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torelocalaus-my.sharepoint.com/personal/milesm_storelocal_com_au/Documents/Desktop/Templates/"/>
    </mc:Choice>
  </mc:AlternateContent>
  <xr:revisionPtr revIDLastSave="0" documentId="13_ncr:20001_{C8B74369-4CFA-4661-9602-CBA7DC96FD41}" xr6:coauthVersionLast="47" xr6:coauthVersionMax="47" xr10:uidLastSave="{00000000-0000-0000-0000-000000000000}"/>
  <bookViews>
    <workbookView xWindow="-120" yWindow="-16320" windowWidth="29040" windowHeight="15720" firstSheet="8" activeTab="8" xr2:uid="{00000000-000D-0000-FFFF-FFFF00000000}"/>
  </bookViews>
  <sheets>
    <sheet name="Notes" sheetId="1" state="hidden" r:id="rId1"/>
    <sheet name="Output" sheetId="2" state="hidden" r:id="rId2"/>
    <sheet name="Expansion" sheetId="3" state="hidden" r:id="rId3"/>
    <sheet name="Store Budget" sheetId="4" state="hidden" r:id="rId4"/>
    <sheet name="UW" sheetId="5" state="hidden" r:id="rId5"/>
    <sheet name="Sheet1" sheetId="6" state="hidden" r:id="rId6"/>
    <sheet name="Sensitivity Analysis" sheetId="7" state="hidden" r:id="rId7"/>
    <sheet name="Submarket Analysis" sheetId="8" state="hidden" r:id="rId8"/>
    <sheet name="Comps &amp; Unit Mix" sheetId="9" r:id="rId9"/>
    <sheet name="Workstore Sales" sheetId="10" state="hidden" r:id="rId10"/>
    <sheet name="Sale Comps" sheetId="11" state="hidden" r:id="rId11"/>
    <sheet name="LT&amp;Rates" sheetId="12" state="hidden" r:id="rId12"/>
    <sheet name="Dev Bdgt" sheetId="13" state="hidden" r:id="rId13"/>
    <sheet name="Equity | Debt" sheetId="14" state="hidden" r:id="rId14"/>
    <sheet name="Annual Bdgt" sheetId="15" state="hidden" r:id="rId15"/>
    <sheet name="Mini Warehouse Lease-up" sheetId="16" state="hidden" r:id="rId16"/>
    <sheet name="BBSW Curve" sheetId="17" state="hidden" r:id="rId17"/>
    <sheet name="Lease Up Timeline" sheetId="18" state="hidden" r:id="rId18"/>
    <sheet name="Mthly Bdgt" sheetId="19" state="hidden" r:id="rId19"/>
    <sheet name="Val" sheetId="20" state="hidden" r:id="rId20"/>
    <sheet name="Return Distr." sheetId="21" state="hidden" r:id="rId21"/>
    <sheet name="Model Inputs &amp; Calcs" sheetId="22" state="hidden" r:id="rId22"/>
    <sheet name="Unit Mix Generator" sheetId="23" r:id="rId23"/>
    <sheet name="Years 1 to 10" sheetId="24" state="hidden" r:id="rId24"/>
    <sheet name="Year 1" sheetId="25" state="hidden" r:id="rId25"/>
    <sheet name="Year 2" sheetId="26" state="hidden" r:id="rId26"/>
    <sheet name="Year 3" sheetId="27" state="hidden" r:id="rId27"/>
    <sheet name="Year 4" sheetId="28" state="hidden" r:id="rId28"/>
    <sheet name="Year 5" sheetId="29" state="hidden" r:id="rId29"/>
    <sheet name="Year 6" sheetId="30" state="hidden" r:id="rId30"/>
    <sheet name="Year 7" sheetId="31" state="hidden" r:id="rId31"/>
    <sheet name="Year 8" sheetId="32" state="hidden" r:id="rId32"/>
    <sheet name="Year 9" sheetId="33" state="hidden" r:id="rId33"/>
    <sheet name="Year 10" sheetId="34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xlnm._FilterDatabase" localSheetId="8" hidden="1">'Comps &amp; Unit Mix'!$AK$207:$BQ$372</definedName>
    <definedName name="Baseline">UW!$C$441</definedName>
    <definedName name="Beta1" localSheetId="13">'[7]BBSW Curve'!$G$3</definedName>
    <definedName name="Beta1" localSheetId="1">'BBSW Curve'!$G$3</definedName>
    <definedName name="Beta1">'BBSW Curve'!$G$3</definedName>
    <definedName name="Beta2" localSheetId="13">'[7]BBSW Curve'!$G$4</definedName>
    <definedName name="Beta2" localSheetId="1">'BBSW Curve'!$G$4</definedName>
    <definedName name="Beta2">'BBSW Curve'!$G$4</definedName>
    <definedName name="Beta3" localSheetId="13">'[7]BBSW Curve'!$G$5</definedName>
    <definedName name="Beta3" localSheetId="1">'BBSW Curve'!$G$5</definedName>
    <definedName name="Beta3">'BBSW Curve'!$G$5</definedName>
    <definedName name="Beta4" localSheetId="13">'[7]BBSW Curve'!$G$6</definedName>
    <definedName name="Beta4" localSheetId="1">'BBSW Curve'!$G$6</definedName>
    <definedName name="Beta4">'BBSW Curve'!$G$6</definedName>
    <definedName name="Cash_on_Deposit_YesNo" localSheetId="13">[7]UW!$J$61</definedName>
    <definedName name="Cash_on_Deposit_YesNo">UW!$J$61</definedName>
    <definedName name="ddAccountClass">OFFSET( '[1]Dropdown Lists'!$AA$3,0,0,'[1]Dropdown Lists'!$AC$1,1)</definedName>
    <definedName name="ddFinPeriodID">OFFSET('[1]Dropdown Lists'!$D$3,0,0,'[1]Dropdown Lists'!$E$1,1)</definedName>
    <definedName name="ddSubAccountCode">OFFSET('[1]Dropdown Lists'!$W$3,0,0,'[1]Dropdown Lists'!$Y$1,3)</definedName>
    <definedName name="Debt">UW!$A$779</definedName>
    <definedName name="Dev_Budget">'Dev Bdgt'!$C$2</definedName>
    <definedName name="Expense_Calcs">'[2]Model Inputs &amp; Calcs'!$B$42:$N$65</definedName>
    <definedName name="Expense_Details">UW!$C$554</definedName>
    <definedName name="Expense_Match">'[2]Model Inputs &amp; Calcs'!$B$42:$B$65</definedName>
    <definedName name="Expense_Yr_Match">'[2]Model Inputs &amp; Calcs'!$B$42:$N$42</definedName>
    <definedName name="Home">UW!$D$4</definedName>
    <definedName name="IFS" localSheetId="13">[7]UW!#REF!</definedName>
    <definedName name="IFS">UW!#REF!</definedName>
    <definedName name="Lambda1" localSheetId="13">'[7]BBSW Curve'!$G$7</definedName>
    <definedName name="Lambda1" localSheetId="1">'BBSW Curve'!$G$7</definedName>
    <definedName name="Lambda1">'BBSW Curve'!$G$7</definedName>
    <definedName name="Lambda2" localSheetId="13">'[7]BBSW Curve'!$G$8</definedName>
    <definedName name="Lambda2" localSheetId="1">'BBSW Curve'!$G$8</definedName>
    <definedName name="Lambda2">'BBSW Curve'!$G$8</definedName>
    <definedName name="Lease_End_Date">[3]UW!$A$400</definedName>
    <definedName name="Mth_Bud" localSheetId="1">'Mthly Bdgt'!$B$2:$P$706</definedName>
    <definedName name="Mth_Bud">'Mthly Bdgt'!$B$2:$P$706</definedName>
    <definedName name="MthBud">'[3]Mthly Bdgt'!$B$2:$P$706</definedName>
    <definedName name="nActualLedger">[1]Global!$C$2</definedName>
    <definedName name="nBudgetLedger">[4]!tblBudgetLedger[Budget Ledger]</definedName>
    <definedName name="nConnection">[5]Global!$A$2</definedName>
    <definedName name="NoSubAccount">'[1]Dropdown Lists'!$BD$2</definedName>
    <definedName name="On_Deposit_Equity_Amount" localSheetId="13">[7]UW!$E$45</definedName>
    <definedName name="On_Deposit_Equity_Amount">UW!$E$45</definedName>
    <definedName name="On_Deposit_Equity_InDate" localSheetId="13">[7]UW!$J$62</definedName>
    <definedName name="On_Deposit_Equity_InDate">UW!$J$62</definedName>
    <definedName name="On_Deposit_Equity_OutDate" localSheetId="13">[7]UW!$J$63</definedName>
    <definedName name="On_Deposit_Equity_OutDate">UW!$J$63</definedName>
    <definedName name="_xlnm.Print_Area" localSheetId="24">'Year 1'!$A$1:$O$85</definedName>
    <definedName name="_xlnm.Print_Area" localSheetId="33">'Year 10'!$A$1:$O$87</definedName>
    <definedName name="_xlnm.Print_Area" localSheetId="25">'Year 2'!$A$1:$O$90</definedName>
    <definedName name="_xlnm.Print_Area" localSheetId="26">'Year 3'!$A$1:$O$87</definedName>
    <definedName name="_xlnm.Print_Area" localSheetId="27">'Year 4'!$A$1:$O$87</definedName>
    <definedName name="_xlnm.Print_Area" localSheetId="28">'Year 5'!$A$1:$O$87</definedName>
    <definedName name="_xlnm.Print_Area" localSheetId="29">'Year 6'!$A$1:$O$90</definedName>
    <definedName name="_xlnm.Print_Area" localSheetId="30">'Year 7'!$A$1:$O$87</definedName>
    <definedName name="_xlnm.Print_Area" localSheetId="31">'Year 8'!$A$1:$O$87</definedName>
    <definedName name="_xlnm.Print_Area" localSheetId="32">'Year 9'!$A$1:$O$89</definedName>
    <definedName name="Proforma_Annual">UW!$C$76</definedName>
    <definedName name="Proforma_Monthly">UW!$D$612</definedName>
    <definedName name="Sensitivity">UW!$B$867</definedName>
    <definedName name="solver_adj" localSheetId="16" hidden="1">'BBSW Curve'!$G$3:$G$8</definedName>
    <definedName name="solver_cvg" localSheetId="16" hidden="1">0.0001</definedName>
    <definedName name="solver_drv" localSheetId="16" hidden="1">1</definedName>
    <definedName name="solver_eng" localSheetId="16" hidden="1">1</definedName>
    <definedName name="solver_est" localSheetId="16" hidden="1">1</definedName>
    <definedName name="solver_itr" localSheetId="16" hidden="1">2147483647</definedName>
    <definedName name="solver_lin" localSheetId="16" hidden="1">2</definedName>
    <definedName name="solver_mip" localSheetId="16" hidden="1">2147483647</definedName>
    <definedName name="solver_mni" localSheetId="16" hidden="1">30</definedName>
    <definedName name="solver_mrt" localSheetId="16" hidden="1">0.075</definedName>
    <definedName name="solver_msl" localSheetId="16" hidden="1">2</definedName>
    <definedName name="solver_neg" localSheetId="16" hidden="1">2</definedName>
    <definedName name="solver_nod" localSheetId="16" hidden="1">2147483647</definedName>
    <definedName name="solver_num" localSheetId="16" hidden="1">0</definedName>
    <definedName name="solver_nwt" localSheetId="16" hidden="1">1</definedName>
    <definedName name="solver_opt" localSheetId="16" hidden="1">'BBSW Curve'!$E$22</definedName>
    <definedName name="solver_pre" localSheetId="16" hidden="1">0.000001</definedName>
    <definedName name="solver_rbv" localSheetId="16" hidden="1">1</definedName>
    <definedName name="solver_rlx" localSheetId="16" hidden="1">2</definedName>
    <definedName name="solver_rsd" localSheetId="16" hidden="1">0</definedName>
    <definedName name="solver_scl" localSheetId="16" hidden="1">1</definedName>
    <definedName name="solver_sho" localSheetId="16" hidden="1">2</definedName>
    <definedName name="solver_ssz" localSheetId="16" hidden="1">100</definedName>
    <definedName name="solver_tim" localSheetId="16" hidden="1">2147483647</definedName>
    <definedName name="solver_tol" localSheetId="16" hidden="1">0.01</definedName>
    <definedName name="solver_typ" localSheetId="16" hidden="1">2</definedName>
    <definedName name="solver_val" localSheetId="16" hidden="1">0</definedName>
    <definedName name="solver_ver" localSheetId="16" hidden="1">3</definedName>
    <definedName name="Start_Mth" localSheetId="13">[7]UW!$D$95</definedName>
    <definedName name="Start_Mth" localSheetId="1">UW!$D$95</definedName>
    <definedName name="Start_Mth">UW!$D$95</definedName>
    <definedName name="StartMth">[3]UW!$D$95</definedName>
    <definedName name="Total_Equity" localSheetId="13">[7]UW!$M$13</definedName>
    <definedName name="Total_Equity">UW!$M$13</definedName>
    <definedName name="Unit_Mix">'Comps &amp; Unit Mix'!$AV$206</definedName>
    <definedName name="UnitMix">'[6]Comps &amp; Unit Mix'!#REF!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74" i="9" l="1"/>
  <c r="BF265" i="9"/>
  <c r="BH265" i="9" s="1"/>
  <c r="BI265" i="9"/>
  <c r="BL265" i="9"/>
  <c r="BF266" i="9"/>
  <c r="BH266" i="9" s="1"/>
  <c r="BF267" i="9"/>
  <c r="BH267" i="9" s="1"/>
  <c r="BI267" i="9"/>
  <c r="BL267" i="9"/>
  <c r="BN267" i="9" s="1"/>
  <c r="BF268" i="9"/>
  <c r="BH268" i="9" s="1"/>
  <c r="BF269" i="9"/>
  <c r="BH269" i="9" s="1"/>
  <c r="BI269" i="9"/>
  <c r="BK269" i="9" s="1"/>
  <c r="BL269" i="9"/>
  <c r="BN269" i="9" s="1"/>
  <c r="BF270" i="9"/>
  <c r="BH270" i="9"/>
  <c r="BF271" i="9"/>
  <c r="BH271" i="9"/>
  <c r="BF272" i="9"/>
  <c r="BH272" i="9" s="1"/>
  <c r="BF273" i="9"/>
  <c r="BH273" i="9" s="1"/>
  <c r="BF274" i="9"/>
  <c r="BH274" i="9" s="1"/>
  <c r="BI274" i="9"/>
  <c r="BL274" i="9"/>
  <c r="BF275" i="9"/>
  <c r="BH275" i="9" s="1"/>
  <c r="BF276" i="9"/>
  <c r="BH276" i="9"/>
  <c r="BI276" i="9"/>
  <c r="BK276" i="9" s="1"/>
  <c r="BL276" i="9"/>
  <c r="BN276" i="9" s="1"/>
  <c r="BF277" i="9"/>
  <c r="BH277" i="9"/>
  <c r="BI277" i="9"/>
  <c r="BL277" i="9"/>
  <c r="BF278" i="9"/>
  <c r="BH278" i="9" s="1"/>
  <c r="BI278" i="9"/>
  <c r="BL278" i="9"/>
  <c r="BF279" i="9"/>
  <c r="BH279" i="9" s="1"/>
  <c r="BF280" i="9"/>
  <c r="BH280" i="9" s="1"/>
  <c r="BF281" i="9"/>
  <c r="BH281" i="9" s="1"/>
  <c r="BF282" i="9"/>
  <c r="BH282" i="9"/>
  <c r="BF283" i="9"/>
  <c r="BH283" i="9"/>
  <c r="BI283" i="9"/>
  <c r="BL283" i="9"/>
  <c r="BF284" i="9"/>
  <c r="BH284" i="9" s="1"/>
  <c r="BI284" i="9"/>
  <c r="BL284" i="9"/>
  <c r="BF285" i="9"/>
  <c r="BH285" i="9" s="1"/>
  <c r="BF286" i="9"/>
  <c r="BH286" i="9" s="1"/>
  <c r="BF287" i="9"/>
  <c r="BH287" i="9" s="1"/>
  <c r="BF288" i="9"/>
  <c r="BH288" i="9"/>
  <c r="BF289" i="9"/>
  <c r="BH289" i="9"/>
  <c r="BI289" i="9"/>
  <c r="BL289" i="9"/>
  <c r="BF290" i="9"/>
  <c r="BH290" i="9" s="1"/>
  <c r="BF291" i="9"/>
  <c r="BH291" i="9" s="1"/>
  <c r="BF292" i="9"/>
  <c r="BH292" i="9" s="1"/>
  <c r="BF293" i="9"/>
  <c r="BH293" i="9" s="1"/>
  <c r="BF294" i="9"/>
  <c r="BH294" i="9"/>
  <c r="BI294" i="9"/>
  <c r="BK294" i="9" s="1"/>
  <c r="BL294" i="9"/>
  <c r="BN294" i="9" s="1"/>
  <c r="BF295" i="9"/>
  <c r="BH295" i="9"/>
  <c r="BF296" i="9"/>
  <c r="BH296" i="9" s="1"/>
  <c r="BI296" i="9"/>
  <c r="BL296" i="9"/>
  <c r="BF297" i="9"/>
  <c r="BH297" i="9" s="1"/>
  <c r="BI297" i="9"/>
  <c r="BL297" i="9"/>
  <c r="BN297" i="9" s="1"/>
  <c r="BF298" i="9"/>
  <c r="BH298" i="9" s="1"/>
  <c r="BF299" i="9"/>
  <c r="BH299" i="9" s="1"/>
  <c r="BI299" i="9"/>
  <c r="BK299" i="9" s="1"/>
  <c r="BL299" i="9"/>
  <c r="BF300" i="9"/>
  <c r="BH300" i="9"/>
  <c r="BI300" i="9"/>
  <c r="BK300" i="9" s="1"/>
  <c r="BL300" i="9"/>
  <c r="BF301" i="9"/>
  <c r="BH301" i="9"/>
  <c r="BF302" i="9"/>
  <c r="BH302" i="9" s="1"/>
  <c r="BI302" i="9"/>
  <c r="BL302" i="9"/>
  <c r="BF303" i="9"/>
  <c r="BH303" i="9" s="1"/>
  <c r="BI303" i="9"/>
  <c r="BL303" i="9"/>
  <c r="BN303" i="9" s="1"/>
  <c r="BF304" i="9"/>
  <c r="BH304" i="9" s="1"/>
  <c r="BI304" i="9"/>
  <c r="BL304" i="9"/>
  <c r="BF305" i="9"/>
  <c r="BH305" i="9" s="1"/>
  <c r="BF306" i="9"/>
  <c r="BH306" i="9"/>
  <c r="BI306" i="9"/>
  <c r="BK306" i="9" s="1"/>
  <c r="BL306" i="9"/>
  <c r="BF307" i="9"/>
  <c r="BH307" i="9"/>
  <c r="BI307" i="9"/>
  <c r="BL307" i="9"/>
  <c r="BN307" i="9" s="1"/>
  <c r="BF308" i="9"/>
  <c r="BH308" i="9" s="1"/>
  <c r="BF309" i="9"/>
  <c r="BH309" i="9" s="1"/>
  <c r="BI309" i="9"/>
  <c r="BL309" i="9"/>
  <c r="BN309" i="9" s="1"/>
  <c r="BF310" i="9"/>
  <c r="BH310" i="9" s="1"/>
  <c r="BF311" i="9"/>
  <c r="BH311" i="9" s="1"/>
  <c r="BI311" i="9"/>
  <c r="BK311" i="9" s="1"/>
  <c r="BL311" i="9"/>
  <c r="BF312" i="9"/>
  <c r="BH312" i="9"/>
  <c r="BF313" i="9"/>
  <c r="BH313" i="9"/>
  <c r="BI313" i="9"/>
  <c r="BL313" i="9"/>
  <c r="BN313" i="9" s="1"/>
  <c r="BF314" i="9"/>
  <c r="BH314" i="9" s="1"/>
  <c r="BF315" i="9"/>
  <c r="BH315" i="9" s="1"/>
  <c r="BI315" i="9"/>
  <c r="BL315" i="9"/>
  <c r="BN315" i="9" s="1"/>
  <c r="BF316" i="9"/>
  <c r="BH316" i="9" s="1"/>
  <c r="BI316" i="9"/>
  <c r="BL316" i="9"/>
  <c r="BF317" i="9"/>
  <c r="BH317" i="9" s="1"/>
  <c r="BF318" i="9"/>
  <c r="BH318" i="9"/>
  <c r="BI318" i="9"/>
  <c r="BK318" i="9" s="1"/>
  <c r="BL318" i="9"/>
  <c r="BF264" i="9"/>
  <c r="BF210" i="9"/>
  <c r="BH210" i="9" s="1"/>
  <c r="BL210" i="9"/>
  <c r="BR210" i="9"/>
  <c r="BF211" i="9"/>
  <c r="BH211" i="9"/>
  <c r="BI211" i="9"/>
  <c r="BK211" i="9" s="1"/>
  <c r="BL211" i="9"/>
  <c r="BN211" i="9" s="1"/>
  <c r="BR211" i="9"/>
  <c r="BT211" i="9"/>
  <c r="BF212" i="9"/>
  <c r="BH212" i="9"/>
  <c r="BL212" i="9"/>
  <c r="BN212" i="9" s="1"/>
  <c r="BR212" i="9"/>
  <c r="BT212" i="9"/>
  <c r="BF213" i="9"/>
  <c r="BH213" i="9"/>
  <c r="BI213" i="9"/>
  <c r="BK213" i="9" s="1"/>
  <c r="BL213" i="9"/>
  <c r="BR213" i="9"/>
  <c r="BF214" i="9"/>
  <c r="BH214" i="9"/>
  <c r="BI214" i="9"/>
  <c r="BK214" i="9" s="1"/>
  <c r="BL214" i="9"/>
  <c r="BN214" i="9"/>
  <c r="BR214" i="9"/>
  <c r="BT214" i="9"/>
  <c r="BF215" i="9"/>
  <c r="BH215" i="9"/>
  <c r="BI215" i="9"/>
  <c r="BK215" i="9" s="1"/>
  <c r="BL215" i="9"/>
  <c r="BN215" i="9" s="1"/>
  <c r="BR215" i="9"/>
  <c r="BT215" i="9"/>
  <c r="BF216" i="9"/>
  <c r="BH216" i="9" s="1"/>
  <c r="BL216" i="9"/>
  <c r="BR216" i="9"/>
  <c r="BF217" i="9"/>
  <c r="BH217" i="9"/>
  <c r="BI217" i="9"/>
  <c r="BK217" i="9" s="1"/>
  <c r="BL217" i="9"/>
  <c r="BN217" i="9" s="1"/>
  <c r="BR217" i="9"/>
  <c r="BT217" i="9"/>
  <c r="BF218" i="9"/>
  <c r="BH218" i="9"/>
  <c r="BI218" i="9"/>
  <c r="BK218" i="9"/>
  <c r="BL218" i="9"/>
  <c r="BN218" i="9" s="1"/>
  <c r="BR218" i="9"/>
  <c r="BT218" i="9"/>
  <c r="BF219" i="9"/>
  <c r="BH219" i="9"/>
  <c r="BI219" i="9"/>
  <c r="BK219" i="9" s="1"/>
  <c r="BL219" i="9"/>
  <c r="BR219" i="9"/>
  <c r="BF220" i="9"/>
  <c r="BH220" i="9"/>
  <c r="BI220" i="9"/>
  <c r="BK220" i="9" s="1"/>
  <c r="BL220" i="9"/>
  <c r="BN220" i="9" s="1"/>
  <c r="BR220" i="9"/>
  <c r="BT220" i="9"/>
  <c r="BF221" i="9"/>
  <c r="BH221" i="9"/>
  <c r="BI221" i="9"/>
  <c r="BK221" i="9" s="1"/>
  <c r="BL221" i="9"/>
  <c r="BN221" i="9"/>
  <c r="BR221" i="9"/>
  <c r="BT221" i="9"/>
  <c r="BF222" i="9"/>
  <c r="BH222" i="9" s="1"/>
  <c r="BI222" i="9"/>
  <c r="BK222" i="9" s="1"/>
  <c r="BL222" i="9"/>
  <c r="BR222" i="9"/>
  <c r="BF223" i="9"/>
  <c r="BH223" i="9"/>
  <c r="BL223" i="9"/>
  <c r="BN223" i="9"/>
  <c r="BR223" i="9"/>
  <c r="BT223" i="9"/>
  <c r="BF224" i="9"/>
  <c r="BH224" i="9"/>
  <c r="BL224" i="9"/>
  <c r="BN224" i="9" s="1"/>
  <c r="BR224" i="9"/>
  <c r="BT224" i="9"/>
  <c r="BF225" i="9"/>
  <c r="BH225" i="9"/>
  <c r="BI225" i="9"/>
  <c r="BK225" i="9" s="1"/>
  <c r="BL225" i="9"/>
  <c r="BR225" i="9"/>
  <c r="BF226" i="9"/>
  <c r="BH226" i="9"/>
  <c r="BL226" i="9"/>
  <c r="BN226" i="9" s="1"/>
  <c r="BR226" i="9"/>
  <c r="BT226" i="9"/>
  <c r="BF227" i="9"/>
  <c r="BH227" i="9"/>
  <c r="BI227" i="9"/>
  <c r="BK227" i="9" s="1"/>
  <c r="BL227" i="9"/>
  <c r="BN227" i="9" s="1"/>
  <c r="BR227" i="9"/>
  <c r="BT227" i="9"/>
  <c r="BF228" i="9"/>
  <c r="BH228" i="9" s="1"/>
  <c r="BI228" i="9"/>
  <c r="BK228" i="9" s="1"/>
  <c r="BL228" i="9"/>
  <c r="BR228" i="9"/>
  <c r="BF229" i="9"/>
  <c r="BH229" i="9"/>
  <c r="BI229" i="9"/>
  <c r="BK229" i="9" s="1"/>
  <c r="BL229" i="9"/>
  <c r="BN229" i="9" s="1"/>
  <c r="BR229" i="9"/>
  <c r="BT229" i="9"/>
  <c r="BF230" i="9"/>
  <c r="BH230" i="9"/>
  <c r="BI230" i="9"/>
  <c r="BK230" i="9" s="1"/>
  <c r="BL230" i="9"/>
  <c r="BN230" i="9" s="1"/>
  <c r="BR230" i="9"/>
  <c r="BT230" i="9"/>
  <c r="BF231" i="9"/>
  <c r="BH231" i="9"/>
  <c r="BL231" i="9"/>
  <c r="BR231" i="9"/>
  <c r="BF232" i="9"/>
  <c r="BH232" i="9"/>
  <c r="BI232" i="9"/>
  <c r="BK232" i="9" s="1"/>
  <c r="BL232" i="9"/>
  <c r="BN232" i="9"/>
  <c r="BR232" i="9"/>
  <c r="BT232" i="9"/>
  <c r="BF233" i="9"/>
  <c r="BH233" i="9"/>
  <c r="BI233" i="9"/>
  <c r="BK233" i="9" s="1"/>
  <c r="BL233" i="9"/>
  <c r="BN233" i="9"/>
  <c r="BR233" i="9"/>
  <c r="BT233" i="9"/>
  <c r="BF234" i="9"/>
  <c r="BH234" i="9"/>
  <c r="BL234" i="9"/>
  <c r="BR234" i="9"/>
  <c r="BF235" i="9"/>
  <c r="BH235" i="9"/>
  <c r="BL235" i="9"/>
  <c r="BN235" i="9" s="1"/>
  <c r="BR235" i="9"/>
  <c r="BT235" i="9"/>
  <c r="BF236" i="9"/>
  <c r="BH236" i="9"/>
  <c r="BI236" i="9"/>
  <c r="BK236" i="9" s="1"/>
  <c r="BL236" i="9"/>
  <c r="BN236" i="9" s="1"/>
  <c r="BR236" i="9"/>
  <c r="BT236" i="9"/>
  <c r="BF237" i="9"/>
  <c r="BH237" i="9"/>
  <c r="BI237" i="9"/>
  <c r="BK237" i="9" s="1"/>
  <c r="BL237" i="9"/>
  <c r="BR237" i="9"/>
  <c r="BF238" i="9"/>
  <c r="BH238" i="9"/>
  <c r="BL238" i="9"/>
  <c r="BN238" i="9"/>
  <c r="BR238" i="9"/>
  <c r="BT238" i="9"/>
  <c r="BF239" i="9"/>
  <c r="BH239" i="9"/>
  <c r="BI239" i="9"/>
  <c r="BK239" i="9" s="1"/>
  <c r="BL239" i="9"/>
  <c r="BN239" i="9" s="1"/>
  <c r="BR239" i="9"/>
  <c r="BT239" i="9"/>
  <c r="BF240" i="9"/>
  <c r="BH240" i="9"/>
  <c r="BI240" i="9"/>
  <c r="BK240" i="9" s="1"/>
  <c r="BL240" i="9"/>
  <c r="BR240" i="9"/>
  <c r="BF241" i="9"/>
  <c r="BH241" i="9"/>
  <c r="BI241" i="9"/>
  <c r="BK241" i="9" s="1"/>
  <c r="BL241" i="9"/>
  <c r="BN241" i="9" s="1"/>
  <c r="BR241" i="9"/>
  <c r="BT241" i="9"/>
  <c r="BF242" i="9"/>
  <c r="BH242" i="9"/>
  <c r="BL242" i="9"/>
  <c r="BN242" i="9"/>
  <c r="BR242" i="9"/>
  <c r="BT242" i="9"/>
  <c r="BF243" i="9"/>
  <c r="BH243" i="9"/>
  <c r="BI243" i="9"/>
  <c r="BK243" i="9" s="1"/>
  <c r="BL243" i="9"/>
  <c r="BR243" i="9"/>
  <c r="BF244" i="9"/>
  <c r="BH244" i="9"/>
  <c r="BI244" i="9"/>
  <c r="BK244" i="9" s="1"/>
  <c r="BL244" i="9"/>
  <c r="BN244" i="9"/>
  <c r="BR244" i="9"/>
  <c r="BT244" i="9"/>
  <c r="BF245" i="9"/>
  <c r="BH245" i="9"/>
  <c r="BL245" i="9"/>
  <c r="BN245" i="9"/>
  <c r="BR245" i="9"/>
  <c r="BT245" i="9"/>
  <c r="BF246" i="9"/>
  <c r="BH246" i="9"/>
  <c r="BI246" i="9"/>
  <c r="BK246" i="9"/>
  <c r="BL246" i="9"/>
  <c r="BR246" i="9"/>
  <c r="BF247" i="9"/>
  <c r="BH247" i="9"/>
  <c r="BI247" i="9"/>
  <c r="BK247" i="9" s="1"/>
  <c r="BL247" i="9"/>
  <c r="BN247" i="9" s="1"/>
  <c r="BR247" i="9"/>
  <c r="BT247" i="9"/>
  <c r="BF248" i="9"/>
  <c r="BH248" i="9"/>
  <c r="BL248" i="9"/>
  <c r="BN248" i="9"/>
  <c r="BR248" i="9"/>
  <c r="BT248" i="9"/>
  <c r="BF249" i="9"/>
  <c r="BH249" i="9"/>
  <c r="BI249" i="9"/>
  <c r="BK249" i="9" s="1"/>
  <c r="BL249" i="9"/>
  <c r="BR249" i="9"/>
  <c r="BF250" i="9"/>
  <c r="BH250" i="9"/>
  <c r="BI250" i="9"/>
  <c r="BK250" i="9" s="1"/>
  <c r="BL250" i="9"/>
  <c r="BN250" i="9" s="1"/>
  <c r="BR250" i="9"/>
  <c r="BT250" i="9"/>
  <c r="BF251" i="9"/>
  <c r="BH251" i="9"/>
  <c r="BI251" i="9"/>
  <c r="BK251" i="9" s="1"/>
  <c r="BL251" i="9"/>
  <c r="BN251" i="9" s="1"/>
  <c r="BR251" i="9"/>
  <c r="BT251" i="9"/>
  <c r="BF252" i="9"/>
  <c r="BH252" i="9"/>
  <c r="BI252" i="9"/>
  <c r="BK252" i="9" s="1"/>
  <c r="BL252" i="9"/>
  <c r="BR252" i="9"/>
  <c r="BF253" i="9"/>
  <c r="BH253" i="9"/>
  <c r="BI253" i="9"/>
  <c r="BK253" i="9" s="1"/>
  <c r="BL253" i="9"/>
  <c r="BN253" i="9" s="1"/>
  <c r="BR253" i="9"/>
  <c r="BT253" i="9"/>
  <c r="BF254" i="9"/>
  <c r="BH254" i="9"/>
  <c r="BL254" i="9"/>
  <c r="BN254" i="9"/>
  <c r="BR254" i="9"/>
  <c r="BT254" i="9"/>
  <c r="BF255" i="9"/>
  <c r="BH255" i="9"/>
  <c r="BI255" i="9"/>
  <c r="BK255" i="9" s="1"/>
  <c r="BL255" i="9"/>
  <c r="BR255" i="9"/>
  <c r="BF256" i="9"/>
  <c r="BH256" i="9"/>
  <c r="BL256" i="9"/>
  <c r="BN256" i="9"/>
  <c r="BR256" i="9"/>
  <c r="BT256" i="9"/>
  <c r="BF257" i="9"/>
  <c r="BH257" i="9"/>
  <c r="BI257" i="9"/>
  <c r="BK257" i="9" s="1"/>
  <c r="BL257" i="9"/>
  <c r="BN257" i="9"/>
  <c r="BR257" i="9"/>
  <c r="BT257" i="9"/>
  <c r="BF258" i="9"/>
  <c r="BH258" i="9"/>
  <c r="BL258" i="9"/>
  <c r="BR258" i="9"/>
  <c r="BF259" i="9"/>
  <c r="BH259" i="9"/>
  <c r="BL259" i="9"/>
  <c r="BN259" i="9" s="1"/>
  <c r="BR259" i="9"/>
  <c r="BT259" i="9"/>
  <c r="BF260" i="9"/>
  <c r="BH260" i="9"/>
  <c r="BI260" i="9"/>
  <c r="BK260" i="9"/>
  <c r="BL260" i="9"/>
  <c r="BN260" i="9" s="1"/>
  <c r="BR260" i="9"/>
  <c r="BT260" i="9"/>
  <c r="BF261" i="9"/>
  <c r="BH261" i="9"/>
  <c r="BI261" i="9"/>
  <c r="BK261" i="9" s="1"/>
  <c r="BL261" i="9"/>
  <c r="BR261" i="9"/>
  <c r="BF262" i="9"/>
  <c r="BH262" i="9"/>
  <c r="BI262" i="9"/>
  <c r="BK262" i="9" s="1"/>
  <c r="BL262" i="9"/>
  <c r="BN262" i="9" s="1"/>
  <c r="BR262" i="9"/>
  <c r="BT262" i="9"/>
  <c r="BF209" i="9"/>
  <c r="BF208" i="9"/>
  <c r="AK321" i="9"/>
  <c r="AL321" i="9"/>
  <c r="AM321" i="9"/>
  <c r="AQ321" i="9"/>
  <c r="AR321" i="9"/>
  <c r="AT321" i="9"/>
  <c r="AU321" i="9"/>
  <c r="BE321" i="9" s="1"/>
  <c r="AZ321" i="9"/>
  <c r="BF321" i="9"/>
  <c r="BH321" i="9"/>
  <c r="BL321" i="9"/>
  <c r="BN321" i="9" s="1"/>
  <c r="AK322" i="9"/>
  <c r="AT322" i="9" s="1"/>
  <c r="AL322" i="9"/>
  <c r="AM322" i="9"/>
  <c r="AQ322" i="9"/>
  <c r="AZ322" i="9"/>
  <c r="BF322" i="9"/>
  <c r="AK323" i="9"/>
  <c r="AL323" i="9"/>
  <c r="AM323" i="9"/>
  <c r="AQ323" i="9"/>
  <c r="AT323" i="9"/>
  <c r="AU323" i="9"/>
  <c r="BL323" i="9" s="1"/>
  <c r="AZ323" i="9"/>
  <c r="BF323" i="9"/>
  <c r="AK324" i="9"/>
  <c r="AT324" i="9" s="1"/>
  <c r="AL324" i="9"/>
  <c r="AM324" i="9"/>
  <c r="AZ324" i="9" s="1"/>
  <c r="AQ324" i="9"/>
  <c r="BF324" i="9"/>
  <c r="AK325" i="9"/>
  <c r="AL325" i="9"/>
  <c r="AM325" i="9"/>
  <c r="AQ325" i="9"/>
  <c r="AR325" i="9"/>
  <c r="AT325" i="9"/>
  <c r="AU325" i="9"/>
  <c r="BH325" i="9" s="1"/>
  <c r="AZ325" i="9"/>
  <c r="BF325" i="9"/>
  <c r="AK326" i="9"/>
  <c r="AT326" i="9" s="1"/>
  <c r="AL326" i="9"/>
  <c r="AM326" i="9"/>
  <c r="AZ326" i="9" s="1"/>
  <c r="AQ326" i="9"/>
  <c r="BF326" i="9"/>
  <c r="AK327" i="9"/>
  <c r="AL327" i="9"/>
  <c r="AM327" i="9"/>
  <c r="AQ327" i="9"/>
  <c r="AT327" i="9"/>
  <c r="AU327" i="9"/>
  <c r="AZ327" i="9"/>
  <c r="BF327" i="9"/>
  <c r="AK328" i="9"/>
  <c r="AT328" i="9" s="1"/>
  <c r="AL328" i="9"/>
  <c r="AM328" i="9"/>
  <c r="AQ328" i="9"/>
  <c r="AZ328" i="9"/>
  <c r="BF328" i="9"/>
  <c r="AK329" i="9"/>
  <c r="AL329" i="9"/>
  <c r="AM329" i="9"/>
  <c r="AQ329" i="9"/>
  <c r="AT329" i="9"/>
  <c r="AU329" i="9"/>
  <c r="AZ329" i="9"/>
  <c r="BF329" i="9"/>
  <c r="AK330" i="9"/>
  <c r="AL330" i="9"/>
  <c r="AM330" i="9"/>
  <c r="AZ330" i="9" s="1"/>
  <c r="AQ330" i="9"/>
  <c r="BF330" i="9"/>
  <c r="AK331" i="9"/>
  <c r="AL331" i="9"/>
  <c r="AM331" i="9"/>
  <c r="AQ331" i="9"/>
  <c r="AR331" i="9"/>
  <c r="AT331" i="9"/>
  <c r="AU331" i="9"/>
  <c r="AZ331" i="9"/>
  <c r="BF331" i="9"/>
  <c r="AK332" i="9"/>
  <c r="AL332" i="9"/>
  <c r="AM332" i="9"/>
  <c r="AQ332" i="9"/>
  <c r="AZ332" i="9"/>
  <c r="BF332" i="9"/>
  <c r="AK333" i="9"/>
  <c r="AL333" i="9"/>
  <c r="AM333" i="9"/>
  <c r="AQ333" i="9"/>
  <c r="AR333" i="9"/>
  <c r="AT333" i="9"/>
  <c r="AU333" i="9"/>
  <c r="AZ333" i="9"/>
  <c r="BF333" i="9"/>
  <c r="BH333" i="9"/>
  <c r="BL333" i="9"/>
  <c r="AK334" i="9"/>
  <c r="AT334" i="9" s="1"/>
  <c r="AL334" i="9"/>
  <c r="AM334" i="9"/>
  <c r="AQ334" i="9"/>
  <c r="AZ334" i="9"/>
  <c r="BF334" i="9"/>
  <c r="AK335" i="9"/>
  <c r="AL335" i="9"/>
  <c r="AM335" i="9"/>
  <c r="AQ335" i="9"/>
  <c r="AR335" i="9"/>
  <c r="AT335" i="9"/>
  <c r="AU335" i="9"/>
  <c r="AZ335" i="9"/>
  <c r="BF335" i="9"/>
  <c r="AK336" i="9"/>
  <c r="AL336" i="9"/>
  <c r="AM336" i="9"/>
  <c r="AZ336" i="9" s="1"/>
  <c r="AQ336" i="9"/>
  <c r="BF336" i="9"/>
  <c r="AK337" i="9"/>
  <c r="AL337" i="9"/>
  <c r="AM337" i="9"/>
  <c r="AQ337" i="9"/>
  <c r="AT337" i="9"/>
  <c r="AU337" i="9"/>
  <c r="AZ337" i="9"/>
  <c r="BF337" i="9"/>
  <c r="AK338" i="9"/>
  <c r="AT338" i="9" s="1"/>
  <c r="AL338" i="9"/>
  <c r="AM338" i="9"/>
  <c r="AZ338" i="9" s="1"/>
  <c r="AQ338" i="9"/>
  <c r="BF338" i="9"/>
  <c r="AK339" i="9"/>
  <c r="AL339" i="9"/>
  <c r="AM339" i="9"/>
  <c r="AQ339" i="9"/>
  <c r="AT339" i="9"/>
  <c r="AU339" i="9"/>
  <c r="AZ339" i="9"/>
  <c r="BF339" i="9"/>
  <c r="BH339" i="9"/>
  <c r="AK340" i="9"/>
  <c r="AT340" i="9" s="1"/>
  <c r="AL340" i="9"/>
  <c r="AM340" i="9"/>
  <c r="AZ340" i="9" s="1"/>
  <c r="AQ340" i="9"/>
  <c r="BF340" i="9"/>
  <c r="AK341" i="9"/>
  <c r="AL341" i="9"/>
  <c r="AM341" i="9"/>
  <c r="AQ341" i="9"/>
  <c r="AT341" i="9"/>
  <c r="AU341" i="9"/>
  <c r="AZ341" i="9"/>
  <c r="BF341" i="9"/>
  <c r="AK342" i="9"/>
  <c r="AL342" i="9"/>
  <c r="AM342" i="9"/>
  <c r="AQ342" i="9"/>
  <c r="AZ342" i="9"/>
  <c r="BF342" i="9"/>
  <c r="AK343" i="9"/>
  <c r="AL343" i="9"/>
  <c r="AM343" i="9"/>
  <c r="AQ343" i="9"/>
  <c r="AT343" i="9"/>
  <c r="AU343" i="9"/>
  <c r="AR343" i="9" s="1"/>
  <c r="AZ343" i="9"/>
  <c r="BF343" i="9"/>
  <c r="AK344" i="9"/>
  <c r="AL344" i="9"/>
  <c r="AM344" i="9"/>
  <c r="AQ344" i="9"/>
  <c r="AZ344" i="9"/>
  <c r="BF344" i="9"/>
  <c r="AK345" i="9"/>
  <c r="AL345" i="9"/>
  <c r="AM345" i="9"/>
  <c r="AQ345" i="9"/>
  <c r="AT345" i="9"/>
  <c r="AU345" i="9"/>
  <c r="AZ345" i="9"/>
  <c r="BF345" i="9"/>
  <c r="BH345" i="9"/>
  <c r="BL345" i="9"/>
  <c r="AK346" i="9"/>
  <c r="AT346" i="9" s="1"/>
  <c r="AL346" i="9"/>
  <c r="AM346" i="9"/>
  <c r="AQ346" i="9"/>
  <c r="AZ346" i="9"/>
  <c r="BF346" i="9"/>
  <c r="AK347" i="9"/>
  <c r="AL347" i="9"/>
  <c r="AM347" i="9"/>
  <c r="AQ347" i="9"/>
  <c r="AR347" i="9"/>
  <c r="AT347" i="9"/>
  <c r="AU347" i="9"/>
  <c r="AZ347" i="9"/>
  <c r="BF347" i="9"/>
  <c r="BH347" i="9"/>
  <c r="AK348" i="9"/>
  <c r="AL348" i="9"/>
  <c r="AM348" i="9"/>
  <c r="AQ348" i="9"/>
  <c r="AZ348" i="9"/>
  <c r="BF348" i="9"/>
  <c r="AK349" i="9"/>
  <c r="AL349" i="9"/>
  <c r="AM349" i="9"/>
  <c r="AQ349" i="9"/>
  <c r="AT349" i="9"/>
  <c r="AU349" i="9"/>
  <c r="BH349" i="9" s="1"/>
  <c r="AZ349" i="9"/>
  <c r="BF349" i="9"/>
  <c r="AK350" i="9"/>
  <c r="AL350" i="9"/>
  <c r="AM350" i="9"/>
  <c r="AZ350" i="9" s="1"/>
  <c r="AQ350" i="9"/>
  <c r="BF350" i="9"/>
  <c r="AK351" i="9"/>
  <c r="AL351" i="9"/>
  <c r="AM351" i="9"/>
  <c r="AQ351" i="9"/>
  <c r="AT351" i="9"/>
  <c r="AU351" i="9"/>
  <c r="AZ351" i="9"/>
  <c r="BF351" i="9"/>
  <c r="BH351" i="9"/>
  <c r="BL351" i="9"/>
  <c r="BN351" i="9" s="1"/>
  <c r="AK352" i="9"/>
  <c r="AL352" i="9"/>
  <c r="AM352" i="9"/>
  <c r="AQ352" i="9"/>
  <c r="AZ352" i="9"/>
  <c r="BF352" i="9"/>
  <c r="AK353" i="9"/>
  <c r="AL353" i="9"/>
  <c r="AM353" i="9"/>
  <c r="AQ353" i="9"/>
  <c r="AT353" i="9"/>
  <c r="AU353" i="9"/>
  <c r="BL353" i="9" s="1"/>
  <c r="AZ353" i="9"/>
  <c r="BF353" i="9"/>
  <c r="AK354" i="9"/>
  <c r="AL354" i="9"/>
  <c r="AM354" i="9"/>
  <c r="AQ354" i="9"/>
  <c r="AZ354" i="9"/>
  <c r="BF354" i="9"/>
  <c r="AK355" i="9"/>
  <c r="AU355" i="9" s="1"/>
  <c r="AL355" i="9"/>
  <c r="AM355" i="9"/>
  <c r="AQ355" i="9"/>
  <c r="AT355" i="9"/>
  <c r="AZ355" i="9"/>
  <c r="BF355" i="9"/>
  <c r="BH355" i="9" s="1"/>
  <c r="AK356" i="9"/>
  <c r="AU356" i="9" s="1"/>
  <c r="BL356" i="9" s="1"/>
  <c r="AL356" i="9"/>
  <c r="AM356" i="9"/>
  <c r="AQ356" i="9"/>
  <c r="AR356" i="9"/>
  <c r="AZ356" i="9"/>
  <c r="BF356" i="9"/>
  <c r="BR356" i="9"/>
  <c r="BT356" i="9"/>
  <c r="AK357" i="9"/>
  <c r="AU357" i="9" s="1"/>
  <c r="AL357" i="9"/>
  <c r="AM357" i="9"/>
  <c r="AQ357" i="9"/>
  <c r="AT357" i="9"/>
  <c r="AZ357" i="9"/>
  <c r="BF357" i="9"/>
  <c r="BH357" i="9" s="1"/>
  <c r="AK358" i="9"/>
  <c r="AU358" i="9" s="1"/>
  <c r="AL358" i="9"/>
  <c r="AM358" i="9"/>
  <c r="AQ358" i="9"/>
  <c r="AR358" i="9"/>
  <c r="AZ358" i="9"/>
  <c r="BF358" i="9"/>
  <c r="BR358" i="9"/>
  <c r="BT358" i="9"/>
  <c r="AK359" i="9"/>
  <c r="AU359" i="9" s="1"/>
  <c r="BL359" i="9" s="1"/>
  <c r="AL359" i="9"/>
  <c r="AM359" i="9"/>
  <c r="AQ359" i="9"/>
  <c r="AT359" i="9"/>
  <c r="AZ359" i="9"/>
  <c r="BF359" i="9"/>
  <c r="BH359" i="9" s="1"/>
  <c r="BI359" i="9"/>
  <c r="BK359" i="9" s="1"/>
  <c r="AK360" i="9"/>
  <c r="AU360" i="9" s="1"/>
  <c r="AL360" i="9"/>
  <c r="AM360" i="9"/>
  <c r="AQ360" i="9"/>
  <c r="AR360" i="9"/>
  <c r="AZ360" i="9"/>
  <c r="BF360" i="9"/>
  <c r="BR360" i="9"/>
  <c r="BT360" i="9"/>
  <c r="AK361" i="9"/>
  <c r="AU361" i="9" s="1"/>
  <c r="AL361" i="9"/>
  <c r="AM361" i="9"/>
  <c r="AQ361" i="9"/>
  <c r="AT361" i="9"/>
  <c r="AZ361" i="9"/>
  <c r="BF361" i="9"/>
  <c r="BH361" i="9" s="1"/>
  <c r="AK362" i="9"/>
  <c r="AU362" i="9" s="1"/>
  <c r="BL362" i="9" s="1"/>
  <c r="AL362" i="9"/>
  <c r="AM362" i="9"/>
  <c r="AQ362" i="9"/>
  <c r="AR362" i="9"/>
  <c r="AZ362" i="9"/>
  <c r="BF362" i="9"/>
  <c r="BR362" i="9"/>
  <c r="BT362" i="9"/>
  <c r="AK363" i="9"/>
  <c r="AU363" i="9" s="1"/>
  <c r="BL363" i="9" s="1"/>
  <c r="AL363" i="9"/>
  <c r="AM363" i="9"/>
  <c r="AQ363" i="9"/>
  <c r="AT363" i="9"/>
  <c r="AZ363" i="9"/>
  <c r="BF363" i="9"/>
  <c r="BH363" i="9" s="1"/>
  <c r="BI363" i="9"/>
  <c r="BK363" i="9" s="1"/>
  <c r="AK364" i="9"/>
  <c r="AU364" i="9" s="1"/>
  <c r="BL364" i="9" s="1"/>
  <c r="AL364" i="9"/>
  <c r="AM364" i="9"/>
  <c r="AQ364" i="9"/>
  <c r="AR364" i="9"/>
  <c r="AZ364" i="9"/>
  <c r="BF364" i="9"/>
  <c r="BH364" i="9"/>
  <c r="BR364" i="9"/>
  <c r="BT364" i="9"/>
  <c r="AK365" i="9"/>
  <c r="AU365" i="9" s="1"/>
  <c r="BL365" i="9" s="1"/>
  <c r="AL365" i="9"/>
  <c r="AM365" i="9"/>
  <c r="AQ365" i="9"/>
  <c r="AT365" i="9"/>
  <c r="AZ365" i="9"/>
  <c r="BF365" i="9"/>
  <c r="BH365" i="9" s="1"/>
  <c r="BI365" i="9"/>
  <c r="BK365" i="9" s="1"/>
  <c r="AK366" i="9"/>
  <c r="AU366" i="9" s="1"/>
  <c r="BL366" i="9" s="1"/>
  <c r="AL366" i="9"/>
  <c r="AM366" i="9"/>
  <c r="AQ366" i="9"/>
  <c r="AR366" i="9"/>
  <c r="AZ366" i="9"/>
  <c r="BF366" i="9"/>
  <c r="BR366" i="9"/>
  <c r="BT366" i="9"/>
  <c r="AK367" i="9"/>
  <c r="AU367" i="9" s="1"/>
  <c r="BL367" i="9" s="1"/>
  <c r="AL367" i="9"/>
  <c r="AM367" i="9"/>
  <c r="AQ367" i="9"/>
  <c r="AT367" i="9"/>
  <c r="AZ367" i="9"/>
  <c r="BF367" i="9"/>
  <c r="BH367" i="9" s="1"/>
  <c r="BI367" i="9"/>
  <c r="BK367" i="9" s="1"/>
  <c r="AK368" i="9"/>
  <c r="AU368" i="9" s="1"/>
  <c r="BL368" i="9" s="1"/>
  <c r="AL368" i="9"/>
  <c r="AM368" i="9"/>
  <c r="AQ368" i="9"/>
  <c r="AR368" i="9"/>
  <c r="AZ368" i="9"/>
  <c r="BF368" i="9"/>
  <c r="BH368" i="9"/>
  <c r="BR368" i="9"/>
  <c r="BT368" i="9"/>
  <c r="AK369" i="9"/>
  <c r="AU369" i="9" s="1"/>
  <c r="BL369" i="9" s="1"/>
  <c r="AL369" i="9"/>
  <c r="AM369" i="9"/>
  <c r="AQ369" i="9"/>
  <c r="AT369" i="9"/>
  <c r="AZ369" i="9"/>
  <c r="BF369" i="9"/>
  <c r="BH369" i="9" s="1"/>
  <c r="BI369" i="9"/>
  <c r="BK369" i="9" s="1"/>
  <c r="AK370" i="9"/>
  <c r="AU370" i="9" s="1"/>
  <c r="BL370" i="9" s="1"/>
  <c r="AL370" i="9"/>
  <c r="AM370" i="9"/>
  <c r="AQ370" i="9"/>
  <c r="AR370" i="9"/>
  <c r="AZ370" i="9"/>
  <c r="BF370" i="9"/>
  <c r="BR370" i="9"/>
  <c r="BT370" i="9"/>
  <c r="AK371" i="9"/>
  <c r="AU371" i="9" s="1"/>
  <c r="BL371" i="9" s="1"/>
  <c r="AL371" i="9"/>
  <c r="AM371" i="9"/>
  <c r="AQ371" i="9"/>
  <c r="AT371" i="9"/>
  <c r="AZ371" i="9"/>
  <c r="BF371" i="9"/>
  <c r="BH371" i="9" s="1"/>
  <c r="BI371" i="9"/>
  <c r="BK371" i="9" s="1"/>
  <c r="AK372" i="9"/>
  <c r="AU372" i="9" s="1"/>
  <c r="BL372" i="9" s="1"/>
  <c r="AL372" i="9"/>
  <c r="AM372" i="9"/>
  <c r="AQ372" i="9"/>
  <c r="AR372" i="9"/>
  <c r="AZ372" i="9"/>
  <c r="BF372" i="9"/>
  <c r="BR372" i="9"/>
  <c r="BT372" i="9"/>
  <c r="AK373" i="9"/>
  <c r="AU373" i="9" s="1"/>
  <c r="BL373" i="9" s="1"/>
  <c r="AL373" i="9"/>
  <c r="AM373" i="9"/>
  <c r="AQ373" i="9"/>
  <c r="AT373" i="9"/>
  <c r="AZ373" i="9"/>
  <c r="BF373" i="9"/>
  <c r="BH373" i="9" s="1"/>
  <c r="BI373" i="9"/>
  <c r="BK373" i="9" s="1"/>
  <c r="AK374" i="9"/>
  <c r="AU374" i="9" s="1"/>
  <c r="BL374" i="9" s="1"/>
  <c r="AL374" i="9"/>
  <c r="AM374" i="9"/>
  <c r="AQ374" i="9"/>
  <c r="AR374" i="9"/>
  <c r="AZ374" i="9"/>
  <c r="BF374" i="9"/>
  <c r="BH374" i="9"/>
  <c r="BR374" i="9"/>
  <c r="BT374" i="9"/>
  <c r="BF320" i="9"/>
  <c r="AZ320" i="9"/>
  <c r="AQ320" i="9"/>
  <c r="AM320" i="9"/>
  <c r="AL320" i="9"/>
  <c r="AK320" i="9"/>
  <c r="AU320" i="9" s="1"/>
  <c r="CC207" i="9" a="1"/>
  <c r="CC207" i="9" s="1"/>
  <c r="AL265" i="9"/>
  <c r="AM265" i="9"/>
  <c r="AZ265" i="9" s="1"/>
  <c r="AQ265" i="9"/>
  <c r="AL266" i="9"/>
  <c r="AM266" i="9"/>
  <c r="AZ266" i="9" s="1"/>
  <c r="AQ266" i="9"/>
  <c r="AL267" i="9"/>
  <c r="AM267" i="9"/>
  <c r="AZ267" i="9" s="1"/>
  <c r="AQ267" i="9"/>
  <c r="AL268" i="9"/>
  <c r="AM268" i="9"/>
  <c r="AZ268" i="9" s="1"/>
  <c r="AQ268" i="9"/>
  <c r="AL269" i="9"/>
  <c r="AM269" i="9"/>
  <c r="AZ269" i="9" s="1"/>
  <c r="AQ269" i="9"/>
  <c r="AL270" i="9"/>
  <c r="AM270" i="9"/>
  <c r="AZ270" i="9" s="1"/>
  <c r="AQ270" i="9"/>
  <c r="AL271" i="9"/>
  <c r="AM271" i="9"/>
  <c r="AZ271" i="9" s="1"/>
  <c r="AQ271" i="9"/>
  <c r="AL272" i="9"/>
  <c r="AM272" i="9"/>
  <c r="AZ272" i="9" s="1"/>
  <c r="AQ272" i="9"/>
  <c r="AL273" i="9"/>
  <c r="AM273" i="9"/>
  <c r="AZ273" i="9" s="1"/>
  <c r="AQ273" i="9"/>
  <c r="AL274" i="9"/>
  <c r="AM274" i="9"/>
  <c r="AZ274" i="9" s="1"/>
  <c r="AQ274" i="9"/>
  <c r="AL275" i="9"/>
  <c r="AM275" i="9"/>
  <c r="AZ275" i="9" s="1"/>
  <c r="AQ275" i="9"/>
  <c r="AL276" i="9"/>
  <c r="AM276" i="9"/>
  <c r="AZ276" i="9" s="1"/>
  <c r="AQ276" i="9"/>
  <c r="AL277" i="9"/>
  <c r="AM277" i="9"/>
  <c r="AZ277" i="9" s="1"/>
  <c r="AQ277" i="9"/>
  <c r="AL278" i="9"/>
  <c r="AM278" i="9"/>
  <c r="AZ278" i="9" s="1"/>
  <c r="AQ278" i="9"/>
  <c r="AL279" i="9"/>
  <c r="AM279" i="9"/>
  <c r="AZ279" i="9" s="1"/>
  <c r="AQ279" i="9"/>
  <c r="AL280" i="9"/>
  <c r="AM280" i="9"/>
  <c r="AZ280" i="9" s="1"/>
  <c r="AQ280" i="9"/>
  <c r="AL281" i="9"/>
  <c r="AM281" i="9"/>
  <c r="AZ281" i="9" s="1"/>
  <c r="AQ281" i="9"/>
  <c r="AL282" i="9"/>
  <c r="AM282" i="9"/>
  <c r="AZ282" i="9" s="1"/>
  <c r="AQ282" i="9"/>
  <c r="AL283" i="9"/>
  <c r="AM283" i="9"/>
  <c r="AZ283" i="9" s="1"/>
  <c r="AQ283" i="9"/>
  <c r="AL284" i="9"/>
  <c r="AM284" i="9"/>
  <c r="AZ284" i="9" s="1"/>
  <c r="AQ284" i="9"/>
  <c r="AL285" i="9"/>
  <c r="AM285" i="9"/>
  <c r="AZ285" i="9" s="1"/>
  <c r="AQ285" i="9"/>
  <c r="AL286" i="9"/>
  <c r="AM286" i="9"/>
  <c r="AZ286" i="9" s="1"/>
  <c r="AQ286" i="9"/>
  <c r="AL287" i="9"/>
  <c r="AM287" i="9"/>
  <c r="AZ287" i="9" s="1"/>
  <c r="AQ287" i="9"/>
  <c r="AL288" i="9"/>
  <c r="AM288" i="9"/>
  <c r="AZ288" i="9" s="1"/>
  <c r="AQ288" i="9"/>
  <c r="AL289" i="9"/>
  <c r="AM289" i="9"/>
  <c r="AQ289" i="9"/>
  <c r="AZ289" i="9"/>
  <c r="AL290" i="9"/>
  <c r="AM290" i="9"/>
  <c r="AQ290" i="9"/>
  <c r="AZ290" i="9"/>
  <c r="AL291" i="9"/>
  <c r="AM291" i="9"/>
  <c r="AZ291" i="9" s="1"/>
  <c r="AQ291" i="9"/>
  <c r="AL292" i="9"/>
  <c r="AM292" i="9"/>
  <c r="AZ292" i="9" s="1"/>
  <c r="AQ292" i="9"/>
  <c r="AL293" i="9"/>
  <c r="AM293" i="9"/>
  <c r="AZ293" i="9" s="1"/>
  <c r="AQ293" i="9"/>
  <c r="AL294" i="9"/>
  <c r="AM294" i="9"/>
  <c r="AZ294" i="9" s="1"/>
  <c r="AQ294" i="9"/>
  <c r="AL295" i="9"/>
  <c r="AM295" i="9"/>
  <c r="AZ295" i="9" s="1"/>
  <c r="AQ295" i="9"/>
  <c r="AL296" i="9"/>
  <c r="AM296" i="9"/>
  <c r="AQ296" i="9"/>
  <c r="AZ296" i="9"/>
  <c r="AL297" i="9"/>
  <c r="AM297" i="9"/>
  <c r="AZ297" i="9" s="1"/>
  <c r="AQ297" i="9"/>
  <c r="AL298" i="9"/>
  <c r="AM298" i="9"/>
  <c r="AZ298" i="9" s="1"/>
  <c r="AQ298" i="9"/>
  <c r="AL299" i="9"/>
  <c r="AM299" i="9"/>
  <c r="AZ299" i="9" s="1"/>
  <c r="AQ299" i="9"/>
  <c r="AL300" i="9"/>
  <c r="AM300" i="9"/>
  <c r="AZ300" i="9" s="1"/>
  <c r="AQ300" i="9"/>
  <c r="AL301" i="9"/>
  <c r="AM301" i="9"/>
  <c r="AZ301" i="9" s="1"/>
  <c r="AQ301" i="9"/>
  <c r="AL302" i="9"/>
  <c r="AM302" i="9"/>
  <c r="AQ302" i="9"/>
  <c r="AZ302" i="9"/>
  <c r="AL303" i="9"/>
  <c r="AM303" i="9"/>
  <c r="AZ303" i="9" s="1"/>
  <c r="AQ303" i="9"/>
  <c r="AL304" i="9"/>
  <c r="AM304" i="9"/>
  <c r="AQ304" i="9"/>
  <c r="AZ304" i="9"/>
  <c r="AL305" i="9"/>
  <c r="AM305" i="9"/>
  <c r="AZ305" i="9" s="1"/>
  <c r="AQ305" i="9"/>
  <c r="AL306" i="9"/>
  <c r="AM306" i="9"/>
  <c r="AQ306" i="9"/>
  <c r="AZ306" i="9"/>
  <c r="AL307" i="9"/>
  <c r="AM307" i="9"/>
  <c r="AZ307" i="9" s="1"/>
  <c r="AQ307" i="9"/>
  <c r="AL308" i="9"/>
  <c r="AM308" i="9"/>
  <c r="AZ308" i="9" s="1"/>
  <c r="AQ308" i="9"/>
  <c r="AL309" i="9"/>
  <c r="AM309" i="9"/>
  <c r="AZ309" i="9" s="1"/>
  <c r="AQ309" i="9"/>
  <c r="AL310" i="9"/>
  <c r="AM310" i="9"/>
  <c r="AZ310" i="9" s="1"/>
  <c r="AQ310" i="9"/>
  <c r="AL311" i="9"/>
  <c r="AM311" i="9"/>
  <c r="AZ311" i="9" s="1"/>
  <c r="AQ311" i="9"/>
  <c r="AL312" i="9"/>
  <c r="AM312" i="9"/>
  <c r="AZ312" i="9" s="1"/>
  <c r="AQ312" i="9"/>
  <c r="AL313" i="9"/>
  <c r="AM313" i="9"/>
  <c r="AQ313" i="9"/>
  <c r="AZ313" i="9"/>
  <c r="AL314" i="9"/>
  <c r="AM314" i="9"/>
  <c r="AZ314" i="9" s="1"/>
  <c r="AQ314" i="9"/>
  <c r="AL315" i="9"/>
  <c r="AM315" i="9"/>
  <c r="AZ315" i="9" s="1"/>
  <c r="AQ315" i="9"/>
  <c r="AL316" i="9"/>
  <c r="AM316" i="9"/>
  <c r="AZ316" i="9" s="1"/>
  <c r="AQ316" i="9"/>
  <c r="AL317" i="9"/>
  <c r="AM317" i="9"/>
  <c r="AZ317" i="9" s="1"/>
  <c r="AQ317" i="9"/>
  <c r="AL318" i="9"/>
  <c r="AM318" i="9"/>
  <c r="AZ318" i="9" s="1"/>
  <c r="AQ318" i="9"/>
  <c r="AQ264" i="9"/>
  <c r="AM264" i="9"/>
  <c r="AZ264" i="9" s="1"/>
  <c r="AL264" i="9"/>
  <c r="AK264" i="9"/>
  <c r="AZ209" i="9"/>
  <c r="BG376" i="9"/>
  <c r="BG377" i="9" s="1"/>
  <c r="AP376" i="9"/>
  <c r="AO376" i="9"/>
  <c r="AK302" i="9"/>
  <c r="AK294" i="9"/>
  <c r="AQ247" i="9"/>
  <c r="AM247" i="9"/>
  <c r="AZ247" i="9" s="1"/>
  <c r="AL247" i="9"/>
  <c r="AK247" i="9"/>
  <c r="AQ239" i="9"/>
  <c r="AM239" i="9"/>
  <c r="AZ239" i="9" s="1"/>
  <c r="AL239" i="9"/>
  <c r="AK239" i="9"/>
  <c r="AQ208" i="9"/>
  <c r="AM208" i="9"/>
  <c r="AZ208" i="9" s="1"/>
  <c r="AL208" i="9"/>
  <c r="AK208" i="9"/>
  <c r="AU208" i="9" s="1"/>
  <c r="AM262" i="9"/>
  <c r="AZ262" i="9" s="1"/>
  <c r="AL262" i="9"/>
  <c r="AK315" i="9"/>
  <c r="AK262" i="9"/>
  <c r="I67" i="23"/>
  <c r="F67" i="23"/>
  <c r="C67" i="23"/>
  <c r="E222" i="23"/>
  <c r="B222" i="23"/>
  <c r="E214" i="23"/>
  <c r="B214" i="23"/>
  <c r="E182" i="23"/>
  <c r="B182" i="23"/>
  <c r="E167" i="23"/>
  <c r="B167" i="23"/>
  <c r="E159" i="23"/>
  <c r="B159" i="23"/>
  <c r="E127" i="23"/>
  <c r="A63" i="23" s="1"/>
  <c r="B127" i="23"/>
  <c r="E189" i="23"/>
  <c r="B189" i="23"/>
  <c r="E131" i="23"/>
  <c r="B131" i="23"/>
  <c r="E223" i="23"/>
  <c r="B223" i="23"/>
  <c r="E215" i="23"/>
  <c r="B215" i="23"/>
  <c r="E168" i="23"/>
  <c r="B168" i="23"/>
  <c r="E160" i="23"/>
  <c r="B160" i="23"/>
  <c r="E111" i="23"/>
  <c r="A66" i="23" s="1"/>
  <c r="B111" i="23"/>
  <c r="B66" i="23" s="1"/>
  <c r="E103" i="23"/>
  <c r="A65" i="23" s="1"/>
  <c r="B103" i="23"/>
  <c r="E73" i="23"/>
  <c r="A64" i="23" s="1"/>
  <c r="B73" i="23"/>
  <c r="J179" i="9"/>
  <c r="I179" i="9" s="1"/>
  <c r="H179" i="9"/>
  <c r="G179" i="9" s="1"/>
  <c r="J168" i="9"/>
  <c r="I168" i="9" s="1"/>
  <c r="H168" i="9"/>
  <c r="G168" i="9" s="1"/>
  <c r="J99" i="9"/>
  <c r="I99" i="9" s="1"/>
  <c r="H99" i="9"/>
  <c r="G99" i="9" s="1"/>
  <c r="J92" i="9"/>
  <c r="I92" i="9" s="1"/>
  <c r="H92" i="9"/>
  <c r="G92" i="9" s="1"/>
  <c r="O95" i="34"/>
  <c r="O93" i="34"/>
  <c r="N92" i="34"/>
  <c r="N94" i="34" s="1"/>
  <c r="M92" i="34"/>
  <c r="M94" i="34" s="1"/>
  <c r="L92" i="34"/>
  <c r="L94" i="34" s="1"/>
  <c r="K92" i="34"/>
  <c r="K94" i="34" s="1"/>
  <c r="J92" i="34"/>
  <c r="J94" i="34" s="1"/>
  <c r="I92" i="34"/>
  <c r="I94" i="34" s="1"/>
  <c r="H92" i="34"/>
  <c r="H94" i="34" s="1"/>
  <c r="G92" i="34"/>
  <c r="F92" i="34"/>
  <c r="F94" i="34" s="1"/>
  <c r="E92" i="34"/>
  <c r="E94" i="34" s="1"/>
  <c r="D92" i="34"/>
  <c r="D94" i="34" s="1"/>
  <c r="C92" i="34"/>
  <c r="C94" i="34" s="1"/>
  <c r="O91" i="34"/>
  <c r="N90" i="34"/>
  <c r="M90" i="34"/>
  <c r="L90" i="34"/>
  <c r="K90" i="34"/>
  <c r="J90" i="34"/>
  <c r="I90" i="34"/>
  <c r="H90" i="34"/>
  <c r="G90" i="34"/>
  <c r="F90" i="34"/>
  <c r="E90" i="34"/>
  <c r="D90" i="34"/>
  <c r="C90" i="34"/>
  <c r="N88" i="34"/>
  <c r="M88" i="34"/>
  <c r="L88" i="34"/>
  <c r="K88" i="34"/>
  <c r="J88" i="34"/>
  <c r="I88" i="34"/>
  <c r="H88" i="34"/>
  <c r="G88" i="34"/>
  <c r="F88" i="34"/>
  <c r="E88" i="34"/>
  <c r="D88" i="34"/>
  <c r="C88" i="34"/>
  <c r="O88" i="34" s="1"/>
  <c r="O87" i="34"/>
  <c r="N86" i="34"/>
  <c r="O86" i="34" s="1"/>
  <c r="M86" i="34"/>
  <c r="L86" i="34"/>
  <c r="K86" i="34"/>
  <c r="J86" i="34"/>
  <c r="I86" i="34"/>
  <c r="H86" i="34"/>
  <c r="G86" i="34"/>
  <c r="F86" i="34"/>
  <c r="E86" i="34"/>
  <c r="D86" i="34"/>
  <c r="C86" i="34"/>
  <c r="O85" i="34"/>
  <c r="B84" i="34"/>
  <c r="O81" i="34"/>
  <c r="O79" i="34"/>
  <c r="N78" i="34"/>
  <c r="N80" i="34" s="1"/>
  <c r="M78" i="34"/>
  <c r="M80" i="34" s="1"/>
  <c r="L78" i="34"/>
  <c r="L80" i="34" s="1"/>
  <c r="K78" i="34"/>
  <c r="K80" i="34" s="1"/>
  <c r="J78" i="34"/>
  <c r="J80" i="34" s="1"/>
  <c r="I78" i="34"/>
  <c r="I80" i="34" s="1"/>
  <c r="H78" i="34"/>
  <c r="H80" i="34" s="1"/>
  <c r="G78" i="34"/>
  <c r="G80" i="34" s="1"/>
  <c r="F78" i="34"/>
  <c r="E78" i="34"/>
  <c r="E80" i="34" s="1"/>
  <c r="D78" i="34"/>
  <c r="D80" i="34" s="1"/>
  <c r="C78" i="34"/>
  <c r="C80" i="34" s="1"/>
  <c r="O77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O74" i="34" s="1"/>
  <c r="O73" i="34"/>
  <c r="N72" i="34"/>
  <c r="O72" i="34" s="1"/>
  <c r="M72" i="34"/>
  <c r="L72" i="34"/>
  <c r="K72" i="34"/>
  <c r="J72" i="34"/>
  <c r="I72" i="34"/>
  <c r="H72" i="34"/>
  <c r="G72" i="34"/>
  <c r="F72" i="34"/>
  <c r="E72" i="34"/>
  <c r="D72" i="34"/>
  <c r="C72" i="34"/>
  <c r="O71" i="34"/>
  <c r="O70" i="34"/>
  <c r="B70" i="34"/>
  <c r="O59" i="34"/>
  <c r="C9" i="34"/>
  <c r="D9" i="34" s="1"/>
  <c r="B9" i="34"/>
  <c r="O95" i="33"/>
  <c r="O93" i="33"/>
  <c r="N92" i="33"/>
  <c r="N94" i="33" s="1"/>
  <c r="M92" i="33"/>
  <c r="M94" i="33" s="1"/>
  <c r="L92" i="33"/>
  <c r="L94" i="33" s="1"/>
  <c r="K92" i="33"/>
  <c r="K94" i="33" s="1"/>
  <c r="J92" i="33"/>
  <c r="J94" i="33" s="1"/>
  <c r="I92" i="33"/>
  <c r="I94" i="33" s="1"/>
  <c r="H92" i="33"/>
  <c r="H94" i="33" s="1"/>
  <c r="G92" i="33"/>
  <c r="G94" i="33" s="1"/>
  <c r="F92" i="33"/>
  <c r="F94" i="33" s="1"/>
  <c r="E92" i="33"/>
  <c r="E94" i="33" s="1"/>
  <c r="D92" i="33"/>
  <c r="D94" i="33" s="1"/>
  <c r="C92" i="33"/>
  <c r="C94" i="33" s="1"/>
  <c r="O91" i="33"/>
  <c r="N90" i="33"/>
  <c r="M90" i="33"/>
  <c r="L90" i="33"/>
  <c r="K90" i="33"/>
  <c r="J90" i="33"/>
  <c r="I90" i="33"/>
  <c r="H90" i="33"/>
  <c r="G90" i="33"/>
  <c r="F90" i="33"/>
  <c r="E90" i="33"/>
  <c r="D90" i="33"/>
  <c r="C90" i="33"/>
  <c r="N88" i="33"/>
  <c r="M88" i="33"/>
  <c r="L88" i="33"/>
  <c r="K88" i="33"/>
  <c r="J88" i="33"/>
  <c r="I88" i="33"/>
  <c r="H88" i="33"/>
  <c r="G88" i="33"/>
  <c r="F88" i="33"/>
  <c r="E88" i="33"/>
  <c r="D88" i="33"/>
  <c r="C88" i="33"/>
  <c r="O88" i="33" s="1"/>
  <c r="O87" i="33"/>
  <c r="N86" i="33"/>
  <c r="O86" i="33" s="1"/>
  <c r="M86" i="33"/>
  <c r="L86" i="33"/>
  <c r="K86" i="33"/>
  <c r="J86" i="33"/>
  <c r="I86" i="33"/>
  <c r="H86" i="33"/>
  <c r="G86" i="33"/>
  <c r="F86" i="33"/>
  <c r="E86" i="33"/>
  <c r="D86" i="33"/>
  <c r="C86" i="33"/>
  <c r="O85" i="33"/>
  <c r="B84" i="33"/>
  <c r="O81" i="33"/>
  <c r="O79" i="33"/>
  <c r="N78" i="33"/>
  <c r="N80" i="33" s="1"/>
  <c r="M78" i="33"/>
  <c r="M80" i="33" s="1"/>
  <c r="L78" i="33"/>
  <c r="L80" i="33" s="1"/>
  <c r="K78" i="33"/>
  <c r="K80" i="33" s="1"/>
  <c r="J78" i="33"/>
  <c r="J80" i="33" s="1"/>
  <c r="I78" i="33"/>
  <c r="I80" i="33" s="1"/>
  <c r="H78" i="33"/>
  <c r="H80" i="33" s="1"/>
  <c r="G78" i="33"/>
  <c r="G80" i="33" s="1"/>
  <c r="F78" i="33"/>
  <c r="F80" i="33" s="1"/>
  <c r="E78" i="33"/>
  <c r="E80" i="33" s="1"/>
  <c r="D78" i="33"/>
  <c r="D80" i="33" s="1"/>
  <c r="C78" i="33"/>
  <c r="C80" i="33" s="1"/>
  <c r="O77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O74" i="33" s="1"/>
  <c r="O73" i="33"/>
  <c r="N72" i="33"/>
  <c r="O72" i="33" s="1"/>
  <c r="M72" i="33"/>
  <c r="L72" i="33"/>
  <c r="K72" i="33"/>
  <c r="J72" i="33"/>
  <c r="I72" i="33"/>
  <c r="H72" i="33"/>
  <c r="G72" i="33"/>
  <c r="F72" i="33"/>
  <c r="E72" i="33"/>
  <c r="D72" i="33"/>
  <c r="C72" i="33"/>
  <c r="O71" i="33"/>
  <c r="O70" i="33"/>
  <c r="B70" i="33"/>
  <c r="O59" i="33"/>
  <c r="C9" i="33"/>
  <c r="D9" i="33" s="1"/>
  <c r="B9" i="33"/>
  <c r="O95" i="32"/>
  <c r="O93" i="32"/>
  <c r="N92" i="32"/>
  <c r="N94" i="32" s="1"/>
  <c r="M92" i="32"/>
  <c r="M94" i="32" s="1"/>
  <c r="L92" i="32"/>
  <c r="L94" i="32" s="1"/>
  <c r="K92" i="32"/>
  <c r="K94" i="32" s="1"/>
  <c r="J92" i="32"/>
  <c r="J94" i="32" s="1"/>
  <c r="I92" i="32"/>
  <c r="I94" i="32" s="1"/>
  <c r="H92" i="32"/>
  <c r="H94" i="32" s="1"/>
  <c r="G92" i="32"/>
  <c r="G94" i="32" s="1"/>
  <c r="F92" i="32"/>
  <c r="F94" i="32" s="1"/>
  <c r="E92" i="32"/>
  <c r="E94" i="32" s="1"/>
  <c r="D92" i="32"/>
  <c r="D94" i="32" s="1"/>
  <c r="C92" i="32"/>
  <c r="C94" i="32" s="1"/>
  <c r="O91" i="32"/>
  <c r="N90" i="32"/>
  <c r="M90" i="32"/>
  <c r="L90" i="32"/>
  <c r="K90" i="32"/>
  <c r="J90" i="32"/>
  <c r="I90" i="32"/>
  <c r="H90" i="32"/>
  <c r="G90" i="32"/>
  <c r="F90" i="32"/>
  <c r="E90" i="32"/>
  <c r="D90" i="32"/>
  <c r="C90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O88" i="32" s="1"/>
  <c r="O87" i="32"/>
  <c r="N86" i="32"/>
  <c r="O86" i="32" s="1"/>
  <c r="M86" i="32"/>
  <c r="L86" i="32"/>
  <c r="K86" i="32"/>
  <c r="J86" i="32"/>
  <c r="I86" i="32"/>
  <c r="H86" i="32"/>
  <c r="G86" i="32"/>
  <c r="F86" i="32"/>
  <c r="E86" i="32"/>
  <c r="D86" i="32"/>
  <c r="C86" i="32"/>
  <c r="O85" i="32"/>
  <c r="B84" i="32"/>
  <c r="O81" i="32"/>
  <c r="O79" i="32"/>
  <c r="N78" i="32"/>
  <c r="N80" i="32" s="1"/>
  <c r="M78" i="32"/>
  <c r="M80" i="32" s="1"/>
  <c r="L78" i="32"/>
  <c r="L80" i="32" s="1"/>
  <c r="K78" i="32"/>
  <c r="K80" i="32" s="1"/>
  <c r="J78" i="32"/>
  <c r="J80" i="32" s="1"/>
  <c r="I78" i="32"/>
  <c r="I80" i="32" s="1"/>
  <c r="H78" i="32"/>
  <c r="H80" i="32" s="1"/>
  <c r="G78" i="32"/>
  <c r="G80" i="32" s="1"/>
  <c r="F78" i="32"/>
  <c r="F80" i="32" s="1"/>
  <c r="E78" i="32"/>
  <c r="E80" i="32" s="1"/>
  <c r="D78" i="32"/>
  <c r="D80" i="32" s="1"/>
  <c r="C78" i="32"/>
  <c r="C80" i="32" s="1"/>
  <c r="O77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O74" i="32" s="1"/>
  <c r="O73" i="32"/>
  <c r="N72" i="32"/>
  <c r="O72" i="32" s="1"/>
  <c r="M72" i="32"/>
  <c r="L72" i="32"/>
  <c r="K72" i="32"/>
  <c r="J72" i="32"/>
  <c r="I72" i="32"/>
  <c r="H72" i="32"/>
  <c r="G72" i="32"/>
  <c r="F72" i="32"/>
  <c r="E72" i="32"/>
  <c r="D72" i="32"/>
  <c r="C72" i="32"/>
  <c r="O71" i="32"/>
  <c r="O70" i="32"/>
  <c r="B70" i="32"/>
  <c r="O59" i="32"/>
  <c r="C9" i="32"/>
  <c r="D9" i="32" s="1"/>
  <c r="E9" i="32" s="1"/>
  <c r="B9" i="32"/>
  <c r="O95" i="31"/>
  <c r="O93" i="31"/>
  <c r="N92" i="31"/>
  <c r="N94" i="31" s="1"/>
  <c r="M92" i="31"/>
  <c r="M94" i="31" s="1"/>
  <c r="L92" i="31"/>
  <c r="L94" i="31" s="1"/>
  <c r="K92" i="31"/>
  <c r="K94" i="31" s="1"/>
  <c r="J92" i="31"/>
  <c r="J94" i="31" s="1"/>
  <c r="I92" i="31"/>
  <c r="I94" i="31" s="1"/>
  <c r="H92" i="31"/>
  <c r="H94" i="31" s="1"/>
  <c r="G92" i="31"/>
  <c r="G94" i="31" s="1"/>
  <c r="F92" i="31"/>
  <c r="F94" i="31" s="1"/>
  <c r="E92" i="31"/>
  <c r="E94" i="31" s="1"/>
  <c r="D92" i="31"/>
  <c r="D94" i="31" s="1"/>
  <c r="C92" i="31"/>
  <c r="C94" i="31" s="1"/>
  <c r="O91" i="31"/>
  <c r="N90" i="31"/>
  <c r="M90" i="31"/>
  <c r="L90" i="31"/>
  <c r="K90" i="31"/>
  <c r="J90" i="31"/>
  <c r="I90" i="31"/>
  <c r="H90" i="31"/>
  <c r="G90" i="31"/>
  <c r="F90" i="31"/>
  <c r="E90" i="31"/>
  <c r="D90" i="31"/>
  <c r="C90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O88" i="31" s="1"/>
  <c r="O87" i="31"/>
  <c r="N86" i="31"/>
  <c r="O86" i="31" s="1"/>
  <c r="M86" i="31"/>
  <c r="L86" i="31"/>
  <c r="K86" i="31"/>
  <c r="J86" i="31"/>
  <c r="I86" i="31"/>
  <c r="H86" i="31"/>
  <c r="G86" i="31"/>
  <c r="F86" i="31"/>
  <c r="E86" i="31"/>
  <c r="D86" i="31"/>
  <c r="C86" i="31"/>
  <c r="O85" i="31"/>
  <c r="B84" i="31"/>
  <c r="O81" i="31"/>
  <c r="O79" i="31"/>
  <c r="N78" i="31"/>
  <c r="N80" i="31" s="1"/>
  <c r="M78" i="31"/>
  <c r="M80" i="31" s="1"/>
  <c r="L78" i="31"/>
  <c r="L80" i="31" s="1"/>
  <c r="K78" i="31"/>
  <c r="K80" i="31" s="1"/>
  <c r="J78" i="31"/>
  <c r="J80" i="31" s="1"/>
  <c r="I78" i="31"/>
  <c r="I80" i="31" s="1"/>
  <c r="H78" i="31"/>
  <c r="H80" i="31" s="1"/>
  <c r="G78" i="31"/>
  <c r="G80" i="31" s="1"/>
  <c r="F78" i="31"/>
  <c r="F80" i="31" s="1"/>
  <c r="E78" i="31"/>
  <c r="E80" i="31" s="1"/>
  <c r="D78" i="31"/>
  <c r="D80" i="31" s="1"/>
  <c r="C78" i="31"/>
  <c r="C80" i="31" s="1"/>
  <c r="O77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O74" i="31" s="1"/>
  <c r="O73" i="31"/>
  <c r="N72" i="31"/>
  <c r="O72" i="31" s="1"/>
  <c r="M72" i="31"/>
  <c r="L72" i="31"/>
  <c r="K72" i="31"/>
  <c r="J72" i="31"/>
  <c r="I72" i="31"/>
  <c r="H72" i="31"/>
  <c r="G72" i="31"/>
  <c r="F72" i="31"/>
  <c r="E72" i="31"/>
  <c r="D72" i="31"/>
  <c r="C72" i="31"/>
  <c r="O71" i="31"/>
  <c r="O70" i="31"/>
  <c r="B70" i="31"/>
  <c r="O59" i="31"/>
  <c r="C9" i="31"/>
  <c r="D9" i="31" s="1"/>
  <c r="B9" i="31"/>
  <c r="O95" i="30"/>
  <c r="O93" i="30"/>
  <c r="N92" i="30"/>
  <c r="N94" i="30" s="1"/>
  <c r="M92" i="30"/>
  <c r="M94" i="30" s="1"/>
  <c r="L92" i="30"/>
  <c r="L94" i="30" s="1"/>
  <c r="K92" i="30"/>
  <c r="K94" i="30" s="1"/>
  <c r="J92" i="30"/>
  <c r="J94" i="30" s="1"/>
  <c r="I92" i="30"/>
  <c r="I94" i="30" s="1"/>
  <c r="H92" i="30"/>
  <c r="H94" i="30" s="1"/>
  <c r="G92" i="30"/>
  <c r="G94" i="30" s="1"/>
  <c r="F92" i="30"/>
  <c r="F94" i="30" s="1"/>
  <c r="E92" i="30"/>
  <c r="E94" i="30" s="1"/>
  <c r="D92" i="30"/>
  <c r="D94" i="30" s="1"/>
  <c r="C92" i="30"/>
  <c r="C94" i="30" s="1"/>
  <c r="O91" i="30"/>
  <c r="N90" i="30"/>
  <c r="M90" i="30"/>
  <c r="L90" i="30"/>
  <c r="K90" i="30"/>
  <c r="J90" i="30"/>
  <c r="I90" i="30"/>
  <c r="H90" i="30"/>
  <c r="G90" i="30"/>
  <c r="F90" i="30"/>
  <c r="E90" i="30"/>
  <c r="D90" i="30"/>
  <c r="C90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O88" i="30" s="1"/>
  <c r="O87" i="30"/>
  <c r="N86" i="30"/>
  <c r="O86" i="30" s="1"/>
  <c r="M86" i="30"/>
  <c r="L86" i="30"/>
  <c r="K86" i="30"/>
  <c r="J86" i="30"/>
  <c r="I86" i="30"/>
  <c r="H86" i="30"/>
  <c r="G86" i="30"/>
  <c r="F86" i="30"/>
  <c r="E86" i="30"/>
  <c r="D86" i="30"/>
  <c r="C86" i="30"/>
  <c r="O85" i="30"/>
  <c r="B84" i="30"/>
  <c r="O81" i="30"/>
  <c r="O79" i="30"/>
  <c r="N78" i="30"/>
  <c r="N80" i="30" s="1"/>
  <c r="M78" i="30"/>
  <c r="M80" i="30" s="1"/>
  <c r="L78" i="30"/>
  <c r="L80" i="30" s="1"/>
  <c r="K78" i="30"/>
  <c r="K80" i="30" s="1"/>
  <c r="J78" i="30"/>
  <c r="J80" i="30" s="1"/>
  <c r="I78" i="30"/>
  <c r="I80" i="30" s="1"/>
  <c r="H78" i="30"/>
  <c r="H80" i="30" s="1"/>
  <c r="G78" i="30"/>
  <c r="G80" i="30" s="1"/>
  <c r="F78" i="30"/>
  <c r="F80" i="30" s="1"/>
  <c r="E78" i="30"/>
  <c r="E80" i="30" s="1"/>
  <c r="D78" i="30"/>
  <c r="D80" i="30" s="1"/>
  <c r="C78" i="30"/>
  <c r="C80" i="30" s="1"/>
  <c r="O77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O74" i="30" s="1"/>
  <c r="O73" i="30"/>
  <c r="N72" i="30"/>
  <c r="O72" i="30" s="1"/>
  <c r="M72" i="30"/>
  <c r="L72" i="30"/>
  <c r="K72" i="30"/>
  <c r="J72" i="30"/>
  <c r="I72" i="30"/>
  <c r="H72" i="30"/>
  <c r="G72" i="30"/>
  <c r="F72" i="30"/>
  <c r="E72" i="30"/>
  <c r="D72" i="30"/>
  <c r="C72" i="30"/>
  <c r="O71" i="30"/>
  <c r="O70" i="30"/>
  <c r="B70" i="30"/>
  <c r="O59" i="30"/>
  <c r="C9" i="30"/>
  <c r="B9" i="30"/>
  <c r="O95" i="29"/>
  <c r="O93" i="29"/>
  <c r="N92" i="29"/>
  <c r="N94" i="29" s="1"/>
  <c r="M92" i="29"/>
  <c r="M94" i="29" s="1"/>
  <c r="L92" i="29"/>
  <c r="L94" i="29" s="1"/>
  <c r="K92" i="29"/>
  <c r="K94" i="29" s="1"/>
  <c r="J92" i="29"/>
  <c r="J94" i="29" s="1"/>
  <c r="I92" i="29"/>
  <c r="I94" i="29" s="1"/>
  <c r="H92" i="29"/>
  <c r="H94" i="29" s="1"/>
  <c r="G92" i="29"/>
  <c r="G94" i="29" s="1"/>
  <c r="F92" i="29"/>
  <c r="F94" i="29" s="1"/>
  <c r="E92" i="29"/>
  <c r="E94" i="29" s="1"/>
  <c r="D92" i="29"/>
  <c r="D94" i="29" s="1"/>
  <c r="C92" i="29"/>
  <c r="C94" i="29" s="1"/>
  <c r="O91" i="29"/>
  <c r="N90" i="29"/>
  <c r="M90" i="29"/>
  <c r="L90" i="29"/>
  <c r="K90" i="29"/>
  <c r="J90" i="29"/>
  <c r="I90" i="29"/>
  <c r="H90" i="29"/>
  <c r="G90" i="29"/>
  <c r="F90" i="29"/>
  <c r="E90" i="29"/>
  <c r="D90" i="29"/>
  <c r="C90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O88" i="29" s="1"/>
  <c r="O87" i="29"/>
  <c r="N86" i="29"/>
  <c r="O86" i="29" s="1"/>
  <c r="M86" i="29"/>
  <c r="L86" i="29"/>
  <c r="K86" i="29"/>
  <c r="J86" i="29"/>
  <c r="I86" i="29"/>
  <c r="H86" i="29"/>
  <c r="G86" i="29"/>
  <c r="F86" i="29"/>
  <c r="E86" i="29"/>
  <c r="D86" i="29"/>
  <c r="C86" i="29"/>
  <c r="O85" i="29"/>
  <c r="B84" i="29"/>
  <c r="O81" i="29"/>
  <c r="O79" i="29"/>
  <c r="N78" i="29"/>
  <c r="N80" i="29" s="1"/>
  <c r="M78" i="29"/>
  <c r="M80" i="29" s="1"/>
  <c r="L78" i="29"/>
  <c r="L80" i="29" s="1"/>
  <c r="K78" i="29"/>
  <c r="K80" i="29" s="1"/>
  <c r="J78" i="29"/>
  <c r="J80" i="29" s="1"/>
  <c r="I78" i="29"/>
  <c r="I80" i="29" s="1"/>
  <c r="H78" i="29"/>
  <c r="H80" i="29" s="1"/>
  <c r="G78" i="29"/>
  <c r="G80" i="29" s="1"/>
  <c r="F78" i="29"/>
  <c r="F80" i="29" s="1"/>
  <c r="E78" i="29"/>
  <c r="E80" i="29" s="1"/>
  <c r="D78" i="29"/>
  <c r="D80" i="29" s="1"/>
  <c r="C78" i="29"/>
  <c r="C80" i="29" s="1"/>
  <c r="O77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O74" i="29" s="1"/>
  <c r="O73" i="29"/>
  <c r="N72" i="29"/>
  <c r="O72" i="29" s="1"/>
  <c r="M72" i="29"/>
  <c r="L72" i="29"/>
  <c r="K72" i="29"/>
  <c r="J72" i="29"/>
  <c r="I72" i="29"/>
  <c r="H72" i="29"/>
  <c r="G72" i="29"/>
  <c r="F72" i="29"/>
  <c r="E72" i="29"/>
  <c r="D72" i="29"/>
  <c r="C72" i="29"/>
  <c r="O71" i="29"/>
  <c r="O70" i="29"/>
  <c r="B70" i="29"/>
  <c r="O59" i="29"/>
  <c r="D9" i="29"/>
  <c r="E9" i="29" s="1"/>
  <c r="B9" i="29"/>
  <c r="O95" i="28"/>
  <c r="O93" i="28"/>
  <c r="N92" i="28"/>
  <c r="N94" i="28" s="1"/>
  <c r="M92" i="28"/>
  <c r="M94" i="28" s="1"/>
  <c r="L92" i="28"/>
  <c r="L94" i="28" s="1"/>
  <c r="K92" i="28"/>
  <c r="K94" i="28" s="1"/>
  <c r="J92" i="28"/>
  <c r="J94" i="28" s="1"/>
  <c r="I92" i="28"/>
  <c r="I94" i="28" s="1"/>
  <c r="H92" i="28"/>
  <c r="H94" i="28" s="1"/>
  <c r="G92" i="28"/>
  <c r="G94" i="28" s="1"/>
  <c r="F92" i="28"/>
  <c r="F94" i="28" s="1"/>
  <c r="E92" i="28"/>
  <c r="E94" i="28" s="1"/>
  <c r="D92" i="28"/>
  <c r="D94" i="28" s="1"/>
  <c r="C92" i="28"/>
  <c r="O91" i="28"/>
  <c r="N90" i="28"/>
  <c r="M90" i="28"/>
  <c r="L90" i="28"/>
  <c r="K90" i="28"/>
  <c r="J90" i="28"/>
  <c r="I90" i="28"/>
  <c r="H90" i="28"/>
  <c r="G90" i="28"/>
  <c r="F90" i="28"/>
  <c r="E90" i="28"/>
  <c r="D90" i="28"/>
  <c r="C90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O88" i="28" s="1"/>
  <c r="O87" i="28"/>
  <c r="N86" i="28"/>
  <c r="O86" i="28" s="1"/>
  <c r="M86" i="28"/>
  <c r="L86" i="28"/>
  <c r="K86" i="28"/>
  <c r="J86" i="28"/>
  <c r="I86" i="28"/>
  <c r="H86" i="28"/>
  <c r="G86" i="28"/>
  <c r="F86" i="28"/>
  <c r="E86" i="28"/>
  <c r="D86" i="28"/>
  <c r="C86" i="28"/>
  <c r="O85" i="28"/>
  <c r="B84" i="28"/>
  <c r="O81" i="28"/>
  <c r="O79" i="28"/>
  <c r="N78" i="28"/>
  <c r="N80" i="28" s="1"/>
  <c r="M78" i="28"/>
  <c r="M80" i="28" s="1"/>
  <c r="L78" i="28"/>
  <c r="L80" i="28" s="1"/>
  <c r="K78" i="28"/>
  <c r="K80" i="28" s="1"/>
  <c r="J78" i="28"/>
  <c r="J80" i="28" s="1"/>
  <c r="I78" i="28"/>
  <c r="I80" i="28" s="1"/>
  <c r="H78" i="28"/>
  <c r="H80" i="28" s="1"/>
  <c r="G78" i="28"/>
  <c r="G80" i="28" s="1"/>
  <c r="F78" i="28"/>
  <c r="F80" i="28" s="1"/>
  <c r="E78" i="28"/>
  <c r="E80" i="28" s="1"/>
  <c r="D78" i="28"/>
  <c r="D80" i="28" s="1"/>
  <c r="C78" i="28"/>
  <c r="C80" i="28" s="1"/>
  <c r="O77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O74" i="28" s="1"/>
  <c r="O73" i="28"/>
  <c r="N72" i="28"/>
  <c r="O72" i="28" s="1"/>
  <c r="M72" i="28"/>
  <c r="L72" i="28"/>
  <c r="K72" i="28"/>
  <c r="J72" i="28"/>
  <c r="I72" i="28"/>
  <c r="H72" i="28"/>
  <c r="G72" i="28"/>
  <c r="F72" i="28"/>
  <c r="E72" i="28"/>
  <c r="D72" i="28"/>
  <c r="C72" i="28"/>
  <c r="O71" i="28"/>
  <c r="O70" i="28"/>
  <c r="B70" i="28"/>
  <c r="O59" i="28"/>
  <c r="C9" i="28"/>
  <c r="O95" i="27"/>
  <c r="O93" i="27"/>
  <c r="N92" i="27"/>
  <c r="N94" i="27" s="1"/>
  <c r="M92" i="27"/>
  <c r="M94" i="27" s="1"/>
  <c r="L92" i="27"/>
  <c r="L94" i="27" s="1"/>
  <c r="K92" i="27"/>
  <c r="K94" i="27" s="1"/>
  <c r="J92" i="27"/>
  <c r="J94" i="27" s="1"/>
  <c r="I92" i="27"/>
  <c r="I94" i="27" s="1"/>
  <c r="H92" i="27"/>
  <c r="H94" i="27" s="1"/>
  <c r="G92" i="27"/>
  <c r="G94" i="27" s="1"/>
  <c r="F92" i="27"/>
  <c r="F94" i="27" s="1"/>
  <c r="E92" i="27"/>
  <c r="E94" i="27" s="1"/>
  <c r="D92" i="27"/>
  <c r="D94" i="27" s="1"/>
  <c r="C92" i="27"/>
  <c r="C94" i="27" s="1"/>
  <c r="O91" i="27"/>
  <c r="N90" i="27"/>
  <c r="M90" i="27"/>
  <c r="L90" i="27"/>
  <c r="K90" i="27"/>
  <c r="J90" i="27"/>
  <c r="I90" i="27"/>
  <c r="H90" i="27"/>
  <c r="G90" i="27"/>
  <c r="F90" i="27"/>
  <c r="E90" i="27"/>
  <c r="D90" i="27"/>
  <c r="C90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O88" i="27" s="1"/>
  <c r="O87" i="27"/>
  <c r="N86" i="27"/>
  <c r="O86" i="27" s="1"/>
  <c r="M86" i="27"/>
  <c r="L86" i="27"/>
  <c r="K86" i="27"/>
  <c r="J86" i="27"/>
  <c r="I86" i="27"/>
  <c r="H86" i="27"/>
  <c r="G86" i="27"/>
  <c r="F86" i="27"/>
  <c r="E86" i="27"/>
  <c r="D86" i="27"/>
  <c r="C86" i="27"/>
  <c r="O85" i="27"/>
  <c r="B84" i="27"/>
  <c r="O81" i="27"/>
  <c r="O79" i="27"/>
  <c r="N78" i="27"/>
  <c r="N80" i="27" s="1"/>
  <c r="M78" i="27"/>
  <c r="M80" i="27" s="1"/>
  <c r="L78" i="27"/>
  <c r="L80" i="27" s="1"/>
  <c r="K78" i="27"/>
  <c r="K80" i="27" s="1"/>
  <c r="J78" i="27"/>
  <c r="J80" i="27" s="1"/>
  <c r="I78" i="27"/>
  <c r="I80" i="27" s="1"/>
  <c r="H78" i="27"/>
  <c r="H80" i="27" s="1"/>
  <c r="G78" i="27"/>
  <c r="G80" i="27" s="1"/>
  <c r="F78" i="27"/>
  <c r="F80" i="27" s="1"/>
  <c r="E78" i="27"/>
  <c r="E80" i="27" s="1"/>
  <c r="D78" i="27"/>
  <c r="D80" i="27" s="1"/>
  <c r="C78" i="27"/>
  <c r="O77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O74" i="27" s="1"/>
  <c r="O73" i="27"/>
  <c r="N72" i="27"/>
  <c r="O72" i="27" s="1"/>
  <c r="M72" i="27"/>
  <c r="L72" i="27"/>
  <c r="K72" i="27"/>
  <c r="J72" i="27"/>
  <c r="I72" i="27"/>
  <c r="H72" i="27"/>
  <c r="G72" i="27"/>
  <c r="F72" i="27"/>
  <c r="E72" i="27"/>
  <c r="D72" i="27"/>
  <c r="C72" i="27"/>
  <c r="O71" i="27"/>
  <c r="O70" i="27"/>
  <c r="B70" i="27"/>
  <c r="O59" i="27"/>
  <c r="C9" i="27"/>
  <c r="B9" i="27"/>
  <c r="O95" i="26"/>
  <c r="O93" i="26"/>
  <c r="N92" i="26"/>
  <c r="N94" i="26" s="1"/>
  <c r="M92" i="26"/>
  <c r="M94" i="26" s="1"/>
  <c r="L92" i="26"/>
  <c r="L94" i="26" s="1"/>
  <c r="K92" i="26"/>
  <c r="K94" i="26" s="1"/>
  <c r="J92" i="26"/>
  <c r="J94" i="26" s="1"/>
  <c r="I92" i="26"/>
  <c r="I94" i="26" s="1"/>
  <c r="H92" i="26"/>
  <c r="H94" i="26" s="1"/>
  <c r="G92" i="26"/>
  <c r="G94" i="26" s="1"/>
  <c r="F92" i="26"/>
  <c r="F94" i="26" s="1"/>
  <c r="E92" i="26"/>
  <c r="E94" i="26" s="1"/>
  <c r="D92" i="26"/>
  <c r="D94" i="26" s="1"/>
  <c r="C92" i="26"/>
  <c r="C94" i="26" s="1"/>
  <c r="O91" i="26"/>
  <c r="N90" i="26"/>
  <c r="M90" i="26"/>
  <c r="L90" i="26"/>
  <c r="K90" i="26"/>
  <c r="J90" i="26"/>
  <c r="I90" i="26"/>
  <c r="H90" i="26"/>
  <c r="G90" i="26"/>
  <c r="F90" i="26"/>
  <c r="E90" i="26"/>
  <c r="D90" i="26"/>
  <c r="C90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O88" i="26" s="1"/>
  <c r="O87" i="26"/>
  <c r="N86" i="26"/>
  <c r="O86" i="26" s="1"/>
  <c r="M86" i="26"/>
  <c r="L86" i="26"/>
  <c r="K86" i="26"/>
  <c r="J86" i="26"/>
  <c r="I86" i="26"/>
  <c r="H86" i="26"/>
  <c r="G86" i="26"/>
  <c r="F86" i="26"/>
  <c r="E86" i="26"/>
  <c r="D86" i="26"/>
  <c r="C86" i="26"/>
  <c r="O85" i="26"/>
  <c r="B84" i="26"/>
  <c r="O81" i="26"/>
  <c r="O79" i="26"/>
  <c r="N78" i="26"/>
  <c r="N80" i="26" s="1"/>
  <c r="M78" i="26"/>
  <c r="M80" i="26" s="1"/>
  <c r="L78" i="26"/>
  <c r="L80" i="26" s="1"/>
  <c r="K78" i="26"/>
  <c r="K80" i="26" s="1"/>
  <c r="J78" i="26"/>
  <c r="J80" i="26" s="1"/>
  <c r="I78" i="26"/>
  <c r="I80" i="26" s="1"/>
  <c r="H78" i="26"/>
  <c r="H80" i="26" s="1"/>
  <c r="G78" i="26"/>
  <c r="G80" i="26" s="1"/>
  <c r="F78" i="26"/>
  <c r="F80" i="26" s="1"/>
  <c r="E78" i="26"/>
  <c r="E80" i="26" s="1"/>
  <c r="D78" i="26"/>
  <c r="D80" i="26" s="1"/>
  <c r="C78" i="26"/>
  <c r="C80" i="26" s="1"/>
  <c r="O77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O74" i="26" s="1"/>
  <c r="O73" i="26"/>
  <c r="N72" i="26"/>
  <c r="O72" i="26" s="1"/>
  <c r="M72" i="26"/>
  <c r="L72" i="26"/>
  <c r="K72" i="26"/>
  <c r="J72" i="26"/>
  <c r="I72" i="26"/>
  <c r="H72" i="26"/>
  <c r="G72" i="26"/>
  <c r="F72" i="26"/>
  <c r="E72" i="26"/>
  <c r="D72" i="26"/>
  <c r="C72" i="26"/>
  <c r="O71" i="26"/>
  <c r="O70" i="26"/>
  <c r="B70" i="26"/>
  <c r="O59" i="26"/>
  <c r="C9" i="26"/>
  <c r="D9" i="26" s="1"/>
  <c r="O95" i="25"/>
  <c r="O93" i="25"/>
  <c r="N92" i="25"/>
  <c r="N94" i="25" s="1"/>
  <c r="M92" i="25"/>
  <c r="M94" i="25" s="1"/>
  <c r="L92" i="25"/>
  <c r="L94" i="25" s="1"/>
  <c r="K92" i="25"/>
  <c r="K94" i="25" s="1"/>
  <c r="J92" i="25"/>
  <c r="J94" i="25" s="1"/>
  <c r="I92" i="25"/>
  <c r="I94" i="25" s="1"/>
  <c r="H92" i="25"/>
  <c r="H94" i="25" s="1"/>
  <c r="G92" i="25"/>
  <c r="G94" i="25" s="1"/>
  <c r="F92" i="25"/>
  <c r="F94" i="25" s="1"/>
  <c r="E92" i="25"/>
  <c r="E94" i="25" s="1"/>
  <c r="D92" i="25"/>
  <c r="D94" i="25" s="1"/>
  <c r="C92" i="25"/>
  <c r="C94" i="25" s="1"/>
  <c r="O91" i="25"/>
  <c r="N90" i="25"/>
  <c r="M90" i="25"/>
  <c r="L90" i="25"/>
  <c r="K90" i="25"/>
  <c r="J90" i="25"/>
  <c r="I90" i="25"/>
  <c r="H90" i="25"/>
  <c r="G90" i="25"/>
  <c r="F90" i="25"/>
  <c r="E90" i="25"/>
  <c r="D90" i="25"/>
  <c r="C90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O88" i="25" s="1"/>
  <c r="O87" i="25"/>
  <c r="N86" i="25"/>
  <c r="O86" i="25" s="1"/>
  <c r="M86" i="25"/>
  <c r="L86" i="25"/>
  <c r="K86" i="25"/>
  <c r="J86" i="25"/>
  <c r="I86" i="25"/>
  <c r="H86" i="25"/>
  <c r="G86" i="25"/>
  <c r="F86" i="25"/>
  <c r="E86" i="25"/>
  <c r="D86" i="25"/>
  <c r="C86" i="25"/>
  <c r="O85" i="25"/>
  <c r="B84" i="25"/>
  <c r="O81" i="25"/>
  <c r="O79" i="25"/>
  <c r="N78" i="25"/>
  <c r="N80" i="25" s="1"/>
  <c r="M78" i="25"/>
  <c r="M80" i="25" s="1"/>
  <c r="L78" i="25"/>
  <c r="L80" i="25" s="1"/>
  <c r="K78" i="25"/>
  <c r="K80" i="25" s="1"/>
  <c r="J78" i="25"/>
  <c r="J80" i="25" s="1"/>
  <c r="I78" i="25"/>
  <c r="I80" i="25" s="1"/>
  <c r="H78" i="25"/>
  <c r="H80" i="25" s="1"/>
  <c r="G78" i="25"/>
  <c r="G80" i="25" s="1"/>
  <c r="F78" i="25"/>
  <c r="F80" i="25" s="1"/>
  <c r="E78" i="25"/>
  <c r="E80" i="25" s="1"/>
  <c r="D78" i="25"/>
  <c r="D80" i="25" s="1"/>
  <c r="C78" i="25"/>
  <c r="O78" i="25" s="1"/>
  <c r="O77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O74" i="25" s="1"/>
  <c r="O73" i="25"/>
  <c r="N72" i="25"/>
  <c r="O72" i="25" s="1"/>
  <c r="M72" i="25"/>
  <c r="L72" i="25"/>
  <c r="K72" i="25"/>
  <c r="J72" i="25"/>
  <c r="I72" i="25"/>
  <c r="H72" i="25"/>
  <c r="G72" i="25"/>
  <c r="F72" i="25"/>
  <c r="E72" i="25"/>
  <c r="D72" i="25"/>
  <c r="C72" i="25"/>
  <c r="O71" i="25"/>
  <c r="O70" i="25"/>
  <c r="B70" i="25"/>
  <c r="O59" i="25"/>
  <c r="D9" i="25"/>
  <c r="D9" i="24"/>
  <c r="E9" i="24" s="1"/>
  <c r="F9" i="24" s="1"/>
  <c r="G9" i="24" s="1"/>
  <c r="H9" i="24" s="1"/>
  <c r="I9" i="24" s="1"/>
  <c r="J9" i="24" s="1"/>
  <c r="K9" i="24" s="1"/>
  <c r="L9" i="24" s="1"/>
  <c r="E243" i="23"/>
  <c r="B243" i="23"/>
  <c r="E242" i="23"/>
  <c r="B242" i="23"/>
  <c r="E241" i="23"/>
  <c r="B241" i="23"/>
  <c r="E240" i="23"/>
  <c r="B240" i="23"/>
  <c r="E239" i="23"/>
  <c r="B239" i="23"/>
  <c r="E238" i="23"/>
  <c r="B238" i="23"/>
  <c r="E237" i="23"/>
  <c r="B237" i="23"/>
  <c r="E236" i="23"/>
  <c r="B236" i="23"/>
  <c r="E235" i="23"/>
  <c r="B235" i="23"/>
  <c r="E234" i="23"/>
  <c r="B234" i="23"/>
  <c r="E233" i="23"/>
  <c r="B233" i="23"/>
  <c r="E232" i="23"/>
  <c r="B232" i="23"/>
  <c r="E231" i="23"/>
  <c r="B231" i="23"/>
  <c r="E230" i="23"/>
  <c r="B230" i="23"/>
  <c r="E229" i="23"/>
  <c r="B229" i="23"/>
  <c r="E228" i="23"/>
  <c r="B228" i="23"/>
  <c r="E227" i="23"/>
  <c r="B227" i="23"/>
  <c r="E226" i="23"/>
  <c r="B226" i="23"/>
  <c r="E225" i="23"/>
  <c r="B225" i="23"/>
  <c r="E224" i="23"/>
  <c r="B224" i="23"/>
  <c r="E221" i="23"/>
  <c r="B221" i="23"/>
  <c r="E220" i="23"/>
  <c r="B220" i="23"/>
  <c r="E219" i="23"/>
  <c r="B219" i="23"/>
  <c r="E218" i="23"/>
  <c r="B218" i="23"/>
  <c r="E217" i="23"/>
  <c r="B217" i="23"/>
  <c r="E216" i="23"/>
  <c r="B216" i="23"/>
  <c r="E213" i="23"/>
  <c r="B213" i="23"/>
  <c r="E212" i="23"/>
  <c r="B212" i="23"/>
  <c r="E211" i="23"/>
  <c r="B211" i="23"/>
  <c r="E210" i="23"/>
  <c r="B210" i="23"/>
  <c r="E209" i="23"/>
  <c r="B209" i="23"/>
  <c r="E208" i="23"/>
  <c r="B208" i="23"/>
  <c r="E207" i="23"/>
  <c r="B207" i="23"/>
  <c r="E206" i="23"/>
  <c r="B206" i="23"/>
  <c r="E205" i="23"/>
  <c r="B205" i="23"/>
  <c r="E204" i="23"/>
  <c r="B204" i="23"/>
  <c r="E203" i="23"/>
  <c r="B203" i="23"/>
  <c r="E202" i="23"/>
  <c r="B202" i="23"/>
  <c r="E201" i="23"/>
  <c r="B201" i="23"/>
  <c r="E200" i="23"/>
  <c r="B200" i="23"/>
  <c r="E199" i="23"/>
  <c r="B199" i="23"/>
  <c r="E198" i="23"/>
  <c r="B198" i="23"/>
  <c r="E197" i="23"/>
  <c r="B197" i="23"/>
  <c r="E196" i="23"/>
  <c r="B196" i="23"/>
  <c r="E195" i="23"/>
  <c r="B195" i="23"/>
  <c r="E194" i="23"/>
  <c r="B194" i="23"/>
  <c r="E193" i="23"/>
  <c r="B193" i="23"/>
  <c r="E192" i="23"/>
  <c r="B192" i="23"/>
  <c r="E191" i="23"/>
  <c r="B191" i="23"/>
  <c r="E190" i="23"/>
  <c r="B190" i="23"/>
  <c r="E185" i="23"/>
  <c r="B185" i="23"/>
  <c r="E184" i="23"/>
  <c r="B184" i="23"/>
  <c r="E183" i="23"/>
  <c r="B183" i="23"/>
  <c r="E181" i="23"/>
  <c r="B181" i="23"/>
  <c r="E180" i="23"/>
  <c r="B180" i="23"/>
  <c r="E179" i="23"/>
  <c r="B179" i="23"/>
  <c r="E178" i="23"/>
  <c r="B178" i="23"/>
  <c r="E177" i="23"/>
  <c r="B177" i="23"/>
  <c r="E176" i="23"/>
  <c r="B176" i="23"/>
  <c r="E175" i="23"/>
  <c r="B175" i="23"/>
  <c r="E174" i="23"/>
  <c r="B174" i="23"/>
  <c r="E173" i="23"/>
  <c r="B173" i="23"/>
  <c r="E172" i="23"/>
  <c r="B172" i="23"/>
  <c r="E171" i="23"/>
  <c r="B171" i="23"/>
  <c r="E170" i="23"/>
  <c r="B170" i="23"/>
  <c r="E169" i="23"/>
  <c r="B169" i="23"/>
  <c r="E166" i="23"/>
  <c r="B166" i="23"/>
  <c r="E165" i="23"/>
  <c r="B165" i="23"/>
  <c r="E164" i="23"/>
  <c r="B164" i="23"/>
  <c r="E163" i="23"/>
  <c r="B163" i="23"/>
  <c r="E162" i="23"/>
  <c r="B162" i="23"/>
  <c r="E161" i="23"/>
  <c r="B161" i="23"/>
  <c r="E158" i="23"/>
  <c r="B158" i="23"/>
  <c r="E157" i="23"/>
  <c r="B157" i="23"/>
  <c r="E156" i="23"/>
  <c r="B156" i="23"/>
  <c r="E155" i="23"/>
  <c r="B155" i="23"/>
  <c r="E154" i="23"/>
  <c r="B154" i="23"/>
  <c r="E153" i="23"/>
  <c r="B153" i="23"/>
  <c r="E152" i="23"/>
  <c r="B152" i="23"/>
  <c r="E151" i="23"/>
  <c r="B151" i="23"/>
  <c r="E150" i="23"/>
  <c r="B150" i="23"/>
  <c r="E149" i="23"/>
  <c r="B149" i="23"/>
  <c r="E148" i="23"/>
  <c r="B148" i="23"/>
  <c r="E147" i="23"/>
  <c r="B147" i="23"/>
  <c r="E146" i="23"/>
  <c r="B146" i="23"/>
  <c r="E145" i="23"/>
  <c r="B145" i="23"/>
  <c r="E144" i="23"/>
  <c r="B144" i="23"/>
  <c r="E143" i="23"/>
  <c r="B143" i="23"/>
  <c r="E142" i="23"/>
  <c r="B142" i="23"/>
  <c r="E141" i="23"/>
  <c r="B141" i="23"/>
  <c r="E140" i="23"/>
  <c r="B140" i="23"/>
  <c r="E139" i="23"/>
  <c r="B139" i="23"/>
  <c r="E138" i="23"/>
  <c r="B138" i="23"/>
  <c r="E137" i="23"/>
  <c r="B137" i="23"/>
  <c r="E136" i="23"/>
  <c r="B136" i="23"/>
  <c r="E135" i="23"/>
  <c r="B135" i="23"/>
  <c r="E134" i="23"/>
  <c r="B134" i="23"/>
  <c r="E133" i="23"/>
  <c r="B133" i="23"/>
  <c r="E132" i="23"/>
  <c r="B132" i="23"/>
  <c r="E126" i="23"/>
  <c r="A62" i="23" s="1"/>
  <c r="B126" i="23"/>
  <c r="B62" i="23" s="1"/>
  <c r="E125" i="23"/>
  <c r="A61" i="23" s="1"/>
  <c r="B125" i="23"/>
  <c r="B61" i="23" s="1"/>
  <c r="E124" i="23"/>
  <c r="A60" i="23" s="1"/>
  <c r="B124" i="23"/>
  <c r="E123" i="23"/>
  <c r="A59" i="23" s="1"/>
  <c r="B123" i="23"/>
  <c r="B59" i="23" s="1"/>
  <c r="E122" i="23"/>
  <c r="A58" i="23" s="1"/>
  <c r="B122" i="23"/>
  <c r="B58" i="23" s="1"/>
  <c r="E121" i="23"/>
  <c r="A57" i="23" s="1"/>
  <c r="B121" i="23"/>
  <c r="E120" i="23"/>
  <c r="A56" i="23" s="1"/>
  <c r="B120" i="23"/>
  <c r="B56" i="23" s="1"/>
  <c r="E119" i="23"/>
  <c r="A55" i="23" s="1"/>
  <c r="B119" i="23"/>
  <c r="B55" i="23" s="1"/>
  <c r="E118" i="23"/>
  <c r="A54" i="23" s="1"/>
  <c r="B118" i="23"/>
  <c r="E117" i="23"/>
  <c r="A53" i="23" s="1"/>
  <c r="B117" i="23"/>
  <c r="B53" i="23" s="1"/>
  <c r="E116" i="23"/>
  <c r="A52" i="23" s="1"/>
  <c r="B116" i="23"/>
  <c r="B52" i="23" s="1"/>
  <c r="E115" i="23"/>
  <c r="A51" i="23" s="1"/>
  <c r="B115" i="23"/>
  <c r="B51" i="23" s="1"/>
  <c r="E114" i="23"/>
  <c r="A50" i="23" s="1"/>
  <c r="B114" i="23"/>
  <c r="B50" i="23" s="1"/>
  <c r="E113" i="23"/>
  <c r="A49" i="23" s="1"/>
  <c r="B113" i="23"/>
  <c r="B49" i="23" s="1"/>
  <c r="E112" i="23"/>
  <c r="A48" i="23" s="1"/>
  <c r="B112" i="23"/>
  <c r="E110" i="23"/>
  <c r="A47" i="23" s="1"/>
  <c r="B110" i="23"/>
  <c r="B47" i="23" s="1"/>
  <c r="E109" i="23"/>
  <c r="A46" i="23" s="1"/>
  <c r="B109" i="23"/>
  <c r="B46" i="23" s="1"/>
  <c r="E108" i="23"/>
  <c r="A45" i="23" s="1"/>
  <c r="B108" i="23"/>
  <c r="E107" i="23"/>
  <c r="A44" i="23" s="1"/>
  <c r="B107" i="23"/>
  <c r="B44" i="23" s="1"/>
  <c r="E106" i="23"/>
  <c r="A43" i="23" s="1"/>
  <c r="B106" i="23"/>
  <c r="B43" i="23" s="1"/>
  <c r="E105" i="23"/>
  <c r="A42" i="23" s="1"/>
  <c r="B105" i="23"/>
  <c r="E104" i="23"/>
  <c r="A41" i="23" s="1"/>
  <c r="B104" i="23"/>
  <c r="B41" i="23" s="1"/>
  <c r="E102" i="23"/>
  <c r="A40" i="23" s="1"/>
  <c r="B102" i="23"/>
  <c r="B40" i="23" s="1"/>
  <c r="E101" i="23"/>
  <c r="A39" i="23" s="1"/>
  <c r="B101" i="23"/>
  <c r="E100" i="23"/>
  <c r="A38" i="23" s="1"/>
  <c r="B100" i="23"/>
  <c r="B38" i="23" s="1"/>
  <c r="E99" i="23"/>
  <c r="A37" i="23" s="1"/>
  <c r="B99" i="23"/>
  <c r="B37" i="23" s="1"/>
  <c r="E98" i="23"/>
  <c r="A36" i="23" s="1"/>
  <c r="B98" i="23"/>
  <c r="E97" i="23"/>
  <c r="A35" i="23" s="1"/>
  <c r="B97" i="23"/>
  <c r="B35" i="23" s="1"/>
  <c r="E96" i="23"/>
  <c r="A34" i="23" s="1"/>
  <c r="B96" i="23"/>
  <c r="B34" i="23" s="1"/>
  <c r="E95" i="23"/>
  <c r="A33" i="23" s="1"/>
  <c r="B95" i="23"/>
  <c r="E94" i="23"/>
  <c r="A32" i="23" s="1"/>
  <c r="B94" i="23"/>
  <c r="B32" i="23" s="1"/>
  <c r="E93" i="23"/>
  <c r="A31" i="23" s="1"/>
  <c r="B93" i="23"/>
  <c r="B31" i="23" s="1"/>
  <c r="E92" i="23"/>
  <c r="A30" i="23" s="1"/>
  <c r="B92" i="23"/>
  <c r="E91" i="23"/>
  <c r="A29" i="23" s="1"/>
  <c r="B91" i="23"/>
  <c r="B29" i="23" s="1"/>
  <c r="E90" i="23"/>
  <c r="A28" i="23" s="1"/>
  <c r="B90" i="23"/>
  <c r="B28" i="23" s="1"/>
  <c r="E89" i="23"/>
  <c r="A27" i="23" s="1"/>
  <c r="B89" i="23"/>
  <c r="B27" i="23" s="1"/>
  <c r="E88" i="23"/>
  <c r="A26" i="23" s="1"/>
  <c r="B88" i="23"/>
  <c r="E87" i="23"/>
  <c r="A25" i="23" s="1"/>
  <c r="B87" i="23"/>
  <c r="B25" i="23" s="1"/>
  <c r="E86" i="23"/>
  <c r="A24" i="23" s="1"/>
  <c r="B86" i="23"/>
  <c r="E85" i="23"/>
  <c r="A23" i="23" s="1"/>
  <c r="B85" i="23"/>
  <c r="B23" i="23" s="1"/>
  <c r="E84" i="23"/>
  <c r="A22" i="23" s="1"/>
  <c r="B84" i="23"/>
  <c r="B22" i="23" s="1"/>
  <c r="E83" i="23"/>
  <c r="A21" i="23" s="1"/>
  <c r="B83" i="23"/>
  <c r="B21" i="23" s="1"/>
  <c r="E82" i="23"/>
  <c r="A20" i="23" s="1"/>
  <c r="B82" i="23"/>
  <c r="B20" i="23" s="1"/>
  <c r="E81" i="23"/>
  <c r="A19" i="23" s="1"/>
  <c r="B81" i="23"/>
  <c r="B19" i="23" s="1"/>
  <c r="E80" i="23"/>
  <c r="A18" i="23" s="1"/>
  <c r="B80" i="23"/>
  <c r="E79" i="23"/>
  <c r="A17" i="23" s="1"/>
  <c r="B79" i="23"/>
  <c r="B17" i="23" s="1"/>
  <c r="E78" i="23"/>
  <c r="A16" i="23" s="1"/>
  <c r="B78" i="23"/>
  <c r="B16" i="23" s="1"/>
  <c r="E77" i="23"/>
  <c r="A15" i="23" s="1"/>
  <c r="B77" i="23"/>
  <c r="E76" i="23"/>
  <c r="A14" i="23" s="1"/>
  <c r="B76" i="23"/>
  <c r="B14" i="23" s="1"/>
  <c r="E75" i="23"/>
  <c r="A13" i="23" s="1"/>
  <c r="B75" i="23"/>
  <c r="B13" i="23" s="1"/>
  <c r="E74" i="23"/>
  <c r="A12" i="23" s="1"/>
  <c r="B74" i="23"/>
  <c r="P16" i="23"/>
  <c r="C2" i="23" s="1"/>
  <c r="Q13" i="23"/>
  <c r="Q12" i="23"/>
  <c r="G2" i="16" s="1"/>
  <c r="G4" i="16" s="1"/>
  <c r="J5" i="23"/>
  <c r="J4" i="23"/>
  <c r="J3" i="23"/>
  <c r="J2" i="23"/>
  <c r="E86" i="22"/>
  <c r="F86" i="22" s="1"/>
  <c r="G86" i="22" s="1"/>
  <c r="H86" i="22" s="1"/>
  <c r="I86" i="22" s="1"/>
  <c r="J86" i="22" s="1"/>
  <c r="K86" i="22" s="1"/>
  <c r="L86" i="22" s="1"/>
  <c r="M86" i="22" s="1"/>
  <c r="N86" i="22" s="1"/>
  <c r="O86" i="22" s="1"/>
  <c r="P86" i="22" s="1"/>
  <c r="Q86" i="22" s="1"/>
  <c r="R86" i="22" s="1"/>
  <c r="S86" i="22" s="1"/>
  <c r="T86" i="22" s="1"/>
  <c r="U86" i="22" s="1"/>
  <c r="V86" i="22" s="1"/>
  <c r="W86" i="22" s="1"/>
  <c r="D72" i="22"/>
  <c r="E72" i="22" s="1"/>
  <c r="E71" i="22" s="1"/>
  <c r="C71" i="22"/>
  <c r="C68" i="22"/>
  <c r="D68" i="22" s="1"/>
  <c r="E68" i="22" s="1"/>
  <c r="F68" i="22" s="1"/>
  <c r="G68" i="22" s="1"/>
  <c r="H68" i="22" s="1"/>
  <c r="I68" i="22" s="1"/>
  <c r="J68" i="22" s="1"/>
  <c r="K68" i="22" s="1"/>
  <c r="L68" i="22" s="1"/>
  <c r="M68" i="22" s="1"/>
  <c r="N68" i="22" s="1"/>
  <c r="C65" i="22"/>
  <c r="D65" i="22" s="1"/>
  <c r="E65" i="22" s="1"/>
  <c r="F65" i="22" s="1"/>
  <c r="G65" i="22" s="1"/>
  <c r="H65" i="22" s="1"/>
  <c r="I65" i="22" s="1"/>
  <c r="J65" i="22" s="1"/>
  <c r="K65" i="22" s="1"/>
  <c r="L65" i="22" s="1"/>
  <c r="M65" i="22" s="1"/>
  <c r="N65" i="22" s="1"/>
  <c r="C60" i="22"/>
  <c r="D60" i="22" s="1"/>
  <c r="E60" i="22" s="1"/>
  <c r="F60" i="22" s="1"/>
  <c r="G60" i="22" s="1"/>
  <c r="H60" i="22" s="1"/>
  <c r="I60" i="22" s="1"/>
  <c r="J60" i="22" s="1"/>
  <c r="K60" i="22" s="1"/>
  <c r="L60" i="22" s="1"/>
  <c r="M60" i="22" s="1"/>
  <c r="N60" i="22" s="1"/>
  <c r="D50" i="22"/>
  <c r="E50" i="22" s="1"/>
  <c r="F50" i="22" s="1"/>
  <c r="G50" i="22" s="1"/>
  <c r="H50" i="22" s="1"/>
  <c r="I50" i="22" s="1"/>
  <c r="J50" i="22" s="1"/>
  <c r="K50" i="22" s="1"/>
  <c r="L50" i="22" s="1"/>
  <c r="M50" i="22" s="1"/>
  <c r="N50" i="22" s="1"/>
  <c r="C50" i="22"/>
  <c r="D46" i="22"/>
  <c r="E46" i="22" s="1"/>
  <c r="F46" i="22" s="1"/>
  <c r="G46" i="22" s="1"/>
  <c r="H46" i="22" s="1"/>
  <c r="I46" i="22" s="1"/>
  <c r="J46" i="22" s="1"/>
  <c r="K46" i="22" s="1"/>
  <c r="L46" i="22" s="1"/>
  <c r="M46" i="22" s="1"/>
  <c r="N46" i="22" s="1"/>
  <c r="C42" i="22"/>
  <c r="D42" i="22" s="1"/>
  <c r="E42" i="22" s="1"/>
  <c r="F42" i="22" s="1"/>
  <c r="G42" i="22" s="1"/>
  <c r="H42" i="22" s="1"/>
  <c r="I42" i="22" s="1"/>
  <c r="J42" i="22" s="1"/>
  <c r="K42" i="22" s="1"/>
  <c r="L42" i="22" s="1"/>
  <c r="M42" i="22" s="1"/>
  <c r="N42" i="22" s="1"/>
  <c r="B42" i="22"/>
  <c r="C41" i="22"/>
  <c r="D41" i="22" s="1"/>
  <c r="E41" i="22" s="1"/>
  <c r="F41" i="22" s="1"/>
  <c r="G41" i="22" s="1"/>
  <c r="H41" i="22" s="1"/>
  <c r="I41" i="22" s="1"/>
  <c r="J41" i="22" s="1"/>
  <c r="K41" i="22" s="1"/>
  <c r="L41" i="22" s="1"/>
  <c r="M41" i="22" s="1"/>
  <c r="N41" i="22" s="1"/>
  <c r="B41" i="22"/>
  <c r="C40" i="22"/>
  <c r="D40" i="22" s="1"/>
  <c r="E40" i="22" s="1"/>
  <c r="F40" i="22" s="1"/>
  <c r="G40" i="22" s="1"/>
  <c r="H40" i="22" s="1"/>
  <c r="I40" i="22" s="1"/>
  <c r="J40" i="22" s="1"/>
  <c r="K40" i="22" s="1"/>
  <c r="L40" i="22" s="1"/>
  <c r="M40" i="22" s="1"/>
  <c r="N40" i="22" s="1"/>
  <c r="B40" i="22"/>
  <c r="C37" i="22"/>
  <c r="D37" i="22" s="1"/>
  <c r="E37" i="22" s="1"/>
  <c r="F37" i="22" s="1"/>
  <c r="G37" i="22" s="1"/>
  <c r="H37" i="22" s="1"/>
  <c r="I37" i="22" s="1"/>
  <c r="J37" i="22" s="1"/>
  <c r="K37" i="22" s="1"/>
  <c r="L37" i="22" s="1"/>
  <c r="M37" i="22" s="1"/>
  <c r="N37" i="22" s="1"/>
  <c r="B37" i="22"/>
  <c r="B36" i="22"/>
  <c r="B35" i="22"/>
  <c r="D19" i="22"/>
  <c r="E19" i="22" s="1"/>
  <c r="F19" i="22" s="1"/>
  <c r="G19" i="22" s="1"/>
  <c r="H19" i="22" s="1"/>
  <c r="I19" i="22" s="1"/>
  <c r="J19" i="22" s="1"/>
  <c r="K19" i="22" s="1"/>
  <c r="L19" i="22" s="1"/>
  <c r="M19" i="22" s="1"/>
  <c r="N19" i="22" s="1"/>
  <c r="F3" i="22"/>
  <c r="F4" i="22" s="1"/>
  <c r="F5" i="22" s="1"/>
  <c r="F6" i="22" s="1"/>
  <c r="F7" i="22" s="1"/>
  <c r="F8" i="22" s="1"/>
  <c r="F9" i="22" s="1"/>
  <c r="F10" i="22" s="1"/>
  <c r="F11" i="22" s="1"/>
  <c r="F12" i="22" s="1"/>
  <c r="F13" i="22" s="1"/>
  <c r="F14" i="22" s="1"/>
  <c r="S137" i="21"/>
  <c r="I127" i="21"/>
  <c r="J127" i="21" s="1"/>
  <c r="Z2" i="2" s="1"/>
  <c r="B87" i="21"/>
  <c r="D83" i="21"/>
  <c r="D80" i="21"/>
  <c r="D76" i="21"/>
  <c r="H65" i="21"/>
  <c r="D64" i="21"/>
  <c r="C120" i="21" s="1"/>
  <c r="D60" i="21"/>
  <c r="H50" i="21"/>
  <c r="D49" i="21"/>
  <c r="C119" i="21" s="1"/>
  <c r="D45" i="21"/>
  <c r="H36" i="21"/>
  <c r="D35" i="21"/>
  <c r="C118" i="21" s="1"/>
  <c r="D31" i="21"/>
  <c r="H23" i="21"/>
  <c r="D22" i="21"/>
  <c r="C117" i="21" s="1"/>
  <c r="I13" i="21"/>
  <c r="O9" i="21"/>
  <c r="D82" i="21" s="1"/>
  <c r="O8" i="21"/>
  <c r="D75" i="21" s="1"/>
  <c r="K8" i="21"/>
  <c r="O7" i="21"/>
  <c r="D59" i="21" s="1"/>
  <c r="K7" i="21"/>
  <c r="O6" i="21"/>
  <c r="D44" i="21" s="1"/>
  <c r="K6" i="21"/>
  <c r="C6" i="21"/>
  <c r="C7" i="21" s="1"/>
  <c r="O5" i="21"/>
  <c r="D30" i="21" s="1"/>
  <c r="P101" i="20"/>
  <c r="Q101" i="20" s="1"/>
  <c r="R101" i="20" s="1"/>
  <c r="S101" i="20" s="1"/>
  <c r="T101" i="20" s="1"/>
  <c r="U101" i="20" s="1"/>
  <c r="V101" i="20" s="1"/>
  <c r="W101" i="20" s="1"/>
  <c r="X101" i="20" s="1"/>
  <c r="Y101" i="20" s="1"/>
  <c r="EE88" i="20"/>
  <c r="ED88" i="20"/>
  <c r="EC88" i="20"/>
  <c r="EB88" i="20"/>
  <c r="EA88" i="20"/>
  <c r="DZ88" i="20"/>
  <c r="DY88" i="20"/>
  <c r="DX88" i="20"/>
  <c r="DW88" i="20"/>
  <c r="DV88" i="20"/>
  <c r="DU88" i="20"/>
  <c r="DT88" i="20"/>
  <c r="DS88" i="20"/>
  <c r="DR88" i="20"/>
  <c r="DQ88" i="20"/>
  <c r="DP88" i="20"/>
  <c r="DO88" i="20"/>
  <c r="DN88" i="20"/>
  <c r="DM88" i="20"/>
  <c r="DL88" i="20"/>
  <c r="DK88" i="20"/>
  <c r="DJ88" i="20"/>
  <c r="DI88" i="20"/>
  <c r="DH88" i="20"/>
  <c r="DG88" i="20"/>
  <c r="DF88" i="20"/>
  <c r="DE88" i="20"/>
  <c r="DD88" i="20"/>
  <c r="DC88" i="20"/>
  <c r="DB88" i="20"/>
  <c r="DA88" i="20"/>
  <c r="CZ88" i="20"/>
  <c r="CY88" i="20"/>
  <c r="CX88" i="20"/>
  <c r="CW88" i="20"/>
  <c r="CV88" i="20"/>
  <c r="CU88" i="20"/>
  <c r="CT88" i="20"/>
  <c r="CS88" i="20"/>
  <c r="CR88" i="20"/>
  <c r="CQ88" i="20"/>
  <c r="CP88" i="20"/>
  <c r="CO88" i="20"/>
  <c r="CN88" i="20"/>
  <c r="CM88" i="20"/>
  <c r="CL88" i="20"/>
  <c r="CK88" i="20"/>
  <c r="CJ88" i="20"/>
  <c r="CI88" i="20"/>
  <c r="CH88" i="20"/>
  <c r="CG88" i="20"/>
  <c r="CF88" i="20"/>
  <c r="CE88" i="20"/>
  <c r="CD88" i="20"/>
  <c r="CC88" i="20"/>
  <c r="CB88" i="20"/>
  <c r="CA88" i="20"/>
  <c r="BZ88" i="20"/>
  <c r="BY88" i="20"/>
  <c r="BX88" i="20"/>
  <c r="BW88" i="20"/>
  <c r="BV88" i="20"/>
  <c r="BU88" i="20"/>
  <c r="BT88" i="20"/>
  <c r="BS88" i="20"/>
  <c r="BR88" i="20"/>
  <c r="BQ88" i="20"/>
  <c r="BP88" i="20"/>
  <c r="BO88" i="20"/>
  <c r="BN88" i="20"/>
  <c r="BM88" i="20"/>
  <c r="BL88" i="20"/>
  <c r="BK88" i="20"/>
  <c r="BJ88" i="20"/>
  <c r="BI88" i="20"/>
  <c r="BH88" i="20"/>
  <c r="BG88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B72" i="20"/>
  <c r="B71" i="20"/>
  <c r="B70" i="20"/>
  <c r="B69" i="20"/>
  <c r="B44" i="20"/>
  <c r="B43" i="20"/>
  <c r="B42" i="20"/>
  <c r="B41" i="20"/>
  <c r="B40" i="20"/>
  <c r="B39" i="20"/>
  <c r="E15" i="20"/>
  <c r="E14" i="20" s="1"/>
  <c r="D14" i="20"/>
  <c r="D18" i="20" s="1"/>
  <c r="G12" i="20"/>
  <c r="C12" i="20"/>
  <c r="G11" i="20"/>
  <c r="C11" i="20"/>
  <c r="G8" i="20"/>
  <c r="E8" i="20"/>
  <c r="M42" i="2" s="1"/>
  <c r="C8" i="20"/>
  <c r="G7" i="20"/>
  <c r="E7" i="20"/>
  <c r="E6" i="20" s="1"/>
  <c r="C7" i="20"/>
  <c r="B2" i="20"/>
  <c r="D94" i="19"/>
  <c r="E41" i="19"/>
  <c r="F15" i="19"/>
  <c r="F41" i="19" s="1"/>
  <c r="F5" i="19"/>
  <c r="N273" i="18"/>
  <c r="M273" i="18"/>
  <c r="L273" i="18"/>
  <c r="K273" i="18"/>
  <c r="J273" i="18"/>
  <c r="I273" i="18"/>
  <c r="H273" i="18"/>
  <c r="G273" i="18"/>
  <c r="F273" i="18"/>
  <c r="E273" i="18"/>
  <c r="D273" i="18"/>
  <c r="C273" i="18"/>
  <c r="N270" i="18"/>
  <c r="M270" i="18"/>
  <c r="L270" i="18"/>
  <c r="K270" i="18"/>
  <c r="J270" i="18"/>
  <c r="I270" i="18"/>
  <c r="H270" i="18"/>
  <c r="G270" i="18"/>
  <c r="F270" i="18"/>
  <c r="E270" i="18"/>
  <c r="D270" i="18"/>
  <c r="C270" i="18"/>
  <c r="N267" i="18"/>
  <c r="M267" i="18"/>
  <c r="L267" i="18"/>
  <c r="K267" i="18"/>
  <c r="J267" i="18"/>
  <c r="I267" i="18"/>
  <c r="H267" i="18"/>
  <c r="G267" i="18"/>
  <c r="F267" i="18"/>
  <c r="E267" i="18"/>
  <c r="D267" i="18"/>
  <c r="C267" i="18"/>
  <c r="N263" i="18"/>
  <c r="M263" i="18"/>
  <c r="L263" i="18"/>
  <c r="K263" i="18"/>
  <c r="J263" i="18"/>
  <c r="I263" i="18"/>
  <c r="H263" i="18"/>
  <c r="G263" i="18"/>
  <c r="F263" i="18"/>
  <c r="E263" i="18"/>
  <c r="D263" i="18"/>
  <c r="C263" i="18"/>
  <c r="N260" i="18"/>
  <c r="M260" i="18"/>
  <c r="L260" i="18"/>
  <c r="K260" i="18"/>
  <c r="J260" i="18"/>
  <c r="I260" i="18"/>
  <c r="H260" i="18"/>
  <c r="G260" i="18"/>
  <c r="F260" i="18"/>
  <c r="E260" i="18"/>
  <c r="D260" i="18"/>
  <c r="C260" i="18"/>
  <c r="N257" i="18"/>
  <c r="M257" i="18"/>
  <c r="L257" i="18"/>
  <c r="K257" i="18"/>
  <c r="J257" i="18"/>
  <c r="I257" i="18"/>
  <c r="H257" i="18"/>
  <c r="G257" i="18"/>
  <c r="F257" i="18"/>
  <c r="E257" i="18"/>
  <c r="D257" i="18"/>
  <c r="C257" i="18"/>
  <c r="N248" i="18"/>
  <c r="M248" i="18"/>
  <c r="L248" i="18"/>
  <c r="K248" i="18"/>
  <c r="J248" i="18"/>
  <c r="I248" i="18"/>
  <c r="H248" i="18"/>
  <c r="G248" i="18"/>
  <c r="F248" i="18"/>
  <c r="E248" i="18"/>
  <c r="D248" i="18"/>
  <c r="C248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N235" i="18"/>
  <c r="M235" i="18"/>
  <c r="L235" i="18"/>
  <c r="K235" i="18"/>
  <c r="J235" i="18"/>
  <c r="I235" i="18"/>
  <c r="H235" i="18"/>
  <c r="G235" i="18"/>
  <c r="F235" i="18"/>
  <c r="E235" i="18"/>
  <c r="D235" i="18"/>
  <c r="C235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N223" i="18"/>
  <c r="M223" i="18"/>
  <c r="L223" i="18"/>
  <c r="K223" i="18"/>
  <c r="J223" i="18"/>
  <c r="I223" i="18"/>
  <c r="H223" i="18"/>
  <c r="G223" i="18"/>
  <c r="F223" i="18"/>
  <c r="E223" i="18"/>
  <c r="D223" i="18"/>
  <c r="C223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N217" i="18"/>
  <c r="M217" i="18"/>
  <c r="L217" i="18"/>
  <c r="K217" i="18"/>
  <c r="J217" i="18"/>
  <c r="I217" i="18"/>
  <c r="H217" i="18"/>
  <c r="G217" i="18"/>
  <c r="F217" i="18"/>
  <c r="E217" i="18"/>
  <c r="D217" i="18"/>
  <c r="C217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N198" i="18"/>
  <c r="M198" i="18"/>
  <c r="L198" i="18"/>
  <c r="K198" i="18"/>
  <c r="J198" i="18"/>
  <c r="I198" i="18"/>
  <c r="H198" i="18"/>
  <c r="G198" i="18"/>
  <c r="F198" i="18"/>
  <c r="E198" i="18"/>
  <c r="D198" i="18"/>
  <c r="C198" i="18"/>
  <c r="N195" i="18"/>
  <c r="M195" i="18"/>
  <c r="L195" i="18"/>
  <c r="K195" i="18"/>
  <c r="J195" i="18"/>
  <c r="I195" i="18"/>
  <c r="H195" i="18"/>
  <c r="G195" i="18"/>
  <c r="F195" i="18"/>
  <c r="E195" i="18"/>
  <c r="D195" i="18"/>
  <c r="C195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N173" i="18"/>
  <c r="M173" i="18"/>
  <c r="L173" i="18"/>
  <c r="K173" i="18"/>
  <c r="J173" i="18"/>
  <c r="I173" i="18"/>
  <c r="H173" i="18"/>
  <c r="G173" i="18"/>
  <c r="F173" i="18"/>
  <c r="E173" i="18"/>
  <c r="D173" i="18"/>
  <c r="C173" i="18"/>
  <c r="N170" i="18"/>
  <c r="M170" i="18"/>
  <c r="L170" i="18"/>
  <c r="K170" i="18"/>
  <c r="J170" i="18"/>
  <c r="I170" i="18"/>
  <c r="H170" i="18"/>
  <c r="G170" i="18"/>
  <c r="F170" i="18"/>
  <c r="E170" i="18"/>
  <c r="D170" i="18"/>
  <c r="C170" i="18"/>
  <c r="N167" i="18"/>
  <c r="M167" i="18"/>
  <c r="L167" i="18"/>
  <c r="K167" i="18"/>
  <c r="J167" i="18"/>
  <c r="I167" i="18"/>
  <c r="H167" i="18"/>
  <c r="G167" i="18"/>
  <c r="F167" i="18"/>
  <c r="E167" i="18"/>
  <c r="D167" i="18"/>
  <c r="C167" i="18"/>
  <c r="N163" i="18"/>
  <c r="M163" i="18"/>
  <c r="L163" i="18"/>
  <c r="K163" i="18"/>
  <c r="J163" i="18"/>
  <c r="I163" i="18"/>
  <c r="H163" i="18"/>
  <c r="G163" i="18"/>
  <c r="F163" i="18"/>
  <c r="E163" i="18"/>
  <c r="D163" i="18"/>
  <c r="C163" i="18"/>
  <c r="N160" i="18"/>
  <c r="M160" i="18"/>
  <c r="L160" i="18"/>
  <c r="K160" i="18"/>
  <c r="J160" i="18"/>
  <c r="I160" i="18"/>
  <c r="H160" i="18"/>
  <c r="G160" i="18"/>
  <c r="F160" i="18"/>
  <c r="E160" i="18"/>
  <c r="D160" i="18"/>
  <c r="C160" i="18"/>
  <c r="N157" i="18"/>
  <c r="M157" i="18"/>
  <c r="L157" i="18"/>
  <c r="K157" i="18"/>
  <c r="J157" i="18"/>
  <c r="I157" i="18"/>
  <c r="H157" i="18"/>
  <c r="G157" i="18"/>
  <c r="F157" i="18"/>
  <c r="E157" i="18"/>
  <c r="D157" i="18"/>
  <c r="C157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N145" i="18"/>
  <c r="M145" i="18"/>
  <c r="L145" i="18"/>
  <c r="K145" i="18"/>
  <c r="J145" i="18"/>
  <c r="I145" i="18"/>
  <c r="H145" i="18"/>
  <c r="G145" i="18"/>
  <c r="F145" i="18"/>
  <c r="E145" i="18"/>
  <c r="D145" i="18"/>
  <c r="C145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N135" i="18"/>
  <c r="M135" i="18"/>
  <c r="L135" i="18"/>
  <c r="K135" i="18"/>
  <c r="J135" i="18"/>
  <c r="I135" i="18"/>
  <c r="H135" i="18"/>
  <c r="G135" i="18"/>
  <c r="F135" i="18"/>
  <c r="E135" i="18"/>
  <c r="D135" i="18"/>
  <c r="C135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N123" i="18"/>
  <c r="M123" i="18"/>
  <c r="L123" i="18"/>
  <c r="K123" i="18"/>
  <c r="J123" i="18"/>
  <c r="I123" i="18"/>
  <c r="H123" i="18"/>
  <c r="G123" i="18"/>
  <c r="F123" i="18"/>
  <c r="E123" i="18"/>
  <c r="D123" i="18"/>
  <c r="C123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N113" i="18"/>
  <c r="M113" i="18"/>
  <c r="L113" i="18"/>
  <c r="K113" i="18"/>
  <c r="J113" i="18"/>
  <c r="I113" i="18"/>
  <c r="H113" i="18"/>
  <c r="G113" i="18"/>
  <c r="F113" i="18"/>
  <c r="E113" i="18"/>
  <c r="D113" i="18"/>
  <c r="C113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N92" i="18"/>
  <c r="M92" i="18"/>
  <c r="L92" i="18"/>
  <c r="K92" i="18"/>
  <c r="J92" i="18"/>
  <c r="I92" i="18"/>
  <c r="H92" i="18"/>
  <c r="G92" i="18"/>
  <c r="F92" i="18"/>
  <c r="E92" i="18"/>
  <c r="D92" i="18"/>
  <c r="C92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N70" i="18"/>
  <c r="M70" i="18"/>
  <c r="L70" i="18"/>
  <c r="K70" i="18"/>
  <c r="J70" i="18"/>
  <c r="I70" i="18"/>
  <c r="H70" i="18"/>
  <c r="G70" i="18"/>
  <c r="F70" i="18"/>
  <c r="E70" i="18"/>
  <c r="D70" i="18"/>
  <c r="C70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C3" i="18"/>
  <c r="J29" i="17"/>
  <c r="J28" i="17"/>
  <c r="E20" i="17"/>
  <c r="E19" i="17"/>
  <c r="E18" i="17"/>
  <c r="E17" i="17"/>
  <c r="E15" i="17"/>
  <c r="E14" i="17"/>
  <c r="E13" i="17"/>
  <c r="E12" i="17"/>
  <c r="E10" i="17"/>
  <c r="E8" i="17"/>
  <c r="B8" i="17"/>
  <c r="B9" i="17" s="1"/>
  <c r="B10" i="17" s="1"/>
  <c r="D7" i="17"/>
  <c r="E7" i="17" s="1"/>
  <c r="B6" i="17"/>
  <c r="D6" i="17" s="1"/>
  <c r="E6" i="17" s="1"/>
  <c r="B5" i="17"/>
  <c r="D5" i="17" s="1"/>
  <c r="E5" i="17" s="1"/>
  <c r="B4" i="17"/>
  <c r="D4" i="17" s="1"/>
  <c r="E4" i="17" s="1"/>
  <c r="G21" i="16"/>
  <c r="H20" i="16"/>
  <c r="I20" i="16" s="1"/>
  <c r="G18" i="16"/>
  <c r="Q80" i="15"/>
  <c r="B80" i="15"/>
  <c r="B78" i="15"/>
  <c r="B55" i="15"/>
  <c r="B52" i="15"/>
  <c r="B51" i="15"/>
  <c r="B50" i="15"/>
  <c r="B49" i="15"/>
  <c r="B48" i="15"/>
  <c r="B47" i="15"/>
  <c r="B46" i="15"/>
  <c r="B45" i="15"/>
  <c r="B44" i="15"/>
  <c r="B43" i="15"/>
  <c r="C42" i="15"/>
  <c r="B42" i="15"/>
  <c r="B41" i="15"/>
  <c r="B32" i="15"/>
  <c r="B31" i="15"/>
  <c r="B30" i="15"/>
  <c r="B28" i="15"/>
  <c r="B27" i="15"/>
  <c r="B25" i="15"/>
  <c r="B24" i="15"/>
  <c r="B23" i="15"/>
  <c r="B22" i="15"/>
  <c r="B21" i="15"/>
  <c r="B20" i="15"/>
  <c r="B19" i="15"/>
  <c r="B18" i="15"/>
  <c r="B17" i="15"/>
  <c r="B16" i="15"/>
  <c r="B15" i="15"/>
  <c r="C12" i="15"/>
  <c r="B12" i="15"/>
  <c r="B11" i="15"/>
  <c r="B10" i="15"/>
  <c r="C9" i="15"/>
  <c r="B9" i="15"/>
  <c r="C8" i="15"/>
  <c r="B8" i="15"/>
  <c r="C7" i="15"/>
  <c r="B7" i="15"/>
  <c r="C6" i="15"/>
  <c r="B6" i="15"/>
  <c r="C5" i="15"/>
  <c r="B5" i="15"/>
  <c r="C4" i="15"/>
  <c r="B4" i="15"/>
  <c r="C3" i="15"/>
  <c r="B3" i="15"/>
  <c r="F3" i="14"/>
  <c r="K95" i="13"/>
  <c r="I95" i="13"/>
  <c r="G95" i="13"/>
  <c r="E95" i="13"/>
  <c r="C94" i="13"/>
  <c r="K94" i="13" s="1"/>
  <c r="C93" i="13"/>
  <c r="G93" i="13" s="1"/>
  <c r="C92" i="13"/>
  <c r="K92" i="13" s="1"/>
  <c r="L91" i="13"/>
  <c r="J91" i="13"/>
  <c r="H91" i="13"/>
  <c r="D91" i="13"/>
  <c r="G82" i="13"/>
  <c r="H82" i="13" s="1"/>
  <c r="C96" i="13" s="1"/>
  <c r="E96" i="13" s="1"/>
  <c r="K73" i="13"/>
  <c r="I73" i="13"/>
  <c r="G73" i="13"/>
  <c r="E73" i="13"/>
  <c r="H72" i="13"/>
  <c r="F72" i="13"/>
  <c r="D72" i="13"/>
  <c r="D63" i="13"/>
  <c r="D86" i="13" s="1"/>
  <c r="M53" i="13"/>
  <c r="I53" i="13"/>
  <c r="H53" i="13"/>
  <c r="M52" i="13"/>
  <c r="I52" i="13"/>
  <c r="H52" i="13"/>
  <c r="M51" i="13"/>
  <c r="M50" i="13"/>
  <c r="I50" i="13"/>
  <c r="H50" i="13"/>
  <c r="G48" i="13"/>
  <c r="F48" i="13"/>
  <c r="F49" i="13" s="1"/>
  <c r="M47" i="13"/>
  <c r="I47" i="13"/>
  <c r="H47" i="13"/>
  <c r="M42" i="13"/>
  <c r="M41" i="13"/>
  <c r="I41" i="13"/>
  <c r="H41" i="13"/>
  <c r="M40" i="13"/>
  <c r="I40" i="13"/>
  <c r="H40" i="13"/>
  <c r="M39" i="13"/>
  <c r="M38" i="13"/>
  <c r="M37" i="13"/>
  <c r="M36" i="13"/>
  <c r="I36" i="13"/>
  <c r="H36" i="13"/>
  <c r="M35" i="13"/>
  <c r="I35" i="13"/>
  <c r="H35" i="13"/>
  <c r="M34" i="13"/>
  <c r="D29" i="13"/>
  <c r="G27" i="13"/>
  <c r="M27" i="13" s="1"/>
  <c r="M28" i="13" s="1"/>
  <c r="M19" i="13"/>
  <c r="I19" i="13"/>
  <c r="H19" i="13"/>
  <c r="M18" i="13"/>
  <c r="I18" i="13"/>
  <c r="H18" i="13"/>
  <c r="M17" i="13"/>
  <c r="I17" i="13"/>
  <c r="H17" i="13"/>
  <c r="M16" i="13"/>
  <c r="I15" i="13"/>
  <c r="H15" i="13"/>
  <c r="F15" i="13"/>
  <c r="M15" i="13" s="1"/>
  <c r="M14" i="13"/>
  <c r="N13" i="13"/>
  <c r="F11" i="13"/>
  <c r="F10" i="13"/>
  <c r="F7" i="13"/>
  <c r="E7" i="13"/>
  <c r="H51" i="13" s="1"/>
  <c r="I51" i="13" s="1"/>
  <c r="E5" i="13"/>
  <c r="E42" i="13" s="1"/>
  <c r="D7" i="12"/>
  <c r="D8" i="12" s="1"/>
  <c r="C37" i="10"/>
  <c r="D36" i="10"/>
  <c r="D33" i="10"/>
  <c r="C33" i="10"/>
  <c r="B33" i="10"/>
  <c r="C2" i="10" s="1"/>
  <c r="G29" i="5" s="1"/>
  <c r="M27" i="2" s="1"/>
  <c r="G32" i="10"/>
  <c r="E32" i="10"/>
  <c r="I32" i="10" s="1"/>
  <c r="J32" i="10" s="1"/>
  <c r="K32" i="10" s="1"/>
  <c r="G31" i="10"/>
  <c r="E31" i="10"/>
  <c r="I31" i="10" s="1"/>
  <c r="G30" i="10"/>
  <c r="E30" i="10"/>
  <c r="I30" i="10" s="1"/>
  <c r="G29" i="10"/>
  <c r="E29" i="10"/>
  <c r="I29" i="10" s="1"/>
  <c r="J29" i="10" s="1"/>
  <c r="K29" i="10" s="1"/>
  <c r="G28" i="10"/>
  <c r="E28" i="10"/>
  <c r="I28" i="10" s="1"/>
  <c r="G27" i="10"/>
  <c r="E27" i="10"/>
  <c r="I27" i="10" s="1"/>
  <c r="G26" i="10"/>
  <c r="E26" i="10"/>
  <c r="I26" i="10" s="1"/>
  <c r="G25" i="10"/>
  <c r="E25" i="10"/>
  <c r="I25" i="10" s="1"/>
  <c r="G24" i="10"/>
  <c r="E24" i="10"/>
  <c r="I24" i="10" s="1"/>
  <c r="G23" i="10"/>
  <c r="E23" i="10"/>
  <c r="I23" i="10" s="1"/>
  <c r="G22" i="10"/>
  <c r="E22" i="10"/>
  <c r="I22" i="10" s="1"/>
  <c r="J22" i="10" s="1"/>
  <c r="K22" i="10" s="1"/>
  <c r="G21" i="10"/>
  <c r="E21" i="10"/>
  <c r="I21" i="10" s="1"/>
  <c r="G20" i="10"/>
  <c r="E20" i="10"/>
  <c r="I20" i="10" s="1"/>
  <c r="J20" i="10" s="1"/>
  <c r="K20" i="10" s="1"/>
  <c r="G19" i="10"/>
  <c r="E19" i="10"/>
  <c r="I19" i="10" s="1"/>
  <c r="G18" i="10"/>
  <c r="E18" i="10"/>
  <c r="I18" i="10" s="1"/>
  <c r="G17" i="10"/>
  <c r="E17" i="10"/>
  <c r="I17" i="10" s="1"/>
  <c r="J17" i="10" s="1"/>
  <c r="K17" i="10" s="1"/>
  <c r="G16" i="10"/>
  <c r="E16" i="10"/>
  <c r="I16" i="10" s="1"/>
  <c r="G15" i="10"/>
  <c r="E15" i="10"/>
  <c r="I15" i="10" s="1"/>
  <c r="G14" i="10"/>
  <c r="E14" i="10"/>
  <c r="I14" i="10" s="1"/>
  <c r="G13" i="10"/>
  <c r="E13" i="10"/>
  <c r="I13" i="10" s="1"/>
  <c r="G12" i="10"/>
  <c r="E12" i="10"/>
  <c r="I12" i="10" s="1"/>
  <c r="G11" i="10"/>
  <c r="E11" i="10"/>
  <c r="C5" i="10"/>
  <c r="AK318" i="9"/>
  <c r="AK317" i="9"/>
  <c r="AT317" i="9" s="1"/>
  <c r="AK316" i="9"/>
  <c r="AK314" i="9"/>
  <c r="AU314" i="9" s="1"/>
  <c r="AK313" i="9"/>
  <c r="AK312" i="9"/>
  <c r="AK311" i="9"/>
  <c r="AK310" i="9"/>
  <c r="AU310" i="9" s="1"/>
  <c r="AK309" i="9"/>
  <c r="AK308" i="9"/>
  <c r="AK307" i="9"/>
  <c r="AT307" i="9" s="1"/>
  <c r="AK306" i="9"/>
  <c r="AK305" i="9"/>
  <c r="AK304" i="9"/>
  <c r="AK303" i="9"/>
  <c r="AT303" i="9" s="1"/>
  <c r="AK301" i="9"/>
  <c r="AK300" i="9"/>
  <c r="AK299" i="9"/>
  <c r="AU299" i="9" s="1"/>
  <c r="AK298" i="9"/>
  <c r="AK297" i="9"/>
  <c r="AK296" i="9"/>
  <c r="AK295" i="9"/>
  <c r="AK293" i="9"/>
  <c r="AK292" i="9"/>
  <c r="AK291" i="9"/>
  <c r="AK290" i="9"/>
  <c r="AT290" i="9" s="1"/>
  <c r="AK289" i="9"/>
  <c r="AK288" i="9"/>
  <c r="AK287" i="9"/>
  <c r="AK286" i="9"/>
  <c r="AK285" i="9"/>
  <c r="AK284" i="9"/>
  <c r="AK283" i="9"/>
  <c r="AK282" i="9"/>
  <c r="AK281" i="9"/>
  <c r="AK280" i="9"/>
  <c r="AT280" i="9" s="1"/>
  <c r="AK279" i="9"/>
  <c r="AK278" i="9"/>
  <c r="AK277" i="9"/>
  <c r="AK276" i="9"/>
  <c r="AK275" i="9"/>
  <c r="AK274" i="9"/>
  <c r="AK273" i="9"/>
  <c r="AU273" i="9" s="1"/>
  <c r="BE273" i="9" s="1"/>
  <c r="AK272" i="9"/>
  <c r="AT272" i="9" s="1"/>
  <c r="AK271" i="9"/>
  <c r="AK270" i="9"/>
  <c r="AU270" i="9" s="1"/>
  <c r="AK269" i="9"/>
  <c r="AU269" i="9" s="1"/>
  <c r="AK268" i="9"/>
  <c r="AU268" i="9" s="1"/>
  <c r="AK267" i="9"/>
  <c r="AK266" i="9"/>
  <c r="AK265" i="9"/>
  <c r="AQ262" i="9"/>
  <c r="AQ261" i="9"/>
  <c r="AM261" i="9"/>
  <c r="AZ261" i="9" s="1"/>
  <c r="AL261" i="9"/>
  <c r="AK261" i="9"/>
  <c r="AT261" i="9" s="1"/>
  <c r="AQ260" i="9"/>
  <c r="AM260" i="9"/>
  <c r="AZ260" i="9" s="1"/>
  <c r="AL260" i="9"/>
  <c r="AK260" i="9"/>
  <c r="AT260" i="9" s="1"/>
  <c r="AQ259" i="9"/>
  <c r="AM259" i="9"/>
  <c r="AZ259" i="9" s="1"/>
  <c r="AL259" i="9"/>
  <c r="AK259" i="9"/>
  <c r="AQ258" i="9"/>
  <c r="AM258" i="9"/>
  <c r="AZ258" i="9" s="1"/>
  <c r="AL258" i="9"/>
  <c r="AK258" i="9"/>
  <c r="AT258" i="9" s="1"/>
  <c r="AQ257" i="9"/>
  <c r="AM257" i="9"/>
  <c r="AZ257" i="9" s="1"/>
  <c r="AL257" i="9"/>
  <c r="AK257" i="9"/>
  <c r="AT257" i="9" s="1"/>
  <c r="AQ256" i="9"/>
  <c r="AM256" i="9"/>
  <c r="AZ256" i="9" s="1"/>
  <c r="AL256" i="9"/>
  <c r="AK256" i="9"/>
  <c r="AQ255" i="9"/>
  <c r="AM255" i="9"/>
  <c r="AZ255" i="9" s="1"/>
  <c r="AL255" i="9"/>
  <c r="AK255" i="9"/>
  <c r="AT255" i="9" s="1"/>
  <c r="AQ254" i="9"/>
  <c r="AM254" i="9"/>
  <c r="AZ254" i="9" s="1"/>
  <c r="AL254" i="9"/>
  <c r="AK254" i="9"/>
  <c r="AT254" i="9" s="1"/>
  <c r="AQ253" i="9"/>
  <c r="AM253" i="9"/>
  <c r="AZ253" i="9" s="1"/>
  <c r="AL253" i="9"/>
  <c r="AK253" i="9"/>
  <c r="AQ252" i="9"/>
  <c r="AM252" i="9"/>
  <c r="AZ252" i="9" s="1"/>
  <c r="AL252" i="9"/>
  <c r="AK252" i="9"/>
  <c r="AT252" i="9" s="1"/>
  <c r="AQ251" i="9"/>
  <c r="AM251" i="9"/>
  <c r="AZ251" i="9" s="1"/>
  <c r="AL251" i="9"/>
  <c r="AK251" i="9"/>
  <c r="AT251" i="9" s="1"/>
  <c r="AQ250" i="9"/>
  <c r="AM250" i="9"/>
  <c r="AZ250" i="9" s="1"/>
  <c r="AL250" i="9"/>
  <c r="AK250" i="9"/>
  <c r="AQ249" i="9"/>
  <c r="AM249" i="9"/>
  <c r="AZ249" i="9" s="1"/>
  <c r="AL249" i="9"/>
  <c r="AK249" i="9"/>
  <c r="AT249" i="9" s="1"/>
  <c r="AQ248" i="9"/>
  <c r="AM248" i="9"/>
  <c r="AZ248" i="9" s="1"/>
  <c r="AL248" i="9"/>
  <c r="AK248" i="9"/>
  <c r="AT248" i="9" s="1"/>
  <c r="AQ246" i="9"/>
  <c r="AM246" i="9"/>
  <c r="AZ246" i="9" s="1"/>
  <c r="AL246" i="9"/>
  <c r="AK246" i="9"/>
  <c r="AQ245" i="9"/>
  <c r="AM245" i="9"/>
  <c r="AZ245" i="9" s="1"/>
  <c r="AL245" i="9"/>
  <c r="AK245" i="9"/>
  <c r="AT245" i="9" s="1"/>
  <c r="AQ244" i="9"/>
  <c r="AM244" i="9"/>
  <c r="AZ244" i="9" s="1"/>
  <c r="AL244" i="9"/>
  <c r="AK244" i="9"/>
  <c r="AT244" i="9" s="1"/>
  <c r="AQ243" i="9"/>
  <c r="AM243" i="9"/>
  <c r="AZ243" i="9" s="1"/>
  <c r="AL243" i="9"/>
  <c r="AK243" i="9"/>
  <c r="AQ242" i="9"/>
  <c r="AM242" i="9"/>
  <c r="AZ242" i="9" s="1"/>
  <c r="AL242" i="9"/>
  <c r="AK242" i="9"/>
  <c r="AT242" i="9" s="1"/>
  <c r="AQ241" i="9"/>
  <c r="AM241" i="9"/>
  <c r="AZ241" i="9" s="1"/>
  <c r="AL241" i="9"/>
  <c r="AK241" i="9"/>
  <c r="AT241" i="9" s="1"/>
  <c r="AQ240" i="9"/>
  <c r="AM240" i="9"/>
  <c r="AZ240" i="9" s="1"/>
  <c r="AL240" i="9"/>
  <c r="AK240" i="9"/>
  <c r="AQ238" i="9"/>
  <c r="AM238" i="9"/>
  <c r="AZ238" i="9" s="1"/>
  <c r="AL238" i="9"/>
  <c r="AK238" i="9"/>
  <c r="AQ237" i="9"/>
  <c r="AM237" i="9"/>
  <c r="AZ237" i="9" s="1"/>
  <c r="AL237" i="9"/>
  <c r="AK237" i="9"/>
  <c r="AU237" i="9" s="1"/>
  <c r="AQ236" i="9"/>
  <c r="AM236" i="9"/>
  <c r="AZ236" i="9" s="1"/>
  <c r="AL236" i="9"/>
  <c r="AK236" i="9"/>
  <c r="AQ235" i="9"/>
  <c r="AM235" i="9"/>
  <c r="AZ235" i="9" s="1"/>
  <c r="AL235" i="9"/>
  <c r="AK235" i="9"/>
  <c r="AT235" i="9" s="1"/>
  <c r="AQ234" i="9"/>
  <c r="AM234" i="9"/>
  <c r="AZ234" i="9" s="1"/>
  <c r="AL234" i="9"/>
  <c r="AK234" i="9"/>
  <c r="AQ233" i="9"/>
  <c r="AM233" i="9"/>
  <c r="AZ233" i="9" s="1"/>
  <c r="AL233" i="9"/>
  <c r="AK233" i="9"/>
  <c r="AQ232" i="9"/>
  <c r="AM232" i="9"/>
  <c r="AZ232" i="9" s="1"/>
  <c r="AL232" i="9"/>
  <c r="AK232" i="9"/>
  <c r="AQ231" i="9"/>
  <c r="AM231" i="9"/>
  <c r="AZ231" i="9" s="1"/>
  <c r="AL231" i="9"/>
  <c r="AK231" i="9"/>
  <c r="AT231" i="9" s="1"/>
  <c r="AQ230" i="9"/>
  <c r="AM230" i="9"/>
  <c r="AZ230" i="9" s="1"/>
  <c r="AL230" i="9"/>
  <c r="AK230" i="9"/>
  <c r="AQ229" i="9"/>
  <c r="AM229" i="9"/>
  <c r="AZ229" i="9" s="1"/>
  <c r="AL229" i="9"/>
  <c r="AK229" i="9"/>
  <c r="AU229" i="9" s="1"/>
  <c r="AQ228" i="9"/>
  <c r="AM228" i="9"/>
  <c r="AZ228" i="9" s="1"/>
  <c r="AL228" i="9"/>
  <c r="AK228" i="9"/>
  <c r="AQ227" i="9"/>
  <c r="AM227" i="9"/>
  <c r="AZ227" i="9" s="1"/>
  <c r="AL227" i="9"/>
  <c r="AK227" i="9"/>
  <c r="AQ226" i="9"/>
  <c r="AM226" i="9"/>
  <c r="AZ226" i="9" s="1"/>
  <c r="AL226" i="9"/>
  <c r="AK226" i="9"/>
  <c r="AQ225" i="9"/>
  <c r="AM225" i="9"/>
  <c r="AZ225" i="9" s="1"/>
  <c r="AL225" i="9"/>
  <c r="AK225" i="9"/>
  <c r="AU225" i="9" s="1"/>
  <c r="AQ224" i="9"/>
  <c r="AM224" i="9"/>
  <c r="AZ224" i="9" s="1"/>
  <c r="AL224" i="9"/>
  <c r="AK224" i="9"/>
  <c r="AQ223" i="9"/>
  <c r="AM223" i="9"/>
  <c r="AZ223" i="9" s="1"/>
  <c r="AL223" i="9"/>
  <c r="AK223" i="9"/>
  <c r="AT223" i="9" s="1"/>
  <c r="AQ222" i="9"/>
  <c r="AM222" i="9"/>
  <c r="AZ222" i="9" s="1"/>
  <c r="AL222" i="9"/>
  <c r="AK222" i="9"/>
  <c r="AQ221" i="9"/>
  <c r="AM221" i="9"/>
  <c r="AZ221" i="9" s="1"/>
  <c r="AL221" i="9"/>
  <c r="AK221" i="9"/>
  <c r="AQ220" i="9"/>
  <c r="AM220" i="9"/>
  <c r="AZ220" i="9" s="1"/>
  <c r="AL220" i="9"/>
  <c r="AK220" i="9"/>
  <c r="AQ219" i="9"/>
  <c r="AM219" i="9"/>
  <c r="AZ219" i="9" s="1"/>
  <c r="AL219" i="9"/>
  <c r="AK219" i="9"/>
  <c r="AT219" i="9" s="1"/>
  <c r="AQ218" i="9"/>
  <c r="AM218" i="9"/>
  <c r="AZ218" i="9" s="1"/>
  <c r="AL218" i="9"/>
  <c r="AK218" i="9"/>
  <c r="AQ217" i="9"/>
  <c r="AM217" i="9"/>
  <c r="AZ217" i="9" s="1"/>
  <c r="AL217" i="9"/>
  <c r="AK217" i="9"/>
  <c r="AU217" i="9" s="1"/>
  <c r="AQ216" i="9"/>
  <c r="AM216" i="9"/>
  <c r="AZ216" i="9" s="1"/>
  <c r="AL216" i="9"/>
  <c r="AK216" i="9"/>
  <c r="AQ215" i="9"/>
  <c r="AM215" i="9"/>
  <c r="AZ215" i="9" s="1"/>
  <c r="AL215" i="9"/>
  <c r="AK215" i="9"/>
  <c r="AQ214" i="9"/>
  <c r="AM214" i="9"/>
  <c r="AZ214" i="9" s="1"/>
  <c r="AL214" i="9"/>
  <c r="AK214" i="9"/>
  <c r="AQ213" i="9"/>
  <c r="AM213" i="9"/>
  <c r="AZ213" i="9" s="1"/>
  <c r="AL213" i="9"/>
  <c r="AK213" i="9"/>
  <c r="AU213" i="9" s="1"/>
  <c r="AQ212" i="9"/>
  <c r="AM212" i="9"/>
  <c r="AZ212" i="9" s="1"/>
  <c r="AL212" i="9"/>
  <c r="AK212" i="9"/>
  <c r="AQ211" i="9"/>
  <c r="AM211" i="9"/>
  <c r="AZ211" i="9" s="1"/>
  <c r="AL211" i="9"/>
  <c r="AK211" i="9"/>
  <c r="AT211" i="9" s="1"/>
  <c r="AQ210" i="9"/>
  <c r="AM210" i="9"/>
  <c r="AZ210" i="9" s="1"/>
  <c r="AL210" i="9"/>
  <c r="AK210" i="9"/>
  <c r="AT210" i="9" s="1"/>
  <c r="AQ209" i="9"/>
  <c r="AM209" i="9"/>
  <c r="AL209" i="9"/>
  <c r="AK209" i="9"/>
  <c r="AR199" i="9"/>
  <c r="AR6" i="9" s="1"/>
  <c r="AH199" i="9"/>
  <c r="AH6" i="9" s="1"/>
  <c r="AF199" i="9"/>
  <c r="AF6" i="9" s="1"/>
  <c r="AD199" i="9"/>
  <c r="AD6" i="9" s="1"/>
  <c r="AB199" i="9"/>
  <c r="AB6" i="9" s="1"/>
  <c r="Z199" i="9"/>
  <c r="Z6" i="9" s="1"/>
  <c r="X199" i="9"/>
  <c r="X6" i="9" s="1"/>
  <c r="V199" i="9"/>
  <c r="V6" i="9" s="1"/>
  <c r="T199" i="9"/>
  <c r="T6" i="9" s="1"/>
  <c r="R199" i="9"/>
  <c r="R6" i="9" s="1"/>
  <c r="P199" i="9"/>
  <c r="P6" i="9" s="1"/>
  <c r="N199" i="9"/>
  <c r="N6" i="9" s="1"/>
  <c r="J196" i="9"/>
  <c r="I196" i="9" s="1"/>
  <c r="H196" i="9"/>
  <c r="G196" i="9" s="1"/>
  <c r="J195" i="9"/>
  <c r="I195" i="9" s="1"/>
  <c r="H195" i="9"/>
  <c r="G195" i="9" s="1"/>
  <c r="J194" i="9"/>
  <c r="I194" i="9" s="1"/>
  <c r="H194" i="9"/>
  <c r="G194" i="9" s="1"/>
  <c r="J193" i="9"/>
  <c r="I193" i="9" s="1"/>
  <c r="H193" i="9"/>
  <c r="G193" i="9" s="1"/>
  <c r="J192" i="9"/>
  <c r="I192" i="9" s="1"/>
  <c r="H192" i="9"/>
  <c r="G192" i="9" s="1"/>
  <c r="J191" i="9"/>
  <c r="I191" i="9" s="1"/>
  <c r="H191" i="9"/>
  <c r="G191" i="9" s="1"/>
  <c r="J190" i="9"/>
  <c r="I190" i="9" s="1"/>
  <c r="H190" i="9"/>
  <c r="G190" i="9" s="1"/>
  <c r="J189" i="9"/>
  <c r="I189" i="9" s="1"/>
  <c r="H189" i="9"/>
  <c r="G189" i="9" s="1"/>
  <c r="J187" i="9"/>
  <c r="I187" i="9" s="1"/>
  <c r="H187" i="9"/>
  <c r="G187" i="9" s="1"/>
  <c r="J186" i="9"/>
  <c r="I186" i="9" s="1"/>
  <c r="H186" i="9"/>
  <c r="G186" i="9" s="1"/>
  <c r="J185" i="9"/>
  <c r="I185" i="9" s="1"/>
  <c r="H185" i="9"/>
  <c r="G185" i="9" s="1"/>
  <c r="J184" i="9"/>
  <c r="I184" i="9" s="1"/>
  <c r="H184" i="9"/>
  <c r="G184" i="9" s="1"/>
  <c r="J183" i="9"/>
  <c r="H183" i="9"/>
  <c r="G183" i="9" s="1"/>
  <c r="J182" i="9"/>
  <c r="I182" i="9" s="1"/>
  <c r="H182" i="9"/>
  <c r="G182" i="9" s="1"/>
  <c r="J181" i="9"/>
  <c r="I181" i="9" s="1"/>
  <c r="H181" i="9"/>
  <c r="G181" i="9" s="1"/>
  <c r="J180" i="9"/>
  <c r="I180" i="9" s="1"/>
  <c r="H180" i="9"/>
  <c r="G180" i="9" s="1"/>
  <c r="J178" i="9"/>
  <c r="I178" i="9" s="1"/>
  <c r="H178" i="9"/>
  <c r="G178" i="9" s="1"/>
  <c r="J177" i="9"/>
  <c r="H177" i="9"/>
  <c r="G177" i="9" s="1"/>
  <c r="J176" i="9"/>
  <c r="I176" i="9" s="1"/>
  <c r="H176" i="9"/>
  <c r="G176" i="9" s="1"/>
  <c r="J175" i="9"/>
  <c r="I175" i="9" s="1"/>
  <c r="H175" i="9"/>
  <c r="G175" i="9" s="1"/>
  <c r="J174" i="9"/>
  <c r="I174" i="9" s="1"/>
  <c r="H174" i="9"/>
  <c r="G174" i="9" s="1"/>
  <c r="J173" i="9"/>
  <c r="I173" i="9" s="1"/>
  <c r="H173" i="9"/>
  <c r="G173" i="9" s="1"/>
  <c r="J172" i="9"/>
  <c r="I172" i="9" s="1"/>
  <c r="H172" i="9"/>
  <c r="G172" i="9" s="1"/>
  <c r="J171" i="9"/>
  <c r="I171" i="9" s="1"/>
  <c r="H171" i="9"/>
  <c r="G171" i="9" s="1"/>
  <c r="J170" i="9"/>
  <c r="I170" i="9" s="1"/>
  <c r="H170" i="9"/>
  <c r="G170" i="9" s="1"/>
  <c r="J169" i="9"/>
  <c r="H169" i="9"/>
  <c r="G169" i="9" s="1"/>
  <c r="J167" i="9"/>
  <c r="I167" i="9" s="1"/>
  <c r="H167" i="9"/>
  <c r="G167" i="9" s="1"/>
  <c r="J166" i="9"/>
  <c r="I166" i="9" s="1"/>
  <c r="H166" i="9"/>
  <c r="G166" i="9" s="1"/>
  <c r="J165" i="9"/>
  <c r="I165" i="9" s="1"/>
  <c r="H165" i="9"/>
  <c r="G165" i="9" s="1"/>
  <c r="J164" i="9"/>
  <c r="H164" i="9"/>
  <c r="G164" i="9" s="1"/>
  <c r="J163" i="9"/>
  <c r="I163" i="9" s="1"/>
  <c r="H163" i="9"/>
  <c r="G163" i="9" s="1"/>
  <c r="J162" i="9"/>
  <c r="I162" i="9" s="1"/>
  <c r="H162" i="9"/>
  <c r="G162" i="9" s="1"/>
  <c r="J161" i="9"/>
  <c r="I161" i="9" s="1"/>
  <c r="H161" i="9"/>
  <c r="G161" i="9" s="1"/>
  <c r="J160" i="9"/>
  <c r="I160" i="9" s="1"/>
  <c r="H160" i="9"/>
  <c r="G160" i="9" s="1"/>
  <c r="J159" i="9"/>
  <c r="H159" i="9"/>
  <c r="G159" i="9" s="1"/>
  <c r="J158" i="9"/>
  <c r="I158" i="9" s="1"/>
  <c r="H158" i="9"/>
  <c r="G158" i="9" s="1"/>
  <c r="J157" i="9"/>
  <c r="I157" i="9" s="1"/>
  <c r="H157" i="9"/>
  <c r="G157" i="9" s="1"/>
  <c r="J156" i="9"/>
  <c r="H156" i="9"/>
  <c r="G156" i="9" s="1"/>
  <c r="J155" i="9"/>
  <c r="I155" i="9" s="1"/>
  <c r="H155" i="9"/>
  <c r="G155" i="9" s="1"/>
  <c r="J154" i="9"/>
  <c r="I154" i="9" s="1"/>
  <c r="H154" i="9"/>
  <c r="G154" i="9" s="1"/>
  <c r="J153" i="9"/>
  <c r="I153" i="9" s="1"/>
  <c r="H153" i="9"/>
  <c r="G153" i="9" s="1"/>
  <c r="J152" i="9"/>
  <c r="H152" i="9"/>
  <c r="G152" i="9" s="1"/>
  <c r="J151" i="9"/>
  <c r="I151" i="9" s="1"/>
  <c r="H151" i="9"/>
  <c r="G151" i="9" s="1"/>
  <c r="J150" i="9"/>
  <c r="I150" i="9" s="1"/>
  <c r="H150" i="9"/>
  <c r="G150" i="9" s="1"/>
  <c r="J149" i="9"/>
  <c r="I149" i="9" s="1"/>
  <c r="H149" i="9"/>
  <c r="G149" i="9" s="1"/>
  <c r="J148" i="9"/>
  <c r="I148" i="9" s="1"/>
  <c r="H148" i="9"/>
  <c r="G148" i="9" s="1"/>
  <c r="J147" i="9"/>
  <c r="I147" i="9" s="1"/>
  <c r="H147" i="9"/>
  <c r="G147" i="9" s="1"/>
  <c r="J146" i="9"/>
  <c r="I146" i="9" s="1"/>
  <c r="H146" i="9"/>
  <c r="G146" i="9" s="1"/>
  <c r="J145" i="9"/>
  <c r="I145" i="9" s="1"/>
  <c r="H145" i="9"/>
  <c r="G145" i="9" s="1"/>
  <c r="J144" i="9"/>
  <c r="I144" i="9" s="1"/>
  <c r="H144" i="9"/>
  <c r="G144" i="9" s="1"/>
  <c r="J143" i="9"/>
  <c r="I143" i="9" s="1"/>
  <c r="H143" i="9"/>
  <c r="G143" i="9" s="1"/>
  <c r="J142" i="9"/>
  <c r="I142" i="9" s="1"/>
  <c r="H142" i="9"/>
  <c r="G142" i="9" s="1"/>
  <c r="J141" i="9"/>
  <c r="I141" i="9" s="1"/>
  <c r="H141" i="9"/>
  <c r="G141" i="9" s="1"/>
  <c r="J140" i="9"/>
  <c r="I140" i="9" s="1"/>
  <c r="H140" i="9"/>
  <c r="G140" i="9" s="1"/>
  <c r="J139" i="9"/>
  <c r="I139" i="9" s="1"/>
  <c r="H139" i="9"/>
  <c r="G139" i="9" s="1"/>
  <c r="J138" i="9"/>
  <c r="I138" i="9" s="1"/>
  <c r="H138" i="9"/>
  <c r="G138" i="9" s="1"/>
  <c r="J137" i="9"/>
  <c r="I137" i="9" s="1"/>
  <c r="H137" i="9"/>
  <c r="G137" i="9" s="1"/>
  <c r="J136" i="9"/>
  <c r="I136" i="9" s="1"/>
  <c r="H136" i="9"/>
  <c r="G136" i="9" s="1"/>
  <c r="J135" i="9"/>
  <c r="I135" i="9" s="1"/>
  <c r="H135" i="9"/>
  <c r="G135" i="9" s="1"/>
  <c r="J134" i="9"/>
  <c r="I134" i="9" s="1"/>
  <c r="H134" i="9"/>
  <c r="G134" i="9" s="1"/>
  <c r="J133" i="9"/>
  <c r="I133" i="9" s="1"/>
  <c r="H133" i="9"/>
  <c r="G133" i="9" s="1"/>
  <c r="J132" i="9"/>
  <c r="I132" i="9" s="1"/>
  <c r="H132" i="9"/>
  <c r="G132" i="9" s="1"/>
  <c r="J131" i="9"/>
  <c r="I131" i="9" s="1"/>
  <c r="H131" i="9"/>
  <c r="G131" i="9" s="1"/>
  <c r="J130" i="9"/>
  <c r="I130" i="9" s="1"/>
  <c r="H130" i="9"/>
  <c r="G130" i="9" s="1"/>
  <c r="J129" i="9"/>
  <c r="I129" i="9" s="1"/>
  <c r="H129" i="9"/>
  <c r="G129" i="9" s="1"/>
  <c r="J128" i="9"/>
  <c r="I128" i="9" s="1"/>
  <c r="H128" i="9"/>
  <c r="G128" i="9" s="1"/>
  <c r="J127" i="9"/>
  <c r="I127" i="9" s="1"/>
  <c r="H127" i="9"/>
  <c r="G127" i="9" s="1"/>
  <c r="J126" i="9"/>
  <c r="I126" i="9" s="1"/>
  <c r="H126" i="9"/>
  <c r="G126" i="9" s="1"/>
  <c r="J125" i="9"/>
  <c r="I125" i="9" s="1"/>
  <c r="H125" i="9"/>
  <c r="G125" i="9" s="1"/>
  <c r="J124" i="9"/>
  <c r="I124" i="9" s="1"/>
  <c r="H124" i="9"/>
  <c r="G124" i="9" s="1"/>
  <c r="J123" i="9"/>
  <c r="I123" i="9" s="1"/>
  <c r="H123" i="9"/>
  <c r="G123" i="9" s="1"/>
  <c r="J122" i="9"/>
  <c r="I122" i="9" s="1"/>
  <c r="H122" i="9"/>
  <c r="G122" i="9" s="1"/>
  <c r="J121" i="9"/>
  <c r="I121" i="9" s="1"/>
  <c r="H121" i="9"/>
  <c r="G121" i="9" s="1"/>
  <c r="J120" i="9"/>
  <c r="I120" i="9" s="1"/>
  <c r="H120" i="9"/>
  <c r="G120" i="9" s="1"/>
  <c r="J119" i="9"/>
  <c r="I119" i="9" s="1"/>
  <c r="H119" i="9"/>
  <c r="G119" i="9" s="1"/>
  <c r="J118" i="9"/>
  <c r="I118" i="9" s="1"/>
  <c r="H118" i="9"/>
  <c r="G118" i="9" s="1"/>
  <c r="J117" i="9"/>
  <c r="I117" i="9" s="1"/>
  <c r="H117" i="9"/>
  <c r="G117" i="9" s="1"/>
  <c r="J116" i="9"/>
  <c r="I116" i="9" s="1"/>
  <c r="H116" i="9"/>
  <c r="G116" i="9" s="1"/>
  <c r="J115" i="9"/>
  <c r="I115" i="9" s="1"/>
  <c r="H115" i="9"/>
  <c r="G115" i="9" s="1"/>
  <c r="J113" i="9"/>
  <c r="I113" i="9" s="1"/>
  <c r="H113" i="9"/>
  <c r="G113" i="9" s="1"/>
  <c r="J112" i="9"/>
  <c r="I112" i="9" s="1"/>
  <c r="H112" i="9"/>
  <c r="G112" i="9" s="1"/>
  <c r="J111" i="9"/>
  <c r="I111" i="9" s="1"/>
  <c r="H111" i="9"/>
  <c r="G111" i="9" s="1"/>
  <c r="J110" i="9"/>
  <c r="BI314" i="9" s="1"/>
  <c r="BK314" i="9" s="1"/>
  <c r="H110" i="9"/>
  <c r="G110" i="9" s="1"/>
  <c r="J109" i="9"/>
  <c r="I109" i="9" s="1"/>
  <c r="H109" i="9"/>
  <c r="G109" i="9" s="1"/>
  <c r="J108" i="9"/>
  <c r="BI310" i="9" s="1"/>
  <c r="H108" i="9"/>
  <c r="G108" i="9" s="1"/>
  <c r="J107" i="9"/>
  <c r="I107" i="9" s="1"/>
  <c r="H107" i="9"/>
  <c r="G107" i="9" s="1"/>
  <c r="J106" i="9"/>
  <c r="I106" i="9" s="1"/>
  <c r="H106" i="9"/>
  <c r="G106" i="9" s="1"/>
  <c r="J105" i="9"/>
  <c r="I105" i="9" s="1"/>
  <c r="H105" i="9"/>
  <c r="BL308" i="9" s="1"/>
  <c r="J104" i="9"/>
  <c r="I104" i="9" s="1"/>
  <c r="H104" i="9"/>
  <c r="G104" i="9" s="1"/>
  <c r="J103" i="9"/>
  <c r="I103" i="9" s="1"/>
  <c r="H103" i="9"/>
  <c r="G103" i="9" s="1"/>
  <c r="J102" i="9"/>
  <c r="I102" i="9" s="1"/>
  <c r="H102" i="9"/>
  <c r="G102" i="9" s="1"/>
  <c r="J101" i="9"/>
  <c r="I101" i="9" s="1"/>
  <c r="H101" i="9"/>
  <c r="G101" i="9" s="1"/>
  <c r="J100" i="9"/>
  <c r="I100" i="9" s="1"/>
  <c r="H100" i="9"/>
  <c r="G100" i="9" s="1"/>
  <c r="J98" i="9"/>
  <c r="I98" i="9" s="1"/>
  <c r="H98" i="9"/>
  <c r="G98" i="9" s="1"/>
  <c r="J97" i="9"/>
  <c r="H97" i="9"/>
  <c r="J96" i="9"/>
  <c r="I96" i="9" s="1"/>
  <c r="H96" i="9"/>
  <c r="G96" i="9" s="1"/>
  <c r="J95" i="9"/>
  <c r="I95" i="9" s="1"/>
  <c r="H95" i="9"/>
  <c r="G95" i="9" s="1"/>
  <c r="J94" i="9"/>
  <c r="I94" i="9" s="1"/>
  <c r="H94" i="9"/>
  <c r="G94" i="9" s="1"/>
  <c r="J93" i="9"/>
  <c r="I93" i="9" s="1"/>
  <c r="H93" i="9"/>
  <c r="G93" i="9" s="1"/>
  <c r="J91" i="9"/>
  <c r="I91" i="9" s="1"/>
  <c r="H91" i="9"/>
  <c r="G91" i="9" s="1"/>
  <c r="J90" i="9"/>
  <c r="I90" i="9" s="1"/>
  <c r="H90" i="9"/>
  <c r="G90" i="9" s="1"/>
  <c r="J89" i="9"/>
  <c r="BI290" i="9" s="1"/>
  <c r="H89" i="9"/>
  <c r="G89" i="9" s="1"/>
  <c r="J88" i="9"/>
  <c r="I88" i="9" s="1"/>
  <c r="H88" i="9"/>
  <c r="G88" i="9" s="1"/>
  <c r="J87" i="9"/>
  <c r="I87" i="9" s="1"/>
  <c r="H87" i="9"/>
  <c r="G87" i="9" s="1"/>
  <c r="J86" i="9"/>
  <c r="I86" i="9" s="1"/>
  <c r="H86" i="9"/>
  <c r="G86" i="9" s="1"/>
  <c r="J85" i="9"/>
  <c r="I85" i="9" s="1"/>
  <c r="H85" i="9"/>
  <c r="G85" i="9" s="1"/>
  <c r="J84" i="9"/>
  <c r="I84" i="9" s="1"/>
  <c r="H84" i="9"/>
  <c r="G84" i="9" s="1"/>
  <c r="J83" i="9"/>
  <c r="I83" i="9" s="1"/>
  <c r="H83" i="9"/>
  <c r="G83" i="9" s="1"/>
  <c r="J82" i="9"/>
  <c r="BI288" i="9" s="1"/>
  <c r="BK288" i="9" s="1"/>
  <c r="H82" i="9"/>
  <c r="BL288" i="9" s="1"/>
  <c r="J81" i="9"/>
  <c r="I81" i="9" s="1"/>
  <c r="H81" i="9"/>
  <c r="G81" i="9" s="1"/>
  <c r="J80" i="9"/>
  <c r="I80" i="9" s="1"/>
  <c r="H80" i="9"/>
  <c r="G80" i="9" s="1"/>
  <c r="J79" i="9"/>
  <c r="I79" i="9" s="1"/>
  <c r="H79" i="9"/>
  <c r="G79" i="9" s="1"/>
  <c r="J78" i="9"/>
  <c r="I78" i="9" s="1"/>
  <c r="H78" i="9"/>
  <c r="G78" i="9" s="1"/>
  <c r="J77" i="9"/>
  <c r="I77" i="9" s="1"/>
  <c r="H77" i="9"/>
  <c r="G77" i="9" s="1"/>
  <c r="J76" i="9"/>
  <c r="BI282" i="9" s="1"/>
  <c r="BK282" i="9" s="1"/>
  <c r="H76" i="9"/>
  <c r="G76" i="9" s="1"/>
  <c r="J75" i="9"/>
  <c r="I75" i="9" s="1"/>
  <c r="H75" i="9"/>
  <c r="G75" i="9" s="1"/>
  <c r="J74" i="9"/>
  <c r="I74" i="9" s="1"/>
  <c r="H74" i="9"/>
  <c r="G74" i="9" s="1"/>
  <c r="J73" i="9"/>
  <c r="I73" i="9" s="1"/>
  <c r="H73" i="9"/>
  <c r="G73" i="9" s="1"/>
  <c r="J72" i="9"/>
  <c r="I72" i="9" s="1"/>
  <c r="H72" i="9"/>
  <c r="G72" i="9" s="1"/>
  <c r="J71" i="9"/>
  <c r="I71" i="9" s="1"/>
  <c r="H71" i="9"/>
  <c r="G71" i="9" s="1"/>
  <c r="J70" i="9"/>
  <c r="I70" i="9" s="1"/>
  <c r="H70" i="9"/>
  <c r="G70" i="9" s="1"/>
  <c r="J69" i="9"/>
  <c r="I69" i="9" s="1"/>
  <c r="H69" i="9"/>
  <c r="G69" i="9" s="1"/>
  <c r="J68" i="9"/>
  <c r="I68" i="9" s="1"/>
  <c r="H68" i="9"/>
  <c r="G68" i="9" s="1"/>
  <c r="J67" i="9"/>
  <c r="I67" i="9" s="1"/>
  <c r="H67" i="9"/>
  <c r="G67" i="9" s="1"/>
  <c r="J66" i="9"/>
  <c r="I66" i="9" s="1"/>
  <c r="H66" i="9"/>
  <c r="G66" i="9" s="1"/>
  <c r="J65" i="9"/>
  <c r="I65" i="9" s="1"/>
  <c r="H65" i="9"/>
  <c r="G65" i="9" s="1"/>
  <c r="J64" i="9"/>
  <c r="I64" i="9" s="1"/>
  <c r="H64" i="9"/>
  <c r="G64" i="9" s="1"/>
  <c r="J63" i="9"/>
  <c r="I63" i="9" s="1"/>
  <c r="H63" i="9"/>
  <c r="G63" i="9" s="1"/>
  <c r="J62" i="9"/>
  <c r="I62" i="9" s="1"/>
  <c r="H62" i="9"/>
  <c r="G62" i="9" s="1"/>
  <c r="J61" i="9"/>
  <c r="BI272" i="9" s="1"/>
  <c r="H61" i="9"/>
  <c r="BL272" i="9" s="1"/>
  <c r="J60" i="9"/>
  <c r="I60" i="9" s="1"/>
  <c r="H60" i="9"/>
  <c r="G60" i="9" s="1"/>
  <c r="J59" i="9"/>
  <c r="I59" i="9" s="1"/>
  <c r="H59" i="9"/>
  <c r="G59" i="9" s="1"/>
  <c r="J58" i="9"/>
  <c r="I58" i="9" s="1"/>
  <c r="H58" i="9"/>
  <c r="G58" i="9" s="1"/>
  <c r="J57" i="9"/>
  <c r="BI270" i="9" s="1"/>
  <c r="BK270" i="9" s="1"/>
  <c r="H57" i="9"/>
  <c r="G57" i="9" s="1"/>
  <c r="J56" i="9"/>
  <c r="I56" i="9" s="1"/>
  <c r="H56" i="9"/>
  <c r="G56" i="9" s="1"/>
  <c r="J55" i="9"/>
  <c r="I55" i="9" s="1"/>
  <c r="H55" i="9"/>
  <c r="G55" i="9" s="1"/>
  <c r="J54" i="9"/>
  <c r="I54" i="9" s="1"/>
  <c r="H54" i="9"/>
  <c r="G54" i="9" s="1"/>
  <c r="J53" i="9"/>
  <c r="I53" i="9" s="1"/>
  <c r="H53" i="9"/>
  <c r="G53" i="9" s="1"/>
  <c r="J52" i="9"/>
  <c r="I52" i="9" s="1"/>
  <c r="H52" i="9"/>
  <c r="G52" i="9" s="1"/>
  <c r="J51" i="9"/>
  <c r="I51" i="9" s="1"/>
  <c r="H51" i="9"/>
  <c r="BL266" i="9" s="1"/>
  <c r="J50" i="9"/>
  <c r="I50" i="9" s="1"/>
  <c r="H50" i="9"/>
  <c r="G50" i="9" s="1"/>
  <c r="J49" i="9"/>
  <c r="I49" i="9" s="1"/>
  <c r="H49" i="9"/>
  <c r="G49" i="9" s="1"/>
  <c r="J48" i="9"/>
  <c r="I48" i="9" s="1"/>
  <c r="H48" i="9"/>
  <c r="G48" i="9" s="1"/>
  <c r="J47" i="9"/>
  <c r="I47" i="9" s="1"/>
  <c r="H47" i="9"/>
  <c r="G47" i="9" s="1"/>
  <c r="J46" i="9"/>
  <c r="I46" i="9" s="1"/>
  <c r="H46" i="9"/>
  <c r="G46" i="9" s="1"/>
  <c r="J44" i="9"/>
  <c r="I44" i="9" s="1"/>
  <c r="H44" i="9"/>
  <c r="G44" i="9" s="1"/>
  <c r="J43" i="9"/>
  <c r="I43" i="9" s="1"/>
  <c r="H43" i="9"/>
  <c r="G43" i="9" s="1"/>
  <c r="J42" i="9"/>
  <c r="I42" i="9" s="1"/>
  <c r="H42" i="9"/>
  <c r="G42" i="9" s="1"/>
  <c r="J41" i="9"/>
  <c r="I41" i="9" s="1"/>
  <c r="H41" i="9"/>
  <c r="G41" i="9" s="1"/>
  <c r="J40" i="9"/>
  <c r="I40" i="9" s="1"/>
  <c r="H40" i="9"/>
  <c r="G40" i="9" s="1"/>
  <c r="J39" i="9"/>
  <c r="I39" i="9" s="1"/>
  <c r="H39" i="9"/>
  <c r="J38" i="9"/>
  <c r="I38" i="9" s="1"/>
  <c r="H38" i="9"/>
  <c r="G38" i="9" s="1"/>
  <c r="J37" i="9"/>
  <c r="I37" i="9" s="1"/>
  <c r="H37" i="9"/>
  <c r="G37" i="9" s="1"/>
  <c r="J36" i="9"/>
  <c r="I36" i="9" s="1"/>
  <c r="H36" i="9"/>
  <c r="J35" i="9"/>
  <c r="I35" i="9" s="1"/>
  <c r="H35" i="9"/>
  <c r="G35" i="9" s="1"/>
  <c r="J34" i="9"/>
  <c r="I34" i="9" s="1"/>
  <c r="H34" i="9"/>
  <c r="G34" i="9" s="1"/>
  <c r="J33" i="9"/>
  <c r="I33" i="9" s="1"/>
  <c r="H33" i="9"/>
  <c r="G33" i="9" s="1"/>
  <c r="J32" i="9"/>
  <c r="I32" i="9" s="1"/>
  <c r="H32" i="9"/>
  <c r="G32" i="9" s="1"/>
  <c r="J31" i="9"/>
  <c r="I31" i="9" s="1"/>
  <c r="H31" i="9"/>
  <c r="G31" i="9" s="1"/>
  <c r="J30" i="9"/>
  <c r="I30" i="9" s="1"/>
  <c r="H30" i="9"/>
  <c r="G30" i="9" s="1"/>
  <c r="J29" i="9"/>
  <c r="I29" i="9" s="1"/>
  <c r="H29" i="9"/>
  <c r="G29" i="9" s="1"/>
  <c r="J28" i="9"/>
  <c r="I28" i="9" s="1"/>
  <c r="H28" i="9"/>
  <c r="G28" i="9" s="1"/>
  <c r="J27" i="9"/>
  <c r="I27" i="9" s="1"/>
  <c r="H27" i="9"/>
  <c r="G27" i="9" s="1"/>
  <c r="J26" i="9"/>
  <c r="I26" i="9" s="1"/>
  <c r="H26" i="9"/>
  <c r="G26" i="9" s="1"/>
  <c r="J25" i="9"/>
  <c r="I25" i="9" s="1"/>
  <c r="H25" i="9"/>
  <c r="G25" i="9" s="1"/>
  <c r="J24" i="9"/>
  <c r="I24" i="9" s="1"/>
  <c r="H24" i="9"/>
  <c r="G24" i="9" s="1"/>
  <c r="J23" i="9"/>
  <c r="I23" i="9" s="1"/>
  <c r="H23" i="9"/>
  <c r="G23" i="9" s="1"/>
  <c r="J22" i="9"/>
  <c r="I22" i="9" s="1"/>
  <c r="H22" i="9"/>
  <c r="G22" i="9" s="1"/>
  <c r="J21" i="9"/>
  <c r="I21" i="9" s="1"/>
  <c r="H21" i="9"/>
  <c r="J20" i="9"/>
  <c r="I20" i="9" s="1"/>
  <c r="H20" i="9"/>
  <c r="G20" i="9" s="1"/>
  <c r="J19" i="9"/>
  <c r="I19" i="9" s="1"/>
  <c r="H19" i="9"/>
  <c r="G19" i="9" s="1"/>
  <c r="J18" i="9"/>
  <c r="I18" i="9" s="1"/>
  <c r="H18" i="9"/>
  <c r="G18" i="9" s="1"/>
  <c r="J17" i="9"/>
  <c r="I17" i="9" s="1"/>
  <c r="H17" i="9"/>
  <c r="G17" i="9" s="1"/>
  <c r="J16" i="9"/>
  <c r="I16" i="9" s="1"/>
  <c r="H16" i="9"/>
  <c r="G16" i="9" s="1"/>
  <c r="J15" i="9"/>
  <c r="I15" i="9" s="1"/>
  <c r="H15" i="9"/>
  <c r="G15" i="9" s="1"/>
  <c r="J14" i="9"/>
  <c r="I14" i="9" s="1"/>
  <c r="H14" i="9"/>
  <c r="G14" i="9" s="1"/>
  <c r="J13" i="9"/>
  <c r="I13" i="9" s="1"/>
  <c r="H13" i="9"/>
  <c r="G13" i="9" s="1"/>
  <c r="J12" i="9"/>
  <c r="I12" i="9" s="1"/>
  <c r="H12" i="9"/>
  <c r="AS10" i="9"/>
  <c r="AI10" i="9"/>
  <c r="AG10" i="9"/>
  <c r="AE10" i="9"/>
  <c r="AC10" i="9"/>
  <c r="Y10" i="9"/>
  <c r="W10" i="9"/>
  <c r="U10" i="9"/>
  <c r="S10" i="9"/>
  <c r="Q10" i="9"/>
  <c r="O10" i="9"/>
  <c r="F3" i="9"/>
  <c r="H77" i="8"/>
  <c r="F77" i="8"/>
  <c r="H76" i="8"/>
  <c r="F76" i="8"/>
  <c r="H75" i="8"/>
  <c r="F75" i="8"/>
  <c r="H74" i="8"/>
  <c r="F74" i="8"/>
  <c r="H73" i="8"/>
  <c r="F73" i="8"/>
  <c r="H72" i="8"/>
  <c r="F72" i="8"/>
  <c r="H71" i="8"/>
  <c r="F71" i="8"/>
  <c r="H70" i="8"/>
  <c r="F70" i="8"/>
  <c r="H69" i="8"/>
  <c r="F69" i="8"/>
  <c r="H68" i="8"/>
  <c r="F68" i="8"/>
  <c r="H67" i="8"/>
  <c r="F67" i="8"/>
  <c r="H66" i="8"/>
  <c r="F66" i="8"/>
  <c r="H65" i="8"/>
  <c r="F65" i="8"/>
  <c r="H64" i="8"/>
  <c r="F64" i="8"/>
  <c r="H63" i="8"/>
  <c r="F63" i="8"/>
  <c r="H62" i="8"/>
  <c r="F62" i="8"/>
  <c r="I58" i="8"/>
  <c r="H58" i="8"/>
  <c r="G58" i="8"/>
  <c r="F58" i="8"/>
  <c r="E58" i="8"/>
  <c r="D58" i="8"/>
  <c r="I57" i="8"/>
  <c r="H57" i="8"/>
  <c r="G57" i="8"/>
  <c r="F57" i="8"/>
  <c r="E57" i="8"/>
  <c r="D57" i="8"/>
  <c r="I56" i="8"/>
  <c r="H56" i="8"/>
  <c r="G56" i="8"/>
  <c r="F56" i="8"/>
  <c r="E56" i="8"/>
  <c r="D56" i="8"/>
  <c r="I55" i="8"/>
  <c r="H55" i="8"/>
  <c r="G55" i="8"/>
  <c r="F55" i="8"/>
  <c r="E55" i="8"/>
  <c r="D55" i="8"/>
  <c r="I54" i="8"/>
  <c r="H54" i="8"/>
  <c r="G54" i="8"/>
  <c r="F54" i="8"/>
  <c r="E54" i="8"/>
  <c r="D54" i="8"/>
  <c r="I53" i="8"/>
  <c r="H53" i="8"/>
  <c r="G53" i="8"/>
  <c r="F53" i="8"/>
  <c r="E53" i="8"/>
  <c r="D53" i="8"/>
  <c r="I52" i="8"/>
  <c r="H52" i="8"/>
  <c r="G52" i="8"/>
  <c r="F52" i="8"/>
  <c r="E52" i="8"/>
  <c r="D52" i="8"/>
  <c r="R51" i="8"/>
  <c r="Q51" i="8"/>
  <c r="P51" i="8"/>
  <c r="N51" i="8"/>
  <c r="M51" i="8"/>
  <c r="I51" i="8"/>
  <c r="H51" i="8"/>
  <c r="G51" i="8"/>
  <c r="E51" i="8"/>
  <c r="D51" i="8"/>
  <c r="I37" i="8"/>
  <c r="I39" i="8" s="1"/>
  <c r="H37" i="8"/>
  <c r="H39" i="8" s="1"/>
  <c r="G37" i="8"/>
  <c r="G39" i="8" s="1"/>
  <c r="E37" i="8"/>
  <c r="E39" i="8" s="1"/>
  <c r="D37" i="8"/>
  <c r="D39" i="8" s="1"/>
  <c r="F36" i="8"/>
  <c r="F51" i="8" s="1"/>
  <c r="G30" i="8"/>
  <c r="T16" i="8"/>
  <c r="C4" i="8"/>
  <c r="E61" i="8" s="1"/>
  <c r="C3" i="8"/>
  <c r="C2" i="8"/>
  <c r="D61" i="8" s="1"/>
  <c r="C1059" i="5"/>
  <c r="DU996" i="5"/>
  <c r="DT996" i="5"/>
  <c r="DS996" i="5"/>
  <c r="DR996" i="5"/>
  <c r="DQ996" i="5"/>
  <c r="DP996" i="5"/>
  <c r="DO996" i="5"/>
  <c r="DN996" i="5"/>
  <c r="DM996" i="5"/>
  <c r="DL996" i="5"/>
  <c r="DK996" i="5"/>
  <c r="DJ996" i="5"/>
  <c r="DI996" i="5"/>
  <c r="DH996" i="5"/>
  <c r="DG996" i="5"/>
  <c r="DF996" i="5"/>
  <c r="DE996" i="5"/>
  <c r="DD996" i="5"/>
  <c r="DC996" i="5"/>
  <c r="DB996" i="5"/>
  <c r="DA996" i="5"/>
  <c r="CZ996" i="5"/>
  <c r="CY996" i="5"/>
  <c r="CX996" i="5"/>
  <c r="CW996" i="5"/>
  <c r="CV996" i="5"/>
  <c r="CU996" i="5"/>
  <c r="CT996" i="5"/>
  <c r="CS996" i="5"/>
  <c r="CR996" i="5"/>
  <c r="CQ996" i="5"/>
  <c r="CP996" i="5"/>
  <c r="CO996" i="5"/>
  <c r="CN996" i="5"/>
  <c r="CM996" i="5"/>
  <c r="CL996" i="5"/>
  <c r="CK996" i="5"/>
  <c r="CJ996" i="5"/>
  <c r="CI996" i="5"/>
  <c r="CH996" i="5"/>
  <c r="CG996" i="5"/>
  <c r="CF996" i="5"/>
  <c r="CE996" i="5"/>
  <c r="CD996" i="5"/>
  <c r="CC996" i="5"/>
  <c r="CB996" i="5"/>
  <c r="CA996" i="5"/>
  <c r="BZ996" i="5"/>
  <c r="BY996" i="5"/>
  <c r="BX996" i="5"/>
  <c r="BW996" i="5"/>
  <c r="BV996" i="5"/>
  <c r="BU996" i="5"/>
  <c r="BT996" i="5"/>
  <c r="BS996" i="5"/>
  <c r="BR996" i="5"/>
  <c r="BQ996" i="5"/>
  <c r="BP996" i="5"/>
  <c r="BO996" i="5"/>
  <c r="BN996" i="5"/>
  <c r="BM996" i="5"/>
  <c r="BL996" i="5"/>
  <c r="BK996" i="5"/>
  <c r="BJ996" i="5"/>
  <c r="BI996" i="5"/>
  <c r="BH996" i="5"/>
  <c r="BG996" i="5"/>
  <c r="BF996" i="5"/>
  <c r="BE996" i="5"/>
  <c r="BD996" i="5"/>
  <c r="BC996" i="5"/>
  <c r="BB996" i="5"/>
  <c r="BA996" i="5"/>
  <c r="AZ996" i="5"/>
  <c r="AY996" i="5"/>
  <c r="AX996" i="5"/>
  <c r="AW996" i="5"/>
  <c r="AV996" i="5"/>
  <c r="AU996" i="5"/>
  <c r="AT996" i="5"/>
  <c r="AS996" i="5"/>
  <c r="AR996" i="5"/>
  <c r="AQ996" i="5"/>
  <c r="AP996" i="5"/>
  <c r="AO996" i="5"/>
  <c r="AN996" i="5"/>
  <c r="AM996" i="5"/>
  <c r="AL996" i="5"/>
  <c r="AK996" i="5"/>
  <c r="AJ996" i="5"/>
  <c r="AI996" i="5"/>
  <c r="AH996" i="5"/>
  <c r="AG996" i="5"/>
  <c r="AF996" i="5"/>
  <c r="AE996" i="5"/>
  <c r="AD996" i="5"/>
  <c r="AC996" i="5"/>
  <c r="AB996" i="5"/>
  <c r="AA996" i="5"/>
  <c r="Z996" i="5"/>
  <c r="Y996" i="5"/>
  <c r="X996" i="5"/>
  <c r="W996" i="5"/>
  <c r="V996" i="5"/>
  <c r="U996" i="5"/>
  <c r="T996" i="5"/>
  <c r="S996" i="5"/>
  <c r="R996" i="5"/>
  <c r="Q996" i="5"/>
  <c r="P996" i="5"/>
  <c r="O996" i="5"/>
  <c r="N996" i="5"/>
  <c r="M996" i="5"/>
  <c r="L996" i="5"/>
  <c r="K996" i="5"/>
  <c r="J996" i="5"/>
  <c r="I996" i="5"/>
  <c r="H996" i="5"/>
  <c r="G996" i="5"/>
  <c r="F996" i="5"/>
  <c r="E996" i="5"/>
  <c r="F945" i="5"/>
  <c r="F942" i="5" s="1"/>
  <c r="F1055" i="5" s="1"/>
  <c r="E943" i="5"/>
  <c r="E942" i="5"/>
  <c r="E1055" i="5" s="1"/>
  <c r="D1055" i="5" s="1"/>
  <c r="Q928" i="5"/>
  <c r="S928" i="5" s="1"/>
  <c r="AA927" i="5"/>
  <c r="Y927" i="5"/>
  <c r="W927" i="5"/>
  <c r="U927" i="5"/>
  <c r="S927" i="5"/>
  <c r="Q926" i="5"/>
  <c r="Q925" i="5" s="1"/>
  <c r="Y925" i="5" s="1"/>
  <c r="X922" i="5"/>
  <c r="V922" i="5"/>
  <c r="R922" i="5"/>
  <c r="Q916" i="5"/>
  <c r="Y916" i="5" s="1"/>
  <c r="Y915" i="5"/>
  <c r="W915" i="5"/>
  <c r="U915" i="5"/>
  <c r="S915" i="5"/>
  <c r="Q914" i="5"/>
  <c r="W914" i="5" s="1"/>
  <c r="V911" i="5"/>
  <c r="T911" i="5"/>
  <c r="R911" i="5"/>
  <c r="Z910" i="5"/>
  <c r="X910" i="5"/>
  <c r="V910" i="5"/>
  <c r="T910" i="5"/>
  <c r="R910" i="5"/>
  <c r="D904" i="5"/>
  <c r="V82" i="2" s="1"/>
  <c r="C904" i="5"/>
  <c r="U82" i="2" s="1"/>
  <c r="C903" i="5"/>
  <c r="U81" i="2" s="1"/>
  <c r="C902" i="5"/>
  <c r="U80" i="2" s="1"/>
  <c r="C901" i="5"/>
  <c r="U79" i="2" s="1"/>
  <c r="C900" i="5"/>
  <c r="U78" i="2" s="1"/>
  <c r="C899" i="5"/>
  <c r="U77" i="2" s="1"/>
  <c r="C898" i="5"/>
  <c r="U76" i="2" s="1"/>
  <c r="C897" i="5"/>
  <c r="C876" i="5"/>
  <c r="U57" i="2" s="1"/>
  <c r="C875" i="5"/>
  <c r="U53" i="2" s="1"/>
  <c r="C874" i="5"/>
  <c r="Q889" i="5" s="1"/>
  <c r="C873" i="5"/>
  <c r="Q880" i="5" s="1"/>
  <c r="C872" i="5"/>
  <c r="C871" i="5"/>
  <c r="Q871" i="5" s="1"/>
  <c r="S870" i="5"/>
  <c r="T870" i="5" s="1"/>
  <c r="U870" i="5" s="1"/>
  <c r="V870" i="5" s="1"/>
  <c r="W870" i="5" s="1"/>
  <c r="X870" i="5" s="1"/>
  <c r="Y870" i="5" s="1"/>
  <c r="Z870" i="5" s="1"/>
  <c r="AA870" i="5" s="1"/>
  <c r="AB870" i="5" s="1"/>
  <c r="AC870" i="5" s="1"/>
  <c r="E862" i="5"/>
  <c r="E845" i="5"/>
  <c r="E834" i="5"/>
  <c r="E855" i="5" s="1"/>
  <c r="E831" i="5"/>
  <c r="E829" i="5"/>
  <c r="F789" i="5"/>
  <c r="F834" i="5" s="1"/>
  <c r="E786" i="5"/>
  <c r="E784" i="5"/>
  <c r="D776" i="5"/>
  <c r="Q44" i="5" s="1"/>
  <c r="D768" i="5"/>
  <c r="D762" i="5"/>
  <c r="EF751" i="5"/>
  <c r="EE751" i="5"/>
  <c r="ED751" i="5"/>
  <c r="EC751" i="5"/>
  <c r="EB751" i="5"/>
  <c r="EA751" i="5"/>
  <c r="DZ751" i="5"/>
  <c r="DY751" i="5"/>
  <c r="DX751" i="5"/>
  <c r="DW751" i="5"/>
  <c r="DV751" i="5"/>
  <c r="DU751" i="5"/>
  <c r="DT751" i="5"/>
  <c r="DS751" i="5"/>
  <c r="DR751" i="5"/>
  <c r="DQ751" i="5"/>
  <c r="DP751" i="5"/>
  <c r="DO751" i="5"/>
  <c r="DN751" i="5"/>
  <c r="DM751" i="5"/>
  <c r="DL751" i="5"/>
  <c r="DK751" i="5"/>
  <c r="DJ751" i="5"/>
  <c r="DI751" i="5"/>
  <c r="DH751" i="5"/>
  <c r="DG751" i="5"/>
  <c r="DF751" i="5"/>
  <c r="DE751" i="5"/>
  <c r="DD751" i="5"/>
  <c r="DC751" i="5"/>
  <c r="DB751" i="5"/>
  <c r="DA751" i="5"/>
  <c r="CZ751" i="5"/>
  <c r="CY751" i="5"/>
  <c r="CX751" i="5"/>
  <c r="CW751" i="5"/>
  <c r="CV751" i="5"/>
  <c r="CU751" i="5"/>
  <c r="CT751" i="5"/>
  <c r="CS751" i="5"/>
  <c r="CR751" i="5"/>
  <c r="CQ751" i="5"/>
  <c r="CP751" i="5"/>
  <c r="CO751" i="5"/>
  <c r="CN751" i="5"/>
  <c r="CM751" i="5"/>
  <c r="CL751" i="5"/>
  <c r="CK751" i="5"/>
  <c r="CJ751" i="5"/>
  <c r="CI751" i="5"/>
  <c r="CH751" i="5"/>
  <c r="CG751" i="5"/>
  <c r="CF751" i="5"/>
  <c r="CE751" i="5"/>
  <c r="CD751" i="5"/>
  <c r="CC751" i="5"/>
  <c r="CB751" i="5"/>
  <c r="CA751" i="5"/>
  <c r="BZ751" i="5"/>
  <c r="BY751" i="5"/>
  <c r="BX751" i="5"/>
  <c r="BW751" i="5"/>
  <c r="BV751" i="5"/>
  <c r="BU751" i="5"/>
  <c r="BT751" i="5"/>
  <c r="BS751" i="5"/>
  <c r="BR751" i="5"/>
  <c r="BQ751" i="5"/>
  <c r="BP751" i="5"/>
  <c r="BO751" i="5"/>
  <c r="BN751" i="5"/>
  <c r="BM751" i="5"/>
  <c r="BL751" i="5"/>
  <c r="BK751" i="5"/>
  <c r="BJ751" i="5"/>
  <c r="BI751" i="5"/>
  <c r="BH751" i="5"/>
  <c r="BG751" i="5"/>
  <c r="BF751" i="5"/>
  <c r="BE751" i="5"/>
  <c r="BD751" i="5"/>
  <c r="BC751" i="5"/>
  <c r="BB751" i="5"/>
  <c r="BA751" i="5"/>
  <c r="AZ751" i="5"/>
  <c r="AY751" i="5"/>
  <c r="AX751" i="5"/>
  <c r="AW751" i="5"/>
  <c r="AV751" i="5"/>
  <c r="AU751" i="5"/>
  <c r="AT751" i="5"/>
  <c r="AS751" i="5"/>
  <c r="AR751" i="5"/>
  <c r="AQ751" i="5"/>
  <c r="AP751" i="5"/>
  <c r="AO751" i="5"/>
  <c r="AN751" i="5"/>
  <c r="AM751" i="5"/>
  <c r="AL751" i="5"/>
  <c r="AK751" i="5"/>
  <c r="AJ751" i="5"/>
  <c r="AI751" i="5"/>
  <c r="AH751" i="5"/>
  <c r="AG751" i="5"/>
  <c r="AF751" i="5"/>
  <c r="AE751" i="5"/>
  <c r="AD751" i="5"/>
  <c r="AC751" i="5"/>
  <c r="AB751" i="5"/>
  <c r="AA751" i="5"/>
  <c r="Z751" i="5"/>
  <c r="Y751" i="5"/>
  <c r="X751" i="5"/>
  <c r="W751" i="5"/>
  <c r="V751" i="5"/>
  <c r="U751" i="5"/>
  <c r="T751" i="5"/>
  <c r="S751" i="5"/>
  <c r="R751" i="5"/>
  <c r="Q751" i="5"/>
  <c r="P751" i="5"/>
  <c r="O751" i="5"/>
  <c r="N751" i="5"/>
  <c r="M751" i="5"/>
  <c r="L751" i="5"/>
  <c r="K751" i="5"/>
  <c r="J751" i="5"/>
  <c r="I751" i="5"/>
  <c r="H751" i="5"/>
  <c r="G751" i="5"/>
  <c r="F751" i="5"/>
  <c r="E751" i="5"/>
  <c r="EF727" i="5"/>
  <c r="EF729" i="5" s="1"/>
  <c r="EE727" i="5"/>
  <c r="EE729" i="5" s="1"/>
  <c r="ED727" i="5"/>
  <c r="ED729" i="5" s="1"/>
  <c r="EC727" i="5"/>
  <c r="EC729" i="5" s="1"/>
  <c r="EB727" i="5"/>
  <c r="EB729" i="5" s="1"/>
  <c r="EA727" i="5"/>
  <c r="EA729" i="5" s="1"/>
  <c r="DZ727" i="5"/>
  <c r="DZ729" i="5" s="1"/>
  <c r="DY727" i="5"/>
  <c r="DY729" i="5" s="1"/>
  <c r="DX727" i="5"/>
  <c r="DX729" i="5" s="1"/>
  <c r="DW727" i="5"/>
  <c r="DW729" i="5" s="1"/>
  <c r="DV727" i="5"/>
  <c r="DV729" i="5" s="1"/>
  <c r="DU727" i="5"/>
  <c r="DT727" i="5"/>
  <c r="DS727" i="5"/>
  <c r="DR727" i="5"/>
  <c r="DQ727" i="5"/>
  <c r="DP727" i="5"/>
  <c r="DO727" i="5"/>
  <c r="DN727" i="5"/>
  <c r="DM727" i="5"/>
  <c r="DL727" i="5"/>
  <c r="DK727" i="5"/>
  <c r="DJ727" i="5"/>
  <c r="DJ729" i="5" s="1"/>
  <c r="DI727" i="5"/>
  <c r="DH727" i="5"/>
  <c r="DG727" i="5"/>
  <c r="DF727" i="5"/>
  <c r="DE727" i="5"/>
  <c r="DD727" i="5"/>
  <c r="DC727" i="5"/>
  <c r="DB727" i="5"/>
  <c r="DA727" i="5"/>
  <c r="CZ727" i="5"/>
  <c r="CY727" i="5"/>
  <c r="CX727" i="5"/>
  <c r="CX729" i="5" s="1"/>
  <c r="CW727" i="5"/>
  <c r="CV727" i="5"/>
  <c r="CU727" i="5"/>
  <c r="CT727" i="5"/>
  <c r="CS727" i="5"/>
  <c r="CR727" i="5"/>
  <c r="CQ727" i="5"/>
  <c r="CP727" i="5"/>
  <c r="CO727" i="5"/>
  <c r="CN727" i="5"/>
  <c r="CM727" i="5"/>
  <c r="CL727" i="5"/>
  <c r="CL729" i="5" s="1"/>
  <c r="CK727" i="5"/>
  <c r="CJ727" i="5"/>
  <c r="CI727" i="5"/>
  <c r="CH727" i="5"/>
  <c r="CG727" i="5"/>
  <c r="CF727" i="5"/>
  <c r="CE727" i="5"/>
  <c r="CD727" i="5"/>
  <c r="CC727" i="5"/>
  <c r="CB727" i="5"/>
  <c r="CA727" i="5"/>
  <c r="BZ727" i="5"/>
  <c r="BZ729" i="5" s="1"/>
  <c r="BY727" i="5"/>
  <c r="BX727" i="5"/>
  <c r="BW727" i="5"/>
  <c r="BV727" i="5"/>
  <c r="BU727" i="5"/>
  <c r="BT727" i="5"/>
  <c r="BS727" i="5"/>
  <c r="BR727" i="5"/>
  <c r="BQ727" i="5"/>
  <c r="BP727" i="5"/>
  <c r="BO727" i="5"/>
  <c r="BN727" i="5"/>
  <c r="BN729" i="5" s="1"/>
  <c r="BM727" i="5"/>
  <c r="BL727" i="5"/>
  <c r="BK727" i="5"/>
  <c r="BJ727" i="5"/>
  <c r="BI727" i="5"/>
  <c r="BH727" i="5"/>
  <c r="BG727" i="5"/>
  <c r="BF727" i="5"/>
  <c r="BE727" i="5"/>
  <c r="BD727" i="5"/>
  <c r="BC727" i="5"/>
  <c r="BB727" i="5"/>
  <c r="BB729" i="5" s="1"/>
  <c r="BA727" i="5"/>
  <c r="AZ727" i="5"/>
  <c r="AY727" i="5"/>
  <c r="AX727" i="5"/>
  <c r="AW727" i="5"/>
  <c r="AV727" i="5"/>
  <c r="AU727" i="5"/>
  <c r="AT727" i="5"/>
  <c r="AS727" i="5"/>
  <c r="AR727" i="5"/>
  <c r="AQ727" i="5"/>
  <c r="AP727" i="5"/>
  <c r="AP729" i="5" s="1"/>
  <c r="AO727" i="5"/>
  <c r="AN727" i="5"/>
  <c r="AM727" i="5"/>
  <c r="AL727" i="5"/>
  <c r="AK727" i="5"/>
  <c r="AJ727" i="5"/>
  <c r="AI727" i="5"/>
  <c r="AH727" i="5"/>
  <c r="AG727" i="5"/>
  <c r="AF727" i="5"/>
  <c r="AE727" i="5"/>
  <c r="AD727" i="5"/>
  <c r="AC727" i="5"/>
  <c r="AB727" i="5"/>
  <c r="AA727" i="5"/>
  <c r="Z727" i="5"/>
  <c r="Y727" i="5"/>
  <c r="X727" i="5"/>
  <c r="W727" i="5"/>
  <c r="V727" i="5"/>
  <c r="U727" i="5"/>
  <c r="T727" i="5"/>
  <c r="S727" i="5"/>
  <c r="R727" i="5"/>
  <c r="Q727" i="5"/>
  <c r="P727" i="5"/>
  <c r="O727" i="5"/>
  <c r="N727" i="5"/>
  <c r="M727" i="5"/>
  <c r="M729" i="5" s="1"/>
  <c r="L727" i="5"/>
  <c r="K727" i="5"/>
  <c r="J727" i="5"/>
  <c r="I727" i="5"/>
  <c r="H727" i="5"/>
  <c r="G727" i="5"/>
  <c r="F727" i="5"/>
  <c r="F729" i="5" s="1"/>
  <c r="E727" i="5"/>
  <c r="EF720" i="5"/>
  <c r="EE720" i="5"/>
  <c r="ED720" i="5"/>
  <c r="EC720" i="5"/>
  <c r="EB720" i="5"/>
  <c r="EA720" i="5"/>
  <c r="DZ720" i="5"/>
  <c r="DY720" i="5"/>
  <c r="DX720" i="5"/>
  <c r="DW720" i="5"/>
  <c r="DV720" i="5"/>
  <c r="DU720" i="5"/>
  <c r="DT720" i="5"/>
  <c r="DS720" i="5"/>
  <c r="DR720" i="5"/>
  <c r="DQ720" i="5"/>
  <c r="DP720" i="5"/>
  <c r="DO720" i="5"/>
  <c r="DN720" i="5"/>
  <c r="DM720" i="5"/>
  <c r="DL720" i="5"/>
  <c r="DK720" i="5"/>
  <c r="DJ720" i="5"/>
  <c r="DI720" i="5"/>
  <c r="DH720" i="5"/>
  <c r="DG720" i="5"/>
  <c r="DF720" i="5"/>
  <c r="DE720" i="5"/>
  <c r="DD720" i="5"/>
  <c r="DC720" i="5"/>
  <c r="DB720" i="5"/>
  <c r="DA720" i="5"/>
  <c r="CZ720" i="5"/>
  <c r="CY720" i="5"/>
  <c r="CX720" i="5"/>
  <c r="CW720" i="5"/>
  <c r="CV720" i="5"/>
  <c r="CU720" i="5"/>
  <c r="CT720" i="5"/>
  <c r="CS720" i="5"/>
  <c r="CR720" i="5"/>
  <c r="CQ720" i="5"/>
  <c r="CP720" i="5"/>
  <c r="CO720" i="5"/>
  <c r="CN720" i="5"/>
  <c r="CM720" i="5"/>
  <c r="CL720" i="5"/>
  <c r="CK720" i="5"/>
  <c r="CJ720" i="5"/>
  <c r="CI720" i="5"/>
  <c r="CH720" i="5"/>
  <c r="CG720" i="5"/>
  <c r="CF720" i="5"/>
  <c r="CE720" i="5"/>
  <c r="CD720" i="5"/>
  <c r="CC720" i="5"/>
  <c r="CB720" i="5"/>
  <c r="CA720" i="5"/>
  <c r="BZ720" i="5"/>
  <c r="BY720" i="5"/>
  <c r="BX720" i="5"/>
  <c r="BW720" i="5"/>
  <c r="BV720" i="5"/>
  <c r="BU720" i="5"/>
  <c r="BT720" i="5"/>
  <c r="BS720" i="5"/>
  <c r="BR720" i="5"/>
  <c r="BQ720" i="5"/>
  <c r="BP720" i="5"/>
  <c r="BO720" i="5"/>
  <c r="BN720" i="5"/>
  <c r="BM720" i="5"/>
  <c r="BL720" i="5"/>
  <c r="BK720" i="5"/>
  <c r="BJ720" i="5"/>
  <c r="BI720" i="5"/>
  <c r="BH720" i="5"/>
  <c r="BG720" i="5"/>
  <c r="BF720" i="5"/>
  <c r="BE720" i="5"/>
  <c r="BD720" i="5"/>
  <c r="BC720" i="5"/>
  <c r="BB720" i="5"/>
  <c r="BA720" i="5"/>
  <c r="AZ720" i="5"/>
  <c r="AY720" i="5"/>
  <c r="AX720" i="5"/>
  <c r="AW720" i="5"/>
  <c r="AV720" i="5"/>
  <c r="AU720" i="5"/>
  <c r="AT720" i="5"/>
  <c r="AS720" i="5"/>
  <c r="AR720" i="5"/>
  <c r="AQ720" i="5"/>
  <c r="AP720" i="5"/>
  <c r="AO720" i="5"/>
  <c r="AN720" i="5"/>
  <c r="AM720" i="5"/>
  <c r="AL720" i="5"/>
  <c r="AK720" i="5"/>
  <c r="AJ720" i="5"/>
  <c r="AI720" i="5"/>
  <c r="AH720" i="5"/>
  <c r="AG720" i="5"/>
  <c r="AF720" i="5"/>
  <c r="AE720" i="5"/>
  <c r="AD720" i="5"/>
  <c r="AC720" i="5"/>
  <c r="AB720" i="5"/>
  <c r="AA720" i="5"/>
  <c r="Z720" i="5"/>
  <c r="Y720" i="5"/>
  <c r="X720" i="5"/>
  <c r="W720" i="5"/>
  <c r="V720" i="5"/>
  <c r="U720" i="5"/>
  <c r="T720" i="5"/>
  <c r="S720" i="5"/>
  <c r="R720" i="5"/>
  <c r="Q720" i="5"/>
  <c r="P720" i="5"/>
  <c r="O720" i="5"/>
  <c r="N720" i="5"/>
  <c r="M720" i="5"/>
  <c r="L720" i="5"/>
  <c r="K720" i="5"/>
  <c r="J720" i="5"/>
  <c r="I720" i="5"/>
  <c r="H720" i="5"/>
  <c r="G720" i="5"/>
  <c r="F720" i="5"/>
  <c r="E720" i="5"/>
  <c r="D711" i="5"/>
  <c r="D63" i="19" s="1"/>
  <c r="C711" i="5"/>
  <c r="C710" i="5"/>
  <c r="C709" i="5"/>
  <c r="D708" i="5"/>
  <c r="D60" i="19" s="1"/>
  <c r="C708" i="5"/>
  <c r="C707" i="5"/>
  <c r="C706" i="5"/>
  <c r="C705" i="5"/>
  <c r="C704" i="5"/>
  <c r="D703" i="5"/>
  <c r="D55" i="19" s="1"/>
  <c r="C703" i="5"/>
  <c r="C702" i="5"/>
  <c r="C701" i="5"/>
  <c r="C700" i="5"/>
  <c r="C699" i="5"/>
  <c r="C698" i="5"/>
  <c r="C697" i="5"/>
  <c r="C696" i="5"/>
  <c r="C694" i="5"/>
  <c r="D693" i="5"/>
  <c r="D45" i="19" s="1"/>
  <c r="C693" i="5"/>
  <c r="C692" i="5"/>
  <c r="C691" i="5"/>
  <c r="C690" i="5"/>
  <c r="E689" i="5"/>
  <c r="D684" i="5"/>
  <c r="D34" i="19" s="1"/>
  <c r="C684" i="5"/>
  <c r="D683" i="5"/>
  <c r="D33" i="19" s="1"/>
  <c r="C683" i="5"/>
  <c r="D682" i="5"/>
  <c r="D32" i="19" s="1"/>
  <c r="C682" i="5"/>
  <c r="D681" i="5"/>
  <c r="D31" i="19" s="1"/>
  <c r="C681" i="5"/>
  <c r="D680" i="5"/>
  <c r="D30" i="19" s="1"/>
  <c r="C680" i="5"/>
  <c r="D679" i="5"/>
  <c r="D29" i="19" s="1"/>
  <c r="C679" i="5"/>
  <c r="C678" i="5"/>
  <c r="C677" i="5"/>
  <c r="D675" i="5"/>
  <c r="D25" i="19" s="1"/>
  <c r="F664" i="5"/>
  <c r="F651" i="5"/>
  <c r="G651" i="5" s="1"/>
  <c r="H651" i="5" s="1"/>
  <c r="F638" i="5"/>
  <c r="G638" i="5" s="1"/>
  <c r="F625" i="5"/>
  <c r="G625" i="5" s="1"/>
  <c r="F612" i="5"/>
  <c r="D607" i="5"/>
  <c r="E607" i="5" s="1"/>
  <c r="E606" i="5"/>
  <c r="H603" i="5"/>
  <c r="I602" i="5"/>
  <c r="D602" i="5"/>
  <c r="D604" i="5" s="1"/>
  <c r="D560" i="5" s="1"/>
  <c r="M23" i="5" s="1"/>
  <c r="M64" i="2" s="1"/>
  <c r="I601" i="5"/>
  <c r="P600" i="5"/>
  <c r="D561" i="5" s="1"/>
  <c r="M24" i="5" s="1"/>
  <c r="H598" i="5"/>
  <c r="I597" i="5"/>
  <c r="M596" i="5"/>
  <c r="D538" i="5" s="1"/>
  <c r="D381" i="5" s="1"/>
  <c r="C68" i="15" s="1"/>
  <c r="I596" i="5"/>
  <c r="I595" i="5"/>
  <c r="H592" i="5"/>
  <c r="D592" i="5"/>
  <c r="D559" i="5" s="1"/>
  <c r="M22" i="5" s="1"/>
  <c r="M63" i="2" s="1"/>
  <c r="M591" i="5"/>
  <c r="I591" i="5"/>
  <c r="M590" i="5"/>
  <c r="I590" i="5"/>
  <c r="L589" i="5"/>
  <c r="I589" i="5"/>
  <c r="M588" i="5"/>
  <c r="I588" i="5"/>
  <c r="M587" i="5"/>
  <c r="M586" i="5"/>
  <c r="H585" i="5"/>
  <c r="I584" i="5"/>
  <c r="L583" i="5"/>
  <c r="I583" i="5"/>
  <c r="D536" i="5" s="1"/>
  <c r="D379" i="5" s="1"/>
  <c r="C66" i="15" s="1"/>
  <c r="M582" i="5"/>
  <c r="M581" i="5"/>
  <c r="M580" i="5"/>
  <c r="D580" i="5"/>
  <c r="D558" i="5" s="1"/>
  <c r="M21" i="5" s="1"/>
  <c r="M62" i="2" s="1"/>
  <c r="I579" i="5"/>
  <c r="I578" i="5"/>
  <c r="L577" i="5"/>
  <c r="M576" i="5"/>
  <c r="F576" i="5"/>
  <c r="M575" i="5"/>
  <c r="F575" i="5"/>
  <c r="C531" i="5" s="1"/>
  <c r="C695" i="5" s="1"/>
  <c r="M574" i="5"/>
  <c r="M573" i="5"/>
  <c r="D573" i="5"/>
  <c r="D557" i="5" s="1"/>
  <c r="M20" i="5" s="1"/>
  <c r="M572" i="5"/>
  <c r="M571" i="5"/>
  <c r="I571" i="5"/>
  <c r="D49" i="22" s="1"/>
  <c r="E49" i="22" s="1"/>
  <c r="F49" i="22" s="1"/>
  <c r="G49" i="22" s="1"/>
  <c r="H49" i="22" s="1"/>
  <c r="I49" i="22" s="1"/>
  <c r="J49" i="22" s="1"/>
  <c r="K49" i="22" s="1"/>
  <c r="L49" i="22" s="1"/>
  <c r="M49" i="22" s="1"/>
  <c r="N49" i="22" s="1"/>
  <c r="S569" i="5"/>
  <c r="S568" i="5"/>
  <c r="Q567" i="5"/>
  <c r="S567" i="5" s="1"/>
  <c r="S566" i="5"/>
  <c r="H564" i="5"/>
  <c r="D526" i="5" s="1"/>
  <c r="R561" i="5"/>
  <c r="P561" i="5"/>
  <c r="Q561" i="5" s="1"/>
  <c r="S560" i="5"/>
  <c r="S559" i="5"/>
  <c r="K559" i="5"/>
  <c r="S558" i="5"/>
  <c r="K557" i="5"/>
  <c r="L557" i="5" s="1"/>
  <c r="O548" i="5"/>
  <c r="N548" i="5"/>
  <c r="M548" i="5"/>
  <c r="L548" i="5"/>
  <c r="K548" i="5"/>
  <c r="J548" i="5"/>
  <c r="D546" i="5"/>
  <c r="D389" i="5" s="1"/>
  <c r="C76" i="15" s="1"/>
  <c r="D534" i="5"/>
  <c r="I525" i="5"/>
  <c r="H525" i="5"/>
  <c r="F525" i="5"/>
  <c r="E525" i="5"/>
  <c r="D525" i="5"/>
  <c r="T524" i="5"/>
  <c r="O524" i="5"/>
  <c r="N524" i="5"/>
  <c r="M524" i="5"/>
  <c r="L524" i="5"/>
  <c r="K524" i="5"/>
  <c r="J524" i="5"/>
  <c r="H545" i="5" s="1"/>
  <c r="O520" i="5"/>
  <c r="N520" i="5"/>
  <c r="M520" i="5"/>
  <c r="L520" i="5"/>
  <c r="K520" i="5"/>
  <c r="J520" i="5"/>
  <c r="H519" i="5"/>
  <c r="H518" i="5"/>
  <c r="H517" i="5"/>
  <c r="H516" i="5"/>
  <c r="H515" i="5"/>
  <c r="H514" i="5"/>
  <c r="H513" i="5"/>
  <c r="D513" i="5" s="1"/>
  <c r="H512" i="5"/>
  <c r="D512" i="5" s="1"/>
  <c r="H511" i="5"/>
  <c r="D511" i="5" s="1"/>
  <c r="H510" i="5"/>
  <c r="H509" i="5"/>
  <c r="D509" i="5" s="1"/>
  <c r="H507" i="5"/>
  <c r="H506" i="5"/>
  <c r="D506" i="5"/>
  <c r="D313" i="5" s="1"/>
  <c r="C27" i="15" s="1"/>
  <c r="H498" i="5"/>
  <c r="H497" i="5"/>
  <c r="D497" i="5" s="1"/>
  <c r="H496" i="5"/>
  <c r="D496" i="5"/>
  <c r="D670" i="5" s="1"/>
  <c r="H495" i="5"/>
  <c r="H494" i="5"/>
  <c r="H493" i="5"/>
  <c r="H492" i="5"/>
  <c r="A492" i="5"/>
  <c r="H491" i="5"/>
  <c r="H489" i="5"/>
  <c r="H488" i="5"/>
  <c r="H487" i="5"/>
  <c r="D487" i="5"/>
  <c r="D657" i="5" s="1"/>
  <c r="H486" i="5"/>
  <c r="H485" i="5"/>
  <c r="H484" i="5"/>
  <c r="H483" i="5"/>
  <c r="A483" i="5"/>
  <c r="H482" i="5"/>
  <c r="H480" i="5"/>
  <c r="H479" i="5"/>
  <c r="H478" i="5"/>
  <c r="D478" i="5"/>
  <c r="D644" i="5" s="1"/>
  <c r="H477" i="5"/>
  <c r="D477" i="5"/>
  <c r="D261" i="5" s="1"/>
  <c r="H476" i="5"/>
  <c r="H475" i="5"/>
  <c r="H474" i="5"/>
  <c r="A474" i="5"/>
  <c r="H473" i="5"/>
  <c r="H471" i="5"/>
  <c r="H470" i="5"/>
  <c r="H469" i="5"/>
  <c r="D469" i="5"/>
  <c r="D631" i="5" s="1"/>
  <c r="H468" i="5"/>
  <c r="D468" i="5"/>
  <c r="D244" i="5" s="1"/>
  <c r="H467" i="5"/>
  <c r="H466" i="5"/>
  <c r="H465" i="5"/>
  <c r="A465" i="5"/>
  <c r="H464" i="5"/>
  <c r="H462" i="5"/>
  <c r="H461" i="5"/>
  <c r="V460" i="5"/>
  <c r="H460" i="5"/>
  <c r="D460" i="5"/>
  <c r="D618" i="5" s="1"/>
  <c r="D21" i="19" s="1"/>
  <c r="V459" i="5"/>
  <c r="H459" i="5"/>
  <c r="D459" i="5"/>
  <c r="D227" i="5" s="1"/>
  <c r="V458" i="5"/>
  <c r="H458" i="5"/>
  <c r="V457" i="5"/>
  <c r="H457" i="5"/>
  <c r="V456" i="5"/>
  <c r="H456" i="5"/>
  <c r="A456" i="5"/>
  <c r="V455" i="5"/>
  <c r="H455" i="5"/>
  <c r="V454" i="5"/>
  <c r="D452" i="5"/>
  <c r="AA450" i="5"/>
  <c r="D491" i="5" s="1"/>
  <c r="Z450" i="5"/>
  <c r="Y450" i="5"/>
  <c r="D473" i="5" s="1"/>
  <c r="X450" i="5"/>
  <c r="D464" i="5" s="1"/>
  <c r="D240" i="5" s="1"/>
  <c r="S450" i="5"/>
  <c r="S455" i="5" s="1"/>
  <c r="R450" i="5"/>
  <c r="AA449" i="5"/>
  <c r="Z449" i="5"/>
  <c r="Y449" i="5"/>
  <c r="AA448" i="5"/>
  <c r="Z448" i="5"/>
  <c r="D482" i="5" s="1"/>
  <c r="D274" i="5" s="1"/>
  <c r="Y448" i="5"/>
  <c r="X448" i="5"/>
  <c r="F433" i="5"/>
  <c r="G433" i="5" s="1"/>
  <c r="H433" i="5" s="1"/>
  <c r="I433" i="5" s="1"/>
  <c r="J433" i="5" s="1"/>
  <c r="K433" i="5" s="1"/>
  <c r="C422" i="5"/>
  <c r="C420" i="5"/>
  <c r="D390" i="5"/>
  <c r="C77" i="15" s="1"/>
  <c r="C390" i="5"/>
  <c r="B77" i="15" s="1"/>
  <c r="C389" i="5"/>
  <c r="B76" i="15" s="1"/>
  <c r="C388" i="5"/>
  <c r="B75" i="15" s="1"/>
  <c r="D387" i="5"/>
  <c r="C74" i="15" s="1"/>
  <c r="C387" i="5"/>
  <c r="B74" i="15" s="1"/>
  <c r="C386" i="5"/>
  <c r="B73" i="15" s="1"/>
  <c r="C385" i="5"/>
  <c r="B72" i="15" s="1"/>
  <c r="C384" i="5"/>
  <c r="B71" i="15" s="1"/>
  <c r="C383" i="5"/>
  <c r="B70" i="15" s="1"/>
  <c r="D382" i="5"/>
  <c r="C69" i="15" s="1"/>
  <c r="C382" i="5"/>
  <c r="B69" i="15" s="1"/>
  <c r="C381" i="5"/>
  <c r="B68" i="15" s="1"/>
  <c r="C380" i="5"/>
  <c r="B67" i="15" s="1"/>
  <c r="C379" i="5"/>
  <c r="B66" i="15" s="1"/>
  <c r="C378" i="5"/>
  <c r="B65" i="15" s="1"/>
  <c r="C377" i="5"/>
  <c r="B64" i="15" s="1"/>
  <c r="C376" i="5"/>
  <c r="B63" i="15" s="1"/>
  <c r="C375" i="5"/>
  <c r="B62" i="15" s="1"/>
  <c r="C373" i="5"/>
  <c r="B60" i="15" s="1"/>
  <c r="D372" i="5"/>
  <c r="C59" i="15" s="1"/>
  <c r="C372" i="5"/>
  <c r="B59" i="15" s="1"/>
  <c r="C371" i="5"/>
  <c r="B58" i="15" s="1"/>
  <c r="C370" i="5"/>
  <c r="B57" i="15" s="1"/>
  <c r="C369" i="5"/>
  <c r="B56" i="15" s="1"/>
  <c r="D368" i="5"/>
  <c r="C55" i="15" s="1"/>
  <c r="C364" i="5"/>
  <c r="O363" i="5"/>
  <c r="N363" i="5"/>
  <c r="M363" i="5"/>
  <c r="L363" i="5"/>
  <c r="K363" i="5"/>
  <c r="J363" i="5"/>
  <c r="I363" i="5"/>
  <c r="H363" i="5"/>
  <c r="G363" i="5"/>
  <c r="F363" i="5"/>
  <c r="E363" i="5"/>
  <c r="C363" i="5"/>
  <c r="E342" i="5"/>
  <c r="E368" i="5" s="1"/>
  <c r="D55" i="15" s="1"/>
  <c r="D339" i="5"/>
  <c r="C52" i="15" s="1"/>
  <c r="D327" i="5"/>
  <c r="C40" i="15" s="1"/>
  <c r="C327" i="5"/>
  <c r="B40" i="15" s="1"/>
  <c r="D326" i="5"/>
  <c r="C39" i="15" s="1"/>
  <c r="C326" i="5"/>
  <c r="B39" i="15" s="1"/>
  <c r="D325" i="5"/>
  <c r="C38" i="15" s="1"/>
  <c r="C325" i="5"/>
  <c r="B38" i="15" s="1"/>
  <c r="D324" i="5"/>
  <c r="C37" i="15" s="1"/>
  <c r="C324" i="5"/>
  <c r="B37" i="15" s="1"/>
  <c r="D323" i="5"/>
  <c r="C36" i="15" s="1"/>
  <c r="C323" i="5"/>
  <c r="B36" i="15" s="1"/>
  <c r="D322" i="5"/>
  <c r="C35" i="15" s="1"/>
  <c r="C322" i="5"/>
  <c r="B35" i="15" s="1"/>
  <c r="C321" i="5"/>
  <c r="B34" i="15" s="1"/>
  <c r="C320" i="5"/>
  <c r="B33" i="15" s="1"/>
  <c r="D318" i="5"/>
  <c r="C31" i="15" s="1"/>
  <c r="D279" i="5"/>
  <c r="E222" i="5"/>
  <c r="D20" i="15" s="1"/>
  <c r="D222" i="5"/>
  <c r="C20" i="15" s="1"/>
  <c r="C214" i="5"/>
  <c r="C213" i="5"/>
  <c r="C212" i="5"/>
  <c r="C211" i="5"/>
  <c r="C210" i="5"/>
  <c r="C209" i="5"/>
  <c r="C208" i="5"/>
  <c r="C207" i="5"/>
  <c r="I199" i="5"/>
  <c r="H199" i="5"/>
  <c r="G199" i="5"/>
  <c r="F189" i="5"/>
  <c r="G189" i="5" s="1"/>
  <c r="H189" i="5" s="1"/>
  <c r="I189" i="5" s="1"/>
  <c r="J189" i="5" s="1"/>
  <c r="K189" i="5" s="1"/>
  <c r="L189" i="5" s="1"/>
  <c r="M189" i="5" s="1"/>
  <c r="N189" i="5" s="1"/>
  <c r="O189" i="5" s="1"/>
  <c r="F188" i="5"/>
  <c r="O183" i="5"/>
  <c r="N183" i="5"/>
  <c r="M183" i="5"/>
  <c r="L183" i="5"/>
  <c r="K183" i="5"/>
  <c r="J183" i="5"/>
  <c r="I183" i="5"/>
  <c r="H183" i="5"/>
  <c r="G183" i="5"/>
  <c r="F183" i="5"/>
  <c r="C167" i="5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F166" i="5"/>
  <c r="O161" i="5"/>
  <c r="N161" i="5"/>
  <c r="M161" i="5"/>
  <c r="L161" i="5"/>
  <c r="K161" i="5"/>
  <c r="J161" i="5"/>
  <c r="I161" i="5"/>
  <c r="H161" i="5"/>
  <c r="G161" i="5"/>
  <c r="F161" i="5"/>
  <c r="C145" i="5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F144" i="5"/>
  <c r="O139" i="5"/>
  <c r="N139" i="5"/>
  <c r="M139" i="5"/>
  <c r="L139" i="5"/>
  <c r="K139" i="5"/>
  <c r="J139" i="5"/>
  <c r="I139" i="5"/>
  <c r="H139" i="5"/>
  <c r="G139" i="5"/>
  <c r="F139" i="5"/>
  <c r="C123" i="5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F122" i="5"/>
  <c r="F117" i="5"/>
  <c r="F118" i="5" s="1"/>
  <c r="C101" i="5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F100" i="5"/>
  <c r="H97" i="5"/>
  <c r="I97" i="5" s="1"/>
  <c r="J97" i="5" s="1"/>
  <c r="F95" i="5"/>
  <c r="C79" i="5"/>
  <c r="E3" i="22" s="1"/>
  <c r="F78" i="5"/>
  <c r="G78" i="5" s="1"/>
  <c r="E76" i="5"/>
  <c r="F76" i="5" s="1"/>
  <c r="G76" i="5" s="1"/>
  <c r="H76" i="5" s="1"/>
  <c r="I76" i="5" s="1"/>
  <c r="J76" i="5" s="1"/>
  <c r="K76" i="5" s="1"/>
  <c r="L76" i="5" s="1"/>
  <c r="M76" i="5" s="1"/>
  <c r="N76" i="5" s="1"/>
  <c r="O76" i="5" s="1"/>
  <c r="C72" i="5"/>
  <c r="C71" i="5"/>
  <c r="C69" i="5"/>
  <c r="C68" i="5"/>
  <c r="E67" i="5"/>
  <c r="D67" i="5"/>
  <c r="C67" i="5"/>
  <c r="J62" i="5"/>
  <c r="E62" i="5"/>
  <c r="P33" i="2" s="1"/>
  <c r="E56" i="5"/>
  <c r="E785" i="5" s="1"/>
  <c r="J55" i="5"/>
  <c r="J54" i="5"/>
  <c r="R43" i="2" s="1"/>
  <c r="F54" i="5"/>
  <c r="F56" i="5" s="1"/>
  <c r="Q31" i="2" s="1"/>
  <c r="J53" i="5"/>
  <c r="R42" i="2" s="1"/>
  <c r="J52" i="5"/>
  <c r="D48" i="13" s="1"/>
  <c r="J51" i="5"/>
  <c r="M17" i="5" s="1"/>
  <c r="M59" i="2" s="1"/>
  <c r="J50" i="5"/>
  <c r="R39" i="2" s="1"/>
  <c r="G49" i="5"/>
  <c r="R26" i="2" s="1"/>
  <c r="F49" i="5"/>
  <c r="Q26" i="2" s="1"/>
  <c r="E49" i="5"/>
  <c r="P26" i="2" s="1"/>
  <c r="P45" i="5"/>
  <c r="E45" i="5"/>
  <c r="DW1020" i="5" s="1"/>
  <c r="P44" i="5"/>
  <c r="M44" i="5"/>
  <c r="M73" i="2" s="1"/>
  <c r="E44" i="5"/>
  <c r="M28" i="5" s="1"/>
  <c r="P43" i="5"/>
  <c r="M43" i="5"/>
  <c r="M72" i="2" s="1"/>
  <c r="E43" i="5"/>
  <c r="E782" i="5" s="1"/>
  <c r="P42" i="5"/>
  <c r="M42" i="5"/>
  <c r="M71" i="2" s="1"/>
  <c r="G42" i="5"/>
  <c r="E842" i="5" s="1"/>
  <c r="E42" i="5"/>
  <c r="E781" i="5" s="1"/>
  <c r="E794" i="5" s="1"/>
  <c r="P41" i="5"/>
  <c r="P40" i="5"/>
  <c r="P39" i="5"/>
  <c r="P38" i="5"/>
  <c r="E34" i="5"/>
  <c r="D34" i="5"/>
  <c r="G33" i="5"/>
  <c r="M20" i="2" s="1"/>
  <c r="M29" i="2" s="1"/>
  <c r="G32" i="5"/>
  <c r="D32" i="5"/>
  <c r="G31" i="5"/>
  <c r="D31" i="5"/>
  <c r="G30" i="5"/>
  <c r="D29" i="5"/>
  <c r="D28" i="5"/>
  <c r="G26" i="5"/>
  <c r="G25" i="5"/>
  <c r="D25" i="5"/>
  <c r="G22" i="5"/>
  <c r="Q21" i="5"/>
  <c r="G21" i="5"/>
  <c r="D20" i="5"/>
  <c r="K9" i="5" s="1"/>
  <c r="M16" i="5"/>
  <c r="M50" i="2" s="1"/>
  <c r="M51" i="2" s="1"/>
  <c r="O49" i="2" s="1"/>
  <c r="O51" i="2" s="1"/>
  <c r="Q14" i="5"/>
  <c r="Q12" i="5"/>
  <c r="E12" i="5"/>
  <c r="Q11" i="5"/>
  <c r="Q10" i="5"/>
  <c r="Q9" i="5"/>
  <c r="Q8" i="5"/>
  <c r="M25" i="5" s="1"/>
  <c r="L7" i="5"/>
  <c r="K7" i="5"/>
  <c r="F28" i="3"/>
  <c r="G28" i="3" s="1"/>
  <c r="H28" i="3" s="1"/>
  <c r="E27" i="3"/>
  <c r="E22" i="3"/>
  <c r="F21" i="3"/>
  <c r="G21" i="3" s="1"/>
  <c r="H21" i="3" s="1"/>
  <c r="I21" i="3" s="1"/>
  <c r="J21" i="3" s="1"/>
  <c r="K21" i="3" s="1"/>
  <c r="L21" i="3" s="1"/>
  <c r="M21" i="3" s="1"/>
  <c r="N21" i="3" s="1"/>
  <c r="O21" i="3" s="1"/>
  <c r="O14" i="3"/>
  <c r="N14" i="3"/>
  <c r="M14" i="3"/>
  <c r="L14" i="3"/>
  <c r="K14" i="3"/>
  <c r="J14" i="3"/>
  <c r="G14" i="3"/>
  <c r="F14" i="3"/>
  <c r="F13" i="3"/>
  <c r="G13" i="3" s="1"/>
  <c r="H13" i="3" s="1"/>
  <c r="I13" i="3" s="1"/>
  <c r="J13" i="3" s="1"/>
  <c r="K13" i="3" s="1"/>
  <c r="L13" i="3" s="1"/>
  <c r="M13" i="3" s="1"/>
  <c r="N13" i="3" s="1"/>
  <c r="O13" i="3" s="1"/>
  <c r="D10" i="3"/>
  <c r="F8" i="3" s="1"/>
  <c r="D9" i="3"/>
  <c r="D7" i="3"/>
  <c r="D4" i="3"/>
  <c r="D3" i="3"/>
  <c r="U75" i="2"/>
  <c r="V73" i="2"/>
  <c r="U73" i="2"/>
  <c r="U72" i="2"/>
  <c r="U71" i="2"/>
  <c r="U70" i="2"/>
  <c r="U69" i="2"/>
  <c r="U68" i="2"/>
  <c r="U67" i="2"/>
  <c r="U66" i="2"/>
  <c r="K66" i="2"/>
  <c r="K65" i="2"/>
  <c r="U64" i="2"/>
  <c r="K64" i="2"/>
  <c r="U63" i="2"/>
  <c r="K63" i="2"/>
  <c r="U62" i="2"/>
  <c r="K62" i="2"/>
  <c r="U61" i="2"/>
  <c r="K61" i="2"/>
  <c r="U60" i="2"/>
  <c r="K60" i="2"/>
  <c r="U59" i="2"/>
  <c r="K59" i="2"/>
  <c r="U58" i="2"/>
  <c r="K58" i="2"/>
  <c r="V55" i="2"/>
  <c r="U55" i="2"/>
  <c r="U49" i="2"/>
  <c r="U45" i="2"/>
  <c r="U44" i="2"/>
  <c r="O44" i="2"/>
  <c r="U43" i="2"/>
  <c r="O43" i="2"/>
  <c r="Y42" i="2"/>
  <c r="Z42" i="2" s="1"/>
  <c r="O42" i="2"/>
  <c r="L42" i="2"/>
  <c r="K42" i="2"/>
  <c r="O41" i="2"/>
  <c r="K41" i="2"/>
  <c r="U40" i="2"/>
  <c r="R40" i="2"/>
  <c r="O40" i="2"/>
  <c r="K40" i="2"/>
  <c r="U39" i="2"/>
  <c r="O39" i="2"/>
  <c r="K39" i="2"/>
  <c r="U38" i="2"/>
  <c r="R38" i="2"/>
  <c r="O38" i="2"/>
  <c r="Y37" i="2"/>
  <c r="Z37" i="2" s="1"/>
  <c r="AA37" i="2" s="1"/>
  <c r="AB37" i="2" s="1"/>
  <c r="AC37" i="2" s="1"/>
  <c r="AD37" i="2" s="1"/>
  <c r="AE37" i="2" s="1"/>
  <c r="AF37" i="2" s="1"/>
  <c r="AG37" i="2" s="1"/>
  <c r="O37" i="2"/>
  <c r="O36" i="2"/>
  <c r="M36" i="2"/>
  <c r="U35" i="2"/>
  <c r="U34" i="2"/>
  <c r="O34" i="2"/>
  <c r="U33" i="2"/>
  <c r="O33" i="2"/>
  <c r="K33" i="2"/>
  <c r="Y32" i="2"/>
  <c r="Z32" i="2" s="1"/>
  <c r="AA32" i="2" s="1"/>
  <c r="AB32" i="2" s="1"/>
  <c r="AC32" i="2" s="1"/>
  <c r="AD32" i="2" s="1"/>
  <c r="AE32" i="2" s="1"/>
  <c r="AF32" i="2" s="1"/>
  <c r="AG32" i="2" s="1"/>
  <c r="U32" i="2"/>
  <c r="O32" i="2"/>
  <c r="O31" i="2"/>
  <c r="R30" i="2"/>
  <c r="Q30" i="2"/>
  <c r="P30" i="2"/>
  <c r="O30" i="2"/>
  <c r="X29" i="2"/>
  <c r="P29" i="2"/>
  <c r="O29" i="2"/>
  <c r="K29" i="2"/>
  <c r="R28" i="2"/>
  <c r="Q28" i="2"/>
  <c r="P28" i="2"/>
  <c r="O28" i="2"/>
  <c r="U27" i="2"/>
  <c r="R27" i="2"/>
  <c r="Q27" i="2"/>
  <c r="P27" i="2"/>
  <c r="O27" i="2"/>
  <c r="U26" i="2"/>
  <c r="O26" i="2"/>
  <c r="O25" i="2"/>
  <c r="M25" i="2"/>
  <c r="L25" i="2"/>
  <c r="K25" i="2"/>
  <c r="U24" i="2"/>
  <c r="P24" i="2"/>
  <c r="U22" i="2"/>
  <c r="U21" i="2"/>
  <c r="U19" i="2"/>
  <c r="Q19" i="2"/>
  <c r="O19" i="2"/>
  <c r="K19" i="2"/>
  <c r="Q18" i="2"/>
  <c r="O18" i="2"/>
  <c r="K18" i="2"/>
  <c r="AG17" i="2"/>
  <c r="AF17" i="2"/>
  <c r="AE17" i="2"/>
  <c r="AD17" i="2"/>
  <c r="AC17" i="2"/>
  <c r="AB17" i="2"/>
  <c r="AA17" i="2"/>
  <c r="Z17" i="2"/>
  <c r="Y17" i="2"/>
  <c r="X17" i="2"/>
  <c r="U17" i="2"/>
  <c r="O17" i="2"/>
  <c r="K17" i="2"/>
  <c r="U16" i="2"/>
  <c r="O16" i="2"/>
  <c r="K16" i="2"/>
  <c r="O15" i="2"/>
  <c r="L15" i="2"/>
  <c r="K15" i="2"/>
  <c r="U14" i="2"/>
  <c r="O14" i="2"/>
  <c r="M14" i="2"/>
  <c r="K14" i="2"/>
  <c r="U13" i="2"/>
  <c r="M13" i="2"/>
  <c r="K13" i="2"/>
  <c r="M12" i="2"/>
  <c r="K12" i="2"/>
  <c r="U11" i="2"/>
  <c r="U10" i="2"/>
  <c r="O10" i="2"/>
  <c r="M10" i="2"/>
  <c r="K10" i="2"/>
  <c r="U9" i="2"/>
  <c r="O9" i="2"/>
  <c r="M9" i="2"/>
  <c r="K9" i="2"/>
  <c r="U8" i="2"/>
  <c r="O8" i="2"/>
  <c r="M8" i="2"/>
  <c r="K8" i="2"/>
  <c r="H8" i="2"/>
  <c r="G8" i="2"/>
  <c r="F8" i="2"/>
  <c r="O7" i="2"/>
  <c r="M7" i="2"/>
  <c r="K7" i="2"/>
  <c r="U6" i="2"/>
  <c r="O6" i="2"/>
  <c r="M6" i="2"/>
  <c r="L6" i="2"/>
  <c r="K6" i="2"/>
  <c r="H6" i="2"/>
  <c r="H7" i="2" s="1"/>
  <c r="Q17" i="2" s="1"/>
  <c r="G6" i="2"/>
  <c r="G7" i="2" s="1"/>
  <c r="Q16" i="2" s="1"/>
  <c r="F6" i="2"/>
  <c r="F7" i="2" s="1"/>
  <c r="U5" i="2"/>
  <c r="Q5" i="2"/>
  <c r="O5" i="2"/>
  <c r="M5" i="2"/>
  <c r="L5" i="2"/>
  <c r="K5" i="2"/>
  <c r="U4" i="2"/>
  <c r="Q4" i="2"/>
  <c r="O4" i="2"/>
  <c r="M4" i="2"/>
  <c r="Q3" i="2"/>
  <c r="O3" i="2"/>
  <c r="M3" i="2"/>
  <c r="K3" i="2"/>
  <c r="H3" i="2"/>
  <c r="G3" i="2"/>
  <c r="F3" i="2"/>
  <c r="X2" i="2"/>
  <c r="U2" i="2"/>
  <c r="K2" i="2"/>
  <c r="BI259" i="9" l="1"/>
  <c r="BK259" i="9" s="1"/>
  <c r="BI245" i="9"/>
  <c r="BK245" i="9" s="1"/>
  <c r="BI223" i="9"/>
  <c r="BK223" i="9" s="1"/>
  <c r="BI235" i="9"/>
  <c r="BK235" i="9" s="1"/>
  <c r="BI231" i="9"/>
  <c r="BK231" i="9" s="1"/>
  <c r="BI210" i="9"/>
  <c r="BK210" i="9" s="1"/>
  <c r="BI258" i="9"/>
  <c r="BK258" i="9" s="1"/>
  <c r="BI212" i="9"/>
  <c r="BK212" i="9" s="1"/>
  <c r="BI248" i="9"/>
  <c r="BK248" i="9" s="1"/>
  <c r="BI224" i="9"/>
  <c r="BK224" i="9" s="1"/>
  <c r="BI216" i="9"/>
  <c r="BK216" i="9" s="1"/>
  <c r="BI256" i="9"/>
  <c r="BK256" i="9" s="1"/>
  <c r="BI254" i="9"/>
  <c r="BK254" i="9" s="1"/>
  <c r="BI226" i="9"/>
  <c r="BK226" i="9" s="1"/>
  <c r="BI242" i="9"/>
  <c r="BK242" i="9" s="1"/>
  <c r="BI238" i="9"/>
  <c r="BK238" i="9" s="1"/>
  <c r="BI234" i="9"/>
  <c r="BK234" i="9" s="1"/>
  <c r="BL314" i="9"/>
  <c r="BL285" i="9"/>
  <c r="BN285" i="9" s="1"/>
  <c r="CE207" i="9" a="1"/>
  <c r="CE207" i="9" s="1"/>
  <c r="BL358" i="9"/>
  <c r="BL305" i="9"/>
  <c r="BL301" i="9"/>
  <c r="BN301" i="9" s="1"/>
  <c r="BL292" i="9"/>
  <c r="BI285" i="9"/>
  <c r="BK285" i="9" s="1"/>
  <c r="BL281" i="9"/>
  <c r="BL270" i="9"/>
  <c r="BN270" i="9" s="1"/>
  <c r="BL268" i="9"/>
  <c r="BN268" i="9" s="1"/>
  <c r="CF207" i="9" a="1"/>
  <c r="CF207" i="9" s="1"/>
  <c r="BI357" i="9"/>
  <c r="BK357" i="9" s="1"/>
  <c r="BL355" i="9"/>
  <c r="BL343" i="9"/>
  <c r="BN343" i="9" s="1"/>
  <c r="BL312" i="9"/>
  <c r="BI305" i="9"/>
  <c r="BK305" i="9" s="1"/>
  <c r="BI301" i="9"/>
  <c r="BK301" i="9" s="1"/>
  <c r="BI292" i="9"/>
  <c r="BK292" i="9" s="1"/>
  <c r="BL290" i="9"/>
  <c r="BI281" i="9"/>
  <c r="BK281" i="9" s="1"/>
  <c r="BI268" i="9"/>
  <c r="BI312" i="9"/>
  <c r="BK312" i="9" s="1"/>
  <c r="BL310" i="9"/>
  <c r="BN310" i="9" s="1"/>
  <c r="BL279" i="9"/>
  <c r="BN279" i="9" s="1"/>
  <c r="BI361" i="9"/>
  <c r="BK361" i="9" s="1"/>
  <c r="BL295" i="9"/>
  <c r="BN295" i="9" s="1"/>
  <c r="BL286" i="9"/>
  <c r="BI279" i="9"/>
  <c r="BK279" i="9" s="1"/>
  <c r="BI266" i="9"/>
  <c r="BK266" i="9" s="1"/>
  <c r="BL347" i="9"/>
  <c r="BN347" i="9" s="1"/>
  <c r="BL317" i="9"/>
  <c r="BI295" i="9"/>
  <c r="BK295" i="9" s="1"/>
  <c r="BI286" i="9"/>
  <c r="BL275" i="9"/>
  <c r="BN275" i="9" s="1"/>
  <c r="BL271" i="9"/>
  <c r="BN271" i="9" s="1"/>
  <c r="BL331" i="9"/>
  <c r="BN331" i="9" s="1"/>
  <c r="BI317" i="9"/>
  <c r="BK317" i="9" s="1"/>
  <c r="BI308" i="9"/>
  <c r="BK308" i="9" s="1"/>
  <c r="BL282" i="9"/>
  <c r="BN282" i="9" s="1"/>
  <c r="BI275" i="9"/>
  <c r="BK275" i="9" s="1"/>
  <c r="BI271" i="9"/>
  <c r="BK271" i="9" s="1"/>
  <c r="BI355" i="9"/>
  <c r="BK355" i="9" s="1"/>
  <c r="BL293" i="9"/>
  <c r="BL280" i="9"/>
  <c r="BL273" i="9"/>
  <c r="BN273" i="9" s="1"/>
  <c r="BL360" i="9"/>
  <c r="BN360" i="9" s="1"/>
  <c r="BI293" i="9"/>
  <c r="BK293" i="9" s="1"/>
  <c r="BI280" i="9"/>
  <c r="BI273" i="9"/>
  <c r="BL357" i="9"/>
  <c r="BN357" i="9" s="1"/>
  <c r="BL335" i="9"/>
  <c r="BL329" i="9"/>
  <c r="BL291" i="9"/>
  <c r="BN291" i="9" s="1"/>
  <c r="BY207" i="9" a="1"/>
  <c r="BY207" i="9" s="1"/>
  <c r="BL298" i="9"/>
  <c r="BI291" i="9"/>
  <c r="BK291" i="9" s="1"/>
  <c r="BL287" i="9"/>
  <c r="BN287" i="9" s="1"/>
  <c r="CB207" i="9" a="1"/>
  <c r="CB207" i="9" s="1"/>
  <c r="BL361" i="9"/>
  <c r="BN361" i="9" s="1"/>
  <c r="BI298" i="9"/>
  <c r="BK298" i="9" s="1"/>
  <c r="BI287" i="9"/>
  <c r="BK287" i="9" s="1"/>
  <c r="BK316" i="9"/>
  <c r="BK310" i="9"/>
  <c r="BK304" i="9"/>
  <c r="BK286" i="9"/>
  <c r="BK280" i="9"/>
  <c r="BK274" i="9"/>
  <c r="BK268" i="9"/>
  <c r="BN314" i="9"/>
  <c r="BN308" i="9"/>
  <c r="BN302" i="9"/>
  <c r="BN296" i="9"/>
  <c r="BN290" i="9"/>
  <c r="BN284" i="9"/>
  <c r="BN278" i="9"/>
  <c r="BN272" i="9"/>
  <c r="BN266" i="9"/>
  <c r="BK315" i="9"/>
  <c r="BK309" i="9"/>
  <c r="BK303" i="9"/>
  <c r="BK297" i="9"/>
  <c r="BK273" i="9"/>
  <c r="BK267" i="9"/>
  <c r="BN289" i="9"/>
  <c r="BN283" i="9"/>
  <c r="BN277" i="9"/>
  <c r="BN265" i="9"/>
  <c r="BK302" i="9"/>
  <c r="BK296" i="9"/>
  <c r="BK290" i="9"/>
  <c r="BK284" i="9"/>
  <c r="BK278" i="9"/>
  <c r="BK272" i="9"/>
  <c r="BN318" i="9"/>
  <c r="BN312" i="9"/>
  <c r="BN306" i="9"/>
  <c r="BN300" i="9"/>
  <c r="BN288" i="9"/>
  <c r="BK313" i="9"/>
  <c r="BK307" i="9"/>
  <c r="BK289" i="9"/>
  <c r="BK283" i="9"/>
  <c r="BK277" i="9"/>
  <c r="BK265" i="9"/>
  <c r="BN317" i="9"/>
  <c r="BN311" i="9"/>
  <c r="BN305" i="9"/>
  <c r="BN299" i="9"/>
  <c r="BN293" i="9"/>
  <c r="BN281" i="9"/>
  <c r="BN316" i="9"/>
  <c r="BN304" i="9"/>
  <c r="BN298" i="9"/>
  <c r="BN292" i="9"/>
  <c r="BN286" i="9"/>
  <c r="BN280" i="9"/>
  <c r="BN274" i="9"/>
  <c r="BT261" i="9"/>
  <c r="BN258" i="9"/>
  <c r="BT255" i="9"/>
  <c r="BN252" i="9"/>
  <c r="BT249" i="9"/>
  <c r="BN246" i="9"/>
  <c r="BT243" i="9"/>
  <c r="BN240" i="9"/>
  <c r="BT237" i="9"/>
  <c r="BN234" i="9"/>
  <c r="BT231" i="9"/>
  <c r="BN228" i="9"/>
  <c r="BT225" i="9"/>
  <c r="BN222" i="9"/>
  <c r="BT219" i="9"/>
  <c r="BN216" i="9"/>
  <c r="BT213" i="9"/>
  <c r="BN210" i="9"/>
  <c r="BN261" i="9"/>
  <c r="BT258" i="9"/>
  <c r="BN255" i="9"/>
  <c r="BT252" i="9"/>
  <c r="BN249" i="9"/>
  <c r="BT246" i="9"/>
  <c r="BN243" i="9"/>
  <c r="BT240" i="9"/>
  <c r="BN237" i="9"/>
  <c r="BT234" i="9"/>
  <c r="BN231" i="9"/>
  <c r="BT228" i="9"/>
  <c r="BN225" i="9"/>
  <c r="BT222" i="9"/>
  <c r="BN219" i="9"/>
  <c r="BT216" i="9"/>
  <c r="BN213" i="9"/>
  <c r="BT210" i="9"/>
  <c r="BN365" i="9"/>
  <c r="BN371" i="9"/>
  <c r="BN355" i="9"/>
  <c r="BN367" i="9"/>
  <c r="BN363" i="9"/>
  <c r="BN373" i="9"/>
  <c r="BN369" i="9"/>
  <c r="BN359" i="9"/>
  <c r="BN353" i="9"/>
  <c r="BN323" i="9"/>
  <c r="BN366" i="9"/>
  <c r="BH356" i="9"/>
  <c r="BE337" i="9"/>
  <c r="BR337" i="9"/>
  <c r="BI337" i="9"/>
  <c r="BH337" i="9"/>
  <c r="BL337" i="9"/>
  <c r="BN374" i="9"/>
  <c r="BH372" i="9"/>
  <c r="BN362" i="9"/>
  <c r="BE345" i="9"/>
  <c r="BR345" i="9"/>
  <c r="BI345" i="9"/>
  <c r="AR345" i="9"/>
  <c r="BE372" i="9"/>
  <c r="BE370" i="9"/>
  <c r="BE368" i="9"/>
  <c r="BE366" i="9"/>
  <c r="BE364" i="9"/>
  <c r="BE362" i="9"/>
  <c r="BE360" i="9"/>
  <c r="BE358" i="9"/>
  <c r="BE356" i="9"/>
  <c r="BE349" i="9"/>
  <c r="BR349" i="9"/>
  <c r="BI349" i="9"/>
  <c r="AR349" i="9"/>
  <c r="BL349" i="9"/>
  <c r="BN368" i="9"/>
  <c r="BH366" i="9"/>
  <c r="BN356" i="9"/>
  <c r="BE327" i="9"/>
  <c r="BR327" i="9"/>
  <c r="BI327" i="9"/>
  <c r="BL327" i="9"/>
  <c r="AR327" i="9"/>
  <c r="BH353" i="9"/>
  <c r="AT344" i="9"/>
  <c r="BE341" i="9"/>
  <c r="BR341" i="9"/>
  <c r="BI341" i="9"/>
  <c r="BL341" i="9"/>
  <c r="AR341" i="9"/>
  <c r="BE339" i="9"/>
  <c r="BR339" i="9"/>
  <c r="BI339" i="9"/>
  <c r="BL339" i="9"/>
  <c r="AR339" i="9"/>
  <c r="AR337" i="9"/>
  <c r="BE335" i="9"/>
  <c r="BR335" i="9"/>
  <c r="BI335" i="9"/>
  <c r="BH335" i="9"/>
  <c r="BN372" i="9"/>
  <c r="BH370" i="9"/>
  <c r="BN358" i="9"/>
  <c r="BE351" i="9"/>
  <c r="BR351" i="9"/>
  <c r="BI351" i="9"/>
  <c r="AR351" i="9"/>
  <c r="BE333" i="9"/>
  <c r="BR333" i="9"/>
  <c r="BI333" i="9"/>
  <c r="BE353" i="9"/>
  <c r="BR353" i="9"/>
  <c r="BI353" i="9"/>
  <c r="BN370" i="9"/>
  <c r="BN364" i="9"/>
  <c r="BH362" i="9"/>
  <c r="BH360" i="9"/>
  <c r="BH358" i="9"/>
  <c r="AT374" i="9"/>
  <c r="BE373" i="9"/>
  <c r="BR373" i="9"/>
  <c r="AR373" i="9"/>
  <c r="AT372" i="9"/>
  <c r="BE371" i="9"/>
  <c r="BR371" i="9"/>
  <c r="AR371" i="9"/>
  <c r="AT370" i="9"/>
  <c r="BE369" i="9"/>
  <c r="BR369" i="9"/>
  <c r="AR369" i="9"/>
  <c r="AT368" i="9"/>
  <c r="BE367" i="9"/>
  <c r="BR367" i="9"/>
  <c r="AR367" i="9"/>
  <c r="AT366" i="9"/>
  <c r="BE365" i="9"/>
  <c r="BR365" i="9"/>
  <c r="AR365" i="9"/>
  <c r="AT364" i="9"/>
  <c r="BE363" i="9"/>
  <c r="BR363" i="9"/>
  <c r="AR363" i="9"/>
  <c r="AT362" i="9"/>
  <c r="BE361" i="9"/>
  <c r="BR361" i="9"/>
  <c r="AR361" i="9"/>
  <c r="AT360" i="9"/>
  <c r="BE359" i="9"/>
  <c r="BR359" i="9"/>
  <c r="AR359" i="9"/>
  <c r="AT358" i="9"/>
  <c r="BE357" i="9"/>
  <c r="BR357" i="9"/>
  <c r="AR357" i="9"/>
  <c r="AT356" i="9"/>
  <c r="BE355" i="9"/>
  <c r="BR355" i="9"/>
  <c r="AR355" i="9"/>
  <c r="BN345" i="9"/>
  <c r="AT336" i="9"/>
  <c r="AT354" i="9"/>
  <c r="AU354" i="9"/>
  <c r="BH344" i="9"/>
  <c r="BN335" i="9"/>
  <c r="BN329" i="9"/>
  <c r="BH327" i="9"/>
  <c r="BE323" i="9"/>
  <c r="BR323" i="9"/>
  <c r="BI323" i="9"/>
  <c r="AR323" i="9"/>
  <c r="BH323" i="9"/>
  <c r="BH354" i="9"/>
  <c r="AR353" i="9"/>
  <c r="BH341" i="9"/>
  <c r="BI374" i="9"/>
  <c r="BI372" i="9"/>
  <c r="BI370" i="9"/>
  <c r="BI368" i="9"/>
  <c r="BI366" i="9"/>
  <c r="BI364" i="9"/>
  <c r="BI362" i="9"/>
  <c r="BI360" i="9"/>
  <c r="BI358" i="9"/>
  <c r="BI356" i="9"/>
  <c r="BE343" i="9"/>
  <c r="BR343" i="9"/>
  <c r="BI343" i="9"/>
  <c r="BH343" i="9"/>
  <c r="BN333" i="9"/>
  <c r="AT348" i="9"/>
  <c r="AT330" i="9"/>
  <c r="BE329" i="9"/>
  <c r="BR329" i="9"/>
  <c r="BI329" i="9"/>
  <c r="BL325" i="9"/>
  <c r="AT352" i="9"/>
  <c r="AU352" i="9"/>
  <c r="BH328" i="9"/>
  <c r="BE347" i="9"/>
  <c r="BR347" i="9"/>
  <c r="BI347" i="9"/>
  <c r="AT332" i="9"/>
  <c r="BE331" i="9"/>
  <c r="BR331" i="9"/>
  <c r="BI331" i="9"/>
  <c r="AR329" i="9"/>
  <c r="BH330" i="9"/>
  <c r="AT350" i="9"/>
  <c r="AU350" i="9"/>
  <c r="BH329" i="9"/>
  <c r="BE325" i="9"/>
  <c r="BR325" i="9"/>
  <c r="BI325" i="9"/>
  <c r="AT342" i="9"/>
  <c r="BH336" i="9"/>
  <c r="BH331" i="9"/>
  <c r="BI321" i="9"/>
  <c r="BR321" i="9"/>
  <c r="AU348" i="9"/>
  <c r="AU346" i="9"/>
  <c r="AU344" i="9"/>
  <c r="AU342" i="9"/>
  <c r="BH342" i="9" s="1"/>
  <c r="AU340" i="9"/>
  <c r="BH340" i="9" s="1"/>
  <c r="AU338" i="9"/>
  <c r="AU336" i="9"/>
  <c r="AU334" i="9"/>
  <c r="AU332" i="9"/>
  <c r="AU330" i="9"/>
  <c r="AU328" i="9"/>
  <c r="AU326" i="9"/>
  <c r="BH326" i="9" s="1"/>
  <c r="AU324" i="9"/>
  <c r="AU322" i="9"/>
  <c r="AR320" i="9"/>
  <c r="BR320" i="9"/>
  <c r="BE320" i="9"/>
  <c r="BL320" i="9"/>
  <c r="BI320" i="9"/>
  <c r="BH320" i="9"/>
  <c r="AT320" i="9"/>
  <c r="AT278" i="9"/>
  <c r="AT304" i="9"/>
  <c r="AT239" i="9"/>
  <c r="AU318" i="9"/>
  <c r="AT308" i="9"/>
  <c r="AT262" i="9"/>
  <c r="AT247" i="9"/>
  <c r="AT298" i="9"/>
  <c r="AT294" i="9"/>
  <c r="AT287" i="9"/>
  <c r="AT302" i="9"/>
  <c r="AU264" i="9"/>
  <c r="AT209" i="9"/>
  <c r="AT221" i="9"/>
  <c r="AT233" i="9"/>
  <c r="AT243" i="9"/>
  <c r="AT246" i="9"/>
  <c r="AT250" i="9"/>
  <c r="AT253" i="9"/>
  <c r="AT256" i="9"/>
  <c r="AT259" i="9"/>
  <c r="AR208" i="9"/>
  <c r="BL208" i="9"/>
  <c r="BN208" i="9" s="1"/>
  <c r="BI208" i="9"/>
  <c r="BK208" i="9" s="1"/>
  <c r="AR270" i="9"/>
  <c r="BE270" i="9"/>
  <c r="AT282" i="9"/>
  <c r="AU282" i="9"/>
  <c r="AT315" i="9"/>
  <c r="AU315" i="9"/>
  <c r="BH208" i="9"/>
  <c r="AU209" i="9"/>
  <c r="BH209" i="9" s="1"/>
  <c r="AU259" i="9"/>
  <c r="AU255" i="9"/>
  <c r="AU251" i="9"/>
  <c r="AU247" i="9"/>
  <c r="AU243" i="9"/>
  <c r="AT237" i="9"/>
  <c r="AT225" i="9"/>
  <c r="AT213" i="9"/>
  <c r="AT214" i="9"/>
  <c r="AU214" i="9"/>
  <c r="BE217" i="9"/>
  <c r="AT220" i="9"/>
  <c r="AU220" i="9"/>
  <c r="AT226" i="9"/>
  <c r="AU226" i="9"/>
  <c r="BE229" i="9"/>
  <c r="AT232" i="9"/>
  <c r="AU232" i="9"/>
  <c r="AT238" i="9"/>
  <c r="AU238" i="9"/>
  <c r="AT284" i="9"/>
  <c r="AU284" i="9"/>
  <c r="BE284" i="9" s="1"/>
  <c r="BE310" i="9"/>
  <c r="AU308" i="9"/>
  <c r="BE308" i="9" s="1"/>
  <c r="AU235" i="9"/>
  <c r="AU223" i="9"/>
  <c r="AU211" i="9"/>
  <c r="AU302" i="9"/>
  <c r="AT269" i="9"/>
  <c r="AT286" i="9"/>
  <c r="AU286" i="9"/>
  <c r="BE299" i="9"/>
  <c r="AT312" i="9"/>
  <c r="AU312" i="9"/>
  <c r="AU262" i="9"/>
  <c r="AU258" i="9"/>
  <c r="AU254" i="9"/>
  <c r="AU250" i="9"/>
  <c r="AU246" i="9"/>
  <c r="AU242" i="9"/>
  <c r="AR310" i="9"/>
  <c r="AT299" i="9"/>
  <c r="AT275" i="9"/>
  <c r="AU275" i="9"/>
  <c r="AU210" i="9"/>
  <c r="BE210" i="9" s="1"/>
  <c r="AR299" i="9"/>
  <c r="AU280" i="9"/>
  <c r="AR280" i="9" s="1"/>
  <c r="AT212" i="9"/>
  <c r="AU212" i="9"/>
  <c r="AT215" i="9"/>
  <c r="AT218" i="9"/>
  <c r="AU218" i="9"/>
  <c r="AU221" i="9"/>
  <c r="AT224" i="9"/>
  <c r="AU224" i="9"/>
  <c r="AT227" i="9"/>
  <c r="AT230" i="9"/>
  <c r="AU230" i="9"/>
  <c r="AU233" i="9"/>
  <c r="AT236" i="9"/>
  <c r="AU236" i="9"/>
  <c r="AU240" i="9"/>
  <c r="AT301" i="9"/>
  <c r="AU301" i="9"/>
  <c r="AU317" i="9"/>
  <c r="AU294" i="9"/>
  <c r="AU287" i="9"/>
  <c r="AT265" i="9"/>
  <c r="AU265" i="9"/>
  <c r="AT277" i="9"/>
  <c r="AU277" i="9"/>
  <c r="AT289" i="9"/>
  <c r="AU289" i="9"/>
  <c r="AT316" i="9"/>
  <c r="AU316" i="9"/>
  <c r="AU261" i="9"/>
  <c r="AU257" i="9"/>
  <c r="AU253" i="9"/>
  <c r="AU249" i="9"/>
  <c r="AU245" i="9"/>
  <c r="AU241" i="9"/>
  <c r="AU231" i="9"/>
  <c r="AU219" i="9"/>
  <c r="AU272" i="9"/>
  <c r="AT270" i="9"/>
  <c r="AT291" i="9"/>
  <c r="AU291" i="9"/>
  <c r="AT240" i="9"/>
  <c r="AT229" i="9"/>
  <c r="AT217" i="9"/>
  <c r="BE213" i="9"/>
  <c r="AT216" i="9"/>
  <c r="AU216" i="9"/>
  <c r="AT222" i="9"/>
  <c r="AU222" i="9"/>
  <c r="BE225" i="9"/>
  <c r="AT228" i="9"/>
  <c r="AU228" i="9"/>
  <c r="AT234" i="9"/>
  <c r="AU234" i="9"/>
  <c r="BE237" i="9"/>
  <c r="AT292" i="9"/>
  <c r="AU292" i="9"/>
  <c r="AR292" i="9" s="1"/>
  <c r="AT306" i="9"/>
  <c r="AU306" i="9"/>
  <c r="AT208" i="9"/>
  <c r="AU260" i="9"/>
  <c r="AU256" i="9"/>
  <c r="AU252" i="9"/>
  <c r="AU248" i="9"/>
  <c r="AU244" i="9"/>
  <c r="AU298" i="9"/>
  <c r="BE269" i="9"/>
  <c r="AU239" i="9"/>
  <c r="AU227" i="9"/>
  <c r="AU215" i="9"/>
  <c r="AU307" i="9"/>
  <c r="AU311" i="9"/>
  <c r="AU285" i="9"/>
  <c r="AT281" i="9"/>
  <c r="AU279" i="9"/>
  <c r="AU278" i="9"/>
  <c r="AT318" i="9"/>
  <c r="AU304" i="9"/>
  <c r="AR304" i="9" s="1"/>
  <c r="AT309" i="9"/>
  <c r="AT273" i="9"/>
  <c r="AT268" i="9"/>
  <c r="AU266" i="9"/>
  <c r="AT297" i="9"/>
  <c r="AT293" i="9"/>
  <c r="AT314" i="9"/>
  <c r="AT305" i="9"/>
  <c r="AT267" i="9"/>
  <c r="AU290" i="9"/>
  <c r="AT310" i="9"/>
  <c r="AU303" i="9"/>
  <c r="AT296" i="9"/>
  <c r="AR285" i="9"/>
  <c r="BE318" i="9"/>
  <c r="AR318" i="9"/>
  <c r="AR294" i="9"/>
  <c r="BE294" i="9"/>
  <c r="AT288" i="9"/>
  <c r="AU288" i="9"/>
  <c r="AT274" i="9"/>
  <c r="AU274" i="9"/>
  <c r="BE317" i="9"/>
  <c r="BE312" i="9"/>
  <c r="AR312" i="9"/>
  <c r="AT311" i="9"/>
  <c r="AR298" i="9"/>
  <c r="BE298" i="9"/>
  <c r="AR314" i="9"/>
  <c r="BE314" i="9"/>
  <c r="BE303" i="9"/>
  <c r="AR303" i="9"/>
  <c r="AT300" i="9"/>
  <c r="AU300" i="9"/>
  <c r="BE311" i="9"/>
  <c r="AR311" i="9"/>
  <c r="BE291" i="9"/>
  <c r="AR291" i="9"/>
  <c r="AT285" i="9"/>
  <c r="AT276" i="9"/>
  <c r="AU276" i="9"/>
  <c r="AT313" i="9"/>
  <c r="AU313" i="9"/>
  <c r="AU305" i="9"/>
  <c r="BE304" i="9"/>
  <c r="AT279" i="9"/>
  <c r="AR316" i="9"/>
  <c r="BE301" i="9"/>
  <c r="AT295" i="9"/>
  <c r="AU295" i="9"/>
  <c r="AR286" i="9"/>
  <c r="BE268" i="9"/>
  <c r="BE289" i="9"/>
  <c r="BE277" i="9"/>
  <c r="AU267" i="9"/>
  <c r="BE266" i="9"/>
  <c r="AT283" i="9"/>
  <c r="AU283" i="9"/>
  <c r="BE272" i="9"/>
  <c r="AT271" i="9"/>
  <c r="AU271" i="9"/>
  <c r="AR273" i="9"/>
  <c r="AU309" i="9"/>
  <c r="AU297" i="9"/>
  <c r="AU296" i="9"/>
  <c r="AU293" i="9"/>
  <c r="BE275" i="9"/>
  <c r="AU281" i="9"/>
  <c r="AR269" i="9"/>
  <c r="AT266" i="9"/>
  <c r="AR268" i="9"/>
  <c r="BE290" i="9"/>
  <c r="AR264" i="9"/>
  <c r="BE264" i="9"/>
  <c r="BL264" i="9"/>
  <c r="BI264" i="9"/>
  <c r="BH264" i="9"/>
  <c r="AT264" i="9"/>
  <c r="AR247" i="9"/>
  <c r="AR239" i="9"/>
  <c r="BE208" i="9"/>
  <c r="AQ376" i="9"/>
  <c r="AQ377" i="9" s="1"/>
  <c r="B48" i="23"/>
  <c r="B24" i="23"/>
  <c r="B18" i="23"/>
  <c r="B12" i="23"/>
  <c r="B54" i="23"/>
  <c r="B64" i="23"/>
  <c r="B63" i="23"/>
  <c r="E199" i="5"/>
  <c r="F199" i="5"/>
  <c r="B65" i="23"/>
  <c r="I603" i="5"/>
  <c r="D542" i="5" s="1"/>
  <c r="C63" i="22" s="1"/>
  <c r="D63" i="22" s="1"/>
  <c r="E63" i="22" s="1"/>
  <c r="F63" i="22" s="1"/>
  <c r="G63" i="22" s="1"/>
  <c r="H63" i="22" s="1"/>
  <c r="I63" i="22" s="1"/>
  <c r="J63" i="22" s="1"/>
  <c r="K63" i="22" s="1"/>
  <c r="L63" i="22" s="1"/>
  <c r="M63" i="22" s="1"/>
  <c r="N63" i="22" s="1"/>
  <c r="L179" i="9"/>
  <c r="K179" i="9" s="1"/>
  <c r="I82" i="13"/>
  <c r="C97" i="13" s="1"/>
  <c r="D296" i="5"/>
  <c r="J23" i="5"/>
  <c r="G94" i="13"/>
  <c r="H537" i="5"/>
  <c r="Y2" i="2"/>
  <c r="E496" i="5"/>
  <c r="N550" i="5"/>
  <c r="F37" i="8"/>
  <c r="F39" i="8" s="1"/>
  <c r="O51" i="8"/>
  <c r="D228" i="5"/>
  <c r="D334" i="5" s="1"/>
  <c r="C47" i="15" s="1"/>
  <c r="Y29" i="2"/>
  <c r="D898" i="5"/>
  <c r="V76" i="2" s="1"/>
  <c r="L99" i="9"/>
  <c r="K99" i="9" s="1"/>
  <c r="L168" i="9"/>
  <c r="K168" i="9" s="1"/>
  <c r="J67" i="5"/>
  <c r="U51" i="2"/>
  <c r="U52" i="2"/>
  <c r="N27" i="13"/>
  <c r="N28" i="13" s="1"/>
  <c r="N29" i="13" s="1"/>
  <c r="L92" i="9"/>
  <c r="K92" i="9" s="1"/>
  <c r="E120" i="5"/>
  <c r="D676" i="5"/>
  <c r="D26" i="19" s="1"/>
  <c r="D319" i="5"/>
  <c r="C32" i="15" s="1"/>
  <c r="F67" i="5"/>
  <c r="G67" i="5"/>
  <c r="D262" i="5"/>
  <c r="H67" i="5"/>
  <c r="M19" i="2"/>
  <c r="I67" i="5"/>
  <c r="E94" i="13"/>
  <c r="H503" i="5"/>
  <c r="D479" i="5"/>
  <c r="D263" i="5" s="1"/>
  <c r="C23" i="15" s="1"/>
  <c r="H531" i="5"/>
  <c r="E93" i="13"/>
  <c r="D245" i="5"/>
  <c r="D30" i="5"/>
  <c r="H501" i="5"/>
  <c r="F120" i="5"/>
  <c r="H539" i="5"/>
  <c r="I94" i="13"/>
  <c r="H542" i="5"/>
  <c r="F943" i="5"/>
  <c r="G945" i="5"/>
  <c r="H945" i="5" s="1"/>
  <c r="H943" i="5" s="1"/>
  <c r="H528" i="5"/>
  <c r="U50" i="2"/>
  <c r="H164" i="5"/>
  <c r="H529" i="5"/>
  <c r="H530" i="5"/>
  <c r="I585" i="5"/>
  <c r="S914" i="5"/>
  <c r="D8" i="17"/>
  <c r="J20" i="17"/>
  <c r="H25" i="21"/>
  <c r="J550" i="5"/>
  <c r="U914" i="5"/>
  <c r="L82" i="9"/>
  <c r="K82" i="9" s="1"/>
  <c r="U54" i="2"/>
  <c r="F27" i="3"/>
  <c r="Y914" i="5"/>
  <c r="L550" i="5"/>
  <c r="M550" i="5"/>
  <c r="L29" i="9"/>
  <c r="K29" i="9" s="1"/>
  <c r="C374" i="5"/>
  <c r="B61" i="15" s="1"/>
  <c r="H541" i="5"/>
  <c r="O90" i="34"/>
  <c r="Q5" i="21"/>
  <c r="R5" i="21" s="1"/>
  <c r="S5" i="21" s="1"/>
  <c r="O550" i="5"/>
  <c r="I592" i="5"/>
  <c r="D541" i="5" s="1"/>
  <c r="D384" i="5" s="1"/>
  <c r="C71" i="15" s="1"/>
  <c r="D87" i="13"/>
  <c r="G9" i="2"/>
  <c r="Q14" i="2" s="1"/>
  <c r="H526" i="5"/>
  <c r="D67" i="13"/>
  <c r="D902" i="5" s="1"/>
  <c r="V80" i="2" s="1"/>
  <c r="J56" i="5"/>
  <c r="R44" i="2" s="1"/>
  <c r="H505" i="5"/>
  <c r="E469" i="5"/>
  <c r="Q913" i="5"/>
  <c r="U913" i="5" s="1"/>
  <c r="D492" i="5"/>
  <c r="D493" i="5" s="1"/>
  <c r="D291" i="5"/>
  <c r="M33" i="2"/>
  <c r="S561" i="5"/>
  <c r="S563" i="5" s="1"/>
  <c r="S564" i="5" s="1"/>
  <c r="S565" i="5" s="1"/>
  <c r="S570" i="5" s="1"/>
  <c r="D530" i="5" s="1"/>
  <c r="O92" i="28"/>
  <c r="O94" i="28" s="1"/>
  <c r="M58" i="2"/>
  <c r="G47" i="5"/>
  <c r="R25" i="2" s="1"/>
  <c r="E339" i="5"/>
  <c r="S926" i="5"/>
  <c r="L71" i="9"/>
  <c r="K71" i="9" s="1"/>
  <c r="L50" i="9"/>
  <c r="K50" i="9" s="1"/>
  <c r="D6" i="12"/>
  <c r="D5" i="12" s="1"/>
  <c r="F7" i="12" s="1"/>
  <c r="D66" i="13"/>
  <c r="D901" i="5" s="1"/>
  <c r="V79" i="2" s="1"/>
  <c r="D85" i="13"/>
  <c r="C94" i="28"/>
  <c r="L35" i="9"/>
  <c r="K35" i="9" s="1"/>
  <c r="L190" i="9"/>
  <c r="K190" i="9" s="1"/>
  <c r="D68" i="13"/>
  <c r="D903" i="5" s="1"/>
  <c r="V81" i="2" s="1"/>
  <c r="G15" i="19"/>
  <c r="O90" i="29"/>
  <c r="S524" i="5"/>
  <c r="S526" i="5" s="1"/>
  <c r="S527" i="5" s="1"/>
  <c r="D71" i="22"/>
  <c r="O80" i="25"/>
  <c r="P31" i="2"/>
  <c r="D428" i="5"/>
  <c r="R899" i="5" s="1"/>
  <c r="M27" i="5"/>
  <c r="M40" i="5" s="1"/>
  <c r="M41" i="5" s="1"/>
  <c r="N186" i="5"/>
  <c r="K550" i="5"/>
  <c r="S916" i="5"/>
  <c r="C80" i="25"/>
  <c r="O90" i="33"/>
  <c r="D239" i="5"/>
  <c r="D273" i="5" s="1"/>
  <c r="D306" i="5" s="1"/>
  <c r="H534" i="5"/>
  <c r="U916" i="5"/>
  <c r="O76" i="34"/>
  <c r="Q35" i="5"/>
  <c r="H500" i="5"/>
  <c r="O76" i="26"/>
  <c r="F9" i="2"/>
  <c r="Q29" i="2"/>
  <c r="D256" i="5"/>
  <c r="D290" i="5" s="1"/>
  <c r="D461" i="5"/>
  <c r="D229" i="5" s="1"/>
  <c r="D537" i="5"/>
  <c r="C58" i="22" s="1"/>
  <c r="D58" i="22" s="1"/>
  <c r="E58" i="22" s="1"/>
  <c r="F58" i="22" s="1"/>
  <c r="G58" i="22" s="1"/>
  <c r="H58" i="22" s="1"/>
  <c r="I58" i="22" s="1"/>
  <c r="J58" i="22" s="1"/>
  <c r="K58" i="22" s="1"/>
  <c r="L58" i="22" s="1"/>
  <c r="M58" i="22" s="1"/>
  <c r="N58" i="22" s="1"/>
  <c r="U928" i="5"/>
  <c r="O76" i="27"/>
  <c r="O76" i="30"/>
  <c r="O78" i="27"/>
  <c r="O80" i="27" s="1"/>
  <c r="H9" i="2"/>
  <c r="Q15" i="2" s="1"/>
  <c r="J17" i="3"/>
  <c r="J18" i="3" s="1"/>
  <c r="G54" i="5"/>
  <c r="G789" i="5"/>
  <c r="H789" i="5" s="1"/>
  <c r="H834" i="5" s="1"/>
  <c r="H855" i="5" s="1"/>
  <c r="L180" i="9"/>
  <c r="K180" i="9" s="1"/>
  <c r="L28" i="17"/>
  <c r="C80" i="27"/>
  <c r="O90" i="31"/>
  <c r="AA925" i="5"/>
  <c r="O76" i="28"/>
  <c r="O90" i="28"/>
  <c r="O76" i="31"/>
  <c r="O76" i="33"/>
  <c r="AR262" i="9"/>
  <c r="F17" i="3"/>
  <c r="F18" i="3" s="1"/>
  <c r="N17" i="3"/>
  <c r="N18" i="3" s="1"/>
  <c r="K17" i="3"/>
  <c r="K18" i="3" s="1"/>
  <c r="L17" i="3"/>
  <c r="L18" i="3" s="1"/>
  <c r="AR223" i="9"/>
  <c r="M17" i="3"/>
  <c r="M18" i="3" s="1"/>
  <c r="AR217" i="9"/>
  <c r="E17" i="3"/>
  <c r="E18" i="3" s="1"/>
  <c r="G17" i="3"/>
  <c r="G18" i="3" s="1"/>
  <c r="AR234" i="9"/>
  <c r="AR229" i="9"/>
  <c r="O17" i="3"/>
  <c r="O18" i="3" s="1"/>
  <c r="I17" i="3"/>
  <c r="I18" i="3" s="1"/>
  <c r="M26" i="2"/>
  <c r="M29" i="5"/>
  <c r="L433" i="5"/>
  <c r="K67" i="5"/>
  <c r="I28" i="3"/>
  <c r="H27" i="3"/>
  <c r="AA42" i="2"/>
  <c r="Z29" i="2"/>
  <c r="G27" i="3"/>
  <c r="K8" i="5"/>
  <c r="E38" i="13"/>
  <c r="C5" i="8"/>
  <c r="D758" i="5"/>
  <c r="D427" i="5"/>
  <c r="F96" i="5"/>
  <c r="I164" i="5"/>
  <c r="O186" i="5"/>
  <c r="C36" i="22"/>
  <c r="D36" i="22" s="1"/>
  <c r="E36" i="22" s="1"/>
  <c r="F36" i="22" s="1"/>
  <c r="G36" i="22" s="1"/>
  <c r="H36" i="22" s="1"/>
  <c r="I36" i="22" s="1"/>
  <c r="J36" i="22" s="1"/>
  <c r="K36" i="22" s="1"/>
  <c r="L36" i="22" s="1"/>
  <c r="M36" i="22" s="1"/>
  <c r="N36" i="22" s="1"/>
  <c r="D678" i="5"/>
  <c r="D28" i="19" s="1"/>
  <c r="D321" i="5"/>
  <c r="C34" i="15" s="1"/>
  <c r="H625" i="5"/>
  <c r="D863" i="5"/>
  <c r="E864" i="5" s="1"/>
  <c r="O50" i="2"/>
  <c r="J186" i="5"/>
  <c r="D674" i="5"/>
  <c r="A509" i="5"/>
  <c r="D520" i="5"/>
  <c r="A510" i="5"/>
  <c r="D317" i="5"/>
  <c r="D698" i="5"/>
  <c r="D50" i="19" s="1"/>
  <c r="D377" i="5"/>
  <c r="R41" i="2"/>
  <c r="E783" i="5"/>
  <c r="K164" i="5"/>
  <c r="F222" i="5"/>
  <c r="F342" i="5"/>
  <c r="F368" i="5" s="1"/>
  <c r="G188" i="5"/>
  <c r="H520" i="5"/>
  <c r="M15" i="2"/>
  <c r="E164" i="5"/>
  <c r="L164" i="5"/>
  <c r="F186" i="5"/>
  <c r="M164" i="5"/>
  <c r="G186" i="5"/>
  <c r="H17" i="3"/>
  <c r="H78" i="5"/>
  <c r="C21" i="22"/>
  <c r="D21" i="22" s="1"/>
  <c r="E21" i="22" s="1"/>
  <c r="F21" i="22" s="1"/>
  <c r="G21" i="22" s="1"/>
  <c r="H21" i="22" s="1"/>
  <c r="I21" i="22" s="1"/>
  <c r="J21" i="22" s="1"/>
  <c r="K21" i="22" s="1"/>
  <c r="L21" i="22" s="1"/>
  <c r="M21" i="22" s="1"/>
  <c r="N21" i="22" s="1"/>
  <c r="E464" i="5"/>
  <c r="D626" i="5"/>
  <c r="D465" i="5"/>
  <c r="D466" i="5" s="1"/>
  <c r="I598" i="5"/>
  <c r="D543" i="5" s="1"/>
  <c r="F5" i="2"/>
  <c r="G164" i="5"/>
  <c r="G23" i="5"/>
  <c r="N164" i="5"/>
  <c r="M186" i="5"/>
  <c r="H186" i="5"/>
  <c r="O164" i="5"/>
  <c r="I186" i="5"/>
  <c r="C22" i="22"/>
  <c r="D22" i="22" s="1"/>
  <c r="E22" i="22" s="1"/>
  <c r="F22" i="22" s="1"/>
  <c r="G22" i="22" s="1"/>
  <c r="H22" i="22" s="1"/>
  <c r="I22" i="22" s="1"/>
  <c r="J22" i="22" s="1"/>
  <c r="K22" i="22" s="1"/>
  <c r="L22" i="22" s="1"/>
  <c r="M22" i="22" s="1"/>
  <c r="N22" i="22" s="1"/>
  <c r="D474" i="5"/>
  <c r="D639" i="5"/>
  <c r="D257" i="5"/>
  <c r="H502" i="5"/>
  <c r="D671" i="5"/>
  <c r="D297" i="5"/>
  <c r="E497" i="5"/>
  <c r="D495" i="5"/>
  <c r="A496" i="5" s="1"/>
  <c r="M577" i="5"/>
  <c r="D545" i="5" s="1"/>
  <c r="H638" i="5"/>
  <c r="E186" i="5"/>
  <c r="J164" i="5"/>
  <c r="E487" i="5"/>
  <c r="M61" i="2"/>
  <c r="M65" i="2"/>
  <c r="G34" i="5"/>
  <c r="C80" i="5"/>
  <c r="K97" i="5"/>
  <c r="G117" i="5"/>
  <c r="G118" i="5" s="1"/>
  <c r="G134" i="5"/>
  <c r="G133" i="5"/>
  <c r="G132" i="5"/>
  <c r="G131" i="5"/>
  <c r="G130" i="5"/>
  <c r="G129" i="5"/>
  <c r="G122" i="5"/>
  <c r="G166" i="5"/>
  <c r="K186" i="5"/>
  <c r="G144" i="5"/>
  <c r="F164" i="5"/>
  <c r="L186" i="5"/>
  <c r="C23" i="22"/>
  <c r="D23" i="22" s="1"/>
  <c r="E23" i="22" s="1"/>
  <c r="F23" i="22" s="1"/>
  <c r="G23" i="22" s="1"/>
  <c r="H23" i="22" s="1"/>
  <c r="I23" i="22" s="1"/>
  <c r="J23" i="22" s="1"/>
  <c r="K23" i="22" s="1"/>
  <c r="L23" i="22" s="1"/>
  <c r="M23" i="22" s="1"/>
  <c r="N23" i="22" s="1"/>
  <c r="D652" i="5"/>
  <c r="E482" i="5"/>
  <c r="D483" i="5"/>
  <c r="D484" i="5" s="1"/>
  <c r="C35" i="22"/>
  <c r="D35" i="22" s="1"/>
  <c r="E35" i="22" s="1"/>
  <c r="F35" i="22" s="1"/>
  <c r="G35" i="22" s="1"/>
  <c r="H35" i="22" s="1"/>
  <c r="I35" i="22" s="1"/>
  <c r="J35" i="22" s="1"/>
  <c r="K35" i="22" s="1"/>
  <c r="L35" i="22" s="1"/>
  <c r="M35" i="22" s="1"/>
  <c r="N35" i="22" s="1"/>
  <c r="D677" i="5"/>
  <c r="D27" i="19" s="1"/>
  <c r="D320" i="5"/>
  <c r="C33" i="15" s="1"/>
  <c r="D562" i="5"/>
  <c r="E69" i="22"/>
  <c r="D69" i="22"/>
  <c r="L69" i="22"/>
  <c r="J69" i="22"/>
  <c r="I69" i="22"/>
  <c r="H69" i="22"/>
  <c r="G69" i="22"/>
  <c r="F69" i="22"/>
  <c r="N69" i="22"/>
  <c r="M69" i="22"/>
  <c r="K69" i="22"/>
  <c r="C10" i="15"/>
  <c r="E8" i="13"/>
  <c r="C6" i="8"/>
  <c r="C47" i="22"/>
  <c r="D47" i="22" s="1"/>
  <c r="E47" i="22" s="1"/>
  <c r="F47" i="22" s="1"/>
  <c r="G47" i="22" s="1"/>
  <c r="H47" i="22" s="1"/>
  <c r="I47" i="22" s="1"/>
  <c r="J47" i="22" s="1"/>
  <c r="K47" i="22" s="1"/>
  <c r="L47" i="22" s="1"/>
  <c r="M47" i="22" s="1"/>
  <c r="N47" i="22" s="1"/>
  <c r="D690" i="5"/>
  <c r="D369" i="5"/>
  <c r="M583" i="5"/>
  <c r="D535" i="5" s="1"/>
  <c r="M589" i="5"/>
  <c r="M592" i="5" s="1"/>
  <c r="D540" i="5" s="1"/>
  <c r="L592" i="5"/>
  <c r="J13" i="21"/>
  <c r="D3" i="18"/>
  <c r="G3" i="14"/>
  <c r="F689" i="5"/>
  <c r="D24" i="25" s="1"/>
  <c r="F606" i="5"/>
  <c r="F682" i="5" s="1"/>
  <c r="F683" i="5" s="1"/>
  <c r="G612" i="5"/>
  <c r="D488" i="5"/>
  <c r="H527" i="5"/>
  <c r="H533" i="5"/>
  <c r="H536" i="5"/>
  <c r="C24" i="25"/>
  <c r="O24" i="25" s="1"/>
  <c r="C24" i="24" s="1"/>
  <c r="M24" i="24" s="1"/>
  <c r="S456" i="5"/>
  <c r="A460" i="5"/>
  <c r="H504" i="5"/>
  <c r="C59" i="22"/>
  <c r="D59" i="22" s="1"/>
  <c r="E59" i="22" s="1"/>
  <c r="F59" i="22" s="1"/>
  <c r="G59" i="22" s="1"/>
  <c r="H59" i="22" s="1"/>
  <c r="I59" i="22" s="1"/>
  <c r="J59" i="22" s="1"/>
  <c r="K59" i="22" s="1"/>
  <c r="L59" i="22" s="1"/>
  <c r="M59" i="22" s="1"/>
  <c r="N59" i="22" s="1"/>
  <c r="D702" i="5"/>
  <c r="D54" i="19" s="1"/>
  <c r="H547" i="5"/>
  <c r="G100" i="5"/>
  <c r="E468" i="5"/>
  <c r="H544" i="5"/>
  <c r="E256" i="5"/>
  <c r="C24" i="22"/>
  <c r="D24" i="22" s="1"/>
  <c r="E24" i="22" s="1"/>
  <c r="F24" i="22" s="1"/>
  <c r="G24" i="22" s="1"/>
  <c r="H24" i="22" s="1"/>
  <c r="I24" i="22" s="1"/>
  <c r="J24" i="22" s="1"/>
  <c r="K24" i="22" s="1"/>
  <c r="L24" i="22" s="1"/>
  <c r="M24" i="22" s="1"/>
  <c r="N24" i="22" s="1"/>
  <c r="D665" i="5"/>
  <c r="C67" i="22"/>
  <c r="D67" i="22" s="1"/>
  <c r="E67" i="22" s="1"/>
  <c r="F67" i="22" s="1"/>
  <c r="G67" i="22" s="1"/>
  <c r="H67" i="22" s="1"/>
  <c r="I67" i="22" s="1"/>
  <c r="J67" i="22" s="1"/>
  <c r="K67" i="22" s="1"/>
  <c r="L67" i="22" s="1"/>
  <c r="M67" i="22" s="1"/>
  <c r="N67" i="22" s="1"/>
  <c r="D710" i="5"/>
  <c r="D62" i="19" s="1"/>
  <c r="I651" i="5"/>
  <c r="E491" i="5"/>
  <c r="R524" i="5"/>
  <c r="H532" i="5"/>
  <c r="H535" i="5"/>
  <c r="H538" i="5"/>
  <c r="G664" i="5"/>
  <c r="E239" i="5"/>
  <c r="D470" i="5"/>
  <c r="A478" i="5"/>
  <c r="H546" i="5"/>
  <c r="H540" i="5"/>
  <c r="H543" i="5"/>
  <c r="E703" i="5"/>
  <c r="E708" i="5"/>
  <c r="E684" i="5"/>
  <c r="E679" i="5"/>
  <c r="H14" i="21"/>
  <c r="G15" i="16"/>
  <c r="I14" i="21"/>
  <c r="D16" i="20"/>
  <c r="C2" i="18"/>
  <c r="H15" i="16"/>
  <c r="F2" i="14"/>
  <c r="A469" i="5"/>
  <c r="C57" i="22"/>
  <c r="D57" i="22" s="1"/>
  <c r="E57" i="22" s="1"/>
  <c r="F57" i="22" s="1"/>
  <c r="G57" i="22" s="1"/>
  <c r="H57" i="22" s="1"/>
  <c r="I57" i="22" s="1"/>
  <c r="J57" i="22" s="1"/>
  <c r="K57" i="22" s="1"/>
  <c r="L57" i="22" s="1"/>
  <c r="M57" i="22" s="1"/>
  <c r="N57" i="22" s="1"/>
  <c r="D700" i="5"/>
  <c r="D52" i="19" s="1"/>
  <c r="F607" i="5"/>
  <c r="E682" i="5"/>
  <c r="R729" i="5"/>
  <c r="AD729" i="5"/>
  <c r="G729" i="5"/>
  <c r="S729" i="5"/>
  <c r="AE729" i="5"/>
  <c r="AQ729" i="5"/>
  <c r="BC729" i="5"/>
  <c r="BO729" i="5"/>
  <c r="CA729" i="5"/>
  <c r="CM729" i="5"/>
  <c r="CY729" i="5"/>
  <c r="DK729" i="5"/>
  <c r="H729" i="5"/>
  <c r="T729" i="5"/>
  <c r="AF729" i="5"/>
  <c r="AR729" i="5"/>
  <c r="BD729" i="5"/>
  <c r="BP729" i="5"/>
  <c r="CB729" i="5"/>
  <c r="CN729" i="5"/>
  <c r="CZ729" i="5"/>
  <c r="DL729" i="5"/>
  <c r="I729" i="5"/>
  <c r="U729" i="5"/>
  <c r="AG729" i="5"/>
  <c r="AS729" i="5"/>
  <c r="BE729" i="5"/>
  <c r="BQ729" i="5"/>
  <c r="CC729" i="5"/>
  <c r="CO729" i="5"/>
  <c r="DA729" i="5"/>
  <c r="DM729" i="5"/>
  <c r="J729" i="5"/>
  <c r="V729" i="5"/>
  <c r="AH729" i="5"/>
  <c r="AT729" i="5"/>
  <c r="BF729" i="5"/>
  <c r="BR729" i="5"/>
  <c r="CD729" i="5"/>
  <c r="CP729" i="5"/>
  <c r="DB729" i="5"/>
  <c r="DN729" i="5"/>
  <c r="K729" i="5"/>
  <c r="W729" i="5"/>
  <c r="AI729" i="5"/>
  <c r="AU729" i="5"/>
  <c r="BG729" i="5"/>
  <c r="BS729" i="5"/>
  <c r="CE729" i="5"/>
  <c r="CQ729" i="5"/>
  <c r="DC729" i="5"/>
  <c r="DO729" i="5"/>
  <c r="L729" i="5"/>
  <c r="X729" i="5"/>
  <c r="AJ729" i="5"/>
  <c r="AV729" i="5"/>
  <c r="BH729" i="5"/>
  <c r="BT729" i="5"/>
  <c r="CF729" i="5"/>
  <c r="CR729" i="5"/>
  <c r="DD729" i="5"/>
  <c r="DP729" i="5"/>
  <c r="Y729" i="5"/>
  <c r="AK729" i="5"/>
  <c r="AW729" i="5"/>
  <c r="BI729" i="5"/>
  <c r="BU729" i="5"/>
  <c r="CG729" i="5"/>
  <c r="CS729" i="5"/>
  <c r="DE729" i="5"/>
  <c r="DQ729" i="5"/>
  <c r="N729" i="5"/>
  <c r="Z729" i="5"/>
  <c r="AL729" i="5"/>
  <c r="AX729" i="5"/>
  <c r="BJ729" i="5"/>
  <c r="BV729" i="5"/>
  <c r="CH729" i="5"/>
  <c r="CT729" i="5"/>
  <c r="DF729" i="5"/>
  <c r="DR729" i="5"/>
  <c r="O729" i="5"/>
  <c r="AA729" i="5"/>
  <c r="AM729" i="5"/>
  <c r="AY729" i="5"/>
  <c r="BK729" i="5"/>
  <c r="BW729" i="5"/>
  <c r="CI729" i="5"/>
  <c r="CU729" i="5"/>
  <c r="DG729" i="5"/>
  <c r="DS729" i="5"/>
  <c r="P729" i="5"/>
  <c r="AB729" i="5"/>
  <c r="AN729" i="5"/>
  <c r="AZ729" i="5"/>
  <c r="BL729" i="5"/>
  <c r="BX729" i="5"/>
  <c r="CJ729" i="5"/>
  <c r="CV729" i="5"/>
  <c r="DH729" i="5"/>
  <c r="DT729" i="5"/>
  <c r="E729" i="5"/>
  <c r="E738" i="5" s="1"/>
  <c r="Q729" i="5"/>
  <c r="AC729" i="5"/>
  <c r="AO729" i="5"/>
  <c r="BA729" i="5"/>
  <c r="BM729" i="5"/>
  <c r="BY729" i="5"/>
  <c r="CK729" i="5"/>
  <c r="CW729" i="5"/>
  <c r="DI729" i="5"/>
  <c r="DU729" i="5"/>
  <c r="F855" i="5"/>
  <c r="F848" i="5"/>
  <c r="U926" i="5"/>
  <c r="W928" i="5"/>
  <c r="W926" i="5"/>
  <c r="Y928" i="5"/>
  <c r="Q924" i="5"/>
  <c r="Y926" i="5"/>
  <c r="AA928" i="5"/>
  <c r="AA926" i="5"/>
  <c r="Q929" i="5"/>
  <c r="E848" i="5"/>
  <c r="F862" i="5"/>
  <c r="I97" i="9"/>
  <c r="Q917" i="5"/>
  <c r="W916" i="5"/>
  <c r="W925" i="5"/>
  <c r="U925" i="5"/>
  <c r="S925" i="5"/>
  <c r="E1001" i="5"/>
  <c r="L169" i="9"/>
  <c r="K169" i="9" s="1"/>
  <c r="F1001" i="5"/>
  <c r="L124" i="9"/>
  <c r="K124" i="9" s="1"/>
  <c r="L181" i="9"/>
  <c r="K181" i="9" s="1"/>
  <c r="I61" i="9"/>
  <c r="L89" i="9"/>
  <c r="K89" i="9" s="1"/>
  <c r="L105" i="9"/>
  <c r="K105" i="9" s="1"/>
  <c r="I152" i="9"/>
  <c r="E944" i="5"/>
  <c r="L85" i="9"/>
  <c r="K85" i="9" s="1"/>
  <c r="L22" i="9"/>
  <c r="K22" i="9" s="1"/>
  <c r="F944" i="5"/>
  <c r="L46" i="9"/>
  <c r="K46" i="9" s="1"/>
  <c r="L57" i="9"/>
  <c r="K57" i="9" s="1"/>
  <c r="L44" i="9"/>
  <c r="K44" i="9" s="1"/>
  <c r="L34" i="9"/>
  <c r="K34" i="9" s="1"/>
  <c r="L24" i="9"/>
  <c r="K24" i="9" s="1"/>
  <c r="L18" i="9"/>
  <c r="K18" i="9" s="1"/>
  <c r="L40" i="9"/>
  <c r="K40" i="9" s="1"/>
  <c r="L62" i="9"/>
  <c r="K62" i="9" s="1"/>
  <c r="L30" i="9"/>
  <c r="K30" i="9" s="1"/>
  <c r="L17" i="9"/>
  <c r="K17" i="9" s="1"/>
  <c r="L14" i="9"/>
  <c r="K14" i="9" s="1"/>
  <c r="L65" i="9"/>
  <c r="K65" i="9" s="1"/>
  <c r="L58" i="9"/>
  <c r="K58" i="9" s="1"/>
  <c r="L47" i="9"/>
  <c r="K47" i="9" s="1"/>
  <c r="L152" i="9"/>
  <c r="K152" i="9" s="1"/>
  <c r="L128" i="9"/>
  <c r="K128" i="9" s="1"/>
  <c r="L121" i="9"/>
  <c r="K121" i="9" s="1"/>
  <c r="L94" i="9"/>
  <c r="K94" i="9" s="1"/>
  <c r="L86" i="9"/>
  <c r="K86" i="9" s="1"/>
  <c r="L61" i="9"/>
  <c r="K61" i="9" s="1"/>
  <c r="L54" i="9"/>
  <c r="K54" i="9" s="1"/>
  <c r="L19" i="9"/>
  <c r="K19" i="9" s="1"/>
  <c r="L16" i="9"/>
  <c r="K16" i="9" s="1"/>
  <c r="L117" i="9"/>
  <c r="K117" i="9" s="1"/>
  <c r="G39" i="9"/>
  <c r="G36" i="9"/>
  <c r="G51" i="9"/>
  <c r="L138" i="9"/>
  <c r="K138" i="9" s="1"/>
  <c r="L145" i="9"/>
  <c r="K145" i="9" s="1"/>
  <c r="L165" i="9"/>
  <c r="K165" i="9" s="1"/>
  <c r="L173" i="9"/>
  <c r="K173" i="9" s="1"/>
  <c r="I159" i="9"/>
  <c r="L177" i="9"/>
  <c r="K177" i="9" s="1"/>
  <c r="L194" i="9"/>
  <c r="K194" i="9" s="1"/>
  <c r="J21" i="10"/>
  <c r="K21" i="10" s="1"/>
  <c r="J26" i="10"/>
  <c r="K26" i="10" s="1"/>
  <c r="I76" i="9"/>
  <c r="L79" i="9"/>
  <c r="K79" i="9" s="1"/>
  <c r="L90" i="9"/>
  <c r="K90" i="9" s="1"/>
  <c r="L98" i="9"/>
  <c r="K98" i="9" s="1"/>
  <c r="I110" i="9"/>
  <c r="L113" i="9"/>
  <c r="K113" i="9" s="1"/>
  <c r="L125" i="9"/>
  <c r="K125" i="9" s="1"/>
  <c r="L132" i="9"/>
  <c r="K132" i="9" s="1"/>
  <c r="L149" i="9"/>
  <c r="K149" i="9" s="1"/>
  <c r="I156" i="9"/>
  <c r="L162" i="9"/>
  <c r="K162" i="9" s="1"/>
  <c r="L170" i="9"/>
  <c r="K170" i="9" s="1"/>
  <c r="L186" i="9"/>
  <c r="K186" i="9" s="1"/>
  <c r="L23" i="9"/>
  <c r="K23" i="9" s="1"/>
  <c r="L36" i="9"/>
  <c r="K36" i="9" s="1"/>
  <c r="L156" i="9"/>
  <c r="K156" i="9" s="1"/>
  <c r="L191" i="9"/>
  <c r="K191" i="9" s="1"/>
  <c r="G21" i="9"/>
  <c r="L69" i="9"/>
  <c r="K69" i="9" s="1"/>
  <c r="L95" i="9"/>
  <c r="K95" i="9" s="1"/>
  <c r="L103" i="9"/>
  <c r="K103" i="9" s="1"/>
  <c r="L129" i="9"/>
  <c r="K129" i="9" s="1"/>
  <c r="L146" i="9"/>
  <c r="K146" i="9" s="1"/>
  <c r="L174" i="9"/>
  <c r="K174" i="9" s="1"/>
  <c r="L183" i="9"/>
  <c r="K183" i="9" s="1"/>
  <c r="L55" i="9"/>
  <c r="K55" i="9" s="1"/>
  <c r="L66" i="9"/>
  <c r="K66" i="9" s="1"/>
  <c r="L73" i="9"/>
  <c r="K73" i="9" s="1"/>
  <c r="L87" i="9"/>
  <c r="K87" i="9" s="1"/>
  <c r="L100" i="9"/>
  <c r="K100" i="9" s="1"/>
  <c r="L107" i="9"/>
  <c r="K107" i="9" s="1"/>
  <c r="L122" i="9"/>
  <c r="K122" i="9" s="1"/>
  <c r="L136" i="9"/>
  <c r="K136" i="9" s="1"/>
  <c r="L153" i="9"/>
  <c r="K153" i="9" s="1"/>
  <c r="BZ207" i="9" a="1"/>
  <c r="BZ207" i="9" s="1"/>
  <c r="G12" i="9"/>
  <c r="L133" i="9"/>
  <c r="K133" i="9" s="1"/>
  <c r="L140" i="9"/>
  <c r="K140" i="9" s="1"/>
  <c r="L160" i="9"/>
  <c r="K160" i="9" s="1"/>
  <c r="L171" i="9"/>
  <c r="K171" i="9" s="1"/>
  <c r="L187" i="9"/>
  <c r="K187" i="9" s="1"/>
  <c r="L196" i="9"/>
  <c r="K196" i="9" s="1"/>
  <c r="L167" i="9"/>
  <c r="K167" i="9" s="1"/>
  <c r="L70" i="9"/>
  <c r="K70" i="9" s="1"/>
  <c r="L77" i="9"/>
  <c r="K77" i="9" s="1"/>
  <c r="L104" i="9"/>
  <c r="K104" i="9" s="1"/>
  <c r="I108" i="9"/>
  <c r="L111" i="9"/>
  <c r="K111" i="9" s="1"/>
  <c r="L157" i="9"/>
  <c r="K157" i="9" s="1"/>
  <c r="I164" i="9"/>
  <c r="L38" i="9"/>
  <c r="K38" i="9" s="1"/>
  <c r="L26" i="9"/>
  <c r="K26" i="9" s="1"/>
  <c r="L32" i="9"/>
  <c r="K32" i="9" s="1"/>
  <c r="L20" i="9"/>
  <c r="K20" i="9" s="1"/>
  <c r="L31" i="9"/>
  <c r="K31" i="9" s="1"/>
  <c r="L41" i="9"/>
  <c r="K41" i="9" s="1"/>
  <c r="L49" i="9"/>
  <c r="K49" i="9" s="1"/>
  <c r="L63" i="9"/>
  <c r="K63" i="9" s="1"/>
  <c r="L74" i="9"/>
  <c r="K74" i="9" s="1"/>
  <c r="L81" i="9"/>
  <c r="K81" i="9" s="1"/>
  <c r="L96" i="9"/>
  <c r="K96" i="9" s="1"/>
  <c r="L108" i="9"/>
  <c r="K108" i="9" s="1"/>
  <c r="L116" i="9"/>
  <c r="K116" i="9" s="1"/>
  <c r="L130" i="9"/>
  <c r="K130" i="9" s="1"/>
  <c r="L137" i="9"/>
  <c r="K137" i="9" s="1"/>
  <c r="L164" i="9"/>
  <c r="K164" i="9" s="1"/>
  <c r="I169" i="9"/>
  <c r="L184" i="9"/>
  <c r="K184" i="9" s="1"/>
  <c r="L12" i="9"/>
  <c r="K12" i="9" s="1"/>
  <c r="L28" i="9"/>
  <c r="K28" i="9" s="1"/>
  <c r="G97" i="9"/>
  <c r="L144" i="9"/>
  <c r="K144" i="9" s="1"/>
  <c r="L154" i="9"/>
  <c r="K154" i="9" s="1"/>
  <c r="L176" i="9"/>
  <c r="K176" i="9" s="1"/>
  <c r="L193" i="9"/>
  <c r="K193" i="9" s="1"/>
  <c r="L53" i="9"/>
  <c r="K53" i="9" s="1"/>
  <c r="I57" i="9"/>
  <c r="L78" i="9"/>
  <c r="K78" i="9" s="1"/>
  <c r="I82" i="9"/>
  <c r="I89" i="9"/>
  <c r="L112" i="9"/>
  <c r="K112" i="9" s="1"/>
  <c r="L120" i="9"/>
  <c r="K120" i="9" s="1"/>
  <c r="L141" i="9"/>
  <c r="K141" i="9" s="1"/>
  <c r="L148" i="9"/>
  <c r="K148" i="9" s="1"/>
  <c r="L161" i="9"/>
  <c r="K161" i="9" s="1"/>
  <c r="L15" i="9"/>
  <c r="K15" i="9" s="1"/>
  <c r="L27" i="9"/>
  <c r="K27" i="9" s="1"/>
  <c r="L39" i="9"/>
  <c r="K39" i="9" s="1"/>
  <c r="L48" i="9"/>
  <c r="K48" i="9" s="1"/>
  <c r="L56" i="9"/>
  <c r="K56" i="9" s="1"/>
  <c r="L64" i="9"/>
  <c r="K64" i="9" s="1"/>
  <c r="L72" i="9"/>
  <c r="K72" i="9" s="1"/>
  <c r="L80" i="9"/>
  <c r="K80" i="9" s="1"/>
  <c r="L88" i="9"/>
  <c r="K88" i="9" s="1"/>
  <c r="L97" i="9"/>
  <c r="K97" i="9" s="1"/>
  <c r="L106" i="9"/>
  <c r="K106" i="9" s="1"/>
  <c r="L115" i="9"/>
  <c r="K115" i="9" s="1"/>
  <c r="L123" i="9"/>
  <c r="K123" i="9" s="1"/>
  <c r="L131" i="9"/>
  <c r="K131" i="9" s="1"/>
  <c r="L139" i="9"/>
  <c r="K139" i="9" s="1"/>
  <c r="L147" i="9"/>
  <c r="K147" i="9" s="1"/>
  <c r="L155" i="9"/>
  <c r="K155" i="9" s="1"/>
  <c r="L163" i="9"/>
  <c r="K163" i="9" s="1"/>
  <c r="L172" i="9"/>
  <c r="K172" i="9" s="1"/>
  <c r="L175" i="9"/>
  <c r="K175" i="9" s="1"/>
  <c r="L178" i="9"/>
  <c r="K178" i="9" s="1"/>
  <c r="L182" i="9"/>
  <c r="K182" i="9" s="1"/>
  <c r="L185" i="9"/>
  <c r="K185" i="9" s="1"/>
  <c r="L189" i="9"/>
  <c r="K189" i="9" s="1"/>
  <c r="L192" i="9"/>
  <c r="K192" i="9" s="1"/>
  <c r="L195" i="9"/>
  <c r="K195" i="9" s="1"/>
  <c r="L13" i="9"/>
  <c r="K13" i="9" s="1"/>
  <c r="L25" i="9"/>
  <c r="K25" i="9" s="1"/>
  <c r="L37" i="9"/>
  <c r="K37" i="9" s="1"/>
  <c r="L42" i="9"/>
  <c r="K42" i="9" s="1"/>
  <c r="L51" i="9"/>
  <c r="K51" i="9" s="1"/>
  <c r="L59" i="9"/>
  <c r="K59" i="9" s="1"/>
  <c r="L67" i="9"/>
  <c r="K67" i="9" s="1"/>
  <c r="L75" i="9"/>
  <c r="K75" i="9" s="1"/>
  <c r="L83" i="9"/>
  <c r="K83" i="9" s="1"/>
  <c r="L91" i="9"/>
  <c r="K91" i="9" s="1"/>
  <c r="L101" i="9"/>
  <c r="K101" i="9" s="1"/>
  <c r="L109" i="9"/>
  <c r="K109" i="9" s="1"/>
  <c r="L118" i="9"/>
  <c r="K118" i="9" s="1"/>
  <c r="L126" i="9"/>
  <c r="K126" i="9" s="1"/>
  <c r="L134" i="9"/>
  <c r="K134" i="9" s="1"/>
  <c r="L142" i="9"/>
  <c r="K142" i="9" s="1"/>
  <c r="L150" i="9"/>
  <c r="K150" i="9" s="1"/>
  <c r="L158" i="9"/>
  <c r="K158" i="9" s="1"/>
  <c r="L166" i="9"/>
  <c r="K166" i="9" s="1"/>
  <c r="G105" i="9"/>
  <c r="I183" i="9"/>
  <c r="J12" i="10"/>
  <c r="K12" i="10" s="1"/>
  <c r="L21" i="9"/>
  <c r="K21" i="9" s="1"/>
  <c r="L33" i="9"/>
  <c r="K33" i="9" s="1"/>
  <c r="L43" i="9"/>
  <c r="K43" i="9" s="1"/>
  <c r="L52" i="9"/>
  <c r="K52" i="9" s="1"/>
  <c r="L60" i="9"/>
  <c r="K60" i="9" s="1"/>
  <c r="L68" i="9"/>
  <c r="K68" i="9" s="1"/>
  <c r="L76" i="9"/>
  <c r="K76" i="9" s="1"/>
  <c r="G82" i="9"/>
  <c r="L84" i="9"/>
  <c r="K84" i="9" s="1"/>
  <c r="L93" i="9"/>
  <c r="K93" i="9" s="1"/>
  <c r="L102" i="9"/>
  <c r="K102" i="9" s="1"/>
  <c r="L110" i="9"/>
  <c r="K110" i="9" s="1"/>
  <c r="L119" i="9"/>
  <c r="K119" i="9" s="1"/>
  <c r="L127" i="9"/>
  <c r="K127" i="9" s="1"/>
  <c r="L135" i="9"/>
  <c r="K135" i="9" s="1"/>
  <c r="L143" i="9"/>
  <c r="K143" i="9" s="1"/>
  <c r="L151" i="9"/>
  <c r="K151" i="9" s="1"/>
  <c r="L159" i="9"/>
  <c r="K159" i="9" s="1"/>
  <c r="G61" i="9"/>
  <c r="I177" i="9"/>
  <c r="M29" i="13"/>
  <c r="D9" i="12"/>
  <c r="F9" i="12" s="1"/>
  <c r="J13" i="10"/>
  <c r="K13" i="10" s="1"/>
  <c r="J31" i="10"/>
  <c r="K31" i="10" s="1"/>
  <c r="J14" i="10"/>
  <c r="K14" i="10" s="1"/>
  <c r="J27" i="10"/>
  <c r="K27" i="10" s="1"/>
  <c r="J28" i="10"/>
  <c r="K28" i="10" s="1"/>
  <c r="J19" i="10"/>
  <c r="K19" i="10" s="1"/>
  <c r="J23" i="10"/>
  <c r="K23" i="10" s="1"/>
  <c r="J15" i="10"/>
  <c r="K15" i="10" s="1"/>
  <c r="J24" i="10"/>
  <c r="K24" i="10" s="1"/>
  <c r="J16" i="10"/>
  <c r="K16" i="10" s="1"/>
  <c r="E33" i="10"/>
  <c r="J25" i="10"/>
  <c r="K25" i="10" s="1"/>
  <c r="D37" i="10"/>
  <c r="E36" i="10"/>
  <c r="I42" i="13"/>
  <c r="H42" i="13"/>
  <c r="M12" i="13"/>
  <c r="N12" i="13" s="1"/>
  <c r="O12" i="13" s="1"/>
  <c r="P12" i="13" s="1"/>
  <c r="Q12" i="13" s="1"/>
  <c r="R12" i="13" s="1"/>
  <c r="S12" i="13" s="1"/>
  <c r="T12" i="13" s="1"/>
  <c r="U12" i="13" s="1"/>
  <c r="V12" i="13" s="1"/>
  <c r="W12" i="13" s="1"/>
  <c r="X12" i="13" s="1"/>
  <c r="Y12" i="13" s="1"/>
  <c r="Z12" i="13" s="1"/>
  <c r="AA12" i="13" s="1"/>
  <c r="AB12" i="13" s="1"/>
  <c r="AC12" i="13" s="1"/>
  <c r="AD12" i="13" s="1"/>
  <c r="AE12" i="13" s="1"/>
  <c r="AF12" i="13" s="1"/>
  <c r="AG12" i="13" s="1"/>
  <c r="AH12" i="13" s="1"/>
  <c r="AI12" i="13" s="1"/>
  <c r="AJ12" i="13" s="1"/>
  <c r="AK12" i="13" s="1"/>
  <c r="AL12" i="13" s="1"/>
  <c r="AM12" i="13" s="1"/>
  <c r="AN12" i="13" s="1"/>
  <c r="AO12" i="13" s="1"/>
  <c r="AP12" i="13" s="1"/>
  <c r="AQ12" i="13" s="1"/>
  <c r="AR12" i="13" s="1"/>
  <c r="AS12" i="13" s="1"/>
  <c r="AT12" i="13" s="1"/>
  <c r="AU12" i="13" s="1"/>
  <c r="AV12" i="13" s="1"/>
  <c r="AW12" i="13" s="1"/>
  <c r="AX12" i="13" s="1"/>
  <c r="AY12" i="13" s="1"/>
  <c r="AZ12" i="13" s="1"/>
  <c r="BA12" i="13" s="1"/>
  <c r="BB12" i="13" s="1"/>
  <c r="BC12" i="13" s="1"/>
  <c r="BD12" i="13" s="1"/>
  <c r="BE12" i="13" s="1"/>
  <c r="BF12" i="13" s="1"/>
  <c r="BG12" i="13" s="1"/>
  <c r="BH12" i="13" s="1"/>
  <c r="BI12" i="13" s="1"/>
  <c r="BJ12" i="13" s="1"/>
  <c r="BK12" i="13" s="1"/>
  <c r="BL12" i="13" s="1"/>
  <c r="BM12" i="13" s="1"/>
  <c r="BN12" i="13" s="1"/>
  <c r="BO12" i="13" s="1"/>
  <c r="BP12" i="13" s="1"/>
  <c r="BQ12" i="13" s="1"/>
  <c r="BR12" i="13" s="1"/>
  <c r="BS12" i="13" s="1"/>
  <c r="BT12" i="13" s="1"/>
  <c r="BU12" i="13" s="1"/>
  <c r="BV12" i="13" s="1"/>
  <c r="BW12" i="13" s="1"/>
  <c r="BX12" i="13" s="1"/>
  <c r="BY12" i="13" s="1"/>
  <c r="BZ12" i="13" s="1"/>
  <c r="CA12" i="13" s="1"/>
  <c r="CB12" i="13" s="1"/>
  <c r="CC12" i="13" s="1"/>
  <c r="CD12" i="13" s="1"/>
  <c r="CE12" i="13" s="1"/>
  <c r="CF12" i="13" s="1"/>
  <c r="CG12" i="13" s="1"/>
  <c r="CH12" i="13" s="1"/>
  <c r="CI12" i="13" s="1"/>
  <c r="CJ12" i="13" s="1"/>
  <c r="CK12" i="13" s="1"/>
  <c r="CL12" i="13" s="1"/>
  <c r="CM12" i="13" s="1"/>
  <c r="CN12" i="13" s="1"/>
  <c r="CO12" i="13" s="1"/>
  <c r="CP12" i="13" s="1"/>
  <c r="CQ12" i="13" s="1"/>
  <c r="CR12" i="13" s="1"/>
  <c r="CS12" i="13" s="1"/>
  <c r="CT12" i="13" s="1"/>
  <c r="CU12" i="13" s="1"/>
  <c r="CV12" i="13" s="1"/>
  <c r="CW12" i="13" s="1"/>
  <c r="CX12" i="13" s="1"/>
  <c r="CY12" i="13" s="1"/>
  <c r="CZ12" i="13" s="1"/>
  <c r="DA12" i="13" s="1"/>
  <c r="DB12" i="13" s="1"/>
  <c r="DC12" i="13" s="1"/>
  <c r="DD12" i="13" s="1"/>
  <c r="DE12" i="13" s="1"/>
  <c r="DF12" i="13" s="1"/>
  <c r="DG12" i="13" s="1"/>
  <c r="DH12" i="13" s="1"/>
  <c r="DI12" i="13" s="1"/>
  <c r="DJ12" i="13" s="1"/>
  <c r="DK12" i="13" s="1"/>
  <c r="DL12" i="13" s="1"/>
  <c r="DM12" i="13" s="1"/>
  <c r="DN12" i="13" s="1"/>
  <c r="DO12" i="13" s="1"/>
  <c r="DP12" i="13" s="1"/>
  <c r="DQ12" i="13" s="1"/>
  <c r="DR12" i="13" s="1"/>
  <c r="DS12" i="13" s="1"/>
  <c r="DT12" i="13" s="1"/>
  <c r="DU12" i="13" s="1"/>
  <c r="DV12" i="13" s="1"/>
  <c r="DW12" i="13" s="1"/>
  <c r="DX12" i="13" s="1"/>
  <c r="DY12" i="13" s="1"/>
  <c r="DZ12" i="13" s="1"/>
  <c r="EA12" i="13" s="1"/>
  <c r="EB12" i="13" s="1"/>
  <c r="EC12" i="13" s="1"/>
  <c r="N42" i="13"/>
  <c r="N53" i="13"/>
  <c r="N47" i="13"/>
  <c r="N38" i="13"/>
  <c r="N52" i="13"/>
  <c r="N41" i="13"/>
  <c r="N51" i="13"/>
  <c r="N48" i="13"/>
  <c r="N40" i="13"/>
  <c r="N50" i="13"/>
  <c r="N39" i="13"/>
  <c r="N16" i="13"/>
  <c r="M20" i="13"/>
  <c r="M21" i="13" s="1"/>
  <c r="G49" i="13"/>
  <c r="M48" i="13"/>
  <c r="O13" i="13"/>
  <c r="I11" i="10"/>
  <c r="J18" i="10"/>
  <c r="K18" i="10" s="1"/>
  <c r="J30" i="10"/>
  <c r="K30" i="10" s="1"/>
  <c r="N36" i="13"/>
  <c r="N17" i="13"/>
  <c r="N14" i="13"/>
  <c r="G33" i="10"/>
  <c r="N18" i="13"/>
  <c r="N35" i="13"/>
  <c r="N37" i="13"/>
  <c r="N15" i="13"/>
  <c r="N19" i="13"/>
  <c r="M43" i="13"/>
  <c r="K96" i="13"/>
  <c r="I96" i="13"/>
  <c r="G96" i="13"/>
  <c r="I93" i="13"/>
  <c r="E63" i="13"/>
  <c r="D83" i="13"/>
  <c r="K93" i="13"/>
  <c r="D65" i="13"/>
  <c r="D900" i="5" s="1"/>
  <c r="V78" i="2" s="1"/>
  <c r="E92" i="13"/>
  <c r="J20" i="16"/>
  <c r="I14" i="16"/>
  <c r="I21" i="16" s="1"/>
  <c r="B11" i="17"/>
  <c r="D10" i="17"/>
  <c r="D64" i="13"/>
  <c r="D899" i="5" s="1"/>
  <c r="V77" i="2" s="1"/>
  <c r="G92" i="13"/>
  <c r="D84" i="13"/>
  <c r="I92" i="13"/>
  <c r="D9" i="17"/>
  <c r="H14" i="16"/>
  <c r="H21" i="16" s="1"/>
  <c r="G22" i="16"/>
  <c r="G23" i="16" s="1"/>
  <c r="G5" i="19"/>
  <c r="E93" i="20"/>
  <c r="E92" i="20"/>
  <c r="E25" i="20"/>
  <c r="E18" i="20"/>
  <c r="E24" i="20"/>
  <c r="F15" i="20"/>
  <c r="D24" i="20"/>
  <c r="D93" i="20"/>
  <c r="D92" i="20"/>
  <c r="D25" i="20"/>
  <c r="Q6" i="21"/>
  <c r="Q8" i="21"/>
  <c r="Q9" i="21"/>
  <c r="Q7" i="21"/>
  <c r="H38" i="21"/>
  <c r="H52" i="21"/>
  <c r="H67" i="21"/>
  <c r="K127" i="21"/>
  <c r="F72" i="22"/>
  <c r="B15" i="23"/>
  <c r="B26" i="23"/>
  <c r="B33" i="23"/>
  <c r="Q16" i="23"/>
  <c r="B45" i="23"/>
  <c r="B42" i="23"/>
  <c r="B60" i="23"/>
  <c r="B39" i="23"/>
  <c r="B57" i="23"/>
  <c r="B30" i="23"/>
  <c r="B36" i="23"/>
  <c r="E9" i="26"/>
  <c r="O76" i="25"/>
  <c r="E9" i="25"/>
  <c r="O90" i="25"/>
  <c r="O78" i="26"/>
  <c r="O80" i="26" s="1"/>
  <c r="O90" i="27"/>
  <c r="O92" i="27"/>
  <c r="O94" i="27" s="1"/>
  <c r="O90" i="26"/>
  <c r="O92" i="25"/>
  <c r="O94" i="25" s="1"/>
  <c r="O92" i="26"/>
  <c r="O94" i="26" s="1"/>
  <c r="F9" i="29"/>
  <c r="O78" i="28"/>
  <c r="O80" i="28" s="1"/>
  <c r="D9" i="27"/>
  <c r="D9" i="28"/>
  <c r="O76" i="29"/>
  <c r="O92" i="30"/>
  <c r="O94" i="30" s="1"/>
  <c r="O92" i="29"/>
  <c r="O94" i="29" s="1"/>
  <c r="O78" i="29"/>
  <c r="O80" i="29" s="1"/>
  <c r="E9" i="31"/>
  <c r="O78" i="30"/>
  <c r="O80" i="30" s="1"/>
  <c r="O90" i="30"/>
  <c r="O78" i="31"/>
  <c r="O80" i="31" s="1"/>
  <c r="O78" i="32"/>
  <c r="O80" i="32" s="1"/>
  <c r="O92" i="32"/>
  <c r="O94" i="32" s="1"/>
  <c r="O92" i="31"/>
  <c r="O94" i="31" s="1"/>
  <c r="F9" i="32"/>
  <c r="D9" i="30"/>
  <c r="O90" i="32"/>
  <c r="E9" i="33"/>
  <c r="O76" i="32"/>
  <c r="O78" i="34"/>
  <c r="O80" i="34" s="1"/>
  <c r="F80" i="34"/>
  <c r="O92" i="33"/>
  <c r="O94" i="33" s="1"/>
  <c r="E9" i="34"/>
  <c r="O92" i="34"/>
  <c r="O94" i="34" s="1"/>
  <c r="G94" i="34"/>
  <c r="O78" i="33"/>
  <c r="O80" i="33" s="1"/>
  <c r="BK349" i="9" l="1"/>
  <c r="BK360" i="9"/>
  <c r="BT357" i="9"/>
  <c r="BT333" i="9"/>
  <c r="BN339" i="9"/>
  <c r="BN327" i="9"/>
  <c r="BT349" i="9"/>
  <c r="BT345" i="9"/>
  <c r="BI332" i="9"/>
  <c r="BL332" i="9"/>
  <c r="AR332" i="9"/>
  <c r="BR332" i="9"/>
  <c r="BE332" i="9"/>
  <c r="BI344" i="9"/>
  <c r="BL344" i="9"/>
  <c r="BE344" i="9"/>
  <c r="BR344" i="9"/>
  <c r="AR344" i="9"/>
  <c r="BI322" i="9"/>
  <c r="BL322" i="9"/>
  <c r="AR322" i="9"/>
  <c r="BE322" i="9"/>
  <c r="BR322" i="9"/>
  <c r="BI334" i="9"/>
  <c r="BL334" i="9"/>
  <c r="AR334" i="9"/>
  <c r="BR334" i="9"/>
  <c r="BE334" i="9"/>
  <c r="BI346" i="9"/>
  <c r="BL346" i="9"/>
  <c r="AR346" i="9"/>
  <c r="BE346" i="9"/>
  <c r="BH346" i="9"/>
  <c r="BR346" i="9"/>
  <c r="BK362" i="9"/>
  <c r="BT367" i="9"/>
  <c r="BK339" i="9"/>
  <c r="BK327" i="9"/>
  <c r="BN337" i="9"/>
  <c r="BI338" i="9"/>
  <c r="BL338" i="9"/>
  <c r="AR338" i="9"/>
  <c r="BE338" i="9"/>
  <c r="BR338" i="9"/>
  <c r="BK331" i="9"/>
  <c r="BT359" i="9"/>
  <c r="BT353" i="9"/>
  <c r="BK358" i="9"/>
  <c r="BT371" i="9"/>
  <c r="BK364" i="9"/>
  <c r="BT339" i="9"/>
  <c r="BT327" i="9"/>
  <c r="BH332" i="9"/>
  <c r="BI326" i="9"/>
  <c r="BL326" i="9"/>
  <c r="AR326" i="9"/>
  <c r="BE326" i="9"/>
  <c r="BR326" i="9"/>
  <c r="BK370" i="9"/>
  <c r="BI324" i="9"/>
  <c r="BL324" i="9"/>
  <c r="AR324" i="9"/>
  <c r="BE324" i="9"/>
  <c r="BR324" i="9"/>
  <c r="BI336" i="9"/>
  <c r="BL336" i="9"/>
  <c r="AR336" i="9"/>
  <c r="BR336" i="9"/>
  <c r="BE336" i="9"/>
  <c r="BI348" i="9"/>
  <c r="BL348" i="9"/>
  <c r="AR348" i="9"/>
  <c r="BE348" i="9"/>
  <c r="BH348" i="9"/>
  <c r="BR348" i="9"/>
  <c r="BK325" i="9"/>
  <c r="BI352" i="9"/>
  <c r="BL352" i="9"/>
  <c r="BE352" i="9"/>
  <c r="BR352" i="9"/>
  <c r="AR352" i="9"/>
  <c r="BK366" i="9"/>
  <c r="BH352" i="9"/>
  <c r="BT363" i="9"/>
  <c r="BH338" i="9"/>
  <c r="BK337" i="9"/>
  <c r="BK333" i="9"/>
  <c r="BT325" i="9"/>
  <c r="BK368" i="9"/>
  <c r="BT373" i="9"/>
  <c r="BK353" i="9"/>
  <c r="BH350" i="9"/>
  <c r="BK345" i="9"/>
  <c r="BT337" i="9"/>
  <c r="BN325" i="9"/>
  <c r="BK343" i="9"/>
  <c r="BT369" i="9"/>
  <c r="BI328" i="9"/>
  <c r="BL328" i="9"/>
  <c r="AR328" i="9"/>
  <c r="BE328" i="9"/>
  <c r="BR328" i="9"/>
  <c r="BI340" i="9"/>
  <c r="BL340" i="9"/>
  <c r="AR340" i="9"/>
  <c r="BE340" i="9"/>
  <c r="BR340" i="9"/>
  <c r="BT321" i="9"/>
  <c r="BH322" i="9"/>
  <c r="BK329" i="9"/>
  <c r="BT343" i="9"/>
  <c r="BK374" i="9"/>
  <c r="BT355" i="9"/>
  <c r="BK335" i="9"/>
  <c r="BT341" i="9"/>
  <c r="BN341" i="9"/>
  <c r="BK372" i="9"/>
  <c r="BT351" i="9"/>
  <c r="BK321" i="9"/>
  <c r="BT329" i="9"/>
  <c r="BK323" i="9"/>
  <c r="BT365" i="9"/>
  <c r="BT335" i="9"/>
  <c r="BK351" i="9"/>
  <c r="BT331" i="9"/>
  <c r="BK341" i="9"/>
  <c r="BI330" i="9"/>
  <c r="BL330" i="9"/>
  <c r="AR330" i="9"/>
  <c r="BR330" i="9"/>
  <c r="BE330" i="9"/>
  <c r="BI342" i="9"/>
  <c r="BL342" i="9"/>
  <c r="BE342" i="9"/>
  <c r="BR342" i="9"/>
  <c r="AR342" i="9"/>
  <c r="BH324" i="9"/>
  <c r="BH334" i="9"/>
  <c r="BK347" i="9"/>
  <c r="BT323" i="9"/>
  <c r="BL354" i="9"/>
  <c r="BI354" i="9"/>
  <c r="BE354" i="9"/>
  <c r="AR354" i="9"/>
  <c r="BR354" i="9"/>
  <c r="BN349" i="9"/>
  <c r="BI350" i="9"/>
  <c r="BL350" i="9"/>
  <c r="BE350" i="9"/>
  <c r="AR350" i="9"/>
  <c r="BR350" i="9"/>
  <c r="BT347" i="9"/>
  <c r="BK356" i="9"/>
  <c r="BT361" i="9"/>
  <c r="BK320" i="9"/>
  <c r="BN320" i="9"/>
  <c r="BT320" i="9"/>
  <c r="BE285" i="9"/>
  <c r="BE292" i="9"/>
  <c r="BE306" i="9"/>
  <c r="BE245" i="9"/>
  <c r="BE233" i="9"/>
  <c r="AR282" i="9"/>
  <c r="BE282" i="9"/>
  <c r="BE249" i="9"/>
  <c r="BE230" i="9"/>
  <c r="BE226" i="9"/>
  <c r="BE253" i="9"/>
  <c r="BE242" i="9"/>
  <c r="BE243" i="9"/>
  <c r="AR306" i="9"/>
  <c r="AR308" i="9"/>
  <c r="BE222" i="9"/>
  <c r="BE257" i="9"/>
  <c r="BE246" i="9"/>
  <c r="BE220" i="9"/>
  <c r="BE247" i="9"/>
  <c r="BE261" i="9"/>
  <c r="BE287" i="9"/>
  <c r="AR287" i="9"/>
  <c r="BE224" i="9"/>
  <c r="BE250" i="9"/>
  <c r="AR284" i="9"/>
  <c r="BE251" i="9"/>
  <c r="AR279" i="9"/>
  <c r="AR266" i="9"/>
  <c r="AR307" i="9"/>
  <c r="BE307" i="9"/>
  <c r="BE244" i="9"/>
  <c r="BE216" i="9"/>
  <c r="BE316" i="9"/>
  <c r="AR275" i="9"/>
  <c r="BE254" i="9"/>
  <c r="AR302" i="9"/>
  <c r="BE302" i="9"/>
  <c r="BE255" i="9"/>
  <c r="BE286" i="9"/>
  <c r="BE215" i="9"/>
  <c r="BE248" i="9"/>
  <c r="AR317" i="9"/>
  <c r="BE221" i="9"/>
  <c r="BE258" i="9"/>
  <c r="BE238" i="9"/>
  <c r="BE259" i="9"/>
  <c r="BE241" i="9"/>
  <c r="BE265" i="9"/>
  <c r="AR265" i="9"/>
  <c r="BE280" i="9"/>
  <c r="BE279" i="9"/>
  <c r="BE227" i="9"/>
  <c r="BE252" i="9"/>
  <c r="AR289" i="9"/>
  <c r="AR301" i="9"/>
  <c r="BE218" i="9"/>
  <c r="BE262" i="9"/>
  <c r="BE209" i="9"/>
  <c r="BI209" i="9"/>
  <c r="BK209" i="9" s="1"/>
  <c r="BL209" i="9"/>
  <c r="BN209" i="9" s="1"/>
  <c r="AR290" i="9"/>
  <c r="BE239" i="9"/>
  <c r="BE256" i="9"/>
  <c r="BE234" i="9"/>
  <c r="AR272" i="9"/>
  <c r="BE211" i="9"/>
  <c r="BE232" i="9"/>
  <c r="BE214" i="9"/>
  <c r="BE260" i="9"/>
  <c r="BE219" i="9"/>
  <c r="AR277" i="9"/>
  <c r="BE240" i="9"/>
  <c r="BE223" i="9"/>
  <c r="BE315" i="9"/>
  <c r="AR315" i="9"/>
  <c r="AR278" i="9"/>
  <c r="BE278" i="9"/>
  <c r="BE228" i="9"/>
  <c r="BE231" i="9"/>
  <c r="BE236" i="9"/>
  <c r="BE212" i="9"/>
  <c r="BE235" i="9"/>
  <c r="BE288" i="9"/>
  <c r="AR288" i="9"/>
  <c r="AR293" i="9"/>
  <c r="BE293" i="9"/>
  <c r="BE267" i="9"/>
  <c r="AR267" i="9"/>
  <c r="AR313" i="9"/>
  <c r="BE313" i="9"/>
  <c r="AR281" i="9"/>
  <c r="BE281" i="9"/>
  <c r="BE296" i="9"/>
  <c r="AR296" i="9"/>
  <c r="BE297" i="9"/>
  <c r="AR297" i="9"/>
  <c r="BE283" i="9"/>
  <c r="AR283" i="9"/>
  <c r="BE276" i="9"/>
  <c r="AR276" i="9"/>
  <c r="BE309" i="9"/>
  <c r="AR309" i="9"/>
  <c r="AR295" i="9"/>
  <c r="BE295" i="9"/>
  <c r="BE300" i="9"/>
  <c r="AR300" i="9"/>
  <c r="AR305" i="9"/>
  <c r="BE305" i="9"/>
  <c r="BE271" i="9"/>
  <c r="AR271" i="9"/>
  <c r="AR274" i="9"/>
  <c r="BE274" i="9"/>
  <c r="BK264" i="9"/>
  <c r="BN264" i="9"/>
  <c r="E110" i="5"/>
  <c r="F166" i="23"/>
  <c r="G166" i="23" s="1"/>
  <c r="AN299" i="9" s="1"/>
  <c r="F73" i="23"/>
  <c r="F75" i="23"/>
  <c r="G75" i="23" s="1"/>
  <c r="AN210" i="9" s="1"/>
  <c r="AV210" i="9" s="1"/>
  <c r="F76" i="23"/>
  <c r="G76" i="23" s="1"/>
  <c r="AN211" i="9" s="1"/>
  <c r="AV211" i="9" s="1"/>
  <c r="F207" i="23"/>
  <c r="G207" i="23" s="1"/>
  <c r="AN338" i="9" s="1"/>
  <c r="F136" i="23"/>
  <c r="G136" i="23" s="1"/>
  <c r="AN269" i="9" s="1"/>
  <c r="F192" i="23"/>
  <c r="G192" i="23" s="1"/>
  <c r="AN323" i="9" s="1"/>
  <c r="I789" i="5"/>
  <c r="F74" i="23"/>
  <c r="G74" i="23" s="1"/>
  <c r="F180" i="23"/>
  <c r="G180" i="23" s="1"/>
  <c r="AN313" i="9" s="1"/>
  <c r="F134" i="23"/>
  <c r="G134" i="23" s="1"/>
  <c r="AN267" i="9" s="1"/>
  <c r="F82" i="23"/>
  <c r="G82" i="23" s="1"/>
  <c r="AN217" i="9" s="1"/>
  <c r="AV217" i="9" s="1"/>
  <c r="F152" i="23"/>
  <c r="G152" i="23" s="1"/>
  <c r="AN285" i="9" s="1"/>
  <c r="F100" i="23"/>
  <c r="G100" i="23" s="1"/>
  <c r="AN235" i="9" s="1"/>
  <c r="AV235" i="9" s="1"/>
  <c r="F79" i="23"/>
  <c r="G79" i="23" s="1"/>
  <c r="AN214" i="9" s="1"/>
  <c r="AV214" i="9" s="1"/>
  <c r="F94" i="23"/>
  <c r="G94" i="23" s="1"/>
  <c r="AN229" i="9" s="1"/>
  <c r="AV229" i="9" s="1"/>
  <c r="F159" i="23"/>
  <c r="G159" i="23" s="1"/>
  <c r="AN292" i="9" s="1"/>
  <c r="F173" i="23"/>
  <c r="G173" i="23" s="1"/>
  <c r="AN306" i="9" s="1"/>
  <c r="F201" i="23"/>
  <c r="G201" i="23" s="1"/>
  <c r="AN332" i="9" s="1"/>
  <c r="F101" i="23"/>
  <c r="G101" i="23" s="1"/>
  <c r="AN236" i="9" s="1"/>
  <c r="AV236" i="9" s="1"/>
  <c r="F212" i="23"/>
  <c r="G212" i="23" s="1"/>
  <c r="AN343" i="9" s="1"/>
  <c r="F211" i="23"/>
  <c r="G211" i="23" s="1"/>
  <c r="AN342" i="9" s="1"/>
  <c r="F238" i="23"/>
  <c r="G238" i="23" s="1"/>
  <c r="AN369" i="9" s="1"/>
  <c r="F147" i="23"/>
  <c r="G147" i="23" s="1"/>
  <c r="AN280" i="9" s="1"/>
  <c r="F167" i="23"/>
  <c r="G167" i="23" s="1"/>
  <c r="AN300" i="9" s="1"/>
  <c r="F146" i="23"/>
  <c r="G146" i="23" s="1"/>
  <c r="AN279" i="9" s="1"/>
  <c r="F89" i="23"/>
  <c r="G89" i="23" s="1"/>
  <c r="AN224" i="9" s="1"/>
  <c r="AV224" i="9" s="1"/>
  <c r="F91" i="23"/>
  <c r="G91" i="23" s="1"/>
  <c r="AN226" i="9" s="1"/>
  <c r="AV226" i="9" s="1"/>
  <c r="F106" i="23"/>
  <c r="G106" i="23" s="1"/>
  <c r="AN241" i="9" s="1"/>
  <c r="AV241" i="9" s="1"/>
  <c r="F168" i="23"/>
  <c r="G168" i="23" s="1"/>
  <c r="AN301" i="9" s="1"/>
  <c r="F165" i="23"/>
  <c r="G165" i="23" s="1"/>
  <c r="AN298" i="9" s="1"/>
  <c r="F195" i="23"/>
  <c r="G195" i="23" s="1"/>
  <c r="AN326" i="9" s="1"/>
  <c r="F95" i="23"/>
  <c r="G95" i="23" s="1"/>
  <c r="AN230" i="9" s="1"/>
  <c r="AV230" i="9" s="1"/>
  <c r="F206" i="23"/>
  <c r="G206" i="23" s="1"/>
  <c r="AN337" i="9" s="1"/>
  <c r="F205" i="23"/>
  <c r="G205" i="23" s="1"/>
  <c r="AN336" i="9" s="1"/>
  <c r="F232" i="23"/>
  <c r="G232" i="23" s="1"/>
  <c r="AN363" i="9" s="1"/>
  <c r="F141" i="23"/>
  <c r="G141" i="23" s="1"/>
  <c r="AN274" i="9" s="1"/>
  <c r="F243" i="23"/>
  <c r="G243" i="23" s="1"/>
  <c r="AN374" i="9" s="1"/>
  <c r="F140" i="23"/>
  <c r="G140" i="23" s="1"/>
  <c r="AN273" i="9" s="1"/>
  <c r="F220" i="23"/>
  <c r="G220" i="23" s="1"/>
  <c r="AN351" i="9" s="1"/>
  <c r="F85" i="23"/>
  <c r="G85" i="23" s="1"/>
  <c r="AN220" i="9" s="1"/>
  <c r="AV220" i="9" s="1"/>
  <c r="F113" i="23"/>
  <c r="G113" i="23" s="1"/>
  <c r="AN248" i="9" s="1"/>
  <c r="AV248" i="9" s="1"/>
  <c r="F115" i="23"/>
  <c r="G115" i="23" s="1"/>
  <c r="AN250" i="9" s="1"/>
  <c r="AV250" i="9" s="1"/>
  <c r="F242" i="23"/>
  <c r="G242" i="23" s="1"/>
  <c r="AN373" i="9" s="1"/>
  <c r="F157" i="23"/>
  <c r="G157" i="23" s="1"/>
  <c r="AN290" i="9" s="1"/>
  <c r="F178" i="23"/>
  <c r="F200" i="23"/>
  <c r="G200" i="23" s="1"/>
  <c r="AN331" i="9" s="1"/>
  <c r="F199" i="23"/>
  <c r="G199" i="23" s="1"/>
  <c r="AN330" i="9" s="1"/>
  <c r="F226" i="23"/>
  <c r="G226" i="23" s="1"/>
  <c r="AN357" i="9" s="1"/>
  <c r="F135" i="23"/>
  <c r="G135" i="23" s="1"/>
  <c r="AN268" i="9" s="1"/>
  <c r="F237" i="23"/>
  <c r="G237" i="23" s="1"/>
  <c r="AN368" i="9" s="1"/>
  <c r="F97" i="23"/>
  <c r="G97" i="23" s="1"/>
  <c r="AN232" i="9" s="1"/>
  <c r="AV232" i="9" s="1"/>
  <c r="F125" i="23"/>
  <c r="G125" i="23" s="1"/>
  <c r="AN260" i="9" s="1"/>
  <c r="AV260" i="9" s="1"/>
  <c r="F83" i="23"/>
  <c r="G83" i="23" s="1"/>
  <c r="AN218" i="9" s="1"/>
  <c r="AV218" i="9" s="1"/>
  <c r="F236" i="23"/>
  <c r="G236" i="23" s="1"/>
  <c r="AN367" i="9" s="1"/>
  <c r="F151" i="23"/>
  <c r="G151" i="23" s="1"/>
  <c r="AN284" i="9" s="1"/>
  <c r="F172" i="23"/>
  <c r="G172" i="23" s="1"/>
  <c r="AN305" i="9" s="1"/>
  <c r="F77" i="23"/>
  <c r="G77" i="23" s="1"/>
  <c r="AN212" i="9" s="1"/>
  <c r="AV212" i="9" s="1"/>
  <c r="F194" i="23"/>
  <c r="G194" i="23" s="1"/>
  <c r="AN325" i="9" s="1"/>
  <c r="F193" i="23"/>
  <c r="G193" i="23" s="1"/>
  <c r="AN324" i="9" s="1"/>
  <c r="F218" i="23"/>
  <c r="G218" i="23" s="1"/>
  <c r="AN349" i="9" s="1"/>
  <c r="F124" i="23"/>
  <c r="G124" i="23" s="1"/>
  <c r="AN259" i="9" s="1"/>
  <c r="AV259" i="9" s="1"/>
  <c r="F231" i="23"/>
  <c r="G231" i="23" s="1"/>
  <c r="AN362" i="9" s="1"/>
  <c r="F109" i="23"/>
  <c r="G109" i="23" s="1"/>
  <c r="AN244" i="9" s="1"/>
  <c r="AV244" i="9" s="1"/>
  <c r="F87" i="23"/>
  <c r="G87" i="23" s="1"/>
  <c r="AN222" i="9" s="1"/>
  <c r="AV222" i="9" s="1"/>
  <c r="F104" i="23"/>
  <c r="G104" i="23" s="1"/>
  <c r="AN238" i="9" s="1"/>
  <c r="AV238" i="9" s="1"/>
  <c r="F107" i="23"/>
  <c r="G107" i="23" s="1"/>
  <c r="AN242" i="9" s="1"/>
  <c r="AV242" i="9" s="1"/>
  <c r="F230" i="23"/>
  <c r="G230" i="23" s="1"/>
  <c r="AN361" i="9" s="1"/>
  <c r="F145" i="23"/>
  <c r="G145" i="23" s="1"/>
  <c r="AN278" i="9" s="1"/>
  <c r="F127" i="23"/>
  <c r="G127" i="23" s="1"/>
  <c r="AN262" i="9" s="1"/>
  <c r="AV262" i="9" s="1"/>
  <c r="F164" i="23"/>
  <c r="G164" i="23" s="1"/>
  <c r="AN297" i="9" s="1"/>
  <c r="F225" i="23"/>
  <c r="G225" i="23" s="1"/>
  <c r="AN356" i="9" s="1"/>
  <c r="F184" i="23"/>
  <c r="G184" i="23" s="1"/>
  <c r="AN317" i="9" s="1"/>
  <c r="F88" i="23"/>
  <c r="G88" i="23" s="1"/>
  <c r="AN223" i="9" s="1"/>
  <c r="AV223" i="9" s="1"/>
  <c r="F183" i="23"/>
  <c r="G183" i="23" s="1"/>
  <c r="AN316" i="9" s="1"/>
  <c r="F210" i="23"/>
  <c r="G210" i="23" s="1"/>
  <c r="AN341" i="9" s="1"/>
  <c r="F118" i="23"/>
  <c r="G118" i="23" s="1"/>
  <c r="AN253" i="9" s="1"/>
  <c r="AV253" i="9" s="1"/>
  <c r="F217" i="23"/>
  <c r="G217" i="23" s="1"/>
  <c r="AN348" i="9" s="1"/>
  <c r="F110" i="23"/>
  <c r="G110" i="23" s="1"/>
  <c r="AN245" i="9" s="1"/>
  <c r="AV245" i="9" s="1"/>
  <c r="F99" i="23"/>
  <c r="G99" i="23" s="1"/>
  <c r="AN234" i="9" s="1"/>
  <c r="AV234" i="9" s="1"/>
  <c r="F78" i="23"/>
  <c r="G78" i="23" s="1"/>
  <c r="AN213" i="9" s="1"/>
  <c r="AV213" i="9" s="1"/>
  <c r="F116" i="23"/>
  <c r="G116" i="23" s="1"/>
  <c r="AN251" i="9" s="1"/>
  <c r="AV251" i="9" s="1"/>
  <c r="F81" i="23"/>
  <c r="G81" i="23" s="1"/>
  <c r="AN216" i="9" s="1"/>
  <c r="AV216" i="9" s="1"/>
  <c r="F119" i="23"/>
  <c r="G119" i="23" s="1"/>
  <c r="AN254" i="9" s="1"/>
  <c r="AV254" i="9" s="1"/>
  <c r="F84" i="23"/>
  <c r="G84" i="23" s="1"/>
  <c r="AN219" i="9" s="1"/>
  <c r="AV219" i="9" s="1"/>
  <c r="F224" i="23"/>
  <c r="G224" i="23" s="1"/>
  <c r="AN355" i="9" s="1"/>
  <c r="F139" i="23"/>
  <c r="G139" i="23" s="1"/>
  <c r="AN272" i="9" s="1"/>
  <c r="F160" i="23"/>
  <c r="G160" i="23" s="1"/>
  <c r="AN293" i="9" s="1"/>
  <c r="F156" i="23"/>
  <c r="G156" i="23" s="1"/>
  <c r="AN289" i="9" s="1"/>
  <c r="F222" i="23"/>
  <c r="G222" i="23" s="1"/>
  <c r="AN353" i="9" s="1"/>
  <c r="F177" i="23"/>
  <c r="G177" i="23" s="1"/>
  <c r="AN310" i="9" s="1"/>
  <c r="F176" i="23"/>
  <c r="G176" i="23" s="1"/>
  <c r="AN309" i="9" s="1"/>
  <c r="F204" i="23"/>
  <c r="G204" i="23" s="1"/>
  <c r="AN335" i="9" s="1"/>
  <c r="F112" i="23"/>
  <c r="G112" i="23" s="1"/>
  <c r="AN246" i="9" s="1"/>
  <c r="AV246" i="9" s="1"/>
  <c r="F209" i="23"/>
  <c r="G209" i="23" s="1"/>
  <c r="AN340" i="9" s="1"/>
  <c r="F219" i="23"/>
  <c r="G219" i="23" s="1"/>
  <c r="AN350" i="9" s="1"/>
  <c r="F122" i="23"/>
  <c r="G122" i="23" s="1"/>
  <c r="AN257" i="9" s="1"/>
  <c r="AV257" i="9" s="1"/>
  <c r="F111" i="23"/>
  <c r="G111" i="23" s="1"/>
  <c r="AN247" i="9" s="1"/>
  <c r="AV247" i="9" s="1"/>
  <c r="F90" i="23"/>
  <c r="G90" i="23" s="1"/>
  <c r="AN225" i="9" s="1"/>
  <c r="AV225" i="9" s="1"/>
  <c r="F93" i="23"/>
  <c r="G93" i="23" s="1"/>
  <c r="AN228" i="9" s="1"/>
  <c r="AV228" i="9" s="1"/>
  <c r="F96" i="23"/>
  <c r="G96" i="23" s="1"/>
  <c r="AN231" i="9" s="1"/>
  <c r="AV231" i="9" s="1"/>
  <c r="F216" i="23"/>
  <c r="G216" i="23" s="1"/>
  <c r="AN347" i="9" s="1"/>
  <c r="F133" i="23"/>
  <c r="G133" i="23" s="1"/>
  <c r="AN266" i="9" s="1"/>
  <c r="F241" i="23"/>
  <c r="G241" i="23" s="1"/>
  <c r="AN372" i="9" s="1"/>
  <c r="F150" i="23"/>
  <c r="G150" i="23" s="1"/>
  <c r="AN283" i="9" s="1"/>
  <c r="F189" i="23"/>
  <c r="F171" i="23"/>
  <c r="G171" i="23" s="1"/>
  <c r="AN304" i="9" s="1"/>
  <c r="F170" i="23"/>
  <c r="G170" i="23" s="1"/>
  <c r="AN303" i="9" s="1"/>
  <c r="F198" i="23"/>
  <c r="G198" i="23" s="1"/>
  <c r="AN329" i="9" s="1"/>
  <c r="F105" i="23"/>
  <c r="G105" i="23" s="1"/>
  <c r="AN240" i="9" s="1"/>
  <c r="AV240" i="9" s="1"/>
  <c r="F197" i="23"/>
  <c r="G197" i="23" s="1"/>
  <c r="AN328" i="9" s="1"/>
  <c r="F179" i="23"/>
  <c r="G179" i="23" s="1"/>
  <c r="AN312" i="9" s="1"/>
  <c r="F153" i="23"/>
  <c r="G153" i="23" s="1"/>
  <c r="AN286" i="9" s="1"/>
  <c r="F123" i="23"/>
  <c r="G123" i="23" s="1"/>
  <c r="AN258" i="9" s="1"/>
  <c r="AV258" i="9" s="1"/>
  <c r="F102" i="23"/>
  <c r="G102" i="23" s="1"/>
  <c r="AN237" i="9" s="1"/>
  <c r="AV237" i="9" s="1"/>
  <c r="F117" i="23"/>
  <c r="G117" i="23" s="1"/>
  <c r="AN252" i="9" s="1"/>
  <c r="AV252" i="9" s="1"/>
  <c r="F208" i="23"/>
  <c r="G208" i="23" s="1"/>
  <c r="AN339" i="9" s="1"/>
  <c r="F235" i="23"/>
  <c r="G235" i="23" s="1"/>
  <c r="AN366" i="9" s="1"/>
  <c r="F144" i="23"/>
  <c r="G144" i="23" s="1"/>
  <c r="AN277" i="9" s="1"/>
  <c r="F163" i="23"/>
  <c r="G163" i="23" s="1"/>
  <c r="AN296" i="9" s="1"/>
  <c r="F214" i="23"/>
  <c r="G214" i="23" s="1"/>
  <c r="AN345" i="9" s="1"/>
  <c r="F162" i="23"/>
  <c r="G162" i="23" s="1"/>
  <c r="AN295" i="9" s="1"/>
  <c r="F98" i="23"/>
  <c r="G98" i="23" s="1"/>
  <c r="AN233" i="9" s="1"/>
  <c r="AV233" i="9" s="1"/>
  <c r="F114" i="23"/>
  <c r="G114" i="23" s="1"/>
  <c r="AN249" i="9" s="1"/>
  <c r="AV249" i="9" s="1"/>
  <c r="F202" i="23"/>
  <c r="G202" i="23" s="1"/>
  <c r="AN333" i="9" s="1"/>
  <c r="F229" i="23"/>
  <c r="G229" i="23" s="1"/>
  <c r="AN360" i="9" s="1"/>
  <c r="F138" i="23"/>
  <c r="G138" i="23" s="1"/>
  <c r="AN271" i="9" s="1"/>
  <c r="F240" i="23"/>
  <c r="G240" i="23" s="1"/>
  <c r="AN371" i="9" s="1"/>
  <c r="F155" i="23"/>
  <c r="G155" i="23" s="1"/>
  <c r="AN288" i="9" s="1"/>
  <c r="F131" i="23"/>
  <c r="F154" i="23"/>
  <c r="G154" i="23" s="1"/>
  <c r="AN287" i="9" s="1"/>
  <c r="F181" i="23"/>
  <c r="G181" i="23" s="1"/>
  <c r="AN314" i="9" s="1"/>
  <c r="F92" i="23"/>
  <c r="G92" i="23" s="1"/>
  <c r="AN227" i="9" s="1"/>
  <c r="AV227" i="9" s="1"/>
  <c r="F174" i="23"/>
  <c r="G174" i="23" s="1"/>
  <c r="AN307" i="9" s="1"/>
  <c r="F126" i="23"/>
  <c r="G126" i="23" s="1"/>
  <c r="AN261" i="9" s="1"/>
  <c r="AV261" i="9" s="1"/>
  <c r="F196" i="23"/>
  <c r="G196" i="23" s="1"/>
  <c r="AN327" i="9" s="1"/>
  <c r="F221" i="23"/>
  <c r="G221" i="23" s="1"/>
  <c r="AN352" i="9" s="1"/>
  <c r="F132" i="23"/>
  <c r="G132" i="23" s="1"/>
  <c r="AN265" i="9" s="1"/>
  <c r="F234" i="23"/>
  <c r="G234" i="23" s="1"/>
  <c r="AN365" i="9" s="1"/>
  <c r="F143" i="23"/>
  <c r="G143" i="23" s="1"/>
  <c r="AN276" i="9" s="1"/>
  <c r="F103" i="23"/>
  <c r="G103" i="23" s="1"/>
  <c r="AN239" i="9" s="1"/>
  <c r="AV239" i="9" s="1"/>
  <c r="F148" i="23"/>
  <c r="G148" i="23" s="1"/>
  <c r="AN281" i="9" s="1"/>
  <c r="F182" i="23"/>
  <c r="G182" i="23" s="1"/>
  <c r="AN315" i="9" s="1"/>
  <c r="F175" i="23"/>
  <c r="G175" i="23" s="1"/>
  <c r="AN308" i="9" s="1"/>
  <c r="F86" i="23"/>
  <c r="G86" i="23" s="1"/>
  <c r="AN221" i="9" s="1"/>
  <c r="AV221" i="9" s="1"/>
  <c r="F191" i="23"/>
  <c r="G191" i="23" s="1"/>
  <c r="AN322" i="9" s="1"/>
  <c r="F203" i="23"/>
  <c r="G203" i="23" s="1"/>
  <c r="AN334" i="9" s="1"/>
  <c r="F215" i="23"/>
  <c r="G215" i="23" s="1"/>
  <c r="AN346" i="9" s="1"/>
  <c r="F227" i="23"/>
  <c r="G227" i="23" s="1"/>
  <c r="AN358" i="9" s="1"/>
  <c r="F239" i="23"/>
  <c r="G239" i="23" s="1"/>
  <c r="AN370" i="9" s="1"/>
  <c r="F137" i="23"/>
  <c r="G137" i="23" s="1"/>
  <c r="AN270" i="9" s="1"/>
  <c r="F149" i="23"/>
  <c r="G149" i="23" s="1"/>
  <c r="AN282" i="9" s="1"/>
  <c r="F161" i="23"/>
  <c r="G161" i="23" s="1"/>
  <c r="AN294" i="9" s="1"/>
  <c r="F185" i="23"/>
  <c r="G185" i="23" s="1"/>
  <c r="AN318" i="9" s="1"/>
  <c r="F108" i="23"/>
  <c r="G108" i="23" s="1"/>
  <c r="AN243" i="9" s="1"/>
  <c r="AV243" i="9" s="1"/>
  <c r="F120" i="23"/>
  <c r="G120" i="23" s="1"/>
  <c r="AN255" i="9" s="1"/>
  <c r="AV255" i="9" s="1"/>
  <c r="F190" i="23"/>
  <c r="G190" i="23" s="1"/>
  <c r="AN321" i="9" s="1"/>
  <c r="F213" i="23"/>
  <c r="G213" i="23" s="1"/>
  <c r="AN344" i="9" s="1"/>
  <c r="F121" i="23"/>
  <c r="G121" i="23" s="1"/>
  <c r="AN256" i="9" s="1"/>
  <c r="AV256" i="9" s="1"/>
  <c r="F228" i="23"/>
  <c r="G228" i="23" s="1"/>
  <c r="AN359" i="9" s="1"/>
  <c r="F233" i="23"/>
  <c r="G233" i="23" s="1"/>
  <c r="AN364" i="9" s="1"/>
  <c r="F142" i="23"/>
  <c r="G142" i="23" s="1"/>
  <c r="AN275" i="9" s="1"/>
  <c r="F223" i="23"/>
  <c r="G223" i="23" s="1"/>
  <c r="AN354" i="9" s="1"/>
  <c r="F169" i="23"/>
  <c r="G169" i="23" s="1"/>
  <c r="AN302" i="9" s="1"/>
  <c r="F80" i="23"/>
  <c r="G80" i="23" s="1"/>
  <c r="AN215" i="9" s="1"/>
  <c r="AV215" i="9" s="1"/>
  <c r="F158" i="23"/>
  <c r="G158" i="23" s="1"/>
  <c r="AN291" i="9" s="1"/>
  <c r="D385" i="5"/>
  <c r="C72" i="15" s="1"/>
  <c r="D706" i="5"/>
  <c r="D58" i="19" s="1"/>
  <c r="D29" i="21"/>
  <c r="H848" i="5"/>
  <c r="G834" i="5"/>
  <c r="G855" i="5" s="1"/>
  <c r="E677" i="5"/>
  <c r="J82" i="13"/>
  <c r="C98" i="13" s="1"/>
  <c r="G942" i="5"/>
  <c r="G1055" i="5" s="1"/>
  <c r="G154" i="5"/>
  <c r="G943" i="5"/>
  <c r="I945" i="5"/>
  <c r="J945" i="5" s="1"/>
  <c r="W913" i="5"/>
  <c r="H942" i="5"/>
  <c r="H1055" i="5" s="1"/>
  <c r="E710" i="5"/>
  <c r="F8" i="12"/>
  <c r="AR248" i="9"/>
  <c r="F104" i="5"/>
  <c r="F105" i="5"/>
  <c r="F110" i="5"/>
  <c r="E105" i="5"/>
  <c r="E106" i="5"/>
  <c r="E111" i="5"/>
  <c r="F111" i="5"/>
  <c r="E112" i="5"/>
  <c r="F112" i="5"/>
  <c r="E101" i="5"/>
  <c r="E622" i="5" s="1"/>
  <c r="F101" i="5"/>
  <c r="E102" i="5"/>
  <c r="F102" i="5"/>
  <c r="E103" i="5"/>
  <c r="F103" i="5"/>
  <c r="E104" i="5"/>
  <c r="AR221" i="9"/>
  <c r="F106" i="5"/>
  <c r="E107" i="5"/>
  <c r="F107" i="5"/>
  <c r="G153" i="5"/>
  <c r="E108" i="5"/>
  <c r="AR220" i="9"/>
  <c r="F108" i="5"/>
  <c r="E109" i="5"/>
  <c r="F109" i="5"/>
  <c r="G173" i="5"/>
  <c r="D380" i="5"/>
  <c r="C67" i="15" s="1"/>
  <c r="D701" i="5"/>
  <c r="D53" i="19" s="1"/>
  <c r="D253" i="5"/>
  <c r="AR232" i="9"/>
  <c r="AR226" i="9"/>
  <c r="E803" i="5"/>
  <c r="F9" i="14"/>
  <c r="G175" i="5"/>
  <c r="E678" i="5"/>
  <c r="G174" i="5"/>
  <c r="R903" i="5"/>
  <c r="Y913" i="5"/>
  <c r="D705" i="5"/>
  <c r="D57" i="19" s="1"/>
  <c r="R902" i="5"/>
  <c r="C62" i="22"/>
  <c r="D62" i="22" s="1"/>
  <c r="E62" i="22" s="1"/>
  <c r="F62" i="22" s="1"/>
  <c r="G62" i="22" s="1"/>
  <c r="H62" i="22" s="1"/>
  <c r="I62" i="22" s="1"/>
  <c r="J62" i="22" s="1"/>
  <c r="K62" i="22" s="1"/>
  <c r="L62" i="22" s="1"/>
  <c r="M62" i="22" s="1"/>
  <c r="N62" i="22" s="1"/>
  <c r="D666" i="5"/>
  <c r="R904" i="5"/>
  <c r="G152" i="5"/>
  <c r="E492" i="5"/>
  <c r="F678" i="5"/>
  <c r="G171" i="5"/>
  <c r="Q912" i="5"/>
  <c r="S913" i="5"/>
  <c r="R901" i="5"/>
  <c r="G172" i="5"/>
  <c r="M69" i="2"/>
  <c r="R900" i="5"/>
  <c r="R905" i="5"/>
  <c r="D52" i="15"/>
  <c r="F339" i="5"/>
  <c r="G41" i="19"/>
  <c r="H15" i="19"/>
  <c r="G155" i="5"/>
  <c r="D292" i="5"/>
  <c r="G156" i="5"/>
  <c r="G145" i="5"/>
  <c r="G146" i="5"/>
  <c r="G147" i="5"/>
  <c r="G148" i="5"/>
  <c r="G149" i="5"/>
  <c r="G150" i="5"/>
  <c r="G151" i="5"/>
  <c r="R29" i="2"/>
  <c r="G56" i="5"/>
  <c r="AR215" i="9"/>
  <c r="AR241" i="9"/>
  <c r="AR209" i="9"/>
  <c r="AR260" i="9"/>
  <c r="AR224" i="9"/>
  <c r="AR216" i="9"/>
  <c r="AR251" i="9"/>
  <c r="AR244" i="9"/>
  <c r="AR254" i="9"/>
  <c r="AR230" i="9"/>
  <c r="AR211" i="9"/>
  <c r="AR237" i="9"/>
  <c r="AR257" i="9"/>
  <c r="AR210" i="9"/>
  <c r="AR212" i="9"/>
  <c r="AR213" i="9"/>
  <c r="AR227" i="9"/>
  <c r="AR236" i="9"/>
  <c r="D14" i="3"/>
  <c r="AR256" i="9"/>
  <c r="AR218" i="9"/>
  <c r="E9" i="28"/>
  <c r="N30" i="13"/>
  <c r="N31" i="13" s="1"/>
  <c r="AR246" i="9"/>
  <c r="R9" i="21"/>
  <c r="D81" i="21" s="1"/>
  <c r="I33" i="10"/>
  <c r="J11" i="10"/>
  <c r="J33" i="10" s="1"/>
  <c r="E37" i="10"/>
  <c r="F36" i="10"/>
  <c r="AR253" i="9"/>
  <c r="C61" i="22"/>
  <c r="D61" i="22" s="1"/>
  <c r="E61" i="22" s="1"/>
  <c r="F61" i="22" s="1"/>
  <c r="G61" i="22" s="1"/>
  <c r="H61" i="22" s="1"/>
  <c r="I61" i="22" s="1"/>
  <c r="J61" i="22" s="1"/>
  <c r="K61" i="22" s="1"/>
  <c r="L61" i="22" s="1"/>
  <c r="M61" i="22" s="1"/>
  <c r="N61" i="22" s="1"/>
  <c r="D704" i="5"/>
  <c r="D56" i="19" s="1"/>
  <c r="D383" i="5"/>
  <c r="C70" i="15" s="1"/>
  <c r="D105" i="20"/>
  <c r="B12" i="17"/>
  <c r="D11" i="17"/>
  <c r="E11" i="17" s="1"/>
  <c r="M22" i="13"/>
  <c r="L127" i="21"/>
  <c r="AA2" i="2"/>
  <c r="M44" i="13"/>
  <c r="M49" i="13"/>
  <c r="N49" i="13"/>
  <c r="N54" i="13" s="1"/>
  <c r="M30" i="13"/>
  <c r="M31" i="13" s="1"/>
  <c r="F9" i="34"/>
  <c r="G9" i="29"/>
  <c r="AR243" i="9"/>
  <c r="E9" i="27"/>
  <c r="F8" i="13"/>
  <c r="E37" i="13" s="1"/>
  <c r="C6" i="10"/>
  <c r="G28" i="5" s="1"/>
  <c r="E474" i="5" s="1"/>
  <c r="AR255" i="9"/>
  <c r="J23" i="17"/>
  <c r="J19" i="17"/>
  <c r="L19" i="17" s="1"/>
  <c r="E9" i="17"/>
  <c r="G24" i="16"/>
  <c r="G25" i="16" s="1"/>
  <c r="G19" i="16" s="1"/>
  <c r="AR252" i="9"/>
  <c r="AR242" i="9"/>
  <c r="AR240" i="9"/>
  <c r="AR235" i="9"/>
  <c r="BW212" i="9"/>
  <c r="BV212" i="9"/>
  <c r="E470" i="5"/>
  <c r="D471" i="5"/>
  <c r="D246" i="5"/>
  <c r="DU735" i="5"/>
  <c r="DI735" i="5"/>
  <c r="CW735" i="5"/>
  <c r="CK735" i="5"/>
  <c r="BY735" i="5"/>
  <c r="BM735" i="5"/>
  <c r="BA735" i="5"/>
  <c r="AO735" i="5"/>
  <c r="AC735" i="5"/>
  <c r="Q735" i="5"/>
  <c r="E735" i="5"/>
  <c r="E732" i="5" s="1"/>
  <c r="E800" i="5" s="1"/>
  <c r="EF735" i="5"/>
  <c r="DT735" i="5"/>
  <c r="DH735" i="5"/>
  <c r="CV735" i="5"/>
  <c r="CJ735" i="5"/>
  <c r="BX735" i="5"/>
  <c r="BL735" i="5"/>
  <c r="AZ735" i="5"/>
  <c r="AN735" i="5"/>
  <c r="AB735" i="5"/>
  <c r="P735" i="5"/>
  <c r="EE735" i="5"/>
  <c r="DS735" i="5"/>
  <c r="DG735" i="5"/>
  <c r="CU735" i="5"/>
  <c r="CI735" i="5"/>
  <c r="BW735" i="5"/>
  <c r="BK735" i="5"/>
  <c r="AY735" i="5"/>
  <c r="AM735" i="5"/>
  <c r="AA735" i="5"/>
  <c r="O735" i="5"/>
  <c r="ED735" i="5"/>
  <c r="DR735" i="5"/>
  <c r="DF735" i="5"/>
  <c r="CT735" i="5"/>
  <c r="CH735" i="5"/>
  <c r="BV735" i="5"/>
  <c r="BJ735" i="5"/>
  <c r="AX735" i="5"/>
  <c r="AL735" i="5"/>
  <c r="Z735" i="5"/>
  <c r="N735" i="5"/>
  <c r="EC735" i="5"/>
  <c r="DQ735" i="5"/>
  <c r="DE735" i="5"/>
  <c r="CS735" i="5"/>
  <c r="CG735" i="5"/>
  <c r="BU735" i="5"/>
  <c r="BI735" i="5"/>
  <c r="AW735" i="5"/>
  <c r="AK735" i="5"/>
  <c r="Y735" i="5"/>
  <c r="M735" i="5"/>
  <c r="EB735" i="5"/>
  <c r="DP735" i="5"/>
  <c r="DD735" i="5"/>
  <c r="CR735" i="5"/>
  <c r="CF735" i="5"/>
  <c r="BT735" i="5"/>
  <c r="BH735" i="5"/>
  <c r="AV735" i="5"/>
  <c r="AJ735" i="5"/>
  <c r="X735" i="5"/>
  <c r="L735" i="5"/>
  <c r="EA735" i="5"/>
  <c r="DO735" i="5"/>
  <c r="DC735" i="5"/>
  <c r="CQ735" i="5"/>
  <c r="CE735" i="5"/>
  <c r="BS735" i="5"/>
  <c r="BG735" i="5"/>
  <c r="AU735" i="5"/>
  <c r="AI735" i="5"/>
  <c r="W735" i="5"/>
  <c r="K735" i="5"/>
  <c r="DZ735" i="5"/>
  <c r="DN735" i="5"/>
  <c r="DB735" i="5"/>
  <c r="CP735" i="5"/>
  <c r="CD735" i="5"/>
  <c r="BR735" i="5"/>
  <c r="BF735" i="5"/>
  <c r="AT735" i="5"/>
  <c r="AH735" i="5"/>
  <c r="V735" i="5"/>
  <c r="J735" i="5"/>
  <c r="DY735" i="5"/>
  <c r="DM735" i="5"/>
  <c r="DA735" i="5"/>
  <c r="CO735" i="5"/>
  <c r="CC735" i="5"/>
  <c r="BQ735" i="5"/>
  <c r="BE735" i="5"/>
  <c r="AS735" i="5"/>
  <c r="AG735" i="5"/>
  <c r="U735" i="5"/>
  <c r="I735" i="5"/>
  <c r="DX735" i="5"/>
  <c r="DL735" i="5"/>
  <c r="CZ735" i="5"/>
  <c r="CN735" i="5"/>
  <c r="CB735" i="5"/>
  <c r="BP735" i="5"/>
  <c r="BD735" i="5"/>
  <c r="AR735" i="5"/>
  <c r="AF735" i="5"/>
  <c r="T735" i="5"/>
  <c r="H735" i="5"/>
  <c r="DW735" i="5"/>
  <c r="DK735" i="5"/>
  <c r="CY735" i="5"/>
  <c r="CM735" i="5"/>
  <c r="CA735" i="5"/>
  <c r="BO735" i="5"/>
  <c r="BC735" i="5"/>
  <c r="AQ735" i="5"/>
  <c r="AE735" i="5"/>
  <c r="S735" i="5"/>
  <c r="G735" i="5"/>
  <c r="CX735" i="5"/>
  <c r="CL735" i="5"/>
  <c r="BZ735" i="5"/>
  <c r="BN735" i="5"/>
  <c r="BB735" i="5"/>
  <c r="AD735" i="5"/>
  <c r="R735" i="5"/>
  <c r="F735" i="5"/>
  <c r="DV735" i="5"/>
  <c r="DJ735" i="5"/>
  <c r="AP735" i="5"/>
  <c r="M70" i="2"/>
  <c r="D24" i="19"/>
  <c r="AA924" i="5"/>
  <c r="Y924" i="5"/>
  <c r="W924" i="5"/>
  <c r="U924" i="5"/>
  <c r="S924" i="5"/>
  <c r="E14" i="13"/>
  <c r="E484" i="5"/>
  <c r="D276" i="5"/>
  <c r="D269" i="5" s="1"/>
  <c r="I638" i="5"/>
  <c r="C64" i="22"/>
  <c r="D64" i="22" s="1"/>
  <c r="E64" i="22" s="1"/>
  <c r="F64" i="22" s="1"/>
  <c r="G64" i="22" s="1"/>
  <c r="H64" i="22" s="1"/>
  <c r="I64" i="22" s="1"/>
  <c r="J64" i="22" s="1"/>
  <c r="K64" i="22" s="1"/>
  <c r="L64" i="22" s="1"/>
  <c r="M64" i="22" s="1"/>
  <c r="N64" i="22" s="1"/>
  <c r="D707" i="5"/>
  <c r="D59" i="19" s="1"/>
  <c r="D386" i="5"/>
  <c r="C73" i="15" s="1"/>
  <c r="R7" i="21"/>
  <c r="D58" i="21" s="1"/>
  <c r="K20" i="16"/>
  <c r="J14" i="16"/>
  <c r="J21" i="16" s="1"/>
  <c r="N20" i="13"/>
  <c r="N21" i="13" s="1"/>
  <c r="O53" i="13"/>
  <c r="O49" i="13"/>
  <c r="O47" i="13"/>
  <c r="O52" i="13"/>
  <c r="O41" i="13"/>
  <c r="O34" i="13"/>
  <c r="O51" i="13"/>
  <c r="O48" i="13"/>
  <c r="O40" i="13"/>
  <c r="O50" i="13"/>
  <c r="O39" i="13"/>
  <c r="O36" i="13"/>
  <c r="O38" i="13"/>
  <c r="O15" i="13"/>
  <c r="O37" i="13"/>
  <c r="O35" i="13"/>
  <c r="O18" i="13"/>
  <c r="O14" i="13"/>
  <c r="O17" i="13"/>
  <c r="O42" i="13"/>
  <c r="P13" i="13"/>
  <c r="O16" i="13"/>
  <c r="O27" i="13"/>
  <c r="O19" i="13"/>
  <c r="AR259" i="9"/>
  <c r="F864" i="5"/>
  <c r="G9" i="14" s="1"/>
  <c r="G862" i="5"/>
  <c r="D104" i="20"/>
  <c r="O104" i="20"/>
  <c r="D17" i="20"/>
  <c r="K13" i="21"/>
  <c r="E3" i="18"/>
  <c r="H3" i="14"/>
  <c r="G606" i="5"/>
  <c r="G682" i="5" s="1"/>
  <c r="G683" i="5" s="1"/>
  <c r="G689" i="5"/>
  <c r="E24" i="25" s="1"/>
  <c r="H612" i="5"/>
  <c r="C56" i="22"/>
  <c r="D56" i="22" s="1"/>
  <c r="E56" i="22" s="1"/>
  <c r="F56" i="22" s="1"/>
  <c r="G56" i="22" s="1"/>
  <c r="H56" i="22" s="1"/>
  <c r="I56" i="22" s="1"/>
  <c r="J56" i="22" s="1"/>
  <c r="K56" i="22" s="1"/>
  <c r="L56" i="22" s="1"/>
  <c r="M56" i="22" s="1"/>
  <c r="N56" i="22" s="1"/>
  <c r="D699" i="5"/>
  <c r="D51" i="19" s="1"/>
  <c r="D378" i="5"/>
  <c r="C65" i="15" s="1"/>
  <c r="D653" i="5"/>
  <c r="D654" i="5" s="1"/>
  <c r="E483" i="5"/>
  <c r="D275" i="5"/>
  <c r="J28" i="3"/>
  <c r="I27" i="3"/>
  <c r="AR258" i="9"/>
  <c r="AR228" i="9"/>
  <c r="AR225" i="9"/>
  <c r="E1026" i="5"/>
  <c r="D89" i="20"/>
  <c r="D90" i="20" s="1"/>
  <c r="H664" i="5"/>
  <c r="E4" i="22"/>
  <c r="C81" i="5"/>
  <c r="C66" i="22"/>
  <c r="D66" i="22" s="1"/>
  <c r="E66" i="22" s="1"/>
  <c r="F66" i="22" s="1"/>
  <c r="G66" i="22" s="1"/>
  <c r="H66" i="22" s="1"/>
  <c r="I66" i="22" s="1"/>
  <c r="J66" i="22" s="1"/>
  <c r="K66" i="22" s="1"/>
  <c r="L66" i="22" s="1"/>
  <c r="M66" i="22" s="1"/>
  <c r="N66" i="22" s="1"/>
  <c r="D709" i="5"/>
  <c r="D61" i="19" s="1"/>
  <c r="D388" i="5"/>
  <c r="D51" i="22"/>
  <c r="E51" i="22" s="1"/>
  <c r="F51" i="22" s="1"/>
  <c r="G51" i="22" s="1"/>
  <c r="H51" i="22" s="1"/>
  <c r="I51" i="22" s="1"/>
  <c r="J51" i="22" s="1"/>
  <c r="K51" i="22" s="1"/>
  <c r="L51" i="22" s="1"/>
  <c r="M51" i="22" s="1"/>
  <c r="N51" i="22" s="1"/>
  <c r="C51" i="22"/>
  <c r="D694" i="5"/>
  <c r="D46" i="19" s="1"/>
  <c r="D373" i="5"/>
  <c r="C60" i="15" s="1"/>
  <c r="G95" i="5"/>
  <c r="G169" i="21"/>
  <c r="G168" i="21"/>
  <c r="G170" i="21"/>
  <c r="R892" i="5"/>
  <c r="R896" i="5"/>
  <c r="R891" i="5"/>
  <c r="R893" i="5"/>
  <c r="R890" i="5"/>
  <c r="R894" i="5"/>
  <c r="R895" i="5"/>
  <c r="AR249" i="9"/>
  <c r="I942" i="5"/>
  <c r="I943" i="5"/>
  <c r="E683" i="5"/>
  <c r="D667" i="5"/>
  <c r="D662" i="5" s="1"/>
  <c r="D672" i="5" s="1"/>
  <c r="E493" i="5"/>
  <c r="D293" i="5"/>
  <c r="D286" i="5" s="1"/>
  <c r="D494" i="5"/>
  <c r="C56" i="15"/>
  <c r="D640" i="5"/>
  <c r="D641" i="5" s="1"/>
  <c r="D258" i="5"/>
  <c r="D475" i="5"/>
  <c r="F9" i="25"/>
  <c r="AR222" i="9"/>
  <c r="Y929" i="5"/>
  <c r="W929" i="5"/>
  <c r="U929" i="5"/>
  <c r="S929" i="5"/>
  <c r="Q930" i="5"/>
  <c r="AA929" i="5"/>
  <c r="C40" i="25"/>
  <c r="G176" i="5"/>
  <c r="D669" i="5"/>
  <c r="D295" i="5"/>
  <c r="E495" i="5"/>
  <c r="C64" i="15"/>
  <c r="D337" i="5"/>
  <c r="C50" i="15" s="1"/>
  <c r="S457" i="5"/>
  <c r="F71" i="22"/>
  <c r="G72" i="22"/>
  <c r="G98" i="13"/>
  <c r="I98" i="13"/>
  <c r="E98" i="13"/>
  <c r="K98" i="13"/>
  <c r="AR219" i="9"/>
  <c r="J789" i="5"/>
  <c r="I834" i="5"/>
  <c r="F738" i="5"/>
  <c r="J14" i="21"/>
  <c r="E16" i="20"/>
  <c r="E17" i="20" s="1"/>
  <c r="D2" i="18"/>
  <c r="I15" i="16"/>
  <c r="G2" i="14"/>
  <c r="G607" i="5"/>
  <c r="J651" i="5"/>
  <c r="E290" i="5"/>
  <c r="F710" i="5"/>
  <c r="F703" i="5"/>
  <c r="F708" i="5"/>
  <c r="F679" i="5"/>
  <c r="F677" i="5"/>
  <c r="F684" i="5"/>
  <c r="D42" i="19"/>
  <c r="G177" i="5"/>
  <c r="D498" i="5"/>
  <c r="I38" i="13"/>
  <c r="H38" i="13"/>
  <c r="F9" i="33"/>
  <c r="G9" i="32"/>
  <c r="F9" i="31"/>
  <c r="F9" i="26"/>
  <c r="H5" i="19"/>
  <c r="K97" i="13"/>
  <c r="I97" i="13"/>
  <c r="G97" i="13"/>
  <c r="E97" i="13"/>
  <c r="AR245" i="9"/>
  <c r="AR238" i="9"/>
  <c r="C30" i="2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G178" i="5"/>
  <c r="D627" i="5"/>
  <c r="D628" i="5" s="1"/>
  <c r="E465" i="5"/>
  <c r="D241" i="5"/>
  <c r="I78" i="5"/>
  <c r="C21" i="15"/>
  <c r="E9" i="30"/>
  <c r="C8" i="23"/>
  <c r="C4" i="23"/>
  <c r="C6" i="23" s="1"/>
  <c r="R8" i="21"/>
  <c r="D74" i="21" s="1"/>
  <c r="G15" i="20"/>
  <c r="F14" i="20"/>
  <c r="C74" i="13"/>
  <c r="E65" i="13" s="1"/>
  <c r="E900" i="5" s="1"/>
  <c r="W78" i="2" s="1"/>
  <c r="F63" i="13"/>
  <c r="E898" i="5"/>
  <c r="W76" i="2" s="1"/>
  <c r="AR233" i="9"/>
  <c r="AR231" i="9"/>
  <c r="H100" i="5"/>
  <c r="H548" i="5"/>
  <c r="F150" i="5"/>
  <c r="F147" i="5"/>
  <c r="F153" i="5"/>
  <c r="F154" i="5"/>
  <c r="F152" i="5"/>
  <c r="F149" i="5"/>
  <c r="F146" i="5"/>
  <c r="F156" i="5"/>
  <c r="F151" i="5"/>
  <c r="F148" i="5"/>
  <c r="F145" i="5"/>
  <c r="F155" i="5"/>
  <c r="G167" i="5"/>
  <c r="H122" i="5"/>
  <c r="C25" i="15"/>
  <c r="D298" i="5"/>
  <c r="D287" i="5"/>
  <c r="C30" i="15"/>
  <c r="D328" i="5"/>
  <c r="R6" i="21"/>
  <c r="D43" i="21" s="1"/>
  <c r="AR261" i="9"/>
  <c r="AR250" i="9"/>
  <c r="AR214" i="9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G168" i="5"/>
  <c r="H117" i="5"/>
  <c r="H118" i="5" s="1"/>
  <c r="G120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661" i="5" s="1"/>
  <c r="D183" i="5"/>
  <c r="D663" i="5"/>
  <c r="S528" i="5"/>
  <c r="G222" i="5"/>
  <c r="G342" i="5"/>
  <c r="G368" i="5" s="1"/>
  <c r="H188" i="5"/>
  <c r="D793" i="5"/>
  <c r="I625" i="5"/>
  <c r="BV207" i="9"/>
  <c r="BW207" i="9"/>
  <c r="BQ202" i="9" s="1"/>
  <c r="S917" i="5"/>
  <c r="Q918" i="5"/>
  <c r="Y917" i="5"/>
  <c r="W917" i="5"/>
  <c r="U917" i="5"/>
  <c r="D489" i="5"/>
  <c r="D486" i="5"/>
  <c r="E488" i="5"/>
  <c r="D280" i="5"/>
  <c r="G169" i="5"/>
  <c r="E466" i="5"/>
  <c r="D467" i="5"/>
  <c r="D242" i="5"/>
  <c r="D235" i="5" s="1"/>
  <c r="H18" i="3"/>
  <c r="E156" i="5"/>
  <c r="E155" i="5"/>
  <c r="E154" i="5"/>
  <c r="E153" i="5"/>
  <c r="E152" i="5"/>
  <c r="E151" i="5"/>
  <c r="E150" i="5"/>
  <c r="E149" i="5"/>
  <c r="E148" i="5"/>
  <c r="E147" i="5"/>
  <c r="E146" i="5"/>
  <c r="E145" i="5"/>
  <c r="E648" i="5" s="1"/>
  <c r="D161" i="5"/>
  <c r="E55" i="15"/>
  <c r="H572" i="5"/>
  <c r="E273" i="5"/>
  <c r="R526" i="5"/>
  <c r="G170" i="5"/>
  <c r="L97" i="5"/>
  <c r="F178" i="5"/>
  <c r="F172" i="5"/>
  <c r="F177" i="5"/>
  <c r="F171" i="5"/>
  <c r="F176" i="5"/>
  <c r="F170" i="5"/>
  <c r="F173" i="5"/>
  <c r="F175" i="5"/>
  <c r="F169" i="5"/>
  <c r="F167" i="5"/>
  <c r="F174" i="5"/>
  <c r="F168" i="5"/>
  <c r="E20" i="15"/>
  <c r="F239" i="5"/>
  <c r="F256" i="5"/>
  <c r="AB42" i="2"/>
  <c r="AA29" i="2"/>
  <c r="M433" i="5"/>
  <c r="L67" i="5"/>
  <c r="BR268" i="9" l="1"/>
  <c r="BT268" i="9" s="1"/>
  <c r="BR277" i="9"/>
  <c r="BT277" i="9" s="1"/>
  <c r="BR279" i="9"/>
  <c r="BT279" i="9" s="1"/>
  <c r="BR292" i="9"/>
  <c r="BT292" i="9" s="1"/>
  <c r="BR301" i="9"/>
  <c r="BT301" i="9" s="1"/>
  <c r="BR303" i="9"/>
  <c r="BT303" i="9" s="1"/>
  <c r="BR270" i="9"/>
  <c r="BT270" i="9" s="1"/>
  <c r="BR272" i="9"/>
  <c r="BT272" i="9" s="1"/>
  <c r="BR281" i="9"/>
  <c r="BT281" i="9" s="1"/>
  <c r="BR305" i="9"/>
  <c r="BT305" i="9" s="1"/>
  <c r="BR314" i="9"/>
  <c r="BT314" i="9" s="1"/>
  <c r="BR274" i="9"/>
  <c r="BT274" i="9" s="1"/>
  <c r="BR294" i="9"/>
  <c r="BT294" i="9" s="1"/>
  <c r="BR296" i="9"/>
  <c r="BT296" i="9" s="1"/>
  <c r="BR316" i="9"/>
  <c r="BT316" i="9" s="1"/>
  <c r="BR283" i="9"/>
  <c r="BT283" i="9" s="1"/>
  <c r="BR285" i="9"/>
  <c r="BT285" i="9" s="1"/>
  <c r="BR298" i="9"/>
  <c r="BT298" i="9" s="1"/>
  <c r="BR307" i="9"/>
  <c r="BT307" i="9" s="1"/>
  <c r="BR318" i="9"/>
  <c r="BT318" i="9" s="1"/>
  <c r="BR287" i="9"/>
  <c r="BT287" i="9" s="1"/>
  <c r="BR309" i="9"/>
  <c r="BT309" i="9" s="1"/>
  <c r="BR265" i="9"/>
  <c r="BT265" i="9" s="1"/>
  <c r="BR269" i="9"/>
  <c r="BT269" i="9" s="1"/>
  <c r="BR276" i="9"/>
  <c r="BT276" i="9" s="1"/>
  <c r="BR278" i="9"/>
  <c r="BT278" i="9" s="1"/>
  <c r="BR300" i="9"/>
  <c r="BT300" i="9" s="1"/>
  <c r="BR302" i="9"/>
  <c r="BT302" i="9" s="1"/>
  <c r="BR311" i="9"/>
  <c r="BT311" i="9" s="1"/>
  <c r="BR267" i="9"/>
  <c r="BT267" i="9" s="1"/>
  <c r="BR280" i="9"/>
  <c r="BT280" i="9" s="1"/>
  <c r="BR289" i="9"/>
  <c r="BT289" i="9" s="1"/>
  <c r="BR291" i="9"/>
  <c r="BT291" i="9" s="1"/>
  <c r="BR304" i="9"/>
  <c r="BT304" i="9" s="1"/>
  <c r="BR293" i="9"/>
  <c r="BT293" i="9" s="1"/>
  <c r="BR306" i="9"/>
  <c r="BT306" i="9" s="1"/>
  <c r="BR313" i="9"/>
  <c r="BT313" i="9" s="1"/>
  <c r="BR271" i="9"/>
  <c r="BT271" i="9" s="1"/>
  <c r="BR273" i="9"/>
  <c r="BT273" i="9" s="1"/>
  <c r="BR282" i="9"/>
  <c r="BT282" i="9" s="1"/>
  <c r="BR284" i="9"/>
  <c r="BT284" i="9" s="1"/>
  <c r="BR315" i="9"/>
  <c r="BT315" i="9" s="1"/>
  <c r="BR275" i="9"/>
  <c r="BT275" i="9" s="1"/>
  <c r="BR286" i="9"/>
  <c r="BT286" i="9" s="1"/>
  <c r="BR295" i="9"/>
  <c r="BT295" i="9" s="1"/>
  <c r="BR297" i="9"/>
  <c r="BT297" i="9" s="1"/>
  <c r="BR308" i="9"/>
  <c r="BT308" i="9" s="1"/>
  <c r="BR317" i="9"/>
  <c r="BT317" i="9" s="1"/>
  <c r="BR266" i="9"/>
  <c r="BT266" i="9" s="1"/>
  <c r="BR299" i="9"/>
  <c r="BT299" i="9" s="1"/>
  <c r="BR310" i="9"/>
  <c r="BT310" i="9" s="1"/>
  <c r="BR288" i="9"/>
  <c r="BT288" i="9" s="1"/>
  <c r="BR290" i="9"/>
  <c r="BT290" i="9" s="1"/>
  <c r="BR312" i="9"/>
  <c r="BT312" i="9" s="1"/>
  <c r="BS256" i="9"/>
  <c r="BJ256" i="9"/>
  <c r="BM256" i="9"/>
  <c r="BJ261" i="9"/>
  <c r="BS261" i="9"/>
  <c r="BM261" i="9"/>
  <c r="BJ233" i="9"/>
  <c r="BS233" i="9"/>
  <c r="BM233" i="9"/>
  <c r="BJ225" i="9"/>
  <c r="BM225" i="9"/>
  <c r="BS225" i="9"/>
  <c r="BS224" i="9"/>
  <c r="BM224" i="9"/>
  <c r="BJ224" i="9"/>
  <c r="BJ214" i="9"/>
  <c r="BM214" i="9"/>
  <c r="BS214" i="9"/>
  <c r="BJ210" i="9"/>
  <c r="BS210" i="9"/>
  <c r="BM210" i="9"/>
  <c r="BJ213" i="9"/>
  <c r="BS213" i="9"/>
  <c r="BM213" i="9"/>
  <c r="BJ240" i="9"/>
  <c r="BS240" i="9"/>
  <c r="BM240" i="9"/>
  <c r="BJ247" i="9"/>
  <c r="BM247" i="9"/>
  <c r="BS247" i="9"/>
  <c r="BS223" i="9"/>
  <c r="BJ223" i="9"/>
  <c r="BM223" i="9"/>
  <c r="BJ259" i="9"/>
  <c r="BM259" i="9"/>
  <c r="BS259" i="9"/>
  <c r="BJ235" i="9"/>
  <c r="BM235" i="9"/>
  <c r="BS235" i="9"/>
  <c r="BM221" i="9"/>
  <c r="BS221" i="9"/>
  <c r="BJ221" i="9"/>
  <c r="BJ227" i="9"/>
  <c r="BM227" i="9"/>
  <c r="BS227" i="9"/>
  <c r="BM257" i="9"/>
  <c r="BJ257" i="9"/>
  <c r="BS257" i="9"/>
  <c r="BJ219" i="9"/>
  <c r="BM219" i="9"/>
  <c r="BS219" i="9"/>
  <c r="BJ255" i="9"/>
  <c r="BS255" i="9"/>
  <c r="BM255" i="9"/>
  <c r="BS254" i="9"/>
  <c r="BM254" i="9"/>
  <c r="BJ254" i="9"/>
  <c r="BS217" i="9"/>
  <c r="BJ217" i="9"/>
  <c r="BM217" i="9"/>
  <c r="BJ239" i="9"/>
  <c r="BS239" i="9"/>
  <c r="BM239" i="9"/>
  <c r="BJ243" i="9"/>
  <c r="BS243" i="9"/>
  <c r="BM243" i="9"/>
  <c r="BJ216" i="9"/>
  <c r="BM216" i="9"/>
  <c r="BS216" i="9"/>
  <c r="BJ246" i="9"/>
  <c r="BS246" i="9"/>
  <c r="BM246" i="9"/>
  <c r="BJ251" i="9"/>
  <c r="BM251" i="9"/>
  <c r="BS251" i="9"/>
  <c r="BJ262" i="9"/>
  <c r="BS262" i="9"/>
  <c r="BM262" i="9"/>
  <c r="BS212" i="9"/>
  <c r="BM212" i="9"/>
  <c r="BJ212" i="9"/>
  <c r="BJ252" i="9"/>
  <c r="BS252" i="9"/>
  <c r="BM252" i="9"/>
  <c r="BJ234" i="9"/>
  <c r="BS234" i="9"/>
  <c r="BM234" i="9"/>
  <c r="BM236" i="9"/>
  <c r="BS236" i="9"/>
  <c r="BJ236" i="9"/>
  <c r="BJ237" i="9"/>
  <c r="BM237" i="9"/>
  <c r="BS237" i="9"/>
  <c r="BJ245" i="9"/>
  <c r="BM245" i="9"/>
  <c r="BS245" i="9"/>
  <c r="BS242" i="9"/>
  <c r="BM242" i="9"/>
  <c r="BJ242" i="9"/>
  <c r="BJ250" i="9"/>
  <c r="BS250" i="9"/>
  <c r="BM250" i="9"/>
  <c r="BJ215" i="9"/>
  <c r="BM215" i="9"/>
  <c r="BS215" i="9"/>
  <c r="BJ258" i="9"/>
  <c r="BM258" i="9"/>
  <c r="BS258" i="9"/>
  <c r="BJ238" i="9"/>
  <c r="BS238" i="9"/>
  <c r="BM238" i="9"/>
  <c r="BS218" i="9"/>
  <c r="BM218" i="9"/>
  <c r="BJ218" i="9"/>
  <c r="BS248" i="9"/>
  <c r="BM248" i="9"/>
  <c r="BJ248" i="9"/>
  <c r="BM230" i="9"/>
  <c r="BS230" i="9"/>
  <c r="BJ230" i="9"/>
  <c r="BJ231" i="9"/>
  <c r="BM231" i="9"/>
  <c r="BS231" i="9"/>
  <c r="BJ253" i="9"/>
  <c r="BM253" i="9"/>
  <c r="BS253" i="9"/>
  <c r="BJ222" i="9"/>
  <c r="BS222" i="9"/>
  <c r="BM222" i="9"/>
  <c r="BS260" i="9"/>
  <c r="BM260" i="9"/>
  <c r="BJ260" i="9"/>
  <c r="BJ220" i="9"/>
  <c r="BM220" i="9"/>
  <c r="BS220" i="9"/>
  <c r="BJ241" i="9"/>
  <c r="BM241" i="9"/>
  <c r="BS241" i="9"/>
  <c r="BJ249" i="9"/>
  <c r="BS249" i="9"/>
  <c r="BM249" i="9"/>
  <c r="BJ228" i="9"/>
  <c r="BM228" i="9"/>
  <c r="BS228" i="9"/>
  <c r="BS244" i="9"/>
  <c r="BJ244" i="9"/>
  <c r="BM244" i="9"/>
  <c r="BJ232" i="9"/>
  <c r="BS232" i="9"/>
  <c r="BM232" i="9"/>
  <c r="BJ226" i="9"/>
  <c r="BS226" i="9"/>
  <c r="BM226" i="9"/>
  <c r="BJ229" i="9"/>
  <c r="BS229" i="9"/>
  <c r="BM229" i="9"/>
  <c r="BS211" i="9"/>
  <c r="BJ211" i="9"/>
  <c r="BM211" i="9"/>
  <c r="AV356" i="9"/>
  <c r="AS356" i="9"/>
  <c r="AS324" i="9"/>
  <c r="AV324" i="9"/>
  <c r="BS324" i="9" s="1"/>
  <c r="AS330" i="9"/>
  <c r="AV330" i="9"/>
  <c r="BS330" i="9" s="1"/>
  <c r="AV363" i="9"/>
  <c r="AS363" i="9"/>
  <c r="BK354" i="9"/>
  <c r="BN342" i="9"/>
  <c r="BN338" i="9"/>
  <c r="BT346" i="9"/>
  <c r="BK334" i="9"/>
  <c r="BK344" i="9"/>
  <c r="AS340" i="9"/>
  <c r="AV340" i="9"/>
  <c r="AS325" i="9"/>
  <c r="AV325" i="9"/>
  <c r="AS331" i="9"/>
  <c r="AV331" i="9"/>
  <c r="AS336" i="9"/>
  <c r="AV336" i="9"/>
  <c r="BS336" i="9" s="1"/>
  <c r="AV369" i="9"/>
  <c r="AS369" i="9"/>
  <c r="BT350" i="9"/>
  <c r="BN354" i="9"/>
  <c r="BK342" i="9"/>
  <c r="BT352" i="9"/>
  <c r="BN348" i="9"/>
  <c r="BN324" i="9"/>
  <c r="BK338" i="9"/>
  <c r="BT322" i="9"/>
  <c r="AS350" i="9"/>
  <c r="AV350" i="9"/>
  <c r="BS350" i="9" s="1"/>
  <c r="AV366" i="9"/>
  <c r="AS366" i="9"/>
  <c r="AS337" i="9"/>
  <c r="AV337" i="9"/>
  <c r="AS342" i="9"/>
  <c r="AV342" i="9"/>
  <c r="BJ342" i="9" s="1"/>
  <c r="BK348" i="9"/>
  <c r="BK324" i="9"/>
  <c r="BT332" i="9"/>
  <c r="AS343" i="9"/>
  <c r="AV343" i="9"/>
  <c r="BT330" i="9"/>
  <c r="BN340" i="9"/>
  <c r="BN352" i="9"/>
  <c r="AV371" i="9"/>
  <c r="AS371" i="9"/>
  <c r="AV372" i="9"/>
  <c r="AS372" i="9"/>
  <c r="AV361" i="9"/>
  <c r="AS361" i="9"/>
  <c r="AV373" i="9"/>
  <c r="AS373" i="9"/>
  <c r="AS326" i="9"/>
  <c r="AV326" i="9"/>
  <c r="BJ326" i="9" s="1"/>
  <c r="BN350" i="9"/>
  <c r="BK340" i="9"/>
  <c r="BK352" i="9"/>
  <c r="BT336" i="9"/>
  <c r="AS354" i="9"/>
  <c r="AV354" i="9"/>
  <c r="BS354" i="9" s="1"/>
  <c r="AV365" i="9"/>
  <c r="AS365" i="9"/>
  <c r="AV367" i="9"/>
  <c r="AS367" i="9"/>
  <c r="AS332" i="9"/>
  <c r="AV332" i="9"/>
  <c r="BS332" i="9" s="1"/>
  <c r="AS323" i="9"/>
  <c r="AV323" i="9"/>
  <c r="BK350" i="9"/>
  <c r="BT328" i="9"/>
  <c r="BN346" i="9"/>
  <c r="BN322" i="9"/>
  <c r="BN332" i="9"/>
  <c r="AV370" i="9"/>
  <c r="AS370" i="9"/>
  <c r="AV360" i="9"/>
  <c r="AS360" i="9"/>
  <c r="AS347" i="9"/>
  <c r="AV347" i="9"/>
  <c r="AV353" i="9"/>
  <c r="AS353" i="9"/>
  <c r="AS348" i="9"/>
  <c r="AV348" i="9"/>
  <c r="BM348" i="9" s="1"/>
  <c r="BN330" i="9"/>
  <c r="BT326" i="9"/>
  <c r="BK346" i="9"/>
  <c r="BK322" i="9"/>
  <c r="BK332" i="9"/>
  <c r="AV364" i="9"/>
  <c r="AS364" i="9"/>
  <c r="AV358" i="9"/>
  <c r="AS358" i="9"/>
  <c r="AS352" i="9"/>
  <c r="AV352" i="9"/>
  <c r="BM352" i="9" s="1"/>
  <c r="AS333" i="9"/>
  <c r="AV333" i="9"/>
  <c r="AS338" i="9"/>
  <c r="AV338" i="9"/>
  <c r="BS338" i="9" s="1"/>
  <c r="BK330" i="9"/>
  <c r="BN336" i="9"/>
  <c r="AS335" i="9"/>
  <c r="AV335" i="9"/>
  <c r="AV359" i="9"/>
  <c r="AS359" i="9"/>
  <c r="AS346" i="9"/>
  <c r="AV346" i="9"/>
  <c r="BS346" i="9" s="1"/>
  <c r="AS327" i="9"/>
  <c r="AV327" i="9"/>
  <c r="AS341" i="9"/>
  <c r="AV341" i="9"/>
  <c r="AV351" i="9"/>
  <c r="AS351" i="9"/>
  <c r="BT348" i="9"/>
  <c r="BK336" i="9"/>
  <c r="BT338" i="9"/>
  <c r="BT334" i="9"/>
  <c r="BT344" i="9"/>
  <c r="AS339" i="9"/>
  <c r="AV339" i="9"/>
  <c r="AS334" i="9"/>
  <c r="AV334" i="9"/>
  <c r="AS328" i="9"/>
  <c r="AV328" i="9"/>
  <c r="BM328" i="9" s="1"/>
  <c r="AV362" i="9"/>
  <c r="AS362" i="9"/>
  <c r="AV368" i="9"/>
  <c r="AS368" i="9"/>
  <c r="BT354" i="9"/>
  <c r="BT342" i="9"/>
  <c r="BN328" i="9"/>
  <c r="BT324" i="9"/>
  <c r="AS344" i="9"/>
  <c r="AV344" i="9"/>
  <c r="BS344" i="9" s="1"/>
  <c r="AS322" i="9"/>
  <c r="AV322" i="9"/>
  <c r="BS322" i="9" s="1"/>
  <c r="AV355" i="9"/>
  <c r="AS355" i="9"/>
  <c r="AV374" i="9"/>
  <c r="AS374" i="9"/>
  <c r="BK328" i="9"/>
  <c r="BN326" i="9"/>
  <c r="AS321" i="9"/>
  <c r="AV321" i="9"/>
  <c r="AS345" i="9"/>
  <c r="AV345" i="9"/>
  <c r="AS329" i="9"/>
  <c r="AV329" i="9"/>
  <c r="AV349" i="9"/>
  <c r="AS349" i="9"/>
  <c r="AV357" i="9"/>
  <c r="AS357" i="9"/>
  <c r="BT340" i="9"/>
  <c r="BK326" i="9"/>
  <c r="BN334" i="9"/>
  <c r="BN344" i="9"/>
  <c r="BR264" i="9"/>
  <c r="BT264" i="9" s="1"/>
  <c r="BR209" i="9"/>
  <c r="BT209" i="9" s="1"/>
  <c r="BR208" i="9"/>
  <c r="BT208" i="9" s="1"/>
  <c r="AS294" i="9"/>
  <c r="AV294" i="9"/>
  <c r="AS288" i="9"/>
  <c r="AV288" i="9"/>
  <c r="AV283" i="9"/>
  <c r="AS283" i="9"/>
  <c r="AV278" i="9"/>
  <c r="AS278" i="9"/>
  <c r="AS305" i="9"/>
  <c r="AV305" i="9"/>
  <c r="AV290" i="9"/>
  <c r="AS290" i="9"/>
  <c r="AS313" i="9"/>
  <c r="AV313" i="9"/>
  <c r="AV302" i="9"/>
  <c r="AS302" i="9"/>
  <c r="AS282" i="9"/>
  <c r="AV282" i="9"/>
  <c r="AS276" i="9"/>
  <c r="AV276" i="9"/>
  <c r="AS309" i="9"/>
  <c r="AV309" i="9"/>
  <c r="AV284" i="9"/>
  <c r="AS284" i="9"/>
  <c r="AV318" i="9"/>
  <c r="AS318" i="9"/>
  <c r="AV270" i="9"/>
  <c r="AS270" i="9"/>
  <c r="AV271" i="9"/>
  <c r="AS271" i="9"/>
  <c r="AV266" i="9"/>
  <c r="AS266" i="9"/>
  <c r="AV310" i="9"/>
  <c r="AS310" i="9"/>
  <c r="AS298" i="9"/>
  <c r="AV298" i="9"/>
  <c r="AV275" i="9"/>
  <c r="AS275" i="9"/>
  <c r="AV265" i="9"/>
  <c r="AS265" i="9"/>
  <c r="AS301" i="9"/>
  <c r="AV301" i="9"/>
  <c r="AS306" i="9"/>
  <c r="AV306" i="9"/>
  <c r="AS269" i="9"/>
  <c r="AV269" i="9"/>
  <c r="AS286" i="9"/>
  <c r="AV286" i="9"/>
  <c r="AS289" i="9"/>
  <c r="AV289" i="9"/>
  <c r="AV292" i="9"/>
  <c r="AS292" i="9"/>
  <c r="AV312" i="9"/>
  <c r="AS312" i="9"/>
  <c r="AS293" i="9"/>
  <c r="AV293" i="9"/>
  <c r="AV291" i="9"/>
  <c r="AS291" i="9"/>
  <c r="AS272" i="9"/>
  <c r="AV272" i="9"/>
  <c r="AV316" i="9"/>
  <c r="AS316" i="9"/>
  <c r="AV273" i="9"/>
  <c r="AS273" i="9"/>
  <c r="AS307" i="9"/>
  <c r="AV307" i="9"/>
  <c r="AV295" i="9"/>
  <c r="AS295" i="9"/>
  <c r="AS268" i="9"/>
  <c r="AV268" i="9"/>
  <c r="AS279" i="9"/>
  <c r="AV279" i="9"/>
  <c r="AS317" i="9"/>
  <c r="AV317" i="9"/>
  <c r="AS274" i="9"/>
  <c r="AV274" i="9"/>
  <c r="AS300" i="9"/>
  <c r="AV300" i="9"/>
  <c r="AV299" i="9"/>
  <c r="AS299" i="9"/>
  <c r="AS281" i="9"/>
  <c r="AV281" i="9"/>
  <c r="AV285" i="9"/>
  <c r="AS285" i="9"/>
  <c r="AS308" i="9"/>
  <c r="AV308" i="9"/>
  <c r="AS314" i="9"/>
  <c r="AV314" i="9"/>
  <c r="AS296" i="9"/>
  <c r="AV296" i="9"/>
  <c r="AS303" i="9"/>
  <c r="AV303" i="9"/>
  <c r="AS280" i="9"/>
  <c r="AV280" i="9"/>
  <c r="AS315" i="9"/>
  <c r="AV315" i="9"/>
  <c r="AS287" i="9"/>
  <c r="AV287" i="9"/>
  <c r="AS277" i="9"/>
  <c r="AV277" i="9"/>
  <c r="AS304" i="9"/>
  <c r="AV304" i="9"/>
  <c r="AV297" i="9"/>
  <c r="AS297" i="9"/>
  <c r="AS267" i="9"/>
  <c r="AV267" i="9"/>
  <c r="AW225" i="9"/>
  <c r="AY225" i="9" s="1"/>
  <c r="BD225" i="9"/>
  <c r="AW255" i="9"/>
  <c r="BD255" i="9"/>
  <c r="AW254" i="9"/>
  <c r="AY254" i="9" s="1"/>
  <c r="BD254" i="9"/>
  <c r="BD217" i="9"/>
  <c r="AW217" i="9"/>
  <c r="AW243" i="9"/>
  <c r="AY243" i="9" s="1"/>
  <c r="BD243" i="9"/>
  <c r="BD216" i="9"/>
  <c r="AW216" i="9"/>
  <c r="AW261" i="9"/>
  <c r="AY261" i="9" s="1"/>
  <c r="BD261" i="9"/>
  <c r="AW246" i="9"/>
  <c r="AY246" i="9" s="1"/>
  <c r="BD246" i="9"/>
  <c r="BD251" i="9"/>
  <c r="AW251" i="9"/>
  <c r="BD262" i="9"/>
  <c r="AW262" i="9"/>
  <c r="AW212" i="9"/>
  <c r="AY212" i="9" s="1"/>
  <c r="BD212" i="9"/>
  <c r="BD215" i="9"/>
  <c r="AW215" i="9"/>
  <c r="AY215" i="9" s="1"/>
  <c r="BD239" i="9"/>
  <c r="AW239" i="9"/>
  <c r="AW213" i="9"/>
  <c r="AY213" i="9" s="1"/>
  <c r="BD213" i="9"/>
  <c r="AW230" i="9"/>
  <c r="AY230" i="9" s="1"/>
  <c r="BD230" i="9"/>
  <c r="BD252" i="9"/>
  <c r="AW252" i="9"/>
  <c r="AW234" i="9"/>
  <c r="BD234" i="9"/>
  <c r="AW236" i="9"/>
  <c r="AY236" i="9" s="1"/>
  <c r="BD236" i="9"/>
  <c r="AW237" i="9"/>
  <c r="AY237" i="9" s="1"/>
  <c r="BD237" i="9"/>
  <c r="AW245" i="9"/>
  <c r="BD245" i="9"/>
  <c r="AW242" i="9"/>
  <c r="AY242" i="9" s="1"/>
  <c r="BD242" i="9"/>
  <c r="BD250" i="9"/>
  <c r="AW250" i="9"/>
  <c r="AY250" i="9" s="1"/>
  <c r="AW258" i="9"/>
  <c r="AY258" i="9" s="1"/>
  <c r="BD258" i="9"/>
  <c r="BD238" i="9"/>
  <c r="AW238" i="9"/>
  <c r="AY238" i="9" s="1"/>
  <c r="AW218" i="9"/>
  <c r="BD218" i="9"/>
  <c r="AW248" i="9"/>
  <c r="AY248" i="9" s="1"/>
  <c r="BD248" i="9"/>
  <c r="AW231" i="9"/>
  <c r="BD231" i="9"/>
  <c r="BD253" i="9"/>
  <c r="AW253" i="9"/>
  <c r="AY253" i="9" s="1"/>
  <c r="AW222" i="9"/>
  <c r="BD222" i="9"/>
  <c r="AW260" i="9"/>
  <c r="BD260" i="9"/>
  <c r="AW220" i="9"/>
  <c r="AY220" i="9" s="1"/>
  <c r="BD220" i="9"/>
  <c r="BD241" i="9"/>
  <c r="AW241" i="9"/>
  <c r="AY241" i="9" s="1"/>
  <c r="AW249" i="9"/>
  <c r="AY249" i="9" s="1"/>
  <c r="BD249" i="9"/>
  <c r="BD228" i="9"/>
  <c r="AW228" i="9"/>
  <c r="AY228" i="9" s="1"/>
  <c r="AW244" i="9"/>
  <c r="AY244" i="9" s="1"/>
  <c r="BD244" i="9"/>
  <c r="AW232" i="9"/>
  <c r="AY232" i="9" s="1"/>
  <c r="BD232" i="9"/>
  <c r="BD226" i="9"/>
  <c r="AW226" i="9"/>
  <c r="BD229" i="9"/>
  <c r="AW229" i="9"/>
  <c r="AW211" i="9"/>
  <c r="AY211" i="9" s="1"/>
  <c r="BD211" i="9"/>
  <c r="AW224" i="9"/>
  <c r="AY224" i="9" s="1"/>
  <c r="BD224" i="9"/>
  <c r="BD214" i="9"/>
  <c r="AW214" i="9"/>
  <c r="AY214" i="9" s="1"/>
  <c r="AW210" i="9"/>
  <c r="BD210" i="9"/>
  <c r="AW256" i="9"/>
  <c r="AY256" i="9" s="1"/>
  <c r="BD256" i="9"/>
  <c r="BD240" i="9"/>
  <c r="AW240" i="9"/>
  <c r="AY240" i="9" s="1"/>
  <c r="AW247" i="9"/>
  <c r="BD247" i="9"/>
  <c r="AW223" i="9"/>
  <c r="BD223" i="9"/>
  <c r="AW259" i="9"/>
  <c r="AY259" i="9" s="1"/>
  <c r="BD259" i="9"/>
  <c r="AW235" i="9"/>
  <c r="BD235" i="9"/>
  <c r="AW233" i="9"/>
  <c r="BD233" i="9"/>
  <c r="AW221" i="9"/>
  <c r="AY221" i="9" s="1"/>
  <c r="BD221" i="9"/>
  <c r="BD227" i="9"/>
  <c r="AW227" i="9"/>
  <c r="BD257" i="9"/>
  <c r="AW257" i="9"/>
  <c r="AY257" i="9" s="1"/>
  <c r="AW219" i="9"/>
  <c r="AY219" i="9" s="1"/>
  <c r="BD219" i="9"/>
  <c r="AS240" i="9"/>
  <c r="AR376" i="9"/>
  <c r="AS247" i="9"/>
  <c r="AS239" i="9"/>
  <c r="AS210" i="9"/>
  <c r="AS211" i="9"/>
  <c r="F244" i="23"/>
  <c r="F128" i="23"/>
  <c r="J32" i="23" s="1"/>
  <c r="F186" i="23"/>
  <c r="G848" i="5"/>
  <c r="H944" i="5"/>
  <c r="H1001" i="5"/>
  <c r="G944" i="5"/>
  <c r="G1001" i="5"/>
  <c r="G189" i="23"/>
  <c r="AN320" i="9" s="1"/>
  <c r="G131" i="23"/>
  <c r="AN264" i="9" s="1"/>
  <c r="G73" i="23"/>
  <c r="S6" i="21"/>
  <c r="F114" i="5"/>
  <c r="E114" i="5"/>
  <c r="E113" i="5"/>
  <c r="F622" i="5"/>
  <c r="G158" i="5"/>
  <c r="F648" i="5"/>
  <c r="F661" i="5"/>
  <c r="K11" i="10"/>
  <c r="N55" i="13"/>
  <c r="K33" i="10"/>
  <c r="S912" i="5"/>
  <c r="W912" i="5"/>
  <c r="U912" i="5"/>
  <c r="Y912" i="5"/>
  <c r="H180" i="5"/>
  <c r="F180" i="5"/>
  <c r="E68" i="13"/>
  <c r="E903" i="5" s="1"/>
  <c r="W81" i="2" s="1"/>
  <c r="S9" i="21"/>
  <c r="H41" i="19"/>
  <c r="I15" i="19"/>
  <c r="E83" i="13"/>
  <c r="E87" i="13"/>
  <c r="G180" i="5"/>
  <c r="E64" i="13"/>
  <c r="E899" i="5" s="1"/>
  <c r="W77" i="2" s="1"/>
  <c r="E66" i="13"/>
  <c r="E901" i="5" s="1"/>
  <c r="W79" i="2" s="1"/>
  <c r="H158" i="5"/>
  <c r="F158" i="5"/>
  <c r="E52" i="15"/>
  <c r="G339" i="5"/>
  <c r="S8" i="21"/>
  <c r="E843" i="5"/>
  <c r="R31" i="2"/>
  <c r="AS238" i="9"/>
  <c r="AS257" i="9"/>
  <c r="G178" i="23"/>
  <c r="AN311" i="9" s="1"/>
  <c r="D636" i="5"/>
  <c r="N22" i="13"/>
  <c r="N23" i="13" s="1"/>
  <c r="D623" i="5"/>
  <c r="E623" i="5" s="1"/>
  <c r="W44" i="2"/>
  <c r="I14" i="13"/>
  <c r="H14" i="13"/>
  <c r="AS231" i="9"/>
  <c r="M23" i="13"/>
  <c r="AS227" i="9"/>
  <c r="AS258" i="9"/>
  <c r="AS243" i="9"/>
  <c r="K651" i="5"/>
  <c r="I855" i="5"/>
  <c r="I848" i="5"/>
  <c r="S458" i="5"/>
  <c r="AS259" i="9"/>
  <c r="G9" i="26"/>
  <c r="AN209" i="9"/>
  <c r="AV209" i="9" s="1"/>
  <c r="AC42" i="2"/>
  <c r="AB29" i="2"/>
  <c r="F290" i="5"/>
  <c r="C24" i="15"/>
  <c r="D270" i="5"/>
  <c r="D281" i="5"/>
  <c r="H342" i="5"/>
  <c r="H368" i="5" s="1"/>
  <c r="I188" i="5"/>
  <c r="H222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E84" i="13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G9" i="31"/>
  <c r="I790" i="5"/>
  <c r="I791" i="5" s="1"/>
  <c r="I664" i="5"/>
  <c r="O28" i="13"/>
  <c r="O29" i="13" s="1"/>
  <c r="AS250" i="9"/>
  <c r="AS220" i="9"/>
  <c r="B13" i="17"/>
  <c r="D12" i="17"/>
  <c r="F55" i="15"/>
  <c r="J78" i="5"/>
  <c r="G96" i="5"/>
  <c r="C75" i="15"/>
  <c r="C12" i="6"/>
  <c r="E26" i="5"/>
  <c r="H37" i="13"/>
  <c r="I37" i="13"/>
  <c r="AS225" i="9"/>
  <c r="AS242" i="9"/>
  <c r="AS246" i="9"/>
  <c r="F9" i="28"/>
  <c r="E486" i="5"/>
  <c r="A487" i="5"/>
  <c r="D278" i="5"/>
  <c r="D504" i="5"/>
  <c r="F20" i="15"/>
  <c r="G239" i="5"/>
  <c r="G256" i="5"/>
  <c r="E86" i="13"/>
  <c r="F93" i="20"/>
  <c r="F92" i="20"/>
  <c r="F18" i="20"/>
  <c r="F24" i="20"/>
  <c r="F25" i="20"/>
  <c r="F9" i="30"/>
  <c r="E89" i="20"/>
  <c r="E90" i="20" s="1"/>
  <c r="H72" i="22"/>
  <c r="G71" i="22"/>
  <c r="E180" i="5"/>
  <c r="D668" i="5"/>
  <c r="D294" i="5"/>
  <c r="E494" i="5"/>
  <c r="A494" i="5"/>
  <c r="J943" i="5"/>
  <c r="K945" i="5"/>
  <c r="J942" i="5"/>
  <c r="P47" i="13"/>
  <c r="P38" i="13"/>
  <c r="P52" i="13"/>
  <c r="P41" i="13"/>
  <c r="P34" i="13"/>
  <c r="P37" i="13"/>
  <c r="P51" i="13"/>
  <c r="P48" i="13"/>
  <c r="P40" i="13"/>
  <c r="P50" i="13"/>
  <c r="P39" i="13"/>
  <c r="P42" i="13"/>
  <c r="P35" i="13"/>
  <c r="P18" i="13"/>
  <c r="P14" i="13"/>
  <c r="P17" i="13"/>
  <c r="P36" i="13"/>
  <c r="Q13" i="13"/>
  <c r="P53" i="13"/>
  <c r="P16" i="13"/>
  <c r="P49" i="13"/>
  <c r="P27" i="13"/>
  <c r="P19" i="13"/>
  <c r="P15" i="13"/>
  <c r="C22" i="15"/>
  <c r="D247" i="5"/>
  <c r="D236" i="5"/>
  <c r="AS251" i="9"/>
  <c r="AS221" i="9"/>
  <c r="AS224" i="9"/>
  <c r="M127" i="21"/>
  <c r="AB2" i="2"/>
  <c r="AS213" i="9"/>
  <c r="AS219" i="9"/>
  <c r="AS230" i="9"/>
  <c r="AS241" i="9"/>
  <c r="AS222" i="9"/>
  <c r="BQ201" i="9"/>
  <c r="H15" i="20"/>
  <c r="G14" i="20"/>
  <c r="H9" i="32"/>
  <c r="G9" i="33"/>
  <c r="J834" i="5"/>
  <c r="K789" i="5"/>
  <c r="J790" i="5"/>
  <c r="J791" i="5" s="1"/>
  <c r="E475" i="5"/>
  <c r="D476" i="5"/>
  <c r="D259" i="5"/>
  <c r="D252" i="5" s="1"/>
  <c r="C17" i="15" s="1"/>
  <c r="D480" i="5"/>
  <c r="E179" i="5"/>
  <c r="F179" i="5" s="1"/>
  <c r="G179" i="5" s="1"/>
  <c r="H179" i="5" s="1"/>
  <c r="C19" i="15"/>
  <c r="D288" i="5"/>
  <c r="K28" i="3"/>
  <c r="J27" i="3"/>
  <c r="AS236" i="9"/>
  <c r="AS252" i="9"/>
  <c r="AS216" i="9"/>
  <c r="AS229" i="9"/>
  <c r="AS217" i="9"/>
  <c r="I122" i="5"/>
  <c r="C75" i="13"/>
  <c r="F67" i="13" s="1"/>
  <c r="F902" i="5" s="1"/>
  <c r="X80" i="2" s="1"/>
  <c r="G63" i="13"/>
  <c r="F898" i="5"/>
  <c r="X76" i="2" s="1"/>
  <c r="AA930" i="5"/>
  <c r="Y930" i="5"/>
  <c r="W930" i="5"/>
  <c r="U930" i="5"/>
  <c r="S930" i="5"/>
  <c r="I1055" i="5"/>
  <c r="I1001" i="5"/>
  <c r="I944" i="5"/>
  <c r="E5" i="22"/>
  <c r="G622" i="5" s="1"/>
  <c r="C82" i="5"/>
  <c r="L13" i="21"/>
  <c r="F3" i="18"/>
  <c r="I3" i="14"/>
  <c r="I612" i="5"/>
  <c r="H689" i="5"/>
  <c r="F24" i="25" s="1"/>
  <c r="H606" i="5"/>
  <c r="AS233" i="9"/>
  <c r="AS260" i="9"/>
  <c r="AS228" i="9"/>
  <c r="AS226" i="9"/>
  <c r="AS237" i="9"/>
  <c r="E306" i="5"/>
  <c r="C16" i="15"/>
  <c r="D237" i="5"/>
  <c r="D238" i="5" s="1"/>
  <c r="C41" i="15"/>
  <c r="I5" i="19"/>
  <c r="D40" i="25"/>
  <c r="E662" i="5"/>
  <c r="O20" i="13"/>
  <c r="O21" i="13" s="1"/>
  <c r="O43" i="13"/>
  <c r="O44" i="13" s="1"/>
  <c r="J638" i="5"/>
  <c r="G9" i="34"/>
  <c r="AS234" i="9"/>
  <c r="AS235" i="9"/>
  <c r="AS248" i="9"/>
  <c r="AS223" i="9"/>
  <c r="AS244" i="9"/>
  <c r="H120" i="5"/>
  <c r="H109" i="5" s="1"/>
  <c r="I117" i="5"/>
  <c r="I118" i="5" s="1"/>
  <c r="F273" i="5"/>
  <c r="E467" i="5"/>
  <c r="A467" i="5"/>
  <c r="D629" i="5"/>
  <c r="D630" i="5" s="1"/>
  <c r="D632" i="5" s="1"/>
  <c r="D243" i="5"/>
  <c r="J625" i="5"/>
  <c r="I100" i="5"/>
  <c r="S529" i="5"/>
  <c r="D30" i="25"/>
  <c r="G738" i="5"/>
  <c r="F732" i="5"/>
  <c r="F800" i="5" s="1"/>
  <c r="E158" i="5"/>
  <c r="O103" i="20"/>
  <c r="O112" i="20" s="1"/>
  <c r="P104" i="20"/>
  <c r="O113" i="20"/>
  <c r="O105" i="20"/>
  <c r="L20" i="16"/>
  <c r="K14" i="16"/>
  <c r="K21" i="16" s="1"/>
  <c r="AS232" i="9"/>
  <c r="AS214" i="9"/>
  <c r="E478" i="5"/>
  <c r="F142" i="5"/>
  <c r="M28" i="2"/>
  <c r="M142" i="5"/>
  <c r="E477" i="5"/>
  <c r="J142" i="5"/>
  <c r="H142" i="5"/>
  <c r="M18" i="2"/>
  <c r="L142" i="5"/>
  <c r="G142" i="5"/>
  <c r="E142" i="5"/>
  <c r="D264" i="5"/>
  <c r="K142" i="5"/>
  <c r="E479" i="5"/>
  <c r="E473" i="5"/>
  <c r="N142" i="5"/>
  <c r="I142" i="5"/>
  <c r="I130" i="5" s="1"/>
  <c r="O142" i="5"/>
  <c r="H9" i="29"/>
  <c r="AS215" i="9"/>
  <c r="AS261" i="9"/>
  <c r="M97" i="5"/>
  <c r="K74" i="13"/>
  <c r="I74" i="13"/>
  <c r="G74" i="13"/>
  <c r="E74" i="13"/>
  <c r="E157" i="5"/>
  <c r="F157" i="5" s="1"/>
  <c r="G157" i="5" s="1"/>
  <c r="H157" i="5" s="1"/>
  <c r="D649" i="5"/>
  <c r="E649" i="5" s="1"/>
  <c r="E104" i="20"/>
  <c r="D113" i="20"/>
  <c r="D103" i="20"/>
  <c r="D112" i="20" s="1"/>
  <c r="D485" i="5"/>
  <c r="AS256" i="9"/>
  <c r="AS249" i="9"/>
  <c r="F37" i="10"/>
  <c r="G36" i="10"/>
  <c r="E791" i="5"/>
  <c r="E790" i="5"/>
  <c r="G790" i="5"/>
  <c r="G791" i="5" s="1"/>
  <c r="H790" i="5"/>
  <c r="H791" i="5" s="1"/>
  <c r="F790" i="5"/>
  <c r="F791" i="5" s="1"/>
  <c r="T526" i="5"/>
  <c r="H573" i="5"/>
  <c r="I572" i="5"/>
  <c r="E85" i="13"/>
  <c r="G9" i="25"/>
  <c r="W45" i="2"/>
  <c r="H550" i="5"/>
  <c r="E1027" i="5"/>
  <c r="E1029" i="5"/>
  <c r="G710" i="5"/>
  <c r="G708" i="5"/>
  <c r="G677" i="5"/>
  <c r="G684" i="5"/>
  <c r="G703" i="5"/>
  <c r="G679" i="5"/>
  <c r="G678" i="5"/>
  <c r="G864" i="5"/>
  <c r="H9" i="14" s="1"/>
  <c r="H862" i="5"/>
  <c r="O54" i="13"/>
  <c r="O55" i="13" s="1"/>
  <c r="S7" i="21"/>
  <c r="C18" i="15"/>
  <c r="D271" i="5"/>
  <c r="D272" i="5" s="1"/>
  <c r="AS253" i="9"/>
  <c r="M54" i="13"/>
  <c r="M55" i="13" s="1"/>
  <c r="AS245" i="9"/>
  <c r="AS218" i="9"/>
  <c r="N433" i="5"/>
  <c r="M67" i="5"/>
  <c r="Y918" i="5"/>
  <c r="W918" i="5"/>
  <c r="U918" i="5"/>
  <c r="S918" i="5"/>
  <c r="G109" i="5"/>
  <c r="G110" i="5"/>
  <c r="G111" i="5"/>
  <c r="G101" i="5"/>
  <c r="G102" i="5"/>
  <c r="G103" i="5"/>
  <c r="G104" i="5"/>
  <c r="G112" i="5"/>
  <c r="G105" i="5"/>
  <c r="G106" i="5"/>
  <c r="G107" i="5"/>
  <c r="G108" i="5"/>
  <c r="E67" i="13"/>
  <c r="E902" i="5" s="1"/>
  <c r="W80" i="2" s="1"/>
  <c r="K14" i="21"/>
  <c r="F16" i="20"/>
  <c r="F17" i="20" s="1"/>
  <c r="E2" i="18"/>
  <c r="J15" i="16"/>
  <c r="H2" i="14"/>
  <c r="H607" i="5"/>
  <c r="W43" i="2"/>
  <c r="F9" i="27"/>
  <c r="AS254" i="9"/>
  <c r="AS212" i="9"/>
  <c r="AS262" i="9"/>
  <c r="AS255" i="9"/>
  <c r="BO213" i="9" l="1"/>
  <c r="BO223" i="9"/>
  <c r="BO233" i="9"/>
  <c r="BO243" i="9"/>
  <c r="BO256" i="9"/>
  <c r="BO216" i="9"/>
  <c r="BO246" i="9"/>
  <c r="BO259" i="9"/>
  <c r="BO226" i="9"/>
  <c r="BO229" i="9"/>
  <c r="BO236" i="9"/>
  <c r="BO239" i="9"/>
  <c r="BO249" i="9"/>
  <c r="BO262" i="9"/>
  <c r="BO212" i="9"/>
  <c r="BO219" i="9"/>
  <c r="BO252" i="9"/>
  <c r="BO222" i="9"/>
  <c r="BO232" i="9"/>
  <c r="BO242" i="9"/>
  <c r="BO245" i="9"/>
  <c r="BO255" i="9"/>
  <c r="BO215" i="9"/>
  <c r="BO235" i="9"/>
  <c r="BO258" i="9"/>
  <c r="BO211" i="9"/>
  <c r="BO218" i="9"/>
  <c r="BO225" i="9"/>
  <c r="BO228" i="9"/>
  <c r="BO238" i="9"/>
  <c r="BO248" i="9"/>
  <c r="BO251" i="9"/>
  <c r="BO261" i="9"/>
  <c r="BO241" i="9"/>
  <c r="BO214" i="9"/>
  <c r="BO221" i="9"/>
  <c r="BO231" i="9"/>
  <c r="BO244" i="9"/>
  <c r="BO254" i="9"/>
  <c r="BO257" i="9"/>
  <c r="BO217" i="9"/>
  <c r="BO224" i="9"/>
  <c r="BO234" i="9"/>
  <c r="BO247" i="9"/>
  <c r="BO210" i="9"/>
  <c r="BO227" i="9"/>
  <c r="BO237" i="9"/>
  <c r="BO250" i="9"/>
  <c r="BO260" i="9"/>
  <c r="BO220" i="9"/>
  <c r="BO230" i="9"/>
  <c r="BO240" i="9"/>
  <c r="BO253" i="9"/>
  <c r="BS267" i="9"/>
  <c r="BM267" i="9"/>
  <c r="BJ267" i="9"/>
  <c r="BS280" i="9"/>
  <c r="BM280" i="9"/>
  <c r="BJ280" i="9"/>
  <c r="BJ281" i="9"/>
  <c r="BS281" i="9"/>
  <c r="BM281" i="9"/>
  <c r="BS268" i="9"/>
  <c r="BM268" i="9"/>
  <c r="BJ268" i="9"/>
  <c r="BM269" i="9"/>
  <c r="BJ269" i="9"/>
  <c r="BS269" i="9"/>
  <c r="BS309" i="9"/>
  <c r="BJ309" i="9"/>
  <c r="BM309" i="9"/>
  <c r="BJ305" i="9"/>
  <c r="BS305" i="9"/>
  <c r="BM305" i="9"/>
  <c r="BS291" i="9"/>
  <c r="BJ291" i="9"/>
  <c r="BM291" i="9"/>
  <c r="BS310" i="9"/>
  <c r="BJ310" i="9"/>
  <c r="BM310" i="9"/>
  <c r="BJ314" i="9"/>
  <c r="BM314" i="9"/>
  <c r="BS314" i="9"/>
  <c r="BS303" i="9"/>
  <c r="BM303" i="9"/>
  <c r="BJ303" i="9"/>
  <c r="BJ293" i="9"/>
  <c r="BS293" i="9"/>
  <c r="BM293" i="9"/>
  <c r="BJ306" i="9"/>
  <c r="BS306" i="9"/>
  <c r="BM306" i="9"/>
  <c r="BJ276" i="9"/>
  <c r="BM276" i="9"/>
  <c r="BS276" i="9"/>
  <c r="BS297" i="9"/>
  <c r="BM297" i="9"/>
  <c r="BJ297" i="9"/>
  <c r="BJ299" i="9"/>
  <c r="BS299" i="9"/>
  <c r="BM299" i="9"/>
  <c r="BJ295" i="9"/>
  <c r="BS295" i="9"/>
  <c r="BM295" i="9"/>
  <c r="BS266" i="9"/>
  <c r="BJ266" i="9"/>
  <c r="BM266" i="9"/>
  <c r="BS278" i="9"/>
  <c r="BM278" i="9"/>
  <c r="BJ278" i="9"/>
  <c r="BS304" i="9"/>
  <c r="BJ304" i="9"/>
  <c r="BM304" i="9"/>
  <c r="BS296" i="9"/>
  <c r="BJ296" i="9"/>
  <c r="BM296" i="9"/>
  <c r="BJ300" i="9"/>
  <c r="BS300" i="9"/>
  <c r="BM300" i="9"/>
  <c r="BM307" i="9"/>
  <c r="BJ307" i="9"/>
  <c r="BS307" i="9"/>
  <c r="BM301" i="9"/>
  <c r="BJ301" i="9"/>
  <c r="BS301" i="9"/>
  <c r="BJ282" i="9"/>
  <c r="BM282" i="9"/>
  <c r="BS282" i="9"/>
  <c r="BM277" i="9"/>
  <c r="BJ277" i="9"/>
  <c r="BS277" i="9"/>
  <c r="BJ312" i="9"/>
  <c r="BS312" i="9"/>
  <c r="BM312" i="9"/>
  <c r="BJ271" i="9"/>
  <c r="BM271" i="9"/>
  <c r="BS271" i="9"/>
  <c r="BJ283" i="9"/>
  <c r="BS283" i="9"/>
  <c r="BM283" i="9"/>
  <c r="BS273" i="9"/>
  <c r="BM273" i="9"/>
  <c r="BJ273" i="9"/>
  <c r="BS292" i="9"/>
  <c r="BM292" i="9"/>
  <c r="BJ292" i="9"/>
  <c r="BM265" i="9"/>
  <c r="BJ265" i="9"/>
  <c r="BS265" i="9"/>
  <c r="BJ270" i="9"/>
  <c r="BM270" i="9"/>
  <c r="BS270" i="9"/>
  <c r="BS302" i="9"/>
  <c r="BM302" i="9"/>
  <c r="BJ302" i="9"/>
  <c r="BJ287" i="9"/>
  <c r="BS287" i="9"/>
  <c r="BM287" i="9"/>
  <c r="BM308" i="9"/>
  <c r="BS308" i="9"/>
  <c r="BJ308" i="9"/>
  <c r="BJ317" i="9"/>
  <c r="BS317" i="9"/>
  <c r="BM317" i="9"/>
  <c r="BM289" i="9"/>
  <c r="BS289" i="9"/>
  <c r="BJ289" i="9"/>
  <c r="BM313" i="9"/>
  <c r="BJ313" i="9"/>
  <c r="BS313" i="9"/>
  <c r="BJ294" i="9"/>
  <c r="BM294" i="9"/>
  <c r="BS294" i="9"/>
  <c r="BS316" i="9"/>
  <c r="BJ316" i="9"/>
  <c r="BM316" i="9"/>
  <c r="BM275" i="9"/>
  <c r="BJ275" i="9"/>
  <c r="BS275" i="9"/>
  <c r="BJ318" i="9"/>
  <c r="BS318" i="9"/>
  <c r="BM318" i="9"/>
  <c r="BS315" i="9"/>
  <c r="BJ315" i="9"/>
  <c r="BM315" i="9"/>
  <c r="BS279" i="9"/>
  <c r="BM279" i="9"/>
  <c r="BJ279" i="9"/>
  <c r="BS272" i="9"/>
  <c r="BM272" i="9"/>
  <c r="BJ272" i="9"/>
  <c r="BS286" i="9"/>
  <c r="BM286" i="9"/>
  <c r="BJ286" i="9"/>
  <c r="BS298" i="9"/>
  <c r="BM298" i="9"/>
  <c r="BJ298" i="9"/>
  <c r="BS274" i="9"/>
  <c r="BM274" i="9"/>
  <c r="BJ274" i="9"/>
  <c r="BJ288" i="9"/>
  <c r="BS288" i="9"/>
  <c r="BM288" i="9"/>
  <c r="BS285" i="9"/>
  <c r="BJ285" i="9"/>
  <c r="BM285" i="9"/>
  <c r="BS284" i="9"/>
  <c r="BJ284" i="9"/>
  <c r="BM284" i="9"/>
  <c r="BS290" i="9"/>
  <c r="BJ290" i="9"/>
  <c r="BM290" i="9"/>
  <c r="BM350" i="9"/>
  <c r="BM336" i="9"/>
  <c r="BJ324" i="9"/>
  <c r="BJ350" i="9"/>
  <c r="BJ348" i="9"/>
  <c r="BM324" i="9"/>
  <c r="BS348" i="9"/>
  <c r="BJ322" i="9"/>
  <c r="BM344" i="9"/>
  <c r="BM342" i="9"/>
  <c r="BS342" i="9"/>
  <c r="BM332" i="9"/>
  <c r="BJ336" i="9"/>
  <c r="BJ328" i="9"/>
  <c r="BD349" i="9"/>
  <c r="AW349" i="9"/>
  <c r="BJ349" i="9"/>
  <c r="BS349" i="9"/>
  <c r="BM349" i="9"/>
  <c r="AW334" i="9"/>
  <c r="BD334" i="9"/>
  <c r="BJ346" i="9"/>
  <c r="AW340" i="9"/>
  <c r="BD340" i="9"/>
  <c r="BD329" i="9"/>
  <c r="AW329" i="9"/>
  <c r="BM329" i="9"/>
  <c r="BS329" i="9"/>
  <c r="BJ329" i="9"/>
  <c r="W449" i="5" s="1"/>
  <c r="AB449" i="5" s="1"/>
  <c r="AW359" i="9"/>
  <c r="BD359" i="9"/>
  <c r="BM359" i="9"/>
  <c r="BJ359" i="9"/>
  <c r="BS359" i="9"/>
  <c r="AW352" i="9"/>
  <c r="BD352" i="9"/>
  <c r="BS326" i="9"/>
  <c r="BD360" i="9"/>
  <c r="AW360" i="9"/>
  <c r="BM360" i="9"/>
  <c r="BS360" i="9"/>
  <c r="BJ360" i="9"/>
  <c r="BM340" i="9"/>
  <c r="BJ338" i="9"/>
  <c r="BJ344" i="9"/>
  <c r="BJ354" i="9"/>
  <c r="BM334" i="9"/>
  <c r="BD374" i="9"/>
  <c r="AW374" i="9"/>
  <c r="BS374" i="9"/>
  <c r="BM374" i="9"/>
  <c r="BJ374" i="9"/>
  <c r="BD339" i="9"/>
  <c r="AW339" i="9"/>
  <c r="BJ339" i="9"/>
  <c r="BS339" i="9"/>
  <c r="BM339" i="9"/>
  <c r="BD335" i="9"/>
  <c r="AW335" i="9"/>
  <c r="BM335" i="9"/>
  <c r="BJ335" i="9"/>
  <c r="BS335" i="9"/>
  <c r="AW373" i="9"/>
  <c r="BD373" i="9"/>
  <c r="BJ373" i="9"/>
  <c r="BM373" i="9"/>
  <c r="BS373" i="9"/>
  <c r="AW342" i="9"/>
  <c r="BD342" i="9"/>
  <c r="BD345" i="9"/>
  <c r="AW345" i="9"/>
  <c r="BM345" i="9"/>
  <c r="BS345" i="9"/>
  <c r="BJ345" i="9"/>
  <c r="BD370" i="9"/>
  <c r="AW370" i="9"/>
  <c r="BS370" i="9"/>
  <c r="BM370" i="9"/>
  <c r="BJ370" i="9"/>
  <c r="BD323" i="9"/>
  <c r="AW323" i="9"/>
  <c r="BM323" i="9"/>
  <c r="BJ323" i="9"/>
  <c r="BS323" i="9"/>
  <c r="AW369" i="9"/>
  <c r="BD369" i="9"/>
  <c r="BM369" i="9"/>
  <c r="BJ369" i="9"/>
  <c r="BS369" i="9"/>
  <c r="BJ334" i="9"/>
  <c r="AW363" i="9"/>
  <c r="BD363" i="9"/>
  <c r="BJ363" i="9"/>
  <c r="BM363" i="9"/>
  <c r="BS363" i="9"/>
  <c r="BD347" i="9"/>
  <c r="AW347" i="9"/>
  <c r="BM347" i="9"/>
  <c r="BJ347" i="9"/>
  <c r="BS347" i="9"/>
  <c r="AW355" i="9"/>
  <c r="BD355" i="9"/>
  <c r="BM355" i="9"/>
  <c r="BJ355" i="9"/>
  <c r="BS355" i="9"/>
  <c r="BD358" i="9"/>
  <c r="AW358" i="9"/>
  <c r="BM358" i="9"/>
  <c r="BS358" i="9"/>
  <c r="BJ358" i="9"/>
  <c r="AW361" i="9"/>
  <c r="BD361" i="9"/>
  <c r="BM361" i="9"/>
  <c r="BJ361" i="9"/>
  <c r="BS361" i="9"/>
  <c r="BD343" i="9"/>
  <c r="AW343" i="9"/>
  <c r="BM343" i="9"/>
  <c r="BS343" i="9"/>
  <c r="BJ343" i="9"/>
  <c r="BD337" i="9"/>
  <c r="AW337" i="9"/>
  <c r="BS337" i="9"/>
  <c r="BJ337" i="9"/>
  <c r="BM337" i="9"/>
  <c r="AW336" i="9"/>
  <c r="BD336" i="9"/>
  <c r="AW330" i="9"/>
  <c r="BD330" i="9"/>
  <c r="AW357" i="9"/>
  <c r="BD357" i="9"/>
  <c r="BM357" i="9"/>
  <c r="BJ357" i="9"/>
  <c r="BS357" i="9"/>
  <c r="AW328" i="9"/>
  <c r="BD328" i="9"/>
  <c r="AW346" i="9"/>
  <c r="BD346" i="9"/>
  <c r="BS328" i="9"/>
  <c r="AW365" i="9"/>
  <c r="BD365" i="9"/>
  <c r="BJ365" i="9"/>
  <c r="BM365" i="9"/>
  <c r="BS365" i="9"/>
  <c r="BM354" i="9"/>
  <c r="BD321" i="9"/>
  <c r="AW321" i="9"/>
  <c r="BM321" i="9"/>
  <c r="BS321" i="9"/>
  <c r="BJ321" i="9"/>
  <c r="AW322" i="9"/>
  <c r="BD322" i="9"/>
  <c r="BD351" i="9"/>
  <c r="AW351" i="9"/>
  <c r="BM351" i="9"/>
  <c r="BS351" i="9"/>
  <c r="BJ351" i="9"/>
  <c r="BM330" i="9"/>
  <c r="AW332" i="9"/>
  <c r="BD332" i="9"/>
  <c r="BD333" i="9"/>
  <c r="AW333" i="9"/>
  <c r="BM333" i="9"/>
  <c r="BS333" i="9"/>
  <c r="BJ333" i="9"/>
  <c r="AW326" i="9"/>
  <c r="BD326" i="9"/>
  <c r="BS334" i="9"/>
  <c r="BD341" i="9"/>
  <c r="AW341" i="9"/>
  <c r="BJ341" i="9"/>
  <c r="BS341" i="9"/>
  <c r="BM341" i="9"/>
  <c r="BD364" i="9"/>
  <c r="AW364" i="9"/>
  <c r="BS364" i="9"/>
  <c r="BM364" i="9"/>
  <c r="BJ364" i="9"/>
  <c r="AW348" i="9"/>
  <c r="BD348" i="9"/>
  <c r="BJ352" i="9"/>
  <c r="BD372" i="9"/>
  <c r="AW372" i="9"/>
  <c r="BS372" i="9"/>
  <c r="BM372" i="9"/>
  <c r="BJ372" i="9"/>
  <c r="BD331" i="9"/>
  <c r="AW331" i="9"/>
  <c r="BM331" i="9"/>
  <c r="BS331" i="9"/>
  <c r="W450" i="5" s="1"/>
  <c r="AB450" i="5" s="1"/>
  <c r="BJ331" i="9"/>
  <c r="AW324" i="9"/>
  <c r="BD324" i="9"/>
  <c r="AW344" i="9"/>
  <c r="BD344" i="9"/>
  <c r="BD368" i="9"/>
  <c r="AW368" i="9"/>
  <c r="BM368" i="9"/>
  <c r="BS368" i="9"/>
  <c r="BJ368" i="9"/>
  <c r="BM322" i="9"/>
  <c r="BD366" i="9"/>
  <c r="AW366" i="9"/>
  <c r="BM366" i="9"/>
  <c r="BS366" i="9"/>
  <c r="BJ366" i="9"/>
  <c r="BS352" i="9"/>
  <c r="BM338" i="9"/>
  <c r="AW354" i="9"/>
  <c r="BD354" i="9"/>
  <c r="BS340" i="9"/>
  <c r="BD327" i="9"/>
  <c r="AW327" i="9"/>
  <c r="BM327" i="9"/>
  <c r="BJ327" i="9"/>
  <c r="BS327" i="9"/>
  <c r="BJ330" i="9"/>
  <c r="BJ332" i="9"/>
  <c r="AW367" i="9"/>
  <c r="BD367" i="9"/>
  <c r="BM367" i="9"/>
  <c r="BJ367" i="9"/>
  <c r="BS367" i="9"/>
  <c r="BJ340" i="9"/>
  <c r="AW371" i="9"/>
  <c r="BD371" i="9"/>
  <c r="BM371" i="9"/>
  <c r="BJ371" i="9"/>
  <c r="BS371" i="9"/>
  <c r="AW350" i="9"/>
  <c r="BD350" i="9"/>
  <c r="BD325" i="9"/>
  <c r="AW325" i="9"/>
  <c r="BS325" i="9"/>
  <c r="BJ325" i="9"/>
  <c r="BM325" i="9"/>
  <c r="BM326" i="9"/>
  <c r="BD362" i="9"/>
  <c r="AW362" i="9"/>
  <c r="BM362" i="9"/>
  <c r="BS362" i="9"/>
  <c r="BJ362" i="9"/>
  <c r="AW338" i="9"/>
  <c r="BD338" i="9"/>
  <c r="BD353" i="9"/>
  <c r="AW353" i="9"/>
  <c r="BM353" i="9"/>
  <c r="BS353" i="9"/>
  <c r="BJ353" i="9"/>
  <c r="BM346" i="9"/>
  <c r="BD356" i="9"/>
  <c r="AW356" i="9"/>
  <c r="BM356" i="9"/>
  <c r="BS356" i="9"/>
  <c r="BJ356" i="9"/>
  <c r="AV320" i="9"/>
  <c r="AS320" i="9"/>
  <c r="AG29" i="23" a="1"/>
  <c r="AG29" i="23" s="1"/>
  <c r="BO209" i="9"/>
  <c r="BO208" i="9"/>
  <c r="BD305" i="9"/>
  <c r="AW305" i="9"/>
  <c r="AW304" i="9"/>
  <c r="BD304" i="9"/>
  <c r="AW307" i="9"/>
  <c r="BD307" i="9"/>
  <c r="BD270" i="9"/>
  <c r="AW270" i="9"/>
  <c r="BD284" i="9"/>
  <c r="AW284" i="9"/>
  <c r="BD314" i="9"/>
  <c r="AW314" i="9"/>
  <c r="AW312" i="9"/>
  <c r="BD312" i="9"/>
  <c r="AW286" i="9"/>
  <c r="BD286" i="9"/>
  <c r="BD306" i="9"/>
  <c r="AW306" i="9"/>
  <c r="AW309" i="9"/>
  <c r="BD309" i="9"/>
  <c r="AW269" i="9"/>
  <c r="BD269" i="9"/>
  <c r="BD277" i="9"/>
  <c r="AW277" i="9"/>
  <c r="AW278" i="9"/>
  <c r="BD278" i="9"/>
  <c r="AV311" i="9"/>
  <c r="AS311" i="9"/>
  <c r="AW308" i="9"/>
  <c r="BD308" i="9"/>
  <c r="BD301" i="9"/>
  <c r="AW301" i="9"/>
  <c r="AW298" i="9"/>
  <c r="BD298" i="9"/>
  <c r="AW318" i="9"/>
  <c r="BD318" i="9"/>
  <c r="BD276" i="9"/>
  <c r="AW276" i="9"/>
  <c r="AW287" i="9"/>
  <c r="BD287" i="9"/>
  <c r="AW273" i="9"/>
  <c r="BD273" i="9"/>
  <c r="AW283" i="9"/>
  <c r="BD283" i="9"/>
  <c r="BD282" i="9"/>
  <c r="AW282" i="9"/>
  <c r="BD288" i="9"/>
  <c r="AW288" i="9"/>
  <c r="BD315" i="9"/>
  <c r="AW315" i="9"/>
  <c r="AW285" i="9"/>
  <c r="BD285" i="9"/>
  <c r="AW299" i="9"/>
  <c r="BD299" i="9"/>
  <c r="AW279" i="9"/>
  <c r="BD279" i="9"/>
  <c r="BD316" i="9"/>
  <c r="AW316" i="9"/>
  <c r="BD265" i="9"/>
  <c r="AW265" i="9"/>
  <c r="BD310" i="9"/>
  <c r="AW310" i="9"/>
  <c r="BD296" i="9"/>
  <c r="AW296" i="9"/>
  <c r="BD289" i="9"/>
  <c r="AW289" i="9"/>
  <c r="AW280" i="9"/>
  <c r="BD280" i="9"/>
  <c r="BD281" i="9"/>
  <c r="AW281" i="9"/>
  <c r="AW300" i="9"/>
  <c r="BD300" i="9"/>
  <c r="BD272" i="9"/>
  <c r="AW272" i="9"/>
  <c r="BD294" i="9"/>
  <c r="AW294" i="9"/>
  <c r="AW297" i="9"/>
  <c r="BD297" i="9"/>
  <c r="BD267" i="9"/>
  <c r="AW267" i="9"/>
  <c r="AW268" i="9"/>
  <c r="BD268" i="9"/>
  <c r="AW275" i="9"/>
  <c r="BD275" i="9"/>
  <c r="AW266" i="9"/>
  <c r="BD266" i="9"/>
  <c r="AW302" i="9"/>
  <c r="BD302" i="9"/>
  <c r="BD317" i="9"/>
  <c r="AW317" i="9"/>
  <c r="BD295" i="9"/>
  <c r="AW295" i="9"/>
  <c r="BD303" i="9"/>
  <c r="AW303" i="9"/>
  <c r="AW274" i="9"/>
  <c r="BD274" i="9"/>
  <c r="AW313" i="9"/>
  <c r="BD313" i="9"/>
  <c r="AW291" i="9"/>
  <c r="BD291" i="9"/>
  <c r="AW293" i="9"/>
  <c r="BD293" i="9"/>
  <c r="AW292" i="9"/>
  <c r="BD292" i="9"/>
  <c r="BD271" i="9"/>
  <c r="AW271" i="9"/>
  <c r="AW290" i="9"/>
  <c r="BD290" i="9"/>
  <c r="AV264" i="9"/>
  <c r="AS264" i="9"/>
  <c r="AY223" i="9"/>
  <c r="AY231" i="9"/>
  <c r="AY234" i="9"/>
  <c r="AY260" i="9"/>
  <c r="AY217" i="9"/>
  <c r="AY210" i="9"/>
  <c r="AY255" i="9"/>
  <c r="AY218" i="9"/>
  <c r="AY247" i="9"/>
  <c r="AY239" i="9"/>
  <c r="AY262" i="9"/>
  <c r="AY226" i="9"/>
  <c r="AY235" i="9"/>
  <c r="AY229" i="9"/>
  <c r="AY233" i="9"/>
  <c r="AY222" i="9"/>
  <c r="AY251" i="9"/>
  <c r="AY252" i="9"/>
  <c r="AY245" i="9"/>
  <c r="AY216" i="9"/>
  <c r="AY227" i="9"/>
  <c r="AW209" i="9"/>
  <c r="BD209" i="9"/>
  <c r="BS209" i="9"/>
  <c r="BJ209" i="9"/>
  <c r="BM209" i="9"/>
  <c r="G244" i="23"/>
  <c r="H51" i="23" s="1"/>
  <c r="G128" i="23"/>
  <c r="K40" i="23" s="1"/>
  <c r="AN208" i="9"/>
  <c r="AV208" i="9" s="1"/>
  <c r="J54" i="23"/>
  <c r="J21" i="23"/>
  <c r="J39" i="23"/>
  <c r="J27" i="23"/>
  <c r="J15" i="23"/>
  <c r="J25" i="23"/>
  <c r="J57" i="23"/>
  <c r="J31" i="23"/>
  <c r="J26" i="23"/>
  <c r="J49" i="23"/>
  <c r="J65" i="23"/>
  <c r="J43" i="23"/>
  <c r="J48" i="23"/>
  <c r="J23" i="23"/>
  <c r="J30" i="23"/>
  <c r="J61" i="23"/>
  <c r="J36" i="23"/>
  <c r="J40" i="23"/>
  <c r="J51" i="23"/>
  <c r="J53" i="23"/>
  <c r="J34" i="23"/>
  <c r="J50" i="23"/>
  <c r="J42" i="23"/>
  <c r="J13" i="23"/>
  <c r="J46" i="23"/>
  <c r="J52" i="23"/>
  <c r="F246" i="23"/>
  <c r="G20" i="23"/>
  <c r="G56" i="23"/>
  <c r="G66" i="23"/>
  <c r="G19" i="23"/>
  <c r="G31" i="23"/>
  <c r="G43" i="23"/>
  <c r="G55" i="23"/>
  <c r="G32" i="23"/>
  <c r="G44" i="23"/>
  <c r="G62" i="23"/>
  <c r="G17" i="23"/>
  <c r="G21" i="23"/>
  <c r="G50" i="23"/>
  <c r="G61" i="23"/>
  <c r="G59" i="23"/>
  <c r="G27" i="23"/>
  <c r="G38" i="23"/>
  <c r="G49" i="23"/>
  <c r="G47" i="23"/>
  <c r="G51" i="23"/>
  <c r="G14" i="23"/>
  <c r="G37" i="23"/>
  <c r="G35" i="23"/>
  <c r="G58" i="23"/>
  <c r="G52" i="23"/>
  <c r="G16" i="23"/>
  <c r="G25" i="23"/>
  <c r="G23" i="23"/>
  <c r="G46" i="23"/>
  <c r="G13" i="23"/>
  <c r="G34" i="23"/>
  <c r="G28" i="23"/>
  <c r="G22" i="23"/>
  <c r="G53" i="23"/>
  <c r="G40" i="23"/>
  <c r="G41" i="23"/>
  <c r="G29" i="23"/>
  <c r="G24" i="23"/>
  <c r="G48" i="23"/>
  <c r="G45" i="23"/>
  <c r="G15" i="23"/>
  <c r="G36" i="23"/>
  <c r="G18" i="23"/>
  <c r="G54" i="23"/>
  <c r="G60" i="23"/>
  <c r="G39" i="23"/>
  <c r="G65" i="23"/>
  <c r="G26" i="23"/>
  <c r="G64" i="23"/>
  <c r="G57" i="23"/>
  <c r="G12" i="23"/>
  <c r="G42" i="23"/>
  <c r="G63" i="23"/>
  <c r="G30" i="23"/>
  <c r="G33" i="23"/>
  <c r="J66" i="23"/>
  <c r="J28" i="23"/>
  <c r="J58" i="23"/>
  <c r="J22" i="23"/>
  <c r="J29" i="23"/>
  <c r="J47" i="23"/>
  <c r="J38" i="23"/>
  <c r="J59" i="23"/>
  <c r="J63" i="23"/>
  <c r="J64" i="23"/>
  <c r="J19" i="23"/>
  <c r="J41" i="23"/>
  <c r="J62" i="23"/>
  <c r="J33" i="23"/>
  <c r="J45" i="23"/>
  <c r="J37" i="23"/>
  <c r="J55" i="23"/>
  <c r="J56" i="23"/>
  <c r="J12" i="23"/>
  <c r="J24" i="23"/>
  <c r="J16" i="23"/>
  <c r="J35" i="23"/>
  <c r="J44" i="23"/>
  <c r="J18" i="23"/>
  <c r="J60" i="23"/>
  <c r="J17" i="23"/>
  <c r="J14" i="23"/>
  <c r="J20" i="23"/>
  <c r="G186" i="23"/>
  <c r="D66" i="23"/>
  <c r="D17" i="23"/>
  <c r="D40" i="23"/>
  <c r="D61" i="23"/>
  <c r="D58" i="23"/>
  <c r="D44" i="23"/>
  <c r="D55" i="23"/>
  <c r="D28" i="23"/>
  <c r="D49" i="23"/>
  <c r="D46" i="23"/>
  <c r="D32" i="23"/>
  <c r="D43" i="23"/>
  <c r="D29" i="23"/>
  <c r="D16" i="23"/>
  <c r="D37" i="23"/>
  <c r="D34" i="23"/>
  <c r="D20" i="23"/>
  <c r="D31" i="23"/>
  <c r="D25" i="23"/>
  <c r="D22" i="23"/>
  <c r="D19" i="23"/>
  <c r="D41" i="23"/>
  <c r="D13" i="23"/>
  <c r="D53" i="23"/>
  <c r="D51" i="23"/>
  <c r="D21" i="23"/>
  <c r="D27" i="23"/>
  <c r="D62" i="23"/>
  <c r="D59" i="23"/>
  <c r="D50" i="23"/>
  <c r="D47" i="23"/>
  <c r="D23" i="23"/>
  <c r="D38" i="23"/>
  <c r="D35" i="23"/>
  <c r="D52" i="23"/>
  <c r="D14" i="23"/>
  <c r="D56" i="23"/>
  <c r="D33" i="23"/>
  <c r="D63" i="23"/>
  <c r="D12" i="23"/>
  <c r="D18" i="23"/>
  <c r="D60" i="23"/>
  <c r="D24" i="23"/>
  <c r="D45" i="23"/>
  <c r="D64" i="23"/>
  <c r="D36" i="23"/>
  <c r="D48" i="23"/>
  <c r="D26" i="23"/>
  <c r="D54" i="23"/>
  <c r="D57" i="23"/>
  <c r="D42" i="23"/>
  <c r="D15" i="23"/>
  <c r="D30" i="23"/>
  <c r="D65" i="23"/>
  <c r="D39" i="23"/>
  <c r="D254" i="5"/>
  <c r="D255" i="5" s="1"/>
  <c r="H105" i="5"/>
  <c r="F86" i="13"/>
  <c r="F85" i="13"/>
  <c r="F64" i="13"/>
  <c r="F899" i="5" s="1"/>
  <c r="X77" i="2" s="1"/>
  <c r="F84" i="13"/>
  <c r="G661" i="5"/>
  <c r="G648" i="5"/>
  <c r="F66" i="13"/>
  <c r="F901" i="5" s="1"/>
  <c r="X79" i="2" s="1"/>
  <c r="I126" i="5"/>
  <c r="F52" i="15"/>
  <c r="H339" i="5"/>
  <c r="H110" i="5"/>
  <c r="F68" i="13"/>
  <c r="F903" i="5" s="1"/>
  <c r="X81" i="2" s="1"/>
  <c r="F65" i="13"/>
  <c r="F900" i="5" s="1"/>
  <c r="X78" i="2" s="1"/>
  <c r="I41" i="19"/>
  <c r="J15" i="19"/>
  <c r="O22" i="13"/>
  <c r="O23" i="13" s="1"/>
  <c r="O24" i="13" s="1"/>
  <c r="D633" i="5"/>
  <c r="D624" i="5"/>
  <c r="E31" i="5" s="1"/>
  <c r="G125" i="5"/>
  <c r="G124" i="5"/>
  <c r="G123" i="5"/>
  <c r="G128" i="5"/>
  <c r="G127" i="5"/>
  <c r="G126" i="5"/>
  <c r="H107" i="5"/>
  <c r="E6" i="22"/>
  <c r="H661" i="5" s="1"/>
  <c r="C83" i="5"/>
  <c r="G75" i="13"/>
  <c r="E75" i="13"/>
  <c r="K75" i="13"/>
  <c r="I75" i="13"/>
  <c r="I133" i="5"/>
  <c r="D289" i="5"/>
  <c r="D299" i="5"/>
  <c r="J855" i="5"/>
  <c r="J848" i="5"/>
  <c r="P54" i="13"/>
  <c r="P55" i="13" s="1"/>
  <c r="J1055" i="5"/>
  <c r="J1001" i="5"/>
  <c r="J944" i="5"/>
  <c r="J664" i="5"/>
  <c r="M24" i="13"/>
  <c r="M57" i="13" s="1"/>
  <c r="F649" i="5"/>
  <c r="M13" i="21"/>
  <c r="G3" i="18"/>
  <c r="J3" i="14"/>
  <c r="I689" i="5"/>
  <c r="G24" i="25" s="1"/>
  <c r="J612" i="5"/>
  <c r="I606" i="5"/>
  <c r="I682" i="5" s="1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D655" i="5"/>
  <c r="D656" i="5" s="1"/>
  <c r="D658" i="5" s="1"/>
  <c r="A485" i="5"/>
  <c r="E485" i="5"/>
  <c r="D277" i="5"/>
  <c r="I125" i="5"/>
  <c r="I179" i="5"/>
  <c r="L945" i="5"/>
  <c r="K942" i="5"/>
  <c r="K943" i="5"/>
  <c r="J22" i="17"/>
  <c r="L22" i="17" s="1"/>
  <c r="J26" i="17"/>
  <c r="L651" i="5"/>
  <c r="H103" i="5"/>
  <c r="M9" i="5"/>
  <c r="M8" i="5"/>
  <c r="H9" i="34"/>
  <c r="F662" i="5"/>
  <c r="J5" i="19"/>
  <c r="I128" i="5"/>
  <c r="H9" i="33"/>
  <c r="H101" i="5"/>
  <c r="P28" i="13"/>
  <c r="G290" i="5"/>
  <c r="H104" i="5"/>
  <c r="B14" i="17"/>
  <c r="D13" i="17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H9" i="26"/>
  <c r="H108" i="5"/>
  <c r="I862" i="5"/>
  <c r="H864" i="5"/>
  <c r="I9" i="14" s="1"/>
  <c r="H9" i="25"/>
  <c r="G37" i="10"/>
  <c r="H36" i="10"/>
  <c r="I157" i="5"/>
  <c r="H127" i="5"/>
  <c r="H126" i="5"/>
  <c r="H125" i="5"/>
  <c r="H124" i="5"/>
  <c r="H123" i="5"/>
  <c r="H134" i="5"/>
  <c r="H133" i="5"/>
  <c r="H132" i="5"/>
  <c r="H131" i="5"/>
  <c r="H130" i="5"/>
  <c r="H129" i="5"/>
  <c r="H128" i="5"/>
  <c r="H102" i="5"/>
  <c r="I131" i="5"/>
  <c r="I180" i="5"/>
  <c r="G20" i="15"/>
  <c r="H239" i="5"/>
  <c r="H256" i="5"/>
  <c r="AC29" i="2"/>
  <c r="AD42" i="2"/>
  <c r="H106" i="5"/>
  <c r="E30" i="25"/>
  <c r="H112" i="5"/>
  <c r="I123" i="5"/>
  <c r="I134" i="5"/>
  <c r="D642" i="5"/>
  <c r="D643" i="5" s="1"/>
  <c r="D645" i="5" s="1"/>
  <c r="E476" i="5"/>
  <c r="D260" i="5"/>
  <c r="A476" i="5"/>
  <c r="H71" i="22"/>
  <c r="I72" i="22"/>
  <c r="G9" i="30"/>
  <c r="O30" i="13"/>
  <c r="O31" i="13" s="1"/>
  <c r="H111" i="5"/>
  <c r="J188" i="5"/>
  <c r="I222" i="5"/>
  <c r="I342" i="5"/>
  <c r="I368" i="5" s="1"/>
  <c r="AS209" i="9"/>
  <c r="N24" i="13"/>
  <c r="I573" i="5"/>
  <c r="J100" i="5"/>
  <c r="E113" i="20"/>
  <c r="E103" i="20"/>
  <c r="E112" i="20" s="1"/>
  <c r="F104" i="20"/>
  <c r="W448" i="5"/>
  <c r="AB448" i="5" s="1"/>
  <c r="I9" i="29"/>
  <c r="K638" i="5"/>
  <c r="H710" i="5"/>
  <c r="H703" i="5"/>
  <c r="H708" i="5"/>
  <c r="H684" i="5"/>
  <c r="H679" i="5"/>
  <c r="H677" i="5"/>
  <c r="H678" i="5"/>
  <c r="F83" i="13"/>
  <c r="I129" i="5"/>
  <c r="L28" i="3"/>
  <c r="K27" i="3"/>
  <c r="D248" i="5"/>
  <c r="Q52" i="13"/>
  <c r="Q41" i="13"/>
  <c r="Q37" i="13"/>
  <c r="Q51" i="13"/>
  <c r="Q48" i="13"/>
  <c r="Q40" i="13"/>
  <c r="Q50" i="13"/>
  <c r="Q39" i="13"/>
  <c r="Q42" i="13"/>
  <c r="Q53" i="13"/>
  <c r="Q49" i="13"/>
  <c r="Q18" i="13"/>
  <c r="Q14" i="13"/>
  <c r="Q17" i="13"/>
  <c r="Q36" i="13"/>
  <c r="R13" i="13"/>
  <c r="Q16" i="13"/>
  <c r="Q47" i="13"/>
  <c r="Q27" i="13"/>
  <c r="Q19" i="13"/>
  <c r="Q15" i="13"/>
  <c r="Q38" i="13"/>
  <c r="Q34" i="13"/>
  <c r="Q35" i="13"/>
  <c r="S459" i="5"/>
  <c r="F89" i="20"/>
  <c r="F90" i="20" s="1"/>
  <c r="E11" i="13"/>
  <c r="I577" i="5" s="1"/>
  <c r="C452" i="5"/>
  <c r="D22" i="5" s="1"/>
  <c r="G55" i="15"/>
  <c r="E40" i="25"/>
  <c r="Q104" i="20"/>
  <c r="P103" i="20"/>
  <c r="P112" i="20" s="1"/>
  <c r="P113" i="20"/>
  <c r="G732" i="5"/>
  <c r="G800" i="5" s="1"/>
  <c r="H738" i="5"/>
  <c r="J117" i="5"/>
  <c r="J118" i="5" s="1"/>
  <c r="I120" i="5"/>
  <c r="I105" i="5" s="1"/>
  <c r="I132" i="5"/>
  <c r="P43" i="13"/>
  <c r="P44" i="13" s="1"/>
  <c r="G273" i="5"/>
  <c r="G9" i="28"/>
  <c r="H95" i="5"/>
  <c r="K78" i="5"/>
  <c r="H63" i="13"/>
  <c r="C76" i="13"/>
  <c r="G87" i="13" s="1"/>
  <c r="G898" i="5"/>
  <c r="Y76" i="2" s="1"/>
  <c r="I9" i="32"/>
  <c r="G114" i="5"/>
  <c r="O433" i="5"/>
  <c r="O67" i="5" s="1"/>
  <c r="N67" i="5"/>
  <c r="I124" i="5"/>
  <c r="D282" i="5"/>
  <c r="F306" i="5"/>
  <c r="N127" i="21"/>
  <c r="AC2" i="2"/>
  <c r="H9" i="31"/>
  <c r="L14" i="21"/>
  <c r="G16" i="20"/>
  <c r="G17" i="20" s="1"/>
  <c r="F2" i="18"/>
  <c r="K15" i="16"/>
  <c r="I2" i="14"/>
  <c r="H648" i="5"/>
  <c r="I607" i="5"/>
  <c r="H622" i="5"/>
  <c r="G526" i="5"/>
  <c r="N97" i="5"/>
  <c r="L14" i="16"/>
  <c r="L21" i="16" s="1"/>
  <c r="M20" i="16"/>
  <c r="S530" i="5"/>
  <c r="K625" i="5"/>
  <c r="I127" i="5"/>
  <c r="K834" i="5"/>
  <c r="K790" i="5"/>
  <c r="K791" i="5" s="1"/>
  <c r="L789" i="5"/>
  <c r="G92" i="20"/>
  <c r="G93" i="20"/>
  <c r="G25" i="20"/>
  <c r="G24" i="20"/>
  <c r="G18" i="20"/>
  <c r="P20" i="13"/>
  <c r="J156" i="5"/>
  <c r="J155" i="5"/>
  <c r="J154" i="5"/>
  <c r="J153" i="5"/>
  <c r="J144" i="5"/>
  <c r="J152" i="5"/>
  <c r="J149" i="5"/>
  <c r="J146" i="5"/>
  <c r="J151" i="5"/>
  <c r="J148" i="5"/>
  <c r="J145" i="5"/>
  <c r="J147" i="5"/>
  <c r="J150" i="5"/>
  <c r="G9" i="27"/>
  <c r="E134" i="5"/>
  <c r="E133" i="5"/>
  <c r="E132" i="5"/>
  <c r="E131" i="5"/>
  <c r="E130" i="5"/>
  <c r="E129" i="5"/>
  <c r="E128" i="5"/>
  <c r="E127" i="5"/>
  <c r="E126" i="5"/>
  <c r="H635" i="5" s="1"/>
  <c r="E125" i="5"/>
  <c r="G635" i="5" s="1"/>
  <c r="E124" i="5"/>
  <c r="F635" i="5" s="1"/>
  <c r="E123" i="5"/>
  <c r="D139" i="5"/>
  <c r="F134" i="5"/>
  <c r="F131" i="5"/>
  <c r="F128" i="5"/>
  <c r="F125" i="5"/>
  <c r="F133" i="5"/>
  <c r="F130" i="5"/>
  <c r="F127" i="5"/>
  <c r="F124" i="5"/>
  <c r="F132" i="5"/>
  <c r="F129" i="5"/>
  <c r="F126" i="5"/>
  <c r="F123" i="5"/>
  <c r="F87" i="13"/>
  <c r="I15" i="20"/>
  <c r="H14" i="20"/>
  <c r="D311" i="5"/>
  <c r="D505" i="5"/>
  <c r="H682" i="5"/>
  <c r="I158" i="5"/>
  <c r="F623" i="5"/>
  <c r="G623" i="5" s="1"/>
  <c r="BQ239" i="9" l="1"/>
  <c r="BO295" i="9"/>
  <c r="BO351" i="9" s="1"/>
  <c r="BP239" i="9"/>
  <c r="BO293" i="9"/>
  <c r="BQ237" i="9"/>
  <c r="BP237" i="9"/>
  <c r="BQ214" i="9"/>
  <c r="BO270" i="9"/>
  <c r="BP214" i="9"/>
  <c r="BQ215" i="9"/>
  <c r="BO271" i="9"/>
  <c r="BP215" i="9"/>
  <c r="BQ236" i="9"/>
  <c r="BO292" i="9"/>
  <c r="BP236" i="9"/>
  <c r="BQ250" i="9"/>
  <c r="BO306" i="9"/>
  <c r="BO362" i="9" s="1"/>
  <c r="BP250" i="9"/>
  <c r="BQ221" i="9"/>
  <c r="BO277" i="9"/>
  <c r="BP221" i="9"/>
  <c r="BO283" i="9"/>
  <c r="BQ227" i="9"/>
  <c r="BP227" i="9"/>
  <c r="BQ241" i="9"/>
  <c r="BO297" i="9"/>
  <c r="BP241" i="9"/>
  <c r="BO311" i="9"/>
  <c r="BQ311" i="9" s="1"/>
  <c r="BQ255" i="9"/>
  <c r="BP255" i="9"/>
  <c r="BQ229" i="9"/>
  <c r="BO285" i="9"/>
  <c r="BP229" i="9"/>
  <c r="BQ235" i="9"/>
  <c r="BO291" i="9"/>
  <c r="BP235" i="9"/>
  <c r="BP209" i="9"/>
  <c r="BO265" i="9"/>
  <c r="BO266" i="9"/>
  <c r="BQ210" i="9"/>
  <c r="BP210" i="9"/>
  <c r="BO317" i="9"/>
  <c r="BQ261" i="9"/>
  <c r="BP261" i="9"/>
  <c r="BQ245" i="9"/>
  <c r="BO301" i="9"/>
  <c r="BP245" i="9"/>
  <c r="BQ226" i="9"/>
  <c r="BO282" i="9"/>
  <c r="BO338" i="9" s="1"/>
  <c r="BP226" i="9"/>
  <c r="BQ247" i="9"/>
  <c r="BO303" i="9"/>
  <c r="BP247" i="9"/>
  <c r="BO307" i="9"/>
  <c r="BQ251" i="9"/>
  <c r="BP251" i="9"/>
  <c r="BO298" i="9"/>
  <c r="BQ242" i="9"/>
  <c r="BP242" i="9"/>
  <c r="BQ259" i="9"/>
  <c r="BO315" i="9"/>
  <c r="BO371" i="9" s="1"/>
  <c r="BP259" i="9"/>
  <c r="BO290" i="9"/>
  <c r="BO346" i="9" s="1"/>
  <c r="BQ234" i="9"/>
  <c r="BP234" i="9"/>
  <c r="BQ248" i="9"/>
  <c r="BO304" i="9"/>
  <c r="BP248" i="9"/>
  <c r="BQ232" i="9"/>
  <c r="BO288" i="9"/>
  <c r="BP232" i="9"/>
  <c r="BQ246" i="9"/>
  <c r="BO302" i="9"/>
  <c r="BO358" i="9" s="1"/>
  <c r="BP246" i="9"/>
  <c r="BO280" i="9"/>
  <c r="BQ224" i="9"/>
  <c r="BP224" i="9"/>
  <c r="BQ238" i="9"/>
  <c r="BO294" i="9"/>
  <c r="BP238" i="9"/>
  <c r="BO278" i="9"/>
  <c r="BQ222" i="9"/>
  <c r="BP222" i="9"/>
  <c r="BO272" i="9"/>
  <c r="BO328" i="9" s="1"/>
  <c r="BQ216" i="9"/>
  <c r="BP216" i="9"/>
  <c r="BQ253" i="9"/>
  <c r="BO309" i="9"/>
  <c r="BP253" i="9"/>
  <c r="BQ217" i="9"/>
  <c r="BO273" i="9"/>
  <c r="BP217" i="9"/>
  <c r="BO284" i="9"/>
  <c r="BQ228" i="9"/>
  <c r="BP228" i="9"/>
  <c r="BQ252" i="9"/>
  <c r="BO308" i="9"/>
  <c r="BP252" i="9"/>
  <c r="BQ256" i="9"/>
  <c r="BO312" i="9"/>
  <c r="BP256" i="9"/>
  <c r="BQ240" i="9"/>
  <c r="BO296" i="9"/>
  <c r="BP240" i="9"/>
  <c r="BO313" i="9"/>
  <c r="BQ257" i="9"/>
  <c r="BP257" i="9"/>
  <c r="BQ225" i="9"/>
  <c r="BO281" i="9"/>
  <c r="BO337" i="9" s="1"/>
  <c r="BP225" i="9"/>
  <c r="BQ219" i="9"/>
  <c r="BO275" i="9"/>
  <c r="BP219" i="9"/>
  <c r="BQ243" i="9"/>
  <c r="BO299" i="9"/>
  <c r="BP243" i="9"/>
  <c r="BQ230" i="9"/>
  <c r="BO286" i="9"/>
  <c r="BP230" i="9"/>
  <c r="BQ254" i="9"/>
  <c r="BO310" i="9"/>
  <c r="BP254" i="9"/>
  <c r="BO274" i="9"/>
  <c r="BQ218" i="9"/>
  <c r="BP218" i="9"/>
  <c r="BQ212" i="9"/>
  <c r="BO268" i="9"/>
  <c r="BP212" i="9"/>
  <c r="BQ233" i="9"/>
  <c r="BO289" i="9"/>
  <c r="BO345" i="9" s="1"/>
  <c r="BP233" i="9"/>
  <c r="BQ220" i="9"/>
  <c r="BO276" i="9"/>
  <c r="BP220" i="9"/>
  <c r="BQ244" i="9"/>
  <c r="BO300" i="9"/>
  <c r="BP244" i="9"/>
  <c r="BQ211" i="9"/>
  <c r="BO267" i="9"/>
  <c r="BP211" i="9"/>
  <c r="BQ262" i="9"/>
  <c r="BO318" i="9"/>
  <c r="BP262" i="9"/>
  <c r="BQ223" i="9"/>
  <c r="BO279" i="9"/>
  <c r="BO335" i="9" s="1"/>
  <c r="BP223" i="9"/>
  <c r="BQ260" i="9"/>
  <c r="BO316" i="9"/>
  <c r="BP260" i="9"/>
  <c r="BO287" i="9"/>
  <c r="BQ231" i="9"/>
  <c r="BP231" i="9"/>
  <c r="BO314" i="9"/>
  <c r="BQ258" i="9"/>
  <c r="BP258" i="9"/>
  <c r="BQ249" i="9"/>
  <c r="BO305" i="9"/>
  <c r="BP249" i="9"/>
  <c r="BQ213" i="9"/>
  <c r="BO269" i="9"/>
  <c r="BP213" i="9"/>
  <c r="BJ311" i="9"/>
  <c r="BS311" i="9"/>
  <c r="BP311" i="9"/>
  <c r="BM311" i="9"/>
  <c r="AY368" i="9"/>
  <c r="AY331" i="9"/>
  <c r="AY332" i="9"/>
  <c r="AY357" i="9"/>
  <c r="AY361" i="9"/>
  <c r="AY355" i="9"/>
  <c r="AY363" i="9"/>
  <c r="AY323" i="9"/>
  <c r="AY345" i="9"/>
  <c r="AY353" i="9"/>
  <c r="AY359" i="9"/>
  <c r="AY367" i="9"/>
  <c r="AY322" i="9"/>
  <c r="AY360" i="9"/>
  <c r="AY334" i="9"/>
  <c r="AY371" i="9"/>
  <c r="AY326" i="9"/>
  <c r="AY321" i="9"/>
  <c r="AY346" i="9"/>
  <c r="AY330" i="9"/>
  <c r="AY335" i="9"/>
  <c r="AY374" i="9"/>
  <c r="AY344" i="9"/>
  <c r="AY364" i="9"/>
  <c r="AY342" i="9"/>
  <c r="AY340" i="9"/>
  <c r="AY348" i="9"/>
  <c r="AY338" i="9"/>
  <c r="AY325" i="9"/>
  <c r="AY327" i="9"/>
  <c r="AY366" i="9"/>
  <c r="AY343" i="9"/>
  <c r="AY358" i="9"/>
  <c r="AY347" i="9"/>
  <c r="AY337" i="9"/>
  <c r="AY356" i="9"/>
  <c r="AY372" i="9"/>
  <c r="AY351" i="9"/>
  <c r="AY328" i="9"/>
  <c r="AY336" i="9"/>
  <c r="AY370" i="9"/>
  <c r="AY329" i="9"/>
  <c r="AY373" i="9"/>
  <c r="AY365" i="9"/>
  <c r="AY324" i="9"/>
  <c r="AY369" i="9"/>
  <c r="AY352" i="9"/>
  <c r="AY349" i="9"/>
  <c r="AY341" i="9"/>
  <c r="AY333" i="9"/>
  <c r="AY362" i="9"/>
  <c r="AY350" i="9"/>
  <c r="AY354" i="9"/>
  <c r="AY339" i="9"/>
  <c r="BD320" i="9"/>
  <c r="AW320" i="9"/>
  <c r="BJ320" i="9"/>
  <c r="BM320" i="9"/>
  <c r="BS320" i="9"/>
  <c r="BO361" i="9"/>
  <c r="BO331" i="9"/>
  <c r="BO353" i="9"/>
  <c r="BO354" i="9"/>
  <c r="BO322" i="9"/>
  <c r="BO356" i="9"/>
  <c r="BO326" i="9"/>
  <c r="BO347" i="9"/>
  <c r="BO334" i="9"/>
  <c r="BO373" i="9"/>
  <c r="BO336" i="9"/>
  <c r="BO348" i="9"/>
  <c r="BO365" i="9"/>
  <c r="BO325" i="9"/>
  <c r="BO368" i="9"/>
  <c r="BO360" i="9"/>
  <c r="BO264" i="9"/>
  <c r="BQ208" i="9"/>
  <c r="BO330" i="9"/>
  <c r="BO323" i="9"/>
  <c r="BO329" i="9"/>
  <c r="BO343" i="9"/>
  <c r="BO364" i="9"/>
  <c r="BO374" i="9"/>
  <c r="BO370" i="9"/>
  <c r="BO340" i="9"/>
  <c r="BO352" i="9"/>
  <c r="BO363" i="9"/>
  <c r="BO359" i="9"/>
  <c r="BO366" i="9"/>
  <c r="BO349" i="9"/>
  <c r="BO350" i="9"/>
  <c r="BO344" i="9"/>
  <c r="BO341" i="9"/>
  <c r="BQ209" i="9"/>
  <c r="BO333" i="9"/>
  <c r="BO327" i="9"/>
  <c r="BO324" i="9"/>
  <c r="BO369" i="9"/>
  <c r="BO355" i="9"/>
  <c r="BO332" i="9"/>
  <c r="BO372" i="9"/>
  <c r="AY313" i="9"/>
  <c r="AY296" i="9"/>
  <c r="AY265" i="9"/>
  <c r="AY290" i="9"/>
  <c r="AY293" i="9"/>
  <c r="AY275" i="9"/>
  <c r="AY298" i="9"/>
  <c r="AY314" i="9"/>
  <c r="AY307" i="9"/>
  <c r="AY295" i="9"/>
  <c r="AY285" i="9"/>
  <c r="AY271" i="9"/>
  <c r="AY302" i="9"/>
  <c r="AY297" i="9"/>
  <c r="AY272" i="9"/>
  <c r="AY282" i="9"/>
  <c r="AY308" i="9"/>
  <c r="AY279" i="9"/>
  <c r="AY276" i="9"/>
  <c r="AY269" i="9"/>
  <c r="AY280" i="9"/>
  <c r="AY273" i="9"/>
  <c r="AY309" i="9"/>
  <c r="AY286" i="9"/>
  <c r="AY274" i="9"/>
  <c r="AY316" i="9"/>
  <c r="AY315" i="9"/>
  <c r="AY270" i="9"/>
  <c r="AY310" i="9"/>
  <c r="AW311" i="9"/>
  <c r="BD311" i="9"/>
  <c r="AY277" i="9"/>
  <c r="AY300" i="9"/>
  <c r="AY299" i="9"/>
  <c r="AY301" i="9"/>
  <c r="AY317" i="9"/>
  <c r="AY294" i="9"/>
  <c r="AY281" i="9"/>
  <c r="AY318" i="9"/>
  <c r="AY304" i="9"/>
  <c r="AY291" i="9"/>
  <c r="AY266" i="9"/>
  <c r="AY268" i="9"/>
  <c r="AY289" i="9"/>
  <c r="AY288" i="9"/>
  <c r="AY283" i="9"/>
  <c r="AY306" i="9"/>
  <c r="AY303" i="9"/>
  <c r="AY312" i="9"/>
  <c r="AY305" i="9"/>
  <c r="AY278" i="9"/>
  <c r="AY292" i="9"/>
  <c r="AY267" i="9"/>
  <c r="AY287" i="9"/>
  <c r="AY284" i="9"/>
  <c r="BD264" i="9"/>
  <c r="AW264" i="9"/>
  <c r="BJ264" i="9"/>
  <c r="BM264" i="9"/>
  <c r="BS264" i="9"/>
  <c r="AY209" i="9"/>
  <c r="BD208" i="9"/>
  <c r="AW208" i="9"/>
  <c r="BS208" i="9"/>
  <c r="BP208" i="9"/>
  <c r="BJ208" i="9"/>
  <c r="BM208" i="9"/>
  <c r="AN376" i="9"/>
  <c r="AY376" i="9" s="1"/>
  <c r="H26" i="23"/>
  <c r="H53" i="23"/>
  <c r="H57" i="23"/>
  <c r="H36" i="23"/>
  <c r="H31" i="23"/>
  <c r="H25" i="23"/>
  <c r="H64" i="23"/>
  <c r="H30" i="23"/>
  <c r="H56" i="23"/>
  <c r="H52" i="23"/>
  <c r="H65" i="23"/>
  <c r="H29" i="23"/>
  <c r="H59" i="23"/>
  <c r="H17" i="23"/>
  <c r="H39" i="23"/>
  <c r="H20" i="23"/>
  <c r="H28" i="23"/>
  <c r="H37" i="23"/>
  <c r="H12" i="23"/>
  <c r="H46" i="23"/>
  <c r="H66" i="23"/>
  <c r="H35" i="23"/>
  <c r="H54" i="23"/>
  <c r="H41" i="23"/>
  <c r="H43" i="23"/>
  <c r="H61" i="23"/>
  <c r="H18" i="23"/>
  <c r="H32" i="23"/>
  <c r="H22" i="23"/>
  <c r="H58" i="23"/>
  <c r="H62" i="23"/>
  <c r="H48" i="23"/>
  <c r="H15" i="23"/>
  <c r="H19" i="23"/>
  <c r="H40" i="23"/>
  <c r="H50" i="23"/>
  <c r="H24" i="23"/>
  <c r="H45" i="23"/>
  <c r="H44" i="23"/>
  <c r="H55" i="23"/>
  <c r="H38" i="23"/>
  <c r="H42" i="23"/>
  <c r="H60" i="23"/>
  <c r="H34" i="23"/>
  <c r="H21" i="23"/>
  <c r="H14" i="23"/>
  <c r="H13" i="23"/>
  <c r="H63" i="23"/>
  <c r="H33" i="23"/>
  <c r="H16" i="23"/>
  <c r="H47" i="23"/>
  <c r="H27" i="23"/>
  <c r="H49" i="23"/>
  <c r="H23" i="23"/>
  <c r="G246" i="23"/>
  <c r="M52" i="23" s="1"/>
  <c r="K45" i="23"/>
  <c r="K38" i="23"/>
  <c r="K66" i="23"/>
  <c r="K46" i="23"/>
  <c r="K24" i="23"/>
  <c r="K42" i="23"/>
  <c r="K33" i="23"/>
  <c r="K50" i="23"/>
  <c r="K22" i="23"/>
  <c r="K51" i="23"/>
  <c r="K19" i="23"/>
  <c r="K57" i="23"/>
  <c r="K17" i="23"/>
  <c r="K53" i="23"/>
  <c r="K43" i="23"/>
  <c r="K27" i="23"/>
  <c r="K25" i="23"/>
  <c r="K54" i="23"/>
  <c r="K29" i="23"/>
  <c r="K47" i="23"/>
  <c r="K34" i="23"/>
  <c r="K26" i="23"/>
  <c r="K44" i="23"/>
  <c r="K62" i="23"/>
  <c r="K13" i="23"/>
  <c r="K48" i="23"/>
  <c r="K23" i="23"/>
  <c r="K16" i="23"/>
  <c r="K52" i="23"/>
  <c r="K36" i="23"/>
  <c r="K61" i="23"/>
  <c r="K59" i="23"/>
  <c r="K55" i="23"/>
  <c r="K28" i="23"/>
  <c r="K30" i="23"/>
  <c r="K60" i="23"/>
  <c r="K49" i="23"/>
  <c r="K21" i="23"/>
  <c r="K20" i="23"/>
  <c r="K64" i="23"/>
  <c r="K18" i="23"/>
  <c r="K41" i="23"/>
  <c r="K32" i="23"/>
  <c r="K58" i="23"/>
  <c r="K39" i="23"/>
  <c r="K12" i="23"/>
  <c r="K56" i="23"/>
  <c r="K14" i="23"/>
  <c r="K37" i="23"/>
  <c r="K65" i="23"/>
  <c r="K15" i="23"/>
  <c r="K63" i="23"/>
  <c r="K35" i="23"/>
  <c r="K31" i="23"/>
  <c r="AS208" i="9"/>
  <c r="J67" i="23"/>
  <c r="L58" i="23"/>
  <c r="L21" i="23"/>
  <c r="L22" i="23"/>
  <c r="L46" i="23"/>
  <c r="L34" i="23"/>
  <c r="L17" i="23"/>
  <c r="L27" i="23"/>
  <c r="L14" i="23"/>
  <c r="L31" i="23"/>
  <c r="L43" i="23"/>
  <c r="L66" i="23"/>
  <c r="L29" i="23"/>
  <c r="L55" i="23"/>
  <c r="L41" i="23"/>
  <c r="L38" i="23"/>
  <c r="L53" i="23"/>
  <c r="L20" i="23"/>
  <c r="L52" i="23"/>
  <c r="L23" i="23"/>
  <c r="L32" i="23"/>
  <c r="L40" i="23"/>
  <c r="L61" i="23"/>
  <c r="L28" i="23"/>
  <c r="L49" i="23"/>
  <c r="L59" i="23"/>
  <c r="L56" i="23"/>
  <c r="L19" i="23"/>
  <c r="L44" i="23"/>
  <c r="L16" i="23"/>
  <c r="L62" i="23"/>
  <c r="L37" i="23"/>
  <c r="L47" i="23"/>
  <c r="L51" i="23"/>
  <c r="L50" i="23"/>
  <c r="L25" i="23"/>
  <c r="L35" i="23"/>
  <c r="L13" i="23"/>
  <c r="L24" i="23"/>
  <c r="L48" i="23"/>
  <c r="L45" i="23"/>
  <c r="L36" i="23"/>
  <c r="L18" i="23"/>
  <c r="L54" i="23"/>
  <c r="L60" i="23"/>
  <c r="L65" i="23"/>
  <c r="L26" i="23"/>
  <c r="L15" i="23"/>
  <c r="L57" i="23"/>
  <c r="L12" i="23"/>
  <c r="L42" i="23"/>
  <c r="L30" i="23"/>
  <c r="L39" i="23"/>
  <c r="L64" i="23"/>
  <c r="L33" i="23"/>
  <c r="L63" i="23"/>
  <c r="G67" i="23"/>
  <c r="E23" i="23"/>
  <c r="E35" i="23"/>
  <c r="E47" i="23"/>
  <c r="E59" i="23"/>
  <c r="E21" i="23"/>
  <c r="E66" i="23"/>
  <c r="E13" i="23"/>
  <c r="E51" i="23"/>
  <c r="E25" i="23"/>
  <c r="E53" i="23"/>
  <c r="E27" i="23"/>
  <c r="E62" i="23"/>
  <c r="E56" i="23"/>
  <c r="E41" i="23"/>
  <c r="E50" i="23"/>
  <c r="E37" i="23"/>
  <c r="E44" i="23"/>
  <c r="E55" i="23"/>
  <c r="E29" i="23"/>
  <c r="E38" i="23"/>
  <c r="E32" i="23"/>
  <c r="E43" i="23"/>
  <c r="E17" i="23"/>
  <c r="E52" i="23"/>
  <c r="E14" i="23"/>
  <c r="E49" i="23"/>
  <c r="E58" i="23"/>
  <c r="E20" i="23"/>
  <c r="E31" i="23"/>
  <c r="E40" i="23"/>
  <c r="E46" i="23"/>
  <c r="E19" i="23"/>
  <c r="E28" i="23"/>
  <c r="E22" i="23"/>
  <c r="E61" i="23"/>
  <c r="E34" i="23"/>
  <c r="E16" i="23"/>
  <c r="E30" i="23"/>
  <c r="E48" i="23"/>
  <c r="E65" i="23"/>
  <c r="E26" i="23"/>
  <c r="E15" i="23"/>
  <c r="E33" i="23"/>
  <c r="E39" i="23"/>
  <c r="E18" i="23"/>
  <c r="E45" i="23"/>
  <c r="E12" i="23"/>
  <c r="E63" i="23"/>
  <c r="E54" i="23"/>
  <c r="E57" i="23"/>
  <c r="E42" i="23"/>
  <c r="E60" i="23"/>
  <c r="E24" i="23"/>
  <c r="E64" i="23"/>
  <c r="E36" i="23"/>
  <c r="D67" i="23"/>
  <c r="D265" i="5"/>
  <c r="G662" i="5"/>
  <c r="H662" i="5" s="1"/>
  <c r="G649" i="5"/>
  <c r="H649" i="5" s="1"/>
  <c r="G83" i="13"/>
  <c r="G64" i="13"/>
  <c r="G899" i="5" s="1"/>
  <c r="Y77" i="2" s="1"/>
  <c r="G84" i="13"/>
  <c r="G68" i="13"/>
  <c r="G903" i="5" s="1"/>
  <c r="Y81" i="2" s="1"/>
  <c r="G65" i="13"/>
  <c r="G900" i="5" s="1"/>
  <c r="Y78" i="2" s="1"/>
  <c r="G85" i="13"/>
  <c r="J41" i="19"/>
  <c r="K15" i="19"/>
  <c r="I339" i="5"/>
  <c r="G52" i="15"/>
  <c r="O57" i="13"/>
  <c r="G66" i="13"/>
  <c r="G901" i="5" s="1"/>
  <c r="Y79" i="2" s="1"/>
  <c r="I683" i="5"/>
  <c r="F136" i="5"/>
  <c r="I104" i="5"/>
  <c r="D117" i="5"/>
  <c r="I103" i="5"/>
  <c r="I102" i="5"/>
  <c r="I112" i="5"/>
  <c r="I101" i="5"/>
  <c r="I110" i="5"/>
  <c r="I109" i="5"/>
  <c r="I108" i="5"/>
  <c r="I107" i="5"/>
  <c r="Q28" i="13"/>
  <c r="L27" i="3"/>
  <c r="M28" i="3"/>
  <c r="I864" i="5"/>
  <c r="J9" i="14" s="1"/>
  <c r="J862" i="5"/>
  <c r="M945" i="5"/>
  <c r="L942" i="5"/>
  <c r="L943" i="5"/>
  <c r="E136" i="5"/>
  <c r="E635" i="5"/>
  <c r="E636" i="5" s="1"/>
  <c r="E135" i="5"/>
  <c r="F135" i="5" s="1"/>
  <c r="G135" i="5" s="1"/>
  <c r="H135" i="5" s="1"/>
  <c r="I135" i="5" s="1"/>
  <c r="J135" i="5" s="1"/>
  <c r="O127" i="21"/>
  <c r="AD2" i="2"/>
  <c r="J9" i="32"/>
  <c r="K117" i="5"/>
  <c r="K118" i="5" s="1"/>
  <c r="J120" i="5"/>
  <c r="J105" i="5" s="1"/>
  <c r="S460" i="5"/>
  <c r="S461" i="5" s="1"/>
  <c r="Q54" i="13"/>
  <c r="F113" i="20"/>
  <c r="F103" i="20"/>
  <c r="F112" i="20" s="1"/>
  <c r="G104" i="20"/>
  <c r="K100" i="5"/>
  <c r="B15" i="17"/>
  <c r="D14" i="17"/>
  <c r="K5" i="19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H683" i="5"/>
  <c r="K855" i="5"/>
  <c r="K848" i="5"/>
  <c r="I9" i="31"/>
  <c r="G306" i="5"/>
  <c r="G89" i="20"/>
  <c r="G90" i="20" s="1"/>
  <c r="I71" i="22"/>
  <c r="J72" i="22"/>
  <c r="H37" i="10"/>
  <c r="I36" i="10"/>
  <c r="J136" i="5"/>
  <c r="J158" i="5"/>
  <c r="P21" i="13"/>
  <c r="G67" i="13"/>
  <c r="G902" i="5" s="1"/>
  <c r="Y80" i="2" s="1"/>
  <c r="H732" i="5"/>
  <c r="H800" i="5" s="1"/>
  <c r="I738" i="5"/>
  <c r="R52" i="13"/>
  <c r="R41" i="13"/>
  <c r="R37" i="13"/>
  <c r="R51" i="13"/>
  <c r="R48" i="13"/>
  <c r="R40" i="13"/>
  <c r="R50" i="13"/>
  <c r="R39" i="13"/>
  <c r="R42" i="13"/>
  <c r="R53" i="13"/>
  <c r="R47" i="13"/>
  <c r="R38" i="13"/>
  <c r="R14" i="13"/>
  <c r="R17" i="13"/>
  <c r="R36" i="13"/>
  <c r="S13" i="13"/>
  <c r="R16" i="13"/>
  <c r="R27" i="13"/>
  <c r="R19" i="13"/>
  <c r="R15" i="13"/>
  <c r="R35" i="13"/>
  <c r="R34" i="13"/>
  <c r="R18" i="13"/>
  <c r="F40" i="25"/>
  <c r="I9" i="2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G6" i="9"/>
  <c r="F30" i="25"/>
  <c r="E105" i="20"/>
  <c r="H55" i="15"/>
  <c r="H136" i="5"/>
  <c r="I9" i="26"/>
  <c r="J180" i="5"/>
  <c r="M651" i="5"/>
  <c r="I106" i="5"/>
  <c r="M14" i="16"/>
  <c r="M21" i="16" s="1"/>
  <c r="N20" i="16"/>
  <c r="M14" i="21"/>
  <c r="H16" i="20"/>
  <c r="H17" i="20" s="1"/>
  <c r="G2" i="18"/>
  <c r="L15" i="16"/>
  <c r="J2" i="14"/>
  <c r="J607" i="5"/>
  <c r="H20" i="15"/>
  <c r="I239" i="5"/>
  <c r="I256" i="5"/>
  <c r="I111" i="5"/>
  <c r="H290" i="5"/>
  <c r="P29" i="13"/>
  <c r="I9" i="33"/>
  <c r="D650" i="5"/>
  <c r="D659" i="5"/>
  <c r="H96" i="5"/>
  <c r="H93" i="20"/>
  <c r="H92" i="20"/>
  <c r="H25" i="20"/>
  <c r="H24" i="20"/>
  <c r="H18" i="20"/>
  <c r="O97" i="5"/>
  <c r="D3" i="19"/>
  <c r="D74" i="19" s="1"/>
  <c r="D145" i="19" s="1"/>
  <c r="D216" i="19" s="1"/>
  <c r="D287" i="19" s="1"/>
  <c r="D358" i="19" s="1"/>
  <c r="D429" i="19" s="1"/>
  <c r="D500" i="19" s="1"/>
  <c r="D571" i="19" s="1"/>
  <c r="D642" i="19" s="1"/>
  <c r="V558" i="5"/>
  <c r="L28" i="2"/>
  <c r="M17" i="2"/>
  <c r="Q20" i="13"/>
  <c r="Q21" i="13" s="1"/>
  <c r="J342" i="5"/>
  <c r="J368" i="5" s="1"/>
  <c r="K188" i="5"/>
  <c r="J222" i="5"/>
  <c r="H114" i="5"/>
  <c r="S531" i="5"/>
  <c r="J179" i="5"/>
  <c r="E7" i="22"/>
  <c r="I648" i="5" s="1"/>
  <c r="C84" i="5"/>
  <c r="J9" i="29"/>
  <c r="D312" i="5"/>
  <c r="A505" i="5"/>
  <c r="H9" i="27"/>
  <c r="K76" i="13"/>
  <c r="I76" i="13"/>
  <c r="G76" i="13"/>
  <c r="E76" i="13"/>
  <c r="L78" i="5"/>
  <c r="Q43" i="13"/>
  <c r="Q44" i="13" s="1"/>
  <c r="D646" i="5"/>
  <c r="D637" i="5"/>
  <c r="K664" i="5"/>
  <c r="G136" i="5"/>
  <c r="J15" i="20"/>
  <c r="I14" i="20"/>
  <c r="L834" i="5"/>
  <c r="M789" i="5"/>
  <c r="L790" i="5"/>
  <c r="L791" i="5" s="1"/>
  <c r="E9" i="13"/>
  <c r="C451" i="5"/>
  <c r="AD29" i="2"/>
  <c r="AE42" i="2"/>
  <c r="H623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G86" i="13"/>
  <c r="R104" i="20"/>
  <c r="Q113" i="20"/>
  <c r="Q103" i="20"/>
  <c r="Q112" i="20" s="1"/>
  <c r="H9" i="30"/>
  <c r="J157" i="5"/>
  <c r="I710" i="5"/>
  <c r="I703" i="5"/>
  <c r="I677" i="5"/>
  <c r="I684" i="5"/>
  <c r="I679" i="5"/>
  <c r="I708" i="5"/>
  <c r="I678" i="5"/>
  <c r="K1055" i="5"/>
  <c r="K1001" i="5"/>
  <c r="K944" i="5"/>
  <c r="L625" i="5"/>
  <c r="C77" i="13"/>
  <c r="H64" i="13" s="1"/>
  <c r="H899" i="5" s="1"/>
  <c r="Z77" i="2" s="1"/>
  <c r="I63" i="13"/>
  <c r="H898" i="5"/>
  <c r="Z76" i="2" s="1"/>
  <c r="H9" i="28"/>
  <c r="L638" i="5"/>
  <c r="I136" i="5"/>
  <c r="H273" i="5"/>
  <c r="I9" i="34"/>
  <c r="N13" i="21"/>
  <c r="H3" i="18"/>
  <c r="K3" i="14"/>
  <c r="J689" i="5"/>
  <c r="K612" i="5"/>
  <c r="J606" i="5"/>
  <c r="BQ291" i="9" l="1"/>
  <c r="BP291" i="9"/>
  <c r="BQ271" i="9"/>
  <c r="BP271" i="9"/>
  <c r="BQ318" i="9"/>
  <c r="BP318" i="9"/>
  <c r="BQ289" i="9"/>
  <c r="BP289" i="9"/>
  <c r="BQ286" i="9"/>
  <c r="BP286" i="9"/>
  <c r="BQ288" i="9"/>
  <c r="BP288" i="9"/>
  <c r="BQ301" i="9"/>
  <c r="BP301" i="9"/>
  <c r="BQ283" i="9"/>
  <c r="BP283" i="9"/>
  <c r="BO357" i="9"/>
  <c r="BQ357" i="9" s="1"/>
  <c r="BQ314" i="9"/>
  <c r="BP314" i="9"/>
  <c r="BQ313" i="9"/>
  <c r="BP313" i="9"/>
  <c r="BQ284" i="9"/>
  <c r="BP284" i="9"/>
  <c r="BQ278" i="9"/>
  <c r="BP278" i="9"/>
  <c r="BQ298" i="9"/>
  <c r="BP298" i="9"/>
  <c r="BQ264" i="9"/>
  <c r="BO320" i="9"/>
  <c r="BQ285" i="9"/>
  <c r="BP285" i="9"/>
  <c r="BQ277" i="9"/>
  <c r="BP277" i="9"/>
  <c r="BQ270" i="9"/>
  <c r="BP270" i="9"/>
  <c r="BO339" i="9"/>
  <c r="BQ339" i="9" s="1"/>
  <c r="BQ267" i="9"/>
  <c r="BP267" i="9"/>
  <c r="BQ268" i="9"/>
  <c r="BP268" i="9"/>
  <c r="BQ299" i="9"/>
  <c r="BP299" i="9"/>
  <c r="BQ296" i="9"/>
  <c r="BP296" i="9"/>
  <c r="BQ273" i="9"/>
  <c r="BP273" i="9"/>
  <c r="BQ294" i="9"/>
  <c r="BP294" i="9"/>
  <c r="BQ304" i="9"/>
  <c r="BP304" i="9"/>
  <c r="BO342" i="9"/>
  <c r="BQ287" i="9"/>
  <c r="BP287" i="9"/>
  <c r="BQ307" i="9"/>
  <c r="BP307" i="9"/>
  <c r="BQ317" i="9"/>
  <c r="BP317" i="9"/>
  <c r="BQ272" i="9"/>
  <c r="BP272" i="9"/>
  <c r="BQ306" i="9"/>
  <c r="BP306" i="9"/>
  <c r="BQ269" i="9"/>
  <c r="BP269" i="9"/>
  <c r="BQ316" i="9"/>
  <c r="BP316" i="9"/>
  <c r="BQ300" i="9"/>
  <c r="BP300" i="9"/>
  <c r="BQ275" i="9"/>
  <c r="BP275" i="9"/>
  <c r="BQ312" i="9"/>
  <c r="BP312" i="9"/>
  <c r="BQ309" i="9"/>
  <c r="BP309" i="9"/>
  <c r="BQ303" i="9"/>
  <c r="BP303" i="9"/>
  <c r="BQ293" i="9"/>
  <c r="BP293" i="9"/>
  <c r="BQ274" i="9"/>
  <c r="BP274" i="9"/>
  <c r="BQ280" i="9"/>
  <c r="BP280" i="9"/>
  <c r="BQ290" i="9"/>
  <c r="BP290" i="9"/>
  <c r="BQ266" i="9"/>
  <c r="BP266" i="9"/>
  <c r="BO321" i="9"/>
  <c r="BQ265" i="9"/>
  <c r="BP265" i="9"/>
  <c r="BQ297" i="9"/>
  <c r="BP297" i="9"/>
  <c r="BQ292" i="9"/>
  <c r="BP292" i="9"/>
  <c r="BQ295" i="9"/>
  <c r="BP295" i="9"/>
  <c r="BQ305" i="9"/>
  <c r="BP305" i="9"/>
  <c r="BQ279" i="9"/>
  <c r="BP279" i="9"/>
  <c r="BQ276" i="9"/>
  <c r="BP276" i="9"/>
  <c r="BQ310" i="9"/>
  <c r="BP310" i="9"/>
  <c r="BQ281" i="9"/>
  <c r="BP281" i="9"/>
  <c r="BQ308" i="9"/>
  <c r="BP308" i="9"/>
  <c r="BQ302" i="9"/>
  <c r="BP302" i="9"/>
  <c r="BQ315" i="9"/>
  <c r="BP315" i="9"/>
  <c r="BQ282" i="9"/>
  <c r="BP282" i="9"/>
  <c r="BQ343" i="9"/>
  <c r="BP343" i="9"/>
  <c r="BQ352" i="9"/>
  <c r="BP352" i="9"/>
  <c r="BQ346" i="9"/>
  <c r="BP346" i="9"/>
  <c r="BQ369" i="9"/>
  <c r="BP369" i="9"/>
  <c r="BQ342" i="9"/>
  <c r="BP342" i="9"/>
  <c r="BQ340" i="9"/>
  <c r="BP340" i="9"/>
  <c r="BQ337" i="9"/>
  <c r="BP337" i="9"/>
  <c r="BQ351" i="9"/>
  <c r="BP351" i="9"/>
  <c r="BQ370" i="9"/>
  <c r="BP370" i="9"/>
  <c r="BQ328" i="9"/>
  <c r="BP328" i="9"/>
  <c r="BQ347" i="9"/>
  <c r="BP347" i="9"/>
  <c r="BQ372" i="9"/>
  <c r="BP372" i="9"/>
  <c r="BQ374" i="9"/>
  <c r="BP374" i="9"/>
  <c r="BQ360" i="9"/>
  <c r="BP360" i="9"/>
  <c r="BQ326" i="9"/>
  <c r="BP326" i="9"/>
  <c r="BQ332" i="9"/>
  <c r="BP332" i="9"/>
  <c r="BQ341" i="9"/>
  <c r="BP341" i="9"/>
  <c r="BQ371" i="9"/>
  <c r="BP371" i="9"/>
  <c r="BQ368" i="9"/>
  <c r="BP368" i="9"/>
  <c r="BQ356" i="9"/>
  <c r="BP356" i="9"/>
  <c r="BQ355" i="9"/>
  <c r="BP355" i="9"/>
  <c r="BQ344" i="9"/>
  <c r="BP344" i="9"/>
  <c r="BQ364" i="9"/>
  <c r="BP364" i="9"/>
  <c r="BQ325" i="9"/>
  <c r="BP325" i="9"/>
  <c r="BQ322" i="9"/>
  <c r="BP322" i="9"/>
  <c r="BO367" i="9"/>
  <c r="BQ327" i="9"/>
  <c r="BP327" i="9"/>
  <c r="BQ366" i="9"/>
  <c r="BP366" i="9"/>
  <c r="BQ323" i="9"/>
  <c r="BP323" i="9"/>
  <c r="BQ336" i="9"/>
  <c r="BP336" i="9"/>
  <c r="BQ353" i="9"/>
  <c r="BP353" i="9"/>
  <c r="BQ365" i="9"/>
  <c r="BP365" i="9"/>
  <c r="BQ324" i="9"/>
  <c r="BP324" i="9"/>
  <c r="BQ349" i="9"/>
  <c r="BP349" i="9"/>
  <c r="BQ348" i="9"/>
  <c r="BP348" i="9"/>
  <c r="BQ362" i="9"/>
  <c r="BP362" i="9"/>
  <c r="BQ359" i="9"/>
  <c r="BP359" i="9"/>
  <c r="BQ335" i="9"/>
  <c r="BP335" i="9"/>
  <c r="BQ373" i="9"/>
  <c r="BP373" i="9"/>
  <c r="BQ331" i="9"/>
  <c r="BP331" i="9"/>
  <c r="BQ350" i="9"/>
  <c r="BP350" i="9"/>
  <c r="BP357" i="9"/>
  <c r="BQ363" i="9"/>
  <c r="BP363" i="9"/>
  <c r="BQ330" i="9"/>
  <c r="BP330" i="9"/>
  <c r="BQ334" i="9"/>
  <c r="BP334" i="9"/>
  <c r="BQ345" i="9"/>
  <c r="BP345" i="9"/>
  <c r="BQ329" i="9"/>
  <c r="BP329" i="9"/>
  <c r="BQ354" i="9"/>
  <c r="BP354" i="9"/>
  <c r="BQ333" i="9"/>
  <c r="BP333" i="9"/>
  <c r="BQ358" i="9"/>
  <c r="BP358" i="9"/>
  <c r="BQ338" i="9"/>
  <c r="BP338" i="9"/>
  <c r="BQ361" i="9"/>
  <c r="BP361" i="9"/>
  <c r="AY320" i="9"/>
  <c r="AA29" i="23" a="1"/>
  <c r="BS376" i="9"/>
  <c r="BS378" i="9" s="1"/>
  <c r="BS379" i="9" s="1"/>
  <c r="BP264" i="9"/>
  <c r="AY311" i="9"/>
  <c r="AY264" i="9"/>
  <c r="AY208" i="9"/>
  <c r="AV376" i="9"/>
  <c r="BF376" i="9" s="1"/>
  <c r="BF377" i="9" s="1"/>
  <c r="AS376" i="9"/>
  <c r="H67" i="23"/>
  <c r="BD376" i="9"/>
  <c r="M64" i="23"/>
  <c r="M25" i="23"/>
  <c r="M51" i="23"/>
  <c r="M14" i="23"/>
  <c r="M22" i="23"/>
  <c r="M30" i="23"/>
  <c r="M61" i="23"/>
  <c r="M39" i="23"/>
  <c r="M20" i="23"/>
  <c r="M57" i="23"/>
  <c r="M35" i="23"/>
  <c r="M12" i="23"/>
  <c r="M15" i="23"/>
  <c r="M18" i="23"/>
  <c r="M45" i="23"/>
  <c r="M63" i="23"/>
  <c r="M60" i="23"/>
  <c r="M34" i="23"/>
  <c r="M48" i="23"/>
  <c r="M33" i="23"/>
  <c r="M47" i="23"/>
  <c r="M24" i="23"/>
  <c r="M36" i="23"/>
  <c r="M31" i="23"/>
  <c r="M42" i="23"/>
  <c r="M59" i="23"/>
  <c r="M32" i="23"/>
  <c r="M50" i="23"/>
  <c r="M66" i="23"/>
  <c r="M26" i="23"/>
  <c r="M19" i="23"/>
  <c r="M44" i="23"/>
  <c r="M65" i="23"/>
  <c r="M38" i="23"/>
  <c r="M21" i="23"/>
  <c r="M43" i="23"/>
  <c r="M58" i="23"/>
  <c r="M23" i="23"/>
  <c r="M62" i="23"/>
  <c r="M29" i="23"/>
  <c r="M41" i="23"/>
  <c r="M13" i="23"/>
  <c r="M46" i="23"/>
  <c r="E246" i="23"/>
  <c r="C7" i="23" s="1"/>
  <c r="D5" i="3" s="1"/>
  <c r="K19" i="3" s="1"/>
  <c r="M54" i="23"/>
  <c r="M27" i="23"/>
  <c r="M49" i="23"/>
  <c r="M16" i="23"/>
  <c r="M56" i="23"/>
  <c r="M37" i="23"/>
  <c r="M40" i="23"/>
  <c r="M17" i="23"/>
  <c r="M53" i="23"/>
  <c r="M55" i="23"/>
  <c r="M28" i="23"/>
  <c r="K67" i="23"/>
  <c r="L67" i="23"/>
  <c r="E67" i="23"/>
  <c r="J110" i="5"/>
  <c r="J106" i="5"/>
  <c r="J104" i="5"/>
  <c r="J112" i="5"/>
  <c r="J109" i="5"/>
  <c r="J107" i="5"/>
  <c r="J103" i="5"/>
  <c r="J101" i="5"/>
  <c r="K179" i="5"/>
  <c r="H52" i="15"/>
  <c r="J339" i="5"/>
  <c r="K41" i="19"/>
  <c r="L15" i="19"/>
  <c r="U29" i="23" a="1"/>
  <c r="X33" i="23" s="1"/>
  <c r="AI69" i="23"/>
  <c r="AK69" i="23"/>
  <c r="AJ69" i="23"/>
  <c r="K77" i="13"/>
  <c r="I77" i="13"/>
  <c r="G77" i="13"/>
  <c r="E77" i="13"/>
  <c r="V568" i="5"/>
  <c r="V569" i="5" s="1"/>
  <c r="H576" i="5" s="1"/>
  <c r="P30" i="13"/>
  <c r="P31" i="13" s="1"/>
  <c r="I273" i="5"/>
  <c r="J9" i="26"/>
  <c r="N945" i="5"/>
  <c r="M942" i="5"/>
  <c r="M943" i="5"/>
  <c r="I649" i="5"/>
  <c r="H85" i="13"/>
  <c r="I9" i="30"/>
  <c r="C448" i="5"/>
  <c r="W447" i="5" s="1"/>
  <c r="D21" i="5"/>
  <c r="H98" i="5" s="1"/>
  <c r="J682" i="5"/>
  <c r="N14" i="16"/>
  <c r="N21" i="16" s="1"/>
  <c r="O20" i="16"/>
  <c r="L5" i="19"/>
  <c r="B16" i="17"/>
  <c r="D15" i="17"/>
  <c r="M27" i="3"/>
  <c r="N28" i="3"/>
  <c r="S462" i="5"/>
  <c r="J710" i="5"/>
  <c r="J703" i="5"/>
  <c r="H30" i="25" s="1"/>
  <c r="J708" i="5"/>
  <c r="J677" i="5"/>
  <c r="J684" i="5"/>
  <c r="J679" i="5"/>
  <c r="J678" i="5"/>
  <c r="J9" i="34"/>
  <c r="H67" i="13"/>
  <c r="H902" i="5" s="1"/>
  <c r="Z80" i="2" s="1"/>
  <c r="G40" i="25"/>
  <c r="L855" i="5"/>
  <c r="L848" i="5"/>
  <c r="L664" i="5"/>
  <c r="Q22" i="13"/>
  <c r="Q23" i="13" s="1"/>
  <c r="I622" i="5"/>
  <c r="I623" i="5" s="1"/>
  <c r="R28" i="13"/>
  <c r="O13" i="21"/>
  <c r="L3" i="14"/>
  <c r="I3" i="18"/>
  <c r="K689" i="5"/>
  <c r="I24" i="25" s="1"/>
  <c r="L612" i="5"/>
  <c r="K606" i="5"/>
  <c r="H87" i="13"/>
  <c r="K157" i="5"/>
  <c r="E16" i="13"/>
  <c r="E10" i="13"/>
  <c r="I93" i="20"/>
  <c r="I92" i="20"/>
  <c r="I25" i="20"/>
  <c r="I24" i="20"/>
  <c r="I18" i="20"/>
  <c r="K9" i="29"/>
  <c r="I95" i="5"/>
  <c r="J9" i="33"/>
  <c r="N14" i="21"/>
  <c r="I16" i="20"/>
  <c r="H2" i="18"/>
  <c r="M15" i="16"/>
  <c r="K2" i="14"/>
  <c r="K607" i="5"/>
  <c r="S532" i="5"/>
  <c r="K9" i="32"/>
  <c r="H89" i="20"/>
  <c r="H90" i="20" s="1"/>
  <c r="K15" i="20"/>
  <c r="J14" i="20"/>
  <c r="M78" i="5"/>
  <c r="E8" i="22"/>
  <c r="J622" i="5" s="1"/>
  <c r="C85" i="5"/>
  <c r="I635" i="5"/>
  <c r="J9" i="25"/>
  <c r="S51" i="13"/>
  <c r="S48" i="13"/>
  <c r="S40" i="13"/>
  <c r="S50" i="13"/>
  <c r="S42" i="13"/>
  <c r="S53" i="13"/>
  <c r="S47" i="13"/>
  <c r="S38" i="13"/>
  <c r="S37" i="13"/>
  <c r="S14" i="13"/>
  <c r="S17" i="13"/>
  <c r="S36" i="13"/>
  <c r="T13" i="13"/>
  <c r="S16" i="13"/>
  <c r="S41" i="13"/>
  <c r="S27" i="13"/>
  <c r="S19" i="13"/>
  <c r="S52" i="13"/>
  <c r="S15" i="13"/>
  <c r="S35" i="13"/>
  <c r="S34" i="13"/>
  <c r="S18" i="13"/>
  <c r="K72" i="22"/>
  <c r="J71" i="22"/>
  <c r="L100" i="5"/>
  <c r="Q55" i="13"/>
  <c r="K135" i="5"/>
  <c r="L153" i="5"/>
  <c r="L152" i="5"/>
  <c r="L149" i="5"/>
  <c r="L146" i="5"/>
  <c r="L144" i="5"/>
  <c r="L156" i="5"/>
  <c r="L151" i="5"/>
  <c r="L148" i="5"/>
  <c r="L145" i="5"/>
  <c r="L155" i="5"/>
  <c r="L154" i="5"/>
  <c r="L150" i="5"/>
  <c r="L147" i="5"/>
  <c r="I661" i="5"/>
  <c r="I662" i="5" s="1"/>
  <c r="F636" i="5"/>
  <c r="G636" i="5" s="1"/>
  <c r="H636" i="5" s="1"/>
  <c r="H66" i="13"/>
  <c r="H901" i="5" s="1"/>
  <c r="Z79" i="2" s="1"/>
  <c r="G30" i="25"/>
  <c r="K158" i="5"/>
  <c r="I290" i="5"/>
  <c r="I732" i="5"/>
  <c r="I800" i="5" s="1"/>
  <c r="J738" i="5"/>
  <c r="L133" i="5"/>
  <c r="L130" i="5"/>
  <c r="L127" i="5"/>
  <c r="L124" i="5"/>
  <c r="L125" i="5"/>
  <c r="L132" i="5"/>
  <c r="L129" i="5"/>
  <c r="L126" i="5"/>
  <c r="L123" i="5"/>
  <c r="L134" i="5"/>
  <c r="L131" i="5"/>
  <c r="L128" i="5"/>
  <c r="L122" i="5"/>
  <c r="G113" i="20"/>
  <c r="G103" i="20"/>
  <c r="G112" i="20" s="1"/>
  <c r="H104" i="20"/>
  <c r="I114" i="5"/>
  <c r="H84" i="13"/>
  <c r="H86" i="13"/>
  <c r="R20" i="13"/>
  <c r="K136" i="5"/>
  <c r="H68" i="13"/>
  <c r="H903" i="5" s="1"/>
  <c r="Z81" i="2" s="1"/>
  <c r="M625" i="5"/>
  <c r="AE29" i="2"/>
  <c r="AF42" i="2"/>
  <c r="I20" i="15"/>
  <c r="J256" i="5"/>
  <c r="J239" i="5"/>
  <c r="I37" i="10"/>
  <c r="J36" i="10"/>
  <c r="J111" i="5"/>
  <c r="J102" i="5"/>
  <c r="K862" i="5"/>
  <c r="J864" i="5"/>
  <c r="K9" i="14" s="1"/>
  <c r="P22" i="13"/>
  <c r="I9" i="28"/>
  <c r="J63" i="13"/>
  <c r="C78" i="13"/>
  <c r="I64" i="13" s="1"/>
  <c r="I899" i="5" s="1"/>
  <c r="AA77" i="2" s="1"/>
  <c r="I898" i="5"/>
  <c r="AA76" i="2" s="1"/>
  <c r="K342" i="5"/>
  <c r="K368" i="5" s="1"/>
  <c r="K222" i="5"/>
  <c r="L188" i="5"/>
  <c r="D4" i="9"/>
  <c r="D6" i="9" s="1"/>
  <c r="C4" i="9"/>
  <c r="C6" i="9" s="1"/>
  <c r="F4" i="9"/>
  <c r="F6" i="9" s="1"/>
  <c r="E4" i="9"/>
  <c r="E6" i="9" s="1"/>
  <c r="L117" i="5"/>
  <c r="L118" i="5" s="1"/>
  <c r="K120" i="5"/>
  <c r="P127" i="21"/>
  <c r="AE2" i="2"/>
  <c r="J108" i="5"/>
  <c r="Q29" i="13"/>
  <c r="Q30" i="13" s="1"/>
  <c r="H83" i="13"/>
  <c r="R113" i="20"/>
  <c r="R103" i="20"/>
  <c r="R112" i="20" s="1"/>
  <c r="S104" i="20"/>
  <c r="M834" i="5"/>
  <c r="N789" i="5"/>
  <c r="M790" i="5"/>
  <c r="M791" i="5" s="1"/>
  <c r="I9" i="27"/>
  <c r="I55" i="15"/>
  <c r="L178" i="5"/>
  <c r="L172" i="5"/>
  <c r="L166" i="5"/>
  <c r="L177" i="5"/>
  <c r="L171" i="5"/>
  <c r="L176" i="5"/>
  <c r="L170" i="5"/>
  <c r="L175" i="5"/>
  <c r="L169" i="5"/>
  <c r="L174" i="5"/>
  <c r="L168" i="5"/>
  <c r="L173" i="5"/>
  <c r="L167" i="5"/>
  <c r="H24" i="25"/>
  <c r="R43" i="13"/>
  <c r="R44" i="13" s="1"/>
  <c r="J9" i="31"/>
  <c r="L1055" i="5"/>
  <c r="L1001" i="5"/>
  <c r="L944" i="5"/>
  <c r="H306" i="5"/>
  <c r="M638" i="5"/>
  <c r="H65" i="13"/>
  <c r="H900" i="5" s="1"/>
  <c r="Z78" i="2" s="1"/>
  <c r="J24" i="5"/>
  <c r="N651" i="5"/>
  <c r="K180" i="5"/>
  <c r="BP339" i="9" l="1"/>
  <c r="BQ320" i="9"/>
  <c r="BP320" i="9"/>
  <c r="BQ321" i="9"/>
  <c r="BP321" i="9"/>
  <c r="BQ367" i="9"/>
  <c r="BP367" i="9"/>
  <c r="AD69" i="23"/>
  <c r="AE69" i="23"/>
  <c r="AA29" i="23"/>
  <c r="AC69" i="23"/>
  <c r="BR376" i="9"/>
  <c r="BR378" i="9" s="1"/>
  <c r="BS377" i="9"/>
  <c r="BM376" i="9"/>
  <c r="BL376" i="9" s="1"/>
  <c r="BJ376" i="9"/>
  <c r="BJ378" i="9" s="1"/>
  <c r="AW376" i="9"/>
  <c r="BD377" i="9"/>
  <c r="BD379" i="9" s="1"/>
  <c r="E512" i="5"/>
  <c r="M67" i="23"/>
  <c r="J635" i="5"/>
  <c r="J648" i="5"/>
  <c r="J649" i="5" s="1"/>
  <c r="J661" i="5"/>
  <c r="J662" i="5" s="1"/>
  <c r="I83" i="13"/>
  <c r="I85" i="13"/>
  <c r="I67" i="13"/>
  <c r="I902" i="5" s="1"/>
  <c r="AA80" i="2" s="1"/>
  <c r="I87" i="13"/>
  <c r="I84" i="13"/>
  <c r="I66" i="13"/>
  <c r="I901" i="5" s="1"/>
  <c r="AA79" i="2" s="1"/>
  <c r="I86" i="13"/>
  <c r="I68" i="13"/>
  <c r="I903" i="5" s="1"/>
  <c r="AA81" i="2" s="1"/>
  <c r="I19" i="3"/>
  <c r="G19" i="3"/>
  <c r="M19" i="3"/>
  <c r="D6" i="3"/>
  <c r="N19" i="3"/>
  <c r="L19" i="3"/>
  <c r="E19" i="3"/>
  <c r="K25" i="3" s="1" a="1"/>
  <c r="K25" i="3" s="1"/>
  <c r="H19" i="3"/>
  <c r="F19" i="3"/>
  <c r="O19" i="3"/>
  <c r="J19" i="3"/>
  <c r="J114" i="5"/>
  <c r="L41" i="19"/>
  <c r="M15" i="19"/>
  <c r="I52" i="15"/>
  <c r="K339" i="5"/>
  <c r="W33" i="23"/>
  <c r="X29" i="23"/>
  <c r="V34" i="23"/>
  <c r="U29" i="23"/>
  <c r="W31" i="23"/>
  <c r="U34" i="23"/>
  <c r="W30" i="23"/>
  <c r="Y29" i="23"/>
  <c r="W34" i="23"/>
  <c r="W32" i="23"/>
  <c r="Y31" i="23"/>
  <c r="X30" i="23"/>
  <c r="U30" i="23"/>
  <c r="Y33" i="23"/>
  <c r="X34" i="23"/>
  <c r="X32" i="23"/>
  <c r="W29" i="23"/>
  <c r="U31" i="23"/>
  <c r="V30" i="23"/>
  <c r="U32" i="23"/>
  <c r="Y34" i="23"/>
  <c r="Y32" i="23"/>
  <c r="V32" i="23"/>
  <c r="V31" i="23"/>
  <c r="Y30" i="23"/>
  <c r="U33" i="23"/>
  <c r="X31" i="23"/>
  <c r="V33" i="23"/>
  <c r="V29" i="23"/>
  <c r="R21" i="13"/>
  <c r="R22" i="13" s="1"/>
  <c r="AY378" i="9"/>
  <c r="BC376" i="9"/>
  <c r="BC378" i="9" s="1"/>
  <c r="BD378" i="9"/>
  <c r="L9" i="32"/>
  <c r="I89" i="20"/>
  <c r="I90" i="20" s="1"/>
  <c r="N27" i="3"/>
  <c r="O28" i="3"/>
  <c r="O651" i="5"/>
  <c r="Q127" i="21"/>
  <c r="AF2" i="2"/>
  <c r="J623" i="5"/>
  <c r="K78" i="13"/>
  <c r="I78" i="13"/>
  <c r="G78" i="13"/>
  <c r="E78" i="13"/>
  <c r="K864" i="5"/>
  <c r="L9" i="14" s="1"/>
  <c r="L862" i="5"/>
  <c r="I636" i="5"/>
  <c r="O14" i="16"/>
  <c r="O21" i="16" s="1"/>
  <c r="P20" i="16"/>
  <c r="M1055" i="5"/>
  <c r="M1001" i="5"/>
  <c r="M944" i="5"/>
  <c r="J9" i="28"/>
  <c r="J37" i="10"/>
  <c r="K36" i="10"/>
  <c r="S28" i="13"/>
  <c r="H580" i="5"/>
  <c r="L598" i="5" s="1"/>
  <c r="I576" i="5"/>
  <c r="I580" i="5" s="1"/>
  <c r="Q24" i="13"/>
  <c r="L158" i="5"/>
  <c r="J93" i="20"/>
  <c r="J92" i="20"/>
  <c r="J25" i="20"/>
  <c r="J24" i="20"/>
  <c r="J18" i="20"/>
  <c r="K9" i="33"/>
  <c r="H16" i="13"/>
  <c r="I16" i="13"/>
  <c r="H7" i="13"/>
  <c r="E20" i="13"/>
  <c r="O945" i="5"/>
  <c r="N942" i="5"/>
  <c r="N943" i="5"/>
  <c r="L15" i="20"/>
  <c r="K14" i="20"/>
  <c r="K710" i="5"/>
  <c r="K703" i="5"/>
  <c r="K708" i="5"/>
  <c r="K684" i="5"/>
  <c r="K679" i="5"/>
  <c r="K677" i="5"/>
  <c r="K678" i="5"/>
  <c r="L180" i="5"/>
  <c r="L120" i="5"/>
  <c r="L108" i="5" s="1"/>
  <c r="M117" i="5"/>
  <c r="M118" i="5" s="1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L72" i="22"/>
  <c r="K71" i="22"/>
  <c r="T37" i="13"/>
  <c r="T51" i="13"/>
  <c r="T50" i="13"/>
  <c r="T39" i="13"/>
  <c r="T36" i="13"/>
  <c r="T42" i="13"/>
  <c r="T53" i="13"/>
  <c r="T47" i="13"/>
  <c r="T52" i="13"/>
  <c r="T41" i="13"/>
  <c r="T40" i="13"/>
  <c r="T17" i="13"/>
  <c r="U13" i="13"/>
  <c r="T16" i="13"/>
  <c r="T19" i="13"/>
  <c r="T15" i="13"/>
  <c r="T35" i="13"/>
  <c r="T34" i="13"/>
  <c r="T18" i="13"/>
  <c r="T38" i="13"/>
  <c r="T14" i="13"/>
  <c r="P13" i="21"/>
  <c r="J3" i="18"/>
  <c r="M3" i="14"/>
  <c r="L689" i="5"/>
  <c r="J24" i="25" s="1"/>
  <c r="L606" i="5"/>
  <c r="L682" i="5" s="1"/>
  <c r="L683" i="5" s="1"/>
  <c r="M612" i="5"/>
  <c r="R29" i="13"/>
  <c r="R30" i="13" s="1"/>
  <c r="M5" i="19"/>
  <c r="I306" i="5"/>
  <c r="N834" i="5"/>
  <c r="O789" i="5"/>
  <c r="N790" i="5"/>
  <c r="N791" i="5" s="1"/>
  <c r="N638" i="5"/>
  <c r="J9" i="27"/>
  <c r="J290" i="5"/>
  <c r="I17" i="20"/>
  <c r="L9" i="29"/>
  <c r="K9" i="34"/>
  <c r="H40" i="25"/>
  <c r="K107" i="5"/>
  <c r="K106" i="5"/>
  <c r="K105" i="5"/>
  <c r="K104" i="5"/>
  <c r="K103" i="5"/>
  <c r="K102" i="5"/>
  <c r="K101" i="5"/>
  <c r="K112" i="5"/>
  <c r="K111" i="5"/>
  <c r="K110" i="5"/>
  <c r="K109" i="5"/>
  <c r="K108" i="5"/>
  <c r="K9" i="31"/>
  <c r="M855" i="5"/>
  <c r="M848" i="5"/>
  <c r="C79" i="13"/>
  <c r="J66" i="13" s="1"/>
  <c r="J901" i="5" s="1"/>
  <c r="AB79" i="2" s="1"/>
  <c r="J898" i="5"/>
  <c r="AB76" i="2" s="1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L157" i="5"/>
  <c r="M664" i="5"/>
  <c r="S463" i="5"/>
  <c r="J9" i="30"/>
  <c r="AF29" i="2"/>
  <c r="AG42" i="2"/>
  <c r="AG29" i="2" s="1"/>
  <c r="J732" i="5"/>
  <c r="J800" i="5" s="1"/>
  <c r="K738" i="5"/>
  <c r="S20" i="13"/>
  <c r="E9" i="22"/>
  <c r="K635" i="5" s="1"/>
  <c r="C86" i="5"/>
  <c r="K9" i="26"/>
  <c r="Q31" i="13"/>
  <c r="S113" i="20"/>
  <c r="S103" i="20"/>
  <c r="S112" i="20" s="1"/>
  <c r="T104" i="20"/>
  <c r="P23" i="13"/>
  <c r="J273" i="5"/>
  <c r="N625" i="5"/>
  <c r="C5" i="6"/>
  <c r="J25" i="5"/>
  <c r="L342" i="5"/>
  <c r="L368" i="5" s="1"/>
  <c r="M188" i="5"/>
  <c r="L222" i="5"/>
  <c r="I65" i="13"/>
  <c r="I900" i="5" s="1"/>
  <c r="AA78" i="2" s="1"/>
  <c r="L136" i="5"/>
  <c r="M100" i="5"/>
  <c r="K682" i="5"/>
  <c r="J683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J20" i="15"/>
  <c r="K256" i="5"/>
  <c r="K239" i="5"/>
  <c r="K9" i="25"/>
  <c r="N78" i="5"/>
  <c r="S533" i="5"/>
  <c r="O14" i="21"/>
  <c r="J16" i="20"/>
  <c r="N15" i="16"/>
  <c r="L2" i="14"/>
  <c r="I2" i="18"/>
  <c r="L607" i="5"/>
  <c r="I96" i="5"/>
  <c r="B17" i="17"/>
  <c r="D16" i="17"/>
  <c r="C52" i="34"/>
  <c r="K52" i="33"/>
  <c r="N52" i="34"/>
  <c r="J52" i="33"/>
  <c r="K52" i="34"/>
  <c r="G52" i="33"/>
  <c r="I52" i="34"/>
  <c r="H52" i="34"/>
  <c r="D52" i="33"/>
  <c r="G52" i="34"/>
  <c r="C52" i="33"/>
  <c r="F52" i="34"/>
  <c r="N52" i="33"/>
  <c r="E52" i="34"/>
  <c r="K52" i="32"/>
  <c r="J52" i="32"/>
  <c r="H52" i="32"/>
  <c r="L52" i="34"/>
  <c r="M52" i="33"/>
  <c r="J52" i="34"/>
  <c r="L52" i="33"/>
  <c r="D52" i="32"/>
  <c r="D52" i="34"/>
  <c r="I52" i="33"/>
  <c r="H52" i="33"/>
  <c r="F52" i="33"/>
  <c r="M52" i="34"/>
  <c r="E52" i="32"/>
  <c r="M52" i="31"/>
  <c r="H52" i="31"/>
  <c r="E52" i="33"/>
  <c r="N52" i="32"/>
  <c r="M52" i="32"/>
  <c r="L52" i="32"/>
  <c r="F52" i="32"/>
  <c r="E52" i="31"/>
  <c r="J52" i="30"/>
  <c r="F52" i="29"/>
  <c r="D52" i="31"/>
  <c r="I52" i="30"/>
  <c r="E52" i="29"/>
  <c r="G52" i="30"/>
  <c r="C52" i="29"/>
  <c r="G52" i="32"/>
  <c r="L52" i="31"/>
  <c r="C52" i="32"/>
  <c r="K52" i="31"/>
  <c r="J52" i="31"/>
  <c r="I52" i="31"/>
  <c r="H52" i="30"/>
  <c r="F52" i="30"/>
  <c r="K52" i="29"/>
  <c r="N52" i="31"/>
  <c r="E52" i="30"/>
  <c r="G52" i="31"/>
  <c r="D52" i="30"/>
  <c r="I52" i="29"/>
  <c r="F52" i="31"/>
  <c r="C52" i="30"/>
  <c r="H52" i="29"/>
  <c r="C52" i="31"/>
  <c r="M52" i="30"/>
  <c r="I52" i="32"/>
  <c r="L52" i="30"/>
  <c r="K52" i="30"/>
  <c r="C52" i="28"/>
  <c r="N52" i="28"/>
  <c r="N52" i="29"/>
  <c r="M52" i="28"/>
  <c r="M52" i="29"/>
  <c r="L52" i="29"/>
  <c r="G52" i="29"/>
  <c r="D52" i="29"/>
  <c r="J52" i="29"/>
  <c r="N52" i="27"/>
  <c r="M52" i="27"/>
  <c r="L52" i="27"/>
  <c r="L52" i="28"/>
  <c r="K52" i="27"/>
  <c r="H52" i="26"/>
  <c r="K52" i="28"/>
  <c r="J52" i="27"/>
  <c r="J52" i="28"/>
  <c r="I52" i="27"/>
  <c r="I52" i="28"/>
  <c r="H52" i="27"/>
  <c r="H52" i="28"/>
  <c r="G52" i="28"/>
  <c r="F52" i="28"/>
  <c r="N52" i="30"/>
  <c r="E52" i="28"/>
  <c r="K52" i="26"/>
  <c r="D52" i="25"/>
  <c r="J52" i="26"/>
  <c r="C52" i="25"/>
  <c r="I52" i="26"/>
  <c r="N52" i="25"/>
  <c r="D52" i="28"/>
  <c r="G52" i="26"/>
  <c r="M52" i="25"/>
  <c r="F52" i="26"/>
  <c r="L52" i="25"/>
  <c r="E52" i="26"/>
  <c r="K52" i="25"/>
  <c r="G52" i="27"/>
  <c r="D52" i="26"/>
  <c r="J52" i="25"/>
  <c r="F52" i="27"/>
  <c r="C52" i="26"/>
  <c r="E52" i="27"/>
  <c r="D52" i="27"/>
  <c r="N52" i="26"/>
  <c r="C52" i="27"/>
  <c r="M52" i="26"/>
  <c r="G52" i="25"/>
  <c r="F52" i="25"/>
  <c r="L52" i="26"/>
  <c r="E52" i="25"/>
  <c r="I52" i="25"/>
  <c r="H52" i="25"/>
  <c r="C7" i="8"/>
  <c r="C3" i="6"/>
  <c r="E536" i="5"/>
  <c r="I518" i="5"/>
  <c r="E515" i="5"/>
  <c r="I497" i="5"/>
  <c r="I483" i="5"/>
  <c r="I470" i="5"/>
  <c r="E539" i="5"/>
  <c r="I499" i="5"/>
  <c r="I516" i="5"/>
  <c r="E510" i="5"/>
  <c r="I487" i="5"/>
  <c r="I462" i="5"/>
  <c r="E518" i="5"/>
  <c r="I511" i="5"/>
  <c r="I506" i="5"/>
  <c r="E459" i="5"/>
  <c r="N19" i="5"/>
  <c r="I517" i="5"/>
  <c r="E514" i="5"/>
  <c r="I512" i="5"/>
  <c r="I509" i="5"/>
  <c r="I507" i="5"/>
  <c r="I485" i="5"/>
  <c r="E460" i="5"/>
  <c r="I455" i="5"/>
  <c r="E538" i="5"/>
  <c r="E519" i="5"/>
  <c r="I496" i="5"/>
  <c r="I480" i="5"/>
  <c r="I477" i="5"/>
  <c r="I469" i="5"/>
  <c r="I458" i="5"/>
  <c r="E529" i="5"/>
  <c r="I474" i="5"/>
  <c r="E544" i="5"/>
  <c r="E517" i="5"/>
  <c r="L26" i="2"/>
  <c r="I498" i="5"/>
  <c r="N21" i="5"/>
  <c r="N43" i="5"/>
  <c r="I471" i="5"/>
  <c r="I468" i="5"/>
  <c r="N29" i="5"/>
  <c r="E20" i="5"/>
  <c r="E22" i="5" s="1"/>
  <c r="L9" i="5"/>
  <c r="I500" i="5"/>
  <c r="E516" i="5"/>
  <c r="I510" i="5"/>
  <c r="I486" i="5"/>
  <c r="I460" i="5"/>
  <c r="D23" i="5"/>
  <c r="H79" i="5" s="1"/>
  <c r="M16" i="2"/>
  <c r="I456" i="5"/>
  <c r="N44" i="5"/>
  <c r="N17" i="5"/>
  <c r="N22" i="5"/>
  <c r="L27" i="2"/>
  <c r="L33" i="2" s="1"/>
  <c r="I519" i="5"/>
  <c r="I513" i="5"/>
  <c r="I495" i="5"/>
  <c r="I489" i="5"/>
  <c r="N16" i="5"/>
  <c r="L8" i="5"/>
  <c r="E547" i="5"/>
  <c r="I478" i="5"/>
  <c r="I457" i="5"/>
  <c r="I473" i="5"/>
  <c r="N42" i="5"/>
  <c r="I492" i="5"/>
  <c r="I488" i="5"/>
  <c r="I526" i="5"/>
  <c r="I505" i="5"/>
  <c r="I501" i="5"/>
  <c r="I494" i="5"/>
  <c r="E98" i="5"/>
  <c r="E461" i="5"/>
  <c r="E541" i="5"/>
  <c r="N40" i="5"/>
  <c r="I459" i="5"/>
  <c r="E509" i="5"/>
  <c r="N20" i="5"/>
  <c r="I541" i="5"/>
  <c r="I491" i="5"/>
  <c r="I484" i="5"/>
  <c r="I465" i="5"/>
  <c r="I515" i="5"/>
  <c r="I466" i="5"/>
  <c r="E546" i="5"/>
  <c r="I475" i="5"/>
  <c r="N25" i="5"/>
  <c r="I529" i="5"/>
  <c r="I476" i="5"/>
  <c r="I467" i="5"/>
  <c r="I461" i="5"/>
  <c r="I531" i="5"/>
  <c r="I545" i="5"/>
  <c r="E534" i="5"/>
  <c r="I514" i="5"/>
  <c r="I479" i="5"/>
  <c r="I542" i="5"/>
  <c r="I530" i="5"/>
  <c r="I503" i="5"/>
  <c r="I482" i="5"/>
  <c r="E526" i="5"/>
  <c r="N28" i="5"/>
  <c r="N27" i="5"/>
  <c r="E513" i="5"/>
  <c r="I464" i="5"/>
  <c r="I528" i="5"/>
  <c r="E542" i="5"/>
  <c r="I493" i="5"/>
  <c r="E511" i="5"/>
  <c r="N23" i="5"/>
  <c r="I534" i="5"/>
  <c r="I537" i="5"/>
  <c r="I539" i="5"/>
  <c r="E537" i="5"/>
  <c r="I533" i="5"/>
  <c r="I527" i="5"/>
  <c r="I520" i="5"/>
  <c r="I532" i="5"/>
  <c r="E520" i="5"/>
  <c r="I538" i="5"/>
  <c r="I544" i="5"/>
  <c r="I547" i="5"/>
  <c r="E530" i="5"/>
  <c r="I540" i="5"/>
  <c r="I546" i="5"/>
  <c r="D230" i="5"/>
  <c r="I536" i="5"/>
  <c r="E543" i="5"/>
  <c r="N41" i="5"/>
  <c r="E545" i="5"/>
  <c r="F98" i="5"/>
  <c r="I535" i="5"/>
  <c r="I502" i="5"/>
  <c r="I543" i="5"/>
  <c r="E540" i="5"/>
  <c r="E535" i="5"/>
  <c r="I504" i="5"/>
  <c r="I548" i="5"/>
  <c r="G98" i="5"/>
  <c r="J55" i="15"/>
  <c r="H113" i="20"/>
  <c r="H103" i="20"/>
  <c r="H112" i="20" s="1"/>
  <c r="I104" i="20"/>
  <c r="L179" i="5"/>
  <c r="L135" i="5"/>
  <c r="D455" i="5"/>
  <c r="AB447" i="5"/>
  <c r="AX320" i="9" l="1"/>
  <c r="AX368" i="9"/>
  <c r="AX363" i="9"/>
  <c r="AX322" i="9"/>
  <c r="AX346" i="9"/>
  <c r="AX342" i="9"/>
  <c r="AX366" i="9"/>
  <c r="AX372" i="9"/>
  <c r="AX373" i="9"/>
  <c r="AX341" i="9"/>
  <c r="AX331" i="9"/>
  <c r="AX323" i="9"/>
  <c r="AX360" i="9"/>
  <c r="AX330" i="9"/>
  <c r="AX340" i="9"/>
  <c r="AX343" i="9"/>
  <c r="AX351" i="9"/>
  <c r="AX365" i="9"/>
  <c r="AX333" i="9"/>
  <c r="AX332" i="9"/>
  <c r="AX345" i="9"/>
  <c r="AX334" i="9"/>
  <c r="AX335" i="9"/>
  <c r="AX348" i="9"/>
  <c r="AX358" i="9"/>
  <c r="AX328" i="9"/>
  <c r="AX324" i="9"/>
  <c r="AX362" i="9"/>
  <c r="AX357" i="9"/>
  <c r="AX353" i="9"/>
  <c r="AX371" i="9"/>
  <c r="AX374" i="9"/>
  <c r="AX338" i="9"/>
  <c r="AX347" i="9"/>
  <c r="AX336" i="9"/>
  <c r="AX369" i="9"/>
  <c r="AX350" i="9"/>
  <c r="AX361" i="9"/>
  <c r="AX359" i="9"/>
  <c r="AX326" i="9"/>
  <c r="AX344" i="9"/>
  <c r="AX325" i="9"/>
  <c r="AX337" i="9"/>
  <c r="AX370" i="9"/>
  <c r="AX352" i="9"/>
  <c r="AX354" i="9"/>
  <c r="AX355" i="9"/>
  <c r="AX367" i="9"/>
  <c r="AX321" i="9"/>
  <c r="AX364" i="9"/>
  <c r="AX327" i="9"/>
  <c r="AX356" i="9"/>
  <c r="AX329" i="9"/>
  <c r="AX349" i="9"/>
  <c r="AX339" i="9"/>
  <c r="BR377" i="9"/>
  <c r="BR379" i="9" s="1"/>
  <c r="BP376" i="9"/>
  <c r="BO376" i="9" s="1"/>
  <c r="AX264" i="9"/>
  <c r="AX313" i="9"/>
  <c r="AX298" i="9"/>
  <c r="AX302" i="9"/>
  <c r="AX276" i="9"/>
  <c r="AX274" i="9"/>
  <c r="AX317" i="9"/>
  <c r="AX266" i="9"/>
  <c r="AX303" i="9"/>
  <c r="AX287" i="9"/>
  <c r="AX296" i="9"/>
  <c r="AX314" i="9"/>
  <c r="AX297" i="9"/>
  <c r="AX269" i="9"/>
  <c r="AX316" i="9"/>
  <c r="AX294" i="9"/>
  <c r="AX268" i="9"/>
  <c r="AX312" i="9"/>
  <c r="AX284" i="9"/>
  <c r="AX265" i="9"/>
  <c r="AX307" i="9"/>
  <c r="AX272" i="9"/>
  <c r="AX280" i="9"/>
  <c r="AX315" i="9"/>
  <c r="AX277" i="9"/>
  <c r="AX281" i="9"/>
  <c r="AX289" i="9"/>
  <c r="AX305" i="9"/>
  <c r="AX290" i="9"/>
  <c r="AX295" i="9"/>
  <c r="AX282" i="9"/>
  <c r="AX273" i="9"/>
  <c r="AX270" i="9"/>
  <c r="AX300" i="9"/>
  <c r="AX318" i="9"/>
  <c r="AX288" i="9"/>
  <c r="AX278" i="9"/>
  <c r="AX293" i="9"/>
  <c r="AX285" i="9"/>
  <c r="AX308" i="9"/>
  <c r="AX309" i="9"/>
  <c r="AX310" i="9"/>
  <c r="AX299" i="9"/>
  <c r="AX304" i="9"/>
  <c r="AX283" i="9"/>
  <c r="AX292" i="9"/>
  <c r="AX275" i="9"/>
  <c r="AX271" i="9"/>
  <c r="AX279" i="9"/>
  <c r="AX286" i="9"/>
  <c r="AX301" i="9"/>
  <c r="AX291" i="9"/>
  <c r="AX306" i="9"/>
  <c r="AX267" i="9"/>
  <c r="AX311" i="9"/>
  <c r="AX215" i="9"/>
  <c r="AX213" i="9"/>
  <c r="AX239" i="9"/>
  <c r="AX259" i="9"/>
  <c r="AX261" i="9"/>
  <c r="AX212" i="9"/>
  <c r="AX217" i="9"/>
  <c r="AX236" i="9"/>
  <c r="AX240" i="9"/>
  <c r="AX225" i="9"/>
  <c r="AX227" i="9"/>
  <c r="AX243" i="9"/>
  <c r="AX246" i="9"/>
  <c r="AX229" i="9"/>
  <c r="AX224" i="9"/>
  <c r="AX223" i="9"/>
  <c r="AX256" i="9"/>
  <c r="AX233" i="9"/>
  <c r="AX249" i="9"/>
  <c r="AX211" i="9"/>
  <c r="AX251" i="9"/>
  <c r="AX214" i="9"/>
  <c r="AX237" i="9"/>
  <c r="AX226" i="9"/>
  <c r="AX231" i="9"/>
  <c r="AX219" i="9"/>
  <c r="AX232" i="9"/>
  <c r="AX242" i="9"/>
  <c r="AX260" i="9"/>
  <c r="AX218" i="9"/>
  <c r="AX241" i="9"/>
  <c r="AX230" i="9"/>
  <c r="AX220" i="9"/>
  <c r="AX255" i="9"/>
  <c r="AX258" i="9"/>
  <c r="AX262" i="9"/>
  <c r="AX248" i="9"/>
  <c r="AX245" i="9"/>
  <c r="AX235" i="9"/>
  <c r="AX216" i="9"/>
  <c r="AX244" i="9"/>
  <c r="AX210" i="9"/>
  <c r="AX247" i="9"/>
  <c r="AX254" i="9"/>
  <c r="AX228" i="9"/>
  <c r="AX234" i="9"/>
  <c r="AX238" i="9"/>
  <c r="AX257" i="9"/>
  <c r="AX253" i="9"/>
  <c r="AX250" i="9"/>
  <c r="AX222" i="9"/>
  <c r="AX252" i="9"/>
  <c r="AX221" i="9"/>
  <c r="AX209" i="9"/>
  <c r="AX208" i="9"/>
  <c r="BM377" i="9"/>
  <c r="BM379" i="9" s="1"/>
  <c r="BJ377" i="9"/>
  <c r="BJ379" i="9" s="1"/>
  <c r="BM378" i="9"/>
  <c r="BI376" i="9"/>
  <c r="BI377" i="9" s="1"/>
  <c r="BI379" i="9" s="1"/>
  <c r="BL377" i="9"/>
  <c r="BL379" i="9" s="1"/>
  <c r="BL378" i="9"/>
  <c r="BT377" i="9"/>
  <c r="AX319" i="9"/>
  <c r="AX263" i="9"/>
  <c r="BT378" i="9"/>
  <c r="BH376" i="9"/>
  <c r="BH377" i="9" s="1"/>
  <c r="BT376" i="9"/>
  <c r="BN376" i="9"/>
  <c r="BN377" i="9" s="1"/>
  <c r="BN379" i="9" s="1"/>
  <c r="AY377" i="9"/>
  <c r="BE376" i="9"/>
  <c r="BE377" i="9" s="1"/>
  <c r="BE379" i="9" s="1"/>
  <c r="BK376" i="9"/>
  <c r="BK377" i="9" s="1"/>
  <c r="BK379" i="9" s="1"/>
  <c r="AU376" i="9"/>
  <c r="BT379" i="9"/>
  <c r="N25" i="3" a="1"/>
  <c r="N25" i="3" s="1"/>
  <c r="M25" i="3" a="1"/>
  <c r="M25" i="3" s="1"/>
  <c r="L101" i="5"/>
  <c r="L112" i="5"/>
  <c r="L110" i="5"/>
  <c r="L109" i="5"/>
  <c r="K622" i="5"/>
  <c r="K623" i="5" s="1"/>
  <c r="L111" i="5"/>
  <c r="X69" i="23"/>
  <c r="Y69" i="23"/>
  <c r="W69" i="23"/>
  <c r="L25" i="3" a="1"/>
  <c r="L25" i="3" s="1"/>
  <c r="J25" i="3" a="1"/>
  <c r="J25" i="3" s="1"/>
  <c r="H25" i="3" a="1"/>
  <c r="H25" i="3" s="1"/>
  <c r="G25" i="3" a="1"/>
  <c r="G25" i="3" s="1"/>
  <c r="I25" i="3" a="1"/>
  <c r="I25" i="3" s="1"/>
  <c r="K648" i="5"/>
  <c r="K649" i="5" s="1"/>
  <c r="F25" i="3" a="1"/>
  <c r="F25" i="3" s="1"/>
  <c r="K661" i="5"/>
  <c r="K662" i="5" s="1"/>
  <c r="E25" i="3" a="1"/>
  <c r="E25" i="3" s="1"/>
  <c r="E26" i="3" s="1"/>
  <c r="J52" i="15"/>
  <c r="L339" i="5"/>
  <c r="M41" i="19"/>
  <c r="N15" i="19"/>
  <c r="Q57" i="13"/>
  <c r="BC377" i="9"/>
  <c r="BC379" i="9" s="1"/>
  <c r="R23" i="13"/>
  <c r="R24" i="13" s="1"/>
  <c r="S21" i="13"/>
  <c r="S22" i="13" s="1"/>
  <c r="H81" i="5"/>
  <c r="H82" i="5"/>
  <c r="B18" i="17"/>
  <c r="D17" i="17"/>
  <c r="J83" i="13"/>
  <c r="L9" i="34"/>
  <c r="O52" i="29"/>
  <c r="O52" i="32"/>
  <c r="O78" i="5"/>
  <c r="P24" i="13"/>
  <c r="P57" i="13" s="1"/>
  <c r="S464" i="5"/>
  <c r="J65" i="13"/>
  <c r="J900" i="5" s="1"/>
  <c r="AB78" i="2" s="1"/>
  <c r="L9" i="31"/>
  <c r="T43" i="13"/>
  <c r="T44" i="13" s="1"/>
  <c r="N1055" i="5"/>
  <c r="N1001" i="5"/>
  <c r="N944" i="5"/>
  <c r="S29" i="13"/>
  <c r="K37" i="10"/>
  <c r="L36" i="10"/>
  <c r="K9" i="28"/>
  <c r="Q20" i="16"/>
  <c r="P14" i="16"/>
  <c r="P21" i="16" s="1"/>
  <c r="N100" i="5"/>
  <c r="M342" i="5"/>
  <c r="M368" i="5" s="1"/>
  <c r="N188" i="5"/>
  <c r="M222" i="5"/>
  <c r="T113" i="20"/>
  <c r="T103" i="20"/>
  <c r="T112" i="20" s="1"/>
  <c r="U104" i="20"/>
  <c r="J67" i="13"/>
  <c r="J902" i="5" s="1"/>
  <c r="AB80" i="2" s="1"/>
  <c r="K114" i="5"/>
  <c r="N117" i="5"/>
  <c r="N118" i="5" s="1"/>
  <c r="M120" i="5"/>
  <c r="K93" i="20"/>
  <c r="K92" i="20"/>
  <c r="K24" i="20"/>
  <c r="K25" i="20"/>
  <c r="K18" i="20"/>
  <c r="P945" i="5"/>
  <c r="O942" i="5"/>
  <c r="O943" i="5"/>
  <c r="M9" i="32"/>
  <c r="R31" i="13"/>
  <c r="O52" i="28"/>
  <c r="N67" i="34"/>
  <c r="J67" i="33"/>
  <c r="M67" i="34"/>
  <c r="I67" i="33"/>
  <c r="L67" i="34"/>
  <c r="K67" i="34"/>
  <c r="J67" i="34"/>
  <c r="F67" i="33"/>
  <c r="H67" i="34"/>
  <c r="G67" i="34"/>
  <c r="C67" i="33"/>
  <c r="F67" i="34"/>
  <c r="N67" i="33"/>
  <c r="E67" i="34"/>
  <c r="M67" i="33"/>
  <c r="D67" i="34"/>
  <c r="L67" i="33"/>
  <c r="J67" i="32"/>
  <c r="K67" i="33"/>
  <c r="I67" i="32"/>
  <c r="G67" i="33"/>
  <c r="G67" i="32"/>
  <c r="E67" i="33"/>
  <c r="C67" i="34"/>
  <c r="D67" i="32"/>
  <c r="C67" i="32"/>
  <c r="L67" i="32"/>
  <c r="L67" i="31"/>
  <c r="I67" i="34"/>
  <c r="E67" i="32"/>
  <c r="H67" i="31"/>
  <c r="G67" i="31"/>
  <c r="D67" i="31"/>
  <c r="H67" i="33"/>
  <c r="M67" i="32"/>
  <c r="N67" i="32"/>
  <c r="C67" i="31"/>
  <c r="I67" i="30"/>
  <c r="E67" i="29"/>
  <c r="L67" i="28"/>
  <c r="K67" i="32"/>
  <c r="H67" i="30"/>
  <c r="D67" i="29"/>
  <c r="K67" i="28"/>
  <c r="H67" i="32"/>
  <c r="F67" i="32"/>
  <c r="F67" i="30"/>
  <c r="N67" i="29"/>
  <c r="E67" i="30"/>
  <c r="M67" i="31"/>
  <c r="K67" i="31"/>
  <c r="N67" i="30"/>
  <c r="D67" i="33"/>
  <c r="J67" i="31"/>
  <c r="I67" i="31"/>
  <c r="J67" i="30"/>
  <c r="G67" i="30"/>
  <c r="M67" i="29"/>
  <c r="D67" i="30"/>
  <c r="C67" i="30"/>
  <c r="K67" i="29"/>
  <c r="J67" i="29"/>
  <c r="N67" i="31"/>
  <c r="M67" i="30"/>
  <c r="F67" i="31"/>
  <c r="L67" i="30"/>
  <c r="K67" i="30"/>
  <c r="L67" i="29"/>
  <c r="I67" i="29"/>
  <c r="H67" i="29"/>
  <c r="N67" i="28"/>
  <c r="G67" i="29"/>
  <c r="M67" i="28"/>
  <c r="F67" i="29"/>
  <c r="E67" i="31"/>
  <c r="C67" i="29"/>
  <c r="M67" i="27"/>
  <c r="L67" i="27"/>
  <c r="K67" i="27"/>
  <c r="J67" i="28"/>
  <c r="J67" i="27"/>
  <c r="F67" i="26"/>
  <c r="I67" i="28"/>
  <c r="I67" i="27"/>
  <c r="H67" i="28"/>
  <c r="H67" i="27"/>
  <c r="G67" i="28"/>
  <c r="G67" i="27"/>
  <c r="F67" i="28"/>
  <c r="F67" i="27"/>
  <c r="E67" i="28"/>
  <c r="D67" i="28"/>
  <c r="C67" i="28"/>
  <c r="J67" i="26"/>
  <c r="C67" i="25"/>
  <c r="I67" i="26"/>
  <c r="N67" i="25"/>
  <c r="N67" i="27"/>
  <c r="H67" i="26"/>
  <c r="M67" i="25"/>
  <c r="E67" i="27"/>
  <c r="G67" i="26"/>
  <c r="L67" i="25"/>
  <c r="D67" i="27"/>
  <c r="E67" i="26"/>
  <c r="K67" i="25"/>
  <c r="C67" i="27"/>
  <c r="D67" i="26"/>
  <c r="J67" i="25"/>
  <c r="C67" i="26"/>
  <c r="I67" i="25"/>
  <c r="H67" i="25"/>
  <c r="N67" i="26"/>
  <c r="M67" i="26"/>
  <c r="L67" i="26"/>
  <c r="D67" i="25"/>
  <c r="K67" i="26"/>
  <c r="G67" i="25"/>
  <c r="F67" i="25"/>
  <c r="E67" i="25"/>
  <c r="F113" i="5"/>
  <c r="G113" i="5" s="1"/>
  <c r="H113" i="5" s="1"/>
  <c r="I113" i="5" s="1"/>
  <c r="J113" i="5" s="1"/>
  <c r="K113" i="5" s="1"/>
  <c r="H84" i="5"/>
  <c r="H85" i="5"/>
  <c r="H89" i="5"/>
  <c r="H90" i="5"/>
  <c r="H87" i="5"/>
  <c r="O52" i="31"/>
  <c r="J95" i="5"/>
  <c r="I98" i="5"/>
  <c r="I82" i="5" s="1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H88" i="5"/>
  <c r="K55" i="15"/>
  <c r="E10" i="22"/>
  <c r="L635" i="5" s="1"/>
  <c r="C87" i="5"/>
  <c r="K732" i="5"/>
  <c r="K800" i="5" s="1"/>
  <c r="L738" i="5"/>
  <c r="M9" i="29"/>
  <c r="L102" i="5"/>
  <c r="L103" i="5"/>
  <c r="L864" i="5"/>
  <c r="M9" i="14" s="1"/>
  <c r="M862" i="5"/>
  <c r="E90" i="5"/>
  <c r="E89" i="5"/>
  <c r="E88" i="5"/>
  <c r="E87" i="5"/>
  <c r="E86" i="5"/>
  <c r="E85" i="5"/>
  <c r="K609" i="5" s="1"/>
  <c r="E84" i="5"/>
  <c r="J609" i="5" s="1"/>
  <c r="E83" i="5"/>
  <c r="I609" i="5" s="1"/>
  <c r="E82" i="5"/>
  <c r="H609" i="5" s="1"/>
  <c r="E81" i="5"/>
  <c r="G609" i="5" s="1"/>
  <c r="E80" i="5"/>
  <c r="F609" i="5" s="1"/>
  <c r="E79" i="5"/>
  <c r="E609" i="5" s="1"/>
  <c r="N664" i="5"/>
  <c r="J85" i="13"/>
  <c r="I550" i="5"/>
  <c r="O52" i="26"/>
  <c r="J17" i="20"/>
  <c r="K290" i="5"/>
  <c r="M180" i="5"/>
  <c r="H80" i="5"/>
  <c r="L9" i="26"/>
  <c r="J87" i="13"/>
  <c r="K9" i="27"/>
  <c r="O834" i="5"/>
  <c r="P789" i="5"/>
  <c r="O790" i="5"/>
  <c r="O791" i="5" s="1"/>
  <c r="Q13" i="21"/>
  <c r="K3" i="18"/>
  <c r="N3" i="14"/>
  <c r="M689" i="5"/>
  <c r="N612" i="5"/>
  <c r="M606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M15" i="20"/>
  <c r="L14" i="20"/>
  <c r="O27" i="3"/>
  <c r="O25" i="3" s="1" a="1"/>
  <c r="O25" i="3" s="1"/>
  <c r="P28" i="3"/>
  <c r="O52" i="27"/>
  <c r="O52" i="34"/>
  <c r="K683" i="5"/>
  <c r="H86" i="5"/>
  <c r="K9" i="30"/>
  <c r="J64" i="13"/>
  <c r="J899" i="5" s="1"/>
  <c r="AB77" i="2" s="1"/>
  <c r="M136" i="5"/>
  <c r="L106" i="5"/>
  <c r="L105" i="5"/>
  <c r="R127" i="21"/>
  <c r="AG2" i="2"/>
  <c r="O625" i="5"/>
  <c r="J104" i="20"/>
  <c r="I103" i="20"/>
  <c r="I112" i="20" s="1"/>
  <c r="I113" i="20"/>
  <c r="K273" i="5"/>
  <c r="M157" i="5"/>
  <c r="F89" i="5"/>
  <c r="F85" i="5"/>
  <c r="F82" i="5"/>
  <c r="F88" i="5"/>
  <c r="F84" i="5"/>
  <c r="F87" i="5"/>
  <c r="F90" i="5"/>
  <c r="F83" i="5"/>
  <c r="F86" i="5"/>
  <c r="F80" i="5"/>
  <c r="F79" i="5"/>
  <c r="F81" i="5"/>
  <c r="O52" i="30"/>
  <c r="M135" i="5"/>
  <c r="G83" i="5"/>
  <c r="G79" i="5"/>
  <c r="G81" i="5"/>
  <c r="G85" i="5"/>
  <c r="G90" i="5"/>
  <c r="G87" i="5"/>
  <c r="G84" i="5"/>
  <c r="G82" i="5"/>
  <c r="G89" i="5"/>
  <c r="G86" i="5"/>
  <c r="G80" i="5"/>
  <c r="G88" i="5"/>
  <c r="I40" i="8"/>
  <c r="H40" i="8"/>
  <c r="D40" i="8"/>
  <c r="F40" i="8"/>
  <c r="G40" i="8"/>
  <c r="E40" i="8"/>
  <c r="H83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J84" i="13"/>
  <c r="N855" i="5"/>
  <c r="N848" i="5"/>
  <c r="U51" i="13"/>
  <c r="U40" i="13"/>
  <c r="U50" i="13"/>
  <c r="U39" i="13"/>
  <c r="U36" i="13"/>
  <c r="U42" i="13"/>
  <c r="U53" i="13"/>
  <c r="U47" i="13"/>
  <c r="U38" i="13"/>
  <c r="U52" i="13"/>
  <c r="U41" i="13"/>
  <c r="V13" i="13"/>
  <c r="U16" i="13"/>
  <c r="U19" i="13"/>
  <c r="U15" i="13"/>
  <c r="U35" i="13"/>
  <c r="U34" i="13"/>
  <c r="U18" i="13"/>
  <c r="U14" i="13"/>
  <c r="U17" i="13"/>
  <c r="U37" i="13"/>
  <c r="C20" i="22"/>
  <c r="D20" i="22" s="1"/>
  <c r="E20" i="22" s="1"/>
  <c r="F20" i="22" s="1"/>
  <c r="G20" i="22" s="1"/>
  <c r="H20" i="22" s="1"/>
  <c r="I20" i="22" s="1"/>
  <c r="J20" i="22" s="1"/>
  <c r="K20" i="22" s="1"/>
  <c r="L20" i="22" s="1"/>
  <c r="M20" i="22" s="1"/>
  <c r="N20" i="22" s="1"/>
  <c r="D533" i="5"/>
  <c r="D527" i="5"/>
  <c r="D456" i="5"/>
  <c r="D457" i="5" s="1"/>
  <c r="D223" i="5"/>
  <c r="R455" i="5"/>
  <c r="D500" i="5"/>
  <c r="E455" i="5"/>
  <c r="G889" i="5" s="1"/>
  <c r="D613" i="5"/>
  <c r="D26" i="5"/>
  <c r="D528" i="5"/>
  <c r="K20" i="15"/>
  <c r="L256" i="5"/>
  <c r="L239" i="5"/>
  <c r="M179" i="5"/>
  <c r="O52" i="25"/>
  <c r="O52" i="33"/>
  <c r="M158" i="5"/>
  <c r="L708" i="5"/>
  <c r="L710" i="5"/>
  <c r="L703" i="5"/>
  <c r="L679" i="5"/>
  <c r="L677" i="5"/>
  <c r="L684" i="5"/>
  <c r="L678" i="5"/>
  <c r="L107" i="5"/>
  <c r="L9" i="33"/>
  <c r="D531" i="5"/>
  <c r="M598" i="5"/>
  <c r="I20" i="13"/>
  <c r="H20" i="13"/>
  <c r="S534" i="5"/>
  <c r="K79" i="13"/>
  <c r="I79" i="13"/>
  <c r="G79" i="13"/>
  <c r="E79" i="13"/>
  <c r="J306" i="5"/>
  <c r="J86" i="13"/>
  <c r="T20" i="13"/>
  <c r="J89" i="20"/>
  <c r="J90" i="20" s="1"/>
  <c r="H8" i="13"/>
  <c r="L104" i="5"/>
  <c r="P651" i="5"/>
  <c r="P14" i="21"/>
  <c r="K16" i="20"/>
  <c r="J2" i="18"/>
  <c r="O15" i="16"/>
  <c r="M2" i="14"/>
  <c r="M607" i="5"/>
  <c r="E21" i="5"/>
  <c r="E506" i="5"/>
  <c r="E504" i="5"/>
  <c r="E505" i="5"/>
  <c r="E16" i="17"/>
  <c r="J25" i="17"/>
  <c r="L25" i="17" s="1"/>
  <c r="L9" i="25"/>
  <c r="J68" i="13"/>
  <c r="J903" i="5" s="1"/>
  <c r="AB81" i="2" s="1"/>
  <c r="O638" i="5"/>
  <c r="N5" i="19"/>
  <c r="L71" i="22"/>
  <c r="M72" i="22"/>
  <c r="I40" i="25"/>
  <c r="I30" i="25"/>
  <c r="J636" i="5"/>
  <c r="BQ376" i="9" l="1"/>
  <c r="BP378" i="9"/>
  <c r="BP377" i="9"/>
  <c r="BQ377" i="9" s="1"/>
  <c r="BO378" i="9"/>
  <c r="BO377" i="9"/>
  <c r="BO379" i="9" s="1"/>
  <c r="BI378" i="9"/>
  <c r="AX376" i="9"/>
  <c r="BE378" i="9"/>
  <c r="BN378" i="9"/>
  <c r="BK378" i="9"/>
  <c r="L648" i="5"/>
  <c r="L649" i="5" s="1"/>
  <c r="F26" i="3"/>
  <c r="G26" i="3" s="1"/>
  <c r="H26" i="3" s="1"/>
  <c r="L113" i="5"/>
  <c r="N41" i="19"/>
  <c r="O15" i="19"/>
  <c r="L114" i="5"/>
  <c r="K52" i="15"/>
  <c r="M339" i="5"/>
  <c r="L609" i="5"/>
  <c r="S23" i="13"/>
  <c r="S24" i="13" s="1"/>
  <c r="I87" i="5"/>
  <c r="G92" i="5"/>
  <c r="E91" i="5"/>
  <c r="F91" i="5" s="1"/>
  <c r="G91" i="5" s="1"/>
  <c r="H91" i="5" s="1"/>
  <c r="O67" i="29"/>
  <c r="H92" i="5"/>
  <c r="F92" i="5"/>
  <c r="D225" i="5"/>
  <c r="E457" i="5"/>
  <c r="D462" i="5"/>
  <c r="D458" i="5"/>
  <c r="D502" i="5"/>
  <c r="K636" i="5"/>
  <c r="C49" i="22"/>
  <c r="D692" i="5"/>
  <c r="D44" i="19" s="1"/>
  <c r="E528" i="5"/>
  <c r="D371" i="5"/>
  <c r="C58" i="15" s="1"/>
  <c r="M71" i="22"/>
  <c r="N72" i="22"/>
  <c r="O5" i="19"/>
  <c r="K24" i="25"/>
  <c r="L622" i="5"/>
  <c r="L623" i="5" s="1"/>
  <c r="Q651" i="5"/>
  <c r="V50" i="13"/>
  <c r="V39" i="13"/>
  <c r="V36" i="13"/>
  <c r="V42" i="13"/>
  <c r="V53" i="13"/>
  <c r="V47" i="13"/>
  <c r="V38" i="13"/>
  <c r="V52" i="13"/>
  <c r="V41" i="13"/>
  <c r="V37" i="13"/>
  <c r="W13" i="13"/>
  <c r="V16" i="13"/>
  <c r="V19" i="13"/>
  <c r="V15" i="13"/>
  <c r="V35" i="13"/>
  <c r="V34" i="13"/>
  <c r="V18" i="13"/>
  <c r="V51" i="13"/>
  <c r="V14" i="13"/>
  <c r="V17" i="13"/>
  <c r="V40" i="13"/>
  <c r="L92" i="20"/>
  <c r="L25" i="20"/>
  <c r="L24" i="20"/>
  <c r="L93" i="20"/>
  <c r="L18" i="20"/>
  <c r="O67" i="27"/>
  <c r="O67" i="25"/>
  <c r="O67" i="33"/>
  <c r="M105" i="5"/>
  <c r="M112" i="5"/>
  <c r="M103" i="5"/>
  <c r="M107" i="5"/>
  <c r="M102" i="5"/>
  <c r="M109" i="5"/>
  <c r="M104" i="5"/>
  <c r="M106" i="5"/>
  <c r="M111" i="5"/>
  <c r="M101" i="5"/>
  <c r="M110" i="5"/>
  <c r="M108" i="5"/>
  <c r="L55" i="15"/>
  <c r="L9" i="28"/>
  <c r="M9" i="34"/>
  <c r="P638" i="5"/>
  <c r="L661" i="5"/>
  <c r="L662" i="5" s="1"/>
  <c r="R456" i="5"/>
  <c r="R457" i="5" s="1"/>
  <c r="J103" i="20"/>
  <c r="J112" i="20" s="1"/>
  <c r="K104" i="20"/>
  <c r="J113" i="20"/>
  <c r="N15" i="20"/>
  <c r="M14" i="20"/>
  <c r="O117" i="5"/>
  <c r="O118" i="5" s="1"/>
  <c r="O120" i="5" s="1"/>
  <c r="N120" i="5"/>
  <c r="N110" i="5" s="1"/>
  <c r="I21" i="13"/>
  <c r="I22" i="13" s="1"/>
  <c r="T21" i="13"/>
  <c r="T22" i="13" s="1"/>
  <c r="D331" i="5"/>
  <c r="D219" i="5"/>
  <c r="E25" i="5" s="1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67" i="28"/>
  <c r="N9" i="32"/>
  <c r="O100" i="5"/>
  <c r="M9" i="31"/>
  <c r="J30" i="25"/>
  <c r="M9" i="25"/>
  <c r="D501" i="5"/>
  <c r="E456" i="5"/>
  <c r="D224" i="5"/>
  <c r="D614" i="5"/>
  <c r="D17" i="19" s="1"/>
  <c r="E41" i="8"/>
  <c r="E42" i="8"/>
  <c r="N157" i="5"/>
  <c r="P625" i="5"/>
  <c r="P834" i="5"/>
  <c r="Q789" i="5"/>
  <c r="P790" i="5"/>
  <c r="P791" i="5" s="1"/>
  <c r="M9" i="26"/>
  <c r="N180" i="5"/>
  <c r="I88" i="5"/>
  <c r="I85" i="5"/>
  <c r="I84" i="5"/>
  <c r="I79" i="5"/>
  <c r="I90" i="5"/>
  <c r="I89" i="5"/>
  <c r="I83" i="5"/>
  <c r="I81" i="5"/>
  <c r="I80" i="5"/>
  <c r="M9" i="33"/>
  <c r="Q14" i="21"/>
  <c r="L16" i="20"/>
  <c r="L17" i="20" s="1"/>
  <c r="K2" i="18"/>
  <c r="P15" i="16"/>
  <c r="N2" i="14"/>
  <c r="N607" i="5"/>
  <c r="N179" i="5"/>
  <c r="D691" i="5"/>
  <c r="E527" i="5"/>
  <c r="A527" i="5"/>
  <c r="D370" i="5"/>
  <c r="R527" i="5"/>
  <c r="U20" i="13"/>
  <c r="U21" i="13" s="1"/>
  <c r="G42" i="8"/>
  <c r="G41" i="8"/>
  <c r="J96" i="5"/>
  <c r="K89" i="20"/>
  <c r="K90" i="20" s="1"/>
  <c r="D697" i="5"/>
  <c r="D49" i="19" s="1"/>
  <c r="E533" i="5"/>
  <c r="D376" i="5"/>
  <c r="C63" i="15" s="1"/>
  <c r="F42" i="8"/>
  <c r="F41" i="8"/>
  <c r="K306" i="5"/>
  <c r="L9" i="30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855" i="5"/>
  <c r="O848" i="5"/>
  <c r="M682" i="5"/>
  <c r="L732" i="5"/>
  <c r="L800" i="5" s="1"/>
  <c r="M738" i="5"/>
  <c r="S465" i="5"/>
  <c r="S466" i="5" s="1"/>
  <c r="S467" i="5" s="1"/>
  <c r="S468" i="5" s="1"/>
  <c r="S469" i="5" s="1"/>
  <c r="S470" i="5" s="1"/>
  <c r="S471" i="5" s="1"/>
  <c r="S472" i="5" s="1"/>
  <c r="S473" i="5" s="1"/>
  <c r="S474" i="5" s="1"/>
  <c r="S475" i="5" s="1"/>
  <c r="S476" i="5" s="1"/>
  <c r="S477" i="5" s="1"/>
  <c r="S478" i="5" s="1"/>
  <c r="K17" i="20"/>
  <c r="U43" i="13"/>
  <c r="U44" i="13" s="1"/>
  <c r="D41" i="8"/>
  <c r="D42" i="8"/>
  <c r="N136" i="5"/>
  <c r="O664" i="5"/>
  <c r="L273" i="5"/>
  <c r="H42" i="8"/>
  <c r="H41" i="8"/>
  <c r="M864" i="5"/>
  <c r="N9" i="14" s="1"/>
  <c r="N862" i="5"/>
  <c r="E11" i="22"/>
  <c r="M622" i="5" s="1"/>
  <c r="C88" i="5"/>
  <c r="U113" i="20"/>
  <c r="U103" i="20"/>
  <c r="U112" i="20" s="1"/>
  <c r="V104" i="20"/>
  <c r="L37" i="10"/>
  <c r="M36" i="10"/>
  <c r="C11" i="15"/>
  <c r="L20" i="2"/>
  <c r="L29" i="2" s="1"/>
  <c r="I42" i="8"/>
  <c r="I41" i="8"/>
  <c r="E92" i="5"/>
  <c r="B19" i="17"/>
  <c r="D18" i="17"/>
  <c r="S535" i="5"/>
  <c r="S536" i="5" s="1"/>
  <c r="S537" i="5" s="1"/>
  <c r="S538" i="5" s="1"/>
  <c r="S539" i="5" s="1"/>
  <c r="S540" i="5" s="1"/>
  <c r="S541" i="5" s="1"/>
  <c r="S542" i="5" s="1"/>
  <c r="S543" i="5" s="1"/>
  <c r="S544" i="5" s="1"/>
  <c r="S545" i="5" s="1"/>
  <c r="S546" i="5" s="1"/>
  <c r="S547" i="5" s="1"/>
  <c r="S548" i="5" s="1"/>
  <c r="D16" i="19"/>
  <c r="D36" i="19" s="1"/>
  <c r="C4" i="6"/>
  <c r="C7" i="6" s="1"/>
  <c r="O156" i="5"/>
  <c r="O155" i="5"/>
  <c r="O154" i="5"/>
  <c r="O153" i="5"/>
  <c r="O152" i="5"/>
  <c r="O149" i="5"/>
  <c r="O146" i="5"/>
  <c r="O151" i="5"/>
  <c r="O148" i="5"/>
  <c r="O145" i="5"/>
  <c r="O150" i="5"/>
  <c r="O147" i="5"/>
  <c r="O144" i="5"/>
  <c r="N135" i="5"/>
  <c r="M708" i="5"/>
  <c r="M710" i="5"/>
  <c r="M703" i="5"/>
  <c r="M677" i="5"/>
  <c r="M679" i="5"/>
  <c r="M684" i="5"/>
  <c r="M678" i="5"/>
  <c r="L9" i="27"/>
  <c r="O67" i="26"/>
  <c r="O67" i="32"/>
  <c r="O1055" i="5"/>
  <c r="O1001" i="5"/>
  <c r="O944" i="5"/>
  <c r="S30" i="13"/>
  <c r="S31" i="13" s="1"/>
  <c r="J40" i="25"/>
  <c r="L290" i="5"/>
  <c r="G893" i="5"/>
  <c r="Y71" i="2" s="1"/>
  <c r="G890" i="5"/>
  <c r="Y68" i="2" s="1"/>
  <c r="G894" i="5"/>
  <c r="Y72" i="2" s="1"/>
  <c r="H889" i="5"/>
  <c r="G891" i="5"/>
  <c r="Y69" i="2" s="1"/>
  <c r="F889" i="5"/>
  <c r="G892" i="5"/>
  <c r="Y70" i="2" s="1"/>
  <c r="Y67" i="2"/>
  <c r="N158" i="5"/>
  <c r="R13" i="21"/>
  <c r="O3" i="14"/>
  <c r="L3" i="18"/>
  <c r="N689" i="5"/>
  <c r="O612" i="5"/>
  <c r="N606" i="5"/>
  <c r="D95" i="5"/>
  <c r="O67" i="31"/>
  <c r="L20" i="15"/>
  <c r="M239" i="5"/>
  <c r="M256" i="5"/>
  <c r="H21" i="13"/>
  <c r="H22" i="13" s="1"/>
  <c r="R20" i="16"/>
  <c r="Q14" i="16"/>
  <c r="Q21" i="16" s="1"/>
  <c r="D52" i="22"/>
  <c r="E52" i="22" s="1"/>
  <c r="F52" i="22" s="1"/>
  <c r="G52" i="22" s="1"/>
  <c r="H52" i="22" s="1"/>
  <c r="I52" i="22" s="1"/>
  <c r="J52" i="22" s="1"/>
  <c r="K52" i="22" s="1"/>
  <c r="L52" i="22" s="1"/>
  <c r="M52" i="22" s="1"/>
  <c r="N52" i="22" s="1"/>
  <c r="C52" i="22"/>
  <c r="D695" i="5"/>
  <c r="D47" i="19" s="1"/>
  <c r="D374" i="5"/>
  <c r="C61" i="15" s="1"/>
  <c r="E531" i="5"/>
  <c r="D307" i="5"/>
  <c r="D303" i="5" s="1"/>
  <c r="E500" i="5"/>
  <c r="Q28" i="3"/>
  <c r="P27" i="3"/>
  <c r="P25" i="3" s="1" a="1"/>
  <c r="P25" i="3" s="1"/>
  <c r="I86" i="5"/>
  <c r="N9" i="29"/>
  <c r="O67" i="30"/>
  <c r="O67" i="34"/>
  <c r="Q945" i="5"/>
  <c r="P943" i="5"/>
  <c r="P942" i="5"/>
  <c r="N342" i="5"/>
  <c r="N368" i="5" s="1"/>
  <c r="O188" i="5"/>
  <c r="L90" i="22" s="1"/>
  <c r="N222" i="5"/>
  <c r="F89" i="22"/>
  <c r="BP379" i="9" l="1"/>
  <c r="BQ379" i="9" s="1"/>
  <c r="BQ378" i="9"/>
  <c r="D76" i="22"/>
  <c r="I87" i="22"/>
  <c r="O112" i="5"/>
  <c r="O105" i="5"/>
  <c r="O103" i="5"/>
  <c r="O108" i="5"/>
  <c r="O101" i="5"/>
  <c r="O106" i="5"/>
  <c r="O111" i="5"/>
  <c r="N106" i="5"/>
  <c r="O104" i="5"/>
  <c r="N109" i="5"/>
  <c r="O109" i="5"/>
  <c r="O102" i="5"/>
  <c r="O107" i="5"/>
  <c r="N108" i="5"/>
  <c r="N112" i="5"/>
  <c r="L52" i="15"/>
  <c r="N339" i="5"/>
  <c r="H89" i="22"/>
  <c r="O179" i="5"/>
  <c r="M113" i="5"/>
  <c r="P15" i="19"/>
  <c r="H55" i="29" s="1"/>
  <c r="O41" i="19"/>
  <c r="F84" i="22"/>
  <c r="N103" i="5"/>
  <c r="N101" i="5"/>
  <c r="G82" i="22"/>
  <c r="N102" i="5"/>
  <c r="O110" i="5"/>
  <c r="N111" i="5"/>
  <c r="U22" i="13"/>
  <c r="U23" i="13" s="1"/>
  <c r="U24" i="13" s="1"/>
  <c r="D615" i="5"/>
  <c r="D18" i="19" s="1"/>
  <c r="D12" i="19" s="1"/>
  <c r="S479" i="5"/>
  <c r="S480" i="5" s="1"/>
  <c r="S481" i="5" s="1"/>
  <c r="S482" i="5" s="1"/>
  <c r="S483" i="5" s="1"/>
  <c r="S484" i="5" s="1"/>
  <c r="S485" i="5" s="1"/>
  <c r="S486" i="5" s="1"/>
  <c r="S487" i="5" s="1"/>
  <c r="S488" i="5" s="1"/>
  <c r="S489" i="5" s="1"/>
  <c r="S491" i="5" s="1"/>
  <c r="S492" i="5" s="1"/>
  <c r="S493" i="5" s="1"/>
  <c r="S494" i="5" s="1"/>
  <c r="S495" i="5" s="1"/>
  <c r="S496" i="5" s="1"/>
  <c r="S497" i="5" s="1"/>
  <c r="S498" i="5" s="1"/>
  <c r="I23" i="13"/>
  <c r="H23" i="13"/>
  <c r="G7" i="16"/>
  <c r="R17" i="16" s="1"/>
  <c r="E706" i="5"/>
  <c r="E700" i="5"/>
  <c r="E694" i="5"/>
  <c r="E711" i="5"/>
  <c r="E705" i="5"/>
  <c r="E699" i="5"/>
  <c r="E693" i="5"/>
  <c r="E709" i="5"/>
  <c r="E743" i="5"/>
  <c r="E702" i="5"/>
  <c r="E698" i="5"/>
  <c r="E696" i="5"/>
  <c r="E707" i="5"/>
  <c r="E690" i="5"/>
  <c r="E701" i="5"/>
  <c r="E676" i="5"/>
  <c r="E695" i="5"/>
  <c r="E704" i="5"/>
  <c r="F705" i="5"/>
  <c r="F690" i="5"/>
  <c r="F699" i="5"/>
  <c r="F701" i="5"/>
  <c r="F693" i="5"/>
  <c r="F704" i="5"/>
  <c r="F676" i="5"/>
  <c r="F698" i="5"/>
  <c r="F695" i="5"/>
  <c r="F709" i="5"/>
  <c r="F702" i="5"/>
  <c r="F706" i="5"/>
  <c r="F696" i="5"/>
  <c r="F743" i="5"/>
  <c r="F694" i="5"/>
  <c r="F707" i="5"/>
  <c r="F711" i="5"/>
  <c r="F700" i="5"/>
  <c r="G709" i="5"/>
  <c r="G676" i="5"/>
  <c r="G743" i="5"/>
  <c r="G707" i="5"/>
  <c r="G702" i="5"/>
  <c r="G701" i="5"/>
  <c r="G696" i="5"/>
  <c r="G711" i="5"/>
  <c r="G694" i="5"/>
  <c r="G705" i="5"/>
  <c r="G700" i="5"/>
  <c r="G699" i="5"/>
  <c r="G690" i="5"/>
  <c r="G693" i="5"/>
  <c r="G704" i="5"/>
  <c r="G706" i="5"/>
  <c r="G698" i="5"/>
  <c r="G695" i="5"/>
  <c r="H698" i="5"/>
  <c r="H676" i="5"/>
  <c r="H709" i="5"/>
  <c r="H693" i="5"/>
  <c r="H707" i="5"/>
  <c r="H694" i="5"/>
  <c r="H743" i="5"/>
  <c r="H699" i="5"/>
  <c r="H702" i="5"/>
  <c r="H700" i="5"/>
  <c r="H690" i="5"/>
  <c r="H696" i="5"/>
  <c r="H705" i="5"/>
  <c r="H701" i="5"/>
  <c r="H711" i="5"/>
  <c r="H695" i="5"/>
  <c r="H704" i="5"/>
  <c r="H706" i="5"/>
  <c r="I700" i="5"/>
  <c r="I705" i="5"/>
  <c r="I690" i="5"/>
  <c r="I711" i="5"/>
  <c r="I676" i="5"/>
  <c r="I704" i="5"/>
  <c r="I701" i="5"/>
  <c r="I698" i="5"/>
  <c r="I695" i="5"/>
  <c r="I699" i="5"/>
  <c r="I709" i="5"/>
  <c r="I702" i="5"/>
  <c r="I743" i="5"/>
  <c r="I696" i="5"/>
  <c r="I707" i="5"/>
  <c r="I694" i="5"/>
  <c r="I706" i="5"/>
  <c r="I693" i="5"/>
  <c r="J743" i="5"/>
  <c r="J695" i="5"/>
  <c r="J702" i="5"/>
  <c r="J693" i="5"/>
  <c r="J700" i="5"/>
  <c r="J696" i="5"/>
  <c r="J699" i="5"/>
  <c r="J690" i="5"/>
  <c r="J704" i="5"/>
  <c r="J706" i="5"/>
  <c r="J707" i="5"/>
  <c r="J694" i="5"/>
  <c r="J698" i="5"/>
  <c r="J676" i="5"/>
  <c r="J701" i="5"/>
  <c r="J711" i="5"/>
  <c r="J705" i="5"/>
  <c r="J709" i="5"/>
  <c r="K704" i="5"/>
  <c r="K706" i="5"/>
  <c r="K694" i="5"/>
  <c r="K711" i="5"/>
  <c r="K700" i="5"/>
  <c r="K705" i="5"/>
  <c r="K699" i="5"/>
  <c r="K690" i="5"/>
  <c r="K698" i="5"/>
  <c r="K707" i="5"/>
  <c r="K709" i="5"/>
  <c r="K676" i="5"/>
  <c r="K743" i="5"/>
  <c r="K701" i="5"/>
  <c r="K702" i="5"/>
  <c r="K695" i="5"/>
  <c r="K696" i="5"/>
  <c r="K693" i="5"/>
  <c r="L701" i="5"/>
  <c r="L695" i="5"/>
  <c r="L690" i="5"/>
  <c r="L705" i="5"/>
  <c r="L706" i="5"/>
  <c r="L696" i="5"/>
  <c r="L711" i="5"/>
  <c r="L699" i="5"/>
  <c r="L694" i="5"/>
  <c r="L676" i="5"/>
  <c r="L693" i="5"/>
  <c r="L743" i="5"/>
  <c r="L709" i="5"/>
  <c r="L698" i="5"/>
  <c r="L702" i="5"/>
  <c r="L704" i="5"/>
  <c r="L707" i="5"/>
  <c r="L700" i="5"/>
  <c r="M711" i="5"/>
  <c r="M705" i="5"/>
  <c r="M704" i="5"/>
  <c r="M709" i="5"/>
  <c r="M698" i="5"/>
  <c r="M743" i="5"/>
  <c r="M702" i="5"/>
  <c r="M706" i="5"/>
  <c r="M696" i="5"/>
  <c r="M693" i="5"/>
  <c r="M690" i="5"/>
  <c r="M699" i="5"/>
  <c r="M707" i="5"/>
  <c r="M694" i="5"/>
  <c r="M701" i="5"/>
  <c r="M700" i="5"/>
  <c r="M695" i="5"/>
  <c r="M676" i="5"/>
  <c r="I82" i="22"/>
  <c r="R945" i="5"/>
  <c r="Q943" i="5"/>
  <c r="Q942" i="5"/>
  <c r="H90" i="22"/>
  <c r="F76" i="22"/>
  <c r="F81" i="22"/>
  <c r="F80" i="22"/>
  <c r="C74" i="22"/>
  <c r="N705" i="5"/>
  <c r="L32" i="25" s="1"/>
  <c r="N682" i="5"/>
  <c r="L87" i="22"/>
  <c r="I26" i="3"/>
  <c r="N704" i="5"/>
  <c r="L31" i="25" s="1"/>
  <c r="N711" i="5"/>
  <c r="F88" i="22"/>
  <c r="P664" i="5"/>
  <c r="V20" i="13"/>
  <c r="L77" i="22"/>
  <c r="N694" i="5"/>
  <c r="L23" i="25" s="1"/>
  <c r="M661" i="5"/>
  <c r="M662" i="5" s="1"/>
  <c r="I92" i="5"/>
  <c r="N9" i="26"/>
  <c r="N9" i="25"/>
  <c r="O222" i="5"/>
  <c r="O342" i="5"/>
  <c r="O368" i="5" s="1"/>
  <c r="E80" i="22"/>
  <c r="E83" i="22"/>
  <c r="E77" i="22"/>
  <c r="D87" i="22"/>
  <c r="E78" i="22"/>
  <c r="C75" i="22"/>
  <c r="H81" i="22"/>
  <c r="E82" i="22"/>
  <c r="H84" i="22"/>
  <c r="H76" i="22"/>
  <c r="K82" i="22"/>
  <c r="J83" i="22"/>
  <c r="K78" i="22"/>
  <c r="E84" i="22"/>
  <c r="G74" i="22"/>
  <c r="J81" i="22"/>
  <c r="G83" i="22"/>
  <c r="K74" i="22"/>
  <c r="F74" i="22"/>
  <c r="E76" i="22"/>
  <c r="G639" i="5" s="1"/>
  <c r="I74" i="22"/>
  <c r="G84" i="22"/>
  <c r="D90" i="22"/>
  <c r="I84" i="22"/>
  <c r="H75" i="22"/>
  <c r="C76" i="22"/>
  <c r="H78" i="22"/>
  <c r="D80" i="22"/>
  <c r="J78" i="22"/>
  <c r="J80" i="22"/>
  <c r="H83" i="22"/>
  <c r="G89" i="22"/>
  <c r="E75" i="22"/>
  <c r="D82" i="22"/>
  <c r="F87" i="22"/>
  <c r="J87" i="22"/>
  <c r="J90" i="22"/>
  <c r="E87" i="22"/>
  <c r="D77" i="22"/>
  <c r="H87" i="22"/>
  <c r="D74" i="22"/>
  <c r="D81" i="22"/>
  <c r="G81" i="22"/>
  <c r="D78" i="22"/>
  <c r="H82" i="22"/>
  <c r="K88" i="22"/>
  <c r="K77" i="22"/>
  <c r="K80" i="22"/>
  <c r="K90" i="22"/>
  <c r="H80" i="22"/>
  <c r="I89" i="22"/>
  <c r="G88" i="22"/>
  <c r="F75" i="22"/>
  <c r="K87" i="22"/>
  <c r="J82" i="22"/>
  <c r="K75" i="22"/>
  <c r="E89" i="22"/>
  <c r="G78" i="22"/>
  <c r="D89" i="22"/>
  <c r="J75" i="22"/>
  <c r="J76" i="22"/>
  <c r="G77" i="22"/>
  <c r="H88" i="22"/>
  <c r="I81" i="22"/>
  <c r="K89" i="22"/>
  <c r="E88" i="22"/>
  <c r="G80" i="22"/>
  <c r="G87" i="22"/>
  <c r="I78" i="22"/>
  <c r="K83" i="22"/>
  <c r="I75" i="22"/>
  <c r="F90" i="22"/>
  <c r="G76" i="22"/>
  <c r="I80" i="22"/>
  <c r="I88" i="22"/>
  <c r="K76" i="22"/>
  <c r="K81" i="22"/>
  <c r="H77" i="22"/>
  <c r="D84" i="22"/>
  <c r="F78" i="22"/>
  <c r="F83" i="22"/>
  <c r="H74" i="22"/>
  <c r="J89" i="22"/>
  <c r="K84" i="22"/>
  <c r="J74" i="22"/>
  <c r="I83" i="22"/>
  <c r="I76" i="22"/>
  <c r="Q52" i="8"/>
  <c r="Q56" i="8"/>
  <c r="Q58" i="8"/>
  <c r="Q57" i="8"/>
  <c r="Q53" i="8"/>
  <c r="Q54" i="8"/>
  <c r="Q55" i="8"/>
  <c r="H43" i="8"/>
  <c r="R14" i="21"/>
  <c r="M16" i="20"/>
  <c r="O2" i="14"/>
  <c r="L2" i="18"/>
  <c r="Q15" i="16"/>
  <c r="O607" i="5"/>
  <c r="L88" i="22"/>
  <c r="D309" i="5"/>
  <c r="D302" i="5" s="1"/>
  <c r="E502" i="5"/>
  <c r="D507" i="5"/>
  <c r="E507" i="5" s="1"/>
  <c r="R28" i="3"/>
  <c r="Q27" i="3"/>
  <c r="Q25" i="3" a="1"/>
  <c r="Q25" i="3" s="1"/>
  <c r="N676" i="5"/>
  <c r="N700" i="5"/>
  <c r="L27" i="25" s="1"/>
  <c r="R53" i="8"/>
  <c r="R57" i="8"/>
  <c r="R58" i="8"/>
  <c r="R54" i="8"/>
  <c r="R55" i="8"/>
  <c r="R56" i="8"/>
  <c r="R52" i="8"/>
  <c r="I43" i="8"/>
  <c r="W104" i="20"/>
  <c r="V113" i="20"/>
  <c r="V103" i="20"/>
  <c r="V112" i="20" s="1"/>
  <c r="J77" i="22"/>
  <c r="G90" i="22"/>
  <c r="C77" i="22"/>
  <c r="M273" i="5"/>
  <c r="N698" i="5"/>
  <c r="L26" i="25" s="1"/>
  <c r="N706" i="5"/>
  <c r="L33" i="25" s="1"/>
  <c r="F892" i="5"/>
  <c r="X70" i="2" s="1"/>
  <c r="F894" i="5"/>
  <c r="X72" i="2" s="1"/>
  <c r="F891" i="5"/>
  <c r="X69" i="2" s="1"/>
  <c r="E889" i="5"/>
  <c r="F893" i="5"/>
  <c r="X71" i="2" s="1"/>
  <c r="F890" i="5"/>
  <c r="X68" i="2" s="1"/>
  <c r="X67" i="2"/>
  <c r="N864" i="5"/>
  <c r="O9" i="14" s="1"/>
  <c r="O862" i="5"/>
  <c r="O136" i="5"/>
  <c r="M9" i="30"/>
  <c r="M609" i="5"/>
  <c r="J84" i="22"/>
  <c r="K103" i="20"/>
  <c r="K112" i="20" s="1"/>
  <c r="K113" i="20"/>
  <c r="L104" i="20"/>
  <c r="M114" i="5"/>
  <c r="L80" i="22"/>
  <c r="I90" i="22"/>
  <c r="A458" i="5"/>
  <c r="D226" i="5"/>
  <c r="D332" i="5" s="1"/>
  <c r="C45" i="15" s="1"/>
  <c r="D503" i="5"/>
  <c r="E458" i="5"/>
  <c r="D616" i="5"/>
  <c r="D19" i="19" s="1"/>
  <c r="S20" i="16"/>
  <c r="R14" i="16"/>
  <c r="R21" i="16" s="1"/>
  <c r="E90" i="22"/>
  <c r="M55" i="15"/>
  <c r="F77" i="22"/>
  <c r="F82" i="22"/>
  <c r="N696" i="5"/>
  <c r="L89" i="20"/>
  <c r="L90" i="20" s="1"/>
  <c r="O135" i="5"/>
  <c r="L306" i="5"/>
  <c r="M53" i="8"/>
  <c r="M55" i="8"/>
  <c r="M56" i="8"/>
  <c r="D43" i="8"/>
  <c r="M52" i="8"/>
  <c r="M57" i="8"/>
  <c r="M58" i="8"/>
  <c r="M54" i="8"/>
  <c r="M683" i="5"/>
  <c r="T527" i="5"/>
  <c r="R528" i="5"/>
  <c r="T528" i="5" s="1"/>
  <c r="G528" i="5" s="1"/>
  <c r="M635" i="5"/>
  <c r="M623" i="5"/>
  <c r="Q834" i="5"/>
  <c r="R789" i="5"/>
  <c r="Q790" i="5"/>
  <c r="Q791" i="5" s="1"/>
  <c r="M9" i="28"/>
  <c r="V43" i="13"/>
  <c r="V44" i="13" s="1"/>
  <c r="L76" i="22"/>
  <c r="D75" i="22"/>
  <c r="E74" i="22"/>
  <c r="N702" i="5"/>
  <c r="L29" i="25" s="1"/>
  <c r="N695" i="5"/>
  <c r="H894" i="5"/>
  <c r="Z72" i="2" s="1"/>
  <c r="H891" i="5"/>
  <c r="Z69" i="2" s="1"/>
  <c r="H893" i="5"/>
  <c r="Z71" i="2" s="1"/>
  <c r="H890" i="5"/>
  <c r="Z68" i="2" s="1"/>
  <c r="H892" i="5"/>
  <c r="Z70" i="2" s="1"/>
  <c r="I889" i="5"/>
  <c r="Z67" i="2"/>
  <c r="G43" i="8"/>
  <c r="P55" i="8"/>
  <c r="P57" i="8"/>
  <c r="P52" i="8"/>
  <c r="P53" i="8"/>
  <c r="P58" i="8"/>
  <c r="P54" i="8"/>
  <c r="P56" i="8"/>
  <c r="M648" i="5"/>
  <c r="M649" i="5" s="1"/>
  <c r="T23" i="13"/>
  <c r="T24" i="13" s="1"/>
  <c r="L82" i="22"/>
  <c r="P5" i="19"/>
  <c r="I61" i="30" s="1"/>
  <c r="J88" i="22"/>
  <c r="G75" i="22"/>
  <c r="D83" i="22"/>
  <c r="P1055" i="5"/>
  <c r="P944" i="5"/>
  <c r="P1001" i="5"/>
  <c r="N690" i="5"/>
  <c r="L19" i="25" s="1"/>
  <c r="C8" i="6"/>
  <c r="C57" i="15"/>
  <c r="D333" i="5"/>
  <c r="C46" i="15" s="1"/>
  <c r="D338" i="5"/>
  <c r="C51" i="15" s="1"/>
  <c r="D336" i="5"/>
  <c r="C49" i="15" s="1"/>
  <c r="P855" i="5"/>
  <c r="P848" i="5"/>
  <c r="E501" i="5"/>
  <c r="D308" i="5"/>
  <c r="N107" i="5"/>
  <c r="N105" i="5"/>
  <c r="N104" i="5"/>
  <c r="M93" i="20"/>
  <c r="M92" i="20"/>
  <c r="M25" i="20"/>
  <c r="M24" i="20"/>
  <c r="M18" i="20"/>
  <c r="R651" i="5"/>
  <c r="L81" i="22"/>
  <c r="L84" i="22"/>
  <c r="D218" i="5"/>
  <c r="D330" i="5"/>
  <c r="C43" i="15" s="1"/>
  <c r="E639" i="5"/>
  <c r="N701" i="5"/>
  <c r="D88" i="22"/>
  <c r="C78" i="22"/>
  <c r="N707" i="5"/>
  <c r="L34" i="25" s="1"/>
  <c r="M9" i="27"/>
  <c r="K95" i="5"/>
  <c r="J98" i="5"/>
  <c r="Q625" i="5"/>
  <c r="O180" i="5"/>
  <c r="C44" i="15"/>
  <c r="O15" i="20"/>
  <c r="N14" i="20"/>
  <c r="L83" i="22"/>
  <c r="L89" i="22"/>
  <c r="O72" i="22"/>
  <c r="N71" i="22"/>
  <c r="L636" i="5"/>
  <c r="M290" i="5"/>
  <c r="N743" i="5"/>
  <c r="O158" i="5"/>
  <c r="O54" i="8"/>
  <c r="O56" i="8"/>
  <c r="O52" i="8"/>
  <c r="O57" i="8"/>
  <c r="O53" i="8"/>
  <c r="O58" i="8"/>
  <c r="O55" i="8"/>
  <c r="F43" i="8"/>
  <c r="L24" i="25"/>
  <c r="N9" i="31"/>
  <c r="R458" i="5"/>
  <c r="R459" i="5" s="1"/>
  <c r="L75" i="22"/>
  <c r="M84" i="22"/>
  <c r="M76" i="22"/>
  <c r="M89" i="22"/>
  <c r="M83" i="22"/>
  <c r="M88" i="22"/>
  <c r="M90" i="22"/>
  <c r="M81" i="22"/>
  <c r="M78" i="22"/>
  <c r="M87" i="22"/>
  <c r="M80" i="22"/>
  <c r="M74" i="22"/>
  <c r="M75" i="22"/>
  <c r="M82" i="22"/>
  <c r="M77" i="22"/>
  <c r="N710" i="5"/>
  <c r="N703" i="5"/>
  <c r="N708" i="5"/>
  <c r="N684" i="5"/>
  <c r="N679" i="5"/>
  <c r="N677" i="5"/>
  <c r="N678" i="5"/>
  <c r="N709" i="5"/>
  <c r="K40" i="25"/>
  <c r="D19" i="17"/>
  <c r="B20" i="17"/>
  <c r="M732" i="5"/>
  <c r="M800" i="5" s="1"/>
  <c r="N738" i="5"/>
  <c r="D43" i="19"/>
  <c r="K30" i="25"/>
  <c r="N9" i="33"/>
  <c r="O157" i="5"/>
  <c r="N9" i="34"/>
  <c r="L78" i="22"/>
  <c r="M20" i="15"/>
  <c r="N239" i="5"/>
  <c r="N256" i="5"/>
  <c r="N699" i="5"/>
  <c r="E81" i="22"/>
  <c r="I77" i="22"/>
  <c r="S13" i="21"/>
  <c r="M3" i="18"/>
  <c r="P3" i="14"/>
  <c r="O743" i="5"/>
  <c r="O707" i="5"/>
  <c r="O701" i="5"/>
  <c r="O695" i="5"/>
  <c r="O689" i="5"/>
  <c r="O706" i="5"/>
  <c r="O700" i="5"/>
  <c r="O694" i="5"/>
  <c r="O711" i="5"/>
  <c r="O704" i="5"/>
  <c r="O709" i="5"/>
  <c r="O699" i="5"/>
  <c r="O690" i="5"/>
  <c r="O696" i="5"/>
  <c r="O705" i="5"/>
  <c r="O698" i="5"/>
  <c r="O676" i="5"/>
  <c r="M15" i="25" s="1"/>
  <c r="P612" i="5"/>
  <c r="O693" i="5"/>
  <c r="O606" i="5"/>
  <c r="O702" i="5" s="1"/>
  <c r="N693" i="5"/>
  <c r="L22" i="25" s="1"/>
  <c r="N36" i="10"/>
  <c r="M37" i="10"/>
  <c r="E12" i="22"/>
  <c r="N635" i="5" s="1"/>
  <c r="C89" i="5"/>
  <c r="N58" i="8"/>
  <c r="N57" i="8"/>
  <c r="N56" i="8"/>
  <c r="N55" i="8"/>
  <c r="N54" i="8"/>
  <c r="N53" i="8"/>
  <c r="N52" i="8"/>
  <c r="E43" i="8"/>
  <c r="Q638" i="5"/>
  <c r="W50" i="13"/>
  <c r="W42" i="13"/>
  <c r="W53" i="13"/>
  <c r="W35" i="13"/>
  <c r="W47" i="13"/>
  <c r="W52" i="13"/>
  <c r="W41" i="13"/>
  <c r="W37" i="13"/>
  <c r="W51" i="13"/>
  <c r="W40" i="13"/>
  <c r="W16" i="13"/>
  <c r="W36" i="13"/>
  <c r="W19" i="13"/>
  <c r="W15" i="13"/>
  <c r="W34" i="13"/>
  <c r="W18" i="13"/>
  <c r="W14" i="13"/>
  <c r="W38" i="13"/>
  <c r="W17" i="13"/>
  <c r="X13" i="13"/>
  <c r="W39" i="13"/>
  <c r="L74" i="22"/>
  <c r="I91" i="5"/>
  <c r="M60" i="33" l="1"/>
  <c r="M64" i="33" s="1"/>
  <c r="I639" i="5"/>
  <c r="I640" i="5" s="1"/>
  <c r="I641" i="5" s="1"/>
  <c r="G62" i="31"/>
  <c r="G66" i="31" s="1"/>
  <c r="K63" i="29"/>
  <c r="F63" i="28"/>
  <c r="I62" i="30"/>
  <c r="I66" i="30" s="1"/>
  <c r="J62" i="26"/>
  <c r="J66" i="26" s="1"/>
  <c r="M60" i="34"/>
  <c r="M64" i="34" s="1"/>
  <c r="M56" i="31"/>
  <c r="H63" i="34"/>
  <c r="G63" i="31"/>
  <c r="G63" i="29"/>
  <c r="M61" i="34"/>
  <c r="I62" i="29"/>
  <c r="I66" i="29" s="1"/>
  <c r="G61" i="28"/>
  <c r="L56" i="27"/>
  <c r="I60" i="26"/>
  <c r="I64" i="26" s="1"/>
  <c r="G60" i="34"/>
  <c r="G64" i="34" s="1"/>
  <c r="G61" i="26"/>
  <c r="H61" i="34"/>
  <c r="J62" i="34"/>
  <c r="J66" i="34" s="1"/>
  <c r="L60" i="27"/>
  <c r="L64" i="27" s="1"/>
  <c r="L56" i="28"/>
  <c r="M61" i="33"/>
  <c r="L55" i="27"/>
  <c r="H63" i="29"/>
  <c r="F60" i="34"/>
  <c r="F64" i="34" s="1"/>
  <c r="H63" i="28"/>
  <c r="H61" i="28"/>
  <c r="H62" i="34"/>
  <c r="H66" i="34" s="1"/>
  <c r="I62" i="26"/>
  <c r="I66" i="26" s="1"/>
  <c r="M62" i="33"/>
  <c r="M66" i="33" s="1"/>
  <c r="M63" i="31"/>
  <c r="J62" i="29"/>
  <c r="J66" i="29" s="1"/>
  <c r="H63" i="32"/>
  <c r="L63" i="27"/>
  <c r="H60" i="30"/>
  <c r="H64" i="30" s="1"/>
  <c r="M62" i="31"/>
  <c r="M66" i="31" s="1"/>
  <c r="J62" i="33"/>
  <c r="J66" i="33" s="1"/>
  <c r="H60" i="28"/>
  <c r="H64" i="28" s="1"/>
  <c r="G63" i="33"/>
  <c r="G60" i="28"/>
  <c r="G64" i="28" s="1"/>
  <c r="M62" i="34"/>
  <c r="M66" i="34" s="1"/>
  <c r="F63" i="26"/>
  <c r="J63" i="30"/>
  <c r="N60" i="29"/>
  <c r="N64" i="29" s="1"/>
  <c r="H63" i="30"/>
  <c r="G63" i="32"/>
  <c r="L60" i="29"/>
  <c r="L64" i="29" s="1"/>
  <c r="J63" i="26"/>
  <c r="H63" i="33"/>
  <c r="I62" i="32"/>
  <c r="I66" i="32" s="1"/>
  <c r="I61" i="34"/>
  <c r="H639" i="5"/>
  <c r="H640" i="5" s="1"/>
  <c r="H641" i="5" s="1"/>
  <c r="K62" i="29"/>
  <c r="K66" i="29" s="1"/>
  <c r="F60" i="28"/>
  <c r="F64" i="28" s="1"/>
  <c r="J63" i="29"/>
  <c r="E60" i="27"/>
  <c r="E64" i="27" s="1"/>
  <c r="M63" i="33"/>
  <c r="H60" i="33"/>
  <c r="H64" i="33" s="1"/>
  <c r="J63" i="32"/>
  <c r="J62" i="32"/>
  <c r="J66" i="32" s="1"/>
  <c r="L639" i="5"/>
  <c r="L640" i="5" s="1"/>
  <c r="J63" i="31"/>
  <c r="O114" i="5"/>
  <c r="M63" i="34"/>
  <c r="J60" i="31"/>
  <c r="J64" i="31" s="1"/>
  <c r="M60" i="31"/>
  <c r="M64" i="31" s="1"/>
  <c r="L61" i="27"/>
  <c r="G63" i="26"/>
  <c r="D62" i="30"/>
  <c r="D66" i="30" s="1"/>
  <c r="G60" i="26"/>
  <c r="G64" i="26" s="1"/>
  <c r="H60" i="34"/>
  <c r="H64" i="34" s="1"/>
  <c r="M61" i="31"/>
  <c r="L62" i="27"/>
  <c r="L66" i="27" s="1"/>
  <c r="G61" i="34"/>
  <c r="I62" i="31"/>
  <c r="I66" i="31" s="1"/>
  <c r="I61" i="29"/>
  <c r="G62" i="33"/>
  <c r="G66" i="33" s="1"/>
  <c r="J639" i="5"/>
  <c r="J640" i="5" s="1"/>
  <c r="J641" i="5" s="1"/>
  <c r="J642" i="5" s="1"/>
  <c r="M56" i="33"/>
  <c r="L55" i="28"/>
  <c r="D56" i="33"/>
  <c r="N56" i="32"/>
  <c r="D55" i="33"/>
  <c r="F639" i="5"/>
  <c r="F640" i="5" s="1"/>
  <c r="I60" i="31"/>
  <c r="I64" i="31" s="1"/>
  <c r="I60" i="32"/>
  <c r="I64" i="32" s="1"/>
  <c r="H61" i="32"/>
  <c r="N55" i="29"/>
  <c r="N55" i="32"/>
  <c r="H56" i="32"/>
  <c r="N56" i="29"/>
  <c r="K56" i="33"/>
  <c r="M55" i="34"/>
  <c r="K639" i="5"/>
  <c r="K640" i="5" s="1"/>
  <c r="K641" i="5" s="1"/>
  <c r="K642" i="5" s="1"/>
  <c r="J55" i="29"/>
  <c r="L56" i="30"/>
  <c r="C55" i="28"/>
  <c r="O55" i="28" s="1"/>
  <c r="M55" i="33"/>
  <c r="M56" i="34"/>
  <c r="L55" i="30"/>
  <c r="M55" i="26"/>
  <c r="K55" i="26"/>
  <c r="M56" i="26"/>
  <c r="I55" i="31"/>
  <c r="M639" i="5"/>
  <c r="M640" i="5" s="1"/>
  <c r="M641" i="5" s="1"/>
  <c r="E61" i="28"/>
  <c r="I63" i="34"/>
  <c r="L63" i="30"/>
  <c r="H63" i="26"/>
  <c r="K56" i="26"/>
  <c r="M55" i="31"/>
  <c r="I61" i="32"/>
  <c r="H62" i="32"/>
  <c r="H66" i="32" s="1"/>
  <c r="F62" i="34"/>
  <c r="F66" i="34" s="1"/>
  <c r="F61" i="34"/>
  <c r="F60" i="31"/>
  <c r="F64" i="31" s="1"/>
  <c r="I61" i="27"/>
  <c r="I63" i="32"/>
  <c r="N63" i="29"/>
  <c r="L61" i="28"/>
  <c r="N61" i="29"/>
  <c r="L60" i="28"/>
  <c r="L64" i="28" s="1"/>
  <c r="J61" i="34"/>
  <c r="F60" i="27"/>
  <c r="F64" i="27" s="1"/>
  <c r="F63" i="27"/>
  <c r="I60" i="34"/>
  <c r="I64" i="34" s="1"/>
  <c r="F62" i="33"/>
  <c r="F66" i="33" s="1"/>
  <c r="I62" i="34"/>
  <c r="I66" i="34" s="1"/>
  <c r="N62" i="29"/>
  <c r="O62" i="29" s="1"/>
  <c r="L56" i="29"/>
  <c r="E55" i="29"/>
  <c r="G55" i="29"/>
  <c r="D56" i="32"/>
  <c r="F55" i="26"/>
  <c r="I55" i="27"/>
  <c r="J56" i="26"/>
  <c r="G55" i="26"/>
  <c r="J56" i="33"/>
  <c r="D55" i="29"/>
  <c r="L55" i="32"/>
  <c r="M56" i="29"/>
  <c r="J55" i="28"/>
  <c r="L56" i="26"/>
  <c r="E86" i="19"/>
  <c r="D55" i="27"/>
  <c r="C56" i="29"/>
  <c r="O56" i="29" s="1"/>
  <c r="C55" i="26"/>
  <c r="O55" i="26" s="1"/>
  <c r="H56" i="33"/>
  <c r="J55" i="34"/>
  <c r="G56" i="33"/>
  <c r="C56" i="31"/>
  <c r="O56" i="31" s="1"/>
  <c r="H55" i="26"/>
  <c r="G56" i="26"/>
  <c r="L55" i="29"/>
  <c r="M55" i="29"/>
  <c r="M55" i="32"/>
  <c r="L55" i="26"/>
  <c r="K56" i="32"/>
  <c r="P41" i="19"/>
  <c r="F56" i="31"/>
  <c r="E55" i="26"/>
  <c r="E56" i="27"/>
  <c r="C56" i="32"/>
  <c r="O56" i="32" s="1"/>
  <c r="I56" i="30"/>
  <c r="G55" i="32"/>
  <c r="E56" i="32"/>
  <c r="G56" i="28"/>
  <c r="F55" i="33"/>
  <c r="K56" i="31"/>
  <c r="K56" i="27"/>
  <c r="E55" i="31"/>
  <c r="M56" i="32"/>
  <c r="J56" i="28"/>
  <c r="C55" i="29"/>
  <c r="O55" i="29" s="1"/>
  <c r="E55" i="34"/>
  <c r="F56" i="33"/>
  <c r="G56" i="29"/>
  <c r="I56" i="29"/>
  <c r="H56" i="29"/>
  <c r="F55" i="34"/>
  <c r="F56" i="32"/>
  <c r="G56" i="32"/>
  <c r="I55" i="32"/>
  <c r="K55" i="30"/>
  <c r="K56" i="34"/>
  <c r="H55" i="32"/>
  <c r="K55" i="31"/>
  <c r="K55" i="34"/>
  <c r="C56" i="26"/>
  <c r="O56" i="26" s="1"/>
  <c r="E56" i="34"/>
  <c r="H56" i="26"/>
  <c r="D56" i="31"/>
  <c r="J56" i="31"/>
  <c r="J56" i="29"/>
  <c r="D56" i="29"/>
  <c r="F56" i="26"/>
  <c r="D56" i="26"/>
  <c r="I55" i="33"/>
  <c r="L56" i="33"/>
  <c r="H56" i="31"/>
  <c r="E55" i="30"/>
  <c r="G56" i="31"/>
  <c r="F55" i="29"/>
  <c r="C56" i="30"/>
  <c r="O56" i="30" s="1"/>
  <c r="E55" i="27"/>
  <c r="D55" i="30"/>
  <c r="C56" i="27"/>
  <c r="O56" i="27" s="1"/>
  <c r="C55" i="34"/>
  <c r="O55" i="34" s="1"/>
  <c r="I56" i="26"/>
  <c r="K56" i="30"/>
  <c r="L56" i="32"/>
  <c r="K56" i="28"/>
  <c r="F56" i="34"/>
  <c r="F56" i="28"/>
  <c r="L55" i="33"/>
  <c r="D56" i="28"/>
  <c r="G55" i="31"/>
  <c r="G55" i="34"/>
  <c r="I56" i="27"/>
  <c r="H56" i="30"/>
  <c r="F55" i="32"/>
  <c r="D56" i="27"/>
  <c r="C56" i="28"/>
  <c r="O56" i="28" s="1"/>
  <c r="E56" i="30"/>
  <c r="K56" i="29"/>
  <c r="F56" i="30"/>
  <c r="J55" i="30"/>
  <c r="K55" i="28"/>
  <c r="C55" i="33"/>
  <c r="O55" i="33" s="1"/>
  <c r="L56" i="31"/>
  <c r="E55" i="28"/>
  <c r="I55" i="26"/>
  <c r="E55" i="32"/>
  <c r="K55" i="29"/>
  <c r="G56" i="34"/>
  <c r="E56" i="28"/>
  <c r="H55" i="31"/>
  <c r="C55" i="32"/>
  <c r="O55" i="32" s="1"/>
  <c r="J55" i="32"/>
  <c r="C56" i="33"/>
  <c r="O56" i="33" s="1"/>
  <c r="J56" i="30"/>
  <c r="I55" i="34"/>
  <c r="K55" i="32"/>
  <c r="K55" i="33"/>
  <c r="G55" i="27"/>
  <c r="J56" i="34"/>
  <c r="D55" i="34"/>
  <c r="J56" i="32"/>
  <c r="I55" i="29"/>
  <c r="D55" i="28"/>
  <c r="F55" i="27"/>
  <c r="H55" i="28"/>
  <c r="J55" i="33"/>
  <c r="I56" i="31"/>
  <c r="L55" i="34"/>
  <c r="J56" i="27"/>
  <c r="L55" i="31"/>
  <c r="E56" i="33"/>
  <c r="J55" i="31"/>
  <c r="D56" i="34"/>
  <c r="D55" i="32"/>
  <c r="G56" i="30"/>
  <c r="F56" i="29"/>
  <c r="D55" i="26" a="1"/>
  <c r="D55" i="26" s="1"/>
  <c r="I55" i="30"/>
  <c r="H55" i="33"/>
  <c r="H55" i="34"/>
  <c r="D55" i="31"/>
  <c r="E56" i="29"/>
  <c r="E55" i="33"/>
  <c r="C55" i="31"/>
  <c r="O55" i="31" s="1"/>
  <c r="F55" i="31"/>
  <c r="C55" i="27"/>
  <c r="O55" i="27" s="1"/>
  <c r="G55" i="30"/>
  <c r="G55" i="28"/>
  <c r="J55" i="26"/>
  <c r="I56" i="28"/>
  <c r="H56" i="34"/>
  <c r="K55" i="27"/>
  <c r="J55" i="27"/>
  <c r="I56" i="32"/>
  <c r="H55" i="30"/>
  <c r="G56" i="27"/>
  <c r="L56" i="34"/>
  <c r="E56" i="26"/>
  <c r="G55" i="33"/>
  <c r="C55" i="30"/>
  <c r="O55" i="30" s="1"/>
  <c r="E56" i="31"/>
  <c r="I63" i="31"/>
  <c r="K60" i="33"/>
  <c r="K64" i="33" s="1"/>
  <c r="I63" i="26"/>
  <c r="L63" i="28"/>
  <c r="J62" i="31"/>
  <c r="J66" i="31" s="1"/>
  <c r="N113" i="5"/>
  <c r="O113" i="5" s="1"/>
  <c r="H62" i="28"/>
  <c r="H66" i="28" s="1"/>
  <c r="H60" i="27"/>
  <c r="H64" i="27" s="1"/>
  <c r="H62" i="30"/>
  <c r="H66" i="30" s="1"/>
  <c r="H63" i="27"/>
  <c r="F60" i="30"/>
  <c r="F64" i="30" s="1"/>
  <c r="I63" i="27"/>
  <c r="G62" i="32"/>
  <c r="G66" i="32" s="1"/>
  <c r="L62" i="28"/>
  <c r="L66" i="28" s="1"/>
  <c r="F61" i="28"/>
  <c r="L61" i="30"/>
  <c r="H55" i="27"/>
  <c r="H56" i="27"/>
  <c r="I55" i="28"/>
  <c r="I56" i="33"/>
  <c r="H56" i="28"/>
  <c r="F56" i="27"/>
  <c r="M52" i="15"/>
  <c r="O339" i="5"/>
  <c r="N52" i="15" s="1"/>
  <c r="I60" i="28"/>
  <c r="I64" i="28" s="1"/>
  <c r="I63" i="33"/>
  <c r="F62" i="27"/>
  <c r="F66" i="27" s="1"/>
  <c r="I60" i="33"/>
  <c r="I64" i="33" s="1"/>
  <c r="K61" i="32"/>
  <c r="G61" i="31"/>
  <c r="H61" i="29"/>
  <c r="C56" i="34"/>
  <c r="O56" i="34" s="1"/>
  <c r="F55" i="28"/>
  <c r="I56" i="34"/>
  <c r="D56" i="30"/>
  <c r="H60" i="32"/>
  <c r="H64" i="32" s="1"/>
  <c r="H62" i="27"/>
  <c r="H66" i="27" s="1"/>
  <c r="F61" i="31"/>
  <c r="J60" i="29"/>
  <c r="J64" i="29" s="1"/>
  <c r="K60" i="32"/>
  <c r="K64" i="32" s="1"/>
  <c r="G61" i="32"/>
  <c r="J61" i="32"/>
  <c r="F55" i="30"/>
  <c r="D610" i="5"/>
  <c r="E610" i="5" s="1"/>
  <c r="DO32" i="20" s="1"/>
  <c r="D617" i="5"/>
  <c r="D619" i="5" s="1"/>
  <c r="S499" i="5"/>
  <c r="S500" i="5" s="1"/>
  <c r="S501" i="5" s="1"/>
  <c r="S502" i="5" s="1"/>
  <c r="S503" i="5" s="1"/>
  <c r="S504" i="5" s="1"/>
  <c r="S505" i="5" s="1"/>
  <c r="S506" i="5" s="1"/>
  <c r="S507" i="5" s="1"/>
  <c r="S508" i="5" s="1"/>
  <c r="S509" i="5" s="1"/>
  <c r="R529" i="5"/>
  <c r="T529" i="5" s="1"/>
  <c r="G529" i="5" s="1"/>
  <c r="D335" i="5"/>
  <c r="C48" i="15" s="1"/>
  <c r="N93" i="20"/>
  <c r="N92" i="20"/>
  <c r="N25" i="20"/>
  <c r="N24" i="20"/>
  <c r="N18" i="20"/>
  <c r="M63" i="27"/>
  <c r="M62" i="27"/>
  <c r="M66" i="27" s="1"/>
  <c r="M61" i="27"/>
  <c r="M60" i="27"/>
  <c r="M64" i="27" s="1"/>
  <c r="M55" i="27"/>
  <c r="M56" i="27"/>
  <c r="N9" i="27"/>
  <c r="M62" i="30"/>
  <c r="M66" i="30" s="1"/>
  <c r="M61" i="30"/>
  <c r="M55" i="30"/>
  <c r="M56" i="30"/>
  <c r="M60" i="30"/>
  <c r="M64" i="30" s="1"/>
  <c r="M63" i="30"/>
  <c r="N9" i="30"/>
  <c r="M22" i="25"/>
  <c r="J26" i="3"/>
  <c r="N683" i="5"/>
  <c r="K29" i="25"/>
  <c r="I25" i="25"/>
  <c r="H23" i="25"/>
  <c r="H18" i="18"/>
  <c r="G32" i="25"/>
  <c r="E19" i="25"/>
  <c r="E34" i="25"/>
  <c r="D25" i="25"/>
  <c r="D31" i="25"/>
  <c r="C18" i="18"/>
  <c r="I894" i="5"/>
  <c r="AA72" i="2" s="1"/>
  <c r="J889" i="5"/>
  <c r="I891" i="5"/>
  <c r="AA69" i="2" s="1"/>
  <c r="I893" i="5"/>
  <c r="AA71" i="2" s="1"/>
  <c r="I890" i="5"/>
  <c r="AA68" i="2" s="1"/>
  <c r="I892" i="5"/>
  <c r="AA70" i="2" s="1"/>
  <c r="AA67" i="2"/>
  <c r="O36" i="10"/>
  <c r="N37" i="10"/>
  <c r="N290" i="5"/>
  <c r="P15" i="20"/>
  <c r="O14" i="20"/>
  <c r="N639" i="5"/>
  <c r="M56" i="28"/>
  <c r="M63" i="28"/>
  <c r="N9" i="28"/>
  <c r="M60" i="28"/>
  <c r="M64" i="28" s="1"/>
  <c r="M61" i="28"/>
  <c r="M55" i="28"/>
  <c r="M62" i="28"/>
  <c r="M66" i="28" s="1"/>
  <c r="G527" i="5"/>
  <c r="O864" i="5"/>
  <c r="P9" i="14" s="1"/>
  <c r="P862" i="5"/>
  <c r="E892" i="5"/>
  <c r="W70" i="2" s="1"/>
  <c r="E894" i="5"/>
  <c r="W72" i="2" s="1"/>
  <c r="E891" i="5"/>
  <c r="W69" i="2" s="1"/>
  <c r="D889" i="5"/>
  <c r="E893" i="5"/>
  <c r="W71" i="2" s="1"/>
  <c r="E890" i="5"/>
  <c r="W68" i="2" s="1"/>
  <c r="W67" i="2"/>
  <c r="N55" i="15"/>
  <c r="M34" i="25"/>
  <c r="M60" i="26"/>
  <c r="M64" i="26" s="1"/>
  <c r="V21" i="13"/>
  <c r="K18" i="18"/>
  <c r="J31" i="25"/>
  <c r="J25" i="25"/>
  <c r="I19" i="25"/>
  <c r="H34" i="25"/>
  <c r="G27" i="25"/>
  <c r="F27" i="25"/>
  <c r="E18" i="18"/>
  <c r="D22" i="25"/>
  <c r="C15" i="25"/>
  <c r="G62" i="29"/>
  <c r="G66" i="29" s="1"/>
  <c r="B21" i="17"/>
  <c r="D21" i="17" s="1"/>
  <c r="E21" i="17" s="1"/>
  <c r="E22" i="17" s="1"/>
  <c r="D20" i="17"/>
  <c r="R834" i="5"/>
  <c r="S789" i="5"/>
  <c r="R790" i="5"/>
  <c r="R791" i="5" s="1"/>
  <c r="N61" i="32"/>
  <c r="M306" i="5"/>
  <c r="R27" i="3"/>
  <c r="S28" i="3"/>
  <c r="R25" i="3" a="1"/>
  <c r="R25" i="3" s="1"/>
  <c r="N20" i="15"/>
  <c r="O239" i="5"/>
  <c r="O256" i="5"/>
  <c r="M29" i="25"/>
  <c r="M61" i="26"/>
  <c r="K27" i="25"/>
  <c r="J29" i="25"/>
  <c r="J33" i="25"/>
  <c r="I29" i="25"/>
  <c r="H33" i="25"/>
  <c r="F33" i="25"/>
  <c r="F29" i="25"/>
  <c r="F26" i="25"/>
  <c r="E27" i="25"/>
  <c r="E15" i="25"/>
  <c r="D33" i="25"/>
  <c r="D28" i="25"/>
  <c r="C28" i="25"/>
  <c r="C22" i="25"/>
  <c r="T13" i="21"/>
  <c r="N3" i="18"/>
  <c r="Q3" i="14"/>
  <c r="P743" i="5"/>
  <c r="P706" i="5"/>
  <c r="P700" i="5"/>
  <c r="P694" i="5"/>
  <c r="P711" i="5"/>
  <c r="P705" i="5"/>
  <c r="P699" i="5"/>
  <c r="P693" i="5"/>
  <c r="P704" i="5"/>
  <c r="P709" i="5"/>
  <c r="P707" i="5"/>
  <c r="P701" i="5"/>
  <c r="P695" i="5"/>
  <c r="P690" i="5"/>
  <c r="P696" i="5"/>
  <c r="P698" i="5"/>
  <c r="P676" i="5"/>
  <c r="N15" i="25" s="1"/>
  <c r="P689" i="5"/>
  <c r="Q612" i="5"/>
  <c r="P606" i="5"/>
  <c r="P682" i="5" s="1"/>
  <c r="P683" i="5" s="1"/>
  <c r="O738" i="5"/>
  <c r="N732" i="5"/>
  <c r="N800" i="5" s="1"/>
  <c r="N626" i="5"/>
  <c r="H626" i="5"/>
  <c r="F626" i="5"/>
  <c r="I626" i="5"/>
  <c r="L626" i="5"/>
  <c r="J626" i="5"/>
  <c r="K626" i="5"/>
  <c r="E626" i="5"/>
  <c r="M626" i="5"/>
  <c r="G626" i="5"/>
  <c r="L60" i="30"/>
  <c r="L64" i="30" s="1"/>
  <c r="G62" i="28"/>
  <c r="G66" i="28" s="1"/>
  <c r="M25" i="25"/>
  <c r="M62" i="26"/>
  <c r="M66" i="26" s="1"/>
  <c r="I63" i="30"/>
  <c r="Q1055" i="5"/>
  <c r="Q944" i="5"/>
  <c r="Q1001" i="5"/>
  <c r="K28" i="25"/>
  <c r="K26" i="25"/>
  <c r="J26" i="25"/>
  <c r="J32" i="25"/>
  <c r="H31" i="25"/>
  <c r="G22" i="25"/>
  <c r="F31" i="25"/>
  <c r="E32" i="25"/>
  <c r="D29" i="25"/>
  <c r="R638" i="5"/>
  <c r="X50" i="13"/>
  <c r="X39" i="13"/>
  <c r="X36" i="13"/>
  <c r="X42" i="13"/>
  <c r="X53" i="13"/>
  <c r="X35" i="13"/>
  <c r="X47" i="13"/>
  <c r="X38" i="13"/>
  <c r="X52" i="13"/>
  <c r="X41" i="13"/>
  <c r="X51" i="13"/>
  <c r="X40" i="13"/>
  <c r="X19" i="13"/>
  <c r="X15" i="13"/>
  <c r="X34" i="13"/>
  <c r="X18" i="13"/>
  <c r="X14" i="13"/>
  <c r="X17" i="13"/>
  <c r="X37" i="13"/>
  <c r="Y13" i="13"/>
  <c r="X16" i="13"/>
  <c r="D14" i="19"/>
  <c r="E6" i="19"/>
  <c r="E8" i="19" s="1"/>
  <c r="Q855" i="5"/>
  <c r="Q848" i="5"/>
  <c r="G62" i="27"/>
  <c r="G66" i="27" s="1"/>
  <c r="N60" i="32"/>
  <c r="N64" i="32" s="1"/>
  <c r="N62" i="32"/>
  <c r="M17" i="20"/>
  <c r="F63" i="34"/>
  <c r="M63" i="26"/>
  <c r="N114" i="5"/>
  <c r="O682" i="5"/>
  <c r="I60" i="27"/>
  <c r="I64" i="27" s="1"/>
  <c r="K23" i="25"/>
  <c r="I28" i="25"/>
  <c r="I32" i="25"/>
  <c r="H19" i="25"/>
  <c r="G33" i="25"/>
  <c r="G26" i="25"/>
  <c r="D27" i="25"/>
  <c r="C19" i="25"/>
  <c r="C32" i="25"/>
  <c r="N273" i="5"/>
  <c r="N62" i="34"/>
  <c r="N60" i="34"/>
  <c r="N64" i="34" s="1"/>
  <c r="N56" i="34"/>
  <c r="N55" i="34"/>
  <c r="N63" i="34"/>
  <c r="N61" i="34"/>
  <c r="M89" i="20"/>
  <c r="M90" i="20" s="1"/>
  <c r="F62" i="28"/>
  <c r="F66" i="28" s="1"/>
  <c r="F665" i="5"/>
  <c r="G665" i="5"/>
  <c r="H665" i="5"/>
  <c r="I665" i="5"/>
  <c r="J665" i="5"/>
  <c r="L665" i="5"/>
  <c r="E665" i="5"/>
  <c r="M665" i="5"/>
  <c r="N665" i="5"/>
  <c r="K665" i="5"/>
  <c r="J61" i="31"/>
  <c r="G60" i="32"/>
  <c r="G64" i="32" s="1"/>
  <c r="Q664" i="5"/>
  <c r="G60" i="31"/>
  <c r="G64" i="31" s="1"/>
  <c r="K34" i="25"/>
  <c r="K31" i="25"/>
  <c r="J18" i="18"/>
  <c r="J19" i="25"/>
  <c r="I18" i="18"/>
  <c r="H32" i="25"/>
  <c r="G23" i="25"/>
  <c r="G28" i="25"/>
  <c r="F18" i="18"/>
  <c r="E26" i="25"/>
  <c r="E23" i="25"/>
  <c r="D19" i="25"/>
  <c r="C34" i="25"/>
  <c r="L62" i="30"/>
  <c r="L66" i="30" s="1"/>
  <c r="J62" i="30"/>
  <c r="J66" i="30" s="1"/>
  <c r="N609" i="5"/>
  <c r="H62" i="33"/>
  <c r="H66" i="33" s="1"/>
  <c r="M27" i="25"/>
  <c r="M31" i="25"/>
  <c r="N63" i="26"/>
  <c r="N62" i="26"/>
  <c r="N61" i="26"/>
  <c r="N60" i="26"/>
  <c r="N64" i="26" s="1"/>
  <c r="N56" i="26"/>
  <c r="N55" i="26"/>
  <c r="H61" i="31"/>
  <c r="G63" i="34"/>
  <c r="R943" i="5"/>
  <c r="R942" i="5"/>
  <c r="S945" i="5"/>
  <c r="J22" i="25"/>
  <c r="I15" i="25"/>
  <c r="I27" i="25"/>
  <c r="G34" i="25"/>
  <c r="G31" i="25"/>
  <c r="F23" i="25"/>
  <c r="D34" i="25"/>
  <c r="D32" i="25"/>
  <c r="C25" i="25"/>
  <c r="C23" i="25"/>
  <c r="W20" i="13"/>
  <c r="N60" i="31"/>
  <c r="N64" i="31" s="1"/>
  <c r="N62" i="31"/>
  <c r="N63" i="31"/>
  <c r="N55" i="31"/>
  <c r="N56" i="31"/>
  <c r="N61" i="31"/>
  <c r="M636" i="5"/>
  <c r="J90" i="5"/>
  <c r="J87" i="5"/>
  <c r="J81" i="5"/>
  <c r="J84" i="5"/>
  <c r="J88" i="5"/>
  <c r="J85" i="5"/>
  <c r="J82" i="5"/>
  <c r="J89" i="5"/>
  <c r="J86" i="5"/>
  <c r="J83" i="5"/>
  <c r="J79" i="5"/>
  <c r="J80" i="5"/>
  <c r="C15" i="15"/>
  <c r="D220" i="5"/>
  <c r="N622" i="5"/>
  <c r="N623" i="5" s="1"/>
  <c r="H61" i="27"/>
  <c r="M26" i="25"/>
  <c r="M19" i="25"/>
  <c r="I62" i="27"/>
  <c r="I66" i="27" s="1"/>
  <c r="L40" i="25"/>
  <c r="E63" i="27"/>
  <c r="K32" i="25"/>
  <c r="J15" i="25"/>
  <c r="H28" i="25"/>
  <c r="H25" i="25"/>
  <c r="G25" i="25"/>
  <c r="F28" i="25"/>
  <c r="F34" i="25"/>
  <c r="E33" i="25"/>
  <c r="E25" i="25"/>
  <c r="C26" i="25"/>
  <c r="C27" i="25"/>
  <c r="T20" i="16"/>
  <c r="S17" i="16"/>
  <c r="S14" i="16"/>
  <c r="S21" i="16" s="1"/>
  <c r="S14" i="21"/>
  <c r="N16" i="20"/>
  <c r="M2" i="18"/>
  <c r="R15" i="16"/>
  <c r="P2" i="14"/>
  <c r="P607" i="5"/>
  <c r="I613" i="5"/>
  <c r="H613" i="5"/>
  <c r="J613" i="5"/>
  <c r="L613" i="5"/>
  <c r="K613" i="5"/>
  <c r="M613" i="5"/>
  <c r="N613" i="5"/>
  <c r="E613" i="5"/>
  <c r="F613" i="5"/>
  <c r="G613" i="5"/>
  <c r="M24" i="25"/>
  <c r="M32" i="25"/>
  <c r="L28" i="25"/>
  <c r="K19" i="25"/>
  <c r="I34" i="25"/>
  <c r="I23" i="25"/>
  <c r="H15" i="25"/>
  <c r="H27" i="25"/>
  <c r="G18" i="18"/>
  <c r="G15" i="25"/>
  <c r="F32" i="25"/>
  <c r="F22" i="25"/>
  <c r="E31" i="25"/>
  <c r="E28" i="25"/>
  <c r="D23" i="25"/>
  <c r="D26" i="25"/>
  <c r="C33" i="25"/>
  <c r="N62" i="33"/>
  <c r="N61" i="33"/>
  <c r="N56" i="33"/>
  <c r="N63" i="33"/>
  <c r="N55" i="33"/>
  <c r="N60" i="33"/>
  <c r="N64" i="33" s="1"/>
  <c r="R625" i="5"/>
  <c r="K96" i="5"/>
  <c r="W43" i="13"/>
  <c r="W44" i="13" s="1"/>
  <c r="C63" i="33"/>
  <c r="C62" i="33"/>
  <c r="C66" i="33" s="1"/>
  <c r="C60" i="30"/>
  <c r="D60" i="28"/>
  <c r="D64" i="28" s="1"/>
  <c r="D60" i="29"/>
  <c r="D64" i="29" s="1"/>
  <c r="F62" i="31"/>
  <c r="F66" i="31" s="1"/>
  <c r="D60" i="27"/>
  <c r="D64" i="27" s="1"/>
  <c r="D63" i="31"/>
  <c r="D60" i="33"/>
  <c r="D64" i="33" s="1"/>
  <c r="C61" i="30"/>
  <c r="O61" i="30" s="1"/>
  <c r="C60" i="29"/>
  <c r="C63" i="32"/>
  <c r="C62" i="34"/>
  <c r="C66" i="34" s="1"/>
  <c r="E61" i="34"/>
  <c r="E62" i="33"/>
  <c r="E66" i="33" s="1"/>
  <c r="E60" i="29"/>
  <c r="E64" i="29" s="1"/>
  <c r="C61" i="33"/>
  <c r="O61" i="33" s="1"/>
  <c r="E63" i="34"/>
  <c r="D61" i="27"/>
  <c r="C63" i="26"/>
  <c r="E62" i="32"/>
  <c r="E66" i="32" s="1"/>
  <c r="C60" i="26"/>
  <c r="C63" i="30"/>
  <c r="E60" i="33"/>
  <c r="E64" i="33" s="1"/>
  <c r="E63" i="33"/>
  <c r="D63" i="26"/>
  <c r="E62" i="29"/>
  <c r="E66" i="29" s="1"/>
  <c r="C63" i="31"/>
  <c r="D62" i="27"/>
  <c r="D66" i="27" s="1"/>
  <c r="F61" i="33"/>
  <c r="C61" i="31"/>
  <c r="O61" i="31" s="1"/>
  <c r="C62" i="30"/>
  <c r="C66" i="30" s="1"/>
  <c r="C62" i="32"/>
  <c r="C66" i="32" s="1"/>
  <c r="C62" i="28"/>
  <c r="C66" i="28" s="1"/>
  <c r="C62" i="26"/>
  <c r="C66" i="26" s="1"/>
  <c r="E63" i="32"/>
  <c r="C63" i="34"/>
  <c r="D61" i="28"/>
  <c r="D60" i="30"/>
  <c r="D64" i="30" s="1"/>
  <c r="D62" i="32"/>
  <c r="D66" i="32" s="1"/>
  <c r="F62" i="29"/>
  <c r="F66" i="29" s="1"/>
  <c r="F63" i="33"/>
  <c r="E63" i="30"/>
  <c r="C63" i="29"/>
  <c r="F61" i="32"/>
  <c r="D62" i="26"/>
  <c r="D66" i="26" s="1"/>
  <c r="E61" i="33"/>
  <c r="C60" i="28"/>
  <c r="E61" i="32"/>
  <c r="E61" i="26"/>
  <c r="E60" i="32"/>
  <c r="E64" i="32" s="1"/>
  <c r="D62" i="31"/>
  <c r="D66" i="31" s="1"/>
  <c r="E62" i="26"/>
  <c r="E66" i="26" s="1"/>
  <c r="C62" i="29"/>
  <c r="C66" i="29" s="1"/>
  <c r="F60" i="26"/>
  <c r="F64" i="26" s="1"/>
  <c r="F60" i="33"/>
  <c r="F64" i="33" s="1"/>
  <c r="D61" i="34"/>
  <c r="C61" i="29"/>
  <c r="O61" i="29" s="1"/>
  <c r="E61" i="30"/>
  <c r="C61" i="34"/>
  <c r="O61" i="34" s="1"/>
  <c r="C60" i="33"/>
  <c r="C61" i="28"/>
  <c r="O61" i="28" s="1"/>
  <c r="E62" i="30"/>
  <c r="E66" i="30" s="1"/>
  <c r="E60" i="26"/>
  <c r="E64" i="26" s="1"/>
  <c r="F62" i="32"/>
  <c r="F66" i="32" s="1"/>
  <c r="D63" i="28"/>
  <c r="E62" i="31"/>
  <c r="E66" i="31" s="1"/>
  <c r="C60" i="32"/>
  <c r="E62" i="34"/>
  <c r="E66" i="34" s="1"/>
  <c r="F61" i="29"/>
  <c r="E63" i="28"/>
  <c r="D63" i="27"/>
  <c r="C60" i="31"/>
  <c r="D62" i="33"/>
  <c r="D66" i="33" s="1"/>
  <c r="E61" i="29"/>
  <c r="D61" i="33"/>
  <c r="C62" i="31"/>
  <c r="C66" i="31" s="1"/>
  <c r="D62" i="29"/>
  <c r="D66" i="29" s="1"/>
  <c r="C63" i="28"/>
  <c r="E60" i="31"/>
  <c r="E64" i="31" s="1"/>
  <c r="D60" i="34"/>
  <c r="D64" i="34" s="1"/>
  <c r="F63" i="32"/>
  <c r="D63" i="30"/>
  <c r="C61" i="27"/>
  <c r="O61" i="27" s="1"/>
  <c r="D61" i="31"/>
  <c r="E60" i="34"/>
  <c r="E64" i="34" s="1"/>
  <c r="E63" i="31"/>
  <c r="E63" i="26"/>
  <c r="E60" i="30"/>
  <c r="E64" i="30" s="1"/>
  <c r="E62" i="28"/>
  <c r="E66" i="28" s="1"/>
  <c r="K63" i="26"/>
  <c r="L62" i="26"/>
  <c r="L66" i="26" s="1"/>
  <c r="H60" i="31"/>
  <c r="H64" i="31" s="1"/>
  <c r="I61" i="26"/>
  <c r="I63" i="29"/>
  <c r="K62" i="27"/>
  <c r="K66" i="27" s="1"/>
  <c r="I61" i="28"/>
  <c r="M63" i="29"/>
  <c r="C62" i="27"/>
  <c r="C66" i="27" s="1"/>
  <c r="C60" i="27"/>
  <c r="D60" i="31"/>
  <c r="D64" i="31" s="1"/>
  <c r="D61" i="32"/>
  <c r="K61" i="28"/>
  <c r="L61" i="32"/>
  <c r="H62" i="31"/>
  <c r="H66" i="31" s="1"/>
  <c r="L63" i="32"/>
  <c r="K60" i="26"/>
  <c r="K64" i="26" s="1"/>
  <c r="L61" i="26"/>
  <c r="J60" i="34"/>
  <c r="J64" i="34" s="1"/>
  <c r="K61" i="30"/>
  <c r="J63" i="28"/>
  <c r="K61" i="31"/>
  <c r="K62" i="34"/>
  <c r="K66" i="34" s="1"/>
  <c r="K63" i="33"/>
  <c r="D63" i="29"/>
  <c r="E62" i="27"/>
  <c r="E66" i="27" s="1"/>
  <c r="K61" i="26"/>
  <c r="J62" i="27"/>
  <c r="J66" i="27" s="1"/>
  <c r="M61" i="32"/>
  <c r="G61" i="29"/>
  <c r="L60" i="26"/>
  <c r="L64" i="26" s="1"/>
  <c r="L63" i="33"/>
  <c r="K63" i="31"/>
  <c r="K61" i="33"/>
  <c r="K62" i="32"/>
  <c r="K66" i="32" s="1"/>
  <c r="L63" i="29"/>
  <c r="F60" i="29"/>
  <c r="F64" i="29" s="1"/>
  <c r="J63" i="27"/>
  <c r="J63" i="33"/>
  <c r="F63" i="30"/>
  <c r="J61" i="29"/>
  <c r="G60" i="33"/>
  <c r="G64" i="33" s="1"/>
  <c r="L62" i="29"/>
  <c r="L66" i="29" s="1"/>
  <c r="J61" i="27"/>
  <c r="K62" i="26"/>
  <c r="K66" i="26" s="1"/>
  <c r="D61" i="29"/>
  <c r="K63" i="28"/>
  <c r="L62" i="34"/>
  <c r="L66" i="34" s="1"/>
  <c r="H61" i="33"/>
  <c r="L60" i="33"/>
  <c r="L64" i="33" s="1"/>
  <c r="K60" i="29"/>
  <c r="K64" i="29" s="1"/>
  <c r="H62" i="29"/>
  <c r="H66" i="29" s="1"/>
  <c r="F61" i="27"/>
  <c r="K60" i="30"/>
  <c r="K64" i="30" s="1"/>
  <c r="H61" i="30"/>
  <c r="K61" i="27"/>
  <c r="J60" i="28"/>
  <c r="J64" i="28" s="1"/>
  <c r="M62" i="29"/>
  <c r="M66" i="29" s="1"/>
  <c r="G61" i="30"/>
  <c r="D62" i="34"/>
  <c r="D66" i="34" s="1"/>
  <c r="H62" i="26"/>
  <c r="H66" i="26" s="1"/>
  <c r="G60" i="30"/>
  <c r="G64" i="30" s="1"/>
  <c r="F63" i="31"/>
  <c r="J63" i="34"/>
  <c r="I60" i="30"/>
  <c r="I64" i="30" s="1"/>
  <c r="I62" i="33"/>
  <c r="I66" i="33" s="1"/>
  <c r="I60" i="29"/>
  <c r="I64" i="29" s="1"/>
  <c r="G62" i="34"/>
  <c r="G66" i="34" s="1"/>
  <c r="H60" i="29"/>
  <c r="H64" i="29" s="1"/>
  <c r="L60" i="32"/>
  <c r="L64" i="32" s="1"/>
  <c r="L61" i="29"/>
  <c r="K61" i="34"/>
  <c r="L62" i="32"/>
  <c r="L66" i="32" s="1"/>
  <c r="M61" i="29"/>
  <c r="C60" i="34"/>
  <c r="C61" i="26"/>
  <c r="O61" i="26" s="1"/>
  <c r="F60" i="32"/>
  <c r="F64" i="32" s="1"/>
  <c r="I61" i="33"/>
  <c r="M63" i="32"/>
  <c r="L62" i="33"/>
  <c r="L66" i="33" s="1"/>
  <c r="F62" i="30"/>
  <c r="F66" i="30" s="1"/>
  <c r="J60" i="32"/>
  <c r="J64" i="32" s="1"/>
  <c r="F61" i="30"/>
  <c r="G63" i="30"/>
  <c r="K63" i="32"/>
  <c r="C61" i="32"/>
  <c r="O61" i="32" s="1"/>
  <c r="E61" i="31"/>
  <c r="F61" i="26"/>
  <c r="E60" i="28"/>
  <c r="E64" i="28" s="1"/>
  <c r="K60" i="28"/>
  <c r="K64" i="28" s="1"/>
  <c r="L61" i="34"/>
  <c r="J60" i="27"/>
  <c r="J64" i="27" s="1"/>
  <c r="I61" i="31"/>
  <c r="K62" i="31"/>
  <c r="K66" i="31" s="1"/>
  <c r="J61" i="28"/>
  <c r="K62" i="33"/>
  <c r="K66" i="33" s="1"/>
  <c r="J62" i="28"/>
  <c r="J66" i="28" s="1"/>
  <c r="D61" i="30"/>
  <c r="F63" i="29"/>
  <c r="D63" i="32"/>
  <c r="D61" i="26"/>
  <c r="F62" i="26"/>
  <c r="F66" i="26" s="1"/>
  <c r="J61" i="33"/>
  <c r="L63" i="34"/>
  <c r="M62" i="32"/>
  <c r="M66" i="32" s="1"/>
  <c r="H61" i="26"/>
  <c r="L61" i="33"/>
  <c r="E61" i="27"/>
  <c r="M60" i="29"/>
  <c r="M64" i="29" s="1"/>
  <c r="D63" i="34"/>
  <c r="D63" i="33"/>
  <c r="D60" i="26"/>
  <c r="D64" i="26" s="1"/>
  <c r="K62" i="28"/>
  <c r="K66" i="28" s="1"/>
  <c r="G63" i="28"/>
  <c r="M60" i="32"/>
  <c r="M64" i="32" s="1"/>
  <c r="L60" i="31"/>
  <c r="L64" i="31" s="1"/>
  <c r="J60" i="33"/>
  <c r="J64" i="33" s="1"/>
  <c r="K60" i="34"/>
  <c r="K64" i="34" s="1"/>
  <c r="G62" i="30"/>
  <c r="G66" i="30" s="1"/>
  <c r="G62" i="26"/>
  <c r="G66" i="26" s="1"/>
  <c r="H63" i="31"/>
  <c r="I63" i="28"/>
  <c r="D60" i="32"/>
  <c r="D64" i="32" s="1"/>
  <c r="E63" i="29"/>
  <c r="L60" i="34"/>
  <c r="L64" i="34" s="1"/>
  <c r="J60" i="30"/>
  <c r="J64" i="30" s="1"/>
  <c r="L62" i="31"/>
  <c r="L66" i="31" s="1"/>
  <c r="L63" i="31"/>
  <c r="H60" i="26"/>
  <c r="H64" i="26" s="1"/>
  <c r="G60" i="27"/>
  <c r="G64" i="27" s="1"/>
  <c r="K63" i="27"/>
  <c r="K60" i="27"/>
  <c r="K64" i="27" s="1"/>
  <c r="K60" i="31"/>
  <c r="K64" i="31" s="1"/>
  <c r="K63" i="34"/>
  <c r="D62" i="28"/>
  <c r="D66" i="28" s="1"/>
  <c r="C63" i="27"/>
  <c r="G63" i="27"/>
  <c r="L61" i="31"/>
  <c r="L63" i="26"/>
  <c r="G61" i="27"/>
  <c r="I62" i="28"/>
  <c r="I66" i="28" s="1"/>
  <c r="K63" i="30"/>
  <c r="K62" i="30"/>
  <c r="K66" i="30" s="1"/>
  <c r="J61" i="30"/>
  <c r="G60" i="29"/>
  <c r="G64" i="29" s="1"/>
  <c r="J61" i="26"/>
  <c r="L103" i="20"/>
  <c r="L112" i="20" s="1"/>
  <c r="M104" i="20"/>
  <c r="L113" i="20"/>
  <c r="N63" i="32"/>
  <c r="K61" i="29"/>
  <c r="N661" i="5"/>
  <c r="N662" i="5" s="1"/>
  <c r="G61" i="33"/>
  <c r="K15" i="25"/>
  <c r="K22" i="25"/>
  <c r="J23" i="25"/>
  <c r="I33" i="25"/>
  <c r="H22" i="25"/>
  <c r="F25" i="25"/>
  <c r="D18" i="18"/>
  <c r="K7" i="16"/>
  <c r="H17" i="16"/>
  <c r="H18" i="16" s="1"/>
  <c r="I17" i="16"/>
  <c r="J17" i="16"/>
  <c r="K17" i="16"/>
  <c r="L17" i="16"/>
  <c r="M17" i="16"/>
  <c r="N17" i="16"/>
  <c r="O17" i="16"/>
  <c r="P17" i="16"/>
  <c r="Q17" i="16"/>
  <c r="S651" i="5"/>
  <c r="E13" i="22"/>
  <c r="O635" i="5" s="1"/>
  <c r="C90" i="5"/>
  <c r="E14" i="22" s="1"/>
  <c r="L18" i="18"/>
  <c r="N90" i="22"/>
  <c r="N84" i="22"/>
  <c r="N83" i="22"/>
  <c r="N89" i="22"/>
  <c r="N75" i="22"/>
  <c r="N74" i="22"/>
  <c r="N82" i="22"/>
  <c r="N80" i="22"/>
  <c r="N81" i="22"/>
  <c r="N78" i="22"/>
  <c r="N87" i="22"/>
  <c r="N77" i="22"/>
  <c r="O652" i="5" s="1"/>
  <c r="N88" i="22"/>
  <c r="N76" i="22"/>
  <c r="R460" i="5"/>
  <c r="L15" i="25"/>
  <c r="J60" i="26"/>
  <c r="J64" i="26" s="1"/>
  <c r="N648" i="5"/>
  <c r="N649" i="5" s="1"/>
  <c r="E652" i="5"/>
  <c r="G652" i="5"/>
  <c r="F652" i="5"/>
  <c r="I652" i="5"/>
  <c r="J652" i="5"/>
  <c r="K652" i="5"/>
  <c r="L652" i="5"/>
  <c r="M652" i="5"/>
  <c r="N652" i="5"/>
  <c r="H652" i="5"/>
  <c r="M23" i="25"/>
  <c r="M33" i="25"/>
  <c r="K25" i="25"/>
  <c r="J27" i="25"/>
  <c r="J28" i="25"/>
  <c r="H26" i="25"/>
  <c r="H29" i="25"/>
  <c r="G29" i="25"/>
  <c r="F19" i="25"/>
  <c r="F15" i="25"/>
  <c r="G640" i="5"/>
  <c r="G641" i="5" s="1"/>
  <c r="E640" i="5"/>
  <c r="O710" i="5"/>
  <c r="O703" i="5"/>
  <c r="O708" i="5"/>
  <c r="O678" i="5"/>
  <c r="O679" i="5"/>
  <c r="O677" i="5"/>
  <c r="O684" i="5"/>
  <c r="M18" i="18"/>
  <c r="P72" i="22"/>
  <c r="O71" i="22"/>
  <c r="L30" i="25"/>
  <c r="D310" i="5"/>
  <c r="E503" i="5"/>
  <c r="A503" i="5"/>
  <c r="W103" i="20"/>
  <c r="W112" i="20" s="1"/>
  <c r="X104" i="20"/>
  <c r="W113" i="20"/>
  <c r="L25" i="25"/>
  <c r="M28" i="25"/>
  <c r="K33" i="25"/>
  <c r="J34" i="25"/>
  <c r="I22" i="25"/>
  <c r="I26" i="25"/>
  <c r="I31" i="25"/>
  <c r="G19" i="25"/>
  <c r="E22" i="25"/>
  <c r="E29" i="25"/>
  <c r="D15" i="25"/>
  <c r="C31" i="25"/>
  <c r="C29" i="25"/>
  <c r="N66" i="29" l="1"/>
  <c r="O66" i="29" s="1"/>
  <c r="C54" i="25"/>
  <c r="C53" i="25" s="1"/>
  <c r="N22" i="25"/>
  <c r="O22" i="25" s="1"/>
  <c r="C22" i="24" s="1"/>
  <c r="N33" i="25"/>
  <c r="O33" i="25" s="1"/>
  <c r="C33" i="24" s="1"/>
  <c r="L641" i="5"/>
  <c r="L642" i="5" s="1"/>
  <c r="L643" i="5" s="1"/>
  <c r="F641" i="5"/>
  <c r="F642" i="5" s="1"/>
  <c r="F643" i="5" s="1"/>
  <c r="BM32" i="20"/>
  <c r="CN32" i="20"/>
  <c r="DK32" i="20"/>
  <c r="BW32" i="20"/>
  <c r="X32" i="20"/>
  <c r="DZ32" i="20"/>
  <c r="C24" i="18"/>
  <c r="BA32" i="20"/>
  <c r="BQ32" i="20"/>
  <c r="DY32" i="20"/>
  <c r="DU32" i="20"/>
  <c r="AE32" i="20"/>
  <c r="BT32" i="20"/>
  <c r="DL32" i="20"/>
  <c r="CA32" i="20"/>
  <c r="CD32" i="20"/>
  <c r="CR32" i="20"/>
  <c r="ED32" i="20"/>
  <c r="CS32" i="20"/>
  <c r="L32" i="20"/>
  <c r="L40" i="20" s="1"/>
  <c r="L45" i="20" s="1"/>
  <c r="AQ32" i="20"/>
  <c r="BL32" i="20"/>
  <c r="BU32" i="20"/>
  <c r="CG32" i="20"/>
  <c r="AU32" i="20"/>
  <c r="CI32" i="20"/>
  <c r="CV32" i="20"/>
  <c r="R530" i="5"/>
  <c r="T530" i="5" s="1"/>
  <c r="M32" i="20"/>
  <c r="M40" i="20" s="1"/>
  <c r="M45" i="20" s="1"/>
  <c r="AM32" i="20"/>
  <c r="DF32" i="20"/>
  <c r="DW32" i="20"/>
  <c r="DJ32" i="20"/>
  <c r="J32" i="20"/>
  <c r="J40" i="20" s="1"/>
  <c r="J45" i="20" s="1"/>
  <c r="DN32" i="20"/>
  <c r="DR32" i="20"/>
  <c r="AT32" i="20"/>
  <c r="P32" i="20"/>
  <c r="AR32" i="20"/>
  <c r="AV32" i="20"/>
  <c r="AK32" i="20"/>
  <c r="K32" i="20"/>
  <c r="K40" i="20" s="1"/>
  <c r="K45" i="20" s="1"/>
  <c r="N32" i="20"/>
  <c r="CW32" i="20"/>
  <c r="AC32" i="20"/>
  <c r="BE32" i="20"/>
  <c r="CJ32" i="20"/>
  <c r="AX32" i="20"/>
  <c r="W32" i="20"/>
  <c r="BN32" i="20"/>
  <c r="DD32" i="20"/>
  <c r="AP32" i="20"/>
  <c r="BR32" i="20"/>
  <c r="CX32" i="20"/>
  <c r="CZ32" i="20"/>
  <c r="AI32" i="20"/>
  <c r="E112" i="19"/>
  <c r="E92" i="19"/>
  <c r="F86" i="19"/>
  <c r="E76" i="19"/>
  <c r="F76" i="19" s="1"/>
  <c r="G76" i="19" s="1"/>
  <c r="H76" i="19" s="1"/>
  <c r="I76" i="19" s="1"/>
  <c r="J76" i="19" s="1"/>
  <c r="K76" i="19" s="1"/>
  <c r="L76" i="19" s="1"/>
  <c r="M76" i="19" s="1"/>
  <c r="N76" i="19" s="1"/>
  <c r="O76" i="19" s="1"/>
  <c r="P76" i="19" s="1"/>
  <c r="EB32" i="20"/>
  <c r="DE32" i="20"/>
  <c r="D32" i="20"/>
  <c r="D40" i="20" s="1"/>
  <c r="D45" i="20" s="1"/>
  <c r="CU32" i="20"/>
  <c r="EC32" i="20"/>
  <c r="Y32" i="20"/>
  <c r="CQ32" i="20"/>
  <c r="BZ32" i="20"/>
  <c r="G32" i="20"/>
  <c r="G40" i="20" s="1"/>
  <c r="G45" i="20" s="1"/>
  <c r="Q32" i="20"/>
  <c r="S32" i="20"/>
  <c r="I32" i="20"/>
  <c r="I40" i="20" s="1"/>
  <c r="I45" i="20" s="1"/>
  <c r="AL32" i="20"/>
  <c r="EA32" i="20"/>
  <c r="AA32" i="20"/>
  <c r="BH32" i="20"/>
  <c r="AD32" i="20"/>
  <c r="BF32" i="20"/>
  <c r="V32" i="20"/>
  <c r="AY32" i="20"/>
  <c r="DT32" i="20"/>
  <c r="E716" i="5"/>
  <c r="E398" i="5" s="1"/>
  <c r="H134" i="21" s="1"/>
  <c r="H137" i="21" s="1"/>
  <c r="X11" i="2" s="1"/>
  <c r="AG32" i="20"/>
  <c r="BB32" i="20"/>
  <c r="BD32" i="20"/>
  <c r="CH32" i="20"/>
  <c r="DM32" i="20"/>
  <c r="BY32" i="20"/>
  <c r="O32" i="20"/>
  <c r="BC32" i="20"/>
  <c r="CF32" i="20"/>
  <c r="DI32" i="20"/>
  <c r="H32" i="20"/>
  <c r="H40" i="20" s="1"/>
  <c r="H45" i="20" s="1"/>
  <c r="AJ32" i="20"/>
  <c r="BK32" i="20"/>
  <c r="CM32" i="20"/>
  <c r="BG32" i="20"/>
  <c r="DS32" i="20"/>
  <c r="AN32" i="20"/>
  <c r="AB32" i="20"/>
  <c r="BP32" i="20"/>
  <c r="CT32" i="20"/>
  <c r="DX32" i="20"/>
  <c r="U32" i="20"/>
  <c r="AW32" i="20"/>
  <c r="BX32" i="20"/>
  <c r="DA32" i="20"/>
  <c r="BS32" i="20"/>
  <c r="T32" i="20"/>
  <c r="CO32" i="20"/>
  <c r="AO32" i="20"/>
  <c r="CC32" i="20"/>
  <c r="DH32" i="20"/>
  <c r="F32" i="20"/>
  <c r="F40" i="20" s="1"/>
  <c r="F45" i="20" s="1"/>
  <c r="AH32" i="20"/>
  <c r="BJ32" i="20"/>
  <c r="CL32" i="20"/>
  <c r="DQ32" i="20"/>
  <c r="CE32" i="20"/>
  <c r="BO32" i="20"/>
  <c r="DG32" i="20"/>
  <c r="E32" i="20"/>
  <c r="E40" i="20" s="1"/>
  <c r="E45" i="20" s="1"/>
  <c r="AF32" i="20"/>
  <c r="BI32" i="20"/>
  <c r="CK32" i="20"/>
  <c r="DP32" i="20"/>
  <c r="CP32" i="20"/>
  <c r="DC32" i="20"/>
  <c r="F610" i="5"/>
  <c r="F716" i="5" s="1"/>
  <c r="D8" i="18" s="1"/>
  <c r="Z32" i="20"/>
  <c r="AZ32" i="20"/>
  <c r="CB32" i="20"/>
  <c r="DV32" i="20"/>
  <c r="R32" i="20"/>
  <c r="AS32" i="20"/>
  <c r="BV32" i="20"/>
  <c r="CY32" i="20"/>
  <c r="EE32" i="20"/>
  <c r="DB32" i="20"/>
  <c r="D20" i="19"/>
  <c r="D37" i="19" s="1"/>
  <c r="S510" i="5"/>
  <c r="S511" i="5" s="1"/>
  <c r="S512" i="5" s="1"/>
  <c r="S513" i="5" s="1"/>
  <c r="S514" i="5" s="1"/>
  <c r="S515" i="5" s="1"/>
  <c r="S516" i="5" s="1"/>
  <c r="S517" i="5" s="1"/>
  <c r="S518" i="5" s="1"/>
  <c r="S519" i="5" s="1"/>
  <c r="V22" i="13"/>
  <c r="V23" i="13" s="1"/>
  <c r="J91" i="5"/>
  <c r="M642" i="5"/>
  <c r="M643" i="5" s="1"/>
  <c r="H642" i="5"/>
  <c r="H643" i="5" s="1"/>
  <c r="G642" i="5"/>
  <c r="G643" i="5" s="1"/>
  <c r="I642" i="5"/>
  <c r="I643" i="5" s="1"/>
  <c r="X103" i="20"/>
  <c r="X112" i="20" s="1"/>
  <c r="X113" i="20"/>
  <c r="Y104" i="20"/>
  <c r="K653" i="5"/>
  <c r="K654" i="5" s="1"/>
  <c r="F653" i="5"/>
  <c r="F654" i="5" s="1"/>
  <c r="C64" i="26"/>
  <c r="O64" i="26" s="1"/>
  <c r="O60" i="26"/>
  <c r="O63" i="26" s="1"/>
  <c r="S625" i="5"/>
  <c r="F30" i="3" a="1"/>
  <c r="F30" i="3" s="1"/>
  <c r="F614" i="5"/>
  <c r="L30" i="3" a="1"/>
  <c r="L30" i="3" s="1"/>
  <c r="L614" i="5"/>
  <c r="N17" i="20"/>
  <c r="J92" i="5"/>
  <c r="G666" i="5"/>
  <c r="G667" i="5" s="1"/>
  <c r="J627" i="5"/>
  <c r="J628" i="5" s="1"/>
  <c r="U13" i="21"/>
  <c r="O3" i="18"/>
  <c r="C28" i="18" s="1"/>
  <c r="R3" i="14"/>
  <c r="Q743" i="5"/>
  <c r="Q706" i="5"/>
  <c r="Q700" i="5"/>
  <c r="Q694" i="5"/>
  <c r="Q711" i="5"/>
  <c r="Q705" i="5"/>
  <c r="Q699" i="5"/>
  <c r="Q693" i="5"/>
  <c r="Q709" i="5"/>
  <c r="Q701" i="5"/>
  <c r="Q695" i="5"/>
  <c r="Q704" i="5"/>
  <c r="Q696" i="5"/>
  <c r="Q698" i="5"/>
  <c r="Q676" i="5"/>
  <c r="Q689" i="5"/>
  <c r="R612" i="5"/>
  <c r="Q606" i="5"/>
  <c r="Q702" i="5" s="1"/>
  <c r="Q690" i="5"/>
  <c r="Q707" i="5"/>
  <c r="N24" i="25"/>
  <c r="N32" i="25"/>
  <c r="O32" i="25" s="1"/>
  <c r="C32" i="24" s="1"/>
  <c r="G653" i="5"/>
  <c r="G654" i="5" s="1"/>
  <c r="C64" i="34"/>
  <c r="O64" i="34" s="1"/>
  <c r="O60" i="34"/>
  <c r="O63" i="34" s="1"/>
  <c r="W21" i="13"/>
  <c r="R664" i="5"/>
  <c r="H666" i="5"/>
  <c r="H667" i="5" s="1"/>
  <c r="C61" i="25"/>
  <c r="O61" i="25" s="1"/>
  <c r="N34" i="25"/>
  <c r="O34" i="25" s="1"/>
  <c r="C34" i="24" s="1"/>
  <c r="O93" i="20"/>
  <c r="O92" i="20"/>
  <c r="O25" i="20"/>
  <c r="O24" i="20"/>
  <c r="O18" i="20"/>
  <c r="M103" i="20"/>
  <c r="M112" i="20" s="1"/>
  <c r="M113" i="20"/>
  <c r="O60" i="32"/>
  <c r="O63" i="32" s="1"/>
  <c r="C64" i="32"/>
  <c r="O64" i="32" s="1"/>
  <c r="M30" i="3" a="1"/>
  <c r="M30" i="3" s="1"/>
  <c r="M614" i="5"/>
  <c r="M615" i="5" s="1"/>
  <c r="H30" i="3" a="1"/>
  <c r="H30" i="3" s="1"/>
  <c r="H614" i="5"/>
  <c r="O622" i="5"/>
  <c r="O623" i="5" s="1"/>
  <c r="O62" i="26"/>
  <c r="N66" i="26"/>
  <c r="O66" i="26" s="1"/>
  <c r="I666" i="5"/>
  <c r="I667" i="5" s="1"/>
  <c r="N66" i="34"/>
  <c r="O66" i="34" s="1"/>
  <c r="O62" i="34"/>
  <c r="K627" i="5"/>
  <c r="K628" i="5" s="1"/>
  <c r="H627" i="5"/>
  <c r="H628" i="5" s="1"/>
  <c r="N26" i="25"/>
  <c r="O26" i="25" s="1"/>
  <c r="C26" i="24" s="1"/>
  <c r="N63" i="28"/>
  <c r="N56" i="28"/>
  <c r="N60" i="28"/>
  <c r="N64" i="28" s="1"/>
  <c r="N61" i="28"/>
  <c r="N62" i="28"/>
  <c r="N55" i="28"/>
  <c r="N640" i="5"/>
  <c r="Q15" i="20"/>
  <c r="P14" i="20"/>
  <c r="H653" i="5"/>
  <c r="H654" i="5" s="1"/>
  <c r="L653" i="5"/>
  <c r="L654" i="5" s="1"/>
  <c r="Q72" i="22"/>
  <c r="P71" i="22"/>
  <c r="J643" i="5"/>
  <c r="O609" i="5"/>
  <c r="J666" i="5"/>
  <c r="J667" i="5" s="1"/>
  <c r="S638" i="5"/>
  <c r="N28" i="25"/>
  <c r="O28" i="25" s="1"/>
  <c r="C28" i="24" s="1"/>
  <c r="R461" i="5"/>
  <c r="O84" i="22"/>
  <c r="O83" i="22"/>
  <c r="O82" i="22"/>
  <c r="O89" i="22"/>
  <c r="O88" i="22"/>
  <c r="O75" i="22"/>
  <c r="O74" i="22"/>
  <c r="P613" i="5" s="1"/>
  <c r="O80" i="22"/>
  <c r="O90" i="22"/>
  <c r="O87" i="22"/>
  <c r="O78" i="22"/>
  <c r="P665" i="5" s="1"/>
  <c r="O76" i="22"/>
  <c r="P639" i="5" s="1"/>
  <c r="O81" i="22"/>
  <c r="O77" i="22"/>
  <c r="M653" i="5"/>
  <c r="M654" i="5" s="1"/>
  <c r="G30" i="3" a="1"/>
  <c r="G30" i="3" s="1"/>
  <c r="G614" i="5"/>
  <c r="N30" i="3" a="1"/>
  <c r="N30" i="3" s="1"/>
  <c r="N614" i="5"/>
  <c r="T14" i="21"/>
  <c r="O16" i="20"/>
  <c r="N2" i="18"/>
  <c r="S15" i="16"/>
  <c r="Q2" i="14"/>
  <c r="P635" i="5"/>
  <c r="P661" i="5"/>
  <c r="P648" i="5"/>
  <c r="Q607" i="5"/>
  <c r="P609" i="5"/>
  <c r="P622" i="5"/>
  <c r="O639" i="5"/>
  <c r="E666" i="5"/>
  <c r="Y42" i="13"/>
  <c r="Y53" i="13"/>
  <c r="Y35" i="13"/>
  <c r="Y47" i="13"/>
  <c r="Y38" i="13"/>
  <c r="Y52" i="13"/>
  <c r="Y41" i="13"/>
  <c r="Y51" i="13"/>
  <c r="Y40" i="13"/>
  <c r="Y36" i="13"/>
  <c r="Y19" i="13"/>
  <c r="Y15" i="13"/>
  <c r="Y34" i="13"/>
  <c r="Y18" i="13"/>
  <c r="Y14" i="13"/>
  <c r="Y17" i="13"/>
  <c r="Y50" i="13"/>
  <c r="Y37" i="13"/>
  <c r="Z13" i="13"/>
  <c r="Y39" i="13"/>
  <c r="Y16" i="13"/>
  <c r="N627" i="5"/>
  <c r="N628" i="5" s="1"/>
  <c r="N23" i="25"/>
  <c r="O23" i="25" s="1"/>
  <c r="C23" i="24" s="1"/>
  <c r="O273" i="5"/>
  <c r="D893" i="5"/>
  <c r="V71" i="2" s="1"/>
  <c r="D890" i="5"/>
  <c r="V68" i="2" s="1"/>
  <c r="D892" i="5"/>
  <c r="V70" i="2" s="1"/>
  <c r="D894" i="5"/>
  <c r="V72" i="2" s="1"/>
  <c r="D891" i="5"/>
  <c r="V69" i="2" s="1"/>
  <c r="V67" i="2"/>
  <c r="O661" i="5"/>
  <c r="O662" i="5" s="1"/>
  <c r="U20" i="16"/>
  <c r="T17" i="16"/>
  <c r="T14" i="16"/>
  <c r="T21" i="16" s="1"/>
  <c r="D221" i="5"/>
  <c r="D305" i="5" s="1"/>
  <c r="D231" i="5"/>
  <c r="D304" i="5"/>
  <c r="D314" i="5" s="1"/>
  <c r="C28" i="15" s="1"/>
  <c r="P702" i="5"/>
  <c r="T651" i="5"/>
  <c r="O653" i="5"/>
  <c r="O654" i="5" s="1"/>
  <c r="E641" i="5"/>
  <c r="C64" i="27"/>
  <c r="O64" i="27" s="1"/>
  <c r="O60" i="27"/>
  <c r="O63" i="27" s="1"/>
  <c r="O648" i="5"/>
  <c r="O649" i="5" s="1"/>
  <c r="K666" i="5"/>
  <c r="K667" i="5" s="1"/>
  <c r="I18" i="16"/>
  <c r="H22" i="16"/>
  <c r="H23" i="16" s="1"/>
  <c r="O60" i="30"/>
  <c r="O63" i="30" s="1"/>
  <c r="C64" i="30"/>
  <c r="O64" i="30" s="1"/>
  <c r="K30" i="3" a="1"/>
  <c r="K30" i="3" s="1"/>
  <c r="K614" i="5"/>
  <c r="K615" i="5" s="1"/>
  <c r="I30" i="3" a="1"/>
  <c r="I30" i="3" s="1"/>
  <c r="I614" i="5"/>
  <c r="I615" i="5" s="1"/>
  <c r="M666" i="5"/>
  <c r="M667" i="5" s="1"/>
  <c r="L666" i="5"/>
  <c r="L667" i="5" s="1"/>
  <c r="O683" i="5"/>
  <c r="X20" i="13"/>
  <c r="L627" i="5"/>
  <c r="L628" i="5" s="1"/>
  <c r="O626" i="5"/>
  <c r="O15" i="25"/>
  <c r="C15" i="24" s="1"/>
  <c r="K26" i="3"/>
  <c r="O613" i="5"/>
  <c r="S943" i="5"/>
  <c r="S942" i="5"/>
  <c r="T945" i="5"/>
  <c r="N306" i="5"/>
  <c r="M30" i="25"/>
  <c r="G627" i="5"/>
  <c r="G628" i="5" s="1"/>
  <c r="M627" i="5"/>
  <c r="M628" i="5" s="1"/>
  <c r="E627" i="5"/>
  <c r="E628" i="5" s="1"/>
  <c r="N18" i="18"/>
  <c r="N25" i="25"/>
  <c r="O25" i="25" s="1"/>
  <c r="C25" i="24" s="1"/>
  <c r="J891" i="5"/>
  <c r="AB69" i="2" s="1"/>
  <c r="J893" i="5"/>
  <c r="AB71" i="2" s="1"/>
  <c r="J890" i="5"/>
  <c r="AB68" i="2" s="1"/>
  <c r="J892" i="5"/>
  <c r="AB70" i="2" s="1"/>
  <c r="J894" i="5"/>
  <c r="AB72" i="2" s="1"/>
  <c r="AB67" i="2"/>
  <c r="K643" i="5"/>
  <c r="C64" i="31"/>
  <c r="O64" i="31" s="1"/>
  <c r="O60" i="31"/>
  <c r="O63" i="31" s="1"/>
  <c r="O60" i="33"/>
  <c r="O63" i="33" s="1"/>
  <c r="C64" i="33"/>
  <c r="O64" i="33" s="1"/>
  <c r="L95" i="5"/>
  <c r="K98" i="5"/>
  <c r="K87" i="5" s="1"/>
  <c r="J30" i="3" a="1"/>
  <c r="J30" i="3" s="1"/>
  <c r="J31" i="3" s="1"/>
  <c r="J614" i="5"/>
  <c r="J615" i="5" s="1"/>
  <c r="O665" i="5"/>
  <c r="N666" i="5"/>
  <c r="N667" i="5" s="1"/>
  <c r="X43" i="13"/>
  <c r="X44" i="13" s="1"/>
  <c r="I627" i="5"/>
  <c r="I628" i="5" s="1"/>
  <c r="F627" i="5"/>
  <c r="F628" i="5" s="1"/>
  <c r="N19" i="25"/>
  <c r="O19" i="25" s="1"/>
  <c r="S834" i="5"/>
  <c r="T789" i="5"/>
  <c r="S790" i="5"/>
  <c r="S791" i="5" s="1"/>
  <c r="P864" i="5"/>
  <c r="Q9" i="14" s="1"/>
  <c r="Q862" i="5"/>
  <c r="O37" i="10"/>
  <c r="P36" i="10"/>
  <c r="I653" i="5"/>
  <c r="I654" i="5" s="1"/>
  <c r="K8" i="16"/>
  <c r="K10" i="16" s="1"/>
  <c r="K9" i="16"/>
  <c r="N89" i="20"/>
  <c r="N90" i="20" s="1"/>
  <c r="J653" i="5"/>
  <c r="J654" i="5" s="1"/>
  <c r="E653" i="5"/>
  <c r="E654" i="5" s="1"/>
  <c r="C64" i="28"/>
  <c r="O64" i="28" s="1"/>
  <c r="O60" i="28"/>
  <c r="O63" i="28" s="1"/>
  <c r="N66" i="33"/>
  <c r="O66" i="33" s="1"/>
  <c r="O62" i="33"/>
  <c r="E30" i="3" a="1"/>
  <c r="E30" i="3" s="1"/>
  <c r="E614" i="5"/>
  <c r="E615" i="5" s="1"/>
  <c r="O62" i="31"/>
  <c r="N66" i="31"/>
  <c r="O66" i="31" s="1"/>
  <c r="D22" i="19"/>
  <c r="D611" i="5"/>
  <c r="D620" i="5"/>
  <c r="D685" i="5"/>
  <c r="N27" i="25"/>
  <c r="O27" i="25" s="1"/>
  <c r="C27" i="24" s="1"/>
  <c r="N31" i="25"/>
  <c r="O31" i="25" s="1"/>
  <c r="C31" i="24" s="1"/>
  <c r="O290" i="5"/>
  <c r="S27" i="3"/>
  <c r="T28" i="3"/>
  <c r="S25" i="3" a="1"/>
  <c r="S25" i="3" s="1"/>
  <c r="M40" i="25"/>
  <c r="N653" i="5"/>
  <c r="N654" i="5" s="1"/>
  <c r="C64" i="29"/>
  <c r="O64" i="29" s="1"/>
  <c r="O60" i="29"/>
  <c r="O63" i="29" s="1"/>
  <c r="N636" i="5"/>
  <c r="R1055" i="5"/>
  <c r="R944" i="5"/>
  <c r="R1001" i="5"/>
  <c r="F666" i="5"/>
  <c r="F667" i="5" s="1"/>
  <c r="N66" i="32"/>
  <c r="O66" i="32" s="1"/>
  <c r="O62" i="32"/>
  <c r="O732" i="5"/>
  <c r="O800" i="5" s="1"/>
  <c r="P738" i="5"/>
  <c r="P710" i="5"/>
  <c r="P703" i="5"/>
  <c r="P708" i="5"/>
  <c r="P684" i="5"/>
  <c r="P678" i="5"/>
  <c r="P679" i="5"/>
  <c r="P677" i="5"/>
  <c r="R855" i="5"/>
  <c r="R848" i="5"/>
  <c r="N61" i="30"/>
  <c r="N60" i="30"/>
  <c r="N64" i="30" s="1"/>
  <c r="N55" i="30"/>
  <c r="N62" i="30"/>
  <c r="N56" i="30"/>
  <c r="N63" i="30"/>
  <c r="N63" i="27"/>
  <c r="N62" i="27"/>
  <c r="N61" i="27"/>
  <c r="N60" i="27"/>
  <c r="N64" i="27" s="1"/>
  <c r="N55" i="27"/>
  <c r="N56" i="27"/>
  <c r="N40" i="20" l="1"/>
  <c r="N45" i="20" s="1"/>
  <c r="N50" i="20" s="1"/>
  <c r="Q682" i="5"/>
  <c r="Q683" i="5" s="1"/>
  <c r="C8" i="18"/>
  <c r="D54" i="25"/>
  <c r="D53" i="25" s="1"/>
  <c r="D24" i="18"/>
  <c r="R531" i="5"/>
  <c r="T531" i="5" s="1"/>
  <c r="G531" i="5" s="1"/>
  <c r="F112" i="19"/>
  <c r="F92" i="19"/>
  <c r="G86" i="19"/>
  <c r="G610" i="5"/>
  <c r="H610" i="5" s="1"/>
  <c r="S520" i="5"/>
  <c r="V24" i="13"/>
  <c r="P649" i="5"/>
  <c r="E268" i="5" s="1"/>
  <c r="D18" i="15" s="1"/>
  <c r="P662" i="5"/>
  <c r="E285" i="5" s="1"/>
  <c r="D19" i="15" s="1"/>
  <c r="K83" i="5"/>
  <c r="W22" i="13"/>
  <c r="W23" i="13" s="1"/>
  <c r="K668" i="5"/>
  <c r="K669" i="5" s="1"/>
  <c r="F655" i="5"/>
  <c r="F656" i="5" s="1"/>
  <c r="F668" i="5"/>
  <c r="F669" i="5" s="1"/>
  <c r="E616" i="5"/>
  <c r="E617" i="5" s="1"/>
  <c r="L644" i="5"/>
  <c r="L645" i="5" s="1"/>
  <c r="K655" i="5"/>
  <c r="K656" i="5" s="1"/>
  <c r="C19" i="24"/>
  <c r="H668" i="5"/>
  <c r="H669" i="5" s="1"/>
  <c r="G668" i="5"/>
  <c r="G669" i="5" s="1"/>
  <c r="F644" i="5"/>
  <c r="F645" i="5" s="1"/>
  <c r="M655" i="5"/>
  <c r="M656" i="5" s="1"/>
  <c r="I668" i="5"/>
  <c r="I669" i="5" s="1"/>
  <c r="M668" i="5"/>
  <c r="M669" i="5" s="1"/>
  <c r="G644" i="5"/>
  <c r="G645" i="5" s="1"/>
  <c r="G655" i="5"/>
  <c r="G656" i="5" s="1"/>
  <c r="H644" i="5"/>
  <c r="H645" i="5" s="1"/>
  <c r="N668" i="5"/>
  <c r="N669" i="5" s="1"/>
  <c r="J655" i="5"/>
  <c r="J656" i="5" s="1"/>
  <c r="M644" i="5"/>
  <c r="M645" i="5" s="1"/>
  <c r="J49" i="20"/>
  <c r="J52" i="20" s="1"/>
  <c r="J50" i="20"/>
  <c r="J46" i="20"/>
  <c r="G530" i="5"/>
  <c r="X21" i="13"/>
  <c r="X22" i="13" s="1"/>
  <c r="X23" i="13" s="1"/>
  <c r="I31" i="3"/>
  <c r="I32" i="3" s="1"/>
  <c r="E642" i="5"/>
  <c r="Y43" i="13"/>
  <c r="Y44" i="13" s="1"/>
  <c r="O640" i="5"/>
  <c r="O641" i="5" s="1"/>
  <c r="H655" i="5"/>
  <c r="H656" i="5" s="1"/>
  <c r="V13" i="21"/>
  <c r="P3" i="18"/>
  <c r="D28" i="18" s="1"/>
  <c r="S3" i="14"/>
  <c r="R743" i="5"/>
  <c r="R711" i="5"/>
  <c r="R705" i="5"/>
  <c r="R699" i="5"/>
  <c r="R693" i="5"/>
  <c r="R704" i="5"/>
  <c r="R698" i="5"/>
  <c r="R709" i="5"/>
  <c r="R706" i="5"/>
  <c r="R690" i="5"/>
  <c r="R676" i="5"/>
  <c r="R700" i="5"/>
  <c r="R689" i="5"/>
  <c r="R707" i="5"/>
  <c r="R694" i="5"/>
  <c r="R606" i="5"/>
  <c r="R682" i="5" s="1"/>
  <c r="R701" i="5"/>
  <c r="R696" i="5"/>
  <c r="R695" i="5"/>
  <c r="S612" i="5"/>
  <c r="I644" i="5"/>
  <c r="I645" i="5" s="1"/>
  <c r="N655" i="5"/>
  <c r="N656" i="5" s="1"/>
  <c r="I655" i="5"/>
  <c r="I656" i="5" s="1"/>
  <c r="T834" i="5"/>
  <c r="U789" i="5"/>
  <c r="T790" i="5"/>
  <c r="T791" i="5" s="1"/>
  <c r="T461" i="5"/>
  <c r="G461" i="5" s="1"/>
  <c r="R462" i="5"/>
  <c r="S664" i="5"/>
  <c r="Y103" i="20"/>
  <c r="Y112" i="20" s="1"/>
  <c r="Y113" i="20"/>
  <c r="P30" i="3" a="1"/>
  <c r="P30" i="3" s="1"/>
  <c r="P614" i="5"/>
  <c r="P615" i="5" s="1"/>
  <c r="U28" i="3"/>
  <c r="T25" i="3" a="1"/>
  <c r="T25" i="3" s="1"/>
  <c r="T27" i="3"/>
  <c r="K31" i="3"/>
  <c r="K32" i="3" s="1"/>
  <c r="L26" i="3"/>
  <c r="V20" i="16"/>
  <c r="U17" i="16"/>
  <c r="U14" i="16"/>
  <c r="U21" i="16" s="1"/>
  <c r="G31" i="3"/>
  <c r="G32" i="3" s="1"/>
  <c r="J644" i="5"/>
  <c r="J645" i="5" s="1"/>
  <c r="G49" i="20"/>
  <c r="G52" i="20" s="1"/>
  <c r="G50" i="20"/>
  <c r="G46" i="20"/>
  <c r="S855" i="5"/>
  <c r="S848" i="5"/>
  <c r="U14" i="21"/>
  <c r="P16" i="20"/>
  <c r="O2" i="18"/>
  <c r="C27" i="18" s="1"/>
  <c r="T15" i="16"/>
  <c r="R2" i="14"/>
  <c r="Q648" i="5"/>
  <c r="Q661" i="5"/>
  <c r="R607" i="5"/>
  <c r="Q635" i="5"/>
  <c r="Q609" i="5"/>
  <c r="Q622" i="5"/>
  <c r="T638" i="5"/>
  <c r="F31" i="3"/>
  <c r="F32" i="3" s="1"/>
  <c r="O655" i="5"/>
  <c r="O656" i="5" s="1"/>
  <c r="Q864" i="5"/>
  <c r="R9" i="14" s="1"/>
  <c r="R862" i="5"/>
  <c r="L49" i="20"/>
  <c r="L52" i="20" s="1"/>
  <c r="L46" i="20"/>
  <c r="L50" i="20"/>
  <c r="P666" i="5"/>
  <c r="P667" i="5" s="1"/>
  <c r="P668" i="5" s="1"/>
  <c r="G615" i="5"/>
  <c r="O62" i="28"/>
  <c r="N66" i="28"/>
  <c r="O66" i="28" s="1"/>
  <c r="F615" i="5"/>
  <c r="O636" i="5"/>
  <c r="P636" i="5" s="1"/>
  <c r="P37" i="10"/>
  <c r="Q36" i="10"/>
  <c r="E49" i="20"/>
  <c r="E52" i="20" s="1"/>
  <c r="E46" i="20"/>
  <c r="E50" i="20"/>
  <c r="H24" i="16"/>
  <c r="H25" i="16" s="1"/>
  <c r="H19" i="16" s="1"/>
  <c r="H31" i="3"/>
  <c r="H32" i="3" s="1"/>
  <c r="O666" i="5"/>
  <c r="O667" i="5" s="1"/>
  <c r="K644" i="5"/>
  <c r="K645" i="5" s="1"/>
  <c r="L668" i="5"/>
  <c r="L669" i="5" s="1"/>
  <c r="J18" i="16"/>
  <c r="I22" i="16"/>
  <c r="I23" i="16" s="1"/>
  <c r="P640" i="5"/>
  <c r="P641" i="5" s="1"/>
  <c r="U651" i="5"/>
  <c r="O306" i="5"/>
  <c r="Z42" i="13"/>
  <c r="Z53" i="13"/>
  <c r="Z47" i="13"/>
  <c r="Z38" i="13"/>
  <c r="Z52" i="13"/>
  <c r="Z41" i="13"/>
  <c r="Z34" i="13"/>
  <c r="Z51" i="13"/>
  <c r="Z40" i="13"/>
  <c r="Z50" i="13"/>
  <c r="Z39" i="13"/>
  <c r="Z36" i="13"/>
  <c r="Z19" i="13"/>
  <c r="Z15" i="13"/>
  <c r="Z18" i="13"/>
  <c r="Z35" i="13"/>
  <c r="Z14" i="13"/>
  <c r="Z17" i="13"/>
  <c r="Z37" i="13"/>
  <c r="AA13" i="13"/>
  <c r="Z16" i="13"/>
  <c r="J668" i="5"/>
  <c r="J669" i="5" s="1"/>
  <c r="P623" i="5"/>
  <c r="P90" i="22"/>
  <c r="P84" i="22"/>
  <c r="P83" i="22"/>
  <c r="P82" i="22"/>
  <c r="P87" i="22"/>
  <c r="P75" i="22"/>
  <c r="P74" i="22"/>
  <c r="P89" i="22"/>
  <c r="P80" i="22"/>
  <c r="P88" i="22"/>
  <c r="P81" i="22"/>
  <c r="P77" i="22"/>
  <c r="Q652" i="5" s="1"/>
  <c r="P78" i="22"/>
  <c r="P76" i="22"/>
  <c r="P92" i="20"/>
  <c r="P93" i="20"/>
  <c r="P24" i="20"/>
  <c r="P18" i="20"/>
  <c r="P25" i="20"/>
  <c r="H615" i="5"/>
  <c r="I49" i="20"/>
  <c r="I52" i="20" s="1"/>
  <c r="I50" i="20"/>
  <c r="I46" i="20"/>
  <c r="N40" i="25"/>
  <c r="P626" i="5"/>
  <c r="K89" i="5"/>
  <c r="P652" i="5"/>
  <c r="H49" i="20"/>
  <c r="H52" i="20" s="1"/>
  <c r="H50" i="20"/>
  <c r="H46" i="20"/>
  <c r="Q71" i="22"/>
  <c r="R72" i="22"/>
  <c r="R15" i="20"/>
  <c r="Q14" i="20"/>
  <c r="T625" i="5"/>
  <c r="K79" i="5"/>
  <c r="O89" i="20"/>
  <c r="O90" i="20" s="1"/>
  <c r="M49" i="20"/>
  <c r="M52" i="20" s="1"/>
  <c r="M46" i="20"/>
  <c r="M50" i="20"/>
  <c r="T942" i="5"/>
  <c r="T943" i="5"/>
  <c r="U945" i="5"/>
  <c r="O627" i="5"/>
  <c r="O628" i="5" s="1"/>
  <c r="O18" i="18"/>
  <c r="C43" i="18" s="1"/>
  <c r="L615" i="5"/>
  <c r="P732" i="5"/>
  <c r="P800" i="5" s="1"/>
  <c r="Q738" i="5"/>
  <c r="D13" i="19"/>
  <c r="D35" i="19"/>
  <c r="D38" i="19"/>
  <c r="D49" i="20"/>
  <c r="D52" i="20" s="1"/>
  <c r="D50" i="20"/>
  <c r="D46" i="20"/>
  <c r="O30" i="3" a="1"/>
  <c r="O30" i="3" s="1"/>
  <c r="O614" i="5"/>
  <c r="O615" i="5" s="1"/>
  <c r="E667" i="5"/>
  <c r="N641" i="5"/>
  <c r="E31" i="3"/>
  <c r="E32" i="3" s="1"/>
  <c r="K84" i="5"/>
  <c r="K82" i="5"/>
  <c r="K81" i="5"/>
  <c r="K80" i="5"/>
  <c r="K90" i="5"/>
  <c r="K86" i="5"/>
  <c r="N30" i="25"/>
  <c r="O30" i="25" s="1"/>
  <c r="C30" i="24" s="1"/>
  <c r="Y20" i="13"/>
  <c r="N615" i="5"/>
  <c r="L655" i="5"/>
  <c r="L656" i="5" s="1"/>
  <c r="K85" i="5"/>
  <c r="E655" i="5"/>
  <c r="E656" i="5" s="1"/>
  <c r="K49" i="20"/>
  <c r="K52" i="20" s="1"/>
  <c r="K50" i="20"/>
  <c r="K46" i="20"/>
  <c r="N66" i="27"/>
  <c r="O66" i="27" s="1"/>
  <c r="O62" i="27"/>
  <c r="O62" i="30"/>
  <c r="N66" i="30"/>
  <c r="O66" i="30" s="1"/>
  <c r="J32" i="3"/>
  <c r="L96" i="5"/>
  <c r="S1055" i="5"/>
  <c r="S1001" i="5"/>
  <c r="S944" i="5"/>
  <c r="F49" i="20"/>
  <c r="F52" i="20" s="1"/>
  <c r="F50" i="20"/>
  <c r="F46" i="20"/>
  <c r="N29" i="25"/>
  <c r="O29" i="25" s="1"/>
  <c r="C29" i="24" s="1"/>
  <c r="O17" i="20"/>
  <c r="O40" i="20"/>
  <c r="O45" i="20" s="1"/>
  <c r="K88" i="5"/>
  <c r="Q710" i="5"/>
  <c r="Q703" i="5"/>
  <c r="Q708" i="5"/>
  <c r="Q679" i="5"/>
  <c r="Q677" i="5"/>
  <c r="Q684" i="5"/>
  <c r="Q678" i="5"/>
  <c r="N49" i="20" l="1"/>
  <c r="N52" i="20" s="1"/>
  <c r="N46" i="20"/>
  <c r="E54" i="25"/>
  <c r="E53" i="25" s="1"/>
  <c r="R702" i="5"/>
  <c r="G92" i="19"/>
  <c r="G112" i="19"/>
  <c r="H86" i="19"/>
  <c r="G716" i="5"/>
  <c r="E8" i="18" s="1"/>
  <c r="E24" i="18"/>
  <c r="J54" i="20"/>
  <c r="J56" i="20" s="1"/>
  <c r="Q662" i="5"/>
  <c r="I54" i="20"/>
  <c r="I56" i="20" s="1"/>
  <c r="H54" i="20"/>
  <c r="H56" i="20" s="1"/>
  <c r="K54" i="20"/>
  <c r="K56" i="20" s="1"/>
  <c r="M54" i="20"/>
  <c r="M56" i="20" s="1"/>
  <c r="F54" i="20"/>
  <c r="F56" i="20" s="1"/>
  <c r="Q649" i="5"/>
  <c r="G54" i="20"/>
  <c r="G56" i="20" s="1"/>
  <c r="E54" i="20"/>
  <c r="E56" i="20" s="1"/>
  <c r="L54" i="20"/>
  <c r="L56" i="20" s="1"/>
  <c r="W24" i="13"/>
  <c r="D54" i="20"/>
  <c r="D56" i="20" s="1"/>
  <c r="M637" i="5"/>
  <c r="M646" i="5"/>
  <c r="M670" i="5"/>
  <c r="M671" i="5" s="1"/>
  <c r="N657" i="5"/>
  <c r="N658" i="5" s="1"/>
  <c r="J657" i="5"/>
  <c r="J658" i="5" s="1"/>
  <c r="P642" i="5"/>
  <c r="P643" i="5" s="1"/>
  <c r="O642" i="5"/>
  <c r="O643" i="5" s="1"/>
  <c r="J637" i="5"/>
  <c r="J646" i="5"/>
  <c r="L657" i="5"/>
  <c r="L658" i="5" s="1"/>
  <c r="I34" i="3"/>
  <c r="I35" i="3" s="1"/>
  <c r="I33" i="3"/>
  <c r="G657" i="5"/>
  <c r="G658" i="5" s="1"/>
  <c r="K646" i="5"/>
  <c r="K637" i="5"/>
  <c r="F670" i="5"/>
  <c r="F671" i="5" s="1"/>
  <c r="F646" i="5"/>
  <c r="F637" i="5"/>
  <c r="G34" i="3"/>
  <c r="G35" i="3" s="1"/>
  <c r="G33" i="3"/>
  <c r="L670" i="5"/>
  <c r="L671" i="5" s="1"/>
  <c r="E34" i="3"/>
  <c r="E35" i="3" s="1"/>
  <c r="E33" i="3"/>
  <c r="M657" i="5"/>
  <c r="M658" i="5" s="1"/>
  <c r="I657" i="5"/>
  <c r="I658" i="5" s="1"/>
  <c r="H670" i="5"/>
  <c r="H671" i="5" s="1"/>
  <c r="K670" i="5"/>
  <c r="K671" i="5" s="1"/>
  <c r="K92" i="5"/>
  <c r="K91" i="5"/>
  <c r="O668" i="5"/>
  <c r="O669" i="5" s="1"/>
  <c r="Q623" i="5"/>
  <c r="E234" i="5"/>
  <c r="D16" i="15" s="1"/>
  <c r="F616" i="5"/>
  <c r="F617" i="5" s="1"/>
  <c r="P89" i="20"/>
  <c r="P90" i="20" s="1"/>
  <c r="P653" i="5"/>
  <c r="P627" i="5"/>
  <c r="R864" i="5"/>
  <c r="S9" i="14" s="1"/>
  <c r="S862" i="5"/>
  <c r="U638" i="5"/>
  <c r="W20" i="16"/>
  <c r="V17" i="16"/>
  <c r="V14" i="16"/>
  <c r="V21" i="16" s="1"/>
  <c r="V28" i="3"/>
  <c r="U25" i="3" a="1"/>
  <c r="U25" i="3" s="1"/>
  <c r="U27" i="3"/>
  <c r="R710" i="5"/>
  <c r="R703" i="5"/>
  <c r="R708" i="5"/>
  <c r="R679" i="5"/>
  <c r="R684" i="5"/>
  <c r="R677" i="5"/>
  <c r="R678" i="5"/>
  <c r="I670" i="5"/>
  <c r="I671" i="5" s="1"/>
  <c r="G670" i="5"/>
  <c r="G671" i="5" s="1"/>
  <c r="K657" i="5"/>
  <c r="K658" i="5" s="1"/>
  <c r="F657" i="5"/>
  <c r="F658" i="5" s="1"/>
  <c r="E668" i="5"/>
  <c r="E669" i="5" s="1"/>
  <c r="J670" i="5"/>
  <c r="J671" i="5" s="1"/>
  <c r="I24" i="16"/>
  <c r="I25" i="16" s="1"/>
  <c r="I19" i="16" s="1"/>
  <c r="P17" i="20"/>
  <c r="V14" i="21"/>
  <c r="Q16" i="20"/>
  <c r="P2" i="18"/>
  <c r="D27" i="18" s="1"/>
  <c r="U15" i="16"/>
  <c r="S2" i="14"/>
  <c r="R648" i="5"/>
  <c r="R661" i="5"/>
  <c r="S607" i="5"/>
  <c r="R635" i="5"/>
  <c r="R609" i="5"/>
  <c r="R622" i="5"/>
  <c r="O49" i="20"/>
  <c r="O52" i="20" s="1"/>
  <c r="O50" i="20"/>
  <c r="O46" i="20"/>
  <c r="Q653" i="5"/>
  <c r="Q654" i="5" s="1"/>
  <c r="Q655" i="5" s="1"/>
  <c r="K18" i="16"/>
  <c r="J22" i="16"/>
  <c r="J23" i="16" s="1"/>
  <c r="O40" i="25"/>
  <c r="V651" i="5"/>
  <c r="T664" i="5"/>
  <c r="Q92" i="20"/>
  <c r="Q93" i="20"/>
  <c r="Q24" i="20"/>
  <c r="Q18" i="20"/>
  <c r="Q25" i="20"/>
  <c r="Q613" i="5"/>
  <c r="Q37" i="10"/>
  <c r="R36" i="10"/>
  <c r="Q636" i="5"/>
  <c r="E251" i="5"/>
  <c r="D17" i="15" s="1"/>
  <c r="O657" i="5"/>
  <c r="O658" i="5" s="1"/>
  <c r="L31" i="3"/>
  <c r="L32" i="3" s="1"/>
  <c r="M26" i="3"/>
  <c r="V789" i="5"/>
  <c r="U790" i="5"/>
  <c r="U791" i="5" s="1"/>
  <c r="U834" i="5"/>
  <c r="N670" i="5"/>
  <c r="N671" i="5" s="1"/>
  <c r="E657" i="5"/>
  <c r="E658" i="5" s="1"/>
  <c r="F34" i="3"/>
  <c r="F35" i="3" s="1"/>
  <c r="F33" i="3"/>
  <c r="P18" i="18"/>
  <c r="D43" i="18" s="1"/>
  <c r="Z43" i="13"/>
  <c r="Z44" i="13" s="1"/>
  <c r="E629" i="5"/>
  <c r="Q639" i="5"/>
  <c r="R14" i="20"/>
  <c r="S15" i="20"/>
  <c r="Q626" i="5"/>
  <c r="T462" i="5"/>
  <c r="G462" i="5" s="1"/>
  <c r="R463" i="5"/>
  <c r="J34" i="3"/>
  <c r="J35" i="3" s="1"/>
  <c r="J33" i="3"/>
  <c r="Q90" i="22"/>
  <c r="Q84" i="22"/>
  <c r="Q83" i="22"/>
  <c r="Q82" i="22"/>
  <c r="Q89" i="22"/>
  <c r="Q88" i="22"/>
  <c r="Q80" i="22"/>
  <c r="Q81" i="22"/>
  <c r="Q78" i="22"/>
  <c r="R665" i="5" s="1"/>
  <c r="Q87" i="22"/>
  <c r="Q77" i="22"/>
  <c r="Q76" i="22"/>
  <c r="Q74" i="22"/>
  <c r="Q75" i="22"/>
  <c r="R626" i="5" s="1"/>
  <c r="Z20" i="13"/>
  <c r="Q732" i="5"/>
  <c r="Q800" i="5" s="1"/>
  <c r="R738" i="5"/>
  <c r="Q665" i="5"/>
  <c r="M95" i="5"/>
  <c r="L98" i="5"/>
  <c r="L85" i="5" s="1"/>
  <c r="N642" i="5"/>
  <c r="U942" i="5"/>
  <c r="U943" i="5"/>
  <c r="V945" i="5"/>
  <c r="S72" i="22"/>
  <c r="R71" i="22"/>
  <c r="K34" i="3"/>
  <c r="K35" i="3" s="1"/>
  <c r="K33" i="3"/>
  <c r="AA53" i="13"/>
  <c r="AA47" i="13"/>
  <c r="AA52" i="13"/>
  <c r="AA41" i="13"/>
  <c r="AA34" i="13"/>
  <c r="AA51" i="13"/>
  <c r="AA40" i="13"/>
  <c r="AA50" i="13"/>
  <c r="AA39" i="13"/>
  <c r="AA36" i="13"/>
  <c r="AA15" i="13"/>
  <c r="AA18" i="13"/>
  <c r="AA35" i="13"/>
  <c r="AA14" i="13"/>
  <c r="AA42" i="13"/>
  <c r="AA17" i="13"/>
  <c r="AA37" i="13"/>
  <c r="AB13" i="13"/>
  <c r="AA38" i="13"/>
  <c r="AA16" i="13"/>
  <c r="AA19" i="13"/>
  <c r="P669" i="5"/>
  <c r="T855" i="5"/>
  <c r="T848" i="5"/>
  <c r="E643" i="5"/>
  <c r="W13" i="21"/>
  <c r="Q3" i="18"/>
  <c r="E28" i="18" s="1"/>
  <c r="T3" i="14"/>
  <c r="S711" i="5"/>
  <c r="S705" i="5"/>
  <c r="S699" i="5"/>
  <c r="S693" i="5"/>
  <c r="S704" i="5"/>
  <c r="S698" i="5"/>
  <c r="S709" i="5"/>
  <c r="S707" i="5"/>
  <c r="S701" i="5"/>
  <c r="S690" i="5"/>
  <c r="S696" i="5"/>
  <c r="S694" i="5"/>
  <c r="S700" i="5"/>
  <c r="S689" i="5"/>
  <c r="S743" i="5"/>
  <c r="S695" i="5"/>
  <c r="S606" i="5"/>
  <c r="S702" i="5" s="1"/>
  <c r="S706" i="5"/>
  <c r="T612" i="5"/>
  <c r="S676" i="5"/>
  <c r="G646" i="5"/>
  <c r="G637" i="5"/>
  <c r="L637" i="5"/>
  <c r="L646" i="5"/>
  <c r="F24" i="18"/>
  <c r="I610" i="5"/>
  <c r="H716" i="5"/>
  <c r="F8" i="18" s="1"/>
  <c r="F54" i="25"/>
  <c r="F53" i="25" s="1"/>
  <c r="R683" i="5"/>
  <c r="E618" i="5"/>
  <c r="E619" i="5" s="1"/>
  <c r="X24" i="13"/>
  <c r="I646" i="5"/>
  <c r="I637" i="5"/>
  <c r="H646" i="5"/>
  <c r="H637" i="5"/>
  <c r="Y21" i="13"/>
  <c r="H34" i="3"/>
  <c r="H35" i="3" s="1"/>
  <c r="H33" i="3"/>
  <c r="H657" i="5"/>
  <c r="H658" i="5" s="1"/>
  <c r="T1001" i="5"/>
  <c r="T1055" i="5"/>
  <c r="T944" i="5"/>
  <c r="U625" i="5"/>
  <c r="N54" i="20" l="1"/>
  <c r="N56" i="20" s="1"/>
  <c r="N57" i="20" s="1"/>
  <c r="N58" i="20" s="1"/>
  <c r="H112" i="19"/>
  <c r="H92" i="19"/>
  <c r="I86" i="19"/>
  <c r="R662" i="5"/>
  <c r="R649" i="5"/>
  <c r="O54" i="20"/>
  <c r="O56" i="20" s="1"/>
  <c r="R636" i="5"/>
  <c r="I659" i="5"/>
  <c r="I650" i="5"/>
  <c r="F650" i="5"/>
  <c r="F659" i="5"/>
  <c r="J659" i="5"/>
  <c r="J650" i="5"/>
  <c r="I663" i="5"/>
  <c r="I672" i="5"/>
  <c r="F663" i="5"/>
  <c r="F672" i="5"/>
  <c r="M672" i="5"/>
  <c r="M663" i="5"/>
  <c r="G650" i="5"/>
  <c r="G659" i="5"/>
  <c r="L659" i="5"/>
  <c r="L650" i="5"/>
  <c r="K659" i="5"/>
  <c r="K650" i="5"/>
  <c r="J663" i="5"/>
  <c r="J672" i="5"/>
  <c r="K672" i="5"/>
  <c r="K663" i="5"/>
  <c r="P644" i="5"/>
  <c r="P645" i="5" s="1"/>
  <c r="H659" i="5"/>
  <c r="H650" i="5"/>
  <c r="M96" i="5"/>
  <c r="Z21" i="13"/>
  <c r="O650" i="5"/>
  <c r="O659" i="5"/>
  <c r="G663" i="5"/>
  <c r="G672" i="5"/>
  <c r="V25" i="3" a="1"/>
  <c r="V25" i="3" s="1"/>
  <c r="W28" i="3"/>
  <c r="V27" i="3"/>
  <c r="F618" i="5"/>
  <c r="M650" i="5"/>
  <c r="M659" i="5"/>
  <c r="S710" i="5"/>
  <c r="S708" i="5"/>
  <c r="S703" i="5"/>
  <c r="S684" i="5"/>
  <c r="S677" i="5"/>
  <c r="S679" i="5"/>
  <c r="S678" i="5"/>
  <c r="E644" i="5"/>
  <c r="E645" i="5" s="1"/>
  <c r="Q666" i="5"/>
  <c r="Q667" i="5" s="1"/>
  <c r="Q89" i="20"/>
  <c r="Q90" i="20" s="1"/>
  <c r="AB47" i="13"/>
  <c r="AB38" i="13"/>
  <c r="AB52" i="13"/>
  <c r="AB41" i="13"/>
  <c r="AB34" i="13"/>
  <c r="AB37" i="13"/>
  <c r="AB51" i="13"/>
  <c r="AB40" i="13"/>
  <c r="AB50" i="13"/>
  <c r="AB39" i="13"/>
  <c r="AB42" i="13"/>
  <c r="AB18" i="13"/>
  <c r="AB35" i="13"/>
  <c r="AB14" i="13"/>
  <c r="AB17" i="13"/>
  <c r="AB53" i="13"/>
  <c r="AC13" i="13"/>
  <c r="AB16" i="13"/>
  <c r="AB19" i="13"/>
  <c r="AB15" i="13"/>
  <c r="AB36" i="13"/>
  <c r="W14" i="21"/>
  <c r="R16" i="20"/>
  <c r="Q2" i="18"/>
  <c r="E27" i="18" s="1"/>
  <c r="T2" i="14"/>
  <c r="V15" i="16"/>
  <c r="S648" i="5"/>
  <c r="S635" i="5"/>
  <c r="S609" i="5"/>
  <c r="S622" i="5"/>
  <c r="S661" i="5"/>
  <c r="T607" i="5"/>
  <c r="P654" i="5"/>
  <c r="L81" i="5"/>
  <c r="R623" i="5"/>
  <c r="L57" i="20"/>
  <c r="L58" i="20" s="1"/>
  <c r="Q18" i="18"/>
  <c r="E43" i="18" s="1"/>
  <c r="Q627" i="5"/>
  <c r="Q628" i="5" s="1"/>
  <c r="T15" i="20"/>
  <c r="S14" i="20"/>
  <c r="Y22" i="13"/>
  <c r="M31" i="3"/>
  <c r="M32" i="3" s="1"/>
  <c r="N26" i="3"/>
  <c r="I57" i="20"/>
  <c r="I58" i="20" s="1"/>
  <c r="X20" i="16"/>
  <c r="W17" i="16"/>
  <c r="W14" i="16"/>
  <c r="W21" i="16" s="1"/>
  <c r="V625" i="5"/>
  <c r="R84" i="22"/>
  <c r="R83" i="22"/>
  <c r="R82" i="22"/>
  <c r="R89" i="22"/>
  <c r="R88" i="22"/>
  <c r="R87" i="22"/>
  <c r="R90" i="22"/>
  <c r="R81" i="22"/>
  <c r="F629" i="5" s="1"/>
  <c r="F630" i="5" s="1"/>
  <c r="R78" i="22"/>
  <c r="S665" i="5" s="1"/>
  <c r="R80" i="22"/>
  <c r="R75" i="22"/>
  <c r="S626" i="5" s="1"/>
  <c r="R76" i="22"/>
  <c r="S639" i="5" s="1"/>
  <c r="R77" i="22"/>
  <c r="S652" i="5" s="1"/>
  <c r="R74" i="22"/>
  <c r="S613" i="5" s="1"/>
  <c r="S738" i="5"/>
  <c r="R732" i="5"/>
  <c r="R800" i="5" s="1"/>
  <c r="U855" i="5"/>
  <c r="U848" i="5"/>
  <c r="L33" i="3"/>
  <c r="L34" i="3"/>
  <c r="L35" i="3" s="1"/>
  <c r="S682" i="5"/>
  <c r="L672" i="5"/>
  <c r="L663" i="5"/>
  <c r="O644" i="5"/>
  <c r="O645" i="5" s="1"/>
  <c r="J57" i="20"/>
  <c r="J58" i="20" s="1"/>
  <c r="C12" i="25"/>
  <c r="D63" i="20"/>
  <c r="E611" i="5"/>
  <c r="E620" i="5"/>
  <c r="AA43" i="13"/>
  <c r="AA44" i="13" s="1"/>
  <c r="T72" i="22"/>
  <c r="S71" i="22"/>
  <c r="R639" i="5"/>
  <c r="R93" i="20"/>
  <c r="R92" i="20"/>
  <c r="R24" i="20"/>
  <c r="R18" i="20"/>
  <c r="R25" i="20"/>
  <c r="U664" i="5"/>
  <c r="J24" i="16"/>
  <c r="J25" i="16" s="1"/>
  <c r="J19" i="16" s="1"/>
  <c r="G57" i="20"/>
  <c r="G58" i="20" s="1"/>
  <c r="H57" i="20"/>
  <c r="H58" i="20" s="1"/>
  <c r="E57" i="20"/>
  <c r="E58" i="20" s="1"/>
  <c r="R666" i="5"/>
  <c r="R667" i="5" s="1"/>
  <c r="R652" i="5"/>
  <c r="T463" i="5"/>
  <c r="R464" i="5"/>
  <c r="R37" i="10"/>
  <c r="S36" i="10"/>
  <c r="Q604" i="5"/>
  <c r="Q30" i="3" a="1"/>
  <c r="Q30" i="3" s="1"/>
  <c r="Q614" i="5"/>
  <c r="P40" i="20"/>
  <c r="P45" i="20" s="1"/>
  <c r="L18" i="16"/>
  <c r="K22" i="16"/>
  <c r="K23" i="16" s="1"/>
  <c r="E670" i="5"/>
  <c r="E671" i="5" s="1"/>
  <c r="H663" i="5"/>
  <c r="H672" i="5"/>
  <c r="AA20" i="13"/>
  <c r="AA21" i="13" s="1"/>
  <c r="N643" i="5"/>
  <c r="E630" i="5"/>
  <c r="W651" i="5"/>
  <c r="V638" i="5"/>
  <c r="N659" i="5"/>
  <c r="N650" i="5"/>
  <c r="P670" i="5"/>
  <c r="P671" i="5" s="1"/>
  <c r="M57" i="20"/>
  <c r="M58" i="20" s="1"/>
  <c r="G24" i="18"/>
  <c r="I716" i="5"/>
  <c r="G8" i="18" s="1"/>
  <c r="J610" i="5"/>
  <c r="G54" i="25"/>
  <c r="G53" i="25" s="1"/>
  <c r="E650" i="5"/>
  <c r="E659" i="5"/>
  <c r="Q656" i="5"/>
  <c r="P628" i="5"/>
  <c r="V942" i="5"/>
  <c r="V943" i="5"/>
  <c r="W945" i="5"/>
  <c r="R627" i="5"/>
  <c r="R628" i="5" s="1"/>
  <c r="Q640" i="5"/>
  <c r="Q641" i="5" s="1"/>
  <c r="R613" i="5"/>
  <c r="Q17" i="20"/>
  <c r="S864" i="5"/>
  <c r="T9" i="14" s="1"/>
  <c r="T862" i="5"/>
  <c r="X13" i="21"/>
  <c r="R3" i="18"/>
  <c r="F28" i="18" s="1"/>
  <c r="U3" i="14"/>
  <c r="T711" i="5"/>
  <c r="T704" i="5"/>
  <c r="T698" i="5"/>
  <c r="T709" i="5"/>
  <c r="T707" i="5"/>
  <c r="T743" i="5"/>
  <c r="T699" i="5"/>
  <c r="T690" i="5"/>
  <c r="U612" i="5"/>
  <c r="T696" i="5"/>
  <c r="T694" i="5"/>
  <c r="T676" i="5"/>
  <c r="T689" i="5"/>
  <c r="T705" i="5"/>
  <c r="T695" i="5"/>
  <c r="T706" i="5"/>
  <c r="T701" i="5"/>
  <c r="T693" i="5"/>
  <c r="T606" i="5"/>
  <c r="T700" i="5"/>
  <c r="V834" i="5"/>
  <c r="W789" i="5"/>
  <c r="V790" i="5"/>
  <c r="V791" i="5" s="1"/>
  <c r="L84" i="5"/>
  <c r="K57" i="20"/>
  <c r="K58" i="20" s="1"/>
  <c r="D57" i="20"/>
  <c r="D58" i="20" s="1"/>
  <c r="U1055" i="5"/>
  <c r="U1001" i="5"/>
  <c r="U944" i="5"/>
  <c r="L79" i="5"/>
  <c r="L88" i="5"/>
  <c r="L86" i="5"/>
  <c r="L80" i="5"/>
  <c r="L82" i="5"/>
  <c r="L83" i="5"/>
  <c r="L87" i="5"/>
  <c r="L90" i="5"/>
  <c r="L89" i="5"/>
  <c r="F57" i="20"/>
  <c r="F58" i="20" s="1"/>
  <c r="N672" i="5"/>
  <c r="N663" i="5"/>
  <c r="C40" i="24"/>
  <c r="G616" i="5"/>
  <c r="O670" i="5"/>
  <c r="O671" i="5" s="1"/>
  <c r="I112" i="19" l="1"/>
  <c r="I92" i="19"/>
  <c r="J86" i="19"/>
  <c r="Z22" i="13"/>
  <c r="Z23" i="13" s="1"/>
  <c r="S649" i="5"/>
  <c r="S636" i="5"/>
  <c r="S662" i="5"/>
  <c r="S623" i="5"/>
  <c r="P663" i="5"/>
  <c r="P672" i="5"/>
  <c r="S627" i="5"/>
  <c r="S628" i="5" s="1"/>
  <c r="R668" i="5"/>
  <c r="R669" i="5" s="1"/>
  <c r="Q642" i="5"/>
  <c r="Q643" i="5" s="1"/>
  <c r="Q668" i="5"/>
  <c r="Q669" i="5" s="1"/>
  <c r="K24" i="16"/>
  <c r="K25" i="16" s="1"/>
  <c r="K19" i="16" s="1"/>
  <c r="R653" i="5"/>
  <c r="R654" i="5" s="1"/>
  <c r="S683" i="5"/>
  <c r="N95" i="5"/>
  <c r="M98" i="5"/>
  <c r="M85" i="5" s="1"/>
  <c r="P646" i="5"/>
  <c r="P637" i="5"/>
  <c r="Y13" i="21"/>
  <c r="S3" i="18"/>
  <c r="G28" i="18" s="1"/>
  <c r="V3" i="14"/>
  <c r="U711" i="5"/>
  <c r="U704" i="5"/>
  <c r="U698" i="5"/>
  <c r="U709" i="5"/>
  <c r="U707" i="5"/>
  <c r="U743" i="5"/>
  <c r="U706" i="5"/>
  <c r="U700" i="5"/>
  <c r="U699" i="5"/>
  <c r="U690" i="5"/>
  <c r="U696" i="5"/>
  <c r="U694" i="5"/>
  <c r="U676" i="5"/>
  <c r="U705" i="5"/>
  <c r="U695" i="5"/>
  <c r="U701" i="5"/>
  <c r="U693" i="5"/>
  <c r="U689" i="5"/>
  <c r="V612" i="5"/>
  <c r="U606" i="5"/>
  <c r="U702" i="5" s="1"/>
  <c r="M18" i="16"/>
  <c r="L22" i="16"/>
  <c r="L23" i="16" s="1"/>
  <c r="P49" i="20"/>
  <c r="P52" i="20" s="1"/>
  <c r="P50" i="20"/>
  <c r="P46" i="20"/>
  <c r="T682" i="5"/>
  <c r="N31" i="3"/>
  <c r="N32" i="3" s="1"/>
  <c r="O26" i="3"/>
  <c r="W834" i="5"/>
  <c r="W790" i="5"/>
  <c r="W791" i="5" s="1"/>
  <c r="X789" i="5"/>
  <c r="W942" i="5"/>
  <c r="W943" i="5"/>
  <c r="X945" i="5"/>
  <c r="S604" i="5"/>
  <c r="R40" i="20"/>
  <c r="R45" i="20" s="1"/>
  <c r="S614" i="5"/>
  <c r="S615" i="5" s="1"/>
  <c r="S30" i="3" a="1"/>
  <c r="S30" i="3" s="1"/>
  <c r="T464" i="5"/>
  <c r="G464" i="5" s="1"/>
  <c r="R465" i="5"/>
  <c r="V664" i="5"/>
  <c r="O646" i="5"/>
  <c r="O637" i="5"/>
  <c r="M33" i="3"/>
  <c r="M34" i="3"/>
  <c r="M35" i="3" s="1"/>
  <c r="X28" i="3"/>
  <c r="W27" i="3"/>
  <c r="W25" i="3" a="1"/>
  <c r="W25" i="3" s="1"/>
  <c r="O57" i="20"/>
  <c r="O58" i="20" s="1"/>
  <c r="V855" i="5"/>
  <c r="V848" i="5"/>
  <c r="V1055" i="5"/>
  <c r="V1001" i="5"/>
  <c r="V944" i="5"/>
  <c r="Q615" i="5"/>
  <c r="T710" i="5"/>
  <c r="T703" i="5"/>
  <c r="T708" i="5"/>
  <c r="T679" i="5"/>
  <c r="T684" i="5"/>
  <c r="T678" i="5"/>
  <c r="T677" i="5"/>
  <c r="F631" i="5"/>
  <c r="F632" i="5" s="1"/>
  <c r="Y23" i="13"/>
  <c r="Y24" i="13" s="1"/>
  <c r="R17" i="20"/>
  <c r="H616" i="5"/>
  <c r="S666" i="5"/>
  <c r="S667" i="5" s="1"/>
  <c r="U862" i="5"/>
  <c r="T864" i="5"/>
  <c r="U9" i="14" s="1"/>
  <c r="R604" i="5"/>
  <c r="Q40" i="20"/>
  <c r="Q45" i="20" s="1"/>
  <c r="R614" i="5"/>
  <c r="R615" i="5" s="1"/>
  <c r="R30" i="3" a="1"/>
  <c r="R30" i="3" s="1"/>
  <c r="H24" i="18"/>
  <c r="J716" i="5"/>
  <c r="H8" i="18" s="1"/>
  <c r="K610" i="5"/>
  <c r="H54" i="25"/>
  <c r="H53" i="25" s="1"/>
  <c r="S37" i="10"/>
  <c r="T36" i="10"/>
  <c r="W625" i="5"/>
  <c r="X17" i="16"/>
  <c r="X14" i="16"/>
  <c r="X21" i="16" s="1"/>
  <c r="Y20" i="16"/>
  <c r="R89" i="20"/>
  <c r="R90" i="20" s="1"/>
  <c r="W638" i="5"/>
  <c r="X651" i="5"/>
  <c r="E672" i="5"/>
  <c r="E663" i="5"/>
  <c r="S640" i="5"/>
  <c r="S641" i="5" s="1"/>
  <c r="S92" i="20"/>
  <c r="S93" i="20"/>
  <c r="S25" i="20"/>
  <c r="S24" i="20"/>
  <c r="S18" i="20"/>
  <c r="P655" i="5"/>
  <c r="X14" i="21"/>
  <c r="S16" i="20"/>
  <c r="R2" i="18"/>
  <c r="F27" i="18" s="1"/>
  <c r="W15" i="16"/>
  <c r="U2" i="14"/>
  <c r="T648" i="5"/>
  <c r="T661" i="5"/>
  <c r="T622" i="5"/>
  <c r="U607" i="5"/>
  <c r="T609" i="5"/>
  <c r="T635" i="5"/>
  <c r="E646" i="5"/>
  <c r="E637" i="5"/>
  <c r="R18" i="18"/>
  <c r="F43" i="18" s="1"/>
  <c r="N644" i="5"/>
  <c r="T702" i="5"/>
  <c r="Q657" i="5"/>
  <c r="Q658" i="5" s="1"/>
  <c r="AA22" i="13"/>
  <c r="AA23" i="13" s="1"/>
  <c r="S83" i="22"/>
  <c r="S82" i="22"/>
  <c r="S89" i="22"/>
  <c r="S88" i="22"/>
  <c r="S81" i="22"/>
  <c r="S80" i="22"/>
  <c r="S78" i="22"/>
  <c r="T665" i="5" s="1"/>
  <c r="S87" i="22"/>
  <c r="S76" i="22"/>
  <c r="T639" i="5" s="1"/>
  <c r="S90" i="22"/>
  <c r="S75" i="22"/>
  <c r="T626" i="5" s="1"/>
  <c r="S84" i="22"/>
  <c r="S77" i="22"/>
  <c r="S74" i="22"/>
  <c r="T613" i="5" s="1"/>
  <c r="U15" i="20"/>
  <c r="T14" i="20"/>
  <c r="AC52" i="13"/>
  <c r="AC41" i="13"/>
  <c r="AC37" i="13"/>
  <c r="AC51" i="13"/>
  <c r="AC40" i="13"/>
  <c r="AC50" i="13"/>
  <c r="AC39" i="13"/>
  <c r="AC42" i="13"/>
  <c r="AC53" i="13"/>
  <c r="AC18" i="13"/>
  <c r="AC35" i="13"/>
  <c r="AC34" i="13"/>
  <c r="AC14" i="13"/>
  <c r="AC17" i="13"/>
  <c r="AD13" i="13"/>
  <c r="AC16" i="13"/>
  <c r="AC47" i="13"/>
  <c r="AC38" i="13"/>
  <c r="AC19" i="13"/>
  <c r="AC36" i="13"/>
  <c r="AC15" i="13"/>
  <c r="G617" i="5"/>
  <c r="L92" i="5"/>
  <c r="U72" i="22"/>
  <c r="T71" i="22"/>
  <c r="T738" i="5"/>
  <c r="S732" i="5"/>
  <c r="S800" i="5" s="1"/>
  <c r="AB43" i="13"/>
  <c r="AB44" i="13" s="1"/>
  <c r="F619" i="5"/>
  <c r="E631" i="5"/>
  <c r="L91" i="5"/>
  <c r="O672" i="5"/>
  <c r="O663" i="5"/>
  <c r="S653" i="5"/>
  <c r="S654" i="5" s="1"/>
  <c r="R640" i="5"/>
  <c r="R641" i="5" s="1"/>
  <c r="AB20" i="13"/>
  <c r="AB21" i="13" s="1"/>
  <c r="AB22" i="13" s="1"/>
  <c r="AB23" i="13" s="1"/>
  <c r="U682" i="5" l="1"/>
  <c r="J112" i="19"/>
  <c r="J92" i="19"/>
  <c r="K86" i="19"/>
  <c r="P54" i="20"/>
  <c r="P56" i="20" s="1"/>
  <c r="Z24" i="13"/>
  <c r="AA24" i="13"/>
  <c r="T649" i="5"/>
  <c r="T636" i="5"/>
  <c r="T623" i="5"/>
  <c r="T662" i="5"/>
  <c r="M82" i="5"/>
  <c r="M90" i="5"/>
  <c r="M81" i="5"/>
  <c r="M80" i="5"/>
  <c r="M79" i="5"/>
  <c r="M86" i="5"/>
  <c r="M87" i="5"/>
  <c r="M89" i="5"/>
  <c r="M83" i="5"/>
  <c r="M84" i="5"/>
  <c r="M88" i="5"/>
  <c r="R655" i="5"/>
  <c r="R656" i="5" s="1"/>
  <c r="R642" i="5"/>
  <c r="R643" i="5" s="1"/>
  <c r="AB24" i="13"/>
  <c r="R670" i="5"/>
  <c r="R671" i="5" s="1"/>
  <c r="Q650" i="5"/>
  <c r="Q659" i="5"/>
  <c r="S655" i="5"/>
  <c r="S656" i="5" s="1"/>
  <c r="Q670" i="5"/>
  <c r="Q671" i="5" s="1"/>
  <c r="S668" i="5"/>
  <c r="S669" i="5" s="1"/>
  <c r="G618" i="5"/>
  <c r="G619" i="5" s="1"/>
  <c r="V15" i="20"/>
  <c r="U14" i="20"/>
  <c r="I616" i="5"/>
  <c r="N645" i="5"/>
  <c r="Y17" i="16"/>
  <c r="Y14" i="16"/>
  <c r="Y21" i="16" s="1"/>
  <c r="Z20" i="16"/>
  <c r="I24" i="18"/>
  <c r="K716" i="5"/>
  <c r="I8" i="18" s="1"/>
  <c r="L610" i="5"/>
  <c r="I54" i="25"/>
  <c r="I53" i="25" s="1"/>
  <c r="X638" i="5"/>
  <c r="U864" i="5"/>
  <c r="V9" i="14" s="1"/>
  <c r="V862" i="5"/>
  <c r="R49" i="20"/>
  <c r="R52" i="20" s="1"/>
  <c r="R46" i="20"/>
  <c r="R50" i="20"/>
  <c r="W1055" i="5"/>
  <c r="W1001" i="5"/>
  <c r="W944" i="5"/>
  <c r="X834" i="5"/>
  <c r="Y789" i="5"/>
  <c r="X790" i="5"/>
  <c r="X791" i="5" s="1"/>
  <c r="E632" i="5"/>
  <c r="T82" i="22"/>
  <c r="T89" i="22"/>
  <c r="T88" i="22"/>
  <c r="T81" i="22"/>
  <c r="T80" i="22"/>
  <c r="J616" i="5" s="1"/>
  <c r="T78" i="22"/>
  <c r="U665" i="5" s="1"/>
  <c r="T87" i="22"/>
  <c r="T77" i="22"/>
  <c r="U652" i="5" s="1"/>
  <c r="T90" i="22"/>
  <c r="T83" i="22"/>
  <c r="T84" i="22"/>
  <c r="T76" i="22"/>
  <c r="U639" i="5" s="1"/>
  <c r="T74" i="22"/>
  <c r="U613" i="5" s="1"/>
  <c r="T75" i="22"/>
  <c r="U626" i="5" s="1"/>
  <c r="AD52" i="13"/>
  <c r="AD41" i="13"/>
  <c r="AD37" i="13"/>
  <c r="AD51" i="13"/>
  <c r="AD40" i="13"/>
  <c r="AD50" i="13"/>
  <c r="AD39" i="13"/>
  <c r="AD42" i="13"/>
  <c r="AD53" i="13"/>
  <c r="AD47" i="13"/>
  <c r="AD38" i="13"/>
  <c r="AD35" i="13"/>
  <c r="AD34" i="13"/>
  <c r="AD14" i="13"/>
  <c r="AD17" i="13"/>
  <c r="AE13" i="13"/>
  <c r="AD16" i="13"/>
  <c r="AD19" i="13"/>
  <c r="AD36" i="13"/>
  <c r="AD15" i="13"/>
  <c r="AD18" i="13"/>
  <c r="S17" i="20"/>
  <c r="E64" i="20"/>
  <c r="F633" i="5"/>
  <c r="F624" i="5"/>
  <c r="T465" i="5"/>
  <c r="G465" i="5" s="1"/>
  <c r="R466" i="5"/>
  <c r="S18" i="18"/>
  <c r="G43" i="18" s="1"/>
  <c r="V72" i="22"/>
  <c r="U71" i="22"/>
  <c r="Y28" i="3"/>
  <c r="X27" i="3"/>
  <c r="X25" i="3" a="1"/>
  <c r="X25" i="3" s="1"/>
  <c r="AC20" i="13"/>
  <c r="T604" i="5"/>
  <c r="S40" i="20"/>
  <c r="S45" i="20" s="1"/>
  <c r="T30" i="3" a="1"/>
  <c r="T30" i="3" s="1"/>
  <c r="T614" i="5"/>
  <c r="T615" i="5" s="1"/>
  <c r="L24" i="16"/>
  <c r="L25" i="16" s="1"/>
  <c r="L19" i="16" s="1"/>
  <c r="N96" i="5"/>
  <c r="AC43" i="13"/>
  <c r="AC44" i="13" s="1"/>
  <c r="T652" i="5"/>
  <c r="P656" i="5"/>
  <c r="X625" i="5"/>
  <c r="T37" i="10"/>
  <c r="U36" i="10"/>
  <c r="S642" i="5"/>
  <c r="S643" i="5" s="1"/>
  <c r="N18" i="16"/>
  <c r="M22" i="16"/>
  <c r="M23" i="16" s="1"/>
  <c r="Q644" i="5"/>
  <c r="Q645" i="5" s="1"/>
  <c r="Y14" i="21"/>
  <c r="T16" i="20"/>
  <c r="T17" i="20" s="1"/>
  <c r="S2" i="18"/>
  <c r="G27" i="18" s="1"/>
  <c r="X15" i="16"/>
  <c r="V2" i="14"/>
  <c r="U648" i="5"/>
  <c r="U661" i="5"/>
  <c r="U622" i="5"/>
  <c r="V607" i="5"/>
  <c r="U635" i="5"/>
  <c r="U609" i="5"/>
  <c r="S89" i="20"/>
  <c r="S90" i="20" s="1"/>
  <c r="W855" i="5"/>
  <c r="W848" i="5"/>
  <c r="T627" i="5"/>
  <c r="T628" i="5" s="1"/>
  <c r="Q49" i="20"/>
  <c r="Q52" i="20" s="1"/>
  <c r="Q50" i="20"/>
  <c r="Q46" i="20"/>
  <c r="U710" i="5"/>
  <c r="U703" i="5"/>
  <c r="U708" i="5"/>
  <c r="U677" i="5"/>
  <c r="U679" i="5"/>
  <c r="U684" i="5"/>
  <c r="U678" i="5"/>
  <c r="T732" i="5"/>
  <c r="T800" i="5" s="1"/>
  <c r="U738" i="5"/>
  <c r="E63" i="20"/>
  <c r="F675" i="5"/>
  <c r="F674" i="5"/>
  <c r="F691" i="5"/>
  <c r="F620" i="5"/>
  <c r="F611" i="5"/>
  <c r="D12" i="25"/>
  <c r="T640" i="5"/>
  <c r="T641" i="5" s="1"/>
  <c r="Y651" i="5"/>
  <c r="H617" i="5"/>
  <c r="Z13" i="21"/>
  <c r="T3" i="18"/>
  <c r="H28" i="18" s="1"/>
  <c r="W3" i="14"/>
  <c r="V709" i="5"/>
  <c r="V696" i="5"/>
  <c r="V690" i="5"/>
  <c r="V707" i="5"/>
  <c r="V743" i="5"/>
  <c r="V694" i="5"/>
  <c r="V711" i="5"/>
  <c r="V676" i="5"/>
  <c r="V704" i="5"/>
  <c r="V700" i="5"/>
  <c r="V689" i="5"/>
  <c r="V705" i="5"/>
  <c r="V698" i="5"/>
  <c r="V695" i="5"/>
  <c r="V701" i="5"/>
  <c r="V693" i="5"/>
  <c r="V706" i="5"/>
  <c r="V699" i="5"/>
  <c r="W612" i="5"/>
  <c r="V606" i="5"/>
  <c r="V702" i="5" s="1"/>
  <c r="O31" i="3"/>
  <c r="O32" i="3" s="1"/>
  <c r="P26" i="3"/>
  <c r="T93" i="20"/>
  <c r="T92" i="20"/>
  <c r="T25" i="20"/>
  <c r="T24" i="20"/>
  <c r="T18" i="20"/>
  <c r="T666" i="5"/>
  <c r="T667" i="5" s="1"/>
  <c r="W664" i="5"/>
  <c r="X942" i="5"/>
  <c r="X943" i="5"/>
  <c r="Y945" i="5"/>
  <c r="N33" i="3"/>
  <c r="N34" i="3"/>
  <c r="N35" i="3" s="1"/>
  <c r="V682" i="5" l="1"/>
  <c r="K112" i="19"/>
  <c r="K92" i="19"/>
  <c r="L86" i="19"/>
  <c r="U649" i="5"/>
  <c r="U623" i="5"/>
  <c r="U636" i="5"/>
  <c r="U662" i="5"/>
  <c r="M91" i="5"/>
  <c r="M92" i="5"/>
  <c r="R54" i="20"/>
  <c r="R56" i="20" s="1"/>
  <c r="Q54" i="20"/>
  <c r="Q56" i="20" s="1"/>
  <c r="S670" i="5"/>
  <c r="S671" i="5" s="1"/>
  <c r="Q672" i="5"/>
  <c r="Q663" i="5"/>
  <c r="S657" i="5"/>
  <c r="S658" i="5" s="1"/>
  <c r="S644" i="5"/>
  <c r="S645" i="5" s="1"/>
  <c r="R644" i="5"/>
  <c r="R645" i="5" s="1"/>
  <c r="T642" i="5"/>
  <c r="T643" i="5" s="1"/>
  <c r="F63" i="20"/>
  <c r="G675" i="5"/>
  <c r="G674" i="5"/>
  <c r="G620" i="5"/>
  <c r="G611" i="5"/>
  <c r="E12" i="25"/>
  <c r="T18" i="18"/>
  <c r="H43" i="18" s="1"/>
  <c r="T89" i="20"/>
  <c r="T90" i="20" s="1"/>
  <c r="AD43" i="13"/>
  <c r="AD44" i="13" s="1"/>
  <c r="J617" i="5"/>
  <c r="W862" i="5"/>
  <c r="V864" i="5"/>
  <c r="W9" i="14" s="1"/>
  <c r="Z17" i="16"/>
  <c r="Z14" i="16"/>
  <c r="Z21" i="16" s="1"/>
  <c r="AA20" i="16"/>
  <c r="W15" i="20"/>
  <c r="V14" i="20"/>
  <c r="D14" i="25"/>
  <c r="H618" i="5"/>
  <c r="S49" i="20"/>
  <c r="S52" i="20" s="1"/>
  <c r="S50" i="20"/>
  <c r="S46" i="20"/>
  <c r="T668" i="5"/>
  <c r="T669" i="5" s="1"/>
  <c r="X855" i="5"/>
  <c r="X848" i="5"/>
  <c r="U732" i="5"/>
  <c r="U800" i="5" s="1"/>
  <c r="V738" i="5"/>
  <c r="P31" i="3"/>
  <c r="P32" i="3" s="1"/>
  <c r="Q26" i="3"/>
  <c r="Z651" i="5"/>
  <c r="U37" i="10"/>
  <c r="V36" i="10"/>
  <c r="U627" i="5"/>
  <c r="U628" i="5" s="1"/>
  <c r="N637" i="5"/>
  <c r="N646" i="5"/>
  <c r="Y27" i="3"/>
  <c r="Z28" i="3"/>
  <c r="Y25" i="3" a="1"/>
  <c r="Y25" i="3" s="1"/>
  <c r="T466" i="5"/>
  <c r="G466" i="5" s="1"/>
  <c r="R467" i="5"/>
  <c r="U604" i="5"/>
  <c r="T40" i="20"/>
  <c r="T45" i="20" s="1"/>
  <c r="U614" i="5"/>
  <c r="U30" i="3" a="1"/>
  <c r="U30" i="3" s="1"/>
  <c r="Y638" i="5"/>
  <c r="I617" i="5"/>
  <c r="Q646" i="5"/>
  <c r="Q637" i="5"/>
  <c r="U640" i="5"/>
  <c r="U641" i="5" s="1"/>
  <c r="U642" i="5" s="1"/>
  <c r="D64" i="20"/>
  <c r="E633" i="5"/>
  <c r="E624" i="5"/>
  <c r="E691" i="5"/>
  <c r="E675" i="5"/>
  <c r="E674" i="5"/>
  <c r="O34" i="3"/>
  <c r="O35" i="3" s="1"/>
  <c r="O33" i="3"/>
  <c r="V710" i="5"/>
  <c r="V703" i="5"/>
  <c r="V708" i="5"/>
  <c r="V677" i="5"/>
  <c r="V679" i="5"/>
  <c r="V684" i="5"/>
  <c r="V678" i="5"/>
  <c r="P57" i="20"/>
  <c r="P58" i="20" s="1"/>
  <c r="AA13" i="21"/>
  <c r="X3" i="14"/>
  <c r="U3" i="18"/>
  <c r="I28" i="18" s="1"/>
  <c r="W709" i="5"/>
  <c r="W696" i="5"/>
  <c r="W743" i="5"/>
  <c r="W706" i="5"/>
  <c r="W711" i="5"/>
  <c r="W705" i="5"/>
  <c r="W699" i="5"/>
  <c r="W694" i="5"/>
  <c r="W690" i="5"/>
  <c r="W676" i="5"/>
  <c r="W704" i="5"/>
  <c r="W700" i="5"/>
  <c r="W689" i="5"/>
  <c r="W695" i="5"/>
  <c r="W701" i="5"/>
  <c r="W693" i="5"/>
  <c r="W707" i="5"/>
  <c r="X612" i="5"/>
  <c r="W606" i="5"/>
  <c r="W698" i="5"/>
  <c r="Y625" i="5"/>
  <c r="AC21" i="13"/>
  <c r="U89" i="22"/>
  <c r="U88" i="22"/>
  <c r="U81" i="22"/>
  <c r="U87" i="22"/>
  <c r="U77" i="22"/>
  <c r="V652" i="5" s="1"/>
  <c r="U76" i="22"/>
  <c r="V639" i="5" s="1"/>
  <c r="U90" i="22"/>
  <c r="U78" i="22"/>
  <c r="V665" i="5" s="1"/>
  <c r="U83" i="22"/>
  <c r="U84" i="22"/>
  <c r="U82" i="22"/>
  <c r="U74" i="22"/>
  <c r="V613" i="5" s="1"/>
  <c r="U75" i="22"/>
  <c r="V626" i="5" s="1"/>
  <c r="U80" i="22"/>
  <c r="Z14" i="21"/>
  <c r="U16" i="20"/>
  <c r="T2" i="18"/>
  <c r="H27" i="18" s="1"/>
  <c r="Y15" i="16"/>
  <c r="W2" i="14"/>
  <c r="V661" i="5"/>
  <c r="V635" i="5"/>
  <c r="V648" i="5"/>
  <c r="W607" i="5"/>
  <c r="V609" i="5"/>
  <c r="V622" i="5"/>
  <c r="X664" i="5"/>
  <c r="W72" i="22"/>
  <c r="V71" i="22"/>
  <c r="G629" i="5"/>
  <c r="Y942" i="5"/>
  <c r="Y943" i="5"/>
  <c r="Z945" i="5"/>
  <c r="M24" i="16"/>
  <c r="M25" i="16" s="1"/>
  <c r="M19" i="16" s="1"/>
  <c r="T653" i="5"/>
  <c r="T654" i="5" s="1"/>
  <c r="O95" i="5"/>
  <c r="N98" i="5"/>
  <c r="AE51" i="13"/>
  <c r="AE40" i="13"/>
  <c r="AE50" i="13"/>
  <c r="AE39" i="13"/>
  <c r="AE42" i="13"/>
  <c r="AE53" i="13"/>
  <c r="AE47" i="13"/>
  <c r="AE38" i="13"/>
  <c r="AE35" i="13"/>
  <c r="AE34" i="13"/>
  <c r="AE14" i="13"/>
  <c r="AE17" i="13"/>
  <c r="AF13" i="13"/>
  <c r="AE41" i="13"/>
  <c r="AE16" i="13"/>
  <c r="AE37" i="13"/>
  <c r="AE52" i="13"/>
  <c r="AE19" i="13"/>
  <c r="AE36" i="13"/>
  <c r="AE15" i="13"/>
  <c r="AE18" i="13"/>
  <c r="U653" i="5"/>
  <c r="U654" i="5" s="1"/>
  <c r="U655" i="5" s="1"/>
  <c r="J24" i="18"/>
  <c r="L716" i="5"/>
  <c r="J8" i="18" s="1"/>
  <c r="M610" i="5"/>
  <c r="J54" i="25"/>
  <c r="J53" i="25" s="1"/>
  <c r="X1055" i="5"/>
  <c r="X1001" i="5"/>
  <c r="X944" i="5"/>
  <c r="O18" i="16"/>
  <c r="N22" i="16"/>
  <c r="N23" i="16" s="1"/>
  <c r="P657" i="5"/>
  <c r="Y834" i="5"/>
  <c r="Z789" i="5"/>
  <c r="Y791" i="5"/>
  <c r="Y790" i="5"/>
  <c r="R657" i="5"/>
  <c r="R658" i="5" s="1"/>
  <c r="D20" i="25"/>
  <c r="F685" i="5"/>
  <c r="D13" i="25"/>
  <c r="AD20" i="13"/>
  <c r="U666" i="5"/>
  <c r="U667" i="5" s="1"/>
  <c r="U93" i="20"/>
  <c r="U92" i="20"/>
  <c r="U25" i="20"/>
  <c r="U24" i="20"/>
  <c r="U18" i="20"/>
  <c r="R663" i="5"/>
  <c r="R672" i="5"/>
  <c r="L112" i="19" l="1"/>
  <c r="L92" i="19"/>
  <c r="M86" i="19"/>
  <c r="V623" i="5"/>
  <c r="V649" i="5"/>
  <c r="V636" i="5"/>
  <c r="V662" i="5"/>
  <c r="D16" i="25"/>
  <c r="D46" i="25" s="1"/>
  <c r="S54" i="20"/>
  <c r="S56" i="20" s="1"/>
  <c r="R650" i="5"/>
  <c r="R659" i="5"/>
  <c r="T670" i="5"/>
  <c r="T671" i="5" s="1"/>
  <c r="T644" i="5"/>
  <c r="T645" i="5" s="1"/>
  <c r="R646" i="5"/>
  <c r="R637" i="5"/>
  <c r="S646" i="5"/>
  <c r="S637" i="5"/>
  <c r="S650" i="5"/>
  <c r="S659" i="5"/>
  <c r="AD21" i="13"/>
  <c r="AD22" i="13" s="1"/>
  <c r="AD23" i="13" s="1"/>
  <c r="O96" i="5"/>
  <c r="O98" i="5" s="1"/>
  <c r="O81" i="5" s="1"/>
  <c r="AA14" i="21"/>
  <c r="V16" i="20"/>
  <c r="V17" i="20" s="1"/>
  <c r="Z15" i="16"/>
  <c r="X2" i="14"/>
  <c r="U2" i="18"/>
  <c r="I27" i="18" s="1"/>
  <c r="W661" i="5"/>
  <c r="W635" i="5"/>
  <c r="W648" i="5"/>
  <c r="X607" i="5"/>
  <c r="W609" i="5"/>
  <c r="W622" i="5"/>
  <c r="Q31" i="3"/>
  <c r="Q32" i="3" s="1"/>
  <c r="R26" i="3"/>
  <c r="Q57" i="20"/>
  <c r="Q58" i="20" s="1"/>
  <c r="E20" i="20"/>
  <c r="D4" i="18"/>
  <c r="F692" i="5"/>
  <c r="F697" i="5"/>
  <c r="Y855" i="5"/>
  <c r="Y848" i="5"/>
  <c r="AA945" i="5"/>
  <c r="Z943" i="5"/>
  <c r="Z942" i="5"/>
  <c r="K616" i="5"/>
  <c r="C13" i="25"/>
  <c r="E685" i="5"/>
  <c r="Z27" i="3"/>
  <c r="Z25" i="3" a="1"/>
  <c r="Z25" i="3" s="1"/>
  <c r="AA28" i="3"/>
  <c r="V37" i="10"/>
  <c r="W36" i="10"/>
  <c r="P34" i="3"/>
  <c r="P35" i="3" s="1"/>
  <c r="P33" i="3"/>
  <c r="T655" i="5"/>
  <c r="T656" i="5" s="1"/>
  <c r="V627" i="5"/>
  <c r="V628" i="5" s="1"/>
  <c r="C14" i="25"/>
  <c r="H619" i="5"/>
  <c r="V93" i="20"/>
  <c r="V92" i="20"/>
  <c r="V25" i="20"/>
  <c r="V24" i="20"/>
  <c r="V18" i="20"/>
  <c r="R57" i="20"/>
  <c r="R58" i="20" s="1"/>
  <c r="Y1055" i="5"/>
  <c r="Y1001" i="5"/>
  <c r="Y944" i="5"/>
  <c r="V604" i="5"/>
  <c r="U40" i="20"/>
  <c r="U45" i="20" s="1"/>
  <c r="V30" i="3" a="1"/>
  <c r="V30" i="3" s="1"/>
  <c r="V614" i="5"/>
  <c r="V615" i="5" s="1"/>
  <c r="C20" i="25"/>
  <c r="X15" i="20"/>
  <c r="W14" i="20"/>
  <c r="E13" i="25"/>
  <c r="U18" i="18"/>
  <c r="I43" i="18" s="1"/>
  <c r="AC22" i="13"/>
  <c r="V732" i="5"/>
  <c r="V800" i="5" s="1"/>
  <c r="W738" i="5"/>
  <c r="E14" i="25"/>
  <c r="K24" i="18"/>
  <c r="M716" i="5"/>
  <c r="K8" i="18" s="1"/>
  <c r="N610" i="5"/>
  <c r="K54" i="25"/>
  <c r="K53" i="25" s="1"/>
  <c r="T49" i="20"/>
  <c r="T52" i="20" s="1"/>
  <c r="T50" i="20"/>
  <c r="T46" i="20"/>
  <c r="AA14" i="16"/>
  <c r="AA21" i="16" s="1"/>
  <c r="AB20" i="16"/>
  <c r="AA17" i="16"/>
  <c r="P658" i="5"/>
  <c r="W702" i="5"/>
  <c r="N24" i="16"/>
  <c r="N25" i="16" s="1"/>
  <c r="N19" i="16" s="1"/>
  <c r="G630" i="5"/>
  <c r="Y664" i="5"/>
  <c r="V666" i="5"/>
  <c r="V667" i="5" s="1"/>
  <c r="Z625" i="5"/>
  <c r="U615" i="5"/>
  <c r="AA651" i="5"/>
  <c r="P18" i="16"/>
  <c r="O22" i="16"/>
  <c r="O23" i="16" s="1"/>
  <c r="AF37" i="13"/>
  <c r="AF51" i="13"/>
  <c r="AF50" i="13"/>
  <c r="AF39" i="13"/>
  <c r="AF36" i="13"/>
  <c r="AF42" i="13"/>
  <c r="AF53" i="13"/>
  <c r="AF47" i="13"/>
  <c r="AF52" i="13"/>
  <c r="AF41" i="13"/>
  <c r="AF17" i="13"/>
  <c r="AG13" i="13"/>
  <c r="AF16" i="13"/>
  <c r="AF38" i="13"/>
  <c r="AF19" i="13"/>
  <c r="AF15" i="13"/>
  <c r="AF18" i="13"/>
  <c r="AF40" i="13"/>
  <c r="AF14" i="13"/>
  <c r="AF34" i="13"/>
  <c r="AF35" i="13"/>
  <c r="U17" i="20"/>
  <c r="W710" i="5"/>
  <c r="W703" i="5"/>
  <c r="W708" i="5"/>
  <c r="W679" i="5"/>
  <c r="W684" i="5"/>
  <c r="W677" i="5"/>
  <c r="W678" i="5"/>
  <c r="U643" i="5"/>
  <c r="I618" i="5"/>
  <c r="U668" i="5"/>
  <c r="U669" i="5" s="1"/>
  <c r="AA789" i="5"/>
  <c r="Z791" i="5"/>
  <c r="Z790" i="5"/>
  <c r="Z834" i="5"/>
  <c r="V89" i="22"/>
  <c r="V88" i="22"/>
  <c r="V81" i="22"/>
  <c r="H629" i="5" s="1"/>
  <c r="H630" i="5" s="1"/>
  <c r="V87" i="22"/>
  <c r="V76" i="22"/>
  <c r="W639" i="5" s="1"/>
  <c r="V90" i="22"/>
  <c r="V75" i="22"/>
  <c r="W626" i="5" s="1"/>
  <c r="V83" i="22"/>
  <c r="V84" i="22"/>
  <c r="V82" i="22"/>
  <c r="V77" i="22"/>
  <c r="W652" i="5" s="1"/>
  <c r="V74" i="22"/>
  <c r="W613" i="5" s="1"/>
  <c r="V78" i="22"/>
  <c r="W665" i="5" s="1"/>
  <c r="V80" i="22"/>
  <c r="L616" i="5" s="1"/>
  <c r="W682" i="5"/>
  <c r="V640" i="5"/>
  <c r="V641" i="5" s="1"/>
  <c r="AB13" i="21"/>
  <c r="V3" i="18"/>
  <c r="J28" i="18" s="1"/>
  <c r="Y3" i="14"/>
  <c r="X696" i="5"/>
  <c r="X707" i="5"/>
  <c r="X701" i="5"/>
  <c r="X695" i="5"/>
  <c r="X689" i="5"/>
  <c r="X743" i="5"/>
  <c r="X706" i="5"/>
  <c r="X711" i="5"/>
  <c r="X676" i="5"/>
  <c r="X709" i="5"/>
  <c r="X704" i="5"/>
  <c r="X700" i="5"/>
  <c r="X698" i="5"/>
  <c r="X693" i="5"/>
  <c r="X699" i="5"/>
  <c r="X694" i="5"/>
  <c r="X705" i="5"/>
  <c r="Y612" i="5"/>
  <c r="X690" i="5"/>
  <c r="X606" i="5"/>
  <c r="X682" i="5" s="1"/>
  <c r="U89" i="20"/>
  <c r="U90" i="20" s="1"/>
  <c r="T467" i="5"/>
  <c r="G467" i="5" s="1"/>
  <c r="R468" i="5"/>
  <c r="U656" i="5"/>
  <c r="AE20" i="13"/>
  <c r="AE21" i="13" s="1"/>
  <c r="X72" i="22"/>
  <c r="W71" i="22"/>
  <c r="V653" i="5"/>
  <c r="V654" i="5" s="1"/>
  <c r="W864" i="5"/>
  <c r="X9" i="14" s="1"/>
  <c r="X862" i="5"/>
  <c r="AE43" i="13"/>
  <c r="AE44" i="13" s="1"/>
  <c r="N83" i="5"/>
  <c r="N79" i="5"/>
  <c r="N89" i="5"/>
  <c r="N80" i="5"/>
  <c r="N90" i="5"/>
  <c r="N81" i="5"/>
  <c r="N88" i="5"/>
  <c r="N82" i="5"/>
  <c r="N87" i="5"/>
  <c r="N86" i="5"/>
  <c r="N85" i="5"/>
  <c r="N84" i="5"/>
  <c r="Z638" i="5"/>
  <c r="J618" i="5"/>
  <c r="J619" i="5" s="1"/>
  <c r="S663" i="5"/>
  <c r="S672" i="5"/>
  <c r="W649" i="5" l="1"/>
  <c r="M92" i="19"/>
  <c r="N86" i="19"/>
  <c r="M112" i="19"/>
  <c r="X702" i="5"/>
  <c r="W636" i="5"/>
  <c r="W623" i="5"/>
  <c r="W662" i="5"/>
  <c r="AE22" i="13"/>
  <c r="AE23" i="13" s="1"/>
  <c r="AD24" i="13"/>
  <c r="O79" i="5"/>
  <c r="O84" i="5"/>
  <c r="O83" i="5"/>
  <c r="O82" i="5"/>
  <c r="O88" i="5"/>
  <c r="O87" i="5"/>
  <c r="O90" i="5"/>
  <c r="O85" i="5"/>
  <c r="T54" i="20"/>
  <c r="T56" i="20" s="1"/>
  <c r="E16" i="25"/>
  <c r="E46" i="25" s="1"/>
  <c r="T657" i="5"/>
  <c r="T658" i="5" s="1"/>
  <c r="V642" i="5"/>
  <c r="V643" i="5" s="1"/>
  <c r="T646" i="5"/>
  <c r="T637" i="5"/>
  <c r="V668" i="5"/>
  <c r="V669" i="5" s="1"/>
  <c r="AC13" i="21"/>
  <c r="W3" i="18"/>
  <c r="K28" i="18" s="1"/>
  <c r="Z3" i="14"/>
  <c r="Y709" i="5"/>
  <c r="Y696" i="5"/>
  <c r="Y690" i="5"/>
  <c r="Y707" i="5"/>
  <c r="Y701" i="5"/>
  <c r="Y695" i="5"/>
  <c r="Y743" i="5"/>
  <c r="Y711" i="5"/>
  <c r="Y705" i="5"/>
  <c r="Y704" i="5"/>
  <c r="Y698" i="5"/>
  <c r="Y700" i="5"/>
  <c r="Y689" i="5"/>
  <c r="Y706" i="5"/>
  <c r="Y699" i="5"/>
  <c r="Y694" i="5"/>
  <c r="Y693" i="5"/>
  <c r="Y606" i="5"/>
  <c r="Y702" i="5" s="1"/>
  <c r="Y676" i="5"/>
  <c r="Z612" i="5"/>
  <c r="U49" i="20"/>
  <c r="U52" i="20" s="1"/>
  <c r="U50" i="20"/>
  <c r="U46" i="20"/>
  <c r="W37" i="10"/>
  <c r="X36" i="10"/>
  <c r="S57" i="20"/>
  <c r="S58" i="20" s="1"/>
  <c r="X71" i="22"/>
  <c r="Y72" i="22"/>
  <c r="AG51" i="13"/>
  <c r="AG40" i="13"/>
  <c r="AG50" i="13"/>
  <c r="AG39" i="13"/>
  <c r="AG36" i="13"/>
  <c r="AG42" i="13"/>
  <c r="AG53" i="13"/>
  <c r="AG47" i="13"/>
  <c r="AG38" i="13"/>
  <c r="AG52" i="13"/>
  <c r="AG41" i="13"/>
  <c r="AH13" i="13"/>
  <c r="AG16" i="13"/>
  <c r="AG37" i="13"/>
  <c r="AG19" i="13"/>
  <c r="AG15" i="13"/>
  <c r="AG18" i="13"/>
  <c r="AG35" i="13"/>
  <c r="AG34" i="13"/>
  <c r="AG14" i="13"/>
  <c r="AG17" i="13"/>
  <c r="AA625" i="5"/>
  <c r="AA27" i="3"/>
  <c r="AA25" i="3" a="1"/>
  <c r="AA25" i="3" s="1"/>
  <c r="AB28" i="3"/>
  <c r="I63" i="20"/>
  <c r="J675" i="5"/>
  <c r="J674" i="5"/>
  <c r="J611" i="5"/>
  <c r="J620" i="5"/>
  <c r="H12" i="25"/>
  <c r="V18" i="18"/>
  <c r="J43" i="18" s="1"/>
  <c r="H631" i="5"/>
  <c r="H632" i="5" s="1"/>
  <c r="I619" i="5"/>
  <c r="K617" i="5"/>
  <c r="O24" i="16"/>
  <c r="O25" i="16" s="1"/>
  <c r="O19" i="16" s="1"/>
  <c r="U657" i="5"/>
  <c r="U658" i="5" s="1"/>
  <c r="W666" i="5"/>
  <c r="W667" i="5" s="1"/>
  <c r="U644" i="5"/>
  <c r="U645" i="5" s="1"/>
  <c r="AF43" i="13"/>
  <c r="AF44" i="13" s="1"/>
  <c r="Q18" i="16"/>
  <c r="P22" i="16"/>
  <c r="P23" i="16" s="1"/>
  <c r="W732" i="5"/>
  <c r="W800" i="5" s="1"/>
  <c r="X738" i="5"/>
  <c r="W640" i="5"/>
  <c r="W641" i="5" s="1"/>
  <c r="AA638" i="5"/>
  <c r="L617" i="5"/>
  <c r="W604" i="5"/>
  <c r="V40" i="20"/>
  <c r="V45" i="20" s="1"/>
  <c r="W614" i="5"/>
  <c r="W615" i="5" s="1"/>
  <c r="W30" i="3" a="1"/>
  <c r="W30" i="3" s="1"/>
  <c r="Z855" i="5"/>
  <c r="Z848" i="5"/>
  <c r="AF20" i="13"/>
  <c r="AB651" i="5"/>
  <c r="Z664" i="5"/>
  <c r="G63" i="20"/>
  <c r="H611" i="5"/>
  <c r="H674" i="5"/>
  <c r="H620" i="5"/>
  <c r="H675" i="5"/>
  <c r="F12" i="25"/>
  <c r="AB14" i="21"/>
  <c r="W16" i="20"/>
  <c r="W17" i="20" s="1"/>
  <c r="V2" i="18"/>
  <c r="J27" i="18" s="1"/>
  <c r="Y2" i="14"/>
  <c r="AA15" i="16"/>
  <c r="X661" i="5"/>
  <c r="X622" i="5"/>
  <c r="X635" i="5"/>
  <c r="X648" i="5"/>
  <c r="Y607" i="5"/>
  <c r="X609" i="5"/>
  <c r="T663" i="5"/>
  <c r="T672" i="5"/>
  <c r="W653" i="5"/>
  <c r="W654" i="5" s="1"/>
  <c r="W655" i="5" s="1"/>
  <c r="V655" i="5"/>
  <c r="V656" i="5" s="1"/>
  <c r="AC23" i="13"/>
  <c r="AC24" i="13" s="1"/>
  <c r="W92" i="20"/>
  <c r="W93" i="20"/>
  <c r="W18" i="20"/>
  <c r="W24" i="20"/>
  <c r="W25" i="20"/>
  <c r="Z1055" i="5"/>
  <c r="Z1001" i="5"/>
  <c r="Z944" i="5"/>
  <c r="D41" i="25"/>
  <c r="D42" i="25" s="1"/>
  <c r="O80" i="5"/>
  <c r="X864" i="5"/>
  <c r="Y9" i="14" s="1"/>
  <c r="Y862" i="5"/>
  <c r="N92" i="5"/>
  <c r="N91" i="5"/>
  <c r="U670" i="5"/>
  <c r="U671" i="5" s="1"/>
  <c r="P650" i="5"/>
  <c r="P659" i="5"/>
  <c r="Y15" i="20"/>
  <c r="X14" i="20"/>
  <c r="D20" i="20"/>
  <c r="C4" i="18"/>
  <c r="E692" i="5"/>
  <c r="E697" i="5"/>
  <c r="D21" i="25"/>
  <c r="D35" i="25" s="1"/>
  <c r="D37" i="25" s="1"/>
  <c r="F712" i="5"/>
  <c r="R31" i="3"/>
  <c r="R32" i="3" s="1"/>
  <c r="S26" i="3"/>
  <c r="O86" i="5"/>
  <c r="V89" i="20"/>
  <c r="V90" i="20" s="1"/>
  <c r="L24" i="18"/>
  <c r="N716" i="5"/>
  <c r="L8" i="18" s="1"/>
  <c r="O610" i="5"/>
  <c r="L54" i="25"/>
  <c r="L53" i="25" s="1"/>
  <c r="W89" i="22"/>
  <c r="W88" i="22"/>
  <c r="W87" i="22"/>
  <c r="W90" i="22"/>
  <c r="W75" i="22"/>
  <c r="X626" i="5" s="1"/>
  <c r="W84" i="22"/>
  <c r="W83" i="22"/>
  <c r="W82" i="22"/>
  <c r="W81" i="22"/>
  <c r="W77" i="22"/>
  <c r="X652" i="5" s="1"/>
  <c r="W74" i="22"/>
  <c r="X613" i="5" s="1"/>
  <c r="W80" i="22"/>
  <c r="M616" i="5" s="1"/>
  <c r="W78" i="22"/>
  <c r="X665" i="5" s="1"/>
  <c r="W76" i="22"/>
  <c r="X639" i="5" s="1"/>
  <c r="T468" i="5"/>
  <c r="G468" i="5" s="1"/>
  <c r="R469" i="5"/>
  <c r="X708" i="5"/>
  <c r="X710" i="5"/>
  <c r="X679" i="5"/>
  <c r="X684" i="5"/>
  <c r="X677" i="5"/>
  <c r="X703" i="5"/>
  <c r="X678" i="5"/>
  <c r="AB789" i="5"/>
  <c r="AA791" i="5"/>
  <c r="AA790" i="5"/>
  <c r="AA834" i="5"/>
  <c r="G631" i="5"/>
  <c r="AC20" i="16"/>
  <c r="AB17" i="16"/>
  <c r="AB14" i="16"/>
  <c r="AB21" i="16" s="1"/>
  <c r="C16" i="25"/>
  <c r="AB945" i="5"/>
  <c r="AA942" i="5"/>
  <c r="AA943" i="5"/>
  <c r="Q34" i="3"/>
  <c r="Q35" i="3" s="1"/>
  <c r="Q33" i="3"/>
  <c r="O89" i="5"/>
  <c r="W627" i="5"/>
  <c r="W628" i="5" s="1"/>
  <c r="E19" i="20"/>
  <c r="X649" i="5" l="1"/>
  <c r="X623" i="5"/>
  <c r="Y682" i="5"/>
  <c r="N112" i="19"/>
  <c r="O86" i="19"/>
  <c r="N92" i="19"/>
  <c r="X636" i="5"/>
  <c r="X662" i="5"/>
  <c r="AE24" i="13"/>
  <c r="U54" i="20"/>
  <c r="U56" i="20" s="1"/>
  <c r="D44" i="25"/>
  <c r="O92" i="5"/>
  <c r="D24" i="5" s="1"/>
  <c r="U646" i="5"/>
  <c r="U637" i="5"/>
  <c r="V670" i="5"/>
  <c r="V671" i="5" s="1"/>
  <c r="U659" i="5"/>
  <c r="U650" i="5"/>
  <c r="W642" i="5"/>
  <c r="W643" i="5" s="1"/>
  <c r="V644" i="5"/>
  <c r="V645" i="5" s="1"/>
  <c r="V657" i="5"/>
  <c r="V658" i="5" s="1"/>
  <c r="G64" i="20"/>
  <c r="H633" i="5"/>
  <c r="H624" i="5"/>
  <c r="H691" i="5"/>
  <c r="AG20" i="13"/>
  <c r="X89" i="22"/>
  <c r="X87" i="22"/>
  <c r="X90" i="22"/>
  <c r="X83" i="22"/>
  <c r="X82" i="22"/>
  <c r="X81" i="22"/>
  <c r="I629" i="5" s="1"/>
  <c r="X84" i="22"/>
  <c r="X77" i="22"/>
  <c r="Y652" i="5" s="1"/>
  <c r="X88" i="22"/>
  <c r="X75" i="22"/>
  <c r="Y626" i="5" s="1"/>
  <c r="X76" i="22"/>
  <c r="Y639" i="5" s="1"/>
  <c r="X74" i="22"/>
  <c r="Y613" i="5" s="1"/>
  <c r="X80" i="22"/>
  <c r="N616" i="5" s="1"/>
  <c r="X78" i="22"/>
  <c r="Y665" i="5" s="1"/>
  <c r="X627" i="5"/>
  <c r="X628" i="5" s="1"/>
  <c r="O91" i="5"/>
  <c r="AF21" i="13"/>
  <c r="AF22" i="13" s="1"/>
  <c r="AF23" i="13" s="1"/>
  <c r="P24" i="16"/>
  <c r="P25" i="16" s="1"/>
  <c r="P19" i="16" s="1"/>
  <c r="AC28" i="3"/>
  <c r="AB27" i="3"/>
  <c r="AB25" i="3" a="1"/>
  <c r="AB25" i="3" s="1"/>
  <c r="AG43" i="13"/>
  <c r="AG44" i="13" s="1"/>
  <c r="T57" i="20"/>
  <c r="T58" i="20" s="1"/>
  <c r="G632" i="5"/>
  <c r="T469" i="5"/>
  <c r="G469" i="5" s="1"/>
  <c r="R470" i="5"/>
  <c r="S31" i="3"/>
  <c r="S32" i="3" s="1"/>
  <c r="T26" i="3"/>
  <c r="C41" i="25"/>
  <c r="V49" i="20"/>
  <c r="V52" i="20" s="1"/>
  <c r="V50" i="20"/>
  <c r="V46" i="20"/>
  <c r="AB638" i="5"/>
  <c r="R18" i="16"/>
  <c r="Q22" i="16"/>
  <c r="Q23" i="16" s="1"/>
  <c r="H63" i="20"/>
  <c r="I675" i="5"/>
  <c r="I620" i="5"/>
  <c r="I611" i="5"/>
  <c r="I674" i="5"/>
  <c r="G12" i="25"/>
  <c r="C46" i="25"/>
  <c r="R34" i="3"/>
  <c r="R35" i="3" s="1"/>
  <c r="R33" i="3"/>
  <c r="C21" i="25"/>
  <c r="E712" i="5"/>
  <c r="Z862" i="5"/>
  <c r="L618" i="5"/>
  <c r="L619" i="5" s="1"/>
  <c r="X640" i="5"/>
  <c r="X641" i="5" s="1"/>
  <c r="U663" i="5"/>
  <c r="U672" i="5"/>
  <c r="AC14" i="21"/>
  <c r="X16" i="20"/>
  <c r="X17" i="20" s="1"/>
  <c r="W2" i="18"/>
  <c r="K27" i="18" s="1"/>
  <c r="AB15" i="16"/>
  <c r="Z2" i="14"/>
  <c r="Y622" i="5"/>
  <c r="Y648" i="5"/>
  <c r="Y609" i="5"/>
  <c r="Y661" i="5"/>
  <c r="Y635" i="5"/>
  <c r="Z607" i="5"/>
  <c r="AA664" i="5"/>
  <c r="W668" i="5"/>
  <c r="W669" i="5" s="1"/>
  <c r="D19" i="20"/>
  <c r="AC651" i="5"/>
  <c r="H13" i="25"/>
  <c r="AD13" i="21"/>
  <c r="AA3" i="14"/>
  <c r="X3" i="18"/>
  <c r="L28" i="18" s="1"/>
  <c r="Z707" i="5"/>
  <c r="Z701" i="5"/>
  <c r="Z695" i="5"/>
  <c r="Z743" i="5"/>
  <c r="Z706" i="5"/>
  <c r="Z700" i="5"/>
  <c r="Z694" i="5"/>
  <c r="Z711" i="5"/>
  <c r="Z705" i="5"/>
  <c r="Z709" i="5"/>
  <c r="Z704" i="5"/>
  <c r="Z696" i="5"/>
  <c r="Z689" i="5"/>
  <c r="Z698" i="5"/>
  <c r="Z693" i="5"/>
  <c r="Z699" i="5"/>
  <c r="Z690" i="5"/>
  <c r="Z676" i="5"/>
  <c r="AA612" i="5"/>
  <c r="Z606" i="5"/>
  <c r="Z702" i="5" s="1"/>
  <c r="AA855" i="5"/>
  <c r="AA848" i="5"/>
  <c r="F14" i="25"/>
  <c r="X604" i="5"/>
  <c r="W40" i="20"/>
  <c r="W45" i="20" s="1"/>
  <c r="X30" i="3" a="1"/>
  <c r="X30" i="3" s="1"/>
  <c r="X614" i="5"/>
  <c r="X615" i="5" s="1"/>
  <c r="H14" i="25"/>
  <c r="T659" i="5"/>
  <c r="T650" i="5"/>
  <c r="M617" i="5"/>
  <c r="X653" i="5"/>
  <c r="X654" i="5" s="1"/>
  <c r="M24" i="18"/>
  <c r="O716" i="5"/>
  <c r="M8" i="18" s="1"/>
  <c r="P610" i="5"/>
  <c r="M54" i="25"/>
  <c r="M53" i="25" s="1"/>
  <c r="X93" i="20"/>
  <c r="X92" i="20"/>
  <c r="X25" i="20"/>
  <c r="X24" i="20"/>
  <c r="X18" i="20"/>
  <c r="D47" i="25"/>
  <c r="D48" i="25" s="1"/>
  <c r="H685" i="5"/>
  <c r="F13" i="25"/>
  <c r="X37" i="10"/>
  <c r="Y36" i="10"/>
  <c r="AA1055" i="5"/>
  <c r="AA1001" i="5"/>
  <c r="AA944" i="5"/>
  <c r="W89" i="20"/>
  <c r="W90" i="20" s="1"/>
  <c r="Z15" i="20"/>
  <c r="Y14" i="20"/>
  <c r="W656" i="5"/>
  <c r="K618" i="5"/>
  <c r="K619" i="5" s="1"/>
  <c r="AH50" i="13"/>
  <c r="AH39" i="13"/>
  <c r="AH36" i="13"/>
  <c r="AH42" i="13"/>
  <c r="AH53" i="13"/>
  <c r="AH49" i="13"/>
  <c r="AH47" i="13"/>
  <c r="AH38" i="13"/>
  <c r="AH52" i="13"/>
  <c r="AH41" i="13"/>
  <c r="AH37" i="13"/>
  <c r="AI13" i="13"/>
  <c r="AH16" i="13"/>
  <c r="AH19" i="13"/>
  <c r="AH27" i="13"/>
  <c r="AH15" i="13"/>
  <c r="AH48" i="13"/>
  <c r="AH18" i="13"/>
  <c r="AH51" i="13"/>
  <c r="AH40" i="13"/>
  <c r="AH35" i="13"/>
  <c r="AH34" i="13"/>
  <c r="AH14" i="13"/>
  <c r="AH17" i="13"/>
  <c r="Y708" i="5"/>
  <c r="Y710" i="5"/>
  <c r="Y677" i="5"/>
  <c r="Y703" i="5"/>
  <c r="Y679" i="5"/>
  <c r="Y678" i="5"/>
  <c r="Y684" i="5"/>
  <c r="X666" i="5"/>
  <c r="X667" i="5" s="1"/>
  <c r="AD20" i="16"/>
  <c r="AC14" i="16"/>
  <c r="AC21" i="16" s="1"/>
  <c r="AC17" i="16"/>
  <c r="AC789" i="5"/>
  <c r="AB791" i="5"/>
  <c r="AB790" i="5"/>
  <c r="AB834" i="5"/>
  <c r="E71" i="20"/>
  <c r="E21" i="20"/>
  <c r="E22" i="20" s="1"/>
  <c r="D5" i="18"/>
  <c r="D6" i="18" s="1"/>
  <c r="F714" i="5"/>
  <c r="AB625" i="5"/>
  <c r="AC945" i="5"/>
  <c r="AB943" i="5"/>
  <c r="AB942" i="5"/>
  <c r="X732" i="5"/>
  <c r="X800" i="5" s="1"/>
  <c r="Y738" i="5"/>
  <c r="Y71" i="22"/>
  <c r="Z72" i="22"/>
  <c r="W18" i="18"/>
  <c r="K43" i="18" s="1"/>
  <c r="Y649" i="5" l="1"/>
  <c r="Y623" i="5"/>
  <c r="P86" i="19"/>
  <c r="O112" i="19"/>
  <c r="O92" i="19"/>
  <c r="Y636" i="5"/>
  <c r="Y662" i="5"/>
  <c r="AF24" i="13"/>
  <c r="V54" i="20"/>
  <c r="V56" i="20" s="1"/>
  <c r="H16" i="25"/>
  <c r="H46" i="25" s="1"/>
  <c r="V659" i="5"/>
  <c r="V650" i="5"/>
  <c r="X642" i="5"/>
  <c r="X643" i="5" s="1"/>
  <c r="X655" i="5"/>
  <c r="X656" i="5" s="1"/>
  <c r="W644" i="5"/>
  <c r="W645" i="5" s="1"/>
  <c r="W670" i="5"/>
  <c r="W671" i="5" s="1"/>
  <c r="AB855" i="5"/>
  <c r="AB848" i="5"/>
  <c r="W49" i="20"/>
  <c r="W52" i="20" s="1"/>
  <c r="W50" i="20"/>
  <c r="W46" i="20"/>
  <c r="AB664" i="5"/>
  <c r="X89" i="20"/>
  <c r="X90" i="20" s="1"/>
  <c r="AI50" i="13"/>
  <c r="AI42" i="13"/>
  <c r="AI27" i="13"/>
  <c r="AI53" i="13"/>
  <c r="AI49" i="13"/>
  <c r="AI35" i="13"/>
  <c r="AI47" i="13"/>
  <c r="AI52" i="13"/>
  <c r="AI41" i="13"/>
  <c r="AI37" i="13"/>
  <c r="AI51" i="13"/>
  <c r="AI48" i="13"/>
  <c r="AI40" i="13"/>
  <c r="AI16" i="13"/>
  <c r="AI19" i="13"/>
  <c r="AI15" i="13"/>
  <c r="AI38" i="13"/>
  <c r="AI18" i="13"/>
  <c r="AI36" i="13"/>
  <c r="AI34" i="13"/>
  <c r="AI14" i="13"/>
  <c r="AI39" i="13"/>
  <c r="AI17" i="13"/>
  <c r="AJ13" i="13"/>
  <c r="AD14" i="21"/>
  <c r="Y16" i="20"/>
  <c r="Y17" i="20" s="1"/>
  <c r="AA2" i="14"/>
  <c r="X2" i="18"/>
  <c r="L27" i="18" s="1"/>
  <c r="AC15" i="16"/>
  <c r="Z635" i="5"/>
  <c r="Z648" i="5"/>
  <c r="Z661" i="5"/>
  <c r="AA607" i="5"/>
  <c r="Z622" i="5"/>
  <c r="Z609" i="5"/>
  <c r="G14" i="25"/>
  <c r="AD28" i="3"/>
  <c r="AC25" i="3" a="1"/>
  <c r="AC25" i="3" s="1"/>
  <c r="AC27" i="3"/>
  <c r="Y666" i="5"/>
  <c r="Y667" i="5" s="1"/>
  <c r="AC625" i="5"/>
  <c r="AH20" i="13"/>
  <c r="J63" i="20"/>
  <c r="K675" i="5"/>
  <c r="K674" i="5"/>
  <c r="K611" i="5"/>
  <c r="K620" i="5"/>
  <c r="I12" i="25"/>
  <c r="Z36" i="10"/>
  <c r="Y37" i="10"/>
  <c r="C42" i="25"/>
  <c r="N617" i="5"/>
  <c r="AB1055" i="5"/>
  <c r="AB1001" i="5"/>
  <c r="AB944" i="5"/>
  <c r="AC834" i="5"/>
  <c r="AD789" i="5"/>
  <c r="AC791" i="5"/>
  <c r="AC790" i="5"/>
  <c r="AH43" i="13"/>
  <c r="AH44" i="13" s="1"/>
  <c r="Z710" i="5"/>
  <c r="Z708" i="5"/>
  <c r="Z679" i="5"/>
  <c r="Z684" i="5"/>
  <c r="Z677" i="5"/>
  <c r="Z703" i="5"/>
  <c r="Z678" i="5"/>
  <c r="U57" i="20"/>
  <c r="U58" i="20" s="1"/>
  <c r="Y604" i="5"/>
  <c r="X40" i="20"/>
  <c r="X45" i="20" s="1"/>
  <c r="Y614" i="5"/>
  <c r="Y615" i="5" s="1"/>
  <c r="Y30" i="3" a="1"/>
  <c r="Y30" i="3" s="1"/>
  <c r="AE13" i="21"/>
  <c r="Y3" i="18"/>
  <c r="M28" i="18" s="1"/>
  <c r="AB3" i="14"/>
  <c r="AA743" i="5"/>
  <c r="AA707" i="5"/>
  <c r="AA701" i="5"/>
  <c r="AA695" i="5"/>
  <c r="AA689" i="5"/>
  <c r="AA706" i="5"/>
  <c r="AA700" i="5"/>
  <c r="AA694" i="5"/>
  <c r="AA711" i="5"/>
  <c r="AA704" i="5"/>
  <c r="AA709" i="5"/>
  <c r="AA696" i="5"/>
  <c r="AA698" i="5"/>
  <c r="AA693" i="5"/>
  <c r="AA705" i="5"/>
  <c r="AA699" i="5"/>
  <c r="AA690" i="5"/>
  <c r="AA676" i="5"/>
  <c r="AB612" i="5"/>
  <c r="AA606" i="5"/>
  <c r="AA702" i="5" s="1"/>
  <c r="Q24" i="16"/>
  <c r="Q25" i="16" s="1"/>
  <c r="Q19" i="16" s="1"/>
  <c r="Y640" i="5"/>
  <c r="Y641" i="5" s="1"/>
  <c r="F717" i="5"/>
  <c r="M618" i="5"/>
  <c r="M619" i="5" s="1"/>
  <c r="K63" i="20"/>
  <c r="L675" i="5"/>
  <c r="L674" i="5"/>
  <c r="L620" i="5"/>
  <c r="L611" i="5"/>
  <c r="J12" i="25"/>
  <c r="S18" i="16"/>
  <c r="R22" i="16"/>
  <c r="R23" i="16" s="1"/>
  <c r="T31" i="3"/>
  <c r="T32" i="3" s="1"/>
  <c r="U26" i="3"/>
  <c r="Y627" i="5"/>
  <c r="Y628" i="5" s="1"/>
  <c r="X668" i="5"/>
  <c r="X669" i="5" s="1"/>
  <c r="V637" i="5"/>
  <c r="V646" i="5"/>
  <c r="V663" i="5"/>
  <c r="V672" i="5"/>
  <c r="AD945" i="5"/>
  <c r="AC943" i="5"/>
  <c r="AC942" i="5"/>
  <c r="AH54" i="13"/>
  <c r="AH55" i="13" s="1"/>
  <c r="AC638" i="5"/>
  <c r="S34" i="3"/>
  <c r="S35" i="3" s="1"/>
  <c r="S33" i="3"/>
  <c r="AG21" i="13"/>
  <c r="AA72" i="22"/>
  <c r="Z71" i="22"/>
  <c r="E23" i="20"/>
  <c r="E91" i="20"/>
  <c r="W657" i="5"/>
  <c r="W658" i="5" s="1"/>
  <c r="AA862" i="5"/>
  <c r="T470" i="5"/>
  <c r="G470" i="5" s="1"/>
  <c r="R471" i="5"/>
  <c r="Y653" i="5"/>
  <c r="Y654" i="5" s="1"/>
  <c r="Y655" i="5" s="1"/>
  <c r="Y90" i="22"/>
  <c r="Y84" i="22"/>
  <c r="Y82" i="22"/>
  <c r="Y89" i="22"/>
  <c r="Y88" i="22"/>
  <c r="Y76" i="22"/>
  <c r="Z639" i="5" s="1"/>
  <c r="Y75" i="22"/>
  <c r="Z626" i="5" s="1"/>
  <c r="Y80" i="22"/>
  <c r="Y78" i="22"/>
  <c r="Z665" i="5" s="1"/>
  <c r="Y87" i="22"/>
  <c r="Y83" i="22"/>
  <c r="Y74" i="22"/>
  <c r="Z613" i="5" s="1"/>
  <c r="Y77" i="22"/>
  <c r="Z652" i="5" s="1"/>
  <c r="Y81" i="22"/>
  <c r="Y732" i="5"/>
  <c r="Y800" i="5" s="1"/>
  <c r="Z738" i="5"/>
  <c r="AE20" i="16"/>
  <c r="AD17" i="16"/>
  <c r="AD14" i="16"/>
  <c r="AD21" i="16" s="1"/>
  <c r="Y93" i="20"/>
  <c r="Y92" i="20"/>
  <c r="Y25" i="20"/>
  <c r="Y24" i="20"/>
  <c r="Y18" i="20"/>
  <c r="G20" i="20"/>
  <c r="F4" i="18"/>
  <c r="H692" i="5"/>
  <c r="H697" i="5"/>
  <c r="N24" i="18"/>
  <c r="P716" i="5"/>
  <c r="N8" i="18" s="1"/>
  <c r="E217" i="5"/>
  <c r="Q610" i="5"/>
  <c r="N54" i="25"/>
  <c r="D71" i="20"/>
  <c r="D21" i="20"/>
  <c r="D22" i="20" s="1"/>
  <c r="C5" i="18"/>
  <c r="C6" i="18" s="1"/>
  <c r="E714" i="5"/>
  <c r="F64" i="20"/>
  <c r="G633" i="5"/>
  <c r="G624" i="5"/>
  <c r="G691" i="5"/>
  <c r="G685" i="5"/>
  <c r="I630" i="5"/>
  <c r="AH28" i="13"/>
  <c r="AH29" i="13" s="1"/>
  <c r="AH30" i="13" s="1"/>
  <c r="AA15" i="20"/>
  <c r="Z14" i="20"/>
  <c r="X18" i="18"/>
  <c r="L43" i="18" s="1"/>
  <c r="AD651" i="5"/>
  <c r="F16" i="25"/>
  <c r="Z682" i="5"/>
  <c r="C35" i="25"/>
  <c r="C37" i="25" s="1"/>
  <c r="G13" i="25"/>
  <c r="F20" i="25"/>
  <c r="Z623" i="5" l="1"/>
  <c r="Z649" i="5"/>
  <c r="AH31" i="13"/>
  <c r="P112" i="19"/>
  <c r="P92" i="19"/>
  <c r="D163" i="19" s="1"/>
  <c r="E157" i="19"/>
  <c r="Z636" i="5"/>
  <c r="Z662" i="5"/>
  <c r="AH21" i="13"/>
  <c r="C44" i="25"/>
  <c r="G16" i="25"/>
  <c r="G46" i="25" s="1"/>
  <c r="W54" i="20"/>
  <c r="W56" i="20" s="1"/>
  <c r="Y668" i="5"/>
  <c r="Y669" i="5" s="1"/>
  <c r="X670" i="5"/>
  <c r="X671" i="5" s="1"/>
  <c r="W646" i="5"/>
  <c r="W637" i="5"/>
  <c r="X657" i="5"/>
  <c r="X658" i="5" s="1"/>
  <c r="X644" i="5"/>
  <c r="X645" i="5" s="1"/>
  <c r="Y642" i="5"/>
  <c r="Y643" i="5" s="1"/>
  <c r="Z666" i="5"/>
  <c r="Z667" i="5" s="1"/>
  <c r="J14" i="25"/>
  <c r="AG22" i="13"/>
  <c r="AG23" i="13" s="1"/>
  <c r="AD27" i="3"/>
  <c r="AE28" i="3"/>
  <c r="AD25" i="3" a="1"/>
  <c r="AD25" i="3" s="1"/>
  <c r="AA682" i="5"/>
  <c r="E717" i="5"/>
  <c r="O616" i="5"/>
  <c r="AB862" i="5"/>
  <c r="AC1055" i="5"/>
  <c r="AC944" i="5"/>
  <c r="AC1001" i="5"/>
  <c r="N618" i="5"/>
  <c r="AA36" i="10"/>
  <c r="Z37" i="10"/>
  <c r="AI28" i="13"/>
  <c r="AC664" i="5"/>
  <c r="AF20" i="16"/>
  <c r="AE17" i="16"/>
  <c r="AE14" i="16"/>
  <c r="AE21" i="16" s="1"/>
  <c r="I631" i="5"/>
  <c r="I632" i="5" s="1"/>
  <c r="D23" i="20"/>
  <c r="D91" i="20"/>
  <c r="F41" i="25"/>
  <c r="F42" i="25" s="1"/>
  <c r="Z627" i="5"/>
  <c r="Z628" i="5" s="1"/>
  <c r="U31" i="3"/>
  <c r="U32" i="3" s="1"/>
  <c r="V26" i="3"/>
  <c r="W672" i="5"/>
  <c r="W663" i="5"/>
  <c r="F21" i="25"/>
  <c r="F35" i="25" s="1"/>
  <c r="F37" i="25" s="1"/>
  <c r="Z640" i="5"/>
  <c r="Z641" i="5" s="1"/>
  <c r="T34" i="3"/>
  <c r="T35" i="3" s="1"/>
  <c r="T33" i="3"/>
  <c r="Y89" i="20"/>
  <c r="Y90" i="20" s="1"/>
  <c r="AD625" i="5"/>
  <c r="Z92" i="20"/>
  <c r="Z93" i="20"/>
  <c r="Z25" i="20"/>
  <c r="Z24" i="20"/>
  <c r="Z18" i="20"/>
  <c r="W659" i="5"/>
  <c r="W650" i="5"/>
  <c r="AD638" i="5"/>
  <c r="AD943" i="5"/>
  <c r="AD942" i="5"/>
  <c r="AE945" i="5"/>
  <c r="R24" i="16"/>
  <c r="R25" i="16" s="1"/>
  <c r="R19" i="16" s="1"/>
  <c r="L63" i="20"/>
  <c r="M675" i="5"/>
  <c r="M674" i="5"/>
  <c r="M620" i="5"/>
  <c r="M611" i="5"/>
  <c r="K12" i="25"/>
  <c r="AA710" i="5"/>
  <c r="AA703" i="5"/>
  <c r="AA708" i="5"/>
  <c r="AA684" i="5"/>
  <c r="AA679" i="5"/>
  <c r="AA678" i="5"/>
  <c r="AA677" i="5"/>
  <c r="Y18" i="18"/>
  <c r="M43" i="18" s="1"/>
  <c r="X49" i="20"/>
  <c r="X52" i="20" s="1"/>
  <c r="X50" i="20"/>
  <c r="X46" i="20"/>
  <c r="AD834" i="5"/>
  <c r="AE789" i="5"/>
  <c r="AD791" i="5"/>
  <c r="AD790" i="5"/>
  <c r="C47" i="25"/>
  <c r="C48" i="25" s="1"/>
  <c r="AJ50" i="13"/>
  <c r="AJ39" i="13"/>
  <c r="AJ36" i="13"/>
  <c r="AJ42" i="13"/>
  <c r="AJ27" i="13"/>
  <c r="AJ53" i="13"/>
  <c r="AJ49" i="13"/>
  <c r="AJ35" i="13"/>
  <c r="AJ47" i="13"/>
  <c r="AJ38" i="13"/>
  <c r="AJ52" i="13"/>
  <c r="AJ41" i="13"/>
  <c r="AJ51" i="13"/>
  <c r="AJ48" i="13"/>
  <c r="AJ40" i="13"/>
  <c r="AJ19" i="13"/>
  <c r="AJ15" i="13"/>
  <c r="AJ37" i="13"/>
  <c r="AJ18" i="13"/>
  <c r="AJ34" i="13"/>
  <c r="AJ14" i="13"/>
  <c r="AJ17" i="13"/>
  <c r="AK13" i="13"/>
  <c r="AJ16" i="13"/>
  <c r="F20" i="20"/>
  <c r="E4" i="18"/>
  <c r="G692" i="5"/>
  <c r="G697" i="5"/>
  <c r="AB15" i="20"/>
  <c r="AA14" i="20"/>
  <c r="T18" i="16"/>
  <c r="S22" i="16"/>
  <c r="S23" i="16" s="1"/>
  <c r="I13" i="25"/>
  <c r="AF13" i="21"/>
  <c r="Z3" i="18"/>
  <c r="N28" i="18" s="1"/>
  <c r="AC3" i="14"/>
  <c r="AB743" i="5"/>
  <c r="AB706" i="5"/>
  <c r="AB700" i="5"/>
  <c r="AB694" i="5"/>
  <c r="AB711" i="5"/>
  <c r="AB705" i="5"/>
  <c r="AB699" i="5"/>
  <c r="AB693" i="5"/>
  <c r="AB704" i="5"/>
  <c r="AB709" i="5"/>
  <c r="AB689" i="5"/>
  <c r="AB698" i="5"/>
  <c r="AB701" i="5"/>
  <c r="AB707" i="5"/>
  <c r="AB690" i="5"/>
  <c r="AB676" i="5"/>
  <c r="AC612" i="5"/>
  <c r="AB606" i="5"/>
  <c r="AB682" i="5" s="1"/>
  <c r="AB695" i="5"/>
  <c r="AB696" i="5"/>
  <c r="AC855" i="5"/>
  <c r="AC848" i="5"/>
  <c r="I14" i="25"/>
  <c r="AI20" i="13"/>
  <c r="H712" i="5"/>
  <c r="F46" i="25"/>
  <c r="Z653" i="5"/>
  <c r="Z654" i="5" s="1"/>
  <c r="D9" i="18"/>
  <c r="F730" i="5"/>
  <c r="AE14" i="21"/>
  <c r="Z16" i="20"/>
  <c r="Z17" i="20" s="1"/>
  <c r="Y2" i="18"/>
  <c r="M27" i="18" s="1"/>
  <c r="AD15" i="16"/>
  <c r="AB2" i="14"/>
  <c r="AA635" i="5"/>
  <c r="AA648" i="5"/>
  <c r="AA661" i="5"/>
  <c r="AB607" i="5"/>
  <c r="AA609" i="5"/>
  <c r="AA622" i="5"/>
  <c r="AI43" i="13"/>
  <c r="AI44" i="13" s="1"/>
  <c r="E20" i="25"/>
  <c r="AA738" i="5"/>
  <c r="Z732" i="5"/>
  <c r="Z800" i="5" s="1"/>
  <c r="AE651" i="5"/>
  <c r="O54" i="25"/>
  <c r="N53" i="25"/>
  <c r="O53" i="25" s="1"/>
  <c r="C62" i="24" s="1"/>
  <c r="Z604" i="5"/>
  <c r="Y40" i="20"/>
  <c r="Y45" i="20" s="1"/>
  <c r="Z30" i="3" a="1"/>
  <c r="Z30" i="3" s="1"/>
  <c r="Z614" i="5"/>
  <c r="Z615" i="5" s="1"/>
  <c r="Z90" i="22"/>
  <c r="Z84" i="22"/>
  <c r="Z89" i="22"/>
  <c r="Z88" i="22"/>
  <c r="Z76" i="22"/>
  <c r="AA639" i="5" s="1"/>
  <c r="Z74" i="22"/>
  <c r="AA613" i="5" s="1"/>
  <c r="Z87" i="22"/>
  <c r="Z80" i="22"/>
  <c r="P616" i="5" s="1"/>
  <c r="Z77" i="22"/>
  <c r="AA652" i="5" s="1"/>
  <c r="Z81" i="22"/>
  <c r="J629" i="5" s="1"/>
  <c r="J630" i="5" s="1"/>
  <c r="Z82" i="22"/>
  <c r="Z75" i="22"/>
  <c r="AA626" i="5" s="1"/>
  <c r="Z78" i="22"/>
  <c r="AA665" i="5" s="1"/>
  <c r="Z83" i="22"/>
  <c r="AI54" i="13"/>
  <c r="AI55" i="13" s="1"/>
  <c r="V57" i="20"/>
  <c r="V58" i="20" s="1"/>
  <c r="G19" i="20"/>
  <c r="O24" i="18"/>
  <c r="C49" i="18" s="1"/>
  <c r="Q716" i="5"/>
  <c r="O8" i="18" s="1"/>
  <c r="C33" i="18" s="1"/>
  <c r="R610" i="5"/>
  <c r="Y656" i="5"/>
  <c r="AB72" i="22"/>
  <c r="AA71" i="22"/>
  <c r="D15" i="15"/>
  <c r="E220" i="5"/>
  <c r="E221" i="5" s="1"/>
  <c r="T471" i="5"/>
  <c r="G471" i="5" s="1"/>
  <c r="R472" i="5"/>
  <c r="J13" i="25"/>
  <c r="AA623" i="5" l="1"/>
  <c r="AA649" i="5"/>
  <c r="E147" i="19"/>
  <c r="F147" i="19" s="1"/>
  <c r="G147" i="19" s="1"/>
  <c r="H147" i="19" s="1"/>
  <c r="I147" i="19" s="1"/>
  <c r="J147" i="19" s="1"/>
  <c r="K147" i="19" s="1"/>
  <c r="L147" i="19" s="1"/>
  <c r="M147" i="19" s="1"/>
  <c r="N147" i="19" s="1"/>
  <c r="O147" i="19" s="1"/>
  <c r="P147" i="19" s="1"/>
  <c r="E183" i="19"/>
  <c r="E163" i="19"/>
  <c r="F157" i="19"/>
  <c r="AI29" i="13"/>
  <c r="AI30" i="13" s="1"/>
  <c r="AA636" i="5"/>
  <c r="Q92" i="19"/>
  <c r="AA662" i="5"/>
  <c r="J16" i="25"/>
  <c r="J46" i="25" s="1"/>
  <c r="AG24" i="13"/>
  <c r="AH22" i="13"/>
  <c r="F44" i="25"/>
  <c r="G712" i="5"/>
  <c r="F71" i="20" s="1"/>
  <c r="X54" i="20"/>
  <c r="X56" i="20" s="1"/>
  <c r="I16" i="25"/>
  <c r="I46" i="25" s="1"/>
  <c r="Z642" i="5"/>
  <c r="Z643" i="5" s="1"/>
  <c r="Z668" i="5"/>
  <c r="Z669" i="5" s="1"/>
  <c r="Y644" i="5"/>
  <c r="Y645" i="5" s="1"/>
  <c r="X637" i="5"/>
  <c r="X646" i="5"/>
  <c r="X659" i="5"/>
  <c r="X650" i="5"/>
  <c r="X672" i="5"/>
  <c r="X663" i="5"/>
  <c r="Y670" i="5"/>
  <c r="Y671" i="5" s="1"/>
  <c r="P24" i="18"/>
  <c r="D49" i="18" s="1"/>
  <c r="R716" i="5"/>
  <c r="P8" i="18" s="1"/>
  <c r="D33" i="18" s="1"/>
  <c r="S610" i="5"/>
  <c r="J631" i="5"/>
  <c r="J632" i="5" s="1"/>
  <c r="S24" i="16"/>
  <c r="S25" i="16" s="1"/>
  <c r="S19" i="16" s="1"/>
  <c r="AJ43" i="13"/>
  <c r="AJ44" i="13" s="1"/>
  <c r="F47" i="25"/>
  <c r="F48" i="25" s="1"/>
  <c r="Y49" i="20"/>
  <c r="Y52" i="20" s="1"/>
  <c r="Y46" i="20"/>
  <c r="Y50" i="20"/>
  <c r="U18" i="16"/>
  <c r="T22" i="16"/>
  <c r="T23" i="16" s="1"/>
  <c r="AA37" i="10"/>
  <c r="AB36" i="10"/>
  <c r="AF14" i="21"/>
  <c r="AA16" i="20"/>
  <c r="AA17" i="20" s="1"/>
  <c r="Z2" i="18"/>
  <c r="N27" i="18" s="1"/>
  <c r="AE15" i="16"/>
  <c r="AC2" i="14"/>
  <c r="AB635" i="5"/>
  <c r="AB661" i="5"/>
  <c r="AB648" i="5"/>
  <c r="AC607" i="5"/>
  <c r="AB609" i="5"/>
  <c r="AB622" i="5"/>
  <c r="P617" i="5"/>
  <c r="AB710" i="5"/>
  <c r="AB703" i="5"/>
  <c r="AB708" i="5"/>
  <c r="AB684" i="5"/>
  <c r="AB678" i="5"/>
  <c r="AB679" i="5"/>
  <c r="AB677" i="5"/>
  <c r="F19" i="20"/>
  <c r="AD664" i="5"/>
  <c r="AG13" i="21"/>
  <c r="AA3" i="18"/>
  <c r="C53" i="18" s="1"/>
  <c r="AD3" i="14"/>
  <c r="AC706" i="5"/>
  <c r="AC700" i="5"/>
  <c r="AC694" i="5"/>
  <c r="AC743" i="5"/>
  <c r="AC711" i="5"/>
  <c r="AC705" i="5"/>
  <c r="AC699" i="5"/>
  <c r="AC693" i="5"/>
  <c r="AC709" i="5"/>
  <c r="AC698" i="5"/>
  <c r="AC695" i="5"/>
  <c r="AC707" i="5"/>
  <c r="AC690" i="5"/>
  <c r="AC676" i="5"/>
  <c r="AC696" i="5"/>
  <c r="AC689" i="5"/>
  <c r="AD612" i="5"/>
  <c r="AC704" i="5"/>
  <c r="AC701" i="5"/>
  <c r="AC606" i="5"/>
  <c r="AC682" i="5" s="1"/>
  <c r="AJ28" i="13"/>
  <c r="AF789" i="5"/>
  <c r="AE791" i="5"/>
  <c r="AE790" i="5"/>
  <c r="AE834" i="5"/>
  <c r="N619" i="5"/>
  <c r="O617" i="5"/>
  <c r="AA604" i="5"/>
  <c r="Z40" i="20"/>
  <c r="Z45" i="20" s="1"/>
  <c r="AA30" i="3" a="1"/>
  <c r="AA30" i="3" s="1"/>
  <c r="AA614" i="5"/>
  <c r="AA615" i="5" s="1"/>
  <c r="AE27" i="3"/>
  <c r="AF28" i="3"/>
  <c r="AE25" i="3" a="1"/>
  <c r="AE25" i="3" s="1"/>
  <c r="AA653" i="5"/>
  <c r="AA654" i="5" s="1"/>
  <c r="AA655" i="5" s="1"/>
  <c r="AA640" i="5"/>
  <c r="AA641" i="5" s="1"/>
  <c r="G71" i="20"/>
  <c r="G21" i="20"/>
  <c r="G22" i="20" s="1"/>
  <c r="F5" i="18"/>
  <c r="F6" i="18" s="1"/>
  <c r="H714" i="5"/>
  <c r="AD855" i="5"/>
  <c r="AD848" i="5"/>
  <c r="C9" i="18"/>
  <c r="E730" i="5"/>
  <c r="AF651" i="5"/>
  <c r="AI21" i="13"/>
  <c r="AI22" i="13" s="1"/>
  <c r="AI23" i="13" s="1"/>
  <c r="Z89" i="20"/>
  <c r="Z90" i="20" s="1"/>
  <c r="AE943" i="5"/>
  <c r="AE942" i="5"/>
  <c r="AF945" i="5"/>
  <c r="H64" i="20"/>
  <c r="I624" i="5"/>
  <c r="I633" i="5"/>
  <c r="I691" i="5"/>
  <c r="I685" i="5"/>
  <c r="AA93" i="20"/>
  <c r="AA92" i="20"/>
  <c r="AA25" i="20"/>
  <c r="AA24" i="20"/>
  <c r="AA18" i="20"/>
  <c r="V31" i="3"/>
  <c r="V32" i="3" s="1"/>
  <c r="W26" i="3"/>
  <c r="AA84" i="22"/>
  <c r="AA83" i="22"/>
  <c r="AA88" i="22"/>
  <c r="AA76" i="22"/>
  <c r="AB639" i="5" s="1"/>
  <c r="AA74" i="22"/>
  <c r="AB613" i="5" s="1"/>
  <c r="AA87" i="22"/>
  <c r="AA90" i="22"/>
  <c r="AA78" i="22"/>
  <c r="AB665" i="5" s="1"/>
  <c r="AA81" i="22"/>
  <c r="AA82" i="22"/>
  <c r="AA80" i="22"/>
  <c r="AA75" i="22"/>
  <c r="AB626" i="5" s="1"/>
  <c r="AA89" i="22"/>
  <c r="AA77" i="22"/>
  <c r="AB652" i="5" s="1"/>
  <c r="T472" i="5"/>
  <c r="R473" i="5"/>
  <c r="AC72" i="22"/>
  <c r="AB71" i="22"/>
  <c r="AC15" i="20"/>
  <c r="AB14" i="20"/>
  <c r="AD1055" i="5"/>
  <c r="AD944" i="5"/>
  <c r="AD1001" i="5"/>
  <c r="U34" i="3"/>
  <c r="U35" i="3" s="1"/>
  <c r="U33" i="3"/>
  <c r="W57" i="20"/>
  <c r="W58" i="20" s="1"/>
  <c r="AA666" i="5"/>
  <c r="AA667" i="5" s="1"/>
  <c r="AA668" i="5" s="1"/>
  <c r="AK42" i="13"/>
  <c r="AK53" i="13"/>
  <c r="AK49" i="13"/>
  <c r="AK35" i="13"/>
  <c r="AK47" i="13"/>
  <c r="AK38" i="13"/>
  <c r="AK52" i="13"/>
  <c r="AK41" i="13"/>
  <c r="AK51" i="13"/>
  <c r="AK48" i="13"/>
  <c r="AK40" i="13"/>
  <c r="AK19" i="13"/>
  <c r="AK15" i="13"/>
  <c r="AK37" i="13"/>
  <c r="AK27" i="13"/>
  <c r="AK18" i="13"/>
  <c r="AK36" i="13"/>
  <c r="AK34" i="13"/>
  <c r="AK14" i="13"/>
  <c r="AK50" i="13"/>
  <c r="AK17" i="13"/>
  <c r="AK39" i="13"/>
  <c r="AL13" i="13"/>
  <c r="AK16" i="13"/>
  <c r="Y657" i="5"/>
  <c r="Y658" i="5" s="1"/>
  <c r="AA627" i="5"/>
  <c r="AA628" i="5" s="1"/>
  <c r="AA732" i="5"/>
  <c r="AA800" i="5" s="1"/>
  <c r="AB738" i="5"/>
  <c r="E41" i="25"/>
  <c r="K13" i="25"/>
  <c r="AE625" i="5"/>
  <c r="AG20" i="16"/>
  <c r="AF17" i="16"/>
  <c r="AF14" i="16"/>
  <c r="AF21" i="16" s="1"/>
  <c r="Z655" i="5"/>
  <c r="Z656" i="5" s="1"/>
  <c r="AB702" i="5"/>
  <c r="Z18" i="18"/>
  <c r="N43" i="18" s="1"/>
  <c r="E21" i="25"/>
  <c r="E35" i="25" s="1"/>
  <c r="E37" i="25" s="1"/>
  <c r="AJ20" i="13"/>
  <c r="AJ54" i="13"/>
  <c r="AJ55" i="13" s="1"/>
  <c r="K14" i="25"/>
  <c r="AE638" i="5"/>
  <c r="AC862" i="5"/>
  <c r="AB623" i="5" l="1"/>
  <c r="F234" i="5" s="1"/>
  <c r="E16" i="15" s="1"/>
  <c r="AB649" i="5"/>
  <c r="F268" i="5" s="1"/>
  <c r="E18" i="15" s="1"/>
  <c r="AB662" i="5"/>
  <c r="F285" i="5" s="1"/>
  <c r="E19" i="15" s="1"/>
  <c r="AB636" i="5"/>
  <c r="F251" i="5" s="1"/>
  <c r="E17" i="15" s="1"/>
  <c r="F183" i="19"/>
  <c r="F163" i="19"/>
  <c r="G157" i="19"/>
  <c r="AI31" i="13"/>
  <c r="AJ21" i="13"/>
  <c r="AJ22" i="13" s="1"/>
  <c r="AJ23" i="13" s="1"/>
  <c r="AJ24" i="13" s="1"/>
  <c r="AH23" i="13"/>
  <c r="AH24" i="13" s="1"/>
  <c r="AH57" i="13" s="1"/>
  <c r="G714" i="5"/>
  <c r="G717" i="5" s="1"/>
  <c r="E5" i="18"/>
  <c r="E6" i="18" s="1"/>
  <c r="F21" i="20"/>
  <c r="F22" i="20" s="1"/>
  <c r="K16" i="25"/>
  <c r="K46" i="25" s="1"/>
  <c r="Y54" i="20"/>
  <c r="Y56" i="20" s="1"/>
  <c r="I64" i="20"/>
  <c r="J624" i="5"/>
  <c r="J633" i="5"/>
  <c r="J691" i="5"/>
  <c r="J685" i="5"/>
  <c r="Y637" i="5"/>
  <c r="Y646" i="5"/>
  <c r="Y650" i="5"/>
  <c r="Y659" i="5"/>
  <c r="Z670" i="5"/>
  <c r="Z671" i="5" s="1"/>
  <c r="Z657" i="5"/>
  <c r="Z658" i="5" s="1"/>
  <c r="AA642" i="5"/>
  <c r="AA643" i="5" s="1"/>
  <c r="Z644" i="5"/>
  <c r="Z645" i="5" s="1"/>
  <c r="AB627" i="5"/>
  <c r="AB628" i="5" s="1"/>
  <c r="AG651" i="5"/>
  <c r="AA18" i="18"/>
  <c r="C68" i="18" s="1"/>
  <c r="E42" i="25"/>
  <c r="E47" i="25" s="1"/>
  <c r="E48" i="25" s="1"/>
  <c r="AL42" i="13"/>
  <c r="AL53" i="13"/>
  <c r="AL49" i="13"/>
  <c r="AL47" i="13"/>
  <c r="AL38" i="13"/>
  <c r="AL52" i="13"/>
  <c r="AL41" i="13"/>
  <c r="AL34" i="13"/>
  <c r="AL51" i="13"/>
  <c r="AL48" i="13"/>
  <c r="AL40" i="13"/>
  <c r="AL50" i="13"/>
  <c r="AL39" i="13"/>
  <c r="AL19" i="13"/>
  <c r="AL15" i="13"/>
  <c r="AL37" i="13"/>
  <c r="AL27" i="13"/>
  <c r="AL18" i="13"/>
  <c r="AL36" i="13"/>
  <c r="AL14" i="13"/>
  <c r="AL17" i="13"/>
  <c r="AL35" i="13"/>
  <c r="AM13" i="13"/>
  <c r="AL16" i="13"/>
  <c r="AI24" i="13"/>
  <c r="Q616" i="5"/>
  <c r="AE1001" i="5"/>
  <c r="AE1055" i="5"/>
  <c r="AE944" i="5"/>
  <c r="AE855" i="5"/>
  <c r="AE848" i="5"/>
  <c r="T24" i="16"/>
  <c r="T25" i="16" s="1"/>
  <c r="T19" i="16" s="1"/>
  <c r="AH20" i="16"/>
  <c r="AG17" i="16"/>
  <c r="AG14" i="16"/>
  <c r="AG21" i="16" s="1"/>
  <c r="M63" i="20"/>
  <c r="N674" i="5"/>
  <c r="N611" i="5"/>
  <c r="N620" i="5"/>
  <c r="N675" i="5"/>
  <c r="L12" i="25"/>
  <c r="V18" i="16"/>
  <c r="U22" i="16"/>
  <c r="U23" i="16" s="1"/>
  <c r="AD862" i="5"/>
  <c r="AB92" i="20"/>
  <c r="AB93" i="20"/>
  <c r="AB24" i="20"/>
  <c r="AB25" i="20"/>
  <c r="AB18" i="20"/>
  <c r="W31" i="3"/>
  <c r="W32" i="3" s="1"/>
  <c r="X26" i="3"/>
  <c r="E739" i="5"/>
  <c r="BA733" i="5"/>
  <c r="BA807" i="5" s="1"/>
  <c r="AZ733" i="5"/>
  <c r="AZ807" i="5" s="1"/>
  <c r="AM733" i="5"/>
  <c r="AM807" i="5" s="1"/>
  <c r="Z733" i="5"/>
  <c r="Z807" i="5" s="1"/>
  <c r="M733" i="5"/>
  <c r="M807" i="5" s="1"/>
  <c r="EA733" i="5"/>
  <c r="EA807" i="5" s="1"/>
  <c r="DN733" i="5"/>
  <c r="DN807" i="5" s="1"/>
  <c r="DA733" i="5"/>
  <c r="DA807" i="5" s="1"/>
  <c r="CN733" i="5"/>
  <c r="CN807" i="5" s="1"/>
  <c r="CA733" i="5"/>
  <c r="CA807" i="5" s="1"/>
  <c r="F733" i="5"/>
  <c r="F807" i="5" s="1"/>
  <c r="AO733" i="5"/>
  <c r="AO807" i="5" s="1"/>
  <c r="AN733" i="5"/>
  <c r="AN807" i="5" s="1"/>
  <c r="AA733" i="5"/>
  <c r="AA807" i="5" s="1"/>
  <c r="N733" i="5"/>
  <c r="N807" i="5" s="1"/>
  <c r="EB733" i="5"/>
  <c r="EB807" i="5" s="1"/>
  <c r="DO733" i="5"/>
  <c r="DO807" i="5" s="1"/>
  <c r="DB733" i="5"/>
  <c r="DB807" i="5" s="1"/>
  <c r="CO733" i="5"/>
  <c r="CO807" i="5" s="1"/>
  <c r="CB733" i="5"/>
  <c r="CB807" i="5" s="1"/>
  <c r="BO733" i="5"/>
  <c r="BO807" i="5" s="1"/>
  <c r="DV733" i="5"/>
  <c r="DV807" i="5" s="1"/>
  <c r="AC733" i="5"/>
  <c r="AC807" i="5" s="1"/>
  <c r="AB733" i="5"/>
  <c r="AB807" i="5" s="1"/>
  <c r="O733" i="5"/>
  <c r="O807" i="5" s="1"/>
  <c r="EC733" i="5"/>
  <c r="EC807" i="5" s="1"/>
  <c r="DP733" i="5"/>
  <c r="DP807" i="5" s="1"/>
  <c r="DC733" i="5"/>
  <c r="DC807" i="5" s="1"/>
  <c r="CP733" i="5"/>
  <c r="CP807" i="5" s="1"/>
  <c r="CC733" i="5"/>
  <c r="CC807" i="5" s="1"/>
  <c r="BP733" i="5"/>
  <c r="BP807" i="5" s="1"/>
  <c r="BC733" i="5"/>
  <c r="BC807" i="5" s="1"/>
  <c r="DJ733" i="5"/>
  <c r="DJ807" i="5" s="1"/>
  <c r="Q733" i="5"/>
  <c r="Q807" i="5" s="1"/>
  <c r="P733" i="5"/>
  <c r="P807" i="5" s="1"/>
  <c r="ED733" i="5"/>
  <c r="ED807" i="5" s="1"/>
  <c r="DQ733" i="5"/>
  <c r="DQ807" i="5" s="1"/>
  <c r="DD733" i="5"/>
  <c r="DD807" i="5" s="1"/>
  <c r="CQ733" i="5"/>
  <c r="CQ807" i="5" s="1"/>
  <c r="CD733" i="5"/>
  <c r="CD807" i="5" s="1"/>
  <c r="BQ733" i="5"/>
  <c r="BQ807" i="5" s="1"/>
  <c r="BD733" i="5"/>
  <c r="BD807" i="5" s="1"/>
  <c r="AQ733" i="5"/>
  <c r="AQ807" i="5" s="1"/>
  <c r="CX733" i="5"/>
  <c r="CX807" i="5" s="1"/>
  <c r="E733" i="5"/>
  <c r="E807" i="5" s="1"/>
  <c r="EE733" i="5"/>
  <c r="EE807" i="5" s="1"/>
  <c r="DR733" i="5"/>
  <c r="DR807" i="5" s="1"/>
  <c r="DE733" i="5"/>
  <c r="DE807" i="5" s="1"/>
  <c r="CR733" i="5"/>
  <c r="CR807" i="5" s="1"/>
  <c r="CE733" i="5"/>
  <c r="CE807" i="5" s="1"/>
  <c r="BR733" i="5"/>
  <c r="BR807" i="5" s="1"/>
  <c r="BE733" i="5"/>
  <c r="BE807" i="5" s="1"/>
  <c r="AR733" i="5"/>
  <c r="AR807" i="5" s="1"/>
  <c r="AE733" i="5"/>
  <c r="AE807" i="5" s="1"/>
  <c r="CL733" i="5"/>
  <c r="CL807" i="5" s="1"/>
  <c r="EF733" i="5"/>
  <c r="EF807" i="5" s="1"/>
  <c r="DS733" i="5"/>
  <c r="DS807" i="5" s="1"/>
  <c r="DF733" i="5"/>
  <c r="DF807" i="5" s="1"/>
  <c r="CS733" i="5"/>
  <c r="CS807" i="5" s="1"/>
  <c r="CF733" i="5"/>
  <c r="CF807" i="5" s="1"/>
  <c r="BS733" i="5"/>
  <c r="BS807" i="5" s="1"/>
  <c r="BF733" i="5"/>
  <c r="BF807" i="5" s="1"/>
  <c r="AS733" i="5"/>
  <c r="AS807" i="5" s="1"/>
  <c r="AF733" i="5"/>
  <c r="AF807" i="5" s="1"/>
  <c r="S733" i="5"/>
  <c r="S807" i="5" s="1"/>
  <c r="R733" i="5"/>
  <c r="R807" i="5" s="1"/>
  <c r="DU733" i="5"/>
  <c r="DU807" i="5" s="1"/>
  <c r="DT733" i="5"/>
  <c r="DT807" i="5" s="1"/>
  <c r="DG733" i="5"/>
  <c r="DG807" i="5" s="1"/>
  <c r="CT733" i="5"/>
  <c r="CT807" i="5" s="1"/>
  <c r="CG733" i="5"/>
  <c r="CG807" i="5" s="1"/>
  <c r="BT733" i="5"/>
  <c r="BT807" i="5" s="1"/>
  <c r="BG733" i="5"/>
  <c r="BG807" i="5" s="1"/>
  <c r="AT733" i="5"/>
  <c r="AT807" i="5" s="1"/>
  <c r="AG733" i="5"/>
  <c r="AG807" i="5" s="1"/>
  <c r="T733" i="5"/>
  <c r="T807" i="5" s="1"/>
  <c r="G733" i="5"/>
  <c r="G807" i="5" s="1"/>
  <c r="E410" i="5"/>
  <c r="DI733" i="5"/>
  <c r="DI807" i="5" s="1"/>
  <c r="DH733" i="5"/>
  <c r="DH807" i="5" s="1"/>
  <c r="CU733" i="5"/>
  <c r="CU807" i="5" s="1"/>
  <c r="CH733" i="5"/>
  <c r="CH807" i="5" s="1"/>
  <c r="BU733" i="5"/>
  <c r="BU807" i="5" s="1"/>
  <c r="BH733" i="5"/>
  <c r="BH807" i="5" s="1"/>
  <c r="AU733" i="5"/>
  <c r="AU807" i="5" s="1"/>
  <c r="AH733" i="5"/>
  <c r="AH807" i="5" s="1"/>
  <c r="U733" i="5"/>
  <c r="U807" i="5" s="1"/>
  <c r="H733" i="5"/>
  <c r="H807" i="5" s="1"/>
  <c r="BZ733" i="5"/>
  <c r="BZ807" i="5" s="1"/>
  <c r="CW733" i="5"/>
  <c r="CW807" i="5" s="1"/>
  <c r="CV733" i="5"/>
  <c r="CV807" i="5" s="1"/>
  <c r="CI733" i="5"/>
  <c r="CI807" i="5" s="1"/>
  <c r="BV733" i="5"/>
  <c r="BV807" i="5" s="1"/>
  <c r="BI733" i="5"/>
  <c r="BI807" i="5" s="1"/>
  <c r="AV733" i="5"/>
  <c r="AV807" i="5" s="1"/>
  <c r="AI733" i="5"/>
  <c r="AI807" i="5" s="1"/>
  <c r="V733" i="5"/>
  <c r="V807" i="5" s="1"/>
  <c r="I733" i="5"/>
  <c r="I807" i="5" s="1"/>
  <c r="DW733" i="5"/>
  <c r="DW807" i="5" s="1"/>
  <c r="BN733" i="5"/>
  <c r="BN807" i="5" s="1"/>
  <c r="CK733" i="5"/>
  <c r="CK807" i="5" s="1"/>
  <c r="CJ733" i="5"/>
  <c r="CJ807" i="5" s="1"/>
  <c r="BW733" i="5"/>
  <c r="BW807" i="5" s="1"/>
  <c r="BJ733" i="5"/>
  <c r="BJ807" i="5" s="1"/>
  <c r="AW733" i="5"/>
  <c r="AW807" i="5" s="1"/>
  <c r="AJ733" i="5"/>
  <c r="AJ807" i="5" s="1"/>
  <c r="W733" i="5"/>
  <c r="W807" i="5" s="1"/>
  <c r="J733" i="5"/>
  <c r="J807" i="5" s="1"/>
  <c r="DX733" i="5"/>
  <c r="DX807" i="5" s="1"/>
  <c r="DK733" i="5"/>
  <c r="DK807" i="5" s="1"/>
  <c r="BB733" i="5"/>
  <c r="BB807" i="5" s="1"/>
  <c r="BY733" i="5"/>
  <c r="BY807" i="5" s="1"/>
  <c r="BX733" i="5"/>
  <c r="BX807" i="5" s="1"/>
  <c r="BK733" i="5"/>
  <c r="BK807" i="5" s="1"/>
  <c r="AX733" i="5"/>
  <c r="AX807" i="5" s="1"/>
  <c r="AK733" i="5"/>
  <c r="AK807" i="5" s="1"/>
  <c r="X733" i="5"/>
  <c r="X807" i="5" s="1"/>
  <c r="K733" i="5"/>
  <c r="K807" i="5" s="1"/>
  <c r="DY733" i="5"/>
  <c r="DY807" i="5" s="1"/>
  <c r="DL733" i="5"/>
  <c r="DL807" i="5" s="1"/>
  <c r="CY733" i="5"/>
  <c r="CY807" i="5" s="1"/>
  <c r="AP733" i="5"/>
  <c r="AP807" i="5" s="1"/>
  <c r="BM733" i="5"/>
  <c r="BM807" i="5" s="1"/>
  <c r="BL733" i="5"/>
  <c r="BL807" i="5" s="1"/>
  <c r="AY733" i="5"/>
  <c r="AY807" i="5" s="1"/>
  <c r="AL733" i="5"/>
  <c r="AL807" i="5" s="1"/>
  <c r="Y733" i="5"/>
  <c r="Y807" i="5" s="1"/>
  <c r="L733" i="5"/>
  <c r="L807" i="5" s="1"/>
  <c r="DZ733" i="5"/>
  <c r="DZ807" i="5" s="1"/>
  <c r="DM733" i="5"/>
  <c r="DM807" i="5" s="1"/>
  <c r="CZ733" i="5"/>
  <c r="CZ807" i="5" s="1"/>
  <c r="CM733" i="5"/>
  <c r="CM807" i="5" s="1"/>
  <c r="AD733" i="5"/>
  <c r="AD807" i="5" s="1"/>
  <c r="Z49" i="20"/>
  <c r="Z52" i="20" s="1"/>
  <c r="Z50" i="20"/>
  <c r="Z46" i="20"/>
  <c r="X57" i="20"/>
  <c r="X58" i="20" s="1"/>
  <c r="AD15" i="20"/>
  <c r="AC14" i="20"/>
  <c r="AB666" i="5"/>
  <c r="AB667" i="5" s="1"/>
  <c r="AB668" i="5" s="1"/>
  <c r="V34" i="3"/>
  <c r="V35" i="3" s="1"/>
  <c r="V33" i="3"/>
  <c r="P618" i="5"/>
  <c r="P619" i="5" s="1"/>
  <c r="AF625" i="5"/>
  <c r="AK20" i="13"/>
  <c r="AK21" i="13" s="1"/>
  <c r="AB84" i="22"/>
  <c r="AB83" i="22"/>
  <c r="AB82" i="22"/>
  <c r="AB88" i="22"/>
  <c r="AB74" i="22"/>
  <c r="AC613" i="5" s="1"/>
  <c r="AB87" i="22"/>
  <c r="AB90" i="22"/>
  <c r="AB75" i="22"/>
  <c r="AC626" i="5" s="1"/>
  <c r="AB80" i="22"/>
  <c r="R616" i="5" s="1"/>
  <c r="AB78" i="22"/>
  <c r="AC665" i="5" s="1"/>
  <c r="AB77" i="22"/>
  <c r="AC652" i="5" s="1"/>
  <c r="AB76" i="22"/>
  <c r="AC639" i="5" s="1"/>
  <c r="AB81" i="22"/>
  <c r="K629" i="5" s="1"/>
  <c r="K630" i="5" s="1"/>
  <c r="AB89" i="22"/>
  <c r="AF834" i="5"/>
  <c r="AG789" i="5"/>
  <c r="AF791" i="5"/>
  <c r="AF790" i="5"/>
  <c r="AC710" i="5"/>
  <c r="AC703" i="5"/>
  <c r="AC708" i="5"/>
  <c r="AC679" i="5"/>
  <c r="AC684" i="5"/>
  <c r="AC677" i="5"/>
  <c r="AC678" i="5"/>
  <c r="Q24" i="18"/>
  <c r="E49" i="18" s="1"/>
  <c r="S716" i="5"/>
  <c r="Q8" i="18" s="1"/>
  <c r="E33" i="18" s="1"/>
  <c r="T610" i="5"/>
  <c r="AK43" i="13"/>
  <c r="AK44" i="13" s="1"/>
  <c r="AC71" i="22"/>
  <c r="AD72" i="22"/>
  <c r="AC702" i="5"/>
  <c r="AK54" i="13"/>
  <c r="AK55" i="13" s="1"/>
  <c r="T473" i="5"/>
  <c r="G473" i="5" s="1"/>
  <c r="R474" i="5"/>
  <c r="AB604" i="5"/>
  <c r="AA40" i="20"/>
  <c r="AA45" i="20" s="1"/>
  <c r="AB30" i="3" a="1"/>
  <c r="AB30" i="3" s="1"/>
  <c r="AB614" i="5"/>
  <c r="AB615" i="5" s="1"/>
  <c r="AA656" i="5"/>
  <c r="AJ29" i="13"/>
  <c r="AJ30" i="13" s="1"/>
  <c r="AB640" i="5"/>
  <c r="AB641" i="5" s="1"/>
  <c r="H717" i="5"/>
  <c r="AH13" i="21"/>
  <c r="AB3" i="18"/>
  <c r="D53" i="18" s="1"/>
  <c r="AE3" i="14"/>
  <c r="AD743" i="5"/>
  <c r="AD711" i="5"/>
  <c r="AD705" i="5"/>
  <c r="AD699" i="5"/>
  <c r="AD693" i="5"/>
  <c r="AD704" i="5"/>
  <c r="AD698" i="5"/>
  <c r="AD709" i="5"/>
  <c r="AD700" i="5"/>
  <c r="AD695" i="5"/>
  <c r="AD701" i="5"/>
  <c r="AD707" i="5"/>
  <c r="AD690" i="5"/>
  <c r="AD676" i="5"/>
  <c r="AD706" i="5"/>
  <c r="AD696" i="5"/>
  <c r="AD694" i="5"/>
  <c r="AD689" i="5"/>
  <c r="AE612" i="5"/>
  <c r="AD606" i="5"/>
  <c r="AD682" i="5" s="1"/>
  <c r="AB732" i="5"/>
  <c r="AB800" i="5" s="1"/>
  <c r="AC738" i="5"/>
  <c r="AF638" i="5"/>
  <c r="AK28" i="13"/>
  <c r="AK29" i="13" s="1"/>
  <c r="AK30" i="13" s="1"/>
  <c r="AF942" i="5"/>
  <c r="AG945" i="5"/>
  <c r="AF943" i="5"/>
  <c r="AA89" i="20"/>
  <c r="AA90" i="20" s="1"/>
  <c r="AG14" i="21"/>
  <c r="AB16" i="20"/>
  <c r="AB17" i="20" s="1"/>
  <c r="AA2" i="18"/>
  <c r="C52" i="18" s="1"/>
  <c r="AF15" i="16"/>
  <c r="AD2" i="14"/>
  <c r="AC648" i="5"/>
  <c r="AC661" i="5"/>
  <c r="AD607" i="5"/>
  <c r="AC609" i="5"/>
  <c r="AC622" i="5"/>
  <c r="AC635" i="5"/>
  <c r="AB37" i="10"/>
  <c r="AC36" i="10"/>
  <c r="Y672" i="5"/>
  <c r="Y663" i="5"/>
  <c r="AA669" i="5"/>
  <c r="AB653" i="5"/>
  <c r="AB654" i="5" s="1"/>
  <c r="H20" i="20"/>
  <c r="G4" i="18"/>
  <c r="I697" i="5"/>
  <c r="I692" i="5"/>
  <c r="G23" i="20"/>
  <c r="G91" i="20"/>
  <c r="AF25" i="3" a="1"/>
  <c r="AF25" i="3" s="1"/>
  <c r="AG28" i="3"/>
  <c r="AF27" i="3"/>
  <c r="G20" i="25"/>
  <c r="O618" i="5"/>
  <c r="AE664" i="5"/>
  <c r="AC623" i="5" l="1"/>
  <c r="AC649" i="5"/>
  <c r="AC662" i="5"/>
  <c r="AC636" i="5"/>
  <c r="AI57" i="13"/>
  <c r="G183" i="19"/>
  <c r="G163" i="19"/>
  <c r="H157" i="19"/>
  <c r="E44" i="25"/>
  <c r="AK22" i="13"/>
  <c r="AK23" i="13" s="1"/>
  <c r="AK24" i="13" s="1"/>
  <c r="F23" i="20"/>
  <c r="Z54" i="20"/>
  <c r="Z56" i="20" s="1"/>
  <c r="F91" i="20"/>
  <c r="I712" i="5"/>
  <c r="I714" i="5" s="1"/>
  <c r="I717" i="5" s="1"/>
  <c r="Z637" i="5"/>
  <c r="Z646" i="5"/>
  <c r="O63" i="20"/>
  <c r="P675" i="5"/>
  <c r="P674" i="5"/>
  <c r="P611" i="5"/>
  <c r="P620" i="5"/>
  <c r="N12" i="25"/>
  <c r="AB655" i="5"/>
  <c r="AB656" i="5" s="1"/>
  <c r="Z672" i="5"/>
  <c r="Z663" i="5"/>
  <c r="AB642" i="5"/>
  <c r="AB643" i="5" s="1"/>
  <c r="AA670" i="5"/>
  <c r="AA671" i="5" s="1"/>
  <c r="R24" i="18"/>
  <c r="F49" i="18" s="1"/>
  <c r="U610" i="5"/>
  <c r="T716" i="5"/>
  <c r="R8" i="18" s="1"/>
  <c r="F33" i="18" s="1"/>
  <c r="AC627" i="5"/>
  <c r="AC628" i="5" s="1"/>
  <c r="AB669" i="5"/>
  <c r="Q617" i="5"/>
  <c r="Y57" i="20"/>
  <c r="Y58" i="20" s="1"/>
  <c r="K631" i="5"/>
  <c r="K632" i="5" s="1"/>
  <c r="AA657" i="5"/>
  <c r="AA658" i="5" s="1"/>
  <c r="AG625" i="5"/>
  <c r="AC93" i="20"/>
  <c r="AC92" i="20"/>
  <c r="AC24" i="20"/>
  <c r="AC25" i="20"/>
  <c r="AC18" i="20"/>
  <c r="AF664" i="5"/>
  <c r="AK31" i="13"/>
  <c r="AE15" i="20"/>
  <c r="AD14" i="20"/>
  <c r="AJ31" i="13"/>
  <c r="AJ57" i="13" s="1"/>
  <c r="AC732" i="5"/>
  <c r="AC800" i="5" s="1"/>
  <c r="AD738" i="5"/>
  <c r="W34" i="3"/>
  <c r="W35" i="3" s="1"/>
  <c r="W33" i="3"/>
  <c r="AC37" i="10"/>
  <c r="AD36" i="10"/>
  <c r="E9" i="18"/>
  <c r="G730" i="5"/>
  <c r="AC604" i="5"/>
  <c r="AB40" i="20"/>
  <c r="AB45" i="20" s="1"/>
  <c r="AC30" i="3" a="1"/>
  <c r="AC30" i="3" s="1"/>
  <c r="AC614" i="5"/>
  <c r="AM53" i="13"/>
  <c r="AM49" i="13"/>
  <c r="AM47" i="13"/>
  <c r="AM52" i="13"/>
  <c r="AM41" i="13"/>
  <c r="AM34" i="13"/>
  <c r="AM51" i="13"/>
  <c r="AM48" i="13"/>
  <c r="AM40" i="13"/>
  <c r="AM50" i="13"/>
  <c r="AM39" i="13"/>
  <c r="AM36" i="13"/>
  <c r="AM15" i="13"/>
  <c r="AM37" i="13"/>
  <c r="AM27" i="13"/>
  <c r="AM18" i="13"/>
  <c r="AM42" i="13"/>
  <c r="AM38" i="13"/>
  <c r="AM14" i="13"/>
  <c r="AM17" i="13"/>
  <c r="AM35" i="13"/>
  <c r="AN13" i="13"/>
  <c r="AM16" i="13"/>
  <c r="AM19" i="13"/>
  <c r="G21" i="25"/>
  <c r="G35" i="25" s="1"/>
  <c r="G37" i="25" s="1"/>
  <c r="AG638" i="5"/>
  <c r="AB18" i="18"/>
  <c r="D68" i="18" s="1"/>
  <c r="F739" i="5"/>
  <c r="E736" i="5"/>
  <c r="C14" i="18" s="1"/>
  <c r="AH945" i="5"/>
  <c r="AG942" i="5"/>
  <c r="AG943" i="5"/>
  <c r="AD71" i="22"/>
  <c r="AE72" i="22"/>
  <c r="O619" i="5"/>
  <c r="G41" i="25"/>
  <c r="X31" i="3"/>
  <c r="X32" i="3" s="1"/>
  <c r="Y26" i="3"/>
  <c r="AI20" i="16"/>
  <c r="AH17" i="16"/>
  <c r="AH14" i="16"/>
  <c r="AH21" i="16" s="1"/>
  <c r="AH14" i="21"/>
  <c r="AC16" i="20"/>
  <c r="AC17" i="20" s="1"/>
  <c r="AB2" i="18"/>
  <c r="D52" i="18" s="1"/>
  <c r="AG15" i="16"/>
  <c r="AE2" i="14"/>
  <c r="AD648" i="5"/>
  <c r="AD661" i="5"/>
  <c r="AE607" i="5"/>
  <c r="AD609" i="5"/>
  <c r="AD635" i="5"/>
  <c r="AD622" i="5"/>
  <c r="F9" i="18"/>
  <c r="H730" i="5"/>
  <c r="AC90" i="22"/>
  <c r="AC84" i="22"/>
  <c r="AC83" i="22"/>
  <c r="AC82" i="22"/>
  <c r="AC89" i="22"/>
  <c r="AC87" i="22"/>
  <c r="AC75" i="22"/>
  <c r="AD626" i="5" s="1"/>
  <c r="AC80" i="22"/>
  <c r="AC81" i="22"/>
  <c r="AC76" i="22"/>
  <c r="AD639" i="5" s="1"/>
  <c r="AC77" i="22"/>
  <c r="AD652" i="5" s="1"/>
  <c r="AC78" i="22"/>
  <c r="AD665" i="5" s="1"/>
  <c r="AC88" i="22"/>
  <c r="AC74" i="22"/>
  <c r="AD613" i="5" s="1"/>
  <c r="AH789" i="5"/>
  <c r="AG791" i="5"/>
  <c r="AG790" i="5"/>
  <c r="AG834" i="5"/>
  <c r="AC640" i="5"/>
  <c r="AC641" i="5" s="1"/>
  <c r="AC642" i="5" s="1"/>
  <c r="I20" i="20"/>
  <c r="H4" i="18"/>
  <c r="J697" i="5"/>
  <c r="J692" i="5"/>
  <c r="AA49" i="20"/>
  <c r="AA52" i="20" s="1"/>
  <c r="AA50" i="20"/>
  <c r="AA46" i="20"/>
  <c r="L14" i="25"/>
  <c r="AL43" i="13"/>
  <c r="AL44" i="13" s="1"/>
  <c r="T474" i="5"/>
  <c r="G474" i="5" s="1"/>
  <c r="R475" i="5"/>
  <c r="AC653" i="5"/>
  <c r="AC654" i="5" s="1"/>
  <c r="AL28" i="13"/>
  <c r="AH651" i="5"/>
  <c r="H20" i="25"/>
  <c r="AD710" i="5"/>
  <c r="AD703" i="5"/>
  <c r="AD708" i="5"/>
  <c r="AD679" i="5"/>
  <c r="AD677" i="5"/>
  <c r="AD684" i="5"/>
  <c r="AD678" i="5"/>
  <c r="AA644" i="5"/>
  <c r="AA645" i="5" s="1"/>
  <c r="AE862" i="5"/>
  <c r="Z659" i="5"/>
  <c r="Z650" i="5"/>
  <c r="H19" i="20"/>
  <c r="AG25" i="3" a="1"/>
  <c r="AG25" i="3" s="1"/>
  <c r="AH28" i="3"/>
  <c r="AG27" i="3"/>
  <c r="AF1055" i="5"/>
  <c r="AF1001" i="5"/>
  <c r="AF944" i="5"/>
  <c r="AB89" i="20"/>
  <c r="AB90" i="20" s="1"/>
  <c r="AF855" i="5"/>
  <c r="AF848" i="5"/>
  <c r="AC666" i="5"/>
  <c r="AC667" i="5" s="1"/>
  <c r="U24" i="16"/>
  <c r="U25" i="16" s="1"/>
  <c r="U19" i="16" s="1"/>
  <c r="L13" i="25"/>
  <c r="AL54" i="13"/>
  <c r="AL55" i="13" s="1"/>
  <c r="AD702" i="5"/>
  <c r="AL20" i="13"/>
  <c r="AI13" i="21"/>
  <c r="AC3" i="18"/>
  <c r="E53" i="18" s="1"/>
  <c r="AF3" i="14"/>
  <c r="AE743" i="5"/>
  <c r="AE711" i="5"/>
  <c r="AE705" i="5"/>
  <c r="AE699" i="5"/>
  <c r="AE693" i="5"/>
  <c r="AE704" i="5"/>
  <c r="AE698" i="5"/>
  <c r="AE709" i="5"/>
  <c r="AE707" i="5"/>
  <c r="AE701" i="5"/>
  <c r="AE695" i="5"/>
  <c r="AE706" i="5"/>
  <c r="AE696" i="5"/>
  <c r="AE694" i="5"/>
  <c r="AE689" i="5"/>
  <c r="AE606" i="5"/>
  <c r="AE682" i="5" s="1"/>
  <c r="AE690" i="5"/>
  <c r="AE676" i="5"/>
  <c r="AE700" i="5"/>
  <c r="AF612" i="5"/>
  <c r="R617" i="5"/>
  <c r="W18" i="16"/>
  <c r="V22" i="16"/>
  <c r="V23" i="16" s="1"/>
  <c r="AD623" i="5" l="1"/>
  <c r="AD649" i="5"/>
  <c r="AD636" i="5"/>
  <c r="AD662" i="5"/>
  <c r="AK57" i="13"/>
  <c r="H183" i="19"/>
  <c r="H163" i="19"/>
  <c r="I157" i="19"/>
  <c r="G5" i="18"/>
  <c r="G6" i="18" s="1"/>
  <c r="H21" i="20"/>
  <c r="H22" i="20" s="1"/>
  <c r="H23" i="20" s="1"/>
  <c r="H71" i="20"/>
  <c r="J712" i="5"/>
  <c r="J714" i="5" s="1"/>
  <c r="J717" i="5" s="1"/>
  <c r="AA54" i="20"/>
  <c r="AA56" i="20" s="1"/>
  <c r="L16" i="25"/>
  <c r="L46" i="25" s="1"/>
  <c r="AC668" i="5"/>
  <c r="AC669" i="5" s="1"/>
  <c r="AA672" i="5"/>
  <c r="AA663" i="5"/>
  <c r="AB644" i="5"/>
  <c r="AB645" i="5" s="1"/>
  <c r="AJ13" i="21"/>
  <c r="AD3" i="18"/>
  <c r="F53" i="18" s="1"/>
  <c r="AG3" i="14"/>
  <c r="AF743" i="5"/>
  <c r="AF711" i="5"/>
  <c r="AF704" i="5"/>
  <c r="AF698" i="5"/>
  <c r="AF709" i="5"/>
  <c r="AF707" i="5"/>
  <c r="AF695" i="5"/>
  <c r="AF693" i="5"/>
  <c r="AG612" i="5"/>
  <c r="AF705" i="5"/>
  <c r="AF701" i="5"/>
  <c r="AF690" i="5"/>
  <c r="AF676" i="5"/>
  <c r="AF699" i="5"/>
  <c r="AF696" i="5"/>
  <c r="AF694" i="5"/>
  <c r="AF689" i="5"/>
  <c r="AF700" i="5"/>
  <c r="AF606" i="5"/>
  <c r="AF702" i="5" s="1"/>
  <c r="AF706" i="5"/>
  <c r="AC18" i="18"/>
  <c r="E68" i="18" s="1"/>
  <c r="AC643" i="5"/>
  <c r="AD666" i="5"/>
  <c r="AD667" i="5" s="1"/>
  <c r="AD668" i="5" s="1"/>
  <c r="AI14" i="21"/>
  <c r="AD16" i="20"/>
  <c r="AD17" i="20" s="1"/>
  <c r="AC2" i="18"/>
  <c r="E52" i="18" s="1"/>
  <c r="AH15" i="16"/>
  <c r="AF2" i="14"/>
  <c r="AE648" i="5"/>
  <c r="AE649" i="5" s="1"/>
  <c r="AE609" i="5"/>
  <c r="AE622" i="5"/>
  <c r="AE635" i="5"/>
  <c r="AE661" i="5"/>
  <c r="AF607" i="5"/>
  <c r="AM20" i="13"/>
  <c r="AM21" i="13" s="1"/>
  <c r="AD653" i="5"/>
  <c r="AD654" i="5" s="1"/>
  <c r="AD655" i="5" s="1"/>
  <c r="AJ20" i="16"/>
  <c r="AI17" i="16"/>
  <c r="AI14" i="16"/>
  <c r="AI21" i="16" s="1"/>
  <c r="AG1055" i="5"/>
  <c r="AG1001" i="5"/>
  <c r="AG944" i="5"/>
  <c r="AM43" i="13"/>
  <c r="AM44" i="13" s="1"/>
  <c r="AA650" i="5"/>
  <c r="AA659" i="5"/>
  <c r="G9" i="18"/>
  <c r="I730" i="5"/>
  <c r="AD640" i="5"/>
  <c r="AD641" i="5" s="1"/>
  <c r="AB670" i="5"/>
  <c r="AB671" i="5" s="1"/>
  <c r="V24" i="16"/>
  <c r="V25" i="16" s="1"/>
  <c r="V19" i="16" s="1"/>
  <c r="H21" i="25"/>
  <c r="H35" i="25" s="1"/>
  <c r="H37" i="25" s="1"/>
  <c r="AG848" i="5"/>
  <c r="AG855" i="5"/>
  <c r="G42" i="25"/>
  <c r="G47" i="25" s="1"/>
  <c r="G48" i="25" s="1"/>
  <c r="AI945" i="5"/>
  <c r="AH942" i="5"/>
  <c r="AH943" i="5"/>
  <c r="AB49" i="20"/>
  <c r="AB52" i="20" s="1"/>
  <c r="AB46" i="20"/>
  <c r="AB50" i="20"/>
  <c r="J64" i="20"/>
  <c r="K624" i="5"/>
  <c r="K633" i="5"/>
  <c r="K691" i="5"/>
  <c r="K685" i="5"/>
  <c r="X18" i="16"/>
  <c r="W22" i="16"/>
  <c r="W23" i="16" s="1"/>
  <c r="H41" i="25"/>
  <c r="H42" i="25" s="1"/>
  <c r="S616" i="5"/>
  <c r="Y31" i="3"/>
  <c r="Y32" i="3" s="1"/>
  <c r="Z26" i="3"/>
  <c r="AM28" i="13"/>
  <c r="AM54" i="13"/>
  <c r="AM55" i="13" s="1"/>
  <c r="AC615" i="5"/>
  <c r="AE710" i="5"/>
  <c r="AE708" i="5"/>
  <c r="AE677" i="5"/>
  <c r="AE703" i="5"/>
  <c r="AE679" i="5"/>
  <c r="AE684" i="5"/>
  <c r="AE678" i="5"/>
  <c r="AA646" i="5"/>
  <c r="AA637" i="5"/>
  <c r="AD627" i="5"/>
  <c r="AD628" i="5" s="1"/>
  <c r="X34" i="3"/>
  <c r="X35" i="3" s="1"/>
  <c r="X33" i="3"/>
  <c r="AG664" i="5"/>
  <c r="Z57" i="20"/>
  <c r="Z58" i="20" s="1"/>
  <c r="AE702" i="5"/>
  <c r="AL21" i="13"/>
  <c r="AC655" i="5"/>
  <c r="AC656" i="5" s="1"/>
  <c r="N63" i="20"/>
  <c r="O675" i="5"/>
  <c r="O611" i="5"/>
  <c r="O620" i="5"/>
  <c r="O674" i="5"/>
  <c r="M12" i="25"/>
  <c r="O12" i="25" s="1"/>
  <c r="AH625" i="5"/>
  <c r="AI651" i="5"/>
  <c r="T475" i="5"/>
  <c r="G475" i="5" s="1"/>
  <c r="R476" i="5"/>
  <c r="I19" i="20"/>
  <c r="AH834" i="5"/>
  <c r="AI789" i="5"/>
  <c r="AH791" i="5"/>
  <c r="AH790" i="5"/>
  <c r="N13" i="25"/>
  <c r="R618" i="5"/>
  <c r="R619" i="5" s="1"/>
  <c r="AC89" i="20"/>
  <c r="AC90" i="20" s="1"/>
  <c r="AE71" i="22"/>
  <c r="AF72" i="22"/>
  <c r="AD93" i="20"/>
  <c r="AD92" i="20"/>
  <c r="AD25" i="20"/>
  <c r="AD18" i="20"/>
  <c r="AD24" i="20"/>
  <c r="Q618" i="5"/>
  <c r="Q619" i="5" s="1"/>
  <c r="N14" i="25"/>
  <c r="AL29" i="13"/>
  <c r="AL30" i="13" s="1"/>
  <c r="AD90" i="22"/>
  <c r="AD84" i="22"/>
  <c r="AD83" i="22"/>
  <c r="AD82" i="22"/>
  <c r="AD88" i="22"/>
  <c r="AD87" i="22"/>
  <c r="AD75" i="22"/>
  <c r="AE626" i="5" s="1"/>
  <c r="AD80" i="22"/>
  <c r="T616" i="5" s="1"/>
  <c r="AD81" i="22"/>
  <c r="L629" i="5" s="1"/>
  <c r="L630" i="5" s="1"/>
  <c r="AD77" i="22"/>
  <c r="AE652" i="5" s="1"/>
  <c r="AD89" i="22"/>
  <c r="AD74" i="22"/>
  <c r="AE613" i="5" s="1"/>
  <c r="AD78" i="22"/>
  <c r="AE665" i="5" s="1"/>
  <c r="AD76" i="22"/>
  <c r="AE639" i="5" s="1"/>
  <c r="AN47" i="13"/>
  <c r="AN38" i="13"/>
  <c r="AN52" i="13"/>
  <c r="AN41" i="13"/>
  <c r="AN34" i="13"/>
  <c r="AN37" i="13"/>
  <c r="AN51" i="13"/>
  <c r="AN48" i="13"/>
  <c r="AN40" i="13"/>
  <c r="AN50" i="13"/>
  <c r="AN39" i="13"/>
  <c r="AN42" i="13"/>
  <c r="AN27" i="13"/>
  <c r="AN18" i="13"/>
  <c r="AN14" i="13"/>
  <c r="AN36" i="13"/>
  <c r="AN17" i="13"/>
  <c r="AN53" i="13"/>
  <c r="AN35" i="13"/>
  <c r="AO13" i="13"/>
  <c r="AN49" i="13"/>
  <c r="AN16" i="13"/>
  <c r="AN19" i="13"/>
  <c r="AN15" i="13"/>
  <c r="AD37" i="10"/>
  <c r="AE36" i="10"/>
  <c r="AF15" i="20"/>
  <c r="AE14" i="20"/>
  <c r="S24" i="18"/>
  <c r="G49" i="18" s="1"/>
  <c r="U716" i="5"/>
  <c r="S8" i="18" s="1"/>
  <c r="G33" i="18" s="1"/>
  <c r="V610" i="5"/>
  <c r="AD604" i="5"/>
  <c r="AC40" i="20"/>
  <c r="AC45" i="20" s="1"/>
  <c r="AD30" i="3" a="1"/>
  <c r="AD30" i="3" s="1"/>
  <c r="AD614" i="5"/>
  <c r="AD615" i="5" s="1"/>
  <c r="G739" i="5"/>
  <c r="F736" i="5"/>
  <c r="D14" i="18" s="1"/>
  <c r="AB657" i="5"/>
  <c r="AB658" i="5" s="1"/>
  <c r="AH25" i="3" a="1"/>
  <c r="AH25" i="3" s="1"/>
  <c r="AI28" i="3"/>
  <c r="AH27" i="3"/>
  <c r="AF862" i="5"/>
  <c r="AH638" i="5"/>
  <c r="AE738" i="5"/>
  <c r="AD732" i="5"/>
  <c r="AD800" i="5" s="1"/>
  <c r="AE623" i="5" l="1"/>
  <c r="AE636" i="5"/>
  <c r="AE662" i="5"/>
  <c r="AF682" i="5"/>
  <c r="I163" i="19"/>
  <c r="J157" i="19"/>
  <c r="I183" i="19"/>
  <c r="AM22" i="13"/>
  <c r="AM23" i="13" s="1"/>
  <c r="H91" i="20"/>
  <c r="H5" i="18"/>
  <c r="H6" i="18" s="1"/>
  <c r="I21" i="20"/>
  <c r="I22" i="20" s="1"/>
  <c r="I23" i="20" s="1"/>
  <c r="I71" i="20"/>
  <c r="AB54" i="20"/>
  <c r="AB56" i="20" s="1"/>
  <c r="N16" i="25"/>
  <c r="N46" i="25" s="1"/>
  <c r="H47" i="25"/>
  <c r="H48" i="25" s="1"/>
  <c r="AD642" i="5"/>
  <c r="AD643" i="5" s="1"/>
  <c r="AC657" i="5"/>
  <c r="AC658" i="5" s="1"/>
  <c r="AB637" i="5"/>
  <c r="AB646" i="5"/>
  <c r="AC670" i="5"/>
  <c r="AC671" i="5" s="1"/>
  <c r="AE604" i="5"/>
  <c r="AD40" i="20"/>
  <c r="AD45" i="20" s="1"/>
  <c r="AE30" i="3" a="1"/>
  <c r="AE30" i="3" s="1"/>
  <c r="AE614" i="5"/>
  <c r="C12" i="24"/>
  <c r="AA57" i="20"/>
  <c r="AA58" i="20" s="1"/>
  <c r="AO52" i="13"/>
  <c r="AO41" i="13"/>
  <c r="AO37" i="13"/>
  <c r="AO51" i="13"/>
  <c r="AO48" i="13"/>
  <c r="AO40" i="13"/>
  <c r="AO50" i="13"/>
  <c r="AO39" i="13"/>
  <c r="AO42" i="13"/>
  <c r="AO53" i="13"/>
  <c r="AO49" i="13"/>
  <c r="AO27" i="13"/>
  <c r="AO18" i="13"/>
  <c r="AO14" i="13"/>
  <c r="AO38" i="13"/>
  <c r="AO36" i="13"/>
  <c r="AO17" i="13"/>
  <c r="AO35" i="13"/>
  <c r="AO34" i="13"/>
  <c r="AP13" i="13"/>
  <c r="AO47" i="13"/>
  <c r="AO16" i="13"/>
  <c r="AO19" i="13"/>
  <c r="AO15" i="13"/>
  <c r="P63" i="20"/>
  <c r="Q675" i="5"/>
  <c r="Q674" i="5"/>
  <c r="Q611" i="5"/>
  <c r="Q620" i="5"/>
  <c r="AI834" i="5"/>
  <c r="AI791" i="5"/>
  <c r="AI790" i="5"/>
  <c r="AJ789" i="5"/>
  <c r="AL22" i="13"/>
  <c r="AL23" i="13" s="1"/>
  <c r="AM29" i="13"/>
  <c r="AM30" i="13" s="1"/>
  <c r="AJ945" i="5"/>
  <c r="AI942" i="5"/>
  <c r="AI943" i="5"/>
  <c r="AD656" i="5"/>
  <c r="H739" i="5"/>
  <c r="G736" i="5"/>
  <c r="E14" i="18" s="1"/>
  <c r="T24" i="18"/>
  <c r="H49" i="18" s="1"/>
  <c r="V716" i="5"/>
  <c r="T8" i="18" s="1"/>
  <c r="H33" i="18" s="1"/>
  <c r="W610" i="5"/>
  <c r="AE653" i="5"/>
  <c r="AE654" i="5" s="1"/>
  <c r="H44" i="25"/>
  <c r="G44" i="25"/>
  <c r="AI638" i="5"/>
  <c r="AJ28" i="3"/>
  <c r="AI25" i="3" a="1"/>
  <c r="AI25" i="3" s="1"/>
  <c r="AI27" i="3"/>
  <c r="AB650" i="5"/>
  <c r="AB659" i="5"/>
  <c r="L631" i="5"/>
  <c r="L632" i="5" s="1"/>
  <c r="AH855" i="5"/>
  <c r="AH848" i="5"/>
  <c r="J20" i="20"/>
  <c r="I4" i="18"/>
  <c r="K697" i="5"/>
  <c r="K692" i="5"/>
  <c r="AN43" i="13"/>
  <c r="AN44" i="13" s="1"/>
  <c r="T617" i="5"/>
  <c r="M13" i="25"/>
  <c r="I20" i="25"/>
  <c r="AB663" i="5"/>
  <c r="AB672" i="5"/>
  <c r="AL31" i="13"/>
  <c r="AE627" i="5"/>
  <c r="AE628" i="5" s="1"/>
  <c r="AN20" i="13"/>
  <c r="AF71" i="22"/>
  <c r="AG72" i="22"/>
  <c r="Q63" i="20"/>
  <c r="R675" i="5"/>
  <c r="R674" i="5"/>
  <c r="R611" i="5"/>
  <c r="R620" i="5"/>
  <c r="T476" i="5"/>
  <c r="G476" i="5" s="1"/>
  <c r="R477" i="5"/>
  <c r="Z31" i="3"/>
  <c r="Z32" i="3" s="1"/>
  <c r="AA26" i="3"/>
  <c r="AE37" i="10"/>
  <c r="AF36" i="10"/>
  <c r="AE84" i="22"/>
  <c r="AE83" i="22"/>
  <c r="AE82" i="22"/>
  <c r="AE81" i="22"/>
  <c r="AE80" i="22"/>
  <c r="U616" i="5" s="1"/>
  <c r="AE78" i="22"/>
  <c r="AF665" i="5" s="1"/>
  <c r="AE88" i="22"/>
  <c r="AE89" i="22"/>
  <c r="AE87" i="22"/>
  <c r="AE90" i="22"/>
  <c r="AE77" i="22"/>
  <c r="AF652" i="5" s="1"/>
  <c r="AE76" i="22"/>
  <c r="AF639" i="5" s="1"/>
  <c r="AE74" i="22"/>
  <c r="AF613" i="5" s="1"/>
  <c r="AE75" i="22"/>
  <c r="AF626" i="5" s="1"/>
  <c r="AI625" i="5"/>
  <c r="M14" i="25"/>
  <c r="O14" i="25" s="1"/>
  <c r="C14" i="24" s="1"/>
  <c r="AD89" i="20"/>
  <c r="AD90" i="20" s="1"/>
  <c r="Y34" i="3"/>
  <c r="Y35" i="3" s="1"/>
  <c r="Y33" i="3"/>
  <c r="AD18" i="18"/>
  <c r="F68" i="18" s="1"/>
  <c r="AC49" i="20"/>
  <c r="AC52" i="20" s="1"/>
  <c r="AC50" i="20"/>
  <c r="AC46" i="20"/>
  <c r="AN28" i="13"/>
  <c r="AN29" i="13" s="1"/>
  <c r="AN30" i="13" s="1"/>
  <c r="AN54" i="13"/>
  <c r="AN55" i="13" s="1"/>
  <c r="AJ651" i="5"/>
  <c r="AK13" i="21"/>
  <c r="AE3" i="18"/>
  <c r="G53" i="18" s="1"/>
  <c r="AH3" i="14"/>
  <c r="AG743" i="5"/>
  <c r="AG711" i="5"/>
  <c r="AG704" i="5"/>
  <c r="AG698" i="5"/>
  <c r="AG709" i="5"/>
  <c r="AG707" i="5"/>
  <c r="AG706" i="5"/>
  <c r="AG700" i="5"/>
  <c r="AG695" i="5"/>
  <c r="AG693" i="5"/>
  <c r="AG705" i="5"/>
  <c r="AG701" i="5"/>
  <c r="AG690" i="5"/>
  <c r="AG676" i="5"/>
  <c r="AG696" i="5"/>
  <c r="AG694" i="5"/>
  <c r="AG689" i="5"/>
  <c r="AG699" i="5"/>
  <c r="AH612" i="5"/>
  <c r="AG606" i="5"/>
  <c r="AG702" i="5" s="1"/>
  <c r="AF738" i="5"/>
  <c r="AE732" i="5"/>
  <c r="AE800" i="5" s="1"/>
  <c r="AE93" i="20"/>
  <c r="AE92" i="20"/>
  <c r="AE25" i="20"/>
  <c r="AE24" i="20"/>
  <c r="AE18" i="20"/>
  <c r="AH664" i="5"/>
  <c r="AJ14" i="21"/>
  <c r="AE16" i="20"/>
  <c r="AE17" i="20" s="1"/>
  <c r="AD2" i="18"/>
  <c r="F52" i="18" s="1"/>
  <c r="AI15" i="16"/>
  <c r="AG2" i="14"/>
  <c r="AF648" i="5"/>
  <c r="AF649" i="5" s="1"/>
  <c r="AF661" i="5"/>
  <c r="AF622" i="5"/>
  <c r="AG607" i="5"/>
  <c r="AF635" i="5"/>
  <c r="AF609" i="5"/>
  <c r="AF14" i="20"/>
  <c r="AG15" i="20"/>
  <c r="AE640" i="5"/>
  <c r="AE641" i="5" s="1"/>
  <c r="S617" i="5"/>
  <c r="W24" i="16"/>
  <c r="W25" i="16" s="1"/>
  <c r="W19" i="16" s="1"/>
  <c r="AD669" i="5"/>
  <c r="AF710" i="5"/>
  <c r="AF703" i="5"/>
  <c r="AF708" i="5"/>
  <c r="AF684" i="5"/>
  <c r="AF679" i="5"/>
  <c r="AF678" i="5"/>
  <c r="AF677" i="5"/>
  <c r="AG862" i="5"/>
  <c r="AE666" i="5"/>
  <c r="AE667" i="5" s="1"/>
  <c r="H9" i="18"/>
  <c r="J730" i="5"/>
  <c r="Y18" i="16"/>
  <c r="X22" i="16"/>
  <c r="X23" i="16" s="1"/>
  <c r="AH1055" i="5"/>
  <c r="AH1001" i="5"/>
  <c r="AH944" i="5"/>
  <c r="AJ17" i="16"/>
  <c r="AJ14" i="16"/>
  <c r="AJ21" i="16" s="1"/>
  <c r="AK20" i="16"/>
  <c r="AC644" i="5"/>
  <c r="AC645" i="5" s="1"/>
  <c r="AF623" i="5" l="1"/>
  <c r="AF636" i="5"/>
  <c r="AF662" i="5"/>
  <c r="AG682" i="5"/>
  <c r="AM24" i="13"/>
  <c r="K157" i="19"/>
  <c r="J163" i="19"/>
  <c r="J183" i="19"/>
  <c r="AN31" i="13"/>
  <c r="AL24" i="13"/>
  <c r="AL57" i="13" s="1"/>
  <c r="AN21" i="13"/>
  <c r="AN22" i="13" s="1"/>
  <c r="AN23" i="13" s="1"/>
  <c r="I91" i="20"/>
  <c r="M16" i="25"/>
  <c r="M46" i="25" s="1"/>
  <c r="O13" i="25"/>
  <c r="C13" i="24" s="1"/>
  <c r="C16" i="24" s="1"/>
  <c r="AC54" i="20"/>
  <c r="AC56" i="20" s="1"/>
  <c r="AC646" i="5"/>
  <c r="AC637" i="5"/>
  <c r="K64" i="20"/>
  <c r="L633" i="5"/>
  <c r="L624" i="5"/>
  <c r="L691" i="5"/>
  <c r="L685" i="5"/>
  <c r="AC672" i="5"/>
  <c r="AC663" i="5"/>
  <c r="AC650" i="5"/>
  <c r="AC659" i="5"/>
  <c r="AE668" i="5"/>
  <c r="AE669" i="5" s="1"/>
  <c r="AE642" i="5"/>
  <c r="AE643" i="5" s="1"/>
  <c r="AE655" i="5"/>
  <c r="AE656" i="5" s="1"/>
  <c r="AD644" i="5"/>
  <c r="AD645" i="5" s="1"/>
  <c r="AG738" i="5"/>
  <c r="AF732" i="5"/>
  <c r="AF800" i="5" s="1"/>
  <c r="AK651" i="5"/>
  <c r="AJ625" i="5"/>
  <c r="AF83" i="22"/>
  <c r="AF82" i="22"/>
  <c r="AF81" i="22"/>
  <c r="M629" i="5" s="1"/>
  <c r="M630" i="5" s="1"/>
  <c r="AF80" i="22"/>
  <c r="AF78" i="22"/>
  <c r="AG665" i="5" s="1"/>
  <c r="AF88" i="22"/>
  <c r="AF77" i="22"/>
  <c r="AG652" i="5" s="1"/>
  <c r="AF89" i="22"/>
  <c r="AF87" i="22"/>
  <c r="AF84" i="22"/>
  <c r="AF90" i="22"/>
  <c r="AF74" i="22"/>
  <c r="AG613" i="5" s="1"/>
  <c r="AF75" i="22"/>
  <c r="AG626" i="5" s="1"/>
  <c r="AF76" i="22"/>
  <c r="AG639" i="5" s="1"/>
  <c r="I739" i="5"/>
  <c r="H736" i="5"/>
  <c r="F14" i="18" s="1"/>
  <c r="AJ638" i="5"/>
  <c r="AF627" i="5"/>
  <c r="AF628" i="5" s="1"/>
  <c r="AD657" i="5"/>
  <c r="AD658" i="5" s="1"/>
  <c r="AF604" i="5"/>
  <c r="AE40" i="20"/>
  <c r="AE45" i="20" s="1"/>
  <c r="AF614" i="5"/>
  <c r="AF615" i="5" s="1"/>
  <c r="AF30" i="3" a="1"/>
  <c r="AF30" i="3" s="1"/>
  <c r="T477" i="5"/>
  <c r="G477" i="5" s="1"/>
  <c r="R478" i="5"/>
  <c r="T618" i="5"/>
  <c r="T619" i="5" s="1"/>
  <c r="AO20" i="13"/>
  <c r="AD670" i="5"/>
  <c r="AD671" i="5" s="1"/>
  <c r="AF640" i="5"/>
  <c r="AF641" i="5" s="1"/>
  <c r="I21" i="25"/>
  <c r="I35" i="25" s="1"/>
  <c r="I37" i="25" s="1"/>
  <c r="AJ834" i="5"/>
  <c r="AK789" i="5"/>
  <c r="AJ790" i="5"/>
  <c r="AJ791" i="5"/>
  <c r="AB57" i="20"/>
  <c r="AB58" i="20" s="1"/>
  <c r="AO28" i="13"/>
  <c r="AO29" i="13" s="1"/>
  <c r="AO30" i="13" s="1"/>
  <c r="AK14" i="21"/>
  <c r="AF16" i="20"/>
  <c r="AF17" i="20" s="1"/>
  <c r="AE2" i="18"/>
  <c r="G52" i="18" s="1"/>
  <c r="AJ15" i="16"/>
  <c r="AH2" i="14"/>
  <c r="AG648" i="5"/>
  <c r="AG649" i="5" s="1"/>
  <c r="AG661" i="5"/>
  <c r="AG622" i="5"/>
  <c r="AG623" i="5" s="1"/>
  <c r="AG635" i="5"/>
  <c r="AG636" i="5" s="1"/>
  <c r="AH607" i="5"/>
  <c r="AG609" i="5"/>
  <c r="X24" i="16"/>
  <c r="X25" i="16" s="1"/>
  <c r="X19" i="16" s="1"/>
  <c r="AF37" i="10"/>
  <c r="AG36" i="10"/>
  <c r="AD49" i="20"/>
  <c r="AD52" i="20" s="1"/>
  <c r="AD46" i="20"/>
  <c r="AD50" i="20"/>
  <c r="AM31" i="13"/>
  <c r="Z18" i="16"/>
  <c r="Y22" i="16"/>
  <c r="Y23" i="16" s="1"/>
  <c r="AH15" i="20"/>
  <c r="AG14" i="20"/>
  <c r="AG710" i="5"/>
  <c r="AG703" i="5"/>
  <c r="AG684" i="5"/>
  <c r="AG677" i="5"/>
  <c r="AG708" i="5"/>
  <c r="AG679" i="5"/>
  <c r="AG678" i="5"/>
  <c r="AE18" i="18"/>
  <c r="G68" i="18" s="1"/>
  <c r="AI1055" i="5"/>
  <c r="AI1001" i="5"/>
  <c r="AI944" i="5"/>
  <c r="AE615" i="5"/>
  <c r="AE89" i="20"/>
  <c r="AE90" i="20" s="1"/>
  <c r="AF653" i="5"/>
  <c r="AF654" i="5" s="1"/>
  <c r="I41" i="25"/>
  <c r="S618" i="5"/>
  <c r="S619" i="5" s="1"/>
  <c r="AF93" i="20"/>
  <c r="AF92" i="20"/>
  <c r="AF25" i="20"/>
  <c r="AF24" i="20"/>
  <c r="AF18" i="20"/>
  <c r="AL13" i="21"/>
  <c r="AF3" i="18"/>
  <c r="H53" i="18" s="1"/>
  <c r="AI3" i="14"/>
  <c r="AH709" i="5"/>
  <c r="AH696" i="5"/>
  <c r="AH690" i="5"/>
  <c r="AH707" i="5"/>
  <c r="AH693" i="5"/>
  <c r="AH711" i="5"/>
  <c r="AH705" i="5"/>
  <c r="AH701" i="5"/>
  <c r="AH676" i="5"/>
  <c r="AH706" i="5"/>
  <c r="AH699" i="5"/>
  <c r="AH689" i="5"/>
  <c r="AH743" i="5"/>
  <c r="AH700" i="5"/>
  <c r="AH704" i="5"/>
  <c r="AH695" i="5"/>
  <c r="AH698" i="5"/>
  <c r="AI612" i="5"/>
  <c r="AH606" i="5"/>
  <c r="AH702" i="5" s="1"/>
  <c r="AH694" i="5"/>
  <c r="K712" i="5"/>
  <c r="J19" i="20"/>
  <c r="U24" i="18"/>
  <c r="I49" i="18" s="1"/>
  <c r="W716" i="5"/>
  <c r="U8" i="18" s="1"/>
  <c r="I33" i="18" s="1"/>
  <c r="X610" i="5"/>
  <c r="AO54" i="13"/>
  <c r="AO55" i="13" s="1"/>
  <c r="AJ942" i="5"/>
  <c r="AJ943" i="5"/>
  <c r="AK945" i="5"/>
  <c r="AP52" i="13"/>
  <c r="AP41" i="13"/>
  <c r="AP37" i="13"/>
  <c r="AP51" i="13"/>
  <c r="AP48" i="13"/>
  <c r="AP40" i="13"/>
  <c r="AP50" i="13"/>
  <c r="AP39" i="13"/>
  <c r="AP42" i="13"/>
  <c r="AP53" i="13"/>
  <c r="AP49" i="13"/>
  <c r="AP47" i="13"/>
  <c r="AP38" i="13"/>
  <c r="AP14" i="13"/>
  <c r="AP36" i="13"/>
  <c r="AP17" i="13"/>
  <c r="AP35" i="13"/>
  <c r="AP34" i="13"/>
  <c r="AQ13" i="13"/>
  <c r="AP16" i="13"/>
  <c r="AP19" i="13"/>
  <c r="AP15" i="13"/>
  <c r="AP18" i="13"/>
  <c r="AP27" i="13"/>
  <c r="AI664" i="5"/>
  <c r="AH682" i="5"/>
  <c r="AF666" i="5"/>
  <c r="AF667" i="5" s="1"/>
  <c r="AF668" i="5" s="1"/>
  <c r="AA31" i="3"/>
  <c r="AA32" i="3" s="1"/>
  <c r="AB26" i="3"/>
  <c r="AK28" i="3"/>
  <c r="AJ27" i="3"/>
  <c r="AJ25" i="3" a="1"/>
  <c r="AJ25" i="3" s="1"/>
  <c r="AI855" i="5"/>
  <c r="AI848" i="5"/>
  <c r="AO43" i="13"/>
  <c r="AO44" i="13" s="1"/>
  <c r="AH862" i="5"/>
  <c r="AK17" i="16"/>
  <c r="AK14" i="16"/>
  <c r="AK21" i="16" s="1"/>
  <c r="AL20" i="16"/>
  <c r="U617" i="5"/>
  <c r="Z33" i="3"/>
  <c r="Z34" i="3"/>
  <c r="Z35" i="3" s="1"/>
  <c r="AG71" i="22"/>
  <c r="AH72" i="22"/>
  <c r="AM57" i="13" l="1"/>
  <c r="AG662" i="5"/>
  <c r="AO31" i="13"/>
  <c r="K183" i="19"/>
  <c r="L157" i="19"/>
  <c r="K163" i="19"/>
  <c r="AN24" i="13"/>
  <c r="AN57" i="13" s="1"/>
  <c r="O16" i="25"/>
  <c r="O46" i="25" s="1"/>
  <c r="AD54" i="20"/>
  <c r="AD56" i="20" s="1"/>
  <c r="AF642" i="5"/>
  <c r="AF643" i="5" s="1"/>
  <c r="AD650" i="5"/>
  <c r="AD659" i="5"/>
  <c r="AF655" i="5"/>
  <c r="AF656" i="5" s="1"/>
  <c r="AD663" i="5"/>
  <c r="AD672" i="5"/>
  <c r="AE657" i="5"/>
  <c r="AE658" i="5" s="1"/>
  <c r="AE644" i="5"/>
  <c r="AE645" i="5" s="1"/>
  <c r="AL14" i="21"/>
  <c r="AG16" i="20"/>
  <c r="AG17" i="20" s="1"/>
  <c r="AF2" i="18"/>
  <c r="H52" i="18" s="1"/>
  <c r="AK15" i="16"/>
  <c r="AI2" i="14"/>
  <c r="AH661" i="5"/>
  <c r="AH635" i="5"/>
  <c r="AH636" i="5" s="1"/>
  <c r="AH622" i="5"/>
  <c r="AH623" i="5" s="1"/>
  <c r="AI607" i="5"/>
  <c r="AH609" i="5"/>
  <c r="AH648" i="5"/>
  <c r="AH649" i="5" s="1"/>
  <c r="AG640" i="5"/>
  <c r="AG641" i="5" s="1"/>
  <c r="AQ51" i="13"/>
  <c r="AQ48" i="13"/>
  <c r="AQ40" i="13"/>
  <c r="AQ50" i="13"/>
  <c r="AQ39" i="13"/>
  <c r="AQ42" i="13"/>
  <c r="AQ53" i="13"/>
  <c r="AQ49" i="13"/>
  <c r="AQ47" i="13"/>
  <c r="AQ38" i="13"/>
  <c r="AQ37" i="13"/>
  <c r="AQ14" i="13"/>
  <c r="AQ36" i="13"/>
  <c r="AQ17" i="13"/>
  <c r="AQ41" i="13"/>
  <c r="AQ35" i="13"/>
  <c r="AQ34" i="13"/>
  <c r="AR13" i="13"/>
  <c r="AQ16" i="13"/>
  <c r="AQ52" i="13"/>
  <c r="AQ19" i="13"/>
  <c r="AQ15" i="13"/>
  <c r="AQ27" i="13"/>
  <c r="AQ18" i="13"/>
  <c r="AJ855" i="5"/>
  <c r="AJ848" i="5"/>
  <c r="T478" i="5"/>
  <c r="G478" i="5" s="1"/>
  <c r="R479" i="5"/>
  <c r="AG627" i="5"/>
  <c r="AG628" i="5" s="1"/>
  <c r="AL17" i="16"/>
  <c r="AL14" i="16"/>
  <c r="AL21" i="16" s="1"/>
  <c r="AM20" i="16"/>
  <c r="AP43" i="13"/>
  <c r="AP44" i="13" s="1"/>
  <c r="AG604" i="5"/>
  <c r="AF40" i="20"/>
  <c r="AF45" i="20" s="1"/>
  <c r="AG30" i="3" a="1"/>
  <c r="AG30" i="3" s="1"/>
  <c r="AG614" i="5"/>
  <c r="AG615" i="5" s="1"/>
  <c r="AD646" i="5"/>
  <c r="AD637" i="5"/>
  <c r="K20" i="20"/>
  <c r="J4" i="18"/>
  <c r="L692" i="5"/>
  <c r="L697" i="5"/>
  <c r="AG93" i="20"/>
  <c r="AG92" i="20"/>
  <c r="AG25" i="20"/>
  <c r="AG24" i="20"/>
  <c r="AG18" i="20"/>
  <c r="J20" i="25"/>
  <c r="AI72" i="22"/>
  <c r="AH71" i="22"/>
  <c r="AJ664" i="5"/>
  <c r="AI15" i="20"/>
  <c r="AH14" i="20"/>
  <c r="AG37" i="10"/>
  <c r="AH36" i="10"/>
  <c r="AG82" i="22"/>
  <c r="AG81" i="22"/>
  <c r="AG88" i="22"/>
  <c r="AG77" i="22"/>
  <c r="AH652" i="5" s="1"/>
  <c r="AG89" i="22"/>
  <c r="AG87" i="22"/>
  <c r="AG76" i="22"/>
  <c r="AH639" i="5" s="1"/>
  <c r="AG90" i="22"/>
  <c r="AG80" i="22"/>
  <c r="W616" i="5" s="1"/>
  <c r="AG78" i="22"/>
  <c r="AH665" i="5" s="1"/>
  <c r="AG83" i="22"/>
  <c r="AG74" i="22"/>
  <c r="AH613" i="5" s="1"/>
  <c r="AG84" i="22"/>
  <c r="AG75" i="22"/>
  <c r="AH626" i="5" s="1"/>
  <c r="AF18" i="18"/>
  <c r="H68" i="18" s="1"/>
  <c r="J739" i="5"/>
  <c r="I736" i="5"/>
  <c r="G14" i="18" s="1"/>
  <c r="AK625" i="5"/>
  <c r="AB31" i="3"/>
  <c r="AB32" i="3" s="1"/>
  <c r="AC26" i="3"/>
  <c r="AP20" i="13"/>
  <c r="AP21" i="13" s="1"/>
  <c r="J71" i="20"/>
  <c r="J21" i="20"/>
  <c r="J22" i="20" s="1"/>
  <c r="I5" i="18"/>
  <c r="I6" i="18" s="1"/>
  <c r="K714" i="5"/>
  <c r="Y24" i="16"/>
  <c r="Y25" i="16" s="1"/>
  <c r="Y19" i="16" s="1"/>
  <c r="AL651" i="5"/>
  <c r="AA33" i="3"/>
  <c r="AA34" i="3"/>
  <c r="AA35" i="3" s="1"/>
  <c r="AA18" i="16"/>
  <c r="Z22" i="16"/>
  <c r="Z23" i="16" s="1"/>
  <c r="AO21" i="13"/>
  <c r="AE49" i="20"/>
  <c r="AE52" i="20" s="1"/>
  <c r="AE50" i="20"/>
  <c r="AE46" i="20"/>
  <c r="AK638" i="5"/>
  <c r="AG653" i="5"/>
  <c r="AG654" i="5" s="1"/>
  <c r="U618" i="5"/>
  <c r="U619" i="5" s="1"/>
  <c r="AI862" i="5"/>
  <c r="AP28" i="13"/>
  <c r="AP29" i="13" s="1"/>
  <c r="AP54" i="13"/>
  <c r="AP55" i="13" s="1"/>
  <c r="AH710" i="5"/>
  <c r="AH703" i="5"/>
  <c r="AH708" i="5"/>
  <c r="AH677" i="5"/>
  <c r="AH679" i="5"/>
  <c r="AH684" i="5"/>
  <c r="AH678" i="5"/>
  <c r="AE670" i="5"/>
  <c r="AE671" i="5" s="1"/>
  <c r="AC57" i="20"/>
  <c r="AC58" i="20" s="1"/>
  <c r="AF669" i="5"/>
  <c r="AK942" i="5"/>
  <c r="AK943" i="5"/>
  <c r="AL945" i="5"/>
  <c r="V24" i="18"/>
  <c r="J49" i="18" s="1"/>
  <c r="X716" i="5"/>
  <c r="V8" i="18" s="1"/>
  <c r="J33" i="18" s="1"/>
  <c r="Y610" i="5"/>
  <c r="AM13" i="21"/>
  <c r="AJ3" i="14"/>
  <c r="AG3" i="18"/>
  <c r="I53" i="18" s="1"/>
  <c r="AI709" i="5"/>
  <c r="AI696" i="5"/>
  <c r="AI706" i="5"/>
  <c r="AI743" i="5"/>
  <c r="AI711" i="5"/>
  <c r="AI705" i="5"/>
  <c r="AI699" i="5"/>
  <c r="AI701" i="5"/>
  <c r="AI676" i="5"/>
  <c r="AI690" i="5"/>
  <c r="AI694" i="5"/>
  <c r="AI700" i="5"/>
  <c r="AI704" i="5"/>
  <c r="AI698" i="5"/>
  <c r="AI695" i="5"/>
  <c r="AI689" i="5"/>
  <c r="AI693" i="5"/>
  <c r="AJ612" i="5"/>
  <c r="AI707" i="5"/>
  <c r="AI606" i="5"/>
  <c r="AI702" i="5" s="1"/>
  <c r="R63" i="20"/>
  <c r="S675" i="5"/>
  <c r="S674" i="5"/>
  <c r="S620" i="5"/>
  <c r="S611" i="5"/>
  <c r="AK834" i="5"/>
  <c r="AL789" i="5"/>
  <c r="AK791" i="5"/>
  <c r="AK790" i="5"/>
  <c r="AG666" i="5"/>
  <c r="AG667" i="5" s="1"/>
  <c r="AL28" i="3"/>
  <c r="AK27" i="3"/>
  <c r="AK25" i="3" a="1"/>
  <c r="AK25" i="3" s="1"/>
  <c r="V616" i="5"/>
  <c r="C46" i="24"/>
  <c r="AJ1055" i="5"/>
  <c r="AJ1001" i="5"/>
  <c r="AJ944" i="5"/>
  <c r="I42" i="25"/>
  <c r="I47" i="25" s="1"/>
  <c r="I48" i="25" s="1"/>
  <c r="AF89" i="20"/>
  <c r="AF90" i="20" s="1"/>
  <c r="S63" i="20"/>
  <c r="T611" i="5"/>
  <c r="T674" i="5"/>
  <c r="T620" i="5"/>
  <c r="T675" i="5"/>
  <c r="M631" i="5"/>
  <c r="M632" i="5" s="1"/>
  <c r="AG732" i="5"/>
  <c r="AG800" i="5" s="1"/>
  <c r="AH738" i="5"/>
  <c r="AH662" i="5" l="1"/>
  <c r="AP30" i="13"/>
  <c r="AP31" i="13" s="1"/>
  <c r="M157" i="19"/>
  <c r="L183" i="19"/>
  <c r="L163" i="19"/>
  <c r="AE54" i="20"/>
  <c r="AE56" i="20" s="1"/>
  <c r="AG668" i="5"/>
  <c r="AG669" i="5" s="1"/>
  <c r="AG642" i="5"/>
  <c r="AG643" i="5" s="1"/>
  <c r="AE646" i="5"/>
  <c r="AE637" i="5"/>
  <c r="AE650" i="5"/>
  <c r="AE659" i="5"/>
  <c r="AE663" i="5"/>
  <c r="AE672" i="5"/>
  <c r="AF657" i="5"/>
  <c r="AF658" i="5" s="1"/>
  <c r="T63" i="20"/>
  <c r="U675" i="5"/>
  <c r="U620" i="5"/>
  <c r="U674" i="5"/>
  <c r="U611" i="5"/>
  <c r="AF644" i="5"/>
  <c r="AF645" i="5" s="1"/>
  <c r="AM28" i="3"/>
  <c r="AL27" i="3"/>
  <c r="AL25" i="3" a="1"/>
  <c r="AL25" i="3" s="1"/>
  <c r="AL834" i="5"/>
  <c r="AM789" i="5"/>
  <c r="AL791" i="5"/>
  <c r="AL790" i="5"/>
  <c r="W617" i="5"/>
  <c r="J41" i="25"/>
  <c r="J42" i="25" s="1"/>
  <c r="AG18" i="18"/>
  <c r="I68" i="18" s="1"/>
  <c r="AG89" i="20"/>
  <c r="AG90" i="20" s="1"/>
  <c r="AC31" i="3"/>
  <c r="AC32" i="3" s="1"/>
  <c r="AD26" i="3"/>
  <c r="J21" i="25"/>
  <c r="J35" i="25" s="1"/>
  <c r="J37" i="25" s="1"/>
  <c r="AM14" i="16"/>
  <c r="AM21" i="16" s="1"/>
  <c r="AN20" i="16"/>
  <c r="AM17" i="16"/>
  <c r="AR37" i="13"/>
  <c r="AR51" i="13"/>
  <c r="AR48" i="13"/>
  <c r="AR50" i="13"/>
  <c r="AR39" i="13"/>
  <c r="AR36" i="13"/>
  <c r="AR42" i="13"/>
  <c r="AR53" i="13"/>
  <c r="AR49" i="13"/>
  <c r="AR47" i="13"/>
  <c r="AR52" i="13"/>
  <c r="AR41" i="13"/>
  <c r="AR17" i="13"/>
  <c r="AR38" i="13"/>
  <c r="AR35" i="13"/>
  <c r="AR34" i="13"/>
  <c r="AS13" i="13"/>
  <c r="AR16" i="13"/>
  <c r="AR19" i="13"/>
  <c r="AR15" i="13"/>
  <c r="AR40" i="13"/>
  <c r="AR27" i="13"/>
  <c r="AR18" i="13"/>
  <c r="AR14" i="13"/>
  <c r="AM945" i="5"/>
  <c r="AL942" i="5"/>
  <c r="AL943" i="5"/>
  <c r="AB33" i="3"/>
  <c r="AB34" i="3"/>
  <c r="AB35" i="3" s="1"/>
  <c r="AH640" i="5"/>
  <c r="AH641" i="5" s="1"/>
  <c r="AQ43" i="13"/>
  <c r="AQ44" i="13" s="1"/>
  <c r="V617" i="5"/>
  <c r="Z24" i="16"/>
  <c r="Z25" i="16" s="1"/>
  <c r="Z19" i="16" s="1"/>
  <c r="K717" i="5"/>
  <c r="AO22" i="13"/>
  <c r="AO23" i="13" s="1"/>
  <c r="AO24" i="13" s="1"/>
  <c r="AO57" i="13" s="1"/>
  <c r="T479" i="5"/>
  <c r="G479" i="5" s="1"/>
  <c r="R480" i="5"/>
  <c r="AK855" i="5"/>
  <c r="AK848" i="5"/>
  <c r="AB18" i="16"/>
  <c r="AA22" i="16"/>
  <c r="AA23" i="16" s="1"/>
  <c r="AL625" i="5"/>
  <c r="K19" i="20"/>
  <c r="AG655" i="5"/>
  <c r="AG656" i="5" s="1"/>
  <c r="AK1055" i="5"/>
  <c r="AK1001" i="5"/>
  <c r="AK944" i="5"/>
  <c r="J23" i="20"/>
  <c r="J91" i="20"/>
  <c r="AH653" i="5"/>
  <c r="AH654" i="5" s="1"/>
  <c r="AH37" i="10"/>
  <c r="AI36" i="10"/>
  <c r="AM14" i="21"/>
  <c r="AH16" i="20"/>
  <c r="AH17" i="20" s="1"/>
  <c r="AL15" i="16"/>
  <c r="AJ2" i="14"/>
  <c r="AG2" i="18"/>
  <c r="I52" i="18" s="1"/>
  <c r="AI661" i="5"/>
  <c r="AI635" i="5"/>
  <c r="AI636" i="5" s="1"/>
  <c r="AI648" i="5"/>
  <c r="AI649" i="5" s="1"/>
  <c r="AI622" i="5"/>
  <c r="AI623" i="5" s="1"/>
  <c r="AJ607" i="5"/>
  <c r="AI609" i="5"/>
  <c r="AL638" i="5"/>
  <c r="AK664" i="5"/>
  <c r="I44" i="25"/>
  <c r="AI710" i="5"/>
  <c r="AI703" i="5"/>
  <c r="AI708" i="5"/>
  <c r="AI679" i="5"/>
  <c r="AI684" i="5"/>
  <c r="AI677" i="5"/>
  <c r="AI678" i="5"/>
  <c r="AJ862" i="5"/>
  <c r="AH627" i="5"/>
  <c r="AH628" i="5" s="1"/>
  <c r="AH93" i="20"/>
  <c r="AH92" i="20"/>
  <c r="AH25" i="20"/>
  <c r="AH24" i="20"/>
  <c r="AH18" i="20"/>
  <c r="AQ20" i="13"/>
  <c r="AQ21" i="13" s="1"/>
  <c r="AQ22" i="13" s="1"/>
  <c r="AQ23" i="13" s="1"/>
  <c r="AP22" i="13"/>
  <c r="AP23" i="13" s="1"/>
  <c r="AJ15" i="20"/>
  <c r="AI14" i="20"/>
  <c r="AI682" i="5"/>
  <c r="AQ28" i="13"/>
  <c r="AQ29" i="13" s="1"/>
  <c r="AH732" i="5"/>
  <c r="AH800" i="5" s="1"/>
  <c r="AI738" i="5"/>
  <c r="AN13" i="21"/>
  <c r="AH3" i="18"/>
  <c r="J53" i="18" s="1"/>
  <c r="AK3" i="14"/>
  <c r="AJ696" i="5"/>
  <c r="AJ707" i="5"/>
  <c r="AJ701" i="5"/>
  <c r="AJ695" i="5"/>
  <c r="AJ689" i="5"/>
  <c r="AJ706" i="5"/>
  <c r="AJ743" i="5"/>
  <c r="AJ711" i="5"/>
  <c r="AJ705" i="5"/>
  <c r="AJ676" i="5"/>
  <c r="AJ690" i="5"/>
  <c r="AJ699" i="5"/>
  <c r="AJ694" i="5"/>
  <c r="AJ700" i="5"/>
  <c r="AJ704" i="5"/>
  <c r="AJ698" i="5"/>
  <c r="AJ693" i="5"/>
  <c r="AK612" i="5"/>
  <c r="AJ606" i="5"/>
  <c r="AJ702" i="5" s="1"/>
  <c r="AJ709" i="5"/>
  <c r="AF670" i="5"/>
  <c r="AF671" i="5" s="1"/>
  <c r="AM651" i="5"/>
  <c r="AH604" i="5"/>
  <c r="AG40" i="20"/>
  <c r="AG45" i="20" s="1"/>
  <c r="AH30" i="3" a="1"/>
  <c r="AH30" i="3" s="1"/>
  <c r="AH614" i="5"/>
  <c r="AH81" i="22"/>
  <c r="N629" i="5" s="1"/>
  <c r="N630" i="5" s="1"/>
  <c r="AH88" i="22"/>
  <c r="AH89" i="22"/>
  <c r="AH87" i="22"/>
  <c r="AH76" i="22"/>
  <c r="AI639" i="5" s="1"/>
  <c r="AH75" i="22"/>
  <c r="AI626" i="5" s="1"/>
  <c r="AH90" i="22"/>
  <c r="AH78" i="22"/>
  <c r="AI665" i="5" s="1"/>
  <c r="AH74" i="22"/>
  <c r="AI613" i="5" s="1"/>
  <c r="AH83" i="22"/>
  <c r="AH82" i="22"/>
  <c r="AH84" i="22"/>
  <c r="AH77" i="22"/>
  <c r="AI652" i="5" s="1"/>
  <c r="AH80" i="22"/>
  <c r="L64" i="20"/>
  <c r="M624" i="5"/>
  <c r="M633" i="5"/>
  <c r="M691" i="5"/>
  <c r="M685" i="5"/>
  <c r="W24" i="18"/>
  <c r="K49" i="18" s="1"/>
  <c r="Y716" i="5"/>
  <c r="W8" i="18" s="1"/>
  <c r="K33" i="18" s="1"/>
  <c r="Z610" i="5"/>
  <c r="AJ72" i="22"/>
  <c r="AI71" i="22"/>
  <c r="AQ54" i="13"/>
  <c r="AQ55" i="13" s="1"/>
  <c r="AD57" i="20"/>
  <c r="AD58" i="20" s="1"/>
  <c r="J736" i="5"/>
  <c r="H14" i="18" s="1"/>
  <c r="AH666" i="5"/>
  <c r="AH667" i="5" s="1"/>
  <c r="L712" i="5"/>
  <c r="AF49" i="20"/>
  <c r="AF52" i="20" s="1"/>
  <c r="AF50" i="20"/>
  <c r="AF46" i="20"/>
  <c r="AI662" i="5" l="1"/>
  <c r="N157" i="19"/>
  <c r="M183" i="19"/>
  <c r="M163" i="19"/>
  <c r="AP24" i="13"/>
  <c r="AP57" i="13" s="1"/>
  <c r="J44" i="25"/>
  <c r="AF54" i="20"/>
  <c r="AF56" i="20" s="1"/>
  <c r="AF659" i="5"/>
  <c r="AF650" i="5"/>
  <c r="AG657" i="5"/>
  <c r="AG658" i="5" s="1"/>
  <c r="AF663" i="5"/>
  <c r="AF672" i="5"/>
  <c r="AQ30" i="13"/>
  <c r="AQ31" i="13" s="1"/>
  <c r="AH642" i="5"/>
  <c r="AH643" i="5" s="1"/>
  <c r="AG644" i="5"/>
  <c r="AG645" i="5" s="1"/>
  <c r="AH655" i="5"/>
  <c r="AH656" i="5" s="1"/>
  <c r="AG670" i="5"/>
  <c r="AG671" i="5" s="1"/>
  <c r="AH89" i="20"/>
  <c r="AH90" i="20" s="1"/>
  <c r="AJ71" i="22"/>
  <c r="AK72" i="22"/>
  <c r="AM25" i="3" a="1"/>
  <c r="AM25" i="3" s="1"/>
  <c r="AN28" i="3"/>
  <c r="AM27" i="3"/>
  <c r="X616" i="5"/>
  <c r="AL664" i="5"/>
  <c r="AN945" i="5"/>
  <c r="AM942" i="5"/>
  <c r="AM943" i="5"/>
  <c r="AO20" i="16"/>
  <c r="AN17" i="16"/>
  <c r="AN14" i="16"/>
  <c r="AN21" i="16" s="1"/>
  <c r="J47" i="25"/>
  <c r="J48" i="25" s="1"/>
  <c r="AO13" i="21"/>
  <c r="AI3" i="18"/>
  <c r="K53" i="18" s="1"/>
  <c r="AL3" i="14"/>
  <c r="AK709" i="5"/>
  <c r="AK696" i="5"/>
  <c r="AK690" i="5"/>
  <c r="AK707" i="5"/>
  <c r="AK701" i="5"/>
  <c r="AK695" i="5"/>
  <c r="AK743" i="5"/>
  <c r="AK711" i="5"/>
  <c r="AK705" i="5"/>
  <c r="AK704" i="5"/>
  <c r="AK698" i="5"/>
  <c r="AK699" i="5"/>
  <c r="AK694" i="5"/>
  <c r="AK706" i="5"/>
  <c r="AK689" i="5"/>
  <c r="AK700" i="5"/>
  <c r="AK693" i="5"/>
  <c r="AL612" i="5"/>
  <c r="AK606" i="5"/>
  <c r="AK702" i="5" s="1"/>
  <c r="AK676" i="5"/>
  <c r="N631" i="5"/>
  <c r="N632" i="5" s="1"/>
  <c r="AI37" i="10"/>
  <c r="AJ36" i="10"/>
  <c r="AF646" i="5"/>
  <c r="AF637" i="5"/>
  <c r="AI93" i="20"/>
  <c r="AI92" i="20"/>
  <c r="AI25" i="20"/>
  <c r="AI18" i="20"/>
  <c r="AI24" i="20"/>
  <c r="AJ682" i="5"/>
  <c r="AS51" i="13"/>
  <c r="AS48" i="13"/>
  <c r="AS40" i="13"/>
  <c r="AS50" i="13"/>
  <c r="AS39" i="13"/>
  <c r="AS36" i="13"/>
  <c r="AS42" i="13"/>
  <c r="AS53" i="13"/>
  <c r="AS49" i="13"/>
  <c r="AS47" i="13"/>
  <c r="AS38" i="13"/>
  <c r="AS52" i="13"/>
  <c r="AS41" i="13"/>
  <c r="AS35" i="13"/>
  <c r="AS34" i="13"/>
  <c r="AT13" i="13"/>
  <c r="AS16" i="13"/>
  <c r="AS19" i="13"/>
  <c r="AS15" i="13"/>
  <c r="AS27" i="13"/>
  <c r="AS18" i="13"/>
  <c r="AS14" i="13"/>
  <c r="AS17" i="13"/>
  <c r="AS37" i="13"/>
  <c r="AM834" i="5"/>
  <c r="AN789" i="5"/>
  <c r="AM791" i="5"/>
  <c r="AM790" i="5"/>
  <c r="AE57" i="20"/>
  <c r="AE58" i="20" s="1"/>
  <c r="AI732" i="5"/>
  <c r="AI800" i="5" s="1"/>
  <c r="AJ738" i="5"/>
  <c r="AQ24" i="13"/>
  <c r="AK862" i="5"/>
  <c r="AM638" i="5"/>
  <c r="V618" i="5"/>
  <c r="V619" i="5" s="1"/>
  <c r="AR43" i="13"/>
  <c r="AR44" i="13" s="1"/>
  <c r="AN651" i="5"/>
  <c r="L20" i="20"/>
  <c r="K4" i="18"/>
  <c r="M692" i="5"/>
  <c r="M697" i="5"/>
  <c r="X24" i="18"/>
  <c r="L49" i="18" s="1"/>
  <c r="Z716" i="5"/>
  <c r="X8" i="18" s="1"/>
  <c r="L33" i="18" s="1"/>
  <c r="AA610" i="5"/>
  <c r="AK15" i="20"/>
  <c r="AJ14" i="20"/>
  <c r="AL855" i="5"/>
  <c r="AL848" i="5"/>
  <c r="AI640" i="5"/>
  <c r="AI641" i="5" s="1"/>
  <c r="AI642" i="5" s="1"/>
  <c r="AI653" i="5"/>
  <c r="AI654" i="5" s="1"/>
  <c r="AI655" i="5" s="1"/>
  <c r="AI604" i="5"/>
  <c r="AH40" i="20"/>
  <c r="AH45" i="20" s="1"/>
  <c r="AI30" i="3" a="1"/>
  <c r="AI30" i="3" s="1"/>
  <c r="AI614" i="5"/>
  <c r="AI615" i="5" s="1"/>
  <c r="AG49" i="20"/>
  <c r="AG52" i="20" s="1"/>
  <c r="AG46" i="20"/>
  <c r="AG50" i="20"/>
  <c r="AM625" i="5"/>
  <c r="W618" i="5"/>
  <c r="W619" i="5" s="1"/>
  <c r="K20" i="25"/>
  <c r="K71" i="20"/>
  <c r="K21" i="20"/>
  <c r="K22" i="20" s="1"/>
  <c r="J5" i="18"/>
  <c r="J6" i="18" s="1"/>
  <c r="L714" i="5"/>
  <c r="AI666" i="5"/>
  <c r="AI667" i="5" s="1"/>
  <c r="AH668" i="5"/>
  <c r="AH669" i="5" s="1"/>
  <c r="I9" i="18"/>
  <c r="K730" i="5"/>
  <c r="K739" i="5" s="1"/>
  <c r="AD31" i="3"/>
  <c r="AD32" i="3" s="1"/>
  <c r="AE26" i="3"/>
  <c r="AH615" i="5"/>
  <c r="AJ708" i="5"/>
  <c r="AJ710" i="5"/>
  <c r="AJ703" i="5"/>
  <c r="AJ679" i="5"/>
  <c r="AJ684" i="5"/>
  <c r="AJ677" i="5"/>
  <c r="AJ678" i="5"/>
  <c r="AN14" i="21"/>
  <c r="AI16" i="20"/>
  <c r="AI17" i="20" s="1"/>
  <c r="AH2" i="18"/>
  <c r="J52" i="18" s="1"/>
  <c r="AK2" i="14"/>
  <c r="AM15" i="16"/>
  <c r="AJ661" i="5"/>
  <c r="AJ622" i="5"/>
  <c r="AJ623" i="5" s="1"/>
  <c r="AJ635" i="5"/>
  <c r="AJ636" i="5" s="1"/>
  <c r="AJ648" i="5"/>
  <c r="AJ649" i="5" s="1"/>
  <c r="AK607" i="5"/>
  <c r="AJ609" i="5"/>
  <c r="AR20" i="13"/>
  <c r="AR21" i="13" s="1"/>
  <c r="AC34" i="3"/>
  <c r="AC35" i="3" s="1"/>
  <c r="AC33" i="3"/>
  <c r="AI89" i="22"/>
  <c r="AI88" i="22"/>
  <c r="AI87" i="22"/>
  <c r="AI75" i="22"/>
  <c r="AJ626" i="5" s="1"/>
  <c r="AI90" i="22"/>
  <c r="AI78" i="22"/>
  <c r="AJ665" i="5" s="1"/>
  <c r="AI74" i="22"/>
  <c r="AJ613" i="5" s="1"/>
  <c r="AI83" i="22"/>
  <c r="AI76" i="22"/>
  <c r="AJ639" i="5" s="1"/>
  <c r="AI82" i="22"/>
  <c r="AI84" i="22"/>
  <c r="AI77" i="22"/>
  <c r="AJ652" i="5" s="1"/>
  <c r="AI81" i="22"/>
  <c r="AI80" i="22"/>
  <c r="AH18" i="18"/>
  <c r="J68" i="18" s="1"/>
  <c r="AL1055" i="5"/>
  <c r="AL1001" i="5"/>
  <c r="AL944" i="5"/>
  <c r="AI627" i="5"/>
  <c r="AI628" i="5" s="1"/>
  <c r="AA24" i="16"/>
  <c r="AA25" i="16" s="1"/>
  <c r="AA19" i="16" s="1"/>
  <c r="T480" i="5"/>
  <c r="G480" i="5" s="1"/>
  <c r="R481" i="5"/>
  <c r="AC18" i="16"/>
  <c r="AB22" i="16"/>
  <c r="AB23" i="16" s="1"/>
  <c r="AR28" i="13"/>
  <c r="AR29" i="13" s="1"/>
  <c r="AR30" i="13" s="1"/>
  <c r="AR54" i="13"/>
  <c r="AR55" i="13" s="1"/>
  <c r="AJ662" i="5" l="1"/>
  <c r="AQ57" i="13"/>
  <c r="N183" i="19"/>
  <c r="N163" i="19"/>
  <c r="O157" i="19"/>
  <c r="AR31" i="13"/>
  <c r="M712" i="5"/>
  <c r="L71" i="20" s="1"/>
  <c r="AG54" i="20"/>
  <c r="AG56" i="20" s="1"/>
  <c r="AG646" i="5"/>
  <c r="AG637" i="5"/>
  <c r="AH670" i="5"/>
  <c r="AH671" i="5" s="1"/>
  <c r="M64" i="20"/>
  <c r="N633" i="5"/>
  <c r="N624" i="5"/>
  <c r="N691" i="5"/>
  <c r="N685" i="5"/>
  <c r="AI668" i="5"/>
  <c r="AI669" i="5" s="1"/>
  <c r="AG659" i="5"/>
  <c r="AG650" i="5"/>
  <c r="AG663" i="5"/>
  <c r="AG672" i="5"/>
  <c r="AM855" i="5"/>
  <c r="AM848" i="5"/>
  <c r="AT50" i="13"/>
  <c r="AT39" i="13"/>
  <c r="AT36" i="13"/>
  <c r="AT42" i="13"/>
  <c r="AT53" i="13"/>
  <c r="AT49" i="13"/>
  <c r="AT47" i="13"/>
  <c r="AT38" i="13"/>
  <c r="AT52" i="13"/>
  <c r="AT41" i="13"/>
  <c r="AT37" i="13"/>
  <c r="AT35" i="13"/>
  <c r="AT34" i="13"/>
  <c r="AU13" i="13"/>
  <c r="AT16" i="13"/>
  <c r="AT19" i="13"/>
  <c r="AT15" i="13"/>
  <c r="AT48" i="13"/>
  <c r="AT51" i="13"/>
  <c r="AT40" i="13"/>
  <c r="AT27" i="13"/>
  <c r="AT18" i="13"/>
  <c r="AT14" i="13"/>
  <c r="AT17" i="13"/>
  <c r="AJ37" i="10"/>
  <c r="AK36" i="10"/>
  <c r="X617" i="5"/>
  <c r="L19" i="20"/>
  <c r="AM1055" i="5"/>
  <c r="AM1001" i="5"/>
  <c r="AM944" i="5"/>
  <c r="U63" i="20"/>
  <c r="V675" i="5"/>
  <c r="V674" i="5"/>
  <c r="V620" i="5"/>
  <c r="V611" i="5"/>
  <c r="AS43" i="13"/>
  <c r="AS44" i="13" s="1"/>
  <c r="AI89" i="20"/>
  <c r="AI90" i="20" s="1"/>
  <c r="AO28" i="3"/>
  <c r="AN27" i="3"/>
  <c r="AN25" i="3" a="1"/>
  <c r="AN25" i="3" s="1"/>
  <c r="AL72" i="22"/>
  <c r="AK71" i="22"/>
  <c r="AN625" i="5"/>
  <c r="AJ640" i="5"/>
  <c r="AJ641" i="5" s="1"/>
  <c r="AO945" i="5"/>
  <c r="AN943" i="5"/>
  <c r="AN942" i="5"/>
  <c r="AJ89" i="22"/>
  <c r="AJ88" i="22"/>
  <c r="AJ87" i="22"/>
  <c r="AJ90" i="22"/>
  <c r="AJ84" i="22"/>
  <c r="AJ77" i="22"/>
  <c r="AK652" i="5" s="1"/>
  <c r="AJ81" i="22"/>
  <c r="O629" i="5" s="1"/>
  <c r="O630" i="5" s="1"/>
  <c r="AJ83" i="22"/>
  <c r="AJ76" i="22"/>
  <c r="AK639" i="5" s="1"/>
  <c r="AJ82" i="22"/>
  <c r="AJ75" i="22"/>
  <c r="AK626" i="5" s="1"/>
  <c r="AJ74" i="22"/>
  <c r="AK613" i="5" s="1"/>
  <c r="AJ78" i="22"/>
  <c r="AK665" i="5" s="1"/>
  <c r="AJ80" i="22"/>
  <c r="Z616" i="5" s="1"/>
  <c r="AD18" i="16"/>
  <c r="AC22" i="16"/>
  <c r="AC23" i="16" s="1"/>
  <c r="L717" i="5"/>
  <c r="AI656" i="5"/>
  <c r="AO651" i="5"/>
  <c r="AK708" i="5"/>
  <c r="AK710" i="5"/>
  <c r="AK677" i="5"/>
  <c r="AK703" i="5"/>
  <c r="AK679" i="5"/>
  <c r="AK678" i="5"/>
  <c r="AK684" i="5"/>
  <c r="AJ604" i="5"/>
  <c r="AI40" i="20"/>
  <c r="AI45" i="20" s="1"/>
  <c r="AJ614" i="5"/>
  <c r="AJ30" i="3" a="1"/>
  <c r="AJ30" i="3" s="1"/>
  <c r="AN638" i="5"/>
  <c r="AP13" i="21"/>
  <c r="AM3" i="14"/>
  <c r="AJ3" i="18"/>
  <c r="L53" i="18" s="1"/>
  <c r="AL707" i="5"/>
  <c r="AL701" i="5"/>
  <c r="AL695" i="5"/>
  <c r="AL706" i="5"/>
  <c r="AL700" i="5"/>
  <c r="AL694" i="5"/>
  <c r="AL743" i="5"/>
  <c r="AL711" i="5"/>
  <c r="AL705" i="5"/>
  <c r="AL690" i="5"/>
  <c r="AL699" i="5"/>
  <c r="AL689" i="5"/>
  <c r="AL704" i="5"/>
  <c r="AL698" i="5"/>
  <c r="AL693" i="5"/>
  <c r="AL709" i="5"/>
  <c r="AL676" i="5"/>
  <c r="AL696" i="5"/>
  <c r="AL606" i="5"/>
  <c r="AL702" i="5" s="1"/>
  <c r="AM612" i="5"/>
  <c r="AJ666" i="5"/>
  <c r="AJ667" i="5" s="1"/>
  <c r="K23" i="20"/>
  <c r="K91" i="20"/>
  <c r="AH49" i="20"/>
  <c r="AH52" i="20" s="1"/>
  <c r="AH50" i="20"/>
  <c r="AH46" i="20"/>
  <c r="AS20" i="13"/>
  <c r="AS21" i="13" s="1"/>
  <c r="AS22" i="13" s="1"/>
  <c r="AS54" i="13"/>
  <c r="AS55" i="13" s="1"/>
  <c r="AH644" i="5"/>
  <c r="AH645" i="5" s="1"/>
  <c r="T481" i="5"/>
  <c r="R482" i="5"/>
  <c r="Y24" i="18"/>
  <c r="M49" i="18" s="1"/>
  <c r="AA716" i="5"/>
  <c r="Y8" i="18" s="1"/>
  <c r="M33" i="18" s="1"/>
  <c r="AB610" i="5"/>
  <c r="AL862" i="5"/>
  <c r="AI18" i="18"/>
  <c r="K68" i="18" s="1"/>
  <c r="AI643" i="5"/>
  <c r="AJ93" i="20"/>
  <c r="AJ92" i="20"/>
  <c r="AJ25" i="20"/>
  <c r="AJ24" i="20"/>
  <c r="AJ18" i="20"/>
  <c r="AS28" i="13"/>
  <c r="AS29" i="13" s="1"/>
  <c r="AS30" i="13" s="1"/>
  <c r="AF57" i="20"/>
  <c r="AF58" i="20" s="1"/>
  <c r="AD34" i="3"/>
  <c r="AD35" i="3" s="1"/>
  <c r="AD33" i="3"/>
  <c r="V63" i="20"/>
  <c r="W675" i="5"/>
  <c r="W674" i="5"/>
  <c r="W620" i="5"/>
  <c r="W611" i="5"/>
  <c r="AL15" i="20"/>
  <c r="AK14" i="20"/>
  <c r="K41" i="25"/>
  <c r="K42" i="25" s="1"/>
  <c r="AK682" i="5"/>
  <c r="AJ653" i="5"/>
  <c r="AJ654" i="5" s="1"/>
  <c r="AJ655" i="5" s="1"/>
  <c r="AJ627" i="5"/>
  <c r="AJ628" i="5" s="1"/>
  <c r="AO14" i="21"/>
  <c r="AJ16" i="20"/>
  <c r="AJ17" i="20" s="1"/>
  <c r="AI2" i="18"/>
  <c r="K52" i="18" s="1"/>
  <c r="AN15" i="16"/>
  <c r="AL2" i="14"/>
  <c r="AK622" i="5"/>
  <c r="AK623" i="5" s="1"/>
  <c r="AK648" i="5"/>
  <c r="AK649" i="5" s="1"/>
  <c r="AK635" i="5"/>
  <c r="AK636" i="5" s="1"/>
  <c r="AK609" i="5"/>
  <c r="AK661" i="5"/>
  <c r="AL607" i="5"/>
  <c r="AE31" i="3"/>
  <c r="AE32" i="3" s="1"/>
  <c r="AF26" i="3"/>
  <c r="Y616" i="5"/>
  <c r="K21" i="25"/>
  <c r="K35" i="25" s="1"/>
  <c r="K37" i="25" s="1"/>
  <c r="AJ732" i="5"/>
  <c r="AJ800" i="5" s="1"/>
  <c r="AK738" i="5"/>
  <c r="AN834" i="5"/>
  <c r="AO789" i="5"/>
  <c r="AN791" i="5"/>
  <c r="AN790" i="5"/>
  <c r="AP20" i="16"/>
  <c r="AO14" i="16"/>
  <c r="AO21" i="16" s="1"/>
  <c r="AO17" i="16"/>
  <c r="AM664" i="5"/>
  <c r="AR22" i="13"/>
  <c r="AR23" i="13" s="1"/>
  <c r="AB24" i="16"/>
  <c r="AB25" i="16" s="1"/>
  <c r="AB19" i="16" s="1"/>
  <c r="K736" i="5"/>
  <c r="I14" i="18" s="1"/>
  <c r="AH657" i="5"/>
  <c r="AH658" i="5" s="1"/>
  <c r="AK662" i="5" l="1"/>
  <c r="AL682" i="5"/>
  <c r="O183" i="19"/>
  <c r="O163" i="19"/>
  <c r="P157" i="19"/>
  <c r="L21" i="20"/>
  <c r="L22" i="20" s="1"/>
  <c r="K5" i="18"/>
  <c r="K6" i="18" s="1"/>
  <c r="M714" i="5"/>
  <c r="M717" i="5" s="1"/>
  <c r="AH54" i="20"/>
  <c r="AH56" i="20" s="1"/>
  <c r="K44" i="25"/>
  <c r="AI670" i="5"/>
  <c r="AI671" i="5" s="1"/>
  <c r="AS23" i="13"/>
  <c r="AS24" i="13" s="1"/>
  <c r="AH659" i="5"/>
  <c r="AH650" i="5"/>
  <c r="AJ642" i="5"/>
  <c r="AJ643" i="5" s="1"/>
  <c r="AJ668" i="5"/>
  <c r="AJ669" i="5" s="1"/>
  <c r="AK653" i="5"/>
  <c r="AK654" i="5" s="1"/>
  <c r="AK655" i="5" s="1"/>
  <c r="AP945" i="5"/>
  <c r="AO943" i="5"/>
  <c r="AO942" i="5"/>
  <c r="AT54" i="13"/>
  <c r="AT55" i="13" s="1"/>
  <c r="AF31" i="3"/>
  <c r="AF32" i="3" s="1"/>
  <c r="AG26" i="3"/>
  <c r="AQ20" i="16"/>
  <c r="AP17" i="16"/>
  <c r="AP14" i="16"/>
  <c r="AP21" i="16" s="1"/>
  <c r="AC24" i="16"/>
  <c r="AC25" i="16" s="1"/>
  <c r="AC19" i="16" s="1"/>
  <c r="AK87" i="22"/>
  <c r="AK89" i="22"/>
  <c r="AK90" i="22"/>
  <c r="AK83" i="22"/>
  <c r="AK77" i="22"/>
  <c r="AL652" i="5" s="1"/>
  <c r="AK81" i="22"/>
  <c r="AK82" i="22"/>
  <c r="AK84" i="22"/>
  <c r="AK80" i="22"/>
  <c r="AK75" i="22"/>
  <c r="AL626" i="5" s="1"/>
  <c r="AK78" i="22"/>
  <c r="AL665" i="5" s="1"/>
  <c r="AK76" i="22"/>
  <c r="AL639" i="5" s="1"/>
  <c r="AK88" i="22"/>
  <c r="AK74" i="22"/>
  <c r="AL613" i="5" s="1"/>
  <c r="AP14" i="21"/>
  <c r="AK16" i="20"/>
  <c r="AK17" i="20" s="1"/>
  <c r="AM2" i="14"/>
  <c r="AJ2" i="18"/>
  <c r="L52" i="18" s="1"/>
  <c r="AO15" i="16"/>
  <c r="AL635" i="5"/>
  <c r="AL636" i="5" s="1"/>
  <c r="AL648" i="5"/>
  <c r="AL649" i="5" s="1"/>
  <c r="AL661" i="5"/>
  <c r="AM607" i="5"/>
  <c r="AL622" i="5"/>
  <c r="AL623" i="5" s="1"/>
  <c r="AL609" i="5"/>
  <c r="AE18" i="16"/>
  <c r="AD22" i="16"/>
  <c r="AD23" i="16" s="1"/>
  <c r="AM72" i="22"/>
  <c r="AL71" i="22"/>
  <c r="AG57" i="20"/>
  <c r="AG58" i="20" s="1"/>
  <c r="K47" i="25"/>
  <c r="K48" i="25" s="1"/>
  <c r="AS31" i="13"/>
  <c r="Z24" i="18"/>
  <c r="N49" i="18" s="1"/>
  <c r="AB716" i="5"/>
  <c r="Z8" i="18" s="1"/>
  <c r="N33" i="18" s="1"/>
  <c r="AC610" i="5"/>
  <c r="F217" i="5"/>
  <c r="Z617" i="5"/>
  <c r="AI644" i="5"/>
  <c r="AI645" i="5" s="1"/>
  <c r="AI49" i="20"/>
  <c r="AI52" i="20" s="1"/>
  <c r="AI50" i="20"/>
  <c r="AI46" i="20"/>
  <c r="AP651" i="5"/>
  <c r="AK666" i="5"/>
  <c r="AK667" i="5" s="1"/>
  <c r="AL36" i="10"/>
  <c r="AK37" i="10"/>
  <c r="AU50" i="13"/>
  <c r="AU42" i="13"/>
  <c r="AU27" i="13"/>
  <c r="AU53" i="13"/>
  <c r="AU49" i="13"/>
  <c r="AU35" i="13"/>
  <c r="AU47" i="13"/>
  <c r="AU52" i="13"/>
  <c r="AU41" i="13"/>
  <c r="AU37" i="13"/>
  <c r="AU51" i="13"/>
  <c r="AU48" i="13"/>
  <c r="AU40" i="13"/>
  <c r="AU36" i="13"/>
  <c r="AU16" i="13"/>
  <c r="AU38" i="13"/>
  <c r="AU19" i="13"/>
  <c r="AU15" i="13"/>
  <c r="AU18" i="13"/>
  <c r="AU39" i="13"/>
  <c r="AU14" i="13"/>
  <c r="AU17" i="13"/>
  <c r="AV13" i="13"/>
  <c r="AU34" i="13"/>
  <c r="M20" i="20"/>
  <c r="L4" i="18"/>
  <c r="N697" i="5"/>
  <c r="N692" i="5"/>
  <c r="AE34" i="3"/>
  <c r="AE35" i="3" s="1"/>
  <c r="AE33" i="3"/>
  <c r="AJ656" i="5"/>
  <c r="AK92" i="20"/>
  <c r="AK93" i="20"/>
  <c r="AK25" i="20"/>
  <c r="AK24" i="20"/>
  <c r="AK18" i="20"/>
  <c r="AQ13" i="21"/>
  <c r="AK3" i="18"/>
  <c r="M53" i="18" s="1"/>
  <c r="AN3" i="14"/>
  <c r="AM743" i="5"/>
  <c r="AM707" i="5"/>
  <c r="AM701" i="5"/>
  <c r="AM695" i="5"/>
  <c r="AM689" i="5"/>
  <c r="AM706" i="5"/>
  <c r="AM700" i="5"/>
  <c r="AM694" i="5"/>
  <c r="AM711" i="5"/>
  <c r="AM704" i="5"/>
  <c r="AM709" i="5"/>
  <c r="AM699" i="5"/>
  <c r="AM696" i="5"/>
  <c r="AM698" i="5"/>
  <c r="AM693" i="5"/>
  <c r="AM676" i="5"/>
  <c r="AM705" i="5"/>
  <c r="AN612" i="5"/>
  <c r="AM690" i="5"/>
  <c r="AM606" i="5"/>
  <c r="AM702" i="5" s="1"/>
  <c r="AK604" i="5"/>
  <c r="AJ40" i="20"/>
  <c r="AJ45" i="20" s="1"/>
  <c r="AK614" i="5"/>
  <c r="AK615" i="5" s="1"/>
  <c r="AK30" i="3" a="1"/>
  <c r="AK30" i="3" s="1"/>
  <c r="AT43" i="13"/>
  <c r="AT44" i="13" s="1"/>
  <c r="L20" i="25"/>
  <c r="AH663" i="5"/>
  <c r="AH672" i="5"/>
  <c r="AM15" i="20"/>
  <c r="AL14" i="20"/>
  <c r="T482" i="5"/>
  <c r="G482" i="5" s="1"/>
  <c r="R483" i="5"/>
  <c r="AL710" i="5"/>
  <c r="AL703" i="5"/>
  <c r="AL679" i="5"/>
  <c r="AL708" i="5"/>
  <c r="AL684" i="5"/>
  <c r="AL677" i="5"/>
  <c r="AL678" i="5"/>
  <c r="AJ615" i="5"/>
  <c r="AI657" i="5"/>
  <c r="AI658" i="5" s="1"/>
  <c r="AK627" i="5"/>
  <c r="AK628" i="5" s="1"/>
  <c r="Y617" i="5"/>
  <c r="AN855" i="5"/>
  <c r="AN848" i="5"/>
  <c r="J9" i="18"/>
  <c r="L730" i="5"/>
  <c r="L739" i="5" s="1"/>
  <c r="AP28" i="3"/>
  <c r="AO27" i="3"/>
  <c r="AO25" i="3" a="1"/>
  <c r="AO25" i="3" s="1"/>
  <c r="AT20" i="13"/>
  <c r="AT21" i="13" s="1"/>
  <c r="AT22" i="13" s="1"/>
  <c r="AM862" i="5"/>
  <c r="AO834" i="5"/>
  <c r="AP789" i="5"/>
  <c r="AO791" i="5"/>
  <c r="AO790" i="5"/>
  <c r="AN664" i="5"/>
  <c r="AO638" i="5"/>
  <c r="AK640" i="5"/>
  <c r="AK641" i="5" s="1"/>
  <c r="AN1055" i="5"/>
  <c r="AN1001" i="5"/>
  <c r="AN944" i="5"/>
  <c r="AR24" i="13"/>
  <c r="AR57" i="13" s="1"/>
  <c r="AH637" i="5"/>
  <c r="AH646" i="5"/>
  <c r="AJ18" i="18"/>
  <c r="L68" i="18" s="1"/>
  <c r="AJ89" i="20"/>
  <c r="AJ90" i="20" s="1"/>
  <c r="AT28" i="13"/>
  <c r="AT29" i="13" s="1"/>
  <c r="AK732" i="5"/>
  <c r="AK800" i="5" s="1"/>
  <c r="AL738" i="5"/>
  <c r="O631" i="5"/>
  <c r="O632" i="5" s="1"/>
  <c r="AO625" i="5"/>
  <c r="X618" i="5"/>
  <c r="X619" i="5" s="1"/>
  <c r="AL662" i="5" l="1"/>
  <c r="AM682" i="5"/>
  <c r="AS57" i="13"/>
  <c r="AT30" i="13"/>
  <c r="AT31" i="13" s="1"/>
  <c r="E228" i="19"/>
  <c r="P183" i="19"/>
  <c r="P163" i="19"/>
  <c r="D234" i="19" s="1"/>
  <c r="L23" i="20"/>
  <c r="N712" i="5"/>
  <c r="N714" i="5" s="1"/>
  <c r="N717" i="5" s="1"/>
  <c r="L91" i="20"/>
  <c r="AI54" i="20"/>
  <c r="AI56" i="20" s="1"/>
  <c r="AJ670" i="5"/>
  <c r="AJ671" i="5" s="1"/>
  <c r="AJ644" i="5"/>
  <c r="AJ645" i="5" s="1"/>
  <c r="W63" i="20"/>
  <c r="X675" i="5"/>
  <c r="X674" i="5"/>
  <c r="X620" i="5"/>
  <c r="X611" i="5"/>
  <c r="AI646" i="5"/>
  <c r="AI637" i="5"/>
  <c r="N64" i="20"/>
  <c r="O633" i="5"/>
  <c r="O624" i="5"/>
  <c r="O691" i="5"/>
  <c r="O685" i="5"/>
  <c r="AT23" i="13"/>
  <c r="AT24" i="13" s="1"/>
  <c r="AK642" i="5"/>
  <c r="AK643" i="5" s="1"/>
  <c r="T483" i="5"/>
  <c r="G483" i="5" s="1"/>
  <c r="R484" i="5"/>
  <c r="AL627" i="5"/>
  <c r="AL628" i="5" s="1"/>
  <c r="AO1055" i="5"/>
  <c r="AO1001" i="5"/>
  <c r="AO944" i="5"/>
  <c r="AO664" i="5"/>
  <c r="AR13" i="21"/>
  <c r="AL3" i="18"/>
  <c r="N53" i="18" s="1"/>
  <c r="AO3" i="14"/>
  <c r="AN743" i="5"/>
  <c r="AN706" i="5"/>
  <c r="AN700" i="5"/>
  <c r="AN694" i="5"/>
  <c r="AN711" i="5"/>
  <c r="AN705" i="5"/>
  <c r="AN699" i="5"/>
  <c r="AN693" i="5"/>
  <c r="AN704" i="5"/>
  <c r="AN709" i="5"/>
  <c r="AN689" i="5"/>
  <c r="AN696" i="5"/>
  <c r="AN707" i="5"/>
  <c r="AN698" i="5"/>
  <c r="AN676" i="5"/>
  <c r="AN695" i="5"/>
  <c r="AN690" i="5"/>
  <c r="AN701" i="5"/>
  <c r="AO612" i="5"/>
  <c r="AN606" i="5"/>
  <c r="AN682" i="5" s="1"/>
  <c r="AU54" i="13"/>
  <c r="AU55" i="13" s="1"/>
  <c r="AQ651" i="5"/>
  <c r="Z618" i="5"/>
  <c r="Z619" i="5" s="1"/>
  <c r="AA616" i="5"/>
  <c r="AP625" i="5"/>
  <c r="L736" i="5"/>
  <c r="J14" i="18" s="1"/>
  <c r="AP943" i="5"/>
  <c r="AP942" i="5"/>
  <c r="AQ945" i="5"/>
  <c r="AP638" i="5"/>
  <c r="Y618" i="5"/>
  <c r="Y619" i="5" s="1"/>
  <c r="L21" i="25"/>
  <c r="L35" i="25" s="1"/>
  <c r="L37" i="25" s="1"/>
  <c r="AR20" i="16"/>
  <c r="AQ17" i="16"/>
  <c r="AQ14" i="16"/>
  <c r="AQ21" i="16" s="1"/>
  <c r="AL92" i="20"/>
  <c r="AL93" i="20"/>
  <c r="AL25" i="20"/>
  <c r="AL24" i="20"/>
  <c r="AL18" i="20"/>
  <c r="L41" i="25"/>
  <c r="L42" i="25" s="1"/>
  <c r="AG31" i="3"/>
  <c r="AG32" i="3" s="1"/>
  <c r="AH26" i="3"/>
  <c r="AN15" i="20"/>
  <c r="AM14" i="20"/>
  <c r="AU28" i="13"/>
  <c r="AL653" i="5"/>
  <c r="AL654" i="5" s="1"/>
  <c r="AF34" i="3"/>
  <c r="AF35" i="3" s="1"/>
  <c r="AF33" i="3"/>
  <c r="AK89" i="20"/>
  <c r="AK90" i="20" s="1"/>
  <c r="AL90" i="22"/>
  <c r="AL89" i="22"/>
  <c r="AL84" i="22"/>
  <c r="AL82" i="22"/>
  <c r="AL87" i="22"/>
  <c r="AL77" i="22"/>
  <c r="AM652" i="5" s="1"/>
  <c r="AL81" i="22"/>
  <c r="P629" i="5" s="1"/>
  <c r="P630" i="5" s="1"/>
  <c r="AL74" i="22"/>
  <c r="AM613" i="5" s="1"/>
  <c r="AL75" i="22"/>
  <c r="AM626" i="5" s="1"/>
  <c r="AL88" i="22"/>
  <c r="AL83" i="22"/>
  <c r="AL80" i="22"/>
  <c r="AB616" i="5" s="1"/>
  <c r="AL76" i="22"/>
  <c r="AM639" i="5" s="1"/>
  <c r="AL78" i="22"/>
  <c r="AM665" i="5" s="1"/>
  <c r="AK656" i="5"/>
  <c r="K9" i="18"/>
  <c r="M730" i="5"/>
  <c r="M739" i="5" s="1"/>
  <c r="M19" i="20"/>
  <c r="AN72" i="22"/>
  <c r="AM71" i="22"/>
  <c r="AQ14" i="21"/>
  <c r="AL16" i="20"/>
  <c r="AL17" i="20" s="1"/>
  <c r="AK2" i="18"/>
  <c r="M52" i="18" s="1"/>
  <c r="AP15" i="16"/>
  <c r="AN2" i="14"/>
  <c r="AM635" i="5"/>
  <c r="AM636" i="5" s="1"/>
  <c r="AM648" i="5"/>
  <c r="AM649" i="5" s="1"/>
  <c r="AM661" i="5"/>
  <c r="AN607" i="5"/>
  <c r="AM609" i="5"/>
  <c r="AM622" i="5"/>
  <c r="AM623" i="5" s="1"/>
  <c r="AP834" i="5"/>
  <c r="AQ789" i="5"/>
  <c r="AP791" i="5"/>
  <c r="AP790" i="5"/>
  <c r="AU43" i="13"/>
  <c r="AU44" i="13" s="1"/>
  <c r="AD24" i="16"/>
  <c r="AD25" i="16" s="1"/>
  <c r="AD19" i="16" s="1"/>
  <c r="AL604" i="5"/>
  <c r="AK40" i="20"/>
  <c r="AK45" i="20" s="1"/>
  <c r="AL30" i="3" a="1"/>
  <c r="AL30" i="3" s="1"/>
  <c r="AL614" i="5"/>
  <c r="AO855" i="5"/>
  <c r="AO848" i="5"/>
  <c r="AV50" i="13"/>
  <c r="AV39" i="13"/>
  <c r="AV36" i="13"/>
  <c r="AV42" i="13"/>
  <c r="AV27" i="13"/>
  <c r="AV53" i="13"/>
  <c r="AV49" i="13"/>
  <c r="AV35" i="13"/>
  <c r="AV47" i="13"/>
  <c r="AV38" i="13"/>
  <c r="AV52" i="13"/>
  <c r="AV41" i="13"/>
  <c r="AV51" i="13"/>
  <c r="AV48" i="13"/>
  <c r="AV40" i="13"/>
  <c r="AV19" i="13"/>
  <c r="AV15" i="13"/>
  <c r="AV18" i="13"/>
  <c r="AV14" i="13"/>
  <c r="AV17" i="13"/>
  <c r="AV37" i="13"/>
  <c r="AV34" i="13"/>
  <c r="AW13" i="13"/>
  <c r="AV16" i="13"/>
  <c r="AM36" i="10"/>
  <c r="AL37" i="10"/>
  <c r="E15" i="15"/>
  <c r="F220" i="5"/>
  <c r="F221" i="5" s="1"/>
  <c r="AF18" i="16"/>
  <c r="AE22" i="16"/>
  <c r="AE23" i="16" s="1"/>
  <c r="AK668" i="5"/>
  <c r="AK669" i="5" s="1"/>
  <c r="AM738" i="5"/>
  <c r="AL732" i="5"/>
  <c r="AL800" i="5" s="1"/>
  <c r="AP27" i="3"/>
  <c r="AP25" i="3" a="1"/>
  <c r="AP25" i="3" s="1"/>
  <c r="AQ28" i="3"/>
  <c r="AI659" i="5"/>
  <c r="AI650" i="5"/>
  <c r="AM710" i="5"/>
  <c r="AM703" i="5"/>
  <c r="AM708" i="5"/>
  <c r="AM684" i="5"/>
  <c r="AM678" i="5"/>
  <c r="AM679" i="5"/>
  <c r="AM677" i="5"/>
  <c r="AK18" i="18"/>
  <c r="M68" i="18" s="1"/>
  <c r="AA24" i="18"/>
  <c r="C74" i="18" s="1"/>
  <c r="AC716" i="5"/>
  <c r="AA8" i="18" s="1"/>
  <c r="C58" i="18" s="1"/>
  <c r="AD610" i="5"/>
  <c r="AL640" i="5"/>
  <c r="AL641" i="5" s="1"/>
  <c r="AH57" i="20"/>
  <c r="AH58" i="20" s="1"/>
  <c r="AI672" i="5"/>
  <c r="AI663" i="5"/>
  <c r="AJ49" i="20"/>
  <c r="AJ52" i="20" s="1"/>
  <c r="AJ50" i="20"/>
  <c r="AJ46" i="20"/>
  <c r="AN862" i="5"/>
  <c r="AJ657" i="5"/>
  <c r="AJ658" i="5" s="1"/>
  <c r="AU20" i="13"/>
  <c r="AL666" i="5"/>
  <c r="AL667" i="5" s="1"/>
  <c r="AM662" i="5" l="1"/>
  <c r="AN702" i="5"/>
  <c r="AT57" i="13"/>
  <c r="E218" i="19"/>
  <c r="F218" i="19" s="1"/>
  <c r="G218" i="19" s="1"/>
  <c r="H218" i="19" s="1"/>
  <c r="I218" i="19" s="1"/>
  <c r="J218" i="19" s="1"/>
  <c r="K218" i="19" s="1"/>
  <c r="L218" i="19" s="1"/>
  <c r="M218" i="19" s="1"/>
  <c r="N218" i="19" s="1"/>
  <c r="O218" i="19" s="1"/>
  <c r="P218" i="19" s="1"/>
  <c r="E254" i="19"/>
  <c r="E234" i="19"/>
  <c r="F228" i="19"/>
  <c r="Q163" i="19"/>
  <c r="M71" i="20"/>
  <c r="L5" i="18"/>
  <c r="L6" i="18" s="1"/>
  <c r="M21" i="20"/>
  <c r="M22" i="20" s="1"/>
  <c r="M23" i="20" s="1"/>
  <c r="L44" i="25"/>
  <c r="AJ54" i="20"/>
  <c r="AJ56" i="20" s="1"/>
  <c r="AL655" i="5"/>
  <c r="AL656" i="5" s="1"/>
  <c r="Y63" i="20"/>
  <c r="Z674" i="5"/>
  <c r="Z675" i="5"/>
  <c r="Z611" i="5"/>
  <c r="Z620" i="5"/>
  <c r="AL642" i="5"/>
  <c r="AL643" i="5" s="1"/>
  <c r="AK644" i="5"/>
  <c r="AK645" i="5" s="1"/>
  <c r="M736" i="5"/>
  <c r="K14" i="18" s="1"/>
  <c r="AL668" i="5"/>
  <c r="AL669" i="5" s="1"/>
  <c r="AK670" i="5"/>
  <c r="AK671" i="5" s="1"/>
  <c r="AJ659" i="5"/>
  <c r="AJ650" i="5"/>
  <c r="AJ637" i="5"/>
  <c r="AJ646" i="5"/>
  <c r="AJ672" i="5"/>
  <c r="AJ663" i="5"/>
  <c r="AV43" i="13"/>
  <c r="AV44" i="13" s="1"/>
  <c r="AB24" i="18"/>
  <c r="D74" i="18" s="1"/>
  <c r="AD716" i="5"/>
  <c r="AB8" i="18" s="1"/>
  <c r="D58" i="18" s="1"/>
  <c r="AE610" i="5"/>
  <c r="AV54" i="13"/>
  <c r="AV55" i="13" s="1"/>
  <c r="AM640" i="5"/>
  <c r="AM641" i="5" s="1"/>
  <c r="AM732" i="5"/>
  <c r="AM800" i="5" s="1"/>
  <c r="AN738" i="5"/>
  <c r="AB617" i="5"/>
  <c r="AH31" i="3"/>
  <c r="AH32" i="3" s="1"/>
  <c r="AI26" i="3"/>
  <c r="AQ943" i="5"/>
  <c r="AQ942" i="5"/>
  <c r="AR945" i="5"/>
  <c r="L9" i="18"/>
  <c r="N730" i="5"/>
  <c r="N739" i="5" s="1"/>
  <c r="AV20" i="13"/>
  <c r="AV21" i="13" s="1"/>
  <c r="AV22" i="13" s="1"/>
  <c r="AP855" i="5"/>
  <c r="AP848" i="5"/>
  <c r="AI57" i="20"/>
  <c r="AI58" i="20" s="1"/>
  <c r="AG34" i="3"/>
  <c r="AG35" i="3" s="1"/>
  <c r="AG33" i="3"/>
  <c r="AO862" i="5"/>
  <c r="AE24" i="16"/>
  <c r="AE25" i="16" s="1"/>
  <c r="AE19" i="16" s="1"/>
  <c r="AM90" i="22"/>
  <c r="AM84" i="22"/>
  <c r="AM81" i="22"/>
  <c r="AM74" i="22"/>
  <c r="AN613" i="5" s="1"/>
  <c r="AM76" i="22"/>
  <c r="AN639" i="5" s="1"/>
  <c r="AM83" i="22"/>
  <c r="AM75" i="22"/>
  <c r="AN626" i="5" s="1"/>
  <c r="AM80" i="22"/>
  <c r="AM89" i="22"/>
  <c r="AM88" i="22"/>
  <c r="AM78" i="22"/>
  <c r="AN665" i="5" s="1"/>
  <c r="AM77" i="22"/>
  <c r="AN652" i="5" s="1"/>
  <c r="AM82" i="22"/>
  <c r="AM87" i="22"/>
  <c r="AU29" i="13"/>
  <c r="AU30" i="13" s="1"/>
  <c r="AA617" i="5"/>
  <c r="AG18" i="16"/>
  <c r="AF22" i="16"/>
  <c r="AF23" i="16" s="1"/>
  <c r="AV28" i="13"/>
  <c r="AV29" i="13" s="1"/>
  <c r="AV30" i="13" s="1"/>
  <c r="AO72" i="22"/>
  <c r="AN71" i="22"/>
  <c r="AM627" i="5"/>
  <c r="AM628" i="5" s="1"/>
  <c r="AP1055" i="5"/>
  <c r="AP944" i="5"/>
  <c r="AP1001" i="5"/>
  <c r="AK49" i="20"/>
  <c r="AK52" i="20" s="1"/>
  <c r="AK50" i="20"/>
  <c r="AK46" i="20"/>
  <c r="AR14" i="21"/>
  <c r="AM16" i="20"/>
  <c r="AM17" i="20" s="1"/>
  <c r="AL2" i="18"/>
  <c r="N52" i="18" s="1"/>
  <c r="AQ15" i="16"/>
  <c r="AO2" i="14"/>
  <c r="AN635" i="5"/>
  <c r="AN636" i="5" s="1"/>
  <c r="AN661" i="5"/>
  <c r="AO607" i="5"/>
  <c r="AN609" i="5"/>
  <c r="AN622" i="5"/>
  <c r="AN623" i="5" s="1"/>
  <c r="AN648" i="5"/>
  <c r="AN649" i="5" s="1"/>
  <c r="AM604" i="5"/>
  <c r="AL40" i="20"/>
  <c r="AL45" i="20" s="1"/>
  <c r="AM30" i="3" a="1"/>
  <c r="AM30" i="3" s="1"/>
  <c r="AM614" i="5"/>
  <c r="AM615" i="5" s="1"/>
  <c r="L47" i="25"/>
  <c r="L48" i="25" s="1"/>
  <c r="AQ27" i="3"/>
  <c r="AQ25" i="3" a="1"/>
  <c r="AQ25" i="3" s="1"/>
  <c r="AR28" i="3"/>
  <c r="P631" i="5"/>
  <c r="P632" i="5" s="1"/>
  <c r="AP664" i="5"/>
  <c r="AL615" i="5"/>
  <c r="AM653" i="5"/>
  <c r="AM654" i="5" s="1"/>
  <c r="AM655" i="5" s="1"/>
  <c r="AM37" i="10"/>
  <c r="AN36" i="10"/>
  <c r="AK657" i="5"/>
  <c r="AK658" i="5" s="1"/>
  <c r="AM92" i="20"/>
  <c r="AM93" i="20"/>
  <c r="AM25" i="20"/>
  <c r="AM24" i="20"/>
  <c r="AM18" i="20"/>
  <c r="X63" i="20"/>
  <c r="Y675" i="5"/>
  <c r="Y674" i="5"/>
  <c r="Y620" i="5"/>
  <c r="Y611" i="5"/>
  <c r="AQ625" i="5"/>
  <c r="AR651" i="5"/>
  <c r="AU21" i="13"/>
  <c r="AO15" i="20"/>
  <c r="AN14" i="20"/>
  <c r="T484" i="5"/>
  <c r="G484" i="5" s="1"/>
  <c r="R485" i="5"/>
  <c r="N20" i="20"/>
  <c r="M4" i="18"/>
  <c r="O692" i="5"/>
  <c r="O697" i="5"/>
  <c r="AL89" i="20"/>
  <c r="AL90" i="20" s="1"/>
  <c r="AW42" i="13"/>
  <c r="AW53" i="13"/>
  <c r="AW49" i="13"/>
  <c r="AW35" i="13"/>
  <c r="AW47" i="13"/>
  <c r="AW38" i="13"/>
  <c r="AW52" i="13"/>
  <c r="AW41" i="13"/>
  <c r="AW51" i="13"/>
  <c r="AW48" i="13"/>
  <c r="AW40" i="13"/>
  <c r="AW19" i="13"/>
  <c r="AW15" i="13"/>
  <c r="AW18" i="13"/>
  <c r="AW50" i="13"/>
  <c r="AW39" i="13"/>
  <c r="AW27" i="13"/>
  <c r="AW14" i="13"/>
  <c r="AW17" i="13"/>
  <c r="AW37" i="13"/>
  <c r="AW34" i="13"/>
  <c r="AX13" i="13"/>
  <c r="AW16" i="13"/>
  <c r="AW36" i="13"/>
  <c r="AQ638" i="5"/>
  <c r="AN710" i="5"/>
  <c r="AN703" i="5"/>
  <c r="AN708" i="5"/>
  <c r="AN678" i="5"/>
  <c r="AN679" i="5"/>
  <c r="AN677" i="5"/>
  <c r="AN684" i="5"/>
  <c r="AL18" i="18"/>
  <c r="N68" i="18" s="1"/>
  <c r="M20" i="25"/>
  <c r="AQ834" i="5"/>
  <c r="AR789" i="5"/>
  <c r="AQ791" i="5"/>
  <c r="AQ790" i="5"/>
  <c r="AM666" i="5"/>
  <c r="AM667" i="5" s="1"/>
  <c r="AS20" i="16"/>
  <c r="AR17" i="16"/>
  <c r="AR14" i="16"/>
  <c r="AR21" i="16" s="1"/>
  <c r="AS13" i="21"/>
  <c r="AM3" i="18"/>
  <c r="C78" i="18" s="1"/>
  <c r="AP3" i="14"/>
  <c r="AO706" i="5"/>
  <c r="AO700" i="5"/>
  <c r="AO694" i="5"/>
  <c r="AO711" i="5"/>
  <c r="AO705" i="5"/>
  <c r="AO699" i="5"/>
  <c r="AO693" i="5"/>
  <c r="AO743" i="5"/>
  <c r="AO709" i="5"/>
  <c r="AO689" i="5"/>
  <c r="AO696" i="5"/>
  <c r="AO707" i="5"/>
  <c r="AO704" i="5"/>
  <c r="AO676" i="5"/>
  <c r="AO695" i="5"/>
  <c r="AO690" i="5"/>
  <c r="AO701" i="5"/>
  <c r="AP612" i="5"/>
  <c r="AO606" i="5"/>
  <c r="AO682" i="5" s="1"/>
  <c r="AO698" i="5"/>
  <c r="AN662" i="5" l="1"/>
  <c r="G285" i="5" s="1"/>
  <c r="F19" i="15" s="1"/>
  <c r="F254" i="19"/>
  <c r="F234" i="19"/>
  <c r="G228" i="19"/>
  <c r="AV31" i="13"/>
  <c r="M91" i="20"/>
  <c r="AK54" i="20"/>
  <c r="AK56" i="20" s="1"/>
  <c r="O712" i="5"/>
  <c r="M5" i="18" s="1"/>
  <c r="M6" i="18" s="1"/>
  <c r="AK672" i="5"/>
  <c r="AK663" i="5"/>
  <c r="AK637" i="5"/>
  <c r="AK646" i="5"/>
  <c r="G251" i="5"/>
  <c r="F17" i="15" s="1"/>
  <c r="AL644" i="5"/>
  <c r="AL645" i="5" s="1"/>
  <c r="AK650" i="5"/>
  <c r="AK659" i="5"/>
  <c r="AM642" i="5"/>
  <c r="AM643" i="5" s="1"/>
  <c r="G268" i="5"/>
  <c r="F18" i="15" s="1"/>
  <c r="AV23" i="13"/>
  <c r="AV24" i="13" s="1"/>
  <c r="AM668" i="5"/>
  <c r="AM669" i="5" s="1"/>
  <c r="G234" i="5"/>
  <c r="F16" i="15" s="1"/>
  <c r="N736" i="5"/>
  <c r="L14" i="18" s="1"/>
  <c r="AL657" i="5"/>
  <c r="AL658" i="5" s="1"/>
  <c r="AW54" i="13"/>
  <c r="AW55" i="13" s="1"/>
  <c r="AR27" i="3"/>
  <c r="AR25" i="3" a="1"/>
  <c r="AR25" i="3" s="1"/>
  <c r="AS28" i="3"/>
  <c r="AA618" i="5"/>
  <c r="AA619" i="5" s="1"/>
  <c r="AN640" i="5"/>
  <c r="AN641" i="5" s="1"/>
  <c r="AN732" i="5"/>
  <c r="AN800" i="5" s="1"/>
  <c r="AO738" i="5"/>
  <c r="AW28" i="13"/>
  <c r="AW29" i="13" s="1"/>
  <c r="AW30" i="13" s="1"/>
  <c r="N19" i="20"/>
  <c r="AL49" i="20"/>
  <c r="AL52" i="20" s="1"/>
  <c r="AL50" i="20"/>
  <c r="AL46" i="20"/>
  <c r="AN604" i="5"/>
  <c r="AM40" i="20"/>
  <c r="AM45" i="20" s="1"/>
  <c r="AN614" i="5"/>
  <c r="AR638" i="5"/>
  <c r="T485" i="5"/>
  <c r="G485" i="5" s="1"/>
  <c r="R486" i="5"/>
  <c r="AQ1055" i="5"/>
  <c r="AQ1001" i="5"/>
  <c r="AQ944" i="5"/>
  <c r="AC24" i="18"/>
  <c r="E74" i="18" s="1"/>
  <c r="AE716" i="5"/>
  <c r="AC8" i="18" s="1"/>
  <c r="E58" i="18" s="1"/>
  <c r="AF610" i="5"/>
  <c r="AO71" i="22"/>
  <c r="AP72" i="22"/>
  <c r="AL670" i="5"/>
  <c r="AL671" i="5" s="1"/>
  <c r="AQ664" i="5"/>
  <c r="AN653" i="5"/>
  <c r="AN654" i="5" s="1"/>
  <c r="AU31" i="13"/>
  <c r="AO710" i="5"/>
  <c r="AO703" i="5"/>
  <c r="AO708" i="5"/>
  <c r="AO679" i="5"/>
  <c r="AO684" i="5"/>
  <c r="AO677" i="5"/>
  <c r="AO678" i="5"/>
  <c r="AO702" i="5"/>
  <c r="AR834" i="5"/>
  <c r="AS789" i="5"/>
  <c r="AR791" i="5"/>
  <c r="AR790" i="5"/>
  <c r="AM89" i="20"/>
  <c r="AM90" i="20" s="1"/>
  <c r="AS651" i="5"/>
  <c r="AN37" i="10"/>
  <c r="AO36" i="10"/>
  <c r="AN666" i="5"/>
  <c r="AN667" i="5" s="1"/>
  <c r="AJ57" i="20"/>
  <c r="AJ58" i="20" s="1"/>
  <c r="AN90" i="22"/>
  <c r="AN84" i="22"/>
  <c r="AN83" i="22"/>
  <c r="AN81" i="22"/>
  <c r="Q629" i="5" s="1"/>
  <c r="Q630" i="5" s="1"/>
  <c r="AN74" i="22"/>
  <c r="AO613" i="5" s="1"/>
  <c r="AN76" i="22"/>
  <c r="AO639" i="5" s="1"/>
  <c r="AN82" i="22"/>
  <c r="AN80" i="22"/>
  <c r="AN89" i="22"/>
  <c r="AN88" i="22"/>
  <c r="AN77" i="22"/>
  <c r="AO652" i="5" s="1"/>
  <c r="AN75" i="22"/>
  <c r="AO626" i="5" s="1"/>
  <c r="AN78" i="22"/>
  <c r="AO665" i="5" s="1"/>
  <c r="AN87" i="22"/>
  <c r="AT13" i="21"/>
  <c r="AN3" i="18"/>
  <c r="D78" i="18" s="1"/>
  <c r="AQ3" i="14"/>
  <c r="AP743" i="5"/>
  <c r="AP711" i="5"/>
  <c r="AP705" i="5"/>
  <c r="AP699" i="5"/>
  <c r="AP693" i="5"/>
  <c r="AP704" i="5"/>
  <c r="AP698" i="5"/>
  <c r="AP709" i="5"/>
  <c r="AP689" i="5"/>
  <c r="AP696" i="5"/>
  <c r="AP694" i="5"/>
  <c r="AP707" i="5"/>
  <c r="AP706" i="5"/>
  <c r="AP676" i="5"/>
  <c r="AP695" i="5"/>
  <c r="AP690" i="5"/>
  <c r="AP701" i="5"/>
  <c r="AQ612" i="5"/>
  <c r="AP606" i="5"/>
  <c r="AP682" i="5" s="1"/>
  <c r="AP700" i="5"/>
  <c r="AX42" i="13"/>
  <c r="AX53" i="13"/>
  <c r="AX49" i="13"/>
  <c r="AX47" i="13"/>
  <c r="AX38" i="13"/>
  <c r="AX52" i="13"/>
  <c r="AX41" i="13"/>
  <c r="AX34" i="13"/>
  <c r="AX51" i="13"/>
  <c r="AX48" i="13"/>
  <c r="AX40" i="13"/>
  <c r="AX50" i="13"/>
  <c r="AX39" i="13"/>
  <c r="AX36" i="13"/>
  <c r="AX19" i="13"/>
  <c r="AX15" i="13"/>
  <c r="AX18" i="13"/>
  <c r="AX27" i="13"/>
  <c r="AX14" i="13"/>
  <c r="AX17" i="13"/>
  <c r="AX37" i="13"/>
  <c r="AY13" i="13"/>
  <c r="AX16" i="13"/>
  <c r="AX35" i="13"/>
  <c r="AR625" i="5"/>
  <c r="AS14" i="21"/>
  <c r="AN16" i="20"/>
  <c r="AN17" i="20" s="1"/>
  <c r="AM2" i="18"/>
  <c r="C77" i="18" s="1"/>
  <c r="AR15" i="16"/>
  <c r="AP2" i="14"/>
  <c r="AO648" i="5"/>
  <c r="AO649" i="5" s="1"/>
  <c r="AO661" i="5"/>
  <c r="AP607" i="5"/>
  <c r="AO635" i="5"/>
  <c r="AO636" i="5" s="1"/>
  <c r="AO609" i="5"/>
  <c r="AO622" i="5"/>
  <c r="AO623" i="5" s="1"/>
  <c r="AM18" i="18"/>
  <c r="C93" i="18" s="1"/>
  <c r="AQ855" i="5"/>
  <c r="AQ848" i="5"/>
  <c r="AW43" i="13"/>
  <c r="AW44" i="13" s="1"/>
  <c r="AF24" i="16"/>
  <c r="AF25" i="16" s="1"/>
  <c r="AF19" i="16" s="1"/>
  <c r="AP862" i="5"/>
  <c r="AI31" i="3"/>
  <c r="AI32" i="3" s="1"/>
  <c r="AJ26" i="3"/>
  <c r="AM656" i="5"/>
  <c r="M41" i="25"/>
  <c r="M42" i="25" s="1"/>
  <c r="AU22" i="13"/>
  <c r="AU23" i="13" s="1"/>
  <c r="AH18" i="16"/>
  <c r="AG22" i="16"/>
  <c r="AG23" i="16" s="1"/>
  <c r="AC616" i="5"/>
  <c r="AH34" i="3"/>
  <c r="AH35" i="3" s="1"/>
  <c r="AH33" i="3"/>
  <c r="M21" i="25"/>
  <c r="M35" i="25" s="1"/>
  <c r="M37" i="25" s="1"/>
  <c r="AN93" i="20"/>
  <c r="AN92" i="20"/>
  <c r="AN18" i="20"/>
  <c r="AN25" i="20"/>
  <c r="AN24" i="20"/>
  <c r="AN627" i="5"/>
  <c r="AN628" i="5" s="1"/>
  <c r="AB618" i="5"/>
  <c r="AB619" i="5" s="1"/>
  <c r="AT20" i="16"/>
  <c r="AS17" i="16"/>
  <c r="AS14" i="16"/>
  <c r="AS21" i="16" s="1"/>
  <c r="AW20" i="13"/>
  <c r="AW21" i="13" s="1"/>
  <c r="AP15" i="20"/>
  <c r="AO14" i="20"/>
  <c r="O64" i="20"/>
  <c r="P633" i="5"/>
  <c r="P624" i="5"/>
  <c r="P691" i="5"/>
  <c r="P685" i="5"/>
  <c r="AR942" i="5"/>
  <c r="AR943" i="5"/>
  <c r="AS945" i="5"/>
  <c r="AO662" i="5" l="1"/>
  <c r="AV57" i="13"/>
  <c r="G234" i="19"/>
  <c r="H228" i="19"/>
  <c r="G254" i="19"/>
  <c r="N21" i="20"/>
  <c r="N22" i="20" s="1"/>
  <c r="O714" i="5"/>
  <c r="O717" i="5" s="1"/>
  <c r="M44" i="25"/>
  <c r="N71" i="20"/>
  <c r="AL54" i="20"/>
  <c r="AL56" i="20" s="1"/>
  <c r="Z63" i="20"/>
  <c r="AA675" i="5"/>
  <c r="AA611" i="5"/>
  <c r="AA674" i="5"/>
  <c r="AA620" i="5"/>
  <c r="AM644" i="5"/>
  <c r="AM645" i="5" s="1"/>
  <c r="AN655" i="5"/>
  <c r="AN656" i="5" s="1"/>
  <c r="AL672" i="5"/>
  <c r="AL663" i="5"/>
  <c r="AL637" i="5"/>
  <c r="AL646" i="5"/>
  <c r="AN668" i="5"/>
  <c r="AN669" i="5" s="1"/>
  <c r="AM670" i="5"/>
  <c r="AM671" i="5" s="1"/>
  <c r="AN642" i="5"/>
  <c r="AN643" i="5" s="1"/>
  <c r="AU24" i="13"/>
  <c r="AU57" i="13" s="1"/>
  <c r="AJ31" i="3"/>
  <c r="AJ32" i="3" s="1"/>
  <c r="AK26" i="3"/>
  <c r="AN18" i="18"/>
  <c r="D93" i="18" s="1"/>
  <c r="AO640" i="5"/>
  <c r="AO641" i="5" s="1"/>
  <c r="AO642" i="5" s="1"/>
  <c r="AO37" i="10"/>
  <c r="AP36" i="10"/>
  <c r="M47" i="25"/>
  <c r="M48" i="25" s="1"/>
  <c r="AI34" i="3"/>
  <c r="AI35" i="3" s="1"/>
  <c r="AI33" i="3"/>
  <c r="AY53" i="13"/>
  <c r="AY49" i="13"/>
  <c r="AY47" i="13"/>
  <c r="AY52" i="13"/>
  <c r="AY41" i="13"/>
  <c r="AY34" i="13"/>
  <c r="AY51" i="13"/>
  <c r="AY48" i="13"/>
  <c r="AY40" i="13"/>
  <c r="AY50" i="13"/>
  <c r="AY39" i="13"/>
  <c r="AY36" i="13"/>
  <c r="AY38" i="13"/>
  <c r="AY15" i="13"/>
  <c r="AY18" i="13"/>
  <c r="AY42" i="13"/>
  <c r="AY27" i="13"/>
  <c r="AY14" i="13"/>
  <c r="AY17" i="13"/>
  <c r="AY37" i="13"/>
  <c r="AZ13" i="13"/>
  <c r="AY16" i="13"/>
  <c r="AY35" i="13"/>
  <c r="AY19" i="13"/>
  <c r="AN40" i="20"/>
  <c r="AN45" i="20" s="1"/>
  <c r="AO30" i="3" a="1"/>
  <c r="AO30" i="3" s="1"/>
  <c r="AO614" i="5"/>
  <c r="AO615" i="5" s="1"/>
  <c r="AR1055" i="5"/>
  <c r="AR1001" i="5"/>
  <c r="AR944" i="5"/>
  <c r="AO93" i="20"/>
  <c r="AO92" i="20"/>
  <c r="AO25" i="20"/>
  <c r="AO24" i="20"/>
  <c r="AO18" i="20"/>
  <c r="Q631" i="5"/>
  <c r="Q632" i="5" s="1"/>
  <c r="AT651" i="5"/>
  <c r="AR664" i="5"/>
  <c r="AQ15" i="20"/>
  <c r="AP14" i="20"/>
  <c r="AU20" i="16"/>
  <c r="AT17" i="16"/>
  <c r="AT14" i="16"/>
  <c r="AT21" i="16" s="1"/>
  <c r="AX43" i="13"/>
  <c r="AX44" i="13" s="1"/>
  <c r="AP710" i="5"/>
  <c r="AP703" i="5"/>
  <c r="AP708" i="5"/>
  <c r="AP679" i="5"/>
  <c r="AP677" i="5"/>
  <c r="AP684" i="5"/>
  <c r="AP678" i="5"/>
  <c r="AS834" i="5"/>
  <c r="AT789" i="5"/>
  <c r="AS791" i="5"/>
  <c r="AS790" i="5"/>
  <c r="AT14" i="21"/>
  <c r="AO16" i="20"/>
  <c r="AO17" i="20" s="1"/>
  <c r="AN2" i="18"/>
  <c r="D77" i="18" s="1"/>
  <c r="AS15" i="16"/>
  <c r="AQ2" i="14"/>
  <c r="AP648" i="5"/>
  <c r="AP649" i="5" s="1"/>
  <c r="AP661" i="5"/>
  <c r="AQ607" i="5"/>
  <c r="AP635" i="5"/>
  <c r="AP636" i="5" s="1"/>
  <c r="AP609" i="5"/>
  <c r="AP622" i="5"/>
  <c r="AP623" i="5" s="1"/>
  <c r="AX20" i="13"/>
  <c r="AU13" i="21"/>
  <c r="AO3" i="18"/>
  <c r="E78" i="18" s="1"/>
  <c r="AR3" i="14"/>
  <c r="AQ711" i="5"/>
  <c r="AQ705" i="5"/>
  <c r="AQ699" i="5"/>
  <c r="AQ693" i="5"/>
  <c r="AQ704" i="5"/>
  <c r="AQ698" i="5"/>
  <c r="AQ743" i="5"/>
  <c r="AQ709" i="5"/>
  <c r="AQ707" i="5"/>
  <c r="AQ701" i="5"/>
  <c r="AQ696" i="5"/>
  <c r="AQ694" i="5"/>
  <c r="AQ706" i="5"/>
  <c r="AQ700" i="5"/>
  <c r="AQ695" i="5"/>
  <c r="AQ690" i="5"/>
  <c r="AR612" i="5"/>
  <c r="AQ606" i="5"/>
  <c r="AQ682" i="5" s="1"/>
  <c r="AQ676" i="5"/>
  <c r="AQ689" i="5"/>
  <c r="T486" i="5"/>
  <c r="G486" i="5" s="1"/>
  <c r="R487" i="5"/>
  <c r="AG24" i="16"/>
  <c r="AG25" i="16" s="1"/>
  <c r="AG19" i="16" s="1"/>
  <c r="AX28" i="13"/>
  <c r="AX29" i="13" s="1"/>
  <c r="AX30" i="13" s="1"/>
  <c r="AO666" i="5"/>
  <c r="AO667" i="5" s="1"/>
  <c r="AO668" i="5" s="1"/>
  <c r="AR855" i="5"/>
  <c r="AR848" i="5"/>
  <c r="N20" i="25"/>
  <c r="AO627" i="5"/>
  <c r="AO628" i="5" s="1"/>
  <c r="AS638" i="5"/>
  <c r="AM49" i="20"/>
  <c r="AM52" i="20" s="1"/>
  <c r="AM50" i="20"/>
  <c r="AM46" i="20"/>
  <c r="AK57" i="20"/>
  <c r="AK58" i="20" s="1"/>
  <c r="O20" i="20"/>
  <c r="N4" i="18"/>
  <c r="P692" i="5"/>
  <c r="P697" i="5"/>
  <c r="AQ862" i="5"/>
  <c r="AS625" i="5"/>
  <c r="AX54" i="13"/>
  <c r="AX55" i="13" s="1"/>
  <c r="AO653" i="5"/>
  <c r="AO654" i="5" s="1"/>
  <c r="AD24" i="18"/>
  <c r="F74" i="18" s="1"/>
  <c r="AG610" i="5"/>
  <c r="AF716" i="5"/>
  <c r="AD8" i="18" s="1"/>
  <c r="F58" i="18" s="1"/>
  <c r="AN615" i="5"/>
  <c r="AL659" i="5"/>
  <c r="AL650" i="5"/>
  <c r="AI18" i="16"/>
  <c r="AH22" i="16"/>
  <c r="AH23" i="16" s="1"/>
  <c r="AS942" i="5"/>
  <c r="AS943" i="5"/>
  <c r="AT945" i="5"/>
  <c r="AW22" i="13"/>
  <c r="AW23" i="13" s="1"/>
  <c r="AQ72" i="22"/>
  <c r="AP71" i="22"/>
  <c r="AS25" i="3" a="1"/>
  <c r="AS25" i="3" s="1"/>
  <c r="AT28" i="3"/>
  <c r="AS27" i="3"/>
  <c r="AA63" i="20"/>
  <c r="AB675" i="5"/>
  <c r="AB674" i="5"/>
  <c r="AB611" i="5"/>
  <c r="AB620" i="5"/>
  <c r="AP702" i="5"/>
  <c r="AN89" i="20"/>
  <c r="AN90" i="20" s="1"/>
  <c r="AO90" i="22"/>
  <c r="AO84" i="22"/>
  <c r="AO83" i="22"/>
  <c r="AO82" i="22"/>
  <c r="AO88" i="22"/>
  <c r="AO76" i="22"/>
  <c r="AP639" i="5" s="1"/>
  <c r="AO89" i="22"/>
  <c r="AO78" i="22"/>
  <c r="AP665" i="5" s="1"/>
  <c r="AO87" i="22"/>
  <c r="AO75" i="22"/>
  <c r="AP626" i="5" s="1"/>
  <c r="AO80" i="22"/>
  <c r="AO74" i="22"/>
  <c r="AP613" i="5" s="1"/>
  <c r="AO77" i="22"/>
  <c r="AP652" i="5" s="1"/>
  <c r="AO81" i="22"/>
  <c r="AW31" i="13"/>
  <c r="AC617" i="5"/>
  <c r="AM657" i="5"/>
  <c r="AM658" i="5" s="1"/>
  <c r="AD616" i="5"/>
  <c r="AO732" i="5"/>
  <c r="AO800" i="5" s="1"/>
  <c r="AP738" i="5"/>
  <c r="AP662" i="5" l="1"/>
  <c r="H254" i="19"/>
  <c r="I228" i="19"/>
  <c r="H234" i="19"/>
  <c r="N23" i="20"/>
  <c r="AW24" i="13"/>
  <c r="AW57" i="13" s="1"/>
  <c r="N91" i="20"/>
  <c r="AM54" i="20"/>
  <c r="AM56" i="20" s="1"/>
  <c r="P712" i="5"/>
  <c r="O71" i="20" s="1"/>
  <c r="AN657" i="5"/>
  <c r="AN658" i="5" s="1"/>
  <c r="P64" i="20"/>
  <c r="Q633" i="5"/>
  <c r="Q624" i="5"/>
  <c r="Q691" i="5"/>
  <c r="Q685" i="5"/>
  <c r="AN644" i="5"/>
  <c r="AN645" i="5" s="1"/>
  <c r="AM672" i="5"/>
  <c r="AM663" i="5"/>
  <c r="AM646" i="5"/>
  <c r="AM637" i="5"/>
  <c r="AM650" i="5"/>
  <c r="AM659" i="5"/>
  <c r="M9" i="18"/>
  <c r="O730" i="5"/>
  <c r="O739" i="5" s="1"/>
  <c r="AV20" i="16"/>
  <c r="AU17" i="16"/>
  <c r="AU14" i="16"/>
  <c r="AU21" i="16" s="1"/>
  <c r="AN49" i="20"/>
  <c r="AN52" i="20" s="1"/>
  <c r="AN46" i="20"/>
  <c r="AN50" i="20"/>
  <c r="AL57" i="20"/>
  <c r="AL58" i="20" s="1"/>
  <c r="AO643" i="5"/>
  <c r="AD617" i="5"/>
  <c r="AP90" i="22"/>
  <c r="AP84" i="22"/>
  <c r="AP83" i="22"/>
  <c r="AP82" i="22"/>
  <c r="AP81" i="22"/>
  <c r="R629" i="5" s="1"/>
  <c r="R630" i="5" s="1"/>
  <c r="AP87" i="22"/>
  <c r="AP75" i="22"/>
  <c r="AQ626" i="5" s="1"/>
  <c r="AP80" i="22"/>
  <c r="AP88" i="22"/>
  <c r="AP78" i="22"/>
  <c r="AQ665" i="5" s="1"/>
  <c r="AP77" i="22"/>
  <c r="AQ652" i="5" s="1"/>
  <c r="AP76" i="22"/>
  <c r="AQ639" i="5" s="1"/>
  <c r="AP89" i="22"/>
  <c r="AP74" i="22"/>
  <c r="AQ613" i="5" s="1"/>
  <c r="AQ710" i="5"/>
  <c r="AQ708" i="5"/>
  <c r="AQ703" i="5"/>
  <c r="AQ677" i="5"/>
  <c r="AQ684" i="5"/>
  <c r="AQ679" i="5"/>
  <c r="AQ678" i="5"/>
  <c r="AS664" i="5"/>
  <c r="AY20" i="13"/>
  <c r="AY21" i="13" s="1"/>
  <c r="AY43" i="13"/>
  <c r="AY44" i="13" s="1"/>
  <c r="AP640" i="5"/>
  <c r="AP641" i="5" s="1"/>
  <c r="AP642" i="5" s="1"/>
  <c r="AR72" i="22"/>
  <c r="AQ71" i="22"/>
  <c r="AE24" i="18"/>
  <c r="G74" i="18" s="1"/>
  <c r="AG716" i="5"/>
  <c r="AE8" i="18" s="1"/>
  <c r="G58" i="18" s="1"/>
  <c r="AH610" i="5"/>
  <c r="AR862" i="5"/>
  <c r="AX31" i="13"/>
  <c r="AX21" i="13"/>
  <c r="AP93" i="20"/>
  <c r="AP92" i="20"/>
  <c r="AP24" i="20"/>
  <c r="AP18" i="20"/>
  <c r="AP25" i="20"/>
  <c r="AY28" i="13"/>
  <c r="AY29" i="13" s="1"/>
  <c r="AV13" i="21"/>
  <c r="AP3" i="18"/>
  <c r="F78" i="18" s="1"/>
  <c r="AS3" i="14"/>
  <c r="AR711" i="5"/>
  <c r="AR704" i="5"/>
  <c r="AR698" i="5"/>
  <c r="AR743" i="5"/>
  <c r="AR709" i="5"/>
  <c r="AR707" i="5"/>
  <c r="AR706" i="5"/>
  <c r="AS612" i="5"/>
  <c r="AR700" i="5"/>
  <c r="AR676" i="5"/>
  <c r="AR693" i="5"/>
  <c r="AR690" i="5"/>
  <c r="AR701" i="5"/>
  <c r="AR705" i="5"/>
  <c r="AR689" i="5"/>
  <c r="AR606" i="5"/>
  <c r="AR682" i="5" s="1"/>
  <c r="AR696" i="5"/>
  <c r="AR699" i="5"/>
  <c r="AR695" i="5"/>
  <c r="AR694" i="5"/>
  <c r="AO18" i="18"/>
  <c r="E93" i="18" s="1"/>
  <c r="AR15" i="20"/>
  <c r="AQ14" i="20"/>
  <c r="AT943" i="5"/>
  <c r="AU945" i="5"/>
  <c r="AT942" i="5"/>
  <c r="N41" i="25"/>
  <c r="AT638" i="5"/>
  <c r="O20" i="25"/>
  <c r="AQ702" i="5"/>
  <c r="AT834" i="5"/>
  <c r="AU789" i="5"/>
  <c r="AT791" i="5"/>
  <c r="AT790" i="5"/>
  <c r="AU651" i="5"/>
  <c r="AY54" i="13"/>
  <c r="AY55" i="13" s="1"/>
  <c r="AT625" i="5"/>
  <c r="N21" i="25"/>
  <c r="O21" i="25" s="1"/>
  <c r="C21" i="24" s="1"/>
  <c r="AT25" i="3" a="1"/>
  <c r="AT25" i="3" s="1"/>
  <c r="AU28" i="3"/>
  <c r="AT27" i="3"/>
  <c r="AS1055" i="5"/>
  <c r="AS1001" i="5"/>
  <c r="AS944" i="5"/>
  <c r="AO669" i="5"/>
  <c r="T487" i="5"/>
  <c r="G487" i="5" s="1"/>
  <c r="R488" i="5"/>
  <c r="AS855" i="5"/>
  <c r="AS848" i="5"/>
  <c r="AP666" i="5"/>
  <c r="AP667" i="5" s="1"/>
  <c r="AP668" i="5" s="1"/>
  <c r="AP653" i="5"/>
  <c r="AP654" i="5" s="1"/>
  <c r="AP655" i="5" s="1"/>
  <c r="AO655" i="5"/>
  <c r="AO656" i="5" s="1"/>
  <c r="AQ738" i="5"/>
  <c r="AP732" i="5"/>
  <c r="AP800" i="5" s="1"/>
  <c r="AO40" i="20"/>
  <c r="AO45" i="20" s="1"/>
  <c r="AP30" i="3" a="1"/>
  <c r="AP30" i="3" s="1"/>
  <c r="AP614" i="5"/>
  <c r="O19" i="20"/>
  <c r="AE616" i="5"/>
  <c r="AP37" i="10"/>
  <c r="AQ36" i="10"/>
  <c r="AK31" i="3"/>
  <c r="AK32" i="3" s="1"/>
  <c r="AL26" i="3"/>
  <c r="AN670" i="5"/>
  <c r="AN671" i="5" s="1"/>
  <c r="AP627" i="5"/>
  <c r="AP628" i="5" s="1"/>
  <c r="AH24" i="16"/>
  <c r="AH25" i="16" s="1"/>
  <c r="AH19" i="16" s="1"/>
  <c r="AU14" i="21"/>
  <c r="AP16" i="20"/>
  <c r="AP17" i="20" s="1"/>
  <c r="AO2" i="18"/>
  <c r="E77" i="18" s="1"/>
  <c r="AT15" i="16"/>
  <c r="AR2" i="14"/>
  <c r="AQ648" i="5"/>
  <c r="AQ649" i="5" s="1"/>
  <c r="AQ635" i="5"/>
  <c r="AQ636" i="5" s="1"/>
  <c r="AQ609" i="5"/>
  <c r="AQ661" i="5"/>
  <c r="AQ622" i="5"/>
  <c r="AQ623" i="5" s="1"/>
  <c r="AR607" i="5"/>
  <c r="AO89" i="20"/>
  <c r="AO90" i="20" s="1"/>
  <c r="AZ47" i="13"/>
  <c r="AZ38" i="13"/>
  <c r="AZ52" i="13"/>
  <c r="AZ41" i="13"/>
  <c r="AZ34" i="13"/>
  <c r="AZ37" i="13"/>
  <c r="AZ51" i="13"/>
  <c r="AZ48" i="13"/>
  <c r="AZ40" i="13"/>
  <c r="AZ50" i="13"/>
  <c r="AZ39" i="13"/>
  <c r="AZ42" i="13"/>
  <c r="AZ18" i="13"/>
  <c r="AZ27" i="13"/>
  <c r="AZ14" i="13"/>
  <c r="AZ53" i="13"/>
  <c r="AZ17" i="13"/>
  <c r="AZ49" i="13"/>
  <c r="BA13" i="13"/>
  <c r="AZ16" i="13"/>
  <c r="AZ35" i="13"/>
  <c r="AZ36" i="13"/>
  <c r="AZ19" i="13"/>
  <c r="AZ15" i="13"/>
  <c r="AJ34" i="3"/>
  <c r="AJ35" i="3" s="1"/>
  <c r="AJ33" i="3"/>
  <c r="AC618" i="5"/>
  <c r="AC619" i="5" s="1"/>
  <c r="AJ18" i="16"/>
  <c r="AI22" i="16"/>
  <c r="AI23" i="16" s="1"/>
  <c r="AQ662" i="5" l="1"/>
  <c r="J228" i="19"/>
  <c r="I234" i="19"/>
  <c r="I254" i="19"/>
  <c r="P714" i="5"/>
  <c r="P717" i="5" s="1"/>
  <c r="N5" i="18"/>
  <c r="N6" i="18" s="1"/>
  <c r="O21" i="20"/>
  <c r="O22" i="20" s="1"/>
  <c r="N35" i="25"/>
  <c r="N37" i="25" s="1"/>
  <c r="AN54" i="20"/>
  <c r="AN56" i="20" s="1"/>
  <c r="AY30" i="13"/>
  <c r="AY31" i="13" s="1"/>
  <c r="AN637" i="5"/>
  <c r="AN646" i="5"/>
  <c r="AB63" i="20"/>
  <c r="AC675" i="5"/>
  <c r="AC674" i="5"/>
  <c r="AC611" i="5"/>
  <c r="AC620" i="5"/>
  <c r="AN663" i="5"/>
  <c r="AN672" i="5"/>
  <c r="AO657" i="5"/>
  <c r="AO658" i="5" s="1"/>
  <c r="AN650" i="5"/>
  <c r="AN659" i="5"/>
  <c r="AW13" i="21"/>
  <c r="AQ3" i="18"/>
  <c r="G78" i="18" s="1"/>
  <c r="AT3" i="14"/>
  <c r="AS711" i="5"/>
  <c r="AS704" i="5"/>
  <c r="AS698" i="5"/>
  <c r="AS743" i="5"/>
  <c r="AS709" i="5"/>
  <c r="AS707" i="5"/>
  <c r="AS706" i="5"/>
  <c r="AS700" i="5"/>
  <c r="AS676" i="5"/>
  <c r="AS695" i="5"/>
  <c r="AS701" i="5"/>
  <c r="AS705" i="5"/>
  <c r="AS689" i="5"/>
  <c r="AS699" i="5"/>
  <c r="AS696" i="5"/>
  <c r="AS694" i="5"/>
  <c r="AS693" i="5"/>
  <c r="AS690" i="5"/>
  <c r="AT612" i="5"/>
  <c r="AS606" i="5"/>
  <c r="AZ28" i="13"/>
  <c r="AZ29" i="13" s="1"/>
  <c r="AQ37" i="10"/>
  <c r="AR36" i="10"/>
  <c r="AU625" i="5"/>
  <c r="AV945" i="5"/>
  <c r="AU942" i="5"/>
  <c r="AU943" i="5"/>
  <c r="AQ92" i="20"/>
  <c r="AQ93" i="20"/>
  <c r="AQ25" i="20"/>
  <c r="AQ24" i="20"/>
  <c r="AQ18" i="20"/>
  <c r="AS72" i="22"/>
  <c r="AR71" i="22"/>
  <c r="R631" i="5"/>
  <c r="R632" i="5" s="1"/>
  <c r="AZ54" i="13"/>
  <c r="AZ55" i="13" s="1"/>
  <c r="T488" i="5"/>
  <c r="G488" i="5" s="1"/>
  <c r="R489" i="5"/>
  <c r="AS15" i="20"/>
  <c r="AR14" i="20"/>
  <c r="P20" i="20"/>
  <c r="O4" i="18"/>
  <c r="Q692" i="5"/>
  <c r="Q697" i="5"/>
  <c r="AP40" i="20"/>
  <c r="AP45" i="20" s="1"/>
  <c r="AQ614" i="5"/>
  <c r="AQ30" i="3" a="1"/>
  <c r="AQ30" i="3" s="1"/>
  <c r="AO49" i="20"/>
  <c r="AO52" i="20" s="1"/>
  <c r="AO50" i="20"/>
  <c r="AO46" i="20"/>
  <c r="AU638" i="5"/>
  <c r="AO670" i="5"/>
  <c r="AO671" i="5" s="1"/>
  <c r="AK18" i="16"/>
  <c r="AJ22" i="16"/>
  <c r="AJ23" i="16" s="1"/>
  <c r="AE617" i="5"/>
  <c r="AP615" i="5"/>
  <c r="AU834" i="5"/>
  <c r="AU791" i="5"/>
  <c r="AU790" i="5"/>
  <c r="AV789" i="5"/>
  <c r="AQ640" i="5"/>
  <c r="AQ641" i="5" s="1"/>
  <c r="AD618" i="5"/>
  <c r="AD619" i="5" s="1"/>
  <c r="AV17" i="16"/>
  <c r="AV14" i="16"/>
  <c r="AV21" i="16" s="1"/>
  <c r="AW20" i="16"/>
  <c r="AP656" i="5"/>
  <c r="N42" i="25"/>
  <c r="O41" i="25"/>
  <c r="AR710" i="5"/>
  <c r="AR703" i="5"/>
  <c r="AR708" i="5"/>
  <c r="AR679" i="5"/>
  <c r="AR684" i="5"/>
  <c r="AR678" i="5"/>
  <c r="AR677" i="5"/>
  <c r="AR702" i="5"/>
  <c r="AS862" i="5"/>
  <c r="AQ653" i="5"/>
  <c r="AQ654" i="5" s="1"/>
  <c r="BA52" i="13"/>
  <c r="BA41" i="13"/>
  <c r="BA37" i="13"/>
  <c r="BA51" i="13"/>
  <c r="BA48" i="13"/>
  <c r="BA40" i="13"/>
  <c r="BA50" i="13"/>
  <c r="BA39" i="13"/>
  <c r="BA42" i="13"/>
  <c r="BA53" i="13"/>
  <c r="BA49" i="13"/>
  <c r="BA18" i="13"/>
  <c r="BA27" i="13"/>
  <c r="BA14" i="13"/>
  <c r="BA17" i="13"/>
  <c r="BA47" i="13"/>
  <c r="BB13" i="13"/>
  <c r="BA16" i="13"/>
  <c r="BA35" i="13"/>
  <c r="BA34" i="13"/>
  <c r="BA36" i="13"/>
  <c r="BA19" i="13"/>
  <c r="BA15" i="13"/>
  <c r="BA38" i="13"/>
  <c r="AR738" i="5"/>
  <c r="AQ732" i="5"/>
  <c r="AQ800" i="5" s="1"/>
  <c r="AT855" i="5"/>
  <c r="AT848" i="5"/>
  <c r="AQ666" i="5"/>
  <c r="AQ667" i="5" s="1"/>
  <c r="AQ668" i="5" s="1"/>
  <c r="AO644" i="5"/>
  <c r="AO645" i="5" s="1"/>
  <c r="AP643" i="5"/>
  <c r="AV14" i="21"/>
  <c r="AQ16" i="20"/>
  <c r="AQ17" i="20" s="1"/>
  <c r="AP2" i="18"/>
  <c r="F77" i="18" s="1"/>
  <c r="AU15" i="16"/>
  <c r="AS2" i="14"/>
  <c r="AR648" i="5"/>
  <c r="AR649" i="5" s="1"/>
  <c r="AR661" i="5"/>
  <c r="AS607" i="5"/>
  <c r="AR622" i="5"/>
  <c r="AR623" i="5" s="1"/>
  <c r="AR635" i="5"/>
  <c r="AR636" i="5" s="1"/>
  <c r="AR609" i="5"/>
  <c r="AP669" i="5"/>
  <c r="AX22" i="13"/>
  <c r="AP18" i="18"/>
  <c r="F93" i="18" s="1"/>
  <c r="AF24" i="18"/>
  <c r="H74" i="18" s="1"/>
  <c r="AH716" i="5"/>
  <c r="AF8" i="18" s="1"/>
  <c r="H58" i="18" s="1"/>
  <c r="AI610" i="5"/>
  <c r="AY22" i="13"/>
  <c r="AY23" i="13" s="1"/>
  <c r="AT664" i="5"/>
  <c r="AS682" i="5"/>
  <c r="AI24" i="16"/>
  <c r="AI25" i="16" s="1"/>
  <c r="AI19" i="16" s="1"/>
  <c r="AZ43" i="13"/>
  <c r="AZ44" i="13" s="1"/>
  <c r="AV651" i="5"/>
  <c r="AP89" i="20"/>
  <c r="AP90" i="20" s="1"/>
  <c r="AF616" i="5"/>
  <c r="C20" i="24"/>
  <c r="O35" i="25"/>
  <c r="O37" i="25" s="1"/>
  <c r="AL31" i="3"/>
  <c r="AL32" i="3" s="1"/>
  <c r="AM26" i="3"/>
  <c r="AU25" i="3" a="1"/>
  <c r="AU25" i="3" s="1"/>
  <c r="AV28" i="3"/>
  <c r="AU27" i="3"/>
  <c r="AT1001" i="5"/>
  <c r="AT1055" i="5"/>
  <c r="AT944" i="5"/>
  <c r="AQ627" i="5"/>
  <c r="AQ628" i="5" s="1"/>
  <c r="O736" i="5"/>
  <c r="M14" i="18" s="1"/>
  <c r="AZ20" i="13"/>
  <c r="AK34" i="3"/>
  <c r="AK35" i="3" s="1"/>
  <c r="AK33" i="3"/>
  <c r="AQ90" i="22"/>
  <c r="AQ84" i="22"/>
  <c r="AQ83" i="22"/>
  <c r="AQ82" i="22"/>
  <c r="AQ80" i="22"/>
  <c r="AQ78" i="22"/>
  <c r="AR665" i="5" s="1"/>
  <c r="AQ88" i="22"/>
  <c r="AQ89" i="22"/>
  <c r="AQ75" i="22"/>
  <c r="AR626" i="5" s="1"/>
  <c r="AQ87" i="22"/>
  <c r="AQ81" i="22"/>
  <c r="AQ76" i="22"/>
  <c r="AR639" i="5" s="1"/>
  <c r="AQ74" i="22"/>
  <c r="AR613" i="5" s="1"/>
  <c r="AQ77" i="22"/>
  <c r="AR652" i="5" s="1"/>
  <c r="AM57" i="20"/>
  <c r="AM58" i="20" s="1"/>
  <c r="AR662" i="5" l="1"/>
  <c r="K228" i="19"/>
  <c r="J254" i="19"/>
  <c r="J234" i="19"/>
  <c r="N47" i="25"/>
  <c r="N48" i="25" s="1"/>
  <c r="D94" i="20"/>
  <c r="O23" i="20"/>
  <c r="D28" i="20"/>
  <c r="D29" i="20" s="1"/>
  <c r="D26" i="20"/>
  <c r="O91" i="20"/>
  <c r="D96" i="20"/>
  <c r="N44" i="25"/>
  <c r="AO54" i="20"/>
  <c r="AO56" i="20" s="1"/>
  <c r="AQ655" i="5"/>
  <c r="AQ656" i="5" s="1"/>
  <c r="AZ30" i="13"/>
  <c r="AZ31" i="13" s="1"/>
  <c r="AQ642" i="5"/>
  <c r="AQ643" i="5" s="1"/>
  <c r="AQ40" i="20"/>
  <c r="AQ45" i="20" s="1"/>
  <c r="AR30" i="3" a="1"/>
  <c r="AR30" i="3" s="1"/>
  <c r="AR614" i="5"/>
  <c r="AV834" i="5"/>
  <c r="AW789" i="5"/>
  <c r="AV790" i="5"/>
  <c r="AV791" i="5"/>
  <c r="AO672" i="5"/>
  <c r="AO663" i="5"/>
  <c r="AR93" i="20"/>
  <c r="AR92" i="20"/>
  <c r="AR25" i="20"/>
  <c r="AR24" i="20"/>
  <c r="AR18" i="20"/>
  <c r="AS71" i="22"/>
  <c r="AT72" i="22"/>
  <c r="AV625" i="5"/>
  <c r="AY24" i="13"/>
  <c r="AY57" i="13" s="1"/>
  <c r="C29" i="18"/>
  <c r="AT15" i="20"/>
  <c r="AS14" i="20"/>
  <c r="AR666" i="5"/>
  <c r="AR667" i="5" s="1"/>
  <c r="AU664" i="5"/>
  <c r="AQ89" i="20"/>
  <c r="AQ90" i="20" s="1"/>
  <c r="AP657" i="5"/>
  <c r="AP658" i="5" s="1"/>
  <c r="P19" i="20"/>
  <c r="AU1055" i="5"/>
  <c r="AU1001" i="5"/>
  <c r="AU944" i="5"/>
  <c r="AU855" i="5"/>
  <c r="AU848" i="5"/>
  <c r="AZ21" i="13"/>
  <c r="AZ22" i="13" s="1"/>
  <c r="AZ23" i="13" s="1"/>
  <c r="AG616" i="5"/>
  <c r="BA43" i="13"/>
  <c r="BA44" i="13" s="1"/>
  <c r="AC63" i="20"/>
  <c r="AD675" i="5"/>
  <c r="AD674" i="5"/>
  <c r="AD611" i="5"/>
  <c r="AD620" i="5"/>
  <c r="AE618" i="5"/>
  <c r="AE619" i="5" s="1"/>
  <c r="AS710" i="5"/>
  <c r="AS703" i="5"/>
  <c r="AS677" i="5"/>
  <c r="AS679" i="5"/>
  <c r="AS678" i="5"/>
  <c r="AS708" i="5"/>
  <c r="AS684" i="5"/>
  <c r="AW28" i="3"/>
  <c r="AV27" i="3"/>
  <c r="AV25" i="3" a="1"/>
  <c r="AV25" i="3" s="1"/>
  <c r="AX23" i="13"/>
  <c r="AX24" i="13" s="1"/>
  <c r="AX57" i="13" s="1"/>
  <c r="AW14" i="21"/>
  <c r="AR16" i="20"/>
  <c r="AR17" i="20" s="1"/>
  <c r="AQ2" i="18"/>
  <c r="G77" i="18" s="1"/>
  <c r="AV15" i="16"/>
  <c r="AT2" i="14"/>
  <c r="AS648" i="5"/>
  <c r="AS649" i="5" s="1"/>
  <c r="AS661" i="5"/>
  <c r="AS622" i="5"/>
  <c r="AS623" i="5" s="1"/>
  <c r="AT607" i="5"/>
  <c r="AS635" i="5"/>
  <c r="AS636" i="5" s="1"/>
  <c r="AS609" i="5"/>
  <c r="AP644" i="5"/>
  <c r="AP645" i="5" s="1"/>
  <c r="N9" i="18"/>
  <c r="P730" i="5"/>
  <c r="P739" i="5" s="1"/>
  <c r="AW945" i="5"/>
  <c r="AV942" i="5"/>
  <c r="AV943" i="5"/>
  <c r="AX13" i="21"/>
  <c r="AR3" i="18"/>
  <c r="H78" i="18" s="1"/>
  <c r="AU3" i="14"/>
  <c r="AT743" i="5"/>
  <c r="AT709" i="5"/>
  <c r="AT696" i="5"/>
  <c r="AT690" i="5"/>
  <c r="AT707" i="5"/>
  <c r="AT711" i="5"/>
  <c r="AT700" i="5"/>
  <c r="AT676" i="5"/>
  <c r="AT695" i="5"/>
  <c r="AT698" i="5"/>
  <c r="AT693" i="5"/>
  <c r="AT701" i="5"/>
  <c r="AT705" i="5"/>
  <c r="AT689" i="5"/>
  <c r="AT699" i="5"/>
  <c r="AT694" i="5"/>
  <c r="AT704" i="5"/>
  <c r="AT706" i="5"/>
  <c r="AU612" i="5"/>
  <c r="AT606" i="5"/>
  <c r="AT682" i="5" s="1"/>
  <c r="AS702" i="5"/>
  <c r="AF617" i="5"/>
  <c r="AR653" i="5"/>
  <c r="AR654" i="5" s="1"/>
  <c r="AM31" i="3"/>
  <c r="AM32" i="3" s="1"/>
  <c r="AN26" i="3"/>
  <c r="AO650" i="5"/>
  <c r="AO659" i="5"/>
  <c r="BB52" i="13"/>
  <c r="BB41" i="13"/>
  <c r="BB37" i="13"/>
  <c r="BB51" i="13"/>
  <c r="BB48" i="13"/>
  <c r="BB40" i="13"/>
  <c r="BB50" i="13"/>
  <c r="BB39" i="13"/>
  <c r="BB42" i="13"/>
  <c r="BB53" i="13"/>
  <c r="BB49" i="13"/>
  <c r="BB47" i="13"/>
  <c r="BB38" i="13"/>
  <c r="BB27" i="13"/>
  <c r="BB14" i="13"/>
  <c r="BB17" i="13"/>
  <c r="BC13" i="13"/>
  <c r="BB16" i="13"/>
  <c r="BB35" i="13"/>
  <c r="BB34" i="13"/>
  <c r="BB36" i="13"/>
  <c r="BB19" i="13"/>
  <c r="BB15" i="13"/>
  <c r="BB18" i="13"/>
  <c r="AV638" i="5"/>
  <c r="AW651" i="5"/>
  <c r="AO646" i="5"/>
  <c r="AO637" i="5"/>
  <c r="BA54" i="13"/>
  <c r="BA55" i="13" s="1"/>
  <c r="C41" i="24"/>
  <c r="O42" i="25"/>
  <c r="O47" i="25" s="1"/>
  <c r="O48" i="25" s="1"/>
  <c r="AJ24" i="16"/>
  <c r="AJ25" i="16" s="1"/>
  <c r="AJ19" i="16" s="1"/>
  <c r="T489" i="5"/>
  <c r="G489" i="5" s="1"/>
  <c r="R499" i="5"/>
  <c r="R491" i="5"/>
  <c r="Q64" i="20"/>
  <c r="R633" i="5"/>
  <c r="R624" i="5"/>
  <c r="R691" i="5"/>
  <c r="R685" i="5"/>
  <c r="AR37" i="10"/>
  <c r="AS36" i="10"/>
  <c r="AG24" i="18"/>
  <c r="I74" i="18" s="1"/>
  <c r="AI716" i="5"/>
  <c r="AG8" i="18" s="1"/>
  <c r="I58" i="18" s="1"/>
  <c r="AJ610" i="5"/>
  <c r="AS738" i="5"/>
  <c r="AR732" i="5"/>
  <c r="AR800" i="5" s="1"/>
  <c r="AL18" i="16"/>
  <c r="AK22" i="16"/>
  <c r="AK23" i="16" s="1"/>
  <c r="AP49" i="20"/>
  <c r="AP52" i="20" s="1"/>
  <c r="AP46" i="20"/>
  <c r="AP50" i="20"/>
  <c r="AR640" i="5"/>
  <c r="AR641" i="5" s="1"/>
  <c r="C35" i="24"/>
  <c r="BA20" i="13"/>
  <c r="BA21" i="13" s="1"/>
  <c r="BA22" i="13" s="1"/>
  <c r="AT862" i="5"/>
  <c r="AQ615" i="5"/>
  <c r="AL34" i="3"/>
  <c r="AL35" i="3" s="1"/>
  <c r="AL33" i="3"/>
  <c r="AR627" i="5"/>
  <c r="AR628" i="5" s="1"/>
  <c r="AP670" i="5"/>
  <c r="AP671" i="5" s="1"/>
  <c r="AQ669" i="5"/>
  <c r="BA28" i="13"/>
  <c r="BA29" i="13" s="1"/>
  <c r="AN57" i="20"/>
  <c r="AN58" i="20" s="1"/>
  <c r="AW17" i="16"/>
  <c r="AW14" i="16"/>
  <c r="AW21" i="16" s="1"/>
  <c r="AX20" i="16"/>
  <c r="Q712" i="5"/>
  <c r="AR84" i="22"/>
  <c r="AR83" i="22"/>
  <c r="AR82" i="22"/>
  <c r="AR80" i="22"/>
  <c r="AH616" i="5" s="1"/>
  <c r="AR78" i="22"/>
  <c r="AS665" i="5" s="1"/>
  <c r="AR81" i="22"/>
  <c r="S629" i="5" s="1"/>
  <c r="S630" i="5" s="1"/>
  <c r="AR77" i="22"/>
  <c r="AS652" i="5" s="1"/>
  <c r="AR88" i="22"/>
  <c r="AR87" i="22"/>
  <c r="AR75" i="22"/>
  <c r="AS626" i="5" s="1"/>
  <c r="AR89" i="22"/>
  <c r="AR74" i="22"/>
  <c r="AS613" i="5" s="1"/>
  <c r="AR76" i="22"/>
  <c r="AS639" i="5" s="1"/>
  <c r="AR90" i="22"/>
  <c r="AQ18" i="18"/>
  <c r="G93" i="18" s="1"/>
  <c r="AS662" i="5" l="1"/>
  <c r="AT702" i="5"/>
  <c r="L228" i="19"/>
  <c r="K254" i="19"/>
  <c r="K234" i="19"/>
  <c r="F11" i="14"/>
  <c r="D99" i="20"/>
  <c r="E763" i="5" s="1"/>
  <c r="AP54" i="20"/>
  <c r="AP56" i="20" s="1"/>
  <c r="AD63" i="20"/>
  <c r="AE675" i="5"/>
  <c r="AE674" i="5"/>
  <c r="AE611" i="5"/>
  <c r="AE620" i="5"/>
  <c r="BA30" i="13"/>
  <c r="BA31" i="13" s="1"/>
  <c r="BA23" i="13"/>
  <c r="BA24" i="13" s="1"/>
  <c r="AP650" i="5"/>
  <c r="AP659" i="5"/>
  <c r="AP646" i="5"/>
  <c r="AP637" i="5"/>
  <c r="AR642" i="5"/>
  <c r="AR643" i="5" s="1"/>
  <c r="AP663" i="5"/>
  <c r="AP672" i="5"/>
  <c r="AR668" i="5"/>
  <c r="AR669" i="5" s="1"/>
  <c r="AQ644" i="5"/>
  <c r="AQ645" i="5" s="1"/>
  <c r="AQ657" i="5"/>
  <c r="AQ658" i="5" s="1"/>
  <c r="AX14" i="21"/>
  <c r="AS16" i="20"/>
  <c r="AR2" i="18"/>
  <c r="H77" i="18" s="1"/>
  <c r="AW15" i="16"/>
  <c r="AU2" i="14"/>
  <c r="AT661" i="5"/>
  <c r="AT635" i="5"/>
  <c r="AT636" i="5" s="1"/>
  <c r="AT622" i="5"/>
  <c r="AT623" i="5" s="1"/>
  <c r="AU607" i="5"/>
  <c r="AT648" i="5"/>
  <c r="AT649" i="5" s="1"/>
  <c r="AT609" i="5"/>
  <c r="BC51" i="13"/>
  <c r="BC48" i="13"/>
  <c r="BC40" i="13"/>
  <c r="BC50" i="13"/>
  <c r="BC39" i="13"/>
  <c r="BC42" i="13"/>
  <c r="BC53" i="13"/>
  <c r="BC49" i="13"/>
  <c r="BC47" i="13"/>
  <c r="BC38" i="13"/>
  <c r="BC27" i="13"/>
  <c r="BC14" i="13"/>
  <c r="BC17" i="13"/>
  <c r="BC41" i="13"/>
  <c r="BD13" i="13"/>
  <c r="BC16" i="13"/>
  <c r="BC52" i="13"/>
  <c r="BC37" i="13"/>
  <c r="BC35" i="13"/>
  <c r="BC34" i="13"/>
  <c r="BC36" i="13"/>
  <c r="BC19" i="13"/>
  <c r="BC15" i="13"/>
  <c r="BC18" i="13"/>
  <c r="BB54" i="13"/>
  <c r="BB55" i="13" s="1"/>
  <c r="AS653" i="5"/>
  <c r="AS654" i="5" s="1"/>
  <c r="Q20" i="20"/>
  <c r="P4" i="18"/>
  <c r="R692" i="5"/>
  <c r="R697" i="5"/>
  <c r="S631" i="5"/>
  <c r="S632" i="5" s="1"/>
  <c r="AQ670" i="5"/>
  <c r="AQ671" i="5" s="1"/>
  <c r="AH24" i="18"/>
  <c r="J74" i="18" s="1"/>
  <c r="AJ716" i="5"/>
  <c r="AH8" i="18" s="1"/>
  <c r="J58" i="18" s="1"/>
  <c r="AK610" i="5"/>
  <c r="C42" i="24"/>
  <c r="C47" i="24" s="1"/>
  <c r="C48" i="24" s="1"/>
  <c r="AO26" i="3"/>
  <c r="AS83" i="22"/>
  <c r="AS82" i="22"/>
  <c r="AS81" i="22"/>
  <c r="AS77" i="22"/>
  <c r="AT652" i="5" s="1"/>
  <c r="AS88" i="22"/>
  <c r="AS76" i="22"/>
  <c r="AT639" i="5" s="1"/>
  <c r="AS87" i="22"/>
  <c r="AS89" i="22"/>
  <c r="AS80" i="22"/>
  <c r="AS84" i="22"/>
  <c r="AS75" i="22"/>
  <c r="AT626" i="5" s="1"/>
  <c r="AS78" i="22"/>
  <c r="AT665" i="5" s="1"/>
  <c r="AS74" i="22"/>
  <c r="AT613" i="5" s="1"/>
  <c r="AS90" i="22"/>
  <c r="AM34" i="3"/>
  <c r="AM35" i="3" s="1"/>
  <c r="AM33" i="3"/>
  <c r="AV1001" i="5"/>
  <c r="AV1055" i="5"/>
  <c r="AV944" i="5"/>
  <c r="AR40" i="20"/>
  <c r="AR45" i="20" s="1"/>
  <c r="AS614" i="5"/>
  <c r="AS615" i="5" s="1"/>
  <c r="AS30" i="3" a="1"/>
  <c r="AS30" i="3" s="1"/>
  <c r="AT14" i="20"/>
  <c r="AU15" i="20"/>
  <c r="AH617" i="5"/>
  <c r="AR89" i="20"/>
  <c r="AR90" i="20" s="1"/>
  <c r="AV664" i="5"/>
  <c r="T499" i="5"/>
  <c r="AU72" i="22"/>
  <c r="AT71" i="22"/>
  <c r="O44" i="25"/>
  <c r="BB43" i="13"/>
  <c r="BB44" i="13" s="1"/>
  <c r="AX945" i="5"/>
  <c r="AW942" i="5"/>
  <c r="AW943" i="5"/>
  <c r="AG617" i="5"/>
  <c r="AZ24" i="13"/>
  <c r="AZ57" i="13" s="1"/>
  <c r="AW834" i="5"/>
  <c r="AX789" i="5"/>
  <c r="AW791" i="5"/>
  <c r="AW790" i="5"/>
  <c r="AQ49" i="20"/>
  <c r="AQ52" i="20" s="1"/>
  <c r="AQ46" i="20"/>
  <c r="AQ50" i="20"/>
  <c r="AT738" i="5"/>
  <c r="AS732" i="5"/>
  <c r="AS800" i="5" s="1"/>
  <c r="AS666" i="5"/>
  <c r="AS667" i="5" s="1"/>
  <c r="AU862" i="5"/>
  <c r="T491" i="5"/>
  <c r="G491" i="5" s="1"/>
  <c r="R492" i="5"/>
  <c r="AR615" i="5"/>
  <c r="AX651" i="5"/>
  <c r="AV855" i="5"/>
  <c r="AV848" i="5"/>
  <c r="AK24" i="16"/>
  <c r="AK25" i="16" s="1"/>
  <c r="AK19" i="16" s="1"/>
  <c r="AT710" i="5"/>
  <c r="AT703" i="5"/>
  <c r="AT708" i="5"/>
  <c r="AT677" i="5"/>
  <c r="AT684" i="5"/>
  <c r="AT679" i="5"/>
  <c r="AT678" i="5"/>
  <c r="P736" i="5"/>
  <c r="N14" i="18" s="1"/>
  <c r="AX28" i="3"/>
  <c r="AW27" i="3"/>
  <c r="AW25" i="3" a="1"/>
  <c r="AW25" i="3" s="1"/>
  <c r="AX17" i="16"/>
  <c r="AX14" i="16"/>
  <c r="AX21" i="16" s="1"/>
  <c r="AY20" i="16"/>
  <c r="AM18" i="16"/>
  <c r="AL22" i="16"/>
  <c r="AL23" i="16" s="1"/>
  <c r="AS37" i="10"/>
  <c r="AT36" i="10"/>
  <c r="AW638" i="5"/>
  <c r="BB28" i="13"/>
  <c r="AF618" i="5"/>
  <c r="AF619" i="5" s="1"/>
  <c r="AY13" i="21"/>
  <c r="AV3" i="14"/>
  <c r="AS3" i="18"/>
  <c r="I78" i="18" s="1"/>
  <c r="AU743" i="5"/>
  <c r="AU709" i="5"/>
  <c r="AU696" i="5"/>
  <c r="AU706" i="5"/>
  <c r="AU711" i="5"/>
  <c r="AU705" i="5"/>
  <c r="AU699" i="5"/>
  <c r="AU707" i="5"/>
  <c r="AU700" i="5"/>
  <c r="AU676" i="5"/>
  <c r="AU695" i="5"/>
  <c r="AU698" i="5"/>
  <c r="AU693" i="5"/>
  <c r="AU704" i="5"/>
  <c r="AU690" i="5"/>
  <c r="AU689" i="5"/>
  <c r="AU694" i="5"/>
  <c r="AU701" i="5"/>
  <c r="AV612" i="5"/>
  <c r="AU606" i="5"/>
  <c r="AU682" i="5" s="1"/>
  <c r="AO57" i="20"/>
  <c r="AO58" i="20" s="1"/>
  <c r="AS640" i="5"/>
  <c r="AS641" i="5" s="1"/>
  <c r="AR18" i="18"/>
  <c r="H93" i="18" s="1"/>
  <c r="AS627" i="5"/>
  <c r="AS628" i="5" s="1"/>
  <c r="P71" i="20"/>
  <c r="P21" i="20"/>
  <c r="P22" i="20" s="1"/>
  <c r="O5" i="18"/>
  <c r="Q714" i="5"/>
  <c r="C37" i="24"/>
  <c r="BB20" i="13"/>
  <c r="BB21" i="13" s="1"/>
  <c r="AR655" i="5"/>
  <c r="AR656" i="5" s="1"/>
  <c r="AS93" i="20"/>
  <c r="AS92" i="20"/>
  <c r="AS25" i="20"/>
  <c r="AS24" i="20"/>
  <c r="AS18" i="20"/>
  <c r="AW625" i="5"/>
  <c r="AT662" i="5" l="1"/>
  <c r="BA57" i="13"/>
  <c r="AU702" i="5"/>
  <c r="M228" i="19"/>
  <c r="L254" i="19"/>
  <c r="L234" i="19"/>
  <c r="AQ54" i="20"/>
  <c r="AQ56" i="20" s="1"/>
  <c r="C44" i="24"/>
  <c r="AQ663" i="5"/>
  <c r="AQ672" i="5"/>
  <c r="R64" i="20"/>
  <c r="S633" i="5"/>
  <c r="S624" i="5"/>
  <c r="S691" i="5"/>
  <c r="S685" i="5"/>
  <c r="AQ646" i="5"/>
  <c r="AQ637" i="5"/>
  <c r="AR657" i="5"/>
  <c r="AR658" i="5" s="1"/>
  <c r="AR644" i="5"/>
  <c r="AR645" i="5" s="1"/>
  <c r="AR670" i="5"/>
  <c r="AR671" i="5" s="1"/>
  <c r="AE63" i="20"/>
  <c r="AF611" i="5"/>
  <c r="AF674" i="5"/>
  <c r="AF675" i="5"/>
  <c r="AF620" i="5"/>
  <c r="AH618" i="5"/>
  <c r="AH619" i="5" s="1"/>
  <c r="AX625" i="5"/>
  <c r="BD37" i="13"/>
  <c r="BD51" i="13"/>
  <c r="BD48" i="13"/>
  <c r="BD50" i="13"/>
  <c r="BD39" i="13"/>
  <c r="BD36" i="13"/>
  <c r="BD42" i="13"/>
  <c r="BD53" i="13"/>
  <c r="BD49" i="13"/>
  <c r="BD47" i="13"/>
  <c r="BD52" i="13"/>
  <c r="BD41" i="13"/>
  <c r="BD17" i="13"/>
  <c r="BE13" i="13"/>
  <c r="BD16" i="13"/>
  <c r="BD35" i="13"/>
  <c r="BD34" i="13"/>
  <c r="BD40" i="13"/>
  <c r="BD19" i="13"/>
  <c r="BD15" i="13"/>
  <c r="BD18" i="13"/>
  <c r="BD38" i="13"/>
  <c r="BD27" i="13"/>
  <c r="BD14" i="13"/>
  <c r="AN18" i="16"/>
  <c r="AM22" i="16"/>
  <c r="AM23" i="16" s="1"/>
  <c r="AT666" i="5"/>
  <c r="AT667" i="5" s="1"/>
  <c r="AS17" i="20"/>
  <c r="AW664" i="5"/>
  <c r="AL24" i="16"/>
  <c r="AL25" i="16" s="1"/>
  <c r="AL19" i="16" s="1"/>
  <c r="AV72" i="22"/>
  <c r="AU71" i="22"/>
  <c r="AY14" i="16"/>
  <c r="AY21" i="16" s="1"/>
  <c r="AZ20" i="16"/>
  <c r="AY17" i="16"/>
  <c r="AT627" i="5"/>
  <c r="AT628" i="5" s="1"/>
  <c r="AG618" i="5"/>
  <c r="AG619" i="5" s="1"/>
  <c r="D29" i="18"/>
  <c r="BC20" i="13"/>
  <c r="AS40" i="20"/>
  <c r="AS45" i="20" s="1"/>
  <c r="AT30" i="3" a="1"/>
  <c r="AT30" i="3" s="1"/>
  <c r="AT614" i="5"/>
  <c r="AT615" i="5" s="1"/>
  <c r="AT732" i="5"/>
  <c r="AT800" i="5" s="1"/>
  <c r="AU738" i="5"/>
  <c r="AX834" i="5"/>
  <c r="AY789" i="5"/>
  <c r="AX791" i="5"/>
  <c r="AX790" i="5"/>
  <c r="AI616" i="5"/>
  <c r="AO31" i="3"/>
  <c r="AO32" i="3" s="1"/>
  <c r="AP26" i="3"/>
  <c r="Q19" i="20"/>
  <c r="BC28" i="13"/>
  <c r="BC29" i="13" s="1"/>
  <c r="BC30" i="13" s="1"/>
  <c r="AQ650" i="5"/>
  <c r="AQ659" i="5"/>
  <c r="BB22" i="13"/>
  <c r="BB29" i="13"/>
  <c r="BB30" i="13" s="1"/>
  <c r="T492" i="5"/>
  <c r="G492" i="5" s="1"/>
  <c r="R493" i="5"/>
  <c r="AR49" i="20"/>
  <c r="AR52" i="20" s="1"/>
  <c r="AR50" i="20"/>
  <c r="AR46" i="20"/>
  <c r="AY14" i="21"/>
  <c r="AT16" i="20"/>
  <c r="AT17" i="20" s="1"/>
  <c r="AX15" i="16"/>
  <c r="AV2" i="14"/>
  <c r="AS2" i="18"/>
  <c r="I77" i="18" s="1"/>
  <c r="AU661" i="5"/>
  <c r="AU635" i="5"/>
  <c r="AU636" i="5" s="1"/>
  <c r="AU648" i="5"/>
  <c r="AU649" i="5" s="1"/>
  <c r="AU622" i="5"/>
  <c r="AU623" i="5" s="1"/>
  <c r="AV607" i="5"/>
  <c r="AU609" i="5"/>
  <c r="BC54" i="13"/>
  <c r="BC55" i="13" s="1"/>
  <c r="AX638" i="5"/>
  <c r="AS89" i="20"/>
  <c r="AS90" i="20" s="1"/>
  <c r="AW855" i="5"/>
  <c r="AW848" i="5"/>
  <c r="AV15" i="20"/>
  <c r="AU14" i="20"/>
  <c r="R712" i="5"/>
  <c r="C30" i="18"/>
  <c r="O6" i="18"/>
  <c r="C31" i="18" s="1"/>
  <c r="AU710" i="5"/>
  <c r="AU703" i="5"/>
  <c r="AU708" i="5"/>
  <c r="AU684" i="5"/>
  <c r="AU679" i="5"/>
  <c r="AU677" i="5"/>
  <c r="AU678" i="5"/>
  <c r="AS18" i="18"/>
  <c r="I93" i="18" s="1"/>
  <c r="AY651" i="5"/>
  <c r="AW1055" i="5"/>
  <c r="AW1001" i="5"/>
  <c r="AW944" i="5"/>
  <c r="AT93" i="20"/>
  <c r="AT92" i="20"/>
  <c r="AT25" i="20"/>
  <c r="AT24" i="20"/>
  <c r="AT18" i="20"/>
  <c r="AS668" i="5"/>
  <c r="AS669" i="5" s="1"/>
  <c r="AT653" i="5"/>
  <c r="AT654" i="5" s="1"/>
  <c r="AT640" i="5"/>
  <c r="AT641" i="5" s="1"/>
  <c r="AT642" i="5" s="1"/>
  <c r="BC43" i="13"/>
  <c r="BC44" i="13" s="1"/>
  <c r="Q717" i="5"/>
  <c r="E96" i="20"/>
  <c r="E94" i="20"/>
  <c r="E28" i="20"/>
  <c r="P23" i="20"/>
  <c r="E26" i="20"/>
  <c r="P91" i="20"/>
  <c r="AZ13" i="21"/>
  <c r="AT3" i="18"/>
  <c r="J78" i="18" s="1"/>
  <c r="AW3" i="14"/>
  <c r="AV743" i="5"/>
  <c r="AV696" i="5"/>
  <c r="AV707" i="5"/>
  <c r="AV701" i="5"/>
  <c r="AV695" i="5"/>
  <c r="AV689" i="5"/>
  <c r="AV706" i="5"/>
  <c r="AV711" i="5"/>
  <c r="AV700" i="5"/>
  <c r="AV676" i="5"/>
  <c r="AV698" i="5"/>
  <c r="AV693" i="5"/>
  <c r="AV704" i="5"/>
  <c r="AV690" i="5"/>
  <c r="AV705" i="5"/>
  <c r="AV694" i="5"/>
  <c r="AV699" i="5"/>
  <c r="AV709" i="5"/>
  <c r="AW612" i="5"/>
  <c r="AV606" i="5"/>
  <c r="AV702" i="5" s="1"/>
  <c r="AT37" i="10"/>
  <c r="AU36" i="10"/>
  <c r="AS655" i="5"/>
  <c r="AS656" i="5" s="1"/>
  <c r="AS642" i="5"/>
  <c r="AS643" i="5" s="1"/>
  <c r="AP57" i="20"/>
  <c r="AP58" i="20" s="1"/>
  <c r="AY28" i="3"/>
  <c r="AX25" i="3" a="1"/>
  <c r="AX25" i="3" s="1"/>
  <c r="AX27" i="3"/>
  <c r="AV862" i="5"/>
  <c r="AY945" i="5"/>
  <c r="AX942" i="5"/>
  <c r="AX943" i="5"/>
  <c r="AT82" i="22"/>
  <c r="AT81" i="22"/>
  <c r="T629" i="5" s="1"/>
  <c r="T630" i="5" s="1"/>
  <c r="AT88" i="22"/>
  <c r="AT76" i="22"/>
  <c r="AU639" i="5" s="1"/>
  <c r="AT87" i="22"/>
  <c r="AT75" i="22"/>
  <c r="AU626" i="5" s="1"/>
  <c r="AT89" i="22"/>
  <c r="AT80" i="22"/>
  <c r="AJ616" i="5" s="1"/>
  <c r="AT83" i="22"/>
  <c r="AT84" i="22"/>
  <c r="AT77" i="22"/>
  <c r="AU652" i="5" s="1"/>
  <c r="AT74" i="22"/>
  <c r="AU613" i="5" s="1"/>
  <c r="AT90" i="22"/>
  <c r="AT78" i="22"/>
  <c r="AU665" i="5" s="1"/>
  <c r="AI24" i="18"/>
  <c r="K74" i="18" s="1"/>
  <c r="AK716" i="5"/>
  <c r="AI8" i="18" s="1"/>
  <c r="K58" i="18" s="1"/>
  <c r="AL610" i="5"/>
  <c r="AU662" i="5" l="1"/>
  <c r="N228" i="19"/>
  <c r="M254" i="19"/>
  <c r="M234" i="19"/>
  <c r="BC31" i="13"/>
  <c r="AR54" i="20"/>
  <c r="AR56" i="20" s="1"/>
  <c r="E99" i="20"/>
  <c r="F763" i="5" s="1"/>
  <c r="AG63" i="20"/>
  <c r="AH675" i="5"/>
  <c r="AH674" i="5"/>
  <c r="AH620" i="5"/>
  <c r="AH611" i="5"/>
  <c r="AS644" i="5"/>
  <c r="AS645" i="5" s="1"/>
  <c r="AS657" i="5"/>
  <c r="AS658" i="5" s="1"/>
  <c r="AR663" i="5"/>
  <c r="AR672" i="5"/>
  <c r="AT668" i="5"/>
  <c r="AT669" i="5" s="1"/>
  <c r="AR646" i="5"/>
  <c r="AR637" i="5"/>
  <c r="AZ14" i="21"/>
  <c r="AU16" i="20"/>
  <c r="AU17" i="20" s="1"/>
  <c r="AT2" i="18"/>
  <c r="J77" i="18" s="1"/>
  <c r="AY15" i="16"/>
  <c r="AW2" i="14"/>
  <c r="AV661" i="5"/>
  <c r="AV622" i="5"/>
  <c r="AV623" i="5" s="1"/>
  <c r="AV635" i="5"/>
  <c r="AV636" i="5" s="1"/>
  <c r="AV648" i="5"/>
  <c r="AV649" i="5" s="1"/>
  <c r="AW607" i="5"/>
  <c r="AV609" i="5"/>
  <c r="AF63" i="20"/>
  <c r="AG675" i="5"/>
  <c r="AG620" i="5"/>
  <c r="AG674" i="5"/>
  <c r="AG611" i="5"/>
  <c r="AM24" i="16"/>
  <c r="AM25" i="16" s="1"/>
  <c r="AM19" i="16" s="1"/>
  <c r="O9" i="18"/>
  <c r="C34" i="18" s="1"/>
  <c r="Q730" i="5"/>
  <c r="Q739" i="5" s="1"/>
  <c r="BC21" i="13"/>
  <c r="AO18" i="16"/>
  <c r="AN22" i="16"/>
  <c r="AN23" i="16" s="1"/>
  <c r="AT89" i="20"/>
  <c r="AT90" i="20" s="1"/>
  <c r="BB23" i="13"/>
  <c r="BB24" i="13" s="1"/>
  <c r="AZ789" i="5"/>
  <c r="AY791" i="5"/>
  <c r="AY790" i="5"/>
  <c r="AY834" i="5"/>
  <c r="BE51" i="13"/>
  <c r="BE48" i="13"/>
  <c r="BE40" i="13"/>
  <c r="BE50" i="13"/>
  <c r="BE39" i="13"/>
  <c r="BE36" i="13"/>
  <c r="BE42" i="13"/>
  <c r="BE53" i="13"/>
  <c r="BE49" i="13"/>
  <c r="BE47" i="13"/>
  <c r="BE38" i="13"/>
  <c r="BE52" i="13"/>
  <c r="BE41" i="13"/>
  <c r="BF13" i="13"/>
  <c r="BE16" i="13"/>
  <c r="BE35" i="13"/>
  <c r="BE34" i="13"/>
  <c r="BE37" i="13"/>
  <c r="BE19" i="13"/>
  <c r="BE15" i="13"/>
  <c r="BE18" i="13"/>
  <c r="BE27" i="13"/>
  <c r="BE14" i="13"/>
  <c r="BE17" i="13"/>
  <c r="R20" i="20"/>
  <c r="Q4" i="18"/>
  <c r="S692" i="5"/>
  <c r="S697" i="5"/>
  <c r="AX1055" i="5"/>
  <c r="AX1001" i="5"/>
  <c r="AX944" i="5"/>
  <c r="AT18" i="18"/>
  <c r="J93" i="18" s="1"/>
  <c r="AT655" i="5"/>
  <c r="AT656" i="5" s="1"/>
  <c r="AR659" i="5"/>
  <c r="AR650" i="5"/>
  <c r="AZ28" i="3"/>
  <c r="AY25" i="3" a="1"/>
  <c r="AY25" i="3" s="1"/>
  <c r="AY27" i="3"/>
  <c r="AV708" i="5"/>
  <c r="AV710" i="5"/>
  <c r="AV703" i="5"/>
  <c r="AV679" i="5"/>
  <c r="AV677" i="5"/>
  <c r="AV684" i="5"/>
  <c r="AV678" i="5"/>
  <c r="AZ651" i="5"/>
  <c r="AY638" i="5"/>
  <c r="AU89" i="22"/>
  <c r="AU88" i="22"/>
  <c r="AU87" i="22"/>
  <c r="AU81" i="22"/>
  <c r="AU75" i="22"/>
  <c r="AV626" i="5" s="1"/>
  <c r="AU80" i="22"/>
  <c r="AU83" i="22"/>
  <c r="AU82" i="22"/>
  <c r="AU78" i="22"/>
  <c r="AV665" i="5" s="1"/>
  <c r="AU77" i="22"/>
  <c r="AV652" i="5" s="1"/>
  <c r="AU74" i="22"/>
  <c r="AV613" i="5" s="1"/>
  <c r="AU90" i="22"/>
  <c r="AU76" i="22"/>
  <c r="AV639" i="5" s="1"/>
  <c r="AU84" i="22"/>
  <c r="BD20" i="13"/>
  <c r="AQ57" i="20"/>
  <c r="AQ58" i="20" s="1"/>
  <c r="AU640" i="5"/>
  <c r="AU641" i="5" s="1"/>
  <c r="AJ617" i="5"/>
  <c r="AZ945" i="5"/>
  <c r="AY942" i="5"/>
  <c r="AY943" i="5"/>
  <c r="AJ24" i="18"/>
  <c r="L74" i="18" s="1"/>
  <c r="AL716" i="5"/>
  <c r="AJ8" i="18" s="1"/>
  <c r="L58" i="18" s="1"/>
  <c r="AM610" i="5"/>
  <c r="AU627" i="5"/>
  <c r="AU628" i="5" s="1"/>
  <c r="BA13" i="21"/>
  <c r="AU3" i="18"/>
  <c r="K78" i="18" s="1"/>
  <c r="AX3" i="14"/>
  <c r="AW709" i="5"/>
  <c r="AW696" i="5"/>
  <c r="AW690" i="5"/>
  <c r="AW707" i="5"/>
  <c r="AW701" i="5"/>
  <c r="AW695" i="5"/>
  <c r="AW711" i="5"/>
  <c r="AW705" i="5"/>
  <c r="AW704" i="5"/>
  <c r="AW698" i="5"/>
  <c r="AW693" i="5"/>
  <c r="AW743" i="5"/>
  <c r="AW694" i="5"/>
  <c r="AW689" i="5"/>
  <c r="AW699" i="5"/>
  <c r="AW706" i="5"/>
  <c r="AW700" i="5"/>
  <c r="AW676" i="5"/>
  <c r="AX612" i="5"/>
  <c r="AW606" i="5"/>
  <c r="AW702" i="5" s="1"/>
  <c r="Q71" i="20"/>
  <c r="Q21" i="20"/>
  <c r="Q22" i="20" s="1"/>
  <c r="P5" i="18"/>
  <c r="R714" i="5"/>
  <c r="AP31" i="3"/>
  <c r="AP32" i="3" s="1"/>
  <c r="AQ26" i="3"/>
  <c r="AV71" i="22"/>
  <c r="AW72" i="22"/>
  <c r="BD28" i="13"/>
  <c r="BD29" i="13" s="1"/>
  <c r="BD30" i="13" s="1"/>
  <c r="AW862" i="5"/>
  <c r="AT643" i="5"/>
  <c r="AO34" i="3"/>
  <c r="AO35" i="3" s="1"/>
  <c r="AO33" i="3"/>
  <c r="AX855" i="5"/>
  <c r="AX848" i="5"/>
  <c r="AS49" i="20"/>
  <c r="AS52" i="20" s="1"/>
  <c r="AS50" i="20"/>
  <c r="AS46" i="20"/>
  <c r="AS670" i="5"/>
  <c r="AS671" i="5" s="1"/>
  <c r="BD54" i="13"/>
  <c r="BD55" i="13" s="1"/>
  <c r="AU93" i="20"/>
  <c r="AU92" i="20"/>
  <c r="AU18" i="20"/>
  <c r="AU24" i="20"/>
  <c r="AU25" i="20"/>
  <c r="T493" i="5"/>
  <c r="G493" i="5" s="1"/>
  <c r="R494" i="5"/>
  <c r="AU732" i="5"/>
  <c r="AU800" i="5" s="1"/>
  <c r="AV738" i="5"/>
  <c r="AY625" i="5"/>
  <c r="AW15" i="20"/>
  <c r="AV14" i="20"/>
  <c r="AI617" i="5"/>
  <c r="BA20" i="16"/>
  <c r="AZ17" i="16"/>
  <c r="AZ14" i="16"/>
  <c r="AZ21" i="16" s="1"/>
  <c r="AX664" i="5"/>
  <c r="BB31" i="13"/>
  <c r="AU666" i="5"/>
  <c r="AU667" i="5" s="1"/>
  <c r="T631" i="5"/>
  <c r="T632" i="5" s="1"/>
  <c r="AT40" i="20"/>
  <c r="AT45" i="20" s="1"/>
  <c r="AU614" i="5"/>
  <c r="AU30" i="3" a="1"/>
  <c r="AU30" i="3" s="1"/>
  <c r="AU37" i="10"/>
  <c r="AV36" i="10"/>
  <c r="E29" i="20"/>
  <c r="G11" i="14"/>
  <c r="AV682" i="5"/>
  <c r="AU653" i="5"/>
  <c r="AU654" i="5" s="1"/>
  <c r="BD43" i="13"/>
  <c r="BD44" i="13" s="1"/>
  <c r="AV662" i="5" l="1"/>
  <c r="AW682" i="5"/>
  <c r="BD31" i="13"/>
  <c r="N254" i="19"/>
  <c r="N234" i="19"/>
  <c r="O228" i="19"/>
  <c r="S712" i="5"/>
  <c r="R71" i="20" s="1"/>
  <c r="AS54" i="20"/>
  <c r="AS56" i="20" s="1"/>
  <c r="AU668" i="5"/>
  <c r="AU669" i="5" s="1"/>
  <c r="AS659" i="5"/>
  <c r="AS650" i="5"/>
  <c r="AT657" i="5"/>
  <c r="AT658" i="5" s="1"/>
  <c r="AS646" i="5"/>
  <c r="AS637" i="5"/>
  <c r="AS663" i="5"/>
  <c r="AS672" i="5"/>
  <c r="AU655" i="5"/>
  <c r="AU656" i="5" s="1"/>
  <c r="AU642" i="5"/>
  <c r="AU643" i="5" s="1"/>
  <c r="S64" i="20"/>
  <c r="T624" i="5"/>
  <c r="T633" i="5"/>
  <c r="T691" i="5"/>
  <c r="T685" i="5"/>
  <c r="BB20" i="16"/>
  <c r="BA14" i="16"/>
  <c r="BA21" i="16" s="1"/>
  <c r="BA17" i="16"/>
  <c r="T494" i="5"/>
  <c r="G494" i="5" s="1"/>
  <c r="R495" i="5"/>
  <c r="AU18" i="18"/>
  <c r="K93" i="18" s="1"/>
  <c r="AV653" i="5"/>
  <c r="AV654" i="5" s="1"/>
  <c r="R19" i="20"/>
  <c r="BF50" i="13"/>
  <c r="BF39" i="13"/>
  <c r="BF36" i="13"/>
  <c r="BF42" i="13"/>
  <c r="BF53" i="13"/>
  <c r="BF49" i="13"/>
  <c r="BF47" i="13"/>
  <c r="BF38" i="13"/>
  <c r="BF52" i="13"/>
  <c r="BF41" i="13"/>
  <c r="BF37" i="13"/>
  <c r="BG13" i="13"/>
  <c r="BF16" i="13"/>
  <c r="BF35" i="13"/>
  <c r="BF34" i="13"/>
  <c r="BF19" i="13"/>
  <c r="BF48" i="13"/>
  <c r="BF40" i="13"/>
  <c r="BF15" i="13"/>
  <c r="BF51" i="13"/>
  <c r="BF18" i="13"/>
  <c r="BF27" i="13"/>
  <c r="BF14" i="13"/>
  <c r="BF17" i="13"/>
  <c r="BA789" i="5"/>
  <c r="AZ791" i="5"/>
  <c r="AZ790" i="5"/>
  <c r="AZ834" i="5"/>
  <c r="Q736" i="5"/>
  <c r="O14" i="18" s="1"/>
  <c r="C39" i="18" s="1"/>
  <c r="R717" i="5"/>
  <c r="AZ625" i="5"/>
  <c r="AW708" i="5"/>
  <c r="AW710" i="5"/>
  <c r="AW703" i="5"/>
  <c r="AW677" i="5"/>
  <c r="AW679" i="5"/>
  <c r="AW678" i="5"/>
  <c r="AW684" i="5"/>
  <c r="AY1055" i="5"/>
  <c r="AY1001" i="5"/>
  <c r="AY944" i="5"/>
  <c r="AV666" i="5"/>
  <c r="AV667" i="5" s="1"/>
  <c r="BA28" i="3"/>
  <c r="AZ27" i="3"/>
  <c r="AZ25" i="3" a="1"/>
  <c r="AZ25" i="3" s="1"/>
  <c r="AN24" i="16"/>
  <c r="AN25" i="16" s="1"/>
  <c r="AN19" i="16" s="1"/>
  <c r="AT670" i="5"/>
  <c r="AT671" i="5" s="1"/>
  <c r="AV92" i="20"/>
  <c r="AV25" i="20"/>
  <c r="AV24" i="20"/>
  <c r="AV93" i="20"/>
  <c r="AV18" i="20"/>
  <c r="BB13" i="21"/>
  <c r="AY3" i="14"/>
  <c r="AV3" i="18"/>
  <c r="L78" i="18" s="1"/>
  <c r="AX707" i="5"/>
  <c r="AX701" i="5"/>
  <c r="AX695" i="5"/>
  <c r="AX706" i="5"/>
  <c r="AX700" i="5"/>
  <c r="AX694" i="5"/>
  <c r="AX711" i="5"/>
  <c r="AX705" i="5"/>
  <c r="AX743" i="5"/>
  <c r="AX693" i="5"/>
  <c r="AX698" i="5"/>
  <c r="AX704" i="5"/>
  <c r="AX690" i="5"/>
  <c r="AX699" i="5"/>
  <c r="AX709" i="5"/>
  <c r="AX696" i="5"/>
  <c r="AX676" i="5"/>
  <c r="AY612" i="5"/>
  <c r="AX606" i="5"/>
  <c r="AX702" i="5" s="1"/>
  <c r="AX689" i="5"/>
  <c r="AP18" i="16"/>
  <c r="AO22" i="16"/>
  <c r="AO23" i="16" s="1"/>
  <c r="BC22" i="13"/>
  <c r="BC23" i="13" s="1"/>
  <c r="AT49" i="20"/>
  <c r="AT52" i="20" s="1"/>
  <c r="AT50" i="20"/>
  <c r="AT46" i="20"/>
  <c r="BA945" i="5"/>
  <c r="AZ943" i="5"/>
  <c r="AZ942" i="5"/>
  <c r="AU89" i="20"/>
  <c r="AU90" i="20" s="1"/>
  <c r="BE20" i="13"/>
  <c r="AP34" i="3"/>
  <c r="AP35" i="3" s="1"/>
  <c r="AP33" i="3"/>
  <c r="AU615" i="5"/>
  <c r="BB57" i="13"/>
  <c r="AI618" i="5"/>
  <c r="AI619" i="5" s="1"/>
  <c r="AT644" i="5"/>
  <c r="AT645" i="5" s="1"/>
  <c r="AK616" i="5"/>
  <c r="BE28" i="13"/>
  <c r="BE54" i="13"/>
  <c r="BE55" i="13" s="1"/>
  <c r="AY664" i="5"/>
  <c r="AX862" i="5"/>
  <c r="AQ31" i="3"/>
  <c r="AQ32" i="3" s="1"/>
  <c r="AR26" i="3"/>
  <c r="BD21" i="13"/>
  <c r="AV627" i="5"/>
  <c r="AV628" i="5" s="1"/>
  <c r="AZ638" i="5"/>
  <c r="AY855" i="5"/>
  <c r="AY848" i="5"/>
  <c r="AV732" i="5"/>
  <c r="AV800" i="5" s="1"/>
  <c r="AW738" i="5"/>
  <c r="AK24" i="18"/>
  <c r="M74" i="18" s="1"/>
  <c r="AM716" i="5"/>
  <c r="AK8" i="18" s="1"/>
  <c r="M58" i="18" s="1"/>
  <c r="AN610" i="5"/>
  <c r="F96" i="20"/>
  <c r="F94" i="20"/>
  <c r="Q23" i="20"/>
  <c r="F26" i="20"/>
  <c r="F28" i="20"/>
  <c r="Q91" i="20"/>
  <c r="AV640" i="5"/>
  <c r="AV641" i="5" s="1"/>
  <c r="BE43" i="13"/>
  <c r="BE44" i="13" s="1"/>
  <c r="AR57" i="20"/>
  <c r="AR58" i="20" s="1"/>
  <c r="AX15" i="20"/>
  <c r="AW14" i="20"/>
  <c r="D30" i="18"/>
  <c r="P6" i="18"/>
  <c r="D31" i="18" s="1"/>
  <c r="AV37" i="10"/>
  <c r="AW36" i="10"/>
  <c r="AW71" i="22"/>
  <c r="AX72" i="22"/>
  <c r="BA14" i="21"/>
  <c r="AV16" i="20"/>
  <c r="AU2" i="18"/>
  <c r="K77" i="18" s="1"/>
  <c r="AZ15" i="16"/>
  <c r="AX2" i="14"/>
  <c r="AW622" i="5"/>
  <c r="AW623" i="5" s="1"/>
  <c r="AW648" i="5"/>
  <c r="AW649" i="5" s="1"/>
  <c r="AW609" i="5"/>
  <c r="AW635" i="5"/>
  <c r="AW636" i="5" s="1"/>
  <c r="AW661" i="5"/>
  <c r="AX607" i="5"/>
  <c r="AJ618" i="5"/>
  <c r="AJ619" i="5" s="1"/>
  <c r="AV89" i="22"/>
  <c r="AV88" i="22"/>
  <c r="AV87" i="22"/>
  <c r="AV90" i="22"/>
  <c r="AV83" i="22"/>
  <c r="AV82" i="22"/>
  <c r="AV78" i="22"/>
  <c r="AW665" i="5" s="1"/>
  <c r="AV84" i="22"/>
  <c r="AV81" i="22"/>
  <c r="U629" i="5" s="1"/>
  <c r="U630" i="5" s="1"/>
  <c r="AV75" i="22"/>
  <c r="AW626" i="5" s="1"/>
  <c r="AV80" i="22"/>
  <c r="AV76" i="22"/>
  <c r="AW639" i="5" s="1"/>
  <c r="AV77" i="22"/>
  <c r="AW652" i="5" s="1"/>
  <c r="AV74" i="22"/>
  <c r="AW613" i="5" s="1"/>
  <c r="AU40" i="20"/>
  <c r="AU45" i="20" s="1"/>
  <c r="AV30" i="3" a="1"/>
  <c r="AV30" i="3" s="1"/>
  <c r="AV614" i="5"/>
  <c r="BA651" i="5"/>
  <c r="E29" i="18"/>
  <c r="AW662" i="5" l="1"/>
  <c r="AX682" i="5"/>
  <c r="BC24" i="13"/>
  <c r="BC57" i="13" s="1"/>
  <c r="O254" i="19"/>
  <c r="O234" i="19"/>
  <c r="P228" i="19"/>
  <c r="S714" i="5"/>
  <c r="S717" i="5" s="1"/>
  <c r="Q5" i="18"/>
  <c r="E30" i="18" s="1"/>
  <c r="R21" i="20"/>
  <c r="R22" i="20" s="1"/>
  <c r="G26" i="20" s="1"/>
  <c r="R51" i="20"/>
  <c r="AT54" i="20"/>
  <c r="AT56" i="20" s="1"/>
  <c r="F99" i="20"/>
  <c r="G763" i="5" s="1"/>
  <c r="AT663" i="5"/>
  <c r="AT672" i="5"/>
  <c r="AU657" i="5"/>
  <c r="AU658" i="5" s="1"/>
  <c r="AT659" i="5"/>
  <c r="AT650" i="5"/>
  <c r="AV655" i="5"/>
  <c r="AV656" i="5" s="1"/>
  <c r="AV668" i="5"/>
  <c r="AV669" i="5" s="1"/>
  <c r="AH63" i="20"/>
  <c r="AI675" i="5"/>
  <c r="AI674" i="5"/>
  <c r="AI620" i="5"/>
  <c r="AI611" i="5"/>
  <c r="BD22" i="13"/>
  <c r="BD23" i="13" s="1"/>
  <c r="AV18" i="18"/>
  <c r="L93" i="18" s="1"/>
  <c r="BB28" i="3"/>
  <c r="BA27" i="3"/>
  <c r="BA25" i="3" a="1"/>
  <c r="BA25" i="3" s="1"/>
  <c r="BF28" i="13"/>
  <c r="T495" i="5"/>
  <c r="G495" i="5" s="1"/>
  <c r="R496" i="5"/>
  <c r="BB14" i="21"/>
  <c r="AW16" i="20"/>
  <c r="AW17" i="20" s="1"/>
  <c r="AY2" i="14"/>
  <c r="AV2" i="18"/>
  <c r="L77" i="18" s="1"/>
  <c r="BA15" i="16"/>
  <c r="AX635" i="5"/>
  <c r="AX636" i="5" s="1"/>
  <c r="AX648" i="5"/>
  <c r="AX649" i="5" s="1"/>
  <c r="AX661" i="5"/>
  <c r="AX622" i="5"/>
  <c r="AX623" i="5" s="1"/>
  <c r="AY607" i="5"/>
  <c r="AX609" i="5"/>
  <c r="AY72" i="22"/>
  <c r="AX71" i="22"/>
  <c r="AZ1055" i="5"/>
  <c r="AZ1001" i="5"/>
  <c r="AZ944" i="5"/>
  <c r="AZ855" i="5"/>
  <c r="AZ848" i="5"/>
  <c r="AI63" i="20"/>
  <c r="AJ675" i="5"/>
  <c r="AJ674" i="5"/>
  <c r="AJ620" i="5"/>
  <c r="AJ611" i="5"/>
  <c r="AW88" i="22"/>
  <c r="AW87" i="22"/>
  <c r="AW89" i="22"/>
  <c r="AW84" i="22"/>
  <c r="AW83" i="22"/>
  <c r="AW82" i="22"/>
  <c r="AW78" i="22"/>
  <c r="AX665" i="5" s="1"/>
  <c r="AW90" i="22"/>
  <c r="AW76" i="22"/>
  <c r="AX639" i="5" s="1"/>
  <c r="AW80" i="22"/>
  <c r="AM616" i="5" s="1"/>
  <c r="AW81" i="22"/>
  <c r="AW74" i="22"/>
  <c r="AX613" i="5" s="1"/>
  <c r="AW77" i="22"/>
  <c r="AX652" i="5" s="1"/>
  <c r="AW75" i="22"/>
  <c r="AX626" i="5" s="1"/>
  <c r="BE21" i="13"/>
  <c r="AV642" i="5"/>
  <c r="AV643" i="5" s="1"/>
  <c r="BF54" i="13"/>
  <c r="BF55" i="13" s="1"/>
  <c r="AU644" i="5"/>
  <c r="AU645" i="5" s="1"/>
  <c r="AY15" i="20"/>
  <c r="AX14" i="20"/>
  <c r="BC20" i="16"/>
  <c r="BB17" i="16"/>
  <c r="BB14" i="16"/>
  <c r="BB21" i="16" s="1"/>
  <c r="AV17" i="20"/>
  <c r="AV40" i="20"/>
  <c r="AV45" i="20" s="1"/>
  <c r="AW30" i="3" a="1"/>
  <c r="AW30" i="3" s="1"/>
  <c r="AW614" i="5"/>
  <c r="AL24" i="18"/>
  <c r="N74" i="18" s="1"/>
  <c r="AN716" i="5"/>
  <c r="AL8" i="18" s="1"/>
  <c r="N58" i="18" s="1"/>
  <c r="AO610" i="5"/>
  <c r="G217" i="5"/>
  <c r="BB945" i="5"/>
  <c r="BA943" i="5"/>
  <c r="BA942" i="5"/>
  <c r="S20" i="20"/>
  <c r="R4" i="18"/>
  <c r="T692" i="5"/>
  <c r="T697" i="5"/>
  <c r="AU49" i="20"/>
  <c r="AU52" i="20" s="1"/>
  <c r="AU50" i="20"/>
  <c r="AU46" i="20"/>
  <c r="AX36" i="10"/>
  <c r="AW37" i="10"/>
  <c r="AR31" i="3"/>
  <c r="AR32" i="3" s="1"/>
  <c r="AS26" i="3"/>
  <c r="AK617" i="5"/>
  <c r="BA834" i="5"/>
  <c r="BB789" i="5"/>
  <c r="BA791" i="5"/>
  <c r="BA790" i="5"/>
  <c r="AS57" i="20"/>
  <c r="AS58" i="20" s="1"/>
  <c r="AV615" i="5"/>
  <c r="AQ33" i="3"/>
  <c r="AQ34" i="3"/>
  <c r="AQ35" i="3" s="1"/>
  <c r="BE29" i="13"/>
  <c r="BE30" i="13" s="1"/>
  <c r="BF43" i="13"/>
  <c r="BF44" i="13" s="1"/>
  <c r="BB651" i="5"/>
  <c r="AL616" i="5"/>
  <c r="AW732" i="5"/>
  <c r="AW800" i="5" s="1"/>
  <c r="AX738" i="5"/>
  <c r="BA638" i="5"/>
  <c r="AY862" i="5"/>
  <c r="AO24" i="16"/>
  <c r="AO25" i="16" s="1"/>
  <c r="AO19" i="16" s="1"/>
  <c r="BA625" i="5"/>
  <c r="AW640" i="5"/>
  <c r="AW641" i="5" s="1"/>
  <c r="AW627" i="5"/>
  <c r="AW628" i="5" s="1"/>
  <c r="AQ18" i="16"/>
  <c r="AP22" i="16"/>
  <c r="AP23" i="16" s="1"/>
  <c r="AW653" i="5"/>
  <c r="AW654" i="5" s="1"/>
  <c r="AW655" i="5" s="1"/>
  <c r="U631" i="5"/>
  <c r="U632" i="5" s="1"/>
  <c r="AT637" i="5"/>
  <c r="AT646" i="5"/>
  <c r="AX710" i="5"/>
  <c r="AX708" i="5"/>
  <c r="AX679" i="5"/>
  <c r="AX677" i="5"/>
  <c r="AX684" i="5"/>
  <c r="AX703" i="5"/>
  <c r="AX678" i="5"/>
  <c r="AV89" i="20"/>
  <c r="AV90" i="20" s="1"/>
  <c r="BG50" i="13"/>
  <c r="BG42" i="13"/>
  <c r="BG27" i="13"/>
  <c r="BG53" i="13"/>
  <c r="BG49" i="13"/>
  <c r="BG35" i="13"/>
  <c r="BG47" i="13"/>
  <c r="BG52" i="13"/>
  <c r="BG41" i="13"/>
  <c r="BG37" i="13"/>
  <c r="BG51" i="13"/>
  <c r="BG48" i="13"/>
  <c r="BG40" i="13"/>
  <c r="BG16" i="13"/>
  <c r="BG34" i="13"/>
  <c r="BG19" i="13"/>
  <c r="BG15" i="13"/>
  <c r="BG39" i="13"/>
  <c r="BG36" i="13"/>
  <c r="BG18" i="13"/>
  <c r="BG14" i="13"/>
  <c r="BG38" i="13"/>
  <c r="BG17" i="13"/>
  <c r="BH13" i="13"/>
  <c r="AW666" i="5"/>
  <c r="AW667" i="5" s="1"/>
  <c r="AW93" i="20"/>
  <c r="AW92" i="20"/>
  <c r="AW25" i="20"/>
  <c r="AW24" i="20"/>
  <c r="AW18" i="20"/>
  <c r="F29" i="20"/>
  <c r="H11" i="14"/>
  <c r="AZ664" i="5"/>
  <c r="BC13" i="21"/>
  <c r="AW3" i="18"/>
  <c r="M78" i="18" s="1"/>
  <c r="AZ3" i="14"/>
  <c r="AY743" i="5"/>
  <c r="AY707" i="5"/>
  <c r="AY701" i="5"/>
  <c r="AY695" i="5"/>
  <c r="AY689" i="5"/>
  <c r="AY706" i="5"/>
  <c r="AY700" i="5"/>
  <c r="AY694" i="5"/>
  <c r="AY711" i="5"/>
  <c r="AY704" i="5"/>
  <c r="AY709" i="5"/>
  <c r="AY698" i="5"/>
  <c r="AY690" i="5"/>
  <c r="AY705" i="5"/>
  <c r="AY696" i="5"/>
  <c r="AY676" i="5"/>
  <c r="AY693" i="5"/>
  <c r="AZ612" i="5"/>
  <c r="AY606" i="5"/>
  <c r="AY682" i="5" s="1"/>
  <c r="AY699" i="5"/>
  <c r="P9" i="18"/>
  <c r="D34" i="18" s="1"/>
  <c r="R730" i="5"/>
  <c r="R739" i="5" s="1"/>
  <c r="BF20" i="13"/>
  <c r="AU670" i="5"/>
  <c r="AU671" i="5" s="1"/>
  <c r="AX662" i="5" l="1"/>
  <c r="P234" i="19"/>
  <c r="D305" i="19" s="1"/>
  <c r="E299" i="19"/>
  <c r="P254" i="19"/>
  <c r="BD24" i="13"/>
  <c r="BD57" i="13" s="1"/>
  <c r="Q6" i="18"/>
  <c r="E31" i="18" s="1"/>
  <c r="R91" i="20"/>
  <c r="AU54" i="20"/>
  <c r="AU56" i="20" s="1"/>
  <c r="G28" i="20"/>
  <c r="G96" i="20"/>
  <c r="G94" i="20"/>
  <c r="R23" i="20"/>
  <c r="T712" i="5"/>
  <c r="S71" i="20" s="1"/>
  <c r="AW642" i="5"/>
  <c r="AW643" i="5" s="1"/>
  <c r="AU646" i="5"/>
  <c r="AU637" i="5"/>
  <c r="AW668" i="5"/>
  <c r="AW669" i="5" s="1"/>
  <c r="AU659" i="5"/>
  <c r="AU650" i="5"/>
  <c r="AV644" i="5"/>
  <c r="AV645" i="5" s="1"/>
  <c r="AL617" i="5"/>
  <c r="AK618" i="5"/>
  <c r="AK619" i="5" s="1"/>
  <c r="AW18" i="18"/>
  <c r="M93" i="18" s="1"/>
  <c r="BG20" i="13"/>
  <c r="BC651" i="5"/>
  <c r="BA1055" i="5"/>
  <c r="BA1001" i="5"/>
  <c r="BA944" i="5"/>
  <c r="AV657" i="5"/>
  <c r="AV658" i="5" s="1"/>
  <c r="AS31" i="3"/>
  <c r="AS32" i="3" s="1"/>
  <c r="AT26" i="3"/>
  <c r="F29" i="18"/>
  <c r="AV49" i="20"/>
  <c r="AV52" i="20" s="1"/>
  <c r="AV50" i="20"/>
  <c r="AV46" i="20"/>
  <c r="BC28" i="3"/>
  <c r="BB27" i="3"/>
  <c r="BB25" i="3" a="1"/>
  <c r="BB25" i="3" s="1"/>
  <c r="BG54" i="13"/>
  <c r="BG55" i="13" s="1"/>
  <c r="AR34" i="3"/>
  <c r="AR35" i="3" s="1"/>
  <c r="AR33" i="3"/>
  <c r="S19" i="20"/>
  <c r="BB943" i="5"/>
  <c r="BB942" i="5"/>
  <c r="BC945" i="5"/>
  <c r="AW615" i="5"/>
  <c r="AX627" i="5"/>
  <c r="AX628" i="5" s="1"/>
  <c r="BD13" i="21"/>
  <c r="AX3" i="18"/>
  <c r="N78" i="18" s="1"/>
  <c r="BA3" i="14"/>
  <c r="AZ743" i="5"/>
  <c r="AZ706" i="5"/>
  <c r="AZ700" i="5"/>
  <c r="AZ694" i="5"/>
  <c r="AZ711" i="5"/>
  <c r="AZ705" i="5"/>
  <c r="AZ699" i="5"/>
  <c r="AZ693" i="5"/>
  <c r="AZ704" i="5"/>
  <c r="AZ709" i="5"/>
  <c r="AZ707" i="5"/>
  <c r="AZ690" i="5"/>
  <c r="AZ695" i="5"/>
  <c r="AZ701" i="5"/>
  <c r="AZ689" i="5"/>
  <c r="AZ696" i="5"/>
  <c r="AZ676" i="5"/>
  <c r="BA612" i="5"/>
  <c r="AZ606" i="5"/>
  <c r="AZ682" i="5" s="1"/>
  <c r="AZ698" i="5"/>
  <c r="BB625" i="5"/>
  <c r="AZ862" i="5"/>
  <c r="BB834" i="5"/>
  <c r="BC789" i="5"/>
  <c r="BB791" i="5"/>
  <c r="BB790" i="5"/>
  <c r="AX653" i="5"/>
  <c r="AX654" i="5" s="1"/>
  <c r="AX90" i="22"/>
  <c r="AX87" i="22"/>
  <c r="AX89" i="22"/>
  <c r="AX83" i="22"/>
  <c r="AX82" i="22"/>
  <c r="AX84" i="22"/>
  <c r="AX77" i="22"/>
  <c r="AY652" i="5" s="1"/>
  <c r="AX74" i="22"/>
  <c r="AY613" i="5" s="1"/>
  <c r="AX76" i="22"/>
  <c r="AY639" i="5" s="1"/>
  <c r="AX81" i="22"/>
  <c r="V629" i="5" s="1"/>
  <c r="V630" i="5" s="1"/>
  <c r="AX75" i="22"/>
  <c r="AY626" i="5" s="1"/>
  <c r="AX80" i="22"/>
  <c r="AX78" i="22"/>
  <c r="AY665" i="5" s="1"/>
  <c r="AX88" i="22"/>
  <c r="AW89" i="20"/>
  <c r="AW90" i="20" s="1"/>
  <c r="AY36" i="10"/>
  <c r="AX37" i="10"/>
  <c r="AW40" i="20"/>
  <c r="AW45" i="20" s="1"/>
  <c r="AX30" i="3" a="1"/>
  <c r="AX30" i="3" s="1"/>
  <c r="AX614" i="5"/>
  <c r="AZ72" i="22"/>
  <c r="AY71" i="22"/>
  <c r="T496" i="5"/>
  <c r="G496" i="5" s="1"/>
  <c r="R497" i="5"/>
  <c r="AU672" i="5"/>
  <c r="AU663" i="5"/>
  <c r="BA664" i="5"/>
  <c r="Q9" i="18"/>
  <c r="E34" i="18" s="1"/>
  <c r="S730" i="5"/>
  <c r="S739" i="5" s="1"/>
  <c r="AV670" i="5"/>
  <c r="AV671" i="5" s="1"/>
  <c r="AP24" i="16"/>
  <c r="AP25" i="16" s="1"/>
  <c r="AP19" i="16" s="1"/>
  <c r="BF21" i="13"/>
  <c r="BG43" i="13"/>
  <c r="BG44" i="13" s="1"/>
  <c r="BG28" i="13"/>
  <c r="BG29" i="13" s="1"/>
  <c r="BG30" i="13" s="1"/>
  <c r="AR18" i="16"/>
  <c r="AQ22" i="16"/>
  <c r="AQ23" i="16" s="1"/>
  <c r="BB638" i="5"/>
  <c r="BA855" i="5"/>
  <c r="BA848" i="5"/>
  <c r="F15" i="15"/>
  <c r="G220" i="5"/>
  <c r="G221" i="5" s="1"/>
  <c r="AX93" i="20"/>
  <c r="AX92" i="20"/>
  <c r="AX25" i="20"/>
  <c r="AX24" i="20"/>
  <c r="AX18" i="20"/>
  <c r="AM617" i="5"/>
  <c r="BC14" i="21"/>
  <c r="AX16" i="20"/>
  <c r="AX17" i="20" s="1"/>
  <c r="AW2" i="18"/>
  <c r="M77" i="18" s="1"/>
  <c r="BB15" i="16"/>
  <c r="AZ2" i="14"/>
  <c r="AY635" i="5"/>
  <c r="AY636" i="5" s="1"/>
  <c r="AY648" i="5"/>
  <c r="AY649" i="5" s="1"/>
  <c r="AY661" i="5"/>
  <c r="AY622" i="5"/>
  <c r="AY623" i="5" s="1"/>
  <c r="AZ607" i="5"/>
  <c r="AY609" i="5"/>
  <c r="BF29" i="13"/>
  <c r="BF30" i="13" s="1"/>
  <c r="T64" i="20"/>
  <c r="U633" i="5"/>
  <c r="U624" i="5"/>
  <c r="U691" i="5"/>
  <c r="U685" i="5"/>
  <c r="AY738" i="5"/>
  <c r="AX732" i="5"/>
  <c r="AX800" i="5" s="1"/>
  <c r="AM24" i="18"/>
  <c r="C99" i="18" s="1"/>
  <c r="AO716" i="5"/>
  <c r="AM8" i="18" s="1"/>
  <c r="C83" i="18" s="1"/>
  <c r="AP610" i="5"/>
  <c r="AZ15" i="20"/>
  <c r="AY14" i="20"/>
  <c r="AX640" i="5"/>
  <c r="AX641" i="5" s="1"/>
  <c r="BE31" i="13"/>
  <c r="AY710" i="5"/>
  <c r="AY703" i="5"/>
  <c r="AY708" i="5"/>
  <c r="AY684" i="5"/>
  <c r="AY678" i="5"/>
  <c r="AY679" i="5"/>
  <c r="AY677" i="5"/>
  <c r="BH50" i="13"/>
  <c r="BH39" i="13"/>
  <c r="BH36" i="13"/>
  <c r="BH42" i="13"/>
  <c r="BH27" i="13"/>
  <c r="BH53" i="13"/>
  <c r="BH49" i="13"/>
  <c r="BH35" i="13"/>
  <c r="BH47" i="13"/>
  <c r="BH38" i="13"/>
  <c r="BH52" i="13"/>
  <c r="BH41" i="13"/>
  <c r="BH51" i="13"/>
  <c r="BH48" i="13"/>
  <c r="BH40" i="13"/>
  <c r="BH34" i="13"/>
  <c r="BH19" i="13"/>
  <c r="BH15" i="13"/>
  <c r="BH37" i="13"/>
  <c r="BH18" i="13"/>
  <c r="BH14" i="13"/>
  <c r="BH17" i="13"/>
  <c r="BI13" i="13"/>
  <c r="BH16" i="13"/>
  <c r="BD20" i="16"/>
  <c r="BC17" i="16"/>
  <c r="BC14" i="16"/>
  <c r="BC21" i="16" s="1"/>
  <c r="AX666" i="5"/>
  <c r="AX667" i="5" s="1"/>
  <c r="AX668" i="5" s="1"/>
  <c r="BE22" i="13"/>
  <c r="BE23" i="13" s="1"/>
  <c r="AT57" i="20"/>
  <c r="AT58" i="20" s="1"/>
  <c r="R736" i="5"/>
  <c r="P14" i="18" s="1"/>
  <c r="D39" i="18" s="1"/>
  <c r="AY702" i="5"/>
  <c r="AW656" i="5"/>
  <c r="AY662" i="5" l="1"/>
  <c r="F299" i="19"/>
  <c r="E325" i="19"/>
  <c r="E305" i="19"/>
  <c r="E289" i="19"/>
  <c r="F289" i="19" s="1"/>
  <c r="G289" i="19" s="1"/>
  <c r="H289" i="19" s="1"/>
  <c r="I289" i="19" s="1"/>
  <c r="J289" i="19" s="1"/>
  <c r="K289" i="19" s="1"/>
  <c r="L289" i="19" s="1"/>
  <c r="M289" i="19" s="1"/>
  <c r="N289" i="19" s="1"/>
  <c r="O289" i="19" s="1"/>
  <c r="P289" i="19" s="1"/>
  <c r="BG31" i="13"/>
  <c r="Q234" i="19"/>
  <c r="T714" i="5"/>
  <c r="T717" i="5" s="1"/>
  <c r="S21" i="20"/>
  <c r="S22" i="20" s="1"/>
  <c r="G99" i="20"/>
  <c r="H763" i="5" s="1"/>
  <c r="I11" i="14"/>
  <c r="G29" i="20"/>
  <c r="R5" i="18"/>
  <c r="F30" i="18" s="1"/>
  <c r="AV54" i="20"/>
  <c r="AV56" i="20" s="1"/>
  <c r="S51" i="20"/>
  <c r="AW670" i="5"/>
  <c r="AW671" i="5" s="1"/>
  <c r="AX642" i="5"/>
  <c r="AX643" i="5" s="1"/>
  <c r="AW644" i="5"/>
  <c r="AW645" i="5" s="1"/>
  <c r="AX655" i="5"/>
  <c r="AX656" i="5" s="1"/>
  <c r="AV637" i="5"/>
  <c r="AV646" i="5"/>
  <c r="AY732" i="5"/>
  <c r="AY800" i="5" s="1"/>
  <c r="AZ738" i="5"/>
  <c r="BD14" i="21"/>
  <c r="AY16" i="20"/>
  <c r="AX2" i="18"/>
  <c r="N77" i="18" s="1"/>
  <c r="BC15" i="16"/>
  <c r="BA2" i="14"/>
  <c r="AZ635" i="5"/>
  <c r="AZ636" i="5" s="1"/>
  <c r="AZ661" i="5"/>
  <c r="BA607" i="5"/>
  <c r="AZ609" i="5"/>
  <c r="AZ648" i="5"/>
  <c r="AZ649" i="5" s="1"/>
  <c r="AZ622" i="5"/>
  <c r="AZ623" i="5" s="1"/>
  <c r="AM618" i="5"/>
  <c r="AM619" i="5" s="1"/>
  <c r="AY640" i="5"/>
  <c r="AY641" i="5" s="1"/>
  <c r="AY642" i="5" s="1"/>
  <c r="BC625" i="5"/>
  <c r="AX18" i="18"/>
  <c r="N93" i="18" s="1"/>
  <c r="AL618" i="5"/>
  <c r="AL619" i="5" s="1"/>
  <c r="AX40" i="20"/>
  <c r="AX45" i="20" s="1"/>
  <c r="AY30" i="3" a="1"/>
  <c r="AY30" i="3" s="1"/>
  <c r="AY614" i="5"/>
  <c r="AY615" i="5" s="1"/>
  <c r="AY653" i="5"/>
  <c r="AY654" i="5" s="1"/>
  <c r="AZ710" i="5"/>
  <c r="AZ708" i="5"/>
  <c r="AZ703" i="5"/>
  <c r="AZ678" i="5"/>
  <c r="AZ679" i="5"/>
  <c r="AZ677" i="5"/>
  <c r="AZ684" i="5"/>
  <c r="BE13" i="21"/>
  <c r="AY3" i="18"/>
  <c r="C103" i="18" s="1"/>
  <c r="BB3" i="14"/>
  <c r="BA706" i="5"/>
  <c r="BA700" i="5"/>
  <c r="BA694" i="5"/>
  <c r="BA711" i="5"/>
  <c r="BA705" i="5"/>
  <c r="BA699" i="5"/>
  <c r="BA693" i="5"/>
  <c r="BA709" i="5"/>
  <c r="BA743" i="5"/>
  <c r="BA695" i="5"/>
  <c r="BA704" i="5"/>
  <c r="BA701" i="5"/>
  <c r="BA689" i="5"/>
  <c r="BA696" i="5"/>
  <c r="BA676" i="5"/>
  <c r="BA698" i="5"/>
  <c r="BA690" i="5"/>
  <c r="BB612" i="5"/>
  <c r="BA606" i="5"/>
  <c r="BA682" i="5" s="1"/>
  <c r="BA707" i="5"/>
  <c r="BC27" i="3"/>
  <c r="BC25" i="3" a="1"/>
  <c r="BC25" i="3" s="1"/>
  <c r="BD28" i="3"/>
  <c r="BD789" i="5"/>
  <c r="BC791" i="5"/>
  <c r="BC790" i="5"/>
  <c r="BC834" i="5"/>
  <c r="BH20" i="13"/>
  <c r="BH21" i="13" s="1"/>
  <c r="AX669" i="5"/>
  <c r="AY93" i="20"/>
  <c r="AY92" i="20"/>
  <c r="AY25" i="20"/>
  <c r="AY24" i="20"/>
  <c r="AY18" i="20"/>
  <c r="BA15" i="20"/>
  <c r="AZ14" i="20"/>
  <c r="S736" i="5"/>
  <c r="Q14" i="18" s="1"/>
  <c r="E39" i="18" s="1"/>
  <c r="BH28" i="13"/>
  <c r="BE20" i="16"/>
  <c r="BD17" i="16"/>
  <c r="BD14" i="16"/>
  <c r="BD21" i="16" s="1"/>
  <c r="BH43" i="13"/>
  <c r="BH44" i="13" s="1"/>
  <c r="T497" i="5"/>
  <c r="G497" i="5" s="1"/>
  <c r="R498" i="5"/>
  <c r="T498" i="5" s="1"/>
  <c r="G498" i="5" s="1"/>
  <c r="AW49" i="20"/>
  <c r="AW52" i="20" s="1"/>
  <c r="AW50" i="20"/>
  <c r="AW46" i="20"/>
  <c r="BG21" i="13"/>
  <c r="T20" i="20"/>
  <c r="S4" i="18"/>
  <c r="U692" i="5"/>
  <c r="U697" i="5"/>
  <c r="AX615" i="5"/>
  <c r="AT31" i="3"/>
  <c r="AT32" i="3" s="1"/>
  <c r="AU26" i="3"/>
  <c r="AU57" i="20"/>
  <c r="AU58" i="20" s="1"/>
  <c r="BH54" i="13"/>
  <c r="BH55" i="13" s="1"/>
  <c r="AN24" i="18"/>
  <c r="D99" i="18" s="1"/>
  <c r="AP716" i="5"/>
  <c r="AN8" i="18" s="1"/>
  <c r="D83" i="18" s="1"/>
  <c r="AQ610" i="5"/>
  <c r="BC638" i="5"/>
  <c r="BC943" i="5"/>
  <c r="BC942" i="5"/>
  <c r="BD945" i="5"/>
  <c r="AS34" i="3"/>
  <c r="AS35" i="3" s="1"/>
  <c r="AS33" i="3"/>
  <c r="AW657" i="5"/>
  <c r="AW658" i="5" s="1"/>
  <c r="AV672" i="5"/>
  <c r="AV663" i="5"/>
  <c r="AY666" i="5"/>
  <c r="AY667" i="5" s="1"/>
  <c r="AY668" i="5" s="1"/>
  <c r="BB855" i="5"/>
  <c r="BB848" i="5"/>
  <c r="AQ24" i="16"/>
  <c r="AQ25" i="16" s="1"/>
  <c r="AQ19" i="16" s="1"/>
  <c r="BF22" i="13"/>
  <c r="BF23" i="13" s="1"/>
  <c r="BB664" i="5"/>
  <c r="AY37" i="10"/>
  <c r="AZ36" i="10"/>
  <c r="AN616" i="5"/>
  <c r="BA862" i="5"/>
  <c r="BB1055" i="5"/>
  <c r="BB1001" i="5"/>
  <c r="BB944" i="5"/>
  <c r="AS18" i="16"/>
  <c r="AR22" i="16"/>
  <c r="AR23" i="16" s="1"/>
  <c r="AY89" i="22"/>
  <c r="AY90" i="22"/>
  <c r="AY84" i="22"/>
  <c r="AY82" i="22"/>
  <c r="AY77" i="22"/>
  <c r="AZ652" i="5" s="1"/>
  <c r="AY74" i="22"/>
  <c r="AZ613" i="5" s="1"/>
  <c r="AY88" i="22"/>
  <c r="AY81" i="22"/>
  <c r="AY87" i="22"/>
  <c r="AY80" i="22"/>
  <c r="AY78" i="22"/>
  <c r="AZ665" i="5" s="1"/>
  <c r="AY83" i="22"/>
  <c r="AY76" i="22"/>
  <c r="AZ639" i="5" s="1"/>
  <c r="AY75" i="22"/>
  <c r="AZ626" i="5" s="1"/>
  <c r="AY627" i="5"/>
  <c r="AY628" i="5" s="1"/>
  <c r="AV659" i="5"/>
  <c r="AV650" i="5"/>
  <c r="AJ63" i="20"/>
  <c r="AK675" i="5"/>
  <c r="AK674" i="5"/>
  <c r="AK620" i="5"/>
  <c r="AK611" i="5"/>
  <c r="BF31" i="13"/>
  <c r="BI42" i="13"/>
  <c r="BI53" i="13"/>
  <c r="BI49" i="13"/>
  <c r="BI35" i="13"/>
  <c r="BI47" i="13"/>
  <c r="BI38" i="13"/>
  <c r="BI52" i="13"/>
  <c r="BI41" i="13"/>
  <c r="BI37" i="13"/>
  <c r="BI51" i="13"/>
  <c r="BI48" i="13"/>
  <c r="BI40" i="13"/>
  <c r="BI34" i="13"/>
  <c r="BI19" i="13"/>
  <c r="BI15" i="13"/>
  <c r="BI39" i="13"/>
  <c r="BI18" i="13"/>
  <c r="BI50" i="13"/>
  <c r="BI36" i="13"/>
  <c r="BI14" i="13"/>
  <c r="BI17" i="13"/>
  <c r="BI27" i="13"/>
  <c r="BJ13" i="13"/>
  <c r="BI16" i="13"/>
  <c r="AX89" i="20"/>
  <c r="AX90" i="20" s="1"/>
  <c r="BA72" i="22"/>
  <c r="AZ71" i="22"/>
  <c r="V631" i="5"/>
  <c r="V632" i="5" s="1"/>
  <c r="AZ702" i="5"/>
  <c r="BE24" i="13"/>
  <c r="BE57" i="13" s="1"/>
  <c r="BD651" i="5"/>
  <c r="AZ662" i="5" l="1"/>
  <c r="H285" i="5" s="1"/>
  <c r="G19" i="15" s="1"/>
  <c r="BH29" i="13"/>
  <c r="BH30" i="13" s="1"/>
  <c r="BA702" i="5"/>
  <c r="F325" i="19"/>
  <c r="G299" i="19"/>
  <c r="F305" i="19"/>
  <c r="BF24" i="13"/>
  <c r="BF57" i="13" s="1"/>
  <c r="S23" i="20"/>
  <c r="H26" i="20"/>
  <c r="H28" i="20"/>
  <c r="H29" i="20" s="1"/>
  <c r="H94" i="20"/>
  <c r="H96" i="20"/>
  <c r="S91" i="20"/>
  <c r="AW54" i="20"/>
  <c r="AW56" i="20" s="1"/>
  <c r="R6" i="18"/>
  <c r="F31" i="18" s="1"/>
  <c r="H234" i="5"/>
  <c r="G16" i="15" s="1"/>
  <c r="H268" i="5"/>
  <c r="G18" i="15" s="1"/>
  <c r="AX657" i="5"/>
  <c r="AX658" i="5" s="1"/>
  <c r="H251" i="5"/>
  <c r="G17" i="15" s="1"/>
  <c r="AY655" i="5"/>
  <c r="AY656" i="5" s="1"/>
  <c r="AU31" i="3"/>
  <c r="AU32" i="3" s="1"/>
  <c r="AV26" i="3"/>
  <c r="BH22" i="13"/>
  <c r="AY643" i="5"/>
  <c r="AZ653" i="5"/>
  <c r="AZ654" i="5" s="1"/>
  <c r="BD638" i="5"/>
  <c r="AT34" i="3"/>
  <c r="AT35" i="3" s="1"/>
  <c r="AT33" i="3"/>
  <c r="BA710" i="5"/>
  <c r="BA703" i="5"/>
  <c r="BA708" i="5"/>
  <c r="BA679" i="5"/>
  <c r="BA684" i="5"/>
  <c r="BA677" i="5"/>
  <c r="BA678" i="5"/>
  <c r="AX49" i="20"/>
  <c r="AX52" i="20" s="1"/>
  <c r="AX50" i="20"/>
  <c r="AX46" i="20"/>
  <c r="AY40" i="20"/>
  <c r="AY45" i="20" s="1"/>
  <c r="AZ30" i="3" a="1"/>
  <c r="AZ30" i="3" s="1"/>
  <c r="AZ614" i="5"/>
  <c r="AZ615" i="5" s="1"/>
  <c r="BI20" i="13"/>
  <c r="BI21" i="13" s="1"/>
  <c r="BD942" i="5"/>
  <c r="BD943" i="5"/>
  <c r="BE945" i="5"/>
  <c r="BF20" i="16"/>
  <c r="BE17" i="16"/>
  <c r="BE14" i="16"/>
  <c r="BE21" i="16" s="1"/>
  <c r="BD834" i="5"/>
  <c r="BE789" i="5"/>
  <c r="BD791" i="5"/>
  <c r="BD790" i="5"/>
  <c r="BG22" i="13"/>
  <c r="BG23" i="13" s="1"/>
  <c r="BF13" i="21"/>
  <c r="AZ3" i="18"/>
  <c r="D103" i="18" s="1"/>
  <c r="BC3" i="14"/>
  <c r="BB743" i="5"/>
  <c r="BB711" i="5"/>
  <c r="BB705" i="5"/>
  <c r="BB699" i="5"/>
  <c r="BB693" i="5"/>
  <c r="BB704" i="5"/>
  <c r="BB698" i="5"/>
  <c r="BB709" i="5"/>
  <c r="BB701" i="5"/>
  <c r="BB689" i="5"/>
  <c r="BB676" i="5"/>
  <c r="BB706" i="5"/>
  <c r="BB707" i="5"/>
  <c r="BB700" i="5"/>
  <c r="BB690" i="5"/>
  <c r="BB696" i="5"/>
  <c r="BC612" i="5"/>
  <c r="BB606" i="5"/>
  <c r="BB702" i="5" s="1"/>
  <c r="BB695" i="5"/>
  <c r="BB694" i="5"/>
  <c r="AL63" i="20"/>
  <c r="AM675" i="5"/>
  <c r="AM620" i="5"/>
  <c r="AM611" i="5"/>
  <c r="AM674" i="5"/>
  <c r="AN617" i="5"/>
  <c r="AW650" i="5"/>
  <c r="AW659" i="5"/>
  <c r="AO24" i="18"/>
  <c r="E99" i="18" s="1"/>
  <c r="AQ716" i="5"/>
  <c r="AO8" i="18" s="1"/>
  <c r="E83" i="18" s="1"/>
  <c r="AR610" i="5"/>
  <c r="AY18" i="18"/>
  <c r="C118" i="18" s="1"/>
  <c r="AY17" i="20"/>
  <c r="AY89" i="20"/>
  <c r="AY90" i="20" s="1"/>
  <c r="R500" i="5"/>
  <c r="AX644" i="5"/>
  <c r="AX645" i="5" s="1"/>
  <c r="BA71" i="22"/>
  <c r="BB72" i="22"/>
  <c r="BC1055" i="5"/>
  <c r="BC1001" i="5"/>
  <c r="BC944" i="5"/>
  <c r="AZ732" i="5"/>
  <c r="AZ800" i="5" s="1"/>
  <c r="BA738" i="5"/>
  <c r="BI28" i="13"/>
  <c r="BI29" i="13" s="1"/>
  <c r="U64" i="20"/>
  <c r="V624" i="5"/>
  <c r="V633" i="5"/>
  <c r="V691" i="5"/>
  <c r="V685" i="5"/>
  <c r="BE651" i="5"/>
  <c r="AZ640" i="5"/>
  <c r="AZ641" i="5" s="1"/>
  <c r="AR24" i="16"/>
  <c r="AR25" i="16" s="1"/>
  <c r="AR19" i="16" s="1"/>
  <c r="BC664" i="5"/>
  <c r="BB682" i="5"/>
  <c r="BD27" i="3"/>
  <c r="BD25" i="3" a="1"/>
  <c r="BD25" i="3" s="1"/>
  <c r="BE28" i="3"/>
  <c r="AW672" i="5"/>
  <c r="AW663" i="5"/>
  <c r="AZ627" i="5"/>
  <c r="AZ628" i="5" s="1"/>
  <c r="R9" i="18"/>
  <c r="F34" i="18" s="1"/>
  <c r="T730" i="5"/>
  <c r="T739" i="5" s="1"/>
  <c r="AZ666" i="5"/>
  <c r="AZ667" i="5" s="1"/>
  <c r="AK63" i="20"/>
  <c r="AL674" i="5"/>
  <c r="AL620" i="5"/>
  <c r="AL675" i="5"/>
  <c r="AL611" i="5"/>
  <c r="AW637" i="5"/>
  <c r="AW646" i="5"/>
  <c r="AZ89" i="22"/>
  <c r="AZ90" i="22"/>
  <c r="AZ84" i="22"/>
  <c r="AZ77" i="22"/>
  <c r="BA652" i="5" s="1"/>
  <c r="AZ74" i="22"/>
  <c r="BA613" i="5" s="1"/>
  <c r="AZ88" i="22"/>
  <c r="AZ87" i="22"/>
  <c r="AZ75" i="22"/>
  <c r="BA626" i="5" s="1"/>
  <c r="AZ83" i="22"/>
  <c r="AZ81" i="22"/>
  <c r="W629" i="5" s="1"/>
  <c r="W630" i="5" s="1"/>
  <c r="AZ76" i="22"/>
  <c r="BA639" i="5" s="1"/>
  <c r="AZ82" i="22"/>
  <c r="AZ80" i="22"/>
  <c r="AZ78" i="22"/>
  <c r="BA665" i="5" s="1"/>
  <c r="BI54" i="13"/>
  <c r="BI55" i="13" s="1"/>
  <c r="AZ37" i="10"/>
  <c r="BA36" i="10"/>
  <c r="AT18" i="16"/>
  <c r="AS22" i="16"/>
  <c r="AS23" i="16" s="1"/>
  <c r="BI43" i="13"/>
  <c r="BI44" i="13" s="1"/>
  <c r="AO616" i="5"/>
  <c r="AZ92" i="20"/>
  <c r="AZ93" i="20"/>
  <c r="AZ18" i="20"/>
  <c r="AZ24" i="20"/>
  <c r="AZ25" i="20"/>
  <c r="AX670" i="5"/>
  <c r="AX671" i="5" s="1"/>
  <c r="U712" i="5"/>
  <c r="BD625" i="5"/>
  <c r="BE14" i="21"/>
  <c r="AZ16" i="20"/>
  <c r="AZ17" i="20" s="1"/>
  <c r="AY2" i="18"/>
  <c r="C102" i="18" s="1"/>
  <c r="BD15" i="16"/>
  <c r="BB2" i="14"/>
  <c r="BA648" i="5"/>
  <c r="BA649" i="5" s="1"/>
  <c r="BA661" i="5"/>
  <c r="BB607" i="5"/>
  <c r="BA609" i="5"/>
  <c r="BA635" i="5"/>
  <c r="BA636" i="5" s="1"/>
  <c r="BA622" i="5"/>
  <c r="BA623" i="5" s="1"/>
  <c r="AY669" i="5"/>
  <c r="BB15" i="20"/>
  <c r="BA14" i="20"/>
  <c r="BJ42" i="13"/>
  <c r="BJ53" i="13"/>
  <c r="BJ49" i="13"/>
  <c r="BJ47" i="13"/>
  <c r="BJ38" i="13"/>
  <c r="BJ52" i="13"/>
  <c r="BJ41" i="13"/>
  <c r="BJ34" i="13"/>
  <c r="BJ51" i="13"/>
  <c r="BJ48" i="13"/>
  <c r="BJ40" i="13"/>
  <c r="BJ50" i="13"/>
  <c r="BJ39" i="13"/>
  <c r="BJ36" i="13"/>
  <c r="BJ19" i="13"/>
  <c r="BJ15" i="13"/>
  <c r="BJ35" i="13"/>
  <c r="BJ37" i="13"/>
  <c r="BJ18" i="13"/>
  <c r="BJ14" i="13"/>
  <c r="BJ17" i="13"/>
  <c r="BJ27" i="13"/>
  <c r="BK13" i="13"/>
  <c r="BJ16" i="13"/>
  <c r="G29" i="18"/>
  <c r="BC855" i="5"/>
  <c r="BC848" i="5"/>
  <c r="AV57" i="20"/>
  <c r="AV58" i="20" s="1"/>
  <c r="BB862" i="5"/>
  <c r="T19" i="20"/>
  <c r="BA662" i="5" l="1"/>
  <c r="BH31" i="13"/>
  <c r="G325" i="19"/>
  <c r="G305" i="19"/>
  <c r="H299" i="19"/>
  <c r="BG24" i="13"/>
  <c r="BG57" i="13" s="1"/>
  <c r="J11" i="14"/>
  <c r="H99" i="20"/>
  <c r="I763" i="5" s="1"/>
  <c r="AX54" i="20"/>
  <c r="AX56" i="20" s="1"/>
  <c r="BI30" i="13"/>
  <c r="BI31" i="13" s="1"/>
  <c r="AX672" i="5"/>
  <c r="AX663" i="5"/>
  <c r="BI22" i="13"/>
  <c r="BI23" i="13" s="1"/>
  <c r="AZ655" i="5"/>
  <c r="AZ656" i="5" s="1"/>
  <c r="AY670" i="5"/>
  <c r="AY671" i="5" s="1"/>
  <c r="BH23" i="13"/>
  <c r="BH24" i="13" s="1"/>
  <c r="BH57" i="13" s="1"/>
  <c r="BC862" i="5"/>
  <c r="BJ20" i="13"/>
  <c r="BJ43" i="13"/>
  <c r="BJ44" i="13" s="1"/>
  <c r="BE625" i="5"/>
  <c r="BA640" i="5"/>
  <c r="BA641" i="5" s="1"/>
  <c r="AZ18" i="18"/>
  <c r="D118" i="18" s="1"/>
  <c r="BD855" i="5"/>
  <c r="BD848" i="5"/>
  <c r="W631" i="5"/>
  <c r="W632" i="5" s="1"/>
  <c r="AP24" i="18"/>
  <c r="F99" i="18" s="1"/>
  <c r="AS610" i="5"/>
  <c r="AR716" i="5"/>
  <c r="AP8" i="18" s="1"/>
  <c r="F83" i="18" s="1"/>
  <c r="BD1055" i="5"/>
  <c r="BD1001" i="5"/>
  <c r="BD944" i="5"/>
  <c r="AX659" i="5"/>
  <c r="AX650" i="5"/>
  <c r="AV31" i="3"/>
  <c r="AV32" i="3" s="1"/>
  <c r="AW26" i="3"/>
  <c r="BF14" i="21"/>
  <c r="BA16" i="20"/>
  <c r="BA17" i="20" s="1"/>
  <c r="AZ2" i="18"/>
  <c r="D102" i="18" s="1"/>
  <c r="BE15" i="16"/>
  <c r="BC2" i="14"/>
  <c r="BB648" i="5"/>
  <c r="BB649" i="5" s="1"/>
  <c r="BB661" i="5"/>
  <c r="BC607" i="5"/>
  <c r="BB609" i="5"/>
  <c r="BB635" i="5"/>
  <c r="BB636" i="5" s="1"/>
  <c r="BB622" i="5"/>
  <c r="BB623" i="5" s="1"/>
  <c r="AS24" i="16"/>
  <c r="AS25" i="16" s="1"/>
  <c r="AS19" i="16" s="1"/>
  <c r="BA627" i="5"/>
  <c r="BA628" i="5" s="1"/>
  <c r="AW57" i="20"/>
  <c r="AW58" i="20" s="1"/>
  <c r="AZ642" i="5"/>
  <c r="AZ643" i="5" s="1"/>
  <c r="AY49" i="20"/>
  <c r="AY52" i="20" s="1"/>
  <c r="AY50" i="20"/>
  <c r="AY46" i="20"/>
  <c r="AZ89" i="20"/>
  <c r="AZ90" i="20" s="1"/>
  <c r="AU34" i="3"/>
  <c r="AU35" i="3" s="1"/>
  <c r="AU33" i="3"/>
  <c r="AU18" i="16"/>
  <c r="AT22" i="16"/>
  <c r="AT23" i="16" s="1"/>
  <c r="BF651" i="5"/>
  <c r="BA732" i="5"/>
  <c r="BA800" i="5" s="1"/>
  <c r="BB738" i="5"/>
  <c r="BB710" i="5"/>
  <c r="BB703" i="5"/>
  <c r="BB708" i="5"/>
  <c r="BB679" i="5"/>
  <c r="BB677" i="5"/>
  <c r="BB684" i="5"/>
  <c r="BB678" i="5"/>
  <c r="AY644" i="5"/>
  <c r="AY645" i="5" s="1"/>
  <c r="BA37" i="10"/>
  <c r="BB36" i="10"/>
  <c r="BB71" i="22"/>
  <c r="BC72" i="22"/>
  <c r="BG13" i="21"/>
  <c r="BA3" i="18"/>
  <c r="E103" i="18" s="1"/>
  <c r="BD3" i="14"/>
  <c r="BC711" i="5"/>
  <c r="BC705" i="5"/>
  <c r="BC699" i="5"/>
  <c r="BC693" i="5"/>
  <c r="BC704" i="5"/>
  <c r="BC698" i="5"/>
  <c r="BC709" i="5"/>
  <c r="BC743" i="5"/>
  <c r="BC707" i="5"/>
  <c r="BC701" i="5"/>
  <c r="BC689" i="5"/>
  <c r="BC696" i="5"/>
  <c r="BC694" i="5"/>
  <c r="BC706" i="5"/>
  <c r="BC700" i="5"/>
  <c r="BC690" i="5"/>
  <c r="BC695" i="5"/>
  <c r="BD612" i="5"/>
  <c r="BC606" i="5"/>
  <c r="BC702" i="5" s="1"/>
  <c r="BC676" i="5"/>
  <c r="AY657" i="5"/>
  <c r="AY658" i="5" s="1"/>
  <c r="AZ40" i="20"/>
  <c r="AZ45" i="20" s="1"/>
  <c r="BA30" i="3" a="1"/>
  <c r="BA30" i="3" s="1"/>
  <c r="BA614" i="5"/>
  <c r="BA90" i="22"/>
  <c r="BA84" i="22"/>
  <c r="BA83" i="22"/>
  <c r="BA88" i="22"/>
  <c r="BA89" i="22"/>
  <c r="BA76" i="22"/>
  <c r="BB639" i="5" s="1"/>
  <c r="BA81" i="22"/>
  <c r="BA75" i="22"/>
  <c r="BB626" i="5" s="1"/>
  <c r="BA80" i="22"/>
  <c r="BA78" i="22"/>
  <c r="BB665" i="5" s="1"/>
  <c r="BA74" i="22"/>
  <c r="BB613" i="5" s="1"/>
  <c r="BA77" i="22"/>
  <c r="BB652" i="5" s="1"/>
  <c r="BA87" i="22"/>
  <c r="BA82" i="22"/>
  <c r="AN618" i="5"/>
  <c r="AN619" i="5" s="1"/>
  <c r="BG20" i="16"/>
  <c r="BF17" i="16"/>
  <c r="BF14" i="16"/>
  <c r="BF21" i="16" s="1"/>
  <c r="BA653" i="5"/>
  <c r="BA654" i="5" s="1"/>
  <c r="AZ668" i="5"/>
  <c r="AZ669" i="5" s="1"/>
  <c r="BA92" i="20"/>
  <c r="BA93" i="20"/>
  <c r="BA18" i="20"/>
  <c r="BA24" i="20"/>
  <c r="BA25" i="20"/>
  <c r="T71" i="20"/>
  <c r="T51" i="20"/>
  <c r="T21" i="20"/>
  <c r="T22" i="20" s="1"/>
  <c r="S5" i="18"/>
  <c r="U714" i="5"/>
  <c r="T736" i="5"/>
  <c r="R14" i="18" s="1"/>
  <c r="F39" i="18" s="1"/>
  <c r="BD664" i="5"/>
  <c r="U20" i="20"/>
  <c r="T4" i="18"/>
  <c r="V692" i="5"/>
  <c r="V697" i="5"/>
  <c r="BE942" i="5"/>
  <c r="BE943" i="5"/>
  <c r="BF945" i="5"/>
  <c r="BJ54" i="13"/>
  <c r="BJ55" i="13" s="1"/>
  <c r="BK53" i="13"/>
  <c r="BK49" i="13"/>
  <c r="BK47" i="13"/>
  <c r="BK52" i="13"/>
  <c r="BK41" i="13"/>
  <c r="BK34" i="13"/>
  <c r="BK51" i="13"/>
  <c r="BK48" i="13"/>
  <c r="BK40" i="13"/>
  <c r="BK50" i="13"/>
  <c r="BK39" i="13"/>
  <c r="BK36" i="13"/>
  <c r="BK15" i="13"/>
  <c r="BK35" i="13"/>
  <c r="BK42" i="13"/>
  <c r="BK37" i="13"/>
  <c r="BK18" i="13"/>
  <c r="BK14" i="13"/>
  <c r="BK17" i="13"/>
  <c r="BK27" i="13"/>
  <c r="BL13" i="13"/>
  <c r="BK38" i="13"/>
  <c r="BK16" i="13"/>
  <c r="BK19" i="13"/>
  <c r="BC15" i="20"/>
  <c r="BB14" i="20"/>
  <c r="BA666" i="5"/>
  <c r="BA667" i="5" s="1"/>
  <c r="BA668" i="5" s="1"/>
  <c r="BE27" i="3"/>
  <c r="BE25" i="3" a="1"/>
  <c r="BE25" i="3" s="1"/>
  <c r="BF28" i="3"/>
  <c r="AX637" i="5"/>
  <c r="AX646" i="5"/>
  <c r="BF789" i="5"/>
  <c r="BE791" i="5"/>
  <c r="BE790" i="5"/>
  <c r="BE834" i="5"/>
  <c r="AO617" i="5"/>
  <c r="BJ28" i="13"/>
  <c r="AP616" i="5"/>
  <c r="T500" i="5"/>
  <c r="G500" i="5" s="1"/>
  <c r="R501" i="5"/>
  <c r="BE638" i="5"/>
  <c r="BB662" i="5" l="1"/>
  <c r="BC682" i="5"/>
  <c r="H325" i="19"/>
  <c r="H305" i="19"/>
  <c r="I299" i="19"/>
  <c r="AY54" i="20"/>
  <c r="AY56" i="20" s="1"/>
  <c r="V712" i="5"/>
  <c r="U71" i="20" s="1"/>
  <c r="AY646" i="5"/>
  <c r="AY637" i="5"/>
  <c r="AZ657" i="5"/>
  <c r="AZ658" i="5" s="1"/>
  <c r="AZ670" i="5"/>
  <c r="AZ671" i="5" s="1"/>
  <c r="AY650" i="5"/>
  <c r="AY659" i="5"/>
  <c r="AZ644" i="5"/>
  <c r="AZ645" i="5" s="1"/>
  <c r="BA655" i="5"/>
  <c r="BA656" i="5" s="1"/>
  <c r="BJ29" i="13"/>
  <c r="BJ30" i="13" s="1"/>
  <c r="T501" i="5"/>
  <c r="G501" i="5" s="1"/>
  <c r="R502" i="5"/>
  <c r="BB653" i="5"/>
  <c r="BB654" i="5" s="1"/>
  <c r="BB655" i="5" s="1"/>
  <c r="BH20" i="16"/>
  <c r="BG17" i="16"/>
  <c r="BG14" i="16"/>
  <c r="BG21" i="16" s="1"/>
  <c r="BA40" i="20"/>
  <c r="BA45" i="20" s="1"/>
  <c r="BB614" i="5"/>
  <c r="BB30" i="3" a="1"/>
  <c r="BB30" i="3" s="1"/>
  <c r="BK20" i="13"/>
  <c r="BK21" i="13" s="1"/>
  <c r="BB666" i="5"/>
  <c r="BB667" i="5" s="1"/>
  <c r="BB668" i="5" s="1"/>
  <c r="AQ24" i="18"/>
  <c r="G99" i="18" s="1"/>
  <c r="AS716" i="5"/>
  <c r="AQ8" i="18" s="1"/>
  <c r="G83" i="18" s="1"/>
  <c r="AT610" i="5"/>
  <c r="AO618" i="5"/>
  <c r="AO619" i="5" s="1"/>
  <c r="BA669" i="5"/>
  <c r="BE1055" i="5"/>
  <c r="BE1001" i="5"/>
  <c r="BE944" i="5"/>
  <c r="U717" i="5"/>
  <c r="AQ616" i="5"/>
  <c r="BC738" i="5"/>
  <c r="BB732" i="5"/>
  <c r="BB800" i="5" s="1"/>
  <c r="BJ21" i="13"/>
  <c r="AY672" i="5"/>
  <c r="AY663" i="5"/>
  <c r="BB93" i="20"/>
  <c r="BB92" i="20"/>
  <c r="BB18" i="20"/>
  <c r="BB24" i="20"/>
  <c r="BB25" i="20"/>
  <c r="G30" i="18"/>
  <c r="S6" i="18"/>
  <c r="G31" i="18" s="1"/>
  <c r="BK43" i="13"/>
  <c r="BK44" i="13" s="1"/>
  <c r="BB627" i="5"/>
  <c r="BB628" i="5" s="1"/>
  <c r="AP617" i="5"/>
  <c r="BD15" i="20"/>
  <c r="BC14" i="20"/>
  <c r="I96" i="20"/>
  <c r="I94" i="20"/>
  <c r="I28" i="20"/>
  <c r="I26" i="20"/>
  <c r="T23" i="20"/>
  <c r="T91" i="20"/>
  <c r="BC710" i="5"/>
  <c r="BC708" i="5"/>
  <c r="BC677" i="5"/>
  <c r="BC684" i="5"/>
  <c r="BC703" i="5"/>
  <c r="BC679" i="5"/>
  <c r="BC678" i="5"/>
  <c r="BG651" i="5"/>
  <c r="BD862" i="5"/>
  <c r="BI24" i="13"/>
  <c r="BI57" i="13" s="1"/>
  <c r="BF942" i="5"/>
  <c r="BF943" i="5"/>
  <c r="BG945" i="5"/>
  <c r="BK54" i="13"/>
  <c r="BK55" i="13" s="1"/>
  <c r="BB640" i="5"/>
  <c r="BB641" i="5" s="1"/>
  <c r="BB642" i="5" s="1"/>
  <c r="AZ49" i="20"/>
  <c r="AZ52" i="20" s="1"/>
  <c r="AZ50" i="20"/>
  <c r="AZ46" i="20"/>
  <c r="BH13" i="21"/>
  <c r="BB3" i="18"/>
  <c r="F103" i="18" s="1"/>
  <c r="BE3" i="14"/>
  <c r="BD711" i="5"/>
  <c r="BD704" i="5"/>
  <c r="BD698" i="5"/>
  <c r="BD709" i="5"/>
  <c r="BD743" i="5"/>
  <c r="BD707" i="5"/>
  <c r="BD689" i="5"/>
  <c r="BD701" i="5"/>
  <c r="BE612" i="5"/>
  <c r="BD696" i="5"/>
  <c r="BD694" i="5"/>
  <c r="BD699" i="5"/>
  <c r="BD676" i="5"/>
  <c r="BD706" i="5"/>
  <c r="BD700" i="5"/>
  <c r="BD690" i="5"/>
  <c r="BD695" i="5"/>
  <c r="BD693" i="5"/>
  <c r="BD606" i="5"/>
  <c r="BD682" i="5" s="1"/>
  <c r="BD705" i="5"/>
  <c r="BA18" i="18"/>
  <c r="E118" i="18" s="1"/>
  <c r="AW31" i="3"/>
  <c r="AW32" i="3" s="1"/>
  <c r="AX26" i="3"/>
  <c r="V64" i="20"/>
  <c r="W624" i="5"/>
  <c r="W633" i="5"/>
  <c r="W691" i="5"/>
  <c r="W685" i="5"/>
  <c r="AX57" i="20"/>
  <c r="AX58" i="20" s="1"/>
  <c r="BF638" i="5"/>
  <c r="H29" i="18"/>
  <c r="BA615" i="5"/>
  <c r="BC71" i="22"/>
  <c r="BD72" i="22"/>
  <c r="AV34" i="3"/>
  <c r="AV35" i="3" s="1"/>
  <c r="AV33" i="3"/>
  <c r="BF625" i="5"/>
  <c r="U19" i="20"/>
  <c r="AM63" i="20"/>
  <c r="AN675" i="5"/>
  <c r="AN674" i="5"/>
  <c r="AN611" i="5"/>
  <c r="AN620" i="5"/>
  <c r="BB84" i="22"/>
  <c r="BB83" i="22"/>
  <c r="BB82" i="22"/>
  <c r="BB81" i="22"/>
  <c r="X629" i="5" s="1"/>
  <c r="X630" i="5" s="1"/>
  <c r="BB90" i="22"/>
  <c r="BB88" i="22"/>
  <c r="BB89" i="22"/>
  <c r="BB76" i="22"/>
  <c r="BC639" i="5" s="1"/>
  <c r="BB87" i="22"/>
  <c r="BB80" i="22"/>
  <c r="BB74" i="22"/>
  <c r="BC613" i="5" s="1"/>
  <c r="BB77" i="22"/>
  <c r="BC652" i="5" s="1"/>
  <c r="BB75" i="22"/>
  <c r="BC626" i="5" s="1"/>
  <c r="BB78" i="22"/>
  <c r="BC665" i="5" s="1"/>
  <c r="AT24" i="16"/>
  <c r="AT25" i="16" s="1"/>
  <c r="AT19" i="16" s="1"/>
  <c r="BG14" i="21"/>
  <c r="BB16" i="20"/>
  <c r="BB17" i="20" s="1"/>
  <c r="BA2" i="18"/>
  <c r="E102" i="18" s="1"/>
  <c r="BF15" i="16"/>
  <c r="BD2" i="14"/>
  <c r="BC648" i="5"/>
  <c r="BC649" i="5" s="1"/>
  <c r="BC609" i="5"/>
  <c r="BC661" i="5"/>
  <c r="BC635" i="5"/>
  <c r="BC636" i="5" s="1"/>
  <c r="BC622" i="5"/>
  <c r="BC623" i="5" s="1"/>
  <c r="BD607" i="5"/>
  <c r="BE848" i="5"/>
  <c r="BE855" i="5"/>
  <c r="BF834" i="5"/>
  <c r="BG789" i="5"/>
  <c r="BF791" i="5"/>
  <c r="BF790" i="5"/>
  <c r="BF27" i="3"/>
  <c r="BF25" i="3" a="1"/>
  <c r="BF25" i="3" s="1"/>
  <c r="BG28" i="3"/>
  <c r="BA89" i="20"/>
  <c r="BA90" i="20" s="1"/>
  <c r="AV18" i="16"/>
  <c r="AU22" i="16"/>
  <c r="AU23" i="16" s="1"/>
  <c r="BL47" i="13"/>
  <c r="BL38" i="13"/>
  <c r="BL52" i="13"/>
  <c r="BL41" i="13"/>
  <c r="BL34" i="13"/>
  <c r="BL37" i="13"/>
  <c r="BL51" i="13"/>
  <c r="BL48" i="13"/>
  <c r="BL40" i="13"/>
  <c r="BL50" i="13"/>
  <c r="BL39" i="13"/>
  <c r="BL42" i="13"/>
  <c r="BL35" i="13"/>
  <c r="BL18" i="13"/>
  <c r="BL53" i="13"/>
  <c r="BL14" i="13"/>
  <c r="BL36" i="13"/>
  <c r="BL17" i="13"/>
  <c r="BL49" i="13"/>
  <c r="BL27" i="13"/>
  <c r="BM13" i="13"/>
  <c r="BL16" i="13"/>
  <c r="BL19" i="13"/>
  <c r="BL15" i="13"/>
  <c r="BE664" i="5"/>
  <c r="BB37" i="10"/>
  <c r="BC36" i="10"/>
  <c r="BK28" i="13"/>
  <c r="BA642" i="5"/>
  <c r="BA643" i="5" s="1"/>
  <c r="BC662" i="5" l="1"/>
  <c r="I325" i="19"/>
  <c r="I305" i="19"/>
  <c r="J299" i="19"/>
  <c r="T5" i="18"/>
  <c r="H30" i="18" s="1"/>
  <c r="V714" i="5"/>
  <c r="V717" i="5" s="1"/>
  <c r="U21" i="20"/>
  <c r="U22" i="20" s="1"/>
  <c r="U51" i="20"/>
  <c r="I99" i="20"/>
  <c r="J763" i="5" s="1"/>
  <c r="AZ54" i="20"/>
  <c r="AZ56" i="20" s="1"/>
  <c r="BA644" i="5"/>
  <c r="BA645" i="5" s="1"/>
  <c r="AZ646" i="5"/>
  <c r="AZ637" i="5"/>
  <c r="BL54" i="13"/>
  <c r="BL55" i="13" s="1"/>
  <c r="BF848" i="5"/>
  <c r="BF855" i="5"/>
  <c r="X631" i="5"/>
  <c r="X632" i="5" s="1"/>
  <c r="AW34" i="3"/>
  <c r="AW35" i="3" s="1"/>
  <c r="AW33" i="3"/>
  <c r="AU24" i="16"/>
  <c r="AU25" i="16" s="1"/>
  <c r="AU19" i="16" s="1"/>
  <c r="BG25" i="3" a="1"/>
  <c r="BG25" i="3" s="1"/>
  <c r="BH28" i="3"/>
  <c r="BG27" i="3"/>
  <c r="BG638" i="5"/>
  <c r="BB643" i="5"/>
  <c r="AQ617" i="5"/>
  <c r="AR24" i="18"/>
  <c r="H99" i="18" s="1"/>
  <c r="AT716" i="5"/>
  <c r="AR8" i="18" s="1"/>
  <c r="H83" i="18" s="1"/>
  <c r="AU610" i="5"/>
  <c r="BK22" i="13"/>
  <c r="BK23" i="13" s="1"/>
  <c r="AW18" i="16"/>
  <c r="AV22" i="16"/>
  <c r="AV23" i="16" s="1"/>
  <c r="BC666" i="5"/>
  <c r="BC667" i="5" s="1"/>
  <c r="BC668" i="5" s="1"/>
  <c r="BE862" i="5"/>
  <c r="BC92" i="20"/>
  <c r="BC93" i="20"/>
  <c r="BC25" i="20"/>
  <c r="BC24" i="20"/>
  <c r="BC18" i="20"/>
  <c r="BA49" i="20"/>
  <c r="BA52" i="20" s="1"/>
  <c r="BA46" i="20"/>
  <c r="BA50" i="20"/>
  <c r="BB656" i="5"/>
  <c r="BC627" i="5"/>
  <c r="BC628" i="5" s="1"/>
  <c r="BE15" i="20"/>
  <c r="BD14" i="20"/>
  <c r="BJ22" i="13"/>
  <c r="BJ23" i="13" s="1"/>
  <c r="S9" i="18"/>
  <c r="G34" i="18" s="1"/>
  <c r="U730" i="5"/>
  <c r="U739" i="5" s="1"/>
  <c r="BB615" i="5"/>
  <c r="BL28" i="13"/>
  <c r="BC653" i="5"/>
  <c r="BC654" i="5" s="1"/>
  <c r="BC655" i="5" s="1"/>
  <c r="BH651" i="5"/>
  <c r="T502" i="5"/>
  <c r="G502" i="5" s="1"/>
  <c r="R503" i="5"/>
  <c r="BL43" i="13"/>
  <c r="BL44" i="13" s="1"/>
  <c r="BM52" i="13"/>
  <c r="BM41" i="13"/>
  <c r="BM37" i="13"/>
  <c r="BM51" i="13"/>
  <c r="BM48" i="13"/>
  <c r="BM40" i="13"/>
  <c r="BM50" i="13"/>
  <c r="BM39" i="13"/>
  <c r="BM42" i="13"/>
  <c r="BM53" i="13"/>
  <c r="BM49" i="13"/>
  <c r="BM18" i="13"/>
  <c r="BM14" i="13"/>
  <c r="BM36" i="13"/>
  <c r="BM17" i="13"/>
  <c r="BM47" i="13"/>
  <c r="BM27" i="13"/>
  <c r="BN13" i="13"/>
  <c r="BM16" i="13"/>
  <c r="BM38" i="13"/>
  <c r="BM19" i="13"/>
  <c r="BM15" i="13"/>
  <c r="BM34" i="13"/>
  <c r="BM35" i="13"/>
  <c r="BB40" i="20"/>
  <c r="BB45" i="20" s="1"/>
  <c r="BC30" i="3" a="1"/>
  <c r="BC30" i="3" s="1"/>
  <c r="BC614" i="5"/>
  <c r="BD71" i="22"/>
  <c r="BE72" i="22"/>
  <c r="BI13" i="21"/>
  <c r="BC3" i="18"/>
  <c r="G103" i="18" s="1"/>
  <c r="BF3" i="14"/>
  <c r="BE711" i="5"/>
  <c r="BE704" i="5"/>
  <c r="BE698" i="5"/>
  <c r="BE709" i="5"/>
  <c r="BE743" i="5"/>
  <c r="BE707" i="5"/>
  <c r="BE706" i="5"/>
  <c r="BE700" i="5"/>
  <c r="BE701" i="5"/>
  <c r="BE696" i="5"/>
  <c r="BE694" i="5"/>
  <c r="BE699" i="5"/>
  <c r="BE676" i="5"/>
  <c r="BE705" i="5"/>
  <c r="BE690" i="5"/>
  <c r="BE695" i="5"/>
  <c r="BE693" i="5"/>
  <c r="BF612" i="5"/>
  <c r="BE689" i="5"/>
  <c r="BE606" i="5"/>
  <c r="BE682" i="5" s="1"/>
  <c r="AP618" i="5"/>
  <c r="AP619" i="5" s="1"/>
  <c r="BC37" i="10"/>
  <c r="BD36" i="10"/>
  <c r="BK29" i="13"/>
  <c r="BK30" i="13" s="1"/>
  <c r="AR616" i="5"/>
  <c r="BC90" i="22"/>
  <c r="BC84" i="22"/>
  <c r="BC83" i="22"/>
  <c r="BC80" i="22"/>
  <c r="AS616" i="5" s="1"/>
  <c r="BC78" i="22"/>
  <c r="BD665" i="5" s="1"/>
  <c r="BC82" i="22"/>
  <c r="BC87" i="22"/>
  <c r="BC89" i="22"/>
  <c r="BC88" i="22"/>
  <c r="BC76" i="22"/>
  <c r="BD639" i="5" s="1"/>
  <c r="BC81" i="22"/>
  <c r="BC74" i="22"/>
  <c r="BD613" i="5" s="1"/>
  <c r="BC75" i="22"/>
  <c r="BD626" i="5" s="1"/>
  <c r="BC77" i="22"/>
  <c r="BD652" i="5" s="1"/>
  <c r="V20" i="20"/>
  <c r="U4" i="18"/>
  <c r="W692" i="5"/>
  <c r="W697" i="5"/>
  <c r="BG942" i="5"/>
  <c r="BG943" i="5"/>
  <c r="BH945" i="5"/>
  <c r="BD738" i="5"/>
  <c r="BC732" i="5"/>
  <c r="BC800" i="5" s="1"/>
  <c r="BH17" i="16"/>
  <c r="BH14" i="16"/>
  <c r="BH21" i="16" s="1"/>
  <c r="BI20" i="16"/>
  <c r="AZ663" i="5"/>
  <c r="AZ672" i="5"/>
  <c r="AZ650" i="5"/>
  <c r="AZ659" i="5"/>
  <c r="BD710" i="5"/>
  <c r="BD703" i="5"/>
  <c r="BD708" i="5"/>
  <c r="BD679" i="5"/>
  <c r="BD684" i="5"/>
  <c r="BD678" i="5"/>
  <c r="BD677" i="5"/>
  <c r="BJ31" i="13"/>
  <c r="BL20" i="13"/>
  <c r="BL21" i="13" s="1"/>
  <c r="BF1055" i="5"/>
  <c r="BF1001" i="5"/>
  <c r="BF944" i="5"/>
  <c r="I29" i="20"/>
  <c r="K11" i="14"/>
  <c r="BA670" i="5"/>
  <c r="BA671" i="5" s="1"/>
  <c r="AY57" i="20"/>
  <c r="AY58" i="20" s="1"/>
  <c r="BC640" i="5"/>
  <c r="BC641" i="5" s="1"/>
  <c r="BF664" i="5"/>
  <c r="BG834" i="5"/>
  <c r="BG791" i="5"/>
  <c r="BG790" i="5"/>
  <c r="BH789" i="5"/>
  <c r="BH14" i="21"/>
  <c r="BC16" i="20"/>
  <c r="BC17" i="20" s="1"/>
  <c r="BB2" i="18"/>
  <c r="F102" i="18" s="1"/>
  <c r="BG15" i="16"/>
  <c r="BE2" i="14"/>
  <c r="BD648" i="5"/>
  <c r="BD649" i="5" s="1"/>
  <c r="BD661" i="5"/>
  <c r="BD662" i="5" s="1"/>
  <c r="BD622" i="5"/>
  <c r="BD623" i="5" s="1"/>
  <c r="BE607" i="5"/>
  <c r="BD609" i="5"/>
  <c r="BD635" i="5"/>
  <c r="BD636" i="5" s="1"/>
  <c r="BD702" i="5"/>
  <c r="BB89" i="20"/>
  <c r="BB90" i="20" s="1"/>
  <c r="BB669" i="5"/>
  <c r="BG625" i="5"/>
  <c r="AX31" i="3"/>
  <c r="AX32" i="3" s="1"/>
  <c r="AY26" i="3"/>
  <c r="BB18" i="18"/>
  <c r="F118" i="18" s="1"/>
  <c r="AN63" i="20"/>
  <c r="AO675" i="5"/>
  <c r="AO674" i="5"/>
  <c r="AO611" i="5"/>
  <c r="AO620" i="5"/>
  <c r="BA657" i="5"/>
  <c r="BA658" i="5" s="1"/>
  <c r="J325" i="19" l="1"/>
  <c r="J305" i="19"/>
  <c r="K299" i="19"/>
  <c r="T6" i="18"/>
  <c r="H31" i="18" s="1"/>
  <c r="U91" i="20"/>
  <c r="BJ24" i="13"/>
  <c r="BJ57" i="13" s="1"/>
  <c r="BA54" i="20"/>
  <c r="BA56" i="20" s="1"/>
  <c r="U23" i="20"/>
  <c r="J26" i="20"/>
  <c r="J28" i="20"/>
  <c r="J94" i="20"/>
  <c r="J96" i="20"/>
  <c r="W712" i="5"/>
  <c r="V71" i="20" s="1"/>
  <c r="W64" i="20"/>
  <c r="X633" i="5"/>
  <c r="X624" i="5"/>
  <c r="X691" i="5"/>
  <c r="X685" i="5"/>
  <c r="BC642" i="5"/>
  <c r="BC643" i="5" s="1"/>
  <c r="AO63" i="20"/>
  <c r="AP675" i="5"/>
  <c r="AP674" i="5"/>
  <c r="AP611" i="5"/>
  <c r="AP620" i="5"/>
  <c r="BA646" i="5"/>
  <c r="BA637" i="5"/>
  <c r="BG848" i="5"/>
  <c r="BG855" i="5"/>
  <c r="AR617" i="5"/>
  <c r="T503" i="5"/>
  <c r="G503" i="5" s="1"/>
  <c r="R504" i="5"/>
  <c r="AX18" i="16"/>
  <c r="AW22" i="16"/>
  <c r="AW23" i="16" s="1"/>
  <c r="BB657" i="5"/>
  <c r="BB658" i="5" s="1"/>
  <c r="BH638" i="5"/>
  <c r="BK31" i="13"/>
  <c r="BD640" i="5"/>
  <c r="BD641" i="5" s="1"/>
  <c r="BH625" i="5"/>
  <c r="BG664" i="5"/>
  <c r="BL29" i="13"/>
  <c r="BL30" i="13" s="1"/>
  <c r="BE738" i="5"/>
  <c r="BD732" i="5"/>
  <c r="BD800" i="5" s="1"/>
  <c r="BD93" i="20"/>
  <c r="BD92" i="20"/>
  <c r="BD25" i="20"/>
  <c r="BD24" i="20"/>
  <c r="BD18" i="20"/>
  <c r="AS24" i="18"/>
  <c r="I99" i="18" s="1"/>
  <c r="AU716" i="5"/>
  <c r="AS8" i="18" s="1"/>
  <c r="I83" i="18" s="1"/>
  <c r="AV610" i="5"/>
  <c r="BK24" i="13"/>
  <c r="BE710" i="5"/>
  <c r="BE703" i="5"/>
  <c r="BE708" i="5"/>
  <c r="BE677" i="5"/>
  <c r="BE684" i="5"/>
  <c r="BE679" i="5"/>
  <c r="BE678" i="5"/>
  <c r="BN52" i="13"/>
  <c r="BN41" i="13"/>
  <c r="BN37" i="13"/>
  <c r="BN51" i="13"/>
  <c r="BN48" i="13"/>
  <c r="BN40" i="13"/>
  <c r="BN50" i="13"/>
  <c r="BN39" i="13"/>
  <c r="BN42" i="13"/>
  <c r="BN53" i="13"/>
  <c r="BN49" i="13"/>
  <c r="BN47" i="13"/>
  <c r="BN38" i="13"/>
  <c r="BN14" i="13"/>
  <c r="BN36" i="13"/>
  <c r="BN17" i="13"/>
  <c r="BN27" i="13"/>
  <c r="BO13" i="13"/>
  <c r="BN16" i="13"/>
  <c r="BN19" i="13"/>
  <c r="BN15" i="13"/>
  <c r="BN35" i="13"/>
  <c r="BN34" i="13"/>
  <c r="BN18" i="13"/>
  <c r="BF15" i="20"/>
  <c r="BE14" i="20"/>
  <c r="BI28" i="3"/>
  <c r="BH27" i="3"/>
  <c r="BH25" i="3" a="1"/>
  <c r="BH25" i="3" s="1"/>
  <c r="AZ57" i="20"/>
  <c r="AZ58" i="20" s="1"/>
  <c r="BD666" i="5"/>
  <c r="BD667" i="5" s="1"/>
  <c r="BD668" i="5" s="1"/>
  <c r="BD37" i="10"/>
  <c r="BE36" i="10"/>
  <c r="BM28" i="13"/>
  <c r="BM29" i="13" s="1"/>
  <c r="BM30" i="13" s="1"/>
  <c r="BF862" i="5"/>
  <c r="T9" i="18"/>
  <c r="H34" i="18" s="1"/>
  <c r="V730" i="5"/>
  <c r="V739" i="5" s="1"/>
  <c r="BH834" i="5"/>
  <c r="BI789" i="5"/>
  <c r="BH790" i="5"/>
  <c r="BH791" i="5"/>
  <c r="BL22" i="13"/>
  <c r="BL23" i="13" s="1"/>
  <c r="BH942" i="5"/>
  <c r="BH943" i="5"/>
  <c r="BI945" i="5"/>
  <c r="I29" i="18"/>
  <c r="AS617" i="5"/>
  <c r="BM54" i="13"/>
  <c r="BM55" i="13" s="1"/>
  <c r="AQ618" i="5"/>
  <c r="AQ619" i="5" s="1"/>
  <c r="BB670" i="5"/>
  <c r="BB671" i="5" s="1"/>
  <c r="BI14" i="21"/>
  <c r="BD16" i="20"/>
  <c r="BD17" i="20" s="1"/>
  <c r="BC2" i="18"/>
  <c r="G102" i="18" s="1"/>
  <c r="BH15" i="16"/>
  <c r="BF2" i="14"/>
  <c r="BE648" i="5"/>
  <c r="BE649" i="5" s="1"/>
  <c r="BE661" i="5"/>
  <c r="BE662" i="5" s="1"/>
  <c r="BE635" i="5"/>
  <c r="BE636" i="5" s="1"/>
  <c r="BE622" i="5"/>
  <c r="BE623" i="5" s="1"/>
  <c r="BF607" i="5"/>
  <c r="BE609" i="5"/>
  <c r="BC89" i="20"/>
  <c r="BC90" i="20" s="1"/>
  <c r="V19" i="20"/>
  <c r="BB49" i="20"/>
  <c r="BB52" i="20" s="1"/>
  <c r="BB50" i="20"/>
  <c r="BB46" i="20"/>
  <c r="BI651" i="5"/>
  <c r="BI17" i="16"/>
  <c r="BI14" i="16"/>
  <c r="BI21" i="16" s="1"/>
  <c r="BJ20" i="16"/>
  <c r="BG1055" i="5"/>
  <c r="BG1001" i="5"/>
  <c r="BG944" i="5"/>
  <c r="BD653" i="5"/>
  <c r="BD654" i="5" s="1"/>
  <c r="BJ13" i="21"/>
  <c r="BD3" i="18"/>
  <c r="H103" i="18" s="1"/>
  <c r="BG3" i="14"/>
  <c r="BF709" i="5"/>
  <c r="BF743" i="5"/>
  <c r="BF696" i="5"/>
  <c r="BF690" i="5"/>
  <c r="BF707" i="5"/>
  <c r="BF706" i="5"/>
  <c r="BF704" i="5"/>
  <c r="BF694" i="5"/>
  <c r="BF699" i="5"/>
  <c r="BF676" i="5"/>
  <c r="BF705" i="5"/>
  <c r="BF700" i="5"/>
  <c r="BF695" i="5"/>
  <c r="BF693" i="5"/>
  <c r="BF698" i="5"/>
  <c r="BF689" i="5"/>
  <c r="BF701" i="5"/>
  <c r="BF711" i="5"/>
  <c r="BF606" i="5"/>
  <c r="BF702" i="5" s="1"/>
  <c r="BG612" i="5"/>
  <c r="BF72" i="22"/>
  <c r="BE71" i="22"/>
  <c r="BC615" i="5"/>
  <c r="U736" i="5"/>
  <c r="S14" i="18" s="1"/>
  <c r="G39" i="18" s="1"/>
  <c r="BA672" i="5"/>
  <c r="BA663" i="5"/>
  <c r="BD627" i="5"/>
  <c r="BD628" i="5" s="1"/>
  <c r="BE702" i="5"/>
  <c r="BD90" i="22"/>
  <c r="BD84" i="22"/>
  <c r="BD83" i="22"/>
  <c r="BD80" i="22"/>
  <c r="BD78" i="22"/>
  <c r="BE665" i="5" s="1"/>
  <c r="BD82" i="22"/>
  <c r="BD77" i="22"/>
  <c r="BE652" i="5" s="1"/>
  <c r="BD88" i="22"/>
  <c r="BD89" i="22"/>
  <c r="BD81" i="22"/>
  <c r="Y629" i="5" s="1"/>
  <c r="Y630" i="5" s="1"/>
  <c r="BD87" i="22"/>
  <c r="BD75" i="22"/>
  <c r="BE626" i="5" s="1"/>
  <c r="BD74" i="22"/>
  <c r="BE613" i="5" s="1"/>
  <c r="BD76" i="22"/>
  <c r="BE639" i="5" s="1"/>
  <c r="BM20" i="13"/>
  <c r="BA650" i="5"/>
  <c r="BA659" i="5"/>
  <c r="AY31" i="3"/>
  <c r="AY32" i="3" s="1"/>
  <c r="AZ26" i="3"/>
  <c r="BC40" i="20"/>
  <c r="BC45" i="20" s="1"/>
  <c r="BD30" i="3" a="1"/>
  <c r="BD30" i="3" s="1"/>
  <c r="BD614" i="5"/>
  <c r="BD615" i="5" s="1"/>
  <c r="BC669" i="5"/>
  <c r="BB644" i="5"/>
  <c r="BB645" i="5" s="1"/>
  <c r="AX34" i="3"/>
  <c r="AX35" i="3" s="1"/>
  <c r="AX33" i="3"/>
  <c r="BC18" i="18"/>
  <c r="G118" i="18" s="1"/>
  <c r="BM43" i="13"/>
  <c r="BM44" i="13" s="1"/>
  <c r="BC656" i="5"/>
  <c r="AV24" i="16"/>
  <c r="AV25" i="16" s="1"/>
  <c r="AV19" i="16" s="1"/>
  <c r="BK57" i="13" l="1"/>
  <c r="K325" i="19"/>
  <c r="K305" i="19"/>
  <c r="L299" i="19"/>
  <c r="BM31" i="13"/>
  <c r="V21" i="20"/>
  <c r="V22" i="20" s="1"/>
  <c r="V51" i="20"/>
  <c r="J99" i="20"/>
  <c r="K763" i="5" s="1"/>
  <c r="W714" i="5"/>
  <c r="W717" i="5" s="1"/>
  <c r="L11" i="14"/>
  <c r="J29" i="20"/>
  <c r="U5" i="18"/>
  <c r="I30" i="18" s="1"/>
  <c r="BB54" i="20"/>
  <c r="BB56" i="20" s="1"/>
  <c r="BD642" i="5"/>
  <c r="BD643" i="5" s="1"/>
  <c r="BC644" i="5"/>
  <c r="BC645" i="5" s="1"/>
  <c r="BB650" i="5"/>
  <c r="BB659" i="5"/>
  <c r="AP63" i="20"/>
  <c r="AQ675" i="5"/>
  <c r="AQ674" i="5"/>
  <c r="AQ611" i="5"/>
  <c r="AQ620" i="5"/>
  <c r="BC657" i="5"/>
  <c r="BC658" i="5" s="1"/>
  <c r="AS618" i="5"/>
  <c r="AS619" i="5" s="1"/>
  <c r="BC49" i="20"/>
  <c r="BC52" i="20" s="1"/>
  <c r="BC50" i="20"/>
  <c r="BC46" i="20"/>
  <c r="BI942" i="5"/>
  <c r="BI943" i="5"/>
  <c r="BJ945" i="5"/>
  <c r="BE37" i="10"/>
  <c r="BF36" i="10"/>
  <c r="BJ28" i="3"/>
  <c r="BI25" i="3" a="1"/>
  <c r="BI25" i="3" s="1"/>
  <c r="BI27" i="3"/>
  <c r="BN28" i="13"/>
  <c r="BN29" i="13" s="1"/>
  <c r="BE627" i="5"/>
  <c r="BE628" i="5" s="1"/>
  <c r="BB646" i="5"/>
  <c r="BB637" i="5"/>
  <c r="BE666" i="5"/>
  <c r="BE667" i="5" s="1"/>
  <c r="BE668" i="5" s="1"/>
  <c r="BI625" i="5"/>
  <c r="BC670" i="5"/>
  <c r="BC671" i="5" s="1"/>
  <c r="BM21" i="13"/>
  <c r="AT616" i="5"/>
  <c r="BH1055" i="5"/>
  <c r="BH1001" i="5"/>
  <c r="BH944" i="5"/>
  <c r="BG862" i="5"/>
  <c r="BE93" i="20"/>
  <c r="BE92" i="20"/>
  <c r="BE25" i="20"/>
  <c r="BE24" i="20"/>
  <c r="BE18" i="20"/>
  <c r="BN43" i="13"/>
  <c r="BN44" i="13" s="1"/>
  <c r="BJ651" i="5"/>
  <c r="BD669" i="5"/>
  <c r="BG15" i="20"/>
  <c r="BF14" i="20"/>
  <c r="BN20" i="13"/>
  <c r="BN21" i="13" s="1"/>
  <c r="BF738" i="5"/>
  <c r="BE732" i="5"/>
  <c r="BE800" i="5" s="1"/>
  <c r="AR618" i="5"/>
  <c r="AR619" i="5" s="1"/>
  <c r="W20" i="20"/>
  <c r="V4" i="18"/>
  <c r="X692" i="5"/>
  <c r="X697" i="5"/>
  <c r="AZ31" i="3"/>
  <c r="AZ32" i="3" s="1"/>
  <c r="BA26" i="3"/>
  <c r="BE640" i="5"/>
  <c r="BE641" i="5" s="1"/>
  <c r="V736" i="5"/>
  <c r="T14" i="18" s="1"/>
  <c r="H39" i="18" s="1"/>
  <c r="BJ14" i="21"/>
  <c r="BE16" i="20"/>
  <c r="BE17" i="20" s="1"/>
  <c r="BD2" i="18"/>
  <c r="H102" i="18" s="1"/>
  <c r="BI15" i="16"/>
  <c r="BG2" i="14"/>
  <c r="BF661" i="5"/>
  <c r="BF662" i="5" s="1"/>
  <c r="BF635" i="5"/>
  <c r="BF636" i="5" s="1"/>
  <c r="BF648" i="5"/>
  <c r="BF649" i="5" s="1"/>
  <c r="BG607" i="5"/>
  <c r="BF609" i="5"/>
  <c r="BF622" i="5"/>
  <c r="BF623" i="5" s="1"/>
  <c r="BJ17" i="16"/>
  <c r="BJ14" i="16"/>
  <c r="BJ21" i="16" s="1"/>
  <c r="BK20" i="16"/>
  <c r="AY34" i="3"/>
  <c r="AY35" i="3" s="1"/>
  <c r="AY33" i="3"/>
  <c r="BD40" i="20"/>
  <c r="BD45" i="20" s="1"/>
  <c r="BE30" i="3" a="1"/>
  <c r="BE30" i="3" s="1"/>
  <c r="BE614" i="5"/>
  <c r="BE615" i="5" s="1"/>
  <c r="BB663" i="5"/>
  <c r="BB672" i="5"/>
  <c r="BI834" i="5"/>
  <c r="BJ789" i="5"/>
  <c r="BI791" i="5"/>
  <c r="BI790" i="5"/>
  <c r="BN54" i="13"/>
  <c r="BN55" i="13" s="1"/>
  <c r="BI638" i="5"/>
  <c r="AT24" i="18"/>
  <c r="J99" i="18" s="1"/>
  <c r="AV716" i="5"/>
  <c r="AT8" i="18" s="1"/>
  <c r="J83" i="18" s="1"/>
  <c r="AW610" i="5"/>
  <c r="BD18" i="18"/>
  <c r="H118" i="18" s="1"/>
  <c r="BK13" i="21"/>
  <c r="BH3" i="14"/>
  <c r="BE3" i="18"/>
  <c r="I103" i="18" s="1"/>
  <c r="BG709" i="5"/>
  <c r="BG743" i="5"/>
  <c r="BG702" i="5"/>
  <c r="BG696" i="5"/>
  <c r="BG706" i="5"/>
  <c r="BG711" i="5"/>
  <c r="BG705" i="5"/>
  <c r="BG699" i="5"/>
  <c r="BG694" i="5"/>
  <c r="BG676" i="5"/>
  <c r="BG700" i="5"/>
  <c r="BG695" i="5"/>
  <c r="BG690" i="5"/>
  <c r="BG693" i="5"/>
  <c r="BG698" i="5"/>
  <c r="BG707" i="5"/>
  <c r="BG689" i="5"/>
  <c r="BG701" i="5"/>
  <c r="BG704" i="5"/>
  <c r="BG606" i="5"/>
  <c r="BH612" i="5"/>
  <c r="Y631" i="5"/>
  <c r="Y632" i="5" s="1"/>
  <c r="BG72" i="22"/>
  <c r="BF71" i="22"/>
  <c r="BF710" i="5"/>
  <c r="BF703" i="5"/>
  <c r="BF708" i="5"/>
  <c r="BF677" i="5"/>
  <c r="BF679" i="5"/>
  <c r="BF684" i="5"/>
  <c r="BF678" i="5"/>
  <c r="AW24" i="16"/>
  <c r="AW25" i="16" s="1"/>
  <c r="AW19" i="16" s="1"/>
  <c r="BL31" i="13"/>
  <c r="BL24" i="13"/>
  <c r="BE84" i="22"/>
  <c r="BE90" i="22"/>
  <c r="BE83" i="22"/>
  <c r="BE80" i="22"/>
  <c r="AU616" i="5" s="1"/>
  <c r="BE82" i="22"/>
  <c r="BE77" i="22"/>
  <c r="BF652" i="5" s="1"/>
  <c r="BE81" i="22"/>
  <c r="BE76" i="22"/>
  <c r="BF639" i="5" s="1"/>
  <c r="BE88" i="22"/>
  <c r="BE87" i="22"/>
  <c r="BE89" i="22"/>
  <c r="BE75" i="22"/>
  <c r="BF626" i="5" s="1"/>
  <c r="BE78" i="22"/>
  <c r="BF665" i="5" s="1"/>
  <c r="BE74" i="22"/>
  <c r="BF613" i="5" s="1"/>
  <c r="BH855" i="5"/>
  <c r="BH848" i="5"/>
  <c r="BD89" i="20"/>
  <c r="BD90" i="20" s="1"/>
  <c r="BF682" i="5"/>
  <c r="AY18" i="16"/>
  <c r="AX22" i="16"/>
  <c r="AX23" i="16" s="1"/>
  <c r="BA57" i="20"/>
  <c r="BA58" i="20" s="1"/>
  <c r="BD655" i="5"/>
  <c r="BD656" i="5" s="1"/>
  <c r="BG682" i="5"/>
  <c r="BH664" i="5"/>
  <c r="T504" i="5"/>
  <c r="G504" i="5" s="1"/>
  <c r="R505" i="5"/>
  <c r="BE653" i="5"/>
  <c r="BE654" i="5" s="1"/>
  <c r="BO51" i="13"/>
  <c r="BO48" i="13"/>
  <c r="BO40" i="13"/>
  <c r="BO50" i="13"/>
  <c r="BO39" i="13"/>
  <c r="BO42" i="13"/>
  <c r="BO53" i="13"/>
  <c r="BO49" i="13"/>
  <c r="BO47" i="13"/>
  <c r="BO38" i="13"/>
  <c r="BO14" i="13"/>
  <c r="BO41" i="13"/>
  <c r="BO37" i="13"/>
  <c r="BO36" i="13"/>
  <c r="BO17" i="13"/>
  <c r="BO27" i="13"/>
  <c r="BP13" i="13"/>
  <c r="BO52" i="13"/>
  <c r="BO16" i="13"/>
  <c r="BO19" i="13"/>
  <c r="BO15" i="13"/>
  <c r="BO35" i="13"/>
  <c r="BO34" i="13"/>
  <c r="BO18" i="13"/>
  <c r="BL57" i="13" l="1"/>
  <c r="L305" i="19"/>
  <c r="M299" i="19"/>
  <c r="L325" i="19"/>
  <c r="K28" i="20"/>
  <c r="K26" i="20"/>
  <c r="K94" i="20"/>
  <c r="K96" i="20"/>
  <c r="V23" i="20"/>
  <c r="V91" i="20"/>
  <c r="U6" i="18"/>
  <c r="I31" i="18" s="1"/>
  <c r="X712" i="5"/>
  <c r="X714" i="5" s="1"/>
  <c r="X717" i="5" s="1"/>
  <c r="BC54" i="20"/>
  <c r="BC56" i="20" s="1"/>
  <c r="BC650" i="5"/>
  <c r="BC659" i="5"/>
  <c r="BE655" i="5"/>
  <c r="BE656" i="5" s="1"/>
  <c r="X64" i="20"/>
  <c r="Y633" i="5"/>
  <c r="Y624" i="5"/>
  <c r="Y691" i="5"/>
  <c r="Y685" i="5"/>
  <c r="AQ63" i="20"/>
  <c r="AR611" i="5"/>
  <c r="AR674" i="5"/>
  <c r="AR620" i="5"/>
  <c r="AR675" i="5"/>
  <c r="BD657" i="5"/>
  <c r="BD658" i="5" s="1"/>
  <c r="BC646" i="5"/>
  <c r="BC637" i="5"/>
  <c r="BD644" i="5"/>
  <c r="BD645" i="5" s="1"/>
  <c r="BN30" i="13"/>
  <c r="BN31" i="13" s="1"/>
  <c r="BK651" i="5"/>
  <c r="BM22" i="13"/>
  <c r="BM23" i="13" s="1"/>
  <c r="BM24" i="13" s="1"/>
  <c r="BM57" i="13" s="1"/>
  <c r="BN22" i="13"/>
  <c r="BN23" i="13" s="1"/>
  <c r="AX24" i="16"/>
  <c r="AX25" i="16" s="1"/>
  <c r="AX19" i="16" s="1"/>
  <c r="BP37" i="13"/>
  <c r="BP51" i="13"/>
  <c r="BP48" i="13"/>
  <c r="BP50" i="13"/>
  <c r="BP39" i="13"/>
  <c r="BP36" i="13"/>
  <c r="BP42" i="13"/>
  <c r="BP53" i="13"/>
  <c r="BP49" i="13"/>
  <c r="BP47" i="13"/>
  <c r="BP52" i="13"/>
  <c r="BP41" i="13"/>
  <c r="BP17" i="13"/>
  <c r="BP27" i="13"/>
  <c r="BQ13" i="13"/>
  <c r="BP16" i="13"/>
  <c r="BP40" i="13"/>
  <c r="BP38" i="13"/>
  <c r="BP19" i="13"/>
  <c r="BP15" i="13"/>
  <c r="BP35" i="13"/>
  <c r="BP34" i="13"/>
  <c r="BP18" i="13"/>
  <c r="BP14" i="13"/>
  <c r="AZ18" i="16"/>
  <c r="AY22" i="16"/>
  <c r="AY23" i="16" s="1"/>
  <c r="AU24" i="18"/>
  <c r="K99" i="18" s="1"/>
  <c r="AW716" i="5"/>
  <c r="AU8" i="18" s="1"/>
  <c r="K83" i="18" s="1"/>
  <c r="AX610" i="5"/>
  <c r="J29" i="18"/>
  <c r="BH862" i="5"/>
  <c r="BJ625" i="5"/>
  <c r="BK945" i="5"/>
  <c r="BJ943" i="5"/>
  <c r="BJ942" i="5"/>
  <c r="BK14" i="16"/>
  <c r="BK21" i="16" s="1"/>
  <c r="BL20" i="16"/>
  <c r="BK17" i="16"/>
  <c r="W19" i="20"/>
  <c r="BE669" i="5"/>
  <c r="BF93" i="20"/>
  <c r="BF92" i="20"/>
  <c r="BF25" i="20"/>
  <c r="BF24" i="20"/>
  <c r="BF18" i="20"/>
  <c r="AT617" i="5"/>
  <c r="BK28" i="3"/>
  <c r="BJ25" i="3" a="1"/>
  <c r="BJ25" i="3" s="1"/>
  <c r="BJ27" i="3"/>
  <c r="BI1055" i="5"/>
  <c r="BI1001" i="5"/>
  <c r="BI944" i="5"/>
  <c r="BF640" i="5"/>
  <c r="BF641" i="5" s="1"/>
  <c r="BF642" i="5" s="1"/>
  <c r="BF653" i="5"/>
  <c r="BF654" i="5" s="1"/>
  <c r="BJ834" i="5"/>
  <c r="BK789" i="5"/>
  <c r="BJ791" i="5"/>
  <c r="BJ790" i="5"/>
  <c r="BH15" i="20"/>
  <c r="BG14" i="20"/>
  <c r="T505" i="5"/>
  <c r="G505" i="5" s="1"/>
  <c r="R506" i="5"/>
  <c r="BF90" i="22"/>
  <c r="BF83" i="22"/>
  <c r="BF80" i="22"/>
  <c r="BF82" i="22"/>
  <c r="BF81" i="22"/>
  <c r="Z629" i="5" s="1"/>
  <c r="Z630" i="5" s="1"/>
  <c r="BF76" i="22"/>
  <c r="BG639" i="5" s="1"/>
  <c r="BF88" i="22"/>
  <c r="BF75" i="22"/>
  <c r="BG626" i="5" s="1"/>
  <c r="BF87" i="22"/>
  <c r="BF84" i="22"/>
  <c r="BF78" i="22"/>
  <c r="BG665" i="5" s="1"/>
  <c r="BF74" i="22"/>
  <c r="BG613" i="5" s="1"/>
  <c r="BF77" i="22"/>
  <c r="BG652" i="5" s="1"/>
  <c r="BF89" i="22"/>
  <c r="AR63" i="20"/>
  <c r="AS675" i="5"/>
  <c r="AS611" i="5"/>
  <c r="AS674" i="5"/>
  <c r="AS620" i="5"/>
  <c r="BO28" i="13"/>
  <c r="BO29" i="13" s="1"/>
  <c r="AU617" i="5"/>
  <c r="BH72" i="22"/>
  <c r="BG71" i="22"/>
  <c r="BE18" i="18"/>
  <c r="I118" i="18" s="1"/>
  <c r="BJ638" i="5"/>
  <c r="BD670" i="5"/>
  <c r="BD671" i="5" s="1"/>
  <c r="BF37" i="10"/>
  <c r="BG36" i="10"/>
  <c r="BB57" i="20"/>
  <c r="BB58" i="20" s="1"/>
  <c r="BL13" i="21"/>
  <c r="BF3" i="18"/>
  <c r="J103" i="18" s="1"/>
  <c r="BI3" i="14"/>
  <c r="BH743" i="5"/>
  <c r="BH696" i="5"/>
  <c r="BH690" i="5"/>
  <c r="BH707" i="5"/>
  <c r="BH701" i="5"/>
  <c r="BH695" i="5"/>
  <c r="BH689" i="5"/>
  <c r="BH706" i="5"/>
  <c r="BH711" i="5"/>
  <c r="BH676" i="5"/>
  <c r="BH699" i="5"/>
  <c r="BH705" i="5"/>
  <c r="BH693" i="5"/>
  <c r="BH709" i="5"/>
  <c r="BH698" i="5"/>
  <c r="BH704" i="5"/>
  <c r="BH700" i="5"/>
  <c r="BH694" i="5"/>
  <c r="BH606" i="5"/>
  <c r="BH702" i="5" s="1"/>
  <c r="BI612" i="5"/>
  <c r="BC663" i="5"/>
  <c r="BC672" i="5"/>
  <c r="BO43" i="13"/>
  <c r="BO44" i="13" s="1"/>
  <c r="BE40" i="20"/>
  <c r="BE45" i="20" s="1"/>
  <c r="BF614" i="5"/>
  <c r="BF615" i="5" s="1"/>
  <c r="BF30" i="3" a="1"/>
  <c r="BF30" i="3" s="1"/>
  <c r="BG710" i="5"/>
  <c r="BG703" i="5"/>
  <c r="BG708" i="5"/>
  <c r="BG679" i="5"/>
  <c r="BG677" i="5"/>
  <c r="BG684" i="5"/>
  <c r="BG678" i="5"/>
  <c r="BI855" i="5"/>
  <c r="BI848" i="5"/>
  <c r="BA31" i="3"/>
  <c r="BA32" i="3" s="1"/>
  <c r="BB26" i="3"/>
  <c r="BG738" i="5"/>
  <c r="BF732" i="5"/>
  <c r="BF800" i="5" s="1"/>
  <c r="BO54" i="13"/>
  <c r="BO55" i="13" s="1"/>
  <c r="BF666" i="5"/>
  <c r="BF667" i="5" s="1"/>
  <c r="BF668" i="5" s="1"/>
  <c r="BK14" i="21"/>
  <c r="BF16" i="20"/>
  <c r="BF17" i="20" s="1"/>
  <c r="BJ15" i="16"/>
  <c r="BE2" i="18"/>
  <c r="I102" i="18" s="1"/>
  <c r="BH2" i="14"/>
  <c r="BG661" i="5"/>
  <c r="BG662" i="5" s="1"/>
  <c r="BG635" i="5"/>
  <c r="BG636" i="5" s="1"/>
  <c r="BG648" i="5"/>
  <c r="BG649" i="5" s="1"/>
  <c r="BG622" i="5"/>
  <c r="BG623" i="5" s="1"/>
  <c r="BH607" i="5"/>
  <c r="BG609" i="5"/>
  <c r="AZ34" i="3"/>
  <c r="AZ35" i="3" s="1"/>
  <c r="AZ33" i="3"/>
  <c r="BO20" i="13"/>
  <c r="BO21" i="13" s="1"/>
  <c r="BI664" i="5"/>
  <c r="BF627" i="5"/>
  <c r="BF628" i="5" s="1"/>
  <c r="BE89" i="20"/>
  <c r="BE90" i="20" s="1"/>
  <c r="BD49" i="20"/>
  <c r="BD52" i="20" s="1"/>
  <c r="BD50" i="20"/>
  <c r="BD46" i="20"/>
  <c r="U9" i="18"/>
  <c r="I34" i="18" s="1"/>
  <c r="W730" i="5"/>
  <c r="W739" i="5" s="1"/>
  <c r="BE642" i="5"/>
  <c r="BE643" i="5" s="1"/>
  <c r="BH682" i="5" l="1"/>
  <c r="M325" i="19"/>
  <c r="N299" i="19"/>
  <c r="M305" i="19"/>
  <c r="K99" i="20"/>
  <c r="L763" i="5" s="1"/>
  <c r="M11" i="14"/>
  <c r="K29" i="20"/>
  <c r="BN24" i="13"/>
  <c r="BN57" i="13" s="1"/>
  <c r="W21" i="20"/>
  <c r="W22" i="20" s="1"/>
  <c r="L96" i="20" s="1"/>
  <c r="W51" i="20"/>
  <c r="W71" i="20"/>
  <c r="V5" i="18"/>
  <c r="J30" i="18" s="1"/>
  <c r="BD54" i="20"/>
  <c r="BD56" i="20" s="1"/>
  <c r="BO30" i="13"/>
  <c r="BO31" i="13" s="1"/>
  <c r="BD646" i="5"/>
  <c r="BD637" i="5"/>
  <c r="BE657" i="5"/>
  <c r="BE658" i="5" s="1"/>
  <c r="BF655" i="5"/>
  <c r="BF656" i="5" s="1"/>
  <c r="BG89" i="22"/>
  <c r="BG88" i="22"/>
  <c r="BG87" i="22"/>
  <c r="BG82" i="22"/>
  <c r="BG81" i="22"/>
  <c r="BG75" i="22"/>
  <c r="BH626" i="5" s="1"/>
  <c r="BG84" i="22"/>
  <c r="BG90" i="22"/>
  <c r="BG74" i="22"/>
  <c r="BH613" i="5" s="1"/>
  <c r="BG83" i="22"/>
  <c r="BG76" i="22"/>
  <c r="BH639" i="5" s="1"/>
  <c r="BG77" i="22"/>
  <c r="BH652" i="5" s="1"/>
  <c r="BG78" i="22"/>
  <c r="BH665" i="5" s="1"/>
  <c r="BG80" i="22"/>
  <c r="BG666" i="5"/>
  <c r="BG667" i="5" s="1"/>
  <c r="T506" i="5"/>
  <c r="G506" i="5" s="1"/>
  <c r="R507" i="5"/>
  <c r="BL651" i="5"/>
  <c r="V9" i="18"/>
  <c r="J34" i="18" s="1"/>
  <c r="X730" i="5"/>
  <c r="X739" i="5" s="1"/>
  <c r="BJ664" i="5"/>
  <c r="BH71" i="22"/>
  <c r="BI72" i="22"/>
  <c r="BG37" i="10"/>
  <c r="BH36" i="10"/>
  <c r="BK638" i="5"/>
  <c r="AU618" i="5"/>
  <c r="AU619" i="5" s="1"/>
  <c r="BG627" i="5"/>
  <c r="BG628" i="5" s="1"/>
  <c r="BK834" i="5"/>
  <c r="BL789" i="5"/>
  <c r="BK791" i="5"/>
  <c r="BK790" i="5"/>
  <c r="BL945" i="5"/>
  <c r="BK942" i="5"/>
  <c r="BK943" i="5"/>
  <c r="BG732" i="5"/>
  <c r="BG800" i="5" s="1"/>
  <c r="BH738" i="5"/>
  <c r="BE49" i="20"/>
  <c r="BE52" i="20" s="1"/>
  <c r="BE46" i="20"/>
  <c r="BE50" i="20"/>
  <c r="BM20" i="16"/>
  <c r="BL17" i="16"/>
  <c r="BL14" i="16"/>
  <c r="BL21" i="16" s="1"/>
  <c r="BQ51" i="13"/>
  <c r="BQ48" i="13"/>
  <c r="BQ40" i="13"/>
  <c r="BQ50" i="13"/>
  <c r="BQ39" i="13"/>
  <c r="BQ36" i="13"/>
  <c r="BQ42" i="13"/>
  <c r="BQ53" i="13"/>
  <c r="BQ49" i="13"/>
  <c r="BQ47" i="13"/>
  <c r="BQ38" i="13"/>
  <c r="BQ52" i="13"/>
  <c r="BQ41" i="13"/>
  <c r="BQ37" i="13"/>
  <c r="BQ27" i="13"/>
  <c r="BR13" i="13"/>
  <c r="BQ16" i="13"/>
  <c r="BQ19" i="13"/>
  <c r="BQ15" i="13"/>
  <c r="BQ35" i="13"/>
  <c r="BQ34" i="13"/>
  <c r="BQ18" i="13"/>
  <c r="BQ14" i="13"/>
  <c r="BQ17" i="13"/>
  <c r="BB31" i="3"/>
  <c r="BB32" i="3" s="1"/>
  <c r="BC26" i="3"/>
  <c r="BF89" i="20"/>
  <c r="BF90" i="20" s="1"/>
  <c r="BG640" i="5"/>
  <c r="BG641" i="5" s="1"/>
  <c r="AY24" i="16"/>
  <c r="AY25" i="16" s="1"/>
  <c r="AY19" i="16" s="1"/>
  <c r="BP28" i="13"/>
  <c r="BP29" i="13" s="1"/>
  <c r="Z631" i="5"/>
  <c r="Z632" i="5" s="1"/>
  <c r="BG92" i="20"/>
  <c r="BG93" i="20"/>
  <c r="BG24" i="20"/>
  <c r="BG25" i="20"/>
  <c r="BG18" i="20"/>
  <c r="BJ855" i="5"/>
  <c r="BJ848" i="5"/>
  <c r="BE670" i="5"/>
  <c r="BE671" i="5" s="1"/>
  <c r="BA18" i="16"/>
  <c r="AZ22" i="16"/>
  <c r="AZ23" i="16" s="1"/>
  <c r="BD659" i="5"/>
  <c r="BD650" i="5"/>
  <c r="X20" i="20"/>
  <c r="W4" i="18"/>
  <c r="Y692" i="5"/>
  <c r="Y697" i="5"/>
  <c r="BF669" i="5"/>
  <c r="BM13" i="21"/>
  <c r="BG3" i="18"/>
  <c r="K103" i="18" s="1"/>
  <c r="BJ3" i="14"/>
  <c r="BI709" i="5"/>
  <c r="BI743" i="5"/>
  <c r="BI696" i="5"/>
  <c r="BI690" i="5"/>
  <c r="BI707" i="5"/>
  <c r="BI701" i="5"/>
  <c r="BI695" i="5"/>
  <c r="BI711" i="5"/>
  <c r="BI705" i="5"/>
  <c r="BI704" i="5"/>
  <c r="BI698" i="5"/>
  <c r="BI699" i="5"/>
  <c r="BI700" i="5"/>
  <c r="BI706" i="5"/>
  <c r="BI689" i="5"/>
  <c r="BI694" i="5"/>
  <c r="BI693" i="5"/>
  <c r="BI676" i="5"/>
  <c r="BI606" i="5"/>
  <c r="BJ612" i="5"/>
  <c r="BL28" i="3"/>
  <c r="BK25" i="3" a="1"/>
  <c r="BK25" i="3" s="1"/>
  <c r="BK27" i="3"/>
  <c r="BK625" i="5"/>
  <c r="BP20" i="13"/>
  <c r="W736" i="5"/>
  <c r="U14" i="18" s="1"/>
  <c r="I39" i="18" s="1"/>
  <c r="BO22" i="13"/>
  <c r="BH708" i="5"/>
  <c r="BH710" i="5"/>
  <c r="BH684" i="5"/>
  <c r="BH679" i="5"/>
  <c r="BH703" i="5"/>
  <c r="BH677" i="5"/>
  <c r="BH678" i="5"/>
  <c r="AV616" i="5"/>
  <c r="BI15" i="20"/>
  <c r="BH14" i="20"/>
  <c r="AT618" i="5"/>
  <c r="AT619" i="5" s="1"/>
  <c r="AV24" i="18"/>
  <c r="L99" i="18" s="1"/>
  <c r="AX716" i="5"/>
  <c r="AV8" i="18" s="1"/>
  <c r="L83" i="18" s="1"/>
  <c r="AY610" i="5"/>
  <c r="BL14" i="21"/>
  <c r="BG16" i="20"/>
  <c r="BG17" i="20" s="1"/>
  <c r="BF2" i="18"/>
  <c r="J102" i="18" s="1"/>
  <c r="BK15" i="16"/>
  <c r="BI2" i="14"/>
  <c r="BH661" i="5"/>
  <c r="BH662" i="5" s="1"/>
  <c r="BH622" i="5"/>
  <c r="BH623" i="5" s="1"/>
  <c r="BH635" i="5"/>
  <c r="BH636" i="5" s="1"/>
  <c r="BH648" i="5"/>
  <c r="BH649" i="5" s="1"/>
  <c r="BI607" i="5"/>
  <c r="BH609" i="5"/>
  <c r="BA34" i="3"/>
  <c r="BA35" i="3" s="1"/>
  <c r="BA33" i="3"/>
  <c r="BE644" i="5"/>
  <c r="BE645" i="5" s="1"/>
  <c r="BD663" i="5"/>
  <c r="BD672" i="5"/>
  <c r="BF643" i="5"/>
  <c r="BP43" i="13"/>
  <c r="BP44" i="13" s="1"/>
  <c r="BP54" i="13"/>
  <c r="BP55" i="13" s="1"/>
  <c r="BC57" i="20"/>
  <c r="BC58" i="20" s="1"/>
  <c r="BF18" i="18"/>
  <c r="J118" i="18" s="1"/>
  <c r="BG653" i="5"/>
  <c r="BG654" i="5" s="1"/>
  <c r="BG655" i="5" s="1"/>
  <c r="BI862" i="5"/>
  <c r="BF40" i="20"/>
  <c r="BF45" i="20" s="1"/>
  <c r="BG30" i="3" a="1"/>
  <c r="BG30" i="3" s="1"/>
  <c r="BG614" i="5"/>
  <c r="BJ1055" i="5"/>
  <c r="BJ1001" i="5"/>
  <c r="BJ944" i="5"/>
  <c r="N305" i="19" l="1"/>
  <c r="O299" i="19"/>
  <c r="N325" i="19"/>
  <c r="V6" i="18"/>
  <c r="J31" i="18" s="1"/>
  <c r="W91" i="20"/>
  <c r="W23" i="20"/>
  <c r="BE54" i="20"/>
  <c r="BE56" i="20" s="1"/>
  <c r="L26" i="20"/>
  <c r="L28" i="20"/>
  <c r="L29" i="20" s="1"/>
  <c r="L94" i="20"/>
  <c r="BE659" i="5"/>
  <c r="BE650" i="5"/>
  <c r="AS63" i="20"/>
  <c r="AT675" i="5"/>
  <c r="AT674" i="5"/>
  <c r="AT611" i="5"/>
  <c r="AT620" i="5"/>
  <c r="Y64" i="20"/>
  <c r="Z633" i="5"/>
  <c r="Z624" i="5"/>
  <c r="Z691" i="5"/>
  <c r="Z685" i="5"/>
  <c r="BP30" i="13"/>
  <c r="BP31" i="13" s="1"/>
  <c r="BG642" i="5"/>
  <c r="BG643" i="5" s="1"/>
  <c r="BG668" i="5"/>
  <c r="BG669" i="5" s="1"/>
  <c r="BE646" i="5"/>
  <c r="BE637" i="5"/>
  <c r="BF657" i="5"/>
  <c r="BF658" i="5" s="1"/>
  <c r="AW24" i="18"/>
  <c r="M99" i="18" s="1"/>
  <c r="AY716" i="5"/>
  <c r="AW8" i="18" s="1"/>
  <c r="M83" i="18" s="1"/>
  <c r="AZ610" i="5"/>
  <c r="AV617" i="5"/>
  <c r="BN13" i="21"/>
  <c r="BK3" i="14"/>
  <c r="BH3" i="18"/>
  <c r="L103" i="18" s="1"/>
  <c r="BJ743" i="5"/>
  <c r="BJ707" i="5"/>
  <c r="BJ701" i="5"/>
  <c r="BJ695" i="5"/>
  <c r="BJ706" i="5"/>
  <c r="BJ700" i="5"/>
  <c r="BJ694" i="5"/>
  <c r="BJ711" i="5"/>
  <c r="BJ705" i="5"/>
  <c r="BJ696" i="5"/>
  <c r="BJ693" i="5"/>
  <c r="BJ709" i="5"/>
  <c r="BJ698" i="5"/>
  <c r="BJ689" i="5"/>
  <c r="BJ704" i="5"/>
  <c r="BJ676" i="5"/>
  <c r="BJ690" i="5"/>
  <c r="BJ699" i="5"/>
  <c r="BJ606" i="5"/>
  <c r="BJ702" i="5" s="1"/>
  <c r="BK612" i="5"/>
  <c r="AT63" i="20"/>
  <c r="AU675" i="5"/>
  <c r="AU674" i="5"/>
  <c r="AU620" i="5"/>
  <c r="AU611" i="5"/>
  <c r="AW616" i="5"/>
  <c r="BI708" i="5"/>
  <c r="BI710" i="5"/>
  <c r="BI703" i="5"/>
  <c r="BI677" i="5"/>
  <c r="BI679" i="5"/>
  <c r="BI684" i="5"/>
  <c r="BI678" i="5"/>
  <c r="BQ20" i="13"/>
  <c r="BQ21" i="13" s="1"/>
  <c r="BJ72" i="22"/>
  <c r="BI71" i="22"/>
  <c r="BH666" i="5"/>
  <c r="BH667" i="5" s="1"/>
  <c r="BH668" i="5" s="1"/>
  <c r="BQ54" i="13"/>
  <c r="BQ55" i="13" s="1"/>
  <c r="BL638" i="5"/>
  <c r="BH89" i="22"/>
  <c r="BH81" i="22"/>
  <c r="BH88" i="22"/>
  <c r="BH87" i="22"/>
  <c r="BH84" i="22"/>
  <c r="BH75" i="22"/>
  <c r="BI626" i="5" s="1"/>
  <c r="BH80" i="22"/>
  <c r="BH77" i="22"/>
  <c r="BI652" i="5" s="1"/>
  <c r="BH83" i="22"/>
  <c r="BH82" i="22"/>
  <c r="BH78" i="22"/>
  <c r="BI665" i="5" s="1"/>
  <c r="BH90" i="22"/>
  <c r="BH74" i="22"/>
  <c r="BI613" i="5" s="1"/>
  <c r="BH76" i="22"/>
  <c r="BI639" i="5" s="1"/>
  <c r="BH653" i="5"/>
  <c r="BH654" i="5" s="1"/>
  <c r="BJ862" i="5"/>
  <c r="BO23" i="13"/>
  <c r="BO24" i="13" s="1"/>
  <c r="BO57" i="13" s="1"/>
  <c r="BQ43" i="13"/>
  <c r="BQ44" i="13" s="1"/>
  <c r="BN20" i="16"/>
  <c r="BM14" i="16"/>
  <c r="BM21" i="16" s="1"/>
  <c r="BM17" i="16"/>
  <c r="BL834" i="5"/>
  <c r="BM789" i="5"/>
  <c r="BL791" i="5"/>
  <c r="BL790" i="5"/>
  <c r="BH640" i="5"/>
  <c r="BH641" i="5" s="1"/>
  <c r="BH642" i="5" s="1"/>
  <c r="BP21" i="13"/>
  <c r="AZ24" i="16"/>
  <c r="AZ25" i="16" s="1"/>
  <c r="AZ19" i="16" s="1"/>
  <c r="BC31" i="3"/>
  <c r="BC32" i="3" s="1"/>
  <c r="BD26" i="3"/>
  <c r="BH732" i="5"/>
  <c r="BH800" i="5" s="1"/>
  <c r="BI738" i="5"/>
  <c r="BK1055" i="5"/>
  <c r="BK1001" i="5"/>
  <c r="BK944" i="5"/>
  <c r="BH37" i="10"/>
  <c r="BI36" i="10"/>
  <c r="BD57" i="20"/>
  <c r="BD58" i="20" s="1"/>
  <c r="X736" i="5"/>
  <c r="V14" i="18" s="1"/>
  <c r="J39" i="18" s="1"/>
  <c r="BF670" i="5"/>
  <c r="BF671" i="5" s="1"/>
  <c r="BB18" i="16"/>
  <c r="BA22" i="16"/>
  <c r="BA23" i="16" s="1"/>
  <c r="BB34" i="3"/>
  <c r="BB35" i="3" s="1"/>
  <c r="BB33" i="3"/>
  <c r="BG40" i="20"/>
  <c r="BG45" i="20" s="1"/>
  <c r="BH30" i="3" a="1"/>
  <c r="BH30" i="3" s="1"/>
  <c r="BH614" i="5"/>
  <c r="BH615" i="5" s="1"/>
  <c r="BF49" i="20"/>
  <c r="BF52" i="20" s="1"/>
  <c r="BF50" i="20"/>
  <c r="BF46" i="20"/>
  <c r="BM14" i="21"/>
  <c r="BH16" i="20"/>
  <c r="BH17" i="20" s="1"/>
  <c r="BG2" i="18"/>
  <c r="K102" i="18" s="1"/>
  <c r="BL15" i="16"/>
  <c r="BJ2" i="14"/>
  <c r="BI622" i="5"/>
  <c r="BI623" i="5" s="1"/>
  <c r="BI648" i="5"/>
  <c r="BI649" i="5" s="1"/>
  <c r="BI661" i="5"/>
  <c r="BI662" i="5" s="1"/>
  <c r="BI635" i="5"/>
  <c r="BI636" i="5" s="1"/>
  <c r="BI609" i="5"/>
  <c r="BJ607" i="5"/>
  <c r="BG89" i="20"/>
  <c r="BG90" i="20" s="1"/>
  <c r="BM28" i="3"/>
  <c r="BL27" i="3"/>
  <c r="BL25" i="3" a="1"/>
  <c r="BL25" i="3" s="1"/>
  <c r="BK855" i="5"/>
  <c r="BK848" i="5"/>
  <c r="T507" i="5"/>
  <c r="G507" i="5" s="1"/>
  <c r="R508" i="5"/>
  <c r="BG615" i="5"/>
  <c r="Y712" i="5"/>
  <c r="BM945" i="5"/>
  <c r="BL943" i="5"/>
  <c r="BL942" i="5"/>
  <c r="BH93" i="20"/>
  <c r="BH92" i="20"/>
  <c r="BH25" i="20"/>
  <c r="BH24" i="20"/>
  <c r="BH18" i="20"/>
  <c r="BE663" i="5"/>
  <c r="BE672" i="5"/>
  <c r="BR50" i="13"/>
  <c r="BR39" i="13"/>
  <c r="BR36" i="13"/>
  <c r="BR42" i="13"/>
  <c r="BR53" i="13"/>
  <c r="BR49" i="13"/>
  <c r="BR47" i="13"/>
  <c r="BR38" i="13"/>
  <c r="BR52" i="13"/>
  <c r="BR41" i="13"/>
  <c r="BR37" i="13"/>
  <c r="BS13" i="13"/>
  <c r="BR16" i="13"/>
  <c r="BR40" i="13"/>
  <c r="BR48" i="13"/>
  <c r="BR19" i="13"/>
  <c r="BR51" i="13"/>
  <c r="BR15" i="13"/>
  <c r="BR35" i="13"/>
  <c r="BR34" i="13"/>
  <c r="BR18" i="13"/>
  <c r="BR14" i="13"/>
  <c r="BR17" i="13"/>
  <c r="BR27" i="13"/>
  <c r="BI682" i="5"/>
  <c r="BH627" i="5"/>
  <c r="BH628" i="5" s="1"/>
  <c r="BJ15" i="20"/>
  <c r="BI14" i="20"/>
  <c r="BI702" i="5"/>
  <c r="K29" i="18"/>
  <c r="BQ28" i="13"/>
  <c r="BQ29" i="13" s="1"/>
  <c r="BQ30" i="13" s="1"/>
  <c r="BK664" i="5"/>
  <c r="BF644" i="5"/>
  <c r="BF645" i="5" s="1"/>
  <c r="BL625" i="5"/>
  <c r="BG18" i="18"/>
  <c r="K118" i="18" s="1"/>
  <c r="X19" i="20"/>
  <c r="BM651" i="5"/>
  <c r="BG656" i="5"/>
  <c r="BJ682" i="5" l="1"/>
  <c r="BQ31" i="13"/>
  <c r="O325" i="19"/>
  <c r="O305" i="19"/>
  <c r="P299" i="19"/>
  <c r="L99" i="20"/>
  <c r="M763" i="5" s="1"/>
  <c r="BF54" i="20"/>
  <c r="BF56" i="20" s="1"/>
  <c r="N11" i="14"/>
  <c r="BH655" i="5"/>
  <c r="BH656" i="5" s="1"/>
  <c r="BF659" i="5"/>
  <c r="BF650" i="5"/>
  <c r="BF637" i="5"/>
  <c r="BF646" i="5"/>
  <c r="BF663" i="5"/>
  <c r="BF672" i="5"/>
  <c r="BG644" i="5"/>
  <c r="BG645" i="5" s="1"/>
  <c r="BQ22" i="13"/>
  <c r="BQ23" i="13" s="1"/>
  <c r="BN28" i="3"/>
  <c r="BM27" i="3"/>
  <c r="BM25" i="3" a="1"/>
  <c r="BM25" i="3" s="1"/>
  <c r="BL664" i="5"/>
  <c r="BG49" i="20"/>
  <c r="BG52" i="20" s="1"/>
  <c r="BG50" i="20"/>
  <c r="BG46" i="20"/>
  <c r="BO20" i="16"/>
  <c r="BN17" i="16"/>
  <c r="BN14" i="16"/>
  <c r="BN21" i="16" s="1"/>
  <c r="BH669" i="5"/>
  <c r="AW617" i="5"/>
  <c r="BG670" i="5"/>
  <c r="BG671" i="5" s="1"/>
  <c r="BR28" i="13"/>
  <c r="BR29" i="13" s="1"/>
  <c r="BR30" i="13" s="1"/>
  <c r="BS50" i="13"/>
  <c r="BS42" i="13"/>
  <c r="BS27" i="13"/>
  <c r="BS53" i="13"/>
  <c r="BS49" i="13"/>
  <c r="BS35" i="13"/>
  <c r="BS47" i="13"/>
  <c r="BS52" i="13"/>
  <c r="BS41" i="13"/>
  <c r="BS37" i="13"/>
  <c r="BS51" i="13"/>
  <c r="BS48" i="13"/>
  <c r="BS40" i="13"/>
  <c r="BS36" i="13"/>
  <c r="BS16" i="13"/>
  <c r="BS39" i="13"/>
  <c r="BS19" i="13"/>
  <c r="BS15" i="13"/>
  <c r="BS38" i="13"/>
  <c r="BS34" i="13"/>
  <c r="BS18" i="13"/>
  <c r="BS14" i="13"/>
  <c r="BS17" i="13"/>
  <c r="BT13" i="13"/>
  <c r="BN14" i="21"/>
  <c r="BI16" i="20"/>
  <c r="BI17" i="20" s="1"/>
  <c r="BK2" i="14"/>
  <c r="BH2" i="18"/>
  <c r="L102" i="18" s="1"/>
  <c r="BM15" i="16"/>
  <c r="BJ635" i="5"/>
  <c r="BJ636" i="5" s="1"/>
  <c r="BJ648" i="5"/>
  <c r="BJ649" i="5" s="1"/>
  <c r="BJ661" i="5"/>
  <c r="BJ662" i="5" s="1"/>
  <c r="BJ622" i="5"/>
  <c r="BJ623" i="5" s="1"/>
  <c r="BK607" i="5"/>
  <c r="BJ609" i="5"/>
  <c r="BJ36" i="10"/>
  <c r="BI37" i="10"/>
  <c r="AX24" i="18"/>
  <c r="N99" i="18" s="1"/>
  <c r="AZ716" i="5"/>
  <c r="AX8" i="18" s="1"/>
  <c r="N83" i="18" s="1"/>
  <c r="BA610" i="5"/>
  <c r="H217" i="5"/>
  <c r="BR20" i="13"/>
  <c r="BR21" i="13" s="1"/>
  <c r="BR22" i="13" s="1"/>
  <c r="BR23" i="13" s="1"/>
  <c r="BL1001" i="5"/>
  <c r="BL944" i="5"/>
  <c r="BL1055" i="5"/>
  <c r="T508" i="5"/>
  <c r="R509" i="5"/>
  <c r="BI640" i="5"/>
  <c r="BI641" i="5" s="1"/>
  <c r="AA629" i="5"/>
  <c r="AA630" i="5" s="1"/>
  <c r="BI88" i="22"/>
  <c r="BI87" i="22"/>
  <c r="BI89" i="22"/>
  <c r="BI81" i="22"/>
  <c r="BI80" i="22"/>
  <c r="AY616" i="5" s="1"/>
  <c r="BI78" i="22"/>
  <c r="BJ665" i="5" s="1"/>
  <c r="BI90" i="22"/>
  <c r="BI77" i="22"/>
  <c r="BJ652" i="5" s="1"/>
  <c r="BI83" i="22"/>
  <c r="BI82" i="22"/>
  <c r="BI76" i="22"/>
  <c r="BJ639" i="5" s="1"/>
  <c r="BI84" i="22"/>
  <c r="BI75" i="22"/>
  <c r="BJ626" i="5" s="1"/>
  <c r="BI74" i="22"/>
  <c r="BJ613" i="5" s="1"/>
  <c r="BN651" i="5"/>
  <c r="BM625" i="5"/>
  <c r="BI93" i="20"/>
  <c r="BI92" i="20"/>
  <c r="BI25" i="20"/>
  <c r="BI24" i="20"/>
  <c r="BI18" i="20"/>
  <c r="BM834" i="5"/>
  <c r="BN789" i="5"/>
  <c r="BM791" i="5"/>
  <c r="BM790" i="5"/>
  <c r="BH40" i="20"/>
  <c r="BH45" i="20" s="1"/>
  <c r="BI614" i="5"/>
  <c r="BI615" i="5" s="1"/>
  <c r="BI30" i="3" a="1"/>
  <c r="BI30" i="3" s="1"/>
  <c r="BK72" i="22"/>
  <c r="BJ71" i="22"/>
  <c r="BJ14" i="20"/>
  <c r="BK15" i="20"/>
  <c r="BM638" i="5"/>
  <c r="BH89" i="20"/>
  <c r="BH90" i="20" s="1"/>
  <c r="BR54" i="13"/>
  <c r="BR55" i="13" s="1"/>
  <c r="BN945" i="5"/>
  <c r="BM943" i="5"/>
  <c r="BM942" i="5"/>
  <c r="BP22" i="13"/>
  <c r="BP23" i="13" s="1"/>
  <c r="BL855" i="5"/>
  <c r="BL848" i="5"/>
  <c r="BI666" i="5"/>
  <c r="BI667" i="5" s="1"/>
  <c r="BR43" i="13"/>
  <c r="BR44" i="13" s="1"/>
  <c r="BG657" i="5"/>
  <c r="BG658" i="5" s="1"/>
  <c r="X71" i="20"/>
  <c r="X51" i="20"/>
  <c r="X21" i="20"/>
  <c r="X22" i="20" s="1"/>
  <c r="W5" i="18"/>
  <c r="Y714" i="5"/>
  <c r="BI732" i="5"/>
  <c r="BI800" i="5" s="1"/>
  <c r="BJ738" i="5"/>
  <c r="BE57" i="20"/>
  <c r="BE58" i="20" s="1"/>
  <c r="BH18" i="18"/>
  <c r="L118" i="18" s="1"/>
  <c r="Y20" i="20"/>
  <c r="X4" i="18"/>
  <c r="Z692" i="5"/>
  <c r="Z697" i="5"/>
  <c r="BA24" i="16"/>
  <c r="BA25" i="16" s="1"/>
  <c r="BA19" i="16" s="1"/>
  <c r="BO13" i="21"/>
  <c r="BI3" i="18"/>
  <c r="M103" i="18" s="1"/>
  <c r="BL3" i="14"/>
  <c r="BK743" i="5"/>
  <c r="BK707" i="5"/>
  <c r="BK701" i="5"/>
  <c r="BK695" i="5"/>
  <c r="BK689" i="5"/>
  <c r="BK706" i="5"/>
  <c r="BK700" i="5"/>
  <c r="BK694" i="5"/>
  <c r="BK711" i="5"/>
  <c r="BK704" i="5"/>
  <c r="BK709" i="5"/>
  <c r="BK696" i="5"/>
  <c r="BK705" i="5"/>
  <c r="BK693" i="5"/>
  <c r="BK690" i="5"/>
  <c r="BK676" i="5"/>
  <c r="BK699" i="5"/>
  <c r="BK698" i="5"/>
  <c r="BL612" i="5"/>
  <c r="BK606" i="5"/>
  <c r="BK682" i="5" s="1"/>
  <c r="BC18" i="16"/>
  <c r="BB22" i="16"/>
  <c r="BB23" i="16" s="1"/>
  <c r="BD31" i="3"/>
  <c r="BD32" i="3" s="1"/>
  <c r="BE26" i="3"/>
  <c r="BI653" i="5"/>
  <c r="BI654" i="5" s="1"/>
  <c r="BJ710" i="5"/>
  <c r="BJ684" i="5"/>
  <c r="BJ708" i="5"/>
  <c r="BJ679" i="5"/>
  <c r="BJ703" i="5"/>
  <c r="BJ677" i="5"/>
  <c r="BJ678" i="5"/>
  <c r="BC34" i="3"/>
  <c r="BC35" i="3" s="1"/>
  <c r="BC33" i="3"/>
  <c r="BK862" i="5"/>
  <c r="AX616" i="5"/>
  <c r="BH643" i="5"/>
  <c r="BI627" i="5"/>
  <c r="BI628" i="5" s="1"/>
  <c r="AV618" i="5"/>
  <c r="AV619" i="5" s="1"/>
  <c r="BQ24" i="13" l="1"/>
  <c r="BQ57" i="13" s="1"/>
  <c r="P305" i="19"/>
  <c r="E370" i="19"/>
  <c r="P325" i="19"/>
  <c r="BK702" i="5"/>
  <c r="BG54" i="20"/>
  <c r="BG56" i="20" s="1"/>
  <c r="Z712" i="5"/>
  <c r="Y71" i="20" s="1"/>
  <c r="AU63" i="20"/>
  <c r="AV675" i="5"/>
  <c r="AV674" i="5"/>
  <c r="AV620" i="5"/>
  <c r="AV611" i="5"/>
  <c r="BG646" i="5"/>
  <c r="BG637" i="5"/>
  <c r="BI642" i="5"/>
  <c r="BI643" i="5" s="1"/>
  <c r="BI668" i="5"/>
  <c r="BI669" i="5" s="1"/>
  <c r="BI655" i="5"/>
  <c r="BI656" i="5" s="1"/>
  <c r="BR24" i="13"/>
  <c r="BH657" i="5"/>
  <c r="BH658" i="5" s="1"/>
  <c r="L29" i="18"/>
  <c r="BM1055" i="5"/>
  <c r="BM1001" i="5"/>
  <c r="BM944" i="5"/>
  <c r="BO651" i="5"/>
  <c r="BJ653" i="5"/>
  <c r="BJ654" i="5" s="1"/>
  <c r="BP20" i="16"/>
  <c r="BO17" i="16"/>
  <c r="BO14" i="16"/>
  <c r="BO21" i="16" s="1"/>
  <c r="BI89" i="20"/>
  <c r="BI90" i="20" s="1"/>
  <c r="BB24" i="16"/>
  <c r="BB25" i="16" s="1"/>
  <c r="BB19" i="16" s="1"/>
  <c r="BP24" i="13"/>
  <c r="BP57" i="13" s="1"/>
  <c r="BN834" i="5"/>
  <c r="BO789" i="5"/>
  <c r="BN791" i="5"/>
  <c r="BN790" i="5"/>
  <c r="R520" i="5"/>
  <c r="T509" i="5"/>
  <c r="R510" i="5"/>
  <c r="BS20" i="13"/>
  <c r="BR31" i="13"/>
  <c r="BF57" i="20"/>
  <c r="BF58" i="20" s="1"/>
  <c r="AA631" i="5"/>
  <c r="AA632" i="5" s="1"/>
  <c r="BD18" i="16"/>
  <c r="BC22" i="16"/>
  <c r="BC23" i="16" s="1"/>
  <c r="Y717" i="5"/>
  <c r="BN943" i="5"/>
  <c r="BN942" i="5"/>
  <c r="BO945" i="5"/>
  <c r="BN638" i="5"/>
  <c r="BJ666" i="5"/>
  <c r="BJ667" i="5" s="1"/>
  <c r="BJ668" i="5" s="1"/>
  <c r="G15" i="15"/>
  <c r="H220" i="5"/>
  <c r="H221" i="5" s="1"/>
  <c r="BG672" i="5"/>
  <c r="BG663" i="5"/>
  <c r="K30" i="18"/>
  <c r="W6" i="18"/>
  <c r="K31" i="18" s="1"/>
  <c r="BJ90" i="22"/>
  <c r="BJ88" i="22"/>
  <c r="BJ87" i="22"/>
  <c r="BJ89" i="22"/>
  <c r="BJ84" i="22"/>
  <c r="BJ81" i="22"/>
  <c r="AB629" i="5" s="1"/>
  <c r="AB630" i="5" s="1"/>
  <c r="BJ80" i="22"/>
  <c r="BJ78" i="22"/>
  <c r="BK665" i="5" s="1"/>
  <c r="BJ74" i="22"/>
  <c r="BK613" i="5" s="1"/>
  <c r="BJ83" i="22"/>
  <c r="BJ82" i="22"/>
  <c r="BJ77" i="22"/>
  <c r="BK652" i="5" s="1"/>
  <c r="BJ75" i="22"/>
  <c r="BK626" i="5" s="1"/>
  <c r="BJ76" i="22"/>
  <c r="BK639" i="5" s="1"/>
  <c r="AY617" i="5"/>
  <c r="AY24" i="18"/>
  <c r="C124" i="18" s="1"/>
  <c r="BA716" i="5"/>
  <c r="AY8" i="18" s="1"/>
  <c r="C108" i="18" s="1"/>
  <c r="BB610" i="5"/>
  <c r="BK36" i="10"/>
  <c r="BJ37" i="10"/>
  <c r="BS43" i="13"/>
  <c r="BS44" i="13" s="1"/>
  <c r="M96" i="20"/>
  <c r="M94" i="20"/>
  <c r="M28" i="20"/>
  <c r="M26" i="20"/>
  <c r="X23" i="20"/>
  <c r="X91" i="20"/>
  <c r="BL72" i="22"/>
  <c r="BK71" i="22"/>
  <c r="BM855" i="5"/>
  <c r="BM848" i="5"/>
  <c r="BS54" i="13"/>
  <c r="BS55" i="13" s="1"/>
  <c r="BM664" i="5"/>
  <c r="BG659" i="5"/>
  <c r="BG650" i="5"/>
  <c r="BI40" i="20"/>
  <c r="BI45" i="20" s="1"/>
  <c r="BJ614" i="5"/>
  <c r="BJ615" i="5" s="1"/>
  <c r="BJ30" i="3" a="1"/>
  <c r="BJ30" i="3" s="1"/>
  <c r="AW618" i="5"/>
  <c r="AW619" i="5" s="1"/>
  <c r="AX617" i="5"/>
  <c r="BK710" i="5"/>
  <c r="BK703" i="5"/>
  <c r="BK708" i="5"/>
  <c r="BK684" i="5"/>
  <c r="BK677" i="5"/>
  <c r="BK679" i="5"/>
  <c r="BK678" i="5"/>
  <c r="BI18" i="18"/>
  <c r="M118" i="18" s="1"/>
  <c r="BN625" i="5"/>
  <c r="BJ627" i="5"/>
  <c r="BJ628" i="5" s="1"/>
  <c r="BO14" i="21"/>
  <c r="BJ16" i="20"/>
  <c r="BJ17" i="20" s="1"/>
  <c r="BI2" i="18"/>
  <c r="M102" i="18" s="1"/>
  <c r="BN15" i="16"/>
  <c r="BL2" i="14"/>
  <c r="BK635" i="5"/>
  <c r="BK636" i="5" s="1"/>
  <c r="BK648" i="5"/>
  <c r="BK649" i="5" s="1"/>
  <c r="BK661" i="5"/>
  <c r="BK662" i="5" s="1"/>
  <c r="BK622" i="5"/>
  <c r="BK623" i="5" s="1"/>
  <c r="BL607" i="5"/>
  <c r="BK609" i="5"/>
  <c r="BD33" i="3"/>
  <c r="BD34" i="3"/>
  <c r="BD35" i="3" s="1"/>
  <c r="BH644" i="5"/>
  <c r="BH645" i="5" s="1"/>
  <c r="BL862" i="5"/>
  <c r="BP13" i="21"/>
  <c r="BJ3" i="18"/>
  <c r="N103" i="18" s="1"/>
  <c r="BM3" i="14"/>
  <c r="BL743" i="5"/>
  <c r="BL706" i="5"/>
  <c r="BL700" i="5"/>
  <c r="BL694" i="5"/>
  <c r="BL711" i="5"/>
  <c r="BL705" i="5"/>
  <c r="BL699" i="5"/>
  <c r="BL693" i="5"/>
  <c r="BL704" i="5"/>
  <c r="BL709" i="5"/>
  <c r="BL690" i="5"/>
  <c r="BL698" i="5"/>
  <c r="BL689" i="5"/>
  <c r="BL707" i="5"/>
  <c r="BL676" i="5"/>
  <c r="BL701" i="5"/>
  <c r="BL696" i="5"/>
  <c r="BL606" i="5"/>
  <c r="BL682" i="5" s="1"/>
  <c r="BM612" i="5"/>
  <c r="BL695" i="5"/>
  <c r="BK738" i="5"/>
  <c r="BJ732" i="5"/>
  <c r="BJ800" i="5" s="1"/>
  <c r="BH49" i="20"/>
  <c r="BH52" i="20" s="1"/>
  <c r="BH50" i="20"/>
  <c r="BH46" i="20"/>
  <c r="BS28" i="13"/>
  <c r="BS29" i="13" s="1"/>
  <c r="BS30" i="13" s="1"/>
  <c r="BH670" i="5"/>
  <c r="BH671" i="5" s="1"/>
  <c r="BO28" i="3"/>
  <c r="BN27" i="3"/>
  <c r="BN25" i="3" a="1"/>
  <c r="BN25" i="3" s="1"/>
  <c r="BJ640" i="5"/>
  <c r="BJ641" i="5" s="1"/>
  <c r="BJ642" i="5" s="1"/>
  <c r="Y19" i="20"/>
  <c r="BL15" i="20"/>
  <c r="BK14" i="20"/>
  <c r="BE31" i="3"/>
  <c r="BE32" i="3" s="1"/>
  <c r="BF26" i="3"/>
  <c r="BJ92" i="20"/>
  <c r="BJ93" i="20"/>
  <c r="BJ25" i="20"/>
  <c r="BJ24" i="20"/>
  <c r="BJ18" i="20"/>
  <c r="BT50" i="13"/>
  <c r="BT39" i="13"/>
  <c r="BT36" i="13"/>
  <c r="BT42" i="13"/>
  <c r="BT27" i="13"/>
  <c r="BT53" i="13"/>
  <c r="BT49" i="13"/>
  <c r="BT35" i="13"/>
  <c r="BT47" i="13"/>
  <c r="BT38" i="13"/>
  <c r="BT52" i="13"/>
  <c r="BT41" i="13"/>
  <c r="BT51" i="13"/>
  <c r="BT48" i="13"/>
  <c r="BT40" i="13"/>
  <c r="BT19" i="13"/>
  <c r="BT15" i="13"/>
  <c r="BT34" i="13"/>
  <c r="BT18" i="13"/>
  <c r="BT14" i="13"/>
  <c r="BT17" i="13"/>
  <c r="BU13" i="13"/>
  <c r="BT16" i="13"/>
  <c r="BT37" i="13"/>
  <c r="BR57" i="13" l="1"/>
  <c r="BS31" i="13"/>
  <c r="E360" i="19"/>
  <c r="F360" i="19" s="1"/>
  <c r="G360" i="19" s="1"/>
  <c r="H360" i="19" s="1"/>
  <c r="I360" i="19" s="1"/>
  <c r="J360" i="19" s="1"/>
  <c r="K360" i="19" s="1"/>
  <c r="L360" i="19" s="1"/>
  <c r="M360" i="19" s="1"/>
  <c r="N360" i="19" s="1"/>
  <c r="O360" i="19" s="1"/>
  <c r="P360" i="19" s="1"/>
  <c r="E396" i="19"/>
  <c r="E376" i="19"/>
  <c r="F370" i="19"/>
  <c r="D376" i="19"/>
  <c r="Q305" i="19"/>
  <c r="BH54" i="20"/>
  <c r="BH56" i="20" s="1"/>
  <c r="X5" i="18"/>
  <c r="L30" i="18" s="1"/>
  <c r="Y51" i="20"/>
  <c r="Y21" i="20"/>
  <c r="Y22" i="20" s="1"/>
  <c r="Z714" i="5"/>
  <c r="Z717" i="5" s="1"/>
  <c r="BI670" i="5"/>
  <c r="BI671" i="5" s="1"/>
  <c r="BJ655" i="5"/>
  <c r="BJ656" i="5" s="1"/>
  <c r="BI644" i="5"/>
  <c r="BI645" i="5" s="1"/>
  <c r="BH672" i="5"/>
  <c r="BH663" i="5"/>
  <c r="BH637" i="5"/>
  <c r="BH646" i="5"/>
  <c r="Z64" i="20"/>
  <c r="AA633" i="5"/>
  <c r="AA624" i="5"/>
  <c r="AA691" i="5"/>
  <c r="AA685" i="5"/>
  <c r="BH659" i="5"/>
  <c r="BH650" i="5"/>
  <c r="BT43" i="13"/>
  <c r="BT44" i="13" s="1"/>
  <c r="BF31" i="3"/>
  <c r="BF32" i="3" s="1"/>
  <c r="BG26" i="3"/>
  <c r="M29" i="20"/>
  <c r="O11" i="14"/>
  <c r="BI657" i="5"/>
  <c r="BI658" i="5" s="1"/>
  <c r="BT28" i="13"/>
  <c r="BE33" i="3"/>
  <c r="BE34" i="3"/>
  <c r="BE35" i="3" s="1"/>
  <c r="BK93" i="20"/>
  <c r="BK92" i="20"/>
  <c r="BK25" i="20"/>
  <c r="BK24" i="20"/>
  <c r="BK18" i="20"/>
  <c r="BL702" i="5"/>
  <c r="BS21" i="13"/>
  <c r="BM15" i="20"/>
  <c r="BL14" i="20"/>
  <c r="BK732" i="5"/>
  <c r="BK800" i="5" s="1"/>
  <c r="BL738" i="5"/>
  <c r="M99" i="20"/>
  <c r="N763" i="5" s="1"/>
  <c r="BJ40" i="20"/>
  <c r="BJ45" i="20" s="1"/>
  <c r="BK614" i="5"/>
  <c r="BK30" i="3" a="1"/>
  <c r="BK30" i="3" s="1"/>
  <c r="BJ669" i="5"/>
  <c r="W9" i="18"/>
  <c r="K34" i="18" s="1"/>
  <c r="Y730" i="5"/>
  <c r="Y739" i="5" s="1"/>
  <c r="BU42" i="13"/>
  <c r="BU53" i="13"/>
  <c r="BU49" i="13"/>
  <c r="BU35" i="13"/>
  <c r="BU47" i="13"/>
  <c r="BU38" i="13"/>
  <c r="BU52" i="13"/>
  <c r="BU41" i="13"/>
  <c r="BU37" i="13"/>
  <c r="BU51" i="13"/>
  <c r="BU48" i="13"/>
  <c r="BU40" i="13"/>
  <c r="BU19" i="13"/>
  <c r="BU39" i="13"/>
  <c r="BU15" i="13"/>
  <c r="BU34" i="13"/>
  <c r="BU50" i="13"/>
  <c r="BU18" i="13"/>
  <c r="BU14" i="13"/>
  <c r="BU17" i="13"/>
  <c r="BV13" i="13"/>
  <c r="BU27" i="13"/>
  <c r="BU16" i="13"/>
  <c r="BU36" i="13"/>
  <c r="BP28" i="3"/>
  <c r="BO27" i="3"/>
  <c r="BO25" i="3" a="1"/>
  <c r="BO25" i="3" s="1"/>
  <c r="BI49" i="20"/>
  <c r="BI52" i="20" s="1"/>
  <c r="BI46" i="20"/>
  <c r="BI50" i="20"/>
  <c r="BN664" i="5"/>
  <c r="BK666" i="5"/>
  <c r="BK667" i="5" s="1"/>
  <c r="BJ18" i="18"/>
  <c r="N118" i="18" s="1"/>
  <c r="BO625" i="5"/>
  <c r="AV63" i="20"/>
  <c r="AW675" i="5"/>
  <c r="AW674" i="5"/>
  <c r="AW620" i="5"/>
  <c r="AW611" i="5"/>
  <c r="AZ616" i="5"/>
  <c r="BO638" i="5"/>
  <c r="BP651" i="5"/>
  <c r="BQ13" i="21"/>
  <c r="BK3" i="18"/>
  <c r="C128" i="18" s="1"/>
  <c r="BN3" i="14"/>
  <c r="BM743" i="5"/>
  <c r="BM706" i="5"/>
  <c r="BM700" i="5"/>
  <c r="BM694" i="5"/>
  <c r="BM711" i="5"/>
  <c r="BM705" i="5"/>
  <c r="BM699" i="5"/>
  <c r="BM693" i="5"/>
  <c r="BM709" i="5"/>
  <c r="BM690" i="5"/>
  <c r="BM698" i="5"/>
  <c r="BM695" i="5"/>
  <c r="BM707" i="5"/>
  <c r="BM676" i="5"/>
  <c r="BM704" i="5"/>
  <c r="BM701" i="5"/>
  <c r="BM696" i="5"/>
  <c r="BM606" i="5"/>
  <c r="BN612" i="5"/>
  <c r="BM689" i="5"/>
  <c r="AB631" i="5"/>
  <c r="AB632" i="5" s="1"/>
  <c r="BC24" i="16"/>
  <c r="BC25" i="16" s="1"/>
  <c r="BC19" i="16" s="1"/>
  <c r="BP789" i="5"/>
  <c r="BO834" i="5"/>
  <c r="BO791" i="5"/>
  <c r="BO790" i="5"/>
  <c r="BL710" i="5"/>
  <c r="BL708" i="5"/>
  <c r="BL703" i="5"/>
  <c r="BL678" i="5"/>
  <c r="BL679" i="5"/>
  <c r="BL684" i="5"/>
  <c r="BL677" i="5"/>
  <c r="BJ89" i="20"/>
  <c r="BJ90" i="20" s="1"/>
  <c r="BE18" i="16"/>
  <c r="BD22" i="16"/>
  <c r="BD23" i="16" s="1"/>
  <c r="BK87" i="22"/>
  <c r="BK89" i="22"/>
  <c r="BK83" i="22"/>
  <c r="BK88" i="22"/>
  <c r="BK80" i="22"/>
  <c r="BK78" i="22"/>
  <c r="BL665" i="5" s="1"/>
  <c r="BK74" i="22"/>
  <c r="BL613" i="5" s="1"/>
  <c r="BK90" i="22"/>
  <c r="BK82" i="22"/>
  <c r="BK76" i="22"/>
  <c r="BL639" i="5" s="1"/>
  <c r="BK81" i="22"/>
  <c r="BK77" i="22"/>
  <c r="BL652" i="5" s="1"/>
  <c r="BK84" i="22"/>
  <c r="BK75" i="22"/>
  <c r="BL626" i="5" s="1"/>
  <c r="AY618" i="5"/>
  <c r="AY619" i="5" s="1"/>
  <c r="BG57" i="20"/>
  <c r="BG58" i="20" s="1"/>
  <c r="BM72" i="22"/>
  <c r="BL71" i="22"/>
  <c r="BO943" i="5"/>
  <c r="BO942" i="5"/>
  <c r="BP945" i="5"/>
  <c r="R511" i="5"/>
  <c r="BN855" i="5"/>
  <c r="BN848" i="5"/>
  <c r="BQ20" i="16"/>
  <c r="BP17" i="16"/>
  <c r="BP14" i="16"/>
  <c r="BP21" i="16" s="1"/>
  <c r="BP14" i="21"/>
  <c r="BK16" i="20"/>
  <c r="BK17" i="20" s="1"/>
  <c r="BJ2" i="18"/>
  <c r="N102" i="18" s="1"/>
  <c r="BO15" i="16"/>
  <c r="BM2" i="14"/>
  <c r="BL635" i="5"/>
  <c r="BL636" i="5" s="1"/>
  <c r="BL661" i="5"/>
  <c r="BL662" i="5" s="1"/>
  <c r="BL622" i="5"/>
  <c r="BL623" i="5" s="1"/>
  <c r="BM607" i="5"/>
  <c r="BL609" i="5"/>
  <c r="BL648" i="5"/>
  <c r="BL649" i="5" s="1"/>
  <c r="BK640" i="5"/>
  <c r="BK641" i="5" s="1"/>
  <c r="T520" i="5"/>
  <c r="G509" i="5"/>
  <c r="BT54" i="13"/>
  <c r="BT55" i="13" s="1"/>
  <c r="BT20" i="13"/>
  <c r="BM862" i="5"/>
  <c r="AX618" i="5"/>
  <c r="AX619" i="5" s="1"/>
  <c r="BK37" i="10"/>
  <c r="BL36" i="10"/>
  <c r="BK627" i="5"/>
  <c r="BK628" i="5" s="1"/>
  <c r="BJ643" i="5"/>
  <c r="AZ24" i="18"/>
  <c r="D124" i="18" s="1"/>
  <c r="BB716" i="5"/>
  <c r="AZ8" i="18" s="1"/>
  <c r="D108" i="18" s="1"/>
  <c r="BC610" i="5"/>
  <c r="BK653" i="5"/>
  <c r="BK654" i="5" s="1"/>
  <c r="BN1001" i="5"/>
  <c r="BN944" i="5"/>
  <c r="BN1055" i="5"/>
  <c r="F396" i="19" l="1"/>
  <c r="F376" i="19"/>
  <c r="G370" i="19"/>
  <c r="BT21" i="13"/>
  <c r="BT22" i="13" s="1"/>
  <c r="BT23" i="13" s="1"/>
  <c r="N28" i="20"/>
  <c r="N29" i="20" s="1"/>
  <c r="N96" i="20"/>
  <c r="N94" i="20"/>
  <c r="N26" i="20"/>
  <c r="BI54" i="20"/>
  <c r="BI56" i="20" s="1"/>
  <c r="Y91" i="20"/>
  <c r="Y23" i="20"/>
  <c r="X6" i="18"/>
  <c r="L31" i="18" s="1"/>
  <c r="BK668" i="5"/>
  <c r="BK669" i="5" s="1"/>
  <c r="AA64" i="20"/>
  <c r="AB633" i="5"/>
  <c r="AB624" i="5"/>
  <c r="AB691" i="5"/>
  <c r="AB685" i="5"/>
  <c r="BI650" i="5"/>
  <c r="BI659" i="5"/>
  <c r="BI637" i="5"/>
  <c r="BI646" i="5"/>
  <c r="I268" i="5"/>
  <c r="H18" i="15" s="1"/>
  <c r="I234" i="5"/>
  <c r="H16" i="15" s="1"/>
  <c r="BJ657" i="5"/>
  <c r="BJ658" i="5" s="1"/>
  <c r="AX63" i="20"/>
  <c r="AY675" i="5"/>
  <c r="AY620" i="5"/>
  <c r="AY674" i="5"/>
  <c r="AY611" i="5"/>
  <c r="I285" i="5"/>
  <c r="H19" i="15" s="1"/>
  <c r="BI672" i="5"/>
  <c r="BI663" i="5"/>
  <c r="BK642" i="5"/>
  <c r="BK643" i="5" s="1"/>
  <c r="I251" i="5"/>
  <c r="H17" i="15" s="1"/>
  <c r="BO1055" i="5"/>
  <c r="BO1001" i="5"/>
  <c r="BO944" i="5"/>
  <c r="BM710" i="5"/>
  <c r="BM703" i="5"/>
  <c r="BM708" i="5"/>
  <c r="BM679" i="5"/>
  <c r="BM684" i="5"/>
  <c r="BM677" i="5"/>
  <c r="BM678" i="5"/>
  <c r="BM702" i="5"/>
  <c r="AZ617" i="5"/>
  <c r="BP625" i="5"/>
  <c r="BU54" i="13"/>
  <c r="BU55" i="13" s="1"/>
  <c r="BJ670" i="5"/>
  <c r="BJ671" i="5" s="1"/>
  <c r="BL732" i="5"/>
  <c r="BL800" i="5" s="1"/>
  <c r="BM738" i="5"/>
  <c r="Z20" i="20"/>
  <c r="Y4" i="18"/>
  <c r="AA692" i="5"/>
  <c r="AA697" i="5"/>
  <c r="BU43" i="13"/>
  <c r="BU44" i="13" s="1"/>
  <c r="BT29" i="13"/>
  <c r="BT30" i="13" s="1"/>
  <c r="BK89" i="20"/>
  <c r="BK90" i="20" s="1"/>
  <c r="BQ28" i="3"/>
  <c r="BP27" i="3"/>
  <c r="BP25" i="3" a="1"/>
  <c r="BP25" i="3" s="1"/>
  <c r="BL92" i="20"/>
  <c r="BL93" i="20"/>
  <c r="BL24" i="20"/>
  <c r="BL18" i="20"/>
  <c r="BL25" i="20"/>
  <c r="BL653" i="5"/>
  <c r="BL654" i="5" s="1"/>
  <c r="BD24" i="16"/>
  <c r="BD25" i="16" s="1"/>
  <c r="BD19" i="16" s="1"/>
  <c r="BN15" i="20"/>
  <c r="BM14" i="20"/>
  <c r="T511" i="5"/>
  <c r="G511" i="5" s="1"/>
  <c r="R512" i="5"/>
  <c r="BM71" i="22"/>
  <c r="BN72" i="22"/>
  <c r="BF18" i="16"/>
  <c r="BE22" i="16"/>
  <c r="BE23" i="16" s="1"/>
  <c r="BJ49" i="20"/>
  <c r="BJ52" i="20" s="1"/>
  <c r="BJ50" i="20"/>
  <c r="BJ46" i="20"/>
  <c r="BL627" i="5"/>
  <c r="BL628" i="5" s="1"/>
  <c r="BL89" i="22"/>
  <c r="BL84" i="22"/>
  <c r="BL90" i="22"/>
  <c r="BL82" i="22"/>
  <c r="BL74" i="22"/>
  <c r="BM613" i="5" s="1"/>
  <c r="BL87" i="22"/>
  <c r="BL77" i="22"/>
  <c r="BM652" i="5" s="1"/>
  <c r="BL76" i="22"/>
  <c r="BM639" i="5" s="1"/>
  <c r="BL75" i="22"/>
  <c r="BM626" i="5" s="1"/>
  <c r="BL81" i="22"/>
  <c r="AC629" i="5" s="1"/>
  <c r="AC630" i="5" s="1"/>
  <c r="BL83" i="22"/>
  <c r="BL78" i="22"/>
  <c r="BM665" i="5" s="1"/>
  <c r="BL88" i="22"/>
  <c r="BL80" i="22"/>
  <c r="BL640" i="5"/>
  <c r="BL641" i="5" s="1"/>
  <c r="BO855" i="5"/>
  <c r="BO848" i="5"/>
  <c r="BQ651" i="5"/>
  <c r="BK615" i="5"/>
  <c r="BG31" i="3"/>
  <c r="BG32" i="3" s="1"/>
  <c r="BH26" i="3"/>
  <c r="BA24" i="18"/>
  <c r="E124" i="18" s="1"/>
  <c r="BC716" i="5"/>
  <c r="BA8" i="18" s="1"/>
  <c r="E108" i="18" s="1"/>
  <c r="BD610" i="5"/>
  <c r="BN862" i="5"/>
  <c r="BL37" i="10"/>
  <c r="BM36" i="10"/>
  <c r="BP834" i="5"/>
  <c r="BQ789" i="5"/>
  <c r="BP791" i="5"/>
  <c r="BP790" i="5"/>
  <c r="BP638" i="5"/>
  <c r="BK655" i="5"/>
  <c r="BK656" i="5" s="1"/>
  <c r="BF33" i="3"/>
  <c r="BF34" i="3"/>
  <c r="BF35" i="3" s="1"/>
  <c r="BS22" i="13"/>
  <c r="BS23" i="13" s="1"/>
  <c r="BU28" i="13"/>
  <c r="BP942" i="5"/>
  <c r="BQ945" i="5"/>
  <c r="BP943" i="5"/>
  <c r="BK40" i="20"/>
  <c r="BK45" i="20" s="1"/>
  <c r="BL30" i="3" a="1"/>
  <c r="BL30" i="3" s="1"/>
  <c r="BL614" i="5"/>
  <c r="X9" i="18"/>
  <c r="L34" i="18" s="1"/>
  <c r="Z730" i="5"/>
  <c r="Z739" i="5" s="1"/>
  <c r="BV42" i="13"/>
  <c r="BV53" i="13"/>
  <c r="BV49" i="13"/>
  <c r="BV47" i="13"/>
  <c r="BV38" i="13"/>
  <c r="BV52" i="13"/>
  <c r="BV41" i="13"/>
  <c r="BV34" i="13"/>
  <c r="BV37" i="13"/>
  <c r="BV51" i="13"/>
  <c r="BV48" i="13"/>
  <c r="BV40" i="13"/>
  <c r="BV50" i="13"/>
  <c r="BV39" i="13"/>
  <c r="BV36" i="13"/>
  <c r="BV19" i="13"/>
  <c r="BV15" i="13"/>
  <c r="BV18" i="13"/>
  <c r="BV35" i="13"/>
  <c r="BV14" i="13"/>
  <c r="BV17" i="13"/>
  <c r="BW13" i="13"/>
  <c r="BV27" i="13"/>
  <c r="BV16" i="13"/>
  <c r="BJ644" i="5"/>
  <c r="BJ645" i="5" s="1"/>
  <c r="BQ14" i="21"/>
  <c r="BL16" i="20"/>
  <c r="BL17" i="20" s="1"/>
  <c r="BK2" i="18"/>
  <c r="C127" i="18" s="1"/>
  <c r="BP15" i="16"/>
  <c r="BN2" i="14"/>
  <c r="BM648" i="5"/>
  <c r="BM649" i="5" s="1"/>
  <c r="BM661" i="5"/>
  <c r="BM662" i="5" s="1"/>
  <c r="BM622" i="5"/>
  <c r="BM623" i="5" s="1"/>
  <c r="BN607" i="5"/>
  <c r="BM635" i="5"/>
  <c r="BM636" i="5" s="1"/>
  <c r="BM609" i="5"/>
  <c r="BL666" i="5"/>
  <c r="BL667" i="5" s="1"/>
  <c r="Y736" i="5"/>
  <c r="W14" i="18" s="1"/>
  <c r="K39" i="18" s="1"/>
  <c r="BH57" i="20"/>
  <c r="BH58" i="20" s="1"/>
  <c r="BA616" i="5"/>
  <c r="BK18" i="18"/>
  <c r="C143" i="18" s="1"/>
  <c r="BO664" i="5"/>
  <c r="BU20" i="13"/>
  <c r="AW63" i="20"/>
  <c r="AX674" i="5"/>
  <c r="AX620" i="5"/>
  <c r="AX675" i="5"/>
  <c r="AX611" i="5"/>
  <c r="BR20" i="16"/>
  <c r="BQ17" i="16"/>
  <c r="BQ14" i="16"/>
  <c r="BQ21" i="16" s="1"/>
  <c r="BR13" i="21"/>
  <c r="BL3" i="18"/>
  <c r="D128" i="18" s="1"/>
  <c r="BO3" i="14"/>
  <c r="BN743" i="5"/>
  <c r="BN711" i="5"/>
  <c r="BN705" i="5"/>
  <c r="BN699" i="5"/>
  <c r="BN693" i="5"/>
  <c r="BN704" i="5"/>
  <c r="BN698" i="5"/>
  <c r="BN709" i="5"/>
  <c r="BN690" i="5"/>
  <c r="BN700" i="5"/>
  <c r="BN695" i="5"/>
  <c r="BN689" i="5"/>
  <c r="BN707" i="5"/>
  <c r="BN676" i="5"/>
  <c r="BN701" i="5"/>
  <c r="BN696" i="5"/>
  <c r="BN694" i="5"/>
  <c r="BN606" i="5"/>
  <c r="BN706" i="5"/>
  <c r="BO612" i="5"/>
  <c r="BM682" i="5"/>
  <c r="G396" i="19" l="1"/>
  <c r="G376" i="19"/>
  <c r="H370" i="19"/>
  <c r="BT24" i="13"/>
  <c r="N99" i="20"/>
  <c r="O763" i="5" s="1"/>
  <c r="P11" i="14"/>
  <c r="BJ54" i="20"/>
  <c r="BJ56" i="20" s="1"/>
  <c r="AA712" i="5"/>
  <c r="Z51" i="20" s="1"/>
  <c r="BK644" i="5"/>
  <c r="BK645" i="5" s="1"/>
  <c r="BL655" i="5"/>
  <c r="BL656" i="5" s="1"/>
  <c r="BL642" i="5"/>
  <c r="BL643" i="5" s="1"/>
  <c r="BJ672" i="5"/>
  <c r="BJ663" i="5"/>
  <c r="BL668" i="5"/>
  <c r="BL669" i="5" s="1"/>
  <c r="BJ637" i="5"/>
  <c r="BJ646" i="5"/>
  <c r="BJ659" i="5"/>
  <c r="BJ650" i="5"/>
  <c r="BK657" i="5"/>
  <c r="BK658" i="5" s="1"/>
  <c r="BK670" i="5"/>
  <c r="BK671" i="5" s="1"/>
  <c r="BI57" i="20"/>
  <c r="BI58" i="20" s="1"/>
  <c r="BR945" i="5"/>
  <c r="BQ942" i="5"/>
  <c r="BQ943" i="5"/>
  <c r="BQ625" i="5"/>
  <c r="BL40" i="20"/>
  <c r="BL45" i="20" s="1"/>
  <c r="BM30" i="3" a="1"/>
  <c r="BM30" i="3" s="1"/>
  <c r="BM614" i="5"/>
  <c r="BM615" i="5" s="1"/>
  <c r="BR14" i="21"/>
  <c r="BM16" i="20"/>
  <c r="BM17" i="20" s="1"/>
  <c r="BL2" i="18"/>
  <c r="D127" i="18" s="1"/>
  <c r="BQ15" i="16"/>
  <c r="BO2" i="14"/>
  <c r="BN648" i="5"/>
  <c r="BN649" i="5" s="1"/>
  <c r="BN661" i="5"/>
  <c r="BN662" i="5" s="1"/>
  <c r="BO607" i="5"/>
  <c r="BN635" i="5"/>
  <c r="BN636" i="5" s="1"/>
  <c r="BN609" i="5"/>
  <c r="BN622" i="5"/>
  <c r="BN623" i="5" s="1"/>
  <c r="BB24" i="18"/>
  <c r="F124" i="18" s="1"/>
  <c r="BD716" i="5"/>
  <c r="BB8" i="18" s="1"/>
  <c r="F108" i="18" s="1"/>
  <c r="BE610" i="5"/>
  <c r="BE24" i="16"/>
  <c r="BE25" i="16" s="1"/>
  <c r="BE19" i="16" s="1"/>
  <c r="BU21" i="13"/>
  <c r="BR651" i="5"/>
  <c r="BB616" i="5"/>
  <c r="BG18" i="16"/>
  <c r="BF22" i="16"/>
  <c r="BF23" i="16" s="1"/>
  <c r="M29" i="18"/>
  <c r="AZ618" i="5"/>
  <c r="AZ619" i="5" s="1"/>
  <c r="BN710" i="5"/>
  <c r="BN703" i="5"/>
  <c r="BN708" i="5"/>
  <c r="BN679" i="5"/>
  <c r="BN677" i="5"/>
  <c r="BN684" i="5"/>
  <c r="BN678" i="5"/>
  <c r="BO862" i="5"/>
  <c r="BS20" i="16"/>
  <c r="BR17" i="16"/>
  <c r="BR14" i="16"/>
  <c r="BR21" i="16" s="1"/>
  <c r="BQ27" i="3"/>
  <c r="BQ25" i="3" a="1"/>
  <c r="BQ25" i="3" s="1"/>
  <c r="BR28" i="3"/>
  <c r="Z19" i="20"/>
  <c r="AA20" i="20"/>
  <c r="Z4" i="18"/>
  <c r="AB692" i="5"/>
  <c r="AB697" i="5"/>
  <c r="BV28" i="13"/>
  <c r="BP1001" i="5"/>
  <c r="BP1055" i="5"/>
  <c r="BP944" i="5"/>
  <c r="BR789" i="5"/>
  <c r="BQ791" i="5"/>
  <c r="BQ790" i="5"/>
  <c r="BQ834" i="5"/>
  <c r="BM666" i="5"/>
  <c r="BM667" i="5" s="1"/>
  <c r="BM732" i="5"/>
  <c r="BM800" i="5" s="1"/>
  <c r="BN738" i="5"/>
  <c r="BN682" i="5"/>
  <c r="BA617" i="5"/>
  <c r="BW53" i="13"/>
  <c r="BW49" i="13"/>
  <c r="BW47" i="13"/>
  <c r="BW52" i="13"/>
  <c r="BW41" i="13"/>
  <c r="BW34" i="13"/>
  <c r="BW51" i="13"/>
  <c r="BW48" i="13"/>
  <c r="BW40" i="13"/>
  <c r="BW50" i="13"/>
  <c r="BW39" i="13"/>
  <c r="BW36" i="13"/>
  <c r="BW15" i="13"/>
  <c r="BW42" i="13"/>
  <c r="BW18" i="13"/>
  <c r="BW38" i="13"/>
  <c r="BW35" i="13"/>
  <c r="BW14" i="13"/>
  <c r="BW17" i="13"/>
  <c r="BX13" i="13"/>
  <c r="BW27" i="13"/>
  <c r="BW16" i="13"/>
  <c r="BW37" i="13"/>
  <c r="BW19" i="13"/>
  <c r="BO72" i="22"/>
  <c r="BN71" i="22"/>
  <c r="BV54" i="13"/>
  <c r="BV55" i="13" s="1"/>
  <c r="BN702" i="5"/>
  <c r="BP664" i="5"/>
  <c r="BP855" i="5"/>
  <c r="BP848" i="5"/>
  <c r="AC631" i="5"/>
  <c r="AC632" i="5" s="1"/>
  <c r="BM89" i="22"/>
  <c r="BM84" i="22"/>
  <c r="BM87" i="22"/>
  <c r="BM90" i="22"/>
  <c r="BM77" i="22"/>
  <c r="BN652" i="5" s="1"/>
  <c r="BM83" i="22"/>
  <c r="BM81" i="22"/>
  <c r="BM82" i="22"/>
  <c r="BM75" i="22"/>
  <c r="BN626" i="5" s="1"/>
  <c r="BM78" i="22"/>
  <c r="BN665" i="5" s="1"/>
  <c r="BM88" i="22"/>
  <c r="BM80" i="22"/>
  <c r="BM74" i="22"/>
  <c r="BN613" i="5" s="1"/>
  <c r="BM76" i="22"/>
  <c r="BN639" i="5" s="1"/>
  <c r="BQ638" i="5"/>
  <c r="BM627" i="5"/>
  <c r="BM628" i="5" s="1"/>
  <c r="T512" i="5"/>
  <c r="G512" i="5" s="1"/>
  <c r="R513" i="5"/>
  <c r="BL89" i="20"/>
  <c r="BL90" i="20" s="1"/>
  <c r="BV43" i="13"/>
  <c r="BV44" i="13" s="1"/>
  <c r="BL615" i="5"/>
  <c r="BU29" i="13"/>
  <c r="BU30" i="13" s="1"/>
  <c r="BH31" i="3"/>
  <c r="BH32" i="3" s="1"/>
  <c r="BI26" i="3"/>
  <c r="BM640" i="5"/>
  <c r="BM641" i="5" s="1"/>
  <c r="BT31" i="13"/>
  <c r="BK49" i="20"/>
  <c r="BK52" i="20" s="1"/>
  <c r="BK50" i="20"/>
  <c r="BK46" i="20"/>
  <c r="BS13" i="21"/>
  <c r="BM3" i="18"/>
  <c r="E128" i="18" s="1"/>
  <c r="BP3" i="14"/>
  <c r="BO711" i="5"/>
  <c r="BO705" i="5"/>
  <c r="BO699" i="5"/>
  <c r="BO693" i="5"/>
  <c r="BO704" i="5"/>
  <c r="BO698" i="5"/>
  <c r="BO709" i="5"/>
  <c r="BO707" i="5"/>
  <c r="BO701" i="5"/>
  <c r="BO690" i="5"/>
  <c r="BO700" i="5"/>
  <c r="BO695" i="5"/>
  <c r="BO689" i="5"/>
  <c r="BO706" i="5"/>
  <c r="BO696" i="5"/>
  <c r="BO694" i="5"/>
  <c r="BO606" i="5"/>
  <c r="BO682" i="5" s="1"/>
  <c r="BP612" i="5"/>
  <c r="BO743" i="5"/>
  <c r="BO676" i="5"/>
  <c r="BL18" i="18"/>
  <c r="D143" i="18" s="1"/>
  <c r="BM37" i="10"/>
  <c r="BN36" i="10"/>
  <c r="BG34" i="3"/>
  <c r="BG35" i="3" s="1"/>
  <c r="BG33" i="3"/>
  <c r="BM653" i="5"/>
  <c r="BM654" i="5" s="1"/>
  <c r="BM93" i="20"/>
  <c r="BM92" i="20"/>
  <c r="BM24" i="20"/>
  <c r="BM18" i="20"/>
  <c r="BM25" i="20"/>
  <c r="BV20" i="13"/>
  <c r="Z736" i="5"/>
  <c r="X14" i="18" s="1"/>
  <c r="L39" i="18" s="1"/>
  <c r="BS24" i="13"/>
  <c r="BS57" i="13" s="1"/>
  <c r="BO15" i="20"/>
  <c r="BN14" i="20"/>
  <c r="BT57" i="13" l="1"/>
  <c r="H396" i="19"/>
  <c r="H376" i="19"/>
  <c r="I370" i="19"/>
  <c r="BO702" i="5"/>
  <c r="BV21" i="13"/>
  <c r="BU22" i="13"/>
  <c r="BU23" i="13" s="1"/>
  <c r="BK54" i="20"/>
  <c r="BK56" i="20" s="1"/>
  <c r="AA714" i="5"/>
  <c r="AA717" i="5" s="1"/>
  <c r="Y5" i="18"/>
  <c r="M30" i="18" s="1"/>
  <c r="Z71" i="20"/>
  <c r="Z21" i="20"/>
  <c r="Z22" i="20" s="1"/>
  <c r="AB712" i="5"/>
  <c r="AA51" i="20" s="1"/>
  <c r="BM668" i="5"/>
  <c r="BM669" i="5" s="1"/>
  <c r="BL670" i="5"/>
  <c r="BL671" i="5" s="1"/>
  <c r="BL657" i="5"/>
  <c r="BL658" i="5" s="1"/>
  <c r="BK650" i="5"/>
  <c r="BK659" i="5"/>
  <c r="BM642" i="5"/>
  <c r="BM643" i="5" s="1"/>
  <c r="AY63" i="20"/>
  <c r="AZ675" i="5"/>
  <c r="AZ674" i="5"/>
  <c r="AZ620" i="5"/>
  <c r="AZ611" i="5"/>
  <c r="BK672" i="5"/>
  <c r="BK663" i="5"/>
  <c r="BM655" i="5"/>
  <c r="BM656" i="5" s="1"/>
  <c r="BK646" i="5"/>
  <c r="BK637" i="5"/>
  <c r="BN37" i="10"/>
  <c r="BO36" i="10"/>
  <c r="BH34" i="3"/>
  <c r="BH35" i="3" s="1"/>
  <c r="BH33" i="3"/>
  <c r="BM89" i="20"/>
  <c r="BM90" i="20" s="1"/>
  <c r="BR27" i="3"/>
  <c r="BR25" i="3" a="1"/>
  <c r="BR25" i="3" s="1"/>
  <c r="BS28" i="3"/>
  <c r="BF24" i="16"/>
  <c r="BF25" i="16" s="1"/>
  <c r="BF19" i="16" s="1"/>
  <c r="BL49" i="20"/>
  <c r="BL52" i="20" s="1"/>
  <c r="BL50" i="20"/>
  <c r="BL46" i="20"/>
  <c r="BN640" i="5"/>
  <c r="BN641" i="5" s="1"/>
  <c r="BN642" i="5" s="1"/>
  <c r="BH18" i="16"/>
  <c r="BG22" i="16"/>
  <c r="BG23" i="16" s="1"/>
  <c r="BQ1055" i="5"/>
  <c r="BQ944" i="5"/>
  <c r="BQ1001" i="5"/>
  <c r="BM40" i="20"/>
  <c r="BM45" i="20" s="1"/>
  <c r="BN30" i="3" a="1"/>
  <c r="BN30" i="3" s="1"/>
  <c r="BN614" i="5"/>
  <c r="BN615" i="5" s="1"/>
  <c r="BT20" i="16"/>
  <c r="BS17" i="16"/>
  <c r="BS14" i="16"/>
  <c r="BS21" i="16" s="1"/>
  <c r="BR625" i="5"/>
  <c r="T513" i="5"/>
  <c r="G513" i="5" s="1"/>
  <c r="R514" i="5"/>
  <c r="BC616" i="5"/>
  <c r="BW28" i="13"/>
  <c r="BW29" i="13" s="1"/>
  <c r="BW30" i="13" s="1"/>
  <c r="BV29" i="13"/>
  <c r="BS945" i="5"/>
  <c r="BR942" i="5"/>
  <c r="BR943" i="5"/>
  <c r="BN93" i="20"/>
  <c r="BN92" i="20"/>
  <c r="BN18" i="20"/>
  <c r="BN25" i="20"/>
  <c r="BN24" i="20"/>
  <c r="BJ57" i="20"/>
  <c r="BJ58" i="20" s="1"/>
  <c r="BQ664" i="5"/>
  <c r="BX47" i="13"/>
  <c r="BX38" i="13"/>
  <c r="BX52" i="13"/>
  <c r="BX41" i="13"/>
  <c r="BX34" i="13"/>
  <c r="BX37" i="13"/>
  <c r="BX51" i="13"/>
  <c r="BX48" i="13"/>
  <c r="BX40" i="13"/>
  <c r="BX50" i="13"/>
  <c r="BX39" i="13"/>
  <c r="BX42" i="13"/>
  <c r="BX18" i="13"/>
  <c r="BX53" i="13"/>
  <c r="BX35" i="13"/>
  <c r="BX14" i="13"/>
  <c r="BX49" i="13"/>
  <c r="BX17" i="13"/>
  <c r="BY13" i="13"/>
  <c r="BX27" i="13"/>
  <c r="BX16" i="13"/>
  <c r="BX36" i="13"/>
  <c r="BX19" i="13"/>
  <c r="BX15" i="13"/>
  <c r="BA618" i="5"/>
  <c r="BA619" i="5" s="1"/>
  <c r="BQ848" i="5"/>
  <c r="BQ855" i="5"/>
  <c r="BB617" i="5"/>
  <c r="BS14" i="21"/>
  <c r="BN16" i="20"/>
  <c r="BN17" i="20" s="1"/>
  <c r="BM2" i="18"/>
  <c r="E127" i="18" s="1"/>
  <c r="BR15" i="16"/>
  <c r="BP2" i="14"/>
  <c r="BO648" i="5"/>
  <c r="BO649" i="5" s="1"/>
  <c r="BO635" i="5"/>
  <c r="BO636" i="5" s="1"/>
  <c r="BO609" i="5"/>
  <c r="BO661" i="5"/>
  <c r="BO662" i="5" s="1"/>
  <c r="BO622" i="5"/>
  <c r="BO623" i="5" s="1"/>
  <c r="BP607" i="5"/>
  <c r="BP15" i="20"/>
  <c r="BO14" i="20"/>
  <c r="BN666" i="5"/>
  <c r="BN667" i="5" s="1"/>
  <c r="BN668" i="5" s="1"/>
  <c r="AB64" i="20"/>
  <c r="AC624" i="5"/>
  <c r="AC633" i="5"/>
  <c r="AC691" i="5"/>
  <c r="AC685" i="5"/>
  <c r="BN84" i="22"/>
  <c r="BN83" i="22"/>
  <c r="BN82" i="22"/>
  <c r="BN81" i="22"/>
  <c r="BN89" i="22"/>
  <c r="BN90" i="22"/>
  <c r="BN87" i="22"/>
  <c r="BN77" i="22"/>
  <c r="BO652" i="5" s="1"/>
  <c r="BN75" i="22"/>
  <c r="BO626" i="5" s="1"/>
  <c r="BN88" i="22"/>
  <c r="BN80" i="22"/>
  <c r="BD616" i="5" s="1"/>
  <c r="BN74" i="22"/>
  <c r="BO613" i="5" s="1"/>
  <c r="BN76" i="22"/>
  <c r="BO639" i="5" s="1"/>
  <c r="BN78" i="22"/>
  <c r="BO665" i="5" s="1"/>
  <c r="BS651" i="5"/>
  <c r="BO71" i="22"/>
  <c r="BP72" i="22"/>
  <c r="BO738" i="5"/>
  <c r="BN732" i="5"/>
  <c r="BN800" i="5" s="1"/>
  <c r="N29" i="18"/>
  <c r="AA19" i="20"/>
  <c r="BN627" i="5"/>
  <c r="BN628" i="5" s="1"/>
  <c r="BW43" i="13"/>
  <c r="BW44" i="13" s="1"/>
  <c r="BM18" i="18"/>
  <c r="E143" i="18" s="1"/>
  <c r="BT13" i="21"/>
  <c r="BN3" i="18"/>
  <c r="F128" i="18" s="1"/>
  <c r="BQ3" i="14"/>
  <c r="BP711" i="5"/>
  <c r="BP704" i="5"/>
  <c r="BP698" i="5"/>
  <c r="BP709" i="5"/>
  <c r="BP707" i="5"/>
  <c r="BP743" i="5"/>
  <c r="BP705" i="5"/>
  <c r="BP700" i="5"/>
  <c r="BP695" i="5"/>
  <c r="BP693" i="5"/>
  <c r="BP689" i="5"/>
  <c r="BQ612" i="5"/>
  <c r="BP706" i="5"/>
  <c r="BP676" i="5"/>
  <c r="BP701" i="5"/>
  <c r="BP696" i="5"/>
  <c r="BP694" i="5"/>
  <c r="BP699" i="5"/>
  <c r="BP606" i="5"/>
  <c r="BP682" i="5" s="1"/>
  <c r="BP690" i="5"/>
  <c r="BR638" i="5"/>
  <c r="BR834" i="5"/>
  <c r="BS789" i="5"/>
  <c r="BR791" i="5"/>
  <c r="BR790" i="5"/>
  <c r="BP862" i="5"/>
  <c r="BW20" i="13"/>
  <c r="BO710" i="5"/>
  <c r="BO708" i="5"/>
  <c r="BO703" i="5"/>
  <c r="BO684" i="5"/>
  <c r="BO679" i="5"/>
  <c r="BO678" i="5"/>
  <c r="BO677" i="5"/>
  <c r="BW54" i="13"/>
  <c r="BW55" i="13" s="1"/>
  <c r="BC24" i="18"/>
  <c r="G124" i="18" s="1"/>
  <c r="BE716" i="5"/>
  <c r="BC8" i="18" s="1"/>
  <c r="G108" i="18" s="1"/>
  <c r="BF610" i="5"/>
  <c r="BL644" i="5"/>
  <c r="BL645" i="5" s="1"/>
  <c r="BI31" i="3"/>
  <c r="BI32" i="3" s="1"/>
  <c r="BJ26" i="3"/>
  <c r="BN653" i="5"/>
  <c r="BN654" i="5" s="1"/>
  <c r="BU31" i="13"/>
  <c r="BP702" i="5" l="1"/>
  <c r="I396" i="19"/>
  <c r="I376" i="19"/>
  <c r="J370" i="19"/>
  <c r="BV22" i="13"/>
  <c r="BV23" i="13" s="1"/>
  <c r="BU24" i="13"/>
  <c r="BU57" i="13" s="1"/>
  <c r="AB714" i="5"/>
  <c r="AB717" i="5" s="1"/>
  <c r="Z5" i="18"/>
  <c r="N30" i="18" s="1"/>
  <c r="AA21" i="20"/>
  <c r="AA22" i="20" s="1"/>
  <c r="P96" i="20" s="1"/>
  <c r="AA71" i="20"/>
  <c r="Z91" i="20"/>
  <c r="Z23" i="20"/>
  <c r="O26" i="20"/>
  <c r="O96" i="20"/>
  <c r="O94" i="20"/>
  <c r="O28" i="20"/>
  <c r="O29" i="20" s="1"/>
  <c r="Y6" i="18"/>
  <c r="M31" i="18" s="1"/>
  <c r="BL54" i="20"/>
  <c r="BL56" i="20" s="1"/>
  <c r="BL637" i="5"/>
  <c r="BL646" i="5"/>
  <c r="BN655" i="5"/>
  <c r="BN656" i="5" s="1"/>
  <c r="BL650" i="5"/>
  <c r="BL659" i="5"/>
  <c r="BM644" i="5"/>
  <c r="BM645" i="5" s="1"/>
  <c r="BM657" i="5"/>
  <c r="BM658" i="5" s="1"/>
  <c r="BL663" i="5"/>
  <c r="BL672" i="5"/>
  <c r="BM670" i="5"/>
  <c r="BM671" i="5" s="1"/>
  <c r="AD629" i="5"/>
  <c r="AD630" i="5" s="1"/>
  <c r="BX54" i="13"/>
  <c r="BX55" i="13" s="1"/>
  <c r="BW31" i="13"/>
  <c r="BG24" i="16"/>
  <c r="BG25" i="16" s="1"/>
  <c r="BG19" i="16" s="1"/>
  <c r="BR855" i="5"/>
  <c r="BR848" i="5"/>
  <c r="BN18" i="18"/>
  <c r="F143" i="18" s="1"/>
  <c r="BO93" i="20"/>
  <c r="BO92" i="20"/>
  <c r="BO25" i="20"/>
  <c r="BO24" i="20"/>
  <c r="BO18" i="20"/>
  <c r="BI18" i="16"/>
  <c r="BH22" i="16"/>
  <c r="BH23" i="16" s="1"/>
  <c r="BD24" i="18"/>
  <c r="H124" i="18" s="1"/>
  <c r="BF716" i="5"/>
  <c r="BD8" i="18" s="1"/>
  <c r="H108" i="18" s="1"/>
  <c r="BG610" i="5"/>
  <c r="BW21" i="13"/>
  <c r="BQ862" i="5"/>
  <c r="BP738" i="5"/>
  <c r="BO732" i="5"/>
  <c r="BO800" i="5" s="1"/>
  <c r="BO666" i="5"/>
  <c r="BO667" i="5" s="1"/>
  <c r="BQ15" i="20"/>
  <c r="BP14" i="20"/>
  <c r="BR664" i="5"/>
  <c r="BJ31" i="3"/>
  <c r="BJ32" i="3" s="1"/>
  <c r="BK26" i="3"/>
  <c r="BO640" i="5"/>
  <c r="BO641" i="5" s="1"/>
  <c r="BC617" i="5"/>
  <c r="BS27" i="3"/>
  <c r="BS25" i="3" a="1"/>
  <c r="BS25" i="3" s="1"/>
  <c r="BT28" i="3"/>
  <c r="BN40" i="20"/>
  <c r="BN45" i="20" s="1"/>
  <c r="BO614" i="5"/>
  <c r="BO30" i="3" a="1"/>
  <c r="BO30" i="3" s="1"/>
  <c r="T514" i="5"/>
  <c r="G514" i="5" s="1"/>
  <c r="R515" i="5"/>
  <c r="AB20" i="20"/>
  <c r="AA4" i="18"/>
  <c r="AC692" i="5"/>
  <c r="AC697" i="5"/>
  <c r="Y9" i="18"/>
  <c r="M34" i="18" s="1"/>
  <c r="AA730" i="5"/>
  <c r="AA739" i="5" s="1"/>
  <c r="BO84" i="22"/>
  <c r="BO80" i="22"/>
  <c r="BE616" i="5" s="1"/>
  <c r="BO78" i="22"/>
  <c r="BP665" i="5" s="1"/>
  <c r="BO90" i="22"/>
  <c r="BO83" i="22"/>
  <c r="BO88" i="22"/>
  <c r="BO76" i="22"/>
  <c r="BP639" i="5" s="1"/>
  <c r="BO82" i="22"/>
  <c r="BO75" i="22"/>
  <c r="BP626" i="5" s="1"/>
  <c r="BO77" i="22"/>
  <c r="BP652" i="5" s="1"/>
  <c r="BO74" i="22"/>
  <c r="BP613" i="5" s="1"/>
  <c r="BO89" i="22"/>
  <c r="BO87" i="22"/>
  <c r="BO81" i="22"/>
  <c r="BD617" i="5"/>
  <c r="BX28" i="13"/>
  <c r="BX29" i="13" s="1"/>
  <c r="BX30" i="13" s="1"/>
  <c r="BR1055" i="5"/>
  <c r="BR1001" i="5"/>
  <c r="BR944" i="5"/>
  <c r="BT17" i="16"/>
  <c r="BT14" i="16"/>
  <c r="BT21" i="16" s="1"/>
  <c r="BU20" i="16"/>
  <c r="BN643" i="5"/>
  <c r="BS638" i="5"/>
  <c r="BO627" i="5"/>
  <c r="BO628" i="5" s="1"/>
  <c r="BI34" i="3"/>
  <c r="BI35" i="3" s="1"/>
  <c r="BI33" i="3"/>
  <c r="BN89" i="20"/>
  <c r="BN90" i="20" s="1"/>
  <c r="BY52" i="13"/>
  <c r="BY41" i="13"/>
  <c r="BY37" i="13"/>
  <c r="BY51" i="13"/>
  <c r="BY48" i="13"/>
  <c r="BY40" i="13"/>
  <c r="BY50" i="13"/>
  <c r="BY39" i="13"/>
  <c r="BY42" i="13"/>
  <c r="BY53" i="13"/>
  <c r="BY49" i="13"/>
  <c r="BY18" i="13"/>
  <c r="BY35" i="13"/>
  <c r="BY34" i="13"/>
  <c r="BY14" i="13"/>
  <c r="BY47" i="13"/>
  <c r="BY38" i="13"/>
  <c r="BY17" i="13"/>
  <c r="BZ13" i="13"/>
  <c r="BY27" i="13"/>
  <c r="BY16" i="13"/>
  <c r="BY36" i="13"/>
  <c r="BY19" i="13"/>
  <c r="BY15" i="13"/>
  <c r="BO653" i="5"/>
  <c r="BO654" i="5" s="1"/>
  <c r="BX43" i="13"/>
  <c r="BX44" i="13" s="1"/>
  <c r="BT945" i="5"/>
  <c r="BS942" i="5"/>
  <c r="BS943" i="5"/>
  <c r="BS625" i="5"/>
  <c r="BQ72" i="22"/>
  <c r="BP71" i="22"/>
  <c r="BU13" i="21"/>
  <c r="BO3" i="18"/>
  <c r="G128" i="18" s="1"/>
  <c r="BR3" i="14"/>
  <c r="BQ711" i="5"/>
  <c r="BQ704" i="5"/>
  <c r="BQ698" i="5"/>
  <c r="BQ709" i="5"/>
  <c r="BQ707" i="5"/>
  <c r="BQ743" i="5"/>
  <c r="BQ706" i="5"/>
  <c r="BQ700" i="5"/>
  <c r="BQ695" i="5"/>
  <c r="BQ693" i="5"/>
  <c r="BQ689" i="5"/>
  <c r="BQ676" i="5"/>
  <c r="BQ696" i="5"/>
  <c r="BQ694" i="5"/>
  <c r="BQ699" i="5"/>
  <c r="BQ690" i="5"/>
  <c r="BQ705" i="5"/>
  <c r="BR612" i="5"/>
  <c r="BQ701" i="5"/>
  <c r="BQ606" i="5"/>
  <c r="BQ682" i="5" s="1"/>
  <c r="BX20" i="13"/>
  <c r="BX21" i="13" s="1"/>
  <c r="BK57" i="20"/>
  <c r="BK58" i="20" s="1"/>
  <c r="BN669" i="5"/>
  <c r="BV30" i="13"/>
  <c r="BV31" i="13" s="1"/>
  <c r="BO37" i="10"/>
  <c r="BP36" i="10"/>
  <c r="BS834" i="5"/>
  <c r="BS791" i="5"/>
  <c r="BS790" i="5"/>
  <c r="BT789" i="5"/>
  <c r="BP710" i="5"/>
  <c r="BP703" i="5"/>
  <c r="BP708" i="5"/>
  <c r="BP684" i="5"/>
  <c r="BP679" i="5"/>
  <c r="BP677" i="5"/>
  <c r="BP678" i="5"/>
  <c r="BT651" i="5"/>
  <c r="BT14" i="21"/>
  <c r="BO16" i="20"/>
  <c r="BO17" i="20" s="1"/>
  <c r="BN2" i="18"/>
  <c r="F127" i="18" s="1"/>
  <c r="BS15" i="16"/>
  <c r="BQ2" i="14"/>
  <c r="BP648" i="5"/>
  <c r="BP649" i="5" s="1"/>
  <c r="BP661" i="5"/>
  <c r="BP662" i="5" s="1"/>
  <c r="BP622" i="5"/>
  <c r="BP623" i="5" s="1"/>
  <c r="BQ607" i="5"/>
  <c r="BP609" i="5"/>
  <c r="BP635" i="5"/>
  <c r="BP636" i="5" s="1"/>
  <c r="BB618" i="5"/>
  <c r="BB619" i="5" s="1"/>
  <c r="AZ63" i="20"/>
  <c r="BA675" i="5"/>
  <c r="BA674" i="5"/>
  <c r="BA620" i="5"/>
  <c r="BA611" i="5"/>
  <c r="BM49" i="20"/>
  <c r="BM52" i="20" s="1"/>
  <c r="BM50" i="20"/>
  <c r="BM46" i="20"/>
  <c r="J376" i="19" l="1"/>
  <c r="K370" i="19"/>
  <c r="J396" i="19"/>
  <c r="BQ702" i="5"/>
  <c r="BX31" i="13"/>
  <c r="BV24" i="13"/>
  <c r="BV57" i="13" s="1"/>
  <c r="BX22" i="13"/>
  <c r="BX23" i="13" s="1"/>
  <c r="Z6" i="18"/>
  <c r="N31" i="18" s="1"/>
  <c r="BM54" i="20"/>
  <c r="BM56" i="20" s="1"/>
  <c r="O99" i="20"/>
  <c r="P763" i="5" s="1"/>
  <c r="Q11" i="14"/>
  <c r="AA91" i="20"/>
  <c r="P28" i="20"/>
  <c r="P99" i="20" s="1"/>
  <c r="Q763" i="5" s="1"/>
  <c r="P26" i="20"/>
  <c r="AA23" i="20"/>
  <c r="P94" i="20"/>
  <c r="AC712" i="5"/>
  <c r="AB21" i="20" s="1"/>
  <c r="BO668" i="5"/>
  <c r="BO669" i="5" s="1"/>
  <c r="BA63" i="20"/>
  <c r="BB675" i="5"/>
  <c r="BB674" i="5"/>
  <c r="BB611" i="5"/>
  <c r="BB620" i="5"/>
  <c r="BN657" i="5"/>
  <c r="BN658" i="5" s="1"/>
  <c r="BM646" i="5"/>
  <c r="BM637" i="5"/>
  <c r="BO642" i="5"/>
  <c r="BO643" i="5" s="1"/>
  <c r="BO655" i="5"/>
  <c r="BO656" i="5" s="1"/>
  <c r="BM650" i="5"/>
  <c r="BM659" i="5"/>
  <c r="BR862" i="5"/>
  <c r="BJ18" i="16"/>
  <c r="BI22" i="16"/>
  <c r="BI23" i="16" s="1"/>
  <c r="BV13" i="21"/>
  <c r="BP3" i="18"/>
  <c r="H128" i="18" s="1"/>
  <c r="BS3" i="14"/>
  <c r="BR709" i="5"/>
  <c r="BR696" i="5"/>
  <c r="BR690" i="5"/>
  <c r="BR707" i="5"/>
  <c r="BR743" i="5"/>
  <c r="BR706" i="5"/>
  <c r="BR700" i="5"/>
  <c r="BR693" i="5"/>
  <c r="BR689" i="5"/>
  <c r="BR698" i="5"/>
  <c r="BR676" i="5"/>
  <c r="BR701" i="5"/>
  <c r="BR704" i="5"/>
  <c r="BR699" i="5"/>
  <c r="BR711" i="5"/>
  <c r="BR705" i="5"/>
  <c r="BS612" i="5"/>
  <c r="BR695" i="5"/>
  <c r="BR694" i="5"/>
  <c r="BR606" i="5"/>
  <c r="BR702" i="5" s="1"/>
  <c r="BO40" i="20"/>
  <c r="BO45" i="20" s="1"/>
  <c r="BP614" i="5"/>
  <c r="BP615" i="5" s="1"/>
  <c r="BP30" i="3" a="1"/>
  <c r="BP30" i="3" s="1"/>
  <c r="C54" i="18"/>
  <c r="BW22" i="13"/>
  <c r="BW23" i="13" s="1"/>
  <c r="AD631" i="5"/>
  <c r="AD632" i="5" s="1"/>
  <c r="AA736" i="5"/>
  <c r="Y14" i="18" s="1"/>
  <c r="M39" i="18" s="1"/>
  <c r="BH24" i="16"/>
  <c r="BH25" i="16" s="1"/>
  <c r="BH19" i="16" s="1"/>
  <c r="BU14" i="21"/>
  <c r="BP16" i="20"/>
  <c r="BP17" i="20" s="1"/>
  <c r="BO2" i="18"/>
  <c r="G127" i="18" s="1"/>
  <c r="BT15" i="16"/>
  <c r="BR2" i="14"/>
  <c r="BQ648" i="5"/>
  <c r="BQ649" i="5" s="1"/>
  <c r="BQ661" i="5"/>
  <c r="BQ662" i="5" s="1"/>
  <c r="BQ622" i="5"/>
  <c r="BQ623" i="5" s="1"/>
  <c r="BR607" i="5"/>
  <c r="BQ635" i="5"/>
  <c r="BQ636" i="5" s="1"/>
  <c r="BQ609" i="5"/>
  <c r="BQ71" i="22"/>
  <c r="BR72" i="22"/>
  <c r="BS1055" i="5"/>
  <c r="BS1001" i="5"/>
  <c r="BS944" i="5"/>
  <c r="BY20" i="13"/>
  <c r="BT638" i="5"/>
  <c r="BP653" i="5"/>
  <c r="BP654" i="5" s="1"/>
  <c r="BP655" i="5" s="1"/>
  <c r="AB19" i="20"/>
  <c r="BS664" i="5"/>
  <c r="BE24" i="18"/>
  <c r="I124" i="18" s="1"/>
  <c r="BG716" i="5"/>
  <c r="BE8" i="18" s="1"/>
  <c r="I108" i="18" s="1"/>
  <c r="BH610" i="5"/>
  <c r="BM672" i="5"/>
  <c r="BM663" i="5"/>
  <c r="BT27" i="3"/>
  <c r="BU28" i="3"/>
  <c r="BT25" i="3" a="1"/>
  <c r="BT25" i="3" s="1"/>
  <c r="BY54" i="13"/>
  <c r="BY55" i="13" s="1"/>
  <c r="BO18" i="18"/>
  <c r="G143" i="18" s="1"/>
  <c r="BY43" i="13"/>
  <c r="BY44" i="13" s="1"/>
  <c r="BP627" i="5"/>
  <c r="BP628" i="5" s="1"/>
  <c r="BP90" i="22"/>
  <c r="BP84" i="22"/>
  <c r="BP80" i="22"/>
  <c r="BP78" i="22"/>
  <c r="BQ665" i="5" s="1"/>
  <c r="BP83" i="22"/>
  <c r="BP77" i="22"/>
  <c r="BQ652" i="5" s="1"/>
  <c r="BP82" i="22"/>
  <c r="BP87" i="22"/>
  <c r="BP76" i="22"/>
  <c r="BQ639" i="5" s="1"/>
  <c r="BP81" i="22"/>
  <c r="AE629" i="5" s="1"/>
  <c r="AE630" i="5" s="1"/>
  <c r="BP88" i="22"/>
  <c r="BP89" i="22"/>
  <c r="BP75" i="22"/>
  <c r="BQ626" i="5" s="1"/>
  <c r="BP74" i="22"/>
  <c r="BQ613" i="5" s="1"/>
  <c r="BO89" i="20"/>
  <c r="BO90" i="20" s="1"/>
  <c r="BT942" i="5"/>
  <c r="BT943" i="5"/>
  <c r="BU945" i="5"/>
  <c r="BN49" i="20"/>
  <c r="BN52" i="20" s="1"/>
  <c r="BN50" i="20"/>
  <c r="BN46" i="20"/>
  <c r="BK31" i="3"/>
  <c r="BK32" i="3" s="1"/>
  <c r="BL26" i="3"/>
  <c r="BP93" i="20"/>
  <c r="BP92" i="20"/>
  <c r="BP25" i="20"/>
  <c r="BP24" i="20"/>
  <c r="BP18" i="20"/>
  <c r="BS855" i="5"/>
  <c r="BS848" i="5"/>
  <c r="BP640" i="5"/>
  <c r="BP641" i="5" s="1"/>
  <c r="BO615" i="5"/>
  <c r="BJ34" i="3"/>
  <c r="BJ35" i="3" s="1"/>
  <c r="BJ33" i="3"/>
  <c r="BR15" i="20"/>
  <c r="BQ14" i="20"/>
  <c r="BU651" i="5"/>
  <c r="BN670" i="5"/>
  <c r="BN671" i="5" s="1"/>
  <c r="BQ710" i="5"/>
  <c r="BQ703" i="5"/>
  <c r="BQ708" i="5"/>
  <c r="BQ677" i="5"/>
  <c r="BQ684" i="5"/>
  <c r="BQ679" i="5"/>
  <c r="BQ678" i="5"/>
  <c r="BT625" i="5"/>
  <c r="BY28" i="13"/>
  <c r="BY29" i="13" s="1"/>
  <c r="BY30" i="13" s="1"/>
  <c r="BP666" i="5"/>
  <c r="BP667" i="5" s="1"/>
  <c r="BP668" i="5" s="1"/>
  <c r="BP37" i="10"/>
  <c r="BQ36" i="10"/>
  <c r="BZ52" i="13"/>
  <c r="BZ41" i="13"/>
  <c r="BZ37" i="13"/>
  <c r="BZ51" i="13"/>
  <c r="BZ48" i="13"/>
  <c r="BZ40" i="13"/>
  <c r="BZ50" i="13"/>
  <c r="BZ39" i="13"/>
  <c r="BZ42" i="13"/>
  <c r="BZ53" i="13"/>
  <c r="BZ49" i="13"/>
  <c r="BZ47" i="13"/>
  <c r="BZ38" i="13"/>
  <c r="BZ35" i="13"/>
  <c r="BZ34" i="13"/>
  <c r="BZ14" i="13"/>
  <c r="BZ17" i="13"/>
  <c r="CA13" i="13"/>
  <c r="BZ27" i="13"/>
  <c r="BZ16" i="13"/>
  <c r="BZ36" i="13"/>
  <c r="BZ19" i="13"/>
  <c r="BZ15" i="13"/>
  <c r="BZ18" i="13"/>
  <c r="BE617" i="5"/>
  <c r="Z9" i="18"/>
  <c r="N34" i="18" s="1"/>
  <c r="AB730" i="5"/>
  <c r="AB739" i="5" s="1"/>
  <c r="BL57" i="20"/>
  <c r="BL58" i="20" s="1"/>
  <c r="BN644" i="5"/>
  <c r="BN645" i="5" s="1"/>
  <c r="T515" i="5"/>
  <c r="G515" i="5" s="1"/>
  <c r="R516" i="5"/>
  <c r="BQ738" i="5"/>
  <c r="BP732" i="5"/>
  <c r="BP800" i="5" s="1"/>
  <c r="BT834" i="5"/>
  <c r="BU789" i="5"/>
  <c r="BT790" i="5"/>
  <c r="BT791" i="5"/>
  <c r="BD618" i="5"/>
  <c r="BD619" i="5" s="1"/>
  <c r="BU17" i="16"/>
  <c r="BU14" i="16"/>
  <c r="BU21" i="16" s="1"/>
  <c r="BV20" i="16"/>
  <c r="BC618" i="5"/>
  <c r="BC619" i="5" s="1"/>
  <c r="BR682" i="5" l="1"/>
  <c r="K396" i="19"/>
  <c r="K376" i="19"/>
  <c r="L370" i="19"/>
  <c r="BY21" i="13"/>
  <c r="BY22" i="13" s="1"/>
  <c r="BX24" i="13"/>
  <c r="BX57" i="13" s="1"/>
  <c r="AB51" i="20"/>
  <c r="AC714" i="5"/>
  <c r="AC717" i="5" s="1"/>
  <c r="AB71" i="20"/>
  <c r="R11" i="14"/>
  <c r="P29" i="20"/>
  <c r="AB22" i="20"/>
  <c r="Q28" i="20" s="1"/>
  <c r="AA5" i="18"/>
  <c r="C55" i="18" s="1"/>
  <c r="BN54" i="20"/>
  <c r="BN56" i="20" s="1"/>
  <c r="BO644" i="5"/>
  <c r="BO645" i="5" s="1"/>
  <c r="BB63" i="20"/>
  <c r="BC675" i="5"/>
  <c r="BC674" i="5"/>
  <c r="BC611" i="5"/>
  <c r="BC620" i="5"/>
  <c r="BN650" i="5"/>
  <c r="BN659" i="5"/>
  <c r="BO657" i="5"/>
  <c r="BO658" i="5" s="1"/>
  <c r="BC63" i="20"/>
  <c r="BD611" i="5"/>
  <c r="BD674" i="5"/>
  <c r="BD675" i="5"/>
  <c r="BD620" i="5"/>
  <c r="BN663" i="5"/>
  <c r="BN672" i="5"/>
  <c r="AB736" i="5"/>
  <c r="Z14" i="18" s="1"/>
  <c r="N39" i="18" s="1"/>
  <c r="BO670" i="5"/>
  <c r="BO671" i="5" s="1"/>
  <c r="BS862" i="5"/>
  <c r="BE618" i="5"/>
  <c r="BE619" i="5" s="1"/>
  <c r="BQ37" i="10"/>
  <c r="BR36" i="10"/>
  <c r="BV28" i="3"/>
  <c r="BU25" i="3" a="1"/>
  <c r="BU25" i="3" s="1"/>
  <c r="BU27" i="3"/>
  <c r="BZ20" i="13"/>
  <c r="BZ21" i="13" s="1"/>
  <c r="BQ653" i="5"/>
  <c r="BQ654" i="5" s="1"/>
  <c r="BU834" i="5"/>
  <c r="BV789" i="5"/>
  <c r="BU791" i="5"/>
  <c r="BU790" i="5"/>
  <c r="BT1055" i="5"/>
  <c r="BT1001" i="5"/>
  <c r="BT944" i="5"/>
  <c r="BZ43" i="13"/>
  <c r="BZ44" i="13" s="1"/>
  <c r="BM57" i="20"/>
  <c r="BM58" i="20" s="1"/>
  <c r="BY31" i="13"/>
  <c r="BQ666" i="5"/>
  <c r="BQ667" i="5" s="1"/>
  <c r="BV14" i="21"/>
  <c r="BQ16" i="20"/>
  <c r="BQ17" i="20" s="1"/>
  <c r="BP2" i="18"/>
  <c r="H127" i="18" s="1"/>
  <c r="BU15" i="16"/>
  <c r="BS2" i="14"/>
  <c r="BR661" i="5"/>
  <c r="BR662" i="5" s="1"/>
  <c r="BR635" i="5"/>
  <c r="BR636" i="5" s="1"/>
  <c r="BR622" i="5"/>
  <c r="BR623" i="5" s="1"/>
  <c r="BS607" i="5"/>
  <c r="BR609" i="5"/>
  <c r="BR648" i="5"/>
  <c r="BR649" i="5" s="1"/>
  <c r="BS72" i="22"/>
  <c r="BR71" i="22"/>
  <c r="BV17" i="16"/>
  <c r="BV14" i="16"/>
  <c r="BV21" i="16" s="1"/>
  <c r="BW20" i="16"/>
  <c r="BT855" i="5"/>
  <c r="BT848" i="5"/>
  <c r="BR738" i="5"/>
  <c r="BQ732" i="5"/>
  <c r="BQ800" i="5" s="1"/>
  <c r="BF616" i="5"/>
  <c r="BR710" i="5"/>
  <c r="BR703" i="5"/>
  <c r="BR708" i="5"/>
  <c r="BR677" i="5"/>
  <c r="BR679" i="5"/>
  <c r="BR684" i="5"/>
  <c r="BR678" i="5"/>
  <c r="BN646" i="5"/>
  <c r="BN637" i="5"/>
  <c r="BF24" i="18"/>
  <c r="J124" i="18" s="1"/>
  <c r="BH716" i="5"/>
  <c r="BF8" i="18" s="1"/>
  <c r="J108" i="18" s="1"/>
  <c r="BI610" i="5"/>
  <c r="BZ54" i="13"/>
  <c r="BZ55" i="13" s="1"/>
  <c r="BP642" i="5"/>
  <c r="BP643" i="5" s="1"/>
  <c r="BP40" i="20"/>
  <c r="BP45" i="20" s="1"/>
  <c r="BQ614" i="5"/>
  <c r="BQ615" i="5" s="1"/>
  <c r="BQ30" i="3" a="1"/>
  <c r="BQ30" i="3" s="1"/>
  <c r="T516" i="5"/>
  <c r="G516" i="5" s="1"/>
  <c r="R517" i="5"/>
  <c r="BQ93" i="20"/>
  <c r="BQ92" i="20"/>
  <c r="BQ25" i="20"/>
  <c r="BQ24" i="20"/>
  <c r="BQ18" i="20"/>
  <c r="BU638" i="5"/>
  <c r="BQ90" i="22"/>
  <c r="BQ84" i="22"/>
  <c r="BQ80" i="22"/>
  <c r="BQ83" i="22"/>
  <c r="BQ77" i="22"/>
  <c r="BR652" i="5" s="1"/>
  <c r="BQ82" i="22"/>
  <c r="BQ76" i="22"/>
  <c r="BR639" i="5" s="1"/>
  <c r="BQ88" i="22"/>
  <c r="BQ81" i="22"/>
  <c r="BQ89" i="22"/>
  <c r="BQ78" i="22"/>
  <c r="BR665" i="5" s="1"/>
  <c r="BQ75" i="22"/>
  <c r="BR626" i="5" s="1"/>
  <c r="BQ74" i="22"/>
  <c r="BR613" i="5" s="1"/>
  <c r="BQ87" i="22"/>
  <c r="BQ627" i="5"/>
  <c r="BQ628" i="5" s="1"/>
  <c r="BS15" i="20"/>
  <c r="BR14" i="20"/>
  <c r="AE631" i="5"/>
  <c r="AE632" i="5" s="1"/>
  <c r="BO49" i="20"/>
  <c r="BO52" i="20" s="1"/>
  <c r="BO50" i="20"/>
  <c r="BO46" i="20"/>
  <c r="BW13" i="21"/>
  <c r="BT3" i="14"/>
  <c r="BQ3" i="18"/>
  <c r="I128" i="18" s="1"/>
  <c r="BS709" i="5"/>
  <c r="BS696" i="5"/>
  <c r="BS743" i="5"/>
  <c r="BS706" i="5"/>
  <c r="BS711" i="5"/>
  <c r="BS705" i="5"/>
  <c r="BS699" i="5"/>
  <c r="BS698" i="5"/>
  <c r="BS676" i="5"/>
  <c r="BS701" i="5"/>
  <c r="BS694" i="5"/>
  <c r="BS704" i="5"/>
  <c r="BS690" i="5"/>
  <c r="BS695" i="5"/>
  <c r="BS700" i="5"/>
  <c r="BS707" i="5"/>
  <c r="BS689" i="5"/>
  <c r="BS606" i="5"/>
  <c r="BS682" i="5" s="1"/>
  <c r="BT612" i="5"/>
  <c r="BS693" i="5"/>
  <c r="BI24" i="16"/>
  <c r="BI25" i="16" s="1"/>
  <c r="BI19" i="16" s="1"/>
  <c r="BU625" i="5"/>
  <c r="BV651" i="5"/>
  <c r="BZ28" i="13"/>
  <c r="BP669" i="5"/>
  <c r="BL31" i="3"/>
  <c r="BL32" i="3" s="1"/>
  <c r="BM26" i="3"/>
  <c r="BU942" i="5"/>
  <c r="BU943" i="5"/>
  <c r="BV945" i="5"/>
  <c r="BQ640" i="5"/>
  <c r="BQ641" i="5" s="1"/>
  <c r="BW24" i="13"/>
  <c r="BW57" i="13" s="1"/>
  <c r="BK18" i="16"/>
  <c r="BJ22" i="16"/>
  <c r="BJ23" i="16" s="1"/>
  <c r="BP656" i="5"/>
  <c r="AC64" i="20"/>
  <c r="AD633" i="5"/>
  <c r="AD624" i="5"/>
  <c r="AD691" i="5"/>
  <c r="AD685" i="5"/>
  <c r="CA51" i="13"/>
  <c r="CA48" i="13"/>
  <c r="CA40" i="13"/>
  <c r="CA50" i="13"/>
  <c r="CA39" i="13"/>
  <c r="CA42" i="13"/>
  <c r="CA53" i="13"/>
  <c r="CA49" i="13"/>
  <c r="CA47" i="13"/>
  <c r="CA38" i="13"/>
  <c r="CA41" i="13"/>
  <c r="CA35" i="13"/>
  <c r="CA34" i="13"/>
  <c r="CA14" i="13"/>
  <c r="CA17" i="13"/>
  <c r="CA52" i="13"/>
  <c r="CB13" i="13"/>
  <c r="CA27" i="13"/>
  <c r="CA16" i="13"/>
  <c r="CA36" i="13"/>
  <c r="CA19" i="13"/>
  <c r="CA15" i="13"/>
  <c r="CA37" i="13"/>
  <c r="CA18" i="13"/>
  <c r="BP89" i="20"/>
  <c r="BP90" i="20" s="1"/>
  <c r="BK34" i="3"/>
  <c r="BK35" i="3" s="1"/>
  <c r="BK33" i="3"/>
  <c r="BT664" i="5"/>
  <c r="BP18" i="18"/>
  <c r="H143" i="18" s="1"/>
  <c r="L396" i="19" l="1"/>
  <c r="L376" i="19"/>
  <c r="M370" i="19"/>
  <c r="BY23" i="13"/>
  <c r="BY24" i="13" s="1"/>
  <c r="BY57" i="13" s="1"/>
  <c r="AB91" i="20"/>
  <c r="AB23" i="20"/>
  <c r="Q26" i="20"/>
  <c r="Q94" i="20"/>
  <c r="Q96" i="20"/>
  <c r="Q99" i="20" s="1"/>
  <c r="R763" i="5" s="1"/>
  <c r="AA6" i="18"/>
  <c r="C56" i="18" s="1"/>
  <c r="BO54" i="20"/>
  <c r="BO56" i="20" s="1"/>
  <c r="BD63" i="20"/>
  <c r="BE675" i="5"/>
  <c r="BE611" i="5"/>
  <c r="BE674" i="5"/>
  <c r="BE620" i="5"/>
  <c r="BO650" i="5"/>
  <c r="BO659" i="5"/>
  <c r="BQ668" i="5"/>
  <c r="BQ669" i="5" s="1"/>
  <c r="BO663" i="5"/>
  <c r="BO672" i="5"/>
  <c r="BQ655" i="5"/>
  <c r="BQ656" i="5" s="1"/>
  <c r="BO646" i="5"/>
  <c r="BO637" i="5"/>
  <c r="BU1055" i="5"/>
  <c r="BU1001" i="5"/>
  <c r="BU944" i="5"/>
  <c r="BL34" i="3"/>
  <c r="BL35" i="3" s="1"/>
  <c r="BL33" i="3"/>
  <c r="BT862" i="5"/>
  <c r="BU664" i="5"/>
  <c r="CA54" i="13"/>
  <c r="CA55" i="13" s="1"/>
  <c r="BX13" i="21"/>
  <c r="BR3" i="18"/>
  <c r="J128" i="18" s="1"/>
  <c r="BU3" i="14"/>
  <c r="BT696" i="5"/>
  <c r="BT690" i="5"/>
  <c r="BT707" i="5"/>
  <c r="BT701" i="5"/>
  <c r="BT695" i="5"/>
  <c r="BT689" i="5"/>
  <c r="BT743" i="5"/>
  <c r="BT706" i="5"/>
  <c r="BT711" i="5"/>
  <c r="BT698" i="5"/>
  <c r="BT676" i="5"/>
  <c r="BT694" i="5"/>
  <c r="BT699" i="5"/>
  <c r="BT705" i="5"/>
  <c r="BT700" i="5"/>
  <c r="BT693" i="5"/>
  <c r="BT709" i="5"/>
  <c r="BT606" i="5"/>
  <c r="BT702" i="5" s="1"/>
  <c r="BU612" i="5"/>
  <c r="BT704" i="5"/>
  <c r="BR93" i="20"/>
  <c r="BR92" i="20"/>
  <c r="BR25" i="20"/>
  <c r="BR24" i="20"/>
  <c r="BR18" i="20"/>
  <c r="BG616" i="5"/>
  <c r="BR84" i="22"/>
  <c r="BR80" i="22"/>
  <c r="BR83" i="22"/>
  <c r="BR82" i="22"/>
  <c r="BR76" i="22"/>
  <c r="BS639" i="5" s="1"/>
  <c r="BR90" i="22"/>
  <c r="BR81" i="22"/>
  <c r="AF629" i="5" s="1"/>
  <c r="AF630" i="5" s="1"/>
  <c r="BR75" i="22"/>
  <c r="BS626" i="5" s="1"/>
  <c r="BR88" i="22"/>
  <c r="BR87" i="22"/>
  <c r="BR89" i="22"/>
  <c r="BR74" i="22"/>
  <c r="BS613" i="5" s="1"/>
  <c r="BR77" i="22"/>
  <c r="BS652" i="5" s="1"/>
  <c r="BR78" i="22"/>
  <c r="BS665" i="5" s="1"/>
  <c r="BP670" i="5"/>
  <c r="BP671" i="5" s="1"/>
  <c r="BS710" i="5"/>
  <c r="BS703" i="5"/>
  <c r="BS708" i="5"/>
  <c r="BS684" i="5"/>
  <c r="BS679" i="5"/>
  <c r="BS677" i="5"/>
  <c r="BS678" i="5"/>
  <c r="BT15" i="20"/>
  <c r="BS14" i="20"/>
  <c r="BT72" i="22"/>
  <c r="BS71" i="22"/>
  <c r="BZ29" i="13"/>
  <c r="BZ30" i="13" s="1"/>
  <c r="BQ40" i="20"/>
  <c r="BQ45" i="20" s="1"/>
  <c r="BR614" i="5"/>
  <c r="BR615" i="5" s="1"/>
  <c r="BR30" i="3" a="1"/>
  <c r="BR30" i="3" s="1"/>
  <c r="BP49" i="20"/>
  <c r="BP52" i="20" s="1"/>
  <c r="BP50" i="20"/>
  <c r="BP46" i="20"/>
  <c r="BQ89" i="20"/>
  <c r="BQ90" i="20" s="1"/>
  <c r="BS738" i="5"/>
  <c r="BR732" i="5"/>
  <c r="BR800" i="5" s="1"/>
  <c r="BL18" i="16"/>
  <c r="BK22" i="16"/>
  <c r="BK23" i="16" s="1"/>
  <c r="BW945" i="5"/>
  <c r="BV942" i="5"/>
  <c r="BV943" i="5"/>
  <c r="BR627" i="5"/>
  <c r="BR628" i="5" s="1"/>
  <c r="BV638" i="5"/>
  <c r="BV25" i="3" a="1"/>
  <c r="BV25" i="3" s="1"/>
  <c r="BW28" i="3"/>
  <c r="BV27" i="3"/>
  <c r="CA28" i="13"/>
  <c r="BP657" i="5"/>
  <c r="BP658" i="5" s="1"/>
  <c r="CB37" i="13"/>
  <c r="CB51" i="13"/>
  <c r="CB48" i="13"/>
  <c r="CB50" i="13"/>
  <c r="CB39" i="13"/>
  <c r="CB36" i="13"/>
  <c r="CB42" i="13"/>
  <c r="CB53" i="13"/>
  <c r="CB49" i="13"/>
  <c r="CB47" i="13"/>
  <c r="CB52" i="13"/>
  <c r="CB41" i="13"/>
  <c r="CB17" i="13"/>
  <c r="CB40" i="13"/>
  <c r="CB38" i="13"/>
  <c r="CC13" i="13"/>
  <c r="CB27" i="13"/>
  <c r="CB16" i="13"/>
  <c r="CB19" i="13"/>
  <c r="CB15" i="13"/>
  <c r="CB18" i="13"/>
  <c r="CB14" i="13"/>
  <c r="CB34" i="13"/>
  <c r="CB35" i="13"/>
  <c r="BJ24" i="16"/>
  <c r="BJ25" i="16" s="1"/>
  <c r="BJ19" i="16" s="1"/>
  <c r="BR666" i="5"/>
  <c r="BR667" i="5" s="1"/>
  <c r="BV834" i="5"/>
  <c r="BW789" i="5"/>
  <c r="BV791" i="5"/>
  <c r="BV790" i="5"/>
  <c r="BR37" i="10"/>
  <c r="BS36" i="10"/>
  <c r="T517" i="5"/>
  <c r="G517" i="5" s="1"/>
  <c r="R518" i="5"/>
  <c r="CA20" i="13"/>
  <c r="CA21" i="13" s="1"/>
  <c r="BG24" i="18"/>
  <c r="K124" i="18" s="1"/>
  <c r="BI716" i="5"/>
  <c r="BG8" i="18" s="1"/>
  <c r="K108" i="18" s="1"/>
  <c r="BJ610" i="5"/>
  <c r="BQ642" i="5"/>
  <c r="BQ643" i="5" s="1"/>
  <c r="BW14" i="21"/>
  <c r="BR16" i="20"/>
  <c r="BR17" i="20" s="1"/>
  <c r="BV15" i="16"/>
  <c r="BQ2" i="18"/>
  <c r="I127" i="18" s="1"/>
  <c r="BT2" i="14"/>
  <c r="BS661" i="5"/>
  <c r="BS662" i="5" s="1"/>
  <c r="BS635" i="5"/>
  <c r="BS636" i="5" s="1"/>
  <c r="BS648" i="5"/>
  <c r="BS649" i="5" s="1"/>
  <c r="BS622" i="5"/>
  <c r="BS623" i="5" s="1"/>
  <c r="BT607" i="5"/>
  <c r="BS609" i="5"/>
  <c r="Q29" i="20"/>
  <c r="S11" i="14"/>
  <c r="BW651" i="5"/>
  <c r="CA43" i="13"/>
  <c r="CA44" i="13" s="1"/>
  <c r="BV625" i="5"/>
  <c r="BQ18" i="18"/>
  <c r="I143" i="18" s="1"/>
  <c r="BR640" i="5"/>
  <c r="BR641" i="5" s="1"/>
  <c r="BU855" i="5"/>
  <c r="BU848" i="5"/>
  <c r="BZ22" i="13"/>
  <c r="AD64" i="20"/>
  <c r="AE633" i="5"/>
  <c r="AE624" i="5"/>
  <c r="AE691" i="5"/>
  <c r="AE685" i="5"/>
  <c r="BW14" i="16"/>
  <c r="BW21" i="16" s="1"/>
  <c r="BX20" i="16"/>
  <c r="BW17" i="16"/>
  <c r="AA9" i="18"/>
  <c r="C59" i="18" s="1"/>
  <c r="AC730" i="5"/>
  <c r="AC739" i="5" s="1"/>
  <c r="BN57" i="20"/>
  <c r="BN58" i="20" s="1"/>
  <c r="BP644" i="5"/>
  <c r="BP645" i="5" s="1"/>
  <c r="AC20" i="20"/>
  <c r="AB4" i="18"/>
  <c r="AD692" i="5"/>
  <c r="AD697" i="5"/>
  <c r="BM31" i="3"/>
  <c r="BM32" i="3" s="1"/>
  <c r="BN26" i="3"/>
  <c r="BS702" i="5"/>
  <c r="BR653" i="5"/>
  <c r="BR654" i="5" s="1"/>
  <c r="BR655" i="5" s="1"/>
  <c r="BF617" i="5"/>
  <c r="M376" i="19" l="1"/>
  <c r="N370" i="19"/>
  <c r="M396" i="19"/>
  <c r="BT682" i="5"/>
  <c r="BP54" i="20"/>
  <c r="BP56" i="20" s="1"/>
  <c r="AD712" i="5"/>
  <c r="AC21" i="20" s="1"/>
  <c r="BQ657" i="5"/>
  <c r="BQ658" i="5" s="1"/>
  <c r="BP663" i="5"/>
  <c r="BP672" i="5"/>
  <c r="BQ670" i="5"/>
  <c r="BQ671" i="5" s="1"/>
  <c r="BR642" i="5"/>
  <c r="BR643" i="5" s="1"/>
  <c r="BQ644" i="5"/>
  <c r="BQ645" i="5" s="1"/>
  <c r="BR668" i="5"/>
  <c r="BR669" i="5" s="1"/>
  <c r="BM18" i="16"/>
  <c r="BL22" i="16"/>
  <c r="BL23" i="16" s="1"/>
  <c r="T518" i="5"/>
  <c r="G518" i="5" s="1"/>
  <c r="R519" i="5"/>
  <c r="T519" i="5" s="1"/>
  <c r="G519" i="5" s="1"/>
  <c r="BS627" i="5"/>
  <c r="BS628" i="5" s="1"/>
  <c r="BU862" i="5"/>
  <c r="BP659" i="5"/>
  <c r="BP650" i="5"/>
  <c r="BQ49" i="20"/>
  <c r="BQ52" i="20" s="1"/>
  <c r="BQ50" i="20"/>
  <c r="BQ46" i="20"/>
  <c r="AF631" i="5"/>
  <c r="AF632" i="5" s="1"/>
  <c r="BG617" i="5"/>
  <c r="BX651" i="5"/>
  <c r="BY20" i="16"/>
  <c r="BX17" i="16"/>
  <c r="BX14" i="16"/>
  <c r="BX21" i="16" s="1"/>
  <c r="CB43" i="13"/>
  <c r="CB44" i="13" s="1"/>
  <c r="BS93" i="20"/>
  <c r="BS92" i="20"/>
  <c r="BS25" i="20"/>
  <c r="BS18" i="20"/>
  <c r="BS24" i="20"/>
  <c r="BF618" i="5"/>
  <c r="BF619" i="5" s="1"/>
  <c r="D54" i="18"/>
  <c r="CA22" i="13"/>
  <c r="BW834" i="5"/>
  <c r="BX789" i="5"/>
  <c r="BW791" i="5"/>
  <c r="BW790" i="5"/>
  <c r="CB20" i="13"/>
  <c r="CB21" i="13" s="1"/>
  <c r="CB54" i="13"/>
  <c r="CB55" i="13" s="1"/>
  <c r="CA29" i="13"/>
  <c r="CA30" i="13" s="1"/>
  <c r="BT738" i="5"/>
  <c r="BS732" i="5"/>
  <c r="BS800" i="5" s="1"/>
  <c r="BU15" i="20"/>
  <c r="BT14" i="20"/>
  <c r="BS640" i="5"/>
  <c r="BS641" i="5" s="1"/>
  <c r="BY13" i="21"/>
  <c r="BS3" i="18"/>
  <c r="K128" i="18" s="1"/>
  <c r="BV3" i="14"/>
  <c r="BU709" i="5"/>
  <c r="BU696" i="5"/>
  <c r="BU690" i="5"/>
  <c r="BU707" i="5"/>
  <c r="BU701" i="5"/>
  <c r="BU695" i="5"/>
  <c r="BU743" i="5"/>
  <c r="BU711" i="5"/>
  <c r="BU705" i="5"/>
  <c r="BU704" i="5"/>
  <c r="BU698" i="5"/>
  <c r="BU706" i="5"/>
  <c r="BU694" i="5"/>
  <c r="BU700" i="5"/>
  <c r="BU693" i="5"/>
  <c r="BU689" i="5"/>
  <c r="BU676" i="5"/>
  <c r="BU699" i="5"/>
  <c r="BU606" i="5"/>
  <c r="BU702" i="5" s="1"/>
  <c r="BV612" i="5"/>
  <c r="BV1055" i="5"/>
  <c r="BV1001" i="5"/>
  <c r="BV944" i="5"/>
  <c r="BT708" i="5"/>
  <c r="BT703" i="5"/>
  <c r="BT679" i="5"/>
  <c r="BT677" i="5"/>
  <c r="BT710" i="5"/>
  <c r="BT684" i="5"/>
  <c r="BT678" i="5"/>
  <c r="BZ31" i="13"/>
  <c r="BP646" i="5"/>
  <c r="BP637" i="5"/>
  <c r="BX14" i="21"/>
  <c r="BS16" i="20"/>
  <c r="BS17" i="20" s="1"/>
  <c r="BR2" i="18"/>
  <c r="J127" i="18" s="1"/>
  <c r="BU2" i="14"/>
  <c r="BW15" i="16"/>
  <c r="BT661" i="5"/>
  <c r="BT662" i="5" s="1"/>
  <c r="BT622" i="5"/>
  <c r="BT623" i="5" s="1"/>
  <c r="BT635" i="5"/>
  <c r="BT636" i="5" s="1"/>
  <c r="BT648" i="5"/>
  <c r="BT649" i="5" s="1"/>
  <c r="BU607" i="5"/>
  <c r="BT609" i="5"/>
  <c r="BV855" i="5"/>
  <c r="BV848" i="5"/>
  <c r="BX945" i="5"/>
  <c r="BW942" i="5"/>
  <c r="BW943" i="5"/>
  <c r="BS666" i="5"/>
  <c r="BS667" i="5" s="1"/>
  <c r="BH616" i="5"/>
  <c r="BR656" i="5"/>
  <c r="AC19" i="20"/>
  <c r="BZ23" i="13"/>
  <c r="BW625" i="5"/>
  <c r="AD20" i="20"/>
  <c r="AC4" i="18"/>
  <c r="AE692" i="5"/>
  <c r="AE697" i="5"/>
  <c r="BS37" i="10"/>
  <c r="BT36" i="10"/>
  <c r="BS653" i="5"/>
  <c r="BS654" i="5" s="1"/>
  <c r="BR18" i="18"/>
  <c r="J143" i="18" s="1"/>
  <c r="BO57" i="20"/>
  <c r="BO58" i="20" s="1"/>
  <c r="CB28" i="13"/>
  <c r="CB29" i="13" s="1"/>
  <c r="BW638" i="5"/>
  <c r="BS89" i="22"/>
  <c r="BS88" i="22"/>
  <c r="BS87" i="22"/>
  <c r="BS83" i="22"/>
  <c r="BS82" i="22"/>
  <c r="BS90" i="22"/>
  <c r="BS81" i="22"/>
  <c r="BS75" i="22"/>
  <c r="BT626" i="5" s="1"/>
  <c r="BS76" i="22"/>
  <c r="BT639" i="5" s="1"/>
  <c r="BS74" i="22"/>
  <c r="BT613" i="5" s="1"/>
  <c r="BS78" i="22"/>
  <c r="BT665" i="5" s="1"/>
  <c r="BS84" i="22"/>
  <c r="BS80" i="22"/>
  <c r="BS77" i="22"/>
  <c r="BT652" i="5" s="1"/>
  <c r="BR40" i="20"/>
  <c r="BR45" i="20" s="1"/>
  <c r="BS30" i="3" a="1"/>
  <c r="BS30" i="3" s="1"/>
  <c r="BS614" i="5"/>
  <c r="BS615" i="5" s="1"/>
  <c r="CC51" i="13"/>
  <c r="CC48" i="13"/>
  <c r="CC40" i="13"/>
  <c r="CC50" i="13"/>
  <c r="CC39" i="13"/>
  <c r="CC36" i="13"/>
  <c r="CC42" i="13"/>
  <c r="CC53" i="13"/>
  <c r="CC49" i="13"/>
  <c r="CC47" i="13"/>
  <c r="CC38" i="13"/>
  <c r="CC52" i="13"/>
  <c r="CC41" i="13"/>
  <c r="CD13" i="13"/>
  <c r="CC27" i="13"/>
  <c r="CC16" i="13"/>
  <c r="CC19" i="13"/>
  <c r="CC15" i="13"/>
  <c r="CC37" i="13"/>
  <c r="CC18" i="13"/>
  <c r="CC35" i="13"/>
  <c r="CC34" i="13"/>
  <c r="CC14" i="13"/>
  <c r="CC17" i="13"/>
  <c r="BT71" i="22"/>
  <c r="BU72" i="22"/>
  <c r="BR89" i="20"/>
  <c r="BR90" i="20" s="1"/>
  <c r="BV664" i="5"/>
  <c r="BM34" i="3"/>
  <c r="BM35" i="3" s="1"/>
  <c r="BM33" i="3"/>
  <c r="BH24" i="18"/>
  <c r="L124" i="18" s="1"/>
  <c r="BJ716" i="5"/>
  <c r="BH8" i="18" s="1"/>
  <c r="L108" i="18" s="1"/>
  <c r="BK610" i="5"/>
  <c r="BN31" i="3"/>
  <c r="BN32" i="3" s="1"/>
  <c r="BO26" i="3"/>
  <c r="AC736" i="5"/>
  <c r="AA14" i="18" s="1"/>
  <c r="C64" i="18" s="1"/>
  <c r="BW25" i="3" a="1"/>
  <c r="BW25" i="3" s="1"/>
  <c r="BX28" i="3"/>
  <c r="BW27" i="3"/>
  <c r="BK24" i="16"/>
  <c r="BK25" i="16" s="1"/>
  <c r="BK19" i="16" s="1"/>
  <c r="BU682" i="5" l="1"/>
  <c r="N376" i="19"/>
  <c r="N396" i="19"/>
  <c r="O370" i="19"/>
  <c r="AD714" i="5"/>
  <c r="AD717" i="5" s="1"/>
  <c r="AB5" i="18"/>
  <c r="D55" i="18" s="1"/>
  <c r="BQ54" i="20"/>
  <c r="BQ56" i="20" s="1"/>
  <c r="AC71" i="20"/>
  <c r="AC51" i="20"/>
  <c r="AC22" i="20"/>
  <c r="R26" i="20" s="1"/>
  <c r="AE712" i="5"/>
  <c r="AE714" i="5" s="1"/>
  <c r="AE717" i="5" s="1"/>
  <c r="BS629" i="5"/>
  <c r="BS630" i="5" s="1"/>
  <c r="BQ663" i="5"/>
  <c r="BQ672" i="5"/>
  <c r="BE63" i="20"/>
  <c r="BF675" i="5"/>
  <c r="BF674" i="5"/>
  <c r="BF611" i="5"/>
  <c r="BF620" i="5"/>
  <c r="BS655" i="5"/>
  <c r="BS656" i="5" s="1"/>
  <c r="BS642" i="5"/>
  <c r="BS643" i="5" s="1"/>
  <c r="CB30" i="13"/>
  <c r="CB31" i="13" s="1"/>
  <c r="BQ659" i="5"/>
  <c r="BQ650" i="5"/>
  <c r="BL24" i="16"/>
  <c r="BL25" i="16" s="1"/>
  <c r="BL19" i="16" s="1"/>
  <c r="BQ646" i="5"/>
  <c r="BQ637" i="5"/>
  <c r="BR644" i="5"/>
  <c r="BR645" i="5" s="1"/>
  <c r="CC28" i="13"/>
  <c r="CC29" i="13" s="1"/>
  <c r="CC30" i="13" s="1"/>
  <c r="BR49" i="20"/>
  <c r="BR52" i="20" s="1"/>
  <c r="BR50" i="20"/>
  <c r="BR46" i="20"/>
  <c r="BT732" i="5"/>
  <c r="BT800" i="5" s="1"/>
  <c r="BU738" i="5"/>
  <c r="BN18" i="16"/>
  <c r="BM22" i="16"/>
  <c r="BM23" i="16" s="1"/>
  <c r="BX834" i="5"/>
  <c r="BY789" i="5"/>
  <c r="BX791" i="5"/>
  <c r="BX790" i="5"/>
  <c r="BG618" i="5"/>
  <c r="BG619" i="5" s="1"/>
  <c r="BU71" i="22"/>
  <c r="BV72" i="22"/>
  <c r="BY28" i="3"/>
  <c r="BX27" i="3"/>
  <c r="BX25" i="3" a="1"/>
  <c r="BX25" i="3" s="1"/>
  <c r="BT89" i="22"/>
  <c r="BT82" i="22"/>
  <c r="BT90" i="22"/>
  <c r="BT81" i="22"/>
  <c r="AG629" i="5" s="1"/>
  <c r="AG630" i="5" s="1"/>
  <c r="BT74" i="22"/>
  <c r="BU613" i="5" s="1"/>
  <c r="BT88" i="22"/>
  <c r="BT87" i="22"/>
  <c r="BT83" i="22"/>
  <c r="BT75" i="22"/>
  <c r="BU626" i="5" s="1"/>
  <c r="BT78" i="22"/>
  <c r="BU665" i="5" s="1"/>
  <c r="BT84" i="22"/>
  <c r="BT77" i="22"/>
  <c r="BU652" i="5" s="1"/>
  <c r="BT80" i="22"/>
  <c r="BJ616" i="5" s="1"/>
  <c r="BT76" i="22"/>
  <c r="BU639" i="5" s="1"/>
  <c r="BR657" i="5"/>
  <c r="BR658" i="5" s="1"/>
  <c r="BY14" i="21"/>
  <c r="BT16" i="20"/>
  <c r="BT17" i="20" s="1"/>
  <c r="BS2" i="18"/>
  <c r="K127" i="18" s="1"/>
  <c r="BX15" i="16"/>
  <c r="BV2" i="14"/>
  <c r="BU622" i="5"/>
  <c r="BU623" i="5" s="1"/>
  <c r="BU648" i="5"/>
  <c r="BU649" i="5" s="1"/>
  <c r="BU661" i="5"/>
  <c r="BU662" i="5" s="1"/>
  <c r="BU609" i="5"/>
  <c r="BU635" i="5"/>
  <c r="BU636" i="5" s="1"/>
  <c r="BV607" i="5"/>
  <c r="BS89" i="20"/>
  <c r="BS90" i="20" s="1"/>
  <c r="BZ13" i="21"/>
  <c r="BW3" i="14"/>
  <c r="BT3" i="18"/>
  <c r="L128" i="18" s="1"/>
  <c r="BV707" i="5"/>
  <c r="BV701" i="5"/>
  <c r="BV695" i="5"/>
  <c r="BV743" i="5"/>
  <c r="BV706" i="5"/>
  <c r="BV700" i="5"/>
  <c r="BV694" i="5"/>
  <c r="BV711" i="5"/>
  <c r="BV705" i="5"/>
  <c r="BV709" i="5"/>
  <c r="BV704" i="5"/>
  <c r="BV699" i="5"/>
  <c r="BV693" i="5"/>
  <c r="BV690" i="5"/>
  <c r="BV689" i="5"/>
  <c r="BV676" i="5"/>
  <c r="BV696" i="5"/>
  <c r="BV606" i="5"/>
  <c r="BV702" i="5" s="1"/>
  <c r="BW612" i="5"/>
  <c r="BV698" i="5"/>
  <c r="BT653" i="5"/>
  <c r="BT654" i="5" s="1"/>
  <c r="E54" i="18"/>
  <c r="BU708" i="5"/>
  <c r="BU710" i="5"/>
  <c r="BU703" i="5"/>
  <c r="BU677" i="5"/>
  <c r="BU679" i="5"/>
  <c r="BU684" i="5"/>
  <c r="BU678" i="5"/>
  <c r="BW855" i="5"/>
  <c r="BW848" i="5"/>
  <c r="BI616" i="5"/>
  <c r="AD19" i="20"/>
  <c r="BW1055" i="5"/>
  <c r="BW1001" i="5"/>
  <c r="BW944" i="5"/>
  <c r="AE64" i="20"/>
  <c r="AF624" i="5"/>
  <c r="AF633" i="5"/>
  <c r="AF691" i="5"/>
  <c r="AF685" i="5"/>
  <c r="BV862" i="5"/>
  <c r="BX638" i="5"/>
  <c r="CA23" i="13"/>
  <c r="CA24" i="13" s="1"/>
  <c r="BR670" i="5"/>
  <c r="BR671" i="5" s="1"/>
  <c r="CD50" i="13"/>
  <c r="CD39" i="13"/>
  <c r="CD36" i="13"/>
  <c r="CD42" i="13"/>
  <c r="CD53" i="13"/>
  <c r="CD49" i="13"/>
  <c r="CD47" i="13"/>
  <c r="CD38" i="13"/>
  <c r="CD52" i="13"/>
  <c r="CD41" i="13"/>
  <c r="CD37" i="13"/>
  <c r="CE13" i="13"/>
  <c r="CD40" i="13"/>
  <c r="CD27" i="13"/>
  <c r="CD16" i="13"/>
  <c r="CD48" i="13"/>
  <c r="CD51" i="13"/>
  <c r="CD19" i="13"/>
  <c r="CD15" i="13"/>
  <c r="CD18" i="13"/>
  <c r="CD35" i="13"/>
  <c r="CD34" i="13"/>
  <c r="CD14" i="13"/>
  <c r="CD17" i="13"/>
  <c r="BW664" i="5"/>
  <c r="BT666" i="5"/>
  <c r="BT667" i="5" s="1"/>
  <c r="BT668" i="5" s="1"/>
  <c r="BS668" i="5"/>
  <c r="BS669" i="5" s="1"/>
  <c r="BY945" i="5"/>
  <c r="BX943" i="5"/>
  <c r="BX942" i="5"/>
  <c r="CB22" i="13"/>
  <c r="CB23" i="13" s="1"/>
  <c r="BZ20" i="16"/>
  <c r="BY14" i="16"/>
  <c r="BY21" i="16" s="1"/>
  <c r="BY17" i="16"/>
  <c r="BZ24" i="13"/>
  <c r="BZ57" i="13" s="1"/>
  <c r="CC20" i="13"/>
  <c r="CC21" i="13" s="1"/>
  <c r="CC43" i="13"/>
  <c r="CC44" i="13" s="1"/>
  <c r="BS40" i="20"/>
  <c r="BS45" i="20" s="1"/>
  <c r="BT30" i="3" a="1"/>
  <c r="BT30" i="3" s="1"/>
  <c r="BT614" i="5"/>
  <c r="BT615" i="5" s="1"/>
  <c r="BS18" i="18"/>
  <c r="K143" i="18" s="1"/>
  <c r="BY651" i="5"/>
  <c r="CA31" i="13"/>
  <c r="CC54" i="13"/>
  <c r="CC55" i="13" s="1"/>
  <c r="BO31" i="3"/>
  <c r="BO32" i="3" s="1"/>
  <c r="BP26" i="3"/>
  <c r="BT640" i="5"/>
  <c r="BT641" i="5" s="1"/>
  <c r="BX625" i="5"/>
  <c r="BP57" i="20"/>
  <c r="BP58" i="20" s="1"/>
  <c r="BN34" i="3"/>
  <c r="BN35" i="3" s="1"/>
  <c r="BN33" i="3"/>
  <c r="BT627" i="5"/>
  <c r="BT628" i="5" s="1"/>
  <c r="BH617" i="5"/>
  <c r="BT93" i="20"/>
  <c r="BT92" i="20"/>
  <c r="BT25" i="20"/>
  <c r="BT24" i="20"/>
  <c r="BT18" i="20"/>
  <c r="BI24" i="18"/>
  <c r="M124" i="18" s="1"/>
  <c r="BK716" i="5"/>
  <c r="BI8" i="18" s="1"/>
  <c r="M108" i="18" s="1"/>
  <c r="BL610" i="5"/>
  <c r="BT37" i="10"/>
  <c r="BU36" i="10"/>
  <c r="BV15" i="20"/>
  <c r="BU14" i="20"/>
  <c r="BV682" i="5" l="1"/>
  <c r="P370" i="19"/>
  <c r="O396" i="19"/>
  <c r="O376" i="19"/>
  <c r="CA57" i="13"/>
  <c r="CC31" i="13"/>
  <c r="AC5" i="18"/>
  <c r="E55" i="18" s="1"/>
  <c r="CB24" i="13"/>
  <c r="CB57" i="13" s="1"/>
  <c r="AD21" i="20"/>
  <c r="AD22" i="20" s="1"/>
  <c r="S96" i="20" s="1"/>
  <c r="CC22" i="13"/>
  <c r="CC23" i="13" s="1"/>
  <c r="AB6" i="18"/>
  <c r="D56" i="18" s="1"/>
  <c r="AD51" i="20"/>
  <c r="AC23" i="20"/>
  <c r="R96" i="20"/>
  <c r="AC91" i="20"/>
  <c r="BR54" i="20"/>
  <c r="BR56" i="20" s="1"/>
  <c r="R28" i="20"/>
  <c r="T11" i="14" s="1"/>
  <c r="R94" i="20"/>
  <c r="AD71" i="20"/>
  <c r="BS657" i="5"/>
  <c r="BS658" i="5" s="1"/>
  <c r="BT655" i="5"/>
  <c r="BT656" i="5" s="1"/>
  <c r="BT642" i="5"/>
  <c r="BT643" i="5" s="1"/>
  <c r="BS670" i="5"/>
  <c r="BS671" i="5" s="1"/>
  <c r="BT629" i="5"/>
  <c r="BT630" i="5" s="1"/>
  <c r="BS631" i="5"/>
  <c r="BS632" i="5" s="1"/>
  <c r="BX664" i="5"/>
  <c r="BW862" i="5"/>
  <c r="BI617" i="5"/>
  <c r="BT89" i="20"/>
  <c r="BT90" i="20" s="1"/>
  <c r="BT18" i="18"/>
  <c r="L143" i="18" s="1"/>
  <c r="BJ617" i="5"/>
  <c r="BM24" i="16"/>
  <c r="BM25" i="16" s="1"/>
  <c r="BM19" i="16" s="1"/>
  <c r="BS644" i="5"/>
  <c r="BS645" i="5" s="1"/>
  <c r="BX1055" i="5"/>
  <c r="BX1001" i="5"/>
  <c r="BX944" i="5"/>
  <c r="CD54" i="13"/>
  <c r="CD55" i="13" s="1"/>
  <c r="BU653" i="5"/>
  <c r="BU654" i="5" s="1"/>
  <c r="BF63" i="20"/>
  <c r="BG675" i="5"/>
  <c r="BG674" i="5"/>
  <c r="BG620" i="5"/>
  <c r="BG611" i="5"/>
  <c r="BO18" i="16"/>
  <c r="BN22" i="16"/>
  <c r="BN23" i="16" s="1"/>
  <c r="BS49" i="20"/>
  <c r="BS52" i="20" s="1"/>
  <c r="BS50" i="20"/>
  <c r="BS46" i="20"/>
  <c r="BU666" i="5"/>
  <c r="BU667" i="5" s="1"/>
  <c r="BR637" i="5"/>
  <c r="BR646" i="5"/>
  <c r="BQ57" i="20"/>
  <c r="BQ58" i="20" s="1"/>
  <c r="BZ945" i="5"/>
  <c r="BY943" i="5"/>
  <c r="BY942" i="5"/>
  <c r="BU627" i="5"/>
  <c r="BU628" i="5" s="1"/>
  <c r="AE20" i="20"/>
  <c r="AD4" i="18"/>
  <c r="AF692" i="5"/>
  <c r="AF697" i="5"/>
  <c r="BZ28" i="3"/>
  <c r="BY27" i="3"/>
  <c r="BY25" i="3" a="1"/>
  <c r="BY25" i="3" s="1"/>
  <c r="AC9" i="18"/>
  <c r="E59" i="18" s="1"/>
  <c r="AE730" i="5"/>
  <c r="BZ651" i="5"/>
  <c r="BY625" i="5"/>
  <c r="BU92" i="20"/>
  <c r="BU93" i="20"/>
  <c r="BU25" i="20"/>
  <c r="BU24" i="20"/>
  <c r="BU18" i="20"/>
  <c r="BP31" i="3"/>
  <c r="BP32" i="3" s="1"/>
  <c r="BQ26" i="3"/>
  <c r="CA13" i="21"/>
  <c r="BU3" i="18"/>
  <c r="M128" i="18" s="1"/>
  <c r="BX3" i="14"/>
  <c r="BW743" i="5"/>
  <c r="BW707" i="5"/>
  <c r="BW701" i="5"/>
  <c r="BW695" i="5"/>
  <c r="BW689" i="5"/>
  <c r="BW706" i="5"/>
  <c r="BW700" i="5"/>
  <c r="BW694" i="5"/>
  <c r="BW711" i="5"/>
  <c r="BW704" i="5"/>
  <c r="BW709" i="5"/>
  <c r="BW699" i="5"/>
  <c r="BW696" i="5"/>
  <c r="BW693" i="5"/>
  <c r="BW690" i="5"/>
  <c r="BW705" i="5"/>
  <c r="BW676" i="5"/>
  <c r="BW698" i="5"/>
  <c r="BX612" i="5"/>
  <c r="BW606" i="5"/>
  <c r="BW72" i="22"/>
  <c r="BV71" i="22"/>
  <c r="BU732" i="5"/>
  <c r="BU800" i="5" s="1"/>
  <c r="BV738" i="5"/>
  <c r="BJ24" i="18"/>
  <c r="N124" i="18" s="1"/>
  <c r="BL716" i="5"/>
  <c r="BJ8" i="18" s="1"/>
  <c r="N108" i="18" s="1"/>
  <c r="BM610" i="5"/>
  <c r="I217" i="5"/>
  <c r="BH618" i="5"/>
  <c r="BH619" i="5" s="1"/>
  <c r="CA20" i="16"/>
  <c r="BZ17" i="16"/>
  <c r="BZ14" i="16"/>
  <c r="BZ21" i="16" s="1"/>
  <c r="CD28" i="13"/>
  <c r="BW15" i="20"/>
  <c r="BV14" i="20"/>
  <c r="BO34" i="3"/>
  <c r="BO35" i="3" s="1"/>
  <c r="BO33" i="3"/>
  <c r="BY638" i="5"/>
  <c r="BV710" i="5"/>
  <c r="BV703" i="5"/>
  <c r="BV679" i="5"/>
  <c r="BV677" i="5"/>
  <c r="BV708" i="5"/>
  <c r="BV684" i="5"/>
  <c r="BV678" i="5"/>
  <c r="BU90" i="22"/>
  <c r="BU81" i="22"/>
  <c r="BU88" i="22"/>
  <c r="BU87" i="22"/>
  <c r="BU89" i="22"/>
  <c r="BU83" i="22"/>
  <c r="BU75" i="22"/>
  <c r="BV626" i="5" s="1"/>
  <c r="BU82" i="22"/>
  <c r="BU84" i="22"/>
  <c r="BU80" i="22"/>
  <c r="BU78" i="22"/>
  <c r="BV665" i="5" s="1"/>
  <c r="BU74" i="22"/>
  <c r="BV613" i="5" s="1"/>
  <c r="BU76" i="22"/>
  <c r="BV639" i="5" s="1"/>
  <c r="BU77" i="22"/>
  <c r="BV652" i="5" s="1"/>
  <c r="BY834" i="5"/>
  <c r="BZ789" i="5"/>
  <c r="BY791" i="5"/>
  <c r="BY790" i="5"/>
  <c r="BV36" i="10"/>
  <c r="BU37" i="10"/>
  <c r="CE50" i="13"/>
  <c r="CE42" i="13"/>
  <c r="CE27" i="13"/>
  <c r="CE53" i="13"/>
  <c r="CE49" i="13"/>
  <c r="CE35" i="13"/>
  <c r="CE47" i="13"/>
  <c r="CE52" i="13"/>
  <c r="CE41" i="13"/>
  <c r="CE37" i="13"/>
  <c r="CE51" i="13"/>
  <c r="CE48" i="13"/>
  <c r="CE40" i="13"/>
  <c r="CE16" i="13"/>
  <c r="CE39" i="13"/>
  <c r="CE38" i="13"/>
  <c r="CE19" i="13"/>
  <c r="CE15" i="13"/>
  <c r="CE36" i="13"/>
  <c r="CE18" i="13"/>
  <c r="CE34" i="13"/>
  <c r="CE14" i="13"/>
  <c r="CE17" i="13"/>
  <c r="CF13" i="13"/>
  <c r="BT40" i="20"/>
  <c r="BT45" i="20" s="1"/>
  <c r="BU30" i="3" a="1"/>
  <c r="BU30" i="3" s="1"/>
  <c r="BU614" i="5"/>
  <c r="CD20" i="13"/>
  <c r="CD21" i="13" s="1"/>
  <c r="BZ14" i="21"/>
  <c r="BU16" i="20"/>
  <c r="BU17" i="20" s="1"/>
  <c r="BW2" i="14"/>
  <c r="BT2" i="18"/>
  <c r="L127" i="18" s="1"/>
  <c r="BY15" i="16"/>
  <c r="BV635" i="5"/>
  <c r="BV636" i="5" s="1"/>
  <c r="BV648" i="5"/>
  <c r="BV649" i="5" s="1"/>
  <c r="BV661" i="5"/>
  <c r="BV662" i="5" s="1"/>
  <c r="BW607" i="5"/>
  <c r="BV609" i="5"/>
  <c r="BV622" i="5"/>
  <c r="BV623" i="5" s="1"/>
  <c r="AG631" i="5"/>
  <c r="AG632" i="5" s="1"/>
  <c r="AB9" i="18"/>
  <c r="D59" i="18" s="1"/>
  <c r="AD730" i="5"/>
  <c r="AD739" i="5" s="1"/>
  <c r="BT669" i="5"/>
  <c r="CD43" i="13"/>
  <c r="CD44" i="13" s="1"/>
  <c r="BR663" i="5"/>
  <c r="BR672" i="5"/>
  <c r="BR659" i="5"/>
  <c r="BR650" i="5"/>
  <c r="BX855" i="5"/>
  <c r="BX848" i="5"/>
  <c r="BU640" i="5"/>
  <c r="BU641" i="5" s="1"/>
  <c r="AC6" i="18" l="1"/>
  <c r="E56" i="18" s="1"/>
  <c r="CD29" i="13"/>
  <c r="CD30" i="13" s="1"/>
  <c r="E441" i="19"/>
  <c r="P376" i="19"/>
  <c r="P396" i="19"/>
  <c r="CD22" i="13"/>
  <c r="CD23" i="13" s="1"/>
  <c r="R29" i="20"/>
  <c r="CC24" i="13"/>
  <c r="CC57" i="13" s="1"/>
  <c r="R99" i="20"/>
  <c r="S763" i="5" s="1"/>
  <c r="AF712" i="5"/>
  <c r="AF714" i="5" s="1"/>
  <c r="AF717" i="5" s="1"/>
  <c r="BS54" i="20"/>
  <c r="BS56" i="20" s="1"/>
  <c r="AD91" i="20"/>
  <c r="AD23" i="20"/>
  <c r="S26" i="20"/>
  <c r="S28" i="20"/>
  <c r="S29" i="20" s="1"/>
  <c r="S94" i="20"/>
  <c r="BS672" i="5"/>
  <c r="BS663" i="5"/>
  <c r="BG63" i="20"/>
  <c r="BH675" i="5"/>
  <c r="BH674" i="5"/>
  <c r="BH620" i="5"/>
  <c r="BH611" i="5"/>
  <c r="BT644" i="5"/>
  <c r="BT645" i="5" s="1"/>
  <c r="BU642" i="5"/>
  <c r="BU643" i="5" s="1"/>
  <c r="BU668" i="5"/>
  <c r="BU669" i="5" s="1"/>
  <c r="BS646" i="5"/>
  <c r="BS637" i="5"/>
  <c r="BU655" i="5"/>
  <c r="BU656" i="5" s="1"/>
  <c r="AF64" i="20"/>
  <c r="AG624" i="5"/>
  <c r="AG633" i="5"/>
  <c r="AG691" i="5"/>
  <c r="AG685" i="5"/>
  <c r="BT657" i="5"/>
  <c r="BT658" i="5" s="1"/>
  <c r="BR64" i="20"/>
  <c r="BS624" i="5"/>
  <c r="BS633" i="5"/>
  <c r="BS659" i="5"/>
  <c r="BS650" i="5"/>
  <c r="CF50" i="13"/>
  <c r="CF39" i="13"/>
  <c r="CF36" i="13"/>
  <c r="CF42" i="13"/>
  <c r="CF27" i="13"/>
  <c r="CF53" i="13"/>
  <c r="CF49" i="13"/>
  <c r="CF35" i="13"/>
  <c r="CF47" i="13"/>
  <c r="CF38" i="13"/>
  <c r="CF52" i="13"/>
  <c r="CF41" i="13"/>
  <c r="CF51" i="13"/>
  <c r="CF48" i="13"/>
  <c r="CF40" i="13"/>
  <c r="CF19" i="13"/>
  <c r="CF15" i="13"/>
  <c r="CF18" i="13"/>
  <c r="CF37" i="13"/>
  <c r="CF34" i="13"/>
  <c r="CF14" i="13"/>
  <c r="CF17" i="13"/>
  <c r="CG13" i="13"/>
  <c r="CF16" i="13"/>
  <c r="BU629" i="5"/>
  <c r="BU630" i="5" s="1"/>
  <c r="BP18" i="16"/>
  <c r="BO22" i="16"/>
  <c r="BO23" i="16" s="1"/>
  <c r="BI618" i="5"/>
  <c r="BI619" i="5" s="1"/>
  <c r="BZ638" i="5"/>
  <c r="BW738" i="5"/>
  <c r="BV732" i="5"/>
  <c r="BV800" i="5" s="1"/>
  <c r="CE20" i="13"/>
  <c r="CE21" i="13" s="1"/>
  <c r="BW710" i="5"/>
  <c r="BW703" i="5"/>
  <c r="BW684" i="5"/>
  <c r="BW708" i="5"/>
  <c r="BW678" i="5"/>
  <c r="BW677" i="5"/>
  <c r="BW679" i="5"/>
  <c r="BW702" i="5"/>
  <c r="BU18" i="18"/>
  <c r="M143" i="18" s="1"/>
  <c r="BX862" i="5"/>
  <c r="BT49" i="20"/>
  <c r="BT52" i="20" s="1"/>
  <c r="BT46" i="20"/>
  <c r="BT50" i="20"/>
  <c r="CE43" i="13"/>
  <c r="CE44" i="13" s="1"/>
  <c r="CB20" i="16"/>
  <c r="CA17" i="16"/>
  <c r="CA14" i="16"/>
  <c r="CA21" i="16" s="1"/>
  <c r="CB13" i="21"/>
  <c r="BV3" i="18"/>
  <c r="N128" i="18" s="1"/>
  <c r="BY3" i="14"/>
  <c r="BX743" i="5"/>
  <c r="BX706" i="5"/>
  <c r="BX700" i="5"/>
  <c r="BX694" i="5"/>
  <c r="BX711" i="5"/>
  <c r="BX705" i="5"/>
  <c r="BX699" i="5"/>
  <c r="BX693" i="5"/>
  <c r="BX704" i="5"/>
  <c r="BX709" i="5"/>
  <c r="BX701" i="5"/>
  <c r="BX696" i="5"/>
  <c r="BX707" i="5"/>
  <c r="BX690" i="5"/>
  <c r="BX689" i="5"/>
  <c r="BX676" i="5"/>
  <c r="BX698" i="5"/>
  <c r="BX695" i="5"/>
  <c r="BX606" i="5"/>
  <c r="BY612" i="5"/>
  <c r="BJ618" i="5"/>
  <c r="BJ619" i="5" s="1"/>
  <c r="AE739" i="5"/>
  <c r="AD736" i="5"/>
  <c r="AB14" i="18" s="1"/>
  <c r="D64" i="18" s="1"/>
  <c r="BU615" i="5"/>
  <c r="BW36" i="10"/>
  <c r="BV37" i="10"/>
  <c r="BV653" i="5"/>
  <c r="BV654" i="5" s="1"/>
  <c r="BV92" i="20"/>
  <c r="BV93" i="20"/>
  <c r="BV25" i="20"/>
  <c r="BV24" i="20"/>
  <c r="BV18" i="20"/>
  <c r="BW682" i="5"/>
  <c r="BY855" i="5"/>
  <c r="BY848" i="5"/>
  <c r="CE54" i="13"/>
  <c r="CE55" i="13" s="1"/>
  <c r="BV640" i="5"/>
  <c r="BV641" i="5" s="1"/>
  <c r="BX15" i="20"/>
  <c r="BW14" i="20"/>
  <c r="BV90" i="22"/>
  <c r="BV88" i="22"/>
  <c r="BV87" i="22"/>
  <c r="BV83" i="22"/>
  <c r="BV75" i="22"/>
  <c r="BW626" i="5" s="1"/>
  <c r="BV82" i="22"/>
  <c r="BV89" i="22"/>
  <c r="BV84" i="22"/>
  <c r="BV80" i="22"/>
  <c r="BL616" i="5" s="1"/>
  <c r="BV77" i="22"/>
  <c r="BW652" i="5" s="1"/>
  <c r="BV78" i="22"/>
  <c r="BW665" i="5" s="1"/>
  <c r="BV74" i="22"/>
  <c r="BW613" i="5" s="1"/>
  <c r="BV81" i="22"/>
  <c r="AH629" i="5" s="1"/>
  <c r="AH630" i="5" s="1"/>
  <c r="BV76" i="22"/>
  <c r="BW639" i="5" s="1"/>
  <c r="BY664" i="5"/>
  <c r="BX682" i="5"/>
  <c r="BX72" i="22"/>
  <c r="BW71" i="22"/>
  <c r="CA28" i="3"/>
  <c r="BZ27" i="3"/>
  <c r="BZ25" i="3" a="1"/>
  <c r="BZ25" i="3" s="1"/>
  <c r="F54" i="18"/>
  <c r="BU40" i="20"/>
  <c r="BU45" i="20" s="1"/>
  <c r="BV614" i="5"/>
  <c r="BV30" i="3" a="1"/>
  <c r="BV30" i="3" s="1"/>
  <c r="BV666" i="5"/>
  <c r="BV667" i="5" s="1"/>
  <c r="H15" i="15"/>
  <c r="I220" i="5"/>
  <c r="I221" i="5" s="1"/>
  <c r="BQ31" i="3"/>
  <c r="BQ32" i="3" s="1"/>
  <c r="BR26" i="3"/>
  <c r="BZ625" i="5"/>
  <c r="AE19" i="20"/>
  <c r="BT670" i="5"/>
  <c r="BT671" i="5" s="1"/>
  <c r="BK616" i="5"/>
  <c r="BU89" i="20"/>
  <c r="BU90" i="20" s="1"/>
  <c r="BK24" i="18"/>
  <c r="C149" i="18" s="1"/>
  <c r="BM716" i="5"/>
  <c r="BK8" i="18" s="1"/>
  <c r="C133" i="18" s="1"/>
  <c r="BN610" i="5"/>
  <c r="BP34" i="3"/>
  <c r="BP35" i="3" s="1"/>
  <c r="BP33" i="3"/>
  <c r="BY1055" i="5"/>
  <c r="BY1001" i="5"/>
  <c r="BY944" i="5"/>
  <c r="CA14" i="21"/>
  <c r="BV16" i="20"/>
  <c r="BV17" i="20" s="1"/>
  <c r="BU2" i="18"/>
  <c r="M127" i="18" s="1"/>
  <c r="BZ15" i="16"/>
  <c r="BX2" i="14"/>
  <c r="BW635" i="5"/>
  <c r="BW636" i="5" s="1"/>
  <c r="BW648" i="5"/>
  <c r="BW649" i="5" s="1"/>
  <c r="BW661" i="5"/>
  <c r="BW662" i="5" s="1"/>
  <c r="BX607" i="5"/>
  <c r="BW622" i="5"/>
  <c r="BW623" i="5" s="1"/>
  <c r="BW609" i="5"/>
  <c r="CE28" i="13"/>
  <c r="CE29" i="13" s="1"/>
  <c r="CE30" i="13" s="1"/>
  <c r="CA651" i="5"/>
  <c r="BZ943" i="5"/>
  <c r="BZ942" i="5"/>
  <c r="CA945" i="5"/>
  <c r="BT631" i="5"/>
  <c r="BT632" i="5" s="1"/>
  <c r="BZ834" i="5"/>
  <c r="CA789" i="5"/>
  <c r="BZ791" i="5"/>
  <c r="BZ790" i="5"/>
  <c r="BV627" i="5"/>
  <c r="BV628" i="5" s="1"/>
  <c r="BR57" i="20"/>
  <c r="BR58" i="20" s="1"/>
  <c r="BN24" i="16"/>
  <c r="BN25" i="16" s="1"/>
  <c r="BN19" i="16" s="1"/>
  <c r="D447" i="19" l="1"/>
  <c r="Q376" i="19"/>
  <c r="E447" i="19"/>
  <c r="F441" i="19"/>
  <c r="E431" i="19"/>
  <c r="F431" i="19" s="1"/>
  <c r="G431" i="19" s="1"/>
  <c r="H431" i="19" s="1"/>
  <c r="I431" i="19" s="1"/>
  <c r="J431" i="19" s="1"/>
  <c r="K431" i="19" s="1"/>
  <c r="L431" i="19" s="1"/>
  <c r="M431" i="19" s="1"/>
  <c r="N431" i="19" s="1"/>
  <c r="O431" i="19" s="1"/>
  <c r="P431" i="19" s="1"/>
  <c r="E467" i="19"/>
  <c r="CD31" i="13"/>
  <c r="CD24" i="13"/>
  <c r="AE71" i="20"/>
  <c r="AD5" i="18"/>
  <c r="F55" i="18" s="1"/>
  <c r="AE51" i="20"/>
  <c r="AE21" i="20"/>
  <c r="AE22" i="20" s="1"/>
  <c r="T94" i="20" s="1"/>
  <c r="S99" i="20"/>
  <c r="T763" i="5" s="1"/>
  <c r="U11" i="14"/>
  <c r="BT54" i="20"/>
  <c r="BT56" i="20" s="1"/>
  <c r="BV655" i="5"/>
  <c r="BV656" i="5" s="1"/>
  <c r="BS64" i="20"/>
  <c r="BT633" i="5"/>
  <c r="BT624" i="5"/>
  <c r="BV668" i="5"/>
  <c r="BV669" i="5" s="1"/>
  <c r="BT672" i="5"/>
  <c r="BT663" i="5"/>
  <c r="BV629" i="5"/>
  <c r="BV630" i="5" s="1"/>
  <c r="BU670" i="5"/>
  <c r="BU671" i="5" s="1"/>
  <c r="BT659" i="5"/>
  <c r="BT650" i="5"/>
  <c r="BT637" i="5"/>
  <c r="BT646" i="5"/>
  <c r="BL24" i="18"/>
  <c r="D149" i="18" s="1"/>
  <c r="BN716" i="5"/>
  <c r="BL8" i="18" s="1"/>
  <c r="D133" i="18" s="1"/>
  <c r="BO610" i="5"/>
  <c r="BR31" i="3"/>
  <c r="BR32" i="3" s="1"/>
  <c r="BS26" i="3"/>
  <c r="CF28" i="13"/>
  <c r="CC20" i="16"/>
  <c r="CB17" i="16"/>
  <c r="CB14" i="16"/>
  <c r="CB21" i="16" s="1"/>
  <c r="BH63" i="20"/>
  <c r="BI675" i="5"/>
  <c r="BI674" i="5"/>
  <c r="BI620" i="5"/>
  <c r="BI611" i="5"/>
  <c r="BV642" i="5"/>
  <c r="BV643" i="5" s="1"/>
  <c r="BQ34" i="3"/>
  <c r="BQ35" i="3" s="1"/>
  <c r="BQ33" i="3"/>
  <c r="BI63" i="20"/>
  <c r="BJ674" i="5"/>
  <c r="BJ675" i="5"/>
  <c r="BJ611" i="5"/>
  <c r="BJ620" i="5"/>
  <c r="BW732" i="5"/>
  <c r="BW800" i="5" s="1"/>
  <c r="BX738" i="5"/>
  <c r="BW627" i="5"/>
  <c r="BW628" i="5" s="1"/>
  <c r="BO24" i="16"/>
  <c r="BO25" i="16" s="1"/>
  <c r="BO19" i="16" s="1"/>
  <c r="AF20" i="20"/>
  <c r="AE4" i="18"/>
  <c r="AG692" i="5"/>
  <c r="AG697" i="5"/>
  <c r="BZ1055" i="5"/>
  <c r="BZ1001" i="5"/>
  <c r="BZ944" i="5"/>
  <c r="BW88" i="22"/>
  <c r="BW87" i="22"/>
  <c r="BW89" i="22"/>
  <c r="BW84" i="22"/>
  <c r="BW83" i="22"/>
  <c r="BW90" i="22"/>
  <c r="BW82" i="22"/>
  <c r="BW78" i="22"/>
  <c r="BX665" i="5" s="1"/>
  <c r="BW74" i="22"/>
  <c r="BX613" i="5" s="1"/>
  <c r="BW81" i="22"/>
  <c r="BW77" i="22"/>
  <c r="BX652" i="5" s="1"/>
  <c r="BW76" i="22"/>
  <c r="BX639" i="5" s="1"/>
  <c r="BW75" i="22"/>
  <c r="BX626" i="5" s="1"/>
  <c r="BW80" i="22"/>
  <c r="BQ18" i="16"/>
  <c r="BP22" i="16"/>
  <c r="BP23" i="16" s="1"/>
  <c r="CE31" i="13"/>
  <c r="BY72" i="22"/>
  <c r="BX71" i="22"/>
  <c r="BV89" i="20"/>
  <c r="BV90" i="20" s="1"/>
  <c r="CA638" i="5"/>
  <c r="BW640" i="5"/>
  <c r="BW641" i="5" s="1"/>
  <c r="CC13" i="21"/>
  <c r="BW3" i="18"/>
  <c r="C153" i="18" s="1"/>
  <c r="BZ3" i="14"/>
  <c r="BY706" i="5"/>
  <c r="BY700" i="5"/>
  <c r="BY694" i="5"/>
  <c r="BY743" i="5"/>
  <c r="BY711" i="5"/>
  <c r="BY705" i="5"/>
  <c r="BY699" i="5"/>
  <c r="BY693" i="5"/>
  <c r="BY709" i="5"/>
  <c r="BY701" i="5"/>
  <c r="BY696" i="5"/>
  <c r="BY707" i="5"/>
  <c r="BY704" i="5"/>
  <c r="BY689" i="5"/>
  <c r="BY676" i="5"/>
  <c r="BY698" i="5"/>
  <c r="BY695" i="5"/>
  <c r="BY690" i="5"/>
  <c r="BY606" i="5"/>
  <c r="BY702" i="5" s="1"/>
  <c r="BZ612" i="5"/>
  <c r="BV18" i="18"/>
  <c r="N143" i="18" s="1"/>
  <c r="CB651" i="5"/>
  <c r="BU49" i="20"/>
  <c r="BU52" i="20" s="1"/>
  <c r="BU50" i="20"/>
  <c r="BU46" i="20"/>
  <c r="AH631" i="5"/>
  <c r="AH632" i="5" s="1"/>
  <c r="BX710" i="5"/>
  <c r="BX703" i="5"/>
  <c r="BX708" i="5"/>
  <c r="BX678" i="5"/>
  <c r="BX677" i="5"/>
  <c r="BX684" i="5"/>
  <c r="BX679" i="5"/>
  <c r="BX702" i="5"/>
  <c r="CG42" i="13"/>
  <c r="CG53" i="13"/>
  <c r="CG49" i="13"/>
  <c r="CG35" i="13"/>
  <c r="CG47" i="13"/>
  <c r="CG38" i="13"/>
  <c r="CG52" i="13"/>
  <c r="CG41" i="13"/>
  <c r="CG37" i="13"/>
  <c r="CG51" i="13"/>
  <c r="CG48" i="13"/>
  <c r="CG40" i="13"/>
  <c r="CG39" i="13"/>
  <c r="CG27" i="13"/>
  <c r="CG19" i="13"/>
  <c r="CG15" i="13"/>
  <c r="CG50" i="13"/>
  <c r="CG18" i="13"/>
  <c r="CG36" i="13"/>
  <c r="CG34" i="13"/>
  <c r="CG14" i="13"/>
  <c r="CG17" i="13"/>
  <c r="CH13" i="13"/>
  <c r="CG16" i="13"/>
  <c r="CA943" i="5"/>
  <c r="CA942" i="5"/>
  <c r="CB945" i="5"/>
  <c r="BZ855" i="5"/>
  <c r="BZ848" i="5"/>
  <c r="BV615" i="5"/>
  <c r="CB28" i="3"/>
  <c r="CA27" i="3"/>
  <c r="CA25" i="3" a="1"/>
  <c r="CA25" i="3" s="1"/>
  <c r="BZ664" i="5"/>
  <c r="BV40" i="20"/>
  <c r="BV45" i="20" s="1"/>
  <c r="BW614" i="5"/>
  <c r="BW615" i="5" s="1"/>
  <c r="BW30" i="3" a="1"/>
  <c r="BW30" i="3" s="1"/>
  <c r="BW92" i="20"/>
  <c r="BW93" i="20"/>
  <c r="BW25" i="20"/>
  <c r="BW24" i="20"/>
  <c r="BW18" i="20"/>
  <c r="AE736" i="5"/>
  <c r="AC14" i="18" s="1"/>
  <c r="E64" i="18" s="1"/>
  <c r="CB14" i="21"/>
  <c r="BW16" i="20"/>
  <c r="BW17" i="20" s="1"/>
  <c r="BV2" i="18"/>
  <c r="N127" i="18" s="1"/>
  <c r="CA15" i="16"/>
  <c r="BY2" i="14"/>
  <c r="BX635" i="5"/>
  <c r="BX636" i="5" s="1"/>
  <c r="BX661" i="5"/>
  <c r="BX662" i="5" s="1"/>
  <c r="BY607" i="5"/>
  <c r="BX622" i="5"/>
  <c r="BX623" i="5" s="1"/>
  <c r="BX609" i="5"/>
  <c r="BX648" i="5"/>
  <c r="BX649" i="5" s="1"/>
  <c r="BW666" i="5"/>
  <c r="BW667" i="5" s="1"/>
  <c r="BX14" i="20"/>
  <c r="BY15" i="20"/>
  <c r="BW37" i="10"/>
  <c r="BX36" i="10"/>
  <c r="BY862" i="5"/>
  <c r="CF20" i="13"/>
  <c r="CF21" i="13" s="1"/>
  <c r="CF22" i="13" s="1"/>
  <c r="CF23" i="13" s="1"/>
  <c r="CF54" i="13"/>
  <c r="CF55" i="13" s="1"/>
  <c r="BU657" i="5"/>
  <c r="BU658" i="5" s="1"/>
  <c r="BU644" i="5"/>
  <c r="BU645" i="5" s="1"/>
  <c r="BW653" i="5"/>
  <c r="BW654" i="5" s="1"/>
  <c r="CE22" i="13"/>
  <c r="CE23" i="13" s="1"/>
  <c r="BU631" i="5"/>
  <c r="BU632" i="5" s="1"/>
  <c r="CF43" i="13"/>
  <c r="CF44" i="13" s="1"/>
  <c r="AD9" i="18"/>
  <c r="F59" i="18" s="1"/>
  <c r="AF730" i="5"/>
  <c r="AF739" i="5" s="1"/>
  <c r="BS57" i="20"/>
  <c r="BS58" i="20" s="1"/>
  <c r="CB789" i="5"/>
  <c r="CA791" i="5"/>
  <c r="CA790" i="5"/>
  <c r="CA834" i="5"/>
  <c r="BK617" i="5"/>
  <c r="CA625" i="5"/>
  <c r="BL617" i="5"/>
  <c r="BY682" i="5" l="1"/>
  <c r="CF29" i="13"/>
  <c r="CF30" i="13" s="1"/>
  <c r="F467" i="19"/>
  <c r="F447" i="19"/>
  <c r="G441" i="19"/>
  <c r="CD57" i="13"/>
  <c r="AD6" i="18"/>
  <c r="F56" i="18" s="1"/>
  <c r="CF24" i="13"/>
  <c r="AG712" i="5"/>
  <c r="AG714" i="5" s="1"/>
  <c r="AG717" i="5" s="1"/>
  <c r="AE23" i="20"/>
  <c r="AE91" i="20"/>
  <c r="T26" i="20"/>
  <c r="T96" i="20"/>
  <c r="BU54" i="20"/>
  <c r="BU56" i="20" s="1"/>
  <c r="T28" i="20"/>
  <c r="V11" i="14" s="1"/>
  <c r="BU637" i="5"/>
  <c r="BU646" i="5"/>
  <c r="BW668" i="5"/>
  <c r="BW669" i="5" s="1"/>
  <c r="J268" i="5"/>
  <c r="I18" i="15" s="1"/>
  <c r="BW642" i="5"/>
  <c r="BW643" i="5" s="1"/>
  <c r="J234" i="5"/>
  <c r="I16" i="15" s="1"/>
  <c r="BV670" i="5"/>
  <c r="BV671" i="5" s="1"/>
  <c r="J285" i="5"/>
  <c r="I19" i="15" s="1"/>
  <c r="BV631" i="5"/>
  <c r="BV632" i="5" s="1"/>
  <c r="AF736" i="5"/>
  <c r="AD14" i="18" s="1"/>
  <c r="F64" i="18" s="1"/>
  <c r="J251" i="5"/>
  <c r="I17" i="15" s="1"/>
  <c r="BV644" i="5"/>
  <c r="BV645" i="5" s="1"/>
  <c r="BT64" i="20"/>
  <c r="BU624" i="5"/>
  <c r="BU633" i="5"/>
  <c r="AG64" i="20"/>
  <c r="AH624" i="5"/>
  <c r="AH633" i="5"/>
  <c r="AH691" i="5"/>
  <c r="AH685" i="5"/>
  <c r="BW655" i="5"/>
  <c r="BW656" i="5" s="1"/>
  <c r="BW629" i="5"/>
  <c r="BW630" i="5" s="1"/>
  <c r="BX93" i="20"/>
  <c r="BX92" i="20"/>
  <c r="BX25" i="20"/>
  <c r="BX18" i="20"/>
  <c r="BX24" i="20"/>
  <c r="CG54" i="13"/>
  <c r="CG55" i="13" s="1"/>
  <c r="CB638" i="5"/>
  <c r="BX653" i="5"/>
  <c r="BX654" i="5" s="1"/>
  <c r="BV49" i="20"/>
  <c r="BV52" i="20" s="1"/>
  <c r="BV50" i="20"/>
  <c r="BV46" i="20"/>
  <c r="BZ862" i="5"/>
  <c r="BW89" i="20"/>
  <c r="BW90" i="20" s="1"/>
  <c r="BP24" i="16"/>
  <c r="BP25" i="16" s="1"/>
  <c r="BP19" i="16" s="1"/>
  <c r="BW40" i="20"/>
  <c r="BW45" i="20" s="1"/>
  <c r="BX614" i="5"/>
  <c r="BX615" i="5" s="1"/>
  <c r="BX30" i="3" a="1"/>
  <c r="BX30" i="3" s="1"/>
  <c r="CE24" i="13"/>
  <c r="CE57" i="13" s="1"/>
  <c r="CA664" i="5"/>
  <c r="CA1055" i="5"/>
  <c r="CA1001" i="5"/>
  <c r="CA944" i="5"/>
  <c r="CG28" i="13"/>
  <c r="CG29" i="13" s="1"/>
  <c r="BR18" i="16"/>
  <c r="BQ22" i="16"/>
  <c r="BQ23" i="16" s="1"/>
  <c r="BX666" i="5"/>
  <c r="BX667" i="5" s="1"/>
  <c r="BX668" i="5" s="1"/>
  <c r="BT57" i="20"/>
  <c r="BT58" i="20" s="1"/>
  <c r="BW18" i="18"/>
  <c r="C168" i="18" s="1"/>
  <c r="BL618" i="5"/>
  <c r="BL619" i="5" s="1"/>
  <c r="CB834" i="5"/>
  <c r="CC789" i="5"/>
  <c r="CB791" i="5"/>
  <c r="CB790" i="5"/>
  <c r="BX87" i="22"/>
  <c r="BX89" i="22"/>
  <c r="BX83" i="22"/>
  <c r="BX90" i="22"/>
  <c r="BX82" i="22"/>
  <c r="BX78" i="22"/>
  <c r="BY665" i="5" s="1"/>
  <c r="BX74" i="22"/>
  <c r="BY613" i="5" s="1"/>
  <c r="BX81" i="22"/>
  <c r="AI629" i="5" s="1"/>
  <c r="AI630" i="5" s="1"/>
  <c r="BX80" i="22"/>
  <c r="BX88" i="22"/>
  <c r="BX75" i="22"/>
  <c r="BY626" i="5" s="1"/>
  <c r="BX76" i="22"/>
  <c r="BY639" i="5" s="1"/>
  <c r="BX77" i="22"/>
  <c r="BY652" i="5" s="1"/>
  <c r="BX84" i="22"/>
  <c r="BX732" i="5"/>
  <c r="BX800" i="5" s="1"/>
  <c r="BY738" i="5"/>
  <c r="BU650" i="5"/>
  <c r="BU659" i="5"/>
  <c r="CH42" i="13"/>
  <c r="CH53" i="13"/>
  <c r="CH49" i="13"/>
  <c r="CH47" i="13"/>
  <c r="CH38" i="13"/>
  <c r="CH52" i="13"/>
  <c r="CH41" i="13"/>
  <c r="CH34" i="13"/>
  <c r="CH37" i="13"/>
  <c r="CH51" i="13"/>
  <c r="CH48" i="13"/>
  <c r="CH40" i="13"/>
  <c r="CH50" i="13"/>
  <c r="CH39" i="13"/>
  <c r="CH36" i="13"/>
  <c r="CH19" i="13"/>
  <c r="CH15" i="13"/>
  <c r="CH18" i="13"/>
  <c r="CH14" i="13"/>
  <c r="CH17" i="13"/>
  <c r="CH35" i="13"/>
  <c r="CI13" i="13"/>
  <c r="CH16" i="13"/>
  <c r="CH27" i="13"/>
  <c r="CC651" i="5"/>
  <c r="BY71" i="22"/>
  <c r="BZ72" i="22"/>
  <c r="CD20" i="16"/>
  <c r="CC17" i="16"/>
  <c r="CC14" i="16"/>
  <c r="CC21" i="16" s="1"/>
  <c r="BS31" i="3"/>
  <c r="BS32" i="3" s="1"/>
  <c r="BT26" i="3"/>
  <c r="BU672" i="5"/>
  <c r="BU663" i="5"/>
  <c r="BV657" i="5"/>
  <c r="BV658" i="5" s="1"/>
  <c r="CB625" i="5"/>
  <c r="CC14" i="21"/>
  <c r="BX16" i="20"/>
  <c r="BX17" i="20" s="1"/>
  <c r="BW2" i="18"/>
  <c r="C152" i="18" s="1"/>
  <c r="CB15" i="16"/>
  <c r="BZ2" i="14"/>
  <c r="BY648" i="5"/>
  <c r="BY649" i="5" s="1"/>
  <c r="BY661" i="5"/>
  <c r="BY662" i="5" s="1"/>
  <c r="BZ607" i="5"/>
  <c r="BY622" i="5"/>
  <c r="BY623" i="5" s="1"/>
  <c r="BY609" i="5"/>
  <c r="BY635" i="5"/>
  <c r="BY636" i="5" s="1"/>
  <c r="BR33" i="3"/>
  <c r="BR34" i="3"/>
  <c r="BR35" i="3" s="1"/>
  <c r="BX37" i="10"/>
  <c r="BY36" i="10"/>
  <c r="CG20" i="13"/>
  <c r="CD13" i="21"/>
  <c r="BX3" i="18"/>
  <c r="D153" i="18" s="1"/>
  <c r="CA3" i="14"/>
  <c r="BZ743" i="5"/>
  <c r="BZ711" i="5"/>
  <c r="BZ705" i="5"/>
  <c r="BZ699" i="5"/>
  <c r="BZ693" i="5"/>
  <c r="BZ704" i="5"/>
  <c r="BZ698" i="5"/>
  <c r="BZ709" i="5"/>
  <c r="BZ701" i="5"/>
  <c r="BZ706" i="5"/>
  <c r="BZ696" i="5"/>
  <c r="BZ694" i="5"/>
  <c r="BZ707" i="5"/>
  <c r="BZ690" i="5"/>
  <c r="BZ689" i="5"/>
  <c r="BZ676" i="5"/>
  <c r="BZ695" i="5"/>
  <c r="BZ700" i="5"/>
  <c r="BZ606" i="5"/>
  <c r="CA612" i="5"/>
  <c r="G54" i="18"/>
  <c r="BM24" i="18"/>
  <c r="E149" i="18" s="1"/>
  <c r="BO716" i="5"/>
  <c r="BM8" i="18" s="1"/>
  <c r="E133" i="18" s="1"/>
  <c r="BP610" i="5"/>
  <c r="BK618" i="5"/>
  <c r="BK619" i="5" s="1"/>
  <c r="CG43" i="13"/>
  <c r="CG44" i="13" s="1"/>
  <c r="BY710" i="5"/>
  <c r="BY703" i="5"/>
  <c r="BY708" i="5"/>
  <c r="BY684" i="5"/>
  <c r="BY679" i="5"/>
  <c r="BY677" i="5"/>
  <c r="BY678" i="5"/>
  <c r="BM616" i="5"/>
  <c r="AF19" i="20"/>
  <c r="BZ15" i="20"/>
  <c r="BY14" i="20"/>
  <c r="CC28" i="3"/>
  <c r="CB27" i="3"/>
  <c r="CB25" i="3" a="1"/>
  <c r="CB25" i="3" s="1"/>
  <c r="CB942" i="5"/>
  <c r="CB943" i="5"/>
  <c r="CC945" i="5"/>
  <c r="BX627" i="5"/>
  <c r="BX628" i="5" s="1"/>
  <c r="CA855" i="5"/>
  <c r="CA848" i="5"/>
  <c r="BX640" i="5"/>
  <c r="BX641" i="5" s="1"/>
  <c r="G467" i="19" l="1"/>
  <c r="G447" i="19"/>
  <c r="H441" i="19"/>
  <c r="CF31" i="13"/>
  <c r="CF57" i="13" s="1"/>
  <c r="AF21" i="20"/>
  <c r="AF22" i="20" s="1"/>
  <c r="AF51" i="20"/>
  <c r="AE5" i="18"/>
  <c r="G55" i="18" s="1"/>
  <c r="AF71" i="20"/>
  <c r="T29" i="20"/>
  <c r="T99" i="20"/>
  <c r="U763" i="5" s="1"/>
  <c r="BV54" i="20"/>
  <c r="BV56" i="20" s="1"/>
  <c r="BX629" i="5"/>
  <c r="BX630" i="5" s="1"/>
  <c r="BX642" i="5"/>
  <c r="BX643" i="5" s="1"/>
  <c r="BW644" i="5"/>
  <c r="BW645" i="5" s="1"/>
  <c r="BW631" i="5"/>
  <c r="BW632" i="5" s="1"/>
  <c r="CG30" i="13"/>
  <c r="CG31" i="13" s="1"/>
  <c r="BJ63" i="20"/>
  <c r="BK675" i="5"/>
  <c r="BK674" i="5"/>
  <c r="BK620" i="5"/>
  <c r="BK611" i="5"/>
  <c r="BX655" i="5"/>
  <c r="BX656" i="5" s="1"/>
  <c r="BW670" i="5"/>
  <c r="BW671" i="5" s="1"/>
  <c r="BV659" i="5"/>
  <c r="BV650" i="5"/>
  <c r="CB664" i="5"/>
  <c r="BW49" i="20"/>
  <c r="BW52" i="20" s="1"/>
  <c r="BW50" i="20"/>
  <c r="BW46" i="20"/>
  <c r="BW657" i="5"/>
  <c r="BW658" i="5" s="1"/>
  <c r="BV637" i="5"/>
  <c r="BV646" i="5"/>
  <c r="BV672" i="5"/>
  <c r="BV663" i="5"/>
  <c r="AE9" i="18"/>
  <c r="G59" i="18" s="1"/>
  <c r="AG730" i="5"/>
  <c r="AG739" i="5" s="1"/>
  <c r="CG21" i="13"/>
  <c r="CG22" i="13" s="1"/>
  <c r="CG23" i="13" s="1"/>
  <c r="BT31" i="3"/>
  <c r="BT32" i="3" s="1"/>
  <c r="BU26" i="3"/>
  <c r="BS33" i="3"/>
  <c r="BS34" i="3"/>
  <c r="BS35" i="3" s="1"/>
  <c r="CD651" i="5"/>
  <c r="CH54" i="13"/>
  <c r="CH55" i="13" s="1"/>
  <c r="AG20" i="20"/>
  <c r="AF4" i="18"/>
  <c r="AH692" i="5"/>
  <c r="AH697" i="5"/>
  <c r="CD28" i="3"/>
  <c r="CC25" i="3" a="1"/>
  <c r="CC25" i="3" s="1"/>
  <c r="CC27" i="3"/>
  <c r="BY653" i="5"/>
  <c r="BY654" i="5" s="1"/>
  <c r="CD789" i="5"/>
  <c r="CC791" i="5"/>
  <c r="CC790" i="5"/>
  <c r="CC834" i="5"/>
  <c r="BX669" i="5"/>
  <c r="CH20" i="13"/>
  <c r="CH21" i="13" s="1"/>
  <c r="BY37" i="10"/>
  <c r="BZ36" i="10"/>
  <c r="BY640" i="5"/>
  <c r="BY641" i="5" s="1"/>
  <c r="BQ24" i="16"/>
  <c r="BQ25" i="16" s="1"/>
  <c r="BQ19" i="16" s="1"/>
  <c r="BU64" i="20"/>
  <c r="BV633" i="5"/>
  <c r="BV624" i="5"/>
  <c r="CB1001" i="5"/>
  <c r="CB1055" i="5"/>
  <c r="CB944" i="5"/>
  <c r="BY89" i="22"/>
  <c r="BY84" i="22"/>
  <c r="BY82" i="22"/>
  <c r="BY78" i="22"/>
  <c r="BZ665" i="5" s="1"/>
  <c r="BY74" i="22"/>
  <c r="BZ613" i="5" s="1"/>
  <c r="BY81" i="22"/>
  <c r="BY80" i="22"/>
  <c r="BY88" i="22"/>
  <c r="BY76" i="22"/>
  <c r="BZ639" i="5" s="1"/>
  <c r="BY87" i="22"/>
  <c r="BY83" i="22"/>
  <c r="BY90" i="22"/>
  <c r="BY77" i="22"/>
  <c r="BZ652" i="5" s="1"/>
  <c r="BY75" i="22"/>
  <c r="BZ626" i="5" s="1"/>
  <c r="BY93" i="20"/>
  <c r="BY92" i="20"/>
  <c r="BY25" i="20"/>
  <c r="BY18" i="20"/>
  <c r="BY24" i="20"/>
  <c r="CE20" i="16"/>
  <c r="CD17" i="16"/>
  <c r="CD14" i="16"/>
  <c r="CD21" i="16" s="1"/>
  <c r="BY627" i="5"/>
  <c r="BY628" i="5" s="1"/>
  <c r="BS18" i="16"/>
  <c r="BR22" i="16"/>
  <c r="BR23" i="16" s="1"/>
  <c r="BN24" i="18"/>
  <c r="F149" i="18" s="1"/>
  <c r="BP716" i="5"/>
  <c r="BN8" i="18" s="1"/>
  <c r="F133" i="18" s="1"/>
  <c r="BQ610" i="5"/>
  <c r="CH28" i="13"/>
  <c r="CB855" i="5"/>
  <c r="CB848" i="5"/>
  <c r="BM617" i="5"/>
  <c r="CA15" i="20"/>
  <c r="BZ14" i="20"/>
  <c r="CE13" i="21"/>
  <c r="BY3" i="18"/>
  <c r="E153" i="18" s="1"/>
  <c r="CB3" i="14"/>
  <c r="CA743" i="5"/>
  <c r="CA711" i="5"/>
  <c r="CA705" i="5"/>
  <c r="CA699" i="5"/>
  <c r="CA693" i="5"/>
  <c r="CA704" i="5"/>
  <c r="CA698" i="5"/>
  <c r="CA709" i="5"/>
  <c r="CA707" i="5"/>
  <c r="CA701" i="5"/>
  <c r="CA706" i="5"/>
  <c r="CA696" i="5"/>
  <c r="CA694" i="5"/>
  <c r="CA690" i="5"/>
  <c r="CA695" i="5"/>
  <c r="CA700" i="5"/>
  <c r="CA676" i="5"/>
  <c r="CA606" i="5"/>
  <c r="CA682" i="5" s="1"/>
  <c r="CB612" i="5"/>
  <c r="CA689" i="5"/>
  <c r="BX18" i="18"/>
  <c r="D168" i="18" s="1"/>
  <c r="CC625" i="5"/>
  <c r="BN616" i="5"/>
  <c r="BX89" i="20"/>
  <c r="BX90" i="20" s="1"/>
  <c r="CI53" i="13"/>
  <c r="CI49" i="13"/>
  <c r="CI47" i="13"/>
  <c r="CI52" i="13"/>
  <c r="CI41" i="13"/>
  <c r="CI34" i="13"/>
  <c r="CI51" i="13"/>
  <c r="CI48" i="13"/>
  <c r="CI40" i="13"/>
  <c r="CI50" i="13"/>
  <c r="CI39" i="13"/>
  <c r="CI36" i="13"/>
  <c r="CI42" i="13"/>
  <c r="CI38" i="13"/>
  <c r="CI15" i="13"/>
  <c r="CI18" i="13"/>
  <c r="CI14" i="13"/>
  <c r="CI17" i="13"/>
  <c r="CI37" i="13"/>
  <c r="CI35" i="13"/>
  <c r="CJ13" i="13"/>
  <c r="CI16" i="13"/>
  <c r="CI27" i="13"/>
  <c r="CI19" i="13"/>
  <c r="AI631" i="5"/>
  <c r="AI632" i="5" s="1"/>
  <c r="BK63" i="20"/>
  <c r="BL675" i="5"/>
  <c r="BL674" i="5"/>
  <c r="BL620" i="5"/>
  <c r="BL611" i="5"/>
  <c r="CC638" i="5"/>
  <c r="BU57" i="20"/>
  <c r="BU58" i="20" s="1"/>
  <c r="CC942" i="5"/>
  <c r="CC943" i="5"/>
  <c r="CD945" i="5"/>
  <c r="BZ710" i="5"/>
  <c r="BZ703" i="5"/>
  <c r="BZ708" i="5"/>
  <c r="BZ679" i="5"/>
  <c r="BZ677" i="5"/>
  <c r="BZ684" i="5"/>
  <c r="BZ678" i="5"/>
  <c r="BZ702" i="5"/>
  <c r="CD14" i="21"/>
  <c r="BY16" i="20"/>
  <c r="BY17" i="20" s="1"/>
  <c r="BX2" i="18"/>
  <c r="D152" i="18" s="1"/>
  <c r="CC15" i="16"/>
  <c r="CA2" i="14"/>
  <c r="BZ648" i="5"/>
  <c r="BZ649" i="5" s="1"/>
  <c r="BZ661" i="5"/>
  <c r="BZ662" i="5" s="1"/>
  <c r="CA607" i="5"/>
  <c r="BZ622" i="5"/>
  <c r="BZ623" i="5" s="1"/>
  <c r="BZ609" i="5"/>
  <c r="BZ635" i="5"/>
  <c r="BZ636" i="5" s="1"/>
  <c r="BX40" i="20"/>
  <c r="BX45" i="20" s="1"/>
  <c r="BY30" i="3" a="1"/>
  <c r="BY30" i="3" s="1"/>
  <c r="BY614" i="5"/>
  <c r="BY615" i="5" s="1"/>
  <c r="BZ71" i="22"/>
  <c r="CA72" i="22"/>
  <c r="CH43" i="13"/>
  <c r="CH44" i="13" s="1"/>
  <c r="BY732" i="5"/>
  <c r="BY800" i="5" s="1"/>
  <c r="BZ738" i="5"/>
  <c r="BY666" i="5"/>
  <c r="BY667" i="5" s="1"/>
  <c r="BY668" i="5" s="1"/>
  <c r="BZ682" i="5"/>
  <c r="CA862" i="5"/>
  <c r="AE6" i="18" l="1"/>
  <c r="G56" i="18" s="1"/>
  <c r="CA702" i="5"/>
  <c r="H467" i="19"/>
  <c r="H447" i="19"/>
  <c r="I441" i="19"/>
  <c r="U96" i="20"/>
  <c r="U26" i="20"/>
  <c r="AF91" i="20"/>
  <c r="AF23" i="20"/>
  <c r="U28" i="20"/>
  <c r="U29" i="20" s="1"/>
  <c r="U94" i="20"/>
  <c r="BW54" i="20"/>
  <c r="BW56" i="20" s="1"/>
  <c r="AH712" i="5"/>
  <c r="AG51" i="20" s="1"/>
  <c r="BW650" i="5"/>
  <c r="BW659" i="5"/>
  <c r="BY655" i="5"/>
  <c r="BY656" i="5" s="1"/>
  <c r="BY642" i="5"/>
  <c r="BY643" i="5" s="1"/>
  <c r="BW646" i="5"/>
  <c r="BW637" i="5"/>
  <c r="BV64" i="20"/>
  <c r="BW633" i="5"/>
  <c r="BW624" i="5"/>
  <c r="BW672" i="5"/>
  <c r="BW663" i="5"/>
  <c r="BX657" i="5"/>
  <c r="BX658" i="5" s="1"/>
  <c r="BX631" i="5"/>
  <c r="BX632" i="5" s="1"/>
  <c r="BZ84" i="22"/>
  <c r="BZ83" i="22"/>
  <c r="BZ82" i="22"/>
  <c r="BZ81" i="22"/>
  <c r="BZ89" i="22"/>
  <c r="BZ80" i="22"/>
  <c r="BZ77" i="22"/>
  <c r="CA652" i="5" s="1"/>
  <c r="BZ76" i="22"/>
  <c r="CA639" i="5" s="1"/>
  <c r="BZ87" i="22"/>
  <c r="BZ75" i="22"/>
  <c r="CA626" i="5" s="1"/>
  <c r="BZ78" i="22"/>
  <c r="CA665" i="5" s="1"/>
  <c r="BZ74" i="22"/>
  <c r="CA613" i="5" s="1"/>
  <c r="BZ88" i="22"/>
  <c r="BZ90" i="22"/>
  <c r="CF13" i="21"/>
  <c r="BZ3" i="18"/>
  <c r="F153" i="18" s="1"/>
  <c r="CC3" i="14"/>
  <c r="CB743" i="5"/>
  <c r="CB711" i="5"/>
  <c r="CB704" i="5"/>
  <c r="CB698" i="5"/>
  <c r="CB709" i="5"/>
  <c r="CB707" i="5"/>
  <c r="CB699" i="5"/>
  <c r="CB690" i="5"/>
  <c r="CC612" i="5"/>
  <c r="CB689" i="5"/>
  <c r="CB676" i="5"/>
  <c r="CB700" i="5"/>
  <c r="CB693" i="5"/>
  <c r="CB705" i="5"/>
  <c r="CB606" i="5"/>
  <c r="CB682" i="5" s="1"/>
  <c r="CB706" i="5"/>
  <c r="CB695" i="5"/>
  <c r="CB694" i="5"/>
  <c r="CB701" i="5"/>
  <c r="CB696" i="5"/>
  <c r="BZ653" i="5"/>
  <c r="BZ654" i="5" s="1"/>
  <c r="BZ655" i="5" s="1"/>
  <c r="CC848" i="5"/>
  <c r="CC855" i="5"/>
  <c r="AG19" i="20"/>
  <c r="BT33" i="3"/>
  <c r="BT34" i="3"/>
  <c r="BT35" i="3" s="1"/>
  <c r="BY89" i="20"/>
  <c r="BY90" i="20" s="1"/>
  <c r="CJ47" i="13"/>
  <c r="CJ38" i="13"/>
  <c r="CJ52" i="13"/>
  <c r="CJ41" i="13"/>
  <c r="CJ34" i="13"/>
  <c r="CJ37" i="13"/>
  <c r="CJ51" i="13"/>
  <c r="CJ48" i="13"/>
  <c r="CJ40" i="13"/>
  <c r="CJ50" i="13"/>
  <c r="CJ39" i="13"/>
  <c r="CJ42" i="13"/>
  <c r="CJ53" i="13"/>
  <c r="CJ18" i="13"/>
  <c r="CJ49" i="13"/>
  <c r="CJ14" i="13"/>
  <c r="CJ36" i="13"/>
  <c r="CJ17" i="13"/>
  <c r="CJ35" i="13"/>
  <c r="CK13" i="13"/>
  <c r="CJ16" i="13"/>
  <c r="CJ27" i="13"/>
  <c r="CJ19" i="13"/>
  <c r="CJ15" i="13"/>
  <c r="CC664" i="5"/>
  <c r="CE14" i="21"/>
  <c r="BZ16" i="20"/>
  <c r="BZ17" i="20" s="1"/>
  <c r="BY2" i="18"/>
  <c r="E152" i="18" s="1"/>
  <c r="CD15" i="16"/>
  <c r="CB2" i="14"/>
  <c r="CA648" i="5"/>
  <c r="CA649" i="5" s="1"/>
  <c r="CA661" i="5"/>
  <c r="CA662" i="5" s="1"/>
  <c r="CA622" i="5"/>
  <c r="CA623" i="5" s="1"/>
  <c r="CA609" i="5"/>
  <c r="CA635" i="5"/>
  <c r="CA636" i="5" s="1"/>
  <c r="CB607" i="5"/>
  <c r="CA710" i="5"/>
  <c r="CA708" i="5"/>
  <c r="CA684" i="5"/>
  <c r="CA679" i="5"/>
  <c r="CA703" i="5"/>
  <c r="CA678" i="5"/>
  <c r="CA677" i="5"/>
  <c r="BN617" i="5"/>
  <c r="BZ93" i="20"/>
  <c r="BZ92" i="20"/>
  <c r="BZ18" i="20"/>
  <c r="BZ24" i="20"/>
  <c r="BZ25" i="20"/>
  <c r="CH29" i="13"/>
  <c r="CH30" i="13" s="1"/>
  <c r="BR24" i="16"/>
  <c r="BR25" i="16" s="1"/>
  <c r="BR19" i="16" s="1"/>
  <c r="CD943" i="5"/>
  <c r="CE945" i="5"/>
  <c r="CD942" i="5"/>
  <c r="CI43" i="13"/>
  <c r="CI44" i="13" s="1"/>
  <c r="CB15" i="20"/>
  <c r="CA14" i="20"/>
  <c r="BT18" i="16"/>
  <c r="BS22" i="16"/>
  <c r="BS23" i="16" s="1"/>
  <c r="BZ640" i="5"/>
  <c r="BZ641" i="5" s="1"/>
  <c r="AG736" i="5"/>
  <c r="AE14" i="18" s="1"/>
  <c r="G64" i="18" s="1"/>
  <c r="CD638" i="5"/>
  <c r="CI20" i="13"/>
  <c r="CD625" i="5"/>
  <c r="BZ37" i="10"/>
  <c r="CA36" i="10"/>
  <c r="CD834" i="5"/>
  <c r="CE789" i="5"/>
  <c r="CD791" i="5"/>
  <c r="CD790" i="5"/>
  <c r="CG24" i="13"/>
  <c r="CG57" i="13" s="1"/>
  <c r="BY669" i="5"/>
  <c r="CC1055" i="5"/>
  <c r="CC1001" i="5"/>
  <c r="CC944" i="5"/>
  <c r="BM618" i="5"/>
  <c r="BM619" i="5" s="1"/>
  <c r="BO616" i="5"/>
  <c r="CE28" i="3"/>
  <c r="CD25" i="3" a="1"/>
  <c r="CD25" i="3" s="1"/>
  <c r="CD27" i="3"/>
  <c r="BX644" i="5"/>
  <c r="BX645" i="5" s="1"/>
  <c r="CI54" i="13"/>
  <c r="CI55" i="13" s="1"/>
  <c r="BO24" i="18"/>
  <c r="G149" i="18" s="1"/>
  <c r="BQ716" i="5"/>
  <c r="BO8" i="18" s="1"/>
  <c r="G133" i="18" s="1"/>
  <c r="BR610" i="5"/>
  <c r="BY629" i="5"/>
  <c r="BY630" i="5" s="1"/>
  <c r="CA738" i="5"/>
  <c r="BZ732" i="5"/>
  <c r="BZ800" i="5" s="1"/>
  <c r="BY40" i="20"/>
  <c r="BY45" i="20" s="1"/>
  <c r="BZ614" i="5"/>
  <c r="BZ615" i="5" s="1"/>
  <c r="BZ30" i="3" a="1"/>
  <c r="BZ30" i="3" s="1"/>
  <c r="CE651" i="5"/>
  <c r="BX49" i="20"/>
  <c r="BX52" i="20" s="1"/>
  <c r="BX50" i="20"/>
  <c r="BX46" i="20"/>
  <c r="AH64" i="20"/>
  <c r="AI624" i="5"/>
  <c r="AI633" i="5"/>
  <c r="AI691" i="5"/>
  <c r="AI685" i="5"/>
  <c r="BZ666" i="5"/>
  <c r="BZ667" i="5" s="1"/>
  <c r="CH22" i="13"/>
  <c r="CH23" i="13" s="1"/>
  <c r="BY18" i="18"/>
  <c r="E168" i="18" s="1"/>
  <c r="CF20" i="16"/>
  <c r="CE17" i="16"/>
  <c r="CE14" i="16"/>
  <c r="CE21" i="16" s="1"/>
  <c r="BX670" i="5"/>
  <c r="BX671" i="5" s="1"/>
  <c r="BV57" i="20"/>
  <c r="BV58" i="20" s="1"/>
  <c r="CB862" i="5"/>
  <c r="CB72" i="22"/>
  <c r="CA71" i="22"/>
  <c r="CI28" i="13"/>
  <c r="CI29" i="13" s="1"/>
  <c r="CI30" i="13" s="1"/>
  <c r="BZ627" i="5"/>
  <c r="BZ628" i="5" s="1"/>
  <c r="H54" i="18"/>
  <c r="BU31" i="3"/>
  <c r="BU32" i="3" s="1"/>
  <c r="BV26" i="3"/>
  <c r="I447" i="19" l="1"/>
  <c r="I467" i="19"/>
  <c r="J441" i="19"/>
  <c r="CI31" i="13"/>
  <c r="AG71" i="20"/>
  <c r="AH714" i="5"/>
  <c r="AH717" i="5" s="1"/>
  <c r="AF5" i="18"/>
  <c r="H55" i="18" s="1"/>
  <c r="AG21" i="20"/>
  <c r="AG22" i="20" s="1"/>
  <c r="V26" i="20" s="1"/>
  <c r="U99" i="20"/>
  <c r="V763" i="5" s="1"/>
  <c r="W11" i="14"/>
  <c r="BX54" i="20"/>
  <c r="BX56" i="20" s="1"/>
  <c r="BZ642" i="5"/>
  <c r="BZ643" i="5" s="1"/>
  <c r="BZ668" i="5"/>
  <c r="BZ669" i="5" s="1"/>
  <c r="BX646" i="5"/>
  <c r="BX637" i="5"/>
  <c r="BX663" i="5"/>
  <c r="BX672" i="5"/>
  <c r="BZ629" i="5"/>
  <c r="BZ630" i="5" s="1"/>
  <c r="BL63" i="20"/>
  <c r="BM675" i="5"/>
  <c r="BM674" i="5"/>
  <c r="BM620" i="5"/>
  <c r="BM611" i="5"/>
  <c r="BY657" i="5"/>
  <c r="BY658" i="5" s="1"/>
  <c r="BW64" i="20"/>
  <c r="BX633" i="5"/>
  <c r="BX624" i="5"/>
  <c r="BX650" i="5"/>
  <c r="BX659" i="5"/>
  <c r="BY631" i="5"/>
  <c r="BY632" i="5" s="1"/>
  <c r="BO617" i="5"/>
  <c r="AJ629" i="5"/>
  <c r="AJ630" i="5" s="1"/>
  <c r="BY644" i="5"/>
  <c r="BY645" i="5" s="1"/>
  <c r="CF14" i="21"/>
  <c r="CA16" i="20"/>
  <c r="CA17" i="20" s="1"/>
  <c r="BZ2" i="18"/>
  <c r="F152" i="18" s="1"/>
  <c r="CE15" i="16"/>
  <c r="CC2" i="14"/>
  <c r="CB648" i="5"/>
  <c r="CB649" i="5" s="1"/>
  <c r="CB661" i="5"/>
  <c r="CB662" i="5" s="1"/>
  <c r="CC607" i="5"/>
  <c r="CB609" i="5"/>
  <c r="CB635" i="5"/>
  <c r="CB636" i="5" s="1"/>
  <c r="CB622" i="5"/>
  <c r="CB623" i="5" s="1"/>
  <c r="CI21" i="13"/>
  <c r="CI22" i="13" s="1"/>
  <c r="CI23" i="13" s="1"/>
  <c r="CA92" i="20"/>
  <c r="CA25" i="20"/>
  <c r="CA24" i="20"/>
  <c r="CA93" i="20"/>
  <c r="CA18" i="20"/>
  <c r="CJ28" i="13"/>
  <c r="CJ29" i="13" s="1"/>
  <c r="CJ30" i="13" s="1"/>
  <c r="CC15" i="20"/>
  <c r="CB14" i="20"/>
  <c r="BY49" i="20"/>
  <c r="BY52" i="20" s="1"/>
  <c r="BY50" i="20"/>
  <c r="BY46" i="20"/>
  <c r="CK52" i="13"/>
  <c r="CK41" i="13"/>
  <c r="CK37" i="13"/>
  <c r="CK51" i="13"/>
  <c r="CK48" i="13"/>
  <c r="CK40" i="13"/>
  <c r="CK50" i="13"/>
  <c r="CK39" i="13"/>
  <c r="CK42" i="13"/>
  <c r="CK53" i="13"/>
  <c r="CK49" i="13"/>
  <c r="CK18" i="13"/>
  <c r="CK47" i="13"/>
  <c r="CK14" i="13"/>
  <c r="CK36" i="13"/>
  <c r="CK17" i="13"/>
  <c r="CK35" i="13"/>
  <c r="CK34" i="13"/>
  <c r="CL13" i="13"/>
  <c r="CK16" i="13"/>
  <c r="CK27" i="13"/>
  <c r="CK19" i="13"/>
  <c r="CK15" i="13"/>
  <c r="CK38" i="13"/>
  <c r="BZ656" i="5"/>
  <c r="CB710" i="5"/>
  <c r="CB703" i="5"/>
  <c r="CB708" i="5"/>
  <c r="CB684" i="5"/>
  <c r="CB679" i="5"/>
  <c r="CB677" i="5"/>
  <c r="CB678" i="5"/>
  <c r="CB702" i="5"/>
  <c r="BZ40" i="20"/>
  <c r="BZ45" i="20" s="1"/>
  <c r="CA614" i="5"/>
  <c r="CA615" i="5" s="1"/>
  <c r="CA30" i="3" a="1"/>
  <c r="CA30" i="3" s="1"/>
  <c r="CE834" i="5"/>
  <c r="CE791" i="5"/>
  <c r="CE790" i="5"/>
  <c r="CF789" i="5"/>
  <c r="BZ89" i="20"/>
  <c r="BZ90" i="20" s="1"/>
  <c r="CD664" i="5"/>
  <c r="CA666" i="5"/>
  <c r="CA667" i="5" s="1"/>
  <c r="CA668" i="5" s="1"/>
  <c r="BW57" i="20"/>
  <c r="BW58" i="20" s="1"/>
  <c r="CA627" i="5"/>
  <c r="CA628" i="5" s="1"/>
  <c r="CH24" i="13"/>
  <c r="CA89" i="22"/>
  <c r="CA80" i="22"/>
  <c r="CA78" i="22"/>
  <c r="CB665" i="5" s="1"/>
  <c r="CA84" i="22"/>
  <c r="CA90" i="22"/>
  <c r="CA81" i="22"/>
  <c r="CA77" i="22"/>
  <c r="CB652" i="5" s="1"/>
  <c r="CA88" i="22"/>
  <c r="CA87" i="22"/>
  <c r="CA74" i="22"/>
  <c r="CB613" i="5" s="1"/>
  <c r="CA82" i="22"/>
  <c r="CA76" i="22"/>
  <c r="CB639" i="5" s="1"/>
  <c r="CA75" i="22"/>
  <c r="CB626" i="5" s="1"/>
  <c r="CA83" i="22"/>
  <c r="CB738" i="5"/>
  <c r="CA732" i="5"/>
  <c r="CA800" i="5" s="1"/>
  <c r="BY670" i="5"/>
  <c r="BY671" i="5" s="1"/>
  <c r="CD848" i="5"/>
  <c r="CD855" i="5"/>
  <c r="CE625" i="5"/>
  <c r="BN618" i="5"/>
  <c r="BN619" i="5" s="1"/>
  <c r="CJ43" i="13"/>
  <c r="CJ44" i="13" s="1"/>
  <c r="CH31" i="13"/>
  <c r="CF17" i="16"/>
  <c r="CF14" i="16"/>
  <c r="CF21" i="16" s="1"/>
  <c r="CG20" i="16"/>
  <c r="BP24" i="18"/>
  <c r="H149" i="18" s="1"/>
  <c r="BR716" i="5"/>
  <c r="BP8" i="18" s="1"/>
  <c r="H133" i="18" s="1"/>
  <c r="BS610" i="5"/>
  <c r="CE638" i="5"/>
  <c r="CC72" i="22"/>
  <c r="CB71" i="22"/>
  <c r="CF651" i="5"/>
  <c r="BS24" i="16"/>
  <c r="BS25" i="16" s="1"/>
  <c r="BS19" i="16" s="1"/>
  <c r="CJ20" i="13"/>
  <c r="CA640" i="5"/>
  <c r="CA641" i="5" s="1"/>
  <c r="BU34" i="3"/>
  <c r="BU35" i="3" s="1"/>
  <c r="BU33" i="3"/>
  <c r="CF945" i="5"/>
  <c r="CE942" i="5"/>
  <c r="CE943" i="5"/>
  <c r="AH20" i="20"/>
  <c r="AG4" i="18"/>
  <c r="AI692" i="5"/>
  <c r="AI697" i="5"/>
  <c r="CE27" i="3"/>
  <c r="CE25" i="3" a="1"/>
  <c r="CE25" i="3" s="1"/>
  <c r="CF28" i="3"/>
  <c r="CA37" i="10"/>
  <c r="CB36" i="10"/>
  <c r="BU18" i="16"/>
  <c r="BT22" i="16"/>
  <c r="BT23" i="16" s="1"/>
  <c r="CA653" i="5"/>
  <c r="CA654" i="5" s="1"/>
  <c r="CC862" i="5"/>
  <c r="BV31" i="3"/>
  <c r="BV32" i="3" s="1"/>
  <c r="BW26" i="3"/>
  <c r="CD1055" i="5"/>
  <c r="CD1001" i="5"/>
  <c r="CD944" i="5"/>
  <c r="BZ18" i="18"/>
  <c r="F168" i="18" s="1"/>
  <c r="BP616" i="5"/>
  <c r="CJ54" i="13"/>
  <c r="CJ55" i="13" s="1"/>
  <c r="CG13" i="21"/>
  <c r="CA3" i="18"/>
  <c r="G153" i="18" s="1"/>
  <c r="CD3" i="14"/>
  <c r="CC743" i="5"/>
  <c r="CC711" i="5"/>
  <c r="CC704" i="5"/>
  <c r="CC698" i="5"/>
  <c r="CC709" i="5"/>
  <c r="CC707" i="5"/>
  <c r="CC706" i="5"/>
  <c r="CC700" i="5"/>
  <c r="CC699" i="5"/>
  <c r="CC690" i="5"/>
  <c r="CC689" i="5"/>
  <c r="CC676" i="5"/>
  <c r="CC695" i="5"/>
  <c r="CC705" i="5"/>
  <c r="CC701" i="5"/>
  <c r="CC696" i="5"/>
  <c r="CC694" i="5"/>
  <c r="CD612" i="5"/>
  <c r="CC693" i="5"/>
  <c r="CC606" i="5"/>
  <c r="CC702" i="5" s="1"/>
  <c r="CJ31" i="13" l="1"/>
  <c r="K441" i="19"/>
  <c r="J467" i="19"/>
  <c r="J447" i="19"/>
  <c r="AF6" i="18"/>
  <c r="H56" i="18" s="1"/>
  <c r="V96" i="20"/>
  <c r="V28" i="20"/>
  <c r="V94" i="20"/>
  <c r="AG91" i="20"/>
  <c r="AG23" i="20"/>
  <c r="BY54" i="20"/>
  <c r="BY56" i="20" s="1"/>
  <c r="CA642" i="5"/>
  <c r="CA643" i="5" s="1"/>
  <c r="BZ631" i="5"/>
  <c r="BZ632" i="5" s="1"/>
  <c r="CA629" i="5"/>
  <c r="CA630" i="5" s="1"/>
  <c r="BY646" i="5"/>
  <c r="BY637" i="5"/>
  <c r="BM63" i="20"/>
  <c r="BN675" i="5"/>
  <c r="BN674" i="5"/>
  <c r="BN620" i="5"/>
  <c r="BN611" i="5"/>
  <c r="BX64" i="20"/>
  <c r="BY633" i="5"/>
  <c r="BY624" i="5"/>
  <c r="BZ670" i="5"/>
  <c r="BZ671" i="5" s="1"/>
  <c r="BY650" i="5"/>
  <c r="BY659" i="5"/>
  <c r="BZ644" i="5"/>
  <c r="BZ645" i="5" s="1"/>
  <c r="CB627" i="5"/>
  <c r="CB628" i="5" s="1"/>
  <c r="CE664" i="5"/>
  <c r="BZ49" i="20"/>
  <c r="BZ52" i="20" s="1"/>
  <c r="BZ50" i="20"/>
  <c r="BZ46" i="20"/>
  <c r="CK20" i="13"/>
  <c r="CK21" i="13" s="1"/>
  <c r="CG945" i="5"/>
  <c r="CF942" i="5"/>
  <c r="CF943" i="5"/>
  <c r="CB640" i="5"/>
  <c r="CB641" i="5" s="1"/>
  <c r="BZ657" i="5"/>
  <c r="BZ658" i="5" s="1"/>
  <c r="CK54" i="13"/>
  <c r="CK55" i="13" s="1"/>
  <c r="CB93" i="20"/>
  <c r="CB92" i="20"/>
  <c r="CB25" i="20"/>
  <c r="CB24" i="20"/>
  <c r="CB18" i="20"/>
  <c r="AJ631" i="5"/>
  <c r="AJ632" i="5" s="1"/>
  <c r="AF9" i="18"/>
  <c r="H59" i="18" s="1"/>
  <c r="AH730" i="5"/>
  <c r="AH739" i="5" s="1"/>
  <c r="BV18" i="16"/>
  <c r="BU22" i="16"/>
  <c r="BU23" i="16" s="1"/>
  <c r="CG17" i="16"/>
  <c r="CG14" i="16"/>
  <c r="CG21" i="16" s="1"/>
  <c r="CH20" i="16"/>
  <c r="CD15" i="20"/>
  <c r="CC14" i="20"/>
  <c r="CD862" i="5"/>
  <c r="CB89" i="22"/>
  <c r="CB80" i="22"/>
  <c r="CB78" i="22"/>
  <c r="CC665" i="5" s="1"/>
  <c r="CB84" i="22"/>
  <c r="CB77" i="22"/>
  <c r="CC652" i="5" s="1"/>
  <c r="CB83" i="22"/>
  <c r="CB88" i="22"/>
  <c r="CB81" i="22"/>
  <c r="AK629" i="5" s="1"/>
  <c r="AK630" i="5" s="1"/>
  <c r="CB87" i="22"/>
  <c r="CB75" i="22"/>
  <c r="CC626" i="5" s="1"/>
  <c r="CB90" i="22"/>
  <c r="CB82" i="22"/>
  <c r="CB76" i="22"/>
  <c r="CC639" i="5" s="1"/>
  <c r="CB74" i="22"/>
  <c r="CC613" i="5" s="1"/>
  <c r="CA40" i="20"/>
  <c r="CA45" i="20" s="1"/>
  <c r="CB614" i="5"/>
  <c r="CB615" i="5" s="1"/>
  <c r="CB30" i="3" a="1"/>
  <c r="CB30" i="3" s="1"/>
  <c r="CD72" i="22"/>
  <c r="CC71" i="22"/>
  <c r="CA669" i="5"/>
  <c r="I54" i="18"/>
  <c r="BY672" i="5"/>
  <c r="BY663" i="5"/>
  <c r="CE848" i="5"/>
  <c r="CE855" i="5"/>
  <c r="CK28" i="13"/>
  <c r="CK29" i="13" s="1"/>
  <c r="CK30" i="13" s="1"/>
  <c r="CG14" i="21"/>
  <c r="CB16" i="20"/>
  <c r="CB17" i="20" s="1"/>
  <c r="CA2" i="18"/>
  <c r="G152" i="18" s="1"/>
  <c r="CF15" i="16"/>
  <c r="CD2" i="14"/>
  <c r="CC648" i="5"/>
  <c r="CC649" i="5" s="1"/>
  <c r="CC661" i="5"/>
  <c r="CC662" i="5" s="1"/>
  <c r="CC635" i="5"/>
  <c r="CC636" i="5" s="1"/>
  <c r="CD607" i="5"/>
  <c r="CC622" i="5"/>
  <c r="CC623" i="5" s="1"/>
  <c r="CC609" i="5"/>
  <c r="BO618" i="5"/>
  <c r="BO619" i="5" s="1"/>
  <c r="BT24" i="16"/>
  <c r="BT25" i="16" s="1"/>
  <c r="BT19" i="16" s="1"/>
  <c r="AH19" i="20"/>
  <c r="CF638" i="5"/>
  <c r="CB653" i="5"/>
  <c r="CB654" i="5" s="1"/>
  <c r="CH57" i="13"/>
  <c r="CA89" i="20"/>
  <c r="CA90" i="20" s="1"/>
  <c r="AI712" i="5"/>
  <c r="CJ21" i="13"/>
  <c r="CJ22" i="13" s="1"/>
  <c r="CJ23" i="13" s="1"/>
  <c r="BQ24" i="18"/>
  <c r="I149" i="18" s="1"/>
  <c r="BS716" i="5"/>
  <c r="BQ8" i="18" s="1"/>
  <c r="I133" i="18" s="1"/>
  <c r="BT610" i="5"/>
  <c r="CL52" i="13"/>
  <c r="CL41" i="13"/>
  <c r="CL37" i="13"/>
  <c r="CL51" i="13"/>
  <c r="CL48" i="13"/>
  <c r="CL40" i="13"/>
  <c r="CL50" i="13"/>
  <c r="CL39" i="13"/>
  <c r="CL42" i="13"/>
  <c r="CL53" i="13"/>
  <c r="CL49" i="13"/>
  <c r="CL47" i="13"/>
  <c r="CL38" i="13"/>
  <c r="CL14" i="13"/>
  <c r="CL36" i="13"/>
  <c r="CL17" i="13"/>
  <c r="CL35" i="13"/>
  <c r="CL34" i="13"/>
  <c r="CM13" i="13"/>
  <c r="CL16" i="13"/>
  <c r="CL27" i="13"/>
  <c r="CL19" i="13"/>
  <c r="CL15" i="13"/>
  <c r="CL18" i="13"/>
  <c r="CI24" i="13"/>
  <c r="CI57" i="13" s="1"/>
  <c r="BX57" i="20"/>
  <c r="BX58" i="20" s="1"/>
  <c r="CG651" i="5"/>
  <c r="CB37" i="10"/>
  <c r="CC36" i="10"/>
  <c r="CA18" i="18"/>
  <c r="G168" i="18" s="1"/>
  <c r="CF27" i="3"/>
  <c r="CF25" i="3" a="1"/>
  <c r="CF25" i="3" s="1"/>
  <c r="CG28" i="3"/>
  <c r="CC738" i="5"/>
  <c r="CB732" i="5"/>
  <c r="CB800" i="5" s="1"/>
  <c r="CK43" i="13"/>
  <c r="CK44" i="13" s="1"/>
  <c r="CA655" i="5"/>
  <c r="CA656" i="5" s="1"/>
  <c r="CC710" i="5"/>
  <c r="CC703" i="5"/>
  <c r="CC708" i="5"/>
  <c r="CC677" i="5"/>
  <c r="CC684" i="5"/>
  <c r="CC679" i="5"/>
  <c r="CC678" i="5"/>
  <c r="BP617" i="5"/>
  <c r="BW31" i="3"/>
  <c r="BW32" i="3" s="1"/>
  <c r="BX26" i="3"/>
  <c r="CB666" i="5"/>
  <c r="CB667" i="5" s="1"/>
  <c r="CB668" i="5" s="1"/>
  <c r="CH13" i="21"/>
  <c r="CB3" i="18"/>
  <c r="H153" i="18" s="1"/>
  <c r="CE3" i="14"/>
  <c r="CD709" i="5"/>
  <c r="CD696" i="5"/>
  <c r="CD690" i="5"/>
  <c r="CD707" i="5"/>
  <c r="CD706" i="5"/>
  <c r="CD699" i="5"/>
  <c r="CD704" i="5"/>
  <c r="CD689" i="5"/>
  <c r="CD676" i="5"/>
  <c r="CD695" i="5"/>
  <c r="CD743" i="5"/>
  <c r="CD693" i="5"/>
  <c r="CD698" i="5"/>
  <c r="CD711" i="5"/>
  <c r="CD701" i="5"/>
  <c r="CD694" i="5"/>
  <c r="CD705" i="5"/>
  <c r="CD700" i="5"/>
  <c r="CE612" i="5"/>
  <c r="CD606" i="5"/>
  <c r="BV34" i="3"/>
  <c r="BV35" i="3" s="1"/>
  <c r="BV33" i="3"/>
  <c r="CE1055" i="5"/>
  <c r="CE1001" i="5"/>
  <c r="CE944" i="5"/>
  <c r="CF625" i="5"/>
  <c r="BQ616" i="5"/>
  <c r="CC682" i="5"/>
  <c r="CF834" i="5"/>
  <c r="CG789" i="5"/>
  <c r="CF790" i="5"/>
  <c r="CF791" i="5"/>
  <c r="K447" i="19" l="1"/>
  <c r="L441" i="19"/>
  <c r="K467" i="19"/>
  <c r="V99" i="20"/>
  <c r="W763" i="5" s="1"/>
  <c r="X11" i="14"/>
  <c r="V29" i="20"/>
  <c r="BZ54" i="20"/>
  <c r="BZ56" i="20" s="1"/>
  <c r="AI64" i="20"/>
  <c r="AJ633" i="5"/>
  <c r="AJ624" i="5"/>
  <c r="AJ691" i="5"/>
  <c r="AJ685" i="5"/>
  <c r="CK22" i="13"/>
  <c r="CK23" i="13" s="1"/>
  <c r="CB655" i="5"/>
  <c r="CB656" i="5" s="1"/>
  <c r="CB629" i="5"/>
  <c r="CB630" i="5" s="1"/>
  <c r="BZ650" i="5"/>
  <c r="BZ659" i="5"/>
  <c r="CB642" i="5"/>
  <c r="CB643" i="5" s="1"/>
  <c r="CA657" i="5"/>
  <c r="CA658" i="5" s="1"/>
  <c r="BN63" i="20"/>
  <c r="BO675" i="5"/>
  <c r="BO674" i="5"/>
  <c r="BO620" i="5"/>
  <c r="BO611" i="5"/>
  <c r="CA631" i="5"/>
  <c r="CA632" i="5" s="1"/>
  <c r="BZ663" i="5"/>
  <c r="BZ672" i="5"/>
  <c r="BY64" i="20"/>
  <c r="BZ633" i="5"/>
  <c r="BZ624" i="5"/>
  <c r="CA644" i="5"/>
  <c r="CA645" i="5" s="1"/>
  <c r="CG638" i="5"/>
  <c r="CC653" i="5"/>
  <c r="CC654" i="5" s="1"/>
  <c r="CC93" i="20"/>
  <c r="CC92" i="20"/>
  <c r="CC25" i="20"/>
  <c r="CC24" i="20"/>
  <c r="CC18" i="20"/>
  <c r="AH736" i="5"/>
  <c r="AF14" i="18" s="1"/>
  <c r="H64" i="18" s="1"/>
  <c r="CD710" i="5"/>
  <c r="CD703" i="5"/>
  <c r="CD708" i="5"/>
  <c r="CD677" i="5"/>
  <c r="CD684" i="5"/>
  <c r="CD679" i="5"/>
  <c r="CD678" i="5"/>
  <c r="CL20" i="13"/>
  <c r="CK31" i="13"/>
  <c r="CE15" i="20"/>
  <c r="CD14" i="20"/>
  <c r="CH17" i="16"/>
  <c r="CH14" i="16"/>
  <c r="CH21" i="16" s="1"/>
  <c r="CI20" i="16"/>
  <c r="CD682" i="5"/>
  <c r="CB18" i="18"/>
  <c r="H168" i="18" s="1"/>
  <c r="CC37" i="10"/>
  <c r="CD36" i="10"/>
  <c r="BR24" i="18"/>
  <c r="J149" i="18" s="1"/>
  <c r="BT716" i="5"/>
  <c r="BR8" i="18" s="1"/>
  <c r="J133" i="18" s="1"/>
  <c r="BU610" i="5"/>
  <c r="CC666" i="5"/>
  <c r="CC667" i="5" s="1"/>
  <c r="CF664" i="5"/>
  <c r="BZ646" i="5"/>
  <c r="BZ637" i="5"/>
  <c r="CJ24" i="13"/>
  <c r="CJ57" i="13" s="1"/>
  <c r="BQ617" i="5"/>
  <c r="CL54" i="13"/>
  <c r="CL55" i="13" s="1"/>
  <c r="CA670" i="5"/>
  <c r="CA671" i="5" s="1"/>
  <c r="CB40" i="20"/>
  <c r="CB45" i="20" s="1"/>
  <c r="CC614" i="5"/>
  <c r="CC30" i="3" a="1"/>
  <c r="CC30" i="3" s="1"/>
  <c r="BR616" i="5"/>
  <c r="CI13" i="21"/>
  <c r="CC3" i="18"/>
  <c r="I153" i="18" s="1"/>
  <c r="CF3" i="14"/>
  <c r="CE709" i="5"/>
  <c r="CE696" i="5"/>
  <c r="CE706" i="5"/>
  <c r="CE743" i="5"/>
  <c r="CE711" i="5"/>
  <c r="CE705" i="5"/>
  <c r="CE699" i="5"/>
  <c r="CE690" i="5"/>
  <c r="CE707" i="5"/>
  <c r="CE704" i="5"/>
  <c r="CE689" i="5"/>
  <c r="CE676" i="5"/>
  <c r="CE695" i="5"/>
  <c r="CE693" i="5"/>
  <c r="CE700" i="5"/>
  <c r="CE698" i="5"/>
  <c r="CE701" i="5"/>
  <c r="CE694" i="5"/>
  <c r="CF612" i="5"/>
  <c r="CE606" i="5"/>
  <c r="CE702" i="5" s="1"/>
  <c r="CC640" i="5"/>
  <c r="CC641" i="5" s="1"/>
  <c r="CC642" i="5" s="1"/>
  <c r="CG625" i="5"/>
  <c r="CG27" i="3"/>
  <c r="CG25" i="3" a="1"/>
  <c r="CG25" i="3" s="1"/>
  <c r="CH28" i="3"/>
  <c r="CF1055" i="5"/>
  <c r="CF1001" i="5"/>
  <c r="CF944" i="5"/>
  <c r="CB89" i="20"/>
  <c r="CB90" i="20" s="1"/>
  <c r="CH651" i="5"/>
  <c r="CL28" i="13"/>
  <c r="CL29" i="13" s="1"/>
  <c r="CL30" i="13" s="1"/>
  <c r="AH71" i="20"/>
  <c r="AH51" i="20"/>
  <c r="AH21" i="20"/>
  <c r="AH22" i="20" s="1"/>
  <c r="AG5" i="18"/>
  <c r="AI714" i="5"/>
  <c r="CC627" i="5"/>
  <c r="CC628" i="5" s="1"/>
  <c r="CE862" i="5"/>
  <c r="CH945" i="5"/>
  <c r="CG942" i="5"/>
  <c r="CG943" i="5"/>
  <c r="CC90" i="22"/>
  <c r="CC80" i="22"/>
  <c r="CC84" i="22"/>
  <c r="CC77" i="22"/>
  <c r="CD652" i="5" s="1"/>
  <c r="CC83" i="22"/>
  <c r="CC76" i="22"/>
  <c r="CD639" i="5" s="1"/>
  <c r="CC82" i="22"/>
  <c r="CC87" i="22"/>
  <c r="CC81" i="22"/>
  <c r="CC88" i="22"/>
  <c r="CC75" i="22"/>
  <c r="CD626" i="5" s="1"/>
  <c r="CC78" i="22"/>
  <c r="CD665" i="5" s="1"/>
  <c r="CC89" i="22"/>
  <c r="CC74" i="22"/>
  <c r="CD613" i="5" s="1"/>
  <c r="BX31" i="3"/>
  <c r="BX32" i="3" s="1"/>
  <c r="BY26" i="3"/>
  <c r="CM51" i="13"/>
  <c r="CM48" i="13"/>
  <c r="CM40" i="13"/>
  <c r="CM50" i="13"/>
  <c r="CM39" i="13"/>
  <c r="CM42" i="13"/>
  <c r="CM53" i="13"/>
  <c r="CM49" i="13"/>
  <c r="CM47" i="13"/>
  <c r="CM38" i="13"/>
  <c r="CM14" i="13"/>
  <c r="CM36" i="13"/>
  <c r="CM17" i="13"/>
  <c r="CM52" i="13"/>
  <c r="CM35" i="13"/>
  <c r="CM34" i="13"/>
  <c r="CN13" i="13"/>
  <c r="CM16" i="13"/>
  <c r="CM37" i="13"/>
  <c r="CM27" i="13"/>
  <c r="CM19" i="13"/>
  <c r="CM15" i="13"/>
  <c r="CM18" i="13"/>
  <c r="CM41" i="13"/>
  <c r="CF855" i="5"/>
  <c r="CF848" i="5"/>
  <c r="BW34" i="3"/>
  <c r="BW35" i="3" s="1"/>
  <c r="BW33" i="3"/>
  <c r="CL43" i="13"/>
  <c r="CL44" i="13" s="1"/>
  <c r="CE72" i="22"/>
  <c r="CD71" i="22"/>
  <c r="AK631" i="5"/>
  <c r="AK632" i="5" s="1"/>
  <c r="BU24" i="16"/>
  <c r="BU25" i="16" s="1"/>
  <c r="BU19" i="16" s="1"/>
  <c r="CB669" i="5"/>
  <c r="CH14" i="21"/>
  <c r="CC16" i="20"/>
  <c r="CC17" i="20" s="1"/>
  <c r="CB2" i="18"/>
  <c r="H152" i="18" s="1"/>
  <c r="CG15" i="16"/>
  <c r="CE2" i="14"/>
  <c r="CD661" i="5"/>
  <c r="CD662" i="5" s="1"/>
  <c r="CD635" i="5"/>
  <c r="CD636" i="5" s="1"/>
  <c r="CD648" i="5"/>
  <c r="CD649" i="5" s="1"/>
  <c r="CE607" i="5"/>
  <c r="CD622" i="5"/>
  <c r="CD623" i="5" s="1"/>
  <c r="CD609" i="5"/>
  <c r="BW18" i="16"/>
  <c r="BV22" i="16"/>
  <c r="BV23" i="16" s="1"/>
  <c r="CG834" i="5"/>
  <c r="CH789" i="5"/>
  <c r="CG791" i="5"/>
  <c r="CG790" i="5"/>
  <c r="BY57" i="20"/>
  <c r="BY58" i="20" s="1"/>
  <c r="CD702" i="5"/>
  <c r="BP618" i="5"/>
  <c r="BP619" i="5" s="1"/>
  <c r="CD738" i="5"/>
  <c r="CC732" i="5"/>
  <c r="CC800" i="5" s="1"/>
  <c r="CA49" i="20"/>
  <c r="CA52" i="20" s="1"/>
  <c r="CA50" i="20"/>
  <c r="CA46" i="20"/>
  <c r="CE682" i="5" l="1"/>
  <c r="CL31" i="13"/>
  <c r="M441" i="19"/>
  <c r="L447" i="19"/>
  <c r="L467" i="19"/>
  <c r="CK24" i="13"/>
  <c r="CK57" i="13" s="1"/>
  <c r="CA54" i="20"/>
  <c r="CA56" i="20" s="1"/>
  <c r="CC629" i="5"/>
  <c r="CC630" i="5" s="1"/>
  <c r="CB631" i="5"/>
  <c r="CB632" i="5" s="1"/>
  <c r="CB657" i="5"/>
  <c r="CB658" i="5" s="1"/>
  <c r="CC655" i="5"/>
  <c r="CC656" i="5" s="1"/>
  <c r="AJ64" i="20"/>
  <c r="AK624" i="5"/>
  <c r="AK633" i="5"/>
  <c r="AK691" i="5"/>
  <c r="AK685" i="5"/>
  <c r="CA646" i="5"/>
  <c r="CA637" i="5"/>
  <c r="BO63" i="20"/>
  <c r="BP611" i="5"/>
  <c r="BP674" i="5"/>
  <c r="BP675" i="5"/>
  <c r="BP620" i="5"/>
  <c r="CA650" i="5"/>
  <c r="CA659" i="5"/>
  <c r="CE738" i="5"/>
  <c r="CD732" i="5"/>
  <c r="CD800" i="5" s="1"/>
  <c r="CB670" i="5"/>
  <c r="CB671" i="5" s="1"/>
  <c r="CN37" i="13"/>
  <c r="CN51" i="13"/>
  <c r="CN48" i="13"/>
  <c r="CN40" i="13"/>
  <c r="CN50" i="13"/>
  <c r="CN39" i="13"/>
  <c r="CN36" i="13"/>
  <c r="CN42" i="13"/>
  <c r="CN53" i="13"/>
  <c r="CN49" i="13"/>
  <c r="CN47" i="13"/>
  <c r="CN52" i="13"/>
  <c r="CN41" i="13"/>
  <c r="CN17" i="13"/>
  <c r="CN35" i="13"/>
  <c r="CN34" i="13"/>
  <c r="CO13" i="13"/>
  <c r="CN16" i="13"/>
  <c r="CN27" i="13"/>
  <c r="CN19" i="13"/>
  <c r="CN15" i="13"/>
  <c r="CN18" i="13"/>
  <c r="CN38" i="13"/>
  <c r="CN14" i="13"/>
  <c r="BS24" i="18"/>
  <c r="K149" i="18" s="1"/>
  <c r="BU716" i="5"/>
  <c r="BS8" i="18" s="1"/>
  <c r="K133" i="18" s="1"/>
  <c r="BV610" i="5"/>
  <c r="CB644" i="5"/>
  <c r="CB645" i="5" s="1"/>
  <c r="BV24" i="16"/>
  <c r="BV25" i="16" s="1"/>
  <c r="BV19" i="16" s="1"/>
  <c r="CD640" i="5"/>
  <c r="CD641" i="5" s="1"/>
  <c r="CA663" i="5"/>
  <c r="CA672" i="5"/>
  <c r="BZ64" i="20"/>
  <c r="CA633" i="5"/>
  <c r="CA624" i="5"/>
  <c r="BZ57" i="20"/>
  <c r="BZ58" i="20" s="1"/>
  <c r="CM43" i="13"/>
  <c r="CM44" i="13" s="1"/>
  <c r="BX18" i="16"/>
  <c r="BW22" i="16"/>
  <c r="BW23" i="16" s="1"/>
  <c r="CF862" i="5"/>
  <c r="CD653" i="5"/>
  <c r="CD654" i="5" s="1"/>
  <c r="CC18" i="18"/>
  <c r="I168" i="18" s="1"/>
  <c r="BQ618" i="5"/>
  <c r="BQ619" i="5" s="1"/>
  <c r="CD37" i="10"/>
  <c r="CE36" i="10"/>
  <c r="CI14" i="16"/>
  <c r="CI21" i="16" s="1"/>
  <c r="CJ20" i="16"/>
  <c r="CI17" i="16"/>
  <c r="BS616" i="5"/>
  <c r="CI789" i="5"/>
  <c r="CH834" i="5"/>
  <c r="CH791" i="5"/>
  <c r="CH790" i="5"/>
  <c r="CM20" i="13"/>
  <c r="CM21" i="13" s="1"/>
  <c r="CH27" i="3"/>
  <c r="CH25" i="3" a="1"/>
  <c r="CH25" i="3" s="1"/>
  <c r="CI28" i="3"/>
  <c r="BR617" i="5"/>
  <c r="CD93" i="20"/>
  <c r="CD92" i="20"/>
  <c r="CD25" i="20"/>
  <c r="CD24" i="20"/>
  <c r="CD18" i="20"/>
  <c r="CH638" i="5"/>
  <c r="CC40" i="20"/>
  <c r="CC45" i="20" s="1"/>
  <c r="CD30" i="3" a="1"/>
  <c r="CD30" i="3" s="1"/>
  <c r="CD614" i="5"/>
  <c r="CD615" i="5" s="1"/>
  <c r="CD666" i="5"/>
  <c r="CD667" i="5" s="1"/>
  <c r="CD668" i="5" s="1"/>
  <c r="CG1055" i="5"/>
  <c r="CG1001" i="5"/>
  <c r="CG944" i="5"/>
  <c r="CI651" i="5"/>
  <c r="CF15" i="20"/>
  <c r="CE14" i="20"/>
  <c r="CL21" i="13"/>
  <c r="CL22" i="13" s="1"/>
  <c r="CC89" i="20"/>
  <c r="CC90" i="20" s="1"/>
  <c r="AI20" i="20"/>
  <c r="AH4" i="18"/>
  <c r="AJ692" i="5"/>
  <c r="AJ697" i="5"/>
  <c r="CD90" i="22"/>
  <c r="CD80" i="22"/>
  <c r="BT616" i="5" s="1"/>
  <c r="CD84" i="22"/>
  <c r="CD83" i="22"/>
  <c r="CD76" i="22"/>
  <c r="CE639" i="5" s="1"/>
  <c r="CD82" i="22"/>
  <c r="CD75" i="22"/>
  <c r="CE626" i="5" s="1"/>
  <c r="CD88" i="22"/>
  <c r="CD77" i="22"/>
  <c r="CE652" i="5" s="1"/>
  <c r="CD89" i="22"/>
  <c r="CD87" i="22"/>
  <c r="CD81" i="22"/>
  <c r="AL629" i="5" s="1"/>
  <c r="AL630" i="5" s="1"/>
  <c r="CD74" i="22"/>
  <c r="CE613" i="5" s="1"/>
  <c r="CD78" i="22"/>
  <c r="CE665" i="5" s="1"/>
  <c r="CM54" i="13"/>
  <c r="CM55" i="13" s="1"/>
  <c r="CD627" i="5"/>
  <c r="CD628" i="5" s="1"/>
  <c r="CI14" i="21"/>
  <c r="CD16" i="20"/>
  <c r="CD17" i="20" s="1"/>
  <c r="CH15" i="16"/>
  <c r="CC2" i="18"/>
  <c r="I152" i="18" s="1"/>
  <c r="CF2" i="14"/>
  <c r="CE661" i="5"/>
  <c r="CE662" i="5" s="1"/>
  <c r="CE635" i="5"/>
  <c r="CE636" i="5" s="1"/>
  <c r="CE648" i="5"/>
  <c r="CE649" i="5" s="1"/>
  <c r="CF607" i="5"/>
  <c r="CE622" i="5"/>
  <c r="CE623" i="5" s="1"/>
  <c r="CE609" i="5"/>
  <c r="CF72" i="22"/>
  <c r="CE71" i="22"/>
  <c r="CM28" i="13"/>
  <c r="CM29" i="13" s="1"/>
  <c r="CM30" i="13" s="1"/>
  <c r="CI945" i="5"/>
  <c r="CH942" i="5"/>
  <c r="CH943" i="5"/>
  <c r="AI717" i="5"/>
  <c r="CE710" i="5"/>
  <c r="CE703" i="5"/>
  <c r="CE708" i="5"/>
  <c r="CE684" i="5"/>
  <c r="CE679" i="5"/>
  <c r="CE677" i="5"/>
  <c r="CE678" i="5"/>
  <c r="CC668" i="5"/>
  <c r="CC669" i="5" s="1"/>
  <c r="BY31" i="3"/>
  <c r="BY32" i="3" s="1"/>
  <c r="BZ26" i="3"/>
  <c r="I55" i="18"/>
  <c r="AG6" i="18"/>
  <c r="I56" i="18" s="1"/>
  <c r="CC643" i="5"/>
  <c r="CB49" i="20"/>
  <c r="CB52" i="20" s="1"/>
  <c r="CB50" i="20"/>
  <c r="CB46" i="20"/>
  <c r="CG855" i="5"/>
  <c r="CG848" i="5"/>
  <c r="BX34" i="3"/>
  <c r="BX35" i="3" s="1"/>
  <c r="BX33" i="3"/>
  <c r="W96" i="20"/>
  <c r="W94" i="20"/>
  <c r="AH23" i="20"/>
  <c r="W28" i="20"/>
  <c r="W26" i="20"/>
  <c r="AH91" i="20"/>
  <c r="CH625" i="5"/>
  <c r="CJ13" i="21"/>
  <c r="CD3" i="18"/>
  <c r="J153" i="18" s="1"/>
  <c r="CG3" i="14"/>
  <c r="CF696" i="5"/>
  <c r="CF690" i="5"/>
  <c r="CF707" i="5"/>
  <c r="CF701" i="5"/>
  <c r="CF695" i="5"/>
  <c r="CF689" i="5"/>
  <c r="CF706" i="5"/>
  <c r="CF743" i="5"/>
  <c r="CF711" i="5"/>
  <c r="CF704" i="5"/>
  <c r="CF676" i="5"/>
  <c r="CF693" i="5"/>
  <c r="CF709" i="5"/>
  <c r="CF700" i="5"/>
  <c r="CF705" i="5"/>
  <c r="CF694" i="5"/>
  <c r="CF699" i="5"/>
  <c r="CF698" i="5"/>
  <c r="CF606" i="5"/>
  <c r="CG612" i="5"/>
  <c r="CC615" i="5"/>
  <c r="CG664" i="5"/>
  <c r="N441" i="19" l="1"/>
  <c r="M467" i="19"/>
  <c r="M447" i="19"/>
  <c r="AJ712" i="5"/>
  <c r="AJ714" i="5" s="1"/>
  <c r="AJ717" i="5" s="1"/>
  <c r="CB54" i="20"/>
  <c r="CB56" i="20" s="1"/>
  <c r="W99" i="20"/>
  <c r="X763" i="5" s="1"/>
  <c r="CC670" i="5"/>
  <c r="CC671" i="5" s="1"/>
  <c r="BP63" i="20"/>
  <c r="BQ675" i="5"/>
  <c r="BQ674" i="5"/>
  <c r="BQ611" i="5"/>
  <c r="BQ620" i="5"/>
  <c r="CD642" i="5"/>
  <c r="CD643" i="5" s="1"/>
  <c r="CC657" i="5"/>
  <c r="CC658" i="5" s="1"/>
  <c r="CD655" i="5"/>
  <c r="CD656" i="5" s="1"/>
  <c r="CL23" i="13"/>
  <c r="CL24" i="13" s="1"/>
  <c r="CL57" i="13" s="1"/>
  <c r="CB646" i="5"/>
  <c r="CB637" i="5"/>
  <c r="CB663" i="5"/>
  <c r="CB672" i="5"/>
  <c r="AL631" i="5"/>
  <c r="AL632" i="5" s="1"/>
  <c r="CE93" i="20"/>
  <c r="CE92" i="20"/>
  <c r="CE24" i="20"/>
  <c r="CE25" i="20"/>
  <c r="CE18" i="20"/>
  <c r="BY18" i="16"/>
  <c r="BX22" i="16"/>
  <c r="BX23" i="16" s="1"/>
  <c r="CN28" i="13"/>
  <c r="CN29" i="13" s="1"/>
  <c r="CN30" i="13" s="1"/>
  <c r="CA57" i="20"/>
  <c r="CA58" i="20" s="1"/>
  <c r="CI625" i="5"/>
  <c r="CG15" i="20"/>
  <c r="CF14" i="20"/>
  <c r="BT24" i="18"/>
  <c r="L149" i="18" s="1"/>
  <c r="BV716" i="5"/>
  <c r="BT8" i="18" s="1"/>
  <c r="L133" i="18" s="1"/>
  <c r="BW610" i="5"/>
  <c r="CO51" i="13"/>
  <c r="CO48" i="13"/>
  <c r="CO40" i="13"/>
  <c r="CO50" i="13"/>
  <c r="CO39" i="13"/>
  <c r="CO36" i="13"/>
  <c r="CO42" i="13"/>
  <c r="CO53" i="13"/>
  <c r="CO49" i="13"/>
  <c r="CO47" i="13"/>
  <c r="CO38" i="13"/>
  <c r="CO52" i="13"/>
  <c r="CO41" i="13"/>
  <c r="CO35" i="13"/>
  <c r="CO34" i="13"/>
  <c r="CP13" i="13"/>
  <c r="CO16" i="13"/>
  <c r="CO37" i="13"/>
  <c r="CO27" i="13"/>
  <c r="CO19" i="13"/>
  <c r="CO15" i="13"/>
  <c r="CO18" i="13"/>
  <c r="CO14" i="13"/>
  <c r="CO17" i="13"/>
  <c r="BY34" i="3"/>
  <c r="BY35" i="3" s="1"/>
  <c r="BY33" i="3"/>
  <c r="CE653" i="5"/>
  <c r="CE654" i="5" s="1"/>
  <c r="CD669" i="5"/>
  <c r="CN43" i="13"/>
  <c r="CN44" i="13" s="1"/>
  <c r="AJ20" i="20"/>
  <c r="AI4" i="18"/>
  <c r="AK692" i="5"/>
  <c r="AK697" i="5"/>
  <c r="CB659" i="5"/>
  <c r="CB650" i="5"/>
  <c r="CD89" i="20"/>
  <c r="CD90" i="20" s="1"/>
  <c r="W29" i="20"/>
  <c r="Y11" i="14"/>
  <c r="CI25" i="3" a="1"/>
  <c r="CI25" i="3" s="1"/>
  <c r="CJ28" i="3"/>
  <c r="CI27" i="3"/>
  <c r="CK20" i="16"/>
  <c r="CJ17" i="16"/>
  <c r="CJ14" i="16"/>
  <c r="CJ21" i="16" s="1"/>
  <c r="CF708" i="5"/>
  <c r="CF679" i="5"/>
  <c r="CF710" i="5"/>
  <c r="CF703" i="5"/>
  <c r="CF677" i="5"/>
  <c r="CF684" i="5"/>
  <c r="CF678" i="5"/>
  <c r="AG9" i="18"/>
  <c r="I59" i="18" s="1"/>
  <c r="AI730" i="5"/>
  <c r="AI739" i="5" s="1"/>
  <c r="CM31" i="13"/>
  <c r="CE627" i="5"/>
  <c r="CE628" i="5" s="1"/>
  <c r="J54" i="18"/>
  <c r="CH855" i="5"/>
  <c r="CH848" i="5"/>
  <c r="CK13" i="21"/>
  <c r="CE3" i="18"/>
  <c r="K153" i="18" s="1"/>
  <c r="CH3" i="14"/>
  <c r="CG709" i="5"/>
  <c r="CG696" i="5"/>
  <c r="CG690" i="5"/>
  <c r="CG707" i="5"/>
  <c r="CG701" i="5"/>
  <c r="CG695" i="5"/>
  <c r="CG743" i="5"/>
  <c r="CG711" i="5"/>
  <c r="CG705" i="5"/>
  <c r="CG704" i="5"/>
  <c r="CG698" i="5"/>
  <c r="CG689" i="5"/>
  <c r="CG693" i="5"/>
  <c r="CG700" i="5"/>
  <c r="CG694" i="5"/>
  <c r="CG706" i="5"/>
  <c r="CG699" i="5"/>
  <c r="CG676" i="5"/>
  <c r="CG606" i="5"/>
  <c r="CG702" i="5" s="1"/>
  <c r="CH612" i="5"/>
  <c r="CF702" i="5"/>
  <c r="CE89" i="22"/>
  <c r="CE88" i="22"/>
  <c r="CE87" i="22"/>
  <c r="CE84" i="22"/>
  <c r="CE83" i="22"/>
  <c r="CE82" i="22"/>
  <c r="CE75" i="22"/>
  <c r="CF626" i="5" s="1"/>
  <c r="CE81" i="22"/>
  <c r="CE74" i="22"/>
  <c r="CF613" i="5" s="1"/>
  <c r="CE90" i="22"/>
  <c r="CE80" i="22"/>
  <c r="BU616" i="5" s="1"/>
  <c r="CE76" i="22"/>
  <c r="CF639" i="5" s="1"/>
  <c r="CE78" i="22"/>
  <c r="CF665" i="5" s="1"/>
  <c r="CE77" i="22"/>
  <c r="CF652" i="5" s="1"/>
  <c r="AI19" i="20"/>
  <c r="CJ789" i="5"/>
  <c r="CI834" i="5"/>
  <c r="CI791" i="5"/>
  <c r="CI790" i="5"/>
  <c r="CE37" i="10"/>
  <c r="CF36" i="10"/>
  <c r="CA64" i="20"/>
  <c r="CB633" i="5"/>
  <c r="CB624" i="5"/>
  <c r="CF71" i="22"/>
  <c r="CG72" i="22"/>
  <c r="CD629" i="5"/>
  <c r="CD630" i="5" s="1"/>
  <c r="CE640" i="5"/>
  <c r="CE641" i="5" s="1"/>
  <c r="CC49" i="20"/>
  <c r="CC52" i="20" s="1"/>
  <c r="CC50" i="20"/>
  <c r="CC46" i="20"/>
  <c r="CG862" i="5"/>
  <c r="CN20" i="13"/>
  <c r="CN21" i="13" s="1"/>
  <c r="CN54" i="13"/>
  <c r="CN55" i="13" s="1"/>
  <c r="CH664" i="5"/>
  <c r="CD18" i="18"/>
  <c r="J168" i="18" s="1"/>
  <c r="CH1055" i="5"/>
  <c r="CH1001" i="5"/>
  <c r="CH944" i="5"/>
  <c r="CI638" i="5"/>
  <c r="CM22" i="13"/>
  <c r="CM23" i="13" s="1"/>
  <c r="CJ651" i="5"/>
  <c r="CJ14" i="21"/>
  <c r="CE16" i="20"/>
  <c r="CE17" i="20" s="1"/>
  <c r="CD2" i="18"/>
  <c r="J152" i="18" s="1"/>
  <c r="CI15" i="16"/>
  <c r="CG2" i="14"/>
  <c r="CF661" i="5"/>
  <c r="CF662" i="5" s="1"/>
  <c r="CF622" i="5"/>
  <c r="CF623" i="5" s="1"/>
  <c r="CF635" i="5"/>
  <c r="CF636" i="5" s="1"/>
  <c r="CF648" i="5"/>
  <c r="CF649" i="5" s="1"/>
  <c r="CG607" i="5"/>
  <c r="CF609" i="5"/>
  <c r="CE666" i="5"/>
  <c r="CE667" i="5" s="1"/>
  <c r="BT617" i="5"/>
  <c r="CC631" i="5"/>
  <c r="CC632" i="5" s="1"/>
  <c r="CF682" i="5"/>
  <c r="CC644" i="5"/>
  <c r="CC645" i="5" s="1"/>
  <c r="BZ31" i="3"/>
  <c r="BZ32" i="3" s="1"/>
  <c r="CA26" i="3"/>
  <c r="CJ945" i="5"/>
  <c r="CI942" i="5"/>
  <c r="CI943" i="5"/>
  <c r="CD40" i="20"/>
  <c r="CD45" i="20" s="1"/>
  <c r="CE30" i="3" a="1"/>
  <c r="CE30" i="3" s="1"/>
  <c r="CE614" i="5"/>
  <c r="CE615" i="5" s="1"/>
  <c r="BR618" i="5"/>
  <c r="BR619" i="5" s="1"/>
  <c r="BS617" i="5"/>
  <c r="BW24" i="16"/>
  <c r="BW25" i="16" s="1"/>
  <c r="BW19" i="16" s="1"/>
  <c r="CF738" i="5"/>
  <c r="CE732" i="5"/>
  <c r="CE800" i="5" s="1"/>
  <c r="CG682" i="5" l="1"/>
  <c r="AH5" i="18"/>
  <c r="J55" i="18" s="1"/>
  <c r="AI21" i="20"/>
  <c r="AI22" i="20" s="1"/>
  <c r="X26" i="20" s="1"/>
  <c r="AI71" i="20"/>
  <c r="AI51" i="20"/>
  <c r="CN31" i="13"/>
  <c r="O441" i="19"/>
  <c r="N467" i="19"/>
  <c r="N447" i="19"/>
  <c r="CN22" i="13"/>
  <c r="CN23" i="13" s="1"/>
  <c r="CC54" i="20"/>
  <c r="CC56" i="20" s="1"/>
  <c r="AK712" i="5"/>
  <c r="AI5" i="18" s="1"/>
  <c r="K55" i="18" s="1"/>
  <c r="CC659" i="5"/>
  <c r="CC650" i="5"/>
  <c r="CD644" i="5"/>
  <c r="CD645" i="5" s="1"/>
  <c r="AK64" i="20"/>
  <c r="AL633" i="5"/>
  <c r="AL624" i="5"/>
  <c r="AL691" i="5"/>
  <c r="AL685" i="5"/>
  <c r="CE642" i="5"/>
  <c r="CE643" i="5" s="1"/>
  <c r="CE668" i="5"/>
  <c r="CE669" i="5" s="1"/>
  <c r="CE655" i="5"/>
  <c r="CE656" i="5" s="1"/>
  <c r="CC663" i="5"/>
  <c r="CC672" i="5"/>
  <c r="CF627" i="5"/>
  <c r="CF628" i="5" s="1"/>
  <c r="AI736" i="5"/>
  <c r="AG14" i="18" s="1"/>
  <c r="I64" i="18" s="1"/>
  <c r="AH9" i="18"/>
  <c r="J59" i="18" s="1"/>
  <c r="AJ730" i="5"/>
  <c r="AJ739" i="5" s="1"/>
  <c r="BQ63" i="20"/>
  <c r="BR675" i="5"/>
  <c r="BR674" i="5"/>
  <c r="BR611" i="5"/>
  <c r="BR620" i="5"/>
  <c r="BT618" i="5"/>
  <c r="BT619" i="5" s="1"/>
  <c r="CJ638" i="5"/>
  <c r="CP50" i="13"/>
  <c r="CP39" i="13"/>
  <c r="CP36" i="13"/>
  <c r="CP42" i="13"/>
  <c r="CP53" i="13"/>
  <c r="CP49" i="13"/>
  <c r="CP47" i="13"/>
  <c r="CP38" i="13"/>
  <c r="CP52" i="13"/>
  <c r="CP41" i="13"/>
  <c r="CP37" i="13"/>
  <c r="CP40" i="13"/>
  <c r="CP35" i="13"/>
  <c r="CP34" i="13"/>
  <c r="CQ13" i="13"/>
  <c r="CP16" i="13"/>
  <c r="CP48" i="13"/>
  <c r="CP51" i="13"/>
  <c r="CP27" i="13"/>
  <c r="CP19" i="13"/>
  <c r="CP15" i="13"/>
  <c r="CP18" i="13"/>
  <c r="CP14" i="13"/>
  <c r="CP17" i="13"/>
  <c r="CL13" i="21"/>
  <c r="CI3" i="14"/>
  <c r="CF3" i="18"/>
  <c r="L153" i="18" s="1"/>
  <c r="CH707" i="5"/>
  <c r="CH701" i="5"/>
  <c r="CH695" i="5"/>
  <c r="CH706" i="5"/>
  <c r="CH700" i="5"/>
  <c r="CH694" i="5"/>
  <c r="CH743" i="5"/>
  <c r="CH711" i="5"/>
  <c r="CH705" i="5"/>
  <c r="CH693" i="5"/>
  <c r="CH709" i="5"/>
  <c r="CH698" i="5"/>
  <c r="CH699" i="5"/>
  <c r="CH696" i="5"/>
  <c r="CH676" i="5"/>
  <c r="CH606" i="5"/>
  <c r="CH702" i="5" s="1"/>
  <c r="CI612" i="5"/>
  <c r="CH704" i="5"/>
  <c r="CH690" i="5"/>
  <c r="CH689" i="5"/>
  <c r="CO43" i="13"/>
  <c r="CO44" i="13" s="1"/>
  <c r="CD631" i="5"/>
  <c r="CD632" i="5" s="1"/>
  <c r="CF37" i="10"/>
  <c r="CG36" i="10"/>
  <c r="CH72" i="22"/>
  <c r="CG71" i="22"/>
  <c r="CG708" i="5"/>
  <c r="CG710" i="5"/>
  <c r="CG703" i="5"/>
  <c r="CG677" i="5"/>
  <c r="CG679" i="5"/>
  <c r="CG684" i="5"/>
  <c r="CG678" i="5"/>
  <c r="CD670" i="5"/>
  <c r="CD671" i="5" s="1"/>
  <c r="CF653" i="5"/>
  <c r="CF654" i="5" s="1"/>
  <c r="BU24" i="18"/>
  <c r="M149" i="18" s="1"/>
  <c r="BW716" i="5"/>
  <c r="BU8" i="18" s="1"/>
  <c r="M133" i="18" s="1"/>
  <c r="BX610" i="5"/>
  <c r="CH862" i="5"/>
  <c r="CK14" i="21"/>
  <c r="CF16" i="20"/>
  <c r="CF17" i="20" s="1"/>
  <c r="CE2" i="18"/>
  <c r="K152" i="18" s="1"/>
  <c r="CJ15" i="16"/>
  <c r="CH2" i="14"/>
  <c r="CG622" i="5"/>
  <c r="CG623" i="5" s="1"/>
  <c r="CG648" i="5"/>
  <c r="CG649" i="5" s="1"/>
  <c r="CG635" i="5"/>
  <c r="CG636" i="5" s="1"/>
  <c r="CG609" i="5"/>
  <c r="CG661" i="5"/>
  <c r="CG662" i="5" s="1"/>
  <c r="CH607" i="5"/>
  <c r="CF666" i="5"/>
  <c r="CF667" i="5" s="1"/>
  <c r="CE18" i="18"/>
  <c r="K168" i="18" s="1"/>
  <c r="CO20" i="13"/>
  <c r="CO21" i="13" s="1"/>
  <c r="CD657" i="5"/>
  <c r="CD658" i="5" s="1"/>
  <c r="CI664" i="5"/>
  <c r="CK651" i="5"/>
  <c r="CF640" i="5"/>
  <c r="CF641" i="5" s="1"/>
  <c r="CF642" i="5" s="1"/>
  <c r="CL20" i="16"/>
  <c r="CK14" i="16"/>
  <c r="CK21" i="16" s="1"/>
  <c r="CK17" i="16"/>
  <c r="CO54" i="13"/>
  <c r="CO55" i="13" s="1"/>
  <c r="BX24" i="16"/>
  <c r="BX25" i="16" s="1"/>
  <c r="BX19" i="16" s="1"/>
  <c r="CG738" i="5"/>
  <c r="CF732" i="5"/>
  <c r="CF800" i="5" s="1"/>
  <c r="CD49" i="20"/>
  <c r="CD52" i="20" s="1"/>
  <c r="CD50" i="20"/>
  <c r="CD46" i="20"/>
  <c r="CF89" i="22"/>
  <c r="CF83" i="22"/>
  <c r="CF82" i="22"/>
  <c r="CF81" i="22"/>
  <c r="CF74" i="22"/>
  <c r="CG613" i="5" s="1"/>
  <c r="CF90" i="22"/>
  <c r="CF88" i="22"/>
  <c r="CF87" i="22"/>
  <c r="CF76" i="22"/>
  <c r="CG639" i="5" s="1"/>
  <c r="CF84" i="22"/>
  <c r="CF80" i="22"/>
  <c r="CF77" i="22"/>
  <c r="CG652" i="5" s="1"/>
  <c r="CF75" i="22"/>
  <c r="CG626" i="5" s="1"/>
  <c r="CF78" i="22"/>
  <c r="CG665" i="5" s="1"/>
  <c r="CB64" i="20"/>
  <c r="CC624" i="5"/>
  <c r="CC633" i="5"/>
  <c r="BU617" i="5"/>
  <c r="CE89" i="20"/>
  <c r="CE90" i="20" s="1"/>
  <c r="BZ18" i="16"/>
  <c r="BY22" i="16"/>
  <c r="BY23" i="16" s="1"/>
  <c r="CB57" i="20"/>
  <c r="CB58" i="20" s="1"/>
  <c r="BZ34" i="3"/>
  <c r="BZ35" i="3" s="1"/>
  <c r="BZ33" i="3"/>
  <c r="BS618" i="5"/>
  <c r="BS619" i="5" s="1"/>
  <c r="CI1055" i="5"/>
  <c r="CI944" i="5"/>
  <c r="CI1001" i="5"/>
  <c r="CC646" i="5"/>
  <c r="CC637" i="5"/>
  <c r="CI855" i="5"/>
  <c r="CI848" i="5"/>
  <c r="CE629" i="5"/>
  <c r="CE630" i="5" s="1"/>
  <c r="K54" i="18"/>
  <c r="CM24" i="13"/>
  <c r="CM57" i="13" s="1"/>
  <c r="CA31" i="3"/>
  <c r="CA32" i="3" s="1"/>
  <c r="CB26" i="3"/>
  <c r="CK789" i="5"/>
  <c r="CJ834" i="5"/>
  <c r="CJ791" i="5"/>
  <c r="CJ790" i="5"/>
  <c r="CE40" i="20"/>
  <c r="CE45" i="20" s="1"/>
  <c r="CF30" i="3" a="1"/>
  <c r="CF30" i="3" s="1"/>
  <c r="CF614" i="5"/>
  <c r="CF615" i="5" s="1"/>
  <c r="AJ19" i="20"/>
  <c r="CO28" i="13"/>
  <c r="CO29" i="13" s="1"/>
  <c r="CO30" i="13" s="1"/>
  <c r="CF92" i="20"/>
  <c r="CF93" i="20"/>
  <c r="CF25" i="20"/>
  <c r="CF24" i="20"/>
  <c r="CF18" i="20"/>
  <c r="CK945" i="5"/>
  <c r="CJ943" i="5"/>
  <c r="CJ942" i="5"/>
  <c r="CK28" i="3"/>
  <c r="CJ27" i="3"/>
  <c r="CJ25" i="3" a="1"/>
  <c r="CJ25" i="3" s="1"/>
  <c r="CH15" i="20"/>
  <c r="CG14" i="20"/>
  <c r="CJ625" i="5"/>
  <c r="CH682" i="5" l="1"/>
  <c r="AH6" i="18"/>
  <c r="J56" i="18" s="1"/>
  <c r="O467" i="19"/>
  <c r="O447" i="19"/>
  <c r="P441" i="19"/>
  <c r="AJ21" i="20"/>
  <c r="AJ22" i="20" s="1"/>
  <c r="Y96" i="20" s="1"/>
  <c r="AJ71" i="20"/>
  <c r="AJ51" i="20"/>
  <c r="AK714" i="5"/>
  <c r="AK717" i="5" s="1"/>
  <c r="X94" i="20"/>
  <c r="X96" i="20"/>
  <c r="CO22" i="13"/>
  <c r="CO23" i="13" s="1"/>
  <c r="CO24" i="13" s="1"/>
  <c r="CN24" i="13"/>
  <c r="CN57" i="13" s="1"/>
  <c r="AI91" i="20"/>
  <c r="X28" i="20"/>
  <c r="X29" i="20" s="1"/>
  <c r="CD54" i="20"/>
  <c r="CD56" i="20" s="1"/>
  <c r="AI23" i="20"/>
  <c r="AI6" i="18"/>
  <c r="K56" i="18" s="1"/>
  <c r="CE657" i="5"/>
  <c r="CE658" i="5" s="1"/>
  <c r="CD659" i="5"/>
  <c r="CD650" i="5"/>
  <c r="BR63" i="20"/>
  <c r="BS691" i="5"/>
  <c r="BS675" i="5"/>
  <c r="BS674" i="5"/>
  <c r="BS611" i="5"/>
  <c r="BS620" i="5"/>
  <c r="CC64" i="20"/>
  <c r="CD624" i="5"/>
  <c r="CD633" i="5"/>
  <c r="CD637" i="5"/>
  <c r="CD646" i="5"/>
  <c r="CE631" i="5"/>
  <c r="CE632" i="5" s="1"/>
  <c r="CF655" i="5"/>
  <c r="CF656" i="5" s="1"/>
  <c r="BV616" i="5"/>
  <c r="CJ664" i="5"/>
  <c r="CE644" i="5"/>
  <c r="CE645" i="5" s="1"/>
  <c r="BV24" i="18"/>
  <c r="N149" i="18" s="1"/>
  <c r="BX716" i="5"/>
  <c r="BV8" i="18" s="1"/>
  <c r="N133" i="18" s="1"/>
  <c r="BY610" i="5"/>
  <c r="J217" i="5"/>
  <c r="CP20" i="13"/>
  <c r="CP21" i="13" s="1"/>
  <c r="CG640" i="5"/>
  <c r="CG641" i="5" s="1"/>
  <c r="CF89" i="20"/>
  <c r="CF90" i="20" s="1"/>
  <c r="CJ1055" i="5"/>
  <c r="CJ944" i="5"/>
  <c r="CJ1001" i="5"/>
  <c r="CG93" i="20"/>
  <c r="CG92" i="20"/>
  <c r="CG25" i="20"/>
  <c r="CG24" i="20"/>
  <c r="CG18" i="20"/>
  <c r="CJ855" i="5"/>
  <c r="CJ848" i="5"/>
  <c r="CG732" i="5"/>
  <c r="CG800" i="5" s="1"/>
  <c r="CH738" i="5"/>
  <c r="CM20" i="16"/>
  <c r="CL17" i="16"/>
  <c r="CL14" i="16"/>
  <c r="CL21" i="16" s="1"/>
  <c r="CK834" i="5"/>
  <c r="CL789" i="5"/>
  <c r="CK791" i="5"/>
  <c r="CK790" i="5"/>
  <c r="CP28" i="13"/>
  <c r="CP29" i="13" s="1"/>
  <c r="CP54" i="13"/>
  <c r="CP55" i="13" s="1"/>
  <c r="AJ736" i="5"/>
  <c r="AH14" i="18" s="1"/>
  <c r="J64" i="18" s="1"/>
  <c r="CI15" i="20"/>
  <c r="CH14" i="20"/>
  <c r="CF40" i="20"/>
  <c r="CF45" i="20" s="1"/>
  <c r="CG614" i="5"/>
  <c r="CG615" i="5" s="1"/>
  <c r="CG30" i="3" a="1"/>
  <c r="CG30" i="3" s="1"/>
  <c r="CE670" i="5"/>
  <c r="CE671" i="5" s="1"/>
  <c r="BY24" i="16"/>
  <c r="BY25" i="16" s="1"/>
  <c r="BY19" i="16" s="1"/>
  <c r="AM629" i="5"/>
  <c r="AM630" i="5" s="1"/>
  <c r="CO31" i="13"/>
  <c r="CA18" i="16"/>
  <c r="BZ22" i="16"/>
  <c r="BZ23" i="16" s="1"/>
  <c r="CF643" i="5"/>
  <c r="CG82" i="22"/>
  <c r="CG81" i="22"/>
  <c r="CG90" i="22"/>
  <c r="CG88" i="22"/>
  <c r="CG87" i="22"/>
  <c r="CG76" i="22"/>
  <c r="CH639" i="5" s="1"/>
  <c r="CG89" i="22"/>
  <c r="CG84" i="22"/>
  <c r="CG78" i="22"/>
  <c r="CH665" i="5" s="1"/>
  <c r="CG74" i="22"/>
  <c r="CH613" i="5" s="1"/>
  <c r="CG83" i="22"/>
  <c r="CG80" i="22"/>
  <c r="BW616" i="5" s="1"/>
  <c r="CG75" i="22"/>
  <c r="CH626" i="5" s="1"/>
  <c r="CG77" i="22"/>
  <c r="CH652" i="5" s="1"/>
  <c r="CF668" i="5"/>
  <c r="CF669" i="5" s="1"/>
  <c r="CM13" i="21"/>
  <c r="CG3" i="18"/>
  <c r="M153" i="18" s="1"/>
  <c r="CJ3" i="14"/>
  <c r="CI743" i="5"/>
  <c r="CI707" i="5"/>
  <c r="CI701" i="5"/>
  <c r="CI695" i="5"/>
  <c r="CI689" i="5"/>
  <c r="CI706" i="5"/>
  <c r="CI700" i="5"/>
  <c r="CI694" i="5"/>
  <c r="CI711" i="5"/>
  <c r="CI704" i="5"/>
  <c r="CI709" i="5"/>
  <c r="CI705" i="5"/>
  <c r="CI698" i="5"/>
  <c r="CI699" i="5"/>
  <c r="CI696" i="5"/>
  <c r="CI676" i="5"/>
  <c r="CI690" i="5"/>
  <c r="CJ612" i="5"/>
  <c r="CI693" i="5"/>
  <c r="CI606" i="5"/>
  <c r="CI682" i="5" s="1"/>
  <c r="CK638" i="5"/>
  <c r="CL28" i="3"/>
  <c r="CK27" i="3"/>
  <c r="CK25" i="3" a="1"/>
  <c r="CK25" i="3" s="1"/>
  <c r="CL945" i="5"/>
  <c r="CK943" i="5"/>
  <c r="CK942" i="5"/>
  <c r="CC57" i="20"/>
  <c r="CC58" i="20" s="1"/>
  <c r="CB31" i="3"/>
  <c r="CB32" i="3" s="1"/>
  <c r="CC26" i="3"/>
  <c r="CG666" i="5"/>
  <c r="CG667" i="5" s="1"/>
  <c r="CG668" i="5" s="1"/>
  <c r="CL651" i="5"/>
  <c r="CL14" i="21"/>
  <c r="CG16" i="20"/>
  <c r="CG17" i="20" s="1"/>
  <c r="CI2" i="14"/>
  <c r="CF2" i="18"/>
  <c r="L152" i="18" s="1"/>
  <c r="CK15" i="16"/>
  <c r="CH635" i="5"/>
  <c r="CH636" i="5" s="1"/>
  <c r="CH648" i="5"/>
  <c r="CH649" i="5" s="1"/>
  <c r="CH661" i="5"/>
  <c r="CH662" i="5" s="1"/>
  <c r="CI607" i="5"/>
  <c r="CH622" i="5"/>
  <c r="CH623" i="5" s="1"/>
  <c r="CH609" i="5"/>
  <c r="CI862" i="5"/>
  <c r="CI72" i="22"/>
  <c r="CH71" i="22"/>
  <c r="CH36" i="10"/>
  <c r="CG37" i="10"/>
  <c r="CQ50" i="13"/>
  <c r="CQ42" i="13"/>
  <c r="CQ27" i="13"/>
  <c r="CQ53" i="13"/>
  <c r="CQ49" i="13"/>
  <c r="CQ35" i="13"/>
  <c r="CQ47" i="13"/>
  <c r="CQ52" i="13"/>
  <c r="CQ41" i="13"/>
  <c r="CQ37" i="13"/>
  <c r="CQ51" i="13"/>
  <c r="CQ48" i="13"/>
  <c r="CQ40" i="13"/>
  <c r="CQ36" i="13"/>
  <c r="CQ16" i="13"/>
  <c r="CQ19" i="13"/>
  <c r="CQ15" i="13"/>
  <c r="CQ18" i="13"/>
  <c r="CQ14" i="13"/>
  <c r="CQ38" i="13"/>
  <c r="CQ17" i="13"/>
  <c r="CQ34" i="13"/>
  <c r="CQ39" i="13"/>
  <c r="CR13" i="13"/>
  <c r="AK20" i="20"/>
  <c r="AJ4" i="18"/>
  <c r="AL692" i="5"/>
  <c r="AL697" i="5"/>
  <c r="CK625" i="5"/>
  <c r="CA34" i="3"/>
  <c r="CA35" i="3" s="1"/>
  <c r="CA33" i="3"/>
  <c r="CG627" i="5"/>
  <c r="CG628" i="5" s="1"/>
  <c r="CD663" i="5"/>
  <c r="CD672" i="5"/>
  <c r="CH710" i="5"/>
  <c r="CH684" i="5"/>
  <c r="CH679" i="5"/>
  <c r="CH708" i="5"/>
  <c r="CH703" i="5"/>
  <c r="CH677" i="5"/>
  <c r="CH678" i="5"/>
  <c r="CF18" i="18"/>
  <c r="L168" i="18" s="1"/>
  <c r="CP43" i="13"/>
  <c r="CP44" i="13" s="1"/>
  <c r="BS63" i="20"/>
  <c r="BT675" i="5"/>
  <c r="BT674" i="5"/>
  <c r="BT620" i="5"/>
  <c r="BT691" i="5"/>
  <c r="BT611" i="5"/>
  <c r="CF629" i="5"/>
  <c r="CF630" i="5" s="1"/>
  <c r="CE49" i="20"/>
  <c r="CE52" i="20" s="1"/>
  <c r="CE50" i="20"/>
  <c r="CE46" i="20"/>
  <c r="BU618" i="5"/>
  <c r="BU619" i="5" s="1"/>
  <c r="CG653" i="5"/>
  <c r="CG654" i="5" s="1"/>
  <c r="E512" i="19" l="1"/>
  <c r="P467" i="19"/>
  <c r="P447" i="19"/>
  <c r="CI702" i="5"/>
  <c r="X99" i="20"/>
  <c r="Y763" i="5" s="1"/>
  <c r="Z11" i="14"/>
  <c r="Y94" i="20"/>
  <c r="AJ91" i="20"/>
  <c r="AJ23" i="20"/>
  <c r="Y26" i="20"/>
  <c r="Y28" i="20"/>
  <c r="Y29" i="20" s="1"/>
  <c r="AL712" i="5"/>
  <c r="AL714" i="5" s="1"/>
  <c r="AL717" i="5" s="1"/>
  <c r="CE54" i="20"/>
  <c r="CE56" i="20" s="1"/>
  <c r="CD64" i="20"/>
  <c r="CE624" i="5"/>
  <c r="CE633" i="5"/>
  <c r="CG642" i="5"/>
  <c r="CG643" i="5" s="1"/>
  <c r="CP22" i="13"/>
  <c r="CP23" i="13" s="1"/>
  <c r="CP30" i="13"/>
  <c r="CP31" i="13" s="1"/>
  <c r="CF631" i="5"/>
  <c r="CF632" i="5" s="1"/>
  <c r="CG655" i="5"/>
  <c r="CG656" i="5" s="1"/>
  <c r="BT63" i="20"/>
  <c r="BU675" i="5"/>
  <c r="BU674" i="5"/>
  <c r="BU620" i="5"/>
  <c r="BU691" i="5"/>
  <c r="BU611" i="5"/>
  <c r="CG629" i="5"/>
  <c r="CG630" i="5" s="1"/>
  <c r="CE646" i="5"/>
  <c r="CE637" i="5"/>
  <c r="CE659" i="5"/>
  <c r="CE650" i="5"/>
  <c r="CI36" i="10"/>
  <c r="CH37" i="10"/>
  <c r="CF644" i="5"/>
  <c r="CF645" i="5" s="1"/>
  <c r="CN20" i="16"/>
  <c r="CM17" i="16"/>
  <c r="CM14" i="16"/>
  <c r="CM21" i="16" s="1"/>
  <c r="CF657" i="5"/>
  <c r="CF658" i="5" s="1"/>
  <c r="CR50" i="13"/>
  <c r="CR39" i="13"/>
  <c r="CR36" i="13"/>
  <c r="CR42" i="13"/>
  <c r="CR27" i="13"/>
  <c r="CR53" i="13"/>
  <c r="CR49" i="13"/>
  <c r="CR35" i="13"/>
  <c r="CR47" i="13"/>
  <c r="CR38" i="13"/>
  <c r="CR52" i="13"/>
  <c r="CR41" i="13"/>
  <c r="CR51" i="13"/>
  <c r="CR48" i="13"/>
  <c r="CR40" i="13"/>
  <c r="CR19" i="13"/>
  <c r="CR37" i="13"/>
  <c r="CR15" i="13"/>
  <c r="CR18" i="13"/>
  <c r="CR14" i="13"/>
  <c r="CR17" i="13"/>
  <c r="CR34" i="13"/>
  <c r="CS13" i="13"/>
  <c r="CR16" i="13"/>
  <c r="CG40" i="20"/>
  <c r="CG45" i="20" s="1"/>
  <c r="CH30" i="3" a="1"/>
  <c r="CH30" i="3" s="1"/>
  <c r="CH614" i="5"/>
  <c r="CH615" i="5" s="1"/>
  <c r="CQ43" i="13"/>
  <c r="CQ44" i="13" s="1"/>
  <c r="AI9" i="18"/>
  <c r="K59" i="18" s="1"/>
  <c r="AK730" i="5"/>
  <c r="AK739" i="5" s="1"/>
  <c r="CJ72" i="22"/>
  <c r="CI71" i="22"/>
  <c r="CM28" i="3"/>
  <c r="CL27" i="3"/>
  <c r="CL25" i="3" a="1"/>
  <c r="CL25" i="3" s="1"/>
  <c r="CH666" i="5"/>
  <c r="CH667" i="5" s="1"/>
  <c r="BZ24" i="16"/>
  <c r="BZ25" i="16" s="1"/>
  <c r="BZ19" i="16" s="1"/>
  <c r="CH90" i="22"/>
  <c r="CH81" i="22"/>
  <c r="AN629" i="5" s="1"/>
  <c r="AN630" i="5" s="1"/>
  <c r="CH88" i="22"/>
  <c r="CH87" i="22"/>
  <c r="CH89" i="22"/>
  <c r="CH84" i="22"/>
  <c r="CH75" i="22"/>
  <c r="CI626" i="5" s="1"/>
  <c r="CH78" i="22"/>
  <c r="CI665" i="5" s="1"/>
  <c r="CH74" i="22"/>
  <c r="CI613" i="5" s="1"/>
  <c r="CH83" i="22"/>
  <c r="CH82" i="22"/>
  <c r="CH77" i="22"/>
  <c r="CI652" i="5" s="1"/>
  <c r="CH76" i="22"/>
  <c r="CI639" i="5" s="1"/>
  <c r="CH80" i="22"/>
  <c r="BX616" i="5" s="1"/>
  <c r="CL625" i="5"/>
  <c r="CJ862" i="5"/>
  <c r="CB18" i="16"/>
  <c r="CA22" i="16"/>
  <c r="CA23" i="16" s="1"/>
  <c r="AM631" i="5"/>
  <c r="AM632" i="5" s="1"/>
  <c r="CE672" i="5"/>
  <c r="CE663" i="5"/>
  <c r="CF49" i="20"/>
  <c r="CF52" i="20" s="1"/>
  <c r="CF50" i="20"/>
  <c r="CF46" i="20"/>
  <c r="CG89" i="20"/>
  <c r="CG90" i="20" s="1"/>
  <c r="CM651" i="5"/>
  <c r="CI710" i="5"/>
  <c r="CI703" i="5"/>
  <c r="CI708" i="5"/>
  <c r="CI678" i="5"/>
  <c r="CI677" i="5"/>
  <c r="CI684" i="5"/>
  <c r="CI679" i="5"/>
  <c r="CH640" i="5"/>
  <c r="CH641" i="5" s="1"/>
  <c r="CH642" i="5" s="1"/>
  <c r="CL834" i="5"/>
  <c r="CM789" i="5"/>
  <c r="CL791" i="5"/>
  <c r="CL790" i="5"/>
  <c r="CK664" i="5"/>
  <c r="CQ54" i="13"/>
  <c r="CQ55" i="13" s="1"/>
  <c r="BT685" i="5"/>
  <c r="CL638" i="5"/>
  <c r="CI738" i="5"/>
  <c r="CH732" i="5"/>
  <c r="CH800" i="5" s="1"/>
  <c r="I15" i="15"/>
  <c r="J220" i="5"/>
  <c r="J221" i="5" s="1"/>
  <c r="CQ20" i="13"/>
  <c r="CK1055" i="5"/>
  <c r="CK944" i="5"/>
  <c r="CK1001" i="5"/>
  <c r="CM14" i="21"/>
  <c r="CH16" i="20"/>
  <c r="CH17" i="20" s="1"/>
  <c r="CG2" i="18"/>
  <c r="M152" i="18" s="1"/>
  <c r="CL15" i="16"/>
  <c r="CJ2" i="14"/>
  <c r="CI635" i="5"/>
  <c r="CI636" i="5" s="1"/>
  <c r="CI648" i="5"/>
  <c r="CI649" i="5" s="1"/>
  <c r="CI661" i="5"/>
  <c r="CI662" i="5" s="1"/>
  <c r="CJ607" i="5"/>
  <c r="CI609" i="5"/>
  <c r="CI622" i="5"/>
  <c r="CI623" i="5" s="1"/>
  <c r="CN13" i="21"/>
  <c r="CH3" i="18"/>
  <c r="N153" i="18" s="1"/>
  <c r="CK3" i="14"/>
  <c r="CJ743" i="5"/>
  <c r="CJ706" i="5"/>
  <c r="CJ700" i="5"/>
  <c r="CJ694" i="5"/>
  <c r="CJ711" i="5"/>
  <c r="CJ705" i="5"/>
  <c r="CJ699" i="5"/>
  <c r="CJ693" i="5"/>
  <c r="CJ704" i="5"/>
  <c r="CJ709" i="5"/>
  <c r="CJ707" i="5"/>
  <c r="CJ695" i="5"/>
  <c r="CJ698" i="5"/>
  <c r="CJ701" i="5"/>
  <c r="CJ696" i="5"/>
  <c r="CJ676" i="5"/>
  <c r="CJ690" i="5"/>
  <c r="CJ689" i="5"/>
  <c r="CJ606" i="5"/>
  <c r="CJ702" i="5" s="1"/>
  <c r="CK612" i="5"/>
  <c r="CH93" i="20"/>
  <c r="CH92" i="20"/>
  <c r="CH25" i="20"/>
  <c r="CH24" i="20"/>
  <c r="CH18" i="20"/>
  <c r="CD57" i="20"/>
  <c r="CD58" i="20" s="1"/>
  <c r="BW24" i="18"/>
  <c r="C174" i="18" s="1"/>
  <c r="BY716" i="5"/>
  <c r="BW8" i="18" s="1"/>
  <c r="C158" i="18" s="1"/>
  <c r="BZ610" i="5"/>
  <c r="CQ28" i="13"/>
  <c r="CQ29" i="13" s="1"/>
  <c r="CL943" i="5"/>
  <c r="CL942" i="5"/>
  <c r="CM945" i="5"/>
  <c r="CJ15" i="20"/>
  <c r="CI14" i="20"/>
  <c r="CK855" i="5"/>
  <c r="CK848" i="5"/>
  <c r="BV617" i="5"/>
  <c r="CG18" i="18"/>
  <c r="M168" i="18" s="1"/>
  <c r="CG669" i="5"/>
  <c r="CH653" i="5"/>
  <c r="CH654" i="5" s="1"/>
  <c r="L54" i="18"/>
  <c r="AK19" i="20"/>
  <c r="CC31" i="3"/>
  <c r="CC32" i="3" s="1"/>
  <c r="CD26" i="3"/>
  <c r="CH627" i="5"/>
  <c r="CH628" i="5" s="1"/>
  <c r="CO57" i="13"/>
  <c r="BS685" i="5"/>
  <c r="CB34" i="3"/>
  <c r="CB35" i="3" s="1"/>
  <c r="CB33" i="3"/>
  <c r="BW617" i="5"/>
  <c r="CF670" i="5"/>
  <c r="CF671" i="5" s="1"/>
  <c r="CJ682" i="5" l="1"/>
  <c r="F512" i="19"/>
  <c r="E502" i="19"/>
  <c r="F502" i="19" s="1"/>
  <c r="G502" i="19" s="1"/>
  <c r="H502" i="19" s="1"/>
  <c r="I502" i="19" s="1"/>
  <c r="J502" i="19" s="1"/>
  <c r="K502" i="19" s="1"/>
  <c r="L502" i="19" s="1"/>
  <c r="M502" i="19" s="1"/>
  <c r="N502" i="19" s="1"/>
  <c r="O502" i="19" s="1"/>
  <c r="P502" i="19" s="1"/>
  <c r="E538" i="19"/>
  <c r="E518" i="19"/>
  <c r="D518" i="19"/>
  <c r="Q447" i="19"/>
  <c r="CQ21" i="13"/>
  <c r="CQ22" i="13" s="1"/>
  <c r="Y99" i="20"/>
  <c r="Z763" i="5" s="1"/>
  <c r="AK51" i="20"/>
  <c r="AK21" i="20"/>
  <c r="AK22" i="20" s="1"/>
  <c r="Z96" i="20" s="1"/>
  <c r="AA11" i="14"/>
  <c r="AJ5" i="18"/>
  <c r="L55" i="18" s="1"/>
  <c r="AK71" i="20"/>
  <c r="CF54" i="20"/>
  <c r="CF56" i="20" s="1"/>
  <c r="CF637" i="5"/>
  <c r="CF646" i="5"/>
  <c r="CG657" i="5"/>
  <c r="CG658" i="5" s="1"/>
  <c r="CH629" i="5"/>
  <c r="CH630" i="5" s="1"/>
  <c r="CF659" i="5"/>
  <c r="CF650" i="5"/>
  <c r="CE64" i="20"/>
  <c r="CF633" i="5"/>
  <c r="CF624" i="5"/>
  <c r="AL64" i="20"/>
  <c r="AM633" i="5"/>
  <c r="AM624" i="5"/>
  <c r="AM691" i="5"/>
  <c r="AM685" i="5"/>
  <c r="CH668" i="5"/>
  <c r="CH669" i="5" s="1"/>
  <c r="CG631" i="5"/>
  <c r="CG632" i="5" s="1"/>
  <c r="CG644" i="5"/>
  <c r="CG645" i="5" s="1"/>
  <c r="CF672" i="5"/>
  <c r="CF663" i="5"/>
  <c r="CQ30" i="13"/>
  <c r="CQ31" i="13" s="1"/>
  <c r="CH655" i="5"/>
  <c r="CH656" i="5" s="1"/>
  <c r="CK15" i="20"/>
  <c r="CJ14" i="20"/>
  <c r="CN651" i="5"/>
  <c r="CI640" i="5"/>
  <c r="CI641" i="5" s="1"/>
  <c r="BR20" i="20"/>
  <c r="BQ4" i="18"/>
  <c r="BS692" i="5"/>
  <c r="BS697" i="5"/>
  <c r="CK862" i="5"/>
  <c r="CI653" i="5"/>
  <c r="CI654" i="5" s="1"/>
  <c r="CI655" i="5" s="1"/>
  <c r="CS42" i="13"/>
  <c r="CS53" i="13"/>
  <c r="CS49" i="13"/>
  <c r="CS35" i="13"/>
  <c r="CS47" i="13"/>
  <c r="CS38" i="13"/>
  <c r="CS52" i="13"/>
  <c r="CS41" i="13"/>
  <c r="CS37" i="13"/>
  <c r="CS51" i="13"/>
  <c r="CS48" i="13"/>
  <c r="CS40" i="13"/>
  <c r="CS19" i="13"/>
  <c r="CS50" i="13"/>
  <c r="CS27" i="13"/>
  <c r="CS15" i="13"/>
  <c r="CS18" i="13"/>
  <c r="CS14" i="13"/>
  <c r="CS17" i="13"/>
  <c r="CS34" i="13"/>
  <c r="CT13" i="13"/>
  <c r="CS39" i="13"/>
  <c r="CS16" i="13"/>
  <c r="CS36" i="13"/>
  <c r="CE57" i="20"/>
  <c r="CE58" i="20" s="1"/>
  <c r="BU685" i="5"/>
  <c r="CH643" i="5"/>
  <c r="CI88" i="22"/>
  <c r="CI90" i="22"/>
  <c r="CI87" i="22"/>
  <c r="CI89" i="22"/>
  <c r="CI84" i="22"/>
  <c r="CI75" i="22"/>
  <c r="CJ626" i="5" s="1"/>
  <c r="CI83" i="22"/>
  <c r="CI82" i="22"/>
  <c r="CI80" i="22"/>
  <c r="CI76" i="22"/>
  <c r="CJ639" i="5" s="1"/>
  <c r="CI77" i="22"/>
  <c r="CJ652" i="5" s="1"/>
  <c r="CI81" i="22"/>
  <c r="CI74" i="22"/>
  <c r="CJ613" i="5" s="1"/>
  <c r="CI78" i="22"/>
  <c r="CJ665" i="5" s="1"/>
  <c r="CR43" i="13"/>
  <c r="CR44" i="13" s="1"/>
  <c r="CD31" i="3"/>
  <c r="CD32" i="3" s="1"/>
  <c r="CE26" i="3"/>
  <c r="CC34" i="3"/>
  <c r="CC35" i="3" s="1"/>
  <c r="CC33" i="3"/>
  <c r="BV618" i="5"/>
  <c r="BV619" i="5" s="1"/>
  <c r="BX24" i="18"/>
  <c r="D174" i="18" s="1"/>
  <c r="BZ716" i="5"/>
  <c r="BX8" i="18" s="1"/>
  <c r="D158" i="18" s="1"/>
  <c r="CA610" i="5"/>
  <c r="BS20" i="20"/>
  <c r="BR4" i="18"/>
  <c r="BT692" i="5"/>
  <c r="BT697" i="5"/>
  <c r="CK72" i="22"/>
  <c r="CJ71" i="22"/>
  <c r="CR54" i="13"/>
  <c r="CR55" i="13" s="1"/>
  <c r="CP24" i="13"/>
  <c r="CP57" i="13" s="1"/>
  <c r="CN14" i="21"/>
  <c r="CI16" i="20"/>
  <c r="CI17" i="20" s="1"/>
  <c r="CH2" i="18"/>
  <c r="N152" i="18" s="1"/>
  <c r="CM15" i="16"/>
  <c r="CK2" i="14"/>
  <c r="CJ635" i="5"/>
  <c r="CJ636" i="5" s="1"/>
  <c r="CJ661" i="5"/>
  <c r="CJ662" i="5" s="1"/>
  <c r="CJ648" i="5"/>
  <c r="CJ649" i="5" s="1"/>
  <c r="CK607" i="5"/>
  <c r="CJ609" i="5"/>
  <c r="CJ622" i="5"/>
  <c r="CJ623" i="5" s="1"/>
  <c r="CM625" i="5"/>
  <c r="CH40" i="20"/>
  <c r="CH45" i="20" s="1"/>
  <c r="CI30" i="3" a="1"/>
  <c r="CI30" i="3" s="1"/>
  <c r="CI614" i="5"/>
  <c r="CI615" i="5" s="1"/>
  <c r="CR20" i="13"/>
  <c r="CR21" i="13" s="1"/>
  <c r="CM943" i="5"/>
  <c r="CM942" i="5"/>
  <c r="CN945" i="5"/>
  <c r="CI666" i="5"/>
  <c r="CI667" i="5" s="1"/>
  <c r="CH89" i="20"/>
  <c r="CH90" i="20" s="1"/>
  <c r="CI627" i="5"/>
  <c r="CI628" i="5" s="1"/>
  <c r="AJ9" i="18"/>
  <c r="L59" i="18" s="1"/>
  <c r="AL730" i="5"/>
  <c r="AL739" i="5" s="1"/>
  <c r="BW618" i="5"/>
  <c r="BW619" i="5" s="1"/>
  <c r="CG670" i="5"/>
  <c r="CG671" i="5" s="1"/>
  <c r="CN789" i="5"/>
  <c r="CM791" i="5"/>
  <c r="CM790" i="5"/>
  <c r="CM834" i="5"/>
  <c r="AK736" i="5"/>
  <c r="AI14" i="18" s="1"/>
  <c r="K64" i="18" s="1"/>
  <c r="CG49" i="20"/>
  <c r="CG52" i="20" s="1"/>
  <c r="CG46" i="20"/>
  <c r="CG50" i="20"/>
  <c r="CR28" i="13"/>
  <c r="CR29" i="13" s="1"/>
  <c r="CR30" i="13" s="1"/>
  <c r="CO20" i="16"/>
  <c r="CN17" i="16"/>
  <c r="CN14" i="16"/>
  <c r="CN21" i="16" s="1"/>
  <c r="CO13" i="21"/>
  <c r="CI3" i="18"/>
  <c r="C178" i="18" s="1"/>
  <c r="CK706" i="5"/>
  <c r="CK700" i="5"/>
  <c r="CK694" i="5"/>
  <c r="CK711" i="5"/>
  <c r="CK705" i="5"/>
  <c r="CK699" i="5"/>
  <c r="CK693" i="5"/>
  <c r="CK743" i="5"/>
  <c r="CK709" i="5"/>
  <c r="CK695" i="5"/>
  <c r="CK698" i="5"/>
  <c r="CK701" i="5"/>
  <c r="CK696" i="5"/>
  <c r="CK676" i="5"/>
  <c r="CK690" i="5"/>
  <c r="CK689" i="5"/>
  <c r="CK704" i="5"/>
  <c r="CK606" i="5"/>
  <c r="CK682" i="5" s="1"/>
  <c r="CK707" i="5"/>
  <c r="CL612" i="5"/>
  <c r="CH18" i="18"/>
  <c r="N168" i="18" s="1"/>
  <c r="Q46" i="5"/>
  <c r="CL664" i="5"/>
  <c r="CC18" i="16"/>
  <c r="CB22" i="16"/>
  <c r="CB23" i="16" s="1"/>
  <c r="CI37" i="10"/>
  <c r="CJ36" i="10"/>
  <c r="CL1055" i="5"/>
  <c r="CL944" i="5"/>
  <c r="CL1001" i="5"/>
  <c r="CI732" i="5"/>
  <c r="CI800" i="5" s="1"/>
  <c r="CJ738" i="5"/>
  <c r="CJ710" i="5"/>
  <c r="CJ703" i="5"/>
  <c r="CJ708" i="5"/>
  <c r="CJ677" i="5"/>
  <c r="CJ684" i="5"/>
  <c r="CJ678" i="5"/>
  <c r="CJ679" i="5"/>
  <c r="CL855" i="5"/>
  <c r="CL848" i="5"/>
  <c r="CA24" i="16"/>
  <c r="CA25" i="16" s="1"/>
  <c r="CA19" i="16" s="1"/>
  <c r="CI93" i="20"/>
  <c r="CI92" i="20"/>
  <c r="CI25" i="20"/>
  <c r="CI24" i="20"/>
  <c r="CI18" i="20"/>
  <c r="CM638" i="5"/>
  <c r="BX617" i="5"/>
  <c r="AN631" i="5"/>
  <c r="AN632" i="5" s="1"/>
  <c r="CN28" i="3"/>
  <c r="CM25" i="3" a="1"/>
  <c r="CM25" i="3" s="1"/>
  <c r="CM27" i="3"/>
  <c r="CR31" i="13" l="1"/>
  <c r="F518" i="19"/>
  <c r="G512" i="19"/>
  <c r="F538" i="19"/>
  <c r="CQ23" i="13"/>
  <c r="CQ24" i="13" s="1"/>
  <c r="CQ57" i="13" s="1"/>
  <c r="CR22" i="13"/>
  <c r="CR23" i="13" s="1"/>
  <c r="CR24" i="13" s="1"/>
  <c r="AJ6" i="18"/>
  <c r="L56" i="18" s="1"/>
  <c r="Z94" i="20"/>
  <c r="AK91" i="20"/>
  <c r="AK23" i="20"/>
  <c r="Z26" i="20"/>
  <c r="Z28" i="20"/>
  <c r="AB11" i="14" s="1"/>
  <c r="CG54" i="20"/>
  <c r="CG56" i="20" s="1"/>
  <c r="CF64" i="20"/>
  <c r="CG624" i="5"/>
  <c r="CG633" i="5"/>
  <c r="AM64" i="20"/>
  <c r="AN633" i="5"/>
  <c r="AN624" i="5"/>
  <c r="AN691" i="5"/>
  <c r="AN685" i="5"/>
  <c r="CH657" i="5"/>
  <c r="CH658" i="5" s="1"/>
  <c r="BU63" i="20"/>
  <c r="BV674" i="5"/>
  <c r="BV691" i="5"/>
  <c r="BV675" i="5"/>
  <c r="BV620" i="5"/>
  <c r="BV611" i="5"/>
  <c r="K234" i="5"/>
  <c r="J16" i="15" s="1"/>
  <c r="CI668" i="5"/>
  <c r="CI669" i="5" s="1"/>
  <c r="K268" i="5"/>
  <c r="J18" i="15" s="1"/>
  <c r="K285" i="5"/>
  <c r="J19" i="15" s="1"/>
  <c r="CH631" i="5"/>
  <c r="CH632" i="5" s="1"/>
  <c r="K251" i="5"/>
  <c r="J17" i="15" s="1"/>
  <c r="CG650" i="5"/>
  <c r="CG659" i="5"/>
  <c r="CI642" i="5"/>
  <c r="CI643" i="5" s="1"/>
  <c r="CI629" i="5"/>
  <c r="CI630" i="5" s="1"/>
  <c r="BT712" i="5"/>
  <c r="CJ666" i="5"/>
  <c r="CJ667" i="5" s="1"/>
  <c r="CJ668" i="5" s="1"/>
  <c r="BT20" i="20"/>
  <c r="BS4" i="18"/>
  <c r="BU692" i="5"/>
  <c r="BU697" i="5"/>
  <c r="CS43" i="13"/>
  <c r="CS44" i="13" s="1"/>
  <c r="CO28" i="3"/>
  <c r="CN25" i="3" a="1"/>
  <c r="CN25" i="3" s="1"/>
  <c r="CN27" i="3"/>
  <c r="CN834" i="5"/>
  <c r="CO789" i="5"/>
  <c r="CN791" i="5"/>
  <c r="CN790" i="5"/>
  <c r="CH49" i="20"/>
  <c r="CH52" i="20" s="1"/>
  <c r="CH50" i="20"/>
  <c r="CH46" i="20"/>
  <c r="CE31" i="3"/>
  <c r="CE32" i="3" s="1"/>
  <c r="CF26" i="3"/>
  <c r="CI40" i="20"/>
  <c r="CI45" i="20" s="1"/>
  <c r="CJ614" i="5"/>
  <c r="CJ615" i="5" s="1"/>
  <c r="CJ30" i="3" a="1"/>
  <c r="CJ30" i="3" s="1"/>
  <c r="CP20" i="16"/>
  <c r="CO17" i="16"/>
  <c r="CO14" i="16"/>
  <c r="CO21" i="16" s="1"/>
  <c r="J129" i="18"/>
  <c r="CD34" i="3"/>
  <c r="CD35" i="3" s="1"/>
  <c r="CD33" i="3"/>
  <c r="CS20" i="13"/>
  <c r="CG637" i="5"/>
  <c r="CG646" i="5"/>
  <c r="CJ732" i="5"/>
  <c r="CJ800" i="5" s="1"/>
  <c r="CK738" i="5"/>
  <c r="BS19" i="20"/>
  <c r="CJ653" i="5"/>
  <c r="CJ654" i="5" s="1"/>
  <c r="CS54" i="13"/>
  <c r="CS55" i="13" s="1"/>
  <c r="CP13" i="21"/>
  <c r="CJ3" i="18"/>
  <c r="D178" i="18" s="1"/>
  <c r="CL743" i="5"/>
  <c r="CL711" i="5"/>
  <c r="CL705" i="5"/>
  <c r="CL699" i="5"/>
  <c r="CL693" i="5"/>
  <c r="CL704" i="5"/>
  <c r="CL698" i="5"/>
  <c r="CL709" i="5"/>
  <c r="CL700" i="5"/>
  <c r="CL676" i="5"/>
  <c r="CL690" i="5"/>
  <c r="CL689" i="5"/>
  <c r="CL706" i="5"/>
  <c r="CL707" i="5"/>
  <c r="CL695" i="5"/>
  <c r="CL606" i="5"/>
  <c r="CL702" i="5" s="1"/>
  <c r="CL701" i="5"/>
  <c r="CL696" i="5"/>
  <c r="CL694" i="5"/>
  <c r="CM612" i="5"/>
  <c r="AL736" i="5"/>
  <c r="AJ14" i="18" s="1"/>
  <c r="L64" i="18" s="1"/>
  <c r="CN625" i="5"/>
  <c r="CJ88" i="22"/>
  <c r="CJ90" i="22"/>
  <c r="CJ87" i="22"/>
  <c r="CJ84" i="22"/>
  <c r="CJ89" i="22"/>
  <c r="CJ75" i="22"/>
  <c r="CK626" i="5" s="1"/>
  <c r="CJ78" i="22"/>
  <c r="CK665" i="5" s="1"/>
  <c r="CJ83" i="22"/>
  <c r="CJ82" i="22"/>
  <c r="CJ77" i="22"/>
  <c r="CK652" i="5" s="1"/>
  <c r="CJ81" i="22"/>
  <c r="AO629" i="5" s="1"/>
  <c r="AO630" i="5" s="1"/>
  <c r="CJ80" i="22"/>
  <c r="CJ74" i="22"/>
  <c r="CK613" i="5" s="1"/>
  <c r="CJ76" i="22"/>
  <c r="CK639" i="5" s="1"/>
  <c r="CJ640" i="5"/>
  <c r="CJ641" i="5" s="1"/>
  <c r="CJ642" i="5" s="1"/>
  <c r="CB24" i="16"/>
  <c r="CB25" i="16" s="1"/>
  <c r="CB19" i="16" s="1"/>
  <c r="CK71" i="22"/>
  <c r="CL72" i="22"/>
  <c r="BY24" i="18"/>
  <c r="E174" i="18" s="1"/>
  <c r="CA716" i="5"/>
  <c r="BY8" i="18" s="1"/>
  <c r="E158" i="18" s="1"/>
  <c r="CB610" i="5"/>
  <c r="BY616" i="5"/>
  <c r="CS28" i="13"/>
  <c r="CS29" i="13" s="1"/>
  <c r="CS30" i="13" s="1"/>
  <c r="BS712" i="5"/>
  <c r="CD18" i="16"/>
  <c r="CC22" i="16"/>
  <c r="CC23" i="16" s="1"/>
  <c r="CK710" i="5"/>
  <c r="CK703" i="5"/>
  <c r="CK708" i="5"/>
  <c r="CK679" i="5"/>
  <c r="CK677" i="5"/>
  <c r="CK684" i="5"/>
  <c r="CK678" i="5"/>
  <c r="CK702" i="5"/>
  <c r="CN942" i="5"/>
  <c r="CN943" i="5"/>
  <c r="CO945" i="5"/>
  <c r="CH644" i="5"/>
  <c r="CH645" i="5" s="1"/>
  <c r="CO651" i="5"/>
  <c r="CH670" i="5"/>
  <c r="CH671" i="5" s="1"/>
  <c r="CG672" i="5"/>
  <c r="CG663" i="5"/>
  <c r="I129" i="18"/>
  <c r="AL20" i="20"/>
  <c r="AK4" i="18"/>
  <c r="AM692" i="5"/>
  <c r="AM697" i="5"/>
  <c r="CI18" i="18"/>
  <c r="C193" i="18" s="1"/>
  <c r="BV63" i="20"/>
  <c r="BW691" i="5"/>
  <c r="BW675" i="5"/>
  <c r="BW620" i="5"/>
  <c r="BW611" i="5"/>
  <c r="BW674" i="5"/>
  <c r="CJ627" i="5"/>
  <c r="CJ628" i="5" s="1"/>
  <c r="BR19" i="20"/>
  <c r="CF57" i="20"/>
  <c r="CF58" i="20" s="1"/>
  <c r="CI89" i="20"/>
  <c r="CI90" i="20" s="1"/>
  <c r="CJ37" i="10"/>
  <c r="CK36" i="10"/>
  <c r="CM664" i="5"/>
  <c r="CO14" i="21"/>
  <c r="CJ16" i="20"/>
  <c r="CJ17" i="20" s="1"/>
  <c r="CI2" i="18"/>
  <c r="C177" i="18" s="1"/>
  <c r="CN15" i="16"/>
  <c r="CK648" i="5"/>
  <c r="CK649" i="5" s="1"/>
  <c r="CK661" i="5"/>
  <c r="CK662" i="5" s="1"/>
  <c r="CL607" i="5"/>
  <c r="CK635" i="5"/>
  <c r="CK636" i="5" s="1"/>
  <c r="CK609" i="5"/>
  <c r="CK622" i="5"/>
  <c r="CK623" i="5" s="1"/>
  <c r="CJ92" i="20"/>
  <c r="CJ93" i="20"/>
  <c r="CJ24" i="20"/>
  <c r="CJ18" i="20"/>
  <c r="CJ25" i="20"/>
  <c r="CM855" i="5"/>
  <c r="CM848" i="5"/>
  <c r="CM1055" i="5"/>
  <c r="CM1001" i="5"/>
  <c r="CM944" i="5"/>
  <c r="CI656" i="5"/>
  <c r="CL15" i="20"/>
  <c r="CK14" i="20"/>
  <c r="BX618" i="5"/>
  <c r="BX619" i="5" s="1"/>
  <c r="CN638" i="5"/>
  <c r="CT42" i="13"/>
  <c r="CT53" i="13"/>
  <c r="CT49" i="13"/>
  <c r="CT47" i="13"/>
  <c r="CT38" i="13"/>
  <c r="CT52" i="13"/>
  <c r="CT41" i="13"/>
  <c r="CT34" i="13"/>
  <c r="CT37" i="13"/>
  <c r="CT51" i="13"/>
  <c r="CT48" i="13"/>
  <c r="CT40" i="13"/>
  <c r="CT50" i="13"/>
  <c r="CT39" i="13"/>
  <c r="CT36" i="13"/>
  <c r="CT19" i="13"/>
  <c r="CT27" i="13"/>
  <c r="CT15" i="13"/>
  <c r="CT18" i="13"/>
  <c r="CT14" i="13"/>
  <c r="CT17" i="13"/>
  <c r="CU13" i="13"/>
  <c r="CT16" i="13"/>
  <c r="CT35" i="13"/>
  <c r="CL862" i="5"/>
  <c r="CR57" i="13" l="1"/>
  <c r="CL682" i="5"/>
  <c r="H512" i="19"/>
  <c r="G538" i="19"/>
  <c r="G518" i="19"/>
  <c r="CS31" i="13"/>
  <c r="Z29" i="20"/>
  <c r="Z99" i="20"/>
  <c r="AA763" i="5" s="1"/>
  <c r="CH54" i="20"/>
  <c r="CH56" i="20" s="1"/>
  <c r="AM712" i="5"/>
  <c r="AL51" i="20" s="1"/>
  <c r="CH659" i="5"/>
  <c r="CH650" i="5"/>
  <c r="CG64" i="20"/>
  <c r="CH633" i="5"/>
  <c r="CH624" i="5"/>
  <c r="CH672" i="5"/>
  <c r="CH663" i="5"/>
  <c r="CJ655" i="5"/>
  <c r="CJ656" i="5" s="1"/>
  <c r="CI670" i="5"/>
  <c r="CI671" i="5" s="1"/>
  <c r="CH637" i="5"/>
  <c r="CH646" i="5"/>
  <c r="CI631" i="5"/>
  <c r="CI632" i="5" s="1"/>
  <c r="BW63" i="20"/>
  <c r="BX691" i="5"/>
  <c r="BX675" i="5"/>
  <c r="BX674" i="5"/>
  <c r="BX611" i="5"/>
  <c r="BX620" i="5"/>
  <c r="CI644" i="5"/>
  <c r="CI645" i="5" s="1"/>
  <c r="CJ629" i="5"/>
  <c r="CJ630" i="5" s="1"/>
  <c r="CT20" i="13"/>
  <c r="CT21" i="13" s="1"/>
  <c r="BW685" i="5"/>
  <c r="M54" i="18"/>
  <c r="CP651" i="5"/>
  <c r="BZ24" i="18"/>
  <c r="F174" i="18" s="1"/>
  <c r="CB716" i="5"/>
  <c r="BZ8" i="18" s="1"/>
  <c r="F158" i="18" s="1"/>
  <c r="CC610" i="5"/>
  <c r="CE34" i="3"/>
  <c r="CE35" i="3" s="1"/>
  <c r="CE33" i="3"/>
  <c r="CP789" i="5"/>
  <c r="CO791" i="5"/>
  <c r="CO790" i="5"/>
  <c r="CO834" i="5"/>
  <c r="CP28" i="3"/>
  <c r="CO25" i="3" a="1"/>
  <c r="CO25" i="3" s="1"/>
  <c r="CO27" i="3"/>
  <c r="K129" i="18"/>
  <c r="AL19" i="20"/>
  <c r="BT19" i="20"/>
  <c r="CN664" i="5"/>
  <c r="CN1001" i="5"/>
  <c r="CN1055" i="5"/>
  <c r="CN944" i="5"/>
  <c r="CK666" i="5"/>
  <c r="CK667" i="5" s="1"/>
  <c r="CQ20" i="16"/>
  <c r="CP17" i="16"/>
  <c r="CP14" i="16"/>
  <c r="CP21" i="16" s="1"/>
  <c r="AM20" i="20"/>
  <c r="AL4" i="18"/>
  <c r="AN692" i="5"/>
  <c r="AN697" i="5"/>
  <c r="CK92" i="20"/>
  <c r="CK93" i="20"/>
  <c r="CK24" i="20"/>
  <c r="CK18" i="20"/>
  <c r="CK25" i="20"/>
  <c r="CM72" i="22"/>
  <c r="CL71" i="22"/>
  <c r="CK627" i="5"/>
  <c r="CK628" i="5" s="1"/>
  <c r="CN855" i="5"/>
  <c r="CN848" i="5"/>
  <c r="CJ669" i="5"/>
  <c r="CT54" i="13"/>
  <c r="CT55" i="13" s="1"/>
  <c r="CL14" i="20"/>
  <c r="CM15" i="20"/>
  <c r="CK37" i="10"/>
  <c r="CL36" i="10"/>
  <c r="CK90" i="22"/>
  <c r="CK87" i="22"/>
  <c r="CK89" i="22"/>
  <c r="CK83" i="22"/>
  <c r="CK84" i="22"/>
  <c r="CK88" i="22"/>
  <c r="CK78" i="22"/>
  <c r="CL665" i="5" s="1"/>
  <c r="CK74" i="22"/>
  <c r="CL613" i="5" s="1"/>
  <c r="CK82" i="22"/>
  <c r="CK77" i="22"/>
  <c r="CL652" i="5" s="1"/>
  <c r="CK80" i="22"/>
  <c r="CK76" i="22"/>
  <c r="CL639" i="5" s="1"/>
  <c r="CK81" i="22"/>
  <c r="CK75" i="22"/>
  <c r="CL626" i="5" s="1"/>
  <c r="BS71" i="20"/>
  <c r="BS51" i="20"/>
  <c r="BS21" i="20"/>
  <c r="BS22" i="20" s="1"/>
  <c r="BR5" i="18"/>
  <c r="BT714" i="5"/>
  <c r="CM862" i="5"/>
  <c r="CJ643" i="5"/>
  <c r="CC24" i="16"/>
  <c r="CC25" i="16" s="1"/>
  <c r="CC19" i="16" s="1"/>
  <c r="CQ13" i="21"/>
  <c r="CK3" i="18"/>
  <c r="E178" i="18" s="1"/>
  <c r="CM711" i="5"/>
  <c r="CM705" i="5"/>
  <c r="CM699" i="5"/>
  <c r="CM693" i="5"/>
  <c r="CM704" i="5"/>
  <c r="CM698" i="5"/>
  <c r="CM743" i="5"/>
  <c r="CM709" i="5"/>
  <c r="CM707" i="5"/>
  <c r="CM701" i="5"/>
  <c r="CM700" i="5"/>
  <c r="CM696" i="5"/>
  <c r="CM694" i="5"/>
  <c r="CM690" i="5"/>
  <c r="CM689" i="5"/>
  <c r="CM706" i="5"/>
  <c r="CM695" i="5"/>
  <c r="CM606" i="5"/>
  <c r="CM702" i="5" s="1"/>
  <c r="CN612" i="5"/>
  <c r="CM676" i="5"/>
  <c r="CJ18" i="18"/>
  <c r="D193" i="18" s="1"/>
  <c r="CJ89" i="20"/>
  <c r="CJ90" i="20" s="1"/>
  <c r="CE18" i="16"/>
  <c r="CD22" i="16"/>
  <c r="CD23" i="16" s="1"/>
  <c r="CK640" i="5"/>
  <c r="CK641" i="5" s="1"/>
  <c r="CK642" i="5" s="1"/>
  <c r="CT28" i="13"/>
  <c r="CO942" i="5"/>
  <c r="CO943" i="5"/>
  <c r="CP945" i="5"/>
  <c r="CJ40" i="20"/>
  <c r="CJ45" i="20" s="1"/>
  <c r="CK30" i="3" a="1"/>
  <c r="CK30" i="3" s="1"/>
  <c r="CK614" i="5"/>
  <c r="CK615" i="5" s="1"/>
  <c r="CK732" i="5"/>
  <c r="CK800" i="5" s="1"/>
  <c r="CL738" i="5"/>
  <c r="CI657" i="5"/>
  <c r="CI658" i="5" s="1"/>
  <c r="CU53" i="13"/>
  <c r="CU49" i="13"/>
  <c r="CU47" i="13"/>
  <c r="CU52" i="13"/>
  <c r="CU41" i="13"/>
  <c r="CU34" i="13"/>
  <c r="CU51" i="13"/>
  <c r="CU48" i="13"/>
  <c r="CU40" i="13"/>
  <c r="CU50" i="13"/>
  <c r="CU39" i="13"/>
  <c r="CU36" i="13"/>
  <c r="CU27" i="13"/>
  <c r="CU15" i="13"/>
  <c r="CU37" i="13"/>
  <c r="CU18" i="13"/>
  <c r="CU14" i="13"/>
  <c r="CU17" i="13"/>
  <c r="CV13" i="13"/>
  <c r="CU38" i="13"/>
  <c r="CU16" i="13"/>
  <c r="CU35" i="13"/>
  <c r="CU19" i="13"/>
  <c r="CU42" i="13"/>
  <c r="CO638" i="5"/>
  <c r="CP14" i="21"/>
  <c r="CK16" i="20"/>
  <c r="CK17" i="20" s="1"/>
  <c r="CJ2" i="18"/>
  <c r="D177" i="18" s="1"/>
  <c r="CO15" i="16"/>
  <c r="CL648" i="5"/>
  <c r="CL649" i="5" s="1"/>
  <c r="CL661" i="5"/>
  <c r="CL662" i="5" s="1"/>
  <c r="CM607" i="5"/>
  <c r="CL635" i="5"/>
  <c r="CL636" i="5" s="1"/>
  <c r="CL609" i="5"/>
  <c r="CL622" i="5"/>
  <c r="CL623" i="5" s="1"/>
  <c r="BZ616" i="5"/>
  <c r="CS21" i="13"/>
  <c r="CS22" i="13" s="1"/>
  <c r="CS23" i="13" s="1"/>
  <c r="CI49" i="20"/>
  <c r="CI52" i="20" s="1"/>
  <c r="CI50" i="20"/>
  <c r="CI46" i="20"/>
  <c r="BV685" i="5"/>
  <c r="BR71" i="20"/>
  <c r="BR51" i="20"/>
  <c r="BR21" i="20"/>
  <c r="BR22" i="20" s="1"/>
  <c r="BQ5" i="18"/>
  <c r="BS714" i="5"/>
  <c r="BY617" i="5"/>
  <c r="AO631" i="5"/>
  <c r="AO632" i="5" s="1"/>
  <c r="CO625" i="5"/>
  <c r="BU712" i="5"/>
  <c r="CG57" i="20"/>
  <c r="CG58" i="20" s="1"/>
  <c r="CT43" i="13"/>
  <c r="CT44" i="13" s="1"/>
  <c r="CK653" i="5"/>
  <c r="CK654" i="5" s="1"/>
  <c r="CK655" i="5" s="1"/>
  <c r="CL710" i="5"/>
  <c r="CL703" i="5"/>
  <c r="CL708" i="5"/>
  <c r="CL679" i="5"/>
  <c r="CL684" i="5"/>
  <c r="CL677" i="5"/>
  <c r="CL678" i="5"/>
  <c r="CF31" i="3"/>
  <c r="CF32" i="3" s="1"/>
  <c r="CG26" i="3"/>
  <c r="H538" i="19" l="1"/>
  <c r="H518" i="19"/>
  <c r="I512" i="19"/>
  <c r="AM714" i="5"/>
  <c r="AM717" i="5" s="1"/>
  <c r="AK5" i="18"/>
  <c r="M55" i="18" s="1"/>
  <c r="AL21" i="20"/>
  <c r="AL22" i="20" s="1"/>
  <c r="AA94" i="20" s="1"/>
  <c r="CS24" i="13"/>
  <c r="CS57" i="13" s="1"/>
  <c r="AL71" i="20"/>
  <c r="CI54" i="20"/>
  <c r="CI56" i="20" s="1"/>
  <c r="CI672" i="5"/>
  <c r="CI663" i="5"/>
  <c r="CJ657" i="5"/>
  <c r="CJ658" i="5" s="1"/>
  <c r="CI646" i="5"/>
  <c r="CI637" i="5"/>
  <c r="CK629" i="5"/>
  <c r="CK630" i="5" s="1"/>
  <c r="CI650" i="5"/>
  <c r="CI659" i="5"/>
  <c r="CK668" i="5"/>
  <c r="CK669" i="5" s="1"/>
  <c r="CH64" i="20"/>
  <c r="CI633" i="5"/>
  <c r="CI624" i="5"/>
  <c r="CP638" i="5"/>
  <c r="CM738" i="5"/>
  <c r="CL732" i="5"/>
  <c r="CL800" i="5" s="1"/>
  <c r="CP942" i="5"/>
  <c r="CP943" i="5"/>
  <c r="CQ945" i="5"/>
  <c r="CK40" i="20"/>
  <c r="CK45" i="20" s="1"/>
  <c r="CL30" i="3" a="1"/>
  <c r="CL30" i="3" s="1"/>
  <c r="CL614" i="5"/>
  <c r="CU28" i="13"/>
  <c r="CU29" i="13" s="1"/>
  <c r="CU30" i="13" s="1"/>
  <c r="CH57" i="20"/>
  <c r="CH58" i="20" s="1"/>
  <c r="CL666" i="5"/>
  <c r="CL667" i="5" s="1"/>
  <c r="CL668" i="5" s="1"/>
  <c r="CP834" i="5"/>
  <c r="CQ789" i="5"/>
  <c r="CP791" i="5"/>
  <c r="CP790" i="5"/>
  <c r="BV20" i="20"/>
  <c r="BU4" i="18"/>
  <c r="BW692" i="5"/>
  <c r="BW697" i="5"/>
  <c r="CK89" i="20"/>
  <c r="CK90" i="20" s="1"/>
  <c r="AN64" i="20"/>
  <c r="AO624" i="5"/>
  <c r="AO633" i="5"/>
  <c r="AO691" i="5"/>
  <c r="AO685" i="5"/>
  <c r="CO1055" i="5"/>
  <c r="CO1001" i="5"/>
  <c r="CO944" i="5"/>
  <c r="CJ631" i="5"/>
  <c r="CJ632" i="5" s="1"/>
  <c r="CF33" i="3"/>
  <c r="CF34" i="3"/>
  <c r="CF35" i="3" s="1"/>
  <c r="BY618" i="5"/>
  <c r="BY619" i="5" s="1"/>
  <c r="BU20" i="20"/>
  <c r="BT4" i="18"/>
  <c r="BV692" i="5"/>
  <c r="BV697" i="5"/>
  <c r="CN862" i="5"/>
  <c r="CM14" i="20"/>
  <c r="CN15" i="20"/>
  <c r="CL84" i="22"/>
  <c r="CL83" i="22"/>
  <c r="CL82" i="22"/>
  <c r="CL81" i="22"/>
  <c r="CL89" i="22"/>
  <c r="CL88" i="22"/>
  <c r="CL78" i="22"/>
  <c r="CM665" i="5" s="1"/>
  <c r="CL74" i="22"/>
  <c r="CM613" i="5" s="1"/>
  <c r="CL87" i="22"/>
  <c r="CL80" i="22"/>
  <c r="CL90" i="22"/>
  <c r="CL77" i="22"/>
  <c r="CM652" i="5" s="1"/>
  <c r="CL75" i="22"/>
  <c r="CM626" i="5" s="1"/>
  <c r="CL76" i="22"/>
  <c r="CM639" i="5" s="1"/>
  <c r="CA24" i="18"/>
  <c r="G174" i="18" s="1"/>
  <c r="CC716" i="5"/>
  <c r="CA8" i="18" s="1"/>
  <c r="G158" i="18" s="1"/>
  <c r="CD610" i="5"/>
  <c r="CQ14" i="21"/>
  <c r="CL16" i="20"/>
  <c r="CL17" i="20" s="1"/>
  <c r="CK2" i="18"/>
  <c r="E177" i="18" s="1"/>
  <c r="CP15" i="16"/>
  <c r="CM648" i="5"/>
  <c r="CM649" i="5" s="1"/>
  <c r="CM635" i="5"/>
  <c r="CM636" i="5" s="1"/>
  <c r="CM609" i="5"/>
  <c r="CM622" i="5"/>
  <c r="CM623" i="5" s="1"/>
  <c r="CM661" i="5"/>
  <c r="CM662" i="5" s="1"/>
  <c r="CN607" i="5"/>
  <c r="CM71" i="22"/>
  <c r="CN72" i="22"/>
  <c r="CL93" i="20"/>
  <c r="CL92" i="20"/>
  <c r="CL24" i="20"/>
  <c r="CL18" i="20"/>
  <c r="CL25" i="20"/>
  <c r="CM682" i="5"/>
  <c r="CG31" i="3"/>
  <c r="CG32" i="3" s="1"/>
  <c r="CH26" i="3"/>
  <c r="BT717" i="5"/>
  <c r="CL627" i="5"/>
  <c r="CL628" i="5" s="1"/>
  <c r="N54" i="18"/>
  <c r="CO664" i="5"/>
  <c r="CP25" i="3" a="1"/>
  <c r="CP25" i="3" s="1"/>
  <c r="CQ28" i="3"/>
  <c r="CP27" i="3"/>
  <c r="BS717" i="5"/>
  <c r="BG96" i="20"/>
  <c r="BG94" i="20"/>
  <c r="BR23" i="20"/>
  <c r="BR91" i="20"/>
  <c r="CV47" i="13"/>
  <c r="CV38" i="13"/>
  <c r="CV52" i="13"/>
  <c r="CV41" i="13"/>
  <c r="CV34" i="13"/>
  <c r="CV37" i="13"/>
  <c r="CV51" i="13"/>
  <c r="CV48" i="13"/>
  <c r="CV40" i="13"/>
  <c r="CV50" i="13"/>
  <c r="CV39" i="13"/>
  <c r="CV42" i="13"/>
  <c r="CV53" i="13"/>
  <c r="CV18" i="13"/>
  <c r="CV49" i="13"/>
  <c r="CV14" i="13"/>
  <c r="CV17" i="13"/>
  <c r="CW13" i="13"/>
  <c r="CV16" i="13"/>
  <c r="CV35" i="13"/>
  <c r="CV36" i="13"/>
  <c r="CV19" i="13"/>
  <c r="CV15" i="13"/>
  <c r="CV27" i="13"/>
  <c r="CT29" i="13"/>
  <c r="CT30" i="13" s="1"/>
  <c r="CR13" i="21"/>
  <c r="CL3" i="18"/>
  <c r="F178" i="18" s="1"/>
  <c r="CN711" i="5"/>
  <c r="CN704" i="5"/>
  <c r="CN698" i="5"/>
  <c r="CN743" i="5"/>
  <c r="CN709" i="5"/>
  <c r="CN707" i="5"/>
  <c r="CN705" i="5"/>
  <c r="CO612" i="5"/>
  <c r="CN696" i="5"/>
  <c r="CN694" i="5"/>
  <c r="CN701" i="5"/>
  <c r="CN676" i="5"/>
  <c r="CN689" i="5"/>
  <c r="CN706" i="5"/>
  <c r="CN699" i="5"/>
  <c r="CN695" i="5"/>
  <c r="CN693" i="5"/>
  <c r="CN606" i="5"/>
  <c r="CN702" i="5" s="1"/>
  <c r="CN690" i="5"/>
  <c r="CN700" i="5"/>
  <c r="J130" i="18"/>
  <c r="BR6" i="18"/>
  <c r="J131" i="18" s="1"/>
  <c r="AM19" i="20"/>
  <c r="CT22" i="13"/>
  <c r="CT23" i="13" s="1"/>
  <c r="I130" i="18"/>
  <c r="BQ6" i="18"/>
  <c r="I131" i="18" s="1"/>
  <c r="CU43" i="13"/>
  <c r="CU44" i="13" s="1"/>
  <c r="CJ49" i="20"/>
  <c r="CJ52" i="20" s="1"/>
  <c r="CJ50" i="20"/>
  <c r="CJ46" i="20"/>
  <c r="BH96" i="20"/>
  <c r="BH94" i="20"/>
  <c r="BS23" i="20"/>
  <c r="BS91" i="20"/>
  <c r="CL640" i="5"/>
  <c r="CL641" i="5" s="1"/>
  <c r="AN712" i="5"/>
  <c r="CQ651" i="5"/>
  <c r="BT71" i="20"/>
  <c r="BT51" i="20"/>
  <c r="BT21" i="20"/>
  <c r="BT22" i="20" s="1"/>
  <c r="BS5" i="18"/>
  <c r="BU714" i="5"/>
  <c r="CP625" i="5"/>
  <c r="BZ617" i="5"/>
  <c r="CU20" i="13"/>
  <c r="CU21" i="13" s="1"/>
  <c r="CK643" i="5"/>
  <c r="CM710" i="5"/>
  <c r="CM708" i="5"/>
  <c r="CM684" i="5"/>
  <c r="CM703" i="5"/>
  <c r="CM679" i="5"/>
  <c r="CM678" i="5"/>
  <c r="CM677" i="5"/>
  <c r="CA616" i="5"/>
  <c r="BX685" i="5"/>
  <c r="CK656" i="5"/>
  <c r="CD24" i="16"/>
  <c r="CD25" i="16" s="1"/>
  <c r="CD19" i="16" s="1"/>
  <c r="CK18" i="18"/>
  <c r="E193" i="18" s="1"/>
  <c r="CJ644" i="5"/>
  <c r="CJ645" i="5" s="1"/>
  <c r="CL653" i="5"/>
  <c r="CL654" i="5" s="1"/>
  <c r="CR20" i="16"/>
  <c r="CQ17" i="16"/>
  <c r="CQ14" i="16"/>
  <c r="CQ21" i="16" s="1"/>
  <c r="CO848" i="5"/>
  <c r="CO855" i="5"/>
  <c r="CU54" i="13"/>
  <c r="CU55" i="13" s="1"/>
  <c r="CF18" i="16"/>
  <c r="CE22" i="16"/>
  <c r="CE23" i="16" s="1"/>
  <c r="CL37" i="10"/>
  <c r="CM36" i="10"/>
  <c r="CJ670" i="5"/>
  <c r="CJ671" i="5" s="1"/>
  <c r="AK6" i="18" l="1"/>
  <c r="M56" i="18" s="1"/>
  <c r="I518" i="19"/>
  <c r="J512" i="19"/>
  <c r="I538" i="19"/>
  <c r="CU31" i="13"/>
  <c r="AL91" i="20"/>
  <c r="AL23" i="20"/>
  <c r="AA26" i="20"/>
  <c r="AA96" i="20"/>
  <c r="AA28" i="20"/>
  <c r="AC11" i="14" s="1"/>
  <c r="CJ54" i="20"/>
  <c r="CJ56" i="20" s="1"/>
  <c r="CL629" i="5"/>
  <c r="CL630" i="5" s="1"/>
  <c r="CJ650" i="5"/>
  <c r="CJ659" i="5"/>
  <c r="CI64" i="20"/>
  <c r="CJ633" i="5"/>
  <c r="CJ624" i="5"/>
  <c r="CL655" i="5"/>
  <c r="CL656" i="5" s="1"/>
  <c r="CL642" i="5"/>
  <c r="CL643" i="5" s="1"/>
  <c r="CK631" i="5"/>
  <c r="CK632" i="5" s="1"/>
  <c r="AM71" i="20"/>
  <c r="AM51" i="20"/>
  <c r="AM21" i="20"/>
  <c r="AM22" i="20" s="1"/>
  <c r="AL5" i="18"/>
  <c r="AN714" i="5"/>
  <c r="CV43" i="13"/>
  <c r="CV44" i="13" s="1"/>
  <c r="CP664" i="5"/>
  <c r="CH31" i="3"/>
  <c r="CH32" i="3" s="1"/>
  <c r="CI26" i="3"/>
  <c r="CB24" i="18"/>
  <c r="H174" i="18" s="1"/>
  <c r="CD716" i="5"/>
  <c r="CB8" i="18" s="1"/>
  <c r="H158" i="18" s="1"/>
  <c r="CE610" i="5"/>
  <c r="CL40" i="20"/>
  <c r="CL45" i="20" s="1"/>
  <c r="CM614" i="5"/>
  <c r="CM30" i="3" a="1"/>
  <c r="CM30" i="3" s="1"/>
  <c r="CQ942" i="5"/>
  <c r="CQ943" i="5"/>
  <c r="CR945" i="5"/>
  <c r="CK657" i="5"/>
  <c r="CK658" i="5" s="1"/>
  <c r="BU717" i="5"/>
  <c r="CV20" i="13"/>
  <c r="BQ9" i="18"/>
  <c r="I134" i="18" s="1"/>
  <c r="BS730" i="5"/>
  <c r="CG33" i="3"/>
  <c r="CG34" i="3"/>
  <c r="CG35" i="3" s="1"/>
  <c r="CM666" i="5"/>
  <c r="CM667" i="5" s="1"/>
  <c r="CM668" i="5" s="1"/>
  <c r="CO862" i="5"/>
  <c r="CP848" i="5"/>
  <c r="CP855" i="5"/>
  <c r="CL89" i="20"/>
  <c r="CL90" i="20" s="1"/>
  <c r="CK644" i="5"/>
  <c r="CK645" i="5" s="1"/>
  <c r="K130" i="18"/>
  <c r="BS6" i="18"/>
  <c r="K131" i="18" s="1"/>
  <c r="CS13" i="21"/>
  <c r="CM3" i="18"/>
  <c r="G178" i="18" s="1"/>
  <c r="CO711" i="5"/>
  <c r="CO704" i="5"/>
  <c r="CO698" i="5"/>
  <c r="CO743" i="5"/>
  <c r="CO709" i="5"/>
  <c r="CO707" i="5"/>
  <c r="CO706" i="5"/>
  <c r="CO700" i="5"/>
  <c r="CO705" i="5"/>
  <c r="CO696" i="5"/>
  <c r="CO694" i="5"/>
  <c r="CO701" i="5"/>
  <c r="CO676" i="5"/>
  <c r="CO690" i="5"/>
  <c r="CO699" i="5"/>
  <c r="CO695" i="5"/>
  <c r="CO693" i="5"/>
  <c r="CP612" i="5"/>
  <c r="CO689" i="5"/>
  <c r="CO606" i="5"/>
  <c r="CO682" i="5" s="1"/>
  <c r="BW712" i="5"/>
  <c r="CP1055" i="5"/>
  <c r="CP1001" i="5"/>
  <c r="CP944" i="5"/>
  <c r="CJ646" i="5"/>
  <c r="CJ637" i="5"/>
  <c r="CU22" i="13"/>
  <c r="CU23" i="13" s="1"/>
  <c r="CJ663" i="5"/>
  <c r="CJ672" i="5"/>
  <c r="CA617" i="5"/>
  <c r="BI94" i="20"/>
  <c r="BI96" i="20"/>
  <c r="BT23" i="20"/>
  <c r="BT91" i="20"/>
  <c r="CM37" i="10"/>
  <c r="CN36" i="10"/>
  <c r="CN710" i="5"/>
  <c r="CN703" i="5"/>
  <c r="CN708" i="5"/>
  <c r="CN679" i="5"/>
  <c r="CN684" i="5"/>
  <c r="CN678" i="5"/>
  <c r="CN677" i="5"/>
  <c r="CV54" i="13"/>
  <c r="CV55" i="13" s="1"/>
  <c r="AP629" i="5"/>
  <c r="AP630" i="5" s="1"/>
  <c r="M129" i="18"/>
  <c r="CV28" i="13"/>
  <c r="CV29" i="13" s="1"/>
  <c r="CV30" i="13" s="1"/>
  <c r="BV19" i="20"/>
  <c r="CK670" i="5"/>
  <c r="CK671" i="5" s="1"/>
  <c r="CR651" i="5"/>
  <c r="CM640" i="5"/>
  <c r="CM641" i="5" s="1"/>
  <c r="BV712" i="5"/>
  <c r="AN20" i="20"/>
  <c r="AM4" i="18"/>
  <c r="AO692" i="5"/>
  <c r="AO697" i="5"/>
  <c r="CL669" i="5"/>
  <c r="AK9" i="18"/>
  <c r="M59" i="18" s="1"/>
  <c r="AM730" i="5"/>
  <c r="AM739" i="5" s="1"/>
  <c r="CN71" i="22"/>
  <c r="CO72" i="22"/>
  <c r="CM627" i="5"/>
  <c r="CM628" i="5" s="1"/>
  <c r="CK49" i="20"/>
  <c r="CK52" i="20" s="1"/>
  <c r="CK50" i="20"/>
  <c r="CK46" i="20"/>
  <c r="CE24" i="16"/>
  <c r="CE25" i="16" s="1"/>
  <c r="CE19" i="16" s="1"/>
  <c r="BZ618" i="5"/>
  <c r="BZ619" i="5" s="1"/>
  <c r="CL18" i="18"/>
  <c r="F193" i="18" s="1"/>
  <c r="CQ25" i="3" a="1"/>
  <c r="CQ25" i="3" s="1"/>
  <c r="CR28" i="3"/>
  <c r="CQ27" i="3"/>
  <c r="BR9" i="18"/>
  <c r="J134" i="18" s="1"/>
  <c r="BT730" i="5"/>
  <c r="CM89" i="22"/>
  <c r="CM80" i="22"/>
  <c r="CM78" i="22"/>
  <c r="CN665" i="5" s="1"/>
  <c r="CM84" i="22"/>
  <c r="CM82" i="22"/>
  <c r="CM88" i="22"/>
  <c r="CM74" i="22"/>
  <c r="CN613" i="5" s="1"/>
  <c r="CM87" i="22"/>
  <c r="CM90" i="22"/>
  <c r="CM81" i="22"/>
  <c r="CM76" i="22"/>
  <c r="CN639" i="5" s="1"/>
  <c r="CM77" i="22"/>
  <c r="CN652" i="5" s="1"/>
  <c r="CM83" i="22"/>
  <c r="CM75" i="22"/>
  <c r="CN626" i="5" s="1"/>
  <c r="CM653" i="5"/>
  <c r="CM654" i="5" s="1"/>
  <c r="L129" i="18"/>
  <c r="CL615" i="5"/>
  <c r="CN738" i="5"/>
  <c r="CM732" i="5"/>
  <c r="CM800" i="5" s="1"/>
  <c r="CO15" i="20"/>
  <c r="CN14" i="20"/>
  <c r="BU19" i="20"/>
  <c r="CQ638" i="5"/>
  <c r="CQ625" i="5"/>
  <c r="CB616" i="5"/>
  <c r="CM92" i="20"/>
  <c r="CM93" i="20"/>
  <c r="CM25" i="20"/>
  <c r="CM24" i="20"/>
  <c r="CM18" i="20"/>
  <c r="CT31" i="13"/>
  <c r="CT24" i="13"/>
  <c r="CG18" i="16"/>
  <c r="CF22" i="16"/>
  <c r="CF23" i="16" s="1"/>
  <c r="CR17" i="16"/>
  <c r="CR14" i="16"/>
  <c r="CR21" i="16" s="1"/>
  <c r="CS20" i="16"/>
  <c r="BW20" i="20"/>
  <c r="BV4" i="18"/>
  <c r="BX692" i="5"/>
  <c r="BX697" i="5"/>
  <c r="CW52" i="13"/>
  <c r="CW41" i="13"/>
  <c r="CW37" i="13"/>
  <c r="CW51" i="13"/>
  <c r="CW48" i="13"/>
  <c r="CW40" i="13"/>
  <c r="CW50" i="13"/>
  <c r="CW39" i="13"/>
  <c r="CW42" i="13"/>
  <c r="CW53" i="13"/>
  <c r="CW49" i="13"/>
  <c r="CW18" i="13"/>
  <c r="CW47" i="13"/>
  <c r="CW14" i="13"/>
  <c r="CW17" i="13"/>
  <c r="CX13" i="13"/>
  <c r="CW16" i="13"/>
  <c r="CW38" i="13"/>
  <c r="CW35" i="13"/>
  <c r="CW34" i="13"/>
  <c r="CW36" i="13"/>
  <c r="CW19" i="13"/>
  <c r="CW27" i="13"/>
  <c r="CW15" i="13"/>
  <c r="CN682" i="5"/>
  <c r="CR14" i="21"/>
  <c r="CM16" i="20"/>
  <c r="CM17" i="20" s="1"/>
  <c r="CL2" i="18"/>
  <c r="F177" i="18" s="1"/>
  <c r="CQ15" i="16"/>
  <c r="CN648" i="5"/>
  <c r="CN649" i="5" s="1"/>
  <c r="CN661" i="5"/>
  <c r="CN662" i="5" s="1"/>
  <c r="CN622" i="5"/>
  <c r="CN623" i="5" s="1"/>
  <c r="CO607" i="5"/>
  <c r="CN609" i="5"/>
  <c r="CN635" i="5"/>
  <c r="CN636" i="5" s="1"/>
  <c r="BX63" i="20"/>
  <c r="BY691" i="5"/>
  <c r="BY675" i="5"/>
  <c r="BY674" i="5"/>
  <c r="BY620" i="5"/>
  <c r="BY611" i="5"/>
  <c r="CQ834" i="5"/>
  <c r="CQ791" i="5"/>
  <c r="CQ790" i="5"/>
  <c r="CR789" i="5"/>
  <c r="CI57" i="20"/>
  <c r="CI58" i="20" s="1"/>
  <c r="CO702" i="5" l="1"/>
  <c r="CT57" i="13"/>
  <c r="J538" i="19"/>
  <c r="J518" i="19"/>
  <c r="K512" i="19"/>
  <c r="AA29" i="20"/>
  <c r="AA99" i="20"/>
  <c r="AB763" i="5" s="1"/>
  <c r="AO712" i="5"/>
  <c r="AN71" i="20" s="1"/>
  <c r="CK54" i="20"/>
  <c r="CK56" i="20" s="1"/>
  <c r="CJ64" i="20"/>
  <c r="CK633" i="5"/>
  <c r="CK624" i="5"/>
  <c r="CM642" i="5"/>
  <c r="CM643" i="5" s="1"/>
  <c r="CM629" i="5"/>
  <c r="CM630" i="5" s="1"/>
  <c r="CL657" i="5"/>
  <c r="CL658" i="5" s="1"/>
  <c r="CK650" i="5"/>
  <c r="CK659" i="5"/>
  <c r="CK646" i="5"/>
  <c r="CK637" i="5"/>
  <c r="BY63" i="20"/>
  <c r="BZ675" i="5"/>
  <c r="BZ674" i="5"/>
  <c r="BZ620" i="5"/>
  <c r="BZ691" i="5"/>
  <c r="BZ611" i="5"/>
  <c r="CM655" i="5"/>
  <c r="CM656" i="5" s="1"/>
  <c r="CL631" i="5"/>
  <c r="CL632" i="5" s="1"/>
  <c r="CM18" i="18"/>
  <c r="G193" i="18" s="1"/>
  <c r="CO71" i="22"/>
  <c r="CP72" i="22"/>
  <c r="CK672" i="5"/>
  <c r="CK663" i="5"/>
  <c r="CW43" i="13"/>
  <c r="CW44" i="13" s="1"/>
  <c r="CR638" i="5"/>
  <c r="CO738" i="5"/>
  <c r="CN732" i="5"/>
  <c r="CN800" i="5" s="1"/>
  <c r="CN653" i="5"/>
  <c r="CN654" i="5" s="1"/>
  <c r="CT13" i="21"/>
  <c r="CN3" i="18"/>
  <c r="H178" i="18" s="1"/>
  <c r="CP743" i="5"/>
  <c r="CP709" i="5"/>
  <c r="CP696" i="5"/>
  <c r="CP690" i="5"/>
  <c r="CP707" i="5"/>
  <c r="CP706" i="5"/>
  <c r="CP705" i="5"/>
  <c r="CP698" i="5"/>
  <c r="CP694" i="5"/>
  <c r="CP701" i="5"/>
  <c r="CP676" i="5"/>
  <c r="CP689" i="5"/>
  <c r="CP695" i="5"/>
  <c r="CP711" i="5"/>
  <c r="CP693" i="5"/>
  <c r="CP704" i="5"/>
  <c r="CP700" i="5"/>
  <c r="CP699" i="5"/>
  <c r="CQ612" i="5"/>
  <c r="CP606" i="5"/>
  <c r="CQ1055" i="5"/>
  <c r="CQ1001" i="5"/>
  <c r="CQ944" i="5"/>
  <c r="CW20" i="13"/>
  <c r="CW21" i="13" s="1"/>
  <c r="CF24" i="16"/>
  <c r="CF25" i="16" s="1"/>
  <c r="CF19" i="16" s="1"/>
  <c r="BY685" i="5"/>
  <c r="CH18" i="16"/>
  <c r="CG22" i="16"/>
  <c r="CG23" i="16" s="1"/>
  <c r="AM736" i="5"/>
  <c r="AK14" i="18" s="1"/>
  <c r="M64" i="18" s="1"/>
  <c r="CN37" i="10"/>
  <c r="CO36" i="10"/>
  <c r="CL49" i="20"/>
  <c r="CL52" i="20" s="1"/>
  <c r="CL50" i="20"/>
  <c r="CL46" i="20"/>
  <c r="CB617" i="5"/>
  <c r="CN640" i="5"/>
  <c r="CN641" i="5" s="1"/>
  <c r="AP631" i="5"/>
  <c r="AP632" i="5" s="1"/>
  <c r="CM615" i="5"/>
  <c r="CR625" i="5"/>
  <c r="CL644" i="5"/>
  <c r="CL645" i="5" s="1"/>
  <c r="CS14" i="21"/>
  <c r="CN16" i="20"/>
  <c r="CN17" i="20" s="1"/>
  <c r="CM2" i="18"/>
  <c r="G177" i="18" s="1"/>
  <c r="CR15" i="16"/>
  <c r="CO648" i="5"/>
  <c r="CO649" i="5" s="1"/>
  <c r="CO661" i="5"/>
  <c r="CO662" i="5" s="1"/>
  <c r="CO622" i="5"/>
  <c r="CO623" i="5" s="1"/>
  <c r="CP607" i="5"/>
  <c r="CO635" i="5"/>
  <c r="CO636" i="5" s="1"/>
  <c r="CO609" i="5"/>
  <c r="CR834" i="5"/>
  <c r="CS789" i="5"/>
  <c r="CR790" i="5"/>
  <c r="CR791" i="5"/>
  <c r="CX52" i="13"/>
  <c r="CX41" i="13"/>
  <c r="CX37" i="13"/>
  <c r="CX51" i="13"/>
  <c r="CX48" i="13"/>
  <c r="CX40" i="13"/>
  <c r="CX50" i="13"/>
  <c r="CX39" i="13"/>
  <c r="CX42" i="13"/>
  <c r="CX53" i="13"/>
  <c r="CX49" i="13"/>
  <c r="CX47" i="13"/>
  <c r="CX38" i="13"/>
  <c r="CX14" i="13"/>
  <c r="CX17" i="13"/>
  <c r="CY13" i="13"/>
  <c r="CX16" i="13"/>
  <c r="CX35" i="13"/>
  <c r="CX34" i="13"/>
  <c r="CX36" i="13"/>
  <c r="CX19" i="13"/>
  <c r="CX27" i="13"/>
  <c r="CX15" i="13"/>
  <c r="CX18" i="13"/>
  <c r="CC24" i="18"/>
  <c r="I174" i="18" s="1"/>
  <c r="CE716" i="5"/>
  <c r="CC8" i="18" s="1"/>
  <c r="I158" i="18" s="1"/>
  <c r="CF610" i="5"/>
  <c r="BX712" i="5"/>
  <c r="CM40" i="20"/>
  <c r="CM45" i="20" s="1"/>
  <c r="CN30" i="3" a="1"/>
  <c r="CN30" i="3" s="1"/>
  <c r="CN614" i="5"/>
  <c r="CL670" i="5"/>
  <c r="CL671" i="5" s="1"/>
  <c r="CS651" i="5"/>
  <c r="BS9" i="18"/>
  <c r="K134" i="18" s="1"/>
  <c r="BU730" i="5"/>
  <c r="CI31" i="3"/>
  <c r="CI32" i="3" s="1"/>
  <c r="CJ26" i="3"/>
  <c r="AN717" i="5"/>
  <c r="CH33" i="3"/>
  <c r="CH34" i="3"/>
  <c r="CH35" i="3" s="1"/>
  <c r="N55" i="18"/>
  <c r="AL6" i="18"/>
  <c r="N56" i="18" s="1"/>
  <c r="CS28" i="3"/>
  <c r="CR27" i="3"/>
  <c r="CR25" i="3" a="1"/>
  <c r="CR25" i="3" s="1"/>
  <c r="CN93" i="20"/>
  <c r="CN92" i="20"/>
  <c r="CN25" i="20"/>
  <c r="CN24" i="20"/>
  <c r="CN18" i="20"/>
  <c r="BW19" i="20"/>
  <c r="CW28" i="13"/>
  <c r="CW29" i="13" s="1"/>
  <c r="CW30" i="13" s="1"/>
  <c r="CS17" i="16"/>
  <c r="CS14" i="16"/>
  <c r="CS21" i="16" s="1"/>
  <c r="CT20" i="16"/>
  <c r="CN666" i="5"/>
  <c r="CN667" i="5" s="1"/>
  <c r="CN89" i="22"/>
  <c r="CN80" i="22"/>
  <c r="CN78" i="22"/>
  <c r="CO665" i="5" s="1"/>
  <c r="CN77" i="22"/>
  <c r="CO652" i="5" s="1"/>
  <c r="CN84" i="22"/>
  <c r="CN81" i="22"/>
  <c r="AQ629" i="5" s="1"/>
  <c r="AQ630" i="5" s="1"/>
  <c r="CN87" i="22"/>
  <c r="CN83" i="22"/>
  <c r="CN90" i="22"/>
  <c r="CN76" i="22"/>
  <c r="CO639" i="5" s="1"/>
  <c r="CN75" i="22"/>
  <c r="CO626" i="5" s="1"/>
  <c r="CN82" i="22"/>
  <c r="CN74" i="22"/>
  <c r="CO613" i="5" s="1"/>
  <c r="CN88" i="22"/>
  <c r="C79" i="18"/>
  <c r="CM89" i="20"/>
  <c r="CM90" i="20" s="1"/>
  <c r="CP862" i="5"/>
  <c r="AB96" i="20"/>
  <c r="AB94" i="20"/>
  <c r="AM23" i="20"/>
  <c r="AB28" i="20"/>
  <c r="AB26" i="20"/>
  <c r="AM91" i="20"/>
  <c r="N129" i="18"/>
  <c r="BV71" i="20"/>
  <c r="BV51" i="20"/>
  <c r="BV21" i="20"/>
  <c r="BV22" i="20" s="1"/>
  <c r="BU5" i="18"/>
  <c r="BW714" i="5"/>
  <c r="CP15" i="20"/>
  <c r="CO14" i="20"/>
  <c r="CN627" i="5"/>
  <c r="CN628" i="5" s="1"/>
  <c r="CC616" i="5"/>
  <c r="AN19" i="20"/>
  <c r="CV31" i="13"/>
  <c r="CA618" i="5"/>
  <c r="CA619" i="5" s="1"/>
  <c r="CO710" i="5"/>
  <c r="CO703" i="5"/>
  <c r="CO708" i="5"/>
  <c r="CO677" i="5"/>
  <c r="CO679" i="5"/>
  <c r="CO684" i="5"/>
  <c r="CO678" i="5"/>
  <c r="CV21" i="13"/>
  <c r="CV22" i="13" s="1"/>
  <c r="CV23" i="13" s="1"/>
  <c r="CQ664" i="5"/>
  <c r="CP682" i="5"/>
  <c r="CW54" i="13"/>
  <c r="CW55" i="13" s="1"/>
  <c r="CQ848" i="5"/>
  <c r="CQ855" i="5"/>
  <c r="BU71" i="20"/>
  <c r="BU51" i="20"/>
  <c r="BU21" i="20"/>
  <c r="BU22" i="20" s="1"/>
  <c r="BT5" i="18"/>
  <c r="BV714" i="5"/>
  <c r="CM669" i="5"/>
  <c r="CR942" i="5"/>
  <c r="CR943" i="5"/>
  <c r="CS945" i="5"/>
  <c r="CJ57" i="20"/>
  <c r="CJ58" i="20" s="1"/>
  <c r="CU24" i="13"/>
  <c r="CU57" i="13" s="1"/>
  <c r="K518" i="19" l="1"/>
  <c r="K538" i="19"/>
  <c r="L512" i="19"/>
  <c r="AO714" i="5"/>
  <c r="AO717" i="5" s="1"/>
  <c r="AM5" i="18"/>
  <c r="C80" i="18" s="1"/>
  <c r="AN21" i="20"/>
  <c r="AN22" i="20" s="1"/>
  <c r="AN51" i="20"/>
  <c r="AB99" i="20"/>
  <c r="AC763" i="5" s="1"/>
  <c r="CL54" i="20"/>
  <c r="CL56" i="20" s="1"/>
  <c r="CL646" i="5"/>
  <c r="CL637" i="5"/>
  <c r="CN668" i="5"/>
  <c r="CN669" i="5" s="1"/>
  <c r="CL663" i="5"/>
  <c r="CL672" i="5"/>
  <c r="CM657" i="5"/>
  <c r="CM658" i="5" s="1"/>
  <c r="CM631" i="5"/>
  <c r="CM632" i="5" s="1"/>
  <c r="CW22" i="13"/>
  <c r="CW23" i="13" s="1"/>
  <c r="AO64" i="20"/>
  <c r="AP624" i="5"/>
  <c r="AP633" i="5"/>
  <c r="AP691" i="5"/>
  <c r="AP685" i="5"/>
  <c r="CM644" i="5"/>
  <c r="CM645" i="5" s="1"/>
  <c r="CN642" i="5"/>
  <c r="CN643" i="5" s="1"/>
  <c r="CN629" i="5"/>
  <c r="CN630" i="5" s="1"/>
  <c r="AQ631" i="5"/>
  <c r="AQ632" i="5" s="1"/>
  <c r="CW31" i="13"/>
  <c r="CI34" i="3"/>
  <c r="CI35" i="3" s="1"/>
  <c r="CI33" i="3"/>
  <c r="BW71" i="20"/>
  <c r="BW51" i="20"/>
  <c r="BW21" i="20"/>
  <c r="BW22" i="20" s="1"/>
  <c r="BV5" i="18"/>
  <c r="BX714" i="5"/>
  <c r="CS625" i="5"/>
  <c r="CN18" i="18"/>
  <c r="H193" i="18" s="1"/>
  <c r="CL650" i="5"/>
  <c r="CL659" i="5"/>
  <c r="CX43" i="13"/>
  <c r="CX44" i="13" s="1"/>
  <c r="CS834" i="5"/>
  <c r="CT789" i="5"/>
  <c r="CS791" i="5"/>
  <c r="CS790" i="5"/>
  <c r="CP710" i="5"/>
  <c r="CP703" i="5"/>
  <c r="CP708" i="5"/>
  <c r="CP677" i="5"/>
  <c r="CP679" i="5"/>
  <c r="CP684" i="5"/>
  <c r="CP678" i="5"/>
  <c r="BV717" i="5"/>
  <c r="L130" i="18"/>
  <c r="BT6" i="18"/>
  <c r="L131" i="18" s="1"/>
  <c r="M130" i="18"/>
  <c r="BU6" i="18"/>
  <c r="M131" i="18" s="1"/>
  <c r="CO653" i="5"/>
  <c r="CO654" i="5" s="1"/>
  <c r="CT651" i="5"/>
  <c r="CU13" i="21"/>
  <c r="CO3" i="18"/>
  <c r="I178" i="18" s="1"/>
  <c r="CQ743" i="5"/>
  <c r="CQ709" i="5"/>
  <c r="CQ696" i="5"/>
  <c r="CQ706" i="5"/>
  <c r="CQ711" i="5"/>
  <c r="CQ705" i="5"/>
  <c r="CQ699" i="5"/>
  <c r="CQ694" i="5"/>
  <c r="CQ701" i="5"/>
  <c r="CQ676" i="5"/>
  <c r="CQ690" i="5"/>
  <c r="CQ689" i="5"/>
  <c r="CQ695" i="5"/>
  <c r="CQ693" i="5"/>
  <c r="CQ704" i="5"/>
  <c r="CQ707" i="5"/>
  <c r="CQ700" i="5"/>
  <c r="CR612" i="5"/>
  <c r="CQ698" i="5"/>
  <c r="CQ606" i="5"/>
  <c r="CQ702" i="5" s="1"/>
  <c r="BZ685" i="5"/>
  <c r="CO627" i="5"/>
  <c r="CO628" i="5" s="1"/>
  <c r="BW717" i="5"/>
  <c r="CM670" i="5"/>
  <c r="CM671" i="5" s="1"/>
  <c r="CR664" i="5"/>
  <c r="BK94" i="20"/>
  <c r="BK96" i="20"/>
  <c r="BV23" i="20"/>
  <c r="BV91" i="20"/>
  <c r="CO666" i="5"/>
  <c r="CO667" i="5" s="1"/>
  <c r="CG24" i="16"/>
  <c r="CG25" i="16" s="1"/>
  <c r="CG19" i="16" s="1"/>
  <c r="CQ862" i="5"/>
  <c r="CD616" i="5"/>
  <c r="CY51" i="13"/>
  <c r="CY48" i="13"/>
  <c r="CY40" i="13"/>
  <c r="CY50" i="13"/>
  <c r="CY39" i="13"/>
  <c r="CY42" i="13"/>
  <c r="CY53" i="13"/>
  <c r="CY49" i="13"/>
  <c r="CY47" i="13"/>
  <c r="CY38" i="13"/>
  <c r="CY14" i="13"/>
  <c r="CY52" i="13"/>
  <c r="CY37" i="13"/>
  <c r="CY17" i="13"/>
  <c r="CZ13" i="13"/>
  <c r="CY16" i="13"/>
  <c r="CY35" i="13"/>
  <c r="CY34" i="13"/>
  <c r="CY36" i="13"/>
  <c r="CY19" i="13"/>
  <c r="CY27" i="13"/>
  <c r="CY15" i="13"/>
  <c r="CY41" i="13"/>
  <c r="CY18" i="13"/>
  <c r="CB618" i="5"/>
  <c r="CB619" i="5" s="1"/>
  <c r="CI18" i="16"/>
  <c r="CH22" i="16"/>
  <c r="CH23" i="16" s="1"/>
  <c r="BZ63" i="20"/>
  <c r="CA691" i="5"/>
  <c r="CA675" i="5"/>
  <c r="CA674" i="5"/>
  <c r="CA620" i="5"/>
  <c r="CA611" i="5"/>
  <c r="CC617" i="5"/>
  <c r="CN40" i="20"/>
  <c r="CN45" i="20" s="1"/>
  <c r="CO30" i="3" a="1"/>
  <c r="CO30" i="3" s="1"/>
  <c r="CO614" i="5"/>
  <c r="CQ72" i="22"/>
  <c r="CP71" i="22"/>
  <c r="CX20" i="13"/>
  <c r="CR855" i="5"/>
  <c r="CR848" i="5"/>
  <c r="BX20" i="20"/>
  <c r="BW4" i="18"/>
  <c r="BY692" i="5"/>
  <c r="BY697" i="5"/>
  <c r="CO89" i="22"/>
  <c r="CO80" i="22"/>
  <c r="CO77" i="22"/>
  <c r="CP652" i="5" s="1"/>
  <c r="CO84" i="22"/>
  <c r="CO76" i="22"/>
  <c r="CP639" i="5" s="1"/>
  <c r="CO83" i="22"/>
  <c r="CO88" i="22"/>
  <c r="CO87" i="22"/>
  <c r="CO78" i="22"/>
  <c r="CP665" i="5" s="1"/>
  <c r="CO82" i="22"/>
  <c r="CO81" i="22"/>
  <c r="CO75" i="22"/>
  <c r="CP626" i="5" s="1"/>
  <c r="CO90" i="22"/>
  <c r="CO74" i="22"/>
  <c r="CP613" i="5" s="1"/>
  <c r="CD24" i="18"/>
  <c r="J174" i="18" s="1"/>
  <c r="CF716" i="5"/>
  <c r="CD8" i="18" s="1"/>
  <c r="J158" i="18" s="1"/>
  <c r="CG610" i="5"/>
  <c r="CV24" i="13"/>
  <c r="CV57" i="13" s="1"/>
  <c r="CT28" i="3"/>
  <c r="CS27" i="3"/>
  <c r="CS25" i="3" a="1"/>
  <c r="CS25" i="3" s="1"/>
  <c r="CX54" i="13"/>
  <c r="CX55" i="13" s="1"/>
  <c r="CP738" i="5"/>
  <c r="CO732" i="5"/>
  <c r="CO800" i="5" s="1"/>
  <c r="AL9" i="18"/>
  <c r="N59" i="18" s="1"/>
  <c r="AN730" i="5"/>
  <c r="AN739" i="5" s="1"/>
  <c r="CM49" i="20"/>
  <c r="CM52" i="20" s="1"/>
  <c r="CM46" i="20"/>
  <c r="CM50" i="20"/>
  <c r="CO37" i="10"/>
  <c r="CP36" i="10"/>
  <c r="CS638" i="5"/>
  <c r="CK64" i="20"/>
  <c r="CL633" i="5"/>
  <c r="CL624" i="5"/>
  <c r="CO640" i="5"/>
  <c r="CO641" i="5" s="1"/>
  <c r="CO642" i="5" s="1"/>
  <c r="CT17" i="16"/>
  <c r="CT14" i="16"/>
  <c r="CT21" i="16" s="1"/>
  <c r="CU20" i="16"/>
  <c r="CN89" i="20"/>
  <c r="CN90" i="20" s="1"/>
  <c r="CO93" i="20"/>
  <c r="CO92" i="20"/>
  <c r="CO25" i="20"/>
  <c r="CO24" i="20"/>
  <c r="CO18" i="20"/>
  <c r="CN615" i="5"/>
  <c r="CX28" i="13"/>
  <c r="CX29" i="13" s="1"/>
  <c r="CP702" i="5"/>
  <c r="BJ96" i="20"/>
  <c r="BJ94" i="20"/>
  <c r="BU23" i="20"/>
  <c r="BU91" i="20"/>
  <c r="CS942" i="5"/>
  <c r="CS943" i="5"/>
  <c r="CT945" i="5"/>
  <c r="CR1055" i="5"/>
  <c r="CR1001" i="5"/>
  <c r="CR944" i="5"/>
  <c r="CN655" i="5"/>
  <c r="CN656" i="5" s="1"/>
  <c r="CQ15" i="20"/>
  <c r="CP14" i="20"/>
  <c r="AB29" i="20"/>
  <c r="AD11" i="14"/>
  <c r="CJ31" i="3"/>
  <c r="CJ32" i="3" s="1"/>
  <c r="CK26" i="3"/>
  <c r="CT14" i="21"/>
  <c r="CO16" i="20"/>
  <c r="CO17" i="20" s="1"/>
  <c r="CN2" i="18"/>
  <c r="H177" i="18" s="1"/>
  <c r="CS15" i="16"/>
  <c r="CP661" i="5"/>
  <c r="CP662" i="5" s="1"/>
  <c r="CP635" i="5"/>
  <c r="CP636" i="5" s="1"/>
  <c r="CP648" i="5"/>
  <c r="CP649" i="5" s="1"/>
  <c r="CQ607" i="5"/>
  <c r="CP609" i="5"/>
  <c r="CP622" i="5"/>
  <c r="CP623" i="5" s="1"/>
  <c r="CK57" i="20"/>
  <c r="CK58" i="20" s="1"/>
  <c r="L538" i="19" l="1"/>
  <c r="M512" i="19"/>
  <c r="L518" i="19"/>
  <c r="AN23" i="20"/>
  <c r="AC96" i="20"/>
  <c r="AC94" i="20"/>
  <c r="AC28" i="20"/>
  <c r="AC29" i="20" s="1"/>
  <c r="AM6" i="18"/>
  <c r="C81" i="18" s="1"/>
  <c r="AN91" i="20"/>
  <c r="AC26" i="20"/>
  <c r="CM54" i="20"/>
  <c r="CM56" i="20" s="1"/>
  <c r="CN644" i="5"/>
  <c r="CN645" i="5" s="1"/>
  <c r="CN631" i="5"/>
  <c r="CN632" i="5" s="1"/>
  <c r="CO629" i="5"/>
  <c r="CO630" i="5" s="1"/>
  <c r="CO655" i="5"/>
  <c r="CO656" i="5" s="1"/>
  <c r="CL64" i="20"/>
  <c r="CM633" i="5"/>
  <c r="CM624" i="5"/>
  <c r="CM650" i="5"/>
  <c r="CM659" i="5"/>
  <c r="CO668" i="5"/>
  <c r="CO669" i="5" s="1"/>
  <c r="CM646" i="5"/>
  <c r="CM637" i="5"/>
  <c r="CN657" i="5"/>
  <c r="CN658" i="5" s="1"/>
  <c r="CX30" i="13"/>
  <c r="CX31" i="13" s="1"/>
  <c r="CO18" i="18"/>
  <c r="I193" i="18" s="1"/>
  <c r="CY43" i="13"/>
  <c r="CY44" i="13" s="1"/>
  <c r="BY20" i="20"/>
  <c r="BX4" i="18"/>
  <c r="BZ692" i="5"/>
  <c r="BZ697" i="5"/>
  <c r="CM663" i="5"/>
  <c r="CM672" i="5"/>
  <c r="BX717" i="5"/>
  <c r="CC618" i="5"/>
  <c r="CC619" i="5" s="1"/>
  <c r="CN670" i="5"/>
  <c r="CN671" i="5" s="1"/>
  <c r="CU651" i="5"/>
  <c r="N130" i="18"/>
  <c r="BV6" i="18"/>
  <c r="N131" i="18" s="1"/>
  <c r="CP666" i="5"/>
  <c r="CP667" i="5" s="1"/>
  <c r="CX21" i="13"/>
  <c r="CX22" i="13" s="1"/>
  <c r="CX23" i="13" s="1"/>
  <c r="CY20" i="13"/>
  <c r="AM9" i="18"/>
  <c r="C84" i="18" s="1"/>
  <c r="AO730" i="5"/>
  <c r="AO739" i="5" s="1"/>
  <c r="BL96" i="20"/>
  <c r="BL94" i="20"/>
  <c r="BW23" i="20"/>
  <c r="BW91" i="20"/>
  <c r="CP640" i="5"/>
  <c r="CP641" i="5" s="1"/>
  <c r="CP642" i="5" s="1"/>
  <c r="CK31" i="3"/>
  <c r="CK32" i="3" s="1"/>
  <c r="CL26" i="3"/>
  <c r="CT638" i="5"/>
  <c r="BY712" i="5"/>
  <c r="BT9" i="18"/>
  <c r="L134" i="18" s="1"/>
  <c r="BV730" i="5"/>
  <c r="AO20" i="20"/>
  <c r="AN4" i="18"/>
  <c r="AP692" i="5"/>
  <c r="AP697" i="5"/>
  <c r="CU14" i="16"/>
  <c r="CU21" i="16" s="1"/>
  <c r="CV20" i="16"/>
  <c r="CU17" i="16"/>
  <c r="BX19" i="20"/>
  <c r="BU9" i="18"/>
  <c r="M134" i="18" s="1"/>
  <c r="BW730" i="5"/>
  <c r="CJ34" i="3"/>
  <c r="CJ35" i="3" s="1"/>
  <c r="CJ33" i="3"/>
  <c r="AN736" i="5"/>
  <c r="AL14" i="18" s="1"/>
  <c r="N64" i="18" s="1"/>
  <c r="CE24" i="18"/>
  <c r="K174" i="18" s="1"/>
  <c r="CG716" i="5"/>
  <c r="CE8" i="18" s="1"/>
  <c r="K158" i="18" s="1"/>
  <c r="CH610" i="5"/>
  <c r="CN49" i="20"/>
  <c r="CN52" i="20" s="1"/>
  <c r="CN46" i="20"/>
  <c r="CN50" i="20"/>
  <c r="CY28" i="13"/>
  <c r="CY29" i="13" s="1"/>
  <c r="CY54" i="13"/>
  <c r="CY55" i="13" s="1"/>
  <c r="CD617" i="5"/>
  <c r="C154" i="18"/>
  <c r="CO615" i="5"/>
  <c r="CT834" i="5"/>
  <c r="CU789" i="5"/>
  <c r="CT791" i="5"/>
  <c r="CT790" i="5"/>
  <c r="CR862" i="5"/>
  <c r="CR72" i="22"/>
  <c r="CQ71" i="22"/>
  <c r="CQ710" i="5"/>
  <c r="CQ703" i="5"/>
  <c r="CQ708" i="5"/>
  <c r="CQ679" i="5"/>
  <c r="CQ684" i="5"/>
  <c r="CQ677" i="5"/>
  <c r="CQ678" i="5"/>
  <c r="CR15" i="20"/>
  <c r="CQ14" i="20"/>
  <c r="CP653" i="5"/>
  <c r="CP654" i="5" s="1"/>
  <c r="CP655" i="5" s="1"/>
  <c r="CH24" i="16"/>
  <c r="CH25" i="16" s="1"/>
  <c r="CH19" i="16" s="1"/>
  <c r="CS664" i="5"/>
  <c r="CS1055" i="5"/>
  <c r="CS1001" i="5"/>
  <c r="CS944" i="5"/>
  <c r="CP37" i="10"/>
  <c r="CQ36" i="10"/>
  <c r="CQ738" i="5"/>
  <c r="CP732" i="5"/>
  <c r="CP800" i="5" s="1"/>
  <c r="CT27" i="3"/>
  <c r="CT25" i="3" a="1"/>
  <c r="CT25" i="3" s="1"/>
  <c r="CU28" i="3"/>
  <c r="CO40" i="20"/>
  <c r="CO45" i="20" s="1"/>
  <c r="CP30" i="3" a="1"/>
  <c r="CP30" i="3" s="1"/>
  <c r="CP614" i="5"/>
  <c r="CP615" i="5" s="1"/>
  <c r="CE616" i="5"/>
  <c r="CJ18" i="16"/>
  <c r="CI22" i="16"/>
  <c r="CI23" i="16" s="1"/>
  <c r="CV13" i="21"/>
  <c r="CP3" i="18"/>
  <c r="J178" i="18" s="1"/>
  <c r="CR743" i="5"/>
  <c r="CR696" i="5"/>
  <c r="CR690" i="5"/>
  <c r="CR707" i="5"/>
  <c r="CR701" i="5"/>
  <c r="CR695" i="5"/>
  <c r="CR689" i="5"/>
  <c r="CR706" i="5"/>
  <c r="CR711" i="5"/>
  <c r="CR676" i="5"/>
  <c r="CR709" i="5"/>
  <c r="CR699" i="5"/>
  <c r="CR693" i="5"/>
  <c r="CR704" i="5"/>
  <c r="CR700" i="5"/>
  <c r="CR698" i="5"/>
  <c r="CS612" i="5"/>
  <c r="CR694" i="5"/>
  <c r="CR606" i="5"/>
  <c r="CR702" i="5" s="1"/>
  <c r="CR705" i="5"/>
  <c r="CO89" i="20"/>
  <c r="CO90" i="20" s="1"/>
  <c r="CW24" i="13"/>
  <c r="CW57" i="13" s="1"/>
  <c r="CL57" i="20"/>
  <c r="CL58" i="20" s="1"/>
  <c r="CU14" i="21"/>
  <c r="CP16" i="20"/>
  <c r="CP17" i="20" s="1"/>
  <c r="CT15" i="16"/>
  <c r="CO2" i="18"/>
  <c r="I177" i="18" s="1"/>
  <c r="CQ661" i="5"/>
  <c r="CQ662" i="5" s="1"/>
  <c r="CQ635" i="5"/>
  <c r="CQ636" i="5" s="1"/>
  <c r="CQ648" i="5"/>
  <c r="CQ649" i="5" s="1"/>
  <c r="CR607" i="5"/>
  <c r="CQ609" i="5"/>
  <c r="CQ622" i="5"/>
  <c r="CQ623" i="5" s="1"/>
  <c r="CP90" i="22"/>
  <c r="CP89" i="22"/>
  <c r="CP80" i="22"/>
  <c r="CF616" i="5" s="1"/>
  <c r="CP84" i="22"/>
  <c r="CP76" i="22"/>
  <c r="CQ639" i="5" s="1"/>
  <c r="CP83" i="22"/>
  <c r="CP75" i="22"/>
  <c r="CQ626" i="5" s="1"/>
  <c r="CP82" i="22"/>
  <c r="CP87" i="22"/>
  <c r="CP77" i="22"/>
  <c r="CQ652" i="5" s="1"/>
  <c r="CP88" i="22"/>
  <c r="CP74" i="22"/>
  <c r="CQ613" i="5" s="1"/>
  <c r="CP81" i="22"/>
  <c r="AR629" i="5" s="1"/>
  <c r="AR630" i="5" s="1"/>
  <c r="CP78" i="22"/>
  <c r="CQ665" i="5" s="1"/>
  <c r="CU945" i="5"/>
  <c r="CT943" i="5"/>
  <c r="CT942" i="5"/>
  <c r="CO643" i="5"/>
  <c r="CZ37" i="13"/>
  <c r="CZ51" i="13"/>
  <c r="CZ48" i="13"/>
  <c r="CZ40" i="13"/>
  <c r="CZ50" i="13"/>
  <c r="CZ39" i="13"/>
  <c r="CZ36" i="13"/>
  <c r="CZ42" i="13"/>
  <c r="CZ53" i="13"/>
  <c r="CZ49" i="13"/>
  <c r="CZ47" i="13"/>
  <c r="CZ52" i="13"/>
  <c r="CZ41" i="13"/>
  <c r="CZ17" i="13"/>
  <c r="DA13" i="13"/>
  <c r="CZ16" i="13"/>
  <c r="CZ35" i="13"/>
  <c r="CZ34" i="13"/>
  <c r="CZ38" i="13"/>
  <c r="CZ19" i="13"/>
  <c r="CZ27" i="13"/>
  <c r="CZ15" i="13"/>
  <c r="CZ18" i="13"/>
  <c r="CZ14" i="13"/>
  <c r="CQ682" i="5"/>
  <c r="CS855" i="5"/>
  <c r="CS848" i="5"/>
  <c r="AP64" i="20"/>
  <c r="AQ624" i="5"/>
  <c r="AQ633" i="5"/>
  <c r="AQ691" i="5"/>
  <c r="AQ685" i="5"/>
  <c r="CP93" i="20"/>
  <c r="CP92" i="20"/>
  <c r="CP25" i="20"/>
  <c r="CP24" i="20"/>
  <c r="CP18" i="20"/>
  <c r="CP627" i="5"/>
  <c r="CP628" i="5" s="1"/>
  <c r="CA685" i="5"/>
  <c r="CA63" i="20"/>
  <c r="CB691" i="5"/>
  <c r="CB611" i="5"/>
  <c r="CB674" i="5"/>
  <c r="CB620" i="5"/>
  <c r="CB675" i="5"/>
  <c r="CT625" i="5"/>
  <c r="M518" i="19" l="1"/>
  <c r="N512" i="19"/>
  <c r="M538" i="19"/>
  <c r="AC99" i="20"/>
  <c r="AD763" i="5" s="1"/>
  <c r="AE11" i="14"/>
  <c r="CX24" i="13"/>
  <c r="CX57" i="13" s="1"/>
  <c r="AP712" i="5"/>
  <c r="AO21" i="20" s="1"/>
  <c r="CN54" i="20"/>
  <c r="CN56" i="20" s="1"/>
  <c r="CP668" i="5"/>
  <c r="CP669" i="5" s="1"/>
  <c r="CP629" i="5"/>
  <c r="CP630" i="5" s="1"/>
  <c r="CB63" i="20"/>
  <c r="CC691" i="5"/>
  <c r="CC675" i="5"/>
  <c r="CC620" i="5"/>
  <c r="CC611" i="5"/>
  <c r="CC674" i="5"/>
  <c r="CO657" i="5"/>
  <c r="CO658" i="5" s="1"/>
  <c r="CO631" i="5"/>
  <c r="CO632" i="5" s="1"/>
  <c r="CY30" i="13"/>
  <c r="CY31" i="13" s="1"/>
  <c r="CM64" i="20"/>
  <c r="CN624" i="5"/>
  <c r="CN633" i="5"/>
  <c r="CN646" i="5"/>
  <c r="CN637" i="5"/>
  <c r="CZ28" i="13"/>
  <c r="CZ29" i="13" s="1"/>
  <c r="CZ30" i="13" s="1"/>
  <c r="CQ653" i="5"/>
  <c r="CQ654" i="5" s="1"/>
  <c r="CQ655" i="5" s="1"/>
  <c r="CV14" i="21"/>
  <c r="CQ16" i="20"/>
  <c r="CQ17" i="20" s="1"/>
  <c r="CP2" i="18"/>
  <c r="J177" i="18" s="1"/>
  <c r="CU15" i="16"/>
  <c r="CR661" i="5"/>
  <c r="CR662" i="5" s="1"/>
  <c r="CR622" i="5"/>
  <c r="CR623" i="5" s="1"/>
  <c r="CR635" i="5"/>
  <c r="CR636" i="5" s="1"/>
  <c r="CR648" i="5"/>
  <c r="CR649" i="5" s="1"/>
  <c r="CS607" i="5"/>
  <c r="CR609" i="5"/>
  <c r="CP18" i="18"/>
  <c r="J193" i="18" s="1"/>
  <c r="CK34" i="3"/>
  <c r="CK35" i="3" s="1"/>
  <c r="CK33" i="3"/>
  <c r="CU625" i="5"/>
  <c r="CB685" i="5"/>
  <c r="CT1055" i="5"/>
  <c r="CT1001" i="5"/>
  <c r="CT944" i="5"/>
  <c r="CU27" i="3"/>
  <c r="CU25" i="3" a="1"/>
  <c r="CU25" i="3" s="1"/>
  <c r="CV28" i="3"/>
  <c r="CT855" i="5"/>
  <c r="CT848" i="5"/>
  <c r="CW20" i="16"/>
  <c r="CV17" i="16"/>
  <c r="CV14" i="16"/>
  <c r="CV21" i="16" s="1"/>
  <c r="CV651" i="5"/>
  <c r="CV945" i="5"/>
  <c r="CU942" i="5"/>
  <c r="CU943" i="5"/>
  <c r="CQ627" i="5"/>
  <c r="CQ628" i="5" s="1"/>
  <c r="CR708" i="5"/>
  <c r="CR679" i="5"/>
  <c r="CR684" i="5"/>
  <c r="CR710" i="5"/>
  <c r="CR677" i="5"/>
  <c r="CR703" i="5"/>
  <c r="CR678" i="5"/>
  <c r="CI24" i="16"/>
  <c r="CI25" i="16" s="1"/>
  <c r="CI19" i="16" s="1"/>
  <c r="BV9" i="18"/>
  <c r="N134" i="18" s="1"/>
  <c r="BX730" i="5"/>
  <c r="CK18" i="16"/>
  <c r="CJ22" i="16"/>
  <c r="CJ23" i="16" s="1"/>
  <c r="CP656" i="5"/>
  <c r="CQ90" i="22"/>
  <c r="CQ89" i="22"/>
  <c r="CQ88" i="22"/>
  <c r="CQ87" i="22"/>
  <c r="CQ84" i="22"/>
  <c r="CQ83" i="22"/>
  <c r="CQ75" i="22"/>
  <c r="CR626" i="5" s="1"/>
  <c r="CQ82" i="22"/>
  <c r="CQ74" i="22"/>
  <c r="CR613" i="5" s="1"/>
  <c r="CQ77" i="22"/>
  <c r="CR652" i="5" s="1"/>
  <c r="CQ81" i="22"/>
  <c r="CQ80" i="22"/>
  <c r="CG616" i="5" s="1"/>
  <c r="CQ78" i="22"/>
  <c r="CR665" i="5" s="1"/>
  <c r="CQ76" i="22"/>
  <c r="CR639" i="5" s="1"/>
  <c r="CP643" i="5"/>
  <c r="CM57" i="20"/>
  <c r="CM58" i="20" s="1"/>
  <c r="CZ43" i="13"/>
  <c r="CZ44" i="13" s="1"/>
  <c r="BZ20" i="20"/>
  <c r="BY4" i="18"/>
  <c r="CA692" i="5"/>
  <c r="CA697" i="5"/>
  <c r="CQ640" i="5"/>
  <c r="CQ641" i="5" s="1"/>
  <c r="CW13" i="21"/>
  <c r="CQ3" i="18"/>
  <c r="K178" i="18" s="1"/>
  <c r="CS709" i="5"/>
  <c r="CS696" i="5"/>
  <c r="CS690" i="5"/>
  <c r="CS707" i="5"/>
  <c r="CS701" i="5"/>
  <c r="CS695" i="5"/>
  <c r="CS711" i="5"/>
  <c r="CS705" i="5"/>
  <c r="CS704" i="5"/>
  <c r="CS698" i="5"/>
  <c r="CS689" i="5"/>
  <c r="CS743" i="5"/>
  <c r="CS699" i="5"/>
  <c r="CS706" i="5"/>
  <c r="CS700" i="5"/>
  <c r="CS694" i="5"/>
  <c r="CS606" i="5"/>
  <c r="CS682" i="5" s="1"/>
  <c r="CS693" i="5"/>
  <c r="CS676" i="5"/>
  <c r="CT612" i="5"/>
  <c r="CR71" i="22"/>
  <c r="CS72" i="22"/>
  <c r="BX71" i="20"/>
  <c r="BX51" i="20"/>
  <c r="BX21" i="20"/>
  <c r="BX22" i="20" s="1"/>
  <c r="BW5" i="18"/>
  <c r="BY714" i="5"/>
  <c r="DA51" i="13"/>
  <c r="DA48" i="13"/>
  <c r="DA40" i="13"/>
  <c r="DA50" i="13"/>
  <c r="DA39" i="13"/>
  <c r="DA36" i="13"/>
  <c r="DA42" i="13"/>
  <c r="DA53" i="13"/>
  <c r="DA49" i="13"/>
  <c r="DA47" i="13"/>
  <c r="DA38" i="13"/>
  <c r="DA52" i="13"/>
  <c r="DA41" i="13"/>
  <c r="DA37" i="13"/>
  <c r="DB13" i="13"/>
  <c r="DA16" i="13"/>
  <c r="DA35" i="13"/>
  <c r="DA34" i="13"/>
  <c r="DA19" i="13"/>
  <c r="DA27" i="13"/>
  <c r="DA15" i="13"/>
  <c r="DA18" i="13"/>
  <c r="DA14" i="13"/>
  <c r="DA17" i="13"/>
  <c r="CQ92" i="20"/>
  <c r="CQ93" i="20"/>
  <c r="CQ18" i="20"/>
  <c r="CQ24" i="20"/>
  <c r="CQ25" i="20"/>
  <c r="CS862" i="5"/>
  <c r="D79" i="18"/>
  <c r="BZ712" i="5"/>
  <c r="CO670" i="5"/>
  <c r="CO671" i="5" s="1"/>
  <c r="AP20" i="20"/>
  <c r="AO4" i="18"/>
  <c r="AQ692" i="5"/>
  <c r="AQ697" i="5"/>
  <c r="CF617" i="5"/>
  <c r="CE617" i="5"/>
  <c r="CR738" i="5"/>
  <c r="CQ732" i="5"/>
  <c r="CQ800" i="5" s="1"/>
  <c r="CS15" i="20"/>
  <c r="CR14" i="20"/>
  <c r="AO19" i="20"/>
  <c r="CQ37" i="10"/>
  <c r="CR36" i="10"/>
  <c r="CF24" i="18"/>
  <c r="L174" i="18" s="1"/>
  <c r="CH716" i="5"/>
  <c r="CF8" i="18" s="1"/>
  <c r="L158" i="18" s="1"/>
  <c r="CI610" i="5"/>
  <c r="CU638" i="5"/>
  <c r="D154" i="18"/>
  <c r="CN659" i="5"/>
  <c r="CN650" i="5"/>
  <c r="CQ666" i="5"/>
  <c r="CQ667" i="5" s="1"/>
  <c r="CZ20" i="13"/>
  <c r="CZ21" i="13" s="1"/>
  <c r="AR631" i="5"/>
  <c r="AR632" i="5" s="1"/>
  <c r="CT664" i="5"/>
  <c r="CD618" i="5"/>
  <c r="CD619" i="5" s="1"/>
  <c r="BY19" i="20"/>
  <c r="CZ54" i="13"/>
  <c r="CZ55" i="13" s="1"/>
  <c r="CO644" i="5"/>
  <c r="CO645" i="5" s="1"/>
  <c r="CP40" i="20"/>
  <c r="CP45" i="20" s="1"/>
  <c r="CQ614" i="5"/>
  <c r="CQ615" i="5" s="1"/>
  <c r="CQ30" i="3" a="1"/>
  <c r="CQ30" i="3" s="1"/>
  <c r="CU834" i="5"/>
  <c r="CV789" i="5"/>
  <c r="CU791" i="5"/>
  <c r="CU790" i="5"/>
  <c r="CY21" i="13"/>
  <c r="CO49" i="20"/>
  <c r="CO52" i="20" s="1"/>
  <c r="CO50" i="20"/>
  <c r="CO46" i="20"/>
  <c r="CR682" i="5"/>
  <c r="CP89" i="20"/>
  <c r="CP90" i="20" s="1"/>
  <c r="AO736" i="5"/>
  <c r="AM14" i="18" s="1"/>
  <c r="C89" i="18" s="1"/>
  <c r="CL31" i="3"/>
  <c r="CL32" i="3" s="1"/>
  <c r="CM26" i="3"/>
  <c r="CN663" i="5"/>
  <c r="CN672" i="5"/>
  <c r="N538" i="19" l="1"/>
  <c r="O512" i="19"/>
  <c r="N518" i="19"/>
  <c r="AO51" i="20"/>
  <c r="AO71" i="20"/>
  <c r="AP714" i="5"/>
  <c r="AP717" i="5" s="1"/>
  <c r="AN5" i="18"/>
  <c r="D80" i="18" s="1"/>
  <c r="AQ712" i="5"/>
  <c r="AP71" i="20" s="1"/>
  <c r="AO22" i="20"/>
  <c r="AD96" i="20" s="1"/>
  <c r="CO54" i="20"/>
  <c r="CO56" i="20" s="1"/>
  <c r="CN64" i="20"/>
  <c r="CO633" i="5"/>
  <c r="CO624" i="5"/>
  <c r="CO659" i="5"/>
  <c r="CO650" i="5"/>
  <c r="CQ642" i="5"/>
  <c r="CQ643" i="5" s="1"/>
  <c r="CZ22" i="13"/>
  <c r="CZ23" i="13" s="1"/>
  <c r="CQ668" i="5"/>
  <c r="CQ669" i="5" s="1"/>
  <c r="CO646" i="5"/>
  <c r="CO637" i="5"/>
  <c r="CQ629" i="5"/>
  <c r="CQ630" i="5" s="1"/>
  <c r="CP631" i="5"/>
  <c r="CP632" i="5" s="1"/>
  <c r="CP670" i="5"/>
  <c r="CP671" i="5" s="1"/>
  <c r="CR627" i="5"/>
  <c r="CR628" i="5" s="1"/>
  <c r="CW651" i="5"/>
  <c r="CY22" i="13"/>
  <c r="CY23" i="13" s="1"/>
  <c r="CY24" i="13" s="1"/>
  <c r="CY57" i="13" s="1"/>
  <c r="CV638" i="5"/>
  <c r="BM96" i="20"/>
  <c r="BM94" i="20"/>
  <c r="BX23" i="20"/>
  <c r="BX91" i="20"/>
  <c r="CP644" i="5"/>
  <c r="CP645" i="5" s="1"/>
  <c r="CZ31" i="13"/>
  <c r="CF618" i="5"/>
  <c r="CF619" i="5" s="1"/>
  <c r="DA43" i="13"/>
  <c r="DA44" i="13" s="1"/>
  <c r="CS708" i="5"/>
  <c r="CS710" i="5"/>
  <c r="CS703" i="5"/>
  <c r="CS677" i="5"/>
  <c r="CS679" i="5"/>
  <c r="CS684" i="5"/>
  <c r="CS678" i="5"/>
  <c r="DA28" i="13"/>
  <c r="CG24" i="18"/>
  <c r="M174" i="18" s="1"/>
  <c r="CI716" i="5"/>
  <c r="CG8" i="18" s="1"/>
  <c r="M158" i="18" s="1"/>
  <c r="CJ610" i="5"/>
  <c r="CU664" i="5"/>
  <c r="CT862" i="5"/>
  <c r="CA712" i="5"/>
  <c r="CR640" i="5"/>
  <c r="CR641" i="5" s="1"/>
  <c r="CU1055" i="5"/>
  <c r="CU944" i="5"/>
  <c r="CU1001" i="5"/>
  <c r="CA20" i="20"/>
  <c r="BZ4" i="18"/>
  <c r="CB692" i="5"/>
  <c r="CB697" i="5"/>
  <c r="CC63" i="20"/>
  <c r="CD691" i="5"/>
  <c r="CD675" i="5"/>
  <c r="CD674" i="5"/>
  <c r="CD611" i="5"/>
  <c r="CD620" i="5"/>
  <c r="CR37" i="10"/>
  <c r="CS36" i="10"/>
  <c r="CR666" i="5"/>
  <c r="CR667" i="5" s="1"/>
  <c r="CW945" i="5"/>
  <c r="CV943" i="5"/>
  <c r="CV942" i="5"/>
  <c r="CW28" i="3"/>
  <c r="CV27" i="3"/>
  <c r="CV25" i="3" a="1"/>
  <c r="CV25" i="3" s="1"/>
  <c r="C155" i="18"/>
  <c r="BW6" i="18"/>
  <c r="C156" i="18" s="1"/>
  <c r="DB50" i="13"/>
  <c r="DB39" i="13"/>
  <c r="DB36" i="13"/>
  <c r="DB42" i="13"/>
  <c r="DB53" i="13"/>
  <c r="DB49" i="13"/>
  <c r="DB47" i="13"/>
  <c r="DB38" i="13"/>
  <c r="DB52" i="13"/>
  <c r="DB41" i="13"/>
  <c r="DB37" i="13"/>
  <c r="DC13" i="13"/>
  <c r="DB48" i="13"/>
  <c r="DB16" i="13"/>
  <c r="DB51" i="13"/>
  <c r="DB35" i="13"/>
  <c r="DB34" i="13"/>
  <c r="DB19" i="13"/>
  <c r="DB27" i="13"/>
  <c r="DB15" i="13"/>
  <c r="DB18" i="13"/>
  <c r="DB14" i="13"/>
  <c r="DB17" i="13"/>
  <c r="DB40" i="13"/>
  <c r="CR93" i="20"/>
  <c r="CR92" i="20"/>
  <c r="CR25" i="20"/>
  <c r="CR24" i="20"/>
  <c r="CR18" i="20"/>
  <c r="CT15" i="20"/>
  <c r="CS14" i="20"/>
  <c r="E79" i="18"/>
  <c r="CR89" i="22"/>
  <c r="CR84" i="22"/>
  <c r="CR83" i="22"/>
  <c r="CR82" i="22"/>
  <c r="CR74" i="22"/>
  <c r="CS613" i="5" s="1"/>
  <c r="CR81" i="22"/>
  <c r="AS629" i="5" s="1"/>
  <c r="AS630" i="5" s="1"/>
  <c r="CR88" i="22"/>
  <c r="CR90" i="22"/>
  <c r="CR87" i="22"/>
  <c r="CR77" i="22"/>
  <c r="CS652" i="5" s="1"/>
  <c r="CR80" i="22"/>
  <c r="CR75" i="22"/>
  <c r="CS626" i="5" s="1"/>
  <c r="CR78" i="22"/>
  <c r="CS665" i="5" s="1"/>
  <c r="CR76" i="22"/>
  <c r="CS639" i="5" s="1"/>
  <c r="CQ18" i="18"/>
  <c r="K193" i="18" s="1"/>
  <c r="E154" i="18"/>
  <c r="CG617" i="5"/>
  <c r="CP657" i="5"/>
  <c r="CP658" i="5" s="1"/>
  <c r="CS71" i="22"/>
  <c r="CT72" i="22"/>
  <c r="CV834" i="5"/>
  <c r="CW789" i="5"/>
  <c r="CV791" i="5"/>
  <c r="CV790" i="5"/>
  <c r="AP19" i="20"/>
  <c r="CS702" i="5"/>
  <c r="BZ19" i="20"/>
  <c r="CJ24" i="16"/>
  <c r="CJ25" i="16" s="1"/>
  <c r="CJ19" i="16" s="1"/>
  <c r="CQ89" i="20"/>
  <c r="CQ90" i="20" s="1"/>
  <c r="CV625" i="5"/>
  <c r="CC685" i="5"/>
  <c r="CN57" i="20"/>
  <c r="CN58" i="20" s="1"/>
  <c r="CS738" i="5"/>
  <c r="CR732" i="5"/>
  <c r="CR800" i="5" s="1"/>
  <c r="DA20" i="13"/>
  <c r="DA21" i="13" s="1"/>
  <c r="CX13" i="21"/>
  <c r="CR3" i="18"/>
  <c r="L178" i="18" s="1"/>
  <c r="CT707" i="5"/>
  <c r="CT701" i="5"/>
  <c r="CT695" i="5"/>
  <c r="CT706" i="5"/>
  <c r="CT700" i="5"/>
  <c r="CT694" i="5"/>
  <c r="CT711" i="5"/>
  <c r="CT705" i="5"/>
  <c r="CT743" i="5"/>
  <c r="CT709" i="5"/>
  <c r="CT696" i="5"/>
  <c r="CT689" i="5"/>
  <c r="CT699" i="5"/>
  <c r="CT690" i="5"/>
  <c r="CT693" i="5"/>
  <c r="CT704" i="5"/>
  <c r="CT698" i="5"/>
  <c r="CT676" i="5"/>
  <c r="CT606" i="5"/>
  <c r="CT702" i="5" s="1"/>
  <c r="CU612" i="5"/>
  <c r="CR653" i="5"/>
  <c r="CR654" i="5" s="1"/>
  <c r="CL18" i="16"/>
  <c r="CK22" i="16"/>
  <c r="CK23" i="16" s="1"/>
  <c r="CM31" i="3"/>
  <c r="CM32" i="3" s="1"/>
  <c r="CN26" i="3"/>
  <c r="CU855" i="5"/>
  <c r="CU848" i="5"/>
  <c r="CP49" i="20"/>
  <c r="CP52" i="20" s="1"/>
  <c r="CP46" i="20"/>
  <c r="CP50" i="20"/>
  <c r="CE618" i="5"/>
  <c r="CE619" i="5" s="1"/>
  <c r="CO663" i="5"/>
  <c r="CO672" i="5"/>
  <c r="DA54" i="13"/>
  <c r="DA55" i="13" s="1"/>
  <c r="CQ40" i="20"/>
  <c r="CQ45" i="20" s="1"/>
  <c r="CR30" i="3" a="1"/>
  <c r="CR30" i="3" s="1"/>
  <c r="CR614" i="5"/>
  <c r="CR615" i="5" s="1"/>
  <c r="CQ656" i="5"/>
  <c r="CL34" i="3"/>
  <c r="CL35" i="3" s="1"/>
  <c r="CL33" i="3"/>
  <c r="AQ64" i="20"/>
  <c r="AR624" i="5"/>
  <c r="AR633" i="5"/>
  <c r="AR691" i="5"/>
  <c r="AR685" i="5"/>
  <c r="BY71" i="20"/>
  <c r="BY51" i="20"/>
  <c r="BY21" i="20"/>
  <c r="BY22" i="20" s="1"/>
  <c r="BX5" i="18"/>
  <c r="BZ714" i="5"/>
  <c r="BY717" i="5"/>
  <c r="CX20" i="16"/>
  <c r="CW14" i="16"/>
  <c r="CW21" i="16" s="1"/>
  <c r="CW17" i="16"/>
  <c r="CW14" i="21"/>
  <c r="CR16" i="20"/>
  <c r="CR17" i="20" s="1"/>
  <c r="CQ2" i="18"/>
  <c r="K177" i="18" s="1"/>
  <c r="CV15" i="16"/>
  <c r="CS622" i="5"/>
  <c r="CS623" i="5" s="1"/>
  <c r="CS648" i="5"/>
  <c r="CS649" i="5" s="1"/>
  <c r="CS609" i="5"/>
  <c r="CS661" i="5"/>
  <c r="CS662" i="5" s="1"/>
  <c r="CS635" i="5"/>
  <c r="CS636" i="5" s="1"/>
  <c r="CT607" i="5"/>
  <c r="P512" i="19" l="1"/>
  <c r="O538" i="19"/>
  <c r="O518" i="19"/>
  <c r="AD94" i="20"/>
  <c r="AO91" i="20"/>
  <c r="AO23" i="20"/>
  <c r="AN6" i="18"/>
  <c r="D81" i="18" s="1"/>
  <c r="AD26" i="20"/>
  <c r="AD28" i="20"/>
  <c r="AF11" i="14" s="1"/>
  <c r="AP21" i="20"/>
  <c r="AP22" i="20" s="1"/>
  <c r="AQ714" i="5"/>
  <c r="AQ717" i="5" s="1"/>
  <c r="AO5" i="18"/>
  <c r="AP51" i="20"/>
  <c r="CP54" i="20"/>
  <c r="CP56" i="20" s="1"/>
  <c r="CR642" i="5"/>
  <c r="CR643" i="5" s="1"/>
  <c r="CO64" i="20"/>
  <c r="CP624" i="5"/>
  <c r="CP633" i="5"/>
  <c r="CR668" i="5"/>
  <c r="CR669" i="5" s="1"/>
  <c r="CQ644" i="5"/>
  <c r="CQ645" i="5" s="1"/>
  <c r="CP659" i="5"/>
  <c r="CP650" i="5"/>
  <c r="CD63" i="20"/>
  <c r="CE691" i="5"/>
  <c r="CE675" i="5"/>
  <c r="CE674" i="5"/>
  <c r="CE611" i="5"/>
  <c r="CE620" i="5"/>
  <c r="CP663" i="5"/>
  <c r="CP672" i="5"/>
  <c r="CE63" i="20"/>
  <c r="CF675" i="5"/>
  <c r="CF674" i="5"/>
  <c r="CF691" i="5"/>
  <c r="CF620" i="5"/>
  <c r="CF611" i="5"/>
  <c r="D155" i="18"/>
  <c r="BX6" i="18"/>
  <c r="D156" i="18" s="1"/>
  <c r="CM18" i="16"/>
  <c r="CL22" i="16"/>
  <c r="CL23" i="16" s="1"/>
  <c r="CS627" i="5"/>
  <c r="CS628" i="5" s="1"/>
  <c r="CX28" i="3"/>
  <c r="CW27" i="3"/>
  <c r="CW25" i="3" a="1"/>
  <c r="CW25" i="3" s="1"/>
  <c r="CQ631" i="5"/>
  <c r="CQ632" i="5" s="1"/>
  <c r="BN96" i="20"/>
  <c r="BN94" i="20"/>
  <c r="BY23" i="20"/>
  <c r="BY91" i="20"/>
  <c r="CT738" i="5"/>
  <c r="CS732" i="5"/>
  <c r="CS800" i="5" s="1"/>
  <c r="CH616" i="5"/>
  <c r="CZ24" i="13"/>
  <c r="CZ57" i="13" s="1"/>
  <c r="CW834" i="5"/>
  <c r="CX789" i="5"/>
  <c r="CW791" i="5"/>
  <c r="CW790" i="5"/>
  <c r="CG618" i="5"/>
  <c r="CG619" i="5" s="1"/>
  <c r="CS653" i="5"/>
  <c r="CS654" i="5" s="1"/>
  <c r="CV1055" i="5"/>
  <c r="CV944" i="5"/>
  <c r="CV1001" i="5"/>
  <c r="CB712" i="5"/>
  <c r="CX14" i="21"/>
  <c r="CS16" i="20"/>
  <c r="CS17" i="20" s="1"/>
  <c r="CR2" i="18"/>
  <c r="L177" i="18" s="1"/>
  <c r="CW15" i="16"/>
  <c r="CT635" i="5"/>
  <c r="CT636" i="5" s="1"/>
  <c r="CT648" i="5"/>
  <c r="CT649" i="5" s="1"/>
  <c r="CT661" i="5"/>
  <c r="CT662" i="5" s="1"/>
  <c r="CU607" i="5"/>
  <c r="CT622" i="5"/>
  <c r="CT623" i="5" s="1"/>
  <c r="CT609" i="5"/>
  <c r="CQ657" i="5"/>
  <c r="CQ658" i="5" s="1"/>
  <c r="CN31" i="3"/>
  <c r="CN32" i="3" s="1"/>
  <c r="CO26" i="3"/>
  <c r="CY13" i="21"/>
  <c r="CS3" i="18"/>
  <c r="M178" i="18" s="1"/>
  <c r="CU743" i="5"/>
  <c r="CU707" i="5"/>
  <c r="CU701" i="5"/>
  <c r="CU695" i="5"/>
  <c r="CU689" i="5"/>
  <c r="CU706" i="5"/>
  <c r="CU700" i="5"/>
  <c r="CU694" i="5"/>
  <c r="CU711" i="5"/>
  <c r="CU704" i="5"/>
  <c r="CU709" i="5"/>
  <c r="CU696" i="5"/>
  <c r="CU699" i="5"/>
  <c r="CU690" i="5"/>
  <c r="CU693" i="5"/>
  <c r="CU698" i="5"/>
  <c r="CU676" i="5"/>
  <c r="CU705" i="5"/>
  <c r="CV612" i="5"/>
  <c r="CU606" i="5"/>
  <c r="CU702" i="5" s="1"/>
  <c r="CS93" i="20"/>
  <c r="CS92" i="20"/>
  <c r="CS25" i="20"/>
  <c r="CS24" i="20"/>
  <c r="CS18" i="20"/>
  <c r="DC50" i="13"/>
  <c r="DC42" i="13"/>
  <c r="DC27" i="13"/>
  <c r="DC53" i="13"/>
  <c r="DC49" i="13"/>
  <c r="DC35" i="13"/>
  <c r="DC47" i="13"/>
  <c r="DC38" i="13"/>
  <c r="DC52" i="13"/>
  <c r="DC41" i="13"/>
  <c r="DC37" i="13"/>
  <c r="DC51" i="13"/>
  <c r="DC48" i="13"/>
  <c r="DC40" i="13"/>
  <c r="DC16" i="13"/>
  <c r="DC34" i="13"/>
  <c r="DC19" i="13"/>
  <c r="DC15" i="13"/>
  <c r="DC36" i="13"/>
  <c r="DC18" i="13"/>
  <c r="DC14" i="13"/>
  <c r="DC39" i="13"/>
  <c r="DC17" i="13"/>
  <c r="DD13" i="13"/>
  <c r="CY20" i="16"/>
  <c r="CX17" i="16"/>
  <c r="CX14" i="16"/>
  <c r="CX21" i="16" s="1"/>
  <c r="AQ20" i="20"/>
  <c r="AP4" i="18"/>
  <c r="AR692" i="5"/>
  <c r="AR697" i="5"/>
  <c r="CM34" i="3"/>
  <c r="CM35" i="3" s="1"/>
  <c r="CM33" i="3"/>
  <c r="CU15" i="20"/>
  <c r="CT14" i="20"/>
  <c r="CX945" i="5"/>
  <c r="CW943" i="5"/>
  <c r="CW942" i="5"/>
  <c r="F154" i="18"/>
  <c r="BZ51" i="20"/>
  <c r="BZ71" i="20"/>
  <c r="BZ21" i="20"/>
  <c r="BZ22" i="20" s="1"/>
  <c r="BY5" i="18"/>
  <c r="CA714" i="5"/>
  <c r="CB20" i="20"/>
  <c r="CA4" i="18"/>
  <c r="CC692" i="5"/>
  <c r="CC697" i="5"/>
  <c r="CV855" i="5"/>
  <c r="CV848" i="5"/>
  <c r="DB20" i="13"/>
  <c r="CT36" i="10"/>
  <c r="CS37" i="10"/>
  <c r="CA19" i="20"/>
  <c r="CH24" i="18"/>
  <c r="N174" i="18" s="1"/>
  <c r="CJ716" i="5"/>
  <c r="CH8" i="18" s="1"/>
  <c r="N158" i="18" s="1"/>
  <c r="CK610" i="5"/>
  <c r="K217" i="5"/>
  <c r="CR89" i="20"/>
  <c r="CR90" i="20" s="1"/>
  <c r="CT710" i="5"/>
  <c r="CT703" i="5"/>
  <c r="CT708" i="5"/>
  <c r="CT679" i="5"/>
  <c r="CT684" i="5"/>
  <c r="CT677" i="5"/>
  <c r="CT678" i="5"/>
  <c r="CR18" i="18"/>
  <c r="L193" i="18" s="1"/>
  <c r="AS631" i="5"/>
  <c r="AS632" i="5" s="1"/>
  <c r="CO57" i="20"/>
  <c r="CO58" i="20" s="1"/>
  <c r="DA22" i="13"/>
  <c r="DA23" i="13" s="1"/>
  <c r="CU72" i="22"/>
  <c r="CT71" i="22"/>
  <c r="CR40" i="20"/>
  <c r="CR45" i="20" s="1"/>
  <c r="CS614" i="5"/>
  <c r="CS30" i="3" a="1"/>
  <c r="CS30" i="3" s="1"/>
  <c r="CT682" i="5"/>
  <c r="CW638" i="5"/>
  <c r="CX651" i="5"/>
  <c r="CW625" i="5"/>
  <c r="CS83" i="22"/>
  <c r="CS82" i="22"/>
  <c r="CS81" i="22"/>
  <c r="CS88" i="22"/>
  <c r="CS87" i="22"/>
  <c r="CS89" i="22"/>
  <c r="CS80" i="22"/>
  <c r="CS76" i="22"/>
  <c r="CT639" i="5" s="1"/>
  <c r="CS90" i="22"/>
  <c r="CS75" i="22"/>
  <c r="CT626" i="5" s="1"/>
  <c r="CS78" i="22"/>
  <c r="CT665" i="5" s="1"/>
  <c r="CS77" i="22"/>
  <c r="CT652" i="5" s="1"/>
  <c r="CS74" i="22"/>
  <c r="CT613" i="5" s="1"/>
  <c r="CS84" i="22"/>
  <c r="DB28" i="13"/>
  <c r="DB29" i="13" s="1"/>
  <c r="DB30" i="13" s="1"/>
  <c r="DB54" i="13"/>
  <c r="DB55" i="13" s="1"/>
  <c r="AN9" i="18"/>
  <c r="D84" i="18" s="1"/>
  <c r="AP730" i="5"/>
  <c r="AP739" i="5" s="1"/>
  <c r="CV664" i="5"/>
  <c r="BW9" i="18"/>
  <c r="C159" i="18" s="1"/>
  <c r="BY730" i="5"/>
  <c r="CQ49" i="20"/>
  <c r="CQ52" i="20" s="1"/>
  <c r="CQ50" i="20"/>
  <c r="CQ46" i="20"/>
  <c r="CD685" i="5"/>
  <c r="CU862" i="5"/>
  <c r="CR655" i="5"/>
  <c r="CR656" i="5" s="1"/>
  <c r="CS640" i="5"/>
  <c r="CS641" i="5" s="1"/>
  <c r="DB43" i="13"/>
  <c r="DB44" i="13" s="1"/>
  <c r="DA29" i="13"/>
  <c r="DA30" i="13" s="1"/>
  <c r="CR629" i="5"/>
  <c r="CR630" i="5" s="1"/>
  <c r="CQ670" i="5"/>
  <c r="CQ671" i="5" s="1"/>
  <c r="BZ717" i="5"/>
  <c r="CK24" i="16"/>
  <c r="CK25" i="16" s="1"/>
  <c r="CK19" i="16" s="1"/>
  <c r="CS666" i="5"/>
  <c r="CS667" i="5" s="1"/>
  <c r="CP637" i="5"/>
  <c r="CP646" i="5"/>
  <c r="CU682" i="5" l="1"/>
  <c r="E583" i="19"/>
  <c r="P518" i="19"/>
  <c r="D589" i="19" s="1"/>
  <c r="P538" i="19"/>
  <c r="DA24" i="13"/>
  <c r="AD29" i="20"/>
  <c r="AD99" i="20"/>
  <c r="AE763" i="5" s="1"/>
  <c r="AE94" i="20"/>
  <c r="AE96" i="20"/>
  <c r="AE28" i="20"/>
  <c r="AG11" i="14" s="1"/>
  <c r="AE26" i="20"/>
  <c r="AP23" i="20"/>
  <c r="AP91" i="20"/>
  <c r="E80" i="18"/>
  <c r="AO6" i="18"/>
  <c r="E81" i="18" s="1"/>
  <c r="CQ54" i="20"/>
  <c r="CQ56" i="20" s="1"/>
  <c r="AR712" i="5"/>
  <c r="AR714" i="5" s="1"/>
  <c r="AR717" i="5" s="1"/>
  <c r="CS655" i="5"/>
  <c r="CS656" i="5" s="1"/>
  <c r="CR657" i="5"/>
  <c r="CR658" i="5" s="1"/>
  <c r="CP64" i="20"/>
  <c r="CQ624" i="5"/>
  <c r="CQ633" i="5"/>
  <c r="AR64" i="20"/>
  <c r="AS633" i="5"/>
  <c r="AS624" i="5"/>
  <c r="AS691" i="5"/>
  <c r="AS685" i="5"/>
  <c r="CR670" i="5"/>
  <c r="CR671" i="5" s="1"/>
  <c r="CS629" i="5"/>
  <c r="CS630" i="5" s="1"/>
  <c r="CQ659" i="5"/>
  <c r="CQ650" i="5"/>
  <c r="CR644" i="5"/>
  <c r="CR645" i="5" s="1"/>
  <c r="AP736" i="5"/>
  <c r="AN14" i="18" s="1"/>
  <c r="D89" i="18" s="1"/>
  <c r="CX638" i="5"/>
  <c r="CA717" i="5"/>
  <c r="CX943" i="5"/>
  <c r="CX942" i="5"/>
  <c r="CY945" i="5"/>
  <c r="DC28" i="13"/>
  <c r="DC29" i="13" s="1"/>
  <c r="DC30" i="13" s="1"/>
  <c r="DC31" i="13" s="1"/>
  <c r="CS40" i="20"/>
  <c r="CS45" i="20" s="1"/>
  <c r="CT30" i="3" a="1"/>
  <c r="CT30" i="3" s="1"/>
  <c r="CT614" i="5"/>
  <c r="E155" i="18"/>
  <c r="BY6" i="18"/>
  <c r="E156" i="18" s="1"/>
  <c r="CW855" i="5"/>
  <c r="CW848" i="5"/>
  <c r="CT653" i="5"/>
  <c r="CT654" i="5" s="1"/>
  <c r="CX625" i="5"/>
  <c r="AO9" i="18"/>
  <c r="E84" i="18" s="1"/>
  <c r="AQ730" i="5"/>
  <c r="AQ739" i="5" s="1"/>
  <c r="BO96" i="20"/>
  <c r="BO94" i="20"/>
  <c r="BZ23" i="20"/>
  <c r="BZ91" i="20"/>
  <c r="F79" i="18"/>
  <c r="CT666" i="5"/>
  <c r="CT667" i="5" s="1"/>
  <c r="CT92" i="20"/>
  <c r="CT93" i="20"/>
  <c r="CT25" i="20"/>
  <c r="CT24" i="20"/>
  <c r="CT18" i="20"/>
  <c r="AQ19" i="20"/>
  <c r="DD50" i="13"/>
  <c r="DD39" i="13"/>
  <c r="DD36" i="13"/>
  <c r="DD42" i="13"/>
  <c r="DD27" i="13"/>
  <c r="DD53" i="13"/>
  <c r="DD49" i="13"/>
  <c r="DD35" i="13"/>
  <c r="DD47" i="13"/>
  <c r="DD38" i="13"/>
  <c r="DD52" i="13"/>
  <c r="DD41" i="13"/>
  <c r="DD51" i="13"/>
  <c r="DD48" i="13"/>
  <c r="DD40" i="13"/>
  <c r="DD34" i="13"/>
  <c r="DD19" i="13"/>
  <c r="DD15" i="13"/>
  <c r="DD18" i="13"/>
  <c r="DD14" i="13"/>
  <c r="DD17" i="13"/>
  <c r="DE13" i="13"/>
  <c r="DD37" i="13"/>
  <c r="DD16" i="13"/>
  <c r="CL24" i="16"/>
  <c r="CL25" i="16" s="1"/>
  <c r="CL19" i="16" s="1"/>
  <c r="CQ646" i="5"/>
  <c r="CQ637" i="5"/>
  <c r="CV862" i="5"/>
  <c r="CT627" i="5"/>
  <c r="CT628" i="5" s="1"/>
  <c r="CU36" i="10"/>
  <c r="CT37" i="10"/>
  <c r="CV15" i="20"/>
  <c r="CU14" i="20"/>
  <c r="CN18" i="16"/>
  <c r="CM22" i="16"/>
  <c r="CM23" i="16" s="1"/>
  <c r="CC712" i="5"/>
  <c r="CF63" i="20"/>
  <c r="CG675" i="5"/>
  <c r="CG674" i="5"/>
  <c r="CG691" i="5"/>
  <c r="CG620" i="5"/>
  <c r="CG611" i="5"/>
  <c r="CP57" i="20"/>
  <c r="CP58" i="20" s="1"/>
  <c r="CZ20" i="16"/>
  <c r="CY17" i="16"/>
  <c r="CY14" i="16"/>
  <c r="CY21" i="16" s="1"/>
  <c r="DC20" i="13"/>
  <c r="DC21" i="13" s="1"/>
  <c r="CY14" i="21"/>
  <c r="CT16" i="20"/>
  <c r="CT17" i="20" s="1"/>
  <c r="CS2" i="18"/>
  <c r="M177" i="18" s="1"/>
  <c r="CX15" i="16"/>
  <c r="CU635" i="5"/>
  <c r="CU636" i="5" s="1"/>
  <c r="CU648" i="5"/>
  <c r="CU649" i="5" s="1"/>
  <c r="CU661" i="5"/>
  <c r="CU662" i="5" s="1"/>
  <c r="CV607" i="5"/>
  <c r="CU609" i="5"/>
  <c r="CU622" i="5"/>
  <c r="CU623" i="5" s="1"/>
  <c r="CE685" i="5"/>
  <c r="CY651" i="5"/>
  <c r="CI616" i="5"/>
  <c r="CR49" i="20"/>
  <c r="CR52" i="20" s="1"/>
  <c r="CR50" i="20"/>
  <c r="CR46" i="20"/>
  <c r="G154" i="18"/>
  <c r="CU710" i="5"/>
  <c r="CU703" i="5"/>
  <c r="CU708" i="5"/>
  <c r="CU684" i="5"/>
  <c r="CU677" i="5"/>
  <c r="CU678" i="5"/>
  <c r="CU679" i="5"/>
  <c r="CS18" i="18"/>
  <c r="M193" i="18" s="1"/>
  <c r="CA71" i="20"/>
  <c r="CA51" i="20"/>
  <c r="CA21" i="20"/>
  <c r="CA22" i="20" s="1"/>
  <c r="BZ5" i="18"/>
  <c r="CB714" i="5"/>
  <c r="CQ672" i="5"/>
  <c r="CQ663" i="5"/>
  <c r="CT640" i="5"/>
  <c r="CT641" i="5" s="1"/>
  <c r="CC20" i="20"/>
  <c r="CB4" i="18"/>
  <c r="CD692" i="5"/>
  <c r="CD697" i="5"/>
  <c r="CW664" i="5"/>
  <c r="DB31" i="13"/>
  <c r="CS615" i="5"/>
  <c r="J15" i="15"/>
  <c r="K220" i="5"/>
  <c r="K221" i="5" s="1"/>
  <c r="DB21" i="13"/>
  <c r="CB19" i="20"/>
  <c r="DC54" i="13"/>
  <c r="DC55" i="13" s="1"/>
  <c r="CZ13" i="21"/>
  <c r="CT3" i="18"/>
  <c r="N178" i="18" s="1"/>
  <c r="CV743" i="5"/>
  <c r="CV706" i="5"/>
  <c r="CV700" i="5"/>
  <c r="CV694" i="5"/>
  <c r="CV711" i="5"/>
  <c r="CV705" i="5"/>
  <c r="CV699" i="5"/>
  <c r="CV693" i="5"/>
  <c r="CV704" i="5"/>
  <c r="CV709" i="5"/>
  <c r="CV701" i="5"/>
  <c r="CV690" i="5"/>
  <c r="CV689" i="5"/>
  <c r="CV698" i="5"/>
  <c r="CV707" i="5"/>
  <c r="CV676" i="5"/>
  <c r="CV695" i="5"/>
  <c r="CV606" i="5"/>
  <c r="CV682" i="5" s="1"/>
  <c r="CW612" i="5"/>
  <c r="CV696" i="5"/>
  <c r="CH617" i="5"/>
  <c r="CR631" i="5"/>
  <c r="CR632" i="5" s="1"/>
  <c r="CT90" i="22"/>
  <c r="CT89" i="22"/>
  <c r="CT82" i="22"/>
  <c r="CT81" i="22"/>
  <c r="AT629" i="5" s="1"/>
  <c r="AT630" i="5" s="1"/>
  <c r="CT88" i="22"/>
  <c r="CT87" i="22"/>
  <c r="CT80" i="22"/>
  <c r="CT76" i="22"/>
  <c r="CU639" i="5" s="1"/>
  <c r="CT83" i="22"/>
  <c r="CT77" i="22"/>
  <c r="CU652" i="5" s="1"/>
  <c r="CT74" i="22"/>
  <c r="CU613" i="5" s="1"/>
  <c r="CT75" i="22"/>
  <c r="CU626" i="5" s="1"/>
  <c r="CT84" i="22"/>
  <c r="CT78" i="22"/>
  <c r="CU665" i="5" s="1"/>
  <c r="CI24" i="18"/>
  <c r="C199" i="18" s="1"/>
  <c r="CK716" i="5"/>
  <c r="CI8" i="18" s="1"/>
  <c r="C183" i="18" s="1"/>
  <c r="CL610" i="5"/>
  <c r="DA31" i="13"/>
  <c r="BX9" i="18"/>
  <c r="D159" i="18" s="1"/>
  <c r="BZ730" i="5"/>
  <c r="CS668" i="5"/>
  <c r="CS669" i="5" s="1"/>
  <c r="CV72" i="22"/>
  <c r="CU71" i="22"/>
  <c r="CS89" i="20"/>
  <c r="CS90" i="20" s="1"/>
  <c r="CW1055" i="5"/>
  <c r="CW944" i="5"/>
  <c r="CW1001" i="5"/>
  <c r="CO31" i="3"/>
  <c r="CO32" i="3" s="1"/>
  <c r="CP26" i="3"/>
  <c r="CX834" i="5"/>
  <c r="CY789" i="5"/>
  <c r="CX791" i="5"/>
  <c r="CX790" i="5"/>
  <c r="CU738" i="5"/>
  <c r="CT732" i="5"/>
  <c r="CT800" i="5" s="1"/>
  <c r="CY28" i="3"/>
  <c r="CX27" i="3"/>
  <c r="CX25" i="3" a="1"/>
  <c r="CX25" i="3" s="1"/>
  <c r="CS642" i="5"/>
  <c r="CS643" i="5" s="1"/>
  <c r="DC43" i="13"/>
  <c r="DC44" i="13" s="1"/>
  <c r="CN34" i="3"/>
  <c r="CN35" i="3" s="1"/>
  <c r="CN33" i="3"/>
  <c r="CF685" i="5"/>
  <c r="DA57" i="13" l="1"/>
  <c r="E609" i="19"/>
  <c r="E573" i="19"/>
  <c r="F573" i="19" s="1"/>
  <c r="G573" i="19" s="1"/>
  <c r="H573" i="19" s="1"/>
  <c r="I573" i="19" s="1"/>
  <c r="J573" i="19" s="1"/>
  <c r="K573" i="19" s="1"/>
  <c r="L573" i="19" s="1"/>
  <c r="M573" i="19" s="1"/>
  <c r="N573" i="19" s="1"/>
  <c r="O573" i="19" s="1"/>
  <c r="P573" i="19" s="1"/>
  <c r="E589" i="19"/>
  <c r="F583" i="19"/>
  <c r="Q518" i="19"/>
  <c r="AE99" i="20"/>
  <c r="AF763" i="5" s="1"/>
  <c r="AE29" i="20"/>
  <c r="AQ21" i="20"/>
  <c r="AQ22" i="20" s="1"/>
  <c r="AF96" i="20" s="1"/>
  <c r="AQ71" i="20"/>
  <c r="AQ51" i="20"/>
  <c r="AP5" i="18"/>
  <c r="F80" i="18" s="1"/>
  <c r="CR54" i="20"/>
  <c r="CR56" i="20" s="1"/>
  <c r="CS644" i="5"/>
  <c r="CS645" i="5" s="1"/>
  <c r="AQ736" i="5"/>
  <c r="AO14" i="18" s="1"/>
  <c r="E89" i="18" s="1"/>
  <c r="CT642" i="5"/>
  <c r="CT643" i="5" s="1"/>
  <c r="CR637" i="5"/>
  <c r="CR646" i="5"/>
  <c r="CS670" i="5"/>
  <c r="CS671" i="5" s="1"/>
  <c r="CQ64" i="20"/>
  <c r="CR633" i="5"/>
  <c r="CR624" i="5"/>
  <c r="CT655" i="5"/>
  <c r="CT656" i="5" s="1"/>
  <c r="CT629" i="5"/>
  <c r="CT630" i="5" s="1"/>
  <c r="CT668" i="5"/>
  <c r="CT669" i="5" s="1"/>
  <c r="CR672" i="5"/>
  <c r="CR663" i="5"/>
  <c r="CW72" i="22"/>
  <c r="CV71" i="22"/>
  <c r="CU640" i="5"/>
  <c r="CU641" i="5" s="1"/>
  <c r="CZ14" i="21"/>
  <c r="CU16" i="20"/>
  <c r="CU17" i="20" s="1"/>
  <c r="CT2" i="18"/>
  <c r="N177" i="18" s="1"/>
  <c r="CY15" i="16"/>
  <c r="CV635" i="5"/>
  <c r="CV636" i="5" s="1"/>
  <c r="CV661" i="5"/>
  <c r="CV662" i="5" s="1"/>
  <c r="CV648" i="5"/>
  <c r="CV649" i="5" s="1"/>
  <c r="CW607" i="5"/>
  <c r="CV609" i="5"/>
  <c r="CV622" i="5"/>
  <c r="CV623" i="5" s="1"/>
  <c r="CX1055" i="5"/>
  <c r="CX944" i="5"/>
  <c r="CX1001" i="5"/>
  <c r="CY834" i="5"/>
  <c r="CZ789" i="5"/>
  <c r="CY791" i="5"/>
  <c r="CY790" i="5"/>
  <c r="CJ616" i="5"/>
  <c r="DA13" i="21"/>
  <c r="CU3" i="18"/>
  <c r="C203" i="18" s="1"/>
  <c r="CW706" i="5"/>
  <c r="CW700" i="5"/>
  <c r="CW694" i="5"/>
  <c r="CW711" i="5"/>
  <c r="CW705" i="5"/>
  <c r="CW699" i="5"/>
  <c r="CW693" i="5"/>
  <c r="CW709" i="5"/>
  <c r="CW743" i="5"/>
  <c r="CW695" i="5"/>
  <c r="CW698" i="5"/>
  <c r="CW707" i="5"/>
  <c r="CW676" i="5"/>
  <c r="CW696" i="5"/>
  <c r="CW689" i="5"/>
  <c r="CW606" i="5"/>
  <c r="CW702" i="5" s="1"/>
  <c r="CX612" i="5"/>
  <c r="CW701" i="5"/>
  <c r="CW704" i="5"/>
  <c r="CW690" i="5"/>
  <c r="CZ28" i="3"/>
  <c r="CY25" i="3" a="1"/>
  <c r="CY25" i="3" s="1"/>
  <c r="CY27" i="3"/>
  <c r="CX855" i="5"/>
  <c r="CX848" i="5"/>
  <c r="CV710" i="5"/>
  <c r="CV708" i="5"/>
  <c r="CV703" i="5"/>
  <c r="CV679" i="5"/>
  <c r="CV677" i="5"/>
  <c r="CV684" i="5"/>
  <c r="CV678" i="5"/>
  <c r="CW682" i="5"/>
  <c r="CX664" i="5"/>
  <c r="CT89" i="20"/>
  <c r="CT90" i="20" s="1"/>
  <c r="CM24" i="16"/>
  <c r="CM25" i="16" s="1"/>
  <c r="CM19" i="16" s="1"/>
  <c r="DD28" i="13"/>
  <c r="CB717" i="5"/>
  <c r="CI617" i="5"/>
  <c r="DC22" i="13"/>
  <c r="DC23" i="13" s="1"/>
  <c r="CG685" i="5"/>
  <c r="CO18" i="16"/>
  <c r="CN22" i="16"/>
  <c r="CN23" i="16" s="1"/>
  <c r="DD43" i="13"/>
  <c r="DD44" i="13" s="1"/>
  <c r="CS631" i="5"/>
  <c r="CS632" i="5" s="1"/>
  <c r="AT631" i="5"/>
  <c r="AT632" i="5" s="1"/>
  <c r="CD712" i="5"/>
  <c r="F155" i="18"/>
  <c r="BZ6" i="18"/>
  <c r="F156" i="18" s="1"/>
  <c r="CZ651" i="5"/>
  <c r="CU37" i="10"/>
  <c r="CV36" i="10"/>
  <c r="BY9" i="18"/>
  <c r="E159" i="18" s="1"/>
  <c r="CA730" i="5"/>
  <c r="CU732" i="5"/>
  <c r="CU800" i="5" s="1"/>
  <c r="CV738" i="5"/>
  <c r="BP96" i="20"/>
  <c r="BP94" i="20"/>
  <c r="CA23" i="20"/>
  <c r="CA91" i="20"/>
  <c r="CY625" i="5"/>
  <c r="CJ24" i="18"/>
  <c r="D199" i="18" s="1"/>
  <c r="CL716" i="5"/>
  <c r="CJ8" i="18" s="1"/>
  <c r="D183" i="18" s="1"/>
  <c r="CM610" i="5"/>
  <c r="CH618" i="5"/>
  <c r="CH619" i="5" s="1"/>
  <c r="CU666" i="5"/>
  <c r="CU667" i="5" s="1"/>
  <c r="DB22" i="13"/>
  <c r="DB23" i="13" s="1"/>
  <c r="H154" i="18"/>
  <c r="CR659" i="5"/>
  <c r="CR650" i="5"/>
  <c r="CE20" i="20"/>
  <c r="CD4" i="18"/>
  <c r="CF692" i="5"/>
  <c r="CF697" i="5"/>
  <c r="CO34" i="3"/>
  <c r="CO35" i="3" s="1"/>
  <c r="CO33" i="3"/>
  <c r="CC19" i="20"/>
  <c r="CQ57" i="20"/>
  <c r="CQ58" i="20" s="1"/>
  <c r="AR20" i="20"/>
  <c r="AQ4" i="18"/>
  <c r="AS692" i="5"/>
  <c r="AS697" i="5"/>
  <c r="CU627" i="5"/>
  <c r="CU628" i="5" s="1"/>
  <c r="CD20" i="20"/>
  <c r="CC4" i="18"/>
  <c r="CE692" i="5"/>
  <c r="CE697" i="5"/>
  <c r="DA20" i="16"/>
  <c r="CZ17" i="16"/>
  <c r="CZ14" i="16"/>
  <c r="CZ21" i="16" s="1"/>
  <c r="CW862" i="5"/>
  <c r="CS49" i="20"/>
  <c r="CS52" i="20" s="1"/>
  <c r="CS46" i="20"/>
  <c r="CS50" i="20"/>
  <c r="CU81" i="22"/>
  <c r="CU88" i="22"/>
  <c r="CU87" i="22"/>
  <c r="CU90" i="22"/>
  <c r="CU80" i="22"/>
  <c r="CK616" i="5" s="1"/>
  <c r="CU76" i="22"/>
  <c r="CV639" i="5" s="1"/>
  <c r="CU83" i="22"/>
  <c r="CU82" i="22"/>
  <c r="CU78" i="22"/>
  <c r="CV665" i="5" s="1"/>
  <c r="CU74" i="22"/>
  <c r="CV613" i="5" s="1"/>
  <c r="CU84" i="22"/>
  <c r="CU75" i="22"/>
  <c r="CV626" i="5" s="1"/>
  <c r="CU89" i="22"/>
  <c r="CU77" i="22"/>
  <c r="CV652" i="5" s="1"/>
  <c r="CP31" i="3"/>
  <c r="CP32" i="3" s="1"/>
  <c r="CQ26" i="3"/>
  <c r="CT40" i="20"/>
  <c r="CT45" i="20" s="1"/>
  <c r="CU30" i="3" a="1"/>
  <c r="CU30" i="3" s="1"/>
  <c r="CU614" i="5"/>
  <c r="CU615" i="5" s="1"/>
  <c r="CV702" i="5"/>
  <c r="CB71" i="20"/>
  <c r="CB51" i="20"/>
  <c r="CB21" i="20"/>
  <c r="CB22" i="20" s="1"/>
  <c r="CA5" i="18"/>
  <c r="CC714" i="5"/>
  <c r="DE42" i="13"/>
  <c r="DE53" i="13"/>
  <c r="DE49" i="13"/>
  <c r="DE35" i="13"/>
  <c r="DE47" i="13"/>
  <c r="DE38" i="13"/>
  <c r="DE52" i="13"/>
  <c r="DE41" i="13"/>
  <c r="DE37" i="13"/>
  <c r="DE51" i="13"/>
  <c r="DE48" i="13"/>
  <c r="DE40" i="13"/>
  <c r="DE34" i="13"/>
  <c r="DE50" i="13"/>
  <c r="DE19" i="13"/>
  <c r="DE15" i="13"/>
  <c r="DE27" i="13"/>
  <c r="DE18" i="13"/>
  <c r="DE36" i="13"/>
  <c r="DE14" i="13"/>
  <c r="DE17" i="13"/>
  <c r="DE39" i="13"/>
  <c r="DF13" i="13"/>
  <c r="DE16" i="13"/>
  <c r="CT615" i="5"/>
  <c r="CU93" i="20"/>
  <c r="CU92" i="20"/>
  <c r="CU25" i="20"/>
  <c r="CU24" i="20"/>
  <c r="CU18" i="20"/>
  <c r="DD54" i="13"/>
  <c r="DD55" i="13" s="1"/>
  <c r="AP9" i="18"/>
  <c r="F84" i="18" s="1"/>
  <c r="AR730" i="5"/>
  <c r="AR739" i="5" s="1"/>
  <c r="CY943" i="5"/>
  <c r="CY942" i="5"/>
  <c r="CZ945" i="5"/>
  <c r="CY638" i="5"/>
  <c r="CS657" i="5"/>
  <c r="CS658" i="5" s="1"/>
  <c r="CU653" i="5"/>
  <c r="CU654" i="5" s="1"/>
  <c r="CT18" i="18"/>
  <c r="N193" i="18" s="1"/>
  <c r="CW15" i="20"/>
  <c r="CV14" i="20"/>
  <c r="DD20" i="13"/>
  <c r="DD21" i="13" s="1"/>
  <c r="DD29" i="13" l="1"/>
  <c r="DD30" i="13" s="1"/>
  <c r="G583" i="19"/>
  <c r="F609" i="19"/>
  <c r="F589" i="19"/>
  <c r="DB24" i="13"/>
  <c r="DB57" i="13" s="1"/>
  <c r="AP6" i="18"/>
  <c r="F81" i="18" s="1"/>
  <c r="AS712" i="5"/>
  <c r="AR71" i="20" s="1"/>
  <c r="AQ91" i="20"/>
  <c r="AQ23" i="20"/>
  <c r="AF26" i="20"/>
  <c r="AF28" i="20"/>
  <c r="AF99" i="20" s="1"/>
  <c r="AG763" i="5" s="1"/>
  <c r="AF94" i="20"/>
  <c r="CS54" i="20"/>
  <c r="CS56" i="20" s="1"/>
  <c r="CT631" i="5"/>
  <c r="CT632" i="5" s="1"/>
  <c r="AS64" i="20"/>
  <c r="AT624" i="5"/>
  <c r="AT633" i="5"/>
  <c r="AT691" i="5"/>
  <c r="AT685" i="5"/>
  <c r="L234" i="5"/>
  <c r="K16" i="15" s="1"/>
  <c r="CT657" i="5"/>
  <c r="CT658" i="5" s="1"/>
  <c r="CR64" i="20"/>
  <c r="CS633" i="5"/>
  <c r="CS624" i="5"/>
  <c r="L268" i="5"/>
  <c r="K18" i="15" s="1"/>
  <c r="L285" i="5"/>
  <c r="K19" i="15" s="1"/>
  <c r="CS672" i="5"/>
  <c r="CS663" i="5"/>
  <c r="CG63" i="20"/>
  <c r="CH674" i="5"/>
  <c r="CH691" i="5"/>
  <c r="CH620" i="5"/>
  <c r="CH675" i="5"/>
  <c r="CH611" i="5"/>
  <c r="L251" i="5"/>
  <c r="K17" i="15" s="1"/>
  <c r="CU668" i="5"/>
  <c r="CU669" i="5" s="1"/>
  <c r="CU629" i="5"/>
  <c r="CU630" i="5" s="1"/>
  <c r="CT644" i="5"/>
  <c r="CT645" i="5" s="1"/>
  <c r="CU655" i="5"/>
  <c r="CU656" i="5" s="1"/>
  <c r="AR736" i="5"/>
  <c r="AP14" i="18" s="1"/>
  <c r="F89" i="18" s="1"/>
  <c r="CU642" i="5"/>
  <c r="CU643" i="5" s="1"/>
  <c r="DD22" i="13"/>
  <c r="DD23" i="13" s="1"/>
  <c r="CT670" i="5"/>
  <c r="CT671" i="5" s="1"/>
  <c r="CS637" i="5"/>
  <c r="CS646" i="5"/>
  <c r="BQ96" i="20"/>
  <c r="BQ94" i="20"/>
  <c r="CB23" i="20"/>
  <c r="CB91" i="20"/>
  <c r="CU40" i="20"/>
  <c r="CU45" i="20" s="1"/>
  <c r="CV30" i="3" a="1"/>
  <c r="CV30" i="3" s="1"/>
  <c r="CV614" i="5"/>
  <c r="CX862" i="5"/>
  <c r="AR19" i="20"/>
  <c r="DA651" i="5"/>
  <c r="BZ9" i="18"/>
  <c r="F159" i="18" s="1"/>
  <c r="CB730" i="5"/>
  <c r="CV666" i="5"/>
  <c r="CV667" i="5" s="1"/>
  <c r="DE20" i="13"/>
  <c r="CZ25" i="3" a="1"/>
  <c r="CZ25" i="3" s="1"/>
  <c r="DA28" i="3"/>
  <c r="CZ27" i="3"/>
  <c r="DB13" i="21"/>
  <c r="CV3" i="18"/>
  <c r="D203" i="18" s="1"/>
  <c r="CX743" i="5"/>
  <c r="CX711" i="5"/>
  <c r="CX705" i="5"/>
  <c r="CX699" i="5"/>
  <c r="CX693" i="5"/>
  <c r="CX704" i="5"/>
  <c r="CX698" i="5"/>
  <c r="CX709" i="5"/>
  <c r="CX695" i="5"/>
  <c r="CX707" i="5"/>
  <c r="CX700" i="5"/>
  <c r="CX676" i="5"/>
  <c r="CX696" i="5"/>
  <c r="CX694" i="5"/>
  <c r="CX701" i="5"/>
  <c r="CX690" i="5"/>
  <c r="CX689" i="5"/>
  <c r="CX706" i="5"/>
  <c r="CX606" i="5"/>
  <c r="CX702" i="5" s="1"/>
  <c r="CY612" i="5"/>
  <c r="CU18" i="18"/>
  <c r="C218" i="18" s="1"/>
  <c r="CJ617" i="5"/>
  <c r="CT49" i="20"/>
  <c r="CT52" i="20" s="1"/>
  <c r="CT50" i="20"/>
  <c r="CT46" i="20"/>
  <c r="CV640" i="5"/>
  <c r="CV641" i="5" s="1"/>
  <c r="DB20" i="16"/>
  <c r="DA17" i="16"/>
  <c r="DA14" i="16"/>
  <c r="DA21" i="16" s="1"/>
  <c r="CF712" i="5"/>
  <c r="CN24" i="16"/>
  <c r="CN25" i="16" s="1"/>
  <c r="CN19" i="16" s="1"/>
  <c r="CW710" i="5"/>
  <c r="CW703" i="5"/>
  <c r="CW708" i="5"/>
  <c r="CW679" i="5"/>
  <c r="CW684" i="5"/>
  <c r="CW677" i="5"/>
  <c r="CW678" i="5"/>
  <c r="CV88" i="22"/>
  <c r="CV87" i="22"/>
  <c r="CV90" i="22"/>
  <c r="CV83" i="22"/>
  <c r="CV82" i="22"/>
  <c r="CV81" i="22"/>
  <c r="AU629" i="5" s="1"/>
  <c r="AU630" i="5" s="1"/>
  <c r="CV75" i="22"/>
  <c r="CW626" i="5" s="1"/>
  <c r="CV78" i="22"/>
  <c r="CW665" i="5" s="1"/>
  <c r="CV74" i="22"/>
  <c r="CW613" i="5" s="1"/>
  <c r="CV84" i="22"/>
  <c r="CV77" i="22"/>
  <c r="CW652" i="5" s="1"/>
  <c r="CV89" i="22"/>
  <c r="CV76" i="22"/>
  <c r="CW639" i="5" s="1"/>
  <c r="CV80" i="22"/>
  <c r="DE28" i="13"/>
  <c r="DE29" i="13" s="1"/>
  <c r="DE30" i="13" s="1"/>
  <c r="DE54" i="13"/>
  <c r="DE55" i="13" s="1"/>
  <c r="CK617" i="5"/>
  <c r="CC71" i="20"/>
  <c r="CC51" i="20"/>
  <c r="CC21" i="20"/>
  <c r="CC22" i="20" s="1"/>
  <c r="CB5" i="18"/>
  <c r="CD714" i="5"/>
  <c r="CP18" i="16"/>
  <c r="CO22" i="16"/>
  <c r="CO23" i="16" s="1"/>
  <c r="CY664" i="5"/>
  <c r="CX682" i="5"/>
  <c r="CW71" i="22"/>
  <c r="CX72" i="22"/>
  <c r="CV92" i="20"/>
  <c r="CV93" i="20"/>
  <c r="CV24" i="20"/>
  <c r="CV25" i="20"/>
  <c r="CV18" i="20"/>
  <c r="CX15" i="20"/>
  <c r="CW14" i="20"/>
  <c r="CQ31" i="3"/>
  <c r="CQ32" i="3" s="1"/>
  <c r="CR26" i="3"/>
  <c r="CE712" i="5"/>
  <c r="J154" i="18"/>
  <c r="CZ625" i="5"/>
  <c r="CZ942" i="5"/>
  <c r="DA945" i="5"/>
  <c r="CZ943" i="5"/>
  <c r="CP34" i="3"/>
  <c r="CP35" i="3" s="1"/>
  <c r="CP33" i="3"/>
  <c r="CE19" i="20"/>
  <c r="CK24" i="18"/>
  <c r="E199" i="18" s="1"/>
  <c r="CM716" i="5"/>
  <c r="CK8" i="18" s="1"/>
  <c r="E183" i="18" s="1"/>
  <c r="CN610" i="5"/>
  <c r="CF20" i="20"/>
  <c r="CE4" i="18"/>
  <c r="CG692" i="5"/>
  <c r="CG697" i="5"/>
  <c r="CR57" i="20"/>
  <c r="CR58" i="20" s="1"/>
  <c r="CY1055" i="5"/>
  <c r="CY1001" i="5"/>
  <c r="CY944" i="5"/>
  <c r="CV653" i="5"/>
  <c r="CV654" i="5" s="1"/>
  <c r="I154" i="18"/>
  <c r="CV732" i="5"/>
  <c r="CV800" i="5" s="1"/>
  <c r="CW738" i="5"/>
  <c r="CV37" i="10"/>
  <c r="CW36" i="10"/>
  <c r="CZ834" i="5"/>
  <c r="DA789" i="5"/>
  <c r="CZ791" i="5"/>
  <c r="CZ790" i="5"/>
  <c r="DE43" i="13"/>
  <c r="DE44" i="13" s="1"/>
  <c r="CD19" i="20"/>
  <c r="CI618" i="5"/>
  <c r="CI619" i="5" s="1"/>
  <c r="DA14" i="21"/>
  <c r="CV16" i="20"/>
  <c r="CV17" i="20" s="1"/>
  <c r="CU2" i="18"/>
  <c r="C202" i="18" s="1"/>
  <c r="CZ15" i="16"/>
  <c r="CW648" i="5"/>
  <c r="CW649" i="5" s="1"/>
  <c r="CW661" i="5"/>
  <c r="CW662" i="5" s="1"/>
  <c r="CX607" i="5"/>
  <c r="CW609" i="5"/>
  <c r="CW622" i="5"/>
  <c r="CW623" i="5" s="1"/>
  <c r="CW635" i="5"/>
  <c r="CW636" i="5" s="1"/>
  <c r="DC24" i="13"/>
  <c r="DC57" i="13" s="1"/>
  <c r="CS650" i="5"/>
  <c r="CS659" i="5"/>
  <c r="CV627" i="5"/>
  <c r="CV628" i="5" s="1"/>
  <c r="CC717" i="5"/>
  <c r="CZ638" i="5"/>
  <c r="DF42" i="13"/>
  <c r="DF53" i="13"/>
  <c r="DF49" i="13"/>
  <c r="DF47" i="13"/>
  <c r="DF38" i="13"/>
  <c r="DF52" i="13"/>
  <c r="DF41" i="13"/>
  <c r="DF34" i="13"/>
  <c r="DF37" i="13"/>
  <c r="DF51" i="13"/>
  <c r="DF48" i="13"/>
  <c r="DF40" i="13"/>
  <c r="DF50" i="13"/>
  <c r="DF39" i="13"/>
  <c r="DF36" i="13"/>
  <c r="DF19" i="13"/>
  <c r="DF15" i="13"/>
  <c r="DF35" i="13"/>
  <c r="DF27" i="13"/>
  <c r="DF18" i="13"/>
  <c r="DF14" i="13"/>
  <c r="DF17" i="13"/>
  <c r="DG13" i="13"/>
  <c r="DF16" i="13"/>
  <c r="G155" i="18"/>
  <c r="CA6" i="18"/>
  <c r="G156" i="18" s="1"/>
  <c r="G79" i="18"/>
  <c r="CU89" i="20"/>
  <c r="CU90" i="20" s="1"/>
  <c r="CY855" i="5"/>
  <c r="CY848" i="5"/>
  <c r="AS714" i="5" l="1"/>
  <c r="AS717" i="5" s="1"/>
  <c r="G609" i="19"/>
  <c r="H583" i="19"/>
  <c r="G589" i="19"/>
  <c r="DD31" i="13"/>
  <c r="AR21" i="20"/>
  <c r="AR22" i="20" s="1"/>
  <c r="AG94" i="20" s="1"/>
  <c r="AQ5" i="18"/>
  <c r="G80" i="18" s="1"/>
  <c r="AR51" i="20"/>
  <c r="DE21" i="13"/>
  <c r="DE22" i="13" s="1"/>
  <c r="DE23" i="13" s="1"/>
  <c r="AH11" i="14"/>
  <c r="AF29" i="20"/>
  <c r="CT54" i="20"/>
  <c r="CT56" i="20" s="1"/>
  <c r="CT672" i="5"/>
  <c r="CT663" i="5"/>
  <c r="CV629" i="5"/>
  <c r="CV630" i="5" s="1"/>
  <c r="CU644" i="5"/>
  <c r="CU645" i="5" s="1"/>
  <c r="CV668" i="5"/>
  <c r="CV669" i="5" s="1"/>
  <c r="CV642" i="5"/>
  <c r="CV643" i="5" s="1"/>
  <c r="CU657" i="5"/>
  <c r="CU658" i="5" s="1"/>
  <c r="CU670" i="5"/>
  <c r="CU671" i="5" s="1"/>
  <c r="CZ855" i="5"/>
  <c r="CZ848" i="5"/>
  <c r="CW732" i="5"/>
  <c r="CW800" i="5" s="1"/>
  <c r="CX738" i="5"/>
  <c r="CF19" i="20"/>
  <c r="CW93" i="20"/>
  <c r="CW92" i="20"/>
  <c r="CW24" i="20"/>
  <c r="CW25" i="20"/>
  <c r="CW18" i="20"/>
  <c r="CY72" i="22"/>
  <c r="CX71" i="22"/>
  <c r="CD717" i="5"/>
  <c r="DE31" i="13"/>
  <c r="CE71" i="20"/>
  <c r="CE51" i="20"/>
  <c r="CE21" i="20"/>
  <c r="CE22" i="20" s="1"/>
  <c r="CD5" i="18"/>
  <c r="CF714" i="5"/>
  <c r="DA25" i="3" a="1"/>
  <c r="DA25" i="3" s="1"/>
  <c r="DB28" i="3"/>
  <c r="DA27" i="3"/>
  <c r="CH685" i="5"/>
  <c r="DF54" i="13"/>
  <c r="DF55" i="13" s="1"/>
  <c r="DA834" i="5"/>
  <c r="DB789" i="5"/>
  <c r="DA791" i="5"/>
  <c r="DA790" i="5"/>
  <c r="CL24" i="18"/>
  <c r="F199" i="18" s="1"/>
  <c r="CO610" i="5"/>
  <c r="CN716" i="5"/>
  <c r="CL8" i="18" s="1"/>
  <c r="F183" i="18" s="1"/>
  <c r="CY15" i="20"/>
  <c r="CX14" i="20"/>
  <c r="CW88" i="22"/>
  <c r="CW87" i="22"/>
  <c r="CW90" i="22"/>
  <c r="CW84" i="22"/>
  <c r="CW83" i="22"/>
  <c r="CW82" i="22"/>
  <c r="CW81" i="22"/>
  <c r="CW75" i="22"/>
  <c r="CX626" i="5" s="1"/>
  <c r="CW89" i="22"/>
  <c r="CW74" i="22"/>
  <c r="CX613" i="5" s="1"/>
  <c r="CW78" i="22"/>
  <c r="CX665" i="5" s="1"/>
  <c r="CW76" i="22"/>
  <c r="CX639" i="5" s="1"/>
  <c r="CW80" i="22"/>
  <c r="CW77" i="22"/>
  <c r="CX652" i="5" s="1"/>
  <c r="H155" i="18"/>
  <c r="CB6" i="18"/>
  <c r="H156" i="18" s="1"/>
  <c r="CJ618" i="5"/>
  <c r="CJ619" i="5" s="1"/>
  <c r="CU631" i="5"/>
  <c r="CU632" i="5" s="1"/>
  <c r="CT659" i="5"/>
  <c r="CT650" i="5"/>
  <c r="BR96" i="20"/>
  <c r="BR94" i="20"/>
  <c r="BR28" i="20"/>
  <c r="BR26" i="20"/>
  <c r="CC23" i="20"/>
  <c r="CC91" i="20"/>
  <c r="CL616" i="5"/>
  <c r="DB14" i="21"/>
  <c r="CW16" i="20"/>
  <c r="CW17" i="20" s="1"/>
  <c r="CV2" i="18"/>
  <c r="D202" i="18" s="1"/>
  <c r="DA15" i="16"/>
  <c r="CX648" i="5"/>
  <c r="CX649" i="5" s="1"/>
  <c r="CX661" i="5"/>
  <c r="CX662" i="5" s="1"/>
  <c r="CY607" i="5"/>
  <c r="CX609" i="5"/>
  <c r="CX635" i="5"/>
  <c r="CX636" i="5" s="1"/>
  <c r="CX622" i="5"/>
  <c r="CX623" i="5" s="1"/>
  <c r="CZ1001" i="5"/>
  <c r="CZ1055" i="5"/>
  <c r="CZ944" i="5"/>
  <c r="CD71" i="20"/>
  <c r="CD51" i="20"/>
  <c r="CD21" i="20"/>
  <c r="CD22" i="20" s="1"/>
  <c r="CC5" i="18"/>
  <c r="CE714" i="5"/>
  <c r="CW640" i="5"/>
  <c r="CW641" i="5" s="1"/>
  <c r="CH63" i="20"/>
  <c r="CI691" i="5"/>
  <c r="CI675" i="5"/>
  <c r="CI620" i="5"/>
  <c r="CI674" i="5"/>
  <c r="CI611" i="5"/>
  <c r="DA638" i="5"/>
  <c r="CW653" i="5"/>
  <c r="CW654" i="5" s="1"/>
  <c r="DC20" i="16"/>
  <c r="DB17" i="16"/>
  <c r="DB14" i="16"/>
  <c r="DB21" i="16" s="1"/>
  <c r="AS20" i="20"/>
  <c r="AR4" i="18"/>
  <c r="AT692" i="5"/>
  <c r="AT697" i="5"/>
  <c r="DG53" i="13"/>
  <c r="DG49" i="13"/>
  <c r="DG47" i="13"/>
  <c r="DG52" i="13"/>
  <c r="DG41" i="13"/>
  <c r="DG34" i="13"/>
  <c r="DG51" i="13"/>
  <c r="DG48" i="13"/>
  <c r="DG40" i="13"/>
  <c r="DG50" i="13"/>
  <c r="DG39" i="13"/>
  <c r="DG36" i="13"/>
  <c r="DG15" i="13"/>
  <c r="DG35" i="13"/>
  <c r="DG27" i="13"/>
  <c r="DG18" i="13"/>
  <c r="DG14" i="13"/>
  <c r="DG38" i="13"/>
  <c r="DG17" i="13"/>
  <c r="DH13" i="13"/>
  <c r="DG16" i="13"/>
  <c r="DG42" i="13"/>
  <c r="DG37" i="13"/>
  <c r="DG19" i="13"/>
  <c r="CR31" i="3"/>
  <c r="CR32" i="3" s="1"/>
  <c r="CS26" i="3"/>
  <c r="CK618" i="5"/>
  <c r="CK619" i="5" s="1"/>
  <c r="CV40" i="20"/>
  <c r="CV45" i="20" s="1"/>
  <c r="CW30" i="3" a="1"/>
  <c r="CW30" i="3" s="1"/>
  <c r="CW614" i="5"/>
  <c r="CW615" i="5" s="1"/>
  <c r="DB651" i="5"/>
  <c r="CA9" i="18"/>
  <c r="G159" i="18" s="1"/>
  <c r="CC730" i="5"/>
  <c r="CQ34" i="3"/>
  <c r="CQ35" i="3" s="1"/>
  <c r="CQ33" i="3"/>
  <c r="DF20" i="13"/>
  <c r="CZ664" i="5"/>
  <c r="CY682" i="5"/>
  <c r="CW666" i="5"/>
  <c r="CW667" i="5" s="1"/>
  <c r="CV655" i="5"/>
  <c r="CV656" i="5" s="1"/>
  <c r="CV18" i="18"/>
  <c r="D218" i="18" s="1"/>
  <c r="CU49" i="20"/>
  <c r="CU52" i="20" s="1"/>
  <c r="CU50" i="20"/>
  <c r="CU46" i="20"/>
  <c r="DF43" i="13"/>
  <c r="DF44" i="13" s="1"/>
  <c r="CG712" i="5"/>
  <c r="CW627" i="5"/>
  <c r="CW628" i="5" s="1"/>
  <c r="CV89" i="20"/>
  <c r="CV90" i="20" s="1"/>
  <c r="DC13" i="21"/>
  <c r="CW3" i="18"/>
  <c r="E203" i="18" s="1"/>
  <c r="CY711" i="5"/>
  <c r="CY705" i="5"/>
  <c r="CY699" i="5"/>
  <c r="CY693" i="5"/>
  <c r="CY704" i="5"/>
  <c r="CY698" i="5"/>
  <c r="CY709" i="5"/>
  <c r="CY743" i="5"/>
  <c r="CY707" i="5"/>
  <c r="CY701" i="5"/>
  <c r="CY695" i="5"/>
  <c r="CY706" i="5"/>
  <c r="CY696" i="5"/>
  <c r="CY694" i="5"/>
  <c r="CY690" i="5"/>
  <c r="CY689" i="5"/>
  <c r="CY606" i="5"/>
  <c r="CY702" i="5" s="1"/>
  <c r="CY676" i="5"/>
  <c r="CY700" i="5"/>
  <c r="CZ612" i="5"/>
  <c r="CV615" i="5"/>
  <c r="CS57" i="20"/>
  <c r="CS58" i="20" s="1"/>
  <c r="DF28" i="13"/>
  <c r="CW37" i="10"/>
  <c r="CX36" i="10"/>
  <c r="DA625" i="5"/>
  <c r="CO24" i="16"/>
  <c r="CO25" i="16" s="1"/>
  <c r="CO19" i="16" s="1"/>
  <c r="AU631" i="5"/>
  <c r="AU632" i="5" s="1"/>
  <c r="CT637" i="5"/>
  <c r="CT646" i="5"/>
  <c r="CS64" i="20"/>
  <c r="CT633" i="5"/>
  <c r="CT624" i="5"/>
  <c r="K154" i="18"/>
  <c r="DB945" i="5"/>
  <c r="DA942" i="5"/>
  <c r="DA943" i="5"/>
  <c r="CQ18" i="16"/>
  <c r="CP22" i="16"/>
  <c r="CP23" i="16" s="1"/>
  <c r="CX710" i="5"/>
  <c r="CX703" i="5"/>
  <c r="CX708" i="5"/>
  <c r="CX679" i="5"/>
  <c r="CX677" i="5"/>
  <c r="CX684" i="5"/>
  <c r="CX678" i="5"/>
  <c r="CY862" i="5"/>
  <c r="DD24" i="13"/>
  <c r="DD57" i="13" l="1"/>
  <c r="I583" i="19"/>
  <c r="H609" i="19"/>
  <c r="H589" i="19"/>
  <c r="AG26" i="20"/>
  <c r="AG96" i="20"/>
  <c r="AR91" i="20"/>
  <c r="AR23" i="20"/>
  <c r="AQ6" i="18"/>
  <c r="G81" i="18" s="1"/>
  <c r="DE24" i="13"/>
  <c r="DE57" i="13" s="1"/>
  <c r="AG28" i="20"/>
  <c r="BR99" i="20"/>
  <c r="BS763" i="5" s="1"/>
  <c r="CU54" i="20"/>
  <c r="CU56" i="20" s="1"/>
  <c r="CW655" i="5"/>
  <c r="CW656" i="5" s="1"/>
  <c r="CW668" i="5"/>
  <c r="CW669" i="5" s="1"/>
  <c r="CV670" i="5"/>
  <c r="CV671" i="5" s="1"/>
  <c r="CU646" i="5"/>
  <c r="CU637" i="5"/>
  <c r="CW629" i="5"/>
  <c r="CW630" i="5" s="1"/>
  <c r="AT64" i="20"/>
  <c r="AU624" i="5"/>
  <c r="AU633" i="5"/>
  <c r="AU691" i="5"/>
  <c r="AU685" i="5"/>
  <c r="CV631" i="5"/>
  <c r="CV632" i="5" s="1"/>
  <c r="CW642" i="5"/>
  <c r="CW643" i="5" s="1"/>
  <c r="DG20" i="13"/>
  <c r="CX666" i="5"/>
  <c r="CX667" i="5" s="1"/>
  <c r="CX93" i="20"/>
  <c r="CX92" i="20"/>
  <c r="CX25" i="20"/>
  <c r="CX18" i="20"/>
  <c r="CX24" i="20"/>
  <c r="CX84" i="22"/>
  <c r="CX83" i="22"/>
  <c r="CX82" i="22"/>
  <c r="CX81" i="22"/>
  <c r="AV629" i="5" s="1"/>
  <c r="AV630" i="5" s="1"/>
  <c r="CX87" i="22"/>
  <c r="CX90" i="22"/>
  <c r="CX89" i="22"/>
  <c r="CX75" i="22"/>
  <c r="CY626" i="5" s="1"/>
  <c r="CX78" i="22"/>
  <c r="CY665" i="5" s="1"/>
  <c r="CX77" i="22"/>
  <c r="CY652" i="5" s="1"/>
  <c r="CX88" i="22"/>
  <c r="CX74" i="22"/>
  <c r="CY613" i="5" s="1"/>
  <c r="CX80" i="22"/>
  <c r="CX76" i="22"/>
  <c r="CY639" i="5" s="1"/>
  <c r="CU672" i="5"/>
  <c r="CU663" i="5"/>
  <c r="CV49" i="20"/>
  <c r="CV52" i="20" s="1"/>
  <c r="CV50" i="20"/>
  <c r="CV46" i="20"/>
  <c r="CW40" i="20"/>
  <c r="CW45" i="20" s="1"/>
  <c r="CX614" i="5"/>
  <c r="CX615" i="5" s="1"/>
  <c r="CX30" i="3" a="1"/>
  <c r="CX30" i="3" s="1"/>
  <c r="CZ15" i="20"/>
  <c r="CY14" i="20"/>
  <c r="CF717" i="5"/>
  <c r="CZ72" i="22"/>
  <c r="CY71" i="22"/>
  <c r="CY738" i="5"/>
  <c r="CX732" i="5"/>
  <c r="CX800" i="5" s="1"/>
  <c r="CT57" i="20"/>
  <c r="CT58" i="20" s="1"/>
  <c r="DC945" i="5"/>
  <c r="DB942" i="5"/>
  <c r="DB943" i="5"/>
  <c r="CW18" i="18"/>
  <c r="E218" i="18" s="1"/>
  <c r="DA664" i="5"/>
  <c r="CZ682" i="5"/>
  <c r="CS31" i="3"/>
  <c r="CS32" i="3" s="1"/>
  <c r="CT26" i="3"/>
  <c r="DG28" i="13"/>
  <c r="DG54" i="13"/>
  <c r="DG55" i="13" s="1"/>
  <c r="CI63" i="20"/>
  <c r="CJ675" i="5"/>
  <c r="CJ674" i="5"/>
  <c r="CJ691" i="5"/>
  <c r="CJ620" i="5"/>
  <c r="CJ611" i="5"/>
  <c r="DA848" i="5"/>
  <c r="DA855" i="5"/>
  <c r="J155" i="18"/>
  <c r="CD6" i="18"/>
  <c r="J156" i="18" s="1"/>
  <c r="DB625" i="5"/>
  <c r="CY710" i="5"/>
  <c r="CY708" i="5"/>
  <c r="CY703" i="5"/>
  <c r="CY679" i="5"/>
  <c r="CY678" i="5"/>
  <c r="CY684" i="5"/>
  <c r="CY677" i="5"/>
  <c r="CJ63" i="20"/>
  <c r="CK675" i="5"/>
  <c r="CK674" i="5"/>
  <c r="CK691" i="5"/>
  <c r="CK620" i="5"/>
  <c r="CK611" i="5"/>
  <c r="CR34" i="3"/>
  <c r="CR35" i="3" s="1"/>
  <c r="CR33" i="3"/>
  <c r="BR29" i="20"/>
  <c r="BT11" i="14"/>
  <c r="CX627" i="5"/>
  <c r="CX628" i="5" s="1"/>
  <c r="CM24" i="18"/>
  <c r="G199" i="18" s="1"/>
  <c r="CO716" i="5"/>
  <c r="CM8" i="18" s="1"/>
  <c r="G183" i="18" s="1"/>
  <c r="CP610" i="5"/>
  <c r="BT96" i="20"/>
  <c r="BT94" i="20"/>
  <c r="BT28" i="20"/>
  <c r="BT26" i="20"/>
  <c r="CE23" i="20"/>
  <c r="CE91" i="20"/>
  <c r="CZ862" i="5"/>
  <c r="CP24" i="16"/>
  <c r="CP25" i="16" s="1"/>
  <c r="CP19" i="16" s="1"/>
  <c r="CR18" i="16"/>
  <c r="CQ22" i="16"/>
  <c r="CQ23" i="16" s="1"/>
  <c r="DC651" i="5"/>
  <c r="DD20" i="16"/>
  <c r="DC17" i="16"/>
  <c r="DC14" i="16"/>
  <c r="DC21" i="16" s="1"/>
  <c r="CF71" i="20"/>
  <c r="CF51" i="20"/>
  <c r="CF21" i="20"/>
  <c r="CF22" i="20" s="1"/>
  <c r="CE5" i="18"/>
  <c r="CG714" i="5"/>
  <c r="CV657" i="5"/>
  <c r="CV658" i="5" s="1"/>
  <c r="CG20" i="20"/>
  <c r="CF4" i="18"/>
  <c r="CH692" i="5"/>
  <c r="CH697" i="5"/>
  <c r="CU650" i="5"/>
  <c r="CU659" i="5"/>
  <c r="AT712" i="5"/>
  <c r="DA1055" i="5"/>
  <c r="DA1001" i="5"/>
  <c r="DA944" i="5"/>
  <c r="DF21" i="13"/>
  <c r="H79" i="18"/>
  <c r="AQ9" i="18"/>
  <c r="G84" i="18" s="1"/>
  <c r="AS730" i="5"/>
  <c r="AS739" i="5" s="1"/>
  <c r="DB25" i="3" a="1"/>
  <c r="DB25" i="3" s="1"/>
  <c r="DC28" i="3"/>
  <c r="DB27" i="3"/>
  <c r="CW89" i="20"/>
  <c r="CW90" i="20" s="1"/>
  <c r="CX37" i="10"/>
  <c r="CY36" i="10"/>
  <c r="DF29" i="13"/>
  <c r="DF30" i="13" s="1"/>
  <c r="DH47" i="13"/>
  <c r="DH38" i="13"/>
  <c r="DH52" i="13"/>
  <c r="DH41" i="13"/>
  <c r="DH34" i="13"/>
  <c r="DH37" i="13"/>
  <c r="DH51" i="13"/>
  <c r="DH48" i="13"/>
  <c r="DH40" i="13"/>
  <c r="DH50" i="13"/>
  <c r="DH39" i="13"/>
  <c r="DH42" i="13"/>
  <c r="DH35" i="13"/>
  <c r="DH49" i="13"/>
  <c r="DH27" i="13"/>
  <c r="DH18" i="13"/>
  <c r="DH14" i="13"/>
  <c r="DH36" i="13"/>
  <c r="DH17" i="13"/>
  <c r="DI13" i="13"/>
  <c r="DH16" i="13"/>
  <c r="DH19" i="13"/>
  <c r="DH15" i="13"/>
  <c r="DH53" i="13"/>
  <c r="AS19" i="20"/>
  <c r="CI685" i="5"/>
  <c r="CE717" i="5"/>
  <c r="DC14" i="21"/>
  <c r="CX16" i="20"/>
  <c r="CX17" i="20" s="1"/>
  <c r="CW2" i="18"/>
  <c r="E202" i="18" s="1"/>
  <c r="DB15" i="16"/>
  <c r="CY648" i="5"/>
  <c r="CY649" i="5" s="1"/>
  <c r="CY609" i="5"/>
  <c r="CY622" i="5"/>
  <c r="CY623" i="5" s="1"/>
  <c r="CY635" i="5"/>
  <c r="CY636" i="5" s="1"/>
  <c r="CY661" i="5"/>
  <c r="CY662" i="5" s="1"/>
  <c r="CZ607" i="5"/>
  <c r="CT64" i="20"/>
  <c r="CU633" i="5"/>
  <c r="CU624" i="5"/>
  <c r="CX653" i="5"/>
  <c r="CX654" i="5" s="1"/>
  <c r="DD13" i="21"/>
  <c r="CX3" i="18"/>
  <c r="F203" i="18" s="1"/>
  <c r="CZ711" i="5"/>
  <c r="CZ704" i="5"/>
  <c r="CZ698" i="5"/>
  <c r="CZ709" i="5"/>
  <c r="CZ743" i="5"/>
  <c r="CZ707" i="5"/>
  <c r="CZ699" i="5"/>
  <c r="CZ695" i="5"/>
  <c r="CZ693" i="5"/>
  <c r="DA612" i="5"/>
  <c r="CZ706" i="5"/>
  <c r="CZ700" i="5"/>
  <c r="CZ676" i="5"/>
  <c r="CZ696" i="5"/>
  <c r="CZ694" i="5"/>
  <c r="CZ690" i="5"/>
  <c r="CZ689" i="5"/>
  <c r="CZ705" i="5"/>
  <c r="CZ701" i="5"/>
  <c r="CZ606" i="5"/>
  <c r="CZ702" i="5" s="1"/>
  <c r="DB638" i="5"/>
  <c r="I155" i="18"/>
  <c r="CC6" i="18"/>
  <c r="I156" i="18" s="1"/>
  <c r="CM616" i="5"/>
  <c r="CB9" i="18"/>
  <c r="H159" i="18" s="1"/>
  <c r="CD730" i="5"/>
  <c r="CV644" i="5"/>
  <c r="CV645" i="5" s="1"/>
  <c r="DG43" i="13"/>
  <c r="DG44" i="13" s="1"/>
  <c r="BS96" i="20"/>
  <c r="BS94" i="20"/>
  <c r="CD23" i="20"/>
  <c r="BS28" i="20"/>
  <c r="BS26" i="20"/>
  <c r="CD91" i="20"/>
  <c r="CL617" i="5"/>
  <c r="CX640" i="5"/>
  <c r="CX641" i="5" s="1"/>
  <c r="DB834" i="5"/>
  <c r="DC789" i="5"/>
  <c r="DB791" i="5"/>
  <c r="DB790" i="5"/>
  <c r="AG99" i="20" l="1"/>
  <c r="AH763" i="5" s="1"/>
  <c r="I609" i="19"/>
  <c r="I589" i="19"/>
  <c r="J583" i="19"/>
  <c r="AI11" i="14"/>
  <c r="AG29" i="20"/>
  <c r="CV54" i="20"/>
  <c r="CV56" i="20" s="1"/>
  <c r="BS99" i="20"/>
  <c r="BT763" i="5" s="1"/>
  <c r="CU64" i="20"/>
  <c r="CV633" i="5"/>
  <c r="CV624" i="5"/>
  <c r="CW631" i="5"/>
  <c r="CW632" i="5" s="1"/>
  <c r="CX642" i="5"/>
  <c r="CX643" i="5" s="1"/>
  <c r="CV637" i="5"/>
  <c r="CV646" i="5"/>
  <c r="CX629" i="5"/>
  <c r="CX630" i="5" s="1"/>
  <c r="CX668" i="5"/>
  <c r="CX669" i="5" s="1"/>
  <c r="CV663" i="5"/>
  <c r="CV672" i="5"/>
  <c r="CX655" i="5"/>
  <c r="CX656" i="5" s="1"/>
  <c r="CW644" i="5"/>
  <c r="CW645" i="5" s="1"/>
  <c r="CW670" i="5"/>
  <c r="CW671" i="5" s="1"/>
  <c r="CW657" i="5"/>
  <c r="CW658" i="5" s="1"/>
  <c r="AS71" i="20"/>
  <c r="AS51" i="20"/>
  <c r="AS21" i="20"/>
  <c r="AS22" i="20" s="1"/>
  <c r="AR5" i="18"/>
  <c r="AT714" i="5"/>
  <c r="CK685" i="5"/>
  <c r="DB1055" i="5"/>
  <c r="DB1001" i="5"/>
  <c r="DB944" i="5"/>
  <c r="CZ738" i="5"/>
  <c r="CY732" i="5"/>
  <c r="CY800" i="5" s="1"/>
  <c r="CM617" i="5"/>
  <c r="BS29" i="20"/>
  <c r="BU11" i="14"/>
  <c r="CX18" i="18"/>
  <c r="F218" i="18" s="1"/>
  <c r="CV650" i="5"/>
  <c r="CV659" i="5"/>
  <c r="DC625" i="5"/>
  <c r="CT31" i="3"/>
  <c r="CT32" i="3" s="1"/>
  <c r="CU26" i="3"/>
  <c r="CY90" i="22"/>
  <c r="CY80" i="22"/>
  <c r="CY78" i="22"/>
  <c r="CZ665" i="5" s="1"/>
  <c r="CY83" i="22"/>
  <c r="CY82" i="22"/>
  <c r="CY81" i="22"/>
  <c r="CY74" i="22"/>
  <c r="CZ613" i="5" s="1"/>
  <c r="CY77" i="22"/>
  <c r="CZ652" i="5" s="1"/>
  <c r="CY84" i="22"/>
  <c r="CY89" i="22"/>
  <c r="CY88" i="22"/>
  <c r="CY76" i="22"/>
  <c r="CZ639" i="5" s="1"/>
  <c r="CY75" i="22"/>
  <c r="CZ626" i="5" s="1"/>
  <c r="CY87" i="22"/>
  <c r="AV631" i="5"/>
  <c r="AV632" i="5" s="1"/>
  <c r="DD17" i="16"/>
  <c r="DD14" i="16"/>
  <c r="DD21" i="16" s="1"/>
  <c r="DE20" i="16"/>
  <c r="CS34" i="3"/>
  <c r="CS35" i="3" s="1"/>
  <c r="CS33" i="3"/>
  <c r="DD945" i="5"/>
  <c r="DC942" i="5"/>
  <c r="DC943" i="5"/>
  <c r="DA72" i="22"/>
  <c r="CZ71" i="22"/>
  <c r="CG717" i="5"/>
  <c r="CD9" i="18"/>
  <c r="J159" i="18" s="1"/>
  <c r="CF730" i="5"/>
  <c r="CY640" i="5"/>
  <c r="CY641" i="5" s="1"/>
  <c r="DC638" i="5"/>
  <c r="DI52" i="13"/>
  <c r="DI41" i="13"/>
  <c r="DI37" i="13"/>
  <c r="DI51" i="13"/>
  <c r="DI48" i="13"/>
  <c r="DI40" i="13"/>
  <c r="DI50" i="13"/>
  <c r="DI39" i="13"/>
  <c r="DI42" i="13"/>
  <c r="DI53" i="13"/>
  <c r="DI49" i="13"/>
  <c r="DI47" i="13"/>
  <c r="DI27" i="13"/>
  <c r="DI18" i="13"/>
  <c r="DI14" i="13"/>
  <c r="DI36" i="13"/>
  <c r="DI17" i="13"/>
  <c r="DI38" i="13"/>
  <c r="DJ13" i="13"/>
  <c r="DI16" i="13"/>
  <c r="DI19" i="13"/>
  <c r="DI15" i="13"/>
  <c r="DI34" i="13"/>
  <c r="DI35" i="13"/>
  <c r="K155" i="18"/>
  <c r="CE6" i="18"/>
  <c r="K156" i="18" s="1"/>
  <c r="DA862" i="5"/>
  <c r="CJ685" i="5"/>
  <c r="DB664" i="5"/>
  <c r="DA682" i="5"/>
  <c r="CN616" i="5"/>
  <c r="DB855" i="5"/>
  <c r="DB848" i="5"/>
  <c r="CH712" i="5"/>
  <c r="BU96" i="20"/>
  <c r="BU94" i="20"/>
  <c r="BU28" i="20"/>
  <c r="BU26" i="20"/>
  <c r="CF23" i="20"/>
  <c r="CF91" i="20"/>
  <c r="DD651" i="5"/>
  <c r="CQ24" i="16"/>
  <c r="CQ25" i="16" s="1"/>
  <c r="CQ19" i="16" s="1"/>
  <c r="CX89" i="20"/>
  <c r="CX90" i="20" s="1"/>
  <c r="CY93" i="20"/>
  <c r="CY25" i="20"/>
  <c r="CY24" i="20"/>
  <c r="CY92" i="20"/>
  <c r="CY18" i="20"/>
  <c r="CX40" i="20"/>
  <c r="CX45" i="20" s="1"/>
  <c r="CY614" i="5"/>
  <c r="CY30" i="3" a="1"/>
  <c r="CY30" i="3" s="1"/>
  <c r="DF22" i="13"/>
  <c r="DF23" i="13" s="1"/>
  <c r="DC834" i="5"/>
  <c r="DC791" i="5"/>
  <c r="DC790" i="5"/>
  <c r="DD789" i="5"/>
  <c r="DE13" i="21"/>
  <c r="CY3" i="18"/>
  <c r="G203" i="18" s="1"/>
  <c r="DA711" i="5"/>
  <c r="DA704" i="5"/>
  <c r="DA698" i="5"/>
  <c r="DA709" i="5"/>
  <c r="DA743" i="5"/>
  <c r="DA707" i="5"/>
  <c r="DA706" i="5"/>
  <c r="DA700" i="5"/>
  <c r="DA695" i="5"/>
  <c r="DA693" i="5"/>
  <c r="DA676" i="5"/>
  <c r="DA696" i="5"/>
  <c r="DA694" i="5"/>
  <c r="DA690" i="5"/>
  <c r="DA689" i="5"/>
  <c r="DA705" i="5"/>
  <c r="DA701" i="5"/>
  <c r="DA699" i="5"/>
  <c r="DB612" i="5"/>
  <c r="DA606" i="5"/>
  <c r="CC9" i="18"/>
  <c r="I159" i="18" s="1"/>
  <c r="CE730" i="5"/>
  <c r="DC25" i="3" a="1"/>
  <c r="DC25" i="3" s="1"/>
  <c r="DD28" i="3"/>
  <c r="DC27" i="3"/>
  <c r="CS18" i="16"/>
  <c r="CR22" i="16"/>
  <c r="CR23" i="16" s="1"/>
  <c r="BT29" i="20"/>
  <c r="BV11" i="14"/>
  <c r="CZ14" i="20"/>
  <c r="DA15" i="20"/>
  <c r="CU57" i="20"/>
  <c r="CU58" i="20" s="1"/>
  <c r="DD14" i="21"/>
  <c r="CY16" i="20"/>
  <c r="CY17" i="20" s="1"/>
  <c r="CX2" i="18"/>
  <c r="F202" i="18" s="1"/>
  <c r="DC15" i="16"/>
  <c r="CZ648" i="5"/>
  <c r="CZ649" i="5" s="1"/>
  <c r="CZ661" i="5"/>
  <c r="CZ662" i="5" s="1"/>
  <c r="CZ622" i="5"/>
  <c r="CZ623" i="5" s="1"/>
  <c r="DA607" i="5"/>
  <c r="CZ635" i="5"/>
  <c r="CZ636" i="5" s="1"/>
  <c r="CZ609" i="5"/>
  <c r="DH20" i="13"/>
  <c r="DH21" i="13" s="1"/>
  <c r="DH43" i="13"/>
  <c r="DH44" i="13" s="1"/>
  <c r="L154" i="18"/>
  <c r="CY653" i="5"/>
  <c r="CY654" i="5" s="1"/>
  <c r="CG19" i="20"/>
  <c r="BT99" i="20"/>
  <c r="BU763" i="5" s="1"/>
  <c r="CY666" i="5"/>
  <c r="CY667" i="5" s="1"/>
  <c r="CZ710" i="5"/>
  <c r="CZ703" i="5"/>
  <c r="CZ708" i="5"/>
  <c r="CZ684" i="5"/>
  <c r="CZ679" i="5"/>
  <c r="CZ678" i="5"/>
  <c r="CZ677" i="5"/>
  <c r="CL618" i="5"/>
  <c r="CL619" i="5" s="1"/>
  <c r="CH20" i="20"/>
  <c r="CG4" i="18"/>
  <c r="CI692" i="5"/>
  <c r="CI697" i="5"/>
  <c r="DH28" i="13"/>
  <c r="CY37" i="10"/>
  <c r="CZ36" i="10"/>
  <c r="CN24" i="18"/>
  <c r="H199" i="18" s="1"/>
  <c r="CP716" i="5"/>
  <c r="CN8" i="18" s="1"/>
  <c r="H183" i="18" s="1"/>
  <c r="CQ610" i="5"/>
  <c r="CY627" i="5"/>
  <c r="CY628" i="5" s="1"/>
  <c r="DG21" i="13"/>
  <c r="DG29" i="13"/>
  <c r="DG30" i="13" s="1"/>
  <c r="DF31" i="13"/>
  <c r="DH54" i="13"/>
  <c r="DH55" i="13" s="1"/>
  <c r="AS736" i="5"/>
  <c r="AQ14" i="18" s="1"/>
  <c r="G89" i="18" s="1"/>
  <c r="CW49" i="20"/>
  <c r="CW52" i="20" s="1"/>
  <c r="CW50" i="20"/>
  <c r="CW46" i="20"/>
  <c r="AT20" i="20"/>
  <c r="AS4" i="18"/>
  <c r="AU692" i="5"/>
  <c r="AU697" i="5"/>
  <c r="K583" i="19" l="1"/>
  <c r="J589" i="19"/>
  <c r="J609" i="19"/>
  <c r="AU712" i="5"/>
  <c r="AT71" i="20" s="1"/>
  <c r="CW54" i="20"/>
  <c r="CW56" i="20" s="1"/>
  <c r="BU99" i="20"/>
  <c r="BV763" i="5" s="1"/>
  <c r="CY629" i="5"/>
  <c r="CY630" i="5" s="1"/>
  <c r="CY655" i="5"/>
  <c r="CY656" i="5" s="1"/>
  <c r="CW650" i="5"/>
  <c r="CW659" i="5"/>
  <c r="CW672" i="5"/>
  <c r="CW663" i="5"/>
  <c r="DH22" i="13"/>
  <c r="DH23" i="13" s="1"/>
  <c r="CX644" i="5"/>
  <c r="CX645" i="5" s="1"/>
  <c r="CV64" i="20"/>
  <c r="CW624" i="5"/>
  <c r="CW633" i="5"/>
  <c r="CY642" i="5"/>
  <c r="CY643" i="5" s="1"/>
  <c r="CY89" i="20"/>
  <c r="CY90" i="20" s="1"/>
  <c r="CR24" i="16"/>
  <c r="CR25" i="16" s="1"/>
  <c r="CR19" i="16" s="1"/>
  <c r="DA710" i="5"/>
  <c r="DA703" i="5"/>
  <c r="DA708" i="5"/>
  <c r="DA684" i="5"/>
  <c r="DA677" i="5"/>
  <c r="DA679" i="5"/>
  <c r="DA678" i="5"/>
  <c r="CZ640" i="5"/>
  <c r="CZ641" i="5" s="1"/>
  <c r="CU31" i="3"/>
  <c r="CU32" i="3" s="1"/>
  <c r="CV26" i="3"/>
  <c r="DG31" i="13"/>
  <c r="DA14" i="20"/>
  <c r="DB15" i="20"/>
  <c r="CT18" i="16"/>
  <c r="CS22" i="16"/>
  <c r="CS23" i="16" s="1"/>
  <c r="DF13" i="21"/>
  <c r="CZ3" i="18"/>
  <c r="H203" i="18" s="1"/>
  <c r="DB709" i="5"/>
  <c r="DB743" i="5"/>
  <c r="DB696" i="5"/>
  <c r="DB690" i="5"/>
  <c r="DB707" i="5"/>
  <c r="DB706" i="5"/>
  <c r="DB693" i="5"/>
  <c r="DB676" i="5"/>
  <c r="DB700" i="5"/>
  <c r="DB704" i="5"/>
  <c r="DB689" i="5"/>
  <c r="DB711" i="5"/>
  <c r="DB705" i="5"/>
  <c r="DB701" i="5"/>
  <c r="DB699" i="5"/>
  <c r="DB695" i="5"/>
  <c r="DB698" i="5"/>
  <c r="DB694" i="5"/>
  <c r="DC612" i="5"/>
  <c r="DB606" i="5"/>
  <c r="DB702" i="5" s="1"/>
  <c r="DE651" i="5"/>
  <c r="DC664" i="5"/>
  <c r="DB682" i="5"/>
  <c r="DD638" i="5"/>
  <c r="CT34" i="3"/>
  <c r="CT35" i="3" s="1"/>
  <c r="CT33" i="3"/>
  <c r="CX670" i="5"/>
  <c r="CX671" i="5" s="1"/>
  <c r="M154" i="18"/>
  <c r="AT19" i="20"/>
  <c r="CH19" i="20"/>
  <c r="CZ93" i="20"/>
  <c r="CZ92" i="20"/>
  <c r="CZ25" i="20"/>
  <c r="CZ24" i="20"/>
  <c r="CZ18" i="20"/>
  <c r="CZ90" i="22"/>
  <c r="CZ80" i="22"/>
  <c r="CZ78" i="22"/>
  <c r="DA665" i="5" s="1"/>
  <c r="CZ77" i="22"/>
  <c r="DA652" i="5" s="1"/>
  <c r="CZ89" i="22"/>
  <c r="CZ84" i="22"/>
  <c r="CZ82" i="22"/>
  <c r="CZ81" i="22"/>
  <c r="AW629" i="5" s="1"/>
  <c r="AW630" i="5" s="1"/>
  <c r="CZ74" i="22"/>
  <c r="DA613" i="5" s="1"/>
  <c r="CZ88" i="22"/>
  <c r="CZ75" i="22"/>
  <c r="DA626" i="5" s="1"/>
  <c r="CZ87" i="22"/>
  <c r="CZ76" i="22"/>
  <c r="DA639" i="5" s="1"/>
  <c r="CZ83" i="22"/>
  <c r="CJ20" i="20"/>
  <c r="CI4" i="18"/>
  <c r="CK692" i="5"/>
  <c r="CK697" i="5"/>
  <c r="AT717" i="5"/>
  <c r="CV57" i="20"/>
  <c r="CV58" i="20" s="1"/>
  <c r="DJ52" i="13"/>
  <c r="DJ41" i="13"/>
  <c r="DJ37" i="13"/>
  <c r="DJ51" i="13"/>
  <c r="DJ48" i="13"/>
  <c r="DJ40" i="13"/>
  <c r="DJ50" i="13"/>
  <c r="DJ39" i="13"/>
  <c r="DJ42" i="13"/>
  <c r="DJ53" i="13"/>
  <c r="DJ49" i="13"/>
  <c r="DJ35" i="13"/>
  <c r="DJ47" i="13"/>
  <c r="DJ38" i="13"/>
  <c r="DJ14" i="13"/>
  <c r="DJ36" i="13"/>
  <c r="DJ17" i="13"/>
  <c r="DK13" i="13"/>
  <c r="DJ16" i="13"/>
  <c r="DJ19" i="13"/>
  <c r="DJ15" i="13"/>
  <c r="DJ34" i="13"/>
  <c r="DJ18" i="13"/>
  <c r="DJ27" i="13"/>
  <c r="DB72" i="22"/>
  <c r="DA71" i="22"/>
  <c r="DD625" i="5"/>
  <c r="H80" i="18"/>
  <c r="AR6" i="18"/>
  <c r="H81" i="18" s="1"/>
  <c r="CW646" i="5"/>
  <c r="CW637" i="5"/>
  <c r="I79" i="18"/>
  <c r="CX49" i="20"/>
  <c r="CX52" i="20" s="1"/>
  <c r="CX46" i="20"/>
  <c r="CX50" i="20"/>
  <c r="CI20" i="20"/>
  <c r="CH4" i="18"/>
  <c r="CJ692" i="5"/>
  <c r="CJ697" i="5"/>
  <c r="CZ653" i="5"/>
  <c r="CZ654" i="5" s="1"/>
  <c r="AH96" i="20"/>
  <c r="AH94" i="20"/>
  <c r="AH28" i="20"/>
  <c r="AH26" i="20"/>
  <c r="AS23" i="20"/>
  <c r="AS91" i="20"/>
  <c r="CO24" i="18"/>
  <c r="I199" i="18" s="1"/>
  <c r="CQ716" i="5"/>
  <c r="CO8" i="18" s="1"/>
  <c r="I183" i="18" s="1"/>
  <c r="CR610" i="5"/>
  <c r="CZ37" i="10"/>
  <c r="DA36" i="10"/>
  <c r="DA702" i="5"/>
  <c r="CY615" i="5"/>
  <c r="CY40" i="20"/>
  <c r="CY45" i="20" s="1"/>
  <c r="CZ614" i="5"/>
  <c r="CZ30" i="3" a="1"/>
  <c r="CZ30" i="3" s="1"/>
  <c r="DE28" i="3"/>
  <c r="DD27" i="3"/>
  <c r="DD25" i="3" a="1"/>
  <c r="DD25" i="3" s="1"/>
  <c r="DD834" i="5"/>
  <c r="DE789" i="5"/>
  <c r="DD790" i="5"/>
  <c r="DD791" i="5"/>
  <c r="CE9" i="18"/>
  <c r="K159" i="18" s="1"/>
  <c r="CG730" i="5"/>
  <c r="DC1055" i="5"/>
  <c r="DC1001" i="5"/>
  <c r="DC944" i="5"/>
  <c r="DA738" i="5"/>
  <c r="CZ732" i="5"/>
  <c r="CZ800" i="5" s="1"/>
  <c r="CX657" i="5"/>
  <c r="CX658" i="5" s="1"/>
  <c r="CX631" i="5"/>
  <c r="CX632" i="5" s="1"/>
  <c r="DH29" i="13"/>
  <c r="DH30" i="13" s="1"/>
  <c r="CK63" i="20"/>
  <c r="CL675" i="5"/>
  <c r="CL674" i="5"/>
  <c r="CL691" i="5"/>
  <c r="CL611" i="5"/>
  <c r="CL620" i="5"/>
  <c r="CY18" i="18"/>
  <c r="G218" i="18" s="1"/>
  <c r="BU29" i="20"/>
  <c r="BW11" i="14"/>
  <c r="DI20" i="13"/>
  <c r="DE17" i="16"/>
  <c r="DE14" i="16"/>
  <c r="DE21" i="16" s="1"/>
  <c r="DF20" i="16"/>
  <c r="AU64" i="20"/>
  <c r="AV633" i="5"/>
  <c r="AV624" i="5"/>
  <c r="AV691" i="5"/>
  <c r="AV685" i="5"/>
  <c r="DF24" i="13"/>
  <c r="DF57" i="13" s="1"/>
  <c r="CY668" i="5"/>
  <c r="CY669" i="5" s="1"/>
  <c r="DD942" i="5"/>
  <c r="DD943" i="5"/>
  <c r="DE945" i="5"/>
  <c r="CM618" i="5"/>
  <c r="CM619" i="5" s="1"/>
  <c r="DI28" i="13"/>
  <c r="CZ666" i="5"/>
  <c r="CZ667" i="5" s="1"/>
  <c r="DE14" i="21"/>
  <c r="CZ16" i="20"/>
  <c r="CZ17" i="20" s="1"/>
  <c r="CY2" i="18"/>
  <c r="G202" i="18" s="1"/>
  <c r="DD15" i="16"/>
  <c r="DA648" i="5"/>
  <c r="DA649" i="5" s="1"/>
  <c r="DA661" i="5"/>
  <c r="DA662" i="5" s="1"/>
  <c r="DA622" i="5"/>
  <c r="DA623" i="5" s="1"/>
  <c r="DA635" i="5"/>
  <c r="DA636" i="5" s="1"/>
  <c r="DB607" i="5"/>
  <c r="DA609" i="5"/>
  <c r="CG71" i="20"/>
  <c r="CG21" i="20"/>
  <c r="CG22" i="20" s="1"/>
  <c r="CG51" i="20"/>
  <c r="CF5" i="18"/>
  <c r="CH714" i="5"/>
  <c r="DI54" i="13"/>
  <c r="DI55" i="13" s="1"/>
  <c r="CO616" i="5"/>
  <c r="DG22" i="13"/>
  <c r="DG23" i="13" s="1"/>
  <c r="CI712" i="5"/>
  <c r="DC855" i="5"/>
  <c r="DC848" i="5"/>
  <c r="CN617" i="5"/>
  <c r="DB862" i="5"/>
  <c r="DI43" i="13"/>
  <c r="DI44" i="13" s="1"/>
  <c r="CZ627" i="5"/>
  <c r="CZ628" i="5" s="1"/>
  <c r="L583" i="19" l="1"/>
  <c r="K609" i="19"/>
  <c r="K589" i="19"/>
  <c r="AT21" i="20"/>
  <c r="AT22" i="20" s="1"/>
  <c r="AI94" i="20" s="1"/>
  <c r="CX54" i="20"/>
  <c r="CX56" i="20" s="1"/>
  <c r="AU714" i="5"/>
  <c r="AU717" i="5" s="1"/>
  <c r="AS5" i="18"/>
  <c r="I80" i="18" s="1"/>
  <c r="AT51" i="20"/>
  <c r="CY657" i="5"/>
  <c r="CY658" i="5" s="1"/>
  <c r="CZ629" i="5"/>
  <c r="CZ630" i="5" s="1"/>
  <c r="CZ655" i="5"/>
  <c r="CZ656" i="5" s="1"/>
  <c r="CY670" i="5"/>
  <c r="CY671" i="5" s="1"/>
  <c r="CZ668" i="5"/>
  <c r="CZ669" i="5" s="1"/>
  <c r="CZ642" i="5"/>
  <c r="CZ643" i="5" s="1"/>
  <c r="CY631" i="5"/>
  <c r="CY632" i="5" s="1"/>
  <c r="CW64" i="20"/>
  <c r="CX633" i="5"/>
  <c r="CX624" i="5"/>
  <c r="CX650" i="5"/>
  <c r="CX659" i="5"/>
  <c r="CX646" i="5"/>
  <c r="CX637" i="5"/>
  <c r="CL685" i="5"/>
  <c r="DD855" i="5"/>
  <c r="DD848" i="5"/>
  <c r="DJ43" i="13"/>
  <c r="DJ44" i="13" s="1"/>
  <c r="CP616" i="5"/>
  <c r="DF651" i="5"/>
  <c r="CZ89" i="20"/>
  <c r="CZ90" i="20" s="1"/>
  <c r="DD1055" i="5"/>
  <c r="DD1001" i="5"/>
  <c r="DD944" i="5"/>
  <c r="DB738" i="5"/>
  <c r="DA732" i="5"/>
  <c r="DA800" i="5" s="1"/>
  <c r="AR9" i="18"/>
  <c r="H84" i="18" s="1"/>
  <c r="AT730" i="5"/>
  <c r="AT739" i="5" s="1"/>
  <c r="DA640" i="5"/>
  <c r="DA641" i="5" s="1"/>
  <c r="DA642" i="5" s="1"/>
  <c r="AH29" i="20"/>
  <c r="AJ11" i="14"/>
  <c r="CJ712" i="5"/>
  <c r="CZ18" i="18"/>
  <c r="H218" i="18" s="1"/>
  <c r="DF14" i="21"/>
  <c r="DA16" i="20"/>
  <c r="DA17" i="20" s="1"/>
  <c r="CZ2" i="18"/>
  <c r="H202" i="18" s="1"/>
  <c r="DE15" i="16"/>
  <c r="DB661" i="5"/>
  <c r="DB662" i="5" s="1"/>
  <c r="DB635" i="5"/>
  <c r="DB636" i="5" s="1"/>
  <c r="DB622" i="5"/>
  <c r="DB623" i="5" s="1"/>
  <c r="DC607" i="5"/>
  <c r="DB609" i="5"/>
  <c r="DB648" i="5"/>
  <c r="DB649" i="5" s="1"/>
  <c r="DF17" i="16"/>
  <c r="DF14" i="16"/>
  <c r="DF21" i="16" s="1"/>
  <c r="DG20" i="16"/>
  <c r="DA627" i="5"/>
  <c r="DA628" i="5" s="1"/>
  <c r="DB710" i="5"/>
  <c r="DB703" i="5"/>
  <c r="DB708" i="5"/>
  <c r="DB677" i="5"/>
  <c r="DB679" i="5"/>
  <c r="DB684" i="5"/>
  <c r="DB678" i="5"/>
  <c r="CW57" i="20"/>
  <c r="CW58" i="20" s="1"/>
  <c r="DH31" i="13"/>
  <c r="CH717" i="5"/>
  <c r="CL63" i="20"/>
  <c r="CM675" i="5"/>
  <c r="CM674" i="5"/>
  <c r="CM691" i="5"/>
  <c r="CM620" i="5"/>
  <c r="CM611" i="5"/>
  <c r="AH99" i="20"/>
  <c r="AI763" i="5" s="1"/>
  <c r="N154" i="18"/>
  <c r="DE625" i="5"/>
  <c r="DK51" i="13"/>
  <c r="DK48" i="13"/>
  <c r="DK40" i="13"/>
  <c r="DK50" i="13"/>
  <c r="DK39" i="13"/>
  <c r="DK42" i="13"/>
  <c r="DK53" i="13"/>
  <c r="DK49" i="13"/>
  <c r="DK47" i="13"/>
  <c r="DK38" i="13"/>
  <c r="DK52" i="13"/>
  <c r="DK14" i="13"/>
  <c r="DK36" i="13"/>
  <c r="DK17" i="13"/>
  <c r="DL13" i="13"/>
  <c r="DK16" i="13"/>
  <c r="DK19" i="13"/>
  <c r="DK15" i="13"/>
  <c r="DK41" i="13"/>
  <c r="DK37" i="13"/>
  <c r="DK34" i="13"/>
  <c r="DK35" i="13"/>
  <c r="DK27" i="13"/>
  <c r="DK18" i="13"/>
  <c r="DG13" i="21"/>
  <c r="DA3" i="18"/>
  <c r="I203" i="18" s="1"/>
  <c r="DC709" i="5"/>
  <c r="DC743" i="5"/>
  <c r="DC696" i="5"/>
  <c r="DC706" i="5"/>
  <c r="DC711" i="5"/>
  <c r="DC705" i="5"/>
  <c r="DC699" i="5"/>
  <c r="DC676" i="5"/>
  <c r="DC700" i="5"/>
  <c r="DC704" i="5"/>
  <c r="DC698" i="5"/>
  <c r="DC694" i="5"/>
  <c r="DC701" i="5"/>
  <c r="DC690" i="5"/>
  <c r="DC695" i="5"/>
  <c r="DC689" i="5"/>
  <c r="DD612" i="5"/>
  <c r="DC693" i="5"/>
  <c r="DC606" i="5"/>
  <c r="DC702" i="5" s="1"/>
  <c r="DC707" i="5"/>
  <c r="L155" i="18"/>
  <c r="CF6" i="18"/>
  <c r="L156" i="18" s="1"/>
  <c r="CI19" i="20"/>
  <c r="CZ40" i="20"/>
  <c r="CZ45" i="20" s="1"/>
  <c r="DA30" i="3" a="1"/>
  <c r="DA30" i="3" s="1"/>
  <c r="DA614" i="5"/>
  <c r="CV31" i="3"/>
  <c r="CV32" i="3" s="1"/>
  <c r="CW26" i="3"/>
  <c r="DA37" i="10"/>
  <c r="DB36" i="10"/>
  <c r="AW631" i="5"/>
  <c r="AW632" i="5" s="1"/>
  <c r="DE638" i="5"/>
  <c r="CS24" i="16"/>
  <c r="CS25" i="16" s="1"/>
  <c r="CS19" i="16" s="1"/>
  <c r="CU33" i="3"/>
  <c r="CU34" i="3"/>
  <c r="CU35" i="3" s="1"/>
  <c r="BV96" i="20"/>
  <c r="BV94" i="20"/>
  <c r="BV28" i="20"/>
  <c r="BV26" i="20"/>
  <c r="CG23" i="20"/>
  <c r="CG91" i="20"/>
  <c r="DE834" i="5"/>
  <c r="DF789" i="5"/>
  <c r="DE791" i="5"/>
  <c r="DE790" i="5"/>
  <c r="CY49" i="20"/>
  <c r="CY52" i="20" s="1"/>
  <c r="CY50" i="20"/>
  <c r="CY46" i="20"/>
  <c r="DA80" i="22"/>
  <c r="DA77" i="22"/>
  <c r="DB652" i="5" s="1"/>
  <c r="DA76" i="22"/>
  <c r="DB639" i="5" s="1"/>
  <c r="DA89" i="22"/>
  <c r="DA84" i="22"/>
  <c r="DA81" i="22"/>
  <c r="DA74" i="22"/>
  <c r="DB613" i="5" s="1"/>
  <c r="DA90" i="22"/>
  <c r="DA78" i="22"/>
  <c r="DB665" i="5" s="1"/>
  <c r="DA88" i="22"/>
  <c r="DA87" i="22"/>
  <c r="DA82" i="22"/>
  <c r="DA83" i="22"/>
  <c r="DA75" i="22"/>
  <c r="DB626" i="5" s="1"/>
  <c r="DJ20" i="13"/>
  <c r="DJ21" i="13" s="1"/>
  <c r="CK712" i="5"/>
  <c r="CU18" i="16"/>
  <c r="CT22" i="16"/>
  <c r="CT23" i="16" s="1"/>
  <c r="DH24" i="13"/>
  <c r="CN618" i="5"/>
  <c r="CN619" i="5" s="1"/>
  <c r="DG24" i="13"/>
  <c r="DG57" i="13" s="1"/>
  <c r="DF28" i="3"/>
  <c r="DE27" i="3"/>
  <c r="DE25" i="3" a="1"/>
  <c r="DE25" i="3" s="1"/>
  <c r="CZ615" i="5"/>
  <c r="CP24" i="18"/>
  <c r="J199" i="18" s="1"/>
  <c r="CR716" i="5"/>
  <c r="CP8" i="18" s="1"/>
  <c r="J183" i="18" s="1"/>
  <c r="CS610" i="5"/>
  <c r="DC72" i="22"/>
  <c r="DB71" i="22"/>
  <c r="DC15" i="20"/>
  <c r="DB14" i="20"/>
  <c r="DC862" i="5"/>
  <c r="DI29" i="13"/>
  <c r="DI30" i="13" s="1"/>
  <c r="DI21" i="13"/>
  <c r="DI22" i="13" s="1"/>
  <c r="DI23" i="13" s="1"/>
  <c r="DJ54" i="13"/>
  <c r="DJ55" i="13" s="1"/>
  <c r="C179" i="18"/>
  <c r="DA93" i="20"/>
  <c r="DA92" i="20"/>
  <c r="DA25" i="20"/>
  <c r="DA24" i="20"/>
  <c r="DA18" i="20"/>
  <c r="CY644" i="5"/>
  <c r="CY645" i="5" s="1"/>
  <c r="CH71" i="20"/>
  <c r="CH51" i="20"/>
  <c r="CH21" i="20"/>
  <c r="CH22" i="20" s="1"/>
  <c r="CG5" i="18"/>
  <c r="CI714" i="5"/>
  <c r="AU20" i="20"/>
  <c r="AT4" i="18"/>
  <c r="AV692" i="5"/>
  <c r="AV697" i="5"/>
  <c r="DJ28" i="13"/>
  <c r="DJ29" i="13" s="1"/>
  <c r="DJ30" i="13" s="1"/>
  <c r="CJ19" i="20"/>
  <c r="DA653" i="5"/>
  <c r="DA654" i="5" s="1"/>
  <c r="DC682" i="5"/>
  <c r="DD664" i="5"/>
  <c r="CO617" i="5"/>
  <c r="DE942" i="5"/>
  <c r="DE943" i="5"/>
  <c r="DF945" i="5"/>
  <c r="DA666" i="5"/>
  <c r="DA667" i="5" s="1"/>
  <c r="CX663" i="5"/>
  <c r="CX672" i="5"/>
  <c r="DH57" i="13" l="1"/>
  <c r="M583" i="19"/>
  <c r="L609" i="19"/>
  <c r="L589" i="19"/>
  <c r="AI96" i="20"/>
  <c r="AT91" i="20"/>
  <c r="AI26" i="20"/>
  <c r="AI28" i="20"/>
  <c r="AT23" i="20"/>
  <c r="AS6" i="18"/>
  <c r="I81" i="18" s="1"/>
  <c r="CY54" i="20"/>
  <c r="CY56" i="20" s="1"/>
  <c r="AV712" i="5"/>
  <c r="AV714" i="5" s="1"/>
  <c r="AV717" i="5" s="1"/>
  <c r="BV99" i="20"/>
  <c r="BW763" i="5" s="1"/>
  <c r="CY663" i="5"/>
  <c r="CY672" i="5"/>
  <c r="CZ657" i="5"/>
  <c r="CZ658" i="5" s="1"/>
  <c r="CZ631" i="5"/>
  <c r="CZ632" i="5" s="1"/>
  <c r="CZ670" i="5"/>
  <c r="CZ671" i="5" s="1"/>
  <c r="CY646" i="5"/>
  <c r="CY637" i="5"/>
  <c r="AV64" i="20"/>
  <c r="AW633" i="5"/>
  <c r="AW624" i="5"/>
  <c r="AW691" i="5"/>
  <c r="AW685" i="5"/>
  <c r="CX64" i="20"/>
  <c r="CY633" i="5"/>
  <c r="CY624" i="5"/>
  <c r="DG945" i="5"/>
  <c r="DF942" i="5"/>
  <c r="DF943" i="5"/>
  <c r="DD862" i="5"/>
  <c r="CQ24" i="18"/>
  <c r="K199" i="18" s="1"/>
  <c r="CS716" i="5"/>
  <c r="CQ8" i="18" s="1"/>
  <c r="K183" i="18" s="1"/>
  <c r="CT610" i="5"/>
  <c r="CM63" i="20"/>
  <c r="CN691" i="5"/>
  <c r="CN611" i="5"/>
  <c r="CN674" i="5"/>
  <c r="CN620" i="5"/>
  <c r="CN675" i="5"/>
  <c r="DB37" i="10"/>
  <c r="DC36" i="10"/>
  <c r="CZ644" i="5"/>
  <c r="CZ645" i="5" s="1"/>
  <c r="CY650" i="5"/>
  <c r="CY659" i="5"/>
  <c r="DJ31" i="13"/>
  <c r="DB640" i="5"/>
  <c r="DB641" i="5" s="1"/>
  <c r="DK43" i="13"/>
  <c r="DK44" i="13" s="1"/>
  <c r="DK54" i="13"/>
  <c r="DK55" i="13" s="1"/>
  <c r="CF9" i="18"/>
  <c r="L159" i="18" s="1"/>
  <c r="CH730" i="5"/>
  <c r="DA89" i="20"/>
  <c r="DA90" i="20" s="1"/>
  <c r="DC738" i="5"/>
  <c r="DB732" i="5"/>
  <c r="DB800" i="5" s="1"/>
  <c r="DB93" i="20"/>
  <c r="DB92" i="20"/>
  <c r="DB25" i="20"/>
  <c r="DB24" i="20"/>
  <c r="DB18" i="20"/>
  <c r="DB627" i="5"/>
  <c r="DB628" i="5" s="1"/>
  <c r="DB653" i="5"/>
  <c r="DB654" i="5" s="1"/>
  <c r="DI24" i="13"/>
  <c r="CQ616" i="5"/>
  <c r="DE855" i="5"/>
  <c r="DE848" i="5"/>
  <c r="DD682" i="5"/>
  <c r="DE664" i="5"/>
  <c r="CW31" i="3"/>
  <c r="CW32" i="3" s="1"/>
  <c r="CX26" i="3"/>
  <c r="DG14" i="21"/>
  <c r="DB16" i="20"/>
  <c r="DB17" i="20" s="1"/>
  <c r="DF15" i="16"/>
  <c r="DA2" i="18"/>
  <c r="I202" i="18" s="1"/>
  <c r="DC661" i="5"/>
  <c r="DC662" i="5" s="1"/>
  <c r="DC635" i="5"/>
  <c r="DC636" i="5" s="1"/>
  <c r="DC648" i="5"/>
  <c r="DC649" i="5" s="1"/>
  <c r="DC622" i="5"/>
  <c r="DC623" i="5" s="1"/>
  <c r="DD607" i="5"/>
  <c r="DC609" i="5"/>
  <c r="DG651" i="5"/>
  <c r="J79" i="18"/>
  <c r="DF638" i="5"/>
  <c r="CV34" i="3"/>
  <c r="CV35" i="3" s="1"/>
  <c r="CV33" i="3"/>
  <c r="CI71" i="20"/>
  <c r="CI51" i="20"/>
  <c r="CI21" i="20"/>
  <c r="CI22" i="20" s="1"/>
  <c r="CH5" i="18"/>
  <c r="CJ714" i="5"/>
  <c r="DA643" i="5"/>
  <c r="DI31" i="13"/>
  <c r="AU19" i="20"/>
  <c r="CJ71" i="20"/>
  <c r="CJ51" i="20"/>
  <c r="CJ21" i="20"/>
  <c r="CJ22" i="20" s="1"/>
  <c r="CI5" i="18"/>
  <c r="CK714" i="5"/>
  <c r="DA18" i="18"/>
  <c r="I218" i="18" s="1"/>
  <c r="DE1055" i="5"/>
  <c r="DE1001" i="5"/>
  <c r="DE944" i="5"/>
  <c r="CX57" i="20"/>
  <c r="CX58" i="20" s="1"/>
  <c r="DD15" i="20"/>
  <c r="DC14" i="20"/>
  <c r="CO618" i="5"/>
  <c r="CO619" i="5" s="1"/>
  <c r="CI717" i="5"/>
  <c r="DB666" i="5"/>
  <c r="DB667" i="5" s="1"/>
  <c r="DB668" i="5" s="1"/>
  <c r="BV29" i="20"/>
  <c r="BX11" i="14"/>
  <c r="DL37" i="13"/>
  <c r="DL51" i="13"/>
  <c r="DL48" i="13"/>
  <c r="DL40" i="13"/>
  <c r="DL50" i="13"/>
  <c r="DL39" i="13"/>
  <c r="DL36" i="13"/>
  <c r="DL42" i="13"/>
  <c r="DL53" i="13"/>
  <c r="DL49" i="13"/>
  <c r="DL47" i="13"/>
  <c r="DL38" i="13"/>
  <c r="DL52" i="13"/>
  <c r="DL41" i="13"/>
  <c r="DL17" i="13"/>
  <c r="DM13" i="13"/>
  <c r="DL16" i="13"/>
  <c r="DL19" i="13"/>
  <c r="DL15" i="13"/>
  <c r="DL34" i="13"/>
  <c r="DL35" i="13"/>
  <c r="DL27" i="13"/>
  <c r="DL18" i="13"/>
  <c r="DL14" i="13"/>
  <c r="AT736" i="5"/>
  <c r="AR14" i="18" s="1"/>
  <c r="H89" i="18" s="1"/>
  <c r="DA629" i="5"/>
  <c r="DA630" i="5" s="1"/>
  <c r="BW96" i="20"/>
  <c r="BW94" i="20"/>
  <c r="BW28" i="20"/>
  <c r="BW26" i="20"/>
  <c r="CH23" i="20"/>
  <c r="CH91" i="20"/>
  <c r="DA668" i="5"/>
  <c r="DA669" i="5" s="1"/>
  <c r="CT24" i="16"/>
  <c r="CT25" i="16" s="1"/>
  <c r="CT19" i="16" s="1"/>
  <c r="DJ22" i="13"/>
  <c r="DJ23" i="13" s="1"/>
  <c r="DA40" i="20"/>
  <c r="DA45" i="20" s="1"/>
  <c r="DB30" i="3" a="1"/>
  <c r="DB30" i="3" s="1"/>
  <c r="DB614" i="5"/>
  <c r="DC710" i="5"/>
  <c r="DC703" i="5"/>
  <c r="DC708" i="5"/>
  <c r="DC679" i="5"/>
  <c r="DC684" i="5"/>
  <c r="DC677" i="5"/>
  <c r="DC678" i="5"/>
  <c r="CK20" i="20"/>
  <c r="CJ4" i="18"/>
  <c r="CL692" i="5"/>
  <c r="CL697" i="5"/>
  <c r="DB80" i="22"/>
  <c r="CR616" i="5" s="1"/>
  <c r="DB76" i="22"/>
  <c r="DC639" i="5" s="1"/>
  <c r="DB89" i="22"/>
  <c r="DB84" i="22"/>
  <c r="DB75" i="22"/>
  <c r="DC626" i="5" s="1"/>
  <c r="DB83" i="22"/>
  <c r="DB88" i="22"/>
  <c r="DB90" i="22"/>
  <c r="DB78" i="22"/>
  <c r="DC665" i="5" s="1"/>
  <c r="DB87" i="22"/>
  <c r="DB77" i="22"/>
  <c r="DC652" i="5" s="1"/>
  <c r="DB81" i="22"/>
  <c r="AX629" i="5" s="1"/>
  <c r="AX630" i="5" s="1"/>
  <c r="DB74" i="22"/>
  <c r="DC613" i="5" s="1"/>
  <c r="DB82" i="22"/>
  <c r="CV18" i="16"/>
  <c r="CU22" i="16"/>
  <c r="CU23" i="16" s="1"/>
  <c r="DG789" i="5"/>
  <c r="DF791" i="5"/>
  <c r="DF790" i="5"/>
  <c r="DF834" i="5"/>
  <c r="AS9" i="18"/>
  <c r="I84" i="18" s="1"/>
  <c r="AU730" i="5"/>
  <c r="AU739" i="5" s="1"/>
  <c r="CZ49" i="20"/>
  <c r="CZ52" i="20" s="1"/>
  <c r="CZ50" i="20"/>
  <c r="CZ46" i="20"/>
  <c r="DK20" i="13"/>
  <c r="DK21" i="13" s="1"/>
  <c r="DF625" i="5"/>
  <c r="CM685" i="5"/>
  <c r="CP617" i="5"/>
  <c r="M155" i="18"/>
  <c r="CG6" i="18"/>
  <c r="M156" i="18" s="1"/>
  <c r="DG28" i="3"/>
  <c r="DF27" i="3"/>
  <c r="DF25" i="3" a="1"/>
  <c r="DF25" i="3" s="1"/>
  <c r="DD72" i="22"/>
  <c r="DC71" i="22"/>
  <c r="DA615" i="5"/>
  <c r="DH13" i="21"/>
  <c r="DB3" i="18"/>
  <c r="J203" i="18" s="1"/>
  <c r="DD743" i="5"/>
  <c r="DD696" i="5"/>
  <c r="DD690" i="5"/>
  <c r="DD707" i="5"/>
  <c r="DD701" i="5"/>
  <c r="DD695" i="5"/>
  <c r="DD689" i="5"/>
  <c r="DD706" i="5"/>
  <c r="DD711" i="5"/>
  <c r="DD676" i="5"/>
  <c r="DD700" i="5"/>
  <c r="DD704" i="5"/>
  <c r="DD698" i="5"/>
  <c r="DD694" i="5"/>
  <c r="DD705" i="5"/>
  <c r="DD699" i="5"/>
  <c r="DD693" i="5"/>
  <c r="DE612" i="5"/>
  <c r="DD709" i="5"/>
  <c r="DD606" i="5"/>
  <c r="DD702" i="5" s="1"/>
  <c r="DK28" i="13"/>
  <c r="DK29" i="13" s="1"/>
  <c r="DG14" i="16"/>
  <c r="DG21" i="16" s="1"/>
  <c r="DH20" i="16"/>
  <c r="DG17" i="16"/>
  <c r="DA655" i="5"/>
  <c r="DA656" i="5" s="1"/>
  <c r="DI57" i="13" l="1"/>
  <c r="M609" i="19"/>
  <c r="N583" i="19"/>
  <c r="M589" i="19"/>
  <c r="AI99" i="20"/>
  <c r="AJ763" i="5" s="1"/>
  <c r="AT5" i="18"/>
  <c r="J80" i="18" s="1"/>
  <c r="AK11" i="14"/>
  <c r="AI29" i="20"/>
  <c r="AU21" i="20"/>
  <c r="AU22" i="20" s="1"/>
  <c r="AU91" i="20" s="1"/>
  <c r="AU51" i="20"/>
  <c r="DJ24" i="13"/>
  <c r="DJ57" i="13" s="1"/>
  <c r="AU71" i="20"/>
  <c r="CZ54" i="20"/>
  <c r="CZ56" i="20" s="1"/>
  <c r="CZ646" i="5"/>
  <c r="CZ637" i="5"/>
  <c r="AU736" i="5"/>
  <c r="AS14" i="18" s="1"/>
  <c r="I89" i="18" s="1"/>
  <c r="CZ663" i="5"/>
  <c r="CZ672" i="5"/>
  <c r="CY64" i="20"/>
  <c r="CZ624" i="5"/>
  <c r="CZ633" i="5"/>
  <c r="DA657" i="5"/>
  <c r="DA658" i="5" s="1"/>
  <c r="DA670" i="5"/>
  <c r="DA671" i="5" s="1"/>
  <c r="DB642" i="5"/>
  <c r="DB643" i="5" s="1"/>
  <c r="DK30" i="13"/>
  <c r="DK31" i="13" s="1"/>
  <c r="DC90" i="22"/>
  <c r="DC88" i="22"/>
  <c r="DC87" i="22"/>
  <c r="DC89" i="22"/>
  <c r="DC84" i="22"/>
  <c r="DC75" i="22"/>
  <c r="DD626" i="5" s="1"/>
  <c r="DC83" i="22"/>
  <c r="DC74" i="22"/>
  <c r="DD613" i="5" s="1"/>
  <c r="DC82" i="22"/>
  <c r="DC78" i="22"/>
  <c r="DD665" i="5" s="1"/>
  <c r="DC76" i="22"/>
  <c r="DD639" i="5" s="1"/>
  <c r="DC80" i="22"/>
  <c r="CS616" i="5" s="1"/>
  <c r="DC81" i="22"/>
  <c r="DC77" i="22"/>
  <c r="DD652" i="5" s="1"/>
  <c r="DF855" i="5"/>
  <c r="DF848" i="5"/>
  <c r="CU24" i="16"/>
  <c r="CU25" i="16" s="1"/>
  <c r="CU19" i="16" s="1"/>
  <c r="CK19" i="20"/>
  <c r="DD71" i="22"/>
  <c r="DE72" i="22"/>
  <c r="CW18" i="16"/>
  <c r="CV22" i="16"/>
  <c r="CV23" i="16" s="1"/>
  <c r="DL20" i="13"/>
  <c r="DL21" i="13" s="1"/>
  <c r="DF664" i="5"/>
  <c r="DE682" i="5"/>
  <c r="DF1055" i="5"/>
  <c r="DF1001" i="5"/>
  <c r="DF944" i="5"/>
  <c r="AV20" i="20"/>
  <c r="AU4" i="18"/>
  <c r="AW692" i="5"/>
  <c r="AW697" i="5"/>
  <c r="DC640" i="5"/>
  <c r="DC641" i="5" s="1"/>
  <c r="DL54" i="13"/>
  <c r="DL55" i="13" s="1"/>
  <c r="CG9" i="18"/>
  <c r="M159" i="18" s="1"/>
  <c r="CI730" i="5"/>
  <c r="DH651" i="5"/>
  <c r="CN685" i="5"/>
  <c r="DH945" i="5"/>
  <c r="DG942" i="5"/>
  <c r="DG943" i="5"/>
  <c r="DB40" i="20"/>
  <c r="DB45" i="20" s="1"/>
  <c r="DC30" i="3" a="1"/>
  <c r="DC30" i="3" s="1"/>
  <c r="DC614" i="5"/>
  <c r="DC615" i="5" s="1"/>
  <c r="DL28" i="13"/>
  <c r="DH789" i="5"/>
  <c r="DG791" i="5"/>
  <c r="DG790" i="5"/>
  <c r="DG834" i="5"/>
  <c r="CR617" i="5"/>
  <c r="CL20" i="20"/>
  <c r="CK4" i="18"/>
  <c r="CM692" i="5"/>
  <c r="CM697" i="5"/>
  <c r="AX631" i="5"/>
  <c r="AX632" i="5" s="1"/>
  <c r="CN63" i="20"/>
  <c r="CO691" i="5"/>
  <c r="CO675" i="5"/>
  <c r="CO620" i="5"/>
  <c r="CO611" i="5"/>
  <c r="CO674" i="5"/>
  <c r="AT9" i="18"/>
  <c r="J84" i="18" s="1"/>
  <c r="AV730" i="5"/>
  <c r="AV739" i="5" s="1"/>
  <c r="DC653" i="5"/>
  <c r="DC654" i="5" s="1"/>
  <c r="DC655" i="5" s="1"/>
  <c r="DL43" i="13"/>
  <c r="DL44" i="13" s="1"/>
  <c r="CK717" i="5"/>
  <c r="DA644" i="5"/>
  <c r="DA645" i="5" s="1"/>
  <c r="DH14" i="21"/>
  <c r="DC16" i="20"/>
  <c r="DC17" i="20" s="1"/>
  <c r="DB2" i="18"/>
  <c r="J202" i="18" s="1"/>
  <c r="DG15" i="16"/>
  <c r="DD661" i="5"/>
  <c r="DD662" i="5" s="1"/>
  <c r="DD622" i="5"/>
  <c r="DD623" i="5" s="1"/>
  <c r="DD635" i="5"/>
  <c r="DD636" i="5" s="1"/>
  <c r="DD648" i="5"/>
  <c r="DD649" i="5" s="1"/>
  <c r="DE607" i="5"/>
  <c r="DD609" i="5"/>
  <c r="CQ617" i="5"/>
  <c r="DG27" i="3"/>
  <c r="DG25" i="3" a="1"/>
  <c r="DG25" i="3" s="1"/>
  <c r="DH28" i="3"/>
  <c r="DG625" i="5"/>
  <c r="BW29" i="20"/>
  <c r="BY11" i="14"/>
  <c r="C180" i="18"/>
  <c r="CI6" i="18"/>
  <c r="C181" i="18" s="1"/>
  <c r="CJ717" i="5"/>
  <c r="CX31" i="3"/>
  <c r="CX32" i="3" s="1"/>
  <c r="CY26" i="3"/>
  <c r="DB655" i="5"/>
  <c r="DB656" i="5" s="1"/>
  <c r="DB629" i="5"/>
  <c r="DB630" i="5" s="1"/>
  <c r="CR24" i="18"/>
  <c r="L199" i="18" s="1"/>
  <c r="CT716" i="5"/>
  <c r="CR8" i="18" s="1"/>
  <c r="L183" i="18" s="1"/>
  <c r="CU610" i="5"/>
  <c r="DB18" i="18"/>
  <c r="J218" i="18" s="1"/>
  <c r="DC666" i="5"/>
  <c r="DC667" i="5" s="1"/>
  <c r="BY96" i="20"/>
  <c r="BY94" i="20"/>
  <c r="BY28" i="20"/>
  <c r="CJ23" i="20"/>
  <c r="BY26" i="20"/>
  <c r="CJ91" i="20"/>
  <c r="N155" i="18"/>
  <c r="CH6" i="18"/>
  <c r="N156" i="18" s="1"/>
  <c r="DG638" i="5"/>
  <c r="CW34" i="3"/>
  <c r="CW35" i="3" s="1"/>
  <c r="CW33" i="3"/>
  <c r="DD738" i="5"/>
  <c r="DC732" i="5"/>
  <c r="DC800" i="5" s="1"/>
  <c r="CY57" i="20"/>
  <c r="CY58" i="20" s="1"/>
  <c r="DI20" i="16"/>
  <c r="DH17" i="16"/>
  <c r="DH14" i="16"/>
  <c r="DH21" i="16" s="1"/>
  <c r="DD708" i="5"/>
  <c r="DD703" i="5"/>
  <c r="DD679" i="5"/>
  <c r="DD710" i="5"/>
  <c r="DD684" i="5"/>
  <c r="DD677" i="5"/>
  <c r="DD678" i="5"/>
  <c r="DK22" i="13"/>
  <c r="DK23" i="13" s="1"/>
  <c r="DA49" i="20"/>
  <c r="DA52" i="20" s="1"/>
  <c r="DA50" i="20"/>
  <c r="DA46" i="20"/>
  <c r="BW99" i="20"/>
  <c r="BX763" i="5" s="1"/>
  <c r="DC93" i="20"/>
  <c r="DC92" i="20"/>
  <c r="DC25" i="20"/>
  <c r="DC18" i="20"/>
  <c r="DC24" i="20"/>
  <c r="BX96" i="20"/>
  <c r="BX94" i="20"/>
  <c r="CI23" i="20"/>
  <c r="BX28" i="20"/>
  <c r="BX26" i="20"/>
  <c r="CI91" i="20"/>
  <c r="CZ659" i="5"/>
  <c r="CZ650" i="5"/>
  <c r="CP618" i="5"/>
  <c r="CP619" i="5" s="1"/>
  <c r="CL712" i="5"/>
  <c r="DB615" i="5"/>
  <c r="DM51" i="13"/>
  <c r="DM48" i="13"/>
  <c r="DM40" i="13"/>
  <c r="DM50" i="13"/>
  <c r="DM39" i="13"/>
  <c r="DM36" i="13"/>
  <c r="DM42" i="13"/>
  <c r="DM53" i="13"/>
  <c r="DM49" i="13"/>
  <c r="DM47" i="13"/>
  <c r="DM38" i="13"/>
  <c r="DM52" i="13"/>
  <c r="DM41" i="13"/>
  <c r="DN13" i="13"/>
  <c r="DM16" i="13"/>
  <c r="DM19" i="13"/>
  <c r="DM15" i="13"/>
  <c r="DM34" i="13"/>
  <c r="DM37" i="13"/>
  <c r="DM35" i="13"/>
  <c r="DM27" i="13"/>
  <c r="DM18" i="13"/>
  <c r="DM14" i="13"/>
  <c r="DM17" i="13"/>
  <c r="DE862" i="5"/>
  <c r="DI13" i="21"/>
  <c r="DC3" i="18"/>
  <c r="K203" i="18" s="1"/>
  <c r="DE709" i="5"/>
  <c r="DE743" i="5"/>
  <c r="DE696" i="5"/>
  <c r="DE690" i="5"/>
  <c r="DE707" i="5"/>
  <c r="DE701" i="5"/>
  <c r="DE695" i="5"/>
  <c r="DE711" i="5"/>
  <c r="DE705" i="5"/>
  <c r="DE704" i="5"/>
  <c r="DE698" i="5"/>
  <c r="DE700" i="5"/>
  <c r="DE706" i="5"/>
  <c r="DE694" i="5"/>
  <c r="DE689" i="5"/>
  <c r="DE699" i="5"/>
  <c r="DE693" i="5"/>
  <c r="DF612" i="5"/>
  <c r="DE606" i="5"/>
  <c r="DE702" i="5" s="1"/>
  <c r="DE676" i="5"/>
  <c r="DE15" i="20"/>
  <c r="DD14" i="20"/>
  <c r="DC37" i="10"/>
  <c r="DD36" i="10"/>
  <c r="DC627" i="5"/>
  <c r="DC628" i="5" s="1"/>
  <c r="D179" i="18"/>
  <c r="DB89" i="20"/>
  <c r="DB90" i="20" s="1"/>
  <c r="DA631" i="5"/>
  <c r="DA632" i="5" s="1"/>
  <c r="DB669" i="5"/>
  <c r="AT6" i="18" l="1"/>
  <c r="J81" i="18" s="1"/>
  <c r="N609" i="19"/>
  <c r="N589" i="19"/>
  <c r="O583" i="19"/>
  <c r="DK24" i="13"/>
  <c r="AU23" i="20"/>
  <c r="AJ26" i="20"/>
  <c r="AJ28" i="20"/>
  <c r="AJ29" i="20" s="1"/>
  <c r="AJ94" i="20"/>
  <c r="AJ96" i="20"/>
  <c r="AW712" i="5"/>
  <c r="AV71" i="20" s="1"/>
  <c r="DA54" i="20"/>
  <c r="DA56" i="20" s="1"/>
  <c r="BX99" i="20"/>
  <c r="BY763" i="5" s="1"/>
  <c r="CO63" i="20"/>
  <c r="CP691" i="5"/>
  <c r="CP675" i="5"/>
  <c r="CP674" i="5"/>
  <c r="CP620" i="5"/>
  <c r="CP611" i="5"/>
  <c r="DB631" i="5"/>
  <c r="DB632" i="5" s="1"/>
  <c r="DB657" i="5"/>
  <c r="DB658" i="5" s="1"/>
  <c r="DC642" i="5"/>
  <c r="DC643" i="5" s="1"/>
  <c r="DC629" i="5"/>
  <c r="DC630" i="5" s="1"/>
  <c r="AV736" i="5"/>
  <c r="AT14" i="18" s="1"/>
  <c r="J89" i="18" s="1"/>
  <c r="DA663" i="5"/>
  <c r="DA672" i="5"/>
  <c r="DC668" i="5"/>
  <c r="DC669" i="5" s="1"/>
  <c r="DA659" i="5"/>
  <c r="DA650" i="5"/>
  <c r="BY29" i="20"/>
  <c r="CA11" i="14"/>
  <c r="CY31" i="3"/>
  <c r="CY32" i="3" s="1"/>
  <c r="CZ26" i="3"/>
  <c r="DA646" i="5"/>
  <c r="DA637" i="5"/>
  <c r="CS617" i="5"/>
  <c r="CZ57" i="20"/>
  <c r="CZ58" i="20" s="1"/>
  <c r="DD37" i="10"/>
  <c r="DE36" i="10"/>
  <c r="DM28" i="13"/>
  <c r="DM29" i="13" s="1"/>
  <c r="DM30" i="13" s="1"/>
  <c r="CS24" i="18"/>
  <c r="M199" i="18" s="1"/>
  <c r="CU716" i="5"/>
  <c r="CS8" i="18" s="1"/>
  <c r="M183" i="18" s="1"/>
  <c r="CV610" i="5"/>
  <c r="CX34" i="3"/>
  <c r="CX35" i="3" s="1"/>
  <c r="CX33" i="3"/>
  <c r="DI14" i="21"/>
  <c r="DD16" i="20"/>
  <c r="DD17" i="20" s="1"/>
  <c r="DC2" i="18"/>
  <c r="K202" i="18" s="1"/>
  <c r="DH15" i="16"/>
  <c r="DE622" i="5"/>
  <c r="DE623" i="5" s="1"/>
  <c r="DE648" i="5"/>
  <c r="DE649" i="5" s="1"/>
  <c r="DE635" i="5"/>
  <c r="DE636" i="5" s="1"/>
  <c r="DE609" i="5"/>
  <c r="DE661" i="5"/>
  <c r="DE662" i="5" s="1"/>
  <c r="DF607" i="5"/>
  <c r="CI9" i="18"/>
  <c r="C184" i="18" s="1"/>
  <c r="CK730" i="5"/>
  <c r="DI789" i="5"/>
  <c r="DH791" i="5"/>
  <c r="DH790" i="5"/>
  <c r="DH834" i="5"/>
  <c r="CM20" i="20"/>
  <c r="CL4" i="18"/>
  <c r="CN692" i="5"/>
  <c r="CN697" i="5"/>
  <c r="DG664" i="5"/>
  <c r="DF682" i="5"/>
  <c r="DD640" i="5"/>
  <c r="DD641" i="5" s="1"/>
  <c r="BY99" i="20"/>
  <c r="BZ763" i="5" s="1"/>
  <c r="CH9" i="18"/>
  <c r="N159" i="18" s="1"/>
  <c r="CJ730" i="5"/>
  <c r="DI28" i="3"/>
  <c r="DH27" i="3"/>
  <c r="DH25" i="3" a="1"/>
  <c r="DH25" i="3" s="1"/>
  <c r="DD666" i="5"/>
  <c r="DD667" i="5" s="1"/>
  <c r="DK57" i="13"/>
  <c r="DB670" i="5"/>
  <c r="DB671" i="5" s="1"/>
  <c r="DM43" i="13"/>
  <c r="DM44" i="13" s="1"/>
  <c r="K79" i="18"/>
  <c r="DC40" i="20"/>
  <c r="DC45" i="20" s="1"/>
  <c r="DD614" i="5"/>
  <c r="DD30" i="3" a="1"/>
  <c r="DD30" i="3" s="1"/>
  <c r="DM54" i="13"/>
  <c r="DM55" i="13" s="1"/>
  <c r="CZ64" i="20"/>
  <c r="DA624" i="5"/>
  <c r="DA633" i="5"/>
  <c r="DH638" i="5"/>
  <c r="AW64" i="20"/>
  <c r="AX633" i="5"/>
  <c r="AX624" i="5"/>
  <c r="AX691" i="5"/>
  <c r="AX685" i="5"/>
  <c r="DL29" i="13"/>
  <c r="DL30" i="13" s="1"/>
  <c r="AV19" i="20"/>
  <c r="DC18" i="18"/>
  <c r="K218" i="18" s="1"/>
  <c r="DJ20" i="16"/>
  <c r="DI14" i="16"/>
  <c r="DI21" i="16" s="1"/>
  <c r="DI17" i="16"/>
  <c r="DG1055" i="5"/>
  <c r="DG944" i="5"/>
  <c r="DG1001" i="5"/>
  <c r="DI651" i="5"/>
  <c r="CV24" i="16"/>
  <c r="CV25" i="16" s="1"/>
  <c r="CV19" i="16" s="1"/>
  <c r="DD627" i="5"/>
  <c r="DD628" i="5" s="1"/>
  <c r="DB644" i="5"/>
  <c r="DB645" i="5" s="1"/>
  <c r="CK51" i="20"/>
  <c r="CK71" i="20"/>
  <c r="CK21" i="20"/>
  <c r="CK22" i="20" s="1"/>
  <c r="CJ5" i="18"/>
  <c r="CL714" i="5"/>
  <c r="DI945" i="5"/>
  <c r="DH943" i="5"/>
  <c r="DH942" i="5"/>
  <c r="CX18" i="16"/>
  <c r="CW22" i="16"/>
  <c r="CW23" i="16" s="1"/>
  <c r="DN50" i="13"/>
  <c r="DN39" i="13"/>
  <c r="DN36" i="13"/>
  <c r="DN42" i="13"/>
  <c r="DN53" i="13"/>
  <c r="DN49" i="13"/>
  <c r="DN47" i="13"/>
  <c r="DN38" i="13"/>
  <c r="DN52" i="13"/>
  <c r="DN41" i="13"/>
  <c r="DN37" i="13"/>
  <c r="DN48" i="13"/>
  <c r="DO13" i="13"/>
  <c r="DN51" i="13"/>
  <c r="DN16" i="13"/>
  <c r="DN19" i="13"/>
  <c r="DN15" i="13"/>
  <c r="DN34" i="13"/>
  <c r="DN35" i="13"/>
  <c r="DN27" i="13"/>
  <c r="DN18" i="13"/>
  <c r="DN14" i="13"/>
  <c r="DN40" i="13"/>
  <c r="DN17" i="13"/>
  <c r="DC89" i="20"/>
  <c r="DC90" i="20" s="1"/>
  <c r="CQ618" i="5"/>
  <c r="CQ619" i="5" s="1"/>
  <c r="CM712" i="5"/>
  <c r="CR618" i="5"/>
  <c r="CR619" i="5" s="1"/>
  <c r="DF72" i="22"/>
  <c r="DE71" i="22"/>
  <c r="DD93" i="20"/>
  <c r="DD25" i="20"/>
  <c r="DD24" i="20"/>
  <c r="DD92" i="20"/>
  <c r="DD18" i="20"/>
  <c r="DE708" i="5"/>
  <c r="DE710" i="5"/>
  <c r="DE677" i="5"/>
  <c r="DE703" i="5"/>
  <c r="DE679" i="5"/>
  <c r="DE684" i="5"/>
  <c r="DE678" i="5"/>
  <c r="BX29" i="20"/>
  <c r="BZ11" i="14"/>
  <c r="DC656" i="5"/>
  <c r="DL22" i="13"/>
  <c r="DL23" i="13" s="1"/>
  <c r="DD90" i="22"/>
  <c r="DD89" i="22"/>
  <c r="DD84" i="22"/>
  <c r="DD83" i="22"/>
  <c r="DD74" i="22"/>
  <c r="DE613" i="5" s="1"/>
  <c r="DD82" i="22"/>
  <c r="DD81" i="22"/>
  <c r="AY629" i="5" s="1"/>
  <c r="AY630" i="5" s="1"/>
  <c r="DD87" i="22"/>
  <c r="DD77" i="22"/>
  <c r="DE652" i="5" s="1"/>
  <c r="DD76" i="22"/>
  <c r="DE639" i="5" s="1"/>
  <c r="DD75" i="22"/>
  <c r="DE626" i="5" s="1"/>
  <c r="DD88" i="22"/>
  <c r="DD78" i="22"/>
  <c r="DE665" i="5" s="1"/>
  <c r="DD80" i="22"/>
  <c r="DJ13" i="21"/>
  <c r="DD3" i="18"/>
  <c r="L203" i="18" s="1"/>
  <c r="DF743" i="5"/>
  <c r="DF707" i="5"/>
  <c r="DF701" i="5"/>
  <c r="DF695" i="5"/>
  <c r="DF706" i="5"/>
  <c r="DF700" i="5"/>
  <c r="DF694" i="5"/>
  <c r="DF711" i="5"/>
  <c r="DF705" i="5"/>
  <c r="DF704" i="5"/>
  <c r="DF698" i="5"/>
  <c r="DF689" i="5"/>
  <c r="DF699" i="5"/>
  <c r="DF693" i="5"/>
  <c r="DF709" i="5"/>
  <c r="DF676" i="5"/>
  <c r="DF606" i="5"/>
  <c r="DF702" i="5" s="1"/>
  <c r="DF696" i="5"/>
  <c r="DF690" i="5"/>
  <c r="DG612" i="5"/>
  <c r="DF862" i="5"/>
  <c r="DE738" i="5"/>
  <c r="DD732" i="5"/>
  <c r="DD800" i="5" s="1"/>
  <c r="DH625" i="5"/>
  <c r="CO685" i="5"/>
  <c r="E179" i="18"/>
  <c r="DG855" i="5"/>
  <c r="DG848" i="5"/>
  <c r="DD653" i="5"/>
  <c r="DD654" i="5" s="1"/>
  <c r="DF15" i="20"/>
  <c r="DE14" i="20"/>
  <c r="DM20" i="13"/>
  <c r="DM21" i="13" s="1"/>
  <c r="DM22" i="13" s="1"/>
  <c r="DM23" i="13" s="1"/>
  <c r="CL19" i="20"/>
  <c r="DB49" i="20"/>
  <c r="DB52" i="20" s="1"/>
  <c r="DB50" i="20"/>
  <c r="DB46" i="20"/>
  <c r="O609" i="19" l="1"/>
  <c r="O589" i="19"/>
  <c r="P583" i="19"/>
  <c r="AL11" i="14"/>
  <c r="AJ99" i="20"/>
  <c r="AK763" i="5" s="1"/>
  <c r="AW714" i="5"/>
  <c r="AW717" i="5" s="1"/>
  <c r="AU5" i="18"/>
  <c r="AV21" i="20"/>
  <c r="AV22" i="20" s="1"/>
  <c r="AK96" i="20" s="1"/>
  <c r="AV51" i="20"/>
  <c r="DB54" i="20"/>
  <c r="DB56" i="20" s="1"/>
  <c r="DB659" i="5"/>
  <c r="DB650" i="5"/>
  <c r="CP63" i="20"/>
  <c r="CQ691" i="5"/>
  <c r="CQ675" i="5"/>
  <c r="CQ674" i="5"/>
  <c r="CQ620" i="5"/>
  <c r="CQ611" i="5"/>
  <c r="DA64" i="20"/>
  <c r="DB624" i="5"/>
  <c r="DB633" i="5"/>
  <c r="DD629" i="5"/>
  <c r="DD630" i="5" s="1"/>
  <c r="DD642" i="5"/>
  <c r="DD643" i="5" s="1"/>
  <c r="DC631" i="5"/>
  <c r="DC632" i="5" s="1"/>
  <c r="DD655" i="5"/>
  <c r="DD656" i="5" s="1"/>
  <c r="DE666" i="5"/>
  <c r="DE667" i="5" s="1"/>
  <c r="DE668" i="5" s="1"/>
  <c r="CY18" i="16"/>
  <c r="CX22" i="16"/>
  <c r="CX23" i="16" s="1"/>
  <c r="CL717" i="5"/>
  <c r="CT24" i="18"/>
  <c r="N199" i="18" s="1"/>
  <c r="CV716" i="5"/>
  <c r="CT8" i="18" s="1"/>
  <c r="N183" i="18" s="1"/>
  <c r="CW610" i="5"/>
  <c r="L217" i="5"/>
  <c r="DC644" i="5"/>
  <c r="DC645" i="5" s="1"/>
  <c r="DN28" i="13"/>
  <c r="D180" i="18"/>
  <c r="CJ6" i="18"/>
  <c r="D181" i="18" s="1"/>
  <c r="DI834" i="5"/>
  <c r="DJ789" i="5"/>
  <c r="DI791" i="5"/>
  <c r="DI790" i="5"/>
  <c r="DA57" i="20"/>
  <c r="DA58" i="20" s="1"/>
  <c r="DL31" i="13"/>
  <c r="DE627" i="5"/>
  <c r="DE628" i="5" s="1"/>
  <c r="DN54" i="13"/>
  <c r="DN55" i="13" s="1"/>
  <c r="BZ96" i="20"/>
  <c r="BZ94" i="20"/>
  <c r="CK23" i="20"/>
  <c r="BZ26" i="20"/>
  <c r="BZ28" i="20"/>
  <c r="CK91" i="20"/>
  <c r="CZ31" i="3"/>
  <c r="CZ32" i="3" s="1"/>
  <c r="DA26" i="3"/>
  <c r="CN20" i="20"/>
  <c r="CM4" i="18"/>
  <c r="CO692" i="5"/>
  <c r="CO697" i="5"/>
  <c r="DL24" i="13"/>
  <c r="DE640" i="5"/>
  <c r="DE641" i="5" s="1"/>
  <c r="DE89" i="22"/>
  <c r="DE84" i="22"/>
  <c r="DE83" i="22"/>
  <c r="DE82" i="22"/>
  <c r="DE81" i="22"/>
  <c r="DE88" i="22"/>
  <c r="DE90" i="22"/>
  <c r="DE77" i="22"/>
  <c r="DF652" i="5" s="1"/>
  <c r="DE87" i="22"/>
  <c r="DE80" i="22"/>
  <c r="DE78" i="22"/>
  <c r="DF665" i="5" s="1"/>
  <c r="DE76" i="22"/>
  <c r="DF639" i="5" s="1"/>
  <c r="DE75" i="22"/>
  <c r="DF626" i="5" s="1"/>
  <c r="DE74" i="22"/>
  <c r="DF613" i="5" s="1"/>
  <c r="DN43" i="13"/>
  <c r="DN44" i="13" s="1"/>
  <c r="DH1055" i="5"/>
  <c r="DH944" i="5"/>
  <c r="DH1001" i="5"/>
  <c r="DK20" i="16"/>
  <c r="DJ17" i="16"/>
  <c r="DJ14" i="16"/>
  <c r="DJ21" i="16" s="1"/>
  <c r="CS618" i="5"/>
  <c r="CS619" i="5" s="1"/>
  <c r="CY34" i="3"/>
  <c r="CY35" i="3" s="1"/>
  <c r="CY33" i="3"/>
  <c r="DE653" i="5"/>
  <c r="DE654" i="5" s="1"/>
  <c r="DE655" i="5" s="1"/>
  <c r="DG72" i="22"/>
  <c r="DF71" i="22"/>
  <c r="DD668" i="5"/>
  <c r="DD669" i="5" s="1"/>
  <c r="DI638" i="5"/>
  <c r="CN712" i="5"/>
  <c r="DG862" i="5"/>
  <c r="DI625" i="5"/>
  <c r="DK13" i="21"/>
  <c r="DE3" i="18"/>
  <c r="M203" i="18" s="1"/>
  <c r="DG743" i="5"/>
  <c r="DG707" i="5"/>
  <c r="DG701" i="5"/>
  <c r="DG695" i="5"/>
  <c r="DG689" i="5"/>
  <c r="DG706" i="5"/>
  <c r="DG700" i="5"/>
  <c r="DG694" i="5"/>
  <c r="DG711" i="5"/>
  <c r="DG704" i="5"/>
  <c r="DG709" i="5"/>
  <c r="DG698" i="5"/>
  <c r="DG696" i="5"/>
  <c r="DG690" i="5"/>
  <c r="DG699" i="5"/>
  <c r="DG693" i="5"/>
  <c r="DG676" i="5"/>
  <c r="DG705" i="5"/>
  <c r="DH612" i="5"/>
  <c r="DG606" i="5"/>
  <c r="DG702" i="5" s="1"/>
  <c r="DD18" i="18"/>
  <c r="L218" i="18" s="1"/>
  <c r="DD89" i="20"/>
  <c r="DD90" i="20" s="1"/>
  <c r="DJ945" i="5"/>
  <c r="DI943" i="5"/>
  <c r="DI942" i="5"/>
  <c r="AY631" i="5"/>
  <c r="AY632" i="5" s="1"/>
  <c r="DJ651" i="5"/>
  <c r="DC49" i="20"/>
  <c r="DC52" i="20" s="1"/>
  <c r="DC50" i="20"/>
  <c r="DC46" i="20"/>
  <c r="DJ28" i="3"/>
  <c r="DI27" i="3"/>
  <c r="DI25" i="3" a="1"/>
  <c r="DI25" i="3" s="1"/>
  <c r="F179" i="18"/>
  <c r="DC670" i="5"/>
  <c r="DC671" i="5" s="1"/>
  <c r="DC657" i="5"/>
  <c r="DC658" i="5" s="1"/>
  <c r="DD615" i="5"/>
  <c r="CM19" i="20"/>
  <c r="DM31" i="13"/>
  <c r="DE92" i="20"/>
  <c r="DE93" i="20"/>
  <c r="DE25" i="20"/>
  <c r="DE24" i="20"/>
  <c r="DE18" i="20"/>
  <c r="DF738" i="5"/>
  <c r="DE732" i="5"/>
  <c r="DE800" i="5" s="1"/>
  <c r="DD40" i="20"/>
  <c r="DD45" i="20" s="1"/>
  <c r="DE614" i="5"/>
  <c r="DE30" i="3" a="1"/>
  <c r="DE30" i="3" s="1"/>
  <c r="DO50" i="13"/>
  <c r="DO42" i="13"/>
  <c r="DO27" i="13"/>
  <c r="DO53" i="13"/>
  <c r="DO49" i="13"/>
  <c r="DO35" i="13"/>
  <c r="DO47" i="13"/>
  <c r="DO38" i="13"/>
  <c r="DO52" i="13"/>
  <c r="DO41" i="13"/>
  <c r="DO37" i="13"/>
  <c r="DO51" i="13"/>
  <c r="DO48" i="13"/>
  <c r="DO40" i="13"/>
  <c r="DO36" i="13"/>
  <c r="DO16" i="13"/>
  <c r="DO19" i="13"/>
  <c r="DO15" i="13"/>
  <c r="DO34" i="13"/>
  <c r="DO18" i="13"/>
  <c r="DO39" i="13"/>
  <c r="DO14" i="13"/>
  <c r="DO17" i="13"/>
  <c r="DP13" i="13"/>
  <c r="DB637" i="5"/>
  <c r="DB646" i="5"/>
  <c r="CP685" i="5"/>
  <c r="DM24" i="13"/>
  <c r="DG15" i="20"/>
  <c r="DF14" i="20"/>
  <c r="CQ63" i="20"/>
  <c r="CR675" i="5"/>
  <c r="CR674" i="5"/>
  <c r="CR620" i="5"/>
  <c r="CR691" i="5"/>
  <c r="CR611" i="5"/>
  <c r="AW20" i="20"/>
  <c r="AV4" i="18"/>
  <c r="AX692" i="5"/>
  <c r="AX697" i="5"/>
  <c r="DB663" i="5"/>
  <c r="DB672" i="5"/>
  <c r="DH855" i="5"/>
  <c r="DH848" i="5"/>
  <c r="DF710" i="5"/>
  <c r="DF708" i="5"/>
  <c r="DF679" i="5"/>
  <c r="DF684" i="5"/>
  <c r="DF677" i="5"/>
  <c r="DF703" i="5"/>
  <c r="DF678" i="5"/>
  <c r="DJ14" i="21"/>
  <c r="DE16" i="20"/>
  <c r="DE17" i="20" s="1"/>
  <c r="DD2" i="18"/>
  <c r="L202" i="18" s="1"/>
  <c r="DI15" i="16"/>
  <c r="DF635" i="5"/>
  <c r="DF636" i="5" s="1"/>
  <c r="DF648" i="5"/>
  <c r="DF649" i="5" s="1"/>
  <c r="DF661" i="5"/>
  <c r="DF662" i="5" s="1"/>
  <c r="DG607" i="5"/>
  <c r="DF622" i="5"/>
  <c r="DF623" i="5" s="1"/>
  <c r="DF609" i="5"/>
  <c r="CT616" i="5"/>
  <c r="CL71" i="20"/>
  <c r="CL51" i="20"/>
  <c r="CL21" i="20"/>
  <c r="CL22" i="20" s="1"/>
  <c r="CK5" i="18"/>
  <c r="CM714" i="5"/>
  <c r="DN20" i="13"/>
  <c r="CW24" i="16"/>
  <c r="CW25" i="16" s="1"/>
  <c r="CW19" i="16" s="1"/>
  <c r="DH664" i="5"/>
  <c r="DG682" i="5"/>
  <c r="DF36" i="10"/>
  <c r="DE37" i="10"/>
  <c r="DL57" i="13" l="1"/>
  <c r="DM57" i="13"/>
  <c r="E654" i="19"/>
  <c r="P609" i="19"/>
  <c r="P589" i="19"/>
  <c r="K80" i="18"/>
  <c r="AU6" i="18"/>
  <c r="K81" i="18" s="1"/>
  <c r="AV91" i="20"/>
  <c r="AV23" i="20"/>
  <c r="AK26" i="20"/>
  <c r="AK28" i="20"/>
  <c r="AK29" i="20" s="1"/>
  <c r="AK94" i="20"/>
  <c r="DC54" i="20"/>
  <c r="DC56" i="20" s="1"/>
  <c r="AX712" i="5"/>
  <c r="AW71" i="20" s="1"/>
  <c r="DD670" i="5"/>
  <c r="DD671" i="5" s="1"/>
  <c r="DE629" i="5"/>
  <c r="DE630" i="5" s="1"/>
  <c r="DD657" i="5"/>
  <c r="DD658" i="5" s="1"/>
  <c r="DB64" i="20"/>
  <c r="DC624" i="5"/>
  <c r="DC633" i="5"/>
  <c r="DD644" i="5"/>
  <c r="DD645" i="5" s="1"/>
  <c r="DD631" i="5"/>
  <c r="DD632" i="5" s="1"/>
  <c r="AX64" i="20"/>
  <c r="AY633" i="5"/>
  <c r="AY624" i="5"/>
  <c r="AY691" i="5"/>
  <c r="AY685" i="5"/>
  <c r="CR63" i="20"/>
  <c r="CS675" i="5"/>
  <c r="CS674" i="5"/>
  <c r="CS620" i="5"/>
  <c r="CS691" i="5"/>
  <c r="CS611" i="5"/>
  <c r="DE642" i="5"/>
  <c r="DE643" i="5" s="1"/>
  <c r="L79" i="18"/>
  <c r="DF92" i="20"/>
  <c r="DF93" i="20"/>
  <c r="DF25" i="20"/>
  <c r="DF24" i="20"/>
  <c r="DF18" i="20"/>
  <c r="DJ625" i="5"/>
  <c r="DF640" i="5"/>
  <c r="DF641" i="5" s="1"/>
  <c r="BZ29" i="20"/>
  <c r="CB11" i="14"/>
  <c r="DI855" i="5"/>
  <c r="DI848" i="5"/>
  <c r="AW19" i="20"/>
  <c r="DH15" i="20"/>
  <c r="DG14" i="20"/>
  <c r="DO28" i="13"/>
  <c r="DF666" i="5"/>
  <c r="DF667" i="5" s="1"/>
  <c r="DF668" i="5" s="1"/>
  <c r="G179" i="18"/>
  <c r="DD49" i="20"/>
  <c r="DD52" i="20" s="1"/>
  <c r="DD50" i="20"/>
  <c r="DD46" i="20"/>
  <c r="DI1055" i="5"/>
  <c r="DI944" i="5"/>
  <c r="DI1001" i="5"/>
  <c r="DH862" i="5"/>
  <c r="DF90" i="22"/>
  <c r="DF89" i="22"/>
  <c r="DF83" i="22"/>
  <c r="DF82" i="22"/>
  <c r="DF81" i="22"/>
  <c r="AZ629" i="5" s="1"/>
  <c r="AZ630" i="5" s="1"/>
  <c r="DF88" i="22"/>
  <c r="DF87" i="22"/>
  <c r="DF77" i="22"/>
  <c r="DG652" i="5" s="1"/>
  <c r="DF84" i="22"/>
  <c r="DF80" i="22"/>
  <c r="DF75" i="22"/>
  <c r="DG626" i="5" s="1"/>
  <c r="DF78" i="22"/>
  <c r="DG665" i="5" s="1"/>
  <c r="DF76" i="22"/>
  <c r="DG639" i="5" s="1"/>
  <c r="DF74" i="22"/>
  <c r="DG613" i="5" s="1"/>
  <c r="CU616" i="5"/>
  <c r="CN19" i="20"/>
  <c r="DE615" i="5"/>
  <c r="DH72" i="22"/>
  <c r="DG71" i="22"/>
  <c r="DL20" i="16"/>
  <c r="DK17" i="16"/>
  <c r="DK14" i="16"/>
  <c r="DK21" i="16" s="1"/>
  <c r="DA31" i="3"/>
  <c r="DA32" i="3" s="1"/>
  <c r="DB26" i="3"/>
  <c r="CT617" i="5"/>
  <c r="DP50" i="13"/>
  <c r="DP39" i="13"/>
  <c r="DP36" i="13"/>
  <c r="DP42" i="13"/>
  <c r="DP27" i="13"/>
  <c r="DP53" i="13"/>
  <c r="DP49" i="13"/>
  <c r="DP35" i="13"/>
  <c r="DP47" i="13"/>
  <c r="DP38" i="13"/>
  <c r="DP52" i="13"/>
  <c r="DP41" i="13"/>
  <c r="DP51" i="13"/>
  <c r="DP48" i="13"/>
  <c r="DP40" i="13"/>
  <c r="DP19" i="13"/>
  <c r="DP15" i="13"/>
  <c r="DP34" i="13"/>
  <c r="DP18" i="13"/>
  <c r="DP37" i="13"/>
  <c r="DP14" i="13"/>
  <c r="DP17" i="13"/>
  <c r="DQ13" i="13"/>
  <c r="DP16" i="13"/>
  <c r="DK651" i="5"/>
  <c r="DJ943" i="5"/>
  <c r="DJ942" i="5"/>
  <c r="DK945" i="5"/>
  <c r="CM71" i="20"/>
  <c r="CM51" i="20"/>
  <c r="CM21" i="20"/>
  <c r="CM22" i="20" s="1"/>
  <c r="CL5" i="18"/>
  <c r="CN714" i="5"/>
  <c r="DF653" i="5"/>
  <c r="DF654" i="5" s="1"/>
  <c r="DF655" i="5" s="1"/>
  <c r="CZ34" i="3"/>
  <c r="CZ35" i="3" s="1"/>
  <c r="CZ33" i="3"/>
  <c r="BZ99" i="20"/>
  <c r="CA763" i="5" s="1"/>
  <c r="DI664" i="5"/>
  <c r="DH682" i="5"/>
  <c r="DC646" i="5"/>
  <c r="DC637" i="5"/>
  <c r="DB57" i="20"/>
  <c r="DB58" i="20" s="1"/>
  <c r="CO20" i="20"/>
  <c r="CN4" i="18"/>
  <c r="CP692" i="5"/>
  <c r="CP697" i="5"/>
  <c r="DO20" i="13"/>
  <c r="DO21" i="13" s="1"/>
  <c r="DC659" i="5"/>
  <c r="DC650" i="5"/>
  <c r="AU9" i="18"/>
  <c r="K84" i="18" s="1"/>
  <c r="AW730" i="5"/>
  <c r="AW739" i="5" s="1"/>
  <c r="CJ9" i="18"/>
  <c r="D184" i="18" s="1"/>
  <c r="CL730" i="5"/>
  <c r="DJ27" i="3"/>
  <c r="DJ25" i="3" a="1"/>
  <c r="DJ25" i="3" s="1"/>
  <c r="DK28" i="3"/>
  <c r="DG710" i="5"/>
  <c r="DG703" i="5"/>
  <c r="DG708" i="5"/>
  <c r="DG684" i="5"/>
  <c r="DG678" i="5"/>
  <c r="DG677" i="5"/>
  <c r="DG679" i="5"/>
  <c r="DE18" i="18"/>
  <c r="M218" i="18" s="1"/>
  <c r="CX24" i="16"/>
  <c r="CX25" i="16" s="1"/>
  <c r="CX19" i="16" s="1"/>
  <c r="DE89" i="20"/>
  <c r="DE90" i="20" s="1"/>
  <c r="CR685" i="5"/>
  <c r="DG738" i="5"/>
  <c r="DF732" i="5"/>
  <c r="DF800" i="5" s="1"/>
  <c r="DL13" i="21"/>
  <c r="DF3" i="18"/>
  <c r="N203" i="18" s="1"/>
  <c r="DH743" i="5"/>
  <c r="DH706" i="5"/>
  <c r="DH700" i="5"/>
  <c r="DH694" i="5"/>
  <c r="DH711" i="5"/>
  <c r="DH705" i="5"/>
  <c r="DH699" i="5"/>
  <c r="DH693" i="5"/>
  <c r="DH704" i="5"/>
  <c r="DH709" i="5"/>
  <c r="DH698" i="5"/>
  <c r="DH689" i="5"/>
  <c r="DH696" i="5"/>
  <c r="DH690" i="5"/>
  <c r="DH707" i="5"/>
  <c r="DH676" i="5"/>
  <c r="DH695" i="5"/>
  <c r="DH606" i="5"/>
  <c r="DH701" i="5"/>
  <c r="DI612" i="5"/>
  <c r="DN29" i="13"/>
  <c r="DN30" i="13" s="1"/>
  <c r="CZ18" i="16"/>
  <c r="CY22" i="16"/>
  <c r="CY23" i="16" s="1"/>
  <c r="CM717" i="5"/>
  <c r="DN21" i="13"/>
  <c r="DK14" i="21"/>
  <c r="DF16" i="20"/>
  <c r="DF17" i="20" s="1"/>
  <c r="DE2" i="18"/>
  <c r="M202" i="18" s="1"/>
  <c r="DJ15" i="16"/>
  <c r="DG635" i="5"/>
  <c r="DG636" i="5" s="1"/>
  <c r="DG648" i="5"/>
  <c r="DG649" i="5" s="1"/>
  <c r="DG661" i="5"/>
  <c r="DG662" i="5" s="1"/>
  <c r="DH607" i="5"/>
  <c r="DG609" i="5"/>
  <c r="DG622" i="5"/>
  <c r="DG623" i="5" s="1"/>
  <c r="DO43" i="13"/>
  <c r="DO44" i="13" s="1"/>
  <c r="DO54" i="13"/>
  <c r="DO55" i="13" s="1"/>
  <c r="K15" i="15"/>
  <c r="L220" i="5"/>
  <c r="L221" i="5" s="1"/>
  <c r="DG36" i="10"/>
  <c r="DF37" i="10"/>
  <c r="DC672" i="5"/>
  <c r="DC663" i="5"/>
  <c r="DJ638" i="5"/>
  <c r="DE656" i="5"/>
  <c r="DE40" i="20"/>
  <c r="DE45" i="20" s="1"/>
  <c r="DF614" i="5"/>
  <c r="DF615" i="5" s="1"/>
  <c r="DF30" i="3" a="1"/>
  <c r="DF30" i="3" s="1"/>
  <c r="DJ834" i="5"/>
  <c r="DK789" i="5"/>
  <c r="DJ791" i="5"/>
  <c r="DJ790" i="5"/>
  <c r="CU24" i="18"/>
  <c r="C224" i="18" s="1"/>
  <c r="CW716" i="5"/>
  <c r="CU8" i="18" s="1"/>
  <c r="C208" i="18" s="1"/>
  <c r="CX610" i="5"/>
  <c r="DE669" i="5"/>
  <c r="E180" i="18"/>
  <c r="CK6" i="18"/>
  <c r="E181" i="18" s="1"/>
  <c r="CA96" i="20"/>
  <c r="CA28" i="20"/>
  <c r="CA26" i="20"/>
  <c r="CA94" i="20"/>
  <c r="CL23" i="20"/>
  <c r="CL91" i="20"/>
  <c r="DF627" i="5"/>
  <c r="DF628" i="5" s="1"/>
  <c r="CO712" i="5"/>
  <c r="CQ685" i="5"/>
  <c r="D660" i="19" l="1"/>
  <c r="Q589" i="19"/>
  <c r="E680" i="19"/>
  <c r="E644" i="19"/>
  <c r="F644" i="19" s="1"/>
  <c r="G644" i="19" s="1"/>
  <c r="H644" i="19" s="1"/>
  <c r="I644" i="19" s="1"/>
  <c r="J644" i="19" s="1"/>
  <c r="K644" i="19" s="1"/>
  <c r="L644" i="19" s="1"/>
  <c r="M644" i="19" s="1"/>
  <c r="N644" i="19" s="1"/>
  <c r="O644" i="19" s="1"/>
  <c r="P644" i="19" s="1"/>
  <c r="F654" i="19"/>
  <c r="E660" i="19"/>
  <c r="AX714" i="5"/>
  <c r="AX717" i="5" s="1"/>
  <c r="AV5" i="18"/>
  <c r="L80" i="18" s="1"/>
  <c r="AW21" i="20"/>
  <c r="AW22" i="20" s="1"/>
  <c r="AW51" i="20"/>
  <c r="AK99" i="20"/>
  <c r="AL763" i="5" s="1"/>
  <c r="AM11" i="14"/>
  <c r="DD54" i="20"/>
  <c r="DD56" i="20" s="1"/>
  <c r="CA99" i="20"/>
  <c r="CB763" i="5" s="1"/>
  <c r="DE644" i="5"/>
  <c r="DE645" i="5" s="1"/>
  <c r="DC64" i="20"/>
  <c r="DD633" i="5"/>
  <c r="DD624" i="5"/>
  <c r="DD637" i="5"/>
  <c r="DD646" i="5"/>
  <c r="DF642" i="5"/>
  <c r="DF643" i="5" s="1"/>
  <c r="DF629" i="5"/>
  <c r="DF630" i="5" s="1"/>
  <c r="DD659" i="5"/>
  <c r="DD650" i="5"/>
  <c r="DE631" i="5"/>
  <c r="DE632" i="5" s="1"/>
  <c r="DD672" i="5"/>
  <c r="DD663" i="5"/>
  <c r="CP712" i="5"/>
  <c r="F180" i="18"/>
  <c r="CL6" i="18"/>
  <c r="F181" i="18" s="1"/>
  <c r="DP43" i="13"/>
  <c r="DP44" i="13" s="1"/>
  <c r="DF40" i="20"/>
  <c r="DF45" i="20" s="1"/>
  <c r="DG614" i="5"/>
  <c r="DG615" i="5" s="1"/>
  <c r="DG30" i="3" a="1"/>
  <c r="DG30" i="3" s="1"/>
  <c r="CV24" i="18"/>
  <c r="D224" i="18" s="1"/>
  <c r="CX716" i="5"/>
  <c r="CV8" i="18" s="1"/>
  <c r="D208" i="18" s="1"/>
  <c r="CY610" i="5"/>
  <c r="DH710" i="5"/>
  <c r="DH703" i="5"/>
  <c r="DH708" i="5"/>
  <c r="DH679" i="5"/>
  <c r="DH677" i="5"/>
  <c r="DH684" i="5"/>
  <c r="DH678" i="5"/>
  <c r="DF89" i="20"/>
  <c r="DF90" i="20" s="1"/>
  <c r="AW736" i="5"/>
  <c r="AU14" i="18" s="1"/>
  <c r="K89" i="18" s="1"/>
  <c r="DI682" i="5"/>
  <c r="DJ664" i="5"/>
  <c r="CB96" i="20"/>
  <c r="CB94" i="20"/>
  <c r="CB28" i="20"/>
  <c r="CB26" i="20"/>
  <c r="CM23" i="20"/>
  <c r="CM91" i="20"/>
  <c r="DP28" i="13"/>
  <c r="DP29" i="13" s="1"/>
  <c r="DP30" i="13" s="1"/>
  <c r="DB31" i="3"/>
  <c r="DB32" i="3" s="1"/>
  <c r="DC26" i="3"/>
  <c r="DG640" i="5"/>
  <c r="DG641" i="5" s="1"/>
  <c r="DN31" i="13"/>
  <c r="AX20" i="20"/>
  <c r="AW4" i="18"/>
  <c r="AY692" i="5"/>
  <c r="AY697" i="5"/>
  <c r="CP20" i="20"/>
  <c r="CO4" i="18"/>
  <c r="CQ692" i="5"/>
  <c r="CQ697" i="5"/>
  <c r="DJ855" i="5"/>
  <c r="DJ848" i="5"/>
  <c r="DH738" i="5"/>
  <c r="DG732" i="5"/>
  <c r="DG800" i="5" s="1"/>
  <c r="H179" i="18"/>
  <c r="DA34" i="3"/>
  <c r="DA35" i="3" s="1"/>
  <c r="DA33" i="3"/>
  <c r="DG666" i="5"/>
  <c r="DG667" i="5" s="1"/>
  <c r="DI862" i="5"/>
  <c r="DN22" i="13"/>
  <c r="DN23" i="13" s="1"/>
  <c r="CO19" i="20"/>
  <c r="DL651" i="5"/>
  <c r="DG627" i="5"/>
  <c r="DG628" i="5" s="1"/>
  <c r="CY24" i="16"/>
  <c r="CY25" i="16" s="1"/>
  <c r="CY19" i="16" s="1"/>
  <c r="DE670" i="5"/>
  <c r="DE671" i="5" s="1"/>
  <c r="DK638" i="5"/>
  <c r="DG37" i="10"/>
  <c r="DH36" i="10"/>
  <c r="DH702" i="5"/>
  <c r="CQ20" i="20"/>
  <c r="CP4" i="18"/>
  <c r="CR692" i="5"/>
  <c r="CR697" i="5"/>
  <c r="CV616" i="5"/>
  <c r="DO29" i="13"/>
  <c r="DO30" i="13" s="1"/>
  <c r="DK27" i="3"/>
  <c r="DK25" i="3" a="1"/>
  <c r="DK25" i="3" s="1"/>
  <c r="DL28" i="3"/>
  <c r="DM20" i="16"/>
  <c r="DL17" i="16"/>
  <c r="DL14" i="16"/>
  <c r="DL21" i="16" s="1"/>
  <c r="CT618" i="5"/>
  <c r="CT619" i="5" s="1"/>
  <c r="DG82" i="22"/>
  <c r="DG89" i="22"/>
  <c r="DG81" i="22"/>
  <c r="DG88" i="22"/>
  <c r="DG87" i="22"/>
  <c r="DG90" i="22"/>
  <c r="DG76" i="22"/>
  <c r="DH639" i="5" s="1"/>
  <c r="DG75" i="22"/>
  <c r="DH626" i="5" s="1"/>
  <c r="DG83" i="22"/>
  <c r="DG78" i="22"/>
  <c r="DH665" i="5" s="1"/>
  <c r="DG84" i="22"/>
  <c r="DG80" i="22"/>
  <c r="CW616" i="5" s="1"/>
  <c r="DG77" i="22"/>
  <c r="DH652" i="5" s="1"/>
  <c r="DG74" i="22"/>
  <c r="DH613" i="5" s="1"/>
  <c r="DG653" i="5"/>
  <c r="DG654" i="5" s="1"/>
  <c r="DG655" i="5" s="1"/>
  <c r="DK625" i="5"/>
  <c r="CN71" i="20"/>
  <c r="CN51" i="20"/>
  <c r="CN21" i="20"/>
  <c r="CN22" i="20" s="1"/>
  <c r="CM5" i="18"/>
  <c r="CO714" i="5"/>
  <c r="CA29" i="20"/>
  <c r="CC11" i="14"/>
  <c r="DO22" i="13"/>
  <c r="DO23" i="13" s="1"/>
  <c r="DQ42" i="13"/>
  <c r="DQ53" i="13"/>
  <c r="DQ49" i="13"/>
  <c r="DQ35" i="13"/>
  <c r="DQ47" i="13"/>
  <c r="DQ38" i="13"/>
  <c r="DQ52" i="13"/>
  <c r="DQ41" i="13"/>
  <c r="DQ37" i="13"/>
  <c r="DQ51" i="13"/>
  <c r="DQ48" i="13"/>
  <c r="DQ40" i="13"/>
  <c r="DQ50" i="13"/>
  <c r="DQ19" i="13"/>
  <c r="DQ15" i="13"/>
  <c r="DQ34" i="13"/>
  <c r="DQ18" i="13"/>
  <c r="DQ39" i="13"/>
  <c r="DQ27" i="13"/>
  <c r="DQ14" i="13"/>
  <c r="DQ17" i="13"/>
  <c r="DR13" i="13"/>
  <c r="DQ16" i="13"/>
  <c r="DQ36" i="13"/>
  <c r="DI72" i="22"/>
  <c r="DH71" i="22"/>
  <c r="DG92" i="20"/>
  <c r="DG93" i="20"/>
  <c r="DG25" i="20"/>
  <c r="DG24" i="20"/>
  <c r="DG18" i="20"/>
  <c r="CK9" i="18"/>
  <c r="E184" i="18" s="1"/>
  <c r="CM730" i="5"/>
  <c r="DK943" i="5"/>
  <c r="DK942" i="5"/>
  <c r="DL945" i="5"/>
  <c r="DI15" i="20"/>
  <c r="DH14" i="20"/>
  <c r="DE49" i="20"/>
  <c r="DE52" i="20" s="1"/>
  <c r="DE46" i="20"/>
  <c r="DE50" i="20"/>
  <c r="DP20" i="13"/>
  <c r="DP54" i="13"/>
  <c r="DP55" i="13" s="1"/>
  <c r="AZ631" i="5"/>
  <c r="AZ632" i="5" s="1"/>
  <c r="DL14" i="21"/>
  <c r="DG16" i="20"/>
  <c r="DG17" i="20" s="1"/>
  <c r="DF2" i="18"/>
  <c r="N202" i="18" s="1"/>
  <c r="DK15" i="16"/>
  <c r="DH635" i="5"/>
  <c r="DH636" i="5" s="1"/>
  <c r="DH661" i="5"/>
  <c r="DH662" i="5" s="1"/>
  <c r="DI607" i="5"/>
  <c r="DH609" i="5"/>
  <c r="DH622" i="5"/>
  <c r="DH623" i="5" s="1"/>
  <c r="DH648" i="5"/>
  <c r="DH649" i="5" s="1"/>
  <c r="DM13" i="21"/>
  <c r="DG3" i="18"/>
  <c r="C228" i="18" s="1"/>
  <c r="DI743" i="5"/>
  <c r="DI706" i="5"/>
  <c r="DI700" i="5"/>
  <c r="DI694" i="5"/>
  <c r="DI711" i="5"/>
  <c r="DI705" i="5"/>
  <c r="DI699" i="5"/>
  <c r="DI693" i="5"/>
  <c r="DI709" i="5"/>
  <c r="DI704" i="5"/>
  <c r="DI689" i="5"/>
  <c r="DI696" i="5"/>
  <c r="DI690" i="5"/>
  <c r="DI707" i="5"/>
  <c r="DI701" i="5"/>
  <c r="DI676" i="5"/>
  <c r="DI695" i="5"/>
  <c r="DI698" i="5"/>
  <c r="DI606" i="5"/>
  <c r="DJ612" i="5"/>
  <c r="DF18" i="18"/>
  <c r="N218" i="18" s="1"/>
  <c r="DF656" i="5"/>
  <c r="DC57" i="20"/>
  <c r="DC58" i="20" s="1"/>
  <c r="DF669" i="5"/>
  <c r="CS685" i="5"/>
  <c r="DL789" i="5"/>
  <c r="DK791" i="5"/>
  <c r="DK790" i="5"/>
  <c r="DK834" i="5"/>
  <c r="DE657" i="5"/>
  <c r="DE658" i="5" s="1"/>
  <c r="DA18" i="16"/>
  <c r="CZ22" i="16"/>
  <c r="CZ23" i="16" s="1"/>
  <c r="CN717" i="5"/>
  <c r="DJ1055" i="5"/>
  <c r="DJ944" i="5"/>
  <c r="DJ1001" i="5"/>
  <c r="CU617" i="5"/>
  <c r="F680" i="19" l="1"/>
  <c r="F660" i="19"/>
  <c r="G654" i="19"/>
  <c r="DP31" i="13"/>
  <c r="AV6" i="18"/>
  <c r="L81" i="18" s="1"/>
  <c r="AW91" i="20"/>
  <c r="DO24" i="13"/>
  <c r="AW23" i="20"/>
  <c r="AL26" i="20"/>
  <c r="AL28" i="20"/>
  <c r="AN11" i="14" s="1"/>
  <c r="AL94" i="20"/>
  <c r="AL96" i="20"/>
  <c r="AY712" i="5"/>
  <c r="AY714" i="5" s="1"/>
  <c r="AY717" i="5" s="1"/>
  <c r="DE54" i="20"/>
  <c r="DE56" i="20" s="1"/>
  <c r="CB99" i="20"/>
  <c r="CC763" i="5" s="1"/>
  <c r="DG642" i="5"/>
  <c r="DG643" i="5" s="1"/>
  <c r="M285" i="5"/>
  <c r="L19" i="15" s="1"/>
  <c r="DE672" i="5"/>
  <c r="DE663" i="5"/>
  <c r="AY64" i="20"/>
  <c r="AZ633" i="5"/>
  <c r="AZ624" i="5"/>
  <c r="AZ691" i="5"/>
  <c r="AZ685" i="5"/>
  <c r="M268" i="5"/>
  <c r="L18" i="15" s="1"/>
  <c r="M234" i="5"/>
  <c r="L16" i="15" s="1"/>
  <c r="M251" i="5"/>
  <c r="L17" i="15" s="1"/>
  <c r="DG668" i="5"/>
  <c r="DG669" i="5" s="1"/>
  <c r="DD64" i="20"/>
  <c r="DE624" i="5"/>
  <c r="DE633" i="5"/>
  <c r="CS63" i="20"/>
  <c r="CT674" i="5"/>
  <c r="CT675" i="5"/>
  <c r="CT620" i="5"/>
  <c r="CT691" i="5"/>
  <c r="CT611" i="5"/>
  <c r="DF631" i="5"/>
  <c r="DF632" i="5" s="1"/>
  <c r="DF644" i="5"/>
  <c r="DF645" i="5" s="1"/>
  <c r="DE637" i="5"/>
  <c r="DE646" i="5"/>
  <c r="DE650" i="5"/>
  <c r="DE659" i="5"/>
  <c r="DN20" i="16"/>
  <c r="DM17" i="16"/>
  <c r="DM14" i="16"/>
  <c r="DM21" i="16" s="1"/>
  <c r="DC31" i="3"/>
  <c r="DC32" i="3" s="1"/>
  <c r="DD26" i="3"/>
  <c r="DF670" i="5"/>
  <c r="DF671" i="5" s="1"/>
  <c r="DQ20" i="13"/>
  <c r="CO717" i="5"/>
  <c r="CV617" i="5"/>
  <c r="DJ862" i="5"/>
  <c r="M79" i="18"/>
  <c r="DB34" i="3"/>
  <c r="DB35" i="3" s="1"/>
  <c r="DB33" i="3"/>
  <c r="DG89" i="20"/>
  <c r="DG90" i="20" s="1"/>
  <c r="DG18" i="18"/>
  <c r="C243" i="18" s="1"/>
  <c r="DQ28" i="13"/>
  <c r="DQ29" i="13" s="1"/>
  <c r="DQ30" i="13" s="1"/>
  <c r="G180" i="18"/>
  <c r="CM6" i="18"/>
  <c r="G181" i="18" s="1"/>
  <c r="DG656" i="5"/>
  <c r="DH732" i="5"/>
  <c r="DH800" i="5" s="1"/>
  <c r="DI738" i="5"/>
  <c r="AX19" i="20"/>
  <c r="DK855" i="5"/>
  <c r="DK848" i="5"/>
  <c r="DN13" i="21"/>
  <c r="DH3" i="18"/>
  <c r="D228" i="18" s="1"/>
  <c r="DJ743" i="5"/>
  <c r="DJ711" i="5"/>
  <c r="DJ705" i="5"/>
  <c r="DJ699" i="5"/>
  <c r="DJ693" i="5"/>
  <c r="DJ704" i="5"/>
  <c r="DJ698" i="5"/>
  <c r="DJ709" i="5"/>
  <c r="DJ689" i="5"/>
  <c r="DJ706" i="5"/>
  <c r="DJ696" i="5"/>
  <c r="DJ694" i="5"/>
  <c r="DJ690" i="5"/>
  <c r="DJ707" i="5"/>
  <c r="DJ701" i="5"/>
  <c r="DJ676" i="5"/>
  <c r="DJ695" i="5"/>
  <c r="DJ606" i="5"/>
  <c r="DK612" i="5"/>
  <c r="DJ700" i="5"/>
  <c r="CC96" i="20"/>
  <c r="CC94" i="20"/>
  <c r="CC28" i="20"/>
  <c r="CC26" i="20"/>
  <c r="CN23" i="20"/>
  <c r="CN91" i="20"/>
  <c r="DM651" i="5"/>
  <c r="AV9" i="18"/>
  <c r="L84" i="18" s="1"/>
  <c r="AX730" i="5"/>
  <c r="AX739" i="5" s="1"/>
  <c r="DN24" i="13"/>
  <c r="DN57" i="13" s="1"/>
  <c r="DI710" i="5"/>
  <c r="DI703" i="5"/>
  <c r="DI708" i="5"/>
  <c r="DI679" i="5"/>
  <c r="DI684" i="5"/>
  <c r="DI677" i="5"/>
  <c r="DI678" i="5"/>
  <c r="DI702" i="5"/>
  <c r="DL942" i="5"/>
  <c r="DL943" i="5"/>
  <c r="DM945" i="5"/>
  <c r="DQ54" i="13"/>
  <c r="DQ55" i="13" s="1"/>
  <c r="DG40" i="20"/>
  <c r="DG45" i="20" s="1"/>
  <c r="DH30" i="3" a="1"/>
  <c r="DH30" i="3" s="1"/>
  <c r="DH614" i="5"/>
  <c r="DL27" i="3"/>
  <c r="DL25" i="3" a="1"/>
  <c r="DL25" i="3" s="1"/>
  <c r="DM28" i="3"/>
  <c r="DP21" i="13"/>
  <c r="DP22" i="13" s="1"/>
  <c r="DP23" i="13" s="1"/>
  <c r="DQ43" i="13"/>
  <c r="DQ44" i="13" s="1"/>
  <c r="DH653" i="5"/>
  <c r="DH654" i="5" s="1"/>
  <c r="DL834" i="5"/>
  <c r="DM789" i="5"/>
  <c r="DL791" i="5"/>
  <c r="DL790" i="5"/>
  <c r="DH89" i="22"/>
  <c r="DH81" i="22"/>
  <c r="BA629" i="5" s="1"/>
  <c r="BA630" i="5" s="1"/>
  <c r="DH88" i="22"/>
  <c r="DH87" i="22"/>
  <c r="DH90" i="22"/>
  <c r="DH76" i="22"/>
  <c r="DI639" i="5" s="1"/>
  <c r="DH84" i="22"/>
  <c r="DH80" i="22"/>
  <c r="DH83" i="22"/>
  <c r="DH82" i="22"/>
  <c r="DH78" i="22"/>
  <c r="DI665" i="5" s="1"/>
  <c r="DH77" i="22"/>
  <c r="DI652" i="5" s="1"/>
  <c r="DH74" i="22"/>
  <c r="DI613" i="5" s="1"/>
  <c r="DH75" i="22"/>
  <c r="DI626" i="5" s="1"/>
  <c r="DL625" i="5"/>
  <c r="CW617" i="5"/>
  <c r="DH37" i="10"/>
  <c r="DI36" i="10"/>
  <c r="CQ712" i="5"/>
  <c r="DI71" i="22"/>
  <c r="DJ72" i="22"/>
  <c r="CR712" i="5"/>
  <c r="DD57" i="20"/>
  <c r="DD58" i="20" s="1"/>
  <c r="CO71" i="20"/>
  <c r="CO51" i="20"/>
  <c r="CO21" i="20"/>
  <c r="CO22" i="20" s="1"/>
  <c r="CN5" i="18"/>
  <c r="CP714" i="5"/>
  <c r="DM14" i="21"/>
  <c r="DH16" i="20"/>
  <c r="DH17" i="20" s="1"/>
  <c r="DG2" i="18"/>
  <c r="C227" i="18" s="1"/>
  <c r="DL15" i="16"/>
  <c r="DI648" i="5"/>
  <c r="DI649" i="5" s="1"/>
  <c r="DI661" i="5"/>
  <c r="DI662" i="5" s="1"/>
  <c r="DJ607" i="5"/>
  <c r="DI635" i="5"/>
  <c r="DI636" i="5" s="1"/>
  <c r="DI609" i="5"/>
  <c r="DI622" i="5"/>
  <c r="DI623" i="5" s="1"/>
  <c r="DK1055" i="5"/>
  <c r="DK1001" i="5"/>
  <c r="DK944" i="5"/>
  <c r="DH666" i="5"/>
  <c r="DH667" i="5" s="1"/>
  <c r="DL638" i="5"/>
  <c r="I179" i="18"/>
  <c r="CB29" i="20"/>
  <c r="CD11" i="14"/>
  <c r="CL9" i="18"/>
  <c r="F184" i="18" s="1"/>
  <c r="CN730" i="5"/>
  <c r="CZ24" i="16"/>
  <c r="CZ25" i="16" s="1"/>
  <c r="CZ19" i="16" s="1"/>
  <c r="DH93" i="20"/>
  <c r="DH92" i="20"/>
  <c r="DH18" i="20"/>
  <c r="DH25" i="20"/>
  <c r="DH24" i="20"/>
  <c r="J179" i="18"/>
  <c r="CP19" i="20"/>
  <c r="DB18" i="16"/>
  <c r="DA22" i="16"/>
  <c r="DA23" i="16" s="1"/>
  <c r="CR20" i="20"/>
  <c r="CQ4" i="18"/>
  <c r="CS692" i="5"/>
  <c r="CS697" i="5"/>
  <c r="DF657" i="5"/>
  <c r="DF658" i="5" s="1"/>
  <c r="DJ15" i="20"/>
  <c r="DI14" i="20"/>
  <c r="DH627" i="5"/>
  <c r="DH628" i="5" s="1"/>
  <c r="CQ19" i="20"/>
  <c r="DG629" i="5"/>
  <c r="DG630" i="5" s="1"/>
  <c r="DF49" i="20"/>
  <c r="DF52" i="20" s="1"/>
  <c r="DF50" i="20"/>
  <c r="DF46" i="20"/>
  <c r="CU618" i="5"/>
  <c r="CU619" i="5" s="1"/>
  <c r="DR42" i="13"/>
  <c r="DR53" i="13"/>
  <c r="DR49" i="13"/>
  <c r="DR47" i="13"/>
  <c r="DR38" i="13"/>
  <c r="DR52" i="13"/>
  <c r="DR41" i="13"/>
  <c r="DR34" i="13"/>
  <c r="DR37" i="13"/>
  <c r="DR51" i="13"/>
  <c r="DR48" i="13"/>
  <c r="DR40" i="13"/>
  <c r="DR50" i="13"/>
  <c r="DR39" i="13"/>
  <c r="DR36" i="13"/>
  <c r="DR19" i="13"/>
  <c r="DR15" i="13"/>
  <c r="DR18" i="13"/>
  <c r="DR27" i="13"/>
  <c r="DR14" i="13"/>
  <c r="DR35" i="13"/>
  <c r="DR17" i="13"/>
  <c r="DS13" i="13"/>
  <c r="DR16" i="13"/>
  <c r="DH640" i="5"/>
  <c r="DH641" i="5" s="1"/>
  <c r="DH642" i="5" s="1"/>
  <c r="DK664" i="5"/>
  <c r="DJ682" i="5"/>
  <c r="CW24" i="18"/>
  <c r="E224" i="18" s="1"/>
  <c r="CY716" i="5"/>
  <c r="CW8" i="18" s="1"/>
  <c r="E208" i="18" s="1"/>
  <c r="CZ610" i="5"/>
  <c r="DO31" i="13"/>
  <c r="DO57" i="13" l="1"/>
  <c r="G660" i="19"/>
  <c r="H654" i="19"/>
  <c r="G680" i="19"/>
  <c r="AL29" i="20"/>
  <c r="AL99" i="20"/>
  <c r="AM763" i="5" s="1"/>
  <c r="AW5" i="18"/>
  <c r="M80" i="18" s="1"/>
  <c r="AX21" i="20"/>
  <c r="AX22" i="20" s="1"/>
  <c r="AX23" i="20" s="1"/>
  <c r="AX51" i="20"/>
  <c r="AX71" i="20"/>
  <c r="DF54" i="20"/>
  <c r="DF56" i="20" s="1"/>
  <c r="DH629" i="5"/>
  <c r="DH630" i="5" s="1"/>
  <c r="DH668" i="5"/>
  <c r="DH669" i="5" s="1"/>
  <c r="DH655" i="5"/>
  <c r="DH656" i="5" s="1"/>
  <c r="DF637" i="5"/>
  <c r="DF646" i="5"/>
  <c r="DF672" i="5"/>
  <c r="DF663" i="5"/>
  <c r="DE64" i="20"/>
  <c r="DF633" i="5"/>
  <c r="DF624" i="5"/>
  <c r="DG644" i="5"/>
  <c r="DG645" i="5" s="1"/>
  <c r="DJ710" i="5"/>
  <c r="DJ703" i="5"/>
  <c r="DJ708" i="5"/>
  <c r="DJ679" i="5"/>
  <c r="DJ677" i="5"/>
  <c r="DJ684" i="5"/>
  <c r="DJ678" i="5"/>
  <c r="DR20" i="13"/>
  <c r="DR43" i="13"/>
  <c r="DR44" i="13" s="1"/>
  <c r="DK15" i="20"/>
  <c r="DJ14" i="20"/>
  <c r="DN14" i="21"/>
  <c r="DI16" i="20"/>
  <c r="DI17" i="20" s="1"/>
  <c r="DH2" i="18"/>
  <c r="D227" i="18" s="1"/>
  <c r="DM15" i="16"/>
  <c r="DJ648" i="5"/>
  <c r="DJ649" i="5" s="1"/>
  <c r="DJ661" i="5"/>
  <c r="DJ662" i="5" s="1"/>
  <c r="DK607" i="5"/>
  <c r="DJ635" i="5"/>
  <c r="DJ636" i="5" s="1"/>
  <c r="DJ609" i="5"/>
  <c r="DJ622" i="5"/>
  <c r="DJ623" i="5" s="1"/>
  <c r="CP717" i="5"/>
  <c r="CQ71" i="20"/>
  <c r="CQ51" i="20"/>
  <c r="CQ21" i="20"/>
  <c r="CQ22" i="20" s="1"/>
  <c r="CP5" i="18"/>
  <c r="CR714" i="5"/>
  <c r="DM25" i="3" a="1"/>
  <c r="DM25" i="3" s="1"/>
  <c r="DN28" i="3"/>
  <c r="DM27" i="3"/>
  <c r="DL1001" i="5"/>
  <c r="DL1055" i="5"/>
  <c r="DL944" i="5"/>
  <c r="CV618" i="5"/>
  <c r="CV619" i="5" s="1"/>
  <c r="AW9" i="18"/>
  <c r="M84" i="18" s="1"/>
  <c r="AY730" i="5"/>
  <c r="AY739" i="5" s="1"/>
  <c r="DG670" i="5"/>
  <c r="DG671" i="5" s="1"/>
  <c r="DP24" i="13"/>
  <c r="DP57" i="13" s="1"/>
  <c r="DQ31" i="13"/>
  <c r="DR28" i="13"/>
  <c r="DR29" i="13" s="1"/>
  <c r="H180" i="18"/>
  <c r="CN6" i="18"/>
  <c r="H181" i="18" s="1"/>
  <c r="CD96" i="20"/>
  <c r="CD94" i="20"/>
  <c r="CD28" i="20"/>
  <c r="CD26" i="20"/>
  <c r="CO23" i="20"/>
  <c r="CO91" i="20"/>
  <c r="DI37" i="10"/>
  <c r="DJ36" i="10"/>
  <c r="DI627" i="5"/>
  <c r="DI628" i="5" s="1"/>
  <c r="BA631" i="5"/>
  <c r="BA632" i="5" s="1"/>
  <c r="DH18" i="18"/>
  <c r="D243" i="18" s="1"/>
  <c r="CM9" i="18"/>
  <c r="G184" i="18" s="1"/>
  <c r="CO730" i="5"/>
  <c r="DH40" i="20"/>
  <c r="DH45" i="20" s="1"/>
  <c r="DI614" i="5"/>
  <c r="DI615" i="5" s="1"/>
  <c r="DI30" i="3" a="1"/>
  <c r="DI30" i="3" s="1"/>
  <c r="DI732" i="5"/>
  <c r="DI800" i="5" s="1"/>
  <c r="DJ738" i="5"/>
  <c r="DF659" i="5"/>
  <c r="DF650" i="5"/>
  <c r="CX24" i="18"/>
  <c r="F224" i="18" s="1"/>
  <c r="DA610" i="5"/>
  <c r="CZ716" i="5"/>
  <c r="CX8" i="18" s="1"/>
  <c r="F208" i="18" s="1"/>
  <c r="DR54" i="13"/>
  <c r="DR55" i="13" s="1"/>
  <c r="DI653" i="5"/>
  <c r="DI654" i="5" s="1"/>
  <c r="DO13" i="21"/>
  <c r="DI3" i="18"/>
  <c r="E228" i="18" s="1"/>
  <c r="DK711" i="5"/>
  <c r="DK705" i="5"/>
  <c r="DK699" i="5"/>
  <c r="DK693" i="5"/>
  <c r="DK704" i="5"/>
  <c r="DK698" i="5"/>
  <c r="DK709" i="5"/>
  <c r="DK707" i="5"/>
  <c r="DK701" i="5"/>
  <c r="DK706" i="5"/>
  <c r="DK696" i="5"/>
  <c r="DK694" i="5"/>
  <c r="DK690" i="5"/>
  <c r="DK743" i="5"/>
  <c r="DK695" i="5"/>
  <c r="DK700" i="5"/>
  <c r="DK689" i="5"/>
  <c r="DK606" i="5"/>
  <c r="DK702" i="5" s="1"/>
  <c r="DL612" i="5"/>
  <c r="DK676" i="5"/>
  <c r="DQ21" i="13"/>
  <c r="CT685" i="5"/>
  <c r="DJ71" i="22"/>
  <c r="DK72" i="22"/>
  <c r="DI666" i="5"/>
  <c r="DI667" i="5" s="1"/>
  <c r="DN789" i="5"/>
  <c r="DM791" i="5"/>
  <c r="DM790" i="5"/>
  <c r="DM834" i="5"/>
  <c r="AX736" i="5"/>
  <c r="AV14" i="18" s="1"/>
  <c r="L89" i="18" s="1"/>
  <c r="DO20" i="16"/>
  <c r="DN17" i="16"/>
  <c r="DN14" i="16"/>
  <c r="DN21" i="16" s="1"/>
  <c r="DM638" i="5"/>
  <c r="DL855" i="5"/>
  <c r="DL848" i="5"/>
  <c r="DM942" i="5"/>
  <c r="DM943" i="5"/>
  <c r="DN945" i="5"/>
  <c r="DG657" i="5"/>
  <c r="DG658" i="5" s="1"/>
  <c r="DE57" i="20"/>
  <c r="DE58" i="20" s="1"/>
  <c r="CX616" i="5"/>
  <c r="DG49" i="20"/>
  <c r="DG52" i="20" s="1"/>
  <c r="DG50" i="20"/>
  <c r="DG46" i="20"/>
  <c r="CC99" i="20"/>
  <c r="CD763" i="5" s="1"/>
  <c r="DK862" i="5"/>
  <c r="DI88" i="22"/>
  <c r="DI87" i="22"/>
  <c r="DI76" i="22"/>
  <c r="DJ639" i="5" s="1"/>
  <c r="DI84" i="22"/>
  <c r="DI80" i="22"/>
  <c r="DI89" i="22"/>
  <c r="DI83" i="22"/>
  <c r="DI78" i="22"/>
  <c r="DJ665" i="5" s="1"/>
  <c r="DI74" i="22"/>
  <c r="DJ613" i="5" s="1"/>
  <c r="DI82" i="22"/>
  <c r="DI81" i="22"/>
  <c r="DI75" i="22"/>
  <c r="DJ626" i="5" s="1"/>
  <c r="DI90" i="22"/>
  <c r="DI77" i="22"/>
  <c r="DJ652" i="5" s="1"/>
  <c r="DL664" i="5"/>
  <c r="DK682" i="5"/>
  <c r="CT63" i="20"/>
  <c r="CU691" i="5"/>
  <c r="CU675" i="5"/>
  <c r="CU674" i="5"/>
  <c r="CU620" i="5"/>
  <c r="CU611" i="5"/>
  <c r="K179" i="18"/>
  <c r="DS53" i="13"/>
  <c r="DS49" i="13"/>
  <c r="DS47" i="13"/>
  <c r="DS52" i="13"/>
  <c r="DS41" i="13"/>
  <c r="DS34" i="13"/>
  <c r="DS51" i="13"/>
  <c r="DS48" i="13"/>
  <c r="DS40" i="13"/>
  <c r="DS50" i="13"/>
  <c r="DS39" i="13"/>
  <c r="DS36" i="13"/>
  <c r="DS15" i="13"/>
  <c r="DS18" i="13"/>
  <c r="DS38" i="13"/>
  <c r="DS27" i="13"/>
  <c r="DS14" i="13"/>
  <c r="DS35" i="13"/>
  <c r="DS17" i="13"/>
  <c r="DS37" i="13"/>
  <c r="DT13" i="13"/>
  <c r="DS16" i="13"/>
  <c r="DS42" i="13"/>
  <c r="DS19" i="13"/>
  <c r="CR19" i="20"/>
  <c r="CW618" i="5"/>
  <c r="CW619" i="5" s="1"/>
  <c r="DH615" i="5"/>
  <c r="DN651" i="5"/>
  <c r="DJ702" i="5"/>
  <c r="DH643" i="5"/>
  <c r="CS712" i="5"/>
  <c r="CP71" i="20"/>
  <c r="CP51" i="20"/>
  <c r="CP21" i="20"/>
  <c r="CP22" i="20" s="1"/>
  <c r="CO5" i="18"/>
  <c r="CQ714" i="5"/>
  <c r="DH89" i="20"/>
  <c r="DH90" i="20" s="1"/>
  <c r="CC29" i="20"/>
  <c r="CE11" i="14"/>
  <c r="DG631" i="5"/>
  <c r="DG632" i="5" s="1"/>
  <c r="DA24" i="16"/>
  <c r="DA25" i="16" s="1"/>
  <c r="DA19" i="16" s="1"/>
  <c r="DI640" i="5"/>
  <c r="DI641" i="5" s="1"/>
  <c r="DD31" i="3"/>
  <c r="DD32" i="3" s="1"/>
  <c r="DE26" i="3"/>
  <c r="AY20" i="20"/>
  <c r="AX4" i="18"/>
  <c r="AZ692" i="5"/>
  <c r="AZ697" i="5"/>
  <c r="DI93" i="20"/>
  <c r="DI92" i="20"/>
  <c r="DI25" i="20"/>
  <c r="DI24" i="20"/>
  <c r="DI18" i="20"/>
  <c r="DC18" i="16"/>
  <c r="DB22" i="16"/>
  <c r="DB23" i="16" s="1"/>
  <c r="DM625" i="5"/>
  <c r="DC34" i="3"/>
  <c r="DC35" i="3" s="1"/>
  <c r="DC33" i="3"/>
  <c r="DR30" i="13" l="1"/>
  <c r="DR31" i="13" s="1"/>
  <c r="H660" i="19"/>
  <c r="H680" i="19"/>
  <c r="I654" i="19"/>
  <c r="AM26" i="20"/>
  <c r="AM28" i="20"/>
  <c r="AM29" i="20" s="1"/>
  <c r="AM94" i="20"/>
  <c r="AM96" i="20"/>
  <c r="AW6" i="18"/>
  <c r="M81" i="18" s="1"/>
  <c r="AX91" i="20"/>
  <c r="CD99" i="20"/>
  <c r="CE763" i="5" s="1"/>
  <c r="DG54" i="20"/>
  <c r="DG56" i="20" s="1"/>
  <c r="DH657" i="5"/>
  <c r="DH658" i="5" s="1"/>
  <c r="DG672" i="5"/>
  <c r="DG663" i="5"/>
  <c r="AY736" i="5"/>
  <c r="AW14" i="18" s="1"/>
  <c r="M89" i="18" s="1"/>
  <c r="DI629" i="5"/>
  <c r="DI630" i="5" s="1"/>
  <c r="DG646" i="5"/>
  <c r="DG637" i="5"/>
  <c r="DI642" i="5"/>
  <c r="DI643" i="5" s="1"/>
  <c r="DH670" i="5"/>
  <c r="DH671" i="5" s="1"/>
  <c r="DF64" i="20"/>
  <c r="DG633" i="5"/>
  <c r="DG624" i="5"/>
  <c r="DG650" i="5"/>
  <c r="DG659" i="5"/>
  <c r="AZ64" i="20"/>
  <c r="BA633" i="5"/>
  <c r="BA624" i="5"/>
  <c r="BA691" i="5"/>
  <c r="BA685" i="5"/>
  <c r="DH631" i="5"/>
  <c r="DH632" i="5" s="1"/>
  <c r="CU63" i="20"/>
  <c r="CV691" i="5"/>
  <c r="CV675" i="5"/>
  <c r="CV674" i="5"/>
  <c r="CV620" i="5"/>
  <c r="CV611" i="5"/>
  <c r="DN25" i="3" a="1"/>
  <c r="DN25" i="3" s="1"/>
  <c r="DO28" i="3"/>
  <c r="DN27" i="3"/>
  <c r="DL15" i="20"/>
  <c r="DK14" i="20"/>
  <c r="DO651" i="5"/>
  <c r="CF96" i="20"/>
  <c r="CF94" i="20"/>
  <c r="CF28" i="20"/>
  <c r="CF26" i="20"/>
  <c r="CQ23" i="20"/>
  <c r="CQ91" i="20"/>
  <c r="DS20" i="13"/>
  <c r="DS21" i="13" s="1"/>
  <c r="DN943" i="5"/>
  <c r="DO945" i="5"/>
  <c r="DN942" i="5"/>
  <c r="DK71" i="22"/>
  <c r="DL72" i="22"/>
  <c r="DH49" i="20"/>
  <c r="DH52" i="20" s="1"/>
  <c r="DH50" i="20"/>
  <c r="DH46" i="20"/>
  <c r="DJ627" i="5"/>
  <c r="DJ628" i="5" s="1"/>
  <c r="DS43" i="13"/>
  <c r="DS44" i="13" s="1"/>
  <c r="CQ717" i="5"/>
  <c r="DS28" i="13"/>
  <c r="DS29" i="13" s="1"/>
  <c r="CY616" i="5"/>
  <c r="DJ84" i="22"/>
  <c r="DJ83" i="22"/>
  <c r="DJ82" i="22"/>
  <c r="DJ81" i="22"/>
  <c r="BB629" i="5" s="1"/>
  <c r="BB630" i="5" s="1"/>
  <c r="DJ88" i="22"/>
  <c r="DJ87" i="22"/>
  <c r="DJ90" i="22"/>
  <c r="DJ80" i="22"/>
  <c r="DJ75" i="22"/>
  <c r="DK626" i="5" s="1"/>
  <c r="DJ89" i="22"/>
  <c r="DJ78" i="22"/>
  <c r="DK665" i="5" s="1"/>
  <c r="DJ74" i="22"/>
  <c r="DK613" i="5" s="1"/>
  <c r="DJ77" i="22"/>
  <c r="DK652" i="5" s="1"/>
  <c r="DJ76" i="22"/>
  <c r="DK639" i="5" s="1"/>
  <c r="DO14" i="21"/>
  <c r="DJ16" i="20"/>
  <c r="DJ17" i="20" s="1"/>
  <c r="DI2" i="18"/>
  <c r="E227" i="18" s="1"/>
  <c r="DN15" i="16"/>
  <c r="DK648" i="5"/>
  <c r="DK649" i="5" s="1"/>
  <c r="DK635" i="5"/>
  <c r="DK636" i="5" s="1"/>
  <c r="DK609" i="5"/>
  <c r="DK661" i="5"/>
  <c r="DK662" i="5" s="1"/>
  <c r="DK622" i="5"/>
  <c r="DK623" i="5" s="1"/>
  <c r="DL607" i="5"/>
  <c r="DD18" i="16"/>
  <c r="DC22" i="16"/>
  <c r="DC23" i="16" s="1"/>
  <c r="N79" i="18"/>
  <c r="I180" i="18"/>
  <c r="CO6" i="18"/>
  <c r="I181" i="18" s="1"/>
  <c r="DS54" i="13"/>
  <c r="DS55" i="13" s="1"/>
  <c r="DM664" i="5"/>
  <c r="DL682" i="5"/>
  <c r="DM1055" i="5"/>
  <c r="DM1001" i="5"/>
  <c r="DM944" i="5"/>
  <c r="DR21" i="13"/>
  <c r="CX617" i="5"/>
  <c r="AY19" i="20"/>
  <c r="CE96" i="20"/>
  <c r="CE94" i="20"/>
  <c r="CP23" i="20"/>
  <c r="CE26" i="20"/>
  <c r="CE28" i="20"/>
  <c r="CP91" i="20"/>
  <c r="DJ640" i="5"/>
  <c r="DJ641" i="5" s="1"/>
  <c r="CY24" i="18"/>
  <c r="G224" i="18" s="1"/>
  <c r="DA716" i="5"/>
  <c r="CY8" i="18" s="1"/>
  <c r="G208" i="18" s="1"/>
  <c r="DB610" i="5"/>
  <c r="DK738" i="5"/>
  <c r="DJ732" i="5"/>
  <c r="DJ800" i="5" s="1"/>
  <c r="CR717" i="5"/>
  <c r="DE31" i="3"/>
  <c r="DE32" i="3" s="1"/>
  <c r="DF26" i="3"/>
  <c r="DB24" i="16"/>
  <c r="DB25" i="16" s="1"/>
  <c r="DB19" i="16" s="1"/>
  <c r="CV63" i="20"/>
  <c r="CW691" i="5"/>
  <c r="CW675" i="5"/>
  <c r="CW674" i="5"/>
  <c r="CW620" i="5"/>
  <c r="CW611" i="5"/>
  <c r="DN638" i="5"/>
  <c r="DJ653" i="5"/>
  <c r="DJ654" i="5" s="1"/>
  <c r="DM855" i="5"/>
  <c r="DM848" i="5"/>
  <c r="DI18" i="18"/>
  <c r="E243" i="18" s="1"/>
  <c r="J180" i="18"/>
  <c r="CP6" i="18"/>
  <c r="J181" i="18" s="1"/>
  <c r="DF57" i="20"/>
  <c r="DF58" i="20" s="1"/>
  <c r="DJ37" i="10"/>
  <c r="DK36" i="10"/>
  <c r="CR71" i="20"/>
  <c r="CR51" i="20"/>
  <c r="CR21" i="20"/>
  <c r="CR22" i="20" s="1"/>
  <c r="CQ5" i="18"/>
  <c r="CS714" i="5"/>
  <c r="CS20" i="20"/>
  <c r="CR4" i="18"/>
  <c r="CT692" i="5"/>
  <c r="CT697" i="5"/>
  <c r="DP20" i="16"/>
  <c r="DO17" i="16"/>
  <c r="DO14" i="16"/>
  <c r="DO21" i="16" s="1"/>
  <c r="DL862" i="5"/>
  <c r="DN834" i="5"/>
  <c r="DO789" i="5"/>
  <c r="DN791" i="5"/>
  <c r="DN790" i="5"/>
  <c r="DP13" i="21"/>
  <c r="DJ3" i="18"/>
  <c r="F228" i="18" s="1"/>
  <c r="DL711" i="5"/>
  <c r="DL704" i="5"/>
  <c r="DL698" i="5"/>
  <c r="DL709" i="5"/>
  <c r="DL707" i="5"/>
  <c r="DL743" i="5"/>
  <c r="DL701" i="5"/>
  <c r="DM612" i="5"/>
  <c r="DL705" i="5"/>
  <c r="DL676" i="5"/>
  <c r="DL693" i="5"/>
  <c r="DL700" i="5"/>
  <c r="DL689" i="5"/>
  <c r="DL706" i="5"/>
  <c r="DL606" i="5"/>
  <c r="DL694" i="5"/>
  <c r="DL696" i="5"/>
  <c r="DL690" i="5"/>
  <c r="DL699" i="5"/>
  <c r="DL695" i="5"/>
  <c r="CN9" i="18"/>
  <c r="H184" i="18" s="1"/>
  <c r="CP730" i="5"/>
  <c r="DN625" i="5"/>
  <c r="AZ712" i="5"/>
  <c r="DH644" i="5"/>
  <c r="DH645" i="5" s="1"/>
  <c r="CU685" i="5"/>
  <c r="DI40" i="20"/>
  <c r="DI45" i="20" s="1"/>
  <c r="DJ30" i="3" a="1"/>
  <c r="DJ30" i="3" s="1"/>
  <c r="DJ614" i="5"/>
  <c r="DJ615" i="5" s="1"/>
  <c r="DQ22" i="13"/>
  <c r="DQ23" i="13" s="1"/>
  <c r="DI89" i="20"/>
  <c r="DI90" i="20" s="1"/>
  <c r="DD34" i="3"/>
  <c r="DD35" i="3" s="1"/>
  <c r="DD33" i="3"/>
  <c r="DT47" i="13"/>
  <c r="DT38" i="13"/>
  <c r="DT52" i="13"/>
  <c r="DT41" i="13"/>
  <c r="DT34" i="13"/>
  <c r="DT37" i="13"/>
  <c r="DT51" i="13"/>
  <c r="DT48" i="13"/>
  <c r="DT40" i="13"/>
  <c r="DT50" i="13"/>
  <c r="DT39" i="13"/>
  <c r="DT42" i="13"/>
  <c r="DT49" i="13"/>
  <c r="DT18" i="13"/>
  <c r="DT27" i="13"/>
  <c r="DT14" i="13"/>
  <c r="DT35" i="13"/>
  <c r="DT17" i="13"/>
  <c r="DU13" i="13"/>
  <c r="DT16" i="13"/>
  <c r="DT53" i="13"/>
  <c r="DT36" i="13"/>
  <c r="DT19" i="13"/>
  <c r="DT15" i="13"/>
  <c r="DI668" i="5"/>
  <c r="DI669" i="5" s="1"/>
  <c r="DJ666" i="5"/>
  <c r="DJ667" i="5" s="1"/>
  <c r="DI655" i="5"/>
  <c r="DI656" i="5" s="1"/>
  <c r="DK710" i="5"/>
  <c r="DK708" i="5"/>
  <c r="DK684" i="5"/>
  <c r="DK703" i="5"/>
  <c r="DK679" i="5"/>
  <c r="DK677" i="5"/>
  <c r="DK678" i="5"/>
  <c r="CD29" i="20"/>
  <c r="CF11" i="14"/>
  <c r="DJ93" i="20"/>
  <c r="DJ92" i="20"/>
  <c r="DJ24" i="20"/>
  <c r="DJ18" i="20"/>
  <c r="DJ25" i="20"/>
  <c r="J654" i="19" l="1"/>
  <c r="I680" i="19"/>
  <c r="I660" i="19"/>
  <c r="AO11" i="14"/>
  <c r="D11" i="14" s="1"/>
  <c r="DQ24" i="13"/>
  <c r="DQ57" i="13" s="1"/>
  <c r="DS22" i="13"/>
  <c r="DS23" i="13" s="1"/>
  <c r="DH54" i="20"/>
  <c r="DH56" i="20" s="1"/>
  <c r="AM99" i="20"/>
  <c r="AN763" i="5" s="1"/>
  <c r="CE99" i="20"/>
  <c r="CF763" i="5" s="1"/>
  <c r="CF99" i="20"/>
  <c r="CG763" i="5" s="1"/>
  <c r="DJ668" i="5"/>
  <c r="DJ669" i="5" s="1"/>
  <c r="DH637" i="5"/>
  <c r="DH646" i="5"/>
  <c r="DJ642" i="5"/>
  <c r="DJ643" i="5" s="1"/>
  <c r="DS30" i="13"/>
  <c r="DS31" i="13" s="1"/>
  <c r="DG64" i="20"/>
  <c r="DH633" i="5"/>
  <c r="DH624" i="5"/>
  <c r="DH663" i="5"/>
  <c r="DH672" i="5"/>
  <c r="DI644" i="5"/>
  <c r="DI645" i="5" s="1"/>
  <c r="DJ655" i="5"/>
  <c r="DJ656" i="5" s="1"/>
  <c r="DJ629" i="5"/>
  <c r="DJ630" i="5" s="1"/>
  <c r="DI631" i="5"/>
  <c r="DI632" i="5" s="1"/>
  <c r="DI657" i="5"/>
  <c r="DI658" i="5" s="1"/>
  <c r="DH650" i="5"/>
  <c r="DH659" i="5"/>
  <c r="DI670" i="5"/>
  <c r="DI671" i="5" s="1"/>
  <c r="DL738" i="5"/>
  <c r="DK732" i="5"/>
  <c r="DK800" i="5" s="1"/>
  <c r="DK640" i="5"/>
  <c r="DK641" i="5" s="1"/>
  <c r="DK642" i="5" s="1"/>
  <c r="DG57" i="20"/>
  <c r="DG58" i="20" s="1"/>
  <c r="DN664" i="5"/>
  <c r="DM682" i="5"/>
  <c r="DU52" i="13"/>
  <c r="DU41" i="13"/>
  <c r="DU37" i="13"/>
  <c r="DU51" i="13"/>
  <c r="DU48" i="13"/>
  <c r="DU40" i="13"/>
  <c r="DU50" i="13"/>
  <c r="DU39" i="13"/>
  <c r="DU42" i="13"/>
  <c r="DU53" i="13"/>
  <c r="DU49" i="13"/>
  <c r="DU18" i="13"/>
  <c r="DU38" i="13"/>
  <c r="DU34" i="13"/>
  <c r="DU27" i="13"/>
  <c r="DU14" i="13"/>
  <c r="DU35" i="13"/>
  <c r="DU17" i="13"/>
  <c r="DV13" i="13"/>
  <c r="DU16" i="13"/>
  <c r="DU36" i="13"/>
  <c r="DU19" i="13"/>
  <c r="DU15" i="13"/>
  <c r="DU47" i="13"/>
  <c r="AY71" i="20"/>
  <c r="AY51" i="20"/>
  <c r="AY21" i="20"/>
  <c r="AY22" i="20" s="1"/>
  <c r="AX5" i="18"/>
  <c r="AZ714" i="5"/>
  <c r="DN855" i="5"/>
  <c r="DN848" i="5"/>
  <c r="L179" i="18"/>
  <c r="DK653" i="5"/>
  <c r="DK654" i="5" s="1"/>
  <c r="DK655" i="5" s="1"/>
  <c r="DK87" i="22"/>
  <c r="DK80" i="22"/>
  <c r="DA616" i="5" s="1"/>
  <c r="DK78" i="22"/>
  <c r="DL665" i="5" s="1"/>
  <c r="DK90" i="22"/>
  <c r="DK84" i="22"/>
  <c r="DK75" i="22"/>
  <c r="DL626" i="5" s="1"/>
  <c r="DK88" i="22"/>
  <c r="DK83" i="22"/>
  <c r="DK82" i="22"/>
  <c r="DK76" i="22"/>
  <c r="DL639" i="5" s="1"/>
  <c r="DK89" i="22"/>
  <c r="DK81" i="22"/>
  <c r="DK77" i="22"/>
  <c r="DL652" i="5" s="1"/>
  <c r="DK74" i="22"/>
  <c r="DL613" i="5" s="1"/>
  <c r="CS19" i="20"/>
  <c r="DJ40" i="20"/>
  <c r="DJ45" i="20" s="1"/>
  <c r="DK30" i="3" a="1"/>
  <c r="DK30" i="3" s="1"/>
  <c r="DK614" i="5"/>
  <c r="DK615" i="5" s="1"/>
  <c r="DP651" i="5"/>
  <c r="DT43" i="13"/>
  <c r="DT44" i="13" s="1"/>
  <c r="CS717" i="5"/>
  <c r="DC24" i="16"/>
  <c r="DC25" i="16" s="1"/>
  <c r="DC19" i="16" s="1"/>
  <c r="DK666" i="5"/>
  <c r="DK667" i="5" s="1"/>
  <c r="AZ20" i="20"/>
  <c r="AY4" i="18"/>
  <c r="BA692" i="5"/>
  <c r="BA697" i="5"/>
  <c r="DE18" i="16"/>
  <c r="DD22" i="16"/>
  <c r="DD23" i="16" s="1"/>
  <c r="CY617" i="5"/>
  <c r="DT20" i="13"/>
  <c r="DO625" i="5"/>
  <c r="DM862" i="5"/>
  <c r="K180" i="18"/>
  <c r="CQ6" i="18"/>
  <c r="K181" i="18" s="1"/>
  <c r="DT28" i="13"/>
  <c r="DI49" i="20"/>
  <c r="DI52" i="20" s="1"/>
  <c r="DI50" i="20"/>
  <c r="DI46" i="20"/>
  <c r="DQ13" i="21"/>
  <c r="DK3" i="18"/>
  <c r="G228" i="18" s="1"/>
  <c r="DM711" i="5"/>
  <c r="DM704" i="5"/>
  <c r="DM698" i="5"/>
  <c r="DM709" i="5"/>
  <c r="DM707" i="5"/>
  <c r="DM743" i="5"/>
  <c r="DM706" i="5"/>
  <c r="DM700" i="5"/>
  <c r="DM701" i="5"/>
  <c r="DM705" i="5"/>
  <c r="DM676" i="5"/>
  <c r="DM699" i="5"/>
  <c r="DM695" i="5"/>
  <c r="DM689" i="5"/>
  <c r="DM696" i="5"/>
  <c r="DM694" i="5"/>
  <c r="DM690" i="5"/>
  <c r="DM693" i="5"/>
  <c r="DM606" i="5"/>
  <c r="DM702" i="5" s="1"/>
  <c r="DN612" i="5"/>
  <c r="CG96" i="20"/>
  <c r="CG28" i="20"/>
  <c r="CG26" i="20"/>
  <c r="CR23" i="20"/>
  <c r="CG94" i="20"/>
  <c r="CR91" i="20"/>
  <c r="DK627" i="5"/>
  <c r="DK628" i="5" s="1"/>
  <c r="DL71" i="22"/>
  <c r="DM72" i="22"/>
  <c r="CF29" i="20"/>
  <c r="CH11" i="14"/>
  <c r="CV685" i="5"/>
  <c r="CZ24" i="18"/>
  <c r="H224" i="18" s="1"/>
  <c r="DB716" i="5"/>
  <c r="CZ8" i="18" s="1"/>
  <c r="H208" i="18" s="1"/>
  <c r="DC610" i="5"/>
  <c r="CT20" i="20"/>
  <c r="CS4" i="18"/>
  <c r="CU692" i="5"/>
  <c r="CU697" i="5"/>
  <c r="DJ18" i="18"/>
  <c r="F243" i="18" s="1"/>
  <c r="DK37" i="10"/>
  <c r="DL36" i="10"/>
  <c r="DE34" i="3"/>
  <c r="DE35" i="3" s="1"/>
  <c r="DE33" i="3"/>
  <c r="CE29" i="20"/>
  <c r="CG11" i="14"/>
  <c r="CO9" i="18"/>
  <c r="I184" i="18" s="1"/>
  <c r="CQ730" i="5"/>
  <c r="DN1055" i="5"/>
  <c r="DN1001" i="5"/>
  <c r="DN944" i="5"/>
  <c r="DM15" i="20"/>
  <c r="DL14" i="20"/>
  <c r="DO638" i="5"/>
  <c r="DF31" i="3"/>
  <c r="DF32" i="3" s="1"/>
  <c r="DG26" i="3"/>
  <c r="CX618" i="5"/>
  <c r="CX619" i="5" s="1"/>
  <c r="DJ89" i="20"/>
  <c r="DJ90" i="20" s="1"/>
  <c r="DP17" i="16"/>
  <c r="DP14" i="16"/>
  <c r="DP21" i="16" s="1"/>
  <c r="DQ20" i="16"/>
  <c r="CP9" i="18"/>
  <c r="J184" i="18" s="1"/>
  <c r="CR730" i="5"/>
  <c r="CZ616" i="5"/>
  <c r="DT54" i="13"/>
  <c r="DT55" i="13" s="1"/>
  <c r="DK92" i="20"/>
  <c r="DK93" i="20"/>
  <c r="DK25" i="20"/>
  <c r="DK24" i="20"/>
  <c r="DK18" i="20"/>
  <c r="DL710" i="5"/>
  <c r="DL703" i="5"/>
  <c r="DL708" i="5"/>
  <c r="DL679" i="5"/>
  <c r="DL678" i="5"/>
  <c r="DL677" i="5"/>
  <c r="DL684" i="5"/>
  <c r="DL702" i="5"/>
  <c r="BB631" i="5"/>
  <c r="BB632" i="5" s="1"/>
  <c r="DP945" i="5"/>
  <c r="DO942" i="5"/>
  <c r="DO943" i="5"/>
  <c r="DO834" i="5"/>
  <c r="DO791" i="5"/>
  <c r="DO790" i="5"/>
  <c r="DP789" i="5"/>
  <c r="CT712" i="5"/>
  <c r="CW685" i="5"/>
  <c r="DP14" i="21"/>
  <c r="DK16" i="20"/>
  <c r="DK17" i="20" s="1"/>
  <c r="DJ2" i="18"/>
  <c r="F227" i="18" s="1"/>
  <c r="DO15" i="16"/>
  <c r="DL648" i="5"/>
  <c r="DL649" i="5" s="1"/>
  <c r="DL661" i="5"/>
  <c r="DL662" i="5" s="1"/>
  <c r="DM607" i="5"/>
  <c r="DL622" i="5"/>
  <c r="DL623" i="5" s="1"/>
  <c r="DL635" i="5"/>
  <c r="DL636" i="5" s="1"/>
  <c r="DL609" i="5"/>
  <c r="DO25" i="3" a="1"/>
  <c r="DO25" i="3" s="1"/>
  <c r="DP28" i="3"/>
  <c r="DO27" i="3"/>
  <c r="DR22" i="13"/>
  <c r="DR23" i="13" s="1"/>
  <c r="K654" i="19" l="1"/>
  <c r="J680" i="19"/>
  <c r="J660" i="19"/>
  <c r="DS24" i="13"/>
  <c r="DS57" i="13" s="1"/>
  <c r="DI54" i="20"/>
  <c r="DI56" i="20" s="1"/>
  <c r="BA712" i="5"/>
  <c r="AY5" i="18" s="1"/>
  <c r="CW63" i="20"/>
  <c r="CX691" i="5"/>
  <c r="CX675" i="5"/>
  <c r="CX674" i="5"/>
  <c r="CX620" i="5"/>
  <c r="CX611" i="5"/>
  <c r="DI672" i="5"/>
  <c r="DI663" i="5"/>
  <c r="BA64" i="20"/>
  <c r="BB633" i="5"/>
  <c r="BB624" i="5"/>
  <c r="BB691" i="5"/>
  <c r="BB685" i="5"/>
  <c r="DH64" i="20"/>
  <c r="DI624" i="5"/>
  <c r="DI633" i="5"/>
  <c r="DJ644" i="5"/>
  <c r="DJ645" i="5" s="1"/>
  <c r="DJ657" i="5"/>
  <c r="DJ658" i="5" s="1"/>
  <c r="DJ670" i="5"/>
  <c r="DJ671" i="5" s="1"/>
  <c r="DP638" i="5"/>
  <c r="DP834" i="5"/>
  <c r="DQ789" i="5"/>
  <c r="DP790" i="5"/>
  <c r="DP791" i="5"/>
  <c r="DO1055" i="5"/>
  <c r="DO1001" i="5"/>
  <c r="DO944" i="5"/>
  <c r="DL37" i="10"/>
  <c r="DM36" i="10"/>
  <c r="DT29" i="13"/>
  <c r="DT30" i="13" s="1"/>
  <c r="AZ19" i="20"/>
  <c r="DR24" i="13"/>
  <c r="DR57" i="13" s="1"/>
  <c r="DH57" i="20"/>
  <c r="DH58" i="20" s="1"/>
  <c r="DA24" i="18"/>
  <c r="I224" i="18" s="1"/>
  <c r="DC716" i="5"/>
  <c r="DA8" i="18" s="1"/>
  <c r="I208" i="18" s="1"/>
  <c r="DD610" i="5"/>
  <c r="DK629" i="5"/>
  <c r="DK630" i="5" s="1"/>
  <c r="DD24" i="16"/>
  <c r="DD25" i="16" s="1"/>
  <c r="DD19" i="16" s="1"/>
  <c r="CQ9" i="18"/>
  <c r="K184" i="18" s="1"/>
  <c r="CS730" i="5"/>
  <c r="DL666" i="5"/>
  <c r="DL667" i="5" s="1"/>
  <c r="DL668" i="5" s="1"/>
  <c r="AZ717" i="5"/>
  <c r="DJ631" i="5"/>
  <c r="DJ632" i="5" s="1"/>
  <c r="DQ28" i="3"/>
  <c r="DP27" i="3"/>
  <c r="DP25" i="3" a="1"/>
  <c r="DP25" i="3" s="1"/>
  <c r="DF18" i="16"/>
  <c r="DE22" i="16"/>
  <c r="DE23" i="16" s="1"/>
  <c r="DK40" i="20"/>
  <c r="DK45" i="20" s="1"/>
  <c r="DL614" i="5"/>
  <c r="DL615" i="5" s="1"/>
  <c r="DL30" i="3" a="1"/>
  <c r="DL30" i="3" s="1"/>
  <c r="DA617" i="5"/>
  <c r="N80" i="18"/>
  <c r="AX6" i="18"/>
  <c r="N81" i="18" s="1"/>
  <c r="DU20" i="13"/>
  <c r="DU21" i="13" s="1"/>
  <c r="DL93" i="20"/>
  <c r="DL92" i="20"/>
  <c r="DL25" i="20"/>
  <c r="DL24" i="20"/>
  <c r="DL18" i="20"/>
  <c r="CG29" i="20"/>
  <c r="CI11" i="14"/>
  <c r="DL653" i="5"/>
  <c r="DL654" i="5" s="1"/>
  <c r="AN96" i="20"/>
  <c r="AN94" i="20"/>
  <c r="AY23" i="20"/>
  <c r="AN28" i="20"/>
  <c r="AN26" i="20"/>
  <c r="AY91" i="20"/>
  <c r="DU28" i="13"/>
  <c r="DN15" i="20"/>
  <c r="DM14" i="20"/>
  <c r="CG99" i="20"/>
  <c r="CH763" i="5" s="1"/>
  <c r="DR13" i="21"/>
  <c r="DL3" i="18"/>
  <c r="H228" i="18" s="1"/>
  <c r="DN709" i="5"/>
  <c r="DN696" i="5"/>
  <c r="DN690" i="5"/>
  <c r="DN707" i="5"/>
  <c r="DN743" i="5"/>
  <c r="DN706" i="5"/>
  <c r="DN701" i="5"/>
  <c r="DN705" i="5"/>
  <c r="DN676" i="5"/>
  <c r="DN699" i="5"/>
  <c r="DN695" i="5"/>
  <c r="DN693" i="5"/>
  <c r="DN711" i="5"/>
  <c r="DN700" i="5"/>
  <c r="DN689" i="5"/>
  <c r="DN694" i="5"/>
  <c r="DN698" i="5"/>
  <c r="DO612" i="5"/>
  <c r="DN704" i="5"/>
  <c r="DN606" i="5"/>
  <c r="DN702" i="5" s="1"/>
  <c r="DT21" i="13"/>
  <c r="DJ49" i="20"/>
  <c r="DJ52" i="20" s="1"/>
  <c r="DJ50" i="20"/>
  <c r="DJ46" i="20"/>
  <c r="DU43" i="13"/>
  <c r="DU44" i="13" s="1"/>
  <c r="DK643" i="5"/>
  <c r="CV20" i="20"/>
  <c r="CU4" i="18"/>
  <c r="CW692" i="5"/>
  <c r="CW697" i="5"/>
  <c r="CU712" i="5"/>
  <c r="DM710" i="5"/>
  <c r="DM703" i="5"/>
  <c r="DM708" i="5"/>
  <c r="DM677" i="5"/>
  <c r="DM679" i="5"/>
  <c r="DM678" i="5"/>
  <c r="DM684" i="5"/>
  <c r="DQ945" i="5"/>
  <c r="DP942" i="5"/>
  <c r="DP943" i="5"/>
  <c r="DN862" i="5"/>
  <c r="DL640" i="5"/>
  <c r="DL641" i="5" s="1"/>
  <c r="DL642" i="5" s="1"/>
  <c r="DU54" i="13"/>
  <c r="DU55" i="13" s="1"/>
  <c r="DI650" i="5"/>
  <c r="DI659" i="5"/>
  <c r="DK89" i="20"/>
  <c r="DK90" i="20" s="1"/>
  <c r="DQ14" i="21"/>
  <c r="DL16" i="20"/>
  <c r="DL17" i="20" s="1"/>
  <c r="DK2" i="18"/>
  <c r="G227" i="18" s="1"/>
  <c r="DP15" i="16"/>
  <c r="DM648" i="5"/>
  <c r="DM649" i="5" s="1"/>
  <c r="DM661" i="5"/>
  <c r="DM662" i="5" s="1"/>
  <c r="DM622" i="5"/>
  <c r="DM623" i="5" s="1"/>
  <c r="DN607" i="5"/>
  <c r="DM635" i="5"/>
  <c r="DM636" i="5" s="1"/>
  <c r="DM609" i="5"/>
  <c r="DF34" i="3"/>
  <c r="DF35" i="3" s="1"/>
  <c r="DF33" i="3"/>
  <c r="M179" i="18"/>
  <c r="CU20" i="20"/>
  <c r="CT4" i="18"/>
  <c r="CV692" i="5"/>
  <c r="CV697" i="5"/>
  <c r="DK668" i="5"/>
  <c r="DK669" i="5" s="1"/>
  <c r="DO664" i="5"/>
  <c r="DN682" i="5"/>
  <c r="DM738" i="5"/>
  <c r="DL732" i="5"/>
  <c r="DL800" i="5" s="1"/>
  <c r="DO855" i="5"/>
  <c r="DO848" i="5"/>
  <c r="DG31" i="3"/>
  <c r="DG32" i="3" s="1"/>
  <c r="DH26" i="3"/>
  <c r="CS71" i="20"/>
  <c r="CS21" i="20"/>
  <c r="CS22" i="20" s="1"/>
  <c r="CS51" i="20"/>
  <c r="CR5" i="18"/>
  <c r="CT714" i="5"/>
  <c r="CZ617" i="5"/>
  <c r="CT19" i="20"/>
  <c r="DI646" i="5"/>
  <c r="DI637" i="5"/>
  <c r="DK656" i="5"/>
  <c r="DQ17" i="16"/>
  <c r="DQ14" i="16"/>
  <c r="DQ21" i="16" s="1"/>
  <c r="DR20" i="16"/>
  <c r="DM71" i="22"/>
  <c r="DN72" i="22"/>
  <c r="DK18" i="18"/>
  <c r="G243" i="18" s="1"/>
  <c r="CY618" i="5"/>
  <c r="CY619" i="5" s="1"/>
  <c r="DQ651" i="5"/>
  <c r="DL627" i="5"/>
  <c r="DL628" i="5" s="1"/>
  <c r="DL80" i="22"/>
  <c r="DL78" i="22"/>
  <c r="DM665" i="5" s="1"/>
  <c r="DL90" i="22"/>
  <c r="DL77" i="22"/>
  <c r="DM652" i="5" s="1"/>
  <c r="DL83" i="22"/>
  <c r="DL75" i="22"/>
  <c r="DM626" i="5" s="1"/>
  <c r="DL84" i="22"/>
  <c r="DL88" i="22"/>
  <c r="DL89" i="22"/>
  <c r="DL87" i="22"/>
  <c r="DL82" i="22"/>
  <c r="DL81" i="22"/>
  <c r="BC629" i="5" s="1"/>
  <c r="BC630" i="5" s="1"/>
  <c r="DL76" i="22"/>
  <c r="DM639" i="5" s="1"/>
  <c r="DL74" i="22"/>
  <c r="DM613" i="5" s="1"/>
  <c r="DP625" i="5"/>
  <c r="C104" i="18"/>
  <c r="DV52" i="13"/>
  <c r="DV41" i="13"/>
  <c r="DV37" i="13"/>
  <c r="DV51" i="13"/>
  <c r="DV48" i="13"/>
  <c r="DV40" i="13"/>
  <c r="DV50" i="13"/>
  <c r="DV39" i="13"/>
  <c r="DV42" i="13"/>
  <c r="DV53" i="13"/>
  <c r="DV49" i="13"/>
  <c r="DV35" i="13"/>
  <c r="DV47" i="13"/>
  <c r="DV38" i="13"/>
  <c r="DV34" i="13"/>
  <c r="DV27" i="13"/>
  <c r="DV14" i="13"/>
  <c r="DV17" i="13"/>
  <c r="DW13" i="13"/>
  <c r="DV16" i="13"/>
  <c r="DV36" i="13"/>
  <c r="DV19" i="13"/>
  <c r="DV15" i="13"/>
  <c r="DV18" i="13"/>
  <c r="L654" i="19" l="1"/>
  <c r="K680" i="19"/>
  <c r="K660" i="19"/>
  <c r="AZ71" i="20"/>
  <c r="AZ21" i="20"/>
  <c r="AZ22" i="20" s="1"/>
  <c r="AO96" i="20" s="1"/>
  <c r="AZ51" i="20"/>
  <c r="C105" i="18"/>
  <c r="AY6" i="18"/>
  <c r="C106" i="18" s="1"/>
  <c r="BA714" i="5"/>
  <c r="AN99" i="20"/>
  <c r="AO763" i="5" s="1"/>
  <c r="DJ54" i="20"/>
  <c r="DJ56" i="20" s="1"/>
  <c r="DK631" i="5"/>
  <c r="DK632" i="5" s="1"/>
  <c r="DI64" i="20"/>
  <c r="DJ624" i="5"/>
  <c r="DJ633" i="5"/>
  <c r="CX63" i="20"/>
  <c r="CY691" i="5"/>
  <c r="CY675" i="5"/>
  <c r="CY674" i="5"/>
  <c r="CY620" i="5"/>
  <c r="CY611" i="5"/>
  <c r="DL655" i="5"/>
  <c r="DL656" i="5" s="1"/>
  <c r="DK670" i="5"/>
  <c r="DK671" i="5" s="1"/>
  <c r="DJ663" i="5"/>
  <c r="DJ672" i="5"/>
  <c r="CW712" i="5"/>
  <c r="DK49" i="20"/>
  <c r="DK52" i="20" s="1"/>
  <c r="DK46" i="20"/>
  <c r="DK50" i="20"/>
  <c r="DP855" i="5"/>
  <c r="DP848" i="5"/>
  <c r="DI57" i="20"/>
  <c r="DI58" i="20" s="1"/>
  <c r="DR945" i="5"/>
  <c r="DQ942" i="5"/>
  <c r="DQ943" i="5"/>
  <c r="DU22" i="13"/>
  <c r="DU23" i="13" s="1"/>
  <c r="DT31" i="13"/>
  <c r="DV20" i="13"/>
  <c r="DV21" i="13" s="1"/>
  <c r="DQ625" i="5"/>
  <c r="L180" i="18"/>
  <c r="CR6" i="18"/>
  <c r="L181" i="18" s="1"/>
  <c r="DN738" i="5"/>
  <c r="DM732" i="5"/>
  <c r="DM800" i="5" s="1"/>
  <c r="C204" i="18"/>
  <c r="AX9" i="18"/>
  <c r="N84" i="18" s="1"/>
  <c r="AZ730" i="5"/>
  <c r="AZ739" i="5" s="1"/>
  <c r="DJ646" i="5"/>
  <c r="DJ637" i="5"/>
  <c r="DW51" i="13"/>
  <c r="DW48" i="13"/>
  <c r="DW40" i="13"/>
  <c r="DW50" i="13"/>
  <c r="DW39" i="13"/>
  <c r="DW42" i="13"/>
  <c r="DW53" i="13"/>
  <c r="DW49" i="13"/>
  <c r="DW47" i="13"/>
  <c r="DW38" i="13"/>
  <c r="DW34" i="13"/>
  <c r="DW27" i="13"/>
  <c r="DW14" i="13"/>
  <c r="DW17" i="13"/>
  <c r="DW35" i="13"/>
  <c r="DX13" i="13"/>
  <c r="DW16" i="13"/>
  <c r="DW37" i="13"/>
  <c r="DW36" i="13"/>
  <c r="DW19" i="13"/>
  <c r="DW41" i="13"/>
  <c r="DW15" i="13"/>
  <c r="DW18" i="13"/>
  <c r="DW52" i="13"/>
  <c r="CT717" i="5"/>
  <c r="DV28" i="13"/>
  <c r="DV29" i="13" s="1"/>
  <c r="DV43" i="13"/>
  <c r="DV44" i="13" s="1"/>
  <c r="DK657" i="5"/>
  <c r="DK658" i="5" s="1"/>
  <c r="CV19" i="20"/>
  <c r="DN710" i="5"/>
  <c r="DN703" i="5"/>
  <c r="DN708" i="5"/>
  <c r="DN677" i="5"/>
  <c r="DN684" i="5"/>
  <c r="DN679" i="5"/>
  <c r="DN678" i="5"/>
  <c r="AN29" i="20"/>
  <c r="AP11" i="14"/>
  <c r="DE24" i="16"/>
  <c r="DE25" i="16" s="1"/>
  <c r="DE19" i="16" s="1"/>
  <c r="DQ638" i="5"/>
  <c r="DM627" i="5"/>
  <c r="DM628" i="5" s="1"/>
  <c r="DL629" i="5"/>
  <c r="DL630" i="5" s="1"/>
  <c r="CH96" i="20"/>
  <c r="CH94" i="20"/>
  <c r="CH28" i="20"/>
  <c r="CH26" i="20"/>
  <c r="CS23" i="20"/>
  <c r="CS91" i="20"/>
  <c r="DL643" i="5"/>
  <c r="DG18" i="16"/>
  <c r="DF22" i="16"/>
  <c r="DF23" i="16" s="1"/>
  <c r="DV54" i="13"/>
  <c r="DV55" i="13" s="1"/>
  <c r="DR651" i="5"/>
  <c r="DO72" i="22"/>
  <c r="DN71" i="22"/>
  <c r="DO682" i="5"/>
  <c r="DP664" i="5"/>
  <c r="DK644" i="5"/>
  <c r="DK645" i="5" s="1"/>
  <c r="DS13" i="21"/>
  <c r="DM3" i="18"/>
  <c r="I228" i="18" s="1"/>
  <c r="DO709" i="5"/>
  <c r="DO696" i="5"/>
  <c r="DO743" i="5"/>
  <c r="DO706" i="5"/>
  <c r="DO711" i="5"/>
  <c r="DO705" i="5"/>
  <c r="DO699" i="5"/>
  <c r="DO707" i="5"/>
  <c r="DO676" i="5"/>
  <c r="DO695" i="5"/>
  <c r="DO693" i="5"/>
  <c r="DO700" i="5"/>
  <c r="DO689" i="5"/>
  <c r="DO694" i="5"/>
  <c r="DO698" i="5"/>
  <c r="DO690" i="5"/>
  <c r="DO704" i="5"/>
  <c r="DP612" i="5"/>
  <c r="DO701" i="5"/>
  <c r="DO606" i="5"/>
  <c r="DL669" i="5"/>
  <c r="DB24" i="18"/>
  <c r="J224" i="18" s="1"/>
  <c r="DD716" i="5"/>
  <c r="DB8" i="18" s="1"/>
  <c r="J208" i="18" s="1"/>
  <c r="DE610" i="5"/>
  <c r="DM653" i="5"/>
  <c r="DM654" i="5" s="1"/>
  <c r="DM80" i="22"/>
  <c r="DC616" i="5" s="1"/>
  <c r="DM90" i="22"/>
  <c r="DM77" i="22"/>
  <c r="DN652" i="5" s="1"/>
  <c r="DM76" i="22"/>
  <c r="DN639" i="5" s="1"/>
  <c r="DM84" i="22"/>
  <c r="DM89" i="22"/>
  <c r="DM82" i="22"/>
  <c r="DM88" i="22"/>
  <c r="DM74" i="22"/>
  <c r="DN613" i="5" s="1"/>
  <c r="DM81" i="22"/>
  <c r="DM87" i="22"/>
  <c r="DM83" i="22"/>
  <c r="DM75" i="22"/>
  <c r="DN626" i="5" s="1"/>
  <c r="DM78" i="22"/>
  <c r="DN665" i="5" s="1"/>
  <c r="DH31" i="3"/>
  <c r="DH32" i="3" s="1"/>
  <c r="DI26" i="3"/>
  <c r="CV712" i="5"/>
  <c r="DO862" i="5"/>
  <c r="CT51" i="20"/>
  <c r="CT21" i="20"/>
  <c r="CT22" i="20" s="1"/>
  <c r="CT71" i="20"/>
  <c r="CS5" i="18"/>
  <c r="CU714" i="5"/>
  <c r="DR17" i="16"/>
  <c r="DR14" i="16"/>
  <c r="DR21" i="16" s="1"/>
  <c r="DS20" i="16"/>
  <c r="DG34" i="3"/>
  <c r="DG35" i="3" s="1"/>
  <c r="DG33" i="3"/>
  <c r="DM93" i="20"/>
  <c r="DM92" i="20"/>
  <c r="DM25" i="20"/>
  <c r="DM24" i="20"/>
  <c r="DM18" i="20"/>
  <c r="DA618" i="5"/>
  <c r="DA619" i="5" s="1"/>
  <c r="BA20" i="20"/>
  <c r="AZ4" i="18"/>
  <c r="BB692" i="5"/>
  <c r="BB697" i="5"/>
  <c r="DL40" i="20"/>
  <c r="DL45" i="20" s="1"/>
  <c r="DM30" i="3" a="1"/>
  <c r="DM30" i="3" s="1"/>
  <c r="DM614" i="5"/>
  <c r="DM666" i="5"/>
  <c r="DM667" i="5" s="1"/>
  <c r="CZ618" i="5"/>
  <c r="CZ619" i="5" s="1"/>
  <c r="N179" i="18"/>
  <c r="DL18" i="18"/>
  <c r="H243" i="18" s="1"/>
  <c r="DN14" i="20"/>
  <c r="DO15" i="20"/>
  <c r="DM37" i="10"/>
  <c r="DN36" i="10"/>
  <c r="DQ834" i="5"/>
  <c r="DR789" i="5"/>
  <c r="DQ791" i="5"/>
  <c r="DQ790" i="5"/>
  <c r="CX685" i="5"/>
  <c r="CU19" i="20"/>
  <c r="DR14" i="21"/>
  <c r="DM16" i="20"/>
  <c r="DM17" i="20" s="1"/>
  <c r="DL2" i="18"/>
  <c r="H227" i="18" s="1"/>
  <c r="DQ15" i="16"/>
  <c r="DN661" i="5"/>
  <c r="DN662" i="5" s="1"/>
  <c r="DN635" i="5"/>
  <c r="DN636" i="5" s="1"/>
  <c r="DN622" i="5"/>
  <c r="DN623" i="5" s="1"/>
  <c r="DO607" i="5"/>
  <c r="DN648" i="5"/>
  <c r="DN649" i="5" s="1"/>
  <c r="DN609" i="5"/>
  <c r="DR28" i="3"/>
  <c r="DQ27" i="3"/>
  <c r="DQ25" i="3" a="1"/>
  <c r="DQ25" i="3" s="1"/>
  <c r="DJ650" i="5"/>
  <c r="DJ659" i="5"/>
  <c r="DM640" i="5"/>
  <c r="DM641" i="5" s="1"/>
  <c r="DM642" i="5" s="1"/>
  <c r="DB616" i="5"/>
  <c r="BC631" i="5"/>
  <c r="BC632" i="5" s="1"/>
  <c r="DU29" i="13"/>
  <c r="DU30" i="13" s="1"/>
  <c r="DP1055" i="5"/>
  <c r="DP1001" i="5"/>
  <c r="DP944" i="5"/>
  <c r="DL89" i="20"/>
  <c r="DL90" i="20" s="1"/>
  <c r="DT22" i="13"/>
  <c r="DT23" i="13" s="1"/>
  <c r="DT24" i="13" s="1"/>
  <c r="L680" i="19" l="1"/>
  <c r="L660" i="19"/>
  <c r="M654" i="19"/>
  <c r="DU24" i="13"/>
  <c r="AO26" i="20"/>
  <c r="AZ23" i="20"/>
  <c r="AO28" i="20"/>
  <c r="AO29" i="20" s="1"/>
  <c r="AO94" i="20"/>
  <c r="AZ91" i="20"/>
  <c r="BA717" i="5"/>
  <c r="AY9" i="18" s="1"/>
  <c r="C109" i="18" s="1"/>
  <c r="DK54" i="20"/>
  <c r="DK56" i="20" s="1"/>
  <c r="BB712" i="5"/>
  <c r="BB714" i="5" s="1"/>
  <c r="BB717" i="5" s="1"/>
  <c r="DM668" i="5"/>
  <c r="DM669" i="5" s="1"/>
  <c r="DV22" i="13"/>
  <c r="DV23" i="13" s="1"/>
  <c r="DK650" i="5"/>
  <c r="DK659" i="5"/>
  <c r="CZ63" i="20"/>
  <c r="DA691" i="5"/>
  <c r="DA675" i="5"/>
  <c r="DA620" i="5"/>
  <c r="DA674" i="5"/>
  <c r="DA611" i="5"/>
  <c r="CY63" i="20"/>
  <c r="CZ691" i="5"/>
  <c r="CZ611" i="5"/>
  <c r="CZ674" i="5"/>
  <c r="CZ675" i="5"/>
  <c r="CZ620" i="5"/>
  <c r="DV30" i="13"/>
  <c r="DV31" i="13" s="1"/>
  <c r="DL657" i="5"/>
  <c r="DL658" i="5" s="1"/>
  <c r="DJ64" i="20"/>
  <c r="DK624" i="5"/>
  <c r="DK633" i="5"/>
  <c r="DR834" i="5"/>
  <c r="DS789" i="5"/>
  <c r="DR791" i="5"/>
  <c r="DR790" i="5"/>
  <c r="CI94" i="20"/>
  <c r="CI96" i="20"/>
  <c r="CI28" i="20"/>
  <c r="CI26" i="20"/>
  <c r="CT23" i="20"/>
  <c r="CT91" i="20"/>
  <c r="DO710" i="5"/>
  <c r="DO703" i="5"/>
  <c r="DO708" i="5"/>
  <c r="DO684" i="5"/>
  <c r="DO679" i="5"/>
  <c r="DO677" i="5"/>
  <c r="DO678" i="5"/>
  <c r="DM629" i="5"/>
  <c r="DM630" i="5" s="1"/>
  <c r="CV71" i="20"/>
  <c r="CV51" i="20"/>
  <c r="CV21" i="20"/>
  <c r="CV22" i="20" s="1"/>
  <c r="CU5" i="18"/>
  <c r="CW714" i="5"/>
  <c r="DS14" i="21"/>
  <c r="DN16" i="20"/>
  <c r="DN17" i="20" s="1"/>
  <c r="DR15" i="16"/>
  <c r="DM2" i="18"/>
  <c r="I227" i="18" s="1"/>
  <c r="DO661" i="5"/>
  <c r="DO662" i="5" s="1"/>
  <c r="DO635" i="5"/>
  <c r="DO636" i="5" s="1"/>
  <c r="DO648" i="5"/>
  <c r="DO649" i="5" s="1"/>
  <c r="DO622" i="5"/>
  <c r="DO623" i="5" s="1"/>
  <c r="DP607" i="5"/>
  <c r="DO609" i="5"/>
  <c r="DN80" i="22"/>
  <c r="DN90" i="22"/>
  <c r="DN76" i="22"/>
  <c r="DO639" i="5" s="1"/>
  <c r="DN75" i="22"/>
  <c r="DO626" i="5" s="1"/>
  <c r="DN84" i="22"/>
  <c r="DN81" i="22"/>
  <c r="BD629" i="5" s="1"/>
  <c r="BD630" i="5" s="1"/>
  <c r="DN88" i="22"/>
  <c r="DN74" i="22"/>
  <c r="DO613" i="5" s="1"/>
  <c r="DN89" i="22"/>
  <c r="DN87" i="22"/>
  <c r="DN83" i="22"/>
  <c r="DN78" i="22"/>
  <c r="DO665" i="5" s="1"/>
  <c r="DN77" i="22"/>
  <c r="DO652" i="5" s="1"/>
  <c r="DN82" i="22"/>
  <c r="DR638" i="5"/>
  <c r="BB64" i="20"/>
  <c r="BC633" i="5"/>
  <c r="BC624" i="5"/>
  <c r="BC691" i="5"/>
  <c r="BC685" i="5"/>
  <c r="DM40" i="20"/>
  <c r="DM45" i="20" s="1"/>
  <c r="DN614" i="5"/>
  <c r="DN30" i="3" a="1"/>
  <c r="DN30" i="3" s="1"/>
  <c r="DP72" i="22"/>
  <c r="DO71" i="22"/>
  <c r="DL644" i="5"/>
  <c r="DL645" i="5" s="1"/>
  <c r="DJ57" i="20"/>
  <c r="DJ58" i="20" s="1"/>
  <c r="DP862" i="5"/>
  <c r="DC24" i="18"/>
  <c r="K224" i="18" s="1"/>
  <c r="DE716" i="5"/>
  <c r="DC8" i="18" s="1"/>
  <c r="K208" i="18" s="1"/>
  <c r="DF610" i="5"/>
  <c r="D104" i="18"/>
  <c r="DS14" i="16"/>
  <c r="DS21" i="16" s="1"/>
  <c r="DT20" i="16"/>
  <c r="DS17" i="16"/>
  <c r="DT13" i="21"/>
  <c r="DN3" i="18"/>
  <c r="J228" i="18" s="1"/>
  <c r="DP696" i="5"/>
  <c r="DP690" i="5"/>
  <c r="DP707" i="5"/>
  <c r="DP701" i="5"/>
  <c r="DP695" i="5"/>
  <c r="DP689" i="5"/>
  <c r="DP743" i="5"/>
  <c r="DP706" i="5"/>
  <c r="DP711" i="5"/>
  <c r="DP676" i="5"/>
  <c r="DP705" i="5"/>
  <c r="DP699" i="5"/>
  <c r="DP693" i="5"/>
  <c r="DP700" i="5"/>
  <c r="DP694" i="5"/>
  <c r="DP698" i="5"/>
  <c r="DP709" i="5"/>
  <c r="DP704" i="5"/>
  <c r="DQ612" i="5"/>
  <c r="DP606" i="5"/>
  <c r="DP702" i="5" s="1"/>
  <c r="DQ855" i="5"/>
  <c r="DQ848" i="5"/>
  <c r="BA19" i="20"/>
  <c r="CU71" i="20"/>
  <c r="CU51" i="20"/>
  <c r="CU21" i="20"/>
  <c r="CU22" i="20" s="1"/>
  <c r="CT5" i="18"/>
  <c r="CV714" i="5"/>
  <c r="DK646" i="5"/>
  <c r="DK637" i="5"/>
  <c r="DS651" i="5"/>
  <c r="DX37" i="13"/>
  <c r="DX51" i="13"/>
  <c r="DX48" i="13"/>
  <c r="DX40" i="13"/>
  <c r="DX50" i="13"/>
  <c r="DX39" i="13"/>
  <c r="DX36" i="13"/>
  <c r="DX42" i="13"/>
  <c r="DX53" i="13"/>
  <c r="DX49" i="13"/>
  <c r="DX47" i="13"/>
  <c r="DX38" i="13"/>
  <c r="DX52" i="13"/>
  <c r="DX41" i="13"/>
  <c r="DX17" i="13"/>
  <c r="DX35" i="13"/>
  <c r="DY13" i="13"/>
  <c r="DX16" i="13"/>
  <c r="DX19" i="13"/>
  <c r="DX15" i="13"/>
  <c r="DX18" i="13"/>
  <c r="DX34" i="13"/>
  <c r="DX27" i="13"/>
  <c r="DX14" i="13"/>
  <c r="DQ1055" i="5"/>
  <c r="DQ1001" i="5"/>
  <c r="DQ944" i="5"/>
  <c r="CW20" i="20"/>
  <c r="CV4" i="18"/>
  <c r="CX692" i="5"/>
  <c r="CX697" i="5"/>
  <c r="DN37" i="10"/>
  <c r="DO36" i="10"/>
  <c r="DL670" i="5"/>
  <c r="DL671" i="5" s="1"/>
  <c r="DM655" i="5"/>
  <c r="DM656" i="5" s="1"/>
  <c r="DT57" i="13"/>
  <c r="CH29" i="20"/>
  <c r="CJ11" i="14"/>
  <c r="CR9" i="18"/>
  <c r="L184" i="18" s="1"/>
  <c r="CT730" i="5"/>
  <c r="AZ736" i="5"/>
  <c r="AX14" i="18" s="1"/>
  <c r="N89" i="18" s="1"/>
  <c r="DS945" i="5"/>
  <c r="DR942" i="5"/>
  <c r="DR943" i="5"/>
  <c r="CY685" i="5"/>
  <c r="DU31" i="13"/>
  <c r="DL49" i="20"/>
  <c r="DL52" i="20" s="1"/>
  <c r="DL50" i="20"/>
  <c r="DL46" i="20"/>
  <c r="DI31" i="3"/>
  <c r="DI32" i="3" s="1"/>
  <c r="DJ26" i="3"/>
  <c r="DN640" i="5"/>
  <c r="DN641" i="5" s="1"/>
  <c r="DW20" i="13"/>
  <c r="DW21" i="13" s="1"/>
  <c r="DW22" i="13" s="1"/>
  <c r="DW23" i="13" s="1"/>
  <c r="DO738" i="5"/>
  <c r="DN732" i="5"/>
  <c r="DN800" i="5" s="1"/>
  <c r="DO14" i="20"/>
  <c r="DP15" i="20"/>
  <c r="DM615" i="5"/>
  <c r="DH33" i="3"/>
  <c r="DH34" i="3"/>
  <c r="DH35" i="3" s="1"/>
  <c r="DN653" i="5"/>
  <c r="DN654" i="5" s="1"/>
  <c r="DF24" i="16"/>
  <c r="DF25" i="16" s="1"/>
  <c r="DF19" i="16" s="1"/>
  <c r="CH99" i="20"/>
  <c r="CI763" i="5" s="1"/>
  <c r="DW28" i="13"/>
  <c r="DW29" i="13" s="1"/>
  <c r="DW30" i="13" s="1"/>
  <c r="DB617" i="5"/>
  <c r="DN93" i="20"/>
  <c r="DN92" i="20"/>
  <c r="DN25" i="20"/>
  <c r="DN24" i="20"/>
  <c r="DN18" i="20"/>
  <c r="CU717" i="5"/>
  <c r="DN666" i="5"/>
  <c r="DN667" i="5" s="1"/>
  <c r="DM18" i="18"/>
  <c r="I243" i="18" s="1"/>
  <c r="DH18" i="16"/>
  <c r="DG22" i="16"/>
  <c r="DG23" i="16" s="1"/>
  <c r="DW43" i="13"/>
  <c r="DW44" i="13" s="1"/>
  <c r="DS28" i="3"/>
  <c r="DR27" i="3"/>
  <c r="DR25" i="3" a="1"/>
  <c r="DR25" i="3" s="1"/>
  <c r="DM643" i="5"/>
  <c r="M180" i="18"/>
  <c r="CS6" i="18"/>
  <c r="M181" i="18" s="1"/>
  <c r="DN627" i="5"/>
  <c r="DN628" i="5" s="1"/>
  <c r="DC617" i="5"/>
  <c r="DP682" i="5"/>
  <c r="DQ664" i="5"/>
  <c r="DL631" i="5"/>
  <c r="DL632" i="5" s="1"/>
  <c r="DK663" i="5"/>
  <c r="DK672" i="5"/>
  <c r="DO702" i="5"/>
  <c r="DM89" i="20"/>
  <c r="DM90" i="20" s="1"/>
  <c r="DW54" i="13"/>
  <c r="DW55" i="13" s="1"/>
  <c r="DR625" i="5"/>
  <c r="BA51" i="20" l="1"/>
  <c r="DU57" i="13"/>
  <c r="M680" i="19"/>
  <c r="M660" i="19"/>
  <c r="N654" i="19"/>
  <c r="DW31" i="13"/>
  <c r="AO99" i="20"/>
  <c r="AP763" i="5" s="1"/>
  <c r="AQ11" i="14"/>
  <c r="DV24" i="13"/>
  <c r="DV57" i="13" s="1"/>
  <c r="DW24" i="13"/>
  <c r="BA730" i="5"/>
  <c r="BA739" i="5" s="1"/>
  <c r="BA736" i="5" s="1"/>
  <c r="AY14" i="18" s="1"/>
  <c r="C114" i="18" s="1"/>
  <c r="AZ5" i="18"/>
  <c r="D105" i="18" s="1"/>
  <c r="BA21" i="20"/>
  <c r="BA22" i="20" s="1"/>
  <c r="BA71" i="20"/>
  <c r="CI99" i="20"/>
  <c r="CJ763" i="5" s="1"/>
  <c r="DL54" i="20"/>
  <c r="DL56" i="20" s="1"/>
  <c r="DL646" i="5"/>
  <c r="DL637" i="5"/>
  <c r="DN668" i="5"/>
  <c r="DN669" i="5" s="1"/>
  <c r="DM657" i="5"/>
  <c r="DM658" i="5" s="1"/>
  <c r="DL659" i="5"/>
  <c r="DL650" i="5"/>
  <c r="DN642" i="5"/>
  <c r="DN643" i="5" s="1"/>
  <c r="DM670" i="5"/>
  <c r="DM671" i="5" s="1"/>
  <c r="CX20" i="20"/>
  <c r="CW4" i="18"/>
  <c r="CY692" i="5"/>
  <c r="CY697" i="5"/>
  <c r="CX712" i="5"/>
  <c r="DN40" i="20"/>
  <c r="DN45" i="20" s="1"/>
  <c r="DO614" i="5"/>
  <c r="DO30" i="3" a="1"/>
  <c r="DO30" i="3" s="1"/>
  <c r="CW717" i="5"/>
  <c r="DG24" i="16"/>
  <c r="DG25" i="16" s="1"/>
  <c r="DG19" i="16" s="1"/>
  <c r="DO93" i="20"/>
  <c r="DO92" i="20"/>
  <c r="DO18" i="20"/>
  <c r="DO24" i="20"/>
  <c r="DO25" i="20"/>
  <c r="DU13" i="21"/>
  <c r="DO3" i="18"/>
  <c r="K228" i="18" s="1"/>
  <c r="DQ709" i="5"/>
  <c r="DQ696" i="5"/>
  <c r="DQ690" i="5"/>
  <c r="DQ707" i="5"/>
  <c r="DQ701" i="5"/>
  <c r="DQ695" i="5"/>
  <c r="DQ743" i="5"/>
  <c r="DQ711" i="5"/>
  <c r="DQ705" i="5"/>
  <c r="DQ704" i="5"/>
  <c r="DQ698" i="5"/>
  <c r="DQ699" i="5"/>
  <c r="DQ693" i="5"/>
  <c r="DQ694" i="5"/>
  <c r="DQ689" i="5"/>
  <c r="DQ706" i="5"/>
  <c r="DR612" i="5"/>
  <c r="DQ676" i="5"/>
  <c r="DQ606" i="5"/>
  <c r="DQ702" i="5" s="1"/>
  <c r="DQ700" i="5"/>
  <c r="C205" i="18"/>
  <c r="CU6" i="18"/>
  <c r="C206" i="18" s="1"/>
  <c r="D204" i="18"/>
  <c r="CV717" i="5"/>
  <c r="DU20" i="16"/>
  <c r="DT17" i="16"/>
  <c r="DT14" i="16"/>
  <c r="DT21" i="16" s="1"/>
  <c r="BD631" i="5"/>
  <c r="BD632" i="5" s="1"/>
  <c r="DT14" i="21"/>
  <c r="DO16" i="20"/>
  <c r="DO17" i="20" s="1"/>
  <c r="DN2" i="18"/>
  <c r="J227" i="18" s="1"/>
  <c r="DS15" i="16"/>
  <c r="DP661" i="5"/>
  <c r="DP662" i="5" s="1"/>
  <c r="DP622" i="5"/>
  <c r="DP623" i="5" s="1"/>
  <c r="DP635" i="5"/>
  <c r="DP636" i="5" s="1"/>
  <c r="DP648" i="5"/>
  <c r="DP649" i="5" s="1"/>
  <c r="DQ607" i="5"/>
  <c r="DP609" i="5"/>
  <c r="CK96" i="20"/>
  <c r="CK94" i="20"/>
  <c r="CK26" i="20"/>
  <c r="CK28" i="20"/>
  <c r="CK29" i="20" s="1"/>
  <c r="CV23" i="20"/>
  <c r="CV91" i="20"/>
  <c r="DC618" i="5"/>
  <c r="DC619" i="5" s="1"/>
  <c r="DR1055" i="5"/>
  <c r="DR1001" i="5"/>
  <c r="DR944" i="5"/>
  <c r="CW19" i="20"/>
  <c r="DY51" i="13"/>
  <c r="DY48" i="13"/>
  <c r="DY40" i="13"/>
  <c r="DY50" i="13"/>
  <c r="DY39" i="13"/>
  <c r="DY36" i="13"/>
  <c r="DY42" i="13"/>
  <c r="DY53" i="13"/>
  <c r="DY49" i="13"/>
  <c r="DY47" i="13"/>
  <c r="DY38" i="13"/>
  <c r="DY52" i="13"/>
  <c r="DY41" i="13"/>
  <c r="DY35" i="13"/>
  <c r="DZ13" i="13"/>
  <c r="DY16" i="13"/>
  <c r="DY37" i="13"/>
  <c r="DY19" i="13"/>
  <c r="DY15" i="13"/>
  <c r="DY18" i="13"/>
  <c r="DY34" i="13"/>
  <c r="DY27" i="13"/>
  <c r="DY14" i="13"/>
  <c r="DY17" i="13"/>
  <c r="N180" i="18"/>
  <c r="CT6" i="18"/>
  <c r="N181" i="18" s="1"/>
  <c r="DN18" i="18"/>
  <c r="J243" i="18" s="1"/>
  <c r="DM49" i="20"/>
  <c r="DM52" i="20" s="1"/>
  <c r="DM50" i="20"/>
  <c r="DM46" i="20"/>
  <c r="DN89" i="20"/>
  <c r="DN90" i="20" s="1"/>
  <c r="DA685" i="5"/>
  <c r="DJ31" i="3"/>
  <c r="DJ32" i="3" s="1"/>
  <c r="DK26" i="3"/>
  <c r="DT945" i="5"/>
  <c r="DS942" i="5"/>
  <c r="DS943" i="5"/>
  <c r="CJ96" i="20"/>
  <c r="CJ94" i="20"/>
  <c r="CU23" i="20"/>
  <c r="CJ26" i="20"/>
  <c r="CJ28" i="20"/>
  <c r="CJ29" i="20" s="1"/>
  <c r="CU91" i="20"/>
  <c r="DN615" i="5"/>
  <c r="DS638" i="5"/>
  <c r="DO627" i="5"/>
  <c r="DO628" i="5" s="1"/>
  <c r="DK57" i="20"/>
  <c r="DK58" i="20" s="1"/>
  <c r="DB618" i="5"/>
  <c r="DB619" i="5" s="1"/>
  <c r="DP738" i="5"/>
  <c r="DO732" i="5"/>
  <c r="DO800" i="5" s="1"/>
  <c r="DI34" i="3"/>
  <c r="DI35" i="3" s="1"/>
  <c r="DI33" i="3"/>
  <c r="BB20" i="20"/>
  <c r="BA4" i="18"/>
  <c r="BC692" i="5"/>
  <c r="BC697" i="5"/>
  <c r="DO640" i="5"/>
  <c r="DO641" i="5" s="1"/>
  <c r="DO642" i="5" s="1"/>
  <c r="AZ9" i="18"/>
  <c r="D109" i="18" s="1"/>
  <c r="BB730" i="5"/>
  <c r="DN629" i="5"/>
  <c r="DN630" i="5" s="1"/>
  <c r="DR664" i="5"/>
  <c r="DQ682" i="5"/>
  <c r="DL663" i="5"/>
  <c r="DL672" i="5"/>
  <c r="DO653" i="5"/>
  <c r="DO654" i="5" s="1"/>
  <c r="DO655" i="5" s="1"/>
  <c r="DD616" i="5"/>
  <c r="DS834" i="5"/>
  <c r="DT789" i="5"/>
  <c r="DS791" i="5"/>
  <c r="DS790" i="5"/>
  <c r="DM644" i="5"/>
  <c r="DM645" i="5" s="1"/>
  <c r="DI18" i="16"/>
  <c r="DH22" i="16"/>
  <c r="DH23" i="16" s="1"/>
  <c r="DK64" i="20"/>
  <c r="DL624" i="5"/>
  <c r="DL633" i="5"/>
  <c r="DT28" i="3"/>
  <c r="DS25" i="3" a="1"/>
  <c r="DS25" i="3" s="1"/>
  <c r="DS27" i="3"/>
  <c r="DX20" i="13"/>
  <c r="DX21" i="13" s="1"/>
  <c r="DT651" i="5"/>
  <c r="DD24" i="18"/>
  <c r="L224" i="18" s="1"/>
  <c r="DF716" i="5"/>
  <c r="DD8" i="18" s="1"/>
  <c r="L208" i="18" s="1"/>
  <c r="DG610" i="5"/>
  <c r="DO666" i="5"/>
  <c r="DO667" i="5" s="1"/>
  <c r="DO668" i="5" s="1"/>
  <c r="DN655" i="5"/>
  <c r="DN656" i="5" s="1"/>
  <c r="DO37" i="10"/>
  <c r="DP36" i="10"/>
  <c r="DX28" i="13"/>
  <c r="DX29" i="13" s="1"/>
  <c r="DX30" i="13" s="1"/>
  <c r="DX54" i="13"/>
  <c r="DX55" i="13" s="1"/>
  <c r="DM631" i="5"/>
  <c r="DM632" i="5" s="1"/>
  <c r="DR855" i="5"/>
  <c r="DR848" i="5"/>
  <c r="CS9" i="18"/>
  <c r="M184" i="18" s="1"/>
  <c r="CU730" i="5"/>
  <c r="DX43" i="13"/>
  <c r="DX44" i="13" s="1"/>
  <c r="DO88" i="22"/>
  <c r="DO87" i="22"/>
  <c r="DO90" i="22"/>
  <c r="DO75" i="22"/>
  <c r="DP626" i="5" s="1"/>
  <c r="DO84" i="22"/>
  <c r="DO74" i="22"/>
  <c r="DP613" i="5" s="1"/>
  <c r="DO83" i="22"/>
  <c r="DO89" i="22"/>
  <c r="DO80" i="22"/>
  <c r="DO78" i="22"/>
  <c r="DP665" i="5" s="1"/>
  <c r="DO82" i="22"/>
  <c r="DO77" i="22"/>
  <c r="DP652" i="5" s="1"/>
  <c r="DO76" i="22"/>
  <c r="DP639" i="5" s="1"/>
  <c r="DO81" i="22"/>
  <c r="CZ685" i="5"/>
  <c r="DS625" i="5"/>
  <c r="DQ15" i="20"/>
  <c r="DP14" i="20"/>
  <c r="DP708" i="5"/>
  <c r="DP679" i="5"/>
  <c r="DP710" i="5"/>
  <c r="DP703" i="5"/>
  <c r="DP677" i="5"/>
  <c r="DP684" i="5"/>
  <c r="DP678" i="5"/>
  <c r="DQ862" i="5"/>
  <c r="DP71" i="22"/>
  <c r="DQ72" i="22"/>
  <c r="CI29" i="20"/>
  <c r="CK11" i="14"/>
  <c r="N680" i="19" l="1"/>
  <c r="N660" i="19"/>
  <c r="O654" i="19"/>
  <c r="DW57" i="13"/>
  <c r="DX31" i="13"/>
  <c r="BB739" i="5"/>
  <c r="BB736" i="5" s="1"/>
  <c r="AZ14" i="18" s="1"/>
  <c r="D114" i="18" s="1"/>
  <c r="AZ6" i="18"/>
  <c r="D106" i="18" s="1"/>
  <c r="AP26" i="20"/>
  <c r="AP96" i="20"/>
  <c r="AP94" i="20"/>
  <c r="BA23" i="20"/>
  <c r="BA91" i="20"/>
  <c r="AP28" i="20"/>
  <c r="BC712" i="5"/>
  <c r="BB51" i="20" s="1"/>
  <c r="DM54" i="20"/>
  <c r="DM56" i="20" s="1"/>
  <c r="DM663" i="5"/>
  <c r="DM672" i="5"/>
  <c r="DN657" i="5"/>
  <c r="DN658" i="5" s="1"/>
  <c r="DB63" i="20"/>
  <c r="DC691" i="5"/>
  <c r="DC675" i="5"/>
  <c r="DC674" i="5"/>
  <c r="DC620" i="5"/>
  <c r="DC611" i="5"/>
  <c r="DN631" i="5"/>
  <c r="DN632" i="5" s="1"/>
  <c r="DM659" i="5"/>
  <c r="DM650" i="5"/>
  <c r="DN670" i="5"/>
  <c r="DN671" i="5" s="1"/>
  <c r="DS1055" i="5"/>
  <c r="DS944" i="5"/>
  <c r="DS1001" i="5"/>
  <c r="DZ50" i="13"/>
  <c r="DZ39" i="13"/>
  <c r="DZ36" i="13"/>
  <c r="DZ42" i="13"/>
  <c r="DZ53" i="13"/>
  <c r="DZ49" i="13"/>
  <c r="DZ47" i="13"/>
  <c r="DZ38" i="13"/>
  <c r="DZ52" i="13"/>
  <c r="DZ41" i="13"/>
  <c r="DZ37" i="13"/>
  <c r="DZ51" i="13"/>
  <c r="EA13" i="13"/>
  <c r="DZ16" i="13"/>
  <c r="DZ19" i="13"/>
  <c r="DZ15" i="13"/>
  <c r="DZ18" i="13"/>
  <c r="DZ40" i="13"/>
  <c r="DZ34" i="13"/>
  <c r="DZ27" i="13"/>
  <c r="DZ14" i="13"/>
  <c r="DZ17" i="13"/>
  <c r="DZ48" i="13"/>
  <c r="DZ35" i="13"/>
  <c r="DU14" i="21"/>
  <c r="DP16" i="20"/>
  <c r="DP17" i="20" s="1"/>
  <c r="DO2" i="18"/>
  <c r="K227" i="18" s="1"/>
  <c r="DT15" i="16"/>
  <c r="DQ622" i="5"/>
  <c r="DQ623" i="5" s="1"/>
  <c r="DQ648" i="5"/>
  <c r="DQ649" i="5" s="1"/>
  <c r="DQ609" i="5"/>
  <c r="DQ635" i="5"/>
  <c r="DQ636" i="5" s="1"/>
  <c r="DQ661" i="5"/>
  <c r="DQ662" i="5" s="1"/>
  <c r="DR607" i="5"/>
  <c r="BC64" i="20"/>
  <c r="BD624" i="5"/>
  <c r="BD633" i="5"/>
  <c r="BD691" i="5"/>
  <c r="BD685" i="5"/>
  <c r="DN644" i="5"/>
  <c r="DN645" i="5" s="1"/>
  <c r="DO40" i="20"/>
  <c r="DO45" i="20" s="1"/>
  <c r="DP30" i="3" a="1"/>
  <c r="DP30" i="3" s="1"/>
  <c r="DP614" i="5"/>
  <c r="DP615" i="5" s="1"/>
  <c r="DU945" i="5"/>
  <c r="DT943" i="5"/>
  <c r="DT942" i="5"/>
  <c r="DP90" i="22"/>
  <c r="DP84" i="22"/>
  <c r="DP74" i="22"/>
  <c r="DQ613" i="5" s="1"/>
  <c r="DP83" i="22"/>
  <c r="DP89" i="22"/>
  <c r="DP82" i="22"/>
  <c r="DP88" i="22"/>
  <c r="DP78" i="22"/>
  <c r="DQ665" i="5" s="1"/>
  <c r="DP87" i="22"/>
  <c r="DP81" i="22"/>
  <c r="BE629" i="5" s="1"/>
  <c r="BE630" i="5" s="1"/>
  <c r="DP77" i="22"/>
  <c r="DQ652" i="5" s="1"/>
  <c r="DP80" i="22"/>
  <c r="DF616" i="5" s="1"/>
  <c r="DP75" i="22"/>
  <c r="DQ626" i="5" s="1"/>
  <c r="DP76" i="22"/>
  <c r="DQ639" i="5" s="1"/>
  <c r="DO89" i="20"/>
  <c r="DO90" i="20" s="1"/>
  <c r="CY20" i="20"/>
  <c r="CX4" i="18"/>
  <c r="CZ692" i="5"/>
  <c r="CZ697" i="5"/>
  <c r="DU651" i="5"/>
  <c r="DT834" i="5"/>
  <c r="DU789" i="5"/>
  <c r="DT791" i="5"/>
  <c r="DT790" i="5"/>
  <c r="CW51" i="20"/>
  <c r="CW71" i="20"/>
  <c r="CW21" i="20"/>
  <c r="CW22" i="20" s="1"/>
  <c r="CV5" i="18"/>
  <c r="CX714" i="5"/>
  <c r="DR862" i="5"/>
  <c r="DT625" i="5"/>
  <c r="DU28" i="3"/>
  <c r="DT27" i="3"/>
  <c r="DT25" i="3" a="1"/>
  <c r="DT25" i="3" s="1"/>
  <c r="DP627" i="5"/>
  <c r="DP628" i="5" s="1"/>
  <c r="DE24" i="18"/>
  <c r="M224" i="18" s="1"/>
  <c r="DG716" i="5"/>
  <c r="DE8" i="18" s="1"/>
  <c r="M208" i="18" s="1"/>
  <c r="DH610" i="5"/>
  <c r="DX22" i="13"/>
  <c r="DX23" i="13" s="1"/>
  <c r="DS855" i="5"/>
  <c r="DS848" i="5"/>
  <c r="DY20" i="13"/>
  <c r="DY21" i="13" s="1"/>
  <c r="DV20" i="16"/>
  <c r="DU14" i="16"/>
  <c r="DU21" i="16" s="1"/>
  <c r="DU17" i="16"/>
  <c r="CU9" i="18"/>
  <c r="C209" i="18" s="1"/>
  <c r="CW730" i="5"/>
  <c r="DO669" i="5"/>
  <c r="DS664" i="5"/>
  <c r="DR682" i="5"/>
  <c r="DQ738" i="5"/>
  <c r="DP732" i="5"/>
  <c r="DP800" i="5" s="1"/>
  <c r="DY28" i="13"/>
  <c r="DY29" i="13" s="1"/>
  <c r="DY30" i="13" s="1"/>
  <c r="DY54" i="13"/>
  <c r="DY55" i="13" s="1"/>
  <c r="CT9" i="18"/>
  <c r="N184" i="18" s="1"/>
  <c r="CV730" i="5"/>
  <c r="DL64" i="20"/>
  <c r="DM633" i="5"/>
  <c r="DM624" i="5"/>
  <c r="CY712" i="5"/>
  <c r="DL57" i="20"/>
  <c r="DL58" i="20" s="1"/>
  <c r="DP640" i="5"/>
  <c r="DP641" i="5" s="1"/>
  <c r="DP642" i="5" s="1"/>
  <c r="DO629" i="5"/>
  <c r="DO630" i="5" s="1"/>
  <c r="DY43" i="13"/>
  <c r="DY44" i="13" s="1"/>
  <c r="DH24" i="16"/>
  <c r="DH25" i="16" s="1"/>
  <c r="DH19" i="16" s="1"/>
  <c r="DT638" i="5"/>
  <c r="DJ34" i="3"/>
  <c r="DJ35" i="3" s="1"/>
  <c r="DJ33" i="3"/>
  <c r="DQ708" i="5"/>
  <c r="DQ710" i="5"/>
  <c r="DQ703" i="5"/>
  <c r="DQ677" i="5"/>
  <c r="DQ679" i="5"/>
  <c r="DQ684" i="5"/>
  <c r="DQ678" i="5"/>
  <c r="DJ18" i="16"/>
  <c r="DI22" i="16"/>
  <c r="DI23" i="16" s="1"/>
  <c r="E204" i="18"/>
  <c r="DO643" i="5"/>
  <c r="DK31" i="3"/>
  <c r="DK32" i="3" s="1"/>
  <c r="DL26" i="3"/>
  <c r="DP653" i="5"/>
  <c r="DP654" i="5" s="1"/>
  <c r="DP92" i="20"/>
  <c r="DP93" i="20"/>
  <c r="DP25" i="20"/>
  <c r="DP24" i="20"/>
  <c r="DP18" i="20"/>
  <c r="DR72" i="22"/>
  <c r="DQ71" i="22"/>
  <c r="DR15" i="20"/>
  <c r="DQ14" i="20"/>
  <c r="DP666" i="5"/>
  <c r="DP667" i="5" s="1"/>
  <c r="DP37" i="10"/>
  <c r="DQ36" i="10"/>
  <c r="DD617" i="5"/>
  <c r="CJ99" i="20"/>
  <c r="CK763" i="5" s="1"/>
  <c r="DN49" i="20"/>
  <c r="DN52" i="20" s="1"/>
  <c r="DN50" i="20"/>
  <c r="DN46" i="20"/>
  <c r="CX19" i="20"/>
  <c r="DE616" i="5"/>
  <c r="DM646" i="5"/>
  <c r="DM637" i="5"/>
  <c r="E104" i="18"/>
  <c r="DA63" i="20"/>
  <c r="DB691" i="5"/>
  <c r="DB675" i="5"/>
  <c r="DB674" i="5"/>
  <c r="DB620" i="5"/>
  <c r="DB611" i="5"/>
  <c r="CK99" i="20"/>
  <c r="CL763" i="5" s="1"/>
  <c r="DV13" i="21"/>
  <c r="DP3" i="18"/>
  <c r="L228" i="18" s="1"/>
  <c r="DR707" i="5"/>
  <c r="DR701" i="5"/>
  <c r="DR695" i="5"/>
  <c r="DR743" i="5"/>
  <c r="DR706" i="5"/>
  <c r="DR700" i="5"/>
  <c r="DR694" i="5"/>
  <c r="DR711" i="5"/>
  <c r="DR705" i="5"/>
  <c r="DR699" i="5"/>
  <c r="DR693" i="5"/>
  <c r="DR698" i="5"/>
  <c r="DR709" i="5"/>
  <c r="DR704" i="5"/>
  <c r="DR690" i="5"/>
  <c r="DR696" i="5"/>
  <c r="DR676" i="5"/>
  <c r="DR689" i="5"/>
  <c r="DS612" i="5"/>
  <c r="DR606" i="5"/>
  <c r="DR702" i="5" s="1"/>
  <c r="DO18" i="18"/>
  <c r="K243" i="18" s="1"/>
  <c r="DO615" i="5"/>
  <c r="DO656" i="5"/>
  <c r="BB19" i="20"/>
  <c r="CZ20" i="20"/>
  <c r="CY4" i="18"/>
  <c r="DA692" i="5"/>
  <c r="DA697" i="5"/>
  <c r="BB71" i="20" l="1"/>
  <c r="DX24" i="13"/>
  <c r="DY31" i="13"/>
  <c r="O660" i="19"/>
  <c r="P654" i="19"/>
  <c r="O680" i="19"/>
  <c r="BB21" i="20"/>
  <c r="BB22" i="20" s="1"/>
  <c r="AQ94" i="20" s="1"/>
  <c r="AP99" i="20"/>
  <c r="AQ763" i="5" s="1"/>
  <c r="BC714" i="5"/>
  <c r="BC717" i="5" s="1"/>
  <c r="DY22" i="13"/>
  <c r="DY23" i="13" s="1"/>
  <c r="AR11" i="14"/>
  <c r="BA5" i="18"/>
  <c r="E105" i="18" s="1"/>
  <c r="AP29" i="20"/>
  <c r="DN54" i="20"/>
  <c r="DN56" i="20" s="1"/>
  <c r="DN637" i="5"/>
  <c r="DN646" i="5"/>
  <c r="DO631" i="5"/>
  <c r="DO632" i="5" s="1"/>
  <c r="DM64" i="20"/>
  <c r="DN624" i="5"/>
  <c r="DN633" i="5"/>
  <c r="DP629" i="5"/>
  <c r="DP630" i="5" s="1"/>
  <c r="DP655" i="5"/>
  <c r="DP656" i="5" s="1"/>
  <c r="DP668" i="5"/>
  <c r="DP669" i="5" s="1"/>
  <c r="DN659" i="5"/>
  <c r="DN650" i="5"/>
  <c r="DQ90" i="22"/>
  <c r="DQ89" i="22"/>
  <c r="DQ84" i="22"/>
  <c r="DQ83" i="22"/>
  <c r="DQ82" i="22"/>
  <c r="DQ81" i="22"/>
  <c r="DQ87" i="22"/>
  <c r="DQ88" i="22"/>
  <c r="DQ78" i="22"/>
  <c r="DR665" i="5" s="1"/>
  <c r="DQ74" i="22"/>
  <c r="DR613" i="5" s="1"/>
  <c r="DQ76" i="22"/>
  <c r="DR639" i="5" s="1"/>
  <c r="DQ77" i="22"/>
  <c r="DR652" i="5" s="1"/>
  <c r="DQ80" i="22"/>
  <c r="DQ75" i="22"/>
  <c r="DR626" i="5" s="1"/>
  <c r="DP89" i="20"/>
  <c r="DP90" i="20" s="1"/>
  <c r="CX71" i="20"/>
  <c r="CX51" i="20"/>
  <c r="CX21" i="20"/>
  <c r="CX22" i="20" s="1"/>
  <c r="CW5" i="18"/>
  <c r="CY714" i="5"/>
  <c r="DW13" i="21"/>
  <c r="DQ3" i="18"/>
  <c r="M228" i="18" s="1"/>
  <c r="DS743" i="5"/>
  <c r="DS707" i="5"/>
  <c r="DS701" i="5"/>
  <c r="DS695" i="5"/>
  <c r="DS689" i="5"/>
  <c r="DS706" i="5"/>
  <c r="DS700" i="5"/>
  <c r="DS694" i="5"/>
  <c r="DS711" i="5"/>
  <c r="DS704" i="5"/>
  <c r="DS709" i="5"/>
  <c r="DS705" i="5"/>
  <c r="DS698" i="5"/>
  <c r="DS690" i="5"/>
  <c r="DS696" i="5"/>
  <c r="DS676" i="5"/>
  <c r="DS699" i="5"/>
  <c r="DS693" i="5"/>
  <c r="DS606" i="5"/>
  <c r="DS702" i="5" s="1"/>
  <c r="DT612" i="5"/>
  <c r="J694" i="19" s="1"/>
  <c r="L691" i="19"/>
  <c r="K697" i="19"/>
  <c r="I672" i="19"/>
  <c r="L690" i="19"/>
  <c r="N693" i="19"/>
  <c r="DB685" i="5"/>
  <c r="DS72" i="22"/>
  <c r="DR71" i="22"/>
  <c r="DL31" i="3"/>
  <c r="DL32" i="3" s="1"/>
  <c r="DM26" i="3"/>
  <c r="L701" i="19"/>
  <c r="H612" i="19"/>
  <c r="CZ712" i="5"/>
  <c r="DQ666" i="5"/>
  <c r="DQ667" i="5" s="1"/>
  <c r="DO49" i="20"/>
  <c r="DO52" i="20" s="1"/>
  <c r="DO50" i="20"/>
  <c r="DO46" i="20"/>
  <c r="DV14" i="21"/>
  <c r="DQ16" i="20"/>
  <c r="DQ17" i="20" s="1"/>
  <c r="DP2" i="18"/>
  <c r="L227" i="18" s="1"/>
  <c r="DU15" i="16"/>
  <c r="DR635" i="5"/>
  <c r="DR636" i="5" s="1"/>
  <c r="DR648" i="5"/>
  <c r="DR649" i="5" s="1"/>
  <c r="DR661" i="5"/>
  <c r="DR662" i="5" s="1"/>
  <c r="DR622" i="5"/>
  <c r="DR623" i="5" s="1"/>
  <c r="DS607" i="5"/>
  <c r="DR609" i="5"/>
  <c r="DD618" i="5"/>
  <c r="DD619" i="5" s="1"/>
  <c r="DK33" i="3"/>
  <c r="DK34" i="3"/>
  <c r="DK35" i="3" s="1"/>
  <c r="CX717" i="5"/>
  <c r="DT1055" i="5"/>
  <c r="DT944" i="5"/>
  <c r="DT1001" i="5"/>
  <c r="L587" i="19"/>
  <c r="DO644" i="5"/>
  <c r="DO645" i="5" s="1"/>
  <c r="D205" i="18"/>
  <c r="CV6" i="18"/>
  <c r="D206" i="18" s="1"/>
  <c r="DU834" i="5"/>
  <c r="DV789" i="5"/>
  <c r="DU791" i="5"/>
  <c r="DU790" i="5"/>
  <c r="F204" i="18"/>
  <c r="DZ20" i="13"/>
  <c r="DZ21" i="13" s="1"/>
  <c r="DZ22" i="13" s="1"/>
  <c r="DZ23" i="13" s="1"/>
  <c r="I612" i="19"/>
  <c r="DA712" i="5"/>
  <c r="G204" i="18"/>
  <c r="DP18" i="18"/>
  <c r="L243" i="18" s="1"/>
  <c r="DI24" i="16"/>
  <c r="DI25" i="16" s="1"/>
  <c r="DI19" i="16" s="1"/>
  <c r="DO670" i="5"/>
  <c r="DO671" i="5" s="1"/>
  <c r="CL96" i="20"/>
  <c r="CL94" i="20"/>
  <c r="CL28" i="20"/>
  <c r="CL29" i="20" s="1"/>
  <c r="CW23" i="20"/>
  <c r="CL26" i="20"/>
  <c r="CW91" i="20"/>
  <c r="CY19" i="20"/>
  <c r="DU943" i="5"/>
  <c r="DU942" i="5"/>
  <c r="DZ28" i="13"/>
  <c r="K690" i="19"/>
  <c r="L686" i="19"/>
  <c r="DR36" i="10"/>
  <c r="DQ37" i="10"/>
  <c r="DK18" i="16"/>
  <c r="DJ22" i="16"/>
  <c r="DJ23" i="16" s="1"/>
  <c r="L693" i="19"/>
  <c r="DW20" i="16"/>
  <c r="DV17" i="16"/>
  <c r="DV14" i="16"/>
  <c r="DV21" i="16" s="1"/>
  <c r="DF24" i="18"/>
  <c r="N224" i="18" s="1"/>
  <c r="DH716" i="5"/>
  <c r="DF8" i="18" s="1"/>
  <c r="N208" i="18" s="1"/>
  <c r="DI610" i="5"/>
  <c r="M217" i="5"/>
  <c r="DT855" i="5"/>
  <c r="DT848" i="5"/>
  <c r="DZ43" i="13"/>
  <c r="DZ44" i="13" s="1"/>
  <c r="DZ54" i="13"/>
  <c r="DZ55" i="13" s="1"/>
  <c r="DX57" i="13"/>
  <c r="I617" i="19"/>
  <c r="J687" i="19"/>
  <c r="DM57" i="20"/>
  <c r="DM58" i="20" s="1"/>
  <c r="DR738" i="5"/>
  <c r="DQ732" i="5"/>
  <c r="DQ800" i="5" s="1"/>
  <c r="DV28" i="3"/>
  <c r="DU27" i="3"/>
  <c r="DU25" i="3" a="1"/>
  <c r="DU25" i="3" s="1"/>
  <c r="DP40" i="20"/>
  <c r="DP45" i="20" s="1"/>
  <c r="DQ614" i="5"/>
  <c r="M656" i="19" s="1"/>
  <c r="DQ30" i="3" a="1"/>
  <c r="DQ30" i="3" s="1"/>
  <c r="M655" i="19"/>
  <c r="CZ19" i="20"/>
  <c r="K655" i="19"/>
  <c r="DQ640" i="5"/>
  <c r="DQ641" i="5" s="1"/>
  <c r="M671" i="19"/>
  <c r="N685" i="19"/>
  <c r="N671" i="19"/>
  <c r="J692" i="19"/>
  <c r="N669" i="19"/>
  <c r="DO657" i="5"/>
  <c r="DO658" i="5" s="1"/>
  <c r="DR710" i="5"/>
  <c r="DR679" i="5"/>
  <c r="N668" i="19" s="1"/>
  <c r="DR677" i="5"/>
  <c r="N666" i="19" s="1"/>
  <c r="DR708" i="5"/>
  <c r="DR684" i="5"/>
  <c r="DR703" i="5"/>
  <c r="DR678" i="5"/>
  <c r="DU638" i="5"/>
  <c r="DT664" i="5"/>
  <c r="DS682" i="5"/>
  <c r="DU625" i="5"/>
  <c r="DQ627" i="5"/>
  <c r="DQ628" i="5" s="1"/>
  <c r="BC20" i="20"/>
  <c r="BB4" i="18"/>
  <c r="BD692" i="5"/>
  <c r="BD697" i="5"/>
  <c r="M695" i="19"/>
  <c r="J655" i="19"/>
  <c r="J701" i="19"/>
  <c r="N690" i="19"/>
  <c r="DP643" i="5"/>
  <c r="DV651" i="5"/>
  <c r="N587" i="19"/>
  <c r="DF617" i="5"/>
  <c r="H327" i="19"/>
  <c r="M587" i="19"/>
  <c r="DE617" i="5"/>
  <c r="DQ93" i="20"/>
  <c r="DQ92" i="20"/>
  <c r="DQ25" i="20"/>
  <c r="DQ24" i="20"/>
  <c r="DQ18" i="20"/>
  <c r="DQ653" i="5"/>
  <c r="DQ654" i="5" s="1"/>
  <c r="L655" i="19"/>
  <c r="DN663" i="5"/>
  <c r="DN672" i="5"/>
  <c r="K591" i="19"/>
  <c r="N687" i="19"/>
  <c r="DS15" i="20"/>
  <c r="DR14" i="20"/>
  <c r="M667" i="19"/>
  <c r="DS862" i="5"/>
  <c r="BE631" i="5"/>
  <c r="BE632" i="5" s="1"/>
  <c r="EA50" i="13"/>
  <c r="EA42" i="13"/>
  <c r="EA27" i="13"/>
  <c r="EA53" i="13"/>
  <c r="EA49" i="13"/>
  <c r="EA35" i="13"/>
  <c r="EA47" i="13"/>
  <c r="EA38" i="13"/>
  <c r="EA52" i="13"/>
  <c r="EA41" i="13"/>
  <c r="EA37" i="13"/>
  <c r="EA51" i="13"/>
  <c r="EA48" i="13"/>
  <c r="EA40" i="13"/>
  <c r="EA16" i="13"/>
  <c r="EA19" i="13"/>
  <c r="EA15" i="13"/>
  <c r="EA39" i="13"/>
  <c r="EA36" i="13"/>
  <c r="EA18" i="13"/>
  <c r="EA34" i="13"/>
  <c r="EA14" i="13"/>
  <c r="EA17" i="13"/>
  <c r="EB13" i="13"/>
  <c r="M693" i="19"/>
  <c r="DC685" i="5"/>
  <c r="K592" i="19"/>
  <c r="J702" i="19" l="1"/>
  <c r="N686" i="19"/>
  <c r="J700" i="19"/>
  <c r="M668" i="19"/>
  <c r="L687" i="19"/>
  <c r="K672" i="19"/>
  <c r="K681" i="19"/>
  <c r="M701" i="19"/>
  <c r="K684" i="19"/>
  <c r="N684" i="19"/>
  <c r="K685" i="19"/>
  <c r="G327" i="19"/>
  <c r="L700" i="19"/>
  <c r="N689" i="19"/>
  <c r="K687" i="19"/>
  <c r="M681" i="19"/>
  <c r="L673" i="19"/>
  <c r="M699" i="19"/>
  <c r="L668" i="19"/>
  <c r="J697" i="19"/>
  <c r="L669" i="19"/>
  <c r="I686" i="19"/>
  <c r="L666" i="19"/>
  <c r="K611" i="19"/>
  <c r="H593" i="19"/>
  <c r="F611" i="19"/>
  <c r="L665" i="19"/>
  <c r="P669" i="19"/>
  <c r="K689" i="19"/>
  <c r="L667" i="19"/>
  <c r="L695" i="19"/>
  <c r="P541" i="19"/>
  <c r="D612" i="19" s="1"/>
  <c r="L656" i="19"/>
  <c r="L657" i="19" s="1"/>
  <c r="G333" i="19"/>
  <c r="L694" i="19"/>
  <c r="L697" i="19"/>
  <c r="P670" i="19"/>
  <c r="F612" i="19"/>
  <c r="P672" i="19"/>
  <c r="N681" i="19"/>
  <c r="H591" i="19"/>
  <c r="M691" i="19"/>
  <c r="O671" i="19"/>
  <c r="N698" i="19"/>
  <c r="K656" i="19"/>
  <c r="K657" i="19" s="1"/>
  <c r="M694" i="19"/>
  <c r="G328" i="19"/>
  <c r="N695" i="19"/>
  <c r="M685" i="19"/>
  <c r="K696" i="19"/>
  <c r="J681" i="19"/>
  <c r="N667" i="19"/>
  <c r="N700" i="19"/>
  <c r="J673" i="19"/>
  <c r="N697" i="19"/>
  <c r="N692" i="19"/>
  <c r="J611" i="19"/>
  <c r="G617" i="19"/>
  <c r="K701" i="19"/>
  <c r="J669" i="19"/>
  <c r="N672" i="19"/>
  <c r="G592" i="19"/>
  <c r="J593" i="19"/>
  <c r="G612" i="19"/>
  <c r="K673" i="19"/>
  <c r="M698" i="19"/>
  <c r="I701" i="19"/>
  <c r="F333" i="19"/>
  <c r="H592" i="19"/>
  <c r="J685" i="19"/>
  <c r="O665" i="19"/>
  <c r="O686" i="19"/>
  <c r="M687" i="19"/>
  <c r="E617" i="19"/>
  <c r="K668" i="19"/>
  <c r="M696" i="19"/>
  <c r="I671" i="19"/>
  <c r="M702" i="19"/>
  <c r="O681" i="19"/>
  <c r="O698" i="19"/>
  <c r="K686" i="19"/>
  <c r="M669" i="19"/>
  <c r="I592" i="19"/>
  <c r="O689" i="19"/>
  <c r="O669" i="19"/>
  <c r="F327" i="19"/>
  <c r="O672" i="19"/>
  <c r="I673" i="19"/>
  <c r="L696" i="19"/>
  <c r="K694" i="19"/>
  <c r="M690" i="19"/>
  <c r="K700" i="19"/>
  <c r="K691" i="19"/>
  <c r="K699" i="19"/>
  <c r="F617" i="19"/>
  <c r="M665" i="19"/>
  <c r="J689" i="19"/>
  <c r="J656" i="19"/>
  <c r="J657" i="19" s="1"/>
  <c r="K665" i="19"/>
  <c r="L681" i="19"/>
  <c r="M684" i="19"/>
  <c r="F592" i="19"/>
  <c r="M670" i="19"/>
  <c r="L699" i="19"/>
  <c r="J592" i="19"/>
  <c r="O670" i="19"/>
  <c r="H611" i="19"/>
  <c r="K692" i="19"/>
  <c r="K695" i="19"/>
  <c r="M686" i="19"/>
  <c r="L702" i="19"/>
  <c r="M666" i="19"/>
  <c r="K693" i="19"/>
  <c r="I591" i="19"/>
  <c r="K670" i="19"/>
  <c r="M697" i="19"/>
  <c r="F328" i="19"/>
  <c r="J670" i="19"/>
  <c r="O684" i="19"/>
  <c r="L670" i="19"/>
  <c r="O692" i="19"/>
  <c r="M672" i="19"/>
  <c r="O700" i="19"/>
  <c r="DY24" i="13"/>
  <c r="DY57" i="13" s="1"/>
  <c r="L698" i="19"/>
  <c r="O695" i="19"/>
  <c r="H617" i="19"/>
  <c r="K666" i="19"/>
  <c r="J696" i="19"/>
  <c r="O702" i="19"/>
  <c r="M700" i="19"/>
  <c r="L689" i="19"/>
  <c r="O697" i="19"/>
  <c r="M689" i="19"/>
  <c r="M692" i="19"/>
  <c r="K669" i="19"/>
  <c r="L684" i="19"/>
  <c r="O690" i="19"/>
  <c r="P660" i="19"/>
  <c r="Q660" i="19" s="1"/>
  <c r="P680" i="19"/>
  <c r="O685" i="19"/>
  <c r="O691" i="19"/>
  <c r="M673" i="19"/>
  <c r="DZ24" i="13"/>
  <c r="BA6" i="18"/>
  <c r="E106" i="18" s="1"/>
  <c r="BB91" i="20"/>
  <c r="BB23" i="20"/>
  <c r="AQ28" i="20"/>
  <c r="AQ29" i="20" s="1"/>
  <c r="AQ26" i="20"/>
  <c r="AQ96" i="20"/>
  <c r="DO54" i="20"/>
  <c r="DO56" i="20" s="1"/>
  <c r="DQ615" i="5"/>
  <c r="CL99" i="20"/>
  <c r="CM763" i="5" s="1"/>
  <c r="BD712" i="5"/>
  <c r="BC71" i="20" s="1"/>
  <c r="DQ629" i="5"/>
  <c r="DQ630" i="5" s="1"/>
  <c r="DQ642" i="5"/>
  <c r="DQ643" i="5" s="1"/>
  <c r="DP657" i="5"/>
  <c r="DP658" i="5" s="1"/>
  <c r="DO646" i="5"/>
  <c r="DO637" i="5"/>
  <c r="DQ668" i="5"/>
  <c r="DQ669" i="5" s="1"/>
  <c r="DP631" i="5"/>
  <c r="DP632" i="5" s="1"/>
  <c r="O693" i="19"/>
  <c r="DC63" i="20"/>
  <c r="DD675" i="5"/>
  <c r="L593" i="19" s="1"/>
  <c r="DD674" i="5"/>
  <c r="DD620" i="5"/>
  <c r="L591" i="19" s="1"/>
  <c r="DD611" i="5"/>
  <c r="DD691" i="5"/>
  <c r="DN64" i="20"/>
  <c r="DO624" i="5"/>
  <c r="DO633" i="5"/>
  <c r="L15" i="15"/>
  <c r="M220" i="5"/>
  <c r="M221" i="5" s="1"/>
  <c r="DU855" i="5"/>
  <c r="DU848" i="5"/>
  <c r="CY71" i="20"/>
  <c r="CY51" i="20"/>
  <c r="CY21" i="20"/>
  <c r="CY22" i="20" s="1"/>
  <c r="CX5" i="18"/>
  <c r="CZ714" i="5"/>
  <c r="DL34" i="3"/>
  <c r="DL35" i="3" s="1"/>
  <c r="DL33" i="3"/>
  <c r="N665" i="19"/>
  <c r="F104" i="18"/>
  <c r="N701" i="19"/>
  <c r="DG24" i="18"/>
  <c r="C249" i="18" s="1"/>
  <c r="DI716" i="5"/>
  <c r="DG8" i="18" s="1"/>
  <c r="C233" i="18" s="1"/>
  <c r="DJ610" i="5"/>
  <c r="DR90" i="22"/>
  <c r="DR89" i="22"/>
  <c r="DR84" i="22"/>
  <c r="DR83" i="22"/>
  <c r="DR82" i="22"/>
  <c r="DR81" i="22"/>
  <c r="BF629" i="5" s="1"/>
  <c r="BF630" i="5" s="1"/>
  <c r="DR88" i="22"/>
  <c r="DR87" i="22"/>
  <c r="DR77" i="22"/>
  <c r="DS652" i="5" s="1"/>
  <c r="DR76" i="22"/>
  <c r="DS639" i="5" s="1"/>
  <c r="DR75" i="22"/>
  <c r="DS626" i="5" s="1"/>
  <c r="DR80" i="22"/>
  <c r="DR74" i="22"/>
  <c r="DS613" i="5" s="1"/>
  <c r="DR78" i="22"/>
  <c r="DS665" i="5" s="1"/>
  <c r="BC19" i="20"/>
  <c r="DS738" i="5"/>
  <c r="DR732" i="5"/>
  <c r="DR800" i="5" s="1"/>
  <c r="DJ24" i="16"/>
  <c r="DJ25" i="16" s="1"/>
  <c r="DJ19" i="16" s="1"/>
  <c r="DT72" i="22"/>
  <c r="DS71" i="22"/>
  <c r="DW651" i="5"/>
  <c r="DB20" i="20"/>
  <c r="DA4" i="18"/>
  <c r="DC692" i="5"/>
  <c r="DC697" i="5"/>
  <c r="DV638" i="5"/>
  <c r="K675" i="19"/>
  <c r="DL18" i="16"/>
  <c r="DK22" i="16"/>
  <c r="DK23" i="16" s="1"/>
  <c r="BA9" i="18"/>
  <c r="E109" i="18" s="1"/>
  <c r="BC730" i="5"/>
  <c r="BC739" i="5" s="1"/>
  <c r="O687" i="19"/>
  <c r="DR627" i="5"/>
  <c r="DR628" i="5" s="1"/>
  <c r="N702" i="19"/>
  <c r="DZ29" i="13"/>
  <c r="DZ30" i="13" s="1"/>
  <c r="DO672" i="5"/>
  <c r="DO663" i="5"/>
  <c r="CV9" i="18"/>
  <c r="D209" i="18" s="1"/>
  <c r="CX730" i="5"/>
  <c r="DG616" i="5"/>
  <c r="DR93" i="20"/>
  <c r="DR92" i="20"/>
  <c r="DR25" i="20"/>
  <c r="DR24" i="20"/>
  <c r="DR18" i="20"/>
  <c r="DQ655" i="5"/>
  <c r="DQ656" i="5" s="1"/>
  <c r="DR653" i="5"/>
  <c r="DR654" i="5" s="1"/>
  <c r="J591" i="19"/>
  <c r="DU664" i="5"/>
  <c r="DT682" i="5"/>
  <c r="P671" i="19" s="1"/>
  <c r="EA28" i="13"/>
  <c r="EB50" i="13"/>
  <c r="EB39" i="13"/>
  <c r="EB36" i="13"/>
  <c r="EB42" i="13"/>
  <c r="EB27" i="13"/>
  <c r="EB53" i="13"/>
  <c r="EB49" i="13"/>
  <c r="EB35" i="13"/>
  <c r="EB47" i="13"/>
  <c r="EB38" i="13"/>
  <c r="EB52" i="13"/>
  <c r="EB41" i="13"/>
  <c r="EB51" i="13"/>
  <c r="EB48" i="13"/>
  <c r="EB40" i="13"/>
  <c r="EB19" i="13"/>
  <c r="EB37" i="13"/>
  <c r="EB15" i="13"/>
  <c r="EB18" i="13"/>
  <c r="EB34" i="13"/>
  <c r="EB14" i="13"/>
  <c r="EB17" i="13"/>
  <c r="EC13" i="13"/>
  <c r="EB16" i="13"/>
  <c r="DV625" i="5"/>
  <c r="DO659" i="5"/>
  <c r="DO650" i="5"/>
  <c r="DX20" i="16"/>
  <c r="DW17" i="16"/>
  <c r="DW14" i="16"/>
  <c r="DW21" i="16" s="1"/>
  <c r="CZ71" i="20"/>
  <c r="CZ51" i="20"/>
  <c r="CZ21" i="20"/>
  <c r="CZ22" i="20" s="1"/>
  <c r="CY5" i="18"/>
  <c r="DA714" i="5"/>
  <c r="DA20" i="20"/>
  <c r="CZ4" i="18"/>
  <c r="DB692" i="5"/>
  <c r="DB697" i="5"/>
  <c r="DR640" i="5"/>
  <c r="DR641" i="5" s="1"/>
  <c r="DR642" i="5" s="1"/>
  <c r="DN57" i="20"/>
  <c r="DN58" i="20" s="1"/>
  <c r="DF618" i="5"/>
  <c r="DF619" i="5" s="1"/>
  <c r="DT15" i="20"/>
  <c r="DS14" i="20"/>
  <c r="J675" i="19"/>
  <c r="DS36" i="10"/>
  <c r="DR37" i="10"/>
  <c r="CY717" i="5"/>
  <c r="DQ40" i="20"/>
  <c r="DQ45" i="20" s="1"/>
  <c r="DR614" i="5"/>
  <c r="N656" i="19" s="1"/>
  <c r="DR30" i="3" a="1"/>
  <c r="DR30" i="3" s="1"/>
  <c r="N655" i="19"/>
  <c r="L675" i="19"/>
  <c r="EA20" i="13"/>
  <c r="BD64" i="20"/>
  <c r="BE624" i="5"/>
  <c r="BE633" i="5"/>
  <c r="BE691" i="5"/>
  <c r="BE685" i="5"/>
  <c r="DE618" i="5"/>
  <c r="DE619" i="5" s="1"/>
  <c r="EA43" i="13"/>
  <c r="EA44" i="13" s="1"/>
  <c r="DP644" i="5"/>
  <c r="DP645" i="5" s="1"/>
  <c r="N694" i="19"/>
  <c r="M675" i="19"/>
  <c r="M657" i="19"/>
  <c r="DW28" i="3"/>
  <c r="DV27" i="3"/>
  <c r="DV25" i="3" a="1"/>
  <c r="DV25" i="3" s="1"/>
  <c r="DW14" i="21"/>
  <c r="DR16" i="20"/>
  <c r="DR17" i="20" s="1"/>
  <c r="DQ2" i="18"/>
  <c r="M227" i="18" s="1"/>
  <c r="DV15" i="16"/>
  <c r="DS635" i="5"/>
  <c r="DS636" i="5" s="1"/>
  <c r="DS648" i="5"/>
  <c r="DS649" i="5" s="1"/>
  <c r="DS661" i="5"/>
  <c r="DS662" i="5" s="1"/>
  <c r="DS622" i="5"/>
  <c r="DS623" i="5" s="1"/>
  <c r="DT607" i="5"/>
  <c r="DS609" i="5"/>
  <c r="DX13" i="21"/>
  <c r="DR3" i="18"/>
  <c r="N228" i="18" s="1"/>
  <c r="DT743" i="5"/>
  <c r="DT706" i="5"/>
  <c r="DT700" i="5"/>
  <c r="DT694" i="5"/>
  <c r="DT711" i="5"/>
  <c r="P702" i="19" s="1"/>
  <c r="DT705" i="5"/>
  <c r="DT699" i="5"/>
  <c r="DT693" i="5"/>
  <c r="DT704" i="5"/>
  <c r="DT709" i="5"/>
  <c r="DT707" i="5"/>
  <c r="DT695" i="5"/>
  <c r="DT689" i="5"/>
  <c r="DT690" i="5"/>
  <c r="DT696" i="5"/>
  <c r="DT676" i="5"/>
  <c r="P665" i="19" s="1"/>
  <c r="DT701" i="5"/>
  <c r="DT698" i="5"/>
  <c r="DT606" i="5"/>
  <c r="DT702" i="5" s="1"/>
  <c r="DU612" i="5"/>
  <c r="F33" i="19"/>
  <c r="F31" i="19"/>
  <c r="F27" i="19"/>
  <c r="E29" i="19"/>
  <c r="E34" i="19"/>
  <c r="E30" i="19"/>
  <c r="H27" i="19"/>
  <c r="G29" i="19"/>
  <c r="E27" i="19"/>
  <c r="G28" i="19"/>
  <c r="F60" i="19"/>
  <c r="E62" i="19"/>
  <c r="E28" i="19"/>
  <c r="H29" i="19"/>
  <c r="G30" i="19"/>
  <c r="F34" i="19"/>
  <c r="H28" i="19"/>
  <c r="E31" i="19"/>
  <c r="E32" i="19"/>
  <c r="G31" i="19"/>
  <c r="F28" i="19"/>
  <c r="F62" i="19"/>
  <c r="H30" i="19"/>
  <c r="H62" i="19"/>
  <c r="G62" i="19"/>
  <c r="I28" i="19"/>
  <c r="F55" i="19"/>
  <c r="F29" i="19"/>
  <c r="E60" i="19"/>
  <c r="F32" i="19"/>
  <c r="F30" i="19"/>
  <c r="G60" i="19"/>
  <c r="I32" i="19"/>
  <c r="G32" i="19"/>
  <c r="E55" i="19"/>
  <c r="G55" i="19"/>
  <c r="H31" i="19"/>
  <c r="H34" i="19"/>
  <c r="I33" i="19"/>
  <c r="I29" i="19"/>
  <c r="E33" i="19"/>
  <c r="H32" i="19"/>
  <c r="G27" i="19"/>
  <c r="J27" i="19"/>
  <c r="J28" i="19"/>
  <c r="H60" i="19"/>
  <c r="J29" i="19"/>
  <c r="G34" i="19"/>
  <c r="G33" i="19"/>
  <c r="H55" i="19"/>
  <c r="I27" i="19"/>
  <c r="L28" i="19"/>
  <c r="K31" i="19"/>
  <c r="L33" i="19"/>
  <c r="K62" i="19"/>
  <c r="L29" i="19"/>
  <c r="K33" i="19"/>
  <c r="K30" i="19"/>
  <c r="J60" i="19"/>
  <c r="K28" i="19"/>
  <c r="L27" i="19"/>
  <c r="J55" i="19"/>
  <c r="I62" i="19"/>
  <c r="I60" i="19"/>
  <c r="I30" i="19"/>
  <c r="J62" i="19"/>
  <c r="H33" i="19"/>
  <c r="I55" i="19"/>
  <c r="J31" i="19"/>
  <c r="J30" i="19"/>
  <c r="I31" i="19"/>
  <c r="K29" i="19"/>
  <c r="J34" i="19"/>
  <c r="K27" i="19"/>
  <c r="I34" i="19"/>
  <c r="L55" i="19"/>
  <c r="L34" i="19"/>
  <c r="M27" i="19"/>
  <c r="K60" i="19"/>
  <c r="M28" i="19"/>
  <c r="J32" i="19"/>
  <c r="L62" i="19"/>
  <c r="J33" i="19"/>
  <c r="M29" i="19"/>
  <c r="N31" i="19"/>
  <c r="N27" i="19"/>
  <c r="F63" i="19"/>
  <c r="O47" i="19"/>
  <c r="M34" i="19"/>
  <c r="E134" i="19"/>
  <c r="M63" i="19"/>
  <c r="N29" i="19"/>
  <c r="O56" i="19"/>
  <c r="O59" i="19"/>
  <c r="M55" i="19"/>
  <c r="N63" i="19"/>
  <c r="E103" i="19"/>
  <c r="J63" i="19"/>
  <c r="O51" i="19"/>
  <c r="L63" i="19"/>
  <c r="E98" i="19"/>
  <c r="I63" i="19"/>
  <c r="N30" i="19"/>
  <c r="L31" i="19"/>
  <c r="E97" i="19"/>
  <c r="K63" i="19"/>
  <c r="K34" i="19"/>
  <c r="L32" i="19"/>
  <c r="K32" i="19"/>
  <c r="O29" i="19"/>
  <c r="L60" i="19"/>
  <c r="N28" i="19"/>
  <c r="E104" i="19"/>
  <c r="K55" i="19"/>
  <c r="O63" i="19"/>
  <c r="M56" i="19"/>
  <c r="G63" i="19"/>
  <c r="L30" i="19"/>
  <c r="O58" i="19"/>
  <c r="H63" i="19"/>
  <c r="N58" i="19"/>
  <c r="L59" i="19"/>
  <c r="F45" i="19"/>
  <c r="F59" i="19"/>
  <c r="P28" i="19"/>
  <c r="D99" i="19" s="1"/>
  <c r="J42" i="19"/>
  <c r="P29" i="19"/>
  <c r="D100" i="19" s="1"/>
  <c r="I58" i="19"/>
  <c r="F51" i="19"/>
  <c r="M47" i="19"/>
  <c r="O27" i="19"/>
  <c r="K52" i="19"/>
  <c r="F47" i="19"/>
  <c r="I47" i="19"/>
  <c r="J46" i="19"/>
  <c r="H46" i="19"/>
  <c r="I57" i="19"/>
  <c r="F56" i="19"/>
  <c r="H53" i="19"/>
  <c r="O57" i="19"/>
  <c r="M32" i="19"/>
  <c r="I53" i="19"/>
  <c r="I61" i="19"/>
  <c r="L48" i="19"/>
  <c r="E129" i="19"/>
  <c r="M48" i="19"/>
  <c r="F17" i="19"/>
  <c r="N26" i="19"/>
  <c r="I17" i="19"/>
  <c r="J61" i="19"/>
  <c r="F48" i="19"/>
  <c r="M58" i="19"/>
  <c r="H26" i="19"/>
  <c r="J56" i="19"/>
  <c r="K47" i="19"/>
  <c r="F61" i="19"/>
  <c r="O61" i="19"/>
  <c r="G51" i="19"/>
  <c r="I45" i="19"/>
  <c r="E132" i="19"/>
  <c r="O53" i="19"/>
  <c r="G48" i="19"/>
  <c r="N42" i="19"/>
  <c r="N50" i="19"/>
  <c r="J52" i="19"/>
  <c r="G53" i="19"/>
  <c r="H42" i="19"/>
  <c r="N59" i="19"/>
  <c r="M17" i="19"/>
  <c r="N32" i="19"/>
  <c r="J17" i="19"/>
  <c r="H56" i="19"/>
  <c r="M51" i="19"/>
  <c r="F97" i="19"/>
  <c r="L45" i="19"/>
  <c r="G56" i="19"/>
  <c r="M54" i="19"/>
  <c r="I42" i="19"/>
  <c r="N33" i="19"/>
  <c r="L17" i="19"/>
  <c r="I50" i="19"/>
  <c r="J45" i="19"/>
  <c r="E119" i="19"/>
  <c r="N55" i="19"/>
  <c r="J58" i="19"/>
  <c r="J26" i="19"/>
  <c r="H58" i="19"/>
  <c r="L53" i="19"/>
  <c r="J48" i="19"/>
  <c r="O28" i="19"/>
  <c r="J51" i="19"/>
  <c r="O26" i="19"/>
  <c r="M50" i="19"/>
  <c r="K17" i="19"/>
  <c r="F16" i="19"/>
  <c r="G46" i="19"/>
  <c r="K45" i="19"/>
  <c r="P27" i="19"/>
  <c r="D98" i="19" s="1"/>
  <c r="H17" i="19"/>
  <c r="K59" i="19"/>
  <c r="H45" i="19"/>
  <c r="E99" i="19"/>
  <c r="G52" i="19"/>
  <c r="O31" i="19"/>
  <c r="L42" i="19"/>
  <c r="M57" i="19"/>
  <c r="O30" i="19"/>
  <c r="M61" i="19"/>
  <c r="I52" i="19"/>
  <c r="E117" i="19"/>
  <c r="M53" i="19"/>
  <c r="N52" i="19"/>
  <c r="E125" i="19"/>
  <c r="F57" i="19"/>
  <c r="N62" i="19"/>
  <c r="F54" i="19"/>
  <c r="L61" i="19"/>
  <c r="G50" i="19"/>
  <c r="M62" i="19"/>
  <c r="K51" i="19"/>
  <c r="N48" i="19"/>
  <c r="O46" i="19"/>
  <c r="L57" i="19"/>
  <c r="M42" i="19"/>
  <c r="H52" i="19"/>
  <c r="E102" i="19"/>
  <c r="G42" i="19"/>
  <c r="H61" i="19"/>
  <c r="H54" i="19"/>
  <c r="N46" i="19"/>
  <c r="K61" i="19"/>
  <c r="I46" i="19"/>
  <c r="L54" i="19"/>
  <c r="E118" i="19"/>
  <c r="M60" i="19"/>
  <c r="J47" i="19"/>
  <c r="E127" i="19"/>
  <c r="E100" i="19"/>
  <c r="E128" i="19"/>
  <c r="K58" i="19"/>
  <c r="L26" i="19"/>
  <c r="L16" i="19"/>
  <c r="H48" i="19"/>
  <c r="H47" i="19"/>
  <c r="M30" i="19"/>
  <c r="L46" i="19"/>
  <c r="H50" i="19"/>
  <c r="J59" i="19"/>
  <c r="L52" i="19"/>
  <c r="G59" i="19"/>
  <c r="F46" i="19"/>
  <c r="O48" i="19"/>
  <c r="N17" i="19"/>
  <c r="N56" i="19"/>
  <c r="G17" i="19"/>
  <c r="K53" i="19"/>
  <c r="K48" i="19"/>
  <c r="M52" i="19"/>
  <c r="N61" i="19"/>
  <c r="N54" i="19"/>
  <c r="I51" i="19"/>
  <c r="L58" i="19"/>
  <c r="J53" i="19"/>
  <c r="G47" i="19"/>
  <c r="G26" i="19"/>
  <c r="M33" i="19"/>
  <c r="H51" i="19"/>
  <c r="O42" i="19"/>
  <c r="N60" i="19"/>
  <c r="F58" i="19"/>
  <c r="M46" i="19"/>
  <c r="L50" i="19"/>
  <c r="O50" i="19"/>
  <c r="L47" i="19"/>
  <c r="F50" i="19"/>
  <c r="I59" i="19"/>
  <c r="F52" i="19"/>
  <c r="N45" i="19"/>
  <c r="J50" i="19"/>
  <c r="K54" i="19"/>
  <c r="I26" i="19"/>
  <c r="N53" i="19"/>
  <c r="N57" i="19"/>
  <c r="K57" i="19"/>
  <c r="O52" i="19"/>
  <c r="K42" i="19"/>
  <c r="N34" i="19"/>
  <c r="M26" i="19"/>
  <c r="K26" i="19"/>
  <c r="L56" i="19"/>
  <c r="E122" i="19"/>
  <c r="N47" i="19"/>
  <c r="E123" i="19"/>
  <c r="G54" i="19"/>
  <c r="G57" i="19"/>
  <c r="N51" i="19"/>
  <c r="M31" i="19"/>
  <c r="I56" i="19"/>
  <c r="I48" i="19"/>
  <c r="F42" i="19"/>
  <c r="H127" i="19"/>
  <c r="P46" i="19"/>
  <c r="D117" i="19" s="1"/>
  <c r="F125" i="19"/>
  <c r="P61" i="19"/>
  <c r="D132" i="19" s="1"/>
  <c r="E87" i="19"/>
  <c r="E42" i="19"/>
  <c r="E133" i="19"/>
  <c r="F124" i="19"/>
  <c r="E131" i="19"/>
  <c r="F128" i="19"/>
  <c r="E45" i="19"/>
  <c r="E26" i="19"/>
  <c r="H117" i="19"/>
  <c r="H134" i="19"/>
  <c r="P59" i="19"/>
  <c r="D130" i="19" s="1"/>
  <c r="P42" i="19"/>
  <c r="E59" i="19"/>
  <c r="E56" i="19"/>
  <c r="P62" i="19"/>
  <c r="D133" i="19" s="1"/>
  <c r="F122" i="19"/>
  <c r="O62" i="19"/>
  <c r="F130" i="19"/>
  <c r="J57" i="19"/>
  <c r="M16" i="19"/>
  <c r="O54" i="19"/>
  <c r="H97" i="19"/>
  <c r="E52" i="19"/>
  <c r="J54" i="19"/>
  <c r="P31" i="19"/>
  <c r="D102" i="19" s="1"/>
  <c r="F117" i="19"/>
  <c r="E61" i="19"/>
  <c r="I16" i="19"/>
  <c r="P57" i="19"/>
  <c r="D128" i="19" s="1"/>
  <c r="E58" i="19"/>
  <c r="E51" i="19"/>
  <c r="F119" i="19"/>
  <c r="E48" i="19"/>
  <c r="K50" i="19"/>
  <c r="E54" i="19"/>
  <c r="P47" i="19"/>
  <c r="D118" i="19" s="1"/>
  <c r="P48" i="19"/>
  <c r="D119" i="19" s="1"/>
  <c r="H57" i="19"/>
  <c r="F113" i="19"/>
  <c r="F118" i="19"/>
  <c r="G61" i="19"/>
  <c r="E53" i="19"/>
  <c r="O33" i="19"/>
  <c r="O60" i="19"/>
  <c r="F123" i="19"/>
  <c r="F102" i="19"/>
  <c r="K16" i="19"/>
  <c r="E50" i="19"/>
  <c r="F101" i="19"/>
  <c r="P32" i="19"/>
  <c r="D103" i="19" s="1"/>
  <c r="O17" i="19"/>
  <c r="F103" i="19"/>
  <c r="F104" i="19"/>
  <c r="E63" i="19"/>
  <c r="H122" i="19"/>
  <c r="P33" i="19"/>
  <c r="D104" i="19" s="1"/>
  <c r="F53" i="19"/>
  <c r="E121" i="19"/>
  <c r="P53" i="19"/>
  <c r="D124" i="19" s="1"/>
  <c r="E126" i="19"/>
  <c r="G45" i="19"/>
  <c r="K46" i="19"/>
  <c r="E57" i="19"/>
  <c r="F100" i="19"/>
  <c r="H123" i="19"/>
  <c r="P60" i="19"/>
  <c r="D131" i="19" s="1"/>
  <c r="L51" i="19"/>
  <c r="E116" i="19"/>
  <c r="P45" i="19"/>
  <c r="D116" i="19" s="1"/>
  <c r="P30" i="19"/>
  <c r="D101" i="19" s="1"/>
  <c r="P17" i="19"/>
  <c r="D88" i="19" s="1"/>
  <c r="O55" i="19"/>
  <c r="O45" i="19"/>
  <c r="O34" i="19"/>
  <c r="E124" i="19"/>
  <c r="G121" i="19"/>
  <c r="G58" i="19"/>
  <c r="P55" i="19"/>
  <c r="D126" i="19" s="1"/>
  <c r="P50" i="19"/>
  <c r="D121" i="19" s="1"/>
  <c r="P52" i="19"/>
  <c r="D123" i="19" s="1"/>
  <c r="E47" i="19"/>
  <c r="P56" i="19"/>
  <c r="D127" i="19" s="1"/>
  <c r="P54" i="19"/>
  <c r="D125" i="19" s="1"/>
  <c r="F132" i="19"/>
  <c r="P26" i="19"/>
  <c r="D97" i="19" s="1"/>
  <c r="F98" i="19"/>
  <c r="K56" i="19"/>
  <c r="P51" i="19"/>
  <c r="D122" i="19" s="1"/>
  <c r="F116" i="19"/>
  <c r="E105" i="19"/>
  <c r="E113" i="19"/>
  <c r="O32" i="19"/>
  <c r="J16" i="19"/>
  <c r="O16" i="19"/>
  <c r="M59" i="19"/>
  <c r="N16" i="19"/>
  <c r="F99" i="19"/>
  <c r="F134" i="19"/>
  <c r="I54" i="19"/>
  <c r="E130" i="19"/>
  <c r="F127" i="19"/>
  <c r="I118" i="19"/>
  <c r="F26" i="19"/>
  <c r="E101" i="19"/>
  <c r="H100" i="19"/>
  <c r="M45" i="19"/>
  <c r="H98" i="19"/>
  <c r="P63" i="19"/>
  <c r="D134" i="19" s="1"/>
  <c r="H103" i="19"/>
  <c r="H59" i="19"/>
  <c r="H99" i="19"/>
  <c r="F126" i="19"/>
  <c r="G101" i="19"/>
  <c r="H119" i="19"/>
  <c r="H118" i="19"/>
  <c r="H16" i="19"/>
  <c r="I99" i="19"/>
  <c r="G97" i="19"/>
  <c r="G130" i="19"/>
  <c r="F105" i="19"/>
  <c r="F121" i="19"/>
  <c r="G125" i="19"/>
  <c r="H116" i="19"/>
  <c r="H101" i="19"/>
  <c r="G119" i="19"/>
  <c r="H87" i="19"/>
  <c r="F88" i="19"/>
  <c r="F133" i="19"/>
  <c r="G127" i="19"/>
  <c r="H131" i="19"/>
  <c r="G134" i="19"/>
  <c r="G100" i="19"/>
  <c r="I116" i="19"/>
  <c r="G116" i="19"/>
  <c r="G98" i="19"/>
  <c r="G129" i="19"/>
  <c r="H125" i="19"/>
  <c r="H88" i="19"/>
  <c r="H124" i="19"/>
  <c r="F129" i="19"/>
  <c r="E88" i="19"/>
  <c r="I98" i="19"/>
  <c r="G132" i="19"/>
  <c r="G118" i="19"/>
  <c r="F131" i="19"/>
  <c r="G16" i="19"/>
  <c r="H126" i="19"/>
  <c r="G102" i="19"/>
  <c r="G123" i="19"/>
  <c r="G99" i="19"/>
  <c r="P16" i="19"/>
  <c r="I100" i="19"/>
  <c r="G124" i="19"/>
  <c r="G128" i="19"/>
  <c r="E46" i="19"/>
  <c r="E17" i="19"/>
  <c r="H132" i="19"/>
  <c r="J131" i="19"/>
  <c r="I131" i="19"/>
  <c r="E16" i="19"/>
  <c r="P58" i="19"/>
  <c r="D129" i="19" s="1"/>
  <c r="I88" i="19"/>
  <c r="G122" i="19"/>
  <c r="H102" i="19"/>
  <c r="G113" i="19"/>
  <c r="I129" i="19"/>
  <c r="F19" i="19"/>
  <c r="H121" i="19"/>
  <c r="I87" i="19"/>
  <c r="H105" i="19"/>
  <c r="I105" i="19"/>
  <c r="G117" i="19"/>
  <c r="H128" i="19"/>
  <c r="I122" i="19"/>
  <c r="G88" i="19"/>
  <c r="H133" i="19"/>
  <c r="P34" i="19"/>
  <c r="D105" i="19" s="1"/>
  <c r="G126" i="19"/>
  <c r="I119" i="19"/>
  <c r="I132" i="19"/>
  <c r="G105" i="19"/>
  <c r="J121" i="19"/>
  <c r="H104" i="19"/>
  <c r="F87" i="19"/>
  <c r="I125" i="19"/>
  <c r="J128" i="19"/>
  <c r="J130" i="19"/>
  <c r="H113" i="19"/>
  <c r="I123" i="19"/>
  <c r="J97" i="19"/>
  <c r="J98" i="19"/>
  <c r="K122" i="19"/>
  <c r="L129" i="19"/>
  <c r="J100" i="19"/>
  <c r="K97" i="19"/>
  <c r="E21" i="19"/>
  <c r="I121" i="19"/>
  <c r="H129" i="19"/>
  <c r="J124" i="19"/>
  <c r="J113" i="19"/>
  <c r="F21" i="19"/>
  <c r="G104" i="19"/>
  <c r="I133" i="19"/>
  <c r="I130" i="19"/>
  <c r="G103" i="19"/>
  <c r="E19" i="19"/>
  <c r="H130" i="19"/>
  <c r="I127" i="19"/>
  <c r="G87" i="19"/>
  <c r="J99" i="19"/>
  <c r="I103" i="19"/>
  <c r="I126" i="19"/>
  <c r="I113" i="19"/>
  <c r="I97" i="19"/>
  <c r="I128" i="19"/>
  <c r="I117" i="19"/>
  <c r="J103" i="19"/>
  <c r="I134" i="19"/>
  <c r="J118" i="19"/>
  <c r="G131" i="19"/>
  <c r="I102" i="19"/>
  <c r="I124" i="19"/>
  <c r="G133" i="19"/>
  <c r="I101" i="19"/>
  <c r="I104" i="19"/>
  <c r="J134" i="19"/>
  <c r="L100" i="19"/>
  <c r="J119" i="19"/>
  <c r="J122" i="19"/>
  <c r="L103" i="19"/>
  <c r="J102" i="19"/>
  <c r="J104" i="19"/>
  <c r="L113" i="19"/>
  <c r="L130" i="19"/>
  <c r="L134" i="19"/>
  <c r="G19" i="19"/>
  <c r="H19" i="19"/>
  <c r="M103" i="19"/>
  <c r="J87" i="19"/>
  <c r="J132" i="19"/>
  <c r="J117" i="19"/>
  <c r="K99" i="19"/>
  <c r="L97" i="19"/>
  <c r="L99" i="19"/>
  <c r="J126" i="19"/>
  <c r="J116" i="19"/>
  <c r="K134" i="19"/>
  <c r="J133" i="19"/>
  <c r="K103" i="19"/>
  <c r="J129" i="19"/>
  <c r="K127" i="19"/>
  <c r="H21" i="19"/>
  <c r="J125" i="19"/>
  <c r="M113" i="19"/>
  <c r="J127" i="19"/>
  <c r="J101" i="19"/>
  <c r="J123" i="19"/>
  <c r="K98" i="19"/>
  <c r="G21" i="19"/>
  <c r="J88" i="19"/>
  <c r="K129" i="19"/>
  <c r="K100" i="19"/>
  <c r="J19" i="19"/>
  <c r="K88" i="19"/>
  <c r="K87" i="19"/>
  <c r="L122" i="19"/>
  <c r="M127" i="19"/>
  <c r="K118" i="19"/>
  <c r="G24" i="19"/>
  <c r="L127" i="19"/>
  <c r="K131" i="19"/>
  <c r="K117" i="19"/>
  <c r="K130" i="19"/>
  <c r="L123" i="19"/>
  <c r="K121" i="19"/>
  <c r="F25" i="19"/>
  <c r="K101" i="19"/>
  <c r="K116" i="19"/>
  <c r="M100" i="19"/>
  <c r="L125" i="19"/>
  <c r="K125" i="19"/>
  <c r="F49" i="19"/>
  <c r="K119" i="19"/>
  <c r="K102" i="19"/>
  <c r="G25" i="19"/>
  <c r="L131" i="19"/>
  <c r="L104" i="19"/>
  <c r="M99" i="19"/>
  <c r="K123" i="19"/>
  <c r="K113" i="19"/>
  <c r="M119" i="19"/>
  <c r="L118" i="19"/>
  <c r="K128" i="19"/>
  <c r="F43" i="19"/>
  <c r="K124" i="19"/>
  <c r="L101" i="19"/>
  <c r="L102" i="19"/>
  <c r="M123" i="19"/>
  <c r="J105" i="19"/>
  <c r="L98" i="19"/>
  <c r="N134" i="19"/>
  <c r="M122" i="19"/>
  <c r="L119" i="19"/>
  <c r="L117" i="19"/>
  <c r="F24" i="19"/>
  <c r="L132" i="19"/>
  <c r="I19" i="19"/>
  <c r="N116" i="19"/>
  <c r="K126" i="19"/>
  <c r="L124" i="19"/>
  <c r="M134" i="19"/>
  <c r="K132" i="19"/>
  <c r="K105" i="19"/>
  <c r="J21" i="19"/>
  <c r="N101" i="19"/>
  <c r="N123" i="19"/>
  <c r="K19" i="19"/>
  <c r="L21" i="19"/>
  <c r="M97" i="19"/>
  <c r="K133" i="19"/>
  <c r="J24" i="19"/>
  <c r="O113" i="19"/>
  <c r="O129" i="19"/>
  <c r="O134" i="19"/>
  <c r="N118" i="19"/>
  <c r="M98" i="19"/>
  <c r="M88" i="19"/>
  <c r="N100" i="19"/>
  <c r="N104" i="19"/>
  <c r="M116" i="19"/>
  <c r="M118" i="19"/>
  <c r="P117" i="19"/>
  <c r="D188" i="19" s="1"/>
  <c r="N97" i="19"/>
  <c r="M129" i="19"/>
  <c r="N98" i="19"/>
  <c r="L87" i="19"/>
  <c r="M101" i="19"/>
  <c r="N117" i="19"/>
  <c r="H24" i="19"/>
  <c r="I21" i="19"/>
  <c r="M87" i="19"/>
  <c r="P113" i="19"/>
  <c r="L88" i="19"/>
  <c r="N125" i="19"/>
  <c r="N99" i="19"/>
  <c r="K104" i="19"/>
  <c r="N122" i="19"/>
  <c r="O102" i="19"/>
  <c r="M104" i="19"/>
  <c r="E190" i="19"/>
  <c r="E24" i="19"/>
  <c r="M117" i="19"/>
  <c r="M124" i="19"/>
  <c r="E25" i="19"/>
  <c r="M21" i="19"/>
  <c r="N113" i="19"/>
  <c r="N127" i="19"/>
  <c r="N124" i="19"/>
  <c r="F44" i="19"/>
  <c r="L105" i="19"/>
  <c r="M132" i="19"/>
  <c r="M133" i="19"/>
  <c r="L121" i="19"/>
  <c r="N128" i="19"/>
  <c r="N129" i="19"/>
  <c r="N103" i="19"/>
  <c r="M131" i="19"/>
  <c r="M102" i="19"/>
  <c r="M128" i="19"/>
  <c r="M130" i="19"/>
  <c r="L19" i="19"/>
  <c r="E201" i="19"/>
  <c r="M105" i="19"/>
  <c r="E43" i="19"/>
  <c r="E174" i="19"/>
  <c r="E199" i="19"/>
  <c r="N105" i="19"/>
  <c r="N119" i="19"/>
  <c r="L126" i="19"/>
  <c r="L116" i="19"/>
  <c r="M125" i="19"/>
  <c r="O99" i="19"/>
  <c r="L128" i="19"/>
  <c r="N132" i="19"/>
  <c r="N130" i="19"/>
  <c r="L133" i="19"/>
  <c r="M126" i="19"/>
  <c r="M121" i="19"/>
  <c r="I24" i="19"/>
  <c r="P98" i="19"/>
  <c r="D169" i="19" s="1"/>
  <c r="O119" i="19"/>
  <c r="M19" i="19"/>
  <c r="N102" i="19"/>
  <c r="O130" i="19"/>
  <c r="I25" i="19"/>
  <c r="E44" i="19"/>
  <c r="O117" i="19"/>
  <c r="E170" i="19"/>
  <c r="O97" i="19"/>
  <c r="H43" i="19"/>
  <c r="O88" i="19"/>
  <c r="O124" i="19"/>
  <c r="E168" i="19"/>
  <c r="L25" i="19"/>
  <c r="N131" i="19"/>
  <c r="K21" i="19"/>
  <c r="N19" i="19"/>
  <c r="O116" i="19"/>
  <c r="O101" i="19"/>
  <c r="O123" i="19"/>
  <c r="O125" i="19"/>
  <c r="E175" i="19"/>
  <c r="H25" i="19"/>
  <c r="N126" i="19"/>
  <c r="N133" i="19"/>
  <c r="N87" i="19"/>
  <c r="P99" i="19"/>
  <c r="D170" i="19" s="1"/>
  <c r="O98" i="19"/>
  <c r="O121" i="19"/>
  <c r="N121" i="19"/>
  <c r="O100" i="19"/>
  <c r="O122" i="19"/>
  <c r="E49" i="19"/>
  <c r="O128" i="19"/>
  <c r="P128" i="19"/>
  <c r="D199" i="19" s="1"/>
  <c r="J25" i="19"/>
  <c r="P134" i="19"/>
  <c r="D205" i="19" s="1"/>
  <c r="O132" i="19"/>
  <c r="O103" i="19"/>
  <c r="P100" i="19"/>
  <c r="D171" i="19" s="1"/>
  <c r="P87" i="19"/>
  <c r="N88" i="19"/>
  <c r="O104" i="19"/>
  <c r="E203" i="19"/>
  <c r="P130" i="19"/>
  <c r="D201" i="19" s="1"/>
  <c r="F200" i="19"/>
  <c r="P124" i="19"/>
  <c r="D195" i="19" s="1"/>
  <c r="E184" i="19"/>
  <c r="P101" i="19"/>
  <c r="D172" i="19" s="1"/>
  <c r="P105" i="19"/>
  <c r="D176" i="19" s="1"/>
  <c r="L24" i="19"/>
  <c r="P125" i="19"/>
  <c r="D196" i="19" s="1"/>
  <c r="E205" i="19"/>
  <c r="F198" i="19"/>
  <c r="P122" i="19"/>
  <c r="D193" i="19" s="1"/>
  <c r="N21" i="19"/>
  <c r="E197" i="19"/>
  <c r="P123" i="19"/>
  <c r="D194" i="19" s="1"/>
  <c r="P131" i="19"/>
  <c r="D202" i="19" s="1"/>
  <c r="P104" i="19"/>
  <c r="D175" i="19" s="1"/>
  <c r="E172" i="19"/>
  <c r="P121" i="19"/>
  <c r="D192" i="19" s="1"/>
  <c r="E192" i="19"/>
  <c r="P133" i="19"/>
  <c r="D204" i="19" s="1"/>
  <c r="P129" i="19"/>
  <c r="D200" i="19" s="1"/>
  <c r="P19" i="19"/>
  <c r="D90" i="19" s="1"/>
  <c r="E176" i="19"/>
  <c r="E194" i="19"/>
  <c r="H49" i="19"/>
  <c r="P116" i="19"/>
  <c r="D187" i="19" s="1"/>
  <c r="P132" i="19"/>
  <c r="D203" i="19" s="1"/>
  <c r="P118" i="19"/>
  <c r="D189" i="19" s="1"/>
  <c r="E198" i="19"/>
  <c r="F174" i="19"/>
  <c r="E188" i="19"/>
  <c r="F190" i="19"/>
  <c r="E169" i="19"/>
  <c r="P88" i="19"/>
  <c r="D159" i="19" s="1"/>
  <c r="G199" i="19"/>
  <c r="H174" i="19"/>
  <c r="E200" i="19"/>
  <c r="O127" i="19"/>
  <c r="O131" i="19"/>
  <c r="P103" i="19"/>
  <c r="D174" i="19" s="1"/>
  <c r="O133" i="19"/>
  <c r="O87" i="19"/>
  <c r="O118" i="19"/>
  <c r="G200" i="19"/>
  <c r="P97" i="19"/>
  <c r="D168" i="19" s="1"/>
  <c r="E195" i="19"/>
  <c r="P127" i="19"/>
  <c r="D198" i="19" s="1"/>
  <c r="P119" i="19"/>
  <c r="D190" i="19" s="1"/>
  <c r="O105" i="19"/>
  <c r="H44" i="19"/>
  <c r="E189" i="19"/>
  <c r="P126" i="19"/>
  <c r="D197" i="19" s="1"/>
  <c r="O126" i="19"/>
  <c r="E187" i="19"/>
  <c r="G174" i="19"/>
  <c r="E171" i="19"/>
  <c r="E193" i="19"/>
  <c r="E90" i="19"/>
  <c r="F171" i="19"/>
  <c r="E96" i="19"/>
  <c r="F175" i="19"/>
  <c r="F187" i="19"/>
  <c r="E158" i="19"/>
  <c r="F172" i="19"/>
  <c r="F195" i="19"/>
  <c r="G43" i="19"/>
  <c r="F205" i="19"/>
  <c r="F193" i="19"/>
  <c r="F188" i="19"/>
  <c r="P21" i="19"/>
  <c r="D92" i="19" s="1"/>
  <c r="F170" i="19"/>
  <c r="E204" i="19"/>
  <c r="H170" i="19"/>
  <c r="E173" i="19"/>
  <c r="F173" i="19"/>
  <c r="E159" i="19"/>
  <c r="F184" i="19"/>
  <c r="F189" i="19"/>
  <c r="E202" i="19"/>
  <c r="F199" i="19"/>
  <c r="H169" i="19"/>
  <c r="H196" i="19"/>
  <c r="G44" i="19"/>
  <c r="P102" i="19"/>
  <c r="D173" i="19" s="1"/>
  <c r="O21" i="19"/>
  <c r="K25" i="19"/>
  <c r="F169" i="19"/>
  <c r="F203" i="19"/>
  <c r="F168" i="19"/>
  <c r="K24" i="19"/>
  <c r="E196" i="19"/>
  <c r="H188" i="19"/>
  <c r="I43" i="19"/>
  <c r="H90" i="19"/>
  <c r="H176" i="19"/>
  <c r="H173" i="19"/>
  <c r="H184" i="19"/>
  <c r="G49" i="19"/>
  <c r="G189" i="19"/>
  <c r="F197" i="19"/>
  <c r="I196" i="19"/>
  <c r="G194" i="19"/>
  <c r="I168" i="19"/>
  <c r="F159" i="19"/>
  <c r="G159" i="19"/>
  <c r="H192" i="19"/>
  <c r="G169" i="19"/>
  <c r="H175" i="19"/>
  <c r="F202" i="19"/>
  <c r="M24" i="19"/>
  <c r="F90" i="19"/>
  <c r="F201" i="19"/>
  <c r="F194" i="19"/>
  <c r="I44" i="19"/>
  <c r="I205" i="19"/>
  <c r="G171" i="19"/>
  <c r="M25" i="19"/>
  <c r="G170" i="19"/>
  <c r="F158" i="19"/>
  <c r="F178" i="19" s="1"/>
  <c r="H189" i="19"/>
  <c r="H204" i="19"/>
  <c r="H158" i="19"/>
  <c r="H178" i="19" s="1"/>
  <c r="O19" i="19"/>
  <c r="N24" i="19"/>
  <c r="G158" i="19"/>
  <c r="G178" i="19" s="1"/>
  <c r="H203" i="19"/>
  <c r="H172" i="19"/>
  <c r="H194" i="19"/>
  <c r="F192" i="19"/>
  <c r="G205" i="19"/>
  <c r="H168" i="19"/>
  <c r="G204" i="19"/>
  <c r="H195" i="19"/>
  <c r="G193" i="19"/>
  <c r="E94" i="19"/>
  <c r="F204" i="19"/>
  <c r="K187" i="19"/>
  <c r="I188" i="19"/>
  <c r="H94" i="19"/>
  <c r="J174" i="19"/>
  <c r="H199" i="19"/>
  <c r="J190" i="19"/>
  <c r="J43" i="19"/>
  <c r="J168" i="19"/>
  <c r="H187" i="19"/>
  <c r="F196" i="19"/>
  <c r="H198" i="19"/>
  <c r="N25" i="19"/>
  <c r="I174" i="19"/>
  <c r="H96" i="19"/>
  <c r="I49" i="19"/>
  <c r="F94" i="19"/>
  <c r="H193" i="19"/>
  <c r="F176" i="19"/>
  <c r="I171" i="19"/>
  <c r="I90" i="19"/>
  <c r="H171" i="19"/>
  <c r="I173" i="19"/>
  <c r="H197" i="19"/>
  <c r="H205" i="19"/>
  <c r="F96" i="19"/>
  <c r="H190" i="19"/>
  <c r="G172" i="19"/>
  <c r="H200" i="19"/>
  <c r="L205" i="19"/>
  <c r="I159" i="19"/>
  <c r="G188" i="19"/>
  <c r="I201" i="19"/>
  <c r="H202" i="19"/>
  <c r="P25" i="19"/>
  <c r="D96" i="19" s="1"/>
  <c r="G96" i="19"/>
  <c r="K172" i="19"/>
  <c r="G175" i="19"/>
  <c r="G90" i="19"/>
  <c r="I192" i="19"/>
  <c r="G160" i="19"/>
  <c r="I169" i="19"/>
  <c r="J44" i="19"/>
  <c r="I198" i="19"/>
  <c r="I193" i="19"/>
  <c r="I203" i="19"/>
  <c r="G202" i="19"/>
  <c r="F160" i="19"/>
  <c r="K169" i="19"/>
  <c r="L192" i="19"/>
  <c r="E95" i="19"/>
  <c r="P24" i="19"/>
  <c r="D95" i="19" s="1"/>
  <c r="G198" i="19"/>
  <c r="I94" i="19"/>
  <c r="I172" i="19"/>
  <c r="I189" i="19"/>
  <c r="K49" i="19"/>
  <c r="I187" i="19"/>
  <c r="G195" i="19"/>
  <c r="I170" i="19"/>
  <c r="I199" i="19"/>
  <c r="G187" i="19"/>
  <c r="J201" i="19"/>
  <c r="K205" i="19"/>
  <c r="H201" i="19"/>
  <c r="K174" i="19"/>
  <c r="K188" i="19"/>
  <c r="I96" i="19"/>
  <c r="J187" i="19"/>
  <c r="I200" i="19"/>
  <c r="L184" i="19"/>
  <c r="K198" i="19"/>
  <c r="J169" i="19"/>
  <c r="I204" i="19"/>
  <c r="G192" i="19"/>
  <c r="H159" i="19"/>
  <c r="J49" i="19"/>
  <c r="K194" i="19"/>
  <c r="I194" i="19"/>
  <c r="I184" i="19"/>
  <c r="K173" i="19"/>
  <c r="J193" i="19"/>
  <c r="I197" i="19"/>
  <c r="J170" i="19"/>
  <c r="K44" i="19"/>
  <c r="G197" i="19"/>
  <c r="F95" i="19"/>
  <c r="E160" i="19"/>
  <c r="J196" i="19"/>
  <c r="G190" i="19"/>
  <c r="G196" i="19"/>
  <c r="I195" i="19"/>
  <c r="G176" i="19"/>
  <c r="K43" i="19"/>
  <c r="J171" i="19"/>
  <c r="I175" i="19"/>
  <c r="G184" i="19"/>
  <c r="G168" i="19"/>
  <c r="G94" i="19"/>
  <c r="G201" i="19"/>
  <c r="I190" i="19"/>
  <c r="G203" i="19"/>
  <c r="G173" i="19"/>
  <c r="M187" i="19"/>
  <c r="I158" i="19"/>
  <c r="I178" i="19" s="1"/>
  <c r="H95" i="19"/>
  <c r="J184" i="19"/>
  <c r="K190" i="19"/>
  <c r="J188" i="19"/>
  <c r="J175" i="19"/>
  <c r="K171" i="19"/>
  <c r="L171" i="19"/>
  <c r="L196" i="19"/>
  <c r="L170" i="19"/>
  <c r="M168" i="19"/>
  <c r="M205" i="19"/>
  <c r="I160" i="19"/>
  <c r="I95" i="19"/>
  <c r="H160" i="19"/>
  <c r="K192" i="19"/>
  <c r="J202" i="19"/>
  <c r="I202" i="19"/>
  <c r="M203" i="19"/>
  <c r="J199" i="19"/>
  <c r="J159" i="19"/>
  <c r="L188" i="19"/>
  <c r="L187" i="19"/>
  <c r="N168" i="19"/>
  <c r="O24" i="19"/>
  <c r="L201" i="19"/>
  <c r="L175" i="19"/>
  <c r="K90" i="19"/>
  <c r="K203" i="19"/>
  <c r="M192" i="19"/>
  <c r="L197" i="19"/>
  <c r="K193" i="19"/>
  <c r="I176" i="19"/>
  <c r="G95" i="19"/>
  <c r="J197" i="19"/>
  <c r="J176" i="19"/>
  <c r="J200" i="19"/>
  <c r="M174" i="19"/>
  <c r="M170" i="19"/>
  <c r="M196" i="19"/>
  <c r="M171" i="19"/>
  <c r="L169" i="19"/>
  <c r="J194" i="19"/>
  <c r="K168" i="19"/>
  <c r="K199" i="19"/>
  <c r="K159" i="19"/>
  <c r="K189" i="19"/>
  <c r="J192" i="19"/>
  <c r="K170" i="19"/>
  <c r="J158" i="19"/>
  <c r="J178" i="19" s="1"/>
  <c r="K195" i="19"/>
  <c r="M198" i="19"/>
  <c r="L168" i="19"/>
  <c r="L43" i="19"/>
  <c r="J204" i="19"/>
  <c r="J173" i="19"/>
  <c r="J172" i="19"/>
  <c r="J203" i="19"/>
  <c r="O25" i="19"/>
  <c r="J195" i="19"/>
  <c r="L200" i="19"/>
  <c r="M169" i="19"/>
  <c r="J90" i="19"/>
  <c r="K184" i="19"/>
  <c r="J205" i="19"/>
  <c r="J198" i="19"/>
  <c r="K201" i="19"/>
  <c r="L189" i="19"/>
  <c r="K175" i="19"/>
  <c r="M201" i="19"/>
  <c r="M184" i="19"/>
  <c r="L202" i="19"/>
  <c r="M197" i="19"/>
  <c r="J189" i="19"/>
  <c r="L194" i="19"/>
  <c r="K176" i="19"/>
  <c r="M159" i="19"/>
  <c r="L174" i="19"/>
  <c r="M172" i="19"/>
  <c r="K196" i="19"/>
  <c r="L159" i="19"/>
  <c r="M202" i="19"/>
  <c r="L158" i="19"/>
  <c r="L178" i="19" s="1"/>
  <c r="L198" i="19"/>
  <c r="M158" i="19"/>
  <c r="M178" i="19" s="1"/>
  <c r="L204" i="19"/>
  <c r="M188" i="19"/>
  <c r="L176" i="19"/>
  <c r="K202" i="19"/>
  <c r="L90" i="19"/>
  <c r="L199" i="19"/>
  <c r="L44" i="19"/>
  <c r="M204" i="19"/>
  <c r="N173" i="19"/>
  <c r="K158" i="19"/>
  <c r="K178" i="19" s="1"/>
  <c r="K200" i="19"/>
  <c r="M190" i="19"/>
  <c r="M200" i="19"/>
  <c r="L203" i="19"/>
  <c r="L49" i="19"/>
  <c r="M193" i="19"/>
  <c r="M173" i="19"/>
  <c r="K197" i="19"/>
  <c r="M176" i="19"/>
  <c r="J94" i="19"/>
  <c r="L172" i="19"/>
  <c r="N205" i="19"/>
  <c r="K204" i="19"/>
  <c r="L173" i="19"/>
  <c r="M175" i="19"/>
  <c r="M195" i="19"/>
  <c r="M194" i="19"/>
  <c r="N200" i="19"/>
  <c r="L195" i="19"/>
  <c r="L94" i="19"/>
  <c r="K94" i="19"/>
  <c r="L193" i="19"/>
  <c r="K96" i="19"/>
  <c r="L190" i="19"/>
  <c r="M189" i="19"/>
  <c r="J96" i="19"/>
  <c r="M199" i="19"/>
  <c r="N169" i="19"/>
  <c r="N159" i="19"/>
  <c r="K160" i="19"/>
  <c r="N90" i="19"/>
  <c r="N175" i="19"/>
  <c r="M43" i="19"/>
  <c r="N196" i="19"/>
  <c r="O174" i="19"/>
  <c r="O193" i="19"/>
  <c r="N171" i="19"/>
  <c r="M160" i="19"/>
  <c r="P205" i="19"/>
  <c r="D276" i="19" s="1"/>
  <c r="N198" i="19"/>
  <c r="N187" i="19"/>
  <c r="N201" i="19"/>
  <c r="N195" i="19"/>
  <c r="N170" i="19"/>
  <c r="N189" i="19"/>
  <c r="N194" i="19"/>
  <c r="N174" i="19"/>
  <c r="J160" i="19"/>
  <c r="P174" i="19"/>
  <c r="D245" i="19" s="1"/>
  <c r="O171" i="19"/>
  <c r="O169" i="19"/>
  <c r="E271" i="19"/>
  <c r="P198" i="19"/>
  <c r="D269" i="19" s="1"/>
  <c r="N197" i="19"/>
  <c r="E276" i="19"/>
  <c r="M44" i="19"/>
  <c r="E255" i="19"/>
  <c r="E245" i="19"/>
  <c r="O204" i="19"/>
  <c r="J95" i="19"/>
  <c r="N202" i="19"/>
  <c r="O170" i="19"/>
  <c r="P203" i="19"/>
  <c r="D274" i="19" s="1"/>
  <c r="P184" i="19"/>
  <c r="L160" i="19"/>
  <c r="N204" i="19"/>
  <c r="M96" i="19"/>
  <c r="L96" i="19"/>
  <c r="N184" i="19"/>
  <c r="N190" i="19"/>
  <c r="E239" i="19"/>
  <c r="M49" i="19"/>
  <c r="N172" i="19"/>
  <c r="L95" i="19"/>
  <c r="N158" i="19"/>
  <c r="N178" i="19" s="1"/>
  <c r="O197" i="19"/>
  <c r="P200" i="19"/>
  <c r="D271" i="19" s="1"/>
  <c r="O172" i="19"/>
  <c r="N192" i="19"/>
  <c r="N176" i="19"/>
  <c r="K95" i="19"/>
  <c r="N203" i="19"/>
  <c r="O196" i="19"/>
  <c r="N96" i="19"/>
  <c r="N199" i="19"/>
  <c r="M90" i="19"/>
  <c r="P169" i="19"/>
  <c r="D240" i="19" s="1"/>
  <c r="M94" i="19"/>
  <c r="N188" i="19"/>
  <c r="F245" i="19"/>
  <c r="O202" i="19"/>
  <c r="E261" i="19"/>
  <c r="O190" i="19"/>
  <c r="M95" i="19"/>
  <c r="O205" i="19"/>
  <c r="O168" i="19"/>
  <c r="E269" i="19"/>
  <c r="O159" i="19"/>
  <c r="O158" i="19"/>
  <c r="O178" i="19" s="1"/>
  <c r="P190" i="19"/>
  <c r="D261" i="19" s="1"/>
  <c r="P204" i="19"/>
  <c r="D275" i="19" s="1"/>
  <c r="O175" i="19"/>
  <c r="O188" i="19"/>
  <c r="P90" i="19"/>
  <c r="D161" i="19" s="1"/>
  <c r="P170" i="19"/>
  <c r="D241" i="19" s="1"/>
  <c r="P158" i="19"/>
  <c r="P187" i="19"/>
  <c r="D258" i="19" s="1"/>
  <c r="N94" i="19"/>
  <c r="F274" i="19"/>
  <c r="P168" i="19"/>
  <c r="D239" i="19" s="1"/>
  <c r="O194" i="19"/>
  <c r="P159" i="19"/>
  <c r="D230" i="19" s="1"/>
  <c r="P201" i="19"/>
  <c r="D272" i="19" s="1"/>
  <c r="O201" i="19"/>
  <c r="F255" i="19"/>
  <c r="N193" i="19"/>
  <c r="O203" i="19"/>
  <c r="O189" i="19"/>
  <c r="P196" i="19"/>
  <c r="D267" i="19" s="1"/>
  <c r="P189" i="19"/>
  <c r="D260" i="19" s="1"/>
  <c r="P171" i="19"/>
  <c r="D242" i="19" s="1"/>
  <c r="O192" i="19"/>
  <c r="O198" i="19"/>
  <c r="O90" i="19"/>
  <c r="G239" i="19"/>
  <c r="O184" i="19"/>
  <c r="N44" i="19"/>
  <c r="P192" i="19"/>
  <c r="D263" i="19" s="1"/>
  <c r="O176" i="19"/>
  <c r="O187" i="19"/>
  <c r="N160" i="19"/>
  <c r="P172" i="19"/>
  <c r="D243" i="19" s="1"/>
  <c r="P175" i="19"/>
  <c r="D246" i="19" s="1"/>
  <c r="E161" i="19"/>
  <c r="N49" i="19"/>
  <c r="F263" i="19"/>
  <c r="F271" i="19"/>
  <c r="F240" i="19"/>
  <c r="P194" i="19"/>
  <c r="D265" i="19" s="1"/>
  <c r="E229" i="19"/>
  <c r="E264" i="19"/>
  <c r="F269" i="19"/>
  <c r="E258" i="19"/>
  <c r="O200" i="19"/>
  <c r="N95" i="19"/>
  <c r="O160" i="19"/>
  <c r="P188" i="19"/>
  <c r="D259" i="19" s="1"/>
  <c r="G244" i="19"/>
  <c r="E244" i="19"/>
  <c r="O96" i="19"/>
  <c r="O49" i="19"/>
  <c r="G260" i="19"/>
  <c r="O199" i="19"/>
  <c r="O173" i="19"/>
  <c r="E243" i="19"/>
  <c r="G243" i="19"/>
  <c r="O195" i="19"/>
  <c r="P96" i="19"/>
  <c r="D167" i="19" s="1"/>
  <c r="E246" i="19"/>
  <c r="P202" i="19"/>
  <c r="D273" i="19" s="1"/>
  <c r="E265" i="19"/>
  <c r="E275" i="19"/>
  <c r="E242" i="19"/>
  <c r="P94" i="19"/>
  <c r="D165" i="19" s="1"/>
  <c r="F241" i="19"/>
  <c r="F242" i="19"/>
  <c r="G276" i="19"/>
  <c r="F246" i="19"/>
  <c r="G245" i="19"/>
  <c r="F264" i="19"/>
  <c r="E241" i="19"/>
  <c r="N43" i="19"/>
  <c r="P173" i="19"/>
  <c r="D244" i="19" s="1"/>
  <c r="P195" i="19"/>
  <c r="D266" i="19" s="1"/>
  <c r="P197" i="19"/>
  <c r="D268" i="19" s="1"/>
  <c r="E268" i="19"/>
  <c r="E240" i="19"/>
  <c r="P199" i="19"/>
  <c r="D270" i="19" s="1"/>
  <c r="E260" i="19"/>
  <c r="E274" i="19"/>
  <c r="E270" i="19"/>
  <c r="G242" i="19"/>
  <c r="P193" i="19"/>
  <c r="D264" i="19" s="1"/>
  <c r="E259" i="19"/>
  <c r="O94" i="19"/>
  <c r="H245" i="19"/>
  <c r="H276" i="19"/>
  <c r="E266" i="19"/>
  <c r="E272" i="19"/>
  <c r="O43" i="19"/>
  <c r="P176" i="19"/>
  <c r="D247" i="19" s="1"/>
  <c r="H240" i="19"/>
  <c r="E165" i="19"/>
  <c r="H242" i="19"/>
  <c r="H241" i="19"/>
  <c r="E230" i="19"/>
  <c r="F258" i="19"/>
  <c r="G270" i="19"/>
  <c r="F259" i="19"/>
  <c r="P95" i="19"/>
  <c r="D166" i="19" s="1"/>
  <c r="E267" i="19"/>
  <c r="G261" i="19"/>
  <c r="G265" i="19"/>
  <c r="H263" i="19"/>
  <c r="H230" i="19"/>
  <c r="G246" i="19"/>
  <c r="G273" i="19"/>
  <c r="E263" i="19"/>
  <c r="F276" i="19"/>
  <c r="G258" i="19"/>
  <c r="F230" i="19"/>
  <c r="H261" i="19"/>
  <c r="G268" i="19"/>
  <c r="F265" i="19"/>
  <c r="E273" i="19"/>
  <c r="H258" i="19"/>
  <c r="E114" i="19"/>
  <c r="G247" i="19"/>
  <c r="H259" i="19"/>
  <c r="F239" i="19"/>
  <c r="F275" i="19"/>
  <c r="G271" i="19"/>
  <c r="F272" i="19"/>
  <c r="F243" i="19"/>
  <c r="O44" i="19"/>
  <c r="P160" i="19"/>
  <c r="F260" i="19"/>
  <c r="F268" i="19"/>
  <c r="E162" i="19"/>
  <c r="G272" i="19"/>
  <c r="H265" i="19"/>
  <c r="H229" i="19"/>
  <c r="G264" i="19"/>
  <c r="F244" i="19"/>
  <c r="G266" i="19"/>
  <c r="E247" i="19"/>
  <c r="F270" i="19"/>
  <c r="H246" i="19"/>
  <c r="H272" i="19"/>
  <c r="F161" i="19"/>
  <c r="I245" i="19"/>
  <c r="G275" i="19"/>
  <c r="G255" i="19"/>
  <c r="G263" i="19"/>
  <c r="O95" i="19"/>
  <c r="G241" i="19"/>
  <c r="G274" i="19"/>
  <c r="H247" i="19"/>
  <c r="G240" i="19"/>
  <c r="F267" i="19"/>
  <c r="F266" i="19"/>
  <c r="G259" i="19"/>
  <c r="F247" i="19"/>
  <c r="F261" i="19"/>
  <c r="F273" i="19"/>
  <c r="H239" i="19"/>
  <c r="J245" i="19"/>
  <c r="F229" i="19"/>
  <c r="J276" i="19"/>
  <c r="I242" i="19"/>
  <c r="H161" i="19"/>
  <c r="F165" i="19"/>
  <c r="E167" i="19"/>
  <c r="G230" i="19"/>
  <c r="E115" i="19"/>
  <c r="K261" i="19"/>
  <c r="I273" i="19"/>
  <c r="K269" i="19"/>
  <c r="G162" i="19"/>
  <c r="H269" i="19"/>
  <c r="J269" i="19"/>
  <c r="F162" i="19"/>
  <c r="P49" i="19"/>
  <c r="D120" i="19" s="1"/>
  <c r="H271" i="19"/>
  <c r="G229" i="19"/>
  <c r="K245" i="19"/>
  <c r="G269" i="19"/>
  <c r="I240" i="19"/>
  <c r="G167" i="19"/>
  <c r="I267" i="19"/>
  <c r="H167" i="19"/>
  <c r="H244" i="19"/>
  <c r="I264" i="19"/>
  <c r="I244" i="19"/>
  <c r="H270" i="19"/>
  <c r="H266" i="19"/>
  <c r="J271" i="19"/>
  <c r="J239" i="19"/>
  <c r="H274" i="19"/>
  <c r="K272" i="19"/>
  <c r="K274" i="19"/>
  <c r="F114" i="19"/>
  <c r="I229" i="19"/>
  <c r="J265" i="19"/>
  <c r="I161" i="19"/>
  <c r="I270" i="19"/>
  <c r="F166" i="19"/>
  <c r="P44" i="19"/>
  <c r="D115" i="19" s="1"/>
  <c r="H255" i="19"/>
  <c r="J272" i="19"/>
  <c r="F115" i="19"/>
  <c r="H165" i="19"/>
  <c r="J255" i="19"/>
  <c r="F167" i="19"/>
  <c r="H264" i="19"/>
  <c r="I241" i="19"/>
  <c r="I230" i="19"/>
  <c r="G165" i="19"/>
  <c r="G161" i="19"/>
  <c r="J241" i="19"/>
  <c r="H243" i="19"/>
  <c r="G267" i="19"/>
  <c r="H260" i="19"/>
  <c r="P43" i="19"/>
  <c r="D114" i="19" s="1"/>
  <c r="E166" i="19"/>
  <c r="I243" i="19"/>
  <c r="H273" i="19"/>
  <c r="I258" i="19"/>
  <c r="J261" i="19"/>
  <c r="J244" i="19"/>
  <c r="J264" i="19"/>
  <c r="I269" i="19"/>
  <c r="J229" i="19"/>
  <c r="J240" i="19"/>
  <c r="M260" i="19"/>
  <c r="H275" i="19"/>
  <c r="I247" i="19"/>
  <c r="L271" i="19"/>
  <c r="I260" i="19"/>
  <c r="H267" i="19"/>
  <c r="H268" i="19"/>
  <c r="J258" i="19"/>
  <c r="E120" i="19"/>
  <c r="K242" i="19"/>
  <c r="I265" i="19"/>
  <c r="J242" i="19"/>
  <c r="I275" i="19"/>
  <c r="M270" i="19"/>
  <c r="I246" i="19"/>
  <c r="J274" i="19"/>
  <c r="J263" i="19"/>
  <c r="J273" i="19"/>
  <c r="G166" i="19"/>
  <c r="J161" i="19"/>
  <c r="I255" i="19"/>
  <c r="M242" i="19"/>
  <c r="L241" i="19"/>
  <c r="J247" i="19"/>
  <c r="J275" i="19"/>
  <c r="I268" i="19"/>
  <c r="L261" i="19"/>
  <c r="J266" i="19"/>
  <c r="K240" i="19"/>
  <c r="H162" i="19"/>
  <c r="J243" i="19"/>
  <c r="K241" i="19"/>
  <c r="J267" i="19"/>
  <c r="J230" i="19"/>
  <c r="L161" i="19"/>
  <c r="I259" i="19"/>
  <c r="I266" i="19"/>
  <c r="F120" i="19"/>
  <c r="M245" i="19"/>
  <c r="L245" i="19"/>
  <c r="I261" i="19"/>
  <c r="J260" i="19"/>
  <c r="I272" i="19"/>
  <c r="I276" i="19"/>
  <c r="J246" i="19"/>
  <c r="I274" i="19"/>
  <c r="I162" i="19"/>
  <c r="I239" i="19"/>
  <c r="J270" i="19"/>
  <c r="J162" i="19"/>
  <c r="I263" i="19"/>
  <c r="I271" i="19"/>
  <c r="L240" i="19"/>
  <c r="N276" i="19"/>
  <c r="L165" i="19"/>
  <c r="L270" i="19"/>
  <c r="M161" i="19"/>
  <c r="K246" i="19"/>
  <c r="K263" i="19"/>
  <c r="L260" i="19"/>
  <c r="L239" i="19"/>
  <c r="K273" i="19"/>
  <c r="K276" i="19"/>
  <c r="M267" i="19"/>
  <c r="M240" i="19"/>
  <c r="L266" i="19"/>
  <c r="L167" i="19"/>
  <c r="N245" i="19"/>
  <c r="L162" i="19"/>
  <c r="J167" i="19"/>
  <c r="K244" i="19"/>
  <c r="M239" i="19"/>
  <c r="M247" i="19"/>
  <c r="K264" i="19"/>
  <c r="M264" i="19"/>
  <c r="N239" i="19"/>
  <c r="L247" i="19"/>
  <c r="O259" i="19"/>
  <c r="K268" i="19"/>
  <c r="J165" i="19"/>
  <c r="K265" i="19"/>
  <c r="K260" i="19"/>
  <c r="O265" i="19"/>
  <c r="M230" i="19"/>
  <c r="I166" i="19"/>
  <c r="H166" i="19"/>
  <c r="K243" i="19"/>
  <c r="K270" i="19"/>
  <c r="L265" i="19"/>
  <c r="H114" i="19"/>
  <c r="K230" i="19"/>
  <c r="G114" i="19"/>
  <c r="K258" i="19"/>
  <c r="M229" i="19"/>
  <c r="M272" i="19"/>
  <c r="I165" i="19"/>
  <c r="I167" i="19"/>
  <c r="L276" i="19"/>
  <c r="K267" i="19"/>
  <c r="J268" i="19"/>
  <c r="L258" i="19"/>
  <c r="K266" i="19"/>
  <c r="O245" i="19"/>
  <c r="L230" i="19"/>
  <c r="L242" i="19"/>
  <c r="J259" i="19"/>
  <c r="M275" i="19"/>
  <c r="M274" i="19"/>
  <c r="N240" i="19"/>
  <c r="N267" i="19"/>
  <c r="L259" i="19"/>
  <c r="K229" i="19"/>
  <c r="H115" i="19"/>
  <c r="L229" i="19"/>
  <c r="K275" i="19"/>
  <c r="L243" i="19"/>
  <c r="K239" i="19"/>
  <c r="K247" i="19"/>
  <c r="K162" i="19"/>
  <c r="K271" i="19"/>
  <c r="L263" i="19"/>
  <c r="M162" i="19"/>
  <c r="K255" i="19"/>
  <c r="M241" i="19"/>
  <c r="N263" i="19"/>
  <c r="K259" i="19"/>
  <c r="M243" i="19"/>
  <c r="L255" i="19"/>
  <c r="L269" i="19"/>
  <c r="L267" i="19"/>
  <c r="O246" i="19"/>
  <c r="K161" i="19"/>
  <c r="L272" i="19"/>
  <c r="M246" i="19"/>
  <c r="O162" i="19"/>
  <c r="N161" i="19"/>
  <c r="L268" i="19"/>
  <c r="M265" i="19"/>
  <c r="N264" i="19"/>
  <c r="M244" i="19"/>
  <c r="N244" i="19"/>
  <c r="M273" i="19"/>
  <c r="P261" i="19"/>
  <c r="D332" i="19" s="1"/>
  <c r="M271" i="19"/>
  <c r="K167" i="19"/>
  <c r="M258" i="19"/>
  <c r="M261" i="19"/>
  <c r="P245" i="19"/>
  <c r="D316" i="19" s="1"/>
  <c r="N242" i="19"/>
  <c r="L166" i="19"/>
  <c r="G115" i="19"/>
  <c r="N274" i="19"/>
  <c r="O266" i="19"/>
  <c r="K165" i="19"/>
  <c r="L244" i="19"/>
  <c r="M268" i="19"/>
  <c r="N246" i="19"/>
  <c r="I114" i="19"/>
  <c r="M165" i="19"/>
  <c r="N259" i="19"/>
  <c r="N241" i="19"/>
  <c r="M259" i="19"/>
  <c r="M276" i="19"/>
  <c r="L274" i="19"/>
  <c r="L273" i="19"/>
  <c r="L275" i="19"/>
  <c r="N272" i="19"/>
  <c r="M266" i="19"/>
  <c r="N269" i="19"/>
  <c r="L264" i="19"/>
  <c r="N271" i="19"/>
  <c r="E310" i="19"/>
  <c r="G120" i="19"/>
  <c r="M255" i="19"/>
  <c r="N270" i="19"/>
  <c r="N261" i="19"/>
  <c r="N265" i="19"/>
  <c r="L246" i="19"/>
  <c r="N260" i="19"/>
  <c r="O276" i="19"/>
  <c r="N268" i="19"/>
  <c r="N255" i="19"/>
  <c r="M167" i="19"/>
  <c r="O258" i="19"/>
  <c r="O263" i="19"/>
  <c r="H120" i="19"/>
  <c r="N229" i="19"/>
  <c r="N243" i="19"/>
  <c r="J166" i="19"/>
  <c r="M166" i="19"/>
  <c r="O244" i="19"/>
  <c r="O240" i="19"/>
  <c r="O242" i="19"/>
  <c r="M263" i="19"/>
  <c r="O264" i="19"/>
  <c r="O272" i="19"/>
  <c r="N230" i="19"/>
  <c r="N266" i="19"/>
  <c r="N258" i="19"/>
  <c r="O241" i="19"/>
  <c r="M269" i="19"/>
  <c r="P255" i="19"/>
  <c r="P240" i="19"/>
  <c r="D311" i="19" s="1"/>
  <c r="O268" i="19"/>
  <c r="O239" i="19"/>
  <c r="N247" i="19"/>
  <c r="K166" i="19"/>
  <c r="O260" i="19"/>
  <c r="N275" i="19"/>
  <c r="O167" i="19"/>
  <c r="E335" i="19"/>
  <c r="P270" i="19"/>
  <c r="D341" i="19" s="1"/>
  <c r="E311" i="19"/>
  <c r="E318" i="19"/>
  <c r="O243" i="19"/>
  <c r="N273" i="19"/>
  <c r="O261" i="19"/>
  <c r="N167" i="19"/>
  <c r="P241" i="19"/>
  <c r="D312" i="19" s="1"/>
  <c r="O230" i="19"/>
  <c r="O274" i="19"/>
  <c r="O161" i="19"/>
  <c r="N162" i="19"/>
  <c r="O273" i="19"/>
  <c r="I115" i="19"/>
  <c r="N165" i="19"/>
  <c r="P242" i="19"/>
  <c r="D313" i="19" s="1"/>
  <c r="I120" i="19"/>
  <c r="E340" i="19"/>
  <c r="E331" i="19"/>
  <c r="E339" i="19"/>
  <c r="O229" i="19"/>
  <c r="O269" i="19"/>
  <c r="E316" i="19"/>
  <c r="O270" i="19"/>
  <c r="P230" i="19"/>
  <c r="D301" i="19" s="1"/>
  <c r="F312" i="19"/>
  <c r="E312" i="19"/>
  <c r="E347" i="19"/>
  <c r="O255" i="19"/>
  <c r="F310" i="19"/>
  <c r="O267" i="19"/>
  <c r="P274" i="19"/>
  <c r="D345" i="19" s="1"/>
  <c r="E301" i="19"/>
  <c r="E337" i="19"/>
  <c r="P263" i="19"/>
  <c r="D334" i="19" s="1"/>
  <c r="P266" i="19"/>
  <c r="D337" i="19" s="1"/>
  <c r="E326" i="19"/>
  <c r="F338" i="19"/>
  <c r="O247" i="19"/>
  <c r="P239" i="19"/>
  <c r="D310" i="19" s="1"/>
  <c r="E343" i="19"/>
  <c r="F341" i="19"/>
  <c r="G342" i="19"/>
  <c r="P264" i="19"/>
  <c r="D335" i="19" s="1"/>
  <c r="E313" i="19"/>
  <c r="E315" i="19"/>
  <c r="O271" i="19"/>
  <c r="O275" i="19"/>
  <c r="E314" i="19"/>
  <c r="G310" i="19"/>
  <c r="E344" i="19"/>
  <c r="E317" i="19"/>
  <c r="P244" i="19"/>
  <c r="D315" i="19" s="1"/>
  <c r="G337" i="19"/>
  <c r="F347" i="19"/>
  <c r="E300" i="19"/>
  <c r="O165" i="19"/>
  <c r="H336" i="19"/>
  <c r="P260" i="19"/>
  <c r="D331" i="19" s="1"/>
  <c r="E336" i="19"/>
  <c r="F330" i="19"/>
  <c r="F301" i="19"/>
  <c r="G332" i="19"/>
  <c r="P269" i="19"/>
  <c r="D340" i="19" s="1"/>
  <c r="F337" i="19"/>
  <c r="P268" i="19"/>
  <c r="D339" i="19" s="1"/>
  <c r="E341" i="19"/>
  <c r="F311" i="19"/>
  <c r="H329" i="19"/>
  <c r="H316" i="19"/>
  <c r="F331" i="19"/>
  <c r="E330" i="19"/>
  <c r="P272" i="19"/>
  <c r="D343" i="19" s="1"/>
  <c r="P161" i="19"/>
  <c r="D232" i="19" s="1"/>
  <c r="F300" i="19"/>
  <c r="F345" i="19"/>
  <c r="E332" i="19"/>
  <c r="P267" i="19"/>
  <c r="D338" i="19" s="1"/>
  <c r="P276" i="19"/>
  <c r="D347" i="19" s="1"/>
  <c r="P229" i="19"/>
  <c r="F317" i="19"/>
  <c r="P246" i="19"/>
  <c r="D317" i="19" s="1"/>
  <c r="E338" i="19"/>
  <c r="P275" i="19"/>
  <c r="D346" i="19" s="1"/>
  <c r="G232" i="19"/>
  <c r="P243" i="19"/>
  <c r="D314" i="19" s="1"/>
  <c r="E329" i="19"/>
  <c r="P265" i="19"/>
  <c r="D336" i="19" s="1"/>
  <c r="P259" i="19"/>
  <c r="D330" i="19" s="1"/>
  <c r="P258" i="19"/>
  <c r="D329" i="19" s="1"/>
  <c r="P271" i="19"/>
  <c r="D342" i="19" s="1"/>
  <c r="F316" i="19"/>
  <c r="E345" i="19"/>
  <c r="P247" i="19"/>
  <c r="D318" i="19" s="1"/>
  <c r="E334" i="19"/>
  <c r="E342" i="19"/>
  <c r="F313" i="19"/>
  <c r="P273" i="19"/>
  <c r="D344" i="19" s="1"/>
  <c r="J115" i="19"/>
  <c r="F342" i="19"/>
  <c r="I316" i="19"/>
  <c r="F336" i="19"/>
  <c r="G300" i="19"/>
  <c r="E346" i="19"/>
  <c r="F332" i="19"/>
  <c r="G344" i="19"/>
  <c r="G346" i="19"/>
  <c r="G311" i="19"/>
  <c r="F232" i="19"/>
  <c r="F314" i="19"/>
  <c r="G314" i="19"/>
  <c r="F315" i="19"/>
  <c r="F329" i="19"/>
  <c r="O166" i="19"/>
  <c r="G301" i="19"/>
  <c r="P167" i="19"/>
  <c r="D238" i="19" s="1"/>
  <c r="G313" i="19"/>
  <c r="P162" i="19"/>
  <c r="J114" i="19"/>
  <c r="E232" i="19"/>
  <c r="G338" i="19"/>
  <c r="F340" i="19"/>
  <c r="F326" i="19"/>
  <c r="H326" i="19"/>
  <c r="H313" i="19"/>
  <c r="F334" i="19"/>
  <c r="F335" i="19"/>
  <c r="F343" i="19"/>
  <c r="H311" i="19"/>
  <c r="P165" i="19"/>
  <c r="D236" i="19" s="1"/>
  <c r="F346" i="19"/>
  <c r="E238" i="19"/>
  <c r="F339" i="19"/>
  <c r="F344" i="19"/>
  <c r="N166" i="19"/>
  <c r="G312" i="19"/>
  <c r="J331" i="19"/>
  <c r="J338" i="19"/>
  <c r="G317" i="19"/>
  <c r="K120" i="19"/>
  <c r="J341" i="19"/>
  <c r="H340" i="19"/>
  <c r="G340" i="19"/>
  <c r="H334" i="19"/>
  <c r="G236" i="19"/>
  <c r="G339" i="19"/>
  <c r="F236" i="19"/>
  <c r="I312" i="19"/>
  <c r="G318" i="19"/>
  <c r="H232" i="19"/>
  <c r="H345" i="19"/>
  <c r="G331" i="19"/>
  <c r="F238" i="19"/>
  <c r="H339" i="19"/>
  <c r="I326" i="19"/>
  <c r="H330" i="19"/>
  <c r="J120" i="19"/>
  <c r="H341" i="19"/>
  <c r="H317" i="19"/>
  <c r="G345" i="19"/>
  <c r="H347" i="19"/>
  <c r="I232" i="19"/>
  <c r="H310" i="19"/>
  <c r="G341" i="19"/>
  <c r="E236" i="19"/>
  <c r="G315" i="19"/>
  <c r="K114" i="19"/>
  <c r="K115" i="19"/>
  <c r="G334" i="19"/>
  <c r="G336" i="19"/>
  <c r="H312" i="19"/>
  <c r="H332" i="19"/>
  <c r="G316" i="19"/>
  <c r="G326" i="19"/>
  <c r="F318" i="19"/>
  <c r="H318" i="19"/>
  <c r="H238" i="19"/>
  <c r="H301" i="19"/>
  <c r="G329" i="19"/>
  <c r="H344" i="19"/>
  <c r="K326" i="19"/>
  <c r="J316" i="19"/>
  <c r="J342" i="19"/>
  <c r="I311" i="19"/>
  <c r="H342" i="19"/>
  <c r="K338" i="19"/>
  <c r="H314" i="19"/>
  <c r="I340" i="19"/>
  <c r="G335" i="19"/>
  <c r="J334" i="19"/>
  <c r="H315" i="19"/>
  <c r="G238" i="19"/>
  <c r="I347" i="19"/>
  <c r="I346" i="19"/>
  <c r="J343" i="19"/>
  <c r="I313" i="19"/>
  <c r="J337" i="19"/>
  <c r="L330" i="19"/>
  <c r="J313" i="19"/>
  <c r="G347" i="19"/>
  <c r="I301" i="19"/>
  <c r="L335" i="19"/>
  <c r="G343" i="19"/>
  <c r="K316" i="19"/>
  <c r="J326" i="19"/>
  <c r="H338" i="19"/>
  <c r="I330" i="19"/>
  <c r="F237" i="19"/>
  <c r="K345" i="19"/>
  <c r="H335" i="19"/>
  <c r="I317" i="19"/>
  <c r="I300" i="19"/>
  <c r="J311" i="19"/>
  <c r="L114" i="19"/>
  <c r="I332" i="19"/>
  <c r="I345" i="19"/>
  <c r="J310" i="19"/>
  <c r="P166" i="19"/>
  <c r="D237" i="19" s="1"/>
  <c r="G330" i="19"/>
  <c r="E237" i="19"/>
  <c r="I338" i="19"/>
  <c r="L316" i="19"/>
  <c r="J301" i="19"/>
  <c r="M343" i="19"/>
  <c r="I337" i="19"/>
  <c r="K312" i="19"/>
  <c r="L329" i="19"/>
  <c r="L313" i="19"/>
  <c r="M326" i="19"/>
  <c r="M347" i="19"/>
  <c r="I335" i="19"/>
  <c r="J312" i="19"/>
  <c r="I341" i="19"/>
  <c r="J315" i="19"/>
  <c r="J329" i="19"/>
  <c r="H337" i="19"/>
  <c r="I315" i="19"/>
  <c r="J344" i="19"/>
  <c r="I344" i="19"/>
  <c r="H236" i="19"/>
  <c r="J335" i="19"/>
  <c r="I342" i="19"/>
  <c r="J347" i="19"/>
  <c r="G237" i="19"/>
  <c r="I339" i="19"/>
  <c r="I334" i="19"/>
  <c r="J314" i="19"/>
  <c r="J336" i="19"/>
  <c r="K347" i="19"/>
  <c r="L314" i="19"/>
  <c r="J330" i="19"/>
  <c r="H343" i="19"/>
  <c r="K343" i="19"/>
  <c r="H300" i="19"/>
  <c r="J345" i="19"/>
  <c r="L115" i="19"/>
  <c r="H331" i="19"/>
  <c r="H346" i="19"/>
  <c r="I343" i="19"/>
  <c r="H237" i="19"/>
  <c r="K232" i="19"/>
  <c r="J300" i="19"/>
  <c r="K342" i="19"/>
  <c r="N316" i="19"/>
  <c r="L343" i="19"/>
  <c r="L332" i="19"/>
  <c r="L315" i="19"/>
  <c r="I310" i="19"/>
  <c r="I238" i="19"/>
  <c r="L340" i="19"/>
  <c r="I237" i="19"/>
  <c r="K329" i="19"/>
  <c r="J232" i="19"/>
  <c r="K301" i="19"/>
  <c r="L339" i="19"/>
  <c r="M310" i="19"/>
  <c r="K314" i="19"/>
  <c r="K313" i="19"/>
  <c r="K332" i="19"/>
  <c r="N341" i="19"/>
  <c r="J346" i="19"/>
  <c r="L318" i="19"/>
  <c r="L344" i="19"/>
  <c r="K331" i="19"/>
  <c r="J318" i="19"/>
  <c r="M313" i="19"/>
  <c r="I236" i="19"/>
  <c r="I336" i="19"/>
  <c r="K315" i="19"/>
  <c r="L312" i="19"/>
  <c r="L120" i="19"/>
  <c r="M311" i="19"/>
  <c r="I314" i="19"/>
  <c r="M316" i="19"/>
  <c r="J332" i="19"/>
  <c r="I329" i="19"/>
  <c r="L347" i="19"/>
  <c r="L301" i="19"/>
  <c r="L310" i="19"/>
  <c r="M312" i="19"/>
  <c r="J339" i="19"/>
  <c r="I318" i="19"/>
  <c r="J340" i="19"/>
  <c r="K311" i="19"/>
  <c r="I331" i="19"/>
  <c r="K334" i="19"/>
  <c r="J317" i="19"/>
  <c r="L311" i="19"/>
  <c r="L336" i="19"/>
  <c r="M341" i="19"/>
  <c r="N330" i="19"/>
  <c r="L345" i="19"/>
  <c r="M232" i="19"/>
  <c r="N312" i="19"/>
  <c r="K337" i="19"/>
  <c r="M337" i="19"/>
  <c r="M338" i="19"/>
  <c r="N334" i="19"/>
  <c r="M300" i="19"/>
  <c r="K236" i="19"/>
  <c r="K238" i="19"/>
  <c r="L338" i="19"/>
  <c r="M318" i="19"/>
  <c r="J236" i="19"/>
  <c r="L232" i="19"/>
  <c r="L341" i="19"/>
  <c r="M331" i="19"/>
  <c r="L334" i="19"/>
  <c r="L331" i="19"/>
  <c r="K335" i="19"/>
  <c r="N313" i="19"/>
  <c r="N317" i="19"/>
  <c r="K310" i="19"/>
  <c r="L337" i="19"/>
  <c r="M330" i="19"/>
  <c r="L300" i="19"/>
  <c r="L317" i="19"/>
  <c r="M301" i="19"/>
  <c r="O336" i="19"/>
  <c r="K346" i="19"/>
  <c r="L326" i="19"/>
  <c r="M342" i="19"/>
  <c r="O334" i="19"/>
  <c r="P335" i="19"/>
  <c r="D406" i="19" s="1"/>
  <c r="M339" i="19"/>
  <c r="K336" i="19"/>
  <c r="J238" i="19"/>
  <c r="M315" i="19"/>
  <c r="N340" i="19"/>
  <c r="N346" i="19"/>
  <c r="P316" i="19"/>
  <c r="D387" i="19" s="1"/>
  <c r="N311" i="19"/>
  <c r="M317" i="19"/>
  <c r="N347" i="19"/>
  <c r="N338" i="19"/>
  <c r="L342" i="19"/>
  <c r="K300" i="19"/>
  <c r="K339" i="19"/>
  <c r="K341" i="19"/>
  <c r="J237" i="19"/>
  <c r="N337" i="19"/>
  <c r="M334" i="19"/>
  <c r="M335" i="19"/>
  <c r="N336" i="19"/>
  <c r="O347" i="19"/>
  <c r="K330" i="19"/>
  <c r="M329" i="19"/>
  <c r="K318" i="19"/>
  <c r="K317" i="19"/>
  <c r="M114" i="19"/>
  <c r="N331" i="19"/>
  <c r="K344" i="19"/>
  <c r="N342" i="19"/>
  <c r="N343" i="19"/>
  <c r="M314" i="19"/>
  <c r="M332" i="19"/>
  <c r="M336" i="19"/>
  <c r="P340" i="19"/>
  <c r="D411" i="19" s="1"/>
  <c r="N329" i="19"/>
  <c r="M346" i="19"/>
  <c r="K340" i="19"/>
  <c r="N300" i="19"/>
  <c r="M115" i="19"/>
  <c r="M340" i="19"/>
  <c r="O316" i="19"/>
  <c r="P326" i="19"/>
  <c r="N301" i="19"/>
  <c r="M120" i="19"/>
  <c r="O331" i="19"/>
  <c r="M238" i="19"/>
  <c r="P332" i="19"/>
  <c r="D403" i="19" s="1"/>
  <c r="O312" i="19"/>
  <c r="N310" i="19"/>
  <c r="N318" i="19"/>
  <c r="M345" i="19"/>
  <c r="P311" i="19"/>
  <c r="D382" i="19" s="1"/>
  <c r="N335" i="19"/>
  <c r="N339" i="19"/>
  <c r="N315" i="19"/>
  <c r="P345" i="19"/>
  <c r="D416" i="19" s="1"/>
  <c r="N326" i="19"/>
  <c r="O313" i="19"/>
  <c r="M236" i="19"/>
  <c r="N345" i="19"/>
  <c r="N344" i="19"/>
  <c r="L346" i="19"/>
  <c r="E405" i="19"/>
  <c r="O326" i="19"/>
  <c r="P331" i="19"/>
  <c r="D402" i="19" s="1"/>
  <c r="P312" i="19"/>
  <c r="D383" i="19" s="1"/>
  <c r="P313" i="19"/>
  <c r="D384" i="19" s="1"/>
  <c r="N120" i="19"/>
  <c r="N332" i="19"/>
  <c r="O232" i="19"/>
  <c r="O301" i="19"/>
  <c r="O311" i="19"/>
  <c r="L238" i="19"/>
  <c r="E381" i="19"/>
  <c r="P310" i="19"/>
  <c r="D381" i="19" s="1"/>
  <c r="P336" i="19"/>
  <c r="D407" i="19" s="1"/>
  <c r="P334" i="19"/>
  <c r="D405" i="19" s="1"/>
  <c r="O337" i="19"/>
  <c r="E413" i="19"/>
  <c r="P344" i="19"/>
  <c r="D415" i="19" s="1"/>
  <c r="O339" i="19"/>
  <c r="L237" i="19"/>
  <c r="E388" i="19"/>
  <c r="N232" i="19"/>
  <c r="N314" i="19"/>
  <c r="P347" i="19"/>
  <c r="D418" i="19" s="1"/>
  <c r="N114" i="19"/>
  <c r="E403" i="19"/>
  <c r="P343" i="19"/>
  <c r="D414" i="19" s="1"/>
  <c r="E416" i="19"/>
  <c r="P300" i="19"/>
  <c r="O300" i="19"/>
  <c r="P318" i="19"/>
  <c r="D389" i="19" s="1"/>
  <c r="O340" i="19"/>
  <c r="N115" i="19"/>
  <c r="M344" i="19"/>
  <c r="E382" i="19"/>
  <c r="L236" i="19"/>
  <c r="K237" i="19"/>
  <c r="O335" i="19"/>
  <c r="P315" i="19"/>
  <c r="D386" i="19" s="1"/>
  <c r="O114" i="19"/>
  <c r="E372" i="19"/>
  <c r="E407" i="19"/>
  <c r="P232" i="19"/>
  <c r="D303" i="19" s="1"/>
  <c r="P341" i="19"/>
  <c r="D412" i="19" s="1"/>
  <c r="F418" i="19"/>
  <c r="P330" i="19"/>
  <c r="D401" i="19" s="1"/>
  <c r="G387" i="19"/>
  <c r="P342" i="19"/>
  <c r="D413" i="19" s="1"/>
  <c r="O237" i="19"/>
  <c r="N236" i="19"/>
  <c r="O345" i="19"/>
  <c r="P346" i="19"/>
  <c r="D417" i="19" s="1"/>
  <c r="O329" i="19"/>
  <c r="O314" i="19"/>
  <c r="O346" i="19"/>
  <c r="E406" i="19"/>
  <c r="E400" i="19"/>
  <c r="H381" i="19"/>
  <c r="G413" i="19"/>
  <c r="O315" i="19"/>
  <c r="O236" i="19"/>
  <c r="O343" i="19"/>
  <c r="F384" i="19"/>
  <c r="E412" i="19"/>
  <c r="E414" i="19"/>
  <c r="G411" i="19"/>
  <c r="E418" i="19"/>
  <c r="P337" i="19"/>
  <c r="D408" i="19" s="1"/>
  <c r="P339" i="19"/>
  <c r="D410" i="19" s="1"/>
  <c r="E415" i="19"/>
  <c r="O338" i="19"/>
  <c r="E387" i="19"/>
  <c r="O344" i="19"/>
  <c r="E402" i="19"/>
  <c r="P301" i="19"/>
  <c r="D372" i="19" s="1"/>
  <c r="E385" i="19"/>
  <c r="P317" i="19"/>
  <c r="D388" i="19" s="1"/>
  <c r="E397" i="19"/>
  <c r="O310" i="19"/>
  <c r="O330" i="19"/>
  <c r="E386" i="19"/>
  <c r="P329" i="19"/>
  <c r="D400" i="19" s="1"/>
  <c r="E408" i="19"/>
  <c r="E383" i="19"/>
  <c r="P338" i="19"/>
  <c r="D409" i="19" s="1"/>
  <c r="O342" i="19"/>
  <c r="E384" i="19"/>
  <c r="E411" i="19"/>
  <c r="O238" i="19"/>
  <c r="F387" i="19"/>
  <c r="G382" i="19"/>
  <c r="F403" i="19"/>
  <c r="E410" i="19"/>
  <c r="E409" i="19"/>
  <c r="E401" i="19"/>
  <c r="E389" i="19"/>
  <c r="O115" i="19"/>
  <c r="E417" i="19"/>
  <c r="O341" i="19"/>
  <c r="P314" i="19"/>
  <c r="D385" i="19" s="1"/>
  <c r="O318" i="19"/>
  <c r="O317" i="19"/>
  <c r="O332" i="19"/>
  <c r="F382" i="19"/>
  <c r="N238" i="19"/>
  <c r="G381" i="19"/>
  <c r="I387" i="19"/>
  <c r="I418" i="19"/>
  <c r="F410" i="19"/>
  <c r="F416" i="19"/>
  <c r="H387" i="19"/>
  <c r="E371" i="19"/>
  <c r="E191" i="19"/>
  <c r="H402" i="19"/>
  <c r="F417" i="19"/>
  <c r="P114" i="19"/>
  <c r="D185" i="19" s="1"/>
  <c r="F412" i="19"/>
  <c r="I405" i="19"/>
  <c r="G400" i="19"/>
  <c r="F413" i="19"/>
  <c r="P236" i="19"/>
  <c r="D307" i="19" s="1"/>
  <c r="F415" i="19"/>
  <c r="F303" i="19"/>
  <c r="F386" i="19"/>
  <c r="H418" i="19"/>
  <c r="H405" i="19"/>
  <c r="F383" i="19"/>
  <c r="I409" i="19"/>
  <c r="E303" i="19"/>
  <c r="F402" i="19"/>
  <c r="O120" i="19"/>
  <c r="F414" i="19"/>
  <c r="P120" i="19"/>
  <c r="D191" i="19" s="1"/>
  <c r="F381" i="19"/>
  <c r="H384" i="19"/>
  <c r="H411" i="19"/>
  <c r="G383" i="19"/>
  <c r="M237" i="19"/>
  <c r="G372" i="19"/>
  <c r="G384" i="19"/>
  <c r="F388" i="19"/>
  <c r="F389" i="19"/>
  <c r="F411" i="19"/>
  <c r="F408" i="19"/>
  <c r="I382" i="19"/>
  <c r="H386" i="19"/>
  <c r="I415" i="19"/>
  <c r="F372" i="19"/>
  <c r="N237" i="19"/>
  <c r="H406" i="19"/>
  <c r="F307" i="19"/>
  <c r="F406" i="19"/>
  <c r="F397" i="19"/>
  <c r="I384" i="19"/>
  <c r="I383" i="19"/>
  <c r="F371" i="19"/>
  <c r="P238" i="19"/>
  <c r="D309" i="19" s="1"/>
  <c r="H385" i="19"/>
  <c r="G416" i="19"/>
  <c r="G371" i="19"/>
  <c r="H388" i="19"/>
  <c r="F407" i="19"/>
  <c r="H408" i="19"/>
  <c r="E186" i="19"/>
  <c r="G405" i="19"/>
  <c r="H415" i="19"/>
  <c r="I417" i="19"/>
  <c r="F400" i="19"/>
  <c r="G403" i="19"/>
  <c r="H383" i="19"/>
  <c r="I372" i="19"/>
  <c r="G402" i="19"/>
  <c r="G418" i="19"/>
  <c r="H416" i="19"/>
  <c r="H397" i="19"/>
  <c r="H400" i="19"/>
  <c r="H371" i="19"/>
  <c r="H414" i="19"/>
  <c r="G397" i="19"/>
  <c r="H303" i="19"/>
  <c r="I413" i="19"/>
  <c r="G406" i="19"/>
  <c r="I403" i="19"/>
  <c r="H382" i="19"/>
  <c r="J384" i="19"/>
  <c r="G386" i="19"/>
  <c r="I386" i="19"/>
  <c r="E309" i="19"/>
  <c r="F385" i="19"/>
  <c r="I414" i="19"/>
  <c r="E308" i="19"/>
  <c r="G412" i="19"/>
  <c r="I416" i="19"/>
  <c r="H403" i="19"/>
  <c r="I397" i="19"/>
  <c r="I408" i="19"/>
  <c r="I401" i="19"/>
  <c r="J409" i="19"/>
  <c r="H413" i="19"/>
  <c r="G388" i="19"/>
  <c r="H401" i="19"/>
  <c r="P237" i="19"/>
  <c r="D308" i="19" s="1"/>
  <c r="F405" i="19"/>
  <c r="E307" i="19"/>
  <c r="G389" i="19"/>
  <c r="G417" i="19"/>
  <c r="F409" i="19"/>
  <c r="G401" i="19"/>
  <c r="I410" i="19"/>
  <c r="P115" i="19"/>
  <c r="D186" i="19" s="1"/>
  <c r="G414" i="19"/>
  <c r="I412" i="19"/>
  <c r="I388" i="19"/>
  <c r="J382" i="19"/>
  <c r="E185" i="19"/>
  <c r="I411" i="19"/>
  <c r="G410" i="19"/>
  <c r="G407" i="19"/>
  <c r="F401" i="19"/>
  <c r="G303" i="19"/>
  <c r="J383" i="19"/>
  <c r="I406" i="19"/>
  <c r="I381" i="19"/>
  <c r="G385" i="19"/>
  <c r="F309" i="19"/>
  <c r="G415" i="19"/>
  <c r="J411" i="19"/>
  <c r="F185" i="19"/>
  <c r="I385" i="19"/>
  <c r="G409" i="19"/>
  <c r="J402" i="19"/>
  <c r="J414" i="19"/>
  <c r="H407" i="19"/>
  <c r="F308" i="19"/>
  <c r="I400" i="19"/>
  <c r="K387" i="19"/>
  <c r="I389" i="19"/>
  <c r="H409" i="19"/>
  <c r="H410" i="19"/>
  <c r="J372" i="19"/>
  <c r="H372" i="19"/>
  <c r="H412" i="19"/>
  <c r="G408" i="19"/>
  <c r="I407" i="19"/>
  <c r="J386" i="19"/>
  <c r="I371" i="19"/>
  <c r="J371" i="19"/>
  <c r="J400" i="19"/>
  <c r="H309" i="19"/>
  <c r="L418" i="19"/>
  <c r="J415" i="19"/>
  <c r="J417" i="19"/>
  <c r="J406" i="19"/>
  <c r="J381" i="19"/>
  <c r="J407" i="19"/>
  <c r="G309" i="19"/>
  <c r="J418" i="19"/>
  <c r="J410" i="19"/>
  <c r="H417" i="19"/>
  <c r="J405" i="19"/>
  <c r="H389" i="19"/>
  <c r="I402" i="19"/>
  <c r="I303" i="19"/>
  <c r="J387" i="19"/>
  <c r="J389" i="19"/>
  <c r="H307" i="19"/>
  <c r="K381" i="19"/>
  <c r="J408" i="19"/>
  <c r="K418" i="19"/>
  <c r="G307" i="19"/>
  <c r="J416" i="19"/>
  <c r="J401" i="19"/>
  <c r="J403" i="19"/>
  <c r="K383" i="19"/>
  <c r="K407" i="19"/>
  <c r="M387" i="19"/>
  <c r="K382" i="19"/>
  <c r="K412" i="19"/>
  <c r="K417" i="19"/>
  <c r="K411" i="19"/>
  <c r="G308" i="19"/>
  <c r="K303" i="19"/>
  <c r="K385" i="19"/>
  <c r="I307" i="19"/>
  <c r="J388" i="19"/>
  <c r="K388" i="19"/>
  <c r="I309" i="19"/>
  <c r="K400" i="19"/>
  <c r="K402" i="19"/>
  <c r="K384" i="19"/>
  <c r="K401" i="19"/>
  <c r="K416" i="19"/>
  <c r="K405" i="19"/>
  <c r="L383" i="19"/>
  <c r="K413" i="19"/>
  <c r="K397" i="19"/>
  <c r="L401" i="19"/>
  <c r="L303" i="19"/>
  <c r="K410" i="19"/>
  <c r="N387" i="19"/>
  <c r="K408" i="19"/>
  <c r="J397" i="19"/>
  <c r="K415" i="19"/>
  <c r="O411" i="19"/>
  <c r="L407" i="19"/>
  <c r="K406" i="19"/>
  <c r="K386" i="19"/>
  <c r="N303" i="19"/>
  <c r="L405" i="19"/>
  <c r="L403" i="19"/>
  <c r="H308" i="19"/>
  <c r="M382" i="19"/>
  <c r="K414" i="19"/>
  <c r="L416" i="19"/>
  <c r="J413" i="19"/>
  <c r="K372" i="19"/>
  <c r="L409" i="19"/>
  <c r="L385" i="19"/>
  <c r="G191" i="19"/>
  <c r="K371" i="19"/>
  <c r="M303" i="19"/>
  <c r="L384" i="19"/>
  <c r="K403" i="19"/>
  <c r="L382" i="19"/>
  <c r="L411" i="19"/>
  <c r="H185" i="19"/>
  <c r="J309" i="19"/>
  <c r="F191" i="19"/>
  <c r="F186" i="19"/>
  <c r="G185" i="19"/>
  <c r="K389" i="19"/>
  <c r="M384" i="19"/>
  <c r="J385" i="19"/>
  <c r="J412" i="19"/>
  <c r="J303" i="19"/>
  <c r="L309" i="19"/>
  <c r="O388" i="19"/>
  <c r="K409" i="19"/>
  <c r="N408" i="19"/>
  <c r="L402" i="19"/>
  <c r="L397" i="19"/>
  <c r="L410" i="19"/>
  <c r="N410" i="19"/>
  <c r="G186" i="19"/>
  <c r="I308" i="19"/>
  <c r="M402" i="19"/>
  <c r="L386" i="19"/>
  <c r="L389" i="19"/>
  <c r="L406" i="19"/>
  <c r="J307" i="19"/>
  <c r="L412" i="19"/>
  <c r="M415" i="19"/>
  <c r="L307" i="19"/>
  <c r="O415" i="19"/>
  <c r="M383" i="19"/>
  <c r="L381" i="19"/>
  <c r="L388" i="19"/>
  <c r="L413" i="19"/>
  <c r="L372" i="19"/>
  <c r="M409" i="19"/>
  <c r="M372" i="19"/>
  <c r="N383" i="19"/>
  <c r="O385" i="19"/>
  <c r="M411" i="19"/>
  <c r="M401" i="19"/>
  <c r="M418" i="19"/>
  <c r="M407" i="19"/>
  <c r="M386" i="19"/>
  <c r="P387" i="19"/>
  <c r="D458" i="19" s="1"/>
  <c r="P412" i="19"/>
  <c r="D483" i="19" s="1"/>
  <c r="M405" i="19"/>
  <c r="N384" i="19"/>
  <c r="M414" i="19"/>
  <c r="E468" i="19"/>
  <c r="L415" i="19"/>
  <c r="L417" i="19"/>
  <c r="O418" i="19"/>
  <c r="L400" i="19"/>
  <c r="L371" i="19"/>
  <c r="M307" i="19"/>
  <c r="M309" i="19"/>
  <c r="L387" i="19"/>
  <c r="L408" i="19"/>
  <c r="H186" i="19"/>
  <c r="O382" i="19"/>
  <c r="M410" i="19"/>
  <c r="K307" i="19"/>
  <c r="O406" i="19"/>
  <c r="M381" i="19"/>
  <c r="H191" i="19"/>
  <c r="L414" i="19"/>
  <c r="N382" i="19"/>
  <c r="M417" i="19"/>
  <c r="M408" i="19"/>
  <c r="L308" i="19"/>
  <c r="O384" i="19"/>
  <c r="K309" i="19"/>
  <c r="M389" i="19"/>
  <c r="N386" i="19"/>
  <c r="M416" i="19"/>
  <c r="N403" i="19"/>
  <c r="M400" i="19"/>
  <c r="J308" i="19"/>
  <c r="N407" i="19"/>
  <c r="M412" i="19"/>
  <c r="M403" i="19"/>
  <c r="O387" i="19"/>
  <c r="E458" i="19"/>
  <c r="P384" i="19"/>
  <c r="D455" i="19" s="1"/>
  <c r="M385" i="19"/>
  <c r="M308" i="19"/>
  <c r="M397" i="19"/>
  <c r="O410" i="19"/>
  <c r="N309" i="19"/>
  <c r="N308" i="19"/>
  <c r="O402" i="19"/>
  <c r="N372" i="19"/>
  <c r="N401" i="19"/>
  <c r="O389" i="19"/>
  <c r="N412" i="19"/>
  <c r="O414" i="19"/>
  <c r="O381" i="19"/>
  <c r="O407" i="19"/>
  <c r="M371" i="19"/>
  <c r="M413" i="19"/>
  <c r="M388" i="19"/>
  <c r="E471" i="19"/>
  <c r="N409" i="19"/>
  <c r="N405" i="19"/>
  <c r="N416" i="19"/>
  <c r="M406" i="19"/>
  <c r="E489" i="19"/>
  <c r="P382" i="19"/>
  <c r="D453" i="19" s="1"/>
  <c r="E452" i="19"/>
  <c r="N402" i="19"/>
  <c r="N417" i="19"/>
  <c r="P383" i="19"/>
  <c r="D454" i="19" s="1"/>
  <c r="O383" i="19"/>
  <c r="O409" i="19"/>
  <c r="K308" i="19"/>
  <c r="O397" i="19"/>
  <c r="O408" i="19"/>
  <c r="E455" i="19"/>
  <c r="N381" i="19"/>
  <c r="N415" i="19"/>
  <c r="I191" i="19"/>
  <c r="P408" i="19"/>
  <c r="D479" i="19" s="1"/>
  <c r="P309" i="19"/>
  <c r="D380" i="19" s="1"/>
  <c r="E483" i="19"/>
  <c r="N414" i="19"/>
  <c r="P417" i="19"/>
  <c r="D488" i="19" s="1"/>
  <c r="E472" i="19"/>
  <c r="E473" i="19"/>
  <c r="P414" i="19"/>
  <c r="D485" i="19" s="1"/>
  <c r="P415" i="19"/>
  <c r="D486" i="19" s="1"/>
  <c r="N385" i="19"/>
  <c r="N397" i="19"/>
  <c r="N406" i="19"/>
  <c r="N400" i="19"/>
  <c r="N307" i="19"/>
  <c r="P389" i="19"/>
  <c r="D460" i="19" s="1"/>
  <c r="P409" i="19"/>
  <c r="D480" i="19" s="1"/>
  <c r="N389" i="19"/>
  <c r="O401" i="19"/>
  <c r="E485" i="19"/>
  <c r="P386" i="19"/>
  <c r="D457" i="19" s="1"/>
  <c r="F478" i="19"/>
  <c r="E453" i="19"/>
  <c r="O405" i="19"/>
  <c r="O413" i="19"/>
  <c r="O400" i="19"/>
  <c r="E454" i="19"/>
  <c r="N413" i="19"/>
  <c r="N418" i="19"/>
  <c r="N411" i="19"/>
  <c r="F487" i="19"/>
  <c r="O417" i="19"/>
  <c r="O416" i="19"/>
  <c r="O403" i="19"/>
  <c r="P410" i="19"/>
  <c r="D481" i="19" s="1"/>
  <c r="O386" i="19"/>
  <c r="O412" i="19"/>
  <c r="O372" i="19"/>
  <c r="N371" i="19"/>
  <c r="N388" i="19"/>
  <c r="E482" i="19"/>
  <c r="P418" i="19"/>
  <c r="D489" i="19" s="1"/>
  <c r="P416" i="19"/>
  <c r="D487" i="19" s="1"/>
  <c r="E443" i="19"/>
  <c r="P385" i="19"/>
  <c r="D456" i="19" s="1"/>
  <c r="E479" i="19"/>
  <c r="P372" i="19"/>
  <c r="D443" i="19" s="1"/>
  <c r="P413" i="19"/>
  <c r="D484" i="19" s="1"/>
  <c r="E484" i="19"/>
  <c r="I185" i="19"/>
  <c r="E480" i="19"/>
  <c r="O303" i="19"/>
  <c r="O307" i="19"/>
  <c r="P303" i="19"/>
  <c r="D374" i="19" s="1"/>
  <c r="E477" i="19"/>
  <c r="P407" i="19"/>
  <c r="D478" i="19" s="1"/>
  <c r="P397" i="19"/>
  <c r="G474" i="19"/>
  <c r="E474" i="19"/>
  <c r="P371" i="19"/>
  <c r="E456" i="19"/>
  <c r="E459" i="19"/>
  <c r="F455" i="19"/>
  <c r="O371" i="19"/>
  <c r="F454" i="19"/>
  <c r="E374" i="19"/>
  <c r="E460" i="19"/>
  <c r="G477" i="19"/>
  <c r="G458" i="19"/>
  <c r="P400" i="19"/>
  <c r="D471" i="19" s="1"/>
  <c r="P402" i="19"/>
  <c r="D473" i="19" s="1"/>
  <c r="P381" i="19"/>
  <c r="D452" i="19" s="1"/>
  <c r="I186" i="19"/>
  <c r="E457" i="19"/>
  <c r="P406" i="19"/>
  <c r="D477" i="19" s="1"/>
  <c r="P388" i="19"/>
  <c r="D459" i="19" s="1"/>
  <c r="F458" i="19"/>
  <c r="P411" i="19"/>
  <c r="D482" i="19" s="1"/>
  <c r="E478" i="19"/>
  <c r="F474" i="19"/>
  <c r="J185" i="19"/>
  <c r="P401" i="19"/>
  <c r="D472" i="19" s="1"/>
  <c r="E476" i="19"/>
  <c r="F472" i="19"/>
  <c r="F476" i="19"/>
  <c r="F443" i="19"/>
  <c r="P405" i="19"/>
  <c r="D476" i="19" s="1"/>
  <c r="P307" i="19"/>
  <c r="D378" i="19" s="1"/>
  <c r="F374" i="19"/>
  <c r="F483" i="19"/>
  <c r="O309" i="19"/>
  <c r="F460" i="19"/>
  <c r="G453" i="19"/>
  <c r="H478" i="19"/>
  <c r="F489" i="19"/>
  <c r="H452" i="19"/>
  <c r="G459" i="19"/>
  <c r="E488" i="19"/>
  <c r="I479" i="19"/>
  <c r="H474" i="19"/>
  <c r="G484" i="19"/>
  <c r="H485" i="19"/>
  <c r="F453" i="19"/>
  <c r="I473" i="19"/>
  <c r="F484" i="19"/>
  <c r="K191" i="19"/>
  <c r="H477" i="19"/>
  <c r="H481" i="19"/>
  <c r="G452" i="19"/>
  <c r="F486" i="19"/>
  <c r="G454" i="19"/>
  <c r="G468" i="19"/>
  <c r="H459" i="19"/>
  <c r="I476" i="19"/>
  <c r="H471" i="19"/>
  <c r="F457" i="19"/>
  <c r="H476" i="19"/>
  <c r="F459" i="19"/>
  <c r="G455" i="19"/>
  <c r="H454" i="19"/>
  <c r="G487" i="19"/>
  <c r="G471" i="19"/>
  <c r="P403" i="19"/>
  <c r="D474" i="19" s="1"/>
  <c r="F485" i="19"/>
  <c r="F471" i="19"/>
  <c r="E487" i="19"/>
  <c r="F452" i="19"/>
  <c r="O308" i="19"/>
  <c r="H488" i="19"/>
  <c r="I455" i="19"/>
  <c r="J452" i="19"/>
  <c r="I485" i="19"/>
  <c r="H453" i="19"/>
  <c r="H473" i="19"/>
  <c r="E481" i="19"/>
  <c r="J191" i="19"/>
  <c r="I474" i="19"/>
  <c r="H458" i="19"/>
  <c r="I459" i="19"/>
  <c r="G481" i="19"/>
  <c r="H455" i="19"/>
  <c r="F480" i="19"/>
  <c r="G486" i="19"/>
  <c r="J471" i="19"/>
  <c r="H468" i="19"/>
  <c r="P308" i="19"/>
  <c r="D379" i="19" s="1"/>
  <c r="H480" i="19"/>
  <c r="I452" i="19"/>
  <c r="G374" i="19"/>
  <c r="H443" i="19"/>
  <c r="E378" i="19"/>
  <c r="E486" i="19"/>
  <c r="H489" i="19"/>
  <c r="G480" i="19"/>
  <c r="I487" i="19"/>
  <c r="E379" i="19"/>
  <c r="J476" i="19"/>
  <c r="J186" i="19"/>
  <c r="K185" i="19"/>
  <c r="H442" i="19"/>
  <c r="J484" i="19"/>
  <c r="F479" i="19"/>
  <c r="G473" i="19"/>
  <c r="I457" i="19"/>
  <c r="H487" i="19"/>
  <c r="G479" i="19"/>
  <c r="F482" i="19"/>
  <c r="G443" i="19"/>
  <c r="E380" i="19"/>
  <c r="H484" i="19"/>
  <c r="H460" i="19"/>
  <c r="F442" i="19"/>
  <c r="G457" i="19"/>
  <c r="H482" i="19"/>
  <c r="H456" i="19"/>
  <c r="I453" i="19"/>
  <c r="F488" i="19"/>
  <c r="J472" i="19"/>
  <c r="G442" i="19"/>
  <c r="H472" i="19"/>
  <c r="F481" i="19"/>
  <c r="E442" i="19"/>
  <c r="F473" i="19"/>
  <c r="I484" i="19"/>
  <c r="F468" i="19"/>
  <c r="I480" i="19"/>
  <c r="K186" i="19"/>
  <c r="G460" i="19"/>
  <c r="H483" i="19"/>
  <c r="J455" i="19"/>
  <c r="J453" i="19"/>
  <c r="H486" i="19"/>
  <c r="K471" i="19"/>
  <c r="G476" i="19"/>
  <c r="F477" i="19"/>
  <c r="K489" i="19"/>
  <c r="F456" i="19"/>
  <c r="H374" i="19"/>
  <c r="I443" i="19"/>
  <c r="K452" i="19"/>
  <c r="J454" i="19"/>
  <c r="F378" i="19"/>
  <c r="I472" i="19"/>
  <c r="G489" i="19"/>
  <c r="J479" i="19"/>
  <c r="J477" i="19"/>
  <c r="H479" i="19"/>
  <c r="I483" i="19"/>
  <c r="I374" i="19"/>
  <c r="J486" i="19"/>
  <c r="K454" i="19"/>
  <c r="I468" i="19"/>
  <c r="I477" i="19"/>
  <c r="G378" i="19"/>
  <c r="G456" i="19"/>
  <c r="K453" i="19"/>
  <c r="L484" i="19"/>
  <c r="L476" i="19"/>
  <c r="G380" i="19"/>
  <c r="F380" i="19"/>
  <c r="G478" i="19"/>
  <c r="I478" i="19"/>
  <c r="I442" i="19"/>
  <c r="J457" i="19"/>
  <c r="J489" i="19"/>
  <c r="J459" i="19"/>
  <c r="I489" i="19"/>
  <c r="K455" i="19"/>
  <c r="L489" i="19"/>
  <c r="I471" i="19"/>
  <c r="I482" i="19"/>
  <c r="I458" i="19"/>
  <c r="I486" i="19"/>
  <c r="G483" i="19"/>
  <c r="I460" i="19"/>
  <c r="I456" i="19"/>
  <c r="J460" i="19"/>
  <c r="J458" i="19"/>
  <c r="L487" i="19"/>
  <c r="J443" i="19"/>
  <c r="G488" i="19"/>
  <c r="J468" i="19"/>
  <c r="I454" i="19"/>
  <c r="J478" i="19"/>
  <c r="I481" i="19"/>
  <c r="H380" i="19"/>
  <c r="G472" i="19"/>
  <c r="J456" i="19"/>
  <c r="G482" i="19"/>
  <c r="H457" i="19"/>
  <c r="I488" i="19"/>
  <c r="G485" i="19"/>
  <c r="J473" i="19"/>
  <c r="I379" i="19"/>
  <c r="K443" i="19"/>
  <c r="I378" i="19"/>
  <c r="J487" i="19"/>
  <c r="J481" i="19"/>
  <c r="K486" i="19"/>
  <c r="K474" i="19"/>
  <c r="L454" i="19"/>
  <c r="K457" i="19"/>
  <c r="H378" i="19"/>
  <c r="K482" i="19"/>
  <c r="J374" i="19"/>
  <c r="K460" i="19"/>
  <c r="K456" i="19"/>
  <c r="L453" i="19"/>
  <c r="J482" i="19"/>
  <c r="I380" i="19"/>
  <c r="J485" i="19"/>
  <c r="M185" i="19"/>
  <c r="K483" i="19"/>
  <c r="K481" i="19"/>
  <c r="L485" i="19"/>
  <c r="L478" i="19"/>
  <c r="J488" i="19"/>
  <c r="J480" i="19"/>
  <c r="L458" i="19"/>
  <c r="K472" i="19"/>
  <c r="G379" i="19"/>
  <c r="K477" i="19"/>
  <c r="K458" i="19"/>
  <c r="J474" i="19"/>
  <c r="L452" i="19"/>
  <c r="J442" i="19"/>
  <c r="M458" i="19"/>
  <c r="L185" i="19"/>
  <c r="K480" i="19"/>
  <c r="K473" i="19"/>
  <c r="L471" i="19"/>
  <c r="M489" i="19"/>
  <c r="K479" i="19"/>
  <c r="L483" i="19"/>
  <c r="N452" i="19"/>
  <c r="K484" i="19"/>
  <c r="J483" i="19"/>
  <c r="J378" i="19"/>
  <c r="K487" i="19"/>
  <c r="L474" i="19"/>
  <c r="L482" i="19"/>
  <c r="F379" i="19"/>
  <c r="L455" i="19"/>
  <c r="L191" i="19"/>
  <c r="J380" i="19"/>
  <c r="M454" i="19"/>
  <c r="K459" i="19"/>
  <c r="N480" i="19"/>
  <c r="K488" i="19"/>
  <c r="M191" i="19"/>
  <c r="M455" i="19"/>
  <c r="K485" i="19"/>
  <c r="L468" i="19"/>
  <c r="L473" i="19"/>
  <c r="M186" i="19"/>
  <c r="N186" i="19"/>
  <c r="N454" i="19"/>
  <c r="L479" i="19"/>
  <c r="L472" i="19"/>
  <c r="J379" i="19"/>
  <c r="K374" i="19"/>
  <c r="K478" i="19"/>
  <c r="N458" i="19"/>
  <c r="L186" i="19"/>
  <c r="M453" i="19"/>
  <c r="K468" i="19"/>
  <c r="N484" i="19"/>
  <c r="N474" i="19"/>
  <c r="M442" i="19"/>
  <c r="L457" i="19"/>
  <c r="N478" i="19"/>
  <c r="O483" i="19"/>
  <c r="L459" i="19"/>
  <c r="N455" i="19"/>
  <c r="L456" i="19"/>
  <c r="L374" i="19"/>
  <c r="M480" i="19"/>
  <c r="O474" i="19"/>
  <c r="M443" i="19"/>
  <c r="M481" i="19"/>
  <c r="N453" i="19"/>
  <c r="L380" i="19"/>
  <c r="L443" i="19"/>
  <c r="O458" i="19"/>
  <c r="M460" i="19"/>
  <c r="L477" i="19"/>
  <c r="K442" i="19"/>
  <c r="K476" i="19"/>
  <c r="H379" i="19"/>
  <c r="N487" i="19"/>
  <c r="L460" i="19"/>
  <c r="N443" i="19"/>
  <c r="O455" i="19"/>
  <c r="N468" i="19"/>
  <c r="N479" i="19"/>
  <c r="L480" i="19"/>
  <c r="M479" i="19"/>
  <c r="M488" i="19"/>
  <c r="N472" i="19"/>
  <c r="M478" i="19"/>
  <c r="N483" i="19"/>
  <c r="M474" i="19"/>
  <c r="M452" i="19"/>
  <c r="L442" i="19"/>
  <c r="L488" i="19"/>
  <c r="N471" i="19"/>
  <c r="M374" i="19"/>
  <c r="M380" i="19"/>
  <c r="N442" i="19"/>
  <c r="P476" i="19"/>
  <c r="D547" i="19" s="1"/>
  <c r="P489" i="19"/>
  <c r="D560" i="19" s="1"/>
  <c r="M483" i="19"/>
  <c r="K380" i="19"/>
  <c r="M487" i="19"/>
  <c r="N460" i="19"/>
  <c r="M486" i="19"/>
  <c r="N481" i="19"/>
  <c r="P458" i="19"/>
  <c r="D529" i="19" s="1"/>
  <c r="L481" i="19"/>
  <c r="K378" i="19"/>
  <c r="N457" i="19"/>
  <c r="K398" i="19"/>
  <c r="M378" i="19"/>
  <c r="L486" i="19"/>
  <c r="L378" i="19"/>
  <c r="M457" i="19"/>
  <c r="M473" i="19"/>
  <c r="N476" i="19"/>
  <c r="N482" i="19"/>
  <c r="M459" i="19"/>
  <c r="M471" i="19"/>
  <c r="N477" i="19"/>
  <c r="M477" i="19"/>
  <c r="N486" i="19"/>
  <c r="O374" i="19"/>
  <c r="N459" i="19"/>
  <c r="M482" i="19"/>
  <c r="N185" i="19"/>
  <c r="F523" i="19"/>
  <c r="M484" i="19"/>
  <c r="L398" i="19"/>
  <c r="M485" i="19"/>
  <c r="O454" i="19"/>
  <c r="M476" i="19"/>
  <c r="E558" i="19"/>
  <c r="O452" i="19"/>
  <c r="F556" i="19"/>
  <c r="M468" i="19"/>
  <c r="L379" i="19"/>
  <c r="N456" i="19"/>
  <c r="N489" i="19"/>
  <c r="M472" i="19"/>
  <c r="O453" i="19"/>
  <c r="M456" i="19"/>
  <c r="F550" i="19"/>
  <c r="N485" i="19"/>
  <c r="L399" i="19"/>
  <c r="N191" i="19"/>
  <c r="O460" i="19"/>
  <c r="N374" i="19"/>
  <c r="N488" i="19"/>
  <c r="F525" i="19"/>
  <c r="K379" i="19"/>
  <c r="F553" i="19"/>
  <c r="P453" i="19"/>
  <c r="D524" i="19" s="1"/>
  <c r="O476" i="19"/>
  <c r="F524" i="19"/>
  <c r="O479" i="19"/>
  <c r="M379" i="19"/>
  <c r="P483" i="19"/>
  <c r="D554" i="19" s="1"/>
  <c r="O442" i="19"/>
  <c r="O477" i="19"/>
  <c r="O473" i="19"/>
  <c r="E559" i="19"/>
  <c r="O459" i="19"/>
  <c r="P455" i="19"/>
  <c r="D526" i="19" s="1"/>
  <c r="O380" i="19"/>
  <c r="N473" i="19"/>
  <c r="O485" i="19"/>
  <c r="F529" i="19"/>
  <c r="O478" i="19"/>
  <c r="P454" i="19"/>
  <c r="D525" i="19" s="1"/>
  <c r="O472" i="19"/>
  <c r="F551" i="19"/>
  <c r="F526" i="19"/>
  <c r="O443" i="19"/>
  <c r="O468" i="19"/>
  <c r="P443" i="19"/>
  <c r="D514" i="19" s="1"/>
  <c r="O486" i="19"/>
  <c r="P472" i="19"/>
  <c r="D543" i="19" s="1"/>
  <c r="O484" i="19"/>
  <c r="P488" i="19"/>
  <c r="D559" i="19" s="1"/>
  <c r="F531" i="19"/>
  <c r="P479" i="19"/>
  <c r="D550" i="19" s="1"/>
  <c r="P485" i="19"/>
  <c r="D556" i="19" s="1"/>
  <c r="M398" i="19"/>
  <c r="F514" i="19"/>
  <c r="F544" i="19"/>
  <c r="O487" i="19"/>
  <c r="G560" i="19"/>
  <c r="E543" i="19"/>
  <c r="P473" i="19"/>
  <c r="D544" i="19" s="1"/>
  <c r="P487" i="19"/>
  <c r="D558" i="19" s="1"/>
  <c r="O457" i="19"/>
  <c r="O480" i="19"/>
  <c r="G549" i="19"/>
  <c r="N378" i="19"/>
  <c r="G551" i="19"/>
  <c r="O404" i="19"/>
  <c r="O482" i="19"/>
  <c r="O378" i="19"/>
  <c r="F548" i="19"/>
  <c r="E514" i="19"/>
  <c r="K404" i="19"/>
  <c r="E525" i="19"/>
  <c r="O489" i="19"/>
  <c r="O488" i="19"/>
  <c r="P456" i="19"/>
  <c r="D527" i="19" s="1"/>
  <c r="O471" i="19"/>
  <c r="P484" i="19"/>
  <c r="D555" i="19" s="1"/>
  <c r="F513" i="19"/>
  <c r="P478" i="19"/>
  <c r="D549" i="19" s="1"/>
  <c r="P457" i="19"/>
  <c r="D528" i="19" s="1"/>
  <c r="O481" i="19"/>
  <c r="F558" i="19"/>
  <c r="O379" i="19"/>
  <c r="F560" i="19"/>
  <c r="E524" i="19"/>
  <c r="P482" i="19"/>
  <c r="D553" i="19" s="1"/>
  <c r="O456" i="19"/>
  <c r="N380" i="19"/>
  <c r="P477" i="19"/>
  <c r="D548" i="19" s="1"/>
  <c r="P374" i="19"/>
  <c r="D445" i="19" s="1"/>
  <c r="P442" i="19"/>
  <c r="E555" i="19"/>
  <c r="F543" i="19"/>
  <c r="E526" i="19"/>
  <c r="P480" i="19"/>
  <c r="D551" i="19" s="1"/>
  <c r="E539" i="19"/>
  <c r="P481" i="19"/>
  <c r="D552" i="19" s="1"/>
  <c r="F527" i="19"/>
  <c r="P471" i="19"/>
  <c r="D542" i="19" s="1"/>
  <c r="F555" i="19"/>
  <c r="F528" i="19"/>
  <c r="L404" i="19"/>
  <c r="P460" i="19"/>
  <c r="D531" i="19" s="1"/>
  <c r="P380" i="19"/>
  <c r="D451" i="19" s="1"/>
  <c r="F545" i="19"/>
  <c r="P459" i="19"/>
  <c r="D530" i="19" s="1"/>
  <c r="O185" i="19"/>
  <c r="H560" i="19"/>
  <c r="E527" i="19"/>
  <c r="E553" i="19"/>
  <c r="E551" i="19"/>
  <c r="K399" i="19"/>
  <c r="P486" i="19"/>
  <c r="D557" i="19" s="1"/>
  <c r="P468" i="19"/>
  <c r="F552" i="19"/>
  <c r="M399" i="19"/>
  <c r="P474" i="19"/>
  <c r="D545" i="19" s="1"/>
  <c r="E547" i="19"/>
  <c r="E528" i="19"/>
  <c r="E552" i="19"/>
  <c r="P378" i="19"/>
  <c r="D449" i="19" s="1"/>
  <c r="E545" i="19"/>
  <c r="E548" i="19"/>
  <c r="O191" i="19"/>
  <c r="F542" i="19"/>
  <c r="F547" i="19"/>
  <c r="E557" i="19"/>
  <c r="E550" i="19"/>
  <c r="P452" i="19"/>
  <c r="D523" i="19" s="1"/>
  <c r="F539" i="19"/>
  <c r="F554" i="19"/>
  <c r="H529" i="19"/>
  <c r="P191" i="19"/>
  <c r="D262" i="19" s="1"/>
  <c r="F559" i="19"/>
  <c r="E445" i="19"/>
  <c r="G524" i="19"/>
  <c r="G547" i="19"/>
  <c r="E549" i="19"/>
  <c r="E529" i="19"/>
  <c r="M404" i="19"/>
  <c r="F557" i="19"/>
  <c r="O398" i="19"/>
  <c r="F549" i="19"/>
  <c r="E542" i="19"/>
  <c r="N398" i="19"/>
  <c r="E530" i="19"/>
  <c r="E560" i="19"/>
  <c r="I539" i="19"/>
  <c r="F530" i="19"/>
  <c r="N379" i="19"/>
  <c r="E556" i="19"/>
  <c r="O186" i="19"/>
  <c r="G529" i="19"/>
  <c r="E523" i="19"/>
  <c r="E544" i="19"/>
  <c r="E554" i="19"/>
  <c r="P398" i="19"/>
  <c r="D469" i="19" s="1"/>
  <c r="H550" i="19"/>
  <c r="G526" i="19"/>
  <c r="E513" i="19"/>
  <c r="E531" i="19"/>
  <c r="G525" i="19"/>
  <c r="P185" i="19"/>
  <c r="D256" i="19" s="1"/>
  <c r="H523" i="19"/>
  <c r="P186" i="19"/>
  <c r="D257" i="19" s="1"/>
  <c r="J523" i="19"/>
  <c r="H524" i="19"/>
  <c r="G514" i="19"/>
  <c r="I529" i="19"/>
  <c r="H545" i="19"/>
  <c r="H539" i="19"/>
  <c r="H559" i="19"/>
  <c r="I524" i="19"/>
  <c r="P379" i="19"/>
  <c r="D450" i="19" s="1"/>
  <c r="H549" i="19"/>
  <c r="H525" i="19"/>
  <c r="G545" i="19"/>
  <c r="E451" i="19"/>
  <c r="F445" i="19"/>
  <c r="F449" i="19"/>
  <c r="J525" i="19"/>
  <c r="H555" i="19"/>
  <c r="J529" i="19"/>
  <c r="G542" i="19"/>
  <c r="E449" i="19"/>
  <c r="G531" i="19"/>
  <c r="E450" i="19"/>
  <c r="H557" i="19"/>
  <c r="H543" i="19"/>
  <c r="H526" i="19"/>
  <c r="G523" i="19"/>
  <c r="G528" i="19"/>
  <c r="I526" i="19"/>
  <c r="F451" i="19"/>
  <c r="G558" i="19"/>
  <c r="G451" i="19"/>
  <c r="I525" i="19"/>
  <c r="G445" i="19"/>
  <c r="G557" i="19"/>
  <c r="H528" i="19"/>
  <c r="H548" i="19"/>
  <c r="G552" i="19"/>
  <c r="H556" i="19"/>
  <c r="G513" i="19"/>
  <c r="H554" i="19"/>
  <c r="H551" i="19"/>
  <c r="H530" i="19"/>
  <c r="G550" i="19"/>
  <c r="G548" i="19"/>
  <c r="G555" i="19"/>
  <c r="H544" i="19"/>
  <c r="H553" i="19"/>
  <c r="H449" i="19"/>
  <c r="O399" i="19"/>
  <c r="G554" i="19"/>
  <c r="N404" i="19"/>
  <c r="N399" i="19"/>
  <c r="G530" i="19"/>
  <c r="H552" i="19"/>
  <c r="G527" i="19"/>
  <c r="G559" i="19"/>
  <c r="G553" i="19"/>
  <c r="H527" i="19"/>
  <c r="H547" i="19"/>
  <c r="G544" i="19"/>
  <c r="H542" i="19"/>
  <c r="G543" i="19"/>
  <c r="J445" i="19"/>
  <c r="E256" i="19"/>
  <c r="K555" i="19"/>
  <c r="E475" i="19"/>
  <c r="G539" i="19"/>
  <c r="K560" i="19"/>
  <c r="G556" i="19"/>
  <c r="J560" i="19"/>
  <c r="H514" i="19"/>
  <c r="I514" i="19"/>
  <c r="H558" i="19"/>
  <c r="L542" i="19"/>
  <c r="K526" i="19"/>
  <c r="K523" i="19"/>
  <c r="I528" i="19"/>
  <c r="J524" i="19"/>
  <c r="I545" i="19"/>
  <c r="I551" i="19"/>
  <c r="H531" i="19"/>
  <c r="E469" i="19"/>
  <c r="L543" i="19"/>
  <c r="G449" i="19"/>
  <c r="H513" i="19"/>
  <c r="E257" i="19"/>
  <c r="L553" i="19"/>
  <c r="K552" i="19"/>
  <c r="K529" i="19"/>
  <c r="I549" i="19"/>
  <c r="L556" i="19"/>
  <c r="P404" i="19"/>
  <c r="D475" i="19" s="1"/>
  <c r="H445" i="19"/>
  <c r="J527" i="19"/>
  <c r="P399" i="19"/>
  <c r="D470" i="19" s="1"/>
  <c r="I558" i="19"/>
  <c r="L547" i="19"/>
  <c r="J526" i="19"/>
  <c r="I449" i="19"/>
  <c r="J552" i="19"/>
  <c r="I451" i="19"/>
  <c r="F469" i="19"/>
  <c r="F450" i="19"/>
  <c r="K545" i="19"/>
  <c r="H450" i="19"/>
  <c r="J558" i="19"/>
  <c r="E262" i="19"/>
  <c r="J559" i="19"/>
  <c r="I550" i="19"/>
  <c r="J553" i="19"/>
  <c r="J556" i="19"/>
  <c r="G256" i="19"/>
  <c r="L529" i="19"/>
  <c r="I527" i="19"/>
  <c r="K558" i="19"/>
  <c r="J543" i="19"/>
  <c r="K525" i="19"/>
  <c r="J451" i="19"/>
  <c r="K551" i="19"/>
  <c r="F256" i="19"/>
  <c r="J555" i="19"/>
  <c r="L524" i="19"/>
  <c r="I554" i="19"/>
  <c r="I556" i="19"/>
  <c r="J544" i="19"/>
  <c r="J539" i="19"/>
  <c r="M560" i="19"/>
  <c r="M548" i="19"/>
  <c r="L525" i="19"/>
  <c r="J549" i="19"/>
  <c r="J528" i="19"/>
  <c r="I543" i="19"/>
  <c r="K524" i="19"/>
  <c r="I552" i="19"/>
  <c r="I559" i="19"/>
  <c r="I560" i="19"/>
  <c r="I553" i="19"/>
  <c r="I469" i="19"/>
  <c r="J550" i="19"/>
  <c r="I531" i="19"/>
  <c r="I557" i="19"/>
  <c r="I513" i="19"/>
  <c r="I530" i="19"/>
  <c r="I544" i="19"/>
  <c r="M539" i="19"/>
  <c r="K528" i="19"/>
  <c r="J545" i="19"/>
  <c r="J542" i="19"/>
  <c r="K550" i="19"/>
  <c r="I542" i="19"/>
  <c r="G469" i="19"/>
  <c r="J449" i="19"/>
  <c r="I445" i="19"/>
  <c r="I547" i="19"/>
  <c r="J547" i="19"/>
  <c r="J548" i="19"/>
  <c r="F262" i="19"/>
  <c r="J557" i="19"/>
  <c r="J514" i="19"/>
  <c r="I555" i="19"/>
  <c r="H451" i="19"/>
  <c r="I523" i="19"/>
  <c r="K557" i="19"/>
  <c r="K556" i="19"/>
  <c r="I548" i="19"/>
  <c r="J530" i="19"/>
  <c r="J554" i="19"/>
  <c r="L523" i="19"/>
  <c r="K548" i="19"/>
  <c r="M554" i="19"/>
  <c r="E470" i="19"/>
  <c r="N523" i="19"/>
  <c r="K530" i="19"/>
  <c r="N554" i="19"/>
  <c r="K549" i="19"/>
  <c r="K559" i="19"/>
  <c r="K554" i="19"/>
  <c r="N553" i="19"/>
  <c r="K539" i="19"/>
  <c r="K543" i="19"/>
  <c r="J551" i="19"/>
  <c r="G450" i="19"/>
  <c r="L526" i="19"/>
  <c r="K514" i="19"/>
  <c r="N549" i="19"/>
  <c r="J513" i="19"/>
  <c r="H470" i="19"/>
  <c r="K547" i="19"/>
  <c r="K449" i="19"/>
  <c r="J531" i="19"/>
  <c r="J450" i="19"/>
  <c r="M445" i="19"/>
  <c r="L554" i="19"/>
  <c r="O529" i="19"/>
  <c r="L550" i="19"/>
  <c r="I450" i="19"/>
  <c r="M544" i="19"/>
  <c r="H257" i="19"/>
  <c r="M542" i="19"/>
  <c r="G470" i="19"/>
  <c r="L531" i="19"/>
  <c r="L451" i="19"/>
  <c r="H475" i="19"/>
  <c r="M524" i="19"/>
  <c r="L557" i="19"/>
  <c r="L555" i="19"/>
  <c r="K451" i="19"/>
  <c r="L548" i="19"/>
  <c r="F475" i="19"/>
  <c r="L514" i="19"/>
  <c r="N529" i="19"/>
  <c r="L528" i="19"/>
  <c r="N524" i="19"/>
  <c r="L513" i="19"/>
  <c r="N525" i="19"/>
  <c r="P554" i="19"/>
  <c r="D625" i="19" s="1"/>
  <c r="M514" i="19"/>
  <c r="I475" i="19"/>
  <c r="G262" i="19"/>
  <c r="K445" i="19"/>
  <c r="L560" i="19"/>
  <c r="L449" i="19"/>
  <c r="K527" i="19"/>
  <c r="F257" i="19"/>
  <c r="L545" i="19"/>
  <c r="N551" i="19"/>
  <c r="H262" i="19"/>
  <c r="L539" i="19"/>
  <c r="K553" i="19"/>
  <c r="H469" i="19"/>
  <c r="L552" i="19"/>
  <c r="G257" i="19"/>
  <c r="G475" i="19"/>
  <c r="I470" i="19"/>
  <c r="M525" i="19"/>
  <c r="K544" i="19"/>
  <c r="K542" i="19"/>
  <c r="N528" i="19"/>
  <c r="K531" i="19"/>
  <c r="M526" i="19"/>
  <c r="L530" i="19"/>
  <c r="P560" i="19"/>
  <c r="D631" i="19" s="1"/>
  <c r="L544" i="19"/>
  <c r="L527" i="19"/>
  <c r="L551" i="19"/>
  <c r="L558" i="19"/>
  <c r="F470" i="19"/>
  <c r="L445" i="19"/>
  <c r="K513" i="19"/>
  <c r="N526" i="19"/>
  <c r="L559" i="19"/>
  <c r="K450" i="19"/>
  <c r="P529" i="19"/>
  <c r="D600" i="19" s="1"/>
  <c r="P526" i="19"/>
  <c r="D597" i="19" s="1"/>
  <c r="M550" i="19"/>
  <c r="J469" i="19"/>
  <c r="O524" i="19"/>
  <c r="L475" i="19"/>
  <c r="L549" i="19"/>
  <c r="M523" i="19"/>
  <c r="M556" i="19"/>
  <c r="M527" i="19"/>
  <c r="N559" i="19"/>
  <c r="O525" i="19"/>
  <c r="M449" i="19"/>
  <c r="M547" i="19"/>
  <c r="M549" i="19"/>
  <c r="P513" i="19"/>
  <c r="M557" i="19"/>
  <c r="M531" i="19"/>
  <c r="M513" i="19"/>
  <c r="N445" i="19"/>
  <c r="M545" i="19"/>
  <c r="H256" i="19"/>
  <c r="M553" i="19"/>
  <c r="M529" i="19"/>
  <c r="N556" i="19"/>
  <c r="N558" i="19"/>
  <c r="N545" i="19"/>
  <c r="P523" i="19"/>
  <c r="D594" i="19" s="1"/>
  <c r="M551" i="19"/>
  <c r="N514" i="19"/>
  <c r="N451" i="19"/>
  <c r="N544" i="19"/>
  <c r="N560" i="19"/>
  <c r="N552" i="19"/>
  <c r="M451" i="19"/>
  <c r="J475" i="19"/>
  <c r="N555" i="19"/>
  <c r="N531" i="19"/>
  <c r="L469" i="19"/>
  <c r="N550" i="19"/>
  <c r="N539" i="19"/>
  <c r="O526" i="19"/>
  <c r="M528" i="19"/>
  <c r="N542" i="19"/>
  <c r="P530" i="19"/>
  <c r="D601" i="19" s="1"/>
  <c r="N513" i="19"/>
  <c r="M558" i="19"/>
  <c r="M552" i="19"/>
  <c r="F613" i="19"/>
  <c r="M543" i="19"/>
  <c r="E600" i="19"/>
  <c r="N548" i="19"/>
  <c r="N557" i="19"/>
  <c r="P548" i="19"/>
  <c r="D619" i="19" s="1"/>
  <c r="M530" i="19"/>
  <c r="M555" i="19"/>
  <c r="M559" i="19"/>
  <c r="N449" i="19"/>
  <c r="P539" i="19"/>
  <c r="P558" i="19"/>
  <c r="D629" i="19" s="1"/>
  <c r="K470" i="19"/>
  <c r="O556" i="19"/>
  <c r="L450" i="19"/>
  <c r="F631" i="19"/>
  <c r="O513" i="19"/>
  <c r="F630" i="19"/>
  <c r="O445" i="19"/>
  <c r="N547" i="19"/>
  <c r="E595" i="19"/>
  <c r="O559" i="19"/>
  <c r="P545" i="19"/>
  <c r="D616" i="19" s="1"/>
  <c r="K469" i="19"/>
  <c r="O542" i="19"/>
  <c r="P514" i="19"/>
  <c r="D585" i="19" s="1"/>
  <c r="O557" i="19"/>
  <c r="O551" i="19"/>
  <c r="K475" i="19"/>
  <c r="O527" i="19"/>
  <c r="O514" i="19"/>
  <c r="O549" i="19"/>
  <c r="N543" i="19"/>
  <c r="P553" i="19"/>
  <c r="D624" i="19" s="1"/>
  <c r="P525" i="19"/>
  <c r="D596" i="19" s="1"/>
  <c r="O558" i="19"/>
  <c r="O545" i="19"/>
  <c r="P555" i="19"/>
  <c r="D626" i="19" s="1"/>
  <c r="N527" i="19"/>
  <c r="M469" i="19"/>
  <c r="P550" i="19"/>
  <c r="D621" i="19" s="1"/>
  <c r="O555" i="19"/>
  <c r="F596" i="19"/>
  <c r="O550" i="19"/>
  <c r="F594" i="19"/>
  <c r="P556" i="19"/>
  <c r="D627" i="19" s="1"/>
  <c r="E596" i="19"/>
  <c r="O530" i="19"/>
  <c r="P524" i="19"/>
  <c r="D595" i="19" s="1"/>
  <c r="N530" i="19"/>
  <c r="G620" i="19"/>
  <c r="M450" i="19"/>
  <c r="O552" i="19"/>
  <c r="M475" i="19"/>
  <c r="F614" i="19"/>
  <c r="P542" i="19"/>
  <c r="D613" i="19" s="1"/>
  <c r="F597" i="19"/>
  <c r="F616" i="19"/>
  <c r="M470" i="19"/>
  <c r="P528" i="19"/>
  <c r="D599" i="19" s="1"/>
  <c r="O560" i="19"/>
  <c r="N450" i="19"/>
  <c r="E618" i="19"/>
  <c r="E623" i="19"/>
  <c r="J256" i="19"/>
  <c r="P544" i="19"/>
  <c r="D615" i="19" s="1"/>
  <c r="P527" i="19"/>
  <c r="D598" i="19" s="1"/>
  <c r="O544" i="19"/>
  <c r="P559" i="19"/>
  <c r="D630" i="19" s="1"/>
  <c r="O469" i="19"/>
  <c r="F595" i="19"/>
  <c r="F621" i="19"/>
  <c r="J470" i="19"/>
  <c r="O543" i="19"/>
  <c r="F610" i="19"/>
  <c r="P547" i="19"/>
  <c r="D618" i="19" s="1"/>
  <c r="P543" i="19"/>
  <c r="D614" i="19" s="1"/>
  <c r="O554" i="19"/>
  <c r="O547" i="19"/>
  <c r="O528" i="19"/>
  <c r="F624" i="19"/>
  <c r="E630" i="19"/>
  <c r="O531" i="19"/>
  <c r="P549" i="19"/>
  <c r="D620" i="19" s="1"/>
  <c r="O523" i="19"/>
  <c r="F622" i="19"/>
  <c r="E597" i="19"/>
  <c r="O548" i="19"/>
  <c r="O553" i="19"/>
  <c r="F619" i="19"/>
  <c r="E610" i="19"/>
  <c r="F620" i="19"/>
  <c r="F599" i="19"/>
  <c r="I256" i="19"/>
  <c r="O539" i="19"/>
  <c r="F627" i="19"/>
  <c r="E602" i="19"/>
  <c r="I594" i="19"/>
  <c r="I625" i="19"/>
  <c r="I627" i="19"/>
  <c r="L470" i="19"/>
  <c r="E601" i="19"/>
  <c r="E516" i="19"/>
  <c r="P449" i="19"/>
  <c r="D520" i="19" s="1"/>
  <c r="E620" i="19"/>
  <c r="J262" i="19"/>
  <c r="H625" i="19"/>
  <c r="G624" i="19"/>
  <c r="F626" i="19"/>
  <c r="F625" i="19"/>
  <c r="F600" i="19"/>
  <c r="E619" i="19"/>
  <c r="F629" i="19"/>
  <c r="P557" i="19"/>
  <c r="D628" i="19" s="1"/>
  <c r="O449" i="19"/>
  <c r="E629" i="19"/>
  <c r="E631" i="19"/>
  <c r="I600" i="19"/>
  <c r="E584" i="19"/>
  <c r="P531" i="19"/>
  <c r="D602" i="19" s="1"/>
  <c r="E624" i="19"/>
  <c r="H629" i="19"/>
  <c r="G621" i="19"/>
  <c r="E621" i="19"/>
  <c r="I624" i="19"/>
  <c r="E622" i="19"/>
  <c r="E628" i="19"/>
  <c r="F598" i="19"/>
  <c r="I262" i="19"/>
  <c r="E613" i="19"/>
  <c r="P551" i="19"/>
  <c r="D622" i="19" s="1"/>
  <c r="F618" i="19"/>
  <c r="E614" i="19"/>
  <c r="E522" i="19"/>
  <c r="E627" i="19"/>
  <c r="G595" i="19"/>
  <c r="F623" i="19"/>
  <c r="I619" i="19"/>
  <c r="I257" i="19"/>
  <c r="E585" i="19"/>
  <c r="E615" i="19"/>
  <c r="E598" i="19"/>
  <c r="E599" i="19"/>
  <c r="E594" i="19"/>
  <c r="I620" i="19"/>
  <c r="G626" i="19"/>
  <c r="I614" i="19"/>
  <c r="P445" i="19"/>
  <c r="D516" i="19" s="1"/>
  <c r="O451" i="19"/>
  <c r="E616" i="19"/>
  <c r="P451" i="19"/>
  <c r="D522" i="19" s="1"/>
  <c r="G629" i="19"/>
  <c r="G596" i="19"/>
  <c r="F615" i="19"/>
  <c r="I597" i="19"/>
  <c r="F520" i="19"/>
  <c r="G614" i="19"/>
  <c r="F585" i="19"/>
  <c r="G600" i="19"/>
  <c r="G597" i="19"/>
  <c r="I595" i="19"/>
  <c r="E520" i="19"/>
  <c r="F628" i="19"/>
  <c r="G618" i="19"/>
  <c r="F516" i="19"/>
  <c r="F602" i="19"/>
  <c r="J257" i="19"/>
  <c r="I596" i="19"/>
  <c r="F601" i="19"/>
  <c r="G619" i="19"/>
  <c r="F584" i="19"/>
  <c r="E625" i="19"/>
  <c r="G627" i="19"/>
  <c r="N469" i="19"/>
  <c r="E626" i="19"/>
  <c r="G602" i="19"/>
  <c r="J597" i="19"/>
  <c r="I598" i="19"/>
  <c r="G616" i="19"/>
  <c r="P475" i="19"/>
  <c r="D546" i="19" s="1"/>
  <c r="F521" i="19"/>
  <c r="P450" i="19"/>
  <c r="D521" i="19" s="1"/>
  <c r="G516" i="19"/>
  <c r="P469" i="19"/>
  <c r="D540" i="19" s="1"/>
  <c r="F522" i="19"/>
  <c r="N470" i="19"/>
  <c r="H622" i="19"/>
  <c r="H596" i="19"/>
  <c r="G613" i="19"/>
  <c r="J596" i="19"/>
  <c r="I584" i="19"/>
  <c r="J622" i="19"/>
  <c r="H595" i="19"/>
  <c r="O450" i="19"/>
  <c r="H626" i="19"/>
  <c r="G584" i="19"/>
  <c r="J595" i="19"/>
  <c r="G585" i="19"/>
  <c r="I615" i="19"/>
  <c r="H597" i="19"/>
  <c r="G631" i="19"/>
  <c r="I628" i="19"/>
  <c r="G625" i="19"/>
  <c r="E521" i="19"/>
  <c r="I585" i="19"/>
  <c r="N475" i="19"/>
  <c r="I622" i="19"/>
  <c r="G610" i="19"/>
  <c r="K256" i="19"/>
  <c r="G622" i="19"/>
  <c r="G599" i="19"/>
  <c r="G520" i="19"/>
  <c r="K262" i="19"/>
  <c r="I631" i="19"/>
  <c r="H585" i="19"/>
  <c r="I630" i="19"/>
  <c r="H520" i="19"/>
  <c r="I621" i="19"/>
  <c r="E540" i="19"/>
  <c r="H627" i="19"/>
  <c r="G615" i="19"/>
  <c r="K600" i="19"/>
  <c r="G594" i="19"/>
  <c r="I626" i="19"/>
  <c r="J614" i="19"/>
  <c r="G598" i="19"/>
  <c r="P470" i="19"/>
  <c r="D541" i="19" s="1"/>
  <c r="J625" i="19"/>
  <c r="J621" i="19"/>
  <c r="I623" i="19"/>
  <c r="K630" i="19"/>
  <c r="I629" i="19"/>
  <c r="H610" i="19"/>
  <c r="G628" i="19"/>
  <c r="H516" i="19"/>
  <c r="I616" i="19"/>
  <c r="H601" i="19"/>
  <c r="J600" i="19"/>
  <c r="K631" i="19"/>
  <c r="H602" i="19"/>
  <c r="J602" i="19"/>
  <c r="G623" i="19"/>
  <c r="G601" i="19"/>
  <c r="H614" i="19"/>
  <c r="H621" i="19"/>
  <c r="I610" i="19"/>
  <c r="J610" i="19"/>
  <c r="G630" i="19"/>
  <c r="H522" i="19"/>
  <c r="O470" i="19"/>
  <c r="J628" i="19"/>
  <c r="J594" i="19"/>
  <c r="I599" i="19"/>
  <c r="H620" i="19"/>
  <c r="K257" i="19"/>
  <c r="H594" i="19"/>
  <c r="K596" i="19"/>
  <c r="K614" i="19"/>
  <c r="E546" i="19"/>
  <c r="H628" i="19"/>
  <c r="H624" i="19"/>
  <c r="I613" i="19"/>
  <c r="J626" i="19"/>
  <c r="J627" i="19"/>
  <c r="J599" i="19"/>
  <c r="I602" i="19"/>
  <c r="K615" i="19"/>
  <c r="I618" i="19"/>
  <c r="O475" i="19"/>
  <c r="H521" i="19"/>
  <c r="K621" i="19"/>
  <c r="H618" i="19"/>
  <c r="H619" i="19"/>
  <c r="K594" i="19"/>
  <c r="K610" i="19"/>
  <c r="J584" i="19"/>
  <c r="J620" i="19"/>
  <c r="H623" i="19"/>
  <c r="K601" i="19"/>
  <c r="L615" i="19"/>
  <c r="J601" i="19"/>
  <c r="H598" i="19"/>
  <c r="H630" i="19"/>
  <c r="K595" i="19"/>
  <c r="H600" i="19"/>
  <c r="K597" i="19"/>
  <c r="K624" i="19"/>
  <c r="K618" i="19"/>
  <c r="K622" i="19"/>
  <c r="K629" i="19"/>
  <c r="G522" i="19"/>
  <c r="H616" i="19"/>
  <c r="J619" i="19"/>
  <c r="L624" i="19"/>
  <c r="H613" i="19"/>
  <c r="J616" i="19"/>
  <c r="H615" i="19"/>
  <c r="F546" i="19"/>
  <c r="K620" i="19"/>
  <c r="L622" i="19"/>
  <c r="J598" i="19"/>
  <c r="H599" i="19"/>
  <c r="J629" i="19"/>
  <c r="K625" i="19"/>
  <c r="I601" i="19"/>
  <c r="H631" i="19"/>
  <c r="J631" i="19"/>
  <c r="K627" i="19"/>
  <c r="K613" i="19"/>
  <c r="H584" i="19"/>
  <c r="L262" i="19"/>
  <c r="J585" i="19"/>
  <c r="G540" i="19"/>
  <c r="K626" i="19"/>
  <c r="K585" i="19"/>
  <c r="K516" i="19"/>
  <c r="N610" i="19"/>
  <c r="J618" i="19"/>
  <c r="K616" i="19"/>
  <c r="I522" i="19"/>
  <c r="K623" i="19"/>
  <c r="M256" i="19"/>
  <c r="F541" i="19"/>
  <c r="I520" i="19"/>
  <c r="J630" i="19"/>
  <c r="M631" i="19"/>
  <c r="H540" i="19"/>
  <c r="J624" i="19"/>
  <c r="L257" i="19"/>
  <c r="J615" i="19"/>
  <c r="N624" i="19"/>
  <c r="J516" i="19"/>
  <c r="F540" i="19"/>
  <c r="K628" i="19"/>
  <c r="L629" i="19"/>
  <c r="I516" i="19"/>
  <c r="N629" i="19"/>
  <c r="J613" i="19"/>
  <c r="M516" i="19"/>
  <c r="J623" i="19"/>
  <c r="L256" i="19"/>
  <c r="L516" i="19"/>
  <c r="N625" i="19"/>
  <c r="L596" i="19"/>
  <c r="E541" i="19"/>
  <c r="O594" i="19"/>
  <c r="I540" i="19"/>
  <c r="N597" i="19"/>
  <c r="L627" i="19"/>
  <c r="K584" i="19"/>
  <c r="K599" i="19"/>
  <c r="K598" i="19"/>
  <c r="L595" i="19"/>
  <c r="M262" i="19"/>
  <c r="K619" i="19"/>
  <c r="L585" i="19"/>
  <c r="O627" i="19"/>
  <c r="H546" i="19"/>
  <c r="G521" i="19"/>
  <c r="M596" i="19"/>
  <c r="L597" i="19"/>
  <c r="O600" i="19"/>
  <c r="N596" i="19"/>
  <c r="N595" i="19"/>
  <c r="L614" i="19"/>
  <c r="G546" i="19"/>
  <c r="J522" i="19"/>
  <c r="M615" i="19"/>
  <c r="L520" i="19"/>
  <c r="N602" i="19"/>
  <c r="N613" i="19"/>
  <c r="N584" i="19"/>
  <c r="L601" i="19"/>
  <c r="M600" i="19"/>
  <c r="M257" i="19"/>
  <c r="N627" i="19"/>
  <c r="G541" i="19"/>
  <c r="N628" i="19"/>
  <c r="M597" i="19"/>
  <c r="J520" i="19"/>
  <c r="N626" i="19"/>
  <c r="I521" i="19"/>
  <c r="O601" i="19"/>
  <c r="L621" i="19"/>
  <c r="M616" i="19"/>
  <c r="M595" i="19"/>
  <c r="N600" i="19"/>
  <c r="L594" i="19"/>
  <c r="L626" i="19"/>
  <c r="L618" i="19"/>
  <c r="N623" i="19"/>
  <c r="N594" i="19"/>
  <c r="M622" i="19"/>
  <c r="L602" i="19"/>
  <c r="M618" i="19"/>
  <c r="L631" i="19"/>
  <c r="L616" i="19"/>
  <c r="N256" i="19"/>
  <c r="L630" i="19"/>
  <c r="M599" i="19"/>
  <c r="M613" i="19"/>
  <c r="N601" i="19"/>
  <c r="N599" i="19"/>
  <c r="N630" i="19"/>
  <c r="M610" i="19"/>
  <c r="O610" i="19"/>
  <c r="O626" i="19"/>
  <c r="H541" i="19"/>
  <c r="L628" i="19"/>
  <c r="L599" i="19"/>
  <c r="N631" i="19"/>
  <c r="L600" i="19"/>
  <c r="M585" i="19"/>
  <c r="L598" i="19"/>
  <c r="N585" i="19"/>
  <c r="N622" i="19"/>
  <c r="K522" i="19"/>
  <c r="L623" i="19"/>
  <c r="L584" i="19"/>
  <c r="L620" i="19"/>
  <c r="O615" i="19"/>
  <c r="N615" i="19"/>
  <c r="N598" i="19"/>
  <c r="M598" i="19"/>
  <c r="O597" i="19"/>
  <c r="N619" i="19"/>
  <c r="L522" i="19"/>
  <c r="L625" i="19"/>
  <c r="L613" i="19"/>
  <c r="L619" i="19"/>
  <c r="K602" i="19"/>
  <c r="N621" i="19"/>
  <c r="E696" i="19"/>
  <c r="L540" i="19"/>
  <c r="M629" i="19"/>
  <c r="M620" i="19"/>
  <c r="P614" i="19"/>
  <c r="D685" i="19" s="1"/>
  <c r="E691" i="19"/>
  <c r="E681" i="19"/>
  <c r="O629" i="19"/>
  <c r="M584" i="19"/>
  <c r="P600" i="19"/>
  <c r="D671" i="19" s="1"/>
  <c r="K520" i="19"/>
  <c r="O621" i="19"/>
  <c r="L521" i="19"/>
  <c r="O623" i="19"/>
  <c r="O628" i="19"/>
  <c r="M602" i="19"/>
  <c r="E684" i="19"/>
  <c r="E692" i="19"/>
  <c r="O616" i="19"/>
  <c r="P594" i="19"/>
  <c r="D665" i="19" s="1"/>
  <c r="O262" i="19"/>
  <c r="O619" i="19"/>
  <c r="O602" i="19"/>
  <c r="O596" i="19"/>
  <c r="E689" i="19"/>
  <c r="M520" i="19"/>
  <c r="O613" i="19"/>
  <c r="O620" i="19"/>
  <c r="L610" i="19"/>
  <c r="M594" i="19"/>
  <c r="N516" i="19"/>
  <c r="O625" i="19"/>
  <c r="P595" i="19"/>
  <c r="D666" i="19" s="1"/>
  <c r="J540" i="19"/>
  <c r="E667" i="19"/>
  <c r="O598" i="19"/>
  <c r="K540" i="19"/>
  <c r="E668" i="19"/>
  <c r="P620" i="19"/>
  <c r="D691" i="19" s="1"/>
  <c r="F669" i="19"/>
  <c r="O631" i="19"/>
  <c r="M623" i="19"/>
  <c r="J521" i="19"/>
  <c r="N620" i="19"/>
  <c r="O624" i="19"/>
  <c r="M624" i="19"/>
  <c r="O622" i="19"/>
  <c r="M625" i="19"/>
  <c r="F665" i="19"/>
  <c r="E665" i="19"/>
  <c r="O618" i="19"/>
  <c r="M614" i="19"/>
  <c r="M522" i="19"/>
  <c r="N616" i="19"/>
  <c r="O595" i="19"/>
  <c r="M628" i="19"/>
  <c r="N614" i="19"/>
  <c r="P585" i="19"/>
  <c r="D656" i="19" s="1"/>
  <c r="M630" i="19"/>
  <c r="N618" i="19"/>
  <c r="M627" i="19"/>
  <c r="M601" i="19"/>
  <c r="E666" i="19"/>
  <c r="N257" i="19"/>
  <c r="O599" i="19"/>
  <c r="P596" i="19"/>
  <c r="D667" i="19" s="1"/>
  <c r="M619" i="19"/>
  <c r="M626" i="19"/>
  <c r="E671" i="19"/>
  <c r="M621" i="19"/>
  <c r="E670" i="19"/>
  <c r="P598" i="19"/>
  <c r="D669" i="19" s="1"/>
  <c r="P627" i="19"/>
  <c r="D698" i="19" s="1"/>
  <c r="O584" i="19"/>
  <c r="P631" i="19"/>
  <c r="D702" i="19" s="1"/>
  <c r="P626" i="19"/>
  <c r="D697" i="19" s="1"/>
  <c r="P599" i="19"/>
  <c r="D670" i="19" s="1"/>
  <c r="J546" i="19"/>
  <c r="P597" i="19"/>
  <c r="D668" i="19" s="1"/>
  <c r="E687" i="19"/>
  <c r="P613" i="19"/>
  <c r="D684" i="19" s="1"/>
  <c r="E698" i="19"/>
  <c r="G671" i="19"/>
  <c r="G702" i="19"/>
  <c r="O614" i="19"/>
  <c r="J541" i="19"/>
  <c r="N262" i="19"/>
  <c r="O256" i="19"/>
  <c r="K521" i="19"/>
  <c r="I546" i="19"/>
  <c r="P610" i="19"/>
  <c r="O630" i="19"/>
  <c r="M540" i="19"/>
  <c r="I541" i="19"/>
  <c r="N522" i="19"/>
  <c r="N520" i="19"/>
  <c r="F671" i="19"/>
  <c r="P616" i="19"/>
  <c r="D687" i="19" s="1"/>
  <c r="O585" i="19"/>
  <c r="P615" i="19"/>
  <c r="D686" i="19" s="1"/>
  <c r="P516" i="19"/>
  <c r="D587" i="19" s="1"/>
  <c r="E656" i="19"/>
  <c r="E702" i="19"/>
  <c r="P618" i="19"/>
  <c r="D689" i="19" s="1"/>
  <c r="F666" i="19"/>
  <c r="E697" i="19"/>
  <c r="F668" i="19"/>
  <c r="P624" i="19"/>
  <c r="D695" i="19" s="1"/>
  <c r="P625" i="19"/>
  <c r="D696" i="19" s="1"/>
  <c r="P619" i="19"/>
  <c r="D690" i="19" s="1"/>
  <c r="E686" i="19"/>
  <c r="O516" i="19"/>
  <c r="F672" i="19"/>
  <c r="E655" i="19"/>
  <c r="E700" i="19"/>
  <c r="E701" i="19"/>
  <c r="P520" i="19"/>
  <c r="D591" i="19" s="1"/>
  <c r="P601" i="19"/>
  <c r="D672" i="19" s="1"/>
  <c r="P621" i="19"/>
  <c r="D692" i="19" s="1"/>
  <c r="E673" i="19"/>
  <c r="F656" i="19"/>
  <c r="P622" i="19"/>
  <c r="D693" i="19" s="1"/>
  <c r="M521" i="19"/>
  <c r="F693" i="19"/>
  <c r="G667" i="19"/>
  <c r="P602" i="19"/>
  <c r="D673" i="19" s="1"/>
  <c r="F697" i="19"/>
  <c r="E693" i="19"/>
  <c r="F694" i="19"/>
  <c r="K546" i="19"/>
  <c r="F692" i="19"/>
  <c r="L546" i="19"/>
  <c r="E695" i="19"/>
  <c r="P623" i="19"/>
  <c r="D694" i="19" s="1"/>
  <c r="F681" i="19"/>
  <c r="E593" i="19"/>
  <c r="F670" i="19"/>
  <c r="F689" i="19"/>
  <c r="P628" i="19"/>
  <c r="D699" i="19" s="1"/>
  <c r="E587" i="19"/>
  <c r="F691" i="19"/>
  <c r="P522" i="19"/>
  <c r="D593" i="19" s="1"/>
  <c r="G700" i="19"/>
  <c r="F673" i="19"/>
  <c r="H687" i="19"/>
  <c r="F698" i="19"/>
  <c r="O257" i="19"/>
  <c r="E685" i="19"/>
  <c r="F685" i="19"/>
  <c r="K541" i="19"/>
  <c r="M541" i="19"/>
  <c r="E669" i="19"/>
  <c r="P629" i="19"/>
  <c r="D700" i="19" s="1"/>
  <c r="F700" i="19"/>
  <c r="O520" i="19"/>
  <c r="P630" i="19"/>
  <c r="D701" i="19" s="1"/>
  <c r="N540" i="19"/>
  <c r="I690" i="19"/>
  <c r="E611" i="19"/>
  <c r="F686" i="19"/>
  <c r="F699" i="19"/>
  <c r="P584" i="19"/>
  <c r="F655" i="19"/>
  <c r="L541" i="19"/>
  <c r="F667" i="19"/>
  <c r="G696" i="19"/>
  <c r="E690" i="19"/>
  <c r="I700" i="19"/>
  <c r="G665" i="19"/>
  <c r="F687" i="19"/>
  <c r="F695" i="19"/>
  <c r="O522" i="19"/>
  <c r="G655" i="19"/>
  <c r="F702" i="19"/>
  <c r="E672" i="19"/>
  <c r="P262" i="19"/>
  <c r="D333" i="19" s="1"/>
  <c r="H700" i="19"/>
  <c r="G697" i="19"/>
  <c r="F690" i="19"/>
  <c r="F701" i="19"/>
  <c r="F696" i="19"/>
  <c r="F587" i="19"/>
  <c r="G691" i="19"/>
  <c r="E694" i="19"/>
  <c r="G685" i="19"/>
  <c r="G672" i="19"/>
  <c r="G692" i="19"/>
  <c r="G669" i="19"/>
  <c r="I681" i="19"/>
  <c r="I693" i="19"/>
  <c r="G681" i="19"/>
  <c r="I685" i="19"/>
  <c r="M546" i="19"/>
  <c r="G687" i="19"/>
  <c r="G656" i="19"/>
  <c r="G686" i="19"/>
  <c r="P257" i="19"/>
  <c r="D328" i="19" s="1"/>
  <c r="G701" i="19"/>
  <c r="E591" i="19"/>
  <c r="P256" i="19"/>
  <c r="D327" i="19" s="1"/>
  <c r="N521" i="19"/>
  <c r="G690" i="19"/>
  <c r="G698" i="19"/>
  <c r="I655" i="19"/>
  <c r="I689" i="19"/>
  <c r="F684" i="19"/>
  <c r="G666" i="19"/>
  <c r="G693" i="19"/>
  <c r="I668" i="19"/>
  <c r="G684" i="19"/>
  <c r="E699" i="19"/>
  <c r="H668" i="19"/>
  <c r="O540" i="19"/>
  <c r="G668" i="19"/>
  <c r="I699" i="19"/>
  <c r="H695" i="19"/>
  <c r="G670" i="19"/>
  <c r="I698" i="19"/>
  <c r="I692" i="19"/>
  <c r="I656" i="19"/>
  <c r="J671" i="19"/>
  <c r="G695" i="19"/>
  <c r="I667" i="19"/>
  <c r="I670" i="19"/>
  <c r="H698" i="19"/>
  <c r="H666" i="19"/>
  <c r="E327" i="19"/>
  <c r="G689" i="19"/>
  <c r="G587" i="19"/>
  <c r="P546" i="19"/>
  <c r="D617" i="19" s="1"/>
  <c r="I665" i="19"/>
  <c r="J684" i="19"/>
  <c r="O521" i="19"/>
  <c r="I666" i="19"/>
  <c r="H696" i="19"/>
  <c r="H691" i="19"/>
  <c r="P540" i="19"/>
  <c r="D611" i="19" s="1"/>
  <c r="H684" i="19"/>
  <c r="H667" i="19"/>
  <c r="J698" i="19"/>
  <c r="J665" i="19"/>
  <c r="F591" i="19"/>
  <c r="H686" i="19"/>
  <c r="H692" i="19"/>
  <c r="G694" i="19"/>
  <c r="K671" i="19"/>
  <c r="H655" i="19"/>
  <c r="H689" i="19"/>
  <c r="I694" i="19"/>
  <c r="J695" i="19"/>
  <c r="H665" i="19"/>
  <c r="P521" i="19"/>
  <c r="D592" i="19" s="1"/>
  <c r="H697" i="19"/>
  <c r="H587" i="19"/>
  <c r="I587" i="19"/>
  <c r="H656" i="19"/>
  <c r="H690" i="19"/>
  <c r="H685" i="19"/>
  <c r="G673" i="19"/>
  <c r="K702" i="19"/>
  <c r="N541" i="19"/>
  <c r="H681" i="19"/>
  <c r="E612" i="19"/>
  <c r="I695" i="19"/>
  <c r="H701" i="19"/>
  <c r="N546" i="19"/>
  <c r="I593" i="19"/>
  <c r="E328" i="19"/>
  <c r="G699" i="19"/>
  <c r="J672" i="19"/>
  <c r="F593" i="19"/>
  <c r="O546" i="19"/>
  <c r="E592" i="19"/>
  <c r="H672" i="19"/>
  <c r="H669" i="19"/>
  <c r="H693" i="19"/>
  <c r="I696" i="19"/>
  <c r="G593" i="19"/>
  <c r="L685" i="19"/>
  <c r="H671" i="19"/>
  <c r="H699" i="19"/>
  <c r="I702" i="19"/>
  <c r="G611" i="19"/>
  <c r="I697" i="19"/>
  <c r="J587" i="19"/>
  <c r="J691" i="19"/>
  <c r="J667" i="19"/>
  <c r="N670" i="19"/>
  <c r="J690" i="19"/>
  <c r="K667" i="19"/>
  <c r="J668" i="19"/>
  <c r="I684" i="19"/>
  <c r="J693" i="19"/>
  <c r="L692" i="19"/>
  <c r="J666" i="19"/>
  <c r="H694" i="19"/>
  <c r="E333" i="19"/>
  <c r="I691" i="19"/>
  <c r="H673" i="19"/>
  <c r="H702" i="19"/>
  <c r="G591" i="19"/>
  <c r="I687" i="19"/>
  <c r="H670" i="19"/>
  <c r="J699" i="19"/>
  <c r="I669" i="19"/>
  <c r="L671" i="19"/>
  <c r="J686" i="19"/>
  <c r="O541" i="19"/>
  <c r="L672" i="19"/>
  <c r="O696" i="19"/>
  <c r="DQ18" i="18"/>
  <c r="M243" i="18" s="1"/>
  <c r="E205" i="18"/>
  <c r="CW6" i="18"/>
  <c r="E206" i="18" s="1"/>
  <c r="DR666" i="5"/>
  <c r="DR667" i="5" s="1"/>
  <c r="K587" i="19"/>
  <c r="N696" i="19"/>
  <c r="DT862" i="5"/>
  <c r="DQ89" i="20"/>
  <c r="DQ90" i="20" s="1"/>
  <c r="N673" i="19"/>
  <c r="DU1055" i="5"/>
  <c r="DU944" i="5"/>
  <c r="DU1001" i="5"/>
  <c r="DV834" i="5"/>
  <c r="DW789" i="5"/>
  <c r="DV791" i="5"/>
  <c r="DV790" i="5"/>
  <c r="DS710" i="5"/>
  <c r="DS703" i="5"/>
  <c r="DS708" i="5"/>
  <c r="DS684" i="5"/>
  <c r="DS678" i="5"/>
  <c r="O667" i="19" s="1"/>
  <c r="DS677" i="5"/>
  <c r="O666" i="19" s="1"/>
  <c r="DS679" i="5"/>
  <c r="O668" i="19" s="1"/>
  <c r="CM94" i="20"/>
  <c r="CM96" i="20"/>
  <c r="CM28" i="20"/>
  <c r="CM29" i="20" s="1"/>
  <c r="CM26" i="20"/>
  <c r="CX23" i="20"/>
  <c r="CX91" i="20"/>
  <c r="K698" i="19"/>
  <c r="DP670" i="5"/>
  <c r="DP671" i="5" s="1"/>
  <c r="N691" i="19"/>
  <c r="EA54" i="13"/>
  <c r="EA55" i="13" s="1"/>
  <c r="H333" i="19"/>
  <c r="N699" i="19"/>
  <c r="H328" i="19"/>
  <c r="DP49" i="20"/>
  <c r="DP52" i="20" s="1"/>
  <c r="DP50" i="20"/>
  <c r="DP46" i="20"/>
  <c r="DM31" i="3"/>
  <c r="DM32" i="3" s="1"/>
  <c r="DN26" i="3"/>
  <c r="I611" i="19"/>
  <c r="K593" i="19"/>
  <c r="M154" i="19" l="1"/>
  <c r="M156" i="19" s="1"/>
  <c r="M179" i="19" s="1"/>
  <c r="H154" i="19"/>
  <c r="H152" i="19" s="1"/>
  <c r="EA29" i="13"/>
  <c r="EA30" i="13" s="1"/>
  <c r="AQ99" i="20"/>
  <c r="AR763" i="5" s="1"/>
  <c r="AS11" i="14"/>
  <c r="I154" i="19"/>
  <c r="I156" i="19" s="1"/>
  <c r="I179" i="19" s="1"/>
  <c r="BB5" i="18"/>
  <c r="F105" i="18" s="1"/>
  <c r="BD714" i="5"/>
  <c r="BD717" i="5" s="1"/>
  <c r="DP54" i="20"/>
  <c r="DP56" i="20" s="1"/>
  <c r="E154" i="19"/>
  <c r="E152" i="19" s="1"/>
  <c r="BC51" i="20"/>
  <c r="BC21" i="20"/>
  <c r="BC22" i="20" s="1"/>
  <c r="J154" i="19"/>
  <c r="J156" i="19" s="1"/>
  <c r="J179" i="19" s="1"/>
  <c r="G154" i="19"/>
  <c r="G156" i="19" s="1"/>
  <c r="G179" i="19" s="1"/>
  <c r="Q47" i="19"/>
  <c r="Q48" i="19"/>
  <c r="Q57" i="19"/>
  <c r="Q17" i="19"/>
  <c r="Q50" i="19"/>
  <c r="Q46" i="19"/>
  <c r="DR655" i="5"/>
  <c r="DR656" i="5" s="1"/>
  <c r="DQ657" i="5"/>
  <c r="DQ658" i="5" s="1"/>
  <c r="DR668" i="5"/>
  <c r="DR669" i="5" s="1"/>
  <c r="DP659" i="5"/>
  <c r="DP650" i="5"/>
  <c r="DP637" i="5"/>
  <c r="DP646" i="5"/>
  <c r="DE63" i="20"/>
  <c r="DF674" i="5"/>
  <c r="DF691" i="5"/>
  <c r="DF611" i="5"/>
  <c r="DF620" i="5"/>
  <c r="N591" i="19" s="1"/>
  <c r="DF675" i="5"/>
  <c r="N593" i="19" s="1"/>
  <c r="DQ631" i="5"/>
  <c r="DQ632" i="5" s="1"/>
  <c r="O694" i="19"/>
  <c r="DM34" i="3"/>
  <c r="DM35" i="3" s="1"/>
  <c r="DM33" i="3"/>
  <c r="I675" i="19"/>
  <c r="I657" i="19"/>
  <c r="N604" i="19"/>
  <c r="N586" i="19"/>
  <c r="J586" i="19"/>
  <c r="J604" i="19"/>
  <c r="Q521" i="19"/>
  <c r="Q594" i="19"/>
  <c r="L561" i="19"/>
  <c r="L462" i="19"/>
  <c r="L444" i="19"/>
  <c r="F444" i="19"/>
  <c r="F462" i="19"/>
  <c r="H444" i="19"/>
  <c r="H462" i="19"/>
  <c r="G490" i="19"/>
  <c r="O391" i="19"/>
  <c r="O373" i="19"/>
  <c r="Q483" i="19"/>
  <c r="L419" i="19"/>
  <c r="Q191" i="19"/>
  <c r="Q414" i="19"/>
  <c r="Q372" i="19"/>
  <c r="D371" i="19"/>
  <c r="D391" i="19" s="1"/>
  <c r="P320" i="19"/>
  <c r="P302" i="19"/>
  <c r="Q413" i="19"/>
  <c r="F348" i="19"/>
  <c r="Q329" i="19"/>
  <c r="F320" i="19"/>
  <c r="F302" i="19"/>
  <c r="Q344" i="19"/>
  <c r="Q312" i="19"/>
  <c r="Q318" i="19"/>
  <c r="P277" i="19"/>
  <c r="D326" i="19"/>
  <c r="D348" i="19" s="1"/>
  <c r="M249" i="19"/>
  <c r="M231" i="19"/>
  <c r="D231" i="19"/>
  <c r="P154" i="19"/>
  <c r="D229" i="19"/>
  <c r="D249" i="19" s="1"/>
  <c r="P178" i="19"/>
  <c r="Q245" i="19"/>
  <c r="Q171" i="19"/>
  <c r="O135" i="19"/>
  <c r="O36" i="19"/>
  <c r="M55" i="25" s="1"/>
  <c r="O18" i="19"/>
  <c r="Q121" i="19"/>
  <c r="L36" i="19"/>
  <c r="J55" i="25" s="1"/>
  <c r="L18" i="19"/>
  <c r="P697" i="19"/>
  <c r="Q697" i="19" s="1"/>
  <c r="DS93" i="20"/>
  <c r="DS92" i="20"/>
  <c r="DS25" i="20"/>
  <c r="DS24" i="20"/>
  <c r="DS18" i="20"/>
  <c r="J617" i="19"/>
  <c r="DY20" i="16"/>
  <c r="DX17" i="16"/>
  <c r="DX14" i="16"/>
  <c r="DX21" i="16" s="1"/>
  <c r="DM18" i="16"/>
  <c r="DL22" i="16"/>
  <c r="DL23" i="16" s="1"/>
  <c r="DQ670" i="5"/>
  <c r="DQ671" i="5" s="1"/>
  <c r="D655" i="19"/>
  <c r="D675" i="19" s="1"/>
  <c r="P604" i="19"/>
  <c r="P586" i="19"/>
  <c r="DN31" i="3"/>
  <c r="DN32" i="3" s="1"/>
  <c r="DO26" i="3"/>
  <c r="Q670" i="19"/>
  <c r="L604" i="19"/>
  <c r="L586" i="19"/>
  <c r="I604" i="19"/>
  <c r="I586" i="19"/>
  <c r="Q599" i="19"/>
  <c r="E586" i="19"/>
  <c r="Q584" i="19"/>
  <c r="E604" i="19"/>
  <c r="O561" i="19"/>
  <c r="Q596" i="19"/>
  <c r="D610" i="19"/>
  <c r="K561" i="19"/>
  <c r="Q262" i="19"/>
  <c r="Q550" i="19"/>
  <c r="Q555" i="19"/>
  <c r="O490" i="19"/>
  <c r="Q481" i="19"/>
  <c r="Q480" i="19"/>
  <c r="N391" i="19"/>
  <c r="N373" i="19"/>
  <c r="Q454" i="19"/>
  <c r="M391" i="19"/>
  <c r="M373" i="19"/>
  <c r="M419" i="19"/>
  <c r="G373" i="19"/>
  <c r="G391" i="19"/>
  <c r="E391" i="19"/>
  <c r="E373" i="19"/>
  <c r="Q371" i="19"/>
  <c r="Q411" i="19"/>
  <c r="Q385" i="19"/>
  <c r="Q412" i="19"/>
  <c r="Q416" i="19"/>
  <c r="D397" i="19"/>
  <c r="H302" i="19"/>
  <c r="H320" i="19"/>
  <c r="Q311" i="19"/>
  <c r="L164" i="19"/>
  <c r="I277" i="19"/>
  <c r="Q120" i="19"/>
  <c r="Q267" i="19"/>
  <c r="Q272" i="19"/>
  <c r="Q240" i="19"/>
  <c r="Q264" i="19"/>
  <c r="N206" i="19"/>
  <c r="E277" i="19"/>
  <c r="Q255" i="19"/>
  <c r="Q196" i="19"/>
  <c r="Q202" i="19"/>
  <c r="Q188" i="19"/>
  <c r="Q192" i="19"/>
  <c r="I135" i="19"/>
  <c r="G135" i="19"/>
  <c r="Q88" i="19"/>
  <c r="J18" i="19"/>
  <c r="J36" i="19"/>
  <c r="H55" i="25" s="1"/>
  <c r="L64" i="19"/>
  <c r="Q129" i="19"/>
  <c r="Q103" i="19"/>
  <c r="Q28" i="19"/>
  <c r="P686" i="19"/>
  <c r="Q686" i="19" s="1"/>
  <c r="DU15" i="20"/>
  <c r="DT14" i="20"/>
  <c r="J612" i="19"/>
  <c r="DB712" i="5"/>
  <c r="EB28" i="13"/>
  <c r="EB29" i="13" s="1"/>
  <c r="EB30" i="13" s="1"/>
  <c r="K651" i="19"/>
  <c r="BF631" i="5"/>
  <c r="BF632" i="5" s="1"/>
  <c r="DW834" i="5"/>
  <c r="DX789" i="5"/>
  <c r="DW791" i="5"/>
  <c r="DW790" i="5"/>
  <c r="H604" i="19"/>
  <c r="H586" i="19"/>
  <c r="Q598" i="19"/>
  <c r="Q613" i="19"/>
  <c r="Q630" i="19"/>
  <c r="N533" i="19"/>
  <c r="N515" i="19"/>
  <c r="L533" i="19"/>
  <c r="L515" i="19"/>
  <c r="I515" i="19"/>
  <c r="I533" i="19"/>
  <c r="Q469" i="19"/>
  <c r="Q450" i="19"/>
  <c r="Q556" i="19"/>
  <c r="Q529" i="19"/>
  <c r="Q557" i="19"/>
  <c r="P444" i="19"/>
  <c r="D513" i="19"/>
  <c r="D533" i="19" s="1"/>
  <c r="P462" i="19"/>
  <c r="Q559" i="19"/>
  <c r="K490" i="19"/>
  <c r="J490" i="19"/>
  <c r="E444" i="19"/>
  <c r="Q442" i="19"/>
  <c r="E462" i="19"/>
  <c r="Q488" i="19"/>
  <c r="Q457" i="19"/>
  <c r="Q459" i="19"/>
  <c r="Q384" i="19"/>
  <c r="Q314" i="19"/>
  <c r="E348" i="19"/>
  <c r="Q326" i="19"/>
  <c r="L277" i="19"/>
  <c r="F164" i="19"/>
  <c r="Q247" i="19"/>
  <c r="Q266" i="19"/>
  <c r="Q268" i="19"/>
  <c r="E231" i="19"/>
  <c r="Q229" i="19"/>
  <c r="E249" i="19"/>
  <c r="Q261" i="19"/>
  <c r="Q95" i="19"/>
  <c r="Q187" i="19"/>
  <c r="O107" i="19"/>
  <c r="O89" i="19"/>
  <c r="N107" i="19"/>
  <c r="N89" i="19"/>
  <c r="N135" i="19"/>
  <c r="J135" i="19"/>
  <c r="H135" i="19"/>
  <c r="H18" i="19"/>
  <c r="H36" i="19"/>
  <c r="F55" i="25" s="1"/>
  <c r="Q101" i="19"/>
  <c r="Q116" i="19"/>
  <c r="M36" i="19"/>
  <c r="K55" i="25" s="1"/>
  <c r="M18" i="19"/>
  <c r="Q26" i="19"/>
  <c r="F64" i="19"/>
  <c r="Q62" i="19"/>
  <c r="DY13" i="21"/>
  <c r="DS3" i="18"/>
  <c r="C253" i="18" s="1"/>
  <c r="DU706" i="5"/>
  <c r="DU700" i="5"/>
  <c r="DU694" i="5"/>
  <c r="DU743" i="5"/>
  <c r="DU711" i="5"/>
  <c r="DU705" i="5"/>
  <c r="DU699" i="5"/>
  <c r="DU693" i="5"/>
  <c r="DU709" i="5"/>
  <c r="DU695" i="5"/>
  <c r="DU689" i="5"/>
  <c r="DU698" i="5"/>
  <c r="DU696" i="5"/>
  <c r="DU704" i="5"/>
  <c r="DU676" i="5"/>
  <c r="DU701" i="5"/>
  <c r="DU606" i="5"/>
  <c r="DU702" i="5" s="1"/>
  <c r="DU707" i="5"/>
  <c r="DU690" i="5"/>
  <c r="DV612" i="5"/>
  <c r="DR18" i="18"/>
  <c r="N243" i="18" s="1"/>
  <c r="DQ49" i="20"/>
  <c r="DQ52" i="20" s="1"/>
  <c r="DQ46" i="20"/>
  <c r="DQ50" i="20"/>
  <c r="DU862" i="5"/>
  <c r="Q671" i="19"/>
  <c r="M604" i="19"/>
  <c r="M586" i="19"/>
  <c r="Q541" i="19"/>
  <c r="Q615" i="19"/>
  <c r="Q631" i="19"/>
  <c r="Q620" i="19"/>
  <c r="Q595" i="19"/>
  <c r="K533" i="19"/>
  <c r="K515" i="19"/>
  <c r="Q549" i="19"/>
  <c r="P490" i="19"/>
  <c r="D539" i="19"/>
  <c r="D561" i="19" s="1"/>
  <c r="F515" i="19"/>
  <c r="F533" i="19"/>
  <c r="L490" i="19"/>
  <c r="Q380" i="19"/>
  <c r="H490" i="19"/>
  <c r="Q456" i="19"/>
  <c r="Q484" i="19"/>
  <c r="Q452" i="19"/>
  <c r="E490" i="19"/>
  <c r="Q468" i="19"/>
  <c r="Q417" i="19"/>
  <c r="Q402" i="19"/>
  <c r="Q403" i="19"/>
  <c r="L320" i="19"/>
  <c r="L302" i="19"/>
  <c r="Q238" i="19"/>
  <c r="Q232" i="19"/>
  <c r="Q342" i="19"/>
  <c r="Q330" i="19"/>
  <c r="Q336" i="19"/>
  <c r="N164" i="19"/>
  <c r="Q335" i="19"/>
  <c r="N231" i="19"/>
  <c r="N249" i="19"/>
  <c r="Q242" i="19"/>
  <c r="F277" i="19"/>
  <c r="Q276" i="19"/>
  <c r="F206" i="19"/>
  <c r="Q198" i="19"/>
  <c r="Q172" i="19"/>
  <c r="Q168" i="19"/>
  <c r="D87" i="19"/>
  <c r="D107" i="19" s="1"/>
  <c r="P36" i="19"/>
  <c r="N55" i="25" s="1"/>
  <c r="P18" i="19"/>
  <c r="E135" i="19"/>
  <c r="Q113" i="19"/>
  <c r="Q51" i="19"/>
  <c r="Q45" i="19"/>
  <c r="Q128" i="19"/>
  <c r="G64" i="19"/>
  <c r="H64" i="19"/>
  <c r="Q55" i="19"/>
  <c r="P698" i="19"/>
  <c r="Q698" i="19" s="1"/>
  <c r="DR615" i="5"/>
  <c r="H204" i="18"/>
  <c r="DR629" i="5"/>
  <c r="DR630" i="5" s="1"/>
  <c r="DW638" i="5"/>
  <c r="L611" i="19"/>
  <c r="Q669" i="19"/>
  <c r="Q585" i="19"/>
  <c r="Q629" i="19"/>
  <c r="Q531" i="19"/>
  <c r="M490" i="19"/>
  <c r="Q379" i="19"/>
  <c r="P391" i="19"/>
  <c r="P373" i="19"/>
  <c r="D442" i="19"/>
  <c r="D462" i="19" s="1"/>
  <c r="N419" i="19"/>
  <c r="Q405" i="19"/>
  <c r="Q334" i="19"/>
  <c r="Q338" i="19"/>
  <c r="Q316" i="19"/>
  <c r="M277" i="19"/>
  <c r="L249" i="19"/>
  <c r="L231" i="19"/>
  <c r="H164" i="19"/>
  <c r="F231" i="19"/>
  <c r="F249" i="19"/>
  <c r="Q275" i="19"/>
  <c r="O206" i="19"/>
  <c r="K154" i="19"/>
  <c r="G206" i="19"/>
  <c r="Q159" i="19"/>
  <c r="Q184" i="19"/>
  <c r="E206" i="19"/>
  <c r="Q25" i="19"/>
  <c r="P135" i="19"/>
  <c r="D184" i="19"/>
  <c r="D206" i="19" s="1"/>
  <c r="H89" i="19"/>
  <c r="H107" i="19"/>
  <c r="Q105" i="19"/>
  <c r="Q63" i="19"/>
  <c r="Q53" i="19"/>
  <c r="Q58" i="19"/>
  <c r="K64" i="19"/>
  <c r="Q100" i="19"/>
  <c r="Q102" i="19"/>
  <c r="Q99" i="19"/>
  <c r="I64" i="19"/>
  <c r="P700" i="19"/>
  <c r="Q700" i="19" s="1"/>
  <c r="CW9" i="18"/>
  <c r="E209" i="18" s="1"/>
  <c r="CY730" i="5"/>
  <c r="DA19" i="20"/>
  <c r="DW625" i="5"/>
  <c r="DS89" i="22"/>
  <c r="DS83" i="22"/>
  <c r="DS82" i="22"/>
  <c r="DS81" i="22"/>
  <c r="DS88" i="22"/>
  <c r="DS87" i="22"/>
  <c r="DS84" i="22"/>
  <c r="DS77" i="22"/>
  <c r="DT652" i="5" s="1"/>
  <c r="DS80" i="22"/>
  <c r="DS74" i="22"/>
  <c r="DT613" i="5" s="1"/>
  <c r="DS90" i="22"/>
  <c r="DS75" i="22"/>
  <c r="DT626" i="5" s="1"/>
  <c r="DS78" i="22"/>
  <c r="DT665" i="5" s="1"/>
  <c r="DS76" i="22"/>
  <c r="DT639" i="5" s="1"/>
  <c r="DP672" i="5"/>
  <c r="DP663" i="5"/>
  <c r="DR89" i="20"/>
  <c r="DR90" i="20" s="1"/>
  <c r="O673" i="19"/>
  <c r="DV855" i="5"/>
  <c r="DV848" i="5"/>
  <c r="H657" i="19"/>
  <c r="H675" i="19"/>
  <c r="Q672" i="19"/>
  <c r="F675" i="19"/>
  <c r="F657" i="19"/>
  <c r="Q702" i="19"/>
  <c r="D681" i="19"/>
  <c r="Q546" i="19"/>
  <c r="Q626" i="19"/>
  <c r="Q628" i="19"/>
  <c r="Q516" i="19"/>
  <c r="E632" i="19"/>
  <c r="Q610" i="19"/>
  <c r="M515" i="19"/>
  <c r="M533" i="19"/>
  <c r="G561" i="19"/>
  <c r="E515" i="19"/>
  <c r="Q513" i="19"/>
  <c r="E533" i="19"/>
  <c r="I561" i="19"/>
  <c r="O462" i="19"/>
  <c r="O444" i="19"/>
  <c r="K462" i="19"/>
  <c r="K444" i="19"/>
  <c r="G444" i="19"/>
  <c r="G462" i="19"/>
  <c r="Q476" i="19"/>
  <c r="Q474" i="19"/>
  <c r="Q453" i="19"/>
  <c r="Q489" i="19"/>
  <c r="Q458" i="19"/>
  <c r="F373" i="19"/>
  <c r="F391" i="19"/>
  <c r="Q389" i="19"/>
  <c r="Q383" i="19"/>
  <c r="Q387" i="19"/>
  <c r="Q381" i="19"/>
  <c r="N320" i="19"/>
  <c r="N302" i="19"/>
  <c r="J320" i="19"/>
  <c r="J302" i="19"/>
  <c r="P164" i="19"/>
  <c r="D233" i="19"/>
  <c r="Q315" i="19"/>
  <c r="Q337" i="19"/>
  <c r="I249" i="19"/>
  <c r="I231" i="19"/>
  <c r="G164" i="19"/>
  <c r="Q265" i="19"/>
  <c r="Q244" i="19"/>
  <c r="L154" i="19"/>
  <c r="K206" i="19"/>
  <c r="F154" i="19"/>
  <c r="Q158" i="19"/>
  <c r="E178" i="19"/>
  <c r="Q189" i="19"/>
  <c r="M107" i="19"/>
  <c r="M89" i="19"/>
  <c r="L135" i="19"/>
  <c r="G89" i="19"/>
  <c r="G107" i="19"/>
  <c r="Q131" i="19"/>
  <c r="Q127" i="19"/>
  <c r="Q125" i="19"/>
  <c r="Q97" i="19"/>
  <c r="Q27" i="19"/>
  <c r="DT710" i="5"/>
  <c r="DT703" i="5"/>
  <c r="DT708" i="5"/>
  <c r="DT679" i="5"/>
  <c r="P668" i="19" s="1"/>
  <c r="Q668" i="19" s="1"/>
  <c r="DT677" i="5"/>
  <c r="P666" i="19" s="1"/>
  <c r="Q666" i="19" s="1"/>
  <c r="DT684" i="5"/>
  <c r="DT678" i="5"/>
  <c r="P667" i="19" s="1"/>
  <c r="Q667" i="19" s="1"/>
  <c r="P695" i="19"/>
  <c r="Q695" i="19" s="1"/>
  <c r="EA21" i="13"/>
  <c r="DA717" i="5"/>
  <c r="DU72" i="22"/>
  <c r="DT71" i="22"/>
  <c r="DS666" i="5"/>
  <c r="DS667" i="5" s="1"/>
  <c r="O699" i="19"/>
  <c r="I632" i="19"/>
  <c r="Q616" i="19"/>
  <c r="Q622" i="19"/>
  <c r="Q601" i="19"/>
  <c r="J533" i="19"/>
  <c r="J515" i="19"/>
  <c r="J561" i="19"/>
  <c r="Q475" i="19"/>
  <c r="H561" i="19"/>
  <c r="Q560" i="19"/>
  <c r="Q445" i="19"/>
  <c r="Q548" i="19"/>
  <c r="Q551" i="19"/>
  <c r="J462" i="19"/>
  <c r="J444" i="19"/>
  <c r="Q479" i="19"/>
  <c r="Q455" i="19"/>
  <c r="Q185" i="19"/>
  <c r="Q308" i="19"/>
  <c r="Q401" i="19"/>
  <c r="Q408" i="19"/>
  <c r="Q382" i="19"/>
  <c r="K302" i="19"/>
  <c r="K320" i="19"/>
  <c r="Q345" i="19"/>
  <c r="Q313" i="19"/>
  <c r="Q301" i="19"/>
  <c r="O231" i="19"/>
  <c r="O249" i="19"/>
  <c r="Q310" i="19"/>
  <c r="K249" i="19"/>
  <c r="K231" i="19"/>
  <c r="H249" i="19"/>
  <c r="H231" i="19"/>
  <c r="Q263" i="19"/>
  <c r="Q230" i="19"/>
  <c r="Q259" i="19"/>
  <c r="D255" i="19"/>
  <c r="D277" i="19" s="1"/>
  <c r="P206" i="19"/>
  <c r="Q271" i="19"/>
  <c r="J206" i="19"/>
  <c r="L206" i="19"/>
  <c r="Q173" i="19"/>
  <c r="Q175" i="19"/>
  <c r="Q199" i="19"/>
  <c r="Q21" i="19"/>
  <c r="F89" i="19"/>
  <c r="F107" i="19"/>
  <c r="Q16" i="19"/>
  <c r="E36" i="19"/>
  <c r="C55" i="25" s="1"/>
  <c r="E18" i="19"/>
  <c r="Q130" i="19"/>
  <c r="I18" i="19"/>
  <c r="I36" i="19"/>
  <c r="G55" i="25" s="1"/>
  <c r="M64" i="19"/>
  <c r="P689" i="19"/>
  <c r="Q689" i="19" s="1"/>
  <c r="P684" i="19"/>
  <c r="Q684" i="19" s="1"/>
  <c r="G205" i="18"/>
  <c r="CY6" i="18"/>
  <c r="G206" i="18" s="1"/>
  <c r="K617" i="19"/>
  <c r="DR40" i="20"/>
  <c r="DR45" i="20" s="1"/>
  <c r="O655" i="19"/>
  <c r="DS30" i="3" a="1"/>
  <c r="DS30" i="3" s="1"/>
  <c r="DS614" i="5"/>
  <c r="O656" i="19" s="1"/>
  <c r="DD685" i="5"/>
  <c r="L592" i="19"/>
  <c r="DO57" i="20"/>
  <c r="DO58" i="20" s="1"/>
  <c r="G675" i="19"/>
  <c r="G657" i="19"/>
  <c r="H632" i="19"/>
  <c r="O533" i="19"/>
  <c r="O515" i="19"/>
  <c r="N561" i="19"/>
  <c r="Q530" i="19"/>
  <c r="Q545" i="19"/>
  <c r="Q553" i="19"/>
  <c r="Q558" i="19"/>
  <c r="N462" i="19"/>
  <c r="N444" i="19"/>
  <c r="P419" i="19"/>
  <c r="D468" i="19"/>
  <c r="D490" i="19" s="1"/>
  <c r="Q409" i="19"/>
  <c r="Q415" i="19"/>
  <c r="I302" i="19"/>
  <c r="I320" i="19"/>
  <c r="Q346" i="19"/>
  <c r="P231" i="19"/>
  <c r="D300" i="19"/>
  <c r="D320" i="19" s="1"/>
  <c r="P249" i="19"/>
  <c r="Q300" i="19"/>
  <c r="E320" i="19"/>
  <c r="E302" i="19"/>
  <c r="Q339" i="19"/>
  <c r="O164" i="19"/>
  <c r="K277" i="19"/>
  <c r="Q166" i="19"/>
  <c r="J277" i="19"/>
  <c r="G277" i="19"/>
  <c r="Q241" i="19"/>
  <c r="Q246" i="19"/>
  <c r="H206" i="19"/>
  <c r="Q200" i="19"/>
  <c r="Q197" i="19"/>
  <c r="Q49" i="19"/>
  <c r="Q174" i="19"/>
  <c r="Q24" i="19"/>
  <c r="Q124" i="19"/>
  <c r="F135" i="19"/>
  <c r="Q61" i="19"/>
  <c r="Q133" i="19"/>
  <c r="N64" i="19"/>
  <c r="Q32" i="19"/>
  <c r="P692" i="19"/>
  <c r="Q692" i="19" s="1"/>
  <c r="P690" i="19"/>
  <c r="Q690" i="19" s="1"/>
  <c r="DX14" i="21"/>
  <c r="DS16" i="20"/>
  <c r="DR2" i="18"/>
  <c r="N227" i="18" s="1"/>
  <c r="DW15" i="16"/>
  <c r="DT635" i="5"/>
  <c r="DT636" i="5" s="1"/>
  <c r="DT661" i="5"/>
  <c r="DT662" i="5" s="1"/>
  <c r="DU607" i="5"/>
  <c r="DT609" i="5"/>
  <c r="DT648" i="5"/>
  <c r="DT649" i="5" s="1"/>
  <c r="DT622" i="5"/>
  <c r="DT623" i="5" s="1"/>
  <c r="DD63" i="20"/>
  <c r="DE675" i="5"/>
  <c r="M593" i="19" s="1"/>
  <c r="DE674" i="5"/>
  <c r="DE620" i="5"/>
  <c r="M591" i="19" s="1"/>
  <c r="DE691" i="5"/>
  <c r="DE611" i="5"/>
  <c r="CO96" i="20"/>
  <c r="CO94" i="20"/>
  <c r="CO28" i="20"/>
  <c r="CO29" i="20" s="1"/>
  <c r="CO26" i="20"/>
  <c r="CZ23" i="20"/>
  <c r="CZ91" i="20"/>
  <c r="EC42" i="13"/>
  <c r="EC53" i="13"/>
  <c r="EC49" i="13"/>
  <c r="EC35" i="13"/>
  <c r="EC47" i="13"/>
  <c r="EC38" i="13"/>
  <c r="EC52" i="13"/>
  <c r="EC41" i="13"/>
  <c r="EC37" i="13"/>
  <c r="EC51" i="13"/>
  <c r="EC48" i="13"/>
  <c r="EC40" i="13"/>
  <c r="EC19" i="13"/>
  <c r="EC15" i="13"/>
  <c r="EC39" i="13"/>
  <c r="EC18" i="13"/>
  <c r="EC36" i="13"/>
  <c r="EC34" i="13"/>
  <c r="EC14" i="13"/>
  <c r="EC17" i="13"/>
  <c r="EC27" i="13"/>
  <c r="EC16" i="13"/>
  <c r="EC50" i="13"/>
  <c r="P693" i="19"/>
  <c r="Q693" i="19" s="1"/>
  <c r="BC736" i="5"/>
  <c r="BA14" i="18" s="1"/>
  <c r="E114" i="18" s="1"/>
  <c r="K612" i="19"/>
  <c r="DC712" i="5"/>
  <c r="DH616" i="5"/>
  <c r="DH24" i="18"/>
  <c r="D249" i="18" s="1"/>
  <c r="DJ716" i="5"/>
  <c r="DH8" i="18" s="1"/>
  <c r="D233" i="18" s="1"/>
  <c r="DK610" i="5"/>
  <c r="G632" i="19"/>
  <c r="G586" i="19"/>
  <c r="G604" i="19"/>
  <c r="Q625" i="19"/>
  <c r="Q621" i="19"/>
  <c r="Q619" i="19"/>
  <c r="Q623" i="19"/>
  <c r="D584" i="19"/>
  <c r="D604" i="19" s="1"/>
  <c r="P515" i="19"/>
  <c r="P533" i="19"/>
  <c r="Q256" i="19"/>
  <c r="Q527" i="19"/>
  <c r="Q524" i="19"/>
  <c r="I490" i="19"/>
  <c r="Q486" i="19"/>
  <c r="Q443" i="19"/>
  <c r="Q485" i="19"/>
  <c r="Q473" i="19"/>
  <c r="O419" i="19"/>
  <c r="H373" i="19"/>
  <c r="H391" i="19"/>
  <c r="Q303" i="19"/>
  <c r="Q410" i="19"/>
  <c r="Q386" i="19"/>
  <c r="Q400" i="19"/>
  <c r="Q388" i="19"/>
  <c r="M320" i="19"/>
  <c r="M302" i="19"/>
  <c r="G320" i="19"/>
  <c r="G302" i="19"/>
  <c r="Q341" i="19"/>
  <c r="Q331" i="19"/>
  <c r="N277" i="19"/>
  <c r="M164" i="19"/>
  <c r="J164" i="19"/>
  <c r="O154" i="19"/>
  <c r="Q161" i="19"/>
  <c r="Q204" i="19"/>
  <c r="Q96" i="19"/>
  <c r="Q194" i="19"/>
  <c r="Q203" i="19"/>
  <c r="Q170" i="19"/>
  <c r="Q43" i="19"/>
  <c r="Q190" i="19"/>
  <c r="K135" i="19"/>
  <c r="M135" i="19"/>
  <c r="Q19" i="19"/>
  <c r="G36" i="19"/>
  <c r="E55" i="25" s="1"/>
  <c r="G18" i="19"/>
  <c r="Q56" i="19"/>
  <c r="E64" i="19"/>
  <c r="Q42" i="19"/>
  <c r="Q118" i="19"/>
  <c r="Q117" i="19"/>
  <c r="J64" i="19"/>
  <c r="Q134" i="19"/>
  <c r="Q31" i="19"/>
  <c r="Q30" i="19"/>
  <c r="P696" i="19"/>
  <c r="Q696" i="19" s="1"/>
  <c r="DW27" i="3"/>
  <c r="DW25" i="3" a="1"/>
  <c r="DW25" i="3" s="1"/>
  <c r="DX28" i="3"/>
  <c r="DS37" i="10"/>
  <c r="DT36" i="10"/>
  <c r="DS627" i="5"/>
  <c r="DS628" i="5" s="1"/>
  <c r="CZ717" i="5"/>
  <c r="DZ31" i="13"/>
  <c r="DZ57" i="13" s="1"/>
  <c r="E657" i="19"/>
  <c r="E675" i="19"/>
  <c r="Q540" i="19"/>
  <c r="F586" i="19"/>
  <c r="F604" i="19"/>
  <c r="Q627" i="19"/>
  <c r="Q597" i="19"/>
  <c r="F632" i="19"/>
  <c r="Q618" i="19"/>
  <c r="Q600" i="19"/>
  <c r="Q470" i="19"/>
  <c r="G515" i="19"/>
  <c r="G533" i="19"/>
  <c r="Q554" i="19"/>
  <c r="Q542" i="19"/>
  <c r="E561" i="19"/>
  <c r="Q539" i="19"/>
  <c r="Q525" i="19"/>
  <c r="I462" i="19"/>
  <c r="I444" i="19"/>
  <c r="Q478" i="19"/>
  <c r="Q460" i="19"/>
  <c r="Q477" i="19"/>
  <c r="Q472" i="19"/>
  <c r="K391" i="19"/>
  <c r="K373" i="19"/>
  <c r="K419" i="19"/>
  <c r="Q309" i="19"/>
  <c r="Q186" i="19"/>
  <c r="Q406" i="19"/>
  <c r="G348" i="19"/>
  <c r="Q340" i="19"/>
  <c r="Q115" i="19"/>
  <c r="E164" i="19"/>
  <c r="Q114" i="19"/>
  <c r="Q270" i="19"/>
  <c r="Q269" i="19"/>
  <c r="I206" i="19"/>
  <c r="Q176" i="19"/>
  <c r="K107" i="19"/>
  <c r="K89" i="19"/>
  <c r="I89" i="19"/>
  <c r="I107" i="19"/>
  <c r="Q59" i="19"/>
  <c r="E107" i="19"/>
  <c r="E89" i="19"/>
  <c r="Q87" i="19"/>
  <c r="Q123" i="19"/>
  <c r="Q104" i="19"/>
  <c r="Q98" i="19"/>
  <c r="Q33" i="19"/>
  <c r="Q60" i="19"/>
  <c r="Q34" i="19"/>
  <c r="P687" i="19"/>
  <c r="Q687" i="19" s="1"/>
  <c r="BD20" i="20"/>
  <c r="BC4" i="18"/>
  <c r="BE692" i="5"/>
  <c r="BE697" i="5"/>
  <c r="J651" i="19"/>
  <c r="DR643" i="5"/>
  <c r="EB20" i="13"/>
  <c r="EB54" i="13"/>
  <c r="EB55" i="13" s="1"/>
  <c r="I204" i="18"/>
  <c r="DS640" i="5"/>
  <c r="DS641" i="5" s="1"/>
  <c r="F205" i="18"/>
  <c r="CX6" i="18"/>
  <c r="F206" i="18" s="1"/>
  <c r="DQ644" i="5"/>
  <c r="DQ645" i="5" s="1"/>
  <c r="O701" i="19"/>
  <c r="O604" i="19"/>
  <c r="O586" i="19"/>
  <c r="Q665" i="19"/>
  <c r="K586" i="19"/>
  <c r="K604" i="19"/>
  <c r="Q522" i="19"/>
  <c r="Q257" i="19"/>
  <c r="Q544" i="19"/>
  <c r="Q528" i="19"/>
  <c r="N490" i="19"/>
  <c r="Q487" i="19"/>
  <c r="Q374" i="19"/>
  <c r="Q471" i="19"/>
  <c r="L391" i="19"/>
  <c r="L373" i="19"/>
  <c r="J373" i="19"/>
  <c r="J391" i="19"/>
  <c r="Q418" i="19"/>
  <c r="Q332" i="19"/>
  <c r="Q343" i="19"/>
  <c r="O277" i="19"/>
  <c r="Q274" i="19"/>
  <c r="M206" i="19"/>
  <c r="Q90" i="19"/>
  <c r="Q195" i="19"/>
  <c r="Q44" i="19"/>
  <c r="Q201" i="19"/>
  <c r="L107" i="19"/>
  <c r="L89" i="19"/>
  <c r="N18" i="19"/>
  <c r="N36" i="19"/>
  <c r="L55" i="25" s="1"/>
  <c r="Q126" i="19"/>
  <c r="P64" i="19"/>
  <c r="D113" i="19"/>
  <c r="D135" i="19" s="1"/>
  <c r="O64" i="19"/>
  <c r="Q132" i="19"/>
  <c r="Q29" i="19"/>
  <c r="P681" i="19"/>
  <c r="P685" i="19"/>
  <c r="Q685" i="19" s="1"/>
  <c r="M651" i="19"/>
  <c r="I327" i="19"/>
  <c r="L651" i="19"/>
  <c r="EB43" i="13"/>
  <c r="EB44" i="13" s="1"/>
  <c r="DB19" i="20"/>
  <c r="DT738" i="5"/>
  <c r="DS732" i="5"/>
  <c r="DS800" i="5" s="1"/>
  <c r="DS653" i="5"/>
  <c r="DS654" i="5" s="1"/>
  <c r="CN96" i="20"/>
  <c r="CN94" i="20"/>
  <c r="CN28" i="20"/>
  <c r="CN29" i="20" s="1"/>
  <c r="CN26" i="20"/>
  <c r="CY23" i="20"/>
  <c r="CY91" i="20"/>
  <c r="DO64" i="20"/>
  <c r="DP633" i="5"/>
  <c r="DP624" i="5"/>
  <c r="CM99" i="20"/>
  <c r="CN763" i="5" s="1"/>
  <c r="Q614" i="19"/>
  <c r="Q624" i="19"/>
  <c r="Q602" i="19"/>
  <c r="M561" i="19"/>
  <c r="H515" i="19"/>
  <c r="H533" i="19"/>
  <c r="Q451" i="19"/>
  <c r="Q523" i="19"/>
  <c r="F561" i="19"/>
  <c r="Q547" i="19"/>
  <c r="Q526" i="19"/>
  <c r="Q514" i="19"/>
  <c r="Q543" i="19"/>
  <c r="M462" i="19"/>
  <c r="M444" i="19"/>
  <c r="F490" i="19"/>
  <c r="Q482" i="19"/>
  <c r="I373" i="19"/>
  <c r="I391" i="19"/>
  <c r="Q397" i="19"/>
  <c r="Q407" i="19"/>
  <c r="O320" i="19"/>
  <c r="O302" i="19"/>
  <c r="Q237" i="19"/>
  <c r="H348" i="19"/>
  <c r="Q317" i="19"/>
  <c r="Q347" i="19"/>
  <c r="K164" i="19"/>
  <c r="I164" i="19"/>
  <c r="J249" i="19"/>
  <c r="J231" i="19"/>
  <c r="H277" i="19"/>
  <c r="G249" i="19"/>
  <c r="G231" i="19"/>
  <c r="Q167" i="19"/>
  <c r="Q273" i="19"/>
  <c r="Q260" i="19"/>
  <c r="Q243" i="19"/>
  <c r="Q258" i="19"/>
  <c r="N154" i="19"/>
  <c r="Q239" i="19"/>
  <c r="Q193" i="19"/>
  <c r="Q169" i="19"/>
  <c r="Q205" i="19"/>
  <c r="P107" i="19"/>
  <c r="P89" i="19"/>
  <c r="D158" i="19"/>
  <c r="D178" i="19" s="1"/>
  <c r="J89" i="19"/>
  <c r="J107" i="19"/>
  <c r="K18" i="19"/>
  <c r="K36" i="19"/>
  <c r="I55" i="25" s="1"/>
  <c r="Q54" i="19"/>
  <c r="Q52" i="19"/>
  <c r="Q122" i="19"/>
  <c r="F36" i="19"/>
  <c r="D55" i="25" s="1"/>
  <c r="F18" i="19"/>
  <c r="Q119" i="19"/>
  <c r="P691" i="19"/>
  <c r="Q691" i="19" s="1"/>
  <c r="N675" i="19"/>
  <c r="N657" i="19"/>
  <c r="DU682" i="5"/>
  <c r="DV664" i="5"/>
  <c r="O587" i="19"/>
  <c r="DG617" i="5"/>
  <c r="DK24" i="16"/>
  <c r="DK25" i="16" s="1"/>
  <c r="DK19" i="16" s="1"/>
  <c r="DX651" i="5"/>
  <c r="M152" i="19" l="1"/>
  <c r="N148" i="19" s="1"/>
  <c r="N150" i="19" s="1"/>
  <c r="H156" i="19"/>
  <c r="H179" i="19" s="1"/>
  <c r="J152" i="19"/>
  <c r="K148" i="19" s="1"/>
  <c r="K150" i="19" s="1"/>
  <c r="I152" i="19"/>
  <c r="J148" i="19" s="1"/>
  <c r="J150" i="19" s="1"/>
  <c r="EA31" i="13"/>
  <c r="EB21" i="13"/>
  <c r="EB22" i="13" s="1"/>
  <c r="G152" i="19"/>
  <c r="H148" i="19" s="1"/>
  <c r="H150" i="19" s="1"/>
  <c r="BB6" i="18"/>
  <c r="F106" i="18" s="1"/>
  <c r="AR26" i="20"/>
  <c r="AR96" i="20"/>
  <c r="AR94" i="20"/>
  <c r="AR28" i="20"/>
  <c r="BC23" i="20"/>
  <c r="BC91" i="20"/>
  <c r="DQ54" i="20"/>
  <c r="DQ56" i="20" s="1"/>
  <c r="E156" i="19"/>
  <c r="E179" i="19" s="1"/>
  <c r="DS615" i="5"/>
  <c r="K632" i="19"/>
  <c r="BE712" i="5"/>
  <c r="BE714" i="5" s="1"/>
  <c r="BE717" i="5" s="1"/>
  <c r="D225" i="19"/>
  <c r="D250" i="19" s="1"/>
  <c r="J632" i="19"/>
  <c r="CN99" i="20"/>
  <c r="CO763" i="5" s="1"/>
  <c r="N285" i="5"/>
  <c r="M19" i="15" s="1"/>
  <c r="N251" i="5"/>
  <c r="M17" i="15" s="1"/>
  <c r="DR631" i="5"/>
  <c r="DR632" i="5" s="1"/>
  <c r="DQ637" i="5"/>
  <c r="DQ646" i="5"/>
  <c r="DS642" i="5"/>
  <c r="DS643" i="5" s="1"/>
  <c r="DS668" i="5"/>
  <c r="DS669" i="5" s="1"/>
  <c r="N234" i="5"/>
  <c r="M16" i="15" s="1"/>
  <c r="N268" i="5"/>
  <c r="M18" i="15" s="1"/>
  <c r="DR670" i="5"/>
  <c r="DR671" i="5" s="1"/>
  <c r="DS655" i="5"/>
  <c r="DS656" i="5" s="1"/>
  <c r="DQ650" i="5"/>
  <c r="DQ659" i="5"/>
  <c r="DR657" i="5"/>
  <c r="DR658" i="5" s="1"/>
  <c r="DY651" i="5"/>
  <c r="P91" i="19"/>
  <c r="D160" i="19"/>
  <c r="D154" i="19" s="1"/>
  <c r="P83" i="19"/>
  <c r="G233" i="19"/>
  <c r="G225" i="19"/>
  <c r="N20" i="19"/>
  <c r="N12" i="19"/>
  <c r="I333" i="19"/>
  <c r="Q64" i="19"/>
  <c r="O177" i="19"/>
  <c r="O209" i="19" s="1"/>
  <c r="O155" i="19"/>
  <c r="O657" i="19"/>
  <c r="O675" i="19"/>
  <c r="D235" i="19"/>
  <c r="P177" i="19"/>
  <c r="P209" i="19" s="1"/>
  <c r="P155" i="19"/>
  <c r="Q515" i="19"/>
  <c r="Q533" i="19"/>
  <c r="DT666" i="5"/>
  <c r="DT667" i="5" s="1"/>
  <c r="P375" i="19"/>
  <c r="D444" i="19"/>
  <c r="D438" i="19" s="1"/>
  <c r="P367" i="19"/>
  <c r="EA22" i="13"/>
  <c r="EA23" i="13" s="1"/>
  <c r="O91" i="19"/>
  <c r="O83" i="19"/>
  <c r="F177" i="19"/>
  <c r="F209" i="19" s="1"/>
  <c r="F155" i="19"/>
  <c r="H588" i="19"/>
  <c r="H580" i="19"/>
  <c r="K653" i="19"/>
  <c r="K649" i="19"/>
  <c r="N375" i="19"/>
  <c r="N367" i="19"/>
  <c r="J580" i="19"/>
  <c r="J588" i="19"/>
  <c r="DP64" i="20"/>
  <c r="DQ633" i="5"/>
  <c r="DQ624" i="5"/>
  <c r="F12" i="19"/>
  <c r="F20" i="19"/>
  <c r="O304" i="19"/>
  <c r="O296" i="19"/>
  <c r="I328" i="19"/>
  <c r="Q107" i="19"/>
  <c r="Q89" i="19"/>
  <c r="DI24" i="18"/>
  <c r="E249" i="18" s="1"/>
  <c r="DK716" i="5"/>
  <c r="DI8" i="18" s="1"/>
  <c r="E233" i="18" s="1"/>
  <c r="DL610" i="5"/>
  <c r="DR49" i="20"/>
  <c r="DR52" i="20" s="1"/>
  <c r="DR46" i="20"/>
  <c r="DR50" i="20"/>
  <c r="K233" i="19"/>
  <c r="K225" i="19"/>
  <c r="L156" i="19"/>
  <c r="L179" i="19" s="1"/>
  <c r="L152" i="19"/>
  <c r="J304" i="19"/>
  <c r="J296" i="19"/>
  <c r="E509" i="19"/>
  <c r="E517" i="19"/>
  <c r="Q681" i="19"/>
  <c r="DT627" i="5"/>
  <c r="DT628" i="5" s="1"/>
  <c r="H155" i="19"/>
  <c r="H177" i="19"/>
  <c r="H209" i="19" s="1"/>
  <c r="N177" i="19"/>
  <c r="N209" i="19" s="1"/>
  <c r="N155" i="19"/>
  <c r="M20" i="19"/>
  <c r="M12" i="19"/>
  <c r="L12" i="19"/>
  <c r="L20" i="19"/>
  <c r="P156" i="19"/>
  <c r="P179" i="19" s="1"/>
  <c r="P152" i="19"/>
  <c r="N580" i="19"/>
  <c r="N588" i="19"/>
  <c r="E83" i="19"/>
  <c r="E91" i="19"/>
  <c r="G509" i="19"/>
  <c r="G517" i="19"/>
  <c r="E651" i="19"/>
  <c r="P509" i="19"/>
  <c r="P517" i="19"/>
  <c r="D586" i="19"/>
  <c r="D580" i="19" s="1"/>
  <c r="E304" i="19"/>
  <c r="E296" i="19"/>
  <c r="I12" i="19"/>
  <c r="I20" i="19"/>
  <c r="DX625" i="5"/>
  <c r="L233" i="19"/>
  <c r="L225" i="19"/>
  <c r="Q490" i="19"/>
  <c r="Q444" i="19"/>
  <c r="Q462" i="19"/>
  <c r="DX834" i="5"/>
  <c r="DY789" i="5"/>
  <c r="DX791" i="5"/>
  <c r="DX790" i="5"/>
  <c r="Q586" i="19"/>
  <c r="Q604" i="19"/>
  <c r="L91" i="19"/>
  <c r="L83" i="19"/>
  <c r="J233" i="19"/>
  <c r="J225" i="19"/>
  <c r="G104" i="18"/>
  <c r="E177" i="19"/>
  <c r="E207" i="19" s="1"/>
  <c r="E155" i="19"/>
  <c r="G12" i="19"/>
  <c r="G20" i="19"/>
  <c r="H367" i="19"/>
  <c r="H375" i="19"/>
  <c r="EC28" i="13"/>
  <c r="EC29" i="13" s="1"/>
  <c r="N446" i="19"/>
  <c r="N438" i="19"/>
  <c r="N304" i="19"/>
  <c r="N296" i="19"/>
  <c r="DS40" i="20"/>
  <c r="DS45" i="20" s="1"/>
  <c r="P655" i="19"/>
  <c r="DT30" i="3" a="1"/>
  <c r="DT30" i="3" s="1"/>
  <c r="DT614" i="5"/>
  <c r="P656" i="19" s="1"/>
  <c r="Q656" i="19" s="1"/>
  <c r="K517" i="19"/>
  <c r="K509" i="19"/>
  <c r="DS18" i="18"/>
  <c r="C268" i="18" s="1"/>
  <c r="E438" i="19"/>
  <c r="E446" i="19"/>
  <c r="Q391" i="19"/>
  <c r="Q373" i="19"/>
  <c r="E580" i="19"/>
  <c r="E588" i="19"/>
  <c r="M225" i="19"/>
  <c r="M233" i="19"/>
  <c r="D373" i="19"/>
  <c r="D367" i="19" s="1"/>
  <c r="P296" i="19"/>
  <c r="P304" i="19"/>
  <c r="H438" i="19"/>
  <c r="H446" i="19"/>
  <c r="BD19" i="20"/>
  <c r="CX9" i="18"/>
  <c r="F209" i="18" s="1"/>
  <c r="CZ730" i="5"/>
  <c r="G296" i="19"/>
  <c r="G304" i="19"/>
  <c r="DY14" i="21"/>
  <c r="DT16" i="20"/>
  <c r="DT17" i="20" s="1"/>
  <c r="DS2" i="18"/>
  <c r="C252" i="18" s="1"/>
  <c r="DX15" i="16"/>
  <c r="DU648" i="5"/>
  <c r="DU649" i="5" s="1"/>
  <c r="DU661" i="5"/>
  <c r="DU662" i="5" s="1"/>
  <c r="DV607" i="5"/>
  <c r="DU609" i="5"/>
  <c r="DU635" i="5"/>
  <c r="DU636" i="5" s="1"/>
  <c r="DU622" i="5"/>
  <c r="DU623" i="5" s="1"/>
  <c r="Q320" i="19"/>
  <c r="Q302" i="19"/>
  <c r="G651" i="19"/>
  <c r="E20" i="19"/>
  <c r="E12" i="19"/>
  <c r="I148" i="19"/>
  <c r="I150" i="19" s="1"/>
  <c r="J517" i="19"/>
  <c r="J509" i="19"/>
  <c r="DS89" i="20"/>
  <c r="DS90" i="20" s="1"/>
  <c r="P673" i="19"/>
  <c r="Q673" i="19" s="1"/>
  <c r="G83" i="19"/>
  <c r="G91" i="19"/>
  <c r="M517" i="19"/>
  <c r="M509" i="19"/>
  <c r="DI616" i="5"/>
  <c r="Q206" i="19"/>
  <c r="I517" i="19"/>
  <c r="I509" i="19"/>
  <c r="DW855" i="5"/>
  <c r="DW848" i="5"/>
  <c r="EB31" i="13"/>
  <c r="L177" i="19"/>
  <c r="L209" i="19" s="1"/>
  <c r="L155" i="19"/>
  <c r="E367" i="19"/>
  <c r="E375" i="19"/>
  <c r="DO31" i="3"/>
  <c r="DO32" i="3" s="1"/>
  <c r="DP26" i="3"/>
  <c r="O20" i="19"/>
  <c r="O12" i="19"/>
  <c r="I651" i="19"/>
  <c r="DP57" i="20"/>
  <c r="DP58" i="20" s="1"/>
  <c r="DG618" i="5"/>
  <c r="DG619" i="5" s="1"/>
  <c r="DW664" i="5"/>
  <c r="DV682" i="5"/>
  <c r="I180" i="19"/>
  <c r="I177" i="19"/>
  <c r="I209" i="19" s="1"/>
  <c r="I155" i="19"/>
  <c r="L653" i="19"/>
  <c r="L649" i="19"/>
  <c r="I446" i="19"/>
  <c r="I438" i="19"/>
  <c r="P587" i="19"/>
  <c r="D658" i="19" s="1"/>
  <c r="DH617" i="5"/>
  <c r="EC20" i="13"/>
  <c r="EC21" i="13" s="1"/>
  <c r="CO99" i="20"/>
  <c r="CP763" i="5" s="1"/>
  <c r="O55" i="25"/>
  <c r="O225" i="19"/>
  <c r="O233" i="19"/>
  <c r="DT82" i="22"/>
  <c r="DT81" i="22"/>
  <c r="BG629" i="5" s="1"/>
  <c r="BG630" i="5" s="1"/>
  <c r="DT89" i="22"/>
  <c r="DT88" i="22"/>
  <c r="DT87" i="22"/>
  <c r="DT84" i="22"/>
  <c r="DT77" i="22"/>
  <c r="DU652" i="5" s="1"/>
  <c r="DT83" i="22"/>
  <c r="DT75" i="22"/>
  <c r="DU626" i="5" s="1"/>
  <c r="DT90" i="22"/>
  <c r="DT74" i="22"/>
  <c r="DU613" i="5" s="1"/>
  <c r="DT80" i="22"/>
  <c r="DT78" i="22"/>
  <c r="DU665" i="5" s="1"/>
  <c r="DT76" i="22"/>
  <c r="DU639" i="5" s="1"/>
  <c r="G180" i="19"/>
  <c r="G155" i="19"/>
  <c r="G177" i="19"/>
  <c r="G209" i="19" s="1"/>
  <c r="G438" i="19"/>
  <c r="G446" i="19"/>
  <c r="DT653" i="5"/>
  <c r="DT654" i="5" s="1"/>
  <c r="DX638" i="5"/>
  <c r="DV862" i="5"/>
  <c r="L517" i="19"/>
  <c r="L509" i="19"/>
  <c r="I580" i="19"/>
  <c r="I588" i="19"/>
  <c r="DN34" i="3"/>
  <c r="DN35" i="3" s="1"/>
  <c r="DN33" i="3"/>
  <c r="F438" i="19"/>
  <c r="F446" i="19"/>
  <c r="N611" i="19"/>
  <c r="DU738" i="5"/>
  <c r="DT732" i="5"/>
  <c r="DT800" i="5" s="1"/>
  <c r="I83" i="19"/>
  <c r="I91" i="19"/>
  <c r="M304" i="19"/>
  <c r="M296" i="19"/>
  <c r="DB71" i="20"/>
  <c r="DB51" i="20"/>
  <c r="DB21" i="20"/>
  <c r="DB22" i="20" s="1"/>
  <c r="DA5" i="18"/>
  <c r="DC714" i="5"/>
  <c r="EC43" i="13"/>
  <c r="EC44" i="13" s="1"/>
  <c r="Q36" i="19"/>
  <c r="Q18" i="19"/>
  <c r="DU71" i="22"/>
  <c r="DV72" i="22"/>
  <c r="M91" i="19"/>
  <c r="M83" i="19"/>
  <c r="I233" i="19"/>
  <c r="I225" i="19"/>
  <c r="K446" i="19"/>
  <c r="K438" i="19"/>
  <c r="F651" i="19"/>
  <c r="H12" i="19"/>
  <c r="H20" i="19"/>
  <c r="Q231" i="19"/>
  <c r="Q249" i="19"/>
  <c r="DA71" i="20"/>
  <c r="DA51" i="20"/>
  <c r="DA21" i="20"/>
  <c r="DA22" i="20" s="1"/>
  <c r="CZ5" i="18"/>
  <c r="DB714" i="5"/>
  <c r="F148" i="19"/>
  <c r="F150" i="19" s="1"/>
  <c r="DL24" i="16"/>
  <c r="DL25" i="16" s="1"/>
  <c r="DL19" i="16" s="1"/>
  <c r="L446" i="19"/>
  <c r="L438" i="19"/>
  <c r="DF685" i="5"/>
  <c r="N592" i="19"/>
  <c r="K20" i="19"/>
  <c r="K12" i="19"/>
  <c r="DS629" i="5"/>
  <c r="DS630" i="5" s="1"/>
  <c r="D302" i="19"/>
  <c r="D296" i="19" s="1"/>
  <c r="P225" i="19"/>
  <c r="P233" i="19"/>
  <c r="J446" i="19"/>
  <c r="J438" i="19"/>
  <c r="P699" i="19"/>
  <c r="Q699" i="19" s="1"/>
  <c r="DZ13" i="21"/>
  <c r="DT3" i="18"/>
  <c r="D253" i="18" s="1"/>
  <c r="DV743" i="5"/>
  <c r="DT18" i="18" s="1"/>
  <c r="D268" i="18" s="1"/>
  <c r="DV711" i="5"/>
  <c r="DV705" i="5"/>
  <c r="DV699" i="5"/>
  <c r="DV693" i="5"/>
  <c r="DV704" i="5"/>
  <c r="DV698" i="5"/>
  <c r="DV709" i="5"/>
  <c r="DV689" i="5"/>
  <c r="DV700" i="5"/>
  <c r="DV690" i="5"/>
  <c r="DV676" i="5"/>
  <c r="DV701" i="5"/>
  <c r="DV706" i="5"/>
  <c r="DV707" i="5"/>
  <c r="DV694" i="5"/>
  <c r="DV606" i="5"/>
  <c r="DV696" i="5"/>
  <c r="DW612" i="5"/>
  <c r="DV695" i="5"/>
  <c r="E225" i="19"/>
  <c r="E233" i="19"/>
  <c r="N517" i="19"/>
  <c r="N509" i="19"/>
  <c r="BB9" i="18"/>
  <c r="F109" i="18" s="1"/>
  <c r="BD730" i="5"/>
  <c r="BD739" i="5" s="1"/>
  <c r="Q277" i="19"/>
  <c r="G367" i="19"/>
  <c r="G375" i="19"/>
  <c r="D657" i="19"/>
  <c r="D651" i="19" s="1"/>
  <c r="P580" i="19"/>
  <c r="DN18" i="16"/>
  <c r="DM22" i="16"/>
  <c r="DM23" i="16" s="1"/>
  <c r="K91" i="19"/>
  <c r="K83" i="19"/>
  <c r="K156" i="19"/>
  <c r="K179" i="19" s="1"/>
  <c r="K152" i="19"/>
  <c r="L296" i="19"/>
  <c r="L304" i="19"/>
  <c r="H509" i="19"/>
  <c r="H517" i="19"/>
  <c r="J367" i="19"/>
  <c r="J375" i="19"/>
  <c r="K588" i="19"/>
  <c r="K580" i="19"/>
  <c r="O156" i="19"/>
  <c r="O179" i="19" s="1"/>
  <c r="O152" i="19"/>
  <c r="M611" i="19"/>
  <c r="F83" i="19"/>
  <c r="F91" i="19"/>
  <c r="P552" i="19"/>
  <c r="P694" i="19"/>
  <c r="Q694" i="19" s="1"/>
  <c r="O438" i="19"/>
  <c r="O446" i="19"/>
  <c r="H296" i="19"/>
  <c r="H304" i="19"/>
  <c r="L588" i="19"/>
  <c r="L580" i="19"/>
  <c r="L375" i="19"/>
  <c r="L367" i="19"/>
  <c r="DC20" i="20"/>
  <c r="DB4" i="18"/>
  <c r="DD692" i="5"/>
  <c r="DD697" i="5"/>
  <c r="CY9" i="18"/>
  <c r="G209" i="18" s="1"/>
  <c r="DA730" i="5"/>
  <c r="P701" i="19"/>
  <c r="Q701" i="19" s="1"/>
  <c r="Q135" i="19"/>
  <c r="D515" i="19"/>
  <c r="D509" i="19" s="1"/>
  <c r="P438" i="19"/>
  <c r="P446" i="19"/>
  <c r="DT92" i="20"/>
  <c r="DT93" i="20"/>
  <c r="DT18" i="20"/>
  <c r="DT24" i="20"/>
  <c r="DT25" i="20"/>
  <c r="J12" i="19"/>
  <c r="J20" i="19"/>
  <c r="M375" i="19"/>
  <c r="M367" i="19"/>
  <c r="EC54" i="13"/>
  <c r="EC55" i="13" s="1"/>
  <c r="M653" i="19"/>
  <c r="M649" i="19"/>
  <c r="DR644" i="5"/>
  <c r="DR645" i="5" s="1"/>
  <c r="DT37" i="10"/>
  <c r="DU36" i="10"/>
  <c r="J180" i="19"/>
  <c r="J177" i="19"/>
  <c r="J209" i="19" s="1"/>
  <c r="J155" i="19"/>
  <c r="G580" i="19"/>
  <c r="G588" i="19"/>
  <c r="J83" i="19"/>
  <c r="J91" i="19"/>
  <c r="M446" i="19"/>
  <c r="M438" i="19"/>
  <c r="J649" i="19"/>
  <c r="J653" i="19"/>
  <c r="F580" i="19"/>
  <c r="F588" i="19"/>
  <c r="DE685" i="5"/>
  <c r="M592" i="19"/>
  <c r="DS17" i="20"/>
  <c r="D115" i="20"/>
  <c r="D106" i="20"/>
  <c r="D107" i="20" s="1"/>
  <c r="G106" i="20"/>
  <c r="G107" i="20" s="1"/>
  <c r="D114" i="20"/>
  <c r="F106" i="20"/>
  <c r="F107" i="20" s="1"/>
  <c r="H106" i="20"/>
  <c r="H107" i="20" s="1"/>
  <c r="K106" i="20"/>
  <c r="K107" i="20" s="1"/>
  <c r="L106" i="20"/>
  <c r="L107" i="20" s="1"/>
  <c r="E106" i="20"/>
  <c r="E107" i="20" s="1"/>
  <c r="I296" i="19"/>
  <c r="I304" i="19"/>
  <c r="O509" i="19"/>
  <c r="O517" i="19"/>
  <c r="K304" i="19"/>
  <c r="K296" i="19"/>
  <c r="Q160" i="19"/>
  <c r="Q178" i="19"/>
  <c r="F367" i="19"/>
  <c r="F375" i="19"/>
  <c r="N225" i="19"/>
  <c r="N233" i="19"/>
  <c r="N91" i="19"/>
  <c r="N83" i="19"/>
  <c r="DV15" i="20"/>
  <c r="DU14" i="20"/>
  <c r="DZ20" i="16"/>
  <c r="DY17" i="16"/>
  <c r="DY14" i="16"/>
  <c r="DY21" i="16" s="1"/>
  <c r="F304" i="19"/>
  <c r="F296" i="19"/>
  <c r="N156" i="19"/>
  <c r="N179" i="19" s="1"/>
  <c r="N152" i="19"/>
  <c r="N651" i="19"/>
  <c r="K177" i="19"/>
  <c r="K209" i="19" s="1"/>
  <c r="K155" i="19"/>
  <c r="I367" i="19"/>
  <c r="I375" i="19"/>
  <c r="O588" i="19"/>
  <c r="O580" i="19"/>
  <c r="K375" i="19"/>
  <c r="K367" i="19"/>
  <c r="DX27" i="3"/>
  <c r="DX25" i="3" a="1"/>
  <c r="DX25" i="3" s="1"/>
  <c r="DY28" i="3"/>
  <c r="M177" i="19"/>
  <c r="M209" i="19" s="1"/>
  <c r="M155" i="19"/>
  <c r="M180" i="19"/>
  <c r="H233" i="19"/>
  <c r="H225" i="19"/>
  <c r="F152" i="19"/>
  <c r="F156" i="19"/>
  <c r="F179" i="19" s="1"/>
  <c r="H651" i="19"/>
  <c r="DT640" i="5"/>
  <c r="DT641" i="5" s="1"/>
  <c r="DT642" i="5" s="1"/>
  <c r="H83" i="19"/>
  <c r="H91" i="19"/>
  <c r="F225" i="19"/>
  <c r="F233" i="19"/>
  <c r="P20" i="19"/>
  <c r="D89" i="19"/>
  <c r="P12" i="19"/>
  <c r="F517" i="19"/>
  <c r="F509" i="19"/>
  <c r="M588" i="19"/>
  <c r="M580" i="19"/>
  <c r="DU710" i="5"/>
  <c r="DU703" i="5"/>
  <c r="DU708" i="5"/>
  <c r="DU679" i="5"/>
  <c r="DU684" i="5"/>
  <c r="DT89" i="20" s="1"/>
  <c r="DT90" i="20" s="1"/>
  <c r="DU677" i="5"/>
  <c r="DU678" i="5"/>
  <c r="BE64" i="20"/>
  <c r="BF624" i="5"/>
  <c r="BF633" i="5"/>
  <c r="BF691" i="5"/>
  <c r="BF685" i="5"/>
  <c r="DQ672" i="5"/>
  <c r="DQ663" i="5"/>
  <c r="O375" i="19"/>
  <c r="O367" i="19"/>
  <c r="H180" i="19" l="1"/>
  <c r="J149" i="19"/>
  <c r="J151" i="19" s="1"/>
  <c r="EB23" i="13"/>
  <c r="EB24" i="13" s="1"/>
  <c r="EB57" i="13" s="1"/>
  <c r="AR99" i="20"/>
  <c r="AS763" i="5" s="1"/>
  <c r="E180" i="19"/>
  <c r="F207" i="19"/>
  <c r="AT11" i="14"/>
  <c r="AR29" i="20"/>
  <c r="O207" i="19"/>
  <c r="BC5" i="18"/>
  <c r="G105" i="18" s="1"/>
  <c r="BD21" i="20"/>
  <c r="BD22" i="20" s="1"/>
  <c r="D227" i="19"/>
  <c r="D251" i="19" s="1"/>
  <c r="BD51" i="20"/>
  <c r="BD71" i="20"/>
  <c r="N207" i="19"/>
  <c r="I207" i="19"/>
  <c r="P207" i="19"/>
  <c r="K180" i="19"/>
  <c r="E219" i="19"/>
  <c r="E221" i="19" s="1"/>
  <c r="P180" i="19"/>
  <c r="L180" i="19"/>
  <c r="DR54" i="20"/>
  <c r="DR56" i="20" s="1"/>
  <c r="H207" i="19"/>
  <c r="G207" i="19"/>
  <c r="M207" i="19"/>
  <c r="P588" i="19"/>
  <c r="D659" i="19" s="1"/>
  <c r="D676" i="19" s="1"/>
  <c r="DS631" i="5"/>
  <c r="DS632" i="5" s="1"/>
  <c r="E21" i="13"/>
  <c r="EC22" i="13"/>
  <c r="DS670" i="5"/>
  <c r="DS671" i="5" s="1"/>
  <c r="DS644" i="5"/>
  <c r="DS645" i="5" s="1"/>
  <c r="DT629" i="5"/>
  <c r="DT630" i="5" s="1"/>
  <c r="DT655" i="5"/>
  <c r="DT656" i="5" s="1"/>
  <c r="DR637" i="5"/>
  <c r="DR646" i="5"/>
  <c r="DQ64" i="20"/>
  <c r="DR633" i="5"/>
  <c r="DR624" i="5"/>
  <c r="DT668" i="5"/>
  <c r="DT669" i="5" s="1"/>
  <c r="DS657" i="5"/>
  <c r="DS658" i="5" s="1"/>
  <c r="I519" i="19"/>
  <c r="D116" i="20"/>
  <c r="F590" i="19"/>
  <c r="L612" i="19"/>
  <c r="DD712" i="5"/>
  <c r="K578" i="19"/>
  <c r="K582" i="19"/>
  <c r="K605" i="19" s="1"/>
  <c r="P582" i="19"/>
  <c r="P578" i="19"/>
  <c r="P235" i="19"/>
  <c r="D304" i="19"/>
  <c r="D321" i="19" s="1"/>
  <c r="DE20" i="20"/>
  <c r="DD4" i="18"/>
  <c r="DF692" i="5"/>
  <c r="DF697" i="5"/>
  <c r="DB717" i="5"/>
  <c r="F649" i="19"/>
  <c r="F653" i="19"/>
  <c r="DC717" i="5"/>
  <c r="DT40" i="20"/>
  <c r="DT45" i="20" s="1"/>
  <c r="DU614" i="5"/>
  <c r="DU615" i="5" s="1"/>
  <c r="DU30" i="3" a="1"/>
  <c r="DU30" i="3" s="1"/>
  <c r="O235" i="19"/>
  <c r="J519" i="19"/>
  <c r="EC30" i="13"/>
  <c r="EC31" i="13" s="1"/>
  <c r="L85" i="19"/>
  <c r="L108" i="19" s="1"/>
  <c r="L81" i="19"/>
  <c r="E298" i="19"/>
  <c r="E321" i="19" s="1"/>
  <c r="E294" i="19"/>
  <c r="G511" i="19"/>
  <c r="G534" i="19" s="1"/>
  <c r="G507" i="19"/>
  <c r="J294" i="19"/>
  <c r="J298" i="19"/>
  <c r="J321" i="19" s="1"/>
  <c r="O306" i="19"/>
  <c r="O85" i="19"/>
  <c r="O108" i="19" s="1"/>
  <c r="O81" i="19"/>
  <c r="DZ651" i="5"/>
  <c r="DR672" i="5"/>
  <c r="DR663" i="5"/>
  <c r="J327" i="19"/>
  <c r="DO18" i="16"/>
  <c r="DN22" i="16"/>
  <c r="DN23" i="16" s="1"/>
  <c r="DJ616" i="5"/>
  <c r="N645" i="19"/>
  <c r="N647" i="19" s="1"/>
  <c r="N227" i="19"/>
  <c r="N250" i="19" s="1"/>
  <c r="N223" i="19"/>
  <c r="F578" i="19"/>
  <c r="F582" i="19"/>
  <c r="F605" i="19" s="1"/>
  <c r="DU37" i="10"/>
  <c r="DV36" i="10"/>
  <c r="H306" i="19"/>
  <c r="K590" i="19"/>
  <c r="L148" i="19"/>
  <c r="L150" i="19" s="1"/>
  <c r="L149" i="19" s="1"/>
  <c r="K149" i="19"/>
  <c r="K151" i="19" s="1"/>
  <c r="N507" i="19"/>
  <c r="N511" i="19"/>
  <c r="N534" i="19" s="1"/>
  <c r="P223" i="19"/>
  <c r="P227" i="19"/>
  <c r="P250" i="19" s="1"/>
  <c r="L440" i="19"/>
  <c r="L463" i="19" s="1"/>
  <c r="L436" i="19"/>
  <c r="H205" i="18"/>
  <c r="CZ6" i="18"/>
  <c r="H206" i="18" s="1"/>
  <c r="I205" i="18"/>
  <c r="DA6" i="18"/>
  <c r="I206" i="18" s="1"/>
  <c r="I93" i="19"/>
  <c r="O223" i="19"/>
  <c r="O227" i="19"/>
  <c r="O250" i="19" s="1"/>
  <c r="DH618" i="5"/>
  <c r="DH619" i="5" s="1"/>
  <c r="I649" i="19"/>
  <c r="I653" i="19"/>
  <c r="E448" i="19"/>
  <c r="Q177" i="19"/>
  <c r="E209" i="19"/>
  <c r="Q209" i="19" s="1"/>
  <c r="L93" i="19"/>
  <c r="E306" i="19"/>
  <c r="J306" i="19"/>
  <c r="F22" i="19"/>
  <c r="O93" i="19"/>
  <c r="N14" i="19"/>
  <c r="N37" i="19" s="1"/>
  <c r="N10" i="19"/>
  <c r="O148" i="19"/>
  <c r="O150" i="19" s="1"/>
  <c r="O149" i="19" s="1"/>
  <c r="N149" i="19"/>
  <c r="N151" i="19" s="1"/>
  <c r="Q154" i="19"/>
  <c r="Q156" i="19" s="1"/>
  <c r="Q162" i="19"/>
  <c r="M448" i="19"/>
  <c r="J507" i="19"/>
  <c r="J511" i="19"/>
  <c r="J534" i="19" s="1"/>
  <c r="O377" i="19"/>
  <c r="DW15" i="20"/>
  <c r="DV14" i="20"/>
  <c r="N235" i="19"/>
  <c r="K298" i="19"/>
  <c r="K321" i="19" s="1"/>
  <c r="K294" i="19"/>
  <c r="J93" i="19"/>
  <c r="M369" i="19"/>
  <c r="M392" i="19" s="1"/>
  <c r="M365" i="19"/>
  <c r="J204" i="18"/>
  <c r="H294" i="19"/>
  <c r="H298" i="19"/>
  <c r="H321" i="19" s="1"/>
  <c r="J377" i="19"/>
  <c r="E645" i="19"/>
  <c r="E647" i="19" s="1"/>
  <c r="D653" i="19"/>
  <c r="N519" i="19"/>
  <c r="D298" i="19"/>
  <c r="E290" i="19"/>
  <c r="E292" i="19" s="1"/>
  <c r="L448" i="19"/>
  <c r="CP96" i="20"/>
  <c r="CP94" i="20"/>
  <c r="CP28" i="20"/>
  <c r="CP29" i="20" s="1"/>
  <c r="CP26" i="20"/>
  <c r="DA23" i="20"/>
  <c r="DA91" i="20"/>
  <c r="CQ96" i="20"/>
  <c r="CQ94" i="20"/>
  <c r="DB23" i="20"/>
  <c r="CQ28" i="20"/>
  <c r="CQ29" i="20" s="1"/>
  <c r="CQ26" i="20"/>
  <c r="DB91" i="20"/>
  <c r="I81" i="19"/>
  <c r="I85" i="19"/>
  <c r="I108" i="19" s="1"/>
  <c r="L507" i="19"/>
  <c r="L511" i="19"/>
  <c r="L534" i="19" s="1"/>
  <c r="DY638" i="5"/>
  <c r="G448" i="19"/>
  <c r="DU627" i="5"/>
  <c r="DU628" i="5" s="1"/>
  <c r="H149" i="19"/>
  <c r="H151" i="19" s="1"/>
  <c r="G306" i="19"/>
  <c r="E436" i="19"/>
  <c r="E440" i="19"/>
  <c r="E463" i="19" s="1"/>
  <c r="N298" i="19"/>
  <c r="N321" i="19" s="1"/>
  <c r="N294" i="19"/>
  <c r="Q438" i="19"/>
  <c r="Q440" i="19" s="1"/>
  <c r="Q446" i="19"/>
  <c r="E93" i="19"/>
  <c r="M148" i="19"/>
  <c r="M150" i="19" s="1"/>
  <c r="Q83" i="19"/>
  <c r="Q85" i="19" s="1"/>
  <c r="Q91" i="19"/>
  <c r="F14" i="19"/>
  <c r="F37" i="19" s="1"/>
  <c r="F10" i="19"/>
  <c r="N22" i="19"/>
  <c r="D91" i="19"/>
  <c r="P22" i="19"/>
  <c r="L617" i="19"/>
  <c r="DU81" i="22"/>
  <c r="DU89" i="22"/>
  <c r="DU88" i="22"/>
  <c r="DU87" i="22"/>
  <c r="DU90" i="22"/>
  <c r="DU83" i="22"/>
  <c r="DU82" i="22"/>
  <c r="DU76" i="22"/>
  <c r="DV639" i="5" s="1"/>
  <c r="DU75" i="22"/>
  <c r="DV626" i="5" s="1"/>
  <c r="DU80" i="22"/>
  <c r="DK616" i="5" s="1"/>
  <c r="DU78" i="22"/>
  <c r="DV665" i="5" s="1"/>
  <c r="DU77" i="22"/>
  <c r="DV652" i="5" s="1"/>
  <c r="DU74" i="22"/>
  <c r="DV613" i="5" s="1"/>
  <c r="DU84" i="22"/>
  <c r="G148" i="19"/>
  <c r="G150" i="19" s="1"/>
  <c r="F149" i="19"/>
  <c r="F151" i="19" s="1"/>
  <c r="K306" i="19"/>
  <c r="K440" i="19"/>
  <c r="K463" i="19" s="1"/>
  <c r="K436" i="19"/>
  <c r="G436" i="19"/>
  <c r="G440" i="19"/>
  <c r="G463" i="19" s="1"/>
  <c r="DX664" i="5"/>
  <c r="DW682" i="5"/>
  <c r="O14" i="19"/>
  <c r="O37" i="19" s="1"/>
  <c r="O10" i="19"/>
  <c r="G298" i="19"/>
  <c r="G321" i="19" s="1"/>
  <c r="G294" i="19"/>
  <c r="H448" i="19"/>
  <c r="N306" i="19"/>
  <c r="H377" i="19"/>
  <c r="L227" i="19"/>
  <c r="L250" i="19" s="1"/>
  <c r="L223" i="19"/>
  <c r="D582" i="19"/>
  <c r="E574" i="19"/>
  <c r="E576" i="19" s="1"/>
  <c r="E85" i="19"/>
  <c r="E108" i="19" s="1"/>
  <c r="E81" i="19"/>
  <c r="L645" i="19"/>
  <c r="L647" i="19" s="1"/>
  <c r="L646" i="19" s="1"/>
  <c r="DR659" i="5"/>
  <c r="DR650" i="5"/>
  <c r="L298" i="19"/>
  <c r="L321" i="19" s="1"/>
  <c r="L294" i="19"/>
  <c r="DU732" i="5"/>
  <c r="DU800" i="5" s="1"/>
  <c r="DV738" i="5"/>
  <c r="M582" i="19"/>
  <c r="M605" i="19" s="1"/>
  <c r="M578" i="19"/>
  <c r="E658" i="19"/>
  <c r="DI617" i="5"/>
  <c r="M590" i="19"/>
  <c r="K377" i="19"/>
  <c r="F306" i="19"/>
  <c r="F93" i="19"/>
  <c r="K81" i="19"/>
  <c r="K85" i="19"/>
  <c r="K108" i="19" s="1"/>
  <c r="G377" i="19"/>
  <c r="K448" i="19"/>
  <c r="F448" i="19"/>
  <c r="DU653" i="5"/>
  <c r="DU654" i="5" s="1"/>
  <c r="DU655" i="5" s="1"/>
  <c r="O22" i="19"/>
  <c r="E14" i="19"/>
  <c r="E37" i="19" s="1"/>
  <c r="E10" i="19"/>
  <c r="DZ14" i="21"/>
  <c r="DU16" i="20"/>
  <c r="DU17" i="20" s="1"/>
  <c r="DT2" i="18"/>
  <c r="D252" i="18" s="1"/>
  <c r="DY15" i="16"/>
  <c r="DV648" i="5"/>
  <c r="DV649" i="5" s="1"/>
  <c r="DV661" i="5"/>
  <c r="DV662" i="5" s="1"/>
  <c r="DW607" i="5"/>
  <c r="DV609" i="5"/>
  <c r="DV635" i="5"/>
  <c r="DV636" i="5" s="1"/>
  <c r="DV622" i="5"/>
  <c r="DV623" i="5" s="1"/>
  <c r="H436" i="19"/>
  <c r="H440" i="19"/>
  <c r="H463" i="19" s="1"/>
  <c r="E590" i="19"/>
  <c r="H365" i="19"/>
  <c r="H369" i="19"/>
  <c r="H392" i="19" s="1"/>
  <c r="L235" i="19"/>
  <c r="D588" i="19"/>
  <c r="D605" i="19" s="1"/>
  <c r="P519" i="19"/>
  <c r="N590" i="19"/>
  <c r="Q509" i="19"/>
  <c r="Q511" i="19" s="1"/>
  <c r="Q517" i="19"/>
  <c r="DU92" i="20"/>
  <c r="DU93" i="20"/>
  <c r="DU18" i="20"/>
  <c r="DU24" i="20"/>
  <c r="DU25" i="20"/>
  <c r="H10" i="19"/>
  <c r="H14" i="19"/>
  <c r="H37" i="19" s="1"/>
  <c r="P148" i="19"/>
  <c r="P150" i="19" s="1"/>
  <c r="P149" i="19" s="1"/>
  <c r="L519" i="19"/>
  <c r="G590" i="19"/>
  <c r="E223" i="19"/>
  <c r="E227" i="19"/>
  <c r="E250" i="19" s="1"/>
  <c r="F511" i="19"/>
  <c r="F534" i="19" s="1"/>
  <c r="F507" i="19"/>
  <c r="H93" i="19"/>
  <c r="G578" i="19"/>
  <c r="G582" i="19"/>
  <c r="G605" i="19" s="1"/>
  <c r="O448" i="19"/>
  <c r="F85" i="19"/>
  <c r="F108" i="19" s="1"/>
  <c r="F81" i="19"/>
  <c r="K93" i="19"/>
  <c r="G365" i="19"/>
  <c r="G369" i="19"/>
  <c r="G392" i="19" s="1"/>
  <c r="Q20" i="19"/>
  <c r="Q12" i="19"/>
  <c r="Q14" i="19" s="1"/>
  <c r="F436" i="19"/>
  <c r="F440" i="19"/>
  <c r="F463" i="19" s="1"/>
  <c r="M645" i="19"/>
  <c r="M647" i="19" s="1"/>
  <c r="DP31" i="3"/>
  <c r="DP32" i="3" s="1"/>
  <c r="DQ26" i="3"/>
  <c r="M507" i="19"/>
  <c r="M511" i="19"/>
  <c r="M534" i="19" s="1"/>
  <c r="E22" i="19"/>
  <c r="I149" i="19"/>
  <c r="I151" i="19" s="1"/>
  <c r="D375" i="19"/>
  <c r="D392" i="19" s="1"/>
  <c r="P306" i="19"/>
  <c r="E582" i="19"/>
  <c r="E605" i="19" s="1"/>
  <c r="E578" i="19"/>
  <c r="J207" i="19"/>
  <c r="P511" i="19"/>
  <c r="P534" i="19" s="1"/>
  <c r="P507" i="19"/>
  <c r="N582" i="19"/>
  <c r="N605" i="19" s="1"/>
  <c r="N578" i="19"/>
  <c r="M14" i="19"/>
  <c r="M37" i="19" s="1"/>
  <c r="M10" i="19"/>
  <c r="DJ24" i="18"/>
  <c r="F249" i="18" s="1"/>
  <c r="DM610" i="5"/>
  <c r="DL716" i="5"/>
  <c r="DJ8" i="18" s="1"/>
  <c r="F233" i="18" s="1"/>
  <c r="H578" i="19"/>
  <c r="H582" i="19"/>
  <c r="H605" i="19" s="1"/>
  <c r="O651" i="19"/>
  <c r="DV710" i="5"/>
  <c r="DV703" i="5"/>
  <c r="DV708" i="5"/>
  <c r="DV679" i="5"/>
  <c r="DV677" i="5"/>
  <c r="DV684" i="5"/>
  <c r="DU89" i="20" s="1"/>
  <c r="DU90" i="20" s="1"/>
  <c r="DV678" i="5"/>
  <c r="I582" i="19"/>
  <c r="I605" i="19" s="1"/>
  <c r="I578" i="19"/>
  <c r="J81" i="19"/>
  <c r="J85" i="19"/>
  <c r="J108" i="19" s="1"/>
  <c r="F223" i="19"/>
  <c r="F227" i="19"/>
  <c r="F250" i="19" s="1"/>
  <c r="I365" i="19"/>
  <c r="I369" i="19"/>
  <c r="I392" i="19" s="1"/>
  <c r="F519" i="19"/>
  <c r="H81" i="19"/>
  <c r="H85" i="19"/>
  <c r="H108" i="19" s="1"/>
  <c r="N85" i="19"/>
  <c r="N108" i="19" s="1"/>
  <c r="N81" i="19"/>
  <c r="O519" i="19"/>
  <c r="DD20" i="20"/>
  <c r="DC4" i="18"/>
  <c r="DE692" i="5"/>
  <c r="DE697" i="5"/>
  <c r="K645" i="19"/>
  <c r="K647" i="19" s="1"/>
  <c r="J22" i="19"/>
  <c r="D517" i="19"/>
  <c r="D534" i="19" s="1"/>
  <c r="P448" i="19"/>
  <c r="L369" i="19"/>
  <c r="L392" i="19" s="1"/>
  <c r="L365" i="19"/>
  <c r="O440" i="19"/>
  <c r="O463" i="19" s="1"/>
  <c r="O436" i="19"/>
  <c r="H519" i="19"/>
  <c r="I227" i="19"/>
  <c r="I250" i="19" s="1"/>
  <c r="I223" i="19"/>
  <c r="DO34" i="3"/>
  <c r="DO35" i="3" s="1"/>
  <c r="DO33" i="3"/>
  <c r="M519" i="19"/>
  <c r="G653" i="19"/>
  <c r="G649" i="19"/>
  <c r="P298" i="19"/>
  <c r="P321" i="19" s="1"/>
  <c r="P294" i="19"/>
  <c r="G22" i="19"/>
  <c r="I22" i="19"/>
  <c r="M22" i="19"/>
  <c r="J590" i="19"/>
  <c r="H590" i="19"/>
  <c r="G223" i="19"/>
  <c r="G227" i="19"/>
  <c r="G250" i="19" s="1"/>
  <c r="F235" i="19"/>
  <c r="I377" i="19"/>
  <c r="F294" i="19"/>
  <c r="F298" i="19"/>
  <c r="F321" i="19" s="1"/>
  <c r="M377" i="19"/>
  <c r="DC19" i="20"/>
  <c r="J365" i="19"/>
  <c r="J369" i="19"/>
  <c r="J392" i="19" s="1"/>
  <c r="E235" i="19"/>
  <c r="H227" i="19"/>
  <c r="H250" i="19" s="1"/>
  <c r="H223" i="19"/>
  <c r="O582" i="19"/>
  <c r="O605" i="19" s="1"/>
  <c r="O578" i="19"/>
  <c r="N93" i="19"/>
  <c r="F377" i="19"/>
  <c r="O511" i="19"/>
  <c r="O534" i="19" s="1"/>
  <c r="O507" i="19"/>
  <c r="J10" i="19"/>
  <c r="J14" i="19"/>
  <c r="J37" i="19" s="1"/>
  <c r="P440" i="19"/>
  <c r="P463" i="19" s="1"/>
  <c r="P436" i="19"/>
  <c r="L377" i="19"/>
  <c r="H507" i="19"/>
  <c r="H511" i="19"/>
  <c r="H534" i="19" s="1"/>
  <c r="J440" i="19"/>
  <c r="J463" i="19" s="1"/>
  <c r="J436" i="19"/>
  <c r="I235" i="19"/>
  <c r="M298" i="19"/>
  <c r="M321" i="19" s="1"/>
  <c r="M294" i="19"/>
  <c r="DW862" i="5"/>
  <c r="G93" i="19"/>
  <c r="D369" i="19"/>
  <c r="E361" i="19"/>
  <c r="E363" i="19" s="1"/>
  <c r="G10" i="19"/>
  <c r="G14" i="19"/>
  <c r="G37" i="19" s="1"/>
  <c r="DZ789" i="5"/>
  <c r="DY834" i="5"/>
  <c r="DY791" i="5"/>
  <c r="DY790" i="5"/>
  <c r="DQ57" i="20"/>
  <c r="DQ58" i="20" s="1"/>
  <c r="I10" i="19"/>
  <c r="I14" i="19"/>
  <c r="I37" i="19" s="1"/>
  <c r="K227" i="19"/>
  <c r="K250" i="19" s="1"/>
  <c r="K223" i="19"/>
  <c r="J582" i="19"/>
  <c r="J605" i="19" s="1"/>
  <c r="J578" i="19"/>
  <c r="G235" i="19"/>
  <c r="EA24" i="13"/>
  <c r="EA57" i="13" s="1"/>
  <c r="D623" i="19"/>
  <c r="D632" i="19" s="1"/>
  <c r="P561" i="19"/>
  <c r="Q552" i="19"/>
  <c r="K365" i="19"/>
  <c r="K369" i="19"/>
  <c r="K392" i="19" s="1"/>
  <c r="H235" i="19"/>
  <c r="DY27" i="3"/>
  <c r="DY25" i="3" a="1"/>
  <c r="DY25" i="3" s="1"/>
  <c r="DZ28" i="3"/>
  <c r="O590" i="19"/>
  <c r="EA20" i="16"/>
  <c r="DZ17" i="16"/>
  <c r="DZ14" i="16"/>
  <c r="DZ21" i="16" s="1"/>
  <c r="F369" i="19"/>
  <c r="F392" i="19" s="1"/>
  <c r="F365" i="19"/>
  <c r="I306" i="19"/>
  <c r="D511" i="19"/>
  <c r="E503" i="19"/>
  <c r="E505" i="19" s="1"/>
  <c r="DV702" i="5"/>
  <c r="J448" i="19"/>
  <c r="M85" i="19"/>
  <c r="M108" i="19" s="1"/>
  <c r="M81" i="19"/>
  <c r="M306" i="19"/>
  <c r="DF63" i="20"/>
  <c r="DG691" i="5"/>
  <c r="DG675" i="5"/>
  <c r="O593" i="19" s="1"/>
  <c r="DG620" i="5"/>
  <c r="O591" i="19" s="1"/>
  <c r="DG611" i="5"/>
  <c r="DG674" i="5"/>
  <c r="G81" i="19"/>
  <c r="G85" i="19"/>
  <c r="G108" i="19" s="1"/>
  <c r="M235" i="19"/>
  <c r="Q367" i="19"/>
  <c r="Q369" i="19" s="1"/>
  <c r="Q375" i="19"/>
  <c r="P657" i="19"/>
  <c r="P675" i="19"/>
  <c r="Q655" i="19"/>
  <c r="J227" i="19"/>
  <c r="J250" i="19" s="1"/>
  <c r="J223" i="19"/>
  <c r="DY625" i="5"/>
  <c r="K235" i="19"/>
  <c r="P369" i="19"/>
  <c r="P392" i="19" s="1"/>
  <c r="P365" i="19"/>
  <c r="O180" i="19"/>
  <c r="P85" i="19"/>
  <c r="P108" i="19" s="1"/>
  <c r="P81" i="19"/>
  <c r="I348" i="19"/>
  <c r="O369" i="19"/>
  <c r="O392" i="19" s="1"/>
  <c r="O365" i="19"/>
  <c r="P14" i="19"/>
  <c r="D85" i="19" s="1"/>
  <c r="D83" i="19"/>
  <c r="E77" i="19" s="1"/>
  <c r="E79" i="19" s="1"/>
  <c r="P10" i="19"/>
  <c r="DT643" i="5"/>
  <c r="N653" i="19"/>
  <c r="N649" i="19"/>
  <c r="I294" i="19"/>
  <c r="I298" i="19"/>
  <c r="I321" i="19" s="1"/>
  <c r="L578" i="19"/>
  <c r="L582" i="19"/>
  <c r="L605" i="19" s="1"/>
  <c r="BD736" i="5"/>
  <c r="BB14" i="18" s="1"/>
  <c r="F114" i="18" s="1"/>
  <c r="EA13" i="21"/>
  <c r="DU3" i="18"/>
  <c r="E253" i="18" s="1"/>
  <c r="DW743" i="5"/>
  <c r="DU18" i="18" s="1"/>
  <c r="E268" i="18" s="1"/>
  <c r="DW711" i="5"/>
  <c r="DW705" i="5"/>
  <c r="DW699" i="5"/>
  <c r="DW693" i="5"/>
  <c r="DW704" i="5"/>
  <c r="DW698" i="5"/>
  <c r="DW709" i="5"/>
  <c r="DW707" i="5"/>
  <c r="DW701" i="5"/>
  <c r="DW689" i="5"/>
  <c r="DW700" i="5"/>
  <c r="DW690" i="5"/>
  <c r="DW696" i="5"/>
  <c r="DW694" i="5"/>
  <c r="DW706" i="5"/>
  <c r="DW695" i="5"/>
  <c r="DW606" i="5"/>
  <c r="DX612" i="5"/>
  <c r="DW676" i="5"/>
  <c r="K10" i="19"/>
  <c r="K14" i="19"/>
  <c r="K37" i="19" s="1"/>
  <c r="Q225" i="19"/>
  <c r="Q227" i="19" s="1"/>
  <c r="Q233" i="19"/>
  <c r="M93" i="19"/>
  <c r="DU640" i="5"/>
  <c r="DU641" i="5" s="1"/>
  <c r="BG631" i="5"/>
  <c r="BG632" i="5" s="1"/>
  <c r="I436" i="19"/>
  <c r="I440" i="19"/>
  <c r="I463" i="19" s="1"/>
  <c r="E377" i="19"/>
  <c r="Q304" i="19"/>
  <c r="Q296" i="19"/>
  <c r="Q298" i="19" s="1"/>
  <c r="M227" i="19"/>
  <c r="M250" i="19" s="1"/>
  <c r="M223" i="19"/>
  <c r="K507" i="19"/>
  <c r="K511" i="19"/>
  <c r="K534" i="19" s="1"/>
  <c r="DS49" i="20"/>
  <c r="DS52" i="20" s="1"/>
  <c r="DS50" i="20"/>
  <c r="DS46" i="20"/>
  <c r="N440" i="19"/>
  <c r="N463" i="19" s="1"/>
  <c r="N436" i="19"/>
  <c r="J235" i="19"/>
  <c r="Q580" i="19"/>
  <c r="Q582" i="19" s="1"/>
  <c r="E519" i="19"/>
  <c r="L207" i="19"/>
  <c r="F180" i="19"/>
  <c r="D440" i="19"/>
  <c r="E432" i="19"/>
  <c r="E434" i="19" s="1"/>
  <c r="D248" i="19"/>
  <c r="D226" i="19"/>
  <c r="D156" i="19"/>
  <c r="E148" i="19"/>
  <c r="E150" i="19" s="1"/>
  <c r="Q587" i="19"/>
  <c r="Q588" i="19" s="1"/>
  <c r="H653" i="19"/>
  <c r="H649" i="19"/>
  <c r="BE20" i="20"/>
  <c r="BD4" i="18"/>
  <c r="BF692" i="5"/>
  <c r="BF697" i="5"/>
  <c r="M440" i="19"/>
  <c r="M463" i="19" s="1"/>
  <c r="M436" i="19"/>
  <c r="L590" i="19"/>
  <c r="L306" i="19"/>
  <c r="DM24" i="16"/>
  <c r="DM25" i="16" s="1"/>
  <c r="DM19" i="16" s="1"/>
  <c r="K22" i="19"/>
  <c r="H22" i="19"/>
  <c r="DW72" i="22"/>
  <c r="DV71" i="22"/>
  <c r="I590" i="19"/>
  <c r="DU666" i="5"/>
  <c r="DU667" i="5" s="1"/>
  <c r="I448" i="19"/>
  <c r="E369" i="19"/>
  <c r="E392" i="19" s="1"/>
  <c r="E365" i="19"/>
  <c r="I507" i="19"/>
  <c r="I511" i="19"/>
  <c r="I534" i="19" s="1"/>
  <c r="K519" i="19"/>
  <c r="DT615" i="5"/>
  <c r="N448" i="19"/>
  <c r="DX855" i="5"/>
  <c r="DX848" i="5"/>
  <c r="E649" i="19"/>
  <c r="E653" i="19"/>
  <c r="L22" i="19"/>
  <c r="N180" i="19"/>
  <c r="E511" i="19"/>
  <c r="E534" i="19" s="1"/>
  <c r="E507" i="19"/>
  <c r="N369" i="19"/>
  <c r="N392" i="19" s="1"/>
  <c r="N365" i="19"/>
  <c r="P377" i="19"/>
  <c r="D446" i="19"/>
  <c r="D463" i="19" s="1"/>
  <c r="K207" i="19"/>
  <c r="P93" i="19"/>
  <c r="D162" i="19"/>
  <c r="D179" i="19" s="1"/>
  <c r="BC9" i="18"/>
  <c r="G109" i="18" s="1"/>
  <c r="BE730" i="5"/>
  <c r="BE739" i="5" s="1"/>
  <c r="G519" i="19"/>
  <c r="L14" i="19"/>
  <c r="L37" i="19" s="1"/>
  <c r="L10" i="19"/>
  <c r="O298" i="19"/>
  <c r="O321" i="19" s="1"/>
  <c r="O294" i="19"/>
  <c r="N377" i="19"/>
  <c r="BC6" i="18" l="1"/>
  <c r="G106" i="18" s="1"/>
  <c r="AS96" i="20"/>
  <c r="AS94" i="20"/>
  <c r="AS28" i="20"/>
  <c r="AU11" i="14" s="1"/>
  <c r="AS26" i="20"/>
  <c r="BD23" i="20"/>
  <c r="BD91" i="20"/>
  <c r="P590" i="19"/>
  <c r="P581" i="19" s="1"/>
  <c r="P605" i="19"/>
  <c r="DS54" i="20"/>
  <c r="DS56" i="20" s="1"/>
  <c r="BF712" i="5"/>
  <c r="BF714" i="5" s="1"/>
  <c r="DU629" i="5"/>
  <c r="DU630" i="5" s="1"/>
  <c r="DG63" i="20"/>
  <c r="DH691" i="5"/>
  <c r="DH675" i="5"/>
  <c r="P593" i="19" s="1"/>
  <c r="D664" i="19" s="1"/>
  <c r="DH674" i="5"/>
  <c r="DH611" i="5"/>
  <c r="DH620" i="5"/>
  <c r="P591" i="19" s="1"/>
  <c r="D662" i="19" s="1"/>
  <c r="DT631" i="5"/>
  <c r="DT632" i="5" s="1"/>
  <c r="DS646" i="5"/>
  <c r="DS637" i="5"/>
  <c r="DS672" i="5"/>
  <c r="DS663" i="5"/>
  <c r="BE736" i="5"/>
  <c r="BC14" i="18" s="1"/>
  <c r="G114" i="18" s="1"/>
  <c r="DT670" i="5"/>
  <c r="DT671" i="5" s="1"/>
  <c r="DR64" i="20"/>
  <c r="DS633" i="5"/>
  <c r="DS624" i="5"/>
  <c r="P290" i="19"/>
  <c r="P292" i="19" s="1"/>
  <c r="P291" i="19" s="1"/>
  <c r="K535" i="19"/>
  <c r="K532" i="19"/>
  <c r="K510" i="19"/>
  <c r="BE19" i="20"/>
  <c r="J290" i="19"/>
  <c r="J292" i="19" s="1"/>
  <c r="J291" i="19" s="1"/>
  <c r="H77" i="19"/>
  <c r="H79" i="19" s="1"/>
  <c r="H78" i="19" s="1"/>
  <c r="H6" i="19"/>
  <c r="H8" i="19" s="1"/>
  <c r="H7" i="19" s="1"/>
  <c r="F60" i="25" s="1"/>
  <c r="F64" i="25" s="1"/>
  <c r="E62" i="25"/>
  <c r="E66" i="25" s="1"/>
  <c r="I35" i="19"/>
  <c r="I38" i="19"/>
  <c r="G56" i="25" s="1"/>
  <c r="G57" i="25" s="1"/>
  <c r="I13" i="19"/>
  <c r="D164" i="19"/>
  <c r="P106" i="19"/>
  <c r="P84" i="19"/>
  <c r="P109" i="19"/>
  <c r="L603" i="19"/>
  <c r="L581" i="19"/>
  <c r="L606" i="19"/>
  <c r="L6" i="19"/>
  <c r="L8" i="19" s="1"/>
  <c r="L7" i="19" s="1"/>
  <c r="J60" i="25" s="1"/>
  <c r="J64" i="25" s="1"/>
  <c r="I62" i="25"/>
  <c r="I66" i="25" s="1"/>
  <c r="DG685" i="5"/>
  <c r="O592" i="19"/>
  <c r="O603" i="19" s="1"/>
  <c r="O581" i="19"/>
  <c r="O606" i="19"/>
  <c r="K432" i="19"/>
  <c r="K434" i="19" s="1"/>
  <c r="K433" i="19" s="1"/>
  <c r="K6" i="19"/>
  <c r="K8" i="19" s="1"/>
  <c r="K7" i="19" s="1"/>
  <c r="I60" i="25" s="1"/>
  <c r="I64" i="25" s="1"/>
  <c r="H62" i="25"/>
  <c r="H66" i="25" s="1"/>
  <c r="E251" i="19"/>
  <c r="E248" i="19"/>
  <c r="E226" i="19"/>
  <c r="F251" i="19"/>
  <c r="F248" i="19"/>
  <c r="F226" i="19"/>
  <c r="G13" i="19"/>
  <c r="G35" i="19"/>
  <c r="G38" i="19"/>
  <c r="E56" i="25" s="1"/>
  <c r="E57" i="25" s="1"/>
  <c r="O653" i="19"/>
  <c r="O649" i="19"/>
  <c r="DQ31" i="3"/>
  <c r="DQ32" i="3" s="1"/>
  <c r="DR26" i="3"/>
  <c r="H361" i="19"/>
  <c r="H363" i="19" s="1"/>
  <c r="H362" i="19" s="1"/>
  <c r="H106" i="19"/>
  <c r="H84" i="19"/>
  <c r="H109" i="19"/>
  <c r="I6" i="19"/>
  <c r="I8" i="19" s="1"/>
  <c r="I7" i="19" s="1"/>
  <c r="G60" i="25" s="1"/>
  <c r="G64" i="25" s="1"/>
  <c r="F62" i="25"/>
  <c r="F66" i="25" s="1"/>
  <c r="Q519" i="19"/>
  <c r="Q534" i="19"/>
  <c r="I361" i="19"/>
  <c r="I363" i="19" s="1"/>
  <c r="I362" i="19" s="1"/>
  <c r="F461" i="19"/>
  <c r="F439" i="19"/>
  <c r="F464" i="19"/>
  <c r="K393" i="19"/>
  <c r="K390" i="19"/>
  <c r="K368" i="19"/>
  <c r="H390" i="19"/>
  <c r="H368" i="19"/>
  <c r="H393" i="19"/>
  <c r="K322" i="19"/>
  <c r="K297" i="19"/>
  <c r="K319" i="19"/>
  <c r="G6" i="19"/>
  <c r="G8" i="19" s="1"/>
  <c r="G7" i="19" s="1"/>
  <c r="E60" i="25" s="1"/>
  <c r="E64" i="25" s="1"/>
  <c r="D62" i="25"/>
  <c r="D66" i="25" s="1"/>
  <c r="N361" i="19"/>
  <c r="N363" i="19" s="1"/>
  <c r="N362" i="19" s="1"/>
  <c r="O390" i="19"/>
  <c r="O368" i="19"/>
  <c r="O393" i="19"/>
  <c r="P219" i="19"/>
  <c r="P221" i="19" s="1"/>
  <c r="P220" i="19" s="1"/>
  <c r="O503" i="19"/>
  <c r="O505" i="19" s="1"/>
  <c r="O504" i="19" s="1"/>
  <c r="G645" i="19"/>
  <c r="G647" i="19" s="1"/>
  <c r="G646" i="19" s="1"/>
  <c r="DR57" i="20"/>
  <c r="DR58" i="20" s="1"/>
  <c r="F645" i="19"/>
  <c r="F647" i="19" s="1"/>
  <c r="F646" i="19" s="1"/>
  <c r="E646" i="19"/>
  <c r="E648" i="19" s="1"/>
  <c r="DV84" i="22"/>
  <c r="DV83" i="22"/>
  <c r="DV82" i="22"/>
  <c r="DV81" i="22"/>
  <c r="BH629" i="5" s="1"/>
  <c r="BH630" i="5" s="1"/>
  <c r="DV89" i="22"/>
  <c r="DV88" i="22"/>
  <c r="DV87" i="22"/>
  <c r="DV76" i="22"/>
  <c r="DW639" i="5" s="1"/>
  <c r="DV80" i="22"/>
  <c r="DV90" i="22"/>
  <c r="DV77" i="22"/>
  <c r="DW652" i="5" s="1"/>
  <c r="DV74" i="22"/>
  <c r="DW613" i="5" s="1"/>
  <c r="DV75" i="22"/>
  <c r="DW626" i="5" s="1"/>
  <c r="DV78" i="22"/>
  <c r="DW665" i="5" s="1"/>
  <c r="E532" i="19"/>
  <c r="E510" i="19"/>
  <c r="E535" i="19"/>
  <c r="Q657" i="19"/>
  <c r="Q675" i="19"/>
  <c r="P503" i="19"/>
  <c r="P505" i="19" s="1"/>
  <c r="P504" i="19" s="1"/>
  <c r="DP34" i="3"/>
  <c r="DP35" i="3" s="1"/>
  <c r="DP33" i="3"/>
  <c r="K109" i="19"/>
  <c r="K106" i="19"/>
  <c r="K84" i="19"/>
  <c r="G503" i="19"/>
  <c r="G505" i="19" s="1"/>
  <c r="G504" i="19" s="1"/>
  <c r="K464" i="19"/>
  <c r="K461" i="19"/>
  <c r="K439" i="19"/>
  <c r="N322" i="19"/>
  <c r="N319" i="19"/>
  <c r="N297" i="19"/>
  <c r="G464" i="19"/>
  <c r="G439" i="19"/>
  <c r="G461" i="19"/>
  <c r="N535" i="19"/>
  <c r="N510" i="19"/>
  <c r="N532" i="19"/>
  <c r="O106" i="19"/>
  <c r="O84" i="19"/>
  <c r="O109" i="19"/>
  <c r="G574" i="19"/>
  <c r="G576" i="19" s="1"/>
  <c r="G575" i="19" s="1"/>
  <c r="F658" i="19"/>
  <c r="F659" i="19" s="1"/>
  <c r="DJ617" i="5"/>
  <c r="O322" i="19"/>
  <c r="O319" i="19"/>
  <c r="O297" i="19"/>
  <c r="J535" i="19"/>
  <c r="J532" i="19"/>
  <c r="J510" i="19"/>
  <c r="CZ9" i="18"/>
  <c r="H209" i="18" s="1"/>
  <c r="DB730" i="5"/>
  <c r="DS650" i="5"/>
  <c r="DS659" i="5"/>
  <c r="DT657" i="5"/>
  <c r="DT658" i="5" s="1"/>
  <c r="E390" i="19"/>
  <c r="E368" i="19"/>
  <c r="E393" i="19"/>
  <c r="G510" i="19"/>
  <c r="G535" i="19"/>
  <c r="G532" i="19"/>
  <c r="J503" i="19"/>
  <c r="J505" i="19" s="1"/>
  <c r="DX72" i="22"/>
  <c r="DW71" i="22"/>
  <c r="E149" i="19"/>
  <c r="E151" i="19" s="1"/>
  <c r="Q590" i="19"/>
  <c r="Q605" i="19"/>
  <c r="L503" i="19"/>
  <c r="L505" i="19" s="1"/>
  <c r="L504" i="19" s="1"/>
  <c r="DT644" i="5"/>
  <c r="DT645" i="5" s="1"/>
  <c r="K248" i="19"/>
  <c r="K226" i="19"/>
  <c r="K251" i="19"/>
  <c r="DZ25" i="3" a="1"/>
  <c r="DZ25" i="3" s="1"/>
  <c r="EA28" i="3"/>
  <c r="DZ27" i="3"/>
  <c r="K361" i="19"/>
  <c r="K363" i="19" s="1"/>
  <c r="K362" i="19" s="1"/>
  <c r="H219" i="19"/>
  <c r="H221" i="19" s="1"/>
  <c r="H220" i="19" s="1"/>
  <c r="H535" i="19"/>
  <c r="H532" i="19"/>
  <c r="H510" i="19"/>
  <c r="M617" i="19"/>
  <c r="I77" i="19"/>
  <c r="I79" i="19" s="1"/>
  <c r="I78" i="19" s="1"/>
  <c r="I574" i="19"/>
  <c r="I576" i="19" s="1"/>
  <c r="I575" i="19" s="1"/>
  <c r="F574" i="19"/>
  <c r="F576" i="19" s="1"/>
  <c r="E575" i="19"/>
  <c r="E577" i="19" s="1"/>
  <c r="E603" i="19"/>
  <c r="E581" i="19"/>
  <c r="E606" i="19"/>
  <c r="P6" i="19"/>
  <c r="P8" i="19" s="1"/>
  <c r="P7" i="19" s="1"/>
  <c r="N60" i="25" s="1"/>
  <c r="N64" i="25" s="1"/>
  <c r="M62" i="25"/>
  <c r="M66" i="25" s="1"/>
  <c r="G149" i="19"/>
  <c r="G151" i="19" s="1"/>
  <c r="Q93" i="19"/>
  <c r="Q108" i="19"/>
  <c r="O290" i="19"/>
  <c r="O292" i="19" s="1"/>
  <c r="DZ638" i="5"/>
  <c r="CQ99" i="20"/>
  <c r="CR763" i="5" s="1"/>
  <c r="I109" i="19"/>
  <c r="I84" i="19"/>
  <c r="I106" i="19"/>
  <c r="O219" i="19"/>
  <c r="O221" i="19" s="1"/>
  <c r="DN24" i="16"/>
  <c r="DN25" i="16" s="1"/>
  <c r="DN19" i="16" s="1"/>
  <c r="L574" i="19"/>
  <c r="L576" i="19" s="1"/>
  <c r="L575" i="19" s="1"/>
  <c r="G251" i="19"/>
  <c r="G248" i="19"/>
  <c r="G226" i="19"/>
  <c r="G106" i="19"/>
  <c r="G84" i="19"/>
  <c r="G109" i="19"/>
  <c r="P432" i="19"/>
  <c r="P434" i="19" s="1"/>
  <c r="P433" i="19" s="1"/>
  <c r="M612" i="19"/>
  <c r="DE712" i="5"/>
  <c r="F532" i="19"/>
  <c r="F510" i="19"/>
  <c r="F535" i="19"/>
  <c r="DU96" i="20"/>
  <c r="DU94" i="20"/>
  <c r="G77" i="19"/>
  <c r="G79" i="19" s="1"/>
  <c r="G78" i="19" s="1"/>
  <c r="M606" i="19"/>
  <c r="M603" i="19"/>
  <c r="M581" i="19"/>
  <c r="K646" i="19"/>
  <c r="K648" i="19" s="1"/>
  <c r="J109" i="19"/>
  <c r="J84" i="19"/>
  <c r="J106" i="19"/>
  <c r="K503" i="19"/>
  <c r="K505" i="19" s="1"/>
  <c r="E461" i="19"/>
  <c r="E439" i="19"/>
  <c r="E464" i="19"/>
  <c r="DP18" i="16"/>
  <c r="DO22" i="16"/>
  <c r="DO23" i="16" s="1"/>
  <c r="N617" i="19"/>
  <c r="DC71" i="20"/>
  <c r="DC51" i="20"/>
  <c r="DC21" i="20"/>
  <c r="DC22" i="20" s="1"/>
  <c r="DB5" i="18"/>
  <c r="DD714" i="5"/>
  <c r="D448" i="19"/>
  <c r="P390" i="19"/>
  <c r="P368" i="19"/>
  <c r="P393" i="19"/>
  <c r="H13" i="19"/>
  <c r="H35" i="19"/>
  <c r="H38" i="19"/>
  <c r="F56" i="25" s="1"/>
  <c r="F57" i="25" s="1"/>
  <c r="EB13" i="21"/>
  <c r="DV3" i="18"/>
  <c r="F253" i="18" s="1"/>
  <c r="DX743" i="5"/>
  <c r="DV18" i="18" s="1"/>
  <c r="F268" i="18" s="1"/>
  <c r="DX711" i="5"/>
  <c r="DX704" i="5"/>
  <c r="DX698" i="5"/>
  <c r="DX709" i="5"/>
  <c r="DX707" i="5"/>
  <c r="DX689" i="5"/>
  <c r="DX700" i="5"/>
  <c r="DX690" i="5"/>
  <c r="DY612" i="5"/>
  <c r="DX696" i="5"/>
  <c r="DX694" i="5"/>
  <c r="DX676" i="5"/>
  <c r="DX706" i="5"/>
  <c r="DX701" i="5"/>
  <c r="DX695" i="5"/>
  <c r="DX699" i="5"/>
  <c r="DX693" i="5"/>
  <c r="DX606" i="5"/>
  <c r="DX702" i="5" s="1"/>
  <c r="DX705" i="5"/>
  <c r="Q377" i="19"/>
  <c r="Q392" i="19"/>
  <c r="O611" i="19"/>
  <c r="F390" i="19"/>
  <c r="F368" i="19"/>
  <c r="F393" i="19"/>
  <c r="H606" i="19"/>
  <c r="H603" i="19"/>
  <c r="H581" i="19"/>
  <c r="H645" i="19"/>
  <c r="H647" i="19" s="1"/>
  <c r="H646" i="19" s="1"/>
  <c r="DK24" i="18"/>
  <c r="G249" i="18" s="1"/>
  <c r="DM716" i="5"/>
  <c r="DK8" i="18" s="1"/>
  <c r="G233" i="18" s="1"/>
  <c r="DN610" i="5"/>
  <c r="D377" i="19"/>
  <c r="P319" i="19"/>
  <c r="P322" i="19"/>
  <c r="P297" i="19"/>
  <c r="DU668" i="5"/>
  <c r="DU669" i="5" s="1"/>
  <c r="F219" i="19"/>
  <c r="F221" i="19" s="1"/>
  <c r="F220" i="19" s="1"/>
  <c r="E220" i="19"/>
  <c r="E222" i="19" s="1"/>
  <c r="I432" i="19"/>
  <c r="I434" i="19" s="1"/>
  <c r="I433" i="19" s="1"/>
  <c r="G390" i="19"/>
  <c r="G368" i="19"/>
  <c r="G393" i="19"/>
  <c r="DI618" i="5"/>
  <c r="DI619" i="5" s="1"/>
  <c r="L648" i="19"/>
  <c r="H464" i="19"/>
  <c r="H439" i="19"/>
  <c r="H461" i="19"/>
  <c r="DU40" i="20"/>
  <c r="DU45" i="20" s="1"/>
  <c r="DV30" i="3" a="1"/>
  <c r="DV30" i="3" s="1"/>
  <c r="DV614" i="5"/>
  <c r="DV615" i="5" s="1"/>
  <c r="L290" i="19"/>
  <c r="L292" i="19" s="1"/>
  <c r="L291" i="19" s="1"/>
  <c r="M461" i="19"/>
  <c r="M439" i="19"/>
  <c r="M464" i="19"/>
  <c r="F13" i="19"/>
  <c r="F35" i="19"/>
  <c r="F38" i="19"/>
  <c r="D56" i="25" s="1"/>
  <c r="D57" i="25" s="1"/>
  <c r="K290" i="19"/>
  <c r="K292" i="19" s="1"/>
  <c r="O248" i="19"/>
  <c r="O226" i="19"/>
  <c r="O251" i="19"/>
  <c r="N612" i="19"/>
  <c r="DF712" i="5"/>
  <c r="L632" i="19"/>
  <c r="F361" i="19"/>
  <c r="F363" i="19" s="1"/>
  <c r="F362" i="19" s="1"/>
  <c r="E362" i="19"/>
  <c r="E364" i="19" s="1"/>
  <c r="N432" i="19"/>
  <c r="N434" i="19" s="1"/>
  <c r="N219" i="19"/>
  <c r="N221" i="19" s="1"/>
  <c r="N220" i="19" s="1"/>
  <c r="BF64" i="20"/>
  <c r="BG624" i="5"/>
  <c r="BG633" i="5"/>
  <c r="BG691" i="5"/>
  <c r="BG685" i="5"/>
  <c r="N62" i="25"/>
  <c r="O361" i="19"/>
  <c r="O363" i="19" s="1"/>
  <c r="I464" i="19"/>
  <c r="I461" i="19"/>
  <c r="I439" i="19"/>
  <c r="DW710" i="5"/>
  <c r="DW708" i="5"/>
  <c r="DW703" i="5"/>
  <c r="DW684" i="5"/>
  <c r="DV89" i="20" s="1"/>
  <c r="DV90" i="20" s="1"/>
  <c r="DW679" i="5"/>
  <c r="DW678" i="5"/>
  <c r="DW677" i="5"/>
  <c r="DW702" i="5"/>
  <c r="K574" i="19"/>
  <c r="K576" i="19" s="1"/>
  <c r="K575" i="19" s="1"/>
  <c r="DY848" i="5"/>
  <c r="DY855" i="5"/>
  <c r="N106" i="19"/>
  <c r="N84" i="19"/>
  <c r="N109" i="19"/>
  <c r="M393" i="19"/>
  <c r="M390" i="19"/>
  <c r="M368" i="19"/>
  <c r="J606" i="19"/>
  <c r="J603" i="19"/>
  <c r="J581" i="19"/>
  <c r="M361" i="19"/>
  <c r="M363" i="19" s="1"/>
  <c r="M362" i="19" s="1"/>
  <c r="K204" i="18"/>
  <c r="N606" i="19"/>
  <c r="N603" i="19"/>
  <c r="N581" i="19"/>
  <c r="C62" i="25"/>
  <c r="C66" i="25" s="1"/>
  <c r="E7" i="19"/>
  <c r="F6" i="19"/>
  <c r="F8" i="19" s="1"/>
  <c r="F7" i="19" s="1"/>
  <c r="D60" i="25" s="1"/>
  <c r="D64" i="25" s="1"/>
  <c r="E659" i="19"/>
  <c r="F77" i="19"/>
  <c r="F79" i="19" s="1"/>
  <c r="F78" i="19" s="1"/>
  <c r="E78" i="19"/>
  <c r="E80" i="19" s="1"/>
  <c r="DY664" i="5"/>
  <c r="DX682" i="5"/>
  <c r="DV653" i="5"/>
  <c r="DV654" i="5" s="1"/>
  <c r="F432" i="19"/>
  <c r="F434" i="19" s="1"/>
  <c r="E433" i="19"/>
  <c r="E435" i="19" s="1"/>
  <c r="M503" i="19"/>
  <c r="M505" i="19" s="1"/>
  <c r="M504" i="19" s="1"/>
  <c r="J319" i="19"/>
  <c r="J322" i="19"/>
  <c r="J297" i="19"/>
  <c r="L151" i="19"/>
  <c r="H503" i="19"/>
  <c r="H505" i="19" s="1"/>
  <c r="H504" i="19" s="1"/>
  <c r="DD19" i="20"/>
  <c r="J361" i="19"/>
  <c r="J363" i="19" s="1"/>
  <c r="J362" i="19" s="1"/>
  <c r="N6" i="19"/>
  <c r="N8" i="19" s="1"/>
  <c r="N7" i="19" s="1"/>
  <c r="L60" i="25" s="1"/>
  <c r="L64" i="25" s="1"/>
  <c r="K62" i="25"/>
  <c r="K66" i="25" s="1"/>
  <c r="G432" i="19"/>
  <c r="G434" i="19" s="1"/>
  <c r="G433" i="19" s="1"/>
  <c r="O461" i="19"/>
  <c r="O439" i="19"/>
  <c r="O464" i="19"/>
  <c r="G606" i="19"/>
  <c r="G603" i="19"/>
  <c r="G581" i="19"/>
  <c r="L77" i="19"/>
  <c r="L79" i="19" s="1"/>
  <c r="L78" i="19" s="1"/>
  <c r="DV666" i="5"/>
  <c r="DV667" i="5" s="1"/>
  <c r="M149" i="19"/>
  <c r="M151" i="19" s="1"/>
  <c r="J393" i="19"/>
  <c r="J390" i="19"/>
  <c r="J368" i="19"/>
  <c r="Q164" i="19"/>
  <c r="Q179" i="19"/>
  <c r="K603" i="19"/>
  <c r="K581" i="19"/>
  <c r="K606" i="19"/>
  <c r="M646" i="19"/>
  <c r="M648" i="19" s="1"/>
  <c r="L204" i="18"/>
  <c r="H104" i="18"/>
  <c r="J248" i="19"/>
  <c r="J226" i="19"/>
  <c r="J251" i="19"/>
  <c r="K38" i="19"/>
  <c r="I56" i="25" s="1"/>
  <c r="I57" i="25" s="1"/>
  <c r="K13" i="19"/>
  <c r="K35" i="19"/>
  <c r="J333" i="19"/>
  <c r="M109" i="19"/>
  <c r="M106" i="19"/>
  <c r="M84" i="19"/>
  <c r="P361" i="19"/>
  <c r="P363" i="19" s="1"/>
  <c r="M322" i="19"/>
  <c r="M297" i="19"/>
  <c r="M319" i="19"/>
  <c r="I319" i="19"/>
  <c r="I351" i="19" s="1"/>
  <c r="I297" i="19"/>
  <c r="I322" i="19"/>
  <c r="DZ834" i="5"/>
  <c r="EA789" i="5"/>
  <c r="DZ791" i="5"/>
  <c r="DZ790" i="5"/>
  <c r="DX862" i="5"/>
  <c r="I503" i="19"/>
  <c r="I505" i="19" s="1"/>
  <c r="M532" i="19"/>
  <c r="M535" i="19"/>
  <c r="M510" i="19"/>
  <c r="N390" i="19"/>
  <c r="N368" i="19"/>
  <c r="N393" i="19"/>
  <c r="F503" i="19"/>
  <c r="F505" i="19" s="1"/>
  <c r="F504" i="19" s="1"/>
  <c r="E504" i="19"/>
  <c r="E506" i="19" s="1"/>
  <c r="N461" i="19"/>
  <c r="N439" i="19"/>
  <c r="N464" i="19"/>
  <c r="DU642" i="5"/>
  <c r="DU643" i="5" s="1"/>
  <c r="J328" i="19"/>
  <c r="D280" i="19"/>
  <c r="D278" i="19"/>
  <c r="O432" i="19"/>
  <c r="O434" i="19" s="1"/>
  <c r="O433" i="19" s="1"/>
  <c r="Q321" i="19"/>
  <c r="Q306" i="19"/>
  <c r="G361" i="19"/>
  <c r="G363" i="19" s="1"/>
  <c r="G362" i="19" s="1"/>
  <c r="H251" i="19"/>
  <c r="H248" i="19"/>
  <c r="H226" i="19"/>
  <c r="L219" i="19"/>
  <c r="L221" i="19" s="1"/>
  <c r="L220" i="19" s="1"/>
  <c r="L393" i="19"/>
  <c r="L390" i="19"/>
  <c r="L368" i="19"/>
  <c r="P574" i="19"/>
  <c r="P576" i="19" s="1"/>
  <c r="P575" i="19" s="1"/>
  <c r="M38" i="19"/>
  <c r="K56" i="25" s="1"/>
  <c r="K57" i="25" s="1"/>
  <c r="M13" i="19"/>
  <c r="M35" i="19"/>
  <c r="L532" i="19"/>
  <c r="L535" i="19"/>
  <c r="L510" i="19"/>
  <c r="D590" i="19"/>
  <c r="P510" i="19"/>
  <c r="P532" i="19"/>
  <c r="P564" i="19" s="1"/>
  <c r="P535" i="19"/>
  <c r="O38" i="19"/>
  <c r="M56" i="25" s="1"/>
  <c r="M57" i="25" s="1"/>
  <c r="O35" i="19"/>
  <c r="O13" i="19"/>
  <c r="N574" i="19"/>
  <c r="N576" i="19" s="1"/>
  <c r="N575" i="19" s="1"/>
  <c r="G658" i="19"/>
  <c r="G659" i="19" s="1"/>
  <c r="DK617" i="5"/>
  <c r="P13" i="19"/>
  <c r="D84" i="19" s="1"/>
  <c r="D93" i="19"/>
  <c r="P35" i="19"/>
  <c r="P38" i="19"/>
  <c r="N56" i="25" s="1"/>
  <c r="N57" i="25" s="1"/>
  <c r="G319" i="19"/>
  <c r="G297" i="19"/>
  <c r="G322" i="19"/>
  <c r="E319" i="19"/>
  <c r="E297" i="19"/>
  <c r="E322" i="19"/>
  <c r="J645" i="19"/>
  <c r="J647" i="19" s="1"/>
  <c r="M432" i="19"/>
  <c r="M434" i="19" s="1"/>
  <c r="M433" i="19" s="1"/>
  <c r="F290" i="19"/>
  <c r="F292" i="19" s="1"/>
  <c r="F291" i="19" s="1"/>
  <c r="E291" i="19"/>
  <c r="E293" i="19" s="1"/>
  <c r="DT49" i="20"/>
  <c r="DT52" i="20" s="1"/>
  <c r="DT50" i="20"/>
  <c r="DT46" i="20"/>
  <c r="DE19" i="20"/>
  <c r="P651" i="19"/>
  <c r="Q235" i="19"/>
  <c r="Q250" i="19"/>
  <c r="M574" i="19"/>
  <c r="M576" i="19" s="1"/>
  <c r="M575" i="19" s="1"/>
  <c r="DZ625" i="5"/>
  <c r="M248" i="19"/>
  <c r="M226" i="19"/>
  <c r="M251" i="19"/>
  <c r="N77" i="19"/>
  <c r="N79" i="19" s="1"/>
  <c r="N78" i="19" s="1"/>
  <c r="N290" i="19"/>
  <c r="N292" i="19" s="1"/>
  <c r="N291" i="19" s="1"/>
  <c r="G290" i="19"/>
  <c r="G292" i="19" s="1"/>
  <c r="G291" i="19" s="1"/>
  <c r="D519" i="19"/>
  <c r="P461" i="19"/>
  <c r="P439" i="19"/>
  <c r="P464" i="19"/>
  <c r="O510" i="19"/>
  <c r="O532" i="19"/>
  <c r="O535" i="19"/>
  <c r="G219" i="19"/>
  <c r="G221" i="19" s="1"/>
  <c r="G220" i="19" s="1"/>
  <c r="O574" i="19"/>
  <c r="O576" i="19" s="1"/>
  <c r="E13" i="19"/>
  <c r="E35" i="19"/>
  <c r="E38" i="19"/>
  <c r="C56" i="25" s="1"/>
  <c r="F106" i="19"/>
  <c r="F84" i="19"/>
  <c r="F109" i="19"/>
  <c r="H432" i="19"/>
  <c r="H434" i="19" s="1"/>
  <c r="H433" i="19" s="1"/>
  <c r="DV627" i="5"/>
  <c r="DV628" i="5" s="1"/>
  <c r="P37" i="19"/>
  <c r="E106" i="19"/>
  <c r="E84" i="19"/>
  <c r="E109" i="19"/>
  <c r="J77" i="19"/>
  <c r="J79" i="19" s="1"/>
  <c r="J78" i="19" s="1"/>
  <c r="CP99" i="20"/>
  <c r="CQ763" i="5" s="1"/>
  <c r="I290" i="19"/>
  <c r="I292" i="19" s="1"/>
  <c r="I291" i="19" s="1"/>
  <c r="N248" i="19"/>
  <c r="N226" i="19"/>
  <c r="N251" i="19"/>
  <c r="F606" i="19"/>
  <c r="F603" i="19"/>
  <c r="F581" i="19"/>
  <c r="EC23" i="13"/>
  <c r="E22" i="13"/>
  <c r="E23" i="13" s="1"/>
  <c r="I219" i="19"/>
  <c r="I221" i="19" s="1"/>
  <c r="I220" i="19" s="1"/>
  <c r="O77" i="19"/>
  <c r="O79" i="19" s="1"/>
  <c r="O78" i="19" s="1"/>
  <c r="Q37" i="19"/>
  <c r="Q22" i="19"/>
  <c r="EA14" i="21"/>
  <c r="DV16" i="20"/>
  <c r="DV17" i="20" s="1"/>
  <c r="DU2" i="18"/>
  <c r="E252" i="18" s="1"/>
  <c r="DZ15" i="16"/>
  <c r="DW648" i="5"/>
  <c r="DW649" i="5" s="1"/>
  <c r="DW609" i="5"/>
  <c r="DW661" i="5"/>
  <c r="DW662" i="5" s="1"/>
  <c r="DW635" i="5"/>
  <c r="DW636" i="5" s="1"/>
  <c r="DW622" i="5"/>
  <c r="DW623" i="5" s="1"/>
  <c r="DX607" i="5"/>
  <c r="DW738" i="5"/>
  <c r="DV732" i="5"/>
  <c r="DV800" i="5" s="1"/>
  <c r="M219" i="19"/>
  <c r="M221" i="19" s="1"/>
  <c r="L432" i="19"/>
  <c r="L434" i="19" s="1"/>
  <c r="L433" i="19" s="1"/>
  <c r="DV640" i="5"/>
  <c r="DV641" i="5" s="1"/>
  <c r="D108" i="19"/>
  <c r="Q448" i="19"/>
  <c r="Q463" i="19"/>
  <c r="L461" i="19"/>
  <c r="L439" i="19"/>
  <c r="L464" i="19"/>
  <c r="DV93" i="20"/>
  <c r="DV92" i="20"/>
  <c r="DV18" i="20"/>
  <c r="DV24" i="20"/>
  <c r="DV25" i="20"/>
  <c r="L109" i="19"/>
  <c r="L106" i="19"/>
  <c r="L84" i="19"/>
  <c r="H319" i="19"/>
  <c r="H322" i="19"/>
  <c r="H297" i="19"/>
  <c r="Q207" i="19"/>
  <c r="EA651" i="5"/>
  <c r="M77" i="19"/>
  <c r="M79" i="19" s="1"/>
  <c r="DA9" i="18"/>
  <c r="I209" i="18" s="1"/>
  <c r="DC730" i="5"/>
  <c r="L322" i="19"/>
  <c r="L297" i="19"/>
  <c r="L319" i="19"/>
  <c r="L361" i="19"/>
  <c r="L363" i="19" s="1"/>
  <c r="H574" i="19"/>
  <c r="H576" i="19" s="1"/>
  <c r="H575" i="19" s="1"/>
  <c r="DU656" i="5"/>
  <c r="F319" i="19"/>
  <c r="F297" i="19"/>
  <c r="F322" i="19"/>
  <c r="N38" i="19"/>
  <c r="L56" i="25" s="1"/>
  <c r="L57" i="25" s="1"/>
  <c r="N13" i="19"/>
  <c r="N35" i="19"/>
  <c r="DX15" i="20"/>
  <c r="DW14" i="20"/>
  <c r="O151" i="19"/>
  <c r="DV37" i="10"/>
  <c r="DW36" i="10"/>
  <c r="D306" i="19"/>
  <c r="P248" i="19"/>
  <c r="P226" i="19"/>
  <c r="P251" i="19"/>
  <c r="I535" i="19"/>
  <c r="I532" i="19"/>
  <c r="I510" i="19"/>
  <c r="J464" i="19"/>
  <c r="J461" i="19"/>
  <c r="J439" i="19"/>
  <c r="J6" i="19"/>
  <c r="J8" i="19" s="1"/>
  <c r="G62" i="25"/>
  <c r="G66" i="25" s="1"/>
  <c r="I251" i="19"/>
  <c r="I248" i="19"/>
  <c r="I226" i="19"/>
  <c r="I393" i="19"/>
  <c r="I390" i="19"/>
  <c r="I368" i="19"/>
  <c r="K77" i="19"/>
  <c r="K79" i="19" s="1"/>
  <c r="K78" i="19" s="1"/>
  <c r="P151" i="19"/>
  <c r="L248" i="19"/>
  <c r="L226" i="19"/>
  <c r="L251" i="19"/>
  <c r="M6" i="19"/>
  <c r="M8" i="19" s="1"/>
  <c r="M7" i="19" s="1"/>
  <c r="K60" i="25" s="1"/>
  <c r="K64" i="25" s="1"/>
  <c r="J62" i="25"/>
  <c r="J66" i="25" s="1"/>
  <c r="L38" i="19"/>
  <c r="J56" i="25" s="1"/>
  <c r="J57" i="25" s="1"/>
  <c r="L13" i="19"/>
  <c r="L35" i="19"/>
  <c r="I606" i="19"/>
  <c r="I603" i="19"/>
  <c r="I581" i="19"/>
  <c r="I645" i="19"/>
  <c r="I647" i="19" s="1"/>
  <c r="J432" i="19"/>
  <c r="J434" i="19" s="1"/>
  <c r="J433" i="19" s="1"/>
  <c r="N646" i="19"/>
  <c r="N648" i="19" s="1"/>
  <c r="O645" i="19"/>
  <c r="O647" i="19" s="1"/>
  <c r="K219" i="19"/>
  <c r="K221" i="19" s="1"/>
  <c r="K220" i="19" s="1"/>
  <c r="EB20" i="16"/>
  <c r="EA17" i="16"/>
  <c r="EA14" i="16"/>
  <c r="EA21" i="16" s="1"/>
  <c r="Q561" i="19"/>
  <c r="J219" i="19"/>
  <c r="J221" i="19" s="1"/>
  <c r="J35" i="19"/>
  <c r="J13" i="19"/>
  <c r="J38" i="19"/>
  <c r="H56" i="25" s="1"/>
  <c r="H57" i="25" s="1"/>
  <c r="J574" i="19"/>
  <c r="J576" i="19" s="1"/>
  <c r="N503" i="19"/>
  <c r="N505" i="19" s="1"/>
  <c r="N504" i="19" s="1"/>
  <c r="M290" i="19"/>
  <c r="M292" i="19" s="1"/>
  <c r="M291" i="19" s="1"/>
  <c r="H290" i="19"/>
  <c r="H292" i="19" s="1"/>
  <c r="H291" i="19" s="1"/>
  <c r="O6" i="19"/>
  <c r="O8" i="19" s="1"/>
  <c r="O7" i="19" s="1"/>
  <c r="M60" i="25" s="1"/>
  <c r="M64" i="25" s="1"/>
  <c r="L62" i="25"/>
  <c r="L66" i="25" s="1"/>
  <c r="P77" i="19"/>
  <c r="P79" i="19" s="1"/>
  <c r="P78" i="19" s="1"/>
  <c r="D661" i="19" l="1"/>
  <c r="D652" i="19" s="1"/>
  <c r="L633" i="19"/>
  <c r="P606" i="19"/>
  <c r="Q593" i="19"/>
  <c r="BE51" i="20"/>
  <c r="BD5" i="18"/>
  <c r="H105" i="18" s="1"/>
  <c r="BE21" i="20"/>
  <c r="BE22" i="20" s="1"/>
  <c r="AT96" i="20" s="1"/>
  <c r="BE71" i="20"/>
  <c r="AS29" i="20"/>
  <c r="AS99" i="20"/>
  <c r="AT763" i="5" s="1"/>
  <c r="M632" i="19"/>
  <c r="M635" i="19" s="1"/>
  <c r="E24" i="13"/>
  <c r="E34" i="13" s="1"/>
  <c r="DT54" i="20"/>
  <c r="DT56" i="20" s="1"/>
  <c r="J348" i="19"/>
  <c r="J349" i="19" s="1"/>
  <c r="DT646" i="5"/>
  <c r="DT637" i="5"/>
  <c r="DS64" i="20"/>
  <c r="DT633" i="5"/>
  <c r="DT624" i="5"/>
  <c r="DV655" i="5"/>
  <c r="DV656" i="5" s="1"/>
  <c r="DT663" i="5"/>
  <c r="DT672" i="5"/>
  <c r="DV668" i="5"/>
  <c r="DV669" i="5" s="1"/>
  <c r="DU644" i="5"/>
  <c r="DU645" i="5" s="1"/>
  <c r="DV642" i="5"/>
  <c r="DV643" i="5" s="1"/>
  <c r="DU670" i="5"/>
  <c r="DU671" i="5" s="1"/>
  <c r="E67" i="19"/>
  <c r="Q35" i="19"/>
  <c r="E65" i="19"/>
  <c r="I564" i="19"/>
  <c r="I562" i="19"/>
  <c r="I349" i="19"/>
  <c r="L564" i="19"/>
  <c r="L562" i="19"/>
  <c r="H280" i="19"/>
  <c r="H278" i="19"/>
  <c r="M564" i="19"/>
  <c r="M562" i="19"/>
  <c r="DZ848" i="5"/>
  <c r="DZ855" i="5"/>
  <c r="O493" i="19"/>
  <c r="O491" i="19"/>
  <c r="H506" i="19"/>
  <c r="M422" i="19"/>
  <c r="M420" i="19"/>
  <c r="O138" i="19"/>
  <c r="O136" i="19"/>
  <c r="P506" i="19"/>
  <c r="DV40" i="20"/>
  <c r="DV45" i="20" s="1"/>
  <c r="DW614" i="5"/>
  <c r="DW615" i="5" s="1"/>
  <c r="DW30" i="3" a="1"/>
  <c r="DW30" i="3" s="1"/>
  <c r="P293" i="19"/>
  <c r="M67" i="19"/>
  <c r="M65" i="19"/>
  <c r="F433" i="19"/>
  <c r="F435" i="19" s="1"/>
  <c r="F564" i="19"/>
  <c r="F562" i="19"/>
  <c r="E635" i="19"/>
  <c r="E633" i="19"/>
  <c r="DW89" i="22"/>
  <c r="DW88" i="22"/>
  <c r="DW87" i="22"/>
  <c r="DW80" i="22"/>
  <c r="DW78" i="22"/>
  <c r="DX665" i="5" s="1"/>
  <c r="DW90" i="22"/>
  <c r="DW83" i="22"/>
  <c r="DW76" i="22"/>
  <c r="DX639" i="5" s="1"/>
  <c r="DW82" i="22"/>
  <c r="DW81" i="22"/>
  <c r="DW74" i="22"/>
  <c r="DX613" i="5" s="1"/>
  <c r="DW75" i="22"/>
  <c r="DX626" i="5" s="1"/>
  <c r="DW84" i="22"/>
  <c r="DW77" i="22"/>
  <c r="DX652" i="5" s="1"/>
  <c r="DT650" i="5"/>
  <c r="DT659" i="5"/>
  <c r="N564" i="19"/>
  <c r="N562" i="19"/>
  <c r="DW653" i="5"/>
  <c r="DW654" i="5" s="1"/>
  <c r="F648" i="19"/>
  <c r="O422" i="19"/>
  <c r="O420" i="19"/>
  <c r="G67" i="19"/>
  <c r="G65" i="19"/>
  <c r="K435" i="19"/>
  <c r="H9" i="19"/>
  <c r="F63" i="25" s="1"/>
  <c r="F61" i="25"/>
  <c r="O80" i="19"/>
  <c r="N280" i="19"/>
  <c r="N278" i="19"/>
  <c r="N293" i="19"/>
  <c r="M577" i="19"/>
  <c r="Q319" i="19"/>
  <c r="E351" i="19"/>
  <c r="E349" i="19"/>
  <c r="N577" i="19"/>
  <c r="K67" i="19"/>
  <c r="K65" i="19"/>
  <c r="G435" i="19"/>
  <c r="N66" i="25"/>
  <c r="O66" i="25" s="1"/>
  <c r="O62" i="25"/>
  <c r="F364" i="19"/>
  <c r="F67" i="19"/>
  <c r="F65" i="19"/>
  <c r="DU49" i="20"/>
  <c r="DU52" i="20" s="1"/>
  <c r="DU50" i="20"/>
  <c r="DU46" i="20"/>
  <c r="DO24" i="16"/>
  <c r="DO25" i="16" s="1"/>
  <c r="DO19" i="16" s="1"/>
  <c r="DD71" i="20"/>
  <c r="DD51" i="20"/>
  <c r="DD21" i="20"/>
  <c r="DD22" i="20" s="1"/>
  <c r="DC5" i="18"/>
  <c r="DE714" i="5"/>
  <c r="L577" i="19"/>
  <c r="H222" i="19"/>
  <c r="K280" i="19"/>
  <c r="K278" i="19"/>
  <c r="DX71" i="22"/>
  <c r="DY72" i="22"/>
  <c r="DJ618" i="5"/>
  <c r="DJ619" i="5" s="1"/>
  <c r="K422" i="19"/>
  <c r="K420" i="19"/>
  <c r="I9" i="19"/>
  <c r="G63" i="25" s="1"/>
  <c r="G61" i="25"/>
  <c r="J67" i="19"/>
  <c r="J65" i="19"/>
  <c r="N67" i="19"/>
  <c r="N65" i="19"/>
  <c r="I435" i="19"/>
  <c r="H648" i="19"/>
  <c r="DQ18" i="16"/>
  <c r="DP22" i="16"/>
  <c r="DP23" i="16" s="1"/>
  <c r="F676" i="19"/>
  <c r="F661" i="19"/>
  <c r="DL616" i="5"/>
  <c r="N364" i="19"/>
  <c r="P562" i="19"/>
  <c r="L635" i="19"/>
  <c r="H80" i="19"/>
  <c r="DS57" i="20"/>
  <c r="DS58" i="20" s="1"/>
  <c r="EB651" i="5"/>
  <c r="G222" i="19"/>
  <c r="O67" i="19"/>
  <c r="O65" i="19"/>
  <c r="P577" i="19"/>
  <c r="Q297" i="19"/>
  <c r="Q322" i="19"/>
  <c r="N493" i="19"/>
  <c r="N491" i="19"/>
  <c r="DZ664" i="5"/>
  <c r="DY682" i="5"/>
  <c r="N138" i="19"/>
  <c r="N136" i="19"/>
  <c r="DV96" i="20"/>
  <c r="DV94" i="20"/>
  <c r="BF20" i="20"/>
  <c r="BE4" i="18"/>
  <c r="BG692" i="5"/>
  <c r="BG697" i="5"/>
  <c r="H493" i="19"/>
  <c r="H491" i="19"/>
  <c r="Q368" i="19"/>
  <c r="Q393" i="19"/>
  <c r="I577" i="19"/>
  <c r="I504" i="19"/>
  <c r="I506" i="19" s="1"/>
  <c r="F575" i="19"/>
  <c r="F577" i="19" s="1"/>
  <c r="G493" i="19"/>
  <c r="G491" i="19"/>
  <c r="G506" i="19"/>
  <c r="DW640" i="5"/>
  <c r="DW641" i="5" s="1"/>
  <c r="DW642" i="5" s="1"/>
  <c r="G648" i="19"/>
  <c r="F280" i="19"/>
  <c r="F278" i="19"/>
  <c r="DH685" i="5"/>
  <c r="P592" i="19"/>
  <c r="EB14" i="21"/>
  <c r="DW16" i="20"/>
  <c r="DW17" i="20" s="1"/>
  <c r="DV2" i="18"/>
  <c r="F252" i="18" s="1"/>
  <c r="EA15" i="16"/>
  <c r="DX648" i="5"/>
  <c r="DX649" i="5" s="1"/>
  <c r="DX661" i="5"/>
  <c r="DX662" i="5" s="1"/>
  <c r="DX622" i="5"/>
  <c r="DX623" i="5" s="1"/>
  <c r="DY607" i="5"/>
  <c r="DX635" i="5"/>
  <c r="DX636" i="5" s="1"/>
  <c r="DX609" i="5"/>
  <c r="DV629" i="5"/>
  <c r="DV630" i="5" s="1"/>
  <c r="H435" i="19"/>
  <c r="DY862" i="5"/>
  <c r="H293" i="19"/>
  <c r="P280" i="19"/>
  <c r="P278" i="19"/>
  <c r="I293" i="19"/>
  <c r="M78" i="19"/>
  <c r="M80" i="19" s="1"/>
  <c r="M293" i="19"/>
  <c r="D319" i="19"/>
  <c r="D297" i="19"/>
  <c r="D322" i="19"/>
  <c r="N80" i="19"/>
  <c r="Q251" i="19"/>
  <c r="Q226" i="19"/>
  <c r="G351" i="19"/>
  <c r="G349" i="19"/>
  <c r="O575" i="19"/>
  <c r="O577" i="19" s="1"/>
  <c r="L80" i="19"/>
  <c r="N9" i="19"/>
  <c r="L63" i="25" s="1"/>
  <c r="L61" i="25"/>
  <c r="K327" i="19"/>
  <c r="DE71" i="20"/>
  <c r="DE21" i="20"/>
  <c r="DE22" i="20" s="1"/>
  <c r="DE51" i="20"/>
  <c r="DD5" i="18"/>
  <c r="DF714" i="5"/>
  <c r="F222" i="19"/>
  <c r="H635" i="19"/>
  <c r="H633" i="19"/>
  <c r="P422" i="19"/>
  <c r="P420" i="19"/>
  <c r="Q84" i="19"/>
  <c r="Q109" i="19"/>
  <c r="K364" i="19"/>
  <c r="G564" i="19"/>
  <c r="G562" i="19"/>
  <c r="G577" i="19"/>
  <c r="Q651" i="19"/>
  <c r="Q653" i="19" s="1"/>
  <c r="H138" i="19"/>
  <c r="H136" i="19"/>
  <c r="J293" i="19"/>
  <c r="BF717" i="5"/>
  <c r="G676" i="19"/>
  <c r="G661" i="19"/>
  <c r="J435" i="19"/>
  <c r="DW37" i="10"/>
  <c r="DX36" i="10"/>
  <c r="L435" i="19"/>
  <c r="O564" i="19"/>
  <c r="O562" i="19"/>
  <c r="F506" i="19"/>
  <c r="K635" i="19"/>
  <c r="K633" i="19"/>
  <c r="M364" i="19"/>
  <c r="N632" i="19"/>
  <c r="N633" i="19" s="1"/>
  <c r="M493" i="19"/>
  <c r="M491" i="19"/>
  <c r="D461" i="19"/>
  <c r="D439" i="19"/>
  <c r="D464" i="19"/>
  <c r="Q461" i="19"/>
  <c r="E493" i="19"/>
  <c r="E491" i="19"/>
  <c r="G80" i="19"/>
  <c r="P435" i="19"/>
  <c r="L506" i="19"/>
  <c r="K138" i="19"/>
  <c r="K136" i="19"/>
  <c r="G9" i="19"/>
  <c r="E63" i="25" s="1"/>
  <c r="E61" i="25"/>
  <c r="F493" i="19"/>
  <c r="F491" i="19"/>
  <c r="P138" i="19"/>
  <c r="P136" i="19"/>
  <c r="P611" i="19"/>
  <c r="Q13" i="19"/>
  <c r="Q38" i="19"/>
  <c r="D510" i="19"/>
  <c r="D532" i="19"/>
  <c r="D535" i="19"/>
  <c r="J646" i="19"/>
  <c r="J648" i="19" s="1"/>
  <c r="M9" i="19"/>
  <c r="K63" i="25" s="1"/>
  <c r="K61" i="25"/>
  <c r="G364" i="19"/>
  <c r="I635" i="19"/>
  <c r="I633" i="19"/>
  <c r="H61" i="25"/>
  <c r="H351" i="19"/>
  <c r="H349" i="19"/>
  <c r="J80" i="19"/>
  <c r="F293" i="19"/>
  <c r="P67" i="19"/>
  <c r="P65" i="19"/>
  <c r="L422" i="19"/>
  <c r="L420" i="19"/>
  <c r="N433" i="19"/>
  <c r="N435" i="19" s="1"/>
  <c r="O362" i="19"/>
  <c r="O364" i="19" s="1"/>
  <c r="J280" i="19"/>
  <c r="J278" i="19"/>
  <c r="J364" i="19"/>
  <c r="F80" i="19"/>
  <c r="L362" i="19"/>
  <c r="L364" i="19" s="1"/>
  <c r="L293" i="19"/>
  <c r="EC13" i="21"/>
  <c r="DW3" i="18"/>
  <c r="G253" i="18" s="1"/>
  <c r="DY743" i="5"/>
  <c r="DW18" i="18" s="1"/>
  <c r="G268" i="18" s="1"/>
  <c r="DY711" i="5"/>
  <c r="DY704" i="5"/>
  <c r="DY698" i="5"/>
  <c r="DY709" i="5"/>
  <c r="DY707" i="5"/>
  <c r="DY706" i="5"/>
  <c r="DY700" i="5"/>
  <c r="DY690" i="5"/>
  <c r="DY696" i="5"/>
  <c r="DY694" i="5"/>
  <c r="DY676" i="5"/>
  <c r="DY701" i="5"/>
  <c r="DY695" i="5"/>
  <c r="DY699" i="5"/>
  <c r="DY693" i="5"/>
  <c r="DY705" i="5"/>
  <c r="DZ612" i="5"/>
  <c r="DY606" i="5"/>
  <c r="DY689" i="5"/>
  <c r="DD717" i="5"/>
  <c r="I138" i="19"/>
  <c r="I136" i="19"/>
  <c r="I80" i="19"/>
  <c r="K504" i="19"/>
  <c r="K506" i="19" s="1"/>
  <c r="O506" i="19"/>
  <c r="H364" i="19"/>
  <c r="Q248" i="19"/>
  <c r="E280" i="19"/>
  <c r="E278" i="19"/>
  <c r="D177" i="19"/>
  <c r="D155" i="19"/>
  <c r="D180" i="19"/>
  <c r="H577" i="19"/>
  <c r="Q439" i="19"/>
  <c r="Q464" i="19"/>
  <c r="I222" i="19"/>
  <c r="L280" i="19"/>
  <c r="L278" i="19"/>
  <c r="N506" i="19"/>
  <c r="EB17" i="16"/>
  <c r="EB14" i="16"/>
  <c r="EB21" i="16" s="1"/>
  <c r="EC20" i="16"/>
  <c r="F351" i="19"/>
  <c r="F349" i="19"/>
  <c r="EC24" i="13"/>
  <c r="L24" i="13" s="1"/>
  <c r="F138" i="19"/>
  <c r="F136" i="19"/>
  <c r="M280" i="19"/>
  <c r="M278" i="19"/>
  <c r="D106" i="19"/>
  <c r="D109" i="19"/>
  <c r="O435" i="19"/>
  <c r="G635" i="19"/>
  <c r="G633" i="19"/>
  <c r="M506" i="19"/>
  <c r="E661" i="19"/>
  <c r="E676" i="19"/>
  <c r="K291" i="19"/>
  <c r="K293" i="19" s="1"/>
  <c r="J205" i="18"/>
  <c r="DB6" i="18"/>
  <c r="J206" i="18" s="1"/>
  <c r="J504" i="19"/>
  <c r="J506" i="19" s="1"/>
  <c r="Q532" i="19"/>
  <c r="E564" i="19"/>
  <c r="E562" i="19"/>
  <c r="BH631" i="5"/>
  <c r="BH632" i="5" s="1"/>
  <c r="O220" i="19"/>
  <c r="O222" i="19" s="1"/>
  <c r="I364" i="19"/>
  <c r="DR31" i="3"/>
  <c r="DR32" i="3" s="1"/>
  <c r="DS26" i="3"/>
  <c r="DF20" i="20"/>
  <c r="DE4" i="18"/>
  <c r="DG692" i="5"/>
  <c r="DG697" i="5"/>
  <c r="C60" i="25"/>
  <c r="E9" i="19"/>
  <c r="C63" i="25" s="1"/>
  <c r="I280" i="19"/>
  <c r="I278" i="19"/>
  <c r="J220" i="19"/>
  <c r="J222" i="19" s="1"/>
  <c r="J493" i="19"/>
  <c r="J491" i="19"/>
  <c r="DU657" i="5"/>
  <c r="DU658" i="5" s="1"/>
  <c r="L138" i="19"/>
  <c r="L136" i="19"/>
  <c r="M435" i="19"/>
  <c r="D603" i="19"/>
  <c r="D581" i="19"/>
  <c r="D606" i="19"/>
  <c r="N422" i="19"/>
  <c r="N420" i="19"/>
  <c r="Q155" i="19"/>
  <c r="Q180" i="19"/>
  <c r="J635" i="19"/>
  <c r="J633" i="19"/>
  <c r="J575" i="19"/>
  <c r="J577" i="19" s="1"/>
  <c r="M220" i="19"/>
  <c r="M222" i="19" s="1"/>
  <c r="DH63" i="20"/>
  <c r="DI691" i="5"/>
  <c r="DI675" i="5"/>
  <c r="E664" i="19" s="1"/>
  <c r="DI674" i="5"/>
  <c r="DI611" i="5"/>
  <c r="DI620" i="5"/>
  <c r="E662" i="19" s="1"/>
  <c r="CR96" i="20"/>
  <c r="CR94" i="20"/>
  <c r="CR28" i="20"/>
  <c r="CR29" i="20" s="1"/>
  <c r="CR26" i="20"/>
  <c r="DC23" i="20"/>
  <c r="DC91" i="20"/>
  <c r="J138" i="19"/>
  <c r="J136" i="19"/>
  <c r="G138" i="19"/>
  <c r="G136" i="19"/>
  <c r="EB28" i="3"/>
  <c r="EA25" i="3" a="1"/>
  <c r="EA25" i="3" s="1"/>
  <c r="EA27" i="3"/>
  <c r="J564" i="19"/>
  <c r="J562" i="19"/>
  <c r="P222" i="19"/>
  <c r="DQ34" i="3"/>
  <c r="DQ35" i="3" s="1"/>
  <c r="DQ33" i="3"/>
  <c r="P362" i="19"/>
  <c r="P364" i="19" s="1"/>
  <c r="K564" i="19"/>
  <c r="K562" i="19"/>
  <c r="G293" i="19"/>
  <c r="P80" i="19"/>
  <c r="O9" i="19"/>
  <c r="M63" i="25" s="1"/>
  <c r="M61" i="25"/>
  <c r="K222" i="19"/>
  <c r="L67" i="19"/>
  <c r="L65" i="19"/>
  <c r="K80" i="19"/>
  <c r="DW92" i="20"/>
  <c r="DW93" i="20"/>
  <c r="DW25" i="20"/>
  <c r="DW24" i="20"/>
  <c r="DW18" i="20"/>
  <c r="L493" i="19"/>
  <c r="L491" i="19"/>
  <c r="DX738" i="5"/>
  <c r="DW732" i="5"/>
  <c r="DW800" i="5" s="1"/>
  <c r="F635" i="19"/>
  <c r="F633" i="19"/>
  <c r="Q106" i="19"/>
  <c r="E138" i="19"/>
  <c r="E136" i="19"/>
  <c r="C57" i="25"/>
  <c r="O57" i="25" s="1"/>
  <c r="O56" i="25"/>
  <c r="P493" i="19"/>
  <c r="P491" i="19"/>
  <c r="EA625" i="5"/>
  <c r="P649" i="19"/>
  <c r="P653" i="19"/>
  <c r="I646" i="19"/>
  <c r="I648" i="19" s="1"/>
  <c r="DK618" i="5"/>
  <c r="DK619" i="5" s="1"/>
  <c r="L222" i="19"/>
  <c r="EA834" i="5"/>
  <c r="EA791" i="5"/>
  <c r="EA790" i="5"/>
  <c r="EB789" i="5"/>
  <c r="M138" i="19"/>
  <c r="M136" i="19"/>
  <c r="F9" i="19"/>
  <c r="D63" i="25" s="1"/>
  <c r="D61" i="25"/>
  <c r="K577" i="19"/>
  <c r="I493" i="19"/>
  <c r="I491" i="19"/>
  <c r="N222" i="19"/>
  <c r="O280" i="19"/>
  <c r="O278" i="19"/>
  <c r="D390" i="19"/>
  <c r="D368" i="19"/>
  <c r="D393" i="19"/>
  <c r="DX710" i="5"/>
  <c r="DX703" i="5"/>
  <c r="DX708" i="5"/>
  <c r="DX679" i="5"/>
  <c r="DX684" i="5"/>
  <c r="DW89" i="20" s="1"/>
  <c r="DW90" i="20" s="1"/>
  <c r="DX677" i="5"/>
  <c r="DX678" i="5"/>
  <c r="P9" i="19"/>
  <c r="N63" i="25" s="1"/>
  <c r="N61" i="25"/>
  <c r="Q581" i="19"/>
  <c r="Q606" i="19"/>
  <c r="Q390" i="19"/>
  <c r="DW666" i="5"/>
  <c r="DW667" i="5" s="1"/>
  <c r="P645" i="19"/>
  <c r="P647" i="19" s="1"/>
  <c r="O646" i="19"/>
  <c r="O648" i="19" s="1"/>
  <c r="J7" i="19"/>
  <c r="H60" i="25" s="1"/>
  <c r="H64" i="25" s="1"/>
  <c r="I67" i="19"/>
  <c r="I65" i="19"/>
  <c r="DY15" i="20"/>
  <c r="DX14" i="20"/>
  <c r="DL24" i="18"/>
  <c r="H249" i="18" s="1"/>
  <c r="DN716" i="5"/>
  <c r="DL8" i="18" s="1"/>
  <c r="H233" i="18" s="1"/>
  <c r="DO610" i="5"/>
  <c r="H67" i="19"/>
  <c r="H65" i="19"/>
  <c r="G280" i="19"/>
  <c r="G278" i="19"/>
  <c r="EA638" i="5"/>
  <c r="H564" i="19"/>
  <c r="H562" i="19"/>
  <c r="K493" i="19"/>
  <c r="K491" i="19"/>
  <c r="DW627" i="5"/>
  <c r="DW628" i="5" s="1"/>
  <c r="Q510" i="19"/>
  <c r="Q535" i="19"/>
  <c r="K9" i="19"/>
  <c r="I63" i="25" s="1"/>
  <c r="I61" i="25"/>
  <c r="L9" i="19"/>
  <c r="J63" i="25" s="1"/>
  <c r="J61" i="25"/>
  <c r="O291" i="19"/>
  <c r="O293" i="19" s="1"/>
  <c r="DU631" i="5"/>
  <c r="DU632" i="5" s="1"/>
  <c r="D677" i="19" l="1"/>
  <c r="M633" i="19"/>
  <c r="D24" i="13"/>
  <c r="E27" i="13"/>
  <c r="H27" i="13" s="1"/>
  <c r="E39" i="13"/>
  <c r="S39" i="13" s="1"/>
  <c r="BD6" i="18"/>
  <c r="H106" i="18" s="1"/>
  <c r="BE23" i="20"/>
  <c r="BE91" i="20"/>
  <c r="AT26" i="20"/>
  <c r="J351" i="19"/>
  <c r="AT28" i="20"/>
  <c r="AT99" i="20" s="1"/>
  <c r="AU763" i="5" s="1"/>
  <c r="AT94" i="20"/>
  <c r="CR99" i="20"/>
  <c r="CS763" i="5" s="1"/>
  <c r="BG712" i="5"/>
  <c r="BG714" i="5" s="1"/>
  <c r="Q493" i="19"/>
  <c r="DU54" i="20"/>
  <c r="DU56" i="20" s="1"/>
  <c r="P646" i="19"/>
  <c r="P648" i="19" s="1"/>
  <c r="DV631" i="5"/>
  <c r="DV632" i="5" s="1"/>
  <c r="DW629" i="5"/>
  <c r="DW630" i="5" s="1"/>
  <c r="DV657" i="5"/>
  <c r="DV658" i="5" s="1"/>
  <c r="BG64" i="20"/>
  <c r="BH633" i="5"/>
  <c r="BH624" i="5"/>
  <c r="BH691" i="5"/>
  <c r="BH685" i="5"/>
  <c r="DT64" i="20"/>
  <c r="DU633" i="5"/>
  <c r="DU624" i="5"/>
  <c r="DU646" i="5"/>
  <c r="DU637" i="5"/>
  <c r="DW655" i="5"/>
  <c r="DW656" i="5" s="1"/>
  <c r="DV670" i="5"/>
  <c r="DV671" i="5" s="1"/>
  <c r="DU650" i="5"/>
  <c r="DU659" i="5"/>
  <c r="DW668" i="5"/>
  <c r="DW669" i="5" s="1"/>
  <c r="Q491" i="19"/>
  <c r="DZ862" i="5"/>
  <c r="DX653" i="5"/>
  <c r="DX654" i="5" s="1"/>
  <c r="O617" i="19"/>
  <c r="EC57" i="13"/>
  <c r="J9" i="19"/>
  <c r="H63" i="25" s="1"/>
  <c r="D564" i="19"/>
  <c r="D562" i="19"/>
  <c r="D351" i="19"/>
  <c r="D349" i="19"/>
  <c r="I104" i="18"/>
  <c r="DT57" i="20"/>
  <c r="DT58" i="20" s="1"/>
  <c r="BF19" i="20"/>
  <c r="DP24" i="16"/>
  <c r="DP25" i="16" s="1"/>
  <c r="DP19" i="16" s="1"/>
  <c r="DX627" i="5"/>
  <c r="DX628" i="5" s="1"/>
  <c r="Q65" i="19"/>
  <c r="Q278" i="19"/>
  <c r="O612" i="19"/>
  <c r="DG712" i="5"/>
  <c r="ED13" i="21"/>
  <c r="DX3" i="18"/>
  <c r="H253" i="18" s="1"/>
  <c r="DZ709" i="5"/>
  <c r="DZ696" i="5"/>
  <c r="DZ690" i="5"/>
  <c r="DZ707" i="5"/>
  <c r="DZ706" i="5"/>
  <c r="DZ743" i="5"/>
  <c r="DX18" i="18" s="1"/>
  <c r="H268" i="18" s="1"/>
  <c r="DZ700" i="5"/>
  <c r="DZ694" i="5"/>
  <c r="DZ676" i="5"/>
  <c r="DZ698" i="5"/>
  <c r="DZ704" i="5"/>
  <c r="DZ695" i="5"/>
  <c r="DZ699" i="5"/>
  <c r="DZ693" i="5"/>
  <c r="DZ705" i="5"/>
  <c r="DZ689" i="5"/>
  <c r="DZ711" i="5"/>
  <c r="DZ606" i="5"/>
  <c r="DZ702" i="5" s="1"/>
  <c r="DZ701" i="5"/>
  <c r="EA612" i="5"/>
  <c r="DW96" i="20"/>
  <c r="DW94" i="20"/>
  <c r="D493" i="19"/>
  <c r="D491" i="19"/>
  <c r="DX37" i="10"/>
  <c r="DY36" i="10"/>
  <c r="DR18" i="16"/>
  <c r="DQ22" i="16"/>
  <c r="DQ23" i="16" s="1"/>
  <c r="DE717" i="5"/>
  <c r="DW40" i="20"/>
  <c r="DW45" i="20" s="1"/>
  <c r="DX614" i="5"/>
  <c r="DX615" i="5" s="1"/>
  <c r="DX30" i="3" a="1"/>
  <c r="DX30" i="3" s="1"/>
  <c r="Q67" i="19"/>
  <c r="Q564" i="19"/>
  <c r="DX93" i="20"/>
  <c r="DX92" i="20"/>
  <c r="DX25" i="20"/>
  <c r="DX24" i="20"/>
  <c r="DX18" i="20"/>
  <c r="EA848" i="5"/>
  <c r="EA855" i="5"/>
  <c r="DI685" i="5"/>
  <c r="E663" i="19"/>
  <c r="E674" i="19" s="1"/>
  <c r="M204" i="18"/>
  <c r="DF717" i="5"/>
  <c r="D663" i="19"/>
  <c r="D674" i="19" s="1"/>
  <c r="Q592" i="19"/>
  <c r="P603" i="19"/>
  <c r="K205" i="18"/>
  <c r="DC6" i="18"/>
  <c r="K206" i="18" s="1"/>
  <c r="DY738" i="5"/>
  <c r="DX732" i="5"/>
  <c r="DX800" i="5" s="1"/>
  <c r="DZ15" i="20"/>
  <c r="DY14" i="20"/>
  <c r="DF19" i="20"/>
  <c r="EC17" i="16"/>
  <c r="EC14" i="16"/>
  <c r="EC21" i="16" s="1"/>
  <c r="ED20" i="16"/>
  <c r="Q562" i="19"/>
  <c r="L205" i="18"/>
  <c r="DD6" i="18"/>
  <c r="L206" i="18" s="1"/>
  <c r="DG20" i="20"/>
  <c r="DF4" i="18"/>
  <c r="DH692" i="5"/>
  <c r="DH697" i="5"/>
  <c r="CS96" i="20"/>
  <c r="CS94" i="20"/>
  <c r="CS28" i="20"/>
  <c r="CS29" i="20" s="1"/>
  <c r="CS26" i="20"/>
  <c r="DD23" i="20"/>
  <c r="DD91" i="20"/>
  <c r="DV49" i="20"/>
  <c r="DV52" i="20" s="1"/>
  <c r="DV46" i="20"/>
  <c r="DV50" i="20"/>
  <c r="DJ63" i="20"/>
  <c r="DK691" i="5"/>
  <c r="DK675" i="5"/>
  <c r="G664" i="19" s="1"/>
  <c r="DK674" i="5"/>
  <c r="DK611" i="5"/>
  <c r="DK620" i="5"/>
  <c r="G662" i="19" s="1"/>
  <c r="E682" i="19"/>
  <c r="DS31" i="3"/>
  <c r="DS32" i="3" s="1"/>
  <c r="DT26" i="3"/>
  <c r="G677" i="19"/>
  <c r="G652" i="19"/>
  <c r="DI63" i="20"/>
  <c r="DJ675" i="5"/>
  <c r="F664" i="19" s="1"/>
  <c r="DJ674" i="5"/>
  <c r="DJ691" i="5"/>
  <c r="DJ611" i="5"/>
  <c r="DJ620" i="5"/>
  <c r="F662" i="19" s="1"/>
  <c r="DX640" i="5"/>
  <c r="DX641" i="5" s="1"/>
  <c r="DU672" i="5"/>
  <c r="DU663" i="5"/>
  <c r="D138" i="19"/>
  <c r="D136" i="19"/>
  <c r="D682" i="19"/>
  <c r="CT96" i="20"/>
  <c r="CT94" i="20"/>
  <c r="CT28" i="20"/>
  <c r="CT29" i="20" s="1"/>
  <c r="CT26" i="20"/>
  <c r="DE23" i="20"/>
  <c r="DE91" i="20"/>
  <c r="EC14" i="21"/>
  <c r="DX16" i="20"/>
  <c r="DX17" i="20" s="1"/>
  <c r="DW2" i="18"/>
  <c r="G252" i="18" s="1"/>
  <c r="EB15" i="16"/>
  <c r="DY648" i="5"/>
  <c r="DY649" i="5" s="1"/>
  <c r="DY661" i="5"/>
  <c r="DY662" i="5" s="1"/>
  <c r="DY635" i="5"/>
  <c r="DY636" i="5" s="1"/>
  <c r="DY622" i="5"/>
  <c r="DY623" i="5" s="1"/>
  <c r="DZ607" i="5"/>
  <c r="DY609" i="5"/>
  <c r="N635" i="19"/>
  <c r="EC28" i="3"/>
  <c r="EB27" i="3"/>
  <c r="EB25" i="3" a="1"/>
  <c r="EB25" i="3" s="1"/>
  <c r="DY710" i="5"/>
  <c r="DY703" i="5"/>
  <c r="DY708" i="5"/>
  <c r="DY677" i="5"/>
  <c r="DY684" i="5"/>
  <c r="DX89" i="20" s="1"/>
  <c r="DX90" i="20" s="1"/>
  <c r="DY679" i="5"/>
  <c r="DY678" i="5"/>
  <c r="EB625" i="5"/>
  <c r="Q138" i="19"/>
  <c r="D209" i="19"/>
  <c r="D207" i="19"/>
  <c r="DB9" i="18"/>
  <c r="J209" i="18" s="1"/>
  <c r="DD730" i="5"/>
  <c r="BD9" i="18"/>
  <c r="H109" i="18" s="1"/>
  <c r="BF730" i="5"/>
  <c r="BF739" i="5" s="1"/>
  <c r="H658" i="19"/>
  <c r="DL617" i="5"/>
  <c r="DZ72" i="22"/>
  <c r="DY71" i="22"/>
  <c r="E677" i="19"/>
  <c r="E652" i="19"/>
  <c r="DR34" i="3"/>
  <c r="DR35" i="3" s="1"/>
  <c r="DR33" i="3"/>
  <c r="EB638" i="5"/>
  <c r="EB834" i="5"/>
  <c r="EC789" i="5"/>
  <c r="EB790" i="5"/>
  <c r="EB791" i="5"/>
  <c r="Q136" i="19"/>
  <c r="D635" i="19"/>
  <c r="D633" i="19"/>
  <c r="I34" i="13"/>
  <c r="H34" i="13"/>
  <c r="N34" i="13"/>
  <c r="EA664" i="5"/>
  <c r="DZ682" i="5"/>
  <c r="EC651" i="5"/>
  <c r="F677" i="19"/>
  <c r="F652" i="19"/>
  <c r="DX90" i="22"/>
  <c r="DX87" i="22"/>
  <c r="DX80" i="22"/>
  <c r="DX78" i="22"/>
  <c r="DY665" i="5" s="1"/>
  <c r="DX77" i="22"/>
  <c r="DY652" i="5" s="1"/>
  <c r="DX84" i="22"/>
  <c r="DX83" i="22"/>
  <c r="DX82" i="22"/>
  <c r="DX89" i="22"/>
  <c r="DX81" i="22"/>
  <c r="BI629" i="5" s="1"/>
  <c r="BI630" i="5" s="1"/>
  <c r="DX75" i="22"/>
  <c r="DY626" i="5" s="1"/>
  <c r="DX74" i="22"/>
  <c r="DY613" i="5" s="1"/>
  <c r="DX88" i="22"/>
  <c r="DX76" i="22"/>
  <c r="DY639" i="5" s="1"/>
  <c r="DX666" i="5"/>
  <c r="DX667" i="5" s="1"/>
  <c r="DM24" i="18"/>
  <c r="I249" i="18" s="1"/>
  <c r="DO716" i="5"/>
  <c r="DM8" i="18" s="1"/>
  <c r="I233" i="18" s="1"/>
  <c r="DP610" i="5"/>
  <c r="Q280" i="19"/>
  <c r="DY702" i="5"/>
  <c r="DW643" i="5"/>
  <c r="K333" i="19"/>
  <c r="DM616" i="5"/>
  <c r="DV644" i="5"/>
  <c r="DV645" i="5" s="1"/>
  <c r="C64" i="25"/>
  <c r="O64" i="25" s="1"/>
  <c r="O60" i="25"/>
  <c r="O63" i="25" s="1"/>
  <c r="K328" i="19"/>
  <c r="Q611" i="19"/>
  <c r="I27" i="13" l="1"/>
  <c r="I28" i="13" s="1"/>
  <c r="H39" i="13"/>
  <c r="H43" i="13" s="1"/>
  <c r="AD27" i="13"/>
  <c r="AD28" i="13" s="1"/>
  <c r="AB27" i="13"/>
  <c r="AB28" i="13" s="1"/>
  <c r="AB29" i="13" s="1"/>
  <c r="AC27" i="13"/>
  <c r="AC28" i="13" s="1"/>
  <c r="AC29" i="13" s="1"/>
  <c r="I39" i="13"/>
  <c r="I43" i="13" s="1"/>
  <c r="Z27" i="13"/>
  <c r="Z28" i="13" s="1"/>
  <c r="X27" i="13"/>
  <c r="X28" i="13" s="1"/>
  <c r="AA27" i="13"/>
  <c r="AA28" i="13" s="1"/>
  <c r="AA29" i="13" s="1"/>
  <c r="AA30" i="13" s="1"/>
  <c r="Y27" i="13"/>
  <c r="Y28" i="13" s="1"/>
  <c r="U27" i="13"/>
  <c r="U28" i="13" s="1"/>
  <c r="U29" i="13" s="1"/>
  <c r="W27" i="13"/>
  <c r="W28" i="13" s="1"/>
  <c r="AG27" i="13"/>
  <c r="AG28" i="13" s="1"/>
  <c r="AG29" i="13" s="1"/>
  <c r="AG30" i="13" s="1"/>
  <c r="AF27" i="13"/>
  <c r="AF28" i="13" s="1"/>
  <c r="AF29" i="13" s="1"/>
  <c r="AF30" i="13" s="1"/>
  <c r="V27" i="13"/>
  <c r="V28" i="13" s="1"/>
  <c r="V29" i="13" s="1"/>
  <c r="V30" i="13" s="1"/>
  <c r="T27" i="13"/>
  <c r="T28" i="13" s="1"/>
  <c r="T29" i="13" s="1"/>
  <c r="AE27" i="13"/>
  <c r="AE28" i="13" s="1"/>
  <c r="AE29" i="13" s="1"/>
  <c r="AE30" i="13" s="1"/>
  <c r="AV11" i="14"/>
  <c r="AT29" i="20"/>
  <c r="BF51" i="20"/>
  <c r="BF71" i="20"/>
  <c r="BF21" i="20"/>
  <c r="BF22" i="20" s="1"/>
  <c r="AU96" i="20" s="1"/>
  <c r="BE5" i="18"/>
  <c r="I105" i="18" s="1"/>
  <c r="K348" i="19"/>
  <c r="K349" i="19" s="1"/>
  <c r="DV54" i="20"/>
  <c r="DV56" i="20" s="1"/>
  <c r="CS99" i="20"/>
  <c r="CT763" i="5" s="1"/>
  <c r="DX668" i="5"/>
  <c r="DX669" i="5" s="1"/>
  <c r="DX629" i="5"/>
  <c r="DX630" i="5" s="1"/>
  <c r="DV663" i="5"/>
  <c r="DV672" i="5"/>
  <c r="DW657" i="5"/>
  <c r="DW658" i="5" s="1"/>
  <c r="DX655" i="5"/>
  <c r="DX656" i="5" s="1"/>
  <c r="DV650" i="5"/>
  <c r="DV659" i="5"/>
  <c r="DW631" i="5"/>
  <c r="DW632" i="5" s="1"/>
  <c r="DV646" i="5"/>
  <c r="DV637" i="5"/>
  <c r="DU64" i="20"/>
  <c r="DV633" i="5"/>
  <c r="DV624" i="5"/>
  <c r="BF736" i="5"/>
  <c r="BD14" i="18" s="1"/>
  <c r="H114" i="18" s="1"/>
  <c r="EA15" i="20"/>
  <c r="DZ14" i="20"/>
  <c r="ED651" i="5"/>
  <c r="S43" i="13"/>
  <c r="S44" i="13" s="1"/>
  <c r="DD9" i="18"/>
  <c r="L209" i="18" s="1"/>
  <c r="DF730" i="5"/>
  <c r="DW644" i="5"/>
  <c r="DW645" i="5" s="1"/>
  <c r="DW49" i="20"/>
  <c r="DW52" i="20" s="1"/>
  <c r="DW46" i="20"/>
  <c r="DW50" i="20"/>
  <c r="DX96" i="20"/>
  <c r="DX94" i="20"/>
  <c r="DK685" i="5"/>
  <c r="G663" i="19"/>
  <c r="G674" i="19" s="1"/>
  <c r="ED17" i="16"/>
  <c r="ED14" i="16"/>
  <c r="ED21" i="16" s="1"/>
  <c r="EE20" i="16"/>
  <c r="DZ738" i="5"/>
  <c r="DY732" i="5"/>
  <c r="DY800" i="5" s="1"/>
  <c r="DU57" i="20"/>
  <c r="DU58" i="20" s="1"/>
  <c r="EC834" i="5"/>
  <c r="ED789" i="5"/>
  <c r="EC791" i="5"/>
  <c r="EC790" i="5"/>
  <c r="DY653" i="5"/>
  <c r="DY654" i="5" s="1"/>
  <c r="EA682" i="5"/>
  <c r="EB664" i="5"/>
  <c r="N43" i="13"/>
  <c r="ED14" i="21"/>
  <c r="DY16" i="20"/>
  <c r="DY17" i="20" s="1"/>
  <c r="DX2" i="18"/>
  <c r="H252" i="18" s="1"/>
  <c r="EC15" i="16"/>
  <c r="DZ661" i="5"/>
  <c r="DZ662" i="5" s="1"/>
  <c r="DZ609" i="5"/>
  <c r="DZ635" i="5"/>
  <c r="DZ636" i="5" s="1"/>
  <c r="DZ648" i="5"/>
  <c r="DZ649" i="5" s="1"/>
  <c r="EA607" i="5"/>
  <c r="DZ622" i="5"/>
  <c r="DZ623" i="5" s="1"/>
  <c r="G682" i="19"/>
  <c r="DC9" i="18"/>
  <c r="K209" i="18" s="1"/>
  <c r="DE730" i="5"/>
  <c r="EC625" i="5"/>
  <c r="DY666" i="5"/>
  <c r="DY667" i="5" s="1"/>
  <c r="DH20" i="20"/>
  <c r="DG4" i="18"/>
  <c r="DI692" i="5"/>
  <c r="DI697" i="5"/>
  <c r="EA862" i="5"/>
  <c r="ED28" i="3"/>
  <c r="EC25" i="3" a="1"/>
  <c r="EC25" i="3" s="1"/>
  <c r="EC27" i="3"/>
  <c r="H28" i="13"/>
  <c r="H29" i="13" s="1"/>
  <c r="H30" i="13" s="1"/>
  <c r="DY640" i="5"/>
  <c r="DY641" i="5" s="1"/>
  <c r="DY642" i="5" s="1"/>
  <c r="DY80" i="22"/>
  <c r="DO616" i="5" s="1"/>
  <c r="DY77" i="22"/>
  <c r="DZ652" i="5" s="1"/>
  <c r="DY76" i="22"/>
  <c r="DZ639" i="5" s="1"/>
  <c r="DY83" i="22"/>
  <c r="DY82" i="22"/>
  <c r="DY89" i="22"/>
  <c r="DY87" i="22"/>
  <c r="DY81" i="22"/>
  <c r="DY75" i="22"/>
  <c r="DZ626" i="5" s="1"/>
  <c r="DY90" i="22"/>
  <c r="DY78" i="22"/>
  <c r="DZ665" i="5" s="1"/>
  <c r="DY84" i="22"/>
  <c r="DY88" i="22"/>
  <c r="DY74" i="22"/>
  <c r="DZ613" i="5" s="1"/>
  <c r="P617" i="19"/>
  <c r="DQ24" i="16"/>
  <c r="DQ25" i="16" s="1"/>
  <c r="DQ19" i="16" s="1"/>
  <c r="EE13" i="21"/>
  <c r="DY3" i="18"/>
  <c r="I253" i="18" s="1"/>
  <c r="EA709" i="5"/>
  <c r="EA696" i="5"/>
  <c r="EA706" i="5"/>
  <c r="EA743" i="5"/>
  <c r="DY18" i="18" s="1"/>
  <c r="I268" i="18" s="1"/>
  <c r="EA711" i="5"/>
  <c r="EA705" i="5"/>
  <c r="EA699" i="5"/>
  <c r="EA700" i="5"/>
  <c r="EA694" i="5"/>
  <c r="EA690" i="5"/>
  <c r="EA676" i="5"/>
  <c r="EA698" i="5"/>
  <c r="EA701" i="5"/>
  <c r="EA695" i="5"/>
  <c r="EA693" i="5"/>
  <c r="EA707" i="5"/>
  <c r="EA689" i="5"/>
  <c r="EB612" i="5"/>
  <c r="EA704" i="5"/>
  <c r="EA606" i="5"/>
  <c r="EA702" i="5" s="1"/>
  <c r="BG717" i="5"/>
  <c r="EA72" i="22"/>
  <c r="DZ71" i="22"/>
  <c r="CT99" i="20"/>
  <c r="CU763" i="5" s="1"/>
  <c r="DT31" i="3"/>
  <c r="DT32" i="3" s="1"/>
  <c r="DU26" i="3"/>
  <c r="P612" i="19"/>
  <c r="Q612" i="19" s="1"/>
  <c r="DH712" i="5"/>
  <c r="DS18" i="16"/>
  <c r="DR22" i="16"/>
  <c r="DR23" i="16" s="1"/>
  <c r="BG20" i="20"/>
  <c r="BF4" i="18"/>
  <c r="BH692" i="5"/>
  <c r="BH697" i="5"/>
  <c r="DN616" i="5"/>
  <c r="EB855" i="5"/>
  <c r="EB848" i="5"/>
  <c r="I658" i="19"/>
  <c r="I659" i="19" s="1"/>
  <c r="DM617" i="5"/>
  <c r="DX40" i="20"/>
  <c r="DX45" i="20" s="1"/>
  <c r="DY30" i="3" a="1"/>
  <c r="DY30" i="3" s="1"/>
  <c r="DY614" i="5"/>
  <c r="DY615" i="5" s="1"/>
  <c r="EC638" i="5"/>
  <c r="DL618" i="5"/>
  <c r="DL619" i="5" s="1"/>
  <c r="DS34" i="3"/>
  <c r="DS35" i="3" s="1"/>
  <c r="DS33" i="3"/>
  <c r="DY37" i="10"/>
  <c r="DZ36" i="10"/>
  <c r="DZ710" i="5"/>
  <c r="DZ703" i="5"/>
  <c r="DZ708" i="5"/>
  <c r="DZ677" i="5"/>
  <c r="DZ679" i="5"/>
  <c r="DZ678" i="5"/>
  <c r="DZ684" i="5"/>
  <c r="DY89" i="20" s="1"/>
  <c r="DY90" i="20" s="1"/>
  <c r="L327" i="19"/>
  <c r="DJ685" i="5"/>
  <c r="F663" i="19"/>
  <c r="F674" i="19" s="1"/>
  <c r="DY627" i="5"/>
  <c r="DY628" i="5" s="1"/>
  <c r="H659" i="19"/>
  <c r="N204" i="18"/>
  <c r="Q603" i="19"/>
  <c r="DF71" i="20"/>
  <c r="DF51" i="20"/>
  <c r="DF21" i="20"/>
  <c r="DF22" i="20" s="1"/>
  <c r="DE5" i="18"/>
  <c r="DG714" i="5"/>
  <c r="DN24" i="18"/>
  <c r="J249" i="18" s="1"/>
  <c r="DP716" i="5"/>
  <c r="DN8" i="18" s="1"/>
  <c r="J233" i="18" s="1"/>
  <c r="DQ610" i="5"/>
  <c r="BI631" i="5"/>
  <c r="BI632" i="5" s="1"/>
  <c r="F682" i="19"/>
  <c r="DX642" i="5"/>
  <c r="DX643" i="5" s="1"/>
  <c r="DG19" i="20"/>
  <c r="DY93" i="20"/>
  <c r="DY92" i="20"/>
  <c r="DY25" i="20"/>
  <c r="DY24" i="20"/>
  <c r="DY18" i="20"/>
  <c r="O632" i="19"/>
  <c r="DW670" i="5"/>
  <c r="DW671" i="5" s="1"/>
  <c r="BE6" i="18" l="1"/>
  <c r="I106" i="18" s="1"/>
  <c r="K351" i="19"/>
  <c r="BF91" i="20"/>
  <c r="AU94" i="20"/>
  <c r="AU28" i="20"/>
  <c r="AU99" i="20" s="1"/>
  <c r="AV763" i="5" s="1"/>
  <c r="AU26" i="20"/>
  <c r="BF23" i="20"/>
  <c r="BH712" i="5"/>
  <c r="BH714" i="5" s="1"/>
  <c r="DW54" i="20"/>
  <c r="DW56" i="20" s="1"/>
  <c r="AD29" i="13"/>
  <c r="AD30" i="13" s="1"/>
  <c r="AG31" i="13"/>
  <c r="W29" i="13"/>
  <c r="W30" i="13" s="1"/>
  <c r="Y29" i="13"/>
  <c r="Y30" i="13" s="1"/>
  <c r="V31" i="13"/>
  <c r="X29" i="13"/>
  <c r="X30" i="13" s="1"/>
  <c r="AC30" i="13"/>
  <c r="AC31" i="13" s="1"/>
  <c r="DX657" i="5"/>
  <c r="DX658" i="5" s="1"/>
  <c r="AB30" i="13"/>
  <c r="AB31" i="13" s="1"/>
  <c r="U30" i="13"/>
  <c r="U31" i="13" s="1"/>
  <c r="DX631" i="5"/>
  <c r="DX632" i="5" s="1"/>
  <c r="DX670" i="5"/>
  <c r="DX671" i="5" s="1"/>
  <c r="DY643" i="5"/>
  <c r="EB15" i="20"/>
  <c r="EA14" i="20"/>
  <c r="DW650" i="5"/>
  <c r="DW659" i="5"/>
  <c r="EC855" i="5"/>
  <c r="EC848" i="5"/>
  <c r="BH64" i="20"/>
  <c r="BI633" i="5"/>
  <c r="BI624" i="5"/>
  <c r="BI691" i="5"/>
  <c r="BI685" i="5"/>
  <c r="J104" i="18"/>
  <c r="DZ627" i="5"/>
  <c r="DZ628" i="5" s="1"/>
  <c r="E688" i="19"/>
  <c r="ED625" i="5"/>
  <c r="E43" i="13"/>
  <c r="E44" i="13" s="1"/>
  <c r="D44" i="13" s="1"/>
  <c r="DJ20" i="20"/>
  <c r="DI4" i="18"/>
  <c r="DK692" i="5"/>
  <c r="DK697" i="5"/>
  <c r="DW663" i="5"/>
  <c r="DW672" i="5"/>
  <c r="CU96" i="20"/>
  <c r="CU94" i="20"/>
  <c r="CU28" i="20"/>
  <c r="CU29" i="20" s="1"/>
  <c r="CU26" i="20"/>
  <c r="DF23" i="20"/>
  <c r="DF91" i="20"/>
  <c r="DZ37" i="10"/>
  <c r="EA36" i="10"/>
  <c r="BG19" i="20"/>
  <c r="O633" i="19"/>
  <c r="O635" i="19"/>
  <c r="DI20" i="20"/>
  <c r="DH4" i="18"/>
  <c r="DJ692" i="5"/>
  <c r="DJ697" i="5"/>
  <c r="DR24" i="16"/>
  <c r="DR25" i="16" s="1"/>
  <c r="DR19" i="16" s="1"/>
  <c r="DZ80" i="22"/>
  <c r="DZ76" i="22"/>
  <c r="EA639" i="5" s="1"/>
  <c r="DZ75" i="22"/>
  <c r="EA626" i="5" s="1"/>
  <c r="DZ90" i="22"/>
  <c r="DZ84" i="22"/>
  <c r="DZ82" i="22"/>
  <c r="DZ89" i="22"/>
  <c r="DZ87" i="22"/>
  <c r="DZ81" i="22"/>
  <c r="BJ629" i="5" s="1"/>
  <c r="BJ630" i="5" s="1"/>
  <c r="DZ78" i="22"/>
  <c r="EA665" i="5" s="1"/>
  <c r="DZ88" i="22"/>
  <c r="DZ77" i="22"/>
  <c r="EA652" i="5" s="1"/>
  <c r="DZ83" i="22"/>
  <c r="DZ74" i="22"/>
  <c r="EA613" i="5" s="1"/>
  <c r="EF13" i="21"/>
  <c r="DZ3" i="18"/>
  <c r="J253" i="18" s="1"/>
  <c r="EB696" i="5"/>
  <c r="EB690" i="5"/>
  <c r="EB707" i="5"/>
  <c r="EB701" i="5"/>
  <c r="EB695" i="5"/>
  <c r="EB689" i="5"/>
  <c r="EB706" i="5"/>
  <c r="EB743" i="5"/>
  <c r="DZ18" i="18" s="1"/>
  <c r="J268" i="18" s="1"/>
  <c r="EB711" i="5"/>
  <c r="EB676" i="5"/>
  <c r="EB698" i="5"/>
  <c r="EB704" i="5"/>
  <c r="EB693" i="5"/>
  <c r="EB709" i="5"/>
  <c r="EB699" i="5"/>
  <c r="EB705" i="5"/>
  <c r="EB694" i="5"/>
  <c r="EC612" i="5"/>
  <c r="EB700" i="5"/>
  <c r="EB606" i="5"/>
  <c r="EB702" i="5" s="1"/>
  <c r="I29" i="13"/>
  <c r="I30" i="13" s="1"/>
  <c r="E683" i="19"/>
  <c r="DI712" i="5"/>
  <c r="EE14" i="21"/>
  <c r="DZ16" i="20"/>
  <c r="DZ17" i="20" s="1"/>
  <c r="ED15" i="16"/>
  <c r="DY2" i="18"/>
  <c r="I252" i="18" s="1"/>
  <c r="EA661" i="5"/>
  <c r="EA662" i="5" s="1"/>
  <c r="EA635" i="5"/>
  <c r="EA636" i="5" s="1"/>
  <c r="EA648" i="5"/>
  <c r="EA649" i="5" s="1"/>
  <c r="EA622" i="5"/>
  <c r="EA623" i="5" s="1"/>
  <c r="EB607" i="5"/>
  <c r="EA609" i="5"/>
  <c r="N44" i="13"/>
  <c r="N57" i="13" s="1"/>
  <c r="ED834" i="5"/>
  <c r="EE789" i="5"/>
  <c r="ED791" i="5"/>
  <c r="ED790" i="5"/>
  <c r="EE651" i="5"/>
  <c r="DX49" i="20"/>
  <c r="DX52" i="20" s="1"/>
  <c r="DX50" i="20"/>
  <c r="DX46" i="20"/>
  <c r="DT18" i="16"/>
  <c r="DS22" i="16"/>
  <c r="DS23" i="16" s="1"/>
  <c r="EB72" i="22"/>
  <c r="EA71" i="22"/>
  <c r="AE31" i="13"/>
  <c r="C229" i="18"/>
  <c r="T30" i="13"/>
  <c r="T31" i="13" s="1"/>
  <c r="M205" i="18"/>
  <c r="DE6" i="18"/>
  <c r="M206" i="18" s="1"/>
  <c r="DY629" i="5"/>
  <c r="DY630" i="5" s="1"/>
  <c r="DX644" i="5"/>
  <c r="DX645" i="5" s="1"/>
  <c r="Z29" i="13"/>
  <c r="Z30" i="13" s="1"/>
  <c r="DH19" i="20"/>
  <c r="E28" i="13"/>
  <c r="DV57" i="20"/>
  <c r="DV58" i="20" s="1"/>
  <c r="DG71" i="20"/>
  <c r="DG51" i="20"/>
  <c r="DG21" i="20"/>
  <c r="DG22" i="20" s="1"/>
  <c r="DF5" i="18"/>
  <c r="DH714" i="5"/>
  <c r="DZ640" i="5"/>
  <c r="DZ641" i="5" s="1"/>
  <c r="DY668" i="5"/>
  <c r="DY669" i="5" s="1"/>
  <c r="D688" i="19"/>
  <c r="Q617" i="19"/>
  <c r="EE28" i="3"/>
  <c r="ED25" i="3" a="1"/>
  <c r="ED25" i="3" s="1"/>
  <c r="ED27" i="3"/>
  <c r="DO24" i="18"/>
  <c r="K249" i="18" s="1"/>
  <c r="DQ716" i="5"/>
  <c r="DO8" i="18" s="1"/>
  <c r="K233" i="18" s="1"/>
  <c r="DR610" i="5"/>
  <c r="DK63" i="20"/>
  <c r="DL691" i="5"/>
  <c r="DL611" i="5"/>
  <c r="DL674" i="5"/>
  <c r="DL620" i="5"/>
  <c r="H662" i="19" s="1"/>
  <c r="DL675" i="5"/>
  <c r="H664" i="19" s="1"/>
  <c r="D683" i="19"/>
  <c r="P632" i="19"/>
  <c r="BE9" i="18"/>
  <c r="I109" i="18" s="1"/>
  <c r="BG730" i="5"/>
  <c r="BG739" i="5" s="1"/>
  <c r="DY40" i="20"/>
  <c r="DY45" i="20" s="1"/>
  <c r="DZ30" i="3" a="1"/>
  <c r="DZ30" i="3" s="1"/>
  <c r="DZ614" i="5"/>
  <c r="DZ615" i="5" s="1"/>
  <c r="DZ653" i="5"/>
  <c r="DZ654" i="5" s="1"/>
  <c r="EA738" i="5"/>
  <c r="DZ732" i="5"/>
  <c r="DZ800" i="5" s="1"/>
  <c r="DY96" i="20"/>
  <c r="DY94" i="20"/>
  <c r="AA31" i="13"/>
  <c r="J658" i="19"/>
  <c r="J659" i="19" s="1"/>
  <c r="DN617" i="5"/>
  <c r="L333" i="19"/>
  <c r="K658" i="19"/>
  <c r="K659" i="19" s="1"/>
  <c r="DO617" i="5"/>
  <c r="EE14" i="16"/>
  <c r="EE21" i="16" s="1"/>
  <c r="EF20" i="16"/>
  <c r="EE17" i="16"/>
  <c r="H676" i="19"/>
  <c r="H661" i="19"/>
  <c r="DM618" i="5"/>
  <c r="DM619" i="5" s="1"/>
  <c r="L328" i="19"/>
  <c r="DU31" i="3"/>
  <c r="DU32" i="3" s="1"/>
  <c r="DV26" i="3"/>
  <c r="EB862" i="5"/>
  <c r="AF31" i="13"/>
  <c r="DW646" i="5"/>
  <c r="DW637" i="5"/>
  <c r="DG717" i="5"/>
  <c r="ED638" i="5"/>
  <c r="I676" i="19"/>
  <c r="I661" i="19"/>
  <c r="DT34" i="3"/>
  <c r="DT35" i="3" s="1"/>
  <c r="DT33" i="3"/>
  <c r="EA710" i="5"/>
  <c r="EA703" i="5"/>
  <c r="EA708" i="5"/>
  <c r="EA679" i="5"/>
  <c r="EA677" i="5"/>
  <c r="EA678" i="5"/>
  <c r="EA684" i="5"/>
  <c r="DZ89" i="20" s="1"/>
  <c r="DZ90" i="20" s="1"/>
  <c r="DZ666" i="5"/>
  <c r="DZ667" i="5" s="1"/>
  <c r="EB682" i="5"/>
  <c r="EC664" i="5"/>
  <c r="DY655" i="5"/>
  <c r="DY656" i="5" s="1"/>
  <c r="DZ93" i="20"/>
  <c r="DZ92" i="20"/>
  <c r="DZ25" i="20"/>
  <c r="DZ24" i="20"/>
  <c r="DZ18" i="20"/>
  <c r="DV64" i="20"/>
  <c r="DW633" i="5"/>
  <c r="DW624" i="5"/>
  <c r="BG21" i="20" l="1"/>
  <c r="BG22" i="20" s="1"/>
  <c r="AV28" i="20" s="1"/>
  <c r="BF5" i="18"/>
  <c r="J105" i="18" s="1"/>
  <c r="AW11" i="14"/>
  <c r="AU29" i="20"/>
  <c r="AD31" i="13"/>
  <c r="BG51" i="20"/>
  <c r="BG71" i="20"/>
  <c r="W31" i="13"/>
  <c r="DX54" i="20"/>
  <c r="DX56" i="20" s="1"/>
  <c r="L348" i="19"/>
  <c r="L349" i="19" s="1"/>
  <c r="Y31" i="13"/>
  <c r="X31" i="13"/>
  <c r="DZ668" i="5"/>
  <c r="DZ669" i="5" s="1"/>
  <c r="DY670" i="5"/>
  <c r="DY671" i="5" s="1"/>
  <c r="DX646" i="5"/>
  <c r="DX637" i="5"/>
  <c r="DZ642" i="5"/>
  <c r="DZ643" i="5" s="1"/>
  <c r="DY631" i="5"/>
  <c r="DY632" i="5" s="1"/>
  <c r="DZ655" i="5"/>
  <c r="DZ656" i="5" s="1"/>
  <c r="DX659" i="5"/>
  <c r="DX650" i="5"/>
  <c r="DY657" i="5"/>
  <c r="DY658" i="5" s="1"/>
  <c r="DL63" i="20"/>
  <c r="DM691" i="5"/>
  <c r="DM675" i="5"/>
  <c r="I664" i="19" s="1"/>
  <c r="DM674" i="5"/>
  <c r="DM620" i="5"/>
  <c r="I662" i="19" s="1"/>
  <c r="DM611" i="5"/>
  <c r="DX663" i="5"/>
  <c r="DX672" i="5"/>
  <c r="DL685" i="5"/>
  <c r="H663" i="19"/>
  <c r="H674" i="19" s="1"/>
  <c r="H682" i="19"/>
  <c r="EB708" i="5"/>
  <c r="EB684" i="5"/>
  <c r="EA89" i="20" s="1"/>
  <c r="EA90" i="20" s="1"/>
  <c r="EB703" i="5"/>
  <c r="EB710" i="5"/>
  <c r="EB679" i="5"/>
  <c r="EB677" i="5"/>
  <c r="EB678" i="5"/>
  <c r="DH717" i="5"/>
  <c r="EA653" i="5"/>
  <c r="EA654" i="5" s="1"/>
  <c r="EA655" i="5" s="1"/>
  <c r="F683" i="19"/>
  <c r="DJ712" i="5"/>
  <c r="Q632" i="19"/>
  <c r="EC15" i="20"/>
  <c r="EB14" i="20"/>
  <c r="EG20" i="16"/>
  <c r="EF17" i="16"/>
  <c r="EF14" i="16"/>
  <c r="EF21" i="16" s="1"/>
  <c r="N205" i="18"/>
  <c r="DF6" i="18"/>
  <c r="N206" i="18" s="1"/>
  <c r="DH71" i="20"/>
  <c r="DH51" i="20"/>
  <c r="DH21" i="20"/>
  <c r="DH22" i="20" s="1"/>
  <c r="DG5" i="18"/>
  <c r="DI714" i="5"/>
  <c r="EC862" i="5"/>
  <c r="CV96" i="20"/>
  <c r="CV94" i="20"/>
  <c r="DG23" i="20"/>
  <c r="CV28" i="20"/>
  <c r="CV29" i="20" s="1"/>
  <c r="CV26" i="20"/>
  <c r="DG91" i="20"/>
  <c r="EA88" i="22"/>
  <c r="EA87" i="22"/>
  <c r="EA75" i="22"/>
  <c r="EB626" i="5" s="1"/>
  <c r="EA74" i="22"/>
  <c r="EB613" i="5" s="1"/>
  <c r="EA90" i="22"/>
  <c r="EA84" i="22"/>
  <c r="EA83" i="22"/>
  <c r="EA81" i="22"/>
  <c r="EA89" i="22"/>
  <c r="EA80" i="22"/>
  <c r="EA78" i="22"/>
  <c r="EB665" i="5" s="1"/>
  <c r="EA76" i="22"/>
  <c r="EB639" i="5" s="1"/>
  <c r="EA82" i="22"/>
  <c r="EA77" i="22"/>
  <c r="EB652" i="5" s="1"/>
  <c r="E703" i="19"/>
  <c r="EA666" i="5"/>
  <c r="EA667" i="5" s="1"/>
  <c r="EA37" i="10"/>
  <c r="EB36" i="10"/>
  <c r="G688" i="19"/>
  <c r="DZ629" i="5"/>
  <c r="DZ630" i="5" s="1"/>
  <c r="DW57" i="20"/>
  <c r="DW58" i="20" s="1"/>
  <c r="M327" i="19"/>
  <c r="DY49" i="20"/>
  <c r="DY52" i="20" s="1"/>
  <c r="DY46" i="20"/>
  <c r="DY50" i="20"/>
  <c r="EE834" i="5"/>
  <c r="EF789" i="5"/>
  <c r="EE791" i="5"/>
  <c r="EE790" i="5"/>
  <c r="EE625" i="5"/>
  <c r="EB738" i="5"/>
  <c r="EA732" i="5"/>
  <c r="EA800" i="5" s="1"/>
  <c r="ED664" i="5"/>
  <c r="EC682" i="5"/>
  <c r="DN618" i="5"/>
  <c r="DN619" i="5" s="1"/>
  <c r="D703" i="19"/>
  <c r="E29" i="13"/>
  <c r="E30" i="13" s="1"/>
  <c r="EB71" i="22"/>
  <c r="EC72" i="22"/>
  <c r="EF651" i="5"/>
  <c r="EF14" i="21"/>
  <c r="EA16" i="20"/>
  <c r="EA17" i="20" s="1"/>
  <c r="DZ2" i="18"/>
  <c r="J252" i="18" s="1"/>
  <c r="EE15" i="16"/>
  <c r="EB661" i="5"/>
  <c r="EB662" i="5" s="1"/>
  <c r="EB622" i="5"/>
  <c r="EB623" i="5" s="1"/>
  <c r="EB635" i="5"/>
  <c r="EB636" i="5" s="1"/>
  <c r="EB648" i="5"/>
  <c r="EB649" i="5" s="1"/>
  <c r="EC607" i="5"/>
  <c r="EB609" i="5"/>
  <c r="BJ631" i="5"/>
  <c r="BJ632" i="5" s="1"/>
  <c r="G683" i="19"/>
  <c r="DK712" i="5"/>
  <c r="EE638" i="5"/>
  <c r="P633" i="19"/>
  <c r="P635" i="19"/>
  <c r="Q635" i="19" s="1"/>
  <c r="J661" i="19"/>
  <c r="J676" i="19"/>
  <c r="EF28" i="3"/>
  <c r="EE25" i="3" a="1"/>
  <c r="EE25" i="3" s="1"/>
  <c r="EE27" i="3"/>
  <c r="DS24" i="16"/>
  <c r="DS25" i="16" s="1"/>
  <c r="DS19" i="16" s="1"/>
  <c r="BH20" i="20"/>
  <c r="BG4" i="18"/>
  <c r="BI692" i="5"/>
  <c r="BI697" i="5"/>
  <c r="D229" i="18"/>
  <c r="H652" i="19"/>
  <c r="H677" i="19"/>
  <c r="BH717" i="5"/>
  <c r="DU18" i="16"/>
  <c r="DT22" i="16"/>
  <c r="DT23" i="16" s="1"/>
  <c r="F688" i="19"/>
  <c r="E229" i="18"/>
  <c r="EA92" i="20"/>
  <c r="EA93" i="20"/>
  <c r="EA24" i="20"/>
  <c r="EA25" i="20"/>
  <c r="EA18" i="20"/>
  <c r="DJ19" i="20"/>
  <c r="DZ96" i="20"/>
  <c r="DZ94" i="20"/>
  <c r="EA627" i="5"/>
  <c r="EA628" i="5" s="1"/>
  <c r="DI19" i="20"/>
  <c r="CU99" i="20"/>
  <c r="CV763" i="5" s="1"/>
  <c r="I652" i="19"/>
  <c r="I677" i="19"/>
  <c r="DW64" i="20"/>
  <c r="DX624" i="5"/>
  <c r="DX633" i="5"/>
  <c r="DV31" i="3"/>
  <c r="DV32" i="3" s="1"/>
  <c r="DW26" i="3"/>
  <c r="DE9" i="18"/>
  <c r="M209" i="18" s="1"/>
  <c r="DG730" i="5"/>
  <c r="DU34" i="3"/>
  <c r="DU35" i="3" s="1"/>
  <c r="DU33" i="3"/>
  <c r="DO618" i="5"/>
  <c r="DO619" i="5" s="1"/>
  <c r="DP24" i="18"/>
  <c r="L249" i="18" s="1"/>
  <c r="DR716" i="5"/>
  <c r="DP8" i="18" s="1"/>
  <c r="L233" i="18" s="1"/>
  <c r="DS610" i="5"/>
  <c r="EG13" i="21"/>
  <c r="EA3" i="18"/>
  <c r="K253" i="18" s="1"/>
  <c r="EC709" i="5"/>
  <c r="EC696" i="5"/>
  <c r="EC690" i="5"/>
  <c r="EC707" i="5"/>
  <c r="EC701" i="5"/>
  <c r="EC695" i="5"/>
  <c r="EC743" i="5"/>
  <c r="EA18" i="18" s="1"/>
  <c r="K268" i="18" s="1"/>
  <c r="EC711" i="5"/>
  <c r="EC705" i="5"/>
  <c r="EC704" i="5"/>
  <c r="EC698" i="5"/>
  <c r="EC706" i="5"/>
  <c r="EC699" i="5"/>
  <c r="EC689" i="5"/>
  <c r="EC700" i="5"/>
  <c r="EC694" i="5"/>
  <c r="ED612" i="5"/>
  <c r="EC693" i="5"/>
  <c r="EC676" i="5"/>
  <c r="EC606" i="5"/>
  <c r="EC702" i="5" s="1"/>
  <c r="DZ40" i="20"/>
  <c r="DZ45" i="20" s="1"/>
  <c r="EA30" i="3" a="1"/>
  <c r="EA30" i="3" s="1"/>
  <c r="EA614" i="5"/>
  <c r="EA615" i="5" s="1"/>
  <c r="EA640" i="5"/>
  <c r="EA641" i="5" s="1"/>
  <c r="Z31" i="13"/>
  <c r="K661" i="19"/>
  <c r="K676" i="19"/>
  <c r="BG736" i="5"/>
  <c r="BE14" i="18" s="1"/>
  <c r="I114" i="18" s="1"/>
  <c r="ED855" i="5"/>
  <c r="ED848" i="5"/>
  <c r="DP616" i="5"/>
  <c r="DY644" i="5"/>
  <c r="DY645" i="5" s="1"/>
  <c r="BF6" i="18" l="1"/>
  <c r="J106" i="18" s="1"/>
  <c r="BG91" i="20"/>
  <c r="AV94" i="20"/>
  <c r="AV96" i="20"/>
  <c r="AV99" i="20" s="1"/>
  <c r="AW763" i="5" s="1"/>
  <c r="BG23" i="20"/>
  <c r="AV26" i="20"/>
  <c r="L351" i="19"/>
  <c r="CV99" i="20"/>
  <c r="CW763" i="5" s="1"/>
  <c r="BI712" i="5"/>
  <c r="BH71" i="20" s="1"/>
  <c r="DY54" i="20"/>
  <c r="DY56" i="20" s="1"/>
  <c r="G703" i="19"/>
  <c r="G706" i="19" s="1"/>
  <c r="E31" i="13"/>
  <c r="D31" i="13" s="1"/>
  <c r="EA629" i="5"/>
  <c r="EA630" i="5" s="1"/>
  <c r="DZ631" i="5"/>
  <c r="DZ632" i="5" s="1"/>
  <c r="EA642" i="5"/>
  <c r="EA643" i="5" s="1"/>
  <c r="DZ657" i="5"/>
  <c r="DZ658" i="5" s="1"/>
  <c r="EA668" i="5"/>
  <c r="EA669" i="5" s="1"/>
  <c r="DX64" i="20"/>
  <c r="DY624" i="5"/>
  <c r="DY633" i="5"/>
  <c r="DZ644" i="5"/>
  <c r="DZ645" i="5" s="1"/>
  <c r="DY663" i="5"/>
  <c r="DY672" i="5"/>
  <c r="DZ670" i="5"/>
  <c r="DZ671" i="5" s="1"/>
  <c r="D704" i="19"/>
  <c r="D706" i="19"/>
  <c r="K104" i="18"/>
  <c r="BI64" i="20"/>
  <c r="BJ633" i="5"/>
  <c r="BJ624" i="5"/>
  <c r="BJ691" i="5"/>
  <c r="BJ685" i="5"/>
  <c r="EE855" i="5"/>
  <c r="EE848" i="5"/>
  <c r="EB640" i="5"/>
  <c r="EB641" i="5" s="1"/>
  <c r="CW96" i="20"/>
  <c r="CW94" i="20"/>
  <c r="CW28" i="20"/>
  <c r="CW29" i="20" s="1"/>
  <c r="DH23" i="20"/>
  <c r="CW26" i="20"/>
  <c r="DH91" i="20"/>
  <c r="EB93" i="20"/>
  <c r="EB92" i="20"/>
  <c r="EB25" i="20"/>
  <c r="EB24" i="20"/>
  <c r="EB18" i="20"/>
  <c r="DF9" i="18"/>
  <c r="N209" i="18" s="1"/>
  <c r="DH730" i="5"/>
  <c r="I682" i="19"/>
  <c r="DX57" i="20"/>
  <c r="DX58" i="20" s="1"/>
  <c r="E704" i="19"/>
  <c r="E706" i="19"/>
  <c r="EH13" i="21"/>
  <c r="EB3" i="18"/>
  <c r="L253" i="18" s="1"/>
  <c r="ED707" i="5"/>
  <c r="ED701" i="5"/>
  <c r="ED695" i="5"/>
  <c r="ED706" i="5"/>
  <c r="ED700" i="5"/>
  <c r="ED694" i="5"/>
  <c r="ED743" i="5"/>
  <c r="EB18" i="18" s="1"/>
  <c r="L268" i="18" s="1"/>
  <c r="ED711" i="5"/>
  <c r="ED705" i="5"/>
  <c r="ED698" i="5"/>
  <c r="ED696" i="5"/>
  <c r="ED704" i="5"/>
  <c r="ED693" i="5"/>
  <c r="ED709" i="5"/>
  <c r="ED689" i="5"/>
  <c r="ED676" i="5"/>
  <c r="EE612" i="5"/>
  <c r="ED606" i="5"/>
  <c r="ED699" i="5"/>
  <c r="ED690" i="5"/>
  <c r="DN63" i="20"/>
  <c r="DO691" i="5"/>
  <c r="DO675" i="5"/>
  <c r="K664" i="19" s="1"/>
  <c r="DO674" i="5"/>
  <c r="DO620" i="5"/>
  <c r="K662" i="19" s="1"/>
  <c r="DO611" i="5"/>
  <c r="BH19" i="20"/>
  <c r="J652" i="19"/>
  <c r="J677" i="19"/>
  <c r="EB666" i="5"/>
  <c r="EB667" i="5" s="1"/>
  <c r="ED15" i="20"/>
  <c r="EC14" i="20"/>
  <c r="DY646" i="5"/>
  <c r="DY637" i="5"/>
  <c r="BF9" i="18"/>
  <c r="J109" i="18" s="1"/>
  <c r="BH730" i="5"/>
  <c r="BH739" i="5" s="1"/>
  <c r="EG14" i="21"/>
  <c r="EB16" i="20"/>
  <c r="EB17" i="20" s="1"/>
  <c r="EA2" i="18"/>
  <c r="K252" i="18" s="1"/>
  <c r="EF15" i="16"/>
  <c r="EC622" i="5"/>
  <c r="EC623" i="5" s="1"/>
  <c r="EC648" i="5"/>
  <c r="EC649" i="5" s="1"/>
  <c r="EC661" i="5"/>
  <c r="EC662" i="5" s="1"/>
  <c r="EC635" i="5"/>
  <c r="EC636" i="5" s="1"/>
  <c r="EC609" i="5"/>
  <c r="ED607" i="5"/>
  <c r="EC71" i="22"/>
  <c r="ED72" i="22"/>
  <c r="EC738" i="5"/>
  <c r="EB732" i="5"/>
  <c r="EB800" i="5" s="1"/>
  <c r="DQ616" i="5"/>
  <c r="Q633" i="19"/>
  <c r="EB74" i="22"/>
  <c r="EC613" i="5" s="1"/>
  <c r="EB90" i="22"/>
  <c r="EB84" i="22"/>
  <c r="EB83" i="22"/>
  <c r="EB89" i="22"/>
  <c r="EB75" i="22"/>
  <c r="EC626" i="5" s="1"/>
  <c r="EB80" i="22"/>
  <c r="EB78" i="22"/>
  <c r="EC665" i="5" s="1"/>
  <c r="EB77" i="22"/>
  <c r="EC652" i="5" s="1"/>
  <c r="EB88" i="22"/>
  <c r="EB81" i="22"/>
  <c r="BK629" i="5" s="1"/>
  <c r="BK630" i="5" s="1"/>
  <c r="EB87" i="22"/>
  <c r="EB82" i="22"/>
  <c r="EB76" i="22"/>
  <c r="EC639" i="5" s="1"/>
  <c r="EF625" i="5"/>
  <c r="AV29" i="20"/>
  <c r="AX11" i="14"/>
  <c r="EB37" i="10"/>
  <c r="EC36" i="10"/>
  <c r="EF638" i="5"/>
  <c r="DK20" i="20"/>
  <c r="DJ4" i="18"/>
  <c r="DL692" i="5"/>
  <c r="DL697" i="5"/>
  <c r="DZ49" i="20"/>
  <c r="DZ52" i="20" s="1"/>
  <c r="DZ46" i="20"/>
  <c r="DZ50" i="20"/>
  <c r="DI71" i="20"/>
  <c r="DI51" i="20"/>
  <c r="DI21" i="20"/>
  <c r="DI22" i="20" s="1"/>
  <c r="DH5" i="18"/>
  <c r="DJ714" i="5"/>
  <c r="DY659" i="5"/>
  <c r="DY650" i="5"/>
  <c r="K677" i="19"/>
  <c r="K652" i="19"/>
  <c r="EC708" i="5"/>
  <c r="EC710" i="5"/>
  <c r="EC703" i="5"/>
  <c r="EC677" i="5"/>
  <c r="EC679" i="5"/>
  <c r="EC684" i="5"/>
  <c r="EB89" i="20" s="1"/>
  <c r="EB90" i="20" s="1"/>
  <c r="EC678" i="5"/>
  <c r="DJ51" i="20"/>
  <c r="DJ71" i="20"/>
  <c r="DJ21" i="20"/>
  <c r="DJ22" i="20" s="1"/>
  <c r="DI5" i="18"/>
  <c r="DK714" i="5"/>
  <c r="ED862" i="5"/>
  <c r="F703" i="19"/>
  <c r="EA40" i="20"/>
  <c r="EA45" i="20" s="1"/>
  <c r="EB614" i="5"/>
  <c r="EB615" i="5" s="1"/>
  <c r="EB30" i="3" a="1"/>
  <c r="EB30" i="3" s="1"/>
  <c r="EA96" i="20"/>
  <c r="EA94" i="20"/>
  <c r="L658" i="19"/>
  <c r="L659" i="19" s="1"/>
  <c r="DP617" i="5"/>
  <c r="DQ24" i="18"/>
  <c r="M249" i="18" s="1"/>
  <c r="DS716" i="5"/>
  <c r="DQ8" i="18" s="1"/>
  <c r="M233" i="18" s="1"/>
  <c r="DT610" i="5"/>
  <c r="DW31" i="3"/>
  <c r="DW32" i="3" s="1"/>
  <c r="DX26" i="3"/>
  <c r="M333" i="19"/>
  <c r="EF27" i="3"/>
  <c r="EF25" i="3" a="1"/>
  <c r="EF25" i="3" s="1"/>
  <c r="EB627" i="5"/>
  <c r="EB628" i="5" s="1"/>
  <c r="EF791" i="5"/>
  <c r="EF790" i="5"/>
  <c r="EF834" i="5"/>
  <c r="DV34" i="3"/>
  <c r="DV35" i="3" s="1"/>
  <c r="DV33" i="3"/>
  <c r="DT24" i="16"/>
  <c r="DT25" i="16" s="1"/>
  <c r="DT19" i="16" s="1"/>
  <c r="M328" i="19"/>
  <c r="EB653" i="5"/>
  <c r="EB654" i="5" s="1"/>
  <c r="DI717" i="5"/>
  <c r="EH20" i="16"/>
  <c r="EG14" i="16"/>
  <c r="EG21" i="16" s="1"/>
  <c r="EG17" i="16"/>
  <c r="DM685" i="5"/>
  <c r="I663" i="19"/>
  <c r="I674" i="19" s="1"/>
  <c r="DM63" i="20"/>
  <c r="DN691" i="5"/>
  <c r="DN675" i="5"/>
  <c r="J664" i="19" s="1"/>
  <c r="DN674" i="5"/>
  <c r="DN611" i="5"/>
  <c r="DN620" i="5"/>
  <c r="J662" i="19" s="1"/>
  <c r="DV18" i="16"/>
  <c r="DU22" i="16"/>
  <c r="DU23" i="16" s="1"/>
  <c r="EE664" i="5"/>
  <c r="ED682" i="5"/>
  <c r="C230" i="18"/>
  <c r="DG6" i="18"/>
  <c r="C231" i="18" s="1"/>
  <c r="EA656" i="5"/>
  <c r="E48" i="13" l="1"/>
  <c r="AC48" i="13" s="1"/>
  <c r="G704" i="19"/>
  <c r="BI714" i="5"/>
  <c r="BI717" i="5" s="1"/>
  <c r="BG5" i="18"/>
  <c r="K105" i="18" s="1"/>
  <c r="BH21" i="20"/>
  <c r="BH22" i="20" s="1"/>
  <c r="BH51" i="20"/>
  <c r="E49" i="13"/>
  <c r="H49" i="13" s="1"/>
  <c r="M348" i="19"/>
  <c r="M349" i="19" s="1"/>
  <c r="DZ54" i="20"/>
  <c r="DZ56" i="20" s="1"/>
  <c r="DZ637" i="5"/>
  <c r="DZ646" i="5"/>
  <c r="DZ659" i="5"/>
  <c r="DZ650" i="5"/>
  <c r="EA670" i="5"/>
  <c r="EA671" i="5" s="1"/>
  <c r="EA644" i="5"/>
  <c r="EA645" i="5" s="1"/>
  <c r="EB655" i="5"/>
  <c r="EB656" i="5" s="1"/>
  <c r="EB668" i="5"/>
  <c r="EB669" i="5" s="1"/>
  <c r="EA631" i="5"/>
  <c r="EA632" i="5" s="1"/>
  <c r="DK717" i="5"/>
  <c r="F229" i="18"/>
  <c r="BI20" i="20"/>
  <c r="BH4" i="18"/>
  <c r="BJ692" i="5"/>
  <c r="BJ697" i="5"/>
  <c r="DZ663" i="5"/>
  <c r="DZ672" i="5"/>
  <c r="EB96" i="20"/>
  <c r="EB94" i="20"/>
  <c r="N327" i="19"/>
  <c r="BK631" i="5"/>
  <c r="BK632" i="5" s="1"/>
  <c r="DL20" i="20"/>
  <c r="DK4" i="18"/>
  <c r="DM692" i="5"/>
  <c r="DM697" i="5"/>
  <c r="E230" i="18"/>
  <c r="DI6" i="18"/>
  <c r="E231" i="18" s="1"/>
  <c r="DK19" i="20"/>
  <c r="DX31" i="3"/>
  <c r="DX32" i="3" s="1"/>
  <c r="DY26" i="3"/>
  <c r="CY96" i="20"/>
  <c r="CY94" i="20"/>
  <c r="CY28" i="20"/>
  <c r="CY26" i="20"/>
  <c r="DJ23" i="20"/>
  <c r="DJ91" i="20"/>
  <c r="EC653" i="5"/>
  <c r="EC654" i="5" s="1"/>
  <c r="M658" i="19"/>
  <c r="M659" i="19" s="1"/>
  <c r="DQ617" i="5"/>
  <c r="EC90" i="22"/>
  <c r="EC84" i="22"/>
  <c r="EC83" i="22"/>
  <c r="EC82" i="22"/>
  <c r="EC88" i="22"/>
  <c r="EC80" i="22"/>
  <c r="EC78" i="22"/>
  <c r="ED665" i="5" s="1"/>
  <c r="EC74" i="22"/>
  <c r="ED613" i="5" s="1"/>
  <c r="EC77" i="22"/>
  <c r="ED652" i="5" s="1"/>
  <c r="EC76" i="22"/>
  <c r="ED639" i="5" s="1"/>
  <c r="EC81" i="22"/>
  <c r="EC89" i="22"/>
  <c r="EC87" i="22"/>
  <c r="EC75" i="22"/>
  <c r="ED626" i="5" s="1"/>
  <c r="DW34" i="3"/>
  <c r="DW35" i="3" s="1"/>
  <c r="DW33" i="3"/>
  <c r="DY57" i="20"/>
  <c r="DY58" i="20" s="1"/>
  <c r="EC666" i="5"/>
  <c r="EC667" i="5" s="1"/>
  <c r="ED710" i="5"/>
  <c r="ED703" i="5"/>
  <c r="ED684" i="5"/>
  <c r="EC89" i="20" s="1"/>
  <c r="EC90" i="20" s="1"/>
  <c r="ED679" i="5"/>
  <c r="ED708" i="5"/>
  <c r="ED678" i="5"/>
  <c r="ED677" i="5"/>
  <c r="EF664" i="5"/>
  <c r="EE682" i="5"/>
  <c r="DU24" i="16"/>
  <c r="DU25" i="16" s="1"/>
  <c r="DU19" i="16" s="1"/>
  <c r="EI20" i="16"/>
  <c r="EH17" i="16"/>
  <c r="EH14" i="16"/>
  <c r="EH21" i="16" s="1"/>
  <c r="DR24" i="18"/>
  <c r="N249" i="18" s="1"/>
  <c r="DT716" i="5"/>
  <c r="DR8" i="18" s="1"/>
  <c r="N233" i="18" s="1"/>
  <c r="DU610" i="5"/>
  <c r="N217" i="5"/>
  <c r="DR616" i="5"/>
  <c r="ED738" i="5"/>
  <c r="EC732" i="5"/>
  <c r="EC800" i="5" s="1"/>
  <c r="CW99" i="20"/>
  <c r="CX763" i="5" s="1"/>
  <c r="DW18" i="16"/>
  <c r="DV22" i="16"/>
  <c r="DV23" i="16" s="1"/>
  <c r="DG9" i="18"/>
  <c r="C234" i="18" s="1"/>
  <c r="DI730" i="5"/>
  <c r="EA49" i="20"/>
  <c r="EA52" i="20" s="1"/>
  <c r="EA50" i="20"/>
  <c r="EA46" i="20"/>
  <c r="DJ717" i="5"/>
  <c r="EC627" i="5"/>
  <c r="EC628" i="5" s="1"/>
  <c r="EE72" i="22"/>
  <c r="EE71" i="22" s="1"/>
  <c r="ED71" i="22"/>
  <c r="DO685" i="5"/>
  <c r="K663" i="19"/>
  <c r="K674" i="19" s="1"/>
  <c r="EI13" i="21"/>
  <c r="EC3" i="18"/>
  <c r="M253" i="18" s="1"/>
  <c r="EE743" i="5"/>
  <c r="EC18" i="18" s="1"/>
  <c r="M268" i="18" s="1"/>
  <c r="EE707" i="5"/>
  <c r="EE701" i="5"/>
  <c r="EE695" i="5"/>
  <c r="EE689" i="5"/>
  <c r="EE706" i="5"/>
  <c r="EE700" i="5"/>
  <c r="EE694" i="5"/>
  <c r="EE711" i="5"/>
  <c r="EE704" i="5"/>
  <c r="EE709" i="5"/>
  <c r="EE696" i="5"/>
  <c r="EE693" i="5"/>
  <c r="EE699" i="5"/>
  <c r="EE705" i="5"/>
  <c r="EE676" i="5"/>
  <c r="EE690" i="5"/>
  <c r="EF612" i="5"/>
  <c r="EE606" i="5"/>
  <c r="EE698" i="5"/>
  <c r="EH14" i="21"/>
  <c r="EC16" i="20"/>
  <c r="EC17" i="20" s="1"/>
  <c r="EB2" i="18"/>
  <c r="L252" i="18" s="1"/>
  <c r="EG15" i="16"/>
  <c r="ED635" i="5"/>
  <c r="ED636" i="5" s="1"/>
  <c r="ED648" i="5"/>
  <c r="ED649" i="5" s="1"/>
  <c r="ED661" i="5"/>
  <c r="ED662" i="5" s="1"/>
  <c r="ED622" i="5"/>
  <c r="ED623" i="5" s="1"/>
  <c r="EE607" i="5"/>
  <c r="ED609" i="5"/>
  <c r="BH736" i="5"/>
  <c r="BF14" i="18" s="1"/>
  <c r="J114" i="18" s="1"/>
  <c r="ED14" i="20"/>
  <c r="EE15" i="20"/>
  <c r="K682" i="19"/>
  <c r="ED702" i="5"/>
  <c r="D230" i="18"/>
  <c r="DH6" i="18"/>
  <c r="D231" i="18" s="1"/>
  <c r="CX96" i="20"/>
  <c r="CX94" i="20"/>
  <c r="CX28" i="20"/>
  <c r="CX29" i="20" s="1"/>
  <c r="DI23" i="20"/>
  <c r="CX26" i="20"/>
  <c r="DI91" i="20"/>
  <c r="L661" i="19"/>
  <c r="L676" i="19"/>
  <c r="DY64" i="20"/>
  <c r="DZ624" i="5"/>
  <c r="DZ633" i="5"/>
  <c r="EB629" i="5"/>
  <c r="EB630" i="5" s="1"/>
  <c r="EC93" i="20"/>
  <c r="EC92" i="20"/>
  <c r="EC25" i="20"/>
  <c r="EC24" i="20"/>
  <c r="EC18" i="20"/>
  <c r="DP618" i="5"/>
  <c r="DP619" i="5" s="1"/>
  <c r="EE862" i="5"/>
  <c r="H688" i="19"/>
  <c r="EC640" i="5"/>
  <c r="EC641" i="5" s="1"/>
  <c r="EA657" i="5"/>
  <c r="EA658" i="5" s="1"/>
  <c r="DN685" i="5"/>
  <c r="J663" i="19"/>
  <c r="J674" i="19" s="1"/>
  <c r="F704" i="19"/>
  <c r="F706" i="19"/>
  <c r="H683" i="19"/>
  <c r="DL712" i="5"/>
  <c r="ED36" i="10"/>
  <c r="EC37" i="10"/>
  <c r="EB40" i="20"/>
  <c r="EB45" i="20" s="1"/>
  <c r="EC614" i="5"/>
  <c r="EC615" i="5" s="1"/>
  <c r="EC30" i="3" a="1"/>
  <c r="EC30" i="3" s="1"/>
  <c r="EF855" i="5"/>
  <c r="EF848" i="5"/>
  <c r="EB642" i="5"/>
  <c r="EB643" i="5" s="1"/>
  <c r="J682" i="19"/>
  <c r="Z48" i="13" l="1"/>
  <c r="Y48" i="13"/>
  <c r="X48" i="13"/>
  <c r="W48" i="13"/>
  <c r="U48" i="13"/>
  <c r="AE48" i="13"/>
  <c r="AB48" i="13"/>
  <c r="AA48" i="13"/>
  <c r="V48" i="13"/>
  <c r="I49" i="13"/>
  <c r="BG6" i="18"/>
  <c r="K106" i="18" s="1"/>
  <c r="M351" i="19"/>
  <c r="T48" i="13"/>
  <c r="AG48" i="13"/>
  <c r="H48" i="13"/>
  <c r="H54" i="13" s="1"/>
  <c r="AF48" i="13"/>
  <c r="AD48" i="13"/>
  <c r="I48" i="13"/>
  <c r="AB49" i="13"/>
  <c r="AA49" i="13"/>
  <c r="Z49" i="13"/>
  <c r="V49" i="13"/>
  <c r="Y49" i="13"/>
  <c r="X49" i="13"/>
  <c r="W49" i="13"/>
  <c r="AG49" i="13"/>
  <c r="U49" i="13"/>
  <c r="AF49" i="13"/>
  <c r="T49" i="13"/>
  <c r="AE49" i="13"/>
  <c r="S49" i="13"/>
  <c r="S54" i="13" s="1"/>
  <c r="S55" i="13" s="1"/>
  <c r="S57" i="13" s="1"/>
  <c r="AD49" i="13"/>
  <c r="R49" i="13"/>
  <c r="R54" i="13" s="1"/>
  <c r="R55" i="13" s="1"/>
  <c r="R57" i="13" s="1"/>
  <c r="AC49" i="13"/>
  <c r="AC54" i="13" s="1"/>
  <c r="AC55" i="13" s="1"/>
  <c r="AC57" i="13" s="1"/>
  <c r="AW96" i="20"/>
  <c r="AW94" i="20"/>
  <c r="BH91" i="20"/>
  <c r="AW28" i="20"/>
  <c r="AY11" i="14" s="1"/>
  <c r="BH23" i="20"/>
  <c r="AW26" i="20"/>
  <c r="CY99" i="20"/>
  <c r="CZ763" i="5" s="1"/>
  <c r="EA54" i="20"/>
  <c r="EA56" i="20" s="1"/>
  <c r="EB657" i="5"/>
  <c r="EB658" i="5" s="1"/>
  <c r="EA646" i="5"/>
  <c r="EA637" i="5"/>
  <c r="DZ64" i="20"/>
  <c r="EA624" i="5"/>
  <c r="EA633" i="5"/>
  <c r="DO63" i="20"/>
  <c r="DP675" i="5"/>
  <c r="L664" i="19" s="1"/>
  <c r="DP674" i="5"/>
  <c r="J13" i="34" s="1"/>
  <c r="DP691" i="5"/>
  <c r="DP620" i="5"/>
  <c r="L662" i="19" s="1"/>
  <c r="DP611" i="5"/>
  <c r="EA659" i="5"/>
  <c r="EA650" i="5"/>
  <c r="BJ64" i="20"/>
  <c r="BK633" i="5"/>
  <c r="BK624" i="5"/>
  <c r="BK691" i="5"/>
  <c r="BK685" i="5"/>
  <c r="EC655" i="5"/>
  <c r="EC656" i="5" s="1"/>
  <c r="EC642" i="5"/>
  <c r="EC643" i="5" s="1"/>
  <c r="EC668" i="5"/>
  <c r="EC669" i="5" s="1"/>
  <c r="EB631" i="5"/>
  <c r="EB632" i="5" s="1"/>
  <c r="EB670" i="5"/>
  <c r="EB671" i="5" s="1"/>
  <c r="DX18" i="16"/>
  <c r="DW22" i="16"/>
  <c r="DW23" i="16" s="1"/>
  <c r="EF682" i="5"/>
  <c r="I688" i="19"/>
  <c r="DY31" i="3"/>
  <c r="DY32" i="3" s="1"/>
  <c r="DZ26" i="3"/>
  <c r="I683" i="19"/>
  <c r="DM712" i="5"/>
  <c r="EI14" i="21"/>
  <c r="ED16" i="20"/>
  <c r="ED17" i="20" s="1"/>
  <c r="EC2" i="18"/>
  <c r="M252" i="18" s="1"/>
  <c r="EH15" i="16"/>
  <c r="EE635" i="5"/>
  <c r="EE636" i="5" s="1"/>
  <c r="EE648" i="5"/>
  <c r="EE649" i="5" s="1"/>
  <c r="EE661" i="5"/>
  <c r="EE662" i="5" s="1"/>
  <c r="EE622" i="5"/>
  <c r="EE623" i="5" s="1"/>
  <c r="EF607" i="5"/>
  <c r="EE609" i="5"/>
  <c r="DH9" i="18"/>
  <c r="D234" i="18" s="1"/>
  <c r="DJ730" i="5"/>
  <c r="DQ618" i="5"/>
  <c r="DQ619" i="5" s="1"/>
  <c r="K12" i="34" s="1"/>
  <c r="DX33" i="3"/>
  <c r="DX34" i="3"/>
  <c r="DX35" i="3" s="1"/>
  <c r="DI9" i="18"/>
  <c r="E234" i="18" s="1"/>
  <c r="DK730" i="5"/>
  <c r="EB49" i="20"/>
  <c r="EB52" i="20" s="1"/>
  <c r="EB50" i="20"/>
  <c r="EB46" i="20"/>
  <c r="EE738" i="5"/>
  <c r="ED732" i="5"/>
  <c r="ED800" i="5" s="1"/>
  <c r="ED640" i="5"/>
  <c r="ED641" i="5" s="1"/>
  <c r="ED642" i="5" s="1"/>
  <c r="M676" i="19"/>
  <c r="M661" i="19"/>
  <c r="G229" i="18"/>
  <c r="DM20" i="20"/>
  <c r="DL4" i="18"/>
  <c r="DN692" i="5"/>
  <c r="DN697" i="5"/>
  <c r="EE710" i="5"/>
  <c r="EE703" i="5"/>
  <c r="EE708" i="5"/>
  <c r="EE684" i="5"/>
  <c r="ED89" i="20" s="1"/>
  <c r="ED90" i="20" s="1"/>
  <c r="EE678" i="5"/>
  <c r="EE677" i="5"/>
  <c r="EE679" i="5"/>
  <c r="ED653" i="5"/>
  <c r="ED654" i="5" s="1"/>
  <c r="DL19" i="20"/>
  <c r="EF862" i="5"/>
  <c r="L677" i="19"/>
  <c r="L652" i="19"/>
  <c r="EC40" i="20"/>
  <c r="EC45" i="20" s="1"/>
  <c r="ED30" i="3" a="1"/>
  <c r="ED30" i="3" s="1"/>
  <c r="ED614" i="5"/>
  <c r="ED615" i="5" s="1"/>
  <c r="EE36" i="10"/>
  <c r="ED37" i="10"/>
  <c r="DN20" i="20"/>
  <c r="DM4" i="18"/>
  <c r="DO692" i="5"/>
  <c r="DO697" i="5"/>
  <c r="DS616" i="5"/>
  <c r="N333" i="19"/>
  <c r="DZ57" i="20"/>
  <c r="DZ58" i="20" s="1"/>
  <c r="ED666" i="5"/>
  <c r="ED667" i="5" s="1"/>
  <c r="ED668" i="5" s="1"/>
  <c r="EJ13" i="21"/>
  <c r="ED3" i="18"/>
  <c r="N253" i="18" s="1"/>
  <c r="EF743" i="5"/>
  <c r="ED18" i="18" s="1"/>
  <c r="N268" i="18" s="1"/>
  <c r="EF706" i="5"/>
  <c r="EF700" i="5"/>
  <c r="EF694" i="5"/>
  <c r="EF711" i="5"/>
  <c r="EF705" i="5"/>
  <c r="EF699" i="5"/>
  <c r="EF693" i="5"/>
  <c r="EF704" i="5"/>
  <c r="EF709" i="5"/>
  <c r="EF701" i="5"/>
  <c r="EF689" i="5"/>
  <c r="EF707" i="5"/>
  <c r="EF676" i="5"/>
  <c r="EF690" i="5"/>
  <c r="EF698" i="5"/>
  <c r="EF606" i="5"/>
  <c r="EF702" i="5" s="1"/>
  <c r="EF695" i="5"/>
  <c r="EF696" i="5"/>
  <c r="C13" i="30"/>
  <c r="C15" i="27"/>
  <c r="D12" i="33"/>
  <c r="D13" i="32"/>
  <c r="D13" i="29"/>
  <c r="C54" i="28"/>
  <c r="C53" i="28" s="1"/>
  <c r="C57" i="28" s="1"/>
  <c r="O57" i="28" s="1"/>
  <c r="C54" i="33"/>
  <c r="C53" i="33" s="1"/>
  <c r="C57" i="33" s="1"/>
  <c r="O57" i="33" s="1"/>
  <c r="C12" i="27"/>
  <c r="D15" i="34"/>
  <c r="C13" i="28"/>
  <c r="C13" i="33"/>
  <c r="C54" i="29"/>
  <c r="C53" i="29" s="1"/>
  <c r="C57" i="29" s="1"/>
  <c r="O57" i="29" s="1"/>
  <c r="C12" i="28"/>
  <c r="D14" i="29"/>
  <c r="D15" i="32"/>
  <c r="E15" i="26"/>
  <c r="C54" i="26"/>
  <c r="C53" i="26" s="1"/>
  <c r="C57" i="26" s="1"/>
  <c r="O57" i="26" s="1"/>
  <c r="D13" i="33"/>
  <c r="C13" i="26"/>
  <c r="C14" i="30"/>
  <c r="F14" i="31"/>
  <c r="C14" i="26"/>
  <c r="E15" i="32"/>
  <c r="C12" i="34"/>
  <c r="D14" i="28"/>
  <c r="D15" i="33"/>
  <c r="C54" i="27"/>
  <c r="C53" i="27" s="1"/>
  <c r="C57" i="27" s="1"/>
  <c r="O57" i="27" s="1"/>
  <c r="C54" i="34"/>
  <c r="C53" i="34" s="1"/>
  <c r="C57" i="34" s="1"/>
  <c r="O57" i="34" s="1"/>
  <c r="C15" i="34"/>
  <c r="C15" i="29"/>
  <c r="D15" i="31"/>
  <c r="C13" i="29"/>
  <c r="C14" i="28"/>
  <c r="D54" i="30"/>
  <c r="D53" i="30" s="1"/>
  <c r="D57" i="30" s="1"/>
  <c r="C14" i="29"/>
  <c r="D15" i="27"/>
  <c r="D13" i="27"/>
  <c r="C14" i="31"/>
  <c r="D54" i="32"/>
  <c r="D53" i="32" s="1"/>
  <c r="D57" i="32" s="1"/>
  <c r="C14" i="34"/>
  <c r="C14" i="27"/>
  <c r="C12" i="29"/>
  <c r="D12" i="26"/>
  <c r="D14" i="34"/>
  <c r="E14" i="29"/>
  <c r="C15" i="28"/>
  <c r="C15" i="31"/>
  <c r="D13" i="30"/>
  <c r="C12" i="32"/>
  <c r="E15" i="34"/>
  <c r="D12" i="30"/>
  <c r="D14" i="33"/>
  <c r="C13" i="27"/>
  <c r="C14" i="33"/>
  <c r="D15" i="29"/>
  <c r="E13" i="31"/>
  <c r="D54" i="34"/>
  <c r="D53" i="34" s="1"/>
  <c r="D57" i="34" s="1"/>
  <c r="D54" i="28"/>
  <c r="D53" i="28" s="1"/>
  <c r="D57" i="28" s="1"/>
  <c r="D54" i="29"/>
  <c r="D53" i="29" s="1"/>
  <c r="D57" i="29" s="1"/>
  <c r="C13" i="34"/>
  <c r="D12" i="31"/>
  <c r="C14" i="32"/>
  <c r="E13" i="29"/>
  <c r="E54" i="29"/>
  <c r="E53" i="29" s="1"/>
  <c r="E57" i="29" s="1"/>
  <c r="C15" i="30"/>
  <c r="C54" i="30"/>
  <c r="C53" i="30" s="1"/>
  <c r="C57" i="30" s="1"/>
  <c r="O57" i="30" s="1"/>
  <c r="D12" i="32"/>
  <c r="C15" i="26"/>
  <c r="E12" i="32"/>
  <c r="F15" i="27"/>
  <c r="E14" i="26"/>
  <c r="D13" i="26"/>
  <c r="C12" i="26"/>
  <c r="D15" i="28"/>
  <c r="D14" i="31"/>
  <c r="D14" i="32"/>
  <c r="E54" i="32"/>
  <c r="E53" i="32" s="1"/>
  <c r="E57" i="32" s="1"/>
  <c r="C13" i="32"/>
  <c r="E13" i="32"/>
  <c r="D54" i="26"/>
  <c r="D53" i="26" s="1"/>
  <c r="D57" i="26" s="1"/>
  <c r="E14" i="32"/>
  <c r="H15" i="31"/>
  <c r="G13" i="32"/>
  <c r="D13" i="34"/>
  <c r="G14" i="32"/>
  <c r="D12" i="27"/>
  <c r="C13" i="31"/>
  <c r="F13" i="29"/>
  <c r="F54" i="29"/>
  <c r="F53" i="29" s="1"/>
  <c r="F57" i="29" s="1"/>
  <c r="D14" i="27"/>
  <c r="E15" i="29"/>
  <c r="F15" i="32"/>
  <c r="E14" i="30"/>
  <c r="C12" i="31"/>
  <c r="C15" i="32"/>
  <c r="F54" i="26"/>
  <c r="F53" i="26" s="1"/>
  <c r="F57" i="26" s="1"/>
  <c r="F13" i="26"/>
  <c r="F54" i="33"/>
  <c r="F53" i="33" s="1"/>
  <c r="F57" i="33" s="1"/>
  <c r="D15" i="26"/>
  <c r="D14" i="26"/>
  <c r="E14" i="34"/>
  <c r="F15" i="31"/>
  <c r="C54" i="31"/>
  <c r="C53" i="31" s="1"/>
  <c r="C57" i="31" s="1"/>
  <c r="O57" i="31" s="1"/>
  <c r="E12" i="30"/>
  <c r="D54" i="31"/>
  <c r="D53" i="31" s="1"/>
  <c r="D57" i="31" s="1"/>
  <c r="C12" i="30"/>
  <c r="D13" i="31"/>
  <c r="D54" i="33"/>
  <c r="D53" i="33" s="1"/>
  <c r="D57" i="33" s="1"/>
  <c r="D12" i="28"/>
  <c r="C15" i="33"/>
  <c r="C12" i="33"/>
  <c r="D13" i="28"/>
  <c r="E12" i="34"/>
  <c r="E12" i="29"/>
  <c r="D12" i="29"/>
  <c r="F14" i="29"/>
  <c r="E13" i="34"/>
  <c r="C54" i="32"/>
  <c r="C53" i="32" s="1"/>
  <c r="C57" i="32" s="1"/>
  <c r="O57" i="32" s="1"/>
  <c r="D12" i="34"/>
  <c r="F12" i="29"/>
  <c r="E13" i="33"/>
  <c r="E13" i="30"/>
  <c r="G54" i="32"/>
  <c r="G53" i="32" s="1"/>
  <c r="G57" i="32" s="1"/>
  <c r="E54" i="30"/>
  <c r="E53" i="30" s="1"/>
  <c r="E57" i="30" s="1"/>
  <c r="D54" i="27"/>
  <c r="D53" i="27" s="1"/>
  <c r="D57" i="27" s="1"/>
  <c r="E54" i="34"/>
  <c r="E53" i="34" s="1"/>
  <c r="E57" i="34" s="1"/>
  <c r="F15" i="29"/>
  <c r="F15" i="34"/>
  <c r="G54" i="29"/>
  <c r="G53" i="29" s="1"/>
  <c r="G57" i="29" s="1"/>
  <c r="I15" i="29"/>
  <c r="E54" i="33"/>
  <c r="E53" i="33" s="1"/>
  <c r="E57" i="33" s="1"/>
  <c r="F54" i="31"/>
  <c r="F53" i="31" s="1"/>
  <c r="F57" i="31" s="1"/>
  <c r="F12" i="32"/>
  <c r="G13" i="29"/>
  <c r="E13" i="27"/>
  <c r="F12" i="33"/>
  <c r="F12" i="30"/>
  <c r="G12" i="32"/>
  <c r="E12" i="28"/>
  <c r="H13" i="31"/>
  <c r="E14" i="28"/>
  <c r="H13" i="26"/>
  <c r="G15" i="31"/>
  <c r="G15" i="29"/>
  <c r="F13" i="34"/>
  <c r="H54" i="31"/>
  <c r="H53" i="31" s="1"/>
  <c r="H57" i="31" s="1"/>
  <c r="G12" i="31"/>
  <c r="F13" i="31"/>
  <c r="E12" i="33"/>
  <c r="F54" i="32"/>
  <c r="F53" i="32" s="1"/>
  <c r="F57" i="32" s="1"/>
  <c r="E12" i="26"/>
  <c r="E54" i="31"/>
  <c r="E53" i="31" s="1"/>
  <c r="E57" i="31" s="1"/>
  <c r="E14" i="33"/>
  <c r="E15" i="31"/>
  <c r="G15" i="33"/>
  <c r="E13" i="28"/>
  <c r="F54" i="34"/>
  <c r="F53" i="34" s="1"/>
  <c r="F57" i="34" s="1"/>
  <c r="E54" i="26"/>
  <c r="E53" i="26" s="1"/>
  <c r="E57" i="26" s="1"/>
  <c r="E54" i="28"/>
  <c r="E53" i="28" s="1"/>
  <c r="E57" i="28" s="1"/>
  <c r="F14" i="33"/>
  <c r="E15" i="33"/>
  <c r="F12" i="31"/>
  <c r="D15" i="30"/>
  <c r="H12" i="33"/>
  <c r="E54" i="27"/>
  <c r="E53" i="27" s="1"/>
  <c r="E57" i="27" s="1"/>
  <c r="F14" i="26"/>
  <c r="F13" i="32"/>
  <c r="E14" i="27"/>
  <c r="F13" i="33"/>
  <c r="E15" i="28"/>
  <c r="E15" i="27"/>
  <c r="G12" i="29"/>
  <c r="E14" i="31"/>
  <c r="F12" i="26"/>
  <c r="E12" i="27"/>
  <c r="E15" i="30"/>
  <c r="G15" i="26"/>
  <c r="F14" i="32"/>
  <c r="F12" i="34"/>
  <c r="F15" i="33"/>
  <c r="F15" i="26"/>
  <c r="F14" i="34"/>
  <c r="G15" i="32"/>
  <c r="H14" i="31"/>
  <c r="E13" i="26"/>
  <c r="E12" i="31"/>
  <c r="I54" i="26"/>
  <c r="I53" i="26" s="1"/>
  <c r="I57" i="26" s="1"/>
  <c r="D14" i="30"/>
  <c r="I13" i="32"/>
  <c r="H54" i="29"/>
  <c r="H53" i="29" s="1"/>
  <c r="H57" i="29" s="1"/>
  <c r="I14" i="26"/>
  <c r="G14" i="29"/>
  <c r="F12" i="28"/>
  <c r="K15" i="31"/>
  <c r="G14" i="28"/>
  <c r="F54" i="30"/>
  <c r="F53" i="30" s="1"/>
  <c r="F57" i="30" s="1"/>
  <c r="H15" i="34"/>
  <c r="G14" i="26"/>
  <c r="G54" i="34"/>
  <c r="G53" i="34" s="1"/>
  <c r="G57" i="34" s="1"/>
  <c r="G12" i="34"/>
  <c r="G15" i="30"/>
  <c r="F14" i="27"/>
  <c r="G12" i="26"/>
  <c r="G14" i="34"/>
  <c r="G14" i="30"/>
  <c r="H14" i="30"/>
  <c r="G15" i="27"/>
  <c r="K54" i="32"/>
  <c r="K53" i="32" s="1"/>
  <c r="K57" i="32" s="1"/>
  <c r="I13" i="34"/>
  <c r="G54" i="28"/>
  <c r="G53" i="28" s="1"/>
  <c r="G57" i="28" s="1"/>
  <c r="H54" i="26"/>
  <c r="H53" i="26" s="1"/>
  <c r="H57" i="26" s="1"/>
  <c r="H12" i="30"/>
  <c r="I13" i="26"/>
  <c r="K12" i="29"/>
  <c r="H12" i="34"/>
  <c r="H12" i="31"/>
  <c r="I14" i="32"/>
  <c r="F54" i="27"/>
  <c r="F53" i="27" s="1"/>
  <c r="F57" i="27" s="1"/>
  <c r="G12" i="27"/>
  <c r="G14" i="31"/>
  <c r="F15" i="28"/>
  <c r="J13" i="28"/>
  <c r="I12" i="30"/>
  <c r="H12" i="32"/>
  <c r="F13" i="30"/>
  <c r="I12" i="29"/>
  <c r="H15" i="33"/>
  <c r="I13" i="29"/>
  <c r="G54" i="33"/>
  <c r="G53" i="33" s="1"/>
  <c r="G57" i="33" s="1"/>
  <c r="H13" i="30"/>
  <c r="G54" i="30"/>
  <c r="G53" i="30" s="1"/>
  <c r="G57" i="30" s="1"/>
  <c r="H14" i="26"/>
  <c r="G12" i="30"/>
  <c r="L15" i="32"/>
  <c r="J15" i="34"/>
  <c r="J14" i="28"/>
  <c r="K12" i="31"/>
  <c r="G13" i="28"/>
  <c r="G13" i="34"/>
  <c r="G13" i="27"/>
  <c r="G13" i="30"/>
  <c r="G13" i="31"/>
  <c r="G54" i="31"/>
  <c r="G53" i="31" s="1"/>
  <c r="G57" i="31" s="1"/>
  <c r="I12" i="32"/>
  <c r="H13" i="33"/>
  <c r="H15" i="32"/>
  <c r="F15" i="30"/>
  <c r="G54" i="26"/>
  <c r="G53" i="26" s="1"/>
  <c r="G57" i="26" s="1"/>
  <c r="H15" i="30"/>
  <c r="H15" i="29"/>
  <c r="H14" i="33"/>
  <c r="H54" i="30"/>
  <c r="H53" i="30" s="1"/>
  <c r="H57" i="30" s="1"/>
  <c r="I15" i="26"/>
  <c r="G15" i="28"/>
  <c r="K14" i="29"/>
  <c r="L54" i="32"/>
  <c r="L53" i="32" s="1"/>
  <c r="L57" i="32" s="1"/>
  <c r="I14" i="34"/>
  <c r="J15" i="33"/>
  <c r="H12" i="29"/>
  <c r="H13" i="29"/>
  <c r="G12" i="28"/>
  <c r="H54" i="33"/>
  <c r="H53" i="33" s="1"/>
  <c r="H57" i="33" s="1"/>
  <c r="H54" i="32"/>
  <c r="H53" i="32" s="1"/>
  <c r="H57" i="32" s="1"/>
  <c r="I54" i="34"/>
  <c r="I53" i="34" s="1"/>
  <c r="I57" i="34" s="1"/>
  <c r="K13" i="31"/>
  <c r="J13" i="26"/>
  <c r="J14" i="31"/>
  <c r="H15" i="26"/>
  <c r="G15" i="34"/>
  <c r="I12" i="33"/>
  <c r="F13" i="28"/>
  <c r="G13" i="33"/>
  <c r="H14" i="34"/>
  <c r="H14" i="32"/>
  <c r="G12" i="33"/>
  <c r="I12" i="26"/>
  <c r="F54" i="28"/>
  <c r="F53" i="28" s="1"/>
  <c r="F57" i="28" s="1"/>
  <c r="G54" i="27"/>
  <c r="G53" i="27" s="1"/>
  <c r="G57" i="27" s="1"/>
  <c r="G14" i="27"/>
  <c r="I54" i="29"/>
  <c r="I53" i="29" s="1"/>
  <c r="I57" i="29" s="1"/>
  <c r="J14" i="33"/>
  <c r="J12" i="31"/>
  <c r="K13" i="29"/>
  <c r="H13" i="32"/>
  <c r="G14" i="33"/>
  <c r="F14" i="28"/>
  <c r="I15" i="32"/>
  <c r="F12" i="27"/>
  <c r="H14" i="29"/>
  <c r="G13" i="26"/>
  <c r="H12" i="26"/>
  <c r="F13" i="27"/>
  <c r="K14" i="32"/>
  <c r="J54" i="31"/>
  <c r="J53" i="31" s="1"/>
  <c r="J57" i="31" s="1"/>
  <c r="J13" i="27"/>
  <c r="I14" i="29"/>
  <c r="I54" i="32"/>
  <c r="I53" i="32" s="1"/>
  <c r="I57" i="32" s="1"/>
  <c r="H54" i="34"/>
  <c r="H53" i="34" s="1"/>
  <c r="H57" i="34" s="1"/>
  <c r="F14" i="30"/>
  <c r="H13" i="34"/>
  <c r="L54" i="29"/>
  <c r="L53" i="29" s="1"/>
  <c r="L57" i="29" s="1"/>
  <c r="K15" i="34"/>
  <c r="J13" i="31"/>
  <c r="J14" i="27"/>
  <c r="J15" i="29"/>
  <c r="K54" i="34"/>
  <c r="K53" i="34" s="1"/>
  <c r="K57" i="34" s="1"/>
  <c r="J54" i="32"/>
  <c r="J53" i="32" s="1"/>
  <c r="J57" i="32" s="1"/>
  <c r="I14" i="31"/>
  <c r="J54" i="26"/>
  <c r="J53" i="26" s="1"/>
  <c r="J57" i="26" s="1"/>
  <c r="K54" i="26"/>
  <c r="K53" i="26" s="1"/>
  <c r="K57" i="26" s="1"/>
  <c r="J54" i="29"/>
  <c r="J53" i="29" s="1"/>
  <c r="J57" i="29" s="1"/>
  <c r="L12" i="29"/>
  <c r="H12" i="28"/>
  <c r="J15" i="28"/>
  <c r="J14" i="32"/>
  <c r="H14" i="28"/>
  <c r="I54" i="28"/>
  <c r="I53" i="28" s="1"/>
  <c r="I57" i="28" s="1"/>
  <c r="I12" i="34"/>
  <c r="J15" i="26"/>
  <c r="J12" i="32"/>
  <c r="L14" i="29"/>
  <c r="J15" i="31"/>
  <c r="I13" i="33"/>
  <c r="J12" i="28"/>
  <c r="K12" i="32"/>
  <c r="I14" i="30"/>
  <c r="K15" i="29"/>
  <c r="H13" i="27"/>
  <c r="J13" i="32"/>
  <c r="I54" i="31"/>
  <c r="I53" i="31" s="1"/>
  <c r="I57" i="31" s="1"/>
  <c r="I12" i="31"/>
  <c r="L13" i="29"/>
  <c r="I14" i="33"/>
  <c r="I54" i="33"/>
  <c r="I53" i="33" s="1"/>
  <c r="I57" i="33" s="1"/>
  <c r="K12" i="27"/>
  <c r="J12" i="33"/>
  <c r="K13" i="30"/>
  <c r="L12" i="33"/>
  <c r="M13" i="32"/>
  <c r="K14" i="27"/>
  <c r="L14" i="33"/>
  <c r="K15" i="30"/>
  <c r="K12" i="30"/>
  <c r="K12" i="26"/>
  <c r="I12" i="27"/>
  <c r="L14" i="31"/>
  <c r="J12" i="34"/>
  <c r="J14" i="29"/>
  <c r="M54" i="32"/>
  <c r="M53" i="32" s="1"/>
  <c r="M57" i="32" s="1"/>
  <c r="K13" i="28"/>
  <c r="M14" i="29"/>
  <c r="J54" i="33"/>
  <c r="J53" i="33" s="1"/>
  <c r="J57" i="33" s="1"/>
  <c r="K14" i="28"/>
  <c r="I13" i="28"/>
  <c r="L15" i="29"/>
  <c r="M54" i="29"/>
  <c r="M53" i="29" s="1"/>
  <c r="M57" i="29" s="1"/>
  <c r="K54" i="27"/>
  <c r="K53" i="27" s="1"/>
  <c r="K57" i="27" s="1"/>
  <c r="I54" i="27"/>
  <c r="I53" i="27" s="1"/>
  <c r="I57" i="27" s="1"/>
  <c r="L54" i="26"/>
  <c r="L53" i="26" s="1"/>
  <c r="L57" i="26" s="1"/>
  <c r="K15" i="33"/>
  <c r="M15" i="32"/>
  <c r="I15" i="31"/>
  <c r="J13" i="33"/>
  <c r="K14" i="26"/>
  <c r="I14" i="27"/>
  <c r="L14" i="32"/>
  <c r="L13" i="32"/>
  <c r="M14" i="32"/>
  <c r="K15" i="26"/>
  <c r="L15" i="26"/>
  <c r="H14" i="27"/>
  <c r="K13" i="32"/>
  <c r="H54" i="28"/>
  <c r="H53" i="28" s="1"/>
  <c r="H57" i="28" s="1"/>
  <c r="J54" i="34"/>
  <c r="J53" i="34" s="1"/>
  <c r="J57" i="34" s="1"/>
  <c r="J15" i="32"/>
  <c r="I12" i="28"/>
  <c r="H54" i="27"/>
  <c r="H53" i="27" s="1"/>
  <c r="H57" i="27" s="1"/>
  <c r="M12" i="29"/>
  <c r="L13" i="33"/>
  <c r="L54" i="34"/>
  <c r="L53" i="34" s="1"/>
  <c r="L57" i="34" s="1"/>
  <c r="J12" i="26"/>
  <c r="L13" i="26"/>
  <c r="K13" i="27"/>
  <c r="L15" i="34"/>
  <c r="H13" i="28"/>
  <c r="I14" i="28"/>
  <c r="H15" i="28"/>
  <c r="I15" i="28"/>
  <c r="K15" i="27"/>
  <c r="L13" i="31"/>
  <c r="I13" i="30"/>
  <c r="L12" i="32"/>
  <c r="I13" i="31"/>
  <c r="K54" i="29"/>
  <c r="K53" i="29" s="1"/>
  <c r="K57" i="29" s="1"/>
  <c r="I15" i="27"/>
  <c r="H12" i="27"/>
  <c r="K15" i="32"/>
  <c r="K54" i="30"/>
  <c r="K53" i="30" s="1"/>
  <c r="K57" i="30" s="1"/>
  <c r="K12" i="28"/>
  <c r="I15" i="30"/>
  <c r="I13" i="27"/>
  <c r="I54" i="30"/>
  <c r="I53" i="30" s="1"/>
  <c r="I57" i="30" s="1"/>
  <c r="J14" i="26"/>
  <c r="L54" i="33"/>
  <c r="L53" i="33" s="1"/>
  <c r="L57" i="33" s="1"/>
  <c r="J54" i="28"/>
  <c r="J53" i="28" s="1"/>
  <c r="J57" i="28" s="1"/>
  <c r="J12" i="29"/>
  <c r="I15" i="34"/>
  <c r="H15" i="27"/>
  <c r="J13" i="29"/>
  <c r="K15" i="28"/>
  <c r="J14" i="30"/>
  <c r="I15" i="33"/>
  <c r="L13" i="27"/>
  <c r="K54" i="31"/>
  <c r="K53" i="31" s="1"/>
  <c r="K57" i="31" s="1"/>
  <c r="L13" i="30"/>
  <c r="N15" i="32"/>
  <c r="L54" i="30"/>
  <c r="L53" i="30" s="1"/>
  <c r="L57" i="30" s="1"/>
  <c r="M14" i="31"/>
  <c r="K54" i="28"/>
  <c r="K53" i="28" s="1"/>
  <c r="K57" i="28" s="1"/>
  <c r="M12" i="26"/>
  <c r="L14" i="26"/>
  <c r="L14" i="30"/>
  <c r="J15" i="27"/>
  <c r="N12" i="29"/>
  <c r="J54" i="30"/>
  <c r="J53" i="30" s="1"/>
  <c r="J57" i="30" s="1"/>
  <c r="J13" i="30"/>
  <c r="L12" i="26"/>
  <c r="L12" i="28"/>
  <c r="L12" i="30"/>
  <c r="L54" i="27"/>
  <c r="L53" i="27" s="1"/>
  <c r="L57" i="27" s="1"/>
  <c r="M15" i="33"/>
  <c r="N14" i="29"/>
  <c r="N15" i="29"/>
  <c r="J12" i="27"/>
  <c r="M15" i="31"/>
  <c r="K14" i="33"/>
  <c r="L54" i="31"/>
  <c r="L53" i="31" s="1"/>
  <c r="L57" i="31" s="1"/>
  <c r="M12" i="32"/>
  <c r="L12" i="31"/>
  <c r="K14" i="31"/>
  <c r="M12" i="31"/>
  <c r="N13" i="32"/>
  <c r="L14" i="27"/>
  <c r="L15" i="27"/>
  <c r="M15" i="34"/>
  <c r="K14" i="30"/>
  <c r="L13" i="28"/>
  <c r="K13" i="26"/>
  <c r="K54" i="33"/>
  <c r="K53" i="33" s="1"/>
  <c r="K57" i="33" s="1"/>
  <c r="N54" i="32"/>
  <c r="M14" i="26"/>
  <c r="M13" i="29"/>
  <c r="M13" i="26"/>
  <c r="L12" i="27"/>
  <c r="L54" i="28"/>
  <c r="L53" i="28" s="1"/>
  <c r="L57" i="28" s="1"/>
  <c r="L15" i="33"/>
  <c r="N14" i="32"/>
  <c r="J12" i="30"/>
  <c r="K13" i="33"/>
  <c r="L14" i="28"/>
  <c r="J15" i="30"/>
  <c r="L15" i="31"/>
  <c r="L15" i="30"/>
  <c r="K12" i="33"/>
  <c r="N12" i="26"/>
  <c r="M15" i="27"/>
  <c r="M12" i="33"/>
  <c r="M13" i="30"/>
  <c r="N15" i="34"/>
  <c r="M13" i="28"/>
  <c r="N54" i="26"/>
  <c r="M13" i="33"/>
  <c r="M54" i="28"/>
  <c r="M53" i="28" s="1"/>
  <c r="M57" i="28" s="1"/>
  <c r="N12" i="31"/>
  <c r="M54" i="33"/>
  <c r="M53" i="33" s="1"/>
  <c r="M57" i="33" s="1"/>
  <c r="N12" i="32"/>
  <c r="M12" i="27"/>
  <c r="M14" i="27"/>
  <c r="N54" i="34"/>
  <c r="N54" i="31"/>
  <c r="M12" i="28"/>
  <c r="N13" i="26"/>
  <c r="N15" i="31"/>
  <c r="M15" i="29"/>
  <c r="M54" i="34"/>
  <c r="M53" i="34" s="1"/>
  <c r="M57" i="34" s="1"/>
  <c r="N54" i="29"/>
  <c r="J54" i="27"/>
  <c r="J53" i="27" s="1"/>
  <c r="J57" i="27" s="1"/>
  <c r="M54" i="26"/>
  <c r="M53" i="26" s="1"/>
  <c r="M57" i="26" s="1"/>
  <c r="N13" i="33"/>
  <c r="M15" i="30"/>
  <c r="M54" i="30"/>
  <c r="M53" i="30" s="1"/>
  <c r="M57" i="30" s="1"/>
  <c r="L15" i="28"/>
  <c r="N15" i="26"/>
  <c r="M14" i="30"/>
  <c r="M54" i="31"/>
  <c r="M53" i="31" s="1"/>
  <c r="M57" i="31" s="1"/>
  <c r="M13" i="31"/>
  <c r="N15" i="33"/>
  <c r="N14" i="33"/>
  <c r="N12" i="33"/>
  <c r="M15" i="28"/>
  <c r="M12" i="30"/>
  <c r="M14" i="33"/>
  <c r="M15" i="26"/>
  <c r="M54" i="27"/>
  <c r="M53" i="27" s="1"/>
  <c r="M57" i="27" s="1"/>
  <c r="N54" i="30"/>
  <c r="N13" i="29"/>
  <c r="N13" i="31"/>
  <c r="M13" i="27"/>
  <c r="M14" i="28"/>
  <c r="N14" i="31"/>
  <c r="N12" i="27"/>
  <c r="N13" i="28"/>
  <c r="N15" i="27"/>
  <c r="N13" i="27"/>
  <c r="N54" i="28"/>
  <c r="N14" i="28"/>
  <c r="N54" i="27"/>
  <c r="N12" i="30"/>
  <c r="N14" i="27"/>
  <c r="N15" i="30"/>
  <c r="N14" i="26"/>
  <c r="N54" i="33"/>
  <c r="N13" i="30"/>
  <c r="N12" i="28"/>
  <c r="N15" i="28"/>
  <c r="N14" i="30"/>
  <c r="N658" i="19"/>
  <c r="N659" i="19" s="1"/>
  <c r="DR617" i="5"/>
  <c r="DK71" i="20"/>
  <c r="DK21" i="20"/>
  <c r="DK22" i="20" s="1"/>
  <c r="DK51" i="20"/>
  <c r="DJ5" i="18"/>
  <c r="DL714" i="5"/>
  <c r="EE14" i="20"/>
  <c r="ED90" i="22"/>
  <c r="ED89" i="22"/>
  <c r="ED84" i="22"/>
  <c r="ED83" i="22"/>
  <c r="ED82" i="22"/>
  <c r="ED81" i="22"/>
  <c r="BL629" i="5" s="1"/>
  <c r="BL630" i="5" s="1"/>
  <c r="ED87" i="22"/>
  <c r="ED80" i="22"/>
  <c r="ED78" i="22"/>
  <c r="EE665" i="5" s="1"/>
  <c r="ED74" i="22"/>
  <c r="EE613" i="5" s="1"/>
  <c r="ED88" i="22"/>
  <c r="ED75" i="22"/>
  <c r="EE626" i="5" s="1"/>
  <c r="ED76" i="22"/>
  <c r="EE639" i="5" s="1"/>
  <c r="ED77" i="22"/>
  <c r="EE652" i="5" s="1"/>
  <c r="M15" i="15"/>
  <c r="N220" i="5"/>
  <c r="N221" i="5" s="1"/>
  <c r="EI17" i="16"/>
  <c r="EI14" i="16"/>
  <c r="EI21" i="16" s="1"/>
  <c r="AB54" i="13"/>
  <c r="AB55" i="13" s="1"/>
  <c r="AB57" i="13" s="1"/>
  <c r="BJ712" i="5"/>
  <c r="N328" i="19"/>
  <c r="H703" i="19"/>
  <c r="CX99" i="20"/>
  <c r="CY763" i="5" s="1"/>
  <c r="ED92" i="20"/>
  <c r="ED93" i="20"/>
  <c r="ED25" i="20"/>
  <c r="ED24" i="20"/>
  <c r="ED18" i="20"/>
  <c r="EE90" i="22"/>
  <c r="EE89" i="22"/>
  <c r="EE84" i="22"/>
  <c r="EE83" i="22"/>
  <c r="EE82" i="22"/>
  <c r="EE81" i="22"/>
  <c r="EE88" i="22"/>
  <c r="EE80" i="22"/>
  <c r="EE78" i="22"/>
  <c r="EE74" i="22"/>
  <c r="EE76" i="22"/>
  <c r="EE87" i="22"/>
  <c r="EE77" i="22"/>
  <c r="EE75" i="22"/>
  <c r="DS24" i="18"/>
  <c r="C274" i="18" s="1"/>
  <c r="DU716" i="5"/>
  <c r="DS8" i="18" s="1"/>
  <c r="C258" i="18" s="1"/>
  <c r="DV610" i="5"/>
  <c r="EC96" i="20"/>
  <c r="EC94" i="20"/>
  <c r="BG9" i="18"/>
  <c r="K109" i="18" s="1"/>
  <c r="BI730" i="5"/>
  <c r="BI739" i="5" s="1"/>
  <c r="CY29" i="20"/>
  <c r="M106" i="20"/>
  <c r="M107" i="20" s="1"/>
  <c r="L104" i="18"/>
  <c r="EA672" i="5"/>
  <c r="EA663" i="5"/>
  <c r="EB644" i="5"/>
  <c r="EB645" i="5" s="1"/>
  <c r="EE702" i="5"/>
  <c r="EC629" i="5"/>
  <c r="EC630" i="5" s="1"/>
  <c r="DV24" i="16"/>
  <c r="DV25" i="16" s="1"/>
  <c r="DV19" i="16" s="1"/>
  <c r="ED627" i="5"/>
  <c r="ED628" i="5" s="1"/>
  <c r="BI19" i="20"/>
  <c r="Z54" i="13" l="1"/>
  <c r="Z55" i="13" s="1"/>
  <c r="Z57" i="13" s="1"/>
  <c r="EF652" i="5"/>
  <c r="W54" i="13"/>
  <c r="W55" i="13" s="1"/>
  <c r="W57" i="13" s="1"/>
  <c r="Y54" i="13"/>
  <c r="Y55" i="13" s="1"/>
  <c r="Y57" i="13" s="1"/>
  <c r="AE54" i="13"/>
  <c r="AE55" i="13" s="1"/>
  <c r="AE57" i="13" s="1"/>
  <c r="X54" i="13"/>
  <c r="X55" i="13" s="1"/>
  <c r="X57" i="13" s="1"/>
  <c r="U54" i="13"/>
  <c r="U55" i="13" s="1"/>
  <c r="U57" i="13" s="1"/>
  <c r="EF639" i="5"/>
  <c r="EF640" i="5" s="1"/>
  <c r="E258" i="5" s="1"/>
  <c r="EA616" i="5"/>
  <c r="EA617" i="5" s="1"/>
  <c r="EA618" i="5" s="1"/>
  <c r="EA619" i="5" s="1"/>
  <c r="AA54" i="13"/>
  <c r="AA55" i="13" s="1"/>
  <c r="AA57" i="13" s="1"/>
  <c r="V54" i="13"/>
  <c r="V55" i="13" s="1"/>
  <c r="V57" i="13" s="1"/>
  <c r="EF613" i="5"/>
  <c r="EF30" i="3" s="1" a="1"/>
  <c r="EF30" i="3" s="1"/>
  <c r="DX616" i="5"/>
  <c r="DX617" i="5" s="1"/>
  <c r="DX618" i="5" s="1"/>
  <c r="DX619" i="5" s="1"/>
  <c r="I54" i="13"/>
  <c r="AG54" i="13"/>
  <c r="AG55" i="13" s="1"/>
  <c r="AG57" i="13" s="1"/>
  <c r="T54" i="13"/>
  <c r="T55" i="13" s="1"/>
  <c r="T57" i="13" s="1"/>
  <c r="AF54" i="13"/>
  <c r="AF55" i="13" s="1"/>
  <c r="AF57" i="13" s="1"/>
  <c r="AD54" i="13"/>
  <c r="AD55" i="13" s="1"/>
  <c r="AD57" i="13" s="1"/>
  <c r="AW29" i="20"/>
  <c r="AW99" i="20"/>
  <c r="AX763" i="5" s="1"/>
  <c r="D16" i="29"/>
  <c r="D46" i="29" s="1"/>
  <c r="EB54" i="20"/>
  <c r="EB56" i="20" s="1"/>
  <c r="G16" i="29"/>
  <c r="G46" i="29" s="1"/>
  <c r="F16" i="34"/>
  <c r="F46" i="34" s="1"/>
  <c r="G16" i="28"/>
  <c r="G46" i="28" s="1"/>
  <c r="M16" i="32"/>
  <c r="M46" i="32" s="1"/>
  <c r="J14" i="34"/>
  <c r="J16" i="34" s="1"/>
  <c r="J46" i="34" s="1"/>
  <c r="N348" i="19"/>
  <c r="N351" i="19" s="1"/>
  <c r="L16" i="28"/>
  <c r="L46" i="28" s="1"/>
  <c r="D16" i="28"/>
  <c r="D46" i="28" s="1"/>
  <c r="N16" i="27"/>
  <c r="N46" i="27" s="1"/>
  <c r="J16" i="32"/>
  <c r="J46" i="32" s="1"/>
  <c r="I16" i="29"/>
  <c r="I46" i="29" s="1"/>
  <c r="K16" i="29"/>
  <c r="K46" i="29" s="1"/>
  <c r="E16" i="27"/>
  <c r="E46" i="27" s="1"/>
  <c r="E16" i="26"/>
  <c r="E46" i="26" s="1"/>
  <c r="D16" i="32"/>
  <c r="D46" i="32" s="1"/>
  <c r="D16" i="26"/>
  <c r="D46" i="26" s="1"/>
  <c r="N16" i="28"/>
  <c r="N46" i="28" s="1"/>
  <c r="K16" i="31"/>
  <c r="K46" i="31" s="1"/>
  <c r="K16" i="28"/>
  <c r="K46" i="28" s="1"/>
  <c r="ED655" i="5"/>
  <c r="ED656" i="5" s="1"/>
  <c r="EB637" i="5"/>
  <c r="EB646" i="5"/>
  <c r="EB672" i="5"/>
  <c r="EB663" i="5"/>
  <c r="ED629" i="5"/>
  <c r="ED630" i="5" s="1"/>
  <c r="EC631" i="5"/>
  <c r="EC632" i="5" s="1"/>
  <c r="ED616" i="5"/>
  <c r="ED617" i="5" s="1"/>
  <c r="EB659" i="5"/>
  <c r="EB650" i="5"/>
  <c r="O54" i="28"/>
  <c r="N53" i="28"/>
  <c r="I16" i="27"/>
  <c r="F16" i="28"/>
  <c r="F16" i="32"/>
  <c r="O12" i="26"/>
  <c r="C16" i="26"/>
  <c r="D16" i="31"/>
  <c r="C16" i="32"/>
  <c r="O12" i="32"/>
  <c r="C16" i="28"/>
  <c r="O12" i="28"/>
  <c r="O13" i="30"/>
  <c r="H13" i="24" s="1"/>
  <c r="DM19" i="20"/>
  <c r="ED643" i="5"/>
  <c r="DZ31" i="3"/>
  <c r="DZ32" i="3" s="1"/>
  <c r="EA26" i="3"/>
  <c r="EC657" i="5"/>
  <c r="EC658" i="5" s="1"/>
  <c r="O54" i="30"/>
  <c r="N53" i="30"/>
  <c r="EE627" i="5"/>
  <c r="EE628" i="5" s="1"/>
  <c r="M16" i="28"/>
  <c r="AN30" i="3" a="1"/>
  <c r="AN30" i="3" s="1"/>
  <c r="EE93" i="20"/>
  <c r="EE92" i="20"/>
  <c r="EE25" i="20"/>
  <c r="EE24" i="20"/>
  <c r="EE18" i="20"/>
  <c r="O54" i="31"/>
  <c r="N53" i="31"/>
  <c r="K16" i="26"/>
  <c r="F16" i="27"/>
  <c r="I16" i="26"/>
  <c r="H16" i="31"/>
  <c r="F16" i="29"/>
  <c r="C16" i="34"/>
  <c r="DY33" i="3"/>
  <c r="DY34" i="3"/>
  <c r="DY35" i="3" s="1"/>
  <c r="L682" i="19"/>
  <c r="O54" i="27"/>
  <c r="N53" i="27"/>
  <c r="BI736" i="5"/>
  <c r="BG14" i="18" s="1"/>
  <c r="K114" i="18" s="1"/>
  <c r="EF665" i="5"/>
  <c r="O291" i="5" s="1"/>
  <c r="BI71" i="20"/>
  <c r="BI21" i="20"/>
  <c r="BI22" i="20" s="1"/>
  <c r="BI51" i="20"/>
  <c r="BH5" i="18"/>
  <c r="BJ714" i="5"/>
  <c r="ED40" i="20"/>
  <c r="ED45" i="20" s="1"/>
  <c r="EE30" i="3" a="1"/>
  <c r="EE30" i="3" s="1"/>
  <c r="EE614" i="5"/>
  <c r="EE615" i="5" s="1"/>
  <c r="M16" i="30"/>
  <c r="J16" i="30"/>
  <c r="N16" i="29"/>
  <c r="M16" i="29"/>
  <c r="G16" i="33"/>
  <c r="H16" i="34"/>
  <c r="G16" i="26"/>
  <c r="D16" i="34"/>
  <c r="O15" i="32"/>
  <c r="J15" i="24" s="1"/>
  <c r="O15" i="31"/>
  <c r="I15" i="24" s="1"/>
  <c r="O14" i="29"/>
  <c r="G14" i="24" s="1"/>
  <c r="O13" i="33"/>
  <c r="K13" i="24" s="1"/>
  <c r="EA64" i="20"/>
  <c r="EB633" i="5"/>
  <c r="EB624" i="5"/>
  <c r="BJ20" i="20"/>
  <c r="BI4" i="18"/>
  <c r="BK692" i="5"/>
  <c r="M21" i="29" s="1"/>
  <c r="BK697" i="5"/>
  <c r="M41" i="29" s="1"/>
  <c r="DP685" i="5"/>
  <c r="L663" i="19"/>
  <c r="L674" i="19" s="1"/>
  <c r="DU616" i="5"/>
  <c r="DU617" i="5" s="1"/>
  <c r="DY616" i="5"/>
  <c r="DY617" i="5" s="1"/>
  <c r="DV616" i="5"/>
  <c r="DV617" i="5" s="1"/>
  <c r="DW616" i="5"/>
  <c r="DW617" i="5" s="1"/>
  <c r="K16" i="30"/>
  <c r="I16" i="31"/>
  <c r="O12" i="30"/>
  <c r="C16" i="30"/>
  <c r="C16" i="31"/>
  <c r="O12" i="31"/>
  <c r="O15" i="28"/>
  <c r="F15" i="24" s="1"/>
  <c r="O14" i="26"/>
  <c r="D14" i="24" s="1"/>
  <c r="O13" i="28"/>
  <c r="F13" i="24" s="1"/>
  <c r="O658" i="19"/>
  <c r="O659" i="19" s="1"/>
  <c r="DS617" i="5"/>
  <c r="ED96" i="20"/>
  <c r="ED94" i="20"/>
  <c r="O327" i="19"/>
  <c r="EE666" i="5"/>
  <c r="EE667" i="5" s="1"/>
  <c r="EE668" i="5" s="1"/>
  <c r="F230" i="18"/>
  <c r="DJ6" i="18"/>
  <c r="F231" i="18" s="1"/>
  <c r="E16" i="32"/>
  <c r="O14" i="28"/>
  <c r="F14" i="24" s="1"/>
  <c r="EF710" i="5"/>
  <c r="E389" i="5" s="1"/>
  <c r="EF708" i="5"/>
  <c r="E387" i="5" s="1"/>
  <c r="EF703" i="5"/>
  <c r="E382" i="5" s="1"/>
  <c r="EF679" i="5"/>
  <c r="E322" i="5" s="1"/>
  <c r="EF684" i="5"/>
  <c r="O327" i="5" s="1"/>
  <c r="N40" i="15" s="1"/>
  <c r="EF677" i="5"/>
  <c r="E320" i="5" s="1"/>
  <c r="EF678" i="5"/>
  <c r="E321" i="5" s="1"/>
  <c r="E325" i="5"/>
  <c r="E401" i="5"/>
  <c r="E324" i="5"/>
  <c r="F371" i="5"/>
  <c r="F387" i="5"/>
  <c r="G382" i="5"/>
  <c r="G240" i="5"/>
  <c r="F275" i="5"/>
  <c r="G409" i="5"/>
  <c r="F376" i="5"/>
  <c r="F318" i="5"/>
  <c r="G228" i="5"/>
  <c r="G223" i="5"/>
  <c r="F390" i="5"/>
  <c r="E409" i="5"/>
  <c r="G322" i="5"/>
  <c r="F374" i="5"/>
  <c r="F422" i="5"/>
  <c r="G384" i="5"/>
  <c r="G324" i="5"/>
  <c r="G398" i="5"/>
  <c r="J134" i="21" s="1"/>
  <c r="J137" i="21" s="1"/>
  <c r="Z11" i="2" s="1"/>
  <c r="G371" i="5"/>
  <c r="F223" i="5"/>
  <c r="G258" i="5"/>
  <c r="F319" i="5"/>
  <c r="F410" i="5"/>
  <c r="F377" i="5"/>
  <c r="F375" i="5"/>
  <c r="F257" i="5"/>
  <c r="G294" i="5"/>
  <c r="F370" i="5"/>
  <c r="F398" i="5"/>
  <c r="I134" i="21" s="1"/>
  <c r="I137" i="21" s="1"/>
  <c r="Y11" i="2" s="1"/>
  <c r="F379" i="5"/>
  <c r="G262" i="5"/>
  <c r="F378" i="5"/>
  <c r="E422" i="5"/>
  <c r="F260" i="5"/>
  <c r="E407" i="5"/>
  <c r="F226" i="5"/>
  <c r="G321" i="5"/>
  <c r="G296" i="5"/>
  <c r="G245" i="5"/>
  <c r="G381" i="5"/>
  <c r="G274" i="5"/>
  <c r="G370" i="5"/>
  <c r="F323" i="5"/>
  <c r="F388" i="5"/>
  <c r="E323" i="5"/>
  <c r="G323" i="5"/>
  <c r="F383" i="5"/>
  <c r="G224" i="5"/>
  <c r="H378" i="5"/>
  <c r="F327" i="5"/>
  <c r="F385" i="5"/>
  <c r="G380" i="5"/>
  <c r="G257" i="5"/>
  <c r="G379" i="5"/>
  <c r="G319" i="5"/>
  <c r="G325" i="5"/>
  <c r="F321" i="5"/>
  <c r="F317" i="5"/>
  <c r="F401" i="5"/>
  <c r="F326" i="5"/>
  <c r="H370" i="5"/>
  <c r="F380" i="5"/>
  <c r="G414" i="5"/>
  <c r="J136" i="21" s="1"/>
  <c r="Z10" i="2" s="1"/>
  <c r="F228" i="5"/>
  <c r="G317" i="5"/>
  <c r="F372" i="5"/>
  <c r="G410" i="5"/>
  <c r="F291" i="5"/>
  <c r="F409" i="5"/>
  <c r="G243" i="5"/>
  <c r="G326" i="5"/>
  <c r="F274" i="5"/>
  <c r="G377" i="5"/>
  <c r="G390" i="5"/>
  <c r="H262" i="5"/>
  <c r="G277" i="5"/>
  <c r="G401" i="5"/>
  <c r="H291" i="5"/>
  <c r="G369" i="5"/>
  <c r="F296" i="5"/>
  <c r="F325" i="5"/>
  <c r="G275" i="5"/>
  <c r="F258" i="5"/>
  <c r="I377" i="5"/>
  <c r="H318" i="5"/>
  <c r="H224" i="5"/>
  <c r="F407" i="5"/>
  <c r="H375" i="5"/>
  <c r="F382" i="5"/>
  <c r="F241" i="5"/>
  <c r="G279" i="5"/>
  <c r="G260" i="5"/>
  <c r="H386" i="5"/>
  <c r="F243" i="5"/>
  <c r="G318" i="5"/>
  <c r="F240" i="5"/>
  <c r="F320" i="5"/>
  <c r="G327" i="5"/>
  <c r="G383" i="5"/>
  <c r="H383" i="5"/>
  <c r="G292" i="5"/>
  <c r="F279" i="5"/>
  <c r="G422" i="5"/>
  <c r="G320" i="5"/>
  <c r="F224" i="5"/>
  <c r="G407" i="5"/>
  <c r="F277" i="5"/>
  <c r="H325" i="5"/>
  <c r="G374" i="5"/>
  <c r="G291" i="5"/>
  <c r="G386" i="5"/>
  <c r="F324" i="5"/>
  <c r="F294" i="5"/>
  <c r="F292" i="5"/>
  <c r="F381" i="5"/>
  <c r="G375" i="5"/>
  <c r="F389" i="5"/>
  <c r="G241" i="5"/>
  <c r="G376" i="5"/>
  <c r="F369" i="5"/>
  <c r="F322" i="5"/>
  <c r="G378" i="5"/>
  <c r="G226" i="5"/>
  <c r="F414" i="5"/>
  <c r="I136" i="21" s="1"/>
  <c r="Y10" i="2" s="1"/>
  <c r="G388" i="5"/>
  <c r="F245" i="5"/>
  <c r="G385" i="5"/>
  <c r="G387" i="5"/>
  <c r="F262" i="5"/>
  <c r="G373" i="5"/>
  <c r="G372" i="5"/>
  <c r="F384" i="5"/>
  <c r="I409" i="5"/>
  <c r="H414" i="5"/>
  <c r="K136" i="21" s="1"/>
  <c r="AA10" i="2" s="1"/>
  <c r="H422" i="5"/>
  <c r="I388" i="5"/>
  <c r="I291" i="5"/>
  <c r="I374" i="5"/>
  <c r="H384" i="5"/>
  <c r="I382" i="5"/>
  <c r="H319" i="5"/>
  <c r="I401" i="5"/>
  <c r="I422" i="5"/>
  <c r="H385" i="5"/>
  <c r="H326" i="5"/>
  <c r="I386" i="5"/>
  <c r="H323" i="5"/>
  <c r="H377" i="5"/>
  <c r="I241" i="5"/>
  <c r="H324" i="5"/>
  <c r="I323" i="5"/>
  <c r="H228" i="5"/>
  <c r="F386" i="5"/>
  <c r="H296" i="5"/>
  <c r="H380" i="5"/>
  <c r="I372" i="5"/>
  <c r="I407" i="5"/>
  <c r="H376" i="5"/>
  <c r="H398" i="5"/>
  <c r="K134" i="21" s="1"/>
  <c r="K137" i="21" s="1"/>
  <c r="AA11" i="2" s="1"/>
  <c r="I378" i="5"/>
  <c r="H372" i="5"/>
  <c r="H243" i="5"/>
  <c r="I226" i="5"/>
  <c r="H390" i="5"/>
  <c r="I228" i="5"/>
  <c r="H407" i="5"/>
  <c r="H327" i="5"/>
  <c r="H275" i="5"/>
  <c r="I381" i="5"/>
  <c r="I327" i="5"/>
  <c r="I257" i="5"/>
  <c r="H226" i="5"/>
  <c r="H274" i="5"/>
  <c r="I389" i="5"/>
  <c r="H401" i="5"/>
  <c r="I275" i="5"/>
  <c r="I296" i="5"/>
  <c r="H223" i="5"/>
  <c r="H321" i="5"/>
  <c r="F373" i="5"/>
  <c r="H322" i="5"/>
  <c r="H279" i="5"/>
  <c r="I319" i="5"/>
  <c r="I324" i="5"/>
  <c r="H320" i="5"/>
  <c r="H369" i="5"/>
  <c r="I320" i="5"/>
  <c r="I390" i="5"/>
  <c r="G389" i="5"/>
  <c r="H277" i="5"/>
  <c r="I224" i="5"/>
  <c r="H260" i="5"/>
  <c r="H409" i="5"/>
  <c r="H371" i="5"/>
  <c r="H257" i="5"/>
  <c r="H317" i="5"/>
  <c r="H241" i="5"/>
  <c r="I223" i="5"/>
  <c r="I318" i="5"/>
  <c r="I326" i="5"/>
  <c r="H374" i="5"/>
  <c r="I240" i="5"/>
  <c r="H292" i="5"/>
  <c r="H381" i="5"/>
  <c r="H388" i="5"/>
  <c r="H373" i="5"/>
  <c r="H387" i="5"/>
  <c r="I325" i="5"/>
  <c r="I277" i="5"/>
  <c r="I383" i="5"/>
  <c r="H258" i="5"/>
  <c r="I292" i="5"/>
  <c r="J388" i="5"/>
  <c r="J373" i="5"/>
  <c r="I322" i="5"/>
  <c r="J258" i="5"/>
  <c r="J321" i="5"/>
  <c r="J326" i="5"/>
  <c r="I375" i="5"/>
  <c r="I373" i="5"/>
  <c r="H294" i="5"/>
  <c r="I260" i="5"/>
  <c r="J322" i="5"/>
  <c r="J317" i="5"/>
  <c r="J327" i="5"/>
  <c r="J389" i="5"/>
  <c r="I321" i="5"/>
  <c r="J387" i="5"/>
  <c r="J379" i="5"/>
  <c r="L223" i="5"/>
  <c r="J291" i="5"/>
  <c r="I317" i="5"/>
  <c r="I384" i="5"/>
  <c r="I294" i="5"/>
  <c r="H245" i="5"/>
  <c r="I258" i="5"/>
  <c r="J372" i="5"/>
  <c r="J240" i="5"/>
  <c r="I274" i="5"/>
  <c r="H410" i="5"/>
  <c r="H240" i="5"/>
  <c r="J260" i="5"/>
  <c r="I410" i="5"/>
  <c r="H389" i="5"/>
  <c r="J292" i="5"/>
  <c r="I398" i="5"/>
  <c r="L134" i="21" s="1"/>
  <c r="L137" i="21" s="1"/>
  <c r="AB11" i="2" s="1"/>
  <c r="J375" i="5"/>
  <c r="I387" i="5"/>
  <c r="J277" i="5"/>
  <c r="I379" i="5"/>
  <c r="J407" i="5"/>
  <c r="J241" i="5"/>
  <c r="I414" i="5"/>
  <c r="L136" i="21" s="1"/>
  <c r="AB10" i="2" s="1"/>
  <c r="I279" i="5"/>
  <c r="I369" i="5"/>
  <c r="H379" i="5"/>
  <c r="H382" i="5"/>
  <c r="K410" i="5"/>
  <c r="L224" i="5"/>
  <c r="I243" i="5"/>
  <c r="L369" i="5"/>
  <c r="L407" i="5"/>
  <c r="K389" i="5"/>
  <c r="L258" i="5"/>
  <c r="L296" i="5"/>
  <c r="J274" i="5"/>
  <c r="L414" i="5"/>
  <c r="O136" i="21" s="1"/>
  <c r="AE10" i="2" s="1"/>
  <c r="K378" i="5"/>
  <c r="K228" i="5"/>
  <c r="J385" i="5"/>
  <c r="J381" i="5"/>
  <c r="J401" i="5"/>
  <c r="K223" i="5"/>
  <c r="K386" i="5"/>
  <c r="L382" i="5"/>
  <c r="L277" i="5"/>
  <c r="L422" i="5"/>
  <c r="K374" i="5"/>
  <c r="K260" i="5"/>
  <c r="L387" i="5"/>
  <c r="J296" i="5"/>
  <c r="K409" i="5"/>
  <c r="L371" i="5"/>
  <c r="K241" i="5"/>
  <c r="L370" i="5"/>
  <c r="K379" i="5"/>
  <c r="L375" i="5"/>
  <c r="J228" i="5"/>
  <c r="K414" i="5"/>
  <c r="N136" i="21" s="1"/>
  <c r="AD10" i="2" s="1"/>
  <c r="J320" i="5"/>
  <c r="J398" i="5"/>
  <c r="M134" i="21" s="1"/>
  <c r="M137" i="21" s="1"/>
  <c r="AC11" i="2" s="1"/>
  <c r="L292" i="5"/>
  <c r="L410" i="5"/>
  <c r="K422" i="5"/>
  <c r="K370" i="5"/>
  <c r="L323" i="5"/>
  <c r="I262" i="5"/>
  <c r="J369" i="5"/>
  <c r="J414" i="5"/>
  <c r="M136" i="21" s="1"/>
  <c r="AC10" i="2" s="1"/>
  <c r="K245" i="5"/>
  <c r="K257" i="5"/>
  <c r="K377" i="5"/>
  <c r="I385" i="5"/>
  <c r="I380" i="5"/>
  <c r="K388" i="5"/>
  <c r="L372" i="5"/>
  <c r="K274" i="5"/>
  <c r="K240" i="5"/>
  <c r="L409" i="5"/>
  <c r="L318" i="5"/>
  <c r="K319" i="5"/>
  <c r="K224" i="5"/>
  <c r="L398" i="5"/>
  <c r="O134" i="21" s="1"/>
  <c r="O137" i="21" s="1"/>
  <c r="AE11" i="2" s="1"/>
  <c r="J386" i="5"/>
  <c r="K275" i="5"/>
  <c r="K376" i="5"/>
  <c r="K380" i="5"/>
  <c r="J422" i="5"/>
  <c r="J257" i="5"/>
  <c r="J390" i="5"/>
  <c r="J294" i="5"/>
  <c r="J380" i="5"/>
  <c r="L321" i="5"/>
  <c r="J323" i="5"/>
  <c r="J384" i="5"/>
  <c r="K369" i="5"/>
  <c r="J275" i="5"/>
  <c r="K292" i="5"/>
  <c r="J318" i="5"/>
  <c r="K375" i="5"/>
  <c r="L245" i="5"/>
  <c r="J223" i="5"/>
  <c r="J377" i="5"/>
  <c r="L374" i="5"/>
  <c r="K258" i="5"/>
  <c r="K407" i="5"/>
  <c r="K326" i="5"/>
  <c r="K401" i="5"/>
  <c r="K324" i="5"/>
  <c r="K296" i="5"/>
  <c r="J378" i="5"/>
  <c r="L373" i="5"/>
  <c r="J325" i="5"/>
  <c r="J383" i="5"/>
  <c r="J226" i="5"/>
  <c r="L388" i="5"/>
  <c r="K262" i="5"/>
  <c r="J224" i="5"/>
  <c r="K318" i="5"/>
  <c r="K277" i="5"/>
  <c r="K387" i="5"/>
  <c r="K291" i="5"/>
  <c r="K384" i="5"/>
  <c r="K325" i="5"/>
  <c r="K321" i="5"/>
  <c r="L317" i="5"/>
  <c r="L379" i="5"/>
  <c r="K327" i="5"/>
  <c r="M228" i="5"/>
  <c r="M373" i="5"/>
  <c r="J374" i="5"/>
  <c r="M410" i="5"/>
  <c r="K279" i="5"/>
  <c r="L383" i="5"/>
  <c r="J382" i="5"/>
  <c r="L319" i="5"/>
  <c r="L262" i="5"/>
  <c r="L241" i="5"/>
  <c r="K320" i="5"/>
  <c r="L275" i="5"/>
  <c r="J279" i="5"/>
  <c r="M377" i="5"/>
  <c r="M390" i="5"/>
  <c r="L322" i="5"/>
  <c r="L226" i="5"/>
  <c r="M324" i="5"/>
  <c r="J319" i="5"/>
  <c r="K381" i="5"/>
  <c r="L377" i="5"/>
  <c r="E292" i="5"/>
  <c r="K323" i="5"/>
  <c r="L381" i="5"/>
  <c r="M398" i="5"/>
  <c r="P134" i="21" s="1"/>
  <c r="P137" i="21" s="1"/>
  <c r="AF11" i="2" s="1"/>
  <c r="L380" i="5"/>
  <c r="L240" i="5"/>
  <c r="J324" i="5"/>
  <c r="J262" i="5"/>
  <c r="M274" i="5"/>
  <c r="J409" i="5"/>
  <c r="L386" i="5"/>
  <c r="L260" i="5"/>
  <c r="N410" i="5"/>
  <c r="L376" i="5"/>
  <c r="L294" i="5"/>
  <c r="M384" i="5"/>
  <c r="M375" i="5"/>
  <c r="L384" i="5"/>
  <c r="E275" i="5"/>
  <c r="L274" i="5"/>
  <c r="E388" i="5"/>
  <c r="L324" i="5"/>
  <c r="M385" i="5"/>
  <c r="M371" i="5"/>
  <c r="M320" i="5"/>
  <c r="L243" i="5"/>
  <c r="L378" i="5"/>
  <c r="N279" i="5"/>
  <c r="M422" i="5"/>
  <c r="L320" i="5"/>
  <c r="L390" i="5"/>
  <c r="E274" i="5"/>
  <c r="E378" i="5"/>
  <c r="K317" i="5"/>
  <c r="M380" i="5"/>
  <c r="K322" i="5"/>
  <c r="M240" i="5"/>
  <c r="M376" i="5"/>
  <c r="K390" i="5"/>
  <c r="L228" i="5"/>
  <c r="L401" i="5"/>
  <c r="N409" i="5"/>
  <c r="N324" i="5"/>
  <c r="M370" i="5"/>
  <c r="M327" i="5"/>
  <c r="E260" i="5"/>
  <c r="K373" i="5"/>
  <c r="M389" i="5"/>
  <c r="M369" i="5"/>
  <c r="M245" i="5"/>
  <c r="M414" i="5"/>
  <c r="P136" i="21" s="1"/>
  <c r="AF10" i="2" s="1"/>
  <c r="L389" i="5"/>
  <c r="M387" i="5"/>
  <c r="M257" i="5"/>
  <c r="M383" i="5"/>
  <c r="M379" i="5"/>
  <c r="N375" i="5"/>
  <c r="E241" i="5"/>
  <c r="K226" i="5"/>
  <c r="M388" i="5"/>
  <c r="K398" i="5"/>
  <c r="N134" i="21" s="1"/>
  <c r="N137" i="21" s="1"/>
  <c r="AD11" i="2" s="1"/>
  <c r="E257" i="5"/>
  <c r="E319" i="5"/>
  <c r="M381" i="5"/>
  <c r="K371" i="5"/>
  <c r="N258" i="5"/>
  <c r="N325" i="5"/>
  <c r="E380" i="5"/>
  <c r="N382" i="5"/>
  <c r="E372" i="5"/>
  <c r="K294" i="5"/>
  <c r="K382" i="5"/>
  <c r="M378" i="5"/>
  <c r="M260" i="5"/>
  <c r="M372" i="5"/>
  <c r="N390" i="5"/>
  <c r="N319" i="5"/>
  <c r="M386" i="5"/>
  <c r="L291" i="5"/>
  <c r="L325" i="5"/>
  <c r="K243" i="5"/>
  <c r="K383" i="5"/>
  <c r="L279" i="5"/>
  <c r="L327" i="5"/>
  <c r="M401" i="5"/>
  <c r="N291" i="5"/>
  <c r="M382" i="5"/>
  <c r="K372" i="5"/>
  <c r="L385" i="5"/>
  <c r="N257" i="5"/>
  <c r="K385" i="5"/>
  <c r="M374" i="5"/>
  <c r="L257" i="5"/>
  <c r="L326" i="5"/>
  <c r="N379" i="5"/>
  <c r="M407" i="5"/>
  <c r="E414" i="5"/>
  <c r="H136" i="21" s="1"/>
  <c r="X10" i="2" s="1"/>
  <c r="M409" i="5"/>
  <c r="M262" i="5"/>
  <c r="O375" i="5"/>
  <c r="N62" i="15" s="1"/>
  <c r="N374" i="5"/>
  <c r="O324" i="5"/>
  <c r="N37" i="15" s="1"/>
  <c r="N262" i="5"/>
  <c r="N401" i="5"/>
  <c r="O326" i="5"/>
  <c r="N39" i="15" s="1"/>
  <c r="O319" i="5"/>
  <c r="N32" i="15" s="1"/>
  <c r="M291" i="5"/>
  <c r="N321" i="5"/>
  <c r="E384" i="5"/>
  <c r="N398" i="5"/>
  <c r="Q134" i="21" s="1"/>
  <c r="Q137" i="21" s="1"/>
  <c r="AG11" i="2" s="1"/>
  <c r="O390" i="5"/>
  <c r="N77" i="15" s="1"/>
  <c r="O372" i="5"/>
  <c r="N59" i="15" s="1"/>
  <c r="M319" i="5"/>
  <c r="O386" i="5"/>
  <c r="N73" i="15" s="1"/>
  <c r="O379" i="5"/>
  <c r="N66" i="15" s="1"/>
  <c r="N294" i="5"/>
  <c r="N224" i="5"/>
  <c r="N387" i="5"/>
  <c r="E291" i="5"/>
  <c r="N388" i="5"/>
  <c r="O373" i="5"/>
  <c r="N60" i="15" s="1"/>
  <c r="N326" i="5"/>
  <c r="E379" i="5"/>
  <c r="N292" i="5"/>
  <c r="N320" i="5"/>
  <c r="N245" i="5"/>
  <c r="M322" i="5"/>
  <c r="N296" i="5"/>
  <c r="O274" i="5"/>
  <c r="N381" i="5"/>
  <c r="O374" i="5"/>
  <c r="N61" i="15" s="1"/>
  <c r="N389" i="5"/>
  <c r="E223" i="5"/>
  <c r="O414" i="5"/>
  <c r="R136" i="21" s="1"/>
  <c r="M243" i="5"/>
  <c r="O380" i="5"/>
  <c r="N67" i="15" s="1"/>
  <c r="E385" i="5"/>
  <c r="O377" i="5"/>
  <c r="N223" i="5"/>
  <c r="O383" i="5"/>
  <c r="N70" i="15" s="1"/>
  <c r="N383" i="5"/>
  <c r="O398" i="5"/>
  <c r="R134" i="21" s="1"/>
  <c r="R137" i="21" s="1"/>
  <c r="N323" i="5"/>
  <c r="O381" i="5"/>
  <c r="N68" i="15" s="1"/>
  <c r="O409" i="5"/>
  <c r="M326" i="5"/>
  <c r="N275" i="5"/>
  <c r="N380" i="5"/>
  <c r="M275" i="5"/>
  <c r="O369" i="5"/>
  <c r="O385" i="5"/>
  <c r="N72" i="15" s="1"/>
  <c r="N243" i="5"/>
  <c r="E374" i="5"/>
  <c r="N385" i="5"/>
  <c r="M226" i="5"/>
  <c r="O384" i="5"/>
  <c r="N71" i="15" s="1"/>
  <c r="N414" i="5"/>
  <c r="Q136" i="21" s="1"/>
  <c r="AG10" i="2" s="1"/>
  <c r="N372" i="5"/>
  <c r="N407" i="5"/>
  <c r="N378" i="5"/>
  <c r="O378" i="5"/>
  <c r="N65" i="15" s="1"/>
  <c r="E375" i="5"/>
  <c r="M258" i="5"/>
  <c r="M321" i="5"/>
  <c r="N277" i="5"/>
  <c r="N260" i="5"/>
  <c r="N386" i="5"/>
  <c r="N327" i="5"/>
  <c r="M277" i="5"/>
  <c r="M223" i="5"/>
  <c r="M224" i="5"/>
  <c r="E240" i="5"/>
  <c r="O422" i="5"/>
  <c r="O388" i="5"/>
  <c r="N75" i="15" s="1"/>
  <c r="M318" i="5"/>
  <c r="M279" i="5"/>
  <c r="N274" i="5"/>
  <c r="N384" i="5"/>
  <c r="M292" i="5"/>
  <c r="M325" i="5"/>
  <c r="M317" i="5"/>
  <c r="N369" i="5"/>
  <c r="M323" i="5"/>
  <c r="N240" i="5"/>
  <c r="M296" i="5"/>
  <c r="N373" i="5"/>
  <c r="O325" i="5"/>
  <c r="N38" i="15" s="1"/>
  <c r="O407" i="5"/>
  <c r="N241" i="5"/>
  <c r="O323" i="5"/>
  <c r="N36" i="15" s="1"/>
  <c r="M294" i="5"/>
  <c r="O401" i="5"/>
  <c r="N422" i="5"/>
  <c r="N377" i="5"/>
  <c r="E373" i="5"/>
  <c r="E390" i="5"/>
  <c r="M241" i="5"/>
  <c r="E262" i="5"/>
  <c r="N322" i="5"/>
  <c r="E277" i="5"/>
  <c r="E386" i="5"/>
  <c r="E294" i="5"/>
  <c r="E224" i="5"/>
  <c r="E381" i="5"/>
  <c r="E377" i="5"/>
  <c r="E383" i="5"/>
  <c r="E369" i="5"/>
  <c r="E296" i="5"/>
  <c r="E279" i="5"/>
  <c r="E326" i="5"/>
  <c r="K688" i="19"/>
  <c r="EF738" i="5"/>
  <c r="EF732" i="5" s="1"/>
  <c r="EE732" i="5"/>
  <c r="EE800" i="5" s="1"/>
  <c r="DR618" i="5"/>
  <c r="DR619" i="5" s="1"/>
  <c r="O54" i="34"/>
  <c r="N53" i="34"/>
  <c r="DT616" i="5"/>
  <c r="N226" i="5" s="1"/>
  <c r="DZ616" i="5"/>
  <c r="DZ617" i="5" s="1"/>
  <c r="EB616" i="5"/>
  <c r="EB617" i="5" s="1"/>
  <c r="EA57" i="20"/>
  <c r="EA58" i="20" s="1"/>
  <c r="O54" i="33"/>
  <c r="N53" i="33"/>
  <c r="M16" i="27"/>
  <c r="M16" i="33"/>
  <c r="I16" i="34"/>
  <c r="H16" i="32"/>
  <c r="H16" i="30"/>
  <c r="G16" i="34"/>
  <c r="H16" i="33"/>
  <c r="E16" i="30"/>
  <c r="O15" i="26"/>
  <c r="D15" i="24" s="1"/>
  <c r="O13" i="29"/>
  <c r="G13" i="24" s="1"/>
  <c r="O14" i="30"/>
  <c r="H14" i="24" s="1"/>
  <c r="C16" i="27"/>
  <c r="O12" i="27"/>
  <c r="ED669" i="5"/>
  <c r="K683" i="19"/>
  <c r="DO712" i="5"/>
  <c r="EF653" i="5"/>
  <c r="EF654" i="5" s="1"/>
  <c r="DT24" i="18"/>
  <c r="D274" i="18" s="1"/>
  <c r="DV716" i="5"/>
  <c r="DT8" i="18" s="1"/>
  <c r="D258" i="18" s="1"/>
  <c r="DW610" i="5"/>
  <c r="BL631" i="5"/>
  <c r="BL632" i="5" s="1"/>
  <c r="CZ96" i="20"/>
  <c r="CZ94" i="20"/>
  <c r="CZ28" i="20"/>
  <c r="CZ29" i="20" s="1"/>
  <c r="CZ26" i="20"/>
  <c r="DK23" i="20"/>
  <c r="DK91" i="20"/>
  <c r="O54" i="29"/>
  <c r="N53" i="29"/>
  <c r="N16" i="32"/>
  <c r="H16" i="29"/>
  <c r="I16" i="30"/>
  <c r="E16" i="28"/>
  <c r="O13" i="26"/>
  <c r="D13" i="24" s="1"/>
  <c r="EC670" i="5"/>
  <c r="EC671" i="5" s="1"/>
  <c r="DL717" i="5"/>
  <c r="J16" i="27"/>
  <c r="N16" i="33"/>
  <c r="BR629" i="5"/>
  <c r="BR630" i="5" s="1"/>
  <c r="BM629" i="5"/>
  <c r="BM630" i="5" s="1"/>
  <c r="BN629" i="5"/>
  <c r="BN630" i="5" s="1"/>
  <c r="BO629" i="5"/>
  <c r="BO630" i="5" s="1"/>
  <c r="BP629" i="5"/>
  <c r="BP630" i="5" s="1"/>
  <c r="N16" i="26"/>
  <c r="L16" i="27"/>
  <c r="M16" i="26"/>
  <c r="H16" i="27"/>
  <c r="J16" i="31"/>
  <c r="I16" i="33"/>
  <c r="E16" i="31"/>
  <c r="F16" i="26"/>
  <c r="F16" i="31"/>
  <c r="G16" i="32"/>
  <c r="E16" i="29"/>
  <c r="O13" i="32"/>
  <c r="J13" i="24" s="1"/>
  <c r="O14" i="33"/>
  <c r="K14" i="24" s="1"/>
  <c r="C16" i="29"/>
  <c r="O12" i="29"/>
  <c r="O15" i="29"/>
  <c r="G15" i="24" s="1"/>
  <c r="I229" i="18"/>
  <c r="EC49" i="20"/>
  <c r="EC52" i="20" s="1"/>
  <c r="EC50" i="20"/>
  <c r="EC46" i="20"/>
  <c r="EJ14" i="21"/>
  <c r="EE16" i="20"/>
  <c r="ED2" i="18"/>
  <c r="N252" i="18" s="1"/>
  <c r="EI15" i="16"/>
  <c r="EF635" i="5"/>
  <c r="EF636" i="5" s="1"/>
  <c r="EF661" i="5"/>
  <c r="EF662" i="5" s="1"/>
  <c r="EF622" i="5"/>
  <c r="EF623" i="5" s="1"/>
  <c r="EF609" i="5"/>
  <c r="EF648" i="5"/>
  <c r="EF649" i="5" s="1"/>
  <c r="DL71" i="20"/>
  <c r="DL21" i="20"/>
  <c r="DL22" i="20" s="1"/>
  <c r="DL51" i="20"/>
  <c r="DK5" i="18"/>
  <c r="DM714" i="5"/>
  <c r="EC616" i="5"/>
  <c r="EC617" i="5" s="1"/>
  <c r="H704" i="19"/>
  <c r="H706" i="19"/>
  <c r="N16" i="31"/>
  <c r="K16" i="33"/>
  <c r="M16" i="31"/>
  <c r="L16" i="33"/>
  <c r="G16" i="30"/>
  <c r="E16" i="33"/>
  <c r="F16" i="30"/>
  <c r="E16" i="34"/>
  <c r="O15" i="30"/>
  <c r="H15" i="24" s="1"/>
  <c r="O13" i="27"/>
  <c r="E13" i="24" s="1"/>
  <c r="O14" i="27"/>
  <c r="E14" i="24" s="1"/>
  <c r="O15" i="34"/>
  <c r="L15" i="24" s="1"/>
  <c r="DN19" i="20"/>
  <c r="J688" i="19"/>
  <c r="DP63" i="20"/>
  <c r="DQ675" i="5"/>
  <c r="DQ674" i="5"/>
  <c r="DQ691" i="5"/>
  <c r="K20" i="34" s="1"/>
  <c r="DQ620" i="5"/>
  <c r="M662" i="19" s="1"/>
  <c r="DQ611" i="5"/>
  <c r="I703" i="19"/>
  <c r="DW24" i="16"/>
  <c r="DW25" i="16" s="1"/>
  <c r="DW19" i="16" s="1"/>
  <c r="I16" i="28"/>
  <c r="EF626" i="5"/>
  <c r="N16" i="30"/>
  <c r="L16" i="30"/>
  <c r="J16" i="29"/>
  <c r="K16" i="32"/>
  <c r="I16" i="32"/>
  <c r="F16" i="33"/>
  <c r="J683" i="19"/>
  <c r="DN712" i="5"/>
  <c r="M652" i="19"/>
  <c r="M677" i="19"/>
  <c r="DY18" i="16"/>
  <c r="DX22" i="16"/>
  <c r="DX23" i="16" s="1"/>
  <c r="J16" i="33"/>
  <c r="J16" i="28"/>
  <c r="H16" i="28"/>
  <c r="H16" i="26"/>
  <c r="G16" i="27"/>
  <c r="G16" i="31"/>
  <c r="O12" i="33"/>
  <c r="C16" i="33"/>
  <c r="O13" i="31"/>
  <c r="I13" i="24" s="1"/>
  <c r="D16" i="30"/>
  <c r="D16" i="33"/>
  <c r="EE37" i="10"/>
  <c r="EF36" i="10"/>
  <c r="BQ629" i="5"/>
  <c r="BQ630" i="5" s="1"/>
  <c r="EC644" i="5"/>
  <c r="EC645" i="5" s="1"/>
  <c r="EE653" i="5"/>
  <c r="EE654" i="5" s="1"/>
  <c r="L16" i="31"/>
  <c r="EE640" i="5"/>
  <c r="N676" i="19"/>
  <c r="N661" i="19"/>
  <c r="O54" i="26"/>
  <c r="N53" i="26"/>
  <c r="O54" i="32"/>
  <c r="N53" i="32"/>
  <c r="L16" i="26"/>
  <c r="L16" i="32"/>
  <c r="J16" i="26"/>
  <c r="K16" i="27"/>
  <c r="L16" i="29"/>
  <c r="O15" i="33"/>
  <c r="K15" i="24" s="1"/>
  <c r="D16" i="27"/>
  <c r="O14" i="32"/>
  <c r="J14" i="24" s="1"/>
  <c r="O14" i="31"/>
  <c r="I14" i="24" s="1"/>
  <c r="O15" i="27"/>
  <c r="E15" i="24" s="1"/>
  <c r="E32" i="34"/>
  <c r="C32" i="34"/>
  <c r="F40" i="31"/>
  <c r="C31" i="27"/>
  <c r="F30" i="29"/>
  <c r="F34" i="29"/>
  <c r="D25" i="32"/>
  <c r="D31" i="28"/>
  <c r="C24" i="26"/>
  <c r="O24" i="26" s="1"/>
  <c r="D24" i="24" s="1"/>
  <c r="D26" i="32"/>
  <c r="D40" i="29"/>
  <c r="D33" i="32"/>
  <c r="D31" i="31"/>
  <c r="C34" i="31"/>
  <c r="D25" i="31"/>
  <c r="C24" i="28"/>
  <c r="O24" i="28" s="1"/>
  <c r="F24" i="24" s="1"/>
  <c r="C31" i="32"/>
  <c r="C33" i="30"/>
  <c r="C40" i="32"/>
  <c r="C34" i="26"/>
  <c r="C24" i="29"/>
  <c r="O24" i="29" s="1"/>
  <c r="G24" i="24" s="1"/>
  <c r="D26" i="31"/>
  <c r="D19" i="31"/>
  <c r="C24" i="33"/>
  <c r="O24" i="33" s="1"/>
  <c r="K24" i="24" s="1"/>
  <c r="D26" i="29"/>
  <c r="D41" i="29"/>
  <c r="C34" i="30"/>
  <c r="E25" i="32"/>
  <c r="C25" i="30"/>
  <c r="F31" i="26"/>
  <c r="C24" i="31"/>
  <c r="O24" i="31" s="1"/>
  <c r="I24" i="24" s="1"/>
  <c r="C27" i="31"/>
  <c r="F40" i="26"/>
  <c r="D27" i="32"/>
  <c r="C25" i="27"/>
  <c r="F19" i="29"/>
  <c r="C34" i="34"/>
  <c r="D23" i="28"/>
  <c r="D23" i="29"/>
  <c r="D28" i="32"/>
  <c r="D40" i="28"/>
  <c r="D20" i="28"/>
  <c r="C20" i="32"/>
  <c r="C32" i="27"/>
  <c r="E33" i="29"/>
  <c r="E31" i="32"/>
  <c r="F23" i="29"/>
  <c r="C23" i="32"/>
  <c r="C41" i="29"/>
  <c r="C31" i="33"/>
  <c r="C29" i="34"/>
  <c r="C27" i="29"/>
  <c r="F28" i="29"/>
  <c r="D30" i="29"/>
  <c r="C33" i="28"/>
  <c r="E34" i="29"/>
  <c r="C22" i="29"/>
  <c r="E28" i="29"/>
  <c r="D28" i="27"/>
  <c r="D27" i="26"/>
  <c r="C32" i="32"/>
  <c r="D29" i="32"/>
  <c r="E28" i="32"/>
  <c r="C40" i="30"/>
  <c r="D25" i="34"/>
  <c r="C20" i="26"/>
  <c r="C21" i="26"/>
  <c r="E41" i="29"/>
  <c r="C25" i="32"/>
  <c r="E22" i="29"/>
  <c r="C29" i="31"/>
  <c r="D21" i="32"/>
  <c r="F31" i="34"/>
  <c r="C20" i="34"/>
  <c r="C29" i="27"/>
  <c r="D22" i="26"/>
  <c r="C19" i="32"/>
  <c r="C27" i="28"/>
  <c r="D24" i="26"/>
  <c r="D26" i="28"/>
  <c r="D29" i="34"/>
  <c r="C30" i="29"/>
  <c r="C24" i="30"/>
  <c r="O24" i="30" s="1"/>
  <c r="H24" i="24" s="1"/>
  <c r="D41" i="27"/>
  <c r="C27" i="32"/>
  <c r="E41" i="34"/>
  <c r="C41" i="34"/>
  <c r="D26" i="26"/>
  <c r="C31" i="28"/>
  <c r="D21" i="27"/>
  <c r="C25" i="29"/>
  <c r="D34" i="29"/>
  <c r="D34" i="31"/>
  <c r="D23" i="34"/>
  <c r="C22" i="32"/>
  <c r="D27" i="33"/>
  <c r="C34" i="28"/>
  <c r="D34" i="32"/>
  <c r="C21" i="31"/>
  <c r="D27" i="31"/>
  <c r="C23" i="28"/>
  <c r="C28" i="27"/>
  <c r="E24" i="32"/>
  <c r="D30" i="26"/>
  <c r="C31" i="31"/>
  <c r="C19" i="28"/>
  <c r="E30" i="32"/>
  <c r="D25" i="28"/>
  <c r="E30" i="29"/>
  <c r="D32" i="32"/>
  <c r="E25" i="29"/>
  <c r="D26" i="33"/>
  <c r="F34" i="26"/>
  <c r="C32" i="30"/>
  <c r="D33" i="33"/>
  <c r="D19" i="28"/>
  <c r="E40" i="32"/>
  <c r="E27" i="34"/>
  <c r="E19" i="32"/>
  <c r="D40" i="33"/>
  <c r="E26" i="29"/>
  <c r="D30" i="33"/>
  <c r="C21" i="27"/>
  <c r="D22" i="27"/>
  <c r="E21" i="32"/>
  <c r="C32" i="29"/>
  <c r="D41" i="26"/>
  <c r="D21" i="31"/>
  <c r="D19" i="34"/>
  <c r="C26" i="27"/>
  <c r="D23" i="32"/>
  <c r="D24" i="32"/>
  <c r="D41" i="33"/>
  <c r="D21" i="28"/>
  <c r="G21" i="29"/>
  <c r="C24" i="27"/>
  <c r="O24" i="27" s="1"/>
  <c r="E24" i="24" s="1"/>
  <c r="D28" i="26"/>
  <c r="D21" i="33"/>
  <c r="C21" i="28"/>
  <c r="C30" i="32"/>
  <c r="D23" i="26"/>
  <c r="C20" i="28"/>
  <c r="E33" i="34"/>
  <c r="D22" i="31"/>
  <c r="C31" i="26"/>
  <c r="E29" i="29"/>
  <c r="C40" i="34"/>
  <c r="C40" i="33"/>
  <c r="D19" i="33"/>
  <c r="C30" i="34"/>
  <c r="D24" i="28"/>
  <c r="C28" i="26"/>
  <c r="D32" i="26"/>
  <c r="C21" i="29"/>
  <c r="C26" i="26"/>
  <c r="D27" i="34"/>
  <c r="E31" i="29"/>
  <c r="D29" i="31"/>
  <c r="E33" i="32"/>
  <c r="C28" i="28"/>
  <c r="E21" i="34"/>
  <c r="D22" i="28"/>
  <c r="C25" i="26"/>
  <c r="C23" i="29"/>
  <c r="F24" i="29"/>
  <c r="C22" i="26"/>
  <c r="D28" i="31"/>
  <c r="C24" i="32"/>
  <c r="O24" i="32" s="1"/>
  <c r="J24" i="24" s="1"/>
  <c r="D31" i="26"/>
  <c r="C41" i="31"/>
  <c r="C40" i="27"/>
  <c r="D23" i="33"/>
  <c r="C28" i="32"/>
  <c r="C19" i="26"/>
  <c r="D30" i="27"/>
  <c r="E20" i="34"/>
  <c r="D32" i="33"/>
  <c r="C30" i="26"/>
  <c r="F22" i="29"/>
  <c r="D40" i="27"/>
  <c r="D26" i="27"/>
  <c r="C28" i="30"/>
  <c r="D34" i="33"/>
  <c r="F26" i="29"/>
  <c r="D41" i="31"/>
  <c r="C23" i="27"/>
  <c r="D19" i="26"/>
  <c r="C40" i="26"/>
  <c r="D33" i="26"/>
  <c r="C41" i="32"/>
  <c r="D24" i="33"/>
  <c r="C25" i="34"/>
  <c r="E30" i="34"/>
  <c r="C34" i="33"/>
  <c r="C30" i="33"/>
  <c r="C29" i="26"/>
  <c r="C41" i="33"/>
  <c r="C41" i="26"/>
  <c r="E20" i="32"/>
  <c r="F20" i="29"/>
  <c r="E25" i="34"/>
  <c r="D33" i="31"/>
  <c r="C27" i="27"/>
  <c r="C21" i="34"/>
  <c r="E32" i="32"/>
  <c r="E23" i="32"/>
  <c r="D23" i="27"/>
  <c r="C19" i="30"/>
  <c r="D29" i="29"/>
  <c r="D33" i="28"/>
  <c r="C40" i="28"/>
  <c r="D27" i="27"/>
  <c r="D25" i="27"/>
  <c r="D29" i="27"/>
  <c r="D29" i="33"/>
  <c r="D41" i="34"/>
  <c r="E26" i="32"/>
  <c r="D40" i="34"/>
  <c r="E27" i="29"/>
  <c r="C41" i="28"/>
  <c r="C26" i="29"/>
  <c r="D25" i="26"/>
  <c r="F33" i="29"/>
  <c r="C27" i="26"/>
  <c r="C25" i="31"/>
  <c r="E31" i="34"/>
  <c r="C20" i="29"/>
  <c r="D33" i="29"/>
  <c r="D22" i="32"/>
  <c r="D34" i="27"/>
  <c r="C29" i="33"/>
  <c r="C26" i="30"/>
  <c r="C22" i="27"/>
  <c r="C32" i="28"/>
  <c r="C29" i="30"/>
  <c r="D24" i="31"/>
  <c r="C33" i="29"/>
  <c r="C29" i="28"/>
  <c r="D20" i="26"/>
  <c r="C19" i="29"/>
  <c r="F32" i="29"/>
  <c r="D34" i="28"/>
  <c r="D23" i="31"/>
  <c r="D30" i="28"/>
  <c r="C33" i="26"/>
  <c r="C32" i="31"/>
  <c r="C33" i="32"/>
  <c r="E40" i="29"/>
  <c r="E42" i="29" s="1"/>
  <c r="E24" i="34"/>
  <c r="C30" i="31"/>
  <c r="D34" i="34"/>
  <c r="D21" i="29"/>
  <c r="E34" i="32"/>
  <c r="C20" i="27"/>
  <c r="E32" i="29"/>
  <c r="D41" i="32"/>
  <c r="F41" i="29"/>
  <c r="D30" i="32"/>
  <c r="C26" i="34"/>
  <c r="C33" i="33"/>
  <c r="E23" i="29"/>
  <c r="C34" i="29"/>
  <c r="D20" i="29"/>
  <c r="C40" i="31"/>
  <c r="C30" i="27"/>
  <c r="C22" i="28"/>
  <c r="F27" i="29"/>
  <c r="C34" i="32"/>
  <c r="C23" i="33"/>
  <c r="D24" i="29"/>
  <c r="C26" i="33"/>
  <c r="E40" i="34"/>
  <c r="C26" i="32"/>
  <c r="C31" i="30"/>
  <c r="D28" i="29"/>
  <c r="C27" i="33"/>
  <c r="F25" i="29"/>
  <c r="F40" i="29"/>
  <c r="E29" i="34"/>
  <c r="C40" i="29"/>
  <c r="D41" i="28"/>
  <c r="C19" i="31"/>
  <c r="C27" i="34"/>
  <c r="D22" i="33"/>
  <c r="C23" i="30"/>
  <c r="E33" i="30"/>
  <c r="E24" i="29"/>
  <c r="E26" i="34"/>
  <c r="E21" i="29"/>
  <c r="C31" i="29"/>
  <c r="C34" i="27"/>
  <c r="C30" i="30"/>
  <c r="C23" i="34"/>
  <c r="E27" i="32"/>
  <c r="D34" i="26"/>
  <c r="D32" i="29"/>
  <c r="C22" i="31"/>
  <c r="D21" i="34"/>
  <c r="E19" i="34"/>
  <c r="C23" i="26"/>
  <c r="C20" i="31"/>
  <c r="C33" i="31"/>
  <c r="C32" i="26"/>
  <c r="D31" i="29"/>
  <c r="D22" i="34"/>
  <c r="D20" i="34"/>
  <c r="C20" i="33"/>
  <c r="C28" i="34"/>
  <c r="C29" i="32"/>
  <c r="C26" i="28"/>
  <c r="D19" i="32"/>
  <c r="E30" i="28"/>
  <c r="D31" i="27"/>
  <c r="D31" i="32"/>
  <c r="C28" i="29"/>
  <c r="E28" i="34"/>
  <c r="D21" i="26"/>
  <c r="E22" i="32"/>
  <c r="C32" i="33"/>
  <c r="D32" i="31"/>
  <c r="E19" i="29"/>
  <c r="D24" i="34"/>
  <c r="D33" i="34"/>
  <c r="C27" i="30"/>
  <c r="E23" i="34"/>
  <c r="C19" i="27"/>
  <c r="C25" i="33"/>
  <c r="D25" i="33"/>
  <c r="D20" i="33"/>
  <c r="F21" i="29"/>
  <c r="C29" i="29"/>
  <c r="D31" i="34"/>
  <c r="E34" i="34"/>
  <c r="D28" i="34"/>
  <c r="C33" i="27"/>
  <c r="E22" i="34"/>
  <c r="D27" i="28"/>
  <c r="D30" i="31"/>
  <c r="C19" i="34"/>
  <c r="C28" i="33"/>
  <c r="C23" i="31"/>
  <c r="E41" i="32"/>
  <c r="C33" i="34"/>
  <c r="D40" i="32"/>
  <c r="E29" i="32"/>
  <c r="C21" i="32"/>
  <c r="C31" i="34"/>
  <c r="C21" i="33"/>
  <c r="G41" i="32"/>
  <c r="E31" i="27"/>
  <c r="E40" i="31"/>
  <c r="E27" i="33"/>
  <c r="E33" i="26"/>
  <c r="F32" i="34"/>
  <c r="E40" i="33"/>
  <c r="C41" i="27"/>
  <c r="D20" i="31"/>
  <c r="D25" i="29"/>
  <c r="C22" i="30"/>
  <c r="F33" i="33"/>
  <c r="G30" i="32"/>
  <c r="F25" i="34"/>
  <c r="E34" i="26"/>
  <c r="F27" i="33"/>
  <c r="E20" i="28"/>
  <c r="E27" i="31"/>
  <c r="F20" i="32"/>
  <c r="E28" i="26"/>
  <c r="D30" i="34"/>
  <c r="F24" i="34"/>
  <c r="C22" i="33"/>
  <c r="G28" i="29"/>
  <c r="E22" i="31"/>
  <c r="E26" i="33"/>
  <c r="E19" i="30"/>
  <c r="E33" i="31"/>
  <c r="G30" i="29"/>
  <c r="E23" i="26"/>
  <c r="F19" i="31"/>
  <c r="E30" i="33"/>
  <c r="I29" i="29"/>
  <c r="I30" i="26"/>
  <c r="E32" i="26"/>
  <c r="F29" i="32"/>
  <c r="F32" i="26"/>
  <c r="F20" i="33"/>
  <c r="E27" i="30"/>
  <c r="E40" i="28"/>
  <c r="E23" i="31"/>
  <c r="G33" i="29"/>
  <c r="G24" i="29"/>
  <c r="C19" i="33"/>
  <c r="E25" i="31"/>
  <c r="D34" i="30"/>
  <c r="E40" i="26"/>
  <c r="F31" i="31"/>
  <c r="I27" i="29"/>
  <c r="F27" i="26"/>
  <c r="E21" i="31"/>
  <c r="F22" i="31"/>
  <c r="F29" i="34"/>
  <c r="E40" i="30"/>
  <c r="E19" i="26"/>
  <c r="E20" i="31"/>
  <c r="F40" i="34"/>
  <c r="D40" i="31"/>
  <c r="I28" i="32"/>
  <c r="F26" i="34"/>
  <c r="G34" i="32"/>
  <c r="D40" i="26"/>
  <c r="C30" i="28"/>
  <c r="G29" i="29"/>
  <c r="F24" i="26"/>
  <c r="G32" i="32"/>
  <c r="E32" i="33"/>
  <c r="D24" i="30"/>
  <c r="F23" i="32"/>
  <c r="E25" i="26"/>
  <c r="E33" i="27"/>
  <c r="E31" i="26"/>
  <c r="F41" i="33"/>
  <c r="F19" i="33"/>
  <c r="E20" i="33"/>
  <c r="E31" i="31"/>
  <c r="E21" i="33"/>
  <c r="D22" i="29"/>
  <c r="C28" i="31"/>
  <c r="D31" i="33"/>
  <c r="D32" i="28"/>
  <c r="D32" i="34"/>
  <c r="E27" i="28"/>
  <c r="F22" i="32"/>
  <c r="E28" i="30"/>
  <c r="F33" i="34"/>
  <c r="F21" i="32"/>
  <c r="F33" i="26"/>
  <c r="F30" i="32"/>
  <c r="E34" i="27"/>
  <c r="F22" i="34"/>
  <c r="D26" i="30"/>
  <c r="E34" i="30"/>
  <c r="D29" i="30"/>
  <c r="G29" i="32"/>
  <c r="E34" i="31"/>
  <c r="D19" i="27"/>
  <c r="D33" i="27"/>
  <c r="G27" i="29"/>
  <c r="G34" i="29"/>
  <c r="D27" i="29"/>
  <c r="D28" i="28"/>
  <c r="F26" i="26"/>
  <c r="E32" i="27"/>
  <c r="F19" i="32"/>
  <c r="G20" i="32"/>
  <c r="F22" i="26"/>
  <c r="F20" i="31"/>
  <c r="F21" i="31"/>
  <c r="F41" i="26"/>
  <c r="G19" i="32"/>
  <c r="E22" i="26"/>
  <c r="G40" i="32"/>
  <c r="D19" i="30"/>
  <c r="F40" i="33"/>
  <c r="E29" i="33"/>
  <c r="F41" i="31"/>
  <c r="D40" i="30"/>
  <c r="E23" i="33"/>
  <c r="E31" i="28"/>
  <c r="F41" i="34"/>
  <c r="D29" i="26"/>
  <c r="G24" i="32"/>
  <c r="F29" i="29"/>
  <c r="E20" i="29"/>
  <c r="E19" i="28"/>
  <c r="F19" i="26"/>
  <c r="G22" i="32"/>
  <c r="F26" i="32"/>
  <c r="F41" i="32"/>
  <c r="E41" i="28"/>
  <c r="F28" i="34"/>
  <c r="F24" i="32"/>
  <c r="E23" i="28"/>
  <c r="E24" i="30"/>
  <c r="E26" i="30"/>
  <c r="F31" i="32"/>
  <c r="G25" i="30"/>
  <c r="F28" i="33"/>
  <c r="E26" i="27"/>
  <c r="E21" i="27"/>
  <c r="F21" i="34"/>
  <c r="D20" i="32"/>
  <c r="F32" i="32"/>
  <c r="D19" i="29"/>
  <c r="G25" i="32"/>
  <c r="G32" i="29"/>
  <c r="E25" i="27"/>
  <c r="D33" i="30"/>
  <c r="E41" i="27"/>
  <c r="F30" i="34"/>
  <c r="E22" i="27"/>
  <c r="F27" i="32"/>
  <c r="E28" i="33"/>
  <c r="F30" i="26"/>
  <c r="G21" i="32"/>
  <c r="E30" i="31"/>
  <c r="G26" i="32"/>
  <c r="C24" i="34"/>
  <c r="O24" i="34" s="1"/>
  <c r="L24" i="24" s="1"/>
  <c r="D29" i="28"/>
  <c r="F40" i="32"/>
  <c r="F22" i="33"/>
  <c r="E34" i="28"/>
  <c r="F23" i="26"/>
  <c r="F32" i="31"/>
  <c r="E29" i="30"/>
  <c r="E24" i="28"/>
  <c r="E27" i="26"/>
  <c r="D24" i="27"/>
  <c r="E25" i="28"/>
  <c r="D30" i="30"/>
  <c r="D23" i="30"/>
  <c r="D26" i="34"/>
  <c r="E31" i="30"/>
  <c r="F19" i="34"/>
  <c r="F29" i="33"/>
  <c r="E29" i="26"/>
  <c r="E30" i="30"/>
  <c r="E24" i="26"/>
  <c r="E41" i="26"/>
  <c r="F21" i="33"/>
  <c r="G28" i="30"/>
  <c r="F23" i="31"/>
  <c r="G23" i="32"/>
  <c r="F31" i="29"/>
  <c r="C22" i="34"/>
  <c r="F21" i="26"/>
  <c r="E40" i="27"/>
  <c r="E29" i="28"/>
  <c r="D31" i="30"/>
  <c r="E28" i="31"/>
  <c r="E29" i="31"/>
  <c r="F33" i="32"/>
  <c r="G27" i="32"/>
  <c r="F29" i="31"/>
  <c r="E20" i="27"/>
  <c r="G19" i="29"/>
  <c r="E24" i="31"/>
  <c r="E32" i="31"/>
  <c r="E21" i="26"/>
  <c r="F25" i="26"/>
  <c r="E28" i="27"/>
  <c r="E29" i="27"/>
  <c r="D32" i="27"/>
  <c r="C25" i="28"/>
  <c r="C26" i="31"/>
  <c r="D28" i="33"/>
  <c r="E27" i="27"/>
  <c r="E19" i="31"/>
  <c r="E30" i="27"/>
  <c r="G33" i="32"/>
  <c r="E22" i="28"/>
  <c r="F29" i="26"/>
  <c r="F23" i="34"/>
  <c r="F20" i="34"/>
  <c r="G31" i="31"/>
  <c r="F40" i="27"/>
  <c r="G22" i="26"/>
  <c r="H41" i="29"/>
  <c r="I28" i="34"/>
  <c r="G31" i="29"/>
  <c r="F29" i="30"/>
  <c r="G26" i="33"/>
  <c r="G19" i="27"/>
  <c r="G40" i="26"/>
  <c r="G32" i="27"/>
  <c r="H40" i="26"/>
  <c r="G28" i="27"/>
  <c r="D32" i="30"/>
  <c r="E19" i="27"/>
  <c r="E34" i="33"/>
  <c r="D28" i="30"/>
  <c r="F32" i="33"/>
  <c r="F31" i="33"/>
  <c r="G40" i="31"/>
  <c r="I23" i="32"/>
  <c r="F24" i="28"/>
  <c r="F27" i="28"/>
  <c r="H21" i="33"/>
  <c r="I19" i="29"/>
  <c r="F27" i="27"/>
  <c r="H31" i="34"/>
  <c r="F24" i="30"/>
  <c r="G19" i="31"/>
  <c r="G26" i="28"/>
  <c r="I29" i="26"/>
  <c r="F26" i="28"/>
  <c r="F34" i="30"/>
  <c r="H33" i="26"/>
  <c r="G40" i="28"/>
  <c r="G33" i="30"/>
  <c r="G29" i="34"/>
  <c r="H32" i="32"/>
  <c r="G29" i="31"/>
  <c r="H23" i="33"/>
  <c r="F25" i="33"/>
  <c r="E33" i="28"/>
  <c r="E22" i="30"/>
  <c r="E25" i="33"/>
  <c r="G28" i="32"/>
  <c r="H32" i="26"/>
  <c r="H33" i="33"/>
  <c r="I30" i="29"/>
  <c r="I28" i="29"/>
  <c r="F25" i="30"/>
  <c r="G23" i="34"/>
  <c r="G20" i="33"/>
  <c r="H29" i="26"/>
  <c r="F32" i="27"/>
  <c r="I21" i="29"/>
  <c r="G21" i="31"/>
  <c r="F22" i="27"/>
  <c r="H30" i="26"/>
  <c r="G19" i="34"/>
  <c r="H31" i="33"/>
  <c r="G33" i="26"/>
  <c r="G29" i="26"/>
  <c r="I20" i="32"/>
  <c r="F26" i="30"/>
  <c r="H29" i="29"/>
  <c r="I25" i="32"/>
  <c r="I32" i="29"/>
  <c r="F40" i="28"/>
  <c r="F40" i="30"/>
  <c r="F30" i="27"/>
  <c r="G34" i="28"/>
  <c r="G41" i="33"/>
  <c r="H31" i="29"/>
  <c r="G20" i="27"/>
  <c r="H33" i="31"/>
  <c r="F23" i="33"/>
  <c r="H22" i="29"/>
  <c r="F34" i="31"/>
  <c r="E26" i="26"/>
  <c r="E21" i="28"/>
  <c r="F27" i="31"/>
  <c r="F20" i="26"/>
  <c r="H30" i="33"/>
  <c r="G19" i="28"/>
  <c r="G24" i="26"/>
  <c r="G22" i="27"/>
  <c r="H27" i="26"/>
  <c r="G22" i="31"/>
  <c r="H30" i="31"/>
  <c r="G41" i="31"/>
  <c r="H32" i="33"/>
  <c r="G40" i="27"/>
  <c r="I31" i="29"/>
  <c r="F23" i="28"/>
  <c r="I40" i="32"/>
  <c r="F19" i="30"/>
  <c r="G40" i="29"/>
  <c r="E28" i="28"/>
  <c r="F25" i="32"/>
  <c r="F27" i="34"/>
  <c r="E31" i="33"/>
  <c r="E19" i="33"/>
  <c r="H40" i="31"/>
  <c r="H34" i="31"/>
  <c r="F21" i="28"/>
  <c r="G27" i="34"/>
  <c r="F24" i="27"/>
  <c r="G31" i="30"/>
  <c r="G23" i="30"/>
  <c r="H26" i="26"/>
  <c r="H23" i="31"/>
  <c r="I29" i="32"/>
  <c r="H30" i="30"/>
  <c r="K21" i="32"/>
  <c r="G28" i="31"/>
  <c r="F22" i="30"/>
  <c r="H23" i="34"/>
  <c r="E41" i="31"/>
  <c r="F33" i="31"/>
  <c r="E24" i="33"/>
  <c r="E26" i="31"/>
  <c r="G22" i="28"/>
  <c r="H25" i="29"/>
  <c r="F31" i="27"/>
  <c r="H25" i="32"/>
  <c r="H28" i="31"/>
  <c r="G32" i="28"/>
  <c r="G33" i="27"/>
  <c r="G21" i="27"/>
  <c r="D25" i="30"/>
  <c r="F34" i="33"/>
  <c r="H19" i="33"/>
  <c r="G23" i="31"/>
  <c r="I28" i="26"/>
  <c r="H34" i="32"/>
  <c r="H21" i="29"/>
  <c r="G33" i="31"/>
  <c r="H34" i="29"/>
  <c r="I40" i="29"/>
  <c r="I24" i="29"/>
  <c r="G26" i="30"/>
  <c r="I19" i="32"/>
  <c r="H26" i="29"/>
  <c r="G20" i="31"/>
  <c r="H30" i="32"/>
  <c r="G22" i="30"/>
  <c r="G31" i="34"/>
  <c r="G26" i="29"/>
  <c r="H19" i="31"/>
  <c r="H31" i="26"/>
  <c r="F29" i="27"/>
  <c r="F30" i="33"/>
  <c r="E33" i="33"/>
  <c r="F24" i="31"/>
  <c r="E20" i="26"/>
  <c r="F30" i="31"/>
  <c r="G32" i="33"/>
  <c r="G23" i="28"/>
  <c r="H30" i="29"/>
  <c r="H25" i="26"/>
  <c r="F19" i="27"/>
  <c r="G41" i="29"/>
  <c r="F41" i="27"/>
  <c r="G19" i="30"/>
  <c r="F41" i="28"/>
  <c r="H28" i="32"/>
  <c r="G32" i="34"/>
  <c r="G34" i="31"/>
  <c r="H27" i="34"/>
  <c r="G25" i="26"/>
  <c r="F33" i="30"/>
  <c r="F33" i="27"/>
  <c r="G25" i="28"/>
  <c r="I22" i="32"/>
  <c r="E25" i="30"/>
  <c r="F26" i="31"/>
  <c r="F28" i="32"/>
  <c r="G23" i="29"/>
  <c r="G31" i="32"/>
  <c r="F28" i="26"/>
  <c r="F24" i="33"/>
  <c r="G22" i="29"/>
  <c r="F28" i="30"/>
  <c r="I34" i="29"/>
  <c r="G27" i="33"/>
  <c r="H22" i="34"/>
  <c r="G21" i="28"/>
  <c r="G26" i="27"/>
  <c r="G29" i="33"/>
  <c r="G33" i="33"/>
  <c r="H40" i="32"/>
  <c r="G21" i="33"/>
  <c r="H30" i="34"/>
  <c r="H19" i="26"/>
  <c r="F19" i="28"/>
  <c r="H22" i="26"/>
  <c r="H26" i="33"/>
  <c r="F28" i="28"/>
  <c r="G19" i="33"/>
  <c r="F33" i="28"/>
  <c r="H31" i="31"/>
  <c r="E26" i="28"/>
  <c r="F26" i="33"/>
  <c r="G34" i="33"/>
  <c r="E32" i="30"/>
  <c r="G26" i="31"/>
  <c r="G25" i="31"/>
  <c r="G24" i="33"/>
  <c r="H25" i="34"/>
  <c r="I22" i="29"/>
  <c r="G23" i="33"/>
  <c r="I24" i="32"/>
  <c r="I26" i="29"/>
  <c r="H33" i="34"/>
  <c r="F25" i="27"/>
  <c r="G22" i="34"/>
  <c r="G21" i="26"/>
  <c r="H20" i="32"/>
  <c r="H28" i="29"/>
  <c r="H22" i="30"/>
  <c r="F32" i="30"/>
  <c r="H21" i="34"/>
  <c r="E41" i="33"/>
  <c r="E23" i="30"/>
  <c r="F28" i="31"/>
  <c r="E30" i="26"/>
  <c r="D20" i="27"/>
  <c r="E32" i="28"/>
  <c r="F34" i="32"/>
  <c r="F25" i="31"/>
  <c r="D22" i="30"/>
  <c r="E22" i="33"/>
  <c r="F23" i="30"/>
  <c r="H20" i="26"/>
  <c r="I30" i="32"/>
  <c r="H22" i="32"/>
  <c r="G29" i="28"/>
  <c r="H29" i="33"/>
  <c r="F29" i="28"/>
  <c r="H32" i="31"/>
  <c r="H40" i="29"/>
  <c r="G24" i="28"/>
  <c r="H23" i="32"/>
  <c r="G28" i="34"/>
  <c r="I34" i="26"/>
  <c r="H34" i="26"/>
  <c r="G28" i="33"/>
  <c r="G32" i="30"/>
  <c r="G25" i="29"/>
  <c r="D27" i="30"/>
  <c r="H19" i="32"/>
  <c r="G30" i="27"/>
  <c r="G28" i="28"/>
  <c r="H29" i="32"/>
  <c r="H28" i="26"/>
  <c r="G25" i="34"/>
  <c r="H23" i="29"/>
  <c r="G30" i="31"/>
  <c r="G41" i="28"/>
  <c r="G30" i="34"/>
  <c r="G31" i="28"/>
  <c r="G24" i="30"/>
  <c r="G32" i="31"/>
  <c r="G19" i="26"/>
  <c r="G40" i="34"/>
  <c r="I33" i="29"/>
  <c r="H20" i="31"/>
  <c r="G30" i="26"/>
  <c r="G27" i="26"/>
  <c r="I23" i="29"/>
  <c r="F34" i="28"/>
  <c r="H33" i="29"/>
  <c r="F23" i="27"/>
  <c r="H27" i="32"/>
  <c r="K24" i="32"/>
  <c r="I24" i="28"/>
  <c r="F34" i="27"/>
  <c r="J20" i="29"/>
  <c r="H24" i="31"/>
  <c r="G34" i="26"/>
  <c r="I19" i="28"/>
  <c r="F30" i="28"/>
  <c r="G20" i="29"/>
  <c r="H26" i="31"/>
  <c r="H41" i="32"/>
  <c r="H25" i="27"/>
  <c r="I21" i="34"/>
  <c r="I40" i="34"/>
  <c r="I21" i="28"/>
  <c r="I25" i="33"/>
  <c r="H29" i="34"/>
  <c r="G24" i="31"/>
  <c r="H27" i="31"/>
  <c r="I32" i="26"/>
  <c r="H21" i="28"/>
  <c r="H24" i="27"/>
  <c r="I29" i="33"/>
  <c r="G27" i="30"/>
  <c r="H23" i="26"/>
  <c r="F27" i="30"/>
  <c r="H28" i="34"/>
  <c r="I25" i="26"/>
  <c r="H24" i="26"/>
  <c r="G40" i="30"/>
  <c r="E24" i="27"/>
  <c r="H31" i="30"/>
  <c r="I21" i="33"/>
  <c r="J22" i="33"/>
  <c r="I28" i="31"/>
  <c r="K28" i="32"/>
  <c r="H19" i="34"/>
  <c r="G26" i="26"/>
  <c r="F31" i="28"/>
  <c r="H32" i="29"/>
  <c r="I19" i="33"/>
  <c r="F26" i="27"/>
  <c r="F22" i="28"/>
  <c r="H20" i="33"/>
  <c r="G41" i="34"/>
  <c r="H28" i="33"/>
  <c r="G33" i="34"/>
  <c r="G22" i="33"/>
  <c r="J25" i="33"/>
  <c r="H34" i="27"/>
  <c r="H24" i="32"/>
  <c r="I40" i="28"/>
  <c r="I20" i="29"/>
  <c r="I33" i="33"/>
  <c r="H40" i="34"/>
  <c r="J22" i="32"/>
  <c r="G25" i="27"/>
  <c r="F32" i="28"/>
  <c r="I23" i="26"/>
  <c r="G29" i="27"/>
  <c r="J26" i="29"/>
  <c r="I25" i="31"/>
  <c r="K19" i="32"/>
  <c r="H19" i="28"/>
  <c r="H19" i="27"/>
  <c r="H21" i="26"/>
  <c r="K25" i="32"/>
  <c r="I41" i="28"/>
  <c r="I22" i="26"/>
  <c r="I41" i="31"/>
  <c r="H22" i="27"/>
  <c r="J25" i="29"/>
  <c r="I32" i="33"/>
  <c r="G34" i="30"/>
  <c r="I41" i="32"/>
  <c r="I32" i="34"/>
  <c r="I41" i="29"/>
  <c r="G25" i="33"/>
  <c r="F21" i="27"/>
  <c r="I20" i="26"/>
  <c r="J20" i="33"/>
  <c r="I20" i="34"/>
  <c r="J29" i="33"/>
  <c r="H41" i="26"/>
  <c r="I22" i="33"/>
  <c r="K31" i="32"/>
  <c r="H33" i="32"/>
  <c r="J27" i="29"/>
  <c r="I41" i="34"/>
  <c r="H22" i="28"/>
  <c r="H25" i="33"/>
  <c r="J27" i="33"/>
  <c r="H30" i="28"/>
  <c r="H28" i="30"/>
  <c r="J19" i="32"/>
  <c r="J41" i="33"/>
  <c r="J40" i="32"/>
  <c r="H20" i="28"/>
  <c r="G23" i="27"/>
  <c r="I20" i="31"/>
  <c r="H23" i="27"/>
  <c r="H33" i="30"/>
  <c r="G24" i="27"/>
  <c r="G30" i="33"/>
  <c r="H31" i="32"/>
  <c r="G40" i="33"/>
  <c r="H24" i="34"/>
  <c r="F30" i="30"/>
  <c r="I32" i="32"/>
  <c r="H24" i="33"/>
  <c r="H21" i="27"/>
  <c r="H40" i="30"/>
  <c r="I33" i="28"/>
  <c r="H26" i="28"/>
  <c r="K40" i="32"/>
  <c r="I25" i="29"/>
  <c r="K41" i="32"/>
  <c r="I20" i="28"/>
  <c r="H20" i="34"/>
  <c r="I21" i="26"/>
  <c r="I30" i="28"/>
  <c r="H20" i="29"/>
  <c r="K23" i="32"/>
  <c r="G28" i="26"/>
  <c r="I26" i="33"/>
  <c r="J32" i="33"/>
  <c r="G41" i="27"/>
  <c r="H25" i="28"/>
  <c r="H27" i="27"/>
  <c r="G31" i="26"/>
  <c r="I27" i="31"/>
  <c r="H41" i="33"/>
  <c r="I24" i="26"/>
  <c r="H19" i="30"/>
  <c r="G30" i="30"/>
  <c r="E23" i="27"/>
  <c r="H41" i="34"/>
  <c r="F25" i="28"/>
  <c r="H40" i="33"/>
  <c r="F34" i="34"/>
  <c r="H26" i="30"/>
  <c r="G30" i="28"/>
  <c r="I41" i="33"/>
  <c r="J23" i="29"/>
  <c r="I25" i="28"/>
  <c r="H29" i="27"/>
  <c r="G26" i="34"/>
  <c r="I21" i="32"/>
  <c r="I33" i="32"/>
  <c r="H32" i="30"/>
  <c r="H22" i="33"/>
  <c r="I19" i="26"/>
  <c r="H24" i="28"/>
  <c r="J21" i="33"/>
  <c r="I31" i="31"/>
  <c r="G20" i="28"/>
  <c r="G27" i="31"/>
  <c r="J26" i="32"/>
  <c r="J34" i="33"/>
  <c r="H34" i="34"/>
  <c r="H23" i="30"/>
  <c r="H29" i="28"/>
  <c r="G20" i="26"/>
  <c r="I27" i="32"/>
  <c r="G29" i="30"/>
  <c r="G33" i="28"/>
  <c r="F31" i="30"/>
  <c r="H22" i="31"/>
  <c r="I31" i="26"/>
  <c r="G27" i="28"/>
  <c r="H29" i="30"/>
  <c r="H40" i="28"/>
  <c r="H31" i="28"/>
  <c r="H20" i="27"/>
  <c r="I32" i="31"/>
  <c r="H41" i="28"/>
  <c r="F28" i="27"/>
  <c r="J19" i="29"/>
  <c r="H26" i="32"/>
  <c r="J31" i="32"/>
  <c r="H27" i="28"/>
  <c r="G20" i="34"/>
  <c r="H30" i="27"/>
  <c r="I26" i="32"/>
  <c r="K29" i="32"/>
  <c r="I30" i="34"/>
  <c r="H27" i="30"/>
  <c r="I26" i="26"/>
  <c r="H29" i="31"/>
  <c r="I19" i="31"/>
  <c r="I30" i="31"/>
  <c r="H27" i="33"/>
  <c r="I20" i="33"/>
  <c r="H27" i="29"/>
  <c r="G23" i="26"/>
  <c r="H19" i="29"/>
  <c r="H34" i="33"/>
  <c r="G34" i="27"/>
  <c r="H25" i="31"/>
  <c r="J21" i="32"/>
  <c r="H41" i="27"/>
  <c r="K25" i="34"/>
  <c r="K26" i="32"/>
  <c r="I23" i="31"/>
  <c r="I26" i="31"/>
  <c r="J33" i="33"/>
  <c r="I29" i="34"/>
  <c r="J33" i="32"/>
  <c r="H21" i="31"/>
  <c r="J21" i="29"/>
  <c r="I27" i="26"/>
  <c r="G21" i="34"/>
  <c r="I29" i="31"/>
  <c r="G31" i="33"/>
  <c r="I40" i="26"/>
  <c r="I31" i="32"/>
  <c r="G24" i="34"/>
  <c r="H41" i="31"/>
  <c r="I24" i="31"/>
  <c r="F20" i="27"/>
  <c r="H33" i="28"/>
  <c r="H31" i="27"/>
  <c r="K30" i="32"/>
  <c r="K27" i="32"/>
  <c r="J31" i="33"/>
  <c r="J28" i="33"/>
  <c r="G31" i="27"/>
  <c r="J34" i="32"/>
  <c r="I23" i="33"/>
  <c r="I29" i="28"/>
  <c r="H21" i="32"/>
  <c r="H26" i="34"/>
  <c r="H24" i="30"/>
  <c r="G41" i="26"/>
  <c r="K22" i="32"/>
  <c r="J41" i="32"/>
  <c r="F20" i="28"/>
  <c r="J26" i="33"/>
  <c r="H28" i="27"/>
  <c r="I23" i="28"/>
  <c r="I41" i="26"/>
  <c r="I27" i="34"/>
  <c r="J25" i="32"/>
  <c r="G32" i="26"/>
  <c r="I33" i="26"/>
  <c r="H34" i="30"/>
  <c r="H40" i="27"/>
  <c r="H24" i="29"/>
  <c r="J20" i="32"/>
  <c r="G27" i="27"/>
  <c r="I28" i="33"/>
  <c r="I34" i="32"/>
  <c r="I34" i="31"/>
  <c r="G34" i="34"/>
  <c r="J41" i="29"/>
  <c r="J23" i="32"/>
  <c r="K34" i="29"/>
  <c r="I32" i="28"/>
  <c r="I19" i="34"/>
  <c r="K33" i="34"/>
  <c r="J23" i="33"/>
  <c r="I22" i="34"/>
  <c r="H32" i="27"/>
  <c r="I28" i="27"/>
  <c r="I40" i="33"/>
  <c r="L24" i="32"/>
  <c r="L33" i="29"/>
  <c r="I34" i="28"/>
  <c r="I23" i="34"/>
  <c r="J27" i="30"/>
  <c r="I21" i="30"/>
  <c r="J25" i="28"/>
  <c r="J30" i="33"/>
  <c r="K22" i="31"/>
  <c r="J30" i="34"/>
  <c r="K34" i="33"/>
  <c r="L26" i="29"/>
  <c r="I21" i="31"/>
  <c r="L24" i="29"/>
  <c r="K33" i="32"/>
  <c r="J40" i="28"/>
  <c r="I26" i="34"/>
  <c r="I22" i="28"/>
  <c r="K32" i="29"/>
  <c r="L22" i="32"/>
  <c r="J34" i="34"/>
  <c r="K34" i="26"/>
  <c r="J31" i="29"/>
  <c r="J41" i="31"/>
  <c r="J30" i="32"/>
  <c r="J28" i="32"/>
  <c r="J22" i="31"/>
  <c r="I26" i="28"/>
  <c r="J26" i="34"/>
  <c r="J20" i="30"/>
  <c r="H34" i="28"/>
  <c r="K32" i="26"/>
  <c r="J20" i="31"/>
  <c r="J31" i="31"/>
  <c r="K34" i="32"/>
  <c r="J28" i="29"/>
  <c r="J21" i="26"/>
  <c r="J30" i="29"/>
  <c r="K29" i="29"/>
  <c r="K29" i="34"/>
  <c r="L31" i="29"/>
  <c r="I22" i="31"/>
  <c r="L23" i="32"/>
  <c r="H32" i="34"/>
  <c r="L40" i="32"/>
  <c r="J19" i="27"/>
  <c r="J25" i="26"/>
  <c r="K32" i="34"/>
  <c r="I31" i="28"/>
  <c r="L29" i="32"/>
  <c r="I27" i="28"/>
  <c r="J40" i="26"/>
  <c r="K32" i="32"/>
  <c r="J27" i="32"/>
  <c r="K19" i="33"/>
  <c r="H28" i="28"/>
  <c r="I34" i="34"/>
  <c r="H23" i="28"/>
  <c r="J23" i="31"/>
  <c r="H26" i="27"/>
  <c r="H32" i="28"/>
  <c r="J20" i="26"/>
  <c r="J24" i="33"/>
  <c r="J22" i="29"/>
  <c r="I24" i="34"/>
  <c r="I31" i="34"/>
  <c r="H25" i="30"/>
  <c r="J40" i="33"/>
  <c r="J34" i="29"/>
  <c r="K28" i="26"/>
  <c r="K22" i="26"/>
  <c r="J24" i="27"/>
  <c r="J28" i="26"/>
  <c r="I29" i="30"/>
  <c r="J33" i="28"/>
  <c r="K30" i="29"/>
  <c r="I26" i="27"/>
  <c r="J29" i="31"/>
  <c r="J34" i="28"/>
  <c r="K41" i="29"/>
  <c r="J24" i="28"/>
  <c r="J31" i="34"/>
  <c r="I32" i="27"/>
  <c r="K23" i="34"/>
  <c r="K29" i="31"/>
  <c r="I25" i="34"/>
  <c r="K34" i="34"/>
  <c r="I24" i="30"/>
  <c r="I33" i="27"/>
  <c r="J31" i="30"/>
  <c r="I31" i="30"/>
  <c r="L22" i="29"/>
  <c r="J24" i="30"/>
  <c r="J33" i="34"/>
  <c r="J32" i="26"/>
  <c r="J34" i="27"/>
  <c r="I31" i="33"/>
  <c r="K20" i="26"/>
  <c r="K26" i="26"/>
  <c r="J30" i="30"/>
  <c r="L20" i="32"/>
  <c r="L32" i="32"/>
  <c r="K33" i="26"/>
  <c r="J21" i="31"/>
  <c r="L28" i="32"/>
  <c r="K28" i="34"/>
  <c r="J28" i="30"/>
  <c r="K41" i="26"/>
  <c r="J28" i="27"/>
  <c r="I41" i="27"/>
  <c r="K41" i="31"/>
  <c r="L31" i="32"/>
  <c r="J29" i="34"/>
  <c r="J24" i="34"/>
  <c r="I33" i="34"/>
  <c r="K27" i="34"/>
  <c r="J29" i="26"/>
  <c r="K34" i="31"/>
  <c r="J25" i="27"/>
  <c r="K24" i="29"/>
  <c r="I27" i="33"/>
  <c r="J25" i="30"/>
  <c r="I22" i="30"/>
  <c r="J41" i="28"/>
  <c r="L25" i="32"/>
  <c r="J19" i="33"/>
  <c r="K19" i="29"/>
  <c r="J19" i="28"/>
  <c r="K29" i="27"/>
  <c r="J27" i="31"/>
  <c r="J34" i="26"/>
  <c r="J33" i="26"/>
  <c r="I31" i="27"/>
  <c r="K26" i="33"/>
  <c r="J32" i="29"/>
  <c r="J21" i="30"/>
  <c r="I40" i="27"/>
  <c r="J40" i="29"/>
  <c r="K33" i="33"/>
  <c r="K27" i="31"/>
  <c r="J33" i="27"/>
  <c r="L20" i="29"/>
  <c r="J28" i="28"/>
  <c r="K27" i="33"/>
  <c r="I21" i="27"/>
  <c r="K29" i="33"/>
  <c r="J20" i="27"/>
  <c r="J32" i="31"/>
  <c r="J32" i="27"/>
  <c r="K19" i="34"/>
  <c r="J22" i="26"/>
  <c r="K28" i="29"/>
  <c r="H33" i="27"/>
  <c r="I19" i="30"/>
  <c r="K27" i="26"/>
  <c r="J32" i="32"/>
  <c r="J22" i="30"/>
  <c r="J41" i="27"/>
  <c r="I33" i="31"/>
  <c r="J20" i="28"/>
  <c r="K22" i="34"/>
  <c r="J26" i="26"/>
  <c r="J22" i="27"/>
  <c r="L33" i="32"/>
  <c r="J24" i="29"/>
  <c r="J23" i="28"/>
  <c r="J28" i="34"/>
  <c r="J27" i="26"/>
  <c r="I34" i="33"/>
  <c r="J31" i="27"/>
  <c r="K32" i="31"/>
  <c r="K20" i="33"/>
  <c r="J33" i="31"/>
  <c r="J40" i="30"/>
  <c r="J28" i="31"/>
  <c r="K25" i="29"/>
  <c r="I30" i="33"/>
  <c r="K24" i="31"/>
  <c r="L21" i="29"/>
  <c r="L41" i="29"/>
  <c r="J19" i="31"/>
  <c r="J26" i="31"/>
  <c r="J40" i="34"/>
  <c r="J22" i="34"/>
  <c r="I27" i="30"/>
  <c r="J24" i="32"/>
  <c r="K20" i="32"/>
  <c r="I33" i="30"/>
  <c r="J33" i="29"/>
  <c r="J40" i="31"/>
  <c r="J20" i="34"/>
  <c r="J29" i="28"/>
  <c r="J19" i="34"/>
  <c r="K19" i="31"/>
  <c r="K28" i="31"/>
  <c r="L30" i="29"/>
  <c r="K40" i="33"/>
  <c r="J31" i="26"/>
  <c r="I24" i="33"/>
  <c r="K24" i="33"/>
  <c r="I25" i="30"/>
  <c r="I20" i="30"/>
  <c r="K26" i="29"/>
  <c r="K20" i="29"/>
  <c r="I23" i="27"/>
  <c r="K24" i="34"/>
  <c r="K25" i="31"/>
  <c r="L32" i="29"/>
  <c r="J30" i="27"/>
  <c r="K22" i="29"/>
  <c r="I25" i="27"/>
  <c r="J32" i="34"/>
  <c r="I28" i="30"/>
  <c r="J27" i="28"/>
  <c r="K21" i="26"/>
  <c r="L19" i="32"/>
  <c r="I40" i="31"/>
  <c r="K30" i="33"/>
  <c r="L26" i="32"/>
  <c r="J29" i="29"/>
  <c r="K41" i="33"/>
  <c r="I30" i="27"/>
  <c r="J22" i="28"/>
  <c r="K22" i="33"/>
  <c r="J23" i="26"/>
  <c r="I32" i="30"/>
  <c r="I22" i="27"/>
  <c r="K40" i="31"/>
  <c r="J29" i="32"/>
  <c r="J41" i="30"/>
  <c r="K20" i="31"/>
  <c r="K21" i="27"/>
  <c r="J27" i="27"/>
  <c r="I26" i="30"/>
  <c r="J21" i="28"/>
  <c r="J29" i="30"/>
  <c r="I19" i="27"/>
  <c r="L34" i="32"/>
  <c r="K27" i="29"/>
  <c r="L20" i="26"/>
  <c r="K24" i="26"/>
  <c r="L25" i="29"/>
  <c r="K26" i="30"/>
  <c r="J31" i="28"/>
  <c r="J26" i="28"/>
  <c r="K23" i="30"/>
  <c r="K25" i="26"/>
  <c r="J19" i="26"/>
  <c r="L30" i="26"/>
  <c r="K40" i="29"/>
  <c r="J41" i="26"/>
  <c r="K32" i="33"/>
  <c r="L21" i="32"/>
  <c r="K31" i="29"/>
  <c r="I28" i="28"/>
  <c r="M26" i="32"/>
  <c r="J24" i="31"/>
  <c r="L33" i="26"/>
  <c r="K31" i="31"/>
  <c r="K30" i="34"/>
  <c r="I29" i="27"/>
  <c r="J32" i="28"/>
  <c r="K20" i="27"/>
  <c r="J30" i="28"/>
  <c r="L32" i="31"/>
  <c r="I27" i="27"/>
  <c r="K23" i="33"/>
  <c r="J40" i="27"/>
  <c r="J24" i="26"/>
  <c r="L31" i="34"/>
  <c r="L28" i="29"/>
  <c r="J32" i="30"/>
  <c r="J23" i="27"/>
  <c r="L41" i="26"/>
  <c r="I34" i="30"/>
  <c r="L27" i="29"/>
  <c r="J25" i="31"/>
  <c r="J19" i="30"/>
  <c r="M34" i="32"/>
  <c r="I20" i="27"/>
  <c r="L23" i="34"/>
  <c r="K31" i="26"/>
  <c r="I41" i="30"/>
  <c r="K30" i="31"/>
  <c r="M19" i="32"/>
  <c r="K26" i="31"/>
  <c r="K31" i="33"/>
  <c r="J23" i="34"/>
  <c r="K32" i="28"/>
  <c r="L29" i="29"/>
  <c r="K21" i="28"/>
  <c r="I24" i="27"/>
  <c r="I23" i="30"/>
  <c r="K33" i="28"/>
  <c r="L25" i="31"/>
  <c r="L19" i="29"/>
  <c r="L30" i="32"/>
  <c r="L32" i="33"/>
  <c r="L25" i="26"/>
  <c r="J25" i="34"/>
  <c r="K19" i="26"/>
  <c r="K23" i="26"/>
  <c r="J29" i="27"/>
  <c r="L34" i="29"/>
  <c r="K29" i="26"/>
  <c r="J27" i="34"/>
  <c r="J23" i="30"/>
  <c r="J26" i="27"/>
  <c r="K40" i="26"/>
  <c r="K30" i="28"/>
  <c r="I40" i="30"/>
  <c r="J21" i="27"/>
  <c r="I30" i="30"/>
  <c r="M40" i="32"/>
  <c r="L22" i="34"/>
  <c r="K40" i="34"/>
  <c r="I34" i="27"/>
  <c r="K21" i="31"/>
  <c r="K21" i="29"/>
  <c r="L27" i="32"/>
  <c r="L40" i="29"/>
  <c r="K33" i="29"/>
  <c r="J34" i="31"/>
  <c r="L41" i="32"/>
  <c r="J30" i="31"/>
  <c r="K29" i="28"/>
  <c r="J30" i="26"/>
  <c r="J26" i="30"/>
  <c r="K30" i="26"/>
  <c r="K31" i="34"/>
  <c r="L25" i="33"/>
  <c r="K23" i="31"/>
  <c r="K26" i="34"/>
  <c r="L20" i="31"/>
  <c r="L19" i="33"/>
  <c r="K27" i="28"/>
  <c r="M29" i="32"/>
  <c r="K23" i="29"/>
  <c r="K33" i="31"/>
  <c r="L23" i="29"/>
  <c r="L31" i="30"/>
  <c r="M31" i="29"/>
  <c r="M20" i="29"/>
  <c r="K31" i="30"/>
  <c r="L24" i="33"/>
  <c r="L26" i="34"/>
  <c r="L20" i="33"/>
  <c r="L19" i="26"/>
  <c r="K25" i="28"/>
  <c r="L41" i="33"/>
  <c r="L30" i="34"/>
  <c r="M29" i="33"/>
  <c r="K34" i="27"/>
  <c r="M25" i="34"/>
  <c r="M24" i="29"/>
  <c r="L33" i="33"/>
  <c r="L30" i="33"/>
  <c r="K40" i="28"/>
  <c r="L31" i="26"/>
  <c r="L19" i="31"/>
  <c r="L27" i="33"/>
  <c r="L26" i="31"/>
  <c r="L27" i="26"/>
  <c r="L25" i="34"/>
  <c r="M28" i="34"/>
  <c r="M19" i="29"/>
  <c r="M23" i="29"/>
  <c r="K23" i="27"/>
  <c r="M22" i="29"/>
  <c r="N33" i="32"/>
  <c r="L28" i="26"/>
  <c r="K29" i="30"/>
  <c r="K28" i="27"/>
  <c r="K40" i="27"/>
  <c r="K27" i="27"/>
  <c r="L19" i="34"/>
  <c r="K22" i="28"/>
  <c r="J34" i="30"/>
  <c r="M22" i="32"/>
  <c r="K34" i="30"/>
  <c r="K22" i="30"/>
  <c r="K41" i="28"/>
  <c r="K25" i="33"/>
  <c r="M30" i="32"/>
  <c r="L24" i="28"/>
  <c r="L34" i="28"/>
  <c r="M24" i="33"/>
  <c r="L22" i="27"/>
  <c r="M30" i="29"/>
  <c r="N26" i="32"/>
  <c r="N30" i="32"/>
  <c r="M19" i="33"/>
  <c r="L33" i="28"/>
  <c r="K24" i="30"/>
  <c r="L24" i="26"/>
  <c r="M27" i="32"/>
  <c r="L34" i="31"/>
  <c r="L21" i="33"/>
  <c r="L32" i="34"/>
  <c r="L41" i="31"/>
  <c r="L34" i="33"/>
  <c r="L27" i="31"/>
  <c r="K19" i="30"/>
  <c r="M19" i="31"/>
  <c r="N22" i="32"/>
  <c r="K25" i="27"/>
  <c r="L40" i="30"/>
  <c r="K33" i="27"/>
  <c r="M40" i="34"/>
  <c r="M34" i="34"/>
  <c r="K23" i="28"/>
  <c r="K30" i="30"/>
  <c r="K26" i="28"/>
  <c r="M41" i="32"/>
  <c r="L28" i="34"/>
  <c r="K33" i="30"/>
  <c r="L22" i="26"/>
  <c r="L21" i="31"/>
  <c r="L40" i="31"/>
  <c r="K32" i="30"/>
  <c r="K19" i="28"/>
  <c r="K26" i="27"/>
  <c r="N41" i="32"/>
  <c r="M40" i="29"/>
  <c r="N34" i="29"/>
  <c r="L34" i="27"/>
  <c r="L34" i="34"/>
  <c r="K28" i="33"/>
  <c r="K24" i="28"/>
  <c r="L40" i="33"/>
  <c r="M24" i="32"/>
  <c r="J33" i="30"/>
  <c r="M32" i="32"/>
  <c r="M40" i="26"/>
  <c r="M32" i="29"/>
  <c r="M24" i="26"/>
  <c r="M28" i="29"/>
  <c r="M40" i="33"/>
  <c r="L23" i="26"/>
  <c r="L40" i="26"/>
  <c r="L21" i="26"/>
  <c r="L24" i="31"/>
  <c r="K22" i="27"/>
  <c r="K32" i="27"/>
  <c r="K21" i="33"/>
  <c r="K20" i="30"/>
  <c r="M34" i="29"/>
  <c r="M25" i="29"/>
  <c r="L31" i="28"/>
  <c r="M24" i="34"/>
  <c r="M29" i="29"/>
  <c r="M31" i="32"/>
  <c r="L31" i="33"/>
  <c r="L29" i="31"/>
  <c r="L22" i="31"/>
  <c r="K41" i="30"/>
  <c r="K34" i="28"/>
  <c r="L28" i="27"/>
  <c r="L22" i="28"/>
  <c r="K27" i="30"/>
  <c r="K21" i="30"/>
  <c r="L33" i="31"/>
  <c r="L31" i="31"/>
  <c r="L26" i="33"/>
  <c r="M33" i="32"/>
  <c r="K28" i="28"/>
  <c r="L27" i="34"/>
  <c r="L29" i="34"/>
  <c r="K40" i="30"/>
  <c r="L34" i="26"/>
  <c r="K30" i="27"/>
  <c r="M25" i="26"/>
  <c r="K19" i="27"/>
  <c r="M33" i="29"/>
  <c r="L29" i="33"/>
  <c r="K31" i="28"/>
  <c r="L24" i="34"/>
  <c r="L32" i="26"/>
  <c r="K41" i="27"/>
  <c r="L28" i="31"/>
  <c r="M21" i="32"/>
  <c r="L33" i="34"/>
  <c r="L30" i="31"/>
  <c r="M28" i="32"/>
  <c r="K20" i="28"/>
  <c r="M27" i="29"/>
  <c r="M31" i="31"/>
  <c r="L23" i="27"/>
  <c r="K31" i="27"/>
  <c r="M41" i="31"/>
  <c r="L23" i="33"/>
  <c r="L40" i="34"/>
  <c r="L29" i="26"/>
  <c r="L22" i="33"/>
  <c r="M25" i="32"/>
  <c r="K24" i="27"/>
  <c r="K25" i="30"/>
  <c r="L23" i="31"/>
  <c r="M20" i="32"/>
  <c r="L28" i="33"/>
  <c r="M23" i="32"/>
  <c r="L26" i="26"/>
  <c r="K28" i="30"/>
  <c r="L41" i="27"/>
  <c r="M26" i="29"/>
  <c r="N29" i="29"/>
  <c r="L25" i="28"/>
  <c r="L28" i="28"/>
  <c r="N40" i="32"/>
  <c r="L25" i="27"/>
  <c r="M34" i="26"/>
  <c r="L34" i="30"/>
  <c r="M31" i="26"/>
  <c r="M22" i="34"/>
  <c r="L40" i="27"/>
  <c r="M26" i="31"/>
  <c r="M41" i="28"/>
  <c r="N32" i="30"/>
  <c r="M29" i="27"/>
  <c r="N34" i="32"/>
  <c r="N30" i="29"/>
  <c r="M24" i="28"/>
  <c r="M28" i="31"/>
  <c r="M30" i="33"/>
  <c r="L30" i="27"/>
  <c r="M33" i="26"/>
  <c r="N27" i="32"/>
  <c r="L27" i="30"/>
  <c r="M23" i="33"/>
  <c r="N29" i="32"/>
  <c r="N31" i="29"/>
  <c r="L19" i="28"/>
  <c r="M25" i="30"/>
  <c r="M22" i="26"/>
  <c r="M19" i="28"/>
  <c r="N27" i="29"/>
  <c r="L28" i="30"/>
  <c r="M28" i="26"/>
  <c r="L23" i="30"/>
  <c r="M21" i="33"/>
  <c r="L26" i="27"/>
  <c r="M22" i="33"/>
  <c r="L29" i="28"/>
  <c r="N21" i="32"/>
  <c r="M27" i="34"/>
  <c r="M40" i="27"/>
  <c r="L26" i="30"/>
  <c r="L19" i="27"/>
  <c r="M40" i="28"/>
  <c r="M22" i="31"/>
  <c r="M31" i="28"/>
  <c r="M34" i="30"/>
  <c r="M22" i="27"/>
  <c r="M32" i="31"/>
  <c r="M23" i="28"/>
  <c r="M27" i="28"/>
  <c r="M20" i="33"/>
  <c r="M28" i="28"/>
  <c r="L30" i="30"/>
  <c r="M19" i="27"/>
  <c r="M27" i="27"/>
  <c r="M23" i="30"/>
  <c r="M29" i="30"/>
  <c r="M27" i="30"/>
  <c r="L41" i="28"/>
  <c r="L33" i="30"/>
  <c r="M28" i="30"/>
  <c r="N24" i="32"/>
  <c r="M20" i="30"/>
  <c r="M30" i="34"/>
  <c r="N28" i="29"/>
  <c r="M41" i="30"/>
  <c r="L21" i="30"/>
  <c r="M25" i="31"/>
  <c r="M26" i="26"/>
  <c r="L40" i="28"/>
  <c r="L24" i="30"/>
  <c r="L41" i="30"/>
  <c r="M30" i="28"/>
  <c r="L24" i="27"/>
  <c r="M24" i="27"/>
  <c r="M32" i="27"/>
  <c r="M30" i="31"/>
  <c r="M19" i="30"/>
  <c r="M34" i="28"/>
  <c r="L26" i="28"/>
  <c r="L30" i="28"/>
  <c r="L27" i="27"/>
  <c r="M30" i="27"/>
  <c r="N40" i="29"/>
  <c r="M26" i="27"/>
  <c r="L32" i="30"/>
  <c r="L21" i="27"/>
  <c r="M33" i="30"/>
  <c r="M20" i="28"/>
  <c r="M41" i="26"/>
  <c r="M32" i="33"/>
  <c r="M33" i="34"/>
  <c r="N31" i="32"/>
  <c r="M25" i="27"/>
  <c r="N33" i="29"/>
  <c r="L29" i="27"/>
  <c r="M23" i="31"/>
  <c r="N25" i="32"/>
  <c r="M23" i="34"/>
  <c r="L22" i="30"/>
  <c r="L21" i="28"/>
  <c r="M40" i="31"/>
  <c r="M29" i="26"/>
  <c r="N19" i="29"/>
  <c r="L33" i="27"/>
  <c r="L32" i="28"/>
  <c r="M41" i="33"/>
  <c r="M23" i="26"/>
  <c r="M28" i="33"/>
  <c r="M20" i="31"/>
  <c r="M34" i="33"/>
  <c r="M21" i="31"/>
  <c r="M20" i="26"/>
  <c r="N24" i="29"/>
  <c r="M33" i="33"/>
  <c r="M27" i="31"/>
  <c r="L31" i="27"/>
  <c r="M29" i="28"/>
  <c r="M26" i="34"/>
  <c r="M29" i="34"/>
  <c r="M21" i="27"/>
  <c r="M27" i="26"/>
  <c r="M19" i="26"/>
  <c r="M32" i="28"/>
  <c r="M34" i="31"/>
  <c r="L25" i="30"/>
  <c r="M31" i="30"/>
  <c r="M27" i="33"/>
  <c r="L20" i="27"/>
  <c r="N28" i="32"/>
  <c r="M25" i="28"/>
  <c r="M30" i="26"/>
  <c r="N23" i="32"/>
  <c r="L23" i="28"/>
  <c r="N32" i="29"/>
  <c r="M29" i="31"/>
  <c r="N23" i="29"/>
  <c r="M25" i="33"/>
  <c r="N25" i="29"/>
  <c r="L29" i="30"/>
  <c r="N22" i="29"/>
  <c r="M21" i="26"/>
  <c r="M33" i="27"/>
  <c r="N20" i="32"/>
  <c r="M31" i="34"/>
  <c r="M24" i="31"/>
  <c r="L20" i="28"/>
  <c r="M32" i="34"/>
  <c r="M31" i="33"/>
  <c r="N26" i="29"/>
  <c r="M20" i="27"/>
  <c r="M33" i="31"/>
  <c r="M19" i="34"/>
  <c r="M31" i="27"/>
  <c r="M26" i="28"/>
  <c r="L20" i="30"/>
  <c r="N32" i="32"/>
  <c r="M22" i="28"/>
  <c r="M32" i="30"/>
  <c r="N19" i="32"/>
  <c r="L32" i="27"/>
  <c r="M32" i="26"/>
  <c r="L27" i="28"/>
  <c r="M26" i="33"/>
  <c r="L19" i="30"/>
  <c r="M21" i="28"/>
  <c r="N32" i="26"/>
  <c r="M33" i="28"/>
  <c r="N31" i="31"/>
  <c r="N23" i="33"/>
  <c r="N40" i="34"/>
  <c r="M34" i="27"/>
  <c r="N24" i="31"/>
  <c r="N33" i="28"/>
  <c r="M30" i="30"/>
  <c r="N28" i="28"/>
  <c r="M22" i="30"/>
  <c r="N20" i="27"/>
  <c r="M23" i="27"/>
  <c r="M24" i="30"/>
  <c r="N23" i="26"/>
  <c r="N26" i="26"/>
  <c r="N24" i="34"/>
  <c r="M40" i="30"/>
  <c r="N26" i="31"/>
  <c r="N25" i="26"/>
  <c r="N24" i="27"/>
  <c r="N28" i="30"/>
  <c r="N32" i="34"/>
  <c r="N26" i="28"/>
  <c r="N23" i="27"/>
  <c r="N30" i="27"/>
  <c r="N19" i="30"/>
  <c r="M26" i="30"/>
  <c r="N20" i="26"/>
  <c r="N34" i="34"/>
  <c r="N25" i="33"/>
  <c r="N25" i="34"/>
  <c r="N29" i="34"/>
  <c r="N26" i="30"/>
  <c r="N25" i="27"/>
  <c r="N40" i="26"/>
  <c r="N34" i="31"/>
  <c r="N20" i="33"/>
  <c r="N34" i="27"/>
  <c r="N31" i="26"/>
  <c r="N29" i="27"/>
  <c r="N23" i="28"/>
  <c r="N34" i="33"/>
  <c r="N28" i="27"/>
  <c r="N40" i="28"/>
  <c r="N31" i="28"/>
  <c r="N23" i="30"/>
  <c r="N31" i="33"/>
  <c r="M21" i="30"/>
  <c r="N26" i="33"/>
  <c r="N20" i="28"/>
  <c r="N23" i="34"/>
  <c r="N30" i="28"/>
  <c r="N29" i="33"/>
  <c r="N41" i="31"/>
  <c r="N24" i="28"/>
  <c r="N31" i="34"/>
  <c r="N30" i="33"/>
  <c r="M28" i="27"/>
  <c r="N22" i="34"/>
  <c r="N41" i="26"/>
  <c r="N25" i="31"/>
  <c r="N26" i="34"/>
  <c r="N27" i="34"/>
  <c r="N33" i="33"/>
  <c r="N32" i="33"/>
  <c r="N33" i="26"/>
  <c r="N21" i="30"/>
  <c r="N41" i="28"/>
  <c r="N41" i="33"/>
  <c r="N21" i="33"/>
  <c r="N22" i="31"/>
  <c r="N26" i="27"/>
  <c r="N24" i="26"/>
  <c r="N22" i="30"/>
  <c r="N24" i="30"/>
  <c r="N25" i="28"/>
  <c r="N21" i="26"/>
  <c r="N19" i="33"/>
  <c r="N41" i="30"/>
  <c r="N40" i="31"/>
  <c r="N40" i="27"/>
  <c r="N30" i="34"/>
  <c r="N34" i="30"/>
  <c r="N33" i="34"/>
  <c r="N24" i="33"/>
  <c r="N22" i="26"/>
  <c r="M41" i="27"/>
  <c r="N40" i="33"/>
  <c r="N19" i="26"/>
  <c r="N30" i="30"/>
  <c r="N41" i="27"/>
  <c r="N30" i="31"/>
  <c r="N22" i="28"/>
  <c r="N20" i="31"/>
  <c r="N31" i="30"/>
  <c r="N29" i="26"/>
  <c r="N21" i="28"/>
  <c r="N31" i="27"/>
  <c r="N33" i="30"/>
  <c r="N33" i="31"/>
  <c r="N23" i="31"/>
  <c r="N19" i="28"/>
  <c r="N28" i="26"/>
  <c r="N34" i="26"/>
  <c r="N28" i="31"/>
  <c r="N28" i="33"/>
  <c r="N30" i="26"/>
  <c r="N27" i="26"/>
  <c r="N27" i="31"/>
  <c r="N19" i="27"/>
  <c r="N21" i="27"/>
  <c r="N27" i="27"/>
  <c r="N22" i="33"/>
  <c r="N19" i="31"/>
  <c r="N32" i="31"/>
  <c r="N27" i="28"/>
  <c r="N27" i="33"/>
  <c r="N29" i="31"/>
  <c r="N19" i="34"/>
  <c r="N40" i="30"/>
  <c r="N21" i="31"/>
  <c r="N28" i="34"/>
  <c r="N25" i="30"/>
  <c r="N33" i="27"/>
  <c r="N29" i="28"/>
  <c r="N22" i="27"/>
  <c r="N20" i="30"/>
  <c r="N32" i="27"/>
  <c r="N29" i="30"/>
  <c r="N32" i="28"/>
  <c r="N27" i="30"/>
  <c r="N34" i="28"/>
  <c r="H229" i="18"/>
  <c r="D42" i="27" l="1"/>
  <c r="O257" i="5"/>
  <c r="O321" i="5"/>
  <c r="N34" i="15" s="1"/>
  <c r="O320" i="5"/>
  <c r="N33" i="15" s="1"/>
  <c r="O223" i="5"/>
  <c r="O331" i="5" s="1"/>
  <c r="EF614" i="5"/>
  <c r="EF615" i="5" s="1"/>
  <c r="EF616" i="5" s="1"/>
  <c r="E226" i="5" s="1"/>
  <c r="EE40" i="20"/>
  <c r="EE45" i="20" s="1"/>
  <c r="EE50" i="20" s="1"/>
  <c r="O322" i="5"/>
  <c r="N35" i="15" s="1"/>
  <c r="E54" i="13"/>
  <c r="E55" i="13" s="1"/>
  <c r="E57" i="13" s="1"/>
  <c r="K57" i="13"/>
  <c r="N349" i="19"/>
  <c r="K242" i="5"/>
  <c r="K244" i="5" s="1"/>
  <c r="K246" i="5" s="1"/>
  <c r="O258" i="5"/>
  <c r="O259" i="5" s="1"/>
  <c r="N259" i="5"/>
  <c r="N261" i="5" s="1"/>
  <c r="N263" i="5" s="1"/>
  <c r="O389" i="5"/>
  <c r="N76" i="15" s="1"/>
  <c r="E42" i="34"/>
  <c r="D42" i="31"/>
  <c r="I42" i="30"/>
  <c r="N42" i="31"/>
  <c r="K42" i="29"/>
  <c r="E259" i="5"/>
  <c r="E261" i="5" s="1"/>
  <c r="E263" i="5" s="1"/>
  <c r="EC54" i="20"/>
  <c r="EC56" i="20" s="1"/>
  <c r="I42" i="31"/>
  <c r="H35" i="32"/>
  <c r="H37" i="32" s="1"/>
  <c r="H35" i="34"/>
  <c r="H37" i="34" s="1"/>
  <c r="H42" i="32"/>
  <c r="L293" i="5"/>
  <c r="L295" i="5" s="1"/>
  <c r="L297" i="5" s="1"/>
  <c r="H42" i="31"/>
  <c r="E35" i="28"/>
  <c r="H242" i="5"/>
  <c r="H235" i="5" s="1"/>
  <c r="H237" i="5" s="1"/>
  <c r="H238" i="5" s="1"/>
  <c r="N42" i="32"/>
  <c r="O387" i="5"/>
  <c r="N74" i="15" s="1"/>
  <c r="CZ99" i="20"/>
  <c r="DA763" i="5" s="1"/>
  <c r="O382" i="5"/>
  <c r="N69" i="15" s="1"/>
  <c r="D42" i="29"/>
  <c r="I42" i="32"/>
  <c r="E293" i="5"/>
  <c r="E295" i="5" s="1"/>
  <c r="E297" i="5" s="1"/>
  <c r="D42" i="32"/>
  <c r="L42" i="26"/>
  <c r="EE641" i="5"/>
  <c r="EE642" i="5" s="1"/>
  <c r="EE643" i="5" s="1"/>
  <c r="K703" i="19"/>
  <c r="K704" i="19" s="1"/>
  <c r="M35" i="26"/>
  <c r="M37" i="26" s="1"/>
  <c r="G42" i="32"/>
  <c r="F276" i="5"/>
  <c r="F269" i="5" s="1"/>
  <c r="F271" i="5" s="1"/>
  <c r="F272" i="5" s="1"/>
  <c r="I276" i="5"/>
  <c r="I278" i="5" s="1"/>
  <c r="I280" i="5" s="1"/>
  <c r="I242" i="5"/>
  <c r="I244" i="5" s="1"/>
  <c r="D42" i="33"/>
  <c r="N242" i="5"/>
  <c r="N244" i="5" s="1"/>
  <c r="N246" i="5" s="1"/>
  <c r="E242" i="5"/>
  <c r="E235" i="5" s="1"/>
  <c r="E237" i="5" s="1"/>
  <c r="E238" i="5" s="1"/>
  <c r="E42" i="28"/>
  <c r="L259" i="5"/>
  <c r="L261" i="5" s="1"/>
  <c r="L263" i="5" s="1"/>
  <c r="M276" i="5"/>
  <c r="M278" i="5" s="1"/>
  <c r="M280" i="5" s="1"/>
  <c r="K35" i="27"/>
  <c r="K37" i="27" s="1"/>
  <c r="N276" i="5"/>
  <c r="N278" i="5" s="1"/>
  <c r="N280" i="5" s="1"/>
  <c r="L42" i="28"/>
  <c r="K42" i="27"/>
  <c r="M42" i="32"/>
  <c r="H35" i="29"/>
  <c r="H37" i="29" s="1"/>
  <c r="H42" i="28"/>
  <c r="F42" i="27"/>
  <c r="L242" i="5"/>
  <c r="L244" i="5" s="1"/>
  <c r="L246" i="5" s="1"/>
  <c r="L35" i="30"/>
  <c r="L37" i="30" s="1"/>
  <c r="L42" i="27"/>
  <c r="I35" i="29"/>
  <c r="I37" i="29" s="1"/>
  <c r="L42" i="31"/>
  <c r="K42" i="31"/>
  <c r="M42" i="31"/>
  <c r="J42" i="31"/>
  <c r="E42" i="32"/>
  <c r="N35" i="28"/>
  <c r="N37" i="28" s="1"/>
  <c r="E42" i="27"/>
  <c r="M242" i="5"/>
  <c r="M244" i="5" s="1"/>
  <c r="M246" i="5" s="1"/>
  <c r="L35" i="33"/>
  <c r="L37" i="33" s="1"/>
  <c r="M42" i="30"/>
  <c r="M42" i="27"/>
  <c r="J35" i="26"/>
  <c r="J37" i="26" s="1"/>
  <c r="I35" i="31"/>
  <c r="I37" i="31" s="1"/>
  <c r="J35" i="29"/>
  <c r="J37" i="29" s="1"/>
  <c r="G42" i="33"/>
  <c r="E35" i="26"/>
  <c r="E37" i="26" s="1"/>
  <c r="F35" i="31"/>
  <c r="F37" i="31" s="1"/>
  <c r="O275" i="5"/>
  <c r="O276" i="5" s="1"/>
  <c r="F42" i="32"/>
  <c r="H276" i="5"/>
  <c r="H278" i="5" s="1"/>
  <c r="H280" i="5" s="1"/>
  <c r="T36" i="20"/>
  <c r="T44" i="20" s="1"/>
  <c r="BD61" i="20" a="1"/>
  <c r="BD61" i="20" s="1"/>
  <c r="BD62" i="20" s="1"/>
  <c r="BD65" i="20" s="1"/>
  <c r="AQ61" i="20" a="1"/>
  <c r="AQ61" i="20" s="1"/>
  <c r="AQ62" i="20" s="1"/>
  <c r="AQ65" i="20" s="1"/>
  <c r="Y61" i="20" a="1"/>
  <c r="Y61" i="20" s="1"/>
  <c r="Y62" i="20" s="1"/>
  <c r="Y65" i="20" s="1"/>
  <c r="AS61" i="20" a="1"/>
  <c r="AS61" i="20" s="1"/>
  <c r="AS62" i="20" s="1"/>
  <c r="AS65" i="20" s="1"/>
  <c r="CO61" i="20" a="1"/>
  <c r="CO61" i="20" s="1"/>
  <c r="CO62" i="20" s="1"/>
  <c r="CO65" i="20" s="1"/>
  <c r="CD36" i="20"/>
  <c r="CD44" i="20" s="1"/>
  <c r="DG61" i="20" a="1"/>
  <c r="DG61" i="20" s="1"/>
  <c r="DG62" i="20" s="1"/>
  <c r="DG65" i="20" s="1"/>
  <c r="CA61" i="20" a="1"/>
  <c r="CA61" i="20" s="1"/>
  <c r="CA62" i="20" s="1"/>
  <c r="CA65" i="20" s="1"/>
  <c r="BA36" i="20"/>
  <c r="BA44" i="20" s="1"/>
  <c r="AM61" i="20" a="1"/>
  <c r="AM61" i="20" s="1"/>
  <c r="AM62" i="20" s="1"/>
  <c r="AM65" i="20" s="1"/>
  <c r="AX61" i="20" a="1"/>
  <c r="AX61" i="20" s="1"/>
  <c r="AX62" i="20" s="1"/>
  <c r="AX65" i="20" s="1"/>
  <c r="D36" i="20"/>
  <c r="D44" i="20" s="1"/>
  <c r="S61" i="20" a="1"/>
  <c r="S61" i="20" s="1"/>
  <c r="S62" i="20" s="1"/>
  <c r="S65" i="20" s="1"/>
  <c r="BB36" i="20"/>
  <c r="BB44" i="20" s="1"/>
  <c r="DF36" i="20"/>
  <c r="DF44" i="20" s="1"/>
  <c r="AK61" i="20" a="1"/>
  <c r="AK61" i="20" s="1"/>
  <c r="AK62" i="20" s="1"/>
  <c r="AK65" i="20" s="1"/>
  <c r="AR61" i="20" a="1"/>
  <c r="AR61" i="20" s="1"/>
  <c r="AR62" i="20" s="1"/>
  <c r="AR65" i="20" s="1"/>
  <c r="K61" i="20" a="1"/>
  <c r="K61" i="20" s="1"/>
  <c r="K62" i="20" s="1"/>
  <c r="K65" i="20" s="1"/>
  <c r="BC36" i="20"/>
  <c r="BC44" i="20" s="1"/>
  <c r="BC61" i="20" a="1"/>
  <c r="BC61" i="20" s="1"/>
  <c r="BC62" i="20" s="1"/>
  <c r="BC65" i="20" s="1"/>
  <c r="X36" i="20"/>
  <c r="X44" i="20" s="1"/>
  <c r="BP36" i="20"/>
  <c r="BP44" i="20" s="1"/>
  <c r="DQ61" i="20" a="1"/>
  <c r="DQ61" i="20" s="1"/>
  <c r="DQ62" i="20" s="1"/>
  <c r="DO36" i="20"/>
  <c r="DO44" i="20" s="1"/>
  <c r="G36" i="20"/>
  <c r="G44" i="20" s="1"/>
  <c r="H61" i="20" a="1"/>
  <c r="H61" i="20" s="1"/>
  <c r="H62" i="20" s="1"/>
  <c r="H65" i="20" s="1"/>
  <c r="CR61" i="20" a="1"/>
  <c r="CR61" i="20" s="1"/>
  <c r="CR62" i="20" s="1"/>
  <c r="CR65" i="20" s="1"/>
  <c r="BK36" i="20"/>
  <c r="BK44" i="20" s="1"/>
  <c r="DU61" i="20" a="1"/>
  <c r="DU61" i="20" s="1"/>
  <c r="DU62" i="20" s="1"/>
  <c r="CV61" i="20" a="1"/>
  <c r="CV61" i="20" s="1"/>
  <c r="CV62" i="20" s="1"/>
  <c r="CV65" i="20" s="1"/>
  <c r="CE61" i="20" a="1"/>
  <c r="CE61" i="20" s="1"/>
  <c r="CE62" i="20" s="1"/>
  <c r="CE65" i="20" s="1"/>
  <c r="AF36" i="20"/>
  <c r="AF44" i="20" s="1"/>
  <c r="AS36" i="20"/>
  <c r="AS44" i="20" s="1"/>
  <c r="AB36" i="20"/>
  <c r="AB44" i="20" s="1"/>
  <c r="V61" i="20" a="1"/>
  <c r="V61" i="20" s="1"/>
  <c r="V62" i="20" s="1"/>
  <c r="V65" i="20" s="1"/>
  <c r="AZ61" i="20" a="1"/>
  <c r="AZ61" i="20" s="1"/>
  <c r="AZ62" i="20" s="1"/>
  <c r="AZ65" i="20" s="1"/>
  <c r="BE61" i="20" a="1"/>
  <c r="BE61" i="20" s="1"/>
  <c r="BE62" i="20" s="1"/>
  <c r="BE65" i="20" s="1"/>
  <c r="AG36" i="20"/>
  <c r="AG44" i="20" s="1"/>
  <c r="DH61" i="20" a="1"/>
  <c r="DH61" i="20" s="1"/>
  <c r="DH62" i="20" s="1"/>
  <c r="DH65" i="20" s="1"/>
  <c r="AL61" i="20" a="1"/>
  <c r="AL61" i="20" s="1"/>
  <c r="AL62" i="20" s="1"/>
  <c r="AL65" i="20" s="1"/>
  <c r="AL36" i="20"/>
  <c r="AL44" i="20" s="1"/>
  <c r="BS61" i="20" a="1"/>
  <c r="BS61" i="20" s="1"/>
  <c r="BS62" i="20" s="1"/>
  <c r="BS65" i="20" s="1"/>
  <c r="R36" i="20"/>
  <c r="R44" i="20" s="1"/>
  <c r="EA61" i="20" a="1"/>
  <c r="EA61" i="20" s="1"/>
  <c r="EA62" i="20" s="1"/>
  <c r="AH61" i="20" a="1"/>
  <c r="AH61" i="20" s="1"/>
  <c r="AH62" i="20" s="1"/>
  <c r="AH65" i="20" s="1"/>
  <c r="DI36" i="20"/>
  <c r="DI44" i="20" s="1"/>
  <c r="CB61" i="20" a="1"/>
  <c r="CB61" i="20" s="1"/>
  <c r="CB62" i="20" s="1"/>
  <c r="CB65" i="20" s="1"/>
  <c r="DS36" i="20"/>
  <c r="DS44" i="20" s="1"/>
  <c r="W61" i="20" a="1"/>
  <c r="W61" i="20" s="1"/>
  <c r="W62" i="20" s="1"/>
  <c r="W65" i="20" s="1"/>
  <c r="AF61" i="20" a="1"/>
  <c r="AF61" i="20" s="1"/>
  <c r="AF62" i="20" s="1"/>
  <c r="AF65" i="20" s="1"/>
  <c r="BJ36" i="20"/>
  <c r="BJ44" i="20" s="1"/>
  <c r="AC36" i="20"/>
  <c r="AC44" i="20" s="1"/>
  <c r="AK36" i="20"/>
  <c r="AK44" i="20" s="1"/>
  <c r="BN36" i="20"/>
  <c r="BN44" i="20" s="1"/>
  <c r="DD36" i="20"/>
  <c r="DD44" i="20" s="1"/>
  <c r="AX36" i="20"/>
  <c r="AX44" i="20" s="1"/>
  <c r="EC36" i="20"/>
  <c r="EC44" i="20" s="1"/>
  <c r="CW36" i="20"/>
  <c r="CW44" i="20" s="1"/>
  <c r="CS36" i="20"/>
  <c r="CS44" i="20" s="1"/>
  <c r="Q36" i="20"/>
  <c r="Q44" i="20" s="1"/>
  <c r="DO61" i="20" a="1"/>
  <c r="DO61" i="20" s="1"/>
  <c r="DO62" i="20" s="1"/>
  <c r="DO65" i="20" s="1"/>
  <c r="DJ61" i="20" a="1"/>
  <c r="DJ61" i="20" s="1"/>
  <c r="DJ62" i="20" s="1"/>
  <c r="DJ65" i="20" s="1"/>
  <c r="EA36" i="20"/>
  <c r="EA44" i="20" s="1"/>
  <c r="E61" i="20" a="1"/>
  <c r="E61" i="20" s="1"/>
  <c r="E62" i="20" s="1"/>
  <c r="E65" i="20" s="1"/>
  <c r="AI36" i="20"/>
  <c r="AI44" i="20" s="1"/>
  <c r="AA61" i="20" a="1"/>
  <c r="AA61" i="20" s="1"/>
  <c r="AA62" i="20" s="1"/>
  <c r="AA65" i="20" s="1"/>
  <c r="BM36" i="20"/>
  <c r="BM44" i="20" s="1"/>
  <c r="CI61" i="20" a="1"/>
  <c r="CI61" i="20" s="1"/>
  <c r="CI62" i="20" s="1"/>
  <c r="CI65" i="20" s="1"/>
  <c r="CN36" i="20"/>
  <c r="CN44" i="20" s="1"/>
  <c r="AO36" i="20"/>
  <c r="AO44" i="20" s="1"/>
  <c r="DE36" i="20"/>
  <c r="DE44" i="20" s="1"/>
  <c r="DQ36" i="20"/>
  <c r="DQ44" i="20" s="1"/>
  <c r="J61" i="20" a="1"/>
  <c r="J61" i="20" s="1"/>
  <c r="J62" i="20" s="1"/>
  <c r="J65" i="20" s="1"/>
  <c r="AQ36" i="20"/>
  <c r="AQ44" i="20" s="1"/>
  <c r="EE36" i="20"/>
  <c r="EE44" i="20" s="1"/>
  <c r="EB36" i="20"/>
  <c r="EB44" i="20" s="1"/>
  <c r="AN61" i="20" a="1"/>
  <c r="AN61" i="20" s="1"/>
  <c r="AN62" i="20" s="1"/>
  <c r="AN65" i="20" s="1"/>
  <c r="BL61" i="20" a="1"/>
  <c r="BL61" i="20" s="1"/>
  <c r="BL62" i="20" s="1"/>
  <c r="CH61" i="20" a="1"/>
  <c r="CH61" i="20" s="1"/>
  <c r="CH62" i="20" s="1"/>
  <c r="CH65" i="20" s="1"/>
  <c r="BZ36" i="20"/>
  <c r="BZ44" i="20" s="1"/>
  <c r="AE61" i="20" a="1"/>
  <c r="AE61" i="20" s="1"/>
  <c r="AE62" i="20" s="1"/>
  <c r="AE65" i="20" s="1"/>
  <c r="EB61" i="20" a="1"/>
  <c r="EB61" i="20" s="1"/>
  <c r="EB62" i="20" s="1"/>
  <c r="DC36" i="20"/>
  <c r="DC44" i="20" s="1"/>
  <c r="BJ61" i="20" a="1"/>
  <c r="BJ61" i="20" s="1"/>
  <c r="BJ62" i="20" s="1"/>
  <c r="BJ65" i="20" s="1"/>
  <c r="I61" i="20" a="1"/>
  <c r="I61" i="20" s="1"/>
  <c r="I62" i="20" s="1"/>
  <c r="I65" i="20" s="1"/>
  <c r="DN36" i="20"/>
  <c r="DN44" i="20" s="1"/>
  <c r="AB61" i="20" a="1"/>
  <c r="AB61" i="20" s="1"/>
  <c r="AB62" i="20" s="1"/>
  <c r="AB65" i="20" s="1"/>
  <c r="DX61" i="20" a="1"/>
  <c r="DX61" i="20" s="1"/>
  <c r="DX62" i="20" s="1"/>
  <c r="N61" i="20" a="1"/>
  <c r="N61" i="20" s="1"/>
  <c r="N62" i="20" s="1"/>
  <c r="N65" i="20" s="1"/>
  <c r="AH36" i="20"/>
  <c r="AH44" i="20" s="1"/>
  <c r="BB61" i="20" a="1"/>
  <c r="BB61" i="20" s="1"/>
  <c r="BB62" i="20" s="1"/>
  <c r="BB65" i="20" s="1"/>
  <c r="AW61" i="20" a="1"/>
  <c r="AW61" i="20" s="1"/>
  <c r="AW62" i="20" s="1"/>
  <c r="AW65" i="20" s="1"/>
  <c r="U61" i="20" a="1"/>
  <c r="U61" i="20" s="1"/>
  <c r="U62" i="20" s="1"/>
  <c r="U65" i="20" s="1"/>
  <c r="DY36" i="20"/>
  <c r="DY44" i="20" s="1"/>
  <c r="CL36" i="20"/>
  <c r="CL44" i="20" s="1"/>
  <c r="CH36" i="20"/>
  <c r="CH44" i="20" s="1"/>
  <c r="DT61" i="20" a="1"/>
  <c r="DT61" i="20" s="1"/>
  <c r="DT62" i="20" s="1"/>
  <c r="CM61" i="20" a="1"/>
  <c r="CM61" i="20" s="1"/>
  <c r="CM62" i="20" s="1"/>
  <c r="CM65" i="20" s="1"/>
  <c r="P61" i="20" a="1"/>
  <c r="P61" i="20" s="1"/>
  <c r="P62" i="20" s="1"/>
  <c r="P65" i="20" s="1"/>
  <c r="BI61" i="20" a="1"/>
  <c r="BI61" i="20" s="1"/>
  <c r="BI62" i="20" s="1"/>
  <c r="BI65" i="20" s="1"/>
  <c r="DG36" i="20"/>
  <c r="DG44" i="20" s="1"/>
  <c r="Z36" i="20"/>
  <c r="Z44" i="20" s="1"/>
  <c r="CY36" i="20"/>
  <c r="CY44" i="20" s="1"/>
  <c r="AZ36" i="20"/>
  <c r="AZ44" i="20" s="1"/>
  <c r="DB61" i="20" a="1"/>
  <c r="DB61" i="20" s="1"/>
  <c r="DB62" i="20" s="1"/>
  <c r="DB65" i="20" s="1"/>
  <c r="L36" i="20"/>
  <c r="L44" i="20" s="1"/>
  <c r="DP36" i="20"/>
  <c r="DP44" i="20" s="1"/>
  <c r="U36" i="20"/>
  <c r="U44" i="20" s="1"/>
  <c r="CP36" i="20"/>
  <c r="CP44" i="20" s="1"/>
  <c r="F61" i="20" a="1"/>
  <c r="F61" i="20" s="1"/>
  <c r="F62" i="20" s="1"/>
  <c r="F65" i="20" s="1"/>
  <c r="EE61" i="20" a="1"/>
  <c r="EE61" i="20" s="1"/>
  <c r="EE62" i="20" s="1"/>
  <c r="CT36" i="20"/>
  <c r="CT44" i="20" s="1"/>
  <c r="CX61" i="20" a="1"/>
  <c r="CX61" i="20" s="1"/>
  <c r="CX62" i="20" s="1"/>
  <c r="CX65" i="20" s="1"/>
  <c r="BG36" i="20"/>
  <c r="BG44" i="20" s="1"/>
  <c r="DM61" i="20" a="1"/>
  <c r="DM61" i="20" s="1"/>
  <c r="DM62" i="20" s="1"/>
  <c r="DM65" i="20" s="1"/>
  <c r="DS61" i="20" a="1"/>
  <c r="DS61" i="20" s="1"/>
  <c r="DS62" i="20" s="1"/>
  <c r="BX61" i="20" a="1"/>
  <c r="BX61" i="20" s="1"/>
  <c r="BX62" i="20" s="1"/>
  <c r="BX65" i="20" s="1"/>
  <c r="AT61" i="20" a="1"/>
  <c r="AT61" i="20" s="1"/>
  <c r="AT62" i="20" s="1"/>
  <c r="AT65" i="20" s="1"/>
  <c r="BW61" i="20" a="1"/>
  <c r="BW61" i="20" s="1"/>
  <c r="BW62" i="20" s="1"/>
  <c r="BW65" i="20" s="1"/>
  <c r="W36" i="20"/>
  <c r="W44" i="20" s="1"/>
  <c r="CU36" i="20"/>
  <c r="CU44" i="20" s="1"/>
  <c r="CC61" i="20" a="1"/>
  <c r="CC61" i="20" s="1"/>
  <c r="CC62" i="20" s="1"/>
  <c r="CC65" i="20" s="1"/>
  <c r="M61" i="20" a="1"/>
  <c r="M61" i="20" s="1"/>
  <c r="M62" i="20" s="1"/>
  <c r="M65" i="20" s="1"/>
  <c r="BN61" i="20" a="1"/>
  <c r="BN61" i="20" s="1"/>
  <c r="BN62" i="20" s="1"/>
  <c r="BY61" i="20" a="1"/>
  <c r="BY61" i="20" s="1"/>
  <c r="BY62" i="20" s="1"/>
  <c r="BY65" i="20" s="1"/>
  <c r="BM61" i="20" a="1"/>
  <c r="BM61" i="20" s="1"/>
  <c r="BM62" i="20" s="1"/>
  <c r="BW36" i="20"/>
  <c r="BW44" i="20" s="1"/>
  <c r="DW36" i="20"/>
  <c r="DW44" i="20" s="1"/>
  <c r="CG36" i="20"/>
  <c r="CG44" i="20" s="1"/>
  <c r="ED36" i="20"/>
  <c r="ED44" i="20" s="1"/>
  <c r="CX36" i="20"/>
  <c r="CX44" i="20" s="1"/>
  <c r="BO36" i="20"/>
  <c r="BO44" i="20" s="1"/>
  <c r="CV36" i="20"/>
  <c r="CV44" i="20" s="1"/>
  <c r="CS61" i="20" a="1"/>
  <c r="CS61" i="20" s="1"/>
  <c r="CS62" i="20" s="1"/>
  <c r="CS65" i="20" s="1"/>
  <c r="BR36" i="20"/>
  <c r="BR44" i="20" s="1"/>
  <c r="DL61" i="20" a="1"/>
  <c r="DL61" i="20" s="1"/>
  <c r="DL62" i="20" s="1"/>
  <c r="DL65" i="20" s="1"/>
  <c r="CR36" i="20"/>
  <c r="CR44" i="20" s="1"/>
  <c r="BX36" i="20"/>
  <c r="BX44" i="20" s="1"/>
  <c r="V36" i="20"/>
  <c r="V44" i="20" s="1"/>
  <c r="AP36" i="20"/>
  <c r="AP44" i="20" s="1"/>
  <c r="AG61" i="20" a="1"/>
  <c r="AG61" i="20" s="1"/>
  <c r="AG62" i="20" s="1"/>
  <c r="AG65" i="20" s="1"/>
  <c r="CT61" i="20" a="1"/>
  <c r="CT61" i="20" s="1"/>
  <c r="CT62" i="20" s="1"/>
  <c r="CT65" i="20" s="1"/>
  <c r="CZ61" i="20" a="1"/>
  <c r="CZ61" i="20" s="1"/>
  <c r="CZ62" i="20" s="1"/>
  <c r="CZ65" i="20" s="1"/>
  <c r="J36" i="20"/>
  <c r="J44" i="20" s="1"/>
  <c r="AM36" i="20"/>
  <c r="AM44" i="20" s="1"/>
  <c r="P36" i="20"/>
  <c r="P44" i="20" s="1"/>
  <c r="CZ36" i="20"/>
  <c r="CZ44" i="20" s="1"/>
  <c r="DL36" i="20"/>
  <c r="DL44" i="20" s="1"/>
  <c r="DV61" i="20" a="1"/>
  <c r="DV61" i="20" s="1"/>
  <c r="DV62" i="20" s="1"/>
  <c r="DV36" i="20"/>
  <c r="DV44" i="20" s="1"/>
  <c r="D61" i="20" a="1"/>
  <c r="D61" i="20" s="1"/>
  <c r="D62" i="20" s="1"/>
  <c r="D65" i="20" s="1"/>
  <c r="CI36" i="20"/>
  <c r="CI44" i="20" s="1"/>
  <c r="G61" i="20" a="1"/>
  <c r="G61" i="20" s="1"/>
  <c r="G62" i="20" s="1"/>
  <c r="G65" i="20" s="1"/>
  <c r="DP61" i="20" a="1"/>
  <c r="DP61" i="20" s="1"/>
  <c r="DP62" i="20" s="1"/>
  <c r="DP65" i="20" s="1"/>
  <c r="DR61" i="20" a="1"/>
  <c r="DR61" i="20" s="1"/>
  <c r="DR62" i="20" s="1"/>
  <c r="BK61" i="20" a="1"/>
  <c r="BK61" i="20" s="1"/>
  <c r="BK62" i="20" s="1"/>
  <c r="BL36" i="20"/>
  <c r="BL44" i="20" s="1"/>
  <c r="AI61" i="20" a="1"/>
  <c r="AI61" i="20" s="1"/>
  <c r="AI62" i="20" s="1"/>
  <c r="AI65" i="20" s="1"/>
  <c r="Q61" i="20" a="1"/>
  <c r="Q61" i="20" s="1"/>
  <c r="Q62" i="20" s="1"/>
  <c r="Q65" i="20" s="1"/>
  <c r="AY36" i="20"/>
  <c r="AY44" i="20" s="1"/>
  <c r="AO61" i="20" a="1"/>
  <c r="AO61" i="20" s="1"/>
  <c r="AO62" i="20" s="1"/>
  <c r="AO65" i="20" s="1"/>
  <c r="AA36" i="20"/>
  <c r="AA44" i="20" s="1"/>
  <c r="CE36" i="20"/>
  <c r="CE44" i="20" s="1"/>
  <c r="CB36" i="20"/>
  <c r="CB44" i="20" s="1"/>
  <c r="BH36" i="20"/>
  <c r="BH44" i="20" s="1"/>
  <c r="AD61" i="20" a="1"/>
  <c r="AD61" i="20" s="1"/>
  <c r="AD62" i="20" s="1"/>
  <c r="AD65" i="20" s="1"/>
  <c r="DI61" i="20" a="1"/>
  <c r="DI61" i="20" s="1"/>
  <c r="DI62" i="20" s="1"/>
  <c r="DI65" i="20" s="1"/>
  <c r="CF36" i="20"/>
  <c r="CF44" i="20" s="1"/>
  <c r="BZ61" i="20" a="1"/>
  <c r="BZ61" i="20" s="1"/>
  <c r="BZ62" i="20" s="1"/>
  <c r="BZ65" i="20" s="1"/>
  <c r="DC61" i="20" a="1"/>
  <c r="DC61" i="20" s="1"/>
  <c r="DC62" i="20" s="1"/>
  <c r="DC65" i="20" s="1"/>
  <c r="AJ36" i="20"/>
  <c r="AJ44" i="20" s="1"/>
  <c r="CG61" i="20" a="1"/>
  <c r="CG61" i="20" s="1"/>
  <c r="CG62" i="20" s="1"/>
  <c r="CG65" i="20" s="1"/>
  <c r="DM36" i="20"/>
  <c r="DM44" i="20" s="1"/>
  <c r="DW61" i="20" a="1"/>
  <c r="DW61" i="20" s="1"/>
  <c r="DW62" i="20" s="1"/>
  <c r="DK61" i="20" a="1"/>
  <c r="DK61" i="20" s="1"/>
  <c r="DK62" i="20" s="1"/>
  <c r="DK65" i="20" s="1"/>
  <c r="BT36" i="20"/>
  <c r="BT44" i="20" s="1"/>
  <c r="E36" i="20"/>
  <c r="E44" i="20" s="1"/>
  <c r="CM36" i="20"/>
  <c r="CM44" i="20" s="1"/>
  <c r="CW61" i="20" a="1"/>
  <c r="CW61" i="20" s="1"/>
  <c r="CW62" i="20" s="1"/>
  <c r="CW65" i="20" s="1"/>
  <c r="CP61" i="20" a="1"/>
  <c r="CP61" i="20" s="1"/>
  <c r="CP62" i="20" s="1"/>
  <c r="CP65" i="20" s="1"/>
  <c r="CQ36" i="20"/>
  <c r="CQ44" i="20" s="1"/>
  <c r="AD36" i="20"/>
  <c r="AD44" i="20" s="1"/>
  <c r="DU36" i="20"/>
  <c r="DU44" i="20" s="1"/>
  <c r="H36" i="20"/>
  <c r="H44" i="20" s="1"/>
  <c r="AR36" i="20"/>
  <c r="AR44" i="20" s="1"/>
  <c r="BU36" i="20"/>
  <c r="BU44" i="20" s="1"/>
  <c r="AC61" i="20" a="1"/>
  <c r="AC61" i="20" s="1"/>
  <c r="AC62" i="20" s="1"/>
  <c r="AC65" i="20" s="1"/>
  <c r="BT61" i="20" a="1"/>
  <c r="BT61" i="20" s="1"/>
  <c r="BT62" i="20" s="1"/>
  <c r="BT65" i="20" s="1"/>
  <c r="CF61" i="20" a="1"/>
  <c r="CF61" i="20" s="1"/>
  <c r="CF62" i="20" s="1"/>
  <c r="CF65" i="20" s="1"/>
  <c r="DA36" i="20"/>
  <c r="DA44" i="20" s="1"/>
  <c r="T61" i="20" a="1"/>
  <c r="T61" i="20" s="1"/>
  <c r="T62" i="20" s="1"/>
  <c r="T65" i="20" s="1"/>
  <c r="Z61" i="20" a="1"/>
  <c r="Z61" i="20" s="1"/>
  <c r="Z62" i="20" s="1"/>
  <c r="Z65" i="20" s="1"/>
  <c r="R61" i="20" a="1"/>
  <c r="R61" i="20" s="1"/>
  <c r="R62" i="20" s="1"/>
  <c r="R65" i="20" s="1"/>
  <c r="I36" i="20"/>
  <c r="I44" i="20" s="1"/>
  <c r="DF61" i="20" a="1"/>
  <c r="DF61" i="20" s="1"/>
  <c r="DF62" i="20" s="1"/>
  <c r="DF65" i="20" s="1"/>
  <c r="CQ61" i="20" a="1"/>
  <c r="CQ61" i="20" s="1"/>
  <c r="CQ62" i="20" s="1"/>
  <c r="CQ65" i="20" s="1"/>
  <c r="DH36" i="20"/>
  <c r="DH44" i="20" s="1"/>
  <c r="AV36" i="20"/>
  <c r="AV44" i="20" s="1"/>
  <c r="BU61" i="20" a="1"/>
  <c r="BU61" i="20" s="1"/>
  <c r="BU62" i="20" s="1"/>
  <c r="BU65" i="20" s="1"/>
  <c r="DT36" i="20"/>
  <c r="DT44" i="20" s="1"/>
  <c r="DA61" i="20" a="1"/>
  <c r="DA61" i="20" s="1"/>
  <c r="DA62" i="20" s="1"/>
  <c r="DA65" i="20" s="1"/>
  <c r="AU61" i="20" a="1"/>
  <c r="AU61" i="20" s="1"/>
  <c r="AU62" i="20" s="1"/>
  <c r="AU65" i="20" s="1"/>
  <c r="CN61" i="20" a="1"/>
  <c r="CN61" i="20" s="1"/>
  <c r="CN62" i="20" s="1"/>
  <c r="CN65" i="20" s="1"/>
  <c r="BQ36" i="20"/>
  <c r="BQ44" i="20" s="1"/>
  <c r="AE36" i="20"/>
  <c r="AE44" i="20" s="1"/>
  <c r="AP61" i="20" a="1"/>
  <c r="AP61" i="20" s="1"/>
  <c r="AP62" i="20" s="1"/>
  <c r="AP65" i="20" s="1"/>
  <c r="EC61" i="20" a="1"/>
  <c r="EC61" i="20" s="1"/>
  <c r="EC62" i="20" s="1"/>
  <c r="AY61" i="20" a="1"/>
  <c r="AY61" i="20" s="1"/>
  <c r="AY62" i="20" s="1"/>
  <c r="AY65" i="20" s="1"/>
  <c r="DK36" i="20"/>
  <c r="DK44" i="20" s="1"/>
  <c r="DZ61" i="20" a="1"/>
  <c r="DZ61" i="20" s="1"/>
  <c r="DZ62" i="20" s="1"/>
  <c r="CD61" i="20" a="1"/>
  <c r="CD61" i="20" s="1"/>
  <c r="CD62" i="20" s="1"/>
  <c r="CD65" i="20" s="1"/>
  <c r="CJ61" i="20" a="1"/>
  <c r="CJ61" i="20" s="1"/>
  <c r="CJ62" i="20" s="1"/>
  <c r="CJ65" i="20" s="1"/>
  <c r="DJ36" i="20"/>
  <c r="DJ44" i="20" s="1"/>
  <c r="S36" i="20"/>
  <c r="S44" i="20" s="1"/>
  <c r="BV61" i="20" a="1"/>
  <c r="BV61" i="20" s="1"/>
  <c r="BV62" i="20" s="1"/>
  <c r="BV65" i="20" s="1"/>
  <c r="ED61" i="20" a="1"/>
  <c r="ED61" i="20" s="1"/>
  <c r="ED62" i="20" s="1"/>
  <c r="DN61" i="20" a="1"/>
  <c r="DN61" i="20" s="1"/>
  <c r="DN62" i="20" s="1"/>
  <c r="DN65" i="20" s="1"/>
  <c r="BP61" i="20" a="1"/>
  <c r="BP61" i="20" s="1"/>
  <c r="BP62" i="20" s="1"/>
  <c r="BO61" i="20" a="1"/>
  <c r="BO61" i="20" s="1"/>
  <c r="BO62" i="20" s="1"/>
  <c r="BF61" i="20" a="1"/>
  <c r="BF61" i="20" s="1"/>
  <c r="BF62" i="20" s="1"/>
  <c r="BF65" i="20" s="1"/>
  <c r="BV36" i="20"/>
  <c r="BV44" i="20" s="1"/>
  <c r="AN36" i="20"/>
  <c r="AN44" i="20" s="1"/>
  <c r="N36" i="20"/>
  <c r="N44" i="20" s="1"/>
  <c r="AJ61" i="20" a="1"/>
  <c r="AJ61" i="20" s="1"/>
  <c r="AJ62" i="20" s="1"/>
  <c r="AJ65" i="20" s="1"/>
  <c r="BE36" i="20"/>
  <c r="BE44" i="20" s="1"/>
  <c r="O61" i="20" a="1"/>
  <c r="O61" i="20" s="1"/>
  <c r="O62" i="20" s="1"/>
  <c r="O65" i="20" s="1"/>
  <c r="K36" i="20"/>
  <c r="K44" i="20" s="1"/>
  <c r="BS36" i="20"/>
  <c r="BS44" i="20" s="1"/>
  <c r="CJ36" i="20"/>
  <c r="CJ44" i="20" s="1"/>
  <c r="BD36" i="20"/>
  <c r="BD44" i="20" s="1"/>
  <c r="O36" i="20"/>
  <c r="O44" i="20" s="1"/>
  <c r="DE61" i="20" a="1"/>
  <c r="DE61" i="20" s="1"/>
  <c r="DE62" i="20" s="1"/>
  <c r="DE65" i="20" s="1"/>
  <c r="L61" i="20" a="1"/>
  <c r="L61" i="20" s="1"/>
  <c r="L62" i="20" s="1"/>
  <c r="L65" i="20" s="1"/>
  <c r="AV61" i="20" a="1"/>
  <c r="AV61" i="20" s="1"/>
  <c r="AV62" i="20" s="1"/>
  <c r="AV65" i="20" s="1"/>
  <c r="M36" i="20"/>
  <c r="M44" i="20" s="1"/>
  <c r="DY61" i="20" a="1"/>
  <c r="DY61" i="20" s="1"/>
  <c r="DY62" i="20" s="1"/>
  <c r="BG61" i="20" a="1"/>
  <c r="BG61" i="20" s="1"/>
  <c r="BG62" i="20" s="1"/>
  <c r="BG65" i="20" s="1"/>
  <c r="X61" i="20" a="1"/>
  <c r="X61" i="20" s="1"/>
  <c r="X62" i="20" s="1"/>
  <c r="X65" i="20" s="1"/>
  <c r="CA36" i="20"/>
  <c r="CA44" i="20" s="1"/>
  <c r="CO36" i="20"/>
  <c r="CO44" i="20" s="1"/>
  <c r="DZ36" i="20"/>
  <c r="DZ44" i="20" s="1"/>
  <c r="CU61" i="20" a="1"/>
  <c r="CU61" i="20" s="1"/>
  <c r="CU62" i="20" s="1"/>
  <c r="CU65" i="20" s="1"/>
  <c r="F36" i="20"/>
  <c r="F44" i="20" s="1"/>
  <c r="BR61" i="20" a="1"/>
  <c r="BR61" i="20" s="1"/>
  <c r="BR62" i="20" s="1"/>
  <c r="BR65" i="20" s="1"/>
  <c r="BH61" i="20" a="1"/>
  <c r="BH61" i="20" s="1"/>
  <c r="BH62" i="20" s="1"/>
  <c r="BH65" i="20" s="1"/>
  <c r="BI36" i="20"/>
  <c r="BI44" i="20" s="1"/>
  <c r="DR36" i="20"/>
  <c r="DR44" i="20" s="1"/>
  <c r="CC36" i="20"/>
  <c r="CC44" i="20" s="1"/>
  <c r="BF36" i="20"/>
  <c r="BF44" i="20" s="1"/>
  <c r="DD61" i="20" a="1"/>
  <c r="DD61" i="20" s="1"/>
  <c r="DD62" i="20" s="1"/>
  <c r="DD65" i="20" s="1"/>
  <c r="BY36" i="20"/>
  <c r="BY44" i="20" s="1"/>
  <c r="AT36" i="20"/>
  <c r="AT44" i="20" s="1"/>
  <c r="AU36" i="20"/>
  <c r="AU44" i="20" s="1"/>
  <c r="CY61" i="20" a="1"/>
  <c r="CY61" i="20" s="1"/>
  <c r="CY62" i="20" s="1"/>
  <c r="CY65" i="20" s="1"/>
  <c r="DX36" i="20"/>
  <c r="DX44" i="20" s="1"/>
  <c r="CL61" i="20" a="1"/>
  <c r="CL61" i="20" s="1"/>
  <c r="CL62" i="20" s="1"/>
  <c r="CL65" i="20" s="1"/>
  <c r="CK61" i="20" a="1"/>
  <c r="CK61" i="20" s="1"/>
  <c r="CK62" i="20" s="1"/>
  <c r="CK65" i="20" s="1"/>
  <c r="AW36" i="20"/>
  <c r="AW44" i="20" s="1"/>
  <c r="Y36" i="20"/>
  <c r="Y44" i="20" s="1"/>
  <c r="BQ61" i="20" a="1"/>
  <c r="BQ61" i="20" s="1"/>
  <c r="BQ62" i="20" s="1"/>
  <c r="BA61" i="20" a="1"/>
  <c r="BA61" i="20" s="1"/>
  <c r="BA62" i="20" s="1"/>
  <c r="BA65" i="20" s="1"/>
  <c r="CK36" i="20"/>
  <c r="CK44" i="20" s="1"/>
  <c r="DB36" i="20"/>
  <c r="DB44" i="20" s="1"/>
  <c r="O285" i="5"/>
  <c r="N19" i="15" s="1"/>
  <c r="BW34" i="20"/>
  <c r="BW42" i="20" s="1"/>
  <c r="BK34" i="20"/>
  <c r="BK42" i="20" s="1"/>
  <c r="BY34" i="20"/>
  <c r="BY42" i="20" s="1"/>
  <c r="DD34" i="20"/>
  <c r="DD42" i="20" s="1"/>
  <c r="I34" i="20"/>
  <c r="I42" i="20" s="1"/>
  <c r="H34" i="20"/>
  <c r="H42" i="20" s="1"/>
  <c r="O34" i="20"/>
  <c r="O42" i="20" s="1"/>
  <c r="CI34" i="20"/>
  <c r="CI42" i="20" s="1"/>
  <c r="CB34" i="20"/>
  <c r="CB42" i="20" s="1"/>
  <c r="AL34" i="20"/>
  <c r="AL42" i="20" s="1"/>
  <c r="D34" i="20"/>
  <c r="D42" i="20" s="1"/>
  <c r="DZ34" i="20"/>
  <c r="DZ42" i="20" s="1"/>
  <c r="BE34" i="20"/>
  <c r="BE42" i="20" s="1"/>
  <c r="E34" i="20"/>
  <c r="E42" i="20" s="1"/>
  <c r="CL34" i="20"/>
  <c r="CL42" i="20" s="1"/>
  <c r="AN34" i="20"/>
  <c r="AN42" i="20" s="1"/>
  <c r="CU34" i="20"/>
  <c r="CU42" i="20" s="1"/>
  <c r="CW34" i="20"/>
  <c r="CW42" i="20" s="1"/>
  <c r="CA34" i="20"/>
  <c r="CA42" i="20" s="1"/>
  <c r="AO34" i="20"/>
  <c r="AO42" i="20" s="1"/>
  <c r="AG34" i="20"/>
  <c r="AG42" i="20" s="1"/>
  <c r="Y34" i="20"/>
  <c r="Y42" i="20" s="1"/>
  <c r="BM34" i="20"/>
  <c r="BM42" i="20" s="1"/>
  <c r="CE34" i="20"/>
  <c r="CE42" i="20" s="1"/>
  <c r="R34" i="20"/>
  <c r="R42" i="20" s="1"/>
  <c r="BP34" i="20"/>
  <c r="BP42" i="20" s="1"/>
  <c r="AZ34" i="20"/>
  <c r="AZ42" i="20" s="1"/>
  <c r="DB34" i="20"/>
  <c r="DB42" i="20" s="1"/>
  <c r="Z34" i="20"/>
  <c r="Z42" i="20" s="1"/>
  <c r="DL34" i="20"/>
  <c r="DL42" i="20" s="1"/>
  <c r="Q34" i="20"/>
  <c r="Q42" i="20" s="1"/>
  <c r="P34" i="20"/>
  <c r="P42" i="20" s="1"/>
  <c r="BR34" i="20"/>
  <c r="BR42" i="20" s="1"/>
  <c r="S34" i="20"/>
  <c r="S42" i="20" s="1"/>
  <c r="AY34" i="20"/>
  <c r="AY42" i="20" s="1"/>
  <c r="AD34" i="20"/>
  <c r="AD42" i="20" s="1"/>
  <c r="DY34" i="20"/>
  <c r="DY42" i="20" s="1"/>
  <c r="BD34" i="20"/>
  <c r="BD42" i="20" s="1"/>
  <c r="CK34" i="20"/>
  <c r="CK42" i="20" s="1"/>
  <c r="BB34" i="20"/>
  <c r="BB42" i="20" s="1"/>
  <c r="BC34" i="20"/>
  <c r="BC42" i="20" s="1"/>
  <c r="O251" i="5"/>
  <c r="N17" i="15" s="1"/>
  <c r="CF34" i="20"/>
  <c r="CF42" i="20" s="1"/>
  <c r="DF34" i="20"/>
  <c r="DF42" i="20" s="1"/>
  <c r="AC34" i="20"/>
  <c r="AC42" i="20" s="1"/>
  <c r="DJ34" i="20"/>
  <c r="DJ42" i="20" s="1"/>
  <c r="DQ34" i="20"/>
  <c r="DQ42" i="20" s="1"/>
  <c r="K34" i="20"/>
  <c r="K42" i="20" s="1"/>
  <c r="DS34" i="20"/>
  <c r="DS42" i="20" s="1"/>
  <c r="F34" i="20"/>
  <c r="F42" i="20" s="1"/>
  <c r="CQ34" i="20"/>
  <c r="CQ42" i="20" s="1"/>
  <c r="AV34" i="20"/>
  <c r="AV42" i="20" s="1"/>
  <c r="BU34" i="20"/>
  <c r="BU42" i="20" s="1"/>
  <c r="DH34" i="20"/>
  <c r="DH42" i="20" s="1"/>
  <c r="CO34" i="20"/>
  <c r="CO42" i="20" s="1"/>
  <c r="N34" i="20"/>
  <c r="N42" i="20" s="1"/>
  <c r="AH34" i="20"/>
  <c r="AH42" i="20" s="1"/>
  <c r="BF34" i="20"/>
  <c r="BF42" i="20" s="1"/>
  <c r="AR34" i="20"/>
  <c r="AR42" i="20" s="1"/>
  <c r="BL34" i="20"/>
  <c r="BL42" i="20" s="1"/>
  <c r="ED34" i="20"/>
  <c r="ED42" i="20" s="1"/>
  <c r="G34" i="20"/>
  <c r="G42" i="20" s="1"/>
  <c r="CJ34" i="20"/>
  <c r="CJ42" i="20" s="1"/>
  <c r="DA34" i="20"/>
  <c r="DA42" i="20" s="1"/>
  <c r="BN34" i="20"/>
  <c r="BN42" i="20" s="1"/>
  <c r="CX34" i="20"/>
  <c r="CX42" i="20" s="1"/>
  <c r="DT34" i="20"/>
  <c r="DT42" i="20" s="1"/>
  <c r="BS34" i="20"/>
  <c r="BS42" i="20" s="1"/>
  <c r="AB34" i="20"/>
  <c r="AB42" i="20" s="1"/>
  <c r="BA34" i="20"/>
  <c r="BA42" i="20" s="1"/>
  <c r="AJ34" i="20"/>
  <c r="AJ42" i="20" s="1"/>
  <c r="CT34" i="20"/>
  <c r="CT42" i="20" s="1"/>
  <c r="DX34" i="20"/>
  <c r="DX42" i="20" s="1"/>
  <c r="AF34" i="20"/>
  <c r="AF42" i="20" s="1"/>
  <c r="AA34" i="20"/>
  <c r="AA42" i="20" s="1"/>
  <c r="EE34" i="20"/>
  <c r="EE42" i="20" s="1"/>
  <c r="W34" i="20"/>
  <c r="W42" i="20" s="1"/>
  <c r="AI34" i="20"/>
  <c r="AI42" i="20" s="1"/>
  <c r="CR34" i="20"/>
  <c r="CR42" i="20" s="1"/>
  <c r="BG34" i="20"/>
  <c r="BG42" i="20" s="1"/>
  <c r="DR34" i="20"/>
  <c r="DR42" i="20" s="1"/>
  <c r="U34" i="20"/>
  <c r="U42" i="20" s="1"/>
  <c r="BH34" i="20"/>
  <c r="BH42" i="20" s="1"/>
  <c r="BI34" i="20"/>
  <c r="BI42" i="20" s="1"/>
  <c r="M34" i="20"/>
  <c r="M42" i="20" s="1"/>
  <c r="CS34" i="20"/>
  <c r="CS42" i="20" s="1"/>
  <c r="DW34" i="20"/>
  <c r="DW42" i="20" s="1"/>
  <c r="AX34" i="20"/>
  <c r="AX42" i="20" s="1"/>
  <c r="EB34" i="20"/>
  <c r="EB42" i="20" s="1"/>
  <c r="BZ34" i="20"/>
  <c r="BZ42" i="20" s="1"/>
  <c r="CZ34" i="20"/>
  <c r="CZ42" i="20" s="1"/>
  <c r="BX34" i="20"/>
  <c r="BX42" i="20" s="1"/>
  <c r="V34" i="20"/>
  <c r="V42" i="20" s="1"/>
  <c r="CD34" i="20"/>
  <c r="CD42" i="20" s="1"/>
  <c r="BQ34" i="20"/>
  <c r="BQ42" i="20" s="1"/>
  <c r="CV34" i="20"/>
  <c r="CV42" i="20" s="1"/>
  <c r="EA34" i="20"/>
  <c r="EA42" i="20" s="1"/>
  <c r="BT34" i="20"/>
  <c r="BT42" i="20" s="1"/>
  <c r="DN34" i="20"/>
  <c r="DN42" i="20" s="1"/>
  <c r="DM34" i="20"/>
  <c r="DM42" i="20" s="1"/>
  <c r="AM34" i="20"/>
  <c r="AM42" i="20" s="1"/>
  <c r="CP34" i="20"/>
  <c r="CP42" i="20" s="1"/>
  <c r="DC34" i="20"/>
  <c r="DC42" i="20" s="1"/>
  <c r="T34" i="20"/>
  <c r="T42" i="20" s="1"/>
  <c r="CC34" i="20"/>
  <c r="CC42" i="20" s="1"/>
  <c r="CH34" i="20"/>
  <c r="CH42" i="20" s="1"/>
  <c r="DV34" i="20"/>
  <c r="DV42" i="20" s="1"/>
  <c r="AT34" i="20"/>
  <c r="AT42" i="20" s="1"/>
  <c r="AE34" i="20"/>
  <c r="AE42" i="20" s="1"/>
  <c r="BV34" i="20"/>
  <c r="BV42" i="20" s="1"/>
  <c r="DP34" i="20"/>
  <c r="DP42" i="20" s="1"/>
  <c r="EC34" i="20"/>
  <c r="EC42" i="20" s="1"/>
  <c r="DO34" i="20"/>
  <c r="DO42" i="20" s="1"/>
  <c r="CN34" i="20"/>
  <c r="CN42" i="20" s="1"/>
  <c r="AK34" i="20"/>
  <c r="AK42" i="20" s="1"/>
  <c r="BO34" i="20"/>
  <c r="BO42" i="20" s="1"/>
  <c r="L34" i="20"/>
  <c r="L42" i="20" s="1"/>
  <c r="AW34" i="20"/>
  <c r="AW42" i="20" s="1"/>
  <c r="DG34" i="20"/>
  <c r="DG42" i="20" s="1"/>
  <c r="CG34" i="20"/>
  <c r="CG42" i="20" s="1"/>
  <c r="J34" i="20"/>
  <c r="J42" i="20" s="1"/>
  <c r="AU34" i="20"/>
  <c r="AU42" i="20" s="1"/>
  <c r="DE34" i="20"/>
  <c r="DE42" i="20" s="1"/>
  <c r="CY34" i="20"/>
  <c r="CY42" i="20" s="1"/>
  <c r="DI34" i="20"/>
  <c r="DI42" i="20" s="1"/>
  <c r="X34" i="20"/>
  <c r="X42" i="20" s="1"/>
  <c r="AP34" i="20"/>
  <c r="AP42" i="20" s="1"/>
  <c r="DU34" i="20"/>
  <c r="DU42" i="20" s="1"/>
  <c r="CM34" i="20"/>
  <c r="CM42" i="20" s="1"/>
  <c r="AQ34" i="20"/>
  <c r="AQ42" i="20" s="1"/>
  <c r="BJ34" i="20"/>
  <c r="BJ42" i="20" s="1"/>
  <c r="DK34" i="20"/>
  <c r="DK42" i="20" s="1"/>
  <c r="AS34" i="20"/>
  <c r="AS42" i="20" s="1"/>
  <c r="EB64" i="20"/>
  <c r="EC633" i="5"/>
  <c r="EC624" i="5"/>
  <c r="EC637" i="5"/>
  <c r="EC646" i="5"/>
  <c r="ED631" i="5"/>
  <c r="BK64" i="20"/>
  <c r="BL633" i="5"/>
  <c r="BL624" i="5"/>
  <c r="BL691" i="5"/>
  <c r="BL685" i="5"/>
  <c r="DW63" i="20"/>
  <c r="DX691" i="5"/>
  <c r="DX611" i="5"/>
  <c r="DX674" i="5"/>
  <c r="DX675" i="5"/>
  <c r="N310" i="5"/>
  <c r="EC35" i="20"/>
  <c r="EC43" i="20" s="1"/>
  <c r="CD35" i="20"/>
  <c r="CD43" i="20" s="1"/>
  <c r="BQ35" i="20"/>
  <c r="BQ43" i="20" s="1"/>
  <c r="CK35" i="20"/>
  <c r="CK43" i="20" s="1"/>
  <c r="AL35" i="20"/>
  <c r="AL43" i="20" s="1"/>
  <c r="DH35" i="20"/>
  <c r="DH43" i="20" s="1"/>
  <c r="DS35" i="20"/>
  <c r="DS43" i="20" s="1"/>
  <c r="DZ35" i="20"/>
  <c r="DZ43" i="20" s="1"/>
  <c r="DO35" i="20"/>
  <c r="DO43" i="20" s="1"/>
  <c r="BA35" i="20"/>
  <c r="BA43" i="20" s="1"/>
  <c r="DC35" i="20"/>
  <c r="DC43" i="20" s="1"/>
  <c r="CB35" i="20"/>
  <c r="CB43" i="20" s="1"/>
  <c r="BB35" i="20"/>
  <c r="BB43" i="20" s="1"/>
  <c r="H35" i="20"/>
  <c r="H43" i="20" s="1"/>
  <c r="DP35" i="20"/>
  <c r="DP43" i="20" s="1"/>
  <c r="T35" i="20"/>
  <c r="T43" i="20" s="1"/>
  <c r="AH35" i="20"/>
  <c r="AH43" i="20" s="1"/>
  <c r="CR35" i="20"/>
  <c r="CR43" i="20" s="1"/>
  <c r="BK35" i="20"/>
  <c r="BK43" i="20" s="1"/>
  <c r="EE35" i="20"/>
  <c r="EE43" i="20" s="1"/>
  <c r="AE35" i="20"/>
  <c r="AE43" i="20" s="1"/>
  <c r="BF35" i="20"/>
  <c r="BF43" i="20" s="1"/>
  <c r="DV35" i="20"/>
  <c r="DV43" i="20" s="1"/>
  <c r="CF35" i="20"/>
  <c r="CF43" i="20" s="1"/>
  <c r="I35" i="20"/>
  <c r="I43" i="20" s="1"/>
  <c r="M35" i="20"/>
  <c r="M43" i="20" s="1"/>
  <c r="DG35" i="20"/>
  <c r="DG43" i="20" s="1"/>
  <c r="CX35" i="20"/>
  <c r="CX43" i="20" s="1"/>
  <c r="CY35" i="20"/>
  <c r="CY43" i="20" s="1"/>
  <c r="BS35" i="20"/>
  <c r="BS43" i="20" s="1"/>
  <c r="CJ35" i="20"/>
  <c r="CJ43" i="20" s="1"/>
  <c r="BH35" i="20"/>
  <c r="BH43" i="20" s="1"/>
  <c r="AY35" i="20"/>
  <c r="AY43" i="20" s="1"/>
  <c r="AX35" i="20"/>
  <c r="AX43" i="20" s="1"/>
  <c r="EA35" i="20"/>
  <c r="EA43" i="20" s="1"/>
  <c r="DQ35" i="20"/>
  <c r="DQ43" i="20" s="1"/>
  <c r="DN35" i="20"/>
  <c r="DN43" i="20" s="1"/>
  <c r="BZ35" i="20"/>
  <c r="BZ43" i="20" s="1"/>
  <c r="BN35" i="20"/>
  <c r="BN43" i="20" s="1"/>
  <c r="BD35" i="20"/>
  <c r="BD43" i="20" s="1"/>
  <c r="Z35" i="20"/>
  <c r="Z43" i="20" s="1"/>
  <c r="BW35" i="20"/>
  <c r="BW43" i="20" s="1"/>
  <c r="DA35" i="20"/>
  <c r="DA43" i="20" s="1"/>
  <c r="E35" i="20"/>
  <c r="E43" i="20" s="1"/>
  <c r="BL35" i="20"/>
  <c r="BL43" i="20" s="1"/>
  <c r="BI35" i="20"/>
  <c r="BI43" i="20" s="1"/>
  <c r="BV35" i="20"/>
  <c r="BV43" i="20" s="1"/>
  <c r="AA35" i="20"/>
  <c r="AA43" i="20" s="1"/>
  <c r="CE35" i="20"/>
  <c r="CE43" i="20" s="1"/>
  <c r="CC35" i="20"/>
  <c r="CC43" i="20" s="1"/>
  <c r="CP35" i="20"/>
  <c r="CP43" i="20" s="1"/>
  <c r="CQ35" i="20"/>
  <c r="CQ43" i="20" s="1"/>
  <c r="Y35" i="20"/>
  <c r="Y43" i="20" s="1"/>
  <c r="AV35" i="20"/>
  <c r="AV43" i="20" s="1"/>
  <c r="BC35" i="20"/>
  <c r="BC43" i="20" s="1"/>
  <c r="DL35" i="20"/>
  <c r="DL43" i="20" s="1"/>
  <c r="BR35" i="20"/>
  <c r="BR43" i="20" s="1"/>
  <c r="DB35" i="20"/>
  <c r="DB43" i="20" s="1"/>
  <c r="AF35" i="20"/>
  <c r="AF43" i="20" s="1"/>
  <c r="DX35" i="20"/>
  <c r="DX43" i="20" s="1"/>
  <c r="CH35" i="20"/>
  <c r="CH43" i="20" s="1"/>
  <c r="K35" i="20"/>
  <c r="K43" i="20" s="1"/>
  <c r="CT35" i="20"/>
  <c r="CT43" i="20" s="1"/>
  <c r="BJ35" i="20"/>
  <c r="BJ43" i="20" s="1"/>
  <c r="X35" i="20"/>
  <c r="X43" i="20" s="1"/>
  <c r="DM35" i="20"/>
  <c r="DM43" i="20" s="1"/>
  <c r="AM35" i="20"/>
  <c r="AM43" i="20" s="1"/>
  <c r="EB35" i="20"/>
  <c r="EB43" i="20" s="1"/>
  <c r="AG35" i="20"/>
  <c r="AG43" i="20" s="1"/>
  <c r="BP35" i="20"/>
  <c r="BP43" i="20" s="1"/>
  <c r="BE35" i="20"/>
  <c r="BE43" i="20" s="1"/>
  <c r="DR35" i="20"/>
  <c r="DR43" i="20" s="1"/>
  <c r="BX35" i="20"/>
  <c r="BX43" i="20" s="1"/>
  <c r="Q35" i="20"/>
  <c r="Q43" i="20" s="1"/>
  <c r="DT35" i="20"/>
  <c r="DT43" i="20" s="1"/>
  <c r="DU35" i="20"/>
  <c r="DU43" i="20" s="1"/>
  <c r="DF35" i="20"/>
  <c r="DF43" i="20" s="1"/>
  <c r="CN35" i="20"/>
  <c r="CN43" i="20" s="1"/>
  <c r="CZ35" i="20"/>
  <c r="CZ43" i="20" s="1"/>
  <c r="U35" i="20"/>
  <c r="U43" i="20" s="1"/>
  <c r="CV35" i="20"/>
  <c r="CV43" i="20" s="1"/>
  <c r="P35" i="20"/>
  <c r="P43" i="20" s="1"/>
  <c r="AK35" i="20"/>
  <c r="AK43" i="20" s="1"/>
  <c r="CM35" i="20"/>
  <c r="CM43" i="20" s="1"/>
  <c r="G35" i="20"/>
  <c r="G43" i="20" s="1"/>
  <c r="AN35" i="20"/>
  <c r="AN43" i="20" s="1"/>
  <c r="N35" i="20"/>
  <c r="N43" i="20" s="1"/>
  <c r="AD35" i="20"/>
  <c r="AD43" i="20" s="1"/>
  <c r="BT35" i="20"/>
  <c r="BT43" i="20" s="1"/>
  <c r="AU35" i="20"/>
  <c r="AU43" i="20" s="1"/>
  <c r="J35" i="20"/>
  <c r="J43" i="20" s="1"/>
  <c r="R35" i="20"/>
  <c r="R43" i="20" s="1"/>
  <c r="V35" i="20"/>
  <c r="V43" i="20" s="1"/>
  <c r="AQ35" i="20"/>
  <c r="AQ43" i="20" s="1"/>
  <c r="AB35" i="20"/>
  <c r="AB43" i="20" s="1"/>
  <c r="ED35" i="20"/>
  <c r="ED43" i="20" s="1"/>
  <c r="AT35" i="20"/>
  <c r="AT43" i="20" s="1"/>
  <c r="AZ35" i="20"/>
  <c r="AZ43" i="20" s="1"/>
  <c r="S35" i="20"/>
  <c r="S43" i="20" s="1"/>
  <c r="DJ35" i="20"/>
  <c r="DJ43" i="20" s="1"/>
  <c r="AW35" i="20"/>
  <c r="AW43" i="20" s="1"/>
  <c r="CG35" i="20"/>
  <c r="CG43" i="20" s="1"/>
  <c r="AO35" i="20"/>
  <c r="AO43" i="20" s="1"/>
  <c r="AP35" i="20"/>
  <c r="AP43" i="20" s="1"/>
  <c r="AJ35" i="20"/>
  <c r="AJ43" i="20" s="1"/>
  <c r="DY35" i="20"/>
  <c r="DY43" i="20" s="1"/>
  <c r="DW35" i="20"/>
  <c r="DW43" i="20" s="1"/>
  <c r="O35" i="20"/>
  <c r="O43" i="20" s="1"/>
  <c r="BM35" i="20"/>
  <c r="BM43" i="20" s="1"/>
  <c r="CW35" i="20"/>
  <c r="CW43" i="20" s="1"/>
  <c r="L35" i="20"/>
  <c r="L43" i="20" s="1"/>
  <c r="F35" i="20"/>
  <c r="F43" i="20" s="1"/>
  <c r="DK35" i="20"/>
  <c r="DK43" i="20" s="1"/>
  <c r="CI35" i="20"/>
  <c r="CI43" i="20" s="1"/>
  <c r="BO35" i="20"/>
  <c r="BO43" i="20" s="1"/>
  <c r="AR35" i="20"/>
  <c r="AR43" i="20" s="1"/>
  <c r="DI35" i="20"/>
  <c r="DI43" i="20" s="1"/>
  <c r="W35" i="20"/>
  <c r="W43" i="20" s="1"/>
  <c r="AS35" i="20"/>
  <c r="AS43" i="20" s="1"/>
  <c r="CA35" i="20"/>
  <c r="CA43" i="20" s="1"/>
  <c r="BU35" i="20"/>
  <c r="BU43" i="20" s="1"/>
  <c r="BY35" i="20"/>
  <c r="BY43" i="20" s="1"/>
  <c r="CS35" i="20"/>
  <c r="CS43" i="20" s="1"/>
  <c r="CU35" i="20"/>
  <c r="CU43" i="20" s="1"/>
  <c r="CL35" i="20"/>
  <c r="CL43" i="20" s="1"/>
  <c r="AC35" i="20"/>
  <c r="AC43" i="20" s="1"/>
  <c r="BG35" i="20"/>
  <c r="BG43" i="20" s="1"/>
  <c r="AI35" i="20"/>
  <c r="AI43" i="20" s="1"/>
  <c r="DD35" i="20"/>
  <c r="DD43" i="20" s="1"/>
  <c r="D35" i="20"/>
  <c r="D43" i="20" s="1"/>
  <c r="CO35" i="20"/>
  <c r="CO43" i="20" s="1"/>
  <c r="DE35" i="20"/>
  <c r="DE43" i="20" s="1"/>
  <c r="O268" i="5"/>
  <c r="N18" i="15" s="1"/>
  <c r="EF655" i="5"/>
  <c r="EF656" i="5" s="1"/>
  <c r="AM33" i="20"/>
  <c r="AM41" i="20" s="1"/>
  <c r="BP33" i="20"/>
  <c r="BP41" i="20" s="1"/>
  <c r="DO33" i="20"/>
  <c r="DO41" i="20" s="1"/>
  <c r="CP33" i="20"/>
  <c r="CP41" i="20" s="1"/>
  <c r="DH33" i="20"/>
  <c r="DH41" i="20" s="1"/>
  <c r="CV33" i="20"/>
  <c r="CV41" i="20" s="1"/>
  <c r="AX33" i="20"/>
  <c r="AX41" i="20" s="1"/>
  <c r="O33" i="20"/>
  <c r="O41" i="20" s="1"/>
  <c r="CR33" i="20"/>
  <c r="CR41" i="20" s="1"/>
  <c r="DU33" i="20"/>
  <c r="DU41" i="20" s="1"/>
  <c r="BA33" i="20"/>
  <c r="BA41" i="20" s="1"/>
  <c r="N33" i="20"/>
  <c r="N41" i="20" s="1"/>
  <c r="AL33" i="20"/>
  <c r="AL41" i="20" s="1"/>
  <c r="CJ33" i="20"/>
  <c r="CJ41" i="20" s="1"/>
  <c r="I33" i="20"/>
  <c r="I41" i="20" s="1"/>
  <c r="CQ33" i="20"/>
  <c r="CQ41" i="20" s="1"/>
  <c r="CK33" i="20"/>
  <c r="CK41" i="20" s="1"/>
  <c r="BV33" i="20"/>
  <c r="BV41" i="20" s="1"/>
  <c r="T33" i="20"/>
  <c r="T41" i="20" s="1"/>
  <c r="EE33" i="20"/>
  <c r="EE41" i="20" s="1"/>
  <c r="P33" i="20"/>
  <c r="P41" i="20" s="1"/>
  <c r="DM33" i="20"/>
  <c r="DM41" i="20" s="1"/>
  <c r="BT33" i="20"/>
  <c r="BT41" i="20" s="1"/>
  <c r="Z33" i="20"/>
  <c r="Z41" i="20" s="1"/>
  <c r="CY33" i="20"/>
  <c r="CY41" i="20" s="1"/>
  <c r="DW33" i="20"/>
  <c r="DW41" i="20" s="1"/>
  <c r="AE33" i="20"/>
  <c r="AE41" i="20" s="1"/>
  <c r="AV33" i="20"/>
  <c r="AV41" i="20" s="1"/>
  <c r="F33" i="20"/>
  <c r="F41" i="20" s="1"/>
  <c r="AF33" i="20"/>
  <c r="AF41" i="20" s="1"/>
  <c r="CB33" i="20"/>
  <c r="CB41" i="20" s="1"/>
  <c r="AJ33" i="20"/>
  <c r="AJ41" i="20" s="1"/>
  <c r="EA33" i="20"/>
  <c r="EA41" i="20" s="1"/>
  <c r="AC33" i="20"/>
  <c r="AC41" i="20" s="1"/>
  <c r="DZ33" i="20"/>
  <c r="DZ41" i="20" s="1"/>
  <c r="DC33" i="20"/>
  <c r="DC41" i="20" s="1"/>
  <c r="K33" i="20"/>
  <c r="K41" i="20" s="1"/>
  <c r="BB33" i="20"/>
  <c r="BB41" i="20" s="1"/>
  <c r="DB33" i="20"/>
  <c r="DB41" i="20" s="1"/>
  <c r="BI33" i="20"/>
  <c r="BI41" i="20" s="1"/>
  <c r="CM33" i="20"/>
  <c r="CM41" i="20" s="1"/>
  <c r="DT33" i="20"/>
  <c r="DT41" i="20" s="1"/>
  <c r="G33" i="20"/>
  <c r="G41" i="20" s="1"/>
  <c r="DJ33" i="20"/>
  <c r="DJ41" i="20" s="1"/>
  <c r="EB33" i="20"/>
  <c r="EB41" i="20" s="1"/>
  <c r="BR33" i="20"/>
  <c r="BR41" i="20" s="1"/>
  <c r="CF33" i="20"/>
  <c r="CF41" i="20" s="1"/>
  <c r="AY33" i="20"/>
  <c r="AY41" i="20" s="1"/>
  <c r="CC33" i="20"/>
  <c r="CC41" i="20" s="1"/>
  <c r="DX33" i="20"/>
  <c r="DX41" i="20" s="1"/>
  <c r="BD33" i="20"/>
  <c r="BD41" i="20" s="1"/>
  <c r="E33" i="20"/>
  <c r="E41" i="20" s="1"/>
  <c r="BE33" i="20"/>
  <c r="BE41" i="20" s="1"/>
  <c r="J33" i="20"/>
  <c r="J41" i="20" s="1"/>
  <c r="CN33" i="20"/>
  <c r="CN41" i="20" s="1"/>
  <c r="CS33" i="20"/>
  <c r="CS41" i="20" s="1"/>
  <c r="AW33" i="20"/>
  <c r="AW41" i="20" s="1"/>
  <c r="CU33" i="20"/>
  <c r="CU41" i="20" s="1"/>
  <c r="BZ33" i="20"/>
  <c r="BZ41" i="20" s="1"/>
  <c r="BU33" i="20"/>
  <c r="BU41" i="20" s="1"/>
  <c r="DV33" i="20"/>
  <c r="DV41" i="20" s="1"/>
  <c r="CX33" i="20"/>
  <c r="CX41" i="20" s="1"/>
  <c r="AT33" i="20"/>
  <c r="AT41" i="20" s="1"/>
  <c r="AN33" i="20"/>
  <c r="AN41" i="20" s="1"/>
  <c r="CH33" i="20"/>
  <c r="CH41" i="20" s="1"/>
  <c r="DE33" i="20"/>
  <c r="DE41" i="20" s="1"/>
  <c r="BL33" i="20"/>
  <c r="BL41" i="20" s="1"/>
  <c r="BC33" i="20"/>
  <c r="BC41" i="20" s="1"/>
  <c r="CI33" i="20"/>
  <c r="CI41" i="20" s="1"/>
  <c r="BG33" i="20"/>
  <c r="BG41" i="20" s="1"/>
  <c r="M33" i="20"/>
  <c r="M41" i="20" s="1"/>
  <c r="CL33" i="20"/>
  <c r="CL41" i="20" s="1"/>
  <c r="EC33" i="20"/>
  <c r="EC41" i="20" s="1"/>
  <c r="DL33" i="20"/>
  <c r="DL41" i="20" s="1"/>
  <c r="AU33" i="20"/>
  <c r="AU41" i="20" s="1"/>
  <c r="AZ33" i="20"/>
  <c r="AZ41" i="20" s="1"/>
  <c r="BM33" i="20"/>
  <c r="BM41" i="20" s="1"/>
  <c r="D33" i="20"/>
  <c r="D41" i="20" s="1"/>
  <c r="AO33" i="20"/>
  <c r="AO41" i="20" s="1"/>
  <c r="CO33" i="20"/>
  <c r="CO41" i="20" s="1"/>
  <c r="AP33" i="20"/>
  <c r="AP41" i="20" s="1"/>
  <c r="CZ33" i="20"/>
  <c r="CZ41" i="20" s="1"/>
  <c r="AB33" i="20"/>
  <c r="AB41" i="20" s="1"/>
  <c r="X33" i="20"/>
  <c r="X41" i="20" s="1"/>
  <c r="DQ33" i="20"/>
  <c r="DQ41" i="20" s="1"/>
  <c r="CW33" i="20"/>
  <c r="CW41" i="20" s="1"/>
  <c r="Q33" i="20"/>
  <c r="Q41" i="20" s="1"/>
  <c r="AK33" i="20"/>
  <c r="AK41" i="20" s="1"/>
  <c r="DD33" i="20"/>
  <c r="DD41" i="20" s="1"/>
  <c r="U33" i="20"/>
  <c r="U41" i="20" s="1"/>
  <c r="AI33" i="20"/>
  <c r="AI41" i="20" s="1"/>
  <c r="DY33" i="20"/>
  <c r="DY41" i="20" s="1"/>
  <c r="CD33" i="20"/>
  <c r="CD41" i="20" s="1"/>
  <c r="AD33" i="20"/>
  <c r="AD41" i="20" s="1"/>
  <c r="BF33" i="20"/>
  <c r="BF41" i="20" s="1"/>
  <c r="BJ33" i="20"/>
  <c r="BJ41" i="20" s="1"/>
  <c r="BY33" i="20"/>
  <c r="BY41" i="20" s="1"/>
  <c r="CA33" i="20"/>
  <c r="CA41" i="20" s="1"/>
  <c r="AA33" i="20"/>
  <c r="AA41" i="20" s="1"/>
  <c r="BN33" i="20"/>
  <c r="BN41" i="20" s="1"/>
  <c r="V33" i="20"/>
  <c r="V41" i="20" s="1"/>
  <c r="BS33" i="20"/>
  <c r="BS41" i="20" s="1"/>
  <c r="BW33" i="20"/>
  <c r="BW41" i="20" s="1"/>
  <c r="DP33" i="20"/>
  <c r="DP41" i="20" s="1"/>
  <c r="AG33" i="20"/>
  <c r="AG41" i="20" s="1"/>
  <c r="ED33" i="20"/>
  <c r="ED41" i="20" s="1"/>
  <c r="AR33" i="20"/>
  <c r="AR41" i="20" s="1"/>
  <c r="W33" i="20"/>
  <c r="W41" i="20" s="1"/>
  <c r="AS33" i="20"/>
  <c r="AS41" i="20" s="1"/>
  <c r="BX33" i="20"/>
  <c r="BX41" i="20" s="1"/>
  <c r="CG33" i="20"/>
  <c r="CG41" i="20" s="1"/>
  <c r="CE33" i="20"/>
  <c r="CE41" i="20" s="1"/>
  <c r="CT33" i="20"/>
  <c r="CT41" i="20" s="1"/>
  <c r="DN33" i="20"/>
  <c r="DN41" i="20" s="1"/>
  <c r="DR33" i="20"/>
  <c r="DR41" i="20" s="1"/>
  <c r="DG33" i="20"/>
  <c r="DG41" i="20" s="1"/>
  <c r="DK33" i="20"/>
  <c r="DK41" i="20" s="1"/>
  <c r="AH33" i="20"/>
  <c r="AH41" i="20" s="1"/>
  <c r="AQ33" i="20"/>
  <c r="AQ41" i="20" s="1"/>
  <c r="R33" i="20"/>
  <c r="R41" i="20" s="1"/>
  <c r="BO33" i="20"/>
  <c r="BO41" i="20" s="1"/>
  <c r="S33" i="20"/>
  <c r="S41" i="20" s="1"/>
  <c r="DF33" i="20"/>
  <c r="DF41" i="20" s="1"/>
  <c r="DA33" i="20"/>
  <c r="DA41" i="20" s="1"/>
  <c r="H33" i="20"/>
  <c r="H41" i="20" s="1"/>
  <c r="BK33" i="20"/>
  <c r="BK41" i="20" s="1"/>
  <c r="DS33" i="20"/>
  <c r="DS41" i="20" s="1"/>
  <c r="Y33" i="20"/>
  <c r="Y41" i="20" s="1"/>
  <c r="O234" i="5"/>
  <c r="N16" i="15" s="1"/>
  <c r="BH33" i="20"/>
  <c r="BH41" i="20" s="1"/>
  <c r="DI33" i="20"/>
  <c r="DI41" i="20" s="1"/>
  <c r="BQ33" i="20"/>
  <c r="BQ41" i="20" s="1"/>
  <c r="L33" i="20"/>
  <c r="L41" i="20" s="1"/>
  <c r="DQ63" i="20"/>
  <c r="DR674" i="5"/>
  <c r="DR691" i="5"/>
  <c r="DR611" i="5"/>
  <c r="DR620" i="5"/>
  <c r="N662" i="19" s="1"/>
  <c r="DR675" i="5"/>
  <c r="L12" i="34"/>
  <c r="M42" i="33"/>
  <c r="L35" i="29"/>
  <c r="L37" i="29" s="1"/>
  <c r="M35" i="32"/>
  <c r="M37" i="32" s="1"/>
  <c r="I35" i="27"/>
  <c r="I37" i="27" s="1"/>
  <c r="I35" i="28"/>
  <c r="I37" i="28" s="1"/>
  <c r="I42" i="29"/>
  <c r="G42" i="26"/>
  <c r="O19" i="27"/>
  <c r="C35" i="27"/>
  <c r="C37" i="27" s="1"/>
  <c r="O33" i="31"/>
  <c r="I33" i="24" s="1"/>
  <c r="O31" i="29"/>
  <c r="G31" i="24" s="1"/>
  <c r="F42" i="29"/>
  <c r="O22" i="28"/>
  <c r="F22" i="24" s="1"/>
  <c r="O20" i="27"/>
  <c r="E20" i="24" s="1"/>
  <c r="O29" i="33"/>
  <c r="K29" i="24" s="1"/>
  <c r="O41" i="28"/>
  <c r="F41" i="24" s="1"/>
  <c r="O19" i="30"/>
  <c r="O29" i="26"/>
  <c r="D29" i="24" s="1"/>
  <c r="O28" i="28"/>
  <c r="F28" i="24" s="1"/>
  <c r="C42" i="33"/>
  <c r="O40" i="33"/>
  <c r="O40" i="30"/>
  <c r="O27" i="29"/>
  <c r="G27" i="24" s="1"/>
  <c r="O31" i="32"/>
  <c r="J31" i="24" s="1"/>
  <c r="K46" i="27"/>
  <c r="E46" i="34"/>
  <c r="H46" i="27"/>
  <c r="BM631" i="5"/>
  <c r="N46" i="32"/>
  <c r="DU24" i="18"/>
  <c r="E274" i="18" s="1"/>
  <c r="DW716" i="5"/>
  <c r="DU8" i="18" s="1"/>
  <c r="E258" i="18" s="1"/>
  <c r="DX610" i="5"/>
  <c r="C46" i="27"/>
  <c r="O53" i="33"/>
  <c r="N57" i="33"/>
  <c r="E308" i="5"/>
  <c r="R17" i="19"/>
  <c r="M71" i="15"/>
  <c r="R696" i="19"/>
  <c r="N56" i="15"/>
  <c r="E307" i="5"/>
  <c r="E329" i="5" s="1"/>
  <c r="D42" i="15" s="1"/>
  <c r="E225" i="5"/>
  <c r="E331" i="5"/>
  <c r="R16" i="19"/>
  <c r="M33" i="15"/>
  <c r="R666" i="19"/>
  <c r="M66" i="15"/>
  <c r="R691" i="19"/>
  <c r="N293" i="5"/>
  <c r="M77" i="15"/>
  <c r="R702" i="19"/>
  <c r="L70" i="15"/>
  <c r="R624" i="19"/>
  <c r="M37" i="15"/>
  <c r="R670" i="19"/>
  <c r="E276" i="5"/>
  <c r="L33" i="15"/>
  <c r="R595" i="19"/>
  <c r="M312" i="5"/>
  <c r="R589" i="19"/>
  <c r="K308" i="5"/>
  <c r="R443" i="19"/>
  <c r="I68" i="15"/>
  <c r="R409" i="19"/>
  <c r="K56" i="15"/>
  <c r="L391" i="5"/>
  <c r="R539" i="19"/>
  <c r="H66" i="15"/>
  <c r="R336" i="19"/>
  <c r="L331" i="5"/>
  <c r="L329" i="5"/>
  <c r="K42" i="15" s="1"/>
  <c r="L307" i="5"/>
  <c r="L225" i="5"/>
  <c r="L332" i="5" s="1"/>
  <c r="K45" i="15" s="1"/>
  <c r="R513" i="19"/>
  <c r="I35" i="15"/>
  <c r="R384" i="19"/>
  <c r="G61" i="15"/>
  <c r="R260" i="19"/>
  <c r="G34" i="15"/>
  <c r="R241" i="19"/>
  <c r="G71" i="15"/>
  <c r="R270" i="19"/>
  <c r="F72" i="15"/>
  <c r="R200" i="19"/>
  <c r="G38" i="15"/>
  <c r="R245" i="19"/>
  <c r="F242" i="5"/>
  <c r="H308" i="5"/>
  <c r="R230" i="19"/>
  <c r="F312" i="5"/>
  <c r="R92" i="19"/>
  <c r="G259" i="5"/>
  <c r="E65" i="15"/>
  <c r="R122" i="19"/>
  <c r="E32" i="15"/>
  <c r="R97" i="19"/>
  <c r="G307" i="5"/>
  <c r="G225" i="5"/>
  <c r="G332" i="5" s="1"/>
  <c r="F45" i="15" s="1"/>
  <c r="G331" i="5"/>
  <c r="G329" i="5"/>
  <c r="F42" i="15" s="1"/>
  <c r="R158" i="19"/>
  <c r="D76" i="15"/>
  <c r="R62" i="19"/>
  <c r="ED49" i="20"/>
  <c r="ED52" i="20" s="1"/>
  <c r="ED50" i="20"/>
  <c r="ED46" i="20"/>
  <c r="K46" i="26"/>
  <c r="C46" i="28"/>
  <c r="ED618" i="5"/>
  <c r="ED619" i="5" s="1"/>
  <c r="K35" i="30"/>
  <c r="K37" i="30" s="1"/>
  <c r="H35" i="27"/>
  <c r="H37" i="27" s="1"/>
  <c r="I35" i="33"/>
  <c r="I37" i="33" s="1"/>
  <c r="F35" i="27"/>
  <c r="G42" i="27"/>
  <c r="G35" i="27"/>
  <c r="G37" i="27" s="1"/>
  <c r="O20" i="31"/>
  <c r="I20" i="24" s="1"/>
  <c r="O30" i="27"/>
  <c r="E30" i="24" s="1"/>
  <c r="O30" i="33"/>
  <c r="K30" i="24" s="1"/>
  <c r="C42" i="27"/>
  <c r="O40" i="27"/>
  <c r="O40" i="34"/>
  <c r="C42" i="34"/>
  <c r="O21" i="27"/>
  <c r="E21" i="24" s="1"/>
  <c r="O21" i="31"/>
  <c r="I21" i="24" s="1"/>
  <c r="O29" i="27"/>
  <c r="E29" i="24" s="1"/>
  <c r="O29" i="34"/>
  <c r="L29" i="24" s="1"/>
  <c r="O34" i="30"/>
  <c r="H34" i="24" s="1"/>
  <c r="O31" i="27"/>
  <c r="E31" i="24" s="1"/>
  <c r="J46" i="26"/>
  <c r="D46" i="33"/>
  <c r="EB57" i="20"/>
  <c r="EB58" i="20" s="1"/>
  <c r="F46" i="30"/>
  <c r="EC618" i="5"/>
  <c r="EC619" i="5" s="1"/>
  <c r="O16" i="29"/>
  <c r="G12" i="24"/>
  <c r="G16" i="24" s="1"/>
  <c r="M46" i="26"/>
  <c r="BR631" i="5"/>
  <c r="BR632" i="5" s="1"/>
  <c r="O53" i="29"/>
  <c r="N57" i="29"/>
  <c r="M60" i="15"/>
  <c r="R685" i="19"/>
  <c r="L59" i="15"/>
  <c r="R613" i="19"/>
  <c r="J58" i="15"/>
  <c r="R470" i="19"/>
  <c r="M259" i="5"/>
  <c r="L58" i="15"/>
  <c r="R612" i="19"/>
  <c r="K63" i="15"/>
  <c r="R546" i="19"/>
  <c r="K68" i="15"/>
  <c r="R551" i="19"/>
  <c r="J40" i="15"/>
  <c r="R460" i="19"/>
  <c r="J31" i="15"/>
  <c r="R451" i="19"/>
  <c r="J37" i="15"/>
  <c r="R457" i="19"/>
  <c r="J32" i="15"/>
  <c r="R452" i="19"/>
  <c r="K74" i="15"/>
  <c r="R557" i="19"/>
  <c r="I72" i="15"/>
  <c r="R413" i="19"/>
  <c r="H70" i="15"/>
  <c r="R340" i="19"/>
  <c r="H39" i="15"/>
  <c r="R317" i="19"/>
  <c r="F76" i="15"/>
  <c r="R204" i="19"/>
  <c r="H331" i="5"/>
  <c r="H307" i="5"/>
  <c r="H329" i="5"/>
  <c r="G42" i="15" s="1"/>
  <c r="H225" i="5"/>
  <c r="H332" i="5" s="1"/>
  <c r="G45" i="15" s="1"/>
  <c r="R229" i="19"/>
  <c r="G40" i="15"/>
  <c r="R247" i="19"/>
  <c r="H59" i="15"/>
  <c r="R329" i="19"/>
  <c r="H61" i="15"/>
  <c r="R331" i="19"/>
  <c r="F31" i="15"/>
  <c r="R167" i="19"/>
  <c r="G31" i="15"/>
  <c r="R238" i="19"/>
  <c r="F77" i="15"/>
  <c r="R205" i="19"/>
  <c r="F67" i="15"/>
  <c r="R195" i="19"/>
  <c r="F57" i="15"/>
  <c r="R185" i="19"/>
  <c r="G312" i="5"/>
  <c r="R163" i="19"/>
  <c r="M104" i="18"/>
  <c r="EE616" i="5"/>
  <c r="O53" i="31"/>
  <c r="N57" i="31"/>
  <c r="EC650" i="5"/>
  <c r="EC659" i="5"/>
  <c r="O16" i="32"/>
  <c r="J12" i="24"/>
  <c r="J16" i="24" s="1"/>
  <c r="ED657" i="5"/>
  <c r="ED658" i="5" s="1"/>
  <c r="L35" i="32"/>
  <c r="L37" i="32" s="1"/>
  <c r="K42" i="30"/>
  <c r="M42" i="29"/>
  <c r="M35" i="29"/>
  <c r="M37" i="29" s="1"/>
  <c r="J35" i="28"/>
  <c r="J37" i="28" s="1"/>
  <c r="I42" i="33"/>
  <c r="H35" i="28"/>
  <c r="I42" i="28"/>
  <c r="F35" i="28"/>
  <c r="F37" i="28" s="1"/>
  <c r="H35" i="31"/>
  <c r="E35" i="33"/>
  <c r="E37" i="33" s="1"/>
  <c r="F42" i="28"/>
  <c r="G42" i="31"/>
  <c r="E42" i="26"/>
  <c r="O22" i="33"/>
  <c r="K22" i="24" s="1"/>
  <c r="O21" i="33"/>
  <c r="K21" i="24" s="1"/>
  <c r="O27" i="30"/>
  <c r="H27" i="24" s="1"/>
  <c r="O23" i="26"/>
  <c r="D23" i="24" s="1"/>
  <c r="O27" i="33"/>
  <c r="K27" i="24" s="1"/>
  <c r="O40" i="31"/>
  <c r="C42" i="31"/>
  <c r="D42" i="34"/>
  <c r="O34" i="33"/>
  <c r="K34" i="24" s="1"/>
  <c r="O28" i="30"/>
  <c r="H28" i="24" s="1"/>
  <c r="O41" i="31"/>
  <c r="I41" i="24" s="1"/>
  <c r="O31" i="33"/>
  <c r="K31" i="24" s="1"/>
  <c r="F42" i="31"/>
  <c r="L46" i="32"/>
  <c r="D46" i="30"/>
  <c r="DX24" i="16"/>
  <c r="DX25" i="16" s="1"/>
  <c r="DX19" i="16" s="1"/>
  <c r="I46" i="32"/>
  <c r="E46" i="33"/>
  <c r="DM717" i="5"/>
  <c r="C46" i="29"/>
  <c r="L46" i="27"/>
  <c r="N46" i="33"/>
  <c r="EF800" i="5"/>
  <c r="D73" i="15"/>
  <c r="R59" i="19"/>
  <c r="M70" i="15"/>
  <c r="R695" i="19"/>
  <c r="M76" i="15"/>
  <c r="R701" i="19"/>
  <c r="D66" i="15"/>
  <c r="R52" i="19"/>
  <c r="K39" i="15"/>
  <c r="R530" i="19"/>
  <c r="K40" i="15"/>
  <c r="R531" i="19"/>
  <c r="L68" i="15"/>
  <c r="R622" i="19"/>
  <c r="L74" i="15"/>
  <c r="R628" i="19"/>
  <c r="L72" i="15"/>
  <c r="R626" i="19"/>
  <c r="J36" i="15"/>
  <c r="R456" i="19"/>
  <c r="J33" i="15"/>
  <c r="R453" i="19"/>
  <c r="K66" i="15"/>
  <c r="R549" i="19"/>
  <c r="J308" i="5"/>
  <c r="R372" i="19"/>
  <c r="J62" i="15"/>
  <c r="R474" i="19"/>
  <c r="I77" i="15"/>
  <c r="R418" i="19"/>
  <c r="K31" i="15"/>
  <c r="R522" i="19"/>
  <c r="I33" i="15"/>
  <c r="R382" i="19"/>
  <c r="K312" i="5"/>
  <c r="R447" i="19"/>
  <c r="L308" i="5"/>
  <c r="R514" i="19"/>
  <c r="H74" i="15"/>
  <c r="R344" i="19"/>
  <c r="H31" i="15"/>
  <c r="R309" i="19"/>
  <c r="G67" i="15"/>
  <c r="R266" i="19"/>
  <c r="G36" i="15"/>
  <c r="R243" i="19"/>
  <c r="I293" i="5"/>
  <c r="E76" i="15"/>
  <c r="R133" i="19"/>
  <c r="H64" i="15"/>
  <c r="R334" i="19"/>
  <c r="F64" i="15"/>
  <c r="R192" i="19"/>
  <c r="E72" i="15"/>
  <c r="R129" i="19"/>
  <c r="E66" i="15"/>
  <c r="R123" i="19"/>
  <c r="F307" i="5"/>
  <c r="F225" i="5"/>
  <c r="F332" i="5" s="1"/>
  <c r="E45" i="15" s="1"/>
  <c r="F331" i="5"/>
  <c r="F329" i="5"/>
  <c r="E42" i="15" s="1"/>
  <c r="R87" i="19"/>
  <c r="E31" i="15"/>
  <c r="R96" i="19"/>
  <c r="E46" i="32"/>
  <c r="I46" i="31"/>
  <c r="BJ19" i="20"/>
  <c r="G46" i="26"/>
  <c r="BJ717" i="5"/>
  <c r="AN31" i="3"/>
  <c r="AN32" i="3" s="1"/>
  <c r="C46" i="32"/>
  <c r="N35" i="33"/>
  <c r="N37" i="33" s="1"/>
  <c r="M35" i="30"/>
  <c r="M42" i="28"/>
  <c r="J42" i="30"/>
  <c r="K35" i="29"/>
  <c r="K37" i="29" s="1"/>
  <c r="J42" i="33"/>
  <c r="J35" i="27"/>
  <c r="J37" i="27" s="1"/>
  <c r="K35" i="32"/>
  <c r="K37" i="32" s="1"/>
  <c r="H35" i="26"/>
  <c r="H37" i="26" s="1"/>
  <c r="F35" i="34"/>
  <c r="F37" i="34" s="1"/>
  <c r="F35" i="32"/>
  <c r="F37" i="32" s="1"/>
  <c r="O22" i="30"/>
  <c r="H22" i="24" s="1"/>
  <c r="O31" i="34"/>
  <c r="L31" i="24" s="1"/>
  <c r="O33" i="27"/>
  <c r="E33" i="24" s="1"/>
  <c r="D35" i="32"/>
  <c r="D37" i="32" s="1"/>
  <c r="E35" i="34"/>
  <c r="E37" i="34" s="1"/>
  <c r="C35" i="29"/>
  <c r="C37" i="29" s="1"/>
  <c r="O19" i="29"/>
  <c r="O31" i="26"/>
  <c r="D31" i="24" s="1"/>
  <c r="O34" i="28"/>
  <c r="F34" i="24" s="1"/>
  <c r="O27" i="32"/>
  <c r="J27" i="24" s="1"/>
  <c r="O32" i="32"/>
  <c r="J32" i="24" s="1"/>
  <c r="O34" i="34"/>
  <c r="L34" i="24" s="1"/>
  <c r="O34" i="31"/>
  <c r="I34" i="24" s="1"/>
  <c r="O32" i="34"/>
  <c r="L32" i="24" s="1"/>
  <c r="L46" i="26"/>
  <c r="DZ18" i="16"/>
  <c r="DY22" i="16"/>
  <c r="DY23" i="16" s="1"/>
  <c r="K46" i="32"/>
  <c r="G46" i="30"/>
  <c r="G230" i="18"/>
  <c r="DK6" i="18"/>
  <c r="G231" i="18" s="1"/>
  <c r="EE17" i="20"/>
  <c r="J36" i="5" a="1"/>
  <c r="J36" i="5" s="1"/>
  <c r="E63" i="5" a="1"/>
  <c r="E63" i="5" s="1"/>
  <c r="P106" i="20"/>
  <c r="P107" i="20" s="1"/>
  <c r="I152" i="21" s="1"/>
  <c r="Y27" i="2" s="1"/>
  <c r="Q106" i="20"/>
  <c r="Q107" i="20" s="1"/>
  <c r="J152" i="21" s="1"/>
  <c r="Z27" i="2" s="1"/>
  <c r="R106" i="20"/>
  <c r="R107" i="20" s="1"/>
  <c r="K152" i="21" s="1"/>
  <c r="AA27" i="2" s="1"/>
  <c r="V106" i="20"/>
  <c r="V107" i="20" s="1"/>
  <c r="O152" i="21" s="1"/>
  <c r="AE27" i="2" s="1"/>
  <c r="U106" i="20"/>
  <c r="U107" i="20" s="1"/>
  <c r="N152" i="21" s="1"/>
  <c r="AD27" i="2" s="1"/>
  <c r="W106" i="20"/>
  <c r="W107" i="20" s="1"/>
  <c r="P152" i="21" s="1"/>
  <c r="AF27" i="2" s="1"/>
  <c r="O106" i="20"/>
  <c r="O107" i="20" s="1"/>
  <c r="H152" i="21" s="1"/>
  <c r="X27" i="2" s="1"/>
  <c r="N46" i="26"/>
  <c r="J46" i="27"/>
  <c r="M15" i="24"/>
  <c r="M64" i="15"/>
  <c r="R689" i="19"/>
  <c r="L31" i="15"/>
  <c r="R593" i="19"/>
  <c r="M40" i="15"/>
  <c r="R673" i="19"/>
  <c r="M59" i="15"/>
  <c r="R684" i="19"/>
  <c r="M39" i="15"/>
  <c r="R672" i="19"/>
  <c r="L32" i="15"/>
  <c r="R594" i="19"/>
  <c r="L65" i="15"/>
  <c r="R619" i="19"/>
  <c r="D32" i="15"/>
  <c r="R26" i="19"/>
  <c r="K76" i="15"/>
  <c r="R559" i="19"/>
  <c r="K77" i="15"/>
  <c r="R560" i="19"/>
  <c r="K37" i="15"/>
  <c r="R528" i="19"/>
  <c r="K30" i="15"/>
  <c r="R521" i="19"/>
  <c r="J39" i="15"/>
  <c r="R459" i="19"/>
  <c r="I31" i="15"/>
  <c r="R380" i="19"/>
  <c r="I56" i="15"/>
  <c r="R397" i="19"/>
  <c r="J61" i="15"/>
  <c r="R473" i="19"/>
  <c r="J65" i="15"/>
  <c r="R477" i="19"/>
  <c r="I62" i="15"/>
  <c r="R403" i="19"/>
  <c r="H60" i="15"/>
  <c r="R330" i="19"/>
  <c r="I331" i="5"/>
  <c r="I329" i="5"/>
  <c r="H42" i="15" s="1"/>
  <c r="I307" i="5"/>
  <c r="I225" i="5"/>
  <c r="I332" i="5" s="1"/>
  <c r="H45" i="15" s="1"/>
  <c r="R300" i="19"/>
  <c r="H77" i="15"/>
  <c r="R347" i="19"/>
  <c r="J243" i="5"/>
  <c r="J310" i="5" s="1"/>
  <c r="H73" i="15"/>
  <c r="R343" i="19"/>
  <c r="H75" i="15"/>
  <c r="R345" i="19"/>
  <c r="F75" i="15"/>
  <c r="R203" i="19"/>
  <c r="F62" i="15"/>
  <c r="R190" i="19"/>
  <c r="F308" i="5"/>
  <c r="R88" i="19"/>
  <c r="E67" i="15"/>
  <c r="R124" i="19"/>
  <c r="E40" i="15"/>
  <c r="R105" i="19"/>
  <c r="G276" i="5"/>
  <c r="F58" i="15"/>
  <c r="R186" i="19"/>
  <c r="E63" i="15"/>
  <c r="R120" i="19"/>
  <c r="K46" i="30"/>
  <c r="H46" i="34"/>
  <c r="L105" i="18"/>
  <c r="BH6" i="18"/>
  <c r="L106" i="18" s="1"/>
  <c r="EA31" i="3"/>
  <c r="EA32" i="3" s="1"/>
  <c r="EB26" i="3"/>
  <c r="D46" i="31"/>
  <c r="N35" i="26"/>
  <c r="N37" i="26" s="1"/>
  <c r="N35" i="32"/>
  <c r="N37" i="32" s="1"/>
  <c r="M35" i="27"/>
  <c r="L35" i="27"/>
  <c r="L37" i="27" s="1"/>
  <c r="M42" i="26"/>
  <c r="K42" i="33"/>
  <c r="J42" i="29"/>
  <c r="J35" i="33"/>
  <c r="J37" i="33" s="1"/>
  <c r="L42" i="32"/>
  <c r="G42" i="34"/>
  <c r="H42" i="29"/>
  <c r="O22" i="34"/>
  <c r="L22" i="24" s="1"/>
  <c r="F42" i="34"/>
  <c r="O21" i="32"/>
  <c r="J21" i="24" s="1"/>
  <c r="O26" i="28"/>
  <c r="F26" i="24" s="1"/>
  <c r="O31" i="30"/>
  <c r="H31" i="24" s="1"/>
  <c r="O34" i="29"/>
  <c r="G34" i="24" s="1"/>
  <c r="O30" i="31"/>
  <c r="I30" i="24" s="1"/>
  <c r="O25" i="34"/>
  <c r="L25" i="24" s="1"/>
  <c r="O23" i="32"/>
  <c r="J23" i="24" s="1"/>
  <c r="F35" i="29"/>
  <c r="F37" i="29" s="1"/>
  <c r="L46" i="31"/>
  <c r="C46" i="33"/>
  <c r="J46" i="29"/>
  <c r="L46" i="33"/>
  <c r="DJ9" i="18"/>
  <c r="F234" i="18" s="1"/>
  <c r="DL730" i="5"/>
  <c r="E46" i="30"/>
  <c r="M35" i="15"/>
  <c r="R668" i="19"/>
  <c r="M73" i="15"/>
  <c r="R698" i="19"/>
  <c r="D62" i="15"/>
  <c r="R48" i="19"/>
  <c r="M67" i="15"/>
  <c r="R692" i="19"/>
  <c r="M68" i="15"/>
  <c r="R693" i="19"/>
  <c r="L61" i="15"/>
  <c r="R615" i="19"/>
  <c r="J69" i="15"/>
  <c r="R481" i="19"/>
  <c r="L312" i="5"/>
  <c r="R518" i="19"/>
  <c r="K33" i="15"/>
  <c r="R524" i="19"/>
  <c r="K73" i="15"/>
  <c r="R556" i="19"/>
  <c r="K64" i="15"/>
  <c r="R547" i="19"/>
  <c r="J34" i="15"/>
  <c r="R454" i="19"/>
  <c r="J259" i="5"/>
  <c r="R376" i="19"/>
  <c r="G69" i="15"/>
  <c r="R268" i="19"/>
  <c r="J242" i="5"/>
  <c r="I66" i="15"/>
  <c r="R407" i="19"/>
  <c r="H62" i="15"/>
  <c r="R332" i="19"/>
  <c r="H38" i="15"/>
  <c r="R316" i="19"/>
  <c r="H33" i="15"/>
  <c r="R311" i="19"/>
  <c r="R305" i="19"/>
  <c r="E73" i="15"/>
  <c r="R130" i="19"/>
  <c r="E68" i="15"/>
  <c r="R125" i="19"/>
  <c r="F33" i="15"/>
  <c r="R169" i="19"/>
  <c r="G73" i="15"/>
  <c r="R272" i="19"/>
  <c r="F39" i="15"/>
  <c r="R175" i="19"/>
  <c r="G57" i="15"/>
  <c r="R256" i="19"/>
  <c r="G65" i="15"/>
  <c r="R264" i="19"/>
  <c r="F68" i="15"/>
  <c r="R196" i="19"/>
  <c r="O16" i="31"/>
  <c r="I12" i="24"/>
  <c r="I16" i="24" s="1"/>
  <c r="DW618" i="5"/>
  <c r="DW619" i="5" s="1"/>
  <c r="G46" i="33"/>
  <c r="DZ33" i="3"/>
  <c r="DZ34" i="3"/>
  <c r="DZ35" i="3" s="1"/>
  <c r="C46" i="26"/>
  <c r="DZ63" i="20"/>
  <c r="EA691" i="5"/>
  <c r="EA675" i="5"/>
  <c r="EA674" i="5"/>
  <c r="EA611" i="5"/>
  <c r="N35" i="31"/>
  <c r="N42" i="33"/>
  <c r="N35" i="27"/>
  <c r="N37" i="27" s="1"/>
  <c r="N42" i="30"/>
  <c r="N35" i="30"/>
  <c r="N37" i="30" s="1"/>
  <c r="M35" i="28"/>
  <c r="M37" i="28" s="1"/>
  <c r="K35" i="28"/>
  <c r="K37" i="28" s="1"/>
  <c r="J42" i="27"/>
  <c r="I42" i="27"/>
  <c r="K35" i="33"/>
  <c r="K37" i="33" s="1"/>
  <c r="I42" i="26"/>
  <c r="J42" i="32"/>
  <c r="I42" i="34"/>
  <c r="G35" i="26"/>
  <c r="G37" i="26" s="1"/>
  <c r="G35" i="31"/>
  <c r="G37" i="31" s="1"/>
  <c r="E35" i="31"/>
  <c r="E37" i="31" s="1"/>
  <c r="G35" i="29"/>
  <c r="G37" i="29" s="1"/>
  <c r="F35" i="26"/>
  <c r="F37" i="26" s="1"/>
  <c r="F42" i="33"/>
  <c r="O28" i="31"/>
  <c r="I28" i="24" s="1"/>
  <c r="O19" i="33"/>
  <c r="C35" i="33"/>
  <c r="C37" i="33" s="1"/>
  <c r="E35" i="29"/>
  <c r="E37" i="29" s="1"/>
  <c r="E44" i="29" s="1"/>
  <c r="O29" i="32"/>
  <c r="J29" i="24" s="1"/>
  <c r="O22" i="31"/>
  <c r="I22" i="24" s="1"/>
  <c r="O23" i="30"/>
  <c r="H23" i="24" s="1"/>
  <c r="O26" i="32"/>
  <c r="J26" i="24" s="1"/>
  <c r="O29" i="28"/>
  <c r="F29" i="24" s="1"/>
  <c r="O27" i="27"/>
  <c r="E27" i="24" s="1"/>
  <c r="O26" i="26"/>
  <c r="D26" i="24" s="1"/>
  <c r="E35" i="32"/>
  <c r="O22" i="32"/>
  <c r="J22" i="24" s="1"/>
  <c r="O29" i="31"/>
  <c r="I29" i="24" s="1"/>
  <c r="O25" i="27"/>
  <c r="E25" i="24" s="1"/>
  <c r="O16" i="33"/>
  <c r="K12" i="24"/>
  <c r="K16" i="24" s="1"/>
  <c r="L46" i="30"/>
  <c r="M46" i="31"/>
  <c r="DA96" i="20"/>
  <c r="DA94" i="20"/>
  <c r="DA28" i="20"/>
  <c r="DA29" i="20" s="1"/>
  <c r="DA26" i="20"/>
  <c r="DL23" i="20"/>
  <c r="DL91" i="20"/>
  <c r="E46" i="29"/>
  <c r="E46" i="28"/>
  <c r="H46" i="33"/>
  <c r="EB618" i="5"/>
  <c r="EB619" i="5" s="1"/>
  <c r="D39" i="15"/>
  <c r="R33" i="19"/>
  <c r="L36" i="15"/>
  <c r="R598" i="19"/>
  <c r="N307" i="5"/>
  <c r="N329" i="5"/>
  <c r="M42" i="15" s="1"/>
  <c r="N331" i="5"/>
  <c r="N225" i="5"/>
  <c r="N332" i="5" s="1"/>
  <c r="M45" i="15" s="1"/>
  <c r="R655" i="19"/>
  <c r="M61" i="15"/>
  <c r="R686" i="19"/>
  <c r="J72" i="15"/>
  <c r="R484" i="19"/>
  <c r="J70" i="15"/>
  <c r="R482" i="19"/>
  <c r="J77" i="15"/>
  <c r="R489" i="19"/>
  <c r="D75" i="15"/>
  <c r="R61" i="19"/>
  <c r="J68" i="15"/>
  <c r="R480" i="19"/>
  <c r="K32" i="15"/>
  <c r="R523" i="19"/>
  <c r="K75" i="15"/>
  <c r="R558" i="19"/>
  <c r="K276" i="5"/>
  <c r="G66" i="15"/>
  <c r="R265" i="19"/>
  <c r="I59" i="15"/>
  <c r="R400" i="19"/>
  <c r="I74" i="15"/>
  <c r="R415" i="19"/>
  <c r="I39" i="15"/>
  <c r="R388" i="19"/>
  <c r="G30" i="15"/>
  <c r="R237" i="19"/>
  <c r="G56" i="15"/>
  <c r="H391" i="5"/>
  <c r="R255" i="19"/>
  <c r="G77" i="15"/>
  <c r="R276" i="19"/>
  <c r="G39" i="15"/>
  <c r="R246" i="19"/>
  <c r="G310" i="5"/>
  <c r="R161" i="19"/>
  <c r="E39" i="15"/>
  <c r="R104" i="19"/>
  <c r="G308" i="5"/>
  <c r="R159" i="19"/>
  <c r="E57" i="15"/>
  <c r="R114" i="19"/>
  <c r="F37" i="15"/>
  <c r="R173" i="19"/>
  <c r="D38" i="15"/>
  <c r="R32" i="19"/>
  <c r="C46" i="31"/>
  <c r="DV618" i="5"/>
  <c r="DV619" i="5" s="1"/>
  <c r="AX96" i="20"/>
  <c r="AX94" i="20"/>
  <c r="AX28" i="20"/>
  <c r="AX26" i="20"/>
  <c r="BI23" i="20"/>
  <c r="BI91" i="20"/>
  <c r="C46" i="34"/>
  <c r="M46" i="28"/>
  <c r="ED644" i="5"/>
  <c r="ED645" i="5" s="1"/>
  <c r="O16" i="26"/>
  <c r="D12" i="24"/>
  <c r="O41" i="27"/>
  <c r="E41" i="24" s="1"/>
  <c r="O28" i="34"/>
  <c r="L28" i="24" s="1"/>
  <c r="O33" i="33"/>
  <c r="K33" i="24" s="1"/>
  <c r="O33" i="29"/>
  <c r="G33" i="24" s="1"/>
  <c r="O25" i="31"/>
  <c r="I25" i="24" s="1"/>
  <c r="O41" i="32"/>
  <c r="J41" i="24" s="1"/>
  <c r="O30" i="26"/>
  <c r="D30" i="24" s="1"/>
  <c r="O22" i="26"/>
  <c r="D22" i="24" s="1"/>
  <c r="O20" i="28"/>
  <c r="F20" i="24" s="1"/>
  <c r="O26" i="27"/>
  <c r="E26" i="24" s="1"/>
  <c r="O19" i="28"/>
  <c r="C35" i="28"/>
  <c r="C37" i="28" s="1"/>
  <c r="O30" i="29"/>
  <c r="G30" i="24" s="1"/>
  <c r="D35" i="31"/>
  <c r="O53" i="32"/>
  <c r="N57" i="32"/>
  <c r="G46" i="31"/>
  <c r="N46" i="30"/>
  <c r="I704" i="19"/>
  <c r="I706" i="19"/>
  <c r="K46" i="33"/>
  <c r="G46" i="32"/>
  <c r="G46" i="34"/>
  <c r="DZ618" i="5"/>
  <c r="DZ619" i="5" s="1"/>
  <c r="M56" i="15"/>
  <c r="R681" i="19"/>
  <c r="L39" i="15"/>
  <c r="R601" i="19"/>
  <c r="N64" i="15"/>
  <c r="M75" i="15"/>
  <c r="R700" i="19"/>
  <c r="L75" i="15"/>
  <c r="R629" i="19"/>
  <c r="L56" i="15"/>
  <c r="M391" i="5"/>
  <c r="R610" i="19"/>
  <c r="L63" i="15"/>
  <c r="R617" i="19"/>
  <c r="L276" i="5"/>
  <c r="I32" i="15"/>
  <c r="R381" i="19"/>
  <c r="I69" i="15"/>
  <c r="R410" i="19"/>
  <c r="R374" i="19"/>
  <c r="J56" i="15"/>
  <c r="K391" i="5"/>
  <c r="R468" i="19"/>
  <c r="J67" i="15"/>
  <c r="R479" i="19"/>
  <c r="K59" i="15"/>
  <c r="R542" i="19"/>
  <c r="K62" i="15"/>
  <c r="R545" i="19"/>
  <c r="J276" i="5"/>
  <c r="H56" i="15"/>
  <c r="R326" i="19"/>
  <c r="I34" i="15"/>
  <c r="R383" i="19"/>
  <c r="G74" i="15"/>
  <c r="R273" i="19"/>
  <c r="H259" i="5"/>
  <c r="G33" i="15"/>
  <c r="R240" i="19"/>
  <c r="H76" i="15"/>
  <c r="R346" i="19"/>
  <c r="I310" i="5"/>
  <c r="R303" i="19"/>
  <c r="H312" i="5"/>
  <c r="R234" i="19"/>
  <c r="G72" i="15"/>
  <c r="R271" i="19"/>
  <c r="F65" i="15"/>
  <c r="R193" i="19"/>
  <c r="E38" i="15"/>
  <c r="R103" i="19"/>
  <c r="E70" i="15"/>
  <c r="R127" i="19"/>
  <c r="F71" i="15"/>
  <c r="R199" i="19"/>
  <c r="G242" i="5"/>
  <c r="D34" i="15"/>
  <c r="R28" i="19"/>
  <c r="C46" i="30"/>
  <c r="DY618" i="5"/>
  <c r="DY619" i="5" s="1"/>
  <c r="M46" i="29"/>
  <c r="K35" i="26"/>
  <c r="K37" i="26" s="1"/>
  <c r="J35" i="30"/>
  <c r="J37" i="30" s="1"/>
  <c r="K35" i="31"/>
  <c r="K37" i="31" s="1"/>
  <c r="J35" i="32"/>
  <c r="J37" i="32" s="1"/>
  <c r="H35" i="33"/>
  <c r="H37" i="33" s="1"/>
  <c r="G42" i="29"/>
  <c r="E35" i="27"/>
  <c r="E37" i="27" s="1"/>
  <c r="E42" i="33"/>
  <c r="O33" i="34"/>
  <c r="L33" i="24" s="1"/>
  <c r="O29" i="29"/>
  <c r="G29" i="24" s="1"/>
  <c r="O32" i="33"/>
  <c r="K32" i="24" s="1"/>
  <c r="O20" i="33"/>
  <c r="K20" i="24" s="1"/>
  <c r="O27" i="34"/>
  <c r="L27" i="24" s="1"/>
  <c r="O26" i="33"/>
  <c r="K26" i="24" s="1"/>
  <c r="O26" i="34"/>
  <c r="L26" i="24" s="1"/>
  <c r="D35" i="34"/>
  <c r="D37" i="34" s="1"/>
  <c r="O31" i="31"/>
  <c r="I31" i="24" s="1"/>
  <c r="O25" i="32"/>
  <c r="J25" i="24" s="1"/>
  <c r="O22" i="29"/>
  <c r="G22" i="24" s="1"/>
  <c r="F42" i="26"/>
  <c r="G46" i="27"/>
  <c r="DM71" i="20"/>
  <c r="DM51" i="20"/>
  <c r="DM21" i="20"/>
  <c r="DM22" i="20" s="1"/>
  <c r="DL5" i="18"/>
  <c r="DN714" i="5"/>
  <c r="N46" i="31"/>
  <c r="F46" i="31"/>
  <c r="EC672" i="5"/>
  <c r="EC663" i="5"/>
  <c r="DN71" i="20"/>
  <c r="DN51" i="20"/>
  <c r="DN21" i="20"/>
  <c r="DN22" i="20" s="1"/>
  <c r="DM5" i="18"/>
  <c r="DO714" i="5"/>
  <c r="H46" i="30"/>
  <c r="P658" i="19"/>
  <c r="DT617" i="5"/>
  <c r="L30" i="15"/>
  <c r="R592" i="19"/>
  <c r="M308" i="5"/>
  <c r="R585" i="19"/>
  <c r="M310" i="5"/>
  <c r="R587" i="19"/>
  <c r="D72" i="15"/>
  <c r="R58" i="19"/>
  <c r="D59" i="15"/>
  <c r="R45" i="19"/>
  <c r="K310" i="5"/>
  <c r="R445" i="19"/>
  <c r="L76" i="15"/>
  <c r="R630" i="19"/>
  <c r="L37" i="15"/>
  <c r="R599" i="19"/>
  <c r="K70" i="15"/>
  <c r="R553" i="19"/>
  <c r="J38" i="15"/>
  <c r="R458" i="19"/>
  <c r="I70" i="15"/>
  <c r="R411" i="19"/>
  <c r="I71" i="15"/>
  <c r="R412" i="19"/>
  <c r="J63" i="15"/>
  <c r="R475" i="19"/>
  <c r="J75" i="15"/>
  <c r="R487" i="19"/>
  <c r="J66" i="15"/>
  <c r="R478" i="19"/>
  <c r="K69" i="15"/>
  <c r="R552" i="19"/>
  <c r="H34" i="15"/>
  <c r="R312" i="19"/>
  <c r="G60" i="15"/>
  <c r="R259" i="19"/>
  <c r="H37" i="15"/>
  <c r="R315" i="19"/>
  <c r="H36" i="15"/>
  <c r="R314" i="19"/>
  <c r="E71" i="15"/>
  <c r="R128" i="19"/>
  <c r="E37" i="15"/>
  <c r="R102" i="19"/>
  <c r="E30" i="15"/>
  <c r="R95" i="19"/>
  <c r="F34" i="15"/>
  <c r="R170" i="19"/>
  <c r="D33" i="15"/>
  <c r="R27" i="19"/>
  <c r="O16" i="30"/>
  <c r="H12" i="24"/>
  <c r="H16" i="24" s="1"/>
  <c r="DU618" i="5"/>
  <c r="N46" i="29"/>
  <c r="EF666" i="5"/>
  <c r="O292" i="5" s="1"/>
  <c r="O293" i="5" s="1"/>
  <c r="EE629" i="5"/>
  <c r="L42" i="30"/>
  <c r="N42" i="27"/>
  <c r="N42" i="26"/>
  <c r="L35" i="28"/>
  <c r="L37" i="28" s="1"/>
  <c r="L42" i="33"/>
  <c r="L35" i="31"/>
  <c r="L37" i="31" s="1"/>
  <c r="L35" i="26"/>
  <c r="L37" i="26" s="1"/>
  <c r="J35" i="31"/>
  <c r="J42" i="26"/>
  <c r="I35" i="34"/>
  <c r="I37" i="34" s="1"/>
  <c r="H42" i="27"/>
  <c r="I35" i="26"/>
  <c r="I37" i="26" s="1"/>
  <c r="O26" i="31"/>
  <c r="I26" i="24" s="1"/>
  <c r="C35" i="31"/>
  <c r="C37" i="31" s="1"/>
  <c r="O19" i="31"/>
  <c r="O33" i="32"/>
  <c r="J33" i="24" s="1"/>
  <c r="O29" i="30"/>
  <c r="H29" i="24" s="1"/>
  <c r="O27" i="26"/>
  <c r="D27" i="24" s="1"/>
  <c r="O40" i="26"/>
  <c r="C42" i="26"/>
  <c r="O23" i="29"/>
  <c r="G23" i="24" s="1"/>
  <c r="O28" i="26"/>
  <c r="D28" i="24" s="1"/>
  <c r="O30" i="32"/>
  <c r="J30" i="24" s="1"/>
  <c r="D35" i="28"/>
  <c r="D37" i="28" s="1"/>
  <c r="O32" i="27"/>
  <c r="E32" i="24" s="1"/>
  <c r="O27" i="31"/>
  <c r="I27" i="24" s="1"/>
  <c r="O53" i="26"/>
  <c r="C63" i="24" s="1"/>
  <c r="N57" i="26"/>
  <c r="H46" i="26"/>
  <c r="J703" i="19"/>
  <c r="EF627" i="5"/>
  <c r="O241" i="5" s="1"/>
  <c r="EE655" i="5"/>
  <c r="F46" i="26"/>
  <c r="H46" i="32"/>
  <c r="O53" i="34"/>
  <c r="N57" i="34"/>
  <c r="D56" i="15"/>
  <c r="R42" i="19"/>
  <c r="L34" i="15"/>
  <c r="R596" i="19"/>
  <c r="M72" i="15"/>
  <c r="R697" i="19"/>
  <c r="M74" i="15"/>
  <c r="R699" i="19"/>
  <c r="O240" i="5"/>
  <c r="K38" i="15"/>
  <c r="R529" i="19"/>
  <c r="M69" i="15"/>
  <c r="R694" i="19"/>
  <c r="J60" i="15"/>
  <c r="R472" i="19"/>
  <c r="J35" i="15"/>
  <c r="R455" i="19"/>
  <c r="K71" i="15"/>
  <c r="R554" i="19"/>
  <c r="L310" i="5"/>
  <c r="R516" i="19"/>
  <c r="J71" i="15"/>
  <c r="R483" i="19"/>
  <c r="I38" i="15"/>
  <c r="R387" i="19"/>
  <c r="K61" i="15"/>
  <c r="R544" i="19"/>
  <c r="I36" i="15"/>
  <c r="R385" i="19"/>
  <c r="H67" i="15"/>
  <c r="R337" i="19"/>
  <c r="K36" i="15"/>
  <c r="R527" i="19"/>
  <c r="K57" i="15"/>
  <c r="R540" i="19"/>
  <c r="J73" i="15"/>
  <c r="R485" i="19"/>
  <c r="G76" i="15"/>
  <c r="R275" i="19"/>
  <c r="I76" i="15"/>
  <c r="R417" i="19"/>
  <c r="H35" i="15"/>
  <c r="R313" i="19"/>
  <c r="G75" i="15"/>
  <c r="R274" i="19"/>
  <c r="G58" i="15"/>
  <c r="R257" i="19"/>
  <c r="H32" i="15"/>
  <c r="R310" i="19"/>
  <c r="H310" i="5"/>
  <c r="R232" i="19"/>
  <c r="G59" i="15"/>
  <c r="R258" i="19"/>
  <c r="G37" i="15"/>
  <c r="R244" i="19"/>
  <c r="F59" i="15"/>
  <c r="R187" i="19"/>
  <c r="E35" i="15"/>
  <c r="R100" i="19"/>
  <c r="F73" i="15"/>
  <c r="R201" i="19"/>
  <c r="G70" i="15"/>
  <c r="R269" i="19"/>
  <c r="E69" i="15"/>
  <c r="R126" i="19"/>
  <c r="F56" i="15"/>
  <c r="G391" i="5"/>
  <c r="R184" i="19"/>
  <c r="F293" i="5"/>
  <c r="E34" i="15"/>
  <c r="R99" i="19"/>
  <c r="F36" i="15"/>
  <c r="R172" i="19"/>
  <c r="F310" i="5"/>
  <c r="R90" i="19"/>
  <c r="F259" i="5"/>
  <c r="E61" i="15"/>
  <c r="R118" i="19"/>
  <c r="F69" i="15"/>
  <c r="R197" i="19"/>
  <c r="EE89" i="20"/>
  <c r="EE90" i="20" s="1"/>
  <c r="E327" i="5"/>
  <c r="J46" i="30"/>
  <c r="F46" i="29"/>
  <c r="F46" i="32"/>
  <c r="I35" i="32"/>
  <c r="I37" i="32" s="1"/>
  <c r="O25" i="28"/>
  <c r="F25" i="24" s="1"/>
  <c r="G35" i="32"/>
  <c r="O23" i="31"/>
  <c r="I23" i="24" s="1"/>
  <c r="O23" i="34"/>
  <c r="L23" i="24" s="1"/>
  <c r="O23" i="33"/>
  <c r="K23" i="24" s="1"/>
  <c r="O32" i="31"/>
  <c r="I32" i="24" s="1"/>
  <c r="O32" i="28"/>
  <c r="F32" i="24" s="1"/>
  <c r="O40" i="28"/>
  <c r="C42" i="28"/>
  <c r="D35" i="26"/>
  <c r="D37" i="26" s="1"/>
  <c r="O25" i="26"/>
  <c r="D25" i="24" s="1"/>
  <c r="O21" i="28"/>
  <c r="F21" i="24" s="1"/>
  <c r="O25" i="29"/>
  <c r="G25" i="24" s="1"/>
  <c r="O21" i="26"/>
  <c r="D21" i="24" s="1"/>
  <c r="O33" i="28"/>
  <c r="F33" i="24" s="1"/>
  <c r="O20" i="32"/>
  <c r="J20" i="24" s="1"/>
  <c r="O34" i="26"/>
  <c r="D34" i="24" s="1"/>
  <c r="D46" i="27"/>
  <c r="H46" i="28"/>
  <c r="I46" i="28"/>
  <c r="M682" i="19"/>
  <c r="E46" i="31"/>
  <c r="BP631" i="5"/>
  <c r="BP632" i="5" s="1"/>
  <c r="I46" i="34"/>
  <c r="D70" i="15"/>
  <c r="R56" i="19"/>
  <c r="L38" i="15"/>
  <c r="R600" i="19"/>
  <c r="M331" i="5"/>
  <c r="M329" i="5"/>
  <c r="L42" i="15" s="1"/>
  <c r="M307" i="5"/>
  <c r="M225" i="5"/>
  <c r="M332" i="5" s="1"/>
  <c r="L45" i="15" s="1"/>
  <c r="R584" i="19"/>
  <c r="M65" i="15"/>
  <c r="R690" i="19"/>
  <c r="D61" i="15"/>
  <c r="R47" i="19"/>
  <c r="L35" i="15"/>
  <c r="R597" i="19"/>
  <c r="D71" i="15"/>
  <c r="R57" i="19"/>
  <c r="K72" i="15"/>
  <c r="R555" i="19"/>
  <c r="D67" i="15"/>
  <c r="R53" i="19"/>
  <c r="L67" i="15"/>
  <c r="R621" i="19"/>
  <c r="L62" i="15"/>
  <c r="R616" i="19"/>
  <c r="I37" i="15"/>
  <c r="R386" i="19"/>
  <c r="K35" i="15"/>
  <c r="R526" i="19"/>
  <c r="K293" i="5"/>
  <c r="H72" i="15"/>
  <c r="R342" i="19"/>
  <c r="J57" i="15"/>
  <c r="R469" i="19"/>
  <c r="H71" i="15"/>
  <c r="R341" i="19"/>
  <c r="I40" i="15"/>
  <c r="R389" i="19"/>
  <c r="I60" i="15"/>
  <c r="R401" i="19"/>
  <c r="G68" i="15"/>
  <c r="R267" i="19"/>
  <c r="I259" i="5"/>
  <c r="H65" i="15"/>
  <c r="R335" i="19"/>
  <c r="G32" i="15"/>
  <c r="R239" i="19"/>
  <c r="F60" i="15"/>
  <c r="R188" i="19"/>
  <c r="E56" i="15"/>
  <c r="F391" i="5"/>
  <c r="R113" i="19"/>
  <c r="G293" i="5"/>
  <c r="F70" i="15"/>
  <c r="R198" i="19"/>
  <c r="G62" i="15"/>
  <c r="R261" i="19"/>
  <c r="H293" i="5"/>
  <c r="F38" i="15"/>
  <c r="R174" i="19"/>
  <c r="D36" i="15"/>
  <c r="R30" i="19"/>
  <c r="E62" i="15"/>
  <c r="R119" i="19"/>
  <c r="F35" i="15"/>
  <c r="R171" i="19"/>
  <c r="E74" i="15"/>
  <c r="R131" i="19"/>
  <c r="D35" i="15"/>
  <c r="R29" i="19"/>
  <c r="DS618" i="5"/>
  <c r="DS619" i="5" s="1"/>
  <c r="DO20" i="20"/>
  <c r="DN4" i="18"/>
  <c r="DP692" i="5"/>
  <c r="DP697" i="5"/>
  <c r="M46" i="30"/>
  <c r="H46" i="31"/>
  <c r="EF641" i="5"/>
  <c r="F46" i="28"/>
  <c r="N42" i="28"/>
  <c r="M35" i="31"/>
  <c r="M37" i="31" s="1"/>
  <c r="M35" i="33"/>
  <c r="M37" i="33" s="1"/>
  <c r="K42" i="28"/>
  <c r="J42" i="28"/>
  <c r="G35" i="33"/>
  <c r="G37" i="33" s="1"/>
  <c r="G35" i="28"/>
  <c r="G37" i="28" s="1"/>
  <c r="H42" i="26"/>
  <c r="D35" i="29"/>
  <c r="D37" i="29" s="1"/>
  <c r="F35" i="33"/>
  <c r="F37" i="33" s="1"/>
  <c r="O30" i="28"/>
  <c r="F30" i="24" s="1"/>
  <c r="O28" i="33"/>
  <c r="K28" i="24" s="1"/>
  <c r="O30" i="30"/>
  <c r="H30" i="24" s="1"/>
  <c r="C42" i="29"/>
  <c r="O40" i="29"/>
  <c r="O34" i="32"/>
  <c r="J34" i="24" s="1"/>
  <c r="O33" i="26"/>
  <c r="D33" i="24" s="1"/>
  <c r="O22" i="27"/>
  <c r="E22" i="24" s="1"/>
  <c r="O41" i="26"/>
  <c r="D41" i="24" s="1"/>
  <c r="O23" i="27"/>
  <c r="E23" i="24" s="1"/>
  <c r="C35" i="26"/>
  <c r="C37" i="26" s="1"/>
  <c r="O19" i="26"/>
  <c r="O30" i="34"/>
  <c r="L30" i="24" s="1"/>
  <c r="O32" i="29"/>
  <c r="G32" i="24" s="1"/>
  <c r="O32" i="30"/>
  <c r="H32" i="24" s="1"/>
  <c r="O28" i="27"/>
  <c r="E28" i="24" s="1"/>
  <c r="O27" i="28"/>
  <c r="F27" i="24" s="1"/>
  <c r="O20" i="26"/>
  <c r="D20" i="24" s="1"/>
  <c r="C42" i="32"/>
  <c r="O40" i="32"/>
  <c r="N652" i="19"/>
  <c r="N677" i="19"/>
  <c r="BQ631" i="5"/>
  <c r="BQ632" i="5" s="1"/>
  <c r="J46" i="28"/>
  <c r="DQ685" i="5"/>
  <c r="M663" i="19"/>
  <c r="K13" i="34"/>
  <c r="I46" i="33"/>
  <c r="BO631" i="5"/>
  <c r="BO632" i="5" s="1"/>
  <c r="I46" i="30"/>
  <c r="ED670" i="5"/>
  <c r="ED671" i="5" s="1"/>
  <c r="M46" i="33"/>
  <c r="D64" i="15"/>
  <c r="R50" i="19"/>
  <c r="D77" i="15"/>
  <c r="R63" i="19"/>
  <c r="M36" i="15"/>
  <c r="R669" i="19"/>
  <c r="N308" i="5"/>
  <c r="R656" i="19"/>
  <c r="M34" i="15"/>
  <c r="R667" i="19"/>
  <c r="J59" i="15"/>
  <c r="R471" i="19"/>
  <c r="L73" i="15"/>
  <c r="R627" i="19"/>
  <c r="M38" i="15"/>
  <c r="R671" i="19"/>
  <c r="M62" i="15"/>
  <c r="R687" i="19"/>
  <c r="L40" i="15"/>
  <c r="R602" i="19"/>
  <c r="J30" i="15"/>
  <c r="R450" i="19"/>
  <c r="K65" i="15"/>
  <c r="R548" i="19"/>
  <c r="L77" i="15"/>
  <c r="R631" i="19"/>
  <c r="I61" i="15"/>
  <c r="R402" i="19"/>
  <c r="J74" i="15"/>
  <c r="R486" i="19"/>
  <c r="K60" i="15"/>
  <c r="R543" i="19"/>
  <c r="I64" i="15"/>
  <c r="R405" i="19"/>
  <c r="K34" i="15"/>
  <c r="R525" i="19"/>
  <c r="I73" i="15"/>
  <c r="R414" i="19"/>
  <c r="J64" i="15"/>
  <c r="R476" i="19"/>
  <c r="K58" i="15"/>
  <c r="R541" i="19"/>
  <c r="K331" i="5"/>
  <c r="K329" i="5"/>
  <c r="J42" i="15" s="1"/>
  <c r="K307" i="5"/>
  <c r="K225" i="5"/>
  <c r="K332" i="5" s="1"/>
  <c r="J45" i="15" s="1"/>
  <c r="R442" i="19"/>
  <c r="J76" i="15"/>
  <c r="R488" i="19"/>
  <c r="H30" i="15"/>
  <c r="R308" i="19"/>
  <c r="I245" i="5"/>
  <c r="I312" i="5" s="1"/>
  <c r="I75" i="15"/>
  <c r="R416" i="19"/>
  <c r="G35" i="15"/>
  <c r="R242" i="19"/>
  <c r="H40" i="15"/>
  <c r="R318" i="19"/>
  <c r="F63" i="15"/>
  <c r="R191" i="19"/>
  <c r="F61" i="15"/>
  <c r="R189" i="19"/>
  <c r="F40" i="15"/>
  <c r="R176" i="19"/>
  <c r="E59" i="15"/>
  <c r="R116" i="19"/>
  <c r="F32" i="15"/>
  <c r="R168" i="19"/>
  <c r="E75" i="15"/>
  <c r="R132" i="19"/>
  <c r="E64" i="15"/>
  <c r="R121" i="19"/>
  <c r="E58" i="15"/>
  <c r="R115" i="19"/>
  <c r="D69" i="15"/>
  <c r="R55" i="19"/>
  <c r="EE669" i="5"/>
  <c r="O661" i="19"/>
  <c r="O676" i="19"/>
  <c r="O333" i="19"/>
  <c r="O53" i="27"/>
  <c r="N57" i="27"/>
  <c r="I46" i="26"/>
  <c r="O53" i="30"/>
  <c r="N57" i="30"/>
  <c r="I46" i="27"/>
  <c r="L42" i="29"/>
  <c r="K42" i="26"/>
  <c r="I35" i="30"/>
  <c r="H42" i="33"/>
  <c r="K42" i="32"/>
  <c r="H42" i="34"/>
  <c r="G35" i="34"/>
  <c r="G37" i="34" s="1"/>
  <c r="G42" i="28"/>
  <c r="D35" i="27"/>
  <c r="D37" i="27" s="1"/>
  <c r="D44" i="27" s="1"/>
  <c r="D42" i="26"/>
  <c r="E42" i="31"/>
  <c r="O19" i="34"/>
  <c r="C35" i="34"/>
  <c r="C37" i="34" s="1"/>
  <c r="O25" i="33"/>
  <c r="K25" i="24" s="1"/>
  <c r="O28" i="29"/>
  <c r="G28" i="24" s="1"/>
  <c r="O32" i="26"/>
  <c r="D32" i="24" s="1"/>
  <c r="O34" i="27"/>
  <c r="E34" i="24" s="1"/>
  <c r="O26" i="30"/>
  <c r="H26" i="24" s="1"/>
  <c r="O26" i="29"/>
  <c r="G26" i="24" s="1"/>
  <c r="O41" i="33"/>
  <c r="K41" i="24" s="1"/>
  <c r="O28" i="32"/>
  <c r="J28" i="24" s="1"/>
  <c r="D35" i="33"/>
  <c r="D37" i="33" s="1"/>
  <c r="O23" i="28"/>
  <c r="F23" i="24" s="1"/>
  <c r="O31" i="28"/>
  <c r="F31" i="24" s="1"/>
  <c r="C35" i="32"/>
  <c r="C37" i="32" s="1"/>
  <c r="O19" i="32"/>
  <c r="D42" i="28"/>
  <c r="O25" i="30"/>
  <c r="H25" i="24" s="1"/>
  <c r="O33" i="30"/>
  <c r="H33" i="24" s="1"/>
  <c r="L46" i="29"/>
  <c r="EF37" i="10"/>
  <c r="EG36" i="10"/>
  <c r="EG37" i="10" s="1"/>
  <c r="J46" i="33"/>
  <c r="F46" i="33"/>
  <c r="M664" i="19"/>
  <c r="K14" i="34"/>
  <c r="J46" i="31"/>
  <c r="BN631" i="5"/>
  <c r="BN632" i="5" s="1"/>
  <c r="H46" i="29"/>
  <c r="O16" i="27"/>
  <c r="E12" i="24"/>
  <c r="E16" i="24" s="1"/>
  <c r="M46" i="27"/>
  <c r="D68" i="15"/>
  <c r="R54" i="19"/>
  <c r="D60" i="15"/>
  <c r="R46" i="19"/>
  <c r="M293" i="5"/>
  <c r="L69" i="15"/>
  <c r="R623" i="19"/>
  <c r="M32" i="15"/>
  <c r="R665" i="19"/>
  <c r="L66" i="15"/>
  <c r="R620" i="19"/>
  <c r="L57" i="15"/>
  <c r="R611" i="19"/>
  <c r="D65" i="15"/>
  <c r="R51" i="19"/>
  <c r="L71" i="15"/>
  <c r="R625" i="19"/>
  <c r="K67" i="15"/>
  <c r="R550" i="19"/>
  <c r="L64" i="15"/>
  <c r="R618" i="19"/>
  <c r="L60" i="15"/>
  <c r="R614" i="19"/>
  <c r="I65" i="15"/>
  <c r="R406" i="19"/>
  <c r="J331" i="5"/>
  <c r="J329" i="5"/>
  <c r="I42" i="15" s="1"/>
  <c r="J307" i="5"/>
  <c r="J225" i="5"/>
  <c r="R371" i="19"/>
  <c r="I67" i="15"/>
  <c r="R408" i="19"/>
  <c r="K259" i="5"/>
  <c r="J293" i="5"/>
  <c r="I30" i="15"/>
  <c r="R379" i="19"/>
  <c r="I308" i="5"/>
  <c r="R301" i="19"/>
  <c r="E60" i="15"/>
  <c r="R117" i="19"/>
  <c r="H68" i="15"/>
  <c r="R338" i="19"/>
  <c r="G63" i="15"/>
  <c r="R262" i="19"/>
  <c r="G64" i="15"/>
  <c r="R263" i="19"/>
  <c r="H69" i="15"/>
  <c r="R339" i="19"/>
  <c r="F74" i="15"/>
  <c r="R202" i="19"/>
  <c r="E33" i="15"/>
  <c r="R98" i="19"/>
  <c r="F30" i="15"/>
  <c r="R166" i="19"/>
  <c r="F66" i="15"/>
  <c r="R194" i="19"/>
  <c r="E36" i="15"/>
  <c r="R101" i="19"/>
  <c r="E77" i="15"/>
  <c r="R134" i="19"/>
  <c r="D37" i="15"/>
  <c r="R31" i="19"/>
  <c r="D74" i="15"/>
  <c r="R60" i="19"/>
  <c r="BK712" i="5"/>
  <c r="O328" i="19"/>
  <c r="D46" i="34"/>
  <c r="F46" i="27"/>
  <c r="O16" i="28"/>
  <c r="F12" i="24"/>
  <c r="F16" i="24" s="1"/>
  <c r="O53" i="28"/>
  <c r="N57" i="28"/>
  <c r="EE49" i="20" l="1"/>
  <c r="EE52" i="20" s="1"/>
  <c r="O329" i="5"/>
  <c r="N42" i="15" s="1"/>
  <c r="N235" i="5"/>
  <c r="N237" i="5" s="1"/>
  <c r="N238" i="5" s="1"/>
  <c r="F47" i="27"/>
  <c r="F48" i="27" s="1"/>
  <c r="EE46" i="20"/>
  <c r="O224" i="5"/>
  <c r="O225" i="5" s="1"/>
  <c r="O218" i="5" s="1"/>
  <c r="D47" i="31"/>
  <c r="D48" i="31" s="1"/>
  <c r="AL59" i="13"/>
  <c r="D55" i="13"/>
  <c r="K235" i="5"/>
  <c r="K237" i="5" s="1"/>
  <c r="K238" i="5" s="1"/>
  <c r="I44" i="32"/>
  <c r="M235" i="5"/>
  <c r="M237" i="5" s="1"/>
  <c r="M238" i="5" s="1"/>
  <c r="H269" i="5"/>
  <c r="H271" i="5" s="1"/>
  <c r="H272" i="5" s="1"/>
  <c r="H44" i="32"/>
  <c r="O277" i="5"/>
  <c r="O278" i="5" s="1"/>
  <c r="N252" i="5"/>
  <c r="N254" i="5" s="1"/>
  <c r="N255" i="5" s="1"/>
  <c r="H47" i="34"/>
  <c r="H48" i="34" s="1"/>
  <c r="E44" i="34"/>
  <c r="L47" i="29"/>
  <c r="L48" i="29" s="1"/>
  <c r="E252" i="5"/>
  <c r="E254" i="5" s="1"/>
  <c r="E255" i="5" s="1"/>
  <c r="J47" i="31"/>
  <c r="J48" i="31" s="1"/>
  <c r="F278" i="5"/>
  <c r="F280" i="5" s="1"/>
  <c r="E24" i="15" s="1"/>
  <c r="I44" i="34"/>
  <c r="F44" i="32"/>
  <c r="J47" i="28"/>
  <c r="J48" i="28" s="1"/>
  <c r="F37" i="27"/>
  <c r="F44" i="27" s="1"/>
  <c r="I47" i="30"/>
  <c r="I48" i="30" s="1"/>
  <c r="C44" i="31"/>
  <c r="N47" i="31"/>
  <c r="N48" i="31" s="1"/>
  <c r="K44" i="29"/>
  <c r="N44" i="32"/>
  <c r="L44" i="28"/>
  <c r="F44" i="29"/>
  <c r="G44" i="33"/>
  <c r="G47" i="32"/>
  <c r="G48" i="32" s="1"/>
  <c r="M44" i="31"/>
  <c r="L47" i="33"/>
  <c r="L48" i="33" s="1"/>
  <c r="L235" i="5"/>
  <c r="L237" i="5" s="1"/>
  <c r="L238" i="5" s="1"/>
  <c r="E286" i="5"/>
  <c r="E288" i="5" s="1"/>
  <c r="E289" i="5" s="1"/>
  <c r="H47" i="32"/>
  <c r="H48" i="32" s="1"/>
  <c r="K44" i="33"/>
  <c r="E47" i="26"/>
  <c r="E48" i="26" s="1"/>
  <c r="J44" i="33"/>
  <c r="J44" i="30"/>
  <c r="M47" i="27"/>
  <c r="M48" i="27" s="1"/>
  <c r="L286" i="5"/>
  <c r="L288" i="5" s="1"/>
  <c r="L299" i="5" s="1"/>
  <c r="L47" i="30"/>
  <c r="L48" i="30" s="1"/>
  <c r="F44" i="31"/>
  <c r="G44" i="26"/>
  <c r="I44" i="31"/>
  <c r="F44" i="33"/>
  <c r="J44" i="32"/>
  <c r="E47" i="28"/>
  <c r="E48" i="28" s="1"/>
  <c r="J47" i="26"/>
  <c r="J48" i="26" s="1"/>
  <c r="M269" i="5"/>
  <c r="M271" i="5" s="1"/>
  <c r="M272" i="5" s="1"/>
  <c r="H47" i="31"/>
  <c r="H48" i="31" s="1"/>
  <c r="D44" i="29"/>
  <c r="G44" i="34"/>
  <c r="H47" i="27"/>
  <c r="H48" i="27" s="1"/>
  <c r="E44" i="27"/>
  <c r="H47" i="28"/>
  <c r="H48" i="28" s="1"/>
  <c r="D44" i="33"/>
  <c r="N37" i="31"/>
  <c r="N44" i="31" s="1"/>
  <c r="L47" i="32"/>
  <c r="L48" i="32" s="1"/>
  <c r="G44" i="31"/>
  <c r="E47" i="31"/>
  <c r="E48" i="31" s="1"/>
  <c r="J47" i="29"/>
  <c r="J48" i="29" s="1"/>
  <c r="H244" i="5"/>
  <c r="H246" i="5" s="1"/>
  <c r="G22" i="15" s="1"/>
  <c r="H37" i="28"/>
  <c r="H44" i="28" s="1"/>
  <c r="E37" i="28"/>
  <c r="E44" i="28" s="1"/>
  <c r="C47" i="29"/>
  <c r="C48" i="29" s="1"/>
  <c r="I47" i="31"/>
  <c r="I48" i="31" s="1"/>
  <c r="I44" i="26"/>
  <c r="K47" i="29"/>
  <c r="K48" i="29" s="1"/>
  <c r="I44" i="33"/>
  <c r="AQ59" i="13"/>
  <c r="M47" i="32"/>
  <c r="M48" i="32" s="1"/>
  <c r="D44" i="34"/>
  <c r="E47" i="32"/>
  <c r="E48" i="32" s="1"/>
  <c r="J37" i="31"/>
  <c r="J44" i="31" s="1"/>
  <c r="N44" i="30"/>
  <c r="M44" i="33"/>
  <c r="M37" i="27"/>
  <c r="M44" i="27" s="1"/>
  <c r="I269" i="5"/>
  <c r="I271" i="5" s="1"/>
  <c r="I272" i="5" s="1"/>
  <c r="L252" i="5"/>
  <c r="L254" i="5" s="1"/>
  <c r="L255" i="5" s="1"/>
  <c r="C44" i="26"/>
  <c r="L44" i="26"/>
  <c r="L44" i="27"/>
  <c r="H44" i="29"/>
  <c r="N47" i="28"/>
  <c r="N48" i="28" s="1"/>
  <c r="DU59" i="13"/>
  <c r="H47" i="29"/>
  <c r="H48" i="29" s="1"/>
  <c r="I44" i="28"/>
  <c r="O226" i="5"/>
  <c r="D47" i="32"/>
  <c r="D48" i="32" s="1"/>
  <c r="F47" i="31"/>
  <c r="F48" i="31" s="1"/>
  <c r="K47" i="30"/>
  <c r="K48" i="30" s="1"/>
  <c r="I235" i="5"/>
  <c r="I237" i="5" s="1"/>
  <c r="I238" i="5" s="1"/>
  <c r="C44" i="34"/>
  <c r="M44" i="32"/>
  <c r="E47" i="29"/>
  <c r="E48" i="29" s="1"/>
  <c r="K44" i="31"/>
  <c r="E47" i="34"/>
  <c r="E48" i="34" s="1"/>
  <c r="N269" i="5"/>
  <c r="N271" i="5" s="1"/>
  <c r="N272" i="5" s="1"/>
  <c r="EE617" i="5"/>
  <c r="EE618" i="5" s="1"/>
  <c r="I47" i="27"/>
  <c r="I48" i="27" s="1"/>
  <c r="M47" i="26"/>
  <c r="M48" i="26" s="1"/>
  <c r="F47" i="32"/>
  <c r="F48" i="32" s="1"/>
  <c r="O348" i="19"/>
  <c r="O349" i="19" s="1"/>
  <c r="N47" i="27"/>
  <c r="N48" i="27" s="1"/>
  <c r="C44" i="28"/>
  <c r="I47" i="32"/>
  <c r="I48" i="32" s="1"/>
  <c r="DB59" i="13"/>
  <c r="D44" i="32"/>
  <c r="H47" i="26"/>
  <c r="H48" i="26" s="1"/>
  <c r="CG59" i="13"/>
  <c r="BL59" i="13"/>
  <c r="M47" i="30"/>
  <c r="M48" i="30" s="1"/>
  <c r="K44" i="27"/>
  <c r="K47" i="28"/>
  <c r="K48" i="28" s="1"/>
  <c r="C44" i="32"/>
  <c r="K47" i="26"/>
  <c r="K48" i="26" s="1"/>
  <c r="K44" i="30"/>
  <c r="G44" i="27"/>
  <c r="H44" i="33"/>
  <c r="H37" i="31"/>
  <c r="H44" i="31" s="1"/>
  <c r="K706" i="19"/>
  <c r="D44" i="28"/>
  <c r="C44" i="33"/>
  <c r="N44" i="33"/>
  <c r="K47" i="32"/>
  <c r="K48" i="32" s="1"/>
  <c r="J47" i="27"/>
  <c r="J48" i="27" s="1"/>
  <c r="C47" i="27"/>
  <c r="C48" i="27" s="1"/>
  <c r="K47" i="27"/>
  <c r="K48" i="27" s="1"/>
  <c r="L44" i="32"/>
  <c r="ED54" i="20"/>
  <c r="ED56" i="20" s="1"/>
  <c r="M26" i="24"/>
  <c r="L44" i="31"/>
  <c r="F44" i="28"/>
  <c r="F47" i="26"/>
  <c r="F48" i="26" s="1"/>
  <c r="E47" i="33"/>
  <c r="E48" i="33" s="1"/>
  <c r="I47" i="28"/>
  <c r="I48" i="28" s="1"/>
  <c r="I47" i="29"/>
  <c r="I48" i="29" s="1"/>
  <c r="N47" i="26"/>
  <c r="N48" i="26" s="1"/>
  <c r="G47" i="29"/>
  <c r="G48" i="29" s="1"/>
  <c r="I47" i="33"/>
  <c r="I48" i="33" s="1"/>
  <c r="L47" i="26"/>
  <c r="L48" i="26" s="1"/>
  <c r="DI59" i="13"/>
  <c r="CQ59" i="13"/>
  <c r="BU59" i="13"/>
  <c r="AZ59" i="13"/>
  <c r="O59" i="13"/>
  <c r="L47" i="31"/>
  <c r="L48" i="31" s="1"/>
  <c r="N47" i="33"/>
  <c r="N48" i="33" s="1"/>
  <c r="S59" i="13"/>
  <c r="H44" i="27"/>
  <c r="J44" i="28"/>
  <c r="Y59" i="13"/>
  <c r="EC59" i="13"/>
  <c r="DG59" i="13"/>
  <c r="CN59" i="13"/>
  <c r="BT59" i="13"/>
  <c r="AX59" i="13"/>
  <c r="Z59" i="13"/>
  <c r="D37" i="31"/>
  <c r="D44" i="31" s="1"/>
  <c r="AG59" i="13"/>
  <c r="CA59" i="13"/>
  <c r="BW59" i="13"/>
  <c r="H47" i="33"/>
  <c r="H48" i="33" s="1"/>
  <c r="EA59" i="13"/>
  <c r="DH59" i="13"/>
  <c r="CK59" i="13"/>
  <c r="BP59" i="13"/>
  <c r="AW59" i="13"/>
  <c r="M44" i="28"/>
  <c r="N47" i="32"/>
  <c r="N48" i="32" s="1"/>
  <c r="CV59" i="13"/>
  <c r="D44" i="26"/>
  <c r="AC59" i="13"/>
  <c r="DZ59" i="13"/>
  <c r="DD59" i="13"/>
  <c r="CJ59" i="13"/>
  <c r="BN59" i="13"/>
  <c r="AU59" i="13"/>
  <c r="EF667" i="5"/>
  <c r="EF668" i="5" s="1"/>
  <c r="O294" i="5" s="1"/>
  <c r="O295" i="5" s="1"/>
  <c r="M44" i="29"/>
  <c r="J44" i="27"/>
  <c r="DP59" i="13"/>
  <c r="BE59" i="13"/>
  <c r="I246" i="5"/>
  <c r="H22" i="15" s="1"/>
  <c r="DV59" i="13"/>
  <c r="DE59" i="13"/>
  <c r="CH59" i="13"/>
  <c r="BM59" i="13"/>
  <c r="AT59" i="13"/>
  <c r="D47" i="29"/>
  <c r="D48" i="29" s="1"/>
  <c r="AF59" i="13"/>
  <c r="C44" i="29"/>
  <c r="CE59" i="13"/>
  <c r="G37" i="32"/>
  <c r="G44" i="32" s="1"/>
  <c r="DT59" i="13"/>
  <c r="CW59" i="13"/>
  <c r="AO59" i="13"/>
  <c r="DR59" i="13"/>
  <c r="CX59" i="13"/>
  <c r="CD59" i="13"/>
  <c r="BI59" i="13"/>
  <c r="AN59" i="13"/>
  <c r="F44" i="26"/>
  <c r="C44" i="27"/>
  <c r="BK59" i="13"/>
  <c r="DQ59" i="13"/>
  <c r="AM59" i="13"/>
  <c r="CU59" i="13"/>
  <c r="AJ59" i="13"/>
  <c r="C47" i="28"/>
  <c r="C48" i="28" s="1"/>
  <c r="DO59" i="13"/>
  <c r="CS59" i="13"/>
  <c r="BY59" i="13"/>
  <c r="BB59" i="13"/>
  <c r="AK59" i="13"/>
  <c r="AX99" i="20"/>
  <c r="AY763" i="5" s="1"/>
  <c r="N47" i="30"/>
  <c r="N48" i="30" s="1"/>
  <c r="M25" i="24"/>
  <c r="BH59" i="13"/>
  <c r="G47" i="28"/>
  <c r="G48" i="28" s="1"/>
  <c r="AB59" i="13"/>
  <c r="R59" i="13"/>
  <c r="G47" i="33"/>
  <c r="G48" i="33" s="1"/>
  <c r="DJ59" i="13"/>
  <c r="CR59" i="13"/>
  <c r="BX59" i="13"/>
  <c r="BA59" i="13"/>
  <c r="AH59" i="13"/>
  <c r="K44" i="26"/>
  <c r="J44" i="29"/>
  <c r="F47" i="34"/>
  <c r="F48" i="34" s="1"/>
  <c r="N44" i="26"/>
  <c r="ED637" i="5"/>
  <c r="ED646" i="5"/>
  <c r="EF657" i="5"/>
  <c r="EF658" i="5" s="1"/>
  <c r="O286" i="5"/>
  <c r="O288" i="5" s="1"/>
  <c r="DV63" i="20"/>
  <c r="DV65" i="20" s="1"/>
  <c r="DW675" i="5"/>
  <c r="DW674" i="5"/>
  <c r="DW691" i="5"/>
  <c r="DW611" i="5"/>
  <c r="DW620" i="5"/>
  <c r="EC63" i="20"/>
  <c r="ED674" i="5"/>
  <c r="ED675" i="5"/>
  <c r="ED611" i="5"/>
  <c r="ED672" i="5"/>
  <c r="ED663" i="5"/>
  <c r="ED659" i="5"/>
  <c r="ED650" i="5"/>
  <c r="BN64" i="20"/>
  <c r="BN65" i="20" s="1"/>
  <c r="BO624" i="5"/>
  <c r="BO633" i="5"/>
  <c r="BO691" i="5"/>
  <c r="BO685" i="5"/>
  <c r="EE644" i="5"/>
  <c r="EE645" i="5" s="1"/>
  <c r="DU63" i="20"/>
  <c r="DU65" i="20" s="1"/>
  <c r="DV675" i="5"/>
  <c r="DV674" i="5"/>
  <c r="DV691" i="5"/>
  <c r="DV611" i="5"/>
  <c r="DV620" i="5"/>
  <c r="J309" i="5"/>
  <c r="J227" i="5"/>
  <c r="J218" i="5"/>
  <c r="R373" i="19"/>
  <c r="EF628" i="5"/>
  <c r="I44" i="15"/>
  <c r="L44" i="29"/>
  <c r="K16" i="34"/>
  <c r="BO64" i="20"/>
  <c r="BO65" i="20" s="1"/>
  <c r="BP624" i="5"/>
  <c r="BP633" i="5"/>
  <c r="BP691" i="5"/>
  <c r="BP685" i="5"/>
  <c r="M34" i="24"/>
  <c r="O242" i="5"/>
  <c r="H44" i="26"/>
  <c r="M27" i="24"/>
  <c r="DN717" i="5"/>
  <c r="DX63" i="20"/>
  <c r="DX65" i="20" s="1"/>
  <c r="DY691" i="5"/>
  <c r="DY675" i="5"/>
  <c r="DY674" i="5"/>
  <c r="DY611" i="5"/>
  <c r="O35" i="28"/>
  <c r="O37" i="28" s="1"/>
  <c r="F19" i="24"/>
  <c r="F35" i="24" s="1"/>
  <c r="F37" i="24" s="1"/>
  <c r="M44" i="15"/>
  <c r="J22" i="15"/>
  <c r="K247" i="5"/>
  <c r="K236" i="5"/>
  <c r="G278" i="5"/>
  <c r="G280" i="5" s="1"/>
  <c r="G269" i="5"/>
  <c r="G271" i="5" s="1"/>
  <c r="G272" i="5" s="1"/>
  <c r="H44" i="15"/>
  <c r="DV825" i="5"/>
  <c r="DJ825" i="5"/>
  <c r="CX825" i="5"/>
  <c r="CL825" i="5"/>
  <c r="BZ825" i="5"/>
  <c r="BN825" i="5"/>
  <c r="BB825" i="5"/>
  <c r="AP825" i="5"/>
  <c r="DV824" i="5"/>
  <c r="DJ824" i="5"/>
  <c r="CX824" i="5"/>
  <c r="CL824" i="5"/>
  <c r="BZ824" i="5"/>
  <c r="BN824" i="5"/>
  <c r="BB824" i="5"/>
  <c r="AP824" i="5"/>
  <c r="DV823" i="5"/>
  <c r="DJ823" i="5"/>
  <c r="CX823" i="5"/>
  <c r="CL823" i="5"/>
  <c r="BZ823" i="5"/>
  <c r="BN823" i="5"/>
  <c r="BB823" i="5"/>
  <c r="AP823" i="5"/>
  <c r="DV822" i="5"/>
  <c r="DJ822" i="5"/>
  <c r="CX822" i="5"/>
  <c r="CL822" i="5"/>
  <c r="BZ822" i="5"/>
  <c r="BN822" i="5"/>
  <c r="BB822" i="5"/>
  <c r="AP822" i="5"/>
  <c r="DV821" i="5"/>
  <c r="DJ821" i="5"/>
  <c r="CX821" i="5"/>
  <c r="CL821" i="5"/>
  <c r="BZ821" i="5"/>
  <c r="BN821" i="5"/>
  <c r="BB821" i="5"/>
  <c r="AP821" i="5"/>
  <c r="DU825" i="5"/>
  <c r="DI825" i="5"/>
  <c r="CW825" i="5"/>
  <c r="CK825" i="5"/>
  <c r="BY825" i="5"/>
  <c r="BM825" i="5"/>
  <c r="BA825" i="5"/>
  <c r="AO825" i="5"/>
  <c r="DU824" i="5"/>
  <c r="DI824" i="5"/>
  <c r="CW824" i="5"/>
  <c r="CK824" i="5"/>
  <c r="BY824" i="5"/>
  <c r="BM824" i="5"/>
  <c r="BA824" i="5"/>
  <c r="AO824" i="5"/>
  <c r="DU823" i="5"/>
  <c r="DI823" i="5"/>
  <c r="CW823" i="5"/>
  <c r="CK823" i="5"/>
  <c r="BY823" i="5"/>
  <c r="BM823" i="5"/>
  <c r="BA823" i="5"/>
  <c r="AO823" i="5"/>
  <c r="DU822" i="5"/>
  <c r="DI822" i="5"/>
  <c r="CW822" i="5"/>
  <c r="CK822" i="5"/>
  <c r="BY822" i="5"/>
  <c r="BM822" i="5"/>
  <c r="BA822" i="5"/>
  <c r="AO822" i="5"/>
  <c r="DU821" i="5"/>
  <c r="DI821" i="5"/>
  <c r="CW821" i="5"/>
  <c r="CK821" i="5"/>
  <c r="BY821" i="5"/>
  <c r="BM821" i="5"/>
  <c r="BA821" i="5"/>
  <c r="AO821" i="5"/>
  <c r="E821" i="5"/>
  <c r="EF825" i="5"/>
  <c r="DT825" i="5"/>
  <c r="DH825" i="5"/>
  <c r="CV825" i="5"/>
  <c r="CJ825" i="5"/>
  <c r="BX825" i="5"/>
  <c r="BL825" i="5"/>
  <c r="AZ825" i="5"/>
  <c r="AN825" i="5"/>
  <c r="EF824" i="5"/>
  <c r="DT824" i="5"/>
  <c r="DH824" i="5"/>
  <c r="CV824" i="5"/>
  <c r="CJ824" i="5"/>
  <c r="BX824" i="5"/>
  <c r="BL824" i="5"/>
  <c r="AZ824" i="5"/>
  <c r="AN824" i="5"/>
  <c r="EF823" i="5"/>
  <c r="DT823" i="5"/>
  <c r="DH823" i="5"/>
  <c r="CV823" i="5"/>
  <c r="CJ823" i="5"/>
  <c r="BX823" i="5"/>
  <c r="BL823" i="5"/>
  <c r="AZ823" i="5"/>
  <c r="AN823" i="5"/>
  <c r="EF822" i="5"/>
  <c r="DT822" i="5"/>
  <c r="DH822" i="5"/>
  <c r="CV822" i="5"/>
  <c r="CJ822" i="5"/>
  <c r="BX822" i="5"/>
  <c r="BL822" i="5"/>
  <c r="AZ822" i="5"/>
  <c r="AN822" i="5"/>
  <c r="EF821" i="5"/>
  <c r="DT821" i="5"/>
  <c r="DH821" i="5"/>
  <c r="CV821" i="5"/>
  <c r="CJ821" i="5"/>
  <c r="BX821" i="5"/>
  <c r="BL821" i="5"/>
  <c r="AZ821" i="5"/>
  <c r="AN821" i="5"/>
  <c r="EE825" i="5"/>
  <c r="DS825" i="5"/>
  <c r="DG825" i="5"/>
  <c r="CU825" i="5"/>
  <c r="CI825" i="5"/>
  <c r="BW825" i="5"/>
  <c r="BK825" i="5"/>
  <c r="AY825" i="5"/>
  <c r="AM825" i="5"/>
  <c r="EE824" i="5"/>
  <c r="DS824" i="5"/>
  <c r="DG824" i="5"/>
  <c r="CU824" i="5"/>
  <c r="CI824" i="5"/>
  <c r="BW824" i="5"/>
  <c r="BK824" i="5"/>
  <c r="AY824" i="5"/>
  <c r="AM824" i="5"/>
  <c r="EE823" i="5"/>
  <c r="DS823" i="5"/>
  <c r="DG823" i="5"/>
  <c r="CU823" i="5"/>
  <c r="CI823" i="5"/>
  <c r="BW823" i="5"/>
  <c r="BK823" i="5"/>
  <c r="AY823" i="5"/>
  <c r="AM823" i="5"/>
  <c r="EE822" i="5"/>
  <c r="DS822" i="5"/>
  <c r="DG822" i="5"/>
  <c r="CU822" i="5"/>
  <c r="CI822" i="5"/>
  <c r="BW822" i="5"/>
  <c r="BK822" i="5"/>
  <c r="AY822" i="5"/>
  <c r="AM822" i="5"/>
  <c r="EE821" i="5"/>
  <c r="DS821" i="5"/>
  <c r="DG821" i="5"/>
  <c r="CU821" i="5"/>
  <c r="CI821" i="5"/>
  <c r="BW821" i="5"/>
  <c r="BK821" i="5"/>
  <c r="AY821" i="5"/>
  <c r="AM821" i="5"/>
  <c r="EC825" i="5"/>
  <c r="DQ825" i="5"/>
  <c r="DE825" i="5"/>
  <c r="CS825" i="5"/>
  <c r="CG825" i="5"/>
  <c r="BU825" i="5"/>
  <c r="BI825" i="5"/>
  <c r="AW825" i="5"/>
  <c r="EC824" i="5"/>
  <c r="DQ824" i="5"/>
  <c r="DE824" i="5"/>
  <c r="CS824" i="5"/>
  <c r="CG824" i="5"/>
  <c r="BU824" i="5"/>
  <c r="BI824" i="5"/>
  <c r="AW824" i="5"/>
  <c r="EC823" i="5"/>
  <c r="DQ823" i="5"/>
  <c r="DE823" i="5"/>
  <c r="CS823" i="5"/>
  <c r="CG823" i="5"/>
  <c r="BU823" i="5"/>
  <c r="BI823" i="5"/>
  <c r="AW823" i="5"/>
  <c r="EC822" i="5"/>
  <c r="DQ822" i="5"/>
  <c r="DE822" i="5"/>
  <c r="CS822" i="5"/>
  <c r="CG822" i="5"/>
  <c r="BU822" i="5"/>
  <c r="BI822" i="5"/>
  <c r="AW822" i="5"/>
  <c r="EA825" i="5"/>
  <c r="DO825" i="5"/>
  <c r="DC825" i="5"/>
  <c r="CQ825" i="5"/>
  <c r="CE825" i="5"/>
  <c r="BS825" i="5"/>
  <c r="BG825" i="5"/>
  <c r="AU825" i="5"/>
  <c r="EA824" i="5"/>
  <c r="DO824" i="5"/>
  <c r="DC824" i="5"/>
  <c r="CQ824" i="5"/>
  <c r="CE824" i="5"/>
  <c r="DZ825" i="5"/>
  <c r="DN825" i="5"/>
  <c r="DB825" i="5"/>
  <c r="CP825" i="5"/>
  <c r="CD825" i="5"/>
  <c r="BR825" i="5"/>
  <c r="BF825" i="5"/>
  <c r="AT825" i="5"/>
  <c r="DZ824" i="5"/>
  <c r="DN824" i="5"/>
  <c r="DB824" i="5"/>
  <c r="CP824" i="5"/>
  <c r="CD824" i="5"/>
  <c r="BR824" i="5"/>
  <c r="BF824" i="5"/>
  <c r="AT824" i="5"/>
  <c r="DZ823" i="5"/>
  <c r="DN823" i="5"/>
  <c r="DB823" i="5"/>
  <c r="CP823" i="5"/>
  <c r="CD823" i="5"/>
  <c r="BR823" i="5"/>
  <c r="BF823" i="5"/>
  <c r="AT823" i="5"/>
  <c r="DZ822" i="5"/>
  <c r="DN822" i="5"/>
  <c r="DB822" i="5"/>
  <c r="CP822" i="5"/>
  <c r="CD822" i="5"/>
  <c r="BR822" i="5"/>
  <c r="BF822" i="5"/>
  <c r="AT822" i="5"/>
  <c r="DZ821" i="5"/>
  <c r="DN821" i="5"/>
  <c r="DB821" i="5"/>
  <c r="CP821" i="5"/>
  <c r="CD821" i="5"/>
  <c r="EB825" i="5"/>
  <c r="CZ825" i="5"/>
  <c r="BV825" i="5"/>
  <c r="AS825" i="5"/>
  <c r="DP824" i="5"/>
  <c r="CN824" i="5"/>
  <c r="BO824" i="5"/>
  <c r="AQ824" i="5"/>
  <c r="DW823" i="5"/>
  <c r="CY823" i="5"/>
  <c r="CA823" i="5"/>
  <c r="BC823" i="5"/>
  <c r="DK822" i="5"/>
  <c r="CM822" i="5"/>
  <c r="BO822" i="5"/>
  <c r="AQ822" i="5"/>
  <c r="DY821" i="5"/>
  <c r="DD821" i="5"/>
  <c r="CH821" i="5"/>
  <c r="BQ821" i="5"/>
  <c r="AW821" i="5"/>
  <c r="DY825" i="5"/>
  <c r="CY825" i="5"/>
  <c r="BT825" i="5"/>
  <c r="AR825" i="5"/>
  <c r="DM824" i="5"/>
  <c r="CM824" i="5"/>
  <c r="BJ824" i="5"/>
  <c r="AL824" i="5"/>
  <c r="DR823" i="5"/>
  <c r="CT823" i="5"/>
  <c r="BV823" i="5"/>
  <c r="AX823" i="5"/>
  <c r="ED822" i="5"/>
  <c r="DF822" i="5"/>
  <c r="CH822" i="5"/>
  <c r="BJ822" i="5"/>
  <c r="AL822" i="5"/>
  <c r="DX821" i="5"/>
  <c r="DC821" i="5"/>
  <c r="CG821" i="5"/>
  <c r="BP821" i="5"/>
  <c r="AV821" i="5"/>
  <c r="DX825" i="5"/>
  <c r="CT825" i="5"/>
  <c r="BQ825" i="5"/>
  <c r="AQ825" i="5"/>
  <c r="DL824" i="5"/>
  <c r="CH824" i="5"/>
  <c r="BH824" i="5"/>
  <c r="DP823" i="5"/>
  <c r="CR823" i="5"/>
  <c r="BT823" i="5"/>
  <c r="AV823" i="5"/>
  <c r="EB822" i="5"/>
  <c r="DD822" i="5"/>
  <c r="CF822" i="5"/>
  <c r="BH822" i="5"/>
  <c r="DW821" i="5"/>
  <c r="DA821" i="5"/>
  <c r="CF821" i="5"/>
  <c r="BO821" i="5"/>
  <c r="AU821" i="5"/>
  <c r="DW825" i="5"/>
  <c r="CR825" i="5"/>
  <c r="BP825" i="5"/>
  <c r="AL825" i="5"/>
  <c r="DK824" i="5"/>
  <c r="CF824" i="5"/>
  <c r="BG824" i="5"/>
  <c r="DO823" i="5"/>
  <c r="CQ823" i="5"/>
  <c r="BS823" i="5"/>
  <c r="AU823" i="5"/>
  <c r="EA822" i="5"/>
  <c r="DC822" i="5"/>
  <c r="CE822" i="5"/>
  <c r="BG822" i="5"/>
  <c r="DR821" i="5"/>
  <c r="CZ821" i="5"/>
  <c r="CE821" i="5"/>
  <c r="BJ821" i="5"/>
  <c r="AT821" i="5"/>
  <c r="DR825" i="5"/>
  <c r="CO825" i="5"/>
  <c r="BO825" i="5"/>
  <c r="DF824" i="5"/>
  <c r="CC824" i="5"/>
  <c r="BE824" i="5"/>
  <c r="DM823" i="5"/>
  <c r="CO823" i="5"/>
  <c r="BQ823" i="5"/>
  <c r="AS823" i="5"/>
  <c r="DY822" i="5"/>
  <c r="DA822" i="5"/>
  <c r="CC822" i="5"/>
  <c r="BE822" i="5"/>
  <c r="DQ821" i="5"/>
  <c r="CY821" i="5"/>
  <c r="CC821" i="5"/>
  <c r="BI821" i="5"/>
  <c r="AS821" i="5"/>
  <c r="DP825" i="5"/>
  <c r="CN825" i="5"/>
  <c r="BJ825" i="5"/>
  <c r="DD824" i="5"/>
  <c r="CB824" i="5"/>
  <c r="BD824" i="5"/>
  <c r="DL823" i="5"/>
  <c r="CN823" i="5"/>
  <c r="BP823" i="5"/>
  <c r="AR823" i="5"/>
  <c r="DX822" i="5"/>
  <c r="CZ822" i="5"/>
  <c r="CB822" i="5"/>
  <c r="BD822" i="5"/>
  <c r="DP821" i="5"/>
  <c r="CT821" i="5"/>
  <c r="CB821" i="5"/>
  <c r="BH821" i="5"/>
  <c r="AR821" i="5"/>
  <c r="DM825" i="5"/>
  <c r="CM825" i="5"/>
  <c r="BH825" i="5"/>
  <c r="ED824" i="5"/>
  <c r="DA824" i="5"/>
  <c r="CA824" i="5"/>
  <c r="BC824" i="5"/>
  <c r="DK823" i="5"/>
  <c r="CM823" i="5"/>
  <c r="BO823" i="5"/>
  <c r="AQ823" i="5"/>
  <c r="DW822" i="5"/>
  <c r="CY822" i="5"/>
  <c r="CA822" i="5"/>
  <c r="BC822" i="5"/>
  <c r="DO821" i="5"/>
  <c r="CS821" i="5"/>
  <c r="CA821" i="5"/>
  <c r="BG821" i="5"/>
  <c r="AQ821" i="5"/>
  <c r="DL825" i="5"/>
  <c r="CH825" i="5"/>
  <c r="BE825" i="5"/>
  <c r="EB824" i="5"/>
  <c r="CZ824" i="5"/>
  <c r="BV824" i="5"/>
  <c r="AX824" i="5"/>
  <c r="ED823" i="5"/>
  <c r="DF823" i="5"/>
  <c r="CH823" i="5"/>
  <c r="BJ823" i="5"/>
  <c r="AL823" i="5"/>
  <c r="DR822" i="5"/>
  <c r="CT822" i="5"/>
  <c r="BV822" i="5"/>
  <c r="AX822" i="5"/>
  <c r="DM821" i="5"/>
  <c r="CR821" i="5"/>
  <c r="BV821" i="5"/>
  <c r="BF821" i="5"/>
  <c r="AL821" i="5"/>
  <c r="DK825" i="5"/>
  <c r="CF825" i="5"/>
  <c r="BD825" i="5"/>
  <c r="DY824" i="5"/>
  <c r="CY824" i="5"/>
  <c r="BT824" i="5"/>
  <c r="AV824" i="5"/>
  <c r="EB823" i="5"/>
  <c r="DD823" i="5"/>
  <c r="CF823" i="5"/>
  <c r="BH823" i="5"/>
  <c r="DP822" i="5"/>
  <c r="CR822" i="5"/>
  <c r="BT822" i="5"/>
  <c r="AV822" i="5"/>
  <c r="ED821" i="5"/>
  <c r="DL821" i="5"/>
  <c r="CQ821" i="5"/>
  <c r="BU821" i="5"/>
  <c r="BE821" i="5"/>
  <c r="E830" i="5"/>
  <c r="DF825" i="5"/>
  <c r="CC825" i="5"/>
  <c r="BC825" i="5"/>
  <c r="DX824" i="5"/>
  <c r="CT824" i="5"/>
  <c r="BS824" i="5"/>
  <c r="AU824" i="5"/>
  <c r="EA823" i="5"/>
  <c r="DC823" i="5"/>
  <c r="CE823" i="5"/>
  <c r="BG823" i="5"/>
  <c r="DO822" i="5"/>
  <c r="CQ822" i="5"/>
  <c r="BS822" i="5"/>
  <c r="AU822" i="5"/>
  <c r="EC821" i="5"/>
  <c r="DK821" i="5"/>
  <c r="CO821" i="5"/>
  <c r="BT821" i="5"/>
  <c r="BD821" i="5"/>
  <c r="DD825" i="5"/>
  <c r="CB825" i="5"/>
  <c r="AX825" i="5"/>
  <c r="DW824" i="5"/>
  <c r="CR824" i="5"/>
  <c r="BQ824" i="5"/>
  <c r="AS824" i="5"/>
  <c r="DY823" i="5"/>
  <c r="DA823" i="5"/>
  <c r="CC823" i="5"/>
  <c r="BE823" i="5"/>
  <c r="DM822" i="5"/>
  <c r="CO822" i="5"/>
  <c r="BQ822" i="5"/>
  <c r="AS822" i="5"/>
  <c r="EB821" i="5"/>
  <c r="DF821" i="5"/>
  <c r="CN821" i="5"/>
  <c r="BS821" i="5"/>
  <c r="BC821" i="5"/>
  <c r="ED825" i="5"/>
  <c r="CB823" i="5"/>
  <c r="BR821" i="5"/>
  <c r="Q723" i="5"/>
  <c r="E723" i="5"/>
  <c r="DA825" i="5"/>
  <c r="BD823" i="5"/>
  <c r="AX821" i="5"/>
  <c r="EF723" i="5"/>
  <c r="AB723" i="5"/>
  <c r="P723" i="5"/>
  <c r="CA825" i="5"/>
  <c r="EE723" i="5"/>
  <c r="AA723" i="5"/>
  <c r="AV825" i="5"/>
  <c r="ED723" i="5"/>
  <c r="Z723" i="5"/>
  <c r="DL822" i="5"/>
  <c r="EC723" i="5"/>
  <c r="Y723" i="5"/>
  <c r="DR824" i="5"/>
  <c r="CN822" i="5"/>
  <c r="EB723" i="5"/>
  <c r="X723" i="5"/>
  <c r="CO824" i="5"/>
  <c r="BP822" i="5"/>
  <c r="EA723" i="5"/>
  <c r="W723" i="5"/>
  <c r="BP824" i="5"/>
  <c r="AR822" i="5"/>
  <c r="DZ723" i="5"/>
  <c r="V723" i="5"/>
  <c r="J723" i="5"/>
  <c r="AR824" i="5"/>
  <c r="DY723" i="5"/>
  <c r="U723" i="5"/>
  <c r="I723" i="5"/>
  <c r="EA821" i="5"/>
  <c r="DX723" i="5"/>
  <c r="T723" i="5"/>
  <c r="H723" i="5"/>
  <c r="DX823" i="5"/>
  <c r="DE821" i="5"/>
  <c r="DW723" i="5"/>
  <c r="S723" i="5"/>
  <c r="G723" i="5"/>
  <c r="CZ823" i="5"/>
  <c r="CM821" i="5"/>
  <c r="R723" i="5"/>
  <c r="F723" i="5"/>
  <c r="F62" i="5"/>
  <c r="E58" i="5"/>
  <c r="R27" i="5"/>
  <c r="P34" i="2"/>
  <c r="Q27" i="5"/>
  <c r="E863" i="5"/>
  <c r="F863" i="5"/>
  <c r="H863" i="5"/>
  <c r="G863" i="5"/>
  <c r="I863" i="5"/>
  <c r="J863" i="5"/>
  <c r="K863" i="5"/>
  <c r="L863" i="5"/>
  <c r="M863" i="5"/>
  <c r="N863" i="5"/>
  <c r="O863" i="5"/>
  <c r="P863" i="5"/>
  <c r="Q863" i="5"/>
  <c r="R863" i="5"/>
  <c r="S863" i="5"/>
  <c r="T863" i="5"/>
  <c r="U863" i="5"/>
  <c r="V863" i="5"/>
  <c r="W863" i="5"/>
  <c r="X863" i="5"/>
  <c r="Y863" i="5"/>
  <c r="Z9" i="14" s="1"/>
  <c r="Y864" i="5"/>
  <c r="Z863" i="5"/>
  <c r="AA9" i="14" s="1"/>
  <c r="AA863" i="5"/>
  <c r="AB9" i="14" s="1"/>
  <c r="Z864" i="5"/>
  <c r="AB863" i="5"/>
  <c r="AC9" i="14" s="1"/>
  <c r="AA864" i="5"/>
  <c r="AB864" i="5"/>
  <c r="AC863" i="5"/>
  <c r="AD9" i="14" s="1"/>
  <c r="AC864" i="5"/>
  <c r="AD863" i="5"/>
  <c r="AE9" i="14" s="1"/>
  <c r="AE863" i="5"/>
  <c r="AF9" i="14" s="1"/>
  <c r="AD864" i="5"/>
  <c r="AF863" i="5"/>
  <c r="AG9" i="14" s="1"/>
  <c r="AE864" i="5"/>
  <c r="AG863" i="5"/>
  <c r="AH9" i="14" s="1"/>
  <c r="AF864" i="5"/>
  <c r="AG864" i="5"/>
  <c r="AH863" i="5"/>
  <c r="AI9" i="14" s="1"/>
  <c r="AI863" i="5"/>
  <c r="AJ9" i="14" s="1"/>
  <c r="AH864" i="5"/>
  <c r="AJ863" i="5"/>
  <c r="AK9" i="14" s="1"/>
  <c r="AL808" i="5"/>
  <c r="AL815" i="5"/>
  <c r="AI864" i="5"/>
  <c r="AL794" i="5"/>
  <c r="AL801" i="5"/>
  <c r="AM794" i="5"/>
  <c r="AM801" i="5"/>
  <c r="AJ864" i="5"/>
  <c r="AK863" i="5"/>
  <c r="AL9" i="14" s="1"/>
  <c r="AM815" i="5"/>
  <c r="AM808" i="5"/>
  <c r="AN815" i="5"/>
  <c r="AN801" i="5"/>
  <c r="AN808" i="5"/>
  <c r="AN794" i="5"/>
  <c r="AK864" i="5"/>
  <c r="AO815" i="5"/>
  <c r="AO794" i="5"/>
  <c r="AO808" i="5"/>
  <c r="AO801" i="5"/>
  <c r="AP801" i="5"/>
  <c r="AP808" i="5"/>
  <c r="AP815" i="5"/>
  <c r="AP794" i="5"/>
  <c r="AQ815" i="5"/>
  <c r="AQ794" i="5"/>
  <c r="AQ801" i="5"/>
  <c r="AQ808" i="5"/>
  <c r="AR808" i="5"/>
  <c r="AR815" i="5"/>
  <c r="AR794" i="5"/>
  <c r="AR801" i="5"/>
  <c r="AS815" i="5"/>
  <c r="AS794" i="5"/>
  <c r="AS801" i="5"/>
  <c r="AS808" i="5"/>
  <c r="AT794" i="5"/>
  <c r="AT801" i="5"/>
  <c r="AT808" i="5"/>
  <c r="AT815" i="5"/>
  <c r="AU794" i="5"/>
  <c r="AU801" i="5"/>
  <c r="AU808" i="5"/>
  <c r="AU815" i="5"/>
  <c r="AV815" i="5"/>
  <c r="AV794" i="5"/>
  <c r="AV801" i="5"/>
  <c r="AV808" i="5"/>
  <c r="AW815" i="5"/>
  <c r="AW808" i="5"/>
  <c r="AW794" i="5"/>
  <c r="AW801" i="5"/>
  <c r="AX808" i="5"/>
  <c r="AX815" i="5"/>
  <c r="AX794" i="5"/>
  <c r="AX801" i="5"/>
  <c r="AY801" i="5"/>
  <c r="AY808" i="5"/>
  <c r="AY815" i="5"/>
  <c r="AY794" i="5"/>
  <c r="AZ815" i="5"/>
  <c r="AZ808" i="5"/>
  <c r="AZ794" i="5"/>
  <c r="AZ801" i="5"/>
  <c r="BA815" i="5"/>
  <c r="BA808" i="5"/>
  <c r="BA794" i="5"/>
  <c r="BA801" i="5"/>
  <c r="BB808" i="5"/>
  <c r="BB815" i="5"/>
  <c r="BB794" i="5"/>
  <c r="BB801" i="5"/>
  <c r="BC808" i="5"/>
  <c r="BC815" i="5"/>
  <c r="BC794" i="5"/>
  <c r="BC801" i="5"/>
  <c r="BD794" i="5"/>
  <c r="BD801" i="5"/>
  <c r="BD808" i="5"/>
  <c r="BD815" i="5"/>
  <c r="BE794" i="5"/>
  <c r="BE801" i="5"/>
  <c r="BE815" i="5"/>
  <c r="BE808" i="5"/>
  <c r="BF801" i="5"/>
  <c r="BF808" i="5"/>
  <c r="BF815" i="5"/>
  <c r="BF794" i="5"/>
  <c r="BG801" i="5"/>
  <c r="BG808" i="5"/>
  <c r="BG815" i="5"/>
  <c r="BG794" i="5"/>
  <c r="BH794" i="5"/>
  <c r="BH808" i="5"/>
  <c r="BH815" i="5"/>
  <c r="BH801" i="5"/>
  <c r="BI808" i="5"/>
  <c r="BI815" i="5"/>
  <c r="BI794" i="5"/>
  <c r="BI801" i="5"/>
  <c r="BJ801" i="5"/>
  <c r="BJ808" i="5"/>
  <c r="BJ815" i="5"/>
  <c r="BJ794" i="5"/>
  <c r="BK808" i="5"/>
  <c r="BK815" i="5"/>
  <c r="BK794" i="5"/>
  <c r="BK801" i="5"/>
  <c r="BL815" i="5"/>
  <c r="BL808" i="5"/>
  <c r="BL794" i="5"/>
  <c r="BL801" i="5"/>
  <c r="BM801" i="5"/>
  <c r="BM815" i="5"/>
  <c r="BM808" i="5"/>
  <c r="BM794" i="5"/>
  <c r="BN808" i="5"/>
  <c r="BN794" i="5"/>
  <c r="BN815" i="5"/>
  <c r="BN801" i="5"/>
  <c r="BO801" i="5"/>
  <c r="BO808" i="5"/>
  <c r="BO794" i="5"/>
  <c r="BO815" i="5"/>
  <c r="BP794" i="5"/>
  <c r="BP815" i="5"/>
  <c r="BP808" i="5"/>
  <c r="BP801" i="5"/>
  <c r="BQ794" i="5"/>
  <c r="BQ815" i="5"/>
  <c r="BQ801" i="5"/>
  <c r="BQ808" i="5"/>
  <c r="BR815" i="5"/>
  <c r="BR808" i="5"/>
  <c r="BR801" i="5"/>
  <c r="BR794" i="5"/>
  <c r="BS794" i="5"/>
  <c r="BS801" i="5"/>
  <c r="BS808" i="5"/>
  <c r="BS815" i="5"/>
  <c r="BT815" i="5"/>
  <c r="BT801" i="5"/>
  <c r="BT808" i="5"/>
  <c r="BT794" i="5"/>
  <c r="BU808" i="5"/>
  <c r="BU794" i="5"/>
  <c r="BU815" i="5"/>
  <c r="BU801" i="5"/>
  <c r="BV801" i="5"/>
  <c r="BV808" i="5"/>
  <c r="BV794" i="5"/>
  <c r="BV815" i="5"/>
  <c r="BW801" i="5"/>
  <c r="BW808" i="5"/>
  <c r="BW794" i="5"/>
  <c r="BW815" i="5"/>
  <c r="BX815" i="5"/>
  <c r="BX808" i="5"/>
  <c r="BX794" i="5"/>
  <c r="BX801" i="5"/>
  <c r="BY801" i="5"/>
  <c r="BY808" i="5"/>
  <c r="BY815" i="5"/>
  <c r="BY794" i="5"/>
  <c r="BZ815" i="5"/>
  <c r="BZ801" i="5"/>
  <c r="BZ808" i="5"/>
  <c r="BZ794" i="5"/>
  <c r="CA815" i="5"/>
  <c r="CA808" i="5"/>
  <c r="CA794" i="5"/>
  <c r="CA801" i="5"/>
  <c r="CB808" i="5"/>
  <c r="CB794" i="5"/>
  <c r="CB815" i="5"/>
  <c r="CB801" i="5"/>
  <c r="CC808" i="5"/>
  <c r="CC794" i="5"/>
  <c r="CC815" i="5"/>
  <c r="CC801" i="5"/>
  <c r="CD808" i="5"/>
  <c r="CD794" i="5"/>
  <c r="CD815" i="5"/>
  <c r="CD801" i="5"/>
  <c r="CE794" i="5"/>
  <c r="CE815" i="5"/>
  <c r="CE801" i="5"/>
  <c r="CE808" i="5"/>
  <c r="CF801" i="5"/>
  <c r="CF815" i="5"/>
  <c r="CF808" i="5"/>
  <c r="CF794" i="5"/>
  <c r="CG815" i="5"/>
  <c r="CG801" i="5"/>
  <c r="CG808" i="5"/>
  <c r="CG794" i="5"/>
  <c r="CH801" i="5"/>
  <c r="CH808" i="5"/>
  <c r="CH794" i="5"/>
  <c r="CH815" i="5"/>
  <c r="CI794" i="5"/>
  <c r="CI801" i="5"/>
  <c r="CI815" i="5"/>
  <c r="CI808" i="5"/>
  <c r="CJ794" i="5"/>
  <c r="CJ801" i="5"/>
  <c r="CJ815" i="5"/>
  <c r="CJ808" i="5"/>
  <c r="CK815" i="5"/>
  <c r="CK808" i="5"/>
  <c r="CK794" i="5"/>
  <c r="CK801" i="5"/>
  <c r="CL794" i="5"/>
  <c r="CL808" i="5"/>
  <c r="CL801" i="5"/>
  <c r="CL815" i="5"/>
  <c r="CM801" i="5"/>
  <c r="CM815" i="5"/>
  <c r="CM808" i="5"/>
  <c r="CM794" i="5"/>
  <c r="CN801" i="5"/>
  <c r="CN815" i="5"/>
  <c r="CN808" i="5"/>
  <c r="CN794" i="5"/>
  <c r="CO801" i="5"/>
  <c r="CO815" i="5"/>
  <c r="CO808" i="5"/>
  <c r="CO794" i="5"/>
  <c r="CP801" i="5"/>
  <c r="CP815" i="5"/>
  <c r="CP808" i="5"/>
  <c r="CP794" i="5"/>
  <c r="CQ808" i="5"/>
  <c r="CQ815" i="5"/>
  <c r="CQ794" i="5"/>
  <c r="CQ801" i="5"/>
  <c r="CR801" i="5"/>
  <c r="CR815" i="5"/>
  <c r="CR808" i="5"/>
  <c r="CR794" i="5"/>
  <c r="CS808" i="5"/>
  <c r="CS801" i="5"/>
  <c r="CS815" i="5"/>
  <c r="CS794" i="5"/>
  <c r="CT794" i="5"/>
  <c r="CT801" i="5"/>
  <c r="CT815" i="5"/>
  <c r="CT808" i="5"/>
  <c r="CU801" i="5"/>
  <c r="CU794" i="5"/>
  <c r="CU815" i="5"/>
  <c r="CU808" i="5"/>
  <c r="CV801" i="5"/>
  <c r="CV815" i="5"/>
  <c r="CV808" i="5"/>
  <c r="CV794" i="5"/>
  <c r="CW794" i="5"/>
  <c r="CW801" i="5"/>
  <c r="CW815" i="5"/>
  <c r="CW808" i="5"/>
  <c r="CX801" i="5"/>
  <c r="CX815" i="5"/>
  <c r="CX808" i="5"/>
  <c r="CX794" i="5"/>
  <c r="CY808" i="5"/>
  <c r="CY794" i="5"/>
  <c r="CY801" i="5"/>
  <c r="CY815" i="5"/>
  <c r="CZ801" i="5"/>
  <c r="CZ815" i="5"/>
  <c r="CZ808" i="5"/>
  <c r="CZ794" i="5"/>
  <c r="DA801" i="5"/>
  <c r="DA815" i="5"/>
  <c r="DA808" i="5"/>
  <c r="DA794" i="5"/>
  <c r="DB801" i="5"/>
  <c r="DB815" i="5"/>
  <c r="DB794" i="5"/>
  <c r="DB808" i="5"/>
  <c r="DC801" i="5"/>
  <c r="DC815" i="5"/>
  <c r="DC794" i="5"/>
  <c r="DC808" i="5"/>
  <c r="DD801" i="5"/>
  <c r="DD815" i="5"/>
  <c r="DD808" i="5"/>
  <c r="DD794" i="5"/>
  <c r="DE794" i="5"/>
  <c r="DE801" i="5"/>
  <c r="DE815" i="5"/>
  <c r="DE808" i="5"/>
  <c r="DF801" i="5"/>
  <c r="DF815" i="5"/>
  <c r="DF808" i="5"/>
  <c r="DF794" i="5"/>
  <c r="DG808" i="5"/>
  <c r="DG801" i="5"/>
  <c r="DG815" i="5"/>
  <c r="DG794" i="5"/>
  <c r="DH815" i="5"/>
  <c r="DH801" i="5"/>
  <c r="DH794" i="5"/>
  <c r="DH808" i="5"/>
  <c r="DI794" i="5"/>
  <c r="DI808" i="5"/>
  <c r="DI801" i="5"/>
  <c r="DI815" i="5"/>
  <c r="DJ801" i="5"/>
  <c r="DJ808" i="5"/>
  <c r="DJ815" i="5"/>
  <c r="DJ794" i="5"/>
  <c r="DK815" i="5"/>
  <c r="DK794" i="5"/>
  <c r="DK808" i="5"/>
  <c r="DK801" i="5"/>
  <c r="DL808" i="5"/>
  <c r="DL801" i="5"/>
  <c r="DL815" i="5"/>
  <c r="DL794" i="5"/>
  <c r="DM794" i="5"/>
  <c r="DM801" i="5"/>
  <c r="DM815" i="5"/>
  <c r="DM808" i="5"/>
  <c r="DN808" i="5"/>
  <c r="DN801" i="5"/>
  <c r="DN815" i="5"/>
  <c r="DN794" i="5"/>
  <c r="DO794" i="5"/>
  <c r="DO801" i="5"/>
  <c r="DO808" i="5"/>
  <c r="DO815" i="5"/>
  <c r="DP801" i="5"/>
  <c r="DP815" i="5"/>
  <c r="DP794" i="5"/>
  <c r="DP808" i="5"/>
  <c r="DQ808" i="5"/>
  <c r="DQ815" i="5"/>
  <c r="DQ801" i="5"/>
  <c r="DQ794" i="5"/>
  <c r="DR801" i="5"/>
  <c r="DR815" i="5"/>
  <c r="DR794" i="5"/>
  <c r="DR808" i="5"/>
  <c r="DS808" i="5"/>
  <c r="DS801" i="5"/>
  <c r="DS815" i="5"/>
  <c r="DS794" i="5"/>
  <c r="DT815" i="5"/>
  <c r="DT801" i="5"/>
  <c r="DT794" i="5"/>
  <c r="DT808" i="5"/>
  <c r="DU801" i="5"/>
  <c r="DU794" i="5"/>
  <c r="DU808" i="5"/>
  <c r="DU815" i="5"/>
  <c r="DV808" i="5"/>
  <c r="DV801" i="5"/>
  <c r="DV794" i="5"/>
  <c r="DV815" i="5"/>
  <c r="DW808" i="5"/>
  <c r="DW801" i="5"/>
  <c r="DW815" i="5"/>
  <c r="DW794" i="5"/>
  <c r="DX815" i="5"/>
  <c r="DX794" i="5"/>
  <c r="DX808" i="5"/>
  <c r="DX801" i="5"/>
  <c r="DY815" i="5"/>
  <c r="DY794" i="5"/>
  <c r="DY808" i="5"/>
  <c r="DY801" i="5"/>
  <c r="DZ794" i="5"/>
  <c r="DZ808" i="5"/>
  <c r="DZ801" i="5"/>
  <c r="DZ815" i="5"/>
  <c r="EA794" i="5"/>
  <c r="EA815" i="5"/>
  <c r="EA808" i="5"/>
  <c r="EA801" i="5"/>
  <c r="EB808" i="5"/>
  <c r="EB801" i="5"/>
  <c r="EB815" i="5"/>
  <c r="EB794" i="5"/>
  <c r="EC808" i="5"/>
  <c r="EC801" i="5"/>
  <c r="EC815" i="5"/>
  <c r="EC794" i="5"/>
  <c r="ED815" i="5"/>
  <c r="ED794" i="5"/>
  <c r="ED808" i="5"/>
  <c r="ED801" i="5"/>
  <c r="EE801" i="5"/>
  <c r="EE815" i="5"/>
  <c r="EE794" i="5"/>
  <c r="EE808" i="5"/>
  <c r="EF808" i="5"/>
  <c r="EF815" i="5"/>
  <c r="EF801" i="5"/>
  <c r="EF794" i="5"/>
  <c r="J47" i="33"/>
  <c r="J48" i="33" s="1"/>
  <c r="AD59" i="13"/>
  <c r="O46" i="32"/>
  <c r="G44" i="15"/>
  <c r="G46" i="24"/>
  <c r="O42" i="27"/>
  <c r="E40" i="24"/>
  <c r="E42" i="24" s="1"/>
  <c r="H40" i="24"/>
  <c r="F47" i="29"/>
  <c r="F48" i="29" s="1"/>
  <c r="M47" i="33"/>
  <c r="M48" i="33" s="1"/>
  <c r="I44" i="29"/>
  <c r="BV70" i="20"/>
  <c r="BV66" i="20"/>
  <c r="BV69" i="20" s="1"/>
  <c r="CN66" i="20"/>
  <c r="CN70" i="20"/>
  <c r="T70" i="20"/>
  <c r="T66" i="20"/>
  <c r="CW70" i="20"/>
  <c r="CW66" i="20"/>
  <c r="CW69" i="20" s="1"/>
  <c r="DI70" i="20"/>
  <c r="DI66" i="20"/>
  <c r="CZ70" i="20"/>
  <c r="CZ66" i="20"/>
  <c r="CZ69" i="20" s="1"/>
  <c r="BW66" i="20"/>
  <c r="BW69" i="20" s="1"/>
  <c r="BW70" i="20"/>
  <c r="CB70" i="20"/>
  <c r="CB66" i="20"/>
  <c r="V70" i="20"/>
  <c r="V66" i="20"/>
  <c r="V69" i="20" s="1"/>
  <c r="DQ65" i="20"/>
  <c r="AX70" i="20"/>
  <c r="AX66" i="20"/>
  <c r="O46" i="27"/>
  <c r="F295" i="5"/>
  <c r="F297" i="5" s="1"/>
  <c r="F286" i="5"/>
  <c r="F288" i="5" s="1"/>
  <c r="O42" i="32"/>
  <c r="J40" i="24"/>
  <c r="J42" i="24" s="1"/>
  <c r="G44" i="28"/>
  <c r="DR63" i="20"/>
  <c r="DR65" i="20" s="1"/>
  <c r="DS691" i="5"/>
  <c r="DS675" i="5"/>
  <c r="DS611" i="5"/>
  <c r="DS620" i="5"/>
  <c r="O662" i="19" s="1"/>
  <c r="DS674" i="5"/>
  <c r="M12" i="34"/>
  <c r="BJ51" i="20"/>
  <c r="BJ71" i="20"/>
  <c r="BJ21" i="20"/>
  <c r="BJ22" i="20" s="1"/>
  <c r="BI5" i="18"/>
  <c r="BK714" i="5"/>
  <c r="M674" i="19"/>
  <c r="C47" i="32"/>
  <c r="C48" i="32" s="1"/>
  <c r="M33" i="24"/>
  <c r="F261" i="5"/>
  <c r="F263" i="5" s="1"/>
  <c r="F252" i="5"/>
  <c r="F254" i="5" s="1"/>
  <c r="F255" i="5" s="1"/>
  <c r="EB59" i="13"/>
  <c r="DN59" i="13"/>
  <c r="DC59" i="13"/>
  <c r="CP59" i="13"/>
  <c r="CF59" i="13"/>
  <c r="BS59" i="13"/>
  <c r="BG59" i="13"/>
  <c r="AV59" i="13"/>
  <c r="AI59" i="13"/>
  <c r="L22" i="15"/>
  <c r="M247" i="5"/>
  <c r="M236" i="5"/>
  <c r="DO717" i="5"/>
  <c r="H230" i="18"/>
  <c r="DL6" i="18"/>
  <c r="H231" i="18" s="1"/>
  <c r="M23" i="15"/>
  <c r="N264" i="5"/>
  <c r="N253" i="5"/>
  <c r="AX29" i="20"/>
  <c r="AZ11" i="14"/>
  <c r="K46" i="24"/>
  <c r="N44" i="27"/>
  <c r="J261" i="5"/>
  <c r="J263" i="5" s="1"/>
  <c r="J252" i="5"/>
  <c r="J254" i="5" s="1"/>
  <c r="J255" i="5" s="1"/>
  <c r="F91" i="13"/>
  <c r="E1003" i="5"/>
  <c r="EC758" i="5"/>
  <c r="DQ758" i="5"/>
  <c r="DE758" i="5"/>
  <c r="CS758" i="5"/>
  <c r="CG758" i="5"/>
  <c r="BU758" i="5"/>
  <c r="BI758" i="5"/>
  <c r="ED757" i="5"/>
  <c r="DR757" i="5"/>
  <c r="DF757" i="5"/>
  <c r="CT757" i="5"/>
  <c r="CH757" i="5"/>
  <c r="BV757" i="5"/>
  <c r="BJ757" i="5"/>
  <c r="DU754" i="5"/>
  <c r="DI754" i="5"/>
  <c r="CW754" i="5"/>
  <c r="CK754" i="5"/>
  <c r="BY754" i="5"/>
  <c r="BM754" i="5"/>
  <c r="BA754" i="5"/>
  <c r="DV750" i="5"/>
  <c r="DV749" i="5" s="1"/>
  <c r="DJ750" i="5"/>
  <c r="CX750" i="5"/>
  <c r="CL750" i="5"/>
  <c r="BZ750" i="5"/>
  <c r="BN750" i="5"/>
  <c r="BB750" i="5"/>
  <c r="AP750" i="5"/>
  <c r="AD750" i="5"/>
  <c r="R750" i="5"/>
  <c r="F750" i="5"/>
  <c r="E941" i="5"/>
  <c r="EB758" i="5"/>
  <c r="DP758" i="5"/>
  <c r="DD758" i="5"/>
  <c r="CR758" i="5"/>
  <c r="CF758" i="5"/>
  <c r="BT758" i="5"/>
  <c r="BH758" i="5"/>
  <c r="EC757" i="5"/>
  <c r="DQ757" i="5"/>
  <c r="DE757" i="5"/>
  <c r="CS757" i="5"/>
  <c r="CG757" i="5"/>
  <c r="BU757" i="5"/>
  <c r="BI757" i="5"/>
  <c r="EF754" i="5"/>
  <c r="DT754" i="5"/>
  <c r="DH754" i="5"/>
  <c r="CV754" i="5"/>
  <c r="CJ754" i="5"/>
  <c r="BX754" i="5"/>
  <c r="BL754" i="5"/>
  <c r="DU750" i="5"/>
  <c r="DI750" i="5"/>
  <c r="CW750" i="5"/>
  <c r="CK750" i="5"/>
  <c r="BY750" i="5"/>
  <c r="BM750" i="5"/>
  <c r="BA750" i="5"/>
  <c r="AO750" i="5"/>
  <c r="AC750" i="5"/>
  <c r="Q750" i="5"/>
  <c r="E750" i="5"/>
  <c r="EA758" i="5"/>
  <c r="DO758" i="5"/>
  <c r="DC758" i="5"/>
  <c r="CQ758" i="5"/>
  <c r="CE758" i="5"/>
  <c r="BS758" i="5"/>
  <c r="BG758" i="5"/>
  <c r="EB757" i="5"/>
  <c r="DP757" i="5"/>
  <c r="DD757" i="5"/>
  <c r="CR757" i="5"/>
  <c r="CF757" i="5"/>
  <c r="BT757" i="5"/>
  <c r="BH757" i="5"/>
  <c r="EE754" i="5"/>
  <c r="DS754" i="5"/>
  <c r="DG754" i="5"/>
  <c r="CU754" i="5"/>
  <c r="CI754" i="5"/>
  <c r="BW754" i="5"/>
  <c r="BK754" i="5"/>
  <c r="EF750" i="5"/>
  <c r="EF749" i="5" s="1"/>
  <c r="DT750" i="5"/>
  <c r="DH750" i="5"/>
  <c r="CV750" i="5"/>
  <c r="CJ750" i="5"/>
  <c r="BX750" i="5"/>
  <c r="BL750" i="5"/>
  <c r="AN750" i="5"/>
  <c r="AB750" i="5"/>
  <c r="P750" i="5"/>
  <c r="DZ758" i="5"/>
  <c r="DN758" i="5"/>
  <c r="DB758" i="5"/>
  <c r="CP758" i="5"/>
  <c r="CD758" i="5"/>
  <c r="BR758" i="5"/>
  <c r="BF758" i="5"/>
  <c r="EA757" i="5"/>
  <c r="DO757" i="5"/>
  <c r="DC757" i="5"/>
  <c r="CQ757" i="5"/>
  <c r="CE757" i="5"/>
  <c r="BS757" i="5"/>
  <c r="BG757" i="5"/>
  <c r="ED754" i="5"/>
  <c r="DR754" i="5"/>
  <c r="DF754" i="5"/>
  <c r="CT754" i="5"/>
  <c r="CH754" i="5"/>
  <c r="BV754" i="5"/>
  <c r="BJ754" i="5"/>
  <c r="EE750" i="5"/>
  <c r="EE749" i="5" s="1"/>
  <c r="DS750" i="5"/>
  <c r="DG750" i="5"/>
  <c r="CU750" i="5"/>
  <c r="CI750" i="5"/>
  <c r="BW750" i="5"/>
  <c r="BK750" i="5"/>
  <c r="AY750" i="5"/>
  <c r="AM750" i="5"/>
  <c r="AA750" i="5"/>
  <c r="O750" i="5"/>
  <c r="G870" i="5"/>
  <c r="DT758" i="5"/>
  <c r="CZ758" i="5"/>
  <c r="CJ758" i="5"/>
  <c r="BP758" i="5"/>
  <c r="DY757" i="5"/>
  <c r="DI757" i="5"/>
  <c r="CO757" i="5"/>
  <c r="BY757" i="5"/>
  <c r="BE757" i="5"/>
  <c r="EB754" i="5"/>
  <c r="DL754" i="5"/>
  <c r="CR754" i="5"/>
  <c r="CB754" i="5"/>
  <c r="BH754" i="5"/>
  <c r="EC750" i="5"/>
  <c r="EC749" i="5" s="1"/>
  <c r="DM750" i="5"/>
  <c r="CS750" i="5"/>
  <c r="CC750" i="5"/>
  <c r="BI750" i="5"/>
  <c r="AS750" i="5"/>
  <c r="Y750" i="5"/>
  <c r="I750" i="5"/>
  <c r="DS758" i="5"/>
  <c r="CY758" i="5"/>
  <c r="CI758" i="5"/>
  <c r="BO758" i="5"/>
  <c r="DX757" i="5"/>
  <c r="DH757" i="5"/>
  <c r="CN757" i="5"/>
  <c r="BX757" i="5"/>
  <c r="BD757" i="5"/>
  <c r="EA754" i="5"/>
  <c r="DK754" i="5"/>
  <c r="CQ754" i="5"/>
  <c r="CA754" i="5"/>
  <c r="BG754" i="5"/>
  <c r="EB750" i="5"/>
  <c r="EB749" i="5" s="1"/>
  <c r="DL750" i="5"/>
  <c r="CR750" i="5"/>
  <c r="CB750" i="5"/>
  <c r="BH750" i="5"/>
  <c r="AR750" i="5"/>
  <c r="X750" i="5"/>
  <c r="H750" i="5"/>
  <c r="DR758" i="5"/>
  <c r="CX758" i="5"/>
  <c r="CH758" i="5"/>
  <c r="BN758" i="5"/>
  <c r="DW757" i="5"/>
  <c r="DG757" i="5"/>
  <c r="CM757" i="5"/>
  <c r="BW757" i="5"/>
  <c r="BC757" i="5"/>
  <c r="DZ754" i="5"/>
  <c r="DJ754" i="5"/>
  <c r="CP754" i="5"/>
  <c r="BZ754" i="5"/>
  <c r="BF754" i="5"/>
  <c r="EA750" i="5"/>
  <c r="EA749" i="5" s="1"/>
  <c r="DK750" i="5"/>
  <c r="CQ750" i="5"/>
  <c r="CA750" i="5"/>
  <c r="BG750" i="5"/>
  <c r="AQ750" i="5"/>
  <c r="W750" i="5"/>
  <c r="G750" i="5"/>
  <c r="DM758" i="5"/>
  <c r="CW758" i="5"/>
  <c r="CC758" i="5"/>
  <c r="BM758" i="5"/>
  <c r="DV757" i="5"/>
  <c r="DB757" i="5"/>
  <c r="CL757" i="5"/>
  <c r="BR757" i="5"/>
  <c r="BB757" i="5"/>
  <c r="DY754" i="5"/>
  <c r="DE754" i="5"/>
  <c r="CO754" i="5"/>
  <c r="BU754" i="5"/>
  <c r="BE754" i="5"/>
  <c r="DZ750" i="5"/>
  <c r="DZ749" i="5" s="1"/>
  <c r="DF750" i="5"/>
  <c r="CP750" i="5"/>
  <c r="BV750" i="5"/>
  <c r="BF750" i="5"/>
  <c r="AL750" i="5"/>
  <c r="V750" i="5"/>
  <c r="EF758" i="5"/>
  <c r="DL758" i="5"/>
  <c r="CV758" i="5"/>
  <c r="CB758" i="5"/>
  <c r="BL758" i="5"/>
  <c r="DU757" i="5"/>
  <c r="DA757" i="5"/>
  <c r="CK757" i="5"/>
  <c r="BQ757" i="5"/>
  <c r="BA757" i="5"/>
  <c r="DX754" i="5"/>
  <c r="DD754" i="5"/>
  <c r="CN754" i="5"/>
  <c r="BT754" i="5"/>
  <c r="BD754" i="5"/>
  <c r="DY750" i="5"/>
  <c r="DY749" i="5" s="1"/>
  <c r="DE750" i="5"/>
  <c r="CO750" i="5"/>
  <c r="BU750" i="5"/>
  <c r="BE750" i="5"/>
  <c r="AK750" i="5"/>
  <c r="U750" i="5"/>
  <c r="EE758" i="5"/>
  <c r="DK758" i="5"/>
  <c r="CU758" i="5"/>
  <c r="CA758" i="5"/>
  <c r="BK758" i="5"/>
  <c r="DT757" i="5"/>
  <c r="CZ757" i="5"/>
  <c r="CJ757" i="5"/>
  <c r="BP757" i="5"/>
  <c r="DW754" i="5"/>
  <c r="DC754" i="5"/>
  <c r="CM754" i="5"/>
  <c r="BS754" i="5"/>
  <c r="BC754" i="5"/>
  <c r="DX750" i="5"/>
  <c r="DX749" i="5" s="1"/>
  <c r="DD750" i="5"/>
  <c r="CN750" i="5"/>
  <c r="BT750" i="5"/>
  <c r="BD750" i="5"/>
  <c r="AJ750" i="5"/>
  <c r="T750" i="5"/>
  <c r="ED758" i="5"/>
  <c r="DJ758" i="5"/>
  <c r="CT758" i="5"/>
  <c r="BZ758" i="5"/>
  <c r="BJ758" i="5"/>
  <c r="DS757" i="5"/>
  <c r="CY757" i="5"/>
  <c r="CI757" i="5"/>
  <c r="BO757" i="5"/>
  <c r="DV754" i="5"/>
  <c r="DB754" i="5"/>
  <c r="CL754" i="5"/>
  <c r="BR754" i="5"/>
  <c r="BB754" i="5"/>
  <c r="DW750" i="5"/>
  <c r="DW749" i="5" s="1"/>
  <c r="DC750" i="5"/>
  <c r="CM750" i="5"/>
  <c r="BS750" i="5"/>
  <c r="BC750" i="5"/>
  <c r="AI750" i="5"/>
  <c r="S750" i="5"/>
  <c r="DY758" i="5"/>
  <c r="DI758" i="5"/>
  <c r="CO758" i="5"/>
  <c r="BY758" i="5"/>
  <c r="BE758" i="5"/>
  <c r="DN757" i="5"/>
  <c r="CX757" i="5"/>
  <c r="CD757" i="5"/>
  <c r="BN757" i="5"/>
  <c r="DQ754" i="5"/>
  <c r="DA754" i="5"/>
  <c r="CG754" i="5"/>
  <c r="BQ754" i="5"/>
  <c r="DR750" i="5"/>
  <c r="DB750" i="5"/>
  <c r="CH750" i="5"/>
  <c r="BR750" i="5"/>
  <c r="AX750" i="5"/>
  <c r="AH750" i="5"/>
  <c r="N750" i="5"/>
  <c r="DX758" i="5"/>
  <c r="DH758" i="5"/>
  <c r="CN758" i="5"/>
  <c r="BX758" i="5"/>
  <c r="BD758" i="5"/>
  <c r="DM757" i="5"/>
  <c r="CW757" i="5"/>
  <c r="CC757" i="5"/>
  <c r="BM757" i="5"/>
  <c r="DP754" i="5"/>
  <c r="CZ754" i="5"/>
  <c r="CF754" i="5"/>
  <c r="BP754" i="5"/>
  <c r="DQ750" i="5"/>
  <c r="DA750" i="5"/>
  <c r="CG750" i="5"/>
  <c r="BQ750" i="5"/>
  <c r="AW750" i="5"/>
  <c r="AG750" i="5"/>
  <c r="M750" i="5"/>
  <c r="DW758" i="5"/>
  <c r="DG758" i="5"/>
  <c r="CM758" i="5"/>
  <c r="BW758" i="5"/>
  <c r="BC758" i="5"/>
  <c r="EF757" i="5"/>
  <c r="DL757" i="5"/>
  <c r="CV757" i="5"/>
  <c r="CB757" i="5"/>
  <c r="BL757" i="5"/>
  <c r="DO754" i="5"/>
  <c r="CY754" i="5"/>
  <c r="CE754" i="5"/>
  <c r="BO754" i="5"/>
  <c r="DP750" i="5"/>
  <c r="CZ750" i="5"/>
  <c r="CF750" i="5"/>
  <c r="BP750" i="5"/>
  <c r="AV750" i="5"/>
  <c r="AF750" i="5"/>
  <c r="L750" i="5"/>
  <c r="DV758" i="5"/>
  <c r="DF758" i="5"/>
  <c r="CL758" i="5"/>
  <c r="BV758" i="5"/>
  <c r="BB758" i="5"/>
  <c r="EE757" i="5"/>
  <c r="DK757" i="5"/>
  <c r="CU757" i="5"/>
  <c r="CA757" i="5"/>
  <c r="BK757" i="5"/>
  <c r="DN754" i="5"/>
  <c r="CX754" i="5"/>
  <c r="CD754" i="5"/>
  <c r="BN754" i="5"/>
  <c r="DO750" i="5"/>
  <c r="CY750" i="5"/>
  <c r="CE750" i="5"/>
  <c r="BO750" i="5"/>
  <c r="AU750" i="5"/>
  <c r="AE750" i="5"/>
  <c r="K750" i="5"/>
  <c r="CK758" i="5"/>
  <c r="BQ758" i="5"/>
  <c r="ED750" i="5"/>
  <c r="ED749" i="5" s="1"/>
  <c r="BA758" i="5"/>
  <c r="DN750" i="5"/>
  <c r="EC754" i="5"/>
  <c r="CT750" i="5"/>
  <c r="DM754" i="5"/>
  <c r="CD750" i="5"/>
  <c r="DJ757" i="5"/>
  <c r="CC754" i="5"/>
  <c r="AT750" i="5"/>
  <c r="CP757" i="5"/>
  <c r="BI754" i="5"/>
  <c r="Z750" i="5"/>
  <c r="BZ757" i="5"/>
  <c r="J750" i="5"/>
  <c r="BF757" i="5"/>
  <c r="DU758" i="5"/>
  <c r="M427" i="5"/>
  <c r="M426" i="5"/>
  <c r="M425" i="5"/>
  <c r="L427" i="5"/>
  <c r="L426" i="5"/>
  <c r="L425" i="5"/>
  <c r="K427" i="5"/>
  <c r="K426" i="5"/>
  <c r="K425" i="5"/>
  <c r="CS754" i="5"/>
  <c r="J427" i="5"/>
  <c r="J426" i="5"/>
  <c r="J425" i="5"/>
  <c r="G63" i="5"/>
  <c r="F63" i="5"/>
  <c r="AD753" i="5" s="1"/>
  <c r="BJ750" i="5"/>
  <c r="DA758" i="5"/>
  <c r="O427" i="5"/>
  <c r="O428" i="5" s="1"/>
  <c r="O426" i="5"/>
  <c r="O425" i="5"/>
  <c r="N425" i="5"/>
  <c r="N426" i="5"/>
  <c r="N427" i="5"/>
  <c r="DZ757" i="5"/>
  <c r="D772" i="5"/>
  <c r="Q40" i="5" s="1"/>
  <c r="H1003" i="5"/>
  <c r="G1003" i="5"/>
  <c r="F941" i="5"/>
  <c r="F1003" i="5"/>
  <c r="I1003" i="5"/>
  <c r="H941" i="5"/>
  <c r="G941" i="5"/>
  <c r="I941" i="5"/>
  <c r="J1003" i="5"/>
  <c r="J941" i="5"/>
  <c r="K1003" i="5"/>
  <c r="K941" i="5"/>
  <c r="L1003" i="5"/>
  <c r="L941" i="5"/>
  <c r="M1003" i="5"/>
  <c r="M941" i="5"/>
  <c r="N1003" i="5"/>
  <c r="O1003" i="5"/>
  <c r="N941" i="5"/>
  <c r="P1003" i="5"/>
  <c r="O941" i="5"/>
  <c r="Q1003" i="5"/>
  <c r="P941" i="5"/>
  <c r="R1003" i="5"/>
  <c r="Q941" i="5"/>
  <c r="R941" i="5"/>
  <c r="S1003" i="5"/>
  <c r="S941" i="5"/>
  <c r="T1003" i="5"/>
  <c r="T941" i="5"/>
  <c r="U1003" i="5"/>
  <c r="V1003" i="5"/>
  <c r="U941" i="5"/>
  <c r="V941" i="5"/>
  <c r="W1003" i="5"/>
  <c r="X1003" i="5"/>
  <c r="W941" i="5"/>
  <c r="Y1003" i="5"/>
  <c r="X941" i="5"/>
  <c r="Z1003" i="5"/>
  <c r="Y941" i="5"/>
  <c r="Z941" i="5"/>
  <c r="AA1003" i="5"/>
  <c r="AB1003" i="5"/>
  <c r="AA941" i="5"/>
  <c r="AB941" i="5"/>
  <c r="AC1003" i="5"/>
  <c r="AD1003" i="5"/>
  <c r="AC941" i="5"/>
  <c r="AD941" i="5"/>
  <c r="AE1003" i="5"/>
  <c r="AE941" i="5"/>
  <c r="AF1003" i="5"/>
  <c r="AG1003" i="5"/>
  <c r="AF941" i="5"/>
  <c r="AG941" i="5"/>
  <c r="AH1003" i="5"/>
  <c r="AH941" i="5"/>
  <c r="AI1003" i="5"/>
  <c r="AI941" i="5"/>
  <c r="AJ1003" i="5"/>
  <c r="AK1003" i="5"/>
  <c r="AJ941" i="5"/>
  <c r="AK941" i="5"/>
  <c r="AL1003" i="5"/>
  <c r="AL941" i="5"/>
  <c r="AM1003" i="5"/>
  <c r="AN1003" i="5"/>
  <c r="AM941" i="5"/>
  <c r="AO1003" i="5"/>
  <c r="AN941" i="5"/>
  <c r="AO941" i="5"/>
  <c r="AP1003" i="5"/>
  <c r="AP941" i="5"/>
  <c r="AQ1003" i="5"/>
  <c r="AR1003" i="5"/>
  <c r="AQ941" i="5"/>
  <c r="AS1003" i="5"/>
  <c r="AR941" i="5"/>
  <c r="AS941" i="5"/>
  <c r="AT1003" i="5"/>
  <c r="AU1003" i="5"/>
  <c r="AT941" i="5"/>
  <c r="AV1003" i="5"/>
  <c r="AU941" i="5"/>
  <c r="AV941" i="5"/>
  <c r="AW1003" i="5"/>
  <c r="AX1003" i="5"/>
  <c r="AW941" i="5"/>
  <c r="AX941" i="5"/>
  <c r="AY1003" i="5"/>
  <c r="AY941" i="5"/>
  <c r="AZ941" i="5"/>
  <c r="BA1003" i="5"/>
  <c r="BA941" i="5"/>
  <c r="BB1003" i="5"/>
  <c r="AZ27" i="20"/>
  <c r="BC1003" i="5"/>
  <c r="BB941" i="5"/>
  <c r="BA27" i="20"/>
  <c r="BC941" i="5"/>
  <c r="BD1003" i="5"/>
  <c r="BD941" i="5"/>
  <c r="BE1003" i="5"/>
  <c r="BB27" i="20"/>
  <c r="BE941" i="5"/>
  <c r="BC27" i="20"/>
  <c r="BF1003" i="5"/>
  <c r="BD27" i="20"/>
  <c r="BF941" i="5"/>
  <c r="BG1003" i="5"/>
  <c r="BH1003" i="5"/>
  <c r="BE27" i="20"/>
  <c r="BG941" i="5"/>
  <c r="BI1003" i="5"/>
  <c r="BH941" i="5"/>
  <c r="BF27" i="20"/>
  <c r="BI941" i="5"/>
  <c r="BG27" i="20"/>
  <c r="BJ1003" i="5"/>
  <c r="BH27" i="20"/>
  <c r="BJ941" i="5"/>
  <c r="BK1003" i="5"/>
  <c r="BL1003" i="5"/>
  <c r="BK941" i="5"/>
  <c r="BI27" i="20"/>
  <c r="BM1003" i="5"/>
  <c r="BL941" i="5"/>
  <c r="BL955" i="5" s="1"/>
  <c r="BJ27" i="20"/>
  <c r="BM941" i="5"/>
  <c r="BK27" i="20"/>
  <c r="BN1003" i="5"/>
  <c r="BO1003" i="5"/>
  <c r="BN941" i="5"/>
  <c r="BL27" i="20"/>
  <c r="BO941" i="5"/>
  <c r="BP1003" i="5"/>
  <c r="BM27" i="20"/>
  <c r="BQ1003" i="5"/>
  <c r="BN27" i="20"/>
  <c r="BP941" i="5"/>
  <c r="BR1003" i="5"/>
  <c r="BQ941" i="5"/>
  <c r="BO27" i="20"/>
  <c r="BP27" i="20"/>
  <c r="BS1003" i="5"/>
  <c r="BR941" i="5"/>
  <c r="BQ27" i="20"/>
  <c r="BT1003" i="5"/>
  <c r="BS941" i="5"/>
  <c r="BT941" i="5"/>
  <c r="BU1003" i="5"/>
  <c r="BR27" i="20"/>
  <c r="BV1003" i="5"/>
  <c r="BU941" i="5"/>
  <c r="BS27" i="20"/>
  <c r="BT27" i="20"/>
  <c r="BW1003" i="5"/>
  <c r="BV941" i="5"/>
  <c r="BU27" i="20"/>
  <c r="BW941" i="5"/>
  <c r="BX1003" i="5"/>
  <c r="BY1003" i="5"/>
  <c r="BV27" i="20"/>
  <c r="BX941" i="5"/>
  <c r="BW27" i="20"/>
  <c r="BZ1003" i="5"/>
  <c r="BY941" i="5"/>
  <c r="BZ941" i="5"/>
  <c r="BX27" i="20"/>
  <c r="CA1003" i="5"/>
  <c r="CB1003" i="5"/>
  <c r="BY27" i="20"/>
  <c r="CA941" i="5"/>
  <c r="CC1003" i="5"/>
  <c r="BZ27" i="20"/>
  <c r="CB941" i="5"/>
  <c r="CA27" i="20"/>
  <c r="CD1003" i="5"/>
  <c r="CC941" i="5"/>
  <c r="CD941" i="5"/>
  <c r="CB27" i="20"/>
  <c r="CE1003" i="5"/>
  <c r="CF1003" i="5"/>
  <c r="CC27" i="20"/>
  <c r="CE941" i="5"/>
  <c r="CG1003" i="5"/>
  <c r="CD27" i="20"/>
  <c r="CF941" i="5"/>
  <c r="CG941" i="5"/>
  <c r="CH1003" i="5"/>
  <c r="CE27" i="20"/>
  <c r="CF27" i="20"/>
  <c r="CH941" i="5"/>
  <c r="CI1003" i="5"/>
  <c r="CG27" i="20"/>
  <c r="CI941" i="5"/>
  <c r="CJ1003" i="5"/>
  <c r="CJ941" i="5"/>
  <c r="CH27" i="20"/>
  <c r="CK1003" i="5"/>
  <c r="CL1003" i="5"/>
  <c r="CK941" i="5"/>
  <c r="CI27" i="20"/>
  <c r="CJ27" i="20"/>
  <c r="CM1003" i="5"/>
  <c r="CL941" i="5"/>
  <c r="CM941" i="5"/>
  <c r="CK27" i="20"/>
  <c r="CK30" i="20" s="1"/>
  <c r="CN1003" i="5"/>
  <c r="CN941" i="5"/>
  <c r="CO1003" i="5"/>
  <c r="CL27" i="20"/>
  <c r="CL30" i="20" s="1"/>
  <c r="CM27" i="20"/>
  <c r="CP1003" i="5"/>
  <c r="CO941" i="5"/>
  <c r="CN27" i="20"/>
  <c r="CN30" i="20" s="1"/>
  <c r="CQ1003" i="5"/>
  <c r="CP941" i="5"/>
  <c r="CQ941" i="5"/>
  <c r="CR1003" i="5"/>
  <c r="CO27" i="20"/>
  <c r="CO30" i="20" s="1"/>
  <c r="CS1003" i="5"/>
  <c r="CP27" i="20"/>
  <c r="CP30" i="20" s="1"/>
  <c r="CR941" i="5"/>
  <c r="CS941" i="5"/>
  <c r="CQ27" i="20"/>
  <c r="CQ30" i="20" s="1"/>
  <c r="CT1003" i="5"/>
  <c r="CT941" i="5"/>
  <c r="CU1003" i="5"/>
  <c r="CR27" i="20"/>
  <c r="CR30" i="20" s="1"/>
  <c r="CU941" i="5"/>
  <c r="CV1003" i="5"/>
  <c r="CS27" i="20"/>
  <c r="CS30" i="20" s="1"/>
  <c r="CV941" i="5"/>
  <c r="CW1003" i="5"/>
  <c r="CT27" i="20"/>
  <c r="CT30" i="20" s="1"/>
  <c r="CW941" i="5"/>
  <c r="CX1003" i="5"/>
  <c r="CU27" i="20"/>
  <c r="CU30" i="20" s="1"/>
  <c r="CY1003" i="5"/>
  <c r="CV27" i="20"/>
  <c r="CX941" i="5"/>
  <c r="CY941" i="5"/>
  <c r="CW27" i="20"/>
  <c r="CW30" i="20" s="1"/>
  <c r="CZ1003" i="5"/>
  <c r="CX27" i="20"/>
  <c r="CX30" i="20" s="1"/>
  <c r="CZ941" i="5"/>
  <c r="DA1003" i="5"/>
  <c r="CY27" i="20"/>
  <c r="DB1003" i="5"/>
  <c r="DA941" i="5"/>
  <c r="DC1003" i="5"/>
  <c r="DB941" i="5"/>
  <c r="CZ27" i="20"/>
  <c r="CZ30" i="20" s="1"/>
  <c r="DA27" i="20"/>
  <c r="DA30" i="20" s="1"/>
  <c r="DC941" i="5"/>
  <c r="DD1003" i="5"/>
  <c r="DD941" i="5"/>
  <c r="DB27" i="20"/>
  <c r="DB30" i="20" s="1"/>
  <c r="DE1003" i="5"/>
  <c r="DC27" i="20"/>
  <c r="DC30" i="20" s="1"/>
  <c r="DE941" i="5"/>
  <c r="DF1003" i="5"/>
  <c r="DG1003" i="5"/>
  <c r="DD27" i="20"/>
  <c r="DD30" i="20" s="1"/>
  <c r="DF941" i="5"/>
  <c r="DG941" i="5"/>
  <c r="DH1003" i="5"/>
  <c r="DE27" i="20"/>
  <c r="DE30" i="20" s="1"/>
  <c r="DI1003" i="5"/>
  <c r="DH941" i="5"/>
  <c r="DF27" i="20"/>
  <c r="DF30" i="20" s="1"/>
  <c r="DG27" i="20"/>
  <c r="DG30" i="20" s="1"/>
  <c r="DI941" i="5"/>
  <c r="DJ1003" i="5"/>
  <c r="DH27" i="20"/>
  <c r="DJ941" i="5"/>
  <c r="DK1003" i="5"/>
  <c r="DL1003" i="5"/>
  <c r="DI27" i="20"/>
  <c r="DI30" i="20" s="1"/>
  <c r="DK941" i="5"/>
  <c r="DJ27" i="20"/>
  <c r="DJ30" i="20" s="1"/>
  <c r="DM1003" i="5"/>
  <c r="DL941" i="5"/>
  <c r="DK27" i="20"/>
  <c r="DK30" i="20" s="1"/>
  <c r="DM941" i="5"/>
  <c r="DN1003" i="5"/>
  <c r="DN941" i="5"/>
  <c r="DL27" i="20"/>
  <c r="DL30" i="20" s="1"/>
  <c r="DO1003" i="5"/>
  <c r="DM27" i="20"/>
  <c r="DM30" i="20" s="1"/>
  <c r="DP1003" i="5"/>
  <c r="DO941" i="5"/>
  <c r="DN27" i="20"/>
  <c r="DN30" i="20" s="1"/>
  <c r="DQ1003" i="5"/>
  <c r="DP941" i="5"/>
  <c r="DP961" i="5" s="1"/>
  <c r="DR1003" i="5"/>
  <c r="DQ941" i="5"/>
  <c r="DO27" i="20"/>
  <c r="DO30" i="20" s="1"/>
  <c r="DR941" i="5"/>
  <c r="DR955" i="5" s="1"/>
  <c r="DP27" i="20"/>
  <c r="DP30" i="20" s="1"/>
  <c r="DS1003" i="5"/>
  <c r="DQ27" i="20"/>
  <c r="DQ30" i="20" s="1"/>
  <c r="DT1003" i="5"/>
  <c r="DS941" i="5"/>
  <c r="DT941" i="5"/>
  <c r="DT949" i="5" s="1"/>
  <c r="DR27" i="20"/>
  <c r="DR30" i="20" s="1"/>
  <c r="DU1003" i="5"/>
  <c r="DU941" i="5"/>
  <c r="DS27" i="20"/>
  <c r="DT27" i="20"/>
  <c r="DU27" i="20"/>
  <c r="DU30" i="20" s="1"/>
  <c r="DV27" i="20"/>
  <c r="DV30" i="20" s="1"/>
  <c r="DW27" i="20"/>
  <c r="DW30" i="20" s="1"/>
  <c r="DX27" i="20"/>
  <c r="DX30" i="20" s="1"/>
  <c r="DY27" i="20"/>
  <c r="DY30" i="20" s="1"/>
  <c r="DZ27" i="20"/>
  <c r="DZ30" i="20" s="1"/>
  <c r="EA27" i="20"/>
  <c r="EA30" i="20" s="1"/>
  <c r="EB27" i="20"/>
  <c r="EB30" i="20" s="1"/>
  <c r="EC27" i="20"/>
  <c r="EC30" i="20" s="1"/>
  <c r="ED27" i="20"/>
  <c r="ED30" i="20" s="1"/>
  <c r="EE27" i="20"/>
  <c r="E47" i="27"/>
  <c r="E48" i="27" s="1"/>
  <c r="M47" i="29"/>
  <c r="M48" i="29" s="1"/>
  <c r="M24" i="15"/>
  <c r="N281" i="5"/>
  <c r="N270" i="5"/>
  <c r="O46" i="29"/>
  <c r="J44" i="26"/>
  <c r="K44" i="15"/>
  <c r="J245" i="5"/>
  <c r="J312" i="5" s="1"/>
  <c r="X59" i="13"/>
  <c r="DD70" i="20"/>
  <c r="DD66" i="20"/>
  <c r="DD69" i="20" s="1"/>
  <c r="X70" i="20"/>
  <c r="X66" i="20"/>
  <c r="X69" i="20" s="1"/>
  <c r="O70" i="20"/>
  <c r="O66" i="20"/>
  <c r="O69" i="20" s="1"/>
  <c r="AU70" i="20"/>
  <c r="AU66" i="20"/>
  <c r="AU69" i="20" s="1"/>
  <c r="AD66" i="20"/>
  <c r="AD69" i="20" s="1"/>
  <c r="AD70" i="20"/>
  <c r="DP70" i="20"/>
  <c r="DP66" i="20"/>
  <c r="DP69" i="20" s="1"/>
  <c r="CT70" i="20"/>
  <c r="CT66" i="20"/>
  <c r="CT69" i="20" s="1"/>
  <c r="AT70" i="20"/>
  <c r="AT66" i="20"/>
  <c r="AM66" i="20"/>
  <c r="AM70" i="20"/>
  <c r="I230" i="18"/>
  <c r="DM6" i="18"/>
  <c r="I231" i="18" s="1"/>
  <c r="DB96" i="20"/>
  <c r="DB94" i="20"/>
  <c r="DB28" i="20"/>
  <c r="DB29" i="20" s="1"/>
  <c r="DB26" i="20"/>
  <c r="DM23" i="20"/>
  <c r="DM91" i="20"/>
  <c r="DY63" i="20"/>
  <c r="DY65" i="20" s="1"/>
  <c r="DZ691" i="5"/>
  <c r="DZ675" i="5"/>
  <c r="DZ674" i="5"/>
  <c r="DZ611" i="5"/>
  <c r="O46" i="33"/>
  <c r="I47" i="34"/>
  <c r="I48" i="34" s="1"/>
  <c r="D47" i="33"/>
  <c r="D48" i="33" s="1"/>
  <c r="J47" i="30"/>
  <c r="J48" i="30" s="1"/>
  <c r="E37" i="32"/>
  <c r="E44" i="32" s="1"/>
  <c r="G47" i="31"/>
  <c r="G48" i="31" s="1"/>
  <c r="G252" i="5"/>
  <c r="G254" i="5" s="1"/>
  <c r="G255" i="5" s="1"/>
  <c r="G261" i="5"/>
  <c r="G263" i="5" s="1"/>
  <c r="BM632" i="5"/>
  <c r="O42" i="33"/>
  <c r="K40" i="24"/>
  <c r="K42" i="24" s="1"/>
  <c r="E44" i="26"/>
  <c r="ED632" i="5"/>
  <c r="ED691" i="5" s="1"/>
  <c r="BA70" i="20"/>
  <c r="BA66" i="20"/>
  <c r="BG70" i="20"/>
  <c r="BG66" i="20"/>
  <c r="BG69" i="20" s="1"/>
  <c r="DA66" i="20"/>
  <c r="DA69" i="20" s="1"/>
  <c r="DA70" i="20"/>
  <c r="CF70" i="20"/>
  <c r="CF66" i="20"/>
  <c r="G66" i="20"/>
  <c r="G69" i="20" s="1"/>
  <c r="G70" i="20"/>
  <c r="AG70" i="20"/>
  <c r="AG66" i="20"/>
  <c r="BX70" i="20"/>
  <c r="BX66" i="20"/>
  <c r="DB70" i="20"/>
  <c r="DB66" i="20"/>
  <c r="DB69" i="20" s="1"/>
  <c r="U70" i="20"/>
  <c r="U66" i="20"/>
  <c r="AE66" i="20"/>
  <c r="AE69" i="20" s="1"/>
  <c r="AE70" i="20"/>
  <c r="AH70" i="20"/>
  <c r="AH66" i="20"/>
  <c r="AH69" i="20" s="1"/>
  <c r="D47" i="26"/>
  <c r="D48" i="26" s="1"/>
  <c r="O42" i="28"/>
  <c r="F40" i="24"/>
  <c r="F42" i="24" s="1"/>
  <c r="DP20" i="20"/>
  <c r="DO4" i="18"/>
  <c r="DQ692" i="5"/>
  <c r="DQ697" i="5"/>
  <c r="E44" i="31"/>
  <c r="F46" i="24"/>
  <c r="M32" i="24"/>
  <c r="G40" i="24"/>
  <c r="O35" i="31"/>
  <c r="O37" i="31" s="1"/>
  <c r="I19" i="24"/>
  <c r="I35" i="24" s="1"/>
  <c r="I37" i="24" s="1"/>
  <c r="DY59" i="13"/>
  <c r="DL59" i="13"/>
  <c r="DA59" i="13"/>
  <c r="CO59" i="13"/>
  <c r="CC59" i="13"/>
  <c r="BR59" i="13"/>
  <c r="BF59" i="13"/>
  <c r="AR59" i="13"/>
  <c r="P59" i="13"/>
  <c r="DU619" i="5"/>
  <c r="DC96" i="20"/>
  <c r="DC94" i="20"/>
  <c r="DN23" i="20"/>
  <c r="DC28" i="20"/>
  <c r="DC29" i="20" s="1"/>
  <c r="DC26" i="20"/>
  <c r="DN91" i="20"/>
  <c r="H261" i="5"/>
  <c r="H263" i="5" s="1"/>
  <c r="H252" i="5"/>
  <c r="H254" i="5" s="1"/>
  <c r="H255" i="5" s="1"/>
  <c r="J47" i="32"/>
  <c r="J48" i="32" s="1"/>
  <c r="D23" i="15"/>
  <c r="E264" i="5"/>
  <c r="E253" i="5"/>
  <c r="D47" i="27"/>
  <c r="D48" i="27" s="1"/>
  <c r="G47" i="34"/>
  <c r="G48" i="34" s="1"/>
  <c r="D47" i="34"/>
  <c r="D48" i="34" s="1"/>
  <c r="F47" i="28"/>
  <c r="F48" i="28" s="1"/>
  <c r="M252" i="5"/>
  <c r="M254" i="5" s="1"/>
  <c r="M255" i="5" s="1"/>
  <c r="M261" i="5"/>
  <c r="M263" i="5" s="1"/>
  <c r="EB63" i="20"/>
  <c r="EB65" i="20" s="1"/>
  <c r="EC675" i="5"/>
  <c r="EC674" i="5"/>
  <c r="EC691" i="5"/>
  <c r="EC611" i="5"/>
  <c r="C47" i="33"/>
  <c r="C48" i="33" s="1"/>
  <c r="N664" i="19"/>
  <c r="L14" i="34"/>
  <c r="BK20" i="20"/>
  <c r="BJ4" i="18"/>
  <c r="BL692" i="5"/>
  <c r="BL697" i="5"/>
  <c r="R19" i="19"/>
  <c r="AJ70" i="20"/>
  <c r="AJ66" i="20"/>
  <c r="AJ69" i="20" s="1"/>
  <c r="CJ70" i="20"/>
  <c r="CJ66" i="20"/>
  <c r="BT70" i="20"/>
  <c r="BT66" i="20"/>
  <c r="BT69" i="20" s="1"/>
  <c r="AW66" i="20"/>
  <c r="AW70" i="20"/>
  <c r="CI66" i="20"/>
  <c r="CI70" i="20"/>
  <c r="BC70" i="20"/>
  <c r="BC66" i="20"/>
  <c r="CA70" i="20"/>
  <c r="CA66" i="20"/>
  <c r="CA69" i="20" s="1"/>
  <c r="J295" i="5"/>
  <c r="J297" i="5" s="1"/>
  <c r="J286" i="5"/>
  <c r="J288" i="5" s="1"/>
  <c r="EF642" i="5"/>
  <c r="EF643" i="5" s="1"/>
  <c r="L44" i="15"/>
  <c r="O46" i="28"/>
  <c r="K261" i="5"/>
  <c r="K263" i="5" s="1"/>
  <c r="K252" i="5"/>
  <c r="K254" i="5" s="1"/>
  <c r="K255" i="5" s="1"/>
  <c r="D47" i="28"/>
  <c r="D48" i="28" s="1"/>
  <c r="I37" i="30"/>
  <c r="I44" i="30" s="1"/>
  <c r="H295" i="5"/>
  <c r="H297" i="5" s="1"/>
  <c r="H286" i="5"/>
  <c r="H288" i="5" s="1"/>
  <c r="DX59" i="13"/>
  <c r="DM59" i="13"/>
  <c r="CZ59" i="13"/>
  <c r="CM59" i="13"/>
  <c r="CB59" i="13"/>
  <c r="BQ59" i="13"/>
  <c r="BD59" i="13"/>
  <c r="AS59" i="13"/>
  <c r="Q59" i="13"/>
  <c r="L278" i="5"/>
  <c r="L280" i="5" s="1"/>
  <c r="L269" i="5"/>
  <c r="L271" i="5" s="1"/>
  <c r="L272" i="5" s="1"/>
  <c r="O269" i="5"/>
  <c r="O271" i="5" s="1"/>
  <c r="O272" i="5" s="1"/>
  <c r="M22" i="24"/>
  <c r="K130" i="21"/>
  <c r="AA5" i="2" s="1"/>
  <c r="G78" i="15"/>
  <c r="R277" i="19"/>
  <c r="I47" i="26"/>
  <c r="I48" i="26" s="1"/>
  <c r="K47" i="31"/>
  <c r="K48" i="31" s="1"/>
  <c r="H44" i="34"/>
  <c r="H24" i="15"/>
  <c r="I281" i="5"/>
  <c r="I270" i="5"/>
  <c r="L47" i="27"/>
  <c r="L48" i="27" s="1"/>
  <c r="AN33" i="3"/>
  <c r="AN34" i="3"/>
  <c r="AN35" i="3" s="1"/>
  <c r="C47" i="31"/>
  <c r="C48" i="31" s="1"/>
  <c r="E278" i="5"/>
  <c r="E280" i="5" s="1"/>
  <c r="E269" i="5"/>
  <c r="E271" i="5" s="1"/>
  <c r="E272" i="5" s="1"/>
  <c r="O35" i="27"/>
  <c r="O37" i="27" s="1"/>
  <c r="E19" i="24"/>
  <c r="E35" i="24" s="1"/>
  <c r="P327" i="19"/>
  <c r="N20" i="29"/>
  <c r="I370" i="5"/>
  <c r="EF617" i="5"/>
  <c r="CD70" i="20"/>
  <c r="CD66" i="20"/>
  <c r="CD69" i="20" s="1"/>
  <c r="BU70" i="20"/>
  <c r="BU66" i="20"/>
  <c r="BU69" i="20" s="1"/>
  <c r="AC70" i="20"/>
  <c r="AC66" i="20"/>
  <c r="DK70" i="20"/>
  <c r="DK66" i="20"/>
  <c r="DK69" i="20" s="1"/>
  <c r="D66" i="20"/>
  <c r="D70" i="20"/>
  <c r="DM70" i="20"/>
  <c r="DM66" i="20"/>
  <c r="DM69" i="20" s="1"/>
  <c r="BB66" i="20"/>
  <c r="BB69" i="20" s="1"/>
  <c r="BB70" i="20"/>
  <c r="CH70" i="20"/>
  <c r="CH66" i="20"/>
  <c r="CH69" i="20" s="1"/>
  <c r="CE70" i="20"/>
  <c r="CE66" i="20"/>
  <c r="CE69" i="20" s="1"/>
  <c r="DG66" i="20"/>
  <c r="DG69" i="20" s="1"/>
  <c r="DG70" i="20"/>
  <c r="L19" i="24"/>
  <c r="BP64" i="20"/>
  <c r="BP65" i="20" s="1"/>
  <c r="BQ624" i="5"/>
  <c r="BQ633" i="5"/>
  <c r="BQ691" i="5"/>
  <c r="BQ685" i="5"/>
  <c r="K22" i="15"/>
  <c r="L247" i="5"/>
  <c r="L236" i="5"/>
  <c r="E46" i="24"/>
  <c r="O35" i="32"/>
  <c r="O37" i="32" s="1"/>
  <c r="J19" i="24"/>
  <c r="J35" i="24" s="1"/>
  <c r="M37" i="30"/>
  <c r="M44" i="30" s="1"/>
  <c r="DW59" i="13"/>
  <c r="DK59" i="13"/>
  <c r="CY59" i="13"/>
  <c r="CL59" i="13"/>
  <c r="BZ59" i="13"/>
  <c r="BO59" i="13"/>
  <c r="BC59" i="13"/>
  <c r="AP59" i="13"/>
  <c r="M59" i="13"/>
  <c r="H46" i="24"/>
  <c r="EE656" i="5"/>
  <c r="M30" i="24"/>
  <c r="T59" i="13"/>
  <c r="K278" i="5"/>
  <c r="K280" i="5" s="1"/>
  <c r="K269" i="5"/>
  <c r="K271" i="5" s="1"/>
  <c r="K272" i="5" s="1"/>
  <c r="O35" i="33"/>
  <c r="O37" i="33" s="1"/>
  <c r="K19" i="24"/>
  <c r="K35" i="24" s="1"/>
  <c r="J244" i="5"/>
  <c r="J235" i="5"/>
  <c r="J237" i="5" s="1"/>
  <c r="J238" i="5" s="1"/>
  <c r="L44" i="33"/>
  <c r="M47" i="28"/>
  <c r="M48" i="28" s="1"/>
  <c r="BH9" i="18"/>
  <c r="L109" i="18" s="1"/>
  <c r="BJ730" i="5"/>
  <c r="BJ739" i="5" s="1"/>
  <c r="O42" i="31"/>
  <c r="I40" i="24"/>
  <c r="I42" i="24" s="1"/>
  <c r="O130" i="21"/>
  <c r="AE5" i="2" s="1"/>
  <c r="K78" i="15"/>
  <c r="R561" i="19"/>
  <c r="D44" i="15"/>
  <c r="M29" i="24"/>
  <c r="G47" i="26"/>
  <c r="G48" i="26" s="1"/>
  <c r="AV66" i="20"/>
  <c r="AV69" i="20" s="1"/>
  <c r="AV70" i="20"/>
  <c r="DZ65" i="20"/>
  <c r="DW65" i="20"/>
  <c r="AA70" i="20"/>
  <c r="AA66" i="20"/>
  <c r="AA69" i="20" s="1"/>
  <c r="BS70" i="20"/>
  <c r="BS66" i="20"/>
  <c r="BS69" i="20" s="1"/>
  <c r="CV70" i="20"/>
  <c r="CV66" i="20"/>
  <c r="K70" i="20"/>
  <c r="K66" i="20"/>
  <c r="K69" i="20" s="1"/>
  <c r="O46" i="30"/>
  <c r="G244" i="5"/>
  <c r="G246" i="5" s="1"/>
  <c r="G235" i="5"/>
  <c r="G237" i="5" s="1"/>
  <c r="G238" i="5" s="1"/>
  <c r="D16" i="24"/>
  <c r="M22" i="15"/>
  <c r="N247" i="5"/>
  <c r="N236" i="5"/>
  <c r="E309" i="5"/>
  <c r="E227" i="5"/>
  <c r="E218" i="5"/>
  <c r="R18" i="19"/>
  <c r="N682" i="19"/>
  <c r="L20" i="34"/>
  <c r="CK66" i="20"/>
  <c r="CK70" i="20"/>
  <c r="BH70" i="20"/>
  <c r="BH66" i="20"/>
  <c r="BH69" i="20" s="1"/>
  <c r="L66" i="20"/>
  <c r="L69" i="20" s="1"/>
  <c r="L70" i="20"/>
  <c r="AO66" i="20"/>
  <c r="AO70" i="20"/>
  <c r="BY70" i="20"/>
  <c r="BY66" i="20"/>
  <c r="BY69" i="20" s="1"/>
  <c r="CX66" i="20"/>
  <c r="CX70" i="20"/>
  <c r="N70" i="20"/>
  <c r="N66" i="20"/>
  <c r="AN70" i="20"/>
  <c r="AN66" i="20"/>
  <c r="AN69" i="20" s="1"/>
  <c r="AR70" i="20"/>
  <c r="AR66" i="20"/>
  <c r="AR69" i="20" s="1"/>
  <c r="CO70" i="20"/>
  <c r="CO66" i="20"/>
  <c r="CO69" i="20" s="1"/>
  <c r="I261" i="5"/>
  <c r="I263" i="5" s="1"/>
  <c r="I252" i="5"/>
  <c r="I254" i="5" s="1"/>
  <c r="I255" i="5" s="1"/>
  <c r="N130" i="21"/>
  <c r="AD5" i="2" s="1"/>
  <c r="J78" i="15"/>
  <c r="R490" i="19"/>
  <c r="O46" i="26"/>
  <c r="F47" i="33"/>
  <c r="F48" i="33" s="1"/>
  <c r="AE59" i="13"/>
  <c r="M47" i="31"/>
  <c r="M48" i="31" s="1"/>
  <c r="M23" i="24"/>
  <c r="G47" i="27"/>
  <c r="G48" i="27" s="1"/>
  <c r="F44" i="15"/>
  <c r="DV24" i="18"/>
  <c r="F274" i="18" s="1"/>
  <c r="DY610" i="5"/>
  <c r="DX716" i="5"/>
  <c r="DV8" i="18" s="1"/>
  <c r="F258" i="18" s="1"/>
  <c r="H19" i="24"/>
  <c r="DR685" i="5"/>
  <c r="N663" i="19"/>
  <c r="L13" i="34"/>
  <c r="N44" i="28"/>
  <c r="CL70" i="20"/>
  <c r="CL66" i="20"/>
  <c r="BR70" i="20"/>
  <c r="BR66" i="20"/>
  <c r="BR69" i="20" s="1"/>
  <c r="DE66" i="20"/>
  <c r="DE70" i="20"/>
  <c r="BF70" i="20"/>
  <c r="BF66" i="20"/>
  <c r="AY70" i="20"/>
  <c r="AY66" i="20"/>
  <c r="AY69" i="20" s="1"/>
  <c r="CQ66" i="20"/>
  <c r="CQ70" i="20"/>
  <c r="CG66" i="20"/>
  <c r="CG69" i="20" s="1"/>
  <c r="CG70" i="20"/>
  <c r="DL70" i="20"/>
  <c r="DL66" i="20"/>
  <c r="DL69" i="20" s="1"/>
  <c r="BI66" i="20"/>
  <c r="BI69" i="20" s="1"/>
  <c r="BI70" i="20"/>
  <c r="E70" i="20"/>
  <c r="E66" i="20"/>
  <c r="AL70" i="20"/>
  <c r="AL66" i="20"/>
  <c r="AL69" i="20" s="1"/>
  <c r="AK66" i="20"/>
  <c r="AK70" i="20"/>
  <c r="AS70" i="20"/>
  <c r="AS66" i="20"/>
  <c r="AS69" i="20" s="1"/>
  <c r="P130" i="21"/>
  <c r="AF5" i="2" s="1"/>
  <c r="L78" i="15"/>
  <c r="R632" i="19"/>
  <c r="EA63" i="20"/>
  <c r="EA65" i="20" s="1"/>
  <c r="EB675" i="5"/>
  <c r="EB674" i="5"/>
  <c r="EB691" i="5"/>
  <c r="EB611" i="5"/>
  <c r="DA99" i="20"/>
  <c r="DB763" i="5" s="1"/>
  <c r="K44" i="32"/>
  <c r="F44" i="34"/>
  <c r="E44" i="15"/>
  <c r="G309" i="5"/>
  <c r="G227" i="5"/>
  <c r="G218" i="5"/>
  <c r="R160" i="19"/>
  <c r="F244" i="5"/>
  <c r="F246" i="5" s="1"/>
  <c r="F235" i="5"/>
  <c r="F237" i="5" s="1"/>
  <c r="F238" i="5" s="1"/>
  <c r="EC57" i="20"/>
  <c r="EC58" i="20" s="1"/>
  <c r="DF70" i="20"/>
  <c r="DF66" i="20"/>
  <c r="DF69" i="20" s="1"/>
  <c r="Q70" i="20"/>
  <c r="Q66" i="20"/>
  <c r="Q69" i="20" s="1"/>
  <c r="M70" i="20"/>
  <c r="M66" i="20"/>
  <c r="M69" i="20" s="1"/>
  <c r="P70" i="20"/>
  <c r="P66" i="20"/>
  <c r="AB70" i="20"/>
  <c r="AB66" i="20"/>
  <c r="AB69" i="20" s="1"/>
  <c r="DH66" i="20"/>
  <c r="DH69" i="20" s="1"/>
  <c r="DH70" i="20"/>
  <c r="CR70" i="20"/>
  <c r="CR66" i="20"/>
  <c r="Y66" i="20"/>
  <c r="Y69" i="20" s="1"/>
  <c r="Y70" i="20"/>
  <c r="L688" i="19"/>
  <c r="J41" i="34"/>
  <c r="K309" i="5"/>
  <c r="K227" i="5"/>
  <c r="K218" i="5"/>
  <c r="R444" i="19"/>
  <c r="O35" i="26"/>
  <c r="O37" i="26" s="1"/>
  <c r="D19" i="24"/>
  <c r="G24" i="15"/>
  <c r="H281" i="5"/>
  <c r="H270" i="5"/>
  <c r="DT618" i="5"/>
  <c r="N228" i="5" s="1"/>
  <c r="K44" i="28"/>
  <c r="K47" i="33"/>
  <c r="K48" i="33" s="1"/>
  <c r="I309" i="5"/>
  <c r="I227" i="5"/>
  <c r="I218" i="5"/>
  <c r="R302" i="19"/>
  <c r="K23" i="15"/>
  <c r="L264" i="5"/>
  <c r="L253" i="5"/>
  <c r="F309" i="5"/>
  <c r="F227" i="5"/>
  <c r="F218" i="5"/>
  <c r="R89" i="19"/>
  <c r="DK9" i="18"/>
  <c r="G234" i="18" s="1"/>
  <c r="DM730" i="5"/>
  <c r="H227" i="5"/>
  <c r="H218" i="5"/>
  <c r="H309" i="5"/>
  <c r="R231" i="19"/>
  <c r="N44" i="15"/>
  <c r="BQ64" i="20"/>
  <c r="BQ65" i="20" s="1"/>
  <c r="BR624" i="5"/>
  <c r="BR633" i="5"/>
  <c r="BR691" i="5"/>
  <c r="BR685" i="5"/>
  <c r="DX620" i="5"/>
  <c r="CY66" i="20"/>
  <c r="CY69" i="20" s="1"/>
  <c r="CY70" i="20"/>
  <c r="CU70" i="20"/>
  <c r="CU66" i="20"/>
  <c r="AP66" i="20"/>
  <c r="AP70" i="20"/>
  <c r="DC70" i="20"/>
  <c r="DC66" i="20"/>
  <c r="AI70" i="20"/>
  <c r="AI66" i="20"/>
  <c r="AI69" i="20" s="1"/>
  <c r="CS66" i="20"/>
  <c r="CS70" i="20"/>
  <c r="CC70" i="20"/>
  <c r="CC66" i="20"/>
  <c r="F66" i="20"/>
  <c r="F70" i="20"/>
  <c r="CM66" i="20"/>
  <c r="CM70" i="20"/>
  <c r="DJ70" i="20"/>
  <c r="DJ66" i="20"/>
  <c r="AF70" i="20"/>
  <c r="AF66" i="20"/>
  <c r="AF69" i="20" s="1"/>
  <c r="H70" i="20"/>
  <c r="H66" i="20"/>
  <c r="AQ66" i="20"/>
  <c r="AQ69" i="20" s="1"/>
  <c r="AQ70" i="20"/>
  <c r="D40" i="15"/>
  <c r="R34" i="19"/>
  <c r="L683" i="19"/>
  <c r="DP712" i="5"/>
  <c r="J21" i="34"/>
  <c r="G295" i="5"/>
  <c r="G297" i="5" s="1"/>
  <c r="G286" i="5"/>
  <c r="G288" i="5" s="1"/>
  <c r="M295" i="5"/>
  <c r="M297" i="5" s="1"/>
  <c r="M286" i="5"/>
  <c r="M288" i="5" s="1"/>
  <c r="O652" i="19"/>
  <c r="O677" i="19"/>
  <c r="J229" i="18"/>
  <c r="K295" i="5"/>
  <c r="K297" i="5" s="1"/>
  <c r="K286" i="5"/>
  <c r="K288" i="5" s="1"/>
  <c r="C47" i="26"/>
  <c r="C48" i="26" s="1"/>
  <c r="N59" i="13"/>
  <c r="DS59" i="13"/>
  <c r="DF59" i="13"/>
  <c r="CT59" i="13"/>
  <c r="CI59" i="13"/>
  <c r="BV59" i="13"/>
  <c r="BJ59" i="13"/>
  <c r="AY59" i="13"/>
  <c r="D25" i="15"/>
  <c r="E298" i="5"/>
  <c r="E300" i="5" s="1"/>
  <c r="E287" i="5"/>
  <c r="P659" i="19"/>
  <c r="Q658" i="19"/>
  <c r="G44" i="29"/>
  <c r="EA685" i="5"/>
  <c r="I46" i="24"/>
  <c r="EB31" i="3"/>
  <c r="EB32" i="3" s="1"/>
  <c r="EC26" i="3"/>
  <c r="DY24" i="16"/>
  <c r="DY25" i="16" s="1"/>
  <c r="DY19" i="16" s="1"/>
  <c r="M31" i="24"/>
  <c r="L47" i="28"/>
  <c r="L48" i="28" s="1"/>
  <c r="C47" i="34"/>
  <c r="C48" i="34" s="1"/>
  <c r="L309" i="5"/>
  <c r="L227" i="5"/>
  <c r="L218" i="5"/>
  <c r="R515" i="19"/>
  <c r="DN70" i="20"/>
  <c r="DN66" i="20"/>
  <c r="DN69" i="20" s="1"/>
  <c r="R66" i="20"/>
  <c r="R69" i="20" s="1"/>
  <c r="R70" i="20"/>
  <c r="BZ70" i="20"/>
  <c r="BZ66" i="20"/>
  <c r="BZ69" i="20" s="1"/>
  <c r="I70" i="20"/>
  <c r="I66" i="20"/>
  <c r="J66" i="20"/>
  <c r="J70" i="20"/>
  <c r="DO70" i="20"/>
  <c r="DO66" i="20"/>
  <c r="DO69" i="20" s="1"/>
  <c r="W70" i="20"/>
  <c r="W66" i="20"/>
  <c r="BE70" i="20"/>
  <c r="BE66" i="20"/>
  <c r="S66" i="20"/>
  <c r="S69" i="20" s="1"/>
  <c r="S70" i="20"/>
  <c r="BD70" i="20"/>
  <c r="BD66" i="20"/>
  <c r="EE96" i="20"/>
  <c r="EE94" i="20"/>
  <c r="G95" i="20" s="1"/>
  <c r="M28" i="24"/>
  <c r="EE630" i="5"/>
  <c r="BM64" i="20"/>
  <c r="BM65" i="20" s="1"/>
  <c r="BN633" i="5"/>
  <c r="BN624" i="5"/>
  <c r="BN691" i="5"/>
  <c r="BN685" i="5"/>
  <c r="I44" i="27"/>
  <c r="EE670" i="5"/>
  <c r="EE671" i="5" s="1"/>
  <c r="J44" i="15"/>
  <c r="DO19" i="20"/>
  <c r="I130" i="21"/>
  <c r="Y5" i="2" s="1"/>
  <c r="E78" i="15"/>
  <c r="R135" i="19"/>
  <c r="K25" i="15"/>
  <c r="L298" i="5"/>
  <c r="L287" i="5"/>
  <c r="M309" i="5"/>
  <c r="M227" i="5"/>
  <c r="M218" i="5"/>
  <c r="R586" i="19"/>
  <c r="J130" i="21"/>
  <c r="Z5" i="2" s="1"/>
  <c r="F78" i="15"/>
  <c r="R206" i="19"/>
  <c r="J704" i="19"/>
  <c r="J706" i="19"/>
  <c r="O42" i="26"/>
  <c r="D40" i="24"/>
  <c r="L24" i="15"/>
  <c r="M281" i="5"/>
  <c r="M270" i="5"/>
  <c r="E58" i="13"/>
  <c r="D58" i="13" s="1"/>
  <c r="G57" i="13"/>
  <c r="D57" i="13"/>
  <c r="AA59" i="13"/>
  <c r="W59" i="13"/>
  <c r="U59" i="13"/>
  <c r="V59" i="13"/>
  <c r="J269" i="5"/>
  <c r="J271" i="5" s="1"/>
  <c r="J272" i="5" s="1"/>
  <c r="J278" i="5"/>
  <c r="J280" i="5" s="1"/>
  <c r="J332" i="5"/>
  <c r="I45" i="15" s="1"/>
  <c r="N227" i="5"/>
  <c r="N309" i="5"/>
  <c r="N218" i="5"/>
  <c r="R657" i="19"/>
  <c r="L44" i="30"/>
  <c r="O46" i="31"/>
  <c r="EA34" i="3"/>
  <c r="EA35" i="3" s="1"/>
  <c r="EA33" i="3"/>
  <c r="EA18" i="16"/>
  <c r="DZ22" i="16"/>
  <c r="DZ23" i="16" s="1"/>
  <c r="G19" i="24"/>
  <c r="I295" i="5"/>
  <c r="I297" i="5" s="1"/>
  <c r="I286" i="5"/>
  <c r="I288" i="5" s="1"/>
  <c r="O252" i="5"/>
  <c r="O254" i="5" s="1"/>
  <c r="O255" i="5" s="1"/>
  <c r="E44" i="33"/>
  <c r="J46" i="24"/>
  <c r="O307" i="5"/>
  <c r="M44" i="26"/>
  <c r="L40" i="24"/>
  <c r="N295" i="5"/>
  <c r="N297" i="5" s="1"/>
  <c r="N286" i="5"/>
  <c r="N288" i="5" s="1"/>
  <c r="DX685" i="5"/>
  <c r="Z70" i="20"/>
  <c r="Z66" i="20"/>
  <c r="CP70" i="20"/>
  <c r="CP66" i="20"/>
  <c r="BK65" i="20"/>
  <c r="BJ70" i="20"/>
  <c r="BJ66" i="20"/>
  <c r="AZ70" i="20"/>
  <c r="AZ66" i="20"/>
  <c r="AZ69" i="20" s="1"/>
  <c r="BG95" i="20" l="1"/>
  <c r="BG98" i="20" s="1"/>
  <c r="BH762" i="5" s="1"/>
  <c r="EE54" i="20"/>
  <c r="EE56" i="20" s="1"/>
  <c r="EE57" i="20" s="1"/>
  <c r="EE58" i="20" s="1"/>
  <c r="N248" i="5"/>
  <c r="O227" i="5"/>
  <c r="DH95" i="20"/>
  <c r="X115" i="20" s="1"/>
  <c r="AL95" i="20"/>
  <c r="CJ95" i="20"/>
  <c r="CJ98" i="20" s="1"/>
  <c r="CK762" i="5" s="1"/>
  <c r="AF95" i="20"/>
  <c r="CL95" i="20"/>
  <c r="CL98" i="20" s="1"/>
  <c r="CM762" i="5" s="1"/>
  <c r="AD95" i="20"/>
  <c r="N95" i="20"/>
  <c r="BT95" i="20"/>
  <c r="BT98" i="20" s="1"/>
  <c r="BU762" i="5" s="1"/>
  <c r="CO95" i="20"/>
  <c r="CO98" i="20" s="1"/>
  <c r="CP762" i="5" s="1"/>
  <c r="CB95" i="20"/>
  <c r="CB98" i="20" s="1"/>
  <c r="CC762" i="5" s="1"/>
  <c r="EC95" i="20"/>
  <c r="J95" i="20"/>
  <c r="DZ95" i="20"/>
  <c r="DZ98" i="20" s="1"/>
  <c r="EA762" i="5" s="1"/>
  <c r="BR95" i="20"/>
  <c r="BR98" i="20" s="1"/>
  <c r="BS762" i="5" s="1"/>
  <c r="M95" i="20"/>
  <c r="DU95" i="20"/>
  <c r="DU98" i="20" s="1"/>
  <c r="DV762" i="5" s="1"/>
  <c r="BQ95" i="20"/>
  <c r="BQ98" i="20" s="1"/>
  <c r="BR762" i="5" s="1"/>
  <c r="I95" i="20"/>
  <c r="DG95" i="20"/>
  <c r="DG98" i="20" s="1"/>
  <c r="DH762" i="5" s="1"/>
  <c r="DC95" i="20"/>
  <c r="DC98" i="20" s="1"/>
  <c r="DD762" i="5" s="1"/>
  <c r="AZ95" i="20"/>
  <c r="AZ98" i="20" s="1"/>
  <c r="BA762" i="5" s="1"/>
  <c r="BA95" i="20"/>
  <c r="BA98" i="20" s="1"/>
  <c r="BB762" i="5" s="1"/>
  <c r="DD95" i="20"/>
  <c r="DD98" i="20" s="1"/>
  <c r="DE762" i="5" s="1"/>
  <c r="AY95" i="20"/>
  <c r="CX95" i="20"/>
  <c r="CX98" i="20" s="1"/>
  <c r="CY762" i="5" s="1"/>
  <c r="AU95" i="20"/>
  <c r="O308" i="5"/>
  <c r="K248" i="5"/>
  <c r="H282" i="5"/>
  <c r="O309" i="5"/>
  <c r="O302" i="5" s="1"/>
  <c r="EA95" i="20"/>
  <c r="EA98" i="20" s="1"/>
  <c r="EB762" i="5" s="1"/>
  <c r="CK95" i="20"/>
  <c r="CK98" i="20" s="1"/>
  <c r="CL762" i="5" s="1"/>
  <c r="AH95" i="20"/>
  <c r="DP95" i="20"/>
  <c r="DP98" i="20" s="1"/>
  <c r="DQ762" i="5" s="1"/>
  <c r="BS95" i="20"/>
  <c r="BS98" i="20" s="1"/>
  <c r="BT762" i="5" s="1"/>
  <c r="AE95" i="20"/>
  <c r="G115" i="20" s="1"/>
  <c r="E299" i="5"/>
  <c r="CI95" i="20"/>
  <c r="CI98" i="20" s="1"/>
  <c r="CJ762" i="5" s="1"/>
  <c r="Z95" i="20"/>
  <c r="AS95" i="20"/>
  <c r="DV95" i="20"/>
  <c r="DV98" i="20" s="1"/>
  <c r="DW762" i="5" s="1"/>
  <c r="CZ95" i="20"/>
  <c r="CZ98" i="20" s="1"/>
  <c r="DA762" i="5" s="1"/>
  <c r="CG95" i="20"/>
  <c r="CG98" i="20" s="1"/>
  <c r="CH762" i="5" s="1"/>
  <c r="BM95" i="20"/>
  <c r="AV95" i="20"/>
  <c r="V95" i="20"/>
  <c r="D95" i="20"/>
  <c r="O115" i="20" s="1"/>
  <c r="DT95" i="20"/>
  <c r="Y115" i="20" s="1"/>
  <c r="DA95" i="20"/>
  <c r="DA98" i="20" s="1"/>
  <c r="DB762" i="5" s="1"/>
  <c r="BP95" i="20"/>
  <c r="BP98" i="20" s="1"/>
  <c r="BQ762" i="5" s="1"/>
  <c r="F95" i="20"/>
  <c r="DS95" i="20"/>
  <c r="DS98" i="20" s="1"/>
  <c r="DT762" i="5" s="1"/>
  <c r="CW95" i="20"/>
  <c r="CW98" i="20" s="1"/>
  <c r="CX762" i="5" s="1"/>
  <c r="CE95" i="20"/>
  <c r="CE98" i="20" s="1"/>
  <c r="CF762" i="5" s="1"/>
  <c r="BL95" i="20"/>
  <c r="BL98" i="20" s="1"/>
  <c r="BM762" i="5" s="1"/>
  <c r="AP95" i="20"/>
  <c r="W95" i="20"/>
  <c r="E95" i="20"/>
  <c r="Y95" i="20"/>
  <c r="DO95" i="20"/>
  <c r="DO98" i="20" s="1"/>
  <c r="DP762" i="5" s="1"/>
  <c r="BF95" i="20"/>
  <c r="BF98" i="20" s="1"/>
  <c r="BG762" i="5" s="1"/>
  <c r="T95" i="20"/>
  <c r="CU95" i="20"/>
  <c r="CU98" i="20" s="1"/>
  <c r="CV762" i="5" s="1"/>
  <c r="BZ95" i="20"/>
  <c r="BZ98" i="20" s="1"/>
  <c r="CA762" i="5" s="1"/>
  <c r="AN95" i="20"/>
  <c r="R115" i="20" s="1"/>
  <c r="DN95" i="20"/>
  <c r="DN98" i="20" s="1"/>
  <c r="DO762" i="5" s="1"/>
  <c r="CS95" i="20"/>
  <c r="CS98" i="20" s="1"/>
  <c r="CT762" i="5" s="1"/>
  <c r="BY95" i="20"/>
  <c r="BY98" i="20" s="1"/>
  <c r="BZ762" i="5" s="1"/>
  <c r="BH95" i="20"/>
  <c r="BH98" i="20" s="1"/>
  <c r="BI762" i="5" s="1"/>
  <c r="AO95" i="20"/>
  <c r="S95" i="20"/>
  <c r="F115" i="20" s="1"/>
  <c r="DJ95" i="20"/>
  <c r="DJ98" i="20" s="1"/>
  <c r="DK762" i="5" s="1"/>
  <c r="CQ95" i="20"/>
  <c r="CQ98" i="20" s="1"/>
  <c r="CR762" i="5" s="1"/>
  <c r="BX95" i="20"/>
  <c r="U115" i="20" s="1"/>
  <c r="BE95" i="20"/>
  <c r="BE98" i="20" s="1"/>
  <c r="BF762" i="5" s="1"/>
  <c r="AI95" i="20"/>
  <c r="Q95" i="20"/>
  <c r="EB95" i="20"/>
  <c r="EB98" i="20" s="1"/>
  <c r="EC762" i="5" s="1"/>
  <c r="DI95" i="20"/>
  <c r="DI98" i="20" s="1"/>
  <c r="DJ762" i="5" s="1"/>
  <c r="CP95" i="20"/>
  <c r="CP98" i="20" s="1"/>
  <c r="CQ762" i="5" s="1"/>
  <c r="BV95" i="20"/>
  <c r="BV98" i="20" s="1"/>
  <c r="BW762" i="5" s="1"/>
  <c r="BC95" i="20"/>
  <c r="BC98" i="20" s="1"/>
  <c r="BD762" i="5" s="1"/>
  <c r="AJ95" i="20"/>
  <c r="P95" i="20"/>
  <c r="P115" i="20" s="1"/>
  <c r="M248" i="5"/>
  <c r="DM95" i="20"/>
  <c r="DM98" i="20" s="1"/>
  <c r="DN762" i="5" s="1"/>
  <c r="CV95" i="20"/>
  <c r="CV98" i="20" s="1"/>
  <c r="CW762" i="5" s="1"/>
  <c r="CD95" i="20"/>
  <c r="CD98" i="20" s="1"/>
  <c r="CE762" i="5" s="1"/>
  <c r="BK95" i="20"/>
  <c r="BK98" i="20" s="1"/>
  <c r="BL762" i="5" s="1"/>
  <c r="AT95" i="20"/>
  <c r="AC95" i="20"/>
  <c r="H95" i="20"/>
  <c r="N265" i="5"/>
  <c r="F270" i="5"/>
  <c r="F281" i="5"/>
  <c r="F282" i="5"/>
  <c r="M282" i="5"/>
  <c r="E265" i="5"/>
  <c r="O332" i="5"/>
  <c r="N45" i="15" s="1"/>
  <c r="L265" i="5"/>
  <c r="I282" i="5"/>
  <c r="L248" i="5"/>
  <c r="L289" i="5"/>
  <c r="L305" i="5" s="1"/>
  <c r="N282" i="5"/>
  <c r="DP956" i="5"/>
  <c r="H236" i="5"/>
  <c r="O47" i="26"/>
  <c r="O48" i="26" s="1"/>
  <c r="H247" i="5"/>
  <c r="EC98" i="20"/>
  <c r="ED762" i="5" s="1"/>
  <c r="H248" i="5"/>
  <c r="N249" i="5"/>
  <c r="O44" i="32"/>
  <c r="I236" i="5"/>
  <c r="I247" i="5"/>
  <c r="I248" i="5"/>
  <c r="DK72" i="20"/>
  <c r="DK74" i="20" s="1"/>
  <c r="DK80" i="20" s="1"/>
  <c r="DK81" i="20" s="1"/>
  <c r="DK82" i="20" s="1"/>
  <c r="J47" i="24"/>
  <c r="J48" i="24" s="1"/>
  <c r="J37" i="24"/>
  <c r="J44" i="24" s="1"/>
  <c r="AR72" i="20"/>
  <c r="AR74" i="20" s="1"/>
  <c r="AR80" i="20" s="1"/>
  <c r="AR81" i="20" s="1"/>
  <c r="AR82" i="20" s="1"/>
  <c r="CA72" i="20"/>
  <c r="CA74" i="20" s="1"/>
  <c r="CA80" i="20" s="1"/>
  <c r="CA81" i="20" s="1"/>
  <c r="CA82" i="20" s="1"/>
  <c r="O47" i="28"/>
  <c r="O48" i="28" s="1"/>
  <c r="J246" i="5"/>
  <c r="J247" i="5" s="1"/>
  <c r="O44" i="27"/>
  <c r="AV72" i="20"/>
  <c r="AV74" i="20" s="1"/>
  <c r="E47" i="24"/>
  <c r="E48" i="24" s="1"/>
  <c r="L249" i="5"/>
  <c r="G72" i="20"/>
  <c r="G74" i="20" s="1"/>
  <c r="G80" i="20" s="1"/>
  <c r="G81" i="20" s="1"/>
  <c r="G82" i="20" s="1"/>
  <c r="I44" i="24"/>
  <c r="CW72" i="20"/>
  <c r="CW74" i="20" s="1"/>
  <c r="CW80" i="20" s="1"/>
  <c r="CW81" i="20" s="1"/>
  <c r="CW82" i="20" s="1"/>
  <c r="O44" i="28"/>
  <c r="BM98" i="20"/>
  <c r="BN762" i="5" s="1"/>
  <c r="BV72" i="20"/>
  <c r="BV74" i="20" s="1"/>
  <c r="BV80" i="20" s="1"/>
  <c r="BV81" i="20" s="1"/>
  <c r="BV82" i="20" s="1"/>
  <c r="O351" i="19"/>
  <c r="K47" i="24"/>
  <c r="K48" i="24" s="1"/>
  <c r="BH72" i="20"/>
  <c r="BH74" i="20" s="1"/>
  <c r="BH80" i="20" s="1"/>
  <c r="BH81" i="20" s="1"/>
  <c r="BH82" i="20" s="1"/>
  <c r="X72" i="20"/>
  <c r="X74" i="20" s="1"/>
  <c r="X80" i="20" s="1"/>
  <c r="X81" i="20" s="1"/>
  <c r="X82" i="20" s="1"/>
  <c r="AL72" i="20"/>
  <c r="AL74" i="20" s="1"/>
  <c r="AL80" i="20" s="1"/>
  <c r="AL81" i="20" s="1"/>
  <c r="AL82" i="20" s="1"/>
  <c r="O44" i="33"/>
  <c r="O260" i="5"/>
  <c r="O261" i="5" s="1"/>
  <c r="CZ72" i="20"/>
  <c r="CZ74" i="20" s="1"/>
  <c r="CZ80" i="20" s="1"/>
  <c r="CZ81" i="20" s="1"/>
  <c r="CZ82" i="20" s="1"/>
  <c r="AQ72" i="20"/>
  <c r="AQ74" i="20" s="1"/>
  <c r="AQ80" i="20" s="1"/>
  <c r="AQ81" i="20" s="1"/>
  <c r="AQ82" i="20" s="1"/>
  <c r="BY72" i="20"/>
  <c r="BY74" i="20" s="1"/>
  <c r="BY80" i="20" s="1"/>
  <c r="BY81" i="20" s="1"/>
  <c r="BY82" i="20" s="1"/>
  <c r="AJ72" i="20"/>
  <c r="AJ74" i="20" s="1"/>
  <c r="BW72" i="20"/>
  <c r="BW74" i="20" s="1"/>
  <c r="BW80" i="20" s="1"/>
  <c r="BW81" i="20" s="1"/>
  <c r="BW82" i="20" s="1"/>
  <c r="AU72" i="20"/>
  <c r="AU74" i="20" s="1"/>
  <c r="AU80" i="20" s="1"/>
  <c r="AU81" i="20" s="1"/>
  <c r="AU82" i="20" s="1"/>
  <c r="DM72" i="20"/>
  <c r="DM74" i="20" s="1"/>
  <c r="DM80" i="20" s="1"/>
  <c r="DM81" i="20" s="1"/>
  <c r="DM82" i="20" s="1"/>
  <c r="K72" i="20"/>
  <c r="K74" i="20" s="1"/>
  <c r="K80" i="20" s="1"/>
  <c r="K81" i="20" s="1"/>
  <c r="K82" i="20" s="1"/>
  <c r="BT72" i="20"/>
  <c r="BT74" i="20" s="1"/>
  <c r="BT80" i="20" s="1"/>
  <c r="BT81" i="20" s="1"/>
  <c r="BT82" i="20" s="1"/>
  <c r="BI72" i="20"/>
  <c r="BI74" i="20" s="1"/>
  <c r="L72" i="20"/>
  <c r="L74" i="20" s="1"/>
  <c r="BB72" i="20"/>
  <c r="BB74" i="20" s="1"/>
  <c r="BB80" i="20" s="1"/>
  <c r="BB81" i="20" s="1"/>
  <c r="BB82" i="20" s="1"/>
  <c r="DD72" i="20"/>
  <c r="DD74" i="20" s="1"/>
  <c r="DD80" i="20" s="1"/>
  <c r="DD81" i="20" s="1"/>
  <c r="DD82" i="20" s="1"/>
  <c r="V72" i="20"/>
  <c r="V74" i="20" s="1"/>
  <c r="V80" i="20" s="1"/>
  <c r="V81" i="20" s="1"/>
  <c r="V82" i="20" s="1"/>
  <c r="M72" i="20"/>
  <c r="M74" i="20" s="1"/>
  <c r="M80" i="20" s="1"/>
  <c r="M81" i="20" s="1"/>
  <c r="M82" i="20" s="1"/>
  <c r="DV685" i="5"/>
  <c r="DU20" i="20" s="1"/>
  <c r="DW685" i="5"/>
  <c r="DV20" i="20" s="1"/>
  <c r="S72" i="20"/>
  <c r="S74" i="20" s="1"/>
  <c r="S80" i="20" s="1"/>
  <c r="S81" i="20" s="1"/>
  <c r="S82" i="20" s="1"/>
  <c r="CY72" i="20"/>
  <c r="CY74" i="20" s="1"/>
  <c r="CY80" i="20" s="1"/>
  <c r="CY81" i="20" s="1"/>
  <c r="CY82" i="20" s="1"/>
  <c r="Y72" i="20"/>
  <c r="Y74" i="20" s="1"/>
  <c r="Y80" i="20" s="1"/>
  <c r="Y81" i="20" s="1"/>
  <c r="Y82" i="20" s="1"/>
  <c r="DN72" i="20"/>
  <c r="DN74" i="20" s="1"/>
  <c r="DN80" i="20" s="1"/>
  <c r="DN81" i="20" s="1"/>
  <c r="DN82" i="20" s="1"/>
  <c r="L304" i="5"/>
  <c r="N674" i="19"/>
  <c r="BS72" i="20"/>
  <c r="BS74" i="20" s="1"/>
  <c r="O72" i="20"/>
  <c r="O74" i="20" s="1"/>
  <c r="O80" i="20" s="1"/>
  <c r="O81" i="20" s="1"/>
  <c r="O82" i="20" s="1"/>
  <c r="AB72" i="20"/>
  <c r="AB74" i="20" s="1"/>
  <c r="AB80" i="20" s="1"/>
  <c r="AB81" i="20" s="1"/>
  <c r="AB82" i="20" s="1"/>
  <c r="AA72" i="20"/>
  <c r="AA74" i="20" s="1"/>
  <c r="AA80" i="20" s="1"/>
  <c r="AA81" i="20" s="1"/>
  <c r="AA82" i="20" s="1"/>
  <c r="CD72" i="20"/>
  <c r="CD74" i="20" s="1"/>
  <c r="CD80" i="20" s="1"/>
  <c r="CD81" i="20" s="1"/>
  <c r="CD82" i="20" s="1"/>
  <c r="AS72" i="20"/>
  <c r="AS74" i="20" s="1"/>
  <c r="AS80" i="20" s="1"/>
  <c r="AS81" i="20" s="1"/>
  <c r="AS82" i="20" s="1"/>
  <c r="DG72" i="20"/>
  <c r="DG74" i="20" s="1"/>
  <c r="DG80" i="20" s="1"/>
  <c r="DG81" i="20" s="1"/>
  <c r="DG82" i="20" s="1"/>
  <c r="O44" i="26"/>
  <c r="AN72" i="20"/>
  <c r="AN74" i="20" s="1"/>
  <c r="AN80" i="20" s="1"/>
  <c r="AN81" i="20" s="1"/>
  <c r="AN82" i="20" s="1"/>
  <c r="DC99" i="20"/>
  <c r="DD763" i="5" s="1"/>
  <c r="O44" i="31"/>
  <c r="AD72" i="20"/>
  <c r="AD74" i="20" s="1"/>
  <c r="AD80" i="20" s="1"/>
  <c r="AD81" i="20" s="1"/>
  <c r="AD82" i="20" s="1"/>
  <c r="CE72" i="20"/>
  <c r="CE74" i="20" s="1"/>
  <c r="CE80" i="20" s="1"/>
  <c r="CE81" i="20" s="1"/>
  <c r="CE82" i="20" s="1"/>
  <c r="CI69" i="20"/>
  <c r="CI72" i="20" s="1"/>
  <c r="CI74" i="20" s="1"/>
  <c r="CI80" i="20" s="1"/>
  <c r="CI81" i="20" s="1"/>
  <c r="CI82" i="20" s="1"/>
  <c r="DF72" i="20"/>
  <c r="DF74" i="20" s="1"/>
  <c r="DF80" i="20" s="1"/>
  <c r="DF81" i="20" s="1"/>
  <c r="DF82" i="20" s="1"/>
  <c r="EB685" i="5"/>
  <c r="EB697" i="5" s="1"/>
  <c r="CG72" i="20"/>
  <c r="CG74" i="20" s="1"/>
  <c r="CG80" i="20" s="1"/>
  <c r="CG81" i="20" s="1"/>
  <c r="CG82" i="20" s="1"/>
  <c r="N69" i="20"/>
  <c r="N72" i="20" s="1"/>
  <c r="N74" i="20" s="1"/>
  <c r="N80" i="20" s="1"/>
  <c r="N81" i="20" s="1"/>
  <c r="N82" i="20" s="1"/>
  <c r="AT69" i="20"/>
  <c r="AT72" i="20" s="1"/>
  <c r="AT74" i="20" s="1"/>
  <c r="AT80" i="20" s="1"/>
  <c r="AT81" i="20" s="1"/>
  <c r="AT82" i="20" s="1"/>
  <c r="AC69" i="20"/>
  <c r="AC72" i="20" s="1"/>
  <c r="AC74" i="20" s="1"/>
  <c r="AC80" i="20" s="1"/>
  <c r="AC81" i="20" s="1"/>
  <c r="AC82" i="20" s="1"/>
  <c r="BZ72" i="20"/>
  <c r="BZ74" i="20" s="1"/>
  <c r="BZ80" i="20" s="1"/>
  <c r="BZ81" i="20" s="1"/>
  <c r="BZ82" i="20" s="1"/>
  <c r="E69" i="20"/>
  <c r="E72" i="20" s="1"/>
  <c r="E74" i="20" s="1"/>
  <c r="E80" i="20" s="1"/>
  <c r="E81" i="20" s="1"/>
  <c r="E82" i="20" s="1"/>
  <c r="CO72" i="20"/>
  <c r="CO74" i="20" s="1"/>
  <c r="CO80" i="20" s="1"/>
  <c r="CO81" i="20" s="1"/>
  <c r="CO82" i="20" s="1"/>
  <c r="CT72" i="20"/>
  <c r="CT74" i="20" s="1"/>
  <c r="CT80" i="20" s="1"/>
  <c r="CT81" i="20" s="1"/>
  <c r="CT82" i="20" s="1"/>
  <c r="R72" i="20"/>
  <c r="R74" i="20" s="1"/>
  <c r="R80" i="20" s="1"/>
  <c r="R81" i="20" s="1"/>
  <c r="R82" i="20" s="1"/>
  <c r="E37" i="24"/>
  <c r="E44" i="24" s="1"/>
  <c r="BM66" i="20"/>
  <c r="BM70" i="20"/>
  <c r="BQ70" i="20"/>
  <c r="BQ66" i="20"/>
  <c r="DY70" i="20"/>
  <c r="DY66" i="20"/>
  <c r="DY69" i="20" s="1"/>
  <c r="N312" i="5"/>
  <c r="N334" i="5"/>
  <c r="M47" i="15" s="1"/>
  <c r="R660" i="19"/>
  <c r="EA70" i="20"/>
  <c r="EA66" i="20"/>
  <c r="EA69" i="20" s="1"/>
  <c r="EE672" i="5"/>
  <c r="EE663" i="5"/>
  <c r="BP70" i="20"/>
  <c r="BP66" i="20"/>
  <c r="BP69" i="20" s="1"/>
  <c r="EF650" i="5"/>
  <c r="EF659" i="5"/>
  <c r="E115" i="20"/>
  <c r="H25" i="15"/>
  <c r="I299" i="5"/>
  <c r="I298" i="5"/>
  <c r="I287" i="5"/>
  <c r="J35" i="34"/>
  <c r="J37" i="34" s="1"/>
  <c r="EB34" i="3"/>
  <c r="EB35" i="3" s="1"/>
  <c r="EB33" i="3"/>
  <c r="J25" i="15"/>
  <c r="K299" i="5"/>
  <c r="K298" i="5"/>
  <c r="L300" i="5" s="1"/>
  <c r="K287" i="5"/>
  <c r="DO71" i="20"/>
  <c r="DO72" i="20" s="1"/>
  <c r="DO74" i="20" s="1"/>
  <c r="DO51" i="20"/>
  <c r="DO21" i="20"/>
  <c r="DO22" i="20" s="1"/>
  <c r="DN5" i="18"/>
  <c r="DP714" i="5"/>
  <c r="H69" i="20"/>
  <c r="H72" i="20" s="1"/>
  <c r="H74" i="20" s="1"/>
  <c r="CM69" i="20"/>
  <c r="CM72" i="20" s="1"/>
  <c r="CM74" i="20" s="1"/>
  <c r="CS69" i="20"/>
  <c r="CS72" i="20" s="1"/>
  <c r="CS74" i="20" s="1"/>
  <c r="AP69" i="20"/>
  <c r="AP72" i="20" s="1"/>
  <c r="AP74" i="20" s="1"/>
  <c r="BQ20" i="20"/>
  <c r="BP4" i="18"/>
  <c r="BR692" i="5"/>
  <c r="BR697" i="5"/>
  <c r="DT619" i="5"/>
  <c r="CQ69" i="20"/>
  <c r="CQ72" i="20" s="1"/>
  <c r="CQ74" i="20" s="1"/>
  <c r="DE69" i="20"/>
  <c r="DE72" i="20" s="1"/>
  <c r="DE74" i="20" s="1"/>
  <c r="O47" i="31"/>
  <c r="O48" i="31" s="1"/>
  <c r="H289" i="5"/>
  <c r="H305" i="5" s="1"/>
  <c r="H304" i="5"/>
  <c r="G23" i="15"/>
  <c r="H265" i="5"/>
  <c r="H264" i="5"/>
  <c r="H253" i="5"/>
  <c r="U69" i="20"/>
  <c r="U72" i="20" s="1"/>
  <c r="U74" i="20" s="1"/>
  <c r="AG69" i="20"/>
  <c r="AG72" i="20" s="1"/>
  <c r="AG74" i="20" s="1"/>
  <c r="DA72" i="20"/>
  <c r="DA74" i="20" s="1"/>
  <c r="DQ1009" i="5"/>
  <c r="DQ1012" i="5" s="1"/>
  <c r="DM950" i="5"/>
  <c r="DM1002" i="5"/>
  <c r="DM1004" i="5" s="1"/>
  <c r="DM1010" i="5"/>
  <c r="DM975" i="5"/>
  <c r="DM968" i="5"/>
  <c r="DM964" i="5"/>
  <c r="DM972" i="5"/>
  <c r="DM962" i="5"/>
  <c r="DM954" i="5"/>
  <c r="DM960" i="5"/>
  <c r="DM957" i="5"/>
  <c r="DM965" i="5"/>
  <c r="DM969" i="5"/>
  <c r="DM970" i="5"/>
  <c r="DM953" i="5"/>
  <c r="DM959" i="5"/>
  <c r="DM963" i="5"/>
  <c r="DM958" i="5"/>
  <c r="DM967" i="5"/>
  <c r="DM971" i="5"/>
  <c r="DM974" i="5"/>
  <c r="DM966" i="5"/>
  <c r="DM949" i="5"/>
  <c r="DM955" i="5"/>
  <c r="DM956" i="5"/>
  <c r="DM961" i="5"/>
  <c r="DH30" i="20"/>
  <c r="X114" i="20"/>
  <c r="DG950" i="5"/>
  <c r="DG1002" i="5"/>
  <c r="DG1004" i="5" s="1"/>
  <c r="DG1010" i="5"/>
  <c r="DG970" i="5"/>
  <c r="DG967" i="5"/>
  <c r="DG962" i="5"/>
  <c r="DG954" i="5"/>
  <c r="DG972" i="5"/>
  <c r="DG963" i="5"/>
  <c r="DG960" i="5"/>
  <c r="DG975" i="5"/>
  <c r="DG953" i="5"/>
  <c r="DG964" i="5"/>
  <c r="DG957" i="5"/>
  <c r="DG959" i="5"/>
  <c r="DG965" i="5"/>
  <c r="DG968" i="5"/>
  <c r="DG969" i="5"/>
  <c r="DG958" i="5"/>
  <c r="DG971" i="5"/>
  <c r="DG966" i="5"/>
  <c r="DG974" i="5"/>
  <c r="DG949" i="5"/>
  <c r="DG955" i="5"/>
  <c r="DG961" i="5"/>
  <c r="DG956" i="5"/>
  <c r="DD950" i="5"/>
  <c r="DD1002" i="5"/>
  <c r="DD1004" i="5" s="1"/>
  <c r="DD1010" i="5"/>
  <c r="DD957" i="5"/>
  <c r="DD962" i="5"/>
  <c r="DD954" i="5"/>
  <c r="DD959" i="5"/>
  <c r="DD964" i="5"/>
  <c r="DD960" i="5"/>
  <c r="DD963" i="5"/>
  <c r="DD975" i="5"/>
  <c r="DD968" i="5"/>
  <c r="DD972" i="5"/>
  <c r="DD970" i="5"/>
  <c r="DD967" i="5"/>
  <c r="DD965" i="5"/>
  <c r="DD969" i="5"/>
  <c r="DD958" i="5"/>
  <c r="DD953" i="5"/>
  <c r="DD966" i="5"/>
  <c r="DD971" i="5"/>
  <c r="DD974" i="5"/>
  <c r="DD949" i="5"/>
  <c r="DD955" i="5"/>
  <c r="DD961" i="5"/>
  <c r="DD956" i="5"/>
  <c r="CU950" i="5"/>
  <c r="CU1002" i="5"/>
  <c r="CU1004" i="5" s="1"/>
  <c r="CU1010" i="5"/>
  <c r="CU954" i="5"/>
  <c r="CU962" i="5"/>
  <c r="CU960" i="5"/>
  <c r="CU969" i="5"/>
  <c r="CU970" i="5"/>
  <c r="CU953" i="5"/>
  <c r="CU975" i="5"/>
  <c r="CU965" i="5"/>
  <c r="CU958" i="5"/>
  <c r="CU957" i="5"/>
  <c r="CU959" i="5"/>
  <c r="CU964" i="5"/>
  <c r="CU972" i="5"/>
  <c r="CU967" i="5"/>
  <c r="CU968" i="5"/>
  <c r="CU963" i="5"/>
  <c r="CU974" i="5"/>
  <c r="CU966" i="5"/>
  <c r="CU971" i="5"/>
  <c r="CU949" i="5"/>
  <c r="CU955" i="5"/>
  <c r="CU956" i="5"/>
  <c r="CU961" i="5"/>
  <c r="CJ30" i="20"/>
  <c r="V114" i="20"/>
  <c r="CI950" i="5"/>
  <c r="CI1002" i="5"/>
  <c r="CI1004" i="5" s="1"/>
  <c r="CI1010" i="5"/>
  <c r="CI970" i="5"/>
  <c r="CI969" i="5"/>
  <c r="CI965" i="5"/>
  <c r="CI957" i="5"/>
  <c r="CI964" i="5"/>
  <c r="CI959" i="5"/>
  <c r="CI967" i="5"/>
  <c r="CI960" i="5"/>
  <c r="CI962" i="5"/>
  <c r="CI953" i="5"/>
  <c r="CI963" i="5"/>
  <c r="CI968" i="5"/>
  <c r="CI972" i="5"/>
  <c r="CI958" i="5"/>
  <c r="CI954" i="5"/>
  <c r="CI975" i="5"/>
  <c r="CI974" i="5"/>
  <c r="CI966" i="5"/>
  <c r="CI971" i="5"/>
  <c r="CI949" i="5"/>
  <c r="CI955" i="5"/>
  <c r="CI961" i="5"/>
  <c r="CI956" i="5"/>
  <c r="CD30" i="20"/>
  <c r="CF10" i="14"/>
  <c r="CA30" i="20"/>
  <c r="CC10" i="14"/>
  <c r="K114" i="20"/>
  <c r="BX30" i="20"/>
  <c r="BZ10" i="14"/>
  <c r="U114" i="20"/>
  <c r="BU1009" i="5"/>
  <c r="BU1012" i="5" s="1"/>
  <c r="BR1009" i="5"/>
  <c r="BR1012" i="5" s="1"/>
  <c r="BO1009" i="5"/>
  <c r="BO1012" i="5" s="1"/>
  <c r="BL1009" i="5"/>
  <c r="BL1012" i="5" s="1"/>
  <c r="BH950" i="5"/>
  <c r="BH1002" i="5"/>
  <c r="BH1004" i="5" s="1"/>
  <c r="BH1010" i="5"/>
  <c r="BH965" i="5"/>
  <c r="BH963" i="5"/>
  <c r="BH968" i="5"/>
  <c r="BH975" i="5"/>
  <c r="BH954" i="5"/>
  <c r="BH957" i="5"/>
  <c r="BH953" i="5"/>
  <c r="BH960" i="5"/>
  <c r="BH972" i="5"/>
  <c r="BH958" i="5"/>
  <c r="BH969" i="5"/>
  <c r="BH970" i="5"/>
  <c r="BH967" i="5"/>
  <c r="BH959" i="5"/>
  <c r="BH964" i="5"/>
  <c r="BH962" i="5"/>
  <c r="BH974" i="5"/>
  <c r="BH966" i="5"/>
  <c r="BH971" i="5"/>
  <c r="BH949" i="5"/>
  <c r="BH955" i="5"/>
  <c r="BH961" i="5"/>
  <c r="BH956" i="5"/>
  <c r="BE950" i="5"/>
  <c r="BE1002" i="5"/>
  <c r="BE1004" i="5" s="1"/>
  <c r="BE1010" i="5"/>
  <c r="BE960" i="5"/>
  <c r="BE962" i="5"/>
  <c r="BE954" i="5"/>
  <c r="BE967" i="5"/>
  <c r="BE963" i="5"/>
  <c r="BE969" i="5"/>
  <c r="BE975" i="5"/>
  <c r="BE957" i="5"/>
  <c r="BE958" i="5"/>
  <c r="BE964" i="5"/>
  <c r="BE970" i="5"/>
  <c r="BE953" i="5"/>
  <c r="BE972" i="5"/>
  <c r="BE968" i="5"/>
  <c r="BE959" i="5"/>
  <c r="BE966" i="5"/>
  <c r="BE965" i="5"/>
  <c r="BE974" i="5"/>
  <c r="BE971" i="5"/>
  <c r="BE949" i="5"/>
  <c r="BE955" i="5"/>
  <c r="BE961" i="5"/>
  <c r="BE956" i="5"/>
  <c r="AW1009" i="5"/>
  <c r="AW1012" i="5" s="1"/>
  <c r="AS950" i="5"/>
  <c r="AS1002" i="5"/>
  <c r="AS1004" i="5" s="1"/>
  <c r="AS1010" i="5"/>
  <c r="AS967" i="5"/>
  <c r="AS958" i="5"/>
  <c r="AS968" i="5"/>
  <c r="AS970" i="5"/>
  <c r="AS953" i="5"/>
  <c r="AS969" i="5"/>
  <c r="AS954" i="5"/>
  <c r="AS972" i="5"/>
  <c r="AS957" i="5"/>
  <c r="AS964" i="5"/>
  <c r="AS960" i="5"/>
  <c r="AS963" i="5"/>
  <c r="AS962" i="5"/>
  <c r="AS975" i="5"/>
  <c r="AS959" i="5"/>
  <c r="AS974" i="5"/>
  <c r="AS965" i="5"/>
  <c r="AS971" i="5"/>
  <c r="AS966" i="5"/>
  <c r="AS949" i="5"/>
  <c r="AS955" i="5"/>
  <c r="AS956" i="5"/>
  <c r="AS961" i="5"/>
  <c r="AK1009" i="5"/>
  <c r="AK1012" i="5" s="1"/>
  <c r="AG950" i="5"/>
  <c r="AG1002" i="5"/>
  <c r="AG1004" i="5" s="1"/>
  <c r="AG1010" i="5"/>
  <c r="AG970" i="5"/>
  <c r="AG972" i="5"/>
  <c r="AG960" i="5"/>
  <c r="AG963" i="5"/>
  <c r="AG969" i="5"/>
  <c r="AG965" i="5"/>
  <c r="AG954" i="5"/>
  <c r="AG964" i="5"/>
  <c r="AG953" i="5"/>
  <c r="AG968" i="5"/>
  <c r="AG967" i="5"/>
  <c r="AG975" i="5"/>
  <c r="AG958" i="5"/>
  <c r="AG957" i="5"/>
  <c r="AG959" i="5"/>
  <c r="AG962" i="5"/>
  <c r="AG974" i="5"/>
  <c r="AG971" i="5"/>
  <c r="AG966" i="5"/>
  <c r="AG949" i="5"/>
  <c r="AG955" i="5"/>
  <c r="AG956" i="5"/>
  <c r="AG961" i="5"/>
  <c r="AD950" i="5"/>
  <c r="AD1002" i="5"/>
  <c r="AD1004" i="5" s="1"/>
  <c r="AD1010" i="5"/>
  <c r="AD960" i="5"/>
  <c r="AD972" i="5"/>
  <c r="AD967" i="5"/>
  <c r="AD953" i="5"/>
  <c r="AD970" i="5"/>
  <c r="AD959" i="5"/>
  <c r="AD968" i="5"/>
  <c r="AD963" i="5"/>
  <c r="AD975" i="5"/>
  <c r="AD964" i="5"/>
  <c r="AD969" i="5"/>
  <c r="AD962" i="5"/>
  <c r="AD957" i="5"/>
  <c r="AD958" i="5"/>
  <c r="AD954" i="5"/>
  <c r="AD971" i="5"/>
  <c r="AD965" i="5"/>
  <c r="AD974" i="5"/>
  <c r="AD966" i="5"/>
  <c r="AD949" i="5"/>
  <c r="AD955" i="5"/>
  <c r="AD956" i="5"/>
  <c r="AD961" i="5"/>
  <c r="V1009" i="5"/>
  <c r="V1012" i="5" s="1"/>
  <c r="R950" i="5"/>
  <c r="R1002" i="5"/>
  <c r="R1004" i="5" s="1"/>
  <c r="R1010" i="5"/>
  <c r="R963" i="5"/>
  <c r="R959" i="5"/>
  <c r="R969" i="5"/>
  <c r="R954" i="5"/>
  <c r="R967" i="5"/>
  <c r="R970" i="5"/>
  <c r="R972" i="5"/>
  <c r="R962" i="5"/>
  <c r="R960" i="5"/>
  <c r="R958" i="5"/>
  <c r="R968" i="5"/>
  <c r="R965" i="5"/>
  <c r="R957" i="5"/>
  <c r="R953" i="5"/>
  <c r="R964" i="5"/>
  <c r="R975" i="5"/>
  <c r="R966" i="5"/>
  <c r="R971" i="5"/>
  <c r="R974" i="5"/>
  <c r="R949" i="5"/>
  <c r="R955" i="5"/>
  <c r="R961" i="5"/>
  <c r="R956" i="5"/>
  <c r="O950" i="5"/>
  <c r="O1002" i="5"/>
  <c r="O1004" i="5" s="1"/>
  <c r="O1010" i="5"/>
  <c r="O954" i="5"/>
  <c r="O953" i="5"/>
  <c r="O968" i="5"/>
  <c r="O969" i="5"/>
  <c r="O960" i="5"/>
  <c r="O964" i="5"/>
  <c r="O970" i="5"/>
  <c r="O958" i="5"/>
  <c r="O957" i="5"/>
  <c r="O967" i="5"/>
  <c r="O963" i="5"/>
  <c r="O965" i="5"/>
  <c r="O972" i="5"/>
  <c r="O962" i="5"/>
  <c r="O959" i="5"/>
  <c r="O975" i="5"/>
  <c r="O971" i="5"/>
  <c r="O966" i="5"/>
  <c r="O974" i="5"/>
  <c r="O949" i="5"/>
  <c r="O955" i="5"/>
  <c r="O956" i="5"/>
  <c r="O961" i="5"/>
  <c r="I950" i="5"/>
  <c r="I1002" i="5"/>
  <c r="I1004" i="5" s="1"/>
  <c r="I1010" i="5"/>
  <c r="I966" i="5"/>
  <c r="I971" i="5"/>
  <c r="I974" i="5"/>
  <c r="I968" i="5"/>
  <c r="I962" i="5"/>
  <c r="I958" i="5"/>
  <c r="I960" i="5"/>
  <c r="I969" i="5"/>
  <c r="I972" i="5"/>
  <c r="I963" i="5"/>
  <c r="I964" i="5"/>
  <c r="I957" i="5"/>
  <c r="I954" i="5"/>
  <c r="I965" i="5"/>
  <c r="I953" i="5"/>
  <c r="I970" i="5"/>
  <c r="I959" i="5"/>
  <c r="I975" i="5"/>
  <c r="I967" i="5"/>
  <c r="I949" i="5"/>
  <c r="I955" i="5"/>
  <c r="I956" i="5"/>
  <c r="I961" i="5"/>
  <c r="AT749" i="5"/>
  <c r="CF749" i="5"/>
  <c r="CJ18" i="21"/>
  <c r="CF1057" i="5"/>
  <c r="CF756" i="5"/>
  <c r="DR1011" i="5"/>
  <c r="DR749" i="5"/>
  <c r="AI1011" i="5"/>
  <c r="AI749" i="5"/>
  <c r="DZ18" i="21"/>
  <c r="DV756" i="5"/>
  <c r="BU749" i="5"/>
  <c r="BY18" i="21"/>
  <c r="BU1057" i="5"/>
  <c r="BU756" i="5"/>
  <c r="DK1011" i="5"/>
  <c r="DK749" i="5"/>
  <c r="H1011" i="5"/>
  <c r="H749" i="5"/>
  <c r="H758" i="5" s="1"/>
  <c r="CE18" i="21"/>
  <c r="CA1057" i="5"/>
  <c r="CA756" i="5"/>
  <c r="DM1011" i="5"/>
  <c r="DM749" i="5"/>
  <c r="DG1011" i="5"/>
  <c r="DG749" i="5"/>
  <c r="DV18" i="21"/>
  <c r="DR1057" i="5"/>
  <c r="DR756" i="5"/>
  <c r="CV1011" i="5"/>
  <c r="CV749" i="5"/>
  <c r="DK18" i="21"/>
  <c r="DG1057" i="5"/>
  <c r="DG756" i="5"/>
  <c r="CK1011" i="5"/>
  <c r="CK749" i="5"/>
  <c r="L421" i="5"/>
  <c r="O168" i="21" s="1"/>
  <c r="AE43" i="2" s="1"/>
  <c r="DL18" i="21"/>
  <c r="DH1057" i="5"/>
  <c r="DH756" i="5"/>
  <c r="CX1011" i="5"/>
  <c r="CX749" i="5"/>
  <c r="DM18" i="21"/>
  <c r="DI1057" i="5"/>
  <c r="DI756" i="5"/>
  <c r="M249" i="5"/>
  <c r="M105" i="18"/>
  <c r="BI6" i="18"/>
  <c r="M106" i="18" s="1"/>
  <c r="DW864" i="5"/>
  <c r="DW803" i="5" s="1"/>
  <c r="DT863" i="5"/>
  <c r="DT796" i="5" s="1"/>
  <c r="DQ864" i="5"/>
  <c r="DQ803" i="5" s="1"/>
  <c r="DO864" i="5"/>
  <c r="DO803" i="5" s="1"/>
  <c r="DD863" i="5"/>
  <c r="DD817" i="5" s="1"/>
  <c r="DB863" i="5"/>
  <c r="DB810" i="5" s="1"/>
  <c r="CW864" i="5"/>
  <c r="CW803" i="5" s="1"/>
  <c r="CT863" i="5"/>
  <c r="CT810" i="5" s="1"/>
  <c r="CI864" i="5"/>
  <c r="CI803" i="5" s="1"/>
  <c r="CH863" i="5"/>
  <c r="CI9" i="14" s="1"/>
  <c r="CB863" i="5"/>
  <c r="CC9" i="14" s="1"/>
  <c r="BZ978" i="5"/>
  <c r="BZ993" i="5" s="1"/>
  <c r="BU864" i="5"/>
  <c r="BU803" i="5" s="1"/>
  <c r="BW978" i="5"/>
  <c r="BW993" i="5" s="1"/>
  <c r="BF978" i="5"/>
  <c r="BF993" i="5" s="1"/>
  <c r="AX863" i="5"/>
  <c r="AY9" i="14" s="1"/>
  <c r="AY978" i="5"/>
  <c r="AY993" i="5" s="1"/>
  <c r="AQ864" i="5"/>
  <c r="AQ803" i="5" s="1"/>
  <c r="AN863" i="5"/>
  <c r="AO9" i="14" s="1"/>
  <c r="AL863" i="5"/>
  <c r="AM9" i="14" s="1"/>
  <c r="AF978" i="5"/>
  <c r="AF993" i="5" s="1"/>
  <c r="S978" i="5"/>
  <c r="S993" i="5" s="1"/>
  <c r="AP723" i="5"/>
  <c r="DV723" i="5"/>
  <c r="CY723" i="5"/>
  <c r="AI753" i="5"/>
  <c r="BD723" i="5"/>
  <c r="CR752" i="5"/>
  <c r="Y752" i="5"/>
  <c r="DE753" i="5"/>
  <c r="DB723" i="5"/>
  <c r="AL753" i="5"/>
  <c r="BG723" i="5"/>
  <c r="CY752" i="5"/>
  <c r="L723" i="5"/>
  <c r="AF752" i="5"/>
  <c r="DL753" i="5"/>
  <c r="DE723" i="5"/>
  <c r="AS753" i="5"/>
  <c r="BJ723" i="5"/>
  <c r="DB752" i="5"/>
  <c r="S752" i="5"/>
  <c r="CY753" i="5"/>
  <c r="CV723" i="5"/>
  <c r="AF753" i="5"/>
  <c r="AO723" i="5"/>
  <c r="CO752" i="5"/>
  <c r="BW752" i="5"/>
  <c r="CI753" i="5"/>
  <c r="BL753" i="5"/>
  <c r="E752" i="5"/>
  <c r="Q753" i="5"/>
  <c r="DJ752" i="5"/>
  <c r="DV753" i="5"/>
  <c r="BP955" i="5"/>
  <c r="H398" i="19"/>
  <c r="F20" i="30"/>
  <c r="EF629" i="5"/>
  <c r="M25" i="15"/>
  <c r="N299" i="5"/>
  <c r="N298" i="5"/>
  <c r="N287" i="5"/>
  <c r="EE631" i="5"/>
  <c r="L311" i="5"/>
  <c r="L229" i="5"/>
  <c r="R517" i="19"/>
  <c r="L334" i="5"/>
  <c r="K47" i="15" s="1"/>
  <c r="CP69" i="20"/>
  <c r="CP72" i="20" s="1"/>
  <c r="CP74" i="20" s="1"/>
  <c r="N330" i="5"/>
  <c r="M43" i="15" s="1"/>
  <c r="N302" i="5"/>
  <c r="ED95" i="20"/>
  <c r="ED98" i="20" s="1"/>
  <c r="EE762" i="5" s="1"/>
  <c r="DQ95" i="20"/>
  <c r="DQ98" i="20" s="1"/>
  <c r="DR762" i="5" s="1"/>
  <c r="DE95" i="20"/>
  <c r="DE98" i="20" s="1"/>
  <c r="DF762" i="5" s="1"/>
  <c r="CT95" i="20"/>
  <c r="CT98" i="20" s="1"/>
  <c r="CU762" i="5" s="1"/>
  <c r="CH95" i="20"/>
  <c r="CH98" i="20" s="1"/>
  <c r="CI762" i="5" s="1"/>
  <c r="BW95" i="20"/>
  <c r="BW98" i="20" s="1"/>
  <c r="BX762" i="5" s="1"/>
  <c r="BJ95" i="20"/>
  <c r="BJ98" i="20" s="1"/>
  <c r="BK762" i="5" s="1"/>
  <c r="AW95" i="20"/>
  <c r="AK95" i="20"/>
  <c r="AA95" i="20"/>
  <c r="O95" i="20"/>
  <c r="BE69" i="20"/>
  <c r="BE72" i="20" s="1"/>
  <c r="BE74" i="20" s="1"/>
  <c r="J69" i="20"/>
  <c r="J72" i="20" s="1"/>
  <c r="J74" i="20" s="1"/>
  <c r="BR955" i="5"/>
  <c r="J398" i="19"/>
  <c r="H20" i="30"/>
  <c r="K311" i="5"/>
  <c r="K229" i="5"/>
  <c r="R446" i="19"/>
  <c r="K334" i="5"/>
  <c r="J47" i="15" s="1"/>
  <c r="CR69" i="20"/>
  <c r="CR72" i="20" s="1"/>
  <c r="CR74" i="20" s="1"/>
  <c r="P69" i="20"/>
  <c r="P72" i="20" s="1"/>
  <c r="P74" i="20" s="1"/>
  <c r="G311" i="5"/>
  <c r="G229" i="5"/>
  <c r="R162" i="19"/>
  <c r="G334" i="5"/>
  <c r="F47" i="15" s="1"/>
  <c r="BN66" i="20"/>
  <c r="BN70" i="20"/>
  <c r="DQ20" i="20"/>
  <c r="DP4" i="18"/>
  <c r="DR692" i="5"/>
  <c r="DR697" i="5"/>
  <c r="J24" i="15"/>
  <c r="K282" i="5"/>
  <c r="K281" i="5"/>
  <c r="K270" i="5"/>
  <c r="D24" i="15"/>
  <c r="E282" i="5"/>
  <c r="E281" i="5"/>
  <c r="E270" i="5"/>
  <c r="K24" i="15"/>
  <c r="L282" i="5"/>
  <c r="L281" i="5"/>
  <c r="M283" i="5" s="1"/>
  <c r="L270" i="5"/>
  <c r="G25" i="15"/>
  <c r="H299" i="5"/>
  <c r="H298" i="5"/>
  <c r="H287" i="5"/>
  <c r="BC69" i="20"/>
  <c r="BC72" i="20" s="1"/>
  <c r="BC74" i="20" s="1"/>
  <c r="F44" i="24"/>
  <c r="L16" i="34"/>
  <c r="AM69" i="20"/>
  <c r="AM72" i="20" s="1"/>
  <c r="AM74" i="20" s="1"/>
  <c r="CY30" i="20"/>
  <c r="M114" i="20"/>
  <c r="CY1009" i="5"/>
  <c r="CY1012" i="5" s="1"/>
  <c r="CS1009" i="5"/>
  <c r="CS1012" i="5" s="1"/>
  <c r="CM30" i="20"/>
  <c r="L114" i="20"/>
  <c r="CG30" i="20"/>
  <c r="CI10" i="14"/>
  <c r="CG1009" i="5"/>
  <c r="CG1012" i="5" s="1"/>
  <c r="BZ950" i="5"/>
  <c r="BZ1002" i="5"/>
  <c r="BZ1004" i="5" s="1"/>
  <c r="BZ1010" i="5"/>
  <c r="BZ962" i="5"/>
  <c r="BZ958" i="5"/>
  <c r="BZ964" i="5"/>
  <c r="BZ969" i="5"/>
  <c r="BZ963" i="5"/>
  <c r="BZ970" i="5"/>
  <c r="BZ975" i="5"/>
  <c r="BZ959" i="5"/>
  <c r="BZ968" i="5"/>
  <c r="BZ954" i="5"/>
  <c r="BZ960" i="5"/>
  <c r="BZ967" i="5"/>
  <c r="BZ957" i="5"/>
  <c r="BZ953" i="5"/>
  <c r="BZ972" i="5"/>
  <c r="BZ966" i="5"/>
  <c r="BZ965" i="5"/>
  <c r="BZ971" i="5"/>
  <c r="BZ974" i="5"/>
  <c r="BZ949" i="5"/>
  <c r="BZ955" i="5"/>
  <c r="BZ961" i="5"/>
  <c r="BZ956" i="5"/>
  <c r="BU30" i="20"/>
  <c r="BW10" i="14"/>
  <c r="BT950" i="5"/>
  <c r="BT1002" i="5"/>
  <c r="BT1004" i="5" s="1"/>
  <c r="BT1010" i="5"/>
  <c r="BT962" i="5"/>
  <c r="BT957" i="5"/>
  <c r="BT968" i="5"/>
  <c r="BT953" i="5"/>
  <c r="BT972" i="5"/>
  <c r="BT959" i="5"/>
  <c r="BT963" i="5"/>
  <c r="BT965" i="5"/>
  <c r="BT970" i="5"/>
  <c r="BT954" i="5"/>
  <c r="BT964" i="5"/>
  <c r="BT969" i="5"/>
  <c r="BT967" i="5"/>
  <c r="BT958" i="5"/>
  <c r="BT975" i="5"/>
  <c r="BT960" i="5"/>
  <c r="BT966" i="5"/>
  <c r="BT971" i="5"/>
  <c r="BT974" i="5"/>
  <c r="BT949" i="5"/>
  <c r="BT955" i="5"/>
  <c r="BT961" i="5"/>
  <c r="BT956" i="5"/>
  <c r="BI1009" i="5"/>
  <c r="BI1012" i="5" s="1"/>
  <c r="AZ30" i="20"/>
  <c r="BB10" i="14"/>
  <c r="S114" i="20"/>
  <c r="AV950" i="5"/>
  <c r="AV1002" i="5"/>
  <c r="AV1004" i="5" s="1"/>
  <c r="AV1010" i="5"/>
  <c r="AV975" i="5"/>
  <c r="AV969" i="5"/>
  <c r="AV957" i="5"/>
  <c r="AV953" i="5"/>
  <c r="AV972" i="5"/>
  <c r="AV958" i="5"/>
  <c r="AV964" i="5"/>
  <c r="AV970" i="5"/>
  <c r="AV967" i="5"/>
  <c r="AV960" i="5"/>
  <c r="AV963" i="5"/>
  <c r="AV959" i="5"/>
  <c r="AV965" i="5"/>
  <c r="AV954" i="5"/>
  <c r="AV962" i="5"/>
  <c r="AV968" i="5"/>
  <c r="AV971" i="5"/>
  <c r="AV966" i="5"/>
  <c r="AV974" i="5"/>
  <c r="AV949" i="5"/>
  <c r="AV955" i="5"/>
  <c r="AV961" i="5"/>
  <c r="AV956" i="5"/>
  <c r="AP950" i="5"/>
  <c r="AP1002" i="5"/>
  <c r="AP1004" i="5" s="1"/>
  <c r="AP1010" i="5"/>
  <c r="AP963" i="5"/>
  <c r="AP970" i="5"/>
  <c r="AP972" i="5"/>
  <c r="AP964" i="5"/>
  <c r="AP959" i="5"/>
  <c r="AP954" i="5"/>
  <c r="AP957" i="5"/>
  <c r="AP962" i="5"/>
  <c r="AP953" i="5"/>
  <c r="AP958" i="5"/>
  <c r="AP960" i="5"/>
  <c r="AP968" i="5"/>
  <c r="AP975" i="5"/>
  <c r="AP967" i="5"/>
  <c r="AP969" i="5"/>
  <c r="AP966" i="5"/>
  <c r="AP965" i="5"/>
  <c r="AP971" i="5"/>
  <c r="AP974" i="5"/>
  <c r="AP949" i="5"/>
  <c r="AP955" i="5"/>
  <c r="AP961" i="5"/>
  <c r="AP956" i="5"/>
  <c r="AN1009" i="5"/>
  <c r="AN1012" i="5" s="1"/>
  <c r="P1009" i="5"/>
  <c r="P1012" i="5" s="1"/>
  <c r="L950" i="5"/>
  <c r="L1002" i="5"/>
  <c r="L1004" i="5" s="1"/>
  <c r="L1010" i="5"/>
  <c r="L974" i="5"/>
  <c r="L971" i="5"/>
  <c r="L966" i="5"/>
  <c r="L960" i="5"/>
  <c r="L969" i="5"/>
  <c r="L962" i="5"/>
  <c r="L972" i="5"/>
  <c r="L975" i="5"/>
  <c r="L953" i="5"/>
  <c r="L963" i="5"/>
  <c r="L954" i="5"/>
  <c r="L957" i="5"/>
  <c r="L964" i="5"/>
  <c r="L970" i="5"/>
  <c r="L968" i="5"/>
  <c r="L959" i="5"/>
  <c r="L958" i="5"/>
  <c r="L967" i="5"/>
  <c r="L965" i="5"/>
  <c r="L949" i="5"/>
  <c r="L955" i="5"/>
  <c r="L956" i="5"/>
  <c r="L961" i="5"/>
  <c r="CG18" i="21"/>
  <c r="CC1057" i="5"/>
  <c r="CC756" i="5"/>
  <c r="BR18" i="21"/>
  <c r="BN1057" i="5"/>
  <c r="BN756" i="5"/>
  <c r="CZ1011" i="5"/>
  <c r="CZ749" i="5"/>
  <c r="M1011" i="5"/>
  <c r="M749" i="5"/>
  <c r="M758" i="5" s="1"/>
  <c r="DD18" i="21"/>
  <c r="CZ1057" i="5"/>
  <c r="CZ756" i="5"/>
  <c r="BC749" i="5"/>
  <c r="BG18" i="21"/>
  <c r="BC1057" i="5"/>
  <c r="BC756" i="5"/>
  <c r="CO1011" i="5"/>
  <c r="CO749" i="5"/>
  <c r="CS18" i="21"/>
  <c r="CO1057" i="5"/>
  <c r="CO756" i="5"/>
  <c r="X1011" i="5"/>
  <c r="X749" i="5"/>
  <c r="X758" i="5" s="1"/>
  <c r="CU18" i="21"/>
  <c r="CQ1057" i="5"/>
  <c r="CQ756" i="5"/>
  <c r="DS1011" i="5"/>
  <c r="DS749" i="5"/>
  <c r="EH18" i="21"/>
  <c r="ED756" i="5"/>
  <c r="DH1011" i="5"/>
  <c r="DH749" i="5"/>
  <c r="DW18" i="21"/>
  <c r="DS1057" i="5"/>
  <c r="DS756" i="5"/>
  <c r="CW1011" i="5"/>
  <c r="CW749" i="5"/>
  <c r="M421" i="5"/>
  <c r="P168" i="21" s="1"/>
  <c r="AF43" i="2" s="1"/>
  <c r="DX18" i="21"/>
  <c r="DT1057" i="5"/>
  <c r="DT756" i="5"/>
  <c r="DJ1011" i="5"/>
  <c r="DJ749" i="5"/>
  <c r="DY18" i="21"/>
  <c r="DU1057" i="5"/>
  <c r="DU756" i="5"/>
  <c r="AY94" i="20"/>
  <c r="AY96" i="20"/>
  <c r="AY28" i="20"/>
  <c r="AY26" i="20"/>
  <c r="BJ23" i="20"/>
  <c r="BJ91" i="20"/>
  <c r="O47" i="32"/>
  <c r="O48" i="32" s="1"/>
  <c r="EB863" i="5"/>
  <c r="EB817" i="5" s="1"/>
  <c r="DP863" i="5"/>
  <c r="DP810" i="5" s="1"/>
  <c r="DM864" i="5"/>
  <c r="DM803" i="5" s="1"/>
  <c r="DL863" i="5"/>
  <c r="DL817" i="5" s="1"/>
  <c r="DE864" i="5"/>
  <c r="DE803" i="5" s="1"/>
  <c r="DA864" i="5"/>
  <c r="DA803" i="5" s="1"/>
  <c r="CY864" i="5"/>
  <c r="CY803" i="5" s="1"/>
  <c r="CV863" i="5"/>
  <c r="CV796" i="5" s="1"/>
  <c r="CR863" i="5"/>
  <c r="CR796" i="5" s="1"/>
  <c r="CM864" i="5"/>
  <c r="CM803" i="5" s="1"/>
  <c r="CJ978" i="5"/>
  <c r="CJ993" i="5" s="1"/>
  <c r="BX863" i="5"/>
  <c r="BY9" i="14" s="1"/>
  <c r="BQ863" i="5"/>
  <c r="BR9" i="14" s="1"/>
  <c r="BJ863" i="5"/>
  <c r="BK9" i="14" s="1"/>
  <c r="BK978" i="5"/>
  <c r="BK993" i="5" s="1"/>
  <c r="BI978" i="5"/>
  <c r="BI993" i="5" s="1"/>
  <c r="AR978" i="5"/>
  <c r="AR993" i="5" s="1"/>
  <c r="AP978" i="5"/>
  <c r="AP993" i="5" s="1"/>
  <c r="AN978" i="5"/>
  <c r="AN993" i="5" s="1"/>
  <c r="AD978" i="5"/>
  <c r="AD993" i="5" s="1"/>
  <c r="X978" i="5"/>
  <c r="X993" i="5" s="1"/>
  <c r="P978" i="5"/>
  <c r="P993" i="5" s="1"/>
  <c r="H978" i="5"/>
  <c r="H993" i="5" s="1"/>
  <c r="N753" i="5"/>
  <c r="CP752" i="5"/>
  <c r="CH753" i="5"/>
  <c r="DK723" i="5"/>
  <c r="BC753" i="5"/>
  <c r="BP723" i="5"/>
  <c r="DL752" i="5"/>
  <c r="AS752" i="5"/>
  <c r="DY753" i="5"/>
  <c r="DN723" i="5"/>
  <c r="BF753" i="5"/>
  <c r="BS723" i="5"/>
  <c r="DO752" i="5"/>
  <c r="AV752" i="5"/>
  <c r="EB753" i="5"/>
  <c r="DQ723" i="5"/>
  <c r="BI753" i="5"/>
  <c r="BV723" i="5"/>
  <c r="DR752" i="5"/>
  <c r="O723" i="5"/>
  <c r="AI752" i="5"/>
  <c r="DO753" i="5"/>
  <c r="DH723" i="5"/>
  <c r="AV753" i="5"/>
  <c r="BA723" i="5"/>
  <c r="DE752" i="5"/>
  <c r="CI752" i="5"/>
  <c r="CU753" i="5"/>
  <c r="BL752" i="5"/>
  <c r="BX753" i="5"/>
  <c r="Q752" i="5"/>
  <c r="AC753" i="5"/>
  <c r="DV752" i="5"/>
  <c r="I24" i="15"/>
  <c r="J282" i="5"/>
  <c r="J270" i="5"/>
  <c r="J281" i="5"/>
  <c r="J283" i="5" s="1"/>
  <c r="EC31" i="3"/>
  <c r="EC32" i="3" s="1"/>
  <c r="ED26" i="3"/>
  <c r="T115" i="20"/>
  <c r="L330" i="5"/>
  <c r="K43" i="15" s="1"/>
  <c r="L302" i="5"/>
  <c r="N311" i="5"/>
  <c r="N229" i="5"/>
  <c r="BM20" i="20"/>
  <c r="BL4" i="18"/>
  <c r="BN692" i="5"/>
  <c r="BN697" i="5"/>
  <c r="DY95" i="20"/>
  <c r="DY98" i="20" s="1"/>
  <c r="DZ762" i="5" s="1"/>
  <c r="DR95" i="20"/>
  <c r="DR98" i="20" s="1"/>
  <c r="DS762" i="5" s="1"/>
  <c r="DF95" i="20"/>
  <c r="DF98" i="20" s="1"/>
  <c r="DG762" i="5" s="1"/>
  <c r="CR95" i="20"/>
  <c r="CR98" i="20" s="1"/>
  <c r="CS762" i="5" s="1"/>
  <c r="CF95" i="20"/>
  <c r="CF98" i="20" s="1"/>
  <c r="CG762" i="5" s="1"/>
  <c r="BU95" i="20"/>
  <c r="BU98" i="20" s="1"/>
  <c r="BV762" i="5" s="1"/>
  <c r="BI95" i="20"/>
  <c r="BI98" i="20" s="1"/>
  <c r="BJ762" i="5" s="1"/>
  <c r="AX95" i="20"/>
  <c r="AM95" i="20"/>
  <c r="X95" i="20"/>
  <c r="L95" i="20"/>
  <c r="L703" i="19"/>
  <c r="I311" i="5"/>
  <c r="I229" i="5"/>
  <c r="R304" i="19"/>
  <c r="I334" i="5"/>
  <c r="H47" i="15" s="1"/>
  <c r="K330" i="5"/>
  <c r="J43" i="15" s="1"/>
  <c r="K302" i="5"/>
  <c r="G302" i="5"/>
  <c r="G330" i="5"/>
  <c r="F43" i="15" s="1"/>
  <c r="H23" i="15"/>
  <c r="I265" i="5"/>
  <c r="I264" i="5"/>
  <c r="I253" i="5"/>
  <c r="BJ736" i="5"/>
  <c r="BH14" i="18" s="1"/>
  <c r="L114" i="18" s="1"/>
  <c r="DO950" i="5"/>
  <c r="DO1002" i="5"/>
  <c r="DO1004" i="5" s="1"/>
  <c r="DO1010" i="5"/>
  <c r="DO957" i="5"/>
  <c r="DO969" i="5"/>
  <c r="DO972" i="5"/>
  <c r="DO970" i="5"/>
  <c r="DO960" i="5"/>
  <c r="DO964" i="5"/>
  <c r="DO959" i="5"/>
  <c r="DO963" i="5"/>
  <c r="DO967" i="5"/>
  <c r="DO968" i="5"/>
  <c r="DO954" i="5"/>
  <c r="DO958" i="5"/>
  <c r="DO975" i="5"/>
  <c r="DO953" i="5"/>
  <c r="DO962" i="5"/>
  <c r="DO971" i="5"/>
  <c r="DO966" i="5"/>
  <c r="DO974" i="5"/>
  <c r="DO965" i="5"/>
  <c r="DO949" i="5"/>
  <c r="DO955" i="5"/>
  <c r="DO956" i="5"/>
  <c r="DO961" i="5"/>
  <c r="DL950" i="5"/>
  <c r="DL1002" i="5"/>
  <c r="DL1004" i="5" s="1"/>
  <c r="DL1010" i="5"/>
  <c r="DL954" i="5"/>
  <c r="DL957" i="5"/>
  <c r="DL962" i="5"/>
  <c r="DL967" i="5"/>
  <c r="DL964" i="5"/>
  <c r="DL968" i="5"/>
  <c r="DL969" i="5"/>
  <c r="DL972" i="5"/>
  <c r="DL959" i="5"/>
  <c r="DL975" i="5"/>
  <c r="DL953" i="5"/>
  <c r="DL958" i="5"/>
  <c r="DL970" i="5"/>
  <c r="DL963" i="5"/>
  <c r="DL960" i="5"/>
  <c r="DL971" i="5"/>
  <c r="DL965" i="5"/>
  <c r="DL966" i="5"/>
  <c r="DL974" i="5"/>
  <c r="DL949" i="5"/>
  <c r="DL955" i="5"/>
  <c r="DL956" i="5"/>
  <c r="DL961" i="5"/>
  <c r="DF950" i="5"/>
  <c r="DF1002" i="5"/>
  <c r="DF1004" i="5" s="1"/>
  <c r="DF1010" i="5"/>
  <c r="DF970" i="5"/>
  <c r="DF960" i="5"/>
  <c r="DF962" i="5"/>
  <c r="DF967" i="5"/>
  <c r="DF965" i="5"/>
  <c r="DF963" i="5"/>
  <c r="DF964" i="5"/>
  <c r="DF953" i="5"/>
  <c r="DF954" i="5"/>
  <c r="DF968" i="5"/>
  <c r="DF969" i="5"/>
  <c r="DF957" i="5"/>
  <c r="DF975" i="5"/>
  <c r="DF972" i="5"/>
  <c r="DF959" i="5"/>
  <c r="DF958" i="5"/>
  <c r="DF971" i="5"/>
  <c r="DF966" i="5"/>
  <c r="DF974" i="5"/>
  <c r="DF949" i="5"/>
  <c r="DF955" i="5"/>
  <c r="DF956" i="5"/>
  <c r="DF961" i="5"/>
  <c r="DD1009" i="5"/>
  <c r="DD1012" i="5" s="1"/>
  <c r="DA1009" i="5"/>
  <c r="DA1012" i="5" s="1"/>
  <c r="CI30" i="20"/>
  <c r="CK10" i="14"/>
  <c r="CI1009" i="5"/>
  <c r="CI1012" i="5" s="1"/>
  <c r="CE950" i="5"/>
  <c r="CE1002" i="5"/>
  <c r="CE1004" i="5" s="1"/>
  <c r="CE1010" i="5"/>
  <c r="CE975" i="5"/>
  <c r="CE969" i="5"/>
  <c r="CE970" i="5"/>
  <c r="CE967" i="5"/>
  <c r="CE964" i="5"/>
  <c r="CE965" i="5"/>
  <c r="CE962" i="5"/>
  <c r="CE958" i="5"/>
  <c r="CE972" i="5"/>
  <c r="CE968" i="5"/>
  <c r="CE957" i="5"/>
  <c r="CE959" i="5"/>
  <c r="CE953" i="5"/>
  <c r="CE954" i="5"/>
  <c r="CE960" i="5"/>
  <c r="CE963" i="5"/>
  <c r="CE974" i="5"/>
  <c r="CE971" i="5"/>
  <c r="CE966" i="5"/>
  <c r="CE949" i="5"/>
  <c r="CE955" i="5"/>
  <c r="CE961" i="5"/>
  <c r="CE956" i="5"/>
  <c r="CB950" i="5"/>
  <c r="CB1002" i="5"/>
  <c r="CB1004" i="5" s="1"/>
  <c r="CB1010" i="5"/>
  <c r="CB963" i="5"/>
  <c r="CB969" i="5"/>
  <c r="CB975" i="5"/>
  <c r="CB968" i="5"/>
  <c r="CB967" i="5"/>
  <c r="CB959" i="5"/>
  <c r="CB957" i="5"/>
  <c r="CB962" i="5"/>
  <c r="CB954" i="5"/>
  <c r="CB972" i="5"/>
  <c r="CB960" i="5"/>
  <c r="CB958" i="5"/>
  <c r="CB953" i="5"/>
  <c r="CB970" i="5"/>
  <c r="CB964" i="5"/>
  <c r="CB974" i="5"/>
  <c r="CB966" i="5"/>
  <c r="CB965" i="5"/>
  <c r="CB971" i="5"/>
  <c r="CB949" i="5"/>
  <c r="CB955" i="5"/>
  <c r="CB956" i="5"/>
  <c r="CB961" i="5"/>
  <c r="BY950" i="5"/>
  <c r="BY1002" i="5"/>
  <c r="BY1004" i="5" s="1"/>
  <c r="BY1010" i="5"/>
  <c r="BY957" i="5"/>
  <c r="BY962" i="5"/>
  <c r="BY972" i="5"/>
  <c r="BY970" i="5"/>
  <c r="BY967" i="5"/>
  <c r="BY958" i="5"/>
  <c r="BY968" i="5"/>
  <c r="BY975" i="5"/>
  <c r="BY953" i="5"/>
  <c r="BY965" i="5"/>
  <c r="BY963" i="5"/>
  <c r="BY960" i="5"/>
  <c r="BY969" i="5"/>
  <c r="BY959" i="5"/>
  <c r="BY964" i="5"/>
  <c r="BY954" i="5"/>
  <c r="BY966" i="5"/>
  <c r="BY971" i="5"/>
  <c r="BY974" i="5"/>
  <c r="BY949" i="5"/>
  <c r="BY955" i="5"/>
  <c r="BY956" i="5"/>
  <c r="BY961" i="5"/>
  <c r="BV950" i="5"/>
  <c r="BV1002" i="5"/>
  <c r="BV1004" i="5" s="1"/>
  <c r="BV1010" i="5"/>
  <c r="BV954" i="5"/>
  <c r="BV962" i="5"/>
  <c r="BV972" i="5"/>
  <c r="BV965" i="5"/>
  <c r="BV959" i="5"/>
  <c r="BV970" i="5"/>
  <c r="BV958" i="5"/>
  <c r="BV957" i="5"/>
  <c r="BV968" i="5"/>
  <c r="BV960" i="5"/>
  <c r="BV963" i="5"/>
  <c r="BV975" i="5"/>
  <c r="BV967" i="5"/>
  <c r="BV953" i="5"/>
  <c r="BV964" i="5"/>
  <c r="BV969" i="5"/>
  <c r="BV974" i="5"/>
  <c r="BV966" i="5"/>
  <c r="BV971" i="5"/>
  <c r="BV949" i="5"/>
  <c r="BV955" i="5"/>
  <c r="BV961" i="5"/>
  <c r="BV956" i="5"/>
  <c r="BP950" i="5"/>
  <c r="BP1002" i="5"/>
  <c r="BP1004" i="5" s="1"/>
  <c r="BP1010" i="5"/>
  <c r="BP968" i="5"/>
  <c r="BP964" i="5"/>
  <c r="BP967" i="5"/>
  <c r="BP959" i="5"/>
  <c r="BP965" i="5"/>
  <c r="BP963" i="5"/>
  <c r="BP957" i="5"/>
  <c r="BP953" i="5"/>
  <c r="BP962" i="5"/>
  <c r="BP954" i="5"/>
  <c r="BP958" i="5"/>
  <c r="BP972" i="5"/>
  <c r="BP960" i="5"/>
  <c r="BP975" i="5"/>
  <c r="BP970" i="5"/>
  <c r="BP969" i="5"/>
  <c r="BP971" i="5"/>
  <c r="BP974" i="5"/>
  <c r="BP966" i="5"/>
  <c r="BP949" i="5"/>
  <c r="BN1009" i="5"/>
  <c r="BN1012" i="5" s="1"/>
  <c r="BK1009" i="5"/>
  <c r="BK1012" i="5" s="1"/>
  <c r="BG950" i="5"/>
  <c r="BG1002" i="5"/>
  <c r="BG1004" i="5" s="1"/>
  <c r="BG1010" i="5"/>
  <c r="BG957" i="5"/>
  <c r="BG960" i="5"/>
  <c r="BG964" i="5"/>
  <c r="BG953" i="5"/>
  <c r="BG959" i="5"/>
  <c r="BG968" i="5"/>
  <c r="BG970" i="5"/>
  <c r="BG969" i="5"/>
  <c r="BG965" i="5"/>
  <c r="BG975" i="5"/>
  <c r="BG954" i="5"/>
  <c r="BG958" i="5"/>
  <c r="BG967" i="5"/>
  <c r="BG963" i="5"/>
  <c r="BG962" i="5"/>
  <c r="BG972" i="5"/>
  <c r="BG974" i="5"/>
  <c r="BG971" i="5"/>
  <c r="BG966" i="5"/>
  <c r="BG949" i="5"/>
  <c r="BG955" i="5"/>
  <c r="BG961" i="5"/>
  <c r="BG956" i="5"/>
  <c r="BB30" i="20"/>
  <c r="BD10" i="14"/>
  <c r="BB1009" i="5"/>
  <c r="BB1012" i="5" s="1"/>
  <c r="AY1009" i="5"/>
  <c r="AY1012" i="5" s="1"/>
  <c r="AU950" i="5"/>
  <c r="AU1002" i="5"/>
  <c r="AU1004" i="5" s="1"/>
  <c r="AU1010" i="5"/>
  <c r="AU969" i="5"/>
  <c r="AU967" i="5"/>
  <c r="AU968" i="5"/>
  <c r="AU959" i="5"/>
  <c r="AU960" i="5"/>
  <c r="AU957" i="5"/>
  <c r="AU965" i="5"/>
  <c r="AU975" i="5"/>
  <c r="AU954" i="5"/>
  <c r="AU970" i="5"/>
  <c r="AU972" i="5"/>
  <c r="AU958" i="5"/>
  <c r="AU964" i="5"/>
  <c r="AU962" i="5"/>
  <c r="AU953" i="5"/>
  <c r="AU963" i="5"/>
  <c r="AU971" i="5"/>
  <c r="AU966" i="5"/>
  <c r="AU974" i="5"/>
  <c r="AU949" i="5"/>
  <c r="AU955" i="5"/>
  <c r="AU956" i="5"/>
  <c r="AU961" i="5"/>
  <c r="AM1009" i="5"/>
  <c r="AM1012" i="5" s="1"/>
  <c r="AJ1009" i="5"/>
  <c r="AJ1012" i="5" s="1"/>
  <c r="Q950" i="5"/>
  <c r="Q1002" i="5"/>
  <c r="Q1004" i="5" s="1"/>
  <c r="Q1010" i="5"/>
  <c r="Q963" i="5"/>
  <c r="Q960" i="5"/>
  <c r="Q970" i="5"/>
  <c r="Q972" i="5"/>
  <c r="Q958" i="5"/>
  <c r="Q967" i="5"/>
  <c r="Q975" i="5"/>
  <c r="Q953" i="5"/>
  <c r="Q964" i="5"/>
  <c r="Q968" i="5"/>
  <c r="Q957" i="5"/>
  <c r="Q969" i="5"/>
  <c r="Q962" i="5"/>
  <c r="Q959" i="5"/>
  <c r="Q954" i="5"/>
  <c r="Q965" i="5"/>
  <c r="Q971" i="5"/>
  <c r="Q974" i="5"/>
  <c r="Q966" i="5"/>
  <c r="Q949" i="5"/>
  <c r="Q955" i="5"/>
  <c r="Q961" i="5"/>
  <c r="Q956" i="5"/>
  <c r="L1009" i="5"/>
  <c r="L1012" i="5" s="1"/>
  <c r="G950" i="5"/>
  <c r="G1010" i="5"/>
  <c r="G1002" i="5"/>
  <c r="G1004" i="5" s="1"/>
  <c r="G971" i="5"/>
  <c r="G974" i="5"/>
  <c r="G966" i="5"/>
  <c r="G975" i="5"/>
  <c r="G959" i="5"/>
  <c r="G958" i="5"/>
  <c r="G960" i="5"/>
  <c r="G968" i="5"/>
  <c r="G953" i="5"/>
  <c r="G972" i="5"/>
  <c r="G967" i="5"/>
  <c r="G970" i="5"/>
  <c r="G957" i="5"/>
  <c r="G962" i="5"/>
  <c r="G963" i="5"/>
  <c r="G964" i="5"/>
  <c r="G954" i="5"/>
  <c r="G969" i="5"/>
  <c r="G965" i="5"/>
  <c r="G949" i="5"/>
  <c r="G955" i="5"/>
  <c r="G961" i="5"/>
  <c r="G956" i="5"/>
  <c r="H1009" i="5"/>
  <c r="H1012" i="5" s="1"/>
  <c r="E946" i="5"/>
  <c r="E1007" i="5" s="1"/>
  <c r="G946" i="5"/>
  <c r="F946" i="5"/>
  <c r="H946" i="5"/>
  <c r="G58" i="5"/>
  <c r="R32" i="2" s="1"/>
  <c r="R34" i="2"/>
  <c r="I946" i="5"/>
  <c r="J946" i="5"/>
  <c r="K946" i="5"/>
  <c r="L946" i="5"/>
  <c r="M946" i="5"/>
  <c r="N946" i="5"/>
  <c r="O946" i="5"/>
  <c r="P946" i="5"/>
  <c r="Q946" i="5"/>
  <c r="R946" i="5"/>
  <c r="S946" i="5"/>
  <c r="T946" i="5"/>
  <c r="U946" i="5"/>
  <c r="V946" i="5"/>
  <c r="W946" i="5"/>
  <c r="X946" i="5"/>
  <c r="Y946" i="5"/>
  <c r="Z946" i="5"/>
  <c r="AA946" i="5"/>
  <c r="AB946" i="5"/>
  <c r="AC946" i="5"/>
  <c r="AD946" i="5"/>
  <c r="AE946" i="5"/>
  <c r="AF946" i="5"/>
  <c r="AG946" i="5"/>
  <c r="AH946" i="5"/>
  <c r="AI946" i="5"/>
  <c r="AJ946" i="5"/>
  <c r="AK946" i="5"/>
  <c r="AL946" i="5"/>
  <c r="AM946" i="5"/>
  <c r="AN946" i="5"/>
  <c r="AO946" i="5"/>
  <c r="AP946" i="5"/>
  <c r="AQ946" i="5"/>
  <c r="AR946" i="5"/>
  <c r="AS946" i="5"/>
  <c r="AT946" i="5"/>
  <c r="AU946" i="5"/>
  <c r="AV946" i="5"/>
  <c r="AW946" i="5"/>
  <c r="AX946" i="5"/>
  <c r="AY946" i="5"/>
  <c r="AZ946" i="5"/>
  <c r="BA946" i="5"/>
  <c r="BB946" i="5"/>
  <c r="BC946" i="5"/>
  <c r="BD946" i="5"/>
  <c r="BE946" i="5"/>
  <c r="BF946" i="5"/>
  <c r="BG946" i="5"/>
  <c r="BH946" i="5"/>
  <c r="BI946" i="5"/>
  <c r="BJ946" i="5"/>
  <c r="BK946" i="5"/>
  <c r="BL946" i="5"/>
  <c r="BM946" i="5"/>
  <c r="BN946" i="5"/>
  <c r="BO946" i="5"/>
  <c r="BP946" i="5"/>
  <c r="BQ946" i="5"/>
  <c r="BR946" i="5"/>
  <c r="BS946" i="5"/>
  <c r="BT946" i="5"/>
  <c r="BU946" i="5"/>
  <c r="BV946" i="5"/>
  <c r="BW946" i="5"/>
  <c r="BX946" i="5"/>
  <c r="BY946" i="5"/>
  <c r="BZ946" i="5"/>
  <c r="CA946" i="5"/>
  <c r="CB946" i="5"/>
  <c r="CC946" i="5"/>
  <c r="CD946" i="5"/>
  <c r="CE946" i="5"/>
  <c r="CF946" i="5"/>
  <c r="CG946" i="5"/>
  <c r="CH946" i="5"/>
  <c r="CI946" i="5"/>
  <c r="CJ946" i="5"/>
  <c r="CK946" i="5"/>
  <c r="CL946" i="5"/>
  <c r="CM946" i="5"/>
  <c r="CN946" i="5"/>
  <c r="CO946" i="5"/>
  <c r="CP946" i="5"/>
  <c r="CQ946" i="5"/>
  <c r="CR946" i="5"/>
  <c r="CS946" i="5"/>
  <c r="CT946" i="5"/>
  <c r="CU946" i="5"/>
  <c r="CV946" i="5"/>
  <c r="CW946" i="5"/>
  <c r="CX946" i="5"/>
  <c r="CY946" i="5"/>
  <c r="CZ946" i="5"/>
  <c r="DA946" i="5"/>
  <c r="DB946" i="5"/>
  <c r="DC946" i="5"/>
  <c r="DD946" i="5"/>
  <c r="DE946" i="5"/>
  <c r="DF946" i="5"/>
  <c r="DG946" i="5"/>
  <c r="DH946" i="5"/>
  <c r="DI946" i="5"/>
  <c r="DJ946" i="5"/>
  <c r="DK946" i="5"/>
  <c r="DL946" i="5"/>
  <c r="DM946" i="5"/>
  <c r="DN946" i="5"/>
  <c r="DO946" i="5"/>
  <c r="DP946" i="5"/>
  <c r="DQ946" i="5"/>
  <c r="DR946" i="5"/>
  <c r="DS946" i="5"/>
  <c r="DT946" i="5"/>
  <c r="DU946" i="5"/>
  <c r="K428" i="5"/>
  <c r="CH18" i="21"/>
  <c r="CD1057" i="5"/>
  <c r="CD756" i="5"/>
  <c r="DP1011" i="5"/>
  <c r="DP749" i="5"/>
  <c r="AG1011" i="5"/>
  <c r="AG749" i="5"/>
  <c r="AG758" i="5" s="1"/>
  <c r="DT18" i="21"/>
  <c r="DP1057" i="5"/>
  <c r="DP756" i="5"/>
  <c r="BS749" i="5"/>
  <c r="BW18" i="21"/>
  <c r="BS1057" i="5"/>
  <c r="BS756" i="5"/>
  <c r="DE1011" i="5"/>
  <c r="DE749" i="5"/>
  <c r="V1011" i="5"/>
  <c r="V749" i="5"/>
  <c r="V758" i="5" s="1"/>
  <c r="DI18" i="21"/>
  <c r="DE1057" i="5"/>
  <c r="DE756" i="5"/>
  <c r="AR749" i="5"/>
  <c r="AR758" i="5" s="1"/>
  <c r="DO18" i="21"/>
  <c r="DK1057" i="5"/>
  <c r="DK756" i="5"/>
  <c r="DT1011" i="5"/>
  <c r="DT749" i="5"/>
  <c r="EI18" i="21"/>
  <c r="EE756" i="5"/>
  <c r="DI1011" i="5"/>
  <c r="DI749" i="5"/>
  <c r="N421" i="5"/>
  <c r="EJ18" i="21"/>
  <c r="EF756" i="5"/>
  <c r="E23" i="15"/>
  <c r="F265" i="5"/>
  <c r="F264" i="5"/>
  <c r="F266" i="5" s="1"/>
  <c r="F253" i="5"/>
  <c r="F289" i="5"/>
  <c r="F305" i="5" s="1"/>
  <c r="F304" i="5"/>
  <c r="T69" i="20"/>
  <c r="T72" i="20" s="1"/>
  <c r="T74" i="20" s="1"/>
  <c r="DU864" i="5"/>
  <c r="DU803" i="5" s="1"/>
  <c r="DS864" i="5"/>
  <c r="DS803" i="5" s="1"/>
  <c r="DG864" i="5"/>
  <c r="DG803" i="5" s="1"/>
  <c r="CK864" i="5"/>
  <c r="CK803" i="5" s="1"/>
  <c r="CH978" i="5"/>
  <c r="CH993" i="5" s="1"/>
  <c r="CC863" i="5"/>
  <c r="CD9" i="14" s="1"/>
  <c r="CB978" i="5"/>
  <c r="CB993" i="5" s="1"/>
  <c r="BX978" i="5"/>
  <c r="BX993" i="5" s="1"/>
  <c r="BS864" i="5"/>
  <c r="BS803" i="5" s="1"/>
  <c r="BU978" i="5"/>
  <c r="BU993" i="5" s="1"/>
  <c r="BS978" i="5"/>
  <c r="BS993" i="5" s="1"/>
  <c r="BL978" i="5"/>
  <c r="BL993" i="5" s="1"/>
  <c r="BE863" i="5"/>
  <c r="BF9" i="14" s="1"/>
  <c r="BE978" i="5"/>
  <c r="BE993" i="5" s="1"/>
  <c r="BB978" i="5"/>
  <c r="BB993" i="5" s="1"/>
  <c r="AZ978" i="5"/>
  <c r="AZ993" i="5" s="1"/>
  <c r="AP864" i="5"/>
  <c r="AP803" i="5" s="1"/>
  <c r="AM864" i="5"/>
  <c r="AM803" i="5" s="1"/>
  <c r="Z978" i="5"/>
  <c r="Z993" i="5" s="1"/>
  <c r="V978" i="5"/>
  <c r="V993" i="5" s="1"/>
  <c r="BB723" i="5"/>
  <c r="V752" i="5"/>
  <c r="BS753" i="5"/>
  <c r="CB723" i="5"/>
  <c r="EB752" i="5"/>
  <c r="AG723" i="5"/>
  <c r="BI752" i="5"/>
  <c r="BV753" i="5"/>
  <c r="CE723" i="5"/>
  <c r="G753" i="5"/>
  <c r="AJ723" i="5"/>
  <c r="BP752" i="5"/>
  <c r="CC753" i="5"/>
  <c r="CH723" i="5"/>
  <c r="J753" i="5"/>
  <c r="BC752" i="5"/>
  <c r="DT723" i="5"/>
  <c r="BP753" i="5"/>
  <c r="BM723" i="5"/>
  <c r="DY752" i="5"/>
  <c r="CU752" i="5"/>
  <c r="DG753" i="5"/>
  <c r="BX752" i="5"/>
  <c r="CJ753" i="5"/>
  <c r="AC752" i="5"/>
  <c r="AO753" i="5"/>
  <c r="F753" i="5"/>
  <c r="EE646" i="5"/>
  <c r="EE637" i="5"/>
  <c r="I330" i="5"/>
  <c r="H43" i="15" s="1"/>
  <c r="I302" i="5"/>
  <c r="R20" i="19"/>
  <c r="EF644" i="5"/>
  <c r="O262" i="5" s="1"/>
  <c r="O47" i="33"/>
  <c r="O48" i="33" s="1"/>
  <c r="EB70" i="20"/>
  <c r="EB66" i="20"/>
  <c r="EB69" i="20" s="1"/>
  <c r="DT30" i="20"/>
  <c r="Y114" i="20"/>
  <c r="DS1009" i="5"/>
  <c r="DS1012" i="5" s="1"/>
  <c r="DJ1009" i="5"/>
  <c r="DJ1012" i="5" s="1"/>
  <c r="CX1009" i="5"/>
  <c r="CX1012" i="5" s="1"/>
  <c r="CU1009" i="5"/>
  <c r="CU1012" i="5" s="1"/>
  <c r="CR1009" i="5"/>
  <c r="CR1012" i="5" s="1"/>
  <c r="CO1009" i="5"/>
  <c r="CO1012" i="5" s="1"/>
  <c r="CK950" i="5"/>
  <c r="CK1002" i="5"/>
  <c r="CK1004" i="5" s="1"/>
  <c r="CK1010" i="5"/>
  <c r="CK972" i="5"/>
  <c r="CK953" i="5"/>
  <c r="CK967" i="5"/>
  <c r="CK957" i="5"/>
  <c r="CK962" i="5"/>
  <c r="CK970" i="5"/>
  <c r="CK964" i="5"/>
  <c r="CK959" i="5"/>
  <c r="CK975" i="5"/>
  <c r="CK968" i="5"/>
  <c r="CK958" i="5"/>
  <c r="CK969" i="5"/>
  <c r="CK954" i="5"/>
  <c r="CK963" i="5"/>
  <c r="CK960" i="5"/>
  <c r="CK971" i="5"/>
  <c r="CK974" i="5"/>
  <c r="CK965" i="5"/>
  <c r="CK966" i="5"/>
  <c r="CK949" i="5"/>
  <c r="CK955" i="5"/>
  <c r="CK961" i="5"/>
  <c r="CK956" i="5"/>
  <c r="CH950" i="5"/>
  <c r="CH1002" i="5"/>
  <c r="CH1004" i="5" s="1"/>
  <c r="CH1010" i="5"/>
  <c r="CH967" i="5"/>
  <c r="CH975" i="5"/>
  <c r="CH954" i="5"/>
  <c r="CH953" i="5"/>
  <c r="CH957" i="5"/>
  <c r="CH968" i="5"/>
  <c r="CH970" i="5"/>
  <c r="CH958" i="5"/>
  <c r="CH972" i="5"/>
  <c r="CH960" i="5"/>
  <c r="CH963" i="5"/>
  <c r="CH962" i="5"/>
  <c r="CH965" i="5"/>
  <c r="CH964" i="5"/>
  <c r="CH969" i="5"/>
  <c r="CH959" i="5"/>
  <c r="CH974" i="5"/>
  <c r="CH971" i="5"/>
  <c r="CH966" i="5"/>
  <c r="CH949" i="5"/>
  <c r="CH955" i="5"/>
  <c r="CH961" i="5"/>
  <c r="CH956" i="5"/>
  <c r="CC30" i="20"/>
  <c r="CE10" i="14"/>
  <c r="BZ30" i="20"/>
  <c r="CB10" i="14"/>
  <c r="BW1009" i="5"/>
  <c r="BW1012" i="5" s="1"/>
  <c r="BS950" i="5"/>
  <c r="BS1002" i="5"/>
  <c r="BS1004" i="5" s="1"/>
  <c r="BS1010" i="5"/>
  <c r="BS957" i="5"/>
  <c r="BS967" i="5"/>
  <c r="BS958" i="5"/>
  <c r="BS972" i="5"/>
  <c r="BS963" i="5"/>
  <c r="BS969" i="5"/>
  <c r="BS970" i="5"/>
  <c r="BS968" i="5"/>
  <c r="BS954" i="5"/>
  <c r="BS953" i="5"/>
  <c r="BS962" i="5"/>
  <c r="BS960" i="5"/>
  <c r="BS964" i="5"/>
  <c r="BS959" i="5"/>
  <c r="BS975" i="5"/>
  <c r="BS971" i="5"/>
  <c r="BS966" i="5"/>
  <c r="BS965" i="5"/>
  <c r="BS974" i="5"/>
  <c r="BS949" i="5"/>
  <c r="BS955" i="5"/>
  <c r="BS961" i="5"/>
  <c r="BS956" i="5"/>
  <c r="BN30" i="20"/>
  <c r="BP10" i="14"/>
  <c r="BK30" i="20"/>
  <c r="BM10" i="14"/>
  <c r="BE1009" i="5"/>
  <c r="BE1012" i="5" s="1"/>
  <c r="BA950" i="5"/>
  <c r="BA1002" i="5"/>
  <c r="BA1004" i="5" s="1"/>
  <c r="BA1010" i="5"/>
  <c r="BA970" i="5"/>
  <c r="BA957" i="5"/>
  <c r="BA967" i="5"/>
  <c r="BA963" i="5"/>
  <c r="BA969" i="5"/>
  <c r="BA975" i="5"/>
  <c r="BA962" i="5"/>
  <c r="BA965" i="5"/>
  <c r="BA958" i="5"/>
  <c r="BA972" i="5"/>
  <c r="BA960" i="5"/>
  <c r="BA959" i="5"/>
  <c r="BA954" i="5"/>
  <c r="BA953" i="5"/>
  <c r="BA968" i="5"/>
  <c r="BA964" i="5"/>
  <c r="BA966" i="5"/>
  <c r="BA974" i="5"/>
  <c r="BA971" i="5"/>
  <c r="BA949" i="5"/>
  <c r="BA955" i="5"/>
  <c r="BA956" i="5"/>
  <c r="BA961" i="5"/>
  <c r="AP1009" i="5"/>
  <c r="AP1012" i="5" s="1"/>
  <c r="AL950" i="5"/>
  <c r="AL1002" i="5"/>
  <c r="AL1004" i="5" s="1"/>
  <c r="AL1010" i="5"/>
  <c r="AL965" i="5"/>
  <c r="AL972" i="5"/>
  <c r="AL963" i="5"/>
  <c r="AL958" i="5"/>
  <c r="AL968" i="5"/>
  <c r="AL970" i="5"/>
  <c r="AL960" i="5"/>
  <c r="AL964" i="5"/>
  <c r="AL967" i="5"/>
  <c r="AL957" i="5"/>
  <c r="AL953" i="5"/>
  <c r="AL954" i="5"/>
  <c r="AL959" i="5"/>
  <c r="AL969" i="5"/>
  <c r="AL962" i="5"/>
  <c r="AL975" i="5"/>
  <c r="AL971" i="5"/>
  <c r="AL966" i="5"/>
  <c r="AL974" i="5"/>
  <c r="AL949" i="5"/>
  <c r="AL955" i="5"/>
  <c r="AL961" i="5"/>
  <c r="AL956" i="5"/>
  <c r="AF950" i="5"/>
  <c r="AF1002" i="5"/>
  <c r="AF1004" i="5" s="1"/>
  <c r="AF1010" i="5"/>
  <c r="AF953" i="5"/>
  <c r="AF964" i="5"/>
  <c r="AF959" i="5"/>
  <c r="AF963" i="5"/>
  <c r="AF970" i="5"/>
  <c r="AF967" i="5"/>
  <c r="AF960" i="5"/>
  <c r="AF954" i="5"/>
  <c r="AF969" i="5"/>
  <c r="AF965" i="5"/>
  <c r="AF972" i="5"/>
  <c r="AF968" i="5"/>
  <c r="AF962" i="5"/>
  <c r="AF957" i="5"/>
  <c r="AF958" i="5"/>
  <c r="AF975" i="5"/>
  <c r="AF971" i="5"/>
  <c r="AF966" i="5"/>
  <c r="AF974" i="5"/>
  <c r="AF949" i="5"/>
  <c r="AF955" i="5"/>
  <c r="AF961" i="5"/>
  <c r="AF956" i="5"/>
  <c r="AC950" i="5"/>
  <c r="AC1002" i="5"/>
  <c r="AC1004" i="5" s="1"/>
  <c r="AC1010" i="5"/>
  <c r="AC953" i="5"/>
  <c r="AC967" i="5"/>
  <c r="AC960" i="5"/>
  <c r="AC957" i="5"/>
  <c r="AC958" i="5"/>
  <c r="AC972" i="5"/>
  <c r="AC954" i="5"/>
  <c r="AC968" i="5"/>
  <c r="AC959" i="5"/>
  <c r="AC962" i="5"/>
  <c r="AC970" i="5"/>
  <c r="AC963" i="5"/>
  <c r="AC964" i="5"/>
  <c r="AC975" i="5"/>
  <c r="AC969" i="5"/>
  <c r="AC966" i="5"/>
  <c r="AC971" i="5"/>
  <c r="AC965" i="5"/>
  <c r="AC974" i="5"/>
  <c r="AC949" i="5"/>
  <c r="AC955" i="5"/>
  <c r="AC961" i="5"/>
  <c r="AC956" i="5"/>
  <c r="U1009" i="5"/>
  <c r="U1012" i="5" s="1"/>
  <c r="R1009" i="5"/>
  <c r="R1012" i="5" s="1"/>
  <c r="N950" i="5"/>
  <c r="N1002" i="5"/>
  <c r="N1004" i="5" s="1"/>
  <c r="N1010" i="5"/>
  <c r="N968" i="5"/>
  <c r="N954" i="5"/>
  <c r="N965" i="5"/>
  <c r="N962" i="5"/>
  <c r="N969" i="5"/>
  <c r="N966" i="5"/>
  <c r="N970" i="5"/>
  <c r="N964" i="5"/>
  <c r="N971" i="5"/>
  <c r="N958" i="5"/>
  <c r="N963" i="5"/>
  <c r="N959" i="5"/>
  <c r="N974" i="5"/>
  <c r="N975" i="5"/>
  <c r="N957" i="5"/>
  <c r="N960" i="5"/>
  <c r="N953" i="5"/>
  <c r="N967" i="5"/>
  <c r="N972" i="5"/>
  <c r="N949" i="5"/>
  <c r="N955" i="5"/>
  <c r="N961" i="5"/>
  <c r="N956" i="5"/>
  <c r="K950" i="5"/>
  <c r="K1002" i="5"/>
  <c r="K1004" i="5" s="1"/>
  <c r="K1010" i="5"/>
  <c r="K971" i="5"/>
  <c r="K974" i="5"/>
  <c r="K966" i="5"/>
  <c r="K958" i="5"/>
  <c r="K969" i="5"/>
  <c r="K963" i="5"/>
  <c r="K959" i="5"/>
  <c r="K965" i="5"/>
  <c r="K964" i="5"/>
  <c r="K972" i="5"/>
  <c r="K960" i="5"/>
  <c r="K954" i="5"/>
  <c r="K953" i="5"/>
  <c r="K962" i="5"/>
  <c r="K968" i="5"/>
  <c r="K967" i="5"/>
  <c r="K975" i="5"/>
  <c r="K970" i="5"/>
  <c r="K957" i="5"/>
  <c r="K949" i="5"/>
  <c r="K955" i="5"/>
  <c r="K956" i="5"/>
  <c r="K961" i="5"/>
  <c r="H950" i="5"/>
  <c r="H1010" i="5"/>
  <c r="H1002" i="5"/>
  <c r="H1004" i="5" s="1"/>
  <c r="H971" i="5"/>
  <c r="H966" i="5"/>
  <c r="H974" i="5"/>
  <c r="H969" i="5"/>
  <c r="H968" i="5"/>
  <c r="H958" i="5"/>
  <c r="H965" i="5"/>
  <c r="H957" i="5"/>
  <c r="H964" i="5"/>
  <c r="H963" i="5"/>
  <c r="H954" i="5"/>
  <c r="H970" i="5"/>
  <c r="H960" i="5"/>
  <c r="H959" i="5"/>
  <c r="H953" i="5"/>
  <c r="H975" i="5"/>
  <c r="H967" i="5"/>
  <c r="H962" i="5"/>
  <c r="H972" i="5"/>
  <c r="H949" i="5"/>
  <c r="H955" i="5"/>
  <c r="H956" i="5"/>
  <c r="H961" i="5"/>
  <c r="CD749" i="5"/>
  <c r="K1011" i="5"/>
  <c r="K749" i="5"/>
  <c r="K758" i="5" s="1"/>
  <c r="DB18" i="21"/>
  <c r="CX1057" i="5"/>
  <c r="CX756" i="5"/>
  <c r="AW749" i="5"/>
  <c r="AW758" i="5" s="1"/>
  <c r="CM1011" i="5"/>
  <c r="CM749" i="5"/>
  <c r="CQ18" i="21"/>
  <c r="CM1057" i="5"/>
  <c r="CM756" i="5"/>
  <c r="AL749" i="5"/>
  <c r="EC18" i="21"/>
  <c r="DY756" i="5"/>
  <c r="BH749" i="5"/>
  <c r="EE18" i="21"/>
  <c r="EA756" i="5"/>
  <c r="G873" i="5"/>
  <c r="Y51" i="2" s="1"/>
  <c r="H870" i="5"/>
  <c r="Q875" i="5"/>
  <c r="Q884" i="5" s="1"/>
  <c r="Q893" i="5" s="1"/>
  <c r="Q902" i="5" s="1"/>
  <c r="F870" i="5"/>
  <c r="G874" i="5"/>
  <c r="Y52" i="2" s="1"/>
  <c r="G875" i="5"/>
  <c r="Y53" i="2" s="1"/>
  <c r="G871" i="5"/>
  <c r="Y50" i="2" s="1"/>
  <c r="G876" i="5"/>
  <c r="Y54" i="2" s="1"/>
  <c r="G872" i="5"/>
  <c r="G880" i="5"/>
  <c r="Y49" i="2"/>
  <c r="DU1011" i="5"/>
  <c r="DU749" i="5"/>
  <c r="O420" i="5" s="1"/>
  <c r="O421" i="5"/>
  <c r="E1016" i="5"/>
  <c r="E950" i="5"/>
  <c r="E1002" i="5"/>
  <c r="E1004" i="5" s="1"/>
  <c r="E974" i="5"/>
  <c r="E971" i="5"/>
  <c r="E966" i="5"/>
  <c r="E1044" i="5"/>
  <c r="E970" i="5"/>
  <c r="E960" i="5"/>
  <c r="E957" i="5"/>
  <c r="E962" i="5"/>
  <c r="E958" i="5"/>
  <c r="E967" i="5"/>
  <c r="E959" i="5"/>
  <c r="E953" i="5"/>
  <c r="E954" i="5"/>
  <c r="E969" i="5"/>
  <c r="E972" i="5"/>
  <c r="E965" i="5"/>
  <c r="E975" i="5"/>
  <c r="E964" i="5"/>
  <c r="E968" i="5"/>
  <c r="E963" i="5"/>
  <c r="E949" i="5"/>
  <c r="E955" i="5"/>
  <c r="E961" i="5"/>
  <c r="E956" i="5"/>
  <c r="E25" i="15"/>
  <c r="F299" i="5"/>
  <c r="F298" i="5"/>
  <c r="F300" i="5" s="1"/>
  <c r="F287" i="5"/>
  <c r="DR70" i="20"/>
  <c r="DR66" i="20"/>
  <c r="DR69" i="20" s="1"/>
  <c r="EA864" i="5"/>
  <c r="EA803" i="5" s="1"/>
  <c r="DZ863" i="5"/>
  <c r="DZ817" i="5" s="1"/>
  <c r="DN863" i="5"/>
  <c r="DN796" i="5" s="1"/>
  <c r="DK864" i="5"/>
  <c r="DK803" i="5" s="1"/>
  <c r="DJ863" i="5"/>
  <c r="DJ796" i="5" s="1"/>
  <c r="DH863" i="5"/>
  <c r="DH810" i="5" s="1"/>
  <c r="CZ863" i="5"/>
  <c r="CZ810" i="5" s="1"/>
  <c r="CO864" i="5"/>
  <c r="CO803" i="5" s="1"/>
  <c r="CJ863" i="5"/>
  <c r="CK9" i="14" s="1"/>
  <c r="CG978" i="5"/>
  <c r="CG993" i="5" s="1"/>
  <c r="CE978" i="5"/>
  <c r="CE993" i="5" s="1"/>
  <c r="BZ864" i="5"/>
  <c r="BZ803" i="5" s="1"/>
  <c r="CA978" i="5"/>
  <c r="CA993" i="5" s="1"/>
  <c r="BR864" i="5"/>
  <c r="BR803" i="5" s="1"/>
  <c r="BP864" i="5"/>
  <c r="BP803" i="5" s="1"/>
  <c r="BQ978" i="5"/>
  <c r="BQ993" i="5" s="1"/>
  <c r="BN978" i="5"/>
  <c r="BN993" i="5" s="1"/>
  <c r="BC863" i="5"/>
  <c r="BD9" i="14" s="1"/>
  <c r="AZ864" i="5"/>
  <c r="AZ803" i="5" s="1"/>
  <c r="AZ863" i="5"/>
  <c r="BA9" i="14" s="1"/>
  <c r="AU863" i="5"/>
  <c r="AV9" i="14" s="1"/>
  <c r="AU978" i="5"/>
  <c r="AU993" i="5" s="1"/>
  <c r="AQ978" i="5"/>
  <c r="AQ993" i="5" s="1"/>
  <c r="AL978" i="5"/>
  <c r="AL993" i="5" s="1"/>
  <c r="L978" i="5"/>
  <c r="L993" i="5" s="1"/>
  <c r="J978" i="5"/>
  <c r="J993" i="5" s="1"/>
  <c r="G978" i="5"/>
  <c r="G993" i="5" s="1"/>
  <c r="BZ723" i="5"/>
  <c r="DF752" i="5"/>
  <c r="DB753" i="5"/>
  <c r="G752" i="5"/>
  <c r="CM753" i="5"/>
  <c r="CN723" i="5"/>
  <c r="T753" i="5"/>
  <c r="AS723" i="5"/>
  <c r="CC752" i="5"/>
  <c r="J752" i="5"/>
  <c r="CP753" i="5"/>
  <c r="CQ723" i="5"/>
  <c r="W753" i="5"/>
  <c r="AV723" i="5"/>
  <c r="CF752" i="5"/>
  <c r="M752" i="5"/>
  <c r="CS753" i="5"/>
  <c r="CT723" i="5"/>
  <c r="Z753" i="5"/>
  <c r="AM723" i="5"/>
  <c r="BS752" i="5"/>
  <c r="CF753" i="5"/>
  <c r="BY723" i="5"/>
  <c r="M753" i="5"/>
  <c r="DG752" i="5"/>
  <c r="DS753" i="5"/>
  <c r="CJ752" i="5"/>
  <c r="CV753" i="5"/>
  <c r="AO752" i="5"/>
  <c r="BA753" i="5"/>
  <c r="F752" i="5"/>
  <c r="R753" i="5"/>
  <c r="DL9" i="18"/>
  <c r="H234" i="18" s="1"/>
  <c r="DN730" i="5"/>
  <c r="AZ72" i="20"/>
  <c r="AZ74" i="20" s="1"/>
  <c r="EB18" i="16"/>
  <c r="EA22" i="16"/>
  <c r="EA23" i="16" s="1"/>
  <c r="AF72" i="20"/>
  <c r="AF74" i="20" s="1"/>
  <c r="F69" i="20"/>
  <c r="F72" i="20" s="1"/>
  <c r="F74" i="20" s="1"/>
  <c r="AI72" i="20"/>
  <c r="AI74" i="20" s="1"/>
  <c r="J42" i="34"/>
  <c r="DL72" i="20"/>
  <c r="DL74" i="20" s="1"/>
  <c r="AY72" i="20"/>
  <c r="AY74" i="20" s="1"/>
  <c r="BR72" i="20"/>
  <c r="BR74" i="20" s="1"/>
  <c r="DV66" i="20"/>
  <c r="DV69" i="20" s="1"/>
  <c r="DV70" i="20"/>
  <c r="E302" i="5"/>
  <c r="E330" i="5"/>
  <c r="D43" i="15" s="1"/>
  <c r="EE657" i="5"/>
  <c r="O279" i="5" s="1"/>
  <c r="O280" i="5" s="1"/>
  <c r="EF618" i="5"/>
  <c r="E228" i="5" s="1"/>
  <c r="E229" i="5" s="1"/>
  <c r="J289" i="5"/>
  <c r="J305" i="5" s="1"/>
  <c r="J304" i="5"/>
  <c r="AH72" i="20"/>
  <c r="AH74" i="20" s="1"/>
  <c r="DB72" i="20"/>
  <c r="DB74" i="20" s="1"/>
  <c r="BG72" i="20"/>
  <c r="BG74" i="20" s="1"/>
  <c r="BL64" i="20"/>
  <c r="BL65" i="20" s="1"/>
  <c r="BM624" i="5"/>
  <c r="BM633" i="5"/>
  <c r="BM691" i="5"/>
  <c r="BM685" i="5"/>
  <c r="EE30" i="20"/>
  <c r="Y105" i="20"/>
  <c r="DS30" i="20"/>
  <c r="P105" i="20"/>
  <c r="F105" i="20"/>
  <c r="Q105" i="20"/>
  <c r="G105" i="20"/>
  <c r="S105" i="20"/>
  <c r="R105" i="20"/>
  <c r="T105" i="20"/>
  <c r="I105" i="20"/>
  <c r="J105" i="20"/>
  <c r="H105" i="20"/>
  <c r="U105" i="20"/>
  <c r="K105" i="20"/>
  <c r="V105" i="20"/>
  <c r="M105" i="20"/>
  <c r="X105" i="20"/>
  <c r="W105" i="20"/>
  <c r="L105" i="20"/>
  <c r="DP1009" i="5"/>
  <c r="DP1012" i="5" s="1"/>
  <c r="DM1009" i="5"/>
  <c r="DM1012" i="5" s="1"/>
  <c r="DI950" i="5"/>
  <c r="DI1002" i="5"/>
  <c r="DI1004" i="5" s="1"/>
  <c r="DI1010" i="5"/>
  <c r="DI959" i="5"/>
  <c r="DI957" i="5"/>
  <c r="DI975" i="5"/>
  <c r="DI964" i="5"/>
  <c r="DI968" i="5"/>
  <c r="DI954" i="5"/>
  <c r="DI972" i="5"/>
  <c r="DI963" i="5"/>
  <c r="DI970" i="5"/>
  <c r="DI960" i="5"/>
  <c r="DI967" i="5"/>
  <c r="DI958" i="5"/>
  <c r="DI969" i="5"/>
  <c r="DI962" i="5"/>
  <c r="DI953" i="5"/>
  <c r="DI966" i="5"/>
  <c r="DI965" i="5"/>
  <c r="DI974" i="5"/>
  <c r="DI971" i="5"/>
  <c r="DI949" i="5"/>
  <c r="DI955" i="5"/>
  <c r="DI956" i="5"/>
  <c r="DI961" i="5"/>
  <c r="DG1009" i="5"/>
  <c r="DG1012" i="5" s="1"/>
  <c r="DC950" i="5"/>
  <c r="DC1002" i="5"/>
  <c r="DC1004" i="5" s="1"/>
  <c r="DC1010" i="5"/>
  <c r="DC968" i="5"/>
  <c r="DC953" i="5"/>
  <c r="DC963" i="5"/>
  <c r="DC970" i="5"/>
  <c r="DC960" i="5"/>
  <c r="DC964" i="5"/>
  <c r="DC958" i="5"/>
  <c r="DC954" i="5"/>
  <c r="DC957" i="5"/>
  <c r="DC962" i="5"/>
  <c r="DC959" i="5"/>
  <c r="DC965" i="5"/>
  <c r="DC972" i="5"/>
  <c r="DC967" i="5"/>
  <c r="DC975" i="5"/>
  <c r="DC969" i="5"/>
  <c r="DC974" i="5"/>
  <c r="DC971" i="5"/>
  <c r="DC966" i="5"/>
  <c r="DC949" i="5"/>
  <c r="DC955" i="5"/>
  <c r="DC956" i="5"/>
  <c r="DC961" i="5"/>
  <c r="CZ950" i="5"/>
  <c r="CZ1002" i="5"/>
  <c r="CZ1004" i="5" s="1"/>
  <c r="CZ1010" i="5"/>
  <c r="CZ965" i="5"/>
  <c r="CZ963" i="5"/>
  <c r="CZ959" i="5"/>
  <c r="CZ954" i="5"/>
  <c r="CZ953" i="5"/>
  <c r="CZ957" i="5"/>
  <c r="CZ958" i="5"/>
  <c r="CZ960" i="5"/>
  <c r="CZ964" i="5"/>
  <c r="CZ975" i="5"/>
  <c r="CZ972" i="5"/>
  <c r="CZ969" i="5"/>
  <c r="CZ962" i="5"/>
  <c r="CZ970" i="5"/>
  <c r="CZ968" i="5"/>
  <c r="CZ967" i="5"/>
  <c r="CZ971" i="5"/>
  <c r="CZ974" i="5"/>
  <c r="CZ966" i="5"/>
  <c r="CZ949" i="5"/>
  <c r="CZ955" i="5"/>
  <c r="CZ961" i="5"/>
  <c r="CZ956" i="5"/>
  <c r="CW950" i="5"/>
  <c r="CW1002" i="5"/>
  <c r="CW1004" i="5" s="1"/>
  <c r="CW1010" i="5"/>
  <c r="CW969" i="5"/>
  <c r="CW975" i="5"/>
  <c r="CW953" i="5"/>
  <c r="CW964" i="5"/>
  <c r="CW959" i="5"/>
  <c r="CW965" i="5"/>
  <c r="CW957" i="5"/>
  <c r="CW960" i="5"/>
  <c r="CW967" i="5"/>
  <c r="CW968" i="5"/>
  <c r="CW958" i="5"/>
  <c r="CW972" i="5"/>
  <c r="CW962" i="5"/>
  <c r="CW970" i="5"/>
  <c r="CW963" i="5"/>
  <c r="CW954" i="5"/>
  <c r="CW966" i="5"/>
  <c r="CW974" i="5"/>
  <c r="CW971" i="5"/>
  <c r="CW949" i="5"/>
  <c r="CW955" i="5"/>
  <c r="CW956" i="5"/>
  <c r="CW961" i="5"/>
  <c r="CF30" i="20"/>
  <c r="CH10" i="14"/>
  <c r="CF1009" i="5"/>
  <c r="CF1012" i="5" s="1"/>
  <c r="CC1009" i="5"/>
  <c r="CC1012" i="5" s="1"/>
  <c r="BZ1009" i="5"/>
  <c r="BZ1012" i="5" s="1"/>
  <c r="BT1009" i="5"/>
  <c r="BT1012" i="5" s="1"/>
  <c r="BQ1009" i="5"/>
  <c r="BQ1012" i="5" s="1"/>
  <c r="BM950" i="5"/>
  <c r="BM1002" i="5"/>
  <c r="BM1004" i="5" s="1"/>
  <c r="BM1010" i="5"/>
  <c r="BM972" i="5"/>
  <c r="BM968" i="5"/>
  <c r="BM959" i="5"/>
  <c r="BM958" i="5"/>
  <c r="BM975" i="5"/>
  <c r="BM969" i="5"/>
  <c r="BM960" i="5"/>
  <c r="BM957" i="5"/>
  <c r="BM967" i="5"/>
  <c r="BM962" i="5"/>
  <c r="BM970" i="5"/>
  <c r="BM963" i="5"/>
  <c r="BM954" i="5"/>
  <c r="BM953" i="5"/>
  <c r="BM964" i="5"/>
  <c r="BM974" i="5"/>
  <c r="BM965" i="5"/>
  <c r="BM971" i="5"/>
  <c r="BM966" i="5"/>
  <c r="BM949" i="5"/>
  <c r="BJ950" i="5"/>
  <c r="BJ1002" i="5"/>
  <c r="BJ1004" i="5" s="1"/>
  <c r="BJ1010" i="5"/>
  <c r="BJ957" i="5"/>
  <c r="BJ953" i="5"/>
  <c r="BJ967" i="5"/>
  <c r="BJ963" i="5"/>
  <c r="BJ964" i="5"/>
  <c r="BJ960" i="5"/>
  <c r="BJ962" i="5"/>
  <c r="BJ959" i="5"/>
  <c r="BJ958" i="5"/>
  <c r="BJ969" i="5"/>
  <c r="BJ965" i="5"/>
  <c r="BJ972" i="5"/>
  <c r="BJ968" i="5"/>
  <c r="BJ954" i="5"/>
  <c r="BJ970" i="5"/>
  <c r="BJ975" i="5"/>
  <c r="BJ966" i="5"/>
  <c r="BJ974" i="5"/>
  <c r="BJ971" i="5"/>
  <c r="BJ949" i="5"/>
  <c r="BJ955" i="5"/>
  <c r="BJ961" i="5"/>
  <c r="BJ956" i="5"/>
  <c r="BE30" i="20"/>
  <c r="BG10" i="14"/>
  <c r="AX950" i="5"/>
  <c r="AX1002" i="5"/>
  <c r="AX1004" i="5" s="1"/>
  <c r="AX1010" i="5"/>
  <c r="AX965" i="5"/>
  <c r="AX960" i="5"/>
  <c r="AX962" i="5"/>
  <c r="AX953" i="5"/>
  <c r="AX968" i="5"/>
  <c r="AX958" i="5"/>
  <c r="AX959" i="5"/>
  <c r="AX969" i="5"/>
  <c r="AX964" i="5"/>
  <c r="AX957" i="5"/>
  <c r="AX970" i="5"/>
  <c r="AX975" i="5"/>
  <c r="AX967" i="5"/>
  <c r="AX954" i="5"/>
  <c r="AX972" i="5"/>
  <c r="AX963" i="5"/>
  <c r="AX971" i="5"/>
  <c r="AX974" i="5"/>
  <c r="AX966" i="5"/>
  <c r="AX949" i="5"/>
  <c r="AX955" i="5"/>
  <c r="AX961" i="5"/>
  <c r="AX956" i="5"/>
  <c r="AV1009" i="5"/>
  <c r="AV1012" i="5" s="1"/>
  <c r="AR950" i="5"/>
  <c r="AR1002" i="5"/>
  <c r="AR1004" i="5" s="1"/>
  <c r="AR1010" i="5"/>
  <c r="AR963" i="5"/>
  <c r="AR959" i="5"/>
  <c r="AR960" i="5"/>
  <c r="AR957" i="5"/>
  <c r="AR970" i="5"/>
  <c r="AR967" i="5"/>
  <c r="AR962" i="5"/>
  <c r="AR969" i="5"/>
  <c r="AR968" i="5"/>
  <c r="AR964" i="5"/>
  <c r="AR953" i="5"/>
  <c r="AR972" i="5"/>
  <c r="AR958" i="5"/>
  <c r="AR975" i="5"/>
  <c r="AR954" i="5"/>
  <c r="AR974" i="5"/>
  <c r="AR965" i="5"/>
  <c r="AR966" i="5"/>
  <c r="AR971" i="5"/>
  <c r="AR949" i="5"/>
  <c r="AR955" i="5"/>
  <c r="AR956" i="5"/>
  <c r="AR961" i="5"/>
  <c r="AO950" i="5"/>
  <c r="AO1002" i="5"/>
  <c r="AO1004" i="5" s="1"/>
  <c r="AO1010" i="5"/>
  <c r="AO964" i="5"/>
  <c r="AO967" i="5"/>
  <c r="AO959" i="5"/>
  <c r="AO958" i="5"/>
  <c r="AO975" i="5"/>
  <c r="AO953" i="5"/>
  <c r="AO962" i="5"/>
  <c r="AO963" i="5"/>
  <c r="AO957" i="5"/>
  <c r="AO970" i="5"/>
  <c r="AO960" i="5"/>
  <c r="AO954" i="5"/>
  <c r="AO972" i="5"/>
  <c r="AO969" i="5"/>
  <c r="AO968" i="5"/>
  <c r="AO965" i="5"/>
  <c r="AO966" i="5"/>
  <c r="AO974" i="5"/>
  <c r="AO971" i="5"/>
  <c r="AO949" i="5"/>
  <c r="AO955" i="5"/>
  <c r="AO961" i="5"/>
  <c r="AO956" i="5"/>
  <c r="AG1009" i="5"/>
  <c r="AG1012" i="5" s="1"/>
  <c r="AA1009" i="5"/>
  <c r="AA1012" i="5" s="1"/>
  <c r="W950" i="5"/>
  <c r="W1002" i="5"/>
  <c r="W1004" i="5" s="1"/>
  <c r="W1010" i="5"/>
  <c r="W975" i="5"/>
  <c r="W954" i="5"/>
  <c r="W967" i="5"/>
  <c r="W972" i="5"/>
  <c r="W959" i="5"/>
  <c r="W958" i="5"/>
  <c r="W962" i="5"/>
  <c r="W963" i="5"/>
  <c r="W960" i="5"/>
  <c r="W953" i="5"/>
  <c r="W970" i="5"/>
  <c r="W964" i="5"/>
  <c r="W968" i="5"/>
  <c r="W957" i="5"/>
  <c r="W969" i="5"/>
  <c r="W971" i="5"/>
  <c r="W966" i="5"/>
  <c r="W974" i="5"/>
  <c r="W965" i="5"/>
  <c r="W949" i="5"/>
  <c r="W955" i="5"/>
  <c r="W956" i="5"/>
  <c r="W961" i="5"/>
  <c r="O1009" i="5"/>
  <c r="O1012" i="5" s="1"/>
  <c r="DQ18" i="21"/>
  <c r="DM1057" i="5"/>
  <c r="DM756" i="5"/>
  <c r="AE1011" i="5"/>
  <c r="AE749" i="5"/>
  <c r="AE758" i="5" s="1"/>
  <c r="DR18" i="21"/>
  <c r="DN1057" i="5"/>
  <c r="DN756" i="5"/>
  <c r="BQ749" i="5"/>
  <c r="BU18" i="21"/>
  <c r="BQ1057" i="5"/>
  <c r="BQ756" i="5"/>
  <c r="DC1011" i="5"/>
  <c r="DC749" i="5"/>
  <c r="T1011" i="5"/>
  <c r="T749" i="5"/>
  <c r="T758" i="5" s="1"/>
  <c r="DG18" i="21"/>
  <c r="DC1057" i="5"/>
  <c r="DC756" i="5"/>
  <c r="BF749" i="5"/>
  <c r="CB749" i="5"/>
  <c r="O1011" i="5"/>
  <c r="O749" i="5"/>
  <c r="O758" i="5" s="1"/>
  <c r="F1011" i="5"/>
  <c r="F749" i="5"/>
  <c r="F758" i="5" s="1"/>
  <c r="ED863" i="5"/>
  <c r="ED817" i="5" s="1"/>
  <c r="CX863" i="5"/>
  <c r="CX810" i="5" s="1"/>
  <c r="CS864" i="5"/>
  <c r="CS803" i="5" s="1"/>
  <c r="CQ864" i="5"/>
  <c r="CQ803" i="5" s="1"/>
  <c r="CN863" i="5"/>
  <c r="CN817" i="5" s="1"/>
  <c r="CL863" i="5"/>
  <c r="CL810" i="5" s="1"/>
  <c r="CD863" i="5"/>
  <c r="CE9" i="14" s="1"/>
  <c r="BW864" i="5"/>
  <c r="BW803" i="5" s="1"/>
  <c r="BT863" i="5"/>
  <c r="BU9" i="14" s="1"/>
  <c r="BM863" i="5"/>
  <c r="BN9" i="14" s="1"/>
  <c r="BK864" i="5"/>
  <c r="BK803" i="5" s="1"/>
  <c r="BJ978" i="5"/>
  <c r="BJ993" i="5" s="1"/>
  <c r="BE864" i="5"/>
  <c r="BE803" i="5" s="1"/>
  <c r="AY864" i="5"/>
  <c r="AY803" i="5" s="1"/>
  <c r="AV978" i="5"/>
  <c r="AV993" i="5" s="1"/>
  <c r="AR864" i="5"/>
  <c r="AR803" i="5" s="1"/>
  <c r="AG978" i="5"/>
  <c r="AG993" i="5" s="1"/>
  <c r="T978" i="5"/>
  <c r="T993" i="5" s="1"/>
  <c r="R978" i="5"/>
  <c r="R993" i="5" s="1"/>
  <c r="N978" i="5"/>
  <c r="N993" i="5" s="1"/>
  <c r="AL752" i="5"/>
  <c r="BN723" i="5"/>
  <c r="W752" i="5"/>
  <c r="DC753" i="5"/>
  <c r="CZ723" i="5"/>
  <c r="AJ753" i="5"/>
  <c r="BE723" i="5"/>
  <c r="CS752" i="5"/>
  <c r="Z752" i="5"/>
  <c r="DF753" i="5"/>
  <c r="DC723" i="5"/>
  <c r="AQ753" i="5"/>
  <c r="BH723" i="5"/>
  <c r="CZ752" i="5"/>
  <c r="M723" i="5"/>
  <c r="AG752" i="5"/>
  <c r="DM753" i="5"/>
  <c r="DF723" i="5"/>
  <c r="AT753" i="5"/>
  <c r="AY723" i="5"/>
  <c r="CM752" i="5"/>
  <c r="T752" i="5"/>
  <c r="CZ753" i="5"/>
  <c r="CK723" i="5"/>
  <c r="AG753" i="5"/>
  <c r="DS752" i="5"/>
  <c r="EE753" i="5"/>
  <c r="CV752" i="5"/>
  <c r="DH753" i="5"/>
  <c r="BA752" i="5"/>
  <c r="BM753" i="5"/>
  <c r="R752" i="5"/>
  <c r="J311" i="5"/>
  <c r="J229" i="5"/>
  <c r="R375" i="19"/>
  <c r="J334" i="5"/>
  <c r="I47" i="15" s="1"/>
  <c r="BD69" i="20"/>
  <c r="BD72" i="20" s="1"/>
  <c r="BD74" i="20" s="1"/>
  <c r="W69" i="20"/>
  <c r="W72" i="20" s="1"/>
  <c r="W74" i="20" s="1"/>
  <c r="I69" i="20"/>
  <c r="I72" i="20" s="1"/>
  <c r="I74" i="20" s="1"/>
  <c r="R658" i="19"/>
  <c r="Q659" i="19"/>
  <c r="CU69" i="20"/>
  <c r="CU72" i="20" s="1"/>
  <c r="CU74" i="20" s="1"/>
  <c r="F311" i="5"/>
  <c r="F229" i="5"/>
  <c r="R91" i="19"/>
  <c r="F334" i="5"/>
  <c r="E47" i="15" s="1"/>
  <c r="DH72" i="20"/>
  <c r="DH74" i="20" s="1"/>
  <c r="BO70" i="20"/>
  <c r="BO66" i="20"/>
  <c r="BO69" i="20" s="1"/>
  <c r="DW24" i="18"/>
  <c r="G274" i="18" s="1"/>
  <c r="DY716" i="5"/>
  <c r="DW8" i="18" s="1"/>
  <c r="G258" i="18" s="1"/>
  <c r="DZ610" i="5"/>
  <c r="BP20" i="20"/>
  <c r="BO4" i="18"/>
  <c r="BQ692" i="5"/>
  <c r="BQ697" i="5"/>
  <c r="H57" i="15"/>
  <c r="I25" i="15"/>
  <c r="J299" i="5"/>
  <c r="J298" i="5"/>
  <c r="J287" i="5"/>
  <c r="BL961" i="5"/>
  <c r="P333" i="19"/>
  <c r="I376" i="5"/>
  <c r="H63" i="15" s="1"/>
  <c r="N41" i="29"/>
  <c r="EC685" i="5"/>
  <c r="I47" i="24"/>
  <c r="I48" i="24" s="1"/>
  <c r="DQ961" i="5"/>
  <c r="M688" i="19"/>
  <c r="K41" i="34"/>
  <c r="K42" i="34" s="1"/>
  <c r="F23" i="15"/>
  <c r="G264" i="5"/>
  <c r="G253" i="5"/>
  <c r="G265" i="5"/>
  <c r="DU1002" i="5"/>
  <c r="DU1004" i="5" s="1"/>
  <c r="DU1010" i="5"/>
  <c r="DU970" i="5"/>
  <c r="DU972" i="5"/>
  <c r="DU960" i="5"/>
  <c r="DU959" i="5"/>
  <c r="DU968" i="5"/>
  <c r="DU957" i="5"/>
  <c r="DU965" i="5"/>
  <c r="DU967" i="5"/>
  <c r="DU975" i="5"/>
  <c r="DU954" i="5"/>
  <c r="DU963" i="5"/>
  <c r="DU964" i="5"/>
  <c r="DU958" i="5"/>
  <c r="DU962" i="5"/>
  <c r="DU953" i="5"/>
  <c r="DU969" i="5"/>
  <c r="DU971" i="5"/>
  <c r="DU974" i="5"/>
  <c r="DU966" i="5"/>
  <c r="DU949" i="5"/>
  <c r="DR950" i="5"/>
  <c r="DR1002" i="5"/>
  <c r="DR1004" i="5" s="1"/>
  <c r="DR1010" i="5"/>
  <c r="DR953" i="5"/>
  <c r="DR959" i="5"/>
  <c r="DR965" i="5"/>
  <c r="DR960" i="5"/>
  <c r="DR969" i="5"/>
  <c r="DR970" i="5"/>
  <c r="DR968" i="5"/>
  <c r="DR963" i="5"/>
  <c r="DR954" i="5"/>
  <c r="DR958" i="5"/>
  <c r="DR967" i="5"/>
  <c r="DR964" i="5"/>
  <c r="DR957" i="5"/>
  <c r="DR962" i="5"/>
  <c r="DR972" i="5"/>
  <c r="DR975" i="5"/>
  <c r="DR966" i="5"/>
  <c r="DR974" i="5"/>
  <c r="DR971" i="5"/>
  <c r="DR949" i="5"/>
  <c r="CT950" i="5"/>
  <c r="CT1002" i="5"/>
  <c r="CT1004" i="5" s="1"/>
  <c r="CT1010" i="5"/>
  <c r="CT959" i="5"/>
  <c r="CT972" i="5"/>
  <c r="CT968" i="5"/>
  <c r="CT965" i="5"/>
  <c r="CT960" i="5"/>
  <c r="CT975" i="5"/>
  <c r="CT957" i="5"/>
  <c r="CT962" i="5"/>
  <c r="CT964" i="5"/>
  <c r="CT967" i="5"/>
  <c r="CT963" i="5"/>
  <c r="CT953" i="5"/>
  <c r="CT970" i="5"/>
  <c r="CT954" i="5"/>
  <c r="CT958" i="5"/>
  <c r="CT969" i="5"/>
  <c r="CT971" i="5"/>
  <c r="CT966" i="5"/>
  <c r="CT974" i="5"/>
  <c r="CT949" i="5"/>
  <c r="CT955" i="5"/>
  <c r="CT956" i="5"/>
  <c r="CT961" i="5"/>
  <c r="CQ950" i="5"/>
  <c r="CQ1002" i="5"/>
  <c r="CQ1004" i="5" s="1"/>
  <c r="CQ1010" i="5"/>
  <c r="CQ970" i="5"/>
  <c r="CQ953" i="5"/>
  <c r="CQ968" i="5"/>
  <c r="CQ954" i="5"/>
  <c r="CQ958" i="5"/>
  <c r="CQ962" i="5"/>
  <c r="CQ967" i="5"/>
  <c r="CQ972" i="5"/>
  <c r="CQ964" i="5"/>
  <c r="CQ969" i="5"/>
  <c r="CQ963" i="5"/>
  <c r="CQ957" i="5"/>
  <c r="CQ959" i="5"/>
  <c r="CQ975" i="5"/>
  <c r="CQ960" i="5"/>
  <c r="CQ965" i="5"/>
  <c r="CQ966" i="5"/>
  <c r="CQ971" i="5"/>
  <c r="CQ974" i="5"/>
  <c r="CQ949" i="5"/>
  <c r="CQ955" i="5"/>
  <c r="CQ956" i="5"/>
  <c r="CQ961" i="5"/>
  <c r="CN950" i="5"/>
  <c r="CN1002" i="5"/>
  <c r="CN1004" i="5" s="1"/>
  <c r="CN1010" i="5"/>
  <c r="CN972" i="5"/>
  <c r="CN969" i="5"/>
  <c r="CN964" i="5"/>
  <c r="CN975" i="5"/>
  <c r="CN967" i="5"/>
  <c r="CN962" i="5"/>
  <c r="CN959" i="5"/>
  <c r="CN958" i="5"/>
  <c r="CN953" i="5"/>
  <c r="CN968" i="5"/>
  <c r="CN957" i="5"/>
  <c r="CN963" i="5"/>
  <c r="CN970" i="5"/>
  <c r="CN960" i="5"/>
  <c r="CN954" i="5"/>
  <c r="CN965" i="5"/>
  <c r="CN971" i="5"/>
  <c r="CN966" i="5"/>
  <c r="CN974" i="5"/>
  <c r="CN949" i="5"/>
  <c r="CN955" i="5"/>
  <c r="CN961" i="5"/>
  <c r="CN956" i="5"/>
  <c r="CL1009" i="5"/>
  <c r="CL1012" i="5" s="1"/>
  <c r="BW30" i="20"/>
  <c r="BY10" i="14"/>
  <c r="BT30" i="20"/>
  <c r="BV10" i="14"/>
  <c r="BQ30" i="20"/>
  <c r="BS10" i="14"/>
  <c r="BH30" i="20"/>
  <c r="BJ10" i="14"/>
  <c r="BH1009" i="5"/>
  <c r="BH1012" i="5" s="1"/>
  <c r="BD950" i="5"/>
  <c r="BD1002" i="5"/>
  <c r="BD1004" i="5" s="1"/>
  <c r="BD1010" i="5"/>
  <c r="BD953" i="5"/>
  <c r="BD960" i="5"/>
  <c r="BD959" i="5"/>
  <c r="BD963" i="5"/>
  <c r="BD970" i="5"/>
  <c r="BD962" i="5"/>
  <c r="BD958" i="5"/>
  <c r="BD975" i="5"/>
  <c r="BD954" i="5"/>
  <c r="BD967" i="5"/>
  <c r="BD969" i="5"/>
  <c r="BD972" i="5"/>
  <c r="BD968" i="5"/>
  <c r="BD957" i="5"/>
  <c r="BD964" i="5"/>
  <c r="BD965" i="5"/>
  <c r="BD966" i="5"/>
  <c r="BD974" i="5"/>
  <c r="BD971" i="5"/>
  <c r="BD949" i="5"/>
  <c r="BD955" i="5"/>
  <c r="BD956" i="5"/>
  <c r="BD961" i="5"/>
  <c r="AS1009" i="5"/>
  <c r="AS1012" i="5" s="1"/>
  <c r="AI950" i="5"/>
  <c r="AI1002" i="5"/>
  <c r="AI1004" i="5" s="1"/>
  <c r="AI1010" i="5"/>
  <c r="AI965" i="5"/>
  <c r="AI962" i="5"/>
  <c r="AI953" i="5"/>
  <c r="AI954" i="5"/>
  <c r="AI963" i="5"/>
  <c r="AI964" i="5"/>
  <c r="AI969" i="5"/>
  <c r="AI968" i="5"/>
  <c r="AI959" i="5"/>
  <c r="AI958" i="5"/>
  <c r="AI967" i="5"/>
  <c r="AI960" i="5"/>
  <c r="AI972" i="5"/>
  <c r="AI975" i="5"/>
  <c r="AI970" i="5"/>
  <c r="AI957" i="5"/>
  <c r="AI974" i="5"/>
  <c r="AI966" i="5"/>
  <c r="AI971" i="5"/>
  <c r="AI949" i="5"/>
  <c r="AI955" i="5"/>
  <c r="AI961" i="5"/>
  <c r="AI956" i="5"/>
  <c r="AD1009" i="5"/>
  <c r="AD1012" i="5" s="1"/>
  <c r="Z950" i="5"/>
  <c r="Z1002" i="5"/>
  <c r="Z1004" i="5" s="1"/>
  <c r="Z1010" i="5"/>
  <c r="Z972" i="5"/>
  <c r="Z975" i="5"/>
  <c r="Z969" i="5"/>
  <c r="Z964" i="5"/>
  <c r="Z960" i="5"/>
  <c r="Z967" i="5"/>
  <c r="Z953" i="5"/>
  <c r="Z965" i="5"/>
  <c r="Z970" i="5"/>
  <c r="Z968" i="5"/>
  <c r="Z963" i="5"/>
  <c r="Z958" i="5"/>
  <c r="Z959" i="5"/>
  <c r="Z957" i="5"/>
  <c r="Z954" i="5"/>
  <c r="Z962" i="5"/>
  <c r="Z966" i="5"/>
  <c r="Z974" i="5"/>
  <c r="Z971" i="5"/>
  <c r="Z949" i="5"/>
  <c r="Z955" i="5"/>
  <c r="Z956" i="5"/>
  <c r="Z961" i="5"/>
  <c r="X1009" i="5"/>
  <c r="X1012" i="5" s="1"/>
  <c r="T950" i="5"/>
  <c r="T1002" i="5"/>
  <c r="T1004" i="5" s="1"/>
  <c r="T1010" i="5"/>
  <c r="T953" i="5"/>
  <c r="T964" i="5"/>
  <c r="T954" i="5"/>
  <c r="T967" i="5"/>
  <c r="T959" i="5"/>
  <c r="T968" i="5"/>
  <c r="T972" i="5"/>
  <c r="T962" i="5"/>
  <c r="T957" i="5"/>
  <c r="T969" i="5"/>
  <c r="T958" i="5"/>
  <c r="T960" i="5"/>
  <c r="T970" i="5"/>
  <c r="T975" i="5"/>
  <c r="T963" i="5"/>
  <c r="T965" i="5"/>
  <c r="T974" i="5"/>
  <c r="T966" i="5"/>
  <c r="T971" i="5"/>
  <c r="T949" i="5"/>
  <c r="T955" i="5"/>
  <c r="T956" i="5"/>
  <c r="T961" i="5"/>
  <c r="E844" i="5"/>
  <c r="Q32" i="5"/>
  <c r="G62" i="5"/>
  <c r="R33" i="2" s="1"/>
  <c r="F58" i="5"/>
  <c r="Q34" i="2"/>
  <c r="R32" i="5"/>
  <c r="J428" i="5"/>
  <c r="AU749" i="5"/>
  <c r="AU758" i="5" s="1"/>
  <c r="CG749" i="5"/>
  <c r="CK18" i="21"/>
  <c r="CG1057" i="5"/>
  <c r="CG756" i="5"/>
  <c r="AJ1011" i="5"/>
  <c r="AJ749" i="5"/>
  <c r="EA18" i="21"/>
  <c r="DW756" i="5"/>
  <c r="BV749" i="5"/>
  <c r="BJ18" i="21"/>
  <c r="BF1057" i="5"/>
  <c r="BF756" i="5"/>
  <c r="CR1011" i="5"/>
  <c r="CR749" i="5"/>
  <c r="BL18" i="21"/>
  <c r="BH1057" i="5"/>
  <c r="BH756" i="5"/>
  <c r="AA1011" i="5"/>
  <c r="AA749" i="5"/>
  <c r="P1011" i="5"/>
  <c r="P749" i="5"/>
  <c r="P758" i="5" s="1"/>
  <c r="E1011" i="5"/>
  <c r="E1047" i="5" s="1"/>
  <c r="E749" i="5"/>
  <c r="E421" i="5"/>
  <c r="R1011" i="5"/>
  <c r="R749" i="5"/>
  <c r="DS685" i="5"/>
  <c r="O663" i="19"/>
  <c r="M13" i="34"/>
  <c r="CB69" i="20"/>
  <c r="CB72" i="20" s="1"/>
  <c r="CB74" i="20" s="1"/>
  <c r="EC864" i="5"/>
  <c r="EC803" i="5" s="1"/>
  <c r="DY864" i="5"/>
  <c r="DY803" i="5" s="1"/>
  <c r="DX863" i="5"/>
  <c r="DX817" i="5" s="1"/>
  <c r="DV863" i="5"/>
  <c r="DV796" i="5" s="1"/>
  <c r="DR863" i="5"/>
  <c r="DR796" i="5" s="1"/>
  <c r="DI864" i="5"/>
  <c r="DI803" i="5" s="1"/>
  <c r="DF863" i="5"/>
  <c r="DF817" i="5" s="1"/>
  <c r="DC864" i="5"/>
  <c r="DC803" i="5" s="1"/>
  <c r="CU864" i="5"/>
  <c r="CU803" i="5" s="1"/>
  <c r="CP863" i="5"/>
  <c r="CP817" i="5" s="1"/>
  <c r="CC978" i="5"/>
  <c r="CC993" i="5" s="1"/>
  <c r="BX864" i="5"/>
  <c r="BX803" i="5" s="1"/>
  <c r="BQ864" i="5"/>
  <c r="BQ803" i="5" s="1"/>
  <c r="BO863" i="5"/>
  <c r="BP9" i="14" s="1"/>
  <c r="BH978" i="5"/>
  <c r="BH993" i="5" s="1"/>
  <c r="BG978" i="5"/>
  <c r="BG993" i="5" s="1"/>
  <c r="BB864" i="5"/>
  <c r="BB803" i="5" s="1"/>
  <c r="BC978" i="5"/>
  <c r="BC993" i="5" s="1"/>
  <c r="AW864" i="5"/>
  <c r="AW803" i="5" s="1"/>
  <c r="AX978" i="5"/>
  <c r="AX993" i="5" s="1"/>
  <c r="AQ863" i="5"/>
  <c r="AR9" i="14" s="1"/>
  <c r="AL864" i="5"/>
  <c r="AL803" i="5" s="1"/>
  <c r="AI978" i="5"/>
  <c r="AI993" i="5" s="1"/>
  <c r="AC978" i="5"/>
  <c r="AC993" i="5" s="1"/>
  <c r="AB978" i="5"/>
  <c r="AB993" i="5" s="1"/>
  <c r="F978" i="5"/>
  <c r="F993" i="5" s="1"/>
  <c r="DR753" i="5"/>
  <c r="DZ752" i="5"/>
  <c r="AQ752" i="5"/>
  <c r="DW753" i="5"/>
  <c r="DL723" i="5"/>
  <c r="BD753" i="5"/>
  <c r="BQ723" i="5"/>
  <c r="DM752" i="5"/>
  <c r="AT752" i="5"/>
  <c r="DZ753" i="5"/>
  <c r="DO723" i="5"/>
  <c r="BG753" i="5"/>
  <c r="BT723" i="5"/>
  <c r="DP752" i="5"/>
  <c r="AW752" i="5"/>
  <c r="EC753" i="5"/>
  <c r="DR723" i="5"/>
  <c r="BJ753" i="5"/>
  <c r="BK723" i="5"/>
  <c r="DC752" i="5"/>
  <c r="AJ752" i="5"/>
  <c r="DP753" i="5"/>
  <c r="CW723" i="5"/>
  <c r="AW753" i="5"/>
  <c r="EE752" i="5"/>
  <c r="DH752" i="5"/>
  <c r="DT753" i="5"/>
  <c r="BM752" i="5"/>
  <c r="BY753" i="5"/>
  <c r="AD752" i="5"/>
  <c r="AP753" i="5"/>
  <c r="K46" i="34"/>
  <c r="J330" i="5"/>
  <c r="I43" i="15" s="1"/>
  <c r="J302" i="5"/>
  <c r="EE95" i="20"/>
  <c r="EE98" i="20" s="1"/>
  <c r="EF762" i="5" s="1"/>
  <c r="Z69" i="20"/>
  <c r="Z72" i="20" s="1"/>
  <c r="Z74" i="20" s="1"/>
  <c r="O20" i="29"/>
  <c r="DU1009" i="5"/>
  <c r="DU1012" i="5" s="1"/>
  <c r="DK950" i="5"/>
  <c r="DK1002" i="5"/>
  <c r="DK1004" i="5" s="1"/>
  <c r="DK1010" i="5"/>
  <c r="DK953" i="5"/>
  <c r="DK957" i="5"/>
  <c r="DK958" i="5"/>
  <c r="DK960" i="5"/>
  <c r="DK954" i="5"/>
  <c r="DK967" i="5"/>
  <c r="DK963" i="5"/>
  <c r="DK959" i="5"/>
  <c r="DK965" i="5"/>
  <c r="DK964" i="5"/>
  <c r="DK962" i="5"/>
  <c r="DK968" i="5"/>
  <c r="DK975" i="5"/>
  <c r="DK972" i="5"/>
  <c r="DK970" i="5"/>
  <c r="DK969" i="5"/>
  <c r="DK966" i="5"/>
  <c r="DK971" i="5"/>
  <c r="DK974" i="5"/>
  <c r="DK949" i="5"/>
  <c r="DK955" i="5"/>
  <c r="DK956" i="5"/>
  <c r="DK961" i="5"/>
  <c r="DF1009" i="5"/>
  <c r="DF1012" i="5" s="1"/>
  <c r="CZ1009" i="5"/>
  <c r="CZ1012" i="5" s="1"/>
  <c r="CT1009" i="5"/>
  <c r="CT1012" i="5" s="1"/>
  <c r="CP950" i="5"/>
  <c r="CP1002" i="5"/>
  <c r="CP1004" i="5" s="1"/>
  <c r="CP1010" i="5"/>
  <c r="CP963" i="5"/>
  <c r="CP958" i="5"/>
  <c r="CP969" i="5"/>
  <c r="CP959" i="5"/>
  <c r="CP964" i="5"/>
  <c r="CP962" i="5"/>
  <c r="CP968" i="5"/>
  <c r="CP957" i="5"/>
  <c r="CP970" i="5"/>
  <c r="CP975" i="5"/>
  <c r="CP967" i="5"/>
  <c r="CP972" i="5"/>
  <c r="CP954" i="5"/>
  <c r="CP953" i="5"/>
  <c r="CP960" i="5"/>
  <c r="CP965" i="5"/>
  <c r="CP971" i="5"/>
  <c r="CP966" i="5"/>
  <c r="CP974" i="5"/>
  <c r="CP949" i="5"/>
  <c r="CP955" i="5"/>
  <c r="CP956" i="5"/>
  <c r="CP961" i="5"/>
  <c r="CN1009" i="5"/>
  <c r="CN1012" i="5" s="1"/>
  <c r="CK1009" i="5"/>
  <c r="CK1012" i="5" s="1"/>
  <c r="CE30" i="20"/>
  <c r="CG10" i="14"/>
  <c r="CE1009" i="5"/>
  <c r="CE1012" i="5" s="1"/>
  <c r="CA950" i="5"/>
  <c r="CA1002" i="5"/>
  <c r="CA1004" i="5" s="1"/>
  <c r="CA1010" i="5"/>
  <c r="CA962" i="5"/>
  <c r="CA969" i="5"/>
  <c r="CA975" i="5"/>
  <c r="CA968" i="5"/>
  <c r="CA953" i="5"/>
  <c r="CA957" i="5"/>
  <c r="CA959" i="5"/>
  <c r="CA963" i="5"/>
  <c r="CA958" i="5"/>
  <c r="CA960" i="5"/>
  <c r="CA965" i="5"/>
  <c r="CA954" i="5"/>
  <c r="CA967" i="5"/>
  <c r="CA970" i="5"/>
  <c r="CA964" i="5"/>
  <c r="CA972" i="5"/>
  <c r="CA966" i="5"/>
  <c r="CA971" i="5"/>
  <c r="CA974" i="5"/>
  <c r="CA949" i="5"/>
  <c r="CA955" i="5"/>
  <c r="CA956" i="5"/>
  <c r="CA961" i="5"/>
  <c r="BS30" i="20"/>
  <c r="BU10" i="14"/>
  <c r="BM30" i="20"/>
  <c r="BO10" i="14"/>
  <c r="BJ30" i="20"/>
  <c r="BL10" i="14"/>
  <c r="BJ1009" i="5"/>
  <c r="BJ1012" i="5" s="1"/>
  <c r="BG1009" i="5"/>
  <c r="BG1012" i="5" s="1"/>
  <c r="BD1009" i="5"/>
  <c r="BD1012" i="5" s="1"/>
  <c r="BA1009" i="5"/>
  <c r="BA1012" i="5" s="1"/>
  <c r="AW950" i="5"/>
  <c r="AW1002" i="5"/>
  <c r="AW1004" i="5" s="1"/>
  <c r="AW1010" i="5"/>
  <c r="AW958" i="5"/>
  <c r="AW959" i="5"/>
  <c r="AW960" i="5"/>
  <c r="AW963" i="5"/>
  <c r="AW957" i="5"/>
  <c r="AW967" i="5"/>
  <c r="AW953" i="5"/>
  <c r="AW975" i="5"/>
  <c r="AW972" i="5"/>
  <c r="AW968" i="5"/>
  <c r="AW964" i="5"/>
  <c r="AW970" i="5"/>
  <c r="AW954" i="5"/>
  <c r="AW962" i="5"/>
  <c r="AW969" i="5"/>
  <c r="AW965" i="5"/>
  <c r="AW966" i="5"/>
  <c r="AW974" i="5"/>
  <c r="AW971" i="5"/>
  <c r="AW949" i="5"/>
  <c r="AW955" i="5"/>
  <c r="AW956" i="5"/>
  <c r="AW961" i="5"/>
  <c r="AQ950" i="5"/>
  <c r="AQ1002" i="5"/>
  <c r="AQ1004" i="5" s="1"/>
  <c r="AQ1010" i="5"/>
  <c r="AQ960" i="5"/>
  <c r="AQ964" i="5"/>
  <c r="AQ959" i="5"/>
  <c r="AQ969" i="5"/>
  <c r="AQ958" i="5"/>
  <c r="AQ967" i="5"/>
  <c r="AQ968" i="5"/>
  <c r="AQ953" i="5"/>
  <c r="AQ970" i="5"/>
  <c r="AQ963" i="5"/>
  <c r="AQ975" i="5"/>
  <c r="AQ957" i="5"/>
  <c r="AQ972" i="5"/>
  <c r="AQ954" i="5"/>
  <c r="AQ962" i="5"/>
  <c r="AQ971" i="5"/>
  <c r="AQ974" i="5"/>
  <c r="AQ966" i="5"/>
  <c r="AQ965" i="5"/>
  <c r="AQ949" i="5"/>
  <c r="AQ955" i="5"/>
  <c r="AQ956" i="5"/>
  <c r="AQ961" i="5"/>
  <c r="AL1009" i="5"/>
  <c r="AL1012" i="5" s="1"/>
  <c r="AI1009" i="5"/>
  <c r="AI1012" i="5" s="1"/>
  <c r="AC1009" i="5"/>
  <c r="AC1012" i="5" s="1"/>
  <c r="T1009" i="5"/>
  <c r="T1012" i="5" s="1"/>
  <c r="N1009" i="5"/>
  <c r="N1012" i="5" s="1"/>
  <c r="K1009" i="5"/>
  <c r="K1012" i="5" s="1"/>
  <c r="I1009" i="5"/>
  <c r="I1012" i="5" s="1"/>
  <c r="BJ749" i="5"/>
  <c r="M428" i="5"/>
  <c r="J1011" i="5"/>
  <c r="J749" i="5"/>
  <c r="CT1011" i="5"/>
  <c r="CT749" i="5"/>
  <c r="BO749" i="5"/>
  <c r="BS18" i="21"/>
  <c r="BO1057" i="5"/>
  <c r="BO756" i="5"/>
  <c r="DA1011" i="5"/>
  <c r="DA749" i="5"/>
  <c r="N1011" i="5"/>
  <c r="N749" i="5"/>
  <c r="DE18" i="21"/>
  <c r="DA1057" i="5"/>
  <c r="DA756" i="5"/>
  <c r="BD749" i="5"/>
  <c r="BH18" i="21"/>
  <c r="BD1057" i="5"/>
  <c r="BD756" i="5"/>
  <c r="CP1011" i="5"/>
  <c r="CP749" i="5"/>
  <c r="G1011" i="5"/>
  <c r="G749" i="5"/>
  <c r="CD18" i="21"/>
  <c r="BZ1057" i="5"/>
  <c r="BZ756" i="5"/>
  <c r="DL1011" i="5"/>
  <c r="DL749" i="5"/>
  <c r="I1011" i="5"/>
  <c r="I749" i="5"/>
  <c r="CF18" i="21"/>
  <c r="CB1057" i="5"/>
  <c r="CB756" i="5"/>
  <c r="AM749" i="5"/>
  <c r="AB1011" i="5"/>
  <c r="AB749" i="5"/>
  <c r="Q1011" i="5"/>
  <c r="Q749" i="5"/>
  <c r="F421" i="5"/>
  <c r="AD1011" i="5"/>
  <c r="AD749" i="5"/>
  <c r="DI69" i="20"/>
  <c r="DI72" i="20" s="1"/>
  <c r="DI74" i="20" s="1"/>
  <c r="CN69" i="20"/>
  <c r="CN72" i="20" s="1"/>
  <c r="CN74" i="20" s="1"/>
  <c r="ED57" i="20"/>
  <c r="ED58" i="20" s="1"/>
  <c r="DU863" i="5"/>
  <c r="DU817" i="5" s="1"/>
  <c r="DP864" i="5"/>
  <c r="DP803" i="5" s="1"/>
  <c r="DI863" i="5"/>
  <c r="DI817" i="5" s="1"/>
  <c r="DE863" i="5"/>
  <c r="DE810" i="5" s="1"/>
  <c r="CZ864" i="5"/>
  <c r="CZ803" i="5" s="1"/>
  <c r="CV864" i="5"/>
  <c r="CV803" i="5" s="1"/>
  <c r="CM863" i="5"/>
  <c r="CM817" i="5" s="1"/>
  <c r="CJ864" i="5"/>
  <c r="CJ803" i="5" s="1"/>
  <c r="CG864" i="5"/>
  <c r="CG803" i="5" s="1"/>
  <c r="CA863" i="5"/>
  <c r="CB9" i="14" s="1"/>
  <c r="BV863" i="5"/>
  <c r="BW9" i="14" s="1"/>
  <c r="BP863" i="5"/>
  <c r="BQ9" i="14" s="1"/>
  <c r="BI864" i="5"/>
  <c r="BI803" i="5" s="1"/>
  <c r="BC864" i="5"/>
  <c r="BC803" i="5" s="1"/>
  <c r="AX864" i="5"/>
  <c r="AX803" i="5" s="1"/>
  <c r="AS864" i="5"/>
  <c r="AS803" i="5" s="1"/>
  <c r="AS978" i="5"/>
  <c r="AS993" i="5" s="1"/>
  <c r="AO863" i="5"/>
  <c r="AP9" i="14" s="1"/>
  <c r="AJ978" i="5"/>
  <c r="AJ993" i="5" s="1"/>
  <c r="CL723" i="5"/>
  <c r="AE723" i="5"/>
  <c r="BG752" i="5"/>
  <c r="BT753" i="5"/>
  <c r="CC723" i="5"/>
  <c r="EC752" i="5"/>
  <c r="AH723" i="5"/>
  <c r="BJ752" i="5"/>
  <c r="CA753" i="5"/>
  <c r="CF723" i="5"/>
  <c r="H753" i="5"/>
  <c r="AK723" i="5"/>
  <c r="BQ752" i="5"/>
  <c r="CD753" i="5"/>
  <c r="BW723" i="5"/>
  <c r="DW752" i="5"/>
  <c r="BD752" i="5"/>
  <c r="DI723" i="5"/>
  <c r="BQ753" i="5"/>
  <c r="O753" i="5"/>
  <c r="DT752" i="5"/>
  <c r="EF753" i="5"/>
  <c r="BY752" i="5"/>
  <c r="CK753" i="5"/>
  <c r="AP752" i="5"/>
  <c r="BB753" i="5"/>
  <c r="O289" i="5"/>
  <c r="DZ20" i="20"/>
  <c r="DY4" i="18"/>
  <c r="EA692" i="5"/>
  <c r="EA697" i="5"/>
  <c r="F302" i="5"/>
  <c r="F330" i="5"/>
  <c r="E43" i="15" s="1"/>
  <c r="BQ955" i="5"/>
  <c r="I398" i="19"/>
  <c r="G20" i="30"/>
  <c r="BL956" i="5"/>
  <c r="P328" i="19"/>
  <c r="I371" i="5"/>
  <c r="H58" i="15" s="1"/>
  <c r="N21" i="29"/>
  <c r="O21" i="29" s="1"/>
  <c r="G21" i="24" s="1"/>
  <c r="DQ956" i="5"/>
  <c r="M683" i="19"/>
  <c r="K21" i="34"/>
  <c r="K35" i="34" s="1"/>
  <c r="K37" i="34" s="1"/>
  <c r="DQ712" i="5"/>
  <c r="DX95" i="20"/>
  <c r="DX98" i="20" s="1"/>
  <c r="DY762" i="5" s="1"/>
  <c r="CY95" i="20"/>
  <c r="CM95" i="20"/>
  <c r="CC95" i="20"/>
  <c r="CC98" i="20" s="1"/>
  <c r="CD762" i="5" s="1"/>
  <c r="BO95" i="20"/>
  <c r="BD95" i="20"/>
  <c r="BD98" i="20" s="1"/>
  <c r="BE762" i="5" s="1"/>
  <c r="AR95" i="20"/>
  <c r="AG95" i="20"/>
  <c r="K95" i="20"/>
  <c r="M304" i="5"/>
  <c r="M289" i="5"/>
  <c r="M305" i="5" s="1"/>
  <c r="AO69" i="20"/>
  <c r="AO72" i="20" s="1"/>
  <c r="AO74" i="20" s="1"/>
  <c r="CK69" i="20"/>
  <c r="CK72" i="20" s="1"/>
  <c r="CK74" i="20" s="1"/>
  <c r="CV69" i="20"/>
  <c r="CV72" i="20" s="1"/>
  <c r="CV74" i="20" s="1"/>
  <c r="DW70" i="20"/>
  <c r="DW66" i="20"/>
  <c r="DW69" i="20" s="1"/>
  <c r="BL712" i="5"/>
  <c r="CJ69" i="20"/>
  <c r="CJ72" i="20" s="1"/>
  <c r="CJ74" i="20" s="1"/>
  <c r="DT63" i="20"/>
  <c r="DT65" i="20" s="1"/>
  <c r="DU675" i="5"/>
  <c r="DU674" i="5"/>
  <c r="DU691" i="5"/>
  <c r="DU620" i="5"/>
  <c r="DU611" i="5"/>
  <c r="DB99" i="20"/>
  <c r="DC763" i="5" s="1"/>
  <c r="DQ950" i="5"/>
  <c r="DQ1002" i="5"/>
  <c r="DQ1004" i="5" s="1"/>
  <c r="DQ1010" i="5"/>
  <c r="DQ970" i="5"/>
  <c r="DQ968" i="5"/>
  <c r="DQ958" i="5"/>
  <c r="DQ957" i="5"/>
  <c r="DQ953" i="5"/>
  <c r="DQ960" i="5"/>
  <c r="DQ964" i="5"/>
  <c r="DQ954" i="5"/>
  <c r="DQ975" i="5"/>
  <c r="DQ972" i="5"/>
  <c r="DQ963" i="5"/>
  <c r="DQ959" i="5"/>
  <c r="DQ967" i="5"/>
  <c r="DQ962" i="5"/>
  <c r="DQ965" i="5"/>
  <c r="DQ969" i="5"/>
  <c r="DQ966" i="5"/>
  <c r="DQ974" i="5"/>
  <c r="DQ971" i="5"/>
  <c r="DQ949" i="5"/>
  <c r="DQ955" i="5"/>
  <c r="DO1009" i="5"/>
  <c r="DO1012" i="5" s="1"/>
  <c r="DH950" i="5"/>
  <c r="DH1002" i="5"/>
  <c r="DH1004" i="5" s="1"/>
  <c r="DH1010" i="5"/>
  <c r="DH967" i="5"/>
  <c r="DH958" i="5"/>
  <c r="DH970" i="5"/>
  <c r="DH959" i="5"/>
  <c r="DH953" i="5"/>
  <c r="DH964" i="5"/>
  <c r="DH960" i="5"/>
  <c r="DH957" i="5"/>
  <c r="DH969" i="5"/>
  <c r="DH954" i="5"/>
  <c r="DH963" i="5"/>
  <c r="DH975" i="5"/>
  <c r="DH962" i="5"/>
  <c r="DH972" i="5"/>
  <c r="DH968" i="5"/>
  <c r="DH965" i="5"/>
  <c r="DH966" i="5"/>
  <c r="DH971" i="5"/>
  <c r="DH974" i="5"/>
  <c r="DH949" i="5"/>
  <c r="DH955" i="5"/>
  <c r="DH956" i="5"/>
  <c r="DH961" i="5"/>
  <c r="DB950" i="5"/>
  <c r="DB1002" i="5"/>
  <c r="DB1004" i="5" s="1"/>
  <c r="DB1010" i="5"/>
  <c r="DB970" i="5"/>
  <c r="DB953" i="5"/>
  <c r="DB965" i="5"/>
  <c r="DB972" i="5"/>
  <c r="DB967" i="5"/>
  <c r="DB963" i="5"/>
  <c r="DB969" i="5"/>
  <c r="DB958" i="5"/>
  <c r="DB968" i="5"/>
  <c r="DB975" i="5"/>
  <c r="DB964" i="5"/>
  <c r="DB954" i="5"/>
  <c r="DB959" i="5"/>
  <c r="DB962" i="5"/>
  <c r="DB960" i="5"/>
  <c r="DB957" i="5"/>
  <c r="DB971" i="5"/>
  <c r="DB966" i="5"/>
  <c r="DB974" i="5"/>
  <c r="DB949" i="5"/>
  <c r="DB955" i="5"/>
  <c r="DB956" i="5"/>
  <c r="DB961" i="5"/>
  <c r="CQ1009" i="5"/>
  <c r="CQ1012" i="5" s="1"/>
  <c r="CH30" i="20"/>
  <c r="CJ10" i="14"/>
  <c r="CH1009" i="5"/>
  <c r="CH1012" i="5" s="1"/>
  <c r="CB30" i="20"/>
  <c r="CD10" i="14"/>
  <c r="BY30" i="20"/>
  <c r="CA10" i="14"/>
  <c r="BX950" i="5"/>
  <c r="BX1002" i="5"/>
  <c r="BX1004" i="5" s="1"/>
  <c r="BX1010" i="5"/>
  <c r="BX975" i="5"/>
  <c r="BX954" i="5"/>
  <c r="BX970" i="5"/>
  <c r="BX957" i="5"/>
  <c r="BX958" i="5"/>
  <c r="BX960" i="5"/>
  <c r="BX972" i="5"/>
  <c r="BX969" i="5"/>
  <c r="BX953" i="5"/>
  <c r="BX959" i="5"/>
  <c r="BX967" i="5"/>
  <c r="BX964" i="5"/>
  <c r="BX968" i="5"/>
  <c r="BX963" i="5"/>
  <c r="BX962" i="5"/>
  <c r="BX971" i="5"/>
  <c r="BX966" i="5"/>
  <c r="BX974" i="5"/>
  <c r="BX965" i="5"/>
  <c r="BX949" i="5"/>
  <c r="BX955" i="5"/>
  <c r="BX961" i="5"/>
  <c r="BX956" i="5"/>
  <c r="BR950" i="5"/>
  <c r="BR1002" i="5"/>
  <c r="BR1004" i="5" s="1"/>
  <c r="BR1010" i="5"/>
  <c r="BR975" i="5"/>
  <c r="BR965" i="5"/>
  <c r="BR954" i="5"/>
  <c r="BR959" i="5"/>
  <c r="BR968" i="5"/>
  <c r="BR958" i="5"/>
  <c r="BR963" i="5"/>
  <c r="BR969" i="5"/>
  <c r="BR957" i="5"/>
  <c r="BR964" i="5"/>
  <c r="BR962" i="5"/>
  <c r="BR967" i="5"/>
  <c r="BR970" i="5"/>
  <c r="BR953" i="5"/>
  <c r="BR960" i="5"/>
  <c r="BR972" i="5"/>
  <c r="BR971" i="5"/>
  <c r="BR966" i="5"/>
  <c r="BR974" i="5"/>
  <c r="BR949" i="5"/>
  <c r="BP1009" i="5"/>
  <c r="BP1012" i="5" s="1"/>
  <c r="BF950" i="5"/>
  <c r="BF1002" i="5"/>
  <c r="BF1004" i="5" s="1"/>
  <c r="BF1010" i="5"/>
  <c r="BF970" i="5"/>
  <c r="BF959" i="5"/>
  <c r="BF964" i="5"/>
  <c r="BF960" i="5"/>
  <c r="BF969" i="5"/>
  <c r="BF958" i="5"/>
  <c r="BF967" i="5"/>
  <c r="BF963" i="5"/>
  <c r="BF962" i="5"/>
  <c r="BF965" i="5"/>
  <c r="BF957" i="5"/>
  <c r="BF953" i="5"/>
  <c r="BF954" i="5"/>
  <c r="BF968" i="5"/>
  <c r="BF975" i="5"/>
  <c r="BF972" i="5"/>
  <c r="BF974" i="5"/>
  <c r="BF966" i="5"/>
  <c r="BF971" i="5"/>
  <c r="BF949" i="5"/>
  <c r="BF955" i="5"/>
  <c r="BF961" i="5"/>
  <c r="BF956" i="5"/>
  <c r="AX1009" i="5"/>
  <c r="AX1012" i="5" s="1"/>
  <c r="AR1009" i="5"/>
  <c r="AR1012" i="5" s="1"/>
  <c r="AK950" i="5"/>
  <c r="AK1002" i="5"/>
  <c r="AK1004" i="5" s="1"/>
  <c r="AK1010" i="5"/>
  <c r="AK975" i="5"/>
  <c r="AK968" i="5"/>
  <c r="AK962" i="5"/>
  <c r="AK967" i="5"/>
  <c r="AK965" i="5"/>
  <c r="AK958" i="5"/>
  <c r="AK960" i="5"/>
  <c r="AK959" i="5"/>
  <c r="AK954" i="5"/>
  <c r="AK969" i="5"/>
  <c r="AK972" i="5"/>
  <c r="AK970" i="5"/>
  <c r="AK953" i="5"/>
  <c r="AK957" i="5"/>
  <c r="AK964" i="5"/>
  <c r="AK963" i="5"/>
  <c r="AK966" i="5"/>
  <c r="AK974" i="5"/>
  <c r="AK971" i="5"/>
  <c r="AK949" i="5"/>
  <c r="AK955" i="5"/>
  <c r="AK956" i="5"/>
  <c r="AK961" i="5"/>
  <c r="AH950" i="5"/>
  <c r="AH1002" i="5"/>
  <c r="AH1004" i="5" s="1"/>
  <c r="AH1010" i="5"/>
  <c r="AH969" i="5"/>
  <c r="AH954" i="5"/>
  <c r="AH964" i="5"/>
  <c r="AH967" i="5"/>
  <c r="AH963" i="5"/>
  <c r="AH958" i="5"/>
  <c r="AH970" i="5"/>
  <c r="AH962" i="5"/>
  <c r="AH972" i="5"/>
  <c r="AH975" i="5"/>
  <c r="AH960" i="5"/>
  <c r="AH957" i="5"/>
  <c r="AH959" i="5"/>
  <c r="AH968" i="5"/>
  <c r="AH965" i="5"/>
  <c r="AH953" i="5"/>
  <c r="AH966" i="5"/>
  <c r="AH974" i="5"/>
  <c r="AH971" i="5"/>
  <c r="AH949" i="5"/>
  <c r="AH955" i="5"/>
  <c r="AH961" i="5"/>
  <c r="AH956" i="5"/>
  <c r="AF1009" i="5"/>
  <c r="AF1012" i="5" s="1"/>
  <c r="Y950" i="5"/>
  <c r="Y1002" i="5"/>
  <c r="Y1004" i="5" s="1"/>
  <c r="Y1010" i="5"/>
  <c r="Y967" i="5"/>
  <c r="Y957" i="5"/>
  <c r="Y953" i="5"/>
  <c r="Y969" i="5"/>
  <c r="Y970" i="5"/>
  <c r="Y968" i="5"/>
  <c r="Y965" i="5"/>
  <c r="Y975" i="5"/>
  <c r="Y962" i="5"/>
  <c r="Y963" i="5"/>
  <c r="Y958" i="5"/>
  <c r="Y964" i="5"/>
  <c r="Y960" i="5"/>
  <c r="Y954" i="5"/>
  <c r="Y959" i="5"/>
  <c r="Y972" i="5"/>
  <c r="Y966" i="5"/>
  <c r="Y974" i="5"/>
  <c r="Y971" i="5"/>
  <c r="Y949" i="5"/>
  <c r="Y955" i="5"/>
  <c r="Y961" i="5"/>
  <c r="Y956" i="5"/>
  <c r="W1009" i="5"/>
  <c r="W1012" i="5" s="1"/>
  <c r="S950" i="5"/>
  <c r="S1002" i="5"/>
  <c r="S1004" i="5" s="1"/>
  <c r="S1010" i="5"/>
  <c r="S953" i="5"/>
  <c r="S958" i="5"/>
  <c r="S963" i="5"/>
  <c r="S968" i="5"/>
  <c r="S972" i="5"/>
  <c r="S967" i="5"/>
  <c r="S975" i="5"/>
  <c r="S954" i="5"/>
  <c r="S959" i="5"/>
  <c r="S969" i="5"/>
  <c r="S960" i="5"/>
  <c r="S964" i="5"/>
  <c r="S965" i="5"/>
  <c r="S970" i="5"/>
  <c r="S957" i="5"/>
  <c r="S962" i="5"/>
  <c r="S966" i="5"/>
  <c r="S971" i="5"/>
  <c r="S974" i="5"/>
  <c r="S949" i="5"/>
  <c r="S955" i="5"/>
  <c r="S961" i="5"/>
  <c r="S956" i="5"/>
  <c r="M950" i="5"/>
  <c r="M1002" i="5"/>
  <c r="M1004" i="5" s="1"/>
  <c r="M1010" i="5"/>
  <c r="M966" i="5"/>
  <c r="M971" i="5"/>
  <c r="M974" i="5"/>
  <c r="M964" i="5"/>
  <c r="M972" i="5"/>
  <c r="M965" i="5"/>
  <c r="M960" i="5"/>
  <c r="M954" i="5"/>
  <c r="M953" i="5"/>
  <c r="M957" i="5"/>
  <c r="M963" i="5"/>
  <c r="M969" i="5"/>
  <c r="M970" i="5"/>
  <c r="M975" i="5"/>
  <c r="M958" i="5"/>
  <c r="M962" i="5"/>
  <c r="M959" i="5"/>
  <c r="M967" i="5"/>
  <c r="M968" i="5"/>
  <c r="M949" i="5"/>
  <c r="M955" i="5"/>
  <c r="M956" i="5"/>
  <c r="M961" i="5"/>
  <c r="F1009" i="5"/>
  <c r="F1012" i="5" s="1"/>
  <c r="EG18" i="21"/>
  <c r="EC756" i="5"/>
  <c r="CE749" i="5"/>
  <c r="CI18" i="21"/>
  <c r="CE1057" i="5"/>
  <c r="CE756" i="5"/>
  <c r="DQ1011" i="5"/>
  <c r="DQ749" i="5"/>
  <c r="AH1011" i="5"/>
  <c r="AH749" i="5"/>
  <c r="DU18" i="21"/>
  <c r="DQ1057" i="5"/>
  <c r="DQ756" i="5"/>
  <c r="BT749" i="5"/>
  <c r="BX18" i="21"/>
  <c r="BT1057" i="5"/>
  <c r="BT756" i="5"/>
  <c r="DF1011" i="5"/>
  <c r="DF749" i="5"/>
  <c r="W1011" i="5"/>
  <c r="W749" i="5"/>
  <c r="CT18" i="21"/>
  <c r="CP1057" i="5"/>
  <c r="CP756" i="5"/>
  <c r="Y1011" i="5"/>
  <c r="Y749" i="5"/>
  <c r="CV18" i="21"/>
  <c r="CR1057" i="5"/>
  <c r="CR756" i="5"/>
  <c r="AY749" i="5"/>
  <c r="BN18" i="21"/>
  <c r="BJ1057" i="5"/>
  <c r="BJ756" i="5"/>
  <c r="AN749" i="5"/>
  <c r="AC1011" i="5"/>
  <c r="AC749" i="5"/>
  <c r="G421" i="5"/>
  <c r="AP749" i="5"/>
  <c r="BE18" i="21"/>
  <c r="BA1057" i="5"/>
  <c r="BA756" i="5"/>
  <c r="I23" i="15"/>
  <c r="J265" i="5"/>
  <c r="J264" i="5"/>
  <c r="J253" i="5"/>
  <c r="EF864" i="5"/>
  <c r="EF803" i="5" s="1"/>
  <c r="EB864" i="5"/>
  <c r="EB803" i="5" s="1"/>
  <c r="EA863" i="5"/>
  <c r="EA810" i="5" s="1"/>
  <c r="DS863" i="5"/>
  <c r="DS796" i="5" s="1"/>
  <c r="DM863" i="5"/>
  <c r="DM810" i="5" s="1"/>
  <c r="DF864" i="5"/>
  <c r="DF803" i="5" s="1"/>
  <c r="DB864" i="5"/>
  <c r="DB803" i="5" s="1"/>
  <c r="CS863" i="5"/>
  <c r="CS796" i="5" s="1"/>
  <c r="CQ863" i="5"/>
  <c r="CQ796" i="5" s="1"/>
  <c r="CK863" i="5"/>
  <c r="CK817" i="5" s="1"/>
  <c r="CH864" i="5"/>
  <c r="CH803" i="5" s="1"/>
  <c r="CE864" i="5"/>
  <c r="CE803" i="5" s="1"/>
  <c r="CC864" i="5"/>
  <c r="CC803" i="5" s="1"/>
  <c r="BV864" i="5"/>
  <c r="BV803" i="5" s="1"/>
  <c r="BN864" i="5"/>
  <c r="BN803" i="5" s="1"/>
  <c r="BL864" i="5"/>
  <c r="BL803" i="5" s="1"/>
  <c r="BH863" i="5"/>
  <c r="BI9" i="14" s="1"/>
  <c r="AU864" i="5"/>
  <c r="AU803" i="5" s="1"/>
  <c r="U978" i="5"/>
  <c r="U993" i="5" s="1"/>
  <c r="O978" i="5"/>
  <c r="O993" i="5" s="1"/>
  <c r="BF752" i="5"/>
  <c r="AH753" i="5"/>
  <c r="AQ723" i="5"/>
  <c r="CA752" i="5"/>
  <c r="H752" i="5"/>
  <c r="CN753" i="5"/>
  <c r="CO723" i="5"/>
  <c r="U753" i="5"/>
  <c r="AT723" i="5"/>
  <c r="CD752" i="5"/>
  <c r="K752" i="5"/>
  <c r="CQ753" i="5"/>
  <c r="CR723" i="5"/>
  <c r="X753" i="5"/>
  <c r="AW723" i="5"/>
  <c r="CG752" i="5"/>
  <c r="N752" i="5"/>
  <c r="CT753" i="5"/>
  <c r="CI723" i="5"/>
  <c r="K753" i="5"/>
  <c r="AN723" i="5"/>
  <c r="BT752" i="5"/>
  <c r="DU723" i="5"/>
  <c r="CG753" i="5"/>
  <c r="H836" i="5"/>
  <c r="H835" i="5"/>
  <c r="F836" i="5"/>
  <c r="F835" i="5"/>
  <c r="E835" i="5"/>
  <c r="E836" i="5"/>
  <c r="G836" i="5"/>
  <c r="G835" i="5"/>
  <c r="I835" i="5"/>
  <c r="I836" i="5"/>
  <c r="J836" i="5"/>
  <c r="J835" i="5"/>
  <c r="K836" i="5"/>
  <c r="K835" i="5"/>
  <c r="L836" i="5"/>
  <c r="L835" i="5"/>
  <c r="M836" i="5"/>
  <c r="M835" i="5"/>
  <c r="N836" i="5"/>
  <c r="N835" i="5"/>
  <c r="O836" i="5"/>
  <c r="O835" i="5"/>
  <c r="P836" i="5"/>
  <c r="P835" i="5"/>
  <c r="Q836" i="5"/>
  <c r="Q835" i="5"/>
  <c r="R836" i="5"/>
  <c r="R835" i="5"/>
  <c r="S835" i="5"/>
  <c r="S836" i="5"/>
  <c r="T836" i="5"/>
  <c r="T835" i="5"/>
  <c r="U836" i="5"/>
  <c r="U835" i="5"/>
  <c r="V835" i="5"/>
  <c r="V836" i="5"/>
  <c r="W836" i="5"/>
  <c r="W835" i="5"/>
  <c r="X836" i="5"/>
  <c r="X835" i="5"/>
  <c r="Y836" i="5"/>
  <c r="Y835" i="5"/>
  <c r="Z835" i="5"/>
  <c r="Z836" i="5"/>
  <c r="AA835" i="5"/>
  <c r="AA836" i="5"/>
  <c r="AB835" i="5"/>
  <c r="AB836" i="5"/>
  <c r="AC835" i="5"/>
  <c r="AC836" i="5"/>
  <c r="AD835" i="5"/>
  <c r="AD836" i="5"/>
  <c r="AE835" i="5"/>
  <c r="AE836" i="5"/>
  <c r="AF836" i="5"/>
  <c r="AF835" i="5"/>
  <c r="AG835" i="5"/>
  <c r="AG836" i="5"/>
  <c r="AH836" i="5"/>
  <c r="AH835" i="5"/>
  <c r="AI836" i="5"/>
  <c r="AI835" i="5"/>
  <c r="AJ836" i="5"/>
  <c r="AJ835" i="5"/>
  <c r="AK836" i="5"/>
  <c r="AK835" i="5"/>
  <c r="BA835" i="5"/>
  <c r="BA836" i="5"/>
  <c r="BB835" i="5"/>
  <c r="BB836" i="5"/>
  <c r="BC835" i="5"/>
  <c r="BC836" i="5"/>
  <c r="BD836" i="5"/>
  <c r="BD835" i="5"/>
  <c r="BE836" i="5"/>
  <c r="BE835" i="5"/>
  <c r="BF836" i="5"/>
  <c r="BF835" i="5"/>
  <c r="BG836" i="5"/>
  <c r="BG835" i="5"/>
  <c r="BH836" i="5"/>
  <c r="BH835" i="5"/>
  <c r="BI836" i="5"/>
  <c r="BI835" i="5"/>
  <c r="BJ836" i="5"/>
  <c r="BJ835" i="5"/>
  <c r="BK835" i="5"/>
  <c r="BK836" i="5"/>
  <c r="BL836" i="5"/>
  <c r="BL835" i="5"/>
  <c r="BM836" i="5"/>
  <c r="BM835" i="5"/>
  <c r="BN836" i="5"/>
  <c r="BN835" i="5"/>
  <c r="BO836" i="5"/>
  <c r="BO835" i="5"/>
  <c r="BP835" i="5"/>
  <c r="BP836" i="5"/>
  <c r="BQ836" i="5"/>
  <c r="BQ835" i="5"/>
  <c r="BR836" i="5"/>
  <c r="BR835" i="5"/>
  <c r="BS836" i="5"/>
  <c r="BS835" i="5"/>
  <c r="BT835" i="5"/>
  <c r="BT836" i="5"/>
  <c r="BU836" i="5"/>
  <c r="BU835" i="5"/>
  <c r="BV835" i="5"/>
  <c r="BV836" i="5"/>
  <c r="BW835" i="5"/>
  <c r="BW836" i="5"/>
  <c r="BX835" i="5"/>
  <c r="BX836" i="5"/>
  <c r="BY836" i="5"/>
  <c r="BY835" i="5"/>
  <c r="BZ836" i="5"/>
  <c r="BZ835" i="5"/>
  <c r="CA835" i="5"/>
  <c r="CA836" i="5"/>
  <c r="CB836" i="5"/>
  <c r="CB835" i="5"/>
  <c r="CC836" i="5"/>
  <c r="CC835" i="5"/>
  <c r="CD836" i="5"/>
  <c r="CD835" i="5"/>
  <c r="CE836" i="5"/>
  <c r="CE835" i="5"/>
  <c r="CF835" i="5"/>
  <c r="CF836" i="5"/>
  <c r="CG836" i="5"/>
  <c r="CG835" i="5"/>
  <c r="CH835" i="5"/>
  <c r="CH836" i="5"/>
  <c r="CI836" i="5"/>
  <c r="CI835" i="5"/>
  <c r="CJ835" i="5"/>
  <c r="CJ836" i="5"/>
  <c r="CK836" i="5"/>
  <c r="CK835" i="5"/>
  <c r="CL836" i="5"/>
  <c r="CL835" i="5"/>
  <c r="CM835" i="5"/>
  <c r="CM836" i="5"/>
  <c r="CN836" i="5"/>
  <c r="CN835" i="5"/>
  <c r="CO836" i="5"/>
  <c r="CO835" i="5"/>
  <c r="CP836" i="5"/>
  <c r="CP835" i="5"/>
  <c r="CQ836" i="5"/>
  <c r="CQ835" i="5"/>
  <c r="CR836" i="5"/>
  <c r="CR835" i="5"/>
  <c r="CS835" i="5"/>
  <c r="CS836" i="5"/>
  <c r="CT836" i="5"/>
  <c r="CT835" i="5"/>
  <c r="CU835" i="5"/>
  <c r="CU836" i="5"/>
  <c r="CV836" i="5"/>
  <c r="CV835" i="5"/>
  <c r="CW836" i="5"/>
  <c r="CW835" i="5"/>
  <c r="CX836" i="5"/>
  <c r="CX835" i="5"/>
  <c r="CY836" i="5"/>
  <c r="CY835" i="5"/>
  <c r="CZ836" i="5"/>
  <c r="CZ835" i="5"/>
  <c r="DA835" i="5"/>
  <c r="DA836" i="5"/>
  <c r="DB836" i="5"/>
  <c r="DB835" i="5"/>
  <c r="DC836" i="5"/>
  <c r="DC835" i="5"/>
  <c r="DD836" i="5"/>
  <c r="DD835" i="5"/>
  <c r="DE836" i="5"/>
  <c r="DE835" i="5"/>
  <c r="DF835" i="5"/>
  <c r="DF836" i="5"/>
  <c r="DG835" i="5"/>
  <c r="DG836" i="5"/>
  <c r="DH836" i="5"/>
  <c r="DH835" i="5"/>
  <c r="DI836" i="5"/>
  <c r="DI835" i="5"/>
  <c r="DJ835" i="5"/>
  <c r="DJ836" i="5"/>
  <c r="DK835" i="5"/>
  <c r="DK836" i="5"/>
  <c r="DL835" i="5"/>
  <c r="DL836" i="5"/>
  <c r="DM835" i="5"/>
  <c r="DM836" i="5"/>
  <c r="DN836" i="5"/>
  <c r="DN835" i="5"/>
  <c r="DO835" i="5"/>
  <c r="DO836" i="5"/>
  <c r="DP836" i="5"/>
  <c r="DP835" i="5"/>
  <c r="DQ836" i="5"/>
  <c r="DQ835" i="5"/>
  <c r="DR836" i="5"/>
  <c r="DR835" i="5"/>
  <c r="DS836" i="5"/>
  <c r="DS835" i="5"/>
  <c r="DT836" i="5"/>
  <c r="DT835" i="5"/>
  <c r="DU836" i="5"/>
  <c r="DU835" i="5"/>
  <c r="DV836" i="5"/>
  <c r="DV835" i="5"/>
  <c r="DW836" i="5"/>
  <c r="DW835" i="5"/>
  <c r="DX836" i="5"/>
  <c r="DX835" i="5"/>
  <c r="DY836" i="5"/>
  <c r="DY835" i="5"/>
  <c r="DZ836" i="5"/>
  <c r="DZ835" i="5"/>
  <c r="EA836" i="5"/>
  <c r="EA835" i="5"/>
  <c r="EB836" i="5"/>
  <c r="EB835" i="5"/>
  <c r="EC836" i="5"/>
  <c r="EC835" i="5"/>
  <c r="ED835" i="5"/>
  <c r="ED836" i="5"/>
  <c r="EE835" i="5"/>
  <c r="EE836" i="5"/>
  <c r="EF836" i="5"/>
  <c r="EF835" i="5"/>
  <c r="O752" i="5"/>
  <c r="AA753" i="5"/>
  <c r="EF752" i="5"/>
  <c r="CK752" i="5"/>
  <c r="CW753" i="5"/>
  <c r="BB752" i="5"/>
  <c r="BN753" i="5"/>
  <c r="F47" i="24"/>
  <c r="F48" i="24" s="1"/>
  <c r="BN955" i="5"/>
  <c r="F398" i="19"/>
  <c r="D20" i="30"/>
  <c r="P661" i="19"/>
  <c r="P676" i="19"/>
  <c r="DL95" i="20"/>
  <c r="DL98" i="20" s="1"/>
  <c r="DM762" i="5" s="1"/>
  <c r="U95" i="20"/>
  <c r="BJ69" i="20"/>
  <c r="BJ72" i="20" s="1"/>
  <c r="BJ74" i="20" s="1"/>
  <c r="DW20" i="20"/>
  <c r="DV4" i="18"/>
  <c r="DX692" i="5"/>
  <c r="DX697" i="5"/>
  <c r="EF669" i="5"/>
  <c r="M311" i="5"/>
  <c r="M229" i="5"/>
  <c r="R588" i="19"/>
  <c r="M334" i="5"/>
  <c r="L47" i="15" s="1"/>
  <c r="DW95" i="20"/>
  <c r="DW98" i="20" s="1"/>
  <c r="DX762" i="5" s="1"/>
  <c r="DK95" i="20"/>
  <c r="DK98" i="20" s="1"/>
  <c r="DL762" i="5" s="1"/>
  <c r="DB95" i="20"/>
  <c r="DB98" i="20" s="1"/>
  <c r="DC762" i="5" s="1"/>
  <c r="CN95" i="20"/>
  <c r="CN98" i="20" s="1"/>
  <c r="CO762" i="5" s="1"/>
  <c r="CA95" i="20"/>
  <c r="BN95" i="20"/>
  <c r="BN98" i="20" s="1"/>
  <c r="BO762" i="5" s="1"/>
  <c r="BB95" i="20"/>
  <c r="BB98" i="20" s="1"/>
  <c r="BC762" i="5" s="1"/>
  <c r="AQ95" i="20"/>
  <c r="AB95" i="20"/>
  <c r="R95" i="20"/>
  <c r="L25" i="15"/>
  <c r="M299" i="5"/>
  <c r="M298" i="5"/>
  <c r="M300" i="5" s="1"/>
  <c r="M287" i="5"/>
  <c r="DJ69" i="20"/>
  <c r="DJ72" i="20" s="1"/>
  <c r="DJ74" i="20" s="1"/>
  <c r="CC69" i="20"/>
  <c r="CC72" i="20" s="1"/>
  <c r="CC74" i="20" s="1"/>
  <c r="DC69" i="20"/>
  <c r="DC72" i="20" s="1"/>
  <c r="DC74" i="20" s="1"/>
  <c r="H302" i="5"/>
  <c r="H330" i="5"/>
  <c r="G43" i="15" s="1"/>
  <c r="EE619" i="5"/>
  <c r="DX70" i="20"/>
  <c r="DX66" i="20"/>
  <c r="BF69" i="20"/>
  <c r="BF72" i="20" s="1"/>
  <c r="BF74" i="20" s="1"/>
  <c r="CL69" i="20"/>
  <c r="CL72" i="20" s="1"/>
  <c r="CL74" i="20" s="1"/>
  <c r="D46" i="24"/>
  <c r="DZ66" i="20"/>
  <c r="DZ69" i="20" s="1"/>
  <c r="DZ70" i="20"/>
  <c r="D398" i="19"/>
  <c r="Q327" i="19"/>
  <c r="N104" i="18"/>
  <c r="L23" i="15"/>
  <c r="M253" i="5"/>
  <c r="M264" i="5"/>
  <c r="M266" i="5" s="1"/>
  <c r="M265" i="5"/>
  <c r="K229" i="18"/>
  <c r="AE72" i="20"/>
  <c r="AE74" i="20" s="1"/>
  <c r="BX69" i="20"/>
  <c r="BX72" i="20" s="1"/>
  <c r="BX74" i="20" s="1"/>
  <c r="CF69" i="20"/>
  <c r="CF72" i="20" s="1"/>
  <c r="CF74" i="20" s="1"/>
  <c r="BA69" i="20"/>
  <c r="BA72" i="20" s="1"/>
  <c r="BA74" i="20" s="1"/>
  <c r="DI1009" i="5"/>
  <c r="DI1012" i="5" s="1"/>
  <c r="DE950" i="5"/>
  <c r="DE1002" i="5"/>
  <c r="DE1004" i="5" s="1"/>
  <c r="DE1010" i="5"/>
  <c r="DE965" i="5"/>
  <c r="DE962" i="5"/>
  <c r="DE964" i="5"/>
  <c r="DE963" i="5"/>
  <c r="DE967" i="5"/>
  <c r="DE969" i="5"/>
  <c r="DE953" i="5"/>
  <c r="DE975" i="5"/>
  <c r="DE959" i="5"/>
  <c r="DE954" i="5"/>
  <c r="DE970" i="5"/>
  <c r="DE957" i="5"/>
  <c r="DE972" i="5"/>
  <c r="DE968" i="5"/>
  <c r="DE958" i="5"/>
  <c r="DE960" i="5"/>
  <c r="DE971" i="5"/>
  <c r="DE966" i="5"/>
  <c r="DE974" i="5"/>
  <c r="DE949" i="5"/>
  <c r="DE955" i="5"/>
  <c r="DE961" i="5"/>
  <c r="DE956" i="5"/>
  <c r="DC1009" i="5"/>
  <c r="DC1012" i="5" s="1"/>
  <c r="CW1009" i="5"/>
  <c r="CW1012" i="5" s="1"/>
  <c r="CB1009" i="5"/>
  <c r="CB1012" i="5" s="1"/>
  <c r="BV30" i="20"/>
  <c r="BX10" i="14"/>
  <c r="BU950" i="5"/>
  <c r="BU1002" i="5"/>
  <c r="BU1004" i="5" s="1"/>
  <c r="BU1010" i="5"/>
  <c r="BU965" i="5"/>
  <c r="BU967" i="5"/>
  <c r="BU958" i="5"/>
  <c r="BU954" i="5"/>
  <c r="BU963" i="5"/>
  <c r="BU957" i="5"/>
  <c r="BU960" i="5"/>
  <c r="BU972" i="5"/>
  <c r="BU962" i="5"/>
  <c r="BU959" i="5"/>
  <c r="BU970" i="5"/>
  <c r="BU964" i="5"/>
  <c r="BU975" i="5"/>
  <c r="BU953" i="5"/>
  <c r="BU968" i="5"/>
  <c r="BU969" i="5"/>
  <c r="BU966" i="5"/>
  <c r="BU974" i="5"/>
  <c r="BU971" i="5"/>
  <c r="BU949" i="5"/>
  <c r="BU955" i="5"/>
  <c r="BU956" i="5"/>
  <c r="BU961" i="5"/>
  <c r="BS1009" i="5"/>
  <c r="BS1012" i="5" s="1"/>
  <c r="BO950" i="5"/>
  <c r="BO1002" i="5"/>
  <c r="BO1004" i="5" s="1"/>
  <c r="BO1010" i="5"/>
  <c r="BO967" i="5"/>
  <c r="BO959" i="5"/>
  <c r="BO958" i="5"/>
  <c r="BO964" i="5"/>
  <c r="BO963" i="5"/>
  <c r="BO962" i="5"/>
  <c r="BO972" i="5"/>
  <c r="BO975" i="5"/>
  <c r="BO968" i="5"/>
  <c r="BO953" i="5"/>
  <c r="BO957" i="5"/>
  <c r="BO970" i="5"/>
  <c r="BO960" i="5"/>
  <c r="BO954" i="5"/>
  <c r="BO969" i="5"/>
  <c r="BO965" i="5"/>
  <c r="BO966" i="5"/>
  <c r="BO974" i="5"/>
  <c r="BO971" i="5"/>
  <c r="BO949" i="5"/>
  <c r="BL950" i="5"/>
  <c r="BL1002" i="5"/>
  <c r="BL1004" i="5" s="1"/>
  <c r="BL1010" i="5"/>
  <c r="BL957" i="5"/>
  <c r="BL969" i="5"/>
  <c r="BL967" i="5"/>
  <c r="BL963" i="5"/>
  <c r="BL953" i="5"/>
  <c r="BL968" i="5"/>
  <c r="BL960" i="5"/>
  <c r="BL954" i="5"/>
  <c r="BL959" i="5"/>
  <c r="BL962" i="5"/>
  <c r="BL964" i="5"/>
  <c r="BL970" i="5"/>
  <c r="BL975" i="5"/>
  <c r="BL958" i="5"/>
  <c r="BL972" i="5"/>
  <c r="BL971" i="5"/>
  <c r="BL974" i="5"/>
  <c r="BL965" i="5"/>
  <c r="BL966" i="5"/>
  <c r="BL949" i="5"/>
  <c r="BG30" i="20"/>
  <c r="BI10" i="14"/>
  <c r="BD30" i="20"/>
  <c r="BF10" i="14"/>
  <c r="BC950" i="5"/>
  <c r="BC1002" i="5"/>
  <c r="BC1004" i="5" s="1"/>
  <c r="BC1010" i="5"/>
  <c r="BC962" i="5"/>
  <c r="BC968" i="5"/>
  <c r="BC965" i="5"/>
  <c r="BC959" i="5"/>
  <c r="BC972" i="5"/>
  <c r="BC970" i="5"/>
  <c r="BC963" i="5"/>
  <c r="BC969" i="5"/>
  <c r="BC953" i="5"/>
  <c r="BC954" i="5"/>
  <c r="BC967" i="5"/>
  <c r="BC958" i="5"/>
  <c r="BC957" i="5"/>
  <c r="BC964" i="5"/>
  <c r="BC975" i="5"/>
  <c r="BC960" i="5"/>
  <c r="BC966" i="5"/>
  <c r="BC974" i="5"/>
  <c r="BC971" i="5"/>
  <c r="BC949" i="5"/>
  <c r="BC955" i="5"/>
  <c r="BC961" i="5"/>
  <c r="BC956" i="5"/>
  <c r="AT950" i="5"/>
  <c r="AT1002" i="5"/>
  <c r="AT1004" i="5" s="1"/>
  <c r="AT1010" i="5"/>
  <c r="AT959" i="5"/>
  <c r="AT962" i="5"/>
  <c r="AT957" i="5"/>
  <c r="AT964" i="5"/>
  <c r="AT965" i="5"/>
  <c r="AT954" i="5"/>
  <c r="AT967" i="5"/>
  <c r="AT953" i="5"/>
  <c r="AT975" i="5"/>
  <c r="AT969" i="5"/>
  <c r="AT958" i="5"/>
  <c r="AT960" i="5"/>
  <c r="AT968" i="5"/>
  <c r="AT970" i="5"/>
  <c r="AT963" i="5"/>
  <c r="AT972" i="5"/>
  <c r="AT966" i="5"/>
  <c r="AT971" i="5"/>
  <c r="AT974" i="5"/>
  <c r="AT949" i="5"/>
  <c r="AT955" i="5"/>
  <c r="AT956" i="5"/>
  <c r="AT961" i="5"/>
  <c r="AN950" i="5"/>
  <c r="AN1002" i="5"/>
  <c r="AN1004" i="5" s="1"/>
  <c r="AN1010" i="5"/>
  <c r="AN959" i="5"/>
  <c r="AN970" i="5"/>
  <c r="AN957" i="5"/>
  <c r="AN962" i="5"/>
  <c r="AN963" i="5"/>
  <c r="AN967" i="5"/>
  <c r="AN968" i="5"/>
  <c r="AN965" i="5"/>
  <c r="AN954" i="5"/>
  <c r="AN964" i="5"/>
  <c r="AN958" i="5"/>
  <c r="AN975" i="5"/>
  <c r="AN972" i="5"/>
  <c r="AN960" i="5"/>
  <c r="AN969" i="5"/>
  <c r="AN953" i="5"/>
  <c r="AN966" i="5"/>
  <c r="AN971" i="5"/>
  <c r="AN974" i="5"/>
  <c r="AN949" i="5"/>
  <c r="AN955" i="5"/>
  <c r="AN956" i="5"/>
  <c r="AN961" i="5"/>
  <c r="P950" i="5"/>
  <c r="P1002" i="5"/>
  <c r="P1004" i="5" s="1"/>
  <c r="P1010" i="5"/>
  <c r="P957" i="5"/>
  <c r="P960" i="5"/>
  <c r="P958" i="5"/>
  <c r="P963" i="5"/>
  <c r="P972" i="5"/>
  <c r="P967" i="5"/>
  <c r="P964" i="5"/>
  <c r="P954" i="5"/>
  <c r="P975" i="5"/>
  <c r="P962" i="5"/>
  <c r="P968" i="5"/>
  <c r="P953" i="5"/>
  <c r="P959" i="5"/>
  <c r="P969" i="5"/>
  <c r="P970" i="5"/>
  <c r="P966" i="5"/>
  <c r="P965" i="5"/>
  <c r="P971" i="5"/>
  <c r="P974" i="5"/>
  <c r="P949" i="5"/>
  <c r="P955" i="5"/>
  <c r="P956" i="5"/>
  <c r="P961" i="5"/>
  <c r="J950" i="5"/>
  <c r="J1002" i="5"/>
  <c r="J1004" i="5" s="1"/>
  <c r="J1010" i="5"/>
  <c r="J974" i="5"/>
  <c r="J966" i="5"/>
  <c r="J971" i="5"/>
  <c r="J975" i="5"/>
  <c r="J972" i="5"/>
  <c r="J957" i="5"/>
  <c r="J967" i="5"/>
  <c r="J965" i="5"/>
  <c r="J962" i="5"/>
  <c r="J963" i="5"/>
  <c r="J964" i="5"/>
  <c r="J958" i="5"/>
  <c r="J969" i="5"/>
  <c r="J970" i="5"/>
  <c r="J953" i="5"/>
  <c r="J968" i="5"/>
  <c r="J960" i="5"/>
  <c r="J954" i="5"/>
  <c r="J959" i="5"/>
  <c r="J949" i="5"/>
  <c r="J955" i="5"/>
  <c r="J956" i="5"/>
  <c r="J961" i="5"/>
  <c r="N428" i="5"/>
  <c r="CY1011" i="5"/>
  <c r="CY749" i="5"/>
  <c r="L1011" i="5"/>
  <c r="L749" i="5"/>
  <c r="DC18" i="21"/>
  <c r="CY1057" i="5"/>
  <c r="CY756" i="5"/>
  <c r="AX749" i="5"/>
  <c r="BF18" i="21"/>
  <c r="BB1057" i="5"/>
  <c r="BB756" i="5"/>
  <c r="CN1011" i="5"/>
  <c r="CN749" i="5"/>
  <c r="CR18" i="21"/>
  <c r="CN1057" i="5"/>
  <c r="CN756" i="5"/>
  <c r="AQ749" i="5"/>
  <c r="DN18" i="21"/>
  <c r="DJ1057" i="5"/>
  <c r="DJ756" i="5"/>
  <c r="AS749" i="5"/>
  <c r="DP18" i="21"/>
  <c r="DL1057" i="5"/>
  <c r="DL756" i="5"/>
  <c r="BK749" i="5"/>
  <c r="BZ18" i="21"/>
  <c r="BV1057" i="5"/>
  <c r="BV756" i="5"/>
  <c r="BO18" i="21"/>
  <c r="BK1057" i="5"/>
  <c r="BK756" i="5"/>
  <c r="AO749" i="5"/>
  <c r="BP18" i="21"/>
  <c r="BL1057" i="5"/>
  <c r="BL756" i="5"/>
  <c r="BB749" i="5"/>
  <c r="BQ18" i="21"/>
  <c r="BM1057" i="5"/>
  <c r="BM756" i="5"/>
  <c r="O664" i="19"/>
  <c r="M14" i="34"/>
  <c r="AX69" i="20"/>
  <c r="AX72" i="20" s="1"/>
  <c r="AX74" i="20" s="1"/>
  <c r="EE864" i="5"/>
  <c r="EE803" i="5" s="1"/>
  <c r="DN864" i="5"/>
  <c r="DN803" i="5" s="1"/>
  <c r="DH864" i="5"/>
  <c r="DH803" i="5" s="1"/>
  <c r="CY863" i="5"/>
  <c r="CY817" i="5" s="1"/>
  <c r="CU863" i="5"/>
  <c r="CU817" i="5" s="1"/>
  <c r="CP864" i="5"/>
  <c r="CP803" i="5" s="1"/>
  <c r="CI978" i="5"/>
  <c r="CI993" i="5" s="1"/>
  <c r="CF863" i="5"/>
  <c r="CG9" i="14" s="1"/>
  <c r="CF978" i="5"/>
  <c r="CF993" i="5" s="1"/>
  <c r="CD978" i="5"/>
  <c r="CD993" i="5" s="1"/>
  <c r="BU863" i="5"/>
  <c r="BV9" i="14" s="1"/>
  <c r="BV978" i="5"/>
  <c r="BV993" i="5" s="1"/>
  <c r="BT978" i="5"/>
  <c r="BT993" i="5" s="1"/>
  <c r="BO864" i="5"/>
  <c r="BO803" i="5" s="1"/>
  <c r="BO978" i="5"/>
  <c r="BO993" i="5" s="1"/>
  <c r="BM978" i="5"/>
  <c r="BM993" i="5" s="1"/>
  <c r="BH864" i="5"/>
  <c r="BH803" i="5" s="1"/>
  <c r="BG864" i="5"/>
  <c r="BG803" i="5" s="1"/>
  <c r="BA863" i="5"/>
  <c r="BB9" i="14" s="1"/>
  <c r="AV863" i="5"/>
  <c r="AW9" i="14" s="1"/>
  <c r="AT863" i="5"/>
  <c r="AU9" i="14" s="1"/>
  <c r="AR863" i="5"/>
  <c r="AS9" i="14" s="1"/>
  <c r="AP863" i="5"/>
  <c r="AQ9" i="14" s="1"/>
  <c r="AM863" i="5"/>
  <c r="AN9" i="14" s="1"/>
  <c r="AE978" i="5"/>
  <c r="AE993" i="5" s="1"/>
  <c r="AA978" i="5"/>
  <c r="AA993" i="5" s="1"/>
  <c r="Y978" i="5"/>
  <c r="Y993" i="5" s="1"/>
  <c r="Q978" i="5"/>
  <c r="Q993" i="5" s="1"/>
  <c r="CX723" i="5"/>
  <c r="BC723" i="5"/>
  <c r="CQ752" i="5"/>
  <c r="X752" i="5"/>
  <c r="DD753" i="5"/>
  <c r="DA723" i="5"/>
  <c r="BF723" i="5"/>
  <c r="CT752" i="5"/>
  <c r="K723" i="5"/>
  <c r="AE752" i="5"/>
  <c r="DK753" i="5"/>
  <c r="DD723" i="5"/>
  <c r="AR753" i="5"/>
  <c r="BI723" i="5"/>
  <c r="DA752" i="5"/>
  <c r="N723" i="5"/>
  <c r="AH752" i="5"/>
  <c r="DN753" i="5"/>
  <c r="CU723" i="5"/>
  <c r="AE753" i="5"/>
  <c r="AZ723" i="5"/>
  <c r="CN752" i="5"/>
  <c r="U752" i="5"/>
  <c r="DA753" i="5"/>
  <c r="AA752" i="5"/>
  <c r="AM753" i="5"/>
  <c r="P753" i="5"/>
  <c r="CW752" i="5"/>
  <c r="DI753" i="5"/>
  <c r="BN752" i="5"/>
  <c r="BZ753" i="5"/>
  <c r="BN20" i="20"/>
  <c r="BM4" i="18"/>
  <c r="BO692" i="5"/>
  <c r="BO697" i="5"/>
  <c r="D42" i="24"/>
  <c r="M40" i="24"/>
  <c r="M330" i="5"/>
  <c r="L43" i="15" s="1"/>
  <c r="M302" i="5"/>
  <c r="G304" i="5"/>
  <c r="G289" i="5"/>
  <c r="G305" i="5" s="1"/>
  <c r="D35" i="24"/>
  <c r="M19" i="24"/>
  <c r="I283" i="5"/>
  <c r="J23" i="15"/>
  <c r="K265" i="5"/>
  <c r="K264" i="5"/>
  <c r="L266" i="5" s="1"/>
  <c r="K253" i="5"/>
  <c r="BK19" i="20"/>
  <c r="DP19" i="20"/>
  <c r="DZ685" i="5"/>
  <c r="DT1002" i="5"/>
  <c r="DT1004" i="5" s="1"/>
  <c r="DT1010" i="5"/>
  <c r="DT954" i="5"/>
  <c r="DT963" i="5"/>
  <c r="DT957" i="5"/>
  <c r="DT960" i="5"/>
  <c r="DT965" i="5"/>
  <c r="DT968" i="5"/>
  <c r="DT975" i="5"/>
  <c r="DT964" i="5"/>
  <c r="DT953" i="5"/>
  <c r="DT970" i="5"/>
  <c r="DT967" i="5"/>
  <c r="DT959" i="5"/>
  <c r="DT962" i="5"/>
  <c r="DT969" i="5"/>
  <c r="DT972" i="5"/>
  <c r="DT958" i="5"/>
  <c r="DT971" i="5"/>
  <c r="DT974" i="5"/>
  <c r="DT966" i="5"/>
  <c r="DR1009" i="5"/>
  <c r="DR1012" i="5" s="1"/>
  <c r="DN950" i="5"/>
  <c r="DN1002" i="5"/>
  <c r="DN1004" i="5" s="1"/>
  <c r="DN1010" i="5"/>
  <c r="DN965" i="5"/>
  <c r="DN972" i="5"/>
  <c r="DN962" i="5"/>
  <c r="DN967" i="5"/>
  <c r="DN975" i="5"/>
  <c r="DN957" i="5"/>
  <c r="DN968" i="5"/>
  <c r="DN960" i="5"/>
  <c r="DN964" i="5"/>
  <c r="DN970" i="5"/>
  <c r="DN963" i="5"/>
  <c r="DN953" i="5"/>
  <c r="DN969" i="5"/>
  <c r="DN958" i="5"/>
  <c r="DN954" i="5"/>
  <c r="DN959" i="5"/>
  <c r="DN974" i="5"/>
  <c r="DN966" i="5"/>
  <c r="DN971" i="5"/>
  <c r="DN949" i="5"/>
  <c r="DN955" i="5"/>
  <c r="DN956" i="5"/>
  <c r="DN961" i="5"/>
  <c r="DL1009" i="5"/>
  <c r="DL1012" i="5" s="1"/>
  <c r="CY950" i="5"/>
  <c r="CY1002" i="5"/>
  <c r="CY1004" i="5" s="1"/>
  <c r="CY1010" i="5"/>
  <c r="CY963" i="5"/>
  <c r="CY953" i="5"/>
  <c r="CY958" i="5"/>
  <c r="CY959" i="5"/>
  <c r="CY965" i="5"/>
  <c r="CY954" i="5"/>
  <c r="CY967" i="5"/>
  <c r="CY970" i="5"/>
  <c r="CY975" i="5"/>
  <c r="CY969" i="5"/>
  <c r="CY962" i="5"/>
  <c r="CY960" i="5"/>
  <c r="CY957" i="5"/>
  <c r="CY972" i="5"/>
  <c r="CY964" i="5"/>
  <c r="CY968" i="5"/>
  <c r="CY966" i="5"/>
  <c r="CY974" i="5"/>
  <c r="CY971" i="5"/>
  <c r="CY949" i="5"/>
  <c r="CY955" i="5"/>
  <c r="CY961" i="5"/>
  <c r="CY956" i="5"/>
  <c r="CV950" i="5"/>
  <c r="CV1002" i="5"/>
  <c r="CV1004" i="5" s="1"/>
  <c r="CV1010" i="5"/>
  <c r="CV960" i="5"/>
  <c r="CV972" i="5"/>
  <c r="CV970" i="5"/>
  <c r="CV963" i="5"/>
  <c r="CV964" i="5"/>
  <c r="CV967" i="5"/>
  <c r="CV959" i="5"/>
  <c r="CV962" i="5"/>
  <c r="CV957" i="5"/>
  <c r="CV954" i="5"/>
  <c r="CV968" i="5"/>
  <c r="CV969" i="5"/>
  <c r="CV975" i="5"/>
  <c r="CV958" i="5"/>
  <c r="CV953" i="5"/>
  <c r="CV965" i="5"/>
  <c r="CV974" i="5"/>
  <c r="CV971" i="5"/>
  <c r="CV966" i="5"/>
  <c r="CV949" i="5"/>
  <c r="CV955" i="5"/>
  <c r="CV961" i="5"/>
  <c r="CV956" i="5"/>
  <c r="CS950" i="5"/>
  <c r="CS1002" i="5"/>
  <c r="CS1004" i="5" s="1"/>
  <c r="CS1010" i="5"/>
  <c r="CS954" i="5"/>
  <c r="CS969" i="5"/>
  <c r="CS967" i="5"/>
  <c r="CS970" i="5"/>
  <c r="CS975" i="5"/>
  <c r="CS963" i="5"/>
  <c r="CS960" i="5"/>
  <c r="CS964" i="5"/>
  <c r="CS958" i="5"/>
  <c r="CS959" i="5"/>
  <c r="CS972" i="5"/>
  <c r="CS962" i="5"/>
  <c r="CS953" i="5"/>
  <c r="CS968" i="5"/>
  <c r="CS957" i="5"/>
  <c r="CS966" i="5"/>
  <c r="CS971" i="5"/>
  <c r="CS965" i="5"/>
  <c r="CS974" i="5"/>
  <c r="CS949" i="5"/>
  <c r="CS955" i="5"/>
  <c r="CS956" i="5"/>
  <c r="CS961" i="5"/>
  <c r="CM950" i="5"/>
  <c r="CM1002" i="5"/>
  <c r="CM1004" i="5" s="1"/>
  <c r="CM1010" i="5"/>
  <c r="CM953" i="5"/>
  <c r="CM957" i="5"/>
  <c r="CM968" i="5"/>
  <c r="CM963" i="5"/>
  <c r="CM970" i="5"/>
  <c r="CM954" i="5"/>
  <c r="CM967" i="5"/>
  <c r="CM969" i="5"/>
  <c r="CM959" i="5"/>
  <c r="CM960" i="5"/>
  <c r="CM972" i="5"/>
  <c r="CM975" i="5"/>
  <c r="CM964" i="5"/>
  <c r="CM962" i="5"/>
  <c r="CM965" i="5"/>
  <c r="CM958" i="5"/>
  <c r="CM971" i="5"/>
  <c r="CM974" i="5"/>
  <c r="CM966" i="5"/>
  <c r="CM949" i="5"/>
  <c r="CM955" i="5"/>
  <c r="CM961" i="5"/>
  <c r="CM956" i="5"/>
  <c r="CJ950" i="5"/>
  <c r="CJ1002" i="5"/>
  <c r="CJ1004" i="5" s="1"/>
  <c r="CJ1010" i="5"/>
  <c r="CJ953" i="5"/>
  <c r="CJ967" i="5"/>
  <c r="CJ962" i="5"/>
  <c r="CJ960" i="5"/>
  <c r="CJ969" i="5"/>
  <c r="CJ968" i="5"/>
  <c r="CJ965" i="5"/>
  <c r="CJ954" i="5"/>
  <c r="CJ970" i="5"/>
  <c r="CJ964" i="5"/>
  <c r="CJ963" i="5"/>
  <c r="CJ959" i="5"/>
  <c r="CJ957" i="5"/>
  <c r="CJ958" i="5"/>
  <c r="CJ975" i="5"/>
  <c r="CJ972" i="5"/>
  <c r="CJ974" i="5"/>
  <c r="CJ971" i="5"/>
  <c r="CJ966" i="5"/>
  <c r="CJ949" i="5"/>
  <c r="CJ955" i="5"/>
  <c r="CJ961" i="5"/>
  <c r="CJ956" i="5"/>
  <c r="CG950" i="5"/>
  <c r="CG1002" i="5"/>
  <c r="CG1004" i="5" s="1"/>
  <c r="CG1010" i="5"/>
  <c r="CG972" i="5"/>
  <c r="CG970" i="5"/>
  <c r="CG965" i="5"/>
  <c r="CG964" i="5"/>
  <c r="CG957" i="5"/>
  <c r="CG953" i="5"/>
  <c r="CG960" i="5"/>
  <c r="CG967" i="5"/>
  <c r="CG959" i="5"/>
  <c r="CG958" i="5"/>
  <c r="CG975" i="5"/>
  <c r="CG962" i="5"/>
  <c r="CG963" i="5"/>
  <c r="CG969" i="5"/>
  <c r="CG954" i="5"/>
  <c r="CG968" i="5"/>
  <c r="CG974" i="5"/>
  <c r="CG966" i="5"/>
  <c r="CG971" i="5"/>
  <c r="CG949" i="5"/>
  <c r="CG955" i="5"/>
  <c r="CG956" i="5"/>
  <c r="CG961" i="5"/>
  <c r="CD950" i="5"/>
  <c r="CD1002" i="5"/>
  <c r="CD1004" i="5" s="1"/>
  <c r="CD1010" i="5"/>
  <c r="CD953" i="5"/>
  <c r="CD960" i="5"/>
  <c r="CD957" i="5"/>
  <c r="CD967" i="5"/>
  <c r="CD954" i="5"/>
  <c r="CD972" i="5"/>
  <c r="CD958" i="5"/>
  <c r="CD963" i="5"/>
  <c r="CD959" i="5"/>
  <c r="CD962" i="5"/>
  <c r="CD968" i="5"/>
  <c r="CD969" i="5"/>
  <c r="CD964" i="5"/>
  <c r="CD975" i="5"/>
  <c r="CD970" i="5"/>
  <c r="CD974" i="5"/>
  <c r="CD966" i="5"/>
  <c r="CD971" i="5"/>
  <c r="CD965" i="5"/>
  <c r="CD949" i="5"/>
  <c r="CD955" i="5"/>
  <c r="CD956" i="5"/>
  <c r="CD961" i="5"/>
  <c r="BY1009" i="5"/>
  <c r="BY1012" i="5" s="1"/>
  <c r="BV1009" i="5"/>
  <c r="BV1012" i="5" s="1"/>
  <c r="BP30" i="20"/>
  <c r="BR10" i="14"/>
  <c r="BM1009" i="5"/>
  <c r="BM1012" i="5" s="1"/>
  <c r="BI950" i="5"/>
  <c r="BI1002" i="5"/>
  <c r="BI1004" i="5" s="1"/>
  <c r="BI1010" i="5"/>
  <c r="BI967" i="5"/>
  <c r="BI954" i="5"/>
  <c r="BI972" i="5"/>
  <c r="BI963" i="5"/>
  <c r="BI970" i="5"/>
  <c r="BI960" i="5"/>
  <c r="BI968" i="5"/>
  <c r="BI957" i="5"/>
  <c r="BI969" i="5"/>
  <c r="BI959" i="5"/>
  <c r="BI958" i="5"/>
  <c r="BI953" i="5"/>
  <c r="BI964" i="5"/>
  <c r="BI962" i="5"/>
  <c r="BI975" i="5"/>
  <c r="BI971" i="5"/>
  <c r="BI974" i="5"/>
  <c r="BI965" i="5"/>
  <c r="BI966" i="5"/>
  <c r="BI949" i="5"/>
  <c r="BI955" i="5"/>
  <c r="BI956" i="5"/>
  <c r="BI961" i="5"/>
  <c r="BA30" i="20"/>
  <c r="BC10" i="14"/>
  <c r="AZ950" i="5"/>
  <c r="AZ1002" i="5"/>
  <c r="AZ1010" i="5"/>
  <c r="AZ967" i="5"/>
  <c r="AZ962" i="5"/>
  <c r="AZ970" i="5"/>
  <c r="AZ957" i="5"/>
  <c r="AZ963" i="5"/>
  <c r="AZ954" i="5"/>
  <c r="AZ953" i="5"/>
  <c r="AZ960" i="5"/>
  <c r="AZ968" i="5"/>
  <c r="AZ975" i="5"/>
  <c r="AZ972" i="5"/>
  <c r="AZ964" i="5"/>
  <c r="AZ959" i="5"/>
  <c r="AZ958" i="5"/>
  <c r="AZ969" i="5"/>
  <c r="AZ965" i="5"/>
  <c r="AZ974" i="5"/>
  <c r="AZ966" i="5"/>
  <c r="AZ971" i="5"/>
  <c r="AZ949" i="5"/>
  <c r="AZ955" i="5"/>
  <c r="AZ961" i="5"/>
  <c r="AZ956" i="5"/>
  <c r="AU1009" i="5"/>
  <c r="AU1012" i="5" s="1"/>
  <c r="AO1009" i="5"/>
  <c r="AO1012" i="5" s="1"/>
  <c r="AE950" i="5"/>
  <c r="AE1002" i="5"/>
  <c r="AE1004" i="5" s="1"/>
  <c r="AE1010" i="5"/>
  <c r="AE964" i="5"/>
  <c r="AE960" i="5"/>
  <c r="AE953" i="5"/>
  <c r="AE962" i="5"/>
  <c r="AE963" i="5"/>
  <c r="AE972" i="5"/>
  <c r="AE959" i="5"/>
  <c r="AE954" i="5"/>
  <c r="AE975" i="5"/>
  <c r="AE958" i="5"/>
  <c r="AE957" i="5"/>
  <c r="AE967" i="5"/>
  <c r="AE969" i="5"/>
  <c r="AE970" i="5"/>
  <c r="AE968" i="5"/>
  <c r="AE971" i="5"/>
  <c r="AE966" i="5"/>
  <c r="AE965" i="5"/>
  <c r="AE974" i="5"/>
  <c r="AE949" i="5"/>
  <c r="AE955" i="5"/>
  <c r="AE956" i="5"/>
  <c r="AE961" i="5"/>
  <c r="AB950" i="5"/>
  <c r="AB1002" i="5"/>
  <c r="AB1004" i="5" s="1"/>
  <c r="AB1010" i="5"/>
  <c r="AB962" i="5"/>
  <c r="AB953" i="5"/>
  <c r="AB970" i="5"/>
  <c r="AB964" i="5"/>
  <c r="AB958" i="5"/>
  <c r="AB963" i="5"/>
  <c r="AB972" i="5"/>
  <c r="AB968" i="5"/>
  <c r="AB967" i="5"/>
  <c r="AB954" i="5"/>
  <c r="AB960" i="5"/>
  <c r="AB959" i="5"/>
  <c r="AB975" i="5"/>
  <c r="AB957" i="5"/>
  <c r="AB969" i="5"/>
  <c r="AB971" i="5"/>
  <c r="AB974" i="5"/>
  <c r="AB965" i="5"/>
  <c r="AB966" i="5"/>
  <c r="AB949" i="5"/>
  <c r="AB955" i="5"/>
  <c r="AB961" i="5"/>
  <c r="AB956" i="5"/>
  <c r="Z1009" i="5"/>
  <c r="Z1012" i="5" s="1"/>
  <c r="V950" i="5"/>
  <c r="V1002" i="5"/>
  <c r="V1004" i="5" s="1"/>
  <c r="V1010" i="5"/>
  <c r="V968" i="5"/>
  <c r="V958" i="5"/>
  <c r="V975" i="5"/>
  <c r="V960" i="5"/>
  <c r="V959" i="5"/>
  <c r="V954" i="5"/>
  <c r="V962" i="5"/>
  <c r="V970" i="5"/>
  <c r="V953" i="5"/>
  <c r="V967" i="5"/>
  <c r="V972" i="5"/>
  <c r="V957" i="5"/>
  <c r="V965" i="5"/>
  <c r="V969" i="5"/>
  <c r="V964" i="5"/>
  <c r="V963" i="5"/>
  <c r="V971" i="5"/>
  <c r="V966" i="5"/>
  <c r="V974" i="5"/>
  <c r="V949" i="5"/>
  <c r="V955" i="5"/>
  <c r="V961" i="5"/>
  <c r="V956" i="5"/>
  <c r="Q1009" i="5"/>
  <c r="Q1012" i="5" s="1"/>
  <c r="F950" i="5"/>
  <c r="F1010" i="5"/>
  <c r="F1002" i="5"/>
  <c r="F1004" i="5" s="1"/>
  <c r="F974" i="5"/>
  <c r="F971" i="5"/>
  <c r="F966" i="5"/>
  <c r="F958" i="5"/>
  <c r="F957" i="5"/>
  <c r="F967" i="5"/>
  <c r="F969" i="5"/>
  <c r="F963" i="5"/>
  <c r="F975" i="5"/>
  <c r="F954" i="5"/>
  <c r="F959" i="5"/>
  <c r="F964" i="5"/>
  <c r="F972" i="5"/>
  <c r="F970" i="5"/>
  <c r="F965" i="5"/>
  <c r="F953" i="5"/>
  <c r="F968" i="5"/>
  <c r="F962" i="5"/>
  <c r="F960" i="5"/>
  <c r="F949" i="5"/>
  <c r="F955" i="5"/>
  <c r="F961" i="5"/>
  <c r="F956" i="5"/>
  <c r="Z1011" i="5"/>
  <c r="Z749" i="5"/>
  <c r="DN1011" i="5"/>
  <c r="DN749" i="5"/>
  <c r="DO1011" i="5"/>
  <c r="DO749" i="5"/>
  <c r="AF1011" i="5"/>
  <c r="AF749" i="5"/>
  <c r="DS18" i="21"/>
  <c r="DO1057" i="5"/>
  <c r="DO756" i="5"/>
  <c r="BR749" i="5"/>
  <c r="BV18" i="21"/>
  <c r="BR1057" i="5"/>
  <c r="BR756" i="5"/>
  <c r="DD1011" i="5"/>
  <c r="DD749" i="5"/>
  <c r="U1011" i="5"/>
  <c r="U749" i="5"/>
  <c r="DH18" i="21"/>
  <c r="DD1057" i="5"/>
  <c r="DD756" i="5"/>
  <c r="BG749" i="5"/>
  <c r="ED18" i="21"/>
  <c r="DZ756" i="5"/>
  <c r="BI749" i="5"/>
  <c r="EF18" i="21"/>
  <c r="EB756" i="5"/>
  <c r="BW749" i="5"/>
  <c r="CL18" i="21"/>
  <c r="CH1057" i="5"/>
  <c r="CH756" i="5"/>
  <c r="BL749" i="5"/>
  <c r="CA18" i="21"/>
  <c r="BW1057" i="5"/>
  <c r="BW756" i="5"/>
  <c r="BA749" i="5"/>
  <c r="I421" i="5"/>
  <c r="CB18" i="21"/>
  <c r="BX1057" i="5"/>
  <c r="BX756" i="5"/>
  <c r="BN749" i="5"/>
  <c r="CC18" i="21"/>
  <c r="BY1057" i="5"/>
  <c r="BY756" i="5"/>
  <c r="K37" i="24"/>
  <c r="K44" i="24" s="1"/>
  <c r="DM9" i="18"/>
  <c r="I234" i="18" s="1"/>
  <c r="DO730" i="5"/>
  <c r="DS955" i="5"/>
  <c r="O682" i="19"/>
  <c r="M20" i="34"/>
  <c r="O47" i="27"/>
  <c r="O48" i="27" s="1"/>
  <c r="EF863" i="5"/>
  <c r="EF810" i="5" s="1"/>
  <c r="EC863" i="5"/>
  <c r="EC796" i="5" s="1"/>
  <c r="DY863" i="5"/>
  <c r="DY796" i="5" s="1"/>
  <c r="DV864" i="5"/>
  <c r="DV803" i="5" s="1"/>
  <c r="DT864" i="5"/>
  <c r="DT803" i="5" s="1"/>
  <c r="DL864" i="5"/>
  <c r="DL803" i="5" s="1"/>
  <c r="DJ864" i="5"/>
  <c r="DJ803" i="5" s="1"/>
  <c r="CX864" i="5"/>
  <c r="CX803" i="5" s="1"/>
  <c r="CW863" i="5"/>
  <c r="CW817" i="5" s="1"/>
  <c r="CR864" i="5"/>
  <c r="CR803" i="5" s="1"/>
  <c r="CL864" i="5"/>
  <c r="CL803" i="5" s="1"/>
  <c r="CF864" i="5"/>
  <c r="CF803" i="5" s="1"/>
  <c r="CD864" i="5"/>
  <c r="CD803" i="5" s="1"/>
  <c r="BY864" i="5"/>
  <c r="BY803" i="5" s="1"/>
  <c r="BY863" i="5"/>
  <c r="BZ9" i="14" s="1"/>
  <c r="BY978" i="5"/>
  <c r="BY993" i="5" s="1"/>
  <c r="BS863" i="5"/>
  <c r="BT9" i="14" s="1"/>
  <c r="BR863" i="5"/>
  <c r="BS9" i="14" s="1"/>
  <c r="BM864" i="5"/>
  <c r="BM803" i="5" s="1"/>
  <c r="BF864" i="5"/>
  <c r="BF803" i="5" s="1"/>
  <c r="BD978" i="5"/>
  <c r="BD993" i="5" s="1"/>
  <c r="AY863" i="5"/>
  <c r="AZ9" i="14" s="1"/>
  <c r="AV864" i="5"/>
  <c r="AV803" i="5" s="1"/>
  <c r="AW978" i="5"/>
  <c r="AW993" i="5" s="1"/>
  <c r="AN864" i="5"/>
  <c r="AN803" i="5" s="1"/>
  <c r="AH978" i="5"/>
  <c r="AH993" i="5" s="1"/>
  <c r="M978" i="5"/>
  <c r="M993" i="5" s="1"/>
  <c r="E817" i="5"/>
  <c r="E810" i="5"/>
  <c r="E796" i="5"/>
  <c r="AD723" i="5"/>
  <c r="AX753" i="5"/>
  <c r="BO723" i="5"/>
  <c r="DK752" i="5"/>
  <c r="AR752" i="5"/>
  <c r="DX753" i="5"/>
  <c r="DM723" i="5"/>
  <c r="BE753" i="5"/>
  <c r="BR723" i="5"/>
  <c r="DN752" i="5"/>
  <c r="AU752" i="5"/>
  <c r="EA753" i="5"/>
  <c r="DP723" i="5"/>
  <c r="BH753" i="5"/>
  <c r="BU723" i="5"/>
  <c r="DQ752" i="5"/>
  <c r="AX752" i="5"/>
  <c r="ED753" i="5"/>
  <c r="DG723" i="5"/>
  <c r="AU753" i="5"/>
  <c r="BL723" i="5"/>
  <c r="DD752" i="5"/>
  <c r="DQ753" i="5"/>
  <c r="AM752" i="5"/>
  <c r="AY753" i="5"/>
  <c r="P752" i="5"/>
  <c r="AB753" i="5"/>
  <c r="DI752" i="5"/>
  <c r="DU753" i="5"/>
  <c r="BZ752" i="5"/>
  <c r="CL753" i="5"/>
  <c r="F24" i="15"/>
  <c r="G282" i="5"/>
  <c r="G281" i="5"/>
  <c r="G270" i="5"/>
  <c r="DY620" i="5"/>
  <c r="O235" i="5"/>
  <c r="O237" i="5" s="1"/>
  <c r="O238" i="5" s="1"/>
  <c r="BO955" i="5"/>
  <c r="G398" i="19"/>
  <c r="E20" i="30"/>
  <c r="BK70" i="20"/>
  <c r="BK66" i="20"/>
  <c r="BK69" i="20" s="1"/>
  <c r="I289" i="5"/>
  <c r="I305" i="5" s="1"/>
  <c r="I304" i="5"/>
  <c r="F25" i="15"/>
  <c r="G299" i="5"/>
  <c r="G298" i="5"/>
  <c r="G287" i="5"/>
  <c r="H311" i="5"/>
  <c r="H229" i="5"/>
  <c r="R233" i="19"/>
  <c r="H334" i="5"/>
  <c r="G47" i="15" s="1"/>
  <c r="Q72" i="20"/>
  <c r="Q74" i="20" s="1"/>
  <c r="E22" i="15"/>
  <c r="F248" i="5"/>
  <c r="F247" i="5"/>
  <c r="F236" i="5"/>
  <c r="AK69" i="20"/>
  <c r="AK72" i="20" s="1"/>
  <c r="AK74" i="20" s="1"/>
  <c r="CX69" i="20"/>
  <c r="CX72" i="20" s="1"/>
  <c r="CX74" i="20" s="1"/>
  <c r="F22" i="15"/>
  <c r="G248" i="5"/>
  <c r="G247" i="5"/>
  <c r="G236" i="5"/>
  <c r="CH72" i="20"/>
  <c r="CH74" i="20" s="1"/>
  <c r="D69" i="20"/>
  <c r="D72" i="20" s="1"/>
  <c r="D74" i="20" s="1"/>
  <c r="BU72" i="20"/>
  <c r="BU74" i="20" s="1"/>
  <c r="AW69" i="20"/>
  <c r="AW72" i="20" s="1"/>
  <c r="AW74" i="20" s="1"/>
  <c r="EC64" i="20"/>
  <c r="EC65" i="20" s="1"/>
  <c r="ED633" i="5"/>
  <c r="ED624" i="5"/>
  <c r="N283" i="5"/>
  <c r="DS950" i="5"/>
  <c r="DS1002" i="5"/>
  <c r="DS1004" i="5" s="1"/>
  <c r="DS1010" i="5"/>
  <c r="DS965" i="5"/>
  <c r="DS954" i="5"/>
  <c r="DS975" i="5"/>
  <c r="DS957" i="5"/>
  <c r="DS964" i="5"/>
  <c r="DS970" i="5"/>
  <c r="DS958" i="5"/>
  <c r="DS960" i="5"/>
  <c r="DS967" i="5"/>
  <c r="DS963" i="5"/>
  <c r="DS959" i="5"/>
  <c r="DS969" i="5"/>
  <c r="DS953" i="5"/>
  <c r="DS968" i="5"/>
  <c r="DS972" i="5"/>
  <c r="DS962" i="5"/>
  <c r="DS966" i="5"/>
  <c r="DS974" i="5"/>
  <c r="DS971" i="5"/>
  <c r="DS949" i="5"/>
  <c r="DP950" i="5"/>
  <c r="DP1002" i="5"/>
  <c r="DP1004" i="5" s="1"/>
  <c r="DP1010" i="5"/>
  <c r="DP967" i="5"/>
  <c r="DP962" i="5"/>
  <c r="DP975" i="5"/>
  <c r="DP957" i="5"/>
  <c r="DP960" i="5"/>
  <c r="DP958" i="5"/>
  <c r="DP953" i="5"/>
  <c r="DP964" i="5"/>
  <c r="DP968" i="5"/>
  <c r="DP965" i="5"/>
  <c r="DP969" i="5"/>
  <c r="DP954" i="5"/>
  <c r="DP963" i="5"/>
  <c r="DP972" i="5"/>
  <c r="DP959" i="5"/>
  <c r="DP970" i="5"/>
  <c r="DP966" i="5"/>
  <c r="DP971" i="5"/>
  <c r="DP974" i="5"/>
  <c r="DP949" i="5"/>
  <c r="DP955" i="5"/>
  <c r="DK1009" i="5"/>
  <c r="DK1012" i="5" s="1"/>
  <c r="DE1009" i="5"/>
  <c r="DE1012" i="5" s="1"/>
  <c r="DA950" i="5"/>
  <c r="DA1002" i="5"/>
  <c r="DA1004" i="5" s="1"/>
  <c r="DA1010" i="5"/>
  <c r="DA958" i="5"/>
  <c r="DA972" i="5"/>
  <c r="DA954" i="5"/>
  <c r="DA960" i="5"/>
  <c r="DA967" i="5"/>
  <c r="DA957" i="5"/>
  <c r="DA959" i="5"/>
  <c r="DA968" i="5"/>
  <c r="DA953" i="5"/>
  <c r="DA963" i="5"/>
  <c r="DA964" i="5"/>
  <c r="DA975" i="5"/>
  <c r="DA962" i="5"/>
  <c r="DA970" i="5"/>
  <c r="DA969" i="5"/>
  <c r="DA965" i="5"/>
  <c r="DA974" i="5"/>
  <c r="DA966" i="5"/>
  <c r="DA971" i="5"/>
  <c r="DA949" i="5"/>
  <c r="DA955" i="5"/>
  <c r="DA961" i="5"/>
  <c r="DA956" i="5"/>
  <c r="CX950" i="5"/>
  <c r="CX1002" i="5"/>
  <c r="CX1004" i="5" s="1"/>
  <c r="CX1010" i="5"/>
  <c r="CX953" i="5"/>
  <c r="CX965" i="5"/>
  <c r="CX963" i="5"/>
  <c r="CX970" i="5"/>
  <c r="CX967" i="5"/>
  <c r="CX959" i="5"/>
  <c r="CX958" i="5"/>
  <c r="CX975" i="5"/>
  <c r="CX972" i="5"/>
  <c r="CX964" i="5"/>
  <c r="CX962" i="5"/>
  <c r="CX957" i="5"/>
  <c r="CX960" i="5"/>
  <c r="CX969" i="5"/>
  <c r="CX954" i="5"/>
  <c r="CX968" i="5"/>
  <c r="CX974" i="5"/>
  <c r="CX971" i="5"/>
  <c r="CX966" i="5"/>
  <c r="CX949" i="5"/>
  <c r="CX955" i="5"/>
  <c r="CX961" i="5"/>
  <c r="CX956" i="5"/>
  <c r="CO950" i="5"/>
  <c r="CO1002" i="5"/>
  <c r="CO1004" i="5" s="1"/>
  <c r="CO1010" i="5"/>
  <c r="CO972" i="5"/>
  <c r="CO964" i="5"/>
  <c r="CO953" i="5"/>
  <c r="CO960" i="5"/>
  <c r="CO958" i="5"/>
  <c r="CO954" i="5"/>
  <c r="CO967" i="5"/>
  <c r="CO969" i="5"/>
  <c r="CO975" i="5"/>
  <c r="CO968" i="5"/>
  <c r="CO957" i="5"/>
  <c r="CO965" i="5"/>
  <c r="CO959" i="5"/>
  <c r="CO970" i="5"/>
  <c r="CO963" i="5"/>
  <c r="CO962" i="5"/>
  <c r="CO974" i="5"/>
  <c r="CO966" i="5"/>
  <c r="CO971" i="5"/>
  <c r="CO949" i="5"/>
  <c r="CO955" i="5"/>
  <c r="CO956" i="5"/>
  <c r="CO961" i="5"/>
  <c r="CL950" i="5"/>
  <c r="CL1002" i="5"/>
  <c r="CL1004" i="5" s="1"/>
  <c r="CL1010" i="5"/>
  <c r="CL954" i="5"/>
  <c r="CL969" i="5"/>
  <c r="CL975" i="5"/>
  <c r="CL959" i="5"/>
  <c r="CL968" i="5"/>
  <c r="CL953" i="5"/>
  <c r="CL964" i="5"/>
  <c r="CL958" i="5"/>
  <c r="CL957" i="5"/>
  <c r="CL970" i="5"/>
  <c r="CL960" i="5"/>
  <c r="CL962" i="5"/>
  <c r="CL963" i="5"/>
  <c r="CL972" i="5"/>
  <c r="CL965" i="5"/>
  <c r="CL967" i="5"/>
  <c r="CL971" i="5"/>
  <c r="CL966" i="5"/>
  <c r="CL974" i="5"/>
  <c r="CL949" i="5"/>
  <c r="CL955" i="5"/>
  <c r="CL961" i="5"/>
  <c r="CL956" i="5"/>
  <c r="CJ1009" i="5"/>
  <c r="CJ1012" i="5" s="1"/>
  <c r="CC950" i="5"/>
  <c r="CC1002" i="5"/>
  <c r="CC1004" i="5" s="1"/>
  <c r="CC1010" i="5"/>
  <c r="CC969" i="5"/>
  <c r="CC975" i="5"/>
  <c r="CC962" i="5"/>
  <c r="CC965" i="5"/>
  <c r="CC959" i="5"/>
  <c r="CC963" i="5"/>
  <c r="CC967" i="5"/>
  <c r="CC972" i="5"/>
  <c r="CC968" i="5"/>
  <c r="CC964" i="5"/>
  <c r="CC960" i="5"/>
  <c r="CC970" i="5"/>
  <c r="CC953" i="5"/>
  <c r="CC958" i="5"/>
  <c r="CC954" i="5"/>
  <c r="CC957" i="5"/>
  <c r="CC971" i="5"/>
  <c r="CC966" i="5"/>
  <c r="CC974" i="5"/>
  <c r="CC949" i="5"/>
  <c r="CC955" i="5"/>
  <c r="CC956" i="5"/>
  <c r="CC961" i="5"/>
  <c r="CA1009" i="5"/>
  <c r="CA1012" i="5" s="1"/>
  <c r="BX1009" i="5"/>
  <c r="BX1012" i="5" s="1"/>
  <c r="BR30" i="20"/>
  <c r="BT10" i="14"/>
  <c r="BO30" i="20"/>
  <c r="BQ10" i="14"/>
  <c r="J114" i="20"/>
  <c r="BL30" i="20"/>
  <c r="BN10" i="14"/>
  <c r="T114" i="20"/>
  <c r="BI30" i="20"/>
  <c r="BK10" i="14"/>
  <c r="BF1009" i="5"/>
  <c r="BF1012" i="5" s="1"/>
  <c r="BB950" i="5"/>
  <c r="BB1002" i="5"/>
  <c r="BB1004" i="5" s="1"/>
  <c r="BB1010" i="5"/>
  <c r="BB958" i="5"/>
  <c r="BB957" i="5"/>
  <c r="BB963" i="5"/>
  <c r="BB968" i="5"/>
  <c r="BB965" i="5"/>
  <c r="BB959" i="5"/>
  <c r="BB962" i="5"/>
  <c r="BB972" i="5"/>
  <c r="BB960" i="5"/>
  <c r="BB970" i="5"/>
  <c r="BB954" i="5"/>
  <c r="BB967" i="5"/>
  <c r="BB953" i="5"/>
  <c r="BB969" i="5"/>
  <c r="BB975" i="5"/>
  <c r="BB964" i="5"/>
  <c r="BB971" i="5"/>
  <c r="BB966" i="5"/>
  <c r="BB974" i="5"/>
  <c r="BB949" i="5"/>
  <c r="BB955" i="5"/>
  <c r="BB961" i="5"/>
  <c r="BB956" i="5"/>
  <c r="AT1009" i="5"/>
  <c r="AT1012" i="5" s="1"/>
  <c r="AQ1009" i="5"/>
  <c r="AQ1012" i="5" s="1"/>
  <c r="AJ950" i="5"/>
  <c r="AJ1002" i="5"/>
  <c r="AJ1004" i="5" s="1"/>
  <c r="AJ1010" i="5"/>
  <c r="AJ970" i="5"/>
  <c r="AJ965" i="5"/>
  <c r="AJ959" i="5"/>
  <c r="AJ975" i="5"/>
  <c r="AJ954" i="5"/>
  <c r="AJ962" i="5"/>
  <c r="AJ957" i="5"/>
  <c r="AJ972" i="5"/>
  <c r="AJ960" i="5"/>
  <c r="AJ953" i="5"/>
  <c r="AJ968" i="5"/>
  <c r="AJ963" i="5"/>
  <c r="AJ969" i="5"/>
  <c r="AJ964" i="5"/>
  <c r="AJ967" i="5"/>
  <c r="AJ958" i="5"/>
  <c r="AJ966" i="5"/>
  <c r="AJ971" i="5"/>
  <c r="AJ974" i="5"/>
  <c r="AJ949" i="5"/>
  <c r="AJ955" i="5"/>
  <c r="AJ956" i="5"/>
  <c r="AJ961" i="5"/>
  <c r="AE1009" i="5"/>
  <c r="AE1012" i="5" s="1"/>
  <c r="AA950" i="5"/>
  <c r="AA1002" i="5"/>
  <c r="AA1004" i="5" s="1"/>
  <c r="AA1010" i="5"/>
  <c r="AA965" i="5"/>
  <c r="AA964" i="5"/>
  <c r="AA975" i="5"/>
  <c r="AA968" i="5"/>
  <c r="AA957" i="5"/>
  <c r="AA962" i="5"/>
  <c r="AA959" i="5"/>
  <c r="AA967" i="5"/>
  <c r="AA970" i="5"/>
  <c r="AA972" i="5"/>
  <c r="AA958" i="5"/>
  <c r="AA963" i="5"/>
  <c r="AA953" i="5"/>
  <c r="AA960" i="5"/>
  <c r="AA954" i="5"/>
  <c r="AA969" i="5"/>
  <c r="AA974" i="5"/>
  <c r="AA971" i="5"/>
  <c r="AA966" i="5"/>
  <c r="AA949" i="5"/>
  <c r="AA955" i="5"/>
  <c r="AA961" i="5"/>
  <c r="AA956" i="5"/>
  <c r="X950" i="5"/>
  <c r="X1002" i="5"/>
  <c r="X1004" i="5" s="1"/>
  <c r="X1010" i="5"/>
  <c r="X967" i="5"/>
  <c r="X965" i="5"/>
  <c r="X975" i="5"/>
  <c r="X970" i="5"/>
  <c r="X962" i="5"/>
  <c r="X972" i="5"/>
  <c r="X954" i="5"/>
  <c r="X964" i="5"/>
  <c r="X968" i="5"/>
  <c r="X957" i="5"/>
  <c r="X969" i="5"/>
  <c r="X959" i="5"/>
  <c r="X953" i="5"/>
  <c r="X958" i="5"/>
  <c r="X963" i="5"/>
  <c r="X960" i="5"/>
  <c r="X971" i="5"/>
  <c r="X966" i="5"/>
  <c r="X974" i="5"/>
  <c r="X949" i="5"/>
  <c r="X955" i="5"/>
  <c r="X956" i="5"/>
  <c r="X961" i="5"/>
  <c r="U950" i="5"/>
  <c r="U1002" i="5"/>
  <c r="U1004" i="5" s="1"/>
  <c r="U1010" i="5"/>
  <c r="U975" i="5"/>
  <c r="U959" i="5"/>
  <c r="U968" i="5"/>
  <c r="U958" i="5"/>
  <c r="U970" i="5"/>
  <c r="U972" i="5"/>
  <c r="U967" i="5"/>
  <c r="U954" i="5"/>
  <c r="U965" i="5"/>
  <c r="U953" i="5"/>
  <c r="U957" i="5"/>
  <c r="U960" i="5"/>
  <c r="U963" i="5"/>
  <c r="U969" i="5"/>
  <c r="U964" i="5"/>
  <c r="U962" i="5"/>
  <c r="U966" i="5"/>
  <c r="U971" i="5"/>
  <c r="U974" i="5"/>
  <c r="U949" i="5"/>
  <c r="U955" i="5"/>
  <c r="U961" i="5"/>
  <c r="U956" i="5"/>
  <c r="S1009" i="5"/>
  <c r="S1012" i="5" s="1"/>
  <c r="M1009" i="5"/>
  <c r="M1012" i="5" s="1"/>
  <c r="G1009" i="5"/>
  <c r="G1012" i="5" s="1"/>
  <c r="L428" i="5"/>
  <c r="BM18" i="21"/>
  <c r="BI1057" i="5"/>
  <c r="BI756" i="5"/>
  <c r="AV749" i="5"/>
  <c r="AV758" i="5" s="1"/>
  <c r="CH749" i="5"/>
  <c r="CP18" i="21"/>
  <c r="CL1057" i="5"/>
  <c r="CL756" i="5"/>
  <c r="AK749" i="5"/>
  <c r="AK758" i="5" s="1"/>
  <c r="EB18" i="21"/>
  <c r="DX756" i="5"/>
  <c r="CA749" i="5"/>
  <c r="CC749" i="5"/>
  <c r="CI749" i="5"/>
  <c r="CX18" i="21"/>
  <c r="CT1057" i="5"/>
  <c r="CT756" i="5"/>
  <c r="BX749" i="5"/>
  <c r="CM18" i="21"/>
  <c r="CI1057" i="5"/>
  <c r="CI756" i="5"/>
  <c r="BM749" i="5"/>
  <c r="J421" i="5"/>
  <c r="M169" i="21" s="1"/>
  <c r="AC44" i="2" s="1"/>
  <c r="CN18" i="21"/>
  <c r="CJ1057" i="5"/>
  <c r="CJ756" i="5"/>
  <c r="BZ749" i="5"/>
  <c r="CO18" i="21"/>
  <c r="CK1057" i="5"/>
  <c r="CK756" i="5"/>
  <c r="DQ66" i="20"/>
  <c r="DQ70" i="20"/>
  <c r="ED864" i="5"/>
  <c r="ED803" i="5" s="1"/>
  <c r="DZ864" i="5"/>
  <c r="DZ803" i="5" s="1"/>
  <c r="DR864" i="5"/>
  <c r="DR803" i="5" s="1"/>
  <c r="DO863" i="5"/>
  <c r="DO817" i="5" s="1"/>
  <c r="DG863" i="5"/>
  <c r="DG796" i="5" s="1"/>
  <c r="DC863" i="5"/>
  <c r="DC817" i="5" s="1"/>
  <c r="DA863" i="5"/>
  <c r="DA817" i="5" s="1"/>
  <c r="CT864" i="5"/>
  <c r="CT803" i="5" s="1"/>
  <c r="CO863" i="5"/>
  <c r="CO817" i="5" s="1"/>
  <c r="CI863" i="5"/>
  <c r="CJ9" i="14" s="1"/>
  <c r="CE863" i="5"/>
  <c r="CF9" i="14" s="1"/>
  <c r="BN863" i="5"/>
  <c r="BO9" i="14" s="1"/>
  <c r="BL863" i="5"/>
  <c r="BM9" i="14" s="1"/>
  <c r="BJ864" i="5"/>
  <c r="BJ803" i="5" s="1"/>
  <c r="BI863" i="5"/>
  <c r="BJ9" i="14" s="1"/>
  <c r="BF863" i="5"/>
  <c r="BG9" i="14" s="1"/>
  <c r="BA864" i="5"/>
  <c r="BA803" i="5" s="1"/>
  <c r="AT864" i="5"/>
  <c r="AT803" i="5" s="1"/>
  <c r="AT978" i="5"/>
  <c r="AT993" i="5" s="1"/>
  <c r="AM978" i="5"/>
  <c r="AM993" i="5" s="1"/>
  <c r="K978" i="5"/>
  <c r="K993" i="5" s="1"/>
  <c r="E787" i="5"/>
  <c r="P32" i="2"/>
  <c r="BV752" i="5"/>
  <c r="DJ723" i="5"/>
  <c r="CA723" i="5"/>
  <c r="EA752" i="5"/>
  <c r="AF723" i="5"/>
  <c r="BH752" i="5"/>
  <c r="BU753" i="5"/>
  <c r="CD723" i="5"/>
  <c r="ED752" i="5"/>
  <c r="AI723" i="5"/>
  <c r="BO752" i="5"/>
  <c r="CB753" i="5"/>
  <c r="CG723" i="5"/>
  <c r="I753" i="5"/>
  <c r="AL723" i="5"/>
  <c r="BR752" i="5"/>
  <c r="DS723" i="5"/>
  <c r="BO753" i="5"/>
  <c r="BX723" i="5"/>
  <c r="DX752" i="5"/>
  <c r="BE752" i="5"/>
  <c r="AY752" i="5"/>
  <c r="BK753" i="5"/>
  <c r="AB752" i="5"/>
  <c r="AN753" i="5"/>
  <c r="DU752" i="5"/>
  <c r="CL752" i="5"/>
  <c r="CX753" i="5"/>
  <c r="E304" i="5"/>
  <c r="ED685" i="5"/>
  <c r="DZ24" i="16"/>
  <c r="DZ25" i="16" s="1"/>
  <c r="DZ19" i="16" s="1"/>
  <c r="N289" i="5"/>
  <c r="N305" i="5" s="1"/>
  <c r="N304" i="5"/>
  <c r="K289" i="5"/>
  <c r="K305" i="5" s="1"/>
  <c r="K304" i="5"/>
  <c r="DU70" i="20"/>
  <c r="DU66" i="20"/>
  <c r="DU69" i="20" s="1"/>
  <c r="DT1009" i="5"/>
  <c r="DT1012" i="5" s="1"/>
  <c r="DN1009" i="5"/>
  <c r="DN1012" i="5" s="1"/>
  <c r="DJ950" i="5"/>
  <c r="DJ1002" i="5"/>
  <c r="DJ1004" i="5" s="1"/>
  <c r="DJ1010" i="5"/>
  <c r="DJ960" i="5"/>
  <c r="DJ972" i="5"/>
  <c r="DJ975" i="5"/>
  <c r="DJ959" i="5"/>
  <c r="DJ970" i="5"/>
  <c r="DJ968" i="5"/>
  <c r="DJ963" i="5"/>
  <c r="DJ962" i="5"/>
  <c r="DJ953" i="5"/>
  <c r="DJ969" i="5"/>
  <c r="DJ957" i="5"/>
  <c r="DJ954" i="5"/>
  <c r="DJ964" i="5"/>
  <c r="DJ967" i="5"/>
  <c r="DJ958" i="5"/>
  <c r="DJ966" i="5"/>
  <c r="DJ971" i="5"/>
  <c r="DJ965" i="5"/>
  <c r="DJ974" i="5"/>
  <c r="DJ949" i="5"/>
  <c r="DJ955" i="5"/>
  <c r="DJ956" i="5"/>
  <c r="DJ961" i="5"/>
  <c r="DH1009" i="5"/>
  <c r="DH1012" i="5" s="1"/>
  <c r="DB1009" i="5"/>
  <c r="DB1012" i="5" s="1"/>
  <c r="CV30" i="20"/>
  <c r="W114" i="20"/>
  <c r="CV1009" i="5"/>
  <c r="CV1012" i="5" s="1"/>
  <c r="CR950" i="5"/>
  <c r="CR1002" i="5"/>
  <c r="CR1004" i="5" s="1"/>
  <c r="CR1010" i="5"/>
  <c r="CR958" i="5"/>
  <c r="CR967" i="5"/>
  <c r="CR964" i="5"/>
  <c r="CR968" i="5"/>
  <c r="CR970" i="5"/>
  <c r="CR965" i="5"/>
  <c r="CR972" i="5"/>
  <c r="CR957" i="5"/>
  <c r="CR953" i="5"/>
  <c r="CR954" i="5"/>
  <c r="CR975" i="5"/>
  <c r="CR959" i="5"/>
  <c r="CR962" i="5"/>
  <c r="CR960" i="5"/>
  <c r="CR969" i="5"/>
  <c r="CR963" i="5"/>
  <c r="CR974" i="5"/>
  <c r="CR971" i="5"/>
  <c r="CR966" i="5"/>
  <c r="CR949" i="5"/>
  <c r="CR955" i="5"/>
  <c r="CR961" i="5"/>
  <c r="CR956" i="5"/>
  <c r="CP1009" i="5"/>
  <c r="CP1012" i="5" s="1"/>
  <c r="CM1009" i="5"/>
  <c r="CM1012" i="5" s="1"/>
  <c r="CF950" i="5"/>
  <c r="CF1002" i="5"/>
  <c r="CF1004" i="5" s="1"/>
  <c r="CF1010" i="5"/>
  <c r="CF953" i="5"/>
  <c r="CF968" i="5"/>
  <c r="CF967" i="5"/>
  <c r="CF964" i="5"/>
  <c r="CF960" i="5"/>
  <c r="CF957" i="5"/>
  <c r="CF954" i="5"/>
  <c r="CF958" i="5"/>
  <c r="CF969" i="5"/>
  <c r="CF963" i="5"/>
  <c r="CF975" i="5"/>
  <c r="CF959" i="5"/>
  <c r="CF970" i="5"/>
  <c r="CF962" i="5"/>
  <c r="CF972" i="5"/>
  <c r="CF974" i="5"/>
  <c r="CF965" i="5"/>
  <c r="CF971" i="5"/>
  <c r="CF966" i="5"/>
  <c r="CF949" i="5"/>
  <c r="CF955" i="5"/>
  <c r="CF961" i="5"/>
  <c r="CF956" i="5"/>
  <c r="CD1009" i="5"/>
  <c r="CD1012" i="5" s="1"/>
  <c r="BW950" i="5"/>
  <c r="BW1002" i="5"/>
  <c r="BW1004" i="5" s="1"/>
  <c r="BW1010" i="5"/>
  <c r="BW953" i="5"/>
  <c r="BW957" i="5"/>
  <c r="BW959" i="5"/>
  <c r="BW975" i="5"/>
  <c r="BW968" i="5"/>
  <c r="BW969" i="5"/>
  <c r="BW958" i="5"/>
  <c r="BW967" i="5"/>
  <c r="BW972" i="5"/>
  <c r="BW970" i="5"/>
  <c r="BW963" i="5"/>
  <c r="BW962" i="5"/>
  <c r="BW954" i="5"/>
  <c r="BW960" i="5"/>
  <c r="BW964" i="5"/>
  <c r="BW966" i="5"/>
  <c r="BW974" i="5"/>
  <c r="BW971" i="5"/>
  <c r="BW965" i="5"/>
  <c r="BW949" i="5"/>
  <c r="BW955" i="5"/>
  <c r="BW956" i="5"/>
  <c r="BW961" i="5"/>
  <c r="BQ950" i="5"/>
  <c r="BQ1002" i="5"/>
  <c r="BQ1004" i="5" s="1"/>
  <c r="BQ1010" i="5"/>
  <c r="BQ967" i="5"/>
  <c r="BQ975" i="5"/>
  <c r="BQ958" i="5"/>
  <c r="BQ957" i="5"/>
  <c r="BQ963" i="5"/>
  <c r="BQ968" i="5"/>
  <c r="BQ972" i="5"/>
  <c r="BQ964" i="5"/>
  <c r="BQ962" i="5"/>
  <c r="BQ954" i="5"/>
  <c r="BQ970" i="5"/>
  <c r="BQ959" i="5"/>
  <c r="BQ965" i="5"/>
  <c r="BQ969" i="5"/>
  <c r="BQ953" i="5"/>
  <c r="BQ960" i="5"/>
  <c r="BQ974" i="5"/>
  <c r="BQ971" i="5"/>
  <c r="BQ966" i="5"/>
  <c r="BQ949" i="5"/>
  <c r="BN950" i="5"/>
  <c r="BN1002" i="5"/>
  <c r="BN1004" i="5" s="1"/>
  <c r="BN1010" i="5"/>
  <c r="BN957" i="5"/>
  <c r="BN970" i="5"/>
  <c r="BN962" i="5"/>
  <c r="BN968" i="5"/>
  <c r="BN959" i="5"/>
  <c r="BN969" i="5"/>
  <c r="BN960" i="5"/>
  <c r="BN975" i="5"/>
  <c r="BN963" i="5"/>
  <c r="BN967" i="5"/>
  <c r="BN958" i="5"/>
  <c r="BN953" i="5"/>
  <c r="BN954" i="5"/>
  <c r="BN964" i="5"/>
  <c r="BN972" i="5"/>
  <c r="BN965" i="5"/>
  <c r="BN966" i="5"/>
  <c r="BN971" i="5"/>
  <c r="BN974" i="5"/>
  <c r="BN949" i="5"/>
  <c r="BK950" i="5"/>
  <c r="BK1002" i="5"/>
  <c r="BK1004" i="5" s="1"/>
  <c r="BK1010" i="5"/>
  <c r="BK962" i="5"/>
  <c r="BK957" i="5"/>
  <c r="BK958" i="5"/>
  <c r="BK969" i="5"/>
  <c r="BK964" i="5"/>
  <c r="BK968" i="5"/>
  <c r="BK970" i="5"/>
  <c r="BK953" i="5"/>
  <c r="BK972" i="5"/>
  <c r="BK967" i="5"/>
  <c r="BK959" i="5"/>
  <c r="BK965" i="5"/>
  <c r="BK960" i="5"/>
  <c r="BK963" i="5"/>
  <c r="BK954" i="5"/>
  <c r="BK975" i="5"/>
  <c r="BK971" i="5"/>
  <c r="BK966" i="5"/>
  <c r="BK974" i="5"/>
  <c r="BK949" i="5"/>
  <c r="BK955" i="5"/>
  <c r="BK956" i="5"/>
  <c r="BK961" i="5"/>
  <c r="BF30" i="20"/>
  <c r="BH10" i="14"/>
  <c r="BC30" i="20"/>
  <c r="BE10" i="14"/>
  <c r="I114" i="20"/>
  <c r="BC1009" i="5"/>
  <c r="BC1012" i="5" s="1"/>
  <c r="AY950" i="5"/>
  <c r="AY1002" i="5"/>
  <c r="AY1004" i="5" s="1"/>
  <c r="AY1010" i="5"/>
  <c r="AY962" i="5"/>
  <c r="AY972" i="5"/>
  <c r="AY968" i="5"/>
  <c r="AY957" i="5"/>
  <c r="AY954" i="5"/>
  <c r="AY967" i="5"/>
  <c r="AY959" i="5"/>
  <c r="AY975" i="5"/>
  <c r="AY960" i="5"/>
  <c r="AY953" i="5"/>
  <c r="AY969" i="5"/>
  <c r="AY958" i="5"/>
  <c r="AY970" i="5"/>
  <c r="AY963" i="5"/>
  <c r="AY964" i="5"/>
  <c r="AY971" i="5"/>
  <c r="AY965" i="5"/>
  <c r="AY966" i="5"/>
  <c r="AY974" i="5"/>
  <c r="AY949" i="5"/>
  <c r="AY955" i="5"/>
  <c r="AY956" i="5"/>
  <c r="AY961" i="5"/>
  <c r="AM950" i="5"/>
  <c r="AM1002" i="5"/>
  <c r="AM1004" i="5" s="1"/>
  <c r="AM1010" i="5"/>
  <c r="AM958" i="5"/>
  <c r="AM954" i="5"/>
  <c r="AM970" i="5"/>
  <c r="AM962" i="5"/>
  <c r="AM969" i="5"/>
  <c r="AM959" i="5"/>
  <c r="AM963" i="5"/>
  <c r="AM957" i="5"/>
  <c r="AM967" i="5"/>
  <c r="AM975" i="5"/>
  <c r="AM953" i="5"/>
  <c r="AM972" i="5"/>
  <c r="AM960" i="5"/>
  <c r="AM965" i="5"/>
  <c r="AM968" i="5"/>
  <c r="AM964" i="5"/>
  <c r="AM971" i="5"/>
  <c r="AM974" i="5"/>
  <c r="AM966" i="5"/>
  <c r="AM949" i="5"/>
  <c r="AM955" i="5"/>
  <c r="AM956" i="5"/>
  <c r="AM961" i="5"/>
  <c r="AH1009" i="5"/>
  <c r="AH1012" i="5" s="1"/>
  <c r="AB1009" i="5"/>
  <c r="AB1012" i="5" s="1"/>
  <c r="Y1009" i="5"/>
  <c r="Y1012" i="5" s="1"/>
  <c r="J1009" i="5"/>
  <c r="J1012" i="5" s="1"/>
  <c r="CW18" i="21"/>
  <c r="CS1057" i="5"/>
  <c r="CS756" i="5"/>
  <c r="BP749" i="5"/>
  <c r="BT18" i="21"/>
  <c r="BP1057" i="5"/>
  <c r="BP756" i="5"/>
  <c r="DB1011" i="5"/>
  <c r="DB749" i="5"/>
  <c r="S1011" i="5"/>
  <c r="S749" i="5"/>
  <c r="S758" i="5" s="1"/>
  <c r="DF18" i="21"/>
  <c r="DB1057" i="5"/>
  <c r="DB756" i="5"/>
  <c r="BE749" i="5"/>
  <c r="BI18" i="21"/>
  <c r="BE1057" i="5"/>
  <c r="BE756" i="5"/>
  <c r="CQ1011" i="5"/>
  <c r="CQ749" i="5"/>
  <c r="BK18" i="21"/>
  <c r="BG1057" i="5"/>
  <c r="BG756" i="5"/>
  <c r="CS1011" i="5"/>
  <c r="CS749" i="5"/>
  <c r="CU1011" i="5"/>
  <c r="CU749" i="5"/>
  <c r="DJ18" i="21"/>
  <c r="DF1057" i="5"/>
  <c r="DF756" i="5"/>
  <c r="CJ749" i="5"/>
  <c r="CY18" i="21"/>
  <c r="CU1057" i="5"/>
  <c r="CU756" i="5"/>
  <c r="BY749" i="5"/>
  <c r="K421" i="5"/>
  <c r="CZ18" i="21"/>
  <c r="CV1057" i="5"/>
  <c r="CV756" i="5"/>
  <c r="CL1011" i="5"/>
  <c r="CL749" i="5"/>
  <c r="DA18" i="21"/>
  <c r="CW1057" i="5"/>
  <c r="CW756" i="5"/>
  <c r="E1030" i="5"/>
  <c r="E1009" i="5"/>
  <c r="E1012" i="5" s="1"/>
  <c r="E1048" i="5" s="1"/>
  <c r="BK717" i="5"/>
  <c r="EE863" i="5"/>
  <c r="EE810" i="5" s="1"/>
  <c r="DX864" i="5"/>
  <c r="DX803" i="5" s="1"/>
  <c r="DW863" i="5"/>
  <c r="DW817" i="5" s="1"/>
  <c r="DQ863" i="5"/>
  <c r="DQ817" i="5" s="1"/>
  <c r="DK863" i="5"/>
  <c r="DK810" i="5" s="1"/>
  <c r="DD864" i="5"/>
  <c r="DD803" i="5" s="1"/>
  <c r="CN864" i="5"/>
  <c r="CN803" i="5" s="1"/>
  <c r="CG863" i="5"/>
  <c r="CH9" i="14" s="1"/>
  <c r="CB864" i="5"/>
  <c r="CB803" i="5" s="1"/>
  <c r="CA864" i="5"/>
  <c r="CA803" i="5" s="1"/>
  <c r="BZ863" i="5"/>
  <c r="CA9" i="14" s="1"/>
  <c r="BW863" i="5"/>
  <c r="BX9" i="14" s="1"/>
  <c r="BT864" i="5"/>
  <c r="BT803" i="5" s="1"/>
  <c r="BR978" i="5"/>
  <c r="BR993" i="5" s="1"/>
  <c r="BP978" i="5"/>
  <c r="BP993" i="5" s="1"/>
  <c r="BK863" i="5"/>
  <c r="BL9" i="14" s="1"/>
  <c r="BG863" i="5"/>
  <c r="BH9" i="14" s="1"/>
  <c r="BD864" i="5"/>
  <c r="BD803" i="5" s="1"/>
  <c r="BD863" i="5"/>
  <c r="BE9" i="14" s="1"/>
  <c r="BB863" i="5"/>
  <c r="BC9" i="14" s="1"/>
  <c r="BA978" i="5"/>
  <c r="BA993" i="5" s="1"/>
  <c r="AW863" i="5"/>
  <c r="AX9" i="14" s="1"/>
  <c r="AS863" i="5"/>
  <c r="AT9" i="14" s="1"/>
  <c r="AO864" i="5"/>
  <c r="AO803" i="5" s="1"/>
  <c r="AO978" i="5"/>
  <c r="AO993" i="5" s="1"/>
  <c r="W978" i="5"/>
  <c r="W993" i="5" s="1"/>
  <c r="I978" i="5"/>
  <c r="I993" i="5" s="1"/>
  <c r="Q33" i="2"/>
  <c r="CK978" i="5"/>
  <c r="CK993" i="5" s="1"/>
  <c r="CL978" i="5"/>
  <c r="CL993" i="5" s="1"/>
  <c r="CM978" i="5"/>
  <c r="CM993" i="5" s="1"/>
  <c r="CN978" i="5"/>
  <c r="CN993" i="5" s="1"/>
  <c r="CO978" i="5"/>
  <c r="CO993" i="5" s="1"/>
  <c r="CP978" i="5"/>
  <c r="CP993" i="5" s="1"/>
  <c r="CQ978" i="5"/>
  <c r="CQ993" i="5" s="1"/>
  <c r="CR978" i="5"/>
  <c r="CR993" i="5" s="1"/>
  <c r="CS978" i="5"/>
  <c r="CS993" i="5" s="1"/>
  <c r="CT978" i="5"/>
  <c r="CT993" i="5" s="1"/>
  <c r="CU978" i="5"/>
  <c r="CU993" i="5" s="1"/>
  <c r="CV978" i="5"/>
  <c r="CV993" i="5" s="1"/>
  <c r="CW978" i="5"/>
  <c r="CW993" i="5" s="1"/>
  <c r="CX978" i="5"/>
  <c r="CX993" i="5" s="1"/>
  <c r="CY978" i="5"/>
  <c r="CY993" i="5" s="1"/>
  <c r="CZ978" i="5"/>
  <c r="CZ993" i="5" s="1"/>
  <c r="DA978" i="5"/>
  <c r="DA993" i="5" s="1"/>
  <c r="DB978" i="5"/>
  <c r="DB993" i="5" s="1"/>
  <c r="DC978" i="5"/>
  <c r="DC993" i="5" s="1"/>
  <c r="DD978" i="5"/>
  <c r="DD993" i="5" s="1"/>
  <c r="DE978" i="5"/>
  <c r="DE993" i="5" s="1"/>
  <c r="DF978" i="5"/>
  <c r="DF993" i="5" s="1"/>
  <c r="DG978" i="5"/>
  <c r="DG993" i="5" s="1"/>
  <c r="DH978" i="5"/>
  <c r="DH993" i="5" s="1"/>
  <c r="DI978" i="5"/>
  <c r="DI993" i="5" s="1"/>
  <c r="DJ978" i="5"/>
  <c r="DJ993" i="5" s="1"/>
  <c r="DK978" i="5"/>
  <c r="DK993" i="5" s="1"/>
  <c r="DL978" i="5"/>
  <c r="DL993" i="5" s="1"/>
  <c r="DM978" i="5"/>
  <c r="DM993" i="5" s="1"/>
  <c r="DN978" i="5"/>
  <c r="DN993" i="5" s="1"/>
  <c r="DO978" i="5"/>
  <c r="DO993" i="5" s="1"/>
  <c r="DP978" i="5"/>
  <c r="DP993" i="5" s="1"/>
  <c r="DQ978" i="5"/>
  <c r="DQ993" i="5" s="1"/>
  <c r="DR978" i="5"/>
  <c r="DR993" i="5" s="1"/>
  <c r="DS978" i="5"/>
  <c r="DS993" i="5" s="1"/>
  <c r="DT978" i="5"/>
  <c r="DT993" i="5" s="1"/>
  <c r="DU978" i="5"/>
  <c r="DU993" i="5" s="1"/>
  <c r="BR753" i="5"/>
  <c r="CM723" i="5"/>
  <c r="S753" i="5"/>
  <c r="AR723" i="5"/>
  <c r="CB752" i="5"/>
  <c r="I752" i="5"/>
  <c r="CO753" i="5"/>
  <c r="CP723" i="5"/>
  <c r="V753" i="5"/>
  <c r="AU723" i="5"/>
  <c r="CE752" i="5"/>
  <c r="L752" i="5"/>
  <c r="CR753" i="5"/>
  <c r="CS723" i="5"/>
  <c r="Y753" i="5"/>
  <c r="AX723" i="5"/>
  <c r="CH752" i="5"/>
  <c r="CE753" i="5"/>
  <c r="CJ723" i="5"/>
  <c r="L753" i="5"/>
  <c r="AC723" i="5"/>
  <c r="BU752" i="5"/>
  <c r="BK752" i="5"/>
  <c r="BW753" i="5"/>
  <c r="AN752" i="5"/>
  <c r="AZ753" i="5"/>
  <c r="E753" i="5"/>
  <c r="CX752" i="5"/>
  <c r="DJ753" i="5"/>
  <c r="DY685" i="5"/>
  <c r="BO20" i="20"/>
  <c r="BN4" i="18"/>
  <c r="BP692" i="5"/>
  <c r="BP697" i="5"/>
  <c r="E305" i="5"/>
  <c r="S115" i="20" l="1"/>
  <c r="DH98" i="20"/>
  <c r="DI762" i="5" s="1"/>
  <c r="DT98" i="20"/>
  <c r="DU762" i="5" s="1"/>
  <c r="BX98" i="20"/>
  <c r="BY762" i="5" s="1"/>
  <c r="I115" i="20"/>
  <c r="I116" i="20" s="1"/>
  <c r="V115" i="20"/>
  <c r="V116" i="20" s="1"/>
  <c r="O151" i="21" s="1"/>
  <c r="CC810" i="5"/>
  <c r="W115" i="20"/>
  <c r="W116" i="20" s="1"/>
  <c r="P151" i="21" s="1"/>
  <c r="AF26" i="2" s="1"/>
  <c r="O330" i="5"/>
  <c r="N43" i="15" s="1"/>
  <c r="CB817" i="5"/>
  <c r="G283" i="5"/>
  <c r="F283" i="5"/>
  <c r="T116" i="20"/>
  <c r="M151" i="21" s="1"/>
  <c r="AC26" i="2" s="1"/>
  <c r="DD796" i="5"/>
  <c r="BW1011" i="5"/>
  <c r="CC796" i="5"/>
  <c r="CH796" i="5"/>
  <c r="CH810" i="5"/>
  <c r="O263" i="5"/>
  <c r="N23" i="15" s="1"/>
  <c r="CH817" i="5"/>
  <c r="I22" i="15"/>
  <c r="J236" i="5"/>
  <c r="J248" i="5"/>
  <c r="BT817" i="5"/>
  <c r="CA1011" i="5"/>
  <c r="DM796" i="5"/>
  <c r="CF817" i="5"/>
  <c r="I249" i="5"/>
  <c r="DD810" i="5"/>
  <c r="G300" i="5"/>
  <c r="J249" i="5"/>
  <c r="EB692" i="5"/>
  <c r="EB712" i="5" s="1"/>
  <c r="EA51" i="20" s="1"/>
  <c r="DZ4" i="18"/>
  <c r="J254" i="18" s="1"/>
  <c r="EA20" i="20"/>
  <c r="EA19" i="20" s="1"/>
  <c r="BC817" i="5"/>
  <c r="P348" i="19"/>
  <c r="P351" i="19" s="1"/>
  <c r="Q351" i="19" s="1"/>
  <c r="BF1011" i="5"/>
  <c r="CR817" i="5"/>
  <c r="CT817" i="5"/>
  <c r="CT796" i="5"/>
  <c r="E846" i="5"/>
  <c r="BK850" i="5" s="1"/>
  <c r="BK857" i="5" s="1"/>
  <c r="AR1011" i="5"/>
  <c r="BN712" i="5"/>
  <c r="BM51" i="20" s="1"/>
  <c r="BS1011" i="5"/>
  <c r="AQ817" i="5"/>
  <c r="BX817" i="5"/>
  <c r="BX810" i="5"/>
  <c r="BA1011" i="5"/>
  <c r="BE1011" i="5"/>
  <c r="BX796" i="5"/>
  <c r="BX1011" i="5"/>
  <c r="AT796" i="5"/>
  <c r="EB810" i="5"/>
  <c r="BV951" i="5"/>
  <c r="BV991" i="5" s="1"/>
  <c r="BM1011" i="5"/>
  <c r="DT810" i="5"/>
  <c r="J300" i="5"/>
  <c r="DV697" i="5"/>
  <c r="DV692" i="5"/>
  <c r="DT817" i="5"/>
  <c r="DE796" i="5"/>
  <c r="DT4" i="18"/>
  <c r="D254" i="18" s="1"/>
  <c r="DS817" i="5"/>
  <c r="BE796" i="5"/>
  <c r="AT1011" i="5"/>
  <c r="DW697" i="5"/>
  <c r="AN817" i="5"/>
  <c r="DW692" i="5"/>
  <c r="CD796" i="5"/>
  <c r="DU4" i="18"/>
  <c r="E254" i="18" s="1"/>
  <c r="AN810" i="5"/>
  <c r="CW796" i="5"/>
  <c r="DS810" i="5"/>
  <c r="CD817" i="5"/>
  <c r="AN796" i="5"/>
  <c r="CD810" i="5"/>
  <c r="CI1011" i="5"/>
  <c r="AV796" i="5"/>
  <c r="CJ1011" i="5"/>
  <c r="BP1011" i="5"/>
  <c r="AP796" i="5"/>
  <c r="DL810" i="5"/>
  <c r="AV817" i="5"/>
  <c r="BI1011" i="5"/>
  <c r="BO712" i="5"/>
  <c r="BM5" i="18" s="1"/>
  <c r="E130" i="18" s="1"/>
  <c r="CB1011" i="5"/>
  <c r="BB1011" i="5"/>
  <c r="BC1011" i="5"/>
  <c r="AU796" i="5"/>
  <c r="AX796" i="5"/>
  <c r="BB951" i="5"/>
  <c r="BB991" i="5" s="1"/>
  <c r="J266" i="5"/>
  <c r="AX810" i="5"/>
  <c r="U951" i="5"/>
  <c r="U991" i="5" s="1"/>
  <c r="CM810" i="5"/>
  <c r="BG1011" i="5"/>
  <c r="CM796" i="5"/>
  <c r="J951" i="5"/>
  <c r="J991" i="5" s="1"/>
  <c r="AW951" i="5"/>
  <c r="AW991" i="5" s="1"/>
  <c r="AX817" i="5"/>
  <c r="BR712" i="5"/>
  <c r="BR714" i="5" s="1"/>
  <c r="BR717" i="5" s="1"/>
  <c r="BT810" i="5"/>
  <c r="J47" i="34"/>
  <c r="J48" i="34" s="1"/>
  <c r="F1048" i="5"/>
  <c r="G1048" i="5" s="1"/>
  <c r="H1048" i="5" s="1"/>
  <c r="I1048" i="5" s="1"/>
  <c r="J1048" i="5" s="1"/>
  <c r="K1048" i="5" s="1"/>
  <c r="L1048" i="5" s="1"/>
  <c r="M1048" i="5" s="1"/>
  <c r="N1048" i="5" s="1"/>
  <c r="O1048" i="5" s="1"/>
  <c r="P1048" i="5" s="1"/>
  <c r="Q1048" i="5" s="1"/>
  <c r="R1048" i="5" s="1"/>
  <c r="S1048" i="5" s="1"/>
  <c r="T1048" i="5" s="1"/>
  <c r="U1048" i="5" s="1"/>
  <c r="V1048" i="5" s="1"/>
  <c r="W1048" i="5" s="1"/>
  <c r="X1048" i="5" s="1"/>
  <c r="Y1048" i="5" s="1"/>
  <c r="Z1048" i="5" s="1"/>
  <c r="AA1048" i="5" s="1"/>
  <c r="AB1048" i="5" s="1"/>
  <c r="AC1048" i="5" s="1"/>
  <c r="AD1048" i="5" s="1"/>
  <c r="AE1048" i="5" s="1"/>
  <c r="AF1048" i="5" s="1"/>
  <c r="AG1048" i="5" s="1"/>
  <c r="AH1048" i="5" s="1"/>
  <c r="AI1048" i="5" s="1"/>
  <c r="AJ1048" i="5" s="1"/>
  <c r="AK1048" i="5" s="1"/>
  <c r="AL1048" i="5" s="1"/>
  <c r="AM1048" i="5" s="1"/>
  <c r="AN1048" i="5" s="1"/>
  <c r="AO1048" i="5" s="1"/>
  <c r="AP1048" i="5" s="1"/>
  <c r="AQ1048" i="5" s="1"/>
  <c r="AR1048" i="5" s="1"/>
  <c r="AS1048" i="5" s="1"/>
  <c r="AT1048" i="5" s="1"/>
  <c r="AU1048" i="5" s="1"/>
  <c r="AV1048" i="5" s="1"/>
  <c r="AW1048" i="5" s="1"/>
  <c r="AX1048" i="5" s="1"/>
  <c r="AY1048" i="5" s="1"/>
  <c r="CW951" i="5"/>
  <c r="CW991" i="5" s="1"/>
  <c r="CC1011" i="5"/>
  <c r="AS1011" i="5"/>
  <c r="AP817" i="5"/>
  <c r="CH1011" i="5"/>
  <c r="EC810" i="5"/>
  <c r="CK796" i="5"/>
  <c r="BA817" i="5"/>
  <c r="BJ1011" i="5"/>
  <c r="CY810" i="5"/>
  <c r="CQ817" i="5"/>
  <c r="BT1011" i="5"/>
  <c r="AQ796" i="5"/>
  <c r="BE817" i="5"/>
  <c r="F1047" i="5"/>
  <c r="G1047" i="5" s="1"/>
  <c r="H1047" i="5" s="1"/>
  <c r="I1047" i="5" s="1"/>
  <c r="J1047" i="5" s="1"/>
  <c r="K1047" i="5" s="1"/>
  <c r="L1047" i="5" s="1"/>
  <c r="M1047" i="5" s="1"/>
  <c r="N1047" i="5" s="1"/>
  <c r="O1047" i="5" s="1"/>
  <c r="P1047" i="5" s="1"/>
  <c r="Q1047" i="5" s="1"/>
  <c r="R1047" i="5" s="1"/>
  <c r="S1047" i="5" s="1"/>
  <c r="T1047" i="5" s="1"/>
  <c r="U1047" i="5" s="1"/>
  <c r="V1047" i="5" s="1"/>
  <c r="W1047" i="5" s="1"/>
  <c r="X1047" i="5" s="1"/>
  <c r="Y1047" i="5" s="1"/>
  <c r="Z1047" i="5" s="1"/>
  <c r="AA1047" i="5" s="1"/>
  <c r="AB1047" i="5" s="1"/>
  <c r="AC1047" i="5" s="1"/>
  <c r="AD1047" i="5" s="1"/>
  <c r="AE1047" i="5" s="1"/>
  <c r="AF1047" i="5" s="1"/>
  <c r="AG1047" i="5" s="1"/>
  <c r="AH1047" i="5" s="1"/>
  <c r="AI1047" i="5" s="1"/>
  <c r="AJ1047" i="5" s="1"/>
  <c r="BH796" i="5"/>
  <c r="DE817" i="5"/>
  <c r="CQ810" i="5"/>
  <c r="AP1011" i="5"/>
  <c r="DH817" i="5"/>
  <c r="CS817" i="5"/>
  <c r="DJ810" i="5"/>
  <c r="I266" i="5"/>
  <c r="BQ712" i="5"/>
  <c r="BP71" i="20" s="1"/>
  <c r="BP72" i="20" s="1"/>
  <c r="BP74" i="20" s="1"/>
  <c r="DB817" i="5"/>
  <c r="AV1011" i="5"/>
  <c r="AZ951" i="5"/>
  <c r="AZ991" i="5" s="1"/>
  <c r="CG951" i="5"/>
  <c r="CG991" i="5" s="1"/>
  <c r="CA817" i="5"/>
  <c r="BJ796" i="5"/>
  <c r="DB796" i="5"/>
  <c r="BL1011" i="5"/>
  <c r="BO1011" i="5"/>
  <c r="AY1011" i="5"/>
  <c r="DY817" i="5"/>
  <c r="BM817" i="5"/>
  <c r="M951" i="5"/>
  <c r="M991" i="5" s="1"/>
  <c r="BJ810" i="5"/>
  <c r="AO1011" i="5"/>
  <c r="BM796" i="5"/>
  <c r="AO817" i="5"/>
  <c r="CU796" i="5"/>
  <c r="BM810" i="5"/>
  <c r="CP951" i="5"/>
  <c r="CP991" i="5" s="1"/>
  <c r="BJ817" i="5"/>
  <c r="BY1011" i="5"/>
  <c r="AQ1011" i="5"/>
  <c r="CZ817" i="5"/>
  <c r="K249" i="5"/>
  <c r="AA951" i="5"/>
  <c r="AA991" i="5" s="1"/>
  <c r="G266" i="5"/>
  <c r="BV1011" i="5"/>
  <c r="BS817" i="5"/>
  <c r="CS810" i="5"/>
  <c r="DU810" i="5"/>
  <c r="AN951" i="5"/>
  <c r="AN991" i="5" s="1"/>
  <c r="AL817" i="5"/>
  <c r="AW1011" i="5"/>
  <c r="AZ810" i="5"/>
  <c r="DC951" i="5"/>
  <c r="DC991" i="5" s="1"/>
  <c r="BU817" i="5"/>
  <c r="BC810" i="5"/>
  <c r="CV951" i="5"/>
  <c r="CV991" i="5" s="1"/>
  <c r="EA817" i="5"/>
  <c r="CG1011" i="5"/>
  <c r="BQ796" i="5"/>
  <c r="AL1011" i="5"/>
  <c r="DP817" i="5"/>
  <c r="CI951" i="5"/>
  <c r="DM951" i="5"/>
  <c r="DM991" i="5" s="1"/>
  <c r="CV810" i="5"/>
  <c r="BN1011" i="5"/>
  <c r="EA712" i="5"/>
  <c r="EA714" i="5" s="1"/>
  <c r="AI951" i="5"/>
  <c r="E951" i="5"/>
  <c r="E991" i="5" s="1"/>
  <c r="CL951" i="5"/>
  <c r="CL991" i="5" s="1"/>
  <c r="DI810" i="5"/>
  <c r="BH1011" i="5"/>
  <c r="EA796" i="5"/>
  <c r="AO796" i="5"/>
  <c r="CK810" i="5"/>
  <c r="V951" i="5"/>
  <c r="V991" i="5" s="1"/>
  <c r="BD1011" i="5"/>
  <c r="AZ817" i="5"/>
  <c r="AL796" i="5"/>
  <c r="CV817" i="5"/>
  <c r="BA951" i="5"/>
  <c r="BA991" i="5" s="1"/>
  <c r="DP796" i="5"/>
  <c r="BZ1011" i="5"/>
  <c r="BI951" i="5"/>
  <c r="BI991" i="5" s="1"/>
  <c r="BA810" i="5"/>
  <c r="AL810" i="5"/>
  <c r="BQ817" i="5"/>
  <c r="CX817" i="5"/>
  <c r="AU951" i="5"/>
  <c r="AU991" i="5" s="1"/>
  <c r="BT951" i="5"/>
  <c r="BT991" i="5" s="1"/>
  <c r="AJ951" i="5"/>
  <c r="DI796" i="5"/>
  <c r="AX1011" i="5"/>
  <c r="K266" i="5"/>
  <c r="BC796" i="5"/>
  <c r="DN810" i="5"/>
  <c r="AM951" i="5"/>
  <c r="AM991" i="5" s="1"/>
  <c r="DG810" i="5"/>
  <c r="N423" i="5"/>
  <c r="DU796" i="5"/>
  <c r="CD951" i="5"/>
  <c r="CD991" i="5" s="1"/>
  <c r="CY951" i="5"/>
  <c r="CY991" i="5" s="1"/>
  <c r="Y951" i="5"/>
  <c r="Y991" i="5" s="1"/>
  <c r="BF951" i="5"/>
  <c r="BF991" i="5" s="1"/>
  <c r="BV810" i="5"/>
  <c r="BM951" i="5"/>
  <c r="BM991" i="5" s="1"/>
  <c r="CZ951" i="5"/>
  <c r="CZ991" i="5" s="1"/>
  <c r="G951" i="5"/>
  <c r="G991" i="5" s="1"/>
  <c r="BY951" i="5"/>
  <c r="BY991" i="5" s="1"/>
  <c r="DO976" i="5"/>
  <c r="DO992" i="5" s="1"/>
  <c r="DK817" i="5"/>
  <c r="DK796" i="5"/>
  <c r="CO951" i="5"/>
  <c r="CO991" i="5" s="1"/>
  <c r="AT951" i="5"/>
  <c r="AT991" i="5" s="1"/>
  <c r="CA951" i="5"/>
  <c r="CA991" i="5" s="1"/>
  <c r="BV796" i="5"/>
  <c r="DZ796" i="5"/>
  <c r="BJ951" i="5"/>
  <c r="BJ991" i="5" s="1"/>
  <c r="CB810" i="5"/>
  <c r="L951" i="5"/>
  <c r="L991" i="5" s="1"/>
  <c r="R976" i="5"/>
  <c r="R992" i="5" s="1"/>
  <c r="AG951" i="5"/>
  <c r="AG991" i="5" s="1"/>
  <c r="K76" i="20"/>
  <c r="K77" i="20" s="1"/>
  <c r="K78" i="20" s="1"/>
  <c r="CF951" i="5"/>
  <c r="CF991" i="5" s="1"/>
  <c r="DJ951" i="5"/>
  <c r="DJ991" i="5" s="1"/>
  <c r="CX951" i="5"/>
  <c r="CX991" i="5" s="1"/>
  <c r="DE951" i="5"/>
  <c r="DE991" i="5" s="1"/>
  <c r="DH951" i="5"/>
  <c r="DH991" i="5" s="1"/>
  <c r="BD951" i="5"/>
  <c r="BD991" i="5" s="1"/>
  <c r="ED796" i="5"/>
  <c r="EE658" i="5"/>
  <c r="EE650" i="5" s="1"/>
  <c r="N951" i="5"/>
  <c r="N991" i="5" s="1"/>
  <c r="Q951" i="5"/>
  <c r="Q991" i="5" s="1"/>
  <c r="L283" i="5"/>
  <c r="AH951" i="5"/>
  <c r="AH991" i="5" s="1"/>
  <c r="T951" i="5"/>
  <c r="T991" i="5" s="1"/>
  <c r="AO951" i="5"/>
  <c r="AO991" i="5" s="1"/>
  <c r="AS951" i="5"/>
  <c r="AS991" i="5" s="1"/>
  <c r="AN1011" i="5"/>
  <c r="BB796" i="5"/>
  <c r="AR796" i="5"/>
  <c r="X951" i="5"/>
  <c r="X991" i="5" s="1"/>
  <c r="AB951" i="5"/>
  <c r="AB991" i="5" s="1"/>
  <c r="DQ951" i="5"/>
  <c r="DQ991" i="5" s="1"/>
  <c r="BQ1011" i="5"/>
  <c r="DI951" i="5"/>
  <c r="DI991" i="5" s="1"/>
  <c r="CH951" i="5"/>
  <c r="CH991" i="5" s="1"/>
  <c r="O951" i="5"/>
  <c r="O991" i="5" s="1"/>
  <c r="BK1011" i="5"/>
  <c r="D47" i="24"/>
  <c r="D48" i="24" s="1"/>
  <c r="BH810" i="5"/>
  <c r="AK951" i="5"/>
  <c r="AK991" i="5" s="1"/>
  <c r="DK951" i="5"/>
  <c r="DK991" i="5" s="1"/>
  <c r="CJ796" i="5"/>
  <c r="BT796" i="5"/>
  <c r="N976" i="5"/>
  <c r="N992" i="5" s="1"/>
  <c r="CE1011" i="5"/>
  <c r="BR1011" i="5"/>
  <c r="AM1011" i="5"/>
  <c r="CD1011" i="5"/>
  <c r="CA810" i="5"/>
  <c r="K44" i="34"/>
  <c r="AQ951" i="5"/>
  <c r="AQ991" i="5" s="1"/>
  <c r="CL796" i="5"/>
  <c r="CF1011" i="5"/>
  <c r="AC951" i="5"/>
  <c r="AC991" i="5" s="1"/>
  <c r="BZ951" i="5"/>
  <c r="BZ991" i="5" s="1"/>
  <c r="R951" i="5"/>
  <c r="R991" i="5" s="1"/>
  <c r="DG951" i="5"/>
  <c r="DG991" i="5" s="1"/>
  <c r="BU1011" i="5"/>
  <c r="BR810" i="5"/>
  <c r="BQ951" i="5"/>
  <c r="BQ991" i="5" s="1"/>
  <c r="CR951" i="5"/>
  <c r="CR991" i="5" s="1"/>
  <c r="CY796" i="5"/>
  <c r="CC951" i="5"/>
  <c r="CC991" i="5" s="1"/>
  <c r="AU1011" i="5"/>
  <c r="AO810" i="5"/>
  <c r="DM817" i="5"/>
  <c r="M703" i="19"/>
  <c r="BO810" i="5"/>
  <c r="BP951" i="5"/>
  <c r="BP991" i="5" s="1"/>
  <c r="AY99" i="20"/>
  <c r="AZ763" i="5" s="1"/>
  <c r="CJ817" i="5"/>
  <c r="DZ810" i="5"/>
  <c r="BK817" i="5"/>
  <c r="CG796" i="5"/>
  <c r="K420" i="5"/>
  <c r="M16" i="34"/>
  <c r="M46" i="34" s="1"/>
  <c r="DI976" i="5"/>
  <c r="DI992" i="5" s="1"/>
  <c r="BQ810" i="5"/>
  <c r="CB796" i="5"/>
  <c r="AX76" i="20"/>
  <c r="AX80" i="20"/>
  <c r="AX81" i="20" s="1"/>
  <c r="AX82" i="20" s="1"/>
  <c r="D21" i="15"/>
  <c r="E231" i="5"/>
  <c r="R23" i="19" s="1"/>
  <c r="E230" i="5"/>
  <c r="E232" i="5" s="1"/>
  <c r="E219" i="5"/>
  <c r="R22" i="19"/>
  <c r="CR76" i="20"/>
  <c r="CR80" i="20"/>
  <c r="CR81" i="20" s="1"/>
  <c r="CR82" i="20" s="1"/>
  <c r="CP76" i="20"/>
  <c r="CP80" i="20"/>
  <c r="CP81" i="20" s="1"/>
  <c r="CP82" i="20" s="1"/>
  <c r="CO76" i="20"/>
  <c r="AG76" i="20"/>
  <c r="AG80" i="20"/>
  <c r="AG81" i="20" s="1"/>
  <c r="AG82" i="20" s="1"/>
  <c r="H76" i="20"/>
  <c r="H80" i="20"/>
  <c r="H81" i="20" s="1"/>
  <c r="H82" i="20" s="1"/>
  <c r="G76" i="20"/>
  <c r="F76" i="20"/>
  <c r="F80" i="20"/>
  <c r="F81" i="20" s="1"/>
  <c r="F82" i="20" s="1"/>
  <c r="E76" i="20"/>
  <c r="U76" i="20"/>
  <c r="U80" i="20"/>
  <c r="U81" i="20" s="1"/>
  <c r="U82" i="20" s="1"/>
  <c r="DE80" i="20"/>
  <c r="DE81" i="20" s="1"/>
  <c r="DE82" i="20" s="1"/>
  <c r="DD76" i="20"/>
  <c r="BA80" i="20"/>
  <c r="BA81" i="20" s="1"/>
  <c r="BA82" i="20" s="1"/>
  <c r="DC76" i="20"/>
  <c r="DC80" i="20"/>
  <c r="DC81" i="20" s="1"/>
  <c r="DC82" i="20" s="1"/>
  <c r="CU76" i="20"/>
  <c r="CU80" i="20"/>
  <c r="CU81" i="20" s="1"/>
  <c r="CU82" i="20" s="1"/>
  <c r="CT76" i="20"/>
  <c r="CQ76" i="20"/>
  <c r="CQ80" i="20"/>
  <c r="CQ81" i="20" s="1"/>
  <c r="CQ82" i="20" s="1"/>
  <c r="CF76" i="20"/>
  <c r="CF80" i="20"/>
  <c r="CF81" i="20" s="1"/>
  <c r="CF82" i="20" s="1"/>
  <c r="CE76" i="20"/>
  <c r="CD76" i="20"/>
  <c r="CC76" i="20"/>
  <c r="CC80" i="20"/>
  <c r="CC81" i="20" s="1"/>
  <c r="CC82" i="20" s="1"/>
  <c r="CV76" i="20"/>
  <c r="CV80" i="20"/>
  <c r="CV81" i="20" s="1"/>
  <c r="CV82" i="20" s="1"/>
  <c r="BX76" i="20"/>
  <c r="BX80" i="20"/>
  <c r="BX81" i="20" s="1"/>
  <c r="BX82" i="20" s="1"/>
  <c r="BW76" i="20"/>
  <c r="BV76" i="20"/>
  <c r="DJ80" i="20"/>
  <c r="DJ81" i="20" s="1"/>
  <c r="DJ82" i="20" s="1"/>
  <c r="CK76" i="20"/>
  <c r="CK80" i="20"/>
  <c r="CK81" i="20" s="1"/>
  <c r="CK82" i="20" s="1"/>
  <c r="CN76" i="20"/>
  <c r="CN80" i="20"/>
  <c r="CN81" i="20" s="1"/>
  <c r="CN82" i="20" s="1"/>
  <c r="CX76" i="20"/>
  <c r="CX80" i="20"/>
  <c r="CX81" i="20" s="1"/>
  <c r="CX82" i="20" s="1"/>
  <c r="CW76" i="20"/>
  <c r="AE76" i="20"/>
  <c r="AE80" i="20"/>
  <c r="AE81" i="20" s="1"/>
  <c r="AE82" i="20" s="1"/>
  <c r="AA76" i="20"/>
  <c r="AC76" i="20"/>
  <c r="AD76" i="20"/>
  <c r="AB76" i="20"/>
  <c r="BJ80" i="20"/>
  <c r="BJ81" i="20" s="1"/>
  <c r="BJ82" i="20" s="1"/>
  <c r="AO76" i="20"/>
  <c r="AO80" i="20"/>
  <c r="AO81" i="20" s="1"/>
  <c r="AO82" i="20" s="1"/>
  <c r="AN76" i="20"/>
  <c r="DI80" i="20"/>
  <c r="DI81" i="20" s="1"/>
  <c r="DI82" i="20" s="1"/>
  <c r="AM76" i="20"/>
  <c r="AM80" i="20"/>
  <c r="AM81" i="20" s="1"/>
  <c r="AM82" i="20" s="1"/>
  <c r="AL76" i="20"/>
  <c r="AK76" i="20"/>
  <c r="AK80" i="20"/>
  <c r="AK81" i="20" s="1"/>
  <c r="AK82" i="20" s="1"/>
  <c r="Z76" i="20"/>
  <c r="Z80" i="20"/>
  <c r="Z81" i="20" s="1"/>
  <c r="Z82" i="20" s="1"/>
  <c r="X76" i="20"/>
  <c r="Y76" i="20"/>
  <c r="CL76" i="20"/>
  <c r="CL80" i="20"/>
  <c r="CL81" i="20" s="1"/>
  <c r="CL82" i="20" s="1"/>
  <c r="I76" i="20"/>
  <c r="I80" i="20"/>
  <c r="I81" i="20" s="1"/>
  <c r="I82" i="20" s="1"/>
  <c r="AW76" i="20"/>
  <c r="AW80" i="20"/>
  <c r="AW81" i="20" s="1"/>
  <c r="AW82" i="20" s="1"/>
  <c r="BF80" i="20"/>
  <c r="BF81" i="20" s="1"/>
  <c r="BF82" i="20" s="1"/>
  <c r="CB76" i="20"/>
  <c r="CB80" i="20"/>
  <c r="CB81" i="20" s="1"/>
  <c r="CB82" i="20" s="1"/>
  <c r="BY76" i="20"/>
  <c r="CA76" i="20"/>
  <c r="BZ76" i="20"/>
  <c r="W76" i="20"/>
  <c r="W80" i="20"/>
  <c r="W81" i="20" s="1"/>
  <c r="W82" i="20" s="1"/>
  <c r="V76" i="20"/>
  <c r="BC80" i="20"/>
  <c r="BC81" i="20" s="1"/>
  <c r="BC82" i="20" s="1"/>
  <c r="BT76" i="20"/>
  <c r="BD80" i="20"/>
  <c r="BD81" i="20" s="1"/>
  <c r="BD82" i="20" s="1"/>
  <c r="T76" i="20"/>
  <c r="T80" i="20"/>
  <c r="T81" i="20" s="1"/>
  <c r="T82" i="20" s="1"/>
  <c r="R76" i="20"/>
  <c r="S76" i="20"/>
  <c r="J76" i="20"/>
  <c r="J80" i="20"/>
  <c r="J81" i="20" s="1"/>
  <c r="J82" i="20" s="1"/>
  <c r="AP76" i="20"/>
  <c r="AP80" i="20"/>
  <c r="AP81" i="20" s="1"/>
  <c r="AP82" i="20" s="1"/>
  <c r="D76" i="20"/>
  <c r="D80" i="20"/>
  <c r="D81" i="20" s="1"/>
  <c r="D82" i="20" s="1"/>
  <c r="CJ76" i="20"/>
  <c r="CJ80" i="20"/>
  <c r="CJ81" i="20" s="1"/>
  <c r="CJ82" i="20" s="1"/>
  <c r="CI76" i="20"/>
  <c r="BE80" i="20"/>
  <c r="BE81" i="20" s="1"/>
  <c r="BE82" i="20" s="1"/>
  <c r="AR76" i="20"/>
  <c r="CS76" i="20"/>
  <c r="CS80" i="20"/>
  <c r="CS81" i="20" s="1"/>
  <c r="CS82" i="20" s="1"/>
  <c r="P76" i="20"/>
  <c r="P80" i="20"/>
  <c r="P81" i="20" s="1"/>
  <c r="P82" i="20" s="1"/>
  <c r="M76" i="20"/>
  <c r="O76" i="20"/>
  <c r="N76" i="20"/>
  <c r="CZ76" i="20"/>
  <c r="CM76" i="20"/>
  <c r="CM80" i="20"/>
  <c r="CM81" i="20" s="1"/>
  <c r="CM82" i="20" s="1"/>
  <c r="BI9" i="18"/>
  <c r="M109" i="18" s="1"/>
  <c r="BK730" i="5"/>
  <c r="BK739" i="5" s="1"/>
  <c r="CZ89" i="21"/>
  <c r="CZ16" i="21"/>
  <c r="CZ17" i="21"/>
  <c r="BI89" i="21"/>
  <c r="BI16" i="21"/>
  <c r="BI17" i="21"/>
  <c r="BT89" i="21"/>
  <c r="BT17" i="21"/>
  <c r="BT16" i="21"/>
  <c r="EC20" i="20"/>
  <c r="EB4" i="18"/>
  <c r="ED692" i="5"/>
  <c r="ED697" i="5"/>
  <c r="O423" i="5"/>
  <c r="CX89" i="21"/>
  <c r="CX17" i="21"/>
  <c r="CX16" i="21"/>
  <c r="CC976" i="5"/>
  <c r="BV89" i="21"/>
  <c r="BV16" i="21"/>
  <c r="BV17" i="21"/>
  <c r="DN976" i="5"/>
  <c r="BF817" i="5"/>
  <c r="BO89" i="21"/>
  <c r="BO17" i="21"/>
  <c r="BO16" i="21"/>
  <c r="BC976" i="5"/>
  <c r="EF837" i="5"/>
  <c r="DZ837" i="5"/>
  <c r="DZ838" i="5" s="1"/>
  <c r="DT837" i="5"/>
  <c r="DT838" i="5" s="1"/>
  <c r="DN837" i="5"/>
  <c r="DN838" i="5" s="1"/>
  <c r="DN839" i="5" s="1"/>
  <c r="DH837" i="5"/>
  <c r="DH838" i="5" s="1"/>
  <c r="DH839" i="5" s="1"/>
  <c r="DB837" i="5"/>
  <c r="DB838" i="5" s="1"/>
  <c r="DB839" i="5" s="1"/>
  <c r="CV837" i="5"/>
  <c r="CV838" i="5" s="1"/>
  <c r="CP837" i="5"/>
  <c r="CP838" i="5" s="1"/>
  <c r="CD837" i="5"/>
  <c r="CD838" i="5" s="1"/>
  <c r="BR837" i="5"/>
  <c r="BR838" i="5" s="1"/>
  <c r="BL837" i="5"/>
  <c r="BL838" i="5" s="1"/>
  <c r="BL839" i="5" s="1"/>
  <c r="BF837" i="5"/>
  <c r="BF838" i="5" s="1"/>
  <c r="BF839" i="5" s="1"/>
  <c r="AH837" i="5"/>
  <c r="AH838" i="5" s="1"/>
  <c r="AH839" i="5" s="1"/>
  <c r="P837" i="5"/>
  <c r="P838" i="5" s="1"/>
  <c r="P839" i="5" s="1"/>
  <c r="J837" i="5"/>
  <c r="J838" i="5" s="1"/>
  <c r="J839" i="5" s="1"/>
  <c r="BW817" i="5"/>
  <c r="CM98" i="20"/>
  <c r="CN762" i="5" s="1"/>
  <c r="L115" i="20"/>
  <c r="L116" i="20" s="1"/>
  <c r="K423" i="5"/>
  <c r="G758" i="5"/>
  <c r="DE89" i="21"/>
  <c r="DE17" i="21"/>
  <c r="DE16" i="21"/>
  <c r="J758" i="5"/>
  <c r="G20" i="24"/>
  <c r="O35" i="29"/>
  <c r="O37" i="29" s="1"/>
  <c r="CE796" i="5"/>
  <c r="O674" i="19"/>
  <c r="BH755" i="5"/>
  <c r="AJ758" i="5"/>
  <c r="CQ976" i="5"/>
  <c r="J424" i="5"/>
  <c r="BQ755" i="5"/>
  <c r="DQ89" i="21"/>
  <c r="DQ17" i="21"/>
  <c r="DQ16" i="21"/>
  <c r="AX976" i="5"/>
  <c r="BL70" i="20"/>
  <c r="BL66" i="20"/>
  <c r="DX796" i="5"/>
  <c r="F880" i="5"/>
  <c r="E870" i="5"/>
  <c r="F874" i="5"/>
  <c r="X52" i="2" s="1"/>
  <c r="F875" i="5"/>
  <c r="X53" i="2" s="1"/>
  <c r="F871" i="5"/>
  <c r="X50" i="2" s="1"/>
  <c r="F876" i="5"/>
  <c r="X54" i="2" s="1"/>
  <c r="F872" i="5"/>
  <c r="Q874" i="5"/>
  <c r="Q883" i="5" s="1"/>
  <c r="Q892" i="5" s="1"/>
  <c r="Q901" i="5" s="1"/>
  <c r="F873" i="5"/>
  <c r="X51" i="2" s="1"/>
  <c r="X49" i="2"/>
  <c r="CM755" i="5"/>
  <c r="H976" i="5"/>
  <c r="AC976" i="5"/>
  <c r="G976" i="5"/>
  <c r="AS810" i="5"/>
  <c r="BP817" i="5"/>
  <c r="J27" i="20"/>
  <c r="M27" i="20"/>
  <c r="P27" i="20"/>
  <c r="AB27" i="20"/>
  <c r="AB98" i="20" s="1"/>
  <c r="AC762" i="5" s="1"/>
  <c r="AT27" i="20"/>
  <c r="G27" i="20"/>
  <c r="H27" i="20"/>
  <c r="AI27" i="20"/>
  <c r="AU27" i="20"/>
  <c r="K27" i="20"/>
  <c r="K98" i="20" s="1"/>
  <c r="L762" i="5" s="1"/>
  <c r="Q27" i="20"/>
  <c r="W27" i="20"/>
  <c r="Z27" i="20"/>
  <c r="AF27" i="20"/>
  <c r="AO27" i="20"/>
  <c r="AX27" i="20"/>
  <c r="AX98" i="20" s="1"/>
  <c r="AY762" i="5" s="1"/>
  <c r="AL27" i="20"/>
  <c r="N27" i="20"/>
  <c r="T27" i="20"/>
  <c r="AC27" i="20"/>
  <c r="AR27" i="20"/>
  <c r="AR98" i="20" s="1"/>
  <c r="AS762" i="5" s="1"/>
  <c r="I27" i="20"/>
  <c r="L27" i="20"/>
  <c r="L98" i="20" s="1"/>
  <c r="M762" i="5" s="1"/>
  <c r="AD27" i="20"/>
  <c r="AJ27" i="20"/>
  <c r="AM27" i="20"/>
  <c r="AM98" i="20" s="1"/>
  <c r="AN762" i="5" s="1"/>
  <c r="AV27" i="20"/>
  <c r="D27" i="20"/>
  <c r="F27" i="20"/>
  <c r="O27" i="20"/>
  <c r="O98" i="20" s="1"/>
  <c r="P762" i="5" s="1"/>
  <c r="R27" i="20"/>
  <c r="R98" i="20" s="1"/>
  <c r="S762" i="5" s="1"/>
  <c r="AA27" i="20"/>
  <c r="AA98" i="20" s="1"/>
  <c r="AB762" i="5" s="1"/>
  <c r="AG27" i="20"/>
  <c r="AG98" i="20" s="1"/>
  <c r="AH762" i="5" s="1"/>
  <c r="AY27" i="20"/>
  <c r="U27" i="20"/>
  <c r="U98" i="20" s="1"/>
  <c r="V762" i="5" s="1"/>
  <c r="X27" i="20"/>
  <c r="X98" i="20" s="1"/>
  <c r="Y762" i="5" s="1"/>
  <c r="AS27" i="20"/>
  <c r="AP27" i="20"/>
  <c r="S27" i="20"/>
  <c r="AE27" i="20"/>
  <c r="AH27" i="20"/>
  <c r="AQ27" i="20"/>
  <c r="AQ98" i="20" s="1"/>
  <c r="AR762" i="5" s="1"/>
  <c r="AW27" i="20"/>
  <c r="AW98" i="20" s="1"/>
  <c r="AX762" i="5" s="1"/>
  <c r="E27" i="20"/>
  <c r="V27" i="20"/>
  <c r="Y27" i="20"/>
  <c r="AK27" i="20"/>
  <c r="AK98" i="20" s="1"/>
  <c r="AL762" i="5" s="1"/>
  <c r="AN27" i="20"/>
  <c r="DX89" i="21"/>
  <c r="DX16" i="21"/>
  <c r="DX17" i="21"/>
  <c r="DR961" i="5"/>
  <c r="N688" i="19"/>
  <c r="L41" i="34"/>
  <c r="L42" i="34" s="1"/>
  <c r="BK810" i="5"/>
  <c r="BU796" i="5"/>
  <c r="DL796" i="5"/>
  <c r="EB796" i="5"/>
  <c r="I951" i="5"/>
  <c r="AD976" i="5"/>
  <c r="CI976" i="5"/>
  <c r="DD976" i="5"/>
  <c r="CR976" i="5"/>
  <c r="CN89" i="21"/>
  <c r="CN16" i="21"/>
  <c r="CN17" i="21"/>
  <c r="CP89" i="21"/>
  <c r="CP16" i="21"/>
  <c r="CP17" i="21"/>
  <c r="CH76" i="20"/>
  <c r="CH80" i="20"/>
  <c r="CH81" i="20" s="1"/>
  <c r="CH82" i="20" s="1"/>
  <c r="CH755" i="5"/>
  <c r="CM976" i="5"/>
  <c r="E129" i="18"/>
  <c r="BQ89" i="21"/>
  <c r="BQ17" i="21"/>
  <c r="BQ16" i="21"/>
  <c r="BV755" i="5"/>
  <c r="DN89" i="21"/>
  <c r="DN17" i="21"/>
  <c r="DN16" i="21"/>
  <c r="BF89" i="21"/>
  <c r="BF17" i="21"/>
  <c r="BF16" i="21"/>
  <c r="AN976" i="5"/>
  <c r="BC951" i="5"/>
  <c r="BU976" i="5"/>
  <c r="CA98" i="20"/>
  <c r="CB762" i="5" s="1"/>
  <c r="K115" i="20"/>
  <c r="K116" i="20" s="1"/>
  <c r="DX712" i="5"/>
  <c r="CJ837" i="5"/>
  <c r="BX837" i="5"/>
  <c r="AB837" i="5"/>
  <c r="AB838" i="5" s="1"/>
  <c r="AB839" i="5" s="1"/>
  <c r="V837" i="5"/>
  <c r="V838" i="5" s="1"/>
  <c r="V839" i="5" s="1"/>
  <c r="BA796" i="5"/>
  <c r="CV89" i="21"/>
  <c r="CV16" i="21"/>
  <c r="CV17" i="21"/>
  <c r="BX89" i="21"/>
  <c r="BX16" i="21"/>
  <c r="BX17" i="21"/>
  <c r="CI89" i="21"/>
  <c r="CI16" i="21"/>
  <c r="CI17" i="21"/>
  <c r="S951" i="5"/>
  <c r="AH976" i="5"/>
  <c r="BF976" i="5"/>
  <c r="DH976" i="5"/>
  <c r="CY98" i="20"/>
  <c r="CZ762" i="5" s="1"/>
  <c r="M115" i="20"/>
  <c r="M116" i="20" s="1"/>
  <c r="I254" i="18"/>
  <c r="N35" i="29"/>
  <c r="N37" i="29" s="1"/>
  <c r="K424" i="5"/>
  <c r="BS796" i="5"/>
  <c r="CF796" i="5"/>
  <c r="DV810" i="5"/>
  <c r="DR20" i="20"/>
  <c r="DQ4" i="18"/>
  <c r="DS692" i="5"/>
  <c r="DS697" i="5"/>
  <c r="I423" i="5"/>
  <c r="AR976" i="5"/>
  <c r="BG80" i="20"/>
  <c r="BG81" i="20" s="1"/>
  <c r="BG82" i="20" s="1"/>
  <c r="BG810" i="5"/>
  <c r="CK976" i="5"/>
  <c r="DN817" i="5"/>
  <c r="EF755" i="5"/>
  <c r="DO89" i="21"/>
  <c r="DO17" i="21"/>
  <c r="DO16" i="21"/>
  <c r="BW89" i="21"/>
  <c r="BW16" i="21"/>
  <c r="BW17" i="21"/>
  <c r="CH89" i="21"/>
  <c r="CH17" i="21"/>
  <c r="CH16" i="21"/>
  <c r="BY976" i="5"/>
  <c r="CE976" i="5"/>
  <c r="BN961" i="5"/>
  <c r="F404" i="19"/>
  <c r="D41" i="30"/>
  <c r="D42" i="30" s="1"/>
  <c r="CN810" i="5"/>
  <c r="DF796" i="5"/>
  <c r="DV817" i="5"/>
  <c r="AY29" i="20"/>
  <c r="BA11" i="14"/>
  <c r="CQ755" i="5"/>
  <c r="BG89" i="21"/>
  <c r="BG17" i="21"/>
  <c r="BG16" i="21"/>
  <c r="BR89" i="21"/>
  <c r="BR17" i="21"/>
  <c r="BR16" i="21"/>
  <c r="DR956" i="5"/>
  <c r="N683" i="19"/>
  <c r="L21" i="34"/>
  <c r="L35" i="34" s="1"/>
  <c r="L37" i="34" s="1"/>
  <c r="DR712" i="5"/>
  <c r="CX796" i="5"/>
  <c r="DR755" i="5"/>
  <c r="H129" i="18"/>
  <c r="K300" i="5"/>
  <c r="I300" i="5"/>
  <c r="CG76" i="20"/>
  <c r="BM69" i="20"/>
  <c r="AM976" i="5"/>
  <c r="DA976" i="5"/>
  <c r="Q76" i="20"/>
  <c r="Q80" i="20"/>
  <c r="Q81" i="20" s="1"/>
  <c r="Q82" i="20" s="1"/>
  <c r="BX755" i="5"/>
  <c r="DD755" i="5"/>
  <c r="BN19" i="20"/>
  <c r="BY810" i="5"/>
  <c r="DO810" i="5"/>
  <c r="AQ758" i="5"/>
  <c r="AX758" i="5"/>
  <c r="DY837" i="5"/>
  <c r="DY838" i="5" s="1"/>
  <c r="DY839" i="5" s="1"/>
  <c r="DS837" i="5"/>
  <c r="DS838" i="5" s="1"/>
  <c r="DS839" i="5" s="1"/>
  <c r="CO837" i="5"/>
  <c r="CO838" i="5" s="1"/>
  <c r="CO839" i="5" s="1"/>
  <c r="CI837" i="5"/>
  <c r="CI838" i="5" s="1"/>
  <c r="CC837" i="5"/>
  <c r="CC838" i="5" s="1"/>
  <c r="BQ837" i="5"/>
  <c r="BE837" i="5"/>
  <c r="BE838" i="5" s="1"/>
  <c r="U837" i="5"/>
  <c r="U838" i="5" s="1"/>
  <c r="U839" i="5" s="1"/>
  <c r="O837" i="5"/>
  <c r="O838" i="5" s="1"/>
  <c r="O839" i="5" s="1"/>
  <c r="DA810" i="5"/>
  <c r="G420" i="5"/>
  <c r="AC758" i="5"/>
  <c r="Y758" i="5"/>
  <c r="DB976" i="5"/>
  <c r="DU955" i="5"/>
  <c r="DZ19" i="20"/>
  <c r="AT817" i="5"/>
  <c r="CB755" i="5"/>
  <c r="AW976" i="5"/>
  <c r="J423" i="5"/>
  <c r="R758" i="5"/>
  <c r="BL89" i="21"/>
  <c r="BL17" i="21"/>
  <c r="BL16" i="21"/>
  <c r="CG755" i="5"/>
  <c r="EB20" i="20"/>
  <c r="EA4" i="18"/>
  <c r="EC692" i="5"/>
  <c r="EC697" i="5"/>
  <c r="BQ961" i="5"/>
  <c r="I404" i="19"/>
  <c r="G41" i="30"/>
  <c r="G42" i="30" s="1"/>
  <c r="DR817" i="5"/>
  <c r="BU89" i="21"/>
  <c r="BU17" i="21"/>
  <c r="BU16" i="21"/>
  <c r="DB76" i="20"/>
  <c r="DB80" i="20"/>
  <c r="DB81" i="20" s="1"/>
  <c r="DB82" i="20" s="1"/>
  <c r="EA24" i="16"/>
  <c r="EA25" i="16" s="1"/>
  <c r="EA19" i="16" s="1"/>
  <c r="H874" i="5"/>
  <c r="Z52" i="2" s="1"/>
  <c r="Q876" i="5"/>
  <c r="Q885" i="5" s="1"/>
  <c r="Q894" i="5" s="1"/>
  <c r="Q903" i="5" s="1"/>
  <c r="H875" i="5"/>
  <c r="Z53" i="2" s="1"/>
  <c r="H871" i="5"/>
  <c r="Z50" i="2" s="1"/>
  <c r="H876" i="5"/>
  <c r="Z54" i="2" s="1"/>
  <c r="H872" i="5"/>
  <c r="H880" i="5"/>
  <c r="H873" i="5"/>
  <c r="Z51" i="2" s="1"/>
  <c r="I870" i="5"/>
  <c r="Z49" i="2"/>
  <c r="CQ89" i="21"/>
  <c r="CQ17" i="21"/>
  <c r="CQ16" i="21"/>
  <c r="AF976" i="5"/>
  <c r="BN810" i="5"/>
  <c r="CP810" i="5"/>
  <c r="EJ89" i="21"/>
  <c r="EJ16" i="21"/>
  <c r="EJ17" i="21"/>
  <c r="BN956" i="5"/>
  <c r="F399" i="19"/>
  <c r="D21" i="30"/>
  <c r="D35" i="30" s="1"/>
  <c r="D37" i="30" s="1"/>
  <c r="BE810" i="5"/>
  <c r="M420" i="5"/>
  <c r="CC755" i="5"/>
  <c r="E243" i="5"/>
  <c r="O243" i="5"/>
  <c r="F424" i="5"/>
  <c r="DH755" i="5"/>
  <c r="CF755" i="5"/>
  <c r="BE976" i="5"/>
  <c r="AV76" i="20"/>
  <c r="AV80" i="20"/>
  <c r="AV81" i="20" s="1"/>
  <c r="AV82" i="20" s="1"/>
  <c r="BQ19" i="20"/>
  <c r="O228" i="5"/>
  <c r="BP961" i="5"/>
  <c r="H404" i="19"/>
  <c r="F41" i="30"/>
  <c r="F42" i="30" s="1"/>
  <c r="DW810" i="5"/>
  <c r="DB755" i="5"/>
  <c r="CS755" i="5"/>
  <c r="BN951" i="5"/>
  <c r="CF976" i="5"/>
  <c r="DQ69" i="20"/>
  <c r="J420" i="5"/>
  <c r="AJ976" i="5"/>
  <c r="DA951" i="5"/>
  <c r="CL89" i="21"/>
  <c r="CL17" i="21"/>
  <c r="CL16" i="21"/>
  <c r="DO755" i="5"/>
  <c r="CS976" i="5"/>
  <c r="CV976" i="5"/>
  <c r="DY20" i="20"/>
  <c r="DX4" i="18"/>
  <c r="DZ692" i="5"/>
  <c r="DZ697" i="5"/>
  <c r="DC796" i="5"/>
  <c r="EC817" i="5"/>
  <c r="BZ89" i="21"/>
  <c r="BZ17" i="21"/>
  <c r="BZ16" i="21"/>
  <c r="P976" i="5"/>
  <c r="BO951" i="5"/>
  <c r="D37" i="24"/>
  <c r="D44" i="24" s="1"/>
  <c r="F254" i="18"/>
  <c r="EE837" i="5"/>
  <c r="EE838" i="5" s="1"/>
  <c r="DM837" i="5"/>
  <c r="DM838" i="5" s="1"/>
  <c r="DG837" i="5"/>
  <c r="DG838" i="5" s="1"/>
  <c r="DA837" i="5"/>
  <c r="CU837" i="5"/>
  <c r="CU838" i="5" s="1"/>
  <c r="CU839" i="5" s="1"/>
  <c r="BW837" i="5"/>
  <c r="BW838" i="5" s="1"/>
  <c r="BK837" i="5"/>
  <c r="BK838" i="5" s="1"/>
  <c r="AG837" i="5"/>
  <c r="AG838" i="5" s="1"/>
  <c r="AG839" i="5" s="1"/>
  <c r="AA837" i="5"/>
  <c r="AA838" i="5" s="1"/>
  <c r="AA839" i="5" s="1"/>
  <c r="I837" i="5"/>
  <c r="I838" i="5" s="1"/>
  <c r="I839" i="5" s="1"/>
  <c r="CO796" i="5"/>
  <c r="DQ976" i="5"/>
  <c r="DU685" i="5"/>
  <c r="DP51" i="20"/>
  <c r="DP21" i="20"/>
  <c r="DP22" i="20" s="1"/>
  <c r="DP71" i="20"/>
  <c r="DP72" i="20" s="1"/>
  <c r="DP74" i="20" s="1"/>
  <c r="DO5" i="18"/>
  <c r="DQ714" i="5"/>
  <c r="CF810" i="5"/>
  <c r="AI976" i="5"/>
  <c r="CN976" i="5"/>
  <c r="N42" i="29"/>
  <c r="O41" i="29"/>
  <c r="BQ956" i="5"/>
  <c r="I399" i="19"/>
  <c r="G21" i="30"/>
  <c r="G35" i="30" s="1"/>
  <c r="G37" i="30" s="1"/>
  <c r="DH80" i="20"/>
  <c r="DH81" i="20" s="1"/>
  <c r="DH82" i="20" s="1"/>
  <c r="AQ810" i="5"/>
  <c r="AH76" i="20"/>
  <c r="AH80" i="20"/>
  <c r="AH81" i="20" s="1"/>
  <c r="AH82" i="20" s="1"/>
  <c r="EC18" i="16"/>
  <c r="EB22" i="16"/>
  <c r="EB23" i="16" s="1"/>
  <c r="EF645" i="5"/>
  <c r="BP796" i="5"/>
  <c r="CC817" i="5"/>
  <c r="ED810" i="5"/>
  <c r="N168" i="21"/>
  <c r="AD43" i="2" s="1"/>
  <c r="DL976" i="5"/>
  <c r="AU810" i="5"/>
  <c r="CR810" i="5"/>
  <c r="DX810" i="5"/>
  <c r="CU89" i="21"/>
  <c r="CU17" i="21"/>
  <c r="CU16" i="21"/>
  <c r="AP976" i="5"/>
  <c r="L229" i="18"/>
  <c r="EE632" i="5"/>
  <c r="EF630" i="5"/>
  <c r="E423" i="5"/>
  <c r="BB817" i="5"/>
  <c r="DV89" i="21"/>
  <c r="DV17" i="21"/>
  <c r="DV16" i="21"/>
  <c r="BU755" i="5"/>
  <c r="U116" i="20"/>
  <c r="N151" i="21" s="1"/>
  <c r="DA76" i="20"/>
  <c r="DA80" i="20"/>
  <c r="DA81" i="20" s="1"/>
  <c r="DA82" i="20" s="1"/>
  <c r="BS76" i="20"/>
  <c r="BS80" i="20"/>
  <c r="BS81" i="20" s="1"/>
  <c r="BS82" i="20" s="1"/>
  <c r="BP956" i="5"/>
  <c r="H399" i="19"/>
  <c r="F21" i="30"/>
  <c r="F35" i="30" s="1"/>
  <c r="F37" i="30" s="1"/>
  <c r="F1026" i="5"/>
  <c r="F1030" i="5"/>
  <c r="E1032" i="5"/>
  <c r="CU755" i="5"/>
  <c r="BK951" i="5"/>
  <c r="BK976" i="5"/>
  <c r="BW951" i="5"/>
  <c r="N24" i="15"/>
  <c r="O282" i="5"/>
  <c r="O281" i="5"/>
  <c r="O283" i="5" s="1"/>
  <c r="O270" i="5"/>
  <c r="CO976" i="5"/>
  <c r="G249" i="5"/>
  <c r="O424" i="5"/>
  <c r="CB89" i="21"/>
  <c r="CB16" i="21"/>
  <c r="CB17" i="21"/>
  <c r="DH89" i="21"/>
  <c r="DH17" i="21"/>
  <c r="DH16" i="21"/>
  <c r="AE951" i="5"/>
  <c r="CG976" i="5"/>
  <c r="CJ951" i="5"/>
  <c r="DN951" i="5"/>
  <c r="AY817" i="5"/>
  <c r="CO810" i="5"/>
  <c r="EE796" i="5"/>
  <c r="BL755" i="5"/>
  <c r="CY755" i="5"/>
  <c r="BL951" i="5"/>
  <c r="DW19" i="20"/>
  <c r="DX837" i="5"/>
  <c r="DX838" i="5" s="1"/>
  <c r="DX839" i="5" s="1"/>
  <c r="DR837" i="5"/>
  <c r="DR838" i="5" s="1"/>
  <c r="DR839" i="5" s="1"/>
  <c r="CZ837" i="5"/>
  <c r="CT837" i="5"/>
  <c r="CT838" i="5" s="1"/>
  <c r="CT839" i="5" s="1"/>
  <c r="CN837" i="5"/>
  <c r="CN838" i="5" s="1"/>
  <c r="CN839" i="5" s="1"/>
  <c r="CB837" i="5"/>
  <c r="BJ837" i="5"/>
  <c r="BJ838" i="5" s="1"/>
  <c r="BJ839" i="5" s="1"/>
  <c r="BD837" i="5"/>
  <c r="BD838" i="5" s="1"/>
  <c r="BD839" i="5" s="1"/>
  <c r="AF837" i="5"/>
  <c r="AF838" i="5" s="1"/>
  <c r="AF839" i="5" s="1"/>
  <c r="T837" i="5"/>
  <c r="T838" i="5" s="1"/>
  <c r="T839" i="5" s="1"/>
  <c r="N837" i="5"/>
  <c r="N838" i="5" s="1"/>
  <c r="N839" i="5" s="1"/>
  <c r="G837" i="5"/>
  <c r="G838" i="5" s="1"/>
  <c r="G839" i="5" s="1"/>
  <c r="AS817" i="5"/>
  <c r="DC810" i="5"/>
  <c r="AN758" i="5"/>
  <c r="CP755" i="5"/>
  <c r="DQ755" i="5"/>
  <c r="EC755" i="5"/>
  <c r="CU810" i="5"/>
  <c r="AD758" i="5"/>
  <c r="CF89" i="21"/>
  <c r="CF17" i="21"/>
  <c r="CF16" i="21"/>
  <c r="CK89" i="21"/>
  <c r="CK16" i="21"/>
  <c r="CK17" i="21"/>
  <c r="CN951" i="5"/>
  <c r="CT976" i="5"/>
  <c r="DU950" i="5"/>
  <c r="DU951" i="5" s="1"/>
  <c r="I21" i="15"/>
  <c r="J313" i="5"/>
  <c r="J231" i="5"/>
  <c r="R378" i="19" s="1"/>
  <c r="J230" i="5"/>
  <c r="J219" i="5"/>
  <c r="R377" i="19"/>
  <c r="J337" i="5"/>
  <c r="I50" i="15" s="1"/>
  <c r="AO976" i="5"/>
  <c r="AR951" i="5"/>
  <c r="BR76" i="20"/>
  <c r="BR80" i="20"/>
  <c r="BR81" i="20" s="1"/>
  <c r="BR82" i="20" s="1"/>
  <c r="AZ80" i="20"/>
  <c r="AZ81" i="20" s="1"/>
  <c r="AZ82" i="20" s="1"/>
  <c r="BI810" i="5"/>
  <c r="BV817" i="5"/>
  <c r="EA755" i="5"/>
  <c r="K976" i="5"/>
  <c r="BD796" i="5"/>
  <c r="EF817" i="5"/>
  <c r="N420" i="5"/>
  <c r="DE755" i="5"/>
  <c r="DP755" i="5"/>
  <c r="N169" i="21"/>
  <c r="AD44" i="2" s="1"/>
  <c r="AU976" i="5"/>
  <c r="CB951" i="5"/>
  <c r="DF951" i="5"/>
  <c r="DF976" i="5"/>
  <c r="D129" i="18"/>
  <c r="ED31" i="3"/>
  <c r="ED32" i="3" s="1"/>
  <c r="EE26" i="3"/>
  <c r="BU810" i="5"/>
  <c r="DJ817" i="5"/>
  <c r="DS755" i="5"/>
  <c r="CZ755" i="5"/>
  <c r="CG89" i="21"/>
  <c r="CG17" i="21"/>
  <c r="CG16" i="21"/>
  <c r="AP951" i="5"/>
  <c r="DQ19" i="20"/>
  <c r="BN817" i="5"/>
  <c r="CN796" i="5"/>
  <c r="EF796" i="5"/>
  <c r="DL89" i="21"/>
  <c r="DL16" i="21"/>
  <c r="DL17" i="21"/>
  <c r="CJ89" i="21"/>
  <c r="CJ16" i="21"/>
  <c r="CJ17" i="21"/>
  <c r="L76" i="20"/>
  <c r="L80" i="20"/>
  <c r="L81" i="20" s="1"/>
  <c r="L82" i="20" s="1"/>
  <c r="CW89" i="21"/>
  <c r="CW16" i="21"/>
  <c r="CW17" i="21"/>
  <c r="BW810" i="5"/>
  <c r="CI755" i="5"/>
  <c r="G21" i="15"/>
  <c r="H313" i="5"/>
  <c r="H231" i="5"/>
  <c r="R236" i="19" s="1"/>
  <c r="H230" i="5"/>
  <c r="H219" i="5"/>
  <c r="R235" i="19"/>
  <c r="H337" i="5"/>
  <c r="G50" i="15" s="1"/>
  <c r="BF810" i="5"/>
  <c r="U758" i="5"/>
  <c r="DS89" i="21"/>
  <c r="DS17" i="21"/>
  <c r="DS16" i="21"/>
  <c r="DO80" i="20"/>
  <c r="DO81" i="20" s="1"/>
  <c r="DO82" i="20" s="1"/>
  <c r="CN755" i="5"/>
  <c r="ED837" i="5"/>
  <c r="ED838" i="5" s="1"/>
  <c r="DL837" i="5"/>
  <c r="DL838" i="5" s="1"/>
  <c r="DF837" i="5"/>
  <c r="DF838" i="5" s="1"/>
  <c r="CH837" i="5"/>
  <c r="CH838" i="5" s="1"/>
  <c r="BV837" i="5"/>
  <c r="BP837" i="5"/>
  <c r="BP838" i="5" s="1"/>
  <c r="BP839" i="5" s="1"/>
  <c r="Z837" i="5"/>
  <c r="Z838" i="5" s="1"/>
  <c r="Z839" i="5" s="1"/>
  <c r="EG89" i="21"/>
  <c r="EG17" i="21"/>
  <c r="EG16" i="21"/>
  <c r="DT70" i="20"/>
  <c r="DT66" i="20"/>
  <c r="DT69" i="20" s="1"/>
  <c r="I758" i="5"/>
  <c r="BD755" i="5"/>
  <c r="BO755" i="5"/>
  <c r="BL817" i="5"/>
  <c r="E420" i="5"/>
  <c r="E758" i="5"/>
  <c r="BF755" i="5"/>
  <c r="D404" i="19"/>
  <c r="Q333" i="19"/>
  <c r="R333" i="19" s="1"/>
  <c r="G129" i="18"/>
  <c r="AS796" i="5"/>
  <c r="CE817" i="5"/>
  <c r="DC755" i="5"/>
  <c r="DN755" i="5"/>
  <c r="AY76" i="20"/>
  <c r="AY80" i="20"/>
  <c r="AY81" i="20" s="1"/>
  <c r="AY82" i="20" s="1"/>
  <c r="B9" i="14"/>
  <c r="C9" i="14"/>
  <c r="E976" i="5"/>
  <c r="EE89" i="21"/>
  <c r="EE17" i="21"/>
  <c r="EE16" i="21"/>
  <c r="AR810" i="5"/>
  <c r="DF810" i="5"/>
  <c r="DR810" i="5"/>
  <c r="Q976" i="5"/>
  <c r="BM19" i="20"/>
  <c r="EC34" i="3"/>
  <c r="EC35" i="3" s="1"/>
  <c r="EC33" i="3"/>
  <c r="AW810" i="5"/>
  <c r="BG817" i="5"/>
  <c r="DU755" i="5"/>
  <c r="S116" i="20"/>
  <c r="L151" i="21" s="1"/>
  <c r="BT976" i="5"/>
  <c r="L46" i="34"/>
  <c r="J21" i="15"/>
  <c r="K313" i="5"/>
  <c r="K231" i="5"/>
  <c r="R449" i="19" s="1"/>
  <c r="K230" i="5"/>
  <c r="K219" i="5"/>
  <c r="R448" i="19"/>
  <c r="K337" i="5"/>
  <c r="J50" i="15" s="1"/>
  <c r="N300" i="5"/>
  <c r="BP712" i="5"/>
  <c r="D9" i="14"/>
  <c r="BD810" i="5"/>
  <c r="BY89" i="21"/>
  <c r="BY17" i="21"/>
  <c r="BY16" i="21"/>
  <c r="I976" i="5"/>
  <c r="AS976" i="5"/>
  <c r="AS76" i="20"/>
  <c r="CY76" i="20"/>
  <c r="AU76" i="20"/>
  <c r="CW755" i="5"/>
  <c r="DF89" i="21"/>
  <c r="DF17" i="21"/>
  <c r="DF16" i="21"/>
  <c r="F129" i="18"/>
  <c r="E424" i="5"/>
  <c r="CY89" i="21"/>
  <c r="CY17" i="21"/>
  <c r="CY16" i="21"/>
  <c r="DU816" i="5"/>
  <c r="DU818" i="5" s="1"/>
  <c r="DI816" i="5"/>
  <c r="DI818" i="5" s="1"/>
  <c r="CW816" i="5"/>
  <c r="CW818" i="5" s="1"/>
  <c r="CK816" i="5"/>
  <c r="CK818" i="5" s="1"/>
  <c r="BY816" i="5"/>
  <c r="BM816" i="5"/>
  <c r="BA816" i="5"/>
  <c r="AO816" i="5"/>
  <c r="E816" i="5"/>
  <c r="E818" i="5" s="1"/>
  <c r="EF816" i="5"/>
  <c r="DT816" i="5"/>
  <c r="DH816" i="5"/>
  <c r="CV816" i="5"/>
  <c r="CJ816" i="5"/>
  <c r="BX816" i="5"/>
  <c r="BL816" i="5"/>
  <c r="AZ816" i="5"/>
  <c r="AN816" i="5"/>
  <c r="EE809" i="5"/>
  <c r="EE811" i="5" s="1"/>
  <c r="EE812" i="5" s="1"/>
  <c r="DS809" i="5"/>
  <c r="DG809" i="5"/>
  <c r="CU809" i="5"/>
  <c r="CI809" i="5"/>
  <c r="BW809" i="5"/>
  <c r="BK809" i="5"/>
  <c r="AY809" i="5"/>
  <c r="AM809" i="5"/>
  <c r="ED802" i="5"/>
  <c r="ED804" i="5" s="1"/>
  <c r="ED805" i="5" s="1"/>
  <c r="DR802" i="5"/>
  <c r="DR804" i="5" s="1"/>
  <c r="DR805" i="5" s="1"/>
  <c r="DF802" i="5"/>
  <c r="DF804" i="5" s="1"/>
  <c r="DF805" i="5" s="1"/>
  <c r="CT802" i="5"/>
  <c r="CT804" i="5" s="1"/>
  <c r="CT805" i="5" s="1"/>
  <c r="CH802" i="5"/>
  <c r="CH804" i="5" s="1"/>
  <c r="CH805" i="5" s="1"/>
  <c r="BV802" i="5"/>
  <c r="BV804" i="5" s="1"/>
  <c r="BV805" i="5" s="1"/>
  <c r="BJ802" i="5"/>
  <c r="BJ804" i="5" s="1"/>
  <c r="BJ805" i="5" s="1"/>
  <c r="AX802" i="5"/>
  <c r="AX804" i="5" s="1"/>
  <c r="AX805" i="5" s="1"/>
  <c r="AL802" i="5"/>
  <c r="AL804" i="5" s="1"/>
  <c r="AL805" i="5" s="1"/>
  <c r="DW816" i="5"/>
  <c r="DW818" i="5" s="1"/>
  <c r="DG816" i="5"/>
  <c r="CS816" i="5"/>
  <c r="CE816" i="5"/>
  <c r="BQ816" i="5"/>
  <c r="BC816" i="5"/>
  <c r="AM816" i="5"/>
  <c r="EA809" i="5"/>
  <c r="EA811" i="5" s="1"/>
  <c r="EA812" i="5" s="1"/>
  <c r="DN809" i="5"/>
  <c r="DA809" i="5"/>
  <c r="CN809" i="5"/>
  <c r="CA809" i="5"/>
  <c r="BN809" i="5"/>
  <c r="BA809" i="5"/>
  <c r="AN809" i="5"/>
  <c r="DT802" i="5"/>
  <c r="DT804" i="5" s="1"/>
  <c r="DT805" i="5" s="1"/>
  <c r="DG802" i="5"/>
  <c r="DG804" i="5" s="1"/>
  <c r="DG805" i="5" s="1"/>
  <c r="CS802" i="5"/>
  <c r="CS804" i="5" s="1"/>
  <c r="CS805" i="5" s="1"/>
  <c r="CF802" i="5"/>
  <c r="CF804" i="5" s="1"/>
  <c r="CF805" i="5" s="1"/>
  <c r="BS802" i="5"/>
  <c r="BS804" i="5" s="1"/>
  <c r="BS805" i="5" s="1"/>
  <c r="BF802" i="5"/>
  <c r="BF804" i="5" s="1"/>
  <c r="BF805" i="5" s="1"/>
  <c r="AS802" i="5"/>
  <c r="AS804" i="5" s="1"/>
  <c r="AS805" i="5" s="1"/>
  <c r="DZ795" i="5"/>
  <c r="DN795" i="5"/>
  <c r="DN797" i="5" s="1"/>
  <c r="DN798" i="5" s="1"/>
  <c r="DB795" i="5"/>
  <c r="CP795" i="5"/>
  <c r="CD795" i="5"/>
  <c r="BR795" i="5"/>
  <c r="BF795" i="5"/>
  <c r="AT795" i="5"/>
  <c r="AH795" i="5"/>
  <c r="V795" i="5"/>
  <c r="J795" i="5"/>
  <c r="DV816" i="5"/>
  <c r="DF816" i="5"/>
  <c r="DF818" i="5" s="1"/>
  <c r="CR816" i="5"/>
  <c r="CD816" i="5"/>
  <c r="BP816" i="5"/>
  <c r="BB816" i="5"/>
  <c r="AL816" i="5"/>
  <c r="DZ809" i="5"/>
  <c r="DM809" i="5"/>
  <c r="DM811" i="5" s="1"/>
  <c r="DM812" i="5" s="1"/>
  <c r="CZ809" i="5"/>
  <c r="CZ811" i="5" s="1"/>
  <c r="CZ812" i="5" s="1"/>
  <c r="CM809" i="5"/>
  <c r="BZ809" i="5"/>
  <c r="BM809" i="5"/>
  <c r="AZ809" i="5"/>
  <c r="AL809" i="5"/>
  <c r="EF802" i="5"/>
  <c r="EF804" i="5" s="1"/>
  <c r="EF805" i="5" s="1"/>
  <c r="DS802" i="5"/>
  <c r="DS804" i="5" s="1"/>
  <c r="DS805" i="5" s="1"/>
  <c r="DE802" i="5"/>
  <c r="DE804" i="5" s="1"/>
  <c r="DE805" i="5" s="1"/>
  <c r="CR802" i="5"/>
  <c r="CR804" i="5" s="1"/>
  <c r="CR805" i="5" s="1"/>
  <c r="CE802" i="5"/>
  <c r="CE804" i="5" s="1"/>
  <c r="CE805" i="5" s="1"/>
  <c r="BR802" i="5"/>
  <c r="BR804" i="5" s="1"/>
  <c r="BR805" i="5" s="1"/>
  <c r="BE802" i="5"/>
  <c r="BE804" i="5" s="1"/>
  <c r="BE805" i="5" s="1"/>
  <c r="AR802" i="5"/>
  <c r="AR804" i="5" s="1"/>
  <c r="AR805" i="5" s="1"/>
  <c r="E802" i="5"/>
  <c r="E804" i="5" s="1"/>
  <c r="E805" i="5" s="1"/>
  <c r="F801" i="5" s="1"/>
  <c r="DY795" i="5"/>
  <c r="DY797" i="5" s="1"/>
  <c r="DY798" i="5" s="1"/>
  <c r="DM795" i="5"/>
  <c r="DA795" i="5"/>
  <c r="CO795" i="5"/>
  <c r="CC795" i="5"/>
  <c r="BQ795" i="5"/>
  <c r="BE795" i="5"/>
  <c r="AS795" i="5"/>
  <c r="AG795" i="5"/>
  <c r="U795" i="5"/>
  <c r="I795" i="5"/>
  <c r="DS816" i="5"/>
  <c r="DE816" i="5"/>
  <c r="CQ816" i="5"/>
  <c r="CC816" i="5"/>
  <c r="BO816" i="5"/>
  <c r="AY816" i="5"/>
  <c r="DY809" i="5"/>
  <c r="DL809" i="5"/>
  <c r="CY809" i="5"/>
  <c r="CL809" i="5"/>
  <c r="CL811" i="5" s="1"/>
  <c r="CL812" i="5" s="1"/>
  <c r="BY809" i="5"/>
  <c r="BL809" i="5"/>
  <c r="AX809" i="5"/>
  <c r="EE802" i="5"/>
  <c r="EE804" i="5" s="1"/>
  <c r="EE805" i="5" s="1"/>
  <c r="DQ802" i="5"/>
  <c r="DQ804" i="5" s="1"/>
  <c r="DQ805" i="5" s="1"/>
  <c r="DD802" i="5"/>
  <c r="DD804" i="5" s="1"/>
  <c r="DD805" i="5" s="1"/>
  <c r="CQ802" i="5"/>
  <c r="CQ804" i="5" s="1"/>
  <c r="CQ805" i="5" s="1"/>
  <c r="CD802" i="5"/>
  <c r="CD804" i="5" s="1"/>
  <c r="CD805" i="5" s="1"/>
  <c r="BQ802" i="5"/>
  <c r="BQ804" i="5" s="1"/>
  <c r="BQ805" i="5" s="1"/>
  <c r="BD802" i="5"/>
  <c r="BD804" i="5" s="1"/>
  <c r="BD805" i="5" s="1"/>
  <c r="AQ802" i="5"/>
  <c r="AQ804" i="5" s="1"/>
  <c r="AQ805" i="5" s="1"/>
  <c r="DX795" i="5"/>
  <c r="DL795" i="5"/>
  <c r="CZ795" i="5"/>
  <c r="CN795" i="5"/>
  <c r="CB795" i="5"/>
  <c r="BP795" i="5"/>
  <c r="BD795" i="5"/>
  <c r="AR795" i="5"/>
  <c r="AF795" i="5"/>
  <c r="T795" i="5"/>
  <c r="H795" i="5"/>
  <c r="DR816" i="5"/>
  <c r="DD816" i="5"/>
  <c r="DD818" i="5" s="1"/>
  <c r="CP816" i="5"/>
  <c r="CP818" i="5" s="1"/>
  <c r="CB816" i="5"/>
  <c r="BN816" i="5"/>
  <c r="AX816" i="5"/>
  <c r="DX809" i="5"/>
  <c r="DK809" i="5"/>
  <c r="DK811" i="5" s="1"/>
  <c r="DK812" i="5" s="1"/>
  <c r="CX809" i="5"/>
  <c r="CX811" i="5" s="1"/>
  <c r="CX812" i="5" s="1"/>
  <c r="CK809" i="5"/>
  <c r="BX809" i="5"/>
  <c r="BJ809" i="5"/>
  <c r="AW809" i="5"/>
  <c r="EC802" i="5"/>
  <c r="EC804" i="5" s="1"/>
  <c r="EC805" i="5" s="1"/>
  <c r="DP802" i="5"/>
  <c r="DP804" i="5" s="1"/>
  <c r="DP805" i="5" s="1"/>
  <c r="DC802" i="5"/>
  <c r="DC804" i="5" s="1"/>
  <c r="DC805" i="5" s="1"/>
  <c r="CP802" i="5"/>
  <c r="CP804" i="5" s="1"/>
  <c r="CP805" i="5" s="1"/>
  <c r="CC802" i="5"/>
  <c r="CC804" i="5" s="1"/>
  <c r="CC805" i="5" s="1"/>
  <c r="BP802" i="5"/>
  <c r="BP804" i="5" s="1"/>
  <c r="BP805" i="5" s="1"/>
  <c r="BC802" i="5"/>
  <c r="BC804" i="5" s="1"/>
  <c r="BC805" i="5" s="1"/>
  <c r="AP802" i="5"/>
  <c r="AP804" i="5" s="1"/>
  <c r="AP805" i="5" s="1"/>
  <c r="DW795" i="5"/>
  <c r="DK795" i="5"/>
  <c r="CY795" i="5"/>
  <c r="CM795" i="5"/>
  <c r="CA795" i="5"/>
  <c r="BO795" i="5"/>
  <c r="BC795" i="5"/>
  <c r="AQ795" i="5"/>
  <c r="AE795" i="5"/>
  <c r="S795" i="5"/>
  <c r="G795" i="5"/>
  <c r="EE816" i="5"/>
  <c r="DQ816" i="5"/>
  <c r="DQ818" i="5" s="1"/>
  <c r="DC816" i="5"/>
  <c r="DC818" i="5" s="1"/>
  <c r="CO816" i="5"/>
  <c r="CO818" i="5" s="1"/>
  <c r="CA816" i="5"/>
  <c r="BK816" i="5"/>
  <c r="AW816" i="5"/>
  <c r="DW809" i="5"/>
  <c r="DJ809" i="5"/>
  <c r="CW809" i="5"/>
  <c r="CJ809" i="5"/>
  <c r="BV809" i="5"/>
  <c r="BI809" i="5"/>
  <c r="AV809" i="5"/>
  <c r="EB802" i="5"/>
  <c r="EB804" i="5" s="1"/>
  <c r="EB805" i="5" s="1"/>
  <c r="DO802" i="5"/>
  <c r="DO804" i="5" s="1"/>
  <c r="DO805" i="5" s="1"/>
  <c r="DB802" i="5"/>
  <c r="DB804" i="5" s="1"/>
  <c r="DB805" i="5" s="1"/>
  <c r="CO802" i="5"/>
  <c r="CO804" i="5" s="1"/>
  <c r="CO805" i="5" s="1"/>
  <c r="CB802" i="5"/>
  <c r="CB804" i="5" s="1"/>
  <c r="CB805" i="5" s="1"/>
  <c r="BO802" i="5"/>
  <c r="BO804" i="5" s="1"/>
  <c r="BO805" i="5" s="1"/>
  <c r="BB802" i="5"/>
  <c r="BB804" i="5" s="1"/>
  <c r="BB805" i="5" s="1"/>
  <c r="AO802" i="5"/>
  <c r="AO804" i="5" s="1"/>
  <c r="AO805" i="5" s="1"/>
  <c r="DV795" i="5"/>
  <c r="DV797" i="5" s="1"/>
  <c r="DV798" i="5" s="1"/>
  <c r="DJ795" i="5"/>
  <c r="DJ797" i="5" s="1"/>
  <c r="DJ798" i="5" s="1"/>
  <c r="CX795" i="5"/>
  <c r="CL795" i="5"/>
  <c r="BZ795" i="5"/>
  <c r="BN795" i="5"/>
  <c r="BB795" i="5"/>
  <c r="AP795" i="5"/>
  <c r="AD795" i="5"/>
  <c r="R795" i="5"/>
  <c r="F795" i="5"/>
  <c r="ED816" i="5"/>
  <c r="ED818" i="5" s="1"/>
  <c r="DP816" i="5"/>
  <c r="DB816" i="5"/>
  <c r="CN816" i="5"/>
  <c r="CN818" i="5" s="1"/>
  <c r="BZ816" i="5"/>
  <c r="BJ816" i="5"/>
  <c r="AV816" i="5"/>
  <c r="DV809" i="5"/>
  <c r="DI809" i="5"/>
  <c r="CV809" i="5"/>
  <c r="CH809" i="5"/>
  <c r="BU809" i="5"/>
  <c r="BH809" i="5"/>
  <c r="AU809" i="5"/>
  <c r="EA802" i="5"/>
  <c r="EA804" i="5" s="1"/>
  <c r="EA805" i="5" s="1"/>
  <c r="DN802" i="5"/>
  <c r="DN804" i="5" s="1"/>
  <c r="DN805" i="5" s="1"/>
  <c r="DA802" i="5"/>
  <c r="DA804" i="5" s="1"/>
  <c r="DA805" i="5" s="1"/>
  <c r="CN802" i="5"/>
  <c r="CN804" i="5" s="1"/>
  <c r="CN805" i="5" s="1"/>
  <c r="CA802" i="5"/>
  <c r="CA804" i="5" s="1"/>
  <c r="CA805" i="5" s="1"/>
  <c r="BN802" i="5"/>
  <c r="BN804" i="5" s="1"/>
  <c r="BN805" i="5" s="1"/>
  <c r="BA802" i="5"/>
  <c r="BA804" i="5" s="1"/>
  <c r="BA805" i="5" s="1"/>
  <c r="AN802" i="5"/>
  <c r="AN804" i="5" s="1"/>
  <c r="AN805" i="5" s="1"/>
  <c r="DU795" i="5"/>
  <c r="DI795" i="5"/>
  <c r="CW795" i="5"/>
  <c r="CK795" i="5"/>
  <c r="BY795" i="5"/>
  <c r="BM795" i="5"/>
  <c r="BA795" i="5"/>
  <c r="AO795" i="5"/>
  <c r="AC795" i="5"/>
  <c r="Q795" i="5"/>
  <c r="E795" i="5"/>
  <c r="EC816" i="5"/>
  <c r="DO816" i="5"/>
  <c r="DO818" i="5" s="1"/>
  <c r="DA816" i="5"/>
  <c r="DA818" i="5" s="1"/>
  <c r="CM816" i="5"/>
  <c r="CM818" i="5" s="1"/>
  <c r="BW816" i="5"/>
  <c r="BI816" i="5"/>
  <c r="AU816" i="5"/>
  <c r="DU809" i="5"/>
  <c r="DH809" i="5"/>
  <c r="DH811" i="5" s="1"/>
  <c r="DH812" i="5" s="1"/>
  <c r="CT809" i="5"/>
  <c r="CT811" i="5" s="1"/>
  <c r="CT812" i="5" s="1"/>
  <c r="CG809" i="5"/>
  <c r="BT809" i="5"/>
  <c r="BG809" i="5"/>
  <c r="AT809" i="5"/>
  <c r="DZ802" i="5"/>
  <c r="DZ804" i="5" s="1"/>
  <c r="DZ805" i="5" s="1"/>
  <c r="DM802" i="5"/>
  <c r="DM804" i="5" s="1"/>
  <c r="DM805" i="5" s="1"/>
  <c r="CZ802" i="5"/>
  <c r="CZ804" i="5" s="1"/>
  <c r="CZ805" i="5" s="1"/>
  <c r="CM802" i="5"/>
  <c r="CM804" i="5" s="1"/>
  <c r="CM805" i="5" s="1"/>
  <c r="BZ802" i="5"/>
  <c r="BZ804" i="5" s="1"/>
  <c r="BZ805" i="5" s="1"/>
  <c r="BM802" i="5"/>
  <c r="BM804" i="5" s="1"/>
  <c r="BM805" i="5" s="1"/>
  <c r="AZ802" i="5"/>
  <c r="AZ804" i="5" s="1"/>
  <c r="AZ805" i="5" s="1"/>
  <c r="AM802" i="5"/>
  <c r="AM804" i="5" s="1"/>
  <c r="AM805" i="5" s="1"/>
  <c r="EF795" i="5"/>
  <c r="DT795" i="5"/>
  <c r="DT797" i="5" s="1"/>
  <c r="DT798" i="5" s="1"/>
  <c r="DH795" i="5"/>
  <c r="CV795" i="5"/>
  <c r="CV797" i="5" s="1"/>
  <c r="CV798" i="5" s="1"/>
  <c r="CJ795" i="5"/>
  <c r="BX795" i="5"/>
  <c r="BL795" i="5"/>
  <c r="AZ795" i="5"/>
  <c r="AN795" i="5"/>
  <c r="AB795" i="5"/>
  <c r="P795" i="5"/>
  <c r="EB816" i="5"/>
  <c r="EB818" i="5" s="1"/>
  <c r="DN816" i="5"/>
  <c r="CZ816" i="5"/>
  <c r="CL816" i="5"/>
  <c r="BV816" i="5"/>
  <c r="BH816" i="5"/>
  <c r="AT816" i="5"/>
  <c r="DT809" i="5"/>
  <c r="DF809" i="5"/>
  <c r="CS809" i="5"/>
  <c r="CF809" i="5"/>
  <c r="BS809" i="5"/>
  <c r="BF809" i="5"/>
  <c r="AS809" i="5"/>
  <c r="DY802" i="5"/>
  <c r="DY804" i="5" s="1"/>
  <c r="DY805" i="5" s="1"/>
  <c r="DL802" i="5"/>
  <c r="DL804" i="5" s="1"/>
  <c r="DL805" i="5" s="1"/>
  <c r="CY802" i="5"/>
  <c r="CY804" i="5" s="1"/>
  <c r="CY805" i="5" s="1"/>
  <c r="CL802" i="5"/>
  <c r="CL804" i="5" s="1"/>
  <c r="CL805" i="5" s="1"/>
  <c r="BY802" i="5"/>
  <c r="BY804" i="5" s="1"/>
  <c r="BY805" i="5" s="1"/>
  <c r="BL802" i="5"/>
  <c r="BL804" i="5" s="1"/>
  <c r="BL805" i="5" s="1"/>
  <c r="AY802" i="5"/>
  <c r="AY804" i="5" s="1"/>
  <c r="AY805" i="5" s="1"/>
  <c r="EE795" i="5"/>
  <c r="DS795" i="5"/>
  <c r="DS797" i="5" s="1"/>
  <c r="DS798" i="5" s="1"/>
  <c r="DG795" i="5"/>
  <c r="DG797" i="5" s="1"/>
  <c r="DG798" i="5" s="1"/>
  <c r="CU795" i="5"/>
  <c r="CI795" i="5"/>
  <c r="BW795" i="5"/>
  <c r="BK795" i="5"/>
  <c r="AY795" i="5"/>
  <c r="AM795" i="5"/>
  <c r="AA795" i="5"/>
  <c r="O795" i="5"/>
  <c r="EA816" i="5"/>
  <c r="DM816" i="5"/>
  <c r="CY816" i="5"/>
  <c r="CY818" i="5" s="1"/>
  <c r="CI816" i="5"/>
  <c r="BU816" i="5"/>
  <c r="BG816" i="5"/>
  <c r="AS816" i="5"/>
  <c r="EF809" i="5"/>
  <c r="EF811" i="5" s="1"/>
  <c r="EF812" i="5" s="1"/>
  <c r="DR809" i="5"/>
  <c r="DE809" i="5"/>
  <c r="DE811" i="5" s="1"/>
  <c r="DE812" i="5" s="1"/>
  <c r="CR809" i="5"/>
  <c r="CE809" i="5"/>
  <c r="BR809" i="5"/>
  <c r="BE809" i="5"/>
  <c r="AR809" i="5"/>
  <c r="E809" i="5"/>
  <c r="E811" i="5" s="1"/>
  <c r="E812" i="5" s="1"/>
  <c r="F808" i="5" s="1"/>
  <c r="F809" i="5" s="1"/>
  <c r="DX802" i="5"/>
  <c r="DX804" i="5" s="1"/>
  <c r="DX805" i="5" s="1"/>
  <c r="DK802" i="5"/>
  <c r="DK804" i="5" s="1"/>
  <c r="DK805" i="5" s="1"/>
  <c r="CX802" i="5"/>
  <c r="CX804" i="5" s="1"/>
  <c r="CX805" i="5" s="1"/>
  <c r="CK802" i="5"/>
  <c r="CK804" i="5" s="1"/>
  <c r="CK805" i="5" s="1"/>
  <c r="BX802" i="5"/>
  <c r="BX804" i="5" s="1"/>
  <c r="BX805" i="5" s="1"/>
  <c r="BK802" i="5"/>
  <c r="BK804" i="5" s="1"/>
  <c r="BK805" i="5" s="1"/>
  <c r="AW802" i="5"/>
  <c r="AW804" i="5" s="1"/>
  <c r="AW805" i="5" s="1"/>
  <c r="ED795" i="5"/>
  <c r="DR795" i="5"/>
  <c r="DR797" i="5" s="1"/>
  <c r="DR798" i="5" s="1"/>
  <c r="DF795" i="5"/>
  <c r="CT795" i="5"/>
  <c r="CH795" i="5"/>
  <c r="BV795" i="5"/>
  <c r="BJ795" i="5"/>
  <c r="AX795" i="5"/>
  <c r="AL795" i="5"/>
  <c r="Z795" i="5"/>
  <c r="N795" i="5"/>
  <c r="DZ816" i="5"/>
  <c r="DZ818" i="5" s="1"/>
  <c r="DL816" i="5"/>
  <c r="DL818" i="5" s="1"/>
  <c r="CX816" i="5"/>
  <c r="CH816" i="5"/>
  <c r="BT816" i="5"/>
  <c r="BF816" i="5"/>
  <c r="AR816" i="5"/>
  <c r="ED809" i="5"/>
  <c r="DQ809" i="5"/>
  <c r="DD809" i="5"/>
  <c r="CQ809" i="5"/>
  <c r="CD809" i="5"/>
  <c r="BQ809" i="5"/>
  <c r="BD809" i="5"/>
  <c r="AQ809" i="5"/>
  <c r="DW802" i="5"/>
  <c r="DW804" i="5" s="1"/>
  <c r="DW805" i="5" s="1"/>
  <c r="DJ802" i="5"/>
  <c r="DJ804" i="5" s="1"/>
  <c r="DJ805" i="5" s="1"/>
  <c r="CW802" i="5"/>
  <c r="CW804" i="5" s="1"/>
  <c r="CW805" i="5" s="1"/>
  <c r="CJ802" i="5"/>
  <c r="CJ804" i="5" s="1"/>
  <c r="CJ805" i="5" s="1"/>
  <c r="BW802" i="5"/>
  <c r="BW804" i="5" s="1"/>
  <c r="BW805" i="5" s="1"/>
  <c r="BI802" i="5"/>
  <c r="BI804" i="5" s="1"/>
  <c r="BI805" i="5" s="1"/>
  <c r="AV802" i="5"/>
  <c r="AV804" i="5" s="1"/>
  <c r="AV805" i="5" s="1"/>
  <c r="EC795" i="5"/>
  <c r="EC797" i="5" s="1"/>
  <c r="EC798" i="5" s="1"/>
  <c r="DQ795" i="5"/>
  <c r="DE795" i="5"/>
  <c r="CS795" i="5"/>
  <c r="CS797" i="5" s="1"/>
  <c r="CS798" i="5" s="1"/>
  <c r="CG795" i="5"/>
  <c r="BU795" i="5"/>
  <c r="BI795" i="5"/>
  <c r="AW795" i="5"/>
  <c r="AK795" i="5"/>
  <c r="Y795" i="5"/>
  <c r="M795" i="5"/>
  <c r="DY816" i="5"/>
  <c r="DK816" i="5"/>
  <c r="CU816" i="5"/>
  <c r="CU818" i="5" s="1"/>
  <c r="CG816" i="5"/>
  <c r="BS816" i="5"/>
  <c r="BE816" i="5"/>
  <c r="AQ816" i="5"/>
  <c r="EC809" i="5"/>
  <c r="DP809" i="5"/>
  <c r="DP811" i="5" s="1"/>
  <c r="DP812" i="5" s="1"/>
  <c r="DC809" i="5"/>
  <c r="CP809" i="5"/>
  <c r="CC809" i="5"/>
  <c r="BP809" i="5"/>
  <c r="BC809" i="5"/>
  <c r="AP809" i="5"/>
  <c r="DV802" i="5"/>
  <c r="DV804" i="5" s="1"/>
  <c r="DV805" i="5" s="1"/>
  <c r="DI802" i="5"/>
  <c r="DI804" i="5" s="1"/>
  <c r="DI805" i="5" s="1"/>
  <c r="CV802" i="5"/>
  <c r="CV804" i="5" s="1"/>
  <c r="CV805" i="5" s="1"/>
  <c r="CI802" i="5"/>
  <c r="CI804" i="5" s="1"/>
  <c r="CI805" i="5" s="1"/>
  <c r="BU802" i="5"/>
  <c r="BU804" i="5" s="1"/>
  <c r="BU805" i="5" s="1"/>
  <c r="BH802" i="5"/>
  <c r="BH804" i="5" s="1"/>
  <c r="BH805" i="5" s="1"/>
  <c r="AU802" i="5"/>
  <c r="AU804" i="5" s="1"/>
  <c r="AU805" i="5" s="1"/>
  <c r="EB795" i="5"/>
  <c r="DP795" i="5"/>
  <c r="DD795" i="5"/>
  <c r="CR795" i="5"/>
  <c r="CR797" i="5" s="1"/>
  <c r="CR798" i="5" s="1"/>
  <c r="CF795" i="5"/>
  <c r="BT795" i="5"/>
  <c r="BH795" i="5"/>
  <c r="AV795" i="5"/>
  <c r="AJ795" i="5"/>
  <c r="X795" i="5"/>
  <c r="L795" i="5"/>
  <c r="DB809" i="5"/>
  <c r="DB811" i="5" s="1"/>
  <c r="DB812" i="5" s="1"/>
  <c r="DH802" i="5"/>
  <c r="DH804" i="5" s="1"/>
  <c r="DH805" i="5" s="1"/>
  <c r="W795" i="5"/>
  <c r="CO809" i="5"/>
  <c r="CU802" i="5"/>
  <c r="CU804" i="5" s="1"/>
  <c r="CU805" i="5" s="1"/>
  <c r="K795" i="5"/>
  <c r="CB809" i="5"/>
  <c r="CG802" i="5"/>
  <c r="CG804" i="5" s="1"/>
  <c r="CG805" i="5" s="1"/>
  <c r="DX816" i="5"/>
  <c r="DX818" i="5" s="1"/>
  <c r="BO809" i="5"/>
  <c r="BT802" i="5"/>
  <c r="BT804" i="5" s="1"/>
  <c r="BT805" i="5" s="1"/>
  <c r="EA795" i="5"/>
  <c r="DJ816" i="5"/>
  <c r="BB809" i="5"/>
  <c r="BG802" i="5"/>
  <c r="BG804" i="5" s="1"/>
  <c r="BG805" i="5" s="1"/>
  <c r="DO795" i="5"/>
  <c r="CT816" i="5"/>
  <c r="AO809" i="5"/>
  <c r="AT802" i="5"/>
  <c r="AT804" i="5" s="1"/>
  <c r="AT805" i="5" s="1"/>
  <c r="DC795" i="5"/>
  <c r="CF816" i="5"/>
  <c r="CQ795" i="5"/>
  <c r="CQ797" i="5" s="1"/>
  <c r="CQ798" i="5" s="1"/>
  <c r="BR816" i="5"/>
  <c r="CE795" i="5"/>
  <c r="BD816" i="5"/>
  <c r="BS795" i="5"/>
  <c r="AP816" i="5"/>
  <c r="BG795" i="5"/>
  <c r="EB809" i="5"/>
  <c r="AU795" i="5"/>
  <c r="AI795" i="5"/>
  <c r="DU802" i="5"/>
  <c r="DU804" i="5" s="1"/>
  <c r="DU805" i="5" s="1"/>
  <c r="DO809" i="5"/>
  <c r="CI817" i="5"/>
  <c r="CK755" i="5"/>
  <c r="X976" i="5"/>
  <c r="BB976" i="5"/>
  <c r="DS951" i="5"/>
  <c r="I420" i="5"/>
  <c r="EB755" i="5"/>
  <c r="AF758" i="5"/>
  <c r="F951" i="5"/>
  <c r="CM951" i="5"/>
  <c r="CY976" i="5"/>
  <c r="DG817" i="5"/>
  <c r="BP89" i="21"/>
  <c r="BP16" i="21"/>
  <c r="BP17" i="21"/>
  <c r="DL755" i="5"/>
  <c r="DC89" i="21"/>
  <c r="DC16" i="21"/>
  <c r="DC17" i="21"/>
  <c r="DE976" i="5"/>
  <c r="EC837" i="5"/>
  <c r="EC838" i="5" s="1"/>
  <c r="DW837" i="5"/>
  <c r="DW838" i="5" s="1"/>
  <c r="DW839" i="5" s="1"/>
  <c r="DQ837" i="5"/>
  <c r="DQ838" i="5" s="1"/>
  <c r="DE837" i="5"/>
  <c r="DE838" i="5" s="1"/>
  <c r="DE839" i="5" s="1"/>
  <c r="CY837" i="5"/>
  <c r="CY838" i="5" s="1"/>
  <c r="CG837" i="5"/>
  <c r="CG838" i="5" s="1"/>
  <c r="BU837" i="5"/>
  <c r="BU838" i="5" s="1"/>
  <c r="BU839" i="5" s="1"/>
  <c r="BO837" i="5"/>
  <c r="BO838" i="5" s="1"/>
  <c r="BI837" i="5"/>
  <c r="BI838" i="5" s="1"/>
  <c r="AK837" i="5"/>
  <c r="AK838" i="5" s="1"/>
  <c r="AK839" i="5" s="1"/>
  <c r="Y837" i="5"/>
  <c r="Y838" i="5" s="1"/>
  <c r="Y839" i="5" s="1"/>
  <c r="M837" i="5"/>
  <c r="M838" i="5" s="1"/>
  <c r="M839" i="5" s="1"/>
  <c r="AT810" i="5"/>
  <c r="BR796" i="5"/>
  <c r="BJ755" i="5"/>
  <c r="CT89" i="21"/>
  <c r="CT17" i="21"/>
  <c r="CT16" i="21"/>
  <c r="DU89" i="21"/>
  <c r="DU17" i="21"/>
  <c r="DU16" i="21"/>
  <c r="AK976" i="5"/>
  <c r="BR951" i="5"/>
  <c r="CW810" i="5"/>
  <c r="DK976" i="5"/>
  <c r="AV810" i="5"/>
  <c r="Q32" i="2"/>
  <c r="E832" i="5"/>
  <c r="Z951" i="5"/>
  <c r="CQ951" i="5"/>
  <c r="BP19" i="20"/>
  <c r="E21" i="15"/>
  <c r="F313" i="5"/>
  <c r="F231" i="5"/>
  <c r="R94" i="19" s="1"/>
  <c r="F230" i="5"/>
  <c r="F219" i="5"/>
  <c r="R93" i="19"/>
  <c r="F337" i="5"/>
  <c r="E50" i="15" s="1"/>
  <c r="W976" i="5"/>
  <c r="BJ976" i="5"/>
  <c r="CW976" i="5"/>
  <c r="CZ976" i="5"/>
  <c r="R21" i="19"/>
  <c r="DL80" i="20"/>
  <c r="DL81" i="20" s="1"/>
  <c r="DL82" i="20" s="1"/>
  <c r="Y58" i="2"/>
  <c r="G881" i="5"/>
  <c r="AL976" i="5"/>
  <c r="Y116" i="20"/>
  <c r="R151" i="21" s="1"/>
  <c r="CG817" i="5"/>
  <c r="EE755" i="5"/>
  <c r="DI89" i="21"/>
  <c r="DI16" i="21"/>
  <c r="DI17" i="21"/>
  <c r="DT89" i="21"/>
  <c r="DT17" i="21"/>
  <c r="DT16" i="21"/>
  <c r="BV976" i="5"/>
  <c r="CE951" i="5"/>
  <c r="DL951" i="5"/>
  <c r="M21" i="15"/>
  <c r="N313" i="5"/>
  <c r="N231" i="5"/>
  <c r="N230" i="5"/>
  <c r="N219" i="5"/>
  <c r="DW89" i="21"/>
  <c r="DW16" i="21"/>
  <c r="DW17" i="21"/>
  <c r="CO755" i="5"/>
  <c r="DD89" i="21"/>
  <c r="DD17" i="21"/>
  <c r="DD16" i="21"/>
  <c r="AV951" i="5"/>
  <c r="AR817" i="5"/>
  <c r="BP810" i="5"/>
  <c r="CP796" i="5"/>
  <c r="L420" i="5"/>
  <c r="BE951" i="5"/>
  <c r="CU951" i="5"/>
  <c r="BG755" i="5"/>
  <c r="AY976" i="5"/>
  <c r="DU19" i="20"/>
  <c r="BO19" i="20"/>
  <c r="DA89" i="21"/>
  <c r="DA17" i="21"/>
  <c r="DA16" i="21"/>
  <c r="BK89" i="21"/>
  <c r="BK16" i="21"/>
  <c r="BK17" i="21"/>
  <c r="AY951" i="5"/>
  <c r="AY810" i="5"/>
  <c r="CM89" i="21"/>
  <c r="CM17" i="21"/>
  <c r="CM16" i="21"/>
  <c r="DX755" i="5"/>
  <c r="BI755" i="5"/>
  <c r="U976" i="5"/>
  <c r="DP951" i="5"/>
  <c r="EF89" i="21"/>
  <c r="EF17" i="21"/>
  <c r="EF16" i="21"/>
  <c r="CD976" i="5"/>
  <c r="AM817" i="5"/>
  <c r="CR89" i="21"/>
  <c r="CR17" i="21"/>
  <c r="CR16" i="21"/>
  <c r="L758" i="5"/>
  <c r="P951" i="5"/>
  <c r="BL976" i="5"/>
  <c r="BU951" i="5"/>
  <c r="R327" i="19"/>
  <c r="DK837" i="5"/>
  <c r="DK838" i="5" s="1"/>
  <c r="DK839" i="5" s="1"/>
  <c r="CS837" i="5"/>
  <c r="CS838" i="5" s="1"/>
  <c r="CS839" i="5" s="1"/>
  <c r="CM837" i="5"/>
  <c r="CM838" i="5" s="1"/>
  <c r="CM839" i="5" s="1"/>
  <c r="CA837" i="5"/>
  <c r="CA838" i="5" s="1"/>
  <c r="BC837" i="5"/>
  <c r="AE837" i="5"/>
  <c r="AE838" i="5" s="1"/>
  <c r="AE839" i="5" s="1"/>
  <c r="S837" i="5"/>
  <c r="S838" i="5" s="1"/>
  <c r="S839" i="5" s="1"/>
  <c r="E837" i="5"/>
  <c r="E838" i="5" s="1"/>
  <c r="E839" i="5" s="1"/>
  <c r="BF796" i="5"/>
  <c r="DW796" i="5"/>
  <c r="W758" i="5"/>
  <c r="AH758" i="5"/>
  <c r="BX976" i="5"/>
  <c r="BK71" i="20"/>
  <c r="BK72" i="20" s="1"/>
  <c r="BK74" i="20" s="1"/>
  <c r="BK51" i="20"/>
  <c r="BK21" i="20"/>
  <c r="BK22" i="20" s="1"/>
  <c r="BJ5" i="18"/>
  <c r="BL714" i="5"/>
  <c r="F420" i="5"/>
  <c r="Q758" i="5"/>
  <c r="BH89" i="21"/>
  <c r="BH17" i="21"/>
  <c r="BH16" i="21"/>
  <c r="BS89" i="21"/>
  <c r="BS17" i="21"/>
  <c r="BS16" i="21"/>
  <c r="BY796" i="5"/>
  <c r="BJ16" i="21"/>
  <c r="BJ89" i="21"/>
  <c r="BJ17" i="21"/>
  <c r="Z976" i="5"/>
  <c r="DR951" i="5"/>
  <c r="DX24" i="18"/>
  <c r="H274" i="18" s="1"/>
  <c r="DZ716" i="5"/>
  <c r="DX8" i="18" s="1"/>
  <c r="H258" i="18" s="1"/>
  <c r="EA610" i="5"/>
  <c r="DZ620" i="5"/>
  <c r="N266" i="5"/>
  <c r="DG89" i="21"/>
  <c r="DG17" i="21"/>
  <c r="DG16" i="21"/>
  <c r="DR89" i="21"/>
  <c r="DR17" i="21"/>
  <c r="DR16" i="21"/>
  <c r="EF619" i="5"/>
  <c r="BL796" i="5"/>
  <c r="BZ817" i="5"/>
  <c r="CX755" i="5"/>
  <c r="H951" i="5"/>
  <c r="AF951" i="5"/>
  <c r="BA976" i="5"/>
  <c r="BS976" i="5"/>
  <c r="CK951" i="5"/>
  <c r="H283" i="5"/>
  <c r="DH796" i="5"/>
  <c r="EI89" i="21"/>
  <c r="EI17" i="21"/>
  <c r="EI16" i="21"/>
  <c r="E1056" i="5"/>
  <c r="E1046" i="5"/>
  <c r="BG951" i="5"/>
  <c r="F423" i="5"/>
  <c r="AM796" i="5"/>
  <c r="CI796" i="5"/>
  <c r="DY89" i="21"/>
  <c r="DY16" i="21"/>
  <c r="DY17" i="21"/>
  <c r="BN69" i="20"/>
  <c r="AT758" i="5"/>
  <c r="H266" i="5"/>
  <c r="DP717" i="5"/>
  <c r="CO89" i="21"/>
  <c r="CO17" i="21"/>
  <c r="CO16" i="21"/>
  <c r="EB89" i="21"/>
  <c r="EB17" i="21"/>
  <c r="EB16" i="21"/>
  <c r="AA976" i="5"/>
  <c r="CX976" i="5"/>
  <c r="DP976" i="5"/>
  <c r="EC66" i="20"/>
  <c r="EC69" i="20" s="1"/>
  <c r="EC70" i="20"/>
  <c r="BW755" i="5"/>
  <c r="AB976" i="5"/>
  <c r="CS951" i="5"/>
  <c r="N424" i="5"/>
  <c r="AO758" i="5"/>
  <c r="DP89" i="21"/>
  <c r="DP16" i="21"/>
  <c r="DP17" i="21"/>
  <c r="DX69" i="20"/>
  <c r="EB837" i="5"/>
  <c r="EB838" i="5" s="1"/>
  <c r="DV837" i="5"/>
  <c r="DV838" i="5" s="1"/>
  <c r="DV839" i="5" s="1"/>
  <c r="DP837" i="5"/>
  <c r="DP838" i="5" s="1"/>
  <c r="DP839" i="5" s="1"/>
  <c r="DD837" i="5"/>
  <c r="CX837" i="5"/>
  <c r="CX838" i="5" s="1"/>
  <c r="CX839" i="5" s="1"/>
  <c r="CR837" i="5"/>
  <c r="CR838" i="5" s="1"/>
  <c r="CR839" i="5" s="1"/>
  <c r="CL837" i="5"/>
  <c r="CL838" i="5" s="1"/>
  <c r="CL839" i="5" s="1"/>
  <c r="BZ837" i="5"/>
  <c r="BZ838" i="5" s="1"/>
  <c r="BZ839" i="5" s="1"/>
  <c r="BN837" i="5"/>
  <c r="BN838" i="5" s="1"/>
  <c r="BH837" i="5"/>
  <c r="AJ837" i="5"/>
  <c r="AJ838" i="5" s="1"/>
  <c r="AJ839" i="5" s="1"/>
  <c r="X837" i="5"/>
  <c r="X838" i="5" s="1"/>
  <c r="X839" i="5" s="1"/>
  <c r="R837" i="5"/>
  <c r="R838" i="5" s="1"/>
  <c r="R839" i="5" s="1"/>
  <c r="L837" i="5"/>
  <c r="L838" i="5" s="1"/>
  <c r="L839" i="5" s="1"/>
  <c r="F837" i="5"/>
  <c r="F838" i="5" s="1"/>
  <c r="F839" i="5" s="1"/>
  <c r="BA755" i="5"/>
  <c r="BN89" i="21"/>
  <c r="BN17" i="21"/>
  <c r="BN16" i="21"/>
  <c r="S976" i="5"/>
  <c r="BX951" i="5"/>
  <c r="DB951" i="5"/>
  <c r="BY817" i="5"/>
  <c r="CA976" i="5"/>
  <c r="CT951" i="5"/>
  <c r="W951" i="5"/>
  <c r="AX951" i="5"/>
  <c r="BL20" i="20"/>
  <c r="BK4" i="18"/>
  <c r="BM692" i="5"/>
  <c r="BM697" i="5"/>
  <c r="AZ796" i="5"/>
  <c r="DY755" i="5"/>
  <c r="CJ810" i="5"/>
  <c r="DO951" i="5"/>
  <c r="CS89" i="21"/>
  <c r="CS17" i="21"/>
  <c r="CS16" i="21"/>
  <c r="BG796" i="5"/>
  <c r="CE810" i="5"/>
  <c r="DG755" i="5"/>
  <c r="CA755" i="5"/>
  <c r="DV755" i="5"/>
  <c r="O976" i="5"/>
  <c r="AD951" i="5"/>
  <c r="BH951" i="5"/>
  <c r="CU976" i="5"/>
  <c r="DD951" i="5"/>
  <c r="BI80" i="20"/>
  <c r="BI81" i="20" s="1"/>
  <c r="BI82" i="20" s="1"/>
  <c r="J230" i="18"/>
  <c r="DN6" i="18"/>
  <c r="J231" i="18" s="1"/>
  <c r="N758" i="5"/>
  <c r="BQ69" i="20"/>
  <c r="DX20" i="20"/>
  <c r="DW4" i="18"/>
  <c r="DY692" i="5"/>
  <c r="DY697" i="5"/>
  <c r="DO796" i="5"/>
  <c r="DF755" i="5"/>
  <c r="BZ796" i="5"/>
  <c r="EE817" i="5"/>
  <c r="BM89" i="21"/>
  <c r="BM17" i="21"/>
  <c r="BM16" i="21"/>
  <c r="E823" i="5"/>
  <c r="BW796" i="5"/>
  <c r="BY755" i="5"/>
  <c r="Z758" i="5"/>
  <c r="V976" i="5"/>
  <c r="AE976" i="5"/>
  <c r="M423" i="5"/>
  <c r="AS758" i="5"/>
  <c r="Q115" i="20"/>
  <c r="L21" i="15"/>
  <c r="M313" i="5"/>
  <c r="M231" i="5"/>
  <c r="R591" i="19" s="1"/>
  <c r="M230" i="5"/>
  <c r="M219" i="5"/>
  <c r="R590" i="19"/>
  <c r="M337" i="5"/>
  <c r="L50" i="15" s="1"/>
  <c r="P652" i="19"/>
  <c r="P677" i="19"/>
  <c r="DJ837" i="5"/>
  <c r="CF837" i="5"/>
  <c r="CF838" i="5" s="1"/>
  <c r="CF839" i="5" s="1"/>
  <c r="BT837" i="5"/>
  <c r="BB837" i="5"/>
  <c r="AD837" i="5"/>
  <c r="AD838" i="5" s="1"/>
  <c r="AD839" i="5" s="1"/>
  <c r="DY810" i="5"/>
  <c r="AY758" i="5"/>
  <c r="D399" i="19"/>
  <c r="Q328" i="19"/>
  <c r="R328" i="19" s="1"/>
  <c r="DA796" i="5"/>
  <c r="AB758" i="5"/>
  <c r="BZ755" i="5"/>
  <c r="CP976" i="5"/>
  <c r="BO796" i="5"/>
  <c r="E850" i="5"/>
  <c r="E849" i="5"/>
  <c r="F850" i="5"/>
  <c r="F849" i="5"/>
  <c r="H850" i="5"/>
  <c r="H849" i="5"/>
  <c r="G850" i="5"/>
  <c r="G849" i="5"/>
  <c r="I849" i="5"/>
  <c r="I850" i="5"/>
  <c r="J850" i="5"/>
  <c r="J849" i="5"/>
  <c r="K850" i="5"/>
  <c r="K849" i="5"/>
  <c r="L850" i="5"/>
  <c r="L849" i="5"/>
  <c r="M850" i="5"/>
  <c r="M849" i="5"/>
  <c r="N850" i="5"/>
  <c r="N849" i="5"/>
  <c r="O849" i="5"/>
  <c r="O850" i="5"/>
  <c r="P849" i="5"/>
  <c r="P850" i="5"/>
  <c r="Q850" i="5"/>
  <c r="Q849" i="5"/>
  <c r="R850" i="5"/>
  <c r="R849" i="5"/>
  <c r="S850" i="5"/>
  <c r="S849" i="5"/>
  <c r="T850" i="5"/>
  <c r="T849" i="5"/>
  <c r="U850" i="5"/>
  <c r="U849" i="5"/>
  <c r="V849" i="5"/>
  <c r="V850" i="5"/>
  <c r="W849" i="5"/>
  <c r="W850" i="5"/>
  <c r="X850" i="5"/>
  <c r="X849" i="5"/>
  <c r="Y850" i="5"/>
  <c r="Y849" i="5"/>
  <c r="Z849" i="5"/>
  <c r="Z850" i="5"/>
  <c r="AA850" i="5"/>
  <c r="AA849" i="5"/>
  <c r="AB850" i="5"/>
  <c r="AB849" i="5"/>
  <c r="AC850" i="5"/>
  <c r="AC849" i="5"/>
  <c r="AD850" i="5"/>
  <c r="AD849" i="5"/>
  <c r="AE850" i="5"/>
  <c r="AE849" i="5"/>
  <c r="AF850" i="5"/>
  <c r="AF849" i="5"/>
  <c r="AG849" i="5"/>
  <c r="AG850" i="5"/>
  <c r="AH850" i="5"/>
  <c r="AH849" i="5"/>
  <c r="AI850" i="5"/>
  <c r="AI849" i="5"/>
  <c r="AJ850" i="5"/>
  <c r="AJ849" i="5"/>
  <c r="AK850" i="5"/>
  <c r="AK849" i="5"/>
  <c r="AL849" i="5"/>
  <c r="AL850" i="5"/>
  <c r="AM850" i="5"/>
  <c r="AM849" i="5"/>
  <c r="AN850" i="5"/>
  <c r="AN849" i="5"/>
  <c r="AO850" i="5"/>
  <c r="AO849" i="5"/>
  <c r="AP850" i="5"/>
  <c r="AP849" i="5"/>
  <c r="AQ850" i="5"/>
  <c r="AQ849" i="5"/>
  <c r="AR850" i="5"/>
  <c r="AR849" i="5"/>
  <c r="AS850" i="5"/>
  <c r="AS849" i="5"/>
  <c r="AT849" i="5"/>
  <c r="AT850" i="5"/>
  <c r="AU849" i="5"/>
  <c r="AU850" i="5"/>
  <c r="AV850" i="5"/>
  <c r="AV849" i="5"/>
  <c r="AW849" i="5"/>
  <c r="AW850" i="5"/>
  <c r="AX850" i="5"/>
  <c r="AX849" i="5"/>
  <c r="AY850" i="5"/>
  <c r="AY849" i="5"/>
  <c r="AZ850" i="5"/>
  <c r="AZ849" i="5"/>
  <c r="BA849" i="5"/>
  <c r="T976" i="5"/>
  <c r="BD976" i="5"/>
  <c r="Q661" i="19"/>
  <c r="Q676" i="19"/>
  <c r="R659" i="19"/>
  <c r="BM955" i="5"/>
  <c r="E398" i="19"/>
  <c r="C20" i="30"/>
  <c r="J370" i="5"/>
  <c r="AI76" i="20"/>
  <c r="AI80" i="20"/>
  <c r="AI81" i="20" s="1"/>
  <c r="AI82" i="20" s="1"/>
  <c r="EC89" i="21"/>
  <c r="EC16" i="21"/>
  <c r="EC17" i="21"/>
  <c r="DB89" i="21"/>
  <c r="DB17" i="21"/>
  <c r="DB16" i="21"/>
  <c r="K951" i="5"/>
  <c r="AL951" i="5"/>
  <c r="BS951" i="5"/>
  <c r="CH976" i="5"/>
  <c r="BI817" i="5"/>
  <c r="H21" i="15"/>
  <c r="I313" i="5"/>
  <c r="I231" i="5"/>
  <c r="R307" i="19" s="1"/>
  <c r="I230" i="5"/>
  <c r="I219" i="5"/>
  <c r="R306" i="19"/>
  <c r="I337" i="5"/>
  <c r="H50" i="15" s="1"/>
  <c r="BN796" i="5"/>
  <c r="CZ796" i="5"/>
  <c r="ED755" i="5"/>
  <c r="L976" i="5"/>
  <c r="H300" i="5"/>
  <c r="K283" i="5"/>
  <c r="AU817" i="5"/>
  <c r="BR817" i="5"/>
  <c r="DI755" i="5"/>
  <c r="DZ89" i="21"/>
  <c r="DZ17" i="21"/>
  <c r="DZ16" i="21"/>
  <c r="AG976" i="5"/>
  <c r="BH976" i="5"/>
  <c r="DG976" i="5"/>
  <c r="X116" i="20"/>
  <c r="Q151" i="21" s="1"/>
  <c r="DS63" i="20"/>
  <c r="DS65" i="20" s="1"/>
  <c r="DT675" i="5"/>
  <c r="DT674" i="5"/>
  <c r="DT620" i="5"/>
  <c r="P662" i="19" s="1"/>
  <c r="Q662" i="19" s="1"/>
  <c r="DT691" i="5"/>
  <c r="DT611" i="5"/>
  <c r="N12" i="34"/>
  <c r="DD96" i="20"/>
  <c r="DD94" i="20"/>
  <c r="DD28" i="20"/>
  <c r="DD29" i="20" s="1"/>
  <c r="DD26" i="20"/>
  <c r="DO23" i="20"/>
  <c r="DO91" i="20"/>
  <c r="J44" i="34"/>
  <c r="AQ76" i="20"/>
  <c r="AT76" i="20"/>
  <c r="BZ810" i="5"/>
  <c r="CV755" i="5"/>
  <c r="BE755" i="5"/>
  <c r="BP755" i="5"/>
  <c r="CT755" i="5"/>
  <c r="BK796" i="5"/>
  <c r="CA89" i="21"/>
  <c r="CA17" i="21"/>
  <c r="CA16" i="21"/>
  <c r="DZ755" i="5"/>
  <c r="BR755" i="5"/>
  <c r="F976" i="5"/>
  <c r="BI976" i="5"/>
  <c r="BO961" i="5"/>
  <c r="G404" i="19"/>
  <c r="E41" i="30"/>
  <c r="E42" i="30" s="1"/>
  <c r="BD817" i="5"/>
  <c r="BK755" i="5"/>
  <c r="J976" i="5"/>
  <c r="ED63" i="20"/>
  <c r="EE675" i="5"/>
  <c r="EE674" i="5"/>
  <c r="EE611" i="5"/>
  <c r="H115" i="20"/>
  <c r="M424" i="5"/>
  <c r="EA837" i="5"/>
  <c r="EA838" i="5" s="1"/>
  <c r="DU837" i="5"/>
  <c r="DU838" i="5" s="1"/>
  <c r="DU839" i="5" s="1"/>
  <c r="DI837" i="5"/>
  <c r="DI838" i="5" s="1"/>
  <c r="DC837" i="5"/>
  <c r="DC838" i="5" s="1"/>
  <c r="CW837" i="5"/>
  <c r="CW838" i="5" s="1"/>
  <c r="CW839" i="5" s="1"/>
  <c r="CQ837" i="5"/>
  <c r="CQ838" i="5" s="1"/>
  <c r="CK837" i="5"/>
  <c r="CK838" i="5" s="1"/>
  <c r="CE837" i="5"/>
  <c r="BY837" i="5"/>
  <c r="BY838" i="5" s="1"/>
  <c r="BS837" i="5"/>
  <c r="BS838" i="5" s="1"/>
  <c r="BM837" i="5"/>
  <c r="BM838" i="5" s="1"/>
  <c r="BG837" i="5"/>
  <c r="AI837" i="5"/>
  <c r="AI838" i="5" s="1"/>
  <c r="AI839" i="5" s="1"/>
  <c r="W837" i="5"/>
  <c r="W838" i="5" s="1"/>
  <c r="W839" i="5" s="1"/>
  <c r="Q837" i="5"/>
  <c r="Q838" i="5" s="1"/>
  <c r="Q839" i="5" s="1"/>
  <c r="K837" i="5"/>
  <c r="K838" i="5" s="1"/>
  <c r="K839" i="5" s="1"/>
  <c r="H837" i="5"/>
  <c r="H838" i="5" s="1"/>
  <c r="H839" i="5" s="1"/>
  <c r="AM810" i="5"/>
  <c r="BH817" i="5"/>
  <c r="BE89" i="21"/>
  <c r="BE17" i="21"/>
  <c r="BE16" i="21"/>
  <c r="M976" i="5"/>
  <c r="Y976" i="5"/>
  <c r="BO98" i="20"/>
  <c r="BP762" i="5" s="1"/>
  <c r="J115" i="20"/>
  <c r="J116" i="20" s="1"/>
  <c r="CA796" i="5"/>
  <c r="DQ796" i="5"/>
  <c r="DA755" i="5"/>
  <c r="AA758" i="5"/>
  <c r="DW755" i="5"/>
  <c r="K47" i="34"/>
  <c r="K48" i="34" s="1"/>
  <c r="H249" i="5"/>
  <c r="BL810" i="5"/>
  <c r="DM755" i="5"/>
  <c r="DV19" i="20"/>
  <c r="H424" i="5"/>
  <c r="AW817" i="5"/>
  <c r="BB810" i="5"/>
  <c r="CL817" i="5"/>
  <c r="DT755" i="5"/>
  <c r="EH89" i="21"/>
  <c r="EH17" i="21"/>
  <c r="EH16" i="21"/>
  <c r="AV976" i="5"/>
  <c r="BI796" i="5"/>
  <c r="BS810" i="5"/>
  <c r="CG810" i="5"/>
  <c r="DK89" i="21"/>
  <c r="DK16" i="21"/>
  <c r="DK17" i="21"/>
  <c r="CE89" i="21"/>
  <c r="CE17" i="21"/>
  <c r="CE16" i="21"/>
  <c r="AI758" i="5"/>
  <c r="DM976" i="5"/>
  <c r="AJ76" i="20"/>
  <c r="AJ80" i="20"/>
  <c r="AJ81" i="20" s="1"/>
  <c r="AJ82" i="20" s="1"/>
  <c r="BR961" i="5"/>
  <c r="J404" i="19"/>
  <c r="H41" i="30"/>
  <c r="H42" i="30" s="1"/>
  <c r="AL758" i="5"/>
  <c r="DQ810" i="5"/>
  <c r="DJ89" i="21"/>
  <c r="DJ17" i="21"/>
  <c r="DJ16" i="21"/>
  <c r="BW976" i="5"/>
  <c r="DJ976" i="5"/>
  <c r="CJ755" i="5"/>
  <c r="CL755" i="5"/>
  <c r="CL976" i="5"/>
  <c r="BU76" i="20"/>
  <c r="BU80" i="20"/>
  <c r="BU81" i="20" s="1"/>
  <c r="BU82" i="20" s="1"/>
  <c r="CC89" i="21"/>
  <c r="CC16" i="21"/>
  <c r="CC17" i="21"/>
  <c r="ED89" i="21"/>
  <c r="ED17" i="21"/>
  <c r="ED16" i="21"/>
  <c r="AZ976" i="5"/>
  <c r="CJ976" i="5"/>
  <c r="BO956" i="5"/>
  <c r="G399" i="19"/>
  <c r="E21" i="30"/>
  <c r="E35" i="30" s="1"/>
  <c r="E37" i="30" s="1"/>
  <c r="BM755" i="5"/>
  <c r="DJ755" i="5"/>
  <c r="BB755" i="5"/>
  <c r="AT976" i="5"/>
  <c r="EF670" i="5"/>
  <c r="O296" i="5" s="1"/>
  <c r="O297" i="5" s="1"/>
  <c r="L423" i="5"/>
  <c r="DO837" i="5"/>
  <c r="DO838" i="5" s="1"/>
  <c r="BA837" i="5"/>
  <c r="BA838" i="5" s="1"/>
  <c r="AC837" i="5"/>
  <c r="AC838" i="5" s="1"/>
  <c r="AC839" i="5" s="1"/>
  <c r="AY796" i="5"/>
  <c r="CI810" i="5"/>
  <c r="AP758" i="5"/>
  <c r="CR755" i="5"/>
  <c r="BT755" i="5"/>
  <c r="CE755" i="5"/>
  <c r="L424" i="5"/>
  <c r="AM758" i="5"/>
  <c r="CD89" i="21"/>
  <c r="CD17" i="21"/>
  <c r="CD16" i="21"/>
  <c r="AQ976" i="5"/>
  <c r="EA89" i="21"/>
  <c r="EA17" i="21"/>
  <c r="EA16" i="21"/>
  <c r="M168" i="21"/>
  <c r="AC43" i="2" s="1"/>
  <c r="I391" i="5"/>
  <c r="DC976" i="5"/>
  <c r="AF76" i="20"/>
  <c r="AF80" i="20"/>
  <c r="AF81" i="20" s="1"/>
  <c r="AF82" i="20" s="1"/>
  <c r="I424" i="5"/>
  <c r="AP810" i="5"/>
  <c r="BO817" i="5"/>
  <c r="DK755" i="5"/>
  <c r="BS755" i="5"/>
  <c r="CD755" i="5"/>
  <c r="BG976" i="5"/>
  <c r="CB976" i="5"/>
  <c r="L704" i="19"/>
  <c r="L706" i="19"/>
  <c r="BC755" i="5"/>
  <c r="BN755" i="5"/>
  <c r="BZ976" i="5"/>
  <c r="F21" i="15"/>
  <c r="G313" i="5"/>
  <c r="G231" i="5"/>
  <c r="R165" i="19" s="1"/>
  <c r="G230" i="5"/>
  <c r="G219" i="5"/>
  <c r="R164" i="19"/>
  <c r="G337" i="5"/>
  <c r="F50" i="15" s="1"/>
  <c r="K21" i="15"/>
  <c r="L313" i="5"/>
  <c r="L231" i="5"/>
  <c r="R520" i="19" s="1"/>
  <c r="L230" i="5"/>
  <c r="L219" i="5"/>
  <c r="R519" i="19"/>
  <c r="L337" i="5"/>
  <c r="K50" i="15" s="1"/>
  <c r="AW796" i="5"/>
  <c r="DM89" i="21"/>
  <c r="DM17" i="21"/>
  <c r="DM16" i="21"/>
  <c r="BR956" i="5"/>
  <c r="J399" i="19"/>
  <c r="H21" i="30"/>
  <c r="H35" i="30" s="1"/>
  <c r="H37" i="30" s="1"/>
  <c r="CC811" i="5" l="1"/>
  <c r="CC812" i="5" s="1"/>
  <c r="CB818" i="5"/>
  <c r="CZ850" i="5"/>
  <c r="CZ857" i="5" s="1"/>
  <c r="DD797" i="5"/>
  <c r="DD798" i="5" s="1"/>
  <c r="BG811" i="5"/>
  <c r="BG812" i="5" s="1"/>
  <c r="BN850" i="5"/>
  <c r="BN857" i="5" s="1"/>
  <c r="BJ850" i="5"/>
  <c r="BJ857" i="5" s="1"/>
  <c r="DJ850" i="5"/>
  <c r="DJ857" i="5" s="1"/>
  <c r="DF850" i="5"/>
  <c r="DF857" i="5" s="1"/>
  <c r="CC797" i="5"/>
  <c r="CC798" i="5" s="1"/>
  <c r="BE797" i="5"/>
  <c r="BE798" i="5" s="1"/>
  <c r="BD850" i="5"/>
  <c r="BD857" i="5" s="1"/>
  <c r="BP5" i="18"/>
  <c r="H130" i="18" s="1"/>
  <c r="CL850" i="5"/>
  <c r="CL857" i="5" s="1"/>
  <c r="BQ21" i="20"/>
  <c r="BQ22" i="20" s="1"/>
  <c r="BQ28" i="20" s="1"/>
  <c r="ED850" i="5"/>
  <c r="ED857" i="5" s="1"/>
  <c r="CH850" i="5"/>
  <c r="CH857" i="5" s="1"/>
  <c r="DX850" i="5"/>
  <c r="DX857" i="5" s="1"/>
  <c r="CB850" i="5"/>
  <c r="CB857" i="5" s="1"/>
  <c r="DV850" i="5"/>
  <c r="DV857" i="5" s="1"/>
  <c r="BZ850" i="5"/>
  <c r="BZ857" i="5" s="1"/>
  <c r="CH797" i="5"/>
  <c r="CH798" i="5" s="1"/>
  <c r="DR850" i="5"/>
  <c r="DR857" i="5" s="1"/>
  <c r="BV850" i="5"/>
  <c r="BV857" i="5" s="1"/>
  <c r="DL850" i="5"/>
  <c r="DL857" i="5" s="1"/>
  <c r="BP850" i="5"/>
  <c r="BP857" i="5" s="1"/>
  <c r="CX850" i="5"/>
  <c r="CX857" i="5" s="1"/>
  <c r="BB850" i="5"/>
  <c r="BB857" i="5" s="1"/>
  <c r="CT850" i="5"/>
  <c r="CT857" i="5" s="1"/>
  <c r="CN850" i="5"/>
  <c r="CN857" i="5" s="1"/>
  <c r="P349" i="19"/>
  <c r="BT818" i="5"/>
  <c r="CF980" i="5"/>
  <c r="CF982" i="5" s="1"/>
  <c r="AX797" i="5"/>
  <c r="AX798" i="5" s="1"/>
  <c r="BT811" i="5"/>
  <c r="BT812" i="5" s="1"/>
  <c r="DK797" i="5"/>
  <c r="DK798" i="5" s="1"/>
  <c r="CH811" i="5"/>
  <c r="CH812" i="5" s="1"/>
  <c r="O265" i="5"/>
  <c r="AO980" i="5"/>
  <c r="AO982" i="5" s="1"/>
  <c r="BL5" i="18"/>
  <c r="D130" i="18" s="1"/>
  <c r="BM21" i="20"/>
  <c r="BM22" i="20" s="1"/>
  <c r="BB96" i="20" s="1"/>
  <c r="O253" i="5"/>
  <c r="O264" i="5"/>
  <c r="O266" i="5" s="1"/>
  <c r="CH818" i="5"/>
  <c r="BN714" i="5"/>
  <c r="BN717" i="5" s="1"/>
  <c r="AN818" i="5"/>
  <c r="BM71" i="20"/>
  <c r="BM72" i="20" s="1"/>
  <c r="BM74" i="20" s="1"/>
  <c r="BM80" i="20" s="1"/>
  <c r="BM81" i="20" s="1"/>
  <c r="BM82" i="20" s="1"/>
  <c r="BB980" i="5"/>
  <c r="BB982" i="5" s="1"/>
  <c r="CF818" i="5"/>
  <c r="CT797" i="5"/>
  <c r="CT798" i="5" s="1"/>
  <c r="CE797" i="5"/>
  <c r="CE798" i="5" s="1"/>
  <c r="AO797" i="5"/>
  <c r="AO798" i="5" s="1"/>
  <c r="DP818" i="5"/>
  <c r="CD811" i="5"/>
  <c r="CD812" i="5" s="1"/>
  <c r="AT797" i="5"/>
  <c r="AT798" i="5" s="1"/>
  <c r="DL811" i="5"/>
  <c r="DL812" i="5" s="1"/>
  <c r="BX818" i="5"/>
  <c r="DI797" i="5"/>
  <c r="DI798" i="5" s="1"/>
  <c r="CR818" i="5"/>
  <c r="BS818" i="5"/>
  <c r="DM797" i="5"/>
  <c r="DM798" i="5" s="1"/>
  <c r="CA980" i="5"/>
  <c r="CA982" i="5" s="1"/>
  <c r="BH811" i="5"/>
  <c r="BH812" i="5" s="1"/>
  <c r="DE980" i="5"/>
  <c r="DE982" i="5" s="1"/>
  <c r="AQ980" i="5"/>
  <c r="AQ982" i="5" s="1"/>
  <c r="BA797" i="5"/>
  <c r="BA798" i="5" s="1"/>
  <c r="BA811" i="5"/>
  <c r="BA812" i="5" s="1"/>
  <c r="DS818" i="5"/>
  <c r="EC850" i="5"/>
  <c r="EC857" i="5" s="1"/>
  <c r="DQ850" i="5"/>
  <c r="DQ857" i="5" s="1"/>
  <c r="DE850" i="5"/>
  <c r="DE857" i="5" s="1"/>
  <c r="CS850" i="5"/>
  <c r="CS857" i="5" s="1"/>
  <c r="CG850" i="5"/>
  <c r="CG857" i="5" s="1"/>
  <c r="BU850" i="5"/>
  <c r="BU857" i="5" s="1"/>
  <c r="BI850" i="5"/>
  <c r="BI857" i="5" s="1"/>
  <c r="CS818" i="5"/>
  <c r="EB850" i="5"/>
  <c r="EB857" i="5" s="1"/>
  <c r="DP850" i="5"/>
  <c r="DP857" i="5" s="1"/>
  <c r="DD850" i="5"/>
  <c r="DD857" i="5" s="1"/>
  <c r="CR850" i="5"/>
  <c r="CR857" i="5" s="1"/>
  <c r="CF850" i="5"/>
  <c r="CF857" i="5" s="1"/>
  <c r="BT850" i="5"/>
  <c r="BT857" i="5" s="1"/>
  <c r="BH850" i="5"/>
  <c r="BH857" i="5" s="1"/>
  <c r="EA850" i="5"/>
  <c r="EA857" i="5" s="1"/>
  <c r="DO850" i="5"/>
  <c r="DO857" i="5" s="1"/>
  <c r="DC850" i="5"/>
  <c r="DC857" i="5" s="1"/>
  <c r="CE850" i="5"/>
  <c r="CE857" i="5" s="1"/>
  <c r="BG850" i="5"/>
  <c r="BG857" i="5" s="1"/>
  <c r="CQ850" i="5"/>
  <c r="CQ857" i="5" s="1"/>
  <c r="DZ850" i="5"/>
  <c r="DZ857" i="5" s="1"/>
  <c r="DN850" i="5"/>
  <c r="DN857" i="5" s="1"/>
  <c r="DB850" i="5"/>
  <c r="DB857" i="5" s="1"/>
  <c r="CP850" i="5"/>
  <c r="CP857" i="5" s="1"/>
  <c r="CD850" i="5"/>
  <c r="CD857" i="5" s="1"/>
  <c r="BR850" i="5"/>
  <c r="BR857" i="5" s="1"/>
  <c r="BF850" i="5"/>
  <c r="BF857" i="5" s="1"/>
  <c r="BS850" i="5"/>
  <c r="BS857" i="5" s="1"/>
  <c r="DY850" i="5"/>
  <c r="DY857" i="5" s="1"/>
  <c r="DM850" i="5"/>
  <c r="DM857" i="5" s="1"/>
  <c r="DA850" i="5"/>
  <c r="DA857" i="5" s="1"/>
  <c r="CO850" i="5"/>
  <c r="CO857" i="5" s="1"/>
  <c r="CC850" i="5"/>
  <c r="CC857" i="5" s="1"/>
  <c r="BQ850" i="5"/>
  <c r="BQ857" i="5" s="1"/>
  <c r="BE850" i="5"/>
  <c r="BE857" i="5" s="1"/>
  <c r="BW818" i="5"/>
  <c r="BQ51" i="20"/>
  <c r="DW850" i="5"/>
  <c r="DW857" i="5" s="1"/>
  <c r="DK850" i="5"/>
  <c r="DK857" i="5" s="1"/>
  <c r="CY850" i="5"/>
  <c r="CY857" i="5" s="1"/>
  <c r="CM850" i="5"/>
  <c r="CM857" i="5" s="1"/>
  <c r="CA850" i="5"/>
  <c r="CA857" i="5" s="1"/>
  <c r="BO850" i="5"/>
  <c r="BO857" i="5" s="1"/>
  <c r="BC850" i="5"/>
  <c r="BC857" i="5" s="1"/>
  <c r="AU797" i="5"/>
  <c r="AU798" i="5" s="1"/>
  <c r="EB811" i="5"/>
  <c r="EB812" i="5" s="1"/>
  <c r="DD811" i="5"/>
  <c r="DD812" i="5" s="1"/>
  <c r="AH980" i="5"/>
  <c r="AH982" i="5" s="1"/>
  <c r="DU850" i="5"/>
  <c r="DU857" i="5" s="1"/>
  <c r="DI850" i="5"/>
  <c r="DI857" i="5" s="1"/>
  <c r="CW850" i="5"/>
  <c r="CW857" i="5" s="1"/>
  <c r="CK850" i="5"/>
  <c r="CK857" i="5" s="1"/>
  <c r="BY850" i="5"/>
  <c r="BY857" i="5" s="1"/>
  <c r="BM850" i="5"/>
  <c r="BM857" i="5" s="1"/>
  <c r="EF850" i="5"/>
  <c r="EF857" i="5" s="1"/>
  <c r="DT850" i="5"/>
  <c r="DT857" i="5" s="1"/>
  <c r="DH850" i="5"/>
  <c r="DH857" i="5" s="1"/>
  <c r="CV850" i="5"/>
  <c r="CV857" i="5" s="1"/>
  <c r="CJ850" i="5"/>
  <c r="CJ857" i="5" s="1"/>
  <c r="BX850" i="5"/>
  <c r="BX857" i="5" s="1"/>
  <c r="BL850" i="5"/>
  <c r="BL857" i="5" s="1"/>
  <c r="BA850" i="5"/>
  <c r="BA857" i="5" s="1"/>
  <c r="BC818" i="5"/>
  <c r="BQ71" i="20"/>
  <c r="BQ72" i="20" s="1"/>
  <c r="BQ74" i="20" s="1"/>
  <c r="BP76" i="20" s="1"/>
  <c r="EE850" i="5"/>
  <c r="EE857" i="5" s="1"/>
  <c r="DS850" i="5"/>
  <c r="DS857" i="5" s="1"/>
  <c r="DG850" i="5"/>
  <c r="DG857" i="5" s="1"/>
  <c r="CU850" i="5"/>
  <c r="CU857" i="5" s="1"/>
  <c r="CI850" i="5"/>
  <c r="CI857" i="5" s="1"/>
  <c r="BW850" i="5"/>
  <c r="BW857" i="5" s="1"/>
  <c r="BO714" i="5"/>
  <c r="BO717" i="5" s="1"/>
  <c r="CF797" i="5"/>
  <c r="CF798" i="5" s="1"/>
  <c r="DN818" i="5"/>
  <c r="DV811" i="5"/>
  <c r="DV812" i="5" s="1"/>
  <c r="EA797" i="5"/>
  <c r="EA798" i="5" s="1"/>
  <c r="CD797" i="5"/>
  <c r="CD798" i="5" s="1"/>
  <c r="DC980" i="5"/>
  <c r="DC982" i="5" s="1"/>
  <c r="CW980" i="5"/>
  <c r="CW982" i="5" s="1"/>
  <c r="AQ818" i="5"/>
  <c r="AN797" i="5"/>
  <c r="AN798" i="5" s="1"/>
  <c r="CA811" i="5"/>
  <c r="CA812" i="5" s="1"/>
  <c r="CR980" i="5"/>
  <c r="CR982" i="5" s="1"/>
  <c r="DC797" i="5"/>
  <c r="DC798" i="5" s="1"/>
  <c r="CT818" i="5"/>
  <c r="BK818" i="5"/>
  <c r="L980" i="5"/>
  <c r="L982" i="5" s="1"/>
  <c r="BE811" i="5"/>
  <c r="BE812" i="5" s="1"/>
  <c r="AN980" i="5"/>
  <c r="AN982" i="5" s="1"/>
  <c r="DV712" i="5"/>
  <c r="DU51" i="20" s="1"/>
  <c r="AM980" i="5"/>
  <c r="AM982" i="5" s="1"/>
  <c r="AP818" i="5"/>
  <c r="BS797" i="5"/>
  <c r="BS798" i="5" s="1"/>
  <c r="BB797" i="5"/>
  <c r="BB798" i="5" s="1"/>
  <c r="BV797" i="5"/>
  <c r="BV798" i="5" s="1"/>
  <c r="BF980" i="5"/>
  <c r="BF982" i="5" s="1"/>
  <c r="BX811" i="5"/>
  <c r="BX812" i="5" s="1"/>
  <c r="AN811" i="5"/>
  <c r="AN812" i="5" s="1"/>
  <c r="CL797" i="5"/>
  <c r="CL798" i="5" s="1"/>
  <c r="BM797" i="5"/>
  <c r="BM798" i="5" s="1"/>
  <c r="BN811" i="5"/>
  <c r="BN812" i="5" s="1"/>
  <c r="CV980" i="5"/>
  <c r="CV982" i="5" s="1"/>
  <c r="EA818" i="5"/>
  <c r="BV811" i="5"/>
  <c r="BV812" i="5" s="1"/>
  <c r="BH797" i="5"/>
  <c r="BH798" i="5" s="1"/>
  <c r="DT818" i="5"/>
  <c r="CL980" i="5"/>
  <c r="CL982" i="5" s="1"/>
  <c r="CW797" i="5"/>
  <c r="CW798" i="5" s="1"/>
  <c r="AB980" i="5"/>
  <c r="AB982" i="5" s="1"/>
  <c r="BN21" i="20"/>
  <c r="BN22" i="20" s="1"/>
  <c r="BJ797" i="5"/>
  <c r="BJ798" i="5" s="1"/>
  <c r="CA818" i="5"/>
  <c r="CM797" i="5"/>
  <c r="CM798" i="5" s="1"/>
  <c r="AC980" i="5"/>
  <c r="AC982" i="5" s="1"/>
  <c r="R143" i="21"/>
  <c r="BN51" i="20"/>
  <c r="CU797" i="5"/>
  <c r="CU798" i="5" s="1"/>
  <c r="BN71" i="20"/>
  <c r="BN72" i="20" s="1"/>
  <c r="BN74" i="20" s="1"/>
  <c r="BN80" i="20" s="1"/>
  <c r="BN81" i="20" s="1"/>
  <c r="BN82" i="20" s="1"/>
  <c r="X980" i="5"/>
  <c r="X982" i="5" s="1"/>
  <c r="BQ797" i="5"/>
  <c r="BQ798" i="5" s="1"/>
  <c r="EC811" i="5"/>
  <c r="EC812" i="5" s="1"/>
  <c r="L232" i="5"/>
  <c r="DM818" i="5"/>
  <c r="CD818" i="5"/>
  <c r="DE797" i="5"/>
  <c r="DE798" i="5" s="1"/>
  <c r="BQ811" i="5"/>
  <c r="BQ812" i="5" s="1"/>
  <c r="BX797" i="5"/>
  <c r="BX798" i="5" s="1"/>
  <c r="DE818" i="5"/>
  <c r="EE691" i="5"/>
  <c r="EE659" i="5"/>
  <c r="CJ797" i="5"/>
  <c r="CJ798" i="5" s="1"/>
  <c r="CQ811" i="5"/>
  <c r="CQ812" i="5" s="1"/>
  <c r="DS811" i="5"/>
  <c r="DS812" i="5" s="1"/>
  <c r="AO818" i="5"/>
  <c r="AU980" i="5"/>
  <c r="AU982" i="5" s="1"/>
  <c r="CG797" i="5"/>
  <c r="CG798" i="5" s="1"/>
  <c r="DB818" i="5"/>
  <c r="AS980" i="5"/>
  <c r="AS982" i="5" s="1"/>
  <c r="AQ797" i="5"/>
  <c r="AQ798" i="5" s="1"/>
  <c r="AX811" i="5"/>
  <c r="AX812" i="5" s="1"/>
  <c r="DR976" i="5"/>
  <c r="DR980" i="5" s="1"/>
  <c r="DR982" i="5" s="1"/>
  <c r="AP797" i="5"/>
  <c r="AP798" i="5" s="1"/>
  <c r="CY797" i="5"/>
  <c r="CY798" i="5" s="1"/>
  <c r="CX797" i="5"/>
  <c r="CX798" i="5" s="1"/>
  <c r="BP818" i="5"/>
  <c r="DT811" i="5"/>
  <c r="DT812" i="5" s="1"/>
  <c r="DZ811" i="5"/>
  <c r="DZ812" i="5" s="1"/>
  <c r="AZ818" i="5"/>
  <c r="BP21" i="20"/>
  <c r="BP22" i="20" s="1"/>
  <c r="EB797" i="5"/>
  <c r="EB798" i="5" s="1"/>
  <c r="CY811" i="5"/>
  <c r="CY812" i="5" s="1"/>
  <c r="L143" i="21"/>
  <c r="AB16" i="2" s="1"/>
  <c r="AV797" i="5"/>
  <c r="AV798" i="5" s="1"/>
  <c r="BD797" i="5"/>
  <c r="BD798" i="5" s="1"/>
  <c r="CC818" i="5"/>
  <c r="CO797" i="5"/>
  <c r="CO798" i="5" s="1"/>
  <c r="DW712" i="5"/>
  <c r="DW714" i="5" s="1"/>
  <c r="DW717" i="5" s="1"/>
  <c r="DK818" i="5"/>
  <c r="DR811" i="5"/>
  <c r="DR812" i="5" s="1"/>
  <c r="DU797" i="5"/>
  <c r="DU798" i="5" s="1"/>
  <c r="I143" i="21"/>
  <c r="Y16" i="2" s="1"/>
  <c r="CV811" i="5"/>
  <c r="CV812" i="5" s="1"/>
  <c r="BM818" i="5"/>
  <c r="AJ980" i="5"/>
  <c r="AJ982" i="5" s="1"/>
  <c r="AI980" i="5"/>
  <c r="AI982" i="5" s="1"/>
  <c r="BF818" i="5"/>
  <c r="BO5" i="18"/>
  <c r="G130" i="18" s="1"/>
  <c r="BP51" i="20"/>
  <c r="BQ714" i="5"/>
  <c r="BQ717" i="5" s="1"/>
  <c r="CX818" i="5"/>
  <c r="G232" i="5"/>
  <c r="AZ811" i="5"/>
  <c r="AZ812" i="5" s="1"/>
  <c r="G44" i="30"/>
  <c r="CD980" i="5"/>
  <c r="CD982" i="5" s="1"/>
  <c r="AJ991" i="5"/>
  <c r="BP797" i="5"/>
  <c r="BP798" i="5" s="1"/>
  <c r="K232" i="5"/>
  <c r="AV818" i="5"/>
  <c r="AZ980" i="5"/>
  <c r="AZ982" i="5" s="1"/>
  <c r="F232" i="5"/>
  <c r="BC811" i="5"/>
  <c r="BC812" i="5" s="1"/>
  <c r="CM811" i="5"/>
  <c r="CM812" i="5" s="1"/>
  <c r="O980" i="5"/>
  <c r="O982" i="5" s="1"/>
  <c r="DL797" i="5"/>
  <c r="DL798" i="5" s="1"/>
  <c r="AT980" i="5"/>
  <c r="AT982" i="5" s="1"/>
  <c r="T980" i="5"/>
  <c r="T982" i="5" s="1"/>
  <c r="BQ976" i="5"/>
  <c r="BQ992" i="5" s="1"/>
  <c r="AI991" i="5"/>
  <c r="CF811" i="5"/>
  <c r="CF812" i="5" s="1"/>
  <c r="CJ818" i="5"/>
  <c r="BU797" i="5"/>
  <c r="BU798" i="5" s="1"/>
  <c r="CV818" i="5"/>
  <c r="N143" i="21"/>
  <c r="AD16" i="2" s="1"/>
  <c r="DF811" i="5"/>
  <c r="DF812" i="5" s="1"/>
  <c r="BN976" i="5"/>
  <c r="BN980" i="5" s="1"/>
  <c r="BN982" i="5" s="1"/>
  <c r="DF797" i="5"/>
  <c r="DF798" i="5" s="1"/>
  <c r="BI811" i="5"/>
  <c r="BI812" i="5" s="1"/>
  <c r="AR797" i="5"/>
  <c r="AR798" i="5" s="1"/>
  <c r="DB797" i="5"/>
  <c r="DB798" i="5" s="1"/>
  <c r="BE818" i="5"/>
  <c r="BR811" i="5"/>
  <c r="BR812" i="5" s="1"/>
  <c r="DH818" i="5"/>
  <c r="EA21" i="20"/>
  <c r="EA22" i="20" s="1"/>
  <c r="CS811" i="5"/>
  <c r="CS812" i="5" s="1"/>
  <c r="ED797" i="5"/>
  <c r="ED798" i="5" s="1"/>
  <c r="CK797" i="5"/>
  <c r="CK798" i="5" s="1"/>
  <c r="DZ797" i="5"/>
  <c r="DZ798" i="5" s="1"/>
  <c r="H419" i="19"/>
  <c r="H420" i="19" s="1"/>
  <c r="BP976" i="5"/>
  <c r="BP992" i="5" s="1"/>
  <c r="EA71" i="20"/>
  <c r="EA72" i="20" s="1"/>
  <c r="EA74" i="20" s="1"/>
  <c r="EA80" i="20" s="1"/>
  <c r="EA81" i="20" s="1"/>
  <c r="EA82" i="20" s="1"/>
  <c r="DJ980" i="5"/>
  <c r="DJ982" i="5" s="1"/>
  <c r="CB811" i="5"/>
  <c r="CB812" i="5" s="1"/>
  <c r="AX818" i="5"/>
  <c r="BM811" i="5"/>
  <c r="BM812" i="5" s="1"/>
  <c r="CU811" i="5"/>
  <c r="CU812" i="5" s="1"/>
  <c r="DU811" i="5"/>
  <c r="DU812" i="5" s="1"/>
  <c r="DY5" i="18"/>
  <c r="I255" i="18" s="1"/>
  <c r="BC797" i="5"/>
  <c r="BC798" i="5" s="1"/>
  <c r="DZ21" i="20"/>
  <c r="DZ22" i="20" s="1"/>
  <c r="DZ23" i="20" s="1"/>
  <c r="DH980" i="5"/>
  <c r="DH982" i="5" s="1"/>
  <c r="DI980" i="5"/>
  <c r="DI982" i="5" s="1"/>
  <c r="CO811" i="5"/>
  <c r="CO812" i="5" s="1"/>
  <c r="AL797" i="5"/>
  <c r="AL798" i="5" s="1"/>
  <c r="BA818" i="5"/>
  <c r="J29" i="5"/>
  <c r="J30" i="5" s="1"/>
  <c r="J31" i="5" s="1"/>
  <c r="DN811" i="5"/>
  <c r="DN812" i="5" s="1"/>
  <c r="I232" i="5"/>
  <c r="DW811" i="5"/>
  <c r="DW812" i="5" s="1"/>
  <c r="DZ51" i="20"/>
  <c r="DP797" i="5"/>
  <c r="DP798" i="5" s="1"/>
  <c r="CZ818" i="5"/>
  <c r="DI811" i="5"/>
  <c r="DI812" i="5" s="1"/>
  <c r="DX797" i="5"/>
  <c r="DX798" i="5" s="1"/>
  <c r="AO811" i="5"/>
  <c r="AO812" i="5" s="1"/>
  <c r="DK980" i="5"/>
  <c r="DK982" i="5" s="1"/>
  <c r="DZ71" i="20"/>
  <c r="DZ72" i="20" s="1"/>
  <c r="DZ74" i="20" s="1"/>
  <c r="DZ80" i="20" s="1"/>
  <c r="DZ81" i="20" s="1"/>
  <c r="DZ82" i="20" s="1"/>
  <c r="CO980" i="5"/>
  <c r="CO982" i="5" s="1"/>
  <c r="CP811" i="5"/>
  <c r="CP812" i="5" s="1"/>
  <c r="AS811" i="5"/>
  <c r="AS812" i="5" s="1"/>
  <c r="CC980" i="5"/>
  <c r="CC982" i="5" s="1"/>
  <c r="CI980" i="5"/>
  <c r="CI982" i="5" s="1"/>
  <c r="U980" i="5"/>
  <c r="U982" i="5" s="1"/>
  <c r="BU818" i="5"/>
  <c r="BJ811" i="5"/>
  <c r="BJ812" i="5" s="1"/>
  <c r="D44" i="30"/>
  <c r="M143" i="21"/>
  <c r="AC16" i="2" s="1"/>
  <c r="DO811" i="5"/>
  <c r="DO812" i="5" s="1"/>
  <c r="AQ811" i="5"/>
  <c r="AQ812" i="5" s="1"/>
  <c r="AL811" i="5"/>
  <c r="AL812" i="5" s="1"/>
  <c r="BW811" i="5"/>
  <c r="BW812" i="5" s="1"/>
  <c r="AG980" i="5"/>
  <c r="AG982" i="5" s="1"/>
  <c r="D419" i="19"/>
  <c r="D422" i="19" s="1"/>
  <c r="CQ818" i="5"/>
  <c r="R980" i="5"/>
  <c r="R982" i="5" s="1"/>
  <c r="CI991" i="5"/>
  <c r="BT797" i="5"/>
  <c r="BT798" i="5" s="1"/>
  <c r="CR811" i="5"/>
  <c r="CR812" i="5" s="1"/>
  <c r="CB797" i="5"/>
  <c r="CB798" i="5" s="1"/>
  <c r="DV818" i="5"/>
  <c r="BY980" i="5"/>
  <c r="BY982" i="5" s="1"/>
  <c r="Q143" i="21"/>
  <c r="AG16" i="2" s="1"/>
  <c r="DJ811" i="5"/>
  <c r="DJ812" i="5" s="1"/>
  <c r="DG811" i="5"/>
  <c r="DG812" i="5" s="1"/>
  <c r="N980" i="5"/>
  <c r="N982" i="5" s="1"/>
  <c r="V980" i="5"/>
  <c r="V982" i="5" s="1"/>
  <c r="DY818" i="5"/>
  <c r="BY811" i="5"/>
  <c r="BY812" i="5" s="1"/>
  <c r="AL818" i="5"/>
  <c r="BQ818" i="5"/>
  <c r="BJ818" i="5"/>
  <c r="BB818" i="5"/>
  <c r="CK811" i="5"/>
  <c r="CK812" i="5" s="1"/>
  <c r="BO811" i="5"/>
  <c r="BO812" i="5" s="1"/>
  <c r="BK811" i="5"/>
  <c r="BK812" i="5" s="1"/>
  <c r="U1008" i="5"/>
  <c r="DJ818" i="5"/>
  <c r="BF811" i="5"/>
  <c r="BF812" i="5" s="1"/>
  <c r="AR811" i="5"/>
  <c r="AR812" i="5" s="1"/>
  <c r="EB714" i="5"/>
  <c r="EE797" i="5"/>
  <c r="EE798" i="5" s="1"/>
  <c r="DZ5" i="18"/>
  <c r="H1008" i="5"/>
  <c r="I419" i="19"/>
  <c r="I420" i="19" s="1"/>
  <c r="CN811" i="5"/>
  <c r="CN812" i="5" s="1"/>
  <c r="J419" i="19"/>
  <c r="J422" i="19" s="1"/>
  <c r="AT818" i="5"/>
  <c r="DA811" i="5"/>
  <c r="DA812" i="5" s="1"/>
  <c r="N47" i="29"/>
  <c r="N48" i="29" s="1"/>
  <c r="AS818" i="5"/>
  <c r="BM6" i="18"/>
  <c r="E131" i="18" s="1"/>
  <c r="O143" i="21"/>
  <c r="AE16" i="2" s="1"/>
  <c r="BL818" i="5"/>
  <c r="F44" i="30"/>
  <c r="ED712" i="5"/>
  <c r="ED714" i="5" s="1"/>
  <c r="AA1008" i="5"/>
  <c r="AG1008" i="5"/>
  <c r="BD811" i="5"/>
  <c r="BD812" i="5" s="1"/>
  <c r="DX811" i="5"/>
  <c r="DX812" i="5" s="1"/>
  <c r="BU811" i="5"/>
  <c r="BU812" i="5" s="1"/>
  <c r="BN818" i="5"/>
  <c r="CN797" i="5"/>
  <c r="CN798" i="5" s="1"/>
  <c r="H143" i="21"/>
  <c r="X16" i="2" s="1"/>
  <c r="F419" i="19"/>
  <c r="F420" i="19" s="1"/>
  <c r="G980" i="5"/>
  <c r="G982" i="5" s="1"/>
  <c r="M1008" i="5"/>
  <c r="DY712" i="5"/>
  <c r="DY714" i="5" s="1"/>
  <c r="E44" i="30"/>
  <c r="G419" i="19"/>
  <c r="G422" i="19" s="1"/>
  <c r="L44" i="34"/>
  <c r="S1008" i="5"/>
  <c r="BM712" i="5"/>
  <c r="BL71" i="20" s="1"/>
  <c r="ED811" i="5"/>
  <c r="ED812" i="5" s="1"/>
  <c r="BG818" i="5"/>
  <c r="DR818" i="5"/>
  <c r="AD1008" i="5"/>
  <c r="X1008" i="5"/>
  <c r="DC811" i="5"/>
  <c r="DC812" i="5" s="1"/>
  <c r="EF797" i="5"/>
  <c r="EF798" i="5" s="1"/>
  <c r="AW811" i="5"/>
  <c r="AW812" i="5" s="1"/>
  <c r="M704" i="19"/>
  <c r="M706" i="19"/>
  <c r="BO976" i="5"/>
  <c r="BO992" i="5" s="1"/>
  <c r="BR818" i="5"/>
  <c r="R662" i="19"/>
  <c r="AC1008" i="5"/>
  <c r="K1008" i="5"/>
  <c r="AY818" i="5"/>
  <c r="DG818" i="5"/>
  <c r="N703" i="19"/>
  <c r="N704" i="19" s="1"/>
  <c r="P143" i="21"/>
  <c r="AF16" i="2" s="1"/>
  <c r="H44" i="30"/>
  <c r="J1008" i="5"/>
  <c r="CE811" i="5"/>
  <c r="CE812" i="5" s="1"/>
  <c r="DA797" i="5"/>
  <c r="DA798" i="5" s="1"/>
  <c r="AB1008" i="5"/>
  <c r="BR976" i="5"/>
  <c r="BR992" i="5" s="1"/>
  <c r="EF671" i="5"/>
  <c r="EF672" i="5" s="1"/>
  <c r="CG818" i="5"/>
  <c r="AU811" i="5"/>
  <c r="AU812" i="5" s="1"/>
  <c r="AF1008" i="5"/>
  <c r="N1008" i="5"/>
  <c r="G1008" i="5"/>
  <c r="BG797" i="5"/>
  <c r="BG798" i="5" s="1"/>
  <c r="BV818" i="5"/>
  <c r="Z1008" i="5"/>
  <c r="BW797" i="5"/>
  <c r="BW798" i="5" s="1"/>
  <c r="EC818" i="5"/>
  <c r="BI839" i="5"/>
  <c r="DF839" i="5"/>
  <c r="EC839" i="5"/>
  <c r="DL839" i="5"/>
  <c r="BW839" i="5"/>
  <c r="DG839" i="5"/>
  <c r="BN839" i="5"/>
  <c r="BK80" i="20"/>
  <c r="BK81" i="20" s="1"/>
  <c r="BK82" i="20" s="1"/>
  <c r="AZ76" i="20"/>
  <c r="DM839" i="5"/>
  <c r="CQ839" i="5"/>
  <c r="ED839" i="5"/>
  <c r="EE839" i="5"/>
  <c r="BK839" i="5"/>
  <c r="AL980" i="5"/>
  <c r="AL982" i="5" s="1"/>
  <c r="AL991" i="5"/>
  <c r="F27" i="15"/>
  <c r="G314" i="5"/>
  <c r="F28" i="15" s="1"/>
  <c r="G303" i="5"/>
  <c r="G315" i="5"/>
  <c r="G328" i="5"/>
  <c r="BG992" i="5"/>
  <c r="CD20" i="21"/>
  <c r="CD24" i="21" s="1"/>
  <c r="CD104" i="21" s="1"/>
  <c r="J992" i="5"/>
  <c r="BI992" i="5"/>
  <c r="CA20" i="21"/>
  <c r="CA24" i="21" s="1"/>
  <c r="O12" i="34"/>
  <c r="I57" i="15"/>
  <c r="AV851" i="5"/>
  <c r="AV852" i="5" s="1"/>
  <c r="AV853" i="5" s="1"/>
  <c r="AP851" i="5"/>
  <c r="AP852" i="5" s="1"/>
  <c r="AP853" i="5" s="1"/>
  <c r="AJ851" i="5"/>
  <c r="AJ852" i="5" s="1"/>
  <c r="AJ853" i="5" s="1"/>
  <c r="AD851" i="5"/>
  <c r="AD852" i="5" s="1"/>
  <c r="AD853" i="5" s="1"/>
  <c r="X851" i="5"/>
  <c r="X852" i="5" s="1"/>
  <c r="X853" i="5" s="1"/>
  <c r="R851" i="5"/>
  <c r="R852" i="5" s="1"/>
  <c r="R853" i="5" s="1"/>
  <c r="L851" i="5"/>
  <c r="L852" i="5" s="1"/>
  <c r="L853" i="5" s="1"/>
  <c r="F851" i="5"/>
  <c r="F852" i="5" s="1"/>
  <c r="F853" i="5" s="1"/>
  <c r="M232" i="5"/>
  <c r="BX991" i="5"/>
  <c r="BX980" i="5"/>
  <c r="BX982" i="5" s="1"/>
  <c r="DP20" i="21"/>
  <c r="DP24" i="21" s="1"/>
  <c r="DP104" i="21" s="1"/>
  <c r="AE1008" i="5"/>
  <c r="N232" i="5"/>
  <c r="E27" i="15"/>
  <c r="F314" i="5"/>
  <c r="E28" i="15" s="1"/>
  <c r="F303" i="5"/>
  <c r="F328" i="5"/>
  <c r="DS991" i="5"/>
  <c r="AU818" i="5"/>
  <c r="AV811" i="5"/>
  <c r="AV812" i="5" s="1"/>
  <c r="F803" i="5"/>
  <c r="AY811" i="5"/>
  <c r="AY812" i="5" s="1"/>
  <c r="I992" i="5"/>
  <c r="Q992" i="5"/>
  <c r="DF992" i="5"/>
  <c r="K992" i="5"/>
  <c r="CK20" i="21"/>
  <c r="CK24" i="21" s="1"/>
  <c r="ED18" i="16"/>
  <c r="EC22" i="16"/>
  <c r="EC23" i="16" s="1"/>
  <c r="K230" i="18"/>
  <c r="DO6" i="18"/>
  <c r="K231" i="18" s="1"/>
  <c r="H254" i="18"/>
  <c r="Q877" i="5"/>
  <c r="Q886" i="5" s="1"/>
  <c r="Q895" i="5" s="1"/>
  <c r="Q904" i="5" s="1"/>
  <c r="I875" i="5"/>
  <c r="AA53" i="2" s="1"/>
  <c r="I871" i="5"/>
  <c r="AA50" i="2" s="1"/>
  <c r="I876" i="5"/>
  <c r="AA54" i="2" s="1"/>
  <c r="I872" i="5"/>
  <c r="I880" i="5"/>
  <c r="I873" i="5"/>
  <c r="AA51" i="2" s="1"/>
  <c r="J870" i="5"/>
  <c r="I874" i="5"/>
  <c r="AA52" i="2" s="1"/>
  <c r="AA49" i="2"/>
  <c r="Q77" i="20"/>
  <c r="Q78" i="20" s="1"/>
  <c r="DO20" i="21"/>
  <c r="DO24" i="21" s="1"/>
  <c r="M229" i="18"/>
  <c r="CM992" i="5"/>
  <c r="CI992" i="5"/>
  <c r="S30" i="20"/>
  <c r="U10" i="14"/>
  <c r="F114" i="20"/>
  <c r="F116" i="20" s="1"/>
  <c r="S98" i="20"/>
  <c r="T762" i="5" s="1"/>
  <c r="AV30" i="20"/>
  <c r="AX10" i="14"/>
  <c r="AV98" i="20"/>
  <c r="AW762" i="5" s="1"/>
  <c r="AO30" i="20"/>
  <c r="AQ10" i="14"/>
  <c r="AO98" i="20"/>
  <c r="AP762" i="5" s="1"/>
  <c r="P30" i="20"/>
  <c r="R10" i="14"/>
  <c r="P114" i="20"/>
  <c r="P116" i="20" s="1"/>
  <c r="I151" i="21" s="1"/>
  <c r="P98" i="20"/>
  <c r="Q762" i="5" s="1"/>
  <c r="H992" i="5"/>
  <c r="X58" i="2"/>
  <c r="F881" i="5"/>
  <c r="DQ20" i="21"/>
  <c r="DQ24" i="21" s="1"/>
  <c r="DQ104" i="21" s="1"/>
  <c r="N77" i="20"/>
  <c r="N78" i="20" s="1"/>
  <c r="S77" i="20"/>
  <c r="S78" i="20" s="1"/>
  <c r="AO77" i="20"/>
  <c r="AO78" i="20" s="1"/>
  <c r="CW77" i="20"/>
  <c r="CW78" i="20" s="1"/>
  <c r="CV77" i="20"/>
  <c r="CV78" i="20" s="1"/>
  <c r="CQ77" i="20"/>
  <c r="CQ78" i="20" s="1"/>
  <c r="E77" i="20"/>
  <c r="E78" i="20" s="1"/>
  <c r="G77" i="20"/>
  <c r="G78" i="20" s="1"/>
  <c r="DM992" i="5"/>
  <c r="AF77" i="20"/>
  <c r="AF78" i="20" s="1"/>
  <c r="EA20" i="21"/>
  <c r="EA24" i="21" s="1"/>
  <c r="DK20" i="21"/>
  <c r="DK24" i="21" s="1"/>
  <c r="DK104" i="21" s="1"/>
  <c r="AT77" i="20"/>
  <c r="AT78" i="20" s="1"/>
  <c r="L992" i="5"/>
  <c r="O20" i="30"/>
  <c r="Q677" i="19"/>
  <c r="R661" i="19"/>
  <c r="Q652" i="19"/>
  <c r="CS20" i="21"/>
  <c r="CS24" i="21" s="1"/>
  <c r="E1023" i="5"/>
  <c r="S992" i="5"/>
  <c r="R1008" i="5"/>
  <c r="BG980" i="5"/>
  <c r="BG982" i="5" s="1"/>
  <c r="BG991" i="5"/>
  <c r="EE63" i="20"/>
  <c r="EF675" i="5"/>
  <c r="E318" i="5" s="1"/>
  <c r="EF674" i="5"/>
  <c r="O317" i="5" s="1"/>
  <c r="EF611" i="5"/>
  <c r="CU980" i="5"/>
  <c r="CU982" i="5" s="1"/>
  <c r="CU991" i="5"/>
  <c r="DI20" i="21"/>
  <c r="DI24" i="21" s="1"/>
  <c r="DI104" i="21" s="1"/>
  <c r="BB992" i="5"/>
  <c r="AM797" i="5"/>
  <c r="AM798" i="5" s="1"/>
  <c r="BS811" i="5"/>
  <c r="BS812" i="5" s="1"/>
  <c r="BI818" i="5"/>
  <c r="BY797" i="5"/>
  <c r="BY798" i="5" s="1"/>
  <c r="CP797" i="5"/>
  <c r="CP798" i="5" s="1"/>
  <c r="BY818" i="5"/>
  <c r="BY20" i="21"/>
  <c r="BY24" i="21" s="1"/>
  <c r="BT992" i="5"/>
  <c r="Q980" i="5"/>
  <c r="Q982" i="5" s="1"/>
  <c r="DF980" i="5"/>
  <c r="DF982" i="5" s="1"/>
  <c r="DF991" i="5"/>
  <c r="DP80" i="20"/>
  <c r="DP81" i="20" s="1"/>
  <c r="DP82" i="20" s="1"/>
  <c r="DY19" i="20"/>
  <c r="F47" i="30"/>
  <c r="F48" i="30" s="1"/>
  <c r="EJ20" i="21"/>
  <c r="EJ24" i="21" s="1"/>
  <c r="G47" i="30"/>
  <c r="G48" i="30" s="1"/>
  <c r="AW992" i="5"/>
  <c r="BI980" i="5"/>
  <c r="BI982" i="5" s="1"/>
  <c r="DA992" i="5"/>
  <c r="CG77" i="20"/>
  <c r="CG78" i="20" s="1"/>
  <c r="CE992" i="5"/>
  <c r="DR19" i="20"/>
  <c r="BX20" i="21"/>
  <c r="BX24" i="21" s="1"/>
  <c r="AD992" i="5"/>
  <c r="DX20" i="21"/>
  <c r="DX24" i="21" s="1"/>
  <c r="DX104" i="21" s="1"/>
  <c r="AP30" i="20"/>
  <c r="AR10" i="14"/>
  <c r="AP98" i="20"/>
  <c r="AQ762" i="5" s="1"/>
  <c r="AM30" i="20"/>
  <c r="AO10" i="14"/>
  <c r="AF30" i="20"/>
  <c r="AH10" i="14"/>
  <c r="AF98" i="20"/>
  <c r="AG762" i="5" s="1"/>
  <c r="M30" i="20"/>
  <c r="O10" i="14"/>
  <c r="M98" i="20"/>
  <c r="N762" i="5" s="1"/>
  <c r="DN992" i="5"/>
  <c r="O77" i="20"/>
  <c r="O78" i="20" s="1"/>
  <c r="CI77" i="20"/>
  <c r="CI78" i="20" s="1"/>
  <c r="R77" i="20"/>
  <c r="R78" i="20" s="1"/>
  <c r="BT77" i="20"/>
  <c r="BT78" i="20" s="1"/>
  <c r="W77" i="20"/>
  <c r="W78" i="20" s="1"/>
  <c r="DT955" i="5"/>
  <c r="P682" i="19"/>
  <c r="N20" i="34"/>
  <c r="N370" i="5"/>
  <c r="N303" i="5" s="1"/>
  <c r="AO851" i="5"/>
  <c r="AO852" i="5" s="1"/>
  <c r="AO853" i="5" s="1"/>
  <c r="E851" i="5"/>
  <c r="E858" i="5" s="1"/>
  <c r="BN20" i="21"/>
  <c r="BN24" i="21" s="1"/>
  <c r="CK991" i="5"/>
  <c r="CK980" i="5"/>
  <c r="CK982" i="5" s="1"/>
  <c r="DR20" i="21"/>
  <c r="DR24" i="21" s="1"/>
  <c r="DR104" i="21" s="1"/>
  <c r="DR991" i="5"/>
  <c r="BS20" i="21"/>
  <c r="BS24" i="21" s="1"/>
  <c r="BL717" i="5"/>
  <c r="CR20" i="21"/>
  <c r="CR24" i="21" s="1"/>
  <c r="M27" i="15"/>
  <c r="N315" i="5"/>
  <c r="N314" i="5"/>
  <c r="M28" i="15" s="1"/>
  <c r="CZ992" i="5"/>
  <c r="DE992" i="5"/>
  <c r="CY992" i="5"/>
  <c r="X992" i="5"/>
  <c r="AY797" i="5"/>
  <c r="AY798" i="5" s="1"/>
  <c r="DF20" i="21"/>
  <c r="DF24" i="21" s="1"/>
  <c r="DF104" i="21" s="1"/>
  <c r="AB26" i="2"/>
  <c r="J980" i="5"/>
  <c r="J982" i="5" s="1"/>
  <c r="L77" i="20"/>
  <c r="L78" i="20" s="1"/>
  <c r="CB991" i="5"/>
  <c r="CB980" i="5"/>
  <c r="CB982" i="5" s="1"/>
  <c r="BW980" i="5"/>
  <c r="BW982" i="5" s="1"/>
  <c r="BW991" i="5"/>
  <c r="EF631" i="5"/>
  <c r="AH77" i="20"/>
  <c r="AH78" i="20" s="1"/>
  <c r="G41" i="24"/>
  <c r="O42" i="29"/>
  <c r="O47" i="29" s="1"/>
  <c r="O48" i="29" s="1"/>
  <c r="DE96" i="20"/>
  <c r="DE94" i="20"/>
  <c r="DE28" i="20"/>
  <c r="DE29" i="20" s="1"/>
  <c r="DE26" i="20"/>
  <c r="DP23" i="20"/>
  <c r="DP91" i="20"/>
  <c r="BO991" i="5"/>
  <c r="Z58" i="2"/>
  <c r="H881" i="5"/>
  <c r="DB77" i="20"/>
  <c r="DB78" i="20" s="1"/>
  <c r="BY992" i="5"/>
  <c r="DN20" i="21"/>
  <c r="DN24" i="21" s="1"/>
  <c r="DN104" i="21" s="1"/>
  <c r="CP20" i="21"/>
  <c r="CP24" i="21" s="1"/>
  <c r="I991" i="5"/>
  <c r="I980" i="5"/>
  <c r="I982" i="5" s="1"/>
  <c r="AS30" i="20"/>
  <c r="AU10" i="14"/>
  <c r="AS98" i="20"/>
  <c r="AT762" i="5" s="1"/>
  <c r="AJ30" i="20"/>
  <c r="AL10" i="14"/>
  <c r="AJ98" i="20"/>
  <c r="Z30" i="20"/>
  <c r="AB10" i="14"/>
  <c r="Z98" i="20"/>
  <c r="AA762" i="5" s="1"/>
  <c r="J30" i="20"/>
  <c r="L10" i="14"/>
  <c r="J98" i="20"/>
  <c r="K762" i="5" s="1"/>
  <c r="CD839" i="5"/>
  <c r="L254" i="18"/>
  <c r="CZ20" i="21"/>
  <c r="CZ24" i="21" s="1"/>
  <c r="CZ104" i="21" s="1"/>
  <c r="M77" i="20"/>
  <c r="M78" i="20" s="1"/>
  <c r="BZ77" i="20"/>
  <c r="BZ78" i="20" s="1"/>
  <c r="CL77" i="20"/>
  <c r="CL78" i="20" s="1"/>
  <c r="CX77" i="20"/>
  <c r="CX78" i="20" s="1"/>
  <c r="CT77" i="20"/>
  <c r="CT78" i="20" s="1"/>
  <c r="F77" i="20"/>
  <c r="F78" i="20" s="1"/>
  <c r="H77" i="20"/>
  <c r="H78" i="20" s="1"/>
  <c r="EA839" i="5"/>
  <c r="L27" i="15"/>
  <c r="M314" i="5"/>
  <c r="L28" i="15" s="1"/>
  <c r="M303" i="5"/>
  <c r="M315" i="5"/>
  <c r="M328" i="5"/>
  <c r="Y992" i="5"/>
  <c r="H27" i="15"/>
  <c r="I314" i="5"/>
  <c r="H28" i="15" s="1"/>
  <c r="I303" i="5"/>
  <c r="I315" i="5"/>
  <c r="I328" i="5"/>
  <c r="I392" i="5" s="1"/>
  <c r="EC20" i="21"/>
  <c r="EC24" i="21" s="1"/>
  <c r="Q398" i="19"/>
  <c r="T992" i="5"/>
  <c r="AU851" i="5"/>
  <c r="AU852" i="5" s="1"/>
  <c r="AU853" i="5" s="1"/>
  <c r="W851" i="5"/>
  <c r="W852" i="5" s="1"/>
  <c r="W853" i="5" s="1"/>
  <c r="V992" i="5"/>
  <c r="BM20" i="21"/>
  <c r="BM24" i="21" s="1"/>
  <c r="BM104" i="21" s="1"/>
  <c r="BS992" i="5"/>
  <c r="Z992" i="5"/>
  <c r="N105" i="18"/>
  <c r="BJ6" i="18"/>
  <c r="N106" i="18" s="1"/>
  <c r="DP980" i="5"/>
  <c r="DP982" i="5" s="1"/>
  <c r="DP991" i="5"/>
  <c r="AY980" i="5"/>
  <c r="AY982" i="5" s="1"/>
  <c r="AY991" i="5"/>
  <c r="BE991" i="5"/>
  <c r="BE980" i="5"/>
  <c r="BE982" i="5" s="1"/>
  <c r="CW992" i="5"/>
  <c r="CM991" i="5"/>
  <c r="CM980" i="5"/>
  <c r="CM982" i="5" s="1"/>
  <c r="F810" i="5"/>
  <c r="F811" i="5" s="1"/>
  <c r="F812" i="5" s="1"/>
  <c r="G808" i="5" s="1"/>
  <c r="BK797" i="5"/>
  <c r="BK798" i="5" s="1"/>
  <c r="AT811" i="5"/>
  <c r="AT812" i="5" s="1"/>
  <c r="CJ811" i="5"/>
  <c r="CJ812" i="5" s="1"/>
  <c r="DW797" i="5"/>
  <c r="DW798" i="5" s="1"/>
  <c r="DY811" i="5"/>
  <c r="DY812" i="5" s="1"/>
  <c r="AM818" i="5"/>
  <c r="CI811" i="5"/>
  <c r="CI812" i="5" s="1"/>
  <c r="AU992" i="5"/>
  <c r="J232" i="5"/>
  <c r="CB20" i="21"/>
  <c r="CB24" i="21" s="1"/>
  <c r="CB104" i="21" s="1"/>
  <c r="BK992" i="5"/>
  <c r="BS77" i="20"/>
  <c r="BS78" i="20" s="1"/>
  <c r="ED64" i="20"/>
  <c r="ED65" i="20" s="1"/>
  <c r="EE633" i="5"/>
  <c r="EE624" i="5"/>
  <c r="P992" i="5"/>
  <c r="CV992" i="5"/>
  <c r="BE992" i="5"/>
  <c r="O310" i="5"/>
  <c r="O244" i="5"/>
  <c r="CC839" i="5"/>
  <c r="AN30" i="20"/>
  <c r="AP10" i="14"/>
  <c r="R114" i="20"/>
  <c r="R116" i="20" s="1"/>
  <c r="K151" i="21" s="1"/>
  <c r="AN98" i="20"/>
  <c r="AO762" i="5" s="1"/>
  <c r="X30" i="20"/>
  <c r="Z10" i="14"/>
  <c r="AD30" i="20"/>
  <c r="AF10" i="14"/>
  <c r="AD98" i="20"/>
  <c r="AE762" i="5" s="1"/>
  <c r="W30" i="20"/>
  <c r="Y10" i="14"/>
  <c r="W98" i="20"/>
  <c r="X762" i="5" s="1"/>
  <c r="G35" i="24"/>
  <c r="CJ838" i="5"/>
  <c r="CY980" i="5"/>
  <c r="CY982" i="5" s="1"/>
  <c r="EC19" i="20"/>
  <c r="CJ77" i="20"/>
  <c r="CJ78" i="20" s="1"/>
  <c r="T77" i="20"/>
  <c r="T78" i="20" s="1"/>
  <c r="CA77" i="20"/>
  <c r="CA78" i="20" s="1"/>
  <c r="BP9" i="18"/>
  <c r="H134" i="18" s="1"/>
  <c r="BR730" i="5"/>
  <c r="AK77" i="20"/>
  <c r="AK78" i="20" s="1"/>
  <c r="AI851" i="5"/>
  <c r="AI852" i="5" s="1"/>
  <c r="AI853" i="5" s="1"/>
  <c r="AC851" i="5"/>
  <c r="AC852" i="5" s="1"/>
  <c r="AC853" i="5" s="1"/>
  <c r="Q851" i="5"/>
  <c r="Q852" i="5" s="1"/>
  <c r="Q853" i="5" s="1"/>
  <c r="AE992" i="5"/>
  <c r="M992" i="5"/>
  <c r="E47" i="30"/>
  <c r="E48" i="30" s="1"/>
  <c r="BM961" i="5"/>
  <c r="E404" i="19"/>
  <c r="Q404" i="19" s="1"/>
  <c r="C41" i="30"/>
  <c r="J376" i="5"/>
  <c r="I63" i="15" s="1"/>
  <c r="CT980" i="5"/>
  <c r="CT982" i="5" s="1"/>
  <c r="CT991" i="5"/>
  <c r="DP992" i="5"/>
  <c r="DN9" i="18"/>
  <c r="J234" i="18" s="1"/>
  <c r="DP730" i="5"/>
  <c r="DY20" i="21"/>
  <c r="DY24" i="21" s="1"/>
  <c r="DY104" i="21" s="1"/>
  <c r="BA992" i="5"/>
  <c r="AZ96" i="20"/>
  <c r="AZ94" i="20"/>
  <c r="BK23" i="20"/>
  <c r="AZ26" i="20"/>
  <c r="AZ28" i="20"/>
  <c r="BK91" i="20"/>
  <c r="E1008" i="5"/>
  <c r="U992" i="5"/>
  <c r="BJ992" i="5"/>
  <c r="DU991" i="5"/>
  <c r="DC20" i="21"/>
  <c r="DC24" i="21" s="1"/>
  <c r="F991" i="5"/>
  <c r="F980" i="5"/>
  <c r="F982" i="5" s="1"/>
  <c r="CW811" i="5"/>
  <c r="CW812" i="5" s="1"/>
  <c r="EE818" i="5"/>
  <c r="AS797" i="5"/>
  <c r="AS798" i="5" s="1"/>
  <c r="BZ811" i="5"/>
  <c r="BZ812" i="5" s="1"/>
  <c r="EE20" i="21"/>
  <c r="EE24" i="21" s="1"/>
  <c r="BK980" i="5"/>
  <c r="BK982" i="5" s="1"/>
  <c r="BK991" i="5"/>
  <c r="DL992" i="5"/>
  <c r="CZ980" i="5"/>
  <c r="CZ982" i="5" s="1"/>
  <c r="CN992" i="5"/>
  <c r="BZ20" i="21"/>
  <c r="BZ24" i="21" s="1"/>
  <c r="BZ104" i="21" s="1"/>
  <c r="CS992" i="5"/>
  <c r="O334" i="5"/>
  <c r="N47" i="15" s="1"/>
  <c r="O229" i="5"/>
  <c r="E244" i="5"/>
  <c r="E310" i="5"/>
  <c r="E332" i="5" s="1"/>
  <c r="BT980" i="5"/>
  <c r="BT982" i="5" s="1"/>
  <c r="CV20" i="21"/>
  <c r="CV24" i="21" s="1"/>
  <c r="CV104" i="21" s="1"/>
  <c r="DW71" i="20"/>
  <c r="DW72" i="20" s="1"/>
  <c r="DW74" i="20" s="1"/>
  <c r="DW51" i="20"/>
  <c r="DW21" i="20"/>
  <c r="DW22" i="20" s="1"/>
  <c r="DV5" i="18"/>
  <c r="DX714" i="5"/>
  <c r="AK30" i="20"/>
  <c r="AM10" i="14"/>
  <c r="U30" i="20"/>
  <c r="W10" i="14"/>
  <c r="L30" i="20"/>
  <c r="N10" i="14"/>
  <c r="Q30" i="20"/>
  <c r="S10" i="14"/>
  <c r="Q98" i="20"/>
  <c r="R762" i="5" s="1"/>
  <c r="P77" i="20"/>
  <c r="P78" i="20" s="1"/>
  <c r="BY77" i="20"/>
  <c r="BY78" i="20" s="1"/>
  <c r="AW77" i="20"/>
  <c r="AW78" i="20" s="1"/>
  <c r="BV77" i="20"/>
  <c r="BV78" i="20" s="1"/>
  <c r="CU77" i="20"/>
  <c r="CU78" i="20" s="1"/>
  <c r="H47" i="30"/>
  <c r="H48" i="30" s="1"/>
  <c r="Q1008" i="5"/>
  <c r="AN851" i="5"/>
  <c r="AN852" i="5" s="1"/>
  <c r="AN853" i="5" s="1"/>
  <c r="CJ992" i="5"/>
  <c r="BE20" i="21"/>
  <c r="BE24" i="21" s="1"/>
  <c r="BE104" i="21" s="1"/>
  <c r="DC839" i="5"/>
  <c r="P664" i="19"/>
  <c r="Q664" i="19" s="1"/>
  <c r="N14" i="34"/>
  <c r="O14" i="34" s="1"/>
  <c r="L14" i="24" s="1"/>
  <c r="M14" i="24" s="1"/>
  <c r="N318" i="5"/>
  <c r="M31" i="15" s="1"/>
  <c r="AT851" i="5"/>
  <c r="AT852" i="5" s="1"/>
  <c r="AT853" i="5" s="1"/>
  <c r="V851" i="5"/>
  <c r="V852" i="5" s="1"/>
  <c r="V853" i="5" s="1"/>
  <c r="P851" i="5"/>
  <c r="P852" i="5" s="1"/>
  <c r="P853" i="5" s="1"/>
  <c r="DD980" i="5"/>
  <c r="DD982" i="5" s="1"/>
  <c r="DD991" i="5"/>
  <c r="DO980" i="5"/>
  <c r="DO982" i="5" s="1"/>
  <c r="DO991" i="5"/>
  <c r="BM956" i="5"/>
  <c r="E399" i="19"/>
  <c r="Q399" i="19" s="1"/>
  <c r="C21" i="30"/>
  <c r="O21" i="30" s="1"/>
  <c r="H21" i="24" s="1"/>
  <c r="J371" i="5"/>
  <c r="I58" i="15" s="1"/>
  <c r="CX992" i="5"/>
  <c r="AF991" i="5"/>
  <c r="AF980" i="5"/>
  <c r="AF982" i="5" s="1"/>
  <c r="DG20" i="21"/>
  <c r="DG24" i="21" s="1"/>
  <c r="DG104" i="21" s="1"/>
  <c r="BH20" i="21"/>
  <c r="BH24" i="21" s="1"/>
  <c r="BH104" i="21" s="1"/>
  <c r="BK20" i="21"/>
  <c r="BK24" i="21" s="1"/>
  <c r="DW20" i="21"/>
  <c r="DW24" i="21" s="1"/>
  <c r="DW104" i="21" s="1"/>
  <c r="DL991" i="5"/>
  <c r="DL980" i="5"/>
  <c r="DL982" i="5" s="1"/>
  <c r="W992" i="5"/>
  <c r="CQ980" i="5"/>
  <c r="CQ982" i="5" s="1"/>
  <c r="CQ991" i="5"/>
  <c r="BD818" i="5"/>
  <c r="AW797" i="5"/>
  <c r="AW798" i="5" s="1"/>
  <c r="CI797" i="5"/>
  <c r="CI798" i="5" s="1"/>
  <c r="BN797" i="5"/>
  <c r="BN798" i="5" s="1"/>
  <c r="CZ797" i="5"/>
  <c r="CZ798" i="5" s="1"/>
  <c r="F802" i="5"/>
  <c r="CB838" i="5"/>
  <c r="I27" i="15"/>
  <c r="J314" i="5"/>
  <c r="I28" i="15" s="1"/>
  <c r="J303" i="5"/>
  <c r="J315" i="5"/>
  <c r="J328" i="5"/>
  <c r="DA77" i="20"/>
  <c r="DA78" i="20" s="1"/>
  <c r="AI992" i="5"/>
  <c r="DT20" i="20"/>
  <c r="DS4" i="18"/>
  <c r="DU692" i="5"/>
  <c r="DU697" i="5"/>
  <c r="AF992" i="5"/>
  <c r="EC712" i="5"/>
  <c r="AR992" i="5"/>
  <c r="DH992" i="5"/>
  <c r="CH77" i="20"/>
  <c r="CH78" i="20" s="1"/>
  <c r="CN20" i="21"/>
  <c r="CN24" i="21" s="1"/>
  <c r="Y30" i="20"/>
  <c r="AA10" i="14"/>
  <c r="Y98" i="20"/>
  <c r="Z762" i="5" s="1"/>
  <c r="AY30" i="20"/>
  <c r="BA10" i="14"/>
  <c r="AY98" i="20"/>
  <c r="I30" i="20"/>
  <c r="K10" i="14"/>
  <c r="I98" i="20"/>
  <c r="J762" i="5" s="1"/>
  <c r="K30" i="20"/>
  <c r="M10" i="14"/>
  <c r="BC992" i="5"/>
  <c r="BK736" i="5"/>
  <c r="BI14" i="18" s="1"/>
  <c r="M114" i="18" s="1"/>
  <c r="E856" i="5"/>
  <c r="AL77" i="20"/>
  <c r="AL78" i="20" s="1"/>
  <c r="CN77" i="20"/>
  <c r="CN78" i="20" s="1"/>
  <c r="BW77" i="20"/>
  <c r="BW78" i="20" s="1"/>
  <c r="CC77" i="20"/>
  <c r="CC78" i="20" s="1"/>
  <c r="CE20" i="21"/>
  <c r="CE24" i="21" s="1"/>
  <c r="AL851" i="5"/>
  <c r="AL852" i="5" s="1"/>
  <c r="AL853" i="5" s="1"/>
  <c r="BA851" i="5"/>
  <c r="BA856" i="5"/>
  <c r="AZ851" i="5"/>
  <c r="AZ852" i="5" s="1"/>
  <c r="AZ853" i="5" s="1"/>
  <c r="AH851" i="5"/>
  <c r="AH852" i="5" s="1"/>
  <c r="AH853" i="5" s="1"/>
  <c r="AB851" i="5"/>
  <c r="AB852" i="5" s="1"/>
  <c r="AB853" i="5" s="1"/>
  <c r="J851" i="5"/>
  <c r="J852" i="5" s="1"/>
  <c r="J853" i="5" s="1"/>
  <c r="DM20" i="21"/>
  <c r="DM24" i="21" s="1"/>
  <c r="DM104" i="21" s="1"/>
  <c r="BA839" i="5"/>
  <c r="AZ992" i="5"/>
  <c r="DS66" i="20"/>
  <c r="DS69" i="20" s="1"/>
  <c r="DS70" i="20"/>
  <c r="AY851" i="5"/>
  <c r="AY852" i="5" s="1"/>
  <c r="AY853" i="5" s="1"/>
  <c r="AS851" i="5"/>
  <c r="AS852" i="5" s="1"/>
  <c r="AS853" i="5" s="1"/>
  <c r="AM851" i="5"/>
  <c r="AM852" i="5" s="1"/>
  <c r="AM853" i="5" s="1"/>
  <c r="AA851" i="5"/>
  <c r="AA852" i="5" s="1"/>
  <c r="AA853" i="5" s="1"/>
  <c r="U851" i="5"/>
  <c r="U852" i="5" s="1"/>
  <c r="U853" i="5" s="1"/>
  <c r="CP992" i="5"/>
  <c r="G254" i="18"/>
  <c r="CU992" i="5"/>
  <c r="BT838" i="5"/>
  <c r="EB839" i="5"/>
  <c r="AA992" i="5"/>
  <c r="H991" i="5"/>
  <c r="H980" i="5"/>
  <c r="H982" i="5" s="1"/>
  <c r="Q348" i="19"/>
  <c r="CD992" i="5"/>
  <c r="AY992" i="5"/>
  <c r="CE980" i="5"/>
  <c r="CE982" i="5" s="1"/>
  <c r="CE991" i="5"/>
  <c r="Z980" i="5"/>
  <c r="Z982" i="5" s="1"/>
  <c r="Z991" i="5"/>
  <c r="BR991" i="5"/>
  <c r="BC838" i="5"/>
  <c r="DO797" i="5"/>
  <c r="DO798" i="5" s="1"/>
  <c r="BI797" i="5"/>
  <c r="BI798" i="5" s="1"/>
  <c r="AZ797" i="5"/>
  <c r="AZ798" i="5" s="1"/>
  <c r="CG811" i="5"/>
  <c r="CG812" i="5" s="1"/>
  <c r="BZ797" i="5"/>
  <c r="BZ798" i="5" s="1"/>
  <c r="CE818" i="5"/>
  <c r="EF818" i="5"/>
  <c r="J27" i="15"/>
  <c r="K314" i="5"/>
  <c r="J28" i="15" s="1"/>
  <c r="K303" i="5"/>
  <c r="K315" i="5"/>
  <c r="K328" i="5"/>
  <c r="AD26" i="2"/>
  <c r="DQ992" i="5"/>
  <c r="CF992" i="5"/>
  <c r="BL20" i="21"/>
  <c r="BL24" i="21" s="1"/>
  <c r="BL104" i="21" s="1"/>
  <c r="CI839" i="5"/>
  <c r="AE26" i="2"/>
  <c r="BR20" i="21"/>
  <c r="BR24" i="21" s="1"/>
  <c r="CH20" i="21"/>
  <c r="CH24" i="21" s="1"/>
  <c r="CK992" i="5"/>
  <c r="N44" i="29"/>
  <c r="BF992" i="5"/>
  <c r="V30" i="20"/>
  <c r="X10" i="14"/>
  <c r="V98" i="20"/>
  <c r="W762" i="5" s="1"/>
  <c r="AG30" i="20"/>
  <c r="AI10" i="14"/>
  <c r="AR30" i="20"/>
  <c r="AT10" i="14"/>
  <c r="AU30" i="20"/>
  <c r="AW10" i="14"/>
  <c r="AU98" i="20"/>
  <c r="AV762" i="5" s="1"/>
  <c r="BL69" i="20"/>
  <c r="CQ992" i="5"/>
  <c r="P1008" i="5"/>
  <c r="CP839" i="5"/>
  <c r="BO20" i="21"/>
  <c r="BO24" i="21" s="1"/>
  <c r="BO104" i="21" s="1"/>
  <c r="CC992" i="5"/>
  <c r="D77" i="20"/>
  <c r="D78" i="20" s="1"/>
  <c r="CB77" i="20"/>
  <c r="CB78" i="20" s="1"/>
  <c r="I77" i="20"/>
  <c r="I78" i="20" s="1"/>
  <c r="Y77" i="20"/>
  <c r="Y78" i="20" s="1"/>
  <c r="AB77" i="20"/>
  <c r="AB78" i="20" s="1"/>
  <c r="CD77" i="20"/>
  <c r="CD78" i="20" s="1"/>
  <c r="AG77" i="20"/>
  <c r="AG78" i="20" s="1"/>
  <c r="BH992" i="5"/>
  <c r="BZ992" i="5"/>
  <c r="DC992" i="5"/>
  <c r="AQ77" i="20"/>
  <c r="AQ78" i="20" s="1"/>
  <c r="BD992" i="5"/>
  <c r="K851" i="5"/>
  <c r="K852" i="5" s="1"/>
  <c r="K853" i="5" s="1"/>
  <c r="K27" i="15"/>
  <c r="L314" i="5"/>
  <c r="K28" i="15" s="1"/>
  <c r="L303" i="5"/>
  <c r="L315" i="5"/>
  <c r="L328" i="5"/>
  <c r="BU77" i="20"/>
  <c r="BU78" i="20" s="1"/>
  <c r="DT685" i="5"/>
  <c r="P663" i="19"/>
  <c r="Q663" i="19" s="1"/>
  <c r="N13" i="34"/>
  <c r="O13" i="34" s="1"/>
  <c r="L13" i="24" s="1"/>
  <c r="M13" i="24" s="1"/>
  <c r="N317" i="5"/>
  <c r="DT950" i="5"/>
  <c r="DT951" i="5" s="1"/>
  <c r="M980" i="5"/>
  <c r="M982" i="5" s="1"/>
  <c r="BG838" i="5"/>
  <c r="DO839" i="5"/>
  <c r="ED20" i="21"/>
  <c r="ED24" i="21" s="1"/>
  <c r="DJ992" i="5"/>
  <c r="W1008" i="5"/>
  <c r="F992" i="5"/>
  <c r="AG26" i="2"/>
  <c r="CH992" i="5"/>
  <c r="AG851" i="5"/>
  <c r="AG852" i="5" s="1"/>
  <c r="AG853" i="5" s="1"/>
  <c r="O851" i="5"/>
  <c r="O852" i="5" s="1"/>
  <c r="O853" i="5" s="1"/>
  <c r="I851" i="5"/>
  <c r="I852" i="5" s="1"/>
  <c r="I853" i="5" s="1"/>
  <c r="DX19" i="20"/>
  <c r="BH980" i="5"/>
  <c r="BH982" i="5" s="1"/>
  <c r="BH991" i="5"/>
  <c r="C129" i="18"/>
  <c r="CA992" i="5"/>
  <c r="F1008" i="5"/>
  <c r="EB20" i="21"/>
  <c r="EB24" i="21" s="1"/>
  <c r="EB104" i="21" s="1"/>
  <c r="BX992" i="5"/>
  <c r="DA20" i="21"/>
  <c r="DA24" i="21" s="1"/>
  <c r="DA104" i="21" s="1"/>
  <c r="BV992" i="5"/>
  <c r="AL992" i="5"/>
  <c r="AK992" i="5"/>
  <c r="CG839" i="5"/>
  <c r="DQ839" i="5"/>
  <c r="DQ811" i="5"/>
  <c r="DQ812" i="5" s="1"/>
  <c r="CI818" i="5"/>
  <c r="BL797" i="5"/>
  <c r="BL798" i="5" s="1"/>
  <c r="E797" i="5"/>
  <c r="E822" i="5"/>
  <c r="E857" i="5" s="1"/>
  <c r="BZ818" i="5"/>
  <c r="AU77" i="20"/>
  <c r="AU78" i="20" s="1"/>
  <c r="E992" i="5"/>
  <c r="CH839" i="5"/>
  <c r="CJ20" i="21"/>
  <c r="CJ24" i="21" s="1"/>
  <c r="AP991" i="5"/>
  <c r="AP980" i="5"/>
  <c r="AP982" i="5" s="1"/>
  <c r="EE31" i="3"/>
  <c r="EE32" i="3" s="1"/>
  <c r="EF26" i="3"/>
  <c r="EF31" i="3" s="1"/>
  <c r="EF32" i="3" s="1"/>
  <c r="CF20" i="21"/>
  <c r="CF24" i="21" s="1"/>
  <c r="CF104" i="21" s="1"/>
  <c r="DN991" i="5"/>
  <c r="DN980" i="5"/>
  <c r="DN982" i="5" s="1"/>
  <c r="CO992" i="5"/>
  <c r="AP992" i="5"/>
  <c r="CP980" i="5"/>
  <c r="CP982" i="5" s="1"/>
  <c r="CL20" i="21"/>
  <c r="CL24" i="21" s="1"/>
  <c r="BN991" i="5"/>
  <c r="K254" i="18"/>
  <c r="BE839" i="5"/>
  <c r="BA980" i="5"/>
  <c r="BA982" i="5" s="1"/>
  <c r="AH992" i="5"/>
  <c r="BU992" i="5"/>
  <c r="BQ20" i="21"/>
  <c r="BQ24" i="21" s="1"/>
  <c r="BQ104" i="21" s="1"/>
  <c r="CR992" i="5"/>
  <c r="E30" i="20"/>
  <c r="G10" i="14"/>
  <c r="E98" i="20"/>
  <c r="F762" i="5" s="1"/>
  <c r="AA30" i="20"/>
  <c r="AC10" i="14"/>
  <c r="AC30" i="20"/>
  <c r="AE10" i="14"/>
  <c r="AC98" i="20"/>
  <c r="AD762" i="5" s="1"/>
  <c r="AI30" i="20"/>
  <c r="AK10" i="14"/>
  <c r="AI98" i="20"/>
  <c r="AJ762" i="5" s="1"/>
  <c r="BV980" i="5"/>
  <c r="BV982" i="5" s="1"/>
  <c r="DE20" i="21"/>
  <c r="DE24" i="21" s="1"/>
  <c r="CX20" i="21"/>
  <c r="CX24" i="21" s="1"/>
  <c r="BT20" i="21"/>
  <c r="BT24" i="21" s="1"/>
  <c r="BT104" i="21" s="1"/>
  <c r="X77" i="20"/>
  <c r="X78" i="20" s="1"/>
  <c r="AM77" i="20"/>
  <c r="AM78" i="20" s="1"/>
  <c r="AD77" i="20"/>
  <c r="AD78" i="20" s="1"/>
  <c r="CK77" i="20"/>
  <c r="CK78" i="20" s="1"/>
  <c r="BX77" i="20"/>
  <c r="BX78" i="20" s="1"/>
  <c r="CE77" i="20"/>
  <c r="CE78" i="20" s="1"/>
  <c r="DD77" i="20"/>
  <c r="DD78" i="20" s="1"/>
  <c r="CO77" i="20"/>
  <c r="CO78" i="20" s="1"/>
  <c r="AT992" i="5"/>
  <c r="EH20" i="21"/>
  <c r="EH24" i="21" s="1"/>
  <c r="EH104" i="21" s="1"/>
  <c r="BY839" i="5"/>
  <c r="AQ992" i="5"/>
  <c r="CL992" i="5"/>
  <c r="BW992" i="5"/>
  <c r="AJ77" i="20"/>
  <c r="AJ78" i="20" s="1"/>
  <c r="BM839" i="5"/>
  <c r="CK839" i="5"/>
  <c r="DI839" i="5"/>
  <c r="EE685" i="5"/>
  <c r="DG992" i="5"/>
  <c r="BS980" i="5"/>
  <c r="BS982" i="5" s="1"/>
  <c r="BS991" i="5"/>
  <c r="AX851" i="5"/>
  <c r="AX852" i="5" s="1"/>
  <c r="AX853" i="5" s="1"/>
  <c r="AR851" i="5"/>
  <c r="AR852" i="5" s="1"/>
  <c r="AR853" i="5" s="1"/>
  <c r="AF851" i="5"/>
  <c r="AF852" i="5" s="1"/>
  <c r="AF853" i="5" s="1"/>
  <c r="T851" i="5"/>
  <c r="T852" i="5" s="1"/>
  <c r="T853" i="5" s="1"/>
  <c r="N851" i="5"/>
  <c r="N852" i="5" s="1"/>
  <c r="N853" i="5" s="1"/>
  <c r="G851" i="5"/>
  <c r="G852" i="5" s="1"/>
  <c r="G853" i="5" s="1"/>
  <c r="AD991" i="5"/>
  <c r="AD980" i="5"/>
  <c r="AD982" i="5" s="1"/>
  <c r="BL19" i="20"/>
  <c r="AJ1008" i="5"/>
  <c r="CS980" i="5"/>
  <c r="CS982" i="5" s="1"/>
  <c r="CS991" i="5"/>
  <c r="BJ20" i="21"/>
  <c r="BJ24" i="21" s="1"/>
  <c r="BU980" i="5"/>
  <c r="BU982" i="5" s="1"/>
  <c r="BU991" i="5"/>
  <c r="EF20" i="21"/>
  <c r="EF24" i="21" s="1"/>
  <c r="EF104" i="21" s="1"/>
  <c r="G882" i="5"/>
  <c r="Y60" i="2" s="1"/>
  <c r="G883" i="5"/>
  <c r="Y59" i="2"/>
  <c r="DU20" i="21"/>
  <c r="DU24" i="21" s="1"/>
  <c r="BB811" i="5"/>
  <c r="BB812" i="5" s="1"/>
  <c r="BO818" i="5"/>
  <c r="CY20" i="21"/>
  <c r="CY24" i="21" s="1"/>
  <c r="CY104" i="21" s="1"/>
  <c r="CG20" i="21"/>
  <c r="CG24" i="21" s="1"/>
  <c r="CG104" i="21" s="1"/>
  <c r="ED34" i="3"/>
  <c r="ED35" i="3" s="1"/>
  <c r="ED33" i="3"/>
  <c r="BR77" i="20"/>
  <c r="BR78" i="20" s="1"/>
  <c r="T1008" i="5"/>
  <c r="CJ991" i="5"/>
  <c r="CJ980" i="5"/>
  <c r="CJ982" i="5" s="1"/>
  <c r="G1026" i="5"/>
  <c r="G1030" i="5"/>
  <c r="CU20" i="21"/>
  <c r="CU24" i="21" s="1"/>
  <c r="CU104" i="21" s="1"/>
  <c r="I1008" i="5"/>
  <c r="AV77" i="20"/>
  <c r="AV78" i="20" s="1"/>
  <c r="CQ20" i="21"/>
  <c r="CQ24" i="21" s="1"/>
  <c r="CQ104" i="21" s="1"/>
  <c r="BU20" i="21"/>
  <c r="BU24" i="21" s="1"/>
  <c r="BU104" i="21" s="1"/>
  <c r="EB19" i="20"/>
  <c r="AW980" i="5"/>
  <c r="AW982" i="5" s="1"/>
  <c r="S991" i="5"/>
  <c r="S980" i="5"/>
  <c r="S982" i="5" s="1"/>
  <c r="CX980" i="5"/>
  <c r="CX982" i="5" s="1"/>
  <c r="AW30" i="20"/>
  <c r="AY10" i="14"/>
  <c r="R30" i="20"/>
  <c r="T10" i="14"/>
  <c r="T30" i="20"/>
  <c r="V10" i="14"/>
  <c r="T98" i="20"/>
  <c r="U762" i="5" s="1"/>
  <c r="H30" i="20"/>
  <c r="J10" i="14"/>
  <c r="H98" i="20"/>
  <c r="I762" i="5" s="1"/>
  <c r="CV839" i="5"/>
  <c r="AC77" i="20"/>
  <c r="AC78" i="20" s="1"/>
  <c r="Z851" i="5"/>
  <c r="Z852" i="5" s="1"/>
  <c r="Z853" i="5" s="1"/>
  <c r="O992" i="5"/>
  <c r="AX980" i="5"/>
  <c r="AX982" i="5" s="1"/>
  <c r="AX991" i="5"/>
  <c r="AB992" i="5"/>
  <c r="EI20" i="21"/>
  <c r="EI24" i="21" s="1"/>
  <c r="BL992" i="5"/>
  <c r="CM20" i="21"/>
  <c r="CM24" i="21" s="1"/>
  <c r="CM104" i="21" s="1"/>
  <c r="DT20" i="21"/>
  <c r="DT24" i="21" s="1"/>
  <c r="DT104" i="21" s="1"/>
  <c r="BP20" i="21"/>
  <c r="BP24" i="21" s="1"/>
  <c r="AP811" i="5"/>
  <c r="AP812" i="5" s="1"/>
  <c r="BH818" i="5"/>
  <c r="CY77" i="20"/>
  <c r="CY78" i="20" s="1"/>
  <c r="Y980" i="5"/>
  <c r="Y982" i="5" s="1"/>
  <c r="DS20" i="21"/>
  <c r="DS24" i="21" s="1"/>
  <c r="H232" i="5"/>
  <c r="AR991" i="5"/>
  <c r="AR980" i="5"/>
  <c r="AR982" i="5" s="1"/>
  <c r="CT992" i="5"/>
  <c r="CG992" i="5"/>
  <c r="F1027" i="5"/>
  <c r="F1029" i="5"/>
  <c r="F1044" i="5" s="1"/>
  <c r="DV20" i="21"/>
  <c r="DV24" i="21" s="1"/>
  <c r="DV104" i="21" s="1"/>
  <c r="DM980" i="5"/>
  <c r="DM982" i="5" s="1"/>
  <c r="O1008" i="5"/>
  <c r="BG20" i="21"/>
  <c r="BG24" i="21" s="1"/>
  <c r="BG104" i="21" s="1"/>
  <c r="DS961" i="5"/>
  <c r="O688" i="19"/>
  <c r="M41" i="34"/>
  <c r="BC991" i="5"/>
  <c r="BC980" i="5"/>
  <c r="BC982" i="5" s="1"/>
  <c r="L47" i="34"/>
  <c r="L48" i="34" s="1"/>
  <c r="AQ30" i="20"/>
  <c r="AS10" i="14"/>
  <c r="H114" i="20"/>
  <c r="H116" i="20" s="1"/>
  <c r="O30" i="20"/>
  <c r="Q10" i="14"/>
  <c r="N30" i="20"/>
  <c r="P10" i="14"/>
  <c r="N98" i="20"/>
  <c r="O762" i="5" s="1"/>
  <c r="G30" i="20"/>
  <c r="I10" i="14"/>
  <c r="E114" i="20"/>
  <c r="E116" i="20" s="1"/>
  <c r="G98" i="20"/>
  <c r="H762" i="5" s="1"/>
  <c r="G992" i="5"/>
  <c r="DT839" i="5"/>
  <c r="CS77" i="20"/>
  <c r="CS78" i="20" s="1"/>
  <c r="AP77" i="20"/>
  <c r="AP78" i="20" s="1"/>
  <c r="Z77" i="20"/>
  <c r="Z78" i="20" s="1"/>
  <c r="AA77" i="20"/>
  <c r="AA78" i="20" s="1"/>
  <c r="CF77" i="20"/>
  <c r="CF78" i="20" s="1"/>
  <c r="DE76" i="20"/>
  <c r="CP77" i="20"/>
  <c r="CP78" i="20" s="1"/>
  <c r="AI77" i="20"/>
  <c r="AI78" i="20" s="1"/>
  <c r="AG992" i="5"/>
  <c r="K980" i="5"/>
  <c r="K982" i="5" s="1"/>
  <c r="K991" i="5"/>
  <c r="AQ851" i="5"/>
  <c r="AQ852" i="5" s="1"/>
  <c r="AQ853" i="5" s="1"/>
  <c r="AK851" i="5"/>
  <c r="AK852" i="5" s="1"/>
  <c r="AK853" i="5" s="1"/>
  <c r="AE851" i="5"/>
  <c r="AE852" i="5" s="1"/>
  <c r="AE853" i="5" s="1"/>
  <c r="Y851" i="5"/>
  <c r="Y852" i="5" s="1"/>
  <c r="Y853" i="5" s="1"/>
  <c r="S851" i="5"/>
  <c r="S852" i="5" s="1"/>
  <c r="S853" i="5" s="1"/>
  <c r="M851" i="5"/>
  <c r="M852" i="5" s="1"/>
  <c r="M853" i="5" s="1"/>
  <c r="H851" i="5"/>
  <c r="H852" i="5" s="1"/>
  <c r="H853" i="5" s="1"/>
  <c r="W980" i="5"/>
  <c r="W982" i="5" s="1"/>
  <c r="W991" i="5"/>
  <c r="L1008" i="5"/>
  <c r="CO20" i="21"/>
  <c r="CO24" i="21" s="1"/>
  <c r="P991" i="5"/>
  <c r="P980" i="5"/>
  <c r="P982" i="5" s="1"/>
  <c r="AV980" i="5"/>
  <c r="AV982" i="5" s="1"/>
  <c r="AV991" i="5"/>
  <c r="AW818" i="5"/>
  <c r="BO797" i="5"/>
  <c r="BO798" i="5" s="1"/>
  <c r="BL811" i="5"/>
  <c r="BL812" i="5" s="1"/>
  <c r="BF797" i="5"/>
  <c r="BF798" i="5" s="1"/>
  <c r="AS77" i="20"/>
  <c r="AS78" i="20" s="1"/>
  <c r="BO71" i="20"/>
  <c r="BO72" i="20" s="1"/>
  <c r="BO74" i="20" s="1"/>
  <c r="BO51" i="20"/>
  <c r="BO21" i="20"/>
  <c r="BO22" i="20" s="1"/>
  <c r="BN5" i="18"/>
  <c r="BP714" i="5"/>
  <c r="BZ980" i="5"/>
  <c r="BZ982" i="5" s="1"/>
  <c r="CH980" i="5"/>
  <c r="CH982" i="5" s="1"/>
  <c r="DL20" i="21"/>
  <c r="DL24" i="21" s="1"/>
  <c r="AO992" i="5"/>
  <c r="CN991" i="5"/>
  <c r="CN980" i="5"/>
  <c r="CN982" i="5" s="1"/>
  <c r="BV838" i="5"/>
  <c r="AE991" i="5"/>
  <c r="AE980" i="5"/>
  <c r="AE982" i="5" s="1"/>
  <c r="EF637" i="5"/>
  <c r="EF646" i="5"/>
  <c r="DZ712" i="5"/>
  <c r="DA991" i="5"/>
  <c r="DA980" i="5"/>
  <c r="DA982" i="5" s="1"/>
  <c r="BD980" i="5"/>
  <c r="BD982" i="5" s="1"/>
  <c r="CG980" i="5"/>
  <c r="CG982" i="5" s="1"/>
  <c r="D47" i="30"/>
  <c r="D48" i="30" s="1"/>
  <c r="BW20" i="21"/>
  <c r="BW24" i="21" s="1"/>
  <c r="BW104" i="21" s="1"/>
  <c r="DS956" i="5"/>
  <c r="O683" i="19"/>
  <c r="M21" i="34"/>
  <c r="DS712" i="5"/>
  <c r="CI20" i="21"/>
  <c r="CI24" i="21" s="1"/>
  <c r="CI104" i="21" s="1"/>
  <c r="AN992" i="5"/>
  <c r="BP80" i="20"/>
  <c r="BP81" i="20" s="1"/>
  <c r="BP82" i="20" s="1"/>
  <c r="AH30" i="20"/>
  <c r="AJ10" i="14"/>
  <c r="AH98" i="20"/>
  <c r="AI762" i="5" s="1"/>
  <c r="F30" i="20"/>
  <c r="H10" i="14"/>
  <c r="F98" i="20"/>
  <c r="G762" i="5" s="1"/>
  <c r="AL30" i="20"/>
  <c r="AN10" i="14"/>
  <c r="AL98" i="20"/>
  <c r="AM762" i="5" s="1"/>
  <c r="AT30" i="20"/>
  <c r="AV10" i="14"/>
  <c r="AT98" i="20"/>
  <c r="AU762" i="5" s="1"/>
  <c r="BJ980" i="5"/>
  <c r="BJ982" i="5" s="1"/>
  <c r="BR839" i="5"/>
  <c r="CM77" i="20"/>
  <c r="CM78" i="20" s="1"/>
  <c r="AR77" i="20"/>
  <c r="AR78" i="20" s="1"/>
  <c r="AN77" i="20"/>
  <c r="AN78" i="20" s="1"/>
  <c r="AX77" i="20"/>
  <c r="AX78" i="20" s="1"/>
  <c r="L130" i="21"/>
  <c r="AB5" i="2" s="1"/>
  <c r="H78" i="15"/>
  <c r="DJ20" i="21"/>
  <c r="DJ24" i="21" s="1"/>
  <c r="DJ104" i="21" s="1"/>
  <c r="AV992" i="5"/>
  <c r="CB992" i="5"/>
  <c r="CE838" i="5"/>
  <c r="N25" i="15"/>
  <c r="O299" i="5"/>
  <c r="O298" i="5"/>
  <c r="O300" i="5" s="1"/>
  <c r="O287" i="5"/>
  <c r="CC20" i="21"/>
  <c r="CC24" i="21" s="1"/>
  <c r="DG980" i="5"/>
  <c r="DG982" i="5" s="1"/>
  <c r="AI1008" i="5"/>
  <c r="BS839" i="5"/>
  <c r="DD99" i="20"/>
  <c r="DE763" i="5" s="1"/>
  <c r="DZ20" i="21"/>
  <c r="DZ24" i="21" s="1"/>
  <c r="DB20" i="21"/>
  <c r="DB24" i="21" s="1"/>
  <c r="AW851" i="5"/>
  <c r="AW852" i="5" s="1"/>
  <c r="AW853" i="5" s="1"/>
  <c r="BH838" i="5"/>
  <c r="DD838" i="5"/>
  <c r="DB991" i="5"/>
  <c r="DB980" i="5"/>
  <c r="DB982" i="5" s="1"/>
  <c r="BB838" i="5"/>
  <c r="DJ838" i="5"/>
  <c r="DY24" i="18"/>
  <c r="I274" i="18" s="1"/>
  <c r="EA716" i="5"/>
  <c r="EB610" i="5"/>
  <c r="EA620" i="5"/>
  <c r="CA839" i="5"/>
  <c r="DD20" i="21"/>
  <c r="DD24" i="21" s="1"/>
  <c r="DK992" i="5"/>
  <c r="CT20" i="21"/>
  <c r="CT24" i="21" s="1"/>
  <c r="Y1008" i="5"/>
  <c r="BO839" i="5"/>
  <c r="CY839" i="5"/>
  <c r="BP811" i="5"/>
  <c r="BP812" i="5" s="1"/>
  <c r="DQ797" i="5"/>
  <c r="DQ798" i="5" s="1"/>
  <c r="AR818" i="5"/>
  <c r="CL818" i="5"/>
  <c r="DH797" i="5"/>
  <c r="DH798" i="5" s="1"/>
  <c r="CA797" i="5"/>
  <c r="CA798" i="5" s="1"/>
  <c r="BR797" i="5"/>
  <c r="BR798" i="5" s="1"/>
  <c r="AM811" i="5"/>
  <c r="AM812" i="5" s="1"/>
  <c r="AS992" i="5"/>
  <c r="AY77" i="20"/>
  <c r="AY78" i="20" s="1"/>
  <c r="EG20" i="21"/>
  <c r="EG24" i="21" s="1"/>
  <c r="CZ838" i="5"/>
  <c r="G27" i="15"/>
  <c r="H315" i="5"/>
  <c r="H314" i="5"/>
  <c r="G28" i="15" s="1"/>
  <c r="H303" i="5"/>
  <c r="H328" i="5"/>
  <c r="CW20" i="21"/>
  <c r="CW24" i="21" s="1"/>
  <c r="BL991" i="5"/>
  <c r="BL980" i="5"/>
  <c r="BL982" i="5" s="1"/>
  <c r="DH20" i="21"/>
  <c r="DH24" i="21" s="1"/>
  <c r="EB24" i="16"/>
  <c r="EB25" i="16" s="1"/>
  <c r="EB19" i="16" s="1"/>
  <c r="DQ717" i="5"/>
  <c r="BQ838" i="5"/>
  <c r="AJ992" i="5"/>
  <c r="DB992" i="5"/>
  <c r="DA838" i="5"/>
  <c r="AM992" i="5"/>
  <c r="DQ71" i="20"/>
  <c r="DQ72" i="20" s="1"/>
  <c r="DQ74" i="20" s="1"/>
  <c r="DQ21" i="20"/>
  <c r="DQ22" i="20" s="1"/>
  <c r="DQ51" i="20"/>
  <c r="DP5" i="18"/>
  <c r="DR714" i="5"/>
  <c r="V1008" i="5"/>
  <c r="EF838" i="5"/>
  <c r="BF20" i="21"/>
  <c r="BF24" i="21" s="1"/>
  <c r="BF104" i="21" s="1"/>
  <c r="AA980" i="5"/>
  <c r="AA982" i="5" s="1"/>
  <c r="DD992" i="5"/>
  <c r="AE30" i="20"/>
  <c r="AG10" i="14"/>
  <c r="G114" i="20"/>
  <c r="G116" i="20" s="1"/>
  <c r="AE98" i="20"/>
  <c r="AF762" i="5" s="1"/>
  <c r="D30" i="20"/>
  <c r="F10" i="14"/>
  <c r="C47" i="5"/>
  <c r="O114" i="20"/>
  <c r="O116" i="20" s="1"/>
  <c r="H151" i="21" s="1"/>
  <c r="D98" i="20"/>
  <c r="E762" i="5" s="1"/>
  <c r="E768" i="5" s="1"/>
  <c r="AX30" i="20"/>
  <c r="AZ10" i="14"/>
  <c r="AB30" i="20"/>
  <c r="AD10" i="14"/>
  <c r="Q114" i="20"/>
  <c r="Q116" i="20" s="1"/>
  <c r="J151" i="21" s="1"/>
  <c r="AC992" i="5"/>
  <c r="E873" i="5"/>
  <c r="W51" i="2" s="1"/>
  <c r="D870" i="5"/>
  <c r="E874" i="5"/>
  <c r="W52" i="2" s="1"/>
  <c r="E875" i="5"/>
  <c r="W53" i="2" s="1"/>
  <c r="Q873" i="5"/>
  <c r="Q882" i="5" s="1"/>
  <c r="Q891" i="5" s="1"/>
  <c r="Q900" i="5" s="1"/>
  <c r="E871" i="5"/>
  <c r="W50" i="2" s="1"/>
  <c r="E880" i="5"/>
  <c r="E872" i="5"/>
  <c r="E876" i="5"/>
  <c r="W54" i="2" s="1"/>
  <c r="W49" i="2"/>
  <c r="AX992" i="5"/>
  <c r="DQ980" i="5"/>
  <c r="DQ982" i="5" s="1"/>
  <c r="AH1008" i="5"/>
  <c r="BX838" i="5"/>
  <c r="DZ839" i="5"/>
  <c r="BV20" i="21"/>
  <c r="BV24" i="21" s="1"/>
  <c r="BV104" i="21" s="1"/>
  <c r="BI20" i="21"/>
  <c r="BI24" i="21" s="1"/>
  <c r="BI104" i="21" s="1"/>
  <c r="CZ77" i="20"/>
  <c r="CZ78" i="20" s="1"/>
  <c r="J77" i="20"/>
  <c r="J78" i="20" s="1"/>
  <c r="V77" i="20"/>
  <c r="V78" i="20" s="1"/>
  <c r="AE77" i="20"/>
  <c r="AE78" i="20" s="1"/>
  <c r="DC77" i="20"/>
  <c r="DC78" i="20" s="1"/>
  <c r="U77" i="20"/>
  <c r="U78" i="20" s="1"/>
  <c r="CR77" i="20"/>
  <c r="CR78" i="20" s="1"/>
  <c r="BL6" i="18" l="1"/>
  <c r="D131" i="18" s="1"/>
  <c r="BP6" i="18"/>
  <c r="H131" i="18" s="1"/>
  <c r="BO980" i="5"/>
  <c r="BO982" i="5" s="1"/>
  <c r="BP980" i="5"/>
  <c r="BP982" i="5" s="1"/>
  <c r="BQ980" i="5"/>
  <c r="BQ982" i="5" s="1"/>
  <c r="BA852" i="5"/>
  <c r="BA853" i="5" s="1"/>
  <c r="BB849" i="5" s="1"/>
  <c r="DT5" i="18"/>
  <c r="D255" i="18" s="1"/>
  <c r="DU21" i="20"/>
  <c r="DU22" i="20" s="1"/>
  <c r="DJ96" i="20" s="1"/>
  <c r="BQ26" i="20"/>
  <c r="BQ91" i="20"/>
  <c r="DR992" i="5"/>
  <c r="BQ23" i="20"/>
  <c r="DU71" i="20"/>
  <c r="DU72" i="20" s="1"/>
  <c r="DU74" i="20" s="1"/>
  <c r="DU80" i="20" s="1"/>
  <c r="DU81" i="20" s="1"/>
  <c r="DU82" i="20" s="1"/>
  <c r="BF94" i="20"/>
  <c r="BF96" i="20"/>
  <c r="DV714" i="5"/>
  <c r="DV717" i="5" s="1"/>
  <c r="DT9" i="18" s="1"/>
  <c r="D259" i="18" s="1"/>
  <c r="DV51" i="20"/>
  <c r="BC96" i="20"/>
  <c r="BC94" i="20"/>
  <c r="BN23" i="20"/>
  <c r="BN91" i="20"/>
  <c r="BB94" i="20"/>
  <c r="DU5" i="18"/>
  <c r="E255" i="18" s="1"/>
  <c r="BN992" i="5"/>
  <c r="D420" i="19"/>
  <c r="BM91" i="20"/>
  <c r="H422" i="19"/>
  <c r="BM23" i="20"/>
  <c r="G420" i="19"/>
  <c r="M39" i="2"/>
  <c r="L39" i="2" s="1"/>
  <c r="BO6" i="18"/>
  <c r="G131" i="18" s="1"/>
  <c r="EC21" i="20"/>
  <c r="EC22" i="20" s="1"/>
  <c r="DR96" i="20" s="1"/>
  <c r="EC51" i="20"/>
  <c r="EC71" i="20"/>
  <c r="EC72" i="20" s="1"/>
  <c r="EC74" i="20" s="1"/>
  <c r="EC80" i="20" s="1"/>
  <c r="EC81" i="20" s="1"/>
  <c r="EC82" i="20" s="1"/>
  <c r="N162" i="21"/>
  <c r="AD38" i="2" s="1"/>
  <c r="DV21" i="20"/>
  <c r="DV22" i="20" s="1"/>
  <c r="DK94" i="20" s="1"/>
  <c r="DV71" i="20"/>
  <c r="DV72" i="20" s="1"/>
  <c r="DV74" i="20" s="1"/>
  <c r="DV80" i="20" s="1"/>
  <c r="DV81" i="20" s="1"/>
  <c r="DV82" i="20" s="1"/>
  <c r="BP91" i="20"/>
  <c r="DW5" i="18"/>
  <c r="DX21" i="20"/>
  <c r="DX22" i="20" s="1"/>
  <c r="DZ91" i="20"/>
  <c r="DX51" i="20"/>
  <c r="DZ26" i="20"/>
  <c r="DX71" i="20"/>
  <c r="DX72" i="20" s="1"/>
  <c r="DX74" i="20" s="1"/>
  <c r="DX80" i="20" s="1"/>
  <c r="DX81" i="20" s="1"/>
  <c r="DX82" i="20" s="1"/>
  <c r="BE94" i="20"/>
  <c r="DO94" i="20"/>
  <c r="DO96" i="20"/>
  <c r="BP26" i="20"/>
  <c r="J420" i="19"/>
  <c r="DY6" i="18"/>
  <c r="I256" i="18" s="1"/>
  <c r="BP28" i="20"/>
  <c r="BP29" i="20" s="1"/>
  <c r="BP23" i="20"/>
  <c r="BE96" i="20"/>
  <c r="F1032" i="5"/>
  <c r="EF663" i="5"/>
  <c r="DP94" i="20"/>
  <c r="DP96" i="20"/>
  <c r="EA26" i="20"/>
  <c r="EA23" i="20"/>
  <c r="EA91" i="20"/>
  <c r="F804" i="5"/>
  <c r="F805" i="5" s="1"/>
  <c r="G801" i="5" s="1"/>
  <c r="G803" i="5" s="1"/>
  <c r="O162" i="21"/>
  <c r="AE38" i="2" s="1"/>
  <c r="BR980" i="5"/>
  <c r="BR982" i="5" s="1"/>
  <c r="BK5" i="18"/>
  <c r="C130" i="18" s="1"/>
  <c r="M162" i="21"/>
  <c r="AC38" i="2" s="1"/>
  <c r="BM714" i="5"/>
  <c r="BM717" i="5" s="1"/>
  <c r="BL21" i="20"/>
  <c r="BL22" i="20" s="1"/>
  <c r="M163" i="21"/>
  <c r="AC39" i="2" s="1"/>
  <c r="BL51" i="20"/>
  <c r="F422" i="19"/>
  <c r="R663" i="19"/>
  <c r="N706" i="19"/>
  <c r="J255" i="18"/>
  <c r="DZ6" i="18"/>
  <c r="J256" i="18" s="1"/>
  <c r="I422" i="19"/>
  <c r="BM976" i="5"/>
  <c r="BM980" i="5" s="1"/>
  <c r="BM982" i="5" s="1"/>
  <c r="EB5" i="18"/>
  <c r="L255" i="18" s="1"/>
  <c r="BA858" i="5"/>
  <c r="BA983" i="5" s="1"/>
  <c r="C35" i="30"/>
  <c r="C37" i="30" s="1"/>
  <c r="P162" i="21"/>
  <c r="AF38" i="2" s="1"/>
  <c r="BM76" i="20"/>
  <c r="BM77" i="20" s="1"/>
  <c r="BM78" i="20" s="1"/>
  <c r="E852" i="5"/>
  <c r="E853" i="5" s="1"/>
  <c r="DE99" i="20"/>
  <c r="DF763" i="5" s="1"/>
  <c r="R404" i="19"/>
  <c r="DQ80" i="20"/>
  <c r="DQ81" i="20" s="1"/>
  <c r="DQ82" i="20" s="1"/>
  <c r="DF76" i="20"/>
  <c r="BP77" i="20"/>
  <c r="BP78" i="20" s="1"/>
  <c r="G810" i="5"/>
  <c r="G809" i="5"/>
  <c r="DA839" i="5"/>
  <c r="BY66" i="21"/>
  <c r="BY51" i="21"/>
  <c r="BY37" i="21"/>
  <c r="D31" i="15"/>
  <c r="R25" i="19"/>
  <c r="Y26" i="2"/>
  <c r="CK66" i="21"/>
  <c r="CK51" i="21"/>
  <c r="CK37" i="21"/>
  <c r="CA51" i="21"/>
  <c r="CA66" i="21"/>
  <c r="CA37" i="21"/>
  <c r="BN28" i="20"/>
  <c r="X26" i="2"/>
  <c r="DZ66" i="21"/>
  <c r="DZ37" i="21"/>
  <c r="DZ51" i="21"/>
  <c r="O41" i="30"/>
  <c r="C42" i="30"/>
  <c r="CP66" i="21"/>
  <c r="CP51" i="21"/>
  <c r="CP37" i="21"/>
  <c r="DZ104" i="21"/>
  <c r="M40" i="2"/>
  <c r="L40" i="2" s="1"/>
  <c r="AZ750" i="5"/>
  <c r="CX66" i="21"/>
  <c r="CX51" i="21"/>
  <c r="CX37" i="21"/>
  <c r="ED70" i="20"/>
  <c r="ED66" i="20"/>
  <c r="ED20" i="20"/>
  <c r="EC4" i="18"/>
  <c r="EE692" i="5"/>
  <c r="EE697" i="5"/>
  <c r="L230" i="18"/>
  <c r="DP6" i="18"/>
  <c r="L231" i="18" s="1"/>
  <c r="CZ839" i="5"/>
  <c r="DZ24" i="18"/>
  <c r="J274" i="18" s="1"/>
  <c r="EB716" i="5"/>
  <c r="EC610" i="5"/>
  <c r="EB620" i="5"/>
  <c r="BV839" i="5"/>
  <c r="DE77" i="20"/>
  <c r="DE78" i="20" s="1"/>
  <c r="BM26" i="20"/>
  <c r="BP66" i="21"/>
  <c r="BP37" i="21"/>
  <c r="BP51" i="21"/>
  <c r="BJ66" i="21"/>
  <c r="BJ37" i="21"/>
  <c r="BJ51" i="21"/>
  <c r="DE66" i="21"/>
  <c r="DE51" i="21"/>
  <c r="DE37" i="21"/>
  <c r="O129" i="21"/>
  <c r="K41" i="15"/>
  <c r="L338" i="5"/>
  <c r="K51" i="15" s="1"/>
  <c r="L336" i="5"/>
  <c r="K49" i="15" s="1"/>
  <c r="L395" i="5"/>
  <c r="R532" i="19"/>
  <c r="L333" i="5"/>
  <c r="L392" i="5"/>
  <c r="R348" i="19"/>
  <c r="Q349" i="19"/>
  <c r="DG66" i="21"/>
  <c r="DG37" i="21"/>
  <c r="DG51" i="21"/>
  <c r="CV66" i="21"/>
  <c r="CV51" i="21"/>
  <c r="CV37" i="21"/>
  <c r="N21" i="15"/>
  <c r="O230" i="5"/>
  <c r="O232" i="5" s="1"/>
  <c r="O219" i="5"/>
  <c r="DC66" i="21"/>
  <c r="DC51" i="21"/>
  <c r="DC37" i="21"/>
  <c r="E1013" i="5"/>
  <c r="BL9" i="18"/>
  <c r="D134" i="18" s="1"/>
  <c r="BN730" i="5"/>
  <c r="BS66" i="21"/>
  <c r="BS51" i="21"/>
  <c r="BS37" i="21"/>
  <c r="BN66" i="21"/>
  <c r="BN51" i="21"/>
  <c r="BN37" i="21"/>
  <c r="O20" i="34"/>
  <c r="BY104" i="21"/>
  <c r="CK104" i="21"/>
  <c r="DP66" i="21"/>
  <c r="DP51" i="21"/>
  <c r="DP37" i="21"/>
  <c r="CA104" i="21"/>
  <c r="J129" i="21"/>
  <c r="F41" i="15"/>
  <c r="G338" i="5"/>
  <c r="F51" i="15" s="1"/>
  <c r="G336" i="5"/>
  <c r="F49" i="15" s="1"/>
  <c r="G395" i="5"/>
  <c r="R177" i="19"/>
  <c r="G333" i="5"/>
  <c r="G392" i="5"/>
  <c r="DL66" i="21"/>
  <c r="DL51" i="21"/>
  <c r="DL37" i="21"/>
  <c r="DS66" i="21"/>
  <c r="DS51" i="21"/>
  <c r="DS37" i="21"/>
  <c r="CR66" i="21"/>
  <c r="CR37" i="21"/>
  <c r="CR51" i="21"/>
  <c r="M35" i="34"/>
  <c r="M37" i="34" s="1"/>
  <c r="DR717" i="5"/>
  <c r="BW66" i="21"/>
  <c r="BW37" i="21"/>
  <c r="BW51" i="21"/>
  <c r="F768" i="5"/>
  <c r="G768" i="5" s="1"/>
  <c r="H768" i="5" s="1"/>
  <c r="I768" i="5" s="1"/>
  <c r="J768" i="5" s="1"/>
  <c r="K768" i="5" s="1"/>
  <c r="L768" i="5" s="1"/>
  <c r="M768" i="5" s="1"/>
  <c r="N768" i="5" s="1"/>
  <c r="O768" i="5" s="1"/>
  <c r="P768" i="5" s="1"/>
  <c r="Q768" i="5" s="1"/>
  <c r="R768" i="5" s="1"/>
  <c r="S768" i="5" s="1"/>
  <c r="T768" i="5" s="1"/>
  <c r="U768" i="5" s="1"/>
  <c r="V768" i="5" s="1"/>
  <c r="W768" i="5" s="1"/>
  <c r="X768" i="5" s="1"/>
  <c r="Y768" i="5" s="1"/>
  <c r="Z768" i="5" s="1"/>
  <c r="AA768" i="5" s="1"/>
  <c r="AB768" i="5" s="1"/>
  <c r="AC768" i="5" s="1"/>
  <c r="AD768" i="5" s="1"/>
  <c r="AE768" i="5" s="1"/>
  <c r="AF768" i="5" s="1"/>
  <c r="AG768" i="5" s="1"/>
  <c r="AH768" i="5" s="1"/>
  <c r="AI768" i="5" s="1"/>
  <c r="AJ768" i="5" s="1"/>
  <c r="BM28" i="20"/>
  <c r="BP104" i="21"/>
  <c r="EI51" i="21"/>
  <c r="EI66" i="21"/>
  <c r="EI37" i="21"/>
  <c r="BJ104" i="21"/>
  <c r="E983" i="5"/>
  <c r="E994" i="5" s="1"/>
  <c r="F1007" i="5" s="1"/>
  <c r="E719" i="5"/>
  <c r="DE104" i="21"/>
  <c r="CL66" i="21"/>
  <c r="CL51" i="21"/>
  <c r="CL37" i="21"/>
  <c r="CE51" i="21"/>
  <c r="CE66" i="21"/>
  <c r="CE37" i="21"/>
  <c r="CB839" i="5"/>
  <c r="EE51" i="21"/>
  <c r="EE66" i="21"/>
  <c r="EE37" i="21"/>
  <c r="DC104" i="21"/>
  <c r="P129" i="21"/>
  <c r="L41" i="15"/>
  <c r="M338" i="5"/>
  <c r="L51" i="15" s="1"/>
  <c r="M336" i="5"/>
  <c r="L49" i="15" s="1"/>
  <c r="M395" i="5"/>
  <c r="R603" i="19"/>
  <c r="M333" i="5"/>
  <c r="M392" i="5"/>
  <c r="E245" i="5"/>
  <c r="E312" i="5" s="1"/>
  <c r="O245" i="5"/>
  <c r="O312" i="5" s="1"/>
  <c r="BS104" i="21"/>
  <c r="BN104" i="21"/>
  <c r="CS51" i="21"/>
  <c r="CS66" i="21"/>
  <c r="CS37" i="21"/>
  <c r="BB839" i="5"/>
  <c r="BO9" i="18"/>
  <c r="G134" i="18" s="1"/>
  <c r="BQ730" i="5"/>
  <c r="F255" i="18"/>
  <c r="DV6" i="18"/>
  <c r="F256" i="18" s="1"/>
  <c r="DH66" i="21"/>
  <c r="DH51" i="21"/>
  <c r="DH37" i="21"/>
  <c r="EB51" i="21"/>
  <c r="EB37" i="21"/>
  <c r="EB66" i="21"/>
  <c r="E311" i="5"/>
  <c r="M57" i="15"/>
  <c r="Z26" i="2"/>
  <c r="EG66" i="21"/>
  <c r="EG51" i="21"/>
  <c r="EG37" i="21"/>
  <c r="CT66" i="21"/>
  <c r="CT51" i="21"/>
  <c r="CT37" i="21"/>
  <c r="DY8" i="18"/>
  <c r="I258" i="18" s="1"/>
  <c r="EA717" i="5"/>
  <c r="DD839" i="5"/>
  <c r="BI66" i="21"/>
  <c r="BI37" i="21"/>
  <c r="BI51" i="21"/>
  <c r="DF96" i="20"/>
  <c r="DF94" i="20"/>
  <c r="DF28" i="20"/>
  <c r="DF29" i="20" s="1"/>
  <c r="DF26" i="20"/>
  <c r="DQ23" i="20"/>
  <c r="DQ91" i="20"/>
  <c r="EG104" i="21"/>
  <c r="CT104" i="21"/>
  <c r="BH839" i="5"/>
  <c r="CE839" i="5"/>
  <c r="BP717" i="5"/>
  <c r="EI104" i="21"/>
  <c r="BU66" i="21"/>
  <c r="BU51" i="21"/>
  <c r="BU37" i="21"/>
  <c r="CU66" i="21"/>
  <c r="CU51" i="21"/>
  <c r="CU37" i="21"/>
  <c r="CG66" i="21"/>
  <c r="CG51" i="21"/>
  <c r="CG37" i="21"/>
  <c r="CL104" i="21"/>
  <c r="CJ66" i="21"/>
  <c r="CJ51" i="21"/>
  <c r="CJ37" i="21"/>
  <c r="CE104" i="21"/>
  <c r="EB51" i="20"/>
  <c r="EB71" i="20"/>
  <c r="EB72" i="20" s="1"/>
  <c r="EB74" i="20" s="1"/>
  <c r="EB21" i="20"/>
  <c r="EB22" i="20" s="1"/>
  <c r="EA5" i="18"/>
  <c r="EC714" i="5"/>
  <c r="EE104" i="21"/>
  <c r="AZ99" i="20"/>
  <c r="BA763" i="5" s="1"/>
  <c r="EF632" i="5"/>
  <c r="EF685" i="5" s="1"/>
  <c r="Q682" i="19"/>
  <c r="BX66" i="21"/>
  <c r="BX51" i="21"/>
  <c r="BX37" i="21"/>
  <c r="CS104" i="21"/>
  <c r="DD66" i="21"/>
  <c r="DD51" i="21"/>
  <c r="DD37" i="21"/>
  <c r="DD104" i="21"/>
  <c r="DJ66" i="21"/>
  <c r="DJ51" i="21"/>
  <c r="DJ37" i="21"/>
  <c r="DL104" i="21"/>
  <c r="DA51" i="21"/>
  <c r="DA66" i="21"/>
  <c r="DA37" i="21"/>
  <c r="ED66" i="21"/>
  <c r="ED51" i="21"/>
  <c r="ED37" i="21"/>
  <c r="R398" i="19"/>
  <c r="Q419" i="19"/>
  <c r="CY66" i="21"/>
  <c r="CY51" i="21"/>
  <c r="CY37" i="21"/>
  <c r="BQ839" i="5"/>
  <c r="CW66" i="21"/>
  <c r="CW51" i="21"/>
  <c r="CW37" i="21"/>
  <c r="BM9" i="18"/>
  <c r="E134" i="18" s="1"/>
  <c r="BO730" i="5"/>
  <c r="F130" i="18"/>
  <c r="BN6" i="18"/>
  <c r="F131" i="18" s="1"/>
  <c r="CJ104" i="21"/>
  <c r="DT991" i="5"/>
  <c r="BO51" i="21"/>
  <c r="BO66" i="21"/>
  <c r="BO37" i="21"/>
  <c r="AZ762" i="5"/>
  <c r="C62" i="5"/>
  <c r="G59" i="5" s="1"/>
  <c r="BE66" i="21"/>
  <c r="BE37" i="21"/>
  <c r="BE51" i="21"/>
  <c r="O44" i="29"/>
  <c r="BX104" i="21"/>
  <c r="DB66" i="21"/>
  <c r="DB51" i="21"/>
  <c r="DB37" i="21"/>
  <c r="DB104" i="21"/>
  <c r="BO76" i="20"/>
  <c r="BO80" i="20"/>
  <c r="BO81" i="20" s="1"/>
  <c r="BO82" i="20" s="1"/>
  <c r="BG66" i="21"/>
  <c r="BG51" i="21"/>
  <c r="BG37" i="21"/>
  <c r="CM51" i="21"/>
  <c r="CM66" i="21"/>
  <c r="CM37" i="21"/>
  <c r="DU66" i="21"/>
  <c r="DU51" i="21"/>
  <c r="DU37" i="21"/>
  <c r="CH66" i="21"/>
  <c r="CH51" i="21"/>
  <c r="CH37" i="21"/>
  <c r="DU956" i="5"/>
  <c r="DU712" i="5"/>
  <c r="CC66" i="21"/>
  <c r="CC37" i="21"/>
  <c r="CC51" i="21"/>
  <c r="DU104" i="21"/>
  <c r="EC66" i="21"/>
  <c r="EC51" i="21"/>
  <c r="EC37" i="21"/>
  <c r="BV37" i="21"/>
  <c r="BV66" i="21"/>
  <c r="BV51" i="21"/>
  <c r="W58" i="2"/>
  <c r="E881" i="5"/>
  <c r="DO9" i="18"/>
  <c r="K234" i="18" s="1"/>
  <c r="DQ730" i="5"/>
  <c r="CW104" i="21"/>
  <c r="DJ839" i="5"/>
  <c r="DY71" i="20"/>
  <c r="DY72" i="20" s="1"/>
  <c r="DY74" i="20" s="1"/>
  <c r="DY21" i="20"/>
  <c r="DY22" i="20" s="1"/>
  <c r="DY51" i="20"/>
  <c r="DX5" i="18"/>
  <c r="DZ714" i="5"/>
  <c r="BD96" i="20"/>
  <c r="BD94" i="20"/>
  <c r="BO23" i="20"/>
  <c r="BO91" i="20"/>
  <c r="BO28" i="20"/>
  <c r="BO26" i="20"/>
  <c r="M42" i="34"/>
  <c r="DT66" i="21"/>
  <c r="DT51" i="21"/>
  <c r="DT37" i="21"/>
  <c r="CQ66" i="21"/>
  <c r="CQ37" i="21"/>
  <c r="CQ51" i="21"/>
  <c r="H1030" i="5"/>
  <c r="H1026" i="5"/>
  <c r="P674" i="19"/>
  <c r="EH66" i="21"/>
  <c r="EH51" i="21"/>
  <c r="EH37" i="21"/>
  <c r="BQ66" i="21"/>
  <c r="BQ37" i="21"/>
  <c r="BQ51" i="21"/>
  <c r="M30" i="15"/>
  <c r="N328" i="5"/>
  <c r="N333" i="5" s="1"/>
  <c r="N337" i="5"/>
  <c r="M50" i="15" s="1"/>
  <c r="CJ839" i="5"/>
  <c r="DQ66" i="21"/>
  <c r="DQ51" i="21"/>
  <c r="DQ37" i="21"/>
  <c r="I129" i="21"/>
  <c r="E41" i="15"/>
  <c r="F395" i="5"/>
  <c r="R106" i="19"/>
  <c r="F333" i="5"/>
  <c r="F392" i="5"/>
  <c r="BN76" i="20"/>
  <c r="CI66" i="21"/>
  <c r="CI37" i="21"/>
  <c r="CI51" i="21"/>
  <c r="BQ76" i="20"/>
  <c r="BQ80" i="20"/>
  <c r="BQ81" i="20" s="1"/>
  <c r="BQ82" i="20" s="1"/>
  <c r="DV66" i="21"/>
  <c r="DV51" i="21"/>
  <c r="DV37" i="21"/>
  <c r="G1027" i="5"/>
  <c r="G1029" i="5"/>
  <c r="G1044" i="5" s="1"/>
  <c r="EF66" i="21"/>
  <c r="EF51" i="21"/>
  <c r="EF37" i="21"/>
  <c r="CF66" i="21"/>
  <c r="CF51" i="21"/>
  <c r="CF37" i="21"/>
  <c r="BL66" i="21"/>
  <c r="BL51" i="21"/>
  <c r="BL37" i="21"/>
  <c r="BZ66" i="21"/>
  <c r="BZ51" i="21"/>
  <c r="BZ37" i="21"/>
  <c r="AA26" i="2"/>
  <c r="O311" i="5"/>
  <c r="DR66" i="21"/>
  <c r="DR37" i="21"/>
  <c r="DR51" i="21"/>
  <c r="O318" i="5"/>
  <c r="N31" i="15" s="1"/>
  <c r="BT66" i="21"/>
  <c r="BT51" i="21"/>
  <c r="BT37" i="21"/>
  <c r="DU9" i="18"/>
  <c r="E259" i="18" s="1"/>
  <c r="DW730" i="5"/>
  <c r="DM66" i="21"/>
  <c r="DM51" i="21"/>
  <c r="DM37" i="21"/>
  <c r="DU961" i="5"/>
  <c r="M129" i="21"/>
  <c r="I41" i="15"/>
  <c r="J338" i="5"/>
  <c r="I51" i="15" s="1"/>
  <c r="J336" i="5"/>
  <c r="I49" i="15" s="1"/>
  <c r="R390" i="19"/>
  <c r="DW51" i="21"/>
  <c r="DW66" i="21"/>
  <c r="DW37" i="21"/>
  <c r="DY717" i="5"/>
  <c r="DX717" i="5"/>
  <c r="DY51" i="21"/>
  <c r="DY66" i="21"/>
  <c r="DY37" i="21"/>
  <c r="G37" i="24"/>
  <c r="E419" i="19"/>
  <c r="H882" i="5"/>
  <c r="Z60" i="2" s="1"/>
  <c r="H883" i="5"/>
  <c r="Z59" i="2"/>
  <c r="EJ51" i="21"/>
  <c r="EJ37" i="21"/>
  <c r="EJ66" i="21"/>
  <c r="H20" i="24"/>
  <c r="O35" i="30"/>
  <c r="O37" i="30" s="1"/>
  <c r="F883" i="5"/>
  <c r="F882" i="5"/>
  <c r="X60" i="2" s="1"/>
  <c r="X59" i="2"/>
  <c r="J874" i="5"/>
  <c r="AB52" i="2" s="1"/>
  <c r="Q878" i="5"/>
  <c r="Q887" i="5" s="1"/>
  <c r="Q896" i="5" s="1"/>
  <c r="Q905" i="5" s="1"/>
  <c r="J875" i="5"/>
  <c r="AB53" i="2" s="1"/>
  <c r="J871" i="5"/>
  <c r="AB50" i="2" s="1"/>
  <c r="J876" i="5"/>
  <c r="AB54" i="2" s="1"/>
  <c r="J872" i="5"/>
  <c r="J880" i="5"/>
  <c r="J873" i="5"/>
  <c r="AB51" i="2" s="1"/>
  <c r="AB49" i="2"/>
  <c r="J391" i="5"/>
  <c r="J395" i="5" s="1"/>
  <c r="N30" i="15"/>
  <c r="EJ104" i="21"/>
  <c r="DK66" i="21"/>
  <c r="DK51" i="21"/>
  <c r="DK37" i="21"/>
  <c r="J333" i="5"/>
  <c r="AZ77" i="20"/>
  <c r="AZ78" i="20" s="1"/>
  <c r="DS104" i="21"/>
  <c r="E1035" i="5"/>
  <c r="ED104" i="21"/>
  <c r="BK66" i="21"/>
  <c r="BK37" i="21"/>
  <c r="BK51" i="21"/>
  <c r="CP104" i="21"/>
  <c r="DO66" i="21"/>
  <c r="DO51" i="21"/>
  <c r="DO37" i="21"/>
  <c r="AA58" i="2"/>
  <c r="I881" i="5"/>
  <c r="D10" i="14"/>
  <c r="C10" i="14"/>
  <c r="B10" i="14"/>
  <c r="DH104" i="21"/>
  <c r="O703" i="19"/>
  <c r="CO51" i="21"/>
  <c r="CO66" i="21"/>
  <c r="CO37" i="21"/>
  <c r="CX104" i="21"/>
  <c r="EF34" i="3"/>
  <c r="EF35" i="3" s="1"/>
  <c r="EF33" i="3"/>
  <c r="E798" i="5"/>
  <c r="E824" i="5"/>
  <c r="BL72" i="20"/>
  <c r="BL74" i="20" s="1"/>
  <c r="BR66" i="21"/>
  <c r="BR51" i="21"/>
  <c r="BR37" i="21"/>
  <c r="N129" i="21"/>
  <c r="J41" i="15"/>
  <c r="K338" i="5"/>
  <c r="J51" i="15" s="1"/>
  <c r="K336" i="5"/>
  <c r="J49" i="15" s="1"/>
  <c r="K395" i="5"/>
  <c r="R461" i="19"/>
  <c r="K333" i="5"/>
  <c r="K392" i="5"/>
  <c r="BC839" i="5"/>
  <c r="CN66" i="21"/>
  <c r="CN37" i="21"/>
  <c r="CN51" i="21"/>
  <c r="C254" i="18"/>
  <c r="BK104" i="21"/>
  <c r="EC104" i="21"/>
  <c r="DN51" i="21"/>
  <c r="DN66" i="21"/>
  <c r="DN37" i="21"/>
  <c r="DF37" i="21"/>
  <c r="DF51" i="21"/>
  <c r="DF66" i="21"/>
  <c r="EA66" i="21"/>
  <c r="EA51" i="21"/>
  <c r="EA37" i="21"/>
  <c r="DO104" i="21"/>
  <c r="EE18" i="16"/>
  <c r="ED22" i="16"/>
  <c r="ED23" i="16" s="1"/>
  <c r="O16" i="34"/>
  <c r="L12" i="24"/>
  <c r="K129" i="21"/>
  <c r="G41" i="15"/>
  <c r="H395" i="5"/>
  <c r="H336" i="5"/>
  <c r="G49" i="15" s="1"/>
  <c r="H338" i="5"/>
  <c r="G51" i="15" s="1"/>
  <c r="R248" i="19"/>
  <c r="H333" i="5"/>
  <c r="H392" i="5"/>
  <c r="BF66" i="21"/>
  <c r="BF51" i="21"/>
  <c r="BF37" i="21"/>
  <c r="DR71" i="20"/>
  <c r="DR72" i="20" s="1"/>
  <c r="DR74" i="20" s="1"/>
  <c r="DR21" i="20"/>
  <c r="DR22" i="20" s="1"/>
  <c r="DR51" i="20"/>
  <c r="DQ5" i="18"/>
  <c r="DS714" i="5"/>
  <c r="DS20" i="20"/>
  <c r="DR4" i="18"/>
  <c r="DT692" i="5"/>
  <c r="DT697" i="5"/>
  <c r="BX839" i="5"/>
  <c r="EF839" i="5"/>
  <c r="CH104" i="21"/>
  <c r="DL96" i="20"/>
  <c r="DL94" i="20"/>
  <c r="DW26" i="20"/>
  <c r="DW23" i="20"/>
  <c r="DW91" i="20"/>
  <c r="BM66" i="21"/>
  <c r="BM51" i="21"/>
  <c r="BM37" i="21"/>
  <c r="G42" i="24"/>
  <c r="G47" i="24" s="1"/>
  <c r="G48" i="24" s="1"/>
  <c r="CR104" i="21"/>
  <c r="EC24" i="16"/>
  <c r="EC25" i="16" s="1"/>
  <c r="EC19" i="16" s="1"/>
  <c r="CD66" i="21"/>
  <c r="CD51" i="21"/>
  <c r="CD37" i="21"/>
  <c r="D876" i="5"/>
  <c r="V54" i="2" s="1"/>
  <c r="D872" i="5"/>
  <c r="D880" i="5"/>
  <c r="D873" i="5"/>
  <c r="V51" i="2" s="1"/>
  <c r="Q872" i="5"/>
  <c r="Q881" i="5" s="1"/>
  <c r="Q890" i="5" s="1"/>
  <c r="Q899" i="5" s="1"/>
  <c r="D874" i="5"/>
  <c r="V52" i="2" s="1"/>
  <c r="D875" i="5"/>
  <c r="V53" i="2" s="1"/>
  <c r="D871" i="5"/>
  <c r="V50" i="2" s="1"/>
  <c r="V49" i="2"/>
  <c r="CC104" i="21"/>
  <c r="DS976" i="5"/>
  <c r="CO104" i="21"/>
  <c r="G886" i="5"/>
  <c r="Y64" i="2" s="1"/>
  <c r="Y61" i="2"/>
  <c r="EE34" i="3"/>
  <c r="EE35" i="3" s="1"/>
  <c r="EE33" i="3"/>
  <c r="BG839" i="5"/>
  <c r="BR104" i="21"/>
  <c r="BT839" i="5"/>
  <c r="CN104" i="21"/>
  <c r="DT19" i="20"/>
  <c r="BH51" i="21"/>
  <c r="BH66" i="21"/>
  <c r="BH37" i="21"/>
  <c r="R399" i="19"/>
  <c r="R664" i="19"/>
  <c r="DW80" i="20"/>
  <c r="DW81" i="20" s="1"/>
  <c r="DW82" i="20" s="1"/>
  <c r="D45" i="15"/>
  <c r="F1023" i="5"/>
  <c r="G1023" i="5" s="1"/>
  <c r="H1023" i="5" s="1"/>
  <c r="I1023" i="5" s="1"/>
  <c r="J1023" i="5" s="1"/>
  <c r="K1023" i="5" s="1"/>
  <c r="L1023" i="5" s="1"/>
  <c r="M1023" i="5" s="1"/>
  <c r="N1023" i="5" s="1"/>
  <c r="O1023" i="5" s="1"/>
  <c r="P1023" i="5" s="1"/>
  <c r="Q1023" i="5" s="1"/>
  <c r="R1023" i="5" s="1"/>
  <c r="S1023" i="5" s="1"/>
  <c r="T1023" i="5" s="1"/>
  <c r="U1023" i="5" s="1"/>
  <c r="V1023" i="5" s="1"/>
  <c r="W1023" i="5" s="1"/>
  <c r="X1023" i="5" s="1"/>
  <c r="Y1023" i="5" s="1"/>
  <c r="Z1023" i="5" s="1"/>
  <c r="AA1023" i="5" s="1"/>
  <c r="AB1023" i="5" s="1"/>
  <c r="AC1023" i="5" s="1"/>
  <c r="AD1023" i="5" s="1"/>
  <c r="AE1023" i="5" s="1"/>
  <c r="AF1023" i="5" s="1"/>
  <c r="AG1023" i="5" s="1"/>
  <c r="AH1023" i="5" s="1"/>
  <c r="AI1023" i="5" s="1"/>
  <c r="AJ1023" i="5" s="1"/>
  <c r="AK1023" i="5" s="1"/>
  <c r="AL1023" i="5" s="1"/>
  <c r="AM1023" i="5" s="1"/>
  <c r="AN1023" i="5" s="1"/>
  <c r="AO1023" i="5" s="1"/>
  <c r="AP1023" i="5" s="1"/>
  <c r="AQ1023" i="5" s="1"/>
  <c r="AR1023" i="5" s="1"/>
  <c r="AS1023" i="5" s="1"/>
  <c r="AT1023" i="5" s="1"/>
  <c r="AU1023" i="5" s="1"/>
  <c r="AV1023" i="5" s="1"/>
  <c r="AW1023" i="5" s="1"/>
  <c r="AX1023" i="5" s="1"/>
  <c r="AY1023" i="5" s="1"/>
  <c r="AZ1023" i="5" s="1"/>
  <c r="BA1023" i="5" s="1"/>
  <c r="BB1023" i="5" s="1"/>
  <c r="BC1023" i="5" s="1"/>
  <c r="BD1023" i="5" s="1"/>
  <c r="BE1023" i="5" s="1"/>
  <c r="BF1023" i="5" s="1"/>
  <c r="BG1023" i="5" s="1"/>
  <c r="BH1023" i="5" s="1"/>
  <c r="BI1023" i="5" s="1"/>
  <c r="BJ1023" i="5" s="1"/>
  <c r="BK1023" i="5" s="1"/>
  <c r="BL1023" i="5" s="1"/>
  <c r="BM1023" i="5" s="1"/>
  <c r="BN1023" i="5" s="1"/>
  <c r="BO1023" i="5" s="1"/>
  <c r="BP1023" i="5" s="1"/>
  <c r="BQ1023" i="5" s="1"/>
  <c r="BR1023" i="5" s="1"/>
  <c r="BS1023" i="5" s="1"/>
  <c r="BT1023" i="5" s="1"/>
  <c r="BU1023" i="5" s="1"/>
  <c r="BV1023" i="5" s="1"/>
  <c r="BW1023" i="5" s="1"/>
  <c r="BX1023" i="5" s="1"/>
  <c r="BY1023" i="5" s="1"/>
  <c r="BZ1023" i="5" s="1"/>
  <c r="CA1023" i="5" s="1"/>
  <c r="CB1023" i="5" s="1"/>
  <c r="CC1023" i="5" s="1"/>
  <c r="CD1023" i="5" s="1"/>
  <c r="CE1023" i="5" s="1"/>
  <c r="CF1023" i="5" s="1"/>
  <c r="CG1023" i="5" s="1"/>
  <c r="CH1023" i="5" s="1"/>
  <c r="CI1023" i="5" s="1"/>
  <c r="CJ1023" i="5" s="1"/>
  <c r="CK1023" i="5" s="1"/>
  <c r="CL1023" i="5" s="1"/>
  <c r="CM1023" i="5" s="1"/>
  <c r="CN1023" i="5" s="1"/>
  <c r="CO1023" i="5" s="1"/>
  <c r="CP1023" i="5" s="1"/>
  <c r="CQ1023" i="5" s="1"/>
  <c r="CR1023" i="5" s="1"/>
  <c r="CS1023" i="5" s="1"/>
  <c r="CT1023" i="5" s="1"/>
  <c r="CU1023" i="5" s="1"/>
  <c r="CV1023" i="5" s="1"/>
  <c r="CW1023" i="5" s="1"/>
  <c r="CX1023" i="5" s="1"/>
  <c r="CY1023" i="5" s="1"/>
  <c r="CZ1023" i="5" s="1"/>
  <c r="DA1023" i="5" s="1"/>
  <c r="DB1023" i="5" s="1"/>
  <c r="DC1023" i="5" s="1"/>
  <c r="DD1023" i="5" s="1"/>
  <c r="DE1023" i="5" s="1"/>
  <c r="DF1023" i="5" s="1"/>
  <c r="DG1023" i="5" s="1"/>
  <c r="DH1023" i="5" s="1"/>
  <c r="DI1023" i="5" s="1"/>
  <c r="DJ1023" i="5" s="1"/>
  <c r="DK1023" i="5" s="1"/>
  <c r="DL1023" i="5" s="1"/>
  <c r="DM1023" i="5" s="1"/>
  <c r="DN1023" i="5" s="1"/>
  <c r="DO1023" i="5" s="1"/>
  <c r="DP1023" i="5" s="1"/>
  <c r="DQ1023" i="5" s="1"/>
  <c r="DR1023" i="5" s="1"/>
  <c r="DS1023" i="5" s="1"/>
  <c r="AZ29" i="20"/>
  <c r="BB11" i="14"/>
  <c r="S106" i="20"/>
  <c r="S107" i="20" s="1"/>
  <c r="L152" i="21" s="1"/>
  <c r="AB27" i="2" s="1"/>
  <c r="CB66" i="21"/>
  <c r="CB37" i="21"/>
  <c r="CB51" i="21"/>
  <c r="L129" i="21"/>
  <c r="H41" i="15"/>
  <c r="I338" i="5"/>
  <c r="H51" i="15" s="1"/>
  <c r="I336" i="5"/>
  <c r="H49" i="15" s="1"/>
  <c r="L559" i="5"/>
  <c r="L560" i="5" s="1"/>
  <c r="L565" i="5" s="1"/>
  <c r="D532" i="5" s="1"/>
  <c r="I395" i="5"/>
  <c r="R319" i="19"/>
  <c r="I333" i="5"/>
  <c r="CZ51" i="21"/>
  <c r="CZ37" i="21"/>
  <c r="CZ66" i="21"/>
  <c r="AK762" i="5"/>
  <c r="C55" i="5"/>
  <c r="F42" i="5" s="1"/>
  <c r="F47" i="5" s="1"/>
  <c r="BJ9" i="18"/>
  <c r="N109" i="18" s="1"/>
  <c r="BL730" i="5"/>
  <c r="BL739" i="5" s="1"/>
  <c r="DX51" i="21"/>
  <c r="DX66" i="21"/>
  <c r="DX37" i="21"/>
  <c r="DI66" i="21"/>
  <c r="DI51" i="21"/>
  <c r="DI37" i="21"/>
  <c r="E317" i="5"/>
  <c r="EA104" i="21"/>
  <c r="N16" i="34"/>
  <c r="BQ29" i="20"/>
  <c r="BS11" i="14"/>
  <c r="BQ99" i="20"/>
  <c r="BR763" i="5" s="1"/>
  <c r="BN26" i="20"/>
  <c r="E859" i="5" l="1"/>
  <c r="BA859" i="5"/>
  <c r="DT6" i="18"/>
  <c r="D256" i="18" s="1"/>
  <c r="DU26" i="20"/>
  <c r="BP99" i="20"/>
  <c r="BQ763" i="5" s="1"/>
  <c r="DV730" i="5"/>
  <c r="DJ94" i="20"/>
  <c r="DU91" i="20"/>
  <c r="DU23" i="20"/>
  <c r="BR11" i="14"/>
  <c r="DV91" i="20"/>
  <c r="DU6" i="18"/>
  <c r="E256" i="18" s="1"/>
  <c r="BA719" i="5"/>
  <c r="BB8" i="14" s="1"/>
  <c r="BG26" i="20"/>
  <c r="BC28" i="20"/>
  <c r="BC29" i="20" s="1"/>
  <c r="BK28" i="20"/>
  <c r="BK99" i="20" s="1"/>
  <c r="BL763" i="5" s="1"/>
  <c r="BG28" i="20"/>
  <c r="BG99" i="20" s="1"/>
  <c r="BH763" i="5" s="1"/>
  <c r="BJ28" i="20"/>
  <c r="BJ29" i="20" s="1"/>
  <c r="BA96" i="20"/>
  <c r="BA94" i="20"/>
  <c r="BL28" i="20"/>
  <c r="BN11" i="14" s="1"/>
  <c r="BM992" i="5"/>
  <c r="DM96" i="20"/>
  <c r="DX91" i="20"/>
  <c r="DV26" i="20"/>
  <c r="DV23" i="20"/>
  <c r="DK96" i="20"/>
  <c r="BE28" i="20"/>
  <c r="BE99" i="20" s="1"/>
  <c r="BF763" i="5" s="1"/>
  <c r="DX23" i="20"/>
  <c r="DX26" i="20"/>
  <c r="DM94" i="20"/>
  <c r="BL26" i="20"/>
  <c r="BJ26" i="20"/>
  <c r="BD28" i="20"/>
  <c r="BD99" i="20" s="1"/>
  <c r="BE763" i="5" s="1"/>
  <c r="BH26" i="20"/>
  <c r="BL91" i="20"/>
  <c r="BC26" i="20"/>
  <c r="BL23" i="20"/>
  <c r="BF28" i="20"/>
  <c r="BF99" i="20" s="1"/>
  <c r="BG763" i="5" s="1"/>
  <c r="BA28" i="20"/>
  <c r="BC11" i="14" s="1"/>
  <c r="BA26" i="20"/>
  <c r="BF26" i="20"/>
  <c r="BB26" i="20"/>
  <c r="BI28" i="20"/>
  <c r="BK11" i="14" s="1"/>
  <c r="BD26" i="20"/>
  <c r="BI26" i="20"/>
  <c r="G255" i="18"/>
  <c r="DW6" i="18"/>
  <c r="G256" i="18" s="1"/>
  <c r="BK26" i="20"/>
  <c r="C44" i="30"/>
  <c r="BH28" i="20"/>
  <c r="BH29" i="20" s="1"/>
  <c r="EC91" i="20"/>
  <c r="BK6" i="18"/>
  <c r="C131" i="18" s="1"/>
  <c r="EC23" i="20"/>
  <c r="BE26" i="20"/>
  <c r="BB28" i="20"/>
  <c r="G802" i="5"/>
  <c r="G804" i="5" s="1"/>
  <c r="G805" i="5" s="1"/>
  <c r="H801" i="5" s="1"/>
  <c r="DT1023" i="5"/>
  <c r="DU1023" i="5" s="1"/>
  <c r="M393" i="5"/>
  <c r="BA994" i="5"/>
  <c r="BA984" i="5"/>
  <c r="BA986" i="5" s="1"/>
  <c r="BA860" i="5"/>
  <c r="BA724" i="5" s="1"/>
  <c r="EB6" i="18"/>
  <c r="L256" i="18" s="1"/>
  <c r="H393" i="5"/>
  <c r="M47" i="34"/>
  <c r="M48" i="34" s="1"/>
  <c r="EC26" i="20"/>
  <c r="EE712" i="5"/>
  <c r="EE714" i="5" s="1"/>
  <c r="DR94" i="20"/>
  <c r="C47" i="30"/>
  <c r="C48" i="30" s="1"/>
  <c r="E334" i="5"/>
  <c r="D47" i="15" s="1"/>
  <c r="O246" i="5"/>
  <c r="N22" i="15" s="1"/>
  <c r="G1032" i="5"/>
  <c r="M46" i="15"/>
  <c r="N335" i="5"/>
  <c r="M48" i="15" s="1"/>
  <c r="I80" i="15"/>
  <c r="J396" i="5"/>
  <c r="J399" i="5"/>
  <c r="J436" i="5"/>
  <c r="J70" i="5" s="1"/>
  <c r="H1027" i="5"/>
  <c r="H1029" i="5"/>
  <c r="H1044" i="5" s="1"/>
  <c r="BN9" i="18"/>
  <c r="F134" i="18" s="1"/>
  <c r="BP730" i="5"/>
  <c r="F1056" i="5"/>
  <c r="F1046" i="5"/>
  <c r="F1013" i="5"/>
  <c r="J131" i="21"/>
  <c r="J132" i="21" s="1"/>
  <c r="Z4" i="2"/>
  <c r="DG76" i="20"/>
  <c r="DS992" i="5"/>
  <c r="DS980" i="5"/>
  <c r="DS982" i="5" s="1"/>
  <c r="N229" i="18"/>
  <c r="DS19" i="20"/>
  <c r="K131" i="21"/>
  <c r="K132" i="21" s="1"/>
  <c r="AA4" i="2"/>
  <c r="AC4" i="2"/>
  <c r="E80" i="15"/>
  <c r="F399" i="5"/>
  <c r="R138" i="19"/>
  <c r="F436" i="5"/>
  <c r="F70" i="5" s="1"/>
  <c r="I1026" i="5"/>
  <c r="I1030" i="5"/>
  <c r="DZ717" i="5"/>
  <c r="EE64" i="20"/>
  <c r="EE65" i="20" s="1"/>
  <c r="EF633" i="5"/>
  <c r="EF624" i="5"/>
  <c r="EF691" i="5"/>
  <c r="K255" i="18"/>
  <c r="EA6" i="18"/>
  <c r="K256" i="18" s="1"/>
  <c r="L46" i="15"/>
  <c r="M335" i="5"/>
  <c r="L48" i="15" s="1"/>
  <c r="G811" i="5"/>
  <c r="G812" i="5" s="1"/>
  <c r="H808" i="5" s="1"/>
  <c r="D30" i="15"/>
  <c r="R24" i="19"/>
  <c r="E337" i="5"/>
  <c r="D50" i="15" s="1"/>
  <c r="EE20" i="20"/>
  <c r="ED4" i="18"/>
  <c r="EF692" i="5"/>
  <c r="EF697" i="5"/>
  <c r="BL736" i="5"/>
  <c r="BJ14" i="18" s="1"/>
  <c r="N114" i="18" s="1"/>
  <c r="H35" i="24"/>
  <c r="E420" i="19"/>
  <c r="E422" i="19"/>
  <c r="Q422" i="19" s="1"/>
  <c r="R422" i="19" s="1"/>
  <c r="DW9" i="18"/>
  <c r="G259" i="18" s="1"/>
  <c r="DY730" i="5"/>
  <c r="L131" i="21"/>
  <c r="L132" i="21" s="1"/>
  <c r="AB4" i="2"/>
  <c r="N131" i="21"/>
  <c r="N132" i="21" s="1"/>
  <c r="AD4" i="2"/>
  <c r="I882" i="5"/>
  <c r="AA60" i="2" s="1"/>
  <c r="I883" i="5"/>
  <c r="AA59" i="2"/>
  <c r="AB58" i="2"/>
  <c r="J881" i="5"/>
  <c r="G44" i="24"/>
  <c r="H255" i="18"/>
  <c r="DX6" i="18"/>
  <c r="H256" i="18" s="1"/>
  <c r="DQ94" i="20"/>
  <c r="DQ96" i="20"/>
  <c r="EB26" i="20"/>
  <c r="EB23" i="20"/>
  <c r="EB91" i="20"/>
  <c r="E246" i="5"/>
  <c r="M44" i="34"/>
  <c r="L393" i="5"/>
  <c r="M254" i="18"/>
  <c r="I393" i="5"/>
  <c r="EB80" i="20"/>
  <c r="EB81" i="20" s="1"/>
  <c r="EB82" i="20" s="1"/>
  <c r="L80" i="15"/>
  <c r="M396" i="5"/>
  <c r="M399" i="5"/>
  <c r="R635" i="19"/>
  <c r="M436" i="5"/>
  <c r="M70" i="5" s="1"/>
  <c r="L20" i="24"/>
  <c r="M20" i="24" s="1"/>
  <c r="O337" i="5"/>
  <c r="N50" i="15" s="1"/>
  <c r="K46" i="15"/>
  <c r="L335" i="5"/>
  <c r="K48" i="15" s="1"/>
  <c r="ED19" i="20"/>
  <c r="H41" i="24"/>
  <c r="O42" i="30"/>
  <c r="O47" i="30" s="1"/>
  <c r="O48" i="30" s="1"/>
  <c r="M230" i="18"/>
  <c r="DQ6" i="18"/>
  <c r="M231" i="18" s="1"/>
  <c r="O46" i="34"/>
  <c r="BN77" i="20"/>
  <c r="BN78" i="20" s="1"/>
  <c r="DN96" i="20"/>
  <c r="DN94" i="20"/>
  <c r="DY26" i="20"/>
  <c r="DY23" i="20"/>
  <c r="DY91" i="20"/>
  <c r="DY9" i="18"/>
  <c r="I259" i="18" s="1"/>
  <c r="EA730" i="5"/>
  <c r="L16" i="24"/>
  <c r="M12" i="24"/>
  <c r="M16" i="24" s="1"/>
  <c r="I131" i="21"/>
  <c r="Y4" i="2"/>
  <c r="DY80" i="20"/>
  <c r="DY81" i="20" s="1"/>
  <c r="DY82" i="20" s="1"/>
  <c r="E882" i="5"/>
  <c r="W60" i="2" s="1"/>
  <c r="E883" i="5"/>
  <c r="W59" i="2"/>
  <c r="G393" i="5"/>
  <c r="K80" i="15"/>
  <c r="L399" i="5"/>
  <c r="L396" i="5"/>
  <c r="R564" i="19"/>
  <c r="L436" i="5"/>
  <c r="L70" i="5" s="1"/>
  <c r="AZ749" i="5"/>
  <c r="AZ758" i="5" s="1"/>
  <c r="AZ1003" i="5"/>
  <c r="H421" i="5"/>
  <c r="BN29" i="20"/>
  <c r="BP11" i="14"/>
  <c r="BN99" i="20"/>
  <c r="BO763" i="5" s="1"/>
  <c r="BQ77" i="20"/>
  <c r="BQ78" i="20" s="1"/>
  <c r="BO29" i="20"/>
  <c r="BQ11" i="14"/>
  <c r="BO99" i="20"/>
  <c r="BP763" i="5" s="1"/>
  <c r="J106" i="20"/>
  <c r="J107" i="20" s="1"/>
  <c r="F46" i="15"/>
  <c r="G335" i="5"/>
  <c r="F48" i="15" s="1"/>
  <c r="DF99" i="20"/>
  <c r="DG763" i="5" s="1"/>
  <c r="P131" i="21"/>
  <c r="P132" i="21" s="1"/>
  <c r="AF4" i="2"/>
  <c r="BK9" i="18"/>
  <c r="C134" i="18" s="1"/>
  <c r="BM730" i="5"/>
  <c r="J410" i="5" s="1"/>
  <c r="ED69" i="20"/>
  <c r="BB851" i="5"/>
  <c r="BB856" i="5"/>
  <c r="BA1008" i="5"/>
  <c r="V58" i="2"/>
  <c r="D881" i="5"/>
  <c r="ED24" i="16"/>
  <c r="ED25" i="16" s="1"/>
  <c r="ED19" i="16" s="1"/>
  <c r="EF18" i="16"/>
  <c r="EE22" i="16"/>
  <c r="EE23" i="16" s="1"/>
  <c r="N46" i="34"/>
  <c r="E828" i="5"/>
  <c r="F60" i="5"/>
  <c r="Q25" i="2"/>
  <c r="F59" i="5"/>
  <c r="AK753" i="5"/>
  <c r="G424" i="5" s="1"/>
  <c r="AK978" i="5"/>
  <c r="J46" i="15"/>
  <c r="K335" i="5"/>
  <c r="J48" i="15" s="1"/>
  <c r="DT71" i="20"/>
  <c r="DT72" i="20" s="1"/>
  <c r="DT74" i="20" s="1"/>
  <c r="DT51" i="20"/>
  <c r="DT21" i="20"/>
  <c r="DT22" i="20" s="1"/>
  <c r="DS5" i="18"/>
  <c r="DU714" i="5"/>
  <c r="BO77" i="20"/>
  <c r="BO78" i="20" s="1"/>
  <c r="Q420" i="19"/>
  <c r="R419" i="19"/>
  <c r="F8" i="14"/>
  <c r="E721" i="5"/>
  <c r="BM29" i="20"/>
  <c r="BO11" i="14"/>
  <c r="BM99" i="20"/>
  <c r="BN763" i="5" s="1"/>
  <c r="F80" i="15"/>
  <c r="G399" i="5"/>
  <c r="G396" i="5"/>
  <c r="R209" i="19"/>
  <c r="G436" i="5"/>
  <c r="G70" i="5" s="1"/>
  <c r="F794" i="5"/>
  <c r="H46" i="15"/>
  <c r="I335" i="5"/>
  <c r="H48" i="15" s="1"/>
  <c r="G46" i="15"/>
  <c r="H335" i="5"/>
  <c r="G48" i="15" s="1"/>
  <c r="O704" i="19"/>
  <c r="O706" i="19"/>
  <c r="DT961" i="5"/>
  <c r="P688" i="19"/>
  <c r="Q688" i="19" s="1"/>
  <c r="N41" i="34"/>
  <c r="BL76" i="20"/>
  <c r="BL80" i="20"/>
  <c r="BL81" i="20" s="1"/>
  <c r="BL82" i="20" s="1"/>
  <c r="BK76" i="20"/>
  <c r="BE76" i="20"/>
  <c r="BJ76" i="20"/>
  <c r="BC76" i="20"/>
  <c r="BD76" i="20"/>
  <c r="BI76" i="20"/>
  <c r="BB76" i="20"/>
  <c r="BF76" i="20"/>
  <c r="BA76" i="20"/>
  <c r="BG76" i="20"/>
  <c r="E1036" i="5"/>
  <c r="F1035" i="5"/>
  <c r="I46" i="15"/>
  <c r="J335" i="5"/>
  <c r="I48" i="15" s="1"/>
  <c r="H886" i="5"/>
  <c r="Z64" i="2" s="1"/>
  <c r="Z61" i="2"/>
  <c r="DP9" i="18"/>
  <c r="L234" i="18" s="1"/>
  <c r="DR730" i="5"/>
  <c r="O131" i="21"/>
  <c r="O132" i="21" s="1"/>
  <c r="AE4" i="2"/>
  <c r="DF77" i="20"/>
  <c r="DF78" i="20" s="1"/>
  <c r="DS717" i="5"/>
  <c r="DG94" i="20"/>
  <c r="DG96" i="20"/>
  <c r="DG28" i="20"/>
  <c r="DG29" i="20" s="1"/>
  <c r="DG26" i="20"/>
  <c r="DR23" i="20"/>
  <c r="DR91" i="20"/>
  <c r="DR80" i="20"/>
  <c r="DR81" i="20" s="1"/>
  <c r="DR82" i="20" s="1"/>
  <c r="H80" i="15"/>
  <c r="I396" i="5"/>
  <c r="I399" i="5"/>
  <c r="I436" i="5"/>
  <c r="I70" i="5" s="1"/>
  <c r="R351" i="19"/>
  <c r="D53" i="22"/>
  <c r="E53" i="22" s="1"/>
  <c r="F53" i="22" s="1"/>
  <c r="G53" i="22" s="1"/>
  <c r="H53" i="22" s="1"/>
  <c r="I53" i="22" s="1"/>
  <c r="J53" i="22" s="1"/>
  <c r="K53" i="22" s="1"/>
  <c r="L53" i="22" s="1"/>
  <c r="M53" i="22" s="1"/>
  <c r="N53" i="22" s="1"/>
  <c r="C53" i="22"/>
  <c r="D696" i="5"/>
  <c r="D375" i="5"/>
  <c r="E532" i="5"/>
  <c r="D548" i="5"/>
  <c r="R532" i="5"/>
  <c r="DT956" i="5"/>
  <c r="P683" i="19"/>
  <c r="N21" i="34"/>
  <c r="DT712" i="5"/>
  <c r="J80" i="15"/>
  <c r="K396" i="5"/>
  <c r="K399" i="5"/>
  <c r="R493" i="19"/>
  <c r="K436" i="5"/>
  <c r="K70" i="5" s="1"/>
  <c r="Q129" i="21"/>
  <c r="M41" i="15"/>
  <c r="N336" i="5"/>
  <c r="M49" i="15" s="1"/>
  <c r="N338" i="5"/>
  <c r="M51" i="15" s="1"/>
  <c r="Q674" i="19"/>
  <c r="R674" i="19" s="1"/>
  <c r="DU976" i="5"/>
  <c r="R682" i="19"/>
  <c r="EA24" i="18"/>
  <c r="K274" i="18" s="1"/>
  <c r="EC716" i="5"/>
  <c r="EA8" i="18" s="1"/>
  <c r="K258" i="18" s="1"/>
  <c r="ED610" i="5"/>
  <c r="EC620" i="5"/>
  <c r="AK768" i="5"/>
  <c r="AL768" i="5" s="1"/>
  <c r="AM768" i="5" s="1"/>
  <c r="AN768" i="5" s="1"/>
  <c r="AO768" i="5" s="1"/>
  <c r="AP768" i="5" s="1"/>
  <c r="AQ768" i="5" s="1"/>
  <c r="AR768" i="5" s="1"/>
  <c r="AS768" i="5" s="1"/>
  <c r="AT768" i="5" s="1"/>
  <c r="AU768" i="5" s="1"/>
  <c r="AV768" i="5" s="1"/>
  <c r="AW768" i="5" s="1"/>
  <c r="AX768" i="5" s="1"/>
  <c r="AY768" i="5" s="1"/>
  <c r="AZ768" i="5" s="1"/>
  <c r="BA768" i="5" s="1"/>
  <c r="BB768" i="5" s="1"/>
  <c r="BC768" i="5" s="1"/>
  <c r="BD768" i="5" s="1"/>
  <c r="BE768" i="5" s="1"/>
  <c r="BF768" i="5" s="1"/>
  <c r="BG768" i="5" s="1"/>
  <c r="BH768" i="5" s="1"/>
  <c r="BI768" i="5" s="1"/>
  <c r="BJ768" i="5" s="1"/>
  <c r="BK768" i="5" s="1"/>
  <c r="BL768" i="5" s="1"/>
  <c r="BM768" i="5" s="1"/>
  <c r="BN768" i="5" s="1"/>
  <c r="BO768" i="5" s="1"/>
  <c r="BP768" i="5" s="1"/>
  <c r="BQ768" i="5" s="1"/>
  <c r="BR768" i="5" s="1"/>
  <c r="BS768" i="5" s="1"/>
  <c r="BT768" i="5" s="1"/>
  <c r="BU768" i="5" s="1"/>
  <c r="BV768" i="5" s="1"/>
  <c r="BW768" i="5" s="1"/>
  <c r="BX768" i="5" s="1"/>
  <c r="BY768" i="5" s="1"/>
  <c r="BZ768" i="5" s="1"/>
  <c r="CA768" i="5" s="1"/>
  <c r="CB768" i="5" s="1"/>
  <c r="CC768" i="5" s="1"/>
  <c r="CD768" i="5" s="1"/>
  <c r="CE768" i="5" s="1"/>
  <c r="CF768" i="5" s="1"/>
  <c r="CG768" i="5" s="1"/>
  <c r="CH768" i="5" s="1"/>
  <c r="CI768" i="5" s="1"/>
  <c r="CJ768" i="5" s="1"/>
  <c r="CK768" i="5" s="1"/>
  <c r="CL768" i="5" s="1"/>
  <c r="CM768" i="5" s="1"/>
  <c r="CN768" i="5" s="1"/>
  <c r="CO768" i="5" s="1"/>
  <c r="CP768" i="5" s="1"/>
  <c r="CQ768" i="5" s="1"/>
  <c r="CR768" i="5" s="1"/>
  <c r="CS768" i="5" s="1"/>
  <c r="CT768" i="5" s="1"/>
  <c r="CU768" i="5" s="1"/>
  <c r="CV768" i="5" s="1"/>
  <c r="CW768" i="5" s="1"/>
  <c r="CX768" i="5" s="1"/>
  <c r="CY768" i="5" s="1"/>
  <c r="CZ768" i="5" s="1"/>
  <c r="DA768" i="5" s="1"/>
  <c r="DB768" i="5" s="1"/>
  <c r="DC768" i="5" s="1"/>
  <c r="DD768" i="5" s="1"/>
  <c r="DE768" i="5" s="1"/>
  <c r="DF768" i="5" s="1"/>
  <c r="DG768" i="5" s="1"/>
  <c r="DH768" i="5" s="1"/>
  <c r="DI768" i="5" s="1"/>
  <c r="DJ768" i="5" s="1"/>
  <c r="DK768" i="5" s="1"/>
  <c r="DL768" i="5" s="1"/>
  <c r="DM768" i="5" s="1"/>
  <c r="DN768" i="5" s="1"/>
  <c r="DO768" i="5" s="1"/>
  <c r="DP768" i="5" s="1"/>
  <c r="DQ768" i="5" s="1"/>
  <c r="DR768" i="5" s="1"/>
  <c r="DS768" i="5" s="1"/>
  <c r="DT768" i="5" s="1"/>
  <c r="DU768" i="5" s="1"/>
  <c r="DV768" i="5" s="1"/>
  <c r="DW768" i="5" s="1"/>
  <c r="DX768" i="5" s="1"/>
  <c r="DY768" i="5" s="1"/>
  <c r="DZ768" i="5" s="1"/>
  <c r="EA768" i="5" s="1"/>
  <c r="EB768" i="5" s="1"/>
  <c r="EC768" i="5" s="1"/>
  <c r="ED768" i="5" s="1"/>
  <c r="EE768" i="5" s="1"/>
  <c r="EF768" i="5" s="1"/>
  <c r="M130" i="21"/>
  <c r="AC5" i="2" s="1"/>
  <c r="I78" i="15"/>
  <c r="J392" i="5"/>
  <c r="J393" i="5" s="1"/>
  <c r="G80" i="15"/>
  <c r="H396" i="5"/>
  <c r="H399" i="5"/>
  <c r="R280" i="19"/>
  <c r="H436" i="5"/>
  <c r="H70" i="5" s="1"/>
  <c r="BH76" i="20"/>
  <c r="F886" i="5"/>
  <c r="X64" i="2" s="1"/>
  <c r="X61" i="2"/>
  <c r="DV9" i="18"/>
  <c r="F259" i="18" s="1"/>
  <c r="DX730" i="5"/>
  <c r="E46" i="15"/>
  <c r="F335" i="5"/>
  <c r="E48" i="15" s="1"/>
  <c r="DZ8" i="18"/>
  <c r="J258" i="18" s="1"/>
  <c r="EB717" i="5"/>
  <c r="BF11" i="14" l="1"/>
  <c r="T106" i="20"/>
  <c r="T107" i="20" s="1"/>
  <c r="M152" i="21" s="1"/>
  <c r="AC27" i="2" s="1"/>
  <c r="BC99" i="20"/>
  <c r="BD763" i="5" s="1"/>
  <c r="BH11" i="14"/>
  <c r="BA761" i="5"/>
  <c r="BB5" i="14" s="1"/>
  <c r="BB6" i="14" s="1"/>
  <c r="BF29" i="20"/>
  <c r="I106" i="20"/>
  <c r="I107" i="20" s="1"/>
  <c r="BE11" i="14"/>
  <c r="BI29" i="20"/>
  <c r="BL99" i="20"/>
  <c r="BM763" i="5" s="1"/>
  <c r="BL29" i="20"/>
  <c r="BM11" i="14"/>
  <c r="BK29" i="20"/>
  <c r="BD29" i="20"/>
  <c r="BE29" i="20"/>
  <c r="BA721" i="5"/>
  <c r="AY11" i="18" s="1"/>
  <c r="BI11" i="14"/>
  <c r="BG29" i="20"/>
  <c r="BG11" i="14"/>
  <c r="DT976" i="5"/>
  <c r="DT992" i="5" s="1"/>
  <c r="BJ99" i="20"/>
  <c r="BK763" i="5" s="1"/>
  <c r="BA99" i="20"/>
  <c r="BB763" i="5" s="1"/>
  <c r="BL11" i="14"/>
  <c r="BJ11" i="14"/>
  <c r="BH99" i="20"/>
  <c r="BI763" i="5" s="1"/>
  <c r="BA29" i="20"/>
  <c r="BI99" i="20"/>
  <c r="BJ763" i="5" s="1"/>
  <c r="BB99" i="20"/>
  <c r="BC763" i="5" s="1"/>
  <c r="BD11" i="14"/>
  <c r="BB29" i="20"/>
  <c r="O313" i="5"/>
  <c r="N27" i="15" s="1"/>
  <c r="O236" i="5"/>
  <c r="EC5" i="18"/>
  <c r="M255" i="18" s="1"/>
  <c r="ED71" i="20"/>
  <c r="ED72" i="20" s="1"/>
  <c r="ED74" i="20" s="1"/>
  <c r="ED80" i="20" s="1"/>
  <c r="ED81" i="20" s="1"/>
  <c r="ED82" i="20" s="1"/>
  <c r="ED51" i="20"/>
  <c r="H1032" i="5"/>
  <c r="ED21" i="20"/>
  <c r="ED22" i="20" s="1"/>
  <c r="O247" i="5"/>
  <c r="O249" i="5" s="1"/>
  <c r="O248" i="5"/>
  <c r="EG18" i="16"/>
  <c r="EF22" i="16"/>
  <c r="EF23" i="16" s="1"/>
  <c r="BK77" i="20"/>
  <c r="BK78" i="20" s="1"/>
  <c r="BH77" i="20"/>
  <c r="BH78" i="20" s="1"/>
  <c r="F1036" i="5"/>
  <c r="G1035" i="5"/>
  <c r="C255" i="18"/>
  <c r="DS6" i="18"/>
  <c r="C256" i="18" s="1"/>
  <c r="BB858" i="5"/>
  <c r="BB852" i="5"/>
  <c r="DU992" i="5"/>
  <c r="DU980" i="5"/>
  <c r="DU982" i="5" s="1"/>
  <c r="D48" i="19"/>
  <c r="D64" i="19" s="1"/>
  <c r="D712" i="5"/>
  <c r="DQ9" i="18"/>
  <c r="M234" i="18" s="1"/>
  <c r="DS730" i="5"/>
  <c r="BL77" i="20"/>
  <c r="BL78" i="20" s="1"/>
  <c r="DI96" i="20"/>
  <c r="DI94" i="20"/>
  <c r="DT23" i="20"/>
  <c r="DT91" i="20"/>
  <c r="H42" i="24"/>
  <c r="H47" i="24" s="1"/>
  <c r="H48" i="24" s="1"/>
  <c r="AA891" i="5"/>
  <c r="AA893" i="5"/>
  <c r="AA896" i="5"/>
  <c r="AA905" i="5"/>
  <c r="AA904" i="5"/>
  <c r="AA903" i="5"/>
  <c r="AA902" i="5"/>
  <c r="AA890" i="5"/>
  <c r="AA892" i="5"/>
  <c r="AA900" i="5"/>
  <c r="AA899" i="5"/>
  <c r="AA895" i="5"/>
  <c r="AA894" i="5"/>
  <c r="AA901" i="5"/>
  <c r="E370" i="5"/>
  <c r="EF712" i="5"/>
  <c r="O370" i="5"/>
  <c r="X900" i="5"/>
  <c r="X891" i="5"/>
  <c r="X905" i="5"/>
  <c r="X903" i="5"/>
  <c r="X893" i="5"/>
  <c r="X904" i="5"/>
  <c r="X899" i="5"/>
  <c r="X901" i="5"/>
  <c r="X895" i="5"/>
  <c r="X896" i="5"/>
  <c r="X902" i="5"/>
  <c r="X894" i="5"/>
  <c r="X890" i="5"/>
  <c r="X892" i="5"/>
  <c r="DU717" i="5"/>
  <c r="C62" i="15"/>
  <c r="D391" i="5"/>
  <c r="AG4" i="2"/>
  <c r="DS71" i="20"/>
  <c r="DS72" i="20" s="1"/>
  <c r="DS74" i="20" s="1"/>
  <c r="DK76" i="20" s="1"/>
  <c r="DS51" i="20"/>
  <c r="DS21" i="20"/>
  <c r="DS22" i="20" s="1"/>
  <c r="DI26" i="20" s="1"/>
  <c r="DR5" i="18"/>
  <c r="DT714" i="5"/>
  <c r="BG77" i="20"/>
  <c r="BG78" i="20" s="1"/>
  <c r="Y6" i="2"/>
  <c r="M46" i="24"/>
  <c r="D22" i="15"/>
  <c r="E248" i="5"/>
  <c r="E247" i="5"/>
  <c r="F249" i="5" s="1"/>
  <c r="E236" i="5"/>
  <c r="E313" i="5"/>
  <c r="EC717" i="5"/>
  <c r="L46" i="24"/>
  <c r="M131" i="21"/>
  <c r="BC77" i="20"/>
  <c r="BC78" i="20" s="1"/>
  <c r="N42" i="34"/>
  <c r="O41" i="34"/>
  <c r="F796" i="5"/>
  <c r="C11" i="18"/>
  <c r="C12" i="18" s="1"/>
  <c r="C16" i="18" s="1"/>
  <c r="C19" i="18" s="1"/>
  <c r="E722" i="5"/>
  <c r="E725" i="5"/>
  <c r="DT80" i="20"/>
  <c r="DT81" i="20" s="1"/>
  <c r="DT82" i="20" s="1"/>
  <c r="DZ9" i="18"/>
  <c r="J259" i="18" s="1"/>
  <c r="EB730" i="5"/>
  <c r="Q683" i="19"/>
  <c r="P703" i="19"/>
  <c r="BF77" i="20"/>
  <c r="BF78" i="20" s="1"/>
  <c r="AL835" i="5"/>
  <c r="AP836" i="5"/>
  <c r="AZ836" i="5"/>
  <c r="AW836" i="5"/>
  <c r="AV836" i="5"/>
  <c r="AR836" i="5"/>
  <c r="AL836" i="5"/>
  <c r="AX836" i="5"/>
  <c r="AM836" i="5"/>
  <c r="AS836" i="5"/>
  <c r="AY836" i="5"/>
  <c r="AU836" i="5"/>
  <c r="AQ836" i="5"/>
  <c r="AO836" i="5"/>
  <c r="AT836" i="5"/>
  <c r="AN836" i="5"/>
  <c r="Z891" i="5"/>
  <c r="Z893" i="5"/>
  <c r="Z892" i="5"/>
  <c r="Z905" i="5"/>
  <c r="Z904" i="5"/>
  <c r="Z903" i="5"/>
  <c r="Z890" i="5"/>
  <c r="Z901" i="5"/>
  <c r="Z896" i="5"/>
  <c r="Z899" i="5"/>
  <c r="Z902" i="5"/>
  <c r="Z895" i="5"/>
  <c r="Z900" i="5"/>
  <c r="Z894" i="5"/>
  <c r="AD6" i="2"/>
  <c r="AB6" i="2"/>
  <c r="EE70" i="20"/>
  <c r="EE66" i="20"/>
  <c r="EE69" i="20" s="1"/>
  <c r="N35" i="34"/>
  <c r="N37" i="34" s="1"/>
  <c r="O21" i="34"/>
  <c r="BA77" i="20"/>
  <c r="BA78" i="20" s="1"/>
  <c r="BB77" i="20"/>
  <c r="BB78" i="20" s="1"/>
  <c r="K393" i="5"/>
  <c r="D883" i="5"/>
  <c r="D882" i="5"/>
  <c r="V60" i="2" s="1"/>
  <c r="V59" i="2"/>
  <c r="AZ1009" i="5"/>
  <c r="AZ1012" i="5" s="1"/>
  <c r="AZ1048" i="5" s="1"/>
  <c r="BA1048" i="5" s="1"/>
  <c r="BB1048" i="5" s="1"/>
  <c r="BC1048" i="5" s="1"/>
  <c r="BD1048" i="5" s="1"/>
  <c r="BE1048" i="5" s="1"/>
  <c r="BF1048" i="5" s="1"/>
  <c r="BG1048" i="5" s="1"/>
  <c r="BH1048" i="5" s="1"/>
  <c r="BI1048" i="5" s="1"/>
  <c r="BJ1048" i="5" s="1"/>
  <c r="BK1048" i="5" s="1"/>
  <c r="BL1048" i="5" s="1"/>
  <c r="BM1048" i="5" s="1"/>
  <c r="BN1048" i="5" s="1"/>
  <c r="BO1048" i="5" s="1"/>
  <c r="BP1048" i="5" s="1"/>
  <c r="BQ1048" i="5" s="1"/>
  <c r="BR1048" i="5" s="1"/>
  <c r="BS1048" i="5" s="1"/>
  <c r="BT1048" i="5" s="1"/>
  <c r="BU1048" i="5" s="1"/>
  <c r="BV1048" i="5" s="1"/>
  <c r="BW1048" i="5" s="1"/>
  <c r="BX1048" i="5" s="1"/>
  <c r="BY1048" i="5" s="1"/>
  <c r="BZ1048" i="5" s="1"/>
  <c r="CA1048" i="5" s="1"/>
  <c r="CB1048" i="5" s="1"/>
  <c r="CC1048" i="5" s="1"/>
  <c r="CD1048" i="5" s="1"/>
  <c r="CE1048" i="5" s="1"/>
  <c r="CF1048" i="5" s="1"/>
  <c r="CG1048" i="5" s="1"/>
  <c r="CH1048" i="5" s="1"/>
  <c r="CI1048" i="5" s="1"/>
  <c r="CJ1048" i="5" s="1"/>
  <c r="CK1048" i="5" s="1"/>
  <c r="CL1048" i="5" s="1"/>
  <c r="CM1048" i="5" s="1"/>
  <c r="CN1048" i="5" s="1"/>
  <c r="CO1048" i="5" s="1"/>
  <c r="CP1048" i="5" s="1"/>
  <c r="CQ1048" i="5" s="1"/>
  <c r="CR1048" i="5" s="1"/>
  <c r="CS1048" i="5" s="1"/>
  <c r="CT1048" i="5" s="1"/>
  <c r="CU1048" i="5" s="1"/>
  <c r="CV1048" i="5" s="1"/>
  <c r="CW1048" i="5" s="1"/>
  <c r="CX1048" i="5" s="1"/>
  <c r="CY1048" i="5" s="1"/>
  <c r="CZ1048" i="5" s="1"/>
  <c r="DA1048" i="5" s="1"/>
  <c r="DB1048" i="5" s="1"/>
  <c r="DC1048" i="5" s="1"/>
  <c r="DD1048" i="5" s="1"/>
  <c r="DE1048" i="5" s="1"/>
  <c r="DF1048" i="5" s="1"/>
  <c r="DG1048" i="5" s="1"/>
  <c r="DH1048" i="5" s="1"/>
  <c r="DI1048" i="5" s="1"/>
  <c r="DJ1048" i="5" s="1"/>
  <c r="DK1048" i="5" s="1"/>
  <c r="DL1048" i="5" s="1"/>
  <c r="DM1048" i="5" s="1"/>
  <c r="DN1048" i="5" s="1"/>
  <c r="DO1048" i="5" s="1"/>
  <c r="DP1048" i="5" s="1"/>
  <c r="DQ1048" i="5" s="1"/>
  <c r="DR1048" i="5" s="1"/>
  <c r="DS1048" i="5" s="1"/>
  <c r="DT1048" i="5" s="1"/>
  <c r="DU1048" i="5" s="1"/>
  <c r="AZ1004" i="5"/>
  <c r="EB24" i="18"/>
  <c r="L274" i="18" s="1"/>
  <c r="ED716" i="5"/>
  <c r="EE610" i="5"/>
  <c r="ED620" i="5"/>
  <c r="BI77" i="20"/>
  <c r="BI78" i="20" s="1"/>
  <c r="H420" i="5"/>
  <c r="J882" i="5"/>
  <c r="AB60" i="2" s="1"/>
  <c r="J883" i="5"/>
  <c r="AB59" i="2"/>
  <c r="BM739" i="5"/>
  <c r="DG77" i="20"/>
  <c r="DG78" i="20" s="1"/>
  <c r="E376" i="5"/>
  <c r="N376" i="5"/>
  <c r="M63" i="15" s="1"/>
  <c r="O376" i="5"/>
  <c r="N63" i="15" s="1"/>
  <c r="W893" i="5"/>
  <c r="W904" i="5"/>
  <c r="W891" i="5"/>
  <c r="W890" i="5"/>
  <c r="W905" i="5"/>
  <c r="W901" i="5"/>
  <c r="W903" i="5"/>
  <c r="I427" i="5"/>
  <c r="W900" i="5"/>
  <c r="W899" i="5"/>
  <c r="W894" i="5"/>
  <c r="W895" i="5"/>
  <c r="W902" i="5"/>
  <c r="W896" i="5"/>
  <c r="W892" i="5"/>
  <c r="BD77" i="20"/>
  <c r="BD78" i="20" s="1"/>
  <c r="U893" i="5"/>
  <c r="U899" i="5"/>
  <c r="U890" i="5"/>
  <c r="G427" i="5"/>
  <c r="U904" i="5"/>
  <c r="U905" i="5"/>
  <c r="U891" i="5"/>
  <c r="U902" i="5"/>
  <c r="U892" i="5"/>
  <c r="U901" i="5"/>
  <c r="U900" i="5"/>
  <c r="U903" i="5"/>
  <c r="U895" i="5"/>
  <c r="U894" i="5"/>
  <c r="U896" i="5"/>
  <c r="EE24" i="16"/>
  <c r="EE25" i="16" s="1"/>
  <c r="EE19" i="16" s="1"/>
  <c r="E886" i="5"/>
  <c r="W64" i="2" s="1"/>
  <c r="W61" i="2"/>
  <c r="DX9" i="18"/>
  <c r="H259" i="18" s="1"/>
  <c r="DZ730" i="5"/>
  <c r="V890" i="5"/>
  <c r="V891" i="5"/>
  <c r="V904" i="5"/>
  <c r="V905" i="5"/>
  <c r="V901" i="5"/>
  <c r="V903" i="5"/>
  <c r="V902" i="5"/>
  <c r="H427" i="5"/>
  <c r="V899" i="5"/>
  <c r="V894" i="5"/>
  <c r="V896" i="5"/>
  <c r="V900" i="5"/>
  <c r="V895" i="5"/>
  <c r="V893" i="5"/>
  <c r="V892" i="5"/>
  <c r="Y905" i="5"/>
  <c r="Y892" i="5"/>
  <c r="Y904" i="5"/>
  <c r="Y903" i="5"/>
  <c r="Y893" i="5"/>
  <c r="Y901" i="5"/>
  <c r="Y899" i="5"/>
  <c r="Y896" i="5"/>
  <c r="Y890" i="5"/>
  <c r="Y902" i="5"/>
  <c r="Y895" i="5"/>
  <c r="Y894" i="5"/>
  <c r="Y900" i="5"/>
  <c r="Y891" i="5"/>
  <c r="T532" i="5"/>
  <c r="R533" i="5"/>
  <c r="DG99" i="20"/>
  <c r="DH763" i="5" s="1"/>
  <c r="BJ77" i="20"/>
  <c r="BJ78" i="20" s="1"/>
  <c r="AK993" i="5"/>
  <c r="AK980" i="5"/>
  <c r="AK982" i="5" s="1"/>
  <c r="AF6" i="2"/>
  <c r="E371" i="5"/>
  <c r="N371" i="5"/>
  <c r="O371" i="5"/>
  <c r="N58" i="15" s="1"/>
  <c r="J1030" i="5"/>
  <c r="J1026" i="5"/>
  <c r="T893" i="5"/>
  <c r="T890" i="5"/>
  <c r="T895" i="5"/>
  <c r="T891" i="5"/>
  <c r="T904" i="5"/>
  <c r="T902" i="5"/>
  <c r="T903" i="5"/>
  <c r="T901" i="5"/>
  <c r="T905" i="5"/>
  <c r="T899" i="5"/>
  <c r="T900" i="5"/>
  <c r="T892" i="5"/>
  <c r="T896" i="5"/>
  <c r="T894" i="5"/>
  <c r="F427" i="5"/>
  <c r="AA6" i="2"/>
  <c r="D549" i="5"/>
  <c r="E548" i="5"/>
  <c r="D550" i="5"/>
  <c r="BE77" i="20"/>
  <c r="BE78" i="20" s="1"/>
  <c r="I1029" i="5"/>
  <c r="I1044" i="5" s="1"/>
  <c r="I1027" i="5"/>
  <c r="O44" i="30"/>
  <c r="H803" i="5"/>
  <c r="H802" i="5"/>
  <c r="I886" i="5"/>
  <c r="AA64" i="2" s="1"/>
  <c r="AA61" i="2"/>
  <c r="N254" i="18"/>
  <c r="H810" i="5"/>
  <c r="H809" i="5"/>
  <c r="I132" i="21"/>
  <c r="AE6" i="2"/>
  <c r="H37" i="24"/>
  <c r="EE19" i="20"/>
  <c r="J138" i="21"/>
  <c r="Z6" i="2"/>
  <c r="BA722" i="5" l="1"/>
  <c r="BB7" i="14" s="1"/>
  <c r="B11" i="14"/>
  <c r="O328" i="5"/>
  <c r="O338" i="5" s="1"/>
  <c r="N51" i="15" s="1"/>
  <c r="BA725" i="5"/>
  <c r="BA741" i="5" s="1"/>
  <c r="BA744" i="5" s="1"/>
  <c r="BA746" i="5" s="1"/>
  <c r="DT980" i="5"/>
  <c r="DT982" i="5" s="1"/>
  <c r="C11" i="14"/>
  <c r="O303" i="5"/>
  <c r="EC6" i="18"/>
  <c r="M256" i="18" s="1"/>
  <c r="O315" i="5"/>
  <c r="I1032" i="5"/>
  <c r="DJ76" i="20"/>
  <c r="DJ77" i="20" s="1"/>
  <c r="DJ78" i="20" s="1"/>
  <c r="DS96" i="20"/>
  <c r="DS94" i="20"/>
  <c r="ED26" i="20"/>
  <c r="ED23" i="20"/>
  <c r="ED91" i="20"/>
  <c r="H44" i="24"/>
  <c r="DI76" i="20"/>
  <c r="DI77" i="20" s="1"/>
  <c r="DI78" i="20" s="1"/>
  <c r="N47" i="34"/>
  <c r="N48" i="34" s="1"/>
  <c r="H811" i="5"/>
  <c r="H812" i="5" s="1"/>
  <c r="I808" i="5" s="1"/>
  <c r="I810" i="5" s="1"/>
  <c r="I170" i="21"/>
  <c r="Y45" i="2" s="1"/>
  <c r="I168" i="21"/>
  <c r="Y43" i="2" s="1"/>
  <c r="I169" i="21"/>
  <c r="Y44" i="2" s="1"/>
  <c r="F428" i="5"/>
  <c r="AT857" i="5"/>
  <c r="AZ857" i="5"/>
  <c r="F797" i="5"/>
  <c r="EE71" i="20"/>
  <c r="EE72" i="20" s="1"/>
  <c r="EE74" i="20" s="1"/>
  <c r="EE21" i="20"/>
  <c r="EE22" i="20" s="1"/>
  <c r="EE51" i="20"/>
  <c r="ED5" i="18"/>
  <c r="EF714" i="5"/>
  <c r="EH18" i="16"/>
  <c r="EG22" i="16"/>
  <c r="EG23" i="16" s="1"/>
  <c r="C111" i="18"/>
  <c r="AY12" i="18"/>
  <c r="AO857" i="5"/>
  <c r="AP857" i="5"/>
  <c r="DS76" i="20"/>
  <c r="DS80" i="20"/>
  <c r="DS81" i="20" s="1"/>
  <c r="DS82" i="20" s="1"/>
  <c r="DO76" i="20"/>
  <c r="DQ76" i="20"/>
  <c r="DH76" i="20"/>
  <c r="DL76" i="20"/>
  <c r="DP76" i="20"/>
  <c r="DR76" i="20"/>
  <c r="DM76" i="20"/>
  <c r="D57" i="15"/>
  <c r="R43" i="19"/>
  <c r="E391" i="5"/>
  <c r="BB859" i="5"/>
  <c r="BB853" i="5"/>
  <c r="G532" i="5"/>
  <c r="J1027" i="5"/>
  <c r="J1029" i="5"/>
  <c r="J1044" i="5" s="1"/>
  <c r="BM736" i="5"/>
  <c r="BK14" i="18" s="1"/>
  <c r="C139" i="18" s="1"/>
  <c r="BN739" i="5"/>
  <c r="EC24" i="18"/>
  <c r="M274" i="18" s="1"/>
  <c r="EE716" i="5"/>
  <c r="EF610" i="5"/>
  <c r="EE620" i="5"/>
  <c r="AQ857" i="5"/>
  <c r="AL837" i="5"/>
  <c r="AL858" i="5" s="1"/>
  <c r="AL856" i="5"/>
  <c r="L41" i="24"/>
  <c r="O42" i="34"/>
  <c r="DS26" i="20"/>
  <c r="BB983" i="5"/>
  <c r="BB719" i="5"/>
  <c r="K1026" i="5"/>
  <c r="K1030" i="5"/>
  <c r="T533" i="5"/>
  <c r="G533" i="5" s="1"/>
  <c r="R534" i="5"/>
  <c r="EB8" i="18"/>
  <c r="L258" i="18" s="1"/>
  <c r="ED717" i="5"/>
  <c r="AU857" i="5"/>
  <c r="DS28" i="20"/>
  <c r="DS29" i="20" s="1"/>
  <c r="K170" i="21"/>
  <c r="AA45" i="2" s="1"/>
  <c r="K168" i="21"/>
  <c r="AA43" i="2" s="1"/>
  <c r="K169" i="21"/>
  <c r="AA44" i="2" s="1"/>
  <c r="H428" i="5"/>
  <c r="E550" i="5"/>
  <c r="N9" i="5"/>
  <c r="N8" i="5"/>
  <c r="J886" i="5"/>
  <c r="AB64" i="2" s="1"/>
  <c r="AB61" i="2"/>
  <c r="AY857" i="5"/>
  <c r="C78" i="15"/>
  <c r="C9" i="6"/>
  <c r="C10" i="6" s="1"/>
  <c r="D392" i="5"/>
  <c r="D395" i="5"/>
  <c r="C80" i="15" s="1"/>
  <c r="M58" i="15"/>
  <c r="N391" i="5"/>
  <c r="AS857" i="5"/>
  <c r="G1036" i="5"/>
  <c r="H1035" i="5"/>
  <c r="D58" i="15"/>
  <c r="R44" i="19"/>
  <c r="AM857" i="5"/>
  <c r="R688" i="19"/>
  <c r="AC6" i="2"/>
  <c r="M132" i="21"/>
  <c r="DS9" i="18"/>
  <c r="C259" i="18" s="1"/>
  <c r="DU730" i="5"/>
  <c r="O410" i="5" s="1"/>
  <c r="E741" i="5"/>
  <c r="E731" i="5"/>
  <c r="AX857" i="5"/>
  <c r="J170" i="21"/>
  <c r="Z45" i="2" s="1"/>
  <c r="J169" i="21"/>
  <c r="Z44" i="2" s="1"/>
  <c r="J168" i="21"/>
  <c r="Z43" i="2" s="1"/>
  <c r="G428" i="5"/>
  <c r="L21" i="24"/>
  <c r="O35" i="34"/>
  <c r="O37" i="34" s="1"/>
  <c r="AL857" i="5"/>
  <c r="F7" i="14"/>
  <c r="D51" i="20"/>
  <c r="E51" i="20" s="1"/>
  <c r="F51" i="20" s="1"/>
  <c r="G51" i="20" s="1"/>
  <c r="H51" i="20" s="1"/>
  <c r="I51" i="20" s="1"/>
  <c r="J51" i="20" s="1"/>
  <c r="K51" i="20" s="1"/>
  <c r="L51" i="20" s="1"/>
  <c r="M51" i="20" s="1"/>
  <c r="N51" i="20" s="1"/>
  <c r="O51" i="20" s="1"/>
  <c r="P51" i="20" s="1"/>
  <c r="Q51" i="20" s="1"/>
  <c r="D714" i="5"/>
  <c r="D717" i="5" s="1"/>
  <c r="DK77" i="20"/>
  <c r="DK78" i="20" s="1"/>
  <c r="H804" i="5"/>
  <c r="H805" i="5" s="1"/>
  <c r="I801" i="5" s="1"/>
  <c r="D63" i="15"/>
  <c r="R49" i="19"/>
  <c r="N44" i="34"/>
  <c r="AR857" i="5"/>
  <c r="P704" i="19"/>
  <c r="P706" i="19"/>
  <c r="Q706" i="19" s="1"/>
  <c r="EA9" i="18"/>
  <c r="K259" i="18" s="1"/>
  <c r="EC730" i="5"/>
  <c r="DT717" i="5"/>
  <c r="D65" i="19"/>
  <c r="D67" i="19"/>
  <c r="L169" i="21"/>
  <c r="AB44" i="2" s="1"/>
  <c r="L168" i="21"/>
  <c r="AB43" i="2" s="1"/>
  <c r="L170" i="21"/>
  <c r="AB45" i="2" s="1"/>
  <c r="I428" i="5"/>
  <c r="AV857" i="5"/>
  <c r="R683" i="19"/>
  <c r="Q703" i="19"/>
  <c r="D27" i="15"/>
  <c r="E314" i="5"/>
  <c r="D28" i="15" s="1"/>
  <c r="E303" i="5"/>
  <c r="E315" i="5"/>
  <c r="F315" i="5"/>
  <c r="E328" i="5"/>
  <c r="N230" i="18"/>
  <c r="DR6" i="18"/>
  <c r="N231" i="18" s="1"/>
  <c r="D886" i="5"/>
  <c r="V64" i="2" s="1"/>
  <c r="V61" i="2"/>
  <c r="AN857" i="5"/>
  <c r="AW857" i="5"/>
  <c r="DH96" i="20"/>
  <c r="DH94" i="20"/>
  <c r="DS23" i="20"/>
  <c r="DH28" i="20"/>
  <c r="DH26" i="20"/>
  <c r="DS91" i="20"/>
  <c r="DO26" i="20"/>
  <c r="DP28" i="20"/>
  <c r="DO28" i="20"/>
  <c r="DK26" i="20"/>
  <c r="DR26" i="20"/>
  <c r="DM26" i="20"/>
  <c r="DM28" i="20"/>
  <c r="DL26" i="20"/>
  <c r="DQ28" i="20"/>
  <c r="DR28" i="20"/>
  <c r="DQ26" i="20"/>
  <c r="DJ28" i="20"/>
  <c r="DK28" i="20"/>
  <c r="DJ26" i="20"/>
  <c r="DL28" i="20"/>
  <c r="DP26" i="20"/>
  <c r="DN28" i="20"/>
  <c r="DN26" i="20"/>
  <c r="N57" i="15"/>
  <c r="O391" i="5"/>
  <c r="DI28" i="20"/>
  <c r="DI29" i="20" s="1"/>
  <c r="EF24" i="16"/>
  <c r="EF25" i="16" s="1"/>
  <c r="EF19" i="16" s="1"/>
  <c r="DN76" i="20"/>
  <c r="N41" i="15" l="1"/>
  <c r="R129" i="21"/>
  <c r="O333" i="5"/>
  <c r="N46" i="15" s="1"/>
  <c r="BA731" i="5"/>
  <c r="I411" i="5" s="1"/>
  <c r="O336" i="5"/>
  <c r="N49" i="15" s="1"/>
  <c r="O395" i="5"/>
  <c r="O436" i="5" s="1"/>
  <c r="O70" i="5" s="1"/>
  <c r="J1032" i="5"/>
  <c r="AL838" i="5"/>
  <c r="AL859" i="5" s="1"/>
  <c r="DH99" i="20"/>
  <c r="DI763" i="5" s="1"/>
  <c r="O44" i="34"/>
  <c r="I809" i="5"/>
  <c r="I811" i="5" s="1"/>
  <c r="I812" i="5" s="1"/>
  <c r="J808" i="5" s="1"/>
  <c r="J810" i="5" s="1"/>
  <c r="EE76" i="20"/>
  <c r="EE80" i="20"/>
  <c r="EE81" i="20" s="1"/>
  <c r="EE82" i="20" s="1"/>
  <c r="DU76" i="20"/>
  <c r="DV76" i="20"/>
  <c r="ED76" i="20"/>
  <c r="EC76" i="20"/>
  <c r="DW76" i="20"/>
  <c r="EA76" i="20"/>
  <c r="DT76" i="20"/>
  <c r="DY76" i="20"/>
  <c r="EB76" i="20"/>
  <c r="DZ76" i="20"/>
  <c r="DX76" i="20"/>
  <c r="BC8" i="14"/>
  <c r="BB721" i="5"/>
  <c r="DP77" i="20"/>
  <c r="DP78" i="20" s="1"/>
  <c r="DN29" i="20"/>
  <c r="DN99" i="20"/>
  <c r="DO763" i="5" s="1"/>
  <c r="DK29" i="20"/>
  <c r="DK99" i="20"/>
  <c r="DL763" i="5" s="1"/>
  <c r="DJ29" i="20"/>
  <c r="DJ99" i="20"/>
  <c r="DK763" i="5" s="1"/>
  <c r="BB994" i="5"/>
  <c r="BB984" i="5"/>
  <c r="BB986" i="5" s="1"/>
  <c r="ED24" i="18"/>
  <c r="N274" i="18" s="1"/>
  <c r="EF716" i="5"/>
  <c r="ED8" i="18" s="1"/>
  <c r="N258" i="18" s="1"/>
  <c r="O217" i="5"/>
  <c r="EF620" i="5"/>
  <c r="DL77" i="20"/>
  <c r="DL78" i="20" s="1"/>
  <c r="EG24" i="16"/>
  <c r="EG25" i="16" s="1"/>
  <c r="EG19" i="16" s="1"/>
  <c r="I803" i="5"/>
  <c r="I802" i="5"/>
  <c r="EC8" i="18"/>
  <c r="M258" i="18" s="1"/>
  <c r="EE717" i="5"/>
  <c r="DH77" i="20"/>
  <c r="DH78" i="20" s="1"/>
  <c r="EI18" i="16"/>
  <c r="EI22" i="16" s="1"/>
  <c r="EI23" i="16" s="1"/>
  <c r="EH22" i="16"/>
  <c r="EH23" i="16" s="1"/>
  <c r="E740" i="5"/>
  <c r="E411" i="5"/>
  <c r="E46" i="5"/>
  <c r="DR29" i="20"/>
  <c r="DR99" i="20"/>
  <c r="DS763" i="5" s="1"/>
  <c r="DH29" i="20"/>
  <c r="X106" i="20"/>
  <c r="X107" i="20" s="1"/>
  <c r="Q130" i="21"/>
  <c r="M78" i="15"/>
  <c r="N392" i="5"/>
  <c r="N393" i="5" s="1"/>
  <c r="N395" i="5"/>
  <c r="O47" i="34"/>
  <c r="O48" i="34" s="1"/>
  <c r="BC849" i="5"/>
  <c r="BB860" i="5"/>
  <c r="DQ77" i="20"/>
  <c r="DQ78" i="20" s="1"/>
  <c r="R130" i="21"/>
  <c r="N78" i="15"/>
  <c r="O392" i="5"/>
  <c r="H129" i="21"/>
  <c r="D41" i="15"/>
  <c r="E338" i="5"/>
  <c r="D51" i="15" s="1"/>
  <c r="E336" i="5"/>
  <c r="D49" i="15" s="1"/>
  <c r="E395" i="5"/>
  <c r="R35" i="19"/>
  <c r="F338" i="5"/>
  <c r="E51" i="15" s="1"/>
  <c r="F336" i="5"/>
  <c r="E49" i="15" s="1"/>
  <c r="M21" i="24"/>
  <c r="M35" i="24" s="1"/>
  <c r="L35" i="24"/>
  <c r="EB9" i="18"/>
  <c r="L259" i="18" s="1"/>
  <c r="ED730" i="5"/>
  <c r="L42" i="24"/>
  <c r="M41" i="24"/>
  <c r="M42" i="24" s="1"/>
  <c r="BO739" i="5"/>
  <c r="BN736" i="5"/>
  <c r="BL14" i="18" s="1"/>
  <c r="D139" i="18" s="1"/>
  <c r="DO77" i="20"/>
  <c r="DO78" i="20" s="1"/>
  <c r="N255" i="18"/>
  <c r="ED6" i="18"/>
  <c r="N256" i="18" s="1"/>
  <c r="DM29" i="20"/>
  <c r="DM99" i="20"/>
  <c r="DN763" i="5" s="1"/>
  <c r="DQ29" i="20"/>
  <c r="DQ99" i="20"/>
  <c r="DR763" i="5" s="1"/>
  <c r="DI99" i="20"/>
  <c r="DJ763" i="5" s="1"/>
  <c r="H130" i="21"/>
  <c r="X5" i="2" s="1"/>
  <c r="D78" i="15"/>
  <c r="E392" i="5"/>
  <c r="R64" i="19"/>
  <c r="DS77" i="20"/>
  <c r="DS78" i="20" s="1"/>
  <c r="DT96" i="20"/>
  <c r="DT94" i="20"/>
  <c r="EE28" i="20"/>
  <c r="EE26" i="20"/>
  <c r="EE23" i="20"/>
  <c r="DT26" i="20"/>
  <c r="DT28" i="20"/>
  <c r="EE91" i="20"/>
  <c r="DX28" i="20"/>
  <c r="DV28" i="20"/>
  <c r="DW28" i="20"/>
  <c r="EC28" i="20"/>
  <c r="DU28" i="20"/>
  <c r="EB28" i="20"/>
  <c r="DZ28" i="20"/>
  <c r="EA28" i="20"/>
  <c r="ED28" i="20"/>
  <c r="DY28" i="20"/>
  <c r="T534" i="5"/>
  <c r="G534" i="5" s="1"/>
  <c r="T510" i="5"/>
  <c r="G510" i="5" s="1"/>
  <c r="R535" i="5"/>
  <c r="E744" i="5"/>
  <c r="E746" i="5" s="1"/>
  <c r="E757" i="5"/>
  <c r="C13" i="6"/>
  <c r="L1030" i="5"/>
  <c r="L1026" i="5"/>
  <c r="E333" i="5"/>
  <c r="F798" i="5"/>
  <c r="DR9" i="18"/>
  <c r="N234" i="18" s="1"/>
  <c r="DT730" i="5"/>
  <c r="H1036" i="5"/>
  <c r="I1035" i="5"/>
  <c r="K1029" i="5"/>
  <c r="K1044" i="5" s="1"/>
  <c r="K1027" i="5"/>
  <c r="AL983" i="5"/>
  <c r="AL719" i="5"/>
  <c r="Q704" i="19"/>
  <c r="R703" i="19"/>
  <c r="DM77" i="20"/>
  <c r="DM78" i="20" s="1"/>
  <c r="DL29" i="20"/>
  <c r="DL99" i="20"/>
  <c r="DM763" i="5" s="1"/>
  <c r="DO29" i="20"/>
  <c r="DO99" i="20"/>
  <c r="DP763" i="5" s="1"/>
  <c r="DN77" i="20"/>
  <c r="DN78" i="20" s="1"/>
  <c r="DP29" i="20"/>
  <c r="DP99" i="20"/>
  <c r="DQ763" i="5" s="1"/>
  <c r="AY21" i="18"/>
  <c r="C121" i="18" s="1"/>
  <c r="BA747" i="5"/>
  <c r="BA748" i="5"/>
  <c r="I417" i="5"/>
  <c r="I419" i="5" s="1"/>
  <c r="DS99" i="20"/>
  <c r="DT763" i="5" s="1"/>
  <c r="DR77" i="20"/>
  <c r="DR78" i="20" s="1"/>
  <c r="C112" i="18"/>
  <c r="AY16" i="18"/>
  <c r="R131" i="21" l="1"/>
  <c r="R132" i="21" s="1"/>
  <c r="O335" i="5"/>
  <c r="N48" i="15" s="1"/>
  <c r="N80" i="15"/>
  <c r="O399" i="5"/>
  <c r="AC891" i="5" s="1"/>
  <c r="AL839" i="5"/>
  <c r="AL860" i="5" s="1"/>
  <c r="K1032" i="5"/>
  <c r="J809" i="5"/>
  <c r="J811" i="5" s="1"/>
  <c r="J812" i="5" s="1"/>
  <c r="K808" i="5" s="1"/>
  <c r="K810" i="5" s="1"/>
  <c r="DT99" i="20"/>
  <c r="DU763" i="5" s="1"/>
  <c r="O393" i="5"/>
  <c r="BC851" i="5"/>
  <c r="BC856" i="5"/>
  <c r="BB1008" i="5"/>
  <c r="DU734" i="5"/>
  <c r="DI734" i="5"/>
  <c r="CW734" i="5"/>
  <c r="CK734" i="5"/>
  <c r="BY734" i="5"/>
  <c r="BM734" i="5"/>
  <c r="BA734" i="5"/>
  <c r="AO734" i="5"/>
  <c r="AC734" i="5"/>
  <c r="Q734" i="5"/>
  <c r="E734" i="5"/>
  <c r="E737" i="5" s="1"/>
  <c r="C15" i="18" s="1"/>
  <c r="EF734" i="5"/>
  <c r="EF814" i="5" s="1"/>
  <c r="EF819" i="5" s="1"/>
  <c r="DT734" i="5"/>
  <c r="DH734" i="5"/>
  <c r="CV734" i="5"/>
  <c r="CJ734" i="5"/>
  <c r="BX734" i="5"/>
  <c r="BL734" i="5"/>
  <c r="AZ734" i="5"/>
  <c r="AN734" i="5"/>
  <c r="AB734" i="5"/>
  <c r="P734" i="5"/>
  <c r="EE734" i="5"/>
  <c r="EE814" i="5" s="1"/>
  <c r="EE819" i="5" s="1"/>
  <c r="DS734" i="5"/>
  <c r="DG734" i="5"/>
  <c r="CU734" i="5"/>
  <c r="CI734" i="5"/>
  <c r="BW734" i="5"/>
  <c r="BK734" i="5"/>
  <c r="AY734" i="5"/>
  <c r="AM734" i="5"/>
  <c r="AA734" i="5"/>
  <c r="O734" i="5"/>
  <c r="ED734" i="5"/>
  <c r="ED814" i="5" s="1"/>
  <c r="ED819" i="5" s="1"/>
  <c r="DR734" i="5"/>
  <c r="DF734" i="5"/>
  <c r="CT734" i="5"/>
  <c r="CH734" i="5"/>
  <c r="BV734" i="5"/>
  <c r="BJ734" i="5"/>
  <c r="AX734" i="5"/>
  <c r="AL734" i="5"/>
  <c r="Z734" i="5"/>
  <c r="N734" i="5"/>
  <c r="EC734" i="5"/>
  <c r="EC814" i="5" s="1"/>
  <c r="EC819" i="5" s="1"/>
  <c r="DQ734" i="5"/>
  <c r="DE734" i="5"/>
  <c r="CS734" i="5"/>
  <c r="CG734" i="5"/>
  <c r="BU734" i="5"/>
  <c r="BI734" i="5"/>
  <c r="AW734" i="5"/>
  <c r="AK734" i="5"/>
  <c r="Y734" i="5"/>
  <c r="M734" i="5"/>
  <c r="EB734" i="5"/>
  <c r="EB814" i="5" s="1"/>
  <c r="EB819" i="5" s="1"/>
  <c r="DP734" i="5"/>
  <c r="DD734" i="5"/>
  <c r="CR734" i="5"/>
  <c r="CF734" i="5"/>
  <c r="BT734" i="5"/>
  <c r="BH734" i="5"/>
  <c r="AV734" i="5"/>
  <c r="AJ734" i="5"/>
  <c r="X734" i="5"/>
  <c r="L734" i="5"/>
  <c r="EA734" i="5"/>
  <c r="EA814" i="5" s="1"/>
  <c r="EA819" i="5" s="1"/>
  <c r="DO734" i="5"/>
  <c r="DC734" i="5"/>
  <c r="CQ734" i="5"/>
  <c r="CE734" i="5"/>
  <c r="BS734" i="5"/>
  <c r="BG734" i="5"/>
  <c r="AU734" i="5"/>
  <c r="AI734" i="5"/>
  <c r="W734" i="5"/>
  <c r="K734" i="5"/>
  <c r="DZ734" i="5"/>
  <c r="DZ814" i="5" s="1"/>
  <c r="DZ819" i="5" s="1"/>
  <c r="DN734" i="5"/>
  <c r="DB734" i="5"/>
  <c r="CP734" i="5"/>
  <c r="CD734" i="5"/>
  <c r="BR734" i="5"/>
  <c r="BF734" i="5"/>
  <c r="AT734" i="5"/>
  <c r="AH734" i="5"/>
  <c r="V734" i="5"/>
  <c r="J734" i="5"/>
  <c r="DY734" i="5"/>
  <c r="DY814" i="5" s="1"/>
  <c r="DY819" i="5" s="1"/>
  <c r="DM734" i="5"/>
  <c r="DA734" i="5"/>
  <c r="CO734" i="5"/>
  <c r="CC734" i="5"/>
  <c r="BQ734" i="5"/>
  <c r="BE734" i="5"/>
  <c r="AS734" i="5"/>
  <c r="AG734" i="5"/>
  <c r="U734" i="5"/>
  <c r="I734" i="5"/>
  <c r="DX734" i="5"/>
  <c r="DX814" i="5" s="1"/>
  <c r="DX819" i="5" s="1"/>
  <c r="DL734" i="5"/>
  <c r="CZ734" i="5"/>
  <c r="CN734" i="5"/>
  <c r="CB734" i="5"/>
  <c r="BP734" i="5"/>
  <c r="BD734" i="5"/>
  <c r="AR734" i="5"/>
  <c r="AF734" i="5"/>
  <c r="T734" i="5"/>
  <c r="H734" i="5"/>
  <c r="DW734" i="5"/>
  <c r="DW814" i="5" s="1"/>
  <c r="DW819" i="5" s="1"/>
  <c r="DK734" i="5"/>
  <c r="CY734" i="5"/>
  <c r="CM734" i="5"/>
  <c r="CA734" i="5"/>
  <c r="BO734" i="5"/>
  <c r="BC734" i="5"/>
  <c r="AQ734" i="5"/>
  <c r="AE734" i="5"/>
  <c r="S734" i="5"/>
  <c r="G734" i="5"/>
  <c r="CL734" i="5"/>
  <c r="BZ734" i="5"/>
  <c r="BN734" i="5"/>
  <c r="BB734" i="5"/>
  <c r="AP734" i="5"/>
  <c r="R734" i="5"/>
  <c r="F734" i="5"/>
  <c r="DV734" i="5"/>
  <c r="DV814" i="5" s="1"/>
  <c r="DV819" i="5" s="1"/>
  <c r="DJ734" i="5"/>
  <c r="M30" i="5"/>
  <c r="CX734" i="5"/>
  <c r="AD734" i="5"/>
  <c r="E47" i="5"/>
  <c r="DZ77" i="20"/>
  <c r="DZ78" i="20" s="1"/>
  <c r="Q19" i="5"/>
  <c r="EB77" i="20"/>
  <c r="EB78" i="20" s="1"/>
  <c r="I1036" i="5"/>
  <c r="J1035" i="5"/>
  <c r="M1026" i="5"/>
  <c r="M1030" i="5"/>
  <c r="DZ29" i="20"/>
  <c r="DZ99" i="20"/>
  <c r="EA763" i="5" s="1"/>
  <c r="EE29" i="20"/>
  <c r="EE99" i="20"/>
  <c r="EF763" i="5" s="1"/>
  <c r="M80" i="15"/>
  <c r="N396" i="5"/>
  <c r="N399" i="5"/>
  <c r="N436" i="5"/>
  <c r="N70" i="5" s="1"/>
  <c r="DY77" i="20"/>
  <c r="DY78" i="20" s="1"/>
  <c r="H131" i="21"/>
  <c r="H132" i="21" s="1"/>
  <c r="X4" i="2"/>
  <c r="EH24" i="16"/>
  <c r="EH25" i="16" s="1"/>
  <c r="EH19" i="16" s="1"/>
  <c r="DT77" i="20"/>
  <c r="DT78" i="20" s="1"/>
  <c r="EI24" i="16"/>
  <c r="EI25" i="16" s="1"/>
  <c r="EI19" i="16" s="1"/>
  <c r="EA77" i="20"/>
  <c r="EA78" i="20" s="1"/>
  <c r="L1029" i="5"/>
  <c r="L1044" i="5" s="1"/>
  <c r="L1027" i="5"/>
  <c r="DU29" i="20"/>
  <c r="DU99" i="20"/>
  <c r="DV763" i="5" s="1"/>
  <c r="EC29" i="20"/>
  <c r="EC99" i="20"/>
  <c r="ED763" i="5" s="1"/>
  <c r="AG5" i="2"/>
  <c r="Q131" i="21"/>
  <c r="N15" i="15"/>
  <c r="O220" i="5"/>
  <c r="DW77" i="20"/>
  <c r="DW78" i="20" s="1"/>
  <c r="ED29" i="20"/>
  <c r="ED99" i="20"/>
  <c r="EE763" i="5" s="1"/>
  <c r="L139" i="21"/>
  <c r="AB13" i="2" s="1"/>
  <c r="C21" i="18"/>
  <c r="C22" i="18" s="1"/>
  <c r="E747" i="5"/>
  <c r="E748" i="5"/>
  <c r="E417" i="5"/>
  <c r="E419" i="5" s="1"/>
  <c r="DW29" i="20"/>
  <c r="DW99" i="20"/>
  <c r="DX763" i="5" s="1"/>
  <c r="L47" i="24"/>
  <c r="L48" i="24" s="1"/>
  <c r="L37" i="24"/>
  <c r="L44" i="24" s="1"/>
  <c r="EC77" i="20"/>
  <c r="EC78" i="20" s="1"/>
  <c r="EA29" i="20"/>
  <c r="EA99" i="20"/>
  <c r="EB763" i="5" s="1"/>
  <c r="DV29" i="20"/>
  <c r="DV99" i="20"/>
  <c r="DW763" i="5" s="1"/>
  <c r="M47" i="24"/>
  <c r="M48" i="24" s="1"/>
  <c r="M37" i="24"/>
  <c r="M44" i="24" s="1"/>
  <c r="EF717" i="5"/>
  <c r="R706" i="19"/>
  <c r="EC9" i="18"/>
  <c r="M259" i="18" s="1"/>
  <c r="EE730" i="5"/>
  <c r="ED77" i="20"/>
  <c r="ED78" i="20" s="1"/>
  <c r="T535" i="5"/>
  <c r="G535" i="5" s="1"/>
  <c r="R536" i="5"/>
  <c r="DX29" i="20"/>
  <c r="DX99" i="20"/>
  <c r="DY763" i="5" s="1"/>
  <c r="E393" i="5"/>
  <c r="F393" i="5"/>
  <c r="Q152" i="21"/>
  <c r="AG27" i="2" s="1"/>
  <c r="Q168" i="21"/>
  <c r="AG43" i="2" s="1"/>
  <c r="O396" i="5"/>
  <c r="DV77" i="20"/>
  <c r="DV78" i="20" s="1"/>
  <c r="AM8" i="14"/>
  <c r="AL721" i="5"/>
  <c r="G794" i="5"/>
  <c r="I804" i="5"/>
  <c r="I805" i="5" s="1"/>
  <c r="J801" i="5" s="1"/>
  <c r="DU77" i="20"/>
  <c r="DU78" i="20" s="1"/>
  <c r="EB29" i="20"/>
  <c r="EB99" i="20"/>
  <c r="EC763" i="5" s="1"/>
  <c r="C116" i="18"/>
  <c r="AY19" i="18"/>
  <c r="DT29" i="20"/>
  <c r="Y106" i="20"/>
  <c r="Y107" i="20" s="1"/>
  <c r="R152" i="21" s="1"/>
  <c r="AL994" i="5"/>
  <c r="AL984" i="5"/>
  <c r="AL986" i="5" s="1"/>
  <c r="D46" i="15"/>
  <c r="E335" i="5"/>
  <c r="D48" i="15" s="1"/>
  <c r="DY29" i="20"/>
  <c r="DY99" i="20"/>
  <c r="DZ763" i="5" s="1"/>
  <c r="BP739" i="5"/>
  <c r="BO736" i="5"/>
  <c r="BM14" i="18" s="1"/>
  <c r="E139" i="18" s="1"/>
  <c r="D80" i="15"/>
  <c r="E396" i="5"/>
  <c r="E399" i="5"/>
  <c r="R67" i="19"/>
  <c r="E436" i="5"/>
  <c r="F396" i="5"/>
  <c r="BB761" i="5"/>
  <c r="BC5" i="14" s="1"/>
  <c r="BC6" i="14" s="1"/>
  <c r="BB724" i="5"/>
  <c r="AZ11" i="18"/>
  <c r="BB722" i="5"/>
  <c r="BC7" i="14" s="1"/>
  <c r="BB725" i="5"/>
  <c r="DX77" i="20"/>
  <c r="DX78" i="20" s="1"/>
  <c r="EE77" i="20"/>
  <c r="EE78" i="20" s="1"/>
  <c r="AC903" i="5" l="1"/>
  <c r="AC893" i="5"/>
  <c r="AC901" i="5"/>
  <c r="AC902" i="5"/>
  <c r="AC900" i="5"/>
  <c r="AC894" i="5"/>
  <c r="AC892" i="5"/>
  <c r="AC899" i="5"/>
  <c r="AC890" i="5"/>
  <c r="AC895" i="5"/>
  <c r="AC904" i="5"/>
  <c r="AC905" i="5"/>
  <c r="AC896" i="5"/>
  <c r="AM835" i="5"/>
  <c r="AM856" i="5" s="1"/>
  <c r="L1032" i="5"/>
  <c r="K809" i="5"/>
  <c r="K811" i="5" s="1"/>
  <c r="K812" i="5" s="1"/>
  <c r="L808" i="5" s="1"/>
  <c r="L810" i="5" s="1"/>
  <c r="AD995" i="5"/>
  <c r="AD814" i="5"/>
  <c r="G995" i="5"/>
  <c r="G814" i="5"/>
  <c r="T995" i="5"/>
  <c r="T814" i="5"/>
  <c r="AG995" i="5"/>
  <c r="AG814" i="5"/>
  <c r="AT995" i="5"/>
  <c r="AT814" i="5"/>
  <c r="AT819" i="5" s="1"/>
  <c r="BG995" i="5"/>
  <c r="BG814" i="5"/>
  <c r="BG819" i="5" s="1"/>
  <c r="BT995" i="5"/>
  <c r="BT814" i="5"/>
  <c r="BT819" i="5" s="1"/>
  <c r="CG995" i="5"/>
  <c r="CG814" i="5"/>
  <c r="CG819" i="5" s="1"/>
  <c r="CT995" i="5"/>
  <c r="CT814" i="5"/>
  <c r="CT819" i="5" s="1"/>
  <c r="DG995" i="5"/>
  <c r="DG814" i="5"/>
  <c r="DG819" i="5" s="1"/>
  <c r="DT995" i="5"/>
  <c r="DT814" i="5"/>
  <c r="DT819" i="5" s="1"/>
  <c r="DU995" i="5"/>
  <c r="DU814" i="5"/>
  <c r="DU819" i="5" s="1"/>
  <c r="AG6" i="2"/>
  <c r="N1030" i="5"/>
  <c r="N1026" i="5"/>
  <c r="CX995" i="5"/>
  <c r="CX814" i="5"/>
  <c r="CX819" i="5" s="1"/>
  <c r="S995" i="5"/>
  <c r="S814" i="5"/>
  <c r="AF995" i="5"/>
  <c r="AF814" i="5"/>
  <c r="AS995" i="5"/>
  <c r="AS814" i="5"/>
  <c r="AS819" i="5" s="1"/>
  <c r="BF995" i="5"/>
  <c r="BF814" i="5"/>
  <c r="BF819" i="5" s="1"/>
  <c r="BS995" i="5"/>
  <c r="BS814" i="5"/>
  <c r="BS819" i="5" s="1"/>
  <c r="CF995" i="5"/>
  <c r="CF814" i="5"/>
  <c r="CF819" i="5" s="1"/>
  <c r="CS995" i="5"/>
  <c r="CS814" i="5"/>
  <c r="CS819" i="5" s="1"/>
  <c r="DF995" i="5"/>
  <c r="DF814" i="5"/>
  <c r="DF819" i="5" s="1"/>
  <c r="DS995" i="5"/>
  <c r="DS814" i="5"/>
  <c r="DS819" i="5" s="1"/>
  <c r="M1029" i="5"/>
  <c r="M1044" i="5" s="1"/>
  <c r="M1027" i="5"/>
  <c r="M26" i="5"/>
  <c r="M76" i="2"/>
  <c r="N30" i="5"/>
  <c r="AE995" i="5"/>
  <c r="AE814" i="5"/>
  <c r="AR995" i="5"/>
  <c r="AR814" i="5"/>
  <c r="AR819" i="5" s="1"/>
  <c r="BE995" i="5"/>
  <c r="BE814" i="5"/>
  <c r="BE819" i="5" s="1"/>
  <c r="BR995" i="5"/>
  <c r="BR814" i="5"/>
  <c r="BR819" i="5" s="1"/>
  <c r="CE995" i="5"/>
  <c r="CE814" i="5"/>
  <c r="CE819" i="5" s="1"/>
  <c r="CR995" i="5"/>
  <c r="CR814" i="5"/>
  <c r="CR819" i="5" s="1"/>
  <c r="DE995" i="5"/>
  <c r="DE814" i="5"/>
  <c r="DE819" i="5" s="1"/>
  <c r="DR995" i="5"/>
  <c r="DR814" i="5"/>
  <c r="DR819" i="5" s="1"/>
  <c r="E995" i="5"/>
  <c r="E1038" i="5" s="1"/>
  <c r="E814" i="5"/>
  <c r="E819" i="5" s="1"/>
  <c r="AL761" i="5"/>
  <c r="AM5" i="14" s="1"/>
  <c r="AM6" i="14" s="1"/>
  <c r="AL724" i="5"/>
  <c r="J1036" i="5"/>
  <c r="K1035" i="5"/>
  <c r="DJ995" i="5"/>
  <c r="DJ814" i="5"/>
  <c r="DJ819" i="5" s="1"/>
  <c r="AQ995" i="5"/>
  <c r="AQ814" i="5"/>
  <c r="AQ819" i="5" s="1"/>
  <c r="BD995" i="5"/>
  <c r="BD814" i="5"/>
  <c r="BD819" i="5" s="1"/>
  <c r="BQ995" i="5"/>
  <c r="BQ814" i="5"/>
  <c r="BQ819" i="5" s="1"/>
  <c r="CD995" i="5"/>
  <c r="CD814" i="5"/>
  <c r="CD819" i="5" s="1"/>
  <c r="CQ995" i="5"/>
  <c r="CQ814" i="5"/>
  <c r="CQ819" i="5" s="1"/>
  <c r="DD995" i="5"/>
  <c r="DD814" i="5"/>
  <c r="DD819" i="5" s="1"/>
  <c r="DQ995" i="5"/>
  <c r="DQ814" i="5"/>
  <c r="DQ819" i="5" s="1"/>
  <c r="P995" i="5"/>
  <c r="P814" i="5"/>
  <c r="Q995" i="5"/>
  <c r="Q814" i="5"/>
  <c r="E754" i="5"/>
  <c r="AB905" i="5"/>
  <c r="AB892" i="5"/>
  <c r="AB890" i="5"/>
  <c r="AB895" i="5"/>
  <c r="AB904" i="5"/>
  <c r="AB902" i="5"/>
  <c r="AB903" i="5"/>
  <c r="AB901" i="5"/>
  <c r="AB900" i="5"/>
  <c r="AB896" i="5"/>
  <c r="AB899" i="5"/>
  <c r="AB893" i="5"/>
  <c r="AB894" i="5"/>
  <c r="AB891" i="5"/>
  <c r="BC995" i="5"/>
  <c r="BC814" i="5"/>
  <c r="BC819" i="5" s="1"/>
  <c r="BP995" i="5"/>
  <c r="BP814" i="5"/>
  <c r="BP819" i="5" s="1"/>
  <c r="CC995" i="5"/>
  <c r="CC814" i="5"/>
  <c r="CC819" i="5" s="1"/>
  <c r="CP995" i="5"/>
  <c r="CP814" i="5"/>
  <c r="CP819" i="5" s="1"/>
  <c r="DC995" i="5"/>
  <c r="DC814" i="5"/>
  <c r="DC819" i="5" s="1"/>
  <c r="DP995" i="5"/>
  <c r="DP814" i="5"/>
  <c r="DP819" i="5" s="1"/>
  <c r="O995" i="5"/>
  <c r="O814" i="5"/>
  <c r="AB995" i="5"/>
  <c r="AB814" i="5"/>
  <c r="AC995" i="5"/>
  <c r="AC814" i="5"/>
  <c r="BC858" i="5"/>
  <c r="BC852" i="5"/>
  <c r="E70" i="5"/>
  <c r="D436" i="5"/>
  <c r="D70" i="5" s="1"/>
  <c r="F995" i="5"/>
  <c r="F814" i="5"/>
  <c r="BO995" i="5"/>
  <c r="BO814" i="5"/>
  <c r="BO819" i="5" s="1"/>
  <c r="CB995" i="5"/>
  <c r="CB814" i="5"/>
  <c r="CB819" i="5" s="1"/>
  <c r="CO995" i="5"/>
  <c r="CO814" i="5"/>
  <c r="CO819" i="5" s="1"/>
  <c r="DB995" i="5"/>
  <c r="DB814" i="5"/>
  <c r="DB819" i="5" s="1"/>
  <c r="DO995" i="5"/>
  <c r="DO814" i="5"/>
  <c r="DO819" i="5" s="1"/>
  <c r="N995" i="5"/>
  <c r="N814" i="5"/>
  <c r="AA995" i="5"/>
  <c r="AA814" i="5"/>
  <c r="AN995" i="5"/>
  <c r="AN814" i="5"/>
  <c r="AN819" i="5" s="1"/>
  <c r="AO995" i="5"/>
  <c r="AO814" i="5"/>
  <c r="AO819" i="5" s="1"/>
  <c r="T536" i="5"/>
  <c r="G536" i="5" s="1"/>
  <c r="R537" i="5"/>
  <c r="R995" i="5"/>
  <c r="R814" i="5"/>
  <c r="CA995" i="5"/>
  <c r="CA814" i="5"/>
  <c r="CA819" i="5" s="1"/>
  <c r="CN995" i="5"/>
  <c r="CN814" i="5"/>
  <c r="CN819" i="5" s="1"/>
  <c r="DA995" i="5"/>
  <c r="DA814" i="5"/>
  <c r="DA819" i="5" s="1"/>
  <c r="DN995" i="5"/>
  <c r="DN814" i="5"/>
  <c r="DN819" i="5" s="1"/>
  <c r="M995" i="5"/>
  <c r="M814" i="5"/>
  <c r="Z995" i="5"/>
  <c r="Z814" i="5"/>
  <c r="AM995" i="5"/>
  <c r="AM814" i="5"/>
  <c r="AM819" i="5" s="1"/>
  <c r="AZ995" i="5"/>
  <c r="AZ814" i="5"/>
  <c r="AZ819" i="5" s="1"/>
  <c r="BA995" i="5"/>
  <c r="BA998" i="5" s="1"/>
  <c r="BA814" i="5"/>
  <c r="BA819" i="5" s="1"/>
  <c r="D111" i="18"/>
  <c r="AZ12" i="18"/>
  <c r="ED9" i="18"/>
  <c r="N259" i="18" s="1"/>
  <c r="EF730" i="5"/>
  <c r="H139" i="21"/>
  <c r="X13" i="2" s="1"/>
  <c r="AP995" i="5"/>
  <c r="AP814" i="5"/>
  <c r="AP819" i="5" s="1"/>
  <c r="CM995" i="5"/>
  <c r="CM814" i="5"/>
  <c r="CM819" i="5" s="1"/>
  <c r="CZ995" i="5"/>
  <c r="CZ814" i="5"/>
  <c r="CZ819" i="5" s="1"/>
  <c r="DM995" i="5"/>
  <c r="DM814" i="5"/>
  <c r="DM819" i="5" s="1"/>
  <c r="L995" i="5"/>
  <c r="L814" i="5"/>
  <c r="Y995" i="5"/>
  <c r="Y814" i="5"/>
  <c r="AL995" i="5"/>
  <c r="AL998" i="5" s="1"/>
  <c r="AL814" i="5"/>
  <c r="AL819" i="5" s="1"/>
  <c r="AY995" i="5"/>
  <c r="AY814" i="5"/>
  <c r="AY819" i="5" s="1"/>
  <c r="BL995" i="5"/>
  <c r="BL814" i="5"/>
  <c r="BL819" i="5" s="1"/>
  <c r="BM995" i="5"/>
  <c r="BM814" i="5"/>
  <c r="BM819" i="5" s="1"/>
  <c r="J803" i="5"/>
  <c r="J802" i="5"/>
  <c r="Q132" i="21"/>
  <c r="BB995" i="5"/>
  <c r="BB998" i="5" s="1"/>
  <c r="BB814" i="5"/>
  <c r="BB819" i="5" s="1"/>
  <c r="CY995" i="5"/>
  <c r="CY814" i="5"/>
  <c r="CY819" i="5" s="1"/>
  <c r="DL995" i="5"/>
  <c r="DL814" i="5"/>
  <c r="DL819" i="5" s="1"/>
  <c r="K995" i="5"/>
  <c r="K814" i="5"/>
  <c r="X995" i="5"/>
  <c r="X814" i="5"/>
  <c r="AK995" i="5"/>
  <c r="AK814" i="5"/>
  <c r="AX995" i="5"/>
  <c r="AX814" i="5"/>
  <c r="AX819" i="5" s="1"/>
  <c r="BK995" i="5"/>
  <c r="BK814" i="5"/>
  <c r="BK819" i="5" s="1"/>
  <c r="BX995" i="5"/>
  <c r="BX814" i="5"/>
  <c r="BX819" i="5" s="1"/>
  <c r="BY995" i="5"/>
  <c r="BY814" i="5"/>
  <c r="BY819" i="5" s="1"/>
  <c r="BQ739" i="5"/>
  <c r="BP736" i="5"/>
  <c r="BN14" i="18" s="1"/>
  <c r="F139" i="18" s="1"/>
  <c r="S893" i="5"/>
  <c r="S890" i="5"/>
  <c r="S894" i="5"/>
  <c r="S905" i="5"/>
  <c r="S902" i="5"/>
  <c r="S904" i="5"/>
  <c r="S903" i="5"/>
  <c r="S900" i="5"/>
  <c r="S896" i="5"/>
  <c r="E427" i="5"/>
  <c r="S901" i="5"/>
  <c r="S891" i="5"/>
  <c r="S899" i="5"/>
  <c r="S892" i="5"/>
  <c r="S895" i="5"/>
  <c r="X6" i="2"/>
  <c r="BN995" i="5"/>
  <c r="BN814" i="5"/>
  <c r="BN819" i="5" s="1"/>
  <c r="DK995" i="5"/>
  <c r="DK814" i="5"/>
  <c r="DK819" i="5" s="1"/>
  <c r="J995" i="5"/>
  <c r="J814" i="5"/>
  <c r="W995" i="5"/>
  <c r="W814" i="5"/>
  <c r="AJ995" i="5"/>
  <c r="AJ814" i="5"/>
  <c r="AW995" i="5"/>
  <c r="AW814" i="5"/>
  <c r="AW819" i="5" s="1"/>
  <c r="BJ995" i="5"/>
  <c r="BJ814" i="5"/>
  <c r="BJ819" i="5" s="1"/>
  <c r="BW995" i="5"/>
  <c r="BW814" i="5"/>
  <c r="BW819" i="5" s="1"/>
  <c r="CJ995" i="5"/>
  <c r="CJ814" i="5"/>
  <c r="CJ819" i="5" s="1"/>
  <c r="CK995" i="5"/>
  <c r="CK814" i="5"/>
  <c r="CK819" i="5" s="1"/>
  <c r="BB741" i="5"/>
  <c r="BB744" i="5" s="1"/>
  <c r="BB746" i="5" s="1"/>
  <c r="BB731" i="5"/>
  <c r="C119" i="18"/>
  <c r="AY22" i="18"/>
  <c r="C122" i="18" s="1"/>
  <c r="G796" i="5"/>
  <c r="BZ995" i="5"/>
  <c r="BZ814" i="5"/>
  <c r="BZ819" i="5" s="1"/>
  <c r="I995" i="5"/>
  <c r="I814" i="5"/>
  <c r="V995" i="5"/>
  <c r="V814" i="5"/>
  <c r="AI995" i="5"/>
  <c r="AI814" i="5"/>
  <c r="AV995" i="5"/>
  <c r="AV814" i="5"/>
  <c r="AV819" i="5" s="1"/>
  <c r="BI995" i="5"/>
  <c r="BI814" i="5"/>
  <c r="BI819" i="5" s="1"/>
  <c r="BV995" i="5"/>
  <c r="BV814" i="5"/>
  <c r="BV819" i="5" s="1"/>
  <c r="CI995" i="5"/>
  <c r="CI814" i="5"/>
  <c r="CI819" i="5" s="1"/>
  <c r="CV995" i="5"/>
  <c r="CV814" i="5"/>
  <c r="CV819" i="5" s="1"/>
  <c r="CW995" i="5"/>
  <c r="CW814" i="5"/>
  <c r="CW819" i="5" s="1"/>
  <c r="AJ11" i="18"/>
  <c r="AL722" i="5"/>
  <c r="AM7" i="14" s="1"/>
  <c r="AL725" i="5"/>
  <c r="O221" i="5"/>
  <c r="O305" i="5" s="1"/>
  <c r="O304" i="5"/>
  <c r="O314" i="5" s="1"/>
  <c r="N28" i="15" s="1"/>
  <c r="O231" i="5"/>
  <c r="P25" i="2"/>
  <c r="E61" i="5"/>
  <c r="E60" i="5"/>
  <c r="M12" i="5"/>
  <c r="E59" i="5"/>
  <c r="CL995" i="5"/>
  <c r="CL814" i="5"/>
  <c r="CL819" i="5" s="1"/>
  <c r="H995" i="5"/>
  <c r="H814" i="5"/>
  <c r="U995" i="5"/>
  <c r="U814" i="5"/>
  <c r="AH995" i="5"/>
  <c r="AH814" i="5"/>
  <c r="AU995" i="5"/>
  <c r="AU814" i="5"/>
  <c r="AU819" i="5" s="1"/>
  <c r="BH995" i="5"/>
  <c r="BH814" i="5"/>
  <c r="BH819" i="5" s="1"/>
  <c r="BU995" i="5"/>
  <c r="BU814" i="5"/>
  <c r="BU819" i="5" s="1"/>
  <c r="CH995" i="5"/>
  <c r="CH814" i="5"/>
  <c r="CH819" i="5" s="1"/>
  <c r="CU995" i="5"/>
  <c r="CU814" i="5"/>
  <c r="CU819" i="5" s="1"/>
  <c r="DH995" i="5"/>
  <c r="DH814" i="5"/>
  <c r="DH819" i="5" s="1"/>
  <c r="DI995" i="5"/>
  <c r="DI814" i="5"/>
  <c r="DI819" i="5" s="1"/>
  <c r="AM837" i="5" l="1"/>
  <c r="AM838" i="5" s="1"/>
  <c r="AL1008" i="5"/>
  <c r="L809" i="5"/>
  <c r="L811" i="5" s="1"/>
  <c r="L812" i="5" s="1"/>
  <c r="M808" i="5" s="1"/>
  <c r="M810" i="5" s="1"/>
  <c r="M1032" i="5"/>
  <c r="I18" i="21"/>
  <c r="E1057" i="5"/>
  <c r="E1058" i="5" s="1"/>
  <c r="E756" i="5"/>
  <c r="AL741" i="5"/>
  <c r="AL731" i="5"/>
  <c r="G797" i="5"/>
  <c r="T537" i="5"/>
  <c r="G537" i="5" s="1"/>
  <c r="R538" i="5"/>
  <c r="BC859" i="5"/>
  <c r="BC853" i="5"/>
  <c r="BC983" i="5"/>
  <c r="BC719" i="5"/>
  <c r="F815" i="5"/>
  <c r="E825" i="5"/>
  <c r="E860" i="5" s="1"/>
  <c r="L61" i="18"/>
  <c r="AJ12" i="18"/>
  <c r="D112" i="18"/>
  <c r="AZ16" i="18"/>
  <c r="E1039" i="5"/>
  <c r="E1040" i="5" s="1"/>
  <c r="F1038" i="5"/>
  <c r="N1029" i="5"/>
  <c r="N1044" i="5" s="1"/>
  <c r="N1027" i="5"/>
  <c r="O1026" i="5"/>
  <c r="O1030" i="5"/>
  <c r="M14" i="5"/>
  <c r="O12" i="5" s="1"/>
  <c r="M18" i="5"/>
  <c r="N12" i="5"/>
  <c r="M36" i="5"/>
  <c r="M54" i="2"/>
  <c r="AZ21" i="18"/>
  <c r="D121" i="18" s="1"/>
  <c r="BB748" i="5"/>
  <c r="BB747" i="5"/>
  <c r="J804" i="5"/>
  <c r="J805" i="5" s="1"/>
  <c r="K801" i="5" s="1"/>
  <c r="M78" i="2"/>
  <c r="H170" i="21"/>
  <c r="H169" i="21"/>
  <c r="H168" i="21"/>
  <c r="E428" i="5"/>
  <c r="BR739" i="5"/>
  <c r="BQ736" i="5"/>
  <c r="BO14" i="18" s="1"/>
  <c r="G139" i="18" s="1"/>
  <c r="K1036" i="5"/>
  <c r="L1035" i="5"/>
  <c r="N26" i="5"/>
  <c r="M77" i="2"/>
  <c r="AM858" i="5" l="1"/>
  <c r="AM719" i="5" s="1"/>
  <c r="M809" i="5"/>
  <c r="M811" i="5" s="1"/>
  <c r="M812" i="5" s="1"/>
  <c r="N808" i="5" s="1"/>
  <c r="N810" i="5" s="1"/>
  <c r="N1032" i="5"/>
  <c r="G798" i="5"/>
  <c r="L62" i="18"/>
  <c r="AJ16" i="18"/>
  <c r="AM859" i="5"/>
  <c r="AM839" i="5"/>
  <c r="N14" i="5"/>
  <c r="J19" i="5"/>
  <c r="Q9" i="2" s="1"/>
  <c r="J20" i="5"/>
  <c r="Q10" i="2" s="1"/>
  <c r="J22" i="5"/>
  <c r="J21" i="5"/>
  <c r="J17" i="5"/>
  <c r="J18" i="5"/>
  <c r="AL744" i="5"/>
  <c r="AL746" i="5" s="1"/>
  <c r="AL757" i="5"/>
  <c r="L1036" i="5"/>
  <c r="M1035" i="5"/>
  <c r="P1030" i="5"/>
  <c r="P1026" i="5"/>
  <c r="E724" i="5"/>
  <c r="E761" i="5"/>
  <c r="F5" i="14" s="1"/>
  <c r="E767" i="5"/>
  <c r="E755" i="5"/>
  <c r="E766" i="5"/>
  <c r="BS739" i="5"/>
  <c r="BR736" i="5"/>
  <c r="BP14" i="18" s="1"/>
  <c r="H139" i="18" s="1"/>
  <c r="O1029" i="5"/>
  <c r="O1044" i="5" s="1"/>
  <c r="O1027" i="5"/>
  <c r="F817" i="5"/>
  <c r="F823" i="5" s="1"/>
  <c r="F858" i="5" s="1"/>
  <c r="F816" i="5"/>
  <c r="F821" i="5"/>
  <c r="F856" i="5" s="1"/>
  <c r="I89" i="21"/>
  <c r="I16" i="21"/>
  <c r="I17" i="21"/>
  <c r="BD8" i="14"/>
  <c r="BC721" i="5"/>
  <c r="X44" i="2"/>
  <c r="C169" i="21"/>
  <c r="V44" i="2" s="1"/>
  <c r="BC994" i="5"/>
  <c r="BC984" i="5"/>
  <c r="BC986" i="5" s="1"/>
  <c r="X43" i="2"/>
  <c r="C168" i="21"/>
  <c r="V43" i="2" s="1"/>
  <c r="X45" i="2"/>
  <c r="C170" i="21"/>
  <c r="V45" i="2" s="1"/>
  <c r="BD849" i="5"/>
  <c r="BC860" i="5"/>
  <c r="M60" i="2"/>
  <c r="N18" i="5"/>
  <c r="Q20" i="5"/>
  <c r="M31" i="5"/>
  <c r="E978" i="5"/>
  <c r="M79" i="2"/>
  <c r="O77" i="2" s="1"/>
  <c r="F1039" i="5"/>
  <c r="F1040" i="5" s="1"/>
  <c r="G1038" i="5"/>
  <c r="M56" i="2"/>
  <c r="O54" i="2" s="1"/>
  <c r="O56" i="2" s="1"/>
  <c r="M55" i="2"/>
  <c r="T538" i="5"/>
  <c r="G538" i="5" s="1"/>
  <c r="R539" i="5"/>
  <c r="K803" i="5"/>
  <c r="K802" i="5"/>
  <c r="M83" i="2"/>
  <c r="N36" i="5"/>
  <c r="D116" i="18"/>
  <c r="AZ19" i="18"/>
  <c r="AM983" i="5" l="1"/>
  <c r="AM994" i="5" s="1"/>
  <c r="O1032" i="5"/>
  <c r="N809" i="5"/>
  <c r="N811" i="5" s="1"/>
  <c r="N812" i="5" s="1"/>
  <c r="O808" i="5" s="1"/>
  <c r="AN8" i="14"/>
  <c r="AM721" i="5"/>
  <c r="M66" i="2"/>
  <c r="AM860" i="5"/>
  <c r="AN835" i="5"/>
  <c r="M1036" i="5"/>
  <c r="N1035" i="5"/>
  <c r="BA11" i="18"/>
  <c r="BC722" i="5"/>
  <c r="BD7" i="14" s="1"/>
  <c r="BC725" i="5"/>
  <c r="L66" i="18"/>
  <c r="AJ19" i="18"/>
  <c r="BC761" i="5"/>
  <c r="BD5" i="14" s="1"/>
  <c r="BD6" i="14" s="1"/>
  <c r="BC724" i="5"/>
  <c r="BS736" i="5"/>
  <c r="BQ14" i="18" s="1"/>
  <c r="I139" i="18" s="1"/>
  <c r="BT739" i="5"/>
  <c r="O55" i="2"/>
  <c r="M82" i="2"/>
  <c r="P60" i="2" s="1"/>
  <c r="AJ21" i="18"/>
  <c r="L71" i="18" s="1"/>
  <c r="AL748" i="5"/>
  <c r="AL747" i="5"/>
  <c r="H794" i="5"/>
  <c r="G1039" i="5"/>
  <c r="G1040" i="5" s="1"/>
  <c r="H1038" i="5"/>
  <c r="I20" i="21"/>
  <c r="I24" i="21" s="1"/>
  <c r="I104" i="21" s="1"/>
  <c r="I107" i="21" s="1"/>
  <c r="L72" i="13"/>
  <c r="Z911" i="5"/>
  <c r="Q8" i="2"/>
  <c r="BD851" i="5"/>
  <c r="BD856" i="5"/>
  <c r="BC1008" i="5"/>
  <c r="O73" i="2"/>
  <c r="O72" i="2"/>
  <c r="O71" i="2"/>
  <c r="O69" i="2"/>
  <c r="O70" i="2"/>
  <c r="O76" i="2"/>
  <c r="AB922" i="5"/>
  <c r="Q7" i="2"/>
  <c r="G60" i="5"/>
  <c r="D119" i="18"/>
  <c r="AZ22" i="18"/>
  <c r="D122" i="18" s="1"/>
  <c r="K804" i="5"/>
  <c r="K805" i="5" s="1"/>
  <c r="L801" i="5" s="1"/>
  <c r="O78" i="2"/>
  <c r="F6" i="14"/>
  <c r="D5" i="14"/>
  <c r="C5" i="14"/>
  <c r="B5" i="14"/>
  <c r="Q1030" i="5"/>
  <c r="Q1026" i="5"/>
  <c r="O1053" i="5"/>
  <c r="N1053" i="5"/>
  <c r="J1053" i="5"/>
  <c r="H1053" i="5"/>
  <c r="I1053" i="5"/>
  <c r="G1053" i="5"/>
  <c r="F1053" i="5"/>
  <c r="E1053" i="5"/>
  <c r="L1053" i="5"/>
  <c r="M1053" i="5"/>
  <c r="E993" i="5"/>
  <c r="E998" i="5" s="1"/>
  <c r="E1015" i="5" s="1"/>
  <c r="E1017" i="5" s="1"/>
  <c r="K1053" i="5"/>
  <c r="E980" i="5"/>
  <c r="E982" i="5" s="1"/>
  <c r="E984" i="5" s="1"/>
  <c r="E986" i="5" s="1"/>
  <c r="E1045" i="5" s="1"/>
  <c r="F818" i="5"/>
  <c r="F822" i="5"/>
  <c r="F857" i="5" s="1"/>
  <c r="T539" i="5"/>
  <c r="G539" i="5" s="1"/>
  <c r="R540" i="5"/>
  <c r="N31" i="5"/>
  <c r="Q18" i="5"/>
  <c r="Q22" i="5" s="1"/>
  <c r="Q23" i="5" s="1"/>
  <c r="G61" i="5"/>
  <c r="M13" i="5"/>
  <c r="M34" i="2"/>
  <c r="L34" i="2" s="1"/>
  <c r="F61" i="5"/>
  <c r="BC998" i="5"/>
  <c r="BD1007" i="5"/>
  <c r="F983" i="5"/>
  <c r="F719" i="5"/>
  <c r="P1027" i="5"/>
  <c r="P1029" i="5"/>
  <c r="P1044" i="5" s="1"/>
  <c r="AM984" i="5" l="1"/>
  <c r="AM986" i="5" s="1"/>
  <c r="O79" i="2"/>
  <c r="P1032" i="5"/>
  <c r="P55" i="2"/>
  <c r="N1036" i="5"/>
  <c r="O1035" i="5"/>
  <c r="I66" i="21"/>
  <c r="I37" i="21"/>
  <c r="I51" i="21"/>
  <c r="D6" i="14"/>
  <c r="C6" i="14"/>
  <c r="B6" i="14"/>
  <c r="BT736" i="5"/>
  <c r="BR14" i="18" s="1"/>
  <c r="J139" i="18" s="1"/>
  <c r="BU739" i="5"/>
  <c r="AN837" i="5"/>
  <c r="AN856" i="5"/>
  <c r="AM1008" i="5"/>
  <c r="AM761" i="5"/>
  <c r="AN5" i="14" s="1"/>
  <c r="AN6" i="14" s="1"/>
  <c r="AM724" i="5"/>
  <c r="F824" i="5"/>
  <c r="F859" i="5" s="1"/>
  <c r="F819" i="5"/>
  <c r="P1053" i="5"/>
  <c r="H1039" i="5"/>
  <c r="H1040" i="5" s="1"/>
  <c r="I1038" i="5"/>
  <c r="F994" i="5"/>
  <c r="F984" i="5"/>
  <c r="F986" i="5" s="1"/>
  <c r="F1045" i="5" s="1"/>
  <c r="L803" i="5"/>
  <c r="L802" i="5"/>
  <c r="AM998" i="5"/>
  <c r="G8" i="14"/>
  <c r="F721" i="5"/>
  <c r="E400" i="5"/>
  <c r="L69" i="18"/>
  <c r="AJ22" i="18"/>
  <c r="L72" i="18" s="1"/>
  <c r="O64" i="2"/>
  <c r="O63" i="2"/>
  <c r="O62" i="2"/>
  <c r="O59" i="2"/>
  <c r="O58" i="2"/>
  <c r="O66" i="2" s="1"/>
  <c r="O61" i="2"/>
  <c r="O65" i="2"/>
  <c r="T540" i="5"/>
  <c r="G540" i="5" s="1"/>
  <c r="R541" i="5"/>
  <c r="BD1056" i="5"/>
  <c r="BD1058" i="5" s="1"/>
  <c r="H796" i="5"/>
  <c r="O60" i="2"/>
  <c r="Q1029" i="5"/>
  <c r="Q1044" i="5" s="1"/>
  <c r="Q1027" i="5"/>
  <c r="Q1053" i="5" s="1"/>
  <c r="BD858" i="5"/>
  <c r="BD852" i="5"/>
  <c r="AL754" i="5"/>
  <c r="D754" i="5"/>
  <c r="O13" i="5"/>
  <c r="N13" i="5"/>
  <c r="J16" i="5"/>
  <c r="M33" i="5"/>
  <c r="J33" i="5"/>
  <c r="E1010" i="5"/>
  <c r="E1043" i="5" s="1"/>
  <c r="R1030" i="5"/>
  <c r="R1026" i="5"/>
  <c r="BC741" i="5"/>
  <c r="BC744" i="5" s="1"/>
  <c r="BC746" i="5" s="1"/>
  <c r="BC731" i="5"/>
  <c r="AK11" i="18"/>
  <c r="AM722" i="5"/>
  <c r="AN7" i="14" s="1"/>
  <c r="AM725" i="5"/>
  <c r="E1022" i="5"/>
  <c r="E1024" i="5" s="1"/>
  <c r="E1033" i="5" s="1"/>
  <c r="F1016" i="5"/>
  <c r="O810" i="5"/>
  <c r="O809" i="5"/>
  <c r="M438" i="5"/>
  <c r="M72" i="5" s="1"/>
  <c r="N438" i="5"/>
  <c r="N72" i="5" s="1"/>
  <c r="K438" i="5"/>
  <c r="K72" i="5" s="1"/>
  <c r="J438" i="5"/>
  <c r="J72" i="5" s="1"/>
  <c r="L438" i="5"/>
  <c r="L72" i="5" s="1"/>
  <c r="O438" i="5"/>
  <c r="O72" i="5" s="1"/>
  <c r="J435" i="5"/>
  <c r="J69" i="5" s="1"/>
  <c r="L435" i="5"/>
  <c r="L69" i="5" s="1"/>
  <c r="M435" i="5"/>
  <c r="M69" i="5" s="1"/>
  <c r="K435" i="5"/>
  <c r="K69" i="5" s="1"/>
  <c r="H435" i="5"/>
  <c r="H69" i="5" s="1"/>
  <c r="I435" i="5"/>
  <c r="I69" i="5" s="1"/>
  <c r="F435" i="5"/>
  <c r="F69" i="5" s="1"/>
  <c r="G435" i="5"/>
  <c r="G69" i="5" s="1"/>
  <c r="G438" i="5"/>
  <c r="G72" i="5" s="1"/>
  <c r="F438" i="5"/>
  <c r="F72" i="5" s="1"/>
  <c r="I438" i="5"/>
  <c r="I72" i="5" s="1"/>
  <c r="H438" i="5"/>
  <c r="H72" i="5" s="1"/>
  <c r="O435" i="5"/>
  <c r="O69" i="5" s="1"/>
  <c r="E435" i="5"/>
  <c r="N435" i="5"/>
  <c r="N69" i="5" s="1"/>
  <c r="E438" i="5"/>
  <c r="P64" i="2"/>
  <c r="P63" i="2"/>
  <c r="P62" i="2"/>
  <c r="P59" i="2"/>
  <c r="P58" i="2"/>
  <c r="M84" i="2"/>
  <c r="O83" i="2" s="1"/>
  <c r="P82" i="2"/>
  <c r="P50" i="2"/>
  <c r="P61" i="2"/>
  <c r="P65" i="2"/>
  <c r="P70" i="2"/>
  <c r="P77" i="2"/>
  <c r="E111" i="18"/>
  <c r="BA12" i="18"/>
  <c r="O811" i="5" l="1"/>
  <c r="O812" i="5" s="1"/>
  <c r="P808" i="5" s="1"/>
  <c r="P810" i="5" s="1"/>
  <c r="Q1032" i="5"/>
  <c r="O82" i="2"/>
  <c r="O84" i="2" s="1"/>
  <c r="BA16" i="18"/>
  <c r="E112" i="18"/>
  <c r="D11" i="18"/>
  <c r="D12" i="18" s="1"/>
  <c r="D16" i="18" s="1"/>
  <c r="D19" i="18" s="1"/>
  <c r="D22" i="18" s="1"/>
  <c r="F722" i="5"/>
  <c r="F725" i="5"/>
  <c r="H135" i="21"/>
  <c r="X9" i="2" s="1"/>
  <c r="S1026" i="5"/>
  <c r="S1030" i="5"/>
  <c r="D8" i="14"/>
  <c r="C8" i="14"/>
  <c r="B8" i="14"/>
  <c r="E1049" i="5"/>
  <c r="E1050" i="5" s="1"/>
  <c r="E1051" i="5" s="1"/>
  <c r="D1056" i="5"/>
  <c r="F1043" i="5"/>
  <c r="G815" i="5"/>
  <c r="F825" i="5"/>
  <c r="F860" i="5" s="1"/>
  <c r="D757" i="5"/>
  <c r="M35" i="5"/>
  <c r="D426" i="5"/>
  <c r="N33" i="5"/>
  <c r="AH760" i="5"/>
  <c r="S760" i="5"/>
  <c r="G431" i="5"/>
  <c r="J144" i="21" s="1"/>
  <c r="Z19" i="2" s="1"/>
  <c r="AI760" i="5"/>
  <c r="V760" i="5"/>
  <c r="Z760" i="5"/>
  <c r="AG760" i="5"/>
  <c r="F431" i="5"/>
  <c r="I144" i="21" s="1"/>
  <c r="Y19" i="2" s="1"/>
  <c r="AJ760" i="5"/>
  <c r="W760" i="5"/>
  <c r="J760" i="5"/>
  <c r="F760" i="5"/>
  <c r="Q760" i="5"/>
  <c r="E431" i="5"/>
  <c r="H144" i="21" s="1"/>
  <c r="X19" i="2" s="1"/>
  <c r="AK760" i="5"/>
  <c r="X760" i="5"/>
  <c r="K760" i="5"/>
  <c r="AE760" i="5"/>
  <c r="Y760" i="5"/>
  <c r="L760" i="5"/>
  <c r="O760" i="5"/>
  <c r="AC760" i="5"/>
  <c r="M760" i="5"/>
  <c r="AA760" i="5"/>
  <c r="T760" i="5"/>
  <c r="I760" i="5"/>
  <c r="G760" i="5"/>
  <c r="R760" i="5"/>
  <c r="AF760" i="5"/>
  <c r="AB760" i="5"/>
  <c r="U760" i="5"/>
  <c r="P760" i="5"/>
  <c r="H760" i="5"/>
  <c r="E760" i="5"/>
  <c r="AD760" i="5"/>
  <c r="N760" i="5"/>
  <c r="BD983" i="5"/>
  <c r="BD719" i="5"/>
  <c r="E72" i="5"/>
  <c r="D438" i="5"/>
  <c r="D72" i="5" s="1"/>
  <c r="E69" i="5"/>
  <c r="D435" i="5"/>
  <c r="D69" i="5" s="1"/>
  <c r="L804" i="5"/>
  <c r="L805" i="5" s="1"/>
  <c r="M801" i="5" s="1"/>
  <c r="H797" i="5"/>
  <c r="H18" i="21"/>
  <c r="D1057" i="5"/>
  <c r="D771" i="5"/>
  <c r="Q39" i="5" s="1"/>
  <c r="D756" i="5"/>
  <c r="D425" i="5"/>
  <c r="R1027" i="5"/>
  <c r="R1029" i="5"/>
  <c r="R1044" i="5" s="1"/>
  <c r="J72" i="13"/>
  <c r="X911" i="5"/>
  <c r="Z922" i="5"/>
  <c r="Q6" i="2"/>
  <c r="AM741" i="5"/>
  <c r="AM731" i="5"/>
  <c r="M61" i="18"/>
  <c r="AK12" i="18"/>
  <c r="AP18" i="21"/>
  <c r="AL1057" i="5"/>
  <c r="AL756" i="5"/>
  <c r="O1036" i="5"/>
  <c r="P1035" i="5"/>
  <c r="T541" i="5"/>
  <c r="G541" i="5" s="1"/>
  <c r="R542" i="5"/>
  <c r="F998" i="5"/>
  <c r="F1015" i="5" s="1"/>
  <c r="F1017" i="5" s="1"/>
  <c r="G1007" i="5"/>
  <c r="AN858" i="5"/>
  <c r="AN838" i="5"/>
  <c r="H885" i="5"/>
  <c r="Z63" i="2" s="1"/>
  <c r="E885" i="5"/>
  <c r="W63" i="2" s="1"/>
  <c r="F885" i="5"/>
  <c r="X63" i="2" s="1"/>
  <c r="J885" i="5"/>
  <c r="AB63" i="2" s="1"/>
  <c r="I885" i="5"/>
  <c r="AA63" i="2" s="1"/>
  <c r="G885" i="5"/>
  <c r="Y63" i="2" s="1"/>
  <c r="D885" i="5"/>
  <c r="V63" i="2" s="1"/>
  <c r="BA21" i="18"/>
  <c r="E121" i="18" s="1"/>
  <c r="BC748" i="5"/>
  <c r="BC747" i="5"/>
  <c r="BD859" i="5"/>
  <c r="BD853" i="5"/>
  <c r="E402" i="5"/>
  <c r="E405" i="5" s="1"/>
  <c r="E412" i="5" s="1"/>
  <c r="E403" i="5"/>
  <c r="I1039" i="5"/>
  <c r="I1040" i="5" s="1"/>
  <c r="J1038" i="5"/>
  <c r="BU736" i="5"/>
  <c r="BS14" i="18" s="1"/>
  <c r="K139" i="18" s="1"/>
  <c r="BV739" i="5"/>
  <c r="P809" i="5" l="1"/>
  <c r="P811" i="5" s="1"/>
  <c r="P812" i="5" s="1"/>
  <c r="Q808" i="5" s="1"/>
  <c r="R1032" i="5"/>
  <c r="M62" i="18"/>
  <c r="AK16" i="18"/>
  <c r="O4" i="14"/>
  <c r="N765" i="5"/>
  <c r="N764" i="5" s="1"/>
  <c r="AB4" i="14"/>
  <c r="AA765" i="5"/>
  <c r="AA764" i="5" s="1"/>
  <c r="G4" i="14"/>
  <c r="F765" i="5"/>
  <c r="F764" i="5" s="1"/>
  <c r="T1030" i="5"/>
  <c r="T1026" i="5"/>
  <c r="AN983" i="5"/>
  <c r="AN719" i="5"/>
  <c r="G1046" i="5"/>
  <c r="G1056" i="5"/>
  <c r="G1013" i="5"/>
  <c r="R878" i="5"/>
  <c r="R877" i="5"/>
  <c r="R876" i="5"/>
  <c r="R872" i="5"/>
  <c r="R873" i="5"/>
  <c r="R874" i="5"/>
  <c r="R875" i="5"/>
  <c r="AE4" i="14"/>
  <c r="AD765" i="5"/>
  <c r="AD764" i="5" s="1"/>
  <c r="N4" i="14"/>
  <c r="M765" i="5"/>
  <c r="M764" i="5" s="1"/>
  <c r="K4" i="14"/>
  <c r="J765" i="5"/>
  <c r="J764" i="5" s="1"/>
  <c r="G163" i="21"/>
  <c r="G162" i="21"/>
  <c r="G164" i="21"/>
  <c r="R886" i="5"/>
  <c r="R882" i="5"/>
  <c r="R887" i="5"/>
  <c r="R883" i="5"/>
  <c r="R885" i="5"/>
  <c r="R881" i="5"/>
  <c r="R884" i="5"/>
  <c r="S1029" i="5"/>
  <c r="S1044" i="5" s="1"/>
  <c r="S1027" i="5"/>
  <c r="D755" i="5"/>
  <c r="J15" i="5"/>
  <c r="T922" i="5" s="1"/>
  <c r="M803" i="5"/>
  <c r="M802" i="5"/>
  <c r="F4" i="14"/>
  <c r="E765" i="5"/>
  <c r="E764" i="5" s="1"/>
  <c r="AD4" i="14"/>
  <c r="AC765" i="5"/>
  <c r="AC764" i="5" s="1"/>
  <c r="X4" i="14"/>
  <c r="W765" i="5"/>
  <c r="W764" i="5" s="1"/>
  <c r="N35" i="5"/>
  <c r="J48" i="5"/>
  <c r="R37" i="2" s="1"/>
  <c r="M37" i="5"/>
  <c r="AM744" i="5"/>
  <c r="AM746" i="5" s="1"/>
  <c r="AM757" i="5"/>
  <c r="I4" i="14"/>
  <c r="H765" i="5"/>
  <c r="H764" i="5" s="1"/>
  <c r="P4" i="14"/>
  <c r="O765" i="5"/>
  <c r="O764" i="5" s="1"/>
  <c r="AK4" i="14"/>
  <c r="AJ765" i="5"/>
  <c r="AJ764" i="5" s="1"/>
  <c r="Q4" i="14"/>
  <c r="P765" i="5"/>
  <c r="P764" i="5" s="1"/>
  <c r="M4" i="14"/>
  <c r="L765" i="5"/>
  <c r="L764" i="5" s="1"/>
  <c r="F761" i="5"/>
  <c r="G5" i="14" s="1"/>
  <c r="G6" i="14" s="1"/>
  <c r="F724" i="5"/>
  <c r="F741" i="5"/>
  <c r="F731" i="5"/>
  <c r="F740" i="5" s="1"/>
  <c r="H89" i="21"/>
  <c r="H16" i="21"/>
  <c r="H17" i="21"/>
  <c r="E17" i="21" s="1"/>
  <c r="E18" i="21"/>
  <c r="V4" i="14"/>
  <c r="U765" i="5"/>
  <c r="U764" i="5" s="1"/>
  <c r="Z4" i="14"/>
  <c r="Y765" i="5"/>
  <c r="Y764" i="5" s="1"/>
  <c r="AH4" i="14"/>
  <c r="AG765" i="5"/>
  <c r="AG764" i="5" s="1"/>
  <c r="G817" i="5"/>
  <c r="G823" i="5" s="1"/>
  <c r="G858" i="5" s="1"/>
  <c r="G816" i="5"/>
  <c r="G821" i="5"/>
  <c r="G856" i="5" s="1"/>
  <c r="G7" i="14"/>
  <c r="AC4" i="14"/>
  <c r="AB765" i="5"/>
  <c r="AB764" i="5" s="1"/>
  <c r="AF4" i="14"/>
  <c r="AE765" i="5"/>
  <c r="AE764" i="5" s="1"/>
  <c r="AA4" i="14"/>
  <c r="Z765" i="5"/>
  <c r="Z764" i="5" s="1"/>
  <c r="F1049" i="5"/>
  <c r="F1050" i="5" s="1"/>
  <c r="G1043" i="5"/>
  <c r="T542" i="5"/>
  <c r="G542" i="5" s="1"/>
  <c r="R543" i="5"/>
  <c r="P1036" i="5"/>
  <c r="Q1035" i="5"/>
  <c r="AG4" i="14"/>
  <c r="AF765" i="5"/>
  <c r="AF764" i="5" s="1"/>
  <c r="L4" i="14"/>
  <c r="K765" i="5"/>
  <c r="K764" i="5" s="1"/>
  <c r="W4" i="14"/>
  <c r="V765" i="5"/>
  <c r="V764" i="5" s="1"/>
  <c r="D1058" i="5"/>
  <c r="C1058" i="5" s="1"/>
  <c r="C1060" i="5" s="1"/>
  <c r="C1057" i="5"/>
  <c r="H798" i="5"/>
  <c r="S4" i="14"/>
  <c r="R765" i="5"/>
  <c r="R764" i="5" s="1"/>
  <c r="Y4" i="14"/>
  <c r="X765" i="5"/>
  <c r="X764" i="5" s="1"/>
  <c r="AJ4" i="14"/>
  <c r="AI765" i="5"/>
  <c r="AI764" i="5" s="1"/>
  <c r="BA19" i="18"/>
  <c r="E116" i="18"/>
  <c r="J1039" i="5"/>
  <c r="J1040" i="5" s="1"/>
  <c r="K1038" i="5"/>
  <c r="E415" i="5"/>
  <c r="S887" i="5"/>
  <c r="S886" i="5"/>
  <c r="S883" i="5"/>
  <c r="S885" i="5"/>
  <c r="S884" i="5"/>
  <c r="S882" i="5"/>
  <c r="S881" i="5"/>
  <c r="E426" i="5"/>
  <c r="AL755" i="5"/>
  <c r="R1053" i="5"/>
  <c r="BE8" i="14"/>
  <c r="BD721" i="5"/>
  <c r="H4" i="14"/>
  <c r="G765" i="5"/>
  <c r="G764" i="5" s="1"/>
  <c r="AL4" i="14"/>
  <c r="AK765" i="5"/>
  <c r="AK764" i="5" s="1"/>
  <c r="BW739" i="5"/>
  <c r="BV736" i="5"/>
  <c r="BT14" i="18" s="1"/>
  <c r="L139" i="18" s="1"/>
  <c r="BE849" i="5"/>
  <c r="BD860" i="5"/>
  <c r="BD994" i="5"/>
  <c r="BD984" i="5"/>
  <c r="BD986" i="5" s="1"/>
  <c r="J4" i="14"/>
  <c r="I765" i="5"/>
  <c r="I764" i="5" s="1"/>
  <c r="T4" i="14"/>
  <c r="S765" i="5"/>
  <c r="S764" i="5" s="1"/>
  <c r="G1016" i="5"/>
  <c r="F1022" i="5"/>
  <c r="F1024" i="5" s="1"/>
  <c r="F1033" i="5" s="1"/>
  <c r="AN859" i="5"/>
  <c r="AN839" i="5"/>
  <c r="AP89" i="21"/>
  <c r="AP17" i="21"/>
  <c r="AP16" i="21"/>
  <c r="U4" i="14"/>
  <c r="T765" i="5"/>
  <c r="T764" i="5" s="1"/>
  <c r="R4" i="14"/>
  <c r="Q765" i="5"/>
  <c r="Q764" i="5" s="1"/>
  <c r="AI4" i="14"/>
  <c r="AH765" i="5"/>
  <c r="AH764" i="5" s="1"/>
  <c r="S1032" i="5" l="1"/>
  <c r="F1051" i="5"/>
  <c r="T543" i="5"/>
  <c r="G543" i="5" s="1"/>
  <c r="R544" i="5"/>
  <c r="AK21" i="18"/>
  <c r="M71" i="18" s="1"/>
  <c r="AM748" i="5"/>
  <c r="AM747" i="5"/>
  <c r="N37" i="5"/>
  <c r="M35" i="2"/>
  <c r="L35" i="2" s="1"/>
  <c r="Q36" i="5"/>
  <c r="T1027" i="5"/>
  <c r="T1053" i="5" s="1"/>
  <c r="T1029" i="5"/>
  <c r="T1044" i="5" s="1"/>
  <c r="U1026" i="5"/>
  <c r="U1030" i="5"/>
  <c r="C164" i="21"/>
  <c r="V40" i="2" s="1"/>
  <c r="W40" i="2"/>
  <c r="Q1036" i="5"/>
  <c r="R1035" i="5"/>
  <c r="S1053" i="5"/>
  <c r="C162" i="21"/>
  <c r="V38" i="2" s="1"/>
  <c r="W38" i="2"/>
  <c r="C163" i="21"/>
  <c r="V39" i="2" s="1"/>
  <c r="W39" i="2"/>
  <c r="K1039" i="5"/>
  <c r="K1040" i="5" s="1"/>
  <c r="L1038" i="5"/>
  <c r="AP20" i="21"/>
  <c r="AP24" i="21" s="1"/>
  <c r="BD998" i="5"/>
  <c r="BE1007" i="5"/>
  <c r="E418" i="5"/>
  <c r="H141" i="21"/>
  <c r="AO835" i="5"/>
  <c r="AN860" i="5"/>
  <c r="E16" i="21"/>
  <c r="H20" i="21"/>
  <c r="BB11" i="18"/>
  <c r="BD722" i="5"/>
  <c r="BE7" i="14" s="1"/>
  <c r="BD725" i="5"/>
  <c r="G1049" i="5"/>
  <c r="G1050" i="5" s="1"/>
  <c r="H1043" i="5"/>
  <c r="BE851" i="5"/>
  <c r="BE856" i="5"/>
  <c r="BD1008" i="5"/>
  <c r="BW736" i="5"/>
  <c r="BU14" i="18" s="1"/>
  <c r="M139" i="18" s="1"/>
  <c r="BX739" i="5"/>
  <c r="H163" i="21"/>
  <c r="X39" i="2" s="1"/>
  <c r="H164" i="21"/>
  <c r="X40" i="2" s="1"/>
  <c r="BA22" i="18"/>
  <c r="E122" i="18" s="1"/>
  <c r="E119" i="18"/>
  <c r="G818" i="5"/>
  <c r="G822" i="5"/>
  <c r="G857" i="5" s="1"/>
  <c r="C91" i="21"/>
  <c r="C90" i="21"/>
  <c r="I794" i="5"/>
  <c r="BD761" i="5"/>
  <c r="BE5" i="14" s="1"/>
  <c r="BE6" i="14" s="1"/>
  <c r="BD724" i="5"/>
  <c r="Q810" i="5"/>
  <c r="Q809" i="5"/>
  <c r="F737" i="5"/>
  <c r="D15" i="18" s="1"/>
  <c r="M66" i="18"/>
  <c r="AK19" i="18"/>
  <c r="G983" i="5"/>
  <c r="G719" i="5"/>
  <c r="F744" i="5"/>
  <c r="F746" i="5" s="1"/>
  <c r="F757" i="5"/>
  <c r="B4" i="14"/>
  <c r="D4" i="14"/>
  <c r="C4" i="14"/>
  <c r="AO8" i="14"/>
  <c r="AN721" i="5"/>
  <c r="M804" i="5"/>
  <c r="M805" i="5" s="1"/>
  <c r="N801" i="5" s="1"/>
  <c r="AN994" i="5"/>
  <c r="AN984" i="5"/>
  <c r="AN986" i="5" s="1"/>
  <c r="Q811" i="5" l="1"/>
  <c r="Q812" i="5" s="1"/>
  <c r="R808" i="5" s="1"/>
  <c r="G824" i="5"/>
  <c r="G859" i="5" s="1"/>
  <c r="G819" i="5"/>
  <c r="I1043" i="5"/>
  <c r="H1049" i="5"/>
  <c r="H1050" i="5" s="1"/>
  <c r="H146" i="21"/>
  <c r="X21" i="2" s="1"/>
  <c r="H162" i="21"/>
  <c r="X38" i="2" s="1"/>
  <c r="H147" i="21"/>
  <c r="X22" i="2" s="1"/>
  <c r="X14" i="2"/>
  <c r="H158" i="21"/>
  <c r="X35" i="2" s="1"/>
  <c r="H157" i="21"/>
  <c r="X34" i="2" s="1"/>
  <c r="H156" i="21"/>
  <c r="X33" i="2" s="1"/>
  <c r="T1032" i="5"/>
  <c r="BE1056" i="5"/>
  <c r="BE1058" i="5" s="1"/>
  <c r="F111" i="18"/>
  <c r="BB12" i="18"/>
  <c r="R1036" i="5"/>
  <c r="S1035" i="5"/>
  <c r="H142" i="21"/>
  <c r="S873" i="5"/>
  <c r="S875" i="5"/>
  <c r="S872" i="5"/>
  <c r="S874" i="5"/>
  <c r="E434" i="5"/>
  <c r="S877" i="5"/>
  <c r="S876" i="5"/>
  <c r="S878" i="5"/>
  <c r="E425" i="5"/>
  <c r="E437" i="5" s="1"/>
  <c r="H24" i="21"/>
  <c r="E20" i="21"/>
  <c r="AM754" i="5"/>
  <c r="AN998" i="5"/>
  <c r="AO1007" i="5"/>
  <c r="G994" i="5"/>
  <c r="G984" i="5"/>
  <c r="G986" i="5" s="1"/>
  <c r="G1045" i="5" s="1"/>
  <c r="BD1013" i="5"/>
  <c r="BD1015" i="5" s="1"/>
  <c r="E5" i="21"/>
  <c r="E7" i="21" s="1"/>
  <c r="E6" i="21"/>
  <c r="D21" i="18"/>
  <c r="F748" i="5"/>
  <c r="F747" i="5"/>
  <c r="BX736" i="5"/>
  <c r="BV14" i="18" s="1"/>
  <c r="N139" i="18" s="1"/>
  <c r="BY739" i="5"/>
  <c r="H8" i="14"/>
  <c r="G721" i="5"/>
  <c r="AP66" i="21"/>
  <c r="AP37" i="21"/>
  <c r="AP51" i="21"/>
  <c r="M69" i="18"/>
  <c r="AK22" i="18"/>
  <c r="M72" i="18" s="1"/>
  <c r="N803" i="5"/>
  <c r="N802" i="5"/>
  <c r="AN761" i="5"/>
  <c r="AO5" i="14" s="1"/>
  <c r="AO6" i="14" s="1"/>
  <c r="AN724" i="5"/>
  <c r="J148" i="21"/>
  <c r="AP104" i="21"/>
  <c r="AP107" i="21" s="1"/>
  <c r="V1026" i="5"/>
  <c r="V1030" i="5"/>
  <c r="T544" i="5"/>
  <c r="G544" i="5" s="1"/>
  <c r="R545" i="5"/>
  <c r="I796" i="5"/>
  <c r="BE858" i="5"/>
  <c r="BE852" i="5"/>
  <c r="AO837" i="5"/>
  <c r="AO856" i="5"/>
  <c r="AN1008" i="5"/>
  <c r="L1039" i="5"/>
  <c r="L1040" i="5" s="1"/>
  <c r="M1038" i="5"/>
  <c r="U1029" i="5"/>
  <c r="U1044" i="5" s="1"/>
  <c r="U1027" i="5"/>
  <c r="BD741" i="5"/>
  <c r="BD744" i="5" s="1"/>
  <c r="BD746" i="5" s="1"/>
  <c r="BD731" i="5"/>
  <c r="AL11" i="18"/>
  <c r="AN722" i="5"/>
  <c r="AO7" i="14" s="1"/>
  <c r="AN725" i="5"/>
  <c r="U1032" i="5" l="1"/>
  <c r="T545" i="5"/>
  <c r="G545" i="5" s="1"/>
  <c r="R546" i="5"/>
  <c r="AQ18" i="21"/>
  <c r="AM1057" i="5"/>
  <c r="AM756" i="5"/>
  <c r="M1039" i="5"/>
  <c r="M1040" i="5" s="1"/>
  <c r="N1038" i="5"/>
  <c r="W1030" i="5"/>
  <c r="W1026" i="5"/>
  <c r="S1036" i="5"/>
  <c r="T1035" i="5"/>
  <c r="AN741" i="5"/>
  <c r="AN731" i="5"/>
  <c r="V1027" i="5"/>
  <c r="V1029" i="5"/>
  <c r="V1044" i="5" s="1"/>
  <c r="G158" i="21"/>
  <c r="G156" i="21"/>
  <c r="G157" i="21"/>
  <c r="H66" i="21"/>
  <c r="H51" i="21"/>
  <c r="H37" i="21"/>
  <c r="E24" i="21"/>
  <c r="E27" i="21" s="1"/>
  <c r="H27" i="21"/>
  <c r="I23" i="21" s="1"/>
  <c r="H26" i="21"/>
  <c r="H29" i="21" s="1"/>
  <c r="H104" i="21"/>
  <c r="H107" i="21" s="1"/>
  <c r="E71" i="5"/>
  <c r="D437" i="5"/>
  <c r="D71" i="5" s="1"/>
  <c r="BB16" i="18"/>
  <c r="F112" i="18"/>
  <c r="J149" i="21"/>
  <c r="Z24" i="2" s="1"/>
  <c r="Z23" i="2"/>
  <c r="J153" i="21"/>
  <c r="Z30" i="2" s="1"/>
  <c r="E11" i="18"/>
  <c r="E12" i="18" s="1"/>
  <c r="E16" i="18" s="1"/>
  <c r="E19" i="18" s="1"/>
  <c r="E22" i="18" s="1"/>
  <c r="G722" i="5"/>
  <c r="G725" i="5"/>
  <c r="AO858" i="5"/>
  <c r="AO838" i="5"/>
  <c r="BB21" i="18"/>
  <c r="F121" i="18" s="1"/>
  <c r="BD748" i="5"/>
  <c r="BD747" i="5"/>
  <c r="BE859" i="5"/>
  <c r="BE853" i="5"/>
  <c r="G998" i="5"/>
  <c r="G1015" i="5" s="1"/>
  <c r="G1017" i="5" s="1"/>
  <c r="H1007" i="5"/>
  <c r="J1043" i="5"/>
  <c r="I1049" i="5"/>
  <c r="I1050" i="5" s="1"/>
  <c r="N61" i="18"/>
  <c r="AL12" i="18"/>
  <c r="U1053" i="5"/>
  <c r="BE983" i="5"/>
  <c r="BE719" i="5"/>
  <c r="N804" i="5"/>
  <c r="N805" i="5" s="1"/>
  <c r="O801" i="5" s="1"/>
  <c r="BY736" i="5"/>
  <c r="BW14" i="18" s="1"/>
  <c r="C164" i="18" s="1"/>
  <c r="BZ739" i="5"/>
  <c r="AO1056" i="5"/>
  <c r="E68" i="5"/>
  <c r="D434" i="5"/>
  <c r="D68" i="5" s="1"/>
  <c r="H815" i="5"/>
  <c r="G825" i="5"/>
  <c r="G860" i="5" s="1"/>
  <c r="I797" i="5"/>
  <c r="F754" i="5"/>
  <c r="R810" i="5"/>
  <c r="R809" i="5"/>
  <c r="V1032" i="5" l="1"/>
  <c r="V1053" i="5"/>
  <c r="CA739" i="5"/>
  <c r="BZ736" i="5"/>
  <c r="BX14" i="18" s="1"/>
  <c r="D164" i="18" s="1"/>
  <c r="K1043" i="5"/>
  <c r="J1049" i="5"/>
  <c r="J1050" i="5" s="1"/>
  <c r="C110" i="21"/>
  <c r="C109" i="21"/>
  <c r="W1027" i="5"/>
  <c r="W1053" i="5" s="1"/>
  <c r="W1029" i="5"/>
  <c r="W1044" i="5" s="1"/>
  <c r="J18" i="21"/>
  <c r="F1057" i="5"/>
  <c r="F1058" i="5" s="1"/>
  <c r="F756" i="5"/>
  <c r="F766" i="5" s="1"/>
  <c r="H1056" i="5"/>
  <c r="H1013" i="5"/>
  <c r="H1046" i="5"/>
  <c r="H53" i="21"/>
  <c r="H39" i="21"/>
  <c r="H31" i="21"/>
  <c r="H68" i="21"/>
  <c r="H30" i="21"/>
  <c r="E26" i="21"/>
  <c r="X1026" i="5"/>
  <c r="X1030" i="5"/>
  <c r="G741" i="5"/>
  <c r="G731" i="5"/>
  <c r="G740" i="5" s="1"/>
  <c r="I25" i="21"/>
  <c r="E25" i="21" s="1"/>
  <c r="I27" i="21"/>
  <c r="J23" i="21" s="1"/>
  <c r="I798" i="5"/>
  <c r="O803" i="5"/>
  <c r="O802" i="5"/>
  <c r="H7" i="14"/>
  <c r="N1039" i="5"/>
  <c r="N1040" i="5" s="1"/>
  <c r="O1038" i="5"/>
  <c r="BF8" i="14"/>
  <c r="BE721" i="5"/>
  <c r="H1016" i="5"/>
  <c r="G1022" i="5"/>
  <c r="G1024" i="5" s="1"/>
  <c r="G1033" i="5" s="1"/>
  <c r="G1051" i="5" s="1"/>
  <c r="H33" i="21"/>
  <c r="E29" i="21"/>
  <c r="G761" i="5"/>
  <c r="H5" i="14" s="1"/>
  <c r="H6" i="14" s="1"/>
  <c r="G724" i="5"/>
  <c r="BE994" i="5"/>
  <c r="BE984" i="5"/>
  <c r="BE986" i="5" s="1"/>
  <c r="BF849" i="5"/>
  <c r="BE860" i="5"/>
  <c r="E37" i="21"/>
  <c r="E41" i="21" s="1"/>
  <c r="H41" i="21"/>
  <c r="I36" i="21" s="1"/>
  <c r="AM755" i="5"/>
  <c r="H817" i="5"/>
  <c r="H823" i="5" s="1"/>
  <c r="H858" i="5" s="1"/>
  <c r="H816" i="5"/>
  <c r="H821" i="5"/>
  <c r="H856" i="5" s="1"/>
  <c r="E51" i="21"/>
  <c r="E56" i="21" s="1"/>
  <c r="H56" i="21"/>
  <c r="I50" i="21" s="1"/>
  <c r="N62" i="18"/>
  <c r="AL16" i="18"/>
  <c r="E66" i="21"/>
  <c r="E72" i="21" s="1"/>
  <c r="H72" i="21"/>
  <c r="I65" i="21" s="1"/>
  <c r="AN744" i="5"/>
  <c r="AN746" i="5" s="1"/>
  <c r="AN757" i="5"/>
  <c r="AQ89" i="21"/>
  <c r="AQ17" i="21"/>
  <c r="AQ16" i="21"/>
  <c r="H117" i="21"/>
  <c r="E117" i="21" s="1"/>
  <c r="T1036" i="5"/>
  <c r="U1035" i="5"/>
  <c r="T546" i="5"/>
  <c r="G546" i="5" s="1"/>
  <c r="R547" i="5"/>
  <c r="R811" i="5"/>
  <c r="R812" i="5" s="1"/>
  <c r="S808" i="5" s="1"/>
  <c r="BB19" i="18"/>
  <c r="F116" i="18"/>
  <c r="C157" i="21"/>
  <c r="V34" i="2" s="1"/>
  <c r="W34" i="2"/>
  <c r="AO859" i="5"/>
  <c r="AO839" i="5"/>
  <c r="C156" i="21"/>
  <c r="V33" i="2" s="1"/>
  <c r="W33" i="2"/>
  <c r="AO983" i="5"/>
  <c r="AO719" i="5"/>
  <c r="C158" i="21"/>
  <c r="V35" i="2" s="1"/>
  <c r="W35" i="2"/>
  <c r="W1032" i="5" l="1"/>
  <c r="AO860" i="5"/>
  <c r="AP835" i="5"/>
  <c r="AQ20" i="21"/>
  <c r="AQ24" i="21" s="1"/>
  <c r="I56" i="21"/>
  <c r="J50" i="21" s="1"/>
  <c r="I52" i="21"/>
  <c r="E52" i="21" s="1"/>
  <c r="BC11" i="18"/>
  <c r="BE722" i="5"/>
  <c r="BF7" i="14" s="1"/>
  <c r="BE725" i="5"/>
  <c r="E30" i="21"/>
  <c r="BE761" i="5"/>
  <c r="BF5" i="14" s="1"/>
  <c r="BF6" i="14" s="1"/>
  <c r="BE724" i="5"/>
  <c r="J794" i="5"/>
  <c r="E68" i="21"/>
  <c r="BF851" i="5"/>
  <c r="BF856" i="5"/>
  <c r="BE1008" i="5"/>
  <c r="O1039" i="5"/>
  <c r="O1040" i="5" s="1"/>
  <c r="P1038" i="5"/>
  <c r="E31" i="21"/>
  <c r="AL21" i="18"/>
  <c r="N71" i="18" s="1"/>
  <c r="AN748" i="5"/>
  <c r="AN747" i="5"/>
  <c r="I26" i="21"/>
  <c r="E39" i="21"/>
  <c r="H40" i="21"/>
  <c r="BB22" i="18"/>
  <c r="F122" i="18" s="1"/>
  <c r="F119" i="18"/>
  <c r="I67" i="21"/>
  <c r="E67" i="21" s="1"/>
  <c r="I72" i="21"/>
  <c r="J65" i="21" s="1"/>
  <c r="H818" i="5"/>
  <c r="H822" i="5"/>
  <c r="H857" i="5" s="1"/>
  <c r="BE998" i="5"/>
  <c r="BF1007" i="5"/>
  <c r="J25" i="21"/>
  <c r="J27" i="21"/>
  <c r="K23" i="21" s="1"/>
  <c r="E53" i="21"/>
  <c r="AP8" i="14"/>
  <c r="AO721" i="5"/>
  <c r="S810" i="5"/>
  <c r="S809" i="5"/>
  <c r="AO994" i="5"/>
  <c r="AO984" i="5"/>
  <c r="AO986" i="5" s="1"/>
  <c r="T547" i="5"/>
  <c r="R548" i="5"/>
  <c r="H983" i="5"/>
  <c r="H719" i="5"/>
  <c r="G737" i="5"/>
  <c r="E15" i="18" s="1"/>
  <c r="G744" i="5"/>
  <c r="G746" i="5" s="1"/>
  <c r="G757" i="5"/>
  <c r="L1043" i="5"/>
  <c r="K1049" i="5"/>
  <c r="K1050" i="5" s="1"/>
  <c r="U1036" i="5"/>
  <c r="V1035" i="5"/>
  <c r="E33" i="21"/>
  <c r="F767" i="5"/>
  <c r="F755" i="5"/>
  <c r="N66" i="18"/>
  <c r="AL19" i="18"/>
  <c r="I41" i="21"/>
  <c r="J36" i="21" s="1"/>
  <c r="I38" i="21"/>
  <c r="E38" i="21" s="1"/>
  <c r="Y1030" i="5"/>
  <c r="Y1026" i="5"/>
  <c r="CB739" i="5"/>
  <c r="CA736" i="5"/>
  <c r="BY14" i="18" s="1"/>
  <c r="E164" i="18" s="1"/>
  <c r="O804" i="5"/>
  <c r="O805" i="5" s="1"/>
  <c r="P801" i="5" s="1"/>
  <c r="X1027" i="5"/>
  <c r="X1053" i="5" s="1"/>
  <c r="X1029" i="5"/>
  <c r="X1044" i="5" s="1"/>
  <c r="J89" i="21"/>
  <c r="J16" i="21"/>
  <c r="J17" i="21"/>
  <c r="S811" i="5" l="1"/>
  <c r="S812" i="5" s="1"/>
  <c r="T808" i="5" s="1"/>
  <c r="T810" i="5" s="1"/>
  <c r="X1032" i="5"/>
  <c r="G547" i="5"/>
  <c r="G548" i="5" s="1"/>
  <c r="T548" i="5"/>
  <c r="BE741" i="5"/>
  <c r="BE744" i="5" s="1"/>
  <c r="BE746" i="5" s="1"/>
  <c r="BE731" i="5"/>
  <c r="H69" i="21"/>
  <c r="H54" i="21"/>
  <c r="H44" i="21"/>
  <c r="H45" i="21"/>
  <c r="E40" i="21"/>
  <c r="H43" i="21"/>
  <c r="H118" i="21"/>
  <c r="E118" i="21" s="1"/>
  <c r="M1043" i="5"/>
  <c r="L1049" i="5"/>
  <c r="L1050" i="5" s="1"/>
  <c r="AO998" i="5"/>
  <c r="AP1007" i="5"/>
  <c r="BF1056" i="5"/>
  <c r="BF1058" i="5" s="1"/>
  <c r="BF852" i="5"/>
  <c r="BF858" i="5"/>
  <c r="G111" i="18"/>
  <c r="BC12" i="18"/>
  <c r="I68" i="21"/>
  <c r="I39" i="21"/>
  <c r="I31" i="21"/>
  <c r="I30" i="21"/>
  <c r="I53" i="21"/>
  <c r="I117" i="21"/>
  <c r="I29" i="21"/>
  <c r="J41" i="21"/>
  <c r="K36" i="21" s="1"/>
  <c r="J38" i="21"/>
  <c r="AN754" i="5"/>
  <c r="N69" i="18"/>
  <c r="AL22" i="18"/>
  <c r="N72" i="18" s="1"/>
  <c r="E21" i="18"/>
  <c r="G748" i="5"/>
  <c r="G747" i="5"/>
  <c r="AM11" i="18"/>
  <c r="AO722" i="5"/>
  <c r="AP7" i="14" s="1"/>
  <c r="AO725" i="5"/>
  <c r="H824" i="5"/>
  <c r="H859" i="5" s="1"/>
  <c r="H819" i="5"/>
  <c r="AQ66" i="21"/>
  <c r="AQ51" i="21"/>
  <c r="AQ37" i="21"/>
  <c r="CC739" i="5"/>
  <c r="CB736" i="5"/>
  <c r="BZ14" i="18" s="1"/>
  <c r="F164" i="18" s="1"/>
  <c r="J72" i="21"/>
  <c r="K65" i="21" s="1"/>
  <c r="J67" i="21"/>
  <c r="AQ104" i="21"/>
  <c r="AQ107" i="21" s="1"/>
  <c r="P803" i="5"/>
  <c r="P802" i="5"/>
  <c r="J56" i="21"/>
  <c r="K50" i="21" s="1"/>
  <c r="J52" i="21"/>
  <c r="Y1027" i="5"/>
  <c r="Y1029" i="5"/>
  <c r="Y1044" i="5" s="1"/>
  <c r="I8" i="14"/>
  <c r="H721" i="5"/>
  <c r="P1039" i="5"/>
  <c r="P1040" i="5" s="1"/>
  <c r="Q1038" i="5"/>
  <c r="AP837" i="5"/>
  <c r="AP856" i="5"/>
  <c r="AO1008" i="5"/>
  <c r="Z1026" i="5"/>
  <c r="Z1030" i="5"/>
  <c r="H994" i="5"/>
  <c r="H984" i="5"/>
  <c r="H986" i="5" s="1"/>
  <c r="H1045" i="5" s="1"/>
  <c r="AO724" i="5"/>
  <c r="AO761" i="5"/>
  <c r="AP5" i="14" s="1"/>
  <c r="AP6" i="14" s="1"/>
  <c r="J796" i="5"/>
  <c r="J20" i="21"/>
  <c r="J24" i="21" s="1"/>
  <c r="J104" i="21" s="1"/>
  <c r="J107" i="21" s="1"/>
  <c r="V1036" i="5"/>
  <c r="W1035" i="5"/>
  <c r="K25" i="21"/>
  <c r="K27" i="21"/>
  <c r="L23" i="21" s="1"/>
  <c r="BE1013" i="5"/>
  <c r="BE1015" i="5" s="1"/>
  <c r="T809" i="5" l="1"/>
  <c r="T811" i="5" s="1"/>
  <c r="T812" i="5" s="1"/>
  <c r="U808" i="5" s="1"/>
  <c r="U810" i="5" s="1"/>
  <c r="Y1032" i="5"/>
  <c r="Y1053" i="5"/>
  <c r="E54" i="21"/>
  <c r="G754" i="5"/>
  <c r="AP1056" i="5"/>
  <c r="E69" i="21"/>
  <c r="P804" i="5"/>
  <c r="P805" i="5" s="1"/>
  <c r="Q801" i="5" s="1"/>
  <c r="AP858" i="5"/>
  <c r="AP838" i="5"/>
  <c r="Q1039" i="5"/>
  <c r="Q1040" i="5" s="1"/>
  <c r="R1038" i="5"/>
  <c r="BC21" i="18"/>
  <c r="G121" i="18" s="1"/>
  <c r="BE748" i="5"/>
  <c r="BE747" i="5"/>
  <c r="K56" i="21"/>
  <c r="L50" i="21" s="1"/>
  <c r="K52" i="21"/>
  <c r="I815" i="5"/>
  <c r="H825" i="5"/>
  <c r="H860" i="5" s="1"/>
  <c r="J797" i="5"/>
  <c r="G112" i="18"/>
  <c r="BC16" i="18"/>
  <c r="N1043" i="5"/>
  <c r="M1049" i="5"/>
  <c r="M1050" i="5" s="1"/>
  <c r="F11" i="18"/>
  <c r="F12" i="18" s="1"/>
  <c r="F16" i="18" s="1"/>
  <c r="F19" i="18" s="1"/>
  <c r="F22" i="18" s="1"/>
  <c r="H722" i="5"/>
  <c r="H725" i="5"/>
  <c r="AR18" i="21"/>
  <c r="AN1057" i="5"/>
  <c r="AN756" i="5"/>
  <c r="L25" i="21"/>
  <c r="L27" i="21"/>
  <c r="M23" i="21" s="1"/>
  <c r="K72" i="21"/>
  <c r="L65" i="21" s="1"/>
  <c r="K67" i="21"/>
  <c r="BF983" i="5"/>
  <c r="BF719" i="5"/>
  <c r="E43" i="21"/>
  <c r="H47" i="21"/>
  <c r="H998" i="5"/>
  <c r="H1015" i="5" s="1"/>
  <c r="H1017" i="5" s="1"/>
  <c r="I1007" i="5"/>
  <c r="AO741" i="5"/>
  <c r="AO731" i="5"/>
  <c r="H411" i="5" s="1"/>
  <c r="W1036" i="5"/>
  <c r="X1035" i="5"/>
  <c r="AA1026" i="5"/>
  <c r="AA1030" i="5"/>
  <c r="BF859" i="5"/>
  <c r="BF853" i="5"/>
  <c r="Z1029" i="5"/>
  <c r="Z1044" i="5" s="1"/>
  <c r="Z1027" i="5"/>
  <c r="Z1053" i="5" s="1"/>
  <c r="C86" i="18"/>
  <c r="AM12" i="18"/>
  <c r="K41" i="21"/>
  <c r="L36" i="21" s="1"/>
  <c r="K38" i="21"/>
  <c r="E45" i="21"/>
  <c r="J66" i="21"/>
  <c r="J51" i="21"/>
  <c r="J37" i="21"/>
  <c r="J26" i="21"/>
  <c r="J117" i="21" s="1"/>
  <c r="AO1013" i="5"/>
  <c r="AO1015" i="5" s="1"/>
  <c r="CD739" i="5"/>
  <c r="CC736" i="5"/>
  <c r="CA14" i="18" s="1"/>
  <c r="G164" i="18" s="1"/>
  <c r="I33" i="21"/>
  <c r="I40" i="21" s="1"/>
  <c r="E44" i="21"/>
  <c r="J29" i="21" l="1"/>
  <c r="J33" i="21" s="1"/>
  <c r="U809" i="5"/>
  <c r="U811" i="5" s="1"/>
  <c r="U812" i="5" s="1"/>
  <c r="V808" i="5" s="1"/>
  <c r="V810" i="5" s="1"/>
  <c r="Z1032" i="5"/>
  <c r="I54" i="21"/>
  <c r="I69" i="21"/>
  <c r="I45" i="21"/>
  <c r="I44" i="21"/>
  <c r="I43" i="21"/>
  <c r="I47" i="21" s="1"/>
  <c r="I118" i="21"/>
  <c r="Q803" i="5"/>
  <c r="Q802" i="5"/>
  <c r="BG849" i="5"/>
  <c r="BF860" i="5"/>
  <c r="I1016" i="5"/>
  <c r="H1022" i="5"/>
  <c r="H1024" i="5" s="1"/>
  <c r="H1033" i="5" s="1"/>
  <c r="H1051" i="5" s="1"/>
  <c r="M25" i="21"/>
  <c r="M27" i="21"/>
  <c r="N23" i="21" s="1"/>
  <c r="J798" i="5"/>
  <c r="AN755" i="5"/>
  <c r="AB1026" i="5"/>
  <c r="AB1030" i="5"/>
  <c r="E47" i="21"/>
  <c r="R1039" i="5"/>
  <c r="R1040" i="5" s="1"/>
  <c r="S1038" i="5"/>
  <c r="H55" i="21"/>
  <c r="AA1029" i="5"/>
  <c r="AA1044" i="5" s="1"/>
  <c r="AA1027" i="5"/>
  <c r="AR89" i="21"/>
  <c r="AR16" i="21"/>
  <c r="AR17" i="21"/>
  <c r="H761" i="5"/>
  <c r="I5" i="14" s="1"/>
  <c r="I6" i="14" s="1"/>
  <c r="H724" i="5"/>
  <c r="BG8" i="14"/>
  <c r="BF721" i="5"/>
  <c r="I7" i="14"/>
  <c r="AP983" i="5"/>
  <c r="AP719" i="5"/>
  <c r="X1036" i="5"/>
  <c r="Y1035" i="5"/>
  <c r="I817" i="5"/>
  <c r="I823" i="5" s="1"/>
  <c r="I858" i="5" s="1"/>
  <c r="I816" i="5"/>
  <c r="I821" i="5"/>
  <c r="I856" i="5" s="1"/>
  <c r="C87" i="18"/>
  <c r="AM16" i="18"/>
  <c r="BF994" i="5"/>
  <c r="BF984" i="5"/>
  <c r="BF986" i="5" s="1"/>
  <c r="J68" i="21"/>
  <c r="J39" i="21"/>
  <c r="J30" i="21"/>
  <c r="J53" i="21"/>
  <c r="J31" i="21"/>
  <c r="AO744" i="5"/>
  <c r="AO746" i="5" s="1"/>
  <c r="AO757" i="5"/>
  <c r="L56" i="21"/>
  <c r="M50" i="21" s="1"/>
  <c r="L52" i="21"/>
  <c r="CE739" i="5"/>
  <c r="CD736" i="5"/>
  <c r="CB14" i="18" s="1"/>
  <c r="H164" i="18" s="1"/>
  <c r="L38" i="21"/>
  <c r="L41" i="21"/>
  <c r="M36" i="21" s="1"/>
  <c r="I1046" i="5"/>
  <c r="I1056" i="5"/>
  <c r="I1013" i="5"/>
  <c r="O1043" i="5"/>
  <c r="N1049" i="5"/>
  <c r="N1050" i="5" s="1"/>
  <c r="H741" i="5"/>
  <c r="H731" i="5"/>
  <c r="H740" i="5" s="1"/>
  <c r="AP859" i="5"/>
  <c r="AP839" i="5"/>
  <c r="L72" i="21"/>
  <c r="M65" i="21" s="1"/>
  <c r="L67" i="21"/>
  <c r="G116" i="18"/>
  <c r="BC19" i="18"/>
  <c r="K18" i="21"/>
  <c r="G1057" i="5"/>
  <c r="G1058" i="5" s="1"/>
  <c r="G756" i="5"/>
  <c r="AA1032" i="5" l="1"/>
  <c r="AA1053" i="5"/>
  <c r="V809" i="5"/>
  <c r="V811" i="5" s="1"/>
  <c r="V812" i="5" s="1"/>
  <c r="W808" i="5" s="1"/>
  <c r="W810" i="5" s="1"/>
  <c r="J40" i="21"/>
  <c r="J69" i="21" s="1"/>
  <c r="Y1036" i="5"/>
  <c r="Z1035" i="5"/>
  <c r="I983" i="5"/>
  <c r="I719" i="5"/>
  <c r="CF739" i="5"/>
  <c r="CE736" i="5"/>
  <c r="CC14" i="18" s="1"/>
  <c r="I164" i="18" s="1"/>
  <c r="G767" i="5"/>
  <c r="G755" i="5"/>
  <c r="G766" i="5"/>
  <c r="AQ8" i="14"/>
  <c r="AP721" i="5"/>
  <c r="AC1030" i="5"/>
  <c r="AC1026" i="5"/>
  <c r="K89" i="21"/>
  <c r="K16" i="21"/>
  <c r="K17" i="21"/>
  <c r="G119" i="18"/>
  <c r="BC22" i="18"/>
  <c r="G122" i="18" s="1"/>
  <c r="P1043" i="5"/>
  <c r="O1049" i="5"/>
  <c r="O1050" i="5" s="1"/>
  <c r="M52" i="21"/>
  <c r="M56" i="21"/>
  <c r="N50" i="21" s="1"/>
  <c r="BF998" i="5"/>
  <c r="BG1007" i="5"/>
  <c r="AP994" i="5"/>
  <c r="AP984" i="5"/>
  <c r="AP986" i="5" s="1"/>
  <c r="AR20" i="21"/>
  <c r="AR24" i="21" s="1"/>
  <c r="AB1029" i="5"/>
  <c r="AB1044" i="5" s="1"/>
  <c r="AB1027" i="5"/>
  <c r="BF761" i="5"/>
  <c r="BG5" i="14" s="1"/>
  <c r="BG6" i="14" s="1"/>
  <c r="BF724" i="5"/>
  <c r="BG851" i="5"/>
  <c r="BG856" i="5"/>
  <c r="BF1008" i="5"/>
  <c r="Q804" i="5"/>
  <c r="Q805" i="5" s="1"/>
  <c r="R801" i="5" s="1"/>
  <c r="H744" i="5"/>
  <c r="H746" i="5" s="1"/>
  <c r="H757" i="5"/>
  <c r="K794" i="5"/>
  <c r="M72" i="21"/>
  <c r="N65" i="21" s="1"/>
  <c r="M67" i="21"/>
  <c r="AM21" i="18"/>
  <c r="C96" i="18" s="1"/>
  <c r="AO748" i="5"/>
  <c r="AO747" i="5"/>
  <c r="H417" i="5"/>
  <c r="H737" i="5"/>
  <c r="F15" i="18" s="1"/>
  <c r="M41" i="21"/>
  <c r="N36" i="21" s="1"/>
  <c r="M38" i="21"/>
  <c r="I818" i="5"/>
  <c r="I822" i="5"/>
  <c r="I857" i="5" s="1"/>
  <c r="H70" i="21"/>
  <c r="H60" i="21"/>
  <c r="E55" i="21"/>
  <c r="H59" i="21"/>
  <c r="H58" i="21"/>
  <c r="H119" i="21"/>
  <c r="E119" i="21" s="1"/>
  <c r="I55" i="21"/>
  <c r="C91" i="18"/>
  <c r="AM19" i="18"/>
  <c r="AP860" i="5"/>
  <c r="AQ835" i="5"/>
  <c r="BD11" i="18"/>
  <c r="BF722" i="5"/>
  <c r="BG7" i="14" s="1"/>
  <c r="BF725" i="5"/>
  <c r="S1039" i="5"/>
  <c r="S1040" i="5" s="1"/>
  <c r="T1038" i="5"/>
  <c r="N27" i="21"/>
  <c r="O23" i="21" s="1"/>
  <c r="N25" i="21"/>
  <c r="J43" i="21" l="1"/>
  <c r="J47" i="21" s="1"/>
  <c r="J45" i="21"/>
  <c r="J54" i="21"/>
  <c r="J118" i="21"/>
  <c r="AB1032" i="5"/>
  <c r="J44" i="21"/>
  <c r="W809" i="5"/>
  <c r="W811" i="5" s="1"/>
  <c r="W812" i="5" s="1"/>
  <c r="X808" i="5" s="1"/>
  <c r="AB1053" i="5"/>
  <c r="I70" i="21"/>
  <c r="I59" i="21"/>
  <c r="I60" i="21"/>
  <c r="I58" i="21"/>
  <c r="BF741" i="5"/>
  <c r="BF744" i="5" s="1"/>
  <c r="BF746" i="5" s="1"/>
  <c r="BF731" i="5"/>
  <c r="AO754" i="5"/>
  <c r="CF736" i="5"/>
  <c r="CD14" i="18" s="1"/>
  <c r="J164" i="18" s="1"/>
  <c r="CG739" i="5"/>
  <c r="N41" i="21"/>
  <c r="O36" i="21" s="1"/>
  <c r="N38" i="21"/>
  <c r="R803" i="5"/>
  <c r="R802" i="5"/>
  <c r="AC1027" i="5"/>
  <c r="AC1053" i="5" s="1"/>
  <c r="AC1029" i="5"/>
  <c r="AC1044" i="5" s="1"/>
  <c r="J8" i="14"/>
  <c r="I721" i="5"/>
  <c r="H419" i="5"/>
  <c r="K139" i="21"/>
  <c r="AA13" i="2" s="1"/>
  <c r="H111" i="18"/>
  <c r="BD12" i="18"/>
  <c r="E58" i="21"/>
  <c r="H62" i="21"/>
  <c r="H71" i="21" s="1"/>
  <c r="AD1026" i="5"/>
  <c r="AD1030" i="5"/>
  <c r="I994" i="5"/>
  <c r="I984" i="5"/>
  <c r="I986" i="5" s="1"/>
  <c r="I1045" i="5" s="1"/>
  <c r="T1039" i="5"/>
  <c r="T1040" i="5" s="1"/>
  <c r="U1038" i="5"/>
  <c r="E59" i="21"/>
  <c r="BF1013" i="5"/>
  <c r="BF1015" i="5" s="1"/>
  <c r="AR66" i="21"/>
  <c r="AR37" i="21"/>
  <c r="AR51" i="21"/>
  <c r="Q1043" i="5"/>
  <c r="P1049" i="5"/>
  <c r="P1050" i="5" s="1"/>
  <c r="Z1036" i="5"/>
  <c r="AA1035" i="5"/>
  <c r="N56" i="21"/>
  <c r="O50" i="21" s="1"/>
  <c r="N52" i="21"/>
  <c r="AR104" i="21"/>
  <c r="AR107" i="21" s="1"/>
  <c r="AN11" i="18"/>
  <c r="AP722" i="5"/>
  <c r="AQ7" i="14" s="1"/>
  <c r="AP725" i="5"/>
  <c r="I824" i="5"/>
  <c r="I859" i="5" s="1"/>
  <c r="I819" i="5"/>
  <c r="I119" i="21"/>
  <c r="AQ837" i="5"/>
  <c r="AQ856" i="5"/>
  <c r="AP1008" i="5"/>
  <c r="E60" i="21"/>
  <c r="N72" i="21"/>
  <c r="O65" i="21" s="1"/>
  <c r="N67" i="21"/>
  <c r="AP761" i="5"/>
  <c r="AQ5" i="14" s="1"/>
  <c r="AQ6" i="14" s="1"/>
  <c r="AP724" i="5"/>
  <c r="E70" i="21"/>
  <c r="BG852" i="5"/>
  <c r="BG858" i="5"/>
  <c r="AP998" i="5"/>
  <c r="AQ1007" i="5"/>
  <c r="BG1056" i="5"/>
  <c r="BG1058" i="5" s="1"/>
  <c r="K20" i="21"/>
  <c r="K24" i="21" s="1"/>
  <c r="K796" i="5"/>
  <c r="O27" i="21"/>
  <c r="P23" i="21" s="1"/>
  <c r="O25" i="21"/>
  <c r="C94" i="18"/>
  <c r="AM22" i="18"/>
  <c r="C97" i="18" s="1"/>
  <c r="F21" i="18"/>
  <c r="H748" i="5"/>
  <c r="H747" i="5"/>
  <c r="J55" i="21" l="1"/>
  <c r="J70" i="21" s="1"/>
  <c r="AC1032" i="5"/>
  <c r="K66" i="21"/>
  <c r="K51" i="21"/>
  <c r="K37" i="21"/>
  <c r="K26" i="21"/>
  <c r="H112" i="18"/>
  <c r="BD16" i="18"/>
  <c r="K104" i="21"/>
  <c r="K107" i="21" s="1"/>
  <c r="AQ858" i="5"/>
  <c r="AQ838" i="5"/>
  <c r="AA1036" i="5"/>
  <c r="AB1035" i="5"/>
  <c r="O41" i="21"/>
  <c r="P36" i="21" s="1"/>
  <c r="O38" i="21"/>
  <c r="H76" i="21"/>
  <c r="E71" i="21"/>
  <c r="H75" i="21"/>
  <c r="H74" i="21"/>
  <c r="H78" i="21" s="1"/>
  <c r="J815" i="5"/>
  <c r="I825" i="5"/>
  <c r="I860" i="5" s="1"/>
  <c r="P27" i="21"/>
  <c r="Q23" i="21" s="1"/>
  <c r="P25" i="21"/>
  <c r="Q1049" i="5"/>
  <c r="Q1050" i="5" s="1"/>
  <c r="R1043" i="5"/>
  <c r="G11" i="18"/>
  <c r="G12" i="18" s="1"/>
  <c r="G16" i="18" s="1"/>
  <c r="G19" i="18" s="1"/>
  <c r="G22" i="18" s="1"/>
  <c r="I722" i="5"/>
  <c r="I725" i="5"/>
  <c r="CG736" i="5"/>
  <c r="CE14" i="18" s="1"/>
  <c r="K164" i="18" s="1"/>
  <c r="CH739" i="5"/>
  <c r="I998" i="5"/>
  <c r="I1015" i="5" s="1"/>
  <c r="I1017" i="5" s="1"/>
  <c r="J1007" i="5"/>
  <c r="AE1030" i="5"/>
  <c r="AE1026" i="5"/>
  <c r="AS18" i="21"/>
  <c r="AO1057" i="5"/>
  <c r="AO1058" i="5" s="1"/>
  <c r="AO756" i="5"/>
  <c r="O56" i="21"/>
  <c r="P50" i="21" s="1"/>
  <c r="O52" i="21"/>
  <c r="O67" i="21"/>
  <c r="O72" i="21"/>
  <c r="P65" i="21" s="1"/>
  <c r="AD1029" i="5"/>
  <c r="AD1044" i="5" s="1"/>
  <c r="AD1027" i="5"/>
  <c r="AD1053" i="5" s="1"/>
  <c r="AP741" i="5"/>
  <c r="AP731" i="5"/>
  <c r="H754" i="5"/>
  <c r="K797" i="5"/>
  <c r="D86" i="18"/>
  <c r="AN12" i="18"/>
  <c r="U1039" i="5"/>
  <c r="U1040" i="5" s="1"/>
  <c r="V1038" i="5"/>
  <c r="BG983" i="5"/>
  <c r="BG719" i="5"/>
  <c r="AP1013" i="5"/>
  <c r="AP1015" i="5" s="1"/>
  <c r="E62" i="21"/>
  <c r="BD21" i="18"/>
  <c r="H121" i="18" s="1"/>
  <c r="BF748" i="5"/>
  <c r="BF747" i="5"/>
  <c r="H120" i="21"/>
  <c r="E120" i="21" s="1"/>
  <c r="AQ1056" i="5"/>
  <c r="X810" i="5"/>
  <c r="X809" i="5"/>
  <c r="BG859" i="5"/>
  <c r="BG853" i="5"/>
  <c r="R804" i="5"/>
  <c r="R805" i="5" s="1"/>
  <c r="S801" i="5" s="1"/>
  <c r="I62" i="21"/>
  <c r="I71" i="21" s="1"/>
  <c r="X811" i="5" l="1"/>
  <c r="X812" i="5" s="1"/>
  <c r="Y808" i="5" s="1"/>
  <c r="Y810" i="5" s="1"/>
  <c r="J59" i="21"/>
  <c r="J60" i="21"/>
  <c r="J58" i="21"/>
  <c r="J62" i="21" s="1"/>
  <c r="J71" i="21" s="1"/>
  <c r="J75" i="21" s="1"/>
  <c r="J119" i="21"/>
  <c r="I76" i="21"/>
  <c r="I75" i="21"/>
  <c r="I74" i="21"/>
  <c r="I78" i="21" s="1"/>
  <c r="I120" i="21"/>
  <c r="AE1027" i="5"/>
  <c r="AE1053" i="5" s="1"/>
  <c r="AE1029" i="5"/>
  <c r="AE1044" i="5" s="1"/>
  <c r="K798" i="5"/>
  <c r="AF1030" i="5"/>
  <c r="AF1026" i="5"/>
  <c r="P41" i="21"/>
  <c r="Q36" i="21" s="1"/>
  <c r="P38" i="21"/>
  <c r="K53" i="21"/>
  <c r="K68" i="21"/>
  <c r="K39" i="21"/>
  <c r="K30" i="21"/>
  <c r="K31" i="21"/>
  <c r="E78" i="21"/>
  <c r="H82" i="21"/>
  <c r="E82" i="21" s="1"/>
  <c r="H83" i="21"/>
  <c r="E83" i="21" s="1"/>
  <c r="H81" i="21"/>
  <c r="E81" i="21" s="1"/>
  <c r="L18" i="21"/>
  <c r="H1057" i="5"/>
  <c r="H1058" i="5" s="1"/>
  <c r="H756" i="5"/>
  <c r="P67" i="21"/>
  <c r="P72" i="21"/>
  <c r="Q65" i="21" s="1"/>
  <c r="J1013" i="5"/>
  <c r="J1046" i="5"/>
  <c r="J1056" i="5"/>
  <c r="BG994" i="5"/>
  <c r="BG984" i="5"/>
  <c r="BG986" i="5" s="1"/>
  <c r="I1022" i="5"/>
  <c r="I1024" i="5" s="1"/>
  <c r="I1033" i="5" s="1"/>
  <c r="I1051" i="5" s="1"/>
  <c r="J1016" i="5"/>
  <c r="Q27" i="21"/>
  <c r="R23" i="21" s="1"/>
  <c r="Q25" i="21"/>
  <c r="K29" i="21"/>
  <c r="AB1036" i="5"/>
  <c r="AC1035" i="5"/>
  <c r="V1039" i="5"/>
  <c r="V1040" i="5" s="1"/>
  <c r="W1038" i="5"/>
  <c r="CI739" i="5"/>
  <c r="CH736" i="5"/>
  <c r="CF14" i="18" s="1"/>
  <c r="L164" i="18" s="1"/>
  <c r="I761" i="5"/>
  <c r="J5" i="14" s="1"/>
  <c r="J6" i="14" s="1"/>
  <c r="I724" i="5"/>
  <c r="BH8" i="14"/>
  <c r="BG721" i="5"/>
  <c r="J817" i="5"/>
  <c r="J823" i="5" s="1"/>
  <c r="J858" i="5" s="1"/>
  <c r="J816" i="5"/>
  <c r="J821" i="5"/>
  <c r="J856" i="5" s="1"/>
  <c r="AQ859" i="5"/>
  <c r="AQ839" i="5"/>
  <c r="K117" i="21"/>
  <c r="AP744" i="5"/>
  <c r="AP746" i="5" s="1"/>
  <c r="AP757" i="5"/>
  <c r="P56" i="21"/>
  <c r="Q50" i="21" s="1"/>
  <c r="P52" i="21"/>
  <c r="I741" i="5"/>
  <c r="I731" i="5"/>
  <c r="I740" i="5" s="1"/>
  <c r="E74" i="21"/>
  <c r="AQ983" i="5"/>
  <c r="AQ719" i="5"/>
  <c r="AO755" i="5"/>
  <c r="J7" i="14"/>
  <c r="E75" i="21"/>
  <c r="D87" i="18"/>
  <c r="AN16" i="18"/>
  <c r="AD1032" i="5"/>
  <c r="R1049" i="5"/>
  <c r="R1050" i="5" s="1"/>
  <c r="S1043" i="5"/>
  <c r="S803" i="5"/>
  <c r="S802" i="5"/>
  <c r="BH849" i="5"/>
  <c r="BG860" i="5"/>
  <c r="AS89" i="21"/>
  <c r="AS17" i="21"/>
  <c r="AS16" i="21"/>
  <c r="E76" i="21"/>
  <c r="H116" i="18"/>
  <c r="BD19" i="18"/>
  <c r="J120" i="21" l="1"/>
  <c r="J74" i="21"/>
  <c r="J78" i="21" s="1"/>
  <c r="J76" i="21"/>
  <c r="Y809" i="5"/>
  <c r="Y811" i="5" s="1"/>
  <c r="Y812" i="5" s="1"/>
  <c r="Z808" i="5" s="1"/>
  <c r="Z810" i="5" s="1"/>
  <c r="H105" i="21"/>
  <c r="H106" i="21"/>
  <c r="H96" i="21"/>
  <c r="C98" i="21" s="1"/>
  <c r="C114" i="21" s="1"/>
  <c r="CI736" i="5"/>
  <c r="CG14" i="18" s="1"/>
  <c r="M164" i="18" s="1"/>
  <c r="CJ739" i="5"/>
  <c r="H767" i="5"/>
  <c r="H755" i="5"/>
  <c r="AE1032" i="5"/>
  <c r="I83" i="21"/>
  <c r="I106" i="21" s="1"/>
  <c r="I82" i="21"/>
  <c r="I105" i="21" s="1"/>
  <c r="I81" i="21"/>
  <c r="I96" i="21" s="1"/>
  <c r="W1039" i="5"/>
  <c r="W1040" i="5" s="1"/>
  <c r="X1038" i="5"/>
  <c r="H766" i="5"/>
  <c r="AQ994" i="5"/>
  <c r="AQ984" i="5"/>
  <c r="AQ986" i="5" s="1"/>
  <c r="J818" i="5"/>
  <c r="J822" i="5"/>
  <c r="J857" i="5" s="1"/>
  <c r="L89" i="21"/>
  <c r="L17" i="21"/>
  <c r="L16" i="21"/>
  <c r="J983" i="5"/>
  <c r="J719" i="5"/>
  <c r="BG998" i="5"/>
  <c r="BH1007" i="5"/>
  <c r="Q41" i="21"/>
  <c r="R36" i="21" s="1"/>
  <c r="Q38" i="21"/>
  <c r="I744" i="5"/>
  <c r="I746" i="5" s="1"/>
  <c r="I757" i="5"/>
  <c r="AR835" i="5"/>
  <c r="AQ860" i="5"/>
  <c r="AF1027" i="5"/>
  <c r="AF1029" i="5"/>
  <c r="AF1044" i="5" s="1"/>
  <c r="I737" i="5"/>
  <c r="G15" i="18" s="1"/>
  <c r="AC1036" i="5"/>
  <c r="AD1035" i="5"/>
  <c r="H85" i="21"/>
  <c r="E85" i="21" s="1"/>
  <c r="AG1030" i="5"/>
  <c r="AG1026" i="5"/>
  <c r="AR8" i="14"/>
  <c r="AQ721" i="5"/>
  <c r="H119" i="18"/>
  <c r="BD22" i="18"/>
  <c r="H122" i="18" s="1"/>
  <c r="AS20" i="21"/>
  <c r="AS24" i="21" s="1"/>
  <c r="AS104" i="21" s="1"/>
  <c r="AS107" i="21" s="1"/>
  <c r="S1049" i="5"/>
  <c r="S1050" i="5" s="1"/>
  <c r="T1043" i="5"/>
  <c r="BG761" i="5"/>
  <c r="BH5" i="14" s="1"/>
  <c r="BH6" i="14" s="1"/>
  <c r="BG724" i="5"/>
  <c r="Q52" i="21"/>
  <c r="Q56" i="21"/>
  <c r="R50" i="21" s="1"/>
  <c r="K33" i="21"/>
  <c r="K40" i="21" s="1"/>
  <c r="L794" i="5"/>
  <c r="BE11" i="18"/>
  <c r="BG722" i="5"/>
  <c r="BH7" i="14" s="1"/>
  <c r="BG725" i="5"/>
  <c r="BH851" i="5"/>
  <c r="BH856" i="5"/>
  <c r="BG1008" i="5"/>
  <c r="D91" i="18"/>
  <c r="AN19" i="18"/>
  <c r="S804" i="5"/>
  <c r="S805" i="5" s="1"/>
  <c r="T801" i="5" s="1"/>
  <c r="AN21" i="18"/>
  <c r="D96" i="18" s="1"/>
  <c r="AP748" i="5"/>
  <c r="AP747" i="5"/>
  <c r="R25" i="21"/>
  <c r="R27" i="21"/>
  <c r="S23" i="21" s="1"/>
  <c r="Q72" i="21"/>
  <c r="R65" i="21" s="1"/>
  <c r="Q67" i="21"/>
  <c r="C97" i="21" l="1"/>
  <c r="I85" i="21"/>
  <c r="Z809" i="5"/>
  <c r="Z811" i="5" s="1"/>
  <c r="Z812" i="5" s="1"/>
  <c r="AA808" i="5" s="1"/>
  <c r="AA810" i="5" s="1"/>
  <c r="AF1032" i="5"/>
  <c r="R72" i="21"/>
  <c r="S65" i="21" s="1"/>
  <c r="R67" i="21"/>
  <c r="R38" i="21"/>
  <c r="R41" i="21"/>
  <c r="S36" i="21" s="1"/>
  <c r="J824" i="5"/>
  <c r="J859" i="5" s="1"/>
  <c r="J819" i="5"/>
  <c r="J82" i="21"/>
  <c r="J105" i="21" s="1"/>
  <c r="J83" i="21"/>
  <c r="J106" i="21" s="1"/>
  <c r="J81" i="21"/>
  <c r="J96" i="21" s="1"/>
  <c r="AF1053" i="5"/>
  <c r="T803" i="5"/>
  <c r="T802" i="5"/>
  <c r="AG1029" i="5"/>
  <c r="AG1044" i="5" s="1"/>
  <c r="AG1027" i="5"/>
  <c r="BH1056" i="5"/>
  <c r="BH1058" i="5" s="1"/>
  <c r="AQ998" i="5"/>
  <c r="AR1007" i="5"/>
  <c r="AH1030" i="5"/>
  <c r="AH1026" i="5"/>
  <c r="CJ736" i="5"/>
  <c r="CH14" i="18" s="1"/>
  <c r="N164" i="18" s="1"/>
  <c r="CK739" i="5"/>
  <c r="L796" i="5"/>
  <c r="I111" i="18"/>
  <c r="BE12" i="18"/>
  <c r="S25" i="21"/>
  <c r="S27" i="21"/>
  <c r="T23" i="21" s="1"/>
  <c r="X1039" i="5"/>
  <c r="X1040" i="5" s="1"/>
  <c r="Y1038" i="5"/>
  <c r="G21" i="18"/>
  <c r="I748" i="5"/>
  <c r="I747" i="5"/>
  <c r="T1049" i="5"/>
  <c r="T1050" i="5" s="1"/>
  <c r="U1043" i="5"/>
  <c r="AD1036" i="5"/>
  <c r="AE1035" i="5"/>
  <c r="AQ761" i="5"/>
  <c r="AR5" i="14" s="1"/>
  <c r="AR6" i="14" s="1"/>
  <c r="AQ724" i="5"/>
  <c r="K8" i="14"/>
  <c r="J721" i="5"/>
  <c r="BG741" i="5"/>
  <c r="BG744" i="5" s="1"/>
  <c r="BG746" i="5" s="1"/>
  <c r="BG731" i="5"/>
  <c r="BG1013" i="5"/>
  <c r="BG1015" i="5" s="1"/>
  <c r="AP754" i="5"/>
  <c r="AS66" i="21"/>
  <c r="AS37" i="21"/>
  <c r="AS51" i="21"/>
  <c r="AR837" i="5"/>
  <c r="AR856" i="5"/>
  <c r="AQ1008" i="5"/>
  <c r="J994" i="5"/>
  <c r="J984" i="5"/>
  <c r="J986" i="5" s="1"/>
  <c r="J1045" i="5" s="1"/>
  <c r="AO11" i="18"/>
  <c r="AQ722" i="5"/>
  <c r="AR7" i="14" s="1"/>
  <c r="AQ725" i="5"/>
  <c r="D94" i="18"/>
  <c r="AN22" i="18"/>
  <c r="D97" i="18" s="1"/>
  <c r="K69" i="21"/>
  <c r="K54" i="21"/>
  <c r="K44" i="21"/>
  <c r="K45" i="21"/>
  <c r="K118" i="21"/>
  <c r="K43" i="21"/>
  <c r="BH858" i="5"/>
  <c r="BH852" i="5"/>
  <c r="L20" i="21"/>
  <c r="L24" i="21" s="1"/>
  <c r="L104" i="21" s="1"/>
  <c r="L107" i="21" s="1"/>
  <c r="R52" i="21"/>
  <c r="R56" i="21"/>
  <c r="S50" i="21" s="1"/>
  <c r="AG1032" i="5" l="1"/>
  <c r="AG1053" i="5"/>
  <c r="AA809" i="5"/>
  <c r="AA811" i="5" s="1"/>
  <c r="AA812" i="5" s="1"/>
  <c r="AB808" i="5" s="1"/>
  <c r="AB810" i="5" s="1"/>
  <c r="J85" i="21"/>
  <c r="AI1026" i="5"/>
  <c r="AI1030" i="5"/>
  <c r="T804" i="5"/>
  <c r="T805" i="5" s="1"/>
  <c r="U801" i="5" s="1"/>
  <c r="T25" i="21"/>
  <c r="T27" i="21"/>
  <c r="U23" i="21" s="1"/>
  <c r="AQ741" i="5"/>
  <c r="AQ731" i="5"/>
  <c r="AR1056" i="5"/>
  <c r="AT18" i="21"/>
  <c r="AP1057" i="5"/>
  <c r="AP1058" i="5" s="1"/>
  <c r="AP756" i="5"/>
  <c r="S72" i="21"/>
  <c r="T65" i="21" s="1"/>
  <c r="S67" i="21"/>
  <c r="I112" i="18"/>
  <c r="BE16" i="18"/>
  <c r="AQ1013" i="5"/>
  <c r="AQ1015" i="5" s="1"/>
  <c r="U1049" i="5"/>
  <c r="U1050" i="5" s="1"/>
  <c r="V1043" i="5"/>
  <c r="I754" i="5"/>
  <c r="L797" i="5"/>
  <c r="AE1036" i="5"/>
  <c r="AF1035" i="5"/>
  <c r="E86" i="18"/>
  <c r="AO12" i="18"/>
  <c r="S52" i="21"/>
  <c r="S56" i="21"/>
  <c r="T50" i="21" s="1"/>
  <c r="AR858" i="5"/>
  <c r="AR838" i="5"/>
  <c r="BE21" i="18"/>
  <c r="I121" i="18" s="1"/>
  <c r="BG748" i="5"/>
  <c r="BG747" i="5"/>
  <c r="K815" i="5"/>
  <c r="J825" i="5"/>
  <c r="J860" i="5" s="1"/>
  <c r="BH859" i="5"/>
  <c r="BH853" i="5"/>
  <c r="BH983" i="5"/>
  <c r="BH719" i="5"/>
  <c r="H11" i="18"/>
  <c r="H12" i="18" s="1"/>
  <c r="H16" i="18" s="1"/>
  <c r="H19" i="18" s="1"/>
  <c r="H22" i="18" s="1"/>
  <c r="J722" i="5"/>
  <c r="J725" i="5"/>
  <c r="CK736" i="5"/>
  <c r="CI14" i="18" s="1"/>
  <c r="C189" i="18" s="1"/>
  <c r="CL739" i="5"/>
  <c r="J998" i="5"/>
  <c r="J1015" i="5" s="1"/>
  <c r="J1017" i="5" s="1"/>
  <c r="K1007" i="5"/>
  <c r="K47" i="21"/>
  <c r="K55" i="21" s="1"/>
  <c r="K119" i="21" s="1"/>
  <c r="Y1039" i="5"/>
  <c r="Y1040" i="5" s="1"/>
  <c r="Z1038" i="5"/>
  <c r="S38" i="21"/>
  <c r="S41" i="21"/>
  <c r="T36" i="21" s="1"/>
  <c r="L66" i="21"/>
  <c r="L51" i="21"/>
  <c r="L37" i="21"/>
  <c r="L26" i="21"/>
  <c r="L117" i="21" s="1"/>
  <c r="AH1027" i="5"/>
  <c r="AH1053" i="5" s="1"/>
  <c r="AH1029" i="5"/>
  <c r="AH1044" i="5" s="1"/>
  <c r="AB809" i="5" l="1"/>
  <c r="AB811" i="5" s="1"/>
  <c r="AB812" i="5" s="1"/>
  <c r="AC808" i="5" s="1"/>
  <c r="AC810" i="5" s="1"/>
  <c r="L29" i="21"/>
  <c r="L33" i="21" s="1"/>
  <c r="AP755" i="5"/>
  <c r="K817" i="5"/>
  <c r="K823" i="5" s="1"/>
  <c r="K858" i="5" s="1"/>
  <c r="K816" i="5"/>
  <c r="K821" i="5"/>
  <c r="K856" i="5" s="1"/>
  <c r="AT89" i="21"/>
  <c r="AT17" i="21"/>
  <c r="AT16" i="21"/>
  <c r="U803" i="5"/>
  <c r="U802" i="5"/>
  <c r="E87" i="18"/>
  <c r="AO16" i="18"/>
  <c r="AJ1030" i="5"/>
  <c r="AJ1026" i="5"/>
  <c r="J741" i="5"/>
  <c r="J731" i="5"/>
  <c r="J740" i="5" s="1"/>
  <c r="AI1027" i="5"/>
  <c r="AI1029" i="5"/>
  <c r="AI1044" i="5" s="1"/>
  <c r="K70" i="21"/>
  <c r="K60" i="21"/>
  <c r="K59" i="21"/>
  <c r="K58" i="21"/>
  <c r="AH1032" i="5"/>
  <c r="Z1039" i="5"/>
  <c r="Z1040" i="5" s="1"/>
  <c r="AA1038" i="5"/>
  <c r="J761" i="5"/>
  <c r="K5" i="14" s="1"/>
  <c r="K6" i="14" s="1"/>
  <c r="J724" i="5"/>
  <c r="W1043" i="5"/>
  <c r="V1049" i="5"/>
  <c r="V1050" i="5" s="1"/>
  <c r="CM739" i="5"/>
  <c r="CL736" i="5"/>
  <c r="CJ14" i="18" s="1"/>
  <c r="D189" i="18" s="1"/>
  <c r="K7" i="14"/>
  <c r="AR859" i="5"/>
  <c r="AR839" i="5"/>
  <c r="AF1036" i="5"/>
  <c r="AG1035" i="5"/>
  <c r="AR983" i="5"/>
  <c r="AR719" i="5"/>
  <c r="I116" i="18"/>
  <c r="BE19" i="18"/>
  <c r="T41" i="21"/>
  <c r="U36" i="21" s="1"/>
  <c r="T38" i="21"/>
  <c r="L68" i="21"/>
  <c r="L53" i="21"/>
  <c r="L39" i="21"/>
  <c r="L31" i="21"/>
  <c r="L30" i="21"/>
  <c r="L798" i="5"/>
  <c r="K1056" i="5"/>
  <c r="K1013" i="5"/>
  <c r="K1046" i="5"/>
  <c r="BI8" i="14"/>
  <c r="BH721" i="5"/>
  <c r="J1022" i="5"/>
  <c r="J1024" i="5" s="1"/>
  <c r="J1033" i="5" s="1"/>
  <c r="J1051" i="5" s="1"/>
  <c r="K1016" i="5"/>
  <c r="BH994" i="5"/>
  <c r="BH984" i="5"/>
  <c r="BH986" i="5" s="1"/>
  <c r="T56" i="21"/>
  <c r="U50" i="21" s="1"/>
  <c r="T52" i="21"/>
  <c r="M18" i="21"/>
  <c r="I1057" i="5"/>
  <c r="I1058" i="5" s="1"/>
  <c r="I756" i="5"/>
  <c r="AQ744" i="5"/>
  <c r="AQ746" i="5" s="1"/>
  <c r="AQ757" i="5"/>
  <c r="BI849" i="5"/>
  <c r="BH860" i="5"/>
  <c r="T72" i="21"/>
  <c r="U65" i="21" s="1"/>
  <c r="T67" i="21"/>
  <c r="U25" i="21"/>
  <c r="U27" i="21"/>
  <c r="V23" i="21" s="1"/>
  <c r="AI1032" i="5" l="1"/>
  <c r="AC809" i="5"/>
  <c r="AC811" i="5" s="1"/>
  <c r="AC812" i="5" s="1"/>
  <c r="AD808" i="5" s="1"/>
  <c r="AD810" i="5" s="1"/>
  <c r="AA1039" i="5"/>
  <c r="AA1040" i="5" s="1"/>
  <c r="AB1038" i="5"/>
  <c r="J737" i="5"/>
  <c r="H15" i="18" s="1"/>
  <c r="J744" i="5"/>
  <c r="J746" i="5" s="1"/>
  <c r="J757" i="5"/>
  <c r="AJ1027" i="5"/>
  <c r="AJ1053" i="5" s="1"/>
  <c r="AJ1029" i="5"/>
  <c r="AJ1044" i="5" s="1"/>
  <c r="K818" i="5"/>
  <c r="K822" i="5"/>
  <c r="K857" i="5" s="1"/>
  <c r="AK1026" i="5"/>
  <c r="AK1030" i="5"/>
  <c r="K983" i="5"/>
  <c r="K719" i="5"/>
  <c r="AO19" i="18"/>
  <c r="E91" i="18"/>
  <c r="BH761" i="5"/>
  <c r="BI5" i="14" s="1"/>
  <c r="BI6" i="14" s="1"/>
  <c r="BH724" i="5"/>
  <c r="BI851" i="5"/>
  <c r="BI856" i="5"/>
  <c r="BH1008" i="5"/>
  <c r="U804" i="5"/>
  <c r="U805" i="5" s="1"/>
  <c r="V801" i="5" s="1"/>
  <c r="U41" i="21"/>
  <c r="V36" i="21" s="1"/>
  <c r="U38" i="21"/>
  <c r="M794" i="5"/>
  <c r="AS8" i="14"/>
  <c r="AR721" i="5"/>
  <c r="CN739" i="5"/>
  <c r="CM736" i="5"/>
  <c r="CK14" i="18" s="1"/>
  <c r="E189" i="18" s="1"/>
  <c r="U56" i="21"/>
  <c r="V50" i="21" s="1"/>
  <c r="U52" i="21"/>
  <c r="I119" i="18"/>
  <c r="BE22" i="18"/>
  <c r="I122" i="18" s="1"/>
  <c r="K62" i="21"/>
  <c r="V25" i="21"/>
  <c r="V27" i="21"/>
  <c r="W23" i="21" s="1"/>
  <c r="BF11" i="18"/>
  <c r="BH722" i="5"/>
  <c r="BI7" i="14" s="1"/>
  <c r="BH725" i="5"/>
  <c r="AR994" i="5"/>
  <c r="AR984" i="5"/>
  <c r="AR986" i="5" s="1"/>
  <c r="AI1053" i="5"/>
  <c r="U72" i="21"/>
  <c r="V65" i="21" s="1"/>
  <c r="U67" i="21"/>
  <c r="AO21" i="18"/>
  <c r="E96" i="18" s="1"/>
  <c r="AQ748" i="5"/>
  <c r="AQ747" i="5"/>
  <c r="I767" i="5"/>
  <c r="I755" i="5"/>
  <c r="I766" i="5"/>
  <c r="AG1036" i="5"/>
  <c r="AH1035" i="5"/>
  <c r="X1043" i="5"/>
  <c r="W1049" i="5"/>
  <c r="W1050" i="5" s="1"/>
  <c r="AT20" i="21"/>
  <c r="AT24" i="21" s="1"/>
  <c r="BH998" i="5"/>
  <c r="BI1007" i="5"/>
  <c r="M89" i="21"/>
  <c r="M17" i="21"/>
  <c r="M16" i="21"/>
  <c r="L40" i="21"/>
  <c r="AR860" i="5"/>
  <c r="AS835" i="5"/>
  <c r="AD809" i="5" l="1"/>
  <c r="AD811" i="5" s="1"/>
  <c r="AD812" i="5" s="1"/>
  <c r="AE808" i="5" s="1"/>
  <c r="AE810" i="5" s="1"/>
  <c r="BH1013" i="5"/>
  <c r="BH1015" i="5" s="1"/>
  <c r="AP11" i="18"/>
  <c r="AR722" i="5"/>
  <c r="AS7" i="14" s="1"/>
  <c r="AR725" i="5"/>
  <c r="AL1030" i="5"/>
  <c r="AL1026" i="5"/>
  <c r="L69" i="21"/>
  <c r="L54" i="21"/>
  <c r="L44" i="21"/>
  <c r="L45" i="21"/>
  <c r="L43" i="21"/>
  <c r="AH1036" i="5"/>
  <c r="AI1035" i="5"/>
  <c r="BI858" i="5"/>
  <c r="BI852" i="5"/>
  <c r="AK1027" i="5"/>
  <c r="AK1053" i="5" s="1"/>
  <c r="AK1029" i="5"/>
  <c r="AK1044" i="5" s="1"/>
  <c r="AB1039" i="5"/>
  <c r="AB1040" i="5" s="1"/>
  <c r="AC1038" i="5"/>
  <c r="M796" i="5"/>
  <c r="CO739" i="5"/>
  <c r="CN736" i="5"/>
  <c r="CL14" i="18" s="1"/>
  <c r="F189" i="18" s="1"/>
  <c r="M20" i="21"/>
  <c r="M24" i="21" s="1"/>
  <c r="M104" i="21" s="1"/>
  <c r="M107" i="21" s="1"/>
  <c r="V72" i="21"/>
  <c r="W65" i="21" s="1"/>
  <c r="V67" i="21"/>
  <c r="AR998" i="5"/>
  <c r="AS1007" i="5"/>
  <c r="K824" i="5"/>
  <c r="K859" i="5" s="1"/>
  <c r="K819" i="5"/>
  <c r="X1049" i="5"/>
  <c r="X1050" i="5" s="1"/>
  <c r="Y1043" i="5"/>
  <c r="V41" i="21"/>
  <c r="W36" i="21" s="1"/>
  <c r="V38" i="21"/>
  <c r="K994" i="5"/>
  <c r="K984" i="5"/>
  <c r="K986" i="5" s="1"/>
  <c r="K1045" i="5" s="1"/>
  <c r="V56" i="21"/>
  <c r="W50" i="21" s="1"/>
  <c r="V52" i="21"/>
  <c r="AJ1032" i="5"/>
  <c r="BI1056" i="5"/>
  <c r="BI1058" i="5" s="1"/>
  <c r="AS837" i="5"/>
  <c r="AS856" i="5"/>
  <c r="AR1008" i="5"/>
  <c r="AQ754" i="5"/>
  <c r="J111" i="18"/>
  <c r="BF12" i="18"/>
  <c r="AT51" i="21"/>
  <c r="AT66" i="21"/>
  <c r="AT37" i="21"/>
  <c r="AT104" i="21"/>
  <c r="AT107" i="21" s="1"/>
  <c r="BH741" i="5"/>
  <c r="BH744" i="5" s="1"/>
  <c r="BH746" i="5" s="1"/>
  <c r="BH731" i="5"/>
  <c r="AR761" i="5"/>
  <c r="AS5" i="14" s="1"/>
  <c r="AS6" i="14" s="1"/>
  <c r="AR724" i="5"/>
  <c r="W27" i="21"/>
  <c r="X23" i="21" s="1"/>
  <c r="W25" i="21"/>
  <c r="K71" i="21"/>
  <c r="E94" i="18"/>
  <c r="AO22" i="18"/>
  <c r="E97" i="18" s="1"/>
  <c r="V803" i="5"/>
  <c r="V802" i="5"/>
  <c r="L8" i="14"/>
  <c r="K721" i="5"/>
  <c r="H21" i="18"/>
  <c r="J748" i="5"/>
  <c r="J747" i="5"/>
  <c r="L118" i="21"/>
  <c r="AK1032" i="5" l="1"/>
  <c r="AE809" i="5"/>
  <c r="AE811" i="5" s="1"/>
  <c r="AE812" i="5" s="1"/>
  <c r="AF808" i="5" s="1"/>
  <c r="AF810" i="5" s="1"/>
  <c r="BI859" i="5"/>
  <c r="BI853" i="5"/>
  <c r="J754" i="5"/>
  <c r="F86" i="18"/>
  <c r="AP12" i="18"/>
  <c r="AR741" i="5"/>
  <c r="AR731" i="5"/>
  <c r="M797" i="5"/>
  <c r="K76" i="21"/>
  <c r="K75" i="21"/>
  <c r="K74" i="21"/>
  <c r="K120" i="21"/>
  <c r="BI983" i="5"/>
  <c r="BI719" i="5"/>
  <c r="L815" i="5"/>
  <c r="K825" i="5"/>
  <c r="K860" i="5" s="1"/>
  <c r="AS1056" i="5"/>
  <c r="L47" i="21"/>
  <c r="L55" i="21" s="1"/>
  <c r="L119" i="21" s="1"/>
  <c r="CP739" i="5"/>
  <c r="CO736" i="5"/>
  <c r="CM14" i="18" s="1"/>
  <c r="G189" i="18" s="1"/>
  <c r="AU18" i="21"/>
  <c r="AQ1057" i="5"/>
  <c r="AQ1058" i="5" s="1"/>
  <c r="AQ756" i="5"/>
  <c r="AC1039" i="5"/>
  <c r="AC1040" i="5" s="1"/>
  <c r="AD1038" i="5"/>
  <c r="V804" i="5"/>
  <c r="V805" i="5" s="1"/>
  <c r="W801" i="5" s="1"/>
  <c r="AR1013" i="5"/>
  <c r="AR1015" i="5" s="1"/>
  <c r="I11" i="18"/>
  <c r="I12" i="18" s="1"/>
  <c r="I16" i="18" s="1"/>
  <c r="I19" i="18" s="1"/>
  <c r="I22" i="18" s="1"/>
  <c r="K722" i="5"/>
  <c r="K725" i="5"/>
  <c r="BF21" i="18"/>
  <c r="J121" i="18" s="1"/>
  <c r="BH748" i="5"/>
  <c r="BH747" i="5"/>
  <c r="K998" i="5"/>
  <c r="K1015" i="5" s="1"/>
  <c r="K1017" i="5" s="1"/>
  <c r="L1007" i="5"/>
  <c r="Z1043" i="5"/>
  <c r="Y1049" i="5"/>
  <c r="Y1050" i="5" s="1"/>
  <c r="W72" i="21"/>
  <c r="X65" i="21" s="1"/>
  <c r="W67" i="21"/>
  <c r="X25" i="21"/>
  <c r="X27" i="21"/>
  <c r="Y23" i="21" s="1"/>
  <c r="W56" i="21"/>
  <c r="X50" i="21" s="1"/>
  <c r="W52" i="21"/>
  <c r="AS858" i="5"/>
  <c r="AS838" i="5"/>
  <c r="AL1027" i="5"/>
  <c r="AL1053" i="5" s="1"/>
  <c r="AL1029" i="5"/>
  <c r="AL1044" i="5" s="1"/>
  <c r="AI1036" i="5"/>
  <c r="AJ1035" i="5"/>
  <c r="J112" i="18"/>
  <c r="BF16" i="18"/>
  <c r="W41" i="21"/>
  <c r="X36" i="21" s="1"/>
  <c r="W38" i="21"/>
  <c r="M66" i="21"/>
  <c r="M51" i="21"/>
  <c r="M37" i="21"/>
  <c r="M26" i="21"/>
  <c r="M117" i="21" s="1"/>
  <c r="AM1026" i="5"/>
  <c r="AM1030" i="5"/>
  <c r="AL1032" i="5" l="1"/>
  <c r="AF809" i="5"/>
  <c r="AF811" i="5" s="1"/>
  <c r="AF812" i="5" s="1"/>
  <c r="AG808" i="5" s="1"/>
  <c r="AG810" i="5" s="1"/>
  <c r="K78" i="21"/>
  <c r="BJ849" i="5"/>
  <c r="BI860" i="5"/>
  <c r="Y25" i="21"/>
  <c r="Y27" i="21"/>
  <c r="Z23" i="21" s="1"/>
  <c r="L1046" i="5"/>
  <c r="L1056" i="5"/>
  <c r="L1013" i="5"/>
  <c r="X52" i="21"/>
  <c r="X56" i="21"/>
  <c r="Y50" i="21" s="1"/>
  <c r="M798" i="5"/>
  <c r="K1022" i="5"/>
  <c r="K1024" i="5" s="1"/>
  <c r="K1033" i="5" s="1"/>
  <c r="K1051" i="5" s="1"/>
  <c r="L1016" i="5"/>
  <c r="M68" i="21"/>
  <c r="M53" i="21"/>
  <c r="M39" i="21"/>
  <c r="M31" i="21"/>
  <c r="M30" i="21"/>
  <c r="AA1043" i="5"/>
  <c r="Z1049" i="5"/>
  <c r="Z1050" i="5" s="1"/>
  <c r="L70" i="21"/>
  <c r="L60" i="21"/>
  <c r="L59" i="21"/>
  <c r="L58" i="21"/>
  <c r="L62" i="21" s="1"/>
  <c r="M29" i="21"/>
  <c r="AS859" i="5"/>
  <c r="AS839" i="5"/>
  <c r="AS983" i="5"/>
  <c r="AS719" i="5"/>
  <c r="W803" i="5"/>
  <c r="W802" i="5"/>
  <c r="AR744" i="5"/>
  <c r="AR746" i="5" s="1"/>
  <c r="AR757" i="5"/>
  <c r="AD1039" i="5"/>
  <c r="AD1040" i="5" s="1"/>
  <c r="AE1038" i="5"/>
  <c r="K761" i="5"/>
  <c r="L5" i="14" s="1"/>
  <c r="L6" i="14" s="1"/>
  <c r="K724" i="5"/>
  <c r="F87" i="18"/>
  <c r="AP16" i="18"/>
  <c r="AN1026" i="5"/>
  <c r="AN1030" i="5"/>
  <c r="L817" i="5"/>
  <c r="L823" i="5" s="1"/>
  <c r="L858" i="5" s="1"/>
  <c r="L816" i="5"/>
  <c r="L821" i="5"/>
  <c r="L856" i="5" s="1"/>
  <c r="AJ1036" i="5"/>
  <c r="AK1035" i="5"/>
  <c r="CQ739" i="5"/>
  <c r="CP736" i="5"/>
  <c r="CN14" i="18" s="1"/>
  <c r="H189" i="18" s="1"/>
  <c r="X38" i="21"/>
  <c r="X41" i="21"/>
  <c r="Y36" i="21" s="1"/>
  <c r="AM1029" i="5"/>
  <c r="AM1044" i="5" s="1"/>
  <c r="AM1027" i="5"/>
  <c r="J116" i="18"/>
  <c r="BF19" i="18"/>
  <c r="X72" i="21"/>
  <c r="Y65" i="21" s="1"/>
  <c r="X67" i="21"/>
  <c r="K741" i="5"/>
  <c r="K731" i="5"/>
  <c r="K740" i="5" s="1"/>
  <c r="AQ755" i="5"/>
  <c r="BJ8" i="14"/>
  <c r="BI721" i="5"/>
  <c r="AU89" i="21"/>
  <c r="AU17" i="21"/>
  <c r="AU16" i="21"/>
  <c r="L7" i="14"/>
  <c r="BI994" i="5"/>
  <c r="BI984" i="5"/>
  <c r="BI986" i="5" s="1"/>
  <c r="N18" i="21"/>
  <c r="J1057" i="5"/>
  <c r="J1058" i="5" s="1"/>
  <c r="J756" i="5"/>
  <c r="AM1032" i="5" l="1"/>
  <c r="AM1053" i="5"/>
  <c r="AG809" i="5"/>
  <c r="AG811" i="5" s="1"/>
  <c r="AG812" i="5" s="1"/>
  <c r="AH808" i="5" s="1"/>
  <c r="AH810" i="5" s="1"/>
  <c r="L818" i="5"/>
  <c r="L822" i="5"/>
  <c r="L857" i="5" s="1"/>
  <c r="AT8" i="14"/>
  <c r="AS721" i="5"/>
  <c r="AB1043" i="5"/>
  <c r="AA1049" i="5"/>
  <c r="AA1050" i="5" s="1"/>
  <c r="BI761" i="5"/>
  <c r="BJ5" i="14" s="1"/>
  <c r="BJ6" i="14" s="1"/>
  <c r="BI724" i="5"/>
  <c r="K737" i="5"/>
  <c r="I15" i="18" s="1"/>
  <c r="AS994" i="5"/>
  <c r="AS984" i="5"/>
  <c r="AS986" i="5" s="1"/>
  <c r="Y52" i="21"/>
  <c r="Y56" i="21"/>
  <c r="Z50" i="21" s="1"/>
  <c r="BJ851" i="5"/>
  <c r="BJ856" i="5"/>
  <c r="BI1008" i="5"/>
  <c r="AS860" i="5"/>
  <c r="AT835" i="5"/>
  <c r="AP21" i="18"/>
  <c r="F96" i="18" s="1"/>
  <c r="AR748" i="5"/>
  <c r="AR747" i="5"/>
  <c r="CR739" i="5"/>
  <c r="CQ736" i="5"/>
  <c r="CO14" i="18" s="1"/>
  <c r="I189" i="18" s="1"/>
  <c r="K83" i="21"/>
  <c r="K106" i="21" s="1"/>
  <c r="K82" i="21"/>
  <c r="K105" i="21" s="1"/>
  <c r="K81" i="21"/>
  <c r="K96" i="21" s="1"/>
  <c r="AP19" i="18"/>
  <c r="F91" i="18"/>
  <c r="K744" i="5"/>
  <c r="K746" i="5" s="1"/>
  <c r="K757" i="5"/>
  <c r="Y72" i="21"/>
  <c r="Z65" i="21" s="1"/>
  <c r="Y67" i="21"/>
  <c r="AK1036" i="5"/>
  <c r="AL1035" i="5"/>
  <c r="AE1039" i="5"/>
  <c r="AE1040" i="5" s="1"/>
  <c r="AF1038" i="5"/>
  <c r="AU20" i="21"/>
  <c r="AU24" i="21" s="1"/>
  <c r="AU104" i="21" s="1"/>
  <c r="AU107" i="21" s="1"/>
  <c r="J119" i="18"/>
  <c r="BF22" i="18"/>
  <c r="J122" i="18" s="1"/>
  <c r="J767" i="5"/>
  <c r="J755" i="5"/>
  <c r="J766" i="5"/>
  <c r="M33" i="21"/>
  <c r="N89" i="21"/>
  <c r="N17" i="21"/>
  <c r="N16" i="21"/>
  <c r="BG11" i="18"/>
  <c r="BI722" i="5"/>
  <c r="BJ7" i="14" s="1"/>
  <c r="BI725" i="5"/>
  <c r="W804" i="5"/>
  <c r="W805" i="5" s="1"/>
  <c r="X801" i="5" s="1"/>
  <c r="Z27" i="21"/>
  <c r="AA23" i="21" s="1"/>
  <c r="Z25" i="21"/>
  <c r="L983" i="5"/>
  <c r="L719" i="5"/>
  <c r="BI998" i="5"/>
  <c r="BJ1007" i="5"/>
  <c r="AO1026" i="5"/>
  <c r="AO1030" i="5"/>
  <c r="L71" i="21"/>
  <c r="L120" i="21" s="1"/>
  <c r="Y38" i="21"/>
  <c r="Y41" i="21"/>
  <c r="Z36" i="21" s="1"/>
  <c r="AN1027" i="5"/>
  <c r="AN1053" i="5" s="1"/>
  <c r="AN1029" i="5"/>
  <c r="AN1044" i="5" s="1"/>
  <c r="N794" i="5"/>
  <c r="AH809" i="5" l="1"/>
  <c r="AH811" i="5" s="1"/>
  <c r="AH812" i="5" s="1"/>
  <c r="AI808" i="5" s="1"/>
  <c r="AI810" i="5" s="1"/>
  <c r="AN1032" i="5"/>
  <c r="AC1043" i="5"/>
  <c r="AB1049" i="5"/>
  <c r="AB1050" i="5" s="1"/>
  <c r="Z56" i="21"/>
  <c r="AA50" i="21" s="1"/>
  <c r="Z52" i="21"/>
  <c r="AQ11" i="18"/>
  <c r="AS722" i="5"/>
  <c r="AT7" i="14" s="1"/>
  <c r="AS725" i="5"/>
  <c r="Z72" i="21"/>
  <c r="AA65" i="21" s="1"/>
  <c r="Z67" i="21"/>
  <c r="AR754" i="5"/>
  <c r="M8" i="14"/>
  <c r="L721" i="5"/>
  <c r="Z41" i="21"/>
  <c r="AA36" i="21" s="1"/>
  <c r="Z38" i="21"/>
  <c r="L994" i="5"/>
  <c r="L984" i="5"/>
  <c r="L986" i="5" s="1"/>
  <c r="L1045" i="5" s="1"/>
  <c r="X803" i="5"/>
  <c r="X802" i="5"/>
  <c r="I21" i="18"/>
  <c r="K748" i="5"/>
  <c r="K747" i="5"/>
  <c r="L824" i="5"/>
  <c r="L859" i="5" s="1"/>
  <c r="L819" i="5"/>
  <c r="CS739" i="5"/>
  <c r="CR736" i="5"/>
  <c r="CP14" i="18" s="1"/>
  <c r="J189" i="18" s="1"/>
  <c r="BI741" i="5"/>
  <c r="BI744" i="5" s="1"/>
  <c r="BI746" i="5" s="1"/>
  <c r="BI731" i="5"/>
  <c r="K111" i="18"/>
  <c r="BG12" i="18"/>
  <c r="N20" i="21"/>
  <c r="N24" i="21" s="1"/>
  <c r="N104" i="21" s="1"/>
  <c r="N107" i="21" s="1"/>
  <c r="AU66" i="21"/>
  <c r="AU51" i="21"/>
  <c r="AU37" i="21"/>
  <c r="L75" i="21"/>
  <c r="L76" i="21"/>
  <c r="L74" i="21"/>
  <c r="AS761" i="5"/>
  <c r="AT5" i="14" s="1"/>
  <c r="AT6" i="14" s="1"/>
  <c r="AS724" i="5"/>
  <c r="AA27" i="21"/>
  <c r="AB23" i="21" s="1"/>
  <c r="AA25" i="21"/>
  <c r="AF1039" i="5"/>
  <c r="AF1040" i="5" s="1"/>
  <c r="AG1038" i="5"/>
  <c r="BI1013" i="5"/>
  <c r="BI1015" i="5" s="1"/>
  <c r="F94" i="18"/>
  <c r="AP22" i="18"/>
  <c r="F97" i="18" s="1"/>
  <c r="AT837" i="5"/>
  <c r="AT856" i="5"/>
  <c r="AS1008" i="5"/>
  <c r="AS998" i="5"/>
  <c r="AT1007" i="5"/>
  <c r="AP1026" i="5"/>
  <c r="AP1030" i="5"/>
  <c r="N796" i="5"/>
  <c r="AO1029" i="5"/>
  <c r="AO1044" i="5" s="1"/>
  <c r="AO1027" i="5"/>
  <c r="AO1053" i="5" s="1"/>
  <c r="BJ1056" i="5"/>
  <c r="BJ1058" i="5" s="1"/>
  <c r="AL1036" i="5"/>
  <c r="AM1035" i="5"/>
  <c r="K85" i="21"/>
  <c r="M40" i="21"/>
  <c r="BJ852" i="5"/>
  <c r="BJ858" i="5"/>
  <c r="AI809" i="5" l="1"/>
  <c r="AI811" i="5" s="1"/>
  <c r="AI812" i="5" s="1"/>
  <c r="AJ808" i="5" s="1"/>
  <c r="AJ810" i="5" s="1"/>
  <c r="AO1032" i="5"/>
  <c r="AA41" i="21"/>
  <c r="AB36" i="21" s="1"/>
  <c r="AA38" i="21"/>
  <c r="G86" i="18"/>
  <c r="AQ12" i="18"/>
  <c r="AP1027" i="5"/>
  <c r="AP1053" i="5" s="1"/>
  <c r="AP1029" i="5"/>
  <c r="AP1044" i="5" s="1"/>
  <c r="M815" i="5"/>
  <c r="L825" i="5"/>
  <c r="L860" i="5" s="1"/>
  <c r="J11" i="18"/>
  <c r="J12" i="18" s="1"/>
  <c r="J16" i="18" s="1"/>
  <c r="J19" i="18" s="1"/>
  <c r="J22" i="18" s="1"/>
  <c r="L722" i="5"/>
  <c r="L725" i="5"/>
  <c r="AA56" i="21"/>
  <c r="AB50" i="21" s="1"/>
  <c r="AA52" i="21"/>
  <c r="K754" i="5"/>
  <c r="AT1056" i="5"/>
  <c r="AS1013" i="5"/>
  <c r="AS1015" i="5" s="1"/>
  <c r="N66" i="21"/>
  <c r="N51" i="21"/>
  <c r="N37" i="21"/>
  <c r="N26" i="21"/>
  <c r="N117" i="21" s="1"/>
  <c r="AV18" i="21"/>
  <c r="AR1057" i="5"/>
  <c r="AR1058" i="5" s="1"/>
  <c r="AR756" i="5"/>
  <c r="AD1043" i="5"/>
  <c r="AC1049" i="5"/>
  <c r="AC1050" i="5" s="1"/>
  <c r="CS736" i="5"/>
  <c r="CQ14" i="18" s="1"/>
  <c r="K189" i="18" s="1"/>
  <c r="CT739" i="5"/>
  <c r="K112" i="18"/>
  <c r="BG16" i="18"/>
  <c r="BJ983" i="5"/>
  <c r="BJ719" i="5"/>
  <c r="M69" i="21"/>
  <c r="M54" i="21"/>
  <c r="M45" i="21"/>
  <c r="M44" i="21"/>
  <c r="M43" i="21"/>
  <c r="M118" i="21"/>
  <c r="AT858" i="5"/>
  <c r="AT838" i="5"/>
  <c r="AG1039" i="5"/>
  <c r="AG1040" i="5" s="1"/>
  <c r="AH1038" i="5"/>
  <c r="AB27" i="21"/>
  <c r="AC23" i="21" s="1"/>
  <c r="AB25" i="21"/>
  <c r="L78" i="21"/>
  <c r="AA67" i="21"/>
  <c r="AA72" i="21"/>
  <c r="AB65" i="21" s="1"/>
  <c r="AM1036" i="5"/>
  <c r="AN1035" i="5"/>
  <c r="BG21" i="18"/>
  <c r="K121" i="18" s="1"/>
  <c r="BI748" i="5"/>
  <c r="BI747" i="5"/>
  <c r="L998" i="5"/>
  <c r="L1015" i="5" s="1"/>
  <c r="L1017" i="5" s="1"/>
  <c r="M1007" i="5"/>
  <c r="AS741" i="5"/>
  <c r="AS731" i="5"/>
  <c r="BJ859" i="5"/>
  <c r="BJ853" i="5"/>
  <c r="X804" i="5"/>
  <c r="X805" i="5" s="1"/>
  <c r="Y801" i="5" s="1"/>
  <c r="N797" i="5"/>
  <c r="AQ1026" i="5"/>
  <c r="AQ1030" i="5"/>
  <c r="N29" i="21" l="1"/>
  <c r="N33" i="21" s="1"/>
  <c r="AP1032" i="5"/>
  <c r="AJ809" i="5"/>
  <c r="AJ811" i="5" s="1"/>
  <c r="AJ812" i="5" s="1"/>
  <c r="AK808" i="5" s="1"/>
  <c r="AT983" i="5"/>
  <c r="AT719" i="5"/>
  <c r="AT859" i="5"/>
  <c r="AT839" i="5"/>
  <c r="CU739" i="5"/>
  <c r="CT736" i="5"/>
  <c r="CR14" i="18" s="1"/>
  <c r="L189" i="18" s="1"/>
  <c r="G87" i="18"/>
  <c r="AQ16" i="18"/>
  <c r="AB56" i="21"/>
  <c r="AC50" i="21" s="1"/>
  <c r="AB52" i="21"/>
  <c r="AD1049" i="5"/>
  <c r="AD1050" i="5" s="1"/>
  <c r="AE1043" i="5"/>
  <c r="L741" i="5"/>
  <c r="L731" i="5"/>
  <c r="L740" i="5" s="1"/>
  <c r="AB41" i="21"/>
  <c r="AC36" i="21" s="1"/>
  <c r="AB38" i="21"/>
  <c r="M1056" i="5"/>
  <c r="M1046" i="5"/>
  <c r="M1013" i="5"/>
  <c r="M7" i="14"/>
  <c r="AR1030" i="5"/>
  <c r="AR1026" i="5"/>
  <c r="N798" i="5"/>
  <c r="M47" i="21"/>
  <c r="AR755" i="5"/>
  <c r="BK8" i="14"/>
  <c r="BJ721" i="5"/>
  <c r="AV89" i="21"/>
  <c r="AV16" i="21"/>
  <c r="AV17" i="21"/>
  <c r="L761" i="5"/>
  <c r="M5" i="14" s="1"/>
  <c r="M6" i="14" s="1"/>
  <c r="L724" i="5"/>
  <c r="L83" i="21"/>
  <c r="L106" i="21" s="1"/>
  <c r="L82" i="21"/>
  <c r="L105" i="21" s="1"/>
  <c r="L81" i="21"/>
  <c r="L96" i="21" s="1"/>
  <c r="Y803" i="5"/>
  <c r="Y802" i="5"/>
  <c r="AC27" i="21"/>
  <c r="AD23" i="21" s="1"/>
  <c r="AC25" i="21"/>
  <c r="BJ994" i="5"/>
  <c r="BJ984" i="5"/>
  <c r="BJ986" i="5" s="1"/>
  <c r="N68" i="21"/>
  <c r="N53" i="21"/>
  <c r="N39" i="21"/>
  <c r="N31" i="21"/>
  <c r="N30" i="21"/>
  <c r="M817" i="5"/>
  <c r="M823" i="5" s="1"/>
  <c r="M858" i="5" s="1"/>
  <c r="M816" i="5"/>
  <c r="M821" i="5"/>
  <c r="M856" i="5" s="1"/>
  <c r="K116" i="18"/>
  <c r="BG19" i="18"/>
  <c r="AB67" i="21"/>
  <c r="AB72" i="21"/>
  <c r="AC65" i="21" s="1"/>
  <c r="AQ1029" i="5"/>
  <c r="AQ1044" i="5" s="1"/>
  <c r="AQ1027" i="5"/>
  <c r="AQ1053" i="5" s="1"/>
  <c r="BK849" i="5"/>
  <c r="BJ860" i="5"/>
  <c r="AH1039" i="5"/>
  <c r="AH1040" i="5" s="1"/>
  <c r="AI1038" i="5"/>
  <c r="O18" i="21"/>
  <c r="K1057" i="5"/>
  <c r="K1058" i="5" s="1"/>
  <c r="K756" i="5"/>
  <c r="M1016" i="5"/>
  <c r="L1022" i="5"/>
  <c r="L1024" i="5" s="1"/>
  <c r="L1033" i="5" s="1"/>
  <c r="L1051" i="5" s="1"/>
  <c r="AN1036" i="5"/>
  <c r="AO1035" i="5"/>
  <c r="AS744" i="5"/>
  <c r="AS746" i="5" s="1"/>
  <c r="AS757" i="5"/>
  <c r="N40" i="21" l="1"/>
  <c r="N43" i="21" s="1"/>
  <c r="N47" i="21" s="1"/>
  <c r="L85" i="21"/>
  <c r="G91" i="18"/>
  <c r="AQ19" i="18"/>
  <c r="AC41" i="21"/>
  <c r="AD36" i="21" s="1"/>
  <c r="AC38" i="21"/>
  <c r="L737" i="5"/>
  <c r="J15" i="18" s="1"/>
  <c r="L744" i="5"/>
  <c r="L746" i="5" s="1"/>
  <c r="L757" i="5"/>
  <c r="CU736" i="5"/>
  <c r="CS14" i="18" s="1"/>
  <c r="M189" i="18" s="1"/>
  <c r="CV739" i="5"/>
  <c r="AU835" i="5"/>
  <c r="AT860" i="5"/>
  <c r="AQ1032" i="5"/>
  <c r="AE1049" i="5"/>
  <c r="AE1050" i="5" s="1"/>
  <c r="AF1043" i="5"/>
  <c r="BJ724" i="5"/>
  <c r="BJ761" i="5"/>
  <c r="BK5" i="14" s="1"/>
  <c r="BK6" i="14" s="1"/>
  <c r="K119" i="18"/>
  <c r="BG22" i="18"/>
  <c r="K122" i="18" s="1"/>
  <c r="AQ21" i="18"/>
  <c r="G96" i="18" s="1"/>
  <c r="AS748" i="5"/>
  <c r="AS747" i="5"/>
  <c r="BK851" i="5"/>
  <c r="BK856" i="5"/>
  <c r="BJ1008" i="5"/>
  <c r="AD25" i="21"/>
  <c r="AD27" i="21"/>
  <c r="AE23" i="21" s="1"/>
  <c r="AR1027" i="5"/>
  <c r="AR1053" i="5" s="1"/>
  <c r="AR1029" i="5"/>
  <c r="AR1044" i="5" s="1"/>
  <c r="K767" i="5"/>
  <c r="K755" i="5"/>
  <c r="K766" i="5"/>
  <c r="AK810" i="5"/>
  <c r="AK809" i="5"/>
  <c r="AO1036" i="5"/>
  <c r="AP1035" i="5"/>
  <c r="M55" i="21"/>
  <c r="M818" i="5"/>
  <c r="M822" i="5"/>
  <c r="M857" i="5" s="1"/>
  <c r="AV20" i="21"/>
  <c r="AV24" i="21" s="1"/>
  <c r="AV104" i="21" s="1"/>
  <c r="AV107" i="21" s="1"/>
  <c r="AS1030" i="5"/>
  <c r="AS1026" i="5"/>
  <c r="AU8" i="14"/>
  <c r="AT721" i="5"/>
  <c r="O89" i="21"/>
  <c r="O16" i="21"/>
  <c r="O17" i="21"/>
  <c r="AI1039" i="5"/>
  <c r="AI1040" i="5" s="1"/>
  <c r="AJ1038" i="5"/>
  <c r="AJ1039" i="5" s="1"/>
  <c r="AJ1040" i="5" s="1"/>
  <c r="Y804" i="5"/>
  <c r="Y805" i="5" s="1"/>
  <c r="Z801" i="5" s="1"/>
  <c r="AC52" i="21"/>
  <c r="AC56" i="21"/>
  <c r="AD50" i="21" s="1"/>
  <c r="AT994" i="5"/>
  <c r="AT984" i="5"/>
  <c r="AT986" i="5" s="1"/>
  <c r="AC72" i="21"/>
  <c r="AD65" i="21" s="1"/>
  <c r="AC67" i="21"/>
  <c r="BJ998" i="5"/>
  <c r="BK1007" i="5"/>
  <c r="O794" i="5"/>
  <c r="M983" i="5"/>
  <c r="M719" i="5"/>
  <c r="BH11" i="18"/>
  <c r="BJ722" i="5"/>
  <c r="BK7" i="14" s="1"/>
  <c r="BJ725" i="5"/>
  <c r="N45" i="21" l="1"/>
  <c r="N54" i="21"/>
  <c r="N55" i="21" s="1"/>
  <c r="N69" i="21"/>
  <c r="N44" i="21"/>
  <c r="N118" i="21"/>
  <c r="AT1026" i="5"/>
  <c r="AT1030" i="5"/>
  <c r="J21" i="18"/>
  <c r="L748" i="5"/>
  <c r="L747" i="5"/>
  <c r="BJ741" i="5"/>
  <c r="BJ744" i="5" s="1"/>
  <c r="BJ746" i="5" s="1"/>
  <c r="BJ731" i="5"/>
  <c r="Z803" i="5"/>
  <c r="Z802" i="5"/>
  <c r="AS754" i="5"/>
  <c r="AG1043" i="5"/>
  <c r="AF1049" i="5"/>
  <c r="AF1050" i="5" s="1"/>
  <c r="AS1029" i="5"/>
  <c r="AS1044" i="5" s="1"/>
  <c r="AS1027" i="5"/>
  <c r="AS1053" i="5" s="1"/>
  <c r="AD72" i="21"/>
  <c r="AE65" i="21" s="1"/>
  <c r="AD67" i="21"/>
  <c r="M824" i="5"/>
  <c r="M859" i="5" s="1"/>
  <c r="M819" i="5"/>
  <c r="AR1032" i="5"/>
  <c r="L111" i="18"/>
  <c r="BH12" i="18"/>
  <c r="M994" i="5"/>
  <c r="M984" i="5"/>
  <c r="M986" i="5" s="1"/>
  <c r="M1045" i="5" s="1"/>
  <c r="G94" i="18"/>
  <c r="AQ22" i="18"/>
  <c r="G97" i="18" s="1"/>
  <c r="AE25" i="21"/>
  <c r="AE27" i="21"/>
  <c r="AF23" i="21" s="1"/>
  <c r="AT761" i="5"/>
  <c r="AU5" i="14" s="1"/>
  <c r="AU6" i="14" s="1"/>
  <c r="AT724" i="5"/>
  <c r="AV66" i="21"/>
  <c r="AV51" i="21"/>
  <c r="AV37" i="21"/>
  <c r="BK852" i="5"/>
  <c r="BK858" i="5"/>
  <c r="O20" i="21"/>
  <c r="O24" i="21" s="1"/>
  <c r="O104" i="21" s="1"/>
  <c r="O107" i="21" s="1"/>
  <c r="O796" i="5"/>
  <c r="AT998" i="5"/>
  <c r="AU1007" i="5"/>
  <c r="AK811" i="5"/>
  <c r="AK812" i="5" s="1"/>
  <c r="AU837" i="5"/>
  <c r="AU856" i="5"/>
  <c r="AT1008" i="5"/>
  <c r="N8" i="14"/>
  <c r="M721" i="5"/>
  <c r="AD38" i="21"/>
  <c r="AD41" i="21"/>
  <c r="AE36" i="21" s="1"/>
  <c r="AP1036" i="5"/>
  <c r="AQ1035" i="5"/>
  <c r="AR11" i="18"/>
  <c r="AT722" i="5"/>
  <c r="AU7" i="14" s="1"/>
  <c r="AT725" i="5"/>
  <c r="CV736" i="5"/>
  <c r="CT14" i="18" s="1"/>
  <c r="N189" i="18" s="1"/>
  <c r="CW739" i="5"/>
  <c r="M60" i="21"/>
  <c r="M70" i="21"/>
  <c r="M59" i="21"/>
  <c r="M58" i="21"/>
  <c r="M119" i="21"/>
  <c r="BK1056" i="5"/>
  <c r="BK1058" i="5" s="1"/>
  <c r="AD52" i="21"/>
  <c r="AD56" i="21"/>
  <c r="AE50" i="21" s="1"/>
  <c r="BJ1013" i="5"/>
  <c r="BJ1015" i="5" s="1"/>
  <c r="AS1032" i="5" l="1"/>
  <c r="L112" i="18"/>
  <c r="BH16" i="18"/>
  <c r="K11" i="18"/>
  <c r="K12" i="18" s="1"/>
  <c r="K16" i="18" s="1"/>
  <c r="K19" i="18" s="1"/>
  <c r="K22" i="18" s="1"/>
  <c r="M722" i="5"/>
  <c r="M725" i="5"/>
  <c r="O797" i="5"/>
  <c r="AU1030" i="5"/>
  <c r="AU1026" i="5"/>
  <c r="AG1049" i="5"/>
  <c r="AG1050" i="5" s="1"/>
  <c r="AH1043" i="5"/>
  <c r="AT1027" i="5"/>
  <c r="AT1053" i="5" s="1"/>
  <c r="AT1029" i="5"/>
  <c r="AT1044" i="5" s="1"/>
  <c r="N815" i="5"/>
  <c r="M825" i="5"/>
  <c r="M860" i="5" s="1"/>
  <c r="AW18" i="21"/>
  <c r="AS1057" i="5"/>
  <c r="AS1058" i="5" s="1"/>
  <c r="AS756" i="5"/>
  <c r="AE52" i="21"/>
  <c r="AE56" i="21"/>
  <c r="AF50" i="21" s="1"/>
  <c r="AT741" i="5"/>
  <c r="AT731" i="5"/>
  <c r="N60" i="21"/>
  <c r="N59" i="21"/>
  <c r="N70" i="21"/>
  <c r="N58" i="21"/>
  <c r="N119" i="21"/>
  <c r="CW736" i="5"/>
  <c r="CU14" i="18" s="1"/>
  <c r="C214" i="18" s="1"/>
  <c r="CX739" i="5"/>
  <c r="AT1013" i="5"/>
  <c r="AT1015" i="5" s="1"/>
  <c r="AF25" i="21"/>
  <c r="AF27" i="21"/>
  <c r="AG23" i="21" s="1"/>
  <c r="Z804" i="5"/>
  <c r="Z805" i="5" s="1"/>
  <c r="AA801" i="5" s="1"/>
  <c r="BK859" i="5"/>
  <c r="BK853" i="5"/>
  <c r="O66" i="21"/>
  <c r="O37" i="21"/>
  <c r="O51" i="21"/>
  <c r="O26" i="21"/>
  <c r="O29" i="21" s="1"/>
  <c r="AQ1036" i="5"/>
  <c r="AR1035" i="5"/>
  <c r="AE72" i="21"/>
  <c r="AF65" i="21" s="1"/>
  <c r="AE67" i="21"/>
  <c r="BK983" i="5"/>
  <c r="BK719" i="5"/>
  <c r="AE38" i="21"/>
  <c r="AE41" i="21"/>
  <c r="AF36" i="21" s="1"/>
  <c r="BH21" i="18"/>
  <c r="L121" i="18" s="1"/>
  <c r="BJ748" i="5"/>
  <c r="BJ747" i="5"/>
  <c r="AU858" i="5"/>
  <c r="AU838" i="5"/>
  <c r="H86" i="18"/>
  <c r="AR12" i="18"/>
  <c r="AU1056" i="5"/>
  <c r="M62" i="21"/>
  <c r="M998" i="5"/>
  <c r="M1015" i="5" s="1"/>
  <c r="M1017" i="5" s="1"/>
  <c r="N1007" i="5"/>
  <c r="L754" i="5"/>
  <c r="AT1032" i="5" l="1"/>
  <c r="N817" i="5"/>
  <c r="N823" i="5" s="1"/>
  <c r="N858" i="5" s="1"/>
  <c r="N816" i="5"/>
  <c r="N821" i="5"/>
  <c r="N856" i="5" s="1"/>
  <c r="AF41" i="21"/>
  <c r="AG36" i="21" s="1"/>
  <c r="AF38" i="21"/>
  <c r="AR1036" i="5"/>
  <c r="AS1035" i="5"/>
  <c r="O798" i="5"/>
  <c r="AA803" i="5"/>
  <c r="AA802" i="5"/>
  <c r="AG27" i="21"/>
  <c r="AH23" i="21" s="1"/>
  <c r="AG25" i="21"/>
  <c r="P18" i="21"/>
  <c r="L1057" i="5"/>
  <c r="L1058" i="5" s="1"/>
  <c r="L756" i="5"/>
  <c r="O53" i="21"/>
  <c r="O68" i="21"/>
  <c r="O39" i="21"/>
  <c r="O31" i="21"/>
  <c r="O30" i="21"/>
  <c r="AT744" i="5"/>
  <c r="AT746" i="5" s="1"/>
  <c r="AT757" i="5"/>
  <c r="M741" i="5"/>
  <c r="M731" i="5"/>
  <c r="M740" i="5" s="1"/>
  <c r="BL8" i="14"/>
  <c r="BK721" i="5"/>
  <c r="O33" i="21"/>
  <c r="AF56" i="21"/>
  <c r="AG50" i="21" s="1"/>
  <c r="AF52" i="21"/>
  <c r="N7" i="14"/>
  <c r="N1046" i="5"/>
  <c r="N1013" i="5"/>
  <c r="N1056" i="5"/>
  <c r="H87" i="18"/>
  <c r="AR16" i="18"/>
  <c r="BK994" i="5"/>
  <c r="BK984" i="5"/>
  <c r="BK986" i="5" s="1"/>
  <c r="AH1049" i="5"/>
  <c r="AH1050" i="5" s="1"/>
  <c r="AI1043" i="5"/>
  <c r="AU859" i="5"/>
  <c r="AU839" i="5"/>
  <c r="L116" i="18"/>
  <c r="BH19" i="18"/>
  <c r="N1016" i="5"/>
  <c r="M1022" i="5"/>
  <c r="M1024" i="5" s="1"/>
  <c r="M1033" i="5" s="1"/>
  <c r="M1051" i="5" s="1"/>
  <c r="AU983" i="5"/>
  <c r="AU719" i="5"/>
  <c r="AF72" i="21"/>
  <c r="AG65" i="21" s="1"/>
  <c r="AF67" i="21"/>
  <c r="O117" i="21"/>
  <c r="AS755" i="5"/>
  <c r="BL849" i="5"/>
  <c r="BK860" i="5"/>
  <c r="M71" i="21"/>
  <c r="CY739" i="5"/>
  <c r="CX736" i="5"/>
  <c r="CV14" i="18" s="1"/>
  <c r="D214" i="18" s="1"/>
  <c r="N62" i="21"/>
  <c r="N71" i="21" s="1"/>
  <c r="N120" i="21" s="1"/>
  <c r="AW89" i="21"/>
  <c r="AW16" i="21"/>
  <c r="AW17" i="21"/>
  <c r="AU1029" i="5"/>
  <c r="AU1044" i="5" s="1"/>
  <c r="AU1027" i="5"/>
  <c r="AU1053" i="5" s="1"/>
  <c r="M761" i="5"/>
  <c r="N5" i="14" s="1"/>
  <c r="N6" i="14" s="1"/>
  <c r="M724" i="5"/>
  <c r="AV1030" i="5"/>
  <c r="AV1026" i="5"/>
  <c r="AU1032" i="5" l="1"/>
  <c r="AV835" i="5"/>
  <c r="AU860" i="5"/>
  <c r="BI11" i="18"/>
  <c r="BK722" i="5"/>
  <c r="BL7" i="14" s="1"/>
  <c r="BK725" i="5"/>
  <c r="L767" i="5"/>
  <c r="L755" i="5"/>
  <c r="L766" i="5"/>
  <c r="AS1036" i="5"/>
  <c r="AT1035" i="5"/>
  <c r="CZ739" i="5"/>
  <c r="CY736" i="5"/>
  <c r="CW14" i="18" s="1"/>
  <c r="E214" i="18" s="1"/>
  <c r="M737" i="5"/>
  <c r="K15" i="18" s="1"/>
  <c r="P89" i="21"/>
  <c r="P17" i="21"/>
  <c r="P16" i="21"/>
  <c r="M744" i="5"/>
  <c r="M746" i="5" s="1"/>
  <c r="M757" i="5"/>
  <c r="AG41" i="21"/>
  <c r="AH36" i="21" s="1"/>
  <c r="AG38" i="21"/>
  <c r="AH25" i="21"/>
  <c r="AH27" i="21"/>
  <c r="AI23" i="21" s="1"/>
  <c r="M75" i="21"/>
  <c r="M76" i="21"/>
  <c r="M74" i="21"/>
  <c r="M120" i="21"/>
  <c r="AG67" i="21"/>
  <c r="AG72" i="21"/>
  <c r="AH65" i="21" s="1"/>
  <c r="H91" i="18"/>
  <c r="AR19" i="18"/>
  <c r="AJ1043" i="5"/>
  <c r="AI1049" i="5"/>
  <c r="AI1050" i="5" s="1"/>
  <c r="N818" i="5"/>
  <c r="N822" i="5"/>
  <c r="N857" i="5" s="1"/>
  <c r="AW20" i="21"/>
  <c r="AW24" i="21" s="1"/>
  <c r="AV1027" i="5"/>
  <c r="AV1053" i="5" s="1"/>
  <c r="AV1029" i="5"/>
  <c r="AV1044" i="5" s="1"/>
  <c r="AG56" i="21"/>
  <c r="AH50" i="21" s="1"/>
  <c r="AG52" i="21"/>
  <c r="O40" i="21"/>
  <c r="P794" i="5"/>
  <c r="AV8" i="14"/>
  <c r="AU721" i="5"/>
  <c r="AA804" i="5"/>
  <c r="AA805" i="5" s="1"/>
  <c r="AB801" i="5" s="1"/>
  <c r="BK998" i="5"/>
  <c r="BL1007" i="5"/>
  <c r="AW1030" i="5"/>
  <c r="AW1026" i="5"/>
  <c r="L119" i="18"/>
  <c r="BH22" i="18"/>
  <c r="L122" i="18" s="1"/>
  <c r="N75" i="21"/>
  <c r="N76" i="21"/>
  <c r="N74" i="21"/>
  <c r="N78" i="21" s="1"/>
  <c r="AU994" i="5"/>
  <c r="AU984" i="5"/>
  <c r="AU986" i="5" s="1"/>
  <c r="BK724" i="5"/>
  <c r="BK761" i="5"/>
  <c r="BL5" i="14" s="1"/>
  <c r="BL6" i="14" s="1"/>
  <c r="BL851" i="5"/>
  <c r="BL856" i="5"/>
  <c r="BK1008" i="5"/>
  <c r="AR21" i="18"/>
  <c r="H96" i="18" s="1"/>
  <c r="AT748" i="5"/>
  <c r="AT747" i="5"/>
  <c r="N983" i="5"/>
  <c r="N719" i="5"/>
  <c r="BK1013" i="5" l="1"/>
  <c r="BK1015" i="5" s="1"/>
  <c r="AH41" i="21"/>
  <c r="AI36" i="21" s="1"/>
  <c r="AH38" i="21"/>
  <c r="AB803" i="5"/>
  <c r="AB802" i="5"/>
  <c r="AV1032" i="5"/>
  <c r="AH72" i="21"/>
  <c r="AI65" i="21" s="1"/>
  <c r="AH67" i="21"/>
  <c r="AS11" i="18"/>
  <c r="AU722" i="5"/>
  <c r="AV7" i="14" s="1"/>
  <c r="AU725" i="5"/>
  <c r="AW66" i="21"/>
  <c r="AW51" i="21"/>
  <c r="AW37" i="21"/>
  <c r="BL852" i="5"/>
  <c r="BL858" i="5"/>
  <c r="AW104" i="21"/>
  <c r="AW107" i="21" s="1"/>
  <c r="K21" i="18"/>
  <c r="M748" i="5"/>
  <c r="M747" i="5"/>
  <c r="P796" i="5"/>
  <c r="P20" i="21"/>
  <c r="P24" i="21" s="1"/>
  <c r="BK741" i="5"/>
  <c r="BK744" i="5" s="1"/>
  <c r="BK746" i="5" s="1"/>
  <c r="BK731" i="5"/>
  <c r="M78" i="21"/>
  <c r="M111" i="18"/>
  <c r="BI12" i="18"/>
  <c r="O8" i="14"/>
  <c r="N721" i="5"/>
  <c r="AX1030" i="5"/>
  <c r="AX1026" i="5"/>
  <c r="AU761" i="5"/>
  <c r="AV5" i="14" s="1"/>
  <c r="AV6" i="14" s="1"/>
  <c r="AU724" i="5"/>
  <c r="N994" i="5"/>
  <c r="N984" i="5"/>
  <c r="N986" i="5" s="1"/>
  <c r="N1045" i="5" s="1"/>
  <c r="AU998" i="5"/>
  <c r="AV1007" i="5"/>
  <c r="AI25" i="21"/>
  <c r="AI27" i="21"/>
  <c r="AJ23" i="21" s="1"/>
  <c r="AV837" i="5"/>
  <c r="AV856" i="5"/>
  <c r="AU1008" i="5"/>
  <c r="AT754" i="5"/>
  <c r="BL1056" i="5"/>
  <c r="BL1058" i="5" s="1"/>
  <c r="AH56" i="21"/>
  <c r="AI50" i="21" s="1"/>
  <c r="AH52" i="21"/>
  <c r="AK1043" i="5"/>
  <c r="AJ1049" i="5"/>
  <c r="AJ1050" i="5" s="1"/>
  <c r="N83" i="21"/>
  <c r="N106" i="21" s="1"/>
  <c r="N82" i="21"/>
  <c r="N105" i="21" s="1"/>
  <c r="N81" i="21"/>
  <c r="N85" i="21" s="1"/>
  <c r="AW1029" i="5"/>
  <c r="AW1044" i="5" s="1"/>
  <c r="AW1027" i="5"/>
  <c r="AW1053" i="5" s="1"/>
  <c r="N824" i="5"/>
  <c r="N859" i="5" s="1"/>
  <c r="N819" i="5"/>
  <c r="DA739" i="5"/>
  <c r="CZ736" i="5"/>
  <c r="CX14" i="18" s="1"/>
  <c r="F214" i="18" s="1"/>
  <c r="O54" i="21"/>
  <c r="O69" i="21"/>
  <c r="O45" i="21"/>
  <c r="O44" i="21"/>
  <c r="O43" i="21"/>
  <c r="O118" i="21"/>
  <c r="H94" i="18"/>
  <c r="AR22" i="18"/>
  <c r="H97" i="18" s="1"/>
  <c r="AT1036" i="5"/>
  <c r="AU1035" i="5"/>
  <c r="N96" i="21" l="1"/>
  <c r="AK1049" i="5"/>
  <c r="AL1043" i="5"/>
  <c r="AV858" i="5"/>
  <c r="AV838" i="5"/>
  <c r="BL859" i="5"/>
  <c r="BL853" i="5"/>
  <c r="O815" i="5"/>
  <c r="N825" i="5"/>
  <c r="N860" i="5" s="1"/>
  <c r="BI21" i="18"/>
  <c r="M121" i="18" s="1"/>
  <c r="BK748" i="5"/>
  <c r="BK747" i="5"/>
  <c r="AB804" i="5"/>
  <c r="AB805" i="5" s="1"/>
  <c r="AC801" i="5" s="1"/>
  <c r="AJ25" i="21"/>
  <c r="AJ27" i="21"/>
  <c r="AK23" i="21" s="1"/>
  <c r="P66" i="21"/>
  <c r="P51" i="21"/>
  <c r="P37" i="21"/>
  <c r="P26" i="21"/>
  <c r="P117" i="21" s="1"/>
  <c r="AI56" i="21"/>
  <c r="AJ50" i="21" s="1"/>
  <c r="AI52" i="21"/>
  <c r="P104" i="21"/>
  <c r="P107" i="21" s="1"/>
  <c r="AX1029" i="5"/>
  <c r="AX1044" i="5" s="1"/>
  <c r="AX1027" i="5"/>
  <c r="AX1053" i="5" s="1"/>
  <c r="O47" i="21"/>
  <c r="AY1030" i="5"/>
  <c r="AY1026" i="5"/>
  <c r="P797" i="5"/>
  <c r="AW1032" i="5"/>
  <c r="L11" i="18"/>
  <c r="L12" i="18" s="1"/>
  <c r="L16" i="18" s="1"/>
  <c r="L19" i="18" s="1"/>
  <c r="L22" i="18" s="1"/>
  <c r="N722" i="5"/>
  <c r="N725" i="5"/>
  <c r="AU741" i="5"/>
  <c r="AU731" i="5"/>
  <c r="AI41" i="21"/>
  <c r="AJ36" i="21" s="1"/>
  <c r="AI38" i="21"/>
  <c r="AX18" i="21"/>
  <c r="AT1057" i="5"/>
  <c r="AT1058" i="5" s="1"/>
  <c r="AT756" i="5"/>
  <c r="AV1056" i="5"/>
  <c r="M754" i="5"/>
  <c r="M112" i="18"/>
  <c r="BI16" i="18"/>
  <c r="I86" i="18"/>
  <c r="AS12" i="18"/>
  <c r="AU1013" i="5"/>
  <c r="AU1015" i="5" s="1"/>
  <c r="AU1036" i="5"/>
  <c r="AV1035" i="5"/>
  <c r="M83" i="21"/>
  <c r="M106" i="21" s="1"/>
  <c r="M82" i="21"/>
  <c r="M105" i="21" s="1"/>
  <c r="M81" i="21"/>
  <c r="M96" i="21" s="1"/>
  <c r="AI72" i="21"/>
  <c r="AJ65" i="21" s="1"/>
  <c r="AI67" i="21"/>
  <c r="DB739" i="5"/>
  <c r="DA736" i="5"/>
  <c r="CY14" i="18" s="1"/>
  <c r="G214" i="18" s="1"/>
  <c r="N998" i="5"/>
  <c r="N1015" i="5" s="1"/>
  <c r="N1017" i="5" s="1"/>
  <c r="O1007" i="5"/>
  <c r="BL983" i="5"/>
  <c r="BL719" i="5"/>
  <c r="P29" i="21" l="1"/>
  <c r="P33" i="21" s="1"/>
  <c r="AJ72" i="21"/>
  <c r="AK65" i="21" s="1"/>
  <c r="AJ67" i="21"/>
  <c r="AT755" i="5"/>
  <c r="N724" i="5"/>
  <c r="N761" i="5"/>
  <c r="O5" i="14" s="1"/>
  <c r="O6" i="14" s="1"/>
  <c r="BM8" i="14"/>
  <c r="BL721" i="5"/>
  <c r="I87" i="18"/>
  <c r="AS16" i="18"/>
  <c r="AX1032" i="5"/>
  <c r="O817" i="5"/>
  <c r="O823" i="5" s="1"/>
  <c r="O858" i="5" s="1"/>
  <c r="O816" i="5"/>
  <c r="O821" i="5"/>
  <c r="O856" i="5" s="1"/>
  <c r="AX89" i="21"/>
  <c r="AX16" i="21"/>
  <c r="AX17" i="21"/>
  <c r="AK25" i="21"/>
  <c r="AK27" i="21"/>
  <c r="AL23" i="21" s="1"/>
  <c r="M116" i="18"/>
  <c r="BI19" i="18"/>
  <c r="BM849" i="5"/>
  <c r="BL860" i="5"/>
  <c r="O1056" i="5"/>
  <c r="O1046" i="5"/>
  <c r="O1013" i="5"/>
  <c r="M85" i="21"/>
  <c r="AY1027" i="5"/>
  <c r="AY1029" i="5"/>
  <c r="AY1044" i="5" s="1"/>
  <c r="BL994" i="5"/>
  <c r="BL984" i="5"/>
  <c r="BL986" i="5" s="1"/>
  <c r="AZ1026" i="5"/>
  <c r="AZ1030" i="5"/>
  <c r="AV859" i="5"/>
  <c r="AV839" i="5"/>
  <c r="AV1036" i="5"/>
  <c r="AW1035" i="5"/>
  <c r="AJ41" i="21"/>
  <c r="AK36" i="21" s="1"/>
  <c r="AJ38" i="21"/>
  <c r="AC803" i="5"/>
  <c r="AC802" i="5"/>
  <c r="AV983" i="5"/>
  <c r="AV719" i="5"/>
  <c r="Q18" i="21"/>
  <c r="M1057" i="5"/>
  <c r="M1058" i="5" s="1"/>
  <c r="M756" i="5"/>
  <c r="AJ56" i="21"/>
  <c r="AK50" i="21" s="1"/>
  <c r="AJ52" i="21"/>
  <c r="AM1043" i="5"/>
  <c r="AL1049" i="5"/>
  <c r="AU744" i="5"/>
  <c r="AU746" i="5" s="1"/>
  <c r="AU757" i="5"/>
  <c r="P53" i="21"/>
  <c r="P39" i="21"/>
  <c r="P68" i="21"/>
  <c r="P31" i="21"/>
  <c r="P30" i="21"/>
  <c r="P798" i="5"/>
  <c r="N1022" i="5"/>
  <c r="N1024" i="5" s="1"/>
  <c r="N1033" i="5" s="1"/>
  <c r="N1051" i="5" s="1"/>
  <c r="O1016" i="5"/>
  <c r="DC739" i="5"/>
  <c r="DB736" i="5"/>
  <c r="CZ14" i="18" s="1"/>
  <c r="H214" i="18" s="1"/>
  <c r="N741" i="5"/>
  <c r="N731" i="5"/>
  <c r="N740" i="5" s="1"/>
  <c r="O7" i="14"/>
  <c r="O55" i="21"/>
  <c r="AY1032" i="5" l="1"/>
  <c r="AK52" i="21"/>
  <c r="AK56" i="21"/>
  <c r="AL50" i="21" s="1"/>
  <c r="AK38" i="21"/>
  <c r="AK41" i="21"/>
  <c r="AL36" i="21" s="1"/>
  <c r="M755" i="5"/>
  <c r="M767" i="5"/>
  <c r="AW1036" i="5"/>
  <c r="AX1035" i="5"/>
  <c r="AX20" i="21"/>
  <c r="AX24" i="21" s="1"/>
  <c r="AX104" i="21" s="1"/>
  <c r="AX107" i="21" s="1"/>
  <c r="O70" i="21"/>
  <c r="O59" i="21"/>
  <c r="O60" i="21"/>
  <c r="O58" i="21"/>
  <c r="O119" i="21"/>
  <c r="N737" i="5"/>
  <c r="L15" i="18" s="1"/>
  <c r="P40" i="21"/>
  <c r="Q89" i="21"/>
  <c r="Q17" i="21"/>
  <c r="Q16" i="21"/>
  <c r="AW835" i="5"/>
  <c r="AV860" i="5"/>
  <c r="AW8" i="14"/>
  <c r="AV721" i="5"/>
  <c r="O818" i="5"/>
  <c r="O822" i="5"/>
  <c r="O857" i="5" s="1"/>
  <c r="AV994" i="5"/>
  <c r="AV984" i="5"/>
  <c r="AV986" i="5" s="1"/>
  <c r="BA1026" i="5"/>
  <c r="BA1030" i="5"/>
  <c r="BL724" i="5"/>
  <c r="BL761" i="5"/>
  <c r="BM5" i="14" s="1"/>
  <c r="BM6" i="14" s="1"/>
  <c r="L148" i="21"/>
  <c r="O983" i="5"/>
  <c r="O719" i="5"/>
  <c r="DD739" i="5"/>
  <c r="DC736" i="5"/>
  <c r="DA14" i="18" s="1"/>
  <c r="I214" i="18" s="1"/>
  <c r="AS21" i="18"/>
  <c r="I96" i="18" s="1"/>
  <c r="AU748" i="5"/>
  <c r="AU747" i="5"/>
  <c r="AC804" i="5"/>
  <c r="AC805" i="5" s="1"/>
  <c r="AD801" i="5" s="1"/>
  <c r="AZ1029" i="5"/>
  <c r="AZ1044" i="5" s="1"/>
  <c r="AZ1027" i="5"/>
  <c r="AZ1053" i="5" s="1"/>
  <c r="BM851" i="5"/>
  <c r="BM856" i="5"/>
  <c r="BL1008" i="5"/>
  <c r="N744" i="5"/>
  <c r="N746" i="5" s="1"/>
  <c r="N757" i="5"/>
  <c r="M766" i="5"/>
  <c r="M119" i="18"/>
  <c r="BI22" i="18"/>
  <c r="M122" i="18" s="1"/>
  <c r="BL998" i="5"/>
  <c r="BM1007" i="5"/>
  <c r="I91" i="18"/>
  <c r="AS19" i="18"/>
  <c r="Q794" i="5"/>
  <c r="AM1049" i="5"/>
  <c r="AN1043" i="5"/>
  <c r="AY1053" i="5"/>
  <c r="AL27" i="21"/>
  <c r="AM23" i="21" s="1"/>
  <c r="AL25" i="21"/>
  <c r="AK72" i="21"/>
  <c r="AL65" i="21" s="1"/>
  <c r="AK67" i="21"/>
  <c r="BJ11" i="18"/>
  <c r="BL722" i="5"/>
  <c r="BM7" i="14" s="1"/>
  <c r="BL725" i="5"/>
  <c r="BM852" i="5" l="1"/>
  <c r="BM858" i="5"/>
  <c r="DE739" i="5"/>
  <c r="DD736" i="5"/>
  <c r="DB14" i="18" s="1"/>
  <c r="J214" i="18" s="1"/>
  <c r="AM27" i="21"/>
  <c r="AN23" i="21" s="1"/>
  <c r="AM25" i="21"/>
  <c r="P8" i="14"/>
  <c r="O721" i="5"/>
  <c r="AT11" i="18"/>
  <c r="AV722" i="5"/>
  <c r="AW7" i="14" s="1"/>
  <c r="AV725" i="5"/>
  <c r="O62" i="21"/>
  <c r="O71" i="21" s="1"/>
  <c r="O994" i="5"/>
  <c r="O984" i="5"/>
  <c r="O986" i="5" s="1"/>
  <c r="O1045" i="5" s="1"/>
  <c r="L149" i="21"/>
  <c r="AB24" i="2" s="1"/>
  <c r="AB23" i="2"/>
  <c r="AZ1032" i="5"/>
  <c r="AV761" i="5"/>
  <c r="AW5" i="14" s="1"/>
  <c r="AW6" i="14" s="1"/>
  <c r="AV724" i="5"/>
  <c r="AL41" i="21"/>
  <c r="AM36" i="21" s="1"/>
  <c r="AL38" i="21"/>
  <c r="BL741" i="5"/>
  <c r="BL744" i="5" s="1"/>
  <c r="BL746" i="5" s="1"/>
  <c r="BL731" i="5"/>
  <c r="AW837" i="5"/>
  <c r="AW856" i="5"/>
  <c r="AV1008" i="5"/>
  <c r="Q796" i="5"/>
  <c r="BB1026" i="5"/>
  <c r="BB1030" i="5"/>
  <c r="Q20" i="21"/>
  <c r="Q24" i="21" s="1"/>
  <c r="AN1049" i="5"/>
  <c r="AO1043" i="5"/>
  <c r="N111" i="18"/>
  <c r="BJ12" i="18"/>
  <c r="I94" i="18"/>
  <c r="AS22" i="18"/>
  <c r="I97" i="18" s="1"/>
  <c r="AD803" i="5"/>
  <c r="AD802" i="5"/>
  <c r="BA1027" i="5"/>
  <c r="BA1053" i="5" s="1"/>
  <c r="BA1029" i="5"/>
  <c r="BA1044" i="5" s="1"/>
  <c r="AX66" i="21"/>
  <c r="AX37" i="21"/>
  <c r="AX51" i="21"/>
  <c r="AL56" i="21"/>
  <c r="AM50" i="21" s="1"/>
  <c r="AL52" i="21"/>
  <c r="L21" i="18"/>
  <c r="N748" i="5"/>
  <c r="N747" i="5"/>
  <c r="AU754" i="5"/>
  <c r="BM1056" i="5"/>
  <c r="BM1058" i="5" s="1"/>
  <c r="BL1013" i="5"/>
  <c r="BL1015" i="5" s="1"/>
  <c r="AV998" i="5"/>
  <c r="AW1007" i="5"/>
  <c r="P44" i="21"/>
  <c r="P69" i="21"/>
  <c r="P45" i="21"/>
  <c r="P54" i="21"/>
  <c r="P118" i="21"/>
  <c r="P43" i="21"/>
  <c r="AX1036" i="5"/>
  <c r="AY1035" i="5"/>
  <c r="AL72" i="21"/>
  <c r="AM65" i="21" s="1"/>
  <c r="AL67" i="21"/>
  <c r="O824" i="5"/>
  <c r="O859" i="5" s="1"/>
  <c r="O819" i="5"/>
  <c r="BA1032" i="5" l="1"/>
  <c r="AW858" i="5"/>
  <c r="AW838" i="5"/>
  <c r="M11" i="18"/>
  <c r="M12" i="18" s="1"/>
  <c r="M16" i="18" s="1"/>
  <c r="M19" i="18" s="1"/>
  <c r="M22" i="18" s="1"/>
  <c r="O722" i="5"/>
  <c r="O725" i="5"/>
  <c r="Q66" i="21"/>
  <c r="Q51" i="21"/>
  <c r="Q37" i="21"/>
  <c r="Q26" i="21"/>
  <c r="Q117" i="21" s="1"/>
  <c r="Q104" i="21"/>
  <c r="Q107" i="21" s="1"/>
  <c r="BJ21" i="18"/>
  <c r="N121" i="18" s="1"/>
  <c r="BL748" i="5"/>
  <c r="BL747" i="5"/>
  <c r="AW1056" i="5"/>
  <c r="AD804" i="5"/>
  <c r="AD805" i="5" s="1"/>
  <c r="AE801" i="5" s="1"/>
  <c r="BB1029" i="5"/>
  <c r="BB1044" i="5" s="1"/>
  <c r="BB1027" i="5"/>
  <c r="AN27" i="21"/>
  <c r="AO23" i="21" s="1"/>
  <c r="AN25" i="21"/>
  <c r="AM41" i="21"/>
  <c r="AN36" i="21" s="1"/>
  <c r="AM38" i="21"/>
  <c r="AM67" i="21"/>
  <c r="AM72" i="21"/>
  <c r="AN65" i="21" s="1"/>
  <c r="Q797" i="5"/>
  <c r="O998" i="5"/>
  <c r="O1015" i="5" s="1"/>
  <c r="O1017" i="5" s="1"/>
  <c r="P1007" i="5"/>
  <c r="DF739" i="5"/>
  <c r="DE736" i="5"/>
  <c r="DC14" i="18" s="1"/>
  <c r="K214" i="18" s="1"/>
  <c r="N754" i="5"/>
  <c r="O76" i="21"/>
  <c r="O75" i="21"/>
  <c r="O74" i="21"/>
  <c r="O78" i="21" s="1"/>
  <c r="BM983" i="5"/>
  <c r="BM719" i="5"/>
  <c r="AY1036" i="5"/>
  <c r="AZ1035" i="5"/>
  <c r="AM56" i="21"/>
  <c r="AN50" i="21" s="1"/>
  <c r="AM52" i="21"/>
  <c r="P47" i="21"/>
  <c r="P55" i="21" s="1"/>
  <c r="P119" i="21" s="1"/>
  <c r="O120" i="21"/>
  <c r="BM859" i="5"/>
  <c r="BM853" i="5"/>
  <c r="BC1026" i="5"/>
  <c r="BC1030" i="5"/>
  <c r="N112" i="18"/>
  <c r="BJ16" i="18"/>
  <c r="AV1013" i="5"/>
  <c r="AV1015" i="5" s="1"/>
  <c r="AV741" i="5"/>
  <c r="AV731" i="5"/>
  <c r="P815" i="5"/>
  <c r="O825" i="5"/>
  <c r="O860" i="5" s="1"/>
  <c r="AY18" i="21"/>
  <c r="AU1057" i="5"/>
  <c r="AU1058" i="5" s="1"/>
  <c r="AU756" i="5"/>
  <c r="AP1043" i="5"/>
  <c r="AO1049" i="5"/>
  <c r="J86" i="18"/>
  <c r="AT12" i="18"/>
  <c r="Q29" i="21" l="1"/>
  <c r="Q33" i="21" s="1"/>
  <c r="BB1032" i="5"/>
  <c r="BB1053" i="5"/>
  <c r="AN41" i="21"/>
  <c r="AO36" i="21" s="1"/>
  <c r="AN38" i="21"/>
  <c r="P1046" i="5"/>
  <c r="P1056" i="5"/>
  <c r="P1013" i="5"/>
  <c r="O741" i="5"/>
  <c r="O731" i="5"/>
  <c r="O740" i="5" s="1"/>
  <c r="P7" i="14"/>
  <c r="AP1049" i="5"/>
  <c r="AQ1043" i="5"/>
  <c r="BN849" i="5"/>
  <c r="BM860" i="5"/>
  <c r="AW859" i="5"/>
  <c r="AW839" i="5"/>
  <c r="J87" i="18"/>
  <c r="AT16" i="18"/>
  <c r="DG739" i="5"/>
  <c r="DF736" i="5"/>
  <c r="DD14" i="18" s="1"/>
  <c r="L214" i="18" s="1"/>
  <c r="P1016" i="5"/>
  <c r="O1022" i="5"/>
  <c r="O1024" i="5" s="1"/>
  <c r="O1033" i="5" s="1"/>
  <c r="O1051" i="5" s="1"/>
  <c r="AV744" i="5"/>
  <c r="AV746" i="5" s="1"/>
  <c r="AV757" i="5"/>
  <c r="O82" i="21"/>
  <c r="O105" i="21" s="1"/>
  <c r="O83" i="21"/>
  <c r="O106" i="21" s="1"/>
  <c r="O81" i="21"/>
  <c r="O85" i="21" s="1"/>
  <c r="Q798" i="5"/>
  <c r="AW983" i="5"/>
  <c r="AW719" i="5"/>
  <c r="AN56" i="21"/>
  <c r="AO50" i="21" s="1"/>
  <c r="AN52" i="21"/>
  <c r="BD1030" i="5"/>
  <c r="BD1026" i="5"/>
  <c r="BN8" i="14"/>
  <c r="BM721" i="5"/>
  <c r="AO25" i="21"/>
  <c r="AO27" i="21"/>
  <c r="AP23" i="21" s="1"/>
  <c r="AE803" i="5"/>
  <c r="AE802" i="5"/>
  <c r="AZ1036" i="5"/>
  <c r="BA1035" i="5"/>
  <c r="BC1027" i="5"/>
  <c r="BC1053" i="5" s="1"/>
  <c r="BC1029" i="5"/>
  <c r="BC1044" i="5" s="1"/>
  <c r="P70" i="21"/>
  <c r="P59" i="21"/>
  <c r="P60" i="21"/>
  <c r="P58" i="21"/>
  <c r="AU755" i="5"/>
  <c r="BM994" i="5"/>
  <c r="BM984" i="5"/>
  <c r="BM986" i="5" s="1"/>
  <c r="AY89" i="21"/>
  <c r="AY17" i="21"/>
  <c r="AY16" i="21"/>
  <c r="AN67" i="21"/>
  <c r="AN72" i="21"/>
  <c r="AO65" i="21" s="1"/>
  <c r="Q53" i="21"/>
  <c r="Q39" i="21"/>
  <c r="Q68" i="21"/>
  <c r="Q31" i="21"/>
  <c r="Q30" i="21"/>
  <c r="O724" i="5"/>
  <c r="O761" i="5"/>
  <c r="P5" i="14" s="1"/>
  <c r="P6" i="14" s="1"/>
  <c r="N116" i="18"/>
  <c r="BJ19" i="18"/>
  <c r="P817" i="5"/>
  <c r="P823" i="5" s="1"/>
  <c r="P858" i="5" s="1"/>
  <c r="P816" i="5"/>
  <c r="P821" i="5"/>
  <c r="P856" i="5" s="1"/>
  <c r="R18" i="21"/>
  <c r="N1057" i="5"/>
  <c r="N1058" i="5" s="1"/>
  <c r="N756" i="5"/>
  <c r="O96" i="21" l="1"/>
  <c r="BC1032" i="5"/>
  <c r="Q40" i="21"/>
  <c r="Q118" i="21" s="1"/>
  <c r="AT21" i="18"/>
  <c r="J96" i="18" s="1"/>
  <c r="AV748" i="5"/>
  <c r="AV747" i="5"/>
  <c r="AO41" i="21"/>
  <c r="AP36" i="21" s="1"/>
  <c r="AO38" i="21"/>
  <c r="J91" i="18"/>
  <c r="AT19" i="18"/>
  <c r="AO52" i="21"/>
  <c r="AO56" i="21"/>
  <c r="AP50" i="21" s="1"/>
  <c r="AX8" i="14"/>
  <c r="AW721" i="5"/>
  <c r="DG736" i="5"/>
  <c r="DE14" i="18" s="1"/>
  <c r="M214" i="18" s="1"/>
  <c r="DH739" i="5"/>
  <c r="N119" i="18"/>
  <c r="BJ22" i="18"/>
  <c r="N122" i="18" s="1"/>
  <c r="N755" i="5"/>
  <c r="N767" i="5"/>
  <c r="N766" i="5"/>
  <c r="AO72" i="21"/>
  <c r="AP65" i="21" s="1"/>
  <c r="AO67" i="21"/>
  <c r="AX835" i="5"/>
  <c r="AW860" i="5"/>
  <c r="O737" i="5"/>
  <c r="M15" i="18" s="1"/>
  <c r="AW994" i="5"/>
  <c r="AW984" i="5"/>
  <c r="AW986" i="5" s="1"/>
  <c r="AY20" i="21"/>
  <c r="AY24" i="21" s="1"/>
  <c r="AY104" i="21" s="1"/>
  <c r="AY107" i="21" s="1"/>
  <c r="BK11" i="18"/>
  <c r="BM722" i="5"/>
  <c r="BN7" i="14" s="1"/>
  <c r="BM725" i="5"/>
  <c r="O744" i="5"/>
  <c r="O746" i="5" s="1"/>
  <c r="O757" i="5"/>
  <c r="P62" i="21"/>
  <c r="P71" i="21" s="1"/>
  <c r="R794" i="5"/>
  <c r="R89" i="21"/>
  <c r="R17" i="21"/>
  <c r="R16" i="21"/>
  <c r="BA1036" i="5"/>
  <c r="BB1035" i="5"/>
  <c r="BM724" i="5"/>
  <c r="BM761" i="5"/>
  <c r="BN5" i="14" s="1"/>
  <c r="BN6" i="14" s="1"/>
  <c r="AP25" i="21"/>
  <c r="AP26" i="21" s="1"/>
  <c r="AP27" i="21"/>
  <c r="AQ23" i="21" s="1"/>
  <c r="P818" i="5"/>
  <c r="P822" i="5"/>
  <c r="P857" i="5" s="1"/>
  <c r="BM998" i="5"/>
  <c r="BN1007" i="5"/>
  <c r="BD1027" i="5"/>
  <c r="BD1053" i="5" s="1"/>
  <c r="BD1029" i="5"/>
  <c r="BD1044" i="5" s="1"/>
  <c r="BN851" i="5"/>
  <c r="BN856" i="5"/>
  <c r="BM1008" i="5"/>
  <c r="P983" i="5"/>
  <c r="P719" i="5"/>
  <c r="AE804" i="5"/>
  <c r="AE805" i="5" s="1"/>
  <c r="AF801" i="5" s="1"/>
  <c r="BE1030" i="5"/>
  <c r="BE1026" i="5"/>
  <c r="AR1043" i="5"/>
  <c r="AQ1049" i="5"/>
  <c r="BD1032" i="5" l="1"/>
  <c r="AP68" i="21"/>
  <c r="AP31" i="21"/>
  <c r="AP39" i="21"/>
  <c r="AP30" i="21"/>
  <c r="AP53" i="21"/>
  <c r="AP117" i="21"/>
  <c r="AP29" i="21"/>
  <c r="BM741" i="5"/>
  <c r="BM744" i="5" s="1"/>
  <c r="BM746" i="5" s="1"/>
  <c r="BM731" i="5"/>
  <c r="J411" i="5" s="1"/>
  <c r="AW761" i="5"/>
  <c r="AX5" i="14" s="1"/>
  <c r="AX6" i="14" s="1"/>
  <c r="AW724" i="5"/>
  <c r="DH736" i="5"/>
  <c r="DF14" i="18" s="1"/>
  <c r="N214" i="18" s="1"/>
  <c r="DI739" i="5"/>
  <c r="AX837" i="5"/>
  <c r="AX856" i="5"/>
  <c r="AW1008" i="5"/>
  <c r="P994" i="5"/>
  <c r="P984" i="5"/>
  <c r="P986" i="5" s="1"/>
  <c r="P1045" i="5" s="1"/>
  <c r="P76" i="21"/>
  <c r="P75" i="21"/>
  <c r="P74" i="21"/>
  <c r="P78" i="21" s="1"/>
  <c r="AP41" i="21"/>
  <c r="AQ36" i="21" s="1"/>
  <c r="AP38" i="21"/>
  <c r="Q8" i="14"/>
  <c r="P721" i="5"/>
  <c r="C136" i="18"/>
  <c r="BK12" i="18"/>
  <c r="P120" i="21"/>
  <c r="R20" i="21"/>
  <c r="R24" i="21" s="1"/>
  <c r="R104" i="21" s="1"/>
  <c r="R107" i="21" s="1"/>
  <c r="AY66" i="21"/>
  <c r="AY37" i="21"/>
  <c r="AY51" i="21"/>
  <c r="AP72" i="21"/>
  <c r="AQ65" i="21" s="1"/>
  <c r="AP67" i="21"/>
  <c r="AU11" i="18"/>
  <c r="AW722" i="5"/>
  <c r="AX7" i="14" s="1"/>
  <c r="AW725" i="5"/>
  <c r="AV754" i="5"/>
  <c r="BN852" i="5"/>
  <c r="BN858" i="5"/>
  <c r="P824" i="5"/>
  <c r="P859" i="5" s="1"/>
  <c r="P819" i="5"/>
  <c r="BB1036" i="5"/>
  <c r="BC1035" i="5"/>
  <c r="BE1029" i="5"/>
  <c r="BE1044" i="5" s="1"/>
  <c r="BE1027" i="5"/>
  <c r="AQ25" i="21"/>
  <c r="AQ26" i="21" s="1"/>
  <c r="AQ27" i="21"/>
  <c r="AR23" i="21" s="1"/>
  <c r="BF1030" i="5"/>
  <c r="BF1026" i="5"/>
  <c r="Q69" i="21"/>
  <c r="Q54" i="21"/>
  <c r="Q45" i="21"/>
  <c r="Q44" i="21"/>
  <c r="Q43" i="21"/>
  <c r="BM1013" i="5"/>
  <c r="BM1015" i="5" s="1"/>
  <c r="AP52" i="21"/>
  <c r="AP56" i="21"/>
  <c r="AQ50" i="21" s="1"/>
  <c r="R796" i="5"/>
  <c r="AW998" i="5"/>
  <c r="AX1007" i="5"/>
  <c r="AR1049" i="5"/>
  <c r="AS1043" i="5"/>
  <c r="AF803" i="5"/>
  <c r="AF802" i="5"/>
  <c r="J94" i="18"/>
  <c r="AT22" i="18"/>
  <c r="J97" i="18" s="1"/>
  <c r="BN1056" i="5"/>
  <c r="BN1058" i="5" s="1"/>
  <c r="M21" i="18"/>
  <c r="O748" i="5"/>
  <c r="O747" i="5"/>
  <c r="BE1032" i="5" l="1"/>
  <c r="BE1053" i="5"/>
  <c r="AQ68" i="21"/>
  <c r="AQ53" i="21"/>
  <c r="AQ31" i="21"/>
  <c r="AQ39" i="21"/>
  <c r="AQ30" i="21"/>
  <c r="AQ29" i="21"/>
  <c r="AQ117" i="21"/>
  <c r="AZ18" i="21"/>
  <c r="AV1057" i="5"/>
  <c r="AV1058" i="5" s="1"/>
  <c r="AV756" i="5"/>
  <c r="R66" i="21"/>
  <c r="R51" i="21"/>
  <c r="R37" i="21"/>
  <c r="R26" i="21"/>
  <c r="BK21" i="18"/>
  <c r="C146" i="18" s="1"/>
  <c r="BM748" i="5"/>
  <c r="BM747" i="5"/>
  <c r="J417" i="5"/>
  <c r="J419" i="5" s="1"/>
  <c r="Q47" i="21"/>
  <c r="Q55" i="21" s="1"/>
  <c r="Q119" i="21" s="1"/>
  <c r="P998" i="5"/>
  <c r="P1015" i="5" s="1"/>
  <c r="P1017" i="5" s="1"/>
  <c r="Q1007" i="5"/>
  <c r="AW1013" i="5"/>
  <c r="AW1015" i="5" s="1"/>
  <c r="AP33" i="21"/>
  <c r="BC1036" i="5"/>
  <c r="BD1035" i="5"/>
  <c r="C137" i="18"/>
  <c r="BK16" i="18"/>
  <c r="N11" i="18"/>
  <c r="N12" i="18" s="1"/>
  <c r="N16" i="18" s="1"/>
  <c r="N19" i="18" s="1"/>
  <c r="N22" i="18" s="1"/>
  <c r="P722" i="5"/>
  <c r="P725" i="5"/>
  <c r="AW741" i="5"/>
  <c r="AW731" i="5"/>
  <c r="R797" i="5"/>
  <c r="BF1027" i="5"/>
  <c r="BF1029" i="5"/>
  <c r="BF1044" i="5" s="1"/>
  <c r="AX858" i="5"/>
  <c r="AX838" i="5"/>
  <c r="K86" i="18"/>
  <c r="AU12" i="18"/>
  <c r="Q815" i="5"/>
  <c r="P825" i="5"/>
  <c r="P860" i="5" s="1"/>
  <c r="AQ72" i="21"/>
  <c r="AR65" i="21" s="1"/>
  <c r="AQ67" i="21"/>
  <c r="BG1030" i="5"/>
  <c r="BG1026" i="5"/>
  <c r="BN983" i="5"/>
  <c r="BN719" i="5"/>
  <c r="DI736" i="5"/>
  <c r="DG14" i="18" s="1"/>
  <c r="C239" i="18" s="1"/>
  <c r="DJ739" i="5"/>
  <c r="O754" i="5"/>
  <c r="AT1043" i="5"/>
  <c r="AS1049" i="5"/>
  <c r="P83" i="21"/>
  <c r="P106" i="21" s="1"/>
  <c r="P82" i="21"/>
  <c r="P105" i="21" s="1"/>
  <c r="P81" i="21"/>
  <c r="P96" i="21" s="1"/>
  <c r="AQ52" i="21"/>
  <c r="AQ56" i="21"/>
  <c r="AR50" i="21" s="1"/>
  <c r="AR25" i="21"/>
  <c r="AR26" i="21" s="1"/>
  <c r="AR27" i="21"/>
  <c r="AS23" i="21" s="1"/>
  <c r="BN859" i="5"/>
  <c r="BN853" i="5"/>
  <c r="AQ38" i="21"/>
  <c r="AQ41" i="21"/>
  <c r="AR36" i="21" s="1"/>
  <c r="AX1056" i="5"/>
  <c r="AF804" i="5"/>
  <c r="AF805" i="5" s="1"/>
  <c r="AG801" i="5" s="1"/>
  <c r="BF1032" i="5" l="1"/>
  <c r="P85" i="21"/>
  <c r="BF1053" i="5"/>
  <c r="M139" i="21"/>
  <c r="AC13" i="2" s="1"/>
  <c r="Q70" i="21"/>
  <c r="Q59" i="21"/>
  <c r="Q60" i="21"/>
  <c r="Q58" i="21"/>
  <c r="Q62" i="21" s="1"/>
  <c r="BH1030" i="5"/>
  <c r="BH1026" i="5"/>
  <c r="AX859" i="5"/>
  <c r="AX839" i="5"/>
  <c r="P741" i="5"/>
  <c r="P731" i="5"/>
  <c r="P740" i="5" s="1"/>
  <c r="AX983" i="5"/>
  <c r="AX719" i="5"/>
  <c r="Q7" i="14"/>
  <c r="AZ89" i="21"/>
  <c r="AZ17" i="21"/>
  <c r="AZ16" i="21"/>
  <c r="Q1046" i="5"/>
  <c r="Q1056" i="5"/>
  <c r="Q1013" i="5"/>
  <c r="AS25" i="21"/>
  <c r="AS26" i="21" s="1"/>
  <c r="AS27" i="21"/>
  <c r="AT23" i="21" s="1"/>
  <c r="AR72" i="21"/>
  <c r="AS65" i="21" s="1"/>
  <c r="AR67" i="21"/>
  <c r="AT1049" i="5"/>
  <c r="AU1043" i="5"/>
  <c r="P724" i="5"/>
  <c r="P761" i="5"/>
  <c r="Q5" i="14" s="1"/>
  <c r="Q6" i="14" s="1"/>
  <c r="H148" i="21"/>
  <c r="C141" i="18"/>
  <c r="BK19" i="18"/>
  <c r="P1022" i="5"/>
  <c r="P1024" i="5" s="1"/>
  <c r="P1033" i="5" s="1"/>
  <c r="P1051" i="5" s="1"/>
  <c r="Q1016" i="5"/>
  <c r="R68" i="21"/>
  <c r="R53" i="21"/>
  <c r="R39" i="21"/>
  <c r="R31" i="21"/>
  <c r="R30" i="21"/>
  <c r="AQ33" i="21"/>
  <c r="AR53" i="21"/>
  <c r="AR39" i="21"/>
  <c r="AR68" i="21"/>
  <c r="AR31" i="21"/>
  <c r="AR30" i="21"/>
  <c r="AR117" i="21"/>
  <c r="AR29" i="21"/>
  <c r="R29" i="21"/>
  <c r="R798" i="5"/>
  <c r="AR56" i="21"/>
  <c r="AS50" i="21" s="1"/>
  <c r="AR52" i="21"/>
  <c r="BD1036" i="5"/>
  <c r="BE1035" i="5"/>
  <c r="Q817" i="5"/>
  <c r="Q823" i="5" s="1"/>
  <c r="Q858" i="5" s="1"/>
  <c r="Q816" i="5"/>
  <c r="Q821" i="5"/>
  <c r="Q856" i="5" s="1"/>
  <c r="AR41" i="21"/>
  <c r="AS36" i="21" s="1"/>
  <c r="AR38" i="21"/>
  <c r="R117" i="21"/>
  <c r="BO8" i="14"/>
  <c r="BN721" i="5"/>
  <c r="K87" i="18"/>
  <c r="AU16" i="18"/>
  <c r="S18" i="21"/>
  <c r="O1057" i="5"/>
  <c r="O1058" i="5" s="1"/>
  <c r="O756" i="5"/>
  <c r="O766" i="5" s="1"/>
  <c r="DJ736" i="5"/>
  <c r="DH14" i="18" s="1"/>
  <c r="D239" i="18" s="1"/>
  <c r="DK739" i="5"/>
  <c r="BN994" i="5"/>
  <c r="BN984" i="5"/>
  <c r="BN986" i="5" s="1"/>
  <c r="AW744" i="5"/>
  <c r="AW746" i="5" s="1"/>
  <c r="AW757" i="5"/>
  <c r="AG803" i="5"/>
  <c r="AG802" i="5"/>
  <c r="BO849" i="5"/>
  <c r="BN860" i="5"/>
  <c r="BG1029" i="5"/>
  <c r="BG1044" i="5" s="1"/>
  <c r="BG1027" i="5"/>
  <c r="AV755" i="5"/>
  <c r="AP40" i="21"/>
  <c r="BG1032" i="5" l="1"/>
  <c r="BG1053" i="5"/>
  <c r="P744" i="5"/>
  <c r="P746" i="5" s="1"/>
  <c r="P757" i="5"/>
  <c r="S794" i="5"/>
  <c r="AZ20" i="21"/>
  <c r="AZ24" i="21" s="1"/>
  <c r="AZ104" i="21" s="1"/>
  <c r="AZ107" i="21" s="1"/>
  <c r="AY835" i="5"/>
  <c r="AX860" i="5"/>
  <c r="BO851" i="5"/>
  <c r="BO856" i="5"/>
  <c r="BN1008" i="5"/>
  <c r="O755" i="5"/>
  <c r="O767" i="5"/>
  <c r="AV1043" i="5"/>
  <c r="AU1049" i="5"/>
  <c r="AG804" i="5"/>
  <c r="AG805" i="5" s="1"/>
  <c r="AH801" i="5" s="1"/>
  <c r="BH1029" i="5"/>
  <c r="BH1044" i="5" s="1"/>
  <c r="BH1027" i="5"/>
  <c r="BI1026" i="5"/>
  <c r="BI1030" i="5"/>
  <c r="BL11" i="18"/>
  <c r="BN722" i="5"/>
  <c r="BO7" i="14" s="1"/>
  <c r="BN725" i="5"/>
  <c r="S89" i="21"/>
  <c r="S17" i="21"/>
  <c r="S16" i="21"/>
  <c r="R33" i="21"/>
  <c r="AR33" i="21"/>
  <c r="AS41" i="21"/>
  <c r="AT36" i="21" s="1"/>
  <c r="AS38" i="21"/>
  <c r="AU21" i="18"/>
  <c r="K96" i="18" s="1"/>
  <c r="AW747" i="5"/>
  <c r="AW748" i="5"/>
  <c r="AS56" i="21"/>
  <c r="AT50" i="21" s="1"/>
  <c r="AS52" i="21"/>
  <c r="AT25" i="21"/>
  <c r="AT26" i="21" s="1"/>
  <c r="AT27" i="21"/>
  <c r="AU23" i="21" s="1"/>
  <c r="BN761" i="5"/>
  <c r="BO5" i="14" s="1"/>
  <c r="BO6" i="14" s="1"/>
  <c r="BN724" i="5"/>
  <c r="BE1036" i="5"/>
  <c r="BF1035" i="5"/>
  <c r="AS53" i="21"/>
  <c r="AS39" i="21"/>
  <c r="AS68" i="21"/>
  <c r="AS31" i="21"/>
  <c r="AS30" i="21"/>
  <c r="AS29" i="21"/>
  <c r="AS117" i="21"/>
  <c r="K91" i="18"/>
  <c r="AU19" i="18"/>
  <c r="C144" i="18"/>
  <c r="BK22" i="18"/>
  <c r="C147" i="18" s="1"/>
  <c r="AY8" i="14"/>
  <c r="AX721" i="5"/>
  <c r="Q71" i="21"/>
  <c r="AP69" i="21"/>
  <c r="AP54" i="21"/>
  <c r="AP45" i="21"/>
  <c r="AP44" i="21"/>
  <c r="AP43" i="21"/>
  <c r="AP118" i="21"/>
  <c r="AS67" i="21"/>
  <c r="AS72" i="21"/>
  <c r="AT65" i="21" s="1"/>
  <c r="BN998" i="5"/>
  <c r="BO1007" i="5"/>
  <c r="Q818" i="5"/>
  <c r="Q822" i="5"/>
  <c r="Q857" i="5" s="1"/>
  <c r="AX994" i="5"/>
  <c r="AX984" i="5"/>
  <c r="AX986" i="5" s="1"/>
  <c r="DL739" i="5"/>
  <c r="DK736" i="5"/>
  <c r="DI14" i="18" s="1"/>
  <c r="E239" i="18" s="1"/>
  <c r="Q983" i="5"/>
  <c r="Q719" i="5"/>
  <c r="H149" i="21"/>
  <c r="X24" i="2" s="1"/>
  <c r="X23" i="2"/>
  <c r="H153" i="21"/>
  <c r="X30" i="2" s="1"/>
  <c r="P737" i="5"/>
  <c r="N15" i="18" s="1"/>
  <c r="AQ40" i="21"/>
  <c r="BH1032" i="5" l="1"/>
  <c r="AT68" i="21"/>
  <c r="AT53" i="21"/>
  <c r="AT39" i="21"/>
  <c r="AT30" i="21"/>
  <c r="AT31" i="21"/>
  <c r="AT29" i="21"/>
  <c r="AT117" i="21"/>
  <c r="Q994" i="5"/>
  <c r="Q984" i="5"/>
  <c r="Q986" i="5" s="1"/>
  <c r="Q1045" i="5" s="1"/>
  <c r="Q76" i="21"/>
  <c r="Q75" i="21"/>
  <c r="Q74" i="21"/>
  <c r="AZ51" i="21"/>
  <c r="AZ66" i="21"/>
  <c r="AZ37" i="21"/>
  <c r="BJ1030" i="5"/>
  <c r="BJ1026" i="5"/>
  <c r="AW1043" i="5"/>
  <c r="AV1049" i="5"/>
  <c r="DM739" i="5"/>
  <c r="DL736" i="5"/>
  <c r="DJ14" i="18" s="1"/>
  <c r="F239" i="18" s="1"/>
  <c r="BI1029" i="5"/>
  <c r="BI1044" i="5" s="1"/>
  <c r="BI1027" i="5"/>
  <c r="S796" i="5"/>
  <c r="BH1053" i="5"/>
  <c r="AT72" i="21"/>
  <c r="AU65" i="21" s="1"/>
  <c r="AT67" i="21"/>
  <c r="AT56" i="21"/>
  <c r="AU50" i="21" s="1"/>
  <c r="AT52" i="21"/>
  <c r="S20" i="21"/>
  <c r="S24" i="21" s="1"/>
  <c r="AQ69" i="21"/>
  <c r="AQ54" i="21"/>
  <c r="AQ45" i="21"/>
  <c r="AQ44" i="21"/>
  <c r="AQ43" i="21"/>
  <c r="AQ118" i="21"/>
  <c r="AX998" i="5"/>
  <c r="AY1007" i="5"/>
  <c r="AP47" i="21"/>
  <c r="AP55" i="21" s="1"/>
  <c r="BF1036" i="5"/>
  <c r="BG1035" i="5"/>
  <c r="BN1013" i="5"/>
  <c r="BN1015" i="5" s="1"/>
  <c r="N21" i="18"/>
  <c r="P748" i="5"/>
  <c r="P747" i="5"/>
  <c r="K94" i="18"/>
  <c r="AU22" i="18"/>
  <c r="K97" i="18" s="1"/>
  <c r="AW754" i="5"/>
  <c r="BO852" i="5"/>
  <c r="BO858" i="5"/>
  <c r="BO1056" i="5"/>
  <c r="BO1058" i="5" s="1"/>
  <c r="AS33" i="21"/>
  <c r="BN741" i="5"/>
  <c r="BN744" i="5" s="1"/>
  <c r="BN746" i="5" s="1"/>
  <c r="BN731" i="5"/>
  <c r="AV11" i="18"/>
  <c r="AX722" i="5"/>
  <c r="AY7" i="14" s="1"/>
  <c r="AX725" i="5"/>
  <c r="R40" i="21"/>
  <c r="AT41" i="21"/>
  <c r="AU36" i="21" s="1"/>
  <c r="AT38" i="21"/>
  <c r="AH803" i="5"/>
  <c r="AH802" i="5"/>
  <c r="AX724" i="5"/>
  <c r="AX761" i="5"/>
  <c r="AY5" i="14" s="1"/>
  <c r="AY6" i="14" s="1"/>
  <c r="AR40" i="21"/>
  <c r="Q824" i="5"/>
  <c r="Q859" i="5" s="1"/>
  <c r="Q819" i="5"/>
  <c r="R8" i="14"/>
  <c r="Q721" i="5"/>
  <c r="F400" i="5"/>
  <c r="Q120" i="21"/>
  <c r="AU27" i="21"/>
  <c r="AV23" i="21" s="1"/>
  <c r="AU25" i="21"/>
  <c r="AU26" i="21" s="1"/>
  <c r="D136" i="18"/>
  <c r="BL12" i="18"/>
  <c r="AY837" i="5"/>
  <c r="AY856" i="5"/>
  <c r="AX1008" i="5"/>
  <c r="BI1032" i="5" l="1"/>
  <c r="BI1053" i="5"/>
  <c r="AU68" i="21"/>
  <c r="AU53" i="21"/>
  <c r="AU39" i="21"/>
  <c r="AU30" i="21"/>
  <c r="AU31" i="21"/>
  <c r="AU29" i="21"/>
  <c r="AU117" i="21"/>
  <c r="AV27" i="21"/>
  <c r="AW23" i="21" s="1"/>
  <c r="AV25" i="21"/>
  <c r="AV26" i="21" s="1"/>
  <c r="AH804" i="5"/>
  <c r="AH805" i="5" s="1"/>
  <c r="AI801" i="5" s="1"/>
  <c r="BO859" i="5"/>
  <c r="BO853" i="5"/>
  <c r="BG1036" i="5"/>
  <c r="BH1035" i="5"/>
  <c r="BJ1027" i="5"/>
  <c r="BJ1053" i="5" s="1"/>
  <c r="BJ1029" i="5"/>
  <c r="BJ1044" i="5" s="1"/>
  <c r="S51" i="21"/>
  <c r="S66" i="21"/>
  <c r="S37" i="21"/>
  <c r="S26" i="21"/>
  <c r="BK1026" i="5"/>
  <c r="BK1030" i="5"/>
  <c r="BA18" i="21"/>
  <c r="AW1057" i="5"/>
  <c r="AW1058" i="5" s="1"/>
  <c r="AW756" i="5"/>
  <c r="S104" i="21"/>
  <c r="S107" i="21" s="1"/>
  <c r="Q998" i="5"/>
  <c r="Q1015" i="5" s="1"/>
  <c r="Q1017" i="5" s="1"/>
  <c r="R1007" i="5"/>
  <c r="AX1013" i="5"/>
  <c r="AX1015" i="5" s="1"/>
  <c r="F402" i="5"/>
  <c r="F405" i="5" s="1"/>
  <c r="F412" i="5" s="1"/>
  <c r="F403" i="5"/>
  <c r="AY1056" i="5"/>
  <c r="AU41" i="21"/>
  <c r="AV36" i="21" s="1"/>
  <c r="AU38" i="21"/>
  <c r="AU56" i="21"/>
  <c r="AV50" i="21" s="1"/>
  <c r="AU52" i="21"/>
  <c r="AT33" i="21"/>
  <c r="AP70" i="21"/>
  <c r="AP60" i="21"/>
  <c r="AP59" i="21"/>
  <c r="AP58" i="21"/>
  <c r="D137" i="18"/>
  <c r="BL16" i="18"/>
  <c r="R815" i="5"/>
  <c r="Q825" i="5"/>
  <c r="Q860" i="5" s="1"/>
  <c r="R69" i="21"/>
  <c r="R54" i="21"/>
  <c r="R44" i="21"/>
  <c r="R45" i="21"/>
  <c r="R43" i="21"/>
  <c r="R118" i="21"/>
  <c r="AP119" i="21"/>
  <c r="P754" i="5"/>
  <c r="AU72" i="21"/>
  <c r="AV65" i="21" s="1"/>
  <c r="AU67" i="21"/>
  <c r="AQ47" i="21"/>
  <c r="AQ55" i="21" s="1"/>
  <c r="AQ119" i="21" s="1"/>
  <c r="BL21" i="18"/>
  <c r="D146" i="18" s="1"/>
  <c r="BN748" i="5"/>
  <c r="BN747" i="5"/>
  <c r="AS40" i="21"/>
  <c r="AR69" i="21"/>
  <c r="AR54" i="21"/>
  <c r="AR44" i="21"/>
  <c r="AR45" i="21"/>
  <c r="AR43" i="21"/>
  <c r="AR118" i="21"/>
  <c r="AX741" i="5"/>
  <c r="AX731" i="5"/>
  <c r="DN739" i="5"/>
  <c r="DM736" i="5"/>
  <c r="DK14" i="18" s="1"/>
  <c r="G239" i="18" s="1"/>
  <c r="O11" i="18"/>
  <c r="Q722" i="5"/>
  <c r="Q725" i="5"/>
  <c r="I135" i="21"/>
  <c r="Y9" i="2" s="1"/>
  <c r="Q78" i="21"/>
  <c r="AY858" i="5"/>
  <c r="AY838" i="5"/>
  <c r="L86" i="18"/>
  <c r="AV12" i="18"/>
  <c r="BO983" i="5"/>
  <c r="BO719" i="5"/>
  <c r="S797" i="5"/>
  <c r="AX1043" i="5"/>
  <c r="AW1049" i="5"/>
  <c r="BJ1032" i="5" l="1"/>
  <c r="BA89" i="21"/>
  <c r="BA17" i="21"/>
  <c r="BA16" i="21"/>
  <c r="AV68" i="21"/>
  <c r="AV39" i="21"/>
  <c r="AV53" i="21"/>
  <c r="AV31" i="21"/>
  <c r="AV30" i="21"/>
  <c r="AV29" i="21"/>
  <c r="AV117" i="21"/>
  <c r="L87" i="18"/>
  <c r="AV16" i="18"/>
  <c r="AV52" i="21"/>
  <c r="AV56" i="21"/>
  <c r="AW50" i="21" s="1"/>
  <c r="F415" i="5"/>
  <c r="F418" i="5" s="1"/>
  <c r="T885" i="5"/>
  <c r="T887" i="5"/>
  <c r="T883" i="5"/>
  <c r="T882" i="5"/>
  <c r="T884" i="5"/>
  <c r="T886" i="5"/>
  <c r="T881" i="5"/>
  <c r="F426" i="5"/>
  <c r="C36" i="18"/>
  <c r="O12" i="18"/>
  <c r="AW25" i="21"/>
  <c r="AW26" i="21" s="1"/>
  <c r="AW27" i="21"/>
  <c r="AX23" i="21" s="1"/>
  <c r="BL1030" i="5"/>
  <c r="BL1026" i="5"/>
  <c r="R47" i="21"/>
  <c r="R55" i="21" s="1"/>
  <c r="AV41" i="21"/>
  <c r="AW36" i="21" s="1"/>
  <c r="AV38" i="21"/>
  <c r="R1046" i="5"/>
  <c r="R1056" i="5"/>
  <c r="R1013" i="5"/>
  <c r="BK1027" i="5"/>
  <c r="BK1053" i="5" s="1"/>
  <c r="BK1029" i="5"/>
  <c r="BK1044" i="5" s="1"/>
  <c r="S68" i="21"/>
  <c r="S53" i="21"/>
  <c r="S31" i="21"/>
  <c r="S30" i="21"/>
  <c r="S39" i="21"/>
  <c r="AU33" i="21"/>
  <c r="S798" i="5"/>
  <c r="Q82" i="21"/>
  <c r="Q105" i="21" s="1"/>
  <c r="Q83" i="21"/>
  <c r="Q106" i="21" s="1"/>
  <c r="Q81" i="21"/>
  <c r="Q96" i="21" s="1"/>
  <c r="AX744" i="5"/>
  <c r="AX746" i="5" s="1"/>
  <c r="AX757" i="5"/>
  <c r="S29" i="21"/>
  <c r="BH1036" i="5"/>
  <c r="BI1035" i="5"/>
  <c r="AT40" i="21"/>
  <c r="Q1022" i="5"/>
  <c r="Q1024" i="5" s="1"/>
  <c r="Q1033" i="5" s="1"/>
  <c r="Q1051" i="5" s="1"/>
  <c r="R1016" i="5"/>
  <c r="AS54" i="21"/>
  <c r="AS69" i="21"/>
  <c r="AS44" i="21"/>
  <c r="AS45" i="21"/>
  <c r="AS43" i="21"/>
  <c r="AS118" i="21"/>
  <c r="AY859" i="5"/>
  <c r="AY839" i="5"/>
  <c r="AY983" i="5"/>
  <c r="AY719" i="5"/>
  <c r="AX1049" i="5"/>
  <c r="AY1043" i="5"/>
  <c r="AR47" i="21"/>
  <c r="AR55" i="21" s="1"/>
  <c r="AR119" i="21" s="1"/>
  <c r="BP849" i="5"/>
  <c r="BO860" i="5"/>
  <c r="T18" i="21"/>
  <c r="P1057" i="5"/>
  <c r="P1058" i="5" s="1"/>
  <c r="P756" i="5"/>
  <c r="P766" i="5" s="1"/>
  <c r="AQ70" i="21"/>
  <c r="AQ60" i="21"/>
  <c r="AQ59" i="21"/>
  <c r="AQ58" i="21"/>
  <c r="AQ62" i="21" s="1"/>
  <c r="Q724" i="5"/>
  <c r="Q761" i="5"/>
  <c r="R5" i="14" s="1"/>
  <c r="R6" i="14" s="1"/>
  <c r="AP62" i="21"/>
  <c r="AP71" i="21" s="1"/>
  <c r="Q741" i="5"/>
  <c r="Q731" i="5"/>
  <c r="R817" i="5"/>
  <c r="R823" i="5" s="1"/>
  <c r="R858" i="5" s="1"/>
  <c r="R816" i="5"/>
  <c r="R821" i="5"/>
  <c r="R856" i="5" s="1"/>
  <c r="AW755" i="5"/>
  <c r="S117" i="21"/>
  <c r="DO739" i="5"/>
  <c r="DN736" i="5"/>
  <c r="DL14" i="18" s="1"/>
  <c r="H239" i="18" s="1"/>
  <c r="BP8" i="14"/>
  <c r="BO721" i="5"/>
  <c r="BO994" i="5"/>
  <c r="BO984" i="5"/>
  <c r="BO986" i="5" s="1"/>
  <c r="R7" i="14"/>
  <c r="AV72" i="21"/>
  <c r="AW65" i="21" s="1"/>
  <c r="AV67" i="21"/>
  <c r="D141" i="18"/>
  <c r="BL19" i="18"/>
  <c r="AI803" i="5"/>
  <c r="AI802" i="5"/>
  <c r="AP75" i="21" l="1"/>
  <c r="AP76" i="21"/>
  <c r="AP74" i="21"/>
  <c r="AP78" i="21" s="1"/>
  <c r="AP120" i="21"/>
  <c r="AW68" i="21"/>
  <c r="AW53" i="21"/>
  <c r="AW39" i="21"/>
  <c r="AW31" i="21"/>
  <c r="AW30" i="21"/>
  <c r="AW117" i="21"/>
  <c r="AW29" i="21"/>
  <c r="T794" i="5"/>
  <c r="BK1032" i="5"/>
  <c r="BL1027" i="5"/>
  <c r="BL1053" i="5" s="1"/>
  <c r="BL1029" i="5"/>
  <c r="BL1044" i="5" s="1"/>
  <c r="AV33" i="21"/>
  <c r="AV40" i="21" s="1"/>
  <c r="T89" i="21"/>
  <c r="T16" i="21"/>
  <c r="T17" i="21"/>
  <c r="AZ1043" i="5"/>
  <c r="AY1049" i="5"/>
  <c r="S33" i="21"/>
  <c r="S40" i="21" s="1"/>
  <c r="BM1030" i="5"/>
  <c r="BM1026" i="5"/>
  <c r="BO761" i="5"/>
  <c r="BP5" i="14" s="1"/>
  <c r="BP6" i="14" s="1"/>
  <c r="BO724" i="5"/>
  <c r="AZ8" i="14"/>
  <c r="AY721" i="5"/>
  <c r="AX27" i="21"/>
  <c r="AY23" i="21" s="1"/>
  <c r="AX25" i="21"/>
  <c r="AX26" i="21" s="1"/>
  <c r="BO998" i="5"/>
  <c r="BP1007" i="5"/>
  <c r="AY860" i="5"/>
  <c r="AZ835" i="5"/>
  <c r="T872" i="5"/>
  <c r="T874" i="5"/>
  <c r="T875" i="5"/>
  <c r="T876" i="5"/>
  <c r="F434" i="5"/>
  <c r="F68" i="5" s="1"/>
  <c r="T878" i="5"/>
  <c r="T877" i="5"/>
  <c r="T873" i="5"/>
  <c r="F425" i="5"/>
  <c r="F437" i="5" s="1"/>
  <c r="F71" i="5" s="1"/>
  <c r="AY994" i="5"/>
  <c r="AY984" i="5"/>
  <c r="AY986" i="5" s="1"/>
  <c r="AW52" i="21"/>
  <c r="AW56" i="21"/>
  <c r="AX50" i="21" s="1"/>
  <c r="BA20" i="21"/>
  <c r="BA24" i="21" s="1"/>
  <c r="BA104" i="21" s="1"/>
  <c r="BA107" i="21" s="1"/>
  <c r="D144" i="18"/>
  <c r="BL22" i="18"/>
  <c r="D147" i="18" s="1"/>
  <c r="BM11" i="18"/>
  <c r="BO722" i="5"/>
  <c r="BP7" i="14" s="1"/>
  <c r="BO725" i="5"/>
  <c r="R983" i="5"/>
  <c r="R719" i="5"/>
  <c r="AV21" i="18"/>
  <c r="L96" i="18" s="1"/>
  <c r="AX747" i="5"/>
  <c r="AX748" i="5"/>
  <c r="C37" i="18"/>
  <c r="O16" i="18"/>
  <c r="AW72" i="21"/>
  <c r="AX65" i="21" s="1"/>
  <c r="AW67" i="21"/>
  <c r="AS47" i="21"/>
  <c r="AS55" i="21" s="1"/>
  <c r="R70" i="21"/>
  <c r="R60" i="21"/>
  <c r="R59" i="21"/>
  <c r="R58" i="21"/>
  <c r="R62" i="21" s="1"/>
  <c r="R818" i="5"/>
  <c r="R822" i="5"/>
  <c r="R857" i="5" s="1"/>
  <c r="AT69" i="21"/>
  <c r="AT44" i="21"/>
  <c r="AT54" i="21"/>
  <c r="AT45" i="21"/>
  <c r="AT43" i="21"/>
  <c r="AT118" i="21"/>
  <c r="AW41" i="21"/>
  <c r="AX36" i="21" s="1"/>
  <c r="AW38" i="21"/>
  <c r="R119" i="21"/>
  <c r="I163" i="21"/>
  <c r="Y39" i="2" s="1"/>
  <c r="I162" i="21"/>
  <c r="Y38" i="2" s="1"/>
  <c r="I164" i="21"/>
  <c r="Y40" i="2" s="1"/>
  <c r="L91" i="18"/>
  <c r="AV19" i="18"/>
  <c r="AU40" i="21"/>
  <c r="AI804" i="5"/>
  <c r="AI805" i="5" s="1"/>
  <c r="AJ801" i="5" s="1"/>
  <c r="BP851" i="5"/>
  <c r="BP856" i="5"/>
  <c r="BO1008" i="5"/>
  <c r="AR70" i="21"/>
  <c r="AR60" i="21"/>
  <c r="AR59" i="21"/>
  <c r="AR58" i="21"/>
  <c r="AR62" i="21" s="1"/>
  <c r="DP739" i="5"/>
  <c r="DO736" i="5"/>
  <c r="DM14" i="18" s="1"/>
  <c r="I239" i="18" s="1"/>
  <c r="F411" i="5"/>
  <c r="Q740" i="5"/>
  <c r="AQ71" i="21"/>
  <c r="Q744" i="5"/>
  <c r="Q746" i="5" s="1"/>
  <c r="Q757" i="5"/>
  <c r="P755" i="5"/>
  <c r="P767" i="5"/>
  <c r="BI1036" i="5"/>
  <c r="BJ1035" i="5"/>
  <c r="Q85" i="21"/>
  <c r="AV69" i="21" l="1"/>
  <c r="AV54" i="21"/>
  <c r="AV45" i="21"/>
  <c r="AV44" i="21"/>
  <c r="AV43" i="21"/>
  <c r="AV47" i="21" s="1"/>
  <c r="AV118" i="21"/>
  <c r="AS70" i="21"/>
  <c r="AS59" i="21"/>
  <c r="AS60" i="21"/>
  <c r="AS58" i="21"/>
  <c r="AS62" i="21" s="1"/>
  <c r="AS119" i="21"/>
  <c r="AY27" i="21"/>
  <c r="AZ23" i="21" s="1"/>
  <c r="AY25" i="21"/>
  <c r="AY26" i="21" s="1"/>
  <c r="BN1030" i="5"/>
  <c r="BN1026" i="5"/>
  <c r="BL1032" i="5"/>
  <c r="AX72" i="21"/>
  <c r="AY65" i="21" s="1"/>
  <c r="AX67" i="21"/>
  <c r="BO741" i="5"/>
  <c r="BO744" i="5" s="1"/>
  <c r="BO746" i="5" s="1"/>
  <c r="BO731" i="5"/>
  <c r="AY998" i="5"/>
  <c r="S54" i="21"/>
  <c r="S44" i="21"/>
  <c r="S45" i="21"/>
  <c r="S69" i="21"/>
  <c r="S118" i="21"/>
  <c r="S43" i="21"/>
  <c r="AX68" i="21"/>
  <c r="AX53" i="21"/>
  <c r="AX39" i="21"/>
  <c r="AX31" i="21"/>
  <c r="AX30" i="21"/>
  <c r="AX117" i="21"/>
  <c r="AX29" i="21"/>
  <c r="Q737" i="5"/>
  <c r="O15" i="18" s="1"/>
  <c r="C40" i="18" s="1"/>
  <c r="AZ837" i="5"/>
  <c r="AZ1008" i="5"/>
  <c r="AZ856" i="5"/>
  <c r="AY1008" i="5"/>
  <c r="BM1029" i="5"/>
  <c r="BM1044" i="5" s="1"/>
  <c r="BM1027" i="5"/>
  <c r="I141" i="21"/>
  <c r="C41" i="18"/>
  <c r="O19" i="18"/>
  <c r="BM12" i="18"/>
  <c r="E136" i="18"/>
  <c r="AY724" i="5"/>
  <c r="AY761" i="5"/>
  <c r="AZ5" i="14" s="1"/>
  <c r="AZ6" i="14" s="1"/>
  <c r="AW11" i="18"/>
  <c r="AY722" i="5"/>
  <c r="AZ7" i="14" s="1"/>
  <c r="AY725" i="5"/>
  <c r="T796" i="5"/>
  <c r="BO1013" i="5"/>
  <c r="BO1015" i="5" s="1"/>
  <c r="BP1056" i="5"/>
  <c r="BP1058" i="5" s="1"/>
  <c r="AZ1049" i="5"/>
  <c r="BA1043" i="5"/>
  <c r="AJ803" i="5"/>
  <c r="AJ802" i="5"/>
  <c r="DQ739" i="5"/>
  <c r="DP736" i="5"/>
  <c r="DN14" i="18" s="1"/>
  <c r="J239" i="18" s="1"/>
  <c r="AU69" i="21"/>
  <c r="AU44" i="21"/>
  <c r="AU54" i="21"/>
  <c r="AU45" i="21"/>
  <c r="AU43" i="21"/>
  <c r="AU118" i="21"/>
  <c r="AX38" i="21"/>
  <c r="AX41" i="21"/>
  <c r="AY36" i="21" s="1"/>
  <c r="AQ76" i="21"/>
  <c r="AQ75" i="21"/>
  <c r="AQ74" i="21"/>
  <c r="L94" i="18"/>
  <c r="AV22" i="18"/>
  <c r="L97" i="18" s="1"/>
  <c r="T20" i="21"/>
  <c r="T24" i="21" s="1"/>
  <c r="S8" i="14"/>
  <c r="R721" i="5"/>
  <c r="BP858" i="5"/>
  <c r="BP852" i="5"/>
  <c r="R71" i="21"/>
  <c r="AX754" i="5"/>
  <c r="BA66" i="21"/>
  <c r="BA51" i="21"/>
  <c r="BA37" i="21"/>
  <c r="AP82" i="21"/>
  <c r="AP105" i="21" s="1"/>
  <c r="AP83" i="21"/>
  <c r="AP106" i="21" s="1"/>
  <c r="AP81" i="21"/>
  <c r="AP85" i="21" s="1"/>
  <c r="AQ120" i="21"/>
  <c r="AT47" i="21"/>
  <c r="AT55" i="21" s="1"/>
  <c r="AT119" i="21" s="1"/>
  <c r="R994" i="5"/>
  <c r="R984" i="5"/>
  <c r="R986" i="5" s="1"/>
  <c r="R1045" i="5" s="1"/>
  <c r="BJ1036" i="5"/>
  <c r="BK1035" i="5"/>
  <c r="R824" i="5"/>
  <c r="R859" i="5" s="1"/>
  <c r="R819" i="5"/>
  <c r="O21" i="18"/>
  <c r="C46" i="18" s="1"/>
  <c r="Q748" i="5"/>
  <c r="Q747" i="5"/>
  <c r="F417" i="5"/>
  <c r="F419" i="5" s="1"/>
  <c r="AR71" i="21"/>
  <c r="AX56" i="21"/>
  <c r="AY50" i="21" s="1"/>
  <c r="AX52" i="21"/>
  <c r="AW33" i="21"/>
  <c r="AW40" i="21" s="1"/>
  <c r="AP96" i="21" l="1"/>
  <c r="BM1032" i="5"/>
  <c r="AW69" i="21"/>
  <c r="AW54" i="21"/>
  <c r="AW45" i="21"/>
  <c r="AW44" i="21"/>
  <c r="AW43" i="21"/>
  <c r="AW47" i="21" s="1"/>
  <c r="AW118" i="21"/>
  <c r="AY68" i="21"/>
  <c r="AY53" i="21"/>
  <c r="AY39" i="21"/>
  <c r="AY31" i="21"/>
  <c r="AY30" i="21"/>
  <c r="AY29" i="21"/>
  <c r="AY117" i="21"/>
  <c r="AZ858" i="5"/>
  <c r="AZ838" i="5"/>
  <c r="T66" i="21"/>
  <c r="T51" i="21"/>
  <c r="T37" i="21"/>
  <c r="T26" i="21"/>
  <c r="I139" i="21"/>
  <c r="Y13" i="2" s="1"/>
  <c r="AY67" i="21"/>
  <c r="AY72" i="21"/>
  <c r="AZ65" i="21" s="1"/>
  <c r="BA1049" i="5"/>
  <c r="BB1043" i="5"/>
  <c r="BM1053" i="5"/>
  <c r="T797" i="5"/>
  <c r="BN1027" i="5"/>
  <c r="BN1053" i="5" s="1"/>
  <c r="BN1029" i="5"/>
  <c r="BN1044" i="5" s="1"/>
  <c r="AY56" i="21"/>
  <c r="AZ50" i="21" s="1"/>
  <c r="AY52" i="21"/>
  <c r="M86" i="18"/>
  <c r="AW12" i="18"/>
  <c r="BO1026" i="5"/>
  <c r="BO1030" i="5"/>
  <c r="AS71" i="21"/>
  <c r="AS120" i="21" s="1"/>
  <c r="T104" i="21"/>
  <c r="T107" i="21" s="1"/>
  <c r="AR76" i="21"/>
  <c r="AR75" i="21"/>
  <c r="AR74" i="21"/>
  <c r="BB18" i="21"/>
  <c r="AX1057" i="5"/>
  <c r="AX1058" i="5" s="1"/>
  <c r="AX756" i="5"/>
  <c r="R75" i="21"/>
  <c r="R76" i="21"/>
  <c r="R74" i="21"/>
  <c r="Q754" i="5"/>
  <c r="AQ78" i="21"/>
  <c r="BK1036" i="5"/>
  <c r="BL1035" i="5"/>
  <c r="AT70" i="21"/>
  <c r="AT59" i="21"/>
  <c r="AT60" i="21"/>
  <c r="AT58" i="21"/>
  <c r="AU47" i="21"/>
  <c r="AU55" i="21" s="1"/>
  <c r="AU119" i="21" s="1"/>
  <c r="BP859" i="5"/>
  <c r="BP853" i="5"/>
  <c r="AY1013" i="5"/>
  <c r="AY1015" i="5" s="1"/>
  <c r="AZ27" i="21"/>
  <c r="BA23" i="21" s="1"/>
  <c r="AZ25" i="21"/>
  <c r="AZ26" i="21" s="1"/>
  <c r="R998" i="5"/>
  <c r="R1015" i="5" s="1"/>
  <c r="R1017" i="5" s="1"/>
  <c r="S1007" i="5"/>
  <c r="AX33" i="21"/>
  <c r="AX40" i="21" s="1"/>
  <c r="R120" i="21"/>
  <c r="BP983" i="5"/>
  <c r="BP719" i="5"/>
  <c r="DR739" i="5"/>
  <c r="DQ736" i="5"/>
  <c r="DO14" i="18" s="1"/>
  <c r="K239" i="18" s="1"/>
  <c r="E137" i="18"/>
  <c r="BM16" i="18"/>
  <c r="AY741" i="5"/>
  <c r="AY731" i="5"/>
  <c r="AR120" i="21"/>
  <c r="S815" i="5"/>
  <c r="R825" i="5"/>
  <c r="R860" i="5" s="1"/>
  <c r="AJ804" i="5"/>
  <c r="AJ805" i="5" s="1"/>
  <c r="AK801" i="5" s="1"/>
  <c r="C44" i="18"/>
  <c r="O22" i="18"/>
  <c r="C47" i="18" s="1"/>
  <c r="BM21" i="18"/>
  <c r="E146" i="18" s="1"/>
  <c r="BO747" i="5"/>
  <c r="BO748" i="5"/>
  <c r="AV55" i="21"/>
  <c r="AV119" i="21" s="1"/>
  <c r="I146" i="21"/>
  <c r="Y21" i="2" s="1"/>
  <c r="I147" i="21"/>
  <c r="Y22" i="2" s="1"/>
  <c r="Y14" i="2"/>
  <c r="I157" i="21"/>
  <c r="Y34" i="2" s="1"/>
  <c r="I156" i="21"/>
  <c r="Y33" i="2" s="1"/>
  <c r="I158" i="21"/>
  <c r="Y35" i="2" s="1"/>
  <c r="I142" i="21"/>
  <c r="P11" i="18"/>
  <c r="R722" i="5"/>
  <c r="R725" i="5"/>
  <c r="AY38" i="21"/>
  <c r="AY41" i="21"/>
  <c r="AZ36" i="21" s="1"/>
  <c r="S47" i="21"/>
  <c r="BN1032" i="5" l="1"/>
  <c r="AX69" i="21"/>
  <c r="AX54" i="21"/>
  <c r="AX45" i="21"/>
  <c r="AX44" i="21"/>
  <c r="AX43" i="21"/>
  <c r="AX47" i="21" s="1"/>
  <c r="AX118" i="21"/>
  <c r="AZ53" i="21"/>
  <c r="AZ39" i="21"/>
  <c r="AZ68" i="21"/>
  <c r="AZ31" i="21"/>
  <c r="AZ30" i="21"/>
  <c r="AZ117" i="21"/>
  <c r="AZ29" i="21"/>
  <c r="T68" i="21"/>
  <c r="T53" i="21"/>
  <c r="T39" i="21"/>
  <c r="T31" i="21"/>
  <c r="T30" i="21"/>
  <c r="AZ52" i="21"/>
  <c r="AZ56" i="21"/>
  <c r="BA50" i="21" s="1"/>
  <c r="T29" i="21"/>
  <c r="AZ41" i="21"/>
  <c r="BA36" i="21" s="1"/>
  <c r="AZ38" i="21"/>
  <c r="BQ849" i="5"/>
  <c r="BP860" i="5"/>
  <c r="BL1036" i="5"/>
  <c r="BM1035" i="5"/>
  <c r="R78" i="21"/>
  <c r="AS76" i="21"/>
  <c r="AS75" i="21"/>
  <c r="AS74" i="21"/>
  <c r="BP1030" i="5"/>
  <c r="BP1026" i="5"/>
  <c r="AK803" i="5"/>
  <c r="AK802" i="5"/>
  <c r="S1016" i="5"/>
  <c r="R1022" i="5"/>
  <c r="R1024" i="5" s="1"/>
  <c r="R1033" i="5" s="1"/>
  <c r="R1051" i="5" s="1"/>
  <c r="R761" i="5"/>
  <c r="S5" i="14" s="1"/>
  <c r="S6" i="14" s="1"/>
  <c r="R724" i="5"/>
  <c r="BQ8" i="14"/>
  <c r="BP721" i="5"/>
  <c r="AX755" i="5"/>
  <c r="BO1029" i="5"/>
  <c r="BO1044" i="5" s="1"/>
  <c r="BO1027" i="5"/>
  <c r="BO1053" i="5" s="1"/>
  <c r="T117" i="21"/>
  <c r="S817" i="5"/>
  <c r="S823" i="5" s="1"/>
  <c r="S858" i="5" s="1"/>
  <c r="S816" i="5"/>
  <c r="S821" i="5"/>
  <c r="S856" i="5" s="1"/>
  <c r="S55" i="21"/>
  <c r="BB1049" i="5"/>
  <c r="BC1043" i="5"/>
  <c r="DS739" i="5"/>
  <c r="DR736" i="5"/>
  <c r="DP14" i="18" s="1"/>
  <c r="L239" i="18" s="1"/>
  <c r="R741" i="5"/>
  <c r="R731" i="5"/>
  <c r="R740" i="5" s="1"/>
  <c r="S7" i="14"/>
  <c r="D36" i="18"/>
  <c r="P12" i="18"/>
  <c r="BP994" i="5"/>
  <c r="BP984" i="5"/>
  <c r="BP986" i="5" s="1"/>
  <c r="AU70" i="21"/>
  <c r="AU60" i="21"/>
  <c r="AU59" i="21"/>
  <c r="AU58" i="21"/>
  <c r="AU62" i="21" s="1"/>
  <c r="BB89" i="21"/>
  <c r="BB17" i="21"/>
  <c r="BB16" i="21"/>
  <c r="AZ859" i="5"/>
  <c r="AZ839" i="5"/>
  <c r="AZ860" i="5" s="1"/>
  <c r="S1056" i="5"/>
  <c r="S1046" i="5"/>
  <c r="S1013" i="5"/>
  <c r="AV70" i="21"/>
  <c r="AV60" i="21"/>
  <c r="AV59" i="21"/>
  <c r="AV58" i="21"/>
  <c r="BA27" i="21"/>
  <c r="BB23" i="21" s="1"/>
  <c r="BA25" i="21"/>
  <c r="BA26" i="21" s="1"/>
  <c r="AQ82" i="21"/>
  <c r="AQ105" i="21" s="1"/>
  <c r="AQ83" i="21"/>
  <c r="AQ106" i="21" s="1"/>
  <c r="AQ81" i="21"/>
  <c r="AQ96" i="21" s="1"/>
  <c r="AZ67" i="21"/>
  <c r="AZ72" i="21"/>
  <c r="BA65" i="21" s="1"/>
  <c r="AZ983" i="5"/>
  <c r="AZ719" i="5"/>
  <c r="AW55" i="21"/>
  <c r="AW119" i="21" s="1"/>
  <c r="AY744" i="5"/>
  <c r="AY746" i="5" s="1"/>
  <c r="AY757" i="5"/>
  <c r="AR78" i="21"/>
  <c r="M87" i="18"/>
  <c r="AW16" i="18"/>
  <c r="T798" i="5"/>
  <c r="AT62" i="21"/>
  <c r="AY33" i="21"/>
  <c r="BM19" i="18"/>
  <c r="E141" i="18"/>
  <c r="U18" i="21"/>
  <c r="Q1057" i="5"/>
  <c r="Q1058" i="5" s="1"/>
  <c r="Q756" i="5"/>
  <c r="AQ85" i="21" l="1"/>
  <c r="BO1032" i="5"/>
  <c r="R82" i="21"/>
  <c r="R105" i="21" s="1"/>
  <c r="R83" i="21"/>
  <c r="R106" i="21" s="1"/>
  <c r="R81" i="21"/>
  <c r="R96" i="21" s="1"/>
  <c r="BA52" i="21"/>
  <c r="BA56" i="21"/>
  <c r="BB50" i="21" s="1"/>
  <c r="BM1036" i="5"/>
  <c r="BN1035" i="5"/>
  <c r="R744" i="5"/>
  <c r="R746" i="5" s="1"/>
  <c r="R757" i="5"/>
  <c r="AW21" i="18"/>
  <c r="M96" i="18" s="1"/>
  <c r="AY748" i="5"/>
  <c r="AY747" i="5"/>
  <c r="AZ724" i="5"/>
  <c r="AZ761" i="5"/>
  <c r="BA5" i="14" s="1"/>
  <c r="BA6" i="14" s="1"/>
  <c r="K148" i="21"/>
  <c r="J32" i="5"/>
  <c r="AZ752" i="5"/>
  <c r="C64" i="5"/>
  <c r="Q31" i="5" s="1"/>
  <c r="BP998" i="5"/>
  <c r="BQ1007" i="5"/>
  <c r="BP761" i="5"/>
  <c r="BQ5" i="14" s="1"/>
  <c r="BQ6" i="14" s="1"/>
  <c r="BP724" i="5"/>
  <c r="DS736" i="5"/>
  <c r="DQ14" i="18" s="1"/>
  <c r="M239" i="18" s="1"/>
  <c r="DT739" i="5"/>
  <c r="D37" i="18"/>
  <c r="P16" i="18"/>
  <c r="BD1043" i="5"/>
  <c r="BC1049" i="5"/>
  <c r="AT71" i="21"/>
  <c r="BQ851" i="5"/>
  <c r="BQ856" i="5"/>
  <c r="BP1008" i="5"/>
  <c r="Q767" i="5"/>
  <c r="Q755" i="5"/>
  <c r="Q766" i="5"/>
  <c r="AW70" i="21"/>
  <c r="AW60" i="21"/>
  <c r="AW59" i="21"/>
  <c r="AW58" i="21"/>
  <c r="BB25" i="21"/>
  <c r="BB27" i="21"/>
  <c r="BC23" i="21" s="1"/>
  <c r="AK804" i="5"/>
  <c r="AK805" i="5" s="1"/>
  <c r="S70" i="21"/>
  <c r="S60" i="21"/>
  <c r="S59" i="21"/>
  <c r="S58" i="21"/>
  <c r="S119" i="21"/>
  <c r="U89" i="21"/>
  <c r="U17" i="21"/>
  <c r="U16" i="21"/>
  <c r="U794" i="5"/>
  <c r="AZ994" i="5"/>
  <c r="AZ984" i="5"/>
  <c r="AZ986" i="5" s="1"/>
  <c r="AV62" i="21"/>
  <c r="AV71" i="21" s="1"/>
  <c r="AV120" i="21" s="1"/>
  <c r="BA41" i="21"/>
  <c r="BB36" i="21" s="1"/>
  <c r="BA38" i="21"/>
  <c r="AU71" i="21"/>
  <c r="AU120" i="21" s="1"/>
  <c r="BA8" i="14"/>
  <c r="AZ721" i="5"/>
  <c r="S818" i="5"/>
  <c r="S822" i="5"/>
  <c r="S857" i="5" s="1"/>
  <c r="AS78" i="21"/>
  <c r="AY40" i="21"/>
  <c r="BA53" i="21"/>
  <c r="BA68" i="21"/>
  <c r="BA39" i="21"/>
  <c r="BA31" i="21"/>
  <c r="BA30" i="21"/>
  <c r="BA117" i="21"/>
  <c r="BA29" i="21"/>
  <c r="S983" i="5"/>
  <c r="S719" i="5"/>
  <c r="BN11" i="18"/>
  <c r="BP722" i="5"/>
  <c r="BQ7" i="14" s="1"/>
  <c r="BP725" i="5"/>
  <c r="M91" i="18"/>
  <c r="AW19" i="18"/>
  <c r="BA72" i="21"/>
  <c r="BB65" i="21" s="1"/>
  <c r="BA67" i="21"/>
  <c r="BP1027" i="5"/>
  <c r="BP1029" i="5"/>
  <c r="BP1044" i="5" s="1"/>
  <c r="T33" i="21"/>
  <c r="AZ33" i="21"/>
  <c r="AX55" i="21"/>
  <c r="AX119" i="21" s="1"/>
  <c r="BB20" i="21"/>
  <c r="BB24" i="21" s="1"/>
  <c r="E144" i="18"/>
  <c r="BM22" i="18"/>
  <c r="E147" i="18" s="1"/>
  <c r="AR82" i="21"/>
  <c r="AR105" i="21" s="1"/>
  <c r="AR83" i="21"/>
  <c r="AR106" i="21" s="1"/>
  <c r="AR81" i="21"/>
  <c r="AR96" i="21" s="1"/>
  <c r="R737" i="5"/>
  <c r="P15" i="18" s="1"/>
  <c r="D40" i="18" s="1"/>
  <c r="BQ1026" i="5"/>
  <c r="BQ1030" i="5"/>
  <c r="BP1032" i="5" l="1"/>
  <c r="BP1053" i="5"/>
  <c r="F136" i="18"/>
  <c r="BN12" i="18"/>
  <c r="BB41" i="21"/>
  <c r="BC36" i="21" s="1"/>
  <c r="BB38" i="21"/>
  <c r="AW62" i="21"/>
  <c r="T8" i="14"/>
  <c r="S721" i="5"/>
  <c r="AS82" i="21"/>
  <c r="AS105" i="21" s="1"/>
  <c r="AS83" i="21"/>
  <c r="AS106" i="21" s="1"/>
  <c r="AS81" i="21"/>
  <c r="AS96" i="21" s="1"/>
  <c r="S62" i="21"/>
  <c r="S71" i="21" s="1"/>
  <c r="BQ858" i="5"/>
  <c r="BQ852" i="5"/>
  <c r="BQ1056" i="5"/>
  <c r="BQ1058" i="5" s="1"/>
  <c r="S994" i="5"/>
  <c r="S984" i="5"/>
  <c r="S986" i="5" s="1"/>
  <c r="S1045" i="5" s="1"/>
  <c r="AT76" i="21"/>
  <c r="AT75" i="21"/>
  <c r="AT74" i="21"/>
  <c r="AT120" i="21"/>
  <c r="AY754" i="5"/>
  <c r="AR85" i="21"/>
  <c r="BA33" i="21"/>
  <c r="S824" i="5"/>
  <c r="S859" i="5" s="1"/>
  <c r="S819" i="5"/>
  <c r="BB52" i="21"/>
  <c r="BB56" i="21"/>
  <c r="BC50" i="21" s="1"/>
  <c r="BB72" i="21"/>
  <c r="BC65" i="21" s="1"/>
  <c r="BB67" i="21"/>
  <c r="AX11" i="18"/>
  <c r="AZ722" i="5"/>
  <c r="BA7" i="14" s="1"/>
  <c r="AZ725" i="5"/>
  <c r="BD1049" i="5"/>
  <c r="BE1043" i="5"/>
  <c r="BC1007" i="5"/>
  <c r="AZ998" i="5"/>
  <c r="BB1007" i="5"/>
  <c r="BA1007" i="5"/>
  <c r="T40" i="21"/>
  <c r="D41" i="18"/>
  <c r="P19" i="18"/>
  <c r="U796" i="5"/>
  <c r="H423" i="5"/>
  <c r="AZ1011" i="5"/>
  <c r="BR1026" i="5"/>
  <c r="BR1030" i="5"/>
  <c r="AU76" i="21"/>
  <c r="AU75" i="21"/>
  <c r="AU74" i="21"/>
  <c r="DT736" i="5"/>
  <c r="DR14" i="18" s="1"/>
  <c r="N239" i="18" s="1"/>
  <c r="DU739" i="5"/>
  <c r="I884" i="5"/>
  <c r="AA62" i="2" s="1"/>
  <c r="H884" i="5"/>
  <c r="Z62" i="2" s="1"/>
  <c r="G884" i="5"/>
  <c r="Y62" i="2" s="1"/>
  <c r="F884" i="5"/>
  <c r="X62" i="2" s="1"/>
  <c r="E884" i="5"/>
  <c r="W62" i="2" s="1"/>
  <c r="D884" i="5"/>
  <c r="V62" i="2" s="1"/>
  <c r="J884" i="5"/>
  <c r="AB62" i="2" s="1"/>
  <c r="J34" i="5"/>
  <c r="M41" i="2" s="1"/>
  <c r="L41" i="2" s="1"/>
  <c r="M94" i="18"/>
  <c r="AW22" i="18"/>
  <c r="M97" i="18" s="1"/>
  <c r="BB66" i="21"/>
  <c r="BB37" i="21"/>
  <c r="BB51" i="21"/>
  <c r="U20" i="21"/>
  <c r="U24" i="21" s="1"/>
  <c r="U104" i="21" s="1"/>
  <c r="U107" i="21" s="1"/>
  <c r="K149" i="21"/>
  <c r="AA24" i="2" s="1"/>
  <c r="AA23" i="2"/>
  <c r="P21" i="18"/>
  <c r="D46" i="18" s="1"/>
  <c r="R748" i="5"/>
  <c r="R747" i="5"/>
  <c r="R85" i="21"/>
  <c r="BQ1029" i="5"/>
  <c r="BQ1044" i="5" s="1"/>
  <c r="BQ1027" i="5"/>
  <c r="BQ1053" i="5" s="1"/>
  <c r="BB104" i="21"/>
  <c r="BB107" i="21" s="1"/>
  <c r="BC25" i="21"/>
  <c r="BC27" i="21"/>
  <c r="BD23" i="21" s="1"/>
  <c r="BP1013" i="5"/>
  <c r="BP1015" i="5" s="1"/>
  <c r="BP741" i="5"/>
  <c r="BP744" i="5" s="1"/>
  <c r="BP746" i="5" s="1"/>
  <c r="BP731" i="5"/>
  <c r="BN1036" i="5"/>
  <c r="BO1035" i="5"/>
  <c r="AX60" i="21"/>
  <c r="AX59" i="21"/>
  <c r="AX70" i="21"/>
  <c r="AX58" i="21"/>
  <c r="AV75" i="21"/>
  <c r="AV76" i="21"/>
  <c r="AV74" i="21"/>
  <c r="AV78" i="21" s="1"/>
  <c r="AY54" i="21"/>
  <c r="AY69" i="21"/>
  <c r="AY44" i="21"/>
  <c r="AY45" i="21"/>
  <c r="AY43" i="21"/>
  <c r="AY118" i="21"/>
  <c r="BB26" i="21"/>
  <c r="BB117" i="21" s="1"/>
  <c r="AZ40" i="21"/>
  <c r="BQ1032" i="5" l="1"/>
  <c r="K143" i="21"/>
  <c r="BC18" i="21"/>
  <c r="AY1057" i="5"/>
  <c r="AY1058" i="5" s="1"/>
  <c r="AY756" i="5"/>
  <c r="R754" i="5"/>
  <c r="DU736" i="5"/>
  <c r="DS14" i="18" s="1"/>
  <c r="C264" i="18" s="1"/>
  <c r="DV739" i="5"/>
  <c r="BE1049" i="5"/>
  <c r="BF1043" i="5"/>
  <c r="U797" i="5"/>
  <c r="BQ859" i="5"/>
  <c r="BQ853" i="5"/>
  <c r="BD25" i="21"/>
  <c r="BD27" i="21"/>
  <c r="BE23" i="21" s="1"/>
  <c r="AU78" i="21"/>
  <c r="S76" i="21"/>
  <c r="S75" i="21"/>
  <c r="S74" i="21"/>
  <c r="S78" i="21" s="1"/>
  <c r="AT78" i="21"/>
  <c r="BQ983" i="5"/>
  <c r="BQ719" i="5"/>
  <c r="AX62" i="21"/>
  <c r="AX71" i="21" s="1"/>
  <c r="AX120" i="21" s="1"/>
  <c r="AZ44" i="21"/>
  <c r="AZ69" i="21"/>
  <c r="AZ45" i="21"/>
  <c r="AZ54" i="21"/>
  <c r="AZ43" i="21"/>
  <c r="AZ118" i="21"/>
  <c r="D44" i="18"/>
  <c r="P22" i="18"/>
  <c r="D47" i="18" s="1"/>
  <c r="S120" i="21"/>
  <c r="AW71" i="21"/>
  <c r="AZ741" i="5"/>
  <c r="AZ731" i="5"/>
  <c r="BC41" i="21"/>
  <c r="BD36" i="21" s="1"/>
  <c r="BC38" i="21"/>
  <c r="F137" i="18"/>
  <c r="BN16" i="18"/>
  <c r="AY47" i="21"/>
  <c r="AY55" i="21" s="1"/>
  <c r="AY119" i="21" s="1"/>
  <c r="U66" i="21"/>
  <c r="U51" i="21"/>
  <c r="U37" i="21"/>
  <c r="U26" i="21"/>
  <c r="U29" i="21" s="1"/>
  <c r="BS1026" i="5"/>
  <c r="BS1030" i="5"/>
  <c r="BA1056" i="5"/>
  <c r="BA1058" i="5" s="1"/>
  <c r="BA1013" i="5"/>
  <c r="BA1015" i="5" s="1"/>
  <c r="N86" i="18"/>
  <c r="AX12" i="18"/>
  <c r="T815" i="5"/>
  <c r="S825" i="5"/>
  <c r="S860" i="5" s="1"/>
  <c r="AV82" i="21"/>
  <c r="AV105" i="21" s="1"/>
  <c r="AV83" i="21"/>
  <c r="AV106" i="21" s="1"/>
  <c r="AV81" i="21"/>
  <c r="AV85" i="21" s="1"/>
  <c r="BO1036" i="5"/>
  <c r="BP1035" i="5"/>
  <c r="BR1027" i="5"/>
  <c r="BR1029" i="5"/>
  <c r="BR1044" i="5" s="1"/>
  <c r="BB1056" i="5"/>
  <c r="BB1058" i="5" s="1"/>
  <c r="BB1013" i="5"/>
  <c r="BB1015" i="5" s="1"/>
  <c r="BB68" i="21"/>
  <c r="BB53" i="21"/>
  <c r="BB39" i="21"/>
  <c r="BB31" i="21"/>
  <c r="BB30" i="21"/>
  <c r="S998" i="5"/>
  <c r="S1015" i="5" s="1"/>
  <c r="S1017" i="5" s="1"/>
  <c r="T1007" i="5"/>
  <c r="BA40" i="21"/>
  <c r="BB29" i="21"/>
  <c r="BC1056" i="5"/>
  <c r="BC1058" i="5" s="1"/>
  <c r="BC1013" i="5"/>
  <c r="BC1015" i="5" s="1"/>
  <c r="BC72" i="21"/>
  <c r="BD65" i="21" s="1"/>
  <c r="BC67" i="21"/>
  <c r="AS85" i="21"/>
  <c r="T69" i="21"/>
  <c r="T54" i="21"/>
  <c r="T44" i="21"/>
  <c r="T45" i="21"/>
  <c r="T43" i="21"/>
  <c r="T118" i="21"/>
  <c r="BN21" i="18"/>
  <c r="F146" i="18" s="1"/>
  <c r="BP747" i="5"/>
  <c r="BP748" i="5"/>
  <c r="BC52" i="21"/>
  <c r="BC56" i="21"/>
  <c r="BD50" i="21" s="1"/>
  <c r="Q11" i="18"/>
  <c r="S722" i="5"/>
  <c r="S725" i="5"/>
  <c r="BR1032" i="5" l="1"/>
  <c r="AV96" i="21"/>
  <c r="BR1053" i="5"/>
  <c r="S82" i="21"/>
  <c r="S105" i="21" s="1"/>
  <c r="S83" i="21"/>
  <c r="S106" i="21" s="1"/>
  <c r="S81" i="21"/>
  <c r="S85" i="21" s="1"/>
  <c r="U68" i="21"/>
  <c r="U53" i="21"/>
  <c r="U39" i="21"/>
  <c r="U31" i="21"/>
  <c r="U30" i="21"/>
  <c r="BQ994" i="5"/>
  <c r="BQ984" i="5"/>
  <c r="BQ986" i="5" s="1"/>
  <c r="DV736" i="5"/>
  <c r="DT14" i="18" s="1"/>
  <c r="D264" i="18" s="1"/>
  <c r="DW739" i="5"/>
  <c r="AT82" i="21"/>
  <c r="AT105" i="21" s="1"/>
  <c r="AT83" i="21"/>
  <c r="AT106" i="21" s="1"/>
  <c r="AT81" i="21"/>
  <c r="AT96" i="21" s="1"/>
  <c r="BR849" i="5"/>
  <c r="BQ860" i="5"/>
  <c r="V18" i="21"/>
  <c r="R1057" i="5"/>
  <c r="R1058" i="5" s="1"/>
  <c r="R756" i="5"/>
  <c r="R766" i="5" s="1"/>
  <c r="S761" i="5"/>
  <c r="T5" i="14" s="1"/>
  <c r="T6" i="14" s="1"/>
  <c r="S724" i="5"/>
  <c r="T817" i="5"/>
  <c r="T823" i="5" s="1"/>
  <c r="T858" i="5" s="1"/>
  <c r="T816" i="5"/>
  <c r="T821" i="5"/>
  <c r="T856" i="5" s="1"/>
  <c r="AZ47" i="21"/>
  <c r="AZ55" i="21" s="1"/>
  <c r="AZ119" i="21" s="1"/>
  <c r="U798" i="5"/>
  <c r="U33" i="21"/>
  <c r="S741" i="5"/>
  <c r="S731" i="5"/>
  <c r="S740" i="5" s="1"/>
  <c r="N87" i="18"/>
  <c r="AX16" i="18"/>
  <c r="U117" i="21"/>
  <c r="AZ744" i="5"/>
  <c r="AZ746" i="5" s="1"/>
  <c r="AZ757" i="5"/>
  <c r="AY755" i="5"/>
  <c r="BD41" i="21"/>
  <c r="BE36" i="21" s="1"/>
  <c r="BD38" i="21"/>
  <c r="AY70" i="21"/>
  <c r="AY59" i="21"/>
  <c r="AY60" i="21"/>
  <c r="AY58" i="21"/>
  <c r="T7" i="14"/>
  <c r="BB33" i="21"/>
  <c r="BB40" i="21" s="1"/>
  <c r="BB118" i="21" s="1"/>
  <c r="AU83" i="21"/>
  <c r="AU106" i="21" s="1"/>
  <c r="AU82" i="21"/>
  <c r="AU105" i="21" s="1"/>
  <c r="AU81" i="21"/>
  <c r="AU96" i="21" s="1"/>
  <c r="BC89" i="21"/>
  <c r="BC16" i="21"/>
  <c r="BC17" i="21"/>
  <c r="T1016" i="5"/>
  <c r="S1022" i="5"/>
  <c r="S1024" i="5" s="1"/>
  <c r="S1033" i="5" s="1"/>
  <c r="S1051" i="5" s="1"/>
  <c r="AX75" i="21"/>
  <c r="AX76" i="21"/>
  <c r="AX74" i="21"/>
  <c r="BD72" i="21"/>
  <c r="BE65" i="21" s="1"/>
  <c r="BD67" i="21"/>
  <c r="Q12" i="18"/>
  <c r="E36" i="18"/>
  <c r="BD56" i="21"/>
  <c r="BE50" i="21" s="1"/>
  <c r="BD52" i="21"/>
  <c r="T47" i="21"/>
  <c r="T55" i="21" s="1"/>
  <c r="F141" i="18"/>
  <c r="BN19" i="18"/>
  <c r="AW75" i="21"/>
  <c r="AW76" i="21"/>
  <c r="AW74" i="21"/>
  <c r="AW120" i="21"/>
  <c r="BE25" i="21"/>
  <c r="BE26" i="21" s="1"/>
  <c r="BE27" i="21"/>
  <c r="BF23" i="21" s="1"/>
  <c r="BA69" i="21"/>
  <c r="BA54" i="21"/>
  <c r="BA45" i="21"/>
  <c r="BA44" i="21"/>
  <c r="BA43" i="21"/>
  <c r="BA118" i="21"/>
  <c r="BP1036" i="5"/>
  <c r="BQ1035" i="5"/>
  <c r="T1046" i="5"/>
  <c r="T1013" i="5"/>
  <c r="T1056" i="5"/>
  <c r="BT1030" i="5"/>
  <c r="BT1026" i="5"/>
  <c r="BF1049" i="5"/>
  <c r="BG1043" i="5"/>
  <c r="AA16" i="2"/>
  <c r="BS1027" i="5"/>
  <c r="BS1053" i="5" s="1"/>
  <c r="BS1029" i="5"/>
  <c r="BS1044" i="5" s="1"/>
  <c r="BR8" i="14"/>
  <c r="BQ721" i="5"/>
  <c r="BS1032" i="5" l="1"/>
  <c r="S96" i="21"/>
  <c r="BQ761" i="5"/>
  <c r="BR5" i="14" s="1"/>
  <c r="BR6" i="14" s="1"/>
  <c r="BQ724" i="5"/>
  <c r="U40" i="21"/>
  <c r="U118" i="21" s="1"/>
  <c r="BR851" i="5"/>
  <c r="BR856" i="5"/>
  <c r="BQ1008" i="5"/>
  <c r="T70" i="21"/>
  <c r="T60" i="21"/>
  <c r="T59" i="21"/>
  <c r="T58" i="21"/>
  <c r="T62" i="21" s="1"/>
  <c r="F144" i="18"/>
  <c r="BN22" i="18"/>
  <c r="F147" i="18" s="1"/>
  <c r="AU85" i="21"/>
  <c r="V794" i="5"/>
  <c r="T119" i="21"/>
  <c r="AX78" i="21"/>
  <c r="AZ70" i="21"/>
  <c r="AZ59" i="21"/>
  <c r="AZ60" i="21"/>
  <c r="AZ58" i="21"/>
  <c r="AZ62" i="21" s="1"/>
  <c r="AT85" i="21"/>
  <c r="BE72" i="21"/>
  <c r="BF65" i="21" s="1"/>
  <c r="BE67" i="21"/>
  <c r="BE68" i="21"/>
  <c r="BE53" i="21"/>
  <c r="BE39" i="21"/>
  <c r="BE31" i="21"/>
  <c r="BE30" i="21"/>
  <c r="BE117" i="21"/>
  <c r="BE29" i="21"/>
  <c r="DW736" i="5"/>
  <c r="DU14" i="18" s="1"/>
  <c r="E264" i="18" s="1"/>
  <c r="DX739" i="5"/>
  <c r="BQ1036" i="5"/>
  <c r="BR1035" i="5"/>
  <c r="BB69" i="21"/>
  <c r="BB54" i="21"/>
  <c r="BB45" i="21"/>
  <c r="BB44" i="21"/>
  <c r="BB43" i="21"/>
  <c r="BB47" i="21" s="1"/>
  <c r="BF25" i="21"/>
  <c r="BF26" i="21" s="1"/>
  <c r="BF27" i="21"/>
  <c r="BG23" i="21" s="1"/>
  <c r="AY62" i="21"/>
  <c r="AY71" i="21" s="1"/>
  <c r="AY120" i="21" s="1"/>
  <c r="R767" i="5"/>
  <c r="R755" i="5"/>
  <c r="BO11" i="18"/>
  <c r="BQ722" i="5"/>
  <c r="BR7" i="14" s="1"/>
  <c r="BQ725" i="5"/>
  <c r="BH1043" i="5"/>
  <c r="BG1049" i="5"/>
  <c r="BE56" i="21"/>
  <c r="BF50" i="21" s="1"/>
  <c r="BE52" i="21"/>
  <c r="BC20" i="21"/>
  <c r="BC24" i="21" s="1"/>
  <c r="N91" i="18"/>
  <c r="AX19" i="18"/>
  <c r="AX21" i="18"/>
  <c r="N96" i="18" s="1"/>
  <c r="AZ748" i="5"/>
  <c r="AZ747" i="5"/>
  <c r="BA47" i="21"/>
  <c r="V89" i="21"/>
  <c r="V16" i="21"/>
  <c r="V17" i="21"/>
  <c r="BQ998" i="5"/>
  <c r="BR1007" i="5"/>
  <c r="BT1027" i="5"/>
  <c r="BT1053" i="5" s="1"/>
  <c r="BT1029" i="5"/>
  <c r="BT1044" i="5" s="1"/>
  <c r="Q16" i="18"/>
  <c r="E37" i="18"/>
  <c r="BE41" i="21"/>
  <c r="BF36" i="21" s="1"/>
  <c r="BE38" i="21"/>
  <c r="S737" i="5"/>
  <c r="Q15" i="18" s="1"/>
  <c r="E40" i="18" s="1"/>
  <c r="T818" i="5"/>
  <c r="T822" i="5"/>
  <c r="T857" i="5" s="1"/>
  <c r="BU1026" i="5"/>
  <c r="BU1030" i="5"/>
  <c r="AW78" i="21"/>
  <c r="S744" i="5"/>
  <c r="S746" i="5" s="1"/>
  <c r="S757" i="5"/>
  <c r="T983" i="5"/>
  <c r="T719" i="5"/>
  <c r="BF53" i="21" l="1"/>
  <c r="BF68" i="21"/>
  <c r="BF39" i="21"/>
  <c r="BF30" i="21"/>
  <c r="BF31" i="21"/>
  <c r="BF29" i="21"/>
  <c r="BF117" i="21"/>
  <c r="Q21" i="18"/>
  <c r="E46" i="18" s="1"/>
  <c r="S747" i="5"/>
  <c r="S748" i="5"/>
  <c r="BF41" i="21"/>
  <c r="BG36" i="21" s="1"/>
  <c r="BF38" i="21"/>
  <c r="N94" i="18"/>
  <c r="AX22" i="18"/>
  <c r="N97" i="18" s="1"/>
  <c r="BQ741" i="5"/>
  <c r="BQ744" i="5" s="1"/>
  <c r="BQ746" i="5" s="1"/>
  <c r="BQ731" i="5"/>
  <c r="T71" i="21"/>
  <c r="V20" i="21"/>
  <c r="V24" i="21" s="1"/>
  <c r="V104" i="21" s="1"/>
  <c r="V107" i="21" s="1"/>
  <c r="G136" i="18"/>
  <c r="BO12" i="18"/>
  <c r="BB55" i="21"/>
  <c r="BB119" i="21" s="1"/>
  <c r="AZ71" i="21"/>
  <c r="AZ120" i="21" s="1"/>
  <c r="BQ1013" i="5"/>
  <c r="BQ1015" i="5" s="1"/>
  <c r="AY76" i="21"/>
  <c r="AY75" i="21"/>
  <c r="AY74" i="21"/>
  <c r="AY78" i="21" s="1"/>
  <c r="AW82" i="21"/>
  <c r="AW105" i="21" s="1"/>
  <c r="AW83" i="21"/>
  <c r="AW106" i="21" s="1"/>
  <c r="AW81" i="21"/>
  <c r="AW96" i="21" s="1"/>
  <c r="BR1036" i="5"/>
  <c r="BS1035" i="5"/>
  <c r="V796" i="5"/>
  <c r="BC51" i="21"/>
  <c r="BC66" i="21"/>
  <c r="BC37" i="21"/>
  <c r="BC26" i="21"/>
  <c r="BC117" i="21" s="1"/>
  <c r="AX83" i="21"/>
  <c r="AX106" i="21" s="1"/>
  <c r="AX82" i="21"/>
  <c r="AX105" i="21" s="1"/>
  <c r="AX81" i="21"/>
  <c r="AX96" i="21" s="1"/>
  <c r="BR858" i="5"/>
  <c r="BR852" i="5"/>
  <c r="BF72" i="21"/>
  <c r="BG65" i="21" s="1"/>
  <c r="BF67" i="21"/>
  <c r="E41" i="18"/>
  <c r="Q19" i="18"/>
  <c r="BU1027" i="5"/>
  <c r="BU1053" i="5" s="1"/>
  <c r="BU1029" i="5"/>
  <c r="BU1044" i="5" s="1"/>
  <c r="BC104" i="21"/>
  <c r="BC107" i="21" s="1"/>
  <c r="AZ754" i="5"/>
  <c r="DY739" i="5"/>
  <c r="DX736" i="5"/>
  <c r="DV14" i="18" s="1"/>
  <c r="F264" i="18" s="1"/>
  <c r="U54" i="21"/>
  <c r="U44" i="21"/>
  <c r="U69" i="21"/>
  <c r="U45" i="21"/>
  <c r="U43" i="21"/>
  <c r="T824" i="5"/>
  <c r="T859" i="5" s="1"/>
  <c r="T819" i="5"/>
  <c r="BT1032" i="5"/>
  <c r="BG25" i="21"/>
  <c r="BG26" i="21" s="1"/>
  <c r="BG27" i="21"/>
  <c r="BH23" i="21" s="1"/>
  <c r="U8" i="14"/>
  <c r="T721" i="5"/>
  <c r="BR1056" i="5"/>
  <c r="BR1058" i="5" s="1"/>
  <c r="BF56" i="21"/>
  <c r="BG50" i="21" s="1"/>
  <c r="BF52" i="21"/>
  <c r="T994" i="5"/>
  <c r="T984" i="5"/>
  <c r="T986" i="5" s="1"/>
  <c r="T1045" i="5" s="1"/>
  <c r="BE33" i="21"/>
  <c r="BV1026" i="5"/>
  <c r="BV1030" i="5"/>
  <c r="BI1043" i="5"/>
  <c r="BH1049" i="5"/>
  <c r="BA55" i="21"/>
  <c r="BU1032" i="5" l="1"/>
  <c r="AW85" i="21"/>
  <c r="DZ739" i="5"/>
  <c r="DY736" i="5"/>
  <c r="DW14" i="18" s="1"/>
  <c r="G264" i="18" s="1"/>
  <c r="BG72" i="21"/>
  <c r="BH65" i="21" s="1"/>
  <c r="BG67" i="21"/>
  <c r="S754" i="5"/>
  <c r="BA70" i="21"/>
  <c r="BA59" i="21"/>
  <c r="BA60" i="21"/>
  <c r="BA58" i="21"/>
  <c r="BA119" i="21"/>
  <c r="BD18" i="21"/>
  <c r="AZ1057" i="5"/>
  <c r="AZ756" i="5"/>
  <c r="D773" i="5"/>
  <c r="BR859" i="5"/>
  <c r="BR853" i="5"/>
  <c r="AY82" i="21"/>
  <c r="AY105" i="21" s="1"/>
  <c r="AY83" i="21"/>
  <c r="AY106" i="21" s="1"/>
  <c r="AY81" i="21"/>
  <c r="AY96" i="21" s="1"/>
  <c r="BB70" i="21"/>
  <c r="BB60" i="21"/>
  <c r="BB59" i="21"/>
  <c r="BB58" i="21"/>
  <c r="BR983" i="5"/>
  <c r="BR719" i="5"/>
  <c r="V797" i="5"/>
  <c r="G137" i="18"/>
  <c r="BO16" i="18"/>
  <c r="BO21" i="18"/>
  <c r="G146" i="18" s="1"/>
  <c r="BQ747" i="5"/>
  <c r="BQ748" i="5"/>
  <c r="BJ1043" i="5"/>
  <c r="BI1049" i="5"/>
  <c r="V66" i="21"/>
  <c r="V51" i="21"/>
  <c r="V37" i="21"/>
  <c r="V26" i="21"/>
  <c r="U815" i="5"/>
  <c r="T825" i="5"/>
  <c r="T860" i="5" s="1"/>
  <c r="BG56" i="21"/>
  <c r="BH50" i="21" s="1"/>
  <c r="BG52" i="21"/>
  <c r="BF33" i="21"/>
  <c r="BG53" i="21"/>
  <c r="BG68" i="21"/>
  <c r="BG39" i="21"/>
  <c r="BG30" i="21"/>
  <c r="BG31" i="21"/>
  <c r="BG117" i="21"/>
  <c r="BG29" i="21"/>
  <c r="T998" i="5"/>
  <c r="T1015" i="5" s="1"/>
  <c r="T1017" i="5" s="1"/>
  <c r="U1007" i="5"/>
  <c r="AX85" i="21"/>
  <c r="BS1036" i="5"/>
  <c r="BT1035" i="5"/>
  <c r="BW1026" i="5"/>
  <c r="BW1030" i="5"/>
  <c r="U47" i="21"/>
  <c r="U55" i="21" s="1"/>
  <c r="BV1029" i="5"/>
  <c r="BV1044" i="5" s="1"/>
  <c r="BV1027" i="5"/>
  <c r="BV1053" i="5" s="1"/>
  <c r="BC68" i="21"/>
  <c r="BC53" i="21"/>
  <c r="BC31" i="21"/>
  <c r="BC30" i="21"/>
  <c r="BC39" i="21"/>
  <c r="BH25" i="21"/>
  <c r="BH26" i="21" s="1"/>
  <c r="BH27" i="21"/>
  <c r="BI23" i="21" s="1"/>
  <c r="BE40" i="21"/>
  <c r="R11" i="18"/>
  <c r="T722" i="5"/>
  <c r="T725" i="5"/>
  <c r="Q22" i="18"/>
  <c r="E47" i="18" s="1"/>
  <c r="E44" i="18"/>
  <c r="BC29" i="21"/>
  <c r="T76" i="21"/>
  <c r="T75" i="21"/>
  <c r="T74" i="21"/>
  <c r="BG41" i="21"/>
  <c r="BH36" i="21" s="1"/>
  <c r="BG38" i="21"/>
  <c r="AZ76" i="21"/>
  <c r="AZ75" i="21"/>
  <c r="AZ74" i="21"/>
  <c r="T120" i="21"/>
  <c r="AY85" i="21" l="1"/>
  <c r="AZ78" i="21"/>
  <c r="BE54" i="21"/>
  <c r="BE69" i="21"/>
  <c r="BE44" i="21"/>
  <c r="BE45" i="21"/>
  <c r="BE43" i="21"/>
  <c r="BE118" i="21"/>
  <c r="BT1036" i="5"/>
  <c r="BU1035" i="5"/>
  <c r="V53" i="21"/>
  <c r="V68" i="21"/>
  <c r="V39" i="21"/>
  <c r="V30" i="21"/>
  <c r="V31" i="21"/>
  <c r="G141" i="18"/>
  <c r="BO19" i="18"/>
  <c r="V29" i="21"/>
  <c r="U70" i="21"/>
  <c r="U59" i="21"/>
  <c r="U60" i="21"/>
  <c r="U58" i="21"/>
  <c r="U62" i="21" s="1"/>
  <c r="BH68" i="21"/>
  <c r="BH53" i="21"/>
  <c r="BH39" i="21"/>
  <c r="BH31" i="21"/>
  <c r="BH30" i="21"/>
  <c r="BH29" i="21"/>
  <c r="BH117" i="21"/>
  <c r="V798" i="5"/>
  <c r="W18" i="21"/>
  <c r="S1057" i="5"/>
  <c r="S1058" i="5" s="1"/>
  <c r="S756" i="5"/>
  <c r="BS849" i="5"/>
  <c r="BR860" i="5"/>
  <c r="BF40" i="21"/>
  <c r="BS8" i="14"/>
  <c r="BR721" i="5"/>
  <c r="U119" i="21"/>
  <c r="BC33" i="21"/>
  <c r="BC40" i="21" s="1"/>
  <c r="V117" i="21"/>
  <c r="BR994" i="5"/>
  <c r="BR984" i="5"/>
  <c r="BR986" i="5" s="1"/>
  <c r="D774" i="5"/>
  <c r="Q42" i="5" s="1"/>
  <c r="Q41" i="5"/>
  <c r="AZ755" i="5"/>
  <c r="BB62" i="21"/>
  <c r="BB71" i="21" s="1"/>
  <c r="BB120" i="21" s="1"/>
  <c r="BH38" i="21"/>
  <c r="BH41" i="21"/>
  <c r="BI36" i="21" s="1"/>
  <c r="BX1030" i="5"/>
  <c r="BX1026" i="5"/>
  <c r="U1016" i="5"/>
  <c r="T1022" i="5"/>
  <c r="T1024" i="5" s="1"/>
  <c r="T1033" i="5" s="1"/>
  <c r="T1051" i="5" s="1"/>
  <c r="BK1043" i="5"/>
  <c r="BJ1049" i="5"/>
  <c r="BD89" i="21"/>
  <c r="BD16" i="21"/>
  <c r="BD17" i="21"/>
  <c r="BH72" i="21"/>
  <c r="BI65" i="21" s="1"/>
  <c r="BH67" i="21"/>
  <c r="U1046" i="5"/>
  <c r="U1056" i="5"/>
  <c r="U1013" i="5"/>
  <c r="T78" i="21"/>
  <c r="T741" i="5"/>
  <c r="T731" i="5"/>
  <c r="T740" i="5" s="1"/>
  <c r="BW1029" i="5"/>
  <c r="BW1044" i="5" s="1"/>
  <c r="BW1027" i="5"/>
  <c r="BG33" i="21"/>
  <c r="BH52" i="21"/>
  <c r="BH56" i="21"/>
  <c r="BI50" i="21" s="1"/>
  <c r="BI25" i="21"/>
  <c r="BI26" i="21" s="1"/>
  <c r="BI27" i="21"/>
  <c r="BJ23" i="21" s="1"/>
  <c r="BV1032" i="5"/>
  <c r="U7" i="14"/>
  <c r="T761" i="5"/>
  <c r="U5" i="14" s="1"/>
  <c r="U6" i="14" s="1"/>
  <c r="T724" i="5"/>
  <c r="BA62" i="21"/>
  <c r="EA739" i="5"/>
  <c r="DZ736" i="5"/>
  <c r="DX14" i="18" s="1"/>
  <c r="H264" i="18" s="1"/>
  <c r="R12" i="18"/>
  <c r="F36" i="18"/>
  <c r="U817" i="5"/>
  <c r="U823" i="5" s="1"/>
  <c r="U858" i="5" s="1"/>
  <c r="U816" i="5"/>
  <c r="U821" i="5"/>
  <c r="U856" i="5" s="1"/>
  <c r="BW1032" i="5" l="1"/>
  <c r="BI68" i="21"/>
  <c r="BI53" i="21"/>
  <c r="BI31" i="21"/>
  <c r="BI39" i="21"/>
  <c r="BI30" i="21"/>
  <c r="BI29" i="21"/>
  <c r="BI117" i="21"/>
  <c r="T744" i="5"/>
  <c r="T746" i="5" s="1"/>
  <c r="T757" i="5"/>
  <c r="BH33" i="21"/>
  <c r="V33" i="21"/>
  <c r="V40" i="21" s="1"/>
  <c r="BI52" i="21"/>
  <c r="BI56" i="21"/>
  <c r="BJ50" i="21" s="1"/>
  <c r="T83" i="21"/>
  <c r="T106" i="21" s="1"/>
  <c r="T82" i="21"/>
  <c r="T105" i="21" s="1"/>
  <c r="T81" i="21"/>
  <c r="T96" i="21" s="1"/>
  <c r="BE47" i="21"/>
  <c r="BE55" i="21" s="1"/>
  <c r="BE119" i="21" s="1"/>
  <c r="S767" i="5"/>
  <c r="S755" i="5"/>
  <c r="S766" i="5"/>
  <c r="G144" i="18"/>
  <c r="BO22" i="18"/>
  <c r="G147" i="18" s="1"/>
  <c r="BG40" i="21"/>
  <c r="BP11" i="18"/>
  <c r="BR722" i="5"/>
  <c r="BS7" i="14" s="1"/>
  <c r="BR725" i="5"/>
  <c r="W89" i="21"/>
  <c r="W16" i="21"/>
  <c r="W17" i="21"/>
  <c r="EB739" i="5"/>
  <c r="EA736" i="5"/>
  <c r="DY14" i="18" s="1"/>
  <c r="I264" i="18" s="1"/>
  <c r="BC69" i="21"/>
  <c r="BC54" i="21"/>
  <c r="BC45" i="21"/>
  <c r="BC44" i="21"/>
  <c r="BC118" i="21"/>
  <c r="BC43" i="21"/>
  <c r="BC47" i="21" s="1"/>
  <c r="BX1029" i="5"/>
  <c r="BX1044" i="5" s="1"/>
  <c r="BX1027" i="5"/>
  <c r="W794" i="5"/>
  <c r="BB75" i="21"/>
  <c r="BB76" i="21"/>
  <c r="BB74" i="21"/>
  <c r="BB78" i="21" s="1"/>
  <c r="BY1030" i="5"/>
  <c r="BY1026" i="5"/>
  <c r="BK1049" i="5"/>
  <c r="BL1043" i="5"/>
  <c r="BW1053" i="5"/>
  <c r="U818" i="5"/>
  <c r="U822" i="5"/>
  <c r="U857" i="5" s="1"/>
  <c r="U983" i="5"/>
  <c r="U719" i="5"/>
  <c r="BF69" i="21"/>
  <c r="BF44" i="21"/>
  <c r="BF45" i="21"/>
  <c r="BF54" i="21"/>
  <c r="BF43" i="21"/>
  <c r="BF118" i="21"/>
  <c r="AZ83" i="21"/>
  <c r="AZ106" i="21" s="1"/>
  <c r="AZ82" i="21"/>
  <c r="AZ105" i="21" s="1"/>
  <c r="AZ81" i="21"/>
  <c r="AZ96" i="21" s="1"/>
  <c r="BJ27" i="21"/>
  <c r="BK23" i="21" s="1"/>
  <c r="BJ25" i="21"/>
  <c r="BJ26" i="21" s="1"/>
  <c r="BI72" i="21"/>
  <c r="BJ65" i="21" s="1"/>
  <c r="BI67" i="21"/>
  <c r="BI38" i="21"/>
  <c r="BI41" i="21"/>
  <c r="BJ36" i="21" s="1"/>
  <c r="D775" i="5"/>
  <c r="U71" i="21"/>
  <c r="U120" i="21" s="1"/>
  <c r="R16" i="18"/>
  <c r="F37" i="18"/>
  <c r="BR761" i="5"/>
  <c r="BS5" i="14" s="1"/>
  <c r="BS6" i="14" s="1"/>
  <c r="BR724" i="5"/>
  <c r="BA71" i="21"/>
  <c r="T737" i="5"/>
  <c r="R15" i="18" s="1"/>
  <c r="F40" i="18" s="1"/>
  <c r="BD20" i="21"/>
  <c r="BD24" i="21" s="1"/>
  <c r="BD104" i="21" s="1"/>
  <c r="BD107" i="21" s="1"/>
  <c r="BR998" i="5"/>
  <c r="BS1007" i="5"/>
  <c r="BS851" i="5"/>
  <c r="BS856" i="5"/>
  <c r="BR1008" i="5"/>
  <c r="BU1036" i="5"/>
  <c r="BV1035" i="5"/>
  <c r="BX1032" i="5" l="1"/>
  <c r="AZ85" i="21"/>
  <c r="T85" i="21"/>
  <c r="BB83" i="21"/>
  <c r="BB106" i="21" s="1"/>
  <c r="BB82" i="21"/>
  <c r="BB105" i="21" s="1"/>
  <c r="BB81" i="21"/>
  <c r="BB85" i="21" s="1"/>
  <c r="BJ68" i="21"/>
  <c r="BJ53" i="21"/>
  <c r="BJ39" i="21"/>
  <c r="BJ31" i="21"/>
  <c r="BJ30" i="21"/>
  <c r="BJ117" i="21"/>
  <c r="BJ29" i="21"/>
  <c r="W20" i="21"/>
  <c r="W24" i="21" s="1"/>
  <c r="W104" i="21" s="1"/>
  <c r="W107" i="21" s="1"/>
  <c r="BJ41" i="21"/>
  <c r="BK36" i="21" s="1"/>
  <c r="BJ38" i="21"/>
  <c r="U824" i="5"/>
  <c r="U859" i="5" s="1"/>
  <c r="U819" i="5"/>
  <c r="BE70" i="21"/>
  <c r="BE59" i="21"/>
  <c r="BE60" i="21"/>
  <c r="BE58" i="21"/>
  <c r="BE62" i="21" s="1"/>
  <c r="R21" i="18"/>
  <c r="F46" i="18" s="1"/>
  <c r="T747" i="5"/>
  <c r="T748" i="5"/>
  <c r="BM1043" i="5"/>
  <c r="BL1049" i="5"/>
  <c r="BC55" i="21"/>
  <c r="BI33" i="21"/>
  <c r="BS1056" i="5"/>
  <c r="BS1058" i="5" s="1"/>
  <c r="BF47" i="21"/>
  <c r="V69" i="21"/>
  <c r="V54" i="21"/>
  <c r="V45" i="21"/>
  <c r="V44" i="21"/>
  <c r="V43" i="21"/>
  <c r="V47" i="21" s="1"/>
  <c r="BR741" i="5"/>
  <c r="BR744" i="5" s="1"/>
  <c r="BR746" i="5" s="1"/>
  <c r="BR731" i="5"/>
  <c r="BJ56" i="21"/>
  <c r="BK50" i="21" s="1"/>
  <c r="BJ52" i="21"/>
  <c r="F41" i="18"/>
  <c r="R19" i="18"/>
  <c r="BY1029" i="5"/>
  <c r="BY1044" i="5" s="1"/>
  <c r="BY1027" i="5"/>
  <c r="BX1053" i="5"/>
  <c r="H136" i="18"/>
  <c r="BP12" i="18"/>
  <c r="BR1013" i="5"/>
  <c r="BR1015" i="5" s="1"/>
  <c r="EC739" i="5"/>
  <c r="EB736" i="5"/>
  <c r="DZ14" i="18" s="1"/>
  <c r="J264" i="18" s="1"/>
  <c r="BZ1026" i="5"/>
  <c r="BZ1030" i="5"/>
  <c r="BA76" i="21"/>
  <c r="BA75" i="21"/>
  <c r="BA74" i="21"/>
  <c r="BA120" i="21"/>
  <c r="BS852" i="5"/>
  <c r="BS858" i="5"/>
  <c r="BJ72" i="21"/>
  <c r="BK65" i="21" s="1"/>
  <c r="BJ67" i="21"/>
  <c r="W796" i="5"/>
  <c r="BD66" i="21"/>
  <c r="BD37" i="21"/>
  <c r="BD51" i="21"/>
  <c r="BD26" i="21"/>
  <c r="BK27" i="21"/>
  <c r="BL23" i="21" s="1"/>
  <c r="BK25" i="21"/>
  <c r="BK26" i="21" s="1"/>
  <c r="BG69" i="21"/>
  <c r="BG44" i="21"/>
  <c r="BG54" i="21"/>
  <c r="BG45" i="21"/>
  <c r="BG43" i="21"/>
  <c r="BG118" i="21"/>
  <c r="V8" i="14"/>
  <c r="U721" i="5"/>
  <c r="D777" i="5"/>
  <c r="Q45" i="5" s="1"/>
  <c r="Q43" i="5"/>
  <c r="BV1036" i="5"/>
  <c r="BW1035" i="5"/>
  <c r="U76" i="21"/>
  <c r="U75" i="21"/>
  <c r="U74" i="21"/>
  <c r="V118" i="21"/>
  <c r="U994" i="5"/>
  <c r="U984" i="5"/>
  <c r="U986" i="5" s="1"/>
  <c r="U1045" i="5" s="1"/>
  <c r="BH40" i="21"/>
  <c r="BB96" i="21" l="1"/>
  <c r="BY1032" i="5"/>
  <c r="BY1053" i="5"/>
  <c r="BK68" i="21"/>
  <c r="BK53" i="21"/>
  <c r="BK39" i="21"/>
  <c r="BK31" i="21"/>
  <c r="BK30" i="21"/>
  <c r="BK117" i="21"/>
  <c r="BK29" i="21"/>
  <c r="V815" i="5"/>
  <c r="U825" i="5"/>
  <c r="U860" i="5" s="1"/>
  <c r="BN1043" i="5"/>
  <c r="BM1049" i="5"/>
  <c r="BK41" i="21"/>
  <c r="BL36" i="21" s="1"/>
  <c r="BK38" i="21"/>
  <c r="BK56" i="21"/>
  <c r="BL50" i="21" s="1"/>
  <c r="BK52" i="21"/>
  <c r="T754" i="5"/>
  <c r="BL27" i="21"/>
  <c r="BM23" i="21" s="1"/>
  <c r="BL25" i="21"/>
  <c r="BL26" i="21" s="1"/>
  <c r="W66" i="21"/>
  <c r="W51" i="21"/>
  <c r="W37" i="21"/>
  <c r="W26" i="21"/>
  <c r="W117" i="21" s="1"/>
  <c r="CA1030" i="5"/>
  <c r="CA1026" i="5"/>
  <c r="U998" i="5"/>
  <c r="U1015" i="5" s="1"/>
  <c r="U1017" i="5" s="1"/>
  <c r="V1007" i="5"/>
  <c r="BZ1029" i="5"/>
  <c r="BZ1044" i="5" s="1"/>
  <c r="BZ1027" i="5"/>
  <c r="BZ1053" i="5" s="1"/>
  <c r="BD68" i="21"/>
  <c r="BD53" i="21"/>
  <c r="BD39" i="21"/>
  <c r="BD31" i="21"/>
  <c r="BD30" i="21"/>
  <c r="BP21" i="18"/>
  <c r="H146" i="18" s="1"/>
  <c r="BR748" i="5"/>
  <c r="BR747" i="5"/>
  <c r="BF55" i="21"/>
  <c r="BK67" i="21"/>
  <c r="BK72" i="21"/>
  <c r="BL65" i="21" s="1"/>
  <c r="BH69" i="21"/>
  <c r="BH54" i="21"/>
  <c r="BH44" i="21"/>
  <c r="BH45" i="21"/>
  <c r="BH43" i="21"/>
  <c r="BH118" i="21"/>
  <c r="S11" i="18"/>
  <c r="U722" i="5"/>
  <c r="U725" i="5"/>
  <c r="BD29" i="21"/>
  <c r="BG47" i="21"/>
  <c r="BJ33" i="21"/>
  <c r="H137" i="18"/>
  <c r="BP16" i="18"/>
  <c r="W797" i="5"/>
  <c r="BS983" i="5"/>
  <c r="BS719" i="5"/>
  <c r="BS859" i="5"/>
  <c r="BS853" i="5"/>
  <c r="ED739" i="5"/>
  <c r="EC736" i="5"/>
  <c r="EA14" i="18" s="1"/>
  <c r="K264" i="18" s="1"/>
  <c r="R22" i="18"/>
  <c r="F47" i="18" s="1"/>
  <c r="F44" i="18"/>
  <c r="BC60" i="21"/>
  <c r="BC70" i="21"/>
  <c r="BC59" i="21"/>
  <c r="BC58" i="21"/>
  <c r="U78" i="21"/>
  <c r="BW1036" i="5"/>
  <c r="BX1035" i="5"/>
  <c r="V55" i="21"/>
  <c r="BE71" i="21"/>
  <c r="BI40" i="21"/>
  <c r="BD117" i="21"/>
  <c r="BA78" i="21"/>
  <c r="BC119" i="21"/>
  <c r="BZ1032" i="5" l="1"/>
  <c r="BL68" i="21"/>
  <c r="BL53" i="21"/>
  <c r="BL39" i="21"/>
  <c r="BL31" i="21"/>
  <c r="BL30" i="21"/>
  <c r="BL117" i="21"/>
  <c r="BL29" i="21"/>
  <c r="G36" i="18"/>
  <c r="S12" i="18"/>
  <c r="BL52" i="21"/>
  <c r="BL56" i="21"/>
  <c r="BM50" i="21" s="1"/>
  <c r="BE76" i="21"/>
  <c r="BE75" i="21"/>
  <c r="BE74" i="21"/>
  <c r="BE120" i="21"/>
  <c r="U724" i="5"/>
  <c r="U761" i="5"/>
  <c r="V5" i="14" s="1"/>
  <c r="V6" i="14" s="1"/>
  <c r="V70" i="21"/>
  <c r="V59" i="21"/>
  <c r="V60" i="21"/>
  <c r="V58" i="21"/>
  <c r="BH47" i="21"/>
  <c r="BH55" i="21" s="1"/>
  <c r="BH119" i="21" s="1"/>
  <c r="BF70" i="21"/>
  <c r="BF59" i="21"/>
  <c r="BF60" i="21"/>
  <c r="BF58" i="21"/>
  <c r="BF119" i="21"/>
  <c r="V817" i="5"/>
  <c r="V823" i="5" s="1"/>
  <c r="V858" i="5" s="1"/>
  <c r="V816" i="5"/>
  <c r="V821" i="5"/>
  <c r="V856" i="5" s="1"/>
  <c r="V119" i="21"/>
  <c r="BL41" i="21"/>
  <c r="BM36" i="21" s="1"/>
  <c r="BL38" i="21"/>
  <c r="BJ40" i="21"/>
  <c r="V1013" i="5"/>
  <c r="V1056" i="5"/>
  <c r="V1046" i="5"/>
  <c r="BK33" i="21"/>
  <c r="BK40" i="21" s="1"/>
  <c r="BS994" i="5"/>
  <c r="BS984" i="5"/>
  <c r="BS986" i="5" s="1"/>
  <c r="BT8" i="14"/>
  <c r="BS721" i="5"/>
  <c r="BG55" i="21"/>
  <c r="W798" i="5"/>
  <c r="U1022" i="5"/>
  <c r="U1024" i="5" s="1"/>
  <c r="U1033" i="5" s="1"/>
  <c r="U1051" i="5" s="1"/>
  <c r="V1016" i="5"/>
  <c r="BM27" i="21"/>
  <c r="BN23" i="21" s="1"/>
  <c r="BM25" i="21"/>
  <c r="BM26" i="21" s="1"/>
  <c r="BX1036" i="5"/>
  <c r="BY1035" i="5"/>
  <c r="CA1029" i="5"/>
  <c r="CA1044" i="5" s="1"/>
  <c r="CA1027" i="5"/>
  <c r="CA1053" i="5" s="1"/>
  <c r="X18" i="21"/>
  <c r="T1057" i="5"/>
  <c r="T1058" i="5" s="1"/>
  <c r="T756" i="5"/>
  <c r="T766" i="5" s="1"/>
  <c r="BN1049" i="5"/>
  <c r="BO1043" i="5"/>
  <c r="EE739" i="5"/>
  <c r="ED736" i="5"/>
  <c r="EB14" i="18" s="1"/>
  <c r="L264" i="18" s="1"/>
  <c r="H141" i="18"/>
  <c r="BP19" i="18"/>
  <c r="BD33" i="21"/>
  <c r="BD40" i="21" s="1"/>
  <c r="CB1030" i="5"/>
  <c r="CB1026" i="5"/>
  <c r="BA83" i="21"/>
  <c r="BA106" i="21" s="1"/>
  <c r="BA82" i="21"/>
  <c r="BA105" i="21" s="1"/>
  <c r="BA81" i="21"/>
  <c r="BA96" i="21" s="1"/>
  <c r="BI69" i="21"/>
  <c r="BI54" i="21"/>
  <c r="BI45" i="21"/>
  <c r="BI44" i="21"/>
  <c r="BI43" i="21"/>
  <c r="BI118" i="21"/>
  <c r="U82" i="21"/>
  <c r="U105" i="21" s="1"/>
  <c r="U83" i="21"/>
  <c r="U106" i="21" s="1"/>
  <c r="U81" i="21"/>
  <c r="U96" i="21" s="1"/>
  <c r="BT849" i="5"/>
  <c r="BS860" i="5"/>
  <c r="U741" i="5"/>
  <c r="U731" i="5"/>
  <c r="U740" i="5" s="1"/>
  <c r="W53" i="21"/>
  <c r="W68" i="21"/>
  <c r="W39" i="21"/>
  <c r="W30" i="21"/>
  <c r="W31" i="21"/>
  <c r="BC62" i="21"/>
  <c r="V7" i="14"/>
  <c r="BL67" i="21"/>
  <c r="BL72" i="21"/>
  <c r="BM65" i="21" s="1"/>
  <c r="W29" i="21"/>
  <c r="CA1032" i="5" l="1"/>
  <c r="BD69" i="21"/>
  <c r="BD54" i="21"/>
  <c r="BD45" i="21"/>
  <c r="BD44" i="21"/>
  <c r="BD43" i="21"/>
  <c r="BD47" i="21" s="1"/>
  <c r="BD118" i="21"/>
  <c r="BK54" i="21"/>
  <c r="BK69" i="21"/>
  <c r="BK45" i="21"/>
  <c r="BK44" i="21"/>
  <c r="BK43" i="21"/>
  <c r="BK118" i="21"/>
  <c r="H144" i="18"/>
  <c r="BP22" i="18"/>
  <c r="H147" i="18" s="1"/>
  <c r="BH70" i="21"/>
  <c r="BH60" i="21"/>
  <c r="BH59" i="21"/>
  <c r="BH58" i="21"/>
  <c r="BH62" i="21" s="1"/>
  <c r="EE736" i="5"/>
  <c r="EC14" i="18" s="1"/>
  <c r="M264" i="18" s="1"/>
  <c r="EF739" i="5"/>
  <c r="EF736" i="5" s="1"/>
  <c r="X794" i="5"/>
  <c r="BE78" i="21"/>
  <c r="BL33" i="21"/>
  <c r="U85" i="21"/>
  <c r="BA85" i="21"/>
  <c r="BM72" i="21"/>
  <c r="BN65" i="21" s="1"/>
  <c r="BM67" i="21"/>
  <c r="BC71" i="21"/>
  <c r="V818" i="5"/>
  <c r="V822" i="5"/>
  <c r="V857" i="5" s="1"/>
  <c r="V62" i="21"/>
  <c r="V71" i="21" s="1"/>
  <c r="W33" i="21"/>
  <c r="W40" i="21" s="1"/>
  <c r="W118" i="21" s="1"/>
  <c r="BI47" i="21"/>
  <c r="BI55" i="21" s="1"/>
  <c r="BI119" i="21" s="1"/>
  <c r="BY1036" i="5"/>
  <c r="BZ1035" i="5"/>
  <c r="BG70" i="21"/>
  <c r="BG60" i="21"/>
  <c r="BG59" i="21"/>
  <c r="BG58" i="21"/>
  <c r="BG119" i="21"/>
  <c r="BQ11" i="18"/>
  <c r="BS722" i="5"/>
  <c r="BT7" i="14" s="1"/>
  <c r="BS725" i="5"/>
  <c r="V983" i="5"/>
  <c r="V719" i="5"/>
  <c r="CB1029" i="5"/>
  <c r="CB1044" i="5" s="1"/>
  <c r="CB1027" i="5"/>
  <c r="BP1043" i="5"/>
  <c r="BO1049" i="5"/>
  <c r="BM52" i="21"/>
  <c r="BM56" i="21"/>
  <c r="BN50" i="21" s="1"/>
  <c r="U737" i="5"/>
  <c r="S15" i="18" s="1"/>
  <c r="G40" i="18" s="1"/>
  <c r="CC1030" i="5"/>
  <c r="CC1026" i="5"/>
  <c r="BJ69" i="21"/>
  <c r="BJ54" i="21"/>
  <c r="BJ45" i="21"/>
  <c r="BJ44" i="21"/>
  <c r="BJ43" i="21"/>
  <c r="BJ118" i="21"/>
  <c r="U744" i="5"/>
  <c r="U746" i="5" s="1"/>
  <c r="U757" i="5"/>
  <c r="T767" i="5"/>
  <c r="T755" i="5"/>
  <c r="BN25" i="21"/>
  <c r="BN26" i="21" s="1"/>
  <c r="BN27" i="21"/>
  <c r="BO23" i="21" s="1"/>
  <c r="BF62" i="21"/>
  <c r="BF71" i="21" s="1"/>
  <c r="BS761" i="5"/>
  <c r="BT5" i="14" s="1"/>
  <c r="BT6" i="14" s="1"/>
  <c r="BS724" i="5"/>
  <c r="BT851" i="5"/>
  <c r="BT856" i="5"/>
  <c r="BS1008" i="5"/>
  <c r="X89" i="21"/>
  <c r="X16" i="21"/>
  <c r="X17" i="21"/>
  <c r="BM53" i="21"/>
  <c r="BM68" i="21"/>
  <c r="BM39" i="21"/>
  <c r="BM31" i="21"/>
  <c r="BM30" i="21"/>
  <c r="BM29" i="21"/>
  <c r="BM117" i="21"/>
  <c r="BS998" i="5"/>
  <c r="BT1007" i="5"/>
  <c r="BM41" i="21"/>
  <c r="BN36" i="21" s="1"/>
  <c r="BM38" i="21"/>
  <c r="G37" i="18"/>
  <c r="S16" i="18"/>
  <c r="CB1032" i="5" l="1"/>
  <c r="CB1053" i="5"/>
  <c r="BF76" i="21"/>
  <c r="BF75" i="21"/>
  <c r="BF74" i="21"/>
  <c r="BF78" i="21" s="1"/>
  <c r="BF120" i="21"/>
  <c r="BM33" i="21"/>
  <c r="BT858" i="5"/>
  <c r="BT852" i="5"/>
  <c r="BG62" i="21"/>
  <c r="V76" i="21"/>
  <c r="V75" i="21"/>
  <c r="V74" i="21"/>
  <c r="W8" i="14"/>
  <c r="V721" i="5"/>
  <c r="V120" i="21"/>
  <c r="V994" i="5"/>
  <c r="V984" i="5"/>
  <c r="V986" i="5" s="1"/>
  <c r="V1045" i="5" s="1"/>
  <c r="BL40" i="21"/>
  <c r="CD1030" i="5"/>
  <c r="CD1026" i="5"/>
  <c r="BS741" i="5"/>
  <c r="BS744" i="5" s="1"/>
  <c r="BS746" i="5" s="1"/>
  <c r="BS731" i="5"/>
  <c r="BZ1036" i="5"/>
  <c r="CA1035" i="5"/>
  <c r="V824" i="5"/>
  <c r="V859" i="5" s="1"/>
  <c r="V819" i="5"/>
  <c r="BH71" i="21"/>
  <c r="BH120" i="21" s="1"/>
  <c r="G41" i="18"/>
  <c r="S19" i="18"/>
  <c r="BC76" i="21"/>
  <c r="BC75" i="21"/>
  <c r="BC74" i="21"/>
  <c r="BC120" i="21"/>
  <c r="BE83" i="21"/>
  <c r="BE106" i="21" s="1"/>
  <c r="BE82" i="21"/>
  <c r="BE105" i="21" s="1"/>
  <c r="BE107" i="21" s="1"/>
  <c r="BE81" i="21"/>
  <c r="BE96" i="21" s="1"/>
  <c r="BN38" i="21"/>
  <c r="BN41" i="21"/>
  <c r="BO36" i="21" s="1"/>
  <c r="S21" i="18"/>
  <c r="G46" i="18" s="1"/>
  <c r="U747" i="5"/>
  <c r="U748" i="5"/>
  <c r="I136" i="18"/>
  <c r="BQ12" i="18"/>
  <c r="W69" i="21"/>
  <c r="W54" i="21"/>
  <c r="W45" i="21"/>
  <c r="W44" i="21"/>
  <c r="W43" i="21"/>
  <c r="BK47" i="21"/>
  <c r="CC1029" i="5"/>
  <c r="CC1044" i="5" s="1"/>
  <c r="CC1027" i="5"/>
  <c r="BQ1043" i="5"/>
  <c r="BP1049" i="5"/>
  <c r="BI60" i="21"/>
  <c r="BI70" i="21"/>
  <c r="BI59" i="21"/>
  <c r="BI58" i="21"/>
  <c r="X20" i="21"/>
  <c r="X24" i="21" s="1"/>
  <c r="BO25" i="21"/>
  <c r="BO26" i="21" s="1"/>
  <c r="BO27" i="21"/>
  <c r="BP23" i="21" s="1"/>
  <c r="X796" i="5"/>
  <c r="BS1013" i="5"/>
  <c r="BS1015" i="5" s="1"/>
  <c r="BN68" i="21"/>
  <c r="BN31" i="21"/>
  <c r="BN53" i="21"/>
  <c r="BN30" i="21"/>
  <c r="BN39" i="21"/>
  <c r="BN117" i="21"/>
  <c r="BN29" i="21"/>
  <c r="BJ47" i="21"/>
  <c r="BN72" i="21"/>
  <c r="BO65" i="21" s="1"/>
  <c r="BN67" i="21"/>
  <c r="ED14" i="18"/>
  <c r="N264" i="18" s="1"/>
  <c r="BD55" i="21"/>
  <c r="BT1056" i="5"/>
  <c r="BT1058" i="5" s="1"/>
  <c r="BN52" i="21"/>
  <c r="BN56" i="21"/>
  <c r="BO50" i="21" s="1"/>
  <c r="CC1032" i="5" l="1"/>
  <c r="BO53" i="21"/>
  <c r="BO68" i="21"/>
  <c r="BO31" i="21"/>
  <c r="BO30" i="21"/>
  <c r="BO39" i="21"/>
  <c r="BO29" i="21"/>
  <c r="BO117" i="21"/>
  <c r="U754" i="5"/>
  <c r="BT859" i="5"/>
  <c r="BT853" i="5"/>
  <c r="BQ21" i="18"/>
  <c r="I146" i="18" s="1"/>
  <c r="BS748" i="5"/>
  <c r="BS747" i="5"/>
  <c r="BL44" i="21"/>
  <c r="BL69" i="21"/>
  <c r="BL54" i="21"/>
  <c r="BL45" i="21"/>
  <c r="BL43" i="21"/>
  <c r="BL118" i="21"/>
  <c r="T11" i="18"/>
  <c r="V722" i="5"/>
  <c r="V725" i="5"/>
  <c r="BT983" i="5"/>
  <c r="BT719" i="5"/>
  <c r="G44" i="18"/>
  <c r="S22" i="18"/>
  <c r="G47" i="18" s="1"/>
  <c r="BO38" i="21"/>
  <c r="BO41" i="21"/>
  <c r="BP36" i="21" s="1"/>
  <c r="CD1027" i="5"/>
  <c r="CD1053" i="5" s="1"/>
  <c r="CD1029" i="5"/>
  <c r="CD1044" i="5" s="1"/>
  <c r="X51" i="21"/>
  <c r="X66" i="21"/>
  <c r="X37" i="21"/>
  <c r="X26" i="21"/>
  <c r="X29" i="21" s="1"/>
  <c r="CE1026" i="5"/>
  <c r="CE1030" i="5"/>
  <c r="V998" i="5"/>
  <c r="V1015" i="5" s="1"/>
  <c r="V1017" i="5" s="1"/>
  <c r="W1007" i="5"/>
  <c r="X104" i="21"/>
  <c r="X107" i="21" s="1"/>
  <c r="BD70" i="21"/>
  <c r="BD60" i="21"/>
  <c r="BD59" i="21"/>
  <c r="BD58" i="21"/>
  <c r="BK55" i="21"/>
  <c r="BD119" i="21"/>
  <c r="W47" i="21"/>
  <c r="BN33" i="21"/>
  <c r="BH75" i="21"/>
  <c r="BH76" i="21"/>
  <c r="BH74" i="21"/>
  <c r="BO52" i="21"/>
  <c r="BO56" i="21"/>
  <c r="BP50" i="21" s="1"/>
  <c r="X797" i="5"/>
  <c r="BQ1049" i="5"/>
  <c r="BR1043" i="5"/>
  <c r="BI62" i="21"/>
  <c r="BI71" i="21" s="1"/>
  <c r="BI120" i="21" s="1"/>
  <c r="W815" i="5"/>
  <c r="V825" i="5"/>
  <c r="V860" i="5" s="1"/>
  <c r="BF82" i="21"/>
  <c r="BF105" i="21" s="1"/>
  <c r="BF107" i="21" s="1"/>
  <c r="BF83" i="21"/>
  <c r="BF106" i="21" s="1"/>
  <c r="BF81" i="21"/>
  <c r="BF96" i="21" s="1"/>
  <c r="I137" i="18"/>
  <c r="BQ16" i="18"/>
  <c r="BE85" i="21"/>
  <c r="BG71" i="21"/>
  <c r="BP25" i="21"/>
  <c r="BP26" i="21" s="1"/>
  <c r="BP27" i="21"/>
  <c r="BQ23" i="21" s="1"/>
  <c r="CC1053" i="5"/>
  <c r="CA1036" i="5"/>
  <c r="CB1035" i="5"/>
  <c r="BO72" i="21"/>
  <c r="BP65" i="21" s="1"/>
  <c r="BO67" i="21"/>
  <c r="BC78" i="21"/>
  <c r="V78" i="21"/>
  <c r="BJ55" i="21"/>
  <c r="BM40" i="21"/>
  <c r="X117" i="21" l="1"/>
  <c r="CD1032" i="5"/>
  <c r="BF85" i="21"/>
  <c r="V761" i="5"/>
  <c r="W5" i="14" s="1"/>
  <c r="W6" i="14" s="1"/>
  <c r="V724" i="5"/>
  <c r="X33" i="21"/>
  <c r="Y18" i="21"/>
  <c r="U1057" i="5"/>
  <c r="U1058" i="5" s="1"/>
  <c r="U756" i="5"/>
  <c r="W1056" i="5"/>
  <c r="W1013" i="5"/>
  <c r="W1046" i="5"/>
  <c r="BL47" i="21"/>
  <c r="W1016" i="5"/>
  <c r="V1022" i="5"/>
  <c r="V1024" i="5" s="1"/>
  <c r="V1033" i="5" s="1"/>
  <c r="V1051" i="5" s="1"/>
  <c r="BI75" i="21"/>
  <c r="BI76" i="21"/>
  <c r="BI74" i="21"/>
  <c r="BI78" i="21" s="1"/>
  <c r="BH78" i="21"/>
  <c r="W817" i="5"/>
  <c r="W823" i="5" s="1"/>
  <c r="W858" i="5" s="1"/>
  <c r="W816" i="5"/>
  <c r="W821" i="5"/>
  <c r="W856" i="5" s="1"/>
  <c r="BO33" i="21"/>
  <c r="CB1036" i="5"/>
  <c r="CC1035" i="5"/>
  <c r="BU8" i="14"/>
  <c r="BT721" i="5"/>
  <c r="BM69" i="21"/>
  <c r="BM54" i="21"/>
  <c r="BM44" i="21"/>
  <c r="BM45" i="21"/>
  <c r="BM43" i="21"/>
  <c r="BM118" i="21"/>
  <c r="BR1049" i="5"/>
  <c r="BS1043" i="5"/>
  <c r="BJ60" i="21"/>
  <c r="BJ59" i="21"/>
  <c r="BJ70" i="21"/>
  <c r="BJ58" i="21"/>
  <c r="BJ119" i="21"/>
  <c r="CE1027" i="5"/>
  <c r="CE1053" i="5" s="1"/>
  <c r="CE1029" i="5"/>
  <c r="CE1044" i="5" s="1"/>
  <c r="BT994" i="5"/>
  <c r="BT984" i="5"/>
  <c r="BT986" i="5" s="1"/>
  <c r="BK70" i="21"/>
  <c r="BK59" i="21"/>
  <c r="BK60" i="21"/>
  <c r="BK58" i="21"/>
  <c r="BK119" i="21"/>
  <c r="BD62" i="21"/>
  <c r="CF1030" i="5"/>
  <c r="CF1026" i="5"/>
  <c r="V82" i="21"/>
  <c r="V105" i="21" s="1"/>
  <c r="V83" i="21"/>
  <c r="V106" i="21" s="1"/>
  <c r="V81" i="21"/>
  <c r="V96" i="21" s="1"/>
  <c r="BQ25" i="21"/>
  <c r="BQ26" i="21" s="1"/>
  <c r="BQ27" i="21"/>
  <c r="BR23" i="21" s="1"/>
  <c r="X798" i="5"/>
  <c r="V741" i="5"/>
  <c r="V731" i="5"/>
  <c r="V740" i="5" s="1"/>
  <c r="BU849" i="5"/>
  <c r="BT860" i="5"/>
  <c r="I141" i="18"/>
  <c r="BQ19" i="18"/>
  <c r="BC82" i="21"/>
  <c r="BC105" i="21" s="1"/>
  <c r="BC83" i="21"/>
  <c r="BC106" i="21" s="1"/>
  <c r="BC81" i="21"/>
  <c r="BC96" i="21" s="1"/>
  <c r="BN40" i="21"/>
  <c r="W55" i="21"/>
  <c r="W7" i="14"/>
  <c r="BG76" i="21"/>
  <c r="BG75" i="21"/>
  <c r="BG74" i="21"/>
  <c r="BG120" i="21"/>
  <c r="BP72" i="21"/>
  <c r="BQ65" i="21" s="1"/>
  <c r="BP67" i="21"/>
  <c r="BP53" i="21"/>
  <c r="BP68" i="21"/>
  <c r="BP39" i="21"/>
  <c r="BP31" i="21"/>
  <c r="BP30" i="21"/>
  <c r="BP117" i="21"/>
  <c r="BP29" i="21"/>
  <c r="BP56" i="21"/>
  <c r="BQ50" i="21" s="1"/>
  <c r="BP52" i="21"/>
  <c r="X68" i="21"/>
  <c r="X53" i="21"/>
  <c r="X39" i="21"/>
  <c r="X30" i="21"/>
  <c r="X31" i="21"/>
  <c r="BP41" i="21"/>
  <c r="BQ36" i="21" s="1"/>
  <c r="BP38" i="21"/>
  <c r="H36" i="18"/>
  <c r="T12" i="18"/>
  <c r="X40" i="21" l="1"/>
  <c r="X43" i="21" s="1"/>
  <c r="X47" i="21" s="1"/>
  <c r="BC85" i="21"/>
  <c r="CC1036" i="5"/>
  <c r="CD1035" i="5"/>
  <c r="W983" i="5"/>
  <c r="W719" i="5"/>
  <c r="CE1032" i="5"/>
  <c r="BH82" i="21"/>
  <c r="BH105" i="21" s="1"/>
  <c r="BH107" i="21" s="1"/>
  <c r="BH83" i="21"/>
  <c r="BH106" i="21" s="1"/>
  <c r="BH81" i="21"/>
  <c r="BH96" i="21" s="1"/>
  <c r="U767" i="5"/>
  <c r="U755" i="5"/>
  <c r="V744" i="5"/>
  <c r="V746" i="5" s="1"/>
  <c r="V757" i="5"/>
  <c r="BP33" i="21"/>
  <c r="BG78" i="21"/>
  <c r="BR25" i="21"/>
  <c r="BR26" i="21" s="1"/>
  <c r="BR27" i="21"/>
  <c r="BS23" i="21" s="1"/>
  <c r="BK62" i="21"/>
  <c r="Y89" i="21"/>
  <c r="Y17" i="21"/>
  <c r="Y16" i="21"/>
  <c r="BQ67" i="21"/>
  <c r="BQ72" i="21"/>
  <c r="BR65" i="21" s="1"/>
  <c r="Y794" i="5"/>
  <c r="BJ62" i="21"/>
  <c r="BJ71" i="21" s="1"/>
  <c r="BJ120" i="21" s="1"/>
  <c r="BN69" i="21"/>
  <c r="BN54" i="21"/>
  <c r="BN45" i="21"/>
  <c r="BN44" i="21"/>
  <c r="BN43" i="21"/>
  <c r="BN118" i="21"/>
  <c r="BQ53" i="21"/>
  <c r="BQ68" i="21"/>
  <c r="BQ39" i="21"/>
  <c r="BQ31" i="21"/>
  <c r="BQ30" i="21"/>
  <c r="BQ117" i="21"/>
  <c r="BQ29" i="21"/>
  <c r="BR11" i="18"/>
  <c r="BT722" i="5"/>
  <c r="BU7" i="14" s="1"/>
  <c r="BT725" i="5"/>
  <c r="U766" i="5"/>
  <c r="I144" i="18"/>
  <c r="BQ22" i="18"/>
  <c r="I147" i="18" s="1"/>
  <c r="BT1043" i="5"/>
  <c r="BS1049" i="5"/>
  <c r="BT761" i="5"/>
  <c r="BU5" i="14" s="1"/>
  <c r="BU6" i="14" s="1"/>
  <c r="BT724" i="5"/>
  <c r="V85" i="21"/>
  <c r="BT998" i="5"/>
  <c r="BU1007" i="5"/>
  <c r="BD71" i="21"/>
  <c r="BL55" i="21"/>
  <c r="BO40" i="21"/>
  <c r="BQ41" i="21"/>
  <c r="BR36" i="21" s="1"/>
  <c r="BQ38" i="21"/>
  <c r="BU851" i="5"/>
  <c r="BU856" i="5"/>
  <c r="BT1008" i="5"/>
  <c r="CF1027" i="5"/>
  <c r="CF1053" i="5" s="1"/>
  <c r="CF1029" i="5"/>
  <c r="CF1044" i="5" s="1"/>
  <c r="W818" i="5"/>
  <c r="W822" i="5"/>
  <c r="W857" i="5" s="1"/>
  <c r="H37" i="18"/>
  <c r="T16" i="18"/>
  <c r="BQ56" i="21"/>
  <c r="BR50" i="21" s="1"/>
  <c r="BQ52" i="21"/>
  <c r="BI83" i="21"/>
  <c r="BI106" i="21" s="1"/>
  <c r="BI82" i="21"/>
  <c r="BI105" i="21" s="1"/>
  <c r="BI107" i="21" s="1"/>
  <c r="BI81" i="21"/>
  <c r="BI96" i="21" s="1"/>
  <c r="W70" i="21"/>
  <c r="W60" i="21"/>
  <c r="W59" i="21"/>
  <c r="W58" i="21"/>
  <c r="W119" i="21"/>
  <c r="V737" i="5"/>
  <c r="T15" i="18" s="1"/>
  <c r="H40" i="18" s="1"/>
  <c r="CG1026" i="5"/>
  <c r="CG1030" i="5"/>
  <c r="BM47" i="21"/>
  <c r="X44" i="21" l="1"/>
  <c r="X54" i="21"/>
  <c r="X55" i="21" s="1"/>
  <c r="X119" i="21" s="1"/>
  <c r="X69" i="21"/>
  <c r="X118" i="21"/>
  <c r="X45" i="21"/>
  <c r="CF1032" i="5"/>
  <c r="BR53" i="21"/>
  <c r="BR68" i="21"/>
  <c r="BR39" i="21"/>
  <c r="BR30" i="21"/>
  <c r="BR31" i="21"/>
  <c r="BR117" i="21"/>
  <c r="BR29" i="21"/>
  <c r="BT1049" i="5"/>
  <c r="BU1043" i="5"/>
  <c r="J136" i="18"/>
  <c r="BR12" i="18"/>
  <c r="BN47" i="21"/>
  <c r="X8" i="14"/>
  <c r="W721" i="5"/>
  <c r="BR56" i="21"/>
  <c r="BS50" i="21" s="1"/>
  <c r="BR52" i="21"/>
  <c r="BU858" i="5"/>
  <c r="BU852" i="5"/>
  <c r="BL70" i="21"/>
  <c r="BL59" i="21"/>
  <c r="BL60" i="21"/>
  <c r="BL58" i="21"/>
  <c r="BL119" i="21"/>
  <c r="T21" i="18"/>
  <c r="H46" i="18" s="1"/>
  <c r="V748" i="5"/>
  <c r="V747" i="5"/>
  <c r="W994" i="5"/>
  <c r="W984" i="5"/>
  <c r="W986" i="5" s="1"/>
  <c r="W1045" i="5" s="1"/>
  <c r="Y796" i="5"/>
  <c r="BS27" i="21"/>
  <c r="BT23" i="21" s="1"/>
  <c r="BS25" i="21"/>
  <c r="BS26" i="21" s="1"/>
  <c r="CD1036" i="5"/>
  <c r="CE1035" i="5"/>
  <c r="BR72" i="21"/>
  <c r="BS65" i="21" s="1"/>
  <c r="BR67" i="21"/>
  <c r="BO69" i="21"/>
  <c r="BO54" i="21"/>
  <c r="BO45" i="21"/>
  <c r="BO44" i="21"/>
  <c r="BO43" i="21"/>
  <c r="BO118" i="21"/>
  <c r="BD76" i="21"/>
  <c r="BD75" i="21"/>
  <c r="BD74" i="21"/>
  <c r="BD120" i="21"/>
  <c r="BI85" i="21"/>
  <c r="BQ33" i="21"/>
  <c r="H41" i="18"/>
  <c r="T19" i="18"/>
  <c r="BJ75" i="21"/>
  <c r="BJ76" i="21"/>
  <c r="BJ74" i="21"/>
  <c r="BJ78" i="21" s="1"/>
  <c r="CG1027" i="5"/>
  <c r="CG1029" i="5"/>
  <c r="CG1044" i="5" s="1"/>
  <c r="BU1056" i="5"/>
  <c r="BU1058" i="5" s="1"/>
  <c r="W824" i="5"/>
  <c r="W859" i="5" s="1"/>
  <c r="W819" i="5"/>
  <c r="BK71" i="21"/>
  <c r="Y20" i="21"/>
  <c r="Y24" i="21" s="1"/>
  <c r="BG83" i="21"/>
  <c r="BG106" i="21" s="1"/>
  <c r="BG82" i="21"/>
  <c r="BG105" i="21" s="1"/>
  <c r="BG107" i="21" s="1"/>
  <c r="BG81" i="21"/>
  <c r="BG96" i="21" s="1"/>
  <c r="CH1030" i="5"/>
  <c r="CH1026" i="5"/>
  <c r="W62" i="21"/>
  <c r="W71" i="21" s="1"/>
  <c r="BM55" i="21"/>
  <c r="BH85" i="21"/>
  <c r="BR41" i="21"/>
  <c r="BS36" i="21" s="1"/>
  <c r="BR38" i="21"/>
  <c r="BT1013" i="5"/>
  <c r="BT1015" i="5" s="1"/>
  <c r="BT741" i="5"/>
  <c r="BT744" i="5" s="1"/>
  <c r="BT746" i="5" s="1"/>
  <c r="BT731" i="5"/>
  <c r="BP40" i="21"/>
  <c r="X58" i="21" l="1"/>
  <c r="X62" i="21" s="1"/>
  <c r="X59" i="21"/>
  <c r="X60" i="21"/>
  <c r="X70" i="21"/>
  <c r="CG1032" i="5"/>
  <c r="CG1053" i="5"/>
  <c r="X815" i="5"/>
  <c r="W825" i="5"/>
  <c r="W860" i="5" s="1"/>
  <c r="H44" i="18"/>
  <c r="T22" i="18"/>
  <c r="H47" i="18" s="1"/>
  <c r="BO47" i="21"/>
  <c r="W76" i="21"/>
  <c r="W75" i="21"/>
  <c r="W74" i="21"/>
  <c r="W78" i="21" s="1"/>
  <c r="BT25" i="21"/>
  <c r="BT26" i="21" s="1"/>
  <c r="BT27" i="21"/>
  <c r="BU23" i="21" s="1"/>
  <c r="W120" i="21"/>
  <c r="U11" i="18"/>
  <c r="W722" i="5"/>
  <c r="W725" i="5"/>
  <c r="CI1026" i="5"/>
  <c r="CI1030" i="5"/>
  <c r="BQ40" i="21"/>
  <c r="Y797" i="5"/>
  <c r="BR33" i="21"/>
  <c r="BS53" i="21"/>
  <c r="BS68" i="21"/>
  <c r="BS39" i="21"/>
  <c r="BS30" i="21"/>
  <c r="BS31" i="21"/>
  <c r="BS29" i="21"/>
  <c r="BS117" i="21"/>
  <c r="BR21" i="18"/>
  <c r="J146" i="18" s="1"/>
  <c r="BT748" i="5"/>
  <c r="BT747" i="5"/>
  <c r="BU859" i="5"/>
  <c r="BU853" i="5"/>
  <c r="Y51" i="21"/>
  <c r="Y66" i="21"/>
  <c r="Y37" i="21"/>
  <c r="Y26" i="21"/>
  <c r="Y29" i="21" s="1"/>
  <c r="BU983" i="5"/>
  <c r="BU719" i="5"/>
  <c r="J137" i="18"/>
  <c r="BR16" i="18"/>
  <c r="BJ82" i="21"/>
  <c r="BJ105" i="21" s="1"/>
  <c r="BJ107" i="21" s="1"/>
  <c r="BJ83" i="21"/>
  <c r="BJ106" i="21" s="1"/>
  <c r="BJ81" i="21"/>
  <c r="BJ85" i="21" s="1"/>
  <c r="BD78" i="21"/>
  <c r="W998" i="5"/>
  <c r="W1015" i="5" s="1"/>
  <c r="W1017" i="5" s="1"/>
  <c r="X1007" i="5"/>
  <c r="BL62" i="21"/>
  <c r="BL71" i="21" s="1"/>
  <c r="BM70" i="21"/>
  <c r="BM59" i="21"/>
  <c r="BM60" i="21"/>
  <c r="BM58" i="21"/>
  <c r="BM119" i="21"/>
  <c r="BS72" i="21"/>
  <c r="BT65" i="21" s="1"/>
  <c r="BS67" i="21"/>
  <c r="Y104" i="21"/>
  <c r="Y107" i="21" s="1"/>
  <c r="BN55" i="21"/>
  <c r="V754" i="5"/>
  <c r="BU1049" i="5"/>
  <c r="BV1043" i="5"/>
  <c r="BG85" i="21"/>
  <c r="BS41" i="21"/>
  <c r="BT36" i="21" s="1"/>
  <c r="BS38" i="21"/>
  <c r="CE1036" i="5"/>
  <c r="CF1035" i="5"/>
  <c r="BS56" i="21"/>
  <c r="BT50" i="21" s="1"/>
  <c r="BS52" i="21"/>
  <c r="BP69" i="21"/>
  <c r="BP54" i="21"/>
  <c r="BP45" i="21"/>
  <c r="BP44" i="21"/>
  <c r="BP43" i="21"/>
  <c r="BP118" i="21"/>
  <c r="CH1027" i="5"/>
  <c r="CH1053" i="5" s="1"/>
  <c r="CH1029" i="5"/>
  <c r="CH1044" i="5" s="1"/>
  <c r="BK76" i="21"/>
  <c r="BK75" i="21"/>
  <c r="BK74" i="21"/>
  <c r="BK120" i="21"/>
  <c r="BJ96" i="21" l="1"/>
  <c r="CH1032" i="5"/>
  <c r="BL76" i="21"/>
  <c r="BL75" i="21"/>
  <c r="BL74" i="21"/>
  <c r="BL78" i="21" s="1"/>
  <c r="BL120" i="21"/>
  <c r="CF1036" i="5"/>
  <c r="CG1035" i="5"/>
  <c r="W741" i="5"/>
  <c r="W731" i="5"/>
  <c r="W740" i="5" s="1"/>
  <c r="BU994" i="5"/>
  <c r="BU984" i="5"/>
  <c r="BU986" i="5" s="1"/>
  <c r="X7" i="14"/>
  <c r="Y33" i="21"/>
  <c r="I36" i="18"/>
  <c r="U12" i="18"/>
  <c r="W761" i="5"/>
  <c r="X5" i="14" s="1"/>
  <c r="X6" i="14" s="1"/>
  <c r="W724" i="5"/>
  <c r="Z18" i="21"/>
  <c r="V1057" i="5"/>
  <c r="V1058" i="5" s="1"/>
  <c r="V756" i="5"/>
  <c r="BN70" i="21"/>
  <c r="BN60" i="21"/>
  <c r="BN59" i="21"/>
  <c r="BN58" i="21"/>
  <c r="BN119" i="21"/>
  <c r="BO55" i="21"/>
  <c r="W83" i="21"/>
  <c r="W106" i="21" s="1"/>
  <c r="W82" i="21"/>
  <c r="W105" i="21" s="1"/>
  <c r="W81" i="21"/>
  <c r="W85" i="21" s="1"/>
  <c r="BT68" i="21"/>
  <c r="BT53" i="21"/>
  <c r="BT30" i="21"/>
  <c r="BT39" i="21"/>
  <c r="BT31" i="21"/>
  <c r="BT29" i="21"/>
  <c r="BT117" i="21"/>
  <c r="X817" i="5"/>
  <c r="X823" i="5" s="1"/>
  <c r="X858" i="5" s="1"/>
  <c r="X816" i="5"/>
  <c r="X821" i="5"/>
  <c r="X856" i="5" s="1"/>
  <c r="BP47" i="21"/>
  <c r="BP55" i="21" s="1"/>
  <c r="BP119" i="21" s="1"/>
  <c r="Y798" i="5"/>
  <c r="BU25" i="21"/>
  <c r="BU26" i="21" s="1"/>
  <c r="BU27" i="21"/>
  <c r="BV23" i="21" s="1"/>
  <c r="W1022" i="5"/>
  <c r="W1024" i="5" s="1"/>
  <c r="W1033" i="5" s="1"/>
  <c r="W1051" i="5" s="1"/>
  <c r="X1016" i="5"/>
  <c r="Y68" i="21"/>
  <c r="Y53" i="21"/>
  <c r="Y31" i="21"/>
  <c r="Y39" i="21"/>
  <c r="Y30" i="21"/>
  <c r="BK78" i="21"/>
  <c r="BT38" i="21"/>
  <c r="BT41" i="21"/>
  <c r="BU36" i="21" s="1"/>
  <c r="X71" i="21"/>
  <c r="Y117" i="21"/>
  <c r="BD83" i="21"/>
  <c r="BD106" i="21" s="1"/>
  <c r="BD82" i="21"/>
  <c r="BD105" i="21" s="1"/>
  <c r="BD81" i="21"/>
  <c r="BD96" i="21" s="1"/>
  <c r="BQ54" i="21"/>
  <c r="BQ69" i="21"/>
  <c r="BQ45" i="21"/>
  <c r="BQ44" i="21"/>
  <c r="BQ43" i="21"/>
  <c r="BQ118" i="21"/>
  <c r="BT72" i="21"/>
  <c r="BU65" i="21" s="1"/>
  <c r="BT67" i="21"/>
  <c r="X1056" i="5"/>
  <c r="X1046" i="5"/>
  <c r="X1013" i="5"/>
  <c r="J141" i="18"/>
  <c r="BR19" i="18"/>
  <c r="BS33" i="21"/>
  <c r="BS40" i="21" s="1"/>
  <c r="BR40" i="21"/>
  <c r="BV1049" i="5"/>
  <c r="BW1043" i="5"/>
  <c r="BV849" i="5"/>
  <c r="BU860" i="5"/>
  <c r="CJ1030" i="5"/>
  <c r="CJ1026" i="5"/>
  <c r="BT52" i="21"/>
  <c r="BT56" i="21"/>
  <c r="BU50" i="21" s="1"/>
  <c r="BM62" i="21"/>
  <c r="BV8" i="14"/>
  <c r="BU721" i="5"/>
  <c r="CI1027" i="5"/>
  <c r="CI1053" i="5" s="1"/>
  <c r="CI1029" i="5"/>
  <c r="CI1044" i="5" s="1"/>
  <c r="BD85" i="21" l="1"/>
  <c r="BS69" i="21"/>
  <c r="BS54" i="21"/>
  <c r="BS44" i="21"/>
  <c r="BS45" i="21"/>
  <c r="BS43" i="21"/>
  <c r="BS47" i="21" s="1"/>
  <c r="BS118" i="21"/>
  <c r="W744" i="5"/>
  <c r="W746" i="5" s="1"/>
  <c r="W757" i="5"/>
  <c r="BU72" i="21"/>
  <c r="BV65" i="21" s="1"/>
  <c r="BU67" i="21"/>
  <c r="BR69" i="21"/>
  <c r="BR54" i="21"/>
  <c r="BR44" i="21"/>
  <c r="BR45" i="21"/>
  <c r="BR43" i="21"/>
  <c r="BR118" i="21"/>
  <c r="BV27" i="21"/>
  <c r="BW23" i="21" s="1"/>
  <c r="BV25" i="21"/>
  <c r="BV26" i="21" s="1"/>
  <c r="X75" i="21"/>
  <c r="X76" i="21"/>
  <c r="X74" i="21"/>
  <c r="X120" i="21"/>
  <c r="BO70" i="21"/>
  <c r="BO60" i="21"/>
  <c r="BO59" i="21"/>
  <c r="BO58" i="21"/>
  <c r="BO119" i="21"/>
  <c r="CJ1027" i="5"/>
  <c r="CJ1029" i="5"/>
  <c r="CJ1044" i="5" s="1"/>
  <c r="BU38" i="21"/>
  <c r="BU41" i="21"/>
  <c r="BV36" i="21" s="1"/>
  <c r="BU52" i="21"/>
  <c r="BU56" i="21"/>
  <c r="BV50" i="21" s="1"/>
  <c r="W96" i="21"/>
  <c r="X983" i="5"/>
  <c r="X719" i="5"/>
  <c r="Z89" i="21"/>
  <c r="Z17" i="21"/>
  <c r="Z16" i="21"/>
  <c r="CI1032" i="5"/>
  <c r="CK1030" i="5"/>
  <c r="CK1026" i="5"/>
  <c r="Y40" i="21"/>
  <c r="Y118" i="21" s="1"/>
  <c r="BX1043" i="5"/>
  <c r="BW1049" i="5"/>
  <c r="Z794" i="5"/>
  <c r="J144" i="18"/>
  <c r="BR22" i="18"/>
  <c r="J147" i="18" s="1"/>
  <c r="BT33" i="21"/>
  <c r="BL83" i="21"/>
  <c r="BL106" i="21" s="1"/>
  <c r="BL82" i="21"/>
  <c r="BL105" i="21" s="1"/>
  <c r="BL107" i="21" s="1"/>
  <c r="BL81" i="21"/>
  <c r="BL85" i="21" s="1"/>
  <c r="BM71" i="21"/>
  <c r="BN62" i="21"/>
  <c r="I37" i="18"/>
  <c r="U16" i="18"/>
  <c r="V767" i="5"/>
  <c r="V755" i="5"/>
  <c r="X818" i="5"/>
  <c r="X822" i="5"/>
  <c r="X857" i="5" s="1"/>
  <c r="CG1036" i="5"/>
  <c r="CH1035" i="5"/>
  <c r="BQ47" i="21"/>
  <c r="BK82" i="21"/>
  <c r="BK105" i="21" s="1"/>
  <c r="BK107" i="21" s="1"/>
  <c r="BK83" i="21"/>
  <c r="BK106" i="21" s="1"/>
  <c r="BK81" i="21"/>
  <c r="BK96" i="21" s="1"/>
  <c r="BU68" i="21"/>
  <c r="BU53" i="21"/>
  <c r="BU39" i="21"/>
  <c r="BU31" i="21"/>
  <c r="BU30" i="21"/>
  <c r="BU29" i="21"/>
  <c r="BU117" i="21"/>
  <c r="BP70" i="21"/>
  <c r="BP60" i="21"/>
  <c r="BP59" i="21"/>
  <c r="BP58" i="21"/>
  <c r="BP62" i="21" s="1"/>
  <c r="BS11" i="18"/>
  <c r="BU722" i="5"/>
  <c r="BV7" i="14" s="1"/>
  <c r="BU725" i="5"/>
  <c r="BU761" i="5"/>
  <c r="BV5" i="14" s="1"/>
  <c r="BV6" i="14" s="1"/>
  <c r="BU724" i="5"/>
  <c r="BU998" i="5"/>
  <c r="BV1007" i="5"/>
  <c r="BV851" i="5"/>
  <c r="BV856" i="5"/>
  <c r="BU1008" i="5"/>
  <c r="W737" i="5"/>
  <c r="U15" i="18" s="1"/>
  <c r="I40" i="18" s="1"/>
  <c r="V766" i="5"/>
  <c r="BK85" i="21" l="1"/>
  <c r="CJ1032" i="5"/>
  <c r="CL1030" i="5"/>
  <c r="CL1026" i="5"/>
  <c r="BW27" i="21"/>
  <c r="BX23" i="21" s="1"/>
  <c r="BW25" i="21"/>
  <c r="BW26" i="21" s="1"/>
  <c r="BV72" i="21"/>
  <c r="BW65" i="21" s="1"/>
  <c r="BV67" i="21"/>
  <c r="BU1013" i="5"/>
  <c r="BU1015" i="5" s="1"/>
  <c r="Z796" i="5"/>
  <c r="BR47" i="21"/>
  <c r="BR55" i="21" s="1"/>
  <c r="BR119" i="21" s="1"/>
  <c r="BU33" i="21"/>
  <c r="BU40" i="21" s="1"/>
  <c r="CH1036" i="5"/>
  <c r="CI1035" i="5"/>
  <c r="BM76" i="21"/>
  <c r="BM75" i="21"/>
  <c r="BM74" i="21"/>
  <c r="BM120" i="21"/>
  <c r="BN71" i="21"/>
  <c r="U21" i="18"/>
  <c r="I46" i="18" s="1"/>
  <c r="W748" i="5"/>
  <c r="W747" i="5"/>
  <c r="BV852" i="5"/>
  <c r="BV858" i="5"/>
  <c r="BV41" i="21"/>
  <c r="BW36" i="21" s="1"/>
  <c r="BV38" i="21"/>
  <c r="BU741" i="5"/>
  <c r="BU744" i="5" s="1"/>
  <c r="BU746" i="5" s="1"/>
  <c r="BU731" i="5"/>
  <c r="Z20" i="21"/>
  <c r="Z24" i="21" s="1"/>
  <c r="X824" i="5"/>
  <c r="X859" i="5" s="1"/>
  <c r="X819" i="5"/>
  <c r="BX1049" i="5"/>
  <c r="BY1043" i="5"/>
  <c r="BV1056" i="5"/>
  <c r="BV1058" i="5" s="1"/>
  <c r="K136" i="18"/>
  <c r="BS12" i="18"/>
  <c r="BL96" i="21"/>
  <c r="X78" i="21"/>
  <c r="Y8" i="14"/>
  <c r="X721" i="5"/>
  <c r="BQ55" i="21"/>
  <c r="BS55" i="21"/>
  <c r="BS119" i="21" s="1"/>
  <c r="X994" i="5"/>
  <c r="X984" i="5"/>
  <c r="X986" i="5" s="1"/>
  <c r="X1045" i="5" s="1"/>
  <c r="CJ1053" i="5"/>
  <c r="I41" i="18"/>
  <c r="U19" i="18"/>
  <c r="Y69" i="21"/>
  <c r="Y54" i="21"/>
  <c r="Y45" i="21"/>
  <c r="Y44" i="21"/>
  <c r="Y43" i="21"/>
  <c r="BV68" i="21"/>
  <c r="BV53" i="21"/>
  <c r="BV39" i="21"/>
  <c r="BV31" i="21"/>
  <c r="BV30" i="21"/>
  <c r="BV117" i="21"/>
  <c r="BV29" i="21"/>
  <c r="BO62" i="21"/>
  <c r="BP71" i="21"/>
  <c r="CK1029" i="5"/>
  <c r="CK1044" i="5" s="1"/>
  <c r="CK1027" i="5"/>
  <c r="CK1053" i="5" s="1"/>
  <c r="BV56" i="21"/>
  <c r="BW50" i="21" s="1"/>
  <c r="BV52" i="21"/>
  <c r="BT40" i="21"/>
  <c r="CK1032" i="5" l="1"/>
  <c r="BU69" i="21"/>
  <c r="BU54" i="21"/>
  <c r="BU45" i="21"/>
  <c r="BU44" i="21"/>
  <c r="BU43" i="21"/>
  <c r="BU118" i="21"/>
  <c r="BW53" i="21"/>
  <c r="BW39" i="21"/>
  <c r="BW31" i="21"/>
  <c r="BW68" i="21"/>
  <c r="BW30" i="21"/>
  <c r="BW117" i="21"/>
  <c r="BW29" i="21"/>
  <c r="X82" i="21"/>
  <c r="X105" i="21" s="1"/>
  <c r="X83" i="21"/>
  <c r="X106" i="21" s="1"/>
  <c r="X81" i="21"/>
  <c r="X96" i="21" s="1"/>
  <c r="BZ1043" i="5"/>
  <c r="BY1049" i="5"/>
  <c r="Y815" i="5"/>
  <c r="X825" i="5"/>
  <c r="X860" i="5" s="1"/>
  <c r="BS21" i="18"/>
  <c r="K146" i="18" s="1"/>
  <c r="BU748" i="5"/>
  <c r="BU747" i="5"/>
  <c r="BW67" i="21"/>
  <c r="BW72" i="21"/>
  <c r="BX65" i="21" s="1"/>
  <c r="BV33" i="21"/>
  <c r="BV40" i="21" s="1"/>
  <c r="BV118" i="21" s="1"/>
  <c r="I44" i="18"/>
  <c r="U22" i="18"/>
  <c r="I47" i="18" s="1"/>
  <c r="BS70" i="21"/>
  <c r="BS60" i="21"/>
  <c r="BS59" i="21"/>
  <c r="BS58" i="21"/>
  <c r="K137" i="18"/>
  <c r="BS16" i="18"/>
  <c r="BN75" i="21"/>
  <c r="BN76" i="21"/>
  <c r="BN74" i="21"/>
  <c r="BN120" i="21"/>
  <c r="Z797" i="5"/>
  <c r="BQ70" i="21"/>
  <c r="BQ59" i="21"/>
  <c r="BQ60" i="21"/>
  <c r="BQ58" i="21"/>
  <c r="BQ119" i="21"/>
  <c r="BX27" i="21"/>
  <c r="BY23" i="21" s="1"/>
  <c r="BX25" i="21"/>
  <c r="BX26" i="21" s="1"/>
  <c r="BW56" i="21"/>
  <c r="BX50" i="21" s="1"/>
  <c r="BW52" i="21"/>
  <c r="V11" i="18"/>
  <c r="X722" i="5"/>
  <c r="X725" i="5"/>
  <c r="BM78" i="21"/>
  <c r="Z66" i="21"/>
  <c r="Z51" i="21"/>
  <c r="Z37" i="21"/>
  <c r="Z26" i="21"/>
  <c r="BV983" i="5"/>
  <c r="BV719" i="5"/>
  <c r="CI1036" i="5"/>
  <c r="CJ1035" i="5"/>
  <c r="BW41" i="21"/>
  <c r="BX36" i="21" s="1"/>
  <c r="BW38" i="21"/>
  <c r="CL1029" i="5"/>
  <c r="CL1044" i="5" s="1"/>
  <c r="CL1027" i="5"/>
  <c r="CM1030" i="5"/>
  <c r="CM1026" i="5"/>
  <c r="Y47" i="21"/>
  <c r="Z104" i="21"/>
  <c r="Z107" i="21" s="1"/>
  <c r="BV859" i="5"/>
  <c r="BV853" i="5"/>
  <c r="BT69" i="21"/>
  <c r="BT54" i="21"/>
  <c r="BT44" i="21"/>
  <c r="BT45" i="21"/>
  <c r="BT43" i="21"/>
  <c r="BT118" i="21"/>
  <c r="BR70" i="21"/>
  <c r="BR59" i="21"/>
  <c r="BR60" i="21"/>
  <c r="BR58" i="21"/>
  <c r="BR62" i="21" s="1"/>
  <c r="BO71" i="21"/>
  <c r="BP76" i="21"/>
  <c r="BP75" i="21"/>
  <c r="BP74" i="21"/>
  <c r="BP120" i="21"/>
  <c r="X998" i="5"/>
  <c r="X1015" i="5" s="1"/>
  <c r="X1017" i="5" s="1"/>
  <c r="Y1007" i="5"/>
  <c r="W754" i="5"/>
  <c r="CL1032" i="5" l="1"/>
  <c r="BX68" i="21"/>
  <c r="BX53" i="21"/>
  <c r="BX39" i="21"/>
  <c r="BX31" i="21"/>
  <c r="BX30" i="21"/>
  <c r="BX117" i="21"/>
  <c r="BX29" i="21"/>
  <c r="Y1016" i="5"/>
  <c r="X1022" i="5"/>
  <c r="X1024" i="5" s="1"/>
  <c r="X1033" i="5" s="1"/>
  <c r="X1051" i="5" s="1"/>
  <c r="BW8" i="14"/>
  <c r="BV721" i="5"/>
  <c r="X741" i="5"/>
  <c r="X731" i="5"/>
  <c r="X740" i="5" s="1"/>
  <c r="BY27" i="21"/>
  <c r="BZ23" i="21" s="1"/>
  <c r="BY25" i="21"/>
  <c r="BY26" i="21" s="1"/>
  <c r="CM1029" i="5"/>
  <c r="CM1044" i="5" s="1"/>
  <c r="CM1027" i="5"/>
  <c r="BV994" i="5"/>
  <c r="BV984" i="5"/>
  <c r="BV986" i="5" s="1"/>
  <c r="Y7" i="14"/>
  <c r="K141" i="18"/>
  <c r="BS19" i="18"/>
  <c r="BX67" i="21"/>
  <c r="BX72" i="21"/>
  <c r="BY65" i="21" s="1"/>
  <c r="Y55" i="21"/>
  <c r="Z68" i="21"/>
  <c r="Z53" i="21"/>
  <c r="Z39" i="21"/>
  <c r="Z31" i="21"/>
  <c r="Z30" i="21"/>
  <c r="CN1030" i="5"/>
  <c r="CN1026" i="5"/>
  <c r="J36" i="18"/>
  <c r="V12" i="18"/>
  <c r="BQ62" i="21"/>
  <c r="BQ71" i="21" s="1"/>
  <c r="BP78" i="21"/>
  <c r="CL1053" i="5"/>
  <c r="Z29" i="21"/>
  <c r="BR71" i="21"/>
  <c r="BT47" i="21"/>
  <c r="BT55" i="21" s="1"/>
  <c r="BT119" i="21" s="1"/>
  <c r="BV69" i="21"/>
  <c r="BV54" i="21"/>
  <c r="BV45" i="21"/>
  <c r="BV44" i="21"/>
  <c r="BV43" i="21"/>
  <c r="BS62" i="21"/>
  <c r="BZ1049" i="5"/>
  <c r="CA1043" i="5"/>
  <c r="Z798" i="5"/>
  <c r="X761" i="5"/>
  <c r="Y5" i="14" s="1"/>
  <c r="Y6" i="14" s="1"/>
  <c r="X724" i="5"/>
  <c r="BX38" i="21"/>
  <c r="BX41" i="21"/>
  <c r="BY36" i="21" s="1"/>
  <c r="Y817" i="5"/>
  <c r="Y823" i="5" s="1"/>
  <c r="Y858" i="5" s="1"/>
  <c r="Y816" i="5"/>
  <c r="Y821" i="5"/>
  <c r="Y856" i="5" s="1"/>
  <c r="X85" i="21"/>
  <c r="Y1056" i="5"/>
  <c r="Y1046" i="5"/>
  <c r="Y1013" i="5"/>
  <c r="BX52" i="21"/>
  <c r="BX56" i="21"/>
  <c r="BY50" i="21" s="1"/>
  <c r="BW33" i="21"/>
  <c r="BU47" i="21"/>
  <c r="AA18" i="21"/>
  <c r="W1057" i="5"/>
  <c r="W1058" i="5" s="1"/>
  <c r="W756" i="5"/>
  <c r="BO76" i="21"/>
  <c r="BO75" i="21"/>
  <c r="BO74" i="21"/>
  <c r="BO120" i="21"/>
  <c r="BW849" i="5"/>
  <c r="BV860" i="5"/>
  <c r="Z117" i="21"/>
  <c r="CJ1036" i="5"/>
  <c r="CK1035" i="5"/>
  <c r="BM82" i="21"/>
  <c r="BM105" i="21" s="1"/>
  <c r="BM107" i="21" s="1"/>
  <c r="BM83" i="21"/>
  <c r="BM106" i="21" s="1"/>
  <c r="BM81" i="21"/>
  <c r="BM96" i="21" s="1"/>
  <c r="BN78" i="21"/>
  <c r="CM1032" i="5" l="1"/>
  <c r="CM1053" i="5"/>
  <c r="BY53" i="21"/>
  <c r="BY39" i="21"/>
  <c r="BY68" i="21"/>
  <c r="BY31" i="21"/>
  <c r="BY30" i="21"/>
  <c r="BY29" i="21"/>
  <c r="BY117" i="21"/>
  <c r="BR76" i="21"/>
  <c r="BR75" i="21"/>
  <c r="BR74" i="21"/>
  <c r="BO78" i="21"/>
  <c r="W767" i="5"/>
  <c r="W755" i="5"/>
  <c r="BY52" i="21"/>
  <c r="BY56" i="21"/>
  <c r="BZ50" i="21" s="1"/>
  <c r="BP82" i="21"/>
  <c r="BP105" i="21" s="1"/>
  <c r="BP107" i="21" s="1"/>
  <c r="BP83" i="21"/>
  <c r="BP106" i="21" s="1"/>
  <c r="BP81" i="21"/>
  <c r="BP96" i="21" s="1"/>
  <c r="X737" i="5"/>
  <c r="V15" i="18" s="1"/>
  <c r="J40" i="18" s="1"/>
  <c r="CB1043" i="5"/>
  <c r="CA1049" i="5"/>
  <c r="BZ25" i="21"/>
  <c r="BZ26" i="21" s="1"/>
  <c r="BZ27" i="21"/>
  <c r="CA23" i="21" s="1"/>
  <c r="BM85" i="21"/>
  <c r="BT70" i="21"/>
  <c r="BT60" i="21"/>
  <c r="BT59" i="21"/>
  <c r="BT58" i="21"/>
  <c r="BT62" i="21" s="1"/>
  <c r="X744" i="5"/>
  <c r="X746" i="5" s="1"/>
  <c r="X757" i="5"/>
  <c r="BX33" i="21"/>
  <c r="BX40" i="21" s="1"/>
  <c r="CK1036" i="5"/>
  <c r="CL1035" i="5"/>
  <c r="AA89" i="21"/>
  <c r="AA17" i="21"/>
  <c r="AA16" i="21"/>
  <c r="Y60" i="21"/>
  <c r="Y70" i="21"/>
  <c r="Y59" i="21"/>
  <c r="Y58" i="21"/>
  <c r="Y119" i="21"/>
  <c r="BV998" i="5"/>
  <c r="BW1007" i="5"/>
  <c r="BT11" i="18"/>
  <c r="BV722" i="5"/>
  <c r="BW7" i="14" s="1"/>
  <c r="BV725" i="5"/>
  <c r="J37" i="18"/>
  <c r="V16" i="18"/>
  <c r="BY72" i="21"/>
  <c r="BZ65" i="21" s="1"/>
  <c r="BY67" i="21"/>
  <c r="Y983" i="5"/>
  <c r="Y719" i="5"/>
  <c r="CO1030" i="5"/>
  <c r="CO1026" i="5"/>
  <c r="K144" i="18"/>
  <c r="BS22" i="18"/>
  <c r="K147" i="18" s="1"/>
  <c r="AA794" i="5"/>
  <c r="BR120" i="21"/>
  <c r="BQ76" i="21"/>
  <c r="BQ75" i="21"/>
  <c r="BQ74" i="21"/>
  <c r="BQ78" i="21" s="1"/>
  <c r="Y818" i="5"/>
  <c r="Y822" i="5"/>
  <c r="Y857" i="5" s="1"/>
  <c r="CN1029" i="5"/>
  <c r="CN1044" i="5" s="1"/>
  <c r="CN1027" i="5"/>
  <c r="CN1053" i="5" s="1"/>
  <c r="BW40" i="21"/>
  <c r="BV724" i="5"/>
  <c r="BV761" i="5"/>
  <c r="BW5" i="14" s="1"/>
  <c r="BW6" i="14" s="1"/>
  <c r="BQ120" i="21"/>
  <c r="BV47" i="21"/>
  <c r="BV55" i="21" s="1"/>
  <c r="BW851" i="5"/>
  <c r="BW856" i="5"/>
  <c r="BV1008" i="5"/>
  <c r="BS71" i="21"/>
  <c r="W766" i="5"/>
  <c r="BN83" i="21"/>
  <c r="BN106" i="21" s="1"/>
  <c r="BN82" i="21"/>
  <c r="BN105" i="21" s="1"/>
  <c r="BN107" i="21" s="1"/>
  <c r="BN81" i="21"/>
  <c r="BN96" i="21" s="1"/>
  <c r="BU55" i="21"/>
  <c r="BY38" i="21"/>
  <c r="BY41" i="21"/>
  <c r="BZ36" i="21" s="1"/>
  <c r="Z33" i="21"/>
  <c r="BP85" i="21" l="1"/>
  <c r="BN85" i="21"/>
  <c r="BX69" i="21"/>
  <c r="BX44" i="21"/>
  <c r="BX45" i="21"/>
  <c r="BX54" i="21"/>
  <c r="BX43" i="21"/>
  <c r="BX118" i="21"/>
  <c r="BZ68" i="21"/>
  <c r="BZ53" i="21"/>
  <c r="BZ31" i="21"/>
  <c r="BZ39" i="21"/>
  <c r="BZ30" i="21"/>
  <c r="BZ117" i="21"/>
  <c r="BZ29" i="21"/>
  <c r="BV60" i="21"/>
  <c r="BV59" i="21"/>
  <c r="BV70" i="21"/>
  <c r="BV58" i="21"/>
  <c r="BV62" i="21" s="1"/>
  <c r="BV119" i="21"/>
  <c r="BQ83" i="21"/>
  <c r="BQ106" i="21" s="1"/>
  <c r="BQ82" i="21"/>
  <c r="BQ105" i="21" s="1"/>
  <c r="BQ107" i="21" s="1"/>
  <c r="BQ81" i="21"/>
  <c r="BQ85" i="21" s="1"/>
  <c r="BW852" i="5"/>
  <c r="BW858" i="5"/>
  <c r="CP1030" i="5"/>
  <c r="CP1026" i="5"/>
  <c r="BR78" i="21"/>
  <c r="Y824" i="5"/>
  <c r="Y859" i="5" s="1"/>
  <c r="Y819" i="5"/>
  <c r="Z8" i="14"/>
  <c r="Y721" i="5"/>
  <c r="BV741" i="5"/>
  <c r="BV744" i="5" s="1"/>
  <c r="BV746" i="5" s="1"/>
  <c r="BV731" i="5"/>
  <c r="V21" i="18"/>
  <c r="J46" i="18" s="1"/>
  <c r="X748" i="5"/>
  <c r="X747" i="5"/>
  <c r="AA20" i="21"/>
  <c r="AA24" i="21" s="1"/>
  <c r="AA104" i="21" s="1"/>
  <c r="AA107" i="21" s="1"/>
  <c r="CC1043" i="5"/>
  <c r="CB1049" i="5"/>
  <c r="BZ52" i="21"/>
  <c r="BZ56" i="21"/>
  <c r="CA50" i="21" s="1"/>
  <c r="L136" i="18"/>
  <c r="BT12" i="18"/>
  <c r="Y994" i="5"/>
  <c r="Y984" i="5"/>
  <c r="Y986" i="5" s="1"/>
  <c r="Y1045" i="5" s="1"/>
  <c r="BW1056" i="5"/>
  <c r="BW1058" i="5" s="1"/>
  <c r="AA796" i="5"/>
  <c r="BW54" i="21"/>
  <c r="BW69" i="21"/>
  <c r="BW45" i="21"/>
  <c r="BW44" i="21"/>
  <c r="BW43" i="21"/>
  <c r="BW118" i="21"/>
  <c r="BZ38" i="21"/>
  <c r="BZ41" i="21"/>
  <c r="CA36" i="21" s="1"/>
  <c r="BS76" i="21"/>
  <c r="BS75" i="21"/>
  <c r="BS74" i="21"/>
  <c r="BS120" i="21"/>
  <c r="CN1032" i="5"/>
  <c r="Z40" i="21"/>
  <c r="BT71" i="21"/>
  <c r="BT120" i="21" s="1"/>
  <c r="BZ72" i="21"/>
  <c r="CA65" i="21" s="1"/>
  <c r="BZ67" i="21"/>
  <c r="BV1013" i="5"/>
  <c r="BV1015" i="5" s="1"/>
  <c r="Y62" i="21"/>
  <c r="Y71" i="21" s="1"/>
  <c r="Y120" i="21" s="1"/>
  <c r="BO83" i="21"/>
  <c r="BO106" i="21" s="1"/>
  <c r="BO82" i="21"/>
  <c r="BO105" i="21" s="1"/>
  <c r="BO107" i="21" s="1"/>
  <c r="BO81" i="21"/>
  <c r="BO96" i="21" s="1"/>
  <c r="CL1036" i="5"/>
  <c r="CM1035" i="5"/>
  <c r="BY33" i="21"/>
  <c r="BU60" i="21"/>
  <c r="BU70" i="21"/>
  <c r="BU59" i="21"/>
  <c r="BU58" i="21"/>
  <c r="BU119" i="21"/>
  <c r="CO1029" i="5"/>
  <c r="CO1044" i="5" s="1"/>
  <c r="CO1027" i="5"/>
  <c r="J41" i="18"/>
  <c r="V19" i="18"/>
  <c r="CA25" i="21"/>
  <c r="CA26" i="21" s="1"/>
  <c r="CA27" i="21"/>
  <c r="CB23" i="21" s="1"/>
  <c r="BQ96" i="21" l="1"/>
  <c r="CO1032" i="5"/>
  <c r="CA68" i="21"/>
  <c r="CA53" i="21"/>
  <c r="CA31" i="21"/>
  <c r="CA39" i="21"/>
  <c r="CA30" i="21"/>
  <c r="CA117" i="21"/>
  <c r="CA29" i="21"/>
  <c r="CD1043" i="5"/>
  <c r="CC1049" i="5"/>
  <c r="AA66" i="21"/>
  <c r="AA51" i="21"/>
  <c r="AA37" i="21"/>
  <c r="AA26" i="21"/>
  <c r="Z815" i="5"/>
  <c r="Y825" i="5"/>
  <c r="Y860" i="5" s="1"/>
  <c r="CM1036" i="5"/>
  <c r="CN1035" i="5"/>
  <c r="CO1053" i="5"/>
  <c r="L137" i="18"/>
  <c r="BT16" i="18"/>
  <c r="X754" i="5"/>
  <c r="BR83" i="21"/>
  <c r="BR106" i="21" s="1"/>
  <c r="BR82" i="21"/>
  <c r="BR105" i="21" s="1"/>
  <c r="BR107" i="21" s="1"/>
  <c r="BR81" i="21"/>
  <c r="BR96" i="21" s="1"/>
  <c r="Y998" i="5"/>
  <c r="Y1015" i="5" s="1"/>
  <c r="Y1017" i="5" s="1"/>
  <c r="Z1007" i="5"/>
  <c r="CA72" i="21"/>
  <c r="CB65" i="21" s="1"/>
  <c r="CA67" i="21"/>
  <c r="CA38" i="21"/>
  <c r="CA41" i="21"/>
  <c r="CB36" i="21" s="1"/>
  <c r="BV71" i="21"/>
  <c r="BV120" i="21" s="1"/>
  <c r="BU62" i="21"/>
  <c r="BU71" i="21" s="1"/>
  <c r="BU120" i="21" s="1"/>
  <c r="BO85" i="21"/>
  <c r="CA52" i="21"/>
  <c r="CA56" i="21"/>
  <c r="CB50" i="21" s="1"/>
  <c r="CP1027" i="5"/>
  <c r="CP1053" i="5" s="1"/>
  <c r="CP1029" i="5"/>
  <c r="CP1044" i="5" s="1"/>
  <c r="BY40" i="21"/>
  <c r="J44" i="18"/>
  <c r="V22" i="18"/>
  <c r="J47" i="18" s="1"/>
  <c r="AA797" i="5"/>
  <c r="BX47" i="21"/>
  <c r="BX55" i="21" s="1"/>
  <c r="BT75" i="21"/>
  <c r="BT76" i="21"/>
  <c r="BT74" i="21"/>
  <c r="BT21" i="18"/>
  <c r="L146" i="18" s="1"/>
  <c r="BV748" i="5"/>
  <c r="BV747" i="5"/>
  <c r="CQ1026" i="5"/>
  <c r="CQ1030" i="5"/>
  <c r="BS78" i="21"/>
  <c r="Y75" i="21"/>
  <c r="Y76" i="21"/>
  <c r="Y74" i="21"/>
  <c r="Y78" i="21" s="1"/>
  <c r="CB25" i="21"/>
  <c r="CB26" i="21" s="1"/>
  <c r="CB27" i="21"/>
  <c r="CC23" i="21" s="1"/>
  <c r="BW47" i="21"/>
  <c r="W11" i="18"/>
  <c r="Y722" i="5"/>
  <c r="Y725" i="5"/>
  <c r="BW983" i="5"/>
  <c r="BW719" i="5"/>
  <c r="Z69" i="21"/>
  <c r="Z54" i="21"/>
  <c r="Z44" i="21"/>
  <c r="Z45" i="21"/>
  <c r="Z118" i="21"/>
  <c r="Z43" i="21"/>
  <c r="BW859" i="5"/>
  <c r="BW853" i="5"/>
  <c r="BZ33" i="21"/>
  <c r="CP1032" i="5" l="1"/>
  <c r="BX70" i="21"/>
  <c r="BX59" i="21"/>
  <c r="BX60" i="21"/>
  <c r="BX58" i="21"/>
  <c r="BX62" i="21" s="1"/>
  <c r="BX119" i="21"/>
  <c r="Y741" i="5"/>
  <c r="Y731" i="5"/>
  <c r="Y740" i="5" s="1"/>
  <c r="Z1056" i="5"/>
  <c r="Z1046" i="5"/>
  <c r="Z1013" i="5"/>
  <c r="Y761" i="5"/>
  <c r="Z5" i="14" s="1"/>
  <c r="Z6" i="14" s="1"/>
  <c r="Y724" i="5"/>
  <c r="CE1043" i="5"/>
  <c r="CD1049" i="5"/>
  <c r="Z1016" i="5"/>
  <c r="Y1022" i="5"/>
  <c r="Y1024" i="5" s="1"/>
  <c r="Y1033" i="5" s="1"/>
  <c r="Y1051" i="5" s="1"/>
  <c r="L141" i="18"/>
  <c r="BT19" i="18"/>
  <c r="Z817" i="5"/>
  <c r="Z823" i="5" s="1"/>
  <c r="Z858" i="5" s="1"/>
  <c r="Z816" i="5"/>
  <c r="Z821" i="5"/>
  <c r="Z856" i="5" s="1"/>
  <c r="BS83" i="21"/>
  <c r="BS106" i="21" s="1"/>
  <c r="BS82" i="21"/>
  <c r="BS105" i="21" s="1"/>
  <c r="BS107" i="21" s="1"/>
  <c r="BS81" i="21"/>
  <c r="BS96" i="21" s="1"/>
  <c r="AA53" i="21"/>
  <c r="AA68" i="21"/>
  <c r="AA39" i="21"/>
  <c r="AA31" i="21"/>
  <c r="AA30" i="21"/>
  <c r="CA33" i="21"/>
  <c r="AA798" i="5"/>
  <c r="CB41" i="21"/>
  <c r="CC36" i="21" s="1"/>
  <c r="CB38" i="21"/>
  <c r="AA29" i="21"/>
  <c r="Y82" i="21"/>
  <c r="Y105" i="21" s="1"/>
  <c r="Y83" i="21"/>
  <c r="Y106" i="21" s="1"/>
  <c r="Y81" i="21"/>
  <c r="Y96" i="21" s="1"/>
  <c r="CR1030" i="5"/>
  <c r="CR1026" i="5"/>
  <c r="Z7" i="14"/>
  <c r="BV75" i="21"/>
  <c r="BV76" i="21"/>
  <c r="BV74" i="21"/>
  <c r="CB68" i="21"/>
  <c r="CB53" i="21"/>
  <c r="CB39" i="21"/>
  <c r="CB31" i="21"/>
  <c r="CB30" i="21"/>
  <c r="CB117" i="21"/>
  <c r="CB29" i="21"/>
  <c r="CB72" i="21"/>
  <c r="CC65" i="21" s="1"/>
  <c r="CB67" i="21"/>
  <c r="AA117" i="21"/>
  <c r="Z47" i="21"/>
  <c r="Z55" i="21" s="1"/>
  <c r="Z119" i="21" s="1"/>
  <c r="BU75" i="21"/>
  <c r="BU76" i="21"/>
  <c r="BU74" i="21"/>
  <c r="BU78" i="21" s="1"/>
  <c r="CC27" i="21"/>
  <c r="CD23" i="21" s="1"/>
  <c r="CC25" i="21"/>
  <c r="CC26" i="21" s="1"/>
  <c r="BY69" i="21"/>
  <c r="BY54" i="21"/>
  <c r="BY44" i="21"/>
  <c r="BY45" i="21"/>
  <c r="BY43" i="21"/>
  <c r="BY118" i="21"/>
  <c r="BW55" i="21"/>
  <c r="CN1036" i="5"/>
  <c r="CO1035" i="5"/>
  <c r="K36" i="18"/>
  <c r="W12" i="18"/>
  <c r="BX849" i="5"/>
  <c r="BW860" i="5"/>
  <c r="BX8" i="14"/>
  <c r="BW721" i="5"/>
  <c r="BT78" i="21"/>
  <c r="BR85" i="21"/>
  <c r="CQ1027" i="5"/>
  <c r="CQ1053" i="5" s="1"/>
  <c r="CQ1029" i="5"/>
  <c r="CQ1044" i="5" s="1"/>
  <c r="CB56" i="21"/>
  <c r="CC50" i="21" s="1"/>
  <c r="CB52" i="21"/>
  <c r="BW994" i="5"/>
  <c r="BW984" i="5"/>
  <c r="BW986" i="5" s="1"/>
  <c r="AB18" i="21"/>
  <c r="X1057" i="5"/>
  <c r="X1058" i="5" s="1"/>
  <c r="X756" i="5"/>
  <c r="BZ40" i="21"/>
  <c r="Y85" i="21" l="1"/>
  <c r="CC68" i="21"/>
  <c r="CC53" i="21"/>
  <c r="CC39" i="21"/>
  <c r="CC31" i="21"/>
  <c r="CC30" i="21"/>
  <c r="CC117" i="21"/>
  <c r="CC29" i="21"/>
  <c r="Z983" i="5"/>
  <c r="Z719" i="5"/>
  <c r="L144" i="18"/>
  <c r="BT22" i="18"/>
  <c r="L147" i="18" s="1"/>
  <c r="Y737" i="5"/>
  <c r="W15" i="18" s="1"/>
  <c r="K40" i="18" s="1"/>
  <c r="CC56" i="21"/>
  <c r="CD50" i="21" s="1"/>
  <c r="CC52" i="21"/>
  <c r="X767" i="5"/>
  <c r="X755" i="5"/>
  <c r="X766" i="5"/>
  <c r="CQ1032" i="5"/>
  <c r="K37" i="18"/>
  <c r="W16" i="18"/>
  <c r="CC67" i="21"/>
  <c r="CC72" i="21"/>
  <c r="CD65" i="21" s="1"/>
  <c r="AA33" i="21"/>
  <c r="AA40" i="21" s="1"/>
  <c r="AA118" i="21" s="1"/>
  <c r="Y744" i="5"/>
  <c r="Y746" i="5" s="1"/>
  <c r="Y757" i="5"/>
  <c r="BY47" i="21"/>
  <c r="Z60" i="21"/>
  <c r="Z59" i="21"/>
  <c r="Z70" i="21"/>
  <c r="Z58" i="21"/>
  <c r="Z62" i="21" s="1"/>
  <c r="BW998" i="5"/>
  <c r="BX1007" i="5"/>
  <c r="CD25" i="21"/>
  <c r="CD26" i="21" s="1"/>
  <c r="CD27" i="21"/>
  <c r="CE23" i="21" s="1"/>
  <c r="BX851" i="5"/>
  <c r="BX856" i="5"/>
  <c r="BW1008" i="5"/>
  <c r="CA40" i="21"/>
  <c r="AB89" i="21"/>
  <c r="AB16" i="21"/>
  <c r="AB17" i="21"/>
  <c r="BT82" i="21"/>
  <c r="BT105" i="21" s="1"/>
  <c r="BT107" i="21" s="1"/>
  <c r="BT83" i="21"/>
  <c r="BT106" i="21" s="1"/>
  <c r="BT81" i="21"/>
  <c r="BT96" i="21" s="1"/>
  <c r="CO1036" i="5"/>
  <c r="CP1035" i="5"/>
  <c r="CC41" i="21"/>
  <c r="CD36" i="21" s="1"/>
  <c r="CC38" i="21"/>
  <c r="CF1043" i="5"/>
  <c r="CE1049" i="5"/>
  <c r="BU11" i="18"/>
  <c r="BW722" i="5"/>
  <c r="BX7" i="14" s="1"/>
  <c r="BW725" i="5"/>
  <c r="CR1029" i="5"/>
  <c r="CR1044" i="5" s="1"/>
  <c r="CR1027" i="5"/>
  <c r="CR1053" i="5" s="1"/>
  <c r="AB794" i="5"/>
  <c r="Z818" i="5"/>
  <c r="Z822" i="5"/>
  <c r="Z857" i="5" s="1"/>
  <c r="BV78" i="21"/>
  <c r="CB33" i="21"/>
  <c r="CS1030" i="5"/>
  <c r="CS1026" i="5"/>
  <c r="BS85" i="21"/>
  <c r="BU83" i="21"/>
  <c r="BU106" i="21" s="1"/>
  <c r="BU82" i="21"/>
  <c r="BU105" i="21" s="1"/>
  <c r="BU107" i="21" s="1"/>
  <c r="BU81" i="21"/>
  <c r="BU96" i="21" s="1"/>
  <c r="BW70" i="21"/>
  <c r="BW59" i="21"/>
  <c r="BW60" i="21"/>
  <c r="BW58" i="21"/>
  <c r="BW119" i="21"/>
  <c r="BZ69" i="21"/>
  <c r="BZ54" i="21"/>
  <c r="BZ44" i="21"/>
  <c r="BZ45" i="21"/>
  <c r="BZ43" i="21"/>
  <c r="BZ118" i="21"/>
  <c r="BW724" i="5"/>
  <c r="BW761" i="5"/>
  <c r="BX5" i="14" s="1"/>
  <c r="BX6" i="14" s="1"/>
  <c r="BX71" i="21"/>
  <c r="BX120" i="21" s="1"/>
  <c r="BT85" i="21" l="1"/>
  <c r="CD53" i="21"/>
  <c r="CD68" i="21"/>
  <c r="CD39" i="21"/>
  <c r="CD30" i="21"/>
  <c r="CD31" i="21"/>
  <c r="CD117" i="21"/>
  <c r="CD29" i="21"/>
  <c r="BW1013" i="5"/>
  <c r="BW1015" i="5" s="1"/>
  <c r="AA8" i="14"/>
  <c r="Z721" i="5"/>
  <c r="CT1026" i="5"/>
  <c r="CT1030" i="5"/>
  <c r="Z994" i="5"/>
  <c r="Z984" i="5"/>
  <c r="Z986" i="5" s="1"/>
  <c r="Z1045" i="5" s="1"/>
  <c r="CG1043" i="5"/>
  <c r="CF1049" i="5"/>
  <c r="CD72" i="21"/>
  <c r="CE65" i="21" s="1"/>
  <c r="CD67" i="21"/>
  <c r="CC33" i="21"/>
  <c r="BX858" i="5"/>
  <c r="BX852" i="5"/>
  <c r="Z71" i="21"/>
  <c r="Z120" i="21" s="1"/>
  <c r="CD56" i="21"/>
  <c r="CE50" i="21" s="1"/>
  <c r="CD52" i="21"/>
  <c r="K41" i="18"/>
  <c r="W19" i="18"/>
  <c r="CR1032" i="5"/>
  <c r="BU85" i="21"/>
  <c r="BW741" i="5"/>
  <c r="BW744" i="5" s="1"/>
  <c r="BW746" i="5" s="1"/>
  <c r="BW731" i="5"/>
  <c r="AB20" i="21"/>
  <c r="AB24" i="21" s="1"/>
  <c r="CS1027" i="5"/>
  <c r="CS1053" i="5" s="1"/>
  <c r="CS1029" i="5"/>
  <c r="CS1044" i="5" s="1"/>
  <c r="BZ47" i="21"/>
  <c r="BZ55" i="21" s="1"/>
  <c r="CD41" i="21"/>
  <c r="CE36" i="21" s="1"/>
  <c r="CD38" i="21"/>
  <c r="BV83" i="21"/>
  <c r="BV106" i="21" s="1"/>
  <c r="BV82" i="21"/>
  <c r="BV105" i="21" s="1"/>
  <c r="BV107" i="21" s="1"/>
  <c r="BV81" i="21"/>
  <c r="BV96" i="21" s="1"/>
  <c r="BY55" i="21"/>
  <c r="AA54" i="21"/>
  <c r="AA69" i="21"/>
  <c r="AA45" i="21"/>
  <c r="AA44" i="21"/>
  <c r="AA43" i="21"/>
  <c r="AA47" i="21" s="1"/>
  <c r="Z824" i="5"/>
  <c r="Z859" i="5" s="1"/>
  <c r="Z819" i="5"/>
  <c r="M136" i="18"/>
  <c r="BU12" i="18"/>
  <c r="CP1036" i="5"/>
  <c r="CQ1035" i="5"/>
  <c r="BX1056" i="5"/>
  <c r="BX1058" i="5" s="1"/>
  <c r="W21" i="18"/>
  <c r="K46" i="18" s="1"/>
  <c r="Y748" i="5"/>
  <c r="Y747" i="5"/>
  <c r="CE25" i="21"/>
  <c r="CE26" i="21" s="1"/>
  <c r="CE27" i="21"/>
  <c r="CF23" i="21" s="1"/>
  <c r="CA69" i="21"/>
  <c r="CA54" i="21"/>
  <c r="CA45" i="21"/>
  <c r="CA44" i="21"/>
  <c r="CA43" i="21"/>
  <c r="CA118" i="21"/>
  <c r="BX76" i="21"/>
  <c r="BX75" i="21"/>
  <c r="BX74" i="21"/>
  <c r="BW62" i="21"/>
  <c r="BW71" i="21" s="1"/>
  <c r="AB796" i="5"/>
  <c r="CB40" i="21"/>
  <c r="CS1032" i="5" l="1"/>
  <c r="BW76" i="21"/>
  <c r="BW75" i="21"/>
  <c r="BW74" i="21"/>
  <c r="BW78" i="21" s="1"/>
  <c r="BW120" i="21"/>
  <c r="CE53" i="21"/>
  <c r="CE68" i="21"/>
  <c r="CE39" i="21"/>
  <c r="CE30" i="21"/>
  <c r="CE31" i="21"/>
  <c r="CE29" i="21"/>
  <c r="CE117" i="21"/>
  <c r="BZ70" i="21"/>
  <c r="BZ60" i="21"/>
  <c r="BZ59" i="21"/>
  <c r="BZ58" i="21"/>
  <c r="BZ62" i="21" s="1"/>
  <c r="BZ119" i="21"/>
  <c r="BU21" i="18"/>
  <c r="M146" i="18" s="1"/>
  <c r="BW748" i="5"/>
  <c r="BW747" i="5"/>
  <c r="X11" i="18"/>
  <c r="Z722" i="5"/>
  <c r="Z725" i="5"/>
  <c r="CE72" i="21"/>
  <c r="CF65" i="21" s="1"/>
  <c r="CE67" i="21"/>
  <c r="CF25" i="21"/>
  <c r="CF26" i="21" s="1"/>
  <c r="CF27" i="21"/>
  <c r="CG23" i="21" s="1"/>
  <c r="CE56" i="21"/>
  <c r="CF50" i="21" s="1"/>
  <c r="CE52" i="21"/>
  <c r="Z75" i="21"/>
  <c r="Z76" i="21"/>
  <c r="Z74" i="21"/>
  <c r="CG1049" i="5"/>
  <c r="CH1043" i="5"/>
  <c r="CD33" i="21"/>
  <c r="CD40" i="21" s="1"/>
  <c r="AA815" i="5"/>
  <c r="Z825" i="5"/>
  <c r="Z860" i="5" s="1"/>
  <c r="BX859" i="5"/>
  <c r="BX853" i="5"/>
  <c r="AB66" i="21"/>
  <c r="AB51" i="21"/>
  <c r="AB37" i="21"/>
  <c r="AB26" i="21"/>
  <c r="AB29" i="21" s="1"/>
  <c r="BX983" i="5"/>
  <c r="BX719" i="5"/>
  <c r="CQ1036" i="5"/>
  <c r="CR1035" i="5"/>
  <c r="AA55" i="21"/>
  <c r="Y754" i="5"/>
  <c r="AB104" i="21"/>
  <c r="AB107" i="21" s="1"/>
  <c r="K44" i="18"/>
  <c r="W22" i="18"/>
  <c r="K47" i="18" s="1"/>
  <c r="BY70" i="21"/>
  <c r="BY59" i="21"/>
  <c r="BY60" i="21"/>
  <c r="BY58" i="21"/>
  <c r="BY119" i="21"/>
  <c r="BX78" i="21"/>
  <c r="BV85" i="21"/>
  <c r="CB69" i="21"/>
  <c r="CB54" i="21"/>
  <c r="CB45" i="21"/>
  <c r="CB44" i="21"/>
  <c r="CB43" i="21"/>
  <c r="CB118" i="21"/>
  <c r="CA47" i="21"/>
  <c r="CA55" i="21" s="1"/>
  <c r="CA119" i="21" s="1"/>
  <c r="Z998" i="5"/>
  <c r="Z1015" i="5" s="1"/>
  <c r="Z1017" i="5" s="1"/>
  <c r="AA1007" i="5"/>
  <c r="AB797" i="5"/>
  <c r="M137" i="18"/>
  <c r="BU16" i="18"/>
  <c r="CE38" i="21"/>
  <c r="CE41" i="21"/>
  <c r="CF36" i="21" s="1"/>
  <c r="CC40" i="21"/>
  <c r="CU1026" i="5"/>
  <c r="CU1030" i="5"/>
  <c r="CT1029" i="5"/>
  <c r="CT1044" i="5" s="1"/>
  <c r="CT1027" i="5"/>
  <c r="CT1053" i="5" s="1"/>
  <c r="CT1032" i="5" l="1"/>
  <c r="CD69" i="21"/>
  <c r="CD45" i="21"/>
  <c r="CD54" i="21"/>
  <c r="CD44" i="21"/>
  <c r="CD43" i="21"/>
  <c r="CD47" i="21" s="1"/>
  <c r="CD118" i="21"/>
  <c r="AB33" i="21"/>
  <c r="CF68" i="21"/>
  <c r="CF53" i="21"/>
  <c r="CF30" i="21"/>
  <c r="CF39" i="21"/>
  <c r="CF31" i="21"/>
  <c r="CF117" i="21"/>
  <c r="CF29" i="21"/>
  <c r="CV1026" i="5"/>
  <c r="CV1030" i="5"/>
  <c r="CB47" i="21"/>
  <c r="CB55" i="21" s="1"/>
  <c r="CB119" i="21" s="1"/>
  <c r="AA70" i="21"/>
  <c r="AA59" i="21"/>
  <c r="AA60" i="21"/>
  <c r="AA58" i="21"/>
  <c r="BY849" i="5"/>
  <c r="BX860" i="5"/>
  <c r="AA7" i="14"/>
  <c r="L36" i="18"/>
  <c r="X12" i="18"/>
  <c r="Z724" i="5"/>
  <c r="Z761" i="5"/>
  <c r="AA5" i="14" s="1"/>
  <c r="AA6" i="14" s="1"/>
  <c r="CE33" i="21"/>
  <c r="CE40" i="21" s="1"/>
  <c r="CU1027" i="5"/>
  <c r="CU1053" i="5" s="1"/>
  <c r="CU1029" i="5"/>
  <c r="CU1044" i="5" s="1"/>
  <c r="CF56" i="21"/>
  <c r="CG50" i="21" s="1"/>
  <c r="CF52" i="21"/>
  <c r="CR1036" i="5"/>
  <c r="CS1035" i="5"/>
  <c r="BY8" i="14"/>
  <c r="BX721" i="5"/>
  <c r="BX994" i="5"/>
  <c r="BX984" i="5"/>
  <c r="BX986" i="5" s="1"/>
  <c r="CG25" i="21"/>
  <c r="CG26" i="21" s="1"/>
  <c r="CG27" i="21"/>
  <c r="CH23" i="21" s="1"/>
  <c r="CF38" i="21"/>
  <c r="CF41" i="21"/>
  <c r="CG36" i="21" s="1"/>
  <c r="Z1022" i="5"/>
  <c r="Z1024" i="5" s="1"/>
  <c r="Z1033" i="5" s="1"/>
  <c r="Z1051" i="5" s="1"/>
  <c r="AA1016" i="5"/>
  <c r="BX83" i="21"/>
  <c r="BX106" i="21" s="1"/>
  <c r="BX82" i="21"/>
  <c r="BX105" i="21" s="1"/>
  <c r="BX107" i="21" s="1"/>
  <c r="BX81" i="21"/>
  <c r="BX96" i="21" s="1"/>
  <c r="AB798" i="5"/>
  <c r="CC69" i="21"/>
  <c r="CC54" i="21"/>
  <c r="CC45" i="21"/>
  <c r="CC44" i="21"/>
  <c r="CC43" i="21"/>
  <c r="CC118" i="21"/>
  <c r="CA60" i="21"/>
  <c r="CA59" i="21"/>
  <c r="CA70" i="21"/>
  <c r="CA58" i="21"/>
  <c r="AA1046" i="5"/>
  <c r="AA1056" i="5"/>
  <c r="AA1013" i="5"/>
  <c r="CH1049" i="5"/>
  <c r="CI1043" i="5"/>
  <c r="BW82" i="21"/>
  <c r="BW105" i="21" s="1"/>
  <c r="BW107" i="21" s="1"/>
  <c r="BW83" i="21"/>
  <c r="BW106" i="21" s="1"/>
  <c r="BW81" i="21"/>
  <c r="BW85" i="21" s="1"/>
  <c r="AB53" i="21"/>
  <c r="AB68" i="21"/>
  <c r="AB39" i="21"/>
  <c r="AB31" i="21"/>
  <c r="AB30" i="21"/>
  <c r="AC18" i="21"/>
  <c r="Y1057" i="5"/>
  <c r="Y1058" i="5" s="1"/>
  <c r="Y756" i="5"/>
  <c r="Z78" i="21"/>
  <c r="BY62" i="21"/>
  <c r="BY71" i="21" s="1"/>
  <c r="BY120" i="21" s="1"/>
  <c r="CF72" i="21"/>
  <c r="CG65" i="21" s="1"/>
  <c r="CF67" i="21"/>
  <c r="AA817" i="5"/>
  <c r="AA823" i="5" s="1"/>
  <c r="AA858" i="5" s="1"/>
  <c r="AA816" i="5"/>
  <c r="AA821" i="5"/>
  <c r="AA856" i="5" s="1"/>
  <c r="M141" i="18"/>
  <c r="BU19" i="18"/>
  <c r="AA119" i="21"/>
  <c r="AB117" i="21"/>
  <c r="Z741" i="5"/>
  <c r="Z731" i="5"/>
  <c r="Z740" i="5" s="1"/>
  <c r="BZ71" i="21"/>
  <c r="BZ120" i="21" s="1"/>
  <c r="BW96" i="21" l="1"/>
  <c r="AB40" i="21"/>
  <c r="AB44" i="21" s="1"/>
  <c r="CU1032" i="5"/>
  <c r="BX85" i="21"/>
  <c r="CG68" i="21"/>
  <c r="CG53" i="21"/>
  <c r="CG39" i="21"/>
  <c r="CG31" i="21"/>
  <c r="CG30" i="21"/>
  <c r="CG117" i="21"/>
  <c r="CG29" i="21"/>
  <c r="AB69" i="21"/>
  <c r="Z737" i="5"/>
  <c r="X15" i="18" s="1"/>
  <c r="L40" i="18" s="1"/>
  <c r="Z744" i="5"/>
  <c r="Z746" i="5" s="1"/>
  <c r="Z757" i="5"/>
  <c r="AC794" i="5"/>
  <c r="CG38" i="21"/>
  <c r="CG41" i="21"/>
  <c r="CH36" i="21" s="1"/>
  <c r="BX998" i="5"/>
  <c r="BY1007" i="5"/>
  <c r="CB70" i="21"/>
  <c r="CB60" i="21"/>
  <c r="CB59" i="21"/>
  <c r="CB58" i="21"/>
  <c r="CB62" i="21" s="1"/>
  <c r="L37" i="18"/>
  <c r="X16" i="18"/>
  <c r="CE69" i="21"/>
  <c r="CE44" i="21"/>
  <c r="CE54" i="21"/>
  <c r="CE45" i="21"/>
  <c r="CE43" i="21"/>
  <c r="CW1030" i="5"/>
  <c r="CW1026" i="5"/>
  <c r="CG72" i="21"/>
  <c r="CH65" i="21" s="1"/>
  <c r="CG67" i="21"/>
  <c r="CV1029" i="5"/>
  <c r="CV1044" i="5" s="1"/>
  <c r="CV1027" i="5"/>
  <c r="CV1053" i="5" s="1"/>
  <c r="M144" i="18"/>
  <c r="BU22" i="18"/>
  <c r="M147" i="18" s="1"/>
  <c r="CS1036" i="5"/>
  <c r="CT1035" i="5"/>
  <c r="CF33" i="21"/>
  <c r="Y755" i="5"/>
  <c r="Y767" i="5"/>
  <c r="Y766" i="5"/>
  <c r="AC89" i="21"/>
  <c r="AC17" i="21"/>
  <c r="AC16" i="21"/>
  <c r="CC47" i="21"/>
  <c r="CE118" i="21"/>
  <c r="BX724" i="5"/>
  <c r="BX761" i="5"/>
  <c r="BY5" i="14" s="1"/>
  <c r="BY6" i="14" s="1"/>
  <c r="M148" i="21"/>
  <c r="CD55" i="21"/>
  <c r="CD119" i="21" s="1"/>
  <c r="BV11" i="18"/>
  <c r="BX722" i="5"/>
  <c r="BY7" i="14" s="1"/>
  <c r="BX725" i="5"/>
  <c r="AA818" i="5"/>
  <c r="AA822" i="5"/>
  <c r="AA857" i="5" s="1"/>
  <c r="CA62" i="21"/>
  <c r="CA71" i="21" s="1"/>
  <c r="CA120" i="21" s="1"/>
  <c r="CI1049" i="5"/>
  <c r="CJ1043" i="5"/>
  <c r="CH27" i="21"/>
  <c r="CI23" i="21" s="1"/>
  <c r="CH25" i="21"/>
  <c r="CH26" i="21" s="1"/>
  <c r="BY851" i="5"/>
  <c r="BY856" i="5"/>
  <c r="BX1008" i="5"/>
  <c r="AB43" i="21"/>
  <c r="AA983" i="5"/>
  <c r="AA719" i="5"/>
  <c r="AA62" i="21"/>
  <c r="AA71" i="21" s="1"/>
  <c r="Z83" i="21"/>
  <c r="Z106" i="21" s="1"/>
  <c r="Z82" i="21"/>
  <c r="Z105" i="21" s="1"/>
  <c r="Z81" i="21"/>
  <c r="Z96" i="21" s="1"/>
  <c r="BZ75" i="21"/>
  <c r="BZ76" i="21"/>
  <c r="BZ74" i="21"/>
  <c r="BY76" i="21"/>
  <c r="BY75" i="21"/>
  <c r="BY74" i="21"/>
  <c r="BY78" i="21" s="1"/>
  <c r="CG52" i="21"/>
  <c r="CG56" i="21"/>
  <c r="CH50" i="21" s="1"/>
  <c r="AB118" i="21" l="1"/>
  <c r="AB45" i="21"/>
  <c r="AB54" i="21"/>
  <c r="CH68" i="21"/>
  <c r="CH53" i="21"/>
  <c r="CH39" i="21"/>
  <c r="CH31" i="21"/>
  <c r="CH30" i="21"/>
  <c r="CH29" i="21"/>
  <c r="CH117" i="21"/>
  <c r="BY83" i="21"/>
  <c r="BY106" i="21" s="1"/>
  <c r="BY82" i="21"/>
  <c r="BY105" i="21" s="1"/>
  <c r="BY107" i="21" s="1"/>
  <c r="BY81" i="21"/>
  <c r="BY85" i="21" s="1"/>
  <c r="AA76" i="21"/>
  <c r="AA75" i="21"/>
  <c r="AA74" i="21"/>
  <c r="AA78" i="21" s="1"/>
  <c r="AA120" i="21"/>
  <c r="AC796" i="5"/>
  <c r="AA824" i="5"/>
  <c r="AA859" i="5" s="1"/>
  <c r="AA819" i="5"/>
  <c r="CV1032" i="5"/>
  <c r="AC20" i="21"/>
  <c r="AC24" i="21" s="1"/>
  <c r="AC104" i="21" s="1"/>
  <c r="AC107" i="21" s="1"/>
  <c r="BX741" i="5"/>
  <c r="BX744" i="5" s="1"/>
  <c r="BX746" i="5" s="1"/>
  <c r="BX731" i="5"/>
  <c r="CE47" i="21"/>
  <c r="CA76" i="21"/>
  <c r="CA75" i="21"/>
  <c r="CA74" i="21"/>
  <c r="CA78" i="21" s="1"/>
  <c r="CB71" i="21"/>
  <c r="X21" i="18"/>
  <c r="L46" i="18" s="1"/>
  <c r="Z748" i="5"/>
  <c r="Z747" i="5"/>
  <c r="BY1056" i="5"/>
  <c r="BY1058" i="5" s="1"/>
  <c r="CG33" i="21"/>
  <c r="CT1036" i="5"/>
  <c r="CU1035" i="5"/>
  <c r="BX1013" i="5"/>
  <c r="BX1015" i="5" s="1"/>
  <c r="BZ78" i="21"/>
  <c r="CF40" i="21"/>
  <c r="CD70" i="21"/>
  <c r="CD59" i="21"/>
  <c r="CD60" i="21"/>
  <c r="CD58" i="21"/>
  <c r="BY852" i="5"/>
  <c r="BY858" i="5"/>
  <c r="CH56" i="21"/>
  <c r="CI50" i="21" s="1"/>
  <c r="CH52" i="21"/>
  <c r="CH72" i="21"/>
  <c r="CI65" i="21" s="1"/>
  <c r="CH67" i="21"/>
  <c r="M149" i="21"/>
  <c r="AC24" i="2" s="1"/>
  <c r="AC23" i="2"/>
  <c r="CW1027" i="5"/>
  <c r="CW1053" i="5" s="1"/>
  <c r="CW1029" i="5"/>
  <c r="CW1044" i="5" s="1"/>
  <c r="CH41" i="21"/>
  <c r="CI36" i="21" s="1"/>
  <c r="CH38" i="21"/>
  <c r="CI27" i="21"/>
  <c r="CJ23" i="21" s="1"/>
  <c r="CI25" i="21"/>
  <c r="CI26" i="21" s="1"/>
  <c r="CK1043" i="5"/>
  <c r="CJ1049" i="5"/>
  <c r="CX1026" i="5"/>
  <c r="CX1030" i="5"/>
  <c r="AB8" i="14"/>
  <c r="AA721" i="5"/>
  <c r="Z85" i="21"/>
  <c r="L41" i="18"/>
  <c r="X19" i="18"/>
  <c r="N136" i="18"/>
  <c r="BV12" i="18"/>
  <c r="AA994" i="5"/>
  <c r="AA984" i="5"/>
  <c r="AA986" i="5" s="1"/>
  <c r="AA1045" i="5" s="1"/>
  <c r="CC55" i="21"/>
  <c r="AB47" i="21"/>
  <c r="BY96" i="21" l="1"/>
  <c r="CI68" i="21"/>
  <c r="CI53" i="21"/>
  <c r="CI39" i="21"/>
  <c r="CI31" i="21"/>
  <c r="CI30" i="21"/>
  <c r="CI29" i="21"/>
  <c r="CI117" i="21"/>
  <c r="AB815" i="5"/>
  <c r="AA825" i="5"/>
  <c r="AA860" i="5" s="1"/>
  <c r="L44" i="18"/>
  <c r="X22" i="18"/>
  <c r="L47" i="18" s="1"/>
  <c r="CK1049" i="5"/>
  <c r="CL1043" i="5"/>
  <c r="Z754" i="5"/>
  <c r="BV21" i="18"/>
  <c r="N146" i="18" s="1"/>
  <c r="BX748" i="5"/>
  <c r="BX747" i="5"/>
  <c r="AC797" i="5"/>
  <c r="BZ82" i="21"/>
  <c r="BZ105" i="21" s="1"/>
  <c r="BZ107" i="21" s="1"/>
  <c r="BZ83" i="21"/>
  <c r="BZ106" i="21" s="1"/>
  <c r="BZ81" i="21"/>
  <c r="BZ96" i="21" s="1"/>
  <c r="AB55" i="21"/>
  <c r="BY983" i="5"/>
  <c r="BY719" i="5"/>
  <c r="BY859" i="5"/>
  <c r="BY853" i="5"/>
  <c r="CW1032" i="5"/>
  <c r="CH33" i="21"/>
  <c r="CD62" i="21"/>
  <c r="CD71" i="21" s="1"/>
  <c r="CD120" i="21" s="1"/>
  <c r="CB76" i="21"/>
  <c r="CB75" i="21"/>
  <c r="CB74" i="21"/>
  <c r="AA83" i="21"/>
  <c r="AA106" i="21" s="1"/>
  <c r="AA82" i="21"/>
  <c r="AA105" i="21" s="1"/>
  <c r="AA81" i="21"/>
  <c r="AA96" i="21" s="1"/>
  <c r="CB120" i="21"/>
  <c r="AC66" i="21"/>
  <c r="AC51" i="21"/>
  <c r="AC37" i="21"/>
  <c r="AC26" i="21"/>
  <c r="AA998" i="5"/>
  <c r="AA1015" i="5" s="1"/>
  <c r="AA1017" i="5" s="1"/>
  <c r="AB1007" i="5"/>
  <c r="CI67" i="21"/>
  <c r="CI72" i="21"/>
  <c r="CJ65" i="21" s="1"/>
  <c r="CU1036" i="5"/>
  <c r="CV1035" i="5"/>
  <c r="CJ27" i="21"/>
  <c r="CK23" i="21" s="1"/>
  <c r="CJ25" i="21"/>
  <c r="CJ26" i="21" s="1"/>
  <c r="CC70" i="21"/>
  <c r="CC59" i="21"/>
  <c r="CC60" i="21"/>
  <c r="CC58" i="21"/>
  <c r="CC119" i="21"/>
  <c r="N137" i="18"/>
  <c r="BV16" i="18"/>
  <c r="CI41" i="21"/>
  <c r="CJ36" i="21" s="1"/>
  <c r="CI38" i="21"/>
  <c r="CF69" i="21"/>
  <c r="CF54" i="21"/>
  <c r="CF44" i="21"/>
  <c r="CF45" i="21"/>
  <c r="CF43" i="21"/>
  <c r="CF118" i="21"/>
  <c r="CE55" i="21"/>
  <c r="Y11" i="18"/>
  <c r="AA722" i="5"/>
  <c r="AA725" i="5"/>
  <c r="CY1030" i="5"/>
  <c r="CY1026" i="5"/>
  <c r="CG40" i="21"/>
  <c r="CA82" i="21"/>
  <c r="CA105" i="21" s="1"/>
  <c r="CA107" i="21" s="1"/>
  <c r="CA83" i="21"/>
  <c r="CA106" i="21" s="1"/>
  <c r="CA81" i="21"/>
  <c r="CA96" i="21" s="1"/>
  <c r="CX1027" i="5"/>
  <c r="CX1053" i="5" s="1"/>
  <c r="CX1029" i="5"/>
  <c r="CX1044" i="5" s="1"/>
  <c r="CI56" i="21"/>
  <c r="CJ50" i="21" s="1"/>
  <c r="CI52" i="21"/>
  <c r="CJ68" i="21" l="1"/>
  <c r="CJ53" i="21"/>
  <c r="CJ39" i="21"/>
  <c r="CJ31" i="21"/>
  <c r="CJ30" i="21"/>
  <c r="CJ117" i="21"/>
  <c r="CJ29" i="21"/>
  <c r="AC798" i="5"/>
  <c r="AA724" i="5"/>
  <c r="AA761" i="5"/>
  <c r="AB5" i="14" s="1"/>
  <c r="AB6" i="14" s="1"/>
  <c r="AB7" i="14"/>
  <c r="BZ849" i="5"/>
  <c r="BY860" i="5"/>
  <c r="AB817" i="5"/>
  <c r="AB823" i="5" s="1"/>
  <c r="AB858" i="5" s="1"/>
  <c r="AB816" i="5"/>
  <c r="AB821" i="5"/>
  <c r="AB856" i="5" s="1"/>
  <c r="AA741" i="5"/>
  <c r="AA731" i="5"/>
  <c r="AA740" i="5" s="1"/>
  <c r="AC53" i="21"/>
  <c r="AC68" i="21"/>
  <c r="AC39" i="21"/>
  <c r="AC31" i="21"/>
  <c r="AC30" i="21"/>
  <c r="AA85" i="21"/>
  <c r="AB1056" i="5"/>
  <c r="AB1013" i="5"/>
  <c r="AB1046" i="5"/>
  <c r="CX1032" i="5"/>
  <c r="BZ8" i="14"/>
  <c r="BY721" i="5"/>
  <c r="CB78" i="21"/>
  <c r="BY994" i="5"/>
  <c r="BY984" i="5"/>
  <c r="BY986" i="5" s="1"/>
  <c r="AD18" i="21"/>
  <c r="Z1057" i="5"/>
  <c r="Z1058" i="5" s="1"/>
  <c r="Z756" i="5"/>
  <c r="CI33" i="21"/>
  <c r="CZ1030" i="5"/>
  <c r="CZ1026" i="5"/>
  <c r="CJ41" i="21"/>
  <c r="CK36" i="21" s="1"/>
  <c r="CJ38" i="21"/>
  <c r="AB1016" i="5"/>
  <c r="AA1022" i="5"/>
  <c r="AA1024" i="5" s="1"/>
  <c r="AA1033" i="5" s="1"/>
  <c r="AA1051" i="5" s="1"/>
  <c r="N141" i="18"/>
  <c r="BV19" i="18"/>
  <c r="AC29" i="21"/>
  <c r="CD76" i="21"/>
  <c r="CD75" i="21"/>
  <c r="CD74" i="21"/>
  <c r="AB70" i="21"/>
  <c r="AB59" i="21"/>
  <c r="AB60" i="21"/>
  <c r="AB58" i="21"/>
  <c r="AB119" i="21"/>
  <c r="CF47" i="21"/>
  <c r="CF55" i="21" s="1"/>
  <c r="CF119" i="21" s="1"/>
  <c r="CJ67" i="21"/>
  <c r="CJ72" i="21"/>
  <c r="CK65" i="21" s="1"/>
  <c r="CL1049" i="5"/>
  <c r="CM1043" i="5"/>
  <c r="CK25" i="21"/>
  <c r="CK26" i="21" s="1"/>
  <c r="CK27" i="21"/>
  <c r="CL23" i="21" s="1"/>
  <c r="CV1036" i="5"/>
  <c r="CW1035" i="5"/>
  <c r="CA85" i="21"/>
  <c r="CE70" i="21"/>
  <c r="CE60" i="21"/>
  <c r="CE59" i="21"/>
  <c r="CE58" i="21"/>
  <c r="CE119" i="21"/>
  <c r="CC62" i="21"/>
  <c r="CC71" i="21" s="1"/>
  <c r="CC120" i="21" s="1"/>
  <c r="AC117" i="21"/>
  <c r="CJ52" i="21"/>
  <c r="CJ56" i="21"/>
  <c r="CK50" i="21" s="1"/>
  <c r="CG69" i="21"/>
  <c r="CG54" i="21"/>
  <c r="CG45" i="21"/>
  <c r="CG44" i="21"/>
  <c r="CG43" i="21"/>
  <c r="CG118" i="21"/>
  <c r="M36" i="18"/>
  <c r="Y12" i="18"/>
  <c r="CY1027" i="5"/>
  <c r="CY1053" i="5" s="1"/>
  <c r="CY1029" i="5"/>
  <c r="CY1044" i="5" s="1"/>
  <c r="CH40" i="21"/>
  <c r="BZ85" i="21"/>
  <c r="CK53" i="21" l="1"/>
  <c r="CK68" i="21"/>
  <c r="CK39" i="21"/>
  <c r="CK31" i="21"/>
  <c r="CK30" i="21"/>
  <c r="CK117" i="21"/>
  <c r="CK29" i="21"/>
  <c r="CE62" i="21"/>
  <c r="CE71" i="21" s="1"/>
  <c r="CE120" i="21" s="1"/>
  <c r="AD794" i="5"/>
  <c r="CG47" i="21"/>
  <c r="CG55" i="21" s="1"/>
  <c r="AD89" i="21"/>
  <c r="AD17" i="21"/>
  <c r="AD16" i="21"/>
  <c r="M37" i="18"/>
  <c r="Y16" i="18"/>
  <c r="CH69" i="21"/>
  <c r="CH54" i="21"/>
  <c r="CH44" i="21"/>
  <c r="CH45" i="21"/>
  <c r="CH43" i="21"/>
  <c r="CH118" i="21"/>
  <c r="BY724" i="5"/>
  <c r="BY761" i="5"/>
  <c r="BZ5" i="14" s="1"/>
  <c r="BZ6" i="14" s="1"/>
  <c r="CJ33" i="21"/>
  <c r="CM1049" i="5"/>
  <c r="CN1043" i="5"/>
  <c r="BY998" i="5"/>
  <c r="BZ1007" i="5"/>
  <c r="BZ851" i="5"/>
  <c r="BZ856" i="5"/>
  <c r="BY1008" i="5"/>
  <c r="CF70" i="21"/>
  <c r="CF60" i="21"/>
  <c r="CF59" i="21"/>
  <c r="CF58" i="21"/>
  <c r="CF62" i="21" s="1"/>
  <c r="CK52" i="21"/>
  <c r="CK56" i="21"/>
  <c r="CL50" i="21" s="1"/>
  <c r="CZ1029" i="5"/>
  <c r="CZ1044" i="5" s="1"/>
  <c r="CZ1027" i="5"/>
  <c r="CZ1053" i="5" s="1"/>
  <c r="BW11" i="18"/>
  <c r="BY722" i="5"/>
  <c r="BZ7" i="14" s="1"/>
  <c r="BY725" i="5"/>
  <c r="AA737" i="5"/>
  <c r="Y15" i="18" s="1"/>
  <c r="M40" i="18" s="1"/>
  <c r="DA1030" i="5"/>
  <c r="DA1026" i="5"/>
  <c r="AA744" i="5"/>
  <c r="AA746" i="5" s="1"/>
  <c r="AA757" i="5"/>
  <c r="CB82" i="21"/>
  <c r="CB105" i="21" s="1"/>
  <c r="CB107" i="21" s="1"/>
  <c r="CB83" i="21"/>
  <c r="CB106" i="21" s="1"/>
  <c r="CB81" i="21"/>
  <c r="CB96" i="21" s="1"/>
  <c r="CK72" i="21"/>
  <c r="CL65" i="21" s="1"/>
  <c r="CK67" i="21"/>
  <c r="CD78" i="21"/>
  <c r="CW1036" i="5"/>
  <c r="CX1035" i="5"/>
  <c r="CC76" i="21"/>
  <c r="CC75" i="21"/>
  <c r="CC74" i="21"/>
  <c r="CK38" i="21"/>
  <c r="CK41" i="21"/>
  <c r="CL36" i="21" s="1"/>
  <c r="AC33" i="21"/>
  <c r="AB818" i="5"/>
  <c r="AB822" i="5"/>
  <c r="AB857" i="5" s="1"/>
  <c r="CI40" i="21"/>
  <c r="CY1032" i="5"/>
  <c r="CL25" i="21"/>
  <c r="CL26" i="21" s="1"/>
  <c r="CL27" i="21"/>
  <c r="CM23" i="21" s="1"/>
  <c r="AB62" i="21"/>
  <c r="AB71" i="21" s="1"/>
  <c r="N144" i="18"/>
  <c r="BV22" i="18"/>
  <c r="N147" i="18" s="1"/>
  <c r="Z755" i="5"/>
  <c r="Z767" i="5"/>
  <c r="Z766" i="5"/>
  <c r="AB983" i="5"/>
  <c r="AB719" i="5"/>
  <c r="DA1029" i="5" l="1"/>
  <c r="DA1044" i="5" s="1"/>
  <c r="DA1027" i="5"/>
  <c r="CG60" i="21"/>
  <c r="CG70" i="21"/>
  <c r="CG59" i="21"/>
  <c r="CG58" i="21"/>
  <c r="DB1026" i="5"/>
  <c r="DB1030" i="5"/>
  <c r="CF71" i="21"/>
  <c r="CF120" i="21" s="1"/>
  <c r="BZ1056" i="5"/>
  <c r="BZ1058" i="5" s="1"/>
  <c r="CG119" i="21"/>
  <c r="AC8" i="14"/>
  <c r="AB721" i="5"/>
  <c r="CL72" i="21"/>
  <c r="CM65" i="21" s="1"/>
  <c r="CL67" i="21"/>
  <c r="CE76" i="21"/>
  <c r="CE75" i="21"/>
  <c r="CE74" i="21"/>
  <c r="CE78" i="21" s="1"/>
  <c r="M41" i="18"/>
  <c r="Y19" i="18"/>
  <c r="AB76" i="21"/>
  <c r="AB75" i="21"/>
  <c r="AB74" i="21"/>
  <c r="AB78" i="21" s="1"/>
  <c r="CL52" i="21"/>
  <c r="CL56" i="21"/>
  <c r="CM50" i="21" s="1"/>
  <c r="AB120" i="21"/>
  <c r="AD20" i="21"/>
  <c r="AD24" i="21" s="1"/>
  <c r="AD104" i="21" s="1"/>
  <c r="AD107" i="21" s="1"/>
  <c r="CL68" i="21"/>
  <c r="CL39" i="21"/>
  <c r="CL31" i="21"/>
  <c r="CL53" i="21"/>
  <c r="CL30" i="21"/>
  <c r="CL117" i="21"/>
  <c r="CL29" i="21"/>
  <c r="CK33" i="21"/>
  <c r="CB85" i="21"/>
  <c r="CN1049" i="5"/>
  <c r="CO1043" i="5"/>
  <c r="BY1013" i="5"/>
  <c r="BY1015" i="5" s="1"/>
  <c r="CH47" i="21"/>
  <c r="CH55" i="21" s="1"/>
  <c r="CH119" i="21" s="1"/>
  <c r="AB994" i="5"/>
  <c r="AB984" i="5"/>
  <c r="AB986" i="5" s="1"/>
  <c r="AB1045" i="5" s="1"/>
  <c r="C161" i="18"/>
  <c r="BW12" i="18"/>
  <c r="AB824" i="5"/>
  <c r="AB859" i="5" s="1"/>
  <c r="AB819" i="5"/>
  <c r="BY741" i="5"/>
  <c r="BY744" i="5" s="1"/>
  <c r="BY746" i="5" s="1"/>
  <c r="BY731" i="5"/>
  <c r="K411" i="5" s="1"/>
  <c r="CC78" i="21"/>
  <c r="CX1036" i="5"/>
  <c r="CY1035" i="5"/>
  <c r="CJ40" i="21"/>
  <c r="CI69" i="21"/>
  <c r="CI54" i="21"/>
  <c r="CI45" i="21"/>
  <c r="CI44" i="21"/>
  <c r="CI43" i="21"/>
  <c r="CI118" i="21"/>
  <c r="CL38" i="21"/>
  <c r="CL41" i="21"/>
  <c r="CM36" i="21" s="1"/>
  <c r="BZ858" i="5"/>
  <c r="BZ852" i="5"/>
  <c r="AC40" i="21"/>
  <c r="CM25" i="21"/>
  <c r="CM26" i="21" s="1"/>
  <c r="CM27" i="21"/>
  <c r="CN23" i="21" s="1"/>
  <c r="CD83" i="21"/>
  <c r="CD106" i="21" s="1"/>
  <c r="CD82" i="21"/>
  <c r="CD105" i="21" s="1"/>
  <c r="CD107" i="21" s="1"/>
  <c r="CD81" i="21"/>
  <c r="CD96" i="21" s="1"/>
  <c r="Y21" i="18"/>
  <c r="M46" i="18" s="1"/>
  <c r="AA748" i="5"/>
  <c r="AA747" i="5"/>
  <c r="CZ1032" i="5"/>
  <c r="AD796" i="5"/>
  <c r="DA1032" i="5" l="1"/>
  <c r="DA1053" i="5"/>
  <c r="CM68" i="21"/>
  <c r="CM53" i="21"/>
  <c r="CM39" i="21"/>
  <c r="CM31" i="21"/>
  <c r="CM30" i="21"/>
  <c r="CM29" i="21"/>
  <c r="CM117" i="21"/>
  <c r="AB998" i="5"/>
  <c r="AB1015" i="5" s="1"/>
  <c r="AB1017" i="5" s="1"/>
  <c r="AC1007" i="5"/>
  <c r="CM52" i="21"/>
  <c r="CM56" i="21"/>
  <c r="CN50" i="21" s="1"/>
  <c r="BW21" i="18"/>
  <c r="C171" i="18" s="1"/>
  <c r="BY748" i="5"/>
  <c r="BY747" i="5"/>
  <c r="K417" i="5"/>
  <c r="K419" i="5" s="1"/>
  <c r="DC1026" i="5"/>
  <c r="DC1030" i="5"/>
  <c r="AA754" i="5"/>
  <c r="AC815" i="5"/>
  <c r="AB825" i="5"/>
  <c r="AB860" i="5" s="1"/>
  <c r="CL33" i="21"/>
  <c r="DB1027" i="5"/>
  <c r="DB1029" i="5"/>
  <c r="DB1044" i="5" s="1"/>
  <c r="CE82" i="21"/>
  <c r="CE105" i="21" s="1"/>
  <c r="CE107" i="21" s="1"/>
  <c r="CE83" i="21"/>
  <c r="CE106" i="21" s="1"/>
  <c r="CE81" i="21"/>
  <c r="CE85" i="21" s="1"/>
  <c r="CM72" i="21"/>
  <c r="CN65" i="21" s="1"/>
  <c r="CM67" i="21"/>
  <c r="CH60" i="21"/>
  <c r="CH70" i="21"/>
  <c r="CH59" i="21"/>
  <c r="CH58" i="21"/>
  <c r="CH62" i="21" s="1"/>
  <c r="CJ44" i="21"/>
  <c r="CJ45" i="21"/>
  <c r="CJ54" i="21"/>
  <c r="CJ69" i="21"/>
  <c r="CJ43" i="21"/>
  <c r="CJ118" i="21"/>
  <c r="Z11" i="18"/>
  <c r="AB722" i="5"/>
  <c r="AB725" i="5"/>
  <c r="BZ983" i="5"/>
  <c r="BZ719" i="5"/>
  <c r="CN25" i="21"/>
  <c r="CN26" i="21" s="1"/>
  <c r="CN27" i="21"/>
  <c r="CO23" i="21" s="1"/>
  <c r="CY1036" i="5"/>
  <c r="CZ1035" i="5"/>
  <c r="CG62" i="21"/>
  <c r="CO1049" i="5"/>
  <c r="CP1043" i="5"/>
  <c r="M44" i="18"/>
  <c r="Y22" i="18"/>
  <c r="M47" i="18" s="1"/>
  <c r="AD797" i="5"/>
  <c r="CD85" i="21"/>
  <c r="CI47" i="21"/>
  <c r="CC82" i="21"/>
  <c r="CC105" i="21" s="1"/>
  <c r="CC107" i="21" s="1"/>
  <c r="CC83" i="21"/>
  <c r="CC106" i="21" s="1"/>
  <c r="CC81" i="21"/>
  <c r="CC96" i="21" s="1"/>
  <c r="C162" i="18"/>
  <c r="BW16" i="18"/>
  <c r="AD66" i="21"/>
  <c r="AD51" i="21"/>
  <c r="AD37" i="21"/>
  <c r="AD26" i="21"/>
  <c r="AD117" i="21" s="1"/>
  <c r="CM38" i="21"/>
  <c r="CM41" i="21"/>
  <c r="CN36" i="21" s="1"/>
  <c r="AB82" i="21"/>
  <c r="AB105" i="21" s="1"/>
  <c r="AB83" i="21"/>
  <c r="AB106" i="21" s="1"/>
  <c r="AB81" i="21"/>
  <c r="AB96" i="21" s="1"/>
  <c r="CK40" i="21"/>
  <c r="BZ859" i="5"/>
  <c r="BZ853" i="5"/>
  <c r="AC69" i="21"/>
  <c r="AC54" i="21"/>
  <c r="AC45" i="21"/>
  <c r="AC44" i="21"/>
  <c r="AC43" i="21"/>
  <c r="AC118" i="21"/>
  <c r="CF75" i="21"/>
  <c r="CF76" i="21"/>
  <c r="CF74" i="21"/>
  <c r="CE96" i="21" l="1"/>
  <c r="DB1032" i="5"/>
  <c r="AB85" i="21"/>
  <c r="AD29" i="21"/>
  <c r="AD33" i="21" s="1"/>
  <c r="DB1053" i="5"/>
  <c r="CN53" i="21"/>
  <c r="CN68" i="21"/>
  <c r="CN39" i="21"/>
  <c r="CN31" i="21"/>
  <c r="CN30" i="21"/>
  <c r="CN117" i="21"/>
  <c r="CN29" i="21"/>
  <c r="DC1029" i="5"/>
  <c r="DC1044" i="5" s="1"/>
  <c r="DC1027" i="5"/>
  <c r="DC1053" i="5" s="1"/>
  <c r="BZ994" i="5"/>
  <c r="BZ984" i="5"/>
  <c r="BZ986" i="5" s="1"/>
  <c r="N139" i="21"/>
  <c r="AD13" i="2" s="1"/>
  <c r="CF78" i="21"/>
  <c r="CN41" i="21"/>
  <c r="CO36" i="21" s="1"/>
  <c r="CN38" i="21"/>
  <c r="CJ47" i="21"/>
  <c r="CJ55" i="21" s="1"/>
  <c r="CN72" i="21"/>
  <c r="CO65" i="21" s="1"/>
  <c r="CN67" i="21"/>
  <c r="CA8" i="14"/>
  <c r="BZ721" i="5"/>
  <c r="CC85" i="21"/>
  <c r="CL40" i="21"/>
  <c r="AD68" i="21"/>
  <c r="AD53" i="21"/>
  <c r="AD31" i="21"/>
  <c r="AD30" i="21"/>
  <c r="AD39" i="21"/>
  <c r="CQ1043" i="5"/>
  <c r="CP1049" i="5"/>
  <c r="CN56" i="21"/>
  <c r="CO50" i="21" s="1"/>
  <c r="CN52" i="21"/>
  <c r="CM33" i="21"/>
  <c r="CA849" i="5"/>
  <c r="BZ860" i="5"/>
  <c r="CK69" i="21"/>
  <c r="CK54" i="21"/>
  <c r="CK45" i="21"/>
  <c r="CK44" i="21"/>
  <c r="CK43" i="21"/>
  <c r="CK118" i="21"/>
  <c r="AB724" i="5"/>
  <c r="AB761" i="5"/>
  <c r="AC5" i="14" s="1"/>
  <c r="AC6" i="14" s="1"/>
  <c r="I148" i="21"/>
  <c r="AD798" i="5"/>
  <c r="CZ1036" i="5"/>
  <c r="DA1035" i="5"/>
  <c r="CG71" i="21"/>
  <c r="AC817" i="5"/>
  <c r="AC823" i="5" s="1"/>
  <c r="AC858" i="5" s="1"/>
  <c r="AC816" i="5"/>
  <c r="AC821" i="5"/>
  <c r="AC856" i="5" s="1"/>
  <c r="AB741" i="5"/>
  <c r="AB731" i="5"/>
  <c r="AB740" i="5" s="1"/>
  <c r="AE18" i="21"/>
  <c r="AA1057" i="5"/>
  <c r="AA1058" i="5" s="1"/>
  <c r="AA756" i="5"/>
  <c r="AC7" i="14"/>
  <c r="CH71" i="21"/>
  <c r="CH120" i="21" s="1"/>
  <c r="CI55" i="21"/>
  <c r="AC1046" i="5"/>
  <c r="AC1013" i="5"/>
  <c r="AC1056" i="5"/>
  <c r="AC47" i="21"/>
  <c r="C166" i="18"/>
  <c r="BW19" i="18"/>
  <c r="CO25" i="21"/>
  <c r="CO26" i="21" s="1"/>
  <c r="CO27" i="21"/>
  <c r="CP23" i="21" s="1"/>
  <c r="N36" i="18"/>
  <c r="Z12" i="18"/>
  <c r="DD1030" i="5"/>
  <c r="DD1026" i="5"/>
  <c r="AB1022" i="5"/>
  <c r="AB1024" i="5" s="1"/>
  <c r="AB1033" i="5" s="1"/>
  <c r="AB1051" i="5" s="1"/>
  <c r="AC1016" i="5"/>
  <c r="DC1032" i="5" l="1"/>
  <c r="AD40" i="21"/>
  <c r="AD45" i="21" s="1"/>
  <c r="CO53" i="21"/>
  <c r="CO68" i="21"/>
  <c r="CO39" i="21"/>
  <c r="CO31" i="21"/>
  <c r="CO30" i="21"/>
  <c r="CO117" i="21"/>
  <c r="CO29" i="21"/>
  <c r="CI70" i="21"/>
  <c r="CI59" i="21"/>
  <c r="CI60" i="21"/>
  <c r="CI58" i="21"/>
  <c r="CI119" i="21"/>
  <c r="AE89" i="21"/>
  <c r="AE17" i="21"/>
  <c r="AE16" i="21"/>
  <c r="CJ70" i="21"/>
  <c r="CJ59" i="21"/>
  <c r="CJ60" i="21"/>
  <c r="CJ58" i="21"/>
  <c r="CJ62" i="21" s="1"/>
  <c r="CP25" i="21"/>
  <c r="CP26" i="21" s="1"/>
  <c r="CP27" i="21"/>
  <c r="CQ23" i="21" s="1"/>
  <c r="CG75" i="21"/>
  <c r="CG76" i="21"/>
  <c r="CG74" i="21"/>
  <c r="CG120" i="21"/>
  <c r="BZ761" i="5"/>
  <c r="CA5" i="14" s="1"/>
  <c r="CA6" i="14" s="1"/>
  <c r="BZ724" i="5"/>
  <c r="CH75" i="21"/>
  <c r="CH76" i="21"/>
  <c r="CH74" i="21"/>
  <c r="AB737" i="5"/>
  <c r="Z15" i="18" s="1"/>
  <c r="N40" i="18" s="1"/>
  <c r="DA1036" i="5"/>
  <c r="DB1035" i="5"/>
  <c r="CA851" i="5"/>
  <c r="CA856" i="5"/>
  <c r="BZ1008" i="5"/>
  <c r="CR1043" i="5"/>
  <c r="CQ1049" i="5"/>
  <c r="CM40" i="21"/>
  <c r="CO41" i="21"/>
  <c r="CP36" i="21" s="1"/>
  <c r="CO38" i="21"/>
  <c r="AE794" i="5"/>
  <c r="CF82" i="21"/>
  <c r="CF105" i="21" s="1"/>
  <c r="CF107" i="21" s="1"/>
  <c r="CF83" i="21"/>
  <c r="CF106" i="21" s="1"/>
  <c r="CF81" i="21"/>
  <c r="CF96" i="21" s="1"/>
  <c r="CN33" i="21"/>
  <c r="AB744" i="5"/>
  <c r="AB746" i="5" s="1"/>
  <c r="AB757" i="5"/>
  <c r="C169" i="18"/>
  <c r="BW22" i="18"/>
  <c r="C172" i="18" s="1"/>
  <c r="CK47" i="21"/>
  <c r="BX11" i="18"/>
  <c r="BZ722" i="5"/>
  <c r="CA7" i="14" s="1"/>
  <c r="BZ725" i="5"/>
  <c r="DD1027" i="5"/>
  <c r="DD1029" i="5"/>
  <c r="DD1044" i="5" s="1"/>
  <c r="CO56" i="21"/>
  <c r="CP50" i="21" s="1"/>
  <c r="CO52" i="21"/>
  <c r="DE1026" i="5"/>
  <c r="DE1030" i="5"/>
  <c r="AC818" i="5"/>
  <c r="AC822" i="5"/>
  <c r="AC857" i="5" s="1"/>
  <c r="BZ998" i="5"/>
  <c r="CA1007" i="5"/>
  <c r="AA755" i="5"/>
  <c r="AA767" i="5"/>
  <c r="AA766" i="5"/>
  <c r="I149" i="21"/>
  <c r="Y24" i="2" s="1"/>
  <c r="Y23" i="2"/>
  <c r="I153" i="21"/>
  <c r="Y30" i="2" s="1"/>
  <c r="CL69" i="21"/>
  <c r="CL54" i="21"/>
  <c r="CL44" i="21"/>
  <c r="CL45" i="21"/>
  <c r="CL43" i="21"/>
  <c r="CL118" i="21"/>
  <c r="CO72" i="21"/>
  <c r="CP65" i="21" s="1"/>
  <c r="CO67" i="21"/>
  <c r="AC55" i="21"/>
  <c r="N37" i="18"/>
  <c r="Z16" i="18"/>
  <c r="AC983" i="5"/>
  <c r="AC719" i="5"/>
  <c r="CJ119" i="21"/>
  <c r="AD44" i="21" l="1"/>
  <c r="AD69" i="21"/>
  <c r="AD54" i="21"/>
  <c r="DD1032" i="5"/>
  <c r="CF85" i="21"/>
  <c r="AD118" i="21"/>
  <c r="AD43" i="21"/>
  <c r="AD47" i="21" s="1"/>
  <c r="CP68" i="21"/>
  <c r="CP53" i="21"/>
  <c r="CP39" i="21"/>
  <c r="CP30" i="21"/>
  <c r="CP31" i="21"/>
  <c r="CP29" i="21"/>
  <c r="CP117" i="21"/>
  <c r="CM69" i="21"/>
  <c r="CM54" i="21"/>
  <c r="CM44" i="21"/>
  <c r="CM45" i="21"/>
  <c r="CM43" i="21"/>
  <c r="CM118" i="21"/>
  <c r="AC824" i="5"/>
  <c r="AC859" i="5" s="1"/>
  <c r="AC819" i="5"/>
  <c r="CP56" i="21"/>
  <c r="CQ50" i="21" s="1"/>
  <c r="CP52" i="21"/>
  <c r="CQ27" i="21"/>
  <c r="CR23" i="21" s="1"/>
  <c r="CQ25" i="21"/>
  <c r="CQ26" i="21" s="1"/>
  <c r="CH78" i="21"/>
  <c r="DF1030" i="5"/>
  <c r="DF1026" i="5"/>
  <c r="DD1053" i="5"/>
  <c r="CP72" i="21"/>
  <c r="CQ65" i="21" s="1"/>
  <c r="CP67" i="21"/>
  <c r="DE1029" i="5"/>
  <c r="DE1044" i="5" s="1"/>
  <c r="DE1027" i="5"/>
  <c r="DE1053" i="5" s="1"/>
  <c r="CR1049" i="5"/>
  <c r="CS1043" i="5"/>
  <c r="CO33" i="21"/>
  <c r="CL47" i="21"/>
  <c r="BZ1013" i="5"/>
  <c r="BZ1015" i="5" s="1"/>
  <c r="CJ71" i="21"/>
  <c r="CJ120" i="21" s="1"/>
  <c r="AE20" i="21"/>
  <c r="AE24" i="21" s="1"/>
  <c r="AE104" i="21" s="1"/>
  <c r="AE107" i="21" s="1"/>
  <c r="CA1056" i="5"/>
  <c r="CA1058" i="5" s="1"/>
  <c r="BZ741" i="5"/>
  <c r="BZ744" i="5" s="1"/>
  <c r="BZ746" i="5" s="1"/>
  <c r="BZ731" i="5"/>
  <c r="Z21" i="18"/>
  <c r="N46" i="18" s="1"/>
  <c r="AB748" i="5"/>
  <c r="AB747" i="5"/>
  <c r="CA858" i="5"/>
  <c r="CA852" i="5"/>
  <c r="CN40" i="21"/>
  <c r="CG78" i="21"/>
  <c r="AD8" i="14"/>
  <c r="AC721" i="5"/>
  <c r="G400" i="5"/>
  <c r="D161" i="18"/>
  <c r="BX12" i="18"/>
  <c r="DB1036" i="5"/>
  <c r="DC1035" i="5"/>
  <c r="AC994" i="5"/>
  <c r="AC984" i="5"/>
  <c r="AC986" i="5" s="1"/>
  <c r="AC1045" i="5" s="1"/>
  <c r="AE796" i="5"/>
  <c r="N41" i="18"/>
  <c r="Z19" i="18"/>
  <c r="AC70" i="21"/>
  <c r="AC59" i="21"/>
  <c r="AC60" i="21"/>
  <c r="AC58" i="21"/>
  <c r="AC119" i="21"/>
  <c r="CK55" i="21"/>
  <c r="CP41" i="21"/>
  <c r="CQ36" i="21" s="1"/>
  <c r="CP38" i="21"/>
  <c r="CI62" i="21"/>
  <c r="AD55" i="21" l="1"/>
  <c r="AD119" i="21" s="1"/>
  <c r="DE1032" i="5"/>
  <c r="CQ68" i="21"/>
  <c r="CQ53" i="21"/>
  <c r="CQ39" i="21"/>
  <c r="CQ30" i="21"/>
  <c r="CQ31" i="21"/>
  <c r="CQ117" i="21"/>
  <c r="CQ29" i="21"/>
  <c r="DF1027" i="5"/>
  <c r="DF1029" i="5"/>
  <c r="DF1044" i="5" s="1"/>
  <c r="DG1026" i="5"/>
  <c r="DG1030" i="5"/>
  <c r="CQ56" i="21"/>
  <c r="CR50" i="21" s="1"/>
  <c r="CQ52" i="21"/>
  <c r="CP33" i="21"/>
  <c r="AD815" i="5"/>
  <c r="AC825" i="5"/>
  <c r="AC860" i="5" s="1"/>
  <c r="N44" i="18"/>
  <c r="Z22" i="18"/>
  <c r="N47" i="18" s="1"/>
  <c r="BX21" i="18"/>
  <c r="D171" i="18" s="1"/>
  <c r="BZ748" i="5"/>
  <c r="BZ747" i="5"/>
  <c r="DC1036" i="5"/>
  <c r="DD1035" i="5"/>
  <c r="D162" i="18"/>
  <c r="BX16" i="18"/>
  <c r="CG82" i="21"/>
  <c r="CG105" i="21" s="1"/>
  <c r="CG107" i="21" s="1"/>
  <c r="CG83" i="21"/>
  <c r="CG106" i="21" s="1"/>
  <c r="CG81" i="21"/>
  <c r="CG96" i="21" s="1"/>
  <c r="AE66" i="21"/>
  <c r="AE51" i="21"/>
  <c r="AE37" i="21"/>
  <c r="AE26" i="21"/>
  <c r="CH82" i="21"/>
  <c r="CH105" i="21" s="1"/>
  <c r="CH107" i="21" s="1"/>
  <c r="CH83" i="21"/>
  <c r="CH106" i="21" s="1"/>
  <c r="CH81" i="21"/>
  <c r="CH96" i="21" s="1"/>
  <c r="CA859" i="5"/>
  <c r="CA853" i="5"/>
  <c r="CQ72" i="21"/>
  <c r="CR65" i="21" s="1"/>
  <c r="CQ67" i="21"/>
  <c r="CN69" i="21"/>
  <c r="CN54" i="21"/>
  <c r="CN45" i="21"/>
  <c r="CN44" i="21"/>
  <c r="CN43" i="21"/>
  <c r="CN118" i="21"/>
  <c r="AE797" i="5"/>
  <c r="CM47" i="21"/>
  <c r="CM55" i="21" s="1"/>
  <c r="CM119" i="21" s="1"/>
  <c r="CA983" i="5"/>
  <c r="CA719" i="5"/>
  <c r="AC998" i="5"/>
  <c r="AC1015" i="5" s="1"/>
  <c r="AC1017" i="5" s="1"/>
  <c r="AD1007" i="5"/>
  <c r="CK70" i="21"/>
  <c r="CK59" i="21"/>
  <c r="CK60" i="21"/>
  <c r="CK58" i="21"/>
  <c r="CK119" i="21"/>
  <c r="AC62" i="21"/>
  <c r="AC71" i="21" s="1"/>
  <c r="AC120" i="21" s="1"/>
  <c r="AB754" i="5"/>
  <c r="CI71" i="21"/>
  <c r="CL55" i="21"/>
  <c r="G402" i="5"/>
  <c r="G405" i="5" s="1"/>
  <c r="G412" i="5" s="1"/>
  <c r="G403" i="5"/>
  <c r="CJ76" i="21"/>
  <c r="CJ75" i="21"/>
  <c r="CJ74" i="21"/>
  <c r="CR27" i="21"/>
  <c r="CS23" i="21" s="1"/>
  <c r="CR25" i="21"/>
  <c r="CR26" i="21" s="1"/>
  <c r="CQ41" i="21"/>
  <c r="CR36" i="21" s="1"/>
  <c r="CQ38" i="21"/>
  <c r="AA11" i="18"/>
  <c r="AC722" i="5"/>
  <c r="AC725" i="5"/>
  <c r="J135" i="21"/>
  <c r="Z9" i="2" s="1"/>
  <c r="CT1043" i="5"/>
  <c r="CS1049" i="5"/>
  <c r="CO40" i="21"/>
  <c r="AD70" i="21" l="1"/>
  <c r="AD60" i="21"/>
  <c r="AD58" i="21"/>
  <c r="AD62" i="21" s="1"/>
  <c r="AD59" i="21"/>
  <c r="CH85" i="21"/>
  <c r="DF1032" i="5"/>
  <c r="AC724" i="5"/>
  <c r="AC761" i="5"/>
  <c r="AD5" i="14" s="1"/>
  <c r="AD6" i="14" s="1"/>
  <c r="CR38" i="21"/>
  <c r="CR41" i="21"/>
  <c r="CS36" i="21" s="1"/>
  <c r="CL70" i="21"/>
  <c r="CL60" i="21"/>
  <c r="CL59" i="21"/>
  <c r="CL58" i="21"/>
  <c r="CL119" i="21"/>
  <c r="AC76" i="21"/>
  <c r="AC75" i="21"/>
  <c r="AC74" i="21"/>
  <c r="AC78" i="21" s="1"/>
  <c r="D166" i="18"/>
  <c r="BX19" i="18"/>
  <c r="AD817" i="5"/>
  <c r="AD823" i="5" s="1"/>
  <c r="AD858" i="5" s="1"/>
  <c r="AD816" i="5"/>
  <c r="AD821" i="5"/>
  <c r="AD856" i="5" s="1"/>
  <c r="DD1036" i="5"/>
  <c r="DE1035" i="5"/>
  <c r="G415" i="5"/>
  <c r="G418" i="5" s="1"/>
  <c r="CM70" i="21"/>
  <c r="CM60" i="21"/>
  <c r="CM59" i="21"/>
  <c r="CM58" i="21"/>
  <c r="CM62" i="21" s="1"/>
  <c r="AC1022" i="5"/>
  <c r="AC1024" i="5" s="1"/>
  <c r="AC1033" i="5" s="1"/>
  <c r="AC1051" i="5" s="1"/>
  <c r="AD1016" i="5"/>
  <c r="AE798" i="5"/>
  <c r="CQ33" i="21"/>
  <c r="CR72" i="21"/>
  <c r="CS65" i="21" s="1"/>
  <c r="CR67" i="21"/>
  <c r="AE53" i="21"/>
  <c r="AE68" i="21"/>
  <c r="AE31" i="21"/>
  <c r="AE30" i="21"/>
  <c r="AE39" i="21"/>
  <c r="CB849" i="5"/>
  <c r="CA860" i="5"/>
  <c r="CS25" i="21"/>
  <c r="CS26" i="21" s="1"/>
  <c r="CS27" i="21"/>
  <c r="CT23" i="21" s="1"/>
  <c r="CN47" i="21"/>
  <c r="CN55" i="21" s="1"/>
  <c r="CN119" i="21" s="1"/>
  <c r="AE117" i="21"/>
  <c r="CR52" i="21"/>
  <c r="CR56" i="21"/>
  <c r="CS50" i="21" s="1"/>
  <c r="CO54" i="21"/>
  <c r="CO69" i="21"/>
  <c r="CO45" i="21"/>
  <c r="CO44" i="21"/>
  <c r="CO43" i="21"/>
  <c r="CO118" i="21"/>
  <c r="AF18" i="21"/>
  <c r="AB1057" i="5"/>
  <c r="AB1058" i="5" s="1"/>
  <c r="AB756" i="5"/>
  <c r="CJ78" i="21"/>
  <c r="CB8" i="14"/>
  <c r="CA721" i="5"/>
  <c r="DH1030" i="5"/>
  <c r="DH1026" i="5"/>
  <c r="CT1049" i="5"/>
  <c r="CU1043" i="5"/>
  <c r="AD7" i="14"/>
  <c r="C61" i="18"/>
  <c r="AA12" i="18"/>
  <c r="CA994" i="5"/>
  <c r="CA984" i="5"/>
  <c r="CA986" i="5" s="1"/>
  <c r="DG1027" i="5"/>
  <c r="DG1053" i="5" s="1"/>
  <c r="DG1029" i="5"/>
  <c r="DG1044" i="5" s="1"/>
  <c r="AD1046" i="5"/>
  <c r="AD1056" i="5"/>
  <c r="AD1013" i="5"/>
  <c r="CR68" i="21"/>
  <c r="CR30" i="21"/>
  <c r="CR53" i="21"/>
  <c r="CR39" i="21"/>
  <c r="CR31" i="21"/>
  <c r="CR117" i="21"/>
  <c r="CR29" i="21"/>
  <c r="AC741" i="5"/>
  <c r="AC731" i="5"/>
  <c r="CK62" i="21"/>
  <c r="DF1053" i="5"/>
  <c r="CI76" i="21"/>
  <c r="CI75" i="21"/>
  <c r="CI74" i="21"/>
  <c r="CI120" i="21"/>
  <c r="AE29" i="21"/>
  <c r="CG85" i="21"/>
  <c r="CP40" i="21"/>
  <c r="DG1032" i="5" l="1"/>
  <c r="C62" i="18"/>
  <c r="AA16" i="18"/>
  <c r="CT27" i="21"/>
  <c r="CU23" i="21" s="1"/>
  <c r="CT25" i="21"/>
  <c r="CT26" i="21" s="1"/>
  <c r="AD818" i="5"/>
  <c r="AD822" i="5"/>
  <c r="AD857" i="5" s="1"/>
  <c r="CL62" i="21"/>
  <c r="CL71" i="21" s="1"/>
  <c r="AF794" i="5"/>
  <c r="AD983" i="5"/>
  <c r="AD719" i="5"/>
  <c r="BY11" i="18"/>
  <c r="CA722" i="5"/>
  <c r="CB7" i="14" s="1"/>
  <c r="CA725" i="5"/>
  <c r="CS68" i="21"/>
  <c r="CS53" i="21"/>
  <c r="CS31" i="21"/>
  <c r="CS39" i="21"/>
  <c r="CS30" i="21"/>
  <c r="CS29" i="21"/>
  <c r="CS117" i="21"/>
  <c r="CA761" i="5"/>
  <c r="CB5" i="14" s="1"/>
  <c r="CB6" i="14" s="1"/>
  <c r="CA724" i="5"/>
  <c r="D169" i="18"/>
  <c r="BX22" i="18"/>
  <c r="D172" i="18" s="1"/>
  <c r="AC744" i="5"/>
  <c r="AC746" i="5" s="1"/>
  <c r="AC757" i="5"/>
  <c r="CB851" i="5"/>
  <c r="CB856" i="5"/>
  <c r="CA1008" i="5"/>
  <c r="CS38" i="21"/>
  <c r="CS41" i="21"/>
  <c r="CT36" i="21" s="1"/>
  <c r="CJ82" i="21"/>
  <c r="CJ105" i="21" s="1"/>
  <c r="CJ107" i="21" s="1"/>
  <c r="CJ83" i="21"/>
  <c r="CJ106" i="21" s="1"/>
  <c r="CJ81" i="21"/>
  <c r="CJ96" i="21" s="1"/>
  <c r="CS52" i="21"/>
  <c r="CS56" i="21"/>
  <c r="CT50" i="21" s="1"/>
  <c r="AB755" i="5"/>
  <c r="AB767" i="5"/>
  <c r="AE33" i="21"/>
  <c r="CI78" i="21"/>
  <c r="CV1043" i="5"/>
  <c r="CU1049" i="5"/>
  <c r="G434" i="5"/>
  <c r="G68" i="5" s="1"/>
  <c r="AF89" i="21"/>
  <c r="AF16" i="21"/>
  <c r="AF17" i="21"/>
  <c r="CS72" i="21"/>
  <c r="CT65" i="21" s="1"/>
  <c r="CS67" i="21"/>
  <c r="CM71" i="21"/>
  <c r="CM120" i="21" s="1"/>
  <c r="CR33" i="21"/>
  <c r="CP69" i="21"/>
  <c r="CP45" i="21"/>
  <c r="CP54" i="21"/>
  <c r="CP44" i="21"/>
  <c r="CP43" i="21"/>
  <c r="CP118" i="21"/>
  <c r="CQ40" i="21"/>
  <c r="DE1036" i="5"/>
  <c r="DF1035" i="5"/>
  <c r="CN70" i="21"/>
  <c r="CN60" i="21"/>
  <c r="CN59" i="21"/>
  <c r="CN58" i="21"/>
  <c r="CA998" i="5"/>
  <c r="CB1007" i="5"/>
  <c r="DH1027" i="5"/>
  <c r="DH1029" i="5"/>
  <c r="DH1044" i="5" s="1"/>
  <c r="AD71" i="21"/>
  <c r="CK71" i="21"/>
  <c r="AB766" i="5"/>
  <c r="G411" i="5"/>
  <c r="AC740" i="5"/>
  <c r="DI1026" i="5"/>
  <c r="DI1030" i="5"/>
  <c r="CO47" i="21"/>
  <c r="CO55" i="21" s="1"/>
  <c r="AC82" i="21"/>
  <c r="AC105" i="21" s="1"/>
  <c r="AC83" i="21"/>
  <c r="AC106" i="21" s="1"/>
  <c r="AC81" i="21"/>
  <c r="AC96" i="21" s="1"/>
  <c r="DH1032" i="5" l="1"/>
  <c r="AC85" i="21"/>
  <c r="CT68" i="21"/>
  <c r="CT53" i="21"/>
  <c r="CT39" i="21"/>
  <c r="CT31" i="21"/>
  <c r="CT30" i="21"/>
  <c r="CT117" i="21"/>
  <c r="CT29" i="21"/>
  <c r="CO70" i="21"/>
  <c r="CO59" i="21"/>
  <c r="CO60" i="21"/>
  <c r="CO58" i="21"/>
  <c r="CO119" i="21"/>
  <c r="CB858" i="5"/>
  <c r="CB852" i="5"/>
  <c r="CA741" i="5"/>
  <c r="CA744" i="5" s="1"/>
  <c r="CA746" i="5" s="1"/>
  <c r="CA731" i="5"/>
  <c r="CT72" i="21"/>
  <c r="CU65" i="21" s="1"/>
  <c r="CT67" i="21"/>
  <c r="AD824" i="5"/>
  <c r="AD859" i="5" s="1"/>
  <c r="AD819" i="5"/>
  <c r="CP47" i="21"/>
  <c r="CP55" i="21" s="1"/>
  <c r="CP119" i="21" s="1"/>
  <c r="BY12" i="18"/>
  <c r="E161" i="18"/>
  <c r="DH1053" i="5"/>
  <c r="AA21" i="18"/>
  <c r="C71" i="18" s="1"/>
  <c r="AC748" i="5"/>
  <c r="AC747" i="5"/>
  <c r="G417" i="5"/>
  <c r="G419" i="5" s="1"/>
  <c r="CS33" i="21"/>
  <c r="CK76" i="21"/>
  <c r="CK75" i="21"/>
  <c r="CK74" i="21"/>
  <c r="CK120" i="21"/>
  <c r="DF1036" i="5"/>
  <c r="DG1035" i="5"/>
  <c r="AF20" i="21"/>
  <c r="AF24" i="21" s="1"/>
  <c r="AF104" i="21" s="1"/>
  <c r="AF107" i="21" s="1"/>
  <c r="CL75" i="21"/>
  <c r="CL76" i="21"/>
  <c r="CL74" i="21"/>
  <c r="AE8" i="14"/>
  <c r="AD721" i="5"/>
  <c r="CU27" i="21"/>
  <c r="CV23" i="21" s="1"/>
  <c r="CU25" i="21"/>
  <c r="CU26" i="21" s="1"/>
  <c r="AD75" i="21"/>
  <c r="AD76" i="21"/>
  <c r="AD74" i="21"/>
  <c r="AD120" i="21"/>
  <c r="CJ85" i="21"/>
  <c r="CL120" i="21"/>
  <c r="AD994" i="5"/>
  <c r="AD984" i="5"/>
  <c r="AD986" i="5" s="1"/>
  <c r="AD1045" i="5" s="1"/>
  <c r="AF796" i="5"/>
  <c r="C66" i="18"/>
  <c r="AA19" i="18"/>
  <c r="DJ1030" i="5"/>
  <c r="DJ1026" i="5"/>
  <c r="CT41" i="21"/>
  <c r="CU36" i="21" s="1"/>
  <c r="CT38" i="21"/>
  <c r="CB1056" i="5"/>
  <c r="CB1058" i="5" s="1"/>
  <c r="AC737" i="5"/>
  <c r="AA15" i="18" s="1"/>
  <c r="C65" i="18" s="1"/>
  <c r="CN62" i="21"/>
  <c r="CN71" i="21" s="1"/>
  <c r="CM76" i="21"/>
  <c r="CM75" i="21"/>
  <c r="CM74" i="21"/>
  <c r="CW1043" i="5"/>
  <c r="CV1049" i="5"/>
  <c r="CA1013" i="5"/>
  <c r="CA1015" i="5" s="1"/>
  <c r="CQ69" i="21"/>
  <c r="CQ45" i="21"/>
  <c r="CQ54" i="21"/>
  <c r="CQ44" i="21"/>
  <c r="CQ43" i="21"/>
  <c r="CQ118" i="21"/>
  <c r="J141" i="21"/>
  <c r="AE40" i="21"/>
  <c r="CR40" i="21"/>
  <c r="DI1027" i="5"/>
  <c r="DI1029" i="5"/>
  <c r="DI1044" i="5" s="1"/>
  <c r="CI82" i="21"/>
  <c r="CI105" i="21" s="1"/>
  <c r="CI107" i="21" s="1"/>
  <c r="CI83" i="21"/>
  <c r="CI106" i="21" s="1"/>
  <c r="CI81" i="21"/>
  <c r="CI96" i="21" s="1"/>
  <c r="CT56" i="21"/>
  <c r="CU50" i="21" s="1"/>
  <c r="CT52" i="21"/>
  <c r="J139" i="21" l="1"/>
  <c r="Z13" i="2" s="1"/>
  <c r="DI1032" i="5"/>
  <c r="DI1053" i="5"/>
  <c r="CI85" i="21"/>
  <c r="CN76" i="21"/>
  <c r="CN75" i="21"/>
  <c r="CN74" i="21"/>
  <c r="CN78" i="21" s="1"/>
  <c r="CN120" i="21"/>
  <c r="CU68" i="21"/>
  <c r="CU53" i="21"/>
  <c r="CU39" i="21"/>
  <c r="CU31" i="21"/>
  <c r="CU30" i="21"/>
  <c r="CU117" i="21"/>
  <c r="CU29" i="21"/>
  <c r="DG1036" i="5"/>
  <c r="DH1035" i="5"/>
  <c r="CV27" i="21"/>
  <c r="CW23" i="21" s="1"/>
  <c r="CV25" i="21"/>
  <c r="CV26" i="21" s="1"/>
  <c r="DJ1027" i="5"/>
  <c r="DJ1029" i="5"/>
  <c r="DJ1044" i="5" s="1"/>
  <c r="AD998" i="5"/>
  <c r="AD1015" i="5" s="1"/>
  <c r="AD1017" i="5" s="1"/>
  <c r="AE1007" i="5"/>
  <c r="AB11" i="18"/>
  <c r="AD722" i="5"/>
  <c r="AD725" i="5"/>
  <c r="CQ47" i="21"/>
  <c r="CQ55" i="21" s="1"/>
  <c r="CU67" i="21"/>
  <c r="CU72" i="21"/>
  <c r="CV65" i="21" s="1"/>
  <c r="CT33" i="21"/>
  <c r="CK78" i="21"/>
  <c r="CB859" i="5"/>
  <c r="CB853" i="5"/>
  <c r="CP70" i="21"/>
  <c r="CP59" i="21"/>
  <c r="CP60" i="21"/>
  <c r="CP58" i="21"/>
  <c r="CP62" i="21" s="1"/>
  <c r="CO62" i="21"/>
  <c r="CO71" i="21" s="1"/>
  <c r="CO120" i="21" s="1"/>
  <c r="CR69" i="21"/>
  <c r="CR54" i="21"/>
  <c r="CR44" i="21"/>
  <c r="CR45" i="21"/>
  <c r="CR43" i="21"/>
  <c r="CR118" i="21"/>
  <c r="CL78" i="21"/>
  <c r="C69" i="18"/>
  <c r="AA22" i="18"/>
  <c r="C72" i="18" s="1"/>
  <c r="AD78" i="21"/>
  <c r="BY16" i="18"/>
  <c r="E162" i="18"/>
  <c r="CB983" i="5"/>
  <c r="CB719" i="5"/>
  <c r="CU41" i="21"/>
  <c r="CV36" i="21" s="1"/>
  <c r="CU38" i="21"/>
  <c r="BY21" i="18"/>
  <c r="E171" i="18" s="1"/>
  <c r="CA748" i="5"/>
  <c r="CA747" i="5"/>
  <c r="CU56" i="21"/>
  <c r="CV50" i="21" s="1"/>
  <c r="CU52" i="21"/>
  <c r="AE69" i="21"/>
  <c r="AE54" i="21"/>
  <c r="AE44" i="21"/>
  <c r="AE45" i="21"/>
  <c r="AE43" i="21"/>
  <c r="AE118" i="21"/>
  <c r="CX1043" i="5"/>
  <c r="CW1049" i="5"/>
  <c r="AF37" i="21"/>
  <c r="AF51" i="21"/>
  <c r="AF66" i="21"/>
  <c r="AF26" i="21"/>
  <c r="CS40" i="21"/>
  <c r="CM78" i="21"/>
  <c r="DK1026" i="5"/>
  <c r="DK1030" i="5"/>
  <c r="J146" i="21"/>
  <c r="Z21" i="2" s="1"/>
  <c r="J147" i="21"/>
  <c r="Z22" i="2" s="1"/>
  <c r="Z14" i="2"/>
  <c r="J142" i="21"/>
  <c r="AF797" i="5"/>
  <c r="AC754" i="5"/>
  <c r="AE815" i="5"/>
  <c r="AD825" i="5"/>
  <c r="AD860" i="5" s="1"/>
  <c r="DJ1032" i="5" l="1"/>
  <c r="CV68" i="21"/>
  <c r="CV53" i="21"/>
  <c r="CV39" i="21"/>
  <c r="CV31" i="21"/>
  <c r="CV30" i="21"/>
  <c r="CV29" i="21"/>
  <c r="CV117" i="21"/>
  <c r="CS69" i="21"/>
  <c r="CS54" i="21"/>
  <c r="CS45" i="21"/>
  <c r="CS44" i="21"/>
  <c r="CS43" i="21"/>
  <c r="CS118" i="21"/>
  <c r="AE47" i="21"/>
  <c r="AE55" i="21" s="1"/>
  <c r="CV41" i="21"/>
  <c r="CW36" i="21" s="1"/>
  <c r="CV38" i="21"/>
  <c r="CQ70" i="21"/>
  <c r="CQ60" i="21"/>
  <c r="CQ59" i="21"/>
  <c r="CQ58" i="21"/>
  <c r="CQ62" i="21" s="1"/>
  <c r="CP71" i="21"/>
  <c r="CP120" i="21" s="1"/>
  <c r="CK82" i="21"/>
  <c r="CK105" i="21" s="1"/>
  <c r="CK107" i="21" s="1"/>
  <c r="CK83" i="21"/>
  <c r="CK106" i="21" s="1"/>
  <c r="CK81" i="21"/>
  <c r="CK96" i="21" s="1"/>
  <c r="CL83" i="21"/>
  <c r="CL106" i="21" s="1"/>
  <c r="CL82" i="21"/>
  <c r="CL105" i="21" s="1"/>
  <c r="CL107" i="21" s="1"/>
  <c r="CL81" i="21"/>
  <c r="CL96" i="21" s="1"/>
  <c r="CO76" i="21"/>
  <c r="CO75" i="21"/>
  <c r="CO74" i="21"/>
  <c r="CO78" i="21" s="1"/>
  <c r="AD741" i="5"/>
  <c r="AD731" i="5"/>
  <c r="AD740" i="5" s="1"/>
  <c r="CB994" i="5"/>
  <c r="CB984" i="5"/>
  <c r="CB986" i="5" s="1"/>
  <c r="CR47" i="21"/>
  <c r="CR55" i="21" s="1"/>
  <c r="CR119" i="21" s="1"/>
  <c r="CC849" i="5"/>
  <c r="CB860" i="5"/>
  <c r="AE7" i="14"/>
  <c r="CT40" i="21"/>
  <c r="D61" i="18"/>
  <c r="AB12" i="18"/>
  <c r="CW27" i="21"/>
  <c r="CX23" i="21" s="1"/>
  <c r="CW25" i="21"/>
  <c r="CW26" i="21" s="1"/>
  <c r="AG18" i="21"/>
  <c r="AC1057" i="5"/>
  <c r="AC1058" i="5" s="1"/>
  <c r="AC756" i="5"/>
  <c r="AC766" i="5" s="1"/>
  <c r="E166" i="18"/>
  <c r="BY19" i="18"/>
  <c r="AF68" i="21"/>
  <c r="AF53" i="21"/>
  <c r="AF39" i="21"/>
  <c r="AF31" i="21"/>
  <c r="AF30" i="21"/>
  <c r="CC8" i="14"/>
  <c r="CB721" i="5"/>
  <c r="AF798" i="5"/>
  <c r="AF117" i="21"/>
  <c r="CV52" i="21"/>
  <c r="CV56" i="21"/>
  <c r="CW50" i="21" s="1"/>
  <c r="CV67" i="21"/>
  <c r="CV72" i="21"/>
  <c r="CW65" i="21" s="1"/>
  <c r="AE1046" i="5"/>
  <c r="AE1013" i="5"/>
  <c r="AE1056" i="5"/>
  <c r="DH1036" i="5"/>
  <c r="DI1035" i="5"/>
  <c r="DK1027" i="5"/>
  <c r="DK1029" i="5"/>
  <c r="DK1044" i="5" s="1"/>
  <c r="AD82" i="21"/>
  <c r="AD105" i="21" s="1"/>
  <c r="AD83" i="21"/>
  <c r="AD106" i="21" s="1"/>
  <c r="AD81" i="21"/>
  <c r="AD96" i="21" s="1"/>
  <c r="AE1016" i="5"/>
  <c r="AD1022" i="5"/>
  <c r="AD1024" i="5" s="1"/>
  <c r="AD1033" i="5" s="1"/>
  <c r="AD1051" i="5" s="1"/>
  <c r="AD761" i="5"/>
  <c r="AE5" i="14" s="1"/>
  <c r="AE6" i="14" s="1"/>
  <c r="AD724" i="5"/>
  <c r="AF29" i="21"/>
  <c r="CN82" i="21"/>
  <c r="CN105" i="21" s="1"/>
  <c r="CN107" i="21" s="1"/>
  <c r="CN83" i="21"/>
  <c r="CN106" i="21" s="1"/>
  <c r="CN81" i="21"/>
  <c r="CN85" i="21" s="1"/>
  <c r="CX1049" i="5"/>
  <c r="CY1043" i="5"/>
  <c r="DJ1053" i="5"/>
  <c r="CU33" i="21"/>
  <c r="DL1030" i="5"/>
  <c r="DL1026" i="5"/>
  <c r="AE817" i="5"/>
  <c r="AE823" i="5" s="1"/>
  <c r="AE858" i="5" s="1"/>
  <c r="AE816" i="5"/>
  <c r="AE821" i="5"/>
  <c r="AE856" i="5" s="1"/>
  <c r="CM83" i="21"/>
  <c r="CM106" i="21" s="1"/>
  <c r="CM82" i="21"/>
  <c r="CM105" i="21" s="1"/>
  <c r="CM107" i="21" s="1"/>
  <c r="CM81" i="21"/>
  <c r="CM96" i="21" s="1"/>
  <c r="CQ119" i="21"/>
  <c r="CL85" i="21" l="1"/>
  <c r="DK1032" i="5"/>
  <c r="CW68" i="21"/>
  <c r="CW53" i="21"/>
  <c r="CW39" i="21"/>
  <c r="CW31" i="21"/>
  <c r="CW30" i="21"/>
  <c r="CW29" i="21"/>
  <c r="CW117" i="21"/>
  <c r="CT69" i="21"/>
  <c r="CT54" i="21"/>
  <c r="CT44" i="21"/>
  <c r="CT45" i="21"/>
  <c r="CT43" i="21"/>
  <c r="CT118" i="21"/>
  <c r="CB998" i="5"/>
  <c r="CC1007" i="5"/>
  <c r="CW72" i="21"/>
  <c r="CX65" i="21" s="1"/>
  <c r="CW67" i="21"/>
  <c r="CO83" i="21"/>
  <c r="CO106" i="21" s="1"/>
  <c r="CO82" i="21"/>
  <c r="CO105" i="21" s="1"/>
  <c r="CO107" i="21" s="1"/>
  <c r="CO81" i="21"/>
  <c r="CO85" i="21" s="1"/>
  <c r="DI1036" i="5"/>
  <c r="DJ1035" i="5"/>
  <c r="BZ11" i="18"/>
  <c r="CB722" i="5"/>
  <c r="CC7" i="14" s="1"/>
  <c r="CB725" i="5"/>
  <c r="AC767" i="5"/>
  <c r="AC755" i="5"/>
  <c r="CQ71" i="21"/>
  <c r="CQ120" i="21" s="1"/>
  <c r="AD737" i="5"/>
  <c r="AB15" i="18" s="1"/>
  <c r="D65" i="18" s="1"/>
  <c r="AD744" i="5"/>
  <c r="AD746" i="5" s="1"/>
  <c r="AD757" i="5"/>
  <c r="CV33" i="21"/>
  <c r="CV40" i="21" s="1"/>
  <c r="CK85" i="21"/>
  <c r="CW41" i="21"/>
  <c r="CX36" i="21" s="1"/>
  <c r="CW38" i="21"/>
  <c r="AE818" i="5"/>
  <c r="AE822" i="5"/>
  <c r="AE857" i="5" s="1"/>
  <c r="DL1027" i="5"/>
  <c r="DL1053" i="5" s="1"/>
  <c r="DL1029" i="5"/>
  <c r="DL1044" i="5" s="1"/>
  <c r="CW52" i="21"/>
  <c r="CW56" i="21"/>
  <c r="CX50" i="21" s="1"/>
  <c r="DM1030" i="5"/>
  <c r="DM1026" i="5"/>
  <c r="CP76" i="21"/>
  <c r="CP75" i="21"/>
  <c r="CP74" i="21"/>
  <c r="AE60" i="21"/>
  <c r="AE59" i="21"/>
  <c r="AE70" i="21"/>
  <c r="AE58" i="21"/>
  <c r="AE62" i="21" s="1"/>
  <c r="AD85" i="21"/>
  <c r="AE119" i="21"/>
  <c r="CU40" i="21"/>
  <c r="AF33" i="21"/>
  <c r="AF40" i="21" s="1"/>
  <c r="DK1053" i="5"/>
  <c r="CN96" i="21"/>
  <c r="CX25" i="21"/>
  <c r="CX26" i="21" s="1"/>
  <c r="CX27" i="21"/>
  <c r="CY23" i="21" s="1"/>
  <c r="CB724" i="5"/>
  <c r="CB761" i="5"/>
  <c r="CC5" i="14" s="1"/>
  <c r="CC6" i="14" s="1"/>
  <c r="CM85" i="21"/>
  <c r="AG794" i="5"/>
  <c r="CC851" i="5"/>
  <c r="CC856" i="5"/>
  <c r="CB1008" i="5"/>
  <c r="E169" i="18"/>
  <c r="BY22" i="18"/>
  <c r="E172" i="18" s="1"/>
  <c r="D62" i="18"/>
  <c r="AB16" i="18"/>
  <c r="CS47" i="21"/>
  <c r="CS55" i="21" s="1"/>
  <c r="CY1049" i="5"/>
  <c r="CZ1043" i="5"/>
  <c r="AE983" i="5"/>
  <c r="AE719" i="5"/>
  <c r="CR70" i="21"/>
  <c r="CR60" i="21"/>
  <c r="CR59" i="21"/>
  <c r="CR58" i="21"/>
  <c r="CR62" i="21" s="1"/>
  <c r="AG89" i="21"/>
  <c r="AG17" i="21"/>
  <c r="AG16" i="21"/>
  <c r="DL1032" i="5" l="1"/>
  <c r="CS70" i="21"/>
  <c r="CS60" i="21"/>
  <c r="CS59" i="21"/>
  <c r="CS58" i="21"/>
  <c r="CS62" i="21" s="1"/>
  <c r="CS119" i="21"/>
  <c r="CX53" i="21"/>
  <c r="CX31" i="21"/>
  <c r="CX30" i="21"/>
  <c r="CX39" i="21"/>
  <c r="CX68" i="21"/>
  <c r="CX29" i="21"/>
  <c r="CX117" i="21"/>
  <c r="CV44" i="21"/>
  <c r="CV69" i="21"/>
  <c r="CV45" i="21"/>
  <c r="CV54" i="21"/>
  <c r="CV43" i="21"/>
  <c r="CV47" i="21" s="1"/>
  <c r="CV118" i="21"/>
  <c r="AF8" i="14"/>
  <c r="AE721" i="5"/>
  <c r="CP78" i="21"/>
  <c r="CB741" i="5"/>
  <c r="CB744" i="5" s="1"/>
  <c r="CB746" i="5" s="1"/>
  <c r="CB731" i="5"/>
  <c r="AF69" i="21"/>
  <c r="AF54" i="21"/>
  <c r="AF44" i="21"/>
  <c r="AF45" i="21"/>
  <c r="AF43" i="21"/>
  <c r="AF118" i="21"/>
  <c r="AB21" i="18"/>
  <c r="D71" i="18" s="1"/>
  <c r="AD748" i="5"/>
  <c r="AD747" i="5"/>
  <c r="BZ12" i="18"/>
  <c r="F161" i="18"/>
  <c r="DJ1036" i="5"/>
  <c r="DK1035" i="5"/>
  <c r="CC1056" i="5"/>
  <c r="CC1058" i="5" s="1"/>
  <c r="DM1029" i="5"/>
  <c r="DM1044" i="5" s="1"/>
  <c r="DM1027" i="5"/>
  <c r="CZ1049" i="5"/>
  <c r="DA1043" i="5"/>
  <c r="DN1030" i="5"/>
  <c r="DN1026" i="5"/>
  <c r="CB1013" i="5"/>
  <c r="CB1015" i="5" s="1"/>
  <c r="CW33" i="21"/>
  <c r="CW40" i="21" s="1"/>
  <c r="CY25" i="21"/>
  <c r="CY26" i="21" s="1"/>
  <c r="CY27" i="21"/>
  <c r="CZ23" i="21" s="1"/>
  <c r="AE71" i="21"/>
  <c r="AE120" i="21" s="1"/>
  <c r="D66" i="18"/>
  <c r="AB19" i="18"/>
  <c r="CX52" i="21"/>
  <c r="CX56" i="21"/>
  <c r="CY50" i="21" s="1"/>
  <c r="CX38" i="21"/>
  <c r="CX41" i="21"/>
  <c r="CY36" i="21" s="1"/>
  <c r="AE824" i="5"/>
  <c r="AE859" i="5" s="1"/>
  <c r="AE819" i="5"/>
  <c r="AG796" i="5"/>
  <c r="CO96" i="21"/>
  <c r="CQ76" i="21"/>
  <c r="CQ75" i="21"/>
  <c r="CQ74" i="21"/>
  <c r="AE994" i="5"/>
  <c r="AE984" i="5"/>
  <c r="AE986" i="5" s="1"/>
  <c r="AE1045" i="5" s="1"/>
  <c r="CC858" i="5"/>
  <c r="CC852" i="5"/>
  <c r="AG20" i="21"/>
  <c r="AG24" i="21" s="1"/>
  <c r="CR71" i="21"/>
  <c r="CU54" i="21"/>
  <c r="CU69" i="21"/>
  <c r="CU44" i="21"/>
  <c r="CU45" i="21"/>
  <c r="CU43" i="21"/>
  <c r="CU118" i="21"/>
  <c r="CT47" i="21"/>
  <c r="CX72" i="21"/>
  <c r="CY65" i="21" s="1"/>
  <c r="CX67" i="21"/>
  <c r="DM1032" i="5" l="1"/>
  <c r="DM1053" i="5"/>
  <c r="CW69" i="21"/>
  <c r="CW54" i="21"/>
  <c r="CW45" i="21"/>
  <c r="CW44" i="21"/>
  <c r="CW43" i="21"/>
  <c r="CW118" i="21"/>
  <c r="CX33" i="21"/>
  <c r="CP82" i="21"/>
  <c r="CP105" i="21" s="1"/>
  <c r="CP107" i="21" s="1"/>
  <c r="CP83" i="21"/>
  <c r="CP106" i="21" s="1"/>
  <c r="CP81" i="21"/>
  <c r="CP96" i="21" s="1"/>
  <c r="CQ78" i="21"/>
  <c r="CY38" i="21"/>
  <c r="CY41" i="21"/>
  <c r="CZ36" i="21" s="1"/>
  <c r="CZ25" i="21"/>
  <c r="CZ26" i="21" s="1"/>
  <c r="CZ27" i="21"/>
  <c r="DA23" i="21" s="1"/>
  <c r="DN1027" i="5"/>
  <c r="DN1029" i="5"/>
  <c r="DN1044" i="5" s="1"/>
  <c r="DK1036" i="5"/>
  <c r="DL1035" i="5"/>
  <c r="AC11" i="18"/>
  <c r="AE722" i="5"/>
  <c r="AE725" i="5"/>
  <c r="CR75" i="21"/>
  <c r="CR76" i="21"/>
  <c r="CR74" i="21"/>
  <c r="DA1049" i="5"/>
  <c r="DB1043" i="5"/>
  <c r="AE76" i="21"/>
  <c r="AE75" i="21"/>
  <c r="AE74" i="21"/>
  <c r="CY72" i="21"/>
  <c r="CZ65" i="21" s="1"/>
  <c r="CY67" i="21"/>
  <c r="CR120" i="21"/>
  <c r="CY52" i="21"/>
  <c r="CY56" i="21"/>
  <c r="CZ50" i="21" s="1"/>
  <c r="AF47" i="21"/>
  <c r="AG66" i="21"/>
  <c r="AG37" i="21"/>
  <c r="AG51" i="21"/>
  <c r="AG26" i="21"/>
  <c r="AG117" i="21" s="1"/>
  <c r="CC859" i="5"/>
  <c r="CC853" i="5"/>
  <c r="CV55" i="21"/>
  <c r="CV119" i="21" s="1"/>
  <c r="AG104" i="21"/>
  <c r="AG107" i="21" s="1"/>
  <c r="BZ16" i="18"/>
  <c r="F162" i="18"/>
  <c r="CT55" i="21"/>
  <c r="AE998" i="5"/>
  <c r="AE1015" i="5" s="1"/>
  <c r="AE1017" i="5" s="1"/>
  <c r="AF1007" i="5"/>
  <c r="CY68" i="21"/>
  <c r="CY53" i="21"/>
  <c r="CY39" i="21"/>
  <c r="CY31" i="21"/>
  <c r="CY30" i="21"/>
  <c r="CY29" i="21"/>
  <c r="CY117" i="21"/>
  <c r="DO1026" i="5"/>
  <c r="DO1030" i="5"/>
  <c r="CC983" i="5"/>
  <c r="CC719" i="5"/>
  <c r="AG797" i="5"/>
  <c r="D69" i="18"/>
  <c r="AB22" i="18"/>
  <c r="D72" i="18" s="1"/>
  <c r="AD754" i="5"/>
  <c r="CU47" i="21"/>
  <c r="AF815" i="5"/>
  <c r="AE825" i="5"/>
  <c r="AE860" i="5" s="1"/>
  <c r="BZ21" i="18"/>
  <c r="F171" i="18" s="1"/>
  <c r="CB748" i="5"/>
  <c r="CB747" i="5"/>
  <c r="CS71" i="21"/>
  <c r="CS120" i="21" s="1"/>
  <c r="DN1032" i="5" l="1"/>
  <c r="DN1053" i="5"/>
  <c r="CP85" i="21"/>
  <c r="AG29" i="21"/>
  <c r="AG33" i="21" s="1"/>
  <c r="CZ68" i="21"/>
  <c r="CZ53" i="21"/>
  <c r="CZ39" i="21"/>
  <c r="CZ31" i="21"/>
  <c r="CZ30" i="21"/>
  <c r="CZ29" i="21"/>
  <c r="CZ117" i="21"/>
  <c r="F166" i="18"/>
  <c r="BZ19" i="18"/>
  <c r="CZ41" i="21"/>
  <c r="DA36" i="21" s="1"/>
  <c r="CZ38" i="21"/>
  <c r="AF817" i="5"/>
  <c r="AF823" i="5" s="1"/>
  <c r="AF858" i="5" s="1"/>
  <c r="AF816" i="5"/>
  <c r="AF821" i="5"/>
  <c r="AF856" i="5" s="1"/>
  <c r="DB1049" i="5"/>
  <c r="DC1043" i="5"/>
  <c r="CZ72" i="21"/>
  <c r="DA65" i="21" s="1"/>
  <c r="CZ67" i="21"/>
  <c r="CX40" i="21"/>
  <c r="AE761" i="5"/>
  <c r="AF5" i="14" s="1"/>
  <c r="AF6" i="14" s="1"/>
  <c r="AE724" i="5"/>
  <c r="AG798" i="5"/>
  <c r="CR78" i="21"/>
  <c r="DL1036" i="5"/>
  <c r="DM1035" i="5"/>
  <c r="CQ82" i="21"/>
  <c r="CQ105" i="21" s="1"/>
  <c r="CQ107" i="21" s="1"/>
  <c r="CQ83" i="21"/>
  <c r="CQ106" i="21" s="1"/>
  <c r="CQ81" i="21"/>
  <c r="CQ96" i="21" s="1"/>
  <c r="AF1056" i="5"/>
  <c r="AF1046" i="5"/>
  <c r="AF1013" i="5"/>
  <c r="CV70" i="21"/>
  <c r="CV59" i="21"/>
  <c r="CV60" i="21"/>
  <c r="CV58" i="21"/>
  <c r="CC994" i="5"/>
  <c r="CC984" i="5"/>
  <c r="CC986" i="5" s="1"/>
  <c r="CD849" i="5"/>
  <c r="CC860" i="5"/>
  <c r="AE78" i="21"/>
  <c r="DP1030" i="5"/>
  <c r="DP1026" i="5"/>
  <c r="CU55" i="21"/>
  <c r="CS75" i="21"/>
  <c r="CS76" i="21"/>
  <c r="CS74" i="21"/>
  <c r="DO1027" i="5"/>
  <c r="DO1029" i="5"/>
  <c r="DO1044" i="5" s="1"/>
  <c r="CW47" i="21"/>
  <c r="CW55" i="21" s="1"/>
  <c r="CW119" i="21" s="1"/>
  <c r="CD8" i="14"/>
  <c r="CC721" i="5"/>
  <c r="AF1016" i="5"/>
  <c r="AE1022" i="5"/>
  <c r="AE1024" i="5" s="1"/>
  <c r="AE1033" i="5" s="1"/>
  <c r="AE1051" i="5" s="1"/>
  <c r="CZ56" i="21"/>
  <c r="DA50" i="21" s="1"/>
  <c r="CZ52" i="21"/>
  <c r="AG68" i="21"/>
  <c r="AG53" i="21"/>
  <c r="AG39" i="21"/>
  <c r="AG31" i="21"/>
  <c r="AG30" i="21"/>
  <c r="AE741" i="5"/>
  <c r="AE731" i="5"/>
  <c r="AE740" i="5" s="1"/>
  <c r="DA25" i="21"/>
  <c r="DA26" i="21" s="1"/>
  <c r="DA27" i="21"/>
  <c r="DB23" i="21" s="1"/>
  <c r="AH18" i="21"/>
  <c r="AD1057" i="5"/>
  <c r="AD1058" i="5" s="1"/>
  <c r="AD756" i="5"/>
  <c r="AD766" i="5" s="1"/>
  <c r="CY33" i="21"/>
  <c r="CY40" i="21" s="1"/>
  <c r="CT60" i="21"/>
  <c r="CT59" i="21"/>
  <c r="CT70" i="21"/>
  <c r="CT58" i="21"/>
  <c r="CT119" i="21"/>
  <c r="AF55" i="21"/>
  <c r="AF7" i="14"/>
  <c r="AC12" i="18"/>
  <c r="E61" i="18"/>
  <c r="DO1032" i="5" l="1"/>
  <c r="CY69" i="21"/>
  <c r="CY54" i="21"/>
  <c r="CY44" i="21"/>
  <c r="CY45" i="21"/>
  <c r="CY43" i="21"/>
  <c r="CY47" i="21" s="1"/>
  <c r="CY118" i="21"/>
  <c r="F169" i="18"/>
  <c r="BZ22" i="18"/>
  <c r="F172" i="18" s="1"/>
  <c r="DB25" i="21"/>
  <c r="DB26" i="21" s="1"/>
  <c r="DB27" i="21"/>
  <c r="DC23" i="21" s="1"/>
  <c r="DA56" i="21"/>
  <c r="DB50" i="21" s="1"/>
  <c r="DA52" i="21"/>
  <c r="CS78" i="21"/>
  <c r="AE82" i="21"/>
  <c r="AE105" i="21" s="1"/>
  <c r="AE83" i="21"/>
  <c r="AE106" i="21" s="1"/>
  <c r="AE81" i="21"/>
  <c r="AE96" i="21" s="1"/>
  <c r="AE737" i="5"/>
  <c r="AC15" i="18" s="1"/>
  <c r="E65" i="18" s="1"/>
  <c r="DA68" i="21"/>
  <c r="DA53" i="21"/>
  <c r="DA39" i="21"/>
  <c r="DA31" i="21"/>
  <c r="DA30" i="21"/>
  <c r="DA117" i="21"/>
  <c r="DA29" i="21"/>
  <c r="AH794" i="5"/>
  <c r="CT62" i="21"/>
  <c r="CT71" i="21" s="1"/>
  <c r="CC724" i="5"/>
  <c r="CC761" i="5"/>
  <c r="CD5" i="14" s="1"/>
  <c r="CD6" i="14" s="1"/>
  <c r="AF818" i="5"/>
  <c r="AF822" i="5"/>
  <c r="AF857" i="5" s="1"/>
  <c r="AF983" i="5"/>
  <c r="AF719" i="5"/>
  <c r="CZ33" i="21"/>
  <c r="CC998" i="5"/>
  <c r="CD1007" i="5"/>
  <c r="CQ85" i="21"/>
  <c r="AG40" i="21"/>
  <c r="AG118" i="21" s="1"/>
  <c r="DM1036" i="5"/>
  <c r="DN1035" i="5"/>
  <c r="AD767" i="5"/>
  <c r="AD755" i="5"/>
  <c r="DP1029" i="5"/>
  <c r="DP1044" i="5" s="1"/>
  <c r="DP1027" i="5"/>
  <c r="DP1053" i="5" s="1"/>
  <c r="CV62" i="21"/>
  <c r="CV71" i="21" s="1"/>
  <c r="CV120" i="21" s="1"/>
  <c r="CW70" i="21"/>
  <c r="CW59" i="21"/>
  <c r="CW60" i="21"/>
  <c r="CW58" i="21"/>
  <c r="AE744" i="5"/>
  <c r="AE746" i="5" s="1"/>
  <c r="AE757" i="5"/>
  <c r="CD851" i="5"/>
  <c r="CD856" i="5"/>
  <c r="CC1008" i="5"/>
  <c r="CX69" i="21"/>
  <c r="CX54" i="21"/>
  <c r="CX45" i="21"/>
  <c r="CX44" i="21"/>
  <c r="CX43" i="21"/>
  <c r="CX118" i="21"/>
  <c r="CA11" i="18"/>
  <c r="CC722" i="5"/>
  <c r="CD7" i="14" s="1"/>
  <c r="CC725" i="5"/>
  <c r="AC16" i="18"/>
  <c r="E62" i="18"/>
  <c r="DO1053" i="5"/>
  <c r="DQ1026" i="5"/>
  <c r="DQ1030" i="5"/>
  <c r="CR82" i="21"/>
  <c r="CR105" i="21" s="1"/>
  <c r="CR107" i="21" s="1"/>
  <c r="CR83" i="21"/>
  <c r="CR106" i="21" s="1"/>
  <c r="CR81" i="21"/>
  <c r="CR96" i="21" s="1"/>
  <c r="DA67" i="21"/>
  <c r="DA72" i="21"/>
  <c r="DB65" i="21" s="1"/>
  <c r="AF70" i="21"/>
  <c r="AF60" i="21"/>
  <c r="AF59" i="21"/>
  <c r="AF58" i="21"/>
  <c r="AF119" i="21"/>
  <c r="AH89" i="21"/>
  <c r="AH17" i="21"/>
  <c r="AH16" i="21"/>
  <c r="DD1043" i="5"/>
  <c r="DC1049" i="5"/>
  <c r="CU70" i="21"/>
  <c r="CU59" i="21"/>
  <c r="CU60" i="21"/>
  <c r="CU58" i="21"/>
  <c r="CU119" i="21"/>
  <c r="DA41" i="21"/>
  <c r="DB36" i="21" s="1"/>
  <c r="DA38" i="21"/>
  <c r="DP1032" i="5" l="1"/>
  <c r="DB68" i="21"/>
  <c r="DB53" i="21"/>
  <c r="DB39" i="21"/>
  <c r="DB30" i="21"/>
  <c r="DB31" i="21"/>
  <c r="DB29" i="21"/>
  <c r="DB117" i="21"/>
  <c r="CT75" i="21"/>
  <c r="CT76" i="21"/>
  <c r="CT74" i="21"/>
  <c r="CT78" i="21" s="1"/>
  <c r="CT120" i="21"/>
  <c r="E66" i="18"/>
  <c r="AC19" i="18"/>
  <c r="CC1013" i="5"/>
  <c r="CC1015" i="5" s="1"/>
  <c r="CZ40" i="21"/>
  <c r="CV76" i="21"/>
  <c r="CV75" i="21"/>
  <c r="CV74" i="21"/>
  <c r="AF994" i="5"/>
  <c r="AF984" i="5"/>
  <c r="AF986" i="5" s="1"/>
  <c r="AF1045" i="5" s="1"/>
  <c r="DN1036" i="5"/>
  <c r="DO1035" i="5"/>
  <c r="AG69" i="21"/>
  <c r="AG54" i="21"/>
  <c r="AG44" i="21"/>
  <c r="AG45" i="21"/>
  <c r="AG43" i="21"/>
  <c r="AH796" i="5"/>
  <c r="CD858" i="5"/>
  <c r="CD852" i="5"/>
  <c r="DA33" i="21"/>
  <c r="AE85" i="21"/>
  <c r="CC741" i="5"/>
  <c r="CC744" i="5" s="1"/>
  <c r="CC746" i="5" s="1"/>
  <c r="CC731" i="5"/>
  <c r="AF824" i="5"/>
  <c r="AF859" i="5" s="1"/>
  <c r="AF819" i="5"/>
  <c r="AC21" i="18"/>
  <c r="E71" i="18" s="1"/>
  <c r="AE748" i="5"/>
  <c r="AE747" i="5"/>
  <c r="DR1026" i="5"/>
  <c r="DR1030" i="5"/>
  <c r="CX47" i="21"/>
  <c r="CX55" i="21" s="1"/>
  <c r="CD1056" i="5"/>
  <c r="CD1058" i="5" s="1"/>
  <c r="CS82" i="21"/>
  <c r="CS105" i="21" s="1"/>
  <c r="CS107" i="21" s="1"/>
  <c r="CS83" i="21"/>
  <c r="CS106" i="21" s="1"/>
  <c r="CS81" i="21"/>
  <c r="CS96" i="21" s="1"/>
  <c r="G161" i="18"/>
  <c r="CA12" i="18"/>
  <c r="AF62" i="21"/>
  <c r="AF71" i="21" s="1"/>
  <c r="DQ1027" i="5"/>
  <c r="DQ1053" i="5" s="1"/>
  <c r="DQ1029" i="5"/>
  <c r="DQ1044" i="5" s="1"/>
  <c r="CY55" i="21"/>
  <c r="CY119" i="21" s="1"/>
  <c r="AH20" i="21"/>
  <c r="AH24" i="21" s="1"/>
  <c r="AH104" i="21" s="1"/>
  <c r="AH107" i="21" s="1"/>
  <c r="CU62" i="21"/>
  <c r="CU71" i="21" s="1"/>
  <c r="CU120" i="21" s="1"/>
  <c r="CR85" i="21"/>
  <c r="CW62" i="21"/>
  <c r="CW71" i="21" s="1"/>
  <c r="DB56" i="21"/>
  <c r="DC50" i="21" s="1"/>
  <c r="DB52" i="21"/>
  <c r="AG8" i="14"/>
  <c r="AF721" i="5"/>
  <c r="DB41" i="21"/>
  <c r="DC36" i="21" s="1"/>
  <c r="DB38" i="21"/>
  <c r="DE1043" i="5"/>
  <c r="DD1049" i="5"/>
  <c r="DB72" i="21"/>
  <c r="DC65" i="21" s="1"/>
  <c r="DB67" i="21"/>
  <c r="DC25" i="21"/>
  <c r="DC26" i="21" s="1"/>
  <c r="DC27" i="21"/>
  <c r="DD23" i="21" s="1"/>
  <c r="DQ1032" i="5" l="1"/>
  <c r="DC68" i="21"/>
  <c r="DC53" i="21"/>
  <c r="DC39" i="21"/>
  <c r="DC30" i="21"/>
  <c r="DC31" i="21"/>
  <c r="DC29" i="21"/>
  <c r="DC117" i="21"/>
  <c r="CX70" i="21"/>
  <c r="CX60" i="21"/>
  <c r="CX59" i="21"/>
  <c r="CX58" i="21"/>
  <c r="CX119" i="21"/>
  <c r="CW76" i="21"/>
  <c r="CW75" i="21"/>
  <c r="CW74" i="21"/>
  <c r="CW78" i="21" s="1"/>
  <c r="CW120" i="21"/>
  <c r="AH797" i="5"/>
  <c r="AG47" i="21"/>
  <c r="AG55" i="21" s="1"/>
  <c r="DS1030" i="5"/>
  <c r="DS1026" i="5"/>
  <c r="CZ69" i="21"/>
  <c r="CZ54" i="21"/>
  <c r="CZ44" i="21"/>
  <c r="CZ45" i="21"/>
  <c r="CZ43" i="21"/>
  <c r="CZ118" i="21"/>
  <c r="DB33" i="21"/>
  <c r="CA21" i="18"/>
  <c r="G171" i="18" s="1"/>
  <c r="CC748" i="5"/>
  <c r="CC747" i="5"/>
  <c r="CY60" i="21"/>
  <c r="CY70" i="21"/>
  <c r="CY59" i="21"/>
  <c r="CY58" i="21"/>
  <c r="CS85" i="21"/>
  <c r="AE754" i="5"/>
  <c r="CV78" i="21"/>
  <c r="DC56" i="21"/>
  <c r="DD50" i="21" s="1"/>
  <c r="DC52" i="21"/>
  <c r="DR1029" i="5"/>
  <c r="DR1044" i="5" s="1"/>
  <c r="DR1027" i="5"/>
  <c r="DR1053" i="5" s="1"/>
  <c r="CU76" i="21"/>
  <c r="CU75" i="21"/>
  <c r="CU74" i="21"/>
  <c r="DD25" i="21"/>
  <c r="DD26" i="21" s="1"/>
  <c r="DD27" i="21"/>
  <c r="DE23" i="21" s="1"/>
  <c r="DC41" i="21"/>
  <c r="DD36" i="21" s="1"/>
  <c r="DC38" i="21"/>
  <c r="DO1036" i="5"/>
  <c r="DP1035" i="5"/>
  <c r="E69" i="18"/>
  <c r="AC22" i="18"/>
  <c r="E72" i="18" s="1"/>
  <c r="AD11" i="18"/>
  <c r="AF722" i="5"/>
  <c r="AF725" i="5"/>
  <c r="CD859" i="5"/>
  <c r="CD853" i="5"/>
  <c r="AF76" i="21"/>
  <c r="AF75" i="21"/>
  <c r="AF74" i="21"/>
  <c r="DE1049" i="5"/>
  <c r="DF1043" i="5"/>
  <c r="CT82" i="21"/>
  <c r="CT105" i="21" s="1"/>
  <c r="CT107" i="21" s="1"/>
  <c r="CT83" i="21"/>
  <c r="CT106" i="21" s="1"/>
  <c r="CT81" i="21"/>
  <c r="CT96" i="21" s="1"/>
  <c r="CD983" i="5"/>
  <c r="CD719" i="5"/>
  <c r="DA40" i="21"/>
  <c r="G162" i="18"/>
  <c r="CA16" i="18"/>
  <c r="DC72" i="21"/>
  <c r="DD65" i="21" s="1"/>
  <c r="DC67" i="21"/>
  <c r="AF120" i="21"/>
  <c r="AH66" i="21"/>
  <c r="AH51" i="21"/>
  <c r="AH37" i="21"/>
  <c r="AH26" i="21"/>
  <c r="AG815" i="5"/>
  <c r="AF825" i="5"/>
  <c r="AF860" i="5" s="1"/>
  <c r="AF998" i="5"/>
  <c r="AF1015" i="5" s="1"/>
  <c r="AF1017" i="5" s="1"/>
  <c r="AG1007" i="5"/>
  <c r="CT85" i="21" l="1"/>
  <c r="DR1032" i="5"/>
  <c r="DD53" i="21"/>
  <c r="DD68" i="21"/>
  <c r="DD30" i="21"/>
  <c r="DD39" i="21"/>
  <c r="DD31" i="21"/>
  <c r="DD29" i="21"/>
  <c r="DD117" i="21"/>
  <c r="F61" i="18"/>
  <c r="AD12" i="18"/>
  <c r="CW83" i="21"/>
  <c r="CW106" i="21" s="1"/>
  <c r="CW82" i="21"/>
  <c r="CW105" i="21" s="1"/>
  <c r="CW107" i="21" s="1"/>
  <c r="CW81" i="21"/>
  <c r="CW96" i="21" s="1"/>
  <c r="DF1049" i="5"/>
  <c r="DG1043" i="5"/>
  <c r="CV83" i="21"/>
  <c r="CV106" i="21" s="1"/>
  <c r="CV82" i="21"/>
  <c r="CV105" i="21" s="1"/>
  <c r="CV107" i="21" s="1"/>
  <c r="CV81" i="21"/>
  <c r="CV96" i="21" s="1"/>
  <c r="AG1016" i="5"/>
  <c r="AF1022" i="5"/>
  <c r="AF1024" i="5" s="1"/>
  <c r="AF1033" i="5" s="1"/>
  <c r="AF1051" i="5" s="1"/>
  <c r="AH798" i="5"/>
  <c r="AF761" i="5"/>
  <c r="AG5" i="14" s="1"/>
  <c r="AG6" i="14" s="1"/>
  <c r="AF724" i="5"/>
  <c r="DD72" i="21"/>
  <c r="DE65" i="21" s="1"/>
  <c r="DD67" i="21"/>
  <c r="AH68" i="21"/>
  <c r="AH53" i="21"/>
  <c r="AH39" i="21"/>
  <c r="AH30" i="21"/>
  <c r="AH31" i="21"/>
  <c r="AG70" i="21"/>
  <c r="AG59" i="21"/>
  <c r="AG60" i="21"/>
  <c r="AG58" i="21"/>
  <c r="DC33" i="21"/>
  <c r="AI18" i="21"/>
  <c r="AE1057" i="5"/>
  <c r="AE1058" i="5" s="1"/>
  <c r="AE756" i="5"/>
  <c r="AE766" i="5" s="1"/>
  <c r="AH29" i="21"/>
  <c r="CY62" i="21"/>
  <c r="CY71" i="21" s="1"/>
  <c r="CY120" i="21" s="1"/>
  <c r="AG119" i="21"/>
  <c r="DS1027" i="5"/>
  <c r="DS1053" i="5" s="1"/>
  <c r="DS1029" i="5"/>
  <c r="DS1044" i="5" s="1"/>
  <c r="G166" i="18"/>
  <c r="CA19" i="18"/>
  <c r="DA54" i="21"/>
  <c r="DA69" i="21"/>
  <c r="DA45" i="21"/>
  <c r="DA44" i="21"/>
  <c r="DA43" i="21"/>
  <c r="DA118" i="21"/>
  <c r="CE8" i="14"/>
  <c r="CD721" i="5"/>
  <c r="CX62" i="21"/>
  <c r="CX71" i="21" s="1"/>
  <c r="DB40" i="21"/>
  <c r="DT1026" i="5"/>
  <c r="DT1030" i="5"/>
  <c r="DP1036" i="5"/>
  <c r="DQ1035" i="5"/>
  <c r="CE849" i="5"/>
  <c r="CD860" i="5"/>
  <c r="CD994" i="5"/>
  <c r="CD984" i="5"/>
  <c r="CD986" i="5" s="1"/>
  <c r="DD41" i="21"/>
  <c r="DE36" i="21" s="1"/>
  <c r="DD38" i="21"/>
  <c r="CU78" i="21"/>
  <c r="AF741" i="5"/>
  <c r="AF731" i="5"/>
  <c r="AF740" i="5" s="1"/>
  <c r="AG817" i="5"/>
  <c r="AG823" i="5" s="1"/>
  <c r="AG858" i="5" s="1"/>
  <c r="AG816" i="5"/>
  <c r="AG821" i="5"/>
  <c r="AG856" i="5" s="1"/>
  <c r="AF78" i="21"/>
  <c r="AG1046" i="5"/>
  <c r="AG1056" i="5"/>
  <c r="AG1013" i="5"/>
  <c r="AH117" i="21"/>
  <c r="AG7" i="14"/>
  <c r="DE25" i="21"/>
  <c r="DE26" i="21" s="1"/>
  <c r="DE27" i="21"/>
  <c r="DF23" i="21" s="1"/>
  <c r="DD52" i="21"/>
  <c r="DD56" i="21"/>
  <c r="DE50" i="21" s="1"/>
  <c r="CZ47" i="21"/>
  <c r="CW85" i="21" l="1"/>
  <c r="DS1032" i="5"/>
  <c r="CV85" i="21"/>
  <c r="CX75" i="21"/>
  <c r="CX76" i="21"/>
  <c r="CX74" i="21"/>
  <c r="CX78" i="21" s="1"/>
  <c r="CX120" i="21"/>
  <c r="DE68" i="21"/>
  <c r="DE53" i="21"/>
  <c r="DE39" i="21"/>
  <c r="DE31" i="21"/>
  <c r="DE30" i="21"/>
  <c r="DE117" i="21"/>
  <c r="DE29" i="21"/>
  <c r="DC40" i="21"/>
  <c r="AF83" i="21"/>
  <c r="AF106" i="21" s="1"/>
  <c r="AF82" i="21"/>
  <c r="AF105" i="21" s="1"/>
  <c r="AF81" i="21"/>
  <c r="AF96" i="21" s="1"/>
  <c r="DB69" i="21"/>
  <c r="DB45" i="21"/>
  <c r="DB44" i="21"/>
  <c r="DB54" i="21"/>
  <c r="DB43" i="21"/>
  <c r="DB118" i="21"/>
  <c r="G169" i="18"/>
  <c r="CA22" i="18"/>
  <c r="G172" i="18" s="1"/>
  <c r="CU83" i="21"/>
  <c r="CU106" i="21" s="1"/>
  <c r="CU82" i="21"/>
  <c r="CU105" i="21" s="1"/>
  <c r="CU107" i="21" s="1"/>
  <c r="CU81" i="21"/>
  <c r="CU96" i="21" s="1"/>
  <c r="CD761" i="5"/>
  <c r="CE5" i="14" s="1"/>
  <c r="CE6" i="14" s="1"/>
  <c r="CD724" i="5"/>
  <c r="AI89" i="21"/>
  <c r="AI16" i="21"/>
  <c r="AI17" i="21"/>
  <c r="AD16" i="18"/>
  <c r="F62" i="18"/>
  <c r="AG818" i="5"/>
  <c r="AG822" i="5"/>
  <c r="AG857" i="5" s="1"/>
  <c r="DG1049" i="5"/>
  <c r="DH1043" i="5"/>
  <c r="CE851" i="5"/>
  <c r="CE856" i="5"/>
  <c r="CD1008" i="5"/>
  <c r="CB11" i="18"/>
  <c r="CD722" i="5"/>
  <c r="CE7" i="14" s="1"/>
  <c r="CD725" i="5"/>
  <c r="DD33" i="21"/>
  <c r="DQ1036" i="5"/>
  <c r="DR1035" i="5"/>
  <c r="AG62" i="21"/>
  <c r="AG71" i="21" s="1"/>
  <c r="AG120" i="21" s="1"/>
  <c r="DA47" i="21"/>
  <c r="DA55" i="21" s="1"/>
  <c r="DE38" i="21"/>
  <c r="DE41" i="21"/>
  <c r="DF36" i="21" s="1"/>
  <c r="CZ55" i="21"/>
  <c r="DE72" i="21"/>
  <c r="DF65" i="21" s="1"/>
  <c r="DE67" i="21"/>
  <c r="CY76" i="21"/>
  <c r="CY75" i="21"/>
  <c r="CY74" i="21"/>
  <c r="CY78" i="21" s="1"/>
  <c r="DE52" i="21"/>
  <c r="DE56" i="21"/>
  <c r="DF50" i="21" s="1"/>
  <c r="AF737" i="5"/>
  <c r="AD15" i="18" s="1"/>
  <c r="F65" i="18" s="1"/>
  <c r="AI794" i="5"/>
  <c r="DF27" i="21"/>
  <c r="DG23" i="21" s="1"/>
  <c r="DF25" i="21"/>
  <c r="DF26" i="21" s="1"/>
  <c r="AG983" i="5"/>
  <c r="AG719" i="5"/>
  <c r="AF744" i="5"/>
  <c r="AF746" i="5" s="1"/>
  <c r="AF757" i="5"/>
  <c r="CD998" i="5"/>
  <c r="CE1007" i="5"/>
  <c r="DU1030" i="5"/>
  <c r="DU1026" i="5"/>
  <c r="AH33" i="21"/>
  <c r="AH40" i="21" s="1"/>
  <c r="DT1029" i="5"/>
  <c r="DT1044" i="5" s="1"/>
  <c r="DT1027" i="5"/>
  <c r="DT1053" i="5" s="1"/>
  <c r="AE767" i="5"/>
  <c r="AE755" i="5"/>
  <c r="DT1032" i="5" l="1"/>
  <c r="DF68" i="21"/>
  <c r="DF53" i="21"/>
  <c r="DF39" i="21"/>
  <c r="DF31" i="21"/>
  <c r="DF30" i="21"/>
  <c r="DF117" i="21"/>
  <c r="DF29" i="21"/>
  <c r="CY83" i="21"/>
  <c r="CY106" i="21" s="1"/>
  <c r="CY82" i="21"/>
  <c r="CY105" i="21" s="1"/>
  <c r="CY107" i="21" s="1"/>
  <c r="CY81" i="21"/>
  <c r="CY96" i="21" s="1"/>
  <c r="CE1056" i="5"/>
  <c r="CE1058" i="5" s="1"/>
  <c r="DG27" i="21"/>
  <c r="DH23" i="21" s="1"/>
  <c r="DG25" i="21"/>
  <c r="DG26" i="21" s="1"/>
  <c r="CE852" i="5"/>
  <c r="CE858" i="5"/>
  <c r="AI796" i="5"/>
  <c r="AG76" i="21"/>
  <c r="AG75" i="21"/>
  <c r="AG74" i="21"/>
  <c r="AG78" i="21" s="1"/>
  <c r="DI1043" i="5"/>
  <c r="DH1049" i="5"/>
  <c r="DF72" i="21"/>
  <c r="DG65" i="21" s="1"/>
  <c r="DF67" i="21"/>
  <c r="AD21" i="18"/>
  <c r="F71" i="18" s="1"/>
  <c r="AF748" i="5"/>
  <c r="AF747" i="5"/>
  <c r="CU85" i="21"/>
  <c r="CX82" i="21"/>
  <c r="CX105" i="21" s="1"/>
  <c r="CX107" i="21" s="1"/>
  <c r="CX83" i="21"/>
  <c r="CX106" i="21" s="1"/>
  <c r="CX81" i="21"/>
  <c r="CX96" i="21" s="1"/>
  <c r="AG824" i="5"/>
  <c r="AG859" i="5" s="1"/>
  <c r="AG819" i="5"/>
  <c r="AF85" i="21"/>
  <c r="DA70" i="21"/>
  <c r="DA59" i="21"/>
  <c r="DA60" i="21"/>
  <c r="DA58" i="21"/>
  <c r="DA62" i="21" s="1"/>
  <c r="AH69" i="21"/>
  <c r="AH44" i="21"/>
  <c r="AH45" i="21"/>
  <c r="AH54" i="21"/>
  <c r="AH43" i="21"/>
  <c r="AH118" i="21"/>
  <c r="AH8" i="14"/>
  <c r="AG721" i="5"/>
  <c r="DF56" i="21"/>
  <c r="DG50" i="21" s="1"/>
  <c r="DF52" i="21"/>
  <c r="CD741" i="5"/>
  <c r="CD744" i="5" s="1"/>
  <c r="CD746" i="5" s="1"/>
  <c r="CD731" i="5"/>
  <c r="DC69" i="21"/>
  <c r="DC45" i="21"/>
  <c r="DC54" i="21"/>
  <c r="DC44" i="21"/>
  <c r="DC43" i="21"/>
  <c r="DC118" i="21"/>
  <c r="CZ70" i="21"/>
  <c r="CZ60" i="21"/>
  <c r="CZ59" i="21"/>
  <c r="CZ58" i="21"/>
  <c r="CZ119" i="21"/>
  <c r="AG994" i="5"/>
  <c r="AG984" i="5"/>
  <c r="AG986" i="5" s="1"/>
  <c r="AG1045" i="5" s="1"/>
  <c r="F66" i="18"/>
  <c r="AD19" i="18"/>
  <c r="DU1029" i="5"/>
  <c r="DU1044" i="5" s="1"/>
  <c r="DU1027" i="5"/>
  <c r="DF41" i="21"/>
  <c r="DG36" i="21" s="1"/>
  <c r="DF38" i="21"/>
  <c r="DR1036" i="5"/>
  <c r="DS1035" i="5"/>
  <c r="H161" i="18"/>
  <c r="CB12" i="18"/>
  <c r="DE33" i="21"/>
  <c r="DA119" i="21"/>
  <c r="CD1013" i="5"/>
  <c r="CD1015" i="5" s="1"/>
  <c r="AI20" i="21"/>
  <c r="AI24" i="21" s="1"/>
  <c r="AI104" i="21" s="1"/>
  <c r="AI107" i="21" s="1"/>
  <c r="DB47" i="21"/>
  <c r="DB55" i="21" s="1"/>
  <c r="DD40" i="21"/>
  <c r="CX85" i="21" l="1"/>
  <c r="DU1032" i="5"/>
  <c r="DB70" i="21"/>
  <c r="DB59" i="21"/>
  <c r="DB60" i="21"/>
  <c r="DB58" i="21"/>
  <c r="DB119" i="21"/>
  <c r="DG68" i="21"/>
  <c r="DG53" i="21"/>
  <c r="DG39" i="21"/>
  <c r="DG31" i="21"/>
  <c r="DG30" i="21"/>
  <c r="DG117" i="21"/>
  <c r="DG29" i="21"/>
  <c r="DD69" i="21"/>
  <c r="DD54" i="21"/>
  <c r="DD45" i="21"/>
  <c r="DD44" i="21"/>
  <c r="DD43" i="21"/>
  <c r="DD118" i="21"/>
  <c r="AG82" i="21"/>
  <c r="AG105" i="21" s="1"/>
  <c r="AG83" i="21"/>
  <c r="AG106" i="21" s="1"/>
  <c r="AG81" i="21"/>
  <c r="AG96" i="21" s="1"/>
  <c r="F69" i="18"/>
  <c r="AD22" i="18"/>
  <c r="F72" i="18" s="1"/>
  <c r="DG67" i="21"/>
  <c r="DG72" i="21"/>
  <c r="DH65" i="21" s="1"/>
  <c r="DS1036" i="5"/>
  <c r="DT1035" i="5"/>
  <c r="CY85" i="21"/>
  <c r="AI797" i="5"/>
  <c r="DF33" i="21"/>
  <c r="AG998" i="5"/>
  <c r="AG1015" i="5" s="1"/>
  <c r="AG1017" i="5" s="1"/>
  <c r="AH1007" i="5"/>
  <c r="CB21" i="18"/>
  <c r="H171" i="18" s="1"/>
  <c r="CD747" i="5"/>
  <c r="CD748" i="5"/>
  <c r="DJ1043" i="5"/>
  <c r="DI1049" i="5"/>
  <c r="DH27" i="21"/>
  <c r="DI23" i="21" s="1"/>
  <c r="DH25" i="21"/>
  <c r="DH26" i="21" s="1"/>
  <c r="DC47" i="21"/>
  <c r="DU1053" i="5"/>
  <c r="AH47" i="21"/>
  <c r="AH55" i="21" s="1"/>
  <c r="CE983" i="5"/>
  <c r="CE719" i="5"/>
  <c r="AI66" i="21"/>
  <c r="AI51" i="21"/>
  <c r="AI37" i="21"/>
  <c r="AI26" i="21"/>
  <c r="AI117" i="21" s="1"/>
  <c r="DG41" i="21"/>
  <c r="DH36" i="21" s="1"/>
  <c r="DG38" i="21"/>
  <c r="DG56" i="21"/>
  <c r="DH50" i="21" s="1"/>
  <c r="DG52" i="21"/>
  <c r="DA71" i="21"/>
  <c r="AF754" i="5"/>
  <c r="CE859" i="5"/>
  <c r="CE853" i="5"/>
  <c r="AE11" i="18"/>
  <c r="AG722" i="5"/>
  <c r="AG725" i="5"/>
  <c r="H162" i="18"/>
  <c r="CB16" i="18"/>
  <c r="CZ62" i="21"/>
  <c r="CZ71" i="21" s="1"/>
  <c r="CZ120" i="21" s="1"/>
  <c r="DE40" i="21"/>
  <c r="AH815" i="5"/>
  <c r="AG825" i="5"/>
  <c r="AG860" i="5" s="1"/>
  <c r="AG85" i="21" l="1"/>
  <c r="AI29" i="21"/>
  <c r="AI33" i="21" s="1"/>
  <c r="AH70" i="21"/>
  <c r="AH59" i="21"/>
  <c r="AH60" i="21"/>
  <c r="AH58" i="21"/>
  <c r="AH62" i="21" s="1"/>
  <c r="AI798" i="5"/>
  <c r="AH119" i="21"/>
  <c r="DD47" i="21"/>
  <c r="DD55" i="21" s="1"/>
  <c r="AH7" i="14"/>
  <c r="DC55" i="21"/>
  <c r="CZ76" i="21"/>
  <c r="CZ75" i="21"/>
  <c r="CZ74" i="21"/>
  <c r="CZ78" i="21" s="1"/>
  <c r="AH1046" i="5"/>
  <c r="AH1013" i="5"/>
  <c r="AH1056" i="5"/>
  <c r="DH52" i="21"/>
  <c r="DH56" i="21"/>
  <c r="DI50" i="21" s="1"/>
  <c r="AH817" i="5"/>
  <c r="AH823" i="5" s="1"/>
  <c r="AH858" i="5" s="1"/>
  <c r="AH816" i="5"/>
  <c r="AH821" i="5"/>
  <c r="AH856" i="5" s="1"/>
  <c r="DH41" i="21"/>
  <c r="DI36" i="21" s="1"/>
  <c r="DH38" i="21"/>
  <c r="DT1036" i="5"/>
  <c r="DU1035" i="5"/>
  <c r="DU1036" i="5" s="1"/>
  <c r="DH68" i="21"/>
  <c r="DH53" i="21"/>
  <c r="DH39" i="21"/>
  <c r="DH31" i="21"/>
  <c r="DH30" i="21"/>
  <c r="DH29" i="21"/>
  <c r="DH117" i="21"/>
  <c r="AH1016" i="5"/>
  <c r="AG1022" i="5"/>
  <c r="AG1024" i="5" s="1"/>
  <c r="AG1033" i="5" s="1"/>
  <c r="AG1051" i="5" s="1"/>
  <c r="DG33" i="21"/>
  <c r="CF8" i="14"/>
  <c r="CE721" i="5"/>
  <c r="AJ18" i="21"/>
  <c r="AF1057" i="5"/>
  <c r="AF1058" i="5" s="1"/>
  <c r="AF756" i="5"/>
  <c r="DI27" i="21"/>
  <c r="DJ23" i="21" s="1"/>
  <c r="DI25" i="21"/>
  <c r="DI26" i="21" s="1"/>
  <c r="AG761" i="5"/>
  <c r="AH5" i="14" s="1"/>
  <c r="AH6" i="14" s="1"/>
  <c r="AG724" i="5"/>
  <c r="DE69" i="21"/>
  <c r="DE54" i="21"/>
  <c r="DE45" i="21"/>
  <c r="DE44" i="21"/>
  <c r="DE43" i="21"/>
  <c r="DE118" i="21"/>
  <c r="DB62" i="21"/>
  <c r="DB71" i="21" s="1"/>
  <c r="DH67" i="21"/>
  <c r="DH72" i="21"/>
  <c r="DI65" i="21" s="1"/>
  <c r="CF849" i="5"/>
  <c r="CE860" i="5"/>
  <c r="CE994" i="5"/>
  <c r="CE984" i="5"/>
  <c r="CE986" i="5" s="1"/>
  <c r="DA76" i="21"/>
  <c r="DA75" i="21"/>
  <c r="DA74" i="21"/>
  <c r="AI68" i="21"/>
  <c r="AI53" i="21"/>
  <c r="AI39" i="21"/>
  <c r="AI30" i="21"/>
  <c r="AI31" i="21"/>
  <c r="DJ1049" i="5"/>
  <c r="DK1043" i="5"/>
  <c r="AG741" i="5"/>
  <c r="AG731" i="5"/>
  <c r="AG740" i="5" s="1"/>
  <c r="G61" i="18"/>
  <c r="AE12" i="18"/>
  <c r="H166" i="18"/>
  <c r="CB19" i="18"/>
  <c r="DA120" i="21"/>
  <c r="DF40" i="21"/>
  <c r="AI40" i="21" l="1"/>
  <c r="AI45" i="21" s="1"/>
  <c r="DB76" i="21"/>
  <c r="DB75" i="21"/>
  <c r="DB74" i="21"/>
  <c r="DB78" i="21" s="1"/>
  <c r="DB120" i="21"/>
  <c r="DA78" i="21"/>
  <c r="DI53" i="21"/>
  <c r="DI39" i="21"/>
  <c r="DI68" i="21"/>
  <c r="DI31" i="21"/>
  <c r="DI30" i="21"/>
  <c r="DI117" i="21"/>
  <c r="DI29" i="21"/>
  <c r="DI52" i="21"/>
  <c r="DI56" i="21"/>
  <c r="DJ50" i="21" s="1"/>
  <c r="AJ794" i="5"/>
  <c r="DD70" i="21"/>
  <c r="DD60" i="21"/>
  <c r="DD59" i="21"/>
  <c r="DD58" i="21"/>
  <c r="DD62" i="21" s="1"/>
  <c r="CE761" i="5"/>
  <c r="CF5" i="14" s="1"/>
  <c r="CF6" i="14" s="1"/>
  <c r="CE724" i="5"/>
  <c r="AG737" i="5"/>
  <c r="AE15" i="18" s="1"/>
  <c r="G65" i="18" s="1"/>
  <c r="DD119" i="21"/>
  <c r="AH983" i="5"/>
  <c r="AH719" i="5"/>
  <c r="DL1043" i="5"/>
  <c r="DK1049" i="5"/>
  <c r="CC11" i="18"/>
  <c r="CE722" i="5"/>
  <c r="CF7" i="14" s="1"/>
  <c r="CE725" i="5"/>
  <c r="DJ25" i="21"/>
  <c r="DJ26" i="21" s="1"/>
  <c r="DJ27" i="21"/>
  <c r="DK23" i="21" s="1"/>
  <c r="DE47" i="21"/>
  <c r="DE55" i="21" s="1"/>
  <c r="DE119" i="21" s="1"/>
  <c r="AF767" i="5"/>
  <c r="AF755" i="5"/>
  <c r="AF766" i="5"/>
  <c r="CE998" i="5"/>
  <c r="CF1007" i="5"/>
  <c r="CF851" i="5"/>
  <c r="CF856" i="5"/>
  <c r="CE1008" i="5"/>
  <c r="AH71" i="21"/>
  <c r="AH120" i="21" s="1"/>
  <c r="DI41" i="21"/>
  <c r="DJ36" i="21" s="1"/>
  <c r="DI38" i="21"/>
  <c r="AG744" i="5"/>
  <c r="AG746" i="5" s="1"/>
  <c r="AG757" i="5"/>
  <c r="AH818" i="5"/>
  <c r="AH822" i="5"/>
  <c r="AH857" i="5" s="1"/>
  <c r="DI72" i="21"/>
  <c r="DJ65" i="21" s="1"/>
  <c r="DI67" i="21"/>
  <c r="DF69" i="21"/>
  <c r="DF54" i="21"/>
  <c r="DF44" i="21"/>
  <c r="DF45" i="21"/>
  <c r="DF43" i="21"/>
  <c r="DF118" i="21"/>
  <c r="DH33" i="21"/>
  <c r="AJ89" i="21"/>
  <c r="AJ16" i="21"/>
  <c r="AJ17" i="21"/>
  <c r="H169" i="18"/>
  <c r="CB22" i="18"/>
  <c r="H172" i="18" s="1"/>
  <c r="CZ82" i="21"/>
  <c r="CZ105" i="21" s="1"/>
  <c r="CZ107" i="21" s="1"/>
  <c r="CZ83" i="21"/>
  <c r="CZ106" i="21" s="1"/>
  <c r="CZ81" i="21"/>
  <c r="CZ96" i="21" s="1"/>
  <c r="G62" i="18"/>
  <c r="AE16" i="18"/>
  <c r="DC70" i="21"/>
  <c r="DC60" i="21"/>
  <c r="DC59" i="21"/>
  <c r="DC58" i="21"/>
  <c r="DC119" i="21"/>
  <c r="DG40" i="21"/>
  <c r="AI69" i="21" l="1"/>
  <c r="AI44" i="21"/>
  <c r="AI54" i="21"/>
  <c r="CZ85" i="21"/>
  <c r="AI43" i="21"/>
  <c r="AI47" i="21" s="1"/>
  <c r="AI118" i="21"/>
  <c r="DJ68" i="21"/>
  <c r="DJ53" i="21"/>
  <c r="DJ31" i="21"/>
  <c r="DJ39" i="21"/>
  <c r="DJ30" i="21"/>
  <c r="DJ117" i="21"/>
  <c r="DJ29" i="21"/>
  <c r="CE1013" i="5"/>
  <c r="CE1015" i="5" s="1"/>
  <c r="DL1049" i="5"/>
  <c r="DM1043" i="5"/>
  <c r="AI8" i="14"/>
  <c r="AH721" i="5"/>
  <c r="DD71" i="21"/>
  <c r="DB82" i="21"/>
  <c r="DB105" i="21" s="1"/>
  <c r="DB107" i="21" s="1"/>
  <c r="DB83" i="21"/>
  <c r="DB106" i="21" s="1"/>
  <c r="DB81" i="21"/>
  <c r="DB96" i="21" s="1"/>
  <c r="DK25" i="21"/>
  <c r="DK26" i="21" s="1"/>
  <c r="DK27" i="21"/>
  <c r="DL23" i="21" s="1"/>
  <c r="AH994" i="5"/>
  <c r="AH984" i="5"/>
  <c r="AH986" i="5" s="1"/>
  <c r="AH1045" i="5" s="1"/>
  <c r="AJ796" i="5"/>
  <c r="DA82" i="21"/>
  <c r="DA105" i="21" s="1"/>
  <c r="DA107" i="21" s="1"/>
  <c r="DA83" i="21"/>
  <c r="DA106" i="21" s="1"/>
  <c r="DA81" i="21"/>
  <c r="DA96" i="21" s="1"/>
  <c r="DJ52" i="21"/>
  <c r="DJ56" i="21"/>
  <c r="DK50" i="21" s="1"/>
  <c r="CE741" i="5"/>
  <c r="CE744" i="5" s="1"/>
  <c r="CE746" i="5" s="1"/>
  <c r="CE731" i="5"/>
  <c r="G66" i="18"/>
  <c r="AE19" i="18"/>
  <c r="AH824" i="5"/>
  <c r="AH859" i="5" s="1"/>
  <c r="AH819" i="5"/>
  <c r="CF1056" i="5"/>
  <c r="CF1058" i="5" s="1"/>
  <c r="DJ72" i="21"/>
  <c r="DK65" i="21" s="1"/>
  <c r="DJ67" i="21"/>
  <c r="AJ20" i="21"/>
  <c r="AJ24" i="21" s="1"/>
  <c r="AJ104" i="21" s="1"/>
  <c r="AJ107" i="21" s="1"/>
  <c r="DE60" i="21"/>
  <c r="DE70" i="21"/>
  <c r="DE59" i="21"/>
  <c r="DE58" i="21"/>
  <c r="DE62" i="21" s="1"/>
  <c r="AE21" i="18"/>
  <c r="G71" i="18" s="1"/>
  <c r="AG748" i="5"/>
  <c r="AG747" i="5"/>
  <c r="DG54" i="21"/>
  <c r="DG69" i="21"/>
  <c r="DG44" i="21"/>
  <c r="DG45" i="21"/>
  <c r="DG43" i="21"/>
  <c r="DG118" i="21"/>
  <c r="DC62" i="21"/>
  <c r="DC71" i="21" s="1"/>
  <c r="DF47" i="21"/>
  <c r="DJ38" i="21"/>
  <c r="DJ41" i="21"/>
  <c r="DK36" i="21" s="1"/>
  <c r="I161" i="18"/>
  <c r="CC12" i="18"/>
  <c r="DI33" i="21"/>
  <c r="CF852" i="5"/>
  <c r="CF858" i="5"/>
  <c r="DH40" i="21"/>
  <c r="AH76" i="21"/>
  <c r="AH75" i="21"/>
  <c r="AH74" i="21"/>
  <c r="AI55" i="21" l="1"/>
  <c r="AI60" i="21" s="1"/>
  <c r="DC76" i="21"/>
  <c r="DC75" i="21"/>
  <c r="DC74" i="21"/>
  <c r="DC78" i="21" s="1"/>
  <c r="DC120" i="21"/>
  <c r="DD75" i="21"/>
  <c r="DD76" i="21"/>
  <c r="DD74" i="21"/>
  <c r="AH998" i="5"/>
  <c r="AH1015" i="5" s="1"/>
  <c r="AH1017" i="5" s="1"/>
  <c r="AI1007" i="5"/>
  <c r="DD120" i="21"/>
  <c r="DK68" i="21"/>
  <c r="DK53" i="21"/>
  <c r="DK39" i="21"/>
  <c r="DK31" i="21"/>
  <c r="DK30" i="21"/>
  <c r="DK29" i="21"/>
  <c r="DK117" i="21"/>
  <c r="AF11" i="18"/>
  <c r="AH722" i="5"/>
  <c r="AH725" i="5"/>
  <c r="DE71" i="21"/>
  <c r="DG47" i="21"/>
  <c r="AI815" i="5"/>
  <c r="AH825" i="5"/>
  <c r="AH860" i="5" s="1"/>
  <c r="DJ33" i="21"/>
  <c r="DA85" i="21"/>
  <c r="DK72" i="21"/>
  <c r="DL65" i="21" s="1"/>
  <c r="DK67" i="21"/>
  <c r="DK38" i="21"/>
  <c r="DK41" i="21"/>
  <c r="DL36" i="21" s="1"/>
  <c r="AG754" i="5"/>
  <c r="G69" i="18"/>
  <c r="AE22" i="18"/>
  <c r="G72" i="18" s="1"/>
  <c r="DN1043" i="5"/>
  <c r="DM1049" i="5"/>
  <c r="I162" i="18"/>
  <c r="CC16" i="18"/>
  <c r="DB85" i="21"/>
  <c r="AJ66" i="21"/>
  <c r="AJ51" i="21"/>
  <c r="AJ37" i="21"/>
  <c r="AJ26" i="21"/>
  <c r="DL25" i="21"/>
  <c r="DL26" i="21" s="1"/>
  <c r="DL27" i="21"/>
  <c r="DM23" i="21" s="1"/>
  <c r="DH44" i="21"/>
  <c r="DH54" i="21"/>
  <c r="DH45" i="21"/>
  <c r="DH69" i="21"/>
  <c r="DH43" i="21"/>
  <c r="DH118" i="21"/>
  <c r="DK52" i="21"/>
  <c r="DK56" i="21"/>
  <c r="DL50" i="21" s="1"/>
  <c r="CF983" i="5"/>
  <c r="CF719" i="5"/>
  <c r="AJ797" i="5"/>
  <c r="DF55" i="21"/>
  <c r="AH78" i="21"/>
  <c r="CF859" i="5"/>
  <c r="CF853" i="5"/>
  <c r="CC21" i="18"/>
  <c r="I171" i="18" s="1"/>
  <c r="CE747" i="5"/>
  <c r="CE748" i="5"/>
  <c r="DI40" i="21"/>
  <c r="AI59" i="21" l="1"/>
  <c r="AI70" i="21"/>
  <c r="AI119" i="21"/>
  <c r="AI58" i="21"/>
  <c r="AI62" i="21" s="1"/>
  <c r="DL68" i="21"/>
  <c r="DL53" i="21"/>
  <c r="DL39" i="21"/>
  <c r="DL31" i="21"/>
  <c r="DL30" i="21"/>
  <c r="DL29" i="21"/>
  <c r="DL117" i="21"/>
  <c r="DJ40" i="21"/>
  <c r="AH741" i="5"/>
  <c r="AH731" i="5"/>
  <c r="AH740" i="5" s="1"/>
  <c r="AI7" i="14"/>
  <c r="AH761" i="5"/>
  <c r="AI5" i="14" s="1"/>
  <c r="AI6" i="14" s="1"/>
  <c r="AH724" i="5"/>
  <c r="H61" i="18"/>
  <c r="AF12" i="18"/>
  <c r="AI1016" i="5"/>
  <c r="AH1022" i="5"/>
  <c r="AH1024" i="5" s="1"/>
  <c r="AH1033" i="5" s="1"/>
  <c r="AH1051" i="5" s="1"/>
  <c r="DI69" i="21"/>
  <c r="DI54" i="21"/>
  <c r="DI44" i="21"/>
  <c r="DI45" i="21"/>
  <c r="DI43" i="21"/>
  <c r="DI118" i="21"/>
  <c r="AI817" i="5"/>
  <c r="AI823" i="5" s="1"/>
  <c r="AI858" i="5" s="1"/>
  <c r="AI816" i="5"/>
  <c r="AI821" i="5"/>
  <c r="AI856" i="5" s="1"/>
  <c r="DD78" i="21"/>
  <c r="AJ798" i="5"/>
  <c r="DL72" i="21"/>
  <c r="DM65" i="21" s="1"/>
  <c r="DL67" i="21"/>
  <c r="DK33" i="21"/>
  <c r="AJ53" i="21"/>
  <c r="AJ68" i="21"/>
  <c r="AJ39" i="21"/>
  <c r="AJ31" i="21"/>
  <c r="AJ30" i="21"/>
  <c r="DH47" i="21"/>
  <c r="DF60" i="21"/>
  <c r="DF59" i="21"/>
  <c r="DF70" i="21"/>
  <c r="DF58" i="21"/>
  <c r="DF119" i="21"/>
  <c r="AK18" i="21"/>
  <c r="AG1057" i="5"/>
  <c r="AG1058" i="5" s="1"/>
  <c r="AG756" i="5"/>
  <c r="AG766" i="5" s="1"/>
  <c r="CG8" i="14"/>
  <c r="CF721" i="5"/>
  <c r="DL41" i="21"/>
  <c r="DM36" i="21" s="1"/>
  <c r="DL38" i="21"/>
  <c r="CF994" i="5"/>
  <c r="CF984" i="5"/>
  <c r="CF986" i="5" s="1"/>
  <c r="DG55" i="21"/>
  <c r="AJ117" i="21"/>
  <c r="DC83" i="21"/>
  <c r="DC106" i="21" s="1"/>
  <c r="DC82" i="21"/>
  <c r="DC105" i="21" s="1"/>
  <c r="DC107" i="21" s="1"/>
  <c r="DC81" i="21"/>
  <c r="DC96" i="21" s="1"/>
  <c r="CG849" i="5"/>
  <c r="CF860" i="5"/>
  <c r="DL56" i="21"/>
  <c r="DM50" i="21" s="1"/>
  <c r="DL52" i="21"/>
  <c r="AJ29" i="21"/>
  <c r="DM25" i="21"/>
  <c r="DM26" i="21" s="1"/>
  <c r="DM27" i="21"/>
  <c r="DN23" i="21" s="1"/>
  <c r="I166" i="18"/>
  <c r="CC19" i="18"/>
  <c r="DE75" i="21"/>
  <c r="DE76" i="21"/>
  <c r="DE74" i="21"/>
  <c r="DO1043" i="5"/>
  <c r="DN1049" i="5"/>
  <c r="AH83" i="21"/>
  <c r="AH106" i="21" s="1"/>
  <c r="AH82" i="21"/>
  <c r="AH105" i="21" s="1"/>
  <c r="AH81" i="21"/>
  <c r="AH96" i="21" s="1"/>
  <c r="DE120" i="21"/>
  <c r="AI1056" i="5"/>
  <c r="AI1013" i="5"/>
  <c r="AI1046" i="5"/>
  <c r="AI71" i="21" l="1"/>
  <c r="AI74" i="21" s="1"/>
  <c r="AI78" i="21" s="1"/>
  <c r="AH85" i="21"/>
  <c r="DM68" i="21"/>
  <c r="DM53" i="21"/>
  <c r="DM39" i="21"/>
  <c r="DM31" i="21"/>
  <c r="DM30" i="21"/>
  <c r="DM117" i="21"/>
  <c r="DM29" i="21"/>
  <c r="DN25" i="21"/>
  <c r="DN26" i="21" s="1"/>
  <c r="DN27" i="21"/>
  <c r="DO23" i="21" s="1"/>
  <c r="CF761" i="5"/>
  <c r="CG5" i="14" s="1"/>
  <c r="CG6" i="14" s="1"/>
  <c r="CF724" i="5"/>
  <c r="DG70" i="21"/>
  <c r="DG59" i="21"/>
  <c r="DG60" i="21"/>
  <c r="DG58" i="21"/>
  <c r="DG119" i="21"/>
  <c r="AH737" i="5"/>
  <c r="AF15" i="18" s="1"/>
  <c r="H65" i="18" s="1"/>
  <c r="CG851" i="5"/>
  <c r="CG856" i="5"/>
  <c r="CF1008" i="5"/>
  <c r="CD11" i="18"/>
  <c r="CF722" i="5"/>
  <c r="CG7" i="14" s="1"/>
  <c r="CF725" i="5"/>
  <c r="DD83" i="21"/>
  <c r="DD106" i="21" s="1"/>
  <c r="DD82" i="21"/>
  <c r="DD105" i="21" s="1"/>
  <c r="DD107" i="21" s="1"/>
  <c r="DD81" i="21"/>
  <c r="DD96" i="21" s="1"/>
  <c r="AH744" i="5"/>
  <c r="AH746" i="5" s="1"/>
  <c r="AH757" i="5"/>
  <c r="CF998" i="5"/>
  <c r="CG1007" i="5"/>
  <c r="DJ69" i="21"/>
  <c r="DJ54" i="21"/>
  <c r="DJ45" i="21"/>
  <c r="DJ44" i="21"/>
  <c r="DJ43" i="21"/>
  <c r="DJ118" i="21"/>
  <c r="H62" i="18"/>
  <c r="AF16" i="18"/>
  <c r="AJ33" i="21"/>
  <c r="DP1043" i="5"/>
  <c r="DO1049" i="5"/>
  <c r="AI818" i="5"/>
  <c r="AI822" i="5"/>
  <c r="AI857" i="5" s="1"/>
  <c r="DE78" i="21"/>
  <c r="AG767" i="5"/>
  <c r="AG755" i="5"/>
  <c r="AI983" i="5"/>
  <c r="AI719" i="5"/>
  <c r="DC85" i="21"/>
  <c r="DK40" i="21"/>
  <c r="DL33" i="21"/>
  <c r="AK89" i="21"/>
  <c r="AK16" i="21"/>
  <c r="AK17" i="21"/>
  <c r="DI47" i="21"/>
  <c r="DI55" i="21" s="1"/>
  <c r="DM41" i="21"/>
  <c r="DN36" i="21" s="1"/>
  <c r="DM38" i="21"/>
  <c r="I169" i="18"/>
  <c r="CC22" i="18"/>
  <c r="I172" i="18" s="1"/>
  <c r="DM67" i="21"/>
  <c r="DM72" i="21"/>
  <c r="DN65" i="21" s="1"/>
  <c r="DM56" i="21"/>
  <c r="DN50" i="21" s="1"/>
  <c r="DM52" i="21"/>
  <c r="DH55" i="21"/>
  <c r="DF62" i="21"/>
  <c r="AK794" i="5"/>
  <c r="AI120" i="21" l="1"/>
  <c r="AI75" i="21"/>
  <c r="AI76" i="21"/>
  <c r="J161" i="18"/>
  <c r="CD12" i="18"/>
  <c r="CF1013" i="5"/>
  <c r="CF1015" i="5" s="1"/>
  <c r="DG62" i="21"/>
  <c r="AF21" i="18"/>
  <c r="H71" i="18" s="1"/>
  <c r="AH747" i="5"/>
  <c r="AH748" i="5"/>
  <c r="DI70" i="21"/>
  <c r="DI59" i="21"/>
  <c r="DI60" i="21"/>
  <c r="DI58" i="21"/>
  <c r="DI62" i="21" s="1"/>
  <c r="AI824" i="5"/>
  <c r="AI859" i="5" s="1"/>
  <c r="AI819" i="5"/>
  <c r="CG858" i="5"/>
  <c r="CG852" i="5"/>
  <c r="DN56" i="21"/>
  <c r="DO50" i="21" s="1"/>
  <c r="DN52" i="21"/>
  <c r="DK69" i="21"/>
  <c r="DK54" i="21"/>
  <c r="DK45" i="21"/>
  <c r="DK44" i="21"/>
  <c r="DK43" i="21"/>
  <c r="DK118" i="21"/>
  <c r="DI119" i="21"/>
  <c r="DM33" i="21"/>
  <c r="DN72" i="21"/>
  <c r="DO65" i="21" s="1"/>
  <c r="DN67" i="21"/>
  <c r="DD85" i="21"/>
  <c r="DE82" i="21"/>
  <c r="DE105" i="21" s="1"/>
  <c r="DE107" i="21" s="1"/>
  <c r="DE83" i="21"/>
  <c r="DE106" i="21" s="1"/>
  <c r="DE81" i="21"/>
  <c r="DE96" i="21" s="1"/>
  <c r="AK796" i="5"/>
  <c r="AJ8" i="14"/>
  <c r="AI721" i="5"/>
  <c r="AI994" i="5"/>
  <c r="AI984" i="5"/>
  <c r="AI986" i="5" s="1"/>
  <c r="AI1045" i="5" s="1"/>
  <c r="AJ40" i="21"/>
  <c r="DO27" i="21"/>
  <c r="DP23" i="21" s="1"/>
  <c r="DO25" i="21"/>
  <c r="DO26" i="21" s="1"/>
  <c r="DQ1043" i="5"/>
  <c r="DP1049" i="5"/>
  <c r="DH70" i="21"/>
  <c r="DH59" i="21"/>
  <c r="DH60" i="21"/>
  <c r="DH58" i="21"/>
  <c r="DH119" i="21"/>
  <c r="AK20" i="21"/>
  <c r="AK24" i="21" s="1"/>
  <c r="H66" i="18"/>
  <c r="AF19" i="18"/>
  <c r="CG1056" i="5"/>
  <c r="CG1058" i="5" s="1"/>
  <c r="CF741" i="5"/>
  <c r="CF744" i="5" s="1"/>
  <c r="CF746" i="5" s="1"/>
  <c r="CF731" i="5"/>
  <c r="DN53" i="21"/>
  <c r="DN39" i="21"/>
  <c r="DN68" i="21"/>
  <c r="DN30" i="21"/>
  <c r="DN31" i="21"/>
  <c r="DN117" i="21"/>
  <c r="DN29" i="21"/>
  <c r="DJ47" i="21"/>
  <c r="DJ55" i="21" s="1"/>
  <c r="AI83" i="21"/>
  <c r="AI82" i="21"/>
  <c r="AI81" i="21"/>
  <c r="AI85" i="21" s="1"/>
  <c r="DN41" i="21"/>
  <c r="DO36" i="21" s="1"/>
  <c r="DN38" i="21"/>
  <c r="DF71" i="21"/>
  <c r="DL40" i="21"/>
  <c r="AI106" i="21" l="1"/>
  <c r="AI105" i="21"/>
  <c r="DJ70" i="21"/>
  <c r="DJ60" i="21"/>
  <c r="DJ59" i="21"/>
  <c r="DJ58" i="21"/>
  <c r="DJ62" i="21" s="1"/>
  <c r="DJ119" i="21"/>
  <c r="AG11" i="18"/>
  <c r="AI722" i="5"/>
  <c r="AI725" i="5"/>
  <c r="DO72" i="21"/>
  <c r="DP65" i="21" s="1"/>
  <c r="DO67" i="21"/>
  <c r="DK47" i="21"/>
  <c r="DK55" i="21" s="1"/>
  <c r="DK119" i="21" s="1"/>
  <c r="AJ815" i="5"/>
  <c r="AI825" i="5"/>
  <c r="AI860" i="5" s="1"/>
  <c r="AK797" i="5"/>
  <c r="DR1043" i="5"/>
  <c r="DQ1049" i="5"/>
  <c r="DN33" i="21"/>
  <c r="DF75" i="21"/>
  <c r="DF76" i="21"/>
  <c r="DF74" i="21"/>
  <c r="DF120" i="21"/>
  <c r="AK66" i="21"/>
  <c r="AK51" i="21"/>
  <c r="AK37" i="21"/>
  <c r="AK26" i="21"/>
  <c r="AK104" i="21"/>
  <c r="AK107" i="21" s="1"/>
  <c r="AI96" i="21"/>
  <c r="H69" i="18"/>
  <c r="AF22" i="18"/>
  <c r="H72" i="18" s="1"/>
  <c r="DO41" i="21"/>
  <c r="DP36" i="21" s="1"/>
  <c r="DO38" i="21"/>
  <c r="DP25" i="21"/>
  <c r="DP26" i="21" s="1"/>
  <c r="DP27" i="21"/>
  <c r="DQ23" i="21" s="1"/>
  <c r="DM40" i="21"/>
  <c r="DH62" i="21"/>
  <c r="DH71" i="21" s="1"/>
  <c r="DI71" i="21"/>
  <c r="DI120" i="21" s="1"/>
  <c r="AJ69" i="21"/>
  <c r="AJ54" i="21"/>
  <c r="AJ45" i="21"/>
  <c r="AJ44" i="21"/>
  <c r="AJ43" i="21"/>
  <c r="AJ118" i="21"/>
  <c r="DG71" i="21"/>
  <c r="DL69" i="21"/>
  <c r="DL54" i="21"/>
  <c r="DL44" i="21"/>
  <c r="DL45" i="21"/>
  <c r="DL43" i="21"/>
  <c r="DL118" i="21"/>
  <c r="DO53" i="21"/>
  <c r="DO68" i="21"/>
  <c r="DO39" i="21"/>
  <c r="DO30" i="21"/>
  <c r="DO31" i="21"/>
  <c r="DO29" i="21"/>
  <c r="DO117" i="21"/>
  <c r="DE85" i="21"/>
  <c r="DO56" i="21"/>
  <c r="DP50" i="21" s="1"/>
  <c r="DO52" i="21"/>
  <c r="J162" i="18"/>
  <c r="CD16" i="18"/>
  <c r="CD21" i="18"/>
  <c r="J171" i="18" s="1"/>
  <c r="CF747" i="5"/>
  <c r="CF748" i="5"/>
  <c r="AI998" i="5"/>
  <c r="AI1015" i="5" s="1"/>
  <c r="AI1017" i="5" s="1"/>
  <c r="AJ1007" i="5"/>
  <c r="CG859" i="5"/>
  <c r="CG853" i="5"/>
  <c r="AH754" i="5"/>
  <c r="CG983" i="5"/>
  <c r="CG719" i="5"/>
  <c r="DP68" i="21" l="1"/>
  <c r="DP53" i="21"/>
  <c r="DP30" i="21"/>
  <c r="DP39" i="21"/>
  <c r="DP31" i="21"/>
  <c r="DP117" i="21"/>
  <c r="DP29" i="21"/>
  <c r="DH76" i="21"/>
  <c r="DH75" i="21"/>
  <c r="DH74" i="21"/>
  <c r="DH78" i="21" s="1"/>
  <c r="DO33" i="21"/>
  <c r="DG76" i="21"/>
  <c r="DG75" i="21"/>
  <c r="DG74" i="21"/>
  <c r="DG120" i="21"/>
  <c r="AK68" i="21"/>
  <c r="AK53" i="21"/>
  <c r="AK39" i="21"/>
  <c r="AK31" i="21"/>
  <c r="AK30" i="21"/>
  <c r="DP72" i="21"/>
  <c r="DQ65" i="21" s="1"/>
  <c r="DP67" i="21"/>
  <c r="DP41" i="21"/>
  <c r="DQ36" i="21" s="1"/>
  <c r="DP38" i="21"/>
  <c r="AK29" i="21"/>
  <c r="AI741" i="5"/>
  <c r="AI731" i="5"/>
  <c r="AI740" i="5" s="1"/>
  <c r="AJ47" i="21"/>
  <c r="AJ55" i="21" s="1"/>
  <c r="J166" i="18"/>
  <c r="CD19" i="18"/>
  <c r="AJ7" i="14"/>
  <c r="AK798" i="5"/>
  <c r="I61" i="18"/>
  <c r="AG12" i="18"/>
  <c r="AL18" i="21"/>
  <c r="AH1057" i="5"/>
  <c r="AH1058" i="5" s="1"/>
  <c r="AH756" i="5"/>
  <c r="AH766" i="5" s="1"/>
  <c r="DR1049" i="5"/>
  <c r="DS1043" i="5"/>
  <c r="CH849" i="5"/>
  <c r="CG860" i="5"/>
  <c r="DL47" i="21"/>
  <c r="DM54" i="21"/>
  <c r="DM44" i="21"/>
  <c r="DM69" i="21"/>
  <c r="DM45" i="21"/>
  <c r="DM43" i="21"/>
  <c r="DM118" i="21"/>
  <c r="AI1022" i="5"/>
  <c r="AI1024" i="5" s="1"/>
  <c r="AI1033" i="5" s="1"/>
  <c r="AI1051" i="5" s="1"/>
  <c r="AJ1016" i="5"/>
  <c r="DP52" i="21"/>
  <c r="DP56" i="21"/>
  <c r="DQ50" i="21" s="1"/>
  <c r="DF78" i="21"/>
  <c r="AI761" i="5"/>
  <c r="AJ5" i="14" s="1"/>
  <c r="AJ6" i="14" s="1"/>
  <c r="AI724" i="5"/>
  <c r="AJ1046" i="5"/>
  <c r="AJ1056" i="5"/>
  <c r="AJ1013" i="5"/>
  <c r="AK117" i="21"/>
  <c r="AJ817" i="5"/>
  <c r="AJ823" i="5" s="1"/>
  <c r="AJ858" i="5" s="1"/>
  <c r="AJ816" i="5"/>
  <c r="AJ821" i="5"/>
  <c r="AJ856" i="5" s="1"/>
  <c r="CH8" i="14"/>
  <c r="CG721" i="5"/>
  <c r="DI76" i="21"/>
  <c r="DI75" i="21"/>
  <c r="DI74" i="21"/>
  <c r="DQ25" i="21"/>
  <c r="DQ26" i="21" s="1"/>
  <c r="DQ27" i="21"/>
  <c r="DR23" i="21" s="1"/>
  <c r="DK70" i="21"/>
  <c r="DK60" i="21"/>
  <c r="DK59" i="21"/>
  <c r="DK58" i="21"/>
  <c r="DK62" i="21" s="1"/>
  <c r="DJ71" i="21"/>
  <c r="DJ120" i="21" s="1"/>
  <c r="CG994" i="5"/>
  <c r="CG984" i="5"/>
  <c r="CG986" i="5" s="1"/>
  <c r="DH120" i="21"/>
  <c r="DN40" i="21"/>
  <c r="DQ68" i="21" l="1"/>
  <c r="DQ53" i="21"/>
  <c r="DQ39" i="21"/>
  <c r="DQ31" i="21"/>
  <c r="DQ30" i="21"/>
  <c r="DQ29" i="21"/>
  <c r="DQ117" i="21"/>
  <c r="AI737" i="5"/>
  <c r="AG15" i="18" s="1"/>
  <c r="I65" i="18" s="1"/>
  <c r="AI744" i="5"/>
  <c r="AI746" i="5" s="1"/>
  <c r="AI757" i="5"/>
  <c r="AK33" i="21"/>
  <c r="AK40" i="21" s="1"/>
  <c r="DH83" i="21"/>
  <c r="DH106" i="21" s="1"/>
  <c r="DH82" i="21"/>
  <c r="DH105" i="21" s="1"/>
  <c r="DH107" i="21" s="1"/>
  <c r="DH81" i="21"/>
  <c r="DH96" i="21" s="1"/>
  <c r="DQ41" i="21"/>
  <c r="DR36" i="21" s="1"/>
  <c r="DQ38" i="21"/>
  <c r="CG761" i="5"/>
  <c r="CH5" i="14" s="1"/>
  <c r="CH6" i="14" s="1"/>
  <c r="CG724" i="5"/>
  <c r="DP33" i="21"/>
  <c r="DP40" i="21" s="1"/>
  <c r="CE11" i="18"/>
  <c r="CG722" i="5"/>
  <c r="CH7" i="14" s="1"/>
  <c r="CG725" i="5"/>
  <c r="CH851" i="5"/>
  <c r="CH856" i="5"/>
  <c r="CG1008" i="5"/>
  <c r="DK71" i="21"/>
  <c r="DK120" i="21" s="1"/>
  <c r="DS1049" i="5"/>
  <c r="DT1043" i="5"/>
  <c r="DG78" i="21"/>
  <c r="DN69" i="21"/>
  <c r="DN54" i="21"/>
  <c r="DN45" i="21"/>
  <c r="DN44" i="21"/>
  <c r="DN43" i="21"/>
  <c r="DN118" i="21"/>
  <c r="AJ818" i="5"/>
  <c r="AJ822" i="5"/>
  <c r="AJ857" i="5" s="1"/>
  <c r="AJ70" i="21"/>
  <c r="AJ60" i="21"/>
  <c r="AJ59" i="21"/>
  <c r="AJ58" i="21"/>
  <c r="J169" i="18"/>
  <c r="CD22" i="18"/>
  <c r="J172" i="18" s="1"/>
  <c r="DQ52" i="21"/>
  <c r="DQ56" i="21"/>
  <c r="DR50" i="21" s="1"/>
  <c r="CG998" i="5"/>
  <c r="CH1007" i="5"/>
  <c r="DR27" i="21"/>
  <c r="DS23" i="21" s="1"/>
  <c r="DR25" i="21"/>
  <c r="DR26" i="21" s="1"/>
  <c r="AJ983" i="5"/>
  <c r="AJ719" i="5"/>
  <c r="AH767" i="5"/>
  <c r="AH755" i="5"/>
  <c r="AJ119" i="21"/>
  <c r="DJ75" i="21"/>
  <c r="DJ76" i="21"/>
  <c r="DJ74" i="21"/>
  <c r="I62" i="18"/>
  <c r="AG16" i="18"/>
  <c r="DL55" i="21"/>
  <c r="DF83" i="21"/>
  <c r="DF106" i="21" s="1"/>
  <c r="DF82" i="21"/>
  <c r="DF105" i="21" s="1"/>
  <c r="DF107" i="21" s="1"/>
  <c r="DF81" i="21"/>
  <c r="DF96" i="21" s="1"/>
  <c r="DM47" i="21"/>
  <c r="DM55" i="21" s="1"/>
  <c r="DM119" i="21" s="1"/>
  <c r="DQ72" i="21"/>
  <c r="DR65" i="21" s="1"/>
  <c r="DQ67" i="21"/>
  <c r="DO40" i="21"/>
  <c r="DI78" i="21"/>
  <c r="AL89" i="21"/>
  <c r="AL17" i="21"/>
  <c r="AL16" i="21"/>
  <c r="DF85" i="21" l="1"/>
  <c r="DH85" i="21"/>
  <c r="DR68" i="21"/>
  <c r="DR53" i="21"/>
  <c r="DR39" i="21"/>
  <c r="DR31" i="21"/>
  <c r="DR30" i="21"/>
  <c r="DR117" i="21"/>
  <c r="DR29" i="21"/>
  <c r="CG1013" i="5"/>
  <c r="CG1015" i="5" s="1"/>
  <c r="DL70" i="21"/>
  <c r="DL60" i="21"/>
  <c r="DL59" i="21"/>
  <c r="DL58" i="21"/>
  <c r="DL119" i="21"/>
  <c r="AJ994" i="5"/>
  <c r="AJ984" i="5"/>
  <c r="AJ986" i="5" s="1"/>
  <c r="AJ1045" i="5" s="1"/>
  <c r="DM70" i="21"/>
  <c r="DM59" i="21"/>
  <c r="DM60" i="21"/>
  <c r="DM58" i="21"/>
  <c r="DM62" i="21" s="1"/>
  <c r="AK69" i="21"/>
  <c r="AK54" i="21"/>
  <c r="AK45" i="21"/>
  <c r="AK44" i="21"/>
  <c r="AK43" i="21"/>
  <c r="AK47" i="21" s="1"/>
  <c r="I66" i="18"/>
  <c r="AG19" i="18"/>
  <c r="DG82" i="21"/>
  <c r="DG105" i="21" s="1"/>
  <c r="DG107" i="21" s="1"/>
  <c r="DG83" i="21"/>
  <c r="DG106" i="21" s="1"/>
  <c r="DG81" i="21"/>
  <c r="DG96" i="21" s="1"/>
  <c r="DP69" i="21"/>
  <c r="DP54" i="21"/>
  <c r="DP45" i="21"/>
  <c r="DP44" i="21"/>
  <c r="DP43" i="21"/>
  <c r="CH852" i="5"/>
  <c r="CH858" i="5"/>
  <c r="DQ33" i="21"/>
  <c r="DO69" i="21"/>
  <c r="DO54" i="21"/>
  <c r="DO45" i="21"/>
  <c r="DO44" i="21"/>
  <c r="DO43" i="21"/>
  <c r="DO118" i="21"/>
  <c r="DJ78" i="21"/>
  <c r="AL20" i="21"/>
  <c r="AL24" i="21" s="1"/>
  <c r="AL104" i="21" s="1"/>
  <c r="AL107" i="21" s="1"/>
  <c r="AJ62" i="21"/>
  <c r="AJ71" i="21" s="1"/>
  <c r="AJ824" i="5"/>
  <c r="AJ859" i="5" s="1"/>
  <c r="AJ819" i="5"/>
  <c r="DT1049" i="5"/>
  <c r="DU1043" i="5"/>
  <c r="DU1049" i="5" s="1"/>
  <c r="CG741" i="5"/>
  <c r="CG744" i="5" s="1"/>
  <c r="CG746" i="5" s="1"/>
  <c r="CG731" i="5"/>
  <c r="CH1056" i="5"/>
  <c r="CH1058" i="5" s="1"/>
  <c r="DR41" i="21"/>
  <c r="DS36" i="21" s="1"/>
  <c r="DR38" i="21"/>
  <c r="DW1017" i="5"/>
  <c r="DP118" i="21"/>
  <c r="DN47" i="21"/>
  <c r="AK118" i="21"/>
  <c r="K161" i="18"/>
  <c r="CE12" i="18"/>
  <c r="AK8" i="14"/>
  <c r="AJ721" i="5"/>
  <c r="DR56" i="21"/>
  <c r="DS50" i="21" s="1"/>
  <c r="DR52" i="21"/>
  <c r="DR72" i="21"/>
  <c r="DS65" i="21" s="1"/>
  <c r="DR67" i="21"/>
  <c r="DS27" i="21"/>
  <c r="DT23" i="21" s="1"/>
  <c r="DS25" i="21"/>
  <c r="DS26" i="21" s="1"/>
  <c r="DI83" i="21"/>
  <c r="DI106" i="21" s="1"/>
  <c r="DI82" i="21"/>
  <c r="DI105" i="21" s="1"/>
  <c r="DI107" i="21" s="1"/>
  <c r="DI81" i="21"/>
  <c r="DI96" i="21" s="1"/>
  <c r="DK76" i="21"/>
  <c r="DK75" i="21"/>
  <c r="DK74" i="21"/>
  <c r="AG21" i="18"/>
  <c r="I71" i="18" s="1"/>
  <c r="AI747" i="5"/>
  <c r="AI748" i="5"/>
  <c r="DG85" i="21" l="1"/>
  <c r="AJ75" i="21"/>
  <c r="AJ76" i="21"/>
  <c r="AJ74" i="21"/>
  <c r="AJ78" i="21" s="1"/>
  <c r="AJ120" i="21"/>
  <c r="CH983" i="5"/>
  <c r="CH719" i="5"/>
  <c r="DR33" i="21"/>
  <c r="DR40" i="21" s="1"/>
  <c r="DR118" i="21" s="1"/>
  <c r="AL66" i="21"/>
  <c r="AL37" i="21"/>
  <c r="AL51" i="21"/>
  <c r="AL26" i="21"/>
  <c r="CH859" i="5"/>
  <c r="CH853" i="5"/>
  <c r="I69" i="18"/>
  <c r="AG22" i="18"/>
  <c r="I72" i="18" s="1"/>
  <c r="DM71" i="21"/>
  <c r="DJ83" i="21"/>
  <c r="DJ106" i="21" s="1"/>
  <c r="DJ82" i="21"/>
  <c r="DJ105" i="21" s="1"/>
  <c r="DJ107" i="21" s="1"/>
  <c r="DJ81" i="21"/>
  <c r="DJ96" i="21" s="1"/>
  <c r="AI754" i="5"/>
  <c r="DS41" i="21"/>
  <c r="DT36" i="21" s="1"/>
  <c r="DS38" i="21"/>
  <c r="CE21" i="18"/>
  <c r="K171" i="18" s="1"/>
  <c r="CG748" i="5"/>
  <c r="CG747" i="5"/>
  <c r="DO47" i="21"/>
  <c r="AJ998" i="5"/>
  <c r="AJ1015" i="5" s="1"/>
  <c r="AJ1017" i="5" s="1"/>
  <c r="AK1007" i="5"/>
  <c r="DL62" i="21"/>
  <c r="DT27" i="21"/>
  <c r="DU23" i="21" s="1"/>
  <c r="DT25" i="21"/>
  <c r="DT26" i="21" s="1"/>
  <c r="DK78" i="21"/>
  <c r="K162" i="18"/>
  <c r="CE16" i="18"/>
  <c r="DS67" i="21"/>
  <c r="DS72" i="21"/>
  <c r="DT65" i="21" s="1"/>
  <c r="DN55" i="21"/>
  <c r="AH11" i="18"/>
  <c r="AJ722" i="5"/>
  <c r="AJ725" i="5"/>
  <c r="DP47" i="21"/>
  <c r="DP55" i="21" s="1"/>
  <c r="DP119" i="21" s="1"/>
  <c r="AK815" i="5"/>
  <c r="AJ825" i="5"/>
  <c r="AJ860" i="5" s="1"/>
  <c r="AK55" i="21"/>
  <c r="AK119" i="21" s="1"/>
  <c r="DI85" i="21"/>
  <c r="DS56" i="21"/>
  <c r="DT50" i="21" s="1"/>
  <c r="DS52" i="21"/>
  <c r="DS68" i="21"/>
  <c r="DS53" i="21"/>
  <c r="DS39" i="21"/>
  <c r="DS31" i="21"/>
  <c r="DS30" i="21"/>
  <c r="DS117" i="21"/>
  <c r="DS29" i="21"/>
  <c r="DQ40" i="21"/>
  <c r="DT68" i="21" l="1"/>
  <c r="DT53" i="21"/>
  <c r="DT39" i="21"/>
  <c r="DT31" i="21"/>
  <c r="DT30" i="21"/>
  <c r="DT117" i="21"/>
  <c r="DT29" i="21"/>
  <c r="J61" i="18"/>
  <c r="AH12" i="18"/>
  <c r="CI849" i="5"/>
  <c r="CH860" i="5"/>
  <c r="CI8" i="14"/>
  <c r="CH721" i="5"/>
  <c r="AK7" i="14"/>
  <c r="K166" i="18"/>
  <c r="CE19" i="18"/>
  <c r="CH994" i="5"/>
  <c r="CH984" i="5"/>
  <c r="CH986" i="5" s="1"/>
  <c r="DT52" i="21"/>
  <c r="DT56" i="21"/>
  <c r="DU50" i="21" s="1"/>
  <c r="DS33" i="21"/>
  <c r="DS40" i="21" s="1"/>
  <c r="AL68" i="21"/>
  <c r="AL53" i="21"/>
  <c r="AL39" i="21"/>
  <c r="AL31" i="21"/>
  <c r="AL30" i="21"/>
  <c r="DN70" i="21"/>
  <c r="DN59" i="21"/>
  <c r="DN60" i="21"/>
  <c r="DN58" i="21"/>
  <c r="DN119" i="21"/>
  <c r="DP70" i="21"/>
  <c r="DP60" i="21"/>
  <c r="DP59" i="21"/>
  <c r="DP58" i="21"/>
  <c r="DO55" i="21"/>
  <c r="DT67" i="21"/>
  <c r="DT72" i="21"/>
  <c r="DU65" i="21" s="1"/>
  <c r="AL29" i="21"/>
  <c r="AK60" i="21"/>
  <c r="AK70" i="21"/>
  <c r="AK59" i="21"/>
  <c r="AK58" i="21"/>
  <c r="DK83" i="21"/>
  <c r="DK106" i="21" s="1"/>
  <c r="DK82" i="21"/>
  <c r="DK105" i="21" s="1"/>
  <c r="DK107" i="21" s="1"/>
  <c r="DK81" i="21"/>
  <c r="DK96" i="21" s="1"/>
  <c r="DJ85" i="21"/>
  <c r="DR69" i="21"/>
  <c r="DR54" i="21"/>
  <c r="DR45" i="21"/>
  <c r="DR44" i="21"/>
  <c r="DR43" i="21"/>
  <c r="DR47" i="21" s="1"/>
  <c r="AJ761" i="5"/>
  <c r="AK5" i="14" s="1"/>
  <c r="AK6" i="14" s="1"/>
  <c r="AJ724" i="5"/>
  <c r="AK1046" i="5"/>
  <c r="AK1013" i="5"/>
  <c r="AJ82" i="21"/>
  <c r="AJ105" i="21" s="1"/>
  <c r="AJ83" i="21"/>
  <c r="AJ106" i="21" s="1"/>
  <c r="AJ81" i="21"/>
  <c r="AJ96" i="21" s="1"/>
  <c r="AK817" i="5"/>
  <c r="AK823" i="5" s="1"/>
  <c r="AK858" i="5" s="1"/>
  <c r="AK816" i="5"/>
  <c r="AK821" i="5"/>
  <c r="AK856" i="5" s="1"/>
  <c r="DL71" i="21"/>
  <c r="DU27" i="21"/>
  <c r="DV23" i="21" s="1"/>
  <c r="DU25" i="21"/>
  <c r="DU26" i="21" s="1"/>
  <c r="AL117" i="21"/>
  <c r="AM18" i="21"/>
  <c r="AI1057" i="5"/>
  <c r="AI1058" i="5" s="1"/>
  <c r="AI756" i="5"/>
  <c r="AI766" i="5" s="1"/>
  <c r="DQ69" i="21"/>
  <c r="DQ54" i="21"/>
  <c r="DQ45" i="21"/>
  <c r="DQ44" i="21"/>
  <c r="DQ43" i="21"/>
  <c r="DQ118" i="21"/>
  <c r="AJ1022" i="5"/>
  <c r="AJ1024" i="5" s="1"/>
  <c r="AJ1033" i="5" s="1"/>
  <c r="AJ1051" i="5" s="1"/>
  <c r="AK1016" i="5"/>
  <c r="DT41" i="21"/>
  <c r="DU36" i="21" s="1"/>
  <c r="DT38" i="21"/>
  <c r="DM76" i="21"/>
  <c r="DM75" i="21"/>
  <c r="DM74" i="21"/>
  <c r="AJ741" i="5"/>
  <c r="AJ731" i="5"/>
  <c r="AJ740" i="5" s="1"/>
  <c r="DM120" i="21"/>
  <c r="AJ85" i="21" l="1"/>
  <c r="DK85" i="21"/>
  <c r="DU53" i="21"/>
  <c r="DU68" i="21"/>
  <c r="DU39" i="21"/>
  <c r="DU31" i="21"/>
  <c r="DU30" i="21"/>
  <c r="DU117" i="21"/>
  <c r="DU29" i="21"/>
  <c r="DU41" i="21"/>
  <c r="DV36" i="21" s="1"/>
  <c r="DU38" i="21"/>
  <c r="CH998" i="5"/>
  <c r="CI1007" i="5"/>
  <c r="J62" i="18"/>
  <c r="AH16" i="18"/>
  <c r="AM89" i="21"/>
  <c r="AM17" i="21"/>
  <c r="AM16" i="21"/>
  <c r="AK818" i="5"/>
  <c r="AK822" i="5"/>
  <c r="AK857" i="5" s="1"/>
  <c r="DO70" i="21"/>
  <c r="DO60" i="21"/>
  <c r="DO59" i="21"/>
  <c r="DO58" i="21"/>
  <c r="DO119" i="21"/>
  <c r="K169" i="18"/>
  <c r="CE22" i="18"/>
  <c r="K172" i="18" s="1"/>
  <c r="AK983" i="5"/>
  <c r="AK719" i="5"/>
  <c r="DT33" i="21"/>
  <c r="AJ744" i="5"/>
  <c r="AJ746" i="5" s="1"/>
  <c r="AJ757" i="5"/>
  <c r="DQ47" i="21"/>
  <c r="DP62" i="21"/>
  <c r="DR55" i="21"/>
  <c r="DR119" i="21" s="1"/>
  <c r="AK62" i="21"/>
  <c r="DV25" i="21"/>
  <c r="DV26" i="21" s="1"/>
  <c r="DV27" i="21"/>
  <c r="DW23" i="21" s="1"/>
  <c r="DM78" i="21"/>
  <c r="DN62" i="21"/>
  <c r="CF11" i="18"/>
  <c r="CH722" i="5"/>
  <c r="CI7" i="14" s="1"/>
  <c r="CH725" i="5"/>
  <c r="DL76" i="21"/>
  <c r="DL75" i="21"/>
  <c r="DL74" i="21"/>
  <c r="DL120" i="21"/>
  <c r="AL33" i="21"/>
  <c r="AL40" i="21" s="1"/>
  <c r="DU52" i="21"/>
  <c r="DU56" i="21"/>
  <c r="DV50" i="21" s="1"/>
  <c r="DS54" i="21"/>
  <c r="DS69" i="21"/>
  <c r="DS44" i="21"/>
  <c r="DS45" i="21"/>
  <c r="DS43" i="21"/>
  <c r="AJ737" i="5"/>
  <c r="AH15" i="18" s="1"/>
  <c r="J65" i="18" s="1"/>
  <c r="CH724" i="5"/>
  <c r="CH761" i="5"/>
  <c r="CI5" i="14" s="1"/>
  <c r="CI6" i="14" s="1"/>
  <c r="DS118" i="21"/>
  <c r="AI767" i="5"/>
  <c r="AI755" i="5"/>
  <c r="DU72" i="21"/>
  <c r="DV65" i="21" s="1"/>
  <c r="DU67" i="21"/>
  <c r="CI851" i="5"/>
  <c r="CI856" i="5"/>
  <c r="CH1008" i="5"/>
  <c r="DV68" i="21" l="1"/>
  <c r="DV53" i="21"/>
  <c r="DV39" i="21"/>
  <c r="DV31" i="21"/>
  <c r="DV30" i="21"/>
  <c r="DV117" i="21"/>
  <c r="DV29" i="21"/>
  <c r="AL69" i="21"/>
  <c r="AL54" i="21"/>
  <c r="AL44" i="21"/>
  <c r="AL45" i="21"/>
  <c r="AL43" i="21"/>
  <c r="AL47" i="21" s="1"/>
  <c r="AL118" i="21"/>
  <c r="AK824" i="5"/>
  <c r="AK859" i="5" s="1"/>
  <c r="AK819" i="5"/>
  <c r="AK825" i="5" s="1"/>
  <c r="AL8" i="14"/>
  <c r="AK721" i="5"/>
  <c r="AM20" i="21"/>
  <c r="AM24" i="21" s="1"/>
  <c r="AM104" i="21" s="1"/>
  <c r="AM107" i="21" s="1"/>
  <c r="DV38" i="21"/>
  <c r="DV41" i="21"/>
  <c r="DW36" i="21" s="1"/>
  <c r="DL78" i="21"/>
  <c r="AK994" i="5"/>
  <c r="AK984" i="5"/>
  <c r="AK986" i="5" s="1"/>
  <c r="AK1045" i="5" s="1"/>
  <c r="AL1045" i="5" s="1"/>
  <c r="AM1045" i="5" s="1"/>
  <c r="AN1045" i="5" s="1"/>
  <c r="AO1045" i="5" s="1"/>
  <c r="AP1045" i="5" s="1"/>
  <c r="AQ1045" i="5" s="1"/>
  <c r="AR1045" i="5" s="1"/>
  <c r="AS1045" i="5" s="1"/>
  <c r="AT1045" i="5" s="1"/>
  <c r="AU1045" i="5" s="1"/>
  <c r="AV1045" i="5" s="1"/>
  <c r="AW1045" i="5" s="1"/>
  <c r="AX1045" i="5" s="1"/>
  <c r="AY1045" i="5" s="1"/>
  <c r="AZ1045" i="5" s="1"/>
  <c r="BA1045" i="5" s="1"/>
  <c r="BB1045" i="5" s="1"/>
  <c r="BC1045" i="5" s="1"/>
  <c r="BD1045" i="5" s="1"/>
  <c r="BE1045" i="5" s="1"/>
  <c r="BF1045" i="5" s="1"/>
  <c r="BG1045" i="5" s="1"/>
  <c r="BH1045" i="5" s="1"/>
  <c r="BI1045" i="5" s="1"/>
  <c r="BJ1045" i="5" s="1"/>
  <c r="BK1045" i="5" s="1"/>
  <c r="BL1045" i="5" s="1"/>
  <c r="BM1045" i="5" s="1"/>
  <c r="BN1045" i="5" s="1"/>
  <c r="BO1045" i="5" s="1"/>
  <c r="BP1045" i="5" s="1"/>
  <c r="BQ1045" i="5" s="1"/>
  <c r="BR1045" i="5" s="1"/>
  <c r="BS1045" i="5" s="1"/>
  <c r="BT1045" i="5" s="1"/>
  <c r="BU1045" i="5" s="1"/>
  <c r="BV1045" i="5" s="1"/>
  <c r="BW1045" i="5" s="1"/>
  <c r="BX1045" i="5" s="1"/>
  <c r="BY1045" i="5" s="1"/>
  <c r="BZ1045" i="5" s="1"/>
  <c r="CA1045" i="5" s="1"/>
  <c r="CB1045" i="5" s="1"/>
  <c r="CC1045" i="5" s="1"/>
  <c r="CD1045" i="5" s="1"/>
  <c r="CE1045" i="5" s="1"/>
  <c r="CF1045" i="5" s="1"/>
  <c r="CG1045" i="5" s="1"/>
  <c r="CH1045" i="5" s="1"/>
  <c r="CI852" i="5"/>
  <c r="CI858" i="5"/>
  <c r="J66" i="18"/>
  <c r="AH19" i="18"/>
  <c r="DU33" i="21"/>
  <c r="DN71" i="21"/>
  <c r="AH21" i="18"/>
  <c r="J71" i="18" s="1"/>
  <c r="AJ747" i="5"/>
  <c r="AJ748" i="5"/>
  <c r="AK71" i="21"/>
  <c r="CI1056" i="5"/>
  <c r="CI1058" i="5" s="1"/>
  <c r="DR60" i="21"/>
  <c r="DR59" i="21"/>
  <c r="DR70" i="21"/>
  <c r="DR58" i="21"/>
  <c r="DV72" i="21"/>
  <c r="DW65" i="21" s="1"/>
  <c r="DV67" i="21"/>
  <c r="DM82" i="21"/>
  <c r="DM105" i="21" s="1"/>
  <c r="DM107" i="21" s="1"/>
  <c r="DM83" i="21"/>
  <c r="DM106" i="21" s="1"/>
  <c r="DM81" i="21"/>
  <c r="DM96" i="21" s="1"/>
  <c r="DO62" i="21"/>
  <c r="DO71" i="21" s="1"/>
  <c r="DQ55" i="21"/>
  <c r="DV52" i="21"/>
  <c r="DV56" i="21"/>
  <c r="DW50" i="21" s="1"/>
  <c r="DW25" i="21"/>
  <c r="DW26" i="21" s="1"/>
  <c r="DW27" i="21"/>
  <c r="DX23" i="21" s="1"/>
  <c r="CH741" i="5"/>
  <c r="CH744" i="5" s="1"/>
  <c r="CH746" i="5" s="1"/>
  <c r="CH731" i="5"/>
  <c r="DS47" i="21"/>
  <c r="DT40" i="21"/>
  <c r="CH1013" i="5"/>
  <c r="CH1015" i="5" s="1"/>
  <c r="L161" i="18"/>
  <c r="CF12" i="18"/>
  <c r="DP71" i="21"/>
  <c r="DO76" i="21" l="1"/>
  <c r="DO75" i="21"/>
  <c r="DO74" i="21"/>
  <c r="DO78" i="21" s="1"/>
  <c r="DO120" i="21"/>
  <c r="DW68" i="21"/>
  <c r="DW53" i="21"/>
  <c r="DW39" i="21"/>
  <c r="DW31" i="21"/>
  <c r="DW30" i="21"/>
  <c r="DW117" i="21"/>
  <c r="DW29" i="21"/>
  <c r="CI983" i="5"/>
  <c r="CI719" i="5"/>
  <c r="DW38" i="21"/>
  <c r="DW41" i="21"/>
  <c r="DX36" i="21" s="1"/>
  <c r="AL55" i="21"/>
  <c r="AL119" i="21" s="1"/>
  <c r="CI859" i="5"/>
  <c r="CI853" i="5"/>
  <c r="AJ754" i="5"/>
  <c r="AM66" i="21"/>
  <c r="AM37" i="21"/>
  <c r="AM51" i="21"/>
  <c r="AM26" i="21"/>
  <c r="DP75" i="21"/>
  <c r="DP76" i="21"/>
  <c r="DP74" i="21"/>
  <c r="DP120" i="21"/>
  <c r="DV33" i="21"/>
  <c r="DS55" i="21"/>
  <c r="AI11" i="18"/>
  <c r="AK722" i="5"/>
  <c r="AK725" i="5"/>
  <c r="CF21" i="18"/>
  <c r="L171" i="18" s="1"/>
  <c r="CH748" i="5"/>
  <c r="CH747" i="5"/>
  <c r="DN76" i="21"/>
  <c r="DN75" i="21"/>
  <c r="DN74" i="21"/>
  <c r="DN120" i="21"/>
  <c r="AN1007" i="5"/>
  <c r="AK998" i="5"/>
  <c r="AK1015" i="5" s="1"/>
  <c r="AK1017" i="5" s="1"/>
  <c r="AM1007" i="5"/>
  <c r="AL1007" i="5"/>
  <c r="AK860" i="5"/>
  <c r="AK1008" i="5"/>
  <c r="AK1038" i="5" s="1"/>
  <c r="DL82" i="21"/>
  <c r="DL105" i="21" s="1"/>
  <c r="DL107" i="21" s="1"/>
  <c r="DL83" i="21"/>
  <c r="DL106" i="21" s="1"/>
  <c r="DL81" i="21"/>
  <c r="DL96" i="21" s="1"/>
  <c r="DW72" i="21"/>
  <c r="DX65" i="21" s="1"/>
  <c r="DW67" i="21"/>
  <c r="DR62" i="21"/>
  <c r="DW52" i="21"/>
  <c r="DW56" i="21"/>
  <c r="DX50" i="21" s="1"/>
  <c r="DQ60" i="21"/>
  <c r="DQ70" i="21"/>
  <c r="DQ59" i="21"/>
  <c r="DQ58" i="21"/>
  <c r="DQ119" i="21"/>
  <c r="DT69" i="21"/>
  <c r="DT44" i="21"/>
  <c r="DT45" i="21"/>
  <c r="DT54" i="21"/>
  <c r="DT43" i="21"/>
  <c r="DT118" i="21"/>
  <c r="DX25" i="21"/>
  <c r="DX26" i="21" s="1"/>
  <c r="DX27" i="21"/>
  <c r="DY23" i="21" s="1"/>
  <c r="L162" i="18"/>
  <c r="CF16" i="18"/>
  <c r="DM85" i="21"/>
  <c r="AK75" i="21"/>
  <c r="AK76" i="21"/>
  <c r="AK74" i="21"/>
  <c r="AK120" i="21"/>
  <c r="J69" i="18"/>
  <c r="AH22" i="18"/>
  <c r="J72" i="18" s="1"/>
  <c r="DU40" i="21"/>
  <c r="DP78" i="21" l="1"/>
  <c r="L166" i="18"/>
  <c r="CF19" i="18"/>
  <c r="CJ849" i="5"/>
  <c r="CI860" i="5"/>
  <c r="AK761" i="5"/>
  <c r="AL5" i="14" s="1"/>
  <c r="AL6" i="14" s="1"/>
  <c r="AK724" i="5"/>
  <c r="AK752" i="5"/>
  <c r="C57" i="5"/>
  <c r="Q26" i="5" s="1"/>
  <c r="Q28" i="5" s="1"/>
  <c r="AL1056" i="5"/>
  <c r="AL1058" i="5" s="1"/>
  <c r="AL1013" i="5"/>
  <c r="AL1015" i="5" s="1"/>
  <c r="AL1046" i="5"/>
  <c r="AM1046" i="5" s="1"/>
  <c r="AN1046" i="5" s="1"/>
  <c r="AO1046" i="5" s="1"/>
  <c r="AP1046" i="5" s="1"/>
  <c r="AQ1046" i="5" s="1"/>
  <c r="AR1046" i="5" s="1"/>
  <c r="AS1046" i="5" s="1"/>
  <c r="AT1046" i="5" s="1"/>
  <c r="AU1046" i="5" s="1"/>
  <c r="AV1046" i="5" s="1"/>
  <c r="AW1046" i="5" s="1"/>
  <c r="AX1046" i="5" s="1"/>
  <c r="AY1046" i="5" s="1"/>
  <c r="AK741" i="5"/>
  <c r="AK744" i="5" s="1"/>
  <c r="AK746" i="5" s="1"/>
  <c r="AK731" i="5"/>
  <c r="AK740" i="5" s="1"/>
  <c r="AM53" i="21"/>
  <c r="AM68" i="21"/>
  <c r="AM39" i="21"/>
  <c r="AM31" i="21"/>
  <c r="AM30" i="21"/>
  <c r="AL7" i="14"/>
  <c r="D7" i="14" s="1"/>
  <c r="AM29" i="21"/>
  <c r="AL60" i="21"/>
  <c r="AL70" i="21"/>
  <c r="AL59" i="21"/>
  <c r="AL58" i="21"/>
  <c r="AK1022" i="5"/>
  <c r="AK1024" i="5" s="1"/>
  <c r="AK1033" i="5" s="1"/>
  <c r="AL1016" i="5"/>
  <c r="K61" i="18"/>
  <c r="AI12" i="18"/>
  <c r="AM1056" i="5"/>
  <c r="AM1058" i="5" s="1"/>
  <c r="AM1013" i="5"/>
  <c r="AM1015" i="5" s="1"/>
  <c r="DX38" i="21"/>
  <c r="DX41" i="21"/>
  <c r="DY36" i="21" s="1"/>
  <c r="AK1039" i="5"/>
  <c r="AK1040" i="5" s="1"/>
  <c r="AK1050" i="5" s="1"/>
  <c r="AL1038" i="5"/>
  <c r="DS70" i="21"/>
  <c r="DS59" i="21"/>
  <c r="DS60" i="21"/>
  <c r="DS58" i="21"/>
  <c r="DS119" i="21"/>
  <c r="AN1056" i="5"/>
  <c r="AN1058" i="5" s="1"/>
  <c r="AN1013" i="5"/>
  <c r="AN1015" i="5" s="1"/>
  <c r="DX56" i="21"/>
  <c r="DY50" i="21" s="1"/>
  <c r="DX52" i="21"/>
  <c r="DN78" i="21"/>
  <c r="AM117" i="21"/>
  <c r="CJ8" i="14"/>
  <c r="CI721" i="5"/>
  <c r="DQ62" i="21"/>
  <c r="DX68" i="21"/>
  <c r="DX53" i="21"/>
  <c r="DX39" i="21"/>
  <c r="DX31" i="21"/>
  <c r="DX30" i="21"/>
  <c r="DX117" i="21"/>
  <c r="DX29" i="21"/>
  <c r="DO82" i="21"/>
  <c r="DO105" i="21" s="1"/>
  <c r="DO107" i="21" s="1"/>
  <c r="DO83" i="21"/>
  <c r="DO106" i="21" s="1"/>
  <c r="DO81" i="21"/>
  <c r="DO96" i="21" s="1"/>
  <c r="DT47" i="21"/>
  <c r="DT55" i="21" s="1"/>
  <c r="DT119" i="21" s="1"/>
  <c r="DV40" i="21"/>
  <c r="AN18" i="21"/>
  <c r="AJ1057" i="5"/>
  <c r="AJ1058" i="5" s="1"/>
  <c r="AJ756" i="5"/>
  <c r="CI994" i="5"/>
  <c r="CI984" i="5"/>
  <c r="CI986" i="5" s="1"/>
  <c r="CI1045" i="5" s="1"/>
  <c r="AK78" i="21"/>
  <c r="DX72" i="21"/>
  <c r="DY65" i="21" s="1"/>
  <c r="DX67" i="21"/>
  <c r="DY27" i="21"/>
  <c r="DZ23" i="21" s="1"/>
  <c r="DY25" i="21"/>
  <c r="DY26" i="21" s="1"/>
  <c r="DR71" i="21"/>
  <c r="DL85" i="21"/>
  <c r="DU69" i="21"/>
  <c r="DU54" i="21"/>
  <c r="DU44" i="21"/>
  <c r="DU45" i="21"/>
  <c r="DU43" i="21"/>
  <c r="DU118" i="21"/>
  <c r="DW33" i="21"/>
  <c r="DW40" i="21" s="1"/>
  <c r="AK1051" i="5" l="1"/>
  <c r="DO85" i="21"/>
  <c r="AL1017" i="5"/>
  <c r="AL1022" i="5" s="1"/>
  <c r="AL1024" i="5" s="1"/>
  <c r="AL1033" i="5" s="1"/>
  <c r="AK1011" i="5"/>
  <c r="AK757" i="5"/>
  <c r="G423" i="5"/>
  <c r="DU47" i="21"/>
  <c r="Q33" i="5"/>
  <c r="AU760" i="5"/>
  <c r="AP760" i="5"/>
  <c r="AV760" i="5"/>
  <c r="AW760" i="5"/>
  <c r="AY760" i="5"/>
  <c r="AS760" i="5"/>
  <c r="AQ760" i="5"/>
  <c r="AN760" i="5"/>
  <c r="AL760" i="5"/>
  <c r="AZ760" i="5"/>
  <c r="AR760" i="5"/>
  <c r="AO760" i="5"/>
  <c r="AX760" i="5"/>
  <c r="AT760" i="5"/>
  <c r="AM760" i="5"/>
  <c r="H431" i="5"/>
  <c r="K144" i="21" s="1"/>
  <c r="AL1039" i="5"/>
  <c r="AL1040" i="5" s="1"/>
  <c r="AL1050" i="5" s="1"/>
  <c r="AM1038" i="5"/>
  <c r="DZ27" i="21"/>
  <c r="EA23" i="21" s="1"/>
  <c r="DZ25" i="21"/>
  <c r="DZ26" i="21" s="1"/>
  <c r="AM33" i="21"/>
  <c r="AM40" i="21" s="1"/>
  <c r="AJ767" i="5"/>
  <c r="AJ755" i="5"/>
  <c r="DV69" i="21"/>
  <c r="DV54" i="21"/>
  <c r="DV44" i="21"/>
  <c r="DV45" i="21"/>
  <c r="DV43" i="21"/>
  <c r="DV118" i="21"/>
  <c r="CG11" i="18"/>
  <c r="CI722" i="5"/>
  <c r="CI725" i="5"/>
  <c r="DY41" i="21"/>
  <c r="DZ36" i="21" s="1"/>
  <c r="DY38" i="21"/>
  <c r="DR75" i="21"/>
  <c r="DR76" i="21"/>
  <c r="DR74" i="21"/>
  <c r="DR120" i="21"/>
  <c r="DX33" i="21"/>
  <c r="AL740" i="5"/>
  <c r="AK737" i="5"/>
  <c r="AI15" i="18" s="1"/>
  <c r="K65" i="18" s="1"/>
  <c r="DY72" i="21"/>
  <c r="DZ65" i="21" s="1"/>
  <c r="DY67" i="21"/>
  <c r="K62" i="18"/>
  <c r="AI16" i="18"/>
  <c r="AI21" i="18"/>
  <c r="K71" i="18" s="1"/>
  <c r="AK748" i="5"/>
  <c r="AK747" i="5"/>
  <c r="AK754" i="5" s="1"/>
  <c r="CI724" i="5"/>
  <c r="CI761" i="5"/>
  <c r="CJ5" i="14" s="1"/>
  <c r="CJ6" i="14" s="1"/>
  <c r="CJ851" i="5"/>
  <c r="CJ856" i="5"/>
  <c r="CI1008" i="5"/>
  <c r="AJ766" i="5"/>
  <c r="DN82" i="21"/>
  <c r="DN105" i="21" s="1"/>
  <c r="DN107" i="21" s="1"/>
  <c r="DN83" i="21"/>
  <c r="DN106" i="21" s="1"/>
  <c r="DN81" i="21"/>
  <c r="DN96" i="21" s="1"/>
  <c r="L169" i="18"/>
  <c r="CF22" i="18"/>
  <c r="L172" i="18" s="1"/>
  <c r="DP83" i="21"/>
  <c r="DP106" i="21" s="1"/>
  <c r="DP82" i="21"/>
  <c r="DP105" i="21" s="1"/>
  <c r="DP107" i="21" s="1"/>
  <c r="DP81" i="21"/>
  <c r="DP96" i="21" s="1"/>
  <c r="DY53" i="21"/>
  <c r="DY68" i="21"/>
  <c r="DY39" i="21"/>
  <c r="DY31" i="21"/>
  <c r="DY30" i="21"/>
  <c r="DY117" i="21"/>
  <c r="DY29" i="21"/>
  <c r="AN89" i="21"/>
  <c r="AN17" i="21"/>
  <c r="AN16" i="21"/>
  <c r="DW69" i="21"/>
  <c r="DW54" i="21"/>
  <c r="DW45" i="21"/>
  <c r="DW44" i="21"/>
  <c r="DW43" i="21"/>
  <c r="DW47" i="21" s="1"/>
  <c r="DS62" i="21"/>
  <c r="CI998" i="5"/>
  <c r="CJ1007" i="5"/>
  <c r="AK82" i="21"/>
  <c r="AK105" i="21" s="1"/>
  <c r="AK83" i="21"/>
  <c r="AK106" i="21" s="1"/>
  <c r="AK81" i="21"/>
  <c r="AK96" i="21" s="1"/>
  <c r="DQ71" i="21"/>
  <c r="DT70" i="21"/>
  <c r="DT59" i="21"/>
  <c r="DT60" i="21"/>
  <c r="DT58" i="21"/>
  <c r="DY56" i="21"/>
  <c r="DZ50" i="21" s="1"/>
  <c r="DY52" i="21"/>
  <c r="AL62" i="21"/>
  <c r="DW118" i="21"/>
  <c r="AM1016" i="5" l="1"/>
  <c r="AM1017" i="5" s="1"/>
  <c r="AM1022" i="5" s="1"/>
  <c r="AM1024" i="5" s="1"/>
  <c r="AM1033" i="5" s="1"/>
  <c r="AK85" i="21"/>
  <c r="DV47" i="21"/>
  <c r="DZ53" i="21"/>
  <c r="DZ68" i="21"/>
  <c r="DZ39" i="21"/>
  <c r="DZ30" i="21"/>
  <c r="DZ31" i="21"/>
  <c r="DZ117" i="21"/>
  <c r="DZ29" i="21"/>
  <c r="AO4" i="14"/>
  <c r="AN765" i="5"/>
  <c r="AN764" i="5" s="1"/>
  <c r="DZ56" i="21"/>
  <c r="EA50" i="21" s="1"/>
  <c r="DZ52" i="21"/>
  <c r="DR78" i="21"/>
  <c r="EA27" i="21"/>
  <c r="EB23" i="21" s="1"/>
  <c r="EA25" i="21"/>
  <c r="EA26" i="21" s="1"/>
  <c r="AR4" i="14"/>
  <c r="AQ765" i="5"/>
  <c r="AQ764" i="5" s="1"/>
  <c r="AM69" i="21"/>
  <c r="AM54" i="21"/>
  <c r="AM44" i="21"/>
  <c r="AM45" i="21"/>
  <c r="AM43" i="21"/>
  <c r="AM47" i="21" s="1"/>
  <c r="AM118" i="21"/>
  <c r="CJ1056" i="5"/>
  <c r="CJ1058" i="5" s="1"/>
  <c r="DW55" i="21"/>
  <c r="DZ72" i="21"/>
  <c r="EA65" i="21" s="1"/>
  <c r="DZ67" i="21"/>
  <c r="AM1039" i="5"/>
  <c r="AM1040" i="5" s="1"/>
  <c r="AM1050" i="5" s="1"/>
  <c r="AN1038" i="5"/>
  <c r="AT4" i="14"/>
  <c r="AS765" i="5"/>
  <c r="AS764" i="5" s="1"/>
  <c r="AL1051" i="5"/>
  <c r="AZ4" i="14"/>
  <c r="AY765" i="5"/>
  <c r="AY764" i="5" s="1"/>
  <c r="AA19" i="2"/>
  <c r="K153" i="21"/>
  <c r="AA30" i="2" s="1"/>
  <c r="AX4" i="14"/>
  <c r="AW765" i="5"/>
  <c r="AW764" i="5" s="1"/>
  <c r="G426" i="5"/>
  <c r="G425" i="5"/>
  <c r="G437" i="5" s="1"/>
  <c r="G71" i="5" s="1"/>
  <c r="J143" i="21"/>
  <c r="U885" i="5"/>
  <c r="U886" i="5"/>
  <c r="U883" i="5"/>
  <c r="U881" i="5"/>
  <c r="U884" i="5"/>
  <c r="U887" i="5"/>
  <c r="U882" i="5"/>
  <c r="U876" i="5"/>
  <c r="U877" i="5"/>
  <c r="U873" i="5"/>
  <c r="U878" i="5"/>
  <c r="U874" i="5"/>
  <c r="U875" i="5"/>
  <c r="U872" i="5"/>
  <c r="DN85" i="21"/>
  <c r="AM740" i="5"/>
  <c r="AL737" i="5"/>
  <c r="AJ15" i="18" s="1"/>
  <c r="L65" i="18" s="1"/>
  <c r="AN4" i="14"/>
  <c r="AM765" i="5"/>
  <c r="AM764" i="5" s="1"/>
  <c r="AW4" i="14"/>
  <c r="AV765" i="5"/>
  <c r="AV764" i="5" s="1"/>
  <c r="CI741" i="5"/>
  <c r="CI744" i="5" s="1"/>
  <c r="CI746" i="5" s="1"/>
  <c r="CI731" i="5"/>
  <c r="BU760" i="5"/>
  <c r="BH760" i="5"/>
  <c r="DK760" i="5"/>
  <c r="DK765" i="5" s="1"/>
  <c r="DK764" i="5" s="1"/>
  <c r="DH760" i="5"/>
  <c r="DH765" i="5" s="1"/>
  <c r="DH764" i="5" s="1"/>
  <c r="BA760" i="5"/>
  <c r="CI760" i="5"/>
  <c r="DM760" i="5"/>
  <c r="DM765" i="5" s="1"/>
  <c r="DM764" i="5" s="1"/>
  <c r="BI760" i="5"/>
  <c r="CU760" i="5"/>
  <c r="CU765" i="5" s="1"/>
  <c r="CU764" i="5" s="1"/>
  <c r="CN760" i="5"/>
  <c r="CN765" i="5" s="1"/>
  <c r="CN764" i="5" s="1"/>
  <c r="DV760" i="5"/>
  <c r="DV765" i="5" s="1"/>
  <c r="DV764" i="5" s="1"/>
  <c r="BO760" i="5"/>
  <c r="CW760" i="5"/>
  <c r="CW765" i="5" s="1"/>
  <c r="CW764" i="5" s="1"/>
  <c r="CA760" i="5"/>
  <c r="BX760" i="5"/>
  <c r="DF760" i="5"/>
  <c r="DF765" i="5" s="1"/>
  <c r="DF764" i="5" s="1"/>
  <c r="BM760" i="5"/>
  <c r="EF760" i="5"/>
  <c r="EF765" i="5" s="1"/>
  <c r="EF764" i="5" s="1"/>
  <c r="BK760" i="5"/>
  <c r="DY760" i="5"/>
  <c r="DY765" i="5" s="1"/>
  <c r="DY764" i="5" s="1"/>
  <c r="BD760" i="5"/>
  <c r="CL760" i="5"/>
  <c r="CL765" i="5" s="1"/>
  <c r="CL764" i="5" s="1"/>
  <c r="DT760" i="5"/>
  <c r="DT765" i="5" s="1"/>
  <c r="DT764" i="5" s="1"/>
  <c r="DZ760" i="5"/>
  <c r="DZ765" i="5" s="1"/>
  <c r="DZ764" i="5" s="1"/>
  <c r="DL760" i="5"/>
  <c r="DL765" i="5" s="1"/>
  <c r="DL764" i="5" s="1"/>
  <c r="DI760" i="5"/>
  <c r="DI765" i="5" s="1"/>
  <c r="DI764" i="5" s="1"/>
  <c r="BV760" i="5"/>
  <c r="CZ760" i="5"/>
  <c r="CZ765" i="5" s="1"/>
  <c r="CZ764" i="5" s="1"/>
  <c r="EA760" i="5"/>
  <c r="EA765" i="5" s="1"/>
  <c r="EA764" i="5" s="1"/>
  <c r="DN760" i="5"/>
  <c r="DN765" i="5" s="1"/>
  <c r="DN764" i="5" s="1"/>
  <c r="CV760" i="5"/>
  <c r="CV765" i="5" s="1"/>
  <c r="CV764" i="5" s="1"/>
  <c r="CO760" i="5"/>
  <c r="CO765" i="5" s="1"/>
  <c r="CO764" i="5" s="1"/>
  <c r="BB760" i="5"/>
  <c r="CJ760" i="5"/>
  <c r="DR760" i="5"/>
  <c r="DR765" i="5" s="1"/>
  <c r="DR764" i="5" s="1"/>
  <c r="EB760" i="5"/>
  <c r="EB765" i="5" s="1"/>
  <c r="EB764" i="5" s="1"/>
  <c r="DO760" i="5"/>
  <c r="DO765" i="5" s="1"/>
  <c r="DO764" i="5" s="1"/>
  <c r="DB760" i="5"/>
  <c r="DB765" i="5" s="1"/>
  <c r="DB764" i="5" s="1"/>
  <c r="CB760" i="5"/>
  <c r="BY760" i="5"/>
  <c r="DW760" i="5"/>
  <c r="DW765" i="5" s="1"/>
  <c r="DW764" i="5" s="1"/>
  <c r="BP760" i="5"/>
  <c r="CX760" i="5"/>
  <c r="CX765" i="5" s="1"/>
  <c r="CX764" i="5" s="1"/>
  <c r="CC760" i="5"/>
  <c r="N431" i="5"/>
  <c r="EC760" i="5"/>
  <c r="EC765" i="5" s="1"/>
  <c r="EC764" i="5" s="1"/>
  <c r="DP760" i="5"/>
  <c r="DP765" i="5" s="1"/>
  <c r="DP764" i="5" s="1"/>
  <c r="DC760" i="5"/>
  <c r="DC765" i="5" s="1"/>
  <c r="DC764" i="5" s="1"/>
  <c r="CP760" i="5"/>
  <c r="CP765" i="5" s="1"/>
  <c r="CP764" i="5" s="1"/>
  <c r="BL760" i="5"/>
  <c r="ED760" i="5"/>
  <c r="ED765" i="5" s="1"/>
  <c r="ED764" i="5" s="1"/>
  <c r="BE760" i="5"/>
  <c r="DG760" i="5"/>
  <c r="DG765" i="5" s="1"/>
  <c r="DG764" i="5" s="1"/>
  <c r="CH760" i="5"/>
  <c r="DQ760" i="5"/>
  <c r="DQ765" i="5" s="1"/>
  <c r="DQ764" i="5" s="1"/>
  <c r="DD760" i="5"/>
  <c r="DD765" i="5" s="1"/>
  <c r="DD764" i="5" s="1"/>
  <c r="CQ760" i="5"/>
  <c r="CQ765" i="5" s="1"/>
  <c r="CQ764" i="5" s="1"/>
  <c r="CD760" i="5"/>
  <c r="DJ760" i="5"/>
  <c r="DJ765" i="5" s="1"/>
  <c r="DJ764" i="5" s="1"/>
  <c r="CM760" i="5"/>
  <c r="CM765" i="5" s="1"/>
  <c r="CM764" i="5" s="1"/>
  <c r="DU760" i="5"/>
  <c r="DU765" i="5" s="1"/>
  <c r="DU764" i="5" s="1"/>
  <c r="BN760" i="5"/>
  <c r="L431" i="5"/>
  <c r="DE760" i="5"/>
  <c r="DE765" i="5" s="1"/>
  <c r="DE764" i="5" s="1"/>
  <c r="CR760" i="5"/>
  <c r="CR765" i="5" s="1"/>
  <c r="CR764" i="5" s="1"/>
  <c r="CE760" i="5"/>
  <c r="BR760" i="5"/>
  <c r="CT760" i="5"/>
  <c r="CT765" i="5" s="1"/>
  <c r="CT764" i="5" s="1"/>
  <c r="BW760" i="5"/>
  <c r="DA760" i="5"/>
  <c r="DA765" i="5" s="1"/>
  <c r="DA764" i="5" s="1"/>
  <c r="CS760" i="5"/>
  <c r="CS765" i="5" s="1"/>
  <c r="CS764" i="5" s="1"/>
  <c r="CF760" i="5"/>
  <c r="BS760" i="5"/>
  <c r="BF760" i="5"/>
  <c r="BZ760" i="5"/>
  <c r="BC760" i="5"/>
  <c r="CK760" i="5"/>
  <c r="CK765" i="5" s="1"/>
  <c r="CK764" i="5" s="1"/>
  <c r="DS760" i="5"/>
  <c r="DS765" i="5" s="1"/>
  <c r="DS764" i="5" s="1"/>
  <c r="J431" i="5"/>
  <c r="CG760" i="5"/>
  <c r="BT760" i="5"/>
  <c r="BG760" i="5"/>
  <c r="EE760" i="5"/>
  <c r="EE765" i="5" s="1"/>
  <c r="EE764" i="5" s="1"/>
  <c r="BJ760" i="5"/>
  <c r="DX760" i="5"/>
  <c r="DX765" i="5" s="1"/>
  <c r="DX764" i="5" s="1"/>
  <c r="BQ760" i="5"/>
  <c r="CY760" i="5"/>
  <c r="CY765" i="5" s="1"/>
  <c r="CY764" i="5" s="1"/>
  <c r="O431" i="5"/>
  <c r="M431" i="5"/>
  <c r="K431" i="5"/>
  <c r="I431" i="5"/>
  <c r="L144" i="21" s="1"/>
  <c r="AN20" i="21"/>
  <c r="AN24" i="21" s="1"/>
  <c r="AN104" i="21" s="1"/>
  <c r="AN107" i="21" s="1"/>
  <c r="AQ4" i="14"/>
  <c r="AP765" i="5"/>
  <c r="AP764" i="5" s="1"/>
  <c r="CI1013" i="5"/>
  <c r="CI1015" i="5" s="1"/>
  <c r="AV4" i="14"/>
  <c r="AU765" i="5"/>
  <c r="AU764" i="5" s="1"/>
  <c r="AP4" i="14"/>
  <c r="AO765" i="5"/>
  <c r="AO764" i="5" s="1"/>
  <c r="DP85" i="21"/>
  <c r="CJ7" i="14"/>
  <c r="AS4" i="14"/>
  <c r="AR765" i="5"/>
  <c r="AR764" i="5" s="1"/>
  <c r="DZ41" i="21"/>
  <c r="EA36" i="21" s="1"/>
  <c r="DZ38" i="21"/>
  <c r="AO18" i="21"/>
  <c r="AK1057" i="5"/>
  <c r="AK756" i="5"/>
  <c r="AK766" i="5" s="1"/>
  <c r="AL766" i="5" s="1"/>
  <c r="AM766" i="5" s="1"/>
  <c r="AN766" i="5" s="1"/>
  <c r="AO766" i="5" s="1"/>
  <c r="AP766" i="5" s="1"/>
  <c r="AQ766" i="5" s="1"/>
  <c r="AR766" i="5" s="1"/>
  <c r="AS766" i="5" s="1"/>
  <c r="AT766" i="5" s="1"/>
  <c r="AU766" i="5" s="1"/>
  <c r="AV766" i="5" s="1"/>
  <c r="AW766" i="5" s="1"/>
  <c r="AX766" i="5" s="1"/>
  <c r="AY766" i="5" s="1"/>
  <c r="AZ766" i="5" s="1"/>
  <c r="BA766" i="5" s="1"/>
  <c r="BB766" i="5" s="1"/>
  <c r="BC766" i="5" s="1"/>
  <c r="BD766" i="5" s="1"/>
  <c r="BE766" i="5" s="1"/>
  <c r="BF766" i="5" s="1"/>
  <c r="BG766" i="5" s="1"/>
  <c r="BH766" i="5" s="1"/>
  <c r="BI766" i="5" s="1"/>
  <c r="BJ766" i="5" s="1"/>
  <c r="BK766" i="5" s="1"/>
  <c r="BL766" i="5" s="1"/>
  <c r="BM766" i="5" s="1"/>
  <c r="BN766" i="5" s="1"/>
  <c r="BO766" i="5" s="1"/>
  <c r="BP766" i="5" s="1"/>
  <c r="BQ766" i="5" s="1"/>
  <c r="BR766" i="5" s="1"/>
  <c r="BS766" i="5" s="1"/>
  <c r="BT766" i="5" s="1"/>
  <c r="BU766" i="5" s="1"/>
  <c r="BV766" i="5" s="1"/>
  <c r="BW766" i="5" s="1"/>
  <c r="BX766" i="5" s="1"/>
  <c r="BY766" i="5" s="1"/>
  <c r="BZ766" i="5" s="1"/>
  <c r="CA766" i="5" s="1"/>
  <c r="CB766" i="5" s="1"/>
  <c r="CC766" i="5" s="1"/>
  <c r="CD766" i="5" s="1"/>
  <c r="CE766" i="5" s="1"/>
  <c r="CF766" i="5" s="1"/>
  <c r="CG766" i="5" s="1"/>
  <c r="CH766" i="5" s="1"/>
  <c r="AY4" i="14"/>
  <c r="AX765" i="5"/>
  <c r="AX764" i="5" s="1"/>
  <c r="DQ75" i="21"/>
  <c r="DQ76" i="21"/>
  <c r="DQ74" i="21"/>
  <c r="DQ120" i="21"/>
  <c r="AL71" i="21"/>
  <c r="DY33" i="21"/>
  <c r="CJ858" i="5"/>
  <c r="CJ852" i="5"/>
  <c r="DU55" i="21"/>
  <c r="M161" i="18"/>
  <c r="CG12" i="18"/>
  <c r="BA4" i="14"/>
  <c r="AZ765" i="5"/>
  <c r="AZ764" i="5" s="1"/>
  <c r="AU4" i="14"/>
  <c r="AT765" i="5"/>
  <c r="AT764" i="5" s="1"/>
  <c r="AK1047" i="5"/>
  <c r="AL1047" i="5" s="1"/>
  <c r="AM1047" i="5" s="1"/>
  <c r="AN1047" i="5" s="1"/>
  <c r="AO1047" i="5" s="1"/>
  <c r="AP1047" i="5" s="1"/>
  <c r="AQ1047" i="5" s="1"/>
  <c r="AR1047" i="5" s="1"/>
  <c r="AS1047" i="5" s="1"/>
  <c r="AT1047" i="5" s="1"/>
  <c r="AU1047" i="5" s="1"/>
  <c r="AV1047" i="5" s="1"/>
  <c r="AW1047" i="5" s="1"/>
  <c r="AX1047" i="5" s="1"/>
  <c r="AY1047" i="5" s="1"/>
  <c r="AZ1047" i="5" s="1"/>
  <c r="BA1047" i="5" s="1"/>
  <c r="BB1047" i="5" s="1"/>
  <c r="BC1047" i="5" s="1"/>
  <c r="BD1047" i="5" s="1"/>
  <c r="BE1047" i="5" s="1"/>
  <c r="BF1047" i="5" s="1"/>
  <c r="BG1047" i="5" s="1"/>
  <c r="BH1047" i="5" s="1"/>
  <c r="BI1047" i="5" s="1"/>
  <c r="BJ1047" i="5" s="1"/>
  <c r="BK1047" i="5" s="1"/>
  <c r="BL1047" i="5" s="1"/>
  <c r="BM1047" i="5" s="1"/>
  <c r="BN1047" i="5" s="1"/>
  <c r="BO1047" i="5" s="1"/>
  <c r="BP1047" i="5" s="1"/>
  <c r="BQ1047" i="5" s="1"/>
  <c r="BR1047" i="5" s="1"/>
  <c r="BS1047" i="5" s="1"/>
  <c r="BT1047" i="5" s="1"/>
  <c r="BU1047" i="5" s="1"/>
  <c r="BV1047" i="5" s="1"/>
  <c r="BW1047" i="5" s="1"/>
  <c r="BX1047" i="5" s="1"/>
  <c r="BY1047" i="5" s="1"/>
  <c r="BZ1047" i="5" s="1"/>
  <c r="CA1047" i="5" s="1"/>
  <c r="CB1047" i="5" s="1"/>
  <c r="CC1047" i="5" s="1"/>
  <c r="CD1047" i="5" s="1"/>
  <c r="CE1047" i="5" s="1"/>
  <c r="CF1047" i="5" s="1"/>
  <c r="CG1047" i="5" s="1"/>
  <c r="CH1047" i="5" s="1"/>
  <c r="CI1047" i="5" s="1"/>
  <c r="CJ1047" i="5" s="1"/>
  <c r="CK1047" i="5" s="1"/>
  <c r="CL1047" i="5" s="1"/>
  <c r="CM1047" i="5" s="1"/>
  <c r="CN1047" i="5" s="1"/>
  <c r="CO1047" i="5" s="1"/>
  <c r="CP1047" i="5" s="1"/>
  <c r="CQ1047" i="5" s="1"/>
  <c r="CR1047" i="5" s="1"/>
  <c r="CS1047" i="5" s="1"/>
  <c r="CT1047" i="5" s="1"/>
  <c r="CU1047" i="5" s="1"/>
  <c r="CV1047" i="5" s="1"/>
  <c r="CW1047" i="5" s="1"/>
  <c r="CX1047" i="5" s="1"/>
  <c r="CY1047" i="5" s="1"/>
  <c r="CZ1047" i="5" s="1"/>
  <c r="DA1047" i="5" s="1"/>
  <c r="DB1047" i="5" s="1"/>
  <c r="DC1047" i="5" s="1"/>
  <c r="DD1047" i="5" s="1"/>
  <c r="DE1047" i="5" s="1"/>
  <c r="DF1047" i="5" s="1"/>
  <c r="DG1047" i="5" s="1"/>
  <c r="DH1047" i="5" s="1"/>
  <c r="DI1047" i="5" s="1"/>
  <c r="DJ1047" i="5" s="1"/>
  <c r="DK1047" i="5" s="1"/>
  <c r="DL1047" i="5" s="1"/>
  <c r="DM1047" i="5" s="1"/>
  <c r="DN1047" i="5" s="1"/>
  <c r="DO1047" i="5" s="1"/>
  <c r="DP1047" i="5" s="1"/>
  <c r="DQ1047" i="5" s="1"/>
  <c r="DR1047" i="5" s="1"/>
  <c r="DS1047" i="5" s="1"/>
  <c r="DT1047" i="5" s="1"/>
  <c r="DU1047" i="5" s="1"/>
  <c r="AK1056" i="5"/>
  <c r="DT62" i="21"/>
  <c r="K66" i="18"/>
  <c r="AI19" i="18"/>
  <c r="AM4" i="14"/>
  <c r="AL765" i="5"/>
  <c r="AL764" i="5" s="1"/>
  <c r="DS71" i="21"/>
  <c r="DX40" i="21"/>
  <c r="AN1016" i="5" l="1"/>
  <c r="AN1017" i="5" s="1"/>
  <c r="AN1022" i="5" s="1"/>
  <c r="AN1024" i="5" s="1"/>
  <c r="AN1033" i="5" s="1"/>
  <c r="AK1058" i="5"/>
  <c r="EA68" i="21"/>
  <c r="EA53" i="21"/>
  <c r="EA39" i="21"/>
  <c r="EA30" i="21"/>
  <c r="EA31" i="21"/>
  <c r="EA29" i="21"/>
  <c r="EA117" i="21"/>
  <c r="BD4" i="14"/>
  <c r="BC765" i="5"/>
  <c r="BC764" i="5" s="1"/>
  <c r="BZ4" i="14"/>
  <c r="BY765" i="5"/>
  <c r="BY764" i="5" s="1"/>
  <c r="M162" i="18"/>
  <c r="CG16" i="18"/>
  <c r="BW4" i="14"/>
  <c r="BV765" i="5"/>
  <c r="BV764" i="5" s="1"/>
  <c r="AK755" i="5"/>
  <c r="AK767" i="5"/>
  <c r="AL767" i="5" s="1"/>
  <c r="AM767" i="5" s="1"/>
  <c r="AN767" i="5" s="1"/>
  <c r="AO767" i="5" s="1"/>
  <c r="AP767" i="5" s="1"/>
  <c r="AQ767" i="5" s="1"/>
  <c r="AR767" i="5" s="1"/>
  <c r="AS767" i="5" s="1"/>
  <c r="AT767" i="5" s="1"/>
  <c r="AU767" i="5" s="1"/>
  <c r="AV767" i="5" s="1"/>
  <c r="AW767" i="5" s="1"/>
  <c r="AX767" i="5" s="1"/>
  <c r="AY767" i="5" s="1"/>
  <c r="AZ767" i="5" s="1"/>
  <c r="BA767" i="5" s="1"/>
  <c r="BB767" i="5" s="1"/>
  <c r="BC767" i="5" s="1"/>
  <c r="BD767" i="5" s="1"/>
  <c r="BE767" i="5" s="1"/>
  <c r="BF767" i="5" s="1"/>
  <c r="BG767" i="5" s="1"/>
  <c r="BH767" i="5" s="1"/>
  <c r="BI767" i="5" s="1"/>
  <c r="BJ767" i="5" s="1"/>
  <c r="BK767" i="5" s="1"/>
  <c r="BL767" i="5" s="1"/>
  <c r="BM767" i="5" s="1"/>
  <c r="BN767" i="5" s="1"/>
  <c r="BO767" i="5" s="1"/>
  <c r="BP767" i="5" s="1"/>
  <c r="BQ767" i="5" s="1"/>
  <c r="BR767" i="5" s="1"/>
  <c r="BS767" i="5" s="1"/>
  <c r="BT767" i="5" s="1"/>
  <c r="BU767" i="5" s="1"/>
  <c r="BV767" i="5" s="1"/>
  <c r="BW767" i="5" s="1"/>
  <c r="BX767" i="5" s="1"/>
  <c r="BY767" i="5" s="1"/>
  <c r="BZ767" i="5" s="1"/>
  <c r="CA767" i="5" s="1"/>
  <c r="CB767" i="5" s="1"/>
  <c r="CC767" i="5" s="1"/>
  <c r="CD767" i="5" s="1"/>
  <c r="CE767" i="5" s="1"/>
  <c r="CF767" i="5" s="1"/>
  <c r="CG767" i="5" s="1"/>
  <c r="CH767" i="5" s="1"/>
  <c r="CI767" i="5" s="1"/>
  <c r="CJ767" i="5" s="1"/>
  <c r="CK767" i="5" s="1"/>
  <c r="CL767" i="5" s="1"/>
  <c r="CM767" i="5" s="1"/>
  <c r="CN767" i="5" s="1"/>
  <c r="CO767" i="5" s="1"/>
  <c r="CP767" i="5" s="1"/>
  <c r="CQ767" i="5" s="1"/>
  <c r="CR767" i="5" s="1"/>
  <c r="CS767" i="5" s="1"/>
  <c r="CT767" i="5" s="1"/>
  <c r="CU767" i="5" s="1"/>
  <c r="CV767" i="5" s="1"/>
  <c r="CW767" i="5" s="1"/>
  <c r="CX767" i="5" s="1"/>
  <c r="CY767" i="5" s="1"/>
  <c r="CZ767" i="5" s="1"/>
  <c r="DA767" i="5" s="1"/>
  <c r="DB767" i="5" s="1"/>
  <c r="DC767" i="5" s="1"/>
  <c r="DD767" i="5" s="1"/>
  <c r="DE767" i="5" s="1"/>
  <c r="DF767" i="5" s="1"/>
  <c r="DG767" i="5" s="1"/>
  <c r="DH767" i="5" s="1"/>
  <c r="DI767" i="5" s="1"/>
  <c r="DJ767" i="5" s="1"/>
  <c r="DK767" i="5" s="1"/>
  <c r="DL767" i="5" s="1"/>
  <c r="DM767" i="5" s="1"/>
  <c r="DN767" i="5" s="1"/>
  <c r="DO767" i="5" s="1"/>
  <c r="DP767" i="5" s="1"/>
  <c r="DQ767" i="5" s="1"/>
  <c r="DR767" i="5" s="1"/>
  <c r="DS767" i="5" s="1"/>
  <c r="DT767" i="5" s="1"/>
  <c r="DU767" i="5" s="1"/>
  <c r="DV767" i="5" s="1"/>
  <c r="DW767" i="5" s="1"/>
  <c r="DX767" i="5" s="1"/>
  <c r="DY767" i="5" s="1"/>
  <c r="DZ767" i="5" s="1"/>
  <c r="EA767" i="5" s="1"/>
  <c r="EB767" i="5" s="1"/>
  <c r="EC767" i="5" s="1"/>
  <c r="ED767" i="5" s="1"/>
  <c r="EE767" i="5" s="1"/>
  <c r="EF767" i="5" s="1"/>
  <c r="CG21" i="18"/>
  <c r="M171" i="18" s="1"/>
  <c r="CI748" i="5"/>
  <c r="CI747" i="5"/>
  <c r="CI766" i="5" s="1"/>
  <c r="AN1039" i="5"/>
  <c r="AN1040" i="5" s="1"/>
  <c r="AN1050" i="5" s="1"/>
  <c r="AO1038" i="5"/>
  <c r="DY40" i="21"/>
  <c r="AN66" i="21"/>
  <c r="AN51" i="21"/>
  <c r="AN37" i="21"/>
  <c r="AN26" i="21"/>
  <c r="AN29" i="21" s="1"/>
  <c r="BH4" i="14"/>
  <c r="BG765" i="5"/>
  <c r="BG764" i="5" s="1"/>
  <c r="CE4" i="14"/>
  <c r="CD765" i="5"/>
  <c r="CD764" i="5" s="1"/>
  <c r="CK4" i="14"/>
  <c r="CJ765" i="5"/>
  <c r="AM1051" i="5"/>
  <c r="DR83" i="21"/>
  <c r="DR106" i="21" s="1"/>
  <c r="DR82" i="21"/>
  <c r="DR105" i="21" s="1"/>
  <c r="DR107" i="21" s="1"/>
  <c r="DR81" i="21"/>
  <c r="DR96" i="21" s="1"/>
  <c r="DQ78" i="21"/>
  <c r="AO89" i="21"/>
  <c r="C92" i="21" s="1"/>
  <c r="C93" i="21" s="1"/>
  <c r="AO16" i="21"/>
  <c r="AO17" i="21"/>
  <c r="BU4" i="14"/>
  <c r="BT765" i="5"/>
  <c r="BT764" i="5" s="1"/>
  <c r="BX4" i="14"/>
  <c r="BW765" i="5"/>
  <c r="BW764" i="5" s="1"/>
  <c r="Q144" i="21"/>
  <c r="AG19" i="2" s="1"/>
  <c r="N437" i="5"/>
  <c r="N71" i="5" s="1"/>
  <c r="BC4" i="14"/>
  <c r="BB765" i="5"/>
  <c r="BB764" i="5" s="1"/>
  <c r="BE4" i="14"/>
  <c r="BD765" i="5"/>
  <c r="BD764" i="5" s="1"/>
  <c r="J157" i="21"/>
  <c r="Z34" i="2" s="1"/>
  <c r="J156" i="21"/>
  <c r="Z33" i="2" s="1"/>
  <c r="J158" i="21"/>
  <c r="Z35" i="2" s="1"/>
  <c r="Z16" i="2"/>
  <c r="BF4" i="14"/>
  <c r="BE765" i="5"/>
  <c r="BE764" i="5" s="1"/>
  <c r="CA4" i="14"/>
  <c r="BZ765" i="5"/>
  <c r="BZ764" i="5" s="1"/>
  <c r="CC4" i="14"/>
  <c r="CB765" i="5"/>
  <c r="CB764" i="5" s="1"/>
  <c r="BY4" i="14"/>
  <c r="BX765" i="5"/>
  <c r="BX764" i="5" s="1"/>
  <c r="CJ983" i="5"/>
  <c r="CJ719" i="5"/>
  <c r="AL75" i="21"/>
  <c r="AL76" i="21"/>
  <c r="AL74" i="21"/>
  <c r="AL120" i="21"/>
  <c r="CH4" i="14"/>
  <c r="CG765" i="5"/>
  <c r="CG764" i="5" s="1"/>
  <c r="CD4" i="14"/>
  <c r="CC765" i="5"/>
  <c r="CC764" i="5" s="1"/>
  <c r="BJ4" i="14"/>
  <c r="BI765" i="5"/>
  <c r="BI764" i="5" s="1"/>
  <c r="K69" i="18"/>
  <c r="AI22" i="18"/>
  <c r="K72" i="18" s="1"/>
  <c r="R144" i="21"/>
  <c r="O437" i="5"/>
  <c r="O71" i="5" s="1"/>
  <c r="DX69" i="21"/>
  <c r="DX54" i="21"/>
  <c r="DX45" i="21"/>
  <c r="DX44" i="21"/>
  <c r="DX43" i="21"/>
  <c r="DX118" i="21"/>
  <c r="DS76" i="21"/>
  <c r="DS75" i="21"/>
  <c r="DS74" i="21"/>
  <c r="DS120" i="21"/>
  <c r="AB19" i="2"/>
  <c r="L153" i="21"/>
  <c r="AB30" i="2" s="1"/>
  <c r="M144" i="21"/>
  <c r="J437" i="5"/>
  <c r="J71" i="5" s="1"/>
  <c r="BS4" i="14"/>
  <c r="BR765" i="5"/>
  <c r="BR764" i="5" s="1"/>
  <c r="BL4" i="14"/>
  <c r="BK765" i="5"/>
  <c r="BK764" i="5" s="1"/>
  <c r="J163" i="21"/>
  <c r="Z39" i="2" s="1"/>
  <c r="J162" i="21"/>
  <c r="Z38" i="2" s="1"/>
  <c r="J164" i="21"/>
  <c r="Z40" i="2" s="1"/>
  <c r="DV55" i="21"/>
  <c r="N144" i="21"/>
  <c r="AD19" i="2" s="1"/>
  <c r="K437" i="5"/>
  <c r="K71" i="5" s="1"/>
  <c r="CF4" i="14"/>
  <c r="CE765" i="5"/>
  <c r="CE764" i="5" s="1"/>
  <c r="CI4" i="14"/>
  <c r="CH765" i="5"/>
  <c r="CH764" i="5" s="1"/>
  <c r="BQ4" i="14"/>
  <c r="BP765" i="5"/>
  <c r="BP764" i="5" s="1"/>
  <c r="CJ4" i="14"/>
  <c r="CI765" i="5"/>
  <c r="CI764" i="5" s="1"/>
  <c r="EA72" i="21"/>
  <c r="EB65" i="21" s="1"/>
  <c r="EA67" i="21"/>
  <c r="AM55" i="21"/>
  <c r="AM119" i="21" s="1"/>
  <c r="DW60" i="21"/>
  <c r="DW59" i="21"/>
  <c r="DW70" i="21"/>
  <c r="DW58" i="21"/>
  <c r="EA41" i="21"/>
  <c r="EB36" i="21" s="1"/>
  <c r="EA38" i="21"/>
  <c r="EA56" i="21"/>
  <c r="EB50" i="21" s="1"/>
  <c r="EA52" i="21"/>
  <c r="O144" i="21"/>
  <c r="AE19" i="2" s="1"/>
  <c r="L437" i="5"/>
  <c r="L71" i="5" s="1"/>
  <c r="BR4" i="14"/>
  <c r="BQ765" i="5"/>
  <c r="BQ764" i="5" s="1"/>
  <c r="BG4" i="14"/>
  <c r="BF765" i="5"/>
  <c r="BF764" i="5" s="1"/>
  <c r="BO4" i="14"/>
  <c r="BN765" i="5"/>
  <c r="BN764" i="5" s="1"/>
  <c r="BM4" i="14"/>
  <c r="BL765" i="5"/>
  <c r="BL764" i="5" s="1"/>
  <c r="CB4" i="14"/>
  <c r="CA765" i="5"/>
  <c r="CA764" i="5" s="1"/>
  <c r="BI4" i="14"/>
  <c r="BH765" i="5"/>
  <c r="BH764" i="5" s="1"/>
  <c r="DW119" i="21"/>
  <c r="P144" i="21"/>
  <c r="AF19" i="2" s="1"/>
  <c r="M437" i="5"/>
  <c r="M71" i="5" s="1"/>
  <c r="BB4" i="14"/>
  <c r="BA765" i="5"/>
  <c r="BA764" i="5" s="1"/>
  <c r="AM737" i="5"/>
  <c r="AK15" i="18" s="1"/>
  <c r="M65" i="18" s="1"/>
  <c r="AN740" i="5"/>
  <c r="BT4" i="14"/>
  <c r="BS765" i="5"/>
  <c r="BS764" i="5" s="1"/>
  <c r="BV4" i="14"/>
  <c r="BU765" i="5"/>
  <c r="BU764" i="5" s="1"/>
  <c r="BN4" i="14"/>
  <c r="BM765" i="5"/>
  <c r="BM764" i="5" s="1"/>
  <c r="DU70" i="21"/>
  <c r="DU59" i="21"/>
  <c r="DU60" i="21"/>
  <c r="DU58" i="21"/>
  <c r="DU119" i="21"/>
  <c r="DT71" i="21"/>
  <c r="CJ859" i="5"/>
  <c r="CJ853" i="5"/>
  <c r="BK4" i="14"/>
  <c r="BJ765" i="5"/>
  <c r="BJ764" i="5" s="1"/>
  <c r="CG4" i="14"/>
  <c r="CF765" i="5"/>
  <c r="CF764" i="5" s="1"/>
  <c r="BP4" i="14"/>
  <c r="BO765" i="5"/>
  <c r="BO764" i="5" s="1"/>
  <c r="EB25" i="21"/>
  <c r="EB26" i="21" s="1"/>
  <c r="EB27" i="21"/>
  <c r="EC23" i="21" s="1"/>
  <c r="DZ33" i="21"/>
  <c r="DZ40" i="21" s="1"/>
  <c r="AO1016" i="5" l="1"/>
  <c r="AO1017" i="5" s="1"/>
  <c r="AO1022" i="5" s="1"/>
  <c r="AO1024" i="5" s="1"/>
  <c r="AO1033" i="5" s="1"/>
  <c r="EB68" i="21"/>
  <c r="EB53" i="21"/>
  <c r="EB30" i="21"/>
  <c r="EB39" i="21"/>
  <c r="EB31" i="21"/>
  <c r="EB117" i="21"/>
  <c r="EB29" i="21"/>
  <c r="DZ69" i="21"/>
  <c r="DZ44" i="21"/>
  <c r="DZ54" i="21"/>
  <c r="DZ45" i="21"/>
  <c r="DZ43" i="21"/>
  <c r="DZ47" i="21" s="1"/>
  <c r="DZ118" i="21"/>
  <c r="AC19" i="2"/>
  <c r="M153" i="21"/>
  <c r="AC30" i="2" s="1"/>
  <c r="AO20" i="21"/>
  <c r="AO24" i="21" s="1"/>
  <c r="AN1051" i="5"/>
  <c r="DU62" i="21"/>
  <c r="DU71" i="21" s="1"/>
  <c r="EB56" i="21"/>
  <c r="EC50" i="21" s="1"/>
  <c r="EB52" i="21"/>
  <c r="EB72" i="21"/>
  <c r="EC65" i="21" s="1"/>
  <c r="EB67" i="21"/>
  <c r="AL78" i="21"/>
  <c r="DQ82" i="21"/>
  <c r="DQ105" i="21" s="1"/>
  <c r="DQ107" i="21" s="1"/>
  <c r="DQ83" i="21"/>
  <c r="DQ106" i="21" s="1"/>
  <c r="DQ81" i="21"/>
  <c r="DQ96" i="21" s="1"/>
  <c r="AO1039" i="5"/>
  <c r="AO1040" i="5" s="1"/>
  <c r="AO1050" i="5" s="1"/>
  <c r="AP1038" i="5"/>
  <c r="AO740" i="5"/>
  <c r="AN737" i="5"/>
  <c r="AL15" i="18" s="1"/>
  <c r="N65" i="18" s="1"/>
  <c r="DV70" i="21"/>
  <c r="DV60" i="21"/>
  <c r="DV59" i="21"/>
  <c r="DV58" i="21"/>
  <c r="DV119" i="21"/>
  <c r="EB41" i="21"/>
  <c r="EC36" i="21" s="1"/>
  <c r="EB38" i="21"/>
  <c r="DS78" i="21"/>
  <c r="AN53" i="21"/>
  <c r="AN68" i="21"/>
  <c r="AN39" i="21"/>
  <c r="AN31" i="21"/>
  <c r="AN30" i="21"/>
  <c r="CK8" i="14"/>
  <c r="CJ721" i="5"/>
  <c r="AN33" i="21"/>
  <c r="CJ994" i="5"/>
  <c r="CJ984" i="5"/>
  <c r="CJ986" i="5" s="1"/>
  <c r="CJ1045" i="5" s="1"/>
  <c r="EA33" i="21"/>
  <c r="DR85" i="21"/>
  <c r="DW62" i="21"/>
  <c r="DX47" i="21"/>
  <c r="AN117" i="21"/>
  <c r="M166" i="18"/>
  <c r="CG19" i="18"/>
  <c r="DT76" i="21"/>
  <c r="DT75" i="21"/>
  <c r="DT74" i="21"/>
  <c r="DT120" i="21"/>
  <c r="AM70" i="21"/>
  <c r="AM59" i="21"/>
  <c r="AM60" i="21"/>
  <c r="AM58" i="21"/>
  <c r="CJ769" i="5"/>
  <c r="CJ764" i="5"/>
  <c r="DY69" i="21"/>
  <c r="DY54" i="21"/>
  <c r="DY44" i="21"/>
  <c r="DY45" i="21"/>
  <c r="DY43" i="21"/>
  <c r="DY118" i="21"/>
  <c r="CK849" i="5"/>
  <c r="CJ860" i="5"/>
  <c r="EC25" i="21"/>
  <c r="EC26" i="21" s="1"/>
  <c r="EC27" i="21"/>
  <c r="ED23" i="21" s="1"/>
  <c r="AP1016" i="5" l="1"/>
  <c r="AP1017" i="5" s="1"/>
  <c r="AQ1016" i="5" s="1"/>
  <c r="AQ1017" i="5" s="1"/>
  <c r="DQ85" i="21"/>
  <c r="DU76" i="21"/>
  <c r="DU75" i="21"/>
  <c r="DU74" i="21"/>
  <c r="DU78" i="21" s="1"/>
  <c r="DU120" i="21"/>
  <c r="EC68" i="21"/>
  <c r="EC53" i="21"/>
  <c r="EC39" i="21"/>
  <c r="EC31" i="21"/>
  <c r="EC30" i="21"/>
  <c r="EC117" i="21"/>
  <c r="EC29" i="21"/>
  <c r="DZ55" i="21"/>
  <c r="DZ119" i="21" s="1"/>
  <c r="DS82" i="21"/>
  <c r="DS105" i="21" s="1"/>
  <c r="DS107" i="21" s="1"/>
  <c r="DS83" i="21"/>
  <c r="DS106" i="21" s="1"/>
  <c r="DS81" i="21"/>
  <c r="DS96" i="21" s="1"/>
  <c r="AL82" i="21"/>
  <c r="AL105" i="21" s="1"/>
  <c r="AL83" i="21"/>
  <c r="AL106" i="21" s="1"/>
  <c r="AL81" i="21"/>
  <c r="AL96" i="21" s="1"/>
  <c r="AO66" i="21"/>
  <c r="AO37" i="21"/>
  <c r="AO51" i="21"/>
  <c r="AO26" i="21"/>
  <c r="AO117" i="21" s="1"/>
  <c r="EA40" i="21"/>
  <c r="CJ998" i="5"/>
  <c r="CK1007" i="5"/>
  <c r="AO104" i="21"/>
  <c r="AO107" i="21" s="1"/>
  <c r="DY47" i="21"/>
  <c r="DY55" i="21" s="1"/>
  <c r="AP740" i="5"/>
  <c r="AO737" i="5"/>
  <c r="AM15" i="18" s="1"/>
  <c r="C90" i="18" s="1"/>
  <c r="EB33" i="21"/>
  <c r="CJ724" i="5"/>
  <c r="CJ761" i="5"/>
  <c r="CK5" i="14" s="1"/>
  <c r="CK6" i="14" s="1"/>
  <c r="N148" i="21"/>
  <c r="AP1039" i="5"/>
  <c r="AP1040" i="5" s="1"/>
  <c r="AP1050" i="5" s="1"/>
  <c r="AQ1038" i="5"/>
  <c r="CK851" i="5"/>
  <c r="CK856" i="5"/>
  <c r="CJ1008" i="5"/>
  <c r="AM62" i="21"/>
  <c r="AM71" i="21" s="1"/>
  <c r="AO1051" i="5"/>
  <c r="DW71" i="21"/>
  <c r="ED27" i="21"/>
  <c r="EE23" i="21" s="1"/>
  <c r="ED25" i="21"/>
  <c r="ED26" i="21" s="1"/>
  <c r="M169" i="18"/>
  <c r="CG22" i="18"/>
  <c r="M172" i="18" s="1"/>
  <c r="EC41" i="21"/>
  <c r="ED36" i="21" s="1"/>
  <c r="EC38" i="21"/>
  <c r="CH11" i="18"/>
  <c r="CJ722" i="5"/>
  <c r="CJ725" i="5"/>
  <c r="DT78" i="21"/>
  <c r="DV62" i="21"/>
  <c r="DV71" i="21" s="1"/>
  <c r="EC52" i="21"/>
  <c r="EC56" i="21"/>
  <c r="ED50" i="21" s="1"/>
  <c r="EC72" i="21"/>
  <c r="ED65" i="21" s="1"/>
  <c r="EC67" i="21"/>
  <c r="DX55" i="21"/>
  <c r="AN40" i="21"/>
  <c r="AP1022" i="5" l="1"/>
  <c r="AP1024" i="5" s="1"/>
  <c r="AP1033" i="5" s="1"/>
  <c r="AP1051" i="5" s="1"/>
  <c r="AL85" i="21"/>
  <c r="ED68" i="21"/>
  <c r="ED53" i="21"/>
  <c r="ED39" i="21"/>
  <c r="ED31" i="21"/>
  <c r="ED30" i="21"/>
  <c r="ED117" i="21"/>
  <c r="ED29" i="21"/>
  <c r="DV75" i="21"/>
  <c r="DV76" i="21"/>
  <c r="DV74" i="21"/>
  <c r="DV120" i="21"/>
  <c r="AM76" i="21"/>
  <c r="AM75" i="21"/>
  <c r="AM74" i="21"/>
  <c r="AM78" i="21" s="1"/>
  <c r="AM120" i="21"/>
  <c r="AR1016" i="5"/>
  <c r="AR1017" i="5" s="1"/>
  <c r="AQ1022" i="5"/>
  <c r="AQ1024" i="5" s="1"/>
  <c r="AQ1033" i="5" s="1"/>
  <c r="CK1056" i="5"/>
  <c r="CK1058" i="5" s="1"/>
  <c r="EC33" i="21"/>
  <c r="CJ1013" i="5"/>
  <c r="CJ1015" i="5" s="1"/>
  <c r="CK852" i="5"/>
  <c r="CK858" i="5"/>
  <c r="ED56" i="21"/>
  <c r="EE50" i="21" s="1"/>
  <c r="ED52" i="21"/>
  <c r="EE27" i="21"/>
  <c r="EF23" i="21" s="1"/>
  <c r="EE25" i="21"/>
  <c r="EE26" i="21" s="1"/>
  <c r="AQ740" i="5"/>
  <c r="AP737" i="5"/>
  <c r="AN15" i="18" s="1"/>
  <c r="D90" i="18" s="1"/>
  <c r="DX70" i="21"/>
  <c r="DX60" i="21"/>
  <c r="DX59" i="21"/>
  <c r="DX58" i="21"/>
  <c r="DX119" i="21"/>
  <c r="EA69" i="21"/>
  <c r="EA45" i="21"/>
  <c r="EA44" i="21"/>
  <c r="EA54" i="21"/>
  <c r="EA43" i="21"/>
  <c r="EA118" i="21"/>
  <c r="DY70" i="21"/>
  <c r="DY59" i="21"/>
  <c r="DY60" i="21"/>
  <c r="DY58" i="21"/>
  <c r="ED41" i="21"/>
  <c r="EE36" i="21" s="1"/>
  <c r="ED38" i="21"/>
  <c r="DU82" i="21"/>
  <c r="DU105" i="21" s="1"/>
  <c r="DU107" i="21" s="1"/>
  <c r="DU83" i="21"/>
  <c r="DU106" i="21" s="1"/>
  <c r="DU81" i="21"/>
  <c r="DU85" i="21" s="1"/>
  <c r="AN44" i="21"/>
  <c r="AN69" i="21"/>
  <c r="AN45" i="21"/>
  <c r="AN54" i="21"/>
  <c r="AN118" i="21"/>
  <c r="AN43" i="21"/>
  <c r="CJ741" i="5"/>
  <c r="CJ744" i="5" s="1"/>
  <c r="CJ746" i="5" s="1"/>
  <c r="CJ731" i="5"/>
  <c r="AQ1039" i="5"/>
  <c r="AQ1040" i="5" s="1"/>
  <c r="AQ1050" i="5" s="1"/>
  <c r="AR1038" i="5"/>
  <c r="AO53" i="21"/>
  <c r="AO68" i="21"/>
  <c r="AO39" i="21"/>
  <c r="AO31" i="21"/>
  <c r="AO30" i="21"/>
  <c r="DZ70" i="21"/>
  <c r="DZ59" i="21"/>
  <c r="DZ60" i="21"/>
  <c r="DZ58" i="21"/>
  <c r="DT83" i="21"/>
  <c r="DT106" i="21" s="1"/>
  <c r="DT82" i="21"/>
  <c r="DT105" i="21" s="1"/>
  <c r="DT107" i="21" s="1"/>
  <c r="DT81" i="21"/>
  <c r="DT96" i="21" s="1"/>
  <c r="CK7" i="14"/>
  <c r="DW76" i="21"/>
  <c r="DW75" i="21"/>
  <c r="DW74" i="21"/>
  <c r="DW120" i="21"/>
  <c r="DS85" i="21"/>
  <c r="DY119" i="21"/>
  <c r="ED72" i="21"/>
  <c r="EE65" i="21" s="1"/>
  <c r="ED67" i="21"/>
  <c r="N161" i="18"/>
  <c r="CH12" i="18"/>
  <c r="N149" i="21"/>
  <c r="AD24" i="2" s="1"/>
  <c r="AD23" i="2"/>
  <c r="N163" i="21"/>
  <c r="AD39" i="2" s="1"/>
  <c r="N153" i="21"/>
  <c r="AD30" i="2" s="1"/>
  <c r="AO29" i="21"/>
  <c r="EB40" i="21"/>
  <c r="EE68" i="21" l="1"/>
  <c r="EE53" i="21"/>
  <c r="EE39" i="21"/>
  <c r="EE31" i="21"/>
  <c r="EE30" i="21"/>
  <c r="EE29" i="21"/>
  <c r="EE117" i="21"/>
  <c r="AN47" i="21"/>
  <c r="AN55" i="21" s="1"/>
  <c r="EE38" i="21"/>
  <c r="EE41" i="21"/>
  <c r="EF36" i="21" s="1"/>
  <c r="DX62" i="21"/>
  <c r="DX71" i="21" s="1"/>
  <c r="DX120" i="21" s="1"/>
  <c r="EE56" i="21"/>
  <c r="EF50" i="21" s="1"/>
  <c r="EE52" i="21"/>
  <c r="EB69" i="21"/>
  <c r="EB54" i="21"/>
  <c r="EB45" i="21"/>
  <c r="EB44" i="21"/>
  <c r="EB43" i="21"/>
  <c r="EB118" i="21"/>
  <c r="CK983" i="5"/>
  <c r="CK719" i="5"/>
  <c r="CK859" i="5"/>
  <c r="CK853" i="5"/>
  <c r="C7" i="14"/>
  <c r="B7" i="14"/>
  <c r="N162" i="18"/>
  <c r="CH16" i="18"/>
  <c r="DY62" i="21"/>
  <c r="DY71" i="21" s="1"/>
  <c r="ED33" i="21"/>
  <c r="AS1016" i="5"/>
  <c r="AS1017" i="5" s="1"/>
  <c r="AR1022" i="5"/>
  <c r="AR1024" i="5" s="1"/>
  <c r="AR1033" i="5" s="1"/>
  <c r="AO33" i="21"/>
  <c r="AO40" i="21" s="1"/>
  <c r="AR1039" i="5"/>
  <c r="AR1040" i="5" s="1"/>
  <c r="AR1050" i="5" s="1"/>
  <c r="AS1038" i="5"/>
  <c r="DW78" i="21"/>
  <c r="AM83" i="21"/>
  <c r="AM106" i="21" s="1"/>
  <c r="AM82" i="21"/>
  <c r="AM105" i="21" s="1"/>
  <c r="AM81" i="21"/>
  <c r="AM96" i="21" s="1"/>
  <c r="AQ1051" i="5"/>
  <c r="EA47" i="21"/>
  <c r="EA55" i="21" s="1"/>
  <c r="EA119" i="21" s="1"/>
  <c r="DT85" i="21"/>
  <c r="EE67" i="21"/>
  <c r="EE72" i="21"/>
  <c r="EF65" i="21" s="1"/>
  <c r="DU96" i="21"/>
  <c r="AR740" i="5"/>
  <c r="AQ737" i="5"/>
  <c r="AO15" i="18" s="1"/>
  <c r="E90" i="18" s="1"/>
  <c r="DZ62" i="21"/>
  <c r="DZ71" i="21" s="1"/>
  <c r="CH21" i="18"/>
  <c r="N171" i="18" s="1"/>
  <c r="CJ748" i="5"/>
  <c r="CJ747" i="5"/>
  <c r="CJ766" i="5" s="1"/>
  <c r="EF27" i="21"/>
  <c r="EG23" i="21" s="1"/>
  <c r="EF25" i="21"/>
  <c r="EF26" i="21" s="1"/>
  <c r="DV78" i="21"/>
  <c r="EC40" i="21"/>
  <c r="EF68" i="21" l="1"/>
  <c r="EF53" i="21"/>
  <c r="EF39" i="21"/>
  <c r="EF31" i="21"/>
  <c r="EF30" i="21"/>
  <c r="EF29" i="21"/>
  <c r="EF117" i="21"/>
  <c r="CL849" i="5"/>
  <c r="CK860" i="5"/>
  <c r="AR737" i="5"/>
  <c r="AP15" i="18" s="1"/>
  <c r="F90" i="18" s="1"/>
  <c r="AS740" i="5"/>
  <c r="AT1016" i="5"/>
  <c r="AT1017" i="5" s="1"/>
  <c r="AS1022" i="5"/>
  <c r="AS1024" i="5" s="1"/>
  <c r="AS1033" i="5" s="1"/>
  <c r="AO69" i="21"/>
  <c r="AO54" i="21"/>
  <c r="AO45" i="21"/>
  <c r="AO44" i="21"/>
  <c r="AO118" i="21"/>
  <c r="AO43" i="21"/>
  <c r="AO47" i="21" s="1"/>
  <c r="DZ76" i="21"/>
  <c r="DZ75" i="21"/>
  <c r="DZ74" i="21"/>
  <c r="DZ78" i="21" s="1"/>
  <c r="CK721" i="5"/>
  <c r="DZ120" i="21"/>
  <c r="EF52" i="21"/>
  <c r="EF56" i="21"/>
  <c r="EG50" i="21" s="1"/>
  <c r="EA70" i="21"/>
  <c r="EA60" i="21"/>
  <c r="EA59" i="21"/>
  <c r="EA58" i="21"/>
  <c r="EA62" i="21" s="1"/>
  <c r="CK994" i="5"/>
  <c r="CK984" i="5"/>
  <c r="CK986" i="5" s="1"/>
  <c r="CK1045" i="5" s="1"/>
  <c r="EE33" i="21"/>
  <c r="AN70" i="21"/>
  <c r="AN59" i="21"/>
  <c r="AN60" i="21"/>
  <c r="AN58" i="21"/>
  <c r="AN62" i="21" s="1"/>
  <c r="EF41" i="21"/>
  <c r="EG36" i="21" s="1"/>
  <c r="EF38" i="21"/>
  <c r="AS1039" i="5"/>
  <c r="AS1040" i="5" s="1"/>
  <c r="AS1050" i="5" s="1"/>
  <c r="AT1038" i="5"/>
  <c r="DY76" i="21"/>
  <c r="DY75" i="21"/>
  <c r="DY74" i="21"/>
  <c r="EC69" i="21"/>
  <c r="EC54" i="21"/>
  <c r="EC45" i="21"/>
  <c r="EC44" i="21"/>
  <c r="EC43" i="21"/>
  <c r="EC118" i="21"/>
  <c r="DY120" i="21"/>
  <c r="N166" i="18"/>
  <c r="CH19" i="18"/>
  <c r="AN119" i="21"/>
  <c r="AM85" i="21"/>
  <c r="DW83" i="21"/>
  <c r="DW106" i="21" s="1"/>
  <c r="DW82" i="21"/>
  <c r="DW105" i="21" s="1"/>
  <c r="DW107" i="21" s="1"/>
  <c r="DW81" i="21"/>
  <c r="DW96" i="21" s="1"/>
  <c r="EG27" i="21"/>
  <c r="EH23" i="21" s="1"/>
  <c r="EG25" i="21"/>
  <c r="EG26" i="21" s="1"/>
  <c r="AR1051" i="5"/>
  <c r="DV83" i="21"/>
  <c r="DV106" i="21" s="1"/>
  <c r="DV82" i="21"/>
  <c r="DV105" i="21" s="1"/>
  <c r="DV107" i="21" s="1"/>
  <c r="DV81" i="21"/>
  <c r="DV96" i="21" s="1"/>
  <c r="EF67" i="21"/>
  <c r="EF72" i="21"/>
  <c r="EG65" i="21" s="1"/>
  <c r="DX76" i="21"/>
  <c r="DX75" i="21"/>
  <c r="DX74" i="21"/>
  <c r="DX78" i="21" s="1"/>
  <c r="EB47" i="21"/>
  <c r="EB55" i="21" s="1"/>
  <c r="EB119" i="21" s="1"/>
  <c r="ED40" i="21"/>
  <c r="AS1051" i="5" l="1"/>
  <c r="EG53" i="21"/>
  <c r="EG68" i="21"/>
  <c r="EG39" i="21"/>
  <c r="EG31" i="21"/>
  <c r="EG30" i="21"/>
  <c r="EG117" i="21"/>
  <c r="EG29" i="21"/>
  <c r="CL851" i="5"/>
  <c r="CL856" i="5"/>
  <c r="CK1008" i="5"/>
  <c r="AO55" i="21"/>
  <c r="AO119" i="21" s="1"/>
  <c r="CI11" i="18"/>
  <c r="CK722" i="5"/>
  <c r="CK725" i="5"/>
  <c r="EC47" i="21"/>
  <c r="EC55" i="21" s="1"/>
  <c r="CK998" i="5"/>
  <c r="CL1007" i="5"/>
  <c r="EH25" i="21"/>
  <c r="EH26" i="21" s="1"/>
  <c r="EH27" i="21"/>
  <c r="EI23" i="21" s="1"/>
  <c r="EG41" i="21"/>
  <c r="EH36" i="21" s="1"/>
  <c r="EG38" i="21"/>
  <c r="EB70" i="21"/>
  <c r="EB60" i="21"/>
  <c r="EB59" i="21"/>
  <c r="EB58" i="21"/>
  <c r="EF33" i="21"/>
  <c r="N169" i="18"/>
  <c r="CH22" i="18"/>
  <c r="N172" i="18" s="1"/>
  <c r="AU1016" i="5"/>
  <c r="AU1017" i="5" s="1"/>
  <c r="AT1022" i="5"/>
  <c r="AT1024" i="5" s="1"/>
  <c r="AT1033" i="5" s="1"/>
  <c r="DW85" i="21"/>
  <c r="AS737" i="5"/>
  <c r="AQ15" i="18" s="1"/>
  <c r="G90" i="18" s="1"/>
  <c r="AT740" i="5"/>
  <c r="AT1039" i="5"/>
  <c r="AT1040" i="5" s="1"/>
  <c r="AT1050" i="5" s="1"/>
  <c r="AU1038" i="5"/>
  <c r="EA71" i="21"/>
  <c r="ED69" i="21"/>
  <c r="ED54" i="21"/>
  <c r="ED45" i="21"/>
  <c r="ED44" i="21"/>
  <c r="ED43" i="21"/>
  <c r="ED118" i="21"/>
  <c r="DZ82" i="21"/>
  <c r="DZ105" i="21" s="1"/>
  <c r="DZ107" i="21" s="1"/>
  <c r="DZ83" i="21"/>
  <c r="DZ106" i="21" s="1"/>
  <c r="DZ81" i="21"/>
  <c r="DZ85" i="21" s="1"/>
  <c r="AN71" i="21"/>
  <c r="CK724" i="5"/>
  <c r="CK761" i="5"/>
  <c r="DX82" i="21"/>
  <c r="DX105" i="21" s="1"/>
  <c r="DX107" i="21" s="1"/>
  <c r="DX83" i="21"/>
  <c r="DX106" i="21" s="1"/>
  <c r="DX81" i="21"/>
  <c r="DX85" i="21" s="1"/>
  <c r="EG72" i="21"/>
  <c r="EH65" i="21" s="1"/>
  <c r="EG67" i="21"/>
  <c r="DV85" i="21"/>
  <c r="DY78" i="21"/>
  <c r="EG52" i="21"/>
  <c r="EG56" i="21"/>
  <c r="EH50" i="21" s="1"/>
  <c r="EE40" i="21"/>
  <c r="DX96" i="21" l="1"/>
  <c r="DZ96" i="21"/>
  <c r="EH68" i="21"/>
  <c r="EH39" i="21"/>
  <c r="EH53" i="21"/>
  <c r="EH31" i="21"/>
  <c r="EH30" i="21"/>
  <c r="EH117" i="21"/>
  <c r="EH29" i="21"/>
  <c r="EA76" i="21"/>
  <c r="EA75" i="21"/>
  <c r="EA74" i="21"/>
  <c r="EI25" i="21"/>
  <c r="EI26" i="21" s="1"/>
  <c r="EI27" i="21"/>
  <c r="EJ23" i="21" s="1"/>
  <c r="CK741" i="5"/>
  <c r="CK744" i="5" s="1"/>
  <c r="CK746" i="5" s="1"/>
  <c r="CK731" i="5"/>
  <c r="L411" i="5" s="1"/>
  <c r="EG33" i="21"/>
  <c r="EG40" i="21" s="1"/>
  <c r="EG118" i="21" s="1"/>
  <c r="EC60" i="21"/>
  <c r="EC70" i="21"/>
  <c r="EC59" i="21"/>
  <c r="EC58" i="21"/>
  <c r="EC62" i="21" s="1"/>
  <c r="EC119" i="21"/>
  <c r="C186" i="18"/>
  <c r="CI12" i="18"/>
  <c r="EA120" i="21"/>
  <c r="AO70" i="21"/>
  <c r="AO59" i="21"/>
  <c r="AO60" i="21"/>
  <c r="AO58" i="21"/>
  <c r="EE69" i="21"/>
  <c r="EE54" i="21"/>
  <c r="EE45" i="21"/>
  <c r="EE44" i="21"/>
  <c r="EE43" i="21"/>
  <c r="EE118" i="21"/>
  <c r="AU1039" i="5"/>
  <c r="AU1040" i="5" s="1"/>
  <c r="AU1050" i="5" s="1"/>
  <c r="AV1038" i="5"/>
  <c r="AU1022" i="5"/>
  <c r="AU1024" i="5" s="1"/>
  <c r="AU1033" i="5" s="1"/>
  <c r="AV1016" i="5"/>
  <c r="AV1017" i="5" s="1"/>
  <c r="CK1013" i="5"/>
  <c r="CK1015" i="5" s="1"/>
  <c r="ED47" i="21"/>
  <c r="EB62" i="21"/>
  <c r="EB71" i="21" s="1"/>
  <c r="EB120" i="21" s="1"/>
  <c r="AT1051" i="5"/>
  <c r="AN76" i="21"/>
  <c r="AN75" i="21"/>
  <c r="AN74" i="21"/>
  <c r="EH52" i="21"/>
  <c r="EH56" i="21"/>
  <c r="EI50" i="21" s="1"/>
  <c r="EH38" i="21"/>
  <c r="EH41" i="21"/>
  <c r="EI36" i="21" s="1"/>
  <c r="CL1056" i="5"/>
  <c r="CL1058" i="5" s="1"/>
  <c r="EH72" i="21"/>
  <c r="EI65" i="21" s="1"/>
  <c r="EH67" i="21"/>
  <c r="AN120" i="21"/>
  <c r="DY82" i="21"/>
  <c r="DY105" i="21" s="1"/>
  <c r="DY107" i="21" s="1"/>
  <c r="DY83" i="21"/>
  <c r="DY106" i="21" s="1"/>
  <c r="DY81" i="21"/>
  <c r="DY96" i="21" s="1"/>
  <c r="AT737" i="5"/>
  <c r="AR15" i="18" s="1"/>
  <c r="H90" i="18" s="1"/>
  <c r="AU740" i="5"/>
  <c r="CL852" i="5"/>
  <c r="CL858" i="5"/>
  <c r="EF40" i="21"/>
  <c r="EI68" i="21" l="1"/>
  <c r="EI53" i="21"/>
  <c r="EI39" i="21"/>
  <c r="EI31" i="21"/>
  <c r="EI30" i="21"/>
  <c r="EI117" i="21"/>
  <c r="EI29" i="21"/>
  <c r="EA78" i="21"/>
  <c r="EG69" i="21"/>
  <c r="EG54" i="21"/>
  <c r="EG44" i="21"/>
  <c r="EG45" i="21"/>
  <c r="EG43" i="21"/>
  <c r="EG47" i="21" s="1"/>
  <c r="EE47" i="21"/>
  <c r="EE55" i="21" s="1"/>
  <c r="EH33" i="21"/>
  <c r="CL859" i="5"/>
  <c r="CL853" i="5"/>
  <c r="AU737" i="5"/>
  <c r="AS15" i="18" s="1"/>
  <c r="I90" i="18" s="1"/>
  <c r="AV740" i="5"/>
  <c r="AW1016" i="5"/>
  <c r="AW1017" i="5" s="1"/>
  <c r="AV1022" i="5"/>
  <c r="AV1024" i="5" s="1"/>
  <c r="AV1033" i="5" s="1"/>
  <c r="EB75" i="21"/>
  <c r="EB76" i="21"/>
  <c r="EB74" i="21"/>
  <c r="EB78" i="21" s="1"/>
  <c r="EI72" i="21"/>
  <c r="EJ65" i="21" s="1"/>
  <c r="EI67" i="21"/>
  <c r="AO62" i="21"/>
  <c r="EF44" i="21"/>
  <c r="EF69" i="21"/>
  <c r="EF54" i="21"/>
  <c r="EF45" i="21"/>
  <c r="EF43" i="21"/>
  <c r="EF118" i="21"/>
  <c r="CI21" i="18"/>
  <c r="C196" i="18" s="1"/>
  <c r="CK748" i="5"/>
  <c r="CK747" i="5"/>
  <c r="CK766" i="5" s="1"/>
  <c r="L417" i="5"/>
  <c r="L419" i="5" s="1"/>
  <c r="CL983" i="5"/>
  <c r="CL719" i="5"/>
  <c r="AU1051" i="5"/>
  <c r="DY85" i="21"/>
  <c r="EI52" i="21"/>
  <c r="EI56" i="21"/>
  <c r="EJ50" i="21" s="1"/>
  <c r="C187" i="18"/>
  <c r="CI16" i="18"/>
  <c r="AV1039" i="5"/>
  <c r="AV1040" i="5" s="1"/>
  <c r="AV1050" i="5" s="1"/>
  <c r="AW1038" i="5"/>
  <c r="EC71" i="21"/>
  <c r="EC120" i="21" s="1"/>
  <c r="EJ25" i="21"/>
  <c r="EJ26" i="21" s="1"/>
  <c r="EJ27" i="21"/>
  <c r="AN78" i="21"/>
  <c r="EI38" i="21"/>
  <c r="EI41" i="21"/>
  <c r="EJ36" i="21" s="1"/>
  <c r="ED55" i="21"/>
  <c r="EB83" i="21" l="1"/>
  <c r="EB106" i="21" s="1"/>
  <c r="EB82" i="21"/>
  <c r="EB105" i="21" s="1"/>
  <c r="EB107" i="21" s="1"/>
  <c r="EB81" i="21"/>
  <c r="EB96" i="21" s="1"/>
  <c r="EH40" i="21"/>
  <c r="EA82" i="21"/>
  <c r="EA105" i="21" s="1"/>
  <c r="EA107" i="21" s="1"/>
  <c r="EA83" i="21"/>
  <c r="EA106" i="21" s="1"/>
  <c r="EA81" i="21"/>
  <c r="EA96" i="21" s="1"/>
  <c r="EE70" i="21"/>
  <c r="EE59" i="21"/>
  <c r="EE60" i="21"/>
  <c r="EE58" i="21"/>
  <c r="EE62" i="21" s="1"/>
  <c r="EI33" i="21"/>
  <c r="EJ72" i="21"/>
  <c r="EJ67" i="21"/>
  <c r="O139" i="21"/>
  <c r="AE13" i="2" s="1"/>
  <c r="EJ56" i="21"/>
  <c r="EJ52" i="21"/>
  <c r="EE119" i="21"/>
  <c r="AO71" i="21"/>
  <c r="AX1016" i="5"/>
  <c r="AX1017" i="5" s="1"/>
  <c r="AW1022" i="5"/>
  <c r="AW1024" i="5" s="1"/>
  <c r="AW1033" i="5" s="1"/>
  <c r="EJ53" i="21"/>
  <c r="EJ39" i="21"/>
  <c r="EJ31" i="21"/>
  <c r="EJ30" i="21"/>
  <c r="EJ68" i="21"/>
  <c r="EJ117" i="21"/>
  <c r="EJ29" i="21"/>
  <c r="EJ41" i="21"/>
  <c r="EJ38" i="21"/>
  <c r="AW740" i="5"/>
  <c r="AV737" i="5"/>
  <c r="AT15" i="18" s="1"/>
  <c r="J90" i="18" s="1"/>
  <c r="ED60" i="21"/>
  <c r="ED70" i="21"/>
  <c r="ED59" i="21"/>
  <c r="ED58" i="21"/>
  <c r="ED119" i="21"/>
  <c r="EF47" i="21"/>
  <c r="C191" i="18"/>
  <c r="CI19" i="18"/>
  <c r="EC75" i="21"/>
  <c r="EC76" i="21"/>
  <c r="EC74" i="21"/>
  <c r="AW1039" i="5"/>
  <c r="AW1040" i="5" s="1"/>
  <c r="AW1050" i="5" s="1"/>
  <c r="AX1038" i="5"/>
  <c r="AV1051" i="5"/>
  <c r="AN83" i="21"/>
  <c r="AN106" i="21" s="1"/>
  <c r="AN82" i="21"/>
  <c r="AN105" i="21" s="1"/>
  <c r="AN81" i="21"/>
  <c r="AN96" i="21" s="1"/>
  <c r="CL721" i="5"/>
  <c r="EG55" i="21"/>
  <c r="EG119" i="21" s="1"/>
  <c r="CL994" i="5"/>
  <c r="CL984" i="5"/>
  <c r="CL986" i="5" s="1"/>
  <c r="CL1045" i="5" s="1"/>
  <c r="CM849" i="5"/>
  <c r="CL860" i="5"/>
  <c r="AW1051" i="5" l="1"/>
  <c r="EA85" i="21"/>
  <c r="AN85" i="21"/>
  <c r="EI40" i="21"/>
  <c r="EH69" i="21"/>
  <c r="EH54" i="21"/>
  <c r="EH44" i="21"/>
  <c r="EH45" i="21"/>
  <c r="EH43" i="21"/>
  <c r="EH118" i="21"/>
  <c r="EJ33" i="21"/>
  <c r="AX1039" i="5"/>
  <c r="AX1040" i="5" s="1"/>
  <c r="AX1050" i="5" s="1"/>
  <c r="AY1038" i="5"/>
  <c r="AO76" i="21"/>
  <c r="AO75" i="21"/>
  <c r="AO74" i="21"/>
  <c r="AO120" i="21"/>
  <c r="EC78" i="21"/>
  <c r="EG70" i="21"/>
  <c r="EG59" i="21"/>
  <c r="EG60" i="21"/>
  <c r="EG58" i="21"/>
  <c r="EF55" i="21"/>
  <c r="EE71" i="21"/>
  <c r="AX1022" i="5"/>
  <c r="AX1024" i="5" s="1"/>
  <c r="AX1033" i="5" s="1"/>
  <c r="AY1016" i="5"/>
  <c r="AY1017" i="5" s="1"/>
  <c r="CL761" i="5"/>
  <c r="CL724" i="5"/>
  <c r="CJ11" i="18"/>
  <c r="CL722" i="5"/>
  <c r="CL725" i="5"/>
  <c r="EB85" i="21"/>
  <c r="CL998" i="5"/>
  <c r="CM1007" i="5"/>
  <c r="CM851" i="5"/>
  <c r="CM856" i="5"/>
  <c r="CL1008" i="5"/>
  <c r="AX740" i="5"/>
  <c r="AW737" i="5"/>
  <c r="AU15" i="18" s="1"/>
  <c r="K90" i="18" s="1"/>
  <c r="ED62" i="21"/>
  <c r="ED71" i="21" s="1"/>
  <c r="ED120" i="21" s="1"/>
  <c r="C194" i="18"/>
  <c r="CI22" i="18"/>
  <c r="C197" i="18" s="1"/>
  <c r="AX1051" i="5" l="1"/>
  <c r="AO78" i="21"/>
  <c r="EH47" i="21"/>
  <c r="D186" i="18"/>
  <c r="CJ12" i="18"/>
  <c r="CL1013" i="5"/>
  <c r="CL1015" i="5" s="1"/>
  <c r="CM858" i="5"/>
  <c r="CM852" i="5"/>
  <c r="EG62" i="21"/>
  <c r="EG71" i="21" s="1"/>
  <c r="AY1022" i="5"/>
  <c r="AZ1016" i="5"/>
  <c r="CM1056" i="5"/>
  <c r="CM1058" i="5" s="1"/>
  <c r="EE76" i="21"/>
  <c r="EE75" i="21"/>
  <c r="EE74" i="21"/>
  <c r="CL741" i="5"/>
  <c r="CL744" i="5" s="1"/>
  <c r="CL746" i="5" s="1"/>
  <c r="CL731" i="5"/>
  <c r="ED75" i="21"/>
  <c r="ED76" i="21"/>
  <c r="ED74" i="21"/>
  <c r="ED78" i="21" s="1"/>
  <c r="EE120" i="21"/>
  <c r="EC82" i="21"/>
  <c r="EC105" i="21" s="1"/>
  <c r="EC107" i="21" s="1"/>
  <c r="EC83" i="21"/>
  <c r="EC106" i="21" s="1"/>
  <c r="EC81" i="21"/>
  <c r="EC96" i="21" s="1"/>
  <c r="AY1039" i="5"/>
  <c r="AY1040" i="5" s="1"/>
  <c r="AY1050" i="5" s="1"/>
  <c r="AZ1038" i="5"/>
  <c r="EI69" i="21"/>
  <c r="EI54" i="21"/>
  <c r="EI44" i="21"/>
  <c r="EI45" i="21"/>
  <c r="EI43" i="21"/>
  <c r="EI118" i="21"/>
  <c r="EF70" i="21"/>
  <c r="EF59" i="21"/>
  <c r="EF60" i="21"/>
  <c r="EF58" i="21"/>
  <c r="EF119" i="21"/>
  <c r="AY740" i="5"/>
  <c r="AX737" i="5"/>
  <c r="AV15" i="18" s="1"/>
  <c r="L90" i="18" s="1"/>
  <c r="EJ40" i="21"/>
  <c r="AY1024" i="5" l="1"/>
  <c r="AY1033" i="5" s="1"/>
  <c r="AY1051" i="5" s="1"/>
  <c r="AZ1007" i="5"/>
  <c r="AZ1039" i="5"/>
  <c r="AZ1040" i="5" s="1"/>
  <c r="AZ1050" i="5" s="1"/>
  <c r="BA1038" i="5"/>
  <c r="EG76" i="21"/>
  <c r="EG75" i="21"/>
  <c r="EG74" i="21"/>
  <c r="AY737" i="5"/>
  <c r="AW15" i="18" s="1"/>
  <c r="M90" i="18" s="1"/>
  <c r="AZ740" i="5"/>
  <c r="D187" i="18"/>
  <c r="CJ16" i="18"/>
  <c r="EC85" i="21"/>
  <c r="CJ21" i="18"/>
  <c r="D196" i="18" s="1"/>
  <c r="CL748" i="5"/>
  <c r="CL747" i="5"/>
  <c r="CL766" i="5" s="1"/>
  <c r="EE78" i="21"/>
  <c r="CM859" i="5"/>
  <c r="CM853" i="5"/>
  <c r="EF62" i="21"/>
  <c r="EF71" i="21" s="1"/>
  <c r="EF120" i="21" s="1"/>
  <c r="EG120" i="21"/>
  <c r="EI47" i="21"/>
  <c r="ED83" i="21"/>
  <c r="ED106" i="21" s="1"/>
  <c r="ED82" i="21"/>
  <c r="ED105" i="21" s="1"/>
  <c r="ED107" i="21" s="1"/>
  <c r="ED81" i="21"/>
  <c r="ED85" i="21" s="1"/>
  <c r="EJ69" i="21"/>
  <c r="EJ54" i="21"/>
  <c r="EJ45" i="21"/>
  <c r="EJ44" i="21"/>
  <c r="EJ43" i="21"/>
  <c r="EJ118" i="21"/>
  <c r="CM983" i="5"/>
  <c r="CM719" i="5"/>
  <c r="AO82" i="21"/>
  <c r="AO105" i="21" s="1"/>
  <c r="AO83" i="21"/>
  <c r="AO106" i="21" s="1"/>
  <c r="AO81" i="21"/>
  <c r="AO96" i="21" s="1"/>
  <c r="EH55" i="21"/>
  <c r="BA1039" i="5" l="1"/>
  <c r="BA1040" i="5" s="1"/>
  <c r="BA1050" i="5" s="1"/>
  <c r="BB1038" i="5"/>
  <c r="EH70" i="21"/>
  <c r="EH60" i="21"/>
  <c r="EH59" i="21"/>
  <c r="EH58" i="21"/>
  <c r="EH119" i="21"/>
  <c r="CM721" i="5"/>
  <c r="CM994" i="5"/>
  <c r="CM984" i="5"/>
  <c r="CM986" i="5" s="1"/>
  <c r="CM1045" i="5" s="1"/>
  <c r="D191" i="18"/>
  <c r="CJ19" i="18"/>
  <c r="EF76" i="21"/>
  <c r="EF75" i="21"/>
  <c r="EF74" i="21"/>
  <c r="EF78" i="21" s="1"/>
  <c r="AO85" i="21"/>
  <c r="AZ1056" i="5"/>
  <c r="AZ1058" i="5" s="1"/>
  <c r="AZ1046" i="5"/>
  <c r="BA1046" i="5" s="1"/>
  <c r="BB1046" i="5" s="1"/>
  <c r="BC1046" i="5" s="1"/>
  <c r="BD1046" i="5" s="1"/>
  <c r="BE1046" i="5" s="1"/>
  <c r="BF1046" i="5" s="1"/>
  <c r="BG1046" i="5" s="1"/>
  <c r="BH1046" i="5" s="1"/>
  <c r="BI1046" i="5" s="1"/>
  <c r="BJ1046" i="5" s="1"/>
  <c r="BK1046" i="5" s="1"/>
  <c r="BL1046" i="5" s="1"/>
  <c r="BM1046" i="5" s="1"/>
  <c r="BN1046" i="5" s="1"/>
  <c r="BO1046" i="5" s="1"/>
  <c r="BP1046" i="5" s="1"/>
  <c r="BQ1046" i="5" s="1"/>
  <c r="BR1046" i="5" s="1"/>
  <c r="BS1046" i="5" s="1"/>
  <c r="BT1046" i="5" s="1"/>
  <c r="BU1046" i="5" s="1"/>
  <c r="BV1046" i="5" s="1"/>
  <c r="BW1046" i="5" s="1"/>
  <c r="BX1046" i="5" s="1"/>
  <c r="BY1046" i="5" s="1"/>
  <c r="BZ1046" i="5" s="1"/>
  <c r="CA1046" i="5" s="1"/>
  <c r="CB1046" i="5" s="1"/>
  <c r="CC1046" i="5" s="1"/>
  <c r="CD1046" i="5" s="1"/>
  <c r="CE1046" i="5" s="1"/>
  <c r="CF1046" i="5" s="1"/>
  <c r="CG1046" i="5" s="1"/>
  <c r="CH1046" i="5" s="1"/>
  <c r="CI1046" i="5" s="1"/>
  <c r="CJ1046" i="5" s="1"/>
  <c r="CK1046" i="5" s="1"/>
  <c r="CL1046" i="5" s="1"/>
  <c r="CM1046" i="5" s="1"/>
  <c r="AZ1013" i="5"/>
  <c r="AZ1015" i="5" s="1"/>
  <c r="AZ1017" i="5" s="1"/>
  <c r="ED96" i="21"/>
  <c r="CN849" i="5"/>
  <c r="CM860" i="5"/>
  <c r="EI55" i="21"/>
  <c r="EG78" i="21"/>
  <c r="BA740" i="5"/>
  <c r="AZ737" i="5"/>
  <c r="AX15" i="18" s="1"/>
  <c r="N90" i="18" s="1"/>
  <c r="EJ47" i="21"/>
  <c r="EE82" i="21"/>
  <c r="EE105" i="21" s="1"/>
  <c r="EE107" i="21" s="1"/>
  <c r="EE83" i="21"/>
  <c r="EE106" i="21" s="1"/>
  <c r="EE81" i="21"/>
  <c r="EE96" i="21" s="1"/>
  <c r="BB1039" i="5" l="1"/>
  <c r="BB1040" i="5" s="1"/>
  <c r="BB1050" i="5" s="1"/>
  <c r="BC1038" i="5"/>
  <c r="D194" i="18"/>
  <c r="CJ22" i="18"/>
  <c r="D197" i="18" s="1"/>
  <c r="EI70" i="21"/>
  <c r="EI60" i="21"/>
  <c r="EI59" i="21"/>
  <c r="EI58" i="21"/>
  <c r="EI119" i="21"/>
  <c r="CM761" i="5"/>
  <c r="CM724" i="5"/>
  <c r="EF83" i="21"/>
  <c r="EF106" i="21" s="1"/>
  <c r="EF82" i="21"/>
  <c r="EF105" i="21" s="1"/>
  <c r="EF107" i="21" s="1"/>
  <c r="EF81" i="21"/>
  <c r="EF85" i="21" s="1"/>
  <c r="AZ1022" i="5"/>
  <c r="AZ1024" i="5" s="1"/>
  <c r="AZ1033" i="5" s="1"/>
  <c r="AZ1051" i="5" s="1"/>
  <c r="BA1016" i="5"/>
  <c r="BA1017" i="5" s="1"/>
  <c r="CK11" i="18"/>
  <c r="CM722" i="5"/>
  <c r="CM725" i="5"/>
  <c r="EG82" i="21"/>
  <c r="EG105" i="21" s="1"/>
  <c r="EG107" i="21" s="1"/>
  <c r="EG83" i="21"/>
  <c r="EG106" i="21" s="1"/>
  <c r="EG81" i="21"/>
  <c r="EG96" i="21" s="1"/>
  <c r="CN851" i="5"/>
  <c r="CN856" i="5"/>
  <c r="CM1008" i="5"/>
  <c r="EJ55" i="21"/>
  <c r="CM998" i="5"/>
  <c r="CN1007" i="5"/>
  <c r="EE85" i="21"/>
  <c r="BB740" i="5"/>
  <c r="BA737" i="5"/>
  <c r="AY15" i="18" s="1"/>
  <c r="C115" i="18" s="1"/>
  <c r="EH62" i="21"/>
  <c r="EH71" i="21" s="1"/>
  <c r="EF96" i="21" l="1"/>
  <c r="EH75" i="21"/>
  <c r="EH76" i="21"/>
  <c r="EH74" i="21"/>
  <c r="EH78" i="21" s="1"/>
  <c r="EH120" i="21"/>
  <c r="BA1022" i="5"/>
  <c r="BA1024" i="5" s="1"/>
  <c r="BA1033" i="5" s="1"/>
  <c r="BA1051" i="5" s="1"/>
  <c r="BB1016" i="5"/>
  <c r="BB1017" i="5" s="1"/>
  <c r="CN852" i="5"/>
  <c r="CN858" i="5"/>
  <c r="BC1039" i="5"/>
  <c r="BC1040" i="5" s="1"/>
  <c r="BC1050" i="5" s="1"/>
  <c r="BD1038" i="5"/>
  <c r="EG85" i="21"/>
  <c r="CN1046" i="5"/>
  <c r="CN1056" i="5"/>
  <c r="CN1058" i="5" s="1"/>
  <c r="CM741" i="5"/>
  <c r="CM744" i="5" s="1"/>
  <c r="CM746" i="5" s="1"/>
  <c r="CM731" i="5"/>
  <c r="BC740" i="5"/>
  <c r="BB737" i="5"/>
  <c r="AZ15" i="18" s="1"/>
  <c r="D115" i="18" s="1"/>
  <c r="EJ70" i="21"/>
  <c r="EJ60" i="21"/>
  <c r="EJ59" i="21"/>
  <c r="EJ58" i="21"/>
  <c r="EJ119" i="21"/>
  <c r="EI62" i="21"/>
  <c r="CM1013" i="5"/>
  <c r="CM1015" i="5" s="1"/>
  <c r="CK12" i="18"/>
  <c r="E186" i="18"/>
  <c r="CN859" i="5" l="1"/>
  <c r="CN853" i="5"/>
  <c r="BB1022" i="5"/>
  <c r="BB1024" i="5" s="1"/>
  <c r="BB1033" i="5" s="1"/>
  <c r="BB1051" i="5" s="1"/>
  <c r="BC1016" i="5"/>
  <c r="BC1017" i="5" s="1"/>
  <c r="CN983" i="5"/>
  <c r="CN719" i="5"/>
  <c r="EH82" i="21"/>
  <c r="EH105" i="21" s="1"/>
  <c r="EH107" i="21" s="1"/>
  <c r="EH83" i="21"/>
  <c r="EH106" i="21" s="1"/>
  <c r="EH81" i="21"/>
  <c r="EH96" i="21" s="1"/>
  <c r="BD740" i="5"/>
  <c r="BC737" i="5"/>
  <c r="BA15" i="18" s="1"/>
  <c r="E115" i="18" s="1"/>
  <c r="CK21" i="18"/>
  <c r="E196" i="18" s="1"/>
  <c r="CM748" i="5"/>
  <c r="CM747" i="5"/>
  <c r="CM766" i="5" s="1"/>
  <c r="EJ62" i="21"/>
  <c r="EI71" i="21"/>
  <c r="E187" i="18"/>
  <c r="CK16" i="18"/>
  <c r="BD1039" i="5"/>
  <c r="BD1040" i="5" s="1"/>
  <c r="BD1050" i="5" s="1"/>
  <c r="BE1038" i="5"/>
  <c r="EH85" i="21" l="1"/>
  <c r="BE740" i="5"/>
  <c r="BD737" i="5"/>
  <c r="BB15" i="18" s="1"/>
  <c r="F115" i="18" s="1"/>
  <c r="CN721" i="5"/>
  <c r="CN994" i="5"/>
  <c r="CN984" i="5"/>
  <c r="CN986" i="5" s="1"/>
  <c r="CN1045" i="5" s="1"/>
  <c r="BD1016" i="5"/>
  <c r="BD1017" i="5" s="1"/>
  <c r="BC1022" i="5"/>
  <c r="BC1024" i="5" s="1"/>
  <c r="BC1033" i="5" s="1"/>
  <c r="BC1051" i="5" s="1"/>
  <c r="EI76" i="21"/>
  <c r="EI75" i="21"/>
  <c r="EI74" i="21"/>
  <c r="EI120" i="21"/>
  <c r="EJ71" i="21"/>
  <c r="E191" i="18"/>
  <c r="CK19" i="18"/>
  <c r="BE1039" i="5"/>
  <c r="BE1040" i="5" s="1"/>
  <c r="BE1050" i="5" s="1"/>
  <c r="BF1038" i="5"/>
  <c r="CO849" i="5"/>
  <c r="CN860" i="5"/>
  <c r="BE1016" i="5" l="1"/>
  <c r="BE1017" i="5" s="1"/>
  <c r="BD1022" i="5"/>
  <c r="BD1024" i="5" s="1"/>
  <c r="BD1033" i="5" s="1"/>
  <c r="BD1051" i="5" s="1"/>
  <c r="CO851" i="5"/>
  <c r="CO856" i="5"/>
  <c r="CN1008" i="5"/>
  <c r="CL11" i="18"/>
  <c r="CN722" i="5"/>
  <c r="CN725" i="5"/>
  <c r="CN998" i="5"/>
  <c r="CO1007" i="5"/>
  <c r="CK22" i="18"/>
  <c r="E197" i="18" s="1"/>
  <c r="E194" i="18"/>
  <c r="EJ76" i="21"/>
  <c r="EJ75" i="21"/>
  <c r="EJ74" i="21"/>
  <c r="EJ120" i="21"/>
  <c r="BF1039" i="5"/>
  <c r="BF1040" i="5" s="1"/>
  <c r="BF1050" i="5" s="1"/>
  <c r="BG1038" i="5"/>
  <c r="BE737" i="5"/>
  <c r="BC15" i="18" s="1"/>
  <c r="G115" i="18" s="1"/>
  <c r="BF740" i="5"/>
  <c r="CN761" i="5"/>
  <c r="CN724" i="5"/>
  <c r="EI78" i="21"/>
  <c r="CN1013" i="5" l="1"/>
  <c r="CN1015" i="5" s="1"/>
  <c r="CO1046" i="5"/>
  <c r="CO1056" i="5"/>
  <c r="CO1058" i="5" s="1"/>
  <c r="EI83" i="21"/>
  <c r="EI106" i="21" s="1"/>
  <c r="EI82" i="21"/>
  <c r="EI105" i="21" s="1"/>
  <c r="EI107" i="21" s="1"/>
  <c r="EI81" i="21"/>
  <c r="EI96" i="21" s="1"/>
  <c r="EJ78" i="21"/>
  <c r="CO852" i="5"/>
  <c r="CO858" i="5"/>
  <c r="CL12" i="18"/>
  <c r="F186" i="18"/>
  <c r="BF737" i="5"/>
  <c r="BD15" i="18" s="1"/>
  <c r="H115" i="18" s="1"/>
  <c r="BG740" i="5"/>
  <c r="BG1039" i="5"/>
  <c r="BG1040" i="5" s="1"/>
  <c r="BG1050" i="5" s="1"/>
  <c r="BH1038" i="5"/>
  <c r="BE1022" i="5"/>
  <c r="BE1024" i="5" s="1"/>
  <c r="BE1033" i="5" s="1"/>
  <c r="BE1051" i="5" s="1"/>
  <c r="BF1016" i="5"/>
  <c r="BF1017" i="5" s="1"/>
  <c r="CN741" i="5"/>
  <c r="CN744" i="5" s="1"/>
  <c r="CN746" i="5" s="1"/>
  <c r="CN731" i="5"/>
  <c r="EJ83" i="21" l="1"/>
  <c r="EJ106" i="21" s="1"/>
  <c r="EJ82" i="21"/>
  <c r="EJ105" i="21" s="1"/>
  <c r="EJ107" i="21" s="1"/>
  <c r="C111" i="21" s="1"/>
  <c r="C112" i="21" s="1"/>
  <c r="EJ81" i="21"/>
  <c r="EJ96" i="21" s="1"/>
  <c r="C99" i="21" s="1"/>
  <c r="C100" i="21" s="1"/>
  <c r="BH1039" i="5"/>
  <c r="BH1040" i="5" s="1"/>
  <c r="BH1050" i="5" s="1"/>
  <c r="BI1038" i="5"/>
  <c r="F187" i="18"/>
  <c r="CL16" i="18"/>
  <c r="CO983" i="5"/>
  <c r="CO719" i="5"/>
  <c r="CO721" i="5" s="1"/>
  <c r="EI85" i="21"/>
  <c r="BG1016" i="5"/>
  <c r="BG1017" i="5" s="1"/>
  <c r="BF1022" i="5"/>
  <c r="BF1024" i="5" s="1"/>
  <c r="BF1033" i="5" s="1"/>
  <c r="BF1051" i="5" s="1"/>
  <c r="BG737" i="5"/>
  <c r="BE15" i="18" s="1"/>
  <c r="I115" i="18" s="1"/>
  <c r="BH740" i="5"/>
  <c r="CL21" i="18"/>
  <c r="F196" i="18" s="1"/>
  <c r="CN748" i="5"/>
  <c r="CN747" i="5"/>
  <c r="CN766" i="5" s="1"/>
  <c r="CO859" i="5"/>
  <c r="CO853" i="5"/>
  <c r="EJ85" i="21" l="1"/>
  <c r="CM11" i="18"/>
  <c r="CO722" i="5"/>
  <c r="CO725" i="5"/>
  <c r="CO994" i="5"/>
  <c r="CO984" i="5"/>
  <c r="CO986" i="5" s="1"/>
  <c r="CO1045" i="5" s="1"/>
  <c r="CP849" i="5"/>
  <c r="CO860" i="5"/>
  <c r="F191" i="18"/>
  <c r="CL19" i="18"/>
  <c r="BH737" i="5"/>
  <c r="BF15" i="18" s="1"/>
  <c r="J115" i="18" s="1"/>
  <c r="BI740" i="5"/>
  <c r="BI1039" i="5"/>
  <c r="BI1040" i="5" s="1"/>
  <c r="BI1050" i="5" s="1"/>
  <c r="BJ1038" i="5"/>
  <c r="BG1022" i="5"/>
  <c r="BG1024" i="5" s="1"/>
  <c r="BG1033" i="5" s="1"/>
  <c r="BG1051" i="5" s="1"/>
  <c r="BH1016" i="5"/>
  <c r="BH1017" i="5" s="1"/>
  <c r="BJ740" i="5" l="1"/>
  <c r="BI737" i="5"/>
  <c r="BG15" i="18" s="1"/>
  <c r="K115" i="18" s="1"/>
  <c r="CL22" i="18"/>
  <c r="F197" i="18" s="1"/>
  <c r="F194" i="18"/>
  <c r="CO761" i="5"/>
  <c r="CO724" i="5"/>
  <c r="BI1016" i="5"/>
  <c r="BI1017" i="5" s="1"/>
  <c r="BH1022" i="5"/>
  <c r="BH1024" i="5" s="1"/>
  <c r="BH1033" i="5" s="1"/>
  <c r="BH1051" i="5" s="1"/>
  <c r="CO998" i="5"/>
  <c r="CP1007" i="5"/>
  <c r="CP851" i="5"/>
  <c r="CP856" i="5"/>
  <c r="CO1008" i="5"/>
  <c r="CO741" i="5"/>
  <c r="CO744" i="5" s="1"/>
  <c r="CO746" i="5" s="1"/>
  <c r="CO731" i="5"/>
  <c r="BJ1039" i="5"/>
  <c r="BJ1040" i="5" s="1"/>
  <c r="BJ1050" i="5" s="1"/>
  <c r="BK1038" i="5"/>
  <c r="G186" i="18"/>
  <c r="CM12" i="18"/>
  <c r="BJ1016" i="5" l="1"/>
  <c r="BJ1017" i="5" s="1"/>
  <c r="BI1022" i="5"/>
  <c r="BI1024" i="5" s="1"/>
  <c r="BI1033" i="5" s="1"/>
  <c r="BI1051" i="5" s="1"/>
  <c r="CP1056" i="5"/>
  <c r="CP1058" i="5" s="1"/>
  <c r="CP1046" i="5"/>
  <c r="CM21" i="18"/>
  <c r="G196" i="18" s="1"/>
  <c r="CO748" i="5"/>
  <c r="CO747" i="5"/>
  <c r="CO766" i="5" s="1"/>
  <c r="BK1039" i="5"/>
  <c r="BK1040" i="5" s="1"/>
  <c r="BK1050" i="5" s="1"/>
  <c r="BL1038" i="5"/>
  <c r="CO1013" i="5"/>
  <c r="CO1015" i="5" s="1"/>
  <c r="G187" i="18"/>
  <c r="CM16" i="18"/>
  <c r="CP858" i="5"/>
  <c r="CP852" i="5"/>
  <c r="BK740" i="5"/>
  <c r="BJ737" i="5"/>
  <c r="BH15" i="18" s="1"/>
  <c r="L115" i="18" s="1"/>
  <c r="BK737" i="5" l="1"/>
  <c r="BI15" i="18" s="1"/>
  <c r="M115" i="18" s="1"/>
  <c r="BL740" i="5"/>
  <c r="CP859" i="5"/>
  <c r="CP853" i="5"/>
  <c r="CP983" i="5"/>
  <c r="CP719" i="5"/>
  <c r="CP721" i="5" s="1"/>
  <c r="G191" i="18"/>
  <c r="CM19" i="18"/>
  <c r="BJ1022" i="5"/>
  <c r="BJ1024" i="5" s="1"/>
  <c r="BJ1033" i="5" s="1"/>
  <c r="BJ1051" i="5" s="1"/>
  <c r="BK1016" i="5"/>
  <c r="BK1017" i="5" s="1"/>
  <c r="BL1039" i="5"/>
  <c r="BL1040" i="5" s="1"/>
  <c r="BL1050" i="5" s="1"/>
  <c r="BM1038" i="5"/>
  <c r="G194" i="18" l="1"/>
  <c r="CM22" i="18"/>
  <c r="G197" i="18" s="1"/>
  <c r="CQ849" i="5"/>
  <c r="CP860" i="5"/>
  <c r="BL1016" i="5"/>
  <c r="BL1017" i="5" s="1"/>
  <c r="BK1022" i="5"/>
  <c r="BK1024" i="5" s="1"/>
  <c r="BK1033" i="5" s="1"/>
  <c r="BK1051" i="5" s="1"/>
  <c r="CP994" i="5"/>
  <c r="CP984" i="5"/>
  <c r="CP986" i="5" s="1"/>
  <c r="CP1045" i="5" s="1"/>
  <c r="CN11" i="18"/>
  <c r="CP722" i="5"/>
  <c r="CP725" i="5"/>
  <c r="BM740" i="5"/>
  <c r="BL737" i="5"/>
  <c r="BJ15" i="18" s="1"/>
  <c r="N115" i="18" s="1"/>
  <c r="BM1039" i="5"/>
  <c r="BM1040" i="5" s="1"/>
  <c r="BM1050" i="5" s="1"/>
  <c r="BN1038" i="5"/>
  <c r="CP741" i="5" l="1"/>
  <c r="CP744" i="5" s="1"/>
  <c r="CP746" i="5" s="1"/>
  <c r="CP731" i="5"/>
  <c r="CP998" i="5"/>
  <c r="CQ1007" i="5"/>
  <c r="CP761" i="5"/>
  <c r="CP724" i="5"/>
  <c r="BN1039" i="5"/>
  <c r="BN1040" i="5" s="1"/>
  <c r="BN1050" i="5" s="1"/>
  <c r="BO1038" i="5"/>
  <c r="CQ851" i="5"/>
  <c r="CQ856" i="5"/>
  <c r="CP1008" i="5"/>
  <c r="BL1022" i="5"/>
  <c r="BL1024" i="5" s="1"/>
  <c r="BL1033" i="5" s="1"/>
  <c r="BL1051" i="5" s="1"/>
  <c r="BM1016" i="5"/>
  <c r="BM1017" i="5" s="1"/>
  <c r="H186" i="18"/>
  <c r="CN12" i="18"/>
  <c r="BN740" i="5"/>
  <c r="BM737" i="5"/>
  <c r="BK15" i="18" s="1"/>
  <c r="C140" i="18" s="1"/>
  <c r="BM1022" i="5" l="1"/>
  <c r="BM1024" i="5" s="1"/>
  <c r="BM1033" i="5" s="1"/>
  <c r="BM1051" i="5" s="1"/>
  <c r="BN1016" i="5"/>
  <c r="BN1017" i="5" s="1"/>
  <c r="CP1013" i="5"/>
  <c r="CP1015" i="5" s="1"/>
  <c r="CQ1056" i="5"/>
  <c r="CQ1058" i="5" s="1"/>
  <c r="CQ1046" i="5"/>
  <c r="CQ858" i="5"/>
  <c r="CQ852" i="5"/>
  <c r="BO740" i="5"/>
  <c r="BN737" i="5"/>
  <c r="BL15" i="18" s="1"/>
  <c r="D140" i="18" s="1"/>
  <c r="BO1039" i="5"/>
  <c r="BO1040" i="5" s="1"/>
  <c r="BO1050" i="5" s="1"/>
  <c r="BP1038" i="5"/>
  <c r="H187" i="18"/>
  <c r="CN16" i="18"/>
  <c r="CN21" i="18"/>
  <c r="H196" i="18" s="1"/>
  <c r="CP748" i="5"/>
  <c r="CP747" i="5"/>
  <c r="CP766" i="5" s="1"/>
  <c r="CQ983" i="5" l="1"/>
  <c r="CQ719" i="5"/>
  <c r="CQ721" i="5" s="1"/>
  <c r="BP740" i="5"/>
  <c r="BO737" i="5"/>
  <c r="BM15" i="18" s="1"/>
  <c r="E140" i="18" s="1"/>
  <c r="CQ859" i="5"/>
  <c r="CQ853" i="5"/>
  <c r="H191" i="18"/>
  <c r="CN19" i="18"/>
  <c r="BP1039" i="5"/>
  <c r="BP1040" i="5" s="1"/>
  <c r="BP1050" i="5" s="1"/>
  <c r="BQ1038" i="5"/>
  <c r="BO1016" i="5"/>
  <c r="BO1017" i="5" s="1"/>
  <c r="BN1022" i="5"/>
  <c r="BN1024" i="5" s="1"/>
  <c r="BN1033" i="5" s="1"/>
  <c r="BN1051" i="5" s="1"/>
  <c r="BP1016" i="5" l="1"/>
  <c r="BP1017" i="5" s="1"/>
  <c r="BO1022" i="5"/>
  <c r="BO1024" i="5" s="1"/>
  <c r="BO1033" i="5" s="1"/>
  <c r="BO1051" i="5" s="1"/>
  <c r="BQ1039" i="5"/>
  <c r="BQ1040" i="5" s="1"/>
  <c r="BQ1050" i="5" s="1"/>
  <c r="BR1038" i="5"/>
  <c r="H194" i="18"/>
  <c r="CN22" i="18"/>
  <c r="H197" i="18" s="1"/>
  <c r="CR849" i="5"/>
  <c r="CQ860" i="5"/>
  <c r="BQ740" i="5"/>
  <c r="BP737" i="5"/>
  <c r="BN15" i="18" s="1"/>
  <c r="F140" i="18" s="1"/>
  <c r="CO11" i="18"/>
  <c r="CQ722" i="5"/>
  <c r="CQ725" i="5"/>
  <c r="CQ994" i="5"/>
  <c r="CQ984" i="5"/>
  <c r="CQ986" i="5" s="1"/>
  <c r="CQ1045" i="5" s="1"/>
  <c r="CQ761" i="5" l="1"/>
  <c r="CQ724" i="5"/>
  <c r="BR1039" i="5"/>
  <c r="BR1040" i="5" s="1"/>
  <c r="BR1050" i="5" s="1"/>
  <c r="BS1038" i="5"/>
  <c r="I186" i="18"/>
  <c r="CO12" i="18"/>
  <c r="CR851" i="5"/>
  <c r="CR856" i="5"/>
  <c r="CQ1008" i="5"/>
  <c r="CQ998" i="5"/>
  <c r="CR1007" i="5"/>
  <c r="BR740" i="5"/>
  <c r="BQ737" i="5"/>
  <c r="BO15" i="18" s="1"/>
  <c r="G140" i="18" s="1"/>
  <c r="CQ741" i="5"/>
  <c r="CQ744" i="5" s="1"/>
  <c r="CQ746" i="5" s="1"/>
  <c r="CQ731" i="5"/>
  <c r="BQ1016" i="5"/>
  <c r="BQ1017" i="5" s="1"/>
  <c r="BP1022" i="5"/>
  <c r="BP1024" i="5" s="1"/>
  <c r="BP1033" i="5" s="1"/>
  <c r="BP1051" i="5" s="1"/>
  <c r="CR852" i="5" l="1"/>
  <c r="CR858" i="5"/>
  <c r="BQ1022" i="5"/>
  <c r="BQ1024" i="5" s="1"/>
  <c r="BQ1033" i="5" s="1"/>
  <c r="BQ1051" i="5" s="1"/>
  <c r="BR1016" i="5"/>
  <c r="BR1017" i="5" s="1"/>
  <c r="I187" i="18"/>
  <c r="CO16" i="18"/>
  <c r="CO21" i="18"/>
  <c r="I196" i="18" s="1"/>
  <c r="CQ748" i="5"/>
  <c r="CQ747" i="5"/>
  <c r="CQ766" i="5" s="1"/>
  <c r="BR737" i="5"/>
  <c r="BP15" i="18" s="1"/>
  <c r="H140" i="18" s="1"/>
  <c r="BS740" i="5"/>
  <c r="CR1056" i="5"/>
  <c r="CR1058" i="5" s="1"/>
  <c r="CR1046" i="5"/>
  <c r="BS1039" i="5"/>
  <c r="BS1040" i="5" s="1"/>
  <c r="BS1050" i="5" s="1"/>
  <c r="BT1038" i="5"/>
  <c r="CQ1013" i="5"/>
  <c r="CQ1015" i="5" s="1"/>
  <c r="I191" i="18" l="1"/>
  <c r="CO19" i="18"/>
  <c r="BR1022" i="5"/>
  <c r="BR1024" i="5" s="1"/>
  <c r="BR1033" i="5" s="1"/>
  <c r="BR1051" i="5" s="1"/>
  <c r="BS1016" i="5"/>
  <c r="BS1017" i="5" s="1"/>
  <c r="BS737" i="5"/>
  <c r="BQ15" i="18" s="1"/>
  <c r="I140" i="18" s="1"/>
  <c r="BT740" i="5"/>
  <c r="BT1039" i="5"/>
  <c r="BT1040" i="5" s="1"/>
  <c r="BT1050" i="5" s="1"/>
  <c r="BU1038" i="5"/>
  <c r="CR983" i="5"/>
  <c r="CR719" i="5"/>
  <c r="CR721" i="5" s="1"/>
  <c r="CR859" i="5"/>
  <c r="CR853" i="5"/>
  <c r="BU1039" i="5" l="1"/>
  <c r="BU1040" i="5" s="1"/>
  <c r="BU1050" i="5" s="1"/>
  <c r="BV1038" i="5"/>
  <c r="CP11" i="18"/>
  <c r="CR722" i="5"/>
  <c r="CR725" i="5"/>
  <c r="BT737" i="5"/>
  <c r="BR15" i="18" s="1"/>
  <c r="J140" i="18" s="1"/>
  <c r="BU740" i="5"/>
  <c r="BS1022" i="5"/>
  <c r="BS1024" i="5" s="1"/>
  <c r="BS1033" i="5" s="1"/>
  <c r="BS1051" i="5" s="1"/>
  <c r="BT1016" i="5"/>
  <c r="BT1017" i="5" s="1"/>
  <c r="I194" i="18"/>
  <c r="CO22" i="18"/>
  <c r="I197" i="18" s="1"/>
  <c r="CR994" i="5"/>
  <c r="CR984" i="5"/>
  <c r="CR986" i="5" s="1"/>
  <c r="CR1045" i="5" s="1"/>
  <c r="CS849" i="5"/>
  <c r="CR860" i="5"/>
  <c r="CR741" i="5" l="1"/>
  <c r="CR744" i="5" s="1"/>
  <c r="CR746" i="5" s="1"/>
  <c r="CR731" i="5"/>
  <c r="BT1022" i="5"/>
  <c r="BT1024" i="5" s="1"/>
  <c r="BT1033" i="5" s="1"/>
  <c r="BT1051" i="5" s="1"/>
  <c r="BU1016" i="5"/>
  <c r="BU1017" i="5" s="1"/>
  <c r="CR761" i="5"/>
  <c r="CR724" i="5"/>
  <c r="J186" i="18"/>
  <c r="CP12" i="18"/>
  <c r="BU737" i="5"/>
  <c r="BS15" i="18" s="1"/>
  <c r="K140" i="18" s="1"/>
  <c r="BV740" i="5"/>
  <c r="BV1039" i="5"/>
  <c r="BV1040" i="5" s="1"/>
  <c r="BV1050" i="5" s="1"/>
  <c r="BW1038" i="5"/>
  <c r="CS851" i="5"/>
  <c r="CS856" i="5"/>
  <c r="CR1008" i="5"/>
  <c r="CR998" i="5"/>
  <c r="CS1007" i="5"/>
  <c r="BU1022" i="5" l="1"/>
  <c r="BU1024" i="5" s="1"/>
  <c r="BU1033" i="5" s="1"/>
  <c r="BU1051" i="5" s="1"/>
  <c r="BV1016" i="5"/>
  <c r="BV1017" i="5" s="1"/>
  <c r="CR1013" i="5"/>
  <c r="CR1015" i="5" s="1"/>
  <c r="BW1039" i="5"/>
  <c r="BW1040" i="5" s="1"/>
  <c r="BW1050" i="5" s="1"/>
  <c r="BX1038" i="5"/>
  <c r="CS1056" i="5"/>
  <c r="CS1058" i="5" s="1"/>
  <c r="CS1046" i="5"/>
  <c r="BW740" i="5"/>
  <c r="BV737" i="5"/>
  <c r="BT15" i="18" s="1"/>
  <c r="L140" i="18" s="1"/>
  <c r="J187" i="18"/>
  <c r="CP16" i="18"/>
  <c r="CS858" i="5"/>
  <c r="CS852" i="5"/>
  <c r="CP21" i="18"/>
  <c r="J196" i="18" s="1"/>
  <c r="CR748" i="5"/>
  <c r="CR747" i="5"/>
  <c r="CR766" i="5" s="1"/>
  <c r="CS859" i="5" l="1"/>
  <c r="CS853" i="5"/>
  <c r="BV1022" i="5"/>
  <c r="BV1024" i="5" s="1"/>
  <c r="BV1033" i="5" s="1"/>
  <c r="BV1051" i="5" s="1"/>
  <c r="BW1016" i="5"/>
  <c r="BW1017" i="5" s="1"/>
  <c r="BX1039" i="5"/>
  <c r="BX1040" i="5" s="1"/>
  <c r="BX1050" i="5" s="1"/>
  <c r="BY1038" i="5"/>
  <c r="BW737" i="5"/>
  <c r="BU15" i="18" s="1"/>
  <c r="M140" i="18" s="1"/>
  <c r="BX740" i="5"/>
  <c r="CS983" i="5"/>
  <c r="CS719" i="5"/>
  <c r="CS721" i="5" s="1"/>
  <c r="J191" i="18"/>
  <c r="CP19" i="18"/>
  <c r="CQ11" i="18" l="1"/>
  <c r="CS722" i="5"/>
  <c r="CS725" i="5"/>
  <c r="BW1022" i="5"/>
  <c r="BW1024" i="5" s="1"/>
  <c r="BW1033" i="5" s="1"/>
  <c r="BW1051" i="5" s="1"/>
  <c r="BX1016" i="5"/>
  <c r="BX1017" i="5" s="1"/>
  <c r="BY740" i="5"/>
  <c r="BX737" i="5"/>
  <c r="BV15" i="18" s="1"/>
  <c r="N140" i="18" s="1"/>
  <c r="CT849" i="5"/>
  <c r="CS860" i="5"/>
  <c r="CS994" i="5"/>
  <c r="CS984" i="5"/>
  <c r="CS986" i="5" s="1"/>
  <c r="CS1045" i="5" s="1"/>
  <c r="BY1039" i="5"/>
  <c r="BY1040" i="5" s="1"/>
  <c r="BY1050" i="5" s="1"/>
  <c r="BZ1038" i="5"/>
  <c r="J194" i="18"/>
  <c r="CP22" i="18"/>
  <c r="J197" i="18" s="1"/>
  <c r="CT851" i="5" l="1"/>
  <c r="CT856" i="5"/>
  <c r="CS1008" i="5"/>
  <c r="BX1022" i="5"/>
  <c r="BX1024" i="5" s="1"/>
  <c r="BX1033" i="5" s="1"/>
  <c r="BX1051" i="5" s="1"/>
  <c r="BY1016" i="5"/>
  <c r="BY1017" i="5" s="1"/>
  <c r="CS998" i="5"/>
  <c r="CT1007" i="5"/>
  <c r="CS761" i="5"/>
  <c r="CS724" i="5"/>
  <c r="BZ740" i="5"/>
  <c r="BY737" i="5"/>
  <c r="BW15" i="18" s="1"/>
  <c r="C165" i="18" s="1"/>
  <c r="CS741" i="5"/>
  <c r="CS744" i="5" s="1"/>
  <c r="CS746" i="5" s="1"/>
  <c r="CS731" i="5"/>
  <c r="BZ1039" i="5"/>
  <c r="BZ1040" i="5" s="1"/>
  <c r="BZ1050" i="5" s="1"/>
  <c r="CA1038" i="5"/>
  <c r="K186" i="18"/>
  <c r="CQ12" i="18"/>
  <c r="BY1022" i="5" l="1"/>
  <c r="BY1024" i="5" s="1"/>
  <c r="BY1033" i="5" s="1"/>
  <c r="BY1051" i="5" s="1"/>
  <c r="BZ1016" i="5"/>
  <c r="BZ1017" i="5" s="1"/>
  <c r="CS1013" i="5"/>
  <c r="CS1015" i="5" s="1"/>
  <c r="CQ21" i="18"/>
  <c r="K196" i="18" s="1"/>
  <c r="CS747" i="5"/>
  <c r="CS766" i="5" s="1"/>
  <c r="CS748" i="5"/>
  <c r="K187" i="18"/>
  <c r="CQ16" i="18"/>
  <c r="CA740" i="5"/>
  <c r="BZ737" i="5"/>
  <c r="BX15" i="18" s="1"/>
  <c r="D165" i="18" s="1"/>
  <c r="CT858" i="5"/>
  <c r="CT852" i="5"/>
  <c r="CT1056" i="5"/>
  <c r="CT1058" i="5" s="1"/>
  <c r="CT1046" i="5"/>
  <c r="CA1039" i="5"/>
  <c r="CA1040" i="5" s="1"/>
  <c r="CA1050" i="5" s="1"/>
  <c r="CB1038" i="5"/>
  <c r="K191" i="18" l="1"/>
  <c r="CQ19" i="18"/>
  <c r="CB740" i="5"/>
  <c r="CA737" i="5"/>
  <c r="BY15" i="18" s="1"/>
  <c r="E165" i="18" s="1"/>
  <c r="CB1039" i="5"/>
  <c r="CB1040" i="5" s="1"/>
  <c r="CB1050" i="5" s="1"/>
  <c r="CC1038" i="5"/>
  <c r="CT859" i="5"/>
  <c r="CT853" i="5"/>
  <c r="CT983" i="5"/>
  <c r="CT719" i="5"/>
  <c r="CT721" i="5" s="1"/>
  <c r="CA1016" i="5"/>
  <c r="CA1017" i="5" s="1"/>
  <c r="BZ1022" i="5"/>
  <c r="BZ1024" i="5" s="1"/>
  <c r="BZ1033" i="5" s="1"/>
  <c r="BZ1051" i="5" s="1"/>
  <c r="CB1016" i="5" l="1"/>
  <c r="CB1017" i="5" s="1"/>
  <c r="CA1022" i="5"/>
  <c r="CA1024" i="5" s="1"/>
  <c r="CA1033" i="5" s="1"/>
  <c r="CA1051" i="5" s="1"/>
  <c r="CU849" i="5"/>
  <c r="CT860" i="5"/>
  <c r="CC1039" i="5"/>
  <c r="CC1040" i="5" s="1"/>
  <c r="CC1050" i="5" s="1"/>
  <c r="CD1038" i="5"/>
  <c r="CC740" i="5"/>
  <c r="CB737" i="5"/>
  <c r="BZ15" i="18" s="1"/>
  <c r="F165" i="18" s="1"/>
  <c r="CR11" i="18"/>
  <c r="CT722" i="5"/>
  <c r="CT725" i="5"/>
  <c r="K194" i="18"/>
  <c r="CQ22" i="18"/>
  <c r="K197" i="18" s="1"/>
  <c r="CT994" i="5"/>
  <c r="CT984" i="5"/>
  <c r="CT986" i="5" s="1"/>
  <c r="CT1045" i="5" s="1"/>
  <c r="L186" i="18" l="1"/>
  <c r="CR12" i="18"/>
  <c r="CT761" i="5"/>
  <c r="CT724" i="5"/>
  <c r="CD1039" i="5"/>
  <c r="CD1040" i="5" s="1"/>
  <c r="CD1050" i="5" s="1"/>
  <c r="CE1038" i="5"/>
  <c r="CT998" i="5"/>
  <c r="CU1007" i="5"/>
  <c r="CU851" i="5"/>
  <c r="CU856" i="5"/>
  <c r="CT1008" i="5"/>
  <c r="CT741" i="5"/>
  <c r="CT744" i="5" s="1"/>
  <c r="CT746" i="5" s="1"/>
  <c r="CT731" i="5"/>
  <c r="CD740" i="5"/>
  <c r="CC737" i="5"/>
  <c r="CA15" i="18" s="1"/>
  <c r="G165" i="18" s="1"/>
  <c r="CC1016" i="5"/>
  <c r="CC1017" i="5" s="1"/>
  <c r="CB1022" i="5"/>
  <c r="CB1024" i="5" s="1"/>
  <c r="CB1033" i="5" s="1"/>
  <c r="CB1051" i="5" s="1"/>
  <c r="CU1046" i="5" l="1"/>
  <c r="CU1056" i="5"/>
  <c r="CU1058" i="5" s="1"/>
  <c r="CE740" i="5"/>
  <c r="CD737" i="5"/>
  <c r="CB15" i="18" s="1"/>
  <c r="H165" i="18" s="1"/>
  <c r="CT1013" i="5"/>
  <c r="CT1015" i="5" s="1"/>
  <c r="CR21" i="18"/>
  <c r="L196" i="18" s="1"/>
  <c r="CT747" i="5"/>
  <c r="CT766" i="5" s="1"/>
  <c r="CT748" i="5"/>
  <c r="L187" i="18"/>
  <c r="CR16" i="18"/>
  <c r="CE1039" i="5"/>
  <c r="CE1040" i="5" s="1"/>
  <c r="CE1050" i="5" s="1"/>
  <c r="CF1038" i="5"/>
  <c r="CD1016" i="5"/>
  <c r="CD1017" i="5" s="1"/>
  <c r="CC1022" i="5"/>
  <c r="CC1024" i="5" s="1"/>
  <c r="CC1033" i="5" s="1"/>
  <c r="CC1051" i="5" s="1"/>
  <c r="CU858" i="5"/>
  <c r="CU852" i="5"/>
  <c r="CU859" i="5" l="1"/>
  <c r="CU853" i="5"/>
  <c r="CE1016" i="5"/>
  <c r="CE1017" i="5" s="1"/>
  <c r="CD1022" i="5"/>
  <c r="CD1024" i="5" s="1"/>
  <c r="CD1033" i="5" s="1"/>
  <c r="CD1051" i="5" s="1"/>
  <c r="CE737" i="5"/>
  <c r="CC15" i="18" s="1"/>
  <c r="I165" i="18" s="1"/>
  <c r="CF740" i="5"/>
  <c r="CF1039" i="5"/>
  <c r="CF1040" i="5" s="1"/>
  <c r="CF1050" i="5" s="1"/>
  <c r="CG1038" i="5"/>
  <c r="CU983" i="5"/>
  <c r="CU719" i="5"/>
  <c r="CU721" i="5" s="1"/>
  <c r="L191" i="18"/>
  <c r="CR19" i="18"/>
  <c r="CS11" i="18" l="1"/>
  <c r="CU722" i="5"/>
  <c r="CU725" i="5"/>
  <c r="CU994" i="5"/>
  <c r="CU984" i="5"/>
  <c r="CU986" i="5" s="1"/>
  <c r="CU1045" i="5" s="1"/>
  <c r="CG1039" i="5"/>
  <c r="CG1040" i="5" s="1"/>
  <c r="CG1050" i="5" s="1"/>
  <c r="CH1038" i="5"/>
  <c r="CE1022" i="5"/>
  <c r="CE1024" i="5" s="1"/>
  <c r="CE1033" i="5" s="1"/>
  <c r="CE1051" i="5" s="1"/>
  <c r="CF1016" i="5"/>
  <c r="CF1017" i="5" s="1"/>
  <c r="CF737" i="5"/>
  <c r="CD15" i="18" s="1"/>
  <c r="J165" i="18" s="1"/>
  <c r="CG740" i="5"/>
  <c r="CV849" i="5"/>
  <c r="CU860" i="5"/>
  <c r="L194" i="18"/>
  <c r="CR22" i="18"/>
  <c r="L197" i="18" s="1"/>
  <c r="CH1039" i="5" l="1"/>
  <c r="CH1040" i="5" s="1"/>
  <c r="CH1050" i="5" s="1"/>
  <c r="CI1038" i="5"/>
  <c r="CG737" i="5"/>
  <c r="CE15" i="18" s="1"/>
  <c r="K165" i="18" s="1"/>
  <c r="CH740" i="5"/>
  <c r="CF1022" i="5"/>
  <c r="CF1024" i="5" s="1"/>
  <c r="CF1033" i="5" s="1"/>
  <c r="CF1051" i="5" s="1"/>
  <c r="CG1016" i="5"/>
  <c r="CG1017" i="5" s="1"/>
  <c r="CU998" i="5"/>
  <c r="CV1007" i="5"/>
  <c r="CU741" i="5"/>
  <c r="CU744" i="5" s="1"/>
  <c r="CU746" i="5" s="1"/>
  <c r="CU731" i="5"/>
  <c r="CU761" i="5"/>
  <c r="CU724" i="5"/>
  <c r="CV851" i="5"/>
  <c r="CV856" i="5"/>
  <c r="CU1008" i="5"/>
  <c r="M186" i="18"/>
  <c r="CS12" i="18"/>
  <c r="CG1022" i="5" l="1"/>
  <c r="CG1024" i="5" s="1"/>
  <c r="CG1033" i="5" s="1"/>
  <c r="CG1051" i="5" s="1"/>
  <c r="CH1016" i="5"/>
  <c r="CH1017" i="5" s="1"/>
  <c r="CV1046" i="5"/>
  <c r="CV1056" i="5"/>
  <c r="CV1058" i="5" s="1"/>
  <c r="CI740" i="5"/>
  <c r="CH737" i="5"/>
  <c r="CF15" i="18" s="1"/>
  <c r="L165" i="18" s="1"/>
  <c r="M187" i="18"/>
  <c r="CS16" i="18"/>
  <c r="CI1039" i="5"/>
  <c r="CI1040" i="5" s="1"/>
  <c r="CI1050" i="5" s="1"/>
  <c r="CJ1038" i="5"/>
  <c r="CV858" i="5"/>
  <c r="CV852" i="5"/>
  <c r="CU1013" i="5"/>
  <c r="CU1015" i="5" s="1"/>
  <c r="CS21" i="18"/>
  <c r="M196" i="18" s="1"/>
  <c r="CU748" i="5"/>
  <c r="CU747" i="5"/>
  <c r="CU766" i="5" s="1"/>
  <c r="CJ1039" i="5" l="1"/>
  <c r="CJ1040" i="5" s="1"/>
  <c r="CJ1050" i="5" s="1"/>
  <c r="CK1038" i="5"/>
  <c r="CI737" i="5"/>
  <c r="CG15" i="18" s="1"/>
  <c r="M165" i="18" s="1"/>
  <c r="CJ740" i="5"/>
  <c r="M191" i="18"/>
  <c r="CS19" i="18"/>
  <c r="CH1022" i="5"/>
  <c r="CH1024" i="5" s="1"/>
  <c r="CH1033" i="5" s="1"/>
  <c r="CH1051" i="5" s="1"/>
  <c r="CI1016" i="5"/>
  <c r="CI1017" i="5" s="1"/>
  <c r="CV859" i="5"/>
  <c r="CV853" i="5"/>
  <c r="CV983" i="5"/>
  <c r="CV719" i="5"/>
  <c r="CV721" i="5" s="1"/>
  <c r="CW849" i="5" l="1"/>
  <c r="CV860" i="5"/>
  <c r="CV994" i="5"/>
  <c r="CV984" i="5"/>
  <c r="CV986" i="5" s="1"/>
  <c r="CV1045" i="5" s="1"/>
  <c r="CI1022" i="5"/>
  <c r="CI1024" i="5" s="1"/>
  <c r="CI1033" i="5" s="1"/>
  <c r="CI1051" i="5" s="1"/>
  <c r="CJ1016" i="5"/>
  <c r="CJ1017" i="5" s="1"/>
  <c r="CK740" i="5"/>
  <c r="CJ737" i="5"/>
  <c r="CH15" i="18" s="1"/>
  <c r="N165" i="18" s="1"/>
  <c r="M194" i="18"/>
  <c r="CS22" i="18"/>
  <c r="M197" i="18" s="1"/>
  <c r="CK1039" i="5"/>
  <c r="CK1040" i="5" s="1"/>
  <c r="CK1050" i="5" s="1"/>
  <c r="CL1038" i="5"/>
  <c r="CT11" i="18"/>
  <c r="CV722" i="5"/>
  <c r="CV725" i="5"/>
  <c r="CL740" i="5" l="1"/>
  <c r="CK737" i="5"/>
  <c r="CI15" i="18" s="1"/>
  <c r="C190" i="18" s="1"/>
  <c r="CJ1022" i="5"/>
  <c r="CJ1024" i="5" s="1"/>
  <c r="CJ1033" i="5" s="1"/>
  <c r="CJ1051" i="5" s="1"/>
  <c r="CK1016" i="5"/>
  <c r="CK1017" i="5" s="1"/>
  <c r="CV741" i="5"/>
  <c r="CV744" i="5" s="1"/>
  <c r="CV746" i="5" s="1"/>
  <c r="CV731" i="5"/>
  <c r="CV998" i="5"/>
  <c r="CW1007" i="5"/>
  <c r="CV761" i="5"/>
  <c r="CV724" i="5"/>
  <c r="O148" i="21"/>
  <c r="CL1039" i="5"/>
  <c r="CL1040" i="5" s="1"/>
  <c r="CL1050" i="5" s="1"/>
  <c r="CM1038" i="5"/>
  <c r="N186" i="18"/>
  <c r="CT12" i="18"/>
  <c r="CW851" i="5"/>
  <c r="CW856" i="5"/>
  <c r="CV1008" i="5"/>
  <c r="CW1046" i="5" l="1"/>
  <c r="CW1056" i="5"/>
  <c r="CW1058" i="5" s="1"/>
  <c r="CM1039" i="5"/>
  <c r="CM1040" i="5" s="1"/>
  <c r="CM1050" i="5" s="1"/>
  <c r="CN1038" i="5"/>
  <c r="N187" i="18"/>
  <c r="CT16" i="18"/>
  <c r="CT21" i="18"/>
  <c r="N196" i="18" s="1"/>
  <c r="CV748" i="5"/>
  <c r="CV747" i="5"/>
  <c r="CV766" i="5" s="1"/>
  <c r="CV1013" i="5"/>
  <c r="CV1015" i="5" s="1"/>
  <c r="CW852" i="5"/>
  <c r="CW858" i="5"/>
  <c r="O149" i="21"/>
  <c r="AE24" i="2" s="1"/>
  <c r="AE23" i="2"/>
  <c r="O153" i="21"/>
  <c r="AE30" i="2" s="1"/>
  <c r="CK1022" i="5"/>
  <c r="CK1024" i="5" s="1"/>
  <c r="CK1033" i="5" s="1"/>
  <c r="CK1051" i="5" s="1"/>
  <c r="CL1016" i="5"/>
  <c r="CL1017" i="5" s="1"/>
  <c r="CM740" i="5"/>
  <c r="CL737" i="5"/>
  <c r="CJ15" i="18" s="1"/>
  <c r="D190" i="18" s="1"/>
  <c r="CN1039" i="5" l="1"/>
  <c r="CN1040" i="5" s="1"/>
  <c r="CN1050" i="5" s="1"/>
  <c r="CO1038" i="5"/>
  <c r="CN740" i="5"/>
  <c r="CM737" i="5"/>
  <c r="CK15" i="18" s="1"/>
  <c r="E190" i="18" s="1"/>
  <c r="N191" i="18"/>
  <c r="CT19" i="18"/>
  <c r="CW983" i="5"/>
  <c r="CW719" i="5"/>
  <c r="CL1022" i="5"/>
  <c r="CL1024" i="5" s="1"/>
  <c r="CL1033" i="5" s="1"/>
  <c r="CL1051" i="5" s="1"/>
  <c r="CM1016" i="5"/>
  <c r="CM1017" i="5" s="1"/>
  <c r="CW859" i="5"/>
  <c r="CW853" i="5"/>
  <c r="CN1016" i="5" l="1"/>
  <c r="CN1017" i="5" s="1"/>
  <c r="CM1022" i="5"/>
  <c r="CM1024" i="5" s="1"/>
  <c r="CM1033" i="5" s="1"/>
  <c r="CM1051" i="5" s="1"/>
  <c r="CX849" i="5"/>
  <c r="CW860" i="5"/>
  <c r="CW994" i="5"/>
  <c r="CW984" i="5"/>
  <c r="CW986" i="5" s="1"/>
  <c r="CW1045" i="5" s="1"/>
  <c r="CO740" i="5"/>
  <c r="CN737" i="5"/>
  <c r="CL15" i="18" s="1"/>
  <c r="F190" i="18" s="1"/>
  <c r="CW721" i="5"/>
  <c r="N194" i="18"/>
  <c r="CT22" i="18"/>
  <c r="N197" i="18" s="1"/>
  <c r="CO1039" i="5"/>
  <c r="CO1040" i="5" s="1"/>
  <c r="CO1050" i="5" s="1"/>
  <c r="CP1038" i="5"/>
  <c r="CW998" i="5" l="1"/>
  <c r="CX1007" i="5"/>
  <c r="CU11" i="18"/>
  <c r="CW722" i="5"/>
  <c r="CW725" i="5"/>
  <c r="CP740" i="5"/>
  <c r="CO737" i="5"/>
  <c r="CM15" i="18" s="1"/>
  <c r="G190" i="18" s="1"/>
  <c r="CW724" i="5"/>
  <c r="CW761" i="5"/>
  <c r="CX851" i="5"/>
  <c r="CX856" i="5"/>
  <c r="CW1008" i="5"/>
  <c r="CP1039" i="5"/>
  <c r="CP1040" i="5" s="1"/>
  <c r="CP1050" i="5" s="1"/>
  <c r="CQ1038" i="5"/>
  <c r="CO1016" i="5"/>
  <c r="CO1017" i="5" s="1"/>
  <c r="CN1022" i="5"/>
  <c r="CN1024" i="5" s="1"/>
  <c r="CN1033" i="5" s="1"/>
  <c r="CN1051" i="5" s="1"/>
  <c r="CQ740" i="5" l="1"/>
  <c r="CP737" i="5"/>
  <c r="CN15" i="18" s="1"/>
  <c r="H190" i="18" s="1"/>
  <c r="CW741" i="5"/>
  <c r="CW744" i="5" s="1"/>
  <c r="CW746" i="5" s="1"/>
  <c r="CW731" i="5"/>
  <c r="M411" i="5" s="1"/>
  <c r="C211" i="18"/>
  <c r="CU12" i="18"/>
  <c r="CO1022" i="5"/>
  <c r="CO1024" i="5" s="1"/>
  <c r="CO1033" i="5" s="1"/>
  <c r="CO1051" i="5" s="1"/>
  <c r="CP1016" i="5"/>
  <c r="CP1017" i="5" s="1"/>
  <c r="CQ1039" i="5"/>
  <c r="CQ1040" i="5" s="1"/>
  <c r="CQ1050" i="5" s="1"/>
  <c r="CR1038" i="5"/>
  <c r="CX1046" i="5"/>
  <c r="CX1056" i="5"/>
  <c r="CX1058" i="5" s="1"/>
  <c r="CX858" i="5"/>
  <c r="CX852" i="5"/>
  <c r="CW1013" i="5"/>
  <c r="CW1015" i="5" s="1"/>
  <c r="CR1039" i="5" l="1"/>
  <c r="CR1040" i="5" s="1"/>
  <c r="CR1050" i="5" s="1"/>
  <c r="CS1038" i="5"/>
  <c r="CP1022" i="5"/>
  <c r="CP1024" i="5" s="1"/>
  <c r="CP1033" i="5" s="1"/>
  <c r="CP1051" i="5" s="1"/>
  <c r="CQ1016" i="5"/>
  <c r="CQ1017" i="5" s="1"/>
  <c r="CX983" i="5"/>
  <c r="CX719" i="5"/>
  <c r="CU16" i="18"/>
  <c r="C212" i="18"/>
  <c r="CX859" i="5"/>
  <c r="CX853" i="5"/>
  <c r="CU21" i="18"/>
  <c r="C221" i="18" s="1"/>
  <c r="CW747" i="5"/>
  <c r="CW766" i="5" s="1"/>
  <c r="CW748" i="5"/>
  <c r="M417" i="5"/>
  <c r="M419" i="5" s="1"/>
  <c r="CR740" i="5"/>
  <c r="CQ737" i="5"/>
  <c r="CO15" i="18" s="1"/>
  <c r="I190" i="18" s="1"/>
  <c r="P139" i="21" l="1"/>
  <c r="AF13" i="2" s="1"/>
  <c r="CU19" i="18"/>
  <c r="C216" i="18"/>
  <c r="CX721" i="5"/>
  <c r="CQ1022" i="5"/>
  <c r="CQ1024" i="5" s="1"/>
  <c r="CQ1033" i="5" s="1"/>
  <c r="CQ1051" i="5" s="1"/>
  <c r="CR1016" i="5"/>
  <c r="CR1017" i="5" s="1"/>
  <c r="CY849" i="5"/>
  <c r="CX860" i="5"/>
  <c r="CR737" i="5"/>
  <c r="CP15" i="18" s="1"/>
  <c r="J190" i="18" s="1"/>
  <c r="CS740" i="5"/>
  <c r="CX994" i="5"/>
  <c r="CX984" i="5"/>
  <c r="CX986" i="5" s="1"/>
  <c r="CX1045" i="5" s="1"/>
  <c r="CS1039" i="5"/>
  <c r="CS1040" i="5" s="1"/>
  <c r="CS1050" i="5" s="1"/>
  <c r="CT1038" i="5"/>
  <c r="CY851" i="5" l="1"/>
  <c r="CY856" i="5"/>
  <c r="CX1008" i="5"/>
  <c r="CX761" i="5"/>
  <c r="CX724" i="5"/>
  <c r="CS737" i="5"/>
  <c r="CQ15" i="18" s="1"/>
  <c r="K190" i="18" s="1"/>
  <c r="CT740" i="5"/>
  <c r="CS1016" i="5"/>
  <c r="CS1017" i="5" s="1"/>
  <c r="CR1022" i="5"/>
  <c r="CR1024" i="5" s="1"/>
  <c r="CR1033" i="5" s="1"/>
  <c r="CR1051" i="5" s="1"/>
  <c r="CV11" i="18"/>
  <c r="CX722" i="5"/>
  <c r="CX725" i="5"/>
  <c r="CT1039" i="5"/>
  <c r="CT1040" i="5" s="1"/>
  <c r="CT1050" i="5" s="1"/>
  <c r="CU1038" i="5"/>
  <c r="CX998" i="5"/>
  <c r="CY1007" i="5"/>
  <c r="CU22" i="18"/>
  <c r="C222" i="18" s="1"/>
  <c r="C219" i="18"/>
  <c r="CT1016" i="5" l="1"/>
  <c r="CT1017" i="5" s="1"/>
  <c r="CS1022" i="5"/>
  <c r="CS1024" i="5" s="1"/>
  <c r="CS1033" i="5" s="1"/>
  <c r="CS1051" i="5" s="1"/>
  <c r="CX1013" i="5"/>
  <c r="CX1015" i="5" s="1"/>
  <c r="CY1046" i="5"/>
  <c r="CY1056" i="5"/>
  <c r="CY1058" i="5" s="1"/>
  <c r="CU740" i="5"/>
  <c r="CT737" i="5"/>
  <c r="CR15" i="18" s="1"/>
  <c r="L190" i="18" s="1"/>
  <c r="CU1039" i="5"/>
  <c r="CU1040" i="5" s="1"/>
  <c r="CU1050" i="5" s="1"/>
  <c r="CV1038" i="5"/>
  <c r="CX741" i="5"/>
  <c r="CX744" i="5" s="1"/>
  <c r="CX746" i="5" s="1"/>
  <c r="CX731" i="5"/>
  <c r="CY858" i="5"/>
  <c r="CY852" i="5"/>
  <c r="D211" i="18"/>
  <c r="CV12" i="18"/>
  <c r="CU737" i="5" l="1"/>
  <c r="CS15" i="18" s="1"/>
  <c r="M190" i="18" s="1"/>
  <c r="CV740" i="5"/>
  <c r="CV16" i="18"/>
  <c r="D212" i="18"/>
  <c r="CV1039" i="5"/>
  <c r="CV1040" i="5" s="1"/>
  <c r="CV1050" i="5" s="1"/>
  <c r="CW1038" i="5"/>
  <c r="CY859" i="5"/>
  <c r="CY853" i="5"/>
  <c r="CY983" i="5"/>
  <c r="CY719" i="5"/>
  <c r="CV21" i="18"/>
  <c r="D221" i="18" s="1"/>
  <c r="CX748" i="5"/>
  <c r="CX747" i="5"/>
  <c r="CX766" i="5" s="1"/>
  <c r="CT1022" i="5"/>
  <c r="CT1024" i="5" s="1"/>
  <c r="CT1033" i="5" s="1"/>
  <c r="CT1051" i="5" s="1"/>
  <c r="CU1016" i="5"/>
  <c r="CU1017" i="5" s="1"/>
  <c r="CY721" i="5" l="1"/>
  <c r="CY994" i="5"/>
  <c r="CY984" i="5"/>
  <c r="CY986" i="5" s="1"/>
  <c r="CY1045" i="5" s="1"/>
  <c r="CU1022" i="5"/>
  <c r="CU1024" i="5" s="1"/>
  <c r="CU1033" i="5" s="1"/>
  <c r="CU1051" i="5" s="1"/>
  <c r="CV1016" i="5"/>
  <c r="CV1017" i="5" s="1"/>
  <c r="CZ849" i="5"/>
  <c r="CY860" i="5"/>
  <c r="CW1039" i="5"/>
  <c r="CW1040" i="5" s="1"/>
  <c r="CW1050" i="5" s="1"/>
  <c r="CX1038" i="5"/>
  <c r="CX1039" i="5" s="1"/>
  <c r="CX1040" i="5" s="1"/>
  <c r="CX1050" i="5" s="1"/>
  <c r="CV19" i="18"/>
  <c r="D216" i="18"/>
  <c r="CV737" i="5"/>
  <c r="CT15" i="18" s="1"/>
  <c r="N190" i="18" s="1"/>
  <c r="CW740" i="5"/>
  <c r="CV1022" i="5" l="1"/>
  <c r="CV1024" i="5" s="1"/>
  <c r="CV1033" i="5" s="1"/>
  <c r="CV1051" i="5" s="1"/>
  <c r="CW1016" i="5"/>
  <c r="CW1017" i="5" s="1"/>
  <c r="CZ851" i="5"/>
  <c r="CZ856" i="5"/>
  <c r="CY1008" i="5"/>
  <c r="CV22" i="18"/>
  <c r="D222" i="18" s="1"/>
  <c r="D219" i="18"/>
  <c r="CX740" i="5"/>
  <c r="CW737" i="5"/>
  <c r="CU15" i="18" s="1"/>
  <c r="C215" i="18" s="1"/>
  <c r="CY998" i="5"/>
  <c r="CZ1007" i="5"/>
  <c r="CY761" i="5"/>
  <c r="CY724" i="5"/>
  <c r="CW11" i="18"/>
  <c r="CY722" i="5"/>
  <c r="CY725" i="5"/>
  <c r="CX737" i="5" l="1"/>
  <c r="CV15" i="18" s="1"/>
  <c r="D215" i="18" s="1"/>
  <c r="CZ1056" i="5"/>
  <c r="CZ1058" i="5" s="1"/>
  <c r="CZ1046" i="5"/>
  <c r="CZ858" i="5"/>
  <c r="CZ852" i="5"/>
  <c r="CY741" i="5"/>
  <c r="CY744" i="5" s="1"/>
  <c r="CY746" i="5" s="1"/>
  <c r="CY731" i="5"/>
  <c r="CY740" i="5" s="1"/>
  <c r="E211" i="18"/>
  <c r="CW12" i="18"/>
  <c r="CW1022" i="5"/>
  <c r="CW1024" i="5" s="1"/>
  <c r="CW1033" i="5" s="1"/>
  <c r="CW1051" i="5" s="1"/>
  <c r="CX1016" i="5"/>
  <c r="CX1017" i="5" s="1"/>
  <c r="CY1038" i="5"/>
  <c r="CY1039" i="5" s="1"/>
  <c r="CY1040" i="5" s="1"/>
  <c r="CY1050" i="5" s="1"/>
  <c r="CY1013" i="5"/>
  <c r="CY1015" i="5" s="1"/>
  <c r="CY737" i="5" l="1"/>
  <c r="CW15" i="18" s="1"/>
  <c r="E215" i="18" s="1"/>
  <c r="CZ983" i="5"/>
  <c r="CZ719" i="5"/>
  <c r="CW21" i="18"/>
  <c r="E221" i="18" s="1"/>
  <c r="CY748" i="5"/>
  <c r="CY747" i="5"/>
  <c r="CY766" i="5" s="1"/>
  <c r="CX1022" i="5"/>
  <c r="CX1024" i="5" s="1"/>
  <c r="CX1033" i="5" s="1"/>
  <c r="CX1051" i="5" s="1"/>
  <c r="CY1016" i="5"/>
  <c r="CY1017" i="5" s="1"/>
  <c r="CZ859" i="5"/>
  <c r="CZ853" i="5"/>
  <c r="E212" i="18"/>
  <c r="CW16" i="18"/>
  <c r="DA849" i="5" l="1"/>
  <c r="CZ860" i="5"/>
  <c r="CZ1016" i="5"/>
  <c r="CY1022" i="5"/>
  <c r="CY1024" i="5" s="1"/>
  <c r="CY1033" i="5" s="1"/>
  <c r="CY1051" i="5" s="1"/>
  <c r="CZ721" i="5"/>
  <c r="CZ994" i="5"/>
  <c r="CZ984" i="5"/>
  <c r="CZ986" i="5" s="1"/>
  <c r="CZ1045" i="5" s="1"/>
  <c r="E216" i="18"/>
  <c r="CW19" i="18"/>
  <c r="CX11" i="18" l="1"/>
  <c r="CZ722" i="5"/>
  <c r="CZ725" i="5"/>
  <c r="CZ998" i="5"/>
  <c r="DA1007" i="5"/>
  <c r="CZ761" i="5"/>
  <c r="CZ724" i="5"/>
  <c r="E219" i="18"/>
  <c r="CW22" i="18"/>
  <c r="E222" i="18" s="1"/>
  <c r="DA851" i="5"/>
  <c r="DA856" i="5"/>
  <c r="CZ1008" i="5"/>
  <c r="DA1046" i="5" l="1"/>
  <c r="DA1056" i="5"/>
  <c r="DA1058" i="5" s="1"/>
  <c r="CZ1038" i="5"/>
  <c r="CZ1039" i="5" s="1"/>
  <c r="CZ1040" i="5" s="1"/>
  <c r="CZ1050" i="5" s="1"/>
  <c r="CZ1013" i="5"/>
  <c r="CZ1015" i="5" s="1"/>
  <c r="CZ1017" i="5" s="1"/>
  <c r="DA858" i="5"/>
  <c r="DA852" i="5"/>
  <c r="CZ741" i="5"/>
  <c r="CZ744" i="5" s="1"/>
  <c r="CZ746" i="5" s="1"/>
  <c r="CZ731" i="5"/>
  <c r="CZ740" i="5" s="1"/>
  <c r="F211" i="18"/>
  <c r="CX12" i="18"/>
  <c r="CZ737" i="5" l="1"/>
  <c r="CX15" i="18" s="1"/>
  <c r="F215" i="18" s="1"/>
  <c r="DA983" i="5"/>
  <c r="DA719" i="5"/>
  <c r="DA721" i="5" s="1"/>
  <c r="DA859" i="5"/>
  <c r="DA853" i="5"/>
  <c r="CX21" i="18"/>
  <c r="F221" i="18" s="1"/>
  <c r="CZ748" i="5"/>
  <c r="CZ747" i="5"/>
  <c r="CZ766" i="5" s="1"/>
  <c r="DA1016" i="5"/>
  <c r="CZ1022" i="5"/>
  <c r="CZ1024" i="5" s="1"/>
  <c r="CZ1033" i="5" s="1"/>
  <c r="CZ1051" i="5" s="1"/>
  <c r="F212" i="18"/>
  <c r="CX16" i="18"/>
  <c r="CY11" i="18" l="1"/>
  <c r="DA722" i="5"/>
  <c r="DA725" i="5"/>
  <c r="DB849" i="5"/>
  <c r="DA860" i="5"/>
  <c r="DA994" i="5"/>
  <c r="DA984" i="5"/>
  <c r="DA986" i="5" s="1"/>
  <c r="DA1045" i="5" s="1"/>
  <c r="F216" i="18"/>
  <c r="CX19" i="18"/>
  <c r="DA761" i="5" l="1"/>
  <c r="DA724" i="5"/>
  <c r="DA741" i="5"/>
  <c r="DA744" i="5" s="1"/>
  <c r="DA746" i="5" s="1"/>
  <c r="DA731" i="5"/>
  <c r="DA740" i="5" s="1"/>
  <c r="F219" i="18"/>
  <c r="CX22" i="18"/>
  <c r="F222" i="18" s="1"/>
  <c r="DA998" i="5"/>
  <c r="DB1007" i="5"/>
  <c r="G211" i="18"/>
  <c r="CY12" i="18"/>
  <c r="DB851" i="5"/>
  <c r="DB856" i="5"/>
  <c r="DA1008" i="5"/>
  <c r="DB1056" i="5" l="1"/>
  <c r="DB1058" i="5" s="1"/>
  <c r="DB1046" i="5"/>
  <c r="DA1038" i="5"/>
  <c r="DA1039" i="5" s="1"/>
  <c r="DA1040" i="5" s="1"/>
  <c r="DA1050" i="5" s="1"/>
  <c r="DA1013" i="5"/>
  <c r="DA1015" i="5" s="1"/>
  <c r="DA1017" i="5" s="1"/>
  <c r="DB852" i="5"/>
  <c r="DB858" i="5"/>
  <c r="DA737" i="5"/>
  <c r="CY15" i="18" s="1"/>
  <c r="G215" i="18" s="1"/>
  <c r="G212" i="18"/>
  <c r="CY16" i="18"/>
  <c r="CY21" i="18"/>
  <c r="G221" i="18" s="1"/>
  <c r="DA748" i="5"/>
  <c r="DA747" i="5"/>
  <c r="DA766" i="5" s="1"/>
  <c r="DA1022" i="5" l="1"/>
  <c r="DA1024" i="5" s="1"/>
  <c r="DA1033" i="5" s="1"/>
  <c r="DA1051" i="5" s="1"/>
  <c r="DB1016" i="5"/>
  <c r="DB983" i="5"/>
  <c r="DB719" i="5"/>
  <c r="DB721" i="5" s="1"/>
  <c r="DB859" i="5"/>
  <c r="DB853" i="5"/>
  <c r="G216" i="18"/>
  <c r="CY19" i="18"/>
  <c r="G219" i="18" l="1"/>
  <c r="CY22" i="18"/>
  <c r="G222" i="18" s="1"/>
  <c r="CZ11" i="18"/>
  <c r="DB722" i="5"/>
  <c r="DB725" i="5"/>
  <c r="DC849" i="5"/>
  <c r="DB860" i="5"/>
  <c r="DB994" i="5"/>
  <c r="DB984" i="5"/>
  <c r="DB986" i="5" s="1"/>
  <c r="DB1045" i="5" s="1"/>
  <c r="DC851" i="5" l="1"/>
  <c r="DC856" i="5"/>
  <c r="DB1008" i="5"/>
  <c r="DB998" i="5"/>
  <c r="DC1007" i="5"/>
  <c r="DB761" i="5"/>
  <c r="DB724" i="5"/>
  <c r="DB741" i="5"/>
  <c r="DB744" i="5" s="1"/>
  <c r="DB746" i="5" s="1"/>
  <c r="DB731" i="5"/>
  <c r="DB740" i="5" s="1"/>
  <c r="H211" i="18"/>
  <c r="CZ12" i="18"/>
  <c r="DB1038" i="5" l="1"/>
  <c r="DB1039" i="5" s="1"/>
  <c r="DB1040" i="5" s="1"/>
  <c r="DB1050" i="5" s="1"/>
  <c r="DB1013" i="5"/>
  <c r="DB1015" i="5" s="1"/>
  <c r="DB1017" i="5" s="1"/>
  <c r="DB737" i="5"/>
  <c r="CZ15" i="18" s="1"/>
  <c r="H215" i="18" s="1"/>
  <c r="DC1056" i="5"/>
  <c r="DC1058" i="5" s="1"/>
  <c r="DC1046" i="5"/>
  <c r="DC858" i="5"/>
  <c r="DC852" i="5"/>
  <c r="H212" i="18"/>
  <c r="CZ16" i="18"/>
  <c r="CZ21" i="18"/>
  <c r="H221" i="18" s="1"/>
  <c r="DB748" i="5"/>
  <c r="DB747" i="5"/>
  <c r="DB766" i="5" s="1"/>
  <c r="DB1022" i="5" l="1"/>
  <c r="DB1024" i="5" s="1"/>
  <c r="DB1033" i="5" s="1"/>
  <c r="DB1051" i="5" s="1"/>
  <c r="DC1016" i="5"/>
  <c r="DC859" i="5"/>
  <c r="DC853" i="5"/>
  <c r="DC983" i="5"/>
  <c r="DC719" i="5"/>
  <c r="DC721" i="5" s="1"/>
  <c r="H216" i="18"/>
  <c r="CZ19" i="18"/>
  <c r="CZ22" i="18" l="1"/>
  <c r="H222" i="18" s="1"/>
  <c r="H219" i="18"/>
  <c r="DD849" i="5"/>
  <c r="DC860" i="5"/>
  <c r="DC994" i="5"/>
  <c r="DC984" i="5"/>
  <c r="DC986" i="5" s="1"/>
  <c r="DC1045" i="5" s="1"/>
  <c r="DA11" i="18"/>
  <c r="DC722" i="5"/>
  <c r="DC725" i="5"/>
  <c r="DC761" i="5" l="1"/>
  <c r="DC724" i="5"/>
  <c r="I211" i="18"/>
  <c r="DA12" i="18"/>
  <c r="DD851" i="5"/>
  <c r="DD856" i="5"/>
  <c r="DC1008" i="5"/>
  <c r="DC741" i="5"/>
  <c r="DC744" i="5" s="1"/>
  <c r="DC746" i="5" s="1"/>
  <c r="DC731" i="5"/>
  <c r="DC740" i="5" s="1"/>
  <c r="DC998" i="5"/>
  <c r="DD1007" i="5"/>
  <c r="DA21" i="18" l="1"/>
  <c r="I221" i="18" s="1"/>
  <c r="DC748" i="5"/>
  <c r="DC747" i="5"/>
  <c r="DC766" i="5" s="1"/>
  <c r="DC1038" i="5"/>
  <c r="DC1039" i="5" s="1"/>
  <c r="DC1040" i="5" s="1"/>
  <c r="DC1050" i="5" s="1"/>
  <c r="DC1013" i="5"/>
  <c r="DC1015" i="5" s="1"/>
  <c r="DC1017" i="5" s="1"/>
  <c r="DC737" i="5"/>
  <c r="DA15" i="18" s="1"/>
  <c r="I215" i="18" s="1"/>
  <c r="DD1046" i="5"/>
  <c r="DD1056" i="5"/>
  <c r="DD1058" i="5" s="1"/>
  <c r="DD852" i="5"/>
  <c r="DD858" i="5"/>
  <c r="I212" i="18"/>
  <c r="DA16" i="18"/>
  <c r="DC1022" i="5" l="1"/>
  <c r="DC1024" i="5" s="1"/>
  <c r="DC1033" i="5" s="1"/>
  <c r="DC1051" i="5" s="1"/>
  <c r="DD1016" i="5"/>
  <c r="DD859" i="5"/>
  <c r="DD853" i="5"/>
  <c r="I216" i="18"/>
  <c r="DA19" i="18"/>
  <c r="DD983" i="5"/>
  <c r="DD719" i="5"/>
  <c r="DD721" i="5" s="1"/>
  <c r="DD994" i="5" l="1"/>
  <c r="DD984" i="5"/>
  <c r="DD986" i="5" s="1"/>
  <c r="DD1045" i="5" s="1"/>
  <c r="DB11" i="18"/>
  <c r="DD722" i="5"/>
  <c r="DD725" i="5"/>
  <c r="DA22" i="18"/>
  <c r="I222" i="18" s="1"/>
  <c r="I219" i="18"/>
  <c r="DE849" i="5"/>
  <c r="DD860" i="5"/>
  <c r="DD761" i="5" l="1"/>
  <c r="DD724" i="5"/>
  <c r="DD741" i="5"/>
  <c r="DD744" i="5" s="1"/>
  <c r="DD746" i="5" s="1"/>
  <c r="DD731" i="5"/>
  <c r="DD740" i="5" s="1"/>
  <c r="J211" i="18"/>
  <c r="DB12" i="18"/>
  <c r="DE851" i="5"/>
  <c r="DE856" i="5"/>
  <c r="DD1008" i="5"/>
  <c r="DD998" i="5"/>
  <c r="DE1007" i="5"/>
  <c r="DE858" i="5" l="1"/>
  <c r="DE852" i="5"/>
  <c r="J212" i="18"/>
  <c r="DB16" i="18"/>
  <c r="DE1056" i="5"/>
  <c r="DE1058" i="5" s="1"/>
  <c r="DE1046" i="5"/>
  <c r="DD737" i="5"/>
  <c r="DB15" i="18" s="1"/>
  <c r="J215" i="18" s="1"/>
  <c r="DB21" i="18"/>
  <c r="J221" i="18" s="1"/>
  <c r="DD748" i="5"/>
  <c r="DD747" i="5"/>
  <c r="DD766" i="5" s="1"/>
  <c r="DD1038" i="5"/>
  <c r="DD1039" i="5" s="1"/>
  <c r="DD1040" i="5" s="1"/>
  <c r="DD1050" i="5" s="1"/>
  <c r="DD1013" i="5"/>
  <c r="DD1015" i="5" s="1"/>
  <c r="DD1017" i="5" s="1"/>
  <c r="DD1022" i="5" l="1"/>
  <c r="DD1024" i="5" s="1"/>
  <c r="DD1033" i="5" s="1"/>
  <c r="DD1051" i="5" s="1"/>
  <c r="DE1016" i="5"/>
  <c r="J216" i="18"/>
  <c r="DB19" i="18"/>
  <c r="DE859" i="5"/>
  <c r="DE853" i="5"/>
  <c r="DE983" i="5"/>
  <c r="DE719" i="5"/>
  <c r="DE721" i="5" s="1"/>
  <c r="DC11" i="18" l="1"/>
  <c r="DE722" i="5"/>
  <c r="DE725" i="5"/>
  <c r="DE994" i="5"/>
  <c r="DE984" i="5"/>
  <c r="DE986" i="5" s="1"/>
  <c r="DE1045" i="5" s="1"/>
  <c r="DB22" i="18"/>
  <c r="J222" i="18" s="1"/>
  <c r="J219" i="18"/>
  <c r="DF849" i="5"/>
  <c r="DE860" i="5"/>
  <c r="DE761" i="5" l="1"/>
  <c r="DE724" i="5"/>
  <c r="DE998" i="5"/>
  <c r="DF1007" i="5"/>
  <c r="DF851" i="5"/>
  <c r="DF856" i="5"/>
  <c r="DE1008" i="5"/>
  <c r="DE741" i="5"/>
  <c r="DE744" i="5" s="1"/>
  <c r="DE746" i="5" s="1"/>
  <c r="DE731" i="5"/>
  <c r="DE740" i="5" s="1"/>
  <c r="K211" i="18"/>
  <c r="DC12" i="18"/>
  <c r="K212" i="18" l="1"/>
  <c r="DC16" i="18"/>
  <c r="DF1056" i="5"/>
  <c r="DF1058" i="5" s="1"/>
  <c r="DF1046" i="5"/>
  <c r="DE1038" i="5"/>
  <c r="DE1039" i="5" s="1"/>
  <c r="DE1040" i="5" s="1"/>
  <c r="DE1050" i="5" s="1"/>
  <c r="DE1013" i="5"/>
  <c r="DE1015" i="5" s="1"/>
  <c r="DE1017" i="5" s="1"/>
  <c r="DF858" i="5"/>
  <c r="DF852" i="5"/>
  <c r="DE737" i="5"/>
  <c r="DC15" i="18" s="1"/>
  <c r="K215" i="18" s="1"/>
  <c r="DC21" i="18"/>
  <c r="K221" i="18" s="1"/>
  <c r="DE748" i="5"/>
  <c r="DE747" i="5"/>
  <c r="DE766" i="5" s="1"/>
  <c r="DE1022" i="5" l="1"/>
  <c r="DE1024" i="5" s="1"/>
  <c r="DE1033" i="5" s="1"/>
  <c r="DE1051" i="5" s="1"/>
  <c r="DF1016" i="5"/>
  <c r="DF859" i="5"/>
  <c r="DF853" i="5"/>
  <c r="DF983" i="5"/>
  <c r="DF719" i="5"/>
  <c r="DF721" i="5" s="1"/>
  <c r="K216" i="18"/>
  <c r="DC19" i="18"/>
  <c r="DD11" i="18" l="1"/>
  <c r="DF722" i="5"/>
  <c r="DF725" i="5"/>
  <c r="DC22" i="18"/>
  <c r="K222" i="18" s="1"/>
  <c r="K219" i="18"/>
  <c r="DF994" i="5"/>
  <c r="DF984" i="5"/>
  <c r="DF986" i="5" s="1"/>
  <c r="DF1045" i="5" s="1"/>
  <c r="DG849" i="5"/>
  <c r="DF860" i="5"/>
  <c r="DG851" i="5" l="1"/>
  <c r="DG856" i="5"/>
  <c r="DF1008" i="5"/>
  <c r="DF724" i="5"/>
  <c r="DF761" i="5"/>
  <c r="DF998" i="5"/>
  <c r="DG1007" i="5"/>
  <c r="DF741" i="5"/>
  <c r="DF744" i="5" s="1"/>
  <c r="DF746" i="5" s="1"/>
  <c r="DF731" i="5"/>
  <c r="DF740" i="5" s="1"/>
  <c r="DD12" i="18"/>
  <c r="L211" i="18"/>
  <c r="L212" i="18" l="1"/>
  <c r="DD16" i="18"/>
  <c r="DG852" i="5"/>
  <c r="DG858" i="5"/>
  <c r="DG1056" i="5"/>
  <c r="DG1058" i="5" s="1"/>
  <c r="DG1046" i="5"/>
  <c r="DF1038" i="5"/>
  <c r="DF1039" i="5" s="1"/>
  <c r="DF1040" i="5" s="1"/>
  <c r="DF1050" i="5" s="1"/>
  <c r="DF1013" i="5"/>
  <c r="DF1015" i="5" s="1"/>
  <c r="DF1017" i="5" s="1"/>
  <c r="DF737" i="5"/>
  <c r="DD15" i="18" s="1"/>
  <c r="L215" i="18" s="1"/>
  <c r="DD21" i="18"/>
  <c r="L221" i="18" s="1"/>
  <c r="DF748" i="5"/>
  <c r="DF747" i="5"/>
  <c r="DF766" i="5" s="1"/>
  <c r="DF1022" i="5" l="1"/>
  <c r="DF1024" i="5" s="1"/>
  <c r="DF1033" i="5" s="1"/>
  <c r="DF1051" i="5" s="1"/>
  <c r="DG1016" i="5"/>
  <c r="DG983" i="5"/>
  <c r="DG719" i="5"/>
  <c r="DG721" i="5" s="1"/>
  <c r="DG859" i="5"/>
  <c r="DG853" i="5"/>
  <c r="DD19" i="18"/>
  <c r="L216" i="18"/>
  <c r="DD22" i="18" l="1"/>
  <c r="L222" i="18" s="1"/>
  <c r="L219" i="18"/>
  <c r="DE11" i="18"/>
  <c r="DG722" i="5"/>
  <c r="DG725" i="5"/>
  <c r="DH849" i="5"/>
  <c r="DG860" i="5"/>
  <c r="DG994" i="5"/>
  <c r="DG984" i="5"/>
  <c r="DG986" i="5" s="1"/>
  <c r="DG1045" i="5" s="1"/>
  <c r="DG741" i="5" l="1"/>
  <c r="DG744" i="5" s="1"/>
  <c r="DG746" i="5" s="1"/>
  <c r="DG731" i="5"/>
  <c r="DG740" i="5" s="1"/>
  <c r="DG998" i="5"/>
  <c r="DH1007" i="5"/>
  <c r="DH851" i="5"/>
  <c r="DH856" i="5"/>
  <c r="DG1008" i="5"/>
  <c r="DE12" i="18"/>
  <c r="M211" i="18"/>
  <c r="DG724" i="5"/>
  <c r="DG761" i="5"/>
  <c r="DG1038" i="5" l="1"/>
  <c r="DG1039" i="5" s="1"/>
  <c r="DG1040" i="5" s="1"/>
  <c r="DG1050" i="5" s="1"/>
  <c r="DG1013" i="5"/>
  <c r="DG1015" i="5" s="1"/>
  <c r="DG1017" i="5" s="1"/>
  <c r="DG737" i="5"/>
  <c r="DE15" i="18" s="1"/>
  <c r="M215" i="18" s="1"/>
  <c r="DH1046" i="5"/>
  <c r="DH1056" i="5"/>
  <c r="DH1058" i="5" s="1"/>
  <c r="M212" i="18"/>
  <c r="DE16" i="18"/>
  <c r="DH858" i="5"/>
  <c r="DH852" i="5"/>
  <c r="DE21" i="18"/>
  <c r="M221" i="18" s="1"/>
  <c r="DG748" i="5"/>
  <c r="DG747" i="5"/>
  <c r="DG766" i="5" s="1"/>
  <c r="DG1022" i="5" l="1"/>
  <c r="DG1024" i="5" s="1"/>
  <c r="DG1033" i="5" s="1"/>
  <c r="DG1051" i="5" s="1"/>
  <c r="DH1016" i="5"/>
  <c r="DH859" i="5"/>
  <c r="DH853" i="5"/>
  <c r="DE19" i="18"/>
  <c r="M216" i="18"/>
  <c r="DH983" i="5"/>
  <c r="DH719" i="5"/>
  <c r="DH721" i="5" s="1"/>
  <c r="DE22" i="18" l="1"/>
  <c r="M222" i="18" s="1"/>
  <c r="M219" i="18"/>
  <c r="DI849" i="5"/>
  <c r="DH860" i="5"/>
  <c r="DF11" i="18"/>
  <c r="DH722" i="5"/>
  <c r="DH725" i="5"/>
  <c r="DH994" i="5"/>
  <c r="DH984" i="5"/>
  <c r="DH986" i="5" s="1"/>
  <c r="DH1045" i="5" s="1"/>
  <c r="DH724" i="5" l="1"/>
  <c r="DH761" i="5"/>
  <c r="P148" i="21"/>
  <c r="DH741" i="5"/>
  <c r="DH744" i="5" s="1"/>
  <c r="DH746" i="5" s="1"/>
  <c r="DH731" i="5"/>
  <c r="DH740" i="5" s="1"/>
  <c r="DI851" i="5"/>
  <c r="DI856" i="5"/>
  <c r="DH1008" i="5"/>
  <c r="DH998" i="5"/>
  <c r="DI1007" i="5"/>
  <c r="DF12" i="18"/>
  <c r="N211" i="18"/>
  <c r="DH1038" i="5" l="1"/>
  <c r="DH1039" i="5" s="1"/>
  <c r="DH1040" i="5" s="1"/>
  <c r="DH1050" i="5" s="1"/>
  <c r="DH1013" i="5"/>
  <c r="DH1015" i="5" s="1"/>
  <c r="DH1017" i="5" s="1"/>
  <c r="N212" i="18"/>
  <c r="DF16" i="18"/>
  <c r="DI852" i="5"/>
  <c r="DI858" i="5"/>
  <c r="DI1056" i="5"/>
  <c r="DI1058" i="5" s="1"/>
  <c r="DI1046" i="5"/>
  <c r="DH737" i="5"/>
  <c r="DF15" i="18" s="1"/>
  <c r="N215" i="18" s="1"/>
  <c r="DF21" i="18"/>
  <c r="N221" i="18" s="1"/>
  <c r="DH748" i="5"/>
  <c r="DH747" i="5"/>
  <c r="DH766" i="5" s="1"/>
  <c r="P149" i="21"/>
  <c r="AF24" i="2" s="1"/>
  <c r="AF23" i="2"/>
  <c r="P153" i="21"/>
  <c r="AF30" i="2" s="1"/>
  <c r="DI983" i="5" l="1"/>
  <c r="DI719" i="5"/>
  <c r="DI859" i="5"/>
  <c r="DI853" i="5"/>
  <c r="DF19" i="18"/>
  <c r="N216" i="18"/>
  <c r="DH1022" i="5"/>
  <c r="DH1024" i="5" s="1"/>
  <c r="DH1033" i="5" s="1"/>
  <c r="DH1051" i="5" s="1"/>
  <c r="DI1016" i="5"/>
  <c r="DJ849" i="5" l="1"/>
  <c r="DI860" i="5"/>
  <c r="DF22" i="18"/>
  <c r="N222" i="18" s="1"/>
  <c r="N219" i="18"/>
  <c r="DI721" i="5"/>
  <c r="DI994" i="5"/>
  <c r="DI984" i="5"/>
  <c r="DI986" i="5" s="1"/>
  <c r="DI1045" i="5" s="1"/>
  <c r="DI998" i="5" l="1"/>
  <c r="DJ1007" i="5"/>
  <c r="DG11" i="18"/>
  <c r="DI722" i="5"/>
  <c r="DI725" i="5"/>
  <c r="DI724" i="5"/>
  <c r="DI761" i="5"/>
  <c r="DJ851" i="5"/>
  <c r="DJ856" i="5"/>
  <c r="DI1008" i="5"/>
  <c r="DI741" i="5" l="1"/>
  <c r="DI744" i="5" s="1"/>
  <c r="DI746" i="5" s="1"/>
  <c r="DI731" i="5"/>
  <c r="C236" i="18"/>
  <c r="DG12" i="18"/>
  <c r="DJ1056" i="5"/>
  <c r="DJ1058" i="5" s="1"/>
  <c r="DJ1046" i="5"/>
  <c r="DI1038" i="5"/>
  <c r="DI1039" i="5" s="1"/>
  <c r="DI1040" i="5" s="1"/>
  <c r="DI1050" i="5" s="1"/>
  <c r="DI1013" i="5"/>
  <c r="DI1015" i="5" s="1"/>
  <c r="DI1017" i="5" s="1"/>
  <c r="DJ852" i="5"/>
  <c r="DJ858" i="5"/>
  <c r="DG16" i="18" l="1"/>
  <c r="C237" i="18"/>
  <c r="DI1022" i="5"/>
  <c r="DI1024" i="5" s="1"/>
  <c r="DI1033" i="5" s="1"/>
  <c r="DI1051" i="5" s="1"/>
  <c r="DJ1016" i="5"/>
  <c r="N411" i="5"/>
  <c r="DI740" i="5"/>
  <c r="DJ983" i="5"/>
  <c r="DJ719" i="5"/>
  <c r="DJ859" i="5"/>
  <c r="DJ853" i="5"/>
  <c r="DG21" i="18"/>
  <c r="C246" i="18" s="1"/>
  <c r="DI748" i="5"/>
  <c r="DI747" i="5"/>
  <c r="DI766" i="5" s="1"/>
  <c r="N417" i="5"/>
  <c r="N419" i="5" s="1"/>
  <c r="DI737" i="5" l="1"/>
  <c r="DG15" i="18" s="1"/>
  <c r="C240" i="18" s="1"/>
  <c r="Q139" i="21"/>
  <c r="AG13" i="2" s="1"/>
  <c r="DJ721" i="5"/>
  <c r="DJ994" i="5"/>
  <c r="DJ984" i="5"/>
  <c r="DJ986" i="5" s="1"/>
  <c r="DJ1045" i="5" s="1"/>
  <c r="DK849" i="5"/>
  <c r="DJ860" i="5"/>
  <c r="DG19" i="18"/>
  <c r="C241" i="18"/>
  <c r="DG22" i="18" l="1"/>
  <c r="C247" i="18" s="1"/>
  <c r="C244" i="18"/>
  <c r="DJ761" i="5"/>
  <c r="DJ724" i="5"/>
  <c r="DJ998" i="5"/>
  <c r="DK1007" i="5"/>
  <c r="DH11" i="18"/>
  <c r="DJ722" i="5"/>
  <c r="DJ725" i="5"/>
  <c r="DK851" i="5"/>
  <c r="DK856" i="5"/>
  <c r="DJ1008" i="5"/>
  <c r="D236" i="18" l="1"/>
  <c r="DH12" i="18"/>
  <c r="DJ1038" i="5"/>
  <c r="DJ1039" i="5" s="1"/>
  <c r="DJ1040" i="5" s="1"/>
  <c r="DJ1050" i="5" s="1"/>
  <c r="DJ1013" i="5"/>
  <c r="DJ1015" i="5" s="1"/>
  <c r="DJ1017" i="5" s="1"/>
  <c r="DK1056" i="5"/>
  <c r="DK1058" i="5" s="1"/>
  <c r="DK1046" i="5"/>
  <c r="DK852" i="5"/>
  <c r="DK858" i="5"/>
  <c r="DJ741" i="5"/>
  <c r="DJ744" i="5" s="1"/>
  <c r="DJ746" i="5" s="1"/>
  <c r="DJ731" i="5"/>
  <c r="DJ740" i="5" s="1"/>
  <c r="DJ1022" i="5" l="1"/>
  <c r="DJ1024" i="5" s="1"/>
  <c r="DJ1033" i="5" s="1"/>
  <c r="DJ1051" i="5" s="1"/>
  <c r="DK1016" i="5"/>
  <c r="DH16" i="18"/>
  <c r="D237" i="18"/>
  <c r="DJ737" i="5"/>
  <c r="DH15" i="18" s="1"/>
  <c r="D240" i="18" s="1"/>
  <c r="DH21" i="18"/>
  <c r="D246" i="18" s="1"/>
  <c r="DJ748" i="5"/>
  <c r="DJ747" i="5"/>
  <c r="DJ766" i="5" s="1"/>
  <c r="DK983" i="5"/>
  <c r="DK719" i="5"/>
  <c r="DK859" i="5"/>
  <c r="DK853" i="5"/>
  <c r="DK994" i="5" l="1"/>
  <c r="DK984" i="5"/>
  <c r="DK986" i="5" s="1"/>
  <c r="DK1045" i="5" s="1"/>
  <c r="DH19" i="18"/>
  <c r="D241" i="18"/>
  <c r="DK721" i="5"/>
  <c r="DL849" i="5"/>
  <c r="DK860" i="5"/>
  <c r="DK761" i="5" l="1"/>
  <c r="DK724" i="5"/>
  <c r="DI11" i="18"/>
  <c r="DK722" i="5"/>
  <c r="DK725" i="5"/>
  <c r="DL851" i="5"/>
  <c r="DL856" i="5"/>
  <c r="DK1008" i="5"/>
  <c r="DH22" i="18"/>
  <c r="D247" i="18" s="1"/>
  <c r="D244" i="18"/>
  <c r="DK998" i="5"/>
  <c r="DL1007" i="5"/>
  <c r="DK741" i="5" l="1"/>
  <c r="DK744" i="5" s="1"/>
  <c r="DK746" i="5" s="1"/>
  <c r="DK731" i="5"/>
  <c r="DK740" i="5" s="1"/>
  <c r="DK1038" i="5"/>
  <c r="DK1039" i="5" s="1"/>
  <c r="DK1040" i="5" s="1"/>
  <c r="DK1050" i="5" s="1"/>
  <c r="DK1013" i="5"/>
  <c r="DK1015" i="5" s="1"/>
  <c r="DK1017" i="5" s="1"/>
  <c r="DL1046" i="5"/>
  <c r="DL1056" i="5"/>
  <c r="DL1058" i="5" s="1"/>
  <c r="E236" i="18"/>
  <c r="DI12" i="18"/>
  <c r="DL852" i="5"/>
  <c r="DL858" i="5"/>
  <c r="DL1016" i="5" l="1"/>
  <c r="DK1022" i="5"/>
  <c r="DK1024" i="5" s="1"/>
  <c r="DK1033" i="5" s="1"/>
  <c r="DK1051" i="5" s="1"/>
  <c r="DL983" i="5"/>
  <c r="DL719" i="5"/>
  <c r="DL859" i="5"/>
  <c r="DL853" i="5"/>
  <c r="DK737" i="5"/>
  <c r="DI15" i="18" s="1"/>
  <c r="E240" i="18" s="1"/>
  <c r="E237" i="18"/>
  <c r="DI16" i="18"/>
  <c r="DI21" i="18"/>
  <c r="E246" i="18" s="1"/>
  <c r="DK747" i="5"/>
  <c r="DK766" i="5" s="1"/>
  <c r="DK748" i="5"/>
  <c r="DL721" i="5" l="1"/>
  <c r="E241" i="18"/>
  <c r="DI19" i="18"/>
  <c r="DM849" i="5"/>
  <c r="DL860" i="5"/>
  <c r="DL994" i="5"/>
  <c r="DL984" i="5"/>
  <c r="DL986" i="5" s="1"/>
  <c r="DL1045" i="5" s="1"/>
  <c r="DL761" i="5" l="1"/>
  <c r="DL724" i="5"/>
  <c r="DL998" i="5"/>
  <c r="DM1007" i="5"/>
  <c r="E244" i="18"/>
  <c r="DI22" i="18"/>
  <c r="E247" i="18" s="1"/>
  <c r="DM851" i="5"/>
  <c r="DM856" i="5"/>
  <c r="DL1008" i="5"/>
  <c r="DJ11" i="18"/>
  <c r="DL722" i="5"/>
  <c r="DL725" i="5"/>
  <c r="DL741" i="5" l="1"/>
  <c r="DL744" i="5" s="1"/>
  <c r="DL746" i="5" s="1"/>
  <c r="DL731" i="5"/>
  <c r="DL740" i="5" s="1"/>
  <c r="F236" i="18"/>
  <c r="DJ12" i="18"/>
  <c r="DM858" i="5"/>
  <c r="DM852" i="5"/>
  <c r="DL1038" i="5"/>
  <c r="DL1039" i="5" s="1"/>
  <c r="DL1040" i="5" s="1"/>
  <c r="DL1050" i="5" s="1"/>
  <c r="DL1013" i="5"/>
  <c r="DL1015" i="5" s="1"/>
  <c r="DL1017" i="5" s="1"/>
  <c r="DM1046" i="5"/>
  <c r="DM1056" i="5"/>
  <c r="DM1058" i="5" s="1"/>
  <c r="DM1016" i="5" l="1"/>
  <c r="DL1022" i="5"/>
  <c r="DL1024" i="5" s="1"/>
  <c r="DL1033" i="5" s="1"/>
  <c r="DL1051" i="5" s="1"/>
  <c r="DM983" i="5"/>
  <c r="DM719" i="5"/>
  <c r="DM721" i="5" s="1"/>
  <c r="F237" i="18"/>
  <c r="DJ16" i="18"/>
  <c r="DM859" i="5"/>
  <c r="DM853" i="5"/>
  <c r="DL737" i="5"/>
  <c r="DJ15" i="18" s="1"/>
  <c r="F240" i="18" s="1"/>
  <c r="DJ21" i="18"/>
  <c r="F246" i="18" s="1"/>
  <c r="DL747" i="5"/>
  <c r="DL766" i="5" s="1"/>
  <c r="DL748" i="5"/>
  <c r="DK11" i="18" l="1"/>
  <c r="DM722" i="5"/>
  <c r="DM725" i="5"/>
  <c r="DN849" i="5"/>
  <c r="DM860" i="5"/>
  <c r="F241" i="18"/>
  <c r="DJ19" i="18"/>
  <c r="DM994" i="5"/>
  <c r="DM984" i="5"/>
  <c r="DM986" i="5" s="1"/>
  <c r="DM1045" i="5" s="1"/>
  <c r="DM761" i="5" l="1"/>
  <c r="DM724" i="5"/>
  <c r="F244" i="18"/>
  <c r="DJ22" i="18"/>
  <c r="F247" i="18" s="1"/>
  <c r="DN851" i="5"/>
  <c r="DN856" i="5"/>
  <c r="DM1008" i="5"/>
  <c r="DM998" i="5"/>
  <c r="DN1007" i="5"/>
  <c r="DM741" i="5"/>
  <c r="DM744" i="5" s="1"/>
  <c r="DM746" i="5" s="1"/>
  <c r="DM731" i="5"/>
  <c r="DM740" i="5" s="1"/>
  <c r="G236" i="18"/>
  <c r="DK12" i="18"/>
  <c r="G237" i="18" l="1"/>
  <c r="DK16" i="18"/>
  <c r="DM737" i="5"/>
  <c r="DK15" i="18" s="1"/>
  <c r="G240" i="18" s="1"/>
  <c r="DN858" i="5"/>
  <c r="DN852" i="5"/>
  <c r="DK21" i="18"/>
  <c r="G246" i="18" s="1"/>
  <c r="DM747" i="5"/>
  <c r="DM766" i="5" s="1"/>
  <c r="DM748" i="5"/>
  <c r="DN1046" i="5"/>
  <c r="DN1056" i="5"/>
  <c r="DN1058" i="5" s="1"/>
  <c r="DM1038" i="5"/>
  <c r="DM1039" i="5" s="1"/>
  <c r="DM1040" i="5" s="1"/>
  <c r="DM1050" i="5" s="1"/>
  <c r="DM1013" i="5"/>
  <c r="DM1015" i="5" s="1"/>
  <c r="DM1017" i="5" s="1"/>
  <c r="DM1022" i="5" l="1"/>
  <c r="DM1024" i="5" s="1"/>
  <c r="DM1033" i="5" s="1"/>
  <c r="DM1051" i="5" s="1"/>
  <c r="DN1016" i="5"/>
  <c r="DN983" i="5"/>
  <c r="DN719" i="5"/>
  <c r="DN721" i="5" s="1"/>
  <c r="DN859" i="5"/>
  <c r="DN853" i="5"/>
  <c r="G241" i="18"/>
  <c r="DK19" i="18"/>
  <c r="G244" i="18" l="1"/>
  <c r="DK22" i="18"/>
  <c r="G247" i="18" s="1"/>
  <c r="DL11" i="18"/>
  <c r="DN722" i="5"/>
  <c r="DN725" i="5"/>
  <c r="DO849" i="5"/>
  <c r="DN860" i="5"/>
  <c r="DN994" i="5"/>
  <c r="DN984" i="5"/>
  <c r="DN986" i="5" s="1"/>
  <c r="DN1045" i="5" s="1"/>
  <c r="DN741" i="5" l="1"/>
  <c r="DN744" i="5" s="1"/>
  <c r="DN746" i="5" s="1"/>
  <c r="DN731" i="5"/>
  <c r="DN740" i="5" s="1"/>
  <c r="DN998" i="5"/>
  <c r="DO1007" i="5"/>
  <c r="DN761" i="5"/>
  <c r="DN724" i="5"/>
  <c r="H236" i="18"/>
  <c r="DL12" i="18"/>
  <c r="DO851" i="5"/>
  <c r="DO856" i="5"/>
  <c r="DN1008" i="5"/>
  <c r="DO1056" i="5" l="1"/>
  <c r="DO1058" i="5" s="1"/>
  <c r="DO1046" i="5"/>
  <c r="DO852" i="5"/>
  <c r="DO858" i="5"/>
  <c r="H237" i="18"/>
  <c r="DL16" i="18"/>
  <c r="DN737" i="5"/>
  <c r="DL15" i="18" s="1"/>
  <c r="H240" i="18" s="1"/>
  <c r="DN1038" i="5"/>
  <c r="DN1039" i="5" s="1"/>
  <c r="DN1040" i="5" s="1"/>
  <c r="DN1050" i="5" s="1"/>
  <c r="DN1013" i="5"/>
  <c r="DN1015" i="5" s="1"/>
  <c r="DN1017" i="5" s="1"/>
  <c r="DL21" i="18"/>
  <c r="H246" i="18" s="1"/>
  <c r="DN748" i="5"/>
  <c r="DN747" i="5"/>
  <c r="DN766" i="5" s="1"/>
  <c r="DN1022" i="5" l="1"/>
  <c r="DN1024" i="5" s="1"/>
  <c r="DN1033" i="5" s="1"/>
  <c r="DN1051" i="5" s="1"/>
  <c r="DO1016" i="5"/>
  <c r="DO859" i="5"/>
  <c r="DO853" i="5"/>
  <c r="DO983" i="5"/>
  <c r="DO719" i="5"/>
  <c r="DO721" i="5" s="1"/>
  <c r="H241" i="18"/>
  <c r="DL19" i="18"/>
  <c r="H244" i="18" l="1"/>
  <c r="DL22" i="18"/>
  <c r="H247" i="18" s="1"/>
  <c r="DO994" i="5"/>
  <c r="DO984" i="5"/>
  <c r="DO986" i="5" s="1"/>
  <c r="DO1045" i="5" s="1"/>
  <c r="DM11" i="18"/>
  <c r="DO722" i="5"/>
  <c r="DO725" i="5"/>
  <c r="DP849" i="5"/>
  <c r="DO860" i="5"/>
  <c r="I236" i="18" l="1"/>
  <c r="DM12" i="18"/>
  <c r="DP851" i="5"/>
  <c r="DP856" i="5"/>
  <c r="DO1008" i="5"/>
  <c r="DO998" i="5"/>
  <c r="DP1007" i="5"/>
  <c r="DO761" i="5"/>
  <c r="DO724" i="5"/>
  <c r="DO741" i="5"/>
  <c r="DO744" i="5" s="1"/>
  <c r="DO746" i="5" s="1"/>
  <c r="DO731" i="5"/>
  <c r="DO740" i="5" s="1"/>
  <c r="DP858" i="5" l="1"/>
  <c r="DP852" i="5"/>
  <c r="DO737" i="5"/>
  <c r="DM15" i="18" s="1"/>
  <c r="I240" i="18" s="1"/>
  <c r="DO1038" i="5"/>
  <c r="DO1039" i="5" s="1"/>
  <c r="DO1040" i="5" s="1"/>
  <c r="DO1050" i="5" s="1"/>
  <c r="DO1013" i="5"/>
  <c r="DO1015" i="5" s="1"/>
  <c r="DO1017" i="5" s="1"/>
  <c r="DP1056" i="5"/>
  <c r="DP1058" i="5" s="1"/>
  <c r="DP1046" i="5"/>
  <c r="DM21" i="18"/>
  <c r="I246" i="18" s="1"/>
  <c r="DO748" i="5"/>
  <c r="DO747" i="5"/>
  <c r="DO766" i="5" s="1"/>
  <c r="I237" i="18"/>
  <c r="DM16" i="18"/>
  <c r="DO1022" i="5" l="1"/>
  <c r="DO1024" i="5" s="1"/>
  <c r="DO1033" i="5" s="1"/>
  <c r="DO1051" i="5" s="1"/>
  <c r="DP1016" i="5"/>
  <c r="I241" i="18"/>
  <c r="DM19" i="18"/>
  <c r="DP859" i="5"/>
  <c r="DP853" i="5"/>
  <c r="DP983" i="5"/>
  <c r="DP719" i="5"/>
  <c r="DP721" i="5" s="1"/>
  <c r="DP994" i="5" l="1"/>
  <c r="DP984" i="5"/>
  <c r="DP986" i="5" s="1"/>
  <c r="DP1045" i="5" s="1"/>
  <c r="DQ849" i="5"/>
  <c r="DP860" i="5"/>
  <c r="DM22" i="18"/>
  <c r="I247" i="18" s="1"/>
  <c r="I244" i="18"/>
  <c r="DN11" i="18"/>
  <c r="DP722" i="5"/>
  <c r="DP725" i="5"/>
  <c r="DP741" i="5" l="1"/>
  <c r="DP744" i="5" s="1"/>
  <c r="DP746" i="5" s="1"/>
  <c r="DP731" i="5"/>
  <c r="DP740" i="5" s="1"/>
  <c r="J236" i="18"/>
  <c r="DN12" i="18"/>
  <c r="DP761" i="5"/>
  <c r="DP724" i="5"/>
  <c r="DQ851" i="5"/>
  <c r="DQ856" i="5"/>
  <c r="DP1008" i="5"/>
  <c r="DP998" i="5"/>
  <c r="DQ1007" i="5"/>
  <c r="DP1038" i="5" l="1"/>
  <c r="DP1039" i="5" s="1"/>
  <c r="DP1040" i="5" s="1"/>
  <c r="DP1050" i="5" s="1"/>
  <c r="DP1013" i="5"/>
  <c r="DP1015" i="5" s="1"/>
  <c r="DP1017" i="5" s="1"/>
  <c r="DQ852" i="5"/>
  <c r="DQ858" i="5"/>
  <c r="DQ1046" i="5"/>
  <c r="DQ1056" i="5"/>
  <c r="DQ1058" i="5" s="1"/>
  <c r="J237" i="18"/>
  <c r="DN16" i="18"/>
  <c r="DP737" i="5"/>
  <c r="DN15" i="18" s="1"/>
  <c r="J240" i="18" s="1"/>
  <c r="DN21" i="18"/>
  <c r="J246" i="18" s="1"/>
  <c r="DP748" i="5"/>
  <c r="DP747" i="5"/>
  <c r="DP766" i="5" s="1"/>
  <c r="DQ983" i="5" l="1"/>
  <c r="DQ719" i="5"/>
  <c r="DQ721" i="5" s="1"/>
  <c r="DQ1016" i="5"/>
  <c r="DP1022" i="5"/>
  <c r="DP1024" i="5" s="1"/>
  <c r="DP1033" i="5" s="1"/>
  <c r="DP1051" i="5" s="1"/>
  <c r="J241" i="18"/>
  <c r="DN19" i="18"/>
  <c r="DQ859" i="5"/>
  <c r="DQ853" i="5"/>
  <c r="DR849" i="5" l="1"/>
  <c r="DQ860" i="5"/>
  <c r="DN22" i="18"/>
  <c r="J247" i="18" s="1"/>
  <c r="J244" i="18"/>
  <c r="DO11" i="18"/>
  <c r="DQ722" i="5"/>
  <c r="DQ725" i="5"/>
  <c r="DQ994" i="5"/>
  <c r="DQ984" i="5"/>
  <c r="DQ986" i="5" s="1"/>
  <c r="DQ1045" i="5" s="1"/>
  <c r="DQ998" i="5" l="1"/>
  <c r="DR1007" i="5"/>
  <c r="DQ741" i="5"/>
  <c r="DQ744" i="5" s="1"/>
  <c r="DQ746" i="5" s="1"/>
  <c r="DQ731" i="5"/>
  <c r="DQ740" i="5" s="1"/>
  <c r="K236" i="18"/>
  <c r="DO12" i="18"/>
  <c r="DQ761" i="5"/>
  <c r="DQ724" i="5"/>
  <c r="DR851" i="5"/>
  <c r="DR856" i="5"/>
  <c r="DQ1008" i="5"/>
  <c r="DQ1038" i="5" l="1"/>
  <c r="DQ1039" i="5" s="1"/>
  <c r="DQ1040" i="5" s="1"/>
  <c r="DQ1050" i="5" s="1"/>
  <c r="DQ1013" i="5"/>
  <c r="DQ1015" i="5" s="1"/>
  <c r="DQ1017" i="5" s="1"/>
  <c r="DO21" i="18"/>
  <c r="K246" i="18" s="1"/>
  <c r="DQ748" i="5"/>
  <c r="DQ747" i="5"/>
  <c r="DQ766" i="5" s="1"/>
  <c r="DR852" i="5"/>
  <c r="DR858" i="5"/>
  <c r="DO16" i="18"/>
  <c r="K237" i="18"/>
  <c r="DQ737" i="5"/>
  <c r="DO15" i="18" s="1"/>
  <c r="K240" i="18" s="1"/>
  <c r="DR1046" i="5"/>
  <c r="DR1056" i="5"/>
  <c r="DR1058" i="5" s="1"/>
  <c r="DR983" i="5" l="1"/>
  <c r="DR719" i="5"/>
  <c r="DR721" i="5" s="1"/>
  <c r="DR859" i="5"/>
  <c r="DR853" i="5"/>
  <c r="K241" i="18"/>
  <c r="DO19" i="18"/>
  <c r="DR1016" i="5"/>
  <c r="DQ1022" i="5"/>
  <c r="DQ1024" i="5" s="1"/>
  <c r="DQ1033" i="5" s="1"/>
  <c r="DQ1051" i="5" s="1"/>
  <c r="DO22" i="18" l="1"/>
  <c r="K247" i="18" s="1"/>
  <c r="K244" i="18"/>
  <c r="DS849" i="5"/>
  <c r="DR860" i="5"/>
  <c r="DP11" i="18"/>
  <c r="DR722" i="5"/>
  <c r="DR725" i="5"/>
  <c r="DR994" i="5"/>
  <c r="DR984" i="5"/>
  <c r="DR986" i="5" s="1"/>
  <c r="DR1045" i="5" s="1"/>
  <c r="DR998" i="5" l="1"/>
  <c r="DS1007" i="5"/>
  <c r="DR741" i="5"/>
  <c r="DR744" i="5" s="1"/>
  <c r="DR746" i="5" s="1"/>
  <c r="DR731" i="5"/>
  <c r="DR740" i="5" s="1"/>
  <c r="DR761" i="5"/>
  <c r="DR724" i="5"/>
  <c r="DS851" i="5"/>
  <c r="DS856" i="5"/>
  <c r="DR1008" i="5"/>
  <c r="L236" i="18"/>
  <c r="DP12" i="18"/>
  <c r="DR737" i="5" l="1"/>
  <c r="DP15" i="18" s="1"/>
  <c r="L240" i="18" s="1"/>
  <c r="DP21" i="18"/>
  <c r="L246" i="18" s="1"/>
  <c r="DR748" i="5"/>
  <c r="DR747" i="5"/>
  <c r="DR766" i="5" s="1"/>
  <c r="DS1046" i="5"/>
  <c r="DS1056" i="5"/>
  <c r="DS1058" i="5" s="1"/>
  <c r="DS858" i="5"/>
  <c r="DS852" i="5"/>
  <c r="DP16" i="18"/>
  <c r="L237" i="18"/>
  <c r="DR1038" i="5"/>
  <c r="DR1039" i="5" s="1"/>
  <c r="DR1040" i="5" s="1"/>
  <c r="DR1050" i="5" s="1"/>
  <c r="DR1013" i="5"/>
  <c r="DR1015" i="5" s="1"/>
  <c r="DR1017" i="5" s="1"/>
  <c r="DR1022" i="5" l="1"/>
  <c r="DR1024" i="5" s="1"/>
  <c r="DR1033" i="5" s="1"/>
  <c r="DR1051" i="5" s="1"/>
  <c r="DS1016" i="5"/>
  <c r="DS859" i="5"/>
  <c r="DS853" i="5"/>
  <c r="L241" i="18"/>
  <c r="DP19" i="18"/>
  <c r="DS983" i="5"/>
  <c r="DS719" i="5"/>
  <c r="DS721" i="5" s="1"/>
  <c r="DS994" i="5" l="1"/>
  <c r="DS984" i="5"/>
  <c r="DS986" i="5" s="1"/>
  <c r="DS1045" i="5" s="1"/>
  <c r="DQ11" i="18"/>
  <c r="DS722" i="5"/>
  <c r="DS725" i="5"/>
  <c r="DP22" i="18"/>
  <c r="L247" i="18" s="1"/>
  <c r="L244" i="18"/>
  <c r="DT849" i="5"/>
  <c r="DS860" i="5"/>
  <c r="DT851" i="5" l="1"/>
  <c r="DT856" i="5"/>
  <c r="DS1008" i="5"/>
  <c r="M236" i="18"/>
  <c r="DQ12" i="18"/>
  <c r="DS724" i="5"/>
  <c r="DS761" i="5"/>
  <c r="DS741" i="5"/>
  <c r="DS744" i="5" s="1"/>
  <c r="DS746" i="5" s="1"/>
  <c r="DS731" i="5"/>
  <c r="DS740" i="5" s="1"/>
  <c r="DS998" i="5"/>
  <c r="DT1007" i="5"/>
  <c r="DS1038" i="5" l="1"/>
  <c r="DS1039" i="5" s="1"/>
  <c r="DS1040" i="5" s="1"/>
  <c r="DS1050" i="5" s="1"/>
  <c r="DS1013" i="5"/>
  <c r="DS1015" i="5" s="1"/>
  <c r="DS1017" i="5" s="1"/>
  <c r="DQ16" i="18"/>
  <c r="M237" i="18"/>
  <c r="DS737" i="5"/>
  <c r="DQ15" i="18" s="1"/>
  <c r="M240" i="18" s="1"/>
  <c r="DT1056" i="5"/>
  <c r="DT1058" i="5" s="1"/>
  <c r="DT1046" i="5"/>
  <c r="DQ21" i="18"/>
  <c r="M246" i="18" s="1"/>
  <c r="DS748" i="5"/>
  <c r="DS747" i="5"/>
  <c r="DS766" i="5" s="1"/>
  <c r="DT852" i="5"/>
  <c r="DT858" i="5"/>
  <c r="DT1016" i="5" l="1"/>
  <c r="DS1022" i="5"/>
  <c r="DS1024" i="5" s="1"/>
  <c r="DS1033" i="5" s="1"/>
  <c r="DS1051" i="5" s="1"/>
  <c r="M241" i="18"/>
  <c r="DQ19" i="18"/>
  <c r="DT983" i="5"/>
  <c r="DT719" i="5"/>
  <c r="DT721" i="5" s="1"/>
  <c r="DT859" i="5"/>
  <c r="DT853" i="5"/>
  <c r="DT994" i="5" l="1"/>
  <c r="DT984" i="5"/>
  <c r="DT986" i="5" s="1"/>
  <c r="DT1045" i="5" s="1"/>
  <c r="DR11" i="18"/>
  <c r="DT722" i="5"/>
  <c r="DT725" i="5"/>
  <c r="DQ22" i="18"/>
  <c r="M247" i="18" s="1"/>
  <c r="M244" i="18"/>
  <c r="DU849" i="5"/>
  <c r="DT860" i="5"/>
  <c r="DU851" i="5" l="1"/>
  <c r="DU856" i="5"/>
  <c r="DT1008" i="5"/>
  <c r="DT741" i="5"/>
  <c r="DT744" i="5" s="1"/>
  <c r="DT746" i="5" s="1"/>
  <c r="DT731" i="5"/>
  <c r="DT740" i="5" s="1"/>
  <c r="DT724" i="5"/>
  <c r="DT761" i="5"/>
  <c r="Q148" i="21"/>
  <c r="N236" i="18"/>
  <c r="DR12" i="18"/>
  <c r="DT998" i="5"/>
  <c r="DU1007" i="5"/>
  <c r="DU1046" i="5" l="1"/>
  <c r="DU1056" i="5"/>
  <c r="DU1058" i="5" s="1"/>
  <c r="DT1038" i="5"/>
  <c r="DT1039" i="5" s="1"/>
  <c r="DT1040" i="5" s="1"/>
  <c r="DT1050" i="5" s="1"/>
  <c r="DT1013" i="5"/>
  <c r="DT1015" i="5" s="1"/>
  <c r="DT1017" i="5" s="1"/>
  <c r="DR16" i="18"/>
  <c r="N237" i="18"/>
  <c r="DT737" i="5"/>
  <c r="DR15" i="18" s="1"/>
  <c r="N240" i="18" s="1"/>
  <c r="DR21" i="18"/>
  <c r="N246" i="18" s="1"/>
  <c r="DT748" i="5"/>
  <c r="DT747" i="5"/>
  <c r="DT766" i="5" s="1"/>
  <c r="Q149" i="21"/>
  <c r="AG24" i="2" s="1"/>
  <c r="AG23" i="2"/>
  <c r="Q153" i="21"/>
  <c r="AG30" i="2" s="1"/>
  <c r="Q162" i="21"/>
  <c r="AG38" i="2" s="1"/>
  <c r="DU852" i="5"/>
  <c r="DU858" i="5"/>
  <c r="DT1022" i="5" l="1"/>
  <c r="DT1024" i="5" s="1"/>
  <c r="DT1033" i="5" s="1"/>
  <c r="DT1051" i="5" s="1"/>
  <c r="DU1016" i="5"/>
  <c r="N241" i="18"/>
  <c r="DR19" i="18"/>
  <c r="DU859" i="5"/>
  <c r="DU853" i="5"/>
  <c r="DU983" i="5"/>
  <c r="DU719" i="5"/>
  <c r="DU721" i="5" l="1"/>
  <c r="DV849" i="5"/>
  <c r="DU860" i="5"/>
  <c r="DR22" i="18"/>
  <c r="N247" i="18" s="1"/>
  <c r="N244" i="18"/>
  <c r="DU994" i="5"/>
  <c r="DU998" i="5" s="1"/>
  <c r="DU984" i="5"/>
  <c r="DU986" i="5" s="1"/>
  <c r="DU1045" i="5" s="1"/>
  <c r="DU724" i="5" l="1"/>
  <c r="DU761" i="5"/>
  <c r="DV851" i="5"/>
  <c r="DV856" i="5"/>
  <c r="DU1008" i="5"/>
  <c r="DS11" i="18"/>
  <c r="DU722" i="5"/>
  <c r="DU725" i="5"/>
  <c r="DU741" i="5" l="1"/>
  <c r="DU744" i="5" s="1"/>
  <c r="DU746" i="5" s="1"/>
  <c r="DU731" i="5"/>
  <c r="DV858" i="5"/>
  <c r="DV719" i="5" s="1"/>
  <c r="DV852" i="5"/>
  <c r="C261" i="18"/>
  <c r="DS12" i="18"/>
  <c r="DU1038" i="5"/>
  <c r="DU1039" i="5" s="1"/>
  <c r="DU1040" i="5" s="1"/>
  <c r="DU1050" i="5" s="1"/>
  <c r="DU1013" i="5"/>
  <c r="DU1015" i="5" s="1"/>
  <c r="DU1017" i="5" s="1"/>
  <c r="DU1022" i="5" s="1"/>
  <c r="DU1024" i="5" s="1"/>
  <c r="DU1033" i="5" s="1"/>
  <c r="DS16" i="18" l="1"/>
  <c r="C262" i="18"/>
  <c r="DV859" i="5"/>
  <c r="DV853" i="5"/>
  <c r="DV721" i="5"/>
  <c r="DU1051" i="5"/>
  <c r="O411" i="5"/>
  <c r="DU740" i="5"/>
  <c r="DS21" i="18"/>
  <c r="C271" i="18" s="1"/>
  <c r="DU748" i="5"/>
  <c r="DU747" i="5"/>
  <c r="DU766" i="5" s="1"/>
  <c r="O417" i="5"/>
  <c r="O419" i="5" s="1"/>
  <c r="DT11" i="18" l="1"/>
  <c r="DV722" i="5"/>
  <c r="DV725" i="5"/>
  <c r="DU737" i="5"/>
  <c r="DS15" i="18" s="1"/>
  <c r="C265" i="18" s="1"/>
  <c r="DW849" i="5"/>
  <c r="DV860" i="5"/>
  <c r="R139" i="21"/>
  <c r="C266" i="18"/>
  <c r="DS19" i="18"/>
  <c r="C269" i="18" l="1"/>
  <c r="DS22" i="18"/>
  <c r="C272" i="18" s="1"/>
  <c r="DV761" i="5"/>
  <c r="DV724" i="5"/>
  <c r="DW851" i="5"/>
  <c r="DW856" i="5"/>
  <c r="DV741" i="5"/>
  <c r="DV744" i="5" s="1"/>
  <c r="DV746" i="5" s="1"/>
  <c r="DV731" i="5"/>
  <c r="DV740" i="5" s="1"/>
  <c r="D261" i="18"/>
  <c r="DT12" i="18"/>
  <c r="DT21" i="18" l="1"/>
  <c r="D271" i="18" s="1"/>
  <c r="DV748" i="5"/>
  <c r="DV747" i="5"/>
  <c r="DV766" i="5" s="1"/>
  <c r="DW858" i="5"/>
  <c r="DW719" i="5" s="1"/>
  <c r="DW852" i="5"/>
  <c r="DV737" i="5"/>
  <c r="DT15" i="18" s="1"/>
  <c r="D265" i="18" s="1"/>
  <c r="DT16" i="18"/>
  <c r="D262" i="18"/>
  <c r="D266" i="18" l="1"/>
  <c r="DT19" i="18"/>
  <c r="DW721" i="5"/>
  <c r="DW859" i="5"/>
  <c r="DW853" i="5"/>
  <c r="DX849" i="5" l="1"/>
  <c r="DW860" i="5"/>
  <c r="DT22" i="18"/>
  <c r="D272" i="18" s="1"/>
  <c r="D269" i="18"/>
  <c r="DU11" i="18"/>
  <c r="DW722" i="5"/>
  <c r="DW725" i="5"/>
  <c r="DW741" i="5" l="1"/>
  <c r="DW744" i="5" s="1"/>
  <c r="DW746" i="5" s="1"/>
  <c r="DW731" i="5"/>
  <c r="DW740" i="5" s="1"/>
  <c r="E261" i="18"/>
  <c r="DU12" i="18"/>
  <c r="DW761" i="5"/>
  <c r="DW724" i="5"/>
  <c r="DX851" i="5"/>
  <c r="DX856" i="5"/>
  <c r="DX858" i="5" l="1"/>
  <c r="DX719" i="5" s="1"/>
  <c r="DX852" i="5"/>
  <c r="E262" i="18"/>
  <c r="DU16" i="18"/>
  <c r="DW737" i="5"/>
  <c r="DU15" i="18" s="1"/>
  <c r="E265" i="18" s="1"/>
  <c r="DU21" i="18"/>
  <c r="E271" i="18" s="1"/>
  <c r="DW748" i="5"/>
  <c r="DW747" i="5"/>
  <c r="DW766" i="5" s="1"/>
  <c r="DX859" i="5" l="1"/>
  <c r="DX853" i="5"/>
  <c r="E266" i="18"/>
  <c r="DU19" i="18"/>
  <c r="DX721" i="5"/>
  <c r="E269" i="18" l="1"/>
  <c r="DU22" i="18"/>
  <c r="E272" i="18" s="1"/>
  <c r="DV11" i="18"/>
  <c r="DX722" i="5"/>
  <c r="DX725" i="5"/>
  <c r="DY849" i="5"/>
  <c r="DX860" i="5"/>
  <c r="DX741" i="5" l="1"/>
  <c r="DX744" i="5" s="1"/>
  <c r="DX746" i="5" s="1"/>
  <c r="DX731" i="5"/>
  <c r="DX740" i="5" s="1"/>
  <c r="F261" i="18"/>
  <c r="DV12" i="18"/>
  <c r="DY851" i="5"/>
  <c r="DY856" i="5"/>
  <c r="DX761" i="5"/>
  <c r="DX724" i="5"/>
  <c r="F262" i="18" l="1"/>
  <c r="DV16" i="18"/>
  <c r="DY852" i="5"/>
  <c r="DY858" i="5"/>
  <c r="DY719" i="5" s="1"/>
  <c r="DY721" i="5" s="1"/>
  <c r="DX737" i="5"/>
  <c r="DV15" i="18" s="1"/>
  <c r="F265" i="18" s="1"/>
  <c r="DV21" i="18"/>
  <c r="F271" i="18" s="1"/>
  <c r="DX748" i="5"/>
  <c r="DX747" i="5"/>
  <c r="DX766" i="5" s="1"/>
  <c r="DW11" i="18" l="1"/>
  <c r="DY722" i="5"/>
  <c r="DY725" i="5"/>
  <c r="DY859" i="5"/>
  <c r="DY853" i="5"/>
  <c r="F266" i="18"/>
  <c r="DV19" i="18"/>
  <c r="DZ849" i="5" l="1"/>
  <c r="DY860" i="5"/>
  <c r="DY741" i="5"/>
  <c r="DY744" i="5" s="1"/>
  <c r="DY746" i="5" s="1"/>
  <c r="DY731" i="5"/>
  <c r="DY740" i="5" s="1"/>
  <c r="F269" i="18"/>
  <c r="DV22" i="18"/>
  <c r="F272" i="18" s="1"/>
  <c r="G261" i="18"/>
  <c r="DW12" i="18"/>
  <c r="G262" i="18" l="1"/>
  <c r="DW16" i="18"/>
  <c r="DY737" i="5"/>
  <c r="DW15" i="18" s="1"/>
  <c r="G265" i="18" s="1"/>
  <c r="DW21" i="18"/>
  <c r="G271" i="18" s="1"/>
  <c r="DY748" i="5"/>
  <c r="DY747" i="5"/>
  <c r="DY766" i="5" s="1"/>
  <c r="DY761" i="5"/>
  <c r="DY724" i="5"/>
  <c r="DZ851" i="5"/>
  <c r="DZ856" i="5"/>
  <c r="DZ852" i="5" l="1"/>
  <c r="DZ858" i="5"/>
  <c r="DZ719" i="5" s="1"/>
  <c r="DZ721" i="5" s="1"/>
  <c r="G266" i="18"/>
  <c r="DW19" i="18"/>
  <c r="G269" i="18" l="1"/>
  <c r="DW22" i="18"/>
  <c r="G272" i="18" s="1"/>
  <c r="DX11" i="18"/>
  <c r="DZ722" i="5"/>
  <c r="DZ725" i="5"/>
  <c r="DZ859" i="5"/>
  <c r="DZ853" i="5"/>
  <c r="EA849" i="5" l="1"/>
  <c r="DZ860" i="5"/>
  <c r="DZ741" i="5"/>
  <c r="DZ744" i="5" s="1"/>
  <c r="DZ746" i="5" s="1"/>
  <c r="DZ731" i="5"/>
  <c r="DZ740" i="5" s="1"/>
  <c r="H261" i="18"/>
  <c r="DX12" i="18"/>
  <c r="DZ761" i="5" l="1"/>
  <c r="DZ724" i="5"/>
  <c r="H262" i="18"/>
  <c r="DX16" i="18"/>
  <c r="DZ737" i="5"/>
  <c r="DX15" i="18" s="1"/>
  <c r="H265" i="18" s="1"/>
  <c r="DX21" i="18"/>
  <c r="H271" i="18" s="1"/>
  <c r="DZ747" i="5"/>
  <c r="DZ766" i="5" s="1"/>
  <c r="DZ748" i="5"/>
  <c r="EA851" i="5"/>
  <c r="EA856" i="5"/>
  <c r="DX19" i="18" l="1"/>
  <c r="H266" i="18"/>
  <c r="EA852" i="5"/>
  <c r="EA858" i="5"/>
  <c r="EA719" i="5" s="1"/>
  <c r="EA721" i="5" s="1"/>
  <c r="DY11" i="18" l="1"/>
  <c r="EA722" i="5"/>
  <c r="EA725" i="5"/>
  <c r="EA859" i="5"/>
  <c r="EA853" i="5"/>
  <c r="DX22" i="18"/>
  <c r="H272" i="18" s="1"/>
  <c r="H269" i="18"/>
  <c r="EA741" i="5" l="1"/>
  <c r="EA744" i="5" s="1"/>
  <c r="EA746" i="5" s="1"/>
  <c r="EA731" i="5"/>
  <c r="EA740" i="5" s="1"/>
  <c r="EB849" i="5"/>
  <c r="EA860" i="5"/>
  <c r="I261" i="18"/>
  <c r="DY12" i="18"/>
  <c r="I262" i="18" l="1"/>
  <c r="DY16" i="18"/>
  <c r="EB851" i="5"/>
  <c r="EB856" i="5"/>
  <c r="EA761" i="5"/>
  <c r="EA724" i="5"/>
  <c r="EA737" i="5"/>
  <c r="DY15" i="18" s="1"/>
  <c r="I265" i="18" s="1"/>
  <c r="DY21" i="18"/>
  <c r="I271" i="18" s="1"/>
  <c r="EA747" i="5"/>
  <c r="EA766" i="5" s="1"/>
  <c r="EA748" i="5"/>
  <c r="EB858" i="5" l="1"/>
  <c r="EB719" i="5" s="1"/>
  <c r="EB721" i="5" s="1"/>
  <c r="EB852" i="5"/>
  <c r="I266" i="18"/>
  <c r="DY19" i="18"/>
  <c r="I269" i="18" l="1"/>
  <c r="DY22" i="18"/>
  <c r="I272" i="18" s="1"/>
  <c r="EB859" i="5"/>
  <c r="EB853" i="5"/>
  <c r="DZ11" i="18"/>
  <c r="EB722" i="5"/>
  <c r="EB725" i="5"/>
  <c r="J261" i="18" l="1"/>
  <c r="DZ12" i="18"/>
  <c r="EB741" i="5"/>
  <c r="EB744" i="5" s="1"/>
  <c r="EB746" i="5" s="1"/>
  <c r="EB731" i="5"/>
  <c r="EB740" i="5" s="1"/>
  <c r="EC849" i="5"/>
  <c r="EB860" i="5"/>
  <c r="EC851" i="5" l="1"/>
  <c r="EC856" i="5"/>
  <c r="EB737" i="5"/>
  <c r="DZ15" i="18" s="1"/>
  <c r="J265" i="18" s="1"/>
  <c r="EB761" i="5"/>
  <c r="EB724" i="5"/>
  <c r="DZ21" i="18"/>
  <c r="J271" i="18" s="1"/>
  <c r="EB747" i="5"/>
  <c r="EB766" i="5" s="1"/>
  <c r="EB748" i="5"/>
  <c r="J262" i="18"/>
  <c r="DZ16" i="18"/>
  <c r="DZ19" i="18" l="1"/>
  <c r="J266" i="18"/>
  <c r="EC852" i="5"/>
  <c r="EC858" i="5"/>
  <c r="EC719" i="5" s="1"/>
  <c r="EC721" i="5" s="1"/>
  <c r="EA11" i="18" l="1"/>
  <c r="EC722" i="5"/>
  <c r="EC725" i="5"/>
  <c r="EC859" i="5"/>
  <c r="EC853" i="5"/>
  <c r="DZ22" i="18"/>
  <c r="J272" i="18" s="1"/>
  <c r="J269" i="18"/>
  <c r="EC741" i="5" l="1"/>
  <c r="EC744" i="5" s="1"/>
  <c r="EC746" i="5" s="1"/>
  <c r="EC731" i="5"/>
  <c r="EC740" i="5" s="1"/>
  <c r="ED849" i="5"/>
  <c r="EC860" i="5"/>
  <c r="EA12" i="18"/>
  <c r="K261" i="18"/>
  <c r="EC761" i="5" l="1"/>
  <c r="EC724" i="5"/>
  <c r="EA16" i="18"/>
  <c r="K262" i="18"/>
  <c r="ED851" i="5"/>
  <c r="ED856" i="5"/>
  <c r="EC737" i="5"/>
  <c r="EA15" i="18" s="1"/>
  <c r="K265" i="18" s="1"/>
  <c r="EA21" i="18"/>
  <c r="K271" i="18" s="1"/>
  <c r="EC748" i="5"/>
  <c r="EC747" i="5"/>
  <c r="EC766" i="5" s="1"/>
  <c r="ED852" i="5" l="1"/>
  <c r="ED858" i="5"/>
  <c r="ED719" i="5" s="1"/>
  <c r="ED721" i="5" s="1"/>
  <c r="EA19" i="18"/>
  <c r="K266" i="18"/>
  <c r="EA22" i="18" l="1"/>
  <c r="K272" i="18" s="1"/>
  <c r="K269" i="18"/>
  <c r="EB11" i="18"/>
  <c r="ED722" i="5"/>
  <c r="ED725" i="5"/>
  <c r="ED859" i="5"/>
  <c r="ED853" i="5"/>
  <c r="ED741" i="5" l="1"/>
  <c r="ED744" i="5" s="1"/>
  <c r="ED746" i="5" s="1"/>
  <c r="ED731" i="5"/>
  <c r="ED740" i="5" s="1"/>
  <c r="EE849" i="5"/>
  <c r="ED860" i="5"/>
  <c r="EB12" i="18"/>
  <c r="L261" i="18"/>
  <c r="EE851" i="5" l="1"/>
  <c r="EE856" i="5"/>
  <c r="EB16" i="18"/>
  <c r="L262" i="18"/>
  <c r="ED724" i="5"/>
  <c r="ED761" i="5"/>
  <c r="ED737" i="5"/>
  <c r="EB15" i="18" s="1"/>
  <c r="L265" i="18" s="1"/>
  <c r="EB21" i="18"/>
  <c r="L271" i="18" s="1"/>
  <c r="ED748" i="5"/>
  <c r="ED747" i="5"/>
  <c r="ED766" i="5" s="1"/>
  <c r="EB19" i="18" l="1"/>
  <c r="L266" i="18"/>
  <c r="EE858" i="5"/>
  <c r="EE719" i="5" s="1"/>
  <c r="EE721" i="5" s="1"/>
  <c r="EE852" i="5"/>
  <c r="EE859" i="5" l="1"/>
  <c r="EE853" i="5"/>
  <c r="EC11" i="18"/>
  <c r="EE722" i="5"/>
  <c r="EE725" i="5"/>
  <c r="L269" i="18"/>
  <c r="EB22" i="18"/>
  <c r="L272" i="18" s="1"/>
  <c r="EE741" i="5" l="1"/>
  <c r="EE744" i="5" s="1"/>
  <c r="EE746" i="5" s="1"/>
  <c r="EE731" i="5"/>
  <c r="EE740" i="5" s="1"/>
  <c r="EC12" i="18"/>
  <c r="M261" i="18"/>
  <c r="EF849" i="5"/>
  <c r="EE860" i="5"/>
  <c r="EE724" i="5" l="1"/>
  <c r="EE761" i="5"/>
  <c r="EC16" i="18"/>
  <c r="M262" i="18"/>
  <c r="EF851" i="5"/>
  <c r="EF856" i="5"/>
  <c r="EE737" i="5"/>
  <c r="EC15" i="18" s="1"/>
  <c r="M265" i="18" s="1"/>
  <c r="EC21" i="18"/>
  <c r="M271" i="18" s="1"/>
  <c r="EE748" i="5"/>
  <c r="EE747" i="5"/>
  <c r="EE766" i="5" s="1"/>
  <c r="EF858" i="5" l="1"/>
  <c r="EF719" i="5" s="1"/>
  <c r="EF852" i="5"/>
  <c r="EC19" i="18"/>
  <c r="M266" i="18"/>
  <c r="EC22" i="18" l="1"/>
  <c r="M272" i="18" s="1"/>
  <c r="M269" i="18"/>
  <c r="EF859" i="5"/>
  <c r="EF853" i="5"/>
  <c r="EF860" i="5" s="1"/>
  <c r="EF721" i="5"/>
  <c r="I400" i="5"/>
  <c r="H400" i="5"/>
  <c r="J400" i="5"/>
  <c r="K400" i="5"/>
  <c r="L400" i="5"/>
  <c r="M400" i="5"/>
  <c r="N400" i="5"/>
  <c r="O400" i="5"/>
  <c r="N402" i="5" l="1"/>
  <c r="N405" i="5" s="1"/>
  <c r="N412" i="5" s="1"/>
  <c r="N403" i="5"/>
  <c r="L402" i="5"/>
  <c r="L405" i="5" s="1"/>
  <c r="L412" i="5" s="1"/>
  <c r="L403" i="5"/>
  <c r="M402" i="5"/>
  <c r="M405" i="5" s="1"/>
  <c r="M412" i="5" s="1"/>
  <c r="M403" i="5"/>
  <c r="H402" i="5"/>
  <c r="H405" i="5" s="1"/>
  <c r="H412" i="5" s="1"/>
  <c r="H403" i="5"/>
  <c r="J402" i="5"/>
  <c r="J405" i="5" s="1"/>
  <c r="J412" i="5" s="1"/>
  <c r="J403" i="5"/>
  <c r="EF724" i="5"/>
  <c r="EF761" i="5"/>
  <c r="R148" i="21"/>
  <c r="I402" i="5"/>
  <c r="I405" i="5" s="1"/>
  <c r="I412" i="5" s="1"/>
  <c r="I403" i="5"/>
  <c r="ED11" i="18"/>
  <c r="EF722" i="5"/>
  <c r="EF725" i="5"/>
  <c r="L135" i="21"/>
  <c r="AB9" i="2" s="1"/>
  <c r="K135" i="21"/>
  <c r="AA9" i="2" s="1"/>
  <c r="M135" i="21"/>
  <c r="AC9" i="2" s="1"/>
  <c r="N135" i="21"/>
  <c r="AD9" i="2" s="1"/>
  <c r="O135" i="21"/>
  <c r="AE9" i="2" s="1"/>
  <c r="P135" i="21"/>
  <c r="AF9" i="2" s="1"/>
  <c r="Q135" i="21"/>
  <c r="AG9" i="2" s="1"/>
  <c r="R135" i="21"/>
  <c r="K402" i="5"/>
  <c r="K405" i="5" s="1"/>
  <c r="K412" i="5" s="1"/>
  <c r="K403" i="5"/>
  <c r="O402" i="5"/>
  <c r="O405" i="5" s="1"/>
  <c r="O412" i="5" s="1"/>
  <c r="O403" i="5"/>
  <c r="H415" i="5" l="1"/>
  <c r="V885" i="5"/>
  <c r="V887" i="5"/>
  <c r="V883" i="5"/>
  <c r="V881" i="5"/>
  <c r="V886" i="5"/>
  <c r="V882" i="5"/>
  <c r="V884" i="5"/>
  <c r="H426" i="5"/>
  <c r="A722" i="5"/>
  <c r="E65" i="5" a="1"/>
  <c r="E65" i="5" s="1"/>
  <c r="E64" i="5" a="1"/>
  <c r="E64" i="5" s="1"/>
  <c r="F65" i="5" s="1" a="1"/>
  <c r="F65" i="5" s="1"/>
  <c r="G64" i="5" a="1"/>
  <c r="G64" i="5" s="1"/>
  <c r="F64" i="5" a="1"/>
  <c r="F64" i="5" s="1"/>
  <c r="G65" i="5" s="1" a="1"/>
  <c r="G65" i="5" s="1"/>
  <c r="M415" i="5"/>
  <c r="AA884" i="5"/>
  <c r="AA881" i="5"/>
  <c r="AA886" i="5"/>
  <c r="AA882" i="5"/>
  <c r="AA887" i="5"/>
  <c r="AA885" i="5"/>
  <c r="AA883" i="5"/>
  <c r="J415" i="5"/>
  <c r="X885" i="5"/>
  <c r="X887" i="5"/>
  <c r="X881" i="5"/>
  <c r="X884" i="5"/>
  <c r="X883" i="5"/>
  <c r="X882" i="5"/>
  <c r="X886" i="5"/>
  <c r="EF741" i="5"/>
  <c r="EF744" i="5" s="1"/>
  <c r="EF746" i="5" s="1"/>
  <c r="EF731" i="5"/>
  <c r="EF740" i="5" s="1"/>
  <c r="EF737" i="5" s="1"/>
  <c r="ED15" i="18" s="1"/>
  <c r="N265" i="18" s="1"/>
  <c r="ED12" i="18"/>
  <c r="N261" i="18"/>
  <c r="O415" i="5"/>
  <c r="AC884" i="5"/>
  <c r="AC882" i="5"/>
  <c r="AC883" i="5"/>
  <c r="AC885" i="5"/>
  <c r="AC887" i="5"/>
  <c r="AC881" i="5"/>
  <c r="AC886" i="5"/>
  <c r="K415" i="5"/>
  <c r="Y885" i="5"/>
  <c r="Y884" i="5"/>
  <c r="Y886" i="5"/>
  <c r="Y883" i="5"/>
  <c r="Y881" i="5"/>
  <c r="Y882" i="5"/>
  <c r="Y887" i="5"/>
  <c r="L415" i="5"/>
  <c r="Z884" i="5"/>
  <c r="Z887" i="5"/>
  <c r="Z882" i="5"/>
  <c r="Z886" i="5"/>
  <c r="Z881" i="5"/>
  <c r="Z883" i="5"/>
  <c r="Z885" i="5"/>
  <c r="I415" i="5"/>
  <c r="W885" i="5"/>
  <c r="W881" i="5"/>
  <c r="W884" i="5"/>
  <c r="W886" i="5"/>
  <c r="W883" i="5"/>
  <c r="W882" i="5"/>
  <c r="W887" i="5"/>
  <c r="I426" i="5"/>
  <c r="R149" i="21"/>
  <c r="R153" i="21"/>
  <c r="N415" i="5"/>
  <c r="AB886" i="5"/>
  <c r="AB884" i="5"/>
  <c r="AB887" i="5"/>
  <c r="AB882" i="5"/>
  <c r="AB881" i="5"/>
  <c r="AB885" i="5"/>
  <c r="AB883" i="5"/>
  <c r="K163" i="21" l="1"/>
  <c r="AA39" i="2" s="1"/>
  <c r="K162" i="21"/>
  <c r="AA38" i="2" s="1"/>
  <c r="K164" i="21"/>
  <c r="AA40" i="2" s="1"/>
  <c r="N418" i="5"/>
  <c r="Q141" i="21"/>
  <c r="ED21" i="18"/>
  <c r="N271" i="18" s="1"/>
  <c r="EF748" i="5"/>
  <c r="EF747" i="5"/>
  <c r="EF766" i="5" s="1"/>
  <c r="J418" i="5"/>
  <c r="M141" i="21"/>
  <c r="ED16" i="18"/>
  <c r="N262" i="18"/>
  <c r="I418" i="5"/>
  <c r="L141" i="21"/>
  <c r="K418" i="5"/>
  <c r="N141" i="21"/>
  <c r="O418" i="5"/>
  <c r="R141" i="21"/>
  <c r="L164" i="21"/>
  <c r="AB40" i="2" s="1"/>
  <c r="L163" i="21"/>
  <c r="AB39" i="2" s="1"/>
  <c r="L162" i="21"/>
  <c r="AB38" i="2" s="1"/>
  <c r="L418" i="5"/>
  <c r="O141" i="21"/>
  <c r="M418" i="5"/>
  <c r="P141" i="21"/>
  <c r="H418" i="5"/>
  <c r="K141" i="21"/>
  <c r="M146" i="21" l="1"/>
  <c r="AC21" i="2" s="1"/>
  <c r="M147" i="21"/>
  <c r="AC22" i="2" s="1"/>
  <c r="AC14" i="2"/>
  <c r="M157" i="21"/>
  <c r="AC34" i="2" s="1"/>
  <c r="M156" i="21"/>
  <c r="AC33" i="2" s="1"/>
  <c r="O146" i="21"/>
  <c r="AE21" i="2" s="1"/>
  <c r="O147" i="21"/>
  <c r="AE22" i="2" s="1"/>
  <c r="AE14" i="2"/>
  <c r="O156" i="21"/>
  <c r="AE33" i="2" s="1"/>
  <c r="O142" i="21"/>
  <c r="L434" i="5"/>
  <c r="L68" i="5" s="1"/>
  <c r="Z872" i="5"/>
  <c r="Z878" i="5"/>
  <c r="Z875" i="5"/>
  <c r="Z877" i="5"/>
  <c r="Z873" i="5"/>
  <c r="Z874" i="5"/>
  <c r="Z876" i="5"/>
  <c r="M142" i="21"/>
  <c r="X876" i="5"/>
  <c r="X877" i="5"/>
  <c r="J434" i="5"/>
  <c r="J68" i="5" s="1"/>
  <c r="X872" i="5"/>
  <c r="X878" i="5"/>
  <c r="X874" i="5"/>
  <c r="X875" i="5"/>
  <c r="X873" i="5"/>
  <c r="R146" i="21"/>
  <c r="R147" i="21"/>
  <c r="R142" i="21"/>
  <c r="AC872" i="5"/>
  <c r="O434" i="5"/>
  <c r="O68" i="5" s="1"/>
  <c r="AC873" i="5"/>
  <c r="AC874" i="5"/>
  <c r="AC878" i="5"/>
  <c r="AC877" i="5"/>
  <c r="AC876" i="5"/>
  <c r="AC875" i="5"/>
  <c r="Q147" i="21"/>
  <c r="AG22" i="2" s="1"/>
  <c r="Q146" i="21"/>
  <c r="AG21" i="2" s="1"/>
  <c r="AG14" i="2"/>
  <c r="Q156" i="21"/>
  <c r="AG33" i="2" s="1"/>
  <c r="P142" i="21"/>
  <c r="AA872" i="5"/>
  <c r="AA873" i="5"/>
  <c r="M434" i="5"/>
  <c r="M68" i="5" s="1"/>
  <c r="AA878" i="5"/>
  <c r="AA877" i="5"/>
  <c r="AA874" i="5"/>
  <c r="AA875" i="5"/>
  <c r="AA876" i="5"/>
  <c r="N147" i="21"/>
  <c r="AD22" i="2" s="1"/>
  <c r="N146" i="21"/>
  <c r="AD21" i="2" s="1"/>
  <c r="AD14" i="2"/>
  <c r="N157" i="21"/>
  <c r="AD34" i="2" s="1"/>
  <c r="N156" i="21"/>
  <c r="AD33" i="2" s="1"/>
  <c r="Q142" i="21"/>
  <c r="AB872" i="5"/>
  <c r="AB874" i="5"/>
  <c r="AB873" i="5"/>
  <c r="AB878" i="5"/>
  <c r="AB877" i="5"/>
  <c r="N434" i="5"/>
  <c r="N68" i="5" s="1"/>
  <c r="AB876" i="5"/>
  <c r="AB875" i="5"/>
  <c r="N266" i="18"/>
  <c r="ED19" i="18"/>
  <c r="K147" i="21"/>
  <c r="AA22" i="2" s="1"/>
  <c r="K146" i="21"/>
  <c r="AA21" i="2" s="1"/>
  <c r="AA14" i="2"/>
  <c r="K157" i="21"/>
  <c r="AA34" i="2" s="1"/>
  <c r="K156" i="21"/>
  <c r="AA33" i="2" s="1"/>
  <c r="K158" i="21"/>
  <c r="AA35" i="2" s="1"/>
  <c r="N142" i="21"/>
  <c r="Y876" i="5"/>
  <c r="Y873" i="5"/>
  <c r="K434" i="5"/>
  <c r="K68" i="5" s="1"/>
  <c r="Y872" i="5"/>
  <c r="Y878" i="5"/>
  <c r="Y875" i="5"/>
  <c r="Y877" i="5"/>
  <c r="Y874" i="5"/>
  <c r="K142" i="21"/>
  <c r="V876" i="5"/>
  <c r="V873" i="5"/>
  <c r="V875" i="5"/>
  <c r="V872" i="5"/>
  <c r="H434" i="5"/>
  <c r="H68" i="5" s="1"/>
  <c r="V878" i="5"/>
  <c r="V877" i="5"/>
  <c r="V874" i="5"/>
  <c r="H425" i="5"/>
  <c r="H437" i="5" s="1"/>
  <c r="H71" i="5" s="1"/>
  <c r="L147" i="21"/>
  <c r="AB22" i="2" s="1"/>
  <c r="L146" i="21"/>
  <c r="AB21" i="2" s="1"/>
  <c r="AB14" i="2"/>
  <c r="L156" i="21"/>
  <c r="AB33" i="2" s="1"/>
  <c r="L158" i="21"/>
  <c r="AB35" i="2" s="1"/>
  <c r="L157" i="21"/>
  <c r="AB34" i="2" s="1"/>
  <c r="P146" i="21"/>
  <c r="AF21" i="2" s="1"/>
  <c r="P147" i="21"/>
  <c r="AF22" i="2" s="1"/>
  <c r="AF14" i="2"/>
  <c r="P156" i="21"/>
  <c r="AF33" i="2" s="1"/>
  <c r="L142" i="21"/>
  <c r="W873" i="5"/>
  <c r="W875" i="5"/>
  <c r="W878" i="5"/>
  <c r="W876" i="5"/>
  <c r="W874" i="5"/>
  <c r="W872" i="5"/>
  <c r="I434" i="5"/>
  <c r="I68" i="5" s="1"/>
  <c r="W877" i="5"/>
  <c r="I425" i="5"/>
  <c r="I437" i="5" s="1"/>
  <c r="I71" i="5" s="1"/>
  <c r="N269" i="18" l="1"/>
  <c r="ED22" i="18"/>
  <c r="N272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 Kulas</author>
  </authors>
  <commentList>
    <comment ref="D206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 xml:space="preserve">Stefan Kulas:
Inflation Rate
</t>
        </r>
      </text>
    </comment>
    <comment ref="D345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 xml:space="preserve">Stefan Kulas:
% of Customers who pay by CC
</t>
        </r>
      </text>
    </comment>
    <comment ref="L55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Stefan Kulas:
Quick Estimate -- Includes Revenue protection on forecasted Gross Rev.</t>
        </r>
      </text>
    </comment>
    <comment ref="R586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Stefan Kulas:
VIC Rate Increase capped @ 2.5% yr</t>
        </r>
      </text>
    </comment>
    <comment ref="C676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Stefan Kulas:
Is tenant insurance for all tenants?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 Kulas</author>
  </authors>
  <commentList>
    <comment ref="D3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Stefan Kulas:
Nelson-Siegel-Svenson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 Kulas</author>
  </authors>
  <commentList>
    <comment ref="E18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 xml:space="preserve">Stefan Kulas:
Replace with Net Cash Flow?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<sst xmlns="http://schemas.openxmlformats.org/spreadsheetml/2006/main" count="5298" uniqueCount="1525">
  <si>
    <t>- Add sensitivity to DU GPR (cell d106)</t>
  </si>
  <si>
    <t>-link concessions (one time) to lease-up</t>
  </si>
  <si>
    <t>- create output page</t>
  </si>
  <si>
    <t>- use Gympie P/L for expense line reference</t>
  </si>
  <si>
    <t>- create lease up component for expansions</t>
  </si>
  <si>
    <t>- Add RV GPR to Property and Budget Tabs</t>
  </si>
  <si>
    <t>- Add Warehouse Income to DCF and Property, Budget</t>
  </si>
  <si>
    <t>- Add secondary Dev Budget</t>
  </si>
  <si>
    <t>- remove bad debt from expense ratio?</t>
  </si>
  <si>
    <t>- Add Other real estate income to Mthly Bdgt</t>
  </si>
  <si>
    <t>- Add another refinance assumption</t>
  </si>
  <si>
    <t>- Add RV Parking in Unit Mix</t>
  </si>
  <si>
    <t>- Add property tax Calculator and link to Baseline</t>
  </si>
  <si>
    <t>- Add in section Land Tax + Rates that change on building assessment</t>
  </si>
  <si>
    <t>- Monitor Takeout when there is Amortization as cash flow can be negative after Interest</t>
  </si>
  <si>
    <t>- Does AM Fee recalc every year based on DCF?</t>
  </si>
  <si>
    <t>- Lookback mechanism for Waterfall</t>
  </si>
  <si>
    <t>- Keep an eye on LVR as DCF may be low resulting in higher LVR than calculated on Dev Budget</t>
  </si>
  <si>
    <t>- Adjust sensitivity cap rate to include other income cap rate</t>
  </si>
  <si>
    <t>- Adjust non repatriation Sale value to reflect cap rate not NPV</t>
  </si>
  <si>
    <t>Model Specific Adjustments</t>
  </si>
  <si>
    <t>- Construction Loan apportioned to Land Purchase and Construction Costs; done to balance equity requirement as it skews when Land is more than construction.</t>
  </si>
  <si>
    <t>- Advertising budget modified to align with Start_Mth; budget starts 3 months prior to opening for a 12 month period</t>
  </si>
  <si>
    <t>- Banking fees start 3 months before opening</t>
  </si>
  <si>
    <t>-recruitment fee 3 months before start_mth</t>
  </si>
  <si>
    <t>- Starting Year End Occ for Lease Up must match Occ in Analysis</t>
  </si>
  <si>
    <t>- Fire expense does not start until Yr 2</t>
  </si>
  <si>
    <t>- Monthly GPR is compounded to smooth out annually; compared to instant growth at the beginning of each year</t>
  </si>
  <si>
    <t>- Disount burnoff is smoother; reduces throughout the year by adding back the net difference each month to end up at next years discount rates</t>
  </si>
  <si>
    <t>Defined Names</t>
  </si>
  <si>
    <t>- "Mth_Bud" = VLOOKUP Chart for Concessions Calc</t>
  </si>
  <si>
    <t>1-km</t>
  </si>
  <si>
    <t>3-km</t>
  </si>
  <si>
    <t>5-km</t>
  </si>
  <si>
    <t>Metrics Summary - 10 Year</t>
  </si>
  <si>
    <t>Population</t>
  </si>
  <si>
    <t>Number of Households</t>
  </si>
  <si>
    <t>Address</t>
  </si>
  <si>
    <t>Average Household Size</t>
  </si>
  <si>
    <t>Households That Rent</t>
  </si>
  <si>
    <t>% of Households That Rent</t>
  </si>
  <si>
    <t>Storage Supply</t>
  </si>
  <si>
    <t>Storage Supply Per Capita</t>
  </si>
  <si>
    <t>Construction Type</t>
  </si>
  <si>
    <t>Dado - steel frame/tilt up</t>
  </si>
  <si>
    <t>Submarket</t>
  </si>
  <si>
    <t>Surrounding Uses</t>
  </si>
  <si>
    <t>Industrial/Residential/Retail</t>
  </si>
  <si>
    <t>Gross Potential Rent (Storage)</t>
  </si>
  <si>
    <t>Debt</t>
  </si>
  <si>
    <t>Property</t>
  </si>
  <si>
    <t>Loan</t>
  </si>
  <si>
    <t>Refi 1</t>
  </si>
  <si>
    <t>Refi 2</t>
  </si>
  <si>
    <t>Total Building Size</t>
  </si>
  <si>
    <t>NLA Breakdown</t>
  </si>
  <si>
    <t>Units</t>
  </si>
  <si>
    <t>NTA Timeline (DCF Value)</t>
  </si>
  <si>
    <t>NTA per Unit</t>
  </si>
  <si>
    <t>Purchase</t>
  </si>
  <si>
    <t>Total Consideration w/o Reserves</t>
  </si>
  <si>
    <t>Total Consideration w/ Reserves</t>
  </si>
  <si>
    <t>Projected Closing Date</t>
  </si>
  <si>
    <t>Disposition</t>
  </si>
  <si>
    <t>Sources - Purchase Price</t>
  </si>
  <si>
    <t>% of Purchase Price</t>
  </si>
  <si>
    <t>% of Equity</t>
  </si>
  <si>
    <t>Sensitivity Analysis - Cap Rates</t>
  </si>
  <si>
    <t>Initial Debt</t>
  </si>
  <si>
    <t>N/A</t>
  </si>
  <si>
    <t>Down Payment</t>
  </si>
  <si>
    <t>Total Purchase Price</t>
  </si>
  <si>
    <t>Sources - Total Purchase</t>
  </si>
  <si>
    <t>% of Total Purchase</t>
  </si>
  <si>
    <t>Equity</t>
  </si>
  <si>
    <t>Total Sources</t>
  </si>
  <si>
    <t>Uses - Total Purchase</t>
  </si>
  <si>
    <t>Construction</t>
  </si>
  <si>
    <t>% of Total Project</t>
  </si>
  <si>
    <t>Construction Funded by Debt</t>
  </si>
  <si>
    <t>Construction Funded by Equity</t>
  </si>
  <si>
    <t>Total Cost of Construction</t>
  </si>
  <si>
    <t>Total Cost of Construction + Land</t>
  </si>
  <si>
    <t>Construction + Land + Closing Costs</t>
  </si>
  <si>
    <t>Total Consideration</t>
  </si>
  <si>
    <t>Interest Reserve (Debt)</t>
  </si>
  <si>
    <t>Operating Reserve (Equity)</t>
  </si>
  <si>
    <t>Total Reserves</t>
  </si>
  <si>
    <t>% of Total Costs</t>
  </si>
  <si>
    <t>Expansion</t>
  </si>
  <si>
    <t>GFA</t>
  </si>
  <si>
    <t>NLA</t>
  </si>
  <si>
    <t>Av Size</t>
  </si>
  <si>
    <t># of Units</t>
  </si>
  <si>
    <t>Starting Occ.</t>
  </si>
  <si>
    <t>Stabilisation</t>
  </si>
  <si>
    <t>Occ Month</t>
  </si>
  <si>
    <t>**12 months construction from 14  April 2021 cross referenced on UW page</t>
  </si>
  <si>
    <t>Stabilisation Month</t>
  </si>
  <si>
    <t>Discount Exp</t>
  </si>
  <si>
    <t>Lease-Up Timeline Expansion</t>
  </si>
  <si>
    <t>Start Month</t>
  </si>
  <si>
    <t>End Month</t>
  </si>
  <si>
    <t>Year End Occupancy</t>
  </si>
  <si>
    <t>Average Monthly Lease-Up</t>
  </si>
  <si>
    <t>Annual Lease-Up</t>
  </si>
  <si>
    <t>Avg Units/Month</t>
  </si>
  <si>
    <t>Revenue Assumptions</t>
  </si>
  <si>
    <t>Discount (recurring)</t>
  </si>
  <si>
    <t>Occupancy Growth</t>
  </si>
  <si>
    <t>Year End Occ</t>
  </si>
  <si>
    <t>Year</t>
  </si>
  <si>
    <t>Month</t>
  </si>
  <si>
    <t>Revenue</t>
  </si>
  <si>
    <t>GPR</t>
  </si>
  <si>
    <t>Vacancy</t>
  </si>
  <si>
    <t>Gross Rental Income</t>
  </si>
  <si>
    <t>Discount (Recurring)</t>
  </si>
  <si>
    <t>Net Rental Income (Yield</t>
  </si>
  <si>
    <t>Net Yield</t>
  </si>
  <si>
    <t>Proforma_Annual</t>
  </si>
  <si>
    <t>Expense_Details</t>
  </si>
  <si>
    <t>Dev_Budget</t>
  </si>
  <si>
    <t>IFS</t>
  </si>
  <si>
    <t>Baseline</t>
  </si>
  <si>
    <t>Proforma_Monthly</t>
  </si>
  <si>
    <t>Unit_Mix</t>
  </si>
  <si>
    <t>Sensitivity</t>
  </si>
  <si>
    <t>Dashboard</t>
  </si>
  <si>
    <t>Property Description</t>
  </si>
  <si>
    <t>Purchase Price</t>
  </si>
  <si>
    <t>Cap Rate</t>
  </si>
  <si>
    <t>Stamp Duty Calculator</t>
  </si>
  <si>
    <t>Property Name</t>
  </si>
  <si>
    <t>Location (scale: 1-5)</t>
  </si>
  <si>
    <t>Amount</t>
  </si>
  <si>
    <t>Seller</t>
  </si>
  <si>
    <t>What State Is The Property?</t>
  </si>
  <si>
    <t>QLD</t>
  </si>
  <si>
    <t>Street Address</t>
  </si>
  <si>
    <t>Visibility (scale: 1-5)</t>
  </si>
  <si>
    <t>Asking Price</t>
  </si>
  <si>
    <t>City</t>
  </si>
  <si>
    <t>Curb Appeal (scale: 1-5)</t>
  </si>
  <si>
    <t>Offer Price</t>
  </si>
  <si>
    <t>NSW</t>
  </si>
  <si>
    <t>State, Postal</t>
  </si>
  <si>
    <t>Access (scale: 1-5)</t>
  </si>
  <si>
    <t>VIC</t>
  </si>
  <si>
    <t>Parcel #</t>
  </si>
  <si>
    <t># of Buildings</t>
  </si>
  <si>
    <t>Absentee Owner Surcharge</t>
  </si>
  <si>
    <t xml:space="preserve">Sources </t>
  </si>
  <si>
    <t>Per NRSM</t>
  </si>
  <si>
    <t>SA</t>
  </si>
  <si>
    <t>Parcel Size</t>
  </si>
  <si>
    <t># of Stories</t>
  </si>
  <si>
    <t>Yes</t>
  </si>
  <si>
    <t>WA</t>
  </si>
  <si>
    <t>Investment Type</t>
  </si>
  <si>
    <t>Existing</t>
  </si>
  <si>
    <t># of Elevators</t>
  </si>
  <si>
    <t>NT</t>
  </si>
  <si>
    <t>TBD</t>
  </si>
  <si>
    <t>Broker</t>
  </si>
  <si>
    <t>Broker Name</t>
  </si>
  <si>
    <t>Metrics</t>
  </si>
  <si>
    <t>Fees</t>
  </si>
  <si>
    <t>Total Sources:</t>
  </si>
  <si>
    <t>TAS</t>
  </si>
  <si>
    <t>Zoning</t>
  </si>
  <si>
    <t>Flood Zone</t>
  </si>
  <si>
    <t>IRR (Post fees &amp; taxes)</t>
  </si>
  <si>
    <t>Uses</t>
  </si>
  <si>
    <t>Going Concern?</t>
  </si>
  <si>
    <t>No</t>
  </si>
  <si>
    <t>Traffic Count</t>
  </si>
  <si>
    <t>Traffic Count Street</t>
  </si>
  <si>
    <t>Equity Multiple</t>
  </si>
  <si>
    <t>Renovated</t>
  </si>
  <si>
    <t>Software</t>
  </si>
  <si>
    <t>Stab. YoC - Untrended</t>
  </si>
  <si>
    <t>FOS incl. in valuation</t>
  </si>
  <si>
    <t>Acquisition Fee</t>
  </si>
  <si>
    <t>Unlevered Equity Loaded</t>
  </si>
  <si>
    <t>Manager Apartment?</t>
  </si>
  <si>
    <t>Year Built</t>
  </si>
  <si>
    <t>Stab. YoC - Untrended (Norm.)</t>
  </si>
  <si>
    <t>Loan Fees</t>
  </si>
  <si>
    <t>Total Uses</t>
  </si>
  <si>
    <t>Rental Summary</t>
  </si>
  <si>
    <t xml:space="preserve">Stab. YoC - Trended </t>
  </si>
  <si>
    <t>GST Required</t>
  </si>
  <si>
    <t>Minus Interest Reserve</t>
  </si>
  <si>
    <t>Gross SM (Entire Facility)</t>
  </si>
  <si>
    <t>Office?</t>
  </si>
  <si>
    <t>Stab. YoC - Trended (Norm.)</t>
  </si>
  <si>
    <t>ManCo</t>
  </si>
  <si>
    <t>Establishment Costs</t>
  </si>
  <si>
    <t>Minus Loan Fees</t>
  </si>
  <si>
    <t>Net Rentable SM (Storage Only)</t>
  </si>
  <si>
    <t>Net Rentable SM (Office)</t>
  </si>
  <si>
    <t xml:space="preserve">Exit YoC </t>
  </si>
  <si>
    <t>Distribution Costs</t>
  </si>
  <si>
    <t>Minus Assump/Prepay/Defease</t>
  </si>
  <si>
    <t># Storage Units</t>
  </si>
  <si>
    <t># Office Units</t>
  </si>
  <si>
    <t>Exit YoC (Norm.)</t>
  </si>
  <si>
    <t>Due Diligence</t>
  </si>
  <si>
    <t>Equity Required</t>
  </si>
  <si>
    <t>Average Unit Size (Storage)</t>
  </si>
  <si>
    <t>Average Office Size</t>
  </si>
  <si>
    <t>Exit Cap Rate</t>
  </si>
  <si>
    <t>Conversion Costs</t>
  </si>
  <si>
    <t>Average Monthly Lease Up (m2)</t>
  </si>
  <si>
    <t>Term?</t>
  </si>
  <si>
    <t>Month to Month</t>
  </si>
  <si>
    <t>Stab. Occupancy</t>
  </si>
  <si>
    <t>Capex</t>
  </si>
  <si>
    <t>Occupancy</t>
  </si>
  <si>
    <t>Stab. Month</t>
  </si>
  <si>
    <t>Transer/Stamp Duty/GST</t>
  </si>
  <si>
    <t>Remaining Equity Contribution after Refi 1</t>
  </si>
  <si>
    <t>Asking Rents</t>
  </si>
  <si>
    <t>Asking Rents (Office)</t>
  </si>
  <si>
    <t>Constr/OpEx/Intrst (Equity)</t>
  </si>
  <si>
    <t>Return (Addtl Contr) of Equity</t>
  </si>
  <si>
    <t>RV/Parking?</t>
  </si>
  <si>
    <t>Warehouse?</t>
  </si>
  <si>
    <t>Const Holdback (Debt)</t>
  </si>
  <si>
    <t>Year Returned</t>
  </si>
  <si>
    <t>RV/Parking NLA</t>
  </si>
  <si>
    <t>0% on Exp. Start</t>
  </si>
  <si>
    <t>Warehouse NLA</t>
  </si>
  <si>
    <t>Sale</t>
  </si>
  <si>
    <t>Op Ex Holdback (Debt)</t>
  </si>
  <si>
    <t>Remaining Loaded Equity</t>
  </si>
  <si>
    <t># Parking Spaces</t>
  </si>
  <si>
    <t># Warehouse Units</t>
  </si>
  <si>
    <t>Gross Sale</t>
  </si>
  <si>
    <t>Interest Reserve (Equity)</t>
  </si>
  <si>
    <t>Average Parking Size</t>
  </si>
  <si>
    <t>Average Warehouse Size</t>
  </si>
  <si>
    <t>Sales Costs</t>
  </si>
  <si>
    <t>Remaining Equity Contribution after Refi 2</t>
  </si>
  <si>
    <t>Net Sale</t>
  </si>
  <si>
    <t>Total Uses:</t>
  </si>
  <si>
    <t>Asking Rents (RV/Parking)</t>
  </si>
  <si>
    <t>Sale Rate (Warehouse)</t>
  </si>
  <si>
    <t>Loan Repayment</t>
  </si>
  <si>
    <t>Per NSRM</t>
  </si>
  <si>
    <t>Expansion?</t>
  </si>
  <si>
    <t>#Expansion Units</t>
  </si>
  <si>
    <t>Return of Equity</t>
  </si>
  <si>
    <t>Expansion NLA</t>
  </si>
  <si>
    <t>Average Expansion Size</t>
  </si>
  <si>
    <t>Net Proceeds</t>
  </si>
  <si>
    <t>Notes:</t>
  </si>
  <si>
    <t>Disposition Assumptions</t>
  </si>
  <si>
    <t xml:space="preserve">Equity </t>
  </si>
  <si>
    <t>Site Cover</t>
  </si>
  <si>
    <t>Sale Year</t>
  </si>
  <si>
    <t>WACC</t>
  </si>
  <si>
    <t>Sales Broker Commission</t>
  </si>
  <si>
    <t>Total Consideration:</t>
  </si>
  <si>
    <t>Cost of Sales</t>
  </si>
  <si>
    <t>Sale Price Val Option</t>
  </si>
  <si>
    <t>Initial Loan</t>
  </si>
  <si>
    <t>Refinance Loan 1</t>
  </si>
  <si>
    <t>Refinance Loan 2</t>
  </si>
  <si>
    <t>Hurdle Rate</t>
  </si>
  <si>
    <t>Construction (Debt)</t>
  </si>
  <si>
    <t>Debt Type</t>
  </si>
  <si>
    <t>Permanent</t>
  </si>
  <si>
    <t>Hurdle Rate Reference</t>
  </si>
  <si>
    <t>Construction (Equity)</t>
  </si>
  <si>
    <t>Holdback Structure</t>
  </si>
  <si>
    <t>Initial Loan Amount</t>
  </si>
  <si>
    <t>A+ Stabilized = 8%</t>
  </si>
  <si>
    <t>Development = 15%</t>
  </si>
  <si>
    <t>Ttl Construction Cost</t>
  </si>
  <si>
    <t>Constr.  Holdback</t>
  </si>
  <si>
    <t>Stabilized = 10%</t>
  </si>
  <si>
    <t>Ttl Const Cost &amp; Land</t>
  </si>
  <si>
    <t>Op Ex Holdback</t>
  </si>
  <si>
    <t>Lease Up = 12%</t>
  </si>
  <si>
    <t>Total Const, Land, Close</t>
  </si>
  <si>
    <t>Interest Reserve (Cash on Deposit)</t>
  </si>
  <si>
    <t>Interest Reserve</t>
  </si>
  <si>
    <t>Fee Structure</t>
  </si>
  <si>
    <t>Asset Management Fee</t>
  </si>
  <si>
    <t>Total Loan</t>
  </si>
  <si>
    <t>Fund</t>
  </si>
  <si>
    <t>APGSS18</t>
  </si>
  <si>
    <t>Market Radius</t>
  </si>
  <si>
    <t>Maximum LTV</t>
  </si>
  <si>
    <t>Closing Costs</t>
  </si>
  <si>
    <t>Shares Issued</t>
  </si>
  <si>
    <t>Comp Set Occupancy</t>
  </si>
  <si>
    <t>Origination Fee</t>
  </si>
  <si>
    <t>Share Price</t>
  </si>
  <si>
    <t>Comp Set Asking Rent</t>
  </si>
  <si>
    <t>Mort. Broker Fee</t>
  </si>
  <si>
    <t>Supply (1-km)</t>
  </si>
  <si>
    <t xml:space="preserve">Takeout Loan 1 </t>
  </si>
  <si>
    <t>Assump/Prepay/Defease</t>
  </si>
  <si>
    <t>Supply (3-km)</t>
  </si>
  <si>
    <t>Basis</t>
  </si>
  <si>
    <t>BBSY</t>
  </si>
  <si>
    <t>Development Fee</t>
  </si>
  <si>
    <t>Supply (5-km)</t>
  </si>
  <si>
    <t>Takeout Loan 1 LTV</t>
  </si>
  <si>
    <t>Type</t>
  </si>
  <si>
    <t>Floating</t>
  </si>
  <si>
    <t>Construction Mgmt Fee</t>
  </si>
  <si>
    <t>HH that Rent (1-km)</t>
  </si>
  <si>
    <t>Index (term average)</t>
  </si>
  <si>
    <t>Property Mgmt Fee</t>
  </si>
  <si>
    <t>HH that Rent (3-km)</t>
  </si>
  <si>
    <t>Spread</t>
  </si>
  <si>
    <t>Minimum PM Fee/Month</t>
  </si>
  <si>
    <t>HH that Rent (5-km)</t>
  </si>
  <si>
    <t>Cashout</t>
  </si>
  <si>
    <t>Rate</t>
  </si>
  <si>
    <t>Property Mgmt Setup</t>
  </si>
  <si>
    <t>Med HH Income (1-km)</t>
  </si>
  <si>
    <t>Amortization Years</t>
  </si>
  <si>
    <t>Performance Fee</t>
  </si>
  <si>
    <t>Med HH Income (3-km)</t>
  </si>
  <si>
    <t>Takeout Loan 2</t>
  </si>
  <si>
    <t>I/O Years</t>
  </si>
  <si>
    <t>Tenant Ins Net Rate</t>
  </si>
  <si>
    <t>Med HH Income (5-km)</t>
  </si>
  <si>
    <t>LTV (Purchase Price)</t>
  </si>
  <si>
    <t>Population (1-km)</t>
  </si>
  <si>
    <t>Takeout Loan 2 LTV</t>
  </si>
  <si>
    <t>LTV (DCF Value)</t>
  </si>
  <si>
    <t>Population (3-km)</t>
  </si>
  <si>
    <t>LTC</t>
  </si>
  <si>
    <t>Cash on Deposit (1=yes,0=no)</t>
  </si>
  <si>
    <t>Population (5-km)</t>
  </si>
  <si>
    <t>Start Date</t>
  </si>
  <si>
    <t>On Deposit Equity In (month)</t>
  </si>
  <si>
    <t>&lt;-- only have entries if J61=1</t>
  </si>
  <si>
    <t>Population Growth (3-km '18-'23)</t>
  </si>
  <si>
    <t>Payoff Month</t>
  </si>
  <si>
    <t>On Deposit Equity Duration (monthly)</t>
  </si>
  <si>
    <t>CMA Ranking (Australia)</t>
  </si>
  <si>
    <t>Minumum ICR</t>
  </si>
  <si>
    <t>GST Required Out (month)</t>
  </si>
  <si>
    <t>Maximum ICR</t>
  </si>
  <si>
    <t>Stabilised Yield (Unlevered)</t>
  </si>
  <si>
    <t>Proforma - Annual</t>
  </si>
  <si>
    <t>Year Ending:</t>
  </si>
  <si>
    <t>STORAGE</t>
  </si>
  <si>
    <t>Monthly Net Lease-Up</t>
  </si>
  <si>
    <t>Year End Physical Occupancy</t>
  </si>
  <si>
    <t>Average SM Lease-Up from Open to Stabilized</t>
  </si>
  <si>
    <t>Lease-Up Timeline 1</t>
  </si>
  <si>
    <t>RV</t>
  </si>
  <si>
    <t>WAREHOUSE</t>
  </si>
  <si>
    <t>OFFICE</t>
  </si>
  <si>
    <t>Gross Potential Rent (RV)</t>
  </si>
  <si>
    <t>Gross Potential Rent (Warehouse)</t>
  </si>
  <si>
    <t>Gross Potential Rent (Office)</t>
  </si>
  <si>
    <t>Gross Potential Rent (Expansion)</t>
  </si>
  <si>
    <t>Discount (Recurring) (Self Storage)</t>
  </si>
  <si>
    <t>Discount (Recurring) (RV)</t>
  </si>
  <si>
    <t>.</t>
  </si>
  <si>
    <t>Discount (Recurring) (Warehouse)</t>
  </si>
  <si>
    <t>Discount (Recurring) (Office)</t>
  </si>
  <si>
    <t>Discount (Recurring) (Expansion)</t>
  </si>
  <si>
    <t>Concessions (% of Rent Storage)</t>
  </si>
  <si>
    <t>Concessions (% of Rent RV)</t>
  </si>
  <si>
    <t>Concessions (% of Rent Warehouse)</t>
  </si>
  <si>
    <t>Concessions (% of Rent Office)</t>
  </si>
  <si>
    <t>Concessions (% of Rent Expansion)</t>
  </si>
  <si>
    <t>Admin &amp; Late Fees</t>
  </si>
  <si>
    <t>Merchandise Sales (% Net Rental Inc.)</t>
  </si>
  <si>
    <t>Tenant Ins (Penetration Rate)</t>
  </si>
  <si>
    <t>Storage</t>
  </si>
  <si>
    <t>Phys. Occ. As of Year End (Storage):</t>
  </si>
  <si>
    <t>Physical Occupancy:</t>
  </si>
  <si>
    <t>Economic Occupancy:</t>
  </si>
  <si>
    <t>Area Occupied as of  Year End (SM)</t>
  </si>
  <si>
    <t>Units Occupied as of Year End</t>
  </si>
  <si>
    <t>Gross Potential Rent</t>
  </si>
  <si>
    <t>Rental Income</t>
  </si>
  <si>
    <t>Concession (one time)</t>
  </si>
  <si>
    <t>Net Rental Income (Storage)</t>
  </si>
  <si>
    <t>REVPAM (Year End)</t>
  </si>
  <si>
    <t>Net Yield PSM (Year End)</t>
  </si>
  <si>
    <t>RV &amp; Parking</t>
  </si>
  <si>
    <t>Phys. Occ. As of Year End (RV &amp; Parking):</t>
  </si>
  <si>
    <t>Net Rental Income (RV &amp; Parking)</t>
  </si>
  <si>
    <t>Warehouse</t>
  </si>
  <si>
    <t>Phys. Occ. As of Year End (Warehouse):</t>
  </si>
  <si>
    <t>Gross Potential Rent (MW)</t>
  </si>
  <si>
    <t>Net Rental Income (Warehouse)</t>
  </si>
  <si>
    <t>Office</t>
  </si>
  <si>
    <t>Phys. Occ. As of Year End (Office):</t>
  </si>
  <si>
    <t>Net Rental Income (Office)</t>
  </si>
  <si>
    <t>Phys. Occ. As of Year End (Expansion):</t>
  </si>
  <si>
    <t>Net Rental Income (Expansion)</t>
  </si>
  <si>
    <t>Physical Occupancy (Total):</t>
  </si>
  <si>
    <t>Gross Potential Rent (Total)</t>
  </si>
  <si>
    <t>Net Rental Income (Total)</t>
  </si>
  <si>
    <t>Admin &amp; Late Fees (% of Net Rental Inc.)</t>
  </si>
  <si>
    <t>Merchandise Sales (% of Net Rental Inc.)</t>
  </si>
  <si>
    <t>Tenant Insurance</t>
  </si>
  <si>
    <t>Total Revenue</t>
  </si>
  <si>
    <t>GPR Growth (Storage)</t>
  </si>
  <si>
    <t>Revenue Attributed to Lease Up</t>
  </si>
  <si>
    <t>GPR/NRSF (Storage)</t>
  </si>
  <si>
    <t>Discounts (% of Gross Rent)</t>
  </si>
  <si>
    <t>Bad Debt (% of Net Income)</t>
  </si>
  <si>
    <t>Concessions (% of Net Income)</t>
  </si>
  <si>
    <t>Net Income / Occupied NRSF (Storage)</t>
  </si>
  <si>
    <t>Net Income Growth</t>
  </si>
  <si>
    <t>Admin &amp; Merch (% of Net Income)</t>
  </si>
  <si>
    <t>Total Rev. Growth</t>
  </si>
  <si>
    <t>RV GPR</t>
  </si>
  <si>
    <t>Expense Assumptions</t>
  </si>
  <si>
    <t>Advertising</t>
  </si>
  <si>
    <t>Bad Debt (% of Net Rental Income)</t>
  </si>
  <si>
    <t>Banking Fees</t>
  </si>
  <si>
    <t>Electricity</t>
  </si>
  <si>
    <t xml:space="preserve">Employee Wages </t>
  </si>
  <si>
    <t>Information Techhnology</t>
  </si>
  <si>
    <t>Insurance</t>
  </si>
  <si>
    <t>Management Fee</t>
  </si>
  <si>
    <t>Merchandise (COGS)</t>
  </si>
  <si>
    <t>Motor Vehicle Expense</t>
  </si>
  <si>
    <t>Postage</t>
  </si>
  <si>
    <t>Printing and Stationary</t>
  </si>
  <si>
    <t>Professional Membership</t>
  </si>
  <si>
    <t>Rates - Council &amp; Water</t>
  </si>
  <si>
    <t>Repairs and Maintenance</t>
  </si>
  <si>
    <t>Security, Health &amp; Safety</t>
  </si>
  <si>
    <t>Telephone</t>
  </si>
  <si>
    <t>Fire Services</t>
  </si>
  <si>
    <t>Land Tax</t>
  </si>
  <si>
    <t>Professional Services</t>
  </si>
  <si>
    <t>Replacement Reserves</t>
  </si>
  <si>
    <t>Expenses</t>
  </si>
  <si>
    <t>Total Expenses</t>
  </si>
  <si>
    <t>Expense Ratio:</t>
  </si>
  <si>
    <t>Expense Growth:</t>
  </si>
  <si>
    <t>Net Operating Income</t>
  </si>
  <si>
    <t xml:space="preserve">NOI Growth: </t>
  </si>
  <si>
    <t>Cash Flow Before Debt Service</t>
  </si>
  <si>
    <t>Interest Payments</t>
  </si>
  <si>
    <t>Cash On Deposit</t>
  </si>
  <si>
    <t>Total Debt Service</t>
  </si>
  <si>
    <t>Interest Coverage Ratio</t>
  </si>
  <si>
    <t>Cash Flow After Debt Service</t>
  </si>
  <si>
    <t>Capex and Construction</t>
  </si>
  <si>
    <t>Return of Deposits and Sweeps</t>
  </si>
  <si>
    <t>Construction Reserve</t>
  </si>
  <si>
    <t>Op Shortfall Reserve</t>
  </si>
  <si>
    <t>Cash Flow After Reserves</t>
  </si>
  <si>
    <t>Cash Flow After Fees</t>
  </si>
  <si>
    <t>Fee Reserve</t>
  </si>
  <si>
    <t>Net Cash Flow</t>
  </si>
  <si>
    <t>Total Reserve Drawdown</t>
  </si>
  <si>
    <t>Refinance</t>
  </si>
  <si>
    <t>NCF Avail. For Distribution (Levered)</t>
  </si>
  <si>
    <t>Project Levered CF</t>
  </si>
  <si>
    <t>Unlevered Cash Flows</t>
  </si>
  <si>
    <t>DCF</t>
  </si>
  <si>
    <t>Equity Oustanding</t>
  </si>
  <si>
    <t>Returns</t>
  </si>
  <si>
    <t>Averages:</t>
  </si>
  <si>
    <t>CoC - Levered</t>
  </si>
  <si>
    <t>CoC - Unlevered</t>
  </si>
  <si>
    <t>Stabilised Yield (Unloaded)</t>
  </si>
  <si>
    <t>ROI - Levered</t>
  </si>
  <si>
    <t>ROI - Unlevered</t>
  </si>
  <si>
    <t>Baseline Underwriting &amp; Historical P&amp;Ls</t>
  </si>
  <si>
    <t>UNDERWRITING LEVEL</t>
  </si>
  <si>
    <t>UW Notes:</t>
  </si>
  <si>
    <t>Desktop</t>
  </si>
  <si>
    <t>RENT COMP STUDY</t>
  </si>
  <si>
    <t>DESKTOP UNDERWRITING</t>
  </si>
  <si>
    <t>STORAGE GPR</t>
  </si>
  <si>
    <t>WH GPR</t>
  </si>
  <si>
    <t>OFFICE GPR</t>
  </si>
  <si>
    <t>EXPANSION</t>
  </si>
  <si>
    <t>TOTAL</t>
  </si>
  <si>
    <t>DESKTOP GPR</t>
  </si>
  <si>
    <t>SELLER GPR</t>
  </si>
  <si>
    <t>Comparison Trigger</t>
  </si>
  <si>
    <t>COMP GPR</t>
  </si>
  <si>
    <t>Variance Comparison</t>
  </si>
  <si>
    <t>Seller Historical Reconciled/Proforma</t>
  </si>
  <si>
    <t>Seller YTD T-12 PL</t>
  </si>
  <si>
    <t>Seller T-12 Income Charged</t>
  </si>
  <si>
    <t>Seller OSR</t>
  </si>
  <si>
    <t>Seller OSR Actual</t>
  </si>
  <si>
    <t>Seller Monthly Stat June 2021</t>
  </si>
  <si>
    <t>Seller Proforma 
Stable</t>
  </si>
  <si>
    <t>Variance</t>
  </si>
  <si>
    <t>SI GPR</t>
  </si>
  <si>
    <t>Based On:</t>
  </si>
  <si>
    <t>VS</t>
  </si>
  <si>
    <t>Triggers (Revenue)</t>
  </si>
  <si>
    <t>REVENUE</t>
  </si>
  <si>
    <t>$</t>
  </si>
  <si>
    <t>per NRSM</t>
  </si>
  <si>
    <t>SOURCE:</t>
  </si>
  <si>
    <t>per SM</t>
  </si>
  <si>
    <t>VAC</t>
  </si>
  <si>
    <t>GRI</t>
  </si>
  <si>
    <t>DISC</t>
  </si>
  <si>
    <t>RI</t>
  </si>
  <si>
    <t>CON</t>
  </si>
  <si>
    <t>Net Rental Income (Yield)</t>
  </si>
  <si>
    <t>RENT</t>
  </si>
  <si>
    <t>Net Yield PSM</t>
  </si>
  <si>
    <t>GRV&amp;PRENT</t>
  </si>
  <si>
    <t>RV&amp;PRENT</t>
  </si>
  <si>
    <t>RV&amp;PCON</t>
  </si>
  <si>
    <t>RV&amp;P</t>
  </si>
  <si>
    <t>GWHRENT</t>
  </si>
  <si>
    <t>WHRENT</t>
  </si>
  <si>
    <t>WHCON</t>
  </si>
  <si>
    <t>WH</t>
  </si>
  <si>
    <t>GOFFRENT</t>
  </si>
  <si>
    <t>OFFRENT</t>
  </si>
  <si>
    <t>OFFCON</t>
  </si>
  <si>
    <t>OFFICE_RENT</t>
  </si>
  <si>
    <t>Total Gross Potential Rent</t>
  </si>
  <si>
    <t>Total Vacancy</t>
  </si>
  <si>
    <t>Total Gross Rental Income</t>
  </si>
  <si>
    <t>Total Discount (Recurring)</t>
  </si>
  <si>
    <t>Total Rental Income</t>
  </si>
  <si>
    <t>Total Concession (one time)</t>
  </si>
  <si>
    <t>Total Net Rental Income (Yield)</t>
  </si>
  <si>
    <t>Total Net Yield PSM</t>
  </si>
  <si>
    <t>ADMIN</t>
  </si>
  <si>
    <t>MERCH</t>
  </si>
  <si>
    <t>TI</t>
  </si>
  <si>
    <t>Trailer Hire</t>
  </si>
  <si>
    <t>Motor Vehicle Hire</t>
  </si>
  <si>
    <t>MV_REV</t>
  </si>
  <si>
    <t>Cell Tower</t>
  </si>
  <si>
    <t>CELL</t>
  </si>
  <si>
    <t>Misc II (% Net Rental Inc.)</t>
  </si>
  <si>
    <t>MISC1</t>
  </si>
  <si>
    <t>MISC2</t>
  </si>
  <si>
    <t>Other Income</t>
  </si>
  <si>
    <t>MISC3</t>
  </si>
  <si>
    <t>Outgoings Recoveries</t>
  </si>
  <si>
    <t>Misc III</t>
  </si>
  <si>
    <t>MISC5</t>
  </si>
  <si>
    <t>EXPENSES</t>
  </si>
  <si>
    <t>Adv Calc</t>
  </si>
  <si>
    <t>ADV</t>
  </si>
  <si>
    <t>Bad Debt (% of Net Rental Inc.)</t>
  </si>
  <si>
    <t>BAD</t>
  </si>
  <si>
    <t>Calc</t>
  </si>
  <si>
    <t>BANK</t>
  </si>
  <si>
    <t>Estimate</t>
  </si>
  <si>
    <t>PWR</t>
  </si>
  <si>
    <t>Wages Calc</t>
  </si>
  <si>
    <t>WAGES</t>
  </si>
  <si>
    <t>IT</t>
  </si>
  <si>
    <t>Insurance (Self Storage)</t>
  </si>
  <si>
    <t>INS</t>
  </si>
  <si>
    <t>MGMT</t>
  </si>
  <si>
    <t>COGS</t>
  </si>
  <si>
    <t>MV</t>
  </si>
  <si>
    <t>POST</t>
  </si>
  <si>
    <t>PRINT</t>
  </si>
  <si>
    <t>MEMB</t>
  </si>
  <si>
    <t>Rates, Water and Land Tax</t>
  </si>
  <si>
    <t>RATES</t>
  </si>
  <si>
    <t>RM</t>
  </si>
  <si>
    <t>SHS</t>
  </si>
  <si>
    <t>Telephone &amp; Internet</t>
  </si>
  <si>
    <t>TEL</t>
  </si>
  <si>
    <t>FIRE</t>
  </si>
  <si>
    <t>LTAX</t>
  </si>
  <si>
    <t>PROF</t>
  </si>
  <si>
    <t>Absentee Owner Land Tax</t>
  </si>
  <si>
    <t>MISC_I</t>
  </si>
  <si>
    <t>Misc II</t>
  </si>
  <si>
    <t>MISC_II</t>
  </si>
  <si>
    <t>Expense Ratio</t>
  </si>
  <si>
    <t>NOI</t>
  </si>
  <si>
    <t>&lt;- @ $3.2m</t>
  </si>
  <si>
    <t>Expense Details</t>
  </si>
  <si>
    <t>Summary</t>
  </si>
  <si>
    <t>Advertising Calcs</t>
  </si>
  <si>
    <t>Insurance Calculation</t>
  </si>
  <si>
    <t>Payroll Calculator</t>
  </si>
  <si>
    <t>Establishment</t>
  </si>
  <si>
    <t>Item</t>
  </si>
  <si>
    <t>Replacement (GSM)</t>
  </si>
  <si>
    <t>Position</t>
  </si>
  <si>
    <t>Hours</t>
  </si>
  <si>
    <t>Wage</t>
  </si>
  <si>
    <t>Bonus (Mthly)</t>
  </si>
  <si>
    <t>Total</t>
  </si>
  <si>
    <t>StoreLocal Tech Fee</t>
  </si>
  <si>
    <t>Distribution</t>
  </si>
  <si>
    <t>Print/Digital Media</t>
  </si>
  <si>
    <t>Customer Goods</t>
  </si>
  <si>
    <t>Manager</t>
  </si>
  <si>
    <t>SiteLink</t>
  </si>
  <si>
    <t>Promotional Events</t>
  </si>
  <si>
    <t>Effective Gross Rent</t>
  </si>
  <si>
    <t>Associate</t>
  </si>
  <si>
    <t>rapidstor - online move ins</t>
  </si>
  <si>
    <t>Conversion</t>
  </si>
  <si>
    <t>Signage, Flags, Banners</t>
  </si>
  <si>
    <t xml:space="preserve">Total Insured Value </t>
  </si>
  <si>
    <t>Flex Worker</t>
  </si>
  <si>
    <t>StoreLocal app</t>
  </si>
  <si>
    <t>Lead Generators</t>
  </si>
  <si>
    <t>Management Liability</t>
  </si>
  <si>
    <t>SMS Service - unlimited</t>
  </si>
  <si>
    <t>Referrals/Organizations/Donations</t>
  </si>
  <si>
    <t>Public Liability</t>
  </si>
  <si>
    <t>StoreLocal Portal / Marketing Portal</t>
  </si>
  <si>
    <t>% of purchase price</t>
  </si>
  <si>
    <t>Internet SEO, AdWords</t>
  </si>
  <si>
    <t>Wind</t>
  </si>
  <si>
    <t>Superannuation</t>
  </si>
  <si>
    <t>Redd - Managed Service ($0 for unmanned)</t>
  </si>
  <si>
    <t>Advertising Total</t>
  </si>
  <si>
    <t>Flood</t>
  </si>
  <si>
    <t>Work Cover</t>
  </si>
  <si>
    <t>Redd - Email/Defender etc</t>
  </si>
  <si>
    <t>% of revenue</t>
  </si>
  <si>
    <t>Total Premium</t>
  </si>
  <si>
    <t>Wages Total</t>
  </si>
  <si>
    <t>QR Code / walk around tech</t>
  </si>
  <si>
    <t>Legal Fees (Deed Contract and Negotiation)</t>
  </si>
  <si>
    <t>Land Insurance during Development</t>
  </si>
  <si>
    <t>Support Centre</t>
  </si>
  <si>
    <t>Kiosk in the office (if they have it)</t>
  </si>
  <si>
    <t>ASIC Fees</t>
  </si>
  <si>
    <t>Travel Costs</t>
  </si>
  <si>
    <t>Other</t>
  </si>
  <si>
    <t>Website - $1200 annually</t>
  </si>
  <si>
    <t>Compliance</t>
  </si>
  <si>
    <t>Employee Training</t>
  </si>
  <si>
    <t>Margin 20% / Total per tier monthly</t>
  </si>
  <si>
    <t>Accountant/Tax Expert</t>
  </si>
  <si>
    <t xml:space="preserve">GENERAL &amp; ADMINISTRATIVE </t>
  </si>
  <si>
    <t>Employee Recruitment</t>
  </si>
  <si>
    <t>Legal Conveyancing</t>
  </si>
  <si>
    <t>Banking</t>
  </si>
  <si>
    <t>Monthly</t>
  </si>
  <si>
    <t>Annual</t>
  </si>
  <si>
    <t>Total Employee Costs</t>
  </si>
  <si>
    <t>Misc.</t>
  </si>
  <si>
    <t>Bank Charges</t>
  </si>
  <si>
    <t>Legal &amp; Consult Expenses</t>
  </si>
  <si>
    <t>Credit Card Fees</t>
  </si>
  <si>
    <t>Accounting</t>
  </si>
  <si>
    <t>Region</t>
  </si>
  <si>
    <t>Travel Costs (Monthly)</t>
  </si>
  <si>
    <t># Units</t>
  </si>
  <si>
    <t>Hours Required</t>
  </si>
  <si>
    <t>Establishment Cost Subtotal</t>
  </si>
  <si>
    <t>Total Banking</t>
  </si>
  <si>
    <t>Administration</t>
  </si>
  <si>
    <t>Queensland</t>
  </si>
  <si>
    <t>0-200</t>
  </si>
  <si>
    <t>Travel</t>
  </si>
  <si>
    <t>New South Wales</t>
  </si>
  <si>
    <t>201-400</t>
  </si>
  <si>
    <t>Victoria</t>
  </si>
  <si>
    <t>401-600</t>
  </si>
  <si>
    <t>IM Legal</t>
  </si>
  <si>
    <t>West Australia</t>
  </si>
  <si>
    <t>601-800</t>
  </si>
  <si>
    <t>IM Design, Printing, Etc.</t>
  </si>
  <si>
    <t>Noke Annual Fee</t>
  </si>
  <si>
    <t>Total Professional Services</t>
  </si>
  <si>
    <t>Northern Territory</t>
  </si>
  <si>
    <t>801-1000</t>
  </si>
  <si>
    <t>Valuation Summary</t>
  </si>
  <si>
    <t>1001+</t>
  </si>
  <si>
    <t>Distribution Subtotal</t>
  </si>
  <si>
    <t>Total IT</t>
  </si>
  <si>
    <t>Maintenance</t>
  </si>
  <si>
    <t>Insurance &amp; Registration</t>
  </si>
  <si>
    <t>CAPEX BUDGET</t>
  </si>
  <si>
    <t>Rate Calculator</t>
  </si>
  <si>
    <t>Fuel</t>
  </si>
  <si>
    <t>Paint</t>
  </si>
  <si>
    <t>Valuation</t>
  </si>
  <si>
    <t>Environmental</t>
  </si>
  <si>
    <t>Total Motor Vehicle</t>
  </si>
  <si>
    <t>Electrical</t>
  </si>
  <si>
    <t>State</t>
  </si>
  <si>
    <t>Legal (DD Searches $3,000 + $2,500 outlays)</t>
  </si>
  <si>
    <t>Plumbing</t>
  </si>
  <si>
    <t>Office Total</t>
  </si>
  <si>
    <t>ADA</t>
  </si>
  <si>
    <t>Survey</t>
  </si>
  <si>
    <t>Lawn Mowing</t>
  </si>
  <si>
    <t>Fire/Life Safety</t>
  </si>
  <si>
    <t>Town Planning Review</t>
  </si>
  <si>
    <t>Security, Health&amp; Safety</t>
  </si>
  <si>
    <t>Garbage</t>
  </si>
  <si>
    <t>Doors</t>
  </si>
  <si>
    <t>Technical Due Diligence</t>
  </si>
  <si>
    <t>Security Patrol</t>
  </si>
  <si>
    <t>Elevator Testing</t>
  </si>
  <si>
    <t>Lighting</t>
  </si>
  <si>
    <t>Draftsman</t>
  </si>
  <si>
    <t>WH&amp;S Review</t>
  </si>
  <si>
    <t>Cleaning</t>
  </si>
  <si>
    <t>Quantity Surveyor</t>
  </si>
  <si>
    <t xml:space="preserve">Misc. </t>
  </si>
  <si>
    <t>General R&amp;M</t>
  </si>
  <si>
    <t>Apartment</t>
  </si>
  <si>
    <t>Pest Control</t>
  </si>
  <si>
    <t>Landscaping</t>
  </si>
  <si>
    <t>DD Subtotal</t>
  </si>
  <si>
    <t>Total SH&amp;S</t>
  </si>
  <si>
    <t>Total R&amp;M</t>
  </si>
  <si>
    <t>Fencing</t>
  </si>
  <si>
    <t>Land Tax Calculator</t>
  </si>
  <si>
    <t>Gate</t>
  </si>
  <si>
    <t>Roof</t>
  </si>
  <si>
    <t>Signage</t>
  </si>
  <si>
    <t>Fire Engineer</t>
  </si>
  <si>
    <t>SSAA Membership</t>
  </si>
  <si>
    <t>HVAC/ Heating</t>
  </si>
  <si>
    <t>Branding (Office, Paint)</t>
  </si>
  <si>
    <t>Hose Reel Testing</t>
  </si>
  <si>
    <t>Total Professional Membership</t>
  </si>
  <si>
    <t xml:space="preserve">Structural </t>
  </si>
  <si>
    <t>Security Equipment</t>
  </si>
  <si>
    <t>See Dev Budget</t>
  </si>
  <si>
    <t>Sprinkler Testing</t>
  </si>
  <si>
    <t>Asphalt/ Concrete</t>
  </si>
  <si>
    <t>Customer Carts</t>
  </si>
  <si>
    <t>Total Fire Services</t>
  </si>
  <si>
    <t>Admin Total</t>
  </si>
  <si>
    <t>Site Work</t>
  </si>
  <si>
    <t>Vehicle (Cube Van)</t>
  </si>
  <si>
    <t>Miscellaneous</t>
  </si>
  <si>
    <t>Removalist</t>
  </si>
  <si>
    <t>Subtotal</t>
  </si>
  <si>
    <t>Furniture</t>
  </si>
  <si>
    <t>StoreLocal Sign on Fee</t>
  </si>
  <si>
    <t>Internet</t>
  </si>
  <si>
    <t xml:space="preserve">Merchandise </t>
  </si>
  <si>
    <t>Total Telephone</t>
  </si>
  <si>
    <t>Conv. Cost Subtotal</t>
  </si>
  <si>
    <t>Proforma Monthly</t>
  </si>
  <si>
    <t>Month Ending:</t>
  </si>
  <si>
    <t>Occupancy Change</t>
  </si>
  <si>
    <t>Physical Occupancy</t>
  </si>
  <si>
    <t>Economic Occupancy</t>
  </si>
  <si>
    <t>*0% ON EXPANSION COMM.</t>
  </si>
  <si>
    <t>Term (months)</t>
  </si>
  <si>
    <t>Interest Rate</t>
  </si>
  <si>
    <t>Loan to Value Ratio</t>
  </si>
  <si>
    <t>Capex &amp; Construction</t>
  </si>
  <si>
    <t>Construction Reserve - Debt</t>
  </si>
  <si>
    <t>Op Shortfall Reserve - Debt</t>
  </si>
  <si>
    <t>Interest Reserve - Debt</t>
  </si>
  <si>
    <t>Construction Reserve - Equity</t>
  </si>
  <si>
    <t>Op Shortfall Reserve - Equity</t>
  </si>
  <si>
    <t>Interest Reserve - Equity</t>
  </si>
  <si>
    <t>Cumulative - Construction</t>
  </si>
  <si>
    <t>Cumulative Op Shortfall Reserve</t>
  </si>
  <si>
    <t>Cumulative - Interest Reserve</t>
  </si>
  <si>
    <t>CGT (15%)</t>
  </si>
  <si>
    <t>NCF Avail. for Distribution (Levered IRR)</t>
  </si>
  <si>
    <t>NCF Avail. for Distribution (Deal Levered IRR Incl. Perf. Fee)</t>
  </si>
  <si>
    <t>IRR Levered (Project)</t>
  </si>
  <si>
    <t>Unlevered Cash Flows (Project)</t>
  </si>
  <si>
    <t>Equity Outstanding</t>
  </si>
  <si>
    <t>Debt Outstanding</t>
  </si>
  <si>
    <t>Gross Asset Value (DCF)</t>
  </si>
  <si>
    <t>Gross Asset Value (Cap Rate)</t>
  </si>
  <si>
    <t>Equity Value</t>
  </si>
  <si>
    <t>Contributed Capital</t>
  </si>
  <si>
    <t>Net Profit</t>
  </si>
  <si>
    <t>Distributions</t>
  </si>
  <si>
    <t>Asset Revaluation</t>
  </si>
  <si>
    <t>Perfomance Fee Calculations (Paid at Sale)</t>
  </si>
  <si>
    <t>NPV</t>
  </si>
  <si>
    <t>Duration of Investment</t>
  </si>
  <si>
    <t>Total Realisation Value</t>
  </si>
  <si>
    <t>Hurdle Realisation Value</t>
  </si>
  <si>
    <t>Surplus Value</t>
  </si>
  <si>
    <t>Participation rate</t>
  </si>
  <si>
    <t>Acquisition and Development Loan</t>
  </si>
  <si>
    <t>Initial Funding</t>
  </si>
  <si>
    <t>Capex Holdback</t>
  </si>
  <si>
    <t>Opex Holdback</t>
  </si>
  <si>
    <t>Amortization</t>
  </si>
  <si>
    <t>Interest Only Terms (Months)</t>
  </si>
  <si>
    <t>Total Loan Amount</t>
  </si>
  <si>
    <t>x</t>
  </si>
  <si>
    <t>Line Fee</t>
  </si>
  <si>
    <t>Beginning Balance</t>
  </si>
  <si>
    <t>Payment</t>
  </si>
  <si>
    <t>Interest</t>
  </si>
  <si>
    <t>Principal</t>
  </si>
  <si>
    <t>Ending Balance</t>
  </si>
  <si>
    <t>CapEx Holdback</t>
  </si>
  <si>
    <t>CapEx Fundings</t>
  </si>
  <si>
    <t>OpEx Holdback</t>
  </si>
  <si>
    <t>OpEx Fundings</t>
  </si>
  <si>
    <t>Interest Shortfall</t>
  </si>
  <si>
    <t>Int Shortfall Fundings</t>
  </si>
  <si>
    <t>Debt Funding Total</t>
  </si>
  <si>
    <t>Takeout Loan 1</t>
  </si>
  <si>
    <t>Loan Amount</t>
  </si>
  <si>
    <t>Debt Total</t>
  </si>
  <si>
    <t xml:space="preserve">90 Day BBSY as at </t>
  </si>
  <si>
    <t>Interest rates based on table at the top</t>
  </si>
  <si>
    <t>Interest rates where contstruction loan turns into investment loan</t>
  </si>
  <si>
    <t>Sensitivity Analysis</t>
  </si>
  <si>
    <t>Sensitivity Analysis - Metrics</t>
  </si>
  <si>
    <t>Precalculated Sensitivities</t>
  </si>
  <si>
    <t>Exit Cap Rate:</t>
  </si>
  <si>
    <t>Cap Rate Var for Sensitivity</t>
  </si>
  <si>
    <t>Sensitivity Analysis - Sales Proceeds</t>
  </si>
  <si>
    <t>Net Sales Proceeds</t>
  </si>
  <si>
    <t>Sensitivity Analysis - Rates</t>
  </si>
  <si>
    <t>Asking Rates:</t>
  </si>
  <si>
    <t>IRR - Levered (Deal Level)</t>
  </si>
  <si>
    <t>IRR - Levered (Project Level)</t>
  </si>
  <si>
    <t>IRR - Unlevered</t>
  </si>
  <si>
    <t>Equity Multiple:</t>
  </si>
  <si>
    <t>Yield on Cost</t>
  </si>
  <si>
    <t>Asking Rate Sensitivity</t>
  </si>
  <si>
    <t>Rate Sensitivity</t>
  </si>
  <si>
    <t>*USE DU Rate for sensitivity scenario--needs to be done each time sensitivity is run!!!!</t>
  </si>
  <si>
    <t>Cap Rate Sensitivity</t>
  </si>
  <si>
    <t>XIRR-Levered (Deal)</t>
  </si>
  <si>
    <t>XIRR-Levered (Deal with Perf. Fee)</t>
  </si>
  <si>
    <t>XIRR-Levered (Project)</t>
  </si>
  <si>
    <t>XIRR-Unlevered (Project)</t>
  </si>
  <si>
    <t>DCF Value</t>
  </si>
  <si>
    <t>Direct Input for Cap Rate Sens.</t>
  </si>
  <si>
    <t>[START]</t>
  </si>
  <si>
    <t>Analysis Flag</t>
  </si>
  <si>
    <t>Date</t>
  </si>
  <si>
    <t>Year to Date</t>
  </si>
  <si>
    <t>Financial Year</t>
  </si>
  <si>
    <t>PROFIT AND LOSS STATEMENT</t>
  </si>
  <si>
    <t>Operating Expenses</t>
  </si>
  <si>
    <t>Cost of Goods Sold</t>
  </si>
  <si>
    <t>Bad Debt</t>
  </si>
  <si>
    <t>Information Technology</t>
  </si>
  <si>
    <t>Rates &amp; Water</t>
  </si>
  <si>
    <t>Body Corporate Fees</t>
  </si>
  <si>
    <t>Misc. Expense</t>
  </si>
  <si>
    <t>Total Operating Expenses</t>
  </si>
  <si>
    <t>Transaction Costs</t>
  </si>
  <si>
    <t>EBITDA</t>
  </si>
  <si>
    <t>Depreciation &amp; Amortisation</t>
  </si>
  <si>
    <t>EBIT</t>
  </si>
  <si>
    <t>Interest Expense</t>
  </si>
  <si>
    <t>EBT</t>
  </si>
  <si>
    <t xml:space="preserve">Tax Expense </t>
  </si>
  <si>
    <t>NPAT</t>
  </si>
  <si>
    <t>CASH FLOW STATEMENT</t>
  </si>
  <si>
    <t>Cash Flow From Operations</t>
  </si>
  <si>
    <t>Reciepts from Customers</t>
  </si>
  <si>
    <t>Payment to Suppliers</t>
  </si>
  <si>
    <t>Interest acrrued</t>
  </si>
  <si>
    <t>Interest not paid</t>
  </si>
  <si>
    <t>Taxes</t>
  </si>
  <si>
    <t>Change in Net Working Capital</t>
  </si>
  <si>
    <t>Total Cash Flow From Operations</t>
  </si>
  <si>
    <t>Cash Flow From Investing</t>
  </si>
  <si>
    <t>Land and Buildings</t>
  </si>
  <si>
    <t>Capital Expenditures</t>
  </si>
  <si>
    <t>Sale of Asset</t>
  </si>
  <si>
    <t>Total Cash Flow From Investing</t>
  </si>
  <si>
    <t>Cash Flow From Financing</t>
  </si>
  <si>
    <t>Operating Cash Distributions</t>
  </si>
  <si>
    <t>Debt Raised</t>
  </si>
  <si>
    <t>Debt Repaid</t>
  </si>
  <si>
    <t>Equity Raised</t>
  </si>
  <si>
    <t>Equity Repaid (refinance)</t>
  </si>
  <si>
    <t>Equity Repaid (sale of asset)</t>
  </si>
  <si>
    <t>Total Cash Flow From Financing</t>
  </si>
  <si>
    <t>Beginning cash</t>
  </si>
  <si>
    <t>Ending Cash</t>
  </si>
  <si>
    <t>BALANCE SHEET STATEMENT</t>
  </si>
  <si>
    <t>Current Assets</t>
  </si>
  <si>
    <t>Cash</t>
  </si>
  <si>
    <t>Accounts Receivables</t>
  </si>
  <si>
    <t>Total Current Assets</t>
  </si>
  <si>
    <t>Non-Current Assets</t>
  </si>
  <si>
    <t>Improvements</t>
  </si>
  <si>
    <t>Accumulated Depreciation</t>
  </si>
  <si>
    <t>Asset Revaluation (less selling costs</t>
  </si>
  <si>
    <t>Total Non-Current Assets</t>
  </si>
  <si>
    <t>Total Assets</t>
  </si>
  <si>
    <t>Current Liabilities</t>
  </si>
  <si>
    <t>Accounts Payable</t>
  </si>
  <si>
    <t>Total Current Liabilities</t>
  </si>
  <si>
    <t>Non-Current Liabilities</t>
  </si>
  <si>
    <t>Bank Loans</t>
  </si>
  <si>
    <t>Total Non-Current Liabilities</t>
  </si>
  <si>
    <t>Total Liabilities</t>
  </si>
  <si>
    <t>Asset Revaluation Reserve</t>
  </si>
  <si>
    <t>Retained Earnings</t>
  </si>
  <si>
    <t>Operating Distributions</t>
  </si>
  <si>
    <t>Refinance Distributions</t>
  </si>
  <si>
    <t>Sale Distributions</t>
  </si>
  <si>
    <t>Total Equity</t>
  </si>
  <si>
    <t>Total Liabilities and Equity</t>
  </si>
  <si>
    <t>Fully-Loaded site value</t>
  </si>
  <si>
    <t>3-way IRR</t>
  </si>
  <si>
    <t>IRR</t>
  </si>
  <si>
    <t>Feaso IRR</t>
  </si>
  <si>
    <t>Check (should be 0)</t>
  </si>
  <si>
    <t>Initial additional equity</t>
  </si>
  <si>
    <t>Difference after initial equity</t>
  </si>
  <si>
    <t>[END]</t>
  </si>
  <si>
    <t>Stabilised Yield on Cost - Untrended</t>
  </si>
  <si>
    <t>Day 1 Operating Rent</t>
  </si>
  <si>
    <t>Stabilised Occupancy</t>
  </si>
  <si>
    <t>Stabilised Discount Rate</t>
  </si>
  <si>
    <t>Income</t>
  </si>
  <si>
    <t>Normalised Costs</t>
  </si>
  <si>
    <t>Sensitivty Analysis</t>
  </si>
  <si>
    <t>Land Rate</t>
  </si>
  <si>
    <t>Asking rate</t>
  </si>
  <si>
    <t>$341/m2</t>
  </si>
  <si>
    <t>$345/m2</t>
  </si>
  <si>
    <t>$349/m2</t>
  </si>
  <si>
    <t>$353/m2</t>
  </si>
  <si>
    <t>$357/m2</t>
  </si>
  <si>
    <t>Deal Name</t>
  </si>
  <si>
    <t>Land Area</t>
  </si>
  <si>
    <t>Geographic Market Area</t>
  </si>
  <si>
    <t>Stores</t>
  </si>
  <si>
    <t>Distance (km)</t>
  </si>
  <si>
    <t>Direction</t>
  </si>
  <si>
    <t>Drive Time (Mins)</t>
  </si>
  <si>
    <t>Development Pipeline</t>
  </si>
  <si>
    <t>Supply Summary</t>
  </si>
  <si>
    <t>Radius (km)</t>
  </si>
  <si>
    <t>Drive Time (mins)</t>
  </si>
  <si>
    <t>Existing Supply</t>
  </si>
  <si>
    <t>Supply/capita</t>
  </si>
  <si>
    <t>Add: Subject Supply</t>
  </si>
  <si>
    <t>Add: Pipeline Supply</t>
  </si>
  <si>
    <t>StoreLocal Pacific Pines</t>
  </si>
  <si>
    <t>StoreLocal Pimpama</t>
  </si>
  <si>
    <t>StoreLocal Berrinba</t>
  </si>
  <si>
    <t>StoreLocal Port Kennedy</t>
  </si>
  <si>
    <t>Demand Table</t>
  </si>
  <si>
    <t>Over/(Under) Supply</t>
  </si>
  <si>
    <t>sqm/Demand/Person</t>
  </si>
  <si>
    <t>Deomgraphics</t>
  </si>
  <si>
    <t>Variance to State</t>
  </si>
  <si>
    <t>Australia</t>
  </si>
  <si>
    <t>Variance to AUS</t>
  </si>
  <si>
    <t>Avg. No. of People per Household</t>
  </si>
  <si>
    <t>Median Weekly Household Income</t>
  </si>
  <si>
    <t xml:space="preserve">Less than $650 (Weekly) </t>
  </si>
  <si>
    <t>More than $3,000 (Weekly)</t>
  </si>
  <si>
    <t>Median Monthly Mortgage Repayments</t>
  </si>
  <si>
    <t>Owned Outright</t>
  </si>
  <si>
    <t>Owned with a Mortgage</t>
  </si>
  <si>
    <t>Rented</t>
  </si>
  <si>
    <t>Median Weekly Rent</t>
  </si>
  <si>
    <t>Rent Payments less than 30% of Income</t>
  </si>
  <si>
    <t>Rent Payments more than 30% of Income</t>
  </si>
  <si>
    <t>Mortgage Payments less than 30% of Income</t>
  </si>
  <si>
    <t>Mortgage Payments more than 30% of Income</t>
  </si>
  <si>
    <t>Employment (Full Time)</t>
  </si>
  <si>
    <t>Separate house</t>
  </si>
  <si>
    <t>Flat or Apartment</t>
  </si>
  <si>
    <t>STORELOCAL xxx MARKET RENT ANALYSIS</t>
  </si>
  <si>
    <t>Competitor:</t>
  </si>
  <si>
    <t>Total SF:</t>
  </si>
  <si>
    <t>Address:</t>
  </si>
  <si>
    <t>Pop:</t>
  </si>
  <si>
    <t>Occupancy:</t>
  </si>
  <si>
    <t>SM / Person:</t>
  </si>
  <si>
    <t>Size:</t>
  </si>
  <si>
    <t>higher</t>
  </si>
  <si>
    <t>RV / Boat? :</t>
  </si>
  <si>
    <t>lower</t>
  </si>
  <si>
    <t>Date created:</t>
  </si>
  <si>
    <t>&lt;Insert Date&gt;</t>
  </si>
  <si>
    <t>Direction:</t>
  </si>
  <si>
    <t>new</t>
  </si>
  <si>
    <t>Date last updated:</t>
  </si>
  <si>
    <t>Distance:</t>
  </si>
  <si>
    <t>SELECTED COMPS</t>
  </si>
  <si>
    <t>RENT COMPS</t>
  </si>
  <si>
    <t xml:space="preserve">RENT DISCOUNT </t>
  </si>
  <si>
    <t>Size</t>
  </si>
  <si>
    <t>SM</t>
  </si>
  <si>
    <t>Floor</t>
  </si>
  <si>
    <t>CC?</t>
  </si>
  <si>
    <t>Per SM</t>
  </si>
  <si>
    <t>Per Unit</t>
  </si>
  <si>
    <t>Asking Rate</t>
  </si>
  <si>
    <t>Discount</t>
  </si>
  <si>
    <t>1.5x1.5</t>
  </si>
  <si>
    <t>Drive-up</t>
  </si>
  <si>
    <t>1.5x2</t>
  </si>
  <si>
    <t>1.2x3</t>
  </si>
  <si>
    <t>1.4x3</t>
  </si>
  <si>
    <t>1.5x3</t>
  </si>
  <si>
    <t>2x3</t>
  </si>
  <si>
    <t>1.4x4.5</t>
  </si>
  <si>
    <t>2.3x3</t>
  </si>
  <si>
    <t>2.5x3</t>
  </si>
  <si>
    <t>2x4</t>
  </si>
  <si>
    <t>6x1.4</t>
  </si>
  <si>
    <t>3x3</t>
  </si>
  <si>
    <t>3x3.5</t>
  </si>
  <si>
    <t>3x3.80</t>
  </si>
  <si>
    <t>3x4</t>
  </si>
  <si>
    <t>3.5x4</t>
  </si>
  <si>
    <t>4.5x2.8</t>
  </si>
  <si>
    <t>4.5x3</t>
  </si>
  <si>
    <t>3x5</t>
  </si>
  <si>
    <t>4x4</t>
  </si>
  <si>
    <t>3x5.5</t>
  </si>
  <si>
    <t>6x2.8</t>
  </si>
  <si>
    <t>2.5x7</t>
  </si>
  <si>
    <t>6x3</t>
  </si>
  <si>
    <t>3x7</t>
  </si>
  <si>
    <t>3x7.5</t>
  </si>
  <si>
    <t>8x3</t>
  </si>
  <si>
    <t>8.5x3</t>
  </si>
  <si>
    <t>3x9</t>
  </si>
  <si>
    <t>3x12</t>
  </si>
  <si>
    <t>1x1</t>
  </si>
  <si>
    <t>Ground</t>
  </si>
  <si>
    <t>1.5x1.4</t>
  </si>
  <si>
    <t>1.8x1.5</t>
  </si>
  <si>
    <t>2.1x1.5</t>
  </si>
  <si>
    <t>1.5x2.5</t>
  </si>
  <si>
    <t>2x2</t>
  </si>
  <si>
    <t>2.1x2.1</t>
  </si>
  <si>
    <t>1.5x3.5</t>
  </si>
  <si>
    <t>1.5x4</t>
  </si>
  <si>
    <t>4.5x1.4</t>
  </si>
  <si>
    <t>1.5x4.5</t>
  </si>
  <si>
    <t>3.6x2.3</t>
  </si>
  <si>
    <t>2.5x3.5</t>
  </si>
  <si>
    <t>4.6x2.1</t>
  </si>
  <si>
    <t>2.8x3.5</t>
  </si>
  <si>
    <t>4x2.5</t>
  </si>
  <si>
    <t>2x5.5</t>
  </si>
  <si>
    <t>4.6x2.4</t>
  </si>
  <si>
    <t>3.5x3.5</t>
  </si>
  <si>
    <t>3x4.5</t>
  </si>
  <si>
    <t>2.5x5.5</t>
  </si>
  <si>
    <t>6x2.5</t>
  </si>
  <si>
    <t>3.5x4.5</t>
  </si>
  <si>
    <t>3x6</t>
  </si>
  <si>
    <t>3x6.3</t>
  </si>
  <si>
    <t>3x6.5</t>
  </si>
  <si>
    <t>7x2.8</t>
  </si>
  <si>
    <t>4x5</t>
  </si>
  <si>
    <t>5.2x4</t>
  </si>
  <si>
    <t>6x4</t>
  </si>
  <si>
    <t>6x6.5</t>
  </si>
  <si>
    <t>6x6</t>
  </si>
  <si>
    <t>Upper</t>
  </si>
  <si>
    <t>1x0.9</t>
  </si>
  <si>
    <t>1.5x1.2</t>
  </si>
  <si>
    <t>2.5x1.4</t>
  </si>
  <si>
    <t>2.1x1.8</t>
  </si>
  <si>
    <t>3x1.4</t>
  </si>
  <si>
    <t>2x2.5</t>
  </si>
  <si>
    <t>2.4x2.1</t>
  </si>
  <si>
    <t>2.4x2.4</t>
  </si>
  <si>
    <t>2x3.5</t>
  </si>
  <si>
    <t>3.7x2.1</t>
  </si>
  <si>
    <t>2x4.2</t>
  </si>
  <si>
    <t>4x2.4</t>
  </si>
  <si>
    <t>3.7x3</t>
  </si>
  <si>
    <t>2.5x4.5</t>
  </si>
  <si>
    <t>2.5x5</t>
  </si>
  <si>
    <t>x2.8</t>
  </si>
  <si>
    <t>4.6x3.4</t>
  </si>
  <si>
    <t>4.5x3.5</t>
  </si>
  <si>
    <t>4.3x3.7</t>
  </si>
  <si>
    <t>3.4x4.8</t>
  </si>
  <si>
    <t>4.3x4</t>
  </si>
  <si>
    <t>6.1x3</t>
  </si>
  <si>
    <t>Vehicle</t>
  </si>
  <si>
    <t>18'</t>
  </si>
  <si>
    <t>20'</t>
  </si>
  <si>
    <t>Container</t>
  </si>
  <si>
    <t>25'</t>
  </si>
  <si>
    <t>30'</t>
  </si>
  <si>
    <t>32'</t>
  </si>
  <si>
    <t>40'</t>
  </si>
  <si>
    <t>Gross SF:</t>
  </si>
  <si>
    <t>Efficiency:</t>
  </si>
  <si>
    <t>NRSF:</t>
  </si>
  <si>
    <t>GL Slope</t>
  </si>
  <si>
    <t>GL Intercept</t>
  </si>
  <si>
    <t>Upper Floor Discount:</t>
  </si>
  <si>
    <t>GST</t>
  </si>
  <si>
    <t>UNIT MIX</t>
  </si>
  <si>
    <t>SELLER</t>
  </si>
  <si>
    <t>SELLER ACTUAL</t>
  </si>
  <si>
    <t>COMP SET</t>
  </si>
  <si>
    <t>ALL SELECTED 10% UPPER DISC</t>
  </si>
  <si>
    <t>GL &amp; UPPER REGRESSION</t>
  </si>
  <si>
    <t>GL Inputs</t>
  </si>
  <si>
    <t>Drive-Up</t>
  </si>
  <si>
    <t>UNITS</t>
  </si>
  <si>
    <t>Gradient</t>
  </si>
  <si>
    <t>Y-Int</t>
  </si>
  <si>
    <t>Width</t>
  </si>
  <si>
    <t>Depth</t>
  </si>
  <si>
    <t>Unrentable</t>
  </si>
  <si>
    <t>Occ Units</t>
  </si>
  <si>
    <t>Occ GPR</t>
  </si>
  <si>
    <t>Occ SM</t>
  </si>
  <si>
    <t>Vacant</t>
  </si>
  <si>
    <t>Unit SM</t>
  </si>
  <si>
    <t xml:space="preserve"># Units </t>
  </si>
  <si>
    <t>Total SM</t>
  </si>
  <si>
    <t>% of</t>
  </si>
  <si>
    <t>%</t>
  </si>
  <si>
    <t xml:space="preserve">Flr </t>
  </si>
  <si>
    <t>Access</t>
  </si>
  <si>
    <t>Asking Rent</t>
  </si>
  <si>
    <t>Asking / SM</t>
  </si>
  <si>
    <t>UL Inputs</t>
  </si>
  <si>
    <t>DU Inputs</t>
  </si>
  <si>
    <t>Interior</t>
  </si>
  <si>
    <t>By Unit</t>
  </si>
  <si>
    <t>By SM</t>
  </si>
  <si>
    <t>Units Total/avg</t>
  </si>
  <si>
    <t>Monthly:</t>
  </si>
  <si>
    <t>Annually:</t>
  </si>
  <si>
    <t>By GPR</t>
  </si>
  <si>
    <t>Mthly Taxes Out:</t>
  </si>
  <si>
    <t xml:space="preserve"> Ann. Taxes Out:</t>
  </si>
  <si>
    <t>Number of units</t>
  </si>
  <si>
    <t>Rate/m2</t>
  </si>
  <si>
    <t>Commission</t>
  </si>
  <si>
    <t>Average Unit Size</t>
  </si>
  <si>
    <t>Floor Area</t>
  </si>
  <si>
    <t>Workstores Unit Mix</t>
  </si>
  <si>
    <t>Workstore Sales</t>
  </si>
  <si>
    <t>Notes</t>
  </si>
  <si>
    <t>Unit No.</t>
  </si>
  <si>
    <t>Ground Floor (m2)</t>
  </si>
  <si>
    <t>Mezzanine (m2)</t>
  </si>
  <si>
    <t>Total (m2)</t>
  </si>
  <si>
    <t>Sale Month</t>
  </si>
  <si>
    <t>Sale Price (GF)</t>
  </si>
  <si>
    <t>Sale Comps</t>
  </si>
  <si>
    <t>Industrial Rate Category Cost:</t>
  </si>
  <si>
    <t>Ratebale Value Ratio:</t>
  </si>
  <si>
    <t>Original Land Size:</t>
  </si>
  <si>
    <t>Rateable Value</t>
  </si>
  <si>
    <t>Rates Payble</t>
  </si>
  <si>
    <t>Total Rateable Value</t>
  </si>
  <si>
    <t>Development Budget</t>
  </si>
  <si>
    <t>Land Costs</t>
  </si>
  <si>
    <t>Construction Cost</t>
  </si>
  <si>
    <t>Closing Date</t>
  </si>
  <si>
    <t>&lt;-- Today's assumed cost</t>
  </si>
  <si>
    <t>Building Size (GSM)</t>
  </si>
  <si>
    <t>&lt;-- Future assumed cost</t>
  </si>
  <si>
    <t>Building Size (NRSM)</t>
  </si>
  <si>
    <t>Number of Units</t>
  </si>
  <si>
    <t>Hard Costs</t>
  </si>
  <si>
    <t>Duration</t>
  </si>
  <si>
    <t>End Date</t>
  </si>
  <si>
    <t>Construction Cost (SS)</t>
  </si>
  <si>
    <t xml:space="preserve">Contamination Allowance </t>
  </si>
  <si>
    <t>Fitout</t>
  </si>
  <si>
    <t>Lifts</t>
  </si>
  <si>
    <t>Security</t>
  </si>
  <si>
    <t>Cost Escalations</t>
  </si>
  <si>
    <t>Contingency</t>
  </si>
  <si>
    <t>GST Recapture</t>
  </si>
  <si>
    <t>Soft Costs</t>
  </si>
  <si>
    <t>Soft Cost Esitmate</t>
  </si>
  <si>
    <t>City Impact/Development Charges</t>
  </si>
  <si>
    <t>Development Application Fee</t>
  </si>
  <si>
    <t>Assessment Fee</t>
  </si>
  <si>
    <t>Local Fire Services Fee</t>
  </si>
  <si>
    <t>Infrastructure Charges</t>
  </si>
  <si>
    <t>Area Impervious to Stormwater</t>
  </si>
  <si>
    <t>Qleave levy</t>
  </si>
  <si>
    <t>Water Connection Fee</t>
  </si>
  <si>
    <t>Electrical and Comms Connection Fee</t>
  </si>
  <si>
    <t>Parkland Dedication Fee (% of Land Value)</t>
  </si>
  <si>
    <t xml:space="preserve">Total </t>
  </si>
  <si>
    <t>Financing Cost and Operating Reserves and Msc. Capex</t>
  </si>
  <si>
    <t>Operating Reserves</t>
  </si>
  <si>
    <t>Development Management Fee</t>
  </si>
  <si>
    <t>Project Management Fee</t>
  </si>
  <si>
    <t>SLM Start Up Costs</t>
  </si>
  <si>
    <t>Cart/Golf Carts</t>
  </si>
  <si>
    <t>Computers/Tech/Phone</t>
  </si>
  <si>
    <t>Total Development Cost (Excluding Land)</t>
  </si>
  <si>
    <t>Check:</t>
  </si>
  <si>
    <t>Total Project Cost</t>
  </si>
  <si>
    <t>Sensitivity Analysis - Construction Cost</t>
  </si>
  <si>
    <t>Construction Price Sensitivity</t>
  </si>
  <si>
    <t>IRR Levered</t>
  </si>
  <si>
    <t>IRR Project</t>
  </si>
  <si>
    <t>IRR Unlevered</t>
  </si>
  <si>
    <t>Minimum</t>
  </si>
  <si>
    <t>Maximum</t>
  </si>
  <si>
    <t>Month 1-36 Maximum</t>
  </si>
  <si>
    <t>LVR</t>
  </si>
  <si>
    <t>ICR</t>
  </si>
  <si>
    <t>Interest PMT</t>
  </si>
  <si>
    <t>Interst Rate</t>
  </si>
  <si>
    <t>Cap Value</t>
  </si>
  <si>
    <t>Mini Warehouse NLA:</t>
  </si>
  <si>
    <t>Mini Warehouse Average Size:</t>
  </si>
  <si>
    <t>Mini Warehouse Units:</t>
  </si>
  <si>
    <t>Lease-Up Assumptions</t>
  </si>
  <si>
    <t>Lease-Up Pace/Mth</t>
  </si>
  <si>
    <t>Starting Occupancy</t>
  </si>
  <si>
    <t>Lease-Up Pace/Yr</t>
  </si>
  <si>
    <t>Stabilised Month</t>
  </si>
  <si>
    <t>Units/Month</t>
  </si>
  <si>
    <t>Units/Year</t>
  </si>
  <si>
    <t>Rental Rate</t>
  </si>
  <si>
    <t xml:space="preserve">Discount </t>
  </si>
  <si>
    <t>Month Ending</t>
  </si>
  <si>
    <t>Occupancy Change:</t>
  </si>
  <si>
    <t>Lease-Up Timeline</t>
  </si>
  <si>
    <t>Net Rental Income</t>
  </si>
  <si>
    <t>BBSW Date:</t>
  </si>
  <si>
    <t>6.5.2021</t>
  </si>
  <si>
    <t>T</t>
  </si>
  <si>
    <t>Yield</t>
  </si>
  <si>
    <t>NSS</t>
  </si>
  <si>
    <t>Residual</t>
  </si>
  <si>
    <t>ß1</t>
  </si>
  <si>
    <t>ß2</t>
  </si>
  <si>
    <t>ß3</t>
  </si>
  <si>
    <t>ß4</t>
  </si>
  <si>
    <t>λ1</t>
  </si>
  <si>
    <t>λ2</t>
  </si>
  <si>
    <t>6yr Spot</t>
  </si>
  <si>
    <t>3yr Spot</t>
  </si>
  <si>
    <t>Sum</t>
  </si>
  <si>
    <t>9yr Spot</t>
  </si>
  <si>
    <t>6yr spot</t>
  </si>
  <si>
    <t>15yr Spot</t>
  </si>
  <si>
    <t>1yr Spot</t>
  </si>
  <si>
    <t>Total Property Expenses</t>
  </si>
  <si>
    <t>CF Before Debt Service</t>
  </si>
  <si>
    <t>CF After Debt Service</t>
  </si>
  <si>
    <t>OpEx Reserve (Equity)</t>
  </si>
  <si>
    <t>Year 1 Budget - Monthly</t>
  </si>
  <si>
    <t>Units:</t>
  </si>
  <si>
    <t>Index</t>
  </si>
  <si>
    <t>Turnover:</t>
  </si>
  <si>
    <t>Move-Ins/Move Outs (Excludes RV)</t>
  </si>
  <si>
    <t>Beginning Occupied - Storage Units</t>
  </si>
  <si>
    <t>Move-Ins</t>
  </si>
  <si>
    <t>Move-Outs</t>
  </si>
  <si>
    <t>Net Move-Ins // Move-Outs</t>
  </si>
  <si>
    <t>Ending Occupied - Storage Units</t>
  </si>
  <si>
    <t>Physical Occ:</t>
  </si>
  <si>
    <t>Economic Occ:</t>
  </si>
  <si>
    <t>Area Occ:</t>
  </si>
  <si>
    <t>Check</t>
  </si>
  <si>
    <t>Gross Schedule Rent</t>
  </si>
  <si>
    <t>Projected Rent</t>
  </si>
  <si>
    <t>Concession (one time free month)</t>
  </si>
  <si>
    <t/>
  </si>
  <si>
    <t>Truck Revenue</t>
  </si>
  <si>
    <t>Office Lease</t>
  </si>
  <si>
    <t>Misc I (% Net Rental Inc.)</t>
  </si>
  <si>
    <t>Misc. Revenue</t>
  </si>
  <si>
    <t>Asking Rate/NRSM (Annual)</t>
  </si>
  <si>
    <t>Actual Rate / Occ. SM (Annual)</t>
  </si>
  <si>
    <t>Year 2 Budget - Monthly</t>
  </si>
  <si>
    <t>Year 3 Budget - Monthly</t>
  </si>
  <si>
    <t>Year 4 Budget - Monthly</t>
  </si>
  <si>
    <t>Year 5 Budget - Monthly</t>
  </si>
  <si>
    <t>Year 6 Budget - Monthly</t>
  </si>
  <si>
    <t>Year 7 Budget - Monthly</t>
  </si>
  <si>
    <t>Year 8 Budget - Monthly</t>
  </si>
  <si>
    <t>Year 9 Budget - Monthly</t>
  </si>
  <si>
    <t>Year 10 Budget - Monthly</t>
  </si>
  <si>
    <t>Discount Rates</t>
  </si>
  <si>
    <t>Cap Rates</t>
  </si>
  <si>
    <t>SLM MGMT FEE</t>
  </si>
  <si>
    <t>Self Storage Discount Rates</t>
  </si>
  <si>
    <t>Start Yr</t>
  </si>
  <si>
    <t>End Yr</t>
  </si>
  <si>
    <t>Storage Cap Rates</t>
  </si>
  <si>
    <t>Other Income Discount Rates</t>
  </si>
  <si>
    <t>Other Income Cap Rates</t>
  </si>
  <si>
    <t>As-Is</t>
  </si>
  <si>
    <t>Storage Income &amp; Expenses</t>
  </si>
  <si>
    <t>OM Fee</t>
  </si>
  <si>
    <t>Self Storage Income Total</t>
  </si>
  <si>
    <t>Self Storage Expenses Total</t>
  </si>
  <si>
    <t>Net Storage Income</t>
  </si>
  <si>
    <t>Storage - Discount Rates</t>
  </si>
  <si>
    <t>Storage - Cap Rates</t>
  </si>
  <si>
    <t>Terminal Value</t>
  </si>
  <si>
    <t>NPV - Storage</t>
  </si>
  <si>
    <t>Cap Rate Storage</t>
  </si>
  <si>
    <t>Selling Costs</t>
  </si>
  <si>
    <t>As If Complete</t>
  </si>
  <si>
    <t>Self Storage</t>
  </si>
  <si>
    <t>Mini Warehouse</t>
  </si>
  <si>
    <t>Potential Income</t>
  </si>
  <si>
    <t>Total Income</t>
  </si>
  <si>
    <t>**need to add Tenant Insurance</t>
  </si>
  <si>
    <t>Projected Expenses</t>
  </si>
  <si>
    <t>**Need to adjust COGS</t>
  </si>
  <si>
    <t>Disposal Proceeds</t>
  </si>
  <si>
    <t>Day 1</t>
  </si>
  <si>
    <t>Expansion Occupancy</t>
  </si>
  <si>
    <t>Expansion Income</t>
  </si>
  <si>
    <t>Self Storage (Current Income)</t>
  </si>
  <si>
    <t>RV Income</t>
  </si>
  <si>
    <t>Terminal Value (Cap Rate)</t>
  </si>
  <si>
    <t>Protential Cashflow</t>
  </si>
  <si>
    <t>Value of Potential Income</t>
  </si>
  <si>
    <t>Combined Potential</t>
  </si>
  <si>
    <t>Other Income &amp; Expenses</t>
  </si>
  <si>
    <t>Industrial Income Total</t>
  </si>
  <si>
    <t>Industrial Expenses</t>
  </si>
  <si>
    <t>Total After Expenses</t>
  </si>
  <si>
    <t>Industrial Outgoings Reimbursement</t>
  </si>
  <si>
    <t>Net Industrial Income</t>
  </si>
  <si>
    <t>Industrial - Discount Rates</t>
  </si>
  <si>
    <t>Industrial - Cap Rates</t>
  </si>
  <si>
    <t>NPV - Industrial</t>
  </si>
  <si>
    <t>Cap Rate Industrial</t>
  </si>
  <si>
    <t>Combined NPV Value</t>
  </si>
  <si>
    <t>Combined Cap Rate Value</t>
  </si>
  <si>
    <t>SUMMARY OF VALUATION - CAP RATE VALUE</t>
  </si>
  <si>
    <t>BY FINANCIAL YEAR</t>
  </si>
  <si>
    <t>BY TWELVE MONTH YTD</t>
  </si>
  <si>
    <t>Cap Value - Storage</t>
  </si>
  <si>
    <t>Cap Value Total</t>
  </si>
  <si>
    <t>SUMMARY OF VALUATION - NET PRESENT VALUE</t>
  </si>
  <si>
    <t>AS AT BEGINNING OF FINANCIAL YEAR</t>
  </si>
  <si>
    <t>AS AT BEGINNING OF TWELVE MONTH YTD</t>
  </si>
  <si>
    <t>Storage - NPV</t>
  </si>
  <si>
    <t>Other - NPV</t>
  </si>
  <si>
    <t>Total NPV</t>
  </si>
  <si>
    <t>Waterfall Structure</t>
  </si>
  <si>
    <t>Total Project Equity*</t>
  </si>
  <si>
    <t>% Split</t>
  </si>
  <si>
    <t>Cash Contribution</t>
  </si>
  <si>
    <t>Internal Rates of Return Hurdle</t>
  </si>
  <si>
    <t>Sponsor Equity 
Pro-Rata Share</t>
  </si>
  <si>
    <t>Sponsor 
Promote</t>
  </si>
  <si>
    <t>Total Sponsor
Profit Share</t>
  </si>
  <si>
    <t>Investor Profit
 Share</t>
  </si>
  <si>
    <t>Total 
(must be 100%)</t>
  </si>
  <si>
    <t>Sponsor Share</t>
  </si>
  <si>
    <t>Tier 1</t>
  </si>
  <si>
    <t>From</t>
  </si>
  <si>
    <t>Through</t>
  </si>
  <si>
    <t>Investor Share</t>
  </si>
  <si>
    <t>Tier 2</t>
  </si>
  <si>
    <t>Above</t>
  </si>
  <si>
    <t>Total Project Equity</t>
  </si>
  <si>
    <t>Tier 3</t>
  </si>
  <si>
    <t>Tier 4</t>
  </si>
  <si>
    <t>Tier 5</t>
  </si>
  <si>
    <t xml:space="preserve">Totals </t>
  </si>
  <si>
    <t>Total Project Invested Equity</t>
  </si>
  <si>
    <t>Total Project Distributions</t>
  </si>
  <si>
    <t>Total Project Equity Flows</t>
  </si>
  <si>
    <t>LP Investor Equity Investment</t>
  </si>
  <si>
    <t>IRR Through:</t>
  </si>
  <si>
    <t>BOP Balance</t>
  </si>
  <si>
    <t>Investor Injections</t>
  </si>
  <si>
    <t>Investor Accruals</t>
  </si>
  <si>
    <t>Tier 1 Accrual Distribution</t>
  </si>
  <si>
    <t>EOP Balance</t>
  </si>
  <si>
    <t>Investor CF</t>
  </si>
  <si>
    <t>StoreInvest Equity CF</t>
  </si>
  <si>
    <t>StoreInvest Promote CF</t>
  </si>
  <si>
    <t>Remaining Cash to Distribute</t>
  </si>
  <si>
    <t>Tier 2 Accrual Distribution</t>
  </si>
  <si>
    <t>Tier 3 Accrual Distribution</t>
  </si>
  <si>
    <t>Tier 4 Accrual Distribution</t>
  </si>
  <si>
    <t>IRR Above:</t>
  </si>
  <si>
    <t>Total Project Cash Flow</t>
  </si>
  <si>
    <t>XIRR</t>
  </si>
  <si>
    <t>Net CF</t>
  </si>
  <si>
    <t>Invested Equity</t>
  </si>
  <si>
    <t>CF Multiple</t>
  </si>
  <si>
    <t>Investor Cash Flow</t>
  </si>
  <si>
    <t>Sponsor Cash Flow</t>
  </si>
  <si>
    <t>Sponsor Injections</t>
  </si>
  <si>
    <t>Sponsor Equity Cash Flow</t>
  </si>
  <si>
    <t>Sponsor Promote Cash Flow</t>
  </si>
  <si>
    <t>Cash Flow Check</t>
  </si>
  <si>
    <t>IRR Check</t>
  </si>
  <si>
    <t>IRR Hurdle</t>
  </si>
  <si>
    <t>Unitholder Position</t>
  </si>
  <si>
    <t>Net Property Income</t>
  </si>
  <si>
    <t>Total Property Related Costs</t>
  </si>
  <si>
    <t>Net Income</t>
  </si>
  <si>
    <t>Indirect Costs</t>
  </si>
  <si>
    <t>Fund Management Fee</t>
  </si>
  <si>
    <t>Total Indirect Costs</t>
  </si>
  <si>
    <t>Distributable Income</t>
  </si>
  <si>
    <t>Equity Repatriation</t>
  </si>
  <si>
    <t>Distributions Per Unit</t>
  </si>
  <si>
    <t>Distributions Per Unit (%)</t>
  </si>
  <si>
    <t>Capital Value (DCF)</t>
  </si>
  <si>
    <t>Capital Value (Cap Rate)</t>
  </si>
  <si>
    <t>Net Tangible Assets (DCF Value)</t>
  </si>
  <si>
    <t>IRR - Non Repatriation</t>
  </si>
  <si>
    <t>IRR - Levered (Project)</t>
  </si>
  <si>
    <t>IRR - Unlevered (Project)</t>
  </si>
  <si>
    <t>List</t>
  </si>
  <si>
    <t>Month Triggers</t>
  </si>
  <si>
    <t>Full UW</t>
  </si>
  <si>
    <t>Circ. Breaker</t>
  </si>
  <si>
    <t>Bridge</t>
  </si>
  <si>
    <t>Lease-Up</t>
  </si>
  <si>
    <t>Development</t>
  </si>
  <si>
    <t>GPR (RV)</t>
  </si>
  <si>
    <t>GPR (Warehouse)</t>
  </si>
  <si>
    <t>GPR (Office)</t>
  </si>
  <si>
    <t>GPR Expansion</t>
  </si>
  <si>
    <t>Compound Growth Rates</t>
  </si>
  <si>
    <t xml:space="preserve">RV </t>
  </si>
  <si>
    <t xml:space="preserve">Expansion </t>
  </si>
  <si>
    <t>Discount Schedule</t>
  </si>
  <si>
    <t>Concessions</t>
  </si>
  <si>
    <t>Average Unit Size Guidelines</t>
  </si>
  <si>
    <t>Gross SM:</t>
  </si>
  <si>
    <t>City (New York)</t>
  </si>
  <si>
    <t>-</t>
  </si>
  <si>
    <t>Inbetweener</t>
  </si>
  <si>
    <t>Total SM:</t>
  </si>
  <si>
    <t>Suburbs</t>
  </si>
  <si>
    <t>Floors</t>
  </si>
  <si>
    <t>Ground level only building</t>
  </si>
  <si>
    <t>Approx NRSM/Floor</t>
  </si>
  <si>
    <t>Efficiency After Rounding:</t>
  </si>
  <si>
    <t>Ground Unit Mix</t>
  </si>
  <si>
    <t>Non Ground Unit Mix</t>
  </si>
  <si>
    <t>Drive-Up Mix</t>
  </si>
  <si>
    <t>Total Unit Mix</t>
  </si>
  <si>
    <t xml:space="preserve">EXPANSION </t>
  </si>
  <si>
    <t>SQM</t>
  </si>
  <si>
    <t>% Alloc</t>
  </si>
  <si>
    <t>by SM</t>
  </si>
  <si>
    <t>by Unit</t>
  </si>
  <si>
    <t>Efficiency Override</t>
  </si>
  <si>
    <t>(Y/N)</t>
  </si>
  <si>
    <t>Drive Up</t>
  </si>
  <si>
    <t>Ground Floor</t>
  </si>
  <si>
    <t>Non Ground</t>
  </si>
  <si>
    <t>Ground Level</t>
  </si>
  <si>
    <t>Upper Level</t>
  </si>
  <si>
    <t>Total Unit Mix Summary</t>
  </si>
  <si>
    <t>Unit Type</t>
  </si>
  <si>
    <t>Total Area (SM)</t>
  </si>
  <si>
    <t>% of Units</t>
  </si>
  <si>
    <t>Grand Total</t>
  </si>
  <si>
    <t>StoreLocal - Ellenbrook</t>
  </si>
  <si>
    <t>Storage Income</t>
  </si>
  <si>
    <t>Self Storage Rental Income</t>
  </si>
  <si>
    <t>Insurance Income</t>
  </si>
  <si>
    <t>Storage Income (net)</t>
  </si>
  <si>
    <t>Net 'Storage' Profit / (Loss)</t>
  </si>
  <si>
    <t>Other Expenses</t>
  </si>
  <si>
    <t>Net 'Other Property' Profit / (Loss)</t>
  </si>
  <si>
    <t xml:space="preserve">Net 'All Income' </t>
  </si>
  <si>
    <t>Net 'All Expenses'</t>
  </si>
  <si>
    <t>Net Profit / (Loss)</t>
  </si>
  <si>
    <t>Note:</t>
  </si>
  <si>
    <t>Summary Notes</t>
  </si>
  <si>
    <t>The following non-cash flow related flow items will be required prior to opening: Recruitment ($5,000), Merchandise Inventory ($3,500), Moving Trailer ($10,000), Telephone and Computer Setup ($2,500).</t>
  </si>
  <si>
    <t>Further $20,000 budget should be allocated for items required to open the site i.e. office furniture, sweeper, carts, etc. StoreLocal would provide a detailed list and pricing prior to opening.</t>
  </si>
  <si>
    <t>Take Up Rates</t>
  </si>
  <si>
    <t>Year 1 - Monthly Average</t>
  </si>
  <si>
    <t>Year 2 - Monthly Average (90% month 22)</t>
  </si>
  <si>
    <t>YTD</t>
  </si>
  <si>
    <t>Net Operating Profit / (Loss)</t>
  </si>
  <si>
    <t>Store Particulars Storage</t>
  </si>
  <si>
    <t>NLA - StoreLocal Pakenham</t>
  </si>
  <si>
    <t>Occupied Area SQM</t>
  </si>
  <si>
    <t>Occupancy Rate %</t>
  </si>
  <si>
    <t>Budgeted Enquiries</t>
  </si>
  <si>
    <t>Conversion %</t>
  </si>
  <si>
    <t>Budgeted SQM Occupied</t>
  </si>
  <si>
    <t>Average Size Rented</t>
  </si>
  <si>
    <t>Store Particulars RV Storage</t>
  </si>
  <si>
    <t>Budgeted Move Ins</t>
  </si>
  <si>
    <t>Budgeted Move Outs</t>
  </si>
  <si>
    <t>Estimated Units Occupied</t>
  </si>
  <si>
    <t>Net Movement in Occupancy</t>
  </si>
  <si>
    <t>Store Particulars Mini Warehouse</t>
  </si>
  <si>
    <t>2.65x5</t>
  </si>
  <si>
    <t>3.35x5</t>
  </si>
  <si>
    <t>UNIT MIX BY SIZE</t>
  </si>
  <si>
    <t>Size (m²)</t>
  </si>
  <si>
    <t>Ground Units</t>
  </si>
  <si>
    <t>Ground NLA</t>
  </si>
  <si>
    <t>Upper Units</t>
  </si>
  <si>
    <t>Upper NLA</t>
  </si>
  <si>
    <t>Total NLA</t>
  </si>
  <si>
    <t>% of Total</t>
  </si>
  <si>
    <t>% of Ground</t>
  </si>
  <si>
    <t>% of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</si>
</sst>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9">
    <numFmt numFmtId="5" formatCode="&quot;$&quot;#,##0;\-&quot;$&quot;#,##0"/>
    <numFmt numFmtId="6" formatCode="&quot;$&quot;#,##0;[Red]\-&quot;$&quot;#,##0"/>
    <numFmt numFmtId="7" formatCode="&quot;$&quot;#,##0.00;\-&quot;$&quot;#,##0.00"/>
    <numFmt numFmtId="8" formatCode="&quot;$&quot;#,##0.00;[Red]\-&quot;$&quot;#,##0.00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#,##0_);[Red]\(&quot;$&quot;#,##0\);_(&quot;-&quot;_);_(@_)"/>
    <numFmt numFmtId="165" formatCode="[$-409]mmmm\ d\,\ yyyy;@"/>
    <numFmt numFmtId="166" formatCode="_(* #,##0_);_(* \(#,##0\);_(* &quot;-&quot;??_);_(@_)"/>
    <numFmt numFmtId="167" formatCode="[$-409]mmm\-yy;@"/>
    <numFmt numFmtId="168" formatCode="&quot;Month&quot;#"/>
    <numFmt numFmtId="169" formatCode="&quot;$&quot;#,##0_);[Red]\(&quot;$&quot;#,##0\)"/>
    <numFmt numFmtId="170" formatCode="&quot;$&quot;0\ &quot;GSM&quot;"/>
    <numFmt numFmtId="171" formatCode="&quot;Month&quot;\ 0"/>
    <numFmt numFmtId="172" formatCode="0.0%"/>
    <numFmt numFmtId="173" formatCode="&quot;Yr&quot;\ 0"/>
    <numFmt numFmtId="174" formatCode="0.00&quot;x&quot;"/>
    <numFmt numFmtId="175" formatCode="[$-409]dd\-mmm\-yy;@"/>
    <numFmt numFmtId="176" formatCode="#,##0&quot;m2&quot;"/>
    <numFmt numFmtId="177" formatCode="&quot;$&quot;#,##0&quot;/m2&quot;"/>
    <numFmt numFmtId="178" formatCode="#,##0;[Red]\(#,##0\)"/>
    <numFmt numFmtId="179" formatCode="&quot;Year&quot;\ 0"/>
    <numFmt numFmtId="180" formatCode="&quot;$&quot;#,##0.00_);[Red]\(&quot;$&quot;#,##0.00\)"/>
    <numFmt numFmtId="181" formatCode="#,##0_ ;[Red]\-#,##0\ "/>
    <numFmt numFmtId="182" formatCode="_(&quot;$&quot;* #,##0.00_);_(&quot;$&quot;* \(#,##0.00\);_(&quot;$&quot;* &quot;-&quot;??_);_(@_)"/>
    <numFmt numFmtId="183" formatCode="0&quot;m2/mth&quot;"/>
    <numFmt numFmtId="184" formatCode="#,##0.00_ ;[Red]\-#,##0.00\ "/>
    <numFmt numFmtId="185" formatCode="#,##0.0"/>
    <numFmt numFmtId="186" formatCode="0.00%;[Red]\(0.00%\);\-;_(@_)"/>
    <numFmt numFmtId="187" formatCode="0\ &quot;Year IRR&quot;"/>
    <numFmt numFmtId="188" formatCode="&quot;$&quot;#,##0"/>
    <numFmt numFmtId="189" formatCode="&quot;$&quot;#,##0&quot; psm / nla&quot;"/>
    <numFmt numFmtId="190" formatCode="&quot;CY&quot;0"/>
    <numFmt numFmtId="191" formatCode="&quot;$&quot;#,##0.00"/>
    <numFmt numFmtId="192" formatCode="&quot;$&quot;#,##0.00&quot; psm  / mth&quot;"/>
    <numFmt numFmtId="193" formatCode="&quot;$&quot;#,##0&quot; psm  / yr&quot;"/>
    <numFmt numFmtId="194" formatCode="#,##0&quot;m2 Storage&quot;"/>
    <numFmt numFmtId="195" formatCode="&quot;$&quot;#,##0;[Red]\(&quot;$&quot;#,##0\)"/>
    <numFmt numFmtId="196" formatCode="&quot;$&quot;#,##0.00;[Red]\(&quot;$&quot;#,##0.00\)"/>
    <numFmt numFmtId="197" formatCode="#,##0&quot;m2 gfa&quot;"/>
    <numFmt numFmtId="198" formatCode="#,##0&quot;m2 nla&quot;"/>
    <numFmt numFmtId="199" formatCode="0.0&quot; hectares&quot;"/>
    <numFmt numFmtId="200" formatCode="0.000%"/>
    <numFmt numFmtId="201" formatCode="#,##0.00&quot;m2 / person&quot;"/>
    <numFmt numFmtId="202" formatCode="0%\ &quot;efficiency&quot;"/>
    <numFmt numFmtId="203" formatCode="0.0"/>
    <numFmt numFmtId="204" formatCode="#,##0.00&quot;m2&quot;"/>
    <numFmt numFmtId="205" formatCode="#,##0&quot; cars per day&quot;"/>
    <numFmt numFmtId="206" formatCode="#,##0.00&quot; Hectares&quot;"/>
    <numFmt numFmtId="207" formatCode="&quot;Month&quot;\ #,##0"/>
    <numFmt numFmtId="208" formatCode="&quot;$&quot;#,##0.00000;[Red]\(&quot;$&quot;#,##0.00000\)"/>
    <numFmt numFmtId="209" formatCode="#,##0&quot;m2 Expansion&quot;"/>
    <numFmt numFmtId="210" formatCode="0.0000%"/>
    <numFmt numFmtId="211" formatCode="[$-C09]mmm\-yy;@"/>
    <numFmt numFmtId="212" formatCode="0\ &quot;kms&quot;"/>
    <numFmt numFmtId="213" formatCode="###\ &quot;RV / Boat&quot;"/>
    <numFmt numFmtId="214" formatCode="###,###\ &quot;SM&quot;"/>
    <numFmt numFmtId="215" formatCode="0.0\ &quot;miles&quot;"/>
    <numFmt numFmtId="216" formatCode="&quot;$&quot;#,##0.00;[Red]&quot;$&quot;#,##0.00"/>
    <numFmt numFmtId="217" formatCode="###,###\ &quot;NRSM&quot;"/>
    <numFmt numFmtId="218" formatCode="&quot;$&quot;#,##0.0000;[Red]&quot;$&quot;#,##0.0000"/>
    <numFmt numFmtId="219" formatCode="_(#,##0.0_);[Red]\(#,##0.0\);_(&quot;-&quot;_);_(@_)"/>
    <numFmt numFmtId="220" formatCode="_(#,##0_);[Red]\(#,##0\);_(&quot;-&quot;_);_(@_)"/>
    <numFmt numFmtId="221" formatCode="_(&quot;$&quot;#,##0.0_);[Red]\(&quot;$&quot;#,##0.0\);_(&quot;-&quot;_);_(@_)"/>
    <numFmt numFmtId="222" formatCode="#,##0.00%;[Red]#,##0.00%"/>
    <numFmt numFmtId="223" formatCode="#,#00\ &quot;Metres&quot;"/>
    <numFmt numFmtId="224" formatCode="&quot;Mth&quot;\ 0"/>
    <numFmt numFmtId="225" formatCode="&quot;C&quot;0"/>
    <numFmt numFmtId="226" formatCode="yy"/>
    <numFmt numFmtId="227" formatCode="&quot;CY&quot;\ 0"/>
    <numFmt numFmtId="228" formatCode="_(&quot;$&quot;#,##0.000_);[Red]\(&quot;$&quot;#,##0.000\);_(&quot;-&quot;_);_(@_)"/>
    <numFmt numFmtId="229" formatCode="_(&quot;$&quot;#,##0.00_);[Red]\(&quot;$&quot;#,##0.00\);_(&quot;-&quot;_);_(@_)"/>
    <numFmt numFmtId="230" formatCode="&quot;$&quot;#,##0.0000"/>
    <numFmt numFmtId="231" formatCode="0\ &quot;Kms&quot;"/>
    <numFmt numFmtId="232" formatCode="0.00\ &quot;Hectares&quot;"/>
    <numFmt numFmtId="233" formatCode="#,##0&quot;sqm&quot;"/>
    <numFmt numFmtId="234" formatCode="&quot;$&quot;#,##0.000_);[Red]\(&quot;$&quot;#,##0.000\)"/>
    <numFmt numFmtId="235" formatCode="#,##0&quot; Total NLA&quot;"/>
    <numFmt numFmtId="236" formatCode="0.0%\ &quot;Efficiency&quot;"/>
    <numFmt numFmtId="237" formatCode="0.0%\ &quot;Physical&quot;"/>
    <numFmt numFmtId="238" formatCode="0.0%\ &quot;Economic&quot;"/>
    <numFmt numFmtId="239" formatCode="&quot;$&quot;#,000&quot; PSM / yr&quot;"/>
    <numFmt numFmtId="240" formatCode="&quot;$&quot;#,##0&quot; PSM / yr Economic&quot;"/>
    <numFmt numFmtId="241" formatCode="0.00%&quot; Physical&quot;"/>
    <numFmt numFmtId="242" formatCode="&quot;YR&quot;\ 0"/>
    <numFmt numFmtId="243" formatCode="mmm\-yyyy"/>
    <numFmt numFmtId="244" formatCode="mmm"/>
    <numFmt numFmtId="245" formatCode="####00.00\ &quot;Units&quot;;\-###,#00.00\ &quot;Units&quot;;&quot;-&quot;"/>
    <numFmt numFmtId="246" formatCode="##,##0.00\ &quot;SM&quot;"/>
    <numFmt numFmtId="247" formatCode="&quot;$&quot;#,##0;[Red]&quot;$&quot;#,##0"/>
    <numFmt numFmtId="248" formatCode="&quot;$&quot;#,##0.0000000"/>
    <numFmt numFmtId="249" formatCode="_(#,##0.00_);[Red]\(#,##0.00\);_(&quot;-&quot;_);_(@_)"/>
    <numFmt numFmtId="250" formatCode="&quot;$&quot;#,##0_);\(&quot;$&quot;#,##0\)"/>
    <numFmt numFmtId="251" formatCode="0.00\ &quot;per hr&quot;"/>
    <numFmt numFmtId="252" formatCode="&quot;$&quot;#,000\ &quot;Mth&quot;"/>
    <numFmt numFmtId="253" formatCode="&quot;$&quot;#,000\ &quot;Yr&quot;"/>
    <numFmt numFmtId="254" formatCode="&quot;$&quot;0\ &quot;/Door/Year&quot;"/>
    <numFmt numFmtId="255" formatCode="dd/mm/yyyy;@"/>
    <numFmt numFmtId="256" formatCode="0\ &quot;Yr&quot;"/>
    <numFmt numFmtId="257" formatCode="#,##0.00%;[Red]\-#,##0.00%"/>
    <numFmt numFmtId="258" formatCode="#,000\ &quot;cars per day&quot;"/>
    <numFmt numFmtId="259" formatCode="&quot;$&quot;#,##0.000"/>
    <numFmt numFmtId="260" formatCode="&quot;$&quot;0\ &quot;/NRSM&quot;"/>
    <numFmt numFmtId="261" formatCode="&quot;$&quot;0.00"/>
    <numFmt numFmtId="262" formatCode="&quot;$&quot;#,##0&quot; PSM / yr&quot;"/>
    <numFmt numFmtId="263" formatCode="&quot;$&quot;0&quot;/GSM&quot;"/>
    <numFmt numFmtId="264" formatCode="0\ &quot;m2&quot;"/>
    <numFmt numFmtId="265" formatCode="&quot;$&quot;#,000&quot; PSM&quot;"/>
    <numFmt numFmtId="266" formatCode="_(* #,##0.00_);_(* \(#,##0.00\);_(* &quot;-&quot;_);_(@_)"/>
    <numFmt numFmtId="267" formatCode="0\ &quot;Months&quot;"/>
    <numFmt numFmtId="268" formatCode="###&quot;m2/month&quot;"/>
    <numFmt numFmtId="269" formatCode="&quot;$&quot;###,###&quot;/NLA&quot;"/>
    <numFmt numFmtId="270" formatCode="#,##0;[Green]\-#,##0"/>
    <numFmt numFmtId="271" formatCode="[Green]0.00%;[Red]\-0.00%"/>
    <numFmt numFmtId="272" formatCode="&quot;$&quot;###,###"/>
    <numFmt numFmtId="273" formatCode="#,###&quot;m2&quot;"/>
    <numFmt numFmtId="274" formatCode="0.00&quot;km&quot;"/>
    <numFmt numFmtId="275" formatCode="0.000000"/>
    <numFmt numFmtId="276" formatCode="&quot;$&quot;###&quot;/sqm&quot;"/>
    <numFmt numFmtId="277" formatCode="##,###&quot;m2&quot;"/>
    <numFmt numFmtId="278" formatCode="0.00\x"/>
    <numFmt numFmtId="279" formatCode="&quot;Month&quot;\ ##"/>
    <numFmt numFmtId="280" formatCode="_(* #,##0.000_);_(* \(#,##0.000\);_(* &quot;-&quot;???_);_(@_)"/>
    <numFmt numFmtId="281" formatCode="\$\ #,##0.00"/>
    <numFmt numFmtId="282" formatCode="0.00\ &quot;Km&quot;"/>
    <numFmt numFmtId="283" formatCode="###,###\ &quot; Gross SM&quot;"/>
    <numFmt numFmtId="284" formatCode="0\ &quot;RV / Boat&quot;"/>
    <numFmt numFmtId="285" formatCode="[&lt;=9999999]###\-####;\(###\)\ ###\-####"/>
  </numFmts>
  <fonts count="1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70C0"/>
      <name val="Arial"/>
      <family val="2"/>
    </font>
    <font>
      <b/>
      <u/>
      <sz val="12"/>
      <color theme="1"/>
      <name val="Arial"/>
      <family val="2"/>
    </font>
    <font>
      <b/>
      <sz val="18"/>
      <color theme="0"/>
      <name val="Arial"/>
      <family val="2"/>
    </font>
    <font>
      <sz val="12"/>
      <color theme="0"/>
      <name val="Arial"/>
      <family val="2"/>
    </font>
    <font>
      <sz val="10"/>
      <name val="Arial"/>
      <family val="2"/>
    </font>
    <font>
      <sz val="12"/>
      <color rgb="FF0000FF"/>
      <name val="Arial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b/>
      <i/>
      <sz val="12"/>
      <name val="Arial"/>
      <family val="2"/>
    </font>
    <font>
      <sz val="12"/>
      <name val="TimesNewRomanPS"/>
    </font>
    <font>
      <sz val="12"/>
      <color indexed="8"/>
      <name val="Arial"/>
      <family val="2"/>
    </font>
    <font>
      <sz val="11"/>
      <color theme="1"/>
      <name val="Itc avant "/>
    </font>
    <font>
      <b/>
      <sz val="11"/>
      <color theme="1"/>
      <name val="Itc avant "/>
    </font>
    <font>
      <b/>
      <sz val="11"/>
      <name val="Itc avant "/>
    </font>
    <font>
      <sz val="10"/>
      <color theme="1"/>
      <name val="Itc avant "/>
    </font>
    <font>
      <b/>
      <sz val="10"/>
      <color theme="1"/>
      <name val="Itc avant "/>
    </font>
    <font>
      <b/>
      <u/>
      <sz val="11"/>
      <color theme="1"/>
      <name val="Itc avant "/>
    </font>
    <font>
      <sz val="11"/>
      <name val="Itc avant "/>
    </font>
    <font>
      <sz val="11"/>
      <color theme="0"/>
      <name val="Itc avant 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3" tint="0.79998168889431442"/>
      <name val="Calibri"/>
      <family val="2"/>
      <scheme val="minor"/>
    </font>
    <font>
      <i/>
      <sz val="10"/>
      <color rgb="FF7030A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rgb="FF0033CC"/>
      <name val="Calibri"/>
      <family val="2"/>
      <scheme val="minor"/>
    </font>
    <font>
      <i/>
      <sz val="11"/>
      <color rgb="FF0033CC"/>
      <name val="Calibri"/>
      <family val="2"/>
      <scheme val="minor"/>
    </font>
    <font>
      <b/>
      <i/>
      <sz val="11"/>
      <color rgb="FF0033CC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9"/>
      <color rgb="FF0033CC"/>
      <name val="Calibri"/>
      <family val="2"/>
      <scheme val="minor"/>
    </font>
    <font>
      <b/>
      <i/>
      <sz val="9"/>
      <color rgb="FF0033CC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9"/>
      <color theme="0"/>
      <name val="Calibri"/>
      <family val="2"/>
      <scheme val="minor"/>
    </font>
    <font>
      <b/>
      <i/>
      <sz val="10"/>
      <color rgb="FF7030A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indexed="8"/>
      <name val="Calibri"/>
      <family val="2"/>
      <scheme val="minor"/>
    </font>
    <font>
      <sz val="3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4"/>
      <color theme="1"/>
      <name val="Arial"/>
      <family val="2"/>
    </font>
    <font>
      <u/>
      <sz val="14"/>
      <color rgb="FF0000FF"/>
      <name val="Arial"/>
      <family val="2"/>
    </font>
    <font>
      <u/>
      <sz val="11"/>
      <color theme="10"/>
      <name val="Arial"/>
      <family val="2"/>
    </font>
    <font>
      <b/>
      <sz val="20"/>
      <color theme="0"/>
      <name val="Arial"/>
      <family val="2"/>
    </font>
    <font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FF"/>
      <name val="Arial"/>
      <family val="2"/>
    </font>
    <font>
      <b/>
      <u/>
      <sz val="11"/>
      <name val="Arial"/>
      <family val="2"/>
    </font>
    <font>
      <sz val="11"/>
      <color rgb="FF0070C0"/>
      <name val="Arial"/>
      <family val="2"/>
    </font>
    <font>
      <b/>
      <sz val="11"/>
      <color theme="0"/>
      <name val="Arial"/>
      <family val="2"/>
    </font>
    <font>
      <b/>
      <u/>
      <sz val="14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theme="6"/>
      <name val="Arial"/>
      <family val="2"/>
    </font>
    <font>
      <b/>
      <i/>
      <sz val="11"/>
      <color theme="1"/>
      <name val="Arial"/>
      <family val="2"/>
    </font>
    <font>
      <b/>
      <sz val="11"/>
      <color rgb="FFFA7D00"/>
      <name val="Calibri"/>
      <family val="2"/>
      <scheme val="minor"/>
    </font>
    <font>
      <u/>
      <sz val="11"/>
      <color theme="1"/>
      <name val="Aptos Display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u val="singleAccounting"/>
      <sz val="11"/>
      <color theme="1"/>
      <name val="Aptos Display"/>
      <family val="2"/>
    </font>
    <font>
      <u val="singleAccounting"/>
      <sz val="11"/>
      <color theme="1"/>
      <name val="Aptos Display"/>
      <family val="2"/>
    </font>
    <font>
      <sz val="11"/>
      <color rgb="FF0070C0"/>
      <name val="Aptos Display"/>
      <family val="2"/>
    </font>
    <font>
      <sz val="11"/>
      <color rgb="FF0000FF"/>
      <name val="Aptos Display"/>
      <family val="2"/>
    </font>
    <font>
      <b/>
      <sz val="11"/>
      <color rgb="FF3F3F76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0"/>
      <name val="Aptos Narrow"/>
      <family val="2"/>
    </font>
    <font>
      <sz val="11"/>
      <color rgb="FF00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gradientFill degree="90">
        <stop position="0">
          <color theme="4" tint="-0.49803155613879818"/>
        </stop>
        <stop position="0.5">
          <color theme="4"/>
        </stop>
        <stop position="1">
          <color theme="4" tint="-0.49803155613879818"/>
        </stop>
      </gradient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gradientFill degree="90">
        <stop position="0">
          <color theme="4"/>
        </stop>
        <stop position="0.5">
          <color theme="2" tint="-9.8025452436902985E-2"/>
        </stop>
        <stop position="1">
          <color theme="4"/>
        </stop>
      </gradient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99"/>
      </patternFill>
    </fill>
    <fill>
      <patternFill patternType="gray125">
        <fgColor theme="0" tint="-0.14993743705557422"/>
        <bgColor theme="0" tint="-4.9989318521683403E-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BFBFB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9BDE"/>
        <bgColor indexed="64"/>
      </patternFill>
    </fill>
  </fills>
  <borders count="2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Dashed">
        <color indexed="64"/>
      </right>
      <top style="medium">
        <color indexed="64"/>
      </top>
      <bottom style="medium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/>
      <bottom style="medium">
        <color auto="1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">
        <color auto="1"/>
      </bottom>
      <diagonal/>
    </border>
    <border>
      <left style="medium">
        <color indexed="64"/>
      </left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/>
      <bottom/>
      <diagonal/>
    </border>
    <border>
      <left style="medium">
        <color indexed="64"/>
      </left>
      <right style="mediumDashed">
        <color indexed="64"/>
      </right>
      <top/>
      <bottom/>
      <diagonal/>
    </border>
    <border>
      <left style="mediumDashed">
        <color indexed="64"/>
      </left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27">
    <xf numFmtId="0" fontId="0" fillId="0" borderId="0"/>
    <xf numFmtId="43" fontId="1" fillId="0" borderId="0"/>
    <xf numFmtId="9" fontId="1" fillId="0" borderId="0"/>
    <xf numFmtId="0" fontId="1" fillId="0" borderId="0"/>
    <xf numFmtId="0" fontId="1" fillId="0" borderId="0"/>
    <xf numFmtId="9" fontId="1" fillId="0" borderId="0"/>
    <xf numFmtId="182" fontId="1" fillId="0" borderId="0"/>
    <xf numFmtId="0" fontId="1" fillId="0" borderId="0"/>
    <xf numFmtId="0" fontId="9" fillId="0" borderId="0"/>
    <xf numFmtId="43" fontId="9" fillId="0" borderId="0"/>
    <xf numFmtId="43" fontId="1" fillId="0" borderId="0"/>
    <xf numFmtId="0" fontId="9" fillId="0" borderId="0"/>
    <xf numFmtId="43" fontId="9" fillId="0" borderId="0"/>
    <xf numFmtId="0" fontId="17" fillId="0" borderId="0"/>
    <xf numFmtId="0" fontId="1" fillId="0" borderId="0"/>
    <xf numFmtId="0" fontId="1" fillId="0" borderId="0"/>
    <xf numFmtId="0" fontId="30" fillId="0" borderId="0"/>
    <xf numFmtId="9" fontId="30" fillId="0" borderId="0"/>
    <xf numFmtId="182" fontId="30" fillId="0" borderId="0"/>
    <xf numFmtId="43" fontId="30" fillId="0" borderId="0"/>
    <xf numFmtId="0" fontId="37" fillId="0" borderId="0"/>
    <xf numFmtId="9" fontId="9" fillId="0" borderId="0"/>
    <xf numFmtId="0" fontId="9" fillId="0" borderId="0"/>
    <xf numFmtId="0" fontId="107" fillId="35" borderId="163"/>
    <xf numFmtId="0" fontId="110" fillId="38" borderId="163"/>
    <xf numFmtId="0" fontId="119" fillId="0" borderId="0"/>
    <xf numFmtId="0" fontId="127" fillId="0" borderId="0"/>
  </cellStyleXfs>
  <cellXfs count="2207">
    <xf numFmtId="0" fontId="0" fillId="0" borderId="0" xfId="0"/>
    <xf numFmtId="0" fontId="3" fillId="0" borderId="0" xfId="0" applyFont="1"/>
    <xf numFmtId="0" fontId="3" fillId="0" borderId="13" xfId="0" applyFont="1" applyBorder="1"/>
    <xf numFmtId="0" fontId="2" fillId="0" borderId="0" xfId="0" applyFont="1"/>
    <xf numFmtId="0" fontId="3" fillId="0" borderId="9" xfId="0" applyFont="1" applyBorder="1"/>
    <xf numFmtId="0" fontId="3" fillId="0" borderId="8" xfId="0" applyFont="1" applyBorder="1"/>
    <xf numFmtId="0" fontId="2" fillId="0" borderId="1" xfId="0" applyFont="1" applyBorder="1"/>
    <xf numFmtId="0" fontId="2" fillId="0" borderId="5" xfId="0" applyFont="1" applyBorder="1"/>
    <xf numFmtId="0" fontId="2" fillId="0" borderId="8" xfId="0" applyFont="1" applyBorder="1"/>
    <xf numFmtId="0" fontId="3" fillId="0" borderId="10" xfId="0" applyFont="1" applyBorder="1"/>
    <xf numFmtId="0" fontId="7" fillId="13" borderId="0" xfId="0" applyFont="1" applyFill="1"/>
    <xf numFmtId="0" fontId="8" fillId="13" borderId="0" xfId="0" applyFont="1" applyFill="1"/>
    <xf numFmtId="0" fontId="2" fillId="0" borderId="2" xfId="0" applyFont="1" applyBorder="1"/>
    <xf numFmtId="0" fontId="2" fillId="0" borderId="6" xfId="0" applyFont="1" applyBorder="1"/>
    <xf numFmtId="0" fontId="3" fillId="0" borderId="1" xfId="0" applyFont="1" applyBorder="1" applyAlignment="1">
      <alignment horizontal="left" indent="1"/>
    </xf>
    <xf numFmtId="0" fontId="3" fillId="0" borderId="5" xfId="0" applyFont="1" applyBorder="1" applyAlignment="1">
      <alignment horizontal="left" indent="1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12" xfId="0" applyFont="1" applyBorder="1" applyAlignment="1">
      <alignment horizontal="left" inden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7" xfId="0" applyFont="1" applyBorder="1"/>
    <xf numFmtId="0" fontId="3" fillId="0" borderId="18" xfId="0" applyFont="1" applyBorder="1"/>
    <xf numFmtId="0" fontId="3" fillId="0" borderId="18" xfId="0" applyFont="1" applyBorder="1" applyAlignment="1">
      <alignment horizontal="right"/>
    </xf>
    <xf numFmtId="0" fontId="0" fillId="0" borderId="0" xfId="0" quotePrefix="1"/>
    <xf numFmtId="0" fontId="12" fillId="0" borderId="0" xfId="0" applyFont="1"/>
    <xf numFmtId="0" fontId="13" fillId="0" borderId="0" xfId="0" applyFont="1"/>
    <xf numFmtId="0" fontId="13" fillId="0" borderId="5" xfId="0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37" xfId="0" applyFont="1" applyBorder="1"/>
    <xf numFmtId="0" fontId="13" fillId="0" borderId="8" xfId="0" applyFont="1" applyBorder="1"/>
    <xf numFmtId="0" fontId="13" fillId="0" borderId="13" xfId="0" applyFont="1" applyBorder="1"/>
    <xf numFmtId="0" fontId="13" fillId="0" borderId="15" xfId="0" applyFont="1" applyBorder="1"/>
    <xf numFmtId="0" fontId="13" fillId="0" borderId="1" xfId="0" applyFont="1" applyBorder="1"/>
    <xf numFmtId="0" fontId="15" fillId="12" borderId="49" xfId="0" applyFont="1" applyFill="1" applyBorder="1"/>
    <xf numFmtId="0" fontId="11" fillId="0" borderId="0" xfId="0" applyFont="1"/>
    <xf numFmtId="10" fontId="13" fillId="0" borderId="6" xfId="0" applyNumberFormat="1" applyFont="1" applyBorder="1"/>
    <xf numFmtId="0" fontId="13" fillId="0" borderId="17" xfId="0" applyFont="1" applyBorder="1"/>
    <xf numFmtId="0" fontId="13" fillId="0" borderId="18" xfId="0" applyFont="1" applyBorder="1"/>
    <xf numFmtId="0" fontId="13" fillId="0" borderId="9" xfId="0" applyFont="1" applyBorder="1"/>
    <xf numFmtId="0" fontId="12" fillId="11" borderId="17" xfId="0" applyFont="1" applyFill="1" applyBorder="1"/>
    <xf numFmtId="0" fontId="19" fillId="0" borderId="0" xfId="0" quotePrefix="1" applyFont="1"/>
    <xf numFmtId="0" fontId="19" fillId="0" borderId="0" xfId="0" applyFont="1"/>
    <xf numFmtId="0" fontId="12" fillId="11" borderId="20" xfId="0" applyFont="1" applyFill="1" applyBorder="1"/>
    <xf numFmtId="17" fontId="20" fillId="0" borderId="0" xfId="0" applyNumberFormat="1" applyFont="1"/>
    <xf numFmtId="0" fontId="12" fillId="11" borderId="44" xfId="0" applyFont="1" applyFill="1" applyBorder="1"/>
    <xf numFmtId="0" fontId="12" fillId="11" borderId="43" xfId="0" applyFont="1" applyFill="1" applyBorder="1"/>
    <xf numFmtId="0" fontId="15" fillId="12" borderId="73" xfId="0" applyFont="1" applyFill="1" applyBorder="1"/>
    <xf numFmtId="0" fontId="16" fillId="0" borderId="71" xfId="0" applyFont="1" applyBorder="1"/>
    <xf numFmtId="0" fontId="16" fillId="0" borderId="51" xfId="0" applyFont="1" applyBorder="1"/>
    <xf numFmtId="0" fontId="14" fillId="0" borderId="0" xfId="0" applyFont="1"/>
    <xf numFmtId="0" fontId="21" fillId="0" borderId="0" xfId="0" applyFont="1"/>
    <xf numFmtId="0" fontId="14" fillId="0" borderId="13" xfId="0" applyFont="1" applyBorder="1"/>
    <xf numFmtId="17" fontId="14" fillId="0" borderId="0" xfId="0" applyNumberFormat="1" applyFont="1"/>
    <xf numFmtId="0" fontId="14" fillId="0" borderId="9" xfId="0" applyFont="1" applyBorder="1"/>
    <xf numFmtId="10" fontId="13" fillId="0" borderId="0" xfId="0" applyNumberFormat="1" applyFont="1"/>
    <xf numFmtId="0" fontId="18" fillId="0" borderId="38" xfId="0" applyFont="1" applyBorder="1"/>
    <xf numFmtId="0" fontId="20" fillId="0" borderId="0" xfId="0" applyFont="1"/>
    <xf numFmtId="38" fontId="23" fillId="0" borderId="0" xfId="7" applyNumberFormat="1" applyFont="1"/>
    <xf numFmtId="10" fontId="23" fillId="0" borderId="0" xfId="0" applyNumberFormat="1" applyFont="1"/>
    <xf numFmtId="38" fontId="24" fillId="0" borderId="0" xfId="7" applyNumberFormat="1" applyFont="1"/>
    <xf numFmtId="4" fontId="23" fillId="0" borderId="0" xfId="7" applyNumberFormat="1" applyFont="1"/>
    <xf numFmtId="40" fontId="24" fillId="0" borderId="0" xfId="7" applyNumberFormat="1" applyFont="1"/>
    <xf numFmtId="0" fontId="0" fillId="0" borderId="5" xfId="0" applyBorder="1"/>
    <xf numFmtId="4" fontId="0" fillId="0" borderId="0" xfId="0" applyNumberFormat="1"/>
    <xf numFmtId="0" fontId="27" fillId="14" borderId="17" xfId="14" applyFont="1" applyFill="1" applyBorder="1" applyAlignment="1">
      <alignment horizontal="left" wrapText="1"/>
    </xf>
    <xf numFmtId="38" fontId="27" fillId="14" borderId="18" xfId="14" applyNumberFormat="1" applyFont="1" applyFill="1" applyBorder="1" applyAlignment="1">
      <alignment horizontal="center" wrapText="1"/>
    </xf>
    <xf numFmtId="0" fontId="27" fillId="14" borderId="18" xfId="14" applyFont="1" applyFill="1" applyBorder="1" applyAlignment="1">
      <alignment horizontal="center" wrapText="1"/>
    </xf>
    <xf numFmtId="0" fontId="27" fillId="14" borderId="20" xfId="14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10" fillId="12" borderId="5" xfId="0" applyFont="1" applyFill="1" applyBorder="1" applyAlignment="1">
      <alignment horizontal="center"/>
    </xf>
    <xf numFmtId="0" fontId="10" fillId="12" borderId="0" xfId="0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0" fontId="28" fillId="0" borderId="0" xfId="0" quotePrefix="1" applyFont="1"/>
    <xf numFmtId="10" fontId="10" fillId="12" borderId="0" xfId="2" applyNumberFormat="1" applyFont="1" applyFill="1"/>
    <xf numFmtId="10" fontId="10" fillId="12" borderId="13" xfId="2" applyNumberFormat="1" applyFont="1" applyFill="1" applyBorder="1"/>
    <xf numFmtId="0" fontId="15" fillId="12" borderId="71" xfId="0" applyFont="1" applyFill="1" applyBorder="1"/>
    <xf numFmtId="9" fontId="20" fillId="0" borderId="0" xfId="0" applyNumberFormat="1" applyFont="1"/>
    <xf numFmtId="0" fontId="12" fillId="0" borderId="16" xfId="0" applyFont="1" applyBorder="1"/>
    <xf numFmtId="0" fontId="13" fillId="0" borderId="115" xfId="0" applyFont="1" applyBorder="1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/>
    <xf numFmtId="0" fontId="2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0" fillId="12" borderId="0" xfId="0" applyFill="1"/>
    <xf numFmtId="2" fontId="0" fillId="12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0" fillId="24" borderId="0" xfId="0" applyFill="1" applyAlignment="1">
      <alignment horizontal="right"/>
    </xf>
    <xf numFmtId="10" fontId="0" fillId="24" borderId="0" xfId="2" applyNumberFormat="1" applyFont="1" applyFill="1" applyAlignment="1">
      <alignment horizontal="right"/>
    </xf>
    <xf numFmtId="0" fontId="0" fillId="0" borderId="13" xfId="0" applyBorder="1" applyAlignment="1">
      <alignment horizontal="left"/>
    </xf>
    <xf numFmtId="0" fontId="0" fillId="12" borderId="13" xfId="0" applyFill="1" applyBorder="1" applyAlignment="1">
      <alignment horizontal="left"/>
    </xf>
    <xf numFmtId="10" fontId="0" fillId="24" borderId="13" xfId="2" applyNumberFormat="1" applyFont="1" applyFill="1" applyBorder="1" applyAlignment="1">
      <alignment horizontal="right"/>
    </xf>
    <xf numFmtId="3" fontId="14" fillId="0" borderId="0" xfId="0" applyNumberFormat="1" applyFont="1"/>
    <xf numFmtId="3" fontId="22" fillId="12" borderId="0" xfId="0" applyNumberFormat="1" applyFont="1" applyFill="1"/>
    <xf numFmtId="0" fontId="21" fillId="0" borderId="9" xfId="0" applyFont="1" applyBorder="1"/>
    <xf numFmtId="2" fontId="14" fillId="0" borderId="0" xfId="0" applyNumberFormat="1" applyFont="1"/>
    <xf numFmtId="0" fontId="4" fillId="0" borderId="0" xfId="16" applyFont="1"/>
    <xf numFmtId="0" fontId="3" fillId="0" borderId="0" xfId="16" applyFont="1"/>
    <xf numFmtId="0" fontId="4" fillId="0" borderId="0" xfId="16" applyFont="1" applyAlignment="1">
      <alignment horizontal="left"/>
    </xf>
    <xf numFmtId="0" fontId="31" fillId="0" borderId="0" xfId="16" applyFont="1" applyAlignment="1">
      <alignment horizontal="center"/>
    </xf>
    <xf numFmtId="49" fontId="31" fillId="0" borderId="115" xfId="16" applyNumberFormat="1" applyFont="1" applyBorder="1" applyAlignment="1">
      <alignment horizontal="center"/>
    </xf>
    <xf numFmtId="17" fontId="31" fillId="0" borderId="58" xfId="16" applyNumberFormat="1" applyFont="1" applyBorder="1" applyAlignment="1">
      <alignment horizontal="center"/>
    </xf>
    <xf numFmtId="0" fontId="4" fillId="0" borderId="0" xfId="16" applyFont="1" applyAlignment="1">
      <alignment vertical="top" wrapText="1"/>
    </xf>
    <xf numFmtId="49" fontId="4" fillId="26" borderId="0" xfId="16" applyNumberFormat="1" applyFont="1" applyFill="1" applyAlignment="1">
      <alignment vertical="top" wrapText="1"/>
    </xf>
    <xf numFmtId="49" fontId="31" fillId="26" borderId="4" xfId="16" applyNumberFormat="1" applyFont="1" applyFill="1" applyBorder="1" applyAlignment="1">
      <alignment vertical="top" wrapText="1"/>
    </xf>
    <xf numFmtId="49" fontId="31" fillId="26" borderId="0" xfId="16" applyNumberFormat="1" applyFont="1" applyFill="1" applyAlignment="1">
      <alignment vertical="top" wrapText="1"/>
    </xf>
    <xf numFmtId="49" fontId="4" fillId="26" borderId="44" xfId="16" applyNumberFormat="1" applyFont="1" applyFill="1" applyBorder="1" applyAlignment="1">
      <alignment vertical="top" wrapText="1"/>
    </xf>
    <xf numFmtId="49" fontId="4" fillId="26" borderId="65" xfId="16" applyNumberFormat="1" applyFont="1" applyFill="1" applyBorder="1" applyAlignment="1">
      <alignment vertical="top" wrapText="1"/>
    </xf>
    <xf numFmtId="0" fontId="4" fillId="0" borderId="6" xfId="16" applyFont="1" applyBorder="1"/>
    <xf numFmtId="49" fontId="31" fillId="26" borderId="16" xfId="16" applyNumberFormat="1" applyFont="1" applyFill="1" applyBorder="1" applyAlignment="1">
      <alignment vertical="top" wrapText="1"/>
    </xf>
    <xf numFmtId="49" fontId="31" fillId="27" borderId="16" xfId="16" applyNumberFormat="1" applyFont="1" applyFill="1" applyBorder="1" applyAlignment="1">
      <alignment vertical="top" wrapText="1"/>
    </xf>
    <xf numFmtId="0" fontId="32" fillId="0" borderId="14" xfId="16" applyFont="1" applyBorder="1"/>
    <xf numFmtId="49" fontId="32" fillId="0" borderId="14" xfId="16" applyNumberFormat="1" applyFont="1" applyBorder="1" applyAlignment="1">
      <alignment vertical="top"/>
    </xf>
    <xf numFmtId="9" fontId="31" fillId="26" borderId="0" xfId="17" applyFont="1" applyFill="1" applyAlignment="1">
      <alignment vertical="top" wrapText="1"/>
    </xf>
    <xf numFmtId="0" fontId="3" fillId="0" borderId="98" xfId="16" applyFont="1" applyBorder="1"/>
    <xf numFmtId="0" fontId="3" fillId="0" borderId="14" xfId="16" applyFont="1" applyBorder="1"/>
    <xf numFmtId="49" fontId="31" fillId="26" borderId="98" xfId="16" applyNumberFormat="1" applyFont="1" applyFill="1" applyBorder="1" applyAlignment="1">
      <alignment vertical="top" wrapText="1"/>
    </xf>
    <xf numFmtId="49" fontId="31" fillId="26" borderId="122" xfId="16" applyNumberFormat="1" applyFont="1" applyFill="1" applyBorder="1" applyAlignment="1">
      <alignment vertical="top" wrapText="1"/>
    </xf>
    <xf numFmtId="0" fontId="33" fillId="0" borderId="0" xfId="16" applyFont="1"/>
    <xf numFmtId="0" fontId="34" fillId="0" borderId="0" xfId="16" applyFont="1"/>
    <xf numFmtId="0" fontId="35" fillId="0" borderId="0" xfId="16" applyFont="1"/>
    <xf numFmtId="0" fontId="36" fillId="0" borderId="0" xfId="16" applyFont="1"/>
    <xf numFmtId="0" fontId="35" fillId="0" borderId="0" xfId="16" applyFont="1" applyAlignment="1">
      <alignment horizontal="center"/>
    </xf>
    <xf numFmtId="1" fontId="31" fillId="0" borderId="0" xfId="16" applyNumberFormat="1" applyFont="1" applyAlignment="1">
      <alignment horizontal="center"/>
    </xf>
    <xf numFmtId="49" fontId="4" fillId="26" borderId="98" xfId="16" applyNumberFormat="1" applyFont="1" applyFill="1" applyBorder="1" applyAlignment="1">
      <alignment vertical="top" wrapText="1"/>
    </xf>
    <xf numFmtId="0" fontId="3" fillId="0" borderId="67" xfId="0" applyFont="1" applyBorder="1"/>
    <xf numFmtId="49" fontId="4" fillId="26" borderId="54" xfId="16" applyNumberFormat="1" applyFont="1" applyFill="1" applyBorder="1" applyAlignment="1">
      <alignment vertical="top" wrapText="1"/>
    </xf>
    <xf numFmtId="0" fontId="3" fillId="0" borderId="6" xfId="16" applyFont="1" applyBorder="1"/>
    <xf numFmtId="0" fontId="32" fillId="0" borderId="54" xfId="16" applyFont="1" applyBorder="1"/>
    <xf numFmtId="0" fontId="32" fillId="0" borderId="12" xfId="16" applyFont="1" applyBorder="1"/>
    <xf numFmtId="49" fontId="35" fillId="26" borderId="4" xfId="16" applyNumberFormat="1" applyFont="1" applyFill="1" applyBorder="1" applyAlignment="1">
      <alignment vertical="top" wrapText="1"/>
    </xf>
    <xf numFmtId="49" fontId="4" fillId="26" borderId="98" xfId="16" applyNumberFormat="1" applyFont="1" applyFill="1" applyBorder="1" applyAlignment="1">
      <alignment horizontal="left" vertical="top" wrapText="1" indent="2"/>
    </xf>
    <xf numFmtId="49" fontId="4" fillId="26" borderId="54" xfId="16" applyNumberFormat="1" applyFont="1" applyFill="1" applyBorder="1" applyAlignment="1">
      <alignment horizontal="left" vertical="top" wrapText="1" indent="2"/>
    </xf>
    <xf numFmtId="10" fontId="4" fillId="0" borderId="113" xfId="17" applyNumberFormat="1" applyFont="1" applyBorder="1" applyAlignment="1">
      <alignment vertical="top" wrapText="1"/>
    </xf>
    <xf numFmtId="10" fontId="4" fillId="0" borderId="32" xfId="17" applyNumberFormat="1" applyFont="1" applyBorder="1" applyAlignment="1">
      <alignment vertical="top" wrapText="1"/>
    </xf>
    <xf numFmtId="10" fontId="4" fillId="0" borderId="77" xfId="17" applyNumberFormat="1" applyFont="1" applyBorder="1" applyAlignment="1">
      <alignment vertical="top" wrapText="1"/>
    </xf>
    <xf numFmtId="10" fontId="4" fillId="0" borderId="76" xfId="17" applyNumberFormat="1" applyFont="1" applyBorder="1" applyAlignment="1">
      <alignment vertical="top" wrapText="1"/>
    </xf>
    <xf numFmtId="49" fontId="4" fillId="26" borderId="130" xfId="16" applyNumberFormat="1" applyFont="1" applyFill="1" applyBorder="1" applyAlignment="1">
      <alignment horizontal="left" vertical="top" wrapText="1" indent="2"/>
    </xf>
    <xf numFmtId="49" fontId="4" fillId="26" borderId="87" xfId="16" applyNumberFormat="1" applyFont="1" applyFill="1" applyBorder="1" applyAlignment="1">
      <alignment vertical="top" wrapText="1"/>
    </xf>
    <xf numFmtId="49" fontId="4" fillId="0" borderId="98" xfId="16" applyNumberFormat="1" applyFont="1" applyBorder="1" applyAlignment="1">
      <alignment horizontal="left" vertical="top" wrapText="1" indent="2"/>
    </xf>
    <xf numFmtId="49" fontId="4" fillId="26" borderId="122" xfId="16" applyNumberFormat="1" applyFont="1" applyFill="1" applyBorder="1" applyAlignment="1">
      <alignment horizontal="left" vertical="top" wrapText="1" indent="2"/>
    </xf>
    <xf numFmtId="49" fontId="31" fillId="0" borderId="16" xfId="16" applyNumberFormat="1" applyFont="1" applyBorder="1" applyAlignment="1">
      <alignment horizontal="left" vertical="top" wrapText="1" indent="2"/>
    </xf>
    <xf numFmtId="9" fontId="31" fillId="0" borderId="116" xfId="16" applyNumberFormat="1" applyFont="1" applyBorder="1" applyAlignment="1">
      <alignment vertical="top" wrapText="1"/>
    </xf>
    <xf numFmtId="9" fontId="31" fillId="0" borderId="129" xfId="16" applyNumberFormat="1" applyFont="1" applyBorder="1" applyAlignment="1">
      <alignment vertical="top" wrapText="1"/>
    </xf>
    <xf numFmtId="9" fontId="31" fillId="0" borderId="15" xfId="16" applyNumberFormat="1" applyFont="1" applyBorder="1" applyAlignment="1">
      <alignment vertical="top" wrapText="1"/>
    </xf>
    <xf numFmtId="49" fontId="4" fillId="26" borderId="0" xfId="16" applyNumberFormat="1" applyFont="1" applyFill="1" applyAlignment="1">
      <alignment horizontal="right" vertical="top" wrapText="1"/>
    </xf>
    <xf numFmtId="3" fontId="31" fillId="0" borderId="4" xfId="16" applyNumberFormat="1" applyFont="1" applyBorder="1" applyAlignment="1">
      <alignment horizontal="left" indent="2"/>
    </xf>
    <xf numFmtId="1" fontId="4" fillId="0" borderId="0" xfId="16" applyNumberFormat="1" applyFont="1"/>
    <xf numFmtId="3" fontId="3" fillId="26" borderId="16" xfId="16" applyNumberFormat="1" applyFont="1" applyFill="1" applyBorder="1" applyAlignment="1">
      <alignment horizontal="left" indent="2"/>
    </xf>
    <xf numFmtId="10" fontId="4" fillId="0" borderId="54" xfId="16" applyNumberFormat="1" applyFont="1" applyBorder="1" applyAlignment="1">
      <alignment vertical="top" wrapText="1"/>
    </xf>
    <xf numFmtId="49" fontId="4" fillId="0" borderId="0" xfId="16" applyNumberFormat="1" applyFont="1" applyAlignment="1">
      <alignment vertical="top" wrapText="1"/>
    </xf>
    <xf numFmtId="1" fontId="4" fillId="0" borderId="32" xfId="16" applyNumberFormat="1" applyFont="1" applyBorder="1" applyAlignment="1">
      <alignment vertical="top" wrapText="1"/>
    </xf>
    <xf numFmtId="49" fontId="4" fillId="0" borderId="0" xfId="16" applyNumberFormat="1" applyFont="1" applyAlignment="1">
      <alignment horizontal="right" vertical="top" wrapText="1"/>
    </xf>
    <xf numFmtId="0" fontId="4" fillId="0" borderId="32" xfId="16" applyFont="1" applyBorder="1" applyAlignment="1">
      <alignment vertical="top" wrapText="1"/>
    </xf>
    <xf numFmtId="49" fontId="31" fillId="0" borderId="16" xfId="16" applyNumberFormat="1" applyFont="1" applyBorder="1" applyAlignment="1">
      <alignment horizontal="center"/>
    </xf>
    <xf numFmtId="17" fontId="31" fillId="0" borderId="16" xfId="16" applyNumberFormat="1" applyFont="1" applyBorder="1" applyAlignment="1">
      <alignment horizontal="center"/>
    </xf>
    <xf numFmtId="0" fontId="28" fillId="0" borderId="0" xfId="0" applyFont="1"/>
    <xf numFmtId="0" fontId="14" fillId="0" borderId="0" xfId="0" applyFont="1" applyAlignment="1">
      <alignment horizontal="right"/>
    </xf>
    <xf numFmtId="3" fontId="13" fillId="0" borderId="0" xfId="0" applyNumberFormat="1" applyFont="1"/>
    <xf numFmtId="37" fontId="13" fillId="0" borderId="3" xfId="0" applyNumberFormat="1" applyFont="1" applyBorder="1"/>
    <xf numFmtId="37" fontId="13" fillId="0" borderId="6" xfId="0" applyNumberFormat="1" applyFont="1" applyBorder="1"/>
    <xf numFmtId="40" fontId="13" fillId="0" borderId="6" xfId="0" applyNumberFormat="1" applyFont="1" applyBorder="1"/>
    <xf numFmtId="9" fontId="13" fillId="0" borderId="6" xfId="2" applyFont="1" applyBorder="1"/>
    <xf numFmtId="9" fontId="13" fillId="0" borderId="10" xfId="2" applyFont="1" applyBorder="1"/>
    <xf numFmtId="2" fontId="14" fillId="0" borderId="0" xfId="0" applyNumberFormat="1" applyFont="1" applyAlignment="1">
      <alignment horizontal="right"/>
    </xf>
    <xf numFmtId="0" fontId="12" fillId="11" borderId="18" xfId="0" applyFont="1" applyFill="1" applyBorder="1"/>
    <xf numFmtId="38" fontId="13" fillId="0" borderId="6" xfId="0" applyNumberFormat="1" applyFont="1" applyBorder="1"/>
    <xf numFmtId="0" fontId="39" fillId="0" borderId="0" xfId="0" applyFont="1"/>
    <xf numFmtId="0" fontId="40" fillId="0" borderId="20" xfId="0" applyFont="1" applyBorder="1"/>
    <xf numFmtId="0" fontId="40" fillId="0" borderId="18" xfId="0" applyFont="1" applyBorder="1"/>
    <xf numFmtId="0" fontId="40" fillId="0" borderId="17" xfId="0" applyFont="1" applyBorder="1"/>
    <xf numFmtId="0" fontId="39" fillId="0" borderId="6" xfId="0" applyFont="1" applyBorder="1"/>
    <xf numFmtId="0" fontId="39" fillId="0" borderId="5" xfId="0" applyFont="1" applyBorder="1"/>
    <xf numFmtId="0" fontId="40" fillId="28" borderId="20" xfId="0" applyFont="1" applyFill="1" applyBorder="1" applyAlignment="1">
      <alignment horizontal="right"/>
    </xf>
    <xf numFmtId="0" fontId="40" fillId="28" borderId="135" xfId="0" applyFont="1" applyFill="1" applyBorder="1" applyAlignment="1">
      <alignment horizontal="right"/>
    </xf>
    <xf numFmtId="0" fontId="40" fillId="28" borderId="18" xfId="0" applyFont="1" applyFill="1" applyBorder="1"/>
    <xf numFmtId="10" fontId="41" fillId="0" borderId="16" xfId="2" applyNumberFormat="1" applyFont="1" applyBorder="1" applyAlignment="1">
      <alignment horizontal="center"/>
    </xf>
    <xf numFmtId="0" fontId="40" fillId="0" borderId="17" xfId="0" applyFont="1" applyBorder="1" applyAlignment="1">
      <alignment horizontal="right"/>
    </xf>
    <xf numFmtId="0" fontId="39" fillId="0" borderId="15" xfId="0" applyFont="1" applyBorder="1"/>
    <xf numFmtId="0" fontId="39" fillId="0" borderId="10" xfId="0" applyFont="1" applyBorder="1"/>
    <xf numFmtId="0" fontId="40" fillId="0" borderId="9" xfId="0" applyFont="1" applyBorder="1"/>
    <xf numFmtId="0" fontId="40" fillId="0" borderId="8" xfId="0" applyFont="1" applyBorder="1"/>
    <xf numFmtId="0" fontId="39" fillId="0" borderId="7" xfId="0" applyFont="1" applyBorder="1"/>
    <xf numFmtId="0" fontId="39" fillId="0" borderId="21" xfId="0" applyFont="1" applyBorder="1" applyAlignment="1">
      <alignment horizontal="right"/>
    </xf>
    <xf numFmtId="0" fontId="39" fillId="0" borderId="13" xfId="0" applyFont="1" applyBorder="1"/>
    <xf numFmtId="10" fontId="39" fillId="0" borderId="6" xfId="0" applyNumberFormat="1" applyFont="1" applyBorder="1"/>
    <xf numFmtId="10" fontId="39" fillId="0" borderId="0" xfId="0" applyNumberFormat="1" applyFont="1"/>
    <xf numFmtId="0" fontId="39" fillId="0" borderId="6" xfId="0" applyFont="1" applyBorder="1" applyAlignment="1">
      <alignment horizontal="right"/>
    </xf>
    <xf numFmtId="0" fontId="40" fillId="0" borderId="16" xfId="0" applyFont="1" applyBorder="1"/>
    <xf numFmtId="0" fontId="40" fillId="0" borderId="20" xfId="0" applyFont="1" applyBorder="1" applyAlignment="1">
      <alignment horizontal="right"/>
    </xf>
    <xf numFmtId="0" fontId="40" fillId="0" borderId="6" xfId="0" applyFont="1" applyBorder="1" applyAlignment="1">
      <alignment horizontal="right"/>
    </xf>
    <xf numFmtId="0" fontId="40" fillId="0" borderId="0" xfId="0" applyFont="1"/>
    <xf numFmtId="0" fontId="40" fillId="0" borderId="5" xfId="0" applyFont="1" applyBorder="1"/>
    <xf numFmtId="0" fontId="40" fillId="0" borderId="10" xfId="0" applyFont="1" applyBorder="1"/>
    <xf numFmtId="10" fontId="39" fillId="0" borderId="20" xfId="0" applyNumberFormat="1" applyFont="1" applyBorder="1"/>
    <xf numFmtId="10" fontId="39" fillId="0" borderId="18" xfId="0" applyNumberFormat="1" applyFont="1" applyBorder="1"/>
    <xf numFmtId="10" fontId="40" fillId="0" borderId="18" xfId="0" applyNumberFormat="1" applyFont="1" applyBorder="1"/>
    <xf numFmtId="10" fontId="40" fillId="0" borderId="18" xfId="2" applyNumberFormat="1" applyFont="1" applyBorder="1"/>
    <xf numFmtId="10" fontId="43" fillId="0" borderId="0" xfId="0" applyNumberFormat="1" applyFont="1" applyAlignment="1">
      <alignment horizontal="center"/>
    </xf>
    <xf numFmtId="10" fontId="40" fillId="0" borderId="140" xfId="0" applyNumberFormat="1" applyFont="1" applyBorder="1" applyAlignment="1">
      <alignment horizontal="center"/>
    </xf>
    <xf numFmtId="10" fontId="40" fillId="0" borderId="142" xfId="0" applyNumberFormat="1" applyFont="1" applyBorder="1" applyAlignment="1">
      <alignment horizontal="center"/>
    </xf>
    <xf numFmtId="10" fontId="39" fillId="0" borderId="0" xfId="2" applyNumberFormat="1" applyFont="1"/>
    <xf numFmtId="10" fontId="39" fillId="0" borderId="0" xfId="0" applyNumberFormat="1" applyFont="1" applyAlignment="1">
      <alignment horizontal="right"/>
    </xf>
    <xf numFmtId="0" fontId="39" fillId="28" borderId="18" xfId="0" applyFont="1" applyFill="1" applyBorder="1"/>
    <xf numFmtId="0" fontId="39" fillId="28" borderId="144" xfId="0" applyFont="1" applyFill="1" applyBorder="1"/>
    <xf numFmtId="0" fontId="44" fillId="28" borderId="145" xfId="0" applyFont="1" applyFill="1" applyBorder="1"/>
    <xf numFmtId="3" fontId="39" fillId="0" borderId="0" xfId="0" applyNumberFormat="1" applyFont="1"/>
    <xf numFmtId="0" fontId="39" fillId="28" borderId="18" xfId="0" applyFont="1" applyFill="1" applyBorder="1" applyAlignment="1">
      <alignment horizontal="right"/>
    </xf>
    <xf numFmtId="0" fontId="39" fillId="0" borderId="0" xfId="0" applyFont="1" applyAlignment="1">
      <alignment horizontal="right"/>
    </xf>
    <xf numFmtId="17" fontId="39" fillId="0" borderId="0" xfId="0" applyNumberFormat="1" applyFont="1" applyAlignment="1">
      <alignment horizontal="right"/>
    </xf>
    <xf numFmtId="10" fontId="39" fillId="0" borderId="0" xfId="2" applyNumberFormat="1" applyFont="1" applyAlignment="1">
      <alignment horizontal="right"/>
    </xf>
    <xf numFmtId="0" fontId="39" fillId="0" borderId="9" xfId="0" applyFont="1" applyBorder="1"/>
    <xf numFmtId="1" fontId="39" fillId="0" borderId="0" xfId="0" applyNumberFormat="1" applyFont="1"/>
    <xf numFmtId="0" fontId="40" fillId="28" borderId="17" xfId="0" applyFont="1" applyFill="1" applyBorder="1"/>
    <xf numFmtId="0" fontId="40" fillId="28" borderId="0" xfId="0" applyFont="1" applyFill="1" applyAlignment="1">
      <alignment horizontal="right"/>
    </xf>
    <xf numFmtId="0" fontId="40" fillId="28" borderId="0" xfId="0" applyFont="1" applyFill="1"/>
    <xf numFmtId="0" fontId="39" fillId="0" borderId="8" xfId="0" applyFont="1" applyBorder="1"/>
    <xf numFmtId="3" fontId="39" fillId="0" borderId="6" xfId="0" applyNumberFormat="1" applyFont="1" applyBorder="1"/>
    <xf numFmtId="1" fontId="39" fillId="0" borderId="6" xfId="0" applyNumberFormat="1" applyFont="1" applyBorder="1"/>
    <xf numFmtId="3" fontId="39" fillId="0" borderId="0" xfId="0" applyNumberFormat="1" applyFont="1" applyAlignment="1">
      <alignment horizontal="right"/>
    </xf>
    <xf numFmtId="3" fontId="39" fillId="0" borderId="0" xfId="0" applyNumberFormat="1" applyFont="1" applyAlignment="1">
      <alignment horizontal="left"/>
    </xf>
    <xf numFmtId="4" fontId="39" fillId="0" borderId="0" xfId="0" applyNumberFormat="1" applyFont="1" applyAlignment="1">
      <alignment horizontal="left"/>
    </xf>
    <xf numFmtId="0" fontId="44" fillId="0" borderId="0" xfId="0" applyFont="1" applyAlignment="1">
      <alignment horizontal="left"/>
    </xf>
    <xf numFmtId="10" fontId="39" fillId="0" borderId="3" xfId="0" applyNumberFormat="1" applyFont="1" applyBorder="1"/>
    <xf numFmtId="10" fontId="39" fillId="0" borderId="6" xfId="2" applyNumberFormat="1" applyFont="1" applyBorder="1"/>
    <xf numFmtId="10" fontId="13" fillId="0" borderId="5" xfId="0" applyNumberFormat="1" applyFont="1" applyBorder="1"/>
    <xf numFmtId="0" fontId="28" fillId="0" borderId="0" xfId="0" applyFont="1" applyAlignment="1">
      <alignment horizontal="right"/>
    </xf>
    <xf numFmtId="10" fontId="20" fillId="0" borderId="13" xfId="0" applyNumberFormat="1" applyFont="1" applyBorder="1"/>
    <xf numFmtId="10" fontId="20" fillId="0" borderId="13" xfId="2" applyNumberFormat="1" applyFont="1" applyBorder="1"/>
    <xf numFmtId="0" fontId="20" fillId="0" borderId="13" xfId="0" applyFont="1" applyBorder="1"/>
    <xf numFmtId="2" fontId="20" fillId="0" borderId="13" xfId="0" applyNumberFormat="1" applyFont="1" applyBorder="1"/>
    <xf numFmtId="10" fontId="0" fillId="0" borderId="0" xfId="0" applyNumberFormat="1"/>
    <xf numFmtId="0" fontId="46" fillId="0" borderId="0" xfId="0" applyFont="1"/>
    <xf numFmtId="2" fontId="0" fillId="0" borderId="0" xfId="0" applyNumberFormat="1" applyAlignment="1">
      <alignment horizontal="left"/>
    </xf>
    <xf numFmtId="0" fontId="12" fillId="11" borderId="18" xfId="0" applyFont="1" applyFill="1" applyBorder="1" applyAlignment="1">
      <alignment horizontal="center"/>
    </xf>
    <xf numFmtId="0" fontId="0" fillId="14" borderId="0" xfId="0" applyFill="1"/>
    <xf numFmtId="0" fontId="20" fillId="14" borderId="0" xfId="0" applyFont="1" applyFill="1"/>
    <xf numFmtId="0" fontId="51" fillId="14" borderId="0" xfId="0" applyFont="1" applyFill="1"/>
    <xf numFmtId="0" fontId="25" fillId="14" borderId="0" xfId="0" applyFont="1" applyFill="1"/>
    <xf numFmtId="0" fontId="48" fillId="14" borderId="0" xfId="0" applyFont="1" applyFill="1"/>
    <xf numFmtId="0" fontId="20" fillId="14" borderId="0" xfId="0" applyFont="1" applyFill="1" applyAlignment="1">
      <alignment horizontal="center"/>
    </xf>
    <xf numFmtId="0" fontId="47" fillId="14" borderId="0" xfId="0" applyFont="1" applyFill="1"/>
    <xf numFmtId="0" fontId="24" fillId="14" borderId="0" xfId="0" applyFont="1" applyFill="1"/>
    <xf numFmtId="9" fontId="20" fillId="14" borderId="0" xfId="0" applyNumberFormat="1" applyFont="1" applyFill="1"/>
    <xf numFmtId="49" fontId="60" fillId="14" borderId="0" xfId="0" applyNumberFormat="1" applyFont="1" applyFill="1" applyAlignment="1">
      <alignment horizontal="left" indent="2"/>
    </xf>
    <xf numFmtId="0" fontId="60" fillId="14" borderId="0" xfId="0" applyFont="1" applyFill="1" applyAlignment="1">
      <alignment horizontal="left" indent="2"/>
    </xf>
    <xf numFmtId="9" fontId="58" fillId="14" borderId="0" xfId="0" applyNumberFormat="1" applyFont="1" applyFill="1"/>
    <xf numFmtId="0" fontId="61" fillId="14" borderId="0" xfId="0" applyFont="1" applyFill="1"/>
    <xf numFmtId="0" fontId="58" fillId="14" borderId="0" xfId="0" applyFont="1" applyFill="1"/>
    <xf numFmtId="49" fontId="0" fillId="14" borderId="0" xfId="0" applyNumberFormat="1" applyFill="1" applyAlignment="1">
      <alignment horizontal="left" indent="1"/>
    </xf>
    <xf numFmtId="0" fontId="0" fillId="14" borderId="0" xfId="0" applyFill="1" applyAlignment="1">
      <alignment horizontal="left" indent="1"/>
    </xf>
    <xf numFmtId="9" fontId="0" fillId="14" borderId="0" xfId="0" applyNumberFormat="1" applyFill="1"/>
    <xf numFmtId="0" fontId="65" fillId="14" borderId="0" xfId="0" applyFont="1" applyFill="1"/>
    <xf numFmtId="0" fontId="63" fillId="14" borderId="0" xfId="0" applyFont="1" applyFill="1"/>
    <xf numFmtId="0" fontId="69" fillId="14" borderId="0" xfId="0" applyFont="1" applyFill="1"/>
    <xf numFmtId="0" fontId="66" fillId="14" borderId="0" xfId="0" applyFont="1" applyFill="1"/>
    <xf numFmtId="0" fontId="49" fillId="14" borderId="0" xfId="0" applyFont="1" applyFill="1" applyAlignment="1">
      <alignment vertical="center" wrapText="1"/>
    </xf>
    <xf numFmtId="0" fontId="20" fillId="14" borderId="0" xfId="0" applyFont="1" applyFill="1" applyAlignment="1">
      <alignment vertical="center" wrapText="1"/>
    </xf>
    <xf numFmtId="0" fontId="50" fillId="14" borderId="0" xfId="0" applyFont="1" applyFill="1"/>
    <xf numFmtId="0" fontId="52" fillId="14" borderId="0" xfId="0" applyFont="1" applyFill="1"/>
    <xf numFmtId="49" fontId="53" fillId="14" borderId="0" xfId="0" applyNumberFormat="1" applyFont="1" applyFill="1"/>
    <xf numFmtId="0" fontId="53" fillId="14" borderId="0" xfId="0" applyFont="1" applyFill="1"/>
    <xf numFmtId="0" fontId="54" fillId="14" borderId="0" xfId="0" applyFont="1" applyFill="1"/>
    <xf numFmtId="49" fontId="55" fillId="14" borderId="0" xfId="0" applyNumberFormat="1" applyFont="1" applyFill="1"/>
    <xf numFmtId="0" fontId="55" fillId="14" borderId="0" xfId="0" applyFont="1" applyFill="1"/>
    <xf numFmtId="0" fontId="49" fillId="14" borderId="0" xfId="0" applyFont="1" applyFill="1"/>
    <xf numFmtId="0" fontId="57" fillId="14" borderId="0" xfId="0" applyFont="1" applyFill="1"/>
    <xf numFmtId="0" fontId="58" fillId="14" borderId="0" xfId="0" applyFont="1" applyFill="1" applyAlignment="1">
      <alignment horizontal="center"/>
    </xf>
    <xf numFmtId="0" fontId="59" fillId="14" borderId="0" xfId="0" applyFont="1" applyFill="1"/>
    <xf numFmtId="0" fontId="0" fillId="14" borderId="0" xfId="0" applyFill="1" applyAlignment="1">
      <alignment horizontal="center"/>
    </xf>
    <xf numFmtId="0" fontId="62" fillId="14" borderId="0" xfId="0" applyFont="1" applyFill="1"/>
    <xf numFmtId="0" fontId="63" fillId="14" borderId="0" xfId="0" applyFont="1" applyFill="1" applyAlignment="1">
      <alignment horizontal="center"/>
    </xf>
    <xf numFmtId="0" fontId="64" fillId="14" borderId="0" xfId="0" applyFont="1" applyFill="1"/>
    <xf numFmtId="49" fontId="63" fillId="14" borderId="0" xfId="0" applyNumberFormat="1" applyFont="1" applyFill="1" applyAlignment="1">
      <alignment horizontal="left"/>
    </xf>
    <xf numFmtId="0" fontId="63" fillId="14" borderId="0" xfId="0" applyFont="1" applyFill="1" applyAlignment="1">
      <alignment horizontal="left" indent="1"/>
    </xf>
    <xf numFmtId="9" fontId="63" fillId="14" borderId="0" xfId="0" applyNumberFormat="1" applyFont="1" applyFill="1"/>
    <xf numFmtId="9" fontId="62" fillId="14" borderId="0" xfId="0" applyNumberFormat="1" applyFont="1" applyFill="1"/>
    <xf numFmtId="0" fontId="66" fillId="14" borderId="0" xfId="0" applyFont="1" applyFill="1" applyAlignment="1">
      <alignment horizontal="center"/>
    </xf>
    <xf numFmtId="0" fontId="67" fillId="14" borderId="0" xfId="0" applyFont="1" applyFill="1"/>
    <xf numFmtId="49" fontId="66" fillId="14" borderId="0" xfId="0" applyNumberFormat="1" applyFont="1" applyFill="1" applyAlignment="1">
      <alignment horizontal="left"/>
    </xf>
    <xf numFmtId="0" fontId="66" fillId="14" borderId="0" xfId="0" applyFont="1" applyFill="1" applyAlignment="1">
      <alignment horizontal="left" indent="1"/>
    </xf>
    <xf numFmtId="9" fontId="66" fillId="14" borderId="0" xfId="0" applyNumberFormat="1" applyFont="1" applyFill="1"/>
    <xf numFmtId="0" fontId="63" fillId="14" borderId="0" xfId="0" applyFont="1" applyFill="1" applyAlignment="1">
      <alignment horizontal="left"/>
    </xf>
    <xf numFmtId="0" fontId="70" fillId="14" borderId="0" xfId="0" applyFont="1" applyFill="1"/>
    <xf numFmtId="0" fontId="56" fillId="14" borderId="0" xfId="0" applyFont="1" applyFill="1" applyAlignment="1">
      <alignment vertical="center"/>
    </xf>
    <xf numFmtId="17" fontId="51" fillId="14" borderId="0" xfId="0" quotePrefix="1" applyNumberFormat="1" applyFont="1" applyFill="1" applyAlignment="1">
      <alignment vertical="center"/>
    </xf>
    <xf numFmtId="0" fontId="51" fillId="14" borderId="0" xfId="0" applyFont="1" applyFill="1" applyAlignment="1">
      <alignment vertical="center"/>
    </xf>
    <xf numFmtId="10" fontId="71" fillId="14" borderId="0" xfId="2" applyNumberFormat="1" applyFont="1" applyFill="1"/>
    <xf numFmtId="3" fontId="58" fillId="14" borderId="0" xfId="0" quotePrefix="1" applyNumberFormat="1" applyFont="1" applyFill="1"/>
    <xf numFmtId="49" fontId="60" fillId="14" borderId="0" xfId="0" applyNumberFormat="1" applyFont="1" applyFill="1"/>
    <xf numFmtId="0" fontId="73" fillId="0" borderId="0" xfId="0" applyFont="1" applyAlignment="1">
      <alignment horizontal="left"/>
    </xf>
    <xf numFmtId="0" fontId="75" fillId="0" borderId="0" xfId="0" applyFont="1"/>
    <xf numFmtId="0" fontId="20" fillId="0" borderId="5" xfId="3" applyFont="1" applyBorder="1" applyAlignment="1">
      <alignment horizontal="left" vertical="center"/>
    </xf>
    <xf numFmtId="3" fontId="26" fillId="0" borderId="0" xfId="1" applyNumberFormat="1" applyFont="1" applyAlignment="1">
      <alignment horizontal="right" vertical="center"/>
    </xf>
    <xf numFmtId="3" fontId="26" fillId="0" borderId="6" xfId="1" applyNumberFormat="1" applyFont="1" applyBorder="1" applyAlignment="1">
      <alignment horizontal="right" vertical="center"/>
    </xf>
    <xf numFmtId="0" fontId="20" fillId="0" borderId="8" xfId="3" applyFont="1" applyBorder="1" applyAlignment="1">
      <alignment horizontal="left" vertical="center"/>
    </xf>
    <xf numFmtId="4" fontId="0" fillId="0" borderId="9" xfId="3" applyNumberFormat="1" applyFont="1" applyBorder="1" applyAlignment="1">
      <alignment horizontal="right" vertical="center"/>
    </xf>
    <xf numFmtId="0" fontId="0" fillId="0" borderId="6" xfId="0" applyBorder="1"/>
    <xf numFmtId="0" fontId="76" fillId="3" borderId="0" xfId="3" applyFont="1" applyFill="1" applyAlignment="1">
      <alignment horizontal="left" vertical="center"/>
    </xf>
    <xf numFmtId="0" fontId="76" fillId="2" borderId="0" xfId="3" applyFont="1" applyFill="1" applyAlignment="1">
      <alignment horizontal="center" vertical="center" wrapText="1"/>
    </xf>
    <xf numFmtId="0" fontId="76" fillId="4" borderId="0" xfId="3" applyFont="1" applyFill="1" applyAlignment="1">
      <alignment horizontal="left" vertical="center"/>
    </xf>
    <xf numFmtId="0" fontId="76" fillId="5" borderId="0" xfId="3" applyFont="1" applyFill="1" applyAlignment="1">
      <alignment horizontal="right" vertical="center"/>
    </xf>
    <xf numFmtId="0" fontId="20" fillId="6" borderId="0" xfId="3" applyFont="1" applyFill="1" applyAlignment="1">
      <alignment vertical="center"/>
    </xf>
    <xf numFmtId="14" fontId="73" fillId="5" borderId="0" xfId="3" applyNumberFormat="1" applyFont="1" applyFill="1" applyAlignment="1">
      <alignment horizontal="center" vertical="center"/>
    </xf>
    <xf numFmtId="0" fontId="76" fillId="0" borderId="9" xfId="3" applyFont="1" applyBorder="1" applyAlignment="1">
      <alignment vertical="top" wrapText="1"/>
    </xf>
    <xf numFmtId="0" fontId="76" fillId="9" borderId="9" xfId="3" applyFont="1" applyFill="1" applyBorder="1" applyAlignment="1">
      <alignment horizontal="center" vertical="top" wrapText="1"/>
    </xf>
    <xf numFmtId="0" fontId="76" fillId="2" borderId="0" xfId="3" applyFont="1" applyFill="1" applyAlignment="1">
      <alignment horizontal="left" vertical="center"/>
    </xf>
    <xf numFmtId="0" fontId="77" fillId="9" borderId="18" xfId="3" applyFont="1" applyFill="1" applyBorder="1" applyAlignment="1">
      <alignment horizontal="center" vertical="center" wrapText="1"/>
    </xf>
    <xf numFmtId="0" fontId="78" fillId="5" borderId="18" xfId="3" applyFont="1" applyFill="1" applyBorder="1" applyAlignment="1">
      <alignment vertical="center" wrapText="1"/>
    </xf>
    <xf numFmtId="0" fontId="78" fillId="5" borderId="18" xfId="3" applyFont="1" applyFill="1" applyBorder="1" applyAlignment="1">
      <alignment horizontal="center" vertical="center" wrapText="1"/>
    </xf>
    <xf numFmtId="0" fontId="27" fillId="5" borderId="17" xfId="3" applyFont="1" applyFill="1" applyBorder="1" applyAlignment="1">
      <alignment horizontal="center" vertical="center" wrapText="1"/>
    </xf>
    <xf numFmtId="49" fontId="76" fillId="5" borderId="16" xfId="3" applyNumberFormat="1" applyFont="1" applyFill="1" applyBorder="1" applyAlignment="1">
      <alignment horizontal="center" vertical="center" wrapText="1"/>
    </xf>
    <xf numFmtId="49" fontId="76" fillId="8" borderId="16" xfId="3" applyNumberFormat="1" applyFont="1" applyFill="1" applyBorder="1" applyAlignment="1">
      <alignment horizontal="center" vertical="center" wrapText="1"/>
    </xf>
    <xf numFmtId="0" fontId="0" fillId="0" borderId="5" xfId="3" applyFont="1" applyBorder="1" applyAlignment="1">
      <alignment horizontal="left" vertical="center" wrapText="1"/>
    </xf>
    <xf numFmtId="0" fontId="0" fillId="0" borderId="0" xfId="3" applyFont="1" applyAlignment="1">
      <alignment horizontal="center" vertical="center" wrapText="1"/>
    </xf>
    <xf numFmtId="0" fontId="78" fillId="5" borderId="17" xfId="3" applyFont="1" applyFill="1" applyBorder="1" applyAlignment="1">
      <alignment vertical="center" wrapText="1"/>
    </xf>
    <xf numFmtId="2" fontId="25" fillId="0" borderId="0" xfId="3" applyNumberFormat="1" applyFont="1" applyAlignment="1">
      <alignment horizontal="center" vertical="center" wrapText="1"/>
    </xf>
    <xf numFmtId="0" fontId="25" fillId="0" borderId="5" xfId="3" applyFont="1" applyBorder="1" applyAlignment="1">
      <alignment horizontal="left" vertical="center" wrapText="1"/>
    </xf>
    <xf numFmtId="49" fontId="20" fillId="5" borderId="16" xfId="3" applyNumberFormat="1" applyFont="1" applyFill="1" applyBorder="1" applyAlignment="1">
      <alignment horizontal="center" vertical="center" wrapText="1"/>
    </xf>
    <xf numFmtId="49" fontId="20" fillId="8" borderId="16" xfId="3" applyNumberFormat="1" applyFont="1" applyFill="1" applyBorder="1" applyAlignment="1">
      <alignment horizontal="center" vertical="center" wrapText="1"/>
    </xf>
    <xf numFmtId="0" fontId="80" fillId="0" borderId="5" xfId="3" applyFont="1" applyBorder="1" applyAlignment="1">
      <alignment horizontal="left" vertical="center" wrapText="1"/>
    </xf>
    <xf numFmtId="0" fontId="80" fillId="0" borderId="0" xfId="3" applyFont="1" applyAlignment="1">
      <alignment horizontal="center" vertical="center" wrapText="1"/>
    </xf>
    <xf numFmtId="0" fontId="80" fillId="0" borderId="6" xfId="3" applyFont="1" applyBorder="1" applyAlignment="1">
      <alignment horizontal="center" vertical="center" wrapText="1"/>
    </xf>
    <xf numFmtId="0" fontId="76" fillId="9" borderId="2" xfId="3" applyFont="1" applyFill="1" applyBorder="1" applyAlignment="1">
      <alignment horizontal="right" vertical="center" wrapText="1"/>
    </xf>
    <xf numFmtId="0" fontId="76" fillId="9" borderId="0" xfId="3" applyFont="1" applyFill="1" applyAlignment="1">
      <alignment horizontal="right" vertical="center" wrapText="1"/>
    </xf>
    <xf numFmtId="0" fontId="76" fillId="9" borderId="9" xfId="3" applyFont="1" applyFill="1" applyBorder="1" applyAlignment="1">
      <alignment horizontal="right" vertical="center" wrapText="1"/>
    </xf>
    <xf numFmtId="0" fontId="0" fillId="10" borderId="1" xfId="0" applyFill="1" applyBorder="1"/>
    <xf numFmtId="0" fontId="0" fillId="10" borderId="2" xfId="0" applyFill="1" applyBorder="1"/>
    <xf numFmtId="0" fontId="47" fillId="10" borderId="2" xfId="0" applyFont="1" applyFill="1" applyBorder="1"/>
    <xf numFmtId="0" fontId="0" fillId="0" borderId="17" xfId="0" applyBorder="1"/>
    <xf numFmtId="0" fontId="0" fillId="0" borderId="18" xfId="0" applyBorder="1"/>
    <xf numFmtId="0" fontId="24" fillId="0" borderId="17" xfId="0" applyFont="1" applyBorder="1"/>
    <xf numFmtId="0" fontId="0" fillId="0" borderId="20" xfId="0" applyBorder="1"/>
    <xf numFmtId="0" fontId="47" fillId="0" borderId="17" xfId="0" applyFont="1" applyBorder="1" applyAlignment="1">
      <alignment horizontal="center"/>
    </xf>
    <xf numFmtId="0" fontId="47" fillId="0" borderId="18" xfId="0" applyFont="1" applyBorder="1" applyAlignment="1">
      <alignment horizontal="center"/>
    </xf>
    <xf numFmtId="0" fontId="47" fillId="0" borderId="20" xfId="0" applyFont="1" applyBorder="1" applyAlignment="1">
      <alignment horizontal="center"/>
    </xf>
    <xf numFmtId="0" fontId="20" fillId="0" borderId="17" xfId="0" applyFont="1" applyBorder="1"/>
    <xf numFmtId="0" fontId="20" fillId="0" borderId="18" xfId="0" applyFont="1" applyBorder="1"/>
    <xf numFmtId="0" fontId="20" fillId="0" borderId="20" xfId="0" applyFont="1" applyBorder="1"/>
    <xf numFmtId="0" fontId="75" fillId="0" borderId="6" xfId="0" applyFont="1" applyBorder="1" applyAlignment="1">
      <alignment horizontal="right"/>
    </xf>
    <xf numFmtId="0" fontId="82" fillId="0" borderId="0" xfId="0" applyFont="1"/>
    <xf numFmtId="10" fontId="0" fillId="0" borderId="9" xfId="2" applyNumberFormat="1" applyFont="1" applyBorder="1"/>
    <xf numFmtId="0" fontId="20" fillId="0" borderId="44" xfId="0" applyFont="1" applyBorder="1"/>
    <xf numFmtId="0" fontId="30" fillId="0" borderId="0" xfId="0" applyFont="1"/>
    <xf numFmtId="0" fontId="30" fillId="0" borderId="4" xfId="0" applyFont="1" applyBorder="1"/>
    <xf numFmtId="0" fontId="30" fillId="0" borderId="7" xfId="0" applyFont="1" applyBorder="1"/>
    <xf numFmtId="0" fontId="58" fillId="0" borderId="0" xfId="0" applyFont="1" applyAlignment="1">
      <alignment horizontal="left" indent="2"/>
    </xf>
    <xf numFmtId="0" fontId="20" fillId="0" borderId="66" xfId="0" applyFont="1" applyBorder="1"/>
    <xf numFmtId="9" fontId="58" fillId="0" borderId="0" xfId="2" applyFont="1"/>
    <xf numFmtId="0" fontId="20" fillId="0" borderId="5" xfId="0" applyFont="1" applyBorder="1"/>
    <xf numFmtId="0" fontId="73" fillId="0" borderId="0" xfId="0" applyFont="1"/>
    <xf numFmtId="0" fontId="47" fillId="22" borderId="0" xfId="0" applyFont="1" applyFill="1"/>
    <xf numFmtId="0" fontId="20" fillId="0" borderId="1" xfId="0" applyFont="1" applyBorder="1"/>
    <xf numFmtId="0" fontId="0" fillId="0" borderId="2" xfId="0" applyBorder="1"/>
    <xf numFmtId="0" fontId="0" fillId="0" borderId="3" xfId="0" applyBorder="1"/>
    <xf numFmtId="37" fontId="0" fillId="0" borderId="0" xfId="1" applyNumberFormat="1" applyFont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0" fillId="28" borderId="17" xfId="0" applyFont="1" applyFill="1" applyBorder="1"/>
    <xf numFmtId="0" fontId="20" fillId="28" borderId="16" xfId="0" applyFont="1" applyFill="1" applyBorder="1" applyAlignment="1">
      <alignment horizontal="center"/>
    </xf>
    <xf numFmtId="0" fontId="83" fillId="0" borderId="0" xfId="0" applyFont="1" applyAlignment="1">
      <alignment horizontal="left" indent="2"/>
    </xf>
    <xf numFmtId="10" fontId="0" fillId="0" borderId="0" xfId="2" applyNumberFormat="1" applyFont="1" applyAlignment="1">
      <alignment horizontal="right"/>
    </xf>
    <xf numFmtId="9" fontId="0" fillId="0" borderId="0" xfId="2" applyFont="1" applyAlignment="1">
      <alignment horizontal="right"/>
    </xf>
    <xf numFmtId="9" fontId="0" fillId="0" borderId="0" xfId="2" applyFont="1"/>
    <xf numFmtId="0" fontId="0" fillId="0" borderId="7" xfId="0" applyBorder="1"/>
    <xf numFmtId="0" fontId="84" fillId="22" borderId="0" xfId="0" applyFont="1" applyFill="1"/>
    <xf numFmtId="0" fontId="20" fillId="0" borderId="3" xfId="0" applyFont="1" applyBorder="1"/>
    <xf numFmtId="0" fontId="20" fillId="0" borderId="76" xfId="0" applyFont="1" applyBorder="1" applyAlignment="1">
      <alignment horizontal="right"/>
    </xf>
    <xf numFmtId="9" fontId="26" fillId="19" borderId="66" xfId="2" applyFont="1" applyFill="1" applyBorder="1" applyAlignment="1">
      <alignment horizontal="center"/>
    </xf>
    <xf numFmtId="9" fontId="26" fillId="19" borderId="77" xfId="2" applyFont="1" applyFill="1" applyBorder="1" applyAlignment="1">
      <alignment horizontal="center"/>
    </xf>
    <xf numFmtId="0" fontId="20" fillId="20" borderId="0" xfId="0" applyFont="1" applyFill="1"/>
    <xf numFmtId="0" fontId="0" fillId="20" borderId="0" xfId="0" applyFill="1"/>
    <xf numFmtId="0" fontId="20" fillId="20" borderId="1" xfId="0" applyFont="1" applyFill="1" applyBorder="1"/>
    <xf numFmtId="0" fontId="0" fillId="20" borderId="2" xfId="0" applyFill="1" applyBorder="1"/>
    <xf numFmtId="38" fontId="0" fillId="20" borderId="2" xfId="0" applyNumberFormat="1" applyFill="1" applyBorder="1" applyAlignment="1">
      <alignment horizontal="center"/>
    </xf>
    <xf numFmtId="38" fontId="0" fillId="20" borderId="3" xfId="0" applyNumberFormat="1" applyFill="1" applyBorder="1" applyAlignment="1">
      <alignment horizontal="center"/>
    </xf>
    <xf numFmtId="38" fontId="0" fillId="0" borderId="0" xfId="0" applyNumberFormat="1" applyAlignment="1">
      <alignment horizontal="center"/>
    </xf>
    <xf numFmtId="0" fontId="20" fillId="20" borderId="5" xfId="0" applyFont="1" applyFill="1" applyBorder="1"/>
    <xf numFmtId="38" fontId="0" fillId="20" borderId="0" xfId="0" applyNumberFormat="1" applyFill="1" applyAlignment="1">
      <alignment horizontal="center"/>
    </xf>
    <xf numFmtId="38" fontId="0" fillId="20" borderId="6" xfId="0" applyNumberFormat="1" applyFill="1" applyBorder="1" applyAlignment="1">
      <alignment horizontal="center"/>
    </xf>
    <xf numFmtId="0" fontId="20" fillId="20" borderId="8" xfId="0" applyFont="1" applyFill="1" applyBorder="1"/>
    <xf numFmtId="0" fontId="0" fillId="20" borderId="9" xfId="0" applyFill="1" applyBorder="1"/>
    <xf numFmtId="38" fontId="0" fillId="20" borderId="9" xfId="0" applyNumberFormat="1" applyFill="1" applyBorder="1" applyAlignment="1">
      <alignment horizontal="center"/>
    </xf>
    <xf numFmtId="38" fontId="0" fillId="20" borderId="1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58" fillId="0" borderId="0" xfId="0" applyFont="1" applyAlignment="1">
      <alignment horizontal="right"/>
    </xf>
    <xf numFmtId="10" fontId="58" fillId="0" borderId="0" xfId="2" applyNumberFormat="1" applyFont="1"/>
    <xf numFmtId="0" fontId="20" fillId="17" borderId="0" xfId="0" applyFont="1" applyFill="1"/>
    <xf numFmtId="0" fontId="20" fillId="17" borderId="4" xfId="0" applyFont="1" applyFill="1" applyBorder="1" applyAlignment="1">
      <alignment horizontal="center"/>
    </xf>
    <xf numFmtId="0" fontId="20" fillId="0" borderId="0" xfId="0" applyFont="1" applyAlignment="1">
      <alignment horizontal="left" indent="1"/>
    </xf>
    <xf numFmtId="0" fontId="0" fillId="0" borderId="13" xfId="0" applyBorder="1" applyAlignment="1">
      <alignment horizontal="left" indent="2"/>
    </xf>
    <xf numFmtId="0" fontId="0" fillId="0" borderId="0" xfId="0" applyAlignment="1">
      <alignment horizontal="left" indent="2"/>
    </xf>
    <xf numFmtId="0" fontId="20" fillId="17" borderId="7" xfId="0" applyFont="1" applyFill="1" applyBorder="1" applyAlignment="1">
      <alignment horizontal="center"/>
    </xf>
    <xf numFmtId="10" fontId="58" fillId="0" borderId="7" xfId="2" applyNumberFormat="1" applyFont="1" applyBorder="1"/>
    <xf numFmtId="0" fontId="47" fillId="0" borderId="0" xfId="0" applyFont="1"/>
    <xf numFmtId="9" fontId="26" fillId="0" borderId="0" xfId="2" applyFont="1" applyAlignment="1">
      <alignment horizontal="center"/>
    </xf>
    <xf numFmtId="0" fontId="47" fillId="21" borderId="0" xfId="0" applyFont="1" applyFill="1"/>
    <xf numFmtId="0" fontId="0" fillId="17" borderId="0" xfId="0" applyFill="1"/>
    <xf numFmtId="0" fontId="11" fillId="0" borderId="20" xfId="0" applyFont="1" applyBorder="1" applyAlignment="1">
      <alignment horizontal="center"/>
    </xf>
    <xf numFmtId="10" fontId="26" fillId="12" borderId="88" xfId="2" applyNumberFormat="1" applyFont="1" applyFill="1" applyBorder="1" applyAlignment="1">
      <alignment horizontal="center"/>
    </xf>
    <xf numFmtId="0" fontId="26" fillId="12" borderId="49" xfId="0" applyFont="1" applyFill="1" applyBorder="1" applyAlignment="1">
      <alignment horizontal="center"/>
    </xf>
    <xf numFmtId="0" fontId="26" fillId="12" borderId="6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0" fontId="26" fillId="12" borderId="89" xfId="2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85" fillId="0" borderId="0" xfId="0" applyFont="1"/>
    <xf numFmtId="0" fontId="47" fillId="29" borderId="0" xfId="0" applyFont="1" applyFill="1"/>
    <xf numFmtId="0" fontId="48" fillId="29" borderId="0" xfId="0" applyFont="1" applyFill="1"/>
    <xf numFmtId="0" fontId="58" fillId="0" borderId="0" xfId="0" applyFont="1"/>
    <xf numFmtId="0" fontId="59" fillId="11" borderId="17" xfId="0" applyFont="1" applyFill="1" applyBorder="1"/>
    <xf numFmtId="0" fontId="58" fillId="11" borderId="18" xfId="0" applyFont="1" applyFill="1" applyBorder="1"/>
    <xf numFmtId="0" fontId="58" fillId="11" borderId="20" xfId="0" applyFont="1" applyFill="1" applyBorder="1"/>
    <xf numFmtId="0" fontId="59" fillId="0" borderId="13" xfId="0" applyFont="1" applyBorder="1"/>
    <xf numFmtId="0" fontId="59" fillId="0" borderId="13" xfId="0" applyFont="1" applyBorder="1" applyAlignment="1">
      <alignment horizontal="center"/>
    </xf>
    <xf numFmtId="0" fontId="86" fillId="0" borderId="1" xfId="0" applyFont="1" applyBorder="1" applyAlignment="1">
      <alignment horizontal="left" vertical="center"/>
    </xf>
    <xf numFmtId="0" fontId="58" fillId="0" borderId="2" xfId="0" applyFont="1" applyBorder="1" applyAlignment="1">
      <alignment horizontal="left" vertical="center"/>
    </xf>
    <xf numFmtId="0" fontId="58" fillId="0" borderId="2" xfId="0" applyFont="1" applyBorder="1"/>
    <xf numFmtId="0" fontId="86" fillId="0" borderId="2" xfId="0" applyFont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 wrapText="1"/>
    </xf>
    <xf numFmtId="9" fontId="87" fillId="12" borderId="0" xfId="2" applyFont="1" applyFill="1" applyAlignment="1">
      <alignment horizontal="center"/>
    </xf>
    <xf numFmtId="0" fontId="58" fillId="0" borderId="5" xfId="0" applyFont="1" applyBorder="1"/>
    <xf numFmtId="9" fontId="87" fillId="12" borderId="0" xfId="2" applyFont="1" applyFill="1"/>
    <xf numFmtId="9" fontId="58" fillId="0" borderId="0" xfId="0" applyNumberFormat="1" applyFont="1" applyAlignment="1">
      <alignment horizontal="center"/>
    </xf>
    <xf numFmtId="9" fontId="87" fillId="12" borderId="0" xfId="0" applyNumberFormat="1" applyFont="1" applyFill="1" applyAlignment="1">
      <alignment horizontal="center"/>
    </xf>
    <xf numFmtId="9" fontId="58" fillId="0" borderId="6" xfId="0" applyNumberFormat="1" applyFont="1" applyBorder="1" applyAlignment="1">
      <alignment horizontal="center"/>
    </xf>
    <xf numFmtId="0" fontId="58" fillId="0" borderId="13" xfId="0" applyFont="1" applyBorder="1"/>
    <xf numFmtId="9" fontId="87" fillId="12" borderId="13" xfId="2" applyFont="1" applyFill="1" applyBorder="1" applyAlignment="1">
      <alignment horizontal="center"/>
    </xf>
    <xf numFmtId="9" fontId="58" fillId="0" borderId="0" xfId="0" applyNumberFormat="1" applyFont="1"/>
    <xf numFmtId="0" fontId="59" fillId="0" borderId="0" xfId="0" applyFont="1"/>
    <xf numFmtId="9" fontId="59" fillId="0" borderId="0" xfId="0" applyNumberFormat="1" applyFont="1" applyAlignment="1">
      <alignment horizontal="center"/>
    </xf>
    <xf numFmtId="0" fontId="58" fillId="0" borderId="8" xfId="0" applyFont="1" applyBorder="1"/>
    <xf numFmtId="0" fontId="58" fillId="0" borderId="9" xfId="0" applyFont="1" applyBorder="1"/>
    <xf numFmtId="0" fontId="58" fillId="0" borderId="9" xfId="0" applyFont="1" applyBorder="1" applyAlignment="1">
      <alignment horizontal="right"/>
    </xf>
    <xf numFmtId="9" fontId="87" fillId="12" borderId="9" xfId="2" applyFont="1" applyFill="1" applyBorder="1"/>
    <xf numFmtId="9" fontId="58" fillId="0" borderId="9" xfId="0" applyNumberFormat="1" applyFont="1" applyBorder="1" applyAlignment="1">
      <alignment horizontal="center"/>
    </xf>
    <xf numFmtId="9" fontId="87" fillId="12" borderId="9" xfId="0" applyNumberFormat="1" applyFont="1" applyFill="1" applyBorder="1" applyAlignment="1">
      <alignment horizontal="center"/>
    </xf>
    <xf numFmtId="9" fontId="58" fillId="0" borderId="10" xfId="0" applyNumberFormat="1" applyFont="1" applyBorder="1" applyAlignment="1">
      <alignment horizontal="center"/>
    </xf>
    <xf numFmtId="0" fontId="88" fillId="0" borderId="0" xfId="0" applyFont="1" applyAlignment="1">
      <alignment horizontal="right"/>
    </xf>
    <xf numFmtId="0" fontId="59" fillId="0" borderId="0" xfId="0" applyFont="1" applyAlignment="1">
      <alignment horizontal="right"/>
    </xf>
    <xf numFmtId="17" fontId="58" fillId="0" borderId="0" xfId="0" applyNumberFormat="1" applyFont="1" applyAlignment="1">
      <alignment horizontal="center"/>
    </xf>
    <xf numFmtId="17" fontId="58" fillId="0" borderId="0" xfId="0" applyNumberFormat="1" applyFont="1"/>
    <xf numFmtId="0" fontId="59" fillId="0" borderId="66" xfId="0" applyFont="1" applyBorder="1"/>
    <xf numFmtId="0" fontId="58" fillId="0" borderId="66" xfId="0" applyFont="1" applyBorder="1"/>
    <xf numFmtId="0" fontId="59" fillId="11" borderId="0" xfId="0" applyFont="1" applyFill="1"/>
    <xf numFmtId="9" fontId="59" fillId="11" borderId="0" xfId="2" applyFont="1" applyFill="1"/>
    <xf numFmtId="0" fontId="58" fillId="11" borderId="0" xfId="0" applyFont="1" applyFill="1"/>
    <xf numFmtId="0" fontId="58" fillId="0" borderId="38" xfId="0" applyFont="1" applyBorder="1"/>
    <xf numFmtId="9" fontId="58" fillId="0" borderId="38" xfId="2" applyFont="1" applyBorder="1"/>
    <xf numFmtId="9" fontId="59" fillId="0" borderId="0" xfId="0" applyNumberFormat="1" applyFont="1"/>
    <xf numFmtId="0" fontId="59" fillId="11" borderId="13" xfId="0" applyFont="1" applyFill="1" applyBorder="1"/>
    <xf numFmtId="9" fontId="59" fillId="11" borderId="13" xfId="0" applyNumberFormat="1" applyFont="1" applyFill="1" applyBorder="1"/>
    <xf numFmtId="0" fontId="58" fillId="11" borderId="13" xfId="0" applyFont="1" applyFill="1" applyBorder="1"/>
    <xf numFmtId="0" fontId="88" fillId="0" borderId="0" xfId="0" applyFont="1"/>
    <xf numFmtId="0" fontId="59" fillId="0" borderId="1" xfId="0" applyFont="1" applyBorder="1"/>
    <xf numFmtId="10" fontId="59" fillId="0" borderId="3" xfId="2" applyNumberFormat="1" applyFont="1" applyBorder="1"/>
    <xf numFmtId="0" fontId="59" fillId="0" borderId="5" xfId="0" applyFont="1" applyBorder="1"/>
    <xf numFmtId="0" fontId="59" fillId="0" borderId="8" xfId="0" applyFont="1" applyBorder="1"/>
    <xf numFmtId="0" fontId="58" fillId="0" borderId="1" xfId="0" applyFont="1" applyBorder="1"/>
    <xf numFmtId="0" fontId="58" fillId="0" borderId="3" xfId="0" applyFont="1" applyBorder="1"/>
    <xf numFmtId="0" fontId="58" fillId="0" borderId="6" xfId="0" applyFont="1" applyBorder="1"/>
    <xf numFmtId="0" fontId="59" fillId="0" borderId="6" xfId="0" applyFont="1" applyBorder="1"/>
    <xf numFmtId="10" fontId="59" fillId="0" borderId="6" xfId="2" applyNumberFormat="1" applyFont="1" applyBorder="1"/>
    <xf numFmtId="0" fontId="89" fillId="0" borderId="17" xfId="0" applyFont="1" applyBorder="1"/>
    <xf numFmtId="0" fontId="88" fillId="0" borderId="0" xfId="0" applyFont="1" applyAlignment="1">
      <alignment horizontal="center"/>
    </xf>
    <xf numFmtId="9" fontId="58" fillId="0" borderId="0" xfId="2" applyFont="1" applyAlignment="1">
      <alignment horizontal="center"/>
    </xf>
    <xf numFmtId="0" fontId="90" fillId="0" borderId="0" xfId="0" applyFont="1" applyAlignment="1">
      <alignment horizontal="right"/>
    </xf>
    <xf numFmtId="0" fontId="58" fillId="0" borderId="78" xfId="0" applyFont="1" applyBorder="1"/>
    <xf numFmtId="38" fontId="58" fillId="0" borderId="0" xfId="0" applyNumberFormat="1" applyFont="1"/>
    <xf numFmtId="0" fontId="88" fillId="0" borderId="71" xfId="0" applyFont="1" applyBorder="1"/>
    <xf numFmtId="0" fontId="58" fillId="0" borderId="72" xfId="0" applyFont="1" applyBorder="1"/>
    <xf numFmtId="10" fontId="59" fillId="0" borderId="0" xfId="0" applyNumberFormat="1" applyFont="1" applyAlignment="1">
      <alignment horizontal="center"/>
    </xf>
    <xf numFmtId="0" fontId="58" fillId="0" borderId="63" xfId="0" applyFont="1" applyBorder="1"/>
    <xf numFmtId="0" fontId="58" fillId="0" borderId="74" xfId="0" applyFont="1" applyBorder="1"/>
    <xf numFmtId="0" fontId="58" fillId="0" borderId="75" xfId="0" applyFont="1" applyBorder="1"/>
    <xf numFmtId="0" fontId="58" fillId="0" borderId="13" xfId="0" applyFont="1" applyBorder="1" applyAlignment="1">
      <alignment horizontal="left"/>
    </xf>
    <xf numFmtId="0" fontId="58" fillId="0" borderId="0" xfId="0" applyFont="1" applyAlignment="1">
      <alignment horizontal="left"/>
    </xf>
    <xf numFmtId="0" fontId="30" fillId="0" borderId="15" xfId="0" applyFont="1" applyBorder="1"/>
    <xf numFmtId="0" fontId="30" fillId="0" borderId="4" xfId="0" applyFont="1" applyBorder="1" applyAlignment="1">
      <alignment horizontal="right"/>
    </xf>
    <xf numFmtId="0" fontId="30" fillId="0" borderId="15" xfId="0" applyFont="1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3" fontId="0" fillId="0" borderId="38" xfId="0" applyNumberFormat="1" applyBorder="1"/>
    <xf numFmtId="3" fontId="0" fillId="15" borderId="0" xfId="0" applyNumberFormat="1" applyFill="1" applyAlignment="1">
      <alignment horizontal="right"/>
    </xf>
    <xf numFmtId="3" fontId="0" fillId="15" borderId="0" xfId="0" applyNumberFormat="1" applyFill="1"/>
    <xf numFmtId="3" fontId="0" fillId="0" borderId="0" xfId="0" applyNumberFormat="1" applyAlignment="1">
      <alignment horizontal="right"/>
    </xf>
    <xf numFmtId="3" fontId="20" fillId="0" borderId="2" xfId="0" applyNumberFormat="1" applyFont="1" applyBorder="1"/>
    <xf numFmtId="3" fontId="20" fillId="0" borderId="3" xfId="0" applyNumberFormat="1" applyFont="1" applyBorder="1"/>
    <xf numFmtId="0" fontId="20" fillId="0" borderId="6" xfId="0" applyFont="1" applyBorder="1"/>
    <xf numFmtId="10" fontId="0" fillId="0" borderId="6" xfId="2" applyNumberFormat="1" applyFont="1" applyBorder="1"/>
    <xf numFmtId="0" fontId="20" fillId="0" borderId="43" xfId="0" applyFont="1" applyBorder="1"/>
    <xf numFmtId="0" fontId="20" fillId="0" borderId="45" xfId="0" applyFont="1" applyBorder="1"/>
    <xf numFmtId="3" fontId="0" fillId="0" borderId="6" xfId="0" applyNumberFormat="1" applyBorder="1"/>
    <xf numFmtId="0" fontId="0" fillId="15" borderId="5" xfId="0" applyFill="1" applyBorder="1"/>
    <xf numFmtId="3" fontId="0" fillId="15" borderId="6" xfId="0" applyNumberFormat="1" applyFill="1" applyBorder="1"/>
    <xf numFmtId="3" fontId="0" fillId="0" borderId="9" xfId="0" applyNumberFormat="1" applyBorder="1"/>
    <xf numFmtId="3" fontId="0" fillId="0" borderId="10" xfId="0" applyNumberFormat="1" applyBorder="1"/>
    <xf numFmtId="0" fontId="0" fillId="0" borderId="37" xfId="0" applyBorder="1" applyAlignment="1">
      <alignment horizontal="right"/>
    </xf>
    <xf numFmtId="3" fontId="0" fillId="0" borderId="39" xfId="0" applyNumberFormat="1" applyBorder="1"/>
    <xf numFmtId="0" fontId="0" fillId="0" borderId="5" xfId="0" applyBorder="1" applyAlignment="1">
      <alignment horizontal="right"/>
    </xf>
    <xf numFmtId="0" fontId="0" fillId="15" borderId="5" xfId="0" applyFill="1" applyBorder="1" applyAlignment="1">
      <alignment horizontal="right"/>
    </xf>
    <xf numFmtId="0" fontId="0" fillId="0" borderId="8" xfId="0" applyBorder="1" applyAlignment="1">
      <alignment horizontal="right"/>
    </xf>
    <xf numFmtId="3" fontId="0" fillId="0" borderId="9" xfId="0" applyNumberFormat="1" applyBorder="1" applyAlignment="1">
      <alignment horizontal="right"/>
    </xf>
    <xf numFmtId="0" fontId="0" fillId="0" borderId="123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57" xfId="0" applyBorder="1" applyAlignment="1">
      <alignment horizontal="center"/>
    </xf>
    <xf numFmtId="10" fontId="0" fillId="0" borderId="10" xfId="2" applyNumberFormat="1" applyFont="1" applyBorder="1"/>
    <xf numFmtId="0" fontId="28" fillId="0" borderId="5" xfId="0" applyFont="1" applyBorder="1"/>
    <xf numFmtId="0" fontId="25" fillId="0" borderId="0" xfId="0" applyFont="1" applyAlignment="1">
      <alignment horizontal="right"/>
    </xf>
    <xf numFmtId="0" fontId="91" fillId="0" borderId="0" xfId="0" applyFont="1"/>
    <xf numFmtId="0" fontId="73" fillId="0" borderId="0" xfId="0" applyFont="1" applyAlignment="1">
      <alignment horizontal="right"/>
    </xf>
    <xf numFmtId="10" fontId="1" fillId="0" borderId="0" xfId="2" applyNumberFormat="1"/>
    <xf numFmtId="0" fontId="20" fillId="0" borderId="0" xfId="0" applyFont="1" applyAlignment="1">
      <alignment horizontal="left" indent="2"/>
    </xf>
    <xf numFmtId="0" fontId="0" fillId="0" borderId="66" xfId="0" applyBorder="1"/>
    <xf numFmtId="0" fontId="20" fillId="0" borderId="61" xfId="0" applyFont="1" applyBorder="1"/>
    <xf numFmtId="0" fontId="0" fillId="0" borderId="61" xfId="0" applyBorder="1"/>
    <xf numFmtId="10" fontId="26" fillId="12" borderId="0" xfId="2" applyNumberFormat="1" applyFont="1" applyFill="1"/>
    <xf numFmtId="0" fontId="2" fillId="5" borderId="17" xfId="0" applyFont="1" applyFill="1" applyBorder="1"/>
    <xf numFmtId="0" fontId="2" fillId="5" borderId="18" xfId="0" applyFont="1" applyFill="1" applyBorder="1"/>
    <xf numFmtId="0" fontId="92" fillId="0" borderId="0" xfId="0" applyFont="1"/>
    <xf numFmtId="0" fontId="26" fillId="0" borderId="5" xfId="3" applyFont="1" applyBorder="1" applyAlignment="1">
      <alignment horizontal="left" vertical="center" wrapText="1"/>
    </xf>
    <xf numFmtId="0" fontId="26" fillId="0" borderId="0" xfId="3" applyFont="1" applyAlignment="1">
      <alignment horizontal="center" vertical="center" wrapText="1"/>
    </xf>
    <xf numFmtId="0" fontId="26" fillId="0" borderId="6" xfId="3" applyFont="1" applyBorder="1" applyAlignment="1">
      <alignment horizontal="center" vertical="center" wrapText="1"/>
    </xf>
    <xf numFmtId="0" fontId="12" fillId="0" borderId="94" xfId="0" applyFont="1" applyBorder="1"/>
    <xf numFmtId="0" fontId="13" fillId="0" borderId="78" xfId="0" applyFont="1" applyBorder="1"/>
    <xf numFmtId="0" fontId="96" fillId="0" borderId="0" xfId="0" applyFont="1"/>
    <xf numFmtId="0" fontId="97" fillId="0" borderId="0" xfId="13" applyFont="1"/>
    <xf numFmtId="0" fontId="98" fillId="0" borderId="0" xfId="13" applyFont="1"/>
    <xf numFmtId="0" fontId="99" fillId="22" borderId="0" xfId="0" applyFont="1" applyFill="1"/>
    <xf numFmtId="0" fontId="18" fillId="22" borderId="0" xfId="0" applyFont="1" applyFill="1"/>
    <xf numFmtId="0" fontId="12" fillId="5" borderId="17" xfId="0" applyFont="1" applyFill="1" applyBorder="1"/>
    <xf numFmtId="0" fontId="12" fillId="5" borderId="20" xfId="0" applyFont="1" applyFill="1" applyBorder="1"/>
    <xf numFmtId="0" fontId="15" fillId="12" borderId="53" xfId="0" applyFont="1" applyFill="1" applyBorder="1" applyAlignment="1">
      <alignment horizontal="right"/>
    </xf>
    <xf numFmtId="0" fontId="12" fillId="0" borderId="44" xfId="0" applyFont="1" applyBorder="1"/>
    <xf numFmtId="0" fontId="15" fillId="12" borderId="45" xfId="0" applyFont="1" applyFill="1" applyBorder="1" applyAlignment="1">
      <alignment horizontal="right"/>
    </xf>
    <xf numFmtId="0" fontId="15" fillId="12" borderId="28" xfId="0" applyFont="1" applyFill="1" applyBorder="1" applyAlignment="1">
      <alignment horizontal="right"/>
    </xf>
    <xf numFmtId="0" fontId="2" fillId="0" borderId="40" xfId="0" applyFont="1" applyBorder="1"/>
    <xf numFmtId="10" fontId="3" fillId="0" borderId="44" xfId="2" applyNumberFormat="1" applyFont="1" applyBorder="1"/>
    <xf numFmtId="10" fontId="3" fillId="0" borderId="45" xfId="2" applyNumberFormat="1" applyFont="1" applyBorder="1"/>
    <xf numFmtId="0" fontId="2" fillId="0" borderId="46" xfId="0" applyFont="1" applyBorder="1"/>
    <xf numFmtId="10" fontId="3" fillId="0" borderId="8" xfId="2" applyNumberFormat="1" applyFont="1" applyBorder="1"/>
    <xf numFmtId="10" fontId="3" fillId="0" borderId="10" xfId="2" applyNumberFormat="1" applyFont="1" applyBorder="1"/>
    <xf numFmtId="0" fontId="15" fillId="12" borderId="29" xfId="0" applyFont="1" applyFill="1" applyBorder="1"/>
    <xf numFmtId="0" fontId="2" fillId="5" borderId="58" xfId="0" applyFont="1" applyFill="1" applyBorder="1" applyAlignment="1">
      <alignment horizontal="right"/>
    </xf>
    <xf numFmtId="0" fontId="15" fillId="12" borderId="32" xfId="0" applyFont="1" applyFill="1" applyBorder="1" applyAlignment="1">
      <alignment horizontal="right"/>
    </xf>
    <xf numFmtId="0" fontId="15" fillId="12" borderId="55" xfId="0" applyFont="1" applyFill="1" applyBorder="1"/>
    <xf numFmtId="0" fontId="15" fillId="12" borderId="26" xfId="0" applyFont="1" applyFill="1" applyBorder="1" applyAlignment="1">
      <alignment horizontal="right"/>
    </xf>
    <xf numFmtId="0" fontId="2" fillId="0" borderId="60" xfId="0" applyFont="1" applyBorder="1"/>
    <xf numFmtId="0" fontId="15" fillId="12" borderId="29" xfId="0" applyFont="1" applyFill="1" applyBorder="1" applyAlignment="1">
      <alignment horizontal="right"/>
    </xf>
    <xf numFmtId="0" fontId="2" fillId="5" borderId="49" xfId="0" applyFont="1" applyFill="1" applyBorder="1" applyAlignment="1">
      <alignment horizontal="right"/>
    </xf>
    <xf numFmtId="0" fontId="15" fillId="12" borderId="55" xfId="0" applyFont="1" applyFill="1" applyBorder="1" applyAlignment="1">
      <alignment horizontal="right"/>
    </xf>
    <xf numFmtId="0" fontId="12" fillId="0" borderId="154" xfId="0" applyFont="1" applyBorder="1"/>
    <xf numFmtId="0" fontId="15" fillId="12" borderId="70" xfId="0" applyFont="1" applyFill="1" applyBorder="1" applyAlignment="1">
      <alignment horizontal="right"/>
    </xf>
    <xf numFmtId="0" fontId="13" fillId="0" borderId="155" xfId="0" applyFont="1" applyBorder="1"/>
    <xf numFmtId="0" fontId="13" fillId="0" borderId="149" xfId="0" applyFont="1" applyBorder="1"/>
    <xf numFmtId="2" fontId="13" fillId="0" borderId="6" xfId="0" applyNumberFormat="1" applyFont="1" applyBorder="1"/>
    <xf numFmtId="0" fontId="12" fillId="0" borderId="17" xfId="0" applyFont="1" applyBorder="1"/>
    <xf numFmtId="0" fontId="15" fillId="12" borderId="33" xfId="0" applyFont="1" applyFill="1" applyBorder="1" applyAlignment="1">
      <alignment horizontal="right"/>
    </xf>
    <xf numFmtId="1" fontId="13" fillId="0" borderId="0" xfId="0" applyNumberFormat="1" applyFont="1"/>
    <xf numFmtId="0" fontId="13" fillId="0" borderId="150" xfId="0" applyFont="1" applyBorder="1"/>
    <xf numFmtId="0" fontId="13" fillId="0" borderId="156" xfId="0" applyFont="1" applyBorder="1"/>
    <xf numFmtId="0" fontId="12" fillId="0" borderId="158" xfId="0" applyFont="1" applyBorder="1"/>
    <xf numFmtId="0" fontId="15" fillId="12" borderId="159" xfId="0" applyFont="1" applyFill="1" applyBorder="1" applyAlignment="1">
      <alignment horizontal="right"/>
    </xf>
    <xf numFmtId="0" fontId="13" fillId="0" borderId="160" xfId="0" applyFont="1" applyBorder="1"/>
    <xf numFmtId="0" fontId="12" fillId="0" borderId="161" xfId="0" applyFont="1" applyBorder="1"/>
    <xf numFmtId="0" fontId="15" fillId="12" borderId="162" xfId="0" applyFont="1" applyFill="1" applyBorder="1" applyAlignment="1">
      <alignment horizontal="right"/>
    </xf>
    <xf numFmtId="2" fontId="13" fillId="0" borderId="10" xfId="0" applyNumberFormat="1" applyFont="1" applyBorder="1"/>
    <xf numFmtId="0" fontId="92" fillId="0" borderId="149" xfId="0" applyFont="1" applyBorder="1"/>
    <xf numFmtId="2" fontId="92" fillId="0" borderId="0" xfId="0" applyNumberFormat="1" applyFont="1"/>
    <xf numFmtId="0" fontId="12" fillId="0" borderId="8" xfId="0" applyFont="1" applyBorder="1"/>
    <xf numFmtId="2" fontId="13" fillId="0" borderId="0" xfId="0" applyNumberFormat="1" applyFont="1"/>
    <xf numFmtId="0" fontId="3" fillId="0" borderId="12" xfId="0" applyFont="1" applyBorder="1"/>
    <xf numFmtId="10" fontId="16" fillId="0" borderId="6" xfId="2" applyNumberFormat="1" applyFont="1" applyBorder="1" applyAlignment="1">
      <alignment horizontal="right"/>
    </xf>
    <xf numFmtId="0" fontId="13" fillId="0" borderId="151" xfId="0" applyFont="1" applyBorder="1" applyAlignment="1">
      <alignment horizontal="right"/>
    </xf>
    <xf numFmtId="0" fontId="13" fillId="0" borderId="156" xfId="0" applyFont="1" applyBorder="1" applyAlignment="1">
      <alignment horizontal="left"/>
    </xf>
    <xf numFmtId="0" fontId="12" fillId="0" borderId="5" xfId="0" applyFont="1" applyBorder="1"/>
    <xf numFmtId="0" fontId="15" fillId="12" borderId="52" xfId="0" applyFont="1" applyFill="1" applyBorder="1" applyAlignment="1">
      <alignment horizontal="right"/>
    </xf>
    <xf numFmtId="3" fontId="13" fillId="0" borderId="6" xfId="0" applyNumberFormat="1" applyFont="1" applyBorder="1"/>
    <xf numFmtId="0" fontId="13" fillId="0" borderId="12" xfId="0" applyFont="1" applyBorder="1"/>
    <xf numFmtId="38" fontId="13" fillId="0" borderId="13" xfId="0" applyNumberFormat="1" applyFont="1" applyBorder="1"/>
    <xf numFmtId="4" fontId="13" fillId="0" borderId="21" xfId="0" applyNumberFormat="1" applyFont="1" applyBorder="1"/>
    <xf numFmtId="3" fontId="92" fillId="0" borderId="0" xfId="0" applyNumberFormat="1" applyFont="1" applyAlignment="1">
      <alignment horizontal="left"/>
    </xf>
    <xf numFmtId="0" fontId="2" fillId="0" borderId="37" xfId="0" applyFont="1" applyBorder="1"/>
    <xf numFmtId="0" fontId="13" fillId="12" borderId="1" xfId="0" applyFont="1" applyFill="1" applyBorder="1"/>
    <xf numFmtId="0" fontId="13" fillId="12" borderId="2" xfId="0" applyFont="1" applyFill="1" applyBorder="1"/>
    <xf numFmtId="0" fontId="13" fillId="12" borderId="3" xfId="0" applyFont="1" applyFill="1" applyBorder="1"/>
    <xf numFmtId="0" fontId="10" fillId="12" borderId="69" xfId="0" applyFont="1" applyFill="1" applyBorder="1"/>
    <xf numFmtId="0" fontId="13" fillId="12" borderId="5" xfId="0" applyFont="1" applyFill="1" applyBorder="1"/>
    <xf numFmtId="0" fontId="13" fillId="12" borderId="0" xfId="0" applyFont="1" applyFill="1"/>
    <xf numFmtId="0" fontId="13" fillId="12" borderId="6" xfId="0" applyFont="1" applyFill="1" applyBorder="1"/>
    <xf numFmtId="10" fontId="10" fillId="12" borderId="29" xfId="2" applyNumberFormat="1" applyFont="1" applyFill="1" applyBorder="1"/>
    <xf numFmtId="0" fontId="13" fillId="12" borderId="8" xfId="0" applyFont="1" applyFill="1" applyBorder="1"/>
    <xf numFmtId="0" fontId="13" fillId="12" borderId="9" xfId="0" applyFont="1" applyFill="1" applyBorder="1"/>
    <xf numFmtId="0" fontId="13" fillId="12" borderId="10" xfId="0" applyFont="1" applyFill="1" applyBorder="1"/>
    <xf numFmtId="10" fontId="10" fillId="12" borderId="29" xfId="2" applyNumberFormat="1" applyFont="1" applyFill="1" applyBorder="1" applyAlignment="1">
      <alignment horizontal="right"/>
    </xf>
    <xf numFmtId="0" fontId="2" fillId="8" borderId="17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10" fontId="10" fillId="12" borderId="68" xfId="2" applyNumberFormat="1" applyFont="1" applyFill="1" applyBorder="1"/>
    <xf numFmtId="0" fontId="3" fillId="0" borderId="4" xfId="0" applyFont="1" applyBorder="1"/>
    <xf numFmtId="0" fontId="3" fillId="0" borderId="2" xfId="0" applyFont="1" applyBorder="1"/>
    <xf numFmtId="0" fontId="10" fillId="12" borderId="36" xfId="0" applyFont="1" applyFill="1" applyBorder="1" applyAlignment="1">
      <alignment horizontal="center"/>
    </xf>
    <xf numFmtId="0" fontId="10" fillId="12" borderId="73" xfId="0" applyFont="1" applyFill="1" applyBorder="1" applyAlignment="1">
      <alignment horizontal="center"/>
    </xf>
    <xf numFmtId="0" fontId="10" fillId="12" borderId="49" xfId="0" applyFont="1" applyFill="1" applyBorder="1" applyAlignment="1">
      <alignment horizontal="center"/>
    </xf>
    <xf numFmtId="0" fontId="2" fillId="0" borderId="65" xfId="0" applyFont="1" applyBorder="1"/>
    <xf numFmtId="0" fontId="2" fillId="8" borderId="4" xfId="0" applyFont="1" applyFill="1" applyBorder="1" applyAlignment="1">
      <alignment horizontal="center"/>
    </xf>
    <xf numFmtId="0" fontId="3" fillId="0" borderId="1" xfId="0" quotePrefix="1" applyFont="1" applyBorder="1"/>
    <xf numFmtId="0" fontId="2" fillId="0" borderId="12" xfId="0" applyFont="1" applyBorder="1"/>
    <xf numFmtId="0" fontId="10" fillId="12" borderId="126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12" borderId="70" xfId="0" applyFont="1" applyFill="1" applyBorder="1" applyAlignment="1">
      <alignment horizontal="center"/>
    </xf>
    <xf numFmtId="0" fontId="10" fillId="12" borderId="33" xfId="0" applyFont="1" applyFill="1" applyBorder="1"/>
    <xf numFmtId="10" fontId="10" fillId="12" borderId="54" xfId="2" applyNumberFormat="1" applyFont="1" applyFill="1" applyBorder="1" applyAlignment="1">
      <alignment horizontal="center"/>
    </xf>
    <xf numFmtId="10" fontId="10" fillId="12" borderId="28" xfId="2" applyNumberFormat="1" applyFont="1" applyFill="1" applyBorder="1"/>
    <xf numFmtId="10" fontId="10" fillId="12" borderId="22" xfId="2" applyNumberFormat="1" applyFont="1" applyFill="1" applyBorder="1"/>
    <xf numFmtId="3" fontId="3" fillId="0" borderId="6" xfId="1" applyNumberFormat="1" applyFont="1" applyBorder="1" applyAlignment="1">
      <alignment horizontal="center"/>
    </xf>
    <xf numFmtId="0" fontId="95" fillId="0" borderId="0" xfId="0" applyFont="1"/>
    <xf numFmtId="10" fontId="3" fillId="0" borderId="6" xfId="2" applyNumberFormat="1" applyFont="1" applyBorder="1" applyAlignment="1">
      <alignment horizontal="center"/>
    </xf>
    <xf numFmtId="0" fontId="10" fillId="12" borderId="28" xfId="0" applyFont="1" applyFill="1" applyBorder="1" applyAlignment="1">
      <alignment horizontal="right"/>
    </xf>
    <xf numFmtId="0" fontId="10" fillId="12" borderId="22" xfId="0" applyFont="1" applyFill="1" applyBorder="1" applyAlignment="1">
      <alignment horizontal="right"/>
    </xf>
    <xf numFmtId="0" fontId="10" fillId="12" borderId="29" xfId="0" applyFont="1" applyFill="1" applyBorder="1" applyAlignment="1">
      <alignment horizontal="right"/>
    </xf>
    <xf numFmtId="0" fontId="10" fillId="12" borderId="48" xfId="0" applyFont="1" applyFill="1" applyBorder="1"/>
    <xf numFmtId="9" fontId="10" fillId="12" borderId="54" xfId="2" applyFont="1" applyFill="1" applyBorder="1" applyAlignment="1">
      <alignment horizontal="center"/>
    </xf>
    <xf numFmtId="0" fontId="10" fillId="12" borderId="29" xfId="0" applyFont="1" applyFill="1" applyBorder="1"/>
    <xf numFmtId="10" fontId="10" fillId="12" borderId="125" xfId="2" applyNumberFormat="1" applyFont="1" applyFill="1" applyBorder="1"/>
    <xf numFmtId="10" fontId="10" fillId="12" borderId="31" xfId="2" applyNumberFormat="1" applyFont="1" applyFill="1" applyBorder="1"/>
    <xf numFmtId="10" fontId="10" fillId="12" borderId="33" xfId="2" applyNumberFormat="1" applyFont="1" applyFill="1" applyBorder="1" applyAlignment="1">
      <alignment horizontal="center"/>
    </xf>
    <xf numFmtId="10" fontId="3" fillId="0" borderId="36" xfId="0" applyNumberFormat="1" applyFont="1" applyBorder="1"/>
    <xf numFmtId="10" fontId="3" fillId="0" borderId="73" xfId="0" applyNumberFormat="1" applyFont="1" applyBorder="1"/>
    <xf numFmtId="10" fontId="3" fillId="0" borderId="49" xfId="0" applyNumberFormat="1" applyFont="1" applyBorder="1"/>
    <xf numFmtId="0" fontId="10" fillId="12" borderId="53" xfId="0" applyFont="1" applyFill="1" applyBorder="1" applyAlignment="1">
      <alignment horizontal="right" indent="1"/>
    </xf>
    <xf numFmtId="0" fontId="10" fillId="12" borderId="124" xfId="0" applyFont="1" applyFill="1" applyBorder="1" applyAlignment="1">
      <alignment horizontal="right" indent="1"/>
    </xf>
    <xf numFmtId="0" fontId="10" fillId="12" borderId="27" xfId="0" applyFont="1" applyFill="1" applyBorder="1" applyAlignment="1">
      <alignment horizontal="right" indent="1"/>
    </xf>
    <xf numFmtId="0" fontId="10" fillId="12" borderId="55" xfId="0" applyFont="1" applyFill="1" applyBorder="1" applyAlignment="1">
      <alignment horizontal="right" indent="1"/>
    </xf>
    <xf numFmtId="10" fontId="3" fillId="0" borderId="36" xfId="2" applyNumberFormat="1" applyFont="1" applyBorder="1"/>
    <xf numFmtId="10" fontId="3" fillId="0" borderId="73" xfId="2" applyNumberFormat="1" applyFont="1" applyBorder="1"/>
    <xf numFmtId="10" fontId="3" fillId="0" borderId="49" xfId="2" applyNumberFormat="1" applyFont="1" applyBorder="1"/>
    <xf numFmtId="17" fontId="3" fillId="0" borderId="32" xfId="0" applyNumberFormat="1" applyFont="1" applyBorder="1"/>
    <xf numFmtId="17" fontId="3" fillId="0" borderId="76" xfId="0" applyNumberFormat="1" applyFont="1" applyBorder="1"/>
    <xf numFmtId="17" fontId="3" fillId="0" borderId="33" xfId="0" applyNumberFormat="1" applyFont="1" applyBorder="1"/>
    <xf numFmtId="0" fontId="10" fillId="12" borderId="73" xfId="0" applyFont="1" applyFill="1" applyBorder="1"/>
    <xf numFmtId="0" fontId="10" fillId="12" borderId="49" xfId="0" applyFont="1" applyFill="1" applyBorder="1"/>
    <xf numFmtId="0" fontId="10" fillId="12" borderId="68" xfId="0" applyFont="1" applyFill="1" applyBorder="1"/>
    <xf numFmtId="10" fontId="3" fillId="0" borderId="118" xfId="2" applyNumberFormat="1" applyFont="1" applyBorder="1" applyAlignment="1">
      <alignment horizontal="center"/>
    </xf>
    <xf numFmtId="10" fontId="3" fillId="0" borderId="2" xfId="2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10" fontId="3" fillId="0" borderId="52" xfId="2" applyNumberFormat="1" applyFont="1" applyBorder="1" applyAlignment="1">
      <alignment horizontal="center"/>
    </xf>
    <xf numFmtId="10" fontId="3" fillId="0" borderId="13" xfId="2" applyNumberFormat="1" applyFont="1" applyBorder="1" applyAlignment="1">
      <alignment horizontal="center"/>
    </xf>
    <xf numFmtId="10" fontId="3" fillId="0" borderId="21" xfId="0" applyNumberFormat="1" applyFont="1" applyBorder="1" applyAlignment="1">
      <alignment horizontal="center"/>
    </xf>
    <xf numFmtId="10" fontId="3" fillId="0" borderId="32" xfId="2" applyNumberFormat="1" applyFont="1" applyBorder="1" applyAlignment="1">
      <alignment horizontal="center"/>
    </xf>
    <xf numFmtId="10" fontId="3" fillId="0" borderId="66" xfId="2" applyNumberFormat="1" applyFont="1" applyBorder="1" applyAlignment="1">
      <alignment horizontal="center"/>
    </xf>
    <xf numFmtId="10" fontId="3" fillId="0" borderId="67" xfId="0" applyNumberFormat="1" applyFont="1" applyBorder="1" applyAlignment="1">
      <alignment horizontal="center"/>
    </xf>
    <xf numFmtId="10" fontId="3" fillId="0" borderId="36" xfId="2" applyNumberFormat="1" applyFont="1" applyBorder="1" applyAlignment="1">
      <alignment horizontal="center"/>
    </xf>
    <xf numFmtId="10" fontId="3" fillId="0" borderId="0" xfId="2" applyNumberFormat="1" applyFont="1" applyAlignment="1">
      <alignment horizontal="center"/>
    </xf>
    <xf numFmtId="10" fontId="3" fillId="0" borderId="6" xfId="0" applyNumberFormat="1" applyFont="1" applyBorder="1" applyAlignment="1">
      <alignment horizontal="center"/>
    </xf>
    <xf numFmtId="10" fontId="3" fillId="0" borderId="56" xfId="2" applyNumberFormat="1" applyFont="1" applyBorder="1" applyAlignment="1">
      <alignment horizontal="center"/>
    </xf>
    <xf numFmtId="10" fontId="3" fillId="0" borderId="9" xfId="2" applyNumberFormat="1" applyFont="1" applyBorder="1" applyAlignment="1">
      <alignment horizontal="center"/>
    </xf>
    <xf numFmtId="10" fontId="3" fillId="0" borderId="10" xfId="2" applyNumberFormat="1" applyFont="1" applyBorder="1" applyAlignment="1">
      <alignment horizontal="center"/>
    </xf>
    <xf numFmtId="0" fontId="7" fillId="22" borderId="0" xfId="0" applyFont="1" applyFill="1"/>
    <xf numFmtId="0" fontId="18" fillId="22" borderId="0" xfId="0" applyFont="1" applyFill="1" applyAlignment="1">
      <alignment horizontal="right"/>
    </xf>
    <xf numFmtId="0" fontId="13" fillId="0" borderId="36" xfId="0" applyFont="1" applyBorder="1"/>
    <xf numFmtId="17" fontId="13" fillId="0" borderId="0" xfId="0" applyNumberFormat="1" applyFont="1" applyAlignment="1">
      <alignment horizontal="left"/>
    </xf>
    <xf numFmtId="0" fontId="12" fillId="0" borderId="0" xfId="0" applyFont="1" applyAlignment="1">
      <alignment horizontal="right"/>
    </xf>
    <xf numFmtId="0" fontId="13" fillId="33" borderId="0" xfId="0" applyFont="1" applyFill="1"/>
    <xf numFmtId="0" fontId="12" fillId="5" borderId="44" xfId="0" applyFont="1" applyFill="1" applyBorder="1"/>
    <xf numFmtId="0" fontId="13" fillId="5" borderId="41" xfId="0" applyFont="1" applyFill="1" applyBorder="1"/>
    <xf numFmtId="0" fontId="13" fillId="0" borderId="71" xfId="0" applyFont="1" applyBorder="1"/>
    <xf numFmtId="0" fontId="13" fillId="0" borderId="73" xfId="0" applyFont="1" applyBorder="1"/>
    <xf numFmtId="0" fontId="13" fillId="0" borderId="106" xfId="0" applyFont="1" applyBorder="1"/>
    <xf numFmtId="0" fontId="14" fillId="0" borderId="0" xfId="0" applyFont="1" applyAlignment="1">
      <alignment horizontal="left" indent="2"/>
    </xf>
    <xf numFmtId="0" fontId="12" fillId="5" borderId="43" xfId="0" applyFont="1" applyFill="1" applyBorder="1"/>
    <xf numFmtId="0" fontId="12" fillId="5" borderId="42" xfId="0" applyFont="1" applyFill="1" applyBorder="1"/>
    <xf numFmtId="0" fontId="12" fillId="5" borderId="70" xfId="0" applyFont="1" applyFill="1" applyBorder="1"/>
    <xf numFmtId="0" fontId="13" fillId="31" borderId="0" xfId="0" applyFont="1" applyFill="1"/>
    <xf numFmtId="0" fontId="13" fillId="4" borderId="0" xfId="0" applyFont="1" applyFill="1"/>
    <xf numFmtId="0" fontId="13" fillId="32" borderId="0" xfId="0" applyFont="1" applyFill="1"/>
    <xf numFmtId="0" fontId="13" fillId="34" borderId="0" xfId="0" applyFont="1" applyFill="1"/>
    <xf numFmtId="0" fontId="12" fillId="5" borderId="18" xfId="0" applyFont="1" applyFill="1" applyBorder="1" applyAlignment="1">
      <alignment horizontal="center"/>
    </xf>
    <xf numFmtId="0" fontId="13" fillId="0" borderId="4" xfId="0" applyFont="1" applyBorder="1"/>
    <xf numFmtId="10" fontId="15" fillId="12" borderId="79" xfId="2" applyNumberFormat="1" applyFont="1" applyFill="1" applyBorder="1" applyAlignment="1">
      <alignment horizontal="center"/>
    </xf>
    <xf numFmtId="10" fontId="15" fillId="12" borderId="23" xfId="2" applyNumberFormat="1" applyFont="1" applyFill="1" applyBorder="1" applyAlignment="1">
      <alignment horizontal="center"/>
    </xf>
    <xf numFmtId="9" fontId="13" fillId="0" borderId="0" xfId="2" applyFont="1" applyAlignment="1">
      <alignment horizontal="center"/>
    </xf>
    <xf numFmtId="10" fontId="15" fillId="12" borderId="54" xfId="2" applyNumberFormat="1" applyFont="1" applyFill="1" applyBorder="1" applyAlignment="1">
      <alignment horizontal="center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left" indent="2"/>
    </xf>
    <xf numFmtId="0" fontId="13" fillId="0" borderId="0" xfId="0" applyFont="1" applyAlignment="1">
      <alignment horizontal="left" indent="1"/>
    </xf>
    <xf numFmtId="0" fontId="13" fillId="0" borderId="66" xfId="0" applyFont="1" applyBorder="1" applyAlignment="1">
      <alignment horizontal="left" indent="1"/>
    </xf>
    <xf numFmtId="9" fontId="13" fillId="0" borderId="66" xfId="2" applyFont="1" applyBorder="1"/>
    <xf numFmtId="10" fontId="13" fillId="0" borderId="66" xfId="2" applyNumberFormat="1" applyFont="1" applyBorder="1"/>
    <xf numFmtId="9" fontId="13" fillId="0" borderId="0" xfId="2" applyFont="1"/>
    <xf numFmtId="10" fontId="13" fillId="0" borderId="0" xfId="2" applyNumberFormat="1" applyFont="1"/>
    <xf numFmtId="0" fontId="14" fillId="0" borderId="7" xfId="1" applyNumberFormat="1" applyFont="1" applyBorder="1"/>
    <xf numFmtId="1" fontId="14" fillId="0" borderId="0" xfId="1" applyNumberFormat="1" applyFont="1"/>
    <xf numFmtId="0" fontId="12" fillId="0" borderId="66" xfId="0" applyFont="1" applyBorder="1"/>
    <xf numFmtId="0" fontId="13" fillId="0" borderId="7" xfId="0" applyFont="1" applyBorder="1" applyAlignment="1">
      <alignment horizontal="right"/>
    </xf>
    <xf numFmtId="10" fontId="13" fillId="0" borderId="7" xfId="2" applyNumberFormat="1" applyFont="1" applyBorder="1" applyAlignment="1">
      <alignment horizontal="right"/>
    </xf>
    <xf numFmtId="10" fontId="13" fillId="0" borderId="0" xfId="2" applyNumberFormat="1" applyFont="1" applyAlignment="1">
      <alignment horizontal="right"/>
    </xf>
    <xf numFmtId="9" fontId="13" fillId="0" borderId="7" xfId="2" applyFont="1" applyBorder="1" applyAlignment="1">
      <alignment horizontal="right"/>
    </xf>
    <xf numFmtId="9" fontId="13" fillId="0" borderId="0" xfId="2" applyFont="1" applyAlignment="1">
      <alignment horizontal="right"/>
    </xf>
    <xf numFmtId="10" fontId="95" fillId="0" borderId="0" xfId="2" applyNumberFormat="1" applyFont="1"/>
    <xf numFmtId="9" fontId="15" fillId="12" borderId="54" xfId="2" applyFont="1" applyFill="1" applyBorder="1" applyAlignment="1">
      <alignment horizontal="center"/>
    </xf>
    <xf numFmtId="0" fontId="13" fillId="16" borderId="5" xfId="0" applyFont="1" applyFill="1" applyBorder="1"/>
    <xf numFmtId="0" fontId="13" fillId="16" borderId="7" xfId="0" applyFont="1" applyFill="1" applyBorder="1"/>
    <xf numFmtId="0" fontId="13" fillId="0" borderId="16" xfId="0" applyFont="1" applyBorder="1"/>
    <xf numFmtId="9" fontId="14" fillId="0" borderId="7" xfId="2" applyFont="1" applyBorder="1" applyAlignment="1">
      <alignment horizontal="right"/>
    </xf>
    <xf numFmtId="9" fontId="14" fillId="0" borderId="0" xfId="2" applyFont="1" applyAlignment="1">
      <alignment horizontal="right"/>
    </xf>
    <xf numFmtId="9" fontId="14" fillId="0" borderId="0" xfId="2" applyFont="1"/>
    <xf numFmtId="10" fontId="14" fillId="0" borderId="0" xfId="2" applyNumberFormat="1" applyFont="1" applyAlignment="1">
      <alignment horizontal="right"/>
    </xf>
    <xf numFmtId="0" fontId="13" fillId="0" borderId="54" xfId="0" applyFont="1" applyBorder="1"/>
    <xf numFmtId="0" fontId="13" fillId="0" borderId="0" xfId="0" applyFont="1" applyAlignment="1">
      <alignment horizontal="left" indent="3"/>
    </xf>
    <xf numFmtId="0" fontId="13" fillId="0" borderId="66" xfId="0" applyFont="1" applyBorder="1"/>
    <xf numFmtId="0" fontId="12" fillId="5" borderId="1" xfId="0" applyFont="1" applyFill="1" applyBorder="1" applyAlignment="1">
      <alignment horizontal="left"/>
    </xf>
    <xf numFmtId="0" fontId="12" fillId="5" borderId="2" xfId="0" applyFont="1" applyFill="1" applyBorder="1" applyAlignment="1">
      <alignment horizontal="center"/>
    </xf>
    <xf numFmtId="0" fontId="12" fillId="0" borderId="37" xfId="0" applyFont="1" applyBorder="1"/>
    <xf numFmtId="10" fontId="12" fillId="0" borderId="50" xfId="2" applyNumberFormat="1" applyFont="1" applyBorder="1" applyAlignment="1">
      <alignment horizontal="center"/>
    </xf>
    <xf numFmtId="10" fontId="12" fillId="0" borderId="38" xfId="2" applyNumberFormat="1" applyFont="1" applyBorder="1"/>
    <xf numFmtId="10" fontId="12" fillId="0" borderId="39" xfId="2" applyNumberFormat="1" applyFont="1" applyBorder="1"/>
    <xf numFmtId="0" fontId="12" fillId="0" borderId="12" xfId="0" applyFont="1" applyBorder="1"/>
    <xf numFmtId="10" fontId="12" fillId="0" borderId="52" xfId="2" applyNumberFormat="1" applyFont="1" applyBorder="1" applyAlignment="1">
      <alignment horizontal="center"/>
    </xf>
    <xf numFmtId="10" fontId="12" fillId="0" borderId="13" xfId="2" applyNumberFormat="1" applyFont="1" applyBorder="1"/>
    <xf numFmtId="10" fontId="12" fillId="0" borderId="21" xfId="2" applyNumberFormat="1" applyFont="1" applyBorder="1"/>
    <xf numFmtId="0" fontId="12" fillId="0" borderId="65" xfId="0" applyFont="1" applyBorder="1"/>
    <xf numFmtId="10" fontId="12" fillId="0" borderId="32" xfId="2" applyNumberFormat="1" applyFont="1" applyBorder="1" applyAlignment="1">
      <alignment horizontal="center"/>
    </xf>
    <xf numFmtId="10" fontId="12" fillId="0" borderId="66" xfId="2" applyNumberFormat="1" applyFont="1" applyBorder="1"/>
    <xf numFmtId="10" fontId="12" fillId="0" borderId="67" xfId="2" applyNumberFormat="1" applyFont="1" applyBorder="1"/>
    <xf numFmtId="10" fontId="12" fillId="0" borderId="36" xfId="2" applyNumberFormat="1" applyFont="1" applyBorder="1" applyAlignment="1">
      <alignment horizontal="center"/>
    </xf>
    <xf numFmtId="10" fontId="12" fillId="0" borderId="0" xfId="2" applyNumberFormat="1" applyFont="1"/>
    <xf numFmtId="10" fontId="12" fillId="0" borderId="6" xfId="2" applyNumberFormat="1" applyFont="1" applyBorder="1"/>
    <xf numFmtId="10" fontId="12" fillId="0" borderId="56" xfId="2" applyNumberFormat="1" applyFont="1" applyBorder="1" applyAlignment="1">
      <alignment horizontal="center"/>
    </xf>
    <xf numFmtId="10" fontId="12" fillId="0" borderId="9" xfId="2" applyNumberFormat="1" applyFont="1" applyBorder="1"/>
    <xf numFmtId="10" fontId="12" fillId="0" borderId="10" xfId="2" applyNumberFormat="1" applyFont="1" applyBorder="1"/>
    <xf numFmtId="0" fontId="94" fillId="5" borderId="16" xfId="0" applyFont="1" applyFill="1" applyBorder="1"/>
    <xf numFmtId="0" fontId="12" fillId="5" borderId="16" xfId="0" applyFont="1" applyFill="1" applyBorder="1"/>
    <xf numFmtId="0" fontId="12" fillId="0" borderId="115" xfId="0" applyFont="1" applyBorder="1"/>
    <xf numFmtId="0" fontId="12" fillId="0" borderId="116" xfId="0" applyFont="1" applyBorder="1" applyAlignment="1">
      <alignment horizontal="right"/>
    </xf>
    <xf numFmtId="0" fontId="12" fillId="0" borderId="129" xfId="0" applyFont="1" applyBorder="1" applyAlignment="1">
      <alignment horizontal="right"/>
    </xf>
    <xf numFmtId="0" fontId="12" fillId="0" borderId="58" xfId="0" applyFont="1" applyBorder="1" applyAlignment="1">
      <alignment horizontal="right"/>
    </xf>
    <xf numFmtId="0" fontId="15" fillId="12" borderId="6" xfId="0" applyFont="1" applyFill="1" applyBorder="1"/>
    <xf numFmtId="0" fontId="12" fillId="0" borderId="9" xfId="0" applyFont="1" applyBorder="1"/>
    <xf numFmtId="10" fontId="15" fillId="12" borderId="6" xfId="2" applyNumberFormat="1" applyFont="1" applyFill="1" applyBorder="1"/>
    <xf numFmtId="0" fontId="12" fillId="0" borderId="6" xfId="0" applyFont="1" applyBorder="1"/>
    <xf numFmtId="0" fontId="15" fillId="12" borderId="4" xfId="0" applyFont="1" applyFill="1" applyBorder="1" applyAlignment="1">
      <alignment horizontal="center"/>
    </xf>
    <xf numFmtId="0" fontId="15" fillId="12" borderId="0" xfId="0" applyFont="1" applyFill="1"/>
    <xf numFmtId="0" fontId="12" fillId="0" borderId="6" xfId="0" applyFont="1" applyBorder="1" applyAlignment="1">
      <alignment vertical="center"/>
    </xf>
    <xf numFmtId="0" fontId="12" fillId="0" borderId="7" xfId="0" applyFont="1" applyBorder="1" applyAlignment="1">
      <alignment horizontal="center"/>
    </xf>
    <xf numFmtId="2" fontId="15" fillId="12" borderId="9" xfId="0" applyNumberFormat="1" applyFont="1" applyFill="1" applyBorder="1"/>
    <xf numFmtId="0" fontId="12" fillId="0" borderId="10" xfId="0" applyFont="1" applyBorder="1" applyAlignment="1">
      <alignment vertical="center"/>
    </xf>
    <xf numFmtId="0" fontId="15" fillId="12" borderId="7" xfId="0" applyFont="1" applyFill="1" applyBorder="1" applyAlignment="1">
      <alignment horizontal="center"/>
    </xf>
    <xf numFmtId="0" fontId="13" fillId="0" borderId="117" xfId="0" applyFont="1" applyBorder="1"/>
    <xf numFmtId="0" fontId="13" fillId="0" borderId="118" xfId="0" applyFont="1" applyBorder="1"/>
    <xf numFmtId="0" fontId="13" fillId="0" borderId="2" xfId="0" applyFont="1" applyBorder="1"/>
    <xf numFmtId="0" fontId="13" fillId="0" borderId="3" xfId="0" applyFont="1" applyBorder="1"/>
    <xf numFmtId="0" fontId="12" fillId="11" borderId="16" xfId="0" applyFont="1" applyFill="1" applyBorder="1"/>
    <xf numFmtId="0" fontId="94" fillId="5" borderId="17" xfId="0" applyFont="1" applyFill="1" applyBorder="1"/>
    <xf numFmtId="0" fontId="94" fillId="5" borderId="20" xfId="0" applyFont="1" applyFill="1" applyBorder="1" applyAlignment="1">
      <alignment horizontal="right"/>
    </xf>
    <xf numFmtId="0" fontId="94" fillId="5" borderId="18" xfId="0" applyFont="1" applyFill="1" applyBorder="1" applyAlignment="1">
      <alignment horizontal="center"/>
    </xf>
    <xf numFmtId="0" fontId="12" fillId="5" borderId="20" xfId="0" applyFont="1" applyFill="1" applyBorder="1" applyAlignment="1">
      <alignment horizontal="right"/>
    </xf>
    <xf numFmtId="0" fontId="13" fillId="0" borderId="114" xfId="0" applyFont="1" applyBorder="1"/>
    <xf numFmtId="0" fontId="13" fillId="0" borderId="52" xfId="0" applyFont="1" applyBorder="1"/>
    <xf numFmtId="0" fontId="12" fillId="0" borderId="4" xfId="0" applyFont="1" applyBorder="1"/>
    <xf numFmtId="0" fontId="15" fillId="12" borderId="45" xfId="0" applyFont="1" applyFill="1" applyBorder="1" applyAlignment="1">
      <alignment horizontal="center"/>
    </xf>
    <xf numFmtId="3" fontId="15" fillId="12" borderId="88" xfId="0" applyNumberFormat="1" applyFont="1" applyFill="1" applyBorder="1"/>
    <xf numFmtId="3" fontId="15" fillId="12" borderId="50" xfId="0" applyNumberFormat="1" applyFont="1" applyFill="1" applyBorder="1"/>
    <xf numFmtId="3" fontId="15" fillId="12" borderId="63" xfId="0" applyNumberFormat="1" applyFont="1" applyFill="1" applyBorder="1"/>
    <xf numFmtId="3" fontId="15" fillId="12" borderId="36" xfId="0" applyNumberFormat="1" applyFont="1" applyFill="1" applyBorder="1"/>
    <xf numFmtId="3" fontId="15" fillId="12" borderId="0" xfId="0" applyNumberFormat="1" applyFont="1" applyFill="1"/>
    <xf numFmtId="0" fontId="13" fillId="0" borderId="0" xfId="0" applyFont="1" applyAlignment="1">
      <alignment horizontal="left"/>
    </xf>
    <xf numFmtId="0" fontId="12" fillId="0" borderId="7" xfId="0" applyFont="1" applyBorder="1"/>
    <xf numFmtId="0" fontId="13" fillId="0" borderId="14" xfId="0" applyFont="1" applyBorder="1"/>
    <xf numFmtId="3" fontId="15" fillId="12" borderId="114" xfId="0" applyNumberFormat="1" applyFont="1" applyFill="1" applyBorder="1"/>
    <xf numFmtId="3" fontId="15" fillId="12" borderId="52" xfId="0" applyNumberFormat="1" applyFont="1" applyFill="1" applyBorder="1"/>
    <xf numFmtId="3" fontId="15" fillId="12" borderId="13" xfId="0" applyNumberFormat="1" applyFont="1" applyFill="1" applyBorder="1"/>
    <xf numFmtId="0" fontId="12" fillId="0" borderId="38" xfId="0" applyFont="1" applyBorder="1"/>
    <xf numFmtId="0" fontId="15" fillId="12" borderId="7" xfId="0" applyFont="1" applyFill="1" applyBorder="1"/>
    <xf numFmtId="0" fontId="13" fillId="0" borderId="122" xfId="0" applyFont="1" applyBorder="1"/>
    <xf numFmtId="3" fontId="15" fillId="12" borderId="123" xfId="0" applyNumberFormat="1" applyFont="1" applyFill="1" applyBorder="1"/>
    <xf numFmtId="3" fontId="15" fillId="12" borderId="38" xfId="0" applyNumberFormat="1" applyFont="1" applyFill="1" applyBorder="1"/>
    <xf numFmtId="0" fontId="15" fillId="12" borderId="7" xfId="0" applyFont="1" applyFill="1" applyBorder="1" applyAlignment="1">
      <alignment horizontal="left"/>
    </xf>
    <xf numFmtId="0" fontId="12" fillId="0" borderId="15" xfId="0" applyFont="1" applyBorder="1"/>
    <xf numFmtId="0" fontId="15" fillId="12" borderId="6" xfId="0" applyFont="1" applyFill="1" applyBorder="1" applyAlignment="1">
      <alignment horizontal="left"/>
    </xf>
    <xf numFmtId="0" fontId="15" fillId="12" borderId="54" xfId="0" applyFont="1" applyFill="1" applyBorder="1" applyAlignment="1">
      <alignment horizontal="center"/>
    </xf>
    <xf numFmtId="0" fontId="14" fillId="0" borderId="5" xfId="0" applyFont="1" applyBorder="1" applyAlignment="1">
      <alignment horizontal="right"/>
    </xf>
    <xf numFmtId="0" fontId="12" fillId="0" borderId="78" xfId="0" applyFont="1" applyBorder="1"/>
    <xf numFmtId="0" fontId="12" fillId="0" borderId="95" xfId="0" applyFont="1" applyBorder="1"/>
    <xf numFmtId="0" fontId="12" fillId="0" borderId="119" xfId="0" applyFont="1" applyBorder="1"/>
    <xf numFmtId="38" fontId="13" fillId="0" borderId="5" xfId="0" applyNumberFormat="1" applyFont="1" applyBorder="1" applyAlignment="1">
      <alignment horizontal="center"/>
    </xf>
    <xf numFmtId="0" fontId="13" fillId="0" borderId="35" xfId="0" applyFont="1" applyBorder="1"/>
    <xf numFmtId="0" fontId="13" fillId="0" borderId="88" xfId="0" applyFont="1" applyBorder="1"/>
    <xf numFmtId="0" fontId="12" fillId="5" borderId="60" xfId="0" applyFont="1" applyFill="1" applyBorder="1" applyAlignment="1">
      <alignment horizontal="center"/>
    </xf>
    <xf numFmtId="0" fontId="12" fillId="5" borderId="61" xfId="0" applyFont="1" applyFill="1" applyBorder="1" applyAlignment="1">
      <alignment horizontal="center"/>
    </xf>
    <xf numFmtId="0" fontId="12" fillId="5" borderId="85" xfId="0" applyFont="1" applyFill="1" applyBorder="1"/>
    <xf numFmtId="0" fontId="94" fillId="5" borderId="18" xfId="0" applyFont="1" applyFill="1" applyBorder="1" applyAlignment="1">
      <alignment horizontal="right"/>
    </xf>
    <xf numFmtId="0" fontId="94" fillId="5" borderId="20" xfId="0" applyFont="1" applyFill="1" applyBorder="1" applyAlignment="1">
      <alignment horizontal="center"/>
    </xf>
    <xf numFmtId="0" fontId="102" fillId="0" borderId="95" xfId="0" applyFont="1" applyBorder="1"/>
    <xf numFmtId="9" fontId="13" fillId="0" borderId="5" xfId="2" applyFont="1" applyBorder="1" applyAlignment="1">
      <alignment horizontal="center"/>
    </xf>
    <xf numFmtId="0" fontId="15" fillId="0" borderId="6" xfId="0" applyFont="1" applyBorder="1"/>
    <xf numFmtId="38" fontId="12" fillId="0" borderId="94" xfId="0" applyNumberFormat="1" applyFont="1" applyBorder="1" applyAlignment="1">
      <alignment horizontal="center"/>
    </xf>
    <xf numFmtId="0" fontId="15" fillId="0" borderId="95" xfId="0" applyFont="1" applyBorder="1"/>
    <xf numFmtId="0" fontId="13" fillId="0" borderId="119" xfId="0" applyFont="1" applyBorder="1"/>
    <xf numFmtId="0" fontId="101" fillId="0" borderId="5" xfId="0" applyFont="1" applyBorder="1" applyAlignment="1">
      <alignment horizontal="center"/>
    </xf>
    <xf numFmtId="0" fontId="101" fillId="0" borderId="0" xfId="0" applyFont="1" applyAlignment="1">
      <alignment horizontal="center"/>
    </xf>
    <xf numFmtId="0" fontId="101" fillId="0" borderId="6" xfId="0" applyFont="1" applyBorder="1" applyAlignment="1">
      <alignment horizontal="right"/>
    </xf>
    <xf numFmtId="0" fontId="15" fillId="12" borderId="0" xfId="0" applyFont="1" applyFill="1" applyAlignment="1">
      <alignment horizontal="center"/>
    </xf>
    <xf numFmtId="0" fontId="15" fillId="12" borderId="13" xfId="0" applyFont="1" applyFill="1" applyBorder="1" applyAlignment="1">
      <alignment horizontal="center"/>
    </xf>
    <xf numFmtId="0" fontId="94" fillId="0" borderId="0" xfId="0" applyFont="1" applyAlignment="1">
      <alignment horizontal="center"/>
    </xf>
    <xf numFmtId="0" fontId="94" fillId="0" borderId="94" xfId="0" applyFont="1" applyBorder="1" applyAlignment="1">
      <alignment vertical="center"/>
    </xf>
    <xf numFmtId="0" fontId="13" fillId="0" borderId="6" xfId="0" applyFont="1" applyBorder="1" applyAlignment="1">
      <alignment horizontal="right"/>
    </xf>
    <xf numFmtId="0" fontId="13" fillId="0" borderId="10" xfId="0" applyFont="1" applyBorder="1"/>
    <xf numFmtId="10" fontId="15" fillId="12" borderId="0" xfId="2" applyNumberFormat="1" applyFont="1" applyFill="1" applyAlignment="1">
      <alignment horizontal="center"/>
    </xf>
    <xf numFmtId="10" fontId="15" fillId="12" borderId="13" xfId="2" applyNumberFormat="1" applyFont="1" applyFill="1" applyBorder="1" applyAlignment="1">
      <alignment horizontal="center"/>
    </xf>
    <xf numFmtId="0" fontId="103" fillId="0" borderId="1" xfId="0" applyFont="1" applyBorder="1" applyAlignment="1">
      <alignment vertical="center"/>
    </xf>
    <xf numFmtId="0" fontId="16" fillId="0" borderId="5" xfId="0" applyFont="1" applyBorder="1" applyAlignment="1">
      <alignment horizontal="left" vertical="center" indent="1"/>
    </xf>
    <xf numFmtId="0" fontId="13" fillId="0" borderId="5" xfId="0" applyFont="1" applyBorder="1" applyAlignment="1">
      <alignment horizontal="left" indent="2"/>
    </xf>
    <xf numFmtId="10" fontId="102" fillId="12" borderId="32" xfId="0" applyNumberFormat="1" applyFont="1" applyFill="1" applyBorder="1" applyAlignment="1">
      <alignment horizontal="right" vertical="center"/>
    </xf>
    <xf numFmtId="0" fontId="101" fillId="0" borderId="0" xfId="0" applyFont="1"/>
    <xf numFmtId="0" fontId="101" fillId="0" borderId="6" xfId="0" applyFont="1" applyBorder="1" applyAlignment="1">
      <alignment horizontal="center"/>
    </xf>
    <xf numFmtId="0" fontId="103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 indent="2"/>
    </xf>
    <xf numFmtId="0" fontId="13" fillId="0" borderId="90" xfId="0" applyFont="1" applyBorder="1"/>
    <xf numFmtId="0" fontId="101" fillId="0" borderId="5" xfId="0" applyFont="1" applyBorder="1" applyAlignment="1">
      <alignment horizontal="left"/>
    </xf>
    <xf numFmtId="0" fontId="94" fillId="5" borderId="76" xfId="0" applyFont="1" applyFill="1" applyBorder="1"/>
    <xf numFmtId="0" fontId="94" fillId="5" borderId="77" xfId="0" applyFont="1" applyFill="1" applyBorder="1"/>
    <xf numFmtId="0" fontId="94" fillId="5" borderId="44" xfId="0" applyFont="1" applyFill="1" applyBorder="1"/>
    <xf numFmtId="0" fontId="94" fillId="5" borderId="45" xfId="0" applyFont="1" applyFill="1" applyBorder="1"/>
    <xf numFmtId="0" fontId="16" fillId="14" borderId="71" xfId="8" applyFont="1" applyFill="1" applyBorder="1"/>
    <xf numFmtId="0" fontId="16" fillId="0" borderId="73" xfId="0" applyFont="1" applyBorder="1"/>
    <xf numFmtId="0" fontId="13" fillId="0" borderId="21" xfId="0" applyFont="1" applyBorder="1" applyAlignment="1">
      <alignment horizontal="center"/>
    </xf>
    <xf numFmtId="0" fontId="16" fillId="14" borderId="73" xfId="8" applyFont="1" applyFill="1" applyBorder="1"/>
    <xf numFmtId="0" fontId="94" fillId="0" borderId="5" xfId="0" applyFont="1" applyBorder="1" applyAlignment="1">
      <alignment vertical="center"/>
    </xf>
    <xf numFmtId="10" fontId="15" fillId="12" borderId="6" xfId="2" applyNumberFormat="1" applyFont="1" applyFill="1" applyBorder="1" applyAlignment="1">
      <alignment horizontal="center"/>
    </xf>
    <xf numFmtId="0" fontId="103" fillId="0" borderId="5" xfId="0" applyFont="1" applyBorder="1" applyAlignment="1">
      <alignment vertical="center"/>
    </xf>
    <xf numFmtId="0" fontId="15" fillId="12" borderId="10" xfId="0" applyFont="1" applyFill="1" applyBorder="1"/>
    <xf numFmtId="0" fontId="16" fillId="0" borderId="96" xfId="0" applyFont="1" applyBorder="1"/>
    <xf numFmtId="0" fontId="16" fillId="0" borderId="93" xfId="0" applyFont="1" applyBorder="1"/>
    <xf numFmtId="0" fontId="13" fillId="0" borderId="93" xfId="0" applyFont="1" applyBorder="1"/>
    <xf numFmtId="0" fontId="13" fillId="0" borderId="97" xfId="0" applyFont="1" applyBorder="1"/>
    <xf numFmtId="0" fontId="94" fillId="0" borderId="91" xfId="0" applyFont="1" applyBorder="1" applyAlignment="1">
      <alignment vertical="center"/>
    </xf>
    <xf numFmtId="0" fontId="16" fillId="0" borderId="0" xfId="0" applyFont="1"/>
    <xf numFmtId="0" fontId="15" fillId="12" borderId="5" xfId="0" applyFont="1" applyFill="1" applyBorder="1"/>
    <xf numFmtId="0" fontId="94" fillId="14" borderId="76" xfId="8" applyFont="1" applyFill="1" applyBorder="1"/>
    <xf numFmtId="0" fontId="105" fillId="22" borderId="0" xfId="0" applyFont="1" applyFill="1" applyAlignment="1">
      <alignment horizontal="right"/>
    </xf>
    <xf numFmtId="0" fontId="105" fillId="22" borderId="0" xfId="0" applyFont="1" applyFill="1"/>
    <xf numFmtId="0" fontId="95" fillId="0" borderId="0" xfId="0" applyFont="1" applyAlignment="1">
      <alignment horizontal="right"/>
    </xf>
    <xf numFmtId="0" fontId="13" fillId="0" borderId="38" xfId="0" applyFont="1" applyBorder="1"/>
    <xf numFmtId="0" fontId="12" fillId="0" borderId="13" xfId="0" applyFont="1" applyBorder="1"/>
    <xf numFmtId="0" fontId="12" fillId="0" borderId="1" xfId="0" applyFont="1" applyBorder="1"/>
    <xf numFmtId="0" fontId="12" fillId="0" borderId="2" xfId="0" applyFont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01" fillId="0" borderId="2" xfId="0" applyFont="1" applyBorder="1" applyAlignment="1">
      <alignment horizontal="center"/>
    </xf>
    <xf numFmtId="0" fontId="101" fillId="0" borderId="3" xfId="0" applyFont="1" applyBorder="1" applyAlignment="1">
      <alignment horizontal="center"/>
    </xf>
    <xf numFmtId="0" fontId="13" fillId="0" borderId="9" xfId="0" applyFont="1" applyBorder="1" applyAlignment="1">
      <alignment horizontal="right"/>
    </xf>
    <xf numFmtId="10" fontId="13" fillId="0" borderId="18" xfId="0" applyNumberFormat="1" applyFont="1" applyBorder="1"/>
    <xf numFmtId="10" fontId="12" fillId="0" borderId="18" xfId="2" applyNumberFormat="1" applyFont="1" applyBorder="1"/>
    <xf numFmtId="10" fontId="13" fillId="0" borderId="20" xfId="0" applyNumberFormat="1" applyFont="1" applyBorder="1"/>
    <xf numFmtId="9" fontId="13" fillId="0" borderId="0" xfId="0" applyNumberFormat="1" applyFont="1"/>
    <xf numFmtId="10" fontId="15" fillId="12" borderId="20" xfId="2" applyNumberFormat="1" applyFont="1" applyFill="1" applyBorder="1" applyAlignment="1">
      <alignment horizontal="center"/>
    </xf>
    <xf numFmtId="10" fontId="12" fillId="0" borderId="18" xfId="0" applyNumberFormat="1" applyFont="1" applyBorder="1"/>
    <xf numFmtId="0" fontId="101" fillId="0" borderId="0" xfId="0" applyFont="1" applyAlignment="1">
      <alignment horizontal="right"/>
    </xf>
    <xf numFmtId="10" fontId="13" fillId="0" borderId="13" xfId="0" applyNumberFormat="1" applyFont="1" applyBorder="1"/>
    <xf numFmtId="0" fontId="12" fillId="0" borderId="5" xfId="0" applyFont="1" applyBorder="1" applyAlignment="1">
      <alignment horizontal="right"/>
    </xf>
    <xf numFmtId="10" fontId="15" fillId="30" borderId="0" xfId="2" applyNumberFormat="1" applyFont="1" applyFill="1"/>
    <xf numFmtId="10" fontId="13" fillId="7" borderId="0" xfId="2" applyNumberFormat="1" applyFont="1" applyFill="1"/>
    <xf numFmtId="0" fontId="94" fillId="0" borderId="60" xfId="0" applyFont="1" applyBorder="1" applyAlignment="1">
      <alignment vertical="center"/>
    </xf>
    <xf numFmtId="0" fontId="13" fillId="0" borderId="13" xfId="0" applyFont="1" applyBorder="1" applyAlignment="1">
      <alignment horizontal="center"/>
    </xf>
    <xf numFmtId="0" fontId="13" fillId="0" borderId="21" xfId="0" applyFont="1" applyBorder="1" applyAlignment="1">
      <alignment horizontal="right"/>
    </xf>
    <xf numFmtId="0" fontId="3" fillId="0" borderId="6" xfId="0" applyFont="1" applyBorder="1" applyAlignment="1">
      <alignment horizontal="center"/>
    </xf>
    <xf numFmtId="10" fontId="0" fillId="0" borderId="0" xfId="2" applyNumberFormat="1" applyFont="1"/>
    <xf numFmtId="0" fontId="95" fillId="0" borderId="5" xfId="0" applyFont="1" applyBorder="1"/>
    <xf numFmtId="0" fontId="20" fillId="0" borderId="1" xfId="0" applyFont="1" applyBorder="1" applyAlignment="1">
      <alignment horizontal="center"/>
    </xf>
    <xf numFmtId="0" fontId="23" fillId="23" borderId="38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4" fillId="0" borderId="59" xfId="0" applyFont="1" applyBorder="1" applyAlignment="1">
      <alignment horizontal="center"/>
    </xf>
    <xf numFmtId="9" fontId="23" fillId="23" borderId="49" xfId="2" applyFont="1" applyFill="1" applyBorder="1" applyAlignment="1">
      <alignment horizontal="center"/>
    </xf>
    <xf numFmtId="0" fontId="23" fillId="23" borderId="5" xfId="0" applyFont="1" applyFill="1" applyBorder="1" applyAlignment="1">
      <alignment horizontal="center"/>
    </xf>
    <xf numFmtId="0" fontId="23" fillId="23" borderId="0" xfId="0" applyFont="1" applyFill="1" applyAlignment="1">
      <alignment horizontal="center"/>
    </xf>
    <xf numFmtId="0" fontId="0" fillId="0" borderId="6" xfId="0" applyBorder="1" applyAlignment="1">
      <alignment horizontal="center" vertical="center"/>
    </xf>
    <xf numFmtId="0" fontId="20" fillId="0" borderId="60" xfId="0" applyFont="1" applyBorder="1" applyAlignment="1">
      <alignment horizontal="center"/>
    </xf>
    <xf numFmtId="0" fontId="20" fillId="0" borderId="61" xfId="0" applyFont="1" applyBorder="1" applyAlignment="1">
      <alignment horizontal="center"/>
    </xf>
    <xf numFmtId="0" fontId="20" fillId="0" borderId="85" xfId="0" applyFont="1" applyBorder="1" applyAlignment="1">
      <alignment horizontal="center"/>
    </xf>
    <xf numFmtId="0" fontId="20" fillId="0" borderId="2" xfId="0" applyFont="1" applyBorder="1"/>
    <xf numFmtId="0" fontId="20" fillId="0" borderId="43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0" fillId="0" borderId="40" xfId="0" applyFont="1" applyBorder="1" applyAlignment="1">
      <alignment horizontal="center"/>
    </xf>
    <xf numFmtId="0" fontId="20" fillId="0" borderId="4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07" fillId="35" borderId="163" xfId="23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100" fillId="0" borderId="0" xfId="0" applyFont="1" applyAlignment="1">
      <alignment horizontal="right"/>
    </xf>
    <xf numFmtId="267" fontId="16" fillId="0" borderId="52" xfId="0" applyNumberFormat="1" applyFont="1" applyBorder="1"/>
    <xf numFmtId="0" fontId="15" fillId="12" borderId="52" xfId="0" applyFont="1" applyFill="1" applyBorder="1"/>
    <xf numFmtId="0" fontId="13" fillId="0" borderId="50" xfId="0" applyFont="1" applyBorder="1" applyAlignment="1">
      <alignment horizontal="right"/>
    </xf>
    <xf numFmtId="0" fontId="108" fillId="0" borderId="0" xfId="0" applyFont="1" applyAlignment="1">
      <alignment horizontal="right"/>
    </xf>
    <xf numFmtId="0" fontId="108" fillId="0" borderId="0" xfId="0" applyFont="1"/>
    <xf numFmtId="17" fontId="13" fillId="0" borderId="0" xfId="0" applyNumberFormat="1" applyFont="1"/>
    <xf numFmtId="0" fontId="12" fillId="0" borderId="13" xfId="0" applyFont="1" applyBorder="1" applyAlignment="1">
      <alignment horizontal="right"/>
    </xf>
    <xf numFmtId="0" fontId="13" fillId="36" borderId="164" xfId="0" applyFont="1" applyFill="1" applyBorder="1"/>
    <xf numFmtId="0" fontId="13" fillId="36" borderId="165" xfId="0" applyFont="1" applyFill="1" applyBorder="1"/>
    <xf numFmtId="0" fontId="13" fillId="36" borderId="166" xfId="0" applyFont="1" applyFill="1" applyBorder="1"/>
    <xf numFmtId="0" fontId="109" fillId="0" borderId="0" xfId="0" applyFont="1" applyAlignment="1">
      <alignment horizontal="right"/>
    </xf>
    <xf numFmtId="0" fontId="13" fillId="24" borderId="0" xfId="0" applyFont="1" applyFill="1"/>
    <xf numFmtId="0" fontId="13" fillId="24" borderId="76" xfId="0" applyFont="1" applyFill="1" applyBorder="1"/>
    <xf numFmtId="0" fontId="13" fillId="24" borderId="32" xfId="0" applyFont="1" applyFill="1" applyBorder="1"/>
    <xf numFmtId="10" fontId="10" fillId="12" borderId="34" xfId="2" applyNumberFormat="1" applyFont="1" applyFill="1" applyBorder="1"/>
    <xf numFmtId="10" fontId="15" fillId="12" borderId="50" xfId="2" applyNumberFormat="1" applyFont="1" applyFill="1" applyBorder="1" applyAlignment="1">
      <alignment horizontal="right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7" fillId="0" borderId="0" xfId="20"/>
    <xf numFmtId="267" fontId="16" fillId="0" borderId="32" xfId="0" applyNumberFormat="1" applyFont="1" applyBorder="1"/>
    <xf numFmtId="0" fontId="28" fillId="0" borderId="1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2" fontId="10" fillId="12" borderId="24" xfId="0" applyNumberFormat="1" applyFont="1" applyFill="1" applyBorder="1" applyAlignment="1">
      <alignment horizontal="right" indent="1"/>
    </xf>
    <xf numFmtId="268" fontId="15" fillId="12" borderId="32" xfId="0" quotePrefix="1" applyNumberFormat="1" applyFont="1" applyFill="1" applyBorder="1" applyAlignment="1">
      <alignment horizontal="right"/>
    </xf>
    <xf numFmtId="0" fontId="16" fillId="0" borderId="21" xfId="0" applyFont="1" applyBorder="1"/>
    <xf numFmtId="0" fontId="102" fillId="12" borderId="16" xfId="0" applyFont="1" applyFill="1" applyBorder="1" applyAlignment="1">
      <alignment horizontal="center"/>
    </xf>
    <xf numFmtId="269" fontId="48" fillId="29" borderId="0" xfId="0" applyNumberFormat="1" applyFont="1" applyFill="1"/>
    <xf numFmtId="9" fontId="107" fillId="35" borderId="163" xfId="23" applyNumberFormat="1"/>
    <xf numFmtId="0" fontId="10" fillId="12" borderId="36" xfId="0" applyFont="1" applyFill="1" applyBorder="1"/>
    <xf numFmtId="0" fontId="110" fillId="38" borderId="171" xfId="24" applyBorder="1"/>
    <xf numFmtId="10" fontId="110" fillId="38" borderId="170" xfId="24" applyNumberFormat="1" applyBorder="1" applyAlignment="1">
      <alignment horizontal="center"/>
    </xf>
    <xf numFmtId="10" fontId="110" fillId="38" borderId="163" xfId="24" applyNumberFormat="1" applyAlignment="1">
      <alignment horizontal="center"/>
    </xf>
    <xf numFmtId="10" fontId="110" fillId="38" borderId="171" xfId="24" applyNumberFormat="1" applyBorder="1" applyAlignment="1">
      <alignment horizontal="center"/>
    </xf>
    <xf numFmtId="0" fontId="110" fillId="38" borderId="170" xfId="24" applyBorder="1"/>
    <xf numFmtId="0" fontId="110" fillId="38" borderId="163" xfId="24"/>
    <xf numFmtId="0" fontId="110" fillId="38" borderId="172" xfId="24" applyBorder="1"/>
    <xf numFmtId="0" fontId="110" fillId="38" borderId="173" xfId="24" applyBorder="1"/>
    <xf numFmtId="0" fontId="110" fillId="38" borderId="174" xfId="24" applyBorder="1"/>
    <xf numFmtId="0" fontId="111" fillId="0" borderId="0" xfId="0" applyFont="1"/>
    <xf numFmtId="0" fontId="112" fillId="0" borderId="0" xfId="0" applyFont="1"/>
    <xf numFmtId="2" fontId="112" fillId="0" borderId="0" xfId="0" applyNumberFormat="1" applyFont="1" applyAlignment="1">
      <alignment horizontal="left"/>
    </xf>
    <xf numFmtId="0" fontId="112" fillId="0" borderId="0" xfId="0" applyFont="1" applyAlignment="1">
      <alignment horizontal="center"/>
    </xf>
    <xf numFmtId="3" fontId="112" fillId="0" borderId="0" xfId="0" applyNumberFormat="1" applyFont="1" applyAlignment="1">
      <alignment horizontal="left"/>
    </xf>
    <xf numFmtId="0" fontId="112" fillId="0" borderId="13" xfId="0" applyFont="1" applyBorder="1"/>
    <xf numFmtId="0" fontId="0" fillId="0" borderId="176" xfId="0" applyBorder="1"/>
    <xf numFmtId="0" fontId="0" fillId="0" borderId="177" xfId="0" applyBorder="1"/>
    <xf numFmtId="0" fontId="113" fillId="0" borderId="0" xfId="0" applyFont="1"/>
    <xf numFmtId="3" fontId="113" fillId="0" borderId="0" xfId="0" applyNumberFormat="1" applyFont="1" applyAlignment="1">
      <alignment horizontal="left"/>
    </xf>
    <xf numFmtId="2" fontId="112" fillId="0" borderId="0" xfId="0" applyNumberFormat="1" applyFont="1" applyAlignment="1">
      <alignment horizontal="center"/>
    </xf>
    <xf numFmtId="0" fontId="114" fillId="0" borderId="0" xfId="0" applyFont="1" applyAlignment="1">
      <alignment horizontal="centerContinuous"/>
    </xf>
    <xf numFmtId="0" fontId="115" fillId="0" borderId="0" xfId="0" applyFont="1" applyAlignment="1">
      <alignment horizontal="centerContinuous"/>
    </xf>
    <xf numFmtId="10" fontId="116" fillId="0" borderId="0" xfId="2" applyNumberFormat="1" applyFont="1"/>
    <xf numFmtId="3" fontId="112" fillId="0" borderId="0" xfId="0" applyNumberFormat="1" applyFont="1"/>
    <xf numFmtId="0" fontId="117" fillId="0" borderId="0" xfId="0" applyFont="1"/>
    <xf numFmtId="0" fontId="111" fillId="0" borderId="0" xfId="0" applyFont="1" applyAlignment="1">
      <alignment horizontal="left"/>
    </xf>
    <xf numFmtId="0" fontId="111" fillId="0" borderId="0" xfId="0" applyFont="1" applyAlignment="1">
      <alignment horizontal="center"/>
    </xf>
    <xf numFmtId="2" fontId="112" fillId="0" borderId="0" xfId="0" applyNumberFormat="1" applyFont="1"/>
    <xf numFmtId="270" fontId="112" fillId="0" borderId="0" xfId="0" applyNumberFormat="1" applyFont="1"/>
    <xf numFmtId="0" fontId="118" fillId="0" borderId="52" xfId="23" applyFont="1" applyFill="1" applyBorder="1" applyAlignment="1">
      <alignment horizontal="center"/>
    </xf>
    <xf numFmtId="271" fontId="0" fillId="0" borderId="0" xfId="2" applyNumberFormat="1" applyFont="1" applyAlignment="1">
      <alignment horizontal="center"/>
    </xf>
    <xf numFmtId="272" fontId="0" fillId="0" borderId="0" xfId="0" applyNumberFormat="1" applyAlignment="1">
      <alignment horizontal="center"/>
    </xf>
    <xf numFmtId="0" fontId="26" fillId="12" borderId="163" xfId="23" applyFont="1" applyFill="1"/>
    <xf numFmtId="0" fontId="26" fillId="12" borderId="175" xfId="23" applyFont="1" applyFill="1" applyBorder="1"/>
    <xf numFmtId="0" fontId="26" fillId="12" borderId="163" xfId="23" applyFont="1" applyFill="1" applyAlignment="1">
      <alignment horizontal="center"/>
    </xf>
    <xf numFmtId="3" fontId="26" fillId="12" borderId="163" xfId="23" applyNumberFormat="1" applyFont="1" applyFill="1" applyAlignment="1">
      <alignment horizontal="left"/>
    </xf>
    <xf numFmtId="0" fontId="26" fillId="12" borderId="175" xfId="23" applyFont="1" applyFill="1" applyBorder="1" applyAlignment="1">
      <alignment horizontal="center"/>
    </xf>
    <xf numFmtId="2" fontId="26" fillId="12" borderId="163" xfId="23" applyNumberFormat="1" applyFont="1" applyFill="1" applyAlignment="1">
      <alignment horizontal="left"/>
    </xf>
    <xf numFmtId="3" fontId="26" fillId="12" borderId="163" xfId="23" applyNumberFormat="1" applyFont="1" applyFill="1"/>
    <xf numFmtId="0" fontId="26" fillId="12" borderId="178" xfId="23" applyFont="1" applyFill="1" applyBorder="1" applyAlignment="1">
      <alignment horizontal="center"/>
    </xf>
    <xf numFmtId="272" fontId="26" fillId="12" borderId="163" xfId="23" applyNumberFormat="1" applyFont="1" applyFill="1" applyAlignment="1">
      <alignment horizontal="center"/>
    </xf>
    <xf numFmtId="10" fontId="26" fillId="12" borderId="163" xfId="23" applyNumberFormat="1" applyFont="1" applyFill="1" applyAlignment="1">
      <alignment horizontal="center"/>
    </xf>
    <xf numFmtId="273" fontId="26" fillId="12" borderId="163" xfId="23" applyNumberFormat="1" applyFont="1" applyFill="1" applyAlignment="1">
      <alignment horizontal="left"/>
    </xf>
    <xf numFmtId="273" fontId="26" fillId="12" borderId="175" xfId="23" applyNumberFormat="1" applyFont="1" applyFill="1" applyBorder="1" applyAlignment="1">
      <alignment horizontal="left"/>
    </xf>
    <xf numFmtId="274" fontId="26" fillId="12" borderId="163" xfId="23" applyNumberFormat="1" applyFont="1" applyFill="1" applyAlignment="1">
      <alignment horizontal="center"/>
    </xf>
    <xf numFmtId="274" fontId="26" fillId="12" borderId="175" xfId="23" applyNumberFormat="1" applyFont="1" applyFill="1" applyBorder="1" applyAlignment="1">
      <alignment horizontal="center"/>
    </xf>
    <xf numFmtId="14" fontId="92" fillId="0" borderId="0" xfId="0" applyNumberFormat="1" applyFont="1"/>
    <xf numFmtId="275" fontId="13" fillId="0" borderId="0" xfId="0" applyNumberFormat="1" applyFont="1"/>
    <xf numFmtId="0" fontId="112" fillId="0" borderId="5" xfId="0" applyFont="1" applyBorder="1"/>
    <xf numFmtId="2" fontId="112" fillId="0" borderId="6" xfId="0" applyNumberFormat="1" applyFont="1" applyBorder="1"/>
    <xf numFmtId="0" fontId="112" fillId="0" borderId="8" xfId="0" applyFont="1" applyBorder="1"/>
    <xf numFmtId="0" fontId="112" fillId="0" borderId="9" xfId="0" applyFont="1" applyBorder="1"/>
    <xf numFmtId="2" fontId="112" fillId="0" borderId="9" xfId="0" applyNumberFormat="1" applyFont="1" applyBorder="1"/>
    <xf numFmtId="2" fontId="112" fillId="0" borderId="10" xfId="0" applyNumberFormat="1" applyFont="1" applyBorder="1"/>
    <xf numFmtId="0" fontId="112" fillId="0" borderId="1" xfId="0" applyFont="1" applyBorder="1"/>
    <xf numFmtId="0" fontId="112" fillId="0" borderId="2" xfId="0" applyFont="1" applyBorder="1"/>
    <xf numFmtId="2" fontId="112" fillId="0" borderId="2" xfId="0" applyNumberFormat="1" applyFont="1" applyBorder="1"/>
    <xf numFmtId="2" fontId="112" fillId="0" borderId="3" xfId="0" applyNumberFormat="1" applyFont="1" applyBorder="1"/>
    <xf numFmtId="2" fontId="10" fillId="12" borderId="30" xfId="0" applyNumberFormat="1" applyFont="1" applyFill="1" applyBorder="1" applyAlignment="1">
      <alignment horizontal="right" indent="1"/>
    </xf>
    <xf numFmtId="10" fontId="13" fillId="0" borderId="8" xfId="2" applyNumberFormat="1" applyFont="1" applyBorder="1"/>
    <xf numFmtId="10" fontId="13" fillId="0" borderId="9" xfId="2" applyNumberFormat="1" applyFont="1" applyBorder="1"/>
    <xf numFmtId="10" fontId="13" fillId="0" borderId="10" xfId="2" applyNumberFormat="1" applyFont="1" applyBorder="1"/>
    <xf numFmtId="10" fontId="13" fillId="0" borderId="13" xfId="2" applyNumberFormat="1" applyFont="1" applyBorder="1"/>
    <xf numFmtId="0" fontId="0" fillId="0" borderId="50" xfId="0" applyBorder="1" applyAlignment="1">
      <alignment horizontal="center"/>
    </xf>
    <xf numFmtId="10" fontId="107" fillId="35" borderId="179" xfId="23" applyNumberFormat="1" applyBorder="1" applyAlignment="1">
      <alignment horizontal="center"/>
    </xf>
    <xf numFmtId="10" fontId="4" fillId="0" borderId="0" xfId="2" applyNumberFormat="1" applyFont="1"/>
    <xf numFmtId="1" fontId="0" fillId="7" borderId="0" xfId="0" applyNumberFormat="1" applyFill="1"/>
    <xf numFmtId="9" fontId="15" fillId="12" borderId="10" xfId="2" applyFont="1" applyFill="1" applyBorder="1" applyAlignment="1">
      <alignment horizontal="center"/>
    </xf>
    <xf numFmtId="0" fontId="102" fillId="12" borderId="20" xfId="0" applyFont="1" applyFill="1" applyBorder="1" applyAlignment="1">
      <alignment horizontal="center"/>
    </xf>
    <xf numFmtId="272" fontId="0" fillId="0" borderId="0" xfId="2" applyNumberFormat="1" applyFont="1"/>
    <xf numFmtId="272" fontId="0" fillId="0" borderId="0" xfId="0" applyNumberFormat="1"/>
    <xf numFmtId="10" fontId="3" fillId="0" borderId="181" xfId="2" applyNumberFormat="1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3" fillId="0" borderId="8" xfId="0" applyFont="1" applyBorder="1" applyAlignment="1">
      <alignment horizontal="right" wrapText="1"/>
    </xf>
    <xf numFmtId="0" fontId="2" fillId="37" borderId="5" xfId="0" applyFont="1" applyFill="1" applyBorder="1" applyAlignment="1">
      <alignment horizontal="right"/>
    </xf>
    <xf numFmtId="10" fontId="2" fillId="37" borderId="180" xfId="0" applyNumberFormat="1" applyFont="1" applyFill="1" applyBorder="1" applyAlignment="1">
      <alignment horizontal="center"/>
    </xf>
    <xf numFmtId="0" fontId="47" fillId="0" borderId="10" xfId="3" applyFont="1" applyBorder="1" applyAlignment="1">
      <alignment horizontal="center" vertical="center" wrapText="1"/>
    </xf>
    <xf numFmtId="37" fontId="0" fillId="0" borderId="0" xfId="1" applyNumberFormat="1" applyFont="1" applyAlignment="1">
      <alignment horizontal="right"/>
    </xf>
    <xf numFmtId="1" fontId="20" fillId="0" borderId="0" xfId="0" applyNumberFormat="1" applyFont="1"/>
    <xf numFmtId="0" fontId="20" fillId="0" borderId="76" xfId="0" applyFont="1" applyBorder="1"/>
    <xf numFmtId="0" fontId="20" fillId="0" borderId="50" xfId="0" applyFont="1" applyBorder="1"/>
    <xf numFmtId="0" fontId="20" fillId="0" borderId="32" xfId="0" applyFont="1" applyBorder="1"/>
    <xf numFmtId="0" fontId="20" fillId="0" borderId="77" xfId="0" applyFont="1" applyBorder="1"/>
    <xf numFmtId="0" fontId="20" fillId="0" borderId="36" xfId="0" applyFont="1" applyBorder="1"/>
    <xf numFmtId="0" fontId="0" fillId="0" borderId="75" xfId="0" applyBorder="1"/>
    <xf numFmtId="0" fontId="0" fillId="0" borderId="74" xfId="0" applyBorder="1"/>
    <xf numFmtId="37" fontId="26" fillId="0" borderId="0" xfId="1" applyNumberFormat="1" applyFont="1" applyAlignment="1">
      <alignment horizontal="right"/>
    </xf>
    <xf numFmtId="37" fontId="25" fillId="0" borderId="0" xfId="1" applyNumberFormat="1" applyFont="1" applyAlignment="1">
      <alignment horizontal="right"/>
    </xf>
    <xf numFmtId="9" fontId="26" fillId="0" borderId="0" xfId="2" applyFont="1"/>
    <xf numFmtId="14" fontId="23" fillId="12" borderId="0" xfId="3" applyNumberFormat="1" applyFont="1" applyFill="1" applyAlignment="1">
      <alignment horizontal="center" vertical="center"/>
    </xf>
    <xf numFmtId="0" fontId="76" fillId="12" borderId="8" xfId="3" applyFont="1" applyFill="1" applyBorder="1" applyAlignment="1">
      <alignment horizontal="center" vertical="center" wrapText="1"/>
    </xf>
    <xf numFmtId="0" fontId="20" fillId="41" borderId="32" xfId="0" applyFont="1" applyFill="1" applyBorder="1"/>
    <xf numFmtId="0" fontId="20" fillId="41" borderId="76" xfId="0" applyFont="1" applyFill="1" applyBorder="1"/>
    <xf numFmtId="0" fontId="20" fillId="41" borderId="66" xfId="0" applyFont="1" applyFill="1" applyBorder="1" applyAlignment="1">
      <alignment horizontal="center"/>
    </xf>
    <xf numFmtId="0" fontId="20" fillId="41" borderId="77" xfId="0" applyFont="1" applyFill="1" applyBorder="1" applyAlignment="1">
      <alignment horizontal="center"/>
    </xf>
    <xf numFmtId="9" fontId="20" fillId="41" borderId="76" xfId="0" applyNumberFormat="1" applyFont="1" applyFill="1" applyBorder="1"/>
    <xf numFmtId="9" fontId="20" fillId="41" borderId="66" xfId="0" applyNumberFormat="1" applyFont="1" applyFill="1" applyBorder="1"/>
    <xf numFmtId="9" fontId="20" fillId="41" borderId="77" xfId="0" applyNumberFormat="1" applyFont="1" applyFill="1" applyBorder="1"/>
    <xf numFmtId="0" fontId="20" fillId="0" borderId="77" xfId="0" applyFont="1" applyBorder="1" applyAlignment="1">
      <alignment horizontal="right"/>
    </xf>
    <xf numFmtId="0" fontId="20" fillId="12" borderId="76" xfId="0" applyFont="1" applyFill="1" applyBorder="1"/>
    <xf numFmtId="0" fontId="20" fillId="12" borderId="66" xfId="0" applyFont="1" applyFill="1" applyBorder="1" applyAlignment="1">
      <alignment horizontal="right"/>
    </xf>
    <xf numFmtId="0" fontId="20" fillId="12" borderId="77" xfId="0" applyFont="1" applyFill="1" applyBorder="1" applyAlignment="1">
      <alignment horizontal="right"/>
    </xf>
    <xf numFmtId="0" fontId="20" fillId="0" borderId="73" xfId="0" applyFont="1" applyBorder="1"/>
    <xf numFmtId="0" fontId="28" fillId="0" borderId="63" xfId="0" applyFont="1" applyBorder="1" applyAlignment="1">
      <alignment horizontal="center"/>
    </xf>
    <xf numFmtId="0" fontId="120" fillId="0" borderId="0" xfId="0" applyFont="1"/>
    <xf numFmtId="0" fontId="28" fillId="0" borderId="73" xfId="0" applyFont="1" applyBorder="1" applyAlignment="1">
      <alignment horizontal="center"/>
    </xf>
    <xf numFmtId="0" fontId="122" fillId="0" borderId="0" xfId="0" applyFont="1"/>
    <xf numFmtId="9" fontId="20" fillId="0" borderId="0" xfId="2" applyFont="1" applyAlignment="1">
      <alignment horizontal="center"/>
    </xf>
    <xf numFmtId="0" fontId="0" fillId="12" borderId="32" xfId="0" applyFill="1" applyBorder="1"/>
    <xf numFmtId="0" fontId="0" fillId="12" borderId="77" xfId="0" applyFill="1" applyBorder="1"/>
    <xf numFmtId="280" fontId="0" fillId="19" borderId="0" xfId="0" applyNumberFormat="1" applyFill="1"/>
    <xf numFmtId="0" fontId="123" fillId="0" borderId="17" xfId="0" applyFont="1" applyBorder="1"/>
    <xf numFmtId="0" fontId="123" fillId="0" borderId="18" xfId="0" applyFont="1" applyBorder="1"/>
    <xf numFmtId="0" fontId="123" fillId="0" borderId="20" xfId="0" applyFont="1" applyBorder="1"/>
    <xf numFmtId="0" fontId="124" fillId="0" borderId="18" xfId="0" applyFont="1" applyBorder="1"/>
    <xf numFmtId="9" fontId="124" fillId="0" borderId="18" xfId="0" applyNumberFormat="1" applyFont="1" applyBorder="1"/>
    <xf numFmtId="10" fontId="124" fillId="0" borderId="18" xfId="2" applyNumberFormat="1" applyFont="1" applyBorder="1"/>
    <xf numFmtId="0" fontId="124" fillId="0" borderId="20" xfId="0" applyFont="1" applyBorder="1" applyAlignment="1">
      <alignment horizontal="right"/>
    </xf>
    <xf numFmtId="0" fontId="123" fillId="0" borderId="1" xfId="0" applyFont="1" applyBorder="1"/>
    <xf numFmtId="0" fontId="123" fillId="0" borderId="0" xfId="0" applyFont="1"/>
    <xf numFmtId="10" fontId="123" fillId="0" borderId="0" xfId="2" applyNumberFormat="1" applyFont="1"/>
    <xf numFmtId="0" fontId="123" fillId="0" borderId="6" xfId="0" applyFont="1" applyBorder="1"/>
    <xf numFmtId="10" fontId="124" fillId="0" borderId="16" xfId="2" applyNumberFormat="1" applyFont="1" applyBorder="1"/>
    <xf numFmtId="0" fontId="124" fillId="0" borderId="0" xfId="0" applyFont="1"/>
    <xf numFmtId="0" fontId="124" fillId="0" borderId="0" xfId="0" applyFont="1" applyAlignment="1">
      <alignment horizontal="right"/>
    </xf>
    <xf numFmtId="0" fontId="123" fillId="0" borderId="5" xfId="0" applyFont="1" applyBorder="1"/>
    <xf numFmtId="0" fontId="123" fillId="0" borderId="8" xfId="0" applyFont="1" applyBorder="1"/>
    <xf numFmtId="0" fontId="123" fillId="0" borderId="9" xfId="0" applyFont="1" applyBorder="1"/>
    <xf numFmtId="0" fontId="123" fillId="0" borderId="10" xfId="0" applyFont="1" applyBorder="1"/>
    <xf numFmtId="0" fontId="124" fillId="0" borderId="9" xfId="0" applyFont="1" applyBorder="1" applyAlignment="1">
      <alignment horizontal="right"/>
    </xf>
    <xf numFmtId="0" fontId="26" fillId="0" borderId="0" xfId="0" applyFont="1" applyAlignment="1">
      <alignment horizontal="center"/>
    </xf>
    <xf numFmtId="0" fontId="124" fillId="0" borderId="20" xfId="0" applyFont="1" applyBorder="1"/>
    <xf numFmtId="37" fontId="20" fillId="0" borderId="66" xfId="1" applyNumberFormat="1" applyFont="1" applyBorder="1" applyAlignment="1">
      <alignment horizontal="right"/>
    </xf>
    <xf numFmtId="9" fontId="23" fillId="0" borderId="66" xfId="2" applyFont="1" applyBorder="1"/>
    <xf numFmtId="0" fontId="20" fillId="0" borderId="183" xfId="0" applyFont="1" applyBorder="1" applyAlignment="1">
      <alignment horizontal="center"/>
    </xf>
    <xf numFmtId="0" fontId="20" fillId="0" borderId="185" xfId="0" applyFont="1" applyBorder="1" applyAlignment="1">
      <alignment horizontal="center"/>
    </xf>
    <xf numFmtId="0" fontId="20" fillId="0" borderId="184" xfId="0" applyFont="1" applyBorder="1" applyAlignment="1">
      <alignment horizontal="center"/>
    </xf>
    <xf numFmtId="0" fontId="20" fillId="0" borderId="187" xfId="0" applyFont="1" applyBorder="1" applyAlignment="1">
      <alignment horizontal="center"/>
    </xf>
    <xf numFmtId="0" fontId="20" fillId="0" borderId="188" xfId="0" applyFont="1" applyBorder="1" applyAlignment="1">
      <alignment horizontal="center"/>
    </xf>
    <xf numFmtId="0" fontId="20" fillId="0" borderId="185" xfId="0" applyFont="1" applyBorder="1"/>
    <xf numFmtId="0" fontId="0" fillId="0" borderId="0" xfId="0" applyAlignment="1">
      <alignment horizontal="right"/>
    </xf>
    <xf numFmtId="0" fontId="0" fillId="0" borderId="36" xfId="0" applyBorder="1"/>
    <xf numFmtId="0" fontId="0" fillId="0" borderId="73" xfId="0" applyBorder="1"/>
    <xf numFmtId="0" fontId="0" fillId="0" borderId="63" xfId="0" applyBorder="1" applyAlignment="1">
      <alignment horizontal="right"/>
    </xf>
    <xf numFmtId="9" fontId="0" fillId="0" borderId="0" xfId="0" applyNumberFormat="1"/>
    <xf numFmtId="37" fontId="0" fillId="0" borderId="0" xfId="0" applyNumberFormat="1"/>
    <xf numFmtId="1" fontId="0" fillId="0" borderId="0" xfId="0" applyNumberFormat="1"/>
    <xf numFmtId="0" fontId="0" fillId="0" borderId="187" xfId="0" applyBorder="1"/>
    <xf numFmtId="3" fontId="0" fillId="0" borderId="0" xfId="0" applyNumberFormat="1"/>
    <xf numFmtId="0" fontId="0" fillId="0" borderId="189" xfId="0" applyBorder="1"/>
    <xf numFmtId="0" fontId="0" fillId="0" borderId="63" xfId="0" applyBorder="1"/>
    <xf numFmtId="0" fontId="94" fillId="5" borderId="17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5" borderId="17" xfId="0" applyFont="1" applyFill="1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0" fontId="12" fillId="5" borderId="98" xfId="0" applyFont="1" applyFill="1" applyBorder="1" applyAlignment="1">
      <alignment horizontal="center"/>
    </xf>
    <xf numFmtId="0" fontId="47" fillId="10" borderId="18" xfId="0" applyFont="1" applyFill="1" applyBorder="1" applyAlignment="1">
      <alignment horizontal="center"/>
    </xf>
    <xf numFmtId="0" fontId="76" fillId="0" borderId="0" xfId="3" applyFont="1" applyAlignment="1">
      <alignment horizontal="right" vertical="center" wrapText="1"/>
    </xf>
    <xf numFmtId="0" fontId="10" fillId="0" borderId="6" xfId="0" applyFont="1" applyBorder="1" applyAlignment="1">
      <alignment horizontal="left"/>
    </xf>
    <xf numFmtId="0" fontId="2" fillId="5" borderId="18" xfId="0" applyFont="1" applyFill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/>
    <xf numFmtId="0" fontId="3" fillId="0" borderId="6" xfId="0" applyFont="1" applyBorder="1"/>
    <xf numFmtId="0" fontId="20" fillId="0" borderId="0" xfId="0" applyFont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45" xfId="0" applyFont="1" applyBorder="1" applyAlignment="1">
      <alignment horizontal="center"/>
    </xf>
    <xf numFmtId="0" fontId="27" fillId="14" borderId="0" xfId="14" applyFont="1" applyFill="1" applyAlignment="1">
      <alignment horizontal="left" wrapText="1"/>
    </xf>
    <xf numFmtId="38" fontId="27" fillId="14" borderId="0" xfId="14" applyNumberFormat="1" applyFont="1" applyFill="1" applyAlignment="1">
      <alignment horizontal="center" wrapText="1"/>
    </xf>
    <xf numFmtId="0" fontId="27" fillId="14" borderId="0" xfId="14" applyFont="1" applyFill="1" applyAlignment="1">
      <alignment horizontal="center" wrapText="1"/>
    </xf>
    <xf numFmtId="0" fontId="75" fillId="0" borderId="0" xfId="0" applyFont="1" applyAlignment="1">
      <alignment horizontal="right"/>
    </xf>
    <xf numFmtId="0" fontId="0" fillId="0" borderId="0" xfId="0"/>
    <xf numFmtId="281" fontId="127" fillId="0" borderId="0" xfId="26" applyNumberFormat="1"/>
    <xf numFmtId="14" fontId="11" fillId="0" borderId="0" xfId="0" applyNumberFormat="1" applyFont="1"/>
    <xf numFmtId="14" fontId="0" fillId="0" borderId="0" xfId="0" applyNumberFormat="1"/>
    <xf numFmtId="0" fontId="12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23" fillId="42" borderId="0" xfId="0" applyFont="1" applyFill="1"/>
    <xf numFmtId="0" fontId="128" fillId="42" borderId="0" xfId="0" applyFont="1" applyFill="1"/>
    <xf numFmtId="190" fontId="43" fillId="28" borderId="18" xfId="0" applyNumberFormat="1" applyFont="1" applyFill="1" applyBorder="1"/>
    <xf numFmtId="190" fontId="43" fillId="28" borderId="20" xfId="0" applyNumberFormat="1" applyFont="1" applyFill="1" applyBorder="1"/>
    <xf numFmtId="195" fontId="39" fillId="0" borderId="0" xfId="0" applyNumberFormat="1" applyFont="1"/>
    <xf numFmtId="195" fontId="39" fillId="0" borderId="6" xfId="0" applyNumberFormat="1" applyFont="1" applyBorder="1"/>
    <xf numFmtId="176" fontId="39" fillId="0" borderId="0" xfId="0" applyNumberFormat="1" applyFont="1"/>
    <xf numFmtId="206" fontId="39" fillId="0" borderId="6" xfId="0" applyNumberFormat="1" applyFont="1" applyBorder="1"/>
    <xf numFmtId="195" fontId="39" fillId="0" borderId="13" xfId="0" applyNumberFormat="1" applyFont="1" applyBorder="1"/>
    <xf numFmtId="195" fontId="39" fillId="0" borderId="21" xfId="0" applyNumberFormat="1" applyFont="1" applyBorder="1"/>
    <xf numFmtId="205" fontId="39" fillId="0" borderId="6" xfId="0" applyNumberFormat="1" applyFont="1" applyBorder="1"/>
    <xf numFmtId="174" fontId="39" fillId="0" borderId="6" xfId="0" applyNumberFormat="1" applyFont="1" applyBorder="1"/>
    <xf numFmtId="195" fontId="40" fillId="0" borderId="0" xfId="0" applyNumberFormat="1" applyFont="1"/>
    <xf numFmtId="195" fontId="40" fillId="0" borderId="6" xfId="0" applyNumberFormat="1" applyFont="1" applyBorder="1"/>
    <xf numFmtId="172" fontId="39" fillId="0" borderId="0" xfId="2" applyNumberFormat="1" applyFont="1" applyAlignment="1">
      <alignment horizontal="left"/>
    </xf>
    <xf numFmtId="203" fontId="39" fillId="0" borderId="6" xfId="0" applyNumberFormat="1" applyFont="1" applyBorder="1"/>
    <xf numFmtId="176" fontId="39" fillId="0" borderId="0" xfId="0" applyNumberFormat="1" applyFont="1" applyAlignment="1">
      <alignment horizontal="left"/>
    </xf>
    <xf numFmtId="204" fontId="39" fillId="0" borderId="0" xfId="0" applyNumberFormat="1" applyFont="1" applyAlignment="1">
      <alignment horizontal="left"/>
    </xf>
    <xf numFmtId="207" fontId="39" fillId="0" borderId="6" xfId="0" applyNumberFormat="1" applyFont="1" applyBorder="1"/>
    <xf numFmtId="172" fontId="39" fillId="0" borderId="10" xfId="0" applyNumberFormat="1" applyFont="1" applyBorder="1"/>
    <xf numFmtId="201" fontId="39" fillId="0" borderId="6" xfId="0" applyNumberFormat="1" applyFont="1" applyBorder="1"/>
    <xf numFmtId="195" fontId="39" fillId="0" borderId="78" xfId="0" applyNumberFormat="1" applyFont="1" applyBorder="1"/>
    <xf numFmtId="195" fontId="39" fillId="0" borderId="95" xfId="0" applyNumberFormat="1" applyFont="1" applyBorder="1"/>
    <xf numFmtId="202" fontId="39" fillId="0" borderId="0" xfId="0" applyNumberFormat="1" applyFont="1"/>
    <xf numFmtId="176" fontId="39" fillId="0" borderId="6" xfId="0" applyNumberFormat="1" applyFont="1" applyBorder="1"/>
    <xf numFmtId="172" fontId="39" fillId="0" borderId="6" xfId="0" applyNumberFormat="1" applyFont="1" applyBorder="1"/>
    <xf numFmtId="193" fontId="39" fillId="0" borderId="0" xfId="0" applyNumberFormat="1" applyFont="1"/>
    <xf numFmtId="192" fontId="39" fillId="0" borderId="6" xfId="0" applyNumberFormat="1" applyFont="1" applyBorder="1"/>
    <xf numFmtId="188" fontId="39" fillId="0" borderId="6" xfId="0" applyNumberFormat="1" applyFont="1" applyBorder="1" applyAlignment="1">
      <alignment horizontal="right"/>
    </xf>
    <xf numFmtId="200" fontId="39" fillId="0" borderId="0" xfId="2" applyNumberFormat="1" applyFont="1"/>
    <xf numFmtId="200" fontId="39" fillId="0" borderId="6" xfId="2" applyNumberFormat="1" applyFont="1" applyBorder="1"/>
    <xf numFmtId="193" fontId="39" fillId="0" borderId="9" xfId="0" applyNumberFormat="1" applyFont="1" applyBorder="1"/>
    <xf numFmtId="192" fontId="39" fillId="0" borderId="10" xfId="0" applyNumberFormat="1" applyFont="1" applyBorder="1"/>
    <xf numFmtId="188" fontId="39" fillId="0" borderId="10" xfId="0" applyNumberFormat="1" applyFont="1" applyBorder="1" applyAlignment="1">
      <alignment horizontal="right"/>
    </xf>
    <xf numFmtId="208" fontId="39" fillId="0" borderId="0" xfId="0" applyNumberFormat="1" applyFont="1"/>
    <xf numFmtId="208" fontId="39" fillId="0" borderId="6" xfId="0" applyNumberFormat="1" applyFont="1" applyBorder="1"/>
    <xf numFmtId="208" fontId="39" fillId="0" borderId="0" xfId="2" applyNumberFormat="1" applyFont="1"/>
    <xf numFmtId="208" fontId="39" fillId="0" borderId="6" xfId="2" applyNumberFormat="1" applyFont="1" applyBorder="1"/>
    <xf numFmtId="172" fontId="39" fillId="0" borderId="0" xfId="2" applyNumberFormat="1" applyFont="1"/>
    <xf numFmtId="172" fontId="39" fillId="0" borderId="6" xfId="2" applyNumberFormat="1" applyFont="1" applyBorder="1"/>
    <xf numFmtId="199" fontId="39" fillId="0" borderId="0" xfId="0" applyNumberFormat="1" applyFont="1"/>
    <xf numFmtId="188" fontId="39" fillId="0" borderId="0" xfId="0" applyNumberFormat="1" applyFont="1"/>
    <xf numFmtId="198" fontId="39" fillId="0" borderId="0" xfId="0" applyNumberFormat="1" applyFont="1"/>
    <xf numFmtId="197" fontId="39" fillId="0" borderId="0" xfId="0" applyNumberFormat="1" applyFont="1"/>
    <xf numFmtId="194" fontId="39" fillId="0" borderId="0" xfId="0" applyNumberFormat="1" applyFont="1"/>
    <xf numFmtId="209" fontId="39" fillId="0" borderId="0" xfId="0" applyNumberFormat="1" applyFont="1"/>
    <xf numFmtId="195" fontId="39" fillId="0" borderId="9" xfId="0" applyNumberFormat="1" applyFont="1" applyBorder="1"/>
    <xf numFmtId="195" fontId="39" fillId="0" borderId="10" xfId="0" applyNumberFormat="1" applyFont="1" applyBorder="1"/>
    <xf numFmtId="196" fontId="39" fillId="0" borderId="0" xfId="0" applyNumberFormat="1" applyFont="1"/>
    <xf numFmtId="192" fontId="39" fillId="0" borderId="0" xfId="0" applyNumberFormat="1" applyFont="1"/>
    <xf numFmtId="190" fontId="40" fillId="28" borderId="18" xfId="0" applyNumberFormat="1" applyFont="1" applyFill="1" applyBorder="1"/>
    <xf numFmtId="190" fontId="40" fillId="28" borderId="20" xfId="0" applyNumberFormat="1" applyFont="1" applyFill="1" applyBorder="1"/>
    <xf numFmtId="193" fontId="46" fillId="0" borderId="0" xfId="0" applyNumberFormat="1" applyFont="1"/>
    <xf numFmtId="192" fontId="46" fillId="0" borderId="0" xfId="0" applyNumberFormat="1" applyFont="1"/>
    <xf numFmtId="191" fontId="39" fillId="0" borderId="9" xfId="0" applyNumberFormat="1" applyFont="1" applyBorder="1"/>
    <xf numFmtId="191" fontId="39" fillId="0" borderId="10" xfId="0" applyNumberFormat="1" applyFont="1" applyBorder="1"/>
    <xf numFmtId="191" fontId="39" fillId="0" borderId="0" xfId="0" applyNumberFormat="1" applyFont="1"/>
    <xf numFmtId="191" fontId="39" fillId="0" borderId="18" xfId="0" applyNumberFormat="1" applyFont="1" applyBorder="1"/>
    <xf numFmtId="189" fontId="39" fillId="0" borderId="0" xfId="0" applyNumberFormat="1" applyFont="1"/>
    <xf numFmtId="187" fontId="40" fillId="0" borderId="143" xfId="0" applyNumberFormat="1" applyFont="1" applyBorder="1" applyAlignment="1">
      <alignment horizontal="left"/>
    </xf>
    <xf numFmtId="169" fontId="39" fillId="0" borderId="0" xfId="0" applyNumberFormat="1" applyFont="1" applyAlignment="1">
      <alignment horizontal="right"/>
    </xf>
    <xf numFmtId="169" fontId="39" fillId="0" borderId="0" xfId="0" applyNumberFormat="1" applyFont="1"/>
    <xf numFmtId="169" fontId="39" fillId="0" borderId="6" xfId="0" applyNumberFormat="1" applyFont="1" applyBorder="1"/>
    <xf numFmtId="187" fontId="40" fillId="0" borderId="141" xfId="0" applyNumberFormat="1" applyFont="1" applyBorder="1" applyAlignment="1">
      <alignment horizontal="left"/>
    </xf>
    <xf numFmtId="169" fontId="39" fillId="0" borderId="9" xfId="0" applyNumberFormat="1" applyFont="1" applyBorder="1" applyAlignment="1">
      <alignment horizontal="right"/>
    </xf>
    <xf numFmtId="169" fontId="39" fillId="0" borderId="9" xfId="0" applyNumberFormat="1" applyFont="1" applyBorder="1"/>
    <xf numFmtId="169" fontId="39" fillId="0" borderId="10" xfId="0" applyNumberFormat="1" applyFont="1" applyBorder="1"/>
    <xf numFmtId="165" fontId="41" fillId="0" borderId="0" xfId="0" applyNumberFormat="1" applyFont="1"/>
    <xf numFmtId="165" fontId="45" fillId="0" borderId="0" xfId="0" applyNumberFormat="1" applyFont="1"/>
    <xf numFmtId="187" fontId="43" fillId="0" borderId="0" xfId="0" applyNumberFormat="1" applyFont="1" applyAlignment="1">
      <alignment horizontal="left"/>
    </xf>
    <xf numFmtId="169" fontId="42" fillId="0" borderId="0" xfId="0" applyNumberFormat="1" applyFont="1"/>
    <xf numFmtId="169" fontId="39" fillId="0" borderId="137" xfId="0" applyNumberFormat="1" applyFont="1" applyBorder="1"/>
    <xf numFmtId="172" fontId="39" fillId="0" borderId="136" xfId="2" applyNumberFormat="1" applyFont="1" applyBorder="1"/>
    <xf numFmtId="169" fontId="39" fillId="0" borderId="139" xfId="0" applyNumberFormat="1" applyFont="1" applyBorder="1"/>
    <xf numFmtId="172" fontId="39" fillId="0" borderId="139" xfId="2" applyNumberFormat="1" applyFont="1" applyBorder="1"/>
    <xf numFmtId="172" fontId="39" fillId="0" borderId="21" xfId="2" applyNumberFormat="1" applyFont="1" applyBorder="1"/>
    <xf numFmtId="169" fontId="40" fillId="0" borderId="138" xfId="0" applyNumberFormat="1" applyFont="1" applyBorder="1"/>
    <xf numFmtId="172" fontId="40" fillId="0" borderId="138" xfId="2" applyNumberFormat="1" applyFont="1" applyBorder="1"/>
    <xf numFmtId="174" fontId="39" fillId="0" borderId="0" xfId="0" applyNumberFormat="1" applyFont="1"/>
    <xf numFmtId="172" fontId="39" fillId="0" borderId="6" xfId="2" applyNumberFormat="1" applyFont="1" applyBorder="1" applyAlignment="1">
      <alignment horizontal="right"/>
    </xf>
    <xf numFmtId="5" fontId="39" fillId="0" borderId="9" xfId="0" applyNumberFormat="1" applyFont="1" applyBorder="1"/>
    <xf numFmtId="5" fontId="39" fillId="0" borderId="10" xfId="0" applyNumberFormat="1" applyFont="1" applyBorder="1"/>
    <xf numFmtId="169" fontId="39" fillId="0" borderId="136" xfId="0" applyNumberFormat="1" applyFont="1" applyBorder="1"/>
    <xf numFmtId="180" fontId="39" fillId="0" borderId="0" xfId="0" applyNumberFormat="1" applyFont="1"/>
    <xf numFmtId="180" fontId="39" fillId="0" borderId="6" xfId="0" applyNumberFormat="1" applyFont="1" applyBorder="1"/>
    <xf numFmtId="164" fontId="39" fillId="0" borderId="0" xfId="0" applyNumberFormat="1" applyFont="1"/>
    <xf numFmtId="164" fontId="39" fillId="0" borderId="6" xfId="0" applyNumberFormat="1" applyFont="1" applyBorder="1"/>
    <xf numFmtId="164" fontId="39" fillId="0" borderId="18" xfId="0" applyNumberFormat="1" applyFont="1" applyBorder="1"/>
    <xf numFmtId="164" fontId="40" fillId="0" borderId="18" xfId="2" applyNumberFormat="1" applyFont="1" applyBorder="1"/>
    <xf numFmtId="164" fontId="39" fillId="0" borderId="20" xfId="0" applyNumberFormat="1" applyFont="1" applyBorder="1"/>
    <xf numFmtId="169" fontId="40" fillId="0" borderId="135" xfId="0" applyNumberFormat="1" applyFont="1" applyBorder="1"/>
    <xf numFmtId="172" fontId="40" fillId="0" borderId="135" xfId="2" applyNumberFormat="1" applyFont="1" applyBorder="1"/>
    <xf numFmtId="169" fontId="40" fillId="0" borderId="136" xfId="0" applyNumberFormat="1" applyFont="1" applyBorder="1"/>
    <xf numFmtId="172" fontId="40" fillId="0" borderId="136" xfId="2" applyNumberFormat="1" applyFont="1" applyBorder="1"/>
    <xf numFmtId="172" fontId="40" fillId="0" borderId="138" xfId="0" applyNumberFormat="1" applyFont="1" applyBorder="1"/>
    <xf numFmtId="172" fontId="13" fillId="0" borderId="6" xfId="2" applyNumberFormat="1" applyFont="1" applyBorder="1"/>
    <xf numFmtId="173" fontId="12" fillId="11" borderId="43" xfId="0" applyNumberFormat="1" applyFont="1" applyFill="1" applyBorder="1"/>
    <xf numFmtId="173" fontId="12" fillId="11" borderId="45" xfId="0" applyNumberFormat="1" applyFont="1" applyFill="1" applyBorder="1"/>
    <xf numFmtId="172" fontId="15" fillId="12" borderId="73" xfId="2" applyNumberFormat="1" applyFont="1" applyFill="1" applyBorder="1"/>
    <xf numFmtId="172" fontId="15" fillId="12" borderId="49" xfId="2" applyNumberFormat="1" applyFont="1" applyFill="1" applyBorder="1"/>
    <xf numFmtId="43" fontId="13" fillId="0" borderId="106" xfId="0" applyNumberFormat="1" applyFont="1" applyBorder="1"/>
    <xf numFmtId="43" fontId="13" fillId="0" borderId="57" xfId="0" applyNumberFormat="1" applyFont="1" applyBorder="1"/>
    <xf numFmtId="43" fontId="13" fillId="0" borderId="0" xfId="0" applyNumberFormat="1" applyFont="1"/>
    <xf numFmtId="173" fontId="12" fillId="11" borderId="18" xfId="0" applyNumberFormat="1" applyFont="1" applyFill="1" applyBorder="1" applyAlignment="1">
      <alignment horizontal="center"/>
    </xf>
    <xf numFmtId="173" fontId="12" fillId="11" borderId="20" xfId="0" applyNumberFormat="1" applyFont="1" applyFill="1" applyBorder="1" applyAlignment="1">
      <alignment horizontal="center"/>
    </xf>
    <xf numFmtId="186" fontId="15" fillId="12" borderId="109" xfId="2" applyNumberFormat="1" applyFont="1" applyFill="1" applyBorder="1" applyAlignment="1">
      <alignment horizontal="center"/>
    </xf>
    <xf numFmtId="186" fontId="15" fillId="12" borderId="133" xfId="2" applyNumberFormat="1" applyFont="1" applyFill="1" applyBorder="1" applyAlignment="1">
      <alignment horizontal="center"/>
    </xf>
    <xf numFmtId="186" fontId="15" fillId="12" borderId="134" xfId="2" applyNumberFormat="1" applyFont="1" applyFill="1" applyBorder="1" applyAlignment="1">
      <alignment horizontal="center"/>
    </xf>
    <xf numFmtId="172" fontId="13" fillId="0" borderId="0" xfId="2" applyNumberFormat="1" applyFont="1"/>
    <xf numFmtId="178" fontId="13" fillId="0" borderId="13" xfId="0" applyNumberFormat="1" applyFont="1" applyBorder="1"/>
    <xf numFmtId="178" fontId="12" fillId="0" borderId="0" xfId="0" applyNumberFormat="1" applyFont="1"/>
    <xf numFmtId="211" fontId="20" fillId="14" borderId="0" xfId="0" applyNumberFormat="1" applyFont="1" applyFill="1" applyAlignment="1">
      <alignment horizontal="center"/>
    </xf>
    <xf numFmtId="169" fontId="20" fillId="14" borderId="0" xfId="0" applyNumberFormat="1" applyFont="1" applyFill="1"/>
    <xf numFmtId="180" fontId="59" fillId="14" borderId="0" xfId="0" applyNumberFormat="1" applyFont="1" applyFill="1"/>
    <xf numFmtId="169" fontId="58" fillId="14" borderId="0" xfId="0" applyNumberFormat="1" applyFont="1" applyFill="1"/>
    <xf numFmtId="188" fontId="58" fillId="14" borderId="0" xfId="0" applyNumberFormat="1" applyFont="1" applyFill="1"/>
    <xf numFmtId="188" fontId="61" fillId="14" borderId="0" xfId="0" applyNumberFormat="1" applyFont="1" applyFill="1"/>
    <xf numFmtId="188" fontId="71" fillId="14" borderId="0" xfId="0" applyNumberFormat="1" applyFont="1" applyFill="1"/>
    <xf numFmtId="180" fontId="20" fillId="14" borderId="0" xfId="0" applyNumberFormat="1" applyFont="1" applyFill="1"/>
    <xf numFmtId="169" fontId="0" fillId="14" borderId="0" xfId="0" applyNumberFormat="1" applyFill="1"/>
    <xf numFmtId="180" fontId="64" fillId="14" borderId="0" xfId="0" applyNumberFormat="1" applyFont="1" applyFill="1"/>
    <xf numFmtId="169" fontId="63" fillId="14" borderId="0" xfId="0" applyNumberFormat="1" applyFont="1" applyFill="1"/>
    <xf numFmtId="188" fontId="0" fillId="14" borderId="0" xfId="0" applyNumberFormat="1" applyFill="1"/>
    <xf numFmtId="188" fontId="20" fillId="14" borderId="0" xfId="0" applyNumberFormat="1" applyFont="1" applyFill="1"/>
    <xf numFmtId="195" fontId="0" fillId="14" borderId="0" xfId="0" applyNumberFormat="1" applyFill="1"/>
    <xf numFmtId="180" fontId="67" fillId="14" borderId="0" xfId="0" applyNumberFormat="1" applyFont="1" applyFill="1"/>
    <xf numFmtId="169" fontId="66" fillId="14" borderId="0" xfId="0" applyNumberFormat="1" applyFont="1" applyFill="1"/>
    <xf numFmtId="188" fontId="68" fillId="14" borderId="0" xfId="0" applyNumberFormat="1" applyFont="1" applyFill="1"/>
    <xf numFmtId="188" fontId="72" fillId="14" borderId="0" xfId="0" applyNumberFormat="1" applyFont="1" applyFill="1"/>
    <xf numFmtId="195" fontId="20" fillId="14" borderId="0" xfId="0" applyNumberFormat="1" applyFont="1" applyFill="1"/>
    <xf numFmtId="164" fontId="13" fillId="0" borderId="0" xfId="0" applyNumberFormat="1" applyFont="1"/>
    <xf numFmtId="216" fontId="13" fillId="0" borderId="0" xfId="0" applyNumberFormat="1" applyFont="1"/>
    <xf numFmtId="203" fontId="15" fillId="12" borderId="27" xfId="0" applyNumberFormat="1" applyFont="1" applyFill="1" applyBorder="1"/>
    <xf numFmtId="203" fontId="15" fillId="12" borderId="29" xfId="0" applyNumberFormat="1" applyFont="1" applyFill="1" applyBorder="1"/>
    <xf numFmtId="164" fontId="10" fillId="12" borderId="41" xfId="0" applyNumberFormat="1" applyFont="1" applyFill="1" applyBorder="1"/>
    <xf numFmtId="164" fontId="3" fillId="0" borderId="42" xfId="0" applyNumberFormat="1" applyFont="1" applyBorder="1"/>
    <xf numFmtId="164" fontId="3" fillId="0" borderId="43" xfId="0" applyNumberFormat="1" applyFont="1" applyBorder="1"/>
    <xf numFmtId="169" fontId="13" fillId="0" borderId="6" xfId="0" applyNumberFormat="1" applyFont="1" applyBorder="1"/>
    <xf numFmtId="164" fontId="10" fillId="12" borderId="47" xfId="0" applyNumberFormat="1" applyFont="1" applyFill="1" applyBorder="1"/>
    <xf numFmtId="164" fontId="3" fillId="0" borderId="9" xfId="0" applyNumberFormat="1" applyFont="1" applyBorder="1"/>
    <xf numFmtId="164" fontId="10" fillId="0" borderId="18" xfId="0" applyNumberFormat="1" applyFont="1" applyBorder="1"/>
    <xf numFmtId="232" fontId="15" fillId="12" borderId="30" xfId="0" applyNumberFormat="1" applyFont="1" applyFill="1" applyBorder="1" applyAlignment="1">
      <alignment horizontal="right"/>
    </xf>
    <xf numFmtId="233" fontId="13" fillId="0" borderId="0" xfId="0" applyNumberFormat="1" applyFont="1" applyAlignment="1">
      <alignment horizontal="left"/>
    </xf>
    <xf numFmtId="164" fontId="2" fillId="0" borderId="2" xfId="0" applyNumberFormat="1" applyFont="1" applyBorder="1"/>
    <xf numFmtId="180" fontId="2" fillId="0" borderId="59" xfId="0" applyNumberFormat="1" applyFont="1" applyBorder="1" applyAlignment="1">
      <alignment horizontal="right"/>
    </xf>
    <xf numFmtId="164" fontId="2" fillId="0" borderId="0" xfId="0" applyNumberFormat="1" applyFont="1"/>
    <xf numFmtId="180" fontId="2" fillId="0" borderId="49" xfId="6" applyNumberFormat="1" applyFont="1" applyBorder="1" applyAlignment="1">
      <alignment horizontal="right"/>
    </xf>
    <xf numFmtId="169" fontId="13" fillId="0" borderId="6" xfId="0" applyNumberFormat="1" applyFont="1" applyBorder="1" applyAlignment="1">
      <alignment horizontal="right"/>
    </xf>
    <xf numFmtId="164" fontId="2" fillId="0" borderId="61" xfId="0" applyNumberFormat="1" applyFont="1" applyBorder="1"/>
    <xf numFmtId="180" fontId="2" fillId="0" borderId="62" xfId="6" applyNumberFormat="1" applyFont="1" applyBorder="1" applyAlignment="1">
      <alignment horizontal="right"/>
    </xf>
    <xf numFmtId="169" fontId="13" fillId="0" borderId="10" xfId="0" applyNumberFormat="1" applyFont="1" applyBorder="1"/>
    <xf numFmtId="172" fontId="15" fillId="12" borderId="20" xfId="2" applyNumberFormat="1" applyFont="1" applyFill="1" applyBorder="1" applyAlignment="1">
      <alignment horizontal="right"/>
    </xf>
    <xf numFmtId="258" fontId="15" fillId="12" borderId="28" xfId="0" quotePrefix="1" applyNumberFormat="1" applyFont="1" applyFill="1" applyBorder="1" applyAlignment="1">
      <alignment horizontal="right"/>
    </xf>
    <xf numFmtId="278" fontId="3" fillId="0" borderId="181" xfId="0" applyNumberFormat="1" applyFont="1" applyBorder="1" applyAlignment="1">
      <alignment horizontal="center"/>
    </xf>
    <xf numFmtId="164" fontId="2" fillId="0" borderId="86" xfId="0" applyNumberFormat="1" applyFont="1" applyBorder="1"/>
    <xf numFmtId="229" fontId="3" fillId="0" borderId="3" xfId="0" applyNumberFormat="1" applyFont="1" applyBorder="1" applyAlignment="1">
      <alignment horizontal="right"/>
    </xf>
    <xf numFmtId="203" fontId="15" fillId="12" borderId="28" xfId="0" applyNumberFormat="1" applyFont="1" applyFill="1" applyBorder="1" applyAlignment="1">
      <alignment horizontal="right"/>
    </xf>
    <xf numFmtId="164" fontId="3" fillId="0" borderId="63" xfId="0" applyNumberFormat="1" applyFont="1" applyBorder="1"/>
    <xf numFmtId="229" fontId="3" fillId="0" borderId="6" xfId="0" applyNumberFormat="1" applyFont="1" applyBorder="1" applyAlignment="1">
      <alignment horizontal="right"/>
    </xf>
    <xf numFmtId="203" fontId="15" fillId="12" borderId="30" xfId="0" applyNumberFormat="1" applyFont="1" applyFill="1" applyBorder="1" applyAlignment="1">
      <alignment horizontal="right"/>
    </xf>
    <xf numFmtId="164" fontId="13" fillId="0" borderId="3" xfId="0" applyNumberFormat="1" applyFont="1" applyBorder="1"/>
    <xf numFmtId="233" fontId="13" fillId="0" borderId="0" xfId="0" applyNumberFormat="1" applyFont="1"/>
    <xf numFmtId="234" fontId="13" fillId="0" borderId="0" xfId="0" applyNumberFormat="1" applyFont="1"/>
    <xf numFmtId="164" fontId="13" fillId="0" borderId="6" xfId="0" applyNumberFormat="1" applyFont="1" applyBorder="1"/>
    <xf numFmtId="166" fontId="15" fillId="12" borderId="41" xfId="1" applyNumberFormat="1" applyFont="1" applyFill="1" applyBorder="1"/>
    <xf numFmtId="235" fontId="13" fillId="0" borderId="152" xfId="0" applyNumberFormat="1" applyFont="1" applyBorder="1"/>
    <xf numFmtId="166" fontId="16" fillId="0" borderId="0" xfId="1" applyNumberFormat="1" applyFont="1"/>
    <xf numFmtId="236" fontId="13" fillId="0" borderId="149" xfId="0" applyNumberFormat="1" applyFont="1" applyBorder="1" applyAlignment="1">
      <alignment horizontal="right"/>
    </xf>
    <xf numFmtId="229" fontId="13" fillId="0" borderId="6" xfId="0" applyNumberFormat="1" applyFont="1" applyBorder="1"/>
    <xf numFmtId="166" fontId="13" fillId="0" borderId="0" xfId="1" applyNumberFormat="1" applyFont="1"/>
    <xf numFmtId="172" fontId="13" fillId="0" borderId="149" xfId="2" applyNumberFormat="1" applyFont="1" applyBorder="1"/>
    <xf numFmtId="166" fontId="13" fillId="0" borderId="6" xfId="1" applyNumberFormat="1" applyFont="1" applyBorder="1"/>
    <xf numFmtId="164" fontId="13" fillId="0" borderId="10" xfId="0" applyNumberFormat="1" applyFont="1" applyBorder="1"/>
    <xf numFmtId="43" fontId="13" fillId="0" borderId="13" xfId="1" applyFont="1" applyBorder="1"/>
    <xf numFmtId="164" fontId="12" fillId="0" borderId="20" xfId="0" applyNumberFormat="1" applyFont="1" applyBorder="1"/>
    <xf numFmtId="172" fontId="3" fillId="0" borderId="181" xfId="2" applyNumberFormat="1" applyFont="1" applyBorder="1" applyAlignment="1">
      <alignment horizontal="center"/>
    </xf>
    <xf numFmtId="237" fontId="13" fillId="0" borderId="0" xfId="2" applyNumberFormat="1" applyFont="1"/>
    <xf numFmtId="238" fontId="13" fillId="0" borderId="149" xfId="0" applyNumberFormat="1" applyFont="1" applyBorder="1" applyAlignment="1">
      <alignment horizontal="right"/>
    </xf>
    <xf numFmtId="237" fontId="13" fillId="0" borderId="6" xfId="2" applyNumberFormat="1" applyFont="1" applyBorder="1"/>
    <xf numFmtId="279" fontId="3" fillId="0" borderId="182" xfId="0" applyNumberFormat="1" applyFont="1" applyBorder="1" applyAlignment="1">
      <alignment horizontal="center"/>
    </xf>
    <xf numFmtId="239" fontId="13" fillId="0" borderId="153" xfId="0" applyNumberFormat="1" applyFont="1" applyBorder="1"/>
    <xf numFmtId="240" fontId="13" fillId="0" borderId="151" xfId="0" applyNumberFormat="1" applyFont="1" applyBorder="1" applyAlignment="1">
      <alignment horizontal="right"/>
    </xf>
    <xf numFmtId="239" fontId="13" fillId="0" borderId="157" xfId="0" applyNumberFormat="1" applyFont="1" applyBorder="1"/>
    <xf numFmtId="166" fontId="13" fillId="0" borderId="0" xfId="0" applyNumberFormat="1" applyFont="1"/>
    <xf numFmtId="229" fontId="3" fillId="0" borderId="63" xfId="0" applyNumberFormat="1" applyFont="1" applyBorder="1"/>
    <xf numFmtId="169" fontId="12" fillId="0" borderId="10" xfId="0" applyNumberFormat="1" applyFont="1" applyBorder="1"/>
    <xf numFmtId="166" fontId="16" fillId="0" borderId="6" xfId="1" applyNumberFormat="1" applyFont="1" applyBorder="1" applyAlignment="1">
      <alignment horizontal="right"/>
    </xf>
    <xf numFmtId="169" fontId="2" fillId="0" borderId="3" xfId="0" applyNumberFormat="1" applyFont="1" applyBorder="1"/>
    <xf numFmtId="180" fontId="13" fillId="0" borderId="0" xfId="0" applyNumberFormat="1" applyFont="1"/>
    <xf numFmtId="182" fontId="13" fillId="0" borderId="0" xfId="0" applyNumberFormat="1" applyFont="1"/>
    <xf numFmtId="164" fontId="3" fillId="0" borderId="6" xfId="0" applyNumberFormat="1" applyFont="1" applyBorder="1"/>
    <xf numFmtId="164" fontId="3" fillId="0" borderId="87" xfId="0" applyNumberFormat="1" applyFont="1" applyBorder="1"/>
    <xf numFmtId="229" fontId="3" fillId="0" borderId="10" xfId="0" applyNumberFormat="1" applyFont="1" applyBorder="1" applyAlignment="1">
      <alignment horizontal="right"/>
    </xf>
    <xf numFmtId="237" fontId="13" fillId="0" borderId="0" xfId="2" applyNumberFormat="1" applyFont="1" applyAlignment="1">
      <alignment horizontal="right"/>
    </xf>
    <xf numFmtId="241" fontId="13" fillId="0" borderId="149" xfId="2" applyNumberFormat="1" applyFont="1" applyBorder="1"/>
    <xf numFmtId="164" fontId="2" fillId="0" borderId="39" xfId="0" applyNumberFormat="1" applyFont="1" applyBorder="1"/>
    <xf numFmtId="164" fontId="2" fillId="0" borderId="9" xfId="0" applyNumberFormat="1" applyFont="1" applyBorder="1"/>
    <xf numFmtId="229" fontId="2" fillId="0" borderId="57" xfId="0" applyNumberFormat="1" applyFont="1" applyBorder="1" applyAlignment="1">
      <alignment horizontal="right"/>
    </xf>
    <xf numFmtId="229" fontId="13" fillId="0" borderId="3" xfId="0" applyNumberFormat="1" applyFont="1" applyBorder="1"/>
    <xf numFmtId="262" fontId="13" fillId="0" borderId="153" xfId="0" applyNumberFormat="1" applyFont="1" applyBorder="1" applyAlignment="1">
      <alignment horizontal="right"/>
    </xf>
    <xf numFmtId="265" fontId="13" fillId="0" borderId="157" xfId="0" applyNumberFormat="1" applyFont="1" applyBorder="1"/>
    <xf numFmtId="164" fontId="3" fillId="0" borderId="21" xfId="0" applyNumberFormat="1" applyFont="1" applyBorder="1"/>
    <xf numFmtId="180" fontId="3" fillId="0" borderId="49" xfId="0" applyNumberFormat="1" applyFont="1" applyBorder="1" applyAlignment="1">
      <alignment horizontal="right"/>
    </xf>
    <xf numFmtId="241" fontId="13" fillId="0" borderId="13" xfId="0" applyNumberFormat="1" applyFont="1" applyBorder="1"/>
    <xf numFmtId="164" fontId="3" fillId="0" borderId="38" xfId="0" applyNumberFormat="1" applyFont="1" applyBorder="1"/>
    <xf numFmtId="180" fontId="3" fillId="0" borderId="51" xfId="0" applyNumberFormat="1" applyFont="1" applyBorder="1" applyAlignment="1">
      <alignment horizontal="right"/>
    </xf>
    <xf numFmtId="172" fontId="13" fillId="0" borderId="4" xfId="2" applyNumberFormat="1" applyFont="1" applyBorder="1"/>
    <xf numFmtId="164" fontId="3" fillId="0" borderId="13" xfId="0" applyNumberFormat="1" applyFont="1" applyBorder="1"/>
    <xf numFmtId="180" fontId="3" fillId="0" borderId="64" xfId="0" applyNumberFormat="1" applyFont="1" applyBorder="1" applyAlignment="1">
      <alignment horizontal="right"/>
    </xf>
    <xf numFmtId="172" fontId="13" fillId="0" borderId="15" xfId="2" applyNumberFormat="1" applyFont="1" applyBorder="1"/>
    <xf numFmtId="180" fontId="2" fillId="0" borderId="62" xfId="0" applyNumberFormat="1" applyFont="1" applyBorder="1" applyAlignment="1">
      <alignment horizontal="right"/>
    </xf>
    <xf numFmtId="164" fontId="3" fillId="0" borderId="2" xfId="0" applyNumberFormat="1" applyFont="1" applyBorder="1"/>
    <xf numFmtId="164" fontId="3" fillId="0" borderId="3" xfId="0" applyNumberFormat="1" applyFont="1" applyBorder="1"/>
    <xf numFmtId="203" fontId="13" fillId="0" borderId="6" xfId="0" applyNumberFormat="1" applyFont="1" applyBorder="1"/>
    <xf numFmtId="164" fontId="12" fillId="0" borderId="5" xfId="0" applyNumberFormat="1" applyFont="1" applyBorder="1"/>
    <xf numFmtId="229" fontId="3" fillId="0" borderId="36" xfId="0" applyNumberFormat="1" applyFont="1" applyBorder="1"/>
    <xf numFmtId="229" fontId="3" fillId="0" borderId="73" xfId="0" applyNumberFormat="1" applyFont="1" applyBorder="1"/>
    <xf numFmtId="229" fontId="3" fillId="0" borderId="49" xfId="0" applyNumberFormat="1" applyFont="1" applyBorder="1"/>
    <xf numFmtId="164" fontId="2" fillId="0" borderId="66" xfId="0" applyNumberFormat="1" applyFont="1" applyBorder="1"/>
    <xf numFmtId="164" fontId="2" fillId="0" borderId="67" xfId="0" applyNumberFormat="1" applyFont="1" applyBorder="1"/>
    <xf numFmtId="247" fontId="13" fillId="0" borderId="6" xfId="0" applyNumberFormat="1" applyFont="1" applyBorder="1"/>
    <xf numFmtId="164" fontId="3" fillId="0" borderId="36" xfId="0" applyNumberFormat="1" applyFont="1" applyBorder="1"/>
    <xf numFmtId="229" fontId="10" fillId="12" borderId="124" xfId="0" applyNumberFormat="1" applyFont="1" applyFill="1" applyBorder="1"/>
    <xf numFmtId="229" fontId="10" fillId="12" borderId="27" xfId="0" applyNumberFormat="1" applyFont="1" applyFill="1" applyBorder="1"/>
    <xf numFmtId="164" fontId="2" fillId="0" borderId="21" xfId="0" applyNumberFormat="1" applyFont="1" applyBorder="1"/>
    <xf numFmtId="229" fontId="10" fillId="12" borderId="22" xfId="0" applyNumberFormat="1" applyFont="1" applyFill="1" applyBorder="1"/>
    <xf numFmtId="229" fontId="10" fillId="12" borderId="29" xfId="0" applyNumberFormat="1" applyFont="1" applyFill="1" applyBorder="1"/>
    <xf numFmtId="164" fontId="2" fillId="0" borderId="10" xfId="0" applyNumberFormat="1" applyFont="1" applyBorder="1"/>
    <xf numFmtId="164" fontId="3" fillId="0" borderId="52" xfId="0" applyNumberFormat="1" applyFont="1" applyBorder="1"/>
    <xf numFmtId="229" fontId="10" fillId="12" borderId="125" xfId="0" applyNumberFormat="1" applyFont="1" applyFill="1" applyBorder="1"/>
    <xf numFmtId="229" fontId="10" fillId="12" borderId="31" xfId="0" applyNumberFormat="1" applyFont="1" applyFill="1" applyBorder="1"/>
    <xf numFmtId="247" fontId="13" fillId="0" borderId="10" xfId="0" applyNumberFormat="1" applyFont="1" applyBorder="1"/>
    <xf numFmtId="169" fontId="3" fillId="0" borderId="7" xfId="0" applyNumberFormat="1" applyFont="1" applyBorder="1" applyAlignment="1">
      <alignment horizontal="center"/>
    </xf>
    <xf numFmtId="164" fontId="3" fillId="0" borderId="73" xfId="0" applyNumberFormat="1" applyFont="1" applyBorder="1"/>
    <xf numFmtId="164" fontId="3" fillId="0" borderId="49" xfId="0" applyNumberFormat="1" applyFont="1" applyBorder="1"/>
    <xf numFmtId="229" fontId="10" fillId="12" borderId="53" xfId="0" applyNumberFormat="1" applyFont="1" applyFill="1" applyBorder="1"/>
    <xf numFmtId="229" fontId="3" fillId="0" borderId="6" xfId="0" applyNumberFormat="1" applyFont="1" applyBorder="1" applyAlignment="1">
      <alignment horizontal="center"/>
    </xf>
    <xf numFmtId="6" fontId="0" fillId="0" borderId="0" xfId="0" applyNumberFormat="1" applyAlignment="1">
      <alignment horizontal="center" vertical="center"/>
    </xf>
    <xf numFmtId="188" fontId="10" fillId="12" borderId="33" xfId="2" applyNumberFormat="1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229" fontId="3" fillId="0" borderId="15" xfId="0" applyNumberFormat="1" applyFont="1" applyBorder="1" applyAlignment="1">
      <alignment horizontal="center"/>
    </xf>
    <xf numFmtId="200" fontId="13" fillId="0" borderId="0" xfId="2" applyNumberFormat="1" applyFont="1"/>
    <xf numFmtId="229" fontId="3" fillId="0" borderId="10" xfId="0" applyNumberFormat="1" applyFont="1" applyBorder="1" applyAlignment="1">
      <alignment horizontal="center"/>
    </xf>
    <xf numFmtId="172" fontId="3" fillId="0" borderId="49" xfId="2" applyNumberFormat="1" applyFont="1" applyBorder="1" applyAlignment="1">
      <alignment horizontal="right"/>
    </xf>
    <xf numFmtId="229" fontId="3" fillId="0" borderId="7" xfId="0" applyNumberFormat="1" applyFont="1" applyBorder="1" applyAlignment="1">
      <alignment horizontal="center"/>
    </xf>
    <xf numFmtId="174" fontId="3" fillId="0" borderId="36" xfId="2" applyNumberFormat="1" applyFont="1" applyBorder="1"/>
    <xf numFmtId="174" fontId="3" fillId="0" borderId="49" xfId="0" applyNumberFormat="1" applyFont="1" applyBorder="1" applyAlignment="1">
      <alignment horizontal="right"/>
    </xf>
    <xf numFmtId="174" fontId="3" fillId="0" borderId="56" xfId="2" applyNumberFormat="1" applyFont="1" applyBorder="1"/>
    <xf numFmtId="174" fontId="3" fillId="0" borderId="57" xfId="0" applyNumberFormat="1" applyFont="1" applyBorder="1" applyAlignment="1">
      <alignment horizontal="right"/>
    </xf>
    <xf numFmtId="242" fontId="2" fillId="5" borderId="18" xfId="0" applyNumberFormat="1" applyFont="1" applyFill="1" applyBorder="1" applyAlignment="1">
      <alignment horizontal="center"/>
    </xf>
    <xf numFmtId="242" fontId="2" fillId="5" borderId="20" xfId="0" applyNumberFormat="1" applyFont="1" applyFill="1" applyBorder="1" applyAlignment="1">
      <alignment horizontal="center"/>
    </xf>
    <xf numFmtId="203" fontId="13" fillId="0" borderId="0" xfId="0" applyNumberFormat="1" applyFont="1"/>
    <xf numFmtId="243" fontId="18" fillId="22" borderId="0" xfId="0" applyNumberFormat="1" applyFont="1" applyFill="1" applyAlignment="1">
      <alignment horizontal="center"/>
    </xf>
    <xf numFmtId="173" fontId="12" fillId="5" borderId="2" xfId="0" applyNumberFormat="1" applyFont="1" applyFill="1" applyBorder="1" applyAlignment="1">
      <alignment horizontal="center"/>
    </xf>
    <xf numFmtId="173" fontId="12" fillId="5" borderId="3" xfId="0" applyNumberFormat="1" applyFont="1" applyFill="1" applyBorder="1" applyAlignment="1">
      <alignment horizontal="center"/>
    </xf>
    <xf numFmtId="244" fontId="13" fillId="0" borderId="37" xfId="0" applyNumberFormat="1" applyFont="1" applyBorder="1" applyAlignment="1">
      <alignment horizontal="left"/>
    </xf>
    <xf numFmtId="245" fontId="12" fillId="12" borderId="82" xfId="0" applyNumberFormat="1" applyFont="1" applyFill="1" applyBorder="1" applyAlignment="1">
      <alignment horizontal="center"/>
    </xf>
    <xf numFmtId="245" fontId="12" fillId="12" borderId="83" xfId="0" applyNumberFormat="1" applyFont="1" applyFill="1" applyBorder="1" applyAlignment="1">
      <alignment horizontal="center"/>
    </xf>
    <xf numFmtId="245" fontId="12" fillId="12" borderId="105" xfId="0" applyNumberFormat="1" applyFont="1" applyFill="1" applyBorder="1" applyAlignment="1">
      <alignment horizontal="center"/>
    </xf>
    <xf numFmtId="244" fontId="13" fillId="0" borderId="5" xfId="0" applyNumberFormat="1" applyFont="1" applyBorder="1" applyAlignment="1">
      <alignment horizontal="left"/>
    </xf>
    <xf numFmtId="245" fontId="12" fillId="12" borderId="84" xfId="0" applyNumberFormat="1" applyFont="1" applyFill="1" applyBorder="1" applyAlignment="1">
      <alignment horizontal="center"/>
    </xf>
    <xf numFmtId="245" fontId="12" fillId="12" borderId="80" xfId="0" applyNumberFormat="1" applyFont="1" applyFill="1" applyBorder="1" applyAlignment="1">
      <alignment horizontal="center"/>
    </xf>
    <xf numFmtId="245" fontId="12" fillId="12" borderId="102" xfId="0" applyNumberFormat="1" applyFont="1" applyFill="1" applyBorder="1" applyAlignment="1">
      <alignment horizontal="center"/>
    </xf>
    <xf numFmtId="244" fontId="13" fillId="0" borderId="8" xfId="0" applyNumberFormat="1" applyFont="1" applyBorder="1" applyAlignment="1">
      <alignment horizontal="left"/>
    </xf>
    <xf numFmtId="245" fontId="12" fillId="12" borderId="107" xfId="0" applyNumberFormat="1" applyFont="1" applyFill="1" applyBorder="1" applyAlignment="1">
      <alignment horizontal="center"/>
    </xf>
    <xf numFmtId="245" fontId="12" fillId="12" borderId="103" xfId="0" applyNumberFormat="1" applyFont="1" applyFill="1" applyBorder="1" applyAlignment="1">
      <alignment horizontal="center"/>
    </xf>
    <xf numFmtId="245" fontId="12" fillId="12" borderId="104" xfId="0" applyNumberFormat="1" applyFont="1" applyFill="1" applyBorder="1" applyAlignment="1">
      <alignment horizontal="center"/>
    </xf>
    <xf numFmtId="172" fontId="12" fillId="0" borderId="0" xfId="2" applyNumberFormat="1" applyFont="1" applyAlignment="1">
      <alignment horizontal="center"/>
    </xf>
    <xf numFmtId="246" fontId="13" fillId="0" borderId="0" xfId="0" applyNumberFormat="1" applyFont="1" applyAlignment="1">
      <alignment horizontal="center"/>
    </xf>
    <xf numFmtId="185" fontId="13" fillId="0" borderId="0" xfId="0" applyNumberFormat="1" applyFont="1"/>
    <xf numFmtId="173" fontId="12" fillId="5" borderId="18" xfId="0" applyNumberFormat="1" applyFont="1" applyFill="1" applyBorder="1" applyAlignment="1">
      <alignment horizontal="center"/>
    </xf>
    <xf numFmtId="173" fontId="12" fillId="5" borderId="20" xfId="0" applyNumberFormat="1" applyFont="1" applyFill="1" applyBorder="1" applyAlignment="1">
      <alignment horizontal="center"/>
    </xf>
    <xf numFmtId="186" fontId="15" fillId="12" borderId="110" xfId="2" applyNumberFormat="1" applyFont="1" applyFill="1" applyBorder="1" applyAlignment="1">
      <alignment horizontal="center"/>
    </xf>
    <xf numFmtId="186" fontId="15" fillId="12" borderId="101" xfId="2" applyNumberFormat="1" applyFont="1" applyFill="1" applyBorder="1" applyAlignment="1">
      <alignment horizontal="center"/>
    </xf>
    <xf numFmtId="186" fontId="15" fillId="12" borderId="147" xfId="2" applyNumberFormat="1" applyFont="1" applyFill="1" applyBorder="1" applyAlignment="1">
      <alignment horizontal="center"/>
    </xf>
    <xf numFmtId="186" fontId="15" fillId="12" borderId="146" xfId="2" applyNumberFormat="1" applyFont="1" applyFill="1" applyBorder="1" applyAlignment="1">
      <alignment horizontal="center"/>
    </xf>
    <xf numFmtId="186" fontId="15" fillId="12" borderId="148" xfId="2" applyNumberFormat="1" applyFont="1" applyFill="1" applyBorder="1" applyAlignment="1">
      <alignment horizontal="center"/>
    </xf>
    <xf numFmtId="186" fontId="15" fillId="12" borderId="111" xfId="2" applyNumberFormat="1" applyFont="1" applyFill="1" applyBorder="1" applyAlignment="1">
      <alignment horizontal="center"/>
    </xf>
    <xf numFmtId="186" fontId="15" fillId="12" borderId="80" xfId="2" applyNumberFormat="1" applyFont="1" applyFill="1" applyBorder="1" applyAlignment="1">
      <alignment horizontal="center"/>
    </xf>
    <xf numFmtId="186" fontId="15" fillId="12" borderId="102" xfId="2" applyNumberFormat="1" applyFont="1" applyFill="1" applyBorder="1" applyAlignment="1">
      <alignment horizontal="center"/>
    </xf>
    <xf numFmtId="186" fontId="15" fillId="12" borderId="79" xfId="2" applyNumberFormat="1" applyFont="1" applyFill="1" applyBorder="1" applyAlignment="1">
      <alignment horizontal="center"/>
    </xf>
    <xf numFmtId="186" fontId="15" fillId="12" borderId="23" xfId="2" applyNumberFormat="1" applyFont="1" applyFill="1" applyBorder="1" applyAlignment="1">
      <alignment horizontal="center"/>
    </xf>
    <xf numFmtId="186" fontId="15" fillId="12" borderId="112" xfId="2" applyNumberFormat="1" applyFont="1" applyFill="1" applyBorder="1" applyAlignment="1">
      <alignment horizontal="center"/>
    </xf>
    <xf numFmtId="186" fontId="15" fillId="12" borderId="103" xfId="2" applyNumberFormat="1" applyFont="1" applyFill="1" applyBorder="1" applyAlignment="1">
      <alignment horizontal="center"/>
    </xf>
    <xf numFmtId="186" fontId="15" fillId="12" borderId="104" xfId="2" applyNumberFormat="1" applyFont="1" applyFill="1" applyBorder="1" applyAlignment="1">
      <alignment horizontal="center"/>
    </xf>
    <xf numFmtId="172" fontId="13" fillId="0" borderId="7" xfId="2" applyNumberFormat="1" applyFont="1" applyBorder="1"/>
    <xf numFmtId="166" fontId="14" fillId="0" borderId="7" xfId="1" applyNumberFormat="1" applyFont="1" applyBorder="1"/>
    <xf numFmtId="166" fontId="14" fillId="0" borderId="0" xfId="1" applyNumberFormat="1" applyFont="1"/>
    <xf numFmtId="173" fontId="12" fillId="5" borderId="16" xfId="0" applyNumberFormat="1" applyFont="1" applyFill="1" applyBorder="1" applyAlignment="1">
      <alignment horizontal="center"/>
    </xf>
    <xf numFmtId="164" fontId="12" fillId="0" borderId="7" xfId="0" applyNumberFormat="1" applyFont="1" applyBorder="1"/>
    <xf numFmtId="164" fontId="12" fillId="0" borderId="0" xfId="0" applyNumberFormat="1" applyFont="1"/>
    <xf numFmtId="164" fontId="13" fillId="0" borderId="14" xfId="0" applyNumberFormat="1" applyFont="1" applyBorder="1"/>
    <xf numFmtId="164" fontId="13" fillId="0" borderId="13" xfId="0" applyNumberFormat="1" applyFont="1" applyBorder="1"/>
    <xf numFmtId="164" fontId="13" fillId="0" borderId="7" xfId="0" applyNumberFormat="1" applyFont="1" applyBorder="1"/>
    <xf numFmtId="164" fontId="13" fillId="0" borderId="54" xfId="0" applyNumberFormat="1" applyFont="1" applyBorder="1"/>
    <xf numFmtId="164" fontId="13" fillId="0" borderId="66" xfId="0" applyNumberFormat="1" applyFont="1" applyBorder="1"/>
    <xf numFmtId="164" fontId="13" fillId="0" borderId="122" xfId="0" applyNumberFormat="1" applyFont="1" applyBorder="1"/>
    <xf numFmtId="164" fontId="13" fillId="0" borderId="4" xfId="0" applyNumberFormat="1" applyFont="1" applyBorder="1"/>
    <xf numFmtId="164" fontId="12" fillId="0" borderId="54" xfId="0" applyNumberFormat="1" applyFont="1" applyBorder="1"/>
    <xf numFmtId="164" fontId="12" fillId="0" borderId="66" xfId="0" applyNumberFormat="1" applyFont="1" applyBorder="1"/>
    <xf numFmtId="164" fontId="13" fillId="0" borderId="7" xfId="0" applyNumberFormat="1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172" fontId="13" fillId="0" borderId="7" xfId="2" applyNumberFormat="1" applyFont="1" applyBorder="1" applyAlignment="1">
      <alignment horizontal="right"/>
    </xf>
    <xf numFmtId="172" fontId="13" fillId="0" borderId="0" xfId="2" applyNumberFormat="1" applyFont="1" applyAlignment="1">
      <alignment horizontal="right"/>
    </xf>
    <xf numFmtId="247" fontId="13" fillId="0" borderId="0" xfId="0" applyNumberFormat="1" applyFont="1" applyAlignment="1">
      <alignment horizontal="right"/>
    </xf>
    <xf numFmtId="188" fontId="15" fillId="12" borderId="54" xfId="0" applyNumberFormat="1" applyFont="1" applyFill="1" applyBorder="1" applyAlignment="1">
      <alignment horizontal="center"/>
    </xf>
    <xf numFmtId="186" fontId="15" fillId="12" borderId="99" xfId="2" applyNumberFormat="1" applyFont="1" applyFill="1" applyBorder="1" applyAlignment="1">
      <alignment horizontal="center"/>
    </xf>
    <xf numFmtId="186" fontId="15" fillId="12" borderId="83" xfId="2" applyNumberFormat="1" applyFont="1" applyFill="1" applyBorder="1" applyAlignment="1">
      <alignment horizontal="center"/>
    </xf>
    <xf numFmtId="186" fontId="15" fillId="12" borderId="105" xfId="2" applyNumberFormat="1" applyFont="1" applyFill="1" applyBorder="1" applyAlignment="1">
      <alignment horizontal="center"/>
    </xf>
    <xf numFmtId="186" fontId="15" fillId="12" borderId="100" xfId="2" applyNumberFormat="1" applyFont="1" applyFill="1" applyBorder="1" applyAlignment="1">
      <alignment horizontal="center"/>
    </xf>
    <xf numFmtId="186" fontId="15" fillId="12" borderId="81" xfId="2" applyNumberFormat="1" applyFont="1" applyFill="1" applyBorder="1" applyAlignment="1">
      <alignment horizontal="center"/>
    </xf>
    <xf numFmtId="186" fontId="15" fillId="12" borderId="108" xfId="2" applyNumberFormat="1" applyFont="1" applyFill="1" applyBorder="1" applyAlignment="1">
      <alignment horizontal="center"/>
    </xf>
    <xf numFmtId="186" fontId="13" fillId="16" borderId="0" xfId="2" applyNumberFormat="1" applyFont="1" applyFill="1" applyAlignment="1">
      <alignment horizontal="center"/>
    </xf>
    <xf numFmtId="186" fontId="13" fillId="16" borderId="6" xfId="2" applyNumberFormat="1" applyFont="1" applyFill="1" applyBorder="1" applyAlignment="1">
      <alignment horizontal="center"/>
    </xf>
    <xf numFmtId="186" fontId="13" fillId="0" borderId="0" xfId="2" applyNumberFormat="1" applyFont="1" applyAlignment="1">
      <alignment horizontal="center"/>
    </xf>
    <xf numFmtId="248" fontId="15" fillId="12" borderId="54" xfId="0" applyNumberFormat="1" applyFont="1" applyFill="1" applyBorder="1" applyAlignment="1">
      <alignment horizontal="center"/>
    </xf>
    <xf numFmtId="186" fontId="15" fillId="12" borderId="25" xfId="2" applyNumberFormat="1" applyFont="1" applyFill="1" applyBorder="1" applyAlignment="1">
      <alignment horizontal="center"/>
    </xf>
    <xf numFmtId="191" fontId="15" fillId="12" borderId="109" xfId="6" applyNumberFormat="1" applyFont="1" applyFill="1" applyBorder="1" applyAlignment="1">
      <alignment horizontal="center"/>
    </xf>
    <xf numFmtId="191" fontId="15" fillId="12" borderId="109" xfId="2" applyNumberFormat="1" applyFont="1" applyFill="1" applyBorder="1" applyAlignment="1">
      <alignment horizontal="center"/>
    </xf>
    <xf numFmtId="191" fontId="15" fillId="12" borderId="20" xfId="2" applyNumberFormat="1" applyFont="1" applyFill="1" applyBorder="1" applyAlignment="1">
      <alignment horizontal="center"/>
    </xf>
    <xf numFmtId="172" fontId="13" fillId="0" borderId="38" xfId="2" applyNumberFormat="1" applyFont="1" applyBorder="1"/>
    <xf numFmtId="249" fontId="13" fillId="0" borderId="0" xfId="1" applyNumberFormat="1" applyFont="1" applyAlignment="1">
      <alignment horizontal="right"/>
    </xf>
    <xf numFmtId="164" fontId="15" fillId="12" borderId="0" xfId="0" applyNumberFormat="1" applyFont="1" applyFill="1"/>
    <xf numFmtId="242" fontId="12" fillId="5" borderId="2" xfId="0" applyNumberFormat="1" applyFont="1" applyFill="1" applyBorder="1" applyAlignment="1">
      <alignment horizontal="center"/>
    </xf>
    <xf numFmtId="242" fontId="12" fillId="5" borderId="3" xfId="0" applyNumberFormat="1" applyFont="1" applyFill="1" applyBorder="1" applyAlignment="1">
      <alignment horizontal="center"/>
    </xf>
    <xf numFmtId="0" fontId="0" fillId="0" borderId="38" xfId="0" applyBorder="1"/>
    <xf numFmtId="250" fontId="15" fillId="12" borderId="3" xfId="0" applyNumberFormat="1" applyFont="1" applyFill="1" applyBorder="1"/>
    <xf numFmtId="191" fontId="95" fillId="0" borderId="0" xfId="0" applyNumberFormat="1" applyFont="1"/>
    <xf numFmtId="250" fontId="13" fillId="0" borderId="114" xfId="0" applyNumberFormat="1" applyFont="1" applyBorder="1"/>
    <xf numFmtId="250" fontId="13" fillId="0" borderId="52" xfId="0" applyNumberFormat="1" applyFont="1" applyBorder="1"/>
    <xf numFmtId="250" fontId="13" fillId="0" borderId="74" xfId="0" applyNumberFormat="1" applyFont="1" applyBorder="1"/>
    <xf numFmtId="250" fontId="13" fillId="0" borderId="64" xfId="0" applyNumberFormat="1" applyFont="1" applyBorder="1"/>
    <xf numFmtId="250" fontId="15" fillId="12" borderId="6" xfId="0" applyNumberFormat="1" applyFont="1" applyFill="1" applyBorder="1"/>
    <xf numFmtId="250" fontId="13" fillId="0" borderId="113" xfId="0" applyNumberFormat="1" applyFont="1" applyBorder="1"/>
    <xf numFmtId="250" fontId="13" fillId="0" borderId="32" xfId="0" applyNumberFormat="1" applyFont="1" applyBorder="1"/>
    <xf numFmtId="250" fontId="13" fillId="0" borderId="76" xfId="0" applyNumberFormat="1" applyFont="1" applyBorder="1"/>
    <xf numFmtId="250" fontId="13" fillId="0" borderId="33" xfId="0" applyNumberFormat="1" applyFont="1" applyBorder="1"/>
    <xf numFmtId="250" fontId="13" fillId="0" borderId="46" xfId="0" applyNumberFormat="1" applyFont="1" applyBorder="1"/>
    <xf numFmtId="250" fontId="13" fillId="0" borderId="47" xfId="0" applyNumberFormat="1" applyFont="1" applyBorder="1"/>
    <xf numFmtId="250" fontId="13" fillId="0" borderId="132" xfId="0" applyNumberFormat="1" applyFont="1" applyBorder="1"/>
    <xf numFmtId="250" fontId="13" fillId="0" borderId="62" xfId="0" applyNumberFormat="1" applyFont="1" applyBorder="1"/>
    <xf numFmtId="166" fontId="15" fillId="12" borderId="0" xfId="0" applyNumberFormat="1" applyFont="1" applyFill="1"/>
    <xf numFmtId="43" fontId="15" fillId="12" borderId="0" xfId="0" applyNumberFormat="1" applyFont="1" applyFill="1"/>
    <xf numFmtId="164" fontId="12" fillId="0" borderId="1" xfId="0" applyNumberFormat="1" applyFont="1" applyBorder="1" applyAlignment="1">
      <alignment horizontal="right"/>
    </xf>
    <xf numFmtId="164" fontId="12" fillId="0" borderId="3" xfId="0" applyNumberFormat="1" applyFont="1" applyBorder="1"/>
    <xf numFmtId="164" fontId="13" fillId="0" borderId="1" xfId="0" applyNumberFormat="1" applyFont="1" applyBorder="1" applyAlignment="1">
      <alignment horizontal="right"/>
    </xf>
    <xf numFmtId="164" fontId="13" fillId="0" borderId="5" xfId="0" applyNumberFormat="1" applyFont="1" applyBorder="1"/>
    <xf numFmtId="164" fontId="13" fillId="0" borderId="12" xfId="0" applyNumberFormat="1" applyFont="1" applyBorder="1" applyAlignment="1">
      <alignment horizontal="right"/>
    </xf>
    <xf numFmtId="164" fontId="13" fillId="0" borderId="21" xfId="0" applyNumberFormat="1" applyFont="1" applyBorder="1"/>
    <xf numFmtId="164" fontId="13" fillId="0" borderId="37" xfId="0" applyNumberFormat="1" applyFont="1" applyBorder="1" applyAlignment="1">
      <alignment horizontal="right"/>
    </xf>
    <xf numFmtId="164" fontId="13" fillId="0" borderId="39" xfId="0" applyNumberFormat="1" applyFont="1" applyBorder="1"/>
    <xf numFmtId="164" fontId="13" fillId="0" borderId="5" xfId="0" applyNumberFormat="1" applyFont="1" applyBorder="1" applyAlignment="1">
      <alignment horizontal="right"/>
    </xf>
    <xf numFmtId="7" fontId="13" fillId="0" borderId="0" xfId="6" applyNumberFormat="1" applyFont="1"/>
    <xf numFmtId="164" fontId="14" fillId="0" borderId="5" xfId="0" applyNumberFormat="1" applyFont="1" applyBorder="1" applyAlignment="1">
      <alignment horizontal="right"/>
    </xf>
    <xf numFmtId="7" fontId="12" fillId="0" borderId="0" xfId="6" applyNumberFormat="1" applyFont="1" applyAlignment="1">
      <alignment horizontal="right"/>
    </xf>
    <xf numFmtId="164" fontId="12" fillId="0" borderId="5" xfId="0" applyNumberFormat="1" applyFont="1" applyBorder="1" applyAlignment="1">
      <alignment horizontal="right"/>
    </xf>
    <xf numFmtId="164" fontId="12" fillId="0" borderId="6" xfId="0" applyNumberFormat="1" applyFont="1" applyBorder="1" applyAlignment="1">
      <alignment horizontal="right"/>
    </xf>
    <xf numFmtId="6" fontId="13" fillId="0" borderId="7" xfId="0" applyNumberFormat="1" applyFont="1" applyBorder="1"/>
    <xf numFmtId="164" fontId="12" fillId="0" borderId="6" xfId="0" applyNumberFormat="1" applyFont="1" applyBorder="1"/>
    <xf numFmtId="164" fontId="13" fillId="0" borderId="21" xfId="0" applyNumberFormat="1" applyFont="1" applyBorder="1" applyAlignment="1">
      <alignment horizontal="right"/>
    </xf>
    <xf numFmtId="6" fontId="13" fillId="0" borderId="14" xfId="0" applyNumberFormat="1" applyFont="1" applyBorder="1"/>
    <xf numFmtId="164" fontId="13" fillId="0" borderId="39" xfId="0" applyNumberFormat="1" applyFont="1" applyBorder="1" applyAlignment="1">
      <alignment horizontal="right"/>
    </xf>
    <xf numFmtId="6" fontId="13" fillId="0" borderId="122" xfId="0" applyNumberFormat="1" applyFont="1" applyBorder="1"/>
    <xf numFmtId="164" fontId="13" fillId="0" borderId="6" xfId="0" applyNumberFormat="1" applyFont="1" applyBorder="1" applyAlignment="1">
      <alignment horizontal="right"/>
    </xf>
    <xf numFmtId="164" fontId="15" fillId="12" borderId="5" xfId="0" applyNumberFormat="1" applyFont="1" applyFill="1" applyBorder="1" applyAlignment="1">
      <alignment horizontal="right"/>
    </xf>
    <xf numFmtId="164" fontId="15" fillId="0" borderId="5" xfId="0" applyNumberFormat="1" applyFont="1" applyBorder="1" applyAlignment="1">
      <alignment horizontal="right"/>
    </xf>
    <xf numFmtId="164" fontId="16" fillId="12" borderId="123" xfId="0" applyNumberFormat="1" applyFont="1" applyFill="1" applyBorder="1" applyAlignment="1">
      <alignment horizontal="right"/>
    </xf>
    <xf numFmtId="164" fontId="16" fillId="12" borderId="88" xfId="0" applyNumberFormat="1" applyFont="1" applyFill="1" applyBorder="1" applyAlignment="1">
      <alignment horizontal="right"/>
    </xf>
    <xf numFmtId="164" fontId="15" fillId="12" borderId="88" xfId="0" applyNumberFormat="1" applyFont="1" applyFill="1" applyBorder="1" applyAlignment="1">
      <alignment horizontal="right"/>
    </xf>
    <xf numFmtId="172" fontId="13" fillId="0" borderId="0" xfId="0" applyNumberFormat="1" applyFont="1"/>
    <xf numFmtId="164" fontId="15" fillId="12" borderId="114" xfId="0" applyNumberFormat="1" applyFont="1" applyFill="1" applyBorder="1" applyAlignment="1">
      <alignment horizontal="right"/>
    </xf>
    <xf numFmtId="164" fontId="13" fillId="0" borderId="8" xfId="0" applyNumberFormat="1" applyFont="1" applyBorder="1"/>
    <xf numFmtId="164" fontId="13" fillId="0" borderId="15" xfId="0" applyNumberFormat="1" applyFont="1" applyBorder="1"/>
    <xf numFmtId="220" fontId="12" fillId="0" borderId="94" xfId="0" applyNumberFormat="1" applyFont="1" applyBorder="1" applyAlignment="1">
      <alignment horizontal="right"/>
    </xf>
    <xf numFmtId="220" fontId="12" fillId="0" borderId="95" xfId="0" applyNumberFormat="1" applyFont="1" applyBorder="1"/>
    <xf numFmtId="220" fontId="12" fillId="0" borderId="120" xfId="0" applyNumberFormat="1" applyFont="1" applyBorder="1" applyAlignment="1">
      <alignment horizontal="right"/>
    </xf>
    <xf numFmtId="164" fontId="12" fillId="0" borderId="121" xfId="0" applyNumberFormat="1" applyFont="1" applyBorder="1"/>
    <xf numFmtId="164" fontId="12" fillId="0" borderId="78" xfId="0" applyNumberFormat="1" applyFont="1" applyBorder="1"/>
    <xf numFmtId="164" fontId="16" fillId="0" borderId="5" xfId="0" applyNumberFormat="1" applyFont="1" applyBorder="1" applyAlignment="1">
      <alignment horizontal="center"/>
    </xf>
    <xf numFmtId="164" fontId="13" fillId="0" borderId="5" xfId="0" applyNumberFormat="1" applyFont="1" applyBorder="1" applyAlignment="1">
      <alignment horizontal="center"/>
    </xf>
    <xf numFmtId="164" fontId="15" fillId="12" borderId="5" xfId="0" applyNumberFormat="1" applyFont="1" applyFill="1" applyBorder="1" applyAlignment="1">
      <alignment horizontal="center"/>
    </xf>
    <xf numFmtId="164" fontId="12" fillId="0" borderId="94" xfId="0" applyNumberFormat="1" applyFont="1" applyBorder="1" applyAlignment="1">
      <alignment horizontal="center"/>
    </xf>
    <xf numFmtId="229" fontId="12" fillId="0" borderId="95" xfId="0" applyNumberFormat="1" applyFont="1" applyBorder="1"/>
    <xf numFmtId="164" fontId="12" fillId="0" borderId="119" xfId="0" applyNumberFormat="1" applyFont="1" applyBorder="1"/>
    <xf numFmtId="164" fontId="12" fillId="0" borderId="94" xfId="0" applyNumberFormat="1" applyFont="1" applyBorder="1"/>
    <xf numFmtId="164" fontId="12" fillId="0" borderId="95" xfId="0" applyNumberFormat="1" applyFont="1" applyBorder="1"/>
    <xf numFmtId="164" fontId="12" fillId="0" borderId="120" xfId="0" applyNumberFormat="1" applyFont="1" applyBorder="1"/>
    <xf numFmtId="164" fontId="15" fillId="12" borderId="16" xfId="0" applyNumberFormat="1" applyFont="1" applyFill="1" applyBorder="1" applyAlignment="1">
      <alignment horizontal="center"/>
    </xf>
    <xf numFmtId="210" fontId="15" fillId="12" borderId="52" xfId="2" quotePrefix="1" applyNumberFormat="1" applyFont="1" applyFill="1" applyBorder="1" applyAlignment="1">
      <alignment horizontal="center"/>
    </xf>
    <xf numFmtId="164" fontId="16" fillId="0" borderId="6" xfId="0" applyNumberFormat="1" applyFont="1" applyBorder="1" applyAlignment="1">
      <alignment vertical="center"/>
    </xf>
    <xf numFmtId="164" fontId="15" fillId="12" borderId="49" xfId="0" applyNumberFormat="1" applyFont="1" applyFill="1" applyBorder="1" applyAlignment="1">
      <alignment vertical="center"/>
    </xf>
    <xf numFmtId="251" fontId="15" fillId="12" borderId="0" xfId="0" applyNumberFormat="1" applyFont="1" applyFill="1" applyAlignment="1">
      <alignment horizontal="center"/>
    </xf>
    <xf numFmtId="164" fontId="15" fillId="12" borderId="0" xfId="0" applyNumberFormat="1" applyFont="1" applyFill="1" applyAlignment="1">
      <alignment horizontal="center"/>
    </xf>
    <xf numFmtId="164" fontId="15" fillId="12" borderId="6" xfId="0" applyNumberFormat="1" applyFont="1" applyFill="1" applyBorder="1" applyAlignment="1">
      <alignment horizontal="center"/>
    </xf>
    <xf numFmtId="210" fontId="15" fillId="12" borderId="32" xfId="2" quotePrefix="1" applyNumberFormat="1" applyFont="1" applyFill="1" applyBorder="1" applyAlignment="1">
      <alignment horizontal="center"/>
    </xf>
    <xf numFmtId="251" fontId="15" fillId="12" borderId="13" xfId="0" applyNumberFormat="1" applyFont="1" applyFill="1" applyBorder="1" applyAlignment="1">
      <alignment horizontal="center"/>
    </xf>
    <xf numFmtId="164" fontId="15" fillId="12" borderId="13" xfId="0" applyNumberFormat="1" applyFont="1" applyFill="1" applyBorder="1" applyAlignment="1">
      <alignment horizontal="center"/>
    </xf>
    <xf numFmtId="164" fontId="15" fillId="12" borderId="6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/>
    </xf>
    <xf numFmtId="169" fontId="94" fillId="0" borderId="95" xfId="9" applyNumberFormat="1" applyFont="1" applyBorder="1" applyAlignment="1">
      <alignment vertical="center"/>
    </xf>
    <xf numFmtId="169" fontId="94" fillId="0" borderId="78" xfId="9" applyNumberFormat="1" applyFont="1" applyBorder="1" applyAlignment="1">
      <alignment vertical="center"/>
    </xf>
    <xf numFmtId="164" fontId="94" fillId="0" borderId="95" xfId="9" applyNumberFormat="1" applyFont="1" applyBorder="1" applyAlignment="1">
      <alignment vertical="center"/>
    </xf>
    <xf numFmtId="169" fontId="13" fillId="0" borderId="21" xfId="0" applyNumberFormat="1" applyFont="1" applyBorder="1" applyAlignment="1">
      <alignment horizontal="right"/>
    </xf>
    <xf numFmtId="169" fontId="12" fillId="0" borderId="6" xfId="0" applyNumberFormat="1" applyFont="1" applyBorder="1" applyAlignment="1">
      <alignment horizontal="right"/>
    </xf>
    <xf numFmtId="164" fontId="15" fillId="12" borderId="51" xfId="0" applyNumberFormat="1" applyFont="1" applyFill="1" applyBorder="1" applyAlignment="1">
      <alignment vertical="center"/>
    </xf>
    <xf numFmtId="164" fontId="15" fillId="12" borderId="10" xfId="0" applyNumberFormat="1" applyFont="1" applyFill="1" applyBorder="1" applyAlignment="1">
      <alignment vertical="center"/>
    </xf>
    <xf numFmtId="252" fontId="15" fillId="12" borderId="0" xfId="0" applyNumberFormat="1" applyFont="1" applyFill="1" applyAlignment="1">
      <alignment horizontal="center"/>
    </xf>
    <xf numFmtId="253" fontId="13" fillId="0" borderId="0" xfId="0" applyNumberFormat="1" applyFont="1" applyAlignment="1">
      <alignment horizontal="center"/>
    </xf>
    <xf numFmtId="253" fontId="15" fillId="12" borderId="0" xfId="0" applyNumberFormat="1" applyFont="1" applyFill="1" applyAlignment="1">
      <alignment horizontal="center"/>
    </xf>
    <xf numFmtId="164" fontId="15" fillId="12" borderId="21" xfId="0" applyNumberFormat="1" applyFont="1" applyFill="1" applyBorder="1" applyAlignment="1">
      <alignment horizontal="center"/>
    </xf>
    <xf numFmtId="164" fontId="94" fillId="0" borderId="10" xfId="0" applyNumberFormat="1" applyFont="1" applyBorder="1" applyAlignment="1">
      <alignment horizontal="center"/>
    </xf>
    <xf numFmtId="169" fontId="103" fillId="0" borderId="2" xfId="9" applyNumberFormat="1" applyFont="1" applyBorder="1" applyAlignment="1">
      <alignment horizontal="right" vertical="center"/>
    </xf>
    <xf numFmtId="169" fontId="103" fillId="0" borderId="3" xfId="9" applyNumberFormat="1" applyFont="1" applyBorder="1" applyAlignment="1">
      <alignment horizontal="right" vertical="center"/>
    </xf>
    <xf numFmtId="169" fontId="103" fillId="0" borderId="1" xfId="9" applyNumberFormat="1" applyFont="1" applyBorder="1" applyAlignment="1">
      <alignment horizontal="left" vertical="center"/>
    </xf>
    <xf numFmtId="169" fontId="103" fillId="0" borderId="43" xfId="9" applyNumberFormat="1" applyFont="1" applyBorder="1" applyAlignment="1">
      <alignment horizontal="right" vertical="center"/>
    </xf>
    <xf numFmtId="169" fontId="104" fillId="0" borderId="0" xfId="0" applyNumberFormat="1" applyFont="1" applyAlignment="1">
      <alignment vertical="center"/>
    </xf>
    <xf numFmtId="164" fontId="15" fillId="12" borderId="32" xfId="0" applyNumberFormat="1" applyFont="1" applyFill="1" applyBorder="1" applyAlignment="1">
      <alignment vertical="center"/>
    </xf>
    <xf numFmtId="164" fontId="16" fillId="0" borderId="6" xfId="9" applyNumberFormat="1" applyFont="1" applyBorder="1" applyAlignment="1">
      <alignment vertical="center"/>
    </xf>
    <xf numFmtId="164" fontId="15" fillId="12" borderId="50" xfId="0" applyNumberFormat="1" applyFont="1" applyFill="1" applyBorder="1" applyAlignment="1">
      <alignment vertical="center"/>
    </xf>
    <xf numFmtId="164" fontId="15" fillId="0" borderId="0" xfId="0" applyNumberFormat="1" applyFont="1" applyAlignment="1">
      <alignment vertical="center"/>
    </xf>
    <xf numFmtId="164" fontId="15" fillId="12" borderId="36" xfId="0" applyNumberFormat="1" applyFont="1" applyFill="1" applyBorder="1" applyAlignment="1">
      <alignment vertical="center"/>
    </xf>
    <xf numFmtId="169" fontId="94" fillId="0" borderId="85" xfId="9" applyNumberFormat="1" applyFont="1" applyBorder="1" applyAlignment="1">
      <alignment vertical="center"/>
    </xf>
    <xf numFmtId="164" fontId="94" fillId="0" borderId="78" xfId="9" applyNumberFormat="1" applyFont="1" applyBorder="1" applyAlignment="1">
      <alignment vertical="center"/>
    </xf>
    <xf numFmtId="169" fontId="104" fillId="0" borderId="0" xfId="9" applyNumberFormat="1" applyFont="1" applyAlignment="1">
      <alignment vertical="center"/>
    </xf>
    <xf numFmtId="164" fontId="15" fillId="0" borderId="90" xfId="9" applyNumberFormat="1" applyFont="1" applyBorder="1" applyAlignment="1">
      <alignment vertical="center"/>
    </xf>
    <xf numFmtId="164" fontId="16" fillId="0" borderId="35" xfId="9" applyNumberFormat="1" applyFont="1" applyBorder="1" applyAlignment="1">
      <alignment vertical="center"/>
    </xf>
    <xf numFmtId="169" fontId="103" fillId="0" borderId="0" xfId="9" applyNumberFormat="1" applyFont="1" applyAlignment="1">
      <alignment horizontal="right" vertical="center"/>
    </xf>
    <xf numFmtId="169" fontId="103" fillId="0" borderId="6" xfId="9" applyNumberFormat="1" applyFont="1" applyBorder="1" applyAlignment="1">
      <alignment horizontal="right" vertical="center"/>
    </xf>
    <xf numFmtId="169" fontId="94" fillId="0" borderId="0" xfId="9" applyNumberFormat="1" applyFont="1" applyAlignment="1">
      <alignment vertical="center"/>
    </xf>
    <xf numFmtId="164" fontId="15" fillId="12" borderId="52" xfId="0" applyNumberFormat="1" applyFont="1" applyFill="1" applyBorder="1" applyAlignment="1">
      <alignment vertical="center"/>
    </xf>
    <xf numFmtId="254" fontId="15" fillId="12" borderId="36" xfId="0" applyNumberFormat="1" applyFont="1" applyFill="1" applyBorder="1" applyAlignment="1">
      <alignment vertical="center"/>
    </xf>
    <xf numFmtId="164" fontId="15" fillId="12" borderId="9" xfId="0" applyNumberFormat="1" applyFont="1" applyFill="1" applyBorder="1" applyAlignment="1">
      <alignment horizontal="center"/>
    </xf>
    <xf numFmtId="164" fontId="15" fillId="12" borderId="64" xfId="0" applyNumberFormat="1" applyFont="1" applyFill="1" applyBorder="1" applyAlignment="1">
      <alignment vertical="center"/>
    </xf>
    <xf numFmtId="169" fontId="103" fillId="0" borderId="13" xfId="9" applyNumberFormat="1" applyFont="1" applyBorder="1" applyAlignment="1">
      <alignment horizontal="right" vertical="center"/>
    </xf>
    <xf numFmtId="229" fontId="15" fillId="12" borderId="50" xfId="9" applyNumberFormat="1" applyFont="1" applyFill="1" applyBorder="1"/>
    <xf numFmtId="169" fontId="13" fillId="18" borderId="6" xfId="0" applyNumberFormat="1" applyFont="1" applyFill="1" applyBorder="1" applyAlignment="1">
      <alignment horizontal="right"/>
    </xf>
    <xf numFmtId="229" fontId="15" fillId="12" borderId="36" xfId="9" applyNumberFormat="1" applyFont="1" applyFill="1" applyBorder="1"/>
    <xf numFmtId="169" fontId="94" fillId="0" borderId="6" xfId="9" applyNumberFormat="1" applyFont="1" applyBorder="1" applyAlignment="1">
      <alignment vertical="center"/>
    </xf>
    <xf numFmtId="164" fontId="16" fillId="0" borderId="75" xfId="0" applyNumberFormat="1" applyFont="1" applyBorder="1" applyAlignment="1">
      <alignment vertical="center"/>
    </xf>
    <xf numFmtId="164" fontId="15" fillId="12" borderId="67" xfId="0" applyNumberFormat="1" applyFont="1" applyFill="1" applyBorder="1"/>
    <xf numFmtId="169" fontId="94" fillId="0" borderId="91" xfId="9" applyNumberFormat="1" applyFont="1" applyBorder="1" applyAlignment="1">
      <alignment vertical="center"/>
    </xf>
    <xf numFmtId="164" fontId="94" fillId="0" borderId="91" xfId="9" applyNumberFormat="1" applyFont="1" applyBorder="1" applyAlignment="1">
      <alignment vertical="center"/>
    </xf>
    <xf numFmtId="164" fontId="94" fillId="0" borderId="92" xfId="9" applyNumberFormat="1" applyFont="1" applyBorder="1" applyAlignment="1">
      <alignment vertical="center"/>
    </xf>
    <xf numFmtId="229" fontId="15" fillId="12" borderId="52" xfId="9" applyNumberFormat="1" applyFont="1" applyFill="1" applyBorder="1"/>
    <xf numFmtId="164" fontId="16" fillId="0" borderId="63" xfId="9" applyNumberFormat="1" applyFont="1" applyBorder="1"/>
    <xf numFmtId="164" fontId="94" fillId="0" borderId="77" xfId="9" applyNumberFormat="1" applyFont="1" applyBorder="1"/>
    <xf numFmtId="169" fontId="102" fillId="0" borderId="0" xfId="9" applyNumberFormat="1" applyFont="1" applyAlignment="1">
      <alignment vertical="center"/>
    </xf>
    <xf numFmtId="169" fontId="16" fillId="0" borderId="0" xfId="9" applyNumberFormat="1" applyFont="1" applyAlignment="1">
      <alignment vertical="center"/>
    </xf>
    <xf numFmtId="167" fontId="12" fillId="0" borderId="0" xfId="0" applyNumberFormat="1" applyFont="1"/>
    <xf numFmtId="171" fontId="12" fillId="5" borderId="18" xfId="0" applyNumberFormat="1" applyFont="1" applyFill="1" applyBorder="1"/>
    <xf numFmtId="171" fontId="12" fillId="5" borderId="20" xfId="0" applyNumberFormat="1" applyFont="1" applyFill="1" applyBorder="1"/>
    <xf numFmtId="216" fontId="103" fillId="0" borderId="0" xfId="0" applyNumberFormat="1" applyFont="1" applyAlignment="1">
      <alignment horizontal="center"/>
    </xf>
    <xf numFmtId="255" fontId="92" fillId="0" borderId="0" xfId="0" applyNumberFormat="1" applyFont="1"/>
    <xf numFmtId="171" fontId="12" fillId="39" borderId="18" xfId="0" applyNumberFormat="1" applyFont="1" applyFill="1" applyBorder="1"/>
    <xf numFmtId="171" fontId="12" fillId="39" borderId="20" xfId="0" applyNumberFormat="1" applyFont="1" applyFill="1" applyBorder="1"/>
    <xf numFmtId="164" fontId="12" fillId="0" borderId="54" xfId="0" applyNumberFormat="1" applyFont="1" applyBorder="1" applyAlignment="1">
      <alignment horizontal="right"/>
    </xf>
    <xf numFmtId="164" fontId="12" fillId="0" borderId="66" xfId="0" applyNumberFormat="1" applyFont="1" applyBorder="1" applyAlignment="1">
      <alignment horizontal="right"/>
    </xf>
    <xf numFmtId="164" fontId="12" fillId="0" borderId="7" xfId="0" applyNumberFormat="1" applyFont="1" applyBorder="1" applyAlignment="1">
      <alignment horizontal="right"/>
    </xf>
    <xf numFmtId="164" fontId="12" fillId="0" borderId="130" xfId="0" applyNumberFormat="1" applyFont="1" applyBorder="1" applyAlignment="1">
      <alignment horizontal="right"/>
    </xf>
    <xf numFmtId="174" fontId="13" fillId="0" borderId="0" xfId="0" applyNumberFormat="1" applyFont="1"/>
    <xf numFmtId="174" fontId="13" fillId="0" borderId="0" xfId="0" applyNumberFormat="1" applyFont="1" applyAlignment="1">
      <alignment horizontal="right"/>
    </xf>
    <xf numFmtId="164" fontId="13" fillId="0" borderId="38" xfId="0" applyNumberFormat="1" applyFont="1" applyBorder="1"/>
    <xf numFmtId="164" fontId="12" fillId="0" borderId="13" xfId="0" applyNumberFormat="1" applyFont="1" applyBorder="1"/>
    <xf numFmtId="169" fontId="13" fillId="0" borderId="0" xfId="0" applyNumberFormat="1" applyFont="1"/>
    <xf numFmtId="169" fontId="12" fillId="0" borderId="66" xfId="0" applyNumberFormat="1" applyFont="1" applyBorder="1"/>
    <xf numFmtId="164" fontId="12" fillId="37" borderId="0" xfId="0" applyNumberFormat="1" applyFont="1" applyFill="1"/>
    <xf numFmtId="164" fontId="13" fillId="0" borderId="20" xfId="0" applyNumberFormat="1" applyFont="1" applyBorder="1"/>
    <xf numFmtId="229" fontId="13" fillId="0" borderId="0" xfId="0" applyNumberFormat="1" applyFont="1"/>
    <xf numFmtId="247" fontId="13" fillId="0" borderId="0" xfId="0" applyNumberFormat="1" applyFont="1"/>
    <xf numFmtId="229" fontId="13" fillId="0" borderId="9" xfId="0" applyNumberFormat="1" applyFont="1" applyBorder="1"/>
    <xf numFmtId="229" fontId="13" fillId="0" borderId="10" xfId="0" applyNumberFormat="1" applyFont="1" applyBorder="1"/>
    <xf numFmtId="256" fontId="12" fillId="0" borderId="0" xfId="0" applyNumberFormat="1" applyFont="1" applyAlignment="1">
      <alignment horizontal="right"/>
    </xf>
    <xf numFmtId="174" fontId="13" fillId="0" borderId="6" xfId="0" applyNumberFormat="1" applyFont="1" applyBorder="1"/>
    <xf numFmtId="6" fontId="13" fillId="0" borderId="9" xfId="0" applyNumberFormat="1" applyFont="1" applyBorder="1"/>
    <xf numFmtId="6" fontId="13" fillId="0" borderId="10" xfId="0" applyNumberFormat="1" applyFont="1" applyBorder="1"/>
    <xf numFmtId="169" fontId="13" fillId="0" borderId="9" xfId="0" applyNumberFormat="1" applyFont="1" applyBorder="1"/>
    <xf numFmtId="164" fontId="13" fillId="0" borderId="18" xfId="0" applyNumberFormat="1" applyFont="1" applyBorder="1"/>
    <xf numFmtId="164" fontId="12" fillId="0" borderId="18" xfId="2" applyNumberFormat="1" applyFont="1" applyBorder="1"/>
    <xf numFmtId="174" fontId="13" fillId="0" borderId="13" xfId="0" applyNumberFormat="1" applyFont="1" applyBorder="1"/>
    <xf numFmtId="169" fontId="13" fillId="7" borderId="0" xfId="0" applyNumberFormat="1" applyFont="1" applyFill="1"/>
    <xf numFmtId="169" fontId="13" fillId="0" borderId="13" xfId="0" applyNumberFormat="1" applyFont="1" applyBorder="1"/>
    <xf numFmtId="164" fontId="12" fillId="0" borderId="38" xfId="0" applyNumberFormat="1" applyFont="1" applyBorder="1"/>
    <xf numFmtId="164" fontId="13" fillId="0" borderId="32" xfId="0" applyNumberFormat="1" applyFont="1" applyBorder="1"/>
    <xf numFmtId="277" fontId="0" fillId="0" borderId="0" xfId="0" applyNumberFormat="1"/>
    <xf numFmtId="276" fontId="0" fillId="0" borderId="0" xfId="0" applyNumberFormat="1"/>
    <xf numFmtId="6" fontId="0" fillId="0" borderId="0" xfId="0" applyNumberFormat="1"/>
    <xf numFmtId="212" fontId="20" fillId="0" borderId="16" xfId="3" applyNumberFormat="1" applyFont="1" applyBorder="1" applyAlignment="1">
      <alignment horizontal="center" vertical="center"/>
    </xf>
    <xf numFmtId="212" fontId="28" fillId="0" borderId="2" xfId="3" applyNumberFormat="1" applyFont="1" applyBorder="1" applyAlignment="1">
      <alignment horizontal="right" vertical="center"/>
    </xf>
    <xf numFmtId="213" fontId="76" fillId="0" borderId="2" xfId="3" applyNumberFormat="1" applyFont="1" applyBorder="1" applyAlignment="1">
      <alignment vertical="top" wrapText="1"/>
    </xf>
    <xf numFmtId="213" fontId="76" fillId="9" borderId="2" xfId="3" applyNumberFormat="1" applyFont="1" applyFill="1" applyBorder="1" applyAlignment="1">
      <alignment horizontal="center" vertical="top" wrapText="1"/>
    </xf>
    <xf numFmtId="214" fontId="0" fillId="0" borderId="0" xfId="3" applyNumberFormat="1" applyFont="1" applyAlignment="1">
      <alignment horizontal="right" vertical="center"/>
    </xf>
    <xf numFmtId="213" fontId="76" fillId="0" borderId="0" xfId="3" applyNumberFormat="1" applyFont="1" applyAlignment="1">
      <alignment vertical="top" wrapText="1"/>
    </xf>
    <xf numFmtId="213" fontId="76" fillId="9" borderId="0" xfId="3" applyNumberFormat="1" applyFont="1" applyFill="1" applyAlignment="1">
      <alignment horizontal="center" vertical="top" wrapText="1"/>
    </xf>
    <xf numFmtId="169" fontId="27" fillId="5" borderId="19" xfId="3" applyNumberFormat="1" applyFont="1" applyFill="1" applyBorder="1" applyAlignment="1">
      <alignment horizontal="center" vertical="center" wrapText="1"/>
    </xf>
    <xf numFmtId="169" fontId="27" fillId="5" borderId="20" xfId="3" applyNumberFormat="1" applyFont="1" applyFill="1" applyBorder="1" applyAlignment="1">
      <alignment horizontal="center" vertical="center" wrapText="1"/>
    </xf>
    <xf numFmtId="169" fontId="27" fillId="9" borderId="20" xfId="3" applyNumberFormat="1" applyFont="1" applyFill="1" applyBorder="1" applyAlignment="1">
      <alignment horizontal="center" vertical="center" wrapText="1"/>
    </xf>
    <xf numFmtId="180" fontId="25" fillId="0" borderId="5" xfId="3" applyNumberFormat="1" applyFont="1" applyBorder="1" applyAlignment="1">
      <alignment horizontal="center" vertical="center" wrapText="1"/>
    </xf>
    <xf numFmtId="169" fontId="24" fillId="0" borderId="11" xfId="3" applyNumberFormat="1" applyFont="1" applyBorder="1" applyAlignment="1">
      <alignment horizontal="center" vertical="center" wrapText="1"/>
    </xf>
    <xf numFmtId="169" fontId="24" fillId="0" borderId="6" xfId="3" applyNumberFormat="1" applyFont="1" applyBorder="1" applyAlignment="1">
      <alignment horizontal="center" vertical="center" wrapText="1"/>
    </xf>
    <xf numFmtId="169" fontId="24" fillId="9" borderId="6" xfId="3" applyNumberFormat="1" applyFont="1" applyFill="1" applyBorder="1" applyAlignment="1">
      <alignment horizontal="center" vertical="center" wrapText="1"/>
    </xf>
    <xf numFmtId="169" fontId="79" fillId="0" borderId="7" xfId="3" applyNumberFormat="1" applyFont="1" applyBorder="1" applyAlignment="1">
      <alignment horizontal="center" vertical="center" wrapText="1"/>
    </xf>
    <xf numFmtId="169" fontId="79" fillId="8" borderId="7" xfId="3" applyNumberFormat="1" applyFont="1" applyFill="1" applyBorder="1" applyAlignment="1">
      <alignment horizontal="center" vertical="center" wrapText="1"/>
    </xf>
    <xf numFmtId="215" fontId="77" fillId="8" borderId="7" xfId="4" applyNumberFormat="1" applyFont="1" applyFill="1" applyBorder="1" applyAlignment="1">
      <alignment horizontal="center" vertical="top" wrapText="1"/>
    </xf>
    <xf numFmtId="215" fontId="77" fillId="0" borderId="7" xfId="4" applyNumberFormat="1" applyFont="1" applyBorder="1" applyAlignment="1">
      <alignment horizontal="center" vertical="top" wrapText="1"/>
    </xf>
    <xf numFmtId="169" fontId="75" fillId="0" borderId="7" xfId="3" applyNumberFormat="1" applyFont="1" applyBorder="1" applyAlignment="1">
      <alignment horizontal="center" vertical="center" wrapText="1"/>
    </xf>
    <xf numFmtId="180" fontId="0" fillId="0" borderId="0" xfId="0" applyNumberFormat="1"/>
    <xf numFmtId="41" fontId="25" fillId="0" borderId="5" xfId="3" applyNumberFormat="1" applyFont="1" applyBorder="1" applyAlignment="1">
      <alignment horizontal="left" vertical="center" wrapText="1"/>
    </xf>
    <xf numFmtId="41" fontId="25" fillId="0" borderId="0" xfId="3" applyNumberFormat="1" applyFont="1" applyAlignment="1">
      <alignment horizontal="center" vertical="center" wrapText="1"/>
    </xf>
    <xf numFmtId="169" fontId="0" fillId="8" borderId="7" xfId="3" applyNumberFormat="1" applyFont="1" applyFill="1" applyBorder="1" applyAlignment="1">
      <alignment horizontal="center" vertical="center" wrapText="1"/>
    </xf>
    <xf numFmtId="169" fontId="0" fillId="0" borderId="7" xfId="3" applyNumberFormat="1" applyFont="1" applyBorder="1" applyAlignment="1">
      <alignment horizontal="center" vertical="center" wrapText="1"/>
    </xf>
    <xf numFmtId="191" fontId="0" fillId="0" borderId="7" xfId="3" applyNumberFormat="1" applyFont="1" applyBorder="1" applyAlignment="1">
      <alignment horizontal="center" vertical="center" wrapText="1"/>
    </xf>
    <xf numFmtId="191" fontId="79" fillId="0" borderId="7" xfId="3" applyNumberFormat="1" applyFont="1" applyBorder="1" applyAlignment="1">
      <alignment horizontal="center" vertical="center" wrapText="1"/>
    </xf>
    <xf numFmtId="180" fontId="25" fillId="0" borderId="7" xfId="3" applyNumberFormat="1" applyFont="1" applyBorder="1" applyAlignment="1">
      <alignment horizontal="center" vertical="center" wrapText="1"/>
    </xf>
    <xf numFmtId="216" fontId="28" fillId="0" borderId="0" xfId="0" applyNumberFormat="1" applyFont="1" applyAlignment="1">
      <alignment horizontal="center"/>
    </xf>
    <xf numFmtId="216" fontId="0" fillId="0" borderId="0" xfId="0" applyNumberFormat="1" applyAlignment="1">
      <alignment horizontal="right"/>
    </xf>
    <xf numFmtId="164" fontId="0" fillId="0" borderId="0" xfId="0" applyNumberFormat="1"/>
    <xf numFmtId="164" fontId="28" fillId="0" borderId="0" xfId="0" applyNumberFormat="1" applyFont="1" applyAlignment="1">
      <alignment horizontal="center"/>
    </xf>
    <xf numFmtId="257" fontId="28" fillId="0" borderId="0" xfId="2" applyNumberFormat="1" applyFont="1" applyAlignment="1">
      <alignment horizontal="center"/>
    </xf>
    <xf numFmtId="216" fontId="76" fillId="0" borderId="0" xfId="3" applyNumberFormat="1" applyFont="1" applyAlignment="1">
      <alignment horizontal="right" vertical="center" wrapText="1"/>
    </xf>
    <xf numFmtId="217" fontId="79" fillId="0" borderId="0" xfId="5" applyNumberFormat="1" applyFont="1" applyAlignment="1">
      <alignment horizontal="center" vertical="center"/>
    </xf>
    <xf numFmtId="216" fontId="0" fillId="24" borderId="0" xfId="0" applyNumberFormat="1" applyFill="1"/>
    <xf numFmtId="217" fontId="81" fillId="0" borderId="0" xfId="5" applyNumberFormat="1" applyFont="1" applyAlignment="1">
      <alignment horizontal="center" vertical="center"/>
    </xf>
    <xf numFmtId="216" fontId="0" fillId="23" borderId="0" xfId="0" applyNumberFormat="1" applyFill="1"/>
    <xf numFmtId="172" fontId="20" fillId="4" borderId="0" xfId="2" applyNumberFormat="1" applyFont="1" applyFill="1" applyAlignment="1">
      <alignment horizontal="center"/>
    </xf>
    <xf numFmtId="172" fontId="20" fillId="0" borderId="0" xfId="2" applyNumberFormat="1" applyFont="1" applyAlignment="1">
      <alignment horizontal="center"/>
    </xf>
    <xf numFmtId="218" fontId="0" fillId="0" borderId="0" xfId="0" applyNumberFormat="1"/>
    <xf numFmtId="216" fontId="28" fillId="0" borderId="73" xfId="0" applyNumberFormat="1" applyFont="1" applyBorder="1" applyAlignment="1">
      <alignment horizontal="center"/>
    </xf>
    <xf numFmtId="216" fontId="0" fillId="12" borderId="32" xfId="0" applyNumberFormat="1" applyFill="1" applyBorder="1" applyAlignment="1">
      <alignment horizontal="right"/>
    </xf>
    <xf numFmtId="216" fontId="0" fillId="12" borderId="77" xfId="0" applyNumberFormat="1" applyFill="1" applyBorder="1" applyAlignment="1">
      <alignment horizontal="right"/>
    </xf>
    <xf numFmtId="164" fontId="0" fillId="0" borderId="0" xfId="0" applyNumberFormat="1" applyAlignment="1">
      <alignment horizontal="center"/>
    </xf>
    <xf numFmtId="43" fontId="75" fillId="0" borderId="6" xfId="0" applyNumberFormat="1" applyFont="1" applyBorder="1" applyAlignment="1">
      <alignment horizontal="right"/>
    </xf>
    <xf numFmtId="219" fontId="26" fillId="0" borderId="0" xfId="0" applyNumberFormat="1" applyFont="1" applyAlignment="1">
      <alignment horizontal="center"/>
    </xf>
    <xf numFmtId="220" fontId="26" fillId="0" borderId="0" xfId="0" applyNumberFormat="1" applyFont="1" applyAlignment="1">
      <alignment horizontal="center"/>
    </xf>
    <xf numFmtId="220" fontId="0" fillId="0" borderId="0" xfId="0" applyNumberFormat="1" applyAlignment="1">
      <alignment horizontal="center"/>
    </xf>
    <xf numFmtId="220" fontId="0" fillId="0" borderId="0" xfId="0" applyNumberFormat="1"/>
    <xf numFmtId="220" fontId="0" fillId="0" borderId="6" xfId="0" applyNumberFormat="1" applyBorder="1"/>
    <xf numFmtId="41" fontId="0" fillId="0" borderId="5" xfId="0" applyNumberFormat="1" applyBorder="1"/>
    <xf numFmtId="266" fontId="25" fillId="0" borderId="0" xfId="0" applyNumberFormat="1" applyFont="1"/>
    <xf numFmtId="41" fontId="25" fillId="0" borderId="0" xfId="0" applyNumberFormat="1" applyFont="1"/>
    <xf numFmtId="41" fontId="0" fillId="0" borderId="0" xfId="0" applyNumberFormat="1"/>
    <xf numFmtId="41" fontId="26" fillId="0" borderId="0" xfId="0" applyNumberFormat="1" applyFont="1" applyAlignment="1">
      <alignment horizontal="center"/>
    </xf>
    <xf numFmtId="41" fontId="26" fillId="0" borderId="6" xfId="0" applyNumberFormat="1" applyFont="1" applyBorder="1" applyAlignment="1">
      <alignment horizontal="center"/>
    </xf>
    <xf numFmtId="164" fontId="26" fillId="0" borderId="5" xfId="0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26" fillId="0" borderId="0" xfId="0" applyNumberFormat="1" applyFont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19" borderId="5" xfId="0" applyNumberFormat="1" applyFill="1" applyBorder="1" applyAlignment="1">
      <alignment horizontal="center"/>
    </xf>
    <xf numFmtId="221" fontId="0" fillId="0" borderId="3" xfId="0" applyNumberFormat="1" applyBorder="1" applyAlignment="1">
      <alignment horizontal="center"/>
    </xf>
    <xf numFmtId="221" fontId="0" fillId="0" borderId="2" xfId="0" applyNumberFormat="1" applyBorder="1" applyAlignment="1">
      <alignment horizontal="center"/>
    </xf>
    <xf numFmtId="222" fontId="0" fillId="0" borderId="0" xfId="2" applyNumberFormat="1" applyFont="1"/>
    <xf numFmtId="221" fontId="0" fillId="0" borderId="6" xfId="0" applyNumberFormat="1" applyBorder="1" applyAlignment="1">
      <alignment horizontal="center"/>
    </xf>
    <xf numFmtId="221" fontId="0" fillId="0" borderId="0" xfId="0" applyNumberFormat="1" applyAlignment="1">
      <alignment horizontal="center"/>
    </xf>
    <xf numFmtId="164" fontId="28" fillId="0" borderId="73" xfId="0" applyNumberFormat="1" applyFont="1" applyBorder="1" applyAlignment="1">
      <alignment horizontal="center"/>
    </xf>
    <xf numFmtId="257" fontId="28" fillId="0" borderId="63" xfId="2" applyNumberFormat="1" applyFont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257" fontId="0" fillId="0" borderId="0" xfId="2" applyNumberFormat="1" applyFont="1"/>
    <xf numFmtId="188" fontId="0" fillId="19" borderId="0" xfId="0" applyNumberFormat="1" applyFill="1" applyAlignment="1">
      <alignment horizontal="center"/>
    </xf>
    <xf numFmtId="220" fontId="124" fillId="0" borderId="18" xfId="0" applyNumberFormat="1" applyFont="1" applyBorder="1" applyAlignment="1">
      <alignment horizontal="center"/>
    </xf>
    <xf numFmtId="43" fontId="124" fillId="0" borderId="18" xfId="0" applyNumberFormat="1" applyFont="1" applyBorder="1"/>
    <xf numFmtId="166" fontId="124" fillId="0" borderId="18" xfId="1" applyNumberFormat="1" applyFont="1" applyBorder="1"/>
    <xf numFmtId="43" fontId="124" fillId="0" borderId="18" xfId="1" applyFont="1" applyBorder="1"/>
    <xf numFmtId="188" fontId="124" fillId="0" borderId="17" xfId="0" applyNumberFormat="1" applyFont="1" applyBorder="1" applyAlignment="1">
      <alignment horizontal="center"/>
    </xf>
    <xf numFmtId="188" fontId="124" fillId="0" borderId="18" xfId="0" applyNumberFormat="1" applyFont="1" applyBorder="1" applyAlignment="1">
      <alignment horizontal="center"/>
    </xf>
    <xf numFmtId="188" fontId="124" fillId="0" borderId="20" xfId="0" applyNumberFormat="1" applyFont="1" applyBorder="1" applyAlignment="1">
      <alignment horizontal="center"/>
    </xf>
    <xf numFmtId="188" fontId="124" fillId="0" borderId="9" xfId="0" applyNumberFormat="1" applyFont="1" applyBorder="1" applyAlignment="1">
      <alignment horizontal="center"/>
    </xf>
    <xf numFmtId="188" fontId="124" fillId="0" borderId="10" xfId="0" applyNumberFormat="1" applyFont="1" applyBorder="1" applyAlignment="1">
      <alignment horizontal="center"/>
    </xf>
    <xf numFmtId="188" fontId="124" fillId="0" borderId="8" xfId="0" applyNumberFormat="1" applyFont="1" applyBorder="1" applyAlignment="1">
      <alignment horizontal="center"/>
    </xf>
    <xf numFmtId="188" fontId="125" fillId="15" borderId="17" xfId="0" applyNumberFormat="1" applyFont="1" applyFill="1" applyBorder="1" applyAlignment="1">
      <alignment horizontal="center"/>
    </xf>
    <xf numFmtId="188" fontId="125" fillId="15" borderId="18" xfId="0" applyNumberFormat="1" applyFont="1" applyFill="1" applyBorder="1" applyAlignment="1">
      <alignment horizontal="center"/>
    </xf>
    <xf numFmtId="188" fontId="125" fillId="15" borderId="20" xfId="0" applyNumberFormat="1" applyFont="1" applyFill="1" applyBorder="1" applyAlignment="1">
      <alignment horizontal="center"/>
    </xf>
    <xf numFmtId="188" fontId="125" fillId="0" borderId="18" xfId="0" applyNumberFormat="1" applyFont="1" applyBorder="1" applyAlignment="1">
      <alignment horizontal="center"/>
    </xf>
    <xf numFmtId="188" fontId="125" fillId="0" borderId="17" xfId="0" applyNumberFormat="1" applyFont="1" applyBorder="1" applyAlignment="1">
      <alignment horizontal="center"/>
    </xf>
    <xf numFmtId="188" fontId="125" fillId="0" borderId="20" xfId="0" applyNumberFormat="1" applyFont="1" applyBorder="1" applyAlignment="1">
      <alignment horizontal="center"/>
    </xf>
    <xf numFmtId="191" fontId="23" fillId="23" borderId="49" xfId="6" applyNumberFormat="1" applyFont="1" applyFill="1" applyBorder="1" applyAlignment="1">
      <alignment horizontal="center"/>
    </xf>
    <xf numFmtId="264" fontId="24" fillId="0" borderId="49" xfId="0" applyNumberFormat="1" applyFont="1" applyBorder="1" applyAlignment="1">
      <alignment horizontal="center"/>
    </xf>
    <xf numFmtId="264" fontId="24" fillId="0" borderId="57" xfId="0" applyNumberFormat="1" applyFont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/>
    </xf>
    <xf numFmtId="44" fontId="0" fillId="0" borderId="6" xfId="0" applyNumberFormat="1" applyBorder="1" applyAlignment="1">
      <alignment horizontal="center"/>
    </xf>
    <xf numFmtId="44" fontId="20" fillId="0" borderId="61" xfId="0" applyNumberFormat="1" applyFont="1" applyBorder="1" applyAlignment="1">
      <alignment horizontal="center"/>
    </xf>
    <xf numFmtId="44" fontId="20" fillId="0" borderId="85" xfId="0" applyNumberFormat="1" applyFont="1" applyBorder="1" applyAlignment="1">
      <alignment horizontal="center"/>
    </xf>
    <xf numFmtId="164" fontId="0" fillId="0" borderId="61" xfId="0" applyNumberFormat="1" applyBorder="1" applyAlignment="1">
      <alignment horizontal="center"/>
    </xf>
    <xf numFmtId="164" fontId="0" fillId="0" borderId="85" xfId="0" applyNumberFormat="1" applyBorder="1" applyAlignment="1">
      <alignment horizontal="center"/>
    </xf>
    <xf numFmtId="264" fontId="0" fillId="0" borderId="0" xfId="0" applyNumberFormat="1" applyAlignment="1">
      <alignment horizontal="center" vertical="center"/>
    </xf>
    <xf numFmtId="182" fontId="0" fillId="0" borderId="0" xfId="6" applyFont="1" applyAlignment="1">
      <alignment horizontal="center" vertical="center"/>
    </xf>
    <xf numFmtId="44" fontId="0" fillId="0" borderId="0" xfId="0" applyNumberFormat="1"/>
    <xf numFmtId="259" fontId="0" fillId="0" borderId="0" xfId="0" applyNumberFormat="1"/>
    <xf numFmtId="172" fontId="0" fillId="0" borderId="0" xfId="2" applyNumberFormat="1" applyFont="1"/>
    <xf numFmtId="191" fontId="0" fillId="0" borderId="0" xfId="0" applyNumberFormat="1"/>
    <xf numFmtId="164" fontId="2" fillId="0" borderId="3" xfId="0" applyNumberFormat="1" applyFont="1" applyBorder="1"/>
    <xf numFmtId="165" fontId="2" fillId="0" borderId="33" xfId="0" applyNumberFormat="1" applyFont="1" applyBorder="1"/>
    <xf numFmtId="165" fontId="2" fillId="0" borderId="33" xfId="0" applyNumberFormat="1" applyFont="1" applyBorder="1" applyAlignment="1">
      <alignment horizontal="center"/>
    </xf>
    <xf numFmtId="263" fontId="4" fillId="0" borderId="0" xfId="0" applyNumberFormat="1" applyFont="1" applyAlignment="1">
      <alignment horizontal="center" vertical="center"/>
    </xf>
    <xf numFmtId="166" fontId="3" fillId="0" borderId="0" xfId="0" applyNumberFormat="1" applyFont="1"/>
    <xf numFmtId="166" fontId="31" fillId="0" borderId="33" xfId="0" applyNumberFormat="1" applyFont="1" applyBorder="1"/>
    <xf numFmtId="191" fontId="3" fillId="0" borderId="0" xfId="0" applyNumberFormat="1" applyFont="1"/>
    <xf numFmtId="43" fontId="31" fillId="0" borderId="33" xfId="0" applyNumberFormat="1" applyFont="1" applyBorder="1"/>
    <xf numFmtId="43" fontId="3" fillId="0" borderId="0" xfId="0" applyNumberFormat="1" applyFont="1"/>
    <xf numFmtId="166" fontId="2" fillId="0" borderId="47" xfId="0" applyNumberFormat="1" applyFont="1" applyBorder="1"/>
    <xf numFmtId="166" fontId="31" fillId="0" borderId="62" xfId="0" applyNumberFormat="1" applyFont="1" applyBorder="1"/>
    <xf numFmtId="167" fontId="6" fillId="0" borderId="0" xfId="0" applyNumberFormat="1" applyFont="1" applyAlignment="1">
      <alignment horizontal="center"/>
    </xf>
    <xf numFmtId="171" fontId="6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263" fontId="10" fillId="12" borderId="0" xfId="0" applyNumberFormat="1" applyFont="1" applyFill="1"/>
    <xf numFmtId="169" fontId="10" fillId="12" borderId="0" xfId="0" applyNumberFormat="1" applyFont="1" applyFill="1"/>
    <xf numFmtId="167" fontId="3" fillId="0" borderId="2" xfId="0" applyNumberFormat="1" applyFont="1" applyBorder="1" applyAlignment="1">
      <alignment horizontal="center"/>
    </xf>
    <xf numFmtId="167" fontId="3" fillId="0" borderId="3" xfId="0" applyNumberFormat="1" applyFont="1" applyBorder="1" applyAlignment="1">
      <alignment horizontal="center"/>
    </xf>
    <xf numFmtId="164" fontId="3" fillId="0" borderId="0" xfId="0" applyNumberFormat="1" applyFont="1"/>
    <xf numFmtId="167" fontId="3" fillId="0" borderId="0" xfId="0" applyNumberFormat="1" applyFont="1" applyAlignment="1">
      <alignment horizontal="center"/>
    </xf>
    <xf numFmtId="167" fontId="3" fillId="0" borderId="6" xfId="0" applyNumberFormat="1" applyFont="1" applyBorder="1" applyAlignment="1">
      <alignment horizontal="center"/>
    </xf>
    <xf numFmtId="260" fontId="10" fillId="12" borderId="0" xfId="0" applyNumberFormat="1" applyFont="1" applyFill="1"/>
    <xf numFmtId="169" fontId="3" fillId="0" borderId="0" xfId="0" applyNumberFormat="1" applyFont="1"/>
    <xf numFmtId="169" fontId="3" fillId="0" borderId="21" xfId="0" applyNumberFormat="1" applyFont="1" applyBorder="1"/>
    <xf numFmtId="167" fontId="3" fillId="0" borderId="13" xfId="0" applyNumberFormat="1" applyFont="1" applyBorder="1" applyAlignment="1">
      <alignment horizontal="center"/>
    </xf>
    <xf numFmtId="167" fontId="3" fillId="0" borderId="21" xfId="0" applyNumberFormat="1" applyFont="1" applyBorder="1" applyAlignment="1">
      <alignment horizontal="center"/>
    </xf>
    <xf numFmtId="170" fontId="2" fillId="0" borderId="9" xfId="0" applyNumberFormat="1" applyFont="1" applyBorder="1"/>
    <xf numFmtId="169" fontId="2" fillId="0" borderId="10" xfId="0" applyNumberFormat="1" applyFont="1" applyBorder="1"/>
    <xf numFmtId="167" fontId="3" fillId="0" borderId="9" xfId="0" applyNumberFormat="1" applyFont="1" applyBorder="1" applyAlignment="1">
      <alignment horizontal="center"/>
    </xf>
    <xf numFmtId="167" fontId="3" fillId="0" borderId="10" xfId="0" applyNumberFormat="1" applyFont="1" applyBorder="1" applyAlignment="1">
      <alignment horizontal="center"/>
    </xf>
    <xf numFmtId="164" fontId="3" fillId="0" borderId="66" xfId="0" applyNumberFormat="1" applyFont="1" applyBorder="1"/>
    <xf numFmtId="166" fontId="2" fillId="0" borderId="10" xfId="0" applyNumberFormat="1" applyFont="1" applyBorder="1"/>
    <xf numFmtId="170" fontId="3" fillId="0" borderId="0" xfId="0" applyNumberFormat="1" applyFont="1"/>
    <xf numFmtId="170" fontId="5" fillId="0" borderId="2" xfId="0" applyNumberFormat="1" applyFont="1" applyBorder="1"/>
    <xf numFmtId="261" fontId="10" fillId="12" borderId="0" xfId="2" applyNumberFormat="1" applyFont="1" applyFill="1" applyAlignment="1">
      <alignment horizontal="right"/>
    </xf>
    <xf numFmtId="200" fontId="10" fillId="12" borderId="0" xfId="2" applyNumberFormat="1" applyFont="1" applyFill="1" applyAlignment="1">
      <alignment horizontal="right"/>
    </xf>
    <xf numFmtId="169" fontId="3" fillId="12" borderId="3" xfId="0" applyNumberFormat="1" applyFont="1" applyFill="1" applyBorder="1"/>
    <xf numFmtId="164" fontId="10" fillId="0" borderId="6" xfId="10" applyNumberFormat="1" applyFont="1" applyBorder="1" applyAlignment="1">
      <alignment horizontal="right"/>
    </xf>
    <xf numFmtId="169" fontId="10" fillId="12" borderId="6" xfId="0" applyNumberFormat="1" applyFont="1" applyFill="1" applyBorder="1"/>
    <xf numFmtId="170" fontId="2" fillId="0" borderId="18" xfId="0" applyNumberFormat="1" applyFont="1" applyBorder="1"/>
    <xf numFmtId="169" fontId="3" fillId="0" borderId="20" xfId="0" applyNumberFormat="1" applyFont="1" applyBorder="1"/>
    <xf numFmtId="169" fontId="3" fillId="0" borderId="18" xfId="0" applyNumberFormat="1" applyFont="1" applyBorder="1"/>
    <xf numFmtId="164" fontId="3" fillId="0" borderId="18" xfId="0" applyNumberFormat="1" applyFont="1" applyBorder="1"/>
    <xf numFmtId="164" fontId="2" fillId="0" borderId="18" xfId="0" applyNumberFormat="1" applyFont="1" applyBorder="1"/>
    <xf numFmtId="169" fontId="3" fillId="0" borderId="10" xfId="0" applyNumberFormat="1" applyFont="1" applyBorder="1"/>
    <xf numFmtId="169" fontId="10" fillId="12" borderId="2" xfId="0" applyNumberFormat="1" applyFont="1" applyFill="1" applyBorder="1"/>
    <xf numFmtId="216" fontId="0" fillId="0" borderId="0" xfId="0" applyNumberFormat="1"/>
    <xf numFmtId="169" fontId="12" fillId="0" borderId="17" xfId="2" applyNumberFormat="1" applyFont="1" applyBorder="1"/>
    <xf numFmtId="169" fontId="13" fillId="0" borderId="18" xfId="2" applyNumberFormat="1" applyFont="1" applyBorder="1"/>
    <xf numFmtId="169" fontId="13" fillId="0" borderId="20" xfId="2" applyNumberFormat="1" applyFont="1" applyBorder="1"/>
    <xf numFmtId="174" fontId="13" fillId="0" borderId="5" xfId="0" applyNumberFormat="1" applyFont="1" applyBorder="1"/>
    <xf numFmtId="182" fontId="15" fillId="12" borderId="10" xfId="6" applyFont="1" applyFill="1" applyBorder="1" applyAlignment="1">
      <alignment horizontal="center"/>
    </xf>
    <xf numFmtId="182" fontId="0" fillId="0" borderId="0" xfId="6" applyFont="1"/>
    <xf numFmtId="169" fontId="13" fillId="0" borderId="17" xfId="2" applyNumberFormat="1" applyFont="1" applyBorder="1"/>
    <xf numFmtId="169" fontId="12" fillId="0" borderId="18" xfId="2" applyNumberFormat="1" applyFont="1" applyBorder="1"/>
    <xf numFmtId="167" fontId="12" fillId="0" borderId="0" xfId="0" applyNumberFormat="1" applyFont="1" applyAlignment="1" applyProtection="1">
      <alignment horizontal="center"/>
      <protection locked="0"/>
    </xf>
    <xf numFmtId="171" fontId="12" fillId="5" borderId="0" xfId="0" applyNumberFormat="1" applyFont="1" applyFill="1" applyAlignment="1" applyProtection="1">
      <alignment horizontal="center"/>
      <protection locked="0"/>
    </xf>
    <xf numFmtId="164" fontId="110" fillId="38" borderId="167" xfId="24" applyNumberFormat="1" applyBorder="1" applyAlignment="1">
      <alignment horizontal="center"/>
    </xf>
    <xf numFmtId="164" fontId="110" fillId="38" borderId="168" xfId="24" applyNumberFormat="1" applyBorder="1" applyAlignment="1">
      <alignment horizontal="center"/>
    </xf>
    <xf numFmtId="164" fontId="110" fillId="38" borderId="169" xfId="24" applyNumberFormat="1" applyBorder="1"/>
    <xf numFmtId="164" fontId="13" fillId="0" borderId="0" xfId="0" applyNumberFormat="1" applyFont="1" applyAlignment="1">
      <alignment horizontal="center"/>
    </xf>
    <xf numFmtId="164" fontId="110" fillId="38" borderId="170" xfId="24" applyNumberFormat="1" applyBorder="1" applyAlignment="1">
      <alignment horizontal="center"/>
    </xf>
    <xf numFmtId="164" fontId="110" fillId="38" borderId="163" xfId="24" applyNumberFormat="1" applyAlignment="1">
      <alignment horizontal="center"/>
    </xf>
    <xf numFmtId="174" fontId="110" fillId="38" borderId="170" xfId="24" applyNumberFormat="1" applyBorder="1" applyAlignment="1">
      <alignment horizontal="center"/>
    </xf>
    <xf numFmtId="174" fontId="110" fillId="38" borderId="163" xfId="24" applyNumberFormat="1" applyAlignment="1">
      <alignment horizontal="center"/>
    </xf>
    <xf numFmtId="174" fontId="13" fillId="0" borderId="0" xfId="0" applyNumberFormat="1" applyFont="1" applyAlignment="1">
      <alignment horizontal="center"/>
    </xf>
    <xf numFmtId="22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72" fontId="0" fillId="0" borderId="4" xfId="2" applyNumberFormat="1" applyFont="1" applyBorder="1"/>
    <xf numFmtId="172" fontId="0" fillId="0" borderId="7" xfId="2" applyNumberFormat="1" applyFont="1" applyBorder="1"/>
    <xf numFmtId="43" fontId="0" fillId="0" borderId="0" xfId="0" applyNumberFormat="1"/>
    <xf numFmtId="173" fontId="20" fillId="28" borderId="18" xfId="0" applyNumberFormat="1" applyFont="1" applyFill="1" applyBorder="1" applyAlignment="1">
      <alignment horizontal="center"/>
    </xf>
    <xf numFmtId="173" fontId="20" fillId="28" borderId="20" xfId="0" applyNumberFormat="1" applyFont="1" applyFill="1" applyBorder="1" applyAlignment="1">
      <alignment horizontal="center"/>
    </xf>
    <xf numFmtId="164" fontId="0" fillId="0" borderId="98" xfId="0" applyNumberFormat="1" applyBorder="1"/>
    <xf numFmtId="164" fontId="0" fillId="0" borderId="43" xfId="0" applyNumberFormat="1" applyBorder="1"/>
    <xf numFmtId="164" fontId="0" fillId="0" borderId="7" xfId="0" applyNumberFormat="1" applyBorder="1"/>
    <xf numFmtId="164" fontId="0" fillId="0" borderId="54" xfId="0" applyNumberFormat="1" applyBorder="1"/>
    <xf numFmtId="164" fontId="0" fillId="0" borderId="66" xfId="0" applyNumberFormat="1" applyBorder="1"/>
    <xf numFmtId="164" fontId="0" fillId="0" borderId="14" xfId="0" applyNumberFormat="1" applyBorder="1"/>
    <xf numFmtId="164" fontId="0" fillId="0" borderId="13" xfId="0" applyNumberFormat="1" applyBorder="1"/>
    <xf numFmtId="164" fontId="20" fillId="0" borderId="54" xfId="0" applyNumberFormat="1" applyFont="1" applyBorder="1"/>
    <xf numFmtId="164" fontId="20" fillId="0" borderId="66" xfId="0" applyNumberFormat="1" applyFont="1" applyBorder="1"/>
    <xf numFmtId="164" fontId="58" fillId="0" borderId="7" xfId="0" applyNumberFormat="1" applyFont="1" applyBorder="1"/>
    <xf numFmtId="164" fontId="58" fillId="0" borderId="0" xfId="0" applyNumberFormat="1" applyFont="1"/>
    <xf numFmtId="164" fontId="20" fillId="0" borderId="66" xfId="0" applyNumberFormat="1" applyFont="1" applyBorder="1" applyAlignment="1">
      <alignment horizontal="right"/>
    </xf>
    <xf numFmtId="172" fontId="0" fillId="0" borderId="0" xfId="2" applyNumberFormat="1" applyFont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76" fontId="14" fillId="0" borderId="0" xfId="0" applyNumberFormat="1" applyFont="1"/>
    <xf numFmtId="176" fontId="22" fillId="12" borderId="0" xfId="0" applyNumberFormat="1" applyFont="1" applyFill="1"/>
    <xf numFmtId="172" fontId="22" fillId="12" borderId="0" xfId="2" applyNumberFormat="1" applyFont="1" applyFill="1"/>
    <xf numFmtId="177" fontId="22" fillId="12" borderId="0" xfId="2" applyNumberFormat="1" applyFont="1" applyFill="1"/>
    <xf numFmtId="172" fontId="14" fillId="0" borderId="0" xfId="0" applyNumberFormat="1" applyFont="1"/>
    <xf numFmtId="171" fontId="21" fillId="0" borderId="9" xfId="0" applyNumberFormat="1" applyFont="1" applyBorder="1"/>
    <xf numFmtId="178" fontId="14" fillId="0" borderId="0" xfId="0" applyNumberFormat="1" applyFont="1"/>
    <xf numFmtId="178" fontId="14" fillId="0" borderId="13" xfId="0" applyNumberFormat="1" applyFont="1" applyBorder="1"/>
    <xf numFmtId="175" fontId="23" fillId="0" borderId="0" xfId="0" applyNumberFormat="1" applyFont="1"/>
    <xf numFmtId="210" fontId="0" fillId="0" borderId="0" xfId="2" applyNumberFormat="1" applyFont="1"/>
    <xf numFmtId="171" fontId="12" fillId="11" borderId="18" xfId="0" applyNumberFormat="1" applyFont="1" applyFill="1" applyBorder="1"/>
    <xf numFmtId="224" fontId="20" fillId="20" borderId="0" xfId="0" applyNumberFormat="1" applyFont="1" applyFill="1" applyAlignment="1">
      <alignment horizontal="center"/>
    </xf>
    <xf numFmtId="224" fontId="20" fillId="0" borderId="0" xfId="0" applyNumberFormat="1" applyFont="1" applyAlignment="1">
      <alignment horizontal="center"/>
    </xf>
    <xf numFmtId="173" fontId="0" fillId="0" borderId="0" xfId="0" applyNumberFormat="1"/>
    <xf numFmtId="43" fontId="0" fillId="0" borderId="0" xfId="0" applyNumberFormat="1" applyAlignment="1">
      <alignment horizontal="center"/>
    </xf>
    <xf numFmtId="166" fontId="58" fillId="0" borderId="0" xfId="1" applyNumberFormat="1" applyFont="1"/>
    <xf numFmtId="169" fontId="20" fillId="0" borderId="7" xfId="0" applyNumberFormat="1" applyFont="1" applyBorder="1"/>
    <xf numFmtId="169" fontId="20" fillId="0" borderId="0" xfId="0" applyNumberFormat="1" applyFont="1"/>
    <xf numFmtId="169" fontId="0" fillId="0" borderId="0" xfId="0" applyNumberFormat="1"/>
    <xf numFmtId="169" fontId="0" fillId="0" borderId="14" xfId="0" applyNumberFormat="1" applyBorder="1"/>
    <xf numFmtId="169" fontId="0" fillId="0" borderId="13" xfId="0" applyNumberFormat="1" applyBorder="1"/>
    <xf numFmtId="225" fontId="0" fillId="0" borderId="0" xfId="0" applyNumberFormat="1"/>
    <xf numFmtId="169" fontId="0" fillId="0" borderId="7" xfId="0" applyNumberFormat="1" applyBorder="1"/>
    <xf numFmtId="169" fontId="20" fillId="17" borderId="7" xfId="0" applyNumberFormat="1" applyFont="1" applyFill="1" applyBorder="1"/>
    <xf numFmtId="169" fontId="20" fillId="17" borderId="0" xfId="0" applyNumberFormat="1" applyFont="1" applyFill="1"/>
    <xf numFmtId="169" fontId="58" fillId="0" borderId="7" xfId="0" applyNumberFormat="1" applyFont="1" applyBorder="1"/>
    <xf numFmtId="169" fontId="58" fillId="0" borderId="0" xfId="0" applyNumberFormat="1" applyFont="1"/>
    <xf numFmtId="166" fontId="20" fillId="17" borderId="0" xfId="1" applyNumberFormat="1" applyFont="1" applyFill="1"/>
    <xf numFmtId="166" fontId="20" fillId="0" borderId="0" xfId="1" applyNumberFormat="1" applyFont="1"/>
    <xf numFmtId="169" fontId="20" fillId="17" borderId="15" xfId="0" applyNumberFormat="1" applyFont="1" applyFill="1" applyBorder="1"/>
    <xf numFmtId="169" fontId="20" fillId="17" borderId="15" xfId="0" applyNumberFormat="1" applyFont="1" applyFill="1" applyBorder="1" applyAlignment="1">
      <alignment horizontal="center"/>
    </xf>
    <xf numFmtId="179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64" fontId="20" fillId="0" borderId="0" xfId="0" applyNumberFormat="1" applyFont="1"/>
    <xf numFmtId="164" fontId="85" fillId="0" borderId="0" xfId="0" applyNumberFormat="1" applyFont="1"/>
    <xf numFmtId="172" fontId="1" fillId="0" borderId="0" xfId="2" applyNumberFormat="1"/>
    <xf numFmtId="164" fontId="0" fillId="7" borderId="0" xfId="0" applyNumberFormat="1" applyFill="1"/>
    <xf numFmtId="164" fontId="20" fillId="0" borderId="61" xfId="0" applyNumberFormat="1" applyFont="1" applyBorder="1"/>
    <xf numFmtId="172" fontId="26" fillId="0" borderId="0" xfId="2" applyNumberFormat="1" applyFont="1"/>
    <xf numFmtId="226" fontId="20" fillId="0" borderId="0" xfId="0" applyNumberFormat="1" applyFont="1" applyAlignment="1">
      <alignment horizontal="center"/>
    </xf>
    <xf numFmtId="164" fontId="58" fillId="0" borderId="13" xfId="0" applyNumberFormat="1" applyFont="1" applyBorder="1"/>
    <xf numFmtId="164" fontId="59" fillId="0" borderId="0" xfId="0" applyNumberFormat="1" applyFont="1"/>
    <xf numFmtId="224" fontId="59" fillId="0" borderId="0" xfId="0" applyNumberFormat="1" applyFont="1" applyAlignment="1">
      <alignment horizontal="center"/>
    </xf>
    <xf numFmtId="164" fontId="59" fillId="0" borderId="0" xfId="0" applyNumberFormat="1" applyFont="1" applyAlignment="1">
      <alignment horizontal="right"/>
    </xf>
    <xf numFmtId="164" fontId="59" fillId="0" borderId="66" xfId="0" applyNumberFormat="1" applyFont="1" applyBorder="1" applyAlignment="1">
      <alignment horizontal="right"/>
    </xf>
    <xf numFmtId="164" fontId="58" fillId="0" borderId="66" xfId="0" applyNumberFormat="1" applyFont="1" applyBorder="1"/>
    <xf numFmtId="164" fontId="59" fillId="0" borderId="66" xfId="0" applyNumberFormat="1" applyFont="1" applyBorder="1"/>
    <xf numFmtId="164" fontId="59" fillId="0" borderId="38" xfId="0" applyNumberFormat="1" applyFont="1" applyBorder="1"/>
    <xf numFmtId="164" fontId="58" fillId="0" borderId="38" xfId="0" applyNumberFormat="1" applyFont="1" applyBorder="1"/>
    <xf numFmtId="164" fontId="59" fillId="0" borderId="13" xfId="0" applyNumberFormat="1" applyFont="1" applyBorder="1"/>
    <xf numFmtId="164" fontId="59" fillId="0" borderId="6" xfId="0" applyNumberFormat="1" applyFont="1" applyBorder="1"/>
    <xf numFmtId="174" fontId="59" fillId="0" borderId="10" xfId="1" applyNumberFormat="1" applyFont="1" applyBorder="1"/>
    <xf numFmtId="164" fontId="58" fillId="0" borderId="6" xfId="0" applyNumberFormat="1" applyFont="1" applyBorder="1"/>
    <xf numFmtId="164" fontId="89" fillId="0" borderId="20" xfId="0" applyNumberFormat="1" applyFont="1" applyBorder="1"/>
    <xf numFmtId="216" fontId="58" fillId="0" borderId="0" xfId="0" applyNumberFormat="1" applyFont="1"/>
    <xf numFmtId="227" fontId="59" fillId="0" borderId="0" xfId="0" applyNumberFormat="1" applyFont="1" applyAlignment="1">
      <alignment horizontal="center"/>
    </xf>
    <xf numFmtId="164" fontId="58" fillId="0" borderId="78" xfId="0" applyNumberFormat="1" applyFont="1" applyBorder="1"/>
    <xf numFmtId="228" fontId="58" fillId="0" borderId="0" xfId="0" applyNumberFormat="1" applyFont="1"/>
    <xf numFmtId="229" fontId="58" fillId="0" borderId="0" xfId="0" applyNumberFormat="1" applyFont="1"/>
    <xf numFmtId="180" fontId="58" fillId="0" borderId="72" xfId="0" applyNumberFormat="1" applyFont="1" applyBorder="1"/>
    <xf numFmtId="187" fontId="59" fillId="0" borderId="73" xfId="0" applyNumberFormat="1" applyFont="1" applyBorder="1" applyAlignment="1">
      <alignment horizontal="left"/>
    </xf>
    <xf numFmtId="164" fontId="58" fillId="0" borderId="63" xfId="0" applyNumberFormat="1" applyFont="1" applyBorder="1"/>
    <xf numFmtId="169" fontId="58" fillId="0" borderId="63" xfId="0" applyNumberFormat="1" applyFont="1" applyBorder="1"/>
    <xf numFmtId="230" fontId="58" fillId="0" borderId="13" xfId="0" applyNumberFormat="1" applyFont="1" applyBorder="1" applyAlignment="1">
      <alignment horizontal="left"/>
    </xf>
    <xf numFmtId="210" fontId="58" fillId="0" borderId="13" xfId="2" applyNumberFormat="1" applyFont="1" applyBorder="1" applyAlignment="1">
      <alignment horizontal="left"/>
    </xf>
    <xf numFmtId="191" fontId="58" fillId="0" borderId="13" xfId="6" applyNumberFormat="1" applyFont="1" applyBorder="1"/>
    <xf numFmtId="230" fontId="58" fillId="0" borderId="0" xfId="0" applyNumberFormat="1" applyFont="1" applyAlignment="1">
      <alignment horizontal="left"/>
    </xf>
    <xf numFmtId="210" fontId="58" fillId="0" borderId="0" xfId="2" applyNumberFormat="1" applyFont="1" applyAlignment="1">
      <alignment horizontal="left"/>
    </xf>
    <xf numFmtId="191" fontId="58" fillId="0" borderId="0" xfId="6" applyNumberFormat="1" applyFont="1"/>
    <xf numFmtId="191" fontId="58" fillId="0" borderId="0" xfId="0" applyNumberFormat="1" applyFont="1" applyAlignment="1">
      <alignment horizontal="left"/>
    </xf>
    <xf numFmtId="231" fontId="30" fillId="0" borderId="4" xfId="0" applyNumberFormat="1" applyFont="1" applyBorder="1"/>
    <xf numFmtId="231" fontId="30" fillId="0" borderId="15" xfId="0" applyNumberFormat="1" applyFont="1" applyBorder="1"/>
    <xf numFmtId="203" fontId="0" fillId="0" borderId="0" xfId="0" applyNumberFormat="1"/>
    <xf numFmtId="172" fontId="24" fillId="0" borderId="0" xfId="7" applyNumberFormat="1" applyFont="1"/>
    <xf numFmtId="172" fontId="26" fillId="0" borderId="71" xfId="0" applyNumberFormat="1" applyFont="1" applyBorder="1"/>
    <xf numFmtId="172" fontId="0" fillId="0" borderId="38" xfId="0" applyNumberFormat="1" applyBorder="1"/>
    <xf numFmtId="172" fontId="0" fillId="0" borderId="72" xfId="0" applyNumberFormat="1" applyBorder="1"/>
    <xf numFmtId="172" fontId="0" fillId="0" borderId="38" xfId="2" applyNumberFormat="1" applyFont="1" applyBorder="1"/>
    <xf numFmtId="172" fontId="0" fillId="0" borderId="72" xfId="2" applyNumberFormat="1" applyFont="1" applyBorder="1"/>
    <xf numFmtId="172" fontId="0" fillId="0" borderId="71" xfId="0" applyNumberFormat="1" applyBorder="1"/>
    <xf numFmtId="172" fontId="26" fillId="0" borderId="73" xfId="0" applyNumberFormat="1" applyFont="1" applyBorder="1"/>
    <xf numFmtId="172" fontId="0" fillId="0" borderId="0" xfId="0" applyNumberFormat="1"/>
    <xf numFmtId="172" fontId="0" fillId="0" borderId="63" xfId="0" applyNumberFormat="1" applyBorder="1"/>
    <xf numFmtId="172" fontId="0" fillId="0" borderId="63" xfId="2" applyNumberFormat="1" applyFont="1" applyBorder="1"/>
    <xf numFmtId="172" fontId="0" fillId="0" borderId="73" xfId="0" applyNumberFormat="1" applyBorder="1"/>
    <xf numFmtId="172" fontId="107" fillId="0" borderId="0" xfId="2" applyNumberFormat="1" applyFont="1"/>
    <xf numFmtId="172" fontId="26" fillId="0" borderId="71" xfId="2" applyNumberFormat="1" applyFont="1" applyBorder="1"/>
    <xf numFmtId="185" fontId="0" fillId="0" borderId="0" xfId="0" applyNumberFormat="1"/>
    <xf numFmtId="172" fontId="0" fillId="0" borderId="188" xfId="0" applyNumberFormat="1" applyBorder="1"/>
    <xf numFmtId="172" fontId="26" fillId="0" borderId="73" xfId="2" applyNumberFormat="1" applyFont="1" applyBorder="1"/>
    <xf numFmtId="172" fontId="0" fillId="0" borderId="186" xfId="0" applyNumberFormat="1" applyBorder="1"/>
    <xf numFmtId="172" fontId="20" fillId="0" borderId="76" xfId="0" applyNumberFormat="1" applyFont="1" applyBorder="1"/>
    <xf numFmtId="172" fontId="20" fillId="0" borderId="66" xfId="2" applyNumberFormat="1" applyFont="1" applyBorder="1"/>
    <xf numFmtId="172" fontId="20" fillId="0" borderId="77" xfId="2" applyNumberFormat="1" applyFont="1" applyBorder="1"/>
    <xf numFmtId="172" fontId="20" fillId="0" borderId="66" xfId="0" applyNumberFormat="1" applyFont="1" applyBorder="1"/>
    <xf numFmtId="172" fontId="20" fillId="0" borderId="76" xfId="2" applyNumberFormat="1" applyFont="1" applyBorder="1"/>
    <xf numFmtId="179" fontId="31" fillId="0" borderId="116" xfId="16" applyNumberFormat="1" applyFont="1" applyBorder="1" applyAlignment="1">
      <alignment horizontal="center"/>
    </xf>
    <xf numFmtId="180" fontId="4" fillId="26" borderId="0" xfId="16" applyNumberFormat="1" applyFont="1" applyFill="1" applyAlignment="1">
      <alignment vertical="top" wrapText="1"/>
    </xf>
    <xf numFmtId="181" fontId="4" fillId="0" borderId="40" xfId="16" applyNumberFormat="1" applyFont="1" applyBorder="1" applyAlignment="1">
      <alignment vertical="top" wrapText="1"/>
    </xf>
    <xf numFmtId="181" fontId="4" fillId="0" borderId="41" xfId="16" applyNumberFormat="1" applyFont="1" applyBorder="1" applyAlignment="1">
      <alignment vertical="top" wrapText="1"/>
    </xf>
    <xf numFmtId="181" fontId="4" fillId="0" borderId="70" xfId="16" applyNumberFormat="1" applyFont="1" applyBorder="1" applyAlignment="1">
      <alignment vertical="top" wrapText="1"/>
    </xf>
    <xf numFmtId="181" fontId="4" fillId="26" borderId="45" xfId="16" applyNumberFormat="1" applyFont="1" applyFill="1" applyBorder="1" applyAlignment="1">
      <alignment vertical="top" wrapText="1"/>
    </xf>
    <xf numFmtId="181" fontId="4" fillId="0" borderId="113" xfId="16" applyNumberFormat="1" applyFont="1" applyBorder="1" applyAlignment="1">
      <alignment vertical="top" wrapText="1"/>
    </xf>
    <xf numFmtId="181" fontId="4" fillId="0" borderId="32" xfId="16" applyNumberFormat="1" applyFont="1" applyBorder="1" applyAlignment="1">
      <alignment vertical="top" wrapText="1"/>
    </xf>
    <xf numFmtId="181" fontId="4" fillId="0" borderId="33" xfId="16" applyNumberFormat="1" applyFont="1" applyBorder="1" applyAlignment="1">
      <alignment vertical="top" wrapText="1"/>
    </xf>
    <xf numFmtId="181" fontId="4" fillId="26" borderId="67" xfId="16" applyNumberFormat="1" applyFont="1" applyFill="1" applyBorder="1" applyAlignment="1">
      <alignment vertical="top" wrapText="1"/>
    </xf>
    <xf numFmtId="181" fontId="4" fillId="0" borderId="0" xfId="16" applyNumberFormat="1" applyFont="1"/>
    <xf numFmtId="181" fontId="31" fillId="0" borderId="115" xfId="16" applyNumberFormat="1" applyFont="1" applyBorder="1" applyAlignment="1">
      <alignment vertical="top" wrapText="1"/>
    </xf>
    <xf numFmtId="181" fontId="31" fillId="0" borderId="116" xfId="16" applyNumberFormat="1" applyFont="1" applyBorder="1" applyAlignment="1">
      <alignment vertical="top" wrapText="1"/>
    </xf>
    <xf numFmtId="181" fontId="31" fillId="26" borderId="16" xfId="16" applyNumberFormat="1" applyFont="1" applyFill="1" applyBorder="1" applyAlignment="1">
      <alignment vertical="top" wrapText="1"/>
    </xf>
    <xf numFmtId="181" fontId="4" fillId="26" borderId="0" xfId="16" applyNumberFormat="1" applyFont="1" applyFill="1" applyAlignment="1">
      <alignment vertical="top" wrapText="1"/>
    </xf>
    <xf numFmtId="172" fontId="31" fillId="0" borderId="0" xfId="17" applyNumberFormat="1" applyFont="1" applyAlignment="1">
      <alignment vertical="top" wrapText="1"/>
    </xf>
    <xf numFmtId="181" fontId="4" fillId="27" borderId="8" xfId="16" applyNumberFormat="1" applyFont="1" applyFill="1" applyBorder="1" applyAlignment="1">
      <alignment vertical="top" wrapText="1"/>
    </xf>
    <xf numFmtId="181" fontId="4" fillId="27" borderId="9" xfId="16" applyNumberFormat="1" applyFont="1" applyFill="1" applyBorder="1" applyAlignment="1">
      <alignment vertical="top" wrapText="1"/>
    </xf>
    <xf numFmtId="181" fontId="4" fillId="27" borderId="0" xfId="16" applyNumberFormat="1" applyFont="1" applyFill="1" applyAlignment="1">
      <alignment vertical="top" wrapText="1"/>
    </xf>
    <xf numFmtId="182" fontId="4" fillId="0" borderId="0" xfId="18" applyFont="1"/>
    <xf numFmtId="181" fontId="32" fillId="0" borderId="75" xfId="16" applyNumberFormat="1" applyFont="1" applyBorder="1"/>
    <xf numFmtId="181" fontId="4" fillId="0" borderId="52" xfId="16" applyNumberFormat="1" applyFont="1" applyBorder="1" applyAlignment="1">
      <alignment vertical="top" wrapText="1"/>
    </xf>
    <xf numFmtId="181" fontId="32" fillId="0" borderId="52" xfId="16" applyNumberFormat="1" applyFont="1" applyBorder="1"/>
    <xf numFmtId="181" fontId="32" fillId="0" borderId="70" xfId="16" applyNumberFormat="1" applyFont="1" applyBorder="1"/>
    <xf numFmtId="181" fontId="32" fillId="0" borderId="98" xfId="16" applyNumberFormat="1" applyFont="1" applyBorder="1"/>
    <xf numFmtId="181" fontId="32" fillId="0" borderId="0" xfId="16" applyNumberFormat="1" applyFont="1"/>
    <xf numFmtId="181" fontId="32" fillId="0" borderId="77" xfId="16" applyNumberFormat="1" applyFont="1" applyBorder="1"/>
    <xf numFmtId="181" fontId="32" fillId="0" borderId="32" xfId="16" applyNumberFormat="1" applyFont="1" applyBorder="1"/>
    <xf numFmtId="181" fontId="32" fillId="0" borderId="33" xfId="16" applyNumberFormat="1" applyFont="1" applyBorder="1"/>
    <xf numFmtId="181" fontId="32" fillId="0" borderId="54" xfId="16" applyNumberFormat="1" applyFont="1" applyBorder="1"/>
    <xf numFmtId="181" fontId="31" fillId="0" borderId="127" xfId="16" applyNumberFormat="1" applyFont="1" applyBorder="1" applyAlignment="1">
      <alignment vertical="top" wrapText="1"/>
    </xf>
    <xf numFmtId="181" fontId="31" fillId="0" borderId="20" xfId="16" applyNumberFormat="1" applyFont="1" applyBorder="1" applyAlignment="1">
      <alignment vertical="top" wrapText="1"/>
    </xf>
    <xf numFmtId="181" fontId="31" fillId="27" borderId="16" xfId="16" applyNumberFormat="1" applyFont="1" applyFill="1" applyBorder="1" applyAlignment="1">
      <alignment vertical="top" wrapText="1"/>
    </xf>
    <xf numFmtId="181" fontId="31" fillId="0" borderId="0" xfId="16" applyNumberFormat="1" applyFont="1" applyAlignment="1">
      <alignment vertical="top" wrapText="1"/>
    </xf>
    <xf numFmtId="181" fontId="4" fillId="0" borderId="0" xfId="16" applyNumberFormat="1" applyFont="1" applyAlignment="1">
      <alignment vertical="top" wrapText="1"/>
    </xf>
    <xf numFmtId="181" fontId="31" fillId="0" borderId="18" xfId="16" applyNumberFormat="1" applyFont="1" applyBorder="1" applyAlignment="1">
      <alignment vertical="top" wrapText="1"/>
    </xf>
    <xf numFmtId="181" fontId="31" fillId="0" borderId="16" xfId="16" applyNumberFormat="1" applyFont="1" applyBorder="1" applyAlignment="1">
      <alignment vertical="top" wrapText="1"/>
    </xf>
    <xf numFmtId="181" fontId="31" fillId="26" borderId="0" xfId="16" applyNumberFormat="1" applyFont="1" applyFill="1" applyAlignment="1">
      <alignment vertical="top" wrapText="1"/>
    </xf>
    <xf numFmtId="181" fontId="4" fillId="0" borderId="0" xfId="17" applyNumberFormat="1" applyFont="1" applyAlignment="1">
      <alignment vertical="top" wrapText="1"/>
    </xf>
    <xf numFmtId="181" fontId="3" fillId="0" borderId="40" xfId="16" applyNumberFormat="1" applyFont="1" applyBorder="1"/>
    <xf numFmtId="181" fontId="3" fillId="0" borderId="41" xfId="16" applyNumberFormat="1" applyFont="1" applyBorder="1"/>
    <xf numFmtId="181" fontId="3" fillId="0" borderId="70" xfId="16" applyNumberFormat="1" applyFont="1" applyBorder="1"/>
    <xf numFmtId="181" fontId="3" fillId="0" borderId="98" xfId="16" applyNumberFormat="1" applyFont="1" applyBorder="1"/>
    <xf numFmtId="181" fontId="3" fillId="0" borderId="5" xfId="16" applyNumberFormat="1" applyFont="1" applyBorder="1"/>
    <xf numFmtId="181" fontId="3" fillId="0" borderId="75" xfId="16" applyNumberFormat="1" applyFont="1" applyBorder="1"/>
    <xf numFmtId="181" fontId="3" fillId="0" borderId="52" xfId="16" applyNumberFormat="1" applyFont="1" applyBorder="1"/>
    <xf numFmtId="181" fontId="3" fillId="0" borderId="65" xfId="16" applyNumberFormat="1" applyFont="1" applyBorder="1"/>
    <xf numFmtId="166" fontId="3" fillId="0" borderId="5" xfId="19" applyNumberFormat="1" applyFont="1" applyBorder="1"/>
    <xf numFmtId="181" fontId="31" fillId="0" borderId="17" xfId="16" applyNumberFormat="1" applyFont="1" applyBorder="1" applyAlignment="1">
      <alignment vertical="top" wrapText="1"/>
    </xf>
    <xf numFmtId="181" fontId="31" fillId="0" borderId="5" xfId="16" applyNumberFormat="1" applyFont="1" applyBorder="1" applyAlignment="1">
      <alignment vertical="top" wrapText="1"/>
    </xf>
    <xf numFmtId="181" fontId="31" fillId="0" borderId="128" xfId="16" applyNumberFormat="1" applyFont="1" applyBorder="1" applyAlignment="1">
      <alignment vertical="top" wrapText="1"/>
    </xf>
    <xf numFmtId="181" fontId="31" fillId="0" borderId="41" xfId="16" applyNumberFormat="1" applyFont="1" applyBorder="1" applyAlignment="1">
      <alignment vertical="top" wrapText="1"/>
    </xf>
    <xf numFmtId="181" fontId="31" fillId="26" borderId="41" xfId="16" applyNumberFormat="1" applyFont="1" applyFill="1" applyBorder="1" applyAlignment="1">
      <alignment vertical="top" wrapText="1"/>
    </xf>
    <xf numFmtId="181" fontId="31" fillId="26" borderId="42" xfId="16" applyNumberFormat="1" applyFont="1" applyFill="1" applyBorder="1" applyAlignment="1">
      <alignment vertical="top" wrapText="1"/>
    </xf>
    <xf numFmtId="181" fontId="31" fillId="26" borderId="98" xfId="16" applyNumberFormat="1" applyFont="1" applyFill="1" applyBorder="1" applyAlignment="1">
      <alignment vertical="top" wrapText="1"/>
    </xf>
    <xf numFmtId="181" fontId="31" fillId="0" borderId="72" xfId="16" applyNumberFormat="1" applyFont="1" applyBorder="1" applyAlignment="1">
      <alignment vertical="top" wrapText="1"/>
    </xf>
    <xf numFmtId="181" fontId="31" fillId="0" borderId="38" xfId="16" applyNumberFormat="1" applyFont="1" applyBorder="1" applyAlignment="1">
      <alignment vertical="top" wrapText="1"/>
    </xf>
    <xf numFmtId="181" fontId="31" fillId="0" borderId="122" xfId="16" applyNumberFormat="1" applyFont="1" applyBorder="1" applyAlignment="1">
      <alignment vertical="top" wrapText="1"/>
    </xf>
    <xf numFmtId="181" fontId="31" fillId="26" borderId="116" xfId="16" applyNumberFormat="1" applyFont="1" applyFill="1" applyBorder="1" applyAlignment="1">
      <alignment vertical="top" wrapText="1"/>
    </xf>
    <xf numFmtId="181" fontId="31" fillId="26" borderId="129" xfId="16" applyNumberFormat="1" applyFont="1" applyFill="1" applyBorder="1" applyAlignment="1">
      <alignment vertical="top" wrapText="1"/>
    </xf>
    <xf numFmtId="172" fontId="31" fillId="26" borderId="0" xfId="17" applyNumberFormat="1" applyFont="1" applyFill="1" applyAlignment="1">
      <alignment vertical="top" wrapText="1"/>
    </xf>
    <xf numFmtId="182" fontId="4" fillId="0" borderId="0" xfId="16" applyNumberFormat="1" applyFont="1"/>
    <xf numFmtId="172" fontId="4" fillId="0" borderId="0" xfId="17" applyNumberFormat="1" applyFont="1"/>
    <xf numFmtId="183" fontId="31" fillId="0" borderId="0" xfId="16" applyNumberFormat="1" applyFont="1" applyAlignment="1">
      <alignment horizontal="center"/>
    </xf>
    <xf numFmtId="171" fontId="31" fillId="0" borderId="127" xfId="16" applyNumberFormat="1" applyFont="1" applyBorder="1" applyAlignment="1">
      <alignment horizontal="center"/>
    </xf>
    <xf numFmtId="171" fontId="31" fillId="0" borderId="116" xfId="16" applyNumberFormat="1" applyFont="1" applyBorder="1" applyAlignment="1">
      <alignment horizontal="center"/>
    </xf>
    <xf numFmtId="171" fontId="31" fillId="0" borderId="129" xfId="16" applyNumberFormat="1" applyFont="1" applyBorder="1" applyAlignment="1">
      <alignment horizontal="center"/>
    </xf>
    <xf numFmtId="181" fontId="4" fillId="26" borderId="41" xfId="16" applyNumberFormat="1" applyFont="1" applyFill="1" applyBorder="1" applyAlignment="1">
      <alignment vertical="top" wrapText="1"/>
    </xf>
    <xf numFmtId="181" fontId="4" fillId="26" borderId="128" xfId="16" applyNumberFormat="1" applyFont="1" applyFill="1" applyBorder="1" applyAlignment="1">
      <alignment vertical="top" wrapText="1"/>
    </xf>
    <xf numFmtId="181" fontId="4" fillId="26" borderId="98" xfId="16" applyNumberFormat="1" applyFont="1" applyFill="1" applyBorder="1" applyAlignment="1">
      <alignment vertical="top" wrapText="1"/>
    </xf>
    <xf numFmtId="181" fontId="4" fillId="26" borderId="77" xfId="16" applyNumberFormat="1" applyFont="1" applyFill="1" applyBorder="1" applyAlignment="1">
      <alignment vertical="top" wrapText="1"/>
    </xf>
    <xf numFmtId="181" fontId="4" fillId="26" borderId="54" xfId="16" applyNumberFormat="1" applyFont="1" applyFill="1" applyBorder="1" applyAlignment="1">
      <alignment vertical="top" wrapText="1"/>
    </xf>
    <xf numFmtId="181" fontId="32" fillId="0" borderId="40" xfId="16" applyNumberFormat="1" applyFont="1" applyBorder="1"/>
    <xf numFmtId="181" fontId="32" fillId="0" borderId="128" xfId="16" applyNumberFormat="1" applyFont="1" applyBorder="1"/>
    <xf numFmtId="181" fontId="32" fillId="0" borderId="45" xfId="16" applyNumberFormat="1" applyFont="1" applyBorder="1"/>
    <xf numFmtId="181" fontId="32" fillId="0" borderId="113" xfId="16" applyNumberFormat="1" applyFont="1" applyBorder="1"/>
    <xf numFmtId="181" fontId="32" fillId="0" borderId="21" xfId="16" applyNumberFormat="1" applyFont="1" applyBorder="1"/>
    <xf numFmtId="181" fontId="32" fillId="0" borderId="72" xfId="16" applyNumberFormat="1" applyFont="1" applyBorder="1"/>
    <xf numFmtId="181" fontId="32" fillId="0" borderId="51" xfId="16" applyNumberFormat="1" applyFont="1" applyBorder="1"/>
    <xf numFmtId="181" fontId="3" fillId="0" borderId="0" xfId="16" applyNumberFormat="1" applyFont="1"/>
    <xf numFmtId="181" fontId="32" fillId="0" borderId="64" xfId="16" applyNumberFormat="1" applyFont="1" applyBorder="1"/>
    <xf numFmtId="181" fontId="32" fillId="0" borderId="63" xfId="16" applyNumberFormat="1" applyFont="1" applyBorder="1"/>
    <xf numFmtId="181" fontId="32" fillId="0" borderId="49" xfId="16" applyNumberFormat="1" applyFont="1" applyBorder="1"/>
    <xf numFmtId="181" fontId="32" fillId="0" borderId="6" xfId="16" applyNumberFormat="1" applyFont="1" applyBorder="1"/>
    <xf numFmtId="181" fontId="3" fillId="0" borderId="128" xfId="16" applyNumberFormat="1" applyFont="1" applyBorder="1"/>
    <xf numFmtId="181" fontId="3" fillId="0" borderId="45" xfId="16" applyNumberFormat="1" applyFont="1" applyBorder="1"/>
    <xf numFmtId="181" fontId="3" fillId="0" borderId="54" xfId="16" applyNumberFormat="1" applyFont="1" applyBorder="1"/>
    <xf numFmtId="181" fontId="31" fillId="0" borderId="129" xfId="16" applyNumberFormat="1" applyFont="1" applyBorder="1" applyAlignment="1">
      <alignment vertical="top" wrapText="1"/>
    </xf>
    <xf numFmtId="181" fontId="31" fillId="0" borderId="50" xfId="16" applyNumberFormat="1" applyFont="1" applyBorder="1" applyAlignment="1">
      <alignment vertical="top" wrapText="1"/>
    </xf>
    <xf numFmtId="181" fontId="31" fillId="26" borderId="50" xfId="16" applyNumberFormat="1" applyFont="1" applyFill="1" applyBorder="1" applyAlignment="1">
      <alignment vertical="top" wrapText="1"/>
    </xf>
    <xf numFmtId="181" fontId="31" fillId="26" borderId="71" xfId="16" applyNumberFormat="1" applyFont="1" applyFill="1" applyBorder="1" applyAlignment="1">
      <alignment vertical="top" wrapText="1"/>
    </xf>
    <xf numFmtId="181" fontId="31" fillId="26" borderId="130" xfId="16" applyNumberFormat="1" applyFont="1" applyFill="1" applyBorder="1" applyAlignment="1">
      <alignment vertical="top" wrapText="1"/>
    </xf>
    <xf numFmtId="43" fontId="31" fillId="0" borderId="0" xfId="19" applyFont="1" applyAlignment="1">
      <alignment horizontal="right" vertical="top" wrapText="1"/>
    </xf>
    <xf numFmtId="172" fontId="31" fillId="0" borderId="0" xfId="17" applyNumberFormat="1" applyFont="1" applyAlignment="1">
      <alignment horizontal="right" vertical="top" wrapText="1"/>
    </xf>
    <xf numFmtId="184" fontId="31" fillId="26" borderId="0" xfId="16" applyNumberFormat="1" applyFont="1" applyFill="1" applyAlignment="1">
      <alignment vertical="top" wrapText="1"/>
    </xf>
    <xf numFmtId="181" fontId="4" fillId="26" borderId="40" xfId="16" applyNumberFormat="1" applyFont="1" applyFill="1" applyBorder="1" applyAlignment="1">
      <alignment vertical="top" wrapText="1"/>
    </xf>
    <xf numFmtId="181" fontId="4" fillId="26" borderId="42" xfId="16" applyNumberFormat="1" applyFont="1" applyFill="1" applyBorder="1" applyAlignment="1">
      <alignment vertical="top" wrapText="1"/>
    </xf>
    <xf numFmtId="181" fontId="4" fillId="26" borderId="113" xfId="16" applyNumberFormat="1" applyFont="1" applyFill="1" applyBorder="1" applyAlignment="1">
      <alignment vertical="top" wrapText="1"/>
    </xf>
    <xf numFmtId="181" fontId="4" fillId="26" borderId="32" xfId="16" applyNumberFormat="1" applyFont="1" applyFill="1" applyBorder="1" applyAlignment="1">
      <alignment vertical="top" wrapText="1"/>
    </xf>
    <xf numFmtId="181" fontId="4" fillId="26" borderId="76" xfId="16" applyNumberFormat="1" applyFont="1" applyFill="1" applyBorder="1" applyAlignment="1">
      <alignment vertical="top" wrapText="1"/>
    </xf>
    <xf numFmtId="172" fontId="4" fillId="26" borderId="54" xfId="16" applyNumberFormat="1" applyFont="1" applyFill="1" applyBorder="1" applyAlignment="1">
      <alignment vertical="top" wrapText="1"/>
    </xf>
    <xf numFmtId="8" fontId="4" fillId="26" borderId="113" xfId="16" applyNumberFormat="1" applyFont="1" applyFill="1" applyBorder="1" applyAlignment="1">
      <alignment vertical="top" wrapText="1"/>
    </xf>
    <xf numFmtId="8" fontId="4" fillId="26" borderId="32" xfId="16" applyNumberFormat="1" applyFont="1" applyFill="1" applyBorder="1" applyAlignment="1">
      <alignment vertical="top" wrapText="1"/>
    </xf>
    <xf numFmtId="8" fontId="4" fillId="26" borderId="77" xfId="16" applyNumberFormat="1" applyFont="1" applyFill="1" applyBorder="1" applyAlignment="1">
      <alignment vertical="top" wrapText="1"/>
    </xf>
    <xf numFmtId="8" fontId="4" fillId="26" borderId="66" xfId="16" applyNumberFormat="1" applyFont="1" applyFill="1" applyBorder="1" applyAlignment="1">
      <alignment vertical="top" wrapText="1"/>
    </xf>
    <xf numFmtId="184" fontId="4" fillId="26" borderId="54" xfId="16" applyNumberFormat="1" applyFont="1" applyFill="1" applyBorder="1" applyAlignment="1">
      <alignment vertical="top" wrapText="1"/>
    </xf>
    <xf numFmtId="6" fontId="4" fillId="0" borderId="46" xfId="16" applyNumberFormat="1" applyFont="1" applyBorder="1" applyAlignment="1">
      <alignment vertical="top" wrapText="1"/>
    </xf>
    <xf numFmtId="6" fontId="4" fillId="0" borderId="47" xfId="16" applyNumberFormat="1" applyFont="1" applyBorder="1" applyAlignment="1">
      <alignment vertical="top" wrapText="1"/>
    </xf>
    <xf numFmtId="6" fontId="4" fillId="0" borderId="131" xfId="16" applyNumberFormat="1" applyFont="1" applyBorder="1" applyAlignment="1">
      <alignment vertical="top" wrapText="1"/>
    </xf>
    <xf numFmtId="6" fontId="4" fillId="0" borderId="132" xfId="16" applyNumberFormat="1" applyFont="1" applyBorder="1" applyAlignment="1">
      <alignment vertical="top" wrapText="1"/>
    </xf>
    <xf numFmtId="181" fontId="4" fillId="26" borderId="130" xfId="16" applyNumberFormat="1" applyFont="1" applyFill="1" applyBorder="1" applyAlignment="1">
      <alignment vertical="top" wrapText="1"/>
    </xf>
    <xf numFmtId="181" fontId="4" fillId="0" borderId="98" xfId="16" applyNumberFormat="1" applyFont="1" applyBorder="1" applyAlignment="1">
      <alignment horizontal="right" vertical="top" wrapText="1"/>
    </xf>
    <xf numFmtId="181" fontId="4" fillId="26" borderId="54" xfId="16" applyNumberFormat="1" applyFont="1" applyFill="1" applyBorder="1" applyAlignment="1">
      <alignment horizontal="right" vertical="top" wrapText="1"/>
    </xf>
    <xf numFmtId="181" fontId="4" fillId="26" borderId="14" xfId="16" applyNumberFormat="1" applyFont="1" applyFill="1" applyBorder="1" applyAlignment="1">
      <alignment horizontal="right" vertical="top" wrapText="1"/>
    </xf>
    <xf numFmtId="181" fontId="4" fillId="26" borderId="130" xfId="16" applyNumberFormat="1" applyFont="1" applyFill="1" applyBorder="1" applyAlignment="1">
      <alignment horizontal="right" vertical="top" wrapText="1"/>
    </xf>
    <xf numFmtId="181" fontId="38" fillId="0" borderId="117" xfId="20" applyNumberFormat="1" applyFont="1" applyBorder="1"/>
    <xf numFmtId="181" fontId="38" fillId="0" borderId="4" xfId="20" applyNumberFormat="1" applyFont="1" applyBorder="1"/>
    <xf numFmtId="181" fontId="38" fillId="26" borderId="3" xfId="20" applyNumberFormat="1" applyFont="1" applyFill="1" applyBorder="1"/>
    <xf numFmtId="185" fontId="3" fillId="0" borderId="17" xfId="16" applyNumberFormat="1" applyFont="1" applyBorder="1"/>
    <xf numFmtId="185" fontId="3" fillId="0" borderId="16" xfId="16" applyNumberFormat="1" applyFont="1" applyBorder="1"/>
    <xf numFmtId="185" fontId="3" fillId="26" borderId="20" xfId="16" applyNumberFormat="1" applyFont="1" applyFill="1" applyBorder="1"/>
    <xf numFmtId="181" fontId="31" fillId="0" borderId="0" xfId="16" applyNumberFormat="1" applyFont="1"/>
    <xf numFmtId="181" fontId="4" fillId="0" borderId="128" xfId="16" applyNumberFormat="1" applyFont="1" applyBorder="1" applyAlignment="1">
      <alignment vertical="top" wrapText="1"/>
    </xf>
    <xf numFmtId="181" fontId="4" fillId="0" borderId="98" xfId="16" applyNumberFormat="1" applyFont="1" applyBorder="1" applyAlignment="1">
      <alignment vertical="top" wrapText="1"/>
    </xf>
    <xf numFmtId="181" fontId="4" fillId="0" borderId="76" xfId="16" applyNumberFormat="1" applyFont="1" applyBorder="1" applyAlignment="1">
      <alignment vertical="top" wrapText="1"/>
    </xf>
    <xf numFmtId="181" fontId="4" fillId="0" borderId="54" xfId="16" applyNumberFormat="1" applyFont="1" applyBorder="1" applyAlignment="1">
      <alignment vertical="top" wrapText="1"/>
    </xf>
    <xf numFmtId="8" fontId="4" fillId="0" borderId="32" xfId="16" applyNumberFormat="1" applyFont="1" applyBorder="1" applyAlignment="1">
      <alignment vertical="top" wrapText="1"/>
    </xf>
    <xf numFmtId="181" fontId="4" fillId="0" borderId="130" xfId="16" applyNumberFormat="1" applyFont="1" applyBorder="1" applyAlignment="1">
      <alignment vertical="top" wrapText="1"/>
    </xf>
    <xf numFmtId="180" fontId="4" fillId="0" borderId="0" xfId="16" applyNumberFormat="1" applyFont="1" applyAlignment="1">
      <alignment vertical="top" wrapText="1"/>
    </xf>
    <xf numFmtId="181" fontId="4" fillId="0" borderId="54" xfId="16" applyNumberFormat="1" applyFont="1" applyBorder="1" applyAlignment="1">
      <alignment horizontal="right" vertical="top" wrapText="1"/>
    </xf>
    <xf numFmtId="181" fontId="4" fillId="0" borderId="14" xfId="16" applyNumberFormat="1" applyFont="1" applyBorder="1" applyAlignment="1">
      <alignment horizontal="right" vertical="top" wrapText="1"/>
    </xf>
    <xf numFmtId="181" fontId="4" fillId="0" borderId="50" xfId="16" applyNumberFormat="1" applyFont="1" applyBorder="1" applyAlignment="1">
      <alignment vertical="top" wrapText="1"/>
    </xf>
    <xf numFmtId="181" fontId="4" fillId="0" borderId="130" xfId="16" applyNumberFormat="1" applyFont="1" applyBorder="1" applyAlignment="1">
      <alignment horizontal="right" vertical="top" wrapText="1"/>
    </xf>
    <xf numFmtId="6" fontId="4" fillId="0" borderId="32" xfId="16" applyNumberFormat="1" applyFont="1" applyBorder="1" applyAlignment="1">
      <alignment vertical="top" wrapText="1"/>
    </xf>
    <xf numFmtId="190" fontId="40" fillId="28" borderId="16" xfId="0" applyNumberFormat="1" applyFont="1" applyFill="1" applyBorder="1" applyAlignment="1">
      <alignment horizontal="center"/>
    </xf>
    <xf numFmtId="0" fontId="0" fillId="0" borderId="18" xfId="0" applyBorder="1"/>
    <xf numFmtId="0" fontId="0" fillId="0" borderId="20" xfId="0" applyBorder="1"/>
    <xf numFmtId="0" fontId="40" fillId="28" borderId="0" xfId="0" applyFont="1" applyFill="1" applyAlignment="1">
      <alignment horizontal="left"/>
    </xf>
    <xf numFmtId="0" fontId="39" fillId="0" borderId="0" xfId="0" applyFont="1"/>
    <xf numFmtId="0" fontId="40" fillId="28" borderId="16" xfId="0" applyFont="1" applyFill="1" applyBorder="1" applyAlignment="1">
      <alignment horizontal="center"/>
    </xf>
    <xf numFmtId="0" fontId="40" fillId="28" borderId="145" xfId="0" applyFont="1" applyFill="1" applyBorder="1" applyAlignment="1">
      <alignment horizontal="center"/>
    </xf>
    <xf numFmtId="0" fontId="0" fillId="0" borderId="190" xfId="0" applyBorder="1"/>
    <xf numFmtId="0" fontId="12" fillId="5" borderId="4" xfId="0" applyFont="1" applyFill="1" applyBorder="1" applyAlignment="1">
      <alignment horizontal="center" vertical="center"/>
    </xf>
    <xf numFmtId="0" fontId="0" fillId="0" borderId="192" xfId="0" applyBorder="1"/>
    <xf numFmtId="0" fontId="94" fillId="5" borderId="16" xfId="0" applyFont="1" applyFill="1" applyBorder="1" applyAlignment="1">
      <alignment horizontal="center"/>
    </xf>
    <xf numFmtId="0" fontId="12" fillId="5" borderId="16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2" xfId="0" applyBorder="1"/>
    <xf numFmtId="0" fontId="12" fillId="25" borderId="16" xfId="0" applyFont="1" applyFill="1" applyBorder="1" applyAlignment="1">
      <alignment horizontal="center"/>
    </xf>
    <xf numFmtId="0" fontId="15" fillId="12" borderId="5" xfId="0" applyFont="1" applyFill="1" applyBorder="1" applyAlignment="1">
      <alignment horizontal="center" vertical="center"/>
    </xf>
    <xf numFmtId="0" fontId="13" fillId="0" borderId="0" xfId="0" applyFont="1"/>
    <xf numFmtId="0" fontId="0" fillId="0" borderId="5" xfId="0" applyBorder="1"/>
    <xf numFmtId="0" fontId="2" fillId="5" borderId="16" xfId="0" applyFont="1" applyFill="1" applyBorder="1" applyAlignment="1">
      <alignment horizontal="center"/>
    </xf>
    <xf numFmtId="0" fontId="102" fillId="12" borderId="118" xfId="0" applyFont="1" applyFill="1" applyBorder="1" applyAlignment="1">
      <alignment horizontal="center" vertical="center"/>
    </xf>
    <xf numFmtId="0" fontId="0" fillId="0" borderId="36" xfId="0" applyBorder="1"/>
    <xf numFmtId="0" fontId="94" fillId="5" borderId="50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/>
    </xf>
    <xf numFmtId="0" fontId="102" fillId="12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0" fillId="0" borderId="195" xfId="0" applyBorder="1"/>
    <xf numFmtId="0" fontId="2" fillId="5" borderId="17" xfId="0" applyFont="1" applyFill="1" applyBorder="1" applyAlignment="1">
      <alignment horizontal="center"/>
    </xf>
    <xf numFmtId="0" fontId="12" fillId="5" borderId="98" xfId="0" applyFont="1" applyFill="1" applyBorder="1" applyAlignment="1">
      <alignment horizontal="center"/>
    </xf>
    <xf numFmtId="0" fontId="0" fillId="0" borderId="45" xfId="0" applyBorder="1"/>
    <xf numFmtId="0" fontId="2" fillId="8" borderId="17" xfId="0" applyFont="1" applyFill="1" applyBorder="1" applyAlignment="1">
      <alignment horizontal="left"/>
    </xf>
    <xf numFmtId="0" fontId="94" fillId="5" borderId="71" xfId="0" applyFont="1" applyFill="1" applyBorder="1" applyAlignment="1">
      <alignment horizontal="center" vertical="center" wrapText="1"/>
    </xf>
    <xf numFmtId="0" fontId="0" fillId="0" borderId="73" xfId="0" applyBorder="1"/>
    <xf numFmtId="165" fontId="10" fillId="12" borderId="16" xfId="0" applyNumberFormat="1" applyFont="1" applyFill="1" applyBorder="1" applyAlignment="1">
      <alignment horizontal="center"/>
    </xf>
    <xf numFmtId="0" fontId="12" fillId="0" borderId="194" xfId="0" applyFont="1" applyBorder="1" applyAlignment="1">
      <alignment horizontal="center" vertical="center"/>
    </xf>
    <xf numFmtId="0" fontId="0" fillId="0" borderId="196" xfId="0" applyBorder="1"/>
    <xf numFmtId="0" fontId="0" fillId="0" borderId="197" xfId="0" applyBorder="1"/>
    <xf numFmtId="0" fontId="102" fillId="12" borderId="59" xfId="0" applyFont="1" applyFill="1" applyBorder="1" applyAlignment="1">
      <alignment horizontal="center" vertical="center" wrapText="1"/>
    </xf>
    <xf numFmtId="0" fontId="0" fillId="0" borderId="49" xfId="0" applyBorder="1"/>
    <xf numFmtId="0" fontId="101" fillId="0" borderId="76" xfId="0" applyFont="1" applyBorder="1" applyAlignment="1">
      <alignment horizontal="left"/>
    </xf>
    <xf numFmtId="0" fontId="0" fillId="0" borderId="66" xfId="0" applyBorder="1"/>
    <xf numFmtId="0" fontId="102" fillId="12" borderId="117" xfId="0" applyFont="1" applyFill="1" applyBorder="1" applyAlignment="1">
      <alignment horizontal="center" vertical="center"/>
    </xf>
    <xf numFmtId="0" fontId="0" fillId="0" borderId="193" xfId="0" applyBorder="1"/>
    <xf numFmtId="0" fontId="12" fillId="12" borderId="32" xfId="0" applyFont="1" applyFill="1" applyBorder="1" applyAlignment="1">
      <alignment horizontal="center"/>
    </xf>
    <xf numFmtId="0" fontId="0" fillId="0" borderId="38" xfId="0" applyBorder="1"/>
    <xf numFmtId="0" fontId="0" fillId="0" borderId="72" xfId="0" applyBorder="1"/>
    <xf numFmtId="0" fontId="0" fillId="0" borderId="63" xfId="0" applyBorder="1"/>
    <xf numFmtId="0" fontId="0" fillId="0" borderId="74" xfId="0" applyBorder="1"/>
    <xf numFmtId="0" fontId="0" fillId="0" borderId="200" xfId="0" applyBorder="1"/>
    <xf numFmtId="0" fontId="0" fillId="0" borderId="75" xfId="0" applyBorder="1"/>
    <xf numFmtId="0" fontId="12" fillId="0" borderId="198" xfId="0" applyFont="1" applyBorder="1" applyAlignment="1">
      <alignment horizontal="center"/>
    </xf>
    <xf numFmtId="0" fontId="0" fillId="0" borderId="199" xfId="0" applyBorder="1"/>
    <xf numFmtId="0" fontId="94" fillId="5" borderId="123" xfId="0" applyFont="1" applyFill="1" applyBorder="1" applyAlignment="1">
      <alignment horizontal="center" vertical="center" wrapText="1"/>
    </xf>
    <xf numFmtId="0" fontId="0" fillId="0" borderId="88" xfId="0" applyBorder="1"/>
    <xf numFmtId="0" fontId="12" fillId="5" borderId="17" xfId="0" applyFont="1" applyFill="1" applyBorder="1" applyAlignment="1">
      <alignment horizontal="center"/>
    </xf>
    <xf numFmtId="0" fontId="102" fillId="12" borderId="118" xfId="0" applyFont="1" applyFill="1" applyBorder="1" applyAlignment="1">
      <alignment horizontal="center" vertical="center" wrapText="1"/>
    </xf>
    <xf numFmtId="0" fontId="76" fillId="12" borderId="41" xfId="4" applyFont="1" applyFill="1" applyBorder="1" applyAlignment="1">
      <alignment horizontal="center" vertical="top" wrapText="1"/>
    </xf>
    <xf numFmtId="0" fontId="0" fillId="0" borderId="201" xfId="0" applyBorder="1"/>
    <xf numFmtId="217" fontId="79" fillId="0" borderId="202" xfId="5" applyNumberFormat="1" applyFont="1" applyBorder="1" applyAlignment="1">
      <alignment horizontal="center" vertical="center"/>
    </xf>
    <xf numFmtId="0" fontId="0" fillId="0" borderId="10" xfId="0" applyBorder="1"/>
    <xf numFmtId="9" fontId="73" fillId="12" borderId="32" xfId="4" applyNumberFormat="1" applyFont="1" applyFill="1" applyBorder="1" applyAlignment="1">
      <alignment horizontal="center" vertical="top" wrapText="1"/>
    </xf>
    <xf numFmtId="0" fontId="0" fillId="0" borderId="77" xfId="0" applyBorder="1"/>
    <xf numFmtId="0" fontId="76" fillId="0" borderId="198" xfId="3" applyFont="1" applyBorder="1" applyAlignment="1">
      <alignment horizontal="right" vertical="center" wrapText="1"/>
    </xf>
    <xf numFmtId="282" fontId="23" fillId="0" borderId="202" xfId="4" applyNumberFormat="1" applyFont="1" applyBorder="1" applyAlignment="1">
      <alignment horizontal="center" vertical="top" wrapText="1"/>
    </xf>
    <xf numFmtId="0" fontId="93" fillId="12" borderId="40" xfId="4" applyFont="1" applyFill="1" applyBorder="1" applyAlignment="1">
      <alignment horizontal="center" vertical="center" wrapText="1"/>
    </xf>
    <xf numFmtId="217" fontId="24" fillId="0" borderId="7" xfId="3" applyNumberFormat="1" applyFont="1" applyBorder="1" applyAlignment="1">
      <alignment horizontal="center" vertical="top" wrapText="1"/>
    </xf>
    <xf numFmtId="0" fontId="0" fillId="0" borderId="6" xfId="0" applyBorder="1"/>
    <xf numFmtId="0" fontId="121" fillId="40" borderId="36" xfId="0" applyFont="1" applyFill="1" applyBorder="1" applyAlignment="1">
      <alignment horizontal="center"/>
    </xf>
    <xf numFmtId="164" fontId="121" fillId="40" borderId="73" xfId="0" applyNumberFormat="1" applyFont="1" applyFill="1" applyBorder="1" applyAlignment="1">
      <alignment horizontal="center"/>
    </xf>
    <xf numFmtId="0" fontId="0" fillId="0" borderId="0" xfId="0"/>
    <xf numFmtId="283" fontId="26" fillId="0" borderId="198" xfId="5" applyNumberFormat="1" applyFont="1" applyBorder="1" applyAlignment="1">
      <alignment horizontal="center" vertical="center" wrapText="1"/>
    </xf>
    <xf numFmtId="9" fontId="95" fillId="12" borderId="113" xfId="4" applyNumberFormat="1" applyFont="1" applyFill="1" applyBorder="1" applyAlignment="1">
      <alignment horizontal="center" vertical="top" wrapText="1"/>
    </xf>
    <xf numFmtId="213" fontId="76" fillId="0" borderId="32" xfId="3" applyNumberFormat="1" applyFont="1" applyBorder="1" applyAlignment="1">
      <alignment horizontal="center" vertical="center" wrapText="1"/>
    </xf>
    <xf numFmtId="217" fontId="76" fillId="0" borderId="7" xfId="3" applyNumberFormat="1" applyFont="1" applyBorder="1" applyAlignment="1">
      <alignment horizontal="center" vertical="top" wrapText="1"/>
    </xf>
    <xf numFmtId="172" fontId="26" fillId="0" borderId="7" xfId="5" applyNumberFormat="1" applyFont="1" applyBorder="1" applyAlignment="1">
      <alignment horizontal="center" vertical="center" wrapText="1"/>
    </xf>
    <xf numFmtId="284" fontId="76" fillId="0" borderId="7" xfId="3" applyNumberFormat="1" applyFont="1" applyBorder="1" applyAlignment="1">
      <alignment horizontal="center" vertical="top"/>
    </xf>
    <xf numFmtId="0" fontId="76" fillId="12" borderId="32" xfId="4" applyFont="1" applyFill="1" applyBorder="1" applyAlignment="1">
      <alignment horizontal="center" vertical="top" wrapText="1"/>
    </xf>
    <xf numFmtId="0" fontId="47" fillId="10" borderId="16" xfId="0" applyFont="1" applyFill="1" applyBorder="1" applyAlignment="1">
      <alignment horizontal="center"/>
    </xf>
    <xf numFmtId="284" fontId="24" fillId="0" borderId="7" xfId="3" applyNumberFormat="1" applyFont="1" applyBorder="1" applyAlignment="1">
      <alignment horizontal="center" vertical="top"/>
    </xf>
    <xf numFmtId="9" fontId="23" fillId="0" borderId="7" xfId="2" applyFont="1" applyBorder="1" applyAlignment="1">
      <alignment horizontal="center" vertical="top"/>
    </xf>
    <xf numFmtId="213" fontId="76" fillId="0" borderId="6" xfId="3" applyNumberFormat="1" applyFont="1" applyBorder="1" applyAlignment="1">
      <alignment horizontal="center" vertical="top" wrapText="1"/>
    </xf>
    <xf numFmtId="213" fontId="76" fillId="0" borderId="7" xfId="3" applyNumberFormat="1" applyFont="1" applyBorder="1" applyAlignment="1">
      <alignment horizontal="center" vertical="center"/>
    </xf>
    <xf numFmtId="0" fontId="76" fillId="0" borderId="202" xfId="3" applyFont="1" applyBorder="1" applyAlignment="1">
      <alignment horizontal="right" vertical="center" wrapText="1"/>
    </xf>
    <xf numFmtId="0" fontId="0" fillId="0" borderId="203" xfId="0" applyBorder="1"/>
    <xf numFmtId="0" fontId="93" fillId="12" borderId="41" xfId="4" applyFont="1" applyFill="1" applyBorder="1" applyAlignment="1">
      <alignment horizontal="center" vertical="top" wrapText="1"/>
    </xf>
    <xf numFmtId="9" fontId="95" fillId="12" borderId="32" xfId="4" applyNumberFormat="1" applyFont="1" applyFill="1" applyBorder="1" applyAlignment="1">
      <alignment horizontal="center" vertical="top" wrapText="1"/>
    </xf>
    <xf numFmtId="0" fontId="93" fillId="12" borderId="32" xfId="4" applyFont="1" applyFill="1" applyBorder="1" applyAlignment="1">
      <alignment horizontal="center" vertical="top" wrapText="1"/>
    </xf>
    <xf numFmtId="0" fontId="47" fillId="10" borderId="18" xfId="0" applyFont="1" applyFill="1" applyBorder="1" applyAlignment="1">
      <alignment horizontal="center"/>
    </xf>
    <xf numFmtId="0" fontId="77" fillId="0" borderId="7" xfId="3" applyFont="1" applyBorder="1" applyAlignment="1">
      <alignment horizontal="center" vertical="center" wrapText="1"/>
    </xf>
    <xf numFmtId="0" fontId="77" fillId="0" borderId="16" xfId="3" applyFont="1" applyBorder="1" applyAlignment="1">
      <alignment horizontal="center" vertical="center" wrapText="1"/>
    </xf>
    <xf numFmtId="215" fontId="76" fillId="0" borderId="202" xfId="3" applyNumberFormat="1" applyFont="1" applyBorder="1" applyAlignment="1">
      <alignment horizontal="center" vertical="center" wrapText="1"/>
    </xf>
    <xf numFmtId="0" fontId="93" fillId="12" borderId="113" xfId="4" applyFont="1" applyFill="1" applyBorder="1" applyAlignment="1">
      <alignment horizontal="center" vertical="center" wrapText="1"/>
    </xf>
    <xf numFmtId="0" fontId="93" fillId="12" borderId="32" xfId="4" applyFont="1" applyFill="1" applyBorder="1" applyAlignment="1">
      <alignment horizontal="center" vertical="center" wrapText="1"/>
    </xf>
    <xf numFmtId="0" fontId="76" fillId="0" borderId="7" xfId="3" applyFont="1" applyBorder="1" applyAlignment="1">
      <alignment horizontal="right" vertical="center" wrapText="1"/>
    </xf>
    <xf numFmtId="0" fontId="121" fillId="0" borderId="0" xfId="0" applyFont="1" applyAlignment="1">
      <alignment horizontal="center"/>
    </xf>
    <xf numFmtId="164" fontId="121" fillId="0" borderId="0" xfId="0" applyNumberFormat="1" applyFont="1" applyAlignment="1">
      <alignment horizontal="center"/>
    </xf>
    <xf numFmtId="0" fontId="93" fillId="12" borderId="41" xfId="4" applyFont="1" applyFill="1" applyBorder="1" applyAlignment="1">
      <alignment horizontal="center" vertical="center" wrapText="1"/>
    </xf>
    <xf numFmtId="0" fontId="76" fillId="0" borderId="204" xfId="3" applyFont="1" applyBorder="1" applyAlignment="1">
      <alignment horizontal="center" vertical="top" wrapText="1"/>
    </xf>
    <xf numFmtId="0" fontId="0" fillId="0" borderId="9" xfId="0" applyBorder="1"/>
    <xf numFmtId="0" fontId="0" fillId="0" borderId="204" xfId="0" applyBorder="1"/>
    <xf numFmtId="0" fontId="94" fillId="12" borderId="41" xfId="4" applyFont="1" applyFill="1" applyBorder="1" applyAlignment="1">
      <alignment horizontal="center" vertical="top" wrapText="1"/>
    </xf>
    <xf numFmtId="0" fontId="47" fillId="10" borderId="20" xfId="0" applyFont="1" applyFill="1" applyBorder="1" applyAlignment="1">
      <alignment horizontal="center"/>
    </xf>
    <xf numFmtId="215" fontId="76" fillId="0" borderId="7" xfId="3" applyNumberFormat="1" applyFont="1" applyBorder="1" applyAlignment="1">
      <alignment horizontal="center" vertical="center" wrapText="1"/>
    </xf>
    <xf numFmtId="0" fontId="94" fillId="12" borderId="32" xfId="4" applyFont="1" applyFill="1" applyBorder="1" applyAlignment="1">
      <alignment horizontal="center" vertical="center" wrapText="1"/>
    </xf>
    <xf numFmtId="0" fontId="94" fillId="12" borderId="32" xfId="4" applyFont="1" applyFill="1" applyBorder="1" applyAlignment="1">
      <alignment horizontal="center" vertical="top" wrapText="1"/>
    </xf>
    <xf numFmtId="0" fontId="77" fillId="0" borderId="198" xfId="3" applyFont="1" applyBorder="1" applyAlignment="1">
      <alignment horizontal="center" vertical="center" wrapText="1"/>
    </xf>
    <xf numFmtId="0" fontId="122" fillId="40" borderId="36" xfId="0" applyFont="1" applyFill="1" applyBorder="1" applyAlignment="1">
      <alignment horizontal="center"/>
    </xf>
    <xf numFmtId="217" fontId="76" fillId="0" borderId="7" xfId="3" applyNumberFormat="1" applyFont="1" applyBorder="1" applyAlignment="1">
      <alignment horizontal="center" vertical="center" wrapText="1"/>
    </xf>
    <xf numFmtId="0" fontId="76" fillId="12" borderId="198" xfId="3" applyFont="1" applyFill="1" applyBorder="1" applyAlignment="1">
      <alignment horizontal="center" vertical="center" wrapText="1"/>
    </xf>
    <xf numFmtId="285" fontId="76" fillId="0" borderId="7" xfId="3" applyNumberFormat="1" applyFont="1" applyBorder="1" applyAlignment="1">
      <alignment horizontal="center" vertical="center" wrapText="1"/>
    </xf>
    <xf numFmtId="0" fontId="94" fillId="12" borderId="41" xfId="4" applyFont="1" applyFill="1" applyBorder="1" applyAlignment="1">
      <alignment horizontal="center" vertical="center" wrapText="1"/>
    </xf>
    <xf numFmtId="0" fontId="76" fillId="12" borderId="7" xfId="3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06" fillId="0" borderId="0" xfId="0" applyFont="1" applyAlignment="1">
      <alignment horizontal="center"/>
    </xf>
    <xf numFmtId="0" fontId="10" fillId="0" borderId="7" xfId="0" applyFont="1" applyBorder="1" applyAlignment="1">
      <alignment horizontal="left"/>
    </xf>
    <xf numFmtId="0" fontId="3" fillId="0" borderId="20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2" fillId="5" borderId="20" xfId="0" applyFont="1" applyFill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0" fillId="0" borderId="21" xfId="0" applyBorder="1"/>
    <xf numFmtId="0" fontId="10" fillId="0" borderId="199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207" xfId="0" applyFont="1" applyBorder="1"/>
    <xf numFmtId="0" fontId="0" fillId="0" borderId="85" xfId="0" applyBorder="1"/>
    <xf numFmtId="0" fontId="3" fillId="0" borderId="205" xfId="0" applyFont="1" applyBorder="1" applyAlignment="1">
      <alignment horizontal="left"/>
    </xf>
    <xf numFmtId="0" fontId="0" fillId="0" borderId="206" xfId="0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198" xfId="0" applyFont="1" applyBorder="1"/>
    <xf numFmtId="0" fontId="3" fillId="0" borderId="7" xfId="0" applyFont="1" applyBorder="1"/>
    <xf numFmtId="0" fontId="20" fillId="28" borderId="16" xfId="0" applyFont="1" applyFill="1" applyBorder="1" applyAlignment="1">
      <alignment horizontal="center"/>
    </xf>
    <xf numFmtId="10" fontId="26" fillId="12" borderId="89" xfId="2" applyNumberFormat="1" applyFont="1" applyFill="1" applyBorder="1" applyAlignment="1">
      <alignment horizontal="center"/>
    </xf>
    <xf numFmtId="0" fontId="0" fillId="0" borderId="87" xfId="0" applyBorder="1"/>
    <xf numFmtId="0" fontId="74" fillId="0" borderId="0" xfId="0" applyFont="1" applyAlignment="1">
      <alignment horizontal="center"/>
    </xf>
    <xf numFmtId="10" fontId="26" fillId="12" borderId="88" xfId="2" applyNumberFormat="1" applyFont="1" applyFill="1" applyBorder="1" applyAlignment="1">
      <alignment horizontal="center"/>
    </xf>
    <xf numFmtId="10" fontId="26" fillId="12" borderId="208" xfId="2" applyNumberFormat="1" applyFont="1" applyFill="1" applyBorder="1" applyAlignment="1">
      <alignment horizontal="center"/>
    </xf>
    <xf numFmtId="0" fontId="0" fillId="0" borderId="86" xfId="0" applyBorder="1"/>
    <xf numFmtId="0" fontId="20" fillId="0" borderId="0" xfId="0" applyFont="1" applyAlignment="1">
      <alignment horizontal="center"/>
    </xf>
    <xf numFmtId="0" fontId="20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20" fillId="0" borderId="98" xfId="0" applyFont="1" applyBorder="1" applyAlignment="1">
      <alignment horizontal="center"/>
    </xf>
    <xf numFmtId="0" fontId="74" fillId="11" borderId="16" xfId="0" applyFont="1" applyFill="1" applyBorder="1" applyAlignment="1">
      <alignment horizontal="left"/>
    </xf>
    <xf numFmtId="0" fontId="20" fillId="0" borderId="76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172" fontId="129" fillId="0" borderId="0" xfId="0" applyNumberFormat="1" applyFont="1"/>
    <xf numFmtId="172" fontId="129" fillId="0" borderId="63" xfId="0" applyNumberFormat="1" applyFont="1" applyBorder="1"/>
    <xf numFmtId="172" fontId="129" fillId="0" borderId="0" xfId="2" applyNumberFormat="1" applyFont="1"/>
    <xf numFmtId="172" fontId="129" fillId="0" borderId="63" xfId="2" applyNumberFormat="1" applyFont="1" applyBorder="1"/>
    <xf numFmtId="172" fontId="129" fillId="0" borderId="73" xfId="0" applyNumberFormat="1" applyFont="1" applyBorder="1"/>
    <xf numFmtId="169" fontId="24" fillId="9" borderId="195" xfId="3" applyNumberFormat="1" applyFont="1" applyFill="1" applyBorder="1" applyAlignment="1">
      <alignment horizontal="center" vertical="center" wrapText="1"/>
    </xf>
    <xf numFmtId="169" fontId="0" fillId="0" borderId="192" xfId="3" applyNumberFormat="1" applyFont="1" applyBorder="1" applyAlignment="1">
      <alignment horizontal="center" vertical="center" wrapText="1"/>
    </xf>
    <xf numFmtId="169" fontId="0" fillId="8" borderId="192" xfId="3" applyNumberFormat="1" applyFont="1" applyFill="1" applyBorder="1" applyAlignment="1">
      <alignment horizontal="center" vertical="center" wrapText="1"/>
    </xf>
    <xf numFmtId="169" fontId="79" fillId="0" borderId="192" xfId="3" applyNumberFormat="1" applyFont="1" applyBorder="1" applyAlignment="1">
      <alignment horizontal="center" vertical="center" wrapText="1"/>
    </xf>
    <xf numFmtId="0" fontId="25" fillId="14" borderId="0" xfId="14" applyFont="1" applyFill="1" applyAlignment="1">
      <alignment horizontal="left" wrapText="1"/>
    </xf>
    <xf numFmtId="38" fontId="25" fillId="14" borderId="0" xfId="14" applyNumberFormat="1" applyFont="1" applyFill="1" applyAlignment="1">
      <alignment horizontal="right" wrapText="1"/>
    </xf>
    <xf numFmtId="0" fontId="75" fillId="0" borderId="195" xfId="0" applyFont="1" applyBorder="1" applyAlignment="1">
      <alignment horizontal="right"/>
    </xf>
    <xf numFmtId="0" fontId="0" fillId="0" borderId="191" xfId="0" applyBorder="1"/>
    <xf numFmtId="216" fontId="0" fillId="12" borderId="0" xfId="0" applyNumberFormat="1" applyFill="1" applyBorder="1" applyAlignment="1">
      <alignment horizontal="right"/>
    </xf>
    <xf numFmtId="164" fontId="0" fillId="0" borderId="0" xfId="0" applyNumberFormat="1" applyBorder="1" applyAlignment="1">
      <alignment horizontal="center"/>
    </xf>
    <xf numFmtId="185" fontId="0" fillId="0" borderId="0" xfId="0" applyNumberFormat="1" applyBorder="1"/>
    <xf numFmtId="3" fontId="0" fillId="0" borderId="0" xfId="0" applyNumberFormat="1" applyBorder="1"/>
    <xf numFmtId="0" fontId="0" fillId="0" borderId="0" xfId="0" applyBorder="1"/>
    <xf numFmtId="1" fontId="0" fillId="0" borderId="0" xfId="0" applyNumberFormat="1" applyBorder="1"/>
    <xf numFmtId="0" fontId="20" fillId="0" borderId="209" xfId="0" applyFont="1" applyBorder="1" applyAlignment="1">
      <alignment horizontal="center"/>
    </xf>
    <xf numFmtId="3" fontId="20" fillId="0" borderId="210" xfId="0" applyNumberFormat="1" applyFont="1" applyBorder="1" applyAlignment="1">
      <alignment horizontal="center"/>
    </xf>
    <xf numFmtId="185" fontId="20" fillId="0" borderId="211" xfId="0" applyNumberFormat="1" applyFont="1" applyBorder="1" applyAlignment="1">
      <alignment horizontal="center"/>
    </xf>
    <xf numFmtId="172" fontId="20" fillId="0" borderId="209" xfId="0" applyNumberFormat="1" applyFont="1" applyBorder="1" applyAlignment="1">
      <alignment horizontal="center"/>
    </xf>
    <xf numFmtId="0" fontId="20" fillId="12" borderId="32" xfId="0" applyFont="1" applyFill="1" applyBorder="1" applyAlignment="1"/>
    <xf numFmtId="9" fontId="20" fillId="12" borderId="32" xfId="0" applyNumberFormat="1" applyFont="1" applyFill="1" applyBorder="1" applyAlignment="1"/>
    <xf numFmtId="0" fontId="0" fillId="12" borderId="66" xfId="0" applyFill="1" applyBorder="1" applyAlignment="1">
      <alignment horizontal="centerContinuous"/>
    </xf>
    <xf numFmtId="0" fontId="0" fillId="12" borderId="77" xfId="0" applyFill="1" applyBorder="1" applyAlignment="1">
      <alignment horizontal="centerContinuous"/>
    </xf>
    <xf numFmtId="0" fontId="0" fillId="12" borderId="66" xfId="0" applyFill="1" applyBorder="1" applyAlignment="1"/>
    <xf numFmtId="0" fontId="0" fillId="12" borderId="77" xfId="0" applyFill="1" applyBorder="1" applyAlignment="1"/>
    <xf numFmtId="0" fontId="20" fillId="41" borderId="74" xfId="0" applyFont="1" applyFill="1" applyBorder="1" applyAlignment="1">
      <alignment horizontal="center"/>
    </xf>
    <xf numFmtId="0" fontId="20" fillId="12" borderId="76" xfId="0" applyFont="1" applyFill="1" applyBorder="1" applyAlignment="1"/>
  </cellXfs>
  <cellStyles count="27">
    <cellStyle name="Calculation" xfId="24" builtinId="22"/>
    <cellStyle name="Comma" xfId="1" builtinId="3"/>
    <cellStyle name="Comma 2" xfId="19" xr:uid="{00000000-0005-0000-0000-000013000000}"/>
    <cellStyle name="Comma 2 2" xfId="9" xr:uid="{00000000-0005-0000-0000-000009000000}"/>
    <cellStyle name="Comma 3" xfId="12" xr:uid="{00000000-0005-0000-0000-00000C000000}"/>
    <cellStyle name="Comma 83" xfId="10" xr:uid="{00000000-0005-0000-0000-00000A000000}"/>
    <cellStyle name="Currency" xfId="6" builtinId="4"/>
    <cellStyle name="Currency 2" xfId="18" xr:uid="{00000000-0005-0000-0000-000012000000}"/>
    <cellStyle name="Hyperlink" xfId="13" builtinId="8"/>
    <cellStyle name="Input" xfId="23" builtinId="20"/>
    <cellStyle name="Normal" xfId="0" builtinId="0"/>
    <cellStyle name="Normal 2" xfId="16" xr:uid="{00000000-0005-0000-0000-000010000000}"/>
    <cellStyle name="Normal 2 2" xfId="8" xr:uid="{00000000-0005-0000-0000-000008000000}"/>
    <cellStyle name="Normal 2 2 2" xfId="22" xr:uid="{00000000-0005-0000-0000-000016000000}"/>
    <cellStyle name="Normal 216 2 2" xfId="14" xr:uid="{00000000-0005-0000-0000-00000E000000}"/>
    <cellStyle name="Normal 216 4" xfId="7" xr:uid="{00000000-0005-0000-0000-000007000000}"/>
    <cellStyle name="Normal 217 2 2 2" xfId="3" xr:uid="{00000000-0005-0000-0000-000003000000}"/>
    <cellStyle name="Normal 217 2 2 2 2" xfId="4" xr:uid="{00000000-0005-0000-0000-000004000000}"/>
    <cellStyle name="Normal 235" xfId="15" xr:uid="{00000000-0005-0000-0000-00000F000000}"/>
    <cellStyle name="Normal 3" xfId="25" xr:uid="{00000000-0005-0000-0000-000019000000}"/>
    <cellStyle name="Normal 4" xfId="26" xr:uid="{00000000-0005-0000-0000-00001A000000}"/>
    <cellStyle name="Normal 4 18" xfId="11" xr:uid="{00000000-0005-0000-0000-00000B000000}"/>
    <cellStyle name="Normal_B" xfId="20" xr:uid="{00000000-0005-0000-0000-000014000000}"/>
    <cellStyle name="Per cent 2" xfId="17" xr:uid="{00000000-0005-0000-0000-000011000000}"/>
    <cellStyle name="Percent" xfId="2" builtinId="5"/>
    <cellStyle name="Percent 2" xfId="21" xr:uid="{00000000-0005-0000-0000-000015000000}"/>
    <cellStyle name="Percent 46 3 2 2" xfId="5" xr:uid="{00000000-0005-0000-0000-000005000000}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theme="2" tint="-9.9948118533890809E-2"/>
      </font>
      <fill>
        <patternFill>
          <bgColor theme="2" tint="-9.9948118533890809E-2"/>
        </patternFill>
      </fill>
      <border>
        <left/>
        <top/>
        <bottom/>
        <vertical/>
        <horizontal/>
      </border>
    </dxf>
    <dxf>
      <font>
        <color theme="2" tint="-9.9948118533890809E-2"/>
      </font>
      <fill>
        <patternFill>
          <bgColor theme="2" tint="-9.9948118533890809E-2"/>
        </patternFill>
      </fill>
    </dxf>
    <dxf>
      <font>
        <color theme="2" tint="-9.9948118533890809E-2"/>
      </font>
      <fill>
        <patternFill>
          <bgColor theme="2" tint="-9.9948118533890809E-2"/>
        </patternFill>
      </fill>
    </dxf>
    <dxf>
      <font>
        <color theme="2" tint="-9.9948118533890809E-2"/>
      </font>
      <fill>
        <patternFill>
          <bgColor theme="2" tint="-9.9948118533890809E-2"/>
        </patternFill>
      </fill>
    </dxf>
    <dxf>
      <font>
        <color theme="2" tint="-9.9948118533890809E-2"/>
      </font>
      <fill>
        <patternFill>
          <bgColor theme="2" tint="-9.9948118533890809E-2"/>
        </patternFill>
      </fill>
    </dxf>
    <dxf>
      <font>
        <color theme="1" tint="0.34998626667073579"/>
      </font>
      <fill>
        <patternFill>
          <fgColor theme="1" tint="0.34998626667073579"/>
          <bgColor theme="1" tint="0.34998626667073579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strike/>
        <color theme="1" tint="0.34998626667073579"/>
      </font>
      <fill>
        <patternFill>
          <fgColor theme="1" tint="0.34998626667073579"/>
          <bgColor theme="1" tint="0.34998626667073579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color theme="1" tint="0.34998626667073579"/>
      </font>
      <fill>
        <patternFill>
          <bgColor theme="1" tint="0.34998626667073579"/>
        </patternFill>
      </fill>
    </dxf>
    <dxf>
      <font>
        <color theme="2" tint="-9.9948118533890809E-2"/>
      </font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styles" Target="styles.xml"/><Relationship Id="rId48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microsoft.com/office/2017/06/relationships/rdRichValue" Target="richData/rdrichvalue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BBSW</c:v>
          </c:tx>
          <c:spPr>
            <a:ln w="1905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'BBSW Curve'!$B$4:$B$21</c:f>
              <c:numCache>
                <c:formatCode>0.00</c:formatCode>
                <c:ptCount val="18"/>
                <c:pt idx="0">
                  <c:v>8.3333333333333329E-2</c:v>
                </c:pt>
                <c:pt idx="1">
                  <c:v>0.25</c:v>
                </c:pt>
                <c:pt idx="2">
                  <c:v>0.5</c:v>
                </c:pt>
                <c:pt idx="3" formatCode="General">
                  <c:v>1</c:v>
                </c:pt>
                <c:pt idx="4" formatCode="General">
                  <c:v>2</c:v>
                </c:pt>
                <c:pt idx="5" formatCode="General">
                  <c:v>3</c:v>
                </c:pt>
                <c:pt idx="6" formatCode="General">
                  <c:v>4</c:v>
                </c:pt>
                <c:pt idx="7" formatCode="General">
                  <c:v>5</c:v>
                </c:pt>
                <c:pt idx="8" formatCode="General">
                  <c:v>6</c:v>
                </c:pt>
                <c:pt idx="9" formatCode="General">
                  <c:v>7</c:v>
                </c:pt>
                <c:pt idx="10" formatCode="General">
                  <c:v>8</c:v>
                </c:pt>
                <c:pt idx="11" formatCode="General">
                  <c:v>9</c:v>
                </c:pt>
                <c:pt idx="12" formatCode="General">
                  <c:v>10</c:v>
                </c:pt>
                <c:pt idx="13" formatCode="General">
                  <c:v>11</c:v>
                </c:pt>
                <c:pt idx="14" formatCode="General">
                  <c:v>12</c:v>
                </c:pt>
                <c:pt idx="15" formatCode="General">
                  <c:v>13</c:v>
                </c:pt>
                <c:pt idx="16" formatCode="General">
                  <c:v>14</c:v>
                </c:pt>
                <c:pt idx="17" formatCode="General">
                  <c:v>15</c:v>
                </c:pt>
              </c:numCache>
            </c:numRef>
          </c:xVal>
          <c:yVal>
            <c:numRef>
              <c:f>'BBSW Curve'!$C$4:$C$21</c:f>
              <c:numCache>
                <c:formatCode>0.00%</c:formatCode>
                <c:ptCount val="18"/>
                <c:pt idx="0">
                  <c:v>2.0000000000000001E-4</c:v>
                </c:pt>
                <c:pt idx="1">
                  <c:v>2.0999999999999999E-3</c:v>
                </c:pt>
                <c:pt idx="2">
                  <c:v>6.7999999999999996E-3</c:v>
                </c:pt>
                <c:pt idx="3">
                  <c:v>1.18E-2</c:v>
                </c:pt>
                <c:pt idx="5">
                  <c:v>2.58E-2</c:v>
                </c:pt>
                <c:pt idx="7">
                  <c:v>2.8899999999999999E-2</c:v>
                </c:pt>
                <c:pt idx="12">
                  <c:v>3.1199999999999999E-2</c:v>
                </c:pt>
                <c:pt idx="17">
                  <c:v>3.1899999999999998E-2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0F-42BC-B17A-70153C3B6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307040"/>
        <c:axId val="517306056"/>
      </c:scatterChart>
      <c:scatterChart>
        <c:scatterStyle val="smoothMarker"/>
        <c:varyColors val="0"/>
        <c:ser>
          <c:idx val="1"/>
          <c:order val="1"/>
          <c:tx>
            <c:v>NSS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'BBSW Curve'!$B$4:$B$21</c:f>
              <c:numCache>
                <c:formatCode>0.00</c:formatCode>
                <c:ptCount val="18"/>
                <c:pt idx="0">
                  <c:v>8.3333333333333329E-2</c:v>
                </c:pt>
                <c:pt idx="1">
                  <c:v>0.25</c:v>
                </c:pt>
                <c:pt idx="2">
                  <c:v>0.5</c:v>
                </c:pt>
                <c:pt idx="3" formatCode="General">
                  <c:v>1</c:v>
                </c:pt>
                <c:pt idx="4" formatCode="General">
                  <c:v>2</c:v>
                </c:pt>
                <c:pt idx="5" formatCode="General">
                  <c:v>3</c:v>
                </c:pt>
                <c:pt idx="6" formatCode="General">
                  <c:v>4</c:v>
                </c:pt>
                <c:pt idx="7" formatCode="General">
                  <c:v>5</c:v>
                </c:pt>
                <c:pt idx="8" formatCode="General">
                  <c:v>6</c:v>
                </c:pt>
                <c:pt idx="9" formatCode="General">
                  <c:v>7</c:v>
                </c:pt>
                <c:pt idx="10" formatCode="General">
                  <c:v>8</c:v>
                </c:pt>
                <c:pt idx="11" formatCode="General">
                  <c:v>9</c:v>
                </c:pt>
                <c:pt idx="12" formatCode="General">
                  <c:v>10</c:v>
                </c:pt>
                <c:pt idx="13" formatCode="General">
                  <c:v>11</c:v>
                </c:pt>
                <c:pt idx="14" formatCode="General">
                  <c:v>12</c:v>
                </c:pt>
                <c:pt idx="15" formatCode="General">
                  <c:v>13</c:v>
                </c:pt>
                <c:pt idx="16" formatCode="General">
                  <c:v>14</c:v>
                </c:pt>
                <c:pt idx="17" formatCode="General">
                  <c:v>15</c:v>
                </c:pt>
              </c:numCache>
            </c:numRef>
          </c:xVal>
          <c:yVal>
            <c:numRef>
              <c:f>'BBSW Curve'!$D$4:$D$21</c:f>
              <c:numCache>
                <c:formatCode>0.00%</c:formatCode>
                <c:ptCount val="18"/>
                <c:pt idx="0">
                  <c:v>-1.3177879792853724E-3</c:v>
                </c:pt>
                <c:pt idx="1">
                  <c:v>2.8009043188859809E-3</c:v>
                </c:pt>
                <c:pt idx="2">
                  <c:v>7.7285591573496275E-3</c:v>
                </c:pt>
                <c:pt idx="3">
                  <c:v>1.422709445751168E-2</c:v>
                </c:pt>
                <c:pt idx="4">
                  <c:v>2.0129871089013172E-2</c:v>
                </c:pt>
                <c:pt idx="5">
                  <c:v>2.2437567044356004E-2</c:v>
                </c:pt>
                <c:pt idx="6">
                  <c:v>2.3591966622643644E-2</c:v>
                </c:pt>
                <c:pt idx="7">
                  <c:v>2.4304237280268648E-2</c:v>
                </c:pt>
                <c:pt idx="8">
                  <c:v>2.4815259655464793E-2</c:v>
                </c:pt>
                <c:pt idx="9">
                  <c:v>2.522001070834326E-2</c:v>
                </c:pt>
                <c:pt idx="10">
                  <c:v>2.556065522510121E-2</c:v>
                </c:pt>
                <c:pt idx="11">
                  <c:v>2.5857743213285659E-2</c:v>
                </c:pt>
                <c:pt idx="12">
                  <c:v>2.6122173394185388E-2</c:v>
                </c:pt>
                <c:pt idx="13">
                  <c:v>2.6360260312112513E-2</c:v>
                </c:pt>
                <c:pt idx="14">
                  <c:v>2.657603365711466E-2</c:v>
                </c:pt>
                <c:pt idx="15">
                  <c:v>2.67723314366612E-2</c:v>
                </c:pt>
                <c:pt idx="16">
                  <c:v>2.695133606481185E-2</c:v>
                </c:pt>
                <c:pt idx="17">
                  <c:v>2.7114842766466071E-2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0F-42BC-B17A-70153C3B6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307040"/>
        <c:axId val="517306056"/>
      </c:scatterChart>
      <c:valAx>
        <c:axId val="51730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06056"/>
        <c:crosses val="autoZero"/>
        <c:crossBetween val="midCat"/>
      </c:valAx>
      <c:valAx>
        <c:axId val="517306056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07040"/>
        <c:crosses val="autoZero"/>
        <c:crossBetween val="midCat"/>
        <c:majorUnit val="5.000000000000001E-3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1</xdr:row>
      <xdr:rowOff>66675</xdr:rowOff>
    </xdr:from>
    <xdr:to>
      <xdr:col>23</xdr:col>
      <xdr:colOff>552450</xdr:colOff>
      <xdr:row>22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457450" cy="970871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50" y="193675"/>
          <a:ext cx="2457450" cy="970871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212725</xdr:colOff>
      <xdr:row>1</xdr:row>
      <xdr:rowOff>6350</xdr:rowOff>
    </xdr:from>
    <xdr:ext cx="2949575" cy="102168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725" y="200025"/>
          <a:ext cx="2949575" cy="102168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212725</xdr:colOff>
      <xdr:row>1</xdr:row>
      <xdr:rowOff>6350</xdr:rowOff>
    </xdr:from>
    <xdr:ext cx="2949575" cy="102168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725" y="200025"/>
          <a:ext cx="2949575" cy="102168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0</xdr:rowOff>
    </xdr:from>
    <xdr:to>
      <xdr:col>1</xdr:col>
      <xdr:colOff>2796540</xdr:colOff>
      <xdr:row>6</xdr:row>
      <xdr:rowOff>75534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193675"/>
          <a:ext cx="2816225" cy="102485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212725</xdr:colOff>
      <xdr:row>1</xdr:row>
      <xdr:rowOff>6350</xdr:rowOff>
    </xdr:from>
    <xdr:ext cx="2949575" cy="102168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725" y="200025"/>
          <a:ext cx="2949575" cy="102168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0</xdr:rowOff>
    </xdr:from>
    <xdr:to>
      <xdr:col>1</xdr:col>
      <xdr:colOff>2796540</xdr:colOff>
      <xdr:row>6</xdr:row>
      <xdr:rowOff>87711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193675"/>
          <a:ext cx="2816225" cy="102485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212725</xdr:colOff>
      <xdr:row>1</xdr:row>
      <xdr:rowOff>6350</xdr:rowOff>
    </xdr:from>
    <xdr:ext cx="2949575" cy="102168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725" y="200025"/>
          <a:ext cx="2949575" cy="102168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0</xdr:rowOff>
    </xdr:from>
    <xdr:to>
      <xdr:col>1</xdr:col>
      <xdr:colOff>2796540</xdr:colOff>
      <xdr:row>6</xdr:row>
      <xdr:rowOff>75534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193675"/>
          <a:ext cx="2816225" cy="102485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212725</xdr:colOff>
      <xdr:row>1</xdr:row>
      <xdr:rowOff>6350</xdr:rowOff>
    </xdr:from>
    <xdr:ext cx="2949575" cy="102168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725" y="200025"/>
          <a:ext cx="2949575" cy="102168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0</xdr:rowOff>
    </xdr:from>
    <xdr:to>
      <xdr:col>1</xdr:col>
      <xdr:colOff>2796540</xdr:colOff>
      <xdr:row>6</xdr:row>
      <xdr:rowOff>75534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193675"/>
          <a:ext cx="2816225" cy="102485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212725</xdr:colOff>
      <xdr:row>1</xdr:row>
      <xdr:rowOff>6350</xdr:rowOff>
    </xdr:from>
    <xdr:ext cx="2949575" cy="102168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725" y="200025"/>
          <a:ext cx="2949575" cy="102168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0</xdr:rowOff>
    </xdr:from>
    <xdr:to>
      <xdr:col>1</xdr:col>
      <xdr:colOff>2796540</xdr:colOff>
      <xdr:row>6</xdr:row>
      <xdr:rowOff>75534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193675"/>
          <a:ext cx="2816225" cy="102485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212725</xdr:colOff>
      <xdr:row>1</xdr:row>
      <xdr:rowOff>6350</xdr:rowOff>
    </xdr:from>
    <xdr:ext cx="2949575" cy="102168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725" y="200025"/>
          <a:ext cx="2949575" cy="102168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0</xdr:rowOff>
    </xdr:from>
    <xdr:to>
      <xdr:col>1</xdr:col>
      <xdr:colOff>2796540</xdr:colOff>
      <xdr:row>6</xdr:row>
      <xdr:rowOff>75534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193675"/>
          <a:ext cx="2816225" cy="102485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212725</xdr:colOff>
      <xdr:row>1</xdr:row>
      <xdr:rowOff>6350</xdr:rowOff>
    </xdr:from>
    <xdr:ext cx="2949575" cy="102168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725" y="200025"/>
          <a:ext cx="2949575" cy="102168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0</xdr:rowOff>
    </xdr:from>
    <xdr:to>
      <xdr:col>1</xdr:col>
      <xdr:colOff>2796540</xdr:colOff>
      <xdr:row>6</xdr:row>
      <xdr:rowOff>75534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193675"/>
          <a:ext cx="2816225" cy="102485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212725</xdr:colOff>
      <xdr:row>1</xdr:row>
      <xdr:rowOff>6350</xdr:rowOff>
    </xdr:from>
    <xdr:ext cx="2949575" cy="102168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725" y="200025"/>
          <a:ext cx="2949575" cy="102168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0</xdr:rowOff>
    </xdr:from>
    <xdr:to>
      <xdr:col>1</xdr:col>
      <xdr:colOff>2796540</xdr:colOff>
      <xdr:row>6</xdr:row>
      <xdr:rowOff>75534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193675"/>
          <a:ext cx="2816225" cy="102485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212725</xdr:colOff>
      <xdr:row>1</xdr:row>
      <xdr:rowOff>6350</xdr:rowOff>
    </xdr:from>
    <xdr:ext cx="2949575" cy="102168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725" y="200025"/>
          <a:ext cx="2949575" cy="1021684"/>
        </a:xfrm>
        <a:prstGeom prst="rect">
          <a:avLst/>
        </a:prstGeom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relocalaus.sharepoint.com/Shared/SIPL/SIPL/STORAGE%20TRUST/Potential_UnSuccessful%20Acquisitions_Sites/AAA_239%20Hume%20Highway%20Cabramatta%20NSW/Purchase/Due%20Diligence/Feasability/Model_Cabramatta_10.6.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relocalaus.sharepoint.com/Users/StefanKulas/AppData/Local/Microsoft/Windows/INetCache/Content.Outlook/LRX5XW3X/Penrith%20V1%20Budget%20FY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relocalaus.sharepoint.com/Users/oliveranderson/Documents/WORK%20-%20StoreInvest/2021/FW%20_Newmarket/Spreadsheet-BES-2021-01%20(3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orelocalaus.sharepoint.com/Users/oliveranderson/Documents/WORK%20-%20StoreInvest/Feaso/Burnside%20Cashflow%20Study_24.8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Writeback"/>
      <sheetName val="GL Writeback"/>
      <sheetName val="Distribution List"/>
      <sheetName val="Global"/>
      <sheetName val="NEW Comparative"/>
      <sheetName val="NEW Monthly"/>
      <sheetName val="Comment"/>
      <sheetName val="Penrith MTD"/>
      <sheetName val="Penrith YTD 2020-2021"/>
      <sheetName val="Balance Sheet"/>
      <sheetName val="KPI"/>
      <sheetName val="P&amp;L by Month (OLD)"/>
      <sheetName val="Hidden Pivot Tables"/>
      <sheetName val="Dropdown Lists"/>
      <sheetName val="VelixoReportsSettings"/>
    </sheetNames>
    <sheetDataSet>
      <sheetData sheetId="0" refreshError="1"/>
      <sheetData sheetId="1" refreshError="1"/>
      <sheetData sheetId="2" refreshError="1"/>
      <sheetData sheetId="3" refreshError="1">
        <row r="2">
          <cell r="C2" t="str">
            <v>ACTUAL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E1">
            <v>104</v>
          </cell>
          <cell r="Y1">
            <v>28</v>
          </cell>
          <cell r="AC1">
            <v>87</v>
          </cell>
        </row>
        <row r="2">
          <cell r="BD2" t="str">
            <v>ZZZ</v>
          </cell>
        </row>
        <row r="3">
          <cell r="D3" t="str">
            <v>01-2018</v>
          </cell>
          <cell r="W3" t="str">
            <v>000</v>
          </cell>
          <cell r="AA3" t="str">
            <v>ACCRUAL</v>
          </cell>
        </row>
      </sheetData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 &amp; Calcs"/>
      <sheetName val="UW"/>
      <sheetName val="Mthly Bdg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UW"/>
      <sheetName val="Comps &amp; Unit Mix"/>
      <sheetName val="Dev Bdgt"/>
      <sheetName val="Mthly Bdgt"/>
      <sheetName val="Annual Bdgt"/>
      <sheetName val="Lease Up Timeline"/>
      <sheetName val="DCF"/>
      <sheetName val="Return Distr."/>
      <sheetName val="Model Inputs &amp; Calcs"/>
      <sheetName val="Unit Mix Generator"/>
    </sheetNames>
    <sheetDataSet>
      <sheetData sheetId="0" refreshError="1"/>
      <sheetData sheetId="1">
        <row r="95">
          <cell r="D95">
            <v>25</v>
          </cell>
        </row>
        <row r="400">
          <cell r="A400">
            <v>44227</v>
          </cell>
        </row>
      </sheetData>
      <sheetData sheetId="2">
        <row r="94">
          <cell r="AO94">
            <v>2.25</v>
          </cell>
        </row>
      </sheetData>
      <sheetData sheetId="3" refreshError="1"/>
      <sheetData sheetId="4">
        <row r="2">
          <cell r="C2" t="str">
            <v>Year 1 Budget - Monthly</v>
          </cell>
        </row>
        <row r="3">
          <cell r="C3" t="str">
            <v>Units:</v>
          </cell>
          <cell r="D3">
            <v>875</v>
          </cell>
        </row>
        <row r="4">
          <cell r="D4" t="str">
            <v>Turnover:</v>
          </cell>
          <cell r="E4">
            <v>0.03</v>
          </cell>
          <cell r="F4">
            <v>0.03</v>
          </cell>
          <cell r="G4">
            <v>0.03</v>
          </cell>
          <cell r="H4">
            <v>0.03</v>
          </cell>
          <cell r="I4">
            <v>0.03</v>
          </cell>
          <cell r="J4">
            <v>0.03</v>
          </cell>
          <cell r="K4">
            <v>0.03</v>
          </cell>
          <cell r="L4">
            <v>0.03</v>
          </cell>
          <cell r="M4">
            <v>0.03</v>
          </cell>
          <cell r="N4">
            <v>0.03</v>
          </cell>
          <cell r="O4">
            <v>0.03</v>
          </cell>
          <cell r="P4">
            <v>0.03</v>
          </cell>
        </row>
        <row r="5">
          <cell r="C5" t="str">
            <v>Move-Ins/Move Outs (Excludes RV)</v>
          </cell>
          <cell r="E5">
            <v>1</v>
          </cell>
          <cell r="F5">
            <v>2</v>
          </cell>
          <cell r="G5">
            <v>3</v>
          </cell>
          <cell r="H5">
            <v>4</v>
          </cell>
          <cell r="I5">
            <v>5</v>
          </cell>
          <cell r="J5">
            <v>6</v>
          </cell>
          <cell r="K5">
            <v>7</v>
          </cell>
          <cell r="L5">
            <v>8</v>
          </cell>
          <cell r="M5">
            <v>9</v>
          </cell>
          <cell r="N5">
            <v>10</v>
          </cell>
          <cell r="O5">
            <v>11</v>
          </cell>
          <cell r="P5">
            <v>12</v>
          </cell>
        </row>
        <row r="6">
          <cell r="C6" t="str">
            <v>Beginning Occupied - Storage Units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C7" t="str">
            <v>Move-Ins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C8" t="str">
            <v>Move-Outs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C9" t="str">
            <v>Net Move-Ins // Move-Outs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C10" t="str">
            <v>Ending Occupied - Storage Units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2">
          <cell r="C12" t="str">
            <v>Physical Occ: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 t="str">
            <v>Economic Occ: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 t="str">
            <v>Area Occ: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 t="str">
            <v>Revenue</v>
          </cell>
          <cell r="D15" t="str">
            <v>Baseline</v>
          </cell>
          <cell r="E15">
            <v>1</v>
          </cell>
          <cell r="F15">
            <v>2</v>
          </cell>
          <cell r="G15">
            <v>3</v>
          </cell>
          <cell r="H15">
            <v>4</v>
          </cell>
          <cell r="I15">
            <v>5</v>
          </cell>
          <cell r="J15">
            <v>6</v>
          </cell>
          <cell r="K15">
            <v>7</v>
          </cell>
          <cell r="L15">
            <v>8</v>
          </cell>
          <cell r="M15">
            <v>9</v>
          </cell>
          <cell r="N15">
            <v>10</v>
          </cell>
          <cell r="O15">
            <v>11</v>
          </cell>
          <cell r="P15">
            <v>12</v>
          </cell>
        </row>
        <row r="16">
          <cell r="B16" t="str">
            <v>Asking Rent</v>
          </cell>
          <cell r="C16" t="str">
            <v>Gross Potential Rent</v>
          </cell>
          <cell r="D16">
            <v>211535.11727272728</v>
          </cell>
          <cell r="E16">
            <v>211535.11727272728</v>
          </cell>
          <cell r="F16">
            <v>211535.11727272728</v>
          </cell>
          <cell r="G16">
            <v>211535.11727272728</v>
          </cell>
          <cell r="H16">
            <v>211535.11727272728</v>
          </cell>
          <cell r="I16">
            <v>211535.11727272728</v>
          </cell>
          <cell r="J16">
            <v>211535.11727272728</v>
          </cell>
          <cell r="K16">
            <v>211535.11727272728</v>
          </cell>
          <cell r="L16">
            <v>211535.11727272728</v>
          </cell>
          <cell r="M16">
            <v>211535.11727272728</v>
          </cell>
          <cell r="N16">
            <v>211535.11727272728</v>
          </cell>
          <cell r="O16">
            <v>211535.11727272728</v>
          </cell>
          <cell r="P16">
            <v>211535.11727272728</v>
          </cell>
        </row>
        <row r="17">
          <cell r="C17" t="str">
            <v>Vacancy</v>
          </cell>
          <cell r="D17">
            <v>-211535.11727272728</v>
          </cell>
          <cell r="E17">
            <v>-211535.11727272728</v>
          </cell>
          <cell r="F17">
            <v>-211535.11727272728</v>
          </cell>
          <cell r="G17">
            <v>-211535.11727272728</v>
          </cell>
          <cell r="H17">
            <v>-211535.11727272728</v>
          </cell>
          <cell r="I17">
            <v>-211535.11727272728</v>
          </cell>
          <cell r="J17">
            <v>-211535.11727272728</v>
          </cell>
          <cell r="K17">
            <v>-211535.11727272728</v>
          </cell>
          <cell r="L17">
            <v>-211535.11727272728</v>
          </cell>
          <cell r="M17">
            <v>-211535.11727272728</v>
          </cell>
          <cell r="N17">
            <v>-211535.11727272728</v>
          </cell>
          <cell r="O17">
            <v>-211535.11727272728</v>
          </cell>
          <cell r="P17">
            <v>-211535.11727272728</v>
          </cell>
        </row>
        <row r="18">
          <cell r="B18" t="str">
            <v>Gross Schedule Rent</v>
          </cell>
          <cell r="C18" t="str">
            <v>Gross Rental Income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 t="str">
            <v>Discount (Recurring)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B20" t="str">
            <v>Projected Rent</v>
          </cell>
          <cell r="C20" t="str">
            <v>Rental Income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B21">
            <v>1</v>
          </cell>
          <cell r="C21" t="str">
            <v>Concession (one time free month)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C22" t="str">
            <v>Net Rental Income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4">
          <cell r="C24" t="str">
            <v>Admin &amp; Late Fees (% of Net Rental Inc.)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 t="str">
            <v>Merchandise Sales (% of Net Rental Inc.)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C26" t="str">
            <v>Tenant Insurance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C27" t="str">
            <v>Truck Revenue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C28" t="str">
            <v>Office Lease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C29" t="str">
            <v>Cell Tower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C30" t="str">
            <v>Misc I (% Net Rental Inc.)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C31" t="str">
            <v>Misc II (% Net Rental Inc.)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C32" t="str">
            <v>H&amp;D Cars Lease</v>
          </cell>
          <cell r="D32">
            <v>0</v>
          </cell>
          <cell r="E32">
            <v>12500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C33" t="str">
            <v>Lendkey Lease</v>
          </cell>
          <cell r="D33">
            <v>0</v>
          </cell>
          <cell r="E33">
            <v>4166.666666666667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 t="str">
            <v>Misc. Revenue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C35" t="str">
            <v>Total Revenue</v>
          </cell>
          <cell r="D35">
            <v>0</v>
          </cell>
          <cell r="E35">
            <v>16666.666666666668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 t="str">
            <v>Asking Rate/NRSM (Annual)</v>
          </cell>
          <cell r="D36">
            <v>325.91916380210915</v>
          </cell>
          <cell r="E36">
            <v>325.91916380210915</v>
          </cell>
          <cell r="F36">
            <v>325.91916380210915</v>
          </cell>
          <cell r="G36">
            <v>325.91916380210915</v>
          </cell>
          <cell r="H36">
            <v>325.91916380210915</v>
          </cell>
          <cell r="I36">
            <v>325.91916380210915</v>
          </cell>
          <cell r="J36">
            <v>325.91916380210915</v>
          </cell>
          <cell r="K36">
            <v>325.91916380210915</v>
          </cell>
          <cell r="L36">
            <v>325.91916380210915</v>
          </cell>
          <cell r="M36">
            <v>325.91916380210915</v>
          </cell>
          <cell r="N36">
            <v>325.91916380210915</v>
          </cell>
          <cell r="O36">
            <v>325.91916380210915</v>
          </cell>
          <cell r="P36">
            <v>325.91916380210915</v>
          </cell>
        </row>
        <row r="37">
          <cell r="C37" t="str">
            <v>Actual Rate / Occ. SM (Annual)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C38" t="str">
            <v>Net Yield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41">
          <cell r="C41" t="str">
            <v>Expenses</v>
          </cell>
          <cell r="D41" t="str">
            <v>Baseline</v>
          </cell>
          <cell r="E41">
            <v>1</v>
          </cell>
          <cell r="F41">
            <v>2</v>
          </cell>
          <cell r="G41">
            <v>3</v>
          </cell>
          <cell r="H41">
            <v>4</v>
          </cell>
          <cell r="I41">
            <v>5</v>
          </cell>
          <cell r="J41">
            <v>6</v>
          </cell>
          <cell r="K41">
            <v>7</v>
          </cell>
          <cell r="L41">
            <v>8</v>
          </cell>
          <cell r="M41">
            <v>9</v>
          </cell>
          <cell r="N41">
            <v>10</v>
          </cell>
          <cell r="O41">
            <v>11</v>
          </cell>
          <cell r="P41">
            <v>12</v>
          </cell>
        </row>
        <row r="42">
          <cell r="C42" t="str">
            <v>Advertising</v>
          </cell>
          <cell r="D42">
            <v>3333.3333333333335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C43" t="str">
            <v>Bad Debt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C44" t="str">
            <v>Banking Fees</v>
          </cell>
          <cell r="D44">
            <v>2580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C45" t="str">
            <v>Electricity</v>
          </cell>
          <cell r="D45">
            <v>1250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C46" t="str">
            <v xml:space="preserve">Employee Wages </v>
          </cell>
          <cell r="D46">
            <v>8984.4845999999998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C47" t="str">
            <v>Information Techhnology</v>
          </cell>
          <cell r="D47">
            <v>500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C48" t="str">
            <v>Insurance</v>
          </cell>
          <cell r="D48">
            <v>2127.0688424999998</v>
          </cell>
          <cell r="E48">
            <v>446.66666666666669</v>
          </cell>
          <cell r="F48">
            <v>416.66666666666669</v>
          </cell>
          <cell r="G48">
            <v>416.66666666666669</v>
          </cell>
          <cell r="H48">
            <v>416.66666666666669</v>
          </cell>
          <cell r="I48">
            <v>416.66666666666669</v>
          </cell>
          <cell r="J48">
            <v>416.66666666666669</v>
          </cell>
          <cell r="K48">
            <v>416.66666666666669</v>
          </cell>
          <cell r="L48">
            <v>416.66666666666669</v>
          </cell>
          <cell r="M48">
            <v>416.66666666666669</v>
          </cell>
          <cell r="N48">
            <v>416.66666666666669</v>
          </cell>
          <cell r="O48">
            <v>416.66666666666669</v>
          </cell>
          <cell r="P48">
            <v>416.66666666666669</v>
          </cell>
        </row>
        <row r="49">
          <cell r="C49" t="str">
            <v>Management Fee</v>
          </cell>
          <cell r="D49">
            <v>2500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C50" t="str">
            <v>Merchandise (COGS)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C51" t="str">
            <v>Motor Vehicle Expense</v>
          </cell>
          <cell r="D51">
            <v>415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C52" t="str">
            <v>Postage</v>
          </cell>
          <cell r="D52">
            <v>20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 t="str">
            <v>Printing and Stationary</v>
          </cell>
          <cell r="D53">
            <v>150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C54" t="str">
            <v>Professional Membership</v>
          </cell>
          <cell r="D54">
            <v>33.333333333333336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C55" t="str">
            <v>Rates - Council &amp; Water</v>
          </cell>
          <cell r="D55">
            <v>4737.166666666667</v>
          </cell>
          <cell r="E55">
            <v>4737.166666666667</v>
          </cell>
          <cell r="F55">
            <v>4737.166666666667</v>
          </cell>
          <cell r="G55">
            <v>4737.166666666667</v>
          </cell>
          <cell r="H55">
            <v>4737.166666666667</v>
          </cell>
          <cell r="I55">
            <v>4737.166666666667</v>
          </cell>
          <cell r="J55">
            <v>4737.166666666667</v>
          </cell>
          <cell r="K55">
            <v>4737.166666666667</v>
          </cell>
          <cell r="L55">
            <v>4737.166666666667</v>
          </cell>
          <cell r="M55">
            <v>4737.166666666667</v>
          </cell>
          <cell r="N55">
            <v>4737.166666666667</v>
          </cell>
          <cell r="O55">
            <v>4737.166666666667</v>
          </cell>
          <cell r="P55">
            <v>4737.166666666667</v>
          </cell>
        </row>
        <row r="56">
          <cell r="C56" t="str">
            <v>Repairs and Maintenance</v>
          </cell>
          <cell r="D56">
            <v>1000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C57" t="str">
            <v>Security, Health &amp; Safety</v>
          </cell>
          <cell r="D57">
            <v>300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C58" t="str">
            <v>Telephone</v>
          </cell>
          <cell r="D58">
            <v>240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C59" t="str">
            <v>Fire Services</v>
          </cell>
          <cell r="D59">
            <v>900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C60" t="str">
            <v>Land Tax</v>
          </cell>
          <cell r="D60">
            <v>7533.666666666667</v>
          </cell>
          <cell r="E60">
            <v>7684.34</v>
          </cell>
          <cell r="F60">
            <v>7684.34</v>
          </cell>
          <cell r="G60">
            <v>7684.34</v>
          </cell>
          <cell r="H60">
            <v>7684.34</v>
          </cell>
          <cell r="I60">
            <v>7684.34</v>
          </cell>
          <cell r="J60">
            <v>7684.34</v>
          </cell>
          <cell r="K60">
            <v>7684.34</v>
          </cell>
          <cell r="L60">
            <v>7684.34</v>
          </cell>
          <cell r="M60">
            <v>7684.34</v>
          </cell>
          <cell r="N60">
            <v>7684.34</v>
          </cell>
          <cell r="O60">
            <v>7684.34</v>
          </cell>
          <cell r="P60">
            <v>7684.34</v>
          </cell>
        </row>
        <row r="61">
          <cell r="C61" t="str">
            <v>Professional Services</v>
          </cell>
          <cell r="D61">
            <v>450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C62" t="str">
            <v>Misc. Expense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C63" t="str">
            <v>Misc. Expense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C64" t="str">
            <v>Total Expenses</v>
          </cell>
          <cell r="D64">
            <v>37054.053442500001</v>
          </cell>
          <cell r="E64">
            <v>12868.173333333334</v>
          </cell>
          <cell r="F64">
            <v>12838.173333333334</v>
          </cell>
          <cell r="G64">
            <v>12838.173333333334</v>
          </cell>
          <cell r="H64">
            <v>12838.173333333334</v>
          </cell>
          <cell r="I64">
            <v>12838.173333333334</v>
          </cell>
          <cell r="J64">
            <v>12838.173333333334</v>
          </cell>
          <cell r="K64">
            <v>12838.173333333334</v>
          </cell>
          <cell r="L64">
            <v>12838.173333333334</v>
          </cell>
          <cell r="M64">
            <v>12838.173333333334</v>
          </cell>
          <cell r="N64">
            <v>12838.173333333334</v>
          </cell>
          <cell r="O64">
            <v>12838.173333333334</v>
          </cell>
          <cell r="P64">
            <v>12838.173333333334</v>
          </cell>
        </row>
        <row r="65">
          <cell r="C65" t="str">
            <v>Expense Ratio</v>
          </cell>
          <cell r="D65">
            <v>0</v>
          </cell>
          <cell r="E65">
            <v>0.77209039999999995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7">
          <cell r="C67" t="str">
            <v>Net Operating Income</v>
          </cell>
          <cell r="D67">
            <v>-37054.053442500001</v>
          </cell>
          <cell r="E67">
            <v>3798.4933333333338</v>
          </cell>
          <cell r="F67">
            <v>-12838.173333333334</v>
          </cell>
          <cell r="G67">
            <v>-12838.173333333334</v>
          </cell>
          <cell r="H67">
            <v>-12838.173333333334</v>
          </cell>
          <cell r="I67">
            <v>-12838.173333333334</v>
          </cell>
          <cell r="J67">
            <v>-12838.173333333334</v>
          </cell>
          <cell r="K67">
            <v>-12838.173333333334</v>
          </cell>
          <cell r="L67">
            <v>-12838.173333333334</v>
          </cell>
          <cell r="M67">
            <v>-12838.173333333334</v>
          </cell>
          <cell r="N67">
            <v>-12838.173333333334</v>
          </cell>
          <cell r="O67">
            <v>-12838.173333333334</v>
          </cell>
          <cell r="P67">
            <v>-12838.173333333334</v>
          </cell>
        </row>
        <row r="73">
          <cell r="C73" t="str">
            <v>Year 2 Budget - Monthly</v>
          </cell>
        </row>
        <row r="74">
          <cell r="C74" t="str">
            <v>Units:</v>
          </cell>
          <cell r="D74">
            <v>875</v>
          </cell>
        </row>
        <row r="75">
          <cell r="D75" t="str">
            <v>Turnover:</v>
          </cell>
          <cell r="E75">
            <v>0.03</v>
          </cell>
          <cell r="F75">
            <v>0.03</v>
          </cell>
          <cell r="G75">
            <v>0.03</v>
          </cell>
          <cell r="H75">
            <v>0.03</v>
          </cell>
          <cell r="I75">
            <v>0.03</v>
          </cell>
          <cell r="J75">
            <v>0.03</v>
          </cell>
          <cell r="K75">
            <v>0.03</v>
          </cell>
          <cell r="L75">
            <v>0.03</v>
          </cell>
          <cell r="M75">
            <v>0.03</v>
          </cell>
          <cell r="N75">
            <v>0.03</v>
          </cell>
          <cell r="O75">
            <v>0.03</v>
          </cell>
          <cell r="P75">
            <v>0.03</v>
          </cell>
        </row>
        <row r="76">
          <cell r="C76" t="str">
            <v>Move-Ins/Move Outs (Excludes RV)</v>
          </cell>
          <cell r="E76">
            <v>13</v>
          </cell>
          <cell r="F76">
            <v>14</v>
          </cell>
          <cell r="G76">
            <v>15</v>
          </cell>
          <cell r="H76">
            <v>16</v>
          </cell>
          <cell r="I76">
            <v>17</v>
          </cell>
          <cell r="J76">
            <v>18</v>
          </cell>
          <cell r="K76">
            <v>19</v>
          </cell>
          <cell r="L76">
            <v>20</v>
          </cell>
          <cell r="M76">
            <v>21</v>
          </cell>
          <cell r="N76">
            <v>22</v>
          </cell>
          <cell r="O76">
            <v>23</v>
          </cell>
          <cell r="P76">
            <v>24</v>
          </cell>
        </row>
        <row r="77">
          <cell r="C77" t="str">
            <v>Beginning Occupied - Storage Units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C78" t="str">
            <v>Move-Ins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C79" t="str">
            <v>Move-Outs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C80" t="str">
            <v>Net Move-Ins // Move-Outs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C81" t="str">
            <v>Ending Occupied - Storage Units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3">
          <cell r="C83" t="str">
            <v>Physical Occ: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C84" t="str">
            <v>Economic Occ: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C85" t="str">
            <v>Area Occ: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C86" t="str">
            <v>Revenue</v>
          </cell>
          <cell r="D86" t="str">
            <v>Baseline</v>
          </cell>
          <cell r="E86">
            <v>13</v>
          </cell>
          <cell r="F86">
            <v>14</v>
          </cell>
          <cell r="G86">
            <v>15</v>
          </cell>
          <cell r="H86">
            <v>16</v>
          </cell>
          <cell r="I86">
            <v>17</v>
          </cell>
          <cell r="J86">
            <v>18</v>
          </cell>
          <cell r="K86">
            <v>19</v>
          </cell>
          <cell r="L86">
            <v>20</v>
          </cell>
          <cell r="M86">
            <v>21</v>
          </cell>
          <cell r="N86">
            <v>22</v>
          </cell>
          <cell r="O86">
            <v>23</v>
          </cell>
          <cell r="P86">
            <v>24</v>
          </cell>
        </row>
        <row r="87">
          <cell r="B87" t="str">
            <v>Asking Rent</v>
          </cell>
          <cell r="C87" t="str">
            <v>Gross Potential Rent</v>
          </cell>
          <cell r="D87">
            <v>211535.11727272728</v>
          </cell>
          <cell r="E87">
            <v>217881.17079090909</v>
          </cell>
          <cell r="F87">
            <v>217881.17079090909</v>
          </cell>
          <cell r="G87">
            <v>217881.17079090909</v>
          </cell>
          <cell r="H87">
            <v>217881.17079090909</v>
          </cell>
          <cell r="I87">
            <v>217881.17079090909</v>
          </cell>
          <cell r="J87">
            <v>217881.17079090909</v>
          </cell>
          <cell r="K87">
            <v>217881.17079090909</v>
          </cell>
          <cell r="L87">
            <v>217881.17079090909</v>
          </cell>
          <cell r="M87">
            <v>217881.17079090909</v>
          </cell>
          <cell r="N87">
            <v>217881.17079090909</v>
          </cell>
          <cell r="O87">
            <v>217881.17079090909</v>
          </cell>
          <cell r="P87">
            <v>217881.17079090909</v>
          </cell>
        </row>
        <row r="88">
          <cell r="C88" t="str">
            <v>Vacancy</v>
          </cell>
          <cell r="D88">
            <v>-211535.11727272728</v>
          </cell>
          <cell r="E88">
            <v>-217881.17079090909</v>
          </cell>
          <cell r="F88">
            <v>-217881.17079090909</v>
          </cell>
          <cell r="G88">
            <v>-217881.17079090909</v>
          </cell>
          <cell r="H88">
            <v>-217881.17079090909</v>
          </cell>
          <cell r="I88">
            <v>-217881.17079090909</v>
          </cell>
          <cell r="J88">
            <v>-217881.17079090909</v>
          </cell>
          <cell r="K88">
            <v>-217881.17079090909</v>
          </cell>
          <cell r="L88">
            <v>-217881.17079090909</v>
          </cell>
          <cell r="M88">
            <v>-217881.17079090909</v>
          </cell>
          <cell r="N88">
            <v>-217881.17079090909</v>
          </cell>
          <cell r="O88">
            <v>-217881.17079090909</v>
          </cell>
          <cell r="P88">
            <v>-217881.17079090909</v>
          </cell>
        </row>
        <row r="89">
          <cell r="B89" t="str">
            <v>Gross Schedule Rent</v>
          </cell>
          <cell r="C89" t="str">
            <v>Gross Rental Income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0">
          <cell r="C90" t="str">
            <v>Discount (Recurring)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B91" t="str">
            <v>Projected Rent</v>
          </cell>
          <cell r="C91" t="str">
            <v>Rental Income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B92">
            <v>2</v>
          </cell>
          <cell r="C92" t="str">
            <v>Concession (one time free month)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C93" t="str">
            <v>Net Rental Income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C95" t="str">
            <v>Admin &amp; Late Fees (% of Net Rental Inc.)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C96" t="str">
            <v>Merchandise Sales (% of Net Rental Inc.)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C97" t="str">
            <v>Tenant Insurance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C98" t="str">
            <v>Truck Revenue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C99" t="str">
            <v>Office Lease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C100" t="str">
            <v>Cell Tower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C101" t="str">
            <v>Misc I (% Net Rental Inc.)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C102" t="str">
            <v>Misc II (% Net Rental Inc.)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C103" t="str">
            <v>H&amp;D Cars Lease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C104" t="str">
            <v>Lendkey Lease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C105" t="str">
            <v>Misc. Revenue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C106" t="str">
            <v>Total Revenue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C107" t="str">
            <v>Asking Rate/NRSM (Annual)</v>
          </cell>
          <cell r="D107">
            <v>325.91916380210915</v>
          </cell>
          <cell r="E107">
            <v>335.69673871617243</v>
          </cell>
          <cell r="F107">
            <v>335.69673871617243</v>
          </cell>
          <cell r="G107">
            <v>335.69673871617243</v>
          </cell>
          <cell r="H107">
            <v>335.69673871617243</v>
          </cell>
          <cell r="I107">
            <v>335.69673871617243</v>
          </cell>
          <cell r="J107">
            <v>335.69673871617243</v>
          </cell>
          <cell r="K107">
            <v>335.69673871617243</v>
          </cell>
          <cell r="L107">
            <v>335.69673871617243</v>
          </cell>
          <cell r="M107">
            <v>335.69673871617243</v>
          </cell>
          <cell r="N107">
            <v>335.69673871617243</v>
          </cell>
          <cell r="O107">
            <v>335.69673871617243</v>
          </cell>
          <cell r="P107">
            <v>335.69673871617243</v>
          </cell>
        </row>
        <row r="108">
          <cell r="C108" t="str">
            <v>Actual Rate / Occ. SM (Annual)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C109" t="str">
            <v>Net Yield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2">
          <cell r="C112" t="str">
            <v>Expenses</v>
          </cell>
          <cell r="D112" t="str">
            <v>Baseline</v>
          </cell>
          <cell r="E112">
            <v>13</v>
          </cell>
          <cell r="F112">
            <v>14</v>
          </cell>
          <cell r="G112">
            <v>15</v>
          </cell>
          <cell r="H112">
            <v>16</v>
          </cell>
          <cell r="I112">
            <v>17</v>
          </cell>
          <cell r="J112">
            <v>18</v>
          </cell>
          <cell r="K112">
            <v>19</v>
          </cell>
          <cell r="L112">
            <v>20</v>
          </cell>
          <cell r="M112">
            <v>21</v>
          </cell>
          <cell r="N112">
            <v>22</v>
          </cell>
          <cell r="O112">
            <v>23</v>
          </cell>
          <cell r="P112">
            <v>24</v>
          </cell>
        </row>
        <row r="113">
          <cell r="C113" t="str">
            <v>Advertising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3783.333333333333</v>
          </cell>
          <cell r="O113">
            <v>3783.333333333333</v>
          </cell>
          <cell r="P113">
            <v>3783.333333333333</v>
          </cell>
        </row>
        <row r="114">
          <cell r="C114" t="str">
            <v>Bad Debt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C115" t="str">
            <v>Banking Fees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81.600000000000009</v>
          </cell>
          <cell r="O115">
            <v>81.600000000000009</v>
          </cell>
          <cell r="P115">
            <v>81.600000000000009</v>
          </cell>
        </row>
        <row r="116">
          <cell r="C116" t="str">
            <v>Electricity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17">
          <cell r="C117" t="str">
            <v xml:space="preserve">Employee Wages 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1666.6666666666667</v>
          </cell>
          <cell r="O117">
            <v>1666.6666666666667</v>
          </cell>
          <cell r="P117">
            <v>1666.6666666666667</v>
          </cell>
        </row>
        <row r="118">
          <cell r="C118" t="str">
            <v>Information Techhnology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C119" t="str">
            <v>Insurance</v>
          </cell>
          <cell r="D119">
            <v>416.66666666666669</v>
          </cell>
          <cell r="E119">
            <v>416.66666666666669</v>
          </cell>
          <cell r="F119">
            <v>416.66666666666669</v>
          </cell>
          <cell r="G119">
            <v>416.66666666666669</v>
          </cell>
          <cell r="H119">
            <v>416.66666666666669</v>
          </cell>
          <cell r="I119">
            <v>416.66666666666669</v>
          </cell>
          <cell r="J119">
            <v>416.66666666666669</v>
          </cell>
          <cell r="K119">
            <v>416.66666666666669</v>
          </cell>
          <cell r="L119">
            <v>416.66666666666669</v>
          </cell>
          <cell r="M119">
            <v>416.66666666666669</v>
          </cell>
          <cell r="N119">
            <v>416.66666666666669</v>
          </cell>
          <cell r="O119">
            <v>416.66666666666669</v>
          </cell>
          <cell r="P119">
            <v>416.66666666666669</v>
          </cell>
        </row>
        <row r="120">
          <cell r="C120" t="str">
            <v>Management Fee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C121" t="str">
            <v>Merchandise (COGS)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C122" t="str">
            <v>Motor Vehicle Expense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C123" t="str">
            <v>Postage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C124" t="str">
            <v>Printing and Stationary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C125" t="str">
            <v>Professional Membership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C126" t="str">
            <v>Rates - Council &amp; Water</v>
          </cell>
          <cell r="D126">
            <v>4737.166666666667</v>
          </cell>
          <cell r="E126">
            <v>4855.5958333333328</v>
          </cell>
          <cell r="F126">
            <v>4855.5958333333328</v>
          </cell>
          <cell r="G126">
            <v>4855.5958333333328</v>
          </cell>
          <cell r="H126">
            <v>4855.5958333333328</v>
          </cell>
          <cell r="I126">
            <v>4855.5958333333328</v>
          </cell>
          <cell r="J126">
            <v>4855.5958333333328</v>
          </cell>
          <cell r="K126">
            <v>4855.5958333333328</v>
          </cell>
          <cell r="L126">
            <v>4855.5958333333328</v>
          </cell>
          <cell r="M126">
            <v>4855.5958333333328</v>
          </cell>
          <cell r="N126">
            <v>4855.5958333333328</v>
          </cell>
          <cell r="O126">
            <v>4855.5958333333328</v>
          </cell>
          <cell r="P126">
            <v>4855.5958333333328</v>
          </cell>
        </row>
        <row r="127">
          <cell r="C127" t="str">
            <v>Repairs and Maintenance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8">
          <cell r="C128" t="str">
            <v>Security, Health &amp; Safety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C129" t="str">
            <v>Telephone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C130" t="str">
            <v>Fire Services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1">
          <cell r="C131" t="str">
            <v>Land Tax</v>
          </cell>
          <cell r="D131">
            <v>7684.34</v>
          </cell>
          <cell r="E131">
            <v>7838.0268000000005</v>
          </cell>
          <cell r="F131">
            <v>7838.0268000000005</v>
          </cell>
          <cell r="G131">
            <v>7838.0268000000005</v>
          </cell>
          <cell r="H131">
            <v>7838.0268000000005</v>
          </cell>
          <cell r="I131">
            <v>7838.0268000000005</v>
          </cell>
          <cell r="J131">
            <v>7838.0268000000005</v>
          </cell>
          <cell r="K131">
            <v>7838.0268000000005</v>
          </cell>
          <cell r="L131">
            <v>7838.0268000000005</v>
          </cell>
          <cell r="M131">
            <v>7838.0268000000005</v>
          </cell>
          <cell r="N131">
            <v>7838.0268000000005</v>
          </cell>
          <cell r="O131">
            <v>7838.0268000000005</v>
          </cell>
          <cell r="P131">
            <v>7838.0268000000005</v>
          </cell>
        </row>
        <row r="132">
          <cell r="C132" t="str">
            <v>Professional Services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C133" t="str">
            <v>Misc. Expense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C134" t="str">
            <v>Misc. Expense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C135" t="str">
            <v>Total Expenses</v>
          </cell>
          <cell r="D135">
            <v>12838.173333333334</v>
          </cell>
          <cell r="E135">
            <v>13110.2893</v>
          </cell>
          <cell r="F135">
            <v>13110.2893</v>
          </cell>
          <cell r="G135">
            <v>13110.2893</v>
          </cell>
          <cell r="H135">
            <v>13110.2893</v>
          </cell>
          <cell r="I135">
            <v>13110.2893</v>
          </cell>
          <cell r="J135">
            <v>13110.2893</v>
          </cell>
          <cell r="K135">
            <v>13110.2893</v>
          </cell>
          <cell r="L135">
            <v>13110.2893</v>
          </cell>
          <cell r="M135">
            <v>13110.2893</v>
          </cell>
          <cell r="N135">
            <v>18641.889299999999</v>
          </cell>
          <cell r="O135">
            <v>18641.889299999999</v>
          </cell>
          <cell r="P135">
            <v>18641.889299999999</v>
          </cell>
        </row>
        <row r="136">
          <cell r="C136" t="str">
            <v>Expense Ratio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C138" t="str">
            <v>Net Operating Income</v>
          </cell>
          <cell r="D138">
            <v>-12838.173333333334</v>
          </cell>
          <cell r="E138">
            <v>-13110.2893</v>
          </cell>
          <cell r="F138">
            <v>-13110.2893</v>
          </cell>
          <cell r="G138">
            <v>-13110.2893</v>
          </cell>
          <cell r="H138">
            <v>-13110.2893</v>
          </cell>
          <cell r="I138">
            <v>-13110.2893</v>
          </cell>
          <cell r="J138">
            <v>-13110.2893</v>
          </cell>
          <cell r="K138">
            <v>-13110.2893</v>
          </cell>
          <cell r="L138">
            <v>-13110.2893</v>
          </cell>
          <cell r="M138">
            <v>-13110.2893</v>
          </cell>
          <cell r="N138">
            <v>-18641.889299999999</v>
          </cell>
          <cell r="O138">
            <v>-18641.889299999999</v>
          </cell>
          <cell r="P138">
            <v>-18641.889299999999</v>
          </cell>
        </row>
        <row r="144">
          <cell r="C144" t="str">
            <v>Year 3 Budget - Monthly</v>
          </cell>
        </row>
        <row r="145">
          <cell r="C145" t="str">
            <v>Units:</v>
          </cell>
          <cell r="D145">
            <v>875</v>
          </cell>
        </row>
        <row r="146">
          <cell r="D146" t="str">
            <v>Turnover:</v>
          </cell>
          <cell r="E146">
            <v>0.05</v>
          </cell>
          <cell r="F146">
            <v>0.05</v>
          </cell>
          <cell r="G146">
            <v>0.05</v>
          </cell>
          <cell r="H146">
            <v>0.05</v>
          </cell>
          <cell r="I146">
            <v>0.05</v>
          </cell>
          <cell r="J146">
            <v>0.05</v>
          </cell>
          <cell r="K146">
            <v>0.05</v>
          </cell>
          <cell r="L146">
            <v>0.05</v>
          </cell>
          <cell r="M146">
            <v>0.05</v>
          </cell>
          <cell r="N146">
            <v>0.05</v>
          </cell>
          <cell r="O146">
            <v>0.05</v>
          </cell>
          <cell r="P146">
            <v>0.05</v>
          </cell>
        </row>
        <row r="147">
          <cell r="C147" t="str">
            <v>Move-Ins/Move Outs (Excludes RV)</v>
          </cell>
          <cell r="E147">
            <v>25</v>
          </cell>
          <cell r="F147">
            <v>26</v>
          </cell>
          <cell r="G147">
            <v>27</v>
          </cell>
          <cell r="H147">
            <v>28</v>
          </cell>
          <cell r="I147">
            <v>29</v>
          </cell>
          <cell r="J147">
            <v>30</v>
          </cell>
          <cell r="K147">
            <v>31</v>
          </cell>
          <cell r="L147">
            <v>32</v>
          </cell>
          <cell r="M147">
            <v>33</v>
          </cell>
          <cell r="N147">
            <v>34</v>
          </cell>
          <cell r="O147">
            <v>35</v>
          </cell>
          <cell r="P147">
            <v>36</v>
          </cell>
        </row>
        <row r="148">
          <cell r="C148" t="str">
            <v>Beginning Occupied - Storage Units</v>
          </cell>
          <cell r="E148">
            <v>0</v>
          </cell>
          <cell r="F148">
            <v>14.583333333333417</v>
          </cell>
          <cell r="G148">
            <v>29.166666666666611</v>
          </cell>
          <cell r="H148">
            <v>43.750000000000028</v>
          </cell>
          <cell r="I148">
            <v>58.333333333333336</v>
          </cell>
          <cell r="J148">
            <v>72.916666666666742</v>
          </cell>
          <cell r="K148">
            <v>87.499999999999943</v>
          </cell>
          <cell r="L148">
            <v>102.08333333333336</v>
          </cell>
          <cell r="M148">
            <v>116.66666666666667</v>
          </cell>
          <cell r="N148">
            <v>131.24999999999997</v>
          </cell>
          <cell r="O148">
            <v>145.83333333333329</v>
          </cell>
          <cell r="P148">
            <v>160.41666666666671</v>
          </cell>
        </row>
        <row r="149">
          <cell r="C149" t="str">
            <v>Move-Ins</v>
          </cell>
          <cell r="E149">
            <v>14.583333333333417</v>
          </cell>
          <cell r="F149">
            <v>15.312499999999865</v>
          </cell>
          <cell r="G149">
            <v>16.041666666666746</v>
          </cell>
          <cell r="H149">
            <v>16.770833333333307</v>
          </cell>
          <cell r="I149">
            <v>17.500000000000078</v>
          </cell>
          <cell r="J149">
            <v>18.229166666666544</v>
          </cell>
          <cell r="K149">
            <v>18.958333333333414</v>
          </cell>
          <cell r="L149">
            <v>19.687499999999986</v>
          </cell>
          <cell r="M149">
            <v>20.416666666666643</v>
          </cell>
          <cell r="N149">
            <v>21.145833333333314</v>
          </cell>
          <cell r="O149">
            <v>21.875000000000085</v>
          </cell>
          <cell r="P149">
            <v>22.604166666666629</v>
          </cell>
        </row>
        <row r="150">
          <cell r="C150" t="str">
            <v>Move-Outs</v>
          </cell>
          <cell r="E150">
            <v>0</v>
          </cell>
          <cell r="F150">
            <v>-0.72916666666667096</v>
          </cell>
          <cell r="G150">
            <v>-1.4583333333333306</v>
          </cell>
          <cell r="H150">
            <v>-2.1875000000000013</v>
          </cell>
          <cell r="I150">
            <v>-2.916666666666667</v>
          </cell>
          <cell r="J150">
            <v>-3.6458333333333375</v>
          </cell>
          <cell r="K150">
            <v>-4.3749999999999973</v>
          </cell>
          <cell r="L150">
            <v>-5.1041666666666679</v>
          </cell>
          <cell r="M150">
            <v>-5.8333333333333339</v>
          </cell>
          <cell r="N150">
            <v>-6.5624999999999991</v>
          </cell>
          <cell r="O150">
            <v>-7.2916666666666643</v>
          </cell>
          <cell r="P150">
            <v>-8.0208333333333357</v>
          </cell>
        </row>
        <row r="151">
          <cell r="C151" t="str">
            <v>Net Move-Ins // Move-Outs</v>
          </cell>
          <cell r="E151">
            <v>14.583333333333417</v>
          </cell>
          <cell r="F151">
            <v>14.583333333333194</v>
          </cell>
          <cell r="G151">
            <v>14.583333333333416</v>
          </cell>
          <cell r="H151">
            <v>14.583333333333306</v>
          </cell>
          <cell r="I151">
            <v>14.58333333333341</v>
          </cell>
          <cell r="J151">
            <v>14.583333333333206</v>
          </cell>
          <cell r="K151">
            <v>14.583333333333417</v>
          </cell>
          <cell r="L151">
            <v>14.583333333333318</v>
          </cell>
          <cell r="M151">
            <v>14.583333333333309</v>
          </cell>
          <cell r="N151">
            <v>14.583333333333314</v>
          </cell>
          <cell r="O151">
            <v>14.583333333333421</v>
          </cell>
          <cell r="P151">
            <v>14.583333333333293</v>
          </cell>
        </row>
        <row r="152">
          <cell r="C152" t="str">
            <v>Ending Occupied - Storage Units</v>
          </cell>
          <cell r="E152">
            <v>14.583333333333417</v>
          </cell>
          <cell r="F152">
            <v>29.166666666666611</v>
          </cell>
          <cell r="G152">
            <v>43.750000000000028</v>
          </cell>
          <cell r="H152">
            <v>58.333333333333336</v>
          </cell>
          <cell r="I152">
            <v>72.916666666666742</v>
          </cell>
          <cell r="J152">
            <v>87.499999999999943</v>
          </cell>
          <cell r="K152">
            <v>102.08333333333336</v>
          </cell>
          <cell r="L152">
            <v>116.66666666666667</v>
          </cell>
          <cell r="M152">
            <v>131.24999999999997</v>
          </cell>
          <cell r="N152">
            <v>145.83333333333329</v>
          </cell>
          <cell r="O152">
            <v>160.41666666666671</v>
          </cell>
          <cell r="P152">
            <v>175</v>
          </cell>
        </row>
        <row r="154">
          <cell r="C154" t="str">
            <v>Physical Occ:</v>
          </cell>
          <cell r="D154">
            <v>0</v>
          </cell>
          <cell r="E154">
            <v>1.6666666666666764E-2</v>
          </cell>
          <cell r="F154">
            <v>3.333333333333327E-2</v>
          </cell>
          <cell r="G154">
            <v>5.0000000000000031E-2</v>
          </cell>
          <cell r="H154">
            <v>6.6666666666666666E-2</v>
          </cell>
          <cell r="I154">
            <v>8.3333333333333426E-2</v>
          </cell>
          <cell r="J154">
            <v>9.9999999999999936E-2</v>
          </cell>
          <cell r="K154">
            <v>0.1166666666666667</v>
          </cell>
          <cell r="L154">
            <v>0.13333333333333333</v>
          </cell>
          <cell r="M154">
            <v>0.14999999999999997</v>
          </cell>
          <cell r="N154">
            <v>0.1666666666666666</v>
          </cell>
          <cell r="O154">
            <v>0.18333333333333338</v>
          </cell>
          <cell r="P154">
            <v>0.2</v>
          </cell>
        </row>
        <row r="155">
          <cell r="C155" t="str">
            <v>Economic Occ:</v>
          </cell>
          <cell r="D155">
            <v>0</v>
          </cell>
          <cell r="E155">
            <v>0</v>
          </cell>
          <cell r="F155">
            <v>1.3458333333333412E-2</v>
          </cell>
          <cell r="G155">
            <v>2.691666666666662E-2</v>
          </cell>
          <cell r="H155">
            <v>4.0375000000000022E-2</v>
          </cell>
          <cell r="I155">
            <v>5.3833333333333344E-2</v>
          </cell>
          <cell r="J155">
            <v>6.7291666666666722E-2</v>
          </cell>
          <cell r="K155">
            <v>8.0749999999999947E-2</v>
          </cell>
          <cell r="L155">
            <v>9.4208333333333338E-2</v>
          </cell>
          <cell r="M155">
            <v>0.10766666666666667</v>
          </cell>
          <cell r="N155">
            <v>0.12112499999999997</v>
          </cell>
          <cell r="O155">
            <v>0.13458333333333328</v>
          </cell>
          <cell r="P155">
            <v>0.14804166666666671</v>
          </cell>
        </row>
        <row r="156">
          <cell r="C156" t="str">
            <v>Area Occ:</v>
          </cell>
          <cell r="D156">
            <v>0</v>
          </cell>
          <cell r="E156">
            <v>129.80833333333408</v>
          </cell>
          <cell r="F156">
            <v>259.61666666666616</v>
          </cell>
          <cell r="G156">
            <v>389.42500000000024</v>
          </cell>
          <cell r="H156">
            <v>519.23333333333335</v>
          </cell>
          <cell r="I156">
            <v>649.04166666666742</v>
          </cell>
          <cell r="J156">
            <v>778.84999999999945</v>
          </cell>
          <cell r="K156">
            <v>908.65833333333353</v>
          </cell>
          <cell r="L156">
            <v>1038.4666666666667</v>
          </cell>
          <cell r="M156">
            <v>1168.2749999999996</v>
          </cell>
          <cell r="N156">
            <v>1298.0833333333328</v>
          </cell>
          <cell r="O156">
            <v>1427.8916666666671</v>
          </cell>
          <cell r="P156">
            <v>1557.7</v>
          </cell>
        </row>
        <row r="157">
          <cell r="C157" t="str">
            <v>Revenue</v>
          </cell>
          <cell r="D157" t="str">
            <v>Baseline</v>
          </cell>
          <cell r="E157">
            <v>25</v>
          </cell>
          <cell r="F157">
            <v>26</v>
          </cell>
          <cell r="G157">
            <v>27</v>
          </cell>
          <cell r="H157">
            <v>28</v>
          </cell>
          <cell r="I157">
            <v>29</v>
          </cell>
          <cell r="J157">
            <v>30</v>
          </cell>
          <cell r="K157">
            <v>31</v>
          </cell>
          <cell r="L157">
            <v>32</v>
          </cell>
          <cell r="M157">
            <v>33</v>
          </cell>
          <cell r="N157">
            <v>34</v>
          </cell>
          <cell r="O157">
            <v>35</v>
          </cell>
          <cell r="P157">
            <v>36</v>
          </cell>
        </row>
        <row r="158">
          <cell r="B158" t="str">
            <v>Asking Rent</v>
          </cell>
          <cell r="C158" t="str">
            <v>Gross Potential Rent</v>
          </cell>
          <cell r="D158">
            <v>217881.17079090909</v>
          </cell>
          <cell r="E158">
            <v>224417.60591463637</v>
          </cell>
          <cell r="F158">
            <v>224417.60591463637</v>
          </cell>
          <cell r="G158">
            <v>224417.60591463637</v>
          </cell>
          <cell r="H158">
            <v>224417.60591463637</v>
          </cell>
          <cell r="I158">
            <v>224417.60591463637</v>
          </cell>
          <cell r="J158">
            <v>224417.60591463637</v>
          </cell>
          <cell r="K158">
            <v>224417.60591463637</v>
          </cell>
          <cell r="L158">
            <v>224417.60591463637</v>
          </cell>
          <cell r="M158">
            <v>224417.60591463637</v>
          </cell>
          <cell r="N158">
            <v>224417.60591463637</v>
          </cell>
          <cell r="O158">
            <v>224417.60591463637</v>
          </cell>
          <cell r="P158">
            <v>224417.60591463637</v>
          </cell>
        </row>
        <row r="159">
          <cell r="C159" t="str">
            <v>Vacancy</v>
          </cell>
          <cell r="D159">
            <v>-217881.17079090909</v>
          </cell>
          <cell r="E159">
            <v>-220677.31248272574</v>
          </cell>
          <cell r="F159">
            <v>-216937.01905081517</v>
          </cell>
          <cell r="G159">
            <v>-213196.72561890454</v>
          </cell>
          <cell r="H159">
            <v>-209456.43218699394</v>
          </cell>
          <cell r="I159">
            <v>-205716.13875508332</v>
          </cell>
          <cell r="J159">
            <v>-201975.84532317275</v>
          </cell>
          <cell r="K159">
            <v>-198235.55189126212</v>
          </cell>
          <cell r="L159">
            <v>-194495.25845935152</v>
          </cell>
          <cell r="M159">
            <v>-190754.96502744092</v>
          </cell>
          <cell r="N159">
            <v>-187014.67159553032</v>
          </cell>
          <cell r="O159">
            <v>-183274.37816361969</v>
          </cell>
          <cell r="P159">
            <v>-179534.0847317091</v>
          </cell>
        </row>
        <row r="160">
          <cell r="B160" t="str">
            <v>Gross Schedule Rent</v>
          </cell>
          <cell r="C160" t="str">
            <v>Gross Rental Income</v>
          </cell>
          <cell r="D160">
            <v>0</v>
          </cell>
          <cell r="E160">
            <v>3740.293431910628</v>
          </cell>
          <cell r="F160">
            <v>7480.5868638211978</v>
          </cell>
          <cell r="G160">
            <v>11220.880295731826</v>
          </cell>
          <cell r="H160">
            <v>14961.173727642425</v>
          </cell>
          <cell r="I160">
            <v>18701.467159553053</v>
          </cell>
          <cell r="J160">
            <v>22441.760591463622</v>
          </cell>
          <cell r="K160">
            <v>26182.05402337425</v>
          </cell>
          <cell r="L160">
            <v>29922.347455284849</v>
          </cell>
          <cell r="M160">
            <v>33662.640887195448</v>
          </cell>
          <cell r="N160">
            <v>37402.934319106047</v>
          </cell>
          <cell r="O160">
            <v>41143.227751016675</v>
          </cell>
          <cell r="P160">
            <v>44883.521182927274</v>
          </cell>
        </row>
        <row r="161">
          <cell r="C161" t="str">
            <v>Discount (Recurring)</v>
          </cell>
          <cell r="D161">
            <v>0</v>
          </cell>
          <cell r="E161">
            <v>-561.04401478659418</v>
          </cell>
          <cell r="F161">
            <v>-1122.0880295731797</v>
          </cell>
          <cell r="G161">
            <v>-1683.1320443597738</v>
          </cell>
          <cell r="H161">
            <v>-2244.1760591463635</v>
          </cell>
          <cell r="I161">
            <v>-2805.2200739329578</v>
          </cell>
          <cell r="J161">
            <v>-3366.2640887195435</v>
          </cell>
          <cell r="K161">
            <v>-3927.3081035061373</v>
          </cell>
          <cell r="L161">
            <v>-4488.352118292727</v>
          </cell>
          <cell r="M161">
            <v>-5049.3961330793172</v>
          </cell>
          <cell r="N161">
            <v>-5610.4401478659065</v>
          </cell>
          <cell r="O161">
            <v>-6171.4841626525013</v>
          </cell>
          <cell r="P161">
            <v>-6732.5281774390905</v>
          </cell>
        </row>
        <row r="162">
          <cell r="B162" t="str">
            <v>Projected Rent</v>
          </cell>
          <cell r="C162" t="str">
            <v>Rental Income</v>
          </cell>
          <cell r="D162">
            <v>0</v>
          </cell>
          <cell r="E162">
            <v>3179.2494171240337</v>
          </cell>
          <cell r="F162">
            <v>6358.4988342480183</v>
          </cell>
          <cell r="G162">
            <v>9537.7482513720515</v>
          </cell>
          <cell r="H162">
            <v>12716.99766849606</v>
          </cell>
          <cell r="I162">
            <v>15896.247085620094</v>
          </cell>
          <cell r="J162">
            <v>19075.496502744078</v>
          </cell>
          <cell r="K162">
            <v>22254.745919868114</v>
          </cell>
          <cell r="L162">
            <v>25433.99533699212</v>
          </cell>
          <cell r="M162">
            <v>28613.244754116131</v>
          </cell>
          <cell r="N162">
            <v>31792.494171240141</v>
          </cell>
          <cell r="O162">
            <v>34971.743588364174</v>
          </cell>
          <cell r="P162">
            <v>38150.993005488184</v>
          </cell>
        </row>
        <row r="163">
          <cell r="B163">
            <v>3</v>
          </cell>
          <cell r="C163" t="str">
            <v>Concession (one time free month)</v>
          </cell>
          <cell r="D163">
            <v>0</v>
          </cell>
          <cell r="E163">
            <v>-3179.2494171240337</v>
          </cell>
          <cell r="F163">
            <v>-3338.211887980186</v>
          </cell>
          <cell r="G163">
            <v>-3497.1743588364338</v>
          </cell>
          <cell r="H163">
            <v>-3656.1368296926116</v>
          </cell>
          <cell r="I163">
            <v>-3815.0993005488349</v>
          </cell>
          <cell r="J163">
            <v>-3974.0617714049918</v>
          </cell>
          <cell r="K163">
            <v>-4133.0242422612373</v>
          </cell>
          <cell r="L163">
            <v>-4291.9867131174169</v>
          </cell>
          <cell r="M163">
            <v>-4450.9491839736156</v>
          </cell>
          <cell r="N163">
            <v>-4609.911654829818</v>
          </cell>
          <cell r="O163">
            <v>-4768.8741256860403</v>
          </cell>
          <cell r="P163">
            <v>-4927.8365965422154</v>
          </cell>
        </row>
        <row r="164">
          <cell r="C164" t="str">
            <v>Net Rental Income</v>
          </cell>
          <cell r="D164">
            <v>0</v>
          </cell>
          <cell r="E164">
            <v>0</v>
          </cell>
          <cell r="F164">
            <v>3020.2869462678323</v>
          </cell>
          <cell r="G164">
            <v>6040.5738925356181</v>
          </cell>
          <cell r="H164">
            <v>9060.8608388034481</v>
          </cell>
          <cell r="I164">
            <v>12081.14778507126</v>
          </cell>
          <cell r="J164">
            <v>15101.434731339086</v>
          </cell>
          <cell r="K164">
            <v>18121.721677606874</v>
          </cell>
          <cell r="L164">
            <v>21142.008623874703</v>
          </cell>
          <cell r="M164">
            <v>24162.295570142516</v>
          </cell>
          <cell r="N164">
            <v>27182.582516410323</v>
          </cell>
          <cell r="O164">
            <v>30202.869462678133</v>
          </cell>
          <cell r="P164">
            <v>33223.156408945972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</row>
        <row r="166">
          <cell r="C166" t="str">
            <v>Admin &amp; Late Fees (% of Net Rental Inc.)</v>
          </cell>
          <cell r="D166">
            <v>0</v>
          </cell>
          <cell r="E166">
            <v>0</v>
          </cell>
          <cell r="F166">
            <v>9.0608608388034977</v>
          </cell>
          <cell r="G166">
            <v>18.121721677606853</v>
          </cell>
          <cell r="H166">
            <v>27.182582516410346</v>
          </cell>
          <cell r="I166">
            <v>36.243443355213778</v>
          </cell>
          <cell r="J166">
            <v>45.304304194017263</v>
          </cell>
          <cell r="K166">
            <v>54.365165032820627</v>
          </cell>
          <cell r="L166">
            <v>63.426025871624113</v>
          </cell>
          <cell r="M166">
            <v>72.486886710427555</v>
          </cell>
          <cell r="N166">
            <v>81.547747549230976</v>
          </cell>
          <cell r="O166">
            <v>90.608608388034398</v>
          </cell>
          <cell r="P166">
            <v>99.669469226837919</v>
          </cell>
        </row>
        <row r="167">
          <cell r="C167" t="str">
            <v>Merchandise Sales (% of Net Rental Inc.)</v>
          </cell>
          <cell r="D167">
            <v>0</v>
          </cell>
          <cell r="E167">
            <v>0</v>
          </cell>
          <cell r="F167">
            <v>60.405738925356644</v>
          </cell>
          <cell r="G167">
            <v>120.81147785071236</v>
          </cell>
          <cell r="H167">
            <v>181.21721677606897</v>
          </cell>
          <cell r="I167">
            <v>241.62295570142521</v>
          </cell>
          <cell r="J167">
            <v>302.02869462678171</v>
          </cell>
          <cell r="K167">
            <v>362.43443355213748</v>
          </cell>
          <cell r="L167">
            <v>422.84017247749404</v>
          </cell>
          <cell r="M167">
            <v>483.24591140285031</v>
          </cell>
          <cell r="N167">
            <v>543.65165032820641</v>
          </cell>
          <cell r="O167">
            <v>604.05738925356263</v>
          </cell>
          <cell r="P167">
            <v>664.46312817891942</v>
          </cell>
        </row>
        <row r="168">
          <cell r="C168" t="str">
            <v>Tenant Insurance</v>
          </cell>
          <cell r="D168">
            <v>0</v>
          </cell>
          <cell r="E168">
            <v>7.291666666666667</v>
          </cell>
          <cell r="F168">
            <v>14.583333333333334</v>
          </cell>
          <cell r="G168">
            <v>21.875</v>
          </cell>
          <cell r="H168">
            <v>29.166666666666668</v>
          </cell>
          <cell r="I168">
            <v>36.458333333333329</v>
          </cell>
          <cell r="J168">
            <v>43.749999999999993</v>
          </cell>
          <cell r="K168">
            <v>51.041666666666664</v>
          </cell>
          <cell r="L168">
            <v>58.333333333333336</v>
          </cell>
          <cell r="M168">
            <v>65.625</v>
          </cell>
          <cell r="N168">
            <v>72.916666666666657</v>
          </cell>
          <cell r="O168">
            <v>80.208333333333329</v>
          </cell>
          <cell r="P168">
            <v>87.499999999999986</v>
          </cell>
        </row>
        <row r="169">
          <cell r="C169" t="str">
            <v>Truck Revenue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C170" t="str">
            <v>Office Lease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C171" t="str">
            <v>Cell Tower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C172" t="str">
            <v>Misc I (% Net Rental Inc.)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C173" t="str">
            <v>Misc II (% Net Rental Inc.)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C174" t="str">
            <v>H&amp;D Cars Lease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</row>
        <row r="175">
          <cell r="C175" t="str">
            <v>Lendkey Lease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C176" t="str">
            <v>Misc. Revenue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</row>
        <row r="177">
          <cell r="C177" t="str">
            <v>Total Revenue</v>
          </cell>
          <cell r="D177">
            <v>0</v>
          </cell>
          <cell r="E177">
            <v>7.291666666666667</v>
          </cell>
          <cell r="F177">
            <v>3104.3368793653258</v>
          </cell>
          <cell r="G177">
            <v>6201.3820920639373</v>
          </cell>
          <cell r="H177">
            <v>9298.4273047625938</v>
          </cell>
          <cell r="I177">
            <v>12395.472517461232</v>
          </cell>
          <cell r="J177">
            <v>15492.517730159885</v>
          </cell>
          <cell r="K177">
            <v>18589.562942858502</v>
          </cell>
          <cell r="L177">
            <v>21686.608155557155</v>
          </cell>
          <cell r="M177">
            <v>24783.653368255793</v>
          </cell>
          <cell r="N177">
            <v>27880.698580954428</v>
          </cell>
          <cell r="O177">
            <v>30977.743793653059</v>
          </cell>
          <cell r="P177">
            <v>34074.789006351726</v>
          </cell>
        </row>
        <row r="178">
          <cell r="C178" t="str">
            <v>Asking Rate/NRSM (Annual)</v>
          </cell>
          <cell r="D178">
            <v>335.69673871617243</v>
          </cell>
          <cell r="E178">
            <v>345.76764087765764</v>
          </cell>
          <cell r="F178">
            <v>345.76764087765764</v>
          </cell>
          <cell r="G178">
            <v>345.76764087765764</v>
          </cell>
          <cell r="H178">
            <v>345.76764087765764</v>
          </cell>
          <cell r="I178">
            <v>345.76764087765764</v>
          </cell>
          <cell r="J178">
            <v>345.76764087765764</v>
          </cell>
          <cell r="K178">
            <v>345.76764087765764</v>
          </cell>
          <cell r="L178">
            <v>345.76764087765764</v>
          </cell>
          <cell r="M178">
            <v>345.76764087765764</v>
          </cell>
          <cell r="N178">
            <v>345.76764087765764</v>
          </cell>
          <cell r="O178">
            <v>345.76764087765764</v>
          </cell>
          <cell r="P178">
            <v>345.76764087765764</v>
          </cell>
        </row>
        <row r="179">
          <cell r="C179" t="str">
            <v>Actual Rate / Occ. SM (Annual)</v>
          </cell>
          <cell r="D179">
            <v>0</v>
          </cell>
          <cell r="E179">
            <v>293.90249474600898</v>
          </cell>
          <cell r="F179">
            <v>293.90249474600898</v>
          </cell>
          <cell r="G179">
            <v>293.90249474600898</v>
          </cell>
          <cell r="H179">
            <v>293.90249474600898</v>
          </cell>
          <cell r="I179">
            <v>293.90249474600898</v>
          </cell>
          <cell r="J179">
            <v>293.90249474600898</v>
          </cell>
          <cell r="K179">
            <v>293.90249474600898</v>
          </cell>
          <cell r="L179">
            <v>293.90249474600898</v>
          </cell>
          <cell r="M179">
            <v>293.90249474600898</v>
          </cell>
          <cell r="N179">
            <v>293.90249474600898</v>
          </cell>
          <cell r="O179">
            <v>293.90249474600893</v>
          </cell>
          <cell r="P179">
            <v>293.90249474600898</v>
          </cell>
        </row>
        <row r="180">
          <cell r="C180" t="str">
            <v>Net Yield</v>
          </cell>
          <cell r="D180">
            <v>0</v>
          </cell>
          <cell r="E180">
            <v>0</v>
          </cell>
          <cell r="F180">
            <v>139.60368500435538</v>
          </cell>
          <cell r="G180">
            <v>186.13824667247189</v>
          </cell>
          <cell r="H180">
            <v>209.40552750653148</v>
          </cell>
          <cell r="I180">
            <v>223.36589600696664</v>
          </cell>
          <cell r="J180">
            <v>232.67280834059085</v>
          </cell>
          <cell r="K180">
            <v>239.32060286460711</v>
          </cell>
          <cell r="L180">
            <v>244.30644875761999</v>
          </cell>
          <cell r="M180">
            <v>248.18432889662989</v>
          </cell>
          <cell r="N180">
            <v>251.28663300783774</v>
          </cell>
          <cell r="O180">
            <v>253.82488182609848</v>
          </cell>
          <cell r="P180">
            <v>255.94008917464959</v>
          </cell>
        </row>
        <row r="183">
          <cell r="C183" t="str">
            <v>Expenses</v>
          </cell>
          <cell r="D183" t="str">
            <v>Baseline</v>
          </cell>
          <cell r="E183">
            <v>25</v>
          </cell>
          <cell r="F183">
            <v>26</v>
          </cell>
          <cell r="G183">
            <v>27</v>
          </cell>
          <cell r="H183">
            <v>28</v>
          </cell>
          <cell r="I183">
            <v>29</v>
          </cell>
          <cell r="J183">
            <v>30</v>
          </cell>
          <cell r="K183">
            <v>31</v>
          </cell>
          <cell r="L183">
            <v>32</v>
          </cell>
          <cell r="M183">
            <v>33</v>
          </cell>
          <cell r="N183">
            <v>34</v>
          </cell>
          <cell r="O183">
            <v>35</v>
          </cell>
          <cell r="P183">
            <v>36</v>
          </cell>
        </row>
        <row r="184">
          <cell r="C184" t="str">
            <v>Advertising</v>
          </cell>
          <cell r="D184">
            <v>3783.333333333333</v>
          </cell>
          <cell r="E184">
            <v>3817</v>
          </cell>
          <cell r="F184">
            <v>3817</v>
          </cell>
          <cell r="G184">
            <v>3817</v>
          </cell>
          <cell r="H184">
            <v>3817</v>
          </cell>
          <cell r="I184">
            <v>3817</v>
          </cell>
          <cell r="J184">
            <v>3817</v>
          </cell>
          <cell r="K184">
            <v>3817</v>
          </cell>
          <cell r="L184">
            <v>3817</v>
          </cell>
          <cell r="M184">
            <v>3817</v>
          </cell>
          <cell r="N184">
            <v>3400.3333333333335</v>
          </cell>
          <cell r="O184">
            <v>3400.3333333333335</v>
          </cell>
          <cell r="P184">
            <v>3400.3333333333335</v>
          </cell>
        </row>
        <row r="185">
          <cell r="C185" t="str">
            <v>Bad Debt</v>
          </cell>
          <cell r="D185">
            <v>0</v>
          </cell>
          <cell r="E185">
            <v>0</v>
          </cell>
          <cell r="F185">
            <v>1.5101434731339161</v>
          </cell>
          <cell r="G185">
            <v>3.020286946267809</v>
          </cell>
          <cell r="H185">
            <v>4.530430419401724</v>
          </cell>
          <cell r="I185">
            <v>6.0405738925356305</v>
          </cell>
          <cell r="J185">
            <v>7.5507173656695432</v>
          </cell>
          <cell r="K185">
            <v>9.0608608388034373</v>
          </cell>
          <cell r="L185">
            <v>10.571004311937351</v>
          </cell>
          <cell r="M185">
            <v>12.081147785071259</v>
          </cell>
          <cell r="N185">
            <v>13.591291258205162</v>
          </cell>
          <cell r="O185">
            <v>15.101434731339067</v>
          </cell>
          <cell r="P185">
            <v>16.611578204472988</v>
          </cell>
        </row>
        <row r="186">
          <cell r="C186" t="str">
            <v>Banking Fees</v>
          </cell>
          <cell r="D186">
            <v>81.600000000000009</v>
          </cell>
          <cell r="E186">
            <v>83.323145833333342</v>
          </cell>
          <cell r="F186">
            <v>122.03621099206659</v>
          </cell>
          <cell r="G186">
            <v>160.74927615079923</v>
          </cell>
          <cell r="H186">
            <v>199.46234130953246</v>
          </cell>
          <cell r="I186">
            <v>238.17540646826541</v>
          </cell>
          <cell r="J186">
            <v>276.88847162699858</v>
          </cell>
          <cell r="K186">
            <v>315.60153678573124</v>
          </cell>
          <cell r="L186">
            <v>354.31460194446447</v>
          </cell>
          <cell r="M186">
            <v>393.02766710319747</v>
          </cell>
          <cell r="N186">
            <v>431.74073226193042</v>
          </cell>
          <cell r="O186">
            <v>470.45379742066331</v>
          </cell>
          <cell r="P186">
            <v>509.16686257939665</v>
          </cell>
        </row>
        <row r="187">
          <cell r="C187" t="str">
            <v>Electricity</v>
          </cell>
          <cell r="D187">
            <v>0</v>
          </cell>
          <cell r="E187">
            <v>1300.5</v>
          </cell>
          <cell r="F187">
            <v>1300.5</v>
          </cell>
          <cell r="G187">
            <v>1300.5</v>
          </cell>
          <cell r="H187">
            <v>1300.5</v>
          </cell>
          <cell r="I187">
            <v>1300.5</v>
          </cell>
          <cell r="J187">
            <v>1300.5</v>
          </cell>
          <cell r="K187">
            <v>1300.5</v>
          </cell>
          <cell r="L187">
            <v>1300.5</v>
          </cell>
          <cell r="M187">
            <v>1300.5</v>
          </cell>
          <cell r="N187">
            <v>1300.5</v>
          </cell>
          <cell r="O187">
            <v>1300.5</v>
          </cell>
          <cell r="P187">
            <v>1300.5</v>
          </cell>
        </row>
        <row r="188">
          <cell r="C188" t="str">
            <v xml:space="preserve">Employee Wages </v>
          </cell>
          <cell r="D188">
            <v>1666.6666666666667</v>
          </cell>
          <cell r="E188">
            <v>9347.4577778399998</v>
          </cell>
          <cell r="F188">
            <v>9347.4577778399998</v>
          </cell>
          <cell r="G188">
            <v>9347.4577778399998</v>
          </cell>
          <cell r="H188">
            <v>9347.4577778399998</v>
          </cell>
          <cell r="I188">
            <v>9347.4577778399998</v>
          </cell>
          <cell r="J188">
            <v>9347.4577778399998</v>
          </cell>
          <cell r="K188">
            <v>9347.4577778399998</v>
          </cell>
          <cell r="L188">
            <v>9347.4577778399998</v>
          </cell>
          <cell r="M188">
            <v>9347.4577778399998</v>
          </cell>
          <cell r="N188">
            <v>9347.4577778399998</v>
          </cell>
          <cell r="O188">
            <v>9347.4577778399998</v>
          </cell>
          <cell r="P188">
            <v>9347.4577778399998</v>
          </cell>
        </row>
        <row r="189">
          <cell r="C189" t="str">
            <v>Information Techhnology</v>
          </cell>
          <cell r="D189">
            <v>0</v>
          </cell>
          <cell r="E189">
            <v>520.20000000000005</v>
          </cell>
          <cell r="F189">
            <v>520.20000000000005</v>
          </cell>
          <cell r="G189">
            <v>520.20000000000005</v>
          </cell>
          <cell r="H189">
            <v>520.20000000000005</v>
          </cell>
          <cell r="I189">
            <v>520.20000000000005</v>
          </cell>
          <cell r="J189">
            <v>520.20000000000005</v>
          </cell>
          <cell r="K189">
            <v>520.20000000000005</v>
          </cell>
          <cell r="L189">
            <v>520.20000000000005</v>
          </cell>
          <cell r="M189">
            <v>520.20000000000005</v>
          </cell>
          <cell r="N189">
            <v>520.20000000000005</v>
          </cell>
          <cell r="O189">
            <v>520.20000000000005</v>
          </cell>
          <cell r="P189">
            <v>520.20000000000005</v>
          </cell>
        </row>
        <row r="190">
          <cell r="C190" t="str">
            <v>Insurance</v>
          </cell>
          <cell r="D190">
            <v>416.66666666666669</v>
          </cell>
          <cell r="E190">
            <v>2300.4380781637501</v>
          </cell>
          <cell r="F190">
            <v>2306.0127595466079</v>
          </cell>
          <cell r="G190">
            <v>2311.5874409294652</v>
          </cell>
          <cell r="H190">
            <v>2317.1621223123229</v>
          </cell>
          <cell r="I190">
            <v>2322.7368036951802</v>
          </cell>
          <cell r="J190">
            <v>2328.311485078038</v>
          </cell>
          <cell r="K190">
            <v>2333.8861664608953</v>
          </cell>
          <cell r="L190">
            <v>2339.4608478437531</v>
          </cell>
          <cell r="M190">
            <v>2345.0355292266104</v>
          </cell>
          <cell r="N190">
            <v>2350.6102106094681</v>
          </cell>
          <cell r="O190">
            <v>2356.1848919923259</v>
          </cell>
          <cell r="P190">
            <v>2361.7595733751832</v>
          </cell>
        </row>
        <row r="191">
          <cell r="C191" t="str">
            <v>Management Fee</v>
          </cell>
          <cell r="D191">
            <v>0</v>
          </cell>
          <cell r="E191">
            <v>2500</v>
          </cell>
          <cell r="F191">
            <v>2500</v>
          </cell>
          <cell r="G191">
            <v>2500</v>
          </cell>
          <cell r="H191">
            <v>2500</v>
          </cell>
          <cell r="I191">
            <v>2500</v>
          </cell>
          <cell r="J191">
            <v>2500</v>
          </cell>
          <cell r="K191">
            <v>2500</v>
          </cell>
          <cell r="L191">
            <v>2500</v>
          </cell>
          <cell r="M191">
            <v>2500</v>
          </cell>
          <cell r="N191">
            <v>2500</v>
          </cell>
          <cell r="O191">
            <v>2500</v>
          </cell>
          <cell r="P191">
            <v>2500</v>
          </cell>
        </row>
        <row r="192">
          <cell r="C192" t="str">
            <v>Merchandise (COGS)</v>
          </cell>
          <cell r="D192">
            <v>0</v>
          </cell>
          <cell r="E192">
            <v>0</v>
          </cell>
          <cell r="F192">
            <v>33.22315640894616</v>
          </cell>
          <cell r="G192">
            <v>66.446312817891808</v>
          </cell>
          <cell r="H192">
            <v>99.669469226837933</v>
          </cell>
          <cell r="I192">
            <v>132.89262563578387</v>
          </cell>
          <cell r="J192">
            <v>166.11578204472997</v>
          </cell>
          <cell r="K192">
            <v>199.33893845367564</v>
          </cell>
          <cell r="L192">
            <v>232.56209486262173</v>
          </cell>
          <cell r="M192">
            <v>265.78525127156769</v>
          </cell>
          <cell r="N192">
            <v>299.00840768051353</v>
          </cell>
          <cell r="O192">
            <v>332.23156408945948</v>
          </cell>
          <cell r="P192">
            <v>365.45472049840572</v>
          </cell>
        </row>
        <row r="193">
          <cell r="C193" t="str">
            <v>Motor Vehicle Expense</v>
          </cell>
          <cell r="D193">
            <v>0</v>
          </cell>
          <cell r="E193">
            <v>431.76600000000002</v>
          </cell>
          <cell r="F193">
            <v>431.76600000000002</v>
          </cell>
          <cell r="G193">
            <v>431.76600000000002</v>
          </cell>
          <cell r="H193">
            <v>431.76600000000002</v>
          </cell>
          <cell r="I193">
            <v>431.76600000000002</v>
          </cell>
          <cell r="J193">
            <v>431.76600000000002</v>
          </cell>
          <cell r="K193">
            <v>431.76600000000002</v>
          </cell>
          <cell r="L193">
            <v>431.76600000000002</v>
          </cell>
          <cell r="M193">
            <v>431.76600000000002</v>
          </cell>
          <cell r="N193">
            <v>431.76600000000002</v>
          </cell>
          <cell r="O193">
            <v>431.76600000000002</v>
          </cell>
          <cell r="P193">
            <v>431.76600000000002</v>
          </cell>
        </row>
        <row r="194">
          <cell r="C194" t="str">
            <v>Postage</v>
          </cell>
          <cell r="D194">
            <v>0</v>
          </cell>
          <cell r="E194">
            <v>18</v>
          </cell>
          <cell r="F194">
            <v>18</v>
          </cell>
          <cell r="G194">
            <v>18</v>
          </cell>
          <cell r="H194">
            <v>18</v>
          </cell>
          <cell r="I194">
            <v>18</v>
          </cell>
          <cell r="J194">
            <v>18</v>
          </cell>
          <cell r="K194">
            <v>18</v>
          </cell>
          <cell r="L194">
            <v>18</v>
          </cell>
          <cell r="M194">
            <v>18</v>
          </cell>
          <cell r="N194">
            <v>18</v>
          </cell>
          <cell r="O194">
            <v>18</v>
          </cell>
          <cell r="P194">
            <v>18</v>
          </cell>
        </row>
        <row r="195">
          <cell r="C195" t="str">
            <v>Printing and Stationary</v>
          </cell>
          <cell r="D195">
            <v>0</v>
          </cell>
          <cell r="E195">
            <v>154.53</v>
          </cell>
          <cell r="F195">
            <v>154.53</v>
          </cell>
          <cell r="G195">
            <v>154.53</v>
          </cell>
          <cell r="H195">
            <v>154.53</v>
          </cell>
          <cell r="I195">
            <v>154.53</v>
          </cell>
          <cell r="J195">
            <v>154.53</v>
          </cell>
          <cell r="K195">
            <v>154.53</v>
          </cell>
          <cell r="L195">
            <v>154.53</v>
          </cell>
          <cell r="M195">
            <v>154.53</v>
          </cell>
          <cell r="N195">
            <v>154.53</v>
          </cell>
          <cell r="O195">
            <v>154.53</v>
          </cell>
          <cell r="P195">
            <v>154.53</v>
          </cell>
        </row>
        <row r="196">
          <cell r="C196" t="str">
            <v>Professional Membership</v>
          </cell>
          <cell r="D196">
            <v>0</v>
          </cell>
          <cell r="E196">
            <v>416.16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C197" t="str">
            <v>Rates - Council &amp; Water</v>
          </cell>
          <cell r="D197">
            <v>4855.5958333333328</v>
          </cell>
          <cell r="E197">
            <v>4976.9857291666658</v>
          </cell>
          <cell r="F197">
            <v>4976.9857291666658</v>
          </cell>
          <cell r="G197">
            <v>4976.9857291666658</v>
          </cell>
          <cell r="H197">
            <v>4976.9857291666658</v>
          </cell>
          <cell r="I197">
            <v>4976.9857291666658</v>
          </cell>
          <cell r="J197">
            <v>4976.9857291666658</v>
          </cell>
          <cell r="K197">
            <v>4976.9857291666658</v>
          </cell>
          <cell r="L197">
            <v>4976.9857291666658</v>
          </cell>
          <cell r="M197">
            <v>4976.9857291666658</v>
          </cell>
          <cell r="N197">
            <v>4976.9857291666658</v>
          </cell>
          <cell r="O197">
            <v>4976.9857291666658</v>
          </cell>
          <cell r="P197">
            <v>4976.9857291666658</v>
          </cell>
        </row>
        <row r="198">
          <cell r="C198" t="str">
            <v>Repairs and Maintenance</v>
          </cell>
          <cell r="D198">
            <v>0</v>
          </cell>
          <cell r="E198">
            <v>1040.4000000000001</v>
          </cell>
          <cell r="F198">
            <v>1040.4000000000001</v>
          </cell>
          <cell r="G198">
            <v>1040.4000000000001</v>
          </cell>
          <cell r="H198">
            <v>1040.4000000000001</v>
          </cell>
          <cell r="I198">
            <v>1040.4000000000001</v>
          </cell>
          <cell r="J198">
            <v>1040.4000000000001</v>
          </cell>
          <cell r="K198">
            <v>1040.4000000000001</v>
          </cell>
          <cell r="L198">
            <v>1040.4000000000001</v>
          </cell>
          <cell r="M198">
            <v>1040.4000000000001</v>
          </cell>
          <cell r="N198">
            <v>1040.4000000000001</v>
          </cell>
          <cell r="O198">
            <v>1040.4000000000001</v>
          </cell>
          <cell r="P198">
            <v>1040.4000000000001</v>
          </cell>
        </row>
        <row r="199">
          <cell r="C199" t="str">
            <v>Security, Health &amp; Safety</v>
          </cell>
          <cell r="D199">
            <v>0</v>
          </cell>
          <cell r="E199">
            <v>312.12</v>
          </cell>
          <cell r="F199">
            <v>312.12</v>
          </cell>
          <cell r="G199">
            <v>312.12</v>
          </cell>
          <cell r="H199">
            <v>312.12</v>
          </cell>
          <cell r="I199">
            <v>312.12</v>
          </cell>
          <cell r="J199">
            <v>312.12</v>
          </cell>
          <cell r="K199">
            <v>312.12</v>
          </cell>
          <cell r="L199">
            <v>312.12</v>
          </cell>
          <cell r="M199">
            <v>312.12</v>
          </cell>
          <cell r="N199">
            <v>312.12</v>
          </cell>
          <cell r="O199">
            <v>312.12</v>
          </cell>
          <cell r="P199">
            <v>312.12</v>
          </cell>
        </row>
        <row r="200">
          <cell r="C200" t="str">
            <v>Telephone</v>
          </cell>
          <cell r="D200">
            <v>0</v>
          </cell>
          <cell r="E200">
            <v>249.696</v>
          </cell>
          <cell r="F200">
            <v>249.696</v>
          </cell>
          <cell r="G200">
            <v>249.696</v>
          </cell>
          <cell r="H200">
            <v>249.696</v>
          </cell>
          <cell r="I200">
            <v>249.696</v>
          </cell>
          <cell r="J200">
            <v>249.696</v>
          </cell>
          <cell r="K200">
            <v>249.696</v>
          </cell>
          <cell r="L200">
            <v>249.696</v>
          </cell>
          <cell r="M200">
            <v>249.696</v>
          </cell>
          <cell r="N200">
            <v>249.696</v>
          </cell>
          <cell r="O200">
            <v>249.696</v>
          </cell>
          <cell r="P200">
            <v>249.696</v>
          </cell>
        </row>
        <row r="201">
          <cell r="C201" t="str">
            <v>Fire Services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C202" t="str">
            <v>Land Tax</v>
          </cell>
          <cell r="D202">
            <v>7838.0268000000005</v>
          </cell>
          <cell r="E202">
            <v>7994.7873360000012</v>
          </cell>
          <cell r="F202">
            <v>7994.7873360000012</v>
          </cell>
          <cell r="G202">
            <v>7994.7873360000012</v>
          </cell>
          <cell r="H202">
            <v>7994.7873360000012</v>
          </cell>
          <cell r="I202">
            <v>7994.7873360000012</v>
          </cell>
          <cell r="J202">
            <v>7994.7873360000012</v>
          </cell>
          <cell r="K202">
            <v>7994.7873360000012</v>
          </cell>
          <cell r="L202">
            <v>7994.7873360000012</v>
          </cell>
          <cell r="M202">
            <v>7994.7873360000012</v>
          </cell>
          <cell r="N202">
            <v>7994.7873360000012</v>
          </cell>
          <cell r="O202">
            <v>7994.7873360000012</v>
          </cell>
          <cell r="P202">
            <v>7994.7873360000012</v>
          </cell>
        </row>
        <row r="203">
          <cell r="C203" t="str">
            <v>Professional Services</v>
          </cell>
          <cell r="D203">
            <v>0</v>
          </cell>
          <cell r="E203">
            <v>450</v>
          </cell>
          <cell r="F203">
            <v>450</v>
          </cell>
          <cell r="G203">
            <v>450</v>
          </cell>
          <cell r="H203">
            <v>450</v>
          </cell>
          <cell r="I203">
            <v>450</v>
          </cell>
          <cell r="J203">
            <v>450</v>
          </cell>
          <cell r="K203">
            <v>450</v>
          </cell>
          <cell r="L203">
            <v>450</v>
          </cell>
          <cell r="M203">
            <v>450</v>
          </cell>
          <cell r="N203">
            <v>450</v>
          </cell>
          <cell r="O203">
            <v>450</v>
          </cell>
          <cell r="P203">
            <v>450</v>
          </cell>
        </row>
        <row r="204">
          <cell r="C204" t="str">
            <v>Misc. Expense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C205" t="str">
            <v>Misc. Expense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C206" t="str">
            <v>Total Expenses</v>
          </cell>
          <cell r="D206">
            <v>18641.889299999999</v>
          </cell>
          <cell r="E206">
            <v>35913.364067003757</v>
          </cell>
          <cell r="F206">
            <v>35576.225113427427</v>
          </cell>
          <cell r="G206">
            <v>35655.246159851085</v>
          </cell>
          <cell r="H206">
            <v>35734.267206274759</v>
          </cell>
          <cell r="I206">
            <v>35813.288252698432</v>
          </cell>
          <cell r="J206">
            <v>35892.309299122106</v>
          </cell>
          <cell r="K206">
            <v>35971.330345545772</v>
          </cell>
          <cell r="L206">
            <v>36050.351391969438</v>
          </cell>
          <cell r="M206">
            <v>36129.372438393111</v>
          </cell>
          <cell r="N206">
            <v>35791.72681815012</v>
          </cell>
          <cell r="O206">
            <v>35870.747864573787</v>
          </cell>
          <cell r="P206">
            <v>35949.76891099746</v>
          </cell>
        </row>
        <row r="207">
          <cell r="C207" t="str">
            <v>Expense Ratio</v>
          </cell>
          <cell r="D207">
            <v>0</v>
          </cell>
          <cell r="E207">
            <v>4925.2613577605152</v>
          </cell>
          <cell r="F207">
            <v>11.460168949415342</v>
          </cell>
          <cell r="G207">
            <v>5.7495644729712732</v>
          </cell>
          <cell r="H207">
            <v>3.8430442089891805</v>
          </cell>
          <cell r="I207">
            <v>2.8892233194215899</v>
          </cell>
          <cell r="J207">
            <v>2.3167512165727042</v>
          </cell>
          <cell r="K207">
            <v>1.9350282981970146</v>
          </cell>
          <cell r="L207">
            <v>1.6623324004095863</v>
          </cell>
          <cell r="M207">
            <v>1.4577904194169176</v>
          </cell>
          <cell r="N207">
            <v>1.2837456964797787</v>
          </cell>
          <cell r="O207">
            <v>1.1579522415678072</v>
          </cell>
          <cell r="P207">
            <v>1.0550254296305761</v>
          </cell>
        </row>
        <row r="209">
          <cell r="C209" t="str">
            <v>Net Operating Income</v>
          </cell>
          <cell r="D209">
            <v>-18641.889299999999</v>
          </cell>
          <cell r="E209">
            <v>-35906.072400337092</v>
          </cell>
          <cell r="F209">
            <v>-32471.888234062102</v>
          </cell>
          <cell r="G209">
            <v>-29453.864067787148</v>
          </cell>
          <cell r="H209">
            <v>-26435.839901512165</v>
          </cell>
          <cell r="I209">
            <v>-23417.8157352372</v>
          </cell>
          <cell r="J209">
            <v>-20399.79156896222</v>
          </cell>
          <cell r="K209">
            <v>-17381.76740268727</v>
          </cell>
          <cell r="L209">
            <v>-14363.743236412283</v>
          </cell>
          <cell r="M209">
            <v>-11345.719070137318</v>
          </cell>
          <cell r="N209">
            <v>-7911.0282371956928</v>
          </cell>
          <cell r="O209">
            <v>-4893.0040709207278</v>
          </cell>
          <cell r="P209">
            <v>-1874.9799046457338</v>
          </cell>
        </row>
        <row r="215">
          <cell r="C215" t="str">
            <v>Year 4 Budget - Monthly</v>
          </cell>
        </row>
        <row r="216">
          <cell r="C216" t="str">
            <v>Units:</v>
          </cell>
          <cell r="D216">
            <v>875</v>
          </cell>
        </row>
        <row r="217">
          <cell r="D217" t="str">
            <v>Turnover:</v>
          </cell>
          <cell r="E217">
            <v>0.05</v>
          </cell>
          <cell r="F217">
            <v>0.05</v>
          </cell>
          <cell r="G217">
            <v>0.05</v>
          </cell>
          <cell r="H217">
            <v>0.05</v>
          </cell>
          <cell r="I217">
            <v>0.05</v>
          </cell>
          <cell r="J217">
            <v>0.05</v>
          </cell>
          <cell r="K217">
            <v>0.05</v>
          </cell>
          <cell r="L217">
            <v>0.05</v>
          </cell>
          <cell r="M217">
            <v>0.05</v>
          </cell>
          <cell r="N217">
            <v>0.05</v>
          </cell>
          <cell r="O217">
            <v>0.05</v>
          </cell>
          <cell r="P217">
            <v>0.05</v>
          </cell>
        </row>
        <row r="218">
          <cell r="C218" t="str">
            <v>Move-Ins/Move Outs (Excludes RV)</v>
          </cell>
          <cell r="E218">
            <v>37</v>
          </cell>
          <cell r="F218">
            <v>38</v>
          </cell>
          <cell r="G218">
            <v>39</v>
          </cell>
          <cell r="H218">
            <v>40</v>
          </cell>
          <cell r="I218">
            <v>41</v>
          </cell>
          <cell r="J218">
            <v>42</v>
          </cell>
          <cell r="K218">
            <v>43</v>
          </cell>
          <cell r="L218">
            <v>44</v>
          </cell>
          <cell r="M218">
            <v>45</v>
          </cell>
          <cell r="N218">
            <v>46</v>
          </cell>
          <cell r="O218">
            <v>47</v>
          </cell>
          <cell r="P218">
            <v>48</v>
          </cell>
        </row>
        <row r="219">
          <cell r="C219" t="str">
            <v>Beginning Occupied - Storage Units</v>
          </cell>
          <cell r="E219">
            <v>175</v>
          </cell>
          <cell r="F219">
            <v>188.12499999999997</v>
          </cell>
          <cell r="G219">
            <v>201.25000000000003</v>
          </cell>
          <cell r="H219">
            <v>214.375</v>
          </cell>
          <cell r="I219">
            <v>227.50000000000006</v>
          </cell>
          <cell r="J219">
            <v>240.62500000000003</v>
          </cell>
          <cell r="K219">
            <v>253.75000000000009</v>
          </cell>
          <cell r="L219">
            <v>266.875</v>
          </cell>
          <cell r="M219">
            <v>280.00000000000011</v>
          </cell>
          <cell r="N219">
            <v>293.125</v>
          </cell>
          <cell r="O219">
            <v>306.25000000000006</v>
          </cell>
          <cell r="P219">
            <v>319.37500000000006</v>
          </cell>
        </row>
        <row r="220">
          <cell r="C220" t="str">
            <v>Move-Ins</v>
          </cell>
          <cell r="E220">
            <v>21.874999999999972</v>
          </cell>
          <cell r="F220">
            <v>22.531250000000057</v>
          </cell>
          <cell r="G220">
            <v>23.187499999999972</v>
          </cell>
          <cell r="H220">
            <v>23.843750000000057</v>
          </cell>
          <cell r="I220">
            <v>24.499999999999972</v>
          </cell>
          <cell r="J220">
            <v>25.156250000000085</v>
          </cell>
          <cell r="K220">
            <v>25.812499999999915</v>
          </cell>
          <cell r="L220">
            <v>26.468750000000114</v>
          </cell>
          <cell r="M220">
            <v>27.124999999999886</v>
          </cell>
          <cell r="N220">
            <v>27.781250000000057</v>
          </cell>
          <cell r="O220">
            <v>28.4375</v>
          </cell>
          <cell r="P220">
            <v>29.093750000000057</v>
          </cell>
        </row>
        <row r="221">
          <cell r="C221" t="str">
            <v>Move-Outs</v>
          </cell>
          <cell r="E221">
            <v>-8.75</v>
          </cell>
          <cell r="F221">
            <v>-9.4062499999999982</v>
          </cell>
          <cell r="G221">
            <v>-10.062500000000002</v>
          </cell>
          <cell r="H221">
            <v>-10.71875</v>
          </cell>
          <cell r="I221">
            <v>-11.375000000000004</v>
          </cell>
          <cell r="J221">
            <v>-12.031250000000002</v>
          </cell>
          <cell r="K221">
            <v>-12.687500000000005</v>
          </cell>
          <cell r="L221">
            <v>-13.34375</v>
          </cell>
          <cell r="M221">
            <v>-14.000000000000007</v>
          </cell>
          <cell r="N221">
            <v>-14.65625</v>
          </cell>
          <cell r="O221">
            <v>-15.312500000000004</v>
          </cell>
          <cell r="P221">
            <v>-15.968750000000004</v>
          </cell>
        </row>
        <row r="222">
          <cell r="C222" t="str">
            <v>Net Move-Ins // Move-Outs</v>
          </cell>
          <cell r="E222">
            <v>13.124999999999972</v>
          </cell>
          <cell r="F222">
            <v>13.125000000000059</v>
          </cell>
          <cell r="G222">
            <v>13.12499999999997</v>
          </cell>
          <cell r="H222">
            <v>13.125000000000057</v>
          </cell>
          <cell r="I222">
            <v>13.124999999999968</v>
          </cell>
          <cell r="J222">
            <v>13.125000000000083</v>
          </cell>
          <cell r="K222">
            <v>13.124999999999909</v>
          </cell>
          <cell r="L222">
            <v>13.125000000000114</v>
          </cell>
          <cell r="M222">
            <v>13.124999999999879</v>
          </cell>
          <cell r="N222">
            <v>13.125000000000057</v>
          </cell>
          <cell r="O222">
            <v>13.124999999999996</v>
          </cell>
          <cell r="P222">
            <v>13.125000000000053</v>
          </cell>
        </row>
        <row r="223">
          <cell r="C223" t="str">
            <v>Ending Occupied - Storage Units</v>
          </cell>
          <cell r="E223">
            <v>188.12499999999997</v>
          </cell>
          <cell r="F223">
            <v>201.25000000000003</v>
          </cell>
          <cell r="G223">
            <v>214.375</v>
          </cell>
          <cell r="H223">
            <v>227.50000000000006</v>
          </cell>
          <cell r="I223">
            <v>240.62500000000003</v>
          </cell>
          <cell r="J223">
            <v>253.75000000000009</v>
          </cell>
          <cell r="K223">
            <v>266.875</v>
          </cell>
          <cell r="L223">
            <v>280.00000000000011</v>
          </cell>
          <cell r="M223">
            <v>293.125</v>
          </cell>
          <cell r="N223">
            <v>306.25000000000006</v>
          </cell>
          <cell r="O223">
            <v>319.37500000000006</v>
          </cell>
          <cell r="P223">
            <v>332.50000000000011</v>
          </cell>
        </row>
        <row r="225">
          <cell r="C225" t="str">
            <v>Physical Occ:</v>
          </cell>
          <cell r="D225">
            <v>0.2</v>
          </cell>
          <cell r="E225">
            <v>0.21499999999999997</v>
          </cell>
          <cell r="F225">
            <v>0.23000000000000004</v>
          </cell>
          <cell r="G225">
            <v>0.245</v>
          </cell>
          <cell r="H225">
            <v>0.26000000000000006</v>
          </cell>
          <cell r="I225">
            <v>0.27500000000000002</v>
          </cell>
          <cell r="J225">
            <v>0.29000000000000009</v>
          </cell>
          <cell r="K225">
            <v>0.30499999999999999</v>
          </cell>
          <cell r="L225">
            <v>0.32000000000000012</v>
          </cell>
          <cell r="M225">
            <v>0.33500000000000002</v>
          </cell>
          <cell r="N225">
            <v>0.35000000000000009</v>
          </cell>
          <cell r="O225">
            <v>0.36500000000000005</v>
          </cell>
          <cell r="P225">
            <v>0.38000000000000012</v>
          </cell>
        </row>
        <row r="226">
          <cell r="C226" t="str">
            <v>Economic Occ:</v>
          </cell>
          <cell r="D226">
            <v>0.14804166666666671</v>
          </cell>
          <cell r="E226">
            <v>0.17099999999999999</v>
          </cell>
          <cell r="F226">
            <v>0.18382500000000002</v>
          </cell>
          <cell r="G226">
            <v>0.19665000000000005</v>
          </cell>
          <cell r="H226">
            <v>0.20947500000000002</v>
          </cell>
          <cell r="I226">
            <v>0.22230000000000005</v>
          </cell>
          <cell r="J226">
            <v>0.235125</v>
          </cell>
          <cell r="K226">
            <v>0.24795000000000011</v>
          </cell>
          <cell r="L226">
            <v>0.26077499999999998</v>
          </cell>
          <cell r="M226">
            <v>0.27360000000000012</v>
          </cell>
          <cell r="N226">
            <v>0.28642500000000004</v>
          </cell>
          <cell r="O226">
            <v>0.29925000000000002</v>
          </cell>
          <cell r="P226">
            <v>0.31207500000000005</v>
          </cell>
        </row>
        <row r="227">
          <cell r="C227" t="str">
            <v>Area Occ:</v>
          </cell>
          <cell r="D227">
            <v>1557.7</v>
          </cell>
          <cell r="E227">
            <v>1674.5274999999997</v>
          </cell>
          <cell r="F227">
            <v>1791.3550000000002</v>
          </cell>
          <cell r="G227">
            <v>1908.1824999999999</v>
          </cell>
          <cell r="H227">
            <v>2025.0100000000004</v>
          </cell>
          <cell r="I227">
            <v>2141.8375000000001</v>
          </cell>
          <cell r="J227">
            <v>2258.6650000000009</v>
          </cell>
          <cell r="K227">
            <v>2375.4924999999998</v>
          </cell>
          <cell r="L227">
            <v>2492.3200000000011</v>
          </cell>
          <cell r="M227">
            <v>2609.1475</v>
          </cell>
          <cell r="N227">
            <v>2725.9750000000008</v>
          </cell>
          <cell r="O227">
            <v>2842.8025000000002</v>
          </cell>
          <cell r="P227">
            <v>2959.630000000001</v>
          </cell>
        </row>
        <row r="228">
          <cell r="C228" t="str">
            <v>Revenue</v>
          </cell>
          <cell r="D228" t="str">
            <v>Baseline</v>
          </cell>
          <cell r="E228">
            <v>37</v>
          </cell>
          <cell r="F228">
            <v>38</v>
          </cell>
          <cell r="G228">
            <v>39</v>
          </cell>
          <cell r="H228">
            <v>40</v>
          </cell>
          <cell r="I228">
            <v>41</v>
          </cell>
          <cell r="J228">
            <v>42</v>
          </cell>
          <cell r="K228">
            <v>43</v>
          </cell>
          <cell r="L228">
            <v>44</v>
          </cell>
          <cell r="M228">
            <v>45</v>
          </cell>
          <cell r="N228">
            <v>46</v>
          </cell>
          <cell r="O228">
            <v>47</v>
          </cell>
          <cell r="P228">
            <v>48</v>
          </cell>
        </row>
        <row r="229">
          <cell r="B229" t="str">
            <v>Asking Rent</v>
          </cell>
          <cell r="C229" t="str">
            <v>Gross Potential Rent</v>
          </cell>
          <cell r="D229">
            <v>224417.60591463637</v>
          </cell>
          <cell r="E229">
            <v>231150.13409207543</v>
          </cell>
          <cell r="F229">
            <v>231150.13409207543</v>
          </cell>
          <cell r="G229">
            <v>231150.13409207543</v>
          </cell>
          <cell r="H229">
            <v>231150.13409207543</v>
          </cell>
          <cell r="I229">
            <v>231150.13409207543</v>
          </cell>
          <cell r="J229">
            <v>231150.13409207543</v>
          </cell>
          <cell r="K229">
            <v>231150.13409207543</v>
          </cell>
          <cell r="L229">
            <v>231150.13409207543</v>
          </cell>
          <cell r="M229">
            <v>231150.13409207543</v>
          </cell>
          <cell r="N229">
            <v>231150.13409207543</v>
          </cell>
          <cell r="O229">
            <v>231150.13409207543</v>
          </cell>
          <cell r="P229">
            <v>231150.13409207543</v>
          </cell>
        </row>
        <row r="230">
          <cell r="C230" t="str">
            <v>Vacancy</v>
          </cell>
          <cell r="D230">
            <v>-179534.0847317091</v>
          </cell>
          <cell r="E230">
            <v>-181452.85526227922</v>
          </cell>
          <cell r="F230">
            <v>-177985.60325089807</v>
          </cell>
          <cell r="G230">
            <v>-174518.35123951695</v>
          </cell>
          <cell r="H230">
            <v>-171051.0992281358</v>
          </cell>
          <cell r="I230">
            <v>-167583.84721675469</v>
          </cell>
          <cell r="J230">
            <v>-164116.59520537354</v>
          </cell>
          <cell r="K230">
            <v>-160649.34319399242</v>
          </cell>
          <cell r="L230">
            <v>-157182.09118261127</v>
          </cell>
          <cell r="M230">
            <v>-153714.83917123015</v>
          </cell>
          <cell r="N230">
            <v>-150247.587159849</v>
          </cell>
          <cell r="O230">
            <v>-146780.33514846789</v>
          </cell>
          <cell r="P230">
            <v>-143313.08313708674</v>
          </cell>
        </row>
        <row r="231">
          <cell r="B231" t="str">
            <v>Gross Schedule Rent</v>
          </cell>
          <cell r="C231" t="str">
            <v>Gross Rental Income</v>
          </cell>
          <cell r="D231">
            <v>44883.521182927274</v>
          </cell>
          <cell r="E231">
            <v>49697.278829796211</v>
          </cell>
          <cell r="F231">
            <v>53164.530841177359</v>
          </cell>
          <cell r="G231">
            <v>56631.782852558477</v>
          </cell>
          <cell r="H231">
            <v>60099.034863939625</v>
          </cell>
          <cell r="I231">
            <v>63566.286875320744</v>
          </cell>
          <cell r="J231">
            <v>67033.538886701892</v>
          </cell>
          <cell r="K231">
            <v>70500.790898083011</v>
          </cell>
          <cell r="L231">
            <v>73968.042909464159</v>
          </cell>
          <cell r="M231">
            <v>77435.294920845277</v>
          </cell>
          <cell r="N231">
            <v>80902.546932226425</v>
          </cell>
          <cell r="O231">
            <v>84369.798943607544</v>
          </cell>
          <cell r="P231">
            <v>87837.050954988692</v>
          </cell>
        </row>
        <row r="232">
          <cell r="C232" t="str">
            <v>Discount (Recurring)</v>
          </cell>
          <cell r="D232">
            <v>-6732.5281774390905</v>
          </cell>
          <cell r="E232">
            <v>-4969.7278829796214</v>
          </cell>
          <cell r="F232">
            <v>-5316.4530841177366</v>
          </cell>
          <cell r="G232">
            <v>-5663.1782852558481</v>
          </cell>
          <cell r="H232">
            <v>-6009.9034863939632</v>
          </cell>
          <cell r="I232">
            <v>-6356.6286875320748</v>
          </cell>
          <cell r="J232">
            <v>-6703.3538886701899</v>
          </cell>
          <cell r="K232">
            <v>-7050.0790898083014</v>
          </cell>
          <cell r="L232">
            <v>-7396.8042909464166</v>
          </cell>
          <cell r="M232">
            <v>-7743.5294920845281</v>
          </cell>
          <cell r="N232">
            <v>-8090.2546932226433</v>
          </cell>
          <cell r="O232">
            <v>-8436.9798943607548</v>
          </cell>
          <cell r="P232">
            <v>-8783.7050954988699</v>
          </cell>
        </row>
        <row r="233">
          <cell r="B233" t="str">
            <v>Projected Rent</v>
          </cell>
          <cell r="C233" t="str">
            <v>Rental Income</v>
          </cell>
          <cell r="D233">
            <v>38150.993005488184</v>
          </cell>
          <cell r="E233">
            <v>44727.550946816591</v>
          </cell>
          <cell r="F233">
            <v>47848.077757059626</v>
          </cell>
          <cell r="G233">
            <v>50968.604567302631</v>
          </cell>
          <cell r="H233">
            <v>54089.131377545666</v>
          </cell>
          <cell r="I233">
            <v>57209.658187788671</v>
          </cell>
          <cell r="J233">
            <v>60330.184998031706</v>
          </cell>
          <cell r="K233">
            <v>63450.711808274711</v>
          </cell>
          <cell r="L233">
            <v>66571.238618517746</v>
          </cell>
          <cell r="M233">
            <v>69691.765428760744</v>
          </cell>
          <cell r="N233">
            <v>72812.292239003786</v>
          </cell>
          <cell r="O233">
            <v>75932.819049246784</v>
          </cell>
          <cell r="P233">
            <v>79053.345859489826</v>
          </cell>
        </row>
        <row r="234">
          <cell r="B234">
            <v>4</v>
          </cell>
          <cell r="C234" t="str">
            <v>Concession (one time free month)</v>
          </cell>
          <cell r="D234">
            <v>-4927.8365965422154</v>
          </cell>
          <cell r="E234">
            <v>-5200.87801707169</v>
          </cell>
          <cell r="F234">
            <v>-5356.9043575838614</v>
          </cell>
          <cell r="G234">
            <v>-5512.9306980959918</v>
          </cell>
          <cell r="H234">
            <v>-5668.9570386081641</v>
          </cell>
          <cell r="I234">
            <v>-5824.9833791202946</v>
          </cell>
          <cell r="J234">
            <v>-5981.0097196324714</v>
          </cell>
          <cell r="K234">
            <v>-6137.0360601445827</v>
          </cell>
          <cell r="L234">
            <v>-6293.0624006567805</v>
          </cell>
          <cell r="M234">
            <v>-6449.0887411688782</v>
          </cell>
          <cell r="N234">
            <v>-6605.1150816810696</v>
          </cell>
          <cell r="O234">
            <v>-6761.1414221932064</v>
          </cell>
          <cell r="P234">
            <v>-6917.1677627053723</v>
          </cell>
        </row>
        <row r="235">
          <cell r="C235" t="str">
            <v>Net Rental Income</v>
          </cell>
          <cell r="D235">
            <v>33223.156408945972</v>
          </cell>
          <cell r="E235">
            <v>39526.672929744898</v>
          </cell>
          <cell r="F235">
            <v>42491.173399475767</v>
          </cell>
          <cell r="G235">
            <v>45455.673869206643</v>
          </cell>
          <cell r="H235">
            <v>48420.174338937504</v>
          </cell>
          <cell r="I235">
            <v>51384.67480866838</v>
          </cell>
          <cell r="J235">
            <v>54349.175278399234</v>
          </cell>
          <cell r="K235">
            <v>57313.675748130132</v>
          </cell>
          <cell r="L235">
            <v>60278.176217860964</v>
          </cell>
          <cell r="M235">
            <v>63242.676687591869</v>
          </cell>
          <cell r="N235">
            <v>66207.177157322716</v>
          </cell>
          <cell r="O235">
            <v>69171.677627053577</v>
          </cell>
          <cell r="P235">
            <v>72136.178096784453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C237" t="str">
            <v>Admin &amp; Late Fees (% of Net Rental Inc.)</v>
          </cell>
          <cell r="D237">
            <v>99.669469226837919</v>
          </cell>
          <cell r="E237">
            <v>118.5800187892347</v>
          </cell>
          <cell r="F237">
            <v>127.47352019842731</v>
          </cell>
          <cell r="G237">
            <v>136.36702160761993</v>
          </cell>
          <cell r="H237">
            <v>145.26052301681253</v>
          </cell>
          <cell r="I237">
            <v>154.15402442600515</v>
          </cell>
          <cell r="J237">
            <v>163.04752583519772</v>
          </cell>
          <cell r="K237">
            <v>171.9410272443904</v>
          </cell>
          <cell r="L237">
            <v>180.83452865358291</v>
          </cell>
          <cell r="M237">
            <v>189.72803006277562</v>
          </cell>
          <cell r="N237">
            <v>198.62153147196815</v>
          </cell>
          <cell r="O237">
            <v>207.51503288116075</v>
          </cell>
          <cell r="P237">
            <v>216.40853429035337</v>
          </cell>
        </row>
        <row r="238">
          <cell r="C238" t="str">
            <v>Merchandise Sales (% of Net Rental Inc.)</v>
          </cell>
          <cell r="D238">
            <v>664.46312817891942</v>
          </cell>
          <cell r="E238">
            <v>592.90009394617346</v>
          </cell>
          <cell r="F238">
            <v>637.36760099213643</v>
          </cell>
          <cell r="G238">
            <v>681.83510803809963</v>
          </cell>
          <cell r="H238">
            <v>726.3026150840625</v>
          </cell>
          <cell r="I238">
            <v>770.7701221300257</v>
          </cell>
          <cell r="J238">
            <v>815.23762917598845</v>
          </cell>
          <cell r="K238">
            <v>859.70513622195199</v>
          </cell>
          <cell r="L238">
            <v>904.1726432679144</v>
          </cell>
          <cell r="M238">
            <v>948.64015031387805</v>
          </cell>
          <cell r="N238">
            <v>993.10765735984069</v>
          </cell>
          <cell r="O238">
            <v>1037.5751644058037</v>
          </cell>
          <cell r="P238">
            <v>1082.0426714517669</v>
          </cell>
        </row>
        <row r="239">
          <cell r="C239" t="str">
            <v>Tenant Insurance</v>
          </cell>
          <cell r="D239">
            <v>87.499999999999986</v>
          </cell>
          <cell r="E239">
            <v>94.062499999999986</v>
          </cell>
          <cell r="F239">
            <v>100.62499999999999</v>
          </cell>
          <cell r="G239">
            <v>107.1875</v>
          </cell>
          <cell r="H239">
            <v>113.75</v>
          </cell>
          <cell r="I239">
            <v>120.31250000000001</v>
          </cell>
          <cell r="J239">
            <v>126.87500000000001</v>
          </cell>
          <cell r="K239">
            <v>133.43750000000003</v>
          </cell>
          <cell r="L239">
            <v>140.00000000000003</v>
          </cell>
          <cell r="M239">
            <v>146.56250000000003</v>
          </cell>
          <cell r="N239">
            <v>153.12500000000003</v>
          </cell>
          <cell r="O239">
            <v>159.68750000000006</v>
          </cell>
          <cell r="P239">
            <v>166.25000000000006</v>
          </cell>
        </row>
        <row r="240">
          <cell r="C240" t="str">
            <v>Truck Revenue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C241" t="str">
            <v>Office Lease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C242" t="str">
            <v>Cell Tower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</row>
        <row r="243">
          <cell r="C243" t="str">
            <v>Misc I (% Net Rental Inc.)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</row>
        <row r="244">
          <cell r="C244" t="str">
            <v>Misc II (% Net Rental Inc.)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</row>
        <row r="245">
          <cell r="C245" t="str">
            <v>H&amp;D Cars Lease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</row>
        <row r="246">
          <cell r="C246" t="str">
            <v>Lendkey Lease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</row>
        <row r="247">
          <cell r="C247" t="str">
            <v>Misc. Revenue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C248" t="str">
            <v>Total Revenue</v>
          </cell>
          <cell r="D248">
            <v>34074.789006351726</v>
          </cell>
          <cell r="E248">
            <v>40332.215542480313</v>
          </cell>
          <cell r="F248">
            <v>43356.639520666329</v>
          </cell>
          <cell r="G248">
            <v>46381.06349885236</v>
          </cell>
          <cell r="H248">
            <v>49405.487477038376</v>
          </cell>
          <cell r="I248">
            <v>52429.911455224406</v>
          </cell>
          <cell r="J248">
            <v>55454.335433410415</v>
          </cell>
          <cell r="K248">
            <v>58478.759411596475</v>
          </cell>
          <cell r="L248">
            <v>61503.183389782462</v>
          </cell>
          <cell r="M248">
            <v>64527.607367968521</v>
          </cell>
          <cell r="N248">
            <v>67552.03134615453</v>
          </cell>
          <cell r="O248">
            <v>70576.455324340539</v>
          </cell>
          <cell r="P248">
            <v>73600.879302526577</v>
          </cell>
        </row>
        <row r="249">
          <cell r="C249" t="str">
            <v>Asking Rate/NRSM (Annual)</v>
          </cell>
          <cell r="D249">
            <v>345.76764087765764</v>
          </cell>
          <cell r="E249">
            <v>356.1406701039873</v>
          </cell>
          <cell r="F249">
            <v>356.1406701039873</v>
          </cell>
          <cell r="G249">
            <v>356.1406701039873</v>
          </cell>
          <cell r="H249">
            <v>356.1406701039873</v>
          </cell>
          <cell r="I249">
            <v>356.1406701039873</v>
          </cell>
          <cell r="J249">
            <v>356.1406701039873</v>
          </cell>
          <cell r="K249">
            <v>356.1406701039873</v>
          </cell>
          <cell r="L249">
            <v>356.1406701039873</v>
          </cell>
          <cell r="M249">
            <v>356.1406701039873</v>
          </cell>
          <cell r="N249">
            <v>356.1406701039873</v>
          </cell>
          <cell r="O249">
            <v>356.1406701039873</v>
          </cell>
          <cell r="P249">
            <v>356.1406701039873</v>
          </cell>
        </row>
        <row r="250">
          <cell r="C250" t="str">
            <v>Actual Rate / Occ. SM (Annual)</v>
          </cell>
          <cell r="D250">
            <v>293.90249474600898</v>
          </cell>
          <cell r="E250">
            <v>320.52660309358862</v>
          </cell>
          <cell r="F250">
            <v>320.52660309358862</v>
          </cell>
          <cell r="G250">
            <v>320.52660309358862</v>
          </cell>
          <cell r="H250">
            <v>320.52660309358862</v>
          </cell>
          <cell r="I250">
            <v>320.52660309358862</v>
          </cell>
          <cell r="J250">
            <v>320.52660309358856</v>
          </cell>
          <cell r="K250">
            <v>320.52660309358862</v>
          </cell>
          <cell r="L250">
            <v>320.52660309358856</v>
          </cell>
          <cell r="M250">
            <v>320.52660309358862</v>
          </cell>
          <cell r="N250">
            <v>320.52660309358862</v>
          </cell>
          <cell r="O250">
            <v>320.52660309358862</v>
          </cell>
          <cell r="P250">
            <v>320.52660309358862</v>
          </cell>
        </row>
        <row r="251">
          <cell r="C251" t="str">
            <v>Net Yield</v>
          </cell>
          <cell r="D251">
            <v>255.94008917464959</v>
          </cell>
          <cell r="E251">
            <v>283.2560678501481</v>
          </cell>
          <cell r="F251">
            <v>284.64155948637159</v>
          </cell>
          <cell r="G251">
            <v>285.85739908550664</v>
          </cell>
          <cell r="H251">
            <v>286.93294950012591</v>
          </cell>
          <cell r="I251">
            <v>287.89116714224144</v>
          </cell>
          <cell r="J251">
            <v>288.75025882137925</v>
          </cell>
          <cell r="K251">
            <v>289.52484967961868</v>
          </cell>
          <cell r="L251">
            <v>290.22682264489765</v>
          </cell>
          <cell r="M251">
            <v>290.86593235955513</v>
          </cell>
          <cell r="N251">
            <v>291.4502612415273</v>
          </cell>
          <cell r="O251">
            <v>291.98656309210463</v>
          </cell>
          <cell r="P251">
            <v>292.48052532289955</v>
          </cell>
        </row>
        <row r="254">
          <cell r="C254" t="str">
            <v>Expenses</v>
          </cell>
          <cell r="D254" t="str">
            <v>Baseline</v>
          </cell>
          <cell r="E254">
            <v>37</v>
          </cell>
          <cell r="F254">
            <v>38</v>
          </cell>
          <cell r="G254">
            <v>39</v>
          </cell>
          <cell r="H254">
            <v>40</v>
          </cell>
          <cell r="I254">
            <v>41</v>
          </cell>
          <cell r="J254">
            <v>42</v>
          </cell>
          <cell r="K254">
            <v>43</v>
          </cell>
          <cell r="L254">
            <v>44</v>
          </cell>
          <cell r="M254">
            <v>45</v>
          </cell>
          <cell r="N254">
            <v>46</v>
          </cell>
          <cell r="O254">
            <v>47</v>
          </cell>
          <cell r="P254">
            <v>48</v>
          </cell>
        </row>
        <row r="255">
          <cell r="C255" t="str">
            <v>Advertising</v>
          </cell>
          <cell r="D255">
            <v>3400.3333333333335</v>
          </cell>
          <cell r="E255">
            <v>3434.3366666666666</v>
          </cell>
          <cell r="F255">
            <v>3434.3366666666666</v>
          </cell>
          <cell r="G255">
            <v>3434.3366666666666</v>
          </cell>
          <cell r="H255">
            <v>3434.3366666666666</v>
          </cell>
          <cell r="I255">
            <v>3434.3366666666666</v>
          </cell>
          <cell r="J255">
            <v>3434.3366666666666</v>
          </cell>
          <cell r="K255">
            <v>3434.3366666666666</v>
          </cell>
          <cell r="L255">
            <v>3434.3366666666666</v>
          </cell>
          <cell r="M255">
            <v>3434.3366666666666</v>
          </cell>
          <cell r="N255">
            <v>3434.3366666666666</v>
          </cell>
          <cell r="O255">
            <v>3434.3366666666666</v>
          </cell>
          <cell r="P255">
            <v>3434.3366666666666</v>
          </cell>
        </row>
        <row r="256">
          <cell r="C256" t="str">
            <v>Bad Debt</v>
          </cell>
          <cell r="D256">
            <v>16.611578204472988</v>
          </cell>
          <cell r="E256">
            <v>19.763336464872449</v>
          </cell>
          <cell r="F256">
            <v>21.245586699737885</v>
          </cell>
          <cell r="G256">
            <v>22.727836934603321</v>
          </cell>
          <cell r="H256">
            <v>24.210087169468753</v>
          </cell>
          <cell r="I256">
            <v>25.692337404334189</v>
          </cell>
          <cell r="J256">
            <v>27.174587639199618</v>
          </cell>
          <cell r="K256">
            <v>28.656837874065065</v>
          </cell>
          <cell r="L256">
            <v>30.139088108930483</v>
          </cell>
          <cell r="M256">
            <v>31.621338343795934</v>
          </cell>
          <cell r="N256">
            <v>33.103588578661359</v>
          </cell>
          <cell r="O256">
            <v>34.585838813526792</v>
          </cell>
          <cell r="P256">
            <v>36.068089048392224</v>
          </cell>
        </row>
        <row r="257">
          <cell r="C257" t="str">
            <v>Banking Fees</v>
          </cell>
          <cell r="D257">
            <v>509.16686257939665</v>
          </cell>
          <cell r="E257">
            <v>589.04933428100389</v>
          </cell>
          <cell r="F257">
            <v>626.85463400832919</v>
          </cell>
          <cell r="G257">
            <v>664.65993373565459</v>
          </cell>
          <cell r="H257">
            <v>702.46523346297977</v>
          </cell>
          <cell r="I257">
            <v>740.27053319030529</v>
          </cell>
          <cell r="J257">
            <v>778.07583291763035</v>
          </cell>
          <cell r="K257">
            <v>815.88113264495598</v>
          </cell>
          <cell r="L257">
            <v>853.68643237228082</v>
          </cell>
          <cell r="M257">
            <v>891.49173209960657</v>
          </cell>
          <cell r="N257">
            <v>929.29703182693174</v>
          </cell>
          <cell r="O257">
            <v>967.10233155425681</v>
          </cell>
          <cell r="P257">
            <v>1004.9076312815823</v>
          </cell>
        </row>
        <row r="258">
          <cell r="C258" t="str">
            <v>Electricity</v>
          </cell>
          <cell r="D258">
            <v>1300.5</v>
          </cell>
          <cell r="E258">
            <v>1326.51</v>
          </cell>
          <cell r="F258">
            <v>1326.51</v>
          </cell>
          <cell r="G258">
            <v>1326.51</v>
          </cell>
          <cell r="H258">
            <v>1326.51</v>
          </cell>
          <cell r="I258">
            <v>1326.51</v>
          </cell>
          <cell r="J258">
            <v>1326.51</v>
          </cell>
          <cell r="K258">
            <v>1326.51</v>
          </cell>
          <cell r="L258">
            <v>1326.51</v>
          </cell>
          <cell r="M258">
            <v>1326.51</v>
          </cell>
          <cell r="N258">
            <v>1326.51</v>
          </cell>
          <cell r="O258">
            <v>1326.51</v>
          </cell>
          <cell r="P258">
            <v>1326.51</v>
          </cell>
        </row>
        <row r="259">
          <cell r="C259" t="str">
            <v xml:space="preserve">Employee Wages </v>
          </cell>
          <cell r="D259">
            <v>9347.4577778399998</v>
          </cell>
          <cell r="E259">
            <v>9534.4069333968</v>
          </cell>
          <cell r="F259">
            <v>9534.4069333968</v>
          </cell>
          <cell r="G259">
            <v>9534.4069333968</v>
          </cell>
          <cell r="H259">
            <v>9534.4069333968</v>
          </cell>
          <cell r="I259">
            <v>9534.4069333968</v>
          </cell>
          <cell r="J259">
            <v>9534.4069333968</v>
          </cell>
          <cell r="K259">
            <v>9534.4069333968</v>
          </cell>
          <cell r="L259">
            <v>9534.4069333968</v>
          </cell>
          <cell r="M259">
            <v>9534.4069333968</v>
          </cell>
          <cell r="N259">
            <v>9534.4069333968</v>
          </cell>
          <cell r="O259">
            <v>9534.4069333968</v>
          </cell>
          <cell r="P259">
            <v>9534.4069333968</v>
          </cell>
        </row>
        <row r="260">
          <cell r="C260" t="str">
            <v>Information Techhnology</v>
          </cell>
          <cell r="D260">
            <v>520.20000000000005</v>
          </cell>
          <cell r="E260">
            <v>530.60400000000004</v>
          </cell>
          <cell r="F260">
            <v>530.60400000000004</v>
          </cell>
          <cell r="G260">
            <v>530.60400000000004</v>
          </cell>
          <cell r="H260">
            <v>530.60400000000004</v>
          </cell>
          <cell r="I260">
            <v>530.60400000000004</v>
          </cell>
          <cell r="J260">
            <v>530.60400000000004</v>
          </cell>
          <cell r="K260">
            <v>530.60400000000004</v>
          </cell>
          <cell r="L260">
            <v>530.60400000000004</v>
          </cell>
          <cell r="M260">
            <v>530.60400000000004</v>
          </cell>
          <cell r="N260">
            <v>530.60400000000004</v>
          </cell>
          <cell r="O260">
            <v>530.60400000000004</v>
          </cell>
          <cell r="P260">
            <v>530.60400000000004</v>
          </cell>
        </row>
        <row r="261">
          <cell r="C261" t="str">
            <v>Insurance</v>
          </cell>
          <cell r="D261">
            <v>2361.7595733751832</v>
          </cell>
          <cell r="E261">
            <v>2442.0356897351271</v>
          </cell>
          <cell r="F261">
            <v>2447.4796528958618</v>
          </cell>
          <cell r="G261">
            <v>2452.923616056597</v>
          </cell>
          <cell r="H261">
            <v>2458.3675792173317</v>
          </cell>
          <cell r="I261">
            <v>2463.8115423780664</v>
          </cell>
          <cell r="J261">
            <v>2469.2555055388011</v>
          </cell>
          <cell r="K261">
            <v>2474.6994686995363</v>
          </cell>
          <cell r="L261">
            <v>2480.143431860271</v>
          </cell>
          <cell r="M261">
            <v>2485.5873950210057</v>
          </cell>
          <cell r="N261">
            <v>2491.0313581817409</v>
          </cell>
          <cell r="O261">
            <v>2496.4753213424756</v>
          </cell>
          <cell r="P261">
            <v>2501.9192845032103</v>
          </cell>
        </row>
        <row r="262">
          <cell r="C262" t="str">
            <v>Management Fee</v>
          </cell>
          <cell r="D262">
            <v>2500</v>
          </cell>
          <cell r="E262">
            <v>2823.2550879736218</v>
          </cell>
          <cell r="F262">
            <v>3034.9647664466434</v>
          </cell>
          <cell r="G262">
            <v>3246.6744449196653</v>
          </cell>
          <cell r="H262">
            <v>3458.3841233926864</v>
          </cell>
          <cell r="I262">
            <v>3670.0938018657093</v>
          </cell>
          <cell r="J262">
            <v>3881.80348033873</v>
          </cell>
          <cell r="K262">
            <v>4093.5131588117538</v>
          </cell>
          <cell r="L262">
            <v>4305.222837284773</v>
          </cell>
          <cell r="M262">
            <v>4516.9325157577969</v>
          </cell>
          <cell r="N262">
            <v>4728.6421942308179</v>
          </cell>
          <cell r="O262">
            <v>4940.3518727038381</v>
          </cell>
          <cell r="P262">
            <v>5152.061551176861</v>
          </cell>
        </row>
        <row r="263">
          <cell r="C263" t="str">
            <v>Merchandise (COGS)</v>
          </cell>
          <cell r="D263">
            <v>365.45472049840572</v>
          </cell>
          <cell r="E263">
            <v>326.09505167039543</v>
          </cell>
          <cell r="F263">
            <v>350.55218054567507</v>
          </cell>
          <cell r="G263">
            <v>375.00930942095482</v>
          </cell>
          <cell r="H263">
            <v>399.4664382962344</v>
          </cell>
          <cell r="I263">
            <v>423.92356717151415</v>
          </cell>
          <cell r="J263">
            <v>448.38069604679367</v>
          </cell>
          <cell r="K263">
            <v>472.83782492207365</v>
          </cell>
          <cell r="L263">
            <v>497.29495379735295</v>
          </cell>
          <cell r="M263">
            <v>521.75208267263292</v>
          </cell>
          <cell r="N263">
            <v>546.20921154791245</v>
          </cell>
          <cell r="O263">
            <v>570.66634042319208</v>
          </cell>
          <cell r="P263">
            <v>595.12346929847183</v>
          </cell>
        </row>
        <row r="264">
          <cell r="C264" t="str">
            <v>Motor Vehicle Expense</v>
          </cell>
          <cell r="D264">
            <v>431.76600000000002</v>
          </cell>
          <cell r="E264">
            <v>440.40132</v>
          </cell>
          <cell r="F264">
            <v>440.40132</v>
          </cell>
          <cell r="G264">
            <v>440.40132</v>
          </cell>
          <cell r="H264">
            <v>440.40132</v>
          </cell>
          <cell r="I264">
            <v>440.40132</v>
          </cell>
          <cell r="J264">
            <v>440.40132</v>
          </cell>
          <cell r="K264">
            <v>440.40132</v>
          </cell>
          <cell r="L264">
            <v>440.40132</v>
          </cell>
          <cell r="M264">
            <v>440.40132</v>
          </cell>
          <cell r="N264">
            <v>440.40132</v>
          </cell>
          <cell r="O264">
            <v>440.40132</v>
          </cell>
          <cell r="P264">
            <v>440.40132</v>
          </cell>
        </row>
        <row r="265">
          <cell r="C265" t="str">
            <v>Postage</v>
          </cell>
          <cell r="D265">
            <v>18</v>
          </cell>
          <cell r="E265">
            <v>16.2</v>
          </cell>
          <cell r="F265">
            <v>16.2</v>
          </cell>
          <cell r="G265">
            <v>16.2</v>
          </cell>
          <cell r="H265">
            <v>16.2</v>
          </cell>
          <cell r="I265">
            <v>16.2</v>
          </cell>
          <cell r="J265">
            <v>16.2</v>
          </cell>
          <cell r="K265">
            <v>16.2</v>
          </cell>
          <cell r="L265">
            <v>16.2</v>
          </cell>
          <cell r="M265">
            <v>16.2</v>
          </cell>
          <cell r="N265">
            <v>16.2</v>
          </cell>
          <cell r="O265">
            <v>16.2</v>
          </cell>
          <cell r="P265">
            <v>16.2</v>
          </cell>
        </row>
        <row r="266">
          <cell r="C266" t="str">
            <v>Printing and Stationary</v>
          </cell>
          <cell r="D266">
            <v>154.53</v>
          </cell>
          <cell r="E266">
            <v>156.0753</v>
          </cell>
          <cell r="F266">
            <v>156.0753</v>
          </cell>
          <cell r="G266">
            <v>156.0753</v>
          </cell>
          <cell r="H266">
            <v>156.0753</v>
          </cell>
          <cell r="I266">
            <v>156.0753</v>
          </cell>
          <cell r="J266">
            <v>156.0753</v>
          </cell>
          <cell r="K266">
            <v>156.0753</v>
          </cell>
          <cell r="L266">
            <v>156.0753</v>
          </cell>
          <cell r="M266">
            <v>156.0753</v>
          </cell>
          <cell r="N266">
            <v>156.0753</v>
          </cell>
          <cell r="O266">
            <v>156.0753</v>
          </cell>
          <cell r="P266">
            <v>156.0753</v>
          </cell>
        </row>
        <row r="267">
          <cell r="C267" t="str">
            <v>Professional Membership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C268" t="str">
            <v>Rates - Council &amp; Water</v>
          </cell>
          <cell r="D268">
            <v>4976.9857291666658</v>
          </cell>
          <cell r="E268">
            <v>5101.4103723958315</v>
          </cell>
          <cell r="F268">
            <v>5101.4103723958315</v>
          </cell>
          <cell r="G268">
            <v>5101.4103723958315</v>
          </cell>
          <cell r="H268">
            <v>5101.4103723958315</v>
          </cell>
          <cell r="I268">
            <v>5101.4103723958315</v>
          </cell>
          <cell r="J268">
            <v>5101.4103723958315</v>
          </cell>
          <cell r="K268">
            <v>5101.4103723958315</v>
          </cell>
          <cell r="L268">
            <v>5101.4103723958315</v>
          </cell>
          <cell r="M268">
            <v>5101.4103723958315</v>
          </cell>
          <cell r="N268">
            <v>5101.4103723958315</v>
          </cell>
          <cell r="O268">
            <v>5101.4103723958315</v>
          </cell>
          <cell r="P268">
            <v>5101.4103723958315</v>
          </cell>
        </row>
        <row r="269">
          <cell r="C269" t="str">
            <v>Repairs and Maintenance</v>
          </cell>
          <cell r="D269">
            <v>1040.4000000000001</v>
          </cell>
          <cell r="E269">
            <v>1061.2080000000001</v>
          </cell>
          <cell r="F269">
            <v>1061.2080000000001</v>
          </cell>
          <cell r="G269">
            <v>1061.2080000000001</v>
          </cell>
          <cell r="H269">
            <v>1061.2080000000001</v>
          </cell>
          <cell r="I269">
            <v>1061.2080000000001</v>
          </cell>
          <cell r="J269">
            <v>1061.2080000000001</v>
          </cell>
          <cell r="K269">
            <v>1061.2080000000001</v>
          </cell>
          <cell r="L269">
            <v>1061.2080000000001</v>
          </cell>
          <cell r="M269">
            <v>1061.2080000000001</v>
          </cell>
          <cell r="N269">
            <v>1061.2080000000001</v>
          </cell>
          <cell r="O269">
            <v>1061.2080000000001</v>
          </cell>
          <cell r="P269">
            <v>1061.2080000000001</v>
          </cell>
        </row>
        <row r="270">
          <cell r="C270" t="str">
            <v>Security, Health &amp; Safety</v>
          </cell>
          <cell r="D270">
            <v>312.12</v>
          </cell>
          <cell r="E270">
            <v>318.36240000000004</v>
          </cell>
          <cell r="F270">
            <v>318.36240000000004</v>
          </cell>
          <cell r="G270">
            <v>318.36240000000004</v>
          </cell>
          <cell r="H270">
            <v>318.36240000000004</v>
          </cell>
          <cell r="I270">
            <v>318.36240000000004</v>
          </cell>
          <cell r="J270">
            <v>318.36240000000004</v>
          </cell>
          <cell r="K270">
            <v>318.36240000000004</v>
          </cell>
          <cell r="L270">
            <v>318.36240000000004</v>
          </cell>
          <cell r="M270">
            <v>318.36240000000004</v>
          </cell>
          <cell r="N270">
            <v>318.36240000000004</v>
          </cell>
          <cell r="O270">
            <v>318.36240000000004</v>
          </cell>
          <cell r="P270">
            <v>318.36240000000004</v>
          </cell>
        </row>
        <row r="271">
          <cell r="C271" t="str">
            <v>Telephone</v>
          </cell>
          <cell r="D271">
            <v>249.696</v>
          </cell>
          <cell r="E271">
            <v>254.68992</v>
          </cell>
          <cell r="F271">
            <v>254.68992</v>
          </cell>
          <cell r="G271">
            <v>254.68992</v>
          </cell>
          <cell r="H271">
            <v>254.68992</v>
          </cell>
          <cell r="I271">
            <v>254.68992</v>
          </cell>
          <cell r="J271">
            <v>254.68992</v>
          </cell>
          <cell r="K271">
            <v>254.68992</v>
          </cell>
          <cell r="L271">
            <v>254.68992</v>
          </cell>
          <cell r="M271">
            <v>254.68992</v>
          </cell>
          <cell r="N271">
            <v>254.68992</v>
          </cell>
          <cell r="O271">
            <v>254.68992</v>
          </cell>
          <cell r="P271">
            <v>254.68992</v>
          </cell>
        </row>
        <row r="272">
          <cell r="C272" t="str">
            <v>Fire Services</v>
          </cell>
          <cell r="D272">
            <v>0</v>
          </cell>
          <cell r="E272">
            <v>955.08719999999994</v>
          </cell>
          <cell r="F272">
            <v>955.08719999999994</v>
          </cell>
          <cell r="G272">
            <v>955.08719999999994</v>
          </cell>
          <cell r="H272">
            <v>955.08719999999994</v>
          </cell>
          <cell r="I272">
            <v>955.08719999999994</v>
          </cell>
          <cell r="J272">
            <v>955.08719999999994</v>
          </cell>
          <cell r="K272">
            <v>955.08719999999994</v>
          </cell>
          <cell r="L272">
            <v>955.08719999999994</v>
          </cell>
          <cell r="M272">
            <v>955.08719999999994</v>
          </cell>
          <cell r="N272">
            <v>955.08719999999994</v>
          </cell>
          <cell r="O272">
            <v>955.08719999999994</v>
          </cell>
          <cell r="P272">
            <v>955.08719999999994</v>
          </cell>
        </row>
        <row r="273">
          <cell r="C273" t="str">
            <v>Land Tax</v>
          </cell>
          <cell r="D273">
            <v>7994.7873360000012</v>
          </cell>
          <cell r="E273">
            <v>8154.6830827200019</v>
          </cell>
          <cell r="F273">
            <v>8154.6830827200019</v>
          </cell>
          <cell r="G273">
            <v>8154.6830827200019</v>
          </cell>
          <cell r="H273">
            <v>8154.6830827200019</v>
          </cell>
          <cell r="I273">
            <v>8154.6830827200019</v>
          </cell>
          <cell r="J273">
            <v>8154.6830827200019</v>
          </cell>
          <cell r="K273">
            <v>8154.6830827200019</v>
          </cell>
          <cell r="L273">
            <v>8154.6830827200019</v>
          </cell>
          <cell r="M273">
            <v>8154.6830827200019</v>
          </cell>
          <cell r="N273">
            <v>8154.6830827200019</v>
          </cell>
          <cell r="O273">
            <v>8154.6830827200019</v>
          </cell>
          <cell r="P273">
            <v>8154.6830827200019</v>
          </cell>
        </row>
        <row r="274">
          <cell r="C274" t="str">
            <v>Professional Services</v>
          </cell>
          <cell r="D274">
            <v>450</v>
          </cell>
          <cell r="E274">
            <v>450</v>
          </cell>
          <cell r="F274">
            <v>450</v>
          </cell>
          <cell r="G274">
            <v>450</v>
          </cell>
          <cell r="H274">
            <v>450</v>
          </cell>
          <cell r="I274">
            <v>450</v>
          </cell>
          <cell r="J274">
            <v>450</v>
          </cell>
          <cell r="K274">
            <v>450</v>
          </cell>
          <cell r="L274">
            <v>450</v>
          </cell>
          <cell r="M274">
            <v>450</v>
          </cell>
          <cell r="N274">
            <v>450</v>
          </cell>
          <cell r="O274">
            <v>450</v>
          </cell>
          <cell r="P274">
            <v>450</v>
          </cell>
        </row>
        <row r="275">
          <cell r="C275" t="str">
            <v>Misc. Expense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C276" t="str">
            <v>Misc. Expense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</row>
        <row r="277">
          <cell r="C277" t="str">
            <v>Total Expenses</v>
          </cell>
          <cell r="D277">
            <v>35949.76891099746</v>
          </cell>
          <cell r="E277">
            <v>37934.173695304329</v>
          </cell>
          <cell r="F277">
            <v>38215.07201577555</v>
          </cell>
          <cell r="G277">
            <v>38495.970336246777</v>
          </cell>
          <cell r="H277">
            <v>38776.868656718005</v>
          </cell>
          <cell r="I277">
            <v>39057.766977189232</v>
          </cell>
          <cell r="J277">
            <v>39338.66529766046</v>
          </cell>
          <cell r="K277">
            <v>39619.563618131688</v>
          </cell>
          <cell r="L277">
            <v>39900.461938602915</v>
          </cell>
          <cell r="M277">
            <v>40181.360259074136</v>
          </cell>
          <cell r="N277">
            <v>40462.258579545371</v>
          </cell>
          <cell r="O277">
            <v>40743.156900016598</v>
          </cell>
          <cell r="P277">
            <v>41024.055220487826</v>
          </cell>
        </row>
        <row r="278">
          <cell r="C278" t="str">
            <v>Expense Ratio</v>
          </cell>
          <cell r="D278">
            <v>1.0550254296305761</v>
          </cell>
          <cell r="E278">
            <v>0.94054276922500768</v>
          </cell>
          <cell r="F278">
            <v>0.88141222286289034</v>
          </cell>
          <cell r="G278">
            <v>0.82999326518675687</v>
          </cell>
          <cell r="H278">
            <v>0.78486967008958042</v>
          </cell>
          <cell r="I278">
            <v>0.74495199196635875</v>
          </cell>
          <cell r="J278">
            <v>0.70938845430576558</v>
          </cell>
          <cell r="K278">
            <v>0.67750349044297675</v>
          </cell>
          <cell r="L278">
            <v>0.64875441789297017</v>
          </cell>
          <cell r="M278">
            <v>0.62270029678831929</v>
          </cell>
          <cell r="N278">
            <v>0.59897915389407053</v>
          </cell>
          <cell r="O278">
            <v>0.57729106275992048</v>
          </cell>
          <cell r="P278">
            <v>0.55738539551768029</v>
          </cell>
        </row>
        <row r="280">
          <cell r="C280" t="str">
            <v>Net Operating Income</v>
          </cell>
          <cell r="D280">
            <v>-1874.9799046457338</v>
          </cell>
          <cell r="E280">
            <v>2398.041847175984</v>
          </cell>
          <cell r="F280">
            <v>5141.5675048907797</v>
          </cell>
          <cell r="G280">
            <v>7885.0931626055826</v>
          </cell>
          <cell r="H280">
            <v>10628.618820320371</v>
          </cell>
          <cell r="I280">
            <v>13372.144478035174</v>
          </cell>
          <cell r="J280">
            <v>16115.670135749955</v>
          </cell>
          <cell r="K280">
            <v>18859.195793464787</v>
          </cell>
          <cell r="L280">
            <v>21602.721451179546</v>
          </cell>
          <cell r="M280">
            <v>24346.247108894386</v>
          </cell>
          <cell r="N280">
            <v>27089.77276660916</v>
          </cell>
          <cell r="O280">
            <v>29833.298424323941</v>
          </cell>
          <cell r="P280">
            <v>32576.824082038751</v>
          </cell>
        </row>
        <row r="286">
          <cell r="C286" t="str">
            <v>Year 5 Budget - Monthly</v>
          </cell>
        </row>
        <row r="287">
          <cell r="C287" t="str">
            <v>Units:</v>
          </cell>
          <cell r="D287">
            <v>875</v>
          </cell>
        </row>
        <row r="288">
          <cell r="D288" t="str">
            <v>Turnover:</v>
          </cell>
          <cell r="E288">
            <v>0.05</v>
          </cell>
          <cell r="F288">
            <v>0.05</v>
          </cell>
          <cell r="G288">
            <v>0.05</v>
          </cell>
          <cell r="H288">
            <v>0.05</v>
          </cell>
          <cell r="I288">
            <v>0.05</v>
          </cell>
          <cell r="J288">
            <v>0.05</v>
          </cell>
          <cell r="K288">
            <v>0.05</v>
          </cell>
          <cell r="L288">
            <v>0.05</v>
          </cell>
          <cell r="M288">
            <v>0.05</v>
          </cell>
          <cell r="N288">
            <v>0.05</v>
          </cell>
          <cell r="O288">
            <v>0.05</v>
          </cell>
          <cell r="P288">
            <v>0.05</v>
          </cell>
        </row>
        <row r="289">
          <cell r="C289" t="str">
            <v>Move-Ins/Move Outs (Excludes RV)</v>
          </cell>
          <cell r="E289">
            <v>49</v>
          </cell>
          <cell r="F289">
            <v>50</v>
          </cell>
          <cell r="G289">
            <v>51</v>
          </cell>
          <cell r="H289">
            <v>52</v>
          </cell>
          <cell r="I289">
            <v>53</v>
          </cell>
          <cell r="J289">
            <v>54</v>
          </cell>
          <cell r="K289">
            <v>55</v>
          </cell>
          <cell r="L289">
            <v>56</v>
          </cell>
          <cell r="M289">
            <v>57</v>
          </cell>
          <cell r="N289">
            <v>58</v>
          </cell>
          <cell r="O289">
            <v>59</v>
          </cell>
          <cell r="P289">
            <v>60</v>
          </cell>
        </row>
        <row r="290">
          <cell r="C290" t="str">
            <v>Beginning Occupied - Storage Units</v>
          </cell>
          <cell r="E290">
            <v>332.50000000000011</v>
          </cell>
          <cell r="F290">
            <v>344.89583333333337</v>
          </cell>
          <cell r="G290">
            <v>357.29166666666674</v>
          </cell>
          <cell r="H290">
            <v>369.68750000000011</v>
          </cell>
          <cell r="I290">
            <v>382.08333333333343</v>
          </cell>
          <cell r="J290">
            <v>394.47916666666674</v>
          </cell>
          <cell r="K290">
            <v>406.87500000000006</v>
          </cell>
          <cell r="L290">
            <v>419.27083333333343</v>
          </cell>
          <cell r="M290">
            <v>431.66666666666674</v>
          </cell>
          <cell r="N290">
            <v>444.06250000000006</v>
          </cell>
          <cell r="O290">
            <v>456.45833333333337</v>
          </cell>
          <cell r="P290">
            <v>468.85416666666669</v>
          </cell>
        </row>
        <row r="291">
          <cell r="C291" t="str">
            <v>Move-Ins</v>
          </cell>
          <cell r="E291">
            <v>29.020833333333258</v>
          </cell>
          <cell r="F291">
            <v>29.640625000000057</v>
          </cell>
          <cell r="G291">
            <v>30.260416666666686</v>
          </cell>
          <cell r="H291">
            <v>30.880208333333314</v>
          </cell>
          <cell r="I291">
            <v>31.5</v>
          </cell>
          <cell r="J291">
            <v>32.119791666666629</v>
          </cell>
          <cell r="K291">
            <v>32.739583333333371</v>
          </cell>
          <cell r="L291">
            <v>33.359375</v>
          </cell>
          <cell r="M291">
            <v>33.979166666666629</v>
          </cell>
          <cell r="N291">
            <v>34.598958333333314</v>
          </cell>
          <cell r="O291">
            <v>35.21875</v>
          </cell>
          <cell r="P291">
            <v>35.838541666666686</v>
          </cell>
        </row>
        <row r="292">
          <cell r="C292" t="str">
            <v>Move-Outs</v>
          </cell>
          <cell r="E292">
            <v>-16.625000000000007</v>
          </cell>
          <cell r="F292">
            <v>-17.244791666666668</v>
          </cell>
          <cell r="G292">
            <v>-17.864583333333339</v>
          </cell>
          <cell r="H292">
            <v>-18.484375000000007</v>
          </cell>
          <cell r="I292">
            <v>-19.104166666666671</v>
          </cell>
          <cell r="J292">
            <v>-19.723958333333339</v>
          </cell>
          <cell r="K292">
            <v>-20.343750000000004</v>
          </cell>
          <cell r="L292">
            <v>-20.963541666666671</v>
          </cell>
          <cell r="M292">
            <v>-21.583333333333339</v>
          </cell>
          <cell r="N292">
            <v>-22.203125000000004</v>
          </cell>
          <cell r="O292">
            <v>-22.822916666666671</v>
          </cell>
          <cell r="P292">
            <v>-23.442708333333336</v>
          </cell>
        </row>
        <row r="293">
          <cell r="C293" t="str">
            <v>Net Move-Ins // Move-Outs</v>
          </cell>
          <cell r="E293">
            <v>12.39583333333325</v>
          </cell>
          <cell r="F293">
            <v>12.395833333333389</v>
          </cell>
          <cell r="G293">
            <v>12.395833333333346</v>
          </cell>
          <cell r="H293">
            <v>12.395833333333307</v>
          </cell>
          <cell r="I293">
            <v>12.395833333333329</v>
          </cell>
          <cell r="J293">
            <v>12.39583333333329</v>
          </cell>
          <cell r="K293">
            <v>12.395833333333368</v>
          </cell>
          <cell r="L293">
            <v>12.395833333333329</v>
          </cell>
          <cell r="M293">
            <v>12.39583333333329</v>
          </cell>
          <cell r="N293">
            <v>12.395833333333311</v>
          </cell>
          <cell r="O293">
            <v>12.395833333333329</v>
          </cell>
          <cell r="P293">
            <v>12.39583333333335</v>
          </cell>
        </row>
        <row r="294">
          <cell r="C294" t="str">
            <v>Ending Occupied - Storage Units</v>
          </cell>
          <cell r="E294">
            <v>344.89583333333337</v>
          </cell>
          <cell r="F294">
            <v>357.29166666666674</v>
          </cell>
          <cell r="G294">
            <v>369.68750000000011</v>
          </cell>
          <cell r="H294">
            <v>382.08333333333343</v>
          </cell>
          <cell r="I294">
            <v>394.47916666666674</v>
          </cell>
          <cell r="J294">
            <v>406.87500000000006</v>
          </cell>
          <cell r="K294">
            <v>419.27083333333343</v>
          </cell>
          <cell r="L294">
            <v>431.66666666666674</v>
          </cell>
          <cell r="M294">
            <v>444.06250000000006</v>
          </cell>
          <cell r="N294">
            <v>456.45833333333337</v>
          </cell>
          <cell r="O294">
            <v>468.85416666666669</v>
          </cell>
          <cell r="P294">
            <v>481.25000000000006</v>
          </cell>
        </row>
        <row r="296">
          <cell r="C296" t="str">
            <v>Physical Occ:</v>
          </cell>
          <cell r="D296">
            <v>0.38000000000000012</v>
          </cell>
          <cell r="E296">
            <v>0.39416666666666672</v>
          </cell>
          <cell r="F296">
            <v>0.40833333333333344</v>
          </cell>
          <cell r="G296">
            <v>0.42250000000000015</v>
          </cell>
          <cell r="H296">
            <v>0.43666666666666676</v>
          </cell>
          <cell r="I296">
            <v>0.45083333333333342</v>
          </cell>
          <cell r="J296">
            <v>0.46500000000000008</v>
          </cell>
          <cell r="K296">
            <v>0.4791666666666668</v>
          </cell>
          <cell r="L296">
            <v>0.4933333333333334</v>
          </cell>
          <cell r="M296">
            <v>0.50750000000000006</v>
          </cell>
          <cell r="N296">
            <v>0.52166666666666672</v>
          </cell>
          <cell r="O296">
            <v>0.53583333333333338</v>
          </cell>
          <cell r="P296">
            <v>0.55000000000000004</v>
          </cell>
        </row>
        <row r="297">
          <cell r="C297" t="str">
            <v>Economic Occ:</v>
          </cell>
          <cell r="D297">
            <v>0.31207500000000005</v>
          </cell>
          <cell r="E297">
            <v>0.36657500000000004</v>
          </cell>
          <cell r="F297">
            <v>0.37975000000000009</v>
          </cell>
          <cell r="G297">
            <v>0.39292500000000014</v>
          </cell>
          <cell r="H297">
            <v>0.40610000000000007</v>
          </cell>
          <cell r="I297">
            <v>0.41927500000000006</v>
          </cell>
          <cell r="J297">
            <v>0.43245</v>
          </cell>
          <cell r="K297">
            <v>0.4456250000000001</v>
          </cell>
          <cell r="L297">
            <v>0.4588000000000001</v>
          </cell>
          <cell r="M297">
            <v>0.47197500000000009</v>
          </cell>
          <cell r="N297">
            <v>0.48515000000000003</v>
          </cell>
          <cell r="O297">
            <v>0.49832500000000002</v>
          </cell>
          <cell r="P297">
            <v>0.51150000000000007</v>
          </cell>
        </row>
        <row r="298">
          <cell r="C298" t="str">
            <v>Area Occ:</v>
          </cell>
          <cell r="D298">
            <v>2959.630000000001</v>
          </cell>
          <cell r="E298">
            <v>3069.9670833333339</v>
          </cell>
          <cell r="F298">
            <v>3180.3041666666677</v>
          </cell>
          <cell r="G298">
            <v>3290.641250000001</v>
          </cell>
          <cell r="H298">
            <v>3400.9783333333339</v>
          </cell>
          <cell r="I298">
            <v>3511.3154166666673</v>
          </cell>
          <cell r="J298">
            <v>3621.6525000000006</v>
          </cell>
          <cell r="K298">
            <v>3731.9895833333344</v>
          </cell>
          <cell r="L298">
            <v>3842.3266666666673</v>
          </cell>
          <cell r="M298">
            <v>3952.6637500000006</v>
          </cell>
          <cell r="N298">
            <v>4063.000833333334</v>
          </cell>
          <cell r="O298">
            <v>4173.3379166666673</v>
          </cell>
          <cell r="P298">
            <v>4283.6750000000002</v>
          </cell>
        </row>
        <row r="299">
          <cell r="C299" t="str">
            <v>Revenue</v>
          </cell>
          <cell r="D299" t="str">
            <v>Baseline</v>
          </cell>
          <cell r="E299">
            <v>49</v>
          </cell>
          <cell r="F299">
            <v>50</v>
          </cell>
          <cell r="G299">
            <v>51</v>
          </cell>
          <cell r="H299">
            <v>52</v>
          </cell>
          <cell r="I299">
            <v>53</v>
          </cell>
          <cell r="J299">
            <v>54</v>
          </cell>
          <cell r="K299">
            <v>55</v>
          </cell>
          <cell r="L299">
            <v>56</v>
          </cell>
          <cell r="M299">
            <v>57</v>
          </cell>
          <cell r="N299">
            <v>58</v>
          </cell>
          <cell r="O299">
            <v>59</v>
          </cell>
          <cell r="P299">
            <v>60</v>
          </cell>
        </row>
        <row r="300">
          <cell r="B300" t="str">
            <v>Asking Rent</v>
          </cell>
          <cell r="C300" t="str">
            <v>Gross Potential Rent</v>
          </cell>
          <cell r="D300">
            <v>231150.13409207543</v>
          </cell>
          <cell r="E300">
            <v>238084.6381148377</v>
          </cell>
          <cell r="F300">
            <v>238084.6381148377</v>
          </cell>
          <cell r="G300">
            <v>238084.6381148377</v>
          </cell>
          <cell r="H300">
            <v>238084.6381148377</v>
          </cell>
          <cell r="I300">
            <v>238084.6381148377</v>
          </cell>
          <cell r="J300">
            <v>238084.6381148377</v>
          </cell>
          <cell r="K300">
            <v>238084.6381148377</v>
          </cell>
          <cell r="L300">
            <v>238084.6381148377</v>
          </cell>
          <cell r="M300">
            <v>238084.6381148377</v>
          </cell>
          <cell r="N300">
            <v>238084.6381148377</v>
          </cell>
          <cell r="O300">
            <v>238084.6381148377</v>
          </cell>
          <cell r="P300">
            <v>238084.6381148377</v>
          </cell>
        </row>
        <row r="301">
          <cell r="C301" t="str">
            <v>Vacancy</v>
          </cell>
          <cell r="D301">
            <v>-143313.08313708674</v>
          </cell>
          <cell r="E301">
            <v>-144239.60992457249</v>
          </cell>
          <cell r="F301">
            <v>-140866.74421794561</v>
          </cell>
          <cell r="G301">
            <v>-137493.87851131873</v>
          </cell>
          <cell r="H301">
            <v>-134121.01280469188</v>
          </cell>
          <cell r="I301">
            <v>-130748.14709806502</v>
          </cell>
          <cell r="J301">
            <v>-127375.28139143815</v>
          </cell>
          <cell r="K301">
            <v>-124002.41568481128</v>
          </cell>
          <cell r="L301">
            <v>-120629.54997818441</v>
          </cell>
          <cell r="M301">
            <v>-117256.68427155755</v>
          </cell>
          <cell r="N301">
            <v>-113883.81856493068</v>
          </cell>
          <cell r="O301">
            <v>-110510.95285830382</v>
          </cell>
          <cell r="P301">
            <v>-107138.08715167695</v>
          </cell>
        </row>
        <row r="302">
          <cell r="B302" t="str">
            <v>Gross Schedule Rent</v>
          </cell>
          <cell r="C302" t="str">
            <v>Gross Rental Income</v>
          </cell>
          <cell r="D302">
            <v>87837.050954988692</v>
          </cell>
          <cell r="E302">
            <v>93845.028190265206</v>
          </cell>
          <cell r="F302">
            <v>97217.893896892085</v>
          </cell>
          <cell r="G302">
            <v>100590.75960351896</v>
          </cell>
          <cell r="H302">
            <v>103963.62531014581</v>
          </cell>
          <cell r="I302">
            <v>107336.49101677268</v>
          </cell>
          <cell r="J302">
            <v>110709.35672339954</v>
          </cell>
          <cell r="K302">
            <v>114082.22243002642</v>
          </cell>
          <cell r="L302">
            <v>117455.08813665328</v>
          </cell>
          <cell r="M302">
            <v>120827.95384328015</v>
          </cell>
          <cell r="N302">
            <v>124200.81954990701</v>
          </cell>
          <cell r="O302">
            <v>127573.68525653388</v>
          </cell>
          <cell r="P302">
            <v>130946.55096316074</v>
          </cell>
        </row>
        <row r="303">
          <cell r="C303" t="str">
            <v>Discount (Recurring)</v>
          </cell>
          <cell r="D303">
            <v>-8783.7050954988699</v>
          </cell>
          <cell r="E303">
            <v>-6569.1519733185651</v>
          </cell>
          <cell r="F303">
            <v>-6805.2525727824468</v>
          </cell>
          <cell r="G303">
            <v>-7041.3531722463285</v>
          </cell>
          <cell r="H303">
            <v>-7277.4537717102075</v>
          </cell>
          <cell r="I303">
            <v>-7513.5543711740884</v>
          </cell>
          <cell r="J303">
            <v>-7749.6549706379683</v>
          </cell>
          <cell r="K303">
            <v>-7985.75557010185</v>
          </cell>
          <cell r="L303">
            <v>-8221.8561695657299</v>
          </cell>
          <cell r="M303">
            <v>-8457.9567690296117</v>
          </cell>
          <cell r="N303">
            <v>-8694.0573684934916</v>
          </cell>
          <cell r="O303">
            <v>-8930.1579679573715</v>
          </cell>
          <cell r="P303">
            <v>-9166.2585674212532</v>
          </cell>
        </row>
        <row r="304">
          <cell r="B304" t="str">
            <v>Projected Rent</v>
          </cell>
          <cell r="C304" t="str">
            <v>Rental Income</v>
          </cell>
          <cell r="D304">
            <v>79053.345859489826</v>
          </cell>
          <cell r="E304">
            <v>87275.876216946635</v>
          </cell>
          <cell r="F304">
            <v>90412.641324109631</v>
          </cell>
          <cell r="G304">
            <v>93549.40643127264</v>
          </cell>
          <cell r="H304">
            <v>96686.171538435607</v>
          </cell>
          <cell r="I304">
            <v>99822.936645598587</v>
          </cell>
          <cell r="J304">
            <v>102959.70175276157</v>
          </cell>
          <cell r="K304">
            <v>106096.46685992458</v>
          </cell>
          <cell r="L304">
            <v>109233.23196708756</v>
          </cell>
          <cell r="M304">
            <v>112369.99707425054</v>
          </cell>
          <cell r="N304">
            <v>115506.76218141352</v>
          </cell>
          <cell r="O304">
            <v>118643.5272885765</v>
          </cell>
          <cell r="P304">
            <v>121780.2923957395</v>
          </cell>
        </row>
        <row r="305">
          <cell r="B305">
            <v>5</v>
          </cell>
          <cell r="C305" t="str">
            <v>Concession (one time free month)</v>
          </cell>
          <cell r="D305">
            <v>-6917.1677627053723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</row>
        <row r="306">
          <cell r="C306" t="str">
            <v>Net Rental Income</v>
          </cell>
          <cell r="D306">
            <v>72136.178096784453</v>
          </cell>
          <cell r="E306">
            <v>87275.876216946635</v>
          </cell>
          <cell r="F306">
            <v>90412.641324109631</v>
          </cell>
          <cell r="G306">
            <v>93549.40643127264</v>
          </cell>
          <cell r="H306">
            <v>96686.171538435607</v>
          </cell>
          <cell r="I306">
            <v>99822.936645598587</v>
          </cell>
          <cell r="J306">
            <v>102959.70175276157</v>
          </cell>
          <cell r="K306">
            <v>106096.46685992458</v>
          </cell>
          <cell r="L306">
            <v>109233.23196708756</v>
          </cell>
          <cell r="M306">
            <v>112369.99707425054</v>
          </cell>
          <cell r="N306">
            <v>115506.76218141352</v>
          </cell>
          <cell r="O306">
            <v>118643.5272885765</v>
          </cell>
          <cell r="P306">
            <v>121780.2923957395</v>
          </cell>
        </row>
        <row r="307"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C308" t="str">
            <v>Admin &amp; Late Fees (% of Net Rental Inc.)</v>
          </cell>
          <cell r="D308">
            <v>216.40853429035337</v>
          </cell>
          <cell r="E308">
            <v>261.82762865083993</v>
          </cell>
          <cell r="F308">
            <v>271.23792397232887</v>
          </cell>
          <cell r="G308">
            <v>280.64821929381793</v>
          </cell>
          <cell r="H308">
            <v>290.05851461530682</v>
          </cell>
          <cell r="I308">
            <v>299.46880993679576</v>
          </cell>
          <cell r="J308">
            <v>308.87910525828471</v>
          </cell>
          <cell r="K308">
            <v>318.28940057977371</v>
          </cell>
          <cell r="L308">
            <v>327.69969590126266</v>
          </cell>
          <cell r="M308">
            <v>337.1099912227516</v>
          </cell>
          <cell r="N308">
            <v>346.52028654424055</v>
          </cell>
          <cell r="O308">
            <v>355.93058186572949</v>
          </cell>
          <cell r="P308">
            <v>365.3408771872185</v>
          </cell>
        </row>
        <row r="309">
          <cell r="C309" t="str">
            <v>Merchandise Sales (% of Net Rental Inc.)</v>
          </cell>
          <cell r="D309">
            <v>1082.0426714517669</v>
          </cell>
          <cell r="E309">
            <v>1221.8622670372529</v>
          </cell>
          <cell r="F309">
            <v>1265.7769785375349</v>
          </cell>
          <cell r="G309">
            <v>1309.6916900378169</v>
          </cell>
          <cell r="H309">
            <v>1353.6064015380985</v>
          </cell>
          <cell r="I309">
            <v>1397.5211130383802</v>
          </cell>
          <cell r="J309">
            <v>1441.435824538662</v>
          </cell>
          <cell r="K309">
            <v>1485.350536038944</v>
          </cell>
          <cell r="L309">
            <v>1529.2652475392258</v>
          </cell>
          <cell r="M309">
            <v>1573.1799590395076</v>
          </cell>
          <cell r="N309">
            <v>1617.0946705397894</v>
          </cell>
          <cell r="O309">
            <v>1661.0093820400709</v>
          </cell>
          <cell r="P309">
            <v>1704.9240935403529</v>
          </cell>
        </row>
        <row r="310">
          <cell r="C310" t="str">
            <v>Tenant Insurance</v>
          </cell>
          <cell r="D310">
            <v>166.25000000000006</v>
          </cell>
          <cell r="E310">
            <v>172.44791666666671</v>
          </cell>
          <cell r="F310">
            <v>178.64583333333337</v>
          </cell>
          <cell r="G310">
            <v>184.84375000000006</v>
          </cell>
          <cell r="H310">
            <v>191.04166666666671</v>
          </cell>
          <cell r="I310">
            <v>197.23958333333337</v>
          </cell>
          <cell r="J310">
            <v>203.43750000000003</v>
          </cell>
          <cell r="K310">
            <v>209.63541666666669</v>
          </cell>
          <cell r="L310">
            <v>215.83333333333337</v>
          </cell>
          <cell r="M310">
            <v>222.03125000000003</v>
          </cell>
          <cell r="N310">
            <v>228.22916666666669</v>
          </cell>
          <cell r="O310">
            <v>234.42708333333334</v>
          </cell>
          <cell r="P310">
            <v>240.62500000000003</v>
          </cell>
        </row>
        <row r="311">
          <cell r="C311" t="str">
            <v>Truck Revenue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C312" t="str">
            <v>Office Lease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</row>
        <row r="313">
          <cell r="C313" t="str">
            <v>Cell Tower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C314" t="str">
            <v>Misc I (% Net Rental Inc.)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C315" t="str">
            <v>Misc II (% Net Rental Inc.)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</row>
        <row r="316">
          <cell r="C316" t="str">
            <v>H&amp;D Cars Lease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C317" t="str">
            <v>Lendkey Lease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C318" t="str">
            <v>Misc. Revenue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C319" t="str">
            <v>Total Revenue</v>
          </cell>
          <cell r="D319">
            <v>73600.879302526577</v>
          </cell>
          <cell r="E319">
            <v>88932.014029301397</v>
          </cell>
          <cell r="F319">
            <v>92128.302059952824</v>
          </cell>
          <cell r="G319">
            <v>95324.590090604266</v>
          </cell>
          <cell r="H319">
            <v>98520.878121255679</v>
          </cell>
          <cell r="I319">
            <v>101717.16615190709</v>
          </cell>
          <cell r="J319">
            <v>104913.45418255852</v>
          </cell>
          <cell r="K319">
            <v>108109.74221320996</v>
          </cell>
          <cell r="L319">
            <v>111306.03024386137</v>
          </cell>
          <cell r="M319">
            <v>114502.3182745128</v>
          </cell>
          <cell r="N319">
            <v>117698.60630516423</v>
          </cell>
          <cell r="O319">
            <v>120894.89433581562</v>
          </cell>
          <cell r="P319">
            <v>124091.18236646707</v>
          </cell>
        </row>
        <row r="320">
          <cell r="C320" t="str">
            <v>Asking Rate/NRSM (Annual)</v>
          </cell>
          <cell r="D320">
            <v>356.1406701039873</v>
          </cell>
          <cell r="E320">
            <v>366.82489020710693</v>
          </cell>
          <cell r="F320">
            <v>366.82489020710693</v>
          </cell>
          <cell r="G320">
            <v>366.82489020710693</v>
          </cell>
          <cell r="H320">
            <v>366.82489020710693</v>
          </cell>
          <cell r="I320">
            <v>366.82489020710693</v>
          </cell>
          <cell r="J320">
            <v>366.82489020710693</v>
          </cell>
          <cell r="K320">
            <v>366.82489020710693</v>
          </cell>
          <cell r="L320">
            <v>366.82489020710693</v>
          </cell>
          <cell r="M320">
            <v>366.82489020710693</v>
          </cell>
          <cell r="N320">
            <v>366.82489020710693</v>
          </cell>
          <cell r="O320">
            <v>366.82489020710693</v>
          </cell>
          <cell r="P320">
            <v>366.82489020710693</v>
          </cell>
        </row>
        <row r="321">
          <cell r="C321" t="str">
            <v>Actual Rate / Occ. SM (Annual)</v>
          </cell>
          <cell r="D321">
            <v>320.52660309358862</v>
          </cell>
          <cell r="E321">
            <v>341.14714789260944</v>
          </cell>
          <cell r="F321">
            <v>341.14714789260938</v>
          </cell>
          <cell r="G321">
            <v>341.1471478926095</v>
          </cell>
          <cell r="H321">
            <v>341.1471478926095</v>
          </cell>
          <cell r="I321">
            <v>341.14714789260944</v>
          </cell>
          <cell r="J321">
            <v>341.14714789260944</v>
          </cell>
          <cell r="K321">
            <v>341.1471478926095</v>
          </cell>
          <cell r="L321">
            <v>341.1471478926095</v>
          </cell>
          <cell r="M321">
            <v>341.1471478926095</v>
          </cell>
          <cell r="N321">
            <v>341.14714789260944</v>
          </cell>
          <cell r="O321">
            <v>341.14714789260944</v>
          </cell>
          <cell r="P321">
            <v>341.1471478926095</v>
          </cell>
        </row>
        <row r="322">
          <cell r="C322" t="str">
            <v>Net Yield</v>
          </cell>
          <cell r="D322">
            <v>292.48052532289955</v>
          </cell>
          <cell r="E322">
            <v>341.14714789260944</v>
          </cell>
          <cell r="F322">
            <v>341.14714789260938</v>
          </cell>
          <cell r="G322">
            <v>341.1471478926095</v>
          </cell>
          <cell r="H322">
            <v>341.1471478926095</v>
          </cell>
          <cell r="I322">
            <v>341.14714789260944</v>
          </cell>
          <cell r="J322">
            <v>341.14714789260944</v>
          </cell>
          <cell r="K322">
            <v>341.1471478926095</v>
          </cell>
          <cell r="L322">
            <v>341.1471478926095</v>
          </cell>
          <cell r="M322">
            <v>341.1471478926095</v>
          </cell>
          <cell r="N322">
            <v>341.14714789260944</v>
          </cell>
          <cell r="O322">
            <v>341.14714789260944</v>
          </cell>
          <cell r="P322">
            <v>341.1471478926095</v>
          </cell>
        </row>
        <row r="325">
          <cell r="C325" t="str">
            <v>Expenses</v>
          </cell>
          <cell r="D325" t="str">
            <v>Baseline</v>
          </cell>
          <cell r="E325">
            <v>49</v>
          </cell>
          <cell r="F325">
            <v>50</v>
          </cell>
          <cell r="G325">
            <v>51</v>
          </cell>
          <cell r="H325">
            <v>52</v>
          </cell>
          <cell r="I325">
            <v>53</v>
          </cell>
          <cell r="J325">
            <v>54</v>
          </cell>
          <cell r="K325">
            <v>55</v>
          </cell>
          <cell r="L325">
            <v>56</v>
          </cell>
          <cell r="M325">
            <v>57</v>
          </cell>
          <cell r="N325">
            <v>58</v>
          </cell>
          <cell r="O325">
            <v>59</v>
          </cell>
          <cell r="P325">
            <v>60</v>
          </cell>
        </row>
        <row r="326">
          <cell r="C326" t="str">
            <v>Advertising</v>
          </cell>
          <cell r="D326">
            <v>3434.3366666666666</v>
          </cell>
          <cell r="E326">
            <v>3468.6800333333335</v>
          </cell>
          <cell r="F326">
            <v>3468.6800333333335</v>
          </cell>
          <cell r="G326">
            <v>3468.6800333333335</v>
          </cell>
          <cell r="H326">
            <v>3468.6800333333335</v>
          </cell>
          <cell r="I326">
            <v>3468.6800333333335</v>
          </cell>
          <cell r="J326">
            <v>3468.6800333333335</v>
          </cell>
          <cell r="K326">
            <v>3468.6800333333335</v>
          </cell>
          <cell r="L326">
            <v>3468.6800333333335</v>
          </cell>
          <cell r="M326">
            <v>3468.6800333333335</v>
          </cell>
          <cell r="N326">
            <v>3468.6800333333335</v>
          </cell>
          <cell r="O326">
            <v>3468.6800333333335</v>
          </cell>
          <cell r="P326">
            <v>3468.6800333333335</v>
          </cell>
        </row>
        <row r="327">
          <cell r="C327" t="str">
            <v>Bad Debt</v>
          </cell>
          <cell r="D327">
            <v>36.068089048392224</v>
          </cell>
          <cell r="E327">
            <v>43.637938108473321</v>
          </cell>
          <cell r="F327">
            <v>45.206320662054814</v>
          </cell>
          <cell r="G327">
            <v>46.774703215636322</v>
          </cell>
          <cell r="H327">
            <v>48.343085769217801</v>
          </cell>
          <cell r="I327">
            <v>49.911468322799294</v>
          </cell>
          <cell r="J327">
            <v>51.479850876380787</v>
          </cell>
          <cell r="K327">
            <v>53.048233429962288</v>
          </cell>
          <cell r="L327">
            <v>54.616615983543781</v>
          </cell>
          <cell r="M327">
            <v>56.184998537125274</v>
          </cell>
          <cell r="N327">
            <v>57.75338109070676</v>
          </cell>
          <cell r="O327">
            <v>59.321763644288254</v>
          </cell>
          <cell r="P327">
            <v>60.890146197869747</v>
          </cell>
        </row>
        <row r="328">
          <cell r="C328" t="str">
            <v>Banking Fees</v>
          </cell>
          <cell r="D328">
            <v>1004.9076312815823</v>
          </cell>
          <cell r="E328">
            <v>1198.2447481662675</v>
          </cell>
          <cell r="F328">
            <v>1238.1983485494102</v>
          </cell>
          <cell r="G328">
            <v>1278.1519489325535</v>
          </cell>
          <cell r="H328">
            <v>1318.105549315696</v>
          </cell>
          <cell r="I328">
            <v>1358.0591496988386</v>
          </cell>
          <cell r="J328">
            <v>1398.0127500819815</v>
          </cell>
          <cell r="K328">
            <v>1437.9663504651246</v>
          </cell>
          <cell r="L328">
            <v>1477.9199508482673</v>
          </cell>
          <cell r="M328">
            <v>1517.8735512314099</v>
          </cell>
          <cell r="N328">
            <v>1557.8271516145526</v>
          </cell>
          <cell r="O328">
            <v>1597.7807519976955</v>
          </cell>
          <cell r="P328">
            <v>1637.7343523808383</v>
          </cell>
        </row>
        <row r="329">
          <cell r="C329" t="str">
            <v>Electricity</v>
          </cell>
          <cell r="D329">
            <v>1326.51</v>
          </cell>
          <cell r="E329">
            <v>1353.0402000000001</v>
          </cell>
          <cell r="F329">
            <v>1353.0402000000001</v>
          </cell>
          <cell r="G329">
            <v>1353.0402000000001</v>
          </cell>
          <cell r="H329">
            <v>1353.0402000000001</v>
          </cell>
          <cell r="I329">
            <v>1353.0402000000001</v>
          </cell>
          <cell r="J329">
            <v>1353.0402000000001</v>
          </cell>
          <cell r="K329">
            <v>1353.0402000000001</v>
          </cell>
          <cell r="L329">
            <v>1353.0402000000001</v>
          </cell>
          <cell r="M329">
            <v>1353.0402000000001</v>
          </cell>
          <cell r="N329">
            <v>1353.0402000000001</v>
          </cell>
          <cell r="O329">
            <v>1353.0402000000001</v>
          </cell>
          <cell r="P329">
            <v>1353.0402000000001</v>
          </cell>
        </row>
        <row r="330">
          <cell r="C330" t="str">
            <v xml:space="preserve">Employee Wages </v>
          </cell>
          <cell r="D330">
            <v>9534.4069333968</v>
          </cell>
          <cell r="E330">
            <v>9725.0950720647361</v>
          </cell>
          <cell r="F330">
            <v>9725.0950720647361</v>
          </cell>
          <cell r="G330">
            <v>9725.0950720647361</v>
          </cell>
          <cell r="H330">
            <v>9725.0950720647361</v>
          </cell>
          <cell r="I330">
            <v>9725.0950720647361</v>
          </cell>
          <cell r="J330">
            <v>9725.0950720647361</v>
          </cell>
          <cell r="K330">
            <v>9725.0950720647361</v>
          </cell>
          <cell r="L330">
            <v>9725.0950720647361</v>
          </cell>
          <cell r="M330">
            <v>9725.0950720647361</v>
          </cell>
          <cell r="N330">
            <v>9725.0950720647361</v>
          </cell>
          <cell r="O330">
            <v>9725.0950720647361</v>
          </cell>
          <cell r="P330">
            <v>9725.0950720647361</v>
          </cell>
        </row>
        <row r="331">
          <cell r="C331" t="str">
            <v>Information Techhnology</v>
          </cell>
          <cell r="D331">
            <v>530.60400000000004</v>
          </cell>
          <cell r="E331">
            <v>541.21608000000003</v>
          </cell>
          <cell r="F331">
            <v>541.21608000000003</v>
          </cell>
          <cell r="G331">
            <v>541.21608000000003</v>
          </cell>
          <cell r="H331">
            <v>541.21608000000003</v>
          </cell>
          <cell r="I331">
            <v>541.21608000000003</v>
          </cell>
          <cell r="J331">
            <v>541.21608000000003</v>
          </cell>
          <cell r="K331">
            <v>541.21608000000003</v>
          </cell>
          <cell r="L331">
            <v>541.21608000000003</v>
          </cell>
          <cell r="M331">
            <v>541.21608000000003</v>
          </cell>
          <cell r="N331">
            <v>541.21608000000003</v>
          </cell>
          <cell r="O331">
            <v>541.21608000000003</v>
          </cell>
          <cell r="P331">
            <v>541.21608000000003</v>
          </cell>
        </row>
        <row r="332">
          <cell r="C332" t="str">
            <v>Insurance</v>
          </cell>
          <cell r="D332">
            <v>2501.9192845032103</v>
          </cell>
          <cell r="E332">
            <v>2600.5984580641652</v>
          </cell>
          <cell r="F332">
            <v>2606.3517765193378</v>
          </cell>
          <cell r="G332">
            <v>2612.1050949745104</v>
          </cell>
          <cell r="H332">
            <v>2617.858413429683</v>
          </cell>
          <cell r="I332">
            <v>2623.6117318848555</v>
          </cell>
          <cell r="J332">
            <v>2629.3650503400281</v>
          </cell>
          <cell r="K332">
            <v>2635.1183687952007</v>
          </cell>
          <cell r="L332">
            <v>2640.8716872503733</v>
          </cell>
          <cell r="M332">
            <v>2646.6250057055458</v>
          </cell>
          <cell r="N332">
            <v>2652.3783241607184</v>
          </cell>
          <cell r="O332">
            <v>2658.131642615891</v>
          </cell>
          <cell r="P332">
            <v>2663.8849610710636</v>
          </cell>
        </row>
        <row r="333">
          <cell r="C333" t="str">
            <v>Management Fee</v>
          </cell>
          <cell r="D333">
            <v>5152.061551176861</v>
          </cell>
          <cell r="E333">
            <v>6225.2409820510984</v>
          </cell>
          <cell r="F333">
            <v>6448.9811441966986</v>
          </cell>
          <cell r="G333">
            <v>6672.7213063423005</v>
          </cell>
          <cell r="H333">
            <v>6896.4614684878979</v>
          </cell>
          <cell r="I333">
            <v>7120.2016306334972</v>
          </cell>
          <cell r="J333">
            <v>7343.9417927790973</v>
          </cell>
          <cell r="K333">
            <v>7567.6819549246975</v>
          </cell>
          <cell r="L333">
            <v>7791.4221170702976</v>
          </cell>
          <cell r="M333">
            <v>8015.1622792158969</v>
          </cell>
          <cell r="N333">
            <v>8238.9024413614952</v>
          </cell>
          <cell r="O333">
            <v>8462.6426035070963</v>
          </cell>
          <cell r="P333">
            <v>8686.3827656526955</v>
          </cell>
        </row>
        <row r="334">
          <cell r="C334" t="str">
            <v>Merchandise (COGS)</v>
          </cell>
          <cell r="D334">
            <v>595.12346929847183</v>
          </cell>
          <cell r="E334">
            <v>672.02424687048915</v>
          </cell>
          <cell r="F334">
            <v>696.17733819564421</v>
          </cell>
          <cell r="G334">
            <v>720.33042952079938</v>
          </cell>
          <cell r="H334">
            <v>744.48352084595422</v>
          </cell>
          <cell r="I334">
            <v>768.63661217110916</v>
          </cell>
          <cell r="J334">
            <v>792.78970349626422</v>
          </cell>
          <cell r="K334">
            <v>816.94279482141928</v>
          </cell>
          <cell r="L334">
            <v>841.09588614657423</v>
          </cell>
          <cell r="M334">
            <v>865.24897747172929</v>
          </cell>
          <cell r="N334">
            <v>889.40206879688424</v>
          </cell>
          <cell r="O334">
            <v>913.55516012203907</v>
          </cell>
          <cell r="P334">
            <v>937.70825144719424</v>
          </cell>
        </row>
        <row r="335">
          <cell r="C335" t="str">
            <v>Motor Vehicle Expense</v>
          </cell>
          <cell r="D335">
            <v>440.40132</v>
          </cell>
          <cell r="E335">
            <v>449.20934640000002</v>
          </cell>
          <cell r="F335">
            <v>449.20934640000002</v>
          </cell>
          <cell r="G335">
            <v>449.20934640000002</v>
          </cell>
          <cell r="H335">
            <v>449.20934640000002</v>
          </cell>
          <cell r="I335">
            <v>449.20934640000002</v>
          </cell>
          <cell r="J335">
            <v>449.20934640000002</v>
          </cell>
          <cell r="K335">
            <v>449.20934640000002</v>
          </cell>
          <cell r="L335">
            <v>449.20934640000002</v>
          </cell>
          <cell r="M335">
            <v>449.20934640000002</v>
          </cell>
          <cell r="N335">
            <v>449.20934640000002</v>
          </cell>
          <cell r="O335">
            <v>449.20934640000002</v>
          </cell>
          <cell r="P335">
            <v>449.20934640000002</v>
          </cell>
        </row>
        <row r="336">
          <cell r="C336" t="str">
            <v>Postage</v>
          </cell>
          <cell r="D336">
            <v>16.2</v>
          </cell>
          <cell r="E336">
            <v>14.58</v>
          </cell>
          <cell r="F336">
            <v>14.58</v>
          </cell>
          <cell r="G336">
            <v>14.58</v>
          </cell>
          <cell r="H336">
            <v>14.58</v>
          </cell>
          <cell r="I336">
            <v>14.58</v>
          </cell>
          <cell r="J336">
            <v>14.58</v>
          </cell>
          <cell r="K336">
            <v>14.58</v>
          </cell>
          <cell r="L336">
            <v>14.58</v>
          </cell>
          <cell r="M336">
            <v>14.58</v>
          </cell>
          <cell r="N336">
            <v>14.58</v>
          </cell>
          <cell r="O336">
            <v>14.58</v>
          </cell>
          <cell r="P336">
            <v>14.58</v>
          </cell>
        </row>
        <row r="337">
          <cell r="C337" t="str">
            <v>Printing and Stationary</v>
          </cell>
          <cell r="D337">
            <v>156.0753</v>
          </cell>
          <cell r="E337">
            <v>156.0753</v>
          </cell>
          <cell r="F337">
            <v>156.0753</v>
          </cell>
          <cell r="G337">
            <v>156.0753</v>
          </cell>
          <cell r="H337">
            <v>156.0753</v>
          </cell>
          <cell r="I337">
            <v>156.0753</v>
          </cell>
          <cell r="J337">
            <v>156.0753</v>
          </cell>
          <cell r="K337">
            <v>156.0753</v>
          </cell>
          <cell r="L337">
            <v>156.0753</v>
          </cell>
          <cell r="M337">
            <v>156.0753</v>
          </cell>
          <cell r="N337">
            <v>156.0753</v>
          </cell>
          <cell r="O337">
            <v>156.0753</v>
          </cell>
          <cell r="P337">
            <v>156.0753</v>
          </cell>
        </row>
        <row r="338">
          <cell r="C338" t="str">
            <v>Professional Membership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</row>
        <row r="339">
          <cell r="C339" t="str">
            <v>Rates - Council &amp; Water</v>
          </cell>
          <cell r="D339">
            <v>5101.4103723958315</v>
          </cell>
          <cell r="E339">
            <v>5228.9456317057275</v>
          </cell>
          <cell r="F339">
            <v>5228.9456317057275</v>
          </cell>
          <cell r="G339">
            <v>5228.9456317057275</v>
          </cell>
          <cell r="H339">
            <v>5228.9456317057275</v>
          </cell>
          <cell r="I339">
            <v>5228.9456317057275</v>
          </cell>
          <cell r="J339">
            <v>5228.9456317057275</v>
          </cell>
          <cell r="K339">
            <v>5228.9456317057275</v>
          </cell>
          <cell r="L339">
            <v>5228.9456317057275</v>
          </cell>
          <cell r="M339">
            <v>5228.9456317057275</v>
          </cell>
          <cell r="N339">
            <v>5228.9456317057275</v>
          </cell>
          <cell r="O339">
            <v>5228.9456317057275</v>
          </cell>
          <cell r="P339">
            <v>5228.9456317057275</v>
          </cell>
        </row>
        <row r="340">
          <cell r="C340" t="str">
            <v>Repairs and Maintenance</v>
          </cell>
          <cell r="D340">
            <v>1061.2080000000001</v>
          </cell>
          <cell r="E340">
            <v>1082.4321600000001</v>
          </cell>
          <cell r="F340">
            <v>1082.4321600000001</v>
          </cell>
          <cell r="G340">
            <v>1082.4321600000001</v>
          </cell>
          <cell r="H340">
            <v>1082.4321600000001</v>
          </cell>
          <cell r="I340">
            <v>1082.4321600000001</v>
          </cell>
          <cell r="J340">
            <v>1082.4321600000001</v>
          </cell>
          <cell r="K340">
            <v>1082.4321600000001</v>
          </cell>
          <cell r="L340">
            <v>1082.4321600000001</v>
          </cell>
          <cell r="M340">
            <v>1082.4321600000001</v>
          </cell>
          <cell r="N340">
            <v>1082.4321600000001</v>
          </cell>
          <cell r="O340">
            <v>1082.4321600000001</v>
          </cell>
          <cell r="P340">
            <v>1082.4321600000001</v>
          </cell>
        </row>
        <row r="341">
          <cell r="C341" t="str">
            <v>Security, Health &amp; Safety</v>
          </cell>
          <cell r="D341">
            <v>318.36240000000004</v>
          </cell>
          <cell r="E341">
            <v>324.72964800000005</v>
          </cell>
          <cell r="F341">
            <v>324.72964800000005</v>
          </cell>
          <cell r="G341">
            <v>324.72964800000005</v>
          </cell>
          <cell r="H341">
            <v>324.72964800000005</v>
          </cell>
          <cell r="I341">
            <v>324.72964800000005</v>
          </cell>
          <cell r="J341">
            <v>324.72964800000005</v>
          </cell>
          <cell r="K341">
            <v>324.72964800000005</v>
          </cell>
          <cell r="L341">
            <v>324.72964800000005</v>
          </cell>
          <cell r="M341">
            <v>324.72964800000005</v>
          </cell>
          <cell r="N341">
            <v>324.72964800000005</v>
          </cell>
          <cell r="O341">
            <v>324.72964800000005</v>
          </cell>
          <cell r="P341">
            <v>324.72964800000005</v>
          </cell>
        </row>
        <row r="342">
          <cell r="C342" t="str">
            <v>Telephone</v>
          </cell>
          <cell r="D342">
            <v>254.68992</v>
          </cell>
          <cell r="E342">
            <v>259.7837184</v>
          </cell>
          <cell r="F342">
            <v>259.7837184</v>
          </cell>
          <cell r="G342">
            <v>259.7837184</v>
          </cell>
          <cell r="H342">
            <v>259.7837184</v>
          </cell>
          <cell r="I342">
            <v>259.7837184</v>
          </cell>
          <cell r="J342">
            <v>259.7837184</v>
          </cell>
          <cell r="K342">
            <v>259.7837184</v>
          </cell>
          <cell r="L342">
            <v>259.7837184</v>
          </cell>
          <cell r="M342">
            <v>259.7837184</v>
          </cell>
          <cell r="N342">
            <v>259.7837184</v>
          </cell>
          <cell r="O342">
            <v>259.7837184</v>
          </cell>
          <cell r="P342">
            <v>259.7837184</v>
          </cell>
        </row>
        <row r="343">
          <cell r="C343" t="str">
            <v>Fire Services</v>
          </cell>
          <cell r="D343">
            <v>955.08719999999994</v>
          </cell>
          <cell r="E343">
            <v>974.18894399999999</v>
          </cell>
          <cell r="F343">
            <v>974.18894399999999</v>
          </cell>
          <cell r="G343">
            <v>974.18894399999999</v>
          </cell>
          <cell r="H343">
            <v>974.18894399999999</v>
          </cell>
          <cell r="I343">
            <v>974.18894399999999</v>
          </cell>
          <cell r="J343">
            <v>974.18894399999999</v>
          </cell>
          <cell r="K343">
            <v>974.18894399999999</v>
          </cell>
          <cell r="L343">
            <v>974.18894399999999</v>
          </cell>
          <cell r="M343">
            <v>974.18894399999999</v>
          </cell>
          <cell r="N343">
            <v>974.18894399999999</v>
          </cell>
          <cell r="O343">
            <v>974.18894399999999</v>
          </cell>
          <cell r="P343">
            <v>974.18894399999999</v>
          </cell>
        </row>
        <row r="344">
          <cell r="C344" t="str">
            <v>Land Tax</v>
          </cell>
          <cell r="D344">
            <v>8154.6830827200019</v>
          </cell>
          <cell r="E344">
            <v>8317.7767443744015</v>
          </cell>
          <cell r="F344">
            <v>8317.7767443744015</v>
          </cell>
          <cell r="G344">
            <v>8317.7767443744015</v>
          </cell>
          <cell r="H344">
            <v>8317.7767443744015</v>
          </cell>
          <cell r="I344">
            <v>8317.7767443744015</v>
          </cell>
          <cell r="J344">
            <v>8317.7767443744015</v>
          </cell>
          <cell r="K344">
            <v>8317.7767443744015</v>
          </cell>
          <cell r="L344">
            <v>8317.7767443744015</v>
          </cell>
          <cell r="M344">
            <v>8317.7767443744015</v>
          </cell>
          <cell r="N344">
            <v>8317.7767443744015</v>
          </cell>
          <cell r="O344">
            <v>8317.7767443744015</v>
          </cell>
          <cell r="P344">
            <v>8317.7767443744015</v>
          </cell>
        </row>
        <row r="345">
          <cell r="C345" t="str">
            <v>Professional Services</v>
          </cell>
          <cell r="D345">
            <v>450</v>
          </cell>
          <cell r="E345">
            <v>450</v>
          </cell>
          <cell r="F345">
            <v>450</v>
          </cell>
          <cell r="G345">
            <v>450</v>
          </cell>
          <cell r="H345">
            <v>450</v>
          </cell>
          <cell r="I345">
            <v>450</v>
          </cell>
          <cell r="J345">
            <v>450</v>
          </cell>
          <cell r="K345">
            <v>450</v>
          </cell>
          <cell r="L345">
            <v>450</v>
          </cell>
          <cell r="M345">
            <v>450</v>
          </cell>
          <cell r="N345">
            <v>450</v>
          </cell>
          <cell r="O345">
            <v>450</v>
          </cell>
          <cell r="P345">
            <v>450</v>
          </cell>
        </row>
        <row r="346">
          <cell r="C346" t="str">
            <v>Misc. Expense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</row>
        <row r="347">
          <cell r="C347" t="str">
            <v>Misc. Expense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</row>
        <row r="348">
          <cell r="C348" t="str">
            <v>Total Expenses</v>
          </cell>
          <cell r="D348">
            <v>41024.055220487826</v>
          </cell>
          <cell r="E348">
            <v>43085.499251538698</v>
          </cell>
          <cell r="F348">
            <v>43380.667806401347</v>
          </cell>
          <cell r="G348">
            <v>43675.836361264002</v>
          </cell>
          <cell r="H348">
            <v>43971.004916126651</v>
          </cell>
          <cell r="I348">
            <v>44266.173470989306</v>
          </cell>
          <cell r="J348">
            <v>44561.342025851947</v>
          </cell>
          <cell r="K348">
            <v>44856.510580714603</v>
          </cell>
          <cell r="L348">
            <v>45151.679135577258</v>
          </cell>
          <cell r="M348">
            <v>45446.847690439907</v>
          </cell>
          <cell r="N348">
            <v>45742.016245302555</v>
          </cell>
          <cell r="O348">
            <v>46037.184800165211</v>
          </cell>
          <cell r="P348">
            <v>46332.353355027866</v>
          </cell>
        </row>
        <row r="349">
          <cell r="C349" t="str">
            <v>Expense Ratio</v>
          </cell>
          <cell r="D349">
            <v>0.55738539551768029</v>
          </cell>
          <cell r="E349">
            <v>0.48447681885786203</v>
          </cell>
          <cell r="F349">
            <v>0.47087232518592625</v>
          </cell>
          <cell r="G349">
            <v>0.45818016442295662</v>
          </cell>
          <cell r="H349">
            <v>0.44631154080872931</v>
          </cell>
          <cell r="I349">
            <v>0.43518881960278993</v>
          </cell>
          <cell r="J349">
            <v>0.42474382692911189</v>
          </cell>
          <cell r="K349">
            <v>0.41491645121352971</v>
          </cell>
          <cell r="L349">
            <v>0.40565348558972092</v>
          </cell>
          <cell r="M349">
            <v>0.39690766418793089</v>
          </cell>
          <cell r="N349">
            <v>0.38863685545013582</v>
          </cell>
          <cell r="O349">
            <v>0.38080338341076242</v>
          </cell>
          <cell r="P349">
            <v>0.37337345387038695</v>
          </cell>
        </row>
        <row r="351">
          <cell r="C351" t="str">
            <v>Net Operating Income</v>
          </cell>
          <cell r="D351">
            <v>32576.824082038751</v>
          </cell>
          <cell r="E351">
            <v>45846.514777762699</v>
          </cell>
          <cell r="F351">
            <v>48747.634253551478</v>
          </cell>
          <cell r="G351">
            <v>51648.753729340264</v>
          </cell>
          <cell r="H351">
            <v>54549.873205129028</v>
          </cell>
          <cell r="I351">
            <v>57450.992680917785</v>
          </cell>
          <cell r="J351">
            <v>60352.112156706571</v>
          </cell>
          <cell r="K351">
            <v>63253.231632495357</v>
          </cell>
          <cell r="L351">
            <v>66154.351108284114</v>
          </cell>
          <cell r="M351">
            <v>69055.4705840729</v>
          </cell>
          <cell r="N351">
            <v>71956.590059861672</v>
          </cell>
          <cell r="O351">
            <v>74857.709535650414</v>
          </cell>
          <cell r="P351">
            <v>77758.8290114392</v>
          </cell>
        </row>
        <row r="357">
          <cell r="C357" t="str">
            <v>Year 6 Budget - Monthly</v>
          </cell>
        </row>
        <row r="358">
          <cell r="C358" t="str">
            <v>Units:</v>
          </cell>
          <cell r="D358">
            <v>875</v>
          </cell>
        </row>
        <row r="359">
          <cell r="D359" t="str">
            <v>Turnover:</v>
          </cell>
          <cell r="E359">
            <v>0.05</v>
          </cell>
          <cell r="F359">
            <v>0.05</v>
          </cell>
          <cell r="G359">
            <v>0.05</v>
          </cell>
          <cell r="H359">
            <v>0.05</v>
          </cell>
          <cell r="I359">
            <v>0.05</v>
          </cell>
          <cell r="J359">
            <v>0.05</v>
          </cell>
          <cell r="K359">
            <v>0.05</v>
          </cell>
          <cell r="L359">
            <v>0.05</v>
          </cell>
          <cell r="M359">
            <v>0.05</v>
          </cell>
          <cell r="N359">
            <v>0.05</v>
          </cell>
          <cell r="O359">
            <v>0.05</v>
          </cell>
          <cell r="P359">
            <v>0.05</v>
          </cell>
        </row>
        <row r="360">
          <cell r="C360" t="str">
            <v>Move-Ins/Move Outs (Excludes RV)</v>
          </cell>
          <cell r="E360">
            <v>61</v>
          </cell>
          <cell r="F360">
            <v>62</v>
          </cell>
          <cell r="G360">
            <v>63</v>
          </cell>
          <cell r="H360">
            <v>64</v>
          </cell>
          <cell r="I360">
            <v>65</v>
          </cell>
          <cell r="J360">
            <v>66</v>
          </cell>
          <cell r="K360">
            <v>67</v>
          </cell>
          <cell r="L360">
            <v>68</v>
          </cell>
          <cell r="M360">
            <v>69</v>
          </cell>
          <cell r="N360">
            <v>70</v>
          </cell>
          <cell r="O360">
            <v>71</v>
          </cell>
          <cell r="P360">
            <v>72</v>
          </cell>
        </row>
        <row r="361">
          <cell r="C361" t="str">
            <v>Beginning Occupied - Storage Units</v>
          </cell>
          <cell r="E361">
            <v>481.25000000000006</v>
          </cell>
          <cell r="F361">
            <v>492.9166666666668</v>
          </cell>
          <cell r="G361">
            <v>504.58333333333331</v>
          </cell>
          <cell r="H361">
            <v>516.25</v>
          </cell>
          <cell r="I361">
            <v>527.91666666666663</v>
          </cell>
          <cell r="J361">
            <v>539.58333333333337</v>
          </cell>
          <cell r="K361">
            <v>551.24999999999989</v>
          </cell>
          <cell r="L361">
            <v>562.9166666666664</v>
          </cell>
          <cell r="M361">
            <v>574.58333333333314</v>
          </cell>
          <cell r="N361">
            <v>586.24999999999989</v>
          </cell>
          <cell r="O361">
            <v>597.91666666666652</v>
          </cell>
          <cell r="P361">
            <v>609.58333333333314</v>
          </cell>
        </row>
        <row r="362">
          <cell r="C362" t="str">
            <v>Move-Ins</v>
          </cell>
          <cell r="E362">
            <v>35.729166666666799</v>
          </cell>
          <cell r="F362">
            <v>36.312499999999829</v>
          </cell>
          <cell r="G362">
            <v>36.895833333333314</v>
          </cell>
          <cell r="H362">
            <v>37.479166666666629</v>
          </cell>
          <cell r="I362">
            <v>38.062500000000114</v>
          </cell>
          <cell r="J362">
            <v>38.645833333333144</v>
          </cell>
          <cell r="K362">
            <v>39.229166666666515</v>
          </cell>
          <cell r="L362">
            <v>39.812500000000114</v>
          </cell>
          <cell r="M362">
            <v>40.395833333333371</v>
          </cell>
          <cell r="N362">
            <v>40.979166666666629</v>
          </cell>
          <cell r="O362">
            <v>41.5625</v>
          </cell>
          <cell r="P362">
            <v>42.145833333333371</v>
          </cell>
        </row>
        <row r="363">
          <cell r="C363" t="str">
            <v>Move-Outs</v>
          </cell>
          <cell r="E363">
            <v>-24.062500000000004</v>
          </cell>
          <cell r="F363">
            <v>-24.645833333333343</v>
          </cell>
          <cell r="G363">
            <v>-25.229166666666668</v>
          </cell>
          <cell r="H363">
            <v>-25.8125</v>
          </cell>
          <cell r="I363">
            <v>-26.395833333333332</v>
          </cell>
          <cell r="J363">
            <v>-26.979166666666671</v>
          </cell>
          <cell r="K363">
            <v>-27.562499999999996</v>
          </cell>
          <cell r="L363">
            <v>-28.145833333333321</v>
          </cell>
          <cell r="M363">
            <v>-28.729166666666657</v>
          </cell>
          <cell r="N363">
            <v>-29.312499999999996</v>
          </cell>
          <cell r="O363">
            <v>-29.895833333333329</v>
          </cell>
          <cell r="P363">
            <v>-30.479166666666657</v>
          </cell>
        </row>
        <row r="364">
          <cell r="C364" t="str">
            <v>Net Move-Ins // Move-Outs</v>
          </cell>
          <cell r="E364">
            <v>11.666666666666796</v>
          </cell>
          <cell r="F364">
            <v>11.666666666666487</v>
          </cell>
          <cell r="G364">
            <v>11.666666666666647</v>
          </cell>
          <cell r="H364">
            <v>11.666666666666629</v>
          </cell>
          <cell r="I364">
            <v>11.666666666666782</v>
          </cell>
          <cell r="J364">
            <v>11.666666666666472</v>
          </cell>
          <cell r="K364">
            <v>11.666666666666519</v>
          </cell>
          <cell r="L364">
            <v>11.666666666666792</v>
          </cell>
          <cell r="M364">
            <v>11.666666666666714</v>
          </cell>
          <cell r="N364">
            <v>11.666666666666632</v>
          </cell>
          <cell r="O364">
            <v>11.666666666666671</v>
          </cell>
          <cell r="P364">
            <v>11.666666666666714</v>
          </cell>
        </row>
        <row r="365">
          <cell r="C365" t="str">
            <v>Ending Occupied - Storage Units</v>
          </cell>
          <cell r="E365">
            <v>492.9166666666668</v>
          </cell>
          <cell r="F365">
            <v>504.58333333333331</v>
          </cell>
          <cell r="G365">
            <v>516.25</v>
          </cell>
          <cell r="H365">
            <v>527.91666666666663</v>
          </cell>
          <cell r="I365">
            <v>539.58333333333337</v>
          </cell>
          <cell r="J365">
            <v>551.24999999999989</v>
          </cell>
          <cell r="K365">
            <v>562.9166666666664</v>
          </cell>
          <cell r="L365">
            <v>574.58333333333314</v>
          </cell>
          <cell r="M365">
            <v>586.24999999999989</v>
          </cell>
          <cell r="N365">
            <v>597.91666666666652</v>
          </cell>
          <cell r="O365">
            <v>609.58333333333314</v>
          </cell>
          <cell r="P365">
            <v>621.24999999999989</v>
          </cell>
        </row>
        <row r="367">
          <cell r="C367" t="str">
            <v>Physical Occ:</v>
          </cell>
          <cell r="D367">
            <v>0.55000000000000004</v>
          </cell>
          <cell r="E367">
            <v>0.56333333333333346</v>
          </cell>
          <cell r="F367">
            <v>0.57666666666666666</v>
          </cell>
          <cell r="G367">
            <v>0.59</v>
          </cell>
          <cell r="H367">
            <v>0.60333333333333328</v>
          </cell>
          <cell r="I367">
            <v>0.6166666666666667</v>
          </cell>
          <cell r="J367">
            <v>0.62999999999999989</v>
          </cell>
          <cell r="K367">
            <v>0.64333333333333309</v>
          </cell>
          <cell r="L367">
            <v>0.65666666666666651</v>
          </cell>
          <cell r="M367">
            <v>0.66999999999999982</v>
          </cell>
          <cell r="N367">
            <v>0.68333333333333313</v>
          </cell>
          <cell r="O367">
            <v>0.69666666666666643</v>
          </cell>
          <cell r="P367">
            <v>0.70999999999999985</v>
          </cell>
        </row>
        <row r="368">
          <cell r="C368" t="str">
            <v>Economic Occ:</v>
          </cell>
          <cell r="D368">
            <v>0.51150000000000007</v>
          </cell>
          <cell r="E368">
            <v>0.53516666666666679</v>
          </cell>
          <cell r="F368">
            <v>0.54783333333333339</v>
          </cell>
          <cell r="G368">
            <v>0.56049999999999989</v>
          </cell>
          <cell r="H368">
            <v>0.5731666666666666</v>
          </cell>
          <cell r="I368">
            <v>0.58583333333333321</v>
          </cell>
          <cell r="J368">
            <v>0.59849999999999992</v>
          </cell>
          <cell r="K368">
            <v>0.61116666666666652</v>
          </cell>
          <cell r="L368">
            <v>0.62383333333333313</v>
          </cell>
          <cell r="M368">
            <v>0.63649999999999984</v>
          </cell>
          <cell r="N368">
            <v>0.64916666666666645</v>
          </cell>
          <cell r="O368">
            <v>0.66183333333333316</v>
          </cell>
          <cell r="P368">
            <v>0.67449999999999988</v>
          </cell>
        </row>
        <row r="369">
          <cell r="C369" t="str">
            <v>Area Occ:</v>
          </cell>
          <cell r="D369">
            <v>4283.6750000000002</v>
          </cell>
          <cell r="E369">
            <v>4387.5216666666674</v>
          </cell>
          <cell r="F369">
            <v>4491.3683333333329</v>
          </cell>
          <cell r="G369">
            <v>4595.2150000000001</v>
          </cell>
          <cell r="H369">
            <v>4699.0616666666665</v>
          </cell>
          <cell r="I369">
            <v>4802.9083333333338</v>
          </cell>
          <cell r="J369">
            <v>4906.7549999999992</v>
          </cell>
          <cell r="K369">
            <v>5010.6016666666646</v>
          </cell>
          <cell r="L369">
            <v>5114.4483333333319</v>
          </cell>
          <cell r="M369">
            <v>5218.2949999999983</v>
          </cell>
          <cell r="N369">
            <v>5322.1416666666646</v>
          </cell>
          <cell r="O369">
            <v>5425.9883333333319</v>
          </cell>
          <cell r="P369">
            <v>5529.8349999999991</v>
          </cell>
        </row>
        <row r="370">
          <cell r="C370" t="str">
            <v>Revenue</v>
          </cell>
          <cell r="D370" t="str">
            <v>Baseline</v>
          </cell>
          <cell r="E370">
            <v>61</v>
          </cell>
          <cell r="F370">
            <v>62</v>
          </cell>
          <cell r="G370">
            <v>63</v>
          </cell>
          <cell r="H370">
            <v>64</v>
          </cell>
          <cell r="I370">
            <v>65</v>
          </cell>
          <cell r="J370">
            <v>66</v>
          </cell>
          <cell r="K370">
            <v>67</v>
          </cell>
          <cell r="L370">
            <v>68</v>
          </cell>
          <cell r="M370">
            <v>69</v>
          </cell>
          <cell r="N370">
            <v>70</v>
          </cell>
          <cell r="O370">
            <v>71</v>
          </cell>
          <cell r="P370">
            <v>72</v>
          </cell>
        </row>
        <row r="371">
          <cell r="B371" t="str">
            <v>Asking Rent</v>
          </cell>
          <cell r="C371" t="str">
            <v>Gross Potential Rent</v>
          </cell>
          <cell r="D371">
            <v>238084.6381148377</v>
          </cell>
          <cell r="E371">
            <v>245227.17725828281</v>
          </cell>
          <cell r="F371">
            <v>245227.17725828281</v>
          </cell>
          <cell r="G371">
            <v>245227.17725828281</v>
          </cell>
          <cell r="H371">
            <v>245227.17725828281</v>
          </cell>
          <cell r="I371">
            <v>245227.17725828281</v>
          </cell>
          <cell r="J371">
            <v>245227.17725828281</v>
          </cell>
          <cell r="K371">
            <v>245227.17725828281</v>
          </cell>
          <cell r="L371">
            <v>245227.17725828281</v>
          </cell>
          <cell r="M371">
            <v>245227.17725828281</v>
          </cell>
          <cell r="N371">
            <v>245227.17725828281</v>
          </cell>
          <cell r="O371">
            <v>245227.17725828281</v>
          </cell>
          <cell r="P371">
            <v>245227.17725828281</v>
          </cell>
        </row>
        <row r="372">
          <cell r="C372" t="str">
            <v>Vacancy</v>
          </cell>
          <cell r="D372">
            <v>-107138.08715167695</v>
          </cell>
          <cell r="E372">
            <v>-107082.53406945015</v>
          </cell>
          <cell r="F372">
            <v>-103812.83837267305</v>
          </cell>
          <cell r="G372">
            <v>-100543.14267589596</v>
          </cell>
          <cell r="H372">
            <v>-97273.44697911886</v>
          </cell>
          <cell r="I372">
            <v>-94003.751282341764</v>
          </cell>
          <cell r="J372">
            <v>-90734.055585564667</v>
          </cell>
          <cell r="K372">
            <v>-87464.359888787571</v>
          </cell>
          <cell r="L372">
            <v>-84194.664192010474</v>
          </cell>
          <cell r="M372">
            <v>-80924.968495233377</v>
          </cell>
          <cell r="N372">
            <v>-77655.272798456281</v>
          </cell>
          <cell r="O372">
            <v>-74385.57710167917</v>
          </cell>
          <cell r="P372">
            <v>-71115.881404902073</v>
          </cell>
        </row>
        <row r="373">
          <cell r="B373" t="str">
            <v>Gross Schedule Rent</v>
          </cell>
          <cell r="C373" t="str">
            <v>Gross Rental Income</v>
          </cell>
          <cell r="D373">
            <v>130946.55096316074</v>
          </cell>
          <cell r="E373">
            <v>138144.64318883268</v>
          </cell>
          <cell r="F373">
            <v>141414.33888560976</v>
          </cell>
          <cell r="G373">
            <v>144684.03458238684</v>
          </cell>
          <cell r="H373">
            <v>147953.73027916395</v>
          </cell>
          <cell r="I373">
            <v>151223.42597594106</v>
          </cell>
          <cell r="J373">
            <v>154493.12167271815</v>
          </cell>
          <cell r="K373">
            <v>157762.81736949523</v>
          </cell>
          <cell r="L373">
            <v>161032.51306627234</v>
          </cell>
          <cell r="M373">
            <v>164302.20876304945</v>
          </cell>
          <cell r="N373">
            <v>167571.90445982653</v>
          </cell>
          <cell r="O373">
            <v>170841.60015660364</v>
          </cell>
          <cell r="P373">
            <v>174111.29585338075</v>
          </cell>
        </row>
        <row r="374">
          <cell r="C374" t="str">
            <v>Discount (Recurring)</v>
          </cell>
          <cell r="D374">
            <v>-9166.2585674212532</v>
          </cell>
          <cell r="E374">
            <v>-6907.2321594416344</v>
          </cell>
          <cell r="F374">
            <v>-7070.716944280488</v>
          </cell>
          <cell r="G374">
            <v>-7234.2017291193424</v>
          </cell>
          <cell r="H374">
            <v>-7397.6865139581978</v>
          </cell>
          <cell r="I374">
            <v>-7561.1712987970532</v>
          </cell>
          <cell r="J374">
            <v>-7724.6560836359076</v>
          </cell>
          <cell r="K374">
            <v>-7888.1408684747621</v>
          </cell>
          <cell r="L374">
            <v>-8051.6256533136175</v>
          </cell>
          <cell r="M374">
            <v>-8215.1104381524729</v>
          </cell>
          <cell r="N374">
            <v>-8378.5952229913273</v>
          </cell>
          <cell r="O374">
            <v>-8542.0800078301818</v>
          </cell>
          <cell r="P374">
            <v>-8705.5647926690381</v>
          </cell>
        </row>
        <row r="375">
          <cell r="B375" t="str">
            <v>Projected Rent</v>
          </cell>
          <cell r="C375" t="str">
            <v>Rental Income</v>
          </cell>
          <cell r="D375">
            <v>121780.2923957395</v>
          </cell>
          <cell r="E375">
            <v>131237.41102939105</v>
          </cell>
          <cell r="F375">
            <v>134343.62194132927</v>
          </cell>
          <cell r="G375">
            <v>137449.83285326749</v>
          </cell>
          <cell r="H375">
            <v>140556.04376520574</v>
          </cell>
          <cell r="I375">
            <v>143662.254677144</v>
          </cell>
          <cell r="J375">
            <v>146768.46558908225</v>
          </cell>
          <cell r="K375">
            <v>149874.67650102047</v>
          </cell>
          <cell r="L375">
            <v>152980.88741295872</v>
          </cell>
          <cell r="M375">
            <v>156087.09832489697</v>
          </cell>
          <cell r="N375">
            <v>159193.30923683519</v>
          </cell>
          <cell r="O375">
            <v>162299.52014877347</v>
          </cell>
          <cell r="P375">
            <v>165405.73106071173</v>
          </cell>
        </row>
        <row r="376">
          <cell r="B376">
            <v>6</v>
          </cell>
          <cell r="C376" t="str">
            <v>Concession (one time free month)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</row>
        <row r="377">
          <cell r="C377" t="str">
            <v>Net Rental Income</v>
          </cell>
          <cell r="D377">
            <v>121780.2923957395</v>
          </cell>
          <cell r="E377">
            <v>131237.41102939105</v>
          </cell>
          <cell r="F377">
            <v>134343.62194132927</v>
          </cell>
          <cell r="G377">
            <v>137449.83285326749</v>
          </cell>
          <cell r="H377">
            <v>140556.04376520574</v>
          </cell>
          <cell r="I377">
            <v>143662.254677144</v>
          </cell>
          <cell r="J377">
            <v>146768.46558908225</v>
          </cell>
          <cell r="K377">
            <v>149874.67650102047</v>
          </cell>
          <cell r="L377">
            <v>152980.88741295872</v>
          </cell>
          <cell r="M377">
            <v>156087.09832489697</v>
          </cell>
          <cell r="N377">
            <v>159193.30923683519</v>
          </cell>
          <cell r="O377">
            <v>162299.52014877347</v>
          </cell>
          <cell r="P377">
            <v>165405.73106071173</v>
          </cell>
        </row>
        <row r="378"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</row>
        <row r="379">
          <cell r="C379" t="str">
            <v>Admin &amp; Late Fees (% of Net Rental Inc.)</v>
          </cell>
          <cell r="D379">
            <v>365.3408771872185</v>
          </cell>
          <cell r="E379">
            <v>393.71223308817315</v>
          </cell>
          <cell r="F379">
            <v>403.03086582398782</v>
          </cell>
          <cell r="G379">
            <v>412.3494985598025</v>
          </cell>
          <cell r="H379">
            <v>421.66813129561723</v>
          </cell>
          <cell r="I379">
            <v>430.98676403143202</v>
          </cell>
          <cell r="J379">
            <v>440.30539676724675</v>
          </cell>
          <cell r="K379">
            <v>449.62402950306142</v>
          </cell>
          <cell r="L379">
            <v>458.94266223887615</v>
          </cell>
          <cell r="M379">
            <v>468.26129497469094</v>
          </cell>
          <cell r="N379">
            <v>477.57992771050561</v>
          </cell>
          <cell r="O379">
            <v>486.89856044632046</v>
          </cell>
          <cell r="P379">
            <v>496.21719318213519</v>
          </cell>
        </row>
        <row r="380">
          <cell r="C380" t="str">
            <v>Merchandise Sales (% of Net Rental Inc.)</v>
          </cell>
          <cell r="D380">
            <v>1704.9240935403529</v>
          </cell>
          <cell r="E380">
            <v>1837.3237544114747</v>
          </cell>
          <cell r="F380">
            <v>1880.8107071786098</v>
          </cell>
          <cell r="G380">
            <v>1924.297659945745</v>
          </cell>
          <cell r="H380">
            <v>1967.7846127128805</v>
          </cell>
          <cell r="I380">
            <v>2011.2715654800161</v>
          </cell>
          <cell r="J380">
            <v>2054.7585182471516</v>
          </cell>
          <cell r="K380">
            <v>2098.2454710142865</v>
          </cell>
          <cell r="L380">
            <v>2141.7324237814223</v>
          </cell>
          <cell r="M380">
            <v>2185.2193765485576</v>
          </cell>
          <cell r="N380">
            <v>2228.706329315693</v>
          </cell>
          <cell r="O380">
            <v>2272.1932820828288</v>
          </cell>
          <cell r="P380">
            <v>2315.6802348499641</v>
          </cell>
        </row>
        <row r="381">
          <cell r="C381" t="str">
            <v>Tenant Insurance</v>
          </cell>
          <cell r="D381">
            <v>240.62500000000003</v>
          </cell>
          <cell r="E381">
            <v>246.45833333333334</v>
          </cell>
          <cell r="F381">
            <v>252.29166666666666</v>
          </cell>
          <cell r="G381">
            <v>258.125</v>
          </cell>
          <cell r="H381">
            <v>263.95833333333331</v>
          </cell>
          <cell r="I381">
            <v>269.79166666666663</v>
          </cell>
          <cell r="J381">
            <v>275.62499999999994</v>
          </cell>
          <cell r="K381">
            <v>281.45833333333326</v>
          </cell>
          <cell r="L381">
            <v>287.29166666666657</v>
          </cell>
          <cell r="M381">
            <v>293.12499999999994</v>
          </cell>
          <cell r="N381">
            <v>298.95833333333326</v>
          </cell>
          <cell r="O381">
            <v>304.79166666666657</v>
          </cell>
          <cell r="P381">
            <v>310.62499999999989</v>
          </cell>
        </row>
        <row r="382">
          <cell r="C382" t="str">
            <v>Truck Revenue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</row>
        <row r="383">
          <cell r="C383" t="str">
            <v>Office Lease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</row>
        <row r="384">
          <cell r="C384" t="str">
            <v>Cell Tower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</row>
        <row r="385">
          <cell r="C385" t="str">
            <v>Misc I (% Net Rental Inc.)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</row>
        <row r="386">
          <cell r="C386" t="str">
            <v>Misc II (% Net Rental Inc.)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C387" t="str">
            <v>H&amp;D Cars Lease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</row>
        <row r="388">
          <cell r="C388" t="str">
            <v>Lendkey Lease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</row>
        <row r="389">
          <cell r="C389" t="str">
            <v>Misc. Revenue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</row>
        <row r="390">
          <cell r="C390" t="str">
            <v>Total Revenue</v>
          </cell>
          <cell r="D390">
            <v>124091.18236646707</v>
          </cell>
          <cell r="E390">
            <v>133714.90535022406</v>
          </cell>
          <cell r="F390">
            <v>136879.75518099853</v>
          </cell>
          <cell r="G390">
            <v>140044.60501177303</v>
          </cell>
          <cell r="H390">
            <v>143209.4548425476</v>
          </cell>
          <cell r="I390">
            <v>146374.3046733221</v>
          </cell>
          <cell r="J390">
            <v>149539.15450409663</v>
          </cell>
          <cell r="K390">
            <v>152704.00433487116</v>
          </cell>
          <cell r="L390">
            <v>155868.85416564567</v>
          </cell>
          <cell r="M390">
            <v>159033.70399642023</v>
          </cell>
          <cell r="N390">
            <v>162198.55382719473</v>
          </cell>
          <cell r="O390">
            <v>165363.40365796926</v>
          </cell>
          <cell r="P390">
            <v>168528.25348874382</v>
          </cell>
        </row>
        <row r="391">
          <cell r="C391" t="str">
            <v>Asking Rate/NRSM (Annual)</v>
          </cell>
          <cell r="D391">
            <v>366.82489020710693</v>
          </cell>
          <cell r="E391">
            <v>377.82963691332009</v>
          </cell>
          <cell r="F391">
            <v>377.82963691332009</v>
          </cell>
          <cell r="G391">
            <v>377.82963691332009</v>
          </cell>
          <cell r="H391">
            <v>377.82963691332009</v>
          </cell>
          <cell r="I391">
            <v>377.82963691332009</v>
          </cell>
          <cell r="J391">
            <v>377.82963691332009</v>
          </cell>
          <cell r="K391">
            <v>377.82963691332009</v>
          </cell>
          <cell r="L391">
            <v>377.82963691332009</v>
          </cell>
          <cell r="M391">
            <v>377.82963691332009</v>
          </cell>
          <cell r="N391">
            <v>377.82963691332009</v>
          </cell>
          <cell r="O391">
            <v>377.82963691332009</v>
          </cell>
          <cell r="P391">
            <v>377.82963691332009</v>
          </cell>
        </row>
        <row r="392">
          <cell r="C392" t="str">
            <v>Actual Rate / Occ. SM (Annual)</v>
          </cell>
          <cell r="D392">
            <v>341.1471478926095</v>
          </cell>
          <cell r="E392">
            <v>358.93815506765412</v>
          </cell>
          <cell r="F392">
            <v>358.93815506765418</v>
          </cell>
          <cell r="G392">
            <v>358.93815506765407</v>
          </cell>
          <cell r="H392">
            <v>358.93815506765407</v>
          </cell>
          <cell r="I392">
            <v>358.93815506765407</v>
          </cell>
          <cell r="J392">
            <v>358.93815506765412</v>
          </cell>
          <cell r="K392">
            <v>358.93815506765418</v>
          </cell>
          <cell r="L392">
            <v>358.93815506765412</v>
          </cell>
          <cell r="M392">
            <v>358.93815506765418</v>
          </cell>
          <cell r="N392">
            <v>358.93815506765412</v>
          </cell>
          <cell r="O392">
            <v>358.93815506765412</v>
          </cell>
          <cell r="P392">
            <v>358.93815506765407</v>
          </cell>
        </row>
        <row r="393">
          <cell r="C393" t="str">
            <v>Net Yield</v>
          </cell>
          <cell r="D393">
            <v>341.1471478926095</v>
          </cell>
          <cell r="E393">
            <v>358.93815506765412</v>
          </cell>
          <cell r="F393">
            <v>358.93815506765418</v>
          </cell>
          <cell r="G393">
            <v>358.93815506765407</v>
          </cell>
          <cell r="H393">
            <v>358.93815506765407</v>
          </cell>
          <cell r="I393">
            <v>358.93815506765407</v>
          </cell>
          <cell r="J393">
            <v>358.93815506765412</v>
          </cell>
          <cell r="K393">
            <v>358.93815506765418</v>
          </cell>
          <cell r="L393">
            <v>358.93815506765412</v>
          </cell>
          <cell r="M393">
            <v>358.93815506765418</v>
          </cell>
          <cell r="N393">
            <v>358.93815506765412</v>
          </cell>
          <cell r="O393">
            <v>358.93815506765412</v>
          </cell>
          <cell r="P393">
            <v>358.93815506765407</v>
          </cell>
        </row>
        <row r="396">
          <cell r="C396" t="str">
            <v>Expenses</v>
          </cell>
          <cell r="D396" t="str">
            <v>Baseline</v>
          </cell>
          <cell r="E396">
            <v>61</v>
          </cell>
          <cell r="F396">
            <v>62</v>
          </cell>
          <cell r="G396">
            <v>63</v>
          </cell>
          <cell r="H396">
            <v>64</v>
          </cell>
          <cell r="I396">
            <v>65</v>
          </cell>
          <cell r="J396">
            <v>66</v>
          </cell>
          <cell r="K396">
            <v>67</v>
          </cell>
          <cell r="L396">
            <v>68</v>
          </cell>
          <cell r="M396">
            <v>69</v>
          </cell>
          <cell r="N396">
            <v>70</v>
          </cell>
          <cell r="O396">
            <v>71</v>
          </cell>
          <cell r="P396">
            <v>72</v>
          </cell>
        </row>
        <row r="397">
          <cell r="C397" t="str">
            <v>Advertising</v>
          </cell>
          <cell r="D397">
            <v>3468.6800333333335</v>
          </cell>
          <cell r="E397">
            <v>3503.3668336666669</v>
          </cell>
          <cell r="F397">
            <v>3503.3668336666669</v>
          </cell>
          <cell r="G397">
            <v>3503.3668336666669</v>
          </cell>
          <cell r="H397">
            <v>3503.3668336666669</v>
          </cell>
          <cell r="I397">
            <v>3503.3668336666669</v>
          </cell>
          <cell r="J397">
            <v>3503.3668336666669</v>
          </cell>
          <cell r="K397">
            <v>3503.3668336666669</v>
          </cell>
          <cell r="L397">
            <v>3503.3668336666669</v>
          </cell>
          <cell r="M397">
            <v>3503.3668336666669</v>
          </cell>
          <cell r="N397">
            <v>3503.3668336666669</v>
          </cell>
          <cell r="O397">
            <v>3503.3668336666669</v>
          </cell>
          <cell r="P397">
            <v>3503.3668336666669</v>
          </cell>
        </row>
        <row r="398">
          <cell r="C398" t="str">
            <v>Bad Debt</v>
          </cell>
          <cell r="D398">
            <v>60.890146197869747</v>
          </cell>
          <cell r="E398">
            <v>65.61870551469552</v>
          </cell>
          <cell r="F398">
            <v>67.171810970664637</v>
          </cell>
          <cell r="G398">
            <v>68.724916426633754</v>
          </cell>
          <cell r="H398">
            <v>70.278021882602872</v>
          </cell>
          <cell r="I398">
            <v>71.831127338572003</v>
          </cell>
          <cell r="J398">
            <v>73.38423279454112</v>
          </cell>
          <cell r="K398">
            <v>74.937338250510237</v>
          </cell>
          <cell r="L398">
            <v>76.490443706479368</v>
          </cell>
          <cell r="M398">
            <v>78.043549162448485</v>
          </cell>
          <cell r="N398">
            <v>79.596654618417602</v>
          </cell>
          <cell r="O398">
            <v>81.149760074386734</v>
          </cell>
          <cell r="P398">
            <v>82.702865530355865</v>
          </cell>
        </row>
        <row r="399">
          <cell r="C399" t="str">
            <v>Banking Fees</v>
          </cell>
          <cell r="D399">
            <v>1637.7343523808383</v>
          </cell>
          <cell r="E399">
            <v>1759.7627811338004</v>
          </cell>
          <cell r="F399">
            <v>1799.3234040184818</v>
          </cell>
          <cell r="G399">
            <v>1838.884026903163</v>
          </cell>
          <cell r="H399">
            <v>1878.4446497878446</v>
          </cell>
          <cell r="I399">
            <v>1918.0052726725264</v>
          </cell>
          <cell r="J399">
            <v>1957.5658955572083</v>
          </cell>
          <cell r="K399">
            <v>1997.1265184418896</v>
          </cell>
          <cell r="L399">
            <v>2036.6871413265712</v>
          </cell>
          <cell r="M399">
            <v>2076.2477642112531</v>
          </cell>
          <cell r="N399">
            <v>2115.8083870959344</v>
          </cell>
          <cell r="O399">
            <v>2155.3690099806163</v>
          </cell>
          <cell r="P399">
            <v>2194.9296328652981</v>
          </cell>
        </row>
        <row r="400">
          <cell r="C400" t="str">
            <v>Electricity</v>
          </cell>
          <cell r="D400">
            <v>1353.0402000000001</v>
          </cell>
          <cell r="E400">
            <v>1380.1010040000001</v>
          </cell>
          <cell r="F400">
            <v>1380.1010040000001</v>
          </cell>
          <cell r="G400">
            <v>1380.1010040000001</v>
          </cell>
          <cell r="H400">
            <v>1380.1010040000001</v>
          </cell>
          <cell r="I400">
            <v>1380.1010040000001</v>
          </cell>
          <cell r="J400">
            <v>1380.1010040000001</v>
          </cell>
          <cell r="K400">
            <v>1380.1010040000001</v>
          </cell>
          <cell r="L400">
            <v>1380.1010040000001</v>
          </cell>
          <cell r="M400">
            <v>1380.1010040000001</v>
          </cell>
          <cell r="N400">
            <v>1380.1010040000001</v>
          </cell>
          <cell r="O400">
            <v>1380.1010040000001</v>
          </cell>
          <cell r="P400">
            <v>1380.1010040000001</v>
          </cell>
        </row>
        <row r="401">
          <cell r="C401" t="str">
            <v xml:space="preserve">Employee Wages </v>
          </cell>
          <cell r="D401">
            <v>9725.0950720647361</v>
          </cell>
          <cell r="E401">
            <v>9919.5969735060316</v>
          </cell>
          <cell r="F401">
            <v>9919.5969735060316</v>
          </cell>
          <cell r="G401">
            <v>9919.5969735060316</v>
          </cell>
          <cell r="H401">
            <v>9919.5969735060316</v>
          </cell>
          <cell r="I401">
            <v>9919.5969735060316</v>
          </cell>
          <cell r="J401">
            <v>9919.5969735060316</v>
          </cell>
          <cell r="K401">
            <v>9919.5969735060316</v>
          </cell>
          <cell r="L401">
            <v>9919.5969735060316</v>
          </cell>
          <cell r="M401">
            <v>9919.5969735060316</v>
          </cell>
          <cell r="N401">
            <v>9919.5969735060316</v>
          </cell>
          <cell r="O401">
            <v>9919.5969735060316</v>
          </cell>
          <cell r="P401">
            <v>9919.5969735060316</v>
          </cell>
        </row>
        <row r="402">
          <cell r="C402" t="str">
            <v>Information Techhnology</v>
          </cell>
          <cell r="D402">
            <v>541.21608000000003</v>
          </cell>
          <cell r="E402">
            <v>552.04040160000011</v>
          </cell>
          <cell r="F402">
            <v>552.04040160000011</v>
          </cell>
          <cell r="G402">
            <v>552.04040160000011</v>
          </cell>
          <cell r="H402">
            <v>552.04040160000011</v>
          </cell>
          <cell r="I402">
            <v>552.04040160000011</v>
          </cell>
          <cell r="J402">
            <v>552.04040160000011</v>
          </cell>
          <cell r="K402">
            <v>552.04040160000011</v>
          </cell>
          <cell r="L402">
            <v>552.04040160000011</v>
          </cell>
          <cell r="M402">
            <v>552.04040160000011</v>
          </cell>
          <cell r="N402">
            <v>552.04040160000011</v>
          </cell>
          <cell r="O402">
            <v>552.04040160000011</v>
          </cell>
          <cell r="P402">
            <v>552.04040160000011</v>
          </cell>
        </row>
        <row r="403">
          <cell r="C403" t="str">
            <v>Insurance</v>
          </cell>
          <cell r="D403">
            <v>2663.8849610710636</v>
          </cell>
          <cell r="E403">
            <v>2754.4232874261688</v>
          </cell>
          <cell r="F403">
            <v>2760.1200171215628</v>
          </cell>
          <cell r="G403">
            <v>2765.8167468169568</v>
          </cell>
          <cell r="H403">
            <v>2771.5134765123512</v>
          </cell>
          <cell r="I403">
            <v>2777.2102062077452</v>
          </cell>
          <cell r="J403">
            <v>2782.9069359031396</v>
          </cell>
          <cell r="K403">
            <v>2788.6036655985336</v>
          </cell>
          <cell r="L403">
            <v>2794.300395293928</v>
          </cell>
          <cell r="M403">
            <v>2799.9971249893219</v>
          </cell>
          <cell r="N403">
            <v>2805.6938546847159</v>
          </cell>
          <cell r="O403">
            <v>2811.3905843801103</v>
          </cell>
          <cell r="P403">
            <v>2817.0873140755043</v>
          </cell>
        </row>
        <row r="404">
          <cell r="C404" t="str">
            <v>Management Fee</v>
          </cell>
          <cell r="D404">
            <v>8686.3827656526955</v>
          </cell>
          <cell r="E404">
            <v>9360.0433745156824</v>
          </cell>
          <cell r="F404">
            <v>9581.5828626698985</v>
          </cell>
          <cell r="G404">
            <v>9803.1223508241128</v>
          </cell>
          <cell r="H404">
            <v>10024.661838978331</v>
          </cell>
          <cell r="I404">
            <v>10246.201327132549</v>
          </cell>
          <cell r="J404">
            <v>10467.740815286767</v>
          </cell>
          <cell r="K404">
            <v>10689.280303440983</v>
          </cell>
          <cell r="L404">
            <v>10910.819791595201</v>
          </cell>
          <cell r="M404">
            <v>11132.359279749417</v>
          </cell>
          <cell r="N404">
            <v>11353.898767903633</v>
          </cell>
          <cell r="O404">
            <v>11575.438256057851</v>
          </cell>
          <cell r="P404">
            <v>11796.977744212069</v>
          </cell>
        </row>
        <row r="405">
          <cell r="C405" t="str">
            <v>Merchandise (COGS)</v>
          </cell>
          <cell r="D405">
            <v>937.70825144719424</v>
          </cell>
          <cell r="E405">
            <v>1010.5280649263112</v>
          </cell>
          <cell r="F405">
            <v>1034.4458889482355</v>
          </cell>
          <cell r="G405">
            <v>1058.3637129701599</v>
          </cell>
          <cell r="H405">
            <v>1082.2815369920843</v>
          </cell>
          <cell r="I405">
            <v>1106.1993610140089</v>
          </cell>
          <cell r="J405">
            <v>1130.1171850359335</v>
          </cell>
          <cell r="K405">
            <v>1154.0350090578577</v>
          </cell>
          <cell r="L405">
            <v>1177.9528330797823</v>
          </cell>
          <cell r="M405">
            <v>1201.8706571017069</v>
          </cell>
          <cell r="N405">
            <v>1225.7884811236313</v>
          </cell>
          <cell r="O405">
            <v>1249.7063051455559</v>
          </cell>
          <cell r="P405">
            <v>1273.6241291674803</v>
          </cell>
        </row>
        <row r="406">
          <cell r="C406" t="str">
            <v>Motor Vehicle Expense</v>
          </cell>
          <cell r="D406">
            <v>449.20934640000002</v>
          </cell>
          <cell r="E406">
            <v>458.19353332800006</v>
          </cell>
          <cell r="F406">
            <v>458.19353332800006</v>
          </cell>
          <cell r="G406">
            <v>458.19353332800006</v>
          </cell>
          <cell r="H406">
            <v>458.19353332800006</v>
          </cell>
          <cell r="I406">
            <v>458.19353332800006</v>
          </cell>
          <cell r="J406">
            <v>458.19353332800006</v>
          </cell>
          <cell r="K406">
            <v>458.19353332800006</v>
          </cell>
          <cell r="L406">
            <v>458.19353332800006</v>
          </cell>
          <cell r="M406">
            <v>458.19353332800006</v>
          </cell>
          <cell r="N406">
            <v>458.19353332800006</v>
          </cell>
          <cell r="O406">
            <v>458.19353332800006</v>
          </cell>
          <cell r="P406">
            <v>458.19353332800006</v>
          </cell>
        </row>
        <row r="407">
          <cell r="C407" t="str">
            <v>Postage</v>
          </cell>
          <cell r="D407">
            <v>14.58</v>
          </cell>
          <cell r="E407">
            <v>13.122</v>
          </cell>
          <cell r="F407">
            <v>13.122</v>
          </cell>
          <cell r="G407">
            <v>13.122</v>
          </cell>
          <cell r="H407">
            <v>13.122</v>
          </cell>
          <cell r="I407">
            <v>13.122</v>
          </cell>
          <cell r="J407">
            <v>13.122</v>
          </cell>
          <cell r="K407">
            <v>13.122</v>
          </cell>
          <cell r="L407">
            <v>13.122</v>
          </cell>
          <cell r="M407">
            <v>13.122</v>
          </cell>
          <cell r="N407">
            <v>13.122</v>
          </cell>
          <cell r="O407">
            <v>13.122</v>
          </cell>
          <cell r="P407">
            <v>13.122</v>
          </cell>
        </row>
        <row r="408">
          <cell r="C408" t="str">
            <v>Printing and Stationary</v>
          </cell>
          <cell r="D408">
            <v>156.0753</v>
          </cell>
          <cell r="E408">
            <v>156.0753</v>
          </cell>
          <cell r="F408">
            <v>156.0753</v>
          </cell>
          <cell r="G408">
            <v>156.0753</v>
          </cell>
          <cell r="H408">
            <v>156.0753</v>
          </cell>
          <cell r="I408">
            <v>156.0753</v>
          </cell>
          <cell r="J408">
            <v>156.0753</v>
          </cell>
          <cell r="K408">
            <v>156.0753</v>
          </cell>
          <cell r="L408">
            <v>156.0753</v>
          </cell>
          <cell r="M408">
            <v>156.0753</v>
          </cell>
          <cell r="N408">
            <v>156.0753</v>
          </cell>
          <cell r="O408">
            <v>156.0753</v>
          </cell>
          <cell r="P408">
            <v>156.0753</v>
          </cell>
        </row>
        <row r="409">
          <cell r="C409" t="str">
            <v>Professional Membership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</row>
        <row r="410">
          <cell r="C410" t="str">
            <v>Rates - Council &amp; Water</v>
          </cell>
          <cell r="D410">
            <v>5228.9456317057275</v>
          </cell>
          <cell r="E410">
            <v>5359.6692724983704</v>
          </cell>
          <cell r="F410">
            <v>5359.6692724983704</v>
          </cell>
          <cell r="G410">
            <v>5359.6692724983704</v>
          </cell>
          <cell r="H410">
            <v>5359.6692724983704</v>
          </cell>
          <cell r="I410">
            <v>5359.6692724983704</v>
          </cell>
          <cell r="J410">
            <v>5359.6692724983704</v>
          </cell>
          <cell r="K410">
            <v>5359.6692724983704</v>
          </cell>
          <cell r="L410">
            <v>5359.6692724983704</v>
          </cell>
          <cell r="M410">
            <v>5359.6692724983704</v>
          </cell>
          <cell r="N410">
            <v>5359.6692724983704</v>
          </cell>
          <cell r="O410">
            <v>5359.6692724983704</v>
          </cell>
          <cell r="P410">
            <v>5359.6692724983704</v>
          </cell>
        </row>
        <row r="411">
          <cell r="C411" t="str">
            <v>Repairs and Maintenance</v>
          </cell>
          <cell r="D411">
            <v>1082.4321600000001</v>
          </cell>
          <cell r="E411">
            <v>1104.0808032000002</v>
          </cell>
          <cell r="F411">
            <v>1104.0808032000002</v>
          </cell>
          <cell r="G411">
            <v>1104.0808032000002</v>
          </cell>
          <cell r="H411">
            <v>1104.0808032000002</v>
          </cell>
          <cell r="I411">
            <v>1104.0808032000002</v>
          </cell>
          <cell r="J411">
            <v>1104.0808032000002</v>
          </cell>
          <cell r="K411">
            <v>1104.0808032000002</v>
          </cell>
          <cell r="L411">
            <v>1104.0808032000002</v>
          </cell>
          <cell r="M411">
            <v>1104.0808032000002</v>
          </cell>
          <cell r="N411">
            <v>1104.0808032000002</v>
          </cell>
          <cell r="O411">
            <v>1104.0808032000002</v>
          </cell>
          <cell r="P411">
            <v>1104.0808032000002</v>
          </cell>
        </row>
        <row r="412">
          <cell r="C412" t="str">
            <v>Security, Health &amp; Safety</v>
          </cell>
          <cell r="D412">
            <v>324.72964800000005</v>
          </cell>
          <cell r="E412">
            <v>331.22424096000003</v>
          </cell>
          <cell r="F412">
            <v>331.22424096000003</v>
          </cell>
          <cell r="G412">
            <v>331.22424096000003</v>
          </cell>
          <cell r="H412">
            <v>331.22424096000003</v>
          </cell>
          <cell r="I412">
            <v>331.22424096000003</v>
          </cell>
          <cell r="J412">
            <v>331.22424096000003</v>
          </cell>
          <cell r="K412">
            <v>331.22424096000003</v>
          </cell>
          <cell r="L412">
            <v>331.22424096000003</v>
          </cell>
          <cell r="M412">
            <v>331.22424096000003</v>
          </cell>
          <cell r="N412">
            <v>331.22424096000003</v>
          </cell>
          <cell r="O412">
            <v>331.22424096000003</v>
          </cell>
          <cell r="P412">
            <v>331.22424096000003</v>
          </cell>
        </row>
        <row r="413">
          <cell r="C413" t="str">
            <v>Telephone</v>
          </cell>
          <cell r="D413">
            <v>259.7837184</v>
          </cell>
          <cell r="E413">
            <v>264.97939276799997</v>
          </cell>
          <cell r="F413">
            <v>264.97939276799997</v>
          </cell>
          <cell r="G413">
            <v>264.97939276799997</v>
          </cell>
          <cell r="H413">
            <v>264.97939276799997</v>
          </cell>
          <cell r="I413">
            <v>264.97939276799997</v>
          </cell>
          <cell r="J413">
            <v>264.97939276799997</v>
          </cell>
          <cell r="K413">
            <v>264.97939276799997</v>
          </cell>
          <cell r="L413">
            <v>264.97939276799997</v>
          </cell>
          <cell r="M413">
            <v>264.97939276799997</v>
          </cell>
          <cell r="N413">
            <v>264.97939276799997</v>
          </cell>
          <cell r="O413">
            <v>264.97939276799997</v>
          </cell>
          <cell r="P413">
            <v>264.97939276799997</v>
          </cell>
        </row>
        <row r="414">
          <cell r="C414" t="str">
            <v>Fire Services</v>
          </cell>
          <cell r="D414">
            <v>974.18894399999999</v>
          </cell>
          <cell r="E414">
            <v>993.67272288000004</v>
          </cell>
          <cell r="F414">
            <v>993.67272288000004</v>
          </cell>
          <cell r="G414">
            <v>993.67272288000004</v>
          </cell>
          <cell r="H414">
            <v>993.67272288000004</v>
          </cell>
          <cell r="I414">
            <v>993.67272288000004</v>
          </cell>
          <cell r="J414">
            <v>993.67272288000004</v>
          </cell>
          <cell r="K414">
            <v>993.67272288000004</v>
          </cell>
          <cell r="L414">
            <v>993.67272288000004</v>
          </cell>
          <cell r="M414">
            <v>993.67272288000004</v>
          </cell>
          <cell r="N414">
            <v>993.67272288000004</v>
          </cell>
          <cell r="O414">
            <v>993.67272288000004</v>
          </cell>
          <cell r="P414">
            <v>993.67272288000004</v>
          </cell>
        </row>
        <row r="415">
          <cell r="C415" t="str">
            <v>Land Tax</v>
          </cell>
          <cell r="D415">
            <v>8317.7767443744015</v>
          </cell>
          <cell r="E415">
            <v>8484.1322792618903</v>
          </cell>
          <cell r="F415">
            <v>8484.1322792618903</v>
          </cell>
          <cell r="G415">
            <v>8484.1322792618903</v>
          </cell>
          <cell r="H415">
            <v>8484.1322792618903</v>
          </cell>
          <cell r="I415">
            <v>8484.1322792618903</v>
          </cell>
          <cell r="J415">
            <v>8484.1322792618903</v>
          </cell>
          <cell r="K415">
            <v>8484.1322792618903</v>
          </cell>
          <cell r="L415">
            <v>8484.1322792618903</v>
          </cell>
          <cell r="M415">
            <v>8484.1322792618903</v>
          </cell>
          <cell r="N415">
            <v>8484.1322792618903</v>
          </cell>
          <cell r="O415">
            <v>8484.1322792618903</v>
          </cell>
          <cell r="P415">
            <v>8484.1322792618903</v>
          </cell>
        </row>
        <row r="416">
          <cell r="C416" t="str">
            <v>Professional Services</v>
          </cell>
          <cell r="D416">
            <v>450</v>
          </cell>
          <cell r="E416">
            <v>450</v>
          </cell>
          <cell r="F416">
            <v>450</v>
          </cell>
          <cell r="G416">
            <v>450</v>
          </cell>
          <cell r="H416">
            <v>450</v>
          </cell>
          <cell r="I416">
            <v>450</v>
          </cell>
          <cell r="J416">
            <v>450</v>
          </cell>
          <cell r="K416">
            <v>450</v>
          </cell>
          <cell r="L416">
            <v>450</v>
          </cell>
          <cell r="M416">
            <v>450</v>
          </cell>
          <cell r="N416">
            <v>450</v>
          </cell>
          <cell r="O416">
            <v>450</v>
          </cell>
          <cell r="P416">
            <v>450</v>
          </cell>
        </row>
        <row r="417">
          <cell r="C417" t="str">
            <v>Misc. Expense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</row>
        <row r="418">
          <cell r="C418" t="str">
            <v>Misc. Expense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</row>
        <row r="419">
          <cell r="C419" t="str">
            <v>Total Expenses</v>
          </cell>
          <cell r="D419">
            <v>46332.353355027866</v>
          </cell>
          <cell r="E419">
            <v>47920.630971185623</v>
          </cell>
          <cell r="F419">
            <v>48212.898741397803</v>
          </cell>
          <cell r="G419">
            <v>48505.166511609983</v>
          </cell>
          <cell r="H419">
            <v>48797.43428182217</v>
          </cell>
          <cell r="I419">
            <v>49089.702052034365</v>
          </cell>
          <cell r="J419">
            <v>49381.969822246552</v>
          </cell>
          <cell r="K419">
            <v>49674.237592458732</v>
          </cell>
          <cell r="L419">
            <v>49966.505362670927</v>
          </cell>
          <cell r="M419">
            <v>50258.773132883107</v>
          </cell>
          <cell r="N419">
            <v>50551.040903095287</v>
          </cell>
          <cell r="O419">
            <v>50843.308673307474</v>
          </cell>
          <cell r="P419">
            <v>51135.576443519662</v>
          </cell>
        </row>
        <row r="420">
          <cell r="C420" t="str">
            <v>Expense Ratio</v>
          </cell>
          <cell r="D420">
            <v>0.37337345387038695</v>
          </cell>
          <cell r="E420">
            <v>0.35837912643824288</v>
          </cell>
          <cell r="F420">
            <v>0.35222811932739823</v>
          </cell>
          <cell r="G420">
            <v>0.34635512383738259</v>
          </cell>
          <cell r="H420">
            <v>0.34074170825852784</v>
          </cell>
          <cell r="I420">
            <v>0.33537103497497511</v>
          </cell>
          <cell r="J420">
            <v>0.3302276917774985</v>
          </cell>
          <cell r="K420">
            <v>0.32529754415297429</v>
          </cell>
          <cell r="L420">
            <v>0.32056760556904007</v>
          </cell>
          <cell r="M420">
            <v>0.31602592324715273</v>
          </cell>
          <cell r="N420">
            <v>0.3116614773085587</v>
          </cell>
          <cell r="O420">
            <v>0.30746409150158549</v>
          </cell>
          <cell r="P420">
            <v>0.30342435398783185</v>
          </cell>
        </row>
        <row r="422">
          <cell r="C422" t="str">
            <v>Net Operating Income</v>
          </cell>
          <cell r="D422">
            <v>77758.8290114392</v>
          </cell>
          <cell r="E422">
            <v>85794.274379038427</v>
          </cell>
          <cell r="F422">
            <v>88666.856439600728</v>
          </cell>
          <cell r="G422">
            <v>91539.438500163058</v>
          </cell>
          <cell r="H422">
            <v>94412.020560725417</v>
          </cell>
          <cell r="I422">
            <v>97284.602621287733</v>
          </cell>
          <cell r="J422">
            <v>100157.18468185008</v>
          </cell>
          <cell r="K422">
            <v>103029.76674241244</v>
          </cell>
          <cell r="L422">
            <v>105902.34880297474</v>
          </cell>
          <cell r="M422">
            <v>108774.93086353713</v>
          </cell>
          <cell r="N422">
            <v>111647.51292409944</v>
          </cell>
          <cell r="O422">
            <v>114520.09498466179</v>
          </cell>
          <cell r="P422">
            <v>117392.67704522416</v>
          </cell>
        </row>
        <row r="428">
          <cell r="C428" t="str">
            <v>Year 7 Budget - Monthly</v>
          </cell>
        </row>
        <row r="429">
          <cell r="C429" t="str">
            <v>Units:</v>
          </cell>
          <cell r="D429">
            <v>875</v>
          </cell>
        </row>
        <row r="430">
          <cell r="D430" t="str">
            <v>Turnover:</v>
          </cell>
          <cell r="E430">
            <v>0.05</v>
          </cell>
          <cell r="F430">
            <v>0.05</v>
          </cell>
          <cell r="G430">
            <v>0.05</v>
          </cell>
          <cell r="H430">
            <v>0.05</v>
          </cell>
          <cell r="I430">
            <v>0.05</v>
          </cell>
          <cell r="J430">
            <v>0.05</v>
          </cell>
          <cell r="K430">
            <v>0.05</v>
          </cell>
          <cell r="L430">
            <v>0.05</v>
          </cell>
          <cell r="M430">
            <v>0.05</v>
          </cell>
          <cell r="N430">
            <v>0.05</v>
          </cell>
          <cell r="O430">
            <v>0.05</v>
          </cell>
          <cell r="P430">
            <v>0.05</v>
          </cell>
        </row>
        <row r="431">
          <cell r="C431" t="str">
            <v>Move-Ins/Move Outs (Excludes RV)</v>
          </cell>
          <cell r="E431">
            <v>73</v>
          </cell>
          <cell r="F431">
            <v>74</v>
          </cell>
          <cell r="G431">
            <v>75</v>
          </cell>
          <cell r="H431">
            <v>76</v>
          </cell>
          <cell r="I431">
            <v>77</v>
          </cell>
          <cell r="J431">
            <v>78</v>
          </cell>
          <cell r="K431">
            <v>79</v>
          </cell>
          <cell r="L431">
            <v>80</v>
          </cell>
          <cell r="M431">
            <v>81</v>
          </cell>
          <cell r="N431">
            <v>82</v>
          </cell>
          <cell r="O431">
            <v>83</v>
          </cell>
          <cell r="P431">
            <v>84</v>
          </cell>
        </row>
        <row r="432">
          <cell r="C432" t="str">
            <v>Beginning Occupied - Storage Units</v>
          </cell>
          <cell r="E432">
            <v>621.24999999999989</v>
          </cell>
          <cell r="F432">
            <v>631.45833333333314</v>
          </cell>
          <cell r="G432">
            <v>641.66666666666652</v>
          </cell>
          <cell r="H432">
            <v>651.87499999999989</v>
          </cell>
          <cell r="I432">
            <v>662.08333333333326</v>
          </cell>
          <cell r="J432">
            <v>672.29166666666663</v>
          </cell>
          <cell r="K432">
            <v>682.5</v>
          </cell>
          <cell r="L432">
            <v>692.70833333333337</v>
          </cell>
          <cell r="M432">
            <v>702.91666666666674</v>
          </cell>
          <cell r="N432">
            <v>713.12500000000011</v>
          </cell>
          <cell r="O432">
            <v>723.33333333333348</v>
          </cell>
          <cell r="P432">
            <v>733.54166666666686</v>
          </cell>
        </row>
        <row r="433">
          <cell r="C433" t="str">
            <v>Move-Ins</v>
          </cell>
          <cell r="E433">
            <v>41.270833333333258</v>
          </cell>
          <cell r="F433">
            <v>41.78125</v>
          </cell>
          <cell r="G433">
            <v>42.291666666666742</v>
          </cell>
          <cell r="H433">
            <v>42.802083333333371</v>
          </cell>
          <cell r="I433">
            <v>43.3125</v>
          </cell>
          <cell r="J433">
            <v>43.822916666666742</v>
          </cell>
          <cell r="K433">
            <v>44.333333333333371</v>
          </cell>
          <cell r="L433">
            <v>44.84375</v>
          </cell>
          <cell r="M433">
            <v>45.354166666666742</v>
          </cell>
          <cell r="N433">
            <v>45.864583333333371</v>
          </cell>
          <cell r="O433">
            <v>46.375</v>
          </cell>
          <cell r="P433">
            <v>46.885416666666742</v>
          </cell>
        </row>
        <row r="434">
          <cell r="C434" t="str">
            <v>Move-Outs</v>
          </cell>
          <cell r="E434">
            <v>-31.062499999999996</v>
          </cell>
          <cell r="F434">
            <v>-31.572916666666657</v>
          </cell>
          <cell r="G434">
            <v>-32.083333333333329</v>
          </cell>
          <cell r="H434">
            <v>-32.593749999999993</v>
          </cell>
          <cell r="I434">
            <v>-33.104166666666664</v>
          </cell>
          <cell r="J434">
            <v>-33.614583333333336</v>
          </cell>
          <cell r="K434">
            <v>-34.125</v>
          </cell>
          <cell r="L434">
            <v>-34.635416666666671</v>
          </cell>
          <cell r="M434">
            <v>-35.145833333333336</v>
          </cell>
          <cell r="N434">
            <v>-35.656250000000007</v>
          </cell>
          <cell r="O434">
            <v>-36.166666666666679</v>
          </cell>
          <cell r="P434">
            <v>-36.677083333333343</v>
          </cell>
        </row>
        <row r="435">
          <cell r="C435" t="str">
            <v>Net Move-Ins // Move-Outs</v>
          </cell>
          <cell r="E435">
            <v>10.208333333333261</v>
          </cell>
          <cell r="F435">
            <v>10.208333333333343</v>
          </cell>
          <cell r="G435">
            <v>10.208333333333414</v>
          </cell>
          <cell r="H435">
            <v>10.208333333333378</v>
          </cell>
          <cell r="I435">
            <v>10.208333333333336</v>
          </cell>
          <cell r="J435">
            <v>10.208333333333407</v>
          </cell>
          <cell r="K435">
            <v>10.208333333333371</v>
          </cell>
          <cell r="L435">
            <v>10.208333333333329</v>
          </cell>
          <cell r="M435">
            <v>10.208333333333407</v>
          </cell>
          <cell r="N435">
            <v>10.208333333333364</v>
          </cell>
          <cell r="O435">
            <v>10.208333333333321</v>
          </cell>
          <cell r="P435">
            <v>10.2083333333334</v>
          </cell>
        </row>
        <row r="436">
          <cell r="C436" t="str">
            <v>Ending Occupied - Storage Units</v>
          </cell>
          <cell r="E436">
            <v>631.45833333333314</v>
          </cell>
          <cell r="F436">
            <v>641.66666666666652</v>
          </cell>
          <cell r="G436">
            <v>651.87499999999989</v>
          </cell>
          <cell r="H436">
            <v>662.08333333333326</v>
          </cell>
          <cell r="I436">
            <v>672.29166666666663</v>
          </cell>
          <cell r="J436">
            <v>682.5</v>
          </cell>
          <cell r="K436">
            <v>692.70833333333337</v>
          </cell>
          <cell r="L436">
            <v>702.91666666666674</v>
          </cell>
          <cell r="M436">
            <v>713.12500000000011</v>
          </cell>
          <cell r="N436">
            <v>723.33333333333348</v>
          </cell>
          <cell r="O436">
            <v>733.54166666666686</v>
          </cell>
          <cell r="P436">
            <v>743.75000000000023</v>
          </cell>
        </row>
        <row r="438">
          <cell r="C438" t="str">
            <v>Physical Occ:</v>
          </cell>
          <cell r="D438">
            <v>0.70999999999999985</v>
          </cell>
          <cell r="E438">
            <v>0.72166666666666646</v>
          </cell>
          <cell r="F438">
            <v>0.73333333333333317</v>
          </cell>
          <cell r="G438">
            <v>0.74499999999999988</v>
          </cell>
          <cell r="H438">
            <v>0.7566666666666666</v>
          </cell>
          <cell r="I438">
            <v>0.76833333333333331</v>
          </cell>
          <cell r="J438">
            <v>0.78</v>
          </cell>
          <cell r="K438">
            <v>0.79166666666666674</v>
          </cell>
          <cell r="L438">
            <v>0.80333333333333345</v>
          </cell>
          <cell r="M438">
            <v>0.81500000000000017</v>
          </cell>
          <cell r="N438">
            <v>0.82666666666666688</v>
          </cell>
          <cell r="O438">
            <v>0.8383333333333336</v>
          </cell>
          <cell r="P438">
            <v>0.85000000000000031</v>
          </cell>
        </row>
        <row r="439">
          <cell r="C439" t="str">
            <v>Economic Occ:</v>
          </cell>
          <cell r="D439">
            <v>0.67449999999999988</v>
          </cell>
          <cell r="E439">
            <v>0.6855833333333331</v>
          </cell>
          <cell r="F439">
            <v>0.69666666666666643</v>
          </cell>
          <cell r="G439">
            <v>0.70774999999999988</v>
          </cell>
          <cell r="H439">
            <v>0.71883333333333321</v>
          </cell>
          <cell r="I439">
            <v>0.72991666666666655</v>
          </cell>
          <cell r="J439">
            <v>0.74099999999999999</v>
          </cell>
          <cell r="K439">
            <v>0.75208333333333333</v>
          </cell>
          <cell r="L439">
            <v>0.76316666666666688</v>
          </cell>
          <cell r="M439">
            <v>0.77425000000000022</v>
          </cell>
          <cell r="N439">
            <v>0.78533333333333355</v>
          </cell>
          <cell r="O439">
            <v>0.79641666666666688</v>
          </cell>
          <cell r="P439">
            <v>0.80750000000000033</v>
          </cell>
        </row>
        <row r="440">
          <cell r="C440" t="str">
            <v>Area Occ:</v>
          </cell>
          <cell r="D440">
            <v>5529.8349999999991</v>
          </cell>
          <cell r="E440">
            <v>5620.7008333333315</v>
          </cell>
          <cell r="F440">
            <v>5711.5666666666657</v>
          </cell>
          <cell r="G440">
            <v>5802.432499999999</v>
          </cell>
          <cell r="H440">
            <v>5893.2983333333332</v>
          </cell>
          <cell r="I440">
            <v>5984.1641666666665</v>
          </cell>
          <cell r="J440">
            <v>6075.0300000000007</v>
          </cell>
          <cell r="K440">
            <v>6165.8958333333339</v>
          </cell>
          <cell r="L440">
            <v>6256.7616666666672</v>
          </cell>
          <cell r="M440">
            <v>6347.6275000000014</v>
          </cell>
          <cell r="N440">
            <v>6438.4933333333347</v>
          </cell>
          <cell r="O440">
            <v>6529.3591666666689</v>
          </cell>
          <cell r="P440">
            <v>6620.2250000000022</v>
          </cell>
        </row>
        <row r="441">
          <cell r="C441" t="str">
            <v>Revenue</v>
          </cell>
          <cell r="D441" t="str">
            <v>Baseline</v>
          </cell>
          <cell r="E441">
            <v>73</v>
          </cell>
          <cell r="F441">
            <v>74</v>
          </cell>
          <cell r="G441">
            <v>75</v>
          </cell>
          <cell r="H441">
            <v>76</v>
          </cell>
          <cell r="I441">
            <v>77</v>
          </cell>
          <cell r="J441">
            <v>78</v>
          </cell>
          <cell r="K441">
            <v>79</v>
          </cell>
          <cell r="L441">
            <v>80</v>
          </cell>
          <cell r="M441">
            <v>81</v>
          </cell>
          <cell r="N441">
            <v>82</v>
          </cell>
          <cell r="O441">
            <v>83</v>
          </cell>
          <cell r="P441">
            <v>84</v>
          </cell>
        </row>
        <row r="442">
          <cell r="B442" t="str">
            <v>Asking Rent</v>
          </cell>
          <cell r="C442" t="str">
            <v>Gross Potential Rent</v>
          </cell>
          <cell r="D442">
            <v>245227.17725828281</v>
          </cell>
          <cell r="E442">
            <v>252583.99257603133</v>
          </cell>
          <cell r="F442">
            <v>252583.99257603133</v>
          </cell>
          <cell r="G442">
            <v>252583.99257603133</v>
          </cell>
          <cell r="H442">
            <v>252583.99257603133</v>
          </cell>
          <cell r="I442">
            <v>252583.99257603133</v>
          </cell>
          <cell r="J442">
            <v>252583.99257603133</v>
          </cell>
          <cell r="K442">
            <v>252583.99257603133</v>
          </cell>
          <cell r="L442">
            <v>252583.99257603133</v>
          </cell>
          <cell r="M442">
            <v>252583.99257603133</v>
          </cell>
          <cell r="N442">
            <v>252583.99257603133</v>
          </cell>
          <cell r="O442">
            <v>252583.99257603133</v>
          </cell>
          <cell r="P442">
            <v>252583.99257603133</v>
          </cell>
        </row>
        <row r="443">
          <cell r="C443" t="str">
            <v>Vacancy</v>
          </cell>
          <cell r="D443">
            <v>-71115.881404902073</v>
          </cell>
          <cell r="E443">
            <v>-70302.54460032878</v>
          </cell>
          <cell r="F443">
            <v>-67355.731353608397</v>
          </cell>
          <cell r="G443">
            <v>-64408.918106888021</v>
          </cell>
          <cell r="H443">
            <v>-61462.104860167645</v>
          </cell>
          <cell r="I443">
            <v>-58515.291613447262</v>
          </cell>
          <cell r="J443">
            <v>-55568.478366726886</v>
          </cell>
          <cell r="K443">
            <v>-52621.66512000651</v>
          </cell>
          <cell r="L443">
            <v>-49674.851873286134</v>
          </cell>
          <cell r="M443">
            <v>-46728.038626565751</v>
          </cell>
          <cell r="N443">
            <v>-43781.225379845375</v>
          </cell>
          <cell r="O443">
            <v>-40834.412133124999</v>
          </cell>
          <cell r="P443">
            <v>-37887.598886404623</v>
          </cell>
        </row>
        <row r="444">
          <cell r="B444" t="str">
            <v>Gross Schedule Rent</v>
          </cell>
          <cell r="C444" t="str">
            <v>Gross Rental Income</v>
          </cell>
          <cell r="D444">
            <v>174111.29585338075</v>
          </cell>
          <cell r="E444">
            <v>182281.44797570255</v>
          </cell>
          <cell r="F444">
            <v>185228.26122242294</v>
          </cell>
          <cell r="G444">
            <v>188175.07446914332</v>
          </cell>
          <cell r="H444">
            <v>191121.8877158637</v>
          </cell>
          <cell r="I444">
            <v>194068.70096258406</v>
          </cell>
          <cell r="J444">
            <v>197015.51420930444</v>
          </cell>
          <cell r="K444">
            <v>199962.32745602482</v>
          </cell>
          <cell r="L444">
            <v>202909.14070274521</v>
          </cell>
          <cell r="M444">
            <v>205855.95394946559</v>
          </cell>
          <cell r="N444">
            <v>208802.76719618595</v>
          </cell>
          <cell r="O444">
            <v>211749.58044290633</v>
          </cell>
          <cell r="P444">
            <v>214696.39368962671</v>
          </cell>
        </row>
        <row r="445">
          <cell r="C445" t="str">
            <v>Discount (Recurring)</v>
          </cell>
          <cell r="D445">
            <v>-8705.5647926690381</v>
          </cell>
          <cell r="E445">
            <v>-9114.0723987851288</v>
          </cell>
          <cell r="F445">
            <v>-9261.4130611211476</v>
          </cell>
          <cell r="G445">
            <v>-9408.7537234571664</v>
          </cell>
          <cell r="H445">
            <v>-9556.0943857931852</v>
          </cell>
          <cell r="I445">
            <v>-9703.435048129204</v>
          </cell>
          <cell r="J445">
            <v>-9850.7757104652228</v>
          </cell>
          <cell r="K445">
            <v>-9998.1163728012416</v>
          </cell>
          <cell r="L445">
            <v>-10145.45703513726</v>
          </cell>
          <cell r="M445">
            <v>-10292.797697473281</v>
          </cell>
          <cell r="N445">
            <v>-10440.138359809298</v>
          </cell>
          <cell r="O445">
            <v>-10587.479022145317</v>
          </cell>
          <cell r="P445">
            <v>-10734.819684481336</v>
          </cell>
        </row>
        <row r="446">
          <cell r="B446" t="str">
            <v>Projected Rent</v>
          </cell>
          <cell r="C446" t="str">
            <v>Rental Income</v>
          </cell>
          <cell r="D446">
            <v>165405.73106071173</v>
          </cell>
          <cell r="E446">
            <v>173167.37557691743</v>
          </cell>
          <cell r="F446">
            <v>175966.84816130178</v>
          </cell>
          <cell r="G446">
            <v>178766.32074568616</v>
          </cell>
          <cell r="H446">
            <v>181565.7933300705</v>
          </cell>
          <cell r="I446">
            <v>184365.26591445485</v>
          </cell>
          <cell r="J446">
            <v>187164.73849883923</v>
          </cell>
          <cell r="K446">
            <v>189964.21108322358</v>
          </cell>
          <cell r="L446">
            <v>192763.68366760795</v>
          </cell>
          <cell r="M446">
            <v>195563.1562519923</v>
          </cell>
          <cell r="N446">
            <v>198362.62883637665</v>
          </cell>
          <cell r="O446">
            <v>201162.101420761</v>
          </cell>
          <cell r="P446">
            <v>203961.57400514538</v>
          </cell>
        </row>
        <row r="447">
          <cell r="B447">
            <v>7</v>
          </cell>
          <cell r="C447" t="str">
            <v>Concession (one time free month)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</row>
        <row r="448">
          <cell r="C448" t="str">
            <v>Net Rental Income</v>
          </cell>
          <cell r="D448">
            <v>165405.73106071173</v>
          </cell>
          <cell r="E448">
            <v>173167.37557691743</v>
          </cell>
          <cell r="F448">
            <v>175966.84816130178</v>
          </cell>
          <cell r="G448">
            <v>178766.32074568616</v>
          </cell>
          <cell r="H448">
            <v>181565.7933300705</v>
          </cell>
          <cell r="I448">
            <v>184365.26591445485</v>
          </cell>
          <cell r="J448">
            <v>187164.73849883923</v>
          </cell>
          <cell r="K448">
            <v>189964.21108322358</v>
          </cell>
          <cell r="L448">
            <v>192763.68366760795</v>
          </cell>
          <cell r="M448">
            <v>195563.1562519923</v>
          </cell>
          <cell r="N448">
            <v>198362.62883637665</v>
          </cell>
          <cell r="O448">
            <v>201162.101420761</v>
          </cell>
          <cell r="P448">
            <v>203961.57400514538</v>
          </cell>
        </row>
        <row r="449"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</row>
        <row r="450">
          <cell r="C450" t="str">
            <v>Admin &amp; Late Fees (% of Net Rental Inc.)</v>
          </cell>
          <cell r="D450">
            <v>496.21719318213519</v>
          </cell>
          <cell r="E450">
            <v>519.50212673075225</v>
          </cell>
          <cell r="F450">
            <v>527.90054448390538</v>
          </cell>
          <cell r="G450">
            <v>536.2989622370585</v>
          </cell>
          <cell r="H450">
            <v>544.69737999021152</v>
          </cell>
          <cell r="I450">
            <v>553.09579774336453</v>
          </cell>
          <cell r="J450">
            <v>561.49421549651765</v>
          </cell>
          <cell r="K450">
            <v>569.89263324967078</v>
          </cell>
          <cell r="L450">
            <v>578.29105100282391</v>
          </cell>
          <cell r="M450">
            <v>586.68946875597692</v>
          </cell>
          <cell r="N450">
            <v>595.08788650912993</v>
          </cell>
          <cell r="O450">
            <v>603.48630426228306</v>
          </cell>
          <cell r="P450">
            <v>611.88472201543618</v>
          </cell>
        </row>
        <row r="451">
          <cell r="C451" t="str">
            <v>Merchandise Sales (% of Net Rental Inc.)</v>
          </cell>
          <cell r="D451">
            <v>2315.6802348499641</v>
          </cell>
          <cell r="E451">
            <v>2389.7097829614604</v>
          </cell>
          <cell r="F451">
            <v>2428.3425046259645</v>
          </cell>
          <cell r="G451">
            <v>2466.975226290469</v>
          </cell>
          <cell r="H451">
            <v>2505.607947954973</v>
          </cell>
          <cell r="I451">
            <v>2544.2406696194771</v>
          </cell>
          <cell r="J451">
            <v>2582.8733912839812</v>
          </cell>
          <cell r="K451">
            <v>2621.5061129484852</v>
          </cell>
          <cell r="L451">
            <v>2660.1388346129897</v>
          </cell>
          <cell r="M451">
            <v>2698.7715562774938</v>
          </cell>
          <cell r="N451">
            <v>2737.4042779419979</v>
          </cell>
          <cell r="O451">
            <v>2776.0369996065019</v>
          </cell>
          <cell r="P451">
            <v>2814.669721271006</v>
          </cell>
        </row>
        <row r="452">
          <cell r="C452" t="str">
            <v>Tenant Insurance</v>
          </cell>
          <cell r="D452">
            <v>310.62499999999989</v>
          </cell>
          <cell r="E452">
            <v>315.72916666666657</v>
          </cell>
          <cell r="F452">
            <v>320.83333333333326</v>
          </cell>
          <cell r="G452">
            <v>325.93749999999994</v>
          </cell>
          <cell r="H452">
            <v>331.04166666666663</v>
          </cell>
          <cell r="I452">
            <v>336.14583333333331</v>
          </cell>
          <cell r="J452">
            <v>341.25</v>
          </cell>
          <cell r="K452">
            <v>346.35416666666669</v>
          </cell>
          <cell r="L452">
            <v>351.45833333333337</v>
          </cell>
          <cell r="M452">
            <v>356.56250000000006</v>
          </cell>
          <cell r="N452">
            <v>361.66666666666674</v>
          </cell>
          <cell r="O452">
            <v>366.77083333333343</v>
          </cell>
          <cell r="P452">
            <v>371.87500000000011</v>
          </cell>
        </row>
        <row r="453">
          <cell r="C453" t="str">
            <v>Truck Revenue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</row>
        <row r="454">
          <cell r="C454" t="str">
            <v>Office Lease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</row>
        <row r="455">
          <cell r="C455" t="str">
            <v>Cell Tower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</row>
        <row r="456">
          <cell r="C456" t="str">
            <v>Misc I (% Net Rental Inc.)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C457" t="str">
            <v>Misc II (% Net Rental Inc.)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</row>
        <row r="458">
          <cell r="C458" t="str">
            <v>H&amp;D Cars Lease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</row>
        <row r="459">
          <cell r="C459" t="str">
            <v>Lendkey Lease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</row>
        <row r="460">
          <cell r="C460" t="str">
            <v>Misc. Revenue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</row>
        <row r="461">
          <cell r="C461" t="str">
            <v>Total Revenue</v>
          </cell>
          <cell r="D461">
            <v>168528.25348874382</v>
          </cell>
          <cell r="E461">
            <v>176392.3166532763</v>
          </cell>
          <cell r="F461">
            <v>179243.924543745</v>
          </cell>
          <cell r="G461">
            <v>182095.53243421367</v>
          </cell>
          <cell r="H461">
            <v>184947.14032468235</v>
          </cell>
          <cell r="I461">
            <v>187798.74821515102</v>
          </cell>
          <cell r="J461">
            <v>190650.35610561972</v>
          </cell>
          <cell r="K461">
            <v>193501.96399608839</v>
          </cell>
          <cell r="L461">
            <v>196353.57188655713</v>
          </cell>
          <cell r="M461">
            <v>199205.17977702577</v>
          </cell>
          <cell r="N461">
            <v>202056.78766749444</v>
          </cell>
          <cell r="O461">
            <v>204908.39555796311</v>
          </cell>
          <cell r="P461">
            <v>207760.00344843182</v>
          </cell>
        </row>
        <row r="462">
          <cell r="C462" t="str">
            <v>Asking Rate/NRSM (Annual)</v>
          </cell>
          <cell r="D462">
            <v>377.82963691332009</v>
          </cell>
          <cell r="E462">
            <v>389.16452602071979</v>
          </cell>
          <cell r="F462">
            <v>389.16452602071979</v>
          </cell>
          <cell r="G462">
            <v>389.16452602071979</v>
          </cell>
          <cell r="H462">
            <v>389.16452602071979</v>
          </cell>
          <cell r="I462">
            <v>389.16452602071979</v>
          </cell>
          <cell r="J462">
            <v>389.16452602071979</v>
          </cell>
          <cell r="K462">
            <v>389.16452602071979</v>
          </cell>
          <cell r="L462">
            <v>389.16452602071979</v>
          </cell>
          <cell r="M462">
            <v>389.16452602071979</v>
          </cell>
          <cell r="N462">
            <v>389.16452602071979</v>
          </cell>
          <cell r="O462">
            <v>389.16452602071979</v>
          </cell>
          <cell r="P462">
            <v>389.16452602071979</v>
          </cell>
        </row>
        <row r="463">
          <cell r="C463" t="str">
            <v>Actual Rate / Occ. SM (Annual)</v>
          </cell>
          <cell r="D463">
            <v>358.93815506765407</v>
          </cell>
          <cell r="E463">
            <v>369.70629971968378</v>
          </cell>
          <cell r="F463">
            <v>369.70629971968378</v>
          </cell>
          <cell r="G463">
            <v>369.70629971968378</v>
          </cell>
          <cell r="H463">
            <v>369.70629971968378</v>
          </cell>
          <cell r="I463">
            <v>369.70629971968378</v>
          </cell>
          <cell r="J463">
            <v>369.70629971968378</v>
          </cell>
          <cell r="K463">
            <v>369.70629971968378</v>
          </cell>
          <cell r="L463">
            <v>369.70629971968384</v>
          </cell>
          <cell r="M463">
            <v>369.70629971968378</v>
          </cell>
          <cell r="N463">
            <v>369.70629971968378</v>
          </cell>
          <cell r="O463">
            <v>369.70629971968373</v>
          </cell>
          <cell r="P463">
            <v>369.70629971968378</v>
          </cell>
        </row>
        <row r="464">
          <cell r="C464" t="str">
            <v>Net Yield</v>
          </cell>
          <cell r="D464">
            <v>358.93815506765407</v>
          </cell>
          <cell r="E464">
            <v>369.70629971968378</v>
          </cell>
          <cell r="F464">
            <v>369.70629971968378</v>
          </cell>
          <cell r="G464">
            <v>369.70629971968378</v>
          </cell>
          <cell r="H464">
            <v>369.70629971968378</v>
          </cell>
          <cell r="I464">
            <v>369.70629971968378</v>
          </cell>
          <cell r="J464">
            <v>369.70629971968378</v>
          </cell>
          <cell r="K464">
            <v>369.70629971968378</v>
          </cell>
          <cell r="L464">
            <v>369.70629971968384</v>
          </cell>
          <cell r="M464">
            <v>369.70629971968378</v>
          </cell>
          <cell r="N464">
            <v>369.70629971968378</v>
          </cell>
          <cell r="O464">
            <v>369.70629971968373</v>
          </cell>
          <cell r="P464">
            <v>369.70629971968378</v>
          </cell>
        </row>
        <row r="467">
          <cell r="C467" t="str">
            <v>Expenses</v>
          </cell>
          <cell r="D467" t="str">
            <v>Baseline</v>
          </cell>
          <cell r="E467">
            <v>73</v>
          </cell>
          <cell r="F467">
            <v>74</v>
          </cell>
          <cell r="G467">
            <v>75</v>
          </cell>
          <cell r="H467">
            <v>76</v>
          </cell>
          <cell r="I467">
            <v>77</v>
          </cell>
          <cell r="J467">
            <v>78</v>
          </cell>
          <cell r="K467">
            <v>79</v>
          </cell>
          <cell r="L467">
            <v>80</v>
          </cell>
          <cell r="M467">
            <v>81</v>
          </cell>
          <cell r="N467">
            <v>82</v>
          </cell>
          <cell r="O467">
            <v>83</v>
          </cell>
          <cell r="P467">
            <v>84</v>
          </cell>
        </row>
        <row r="468">
          <cell r="C468" t="str">
            <v>Advertising</v>
          </cell>
          <cell r="D468">
            <v>3503.3668336666669</v>
          </cell>
          <cell r="E468">
            <v>3538.4005020033333</v>
          </cell>
          <cell r="F468">
            <v>3538.4005020033333</v>
          </cell>
          <cell r="G468">
            <v>3538.4005020033333</v>
          </cell>
          <cell r="H468">
            <v>3538.4005020033333</v>
          </cell>
          <cell r="I468">
            <v>3538.4005020033333</v>
          </cell>
          <cell r="J468">
            <v>3538.4005020033333</v>
          </cell>
          <cell r="K468">
            <v>3538.4005020033333</v>
          </cell>
          <cell r="L468">
            <v>3538.4005020033333</v>
          </cell>
          <cell r="M468">
            <v>3538.4005020033333</v>
          </cell>
          <cell r="N468">
            <v>3538.4005020033333</v>
          </cell>
          <cell r="O468">
            <v>3538.4005020033333</v>
          </cell>
          <cell r="P468">
            <v>3538.4005020033333</v>
          </cell>
        </row>
        <row r="469">
          <cell r="C469" t="str">
            <v>Bad Debt</v>
          </cell>
          <cell r="D469">
            <v>82.702865530355865</v>
          </cell>
          <cell r="E469">
            <v>86.583687788458718</v>
          </cell>
          <cell r="F469">
            <v>87.983424080650892</v>
          </cell>
          <cell r="G469">
            <v>89.383160372843079</v>
          </cell>
          <cell r="H469">
            <v>90.782896665035253</v>
          </cell>
          <cell r="I469">
            <v>92.182632957227426</v>
          </cell>
          <cell r="J469">
            <v>93.582369249419614</v>
          </cell>
          <cell r="K469">
            <v>94.982105541611787</v>
          </cell>
          <cell r="L469">
            <v>96.381841833803975</v>
          </cell>
          <cell r="M469">
            <v>97.781578125996148</v>
          </cell>
          <cell r="N469">
            <v>99.181314418188322</v>
          </cell>
          <cell r="O469">
            <v>100.5810507103805</v>
          </cell>
          <cell r="P469">
            <v>101.9807870025727</v>
          </cell>
        </row>
        <row r="470">
          <cell r="C470" t="str">
            <v>Banking Fees</v>
          </cell>
          <cell r="D470">
            <v>2194.9296328652981</v>
          </cell>
          <cell r="E470">
            <v>2294.996951707074</v>
          </cell>
          <cell r="F470">
            <v>2330.6420503379322</v>
          </cell>
          <cell r="G470">
            <v>2366.2871489687909</v>
          </cell>
          <cell r="H470">
            <v>2401.9322475996496</v>
          </cell>
          <cell r="I470">
            <v>2437.5773462305078</v>
          </cell>
          <cell r="J470">
            <v>2473.2224448613665</v>
          </cell>
          <cell r="K470">
            <v>2508.8675434922252</v>
          </cell>
          <cell r="L470">
            <v>2544.5126421230839</v>
          </cell>
          <cell r="M470">
            <v>2580.1577407539421</v>
          </cell>
          <cell r="N470">
            <v>2615.8028393848008</v>
          </cell>
          <cell r="O470">
            <v>2651.447938015659</v>
          </cell>
          <cell r="P470">
            <v>2687.0930366465177</v>
          </cell>
        </row>
        <row r="471">
          <cell r="C471" t="str">
            <v>Electricity</v>
          </cell>
          <cell r="D471">
            <v>1380.1010040000001</v>
          </cell>
          <cell r="E471">
            <v>1407.7030240800002</v>
          </cell>
          <cell r="F471">
            <v>1407.7030240800002</v>
          </cell>
          <cell r="G471">
            <v>1407.7030240800002</v>
          </cell>
          <cell r="H471">
            <v>1407.7030240800002</v>
          </cell>
          <cell r="I471">
            <v>1407.7030240800002</v>
          </cell>
          <cell r="J471">
            <v>1407.7030240800002</v>
          </cell>
          <cell r="K471">
            <v>1407.7030240800002</v>
          </cell>
          <cell r="L471">
            <v>1407.7030240800002</v>
          </cell>
          <cell r="M471">
            <v>1407.7030240800002</v>
          </cell>
          <cell r="N471">
            <v>1407.7030240800002</v>
          </cell>
          <cell r="O471">
            <v>1407.7030240800002</v>
          </cell>
          <cell r="P471">
            <v>1407.7030240800002</v>
          </cell>
        </row>
        <row r="472">
          <cell r="C472" t="str">
            <v xml:space="preserve">Employee Wages </v>
          </cell>
          <cell r="D472">
            <v>9919.5969735060316</v>
          </cell>
          <cell r="E472">
            <v>10117.988912976152</v>
          </cell>
          <cell r="F472">
            <v>10117.988912976152</v>
          </cell>
          <cell r="G472">
            <v>10117.988912976152</v>
          </cell>
          <cell r="H472">
            <v>10117.988912976152</v>
          </cell>
          <cell r="I472">
            <v>10117.988912976152</v>
          </cell>
          <cell r="J472">
            <v>10117.988912976152</v>
          </cell>
          <cell r="K472">
            <v>10117.988912976152</v>
          </cell>
          <cell r="L472">
            <v>10117.988912976152</v>
          </cell>
          <cell r="M472">
            <v>10117.988912976152</v>
          </cell>
          <cell r="N472">
            <v>10117.988912976152</v>
          </cell>
          <cell r="O472">
            <v>10117.988912976152</v>
          </cell>
          <cell r="P472">
            <v>10117.988912976152</v>
          </cell>
        </row>
        <row r="473">
          <cell r="C473" t="str">
            <v>Information Techhnology</v>
          </cell>
          <cell r="D473">
            <v>552.04040160000011</v>
          </cell>
          <cell r="E473">
            <v>563.08120963200008</v>
          </cell>
          <cell r="F473">
            <v>563.08120963200008</v>
          </cell>
          <cell r="G473">
            <v>563.08120963200008</v>
          </cell>
          <cell r="H473">
            <v>563.08120963200008</v>
          </cell>
          <cell r="I473">
            <v>563.08120963200008</v>
          </cell>
          <cell r="J473">
            <v>563.08120963200008</v>
          </cell>
          <cell r="K473">
            <v>563.08120963200008</v>
          </cell>
          <cell r="L473">
            <v>563.08120963200008</v>
          </cell>
          <cell r="M473">
            <v>563.08120963200008</v>
          </cell>
          <cell r="N473">
            <v>563.08120963200008</v>
          </cell>
          <cell r="O473">
            <v>563.08120963200008</v>
          </cell>
          <cell r="P473">
            <v>563.08120963200008</v>
          </cell>
        </row>
        <row r="474">
          <cell r="C474" t="str">
            <v>Insurance</v>
          </cell>
          <cell r="D474">
            <v>2817.0873140755043</v>
          </cell>
          <cell r="E474">
            <v>2906.6547215055357</v>
          </cell>
          <cell r="F474">
            <v>2911.7876157083797</v>
          </cell>
          <cell r="G474">
            <v>2916.9205099112232</v>
          </cell>
          <cell r="H474">
            <v>2922.0534041140668</v>
          </cell>
          <cell r="I474">
            <v>2927.1862983169103</v>
          </cell>
          <cell r="J474">
            <v>2932.3191925197539</v>
          </cell>
          <cell r="K474">
            <v>2937.4520867225974</v>
          </cell>
          <cell r="L474">
            <v>2942.5849809254414</v>
          </cell>
          <cell r="M474">
            <v>2947.717875128285</v>
          </cell>
          <cell r="N474">
            <v>2952.8507693311285</v>
          </cell>
          <cell r="O474">
            <v>2957.983663533972</v>
          </cell>
          <cell r="P474">
            <v>2963.1165577368156</v>
          </cell>
        </row>
        <row r="475">
          <cell r="C475" t="str">
            <v>Management Fee</v>
          </cell>
          <cell r="D475">
            <v>11796.977744212069</v>
          </cell>
          <cell r="E475">
            <v>12347.462165729343</v>
          </cell>
          <cell r="F475">
            <v>12547.074718062149</v>
          </cell>
          <cell r="G475">
            <v>12746.687270394958</v>
          </cell>
          <cell r="H475">
            <v>12946.299822727766</v>
          </cell>
          <cell r="I475">
            <v>13145.912375060572</v>
          </cell>
          <cell r="J475">
            <v>13345.524927393382</v>
          </cell>
          <cell r="K475">
            <v>13545.137479726189</v>
          </cell>
          <cell r="L475">
            <v>13744.750032058999</v>
          </cell>
          <cell r="M475">
            <v>13944.362584391805</v>
          </cell>
          <cell r="N475">
            <v>14143.975136724612</v>
          </cell>
          <cell r="O475">
            <v>14343.58768905742</v>
          </cell>
          <cell r="P475">
            <v>14543.200241390228</v>
          </cell>
        </row>
        <row r="476">
          <cell r="C476" t="str">
            <v>Merchandise (COGS)</v>
          </cell>
          <cell r="D476">
            <v>1273.6241291674803</v>
          </cell>
          <cell r="E476">
            <v>1314.3403806288034</v>
          </cell>
          <cell r="F476">
            <v>1335.5883775442805</v>
          </cell>
          <cell r="G476">
            <v>1356.836374459758</v>
          </cell>
          <cell r="H476">
            <v>1378.0843713752354</v>
          </cell>
          <cell r="I476">
            <v>1399.3323682907126</v>
          </cell>
          <cell r="J476">
            <v>1420.5803652061898</v>
          </cell>
          <cell r="K476">
            <v>1441.8283621216669</v>
          </cell>
          <cell r="L476">
            <v>1463.0763590371446</v>
          </cell>
          <cell r="M476">
            <v>1484.3243559526218</v>
          </cell>
          <cell r="N476">
            <v>1505.572352868099</v>
          </cell>
          <cell r="O476">
            <v>1526.8203497835761</v>
          </cell>
          <cell r="P476">
            <v>1548.0683466990533</v>
          </cell>
        </row>
        <row r="477">
          <cell r="C477" t="str">
            <v>Motor Vehicle Expense</v>
          </cell>
          <cell r="D477">
            <v>458.19353332800006</v>
          </cell>
          <cell r="E477">
            <v>467.35740399456012</v>
          </cell>
          <cell r="F477">
            <v>467.35740399456012</v>
          </cell>
          <cell r="G477">
            <v>467.35740399456012</v>
          </cell>
          <cell r="H477">
            <v>467.35740399456012</v>
          </cell>
          <cell r="I477">
            <v>467.35740399456012</v>
          </cell>
          <cell r="J477">
            <v>467.35740399456012</v>
          </cell>
          <cell r="K477">
            <v>467.35740399456012</v>
          </cell>
          <cell r="L477">
            <v>467.35740399456012</v>
          </cell>
          <cell r="M477">
            <v>467.35740399456012</v>
          </cell>
          <cell r="N477">
            <v>467.35740399456012</v>
          </cell>
          <cell r="O477">
            <v>467.35740399456012</v>
          </cell>
          <cell r="P477">
            <v>467.35740399456012</v>
          </cell>
        </row>
        <row r="478">
          <cell r="C478" t="str">
            <v>Postage</v>
          </cell>
          <cell r="D478">
            <v>13.122</v>
          </cell>
          <cell r="E478">
            <v>11.809800000000001</v>
          </cell>
          <cell r="F478">
            <v>11.809800000000001</v>
          </cell>
          <cell r="G478">
            <v>11.809800000000001</v>
          </cell>
          <cell r="H478">
            <v>11.809800000000001</v>
          </cell>
          <cell r="I478">
            <v>11.809800000000001</v>
          </cell>
          <cell r="J478">
            <v>11.809800000000001</v>
          </cell>
          <cell r="K478">
            <v>11.809800000000001</v>
          </cell>
          <cell r="L478">
            <v>11.809800000000001</v>
          </cell>
          <cell r="M478">
            <v>11.809800000000001</v>
          </cell>
          <cell r="N478">
            <v>11.809800000000001</v>
          </cell>
          <cell r="O478">
            <v>11.809800000000001</v>
          </cell>
          <cell r="P478">
            <v>11.809800000000001</v>
          </cell>
        </row>
        <row r="479">
          <cell r="C479" t="str">
            <v>Printing and Stationary</v>
          </cell>
          <cell r="D479">
            <v>156.0753</v>
          </cell>
          <cell r="E479">
            <v>156.0753</v>
          </cell>
          <cell r="F479">
            <v>156.0753</v>
          </cell>
          <cell r="G479">
            <v>156.0753</v>
          </cell>
          <cell r="H479">
            <v>156.0753</v>
          </cell>
          <cell r="I479">
            <v>156.0753</v>
          </cell>
          <cell r="J479">
            <v>156.0753</v>
          </cell>
          <cell r="K479">
            <v>156.0753</v>
          </cell>
          <cell r="L479">
            <v>156.0753</v>
          </cell>
          <cell r="M479">
            <v>156.0753</v>
          </cell>
          <cell r="N479">
            <v>156.0753</v>
          </cell>
          <cell r="O479">
            <v>156.0753</v>
          </cell>
          <cell r="P479">
            <v>156.0753</v>
          </cell>
        </row>
        <row r="480">
          <cell r="C480" t="str">
            <v>Professional Membership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</row>
        <row r="481">
          <cell r="C481" t="str">
            <v>Rates - Council &amp; Water</v>
          </cell>
          <cell r="D481">
            <v>5359.6692724983704</v>
          </cell>
          <cell r="E481">
            <v>5493.6610043108294</v>
          </cell>
          <cell r="F481">
            <v>5493.6610043108294</v>
          </cell>
          <cell r="G481">
            <v>5493.6610043108294</v>
          </cell>
          <cell r="H481">
            <v>5493.6610043108294</v>
          </cell>
          <cell r="I481">
            <v>5493.6610043108294</v>
          </cell>
          <cell r="J481">
            <v>5493.6610043108294</v>
          </cell>
          <cell r="K481">
            <v>5493.6610043108294</v>
          </cell>
          <cell r="L481">
            <v>5493.6610043108294</v>
          </cell>
          <cell r="M481">
            <v>5493.6610043108294</v>
          </cell>
          <cell r="N481">
            <v>5493.6610043108294</v>
          </cell>
          <cell r="O481">
            <v>5493.6610043108294</v>
          </cell>
          <cell r="P481">
            <v>5493.6610043108294</v>
          </cell>
        </row>
        <row r="482">
          <cell r="C482" t="str">
            <v>Repairs and Maintenance</v>
          </cell>
          <cell r="D482">
            <v>1104.0808032000002</v>
          </cell>
          <cell r="E482">
            <v>1126.1624192640002</v>
          </cell>
          <cell r="F482">
            <v>1126.1624192640002</v>
          </cell>
          <cell r="G482">
            <v>1126.1624192640002</v>
          </cell>
          <cell r="H482">
            <v>1126.1624192640002</v>
          </cell>
          <cell r="I482">
            <v>1126.1624192640002</v>
          </cell>
          <cell r="J482">
            <v>1126.1624192640002</v>
          </cell>
          <cell r="K482">
            <v>1126.1624192640002</v>
          </cell>
          <cell r="L482">
            <v>1126.1624192640002</v>
          </cell>
          <cell r="M482">
            <v>1126.1624192640002</v>
          </cell>
          <cell r="N482">
            <v>1126.1624192640002</v>
          </cell>
          <cell r="O482">
            <v>1126.1624192640002</v>
          </cell>
          <cell r="P482">
            <v>1126.1624192640002</v>
          </cell>
        </row>
        <row r="483">
          <cell r="C483" t="str">
            <v>Security, Health &amp; Safety</v>
          </cell>
          <cell r="D483">
            <v>331.22424096000003</v>
          </cell>
          <cell r="E483">
            <v>337.84872577920004</v>
          </cell>
          <cell r="F483">
            <v>337.84872577920004</v>
          </cell>
          <cell r="G483">
            <v>337.84872577920004</v>
          </cell>
          <cell r="H483">
            <v>337.84872577920004</v>
          </cell>
          <cell r="I483">
            <v>337.84872577920004</v>
          </cell>
          <cell r="J483">
            <v>337.84872577920004</v>
          </cell>
          <cell r="K483">
            <v>337.84872577920004</v>
          </cell>
          <cell r="L483">
            <v>337.84872577920004</v>
          </cell>
          <cell r="M483">
            <v>337.84872577920004</v>
          </cell>
          <cell r="N483">
            <v>337.84872577920004</v>
          </cell>
          <cell r="O483">
            <v>337.84872577920004</v>
          </cell>
          <cell r="P483">
            <v>337.84872577920004</v>
          </cell>
        </row>
        <row r="484">
          <cell r="C484" t="str">
            <v>Telephone</v>
          </cell>
          <cell r="D484">
            <v>264.97939276799997</v>
          </cell>
          <cell r="E484">
            <v>270.27898062335998</v>
          </cell>
          <cell r="F484">
            <v>270.27898062335998</v>
          </cell>
          <cell r="G484">
            <v>270.27898062335998</v>
          </cell>
          <cell r="H484">
            <v>270.27898062335998</v>
          </cell>
          <cell r="I484">
            <v>270.27898062335998</v>
          </cell>
          <cell r="J484">
            <v>270.27898062335998</v>
          </cell>
          <cell r="K484">
            <v>270.27898062335998</v>
          </cell>
          <cell r="L484">
            <v>270.27898062335998</v>
          </cell>
          <cell r="M484">
            <v>270.27898062335998</v>
          </cell>
          <cell r="N484">
            <v>270.27898062335998</v>
          </cell>
          <cell r="O484">
            <v>270.27898062335998</v>
          </cell>
          <cell r="P484">
            <v>270.27898062335998</v>
          </cell>
        </row>
        <row r="485">
          <cell r="C485" t="str">
            <v>Fire Services</v>
          </cell>
          <cell r="D485">
            <v>993.67272288000004</v>
          </cell>
          <cell r="E485">
            <v>1013.5461773376001</v>
          </cell>
          <cell r="F485">
            <v>1013.5461773376001</v>
          </cell>
          <cell r="G485">
            <v>1013.5461773376001</v>
          </cell>
          <cell r="H485">
            <v>1013.5461773376001</v>
          </cell>
          <cell r="I485">
            <v>1013.5461773376001</v>
          </cell>
          <cell r="J485">
            <v>1013.5461773376001</v>
          </cell>
          <cell r="K485">
            <v>1013.5461773376001</v>
          </cell>
          <cell r="L485">
            <v>1013.5461773376001</v>
          </cell>
          <cell r="M485">
            <v>1013.5461773376001</v>
          </cell>
          <cell r="N485">
            <v>1013.5461773376001</v>
          </cell>
          <cell r="O485">
            <v>1013.5461773376001</v>
          </cell>
          <cell r="P485">
            <v>1013.5461773376001</v>
          </cell>
        </row>
        <row r="486">
          <cell r="C486" t="str">
            <v>Land Tax</v>
          </cell>
          <cell r="D486">
            <v>8484.1322792618903</v>
          </cell>
          <cell r="E486">
            <v>8653.8149248471273</v>
          </cell>
          <cell r="F486">
            <v>8653.8149248471273</v>
          </cell>
          <cell r="G486">
            <v>8653.8149248471273</v>
          </cell>
          <cell r="H486">
            <v>8653.8149248471273</v>
          </cell>
          <cell r="I486">
            <v>8653.8149248471273</v>
          </cell>
          <cell r="J486">
            <v>8653.8149248471273</v>
          </cell>
          <cell r="K486">
            <v>8653.8149248471273</v>
          </cell>
          <cell r="L486">
            <v>8653.8149248471273</v>
          </cell>
          <cell r="M486">
            <v>8653.8149248471273</v>
          </cell>
          <cell r="N486">
            <v>8653.8149248471273</v>
          </cell>
          <cell r="O486">
            <v>8653.8149248471273</v>
          </cell>
          <cell r="P486">
            <v>8653.8149248471273</v>
          </cell>
        </row>
        <row r="487">
          <cell r="C487" t="str">
            <v>Professional Services</v>
          </cell>
          <cell r="D487">
            <v>450</v>
          </cell>
          <cell r="E487">
            <v>450</v>
          </cell>
          <cell r="F487">
            <v>450</v>
          </cell>
          <cell r="G487">
            <v>450</v>
          </cell>
          <cell r="H487">
            <v>450</v>
          </cell>
          <cell r="I487">
            <v>450</v>
          </cell>
          <cell r="J487">
            <v>450</v>
          </cell>
          <cell r="K487">
            <v>450</v>
          </cell>
          <cell r="L487">
            <v>450</v>
          </cell>
          <cell r="M487">
            <v>450</v>
          </cell>
          <cell r="N487">
            <v>450</v>
          </cell>
          <cell r="O487">
            <v>450</v>
          </cell>
          <cell r="P487">
            <v>450</v>
          </cell>
        </row>
        <row r="488">
          <cell r="C488" t="str">
            <v>Misc. Expense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</row>
        <row r="489">
          <cell r="C489" t="str">
            <v>Misc. Expense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</row>
        <row r="490">
          <cell r="C490" t="str">
            <v>Total Expenses</v>
          </cell>
          <cell r="D490">
            <v>51135.576443519662</v>
          </cell>
          <cell r="E490">
            <v>52557.76629220738</v>
          </cell>
          <cell r="F490">
            <v>52820.80457058156</v>
          </cell>
          <cell r="G490">
            <v>53083.842848955741</v>
          </cell>
          <cell r="H490">
            <v>53346.881127329922</v>
          </cell>
          <cell r="I490">
            <v>53609.919405704102</v>
          </cell>
          <cell r="J490">
            <v>53872.957684078283</v>
          </cell>
          <cell r="K490">
            <v>54135.995962452464</v>
          </cell>
          <cell r="L490">
            <v>54399.034240826644</v>
          </cell>
          <cell r="M490">
            <v>54662.072519200825</v>
          </cell>
          <cell r="N490">
            <v>54925.110797574991</v>
          </cell>
          <cell r="O490">
            <v>55188.149075949172</v>
          </cell>
          <cell r="P490">
            <v>55451.187354323352</v>
          </cell>
        </row>
        <row r="491">
          <cell r="C491" t="str">
            <v>Expense Ratio</v>
          </cell>
          <cell r="D491">
            <v>0.30342435398783185</v>
          </cell>
          <cell r="E491">
            <v>0.29795949897022445</v>
          </cell>
          <cell r="F491">
            <v>0.29468672204669616</v>
          </cell>
          <cell r="G491">
            <v>0.29151644820354689</v>
          </cell>
          <cell r="H491">
            <v>0.28844393610886476</v>
          </cell>
          <cell r="I491">
            <v>0.28546473240751358</v>
          </cell>
          <cell r="J491">
            <v>0.28257465018440786</v>
          </cell>
          <cell r="K491">
            <v>0.27976974933208848</v>
          </cell>
          <cell r="L491">
            <v>0.27704631862900653</v>
          </cell>
          <cell r="M491">
            <v>0.27440085935709674</v>
          </cell>
          <cell r="N491">
            <v>0.27183007030657141</v>
          </cell>
          <cell r="O491">
            <v>0.26933083403280039</v>
          </cell>
          <cell r="P491">
            <v>0.2669002042449759</v>
          </cell>
        </row>
        <row r="493">
          <cell r="C493" t="str">
            <v>Net Operating Income</v>
          </cell>
          <cell r="D493">
            <v>117392.67704522416</v>
          </cell>
          <cell r="E493">
            <v>123834.55036106892</v>
          </cell>
          <cell r="F493">
            <v>126423.11997316344</v>
          </cell>
          <cell r="G493">
            <v>129011.68958525793</v>
          </cell>
          <cell r="H493">
            <v>131600.25919735242</v>
          </cell>
          <cell r="I493">
            <v>134188.82880944692</v>
          </cell>
          <cell r="J493">
            <v>136777.39842154144</v>
          </cell>
          <cell r="K493">
            <v>139365.96803363593</v>
          </cell>
          <cell r="L493">
            <v>141954.53764573048</v>
          </cell>
          <cell r="M493">
            <v>144543.10725782494</v>
          </cell>
          <cell r="N493">
            <v>147131.67686991947</v>
          </cell>
          <cell r="O493">
            <v>149720.24648201396</v>
          </cell>
          <cell r="P493">
            <v>152308.81609410845</v>
          </cell>
        </row>
        <row r="499">
          <cell r="C499" t="str">
            <v>Year 8 Budget - Monthly</v>
          </cell>
        </row>
        <row r="500">
          <cell r="C500" t="str">
            <v>Units:</v>
          </cell>
          <cell r="D500">
            <v>875</v>
          </cell>
        </row>
        <row r="501">
          <cell r="D501" t="str">
            <v>Turnover:</v>
          </cell>
          <cell r="E501">
            <v>0.05</v>
          </cell>
          <cell r="F501">
            <v>0.05</v>
          </cell>
          <cell r="G501">
            <v>0.05</v>
          </cell>
          <cell r="H501">
            <v>0.05</v>
          </cell>
          <cell r="I501">
            <v>0.05</v>
          </cell>
          <cell r="J501">
            <v>0.05</v>
          </cell>
          <cell r="K501">
            <v>0.05</v>
          </cell>
          <cell r="L501">
            <v>0.05</v>
          </cell>
          <cell r="M501">
            <v>0.05</v>
          </cell>
          <cell r="N501">
            <v>0.05</v>
          </cell>
          <cell r="O501">
            <v>0.05</v>
          </cell>
          <cell r="P501">
            <v>0.05</v>
          </cell>
        </row>
        <row r="502">
          <cell r="C502" t="str">
            <v>Move-Ins/Move Outs (Excludes RV)</v>
          </cell>
          <cell r="E502">
            <v>85</v>
          </cell>
          <cell r="F502">
            <v>86</v>
          </cell>
          <cell r="G502">
            <v>87</v>
          </cell>
          <cell r="H502">
            <v>88</v>
          </cell>
          <cell r="I502">
            <v>89</v>
          </cell>
          <cell r="J502">
            <v>90</v>
          </cell>
          <cell r="K502">
            <v>91</v>
          </cell>
          <cell r="L502">
            <v>92</v>
          </cell>
          <cell r="M502">
            <v>93</v>
          </cell>
          <cell r="N502">
            <v>94</v>
          </cell>
          <cell r="O502">
            <v>95</v>
          </cell>
          <cell r="P502">
            <v>96</v>
          </cell>
        </row>
        <row r="503">
          <cell r="C503" t="str">
            <v>Beginning Occupied - Storage Units</v>
          </cell>
          <cell r="E503">
            <v>743.75000000000023</v>
          </cell>
          <cell r="F503">
            <v>743.75000000000023</v>
          </cell>
          <cell r="G503">
            <v>743.75000000000023</v>
          </cell>
          <cell r="H503">
            <v>743.75000000000023</v>
          </cell>
          <cell r="I503">
            <v>743.75000000000023</v>
          </cell>
          <cell r="J503">
            <v>743.75000000000023</v>
          </cell>
          <cell r="K503">
            <v>743.75000000000023</v>
          </cell>
          <cell r="L503">
            <v>743.75000000000023</v>
          </cell>
          <cell r="M503">
            <v>743.75000000000023</v>
          </cell>
          <cell r="N503">
            <v>743.75000000000023</v>
          </cell>
          <cell r="O503">
            <v>743.75000000000023</v>
          </cell>
          <cell r="P503">
            <v>743.75000000000023</v>
          </cell>
        </row>
        <row r="504">
          <cell r="C504" t="str">
            <v>Move-Ins</v>
          </cell>
          <cell r="E504">
            <v>37.1875</v>
          </cell>
          <cell r="F504">
            <v>37.1875</v>
          </cell>
          <cell r="G504">
            <v>37.1875</v>
          </cell>
          <cell r="H504">
            <v>37.1875</v>
          </cell>
          <cell r="I504">
            <v>37.1875</v>
          </cell>
          <cell r="J504">
            <v>37.1875</v>
          </cell>
          <cell r="K504">
            <v>37.1875</v>
          </cell>
          <cell r="L504">
            <v>37.1875</v>
          </cell>
          <cell r="M504">
            <v>37.1875</v>
          </cell>
          <cell r="N504">
            <v>37.1875</v>
          </cell>
          <cell r="O504">
            <v>37.1875</v>
          </cell>
          <cell r="P504">
            <v>37.1875</v>
          </cell>
        </row>
        <row r="505">
          <cell r="C505" t="str">
            <v>Move-Outs</v>
          </cell>
          <cell r="E505">
            <v>-37.187500000000014</v>
          </cell>
          <cell r="F505">
            <v>-37.187500000000014</v>
          </cell>
          <cell r="G505">
            <v>-37.187500000000014</v>
          </cell>
          <cell r="H505">
            <v>-37.187500000000014</v>
          </cell>
          <cell r="I505">
            <v>-37.187500000000014</v>
          </cell>
          <cell r="J505">
            <v>-37.187500000000014</v>
          </cell>
          <cell r="K505">
            <v>-37.187500000000014</v>
          </cell>
          <cell r="L505">
            <v>-37.187500000000014</v>
          </cell>
          <cell r="M505">
            <v>-37.187500000000014</v>
          </cell>
          <cell r="N505">
            <v>-37.187500000000014</v>
          </cell>
          <cell r="O505">
            <v>-37.187500000000014</v>
          </cell>
          <cell r="P505">
            <v>-37.187500000000014</v>
          </cell>
        </row>
        <row r="506">
          <cell r="C506" t="str">
            <v>Net Move-Ins // Move-Outs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</row>
        <row r="507">
          <cell r="C507" t="str">
            <v>Ending Occupied - Storage Units</v>
          </cell>
          <cell r="E507">
            <v>743.75000000000023</v>
          </cell>
          <cell r="F507">
            <v>743.75000000000023</v>
          </cell>
          <cell r="G507">
            <v>743.75000000000023</v>
          </cell>
          <cell r="H507">
            <v>743.75000000000023</v>
          </cell>
          <cell r="I507">
            <v>743.75000000000023</v>
          </cell>
          <cell r="J507">
            <v>743.75000000000023</v>
          </cell>
          <cell r="K507">
            <v>743.75000000000023</v>
          </cell>
          <cell r="L507">
            <v>743.75000000000023</v>
          </cell>
          <cell r="M507">
            <v>743.75000000000023</v>
          </cell>
          <cell r="N507">
            <v>743.75000000000023</v>
          </cell>
          <cell r="O507">
            <v>743.75000000000023</v>
          </cell>
          <cell r="P507">
            <v>743.75000000000023</v>
          </cell>
        </row>
        <row r="509">
          <cell r="C509" t="str">
            <v>Physical Occ:</v>
          </cell>
          <cell r="D509">
            <v>0.85000000000000031</v>
          </cell>
          <cell r="E509">
            <v>0.85000000000000031</v>
          </cell>
          <cell r="F509">
            <v>0.85000000000000031</v>
          </cell>
          <cell r="G509">
            <v>0.85000000000000031</v>
          </cell>
          <cell r="H509">
            <v>0.85000000000000031</v>
          </cell>
          <cell r="I509">
            <v>0.85000000000000031</v>
          </cell>
          <cell r="J509">
            <v>0.85000000000000031</v>
          </cell>
          <cell r="K509">
            <v>0.85000000000000031</v>
          </cell>
          <cell r="L509">
            <v>0.85000000000000031</v>
          </cell>
          <cell r="M509">
            <v>0.85000000000000031</v>
          </cell>
          <cell r="N509">
            <v>0.85000000000000031</v>
          </cell>
          <cell r="O509">
            <v>0.85000000000000031</v>
          </cell>
          <cell r="P509">
            <v>0.85000000000000031</v>
          </cell>
        </row>
        <row r="510">
          <cell r="C510" t="str">
            <v>Economic Occ:</v>
          </cell>
          <cell r="D510">
            <v>0.80750000000000033</v>
          </cell>
          <cell r="E510">
            <v>0.80750000000000022</v>
          </cell>
          <cell r="F510">
            <v>0.80750000000000022</v>
          </cell>
          <cell r="G510">
            <v>0.80750000000000022</v>
          </cell>
          <cell r="H510">
            <v>0.80750000000000022</v>
          </cell>
          <cell r="I510">
            <v>0.80750000000000022</v>
          </cell>
          <cell r="J510">
            <v>0.80750000000000022</v>
          </cell>
          <cell r="K510">
            <v>0.80750000000000022</v>
          </cell>
          <cell r="L510">
            <v>0.80750000000000022</v>
          </cell>
          <cell r="M510">
            <v>0.80750000000000022</v>
          </cell>
          <cell r="N510">
            <v>0.80750000000000022</v>
          </cell>
          <cell r="O510">
            <v>0.80750000000000022</v>
          </cell>
          <cell r="P510">
            <v>0.80750000000000022</v>
          </cell>
        </row>
        <row r="511">
          <cell r="C511" t="str">
            <v>Area Occ:</v>
          </cell>
          <cell r="D511">
            <v>6620.2250000000022</v>
          </cell>
          <cell r="E511">
            <v>6620.2250000000022</v>
          </cell>
          <cell r="F511">
            <v>6620.2250000000022</v>
          </cell>
          <cell r="G511">
            <v>6620.2250000000022</v>
          </cell>
          <cell r="H511">
            <v>6620.2250000000022</v>
          </cell>
          <cell r="I511">
            <v>6620.2250000000022</v>
          </cell>
          <cell r="J511">
            <v>6620.2250000000022</v>
          </cell>
          <cell r="K511">
            <v>6620.2250000000022</v>
          </cell>
          <cell r="L511">
            <v>6620.2250000000022</v>
          </cell>
          <cell r="M511">
            <v>6620.2250000000022</v>
          </cell>
          <cell r="N511">
            <v>6620.2250000000022</v>
          </cell>
          <cell r="O511">
            <v>6620.2250000000022</v>
          </cell>
          <cell r="P511">
            <v>6620.2250000000022</v>
          </cell>
        </row>
        <row r="512">
          <cell r="C512" t="str">
            <v>Revenue</v>
          </cell>
          <cell r="D512" t="str">
            <v>Baseline</v>
          </cell>
          <cell r="E512">
            <v>85</v>
          </cell>
          <cell r="F512">
            <v>86</v>
          </cell>
          <cell r="G512">
            <v>87</v>
          </cell>
          <cell r="H512">
            <v>88</v>
          </cell>
          <cell r="I512">
            <v>89</v>
          </cell>
          <cell r="J512">
            <v>90</v>
          </cell>
          <cell r="K512">
            <v>91</v>
          </cell>
          <cell r="L512">
            <v>92</v>
          </cell>
          <cell r="M512">
            <v>93</v>
          </cell>
          <cell r="N512">
            <v>94</v>
          </cell>
          <cell r="O512">
            <v>95</v>
          </cell>
          <cell r="P512">
            <v>96</v>
          </cell>
        </row>
        <row r="513">
          <cell r="B513" t="str">
            <v>Asking Rent</v>
          </cell>
          <cell r="C513" t="str">
            <v>Gross Potential Rent</v>
          </cell>
          <cell r="D513">
            <v>252583.99257603133</v>
          </cell>
          <cell r="E513">
            <v>260161.51235331225</v>
          </cell>
          <cell r="F513">
            <v>260161.51235331225</v>
          </cell>
          <cell r="G513">
            <v>260161.51235331225</v>
          </cell>
          <cell r="H513">
            <v>260161.51235331225</v>
          </cell>
          <cell r="I513">
            <v>260161.51235331225</v>
          </cell>
          <cell r="J513">
            <v>260161.51235331225</v>
          </cell>
          <cell r="K513">
            <v>260161.51235331225</v>
          </cell>
          <cell r="L513">
            <v>260161.51235331225</v>
          </cell>
          <cell r="M513">
            <v>260161.51235331225</v>
          </cell>
          <cell r="N513">
            <v>260161.51235331225</v>
          </cell>
          <cell r="O513">
            <v>260161.51235331225</v>
          </cell>
          <cell r="P513">
            <v>260161.51235331225</v>
          </cell>
        </row>
        <row r="514">
          <cell r="C514" t="str">
            <v>Vacancy</v>
          </cell>
          <cell r="D514">
            <v>-37887.598886404623</v>
          </cell>
          <cell r="E514">
            <v>-39024.226852996755</v>
          </cell>
          <cell r="F514">
            <v>-39024.226852996755</v>
          </cell>
          <cell r="G514">
            <v>-39024.226852996755</v>
          </cell>
          <cell r="H514">
            <v>-39024.226852996755</v>
          </cell>
          <cell r="I514">
            <v>-39024.226852996755</v>
          </cell>
          <cell r="J514">
            <v>-39024.226852996755</v>
          </cell>
          <cell r="K514">
            <v>-39024.226852996755</v>
          </cell>
          <cell r="L514">
            <v>-39024.226852996755</v>
          </cell>
          <cell r="M514">
            <v>-39024.226852996755</v>
          </cell>
          <cell r="N514">
            <v>-39024.226852996755</v>
          </cell>
          <cell r="O514">
            <v>-39024.226852996755</v>
          </cell>
          <cell r="P514">
            <v>-39024.226852996755</v>
          </cell>
        </row>
        <row r="515">
          <cell r="B515" t="str">
            <v>Gross Schedule Rent</v>
          </cell>
          <cell r="C515" t="str">
            <v>Gross Rental Income</v>
          </cell>
          <cell r="D515">
            <v>214696.39368962671</v>
          </cell>
          <cell r="E515">
            <v>221137.28550031548</v>
          </cell>
          <cell r="F515">
            <v>221137.28550031548</v>
          </cell>
          <cell r="G515">
            <v>221137.28550031548</v>
          </cell>
          <cell r="H515">
            <v>221137.28550031548</v>
          </cell>
          <cell r="I515">
            <v>221137.28550031548</v>
          </cell>
          <cell r="J515">
            <v>221137.28550031548</v>
          </cell>
          <cell r="K515">
            <v>221137.28550031548</v>
          </cell>
          <cell r="L515">
            <v>221137.28550031548</v>
          </cell>
          <cell r="M515">
            <v>221137.28550031548</v>
          </cell>
          <cell r="N515">
            <v>221137.28550031548</v>
          </cell>
          <cell r="O515">
            <v>221137.28550031548</v>
          </cell>
          <cell r="P515">
            <v>221137.28550031548</v>
          </cell>
        </row>
        <row r="516">
          <cell r="C516" t="str">
            <v>Discount (Recurring)</v>
          </cell>
          <cell r="D516">
            <v>-10734.819684481336</v>
          </cell>
          <cell r="E516">
            <v>-11056.864275015774</v>
          </cell>
          <cell r="F516">
            <v>-11056.864275015774</v>
          </cell>
          <cell r="G516">
            <v>-11056.864275015774</v>
          </cell>
          <cell r="H516">
            <v>-11056.864275015774</v>
          </cell>
          <cell r="I516">
            <v>-11056.864275015774</v>
          </cell>
          <cell r="J516">
            <v>-11056.864275015774</v>
          </cell>
          <cell r="K516">
            <v>-11056.864275015774</v>
          </cell>
          <cell r="L516">
            <v>-11056.864275015774</v>
          </cell>
          <cell r="M516">
            <v>-11056.864275015774</v>
          </cell>
          <cell r="N516">
            <v>-11056.864275015774</v>
          </cell>
          <cell r="O516">
            <v>-11056.864275015774</v>
          </cell>
          <cell r="P516">
            <v>-11056.864275015774</v>
          </cell>
        </row>
        <row r="517">
          <cell r="B517" t="str">
            <v>Projected Rent</v>
          </cell>
          <cell r="C517" t="str">
            <v>Rental Income</v>
          </cell>
          <cell r="D517">
            <v>203961.57400514538</v>
          </cell>
          <cell r="E517">
            <v>210080.42122529971</v>
          </cell>
          <cell r="F517">
            <v>210080.42122529971</v>
          </cell>
          <cell r="G517">
            <v>210080.42122529971</v>
          </cell>
          <cell r="H517">
            <v>210080.42122529971</v>
          </cell>
          <cell r="I517">
            <v>210080.42122529971</v>
          </cell>
          <cell r="J517">
            <v>210080.42122529971</v>
          </cell>
          <cell r="K517">
            <v>210080.42122529971</v>
          </cell>
          <cell r="L517">
            <v>210080.42122529971</v>
          </cell>
          <cell r="M517">
            <v>210080.42122529971</v>
          </cell>
          <cell r="N517">
            <v>210080.42122529971</v>
          </cell>
          <cell r="O517">
            <v>210080.42122529971</v>
          </cell>
          <cell r="P517">
            <v>210080.42122529971</v>
          </cell>
        </row>
        <row r="518">
          <cell r="B518">
            <v>8</v>
          </cell>
          <cell r="C518" t="str">
            <v>Concession (one time free month)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</row>
        <row r="519">
          <cell r="C519" t="str">
            <v>Net Rental Income</v>
          </cell>
          <cell r="D519">
            <v>203961.57400514538</v>
          </cell>
          <cell r="E519">
            <v>210080.42122529971</v>
          </cell>
          <cell r="F519">
            <v>210080.42122529971</v>
          </cell>
          <cell r="G519">
            <v>210080.42122529971</v>
          </cell>
          <cell r="H519">
            <v>210080.42122529971</v>
          </cell>
          <cell r="I519">
            <v>210080.42122529971</v>
          </cell>
          <cell r="J519">
            <v>210080.42122529971</v>
          </cell>
          <cell r="K519">
            <v>210080.42122529971</v>
          </cell>
          <cell r="L519">
            <v>210080.42122529971</v>
          </cell>
          <cell r="M519">
            <v>210080.42122529971</v>
          </cell>
          <cell r="N519">
            <v>210080.42122529971</v>
          </cell>
          <cell r="O519">
            <v>210080.42122529971</v>
          </cell>
          <cell r="P519">
            <v>210080.42122529971</v>
          </cell>
        </row>
        <row r="520"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</row>
        <row r="521">
          <cell r="C521" t="str">
            <v>Admin &amp; Late Fees (% of Net Rental Inc.)</v>
          </cell>
          <cell r="D521">
            <v>611.88472201543618</v>
          </cell>
          <cell r="E521">
            <v>630.24126367589918</v>
          </cell>
          <cell r="F521">
            <v>630.24126367589918</v>
          </cell>
          <cell r="G521">
            <v>630.24126367589918</v>
          </cell>
          <cell r="H521">
            <v>630.24126367589918</v>
          </cell>
          <cell r="I521">
            <v>630.24126367589918</v>
          </cell>
          <cell r="J521">
            <v>630.24126367589918</v>
          </cell>
          <cell r="K521">
            <v>630.24126367589918</v>
          </cell>
          <cell r="L521">
            <v>630.24126367589918</v>
          </cell>
          <cell r="M521">
            <v>630.24126367589918</v>
          </cell>
          <cell r="N521">
            <v>630.24126367589918</v>
          </cell>
          <cell r="O521">
            <v>630.24126367589918</v>
          </cell>
          <cell r="P521">
            <v>630.24126367589918</v>
          </cell>
        </row>
        <row r="522">
          <cell r="C522" t="str">
            <v>Merchandise Sales (% of Net Rental Inc.)</v>
          </cell>
          <cell r="D522">
            <v>2814.669721271006</v>
          </cell>
          <cell r="E522">
            <v>2857.093728664076</v>
          </cell>
          <cell r="F522">
            <v>2857.093728664076</v>
          </cell>
          <cell r="G522">
            <v>2857.093728664076</v>
          </cell>
          <cell r="H522">
            <v>2857.093728664076</v>
          </cell>
          <cell r="I522">
            <v>2857.093728664076</v>
          </cell>
          <cell r="J522">
            <v>2857.093728664076</v>
          </cell>
          <cell r="K522">
            <v>2857.093728664076</v>
          </cell>
          <cell r="L522">
            <v>2857.093728664076</v>
          </cell>
          <cell r="M522">
            <v>2857.093728664076</v>
          </cell>
          <cell r="N522">
            <v>2857.093728664076</v>
          </cell>
          <cell r="O522">
            <v>2857.093728664076</v>
          </cell>
          <cell r="P522">
            <v>2857.093728664076</v>
          </cell>
        </row>
        <row r="523">
          <cell r="C523" t="str">
            <v>Tenant Insurance</v>
          </cell>
          <cell r="D523">
            <v>371.87500000000011</v>
          </cell>
          <cell r="E523">
            <v>371.87500000000011</v>
          </cell>
          <cell r="F523">
            <v>371.87500000000011</v>
          </cell>
          <cell r="G523">
            <v>371.87500000000011</v>
          </cell>
          <cell r="H523">
            <v>371.87500000000011</v>
          </cell>
          <cell r="I523">
            <v>371.87500000000011</v>
          </cell>
          <cell r="J523">
            <v>371.87500000000011</v>
          </cell>
          <cell r="K523">
            <v>371.87500000000011</v>
          </cell>
          <cell r="L523">
            <v>371.87500000000011</v>
          </cell>
          <cell r="M523">
            <v>371.87500000000011</v>
          </cell>
          <cell r="N523">
            <v>371.87500000000011</v>
          </cell>
          <cell r="O523">
            <v>371.87500000000011</v>
          </cell>
          <cell r="P523">
            <v>371.87500000000011</v>
          </cell>
        </row>
        <row r="524">
          <cell r="C524" t="str">
            <v>Truck Revenue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</row>
        <row r="525">
          <cell r="C525" t="str">
            <v>Office Lease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</row>
        <row r="526">
          <cell r="C526" t="str">
            <v>Cell Tower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</row>
        <row r="527">
          <cell r="C527" t="str">
            <v>Misc I (% Net Rental Inc.)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</row>
        <row r="528">
          <cell r="C528" t="str">
            <v>Misc II (% Net Rental Inc.)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</row>
        <row r="529">
          <cell r="C529" t="str">
            <v>H&amp;D Cars Lease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</row>
        <row r="530">
          <cell r="C530" t="str">
            <v>Lendkey Lease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</row>
        <row r="531">
          <cell r="C531" t="str">
            <v>Misc. Revenue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</row>
        <row r="532">
          <cell r="C532" t="str">
            <v>Total Revenue</v>
          </cell>
          <cell r="D532">
            <v>207760.00344843182</v>
          </cell>
          <cell r="E532">
            <v>213939.63121763969</v>
          </cell>
          <cell r="F532">
            <v>213939.63121763969</v>
          </cell>
          <cell r="G532">
            <v>213939.63121763969</v>
          </cell>
          <cell r="H532">
            <v>213939.63121763969</v>
          </cell>
          <cell r="I532">
            <v>213939.63121763969</v>
          </cell>
          <cell r="J532">
            <v>213939.63121763969</v>
          </cell>
          <cell r="K532">
            <v>213939.63121763969</v>
          </cell>
          <cell r="L532">
            <v>213939.63121763969</v>
          </cell>
          <cell r="M532">
            <v>213939.63121763969</v>
          </cell>
          <cell r="N532">
            <v>213939.63121763969</v>
          </cell>
          <cell r="O532">
            <v>213939.63121763969</v>
          </cell>
          <cell r="P532">
            <v>213939.63121763969</v>
          </cell>
        </row>
        <row r="533">
          <cell r="C533" t="str">
            <v>Asking Rate/NRSM (Annual)</v>
          </cell>
          <cell r="D533">
            <v>389.16452602071979</v>
          </cell>
          <cell r="E533">
            <v>400.83946180134132</v>
          </cell>
          <cell r="F533">
            <v>400.83946180134132</v>
          </cell>
          <cell r="G533">
            <v>400.83946180134132</v>
          </cell>
          <cell r="H533">
            <v>400.83946180134132</v>
          </cell>
          <cell r="I533">
            <v>400.83946180134132</v>
          </cell>
          <cell r="J533">
            <v>400.83946180134132</v>
          </cell>
          <cell r="K533">
            <v>400.83946180134132</v>
          </cell>
          <cell r="L533">
            <v>400.83946180134132</v>
          </cell>
          <cell r="M533">
            <v>400.83946180134132</v>
          </cell>
          <cell r="N533">
            <v>400.83946180134132</v>
          </cell>
          <cell r="O533">
            <v>400.83946180134132</v>
          </cell>
          <cell r="P533">
            <v>400.83946180134132</v>
          </cell>
        </row>
        <row r="534">
          <cell r="C534" t="str">
            <v>Actual Rate / Occ. SM (Annual)</v>
          </cell>
          <cell r="D534">
            <v>369.70629971968378</v>
          </cell>
          <cell r="E534">
            <v>380.7974887112743</v>
          </cell>
          <cell r="F534">
            <v>380.7974887112743</v>
          </cell>
          <cell r="G534">
            <v>380.7974887112743</v>
          </cell>
          <cell r="H534">
            <v>380.7974887112743</v>
          </cell>
          <cell r="I534">
            <v>380.7974887112743</v>
          </cell>
          <cell r="J534">
            <v>380.7974887112743</v>
          </cell>
          <cell r="K534">
            <v>380.7974887112743</v>
          </cell>
          <cell r="L534">
            <v>380.7974887112743</v>
          </cell>
          <cell r="M534">
            <v>380.7974887112743</v>
          </cell>
          <cell r="N534">
            <v>380.7974887112743</v>
          </cell>
          <cell r="O534">
            <v>380.7974887112743</v>
          </cell>
          <cell r="P534">
            <v>380.7974887112743</v>
          </cell>
        </row>
        <row r="535">
          <cell r="C535" t="str">
            <v>Net Yield</v>
          </cell>
          <cell r="D535">
            <v>369.70629971968378</v>
          </cell>
          <cell r="E535">
            <v>380.7974887112743</v>
          </cell>
          <cell r="F535">
            <v>380.7974887112743</v>
          </cell>
          <cell r="G535">
            <v>380.7974887112743</v>
          </cell>
          <cell r="H535">
            <v>380.7974887112743</v>
          </cell>
          <cell r="I535">
            <v>380.7974887112743</v>
          </cell>
          <cell r="J535">
            <v>380.7974887112743</v>
          </cell>
          <cell r="K535">
            <v>380.7974887112743</v>
          </cell>
          <cell r="L535">
            <v>380.7974887112743</v>
          </cell>
          <cell r="M535">
            <v>380.7974887112743</v>
          </cell>
          <cell r="N535">
            <v>380.7974887112743</v>
          </cell>
          <cell r="O535">
            <v>380.7974887112743</v>
          </cell>
          <cell r="P535">
            <v>380.7974887112743</v>
          </cell>
        </row>
        <row r="538">
          <cell r="C538" t="str">
            <v>Expenses</v>
          </cell>
          <cell r="D538" t="str">
            <v>Baseline</v>
          </cell>
          <cell r="E538">
            <v>85</v>
          </cell>
          <cell r="F538">
            <v>86</v>
          </cell>
          <cell r="G538">
            <v>87</v>
          </cell>
          <cell r="H538">
            <v>88</v>
          </cell>
          <cell r="I538">
            <v>89</v>
          </cell>
          <cell r="J538">
            <v>90</v>
          </cell>
          <cell r="K538">
            <v>91</v>
          </cell>
          <cell r="L538">
            <v>92</v>
          </cell>
          <cell r="M538">
            <v>93</v>
          </cell>
          <cell r="N538">
            <v>94</v>
          </cell>
          <cell r="O538">
            <v>95</v>
          </cell>
          <cell r="P538">
            <v>96</v>
          </cell>
        </row>
        <row r="539">
          <cell r="C539" t="str">
            <v>Advertising</v>
          </cell>
          <cell r="D539">
            <v>3538.4005020033333</v>
          </cell>
          <cell r="E539">
            <v>3573.784507023367</v>
          </cell>
          <cell r="F539">
            <v>3573.784507023367</v>
          </cell>
          <cell r="G539">
            <v>3573.784507023367</v>
          </cell>
          <cell r="H539">
            <v>3573.784507023367</v>
          </cell>
          <cell r="I539">
            <v>3573.784507023367</v>
          </cell>
          <cell r="J539">
            <v>3573.784507023367</v>
          </cell>
          <cell r="K539">
            <v>3573.784507023367</v>
          </cell>
          <cell r="L539">
            <v>3573.784507023367</v>
          </cell>
          <cell r="M539">
            <v>3573.784507023367</v>
          </cell>
          <cell r="N539">
            <v>3573.784507023367</v>
          </cell>
          <cell r="O539">
            <v>3573.784507023367</v>
          </cell>
          <cell r="P539">
            <v>3573.784507023367</v>
          </cell>
        </row>
        <row r="540">
          <cell r="C540" t="str">
            <v>Bad Debt</v>
          </cell>
          <cell r="D540">
            <v>101.9807870025727</v>
          </cell>
          <cell r="E540">
            <v>105.04021061264986</v>
          </cell>
          <cell r="F540">
            <v>105.04021061264986</v>
          </cell>
          <cell r="G540">
            <v>105.04021061264986</v>
          </cell>
          <cell r="H540">
            <v>105.04021061264986</v>
          </cell>
          <cell r="I540">
            <v>105.04021061264986</v>
          </cell>
          <cell r="J540">
            <v>105.04021061264986</v>
          </cell>
          <cell r="K540">
            <v>105.04021061264986</v>
          </cell>
          <cell r="L540">
            <v>105.04021061264986</v>
          </cell>
          <cell r="M540">
            <v>105.04021061264986</v>
          </cell>
          <cell r="N540">
            <v>105.04021061264986</v>
          </cell>
          <cell r="O540">
            <v>105.04021061264986</v>
          </cell>
          <cell r="P540">
            <v>105.04021061264986</v>
          </cell>
        </row>
        <row r="541">
          <cell r="C541" t="str">
            <v>Banking Fees</v>
          </cell>
          <cell r="D541">
            <v>2687.0930366465177</v>
          </cell>
          <cell r="E541">
            <v>2766.1402436324383</v>
          </cell>
          <cell r="F541">
            <v>2766.1402436324383</v>
          </cell>
          <cell r="G541">
            <v>2766.1402436324383</v>
          </cell>
          <cell r="H541">
            <v>2766.1402436324383</v>
          </cell>
          <cell r="I541">
            <v>2766.1402436324383</v>
          </cell>
          <cell r="J541">
            <v>2766.1402436324383</v>
          </cell>
          <cell r="K541">
            <v>2766.1402436324383</v>
          </cell>
          <cell r="L541">
            <v>2766.1402436324383</v>
          </cell>
          <cell r="M541">
            <v>2766.1402436324383</v>
          </cell>
          <cell r="N541">
            <v>2766.1402436324383</v>
          </cell>
          <cell r="O541">
            <v>2766.1402436324383</v>
          </cell>
          <cell r="P541">
            <v>2766.1402436324383</v>
          </cell>
        </row>
        <row r="542">
          <cell r="C542" t="str">
            <v>Electricity</v>
          </cell>
          <cell r="D542">
            <v>1407.7030240800002</v>
          </cell>
          <cell r="E542">
            <v>1435.8570845616002</v>
          </cell>
          <cell r="F542">
            <v>1435.8570845616002</v>
          </cell>
          <cell r="G542">
            <v>1435.8570845616002</v>
          </cell>
          <cell r="H542">
            <v>1435.8570845616002</v>
          </cell>
          <cell r="I542">
            <v>1435.8570845616002</v>
          </cell>
          <cell r="J542">
            <v>1435.8570845616002</v>
          </cell>
          <cell r="K542">
            <v>1435.8570845616002</v>
          </cell>
          <cell r="L542">
            <v>1435.8570845616002</v>
          </cell>
          <cell r="M542">
            <v>1435.8570845616002</v>
          </cell>
          <cell r="N542">
            <v>1435.8570845616002</v>
          </cell>
          <cell r="O542">
            <v>1435.8570845616002</v>
          </cell>
          <cell r="P542">
            <v>1435.8570845616002</v>
          </cell>
        </row>
        <row r="543">
          <cell r="C543" t="str">
            <v xml:space="preserve">Employee Wages </v>
          </cell>
          <cell r="D543">
            <v>10117.988912976152</v>
          </cell>
          <cell r="E543">
            <v>10320.348691235677</v>
          </cell>
          <cell r="F543">
            <v>10320.348691235677</v>
          </cell>
          <cell r="G543">
            <v>10320.348691235677</v>
          </cell>
          <cell r="H543">
            <v>10320.348691235677</v>
          </cell>
          <cell r="I543">
            <v>10320.348691235677</v>
          </cell>
          <cell r="J543">
            <v>10320.348691235677</v>
          </cell>
          <cell r="K543">
            <v>10320.348691235677</v>
          </cell>
          <cell r="L543">
            <v>10320.348691235677</v>
          </cell>
          <cell r="M543">
            <v>10320.348691235677</v>
          </cell>
          <cell r="N543">
            <v>10320.348691235677</v>
          </cell>
          <cell r="O543">
            <v>10320.348691235677</v>
          </cell>
          <cell r="P543">
            <v>10320.348691235677</v>
          </cell>
        </row>
        <row r="544">
          <cell r="C544" t="str">
            <v>Information Techhnology</v>
          </cell>
          <cell r="D544">
            <v>563.08120963200008</v>
          </cell>
          <cell r="E544">
            <v>574.34283382464002</v>
          </cell>
          <cell r="F544">
            <v>574.34283382464002</v>
          </cell>
          <cell r="G544">
            <v>574.34283382464002</v>
          </cell>
          <cell r="H544">
            <v>574.34283382464002</v>
          </cell>
          <cell r="I544">
            <v>574.34283382464002</v>
          </cell>
          <cell r="J544">
            <v>574.34283382464002</v>
          </cell>
          <cell r="K544">
            <v>574.34283382464002</v>
          </cell>
          <cell r="L544">
            <v>574.34283382464002</v>
          </cell>
          <cell r="M544">
            <v>574.34283382464002</v>
          </cell>
          <cell r="N544">
            <v>574.34283382464002</v>
          </cell>
          <cell r="O544">
            <v>574.34283382464002</v>
          </cell>
          <cell r="P544">
            <v>574.34283382464002</v>
          </cell>
        </row>
        <row r="545">
          <cell r="C545" t="str">
            <v>Insurance</v>
          </cell>
          <cell r="D545">
            <v>2963.1165577368156</v>
          </cell>
          <cell r="E545">
            <v>3051.9143442672794</v>
          </cell>
          <cell r="F545">
            <v>3051.9143442672794</v>
          </cell>
          <cell r="G545">
            <v>3051.9143442672794</v>
          </cell>
          <cell r="H545">
            <v>3051.9143442672794</v>
          </cell>
          <cell r="I545">
            <v>3051.9143442672794</v>
          </cell>
          <cell r="J545">
            <v>3051.9143442672794</v>
          </cell>
          <cell r="K545">
            <v>3051.9143442672794</v>
          </cell>
          <cell r="L545">
            <v>3051.9143442672794</v>
          </cell>
          <cell r="M545">
            <v>3051.9143442672794</v>
          </cell>
          <cell r="N545">
            <v>3051.9143442672794</v>
          </cell>
          <cell r="O545">
            <v>3051.9143442672794</v>
          </cell>
          <cell r="P545">
            <v>3051.9143442672794</v>
          </cell>
        </row>
        <row r="546">
          <cell r="C546" t="str">
            <v>Management Fee</v>
          </cell>
          <cell r="D546">
            <v>14543.200241390228</v>
          </cell>
          <cell r="E546">
            <v>14975.774185234779</v>
          </cell>
          <cell r="F546">
            <v>14975.774185234779</v>
          </cell>
          <cell r="G546">
            <v>14975.774185234779</v>
          </cell>
          <cell r="H546">
            <v>14975.774185234779</v>
          </cell>
          <cell r="I546">
            <v>14975.774185234779</v>
          </cell>
          <cell r="J546">
            <v>14975.774185234779</v>
          </cell>
          <cell r="K546">
            <v>14975.774185234779</v>
          </cell>
          <cell r="L546">
            <v>14975.774185234779</v>
          </cell>
          <cell r="M546">
            <v>14975.774185234779</v>
          </cell>
          <cell r="N546">
            <v>14975.774185234779</v>
          </cell>
          <cell r="O546">
            <v>14975.774185234779</v>
          </cell>
          <cell r="P546">
            <v>14975.774185234779</v>
          </cell>
        </row>
        <row r="547">
          <cell r="C547" t="str">
            <v>Merchandise (COGS)</v>
          </cell>
          <cell r="D547">
            <v>1548.0683466990533</v>
          </cell>
          <cell r="E547">
            <v>1571.4015507652418</v>
          </cell>
          <cell r="F547">
            <v>1571.4015507652418</v>
          </cell>
          <cell r="G547">
            <v>1571.4015507652418</v>
          </cell>
          <cell r="H547">
            <v>1571.4015507652418</v>
          </cell>
          <cell r="I547">
            <v>1571.4015507652418</v>
          </cell>
          <cell r="J547">
            <v>1571.4015507652418</v>
          </cell>
          <cell r="K547">
            <v>1571.4015507652418</v>
          </cell>
          <cell r="L547">
            <v>1571.4015507652418</v>
          </cell>
          <cell r="M547">
            <v>1571.4015507652418</v>
          </cell>
          <cell r="N547">
            <v>1571.4015507652418</v>
          </cell>
          <cell r="O547">
            <v>1571.4015507652418</v>
          </cell>
          <cell r="P547">
            <v>1571.4015507652418</v>
          </cell>
        </row>
        <row r="548">
          <cell r="C548" t="str">
            <v>Motor Vehicle Expense</v>
          </cell>
          <cell r="D548">
            <v>467.35740399456012</v>
          </cell>
          <cell r="E548">
            <v>476.70455207445133</v>
          </cell>
          <cell r="F548">
            <v>476.70455207445133</v>
          </cell>
          <cell r="G548">
            <v>476.70455207445133</v>
          </cell>
          <cell r="H548">
            <v>476.70455207445133</v>
          </cell>
          <cell r="I548">
            <v>476.70455207445133</v>
          </cell>
          <cell r="J548">
            <v>476.70455207445133</v>
          </cell>
          <cell r="K548">
            <v>476.70455207445133</v>
          </cell>
          <cell r="L548">
            <v>476.70455207445133</v>
          </cell>
          <cell r="M548">
            <v>476.70455207445133</v>
          </cell>
          <cell r="N548">
            <v>476.70455207445133</v>
          </cell>
          <cell r="O548">
            <v>476.70455207445133</v>
          </cell>
          <cell r="P548">
            <v>476.70455207445133</v>
          </cell>
        </row>
        <row r="549">
          <cell r="C549" t="str">
            <v>Postage</v>
          </cell>
          <cell r="D549">
            <v>11.809800000000001</v>
          </cell>
          <cell r="E549">
            <v>10.628820000000001</v>
          </cell>
          <cell r="F549">
            <v>10.628820000000001</v>
          </cell>
          <cell r="G549">
            <v>10.628820000000001</v>
          </cell>
          <cell r="H549">
            <v>10.628820000000001</v>
          </cell>
          <cell r="I549">
            <v>10.628820000000001</v>
          </cell>
          <cell r="J549">
            <v>10.628820000000001</v>
          </cell>
          <cell r="K549">
            <v>10.628820000000001</v>
          </cell>
          <cell r="L549">
            <v>10.628820000000001</v>
          </cell>
          <cell r="M549">
            <v>10.628820000000001</v>
          </cell>
          <cell r="N549">
            <v>10.628820000000001</v>
          </cell>
          <cell r="O549">
            <v>10.628820000000001</v>
          </cell>
          <cell r="P549">
            <v>10.628820000000001</v>
          </cell>
        </row>
        <row r="550">
          <cell r="C550" t="str">
            <v>Printing and Stationary</v>
          </cell>
          <cell r="D550">
            <v>156.0753</v>
          </cell>
          <cell r="E550">
            <v>156.0753</v>
          </cell>
          <cell r="F550">
            <v>156.0753</v>
          </cell>
          <cell r="G550">
            <v>156.0753</v>
          </cell>
          <cell r="H550">
            <v>156.0753</v>
          </cell>
          <cell r="I550">
            <v>156.0753</v>
          </cell>
          <cell r="J550">
            <v>156.0753</v>
          </cell>
          <cell r="K550">
            <v>156.0753</v>
          </cell>
          <cell r="L550">
            <v>156.0753</v>
          </cell>
          <cell r="M550">
            <v>156.0753</v>
          </cell>
          <cell r="N550">
            <v>156.0753</v>
          </cell>
          <cell r="O550">
            <v>156.0753</v>
          </cell>
          <cell r="P550">
            <v>156.0753</v>
          </cell>
        </row>
        <row r="551">
          <cell r="C551" t="str">
            <v>Professional Membership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</row>
        <row r="552">
          <cell r="C552" t="str">
            <v>Rates - Council &amp; Water</v>
          </cell>
          <cell r="D552">
            <v>5493.6610043108294</v>
          </cell>
          <cell r="E552">
            <v>5631.0025294185989</v>
          </cell>
          <cell r="F552">
            <v>5631.0025294185989</v>
          </cell>
          <cell r="G552">
            <v>5631.0025294185989</v>
          </cell>
          <cell r="H552">
            <v>5631.0025294185989</v>
          </cell>
          <cell r="I552">
            <v>5631.0025294185989</v>
          </cell>
          <cell r="J552">
            <v>5631.0025294185989</v>
          </cell>
          <cell r="K552">
            <v>5631.0025294185989</v>
          </cell>
          <cell r="L552">
            <v>5631.0025294185989</v>
          </cell>
          <cell r="M552">
            <v>5631.0025294185989</v>
          </cell>
          <cell r="N552">
            <v>5631.0025294185989</v>
          </cell>
          <cell r="O552">
            <v>5631.0025294185989</v>
          </cell>
          <cell r="P552">
            <v>5631.0025294185989</v>
          </cell>
        </row>
        <row r="553">
          <cell r="C553" t="str">
            <v>Repairs and Maintenance</v>
          </cell>
          <cell r="D553">
            <v>1126.1624192640002</v>
          </cell>
          <cell r="E553">
            <v>1148.68566764928</v>
          </cell>
          <cell r="F553">
            <v>1148.68566764928</v>
          </cell>
          <cell r="G553">
            <v>1148.68566764928</v>
          </cell>
          <cell r="H553">
            <v>1148.68566764928</v>
          </cell>
          <cell r="I553">
            <v>1148.68566764928</v>
          </cell>
          <cell r="J553">
            <v>1148.68566764928</v>
          </cell>
          <cell r="K553">
            <v>1148.68566764928</v>
          </cell>
          <cell r="L553">
            <v>1148.68566764928</v>
          </cell>
          <cell r="M553">
            <v>1148.68566764928</v>
          </cell>
          <cell r="N553">
            <v>1148.68566764928</v>
          </cell>
          <cell r="O553">
            <v>1148.68566764928</v>
          </cell>
          <cell r="P553">
            <v>1148.68566764928</v>
          </cell>
        </row>
        <row r="554">
          <cell r="C554" t="str">
            <v>Security, Health &amp; Safety</v>
          </cell>
          <cell r="D554">
            <v>337.84872577920004</v>
          </cell>
          <cell r="E554">
            <v>344.60570029478407</v>
          </cell>
          <cell r="F554">
            <v>344.60570029478407</v>
          </cell>
          <cell r="G554">
            <v>344.60570029478407</v>
          </cell>
          <cell r="H554">
            <v>344.60570029478407</v>
          </cell>
          <cell r="I554">
            <v>344.60570029478407</v>
          </cell>
          <cell r="J554">
            <v>344.60570029478407</v>
          </cell>
          <cell r="K554">
            <v>344.60570029478407</v>
          </cell>
          <cell r="L554">
            <v>344.60570029478407</v>
          </cell>
          <cell r="M554">
            <v>344.60570029478407</v>
          </cell>
          <cell r="N554">
            <v>344.60570029478407</v>
          </cell>
          <cell r="O554">
            <v>344.60570029478407</v>
          </cell>
          <cell r="P554">
            <v>344.60570029478407</v>
          </cell>
        </row>
        <row r="555">
          <cell r="C555" t="str">
            <v>Telephone</v>
          </cell>
          <cell r="D555">
            <v>270.27898062335998</v>
          </cell>
          <cell r="E555">
            <v>275.68456023582718</v>
          </cell>
          <cell r="F555">
            <v>275.68456023582718</v>
          </cell>
          <cell r="G555">
            <v>275.68456023582718</v>
          </cell>
          <cell r="H555">
            <v>275.68456023582718</v>
          </cell>
          <cell r="I555">
            <v>275.68456023582718</v>
          </cell>
          <cell r="J555">
            <v>275.68456023582718</v>
          </cell>
          <cell r="K555">
            <v>275.68456023582718</v>
          </cell>
          <cell r="L555">
            <v>275.68456023582718</v>
          </cell>
          <cell r="M555">
            <v>275.68456023582718</v>
          </cell>
          <cell r="N555">
            <v>275.68456023582718</v>
          </cell>
          <cell r="O555">
            <v>275.68456023582718</v>
          </cell>
          <cell r="P555">
            <v>275.68456023582718</v>
          </cell>
        </row>
        <row r="556">
          <cell r="C556" t="str">
            <v>Fire Services</v>
          </cell>
          <cell r="D556">
            <v>1013.5461773376001</v>
          </cell>
          <cell r="E556">
            <v>1033.8171008843522</v>
          </cell>
          <cell r="F556">
            <v>1033.8171008843522</v>
          </cell>
          <cell r="G556">
            <v>1033.8171008843522</v>
          </cell>
          <cell r="H556">
            <v>1033.8171008843522</v>
          </cell>
          <cell r="I556">
            <v>1033.8171008843522</v>
          </cell>
          <cell r="J556">
            <v>1033.8171008843522</v>
          </cell>
          <cell r="K556">
            <v>1033.8171008843522</v>
          </cell>
          <cell r="L556">
            <v>1033.8171008843522</v>
          </cell>
          <cell r="M556">
            <v>1033.8171008843522</v>
          </cell>
          <cell r="N556">
            <v>1033.8171008843522</v>
          </cell>
          <cell r="O556">
            <v>1033.8171008843522</v>
          </cell>
          <cell r="P556">
            <v>1033.8171008843522</v>
          </cell>
        </row>
        <row r="557">
          <cell r="C557" t="str">
            <v>Land Tax</v>
          </cell>
          <cell r="D557">
            <v>8653.8149248471273</v>
          </cell>
          <cell r="E557">
            <v>8826.8912233440697</v>
          </cell>
          <cell r="F557">
            <v>8826.8912233440697</v>
          </cell>
          <cell r="G557">
            <v>8826.8912233440697</v>
          </cell>
          <cell r="H557">
            <v>8826.8912233440697</v>
          </cell>
          <cell r="I557">
            <v>8826.8912233440697</v>
          </cell>
          <cell r="J557">
            <v>8826.8912233440697</v>
          </cell>
          <cell r="K557">
            <v>8826.8912233440697</v>
          </cell>
          <cell r="L557">
            <v>8826.8912233440697</v>
          </cell>
          <cell r="M557">
            <v>8826.8912233440697</v>
          </cell>
          <cell r="N557">
            <v>8826.8912233440697</v>
          </cell>
          <cell r="O557">
            <v>8826.8912233440697</v>
          </cell>
          <cell r="P557">
            <v>8826.8912233440697</v>
          </cell>
        </row>
        <row r="558">
          <cell r="C558" t="str">
            <v>Professional Services</v>
          </cell>
          <cell r="D558">
            <v>450</v>
          </cell>
          <cell r="E558">
            <v>450</v>
          </cell>
          <cell r="F558">
            <v>450</v>
          </cell>
          <cell r="G558">
            <v>450</v>
          </cell>
          <cell r="H558">
            <v>450</v>
          </cell>
          <cell r="I558">
            <v>450</v>
          </cell>
          <cell r="J558">
            <v>450</v>
          </cell>
          <cell r="K558">
            <v>450</v>
          </cell>
          <cell r="L558">
            <v>450</v>
          </cell>
          <cell r="M558">
            <v>450</v>
          </cell>
          <cell r="N558">
            <v>450</v>
          </cell>
          <cell r="O558">
            <v>450</v>
          </cell>
          <cell r="P558">
            <v>450</v>
          </cell>
        </row>
        <row r="559">
          <cell r="C559" t="str">
            <v>Misc. Expense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</row>
        <row r="560">
          <cell r="C560" t="str">
            <v>Misc. Expense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</row>
        <row r="561">
          <cell r="C561" t="str">
            <v>Total Expenses</v>
          </cell>
          <cell r="D561">
            <v>55451.187354323352</v>
          </cell>
          <cell r="E561">
            <v>56728.699105059037</v>
          </cell>
          <cell r="F561">
            <v>56728.699105059037</v>
          </cell>
          <cell r="G561">
            <v>56728.699105059037</v>
          </cell>
          <cell r="H561">
            <v>56728.699105059037</v>
          </cell>
          <cell r="I561">
            <v>56728.699105059037</v>
          </cell>
          <cell r="J561">
            <v>56728.699105059037</v>
          </cell>
          <cell r="K561">
            <v>56728.699105059037</v>
          </cell>
          <cell r="L561">
            <v>56728.699105059037</v>
          </cell>
          <cell r="M561">
            <v>56728.699105059037</v>
          </cell>
          <cell r="N561">
            <v>56728.699105059037</v>
          </cell>
          <cell r="O561">
            <v>56728.699105059037</v>
          </cell>
          <cell r="P561">
            <v>56728.699105059037</v>
          </cell>
        </row>
        <row r="562">
          <cell r="C562" t="str">
            <v>Expense Ratio</v>
          </cell>
          <cell r="D562">
            <v>0.2669002042449759</v>
          </cell>
          <cell r="E562">
            <v>0.26516218048141449</v>
          </cell>
          <cell r="F562">
            <v>0.26516218048141449</v>
          </cell>
          <cell r="G562">
            <v>0.26516218048141449</v>
          </cell>
          <cell r="H562">
            <v>0.26516218048141449</v>
          </cell>
          <cell r="I562">
            <v>0.26516218048141449</v>
          </cell>
          <cell r="J562">
            <v>0.26516218048141449</v>
          </cell>
          <cell r="K562">
            <v>0.26516218048141449</v>
          </cell>
          <cell r="L562">
            <v>0.26516218048141449</v>
          </cell>
          <cell r="M562">
            <v>0.26516218048141449</v>
          </cell>
          <cell r="N562">
            <v>0.26516218048141449</v>
          </cell>
          <cell r="O562">
            <v>0.26516218048141449</v>
          </cell>
          <cell r="P562">
            <v>0.26516218048141449</v>
          </cell>
        </row>
        <row r="564">
          <cell r="C564" t="str">
            <v>Net Operating Income</v>
          </cell>
          <cell r="D564">
            <v>152308.81609410845</v>
          </cell>
          <cell r="E564">
            <v>157210.93211258066</v>
          </cell>
          <cell r="F564">
            <v>157210.93211258066</v>
          </cell>
          <cell r="G564">
            <v>157210.93211258066</v>
          </cell>
          <cell r="H564">
            <v>157210.93211258066</v>
          </cell>
          <cell r="I564">
            <v>157210.93211258066</v>
          </cell>
          <cell r="J564">
            <v>157210.93211258066</v>
          </cell>
          <cell r="K564">
            <v>157210.93211258066</v>
          </cell>
          <cell r="L564">
            <v>157210.93211258066</v>
          </cell>
          <cell r="M564">
            <v>157210.93211258066</v>
          </cell>
          <cell r="N564">
            <v>157210.93211258066</v>
          </cell>
          <cell r="O564">
            <v>157210.93211258066</v>
          </cell>
          <cell r="P564">
            <v>157210.93211258066</v>
          </cell>
        </row>
        <row r="570">
          <cell r="C570" t="str">
            <v>Year 9 Budget - Monthly</v>
          </cell>
        </row>
        <row r="571">
          <cell r="C571" t="str">
            <v>Units:</v>
          </cell>
          <cell r="D571">
            <v>875</v>
          </cell>
        </row>
        <row r="572">
          <cell r="D572" t="str">
            <v>Turnover:</v>
          </cell>
          <cell r="E572">
            <v>0.05</v>
          </cell>
          <cell r="F572">
            <v>0.05</v>
          </cell>
          <cell r="G572">
            <v>0.05</v>
          </cell>
          <cell r="H572">
            <v>0.05</v>
          </cell>
          <cell r="I572">
            <v>0.05</v>
          </cell>
          <cell r="J572">
            <v>0.05</v>
          </cell>
          <cell r="K572">
            <v>0.05</v>
          </cell>
          <cell r="L572">
            <v>0.05</v>
          </cell>
          <cell r="M572">
            <v>0.05</v>
          </cell>
          <cell r="N572">
            <v>0.05</v>
          </cell>
          <cell r="O572">
            <v>0.05</v>
          </cell>
          <cell r="P572">
            <v>0.05</v>
          </cell>
        </row>
        <row r="573">
          <cell r="C573" t="str">
            <v>Move-Ins/Move Outs (Excludes RV)</v>
          </cell>
          <cell r="E573">
            <v>97</v>
          </cell>
          <cell r="F573">
            <v>98</v>
          </cell>
          <cell r="G573">
            <v>99</v>
          </cell>
          <cell r="H573">
            <v>100</v>
          </cell>
          <cell r="I573">
            <v>101</v>
          </cell>
          <cell r="J573">
            <v>102</v>
          </cell>
          <cell r="K573">
            <v>103</v>
          </cell>
          <cell r="L573">
            <v>104</v>
          </cell>
          <cell r="M573">
            <v>105</v>
          </cell>
          <cell r="N573">
            <v>106</v>
          </cell>
          <cell r="O573">
            <v>107</v>
          </cell>
          <cell r="P573">
            <v>108</v>
          </cell>
        </row>
        <row r="574">
          <cell r="C574" t="str">
            <v>Beginning Occupied - Storage Units</v>
          </cell>
          <cell r="E574">
            <v>743.75000000000023</v>
          </cell>
          <cell r="F574">
            <v>743.75000000000023</v>
          </cell>
          <cell r="G574">
            <v>743.75000000000023</v>
          </cell>
          <cell r="H574">
            <v>743.75000000000023</v>
          </cell>
          <cell r="I574">
            <v>743.75000000000023</v>
          </cell>
          <cell r="J574">
            <v>743.75000000000023</v>
          </cell>
          <cell r="K574">
            <v>743.75000000000023</v>
          </cell>
          <cell r="L574">
            <v>743.75000000000023</v>
          </cell>
          <cell r="M574">
            <v>743.75000000000023</v>
          </cell>
          <cell r="N574">
            <v>743.75000000000023</v>
          </cell>
          <cell r="O574">
            <v>743.75000000000023</v>
          </cell>
          <cell r="P574">
            <v>743.75000000000023</v>
          </cell>
        </row>
        <row r="575">
          <cell r="C575" t="str">
            <v>Move-Ins</v>
          </cell>
          <cell r="E575">
            <v>37.1875</v>
          </cell>
          <cell r="F575">
            <v>37.1875</v>
          </cell>
          <cell r="G575">
            <v>37.1875</v>
          </cell>
          <cell r="H575">
            <v>37.1875</v>
          </cell>
          <cell r="I575">
            <v>37.1875</v>
          </cell>
          <cell r="J575">
            <v>37.1875</v>
          </cell>
          <cell r="K575">
            <v>37.1875</v>
          </cell>
          <cell r="L575">
            <v>37.1875</v>
          </cell>
          <cell r="M575">
            <v>37.1875</v>
          </cell>
          <cell r="N575">
            <v>37.1875</v>
          </cell>
          <cell r="O575">
            <v>37.1875</v>
          </cell>
          <cell r="P575">
            <v>37.1875</v>
          </cell>
        </row>
        <row r="576">
          <cell r="C576" t="str">
            <v>Move-Outs</v>
          </cell>
          <cell r="E576">
            <v>-37.187500000000014</v>
          </cell>
          <cell r="F576">
            <v>-37.187500000000014</v>
          </cell>
          <cell r="G576">
            <v>-37.187500000000014</v>
          </cell>
          <cell r="H576">
            <v>-37.187500000000014</v>
          </cell>
          <cell r="I576">
            <v>-37.187500000000014</v>
          </cell>
          <cell r="J576">
            <v>-37.187500000000014</v>
          </cell>
          <cell r="K576">
            <v>-37.187500000000014</v>
          </cell>
          <cell r="L576">
            <v>-37.187500000000014</v>
          </cell>
          <cell r="M576">
            <v>-37.187500000000014</v>
          </cell>
          <cell r="N576">
            <v>-37.187500000000014</v>
          </cell>
          <cell r="O576">
            <v>-37.187500000000014</v>
          </cell>
          <cell r="P576">
            <v>-37.187500000000014</v>
          </cell>
        </row>
        <row r="577">
          <cell r="C577" t="str">
            <v>Net Move-Ins // Move-Outs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</row>
        <row r="578">
          <cell r="C578" t="str">
            <v>Ending Occupied - Storage Units</v>
          </cell>
          <cell r="E578">
            <v>743.75000000000023</v>
          </cell>
          <cell r="F578">
            <v>743.75000000000023</v>
          </cell>
          <cell r="G578">
            <v>743.75000000000023</v>
          </cell>
          <cell r="H578">
            <v>743.75000000000023</v>
          </cell>
          <cell r="I578">
            <v>743.75000000000023</v>
          </cell>
          <cell r="J578">
            <v>743.75000000000023</v>
          </cell>
          <cell r="K578">
            <v>743.75000000000023</v>
          </cell>
          <cell r="L578">
            <v>743.75000000000023</v>
          </cell>
          <cell r="M578">
            <v>743.75000000000023</v>
          </cell>
          <cell r="N578">
            <v>743.75000000000023</v>
          </cell>
          <cell r="O578">
            <v>743.75000000000023</v>
          </cell>
          <cell r="P578">
            <v>743.75000000000023</v>
          </cell>
        </row>
        <row r="580">
          <cell r="C580" t="str">
            <v>Physical Occ:</v>
          </cell>
          <cell r="D580">
            <v>0.85000000000000031</v>
          </cell>
          <cell r="E580">
            <v>0.85000000000000031</v>
          </cell>
          <cell r="F580">
            <v>0.85000000000000031</v>
          </cell>
          <cell r="G580">
            <v>0.85000000000000031</v>
          </cell>
          <cell r="H580">
            <v>0.85000000000000031</v>
          </cell>
          <cell r="I580">
            <v>0.85000000000000031</v>
          </cell>
          <cell r="J580">
            <v>0.85000000000000031</v>
          </cell>
          <cell r="K580">
            <v>0.85000000000000031</v>
          </cell>
          <cell r="L580">
            <v>0.85000000000000031</v>
          </cell>
          <cell r="M580">
            <v>0.85000000000000031</v>
          </cell>
          <cell r="N580">
            <v>0.85000000000000031</v>
          </cell>
          <cell r="O580">
            <v>0.85000000000000031</v>
          </cell>
          <cell r="P580">
            <v>0.85000000000000031</v>
          </cell>
        </row>
        <row r="581">
          <cell r="C581" t="str">
            <v>Economic Occ:</v>
          </cell>
          <cell r="D581">
            <v>0.80750000000000022</v>
          </cell>
          <cell r="E581">
            <v>0.80750000000000033</v>
          </cell>
          <cell r="F581">
            <v>0.80750000000000033</v>
          </cell>
          <cell r="G581">
            <v>0.80750000000000033</v>
          </cell>
          <cell r="H581">
            <v>0.80750000000000033</v>
          </cell>
          <cell r="I581">
            <v>0.80750000000000033</v>
          </cell>
          <cell r="J581">
            <v>0.80750000000000033</v>
          </cell>
          <cell r="K581">
            <v>0.80750000000000033</v>
          </cell>
          <cell r="L581">
            <v>0.80750000000000033</v>
          </cell>
          <cell r="M581">
            <v>0.80750000000000033</v>
          </cell>
          <cell r="N581">
            <v>0.80750000000000033</v>
          </cell>
          <cell r="O581">
            <v>0.80750000000000033</v>
          </cell>
          <cell r="P581">
            <v>0.80750000000000033</v>
          </cell>
        </row>
        <row r="582">
          <cell r="C582" t="str">
            <v>Area Occ:</v>
          </cell>
          <cell r="D582">
            <v>6620.2250000000022</v>
          </cell>
          <cell r="E582">
            <v>6620.2250000000022</v>
          </cell>
          <cell r="F582">
            <v>6620.2250000000022</v>
          </cell>
          <cell r="G582">
            <v>6620.2250000000022</v>
          </cell>
          <cell r="H582">
            <v>6620.2250000000022</v>
          </cell>
          <cell r="I582">
            <v>6620.2250000000022</v>
          </cell>
          <cell r="J582">
            <v>6620.2250000000022</v>
          </cell>
          <cell r="K582">
            <v>6620.2250000000022</v>
          </cell>
          <cell r="L582">
            <v>6620.2250000000022</v>
          </cell>
          <cell r="M582">
            <v>6620.2250000000022</v>
          </cell>
          <cell r="N582">
            <v>6620.2250000000022</v>
          </cell>
          <cell r="O582">
            <v>6620.2250000000022</v>
          </cell>
          <cell r="P582">
            <v>6620.2250000000022</v>
          </cell>
        </row>
        <row r="583">
          <cell r="C583" t="str">
            <v>Revenue</v>
          </cell>
          <cell r="D583" t="str">
            <v>Baseline</v>
          </cell>
          <cell r="E583">
            <v>97</v>
          </cell>
          <cell r="F583">
            <v>98</v>
          </cell>
          <cell r="G583">
            <v>99</v>
          </cell>
          <cell r="H583">
            <v>100</v>
          </cell>
          <cell r="I583">
            <v>101</v>
          </cell>
          <cell r="J583">
            <v>102</v>
          </cell>
          <cell r="K583">
            <v>103</v>
          </cell>
          <cell r="L583">
            <v>104</v>
          </cell>
          <cell r="M583">
            <v>105</v>
          </cell>
          <cell r="N583">
            <v>106</v>
          </cell>
          <cell r="O583">
            <v>107</v>
          </cell>
          <cell r="P583">
            <v>108</v>
          </cell>
        </row>
        <row r="584">
          <cell r="B584" t="str">
            <v>Asking Rent</v>
          </cell>
          <cell r="C584" t="str">
            <v>Gross Potential Rent</v>
          </cell>
          <cell r="D584">
            <v>260161.51235331225</v>
          </cell>
          <cell r="E584">
            <v>267966.35772391164</v>
          </cell>
          <cell r="F584">
            <v>267966.35772391164</v>
          </cell>
          <cell r="G584">
            <v>267966.35772391164</v>
          </cell>
          <cell r="H584">
            <v>267966.35772391164</v>
          </cell>
          <cell r="I584">
            <v>267966.35772391164</v>
          </cell>
          <cell r="J584">
            <v>267966.35772391164</v>
          </cell>
          <cell r="K584">
            <v>267966.35772391164</v>
          </cell>
          <cell r="L584">
            <v>267966.35772391164</v>
          </cell>
          <cell r="M584">
            <v>267966.35772391164</v>
          </cell>
          <cell r="N584">
            <v>267966.35772391164</v>
          </cell>
          <cell r="O584">
            <v>267966.35772391164</v>
          </cell>
          <cell r="P584">
            <v>267966.35772391164</v>
          </cell>
        </row>
        <row r="585">
          <cell r="C585" t="str">
            <v>Vacancy</v>
          </cell>
          <cell r="D585">
            <v>-39024.226852996755</v>
          </cell>
          <cell r="E585">
            <v>-40194.953658586666</v>
          </cell>
          <cell r="F585">
            <v>-40194.953658586666</v>
          </cell>
          <cell r="G585">
            <v>-40194.953658586666</v>
          </cell>
          <cell r="H585">
            <v>-40194.953658586666</v>
          </cell>
          <cell r="I585">
            <v>-40194.953658586666</v>
          </cell>
          <cell r="J585">
            <v>-40194.953658586666</v>
          </cell>
          <cell r="K585">
            <v>-40194.953658586666</v>
          </cell>
          <cell r="L585">
            <v>-40194.953658586666</v>
          </cell>
          <cell r="M585">
            <v>-40194.953658586666</v>
          </cell>
          <cell r="N585">
            <v>-40194.953658586666</v>
          </cell>
          <cell r="O585">
            <v>-40194.953658586666</v>
          </cell>
          <cell r="P585">
            <v>-40194.953658586666</v>
          </cell>
        </row>
        <row r="586">
          <cell r="B586" t="str">
            <v>Gross Schedule Rent</v>
          </cell>
          <cell r="C586" t="str">
            <v>Gross Rental Income</v>
          </cell>
          <cell r="D586">
            <v>221137.28550031548</v>
          </cell>
          <cell r="E586">
            <v>227771.40406532498</v>
          </cell>
          <cell r="F586">
            <v>227771.40406532498</v>
          </cell>
          <cell r="G586">
            <v>227771.40406532498</v>
          </cell>
          <cell r="H586">
            <v>227771.40406532498</v>
          </cell>
          <cell r="I586">
            <v>227771.40406532498</v>
          </cell>
          <cell r="J586">
            <v>227771.40406532498</v>
          </cell>
          <cell r="K586">
            <v>227771.40406532498</v>
          </cell>
          <cell r="L586">
            <v>227771.40406532498</v>
          </cell>
          <cell r="M586">
            <v>227771.40406532498</v>
          </cell>
          <cell r="N586">
            <v>227771.40406532498</v>
          </cell>
          <cell r="O586">
            <v>227771.40406532498</v>
          </cell>
          <cell r="P586">
            <v>227771.40406532498</v>
          </cell>
        </row>
        <row r="587">
          <cell r="C587" t="str">
            <v>Discount (Recurring)</v>
          </cell>
          <cell r="D587">
            <v>-11056.864275015774</v>
          </cell>
          <cell r="E587">
            <v>-11388.57020326625</v>
          </cell>
          <cell r="F587">
            <v>-11388.57020326625</v>
          </cell>
          <cell r="G587">
            <v>-11388.57020326625</v>
          </cell>
          <cell r="H587">
            <v>-11388.57020326625</v>
          </cell>
          <cell r="I587">
            <v>-11388.57020326625</v>
          </cell>
          <cell r="J587">
            <v>-11388.57020326625</v>
          </cell>
          <cell r="K587">
            <v>-11388.57020326625</v>
          </cell>
          <cell r="L587">
            <v>-11388.57020326625</v>
          </cell>
          <cell r="M587">
            <v>-11388.57020326625</v>
          </cell>
          <cell r="N587">
            <v>-11388.57020326625</v>
          </cell>
          <cell r="O587">
            <v>-11388.57020326625</v>
          </cell>
          <cell r="P587">
            <v>-11388.57020326625</v>
          </cell>
        </row>
        <row r="588">
          <cell r="B588" t="str">
            <v>Projected Rent</v>
          </cell>
          <cell r="C588" t="str">
            <v>Rental Income</v>
          </cell>
          <cell r="D588">
            <v>210080.42122529971</v>
          </cell>
          <cell r="E588">
            <v>216382.83386205873</v>
          </cell>
          <cell r="F588">
            <v>216382.83386205873</v>
          </cell>
          <cell r="G588">
            <v>216382.83386205873</v>
          </cell>
          <cell r="H588">
            <v>216382.83386205873</v>
          </cell>
          <cell r="I588">
            <v>216382.83386205873</v>
          </cell>
          <cell r="J588">
            <v>216382.83386205873</v>
          </cell>
          <cell r="K588">
            <v>216382.83386205873</v>
          </cell>
          <cell r="L588">
            <v>216382.83386205873</v>
          </cell>
          <cell r="M588">
            <v>216382.83386205873</v>
          </cell>
          <cell r="N588">
            <v>216382.83386205873</v>
          </cell>
          <cell r="O588">
            <v>216382.83386205873</v>
          </cell>
          <cell r="P588">
            <v>216382.83386205873</v>
          </cell>
        </row>
        <row r="589">
          <cell r="B589">
            <v>9</v>
          </cell>
          <cell r="C589" t="str">
            <v>Concession (one time free month)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</row>
        <row r="590">
          <cell r="C590" t="str">
            <v>Net Rental Income</v>
          </cell>
          <cell r="D590">
            <v>210080.42122529971</v>
          </cell>
          <cell r="E590">
            <v>216382.83386205873</v>
          </cell>
          <cell r="F590">
            <v>216382.83386205873</v>
          </cell>
          <cell r="G590">
            <v>216382.83386205873</v>
          </cell>
          <cell r="H590">
            <v>216382.83386205873</v>
          </cell>
          <cell r="I590">
            <v>216382.83386205873</v>
          </cell>
          <cell r="J590">
            <v>216382.83386205873</v>
          </cell>
          <cell r="K590">
            <v>216382.83386205873</v>
          </cell>
          <cell r="L590">
            <v>216382.83386205873</v>
          </cell>
          <cell r="M590">
            <v>216382.83386205873</v>
          </cell>
          <cell r="N590">
            <v>216382.83386205873</v>
          </cell>
          <cell r="O590">
            <v>216382.83386205873</v>
          </cell>
          <cell r="P590">
            <v>216382.83386205873</v>
          </cell>
        </row>
        <row r="591"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</row>
        <row r="592">
          <cell r="C592" t="str">
            <v>Admin &amp; Late Fees (% of Net Rental Inc.)</v>
          </cell>
          <cell r="D592">
            <v>630.24126367589918</v>
          </cell>
          <cell r="E592">
            <v>649.14850158617617</v>
          </cell>
          <cell r="F592">
            <v>649.14850158617617</v>
          </cell>
          <cell r="G592">
            <v>649.14850158617617</v>
          </cell>
          <cell r="H592">
            <v>649.14850158617617</v>
          </cell>
          <cell r="I592">
            <v>649.14850158617617</v>
          </cell>
          <cell r="J592">
            <v>649.14850158617617</v>
          </cell>
          <cell r="K592">
            <v>649.14850158617617</v>
          </cell>
          <cell r="L592">
            <v>649.14850158617617</v>
          </cell>
          <cell r="M592">
            <v>649.14850158617617</v>
          </cell>
          <cell r="N592">
            <v>649.14850158617617</v>
          </cell>
          <cell r="O592">
            <v>649.14850158617617</v>
          </cell>
          <cell r="P592">
            <v>649.14850158617617</v>
          </cell>
        </row>
        <row r="593">
          <cell r="C593" t="str">
            <v>Merchandise Sales (% of Net Rental Inc.)</v>
          </cell>
          <cell r="D593">
            <v>2857.093728664076</v>
          </cell>
          <cell r="E593">
            <v>2921.1682571377928</v>
          </cell>
          <cell r="F593">
            <v>2921.1682571377928</v>
          </cell>
          <cell r="G593">
            <v>2921.1682571377928</v>
          </cell>
          <cell r="H593">
            <v>2921.1682571377928</v>
          </cell>
          <cell r="I593">
            <v>2921.1682571377928</v>
          </cell>
          <cell r="J593">
            <v>2921.1682571377928</v>
          </cell>
          <cell r="K593">
            <v>2921.1682571377928</v>
          </cell>
          <cell r="L593">
            <v>2921.1682571377928</v>
          </cell>
          <cell r="M593">
            <v>2921.1682571377928</v>
          </cell>
          <cell r="N593">
            <v>2921.1682571377928</v>
          </cell>
          <cell r="O593">
            <v>2921.1682571377928</v>
          </cell>
          <cell r="P593">
            <v>2921.1682571377928</v>
          </cell>
        </row>
        <row r="594">
          <cell r="C594" t="str">
            <v>Tenant Insurance</v>
          </cell>
          <cell r="D594">
            <v>371.87500000000011</v>
          </cell>
          <cell r="E594">
            <v>371.87500000000011</v>
          </cell>
          <cell r="F594">
            <v>371.87500000000011</v>
          </cell>
          <cell r="G594">
            <v>371.87500000000011</v>
          </cell>
          <cell r="H594">
            <v>371.87500000000011</v>
          </cell>
          <cell r="I594">
            <v>371.87500000000011</v>
          </cell>
          <cell r="J594">
            <v>371.87500000000011</v>
          </cell>
          <cell r="K594">
            <v>371.87500000000011</v>
          </cell>
          <cell r="L594">
            <v>371.87500000000011</v>
          </cell>
          <cell r="M594">
            <v>371.87500000000011</v>
          </cell>
          <cell r="N594">
            <v>371.87500000000011</v>
          </cell>
          <cell r="O594">
            <v>371.87500000000011</v>
          </cell>
          <cell r="P594">
            <v>371.87500000000011</v>
          </cell>
        </row>
        <row r="595">
          <cell r="C595" t="str">
            <v>Truck Revenue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</row>
        <row r="596">
          <cell r="C596" t="str">
            <v>Office Lease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</row>
        <row r="597">
          <cell r="C597" t="str">
            <v>Cell Tower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</row>
        <row r="598">
          <cell r="C598" t="str">
            <v>Misc I (% Net Rental Inc.)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</row>
        <row r="599">
          <cell r="C599" t="str">
            <v>Misc II (% Net Rental Inc.)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</row>
        <row r="600">
          <cell r="C600" t="str">
            <v>H&amp;D Cars Lease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</row>
        <row r="601">
          <cell r="C601" t="str">
            <v>Lendkey Lease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</row>
        <row r="602">
          <cell r="C602" t="str">
            <v>Misc. Revenue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</row>
        <row r="603">
          <cell r="C603" t="str">
            <v>Total Revenue</v>
          </cell>
          <cell r="D603">
            <v>213939.63121763969</v>
          </cell>
          <cell r="E603">
            <v>220325.02562078269</v>
          </cell>
          <cell r="F603">
            <v>220325.02562078269</v>
          </cell>
          <cell r="G603">
            <v>220325.02562078269</v>
          </cell>
          <cell r="H603">
            <v>220325.02562078269</v>
          </cell>
          <cell r="I603">
            <v>220325.02562078269</v>
          </cell>
          <cell r="J603">
            <v>220325.02562078269</v>
          </cell>
          <cell r="K603">
            <v>220325.02562078269</v>
          </cell>
          <cell r="L603">
            <v>220325.02562078269</v>
          </cell>
          <cell r="M603">
            <v>220325.02562078269</v>
          </cell>
          <cell r="N603">
            <v>220325.02562078269</v>
          </cell>
          <cell r="O603">
            <v>220325.02562078269</v>
          </cell>
          <cell r="P603">
            <v>220325.02562078269</v>
          </cell>
        </row>
        <row r="604">
          <cell r="C604" t="str">
            <v>Asking Rate/NRSM (Annual)</v>
          </cell>
          <cell r="D604">
            <v>400.83946180134132</v>
          </cell>
          <cell r="E604">
            <v>412.86464565538159</v>
          </cell>
          <cell r="F604">
            <v>412.86464565538159</v>
          </cell>
          <cell r="G604">
            <v>412.86464565538159</v>
          </cell>
          <cell r="H604">
            <v>412.86464565538159</v>
          </cell>
          <cell r="I604">
            <v>412.86464565538159</v>
          </cell>
          <cell r="J604">
            <v>412.86464565538159</v>
          </cell>
          <cell r="K604">
            <v>412.86464565538159</v>
          </cell>
          <cell r="L604">
            <v>412.86464565538159</v>
          </cell>
          <cell r="M604">
            <v>412.86464565538159</v>
          </cell>
          <cell r="N604">
            <v>412.86464565538159</v>
          </cell>
          <cell r="O604">
            <v>412.86464565538159</v>
          </cell>
          <cell r="P604">
            <v>412.86464565538159</v>
          </cell>
        </row>
        <row r="605">
          <cell r="C605" t="str">
            <v>Actual Rate / Occ. SM (Annual)</v>
          </cell>
          <cell r="D605">
            <v>380.7974887112743</v>
          </cell>
          <cell r="E605">
            <v>392.22141337261257</v>
          </cell>
          <cell r="F605">
            <v>392.22141337261257</v>
          </cell>
          <cell r="G605">
            <v>392.22141337261257</v>
          </cell>
          <cell r="H605">
            <v>392.22141337261257</v>
          </cell>
          <cell r="I605">
            <v>392.22141337261257</v>
          </cell>
          <cell r="J605">
            <v>392.22141337261257</v>
          </cell>
          <cell r="K605">
            <v>392.22141337261257</v>
          </cell>
          <cell r="L605">
            <v>392.22141337261257</v>
          </cell>
          <cell r="M605">
            <v>392.22141337261257</v>
          </cell>
          <cell r="N605">
            <v>392.22141337261257</v>
          </cell>
          <cell r="O605">
            <v>392.22141337261257</v>
          </cell>
          <cell r="P605">
            <v>392.22141337261257</v>
          </cell>
        </row>
        <row r="606">
          <cell r="C606" t="str">
            <v>Net Yield</v>
          </cell>
          <cell r="D606">
            <v>380.7974887112743</v>
          </cell>
          <cell r="E606">
            <v>392.22141337261257</v>
          </cell>
          <cell r="F606">
            <v>392.22141337261257</v>
          </cell>
          <cell r="G606">
            <v>392.22141337261257</v>
          </cell>
          <cell r="H606">
            <v>392.22141337261257</v>
          </cell>
          <cell r="I606">
            <v>392.22141337261257</v>
          </cell>
          <cell r="J606">
            <v>392.22141337261257</v>
          </cell>
          <cell r="K606">
            <v>392.22141337261257</v>
          </cell>
          <cell r="L606">
            <v>392.22141337261257</v>
          </cell>
          <cell r="M606">
            <v>392.22141337261257</v>
          </cell>
          <cell r="N606">
            <v>392.22141337261257</v>
          </cell>
          <cell r="O606">
            <v>392.22141337261257</v>
          </cell>
          <cell r="P606">
            <v>392.22141337261257</v>
          </cell>
        </row>
        <row r="609">
          <cell r="C609" t="str">
            <v>Expenses</v>
          </cell>
          <cell r="D609" t="str">
            <v>Baseline</v>
          </cell>
          <cell r="E609">
            <v>97</v>
          </cell>
          <cell r="F609">
            <v>98</v>
          </cell>
          <cell r="G609">
            <v>99</v>
          </cell>
          <cell r="H609">
            <v>100</v>
          </cell>
          <cell r="I609">
            <v>101</v>
          </cell>
          <cell r="J609">
            <v>102</v>
          </cell>
          <cell r="K609">
            <v>103</v>
          </cell>
          <cell r="L609">
            <v>104</v>
          </cell>
          <cell r="M609">
            <v>105</v>
          </cell>
          <cell r="N609">
            <v>106</v>
          </cell>
          <cell r="O609">
            <v>107</v>
          </cell>
          <cell r="P609">
            <v>108</v>
          </cell>
        </row>
        <row r="610">
          <cell r="C610" t="str">
            <v>Advertising</v>
          </cell>
          <cell r="D610">
            <v>3573.784507023367</v>
          </cell>
          <cell r="E610">
            <v>3609.5223520936011</v>
          </cell>
          <cell r="F610">
            <v>3609.5223520936011</v>
          </cell>
          <cell r="G610">
            <v>3609.5223520936011</v>
          </cell>
          <cell r="H610">
            <v>3609.5223520936011</v>
          </cell>
          <cell r="I610">
            <v>3609.5223520936011</v>
          </cell>
          <cell r="J610">
            <v>3609.5223520936011</v>
          </cell>
          <cell r="K610">
            <v>3609.5223520936011</v>
          </cell>
          <cell r="L610">
            <v>3609.5223520936011</v>
          </cell>
          <cell r="M610">
            <v>3609.5223520936011</v>
          </cell>
          <cell r="N610">
            <v>3609.5223520936011</v>
          </cell>
          <cell r="O610">
            <v>3609.5223520936011</v>
          </cell>
          <cell r="P610">
            <v>3609.5223520936011</v>
          </cell>
        </row>
        <row r="611">
          <cell r="C611" t="str">
            <v>Bad Debt</v>
          </cell>
          <cell r="D611">
            <v>105.04021061264986</v>
          </cell>
          <cell r="E611">
            <v>108.19141693102937</v>
          </cell>
          <cell r="F611">
            <v>108.19141693102937</v>
          </cell>
          <cell r="G611">
            <v>108.19141693102937</v>
          </cell>
          <cell r="H611">
            <v>108.19141693102937</v>
          </cell>
          <cell r="I611">
            <v>108.19141693102937</v>
          </cell>
          <cell r="J611">
            <v>108.19141693102937</v>
          </cell>
          <cell r="K611">
            <v>108.19141693102937</v>
          </cell>
          <cell r="L611">
            <v>108.19141693102937</v>
          </cell>
          <cell r="M611">
            <v>108.19141693102937</v>
          </cell>
          <cell r="N611">
            <v>108.19141693102937</v>
          </cell>
          <cell r="O611">
            <v>108.19141693102937</v>
          </cell>
          <cell r="P611">
            <v>108.19141693102937</v>
          </cell>
        </row>
        <row r="612">
          <cell r="C612" t="str">
            <v>Banking Fees</v>
          </cell>
          <cell r="D612">
            <v>2766.1402436324383</v>
          </cell>
          <cell r="E612">
            <v>2847.7955707399651</v>
          </cell>
          <cell r="F612">
            <v>2847.7955707399651</v>
          </cell>
          <cell r="G612">
            <v>2847.7955707399651</v>
          </cell>
          <cell r="H612">
            <v>2847.7955707399651</v>
          </cell>
          <cell r="I612">
            <v>2847.7955707399651</v>
          </cell>
          <cell r="J612">
            <v>2847.7955707399651</v>
          </cell>
          <cell r="K612">
            <v>2847.7955707399651</v>
          </cell>
          <cell r="L612">
            <v>2847.7955707399651</v>
          </cell>
          <cell r="M612">
            <v>2847.7955707399651</v>
          </cell>
          <cell r="N612">
            <v>2847.7955707399651</v>
          </cell>
          <cell r="O612">
            <v>2847.7955707399651</v>
          </cell>
          <cell r="P612">
            <v>2847.7955707399651</v>
          </cell>
        </row>
        <row r="613">
          <cell r="C613" t="str">
            <v>Electricity</v>
          </cell>
          <cell r="D613">
            <v>1435.8570845616002</v>
          </cell>
          <cell r="E613">
            <v>1464.5742262528322</v>
          </cell>
          <cell r="F613">
            <v>1464.5742262528322</v>
          </cell>
          <cell r="G613">
            <v>1464.5742262528322</v>
          </cell>
          <cell r="H613">
            <v>1464.5742262528322</v>
          </cell>
          <cell r="I613">
            <v>1464.5742262528322</v>
          </cell>
          <cell r="J613">
            <v>1464.5742262528322</v>
          </cell>
          <cell r="K613">
            <v>1464.5742262528322</v>
          </cell>
          <cell r="L613">
            <v>1464.5742262528322</v>
          </cell>
          <cell r="M613">
            <v>1464.5742262528322</v>
          </cell>
          <cell r="N613">
            <v>1464.5742262528322</v>
          </cell>
          <cell r="O613">
            <v>1464.5742262528322</v>
          </cell>
          <cell r="P613">
            <v>1464.5742262528322</v>
          </cell>
        </row>
        <row r="614">
          <cell r="C614" t="str">
            <v xml:space="preserve">Employee Wages </v>
          </cell>
          <cell r="D614">
            <v>10320.348691235677</v>
          </cell>
          <cell r="E614">
            <v>10526.755665060389</v>
          </cell>
          <cell r="F614">
            <v>10526.755665060389</v>
          </cell>
          <cell r="G614">
            <v>10526.755665060389</v>
          </cell>
          <cell r="H614">
            <v>10526.755665060389</v>
          </cell>
          <cell r="I614">
            <v>10526.755665060389</v>
          </cell>
          <cell r="J614">
            <v>10526.755665060389</v>
          </cell>
          <cell r="K614">
            <v>10526.755665060389</v>
          </cell>
          <cell r="L614">
            <v>10526.755665060389</v>
          </cell>
          <cell r="M614">
            <v>10526.755665060389</v>
          </cell>
          <cell r="N614">
            <v>10526.755665060389</v>
          </cell>
          <cell r="O614">
            <v>10526.755665060389</v>
          </cell>
          <cell r="P614">
            <v>10526.755665060389</v>
          </cell>
        </row>
        <row r="615">
          <cell r="C615" t="str">
            <v>Information Techhnology</v>
          </cell>
          <cell r="D615">
            <v>574.34283382464002</v>
          </cell>
          <cell r="E615">
            <v>585.82969050113286</v>
          </cell>
          <cell r="F615">
            <v>585.82969050113286</v>
          </cell>
          <cell r="G615">
            <v>585.82969050113286</v>
          </cell>
          <cell r="H615">
            <v>585.82969050113286</v>
          </cell>
          <cell r="I615">
            <v>585.82969050113286</v>
          </cell>
          <cell r="J615">
            <v>585.82969050113286</v>
          </cell>
          <cell r="K615">
            <v>585.82969050113286</v>
          </cell>
          <cell r="L615">
            <v>585.82969050113286</v>
          </cell>
          <cell r="M615">
            <v>585.82969050113286</v>
          </cell>
          <cell r="N615">
            <v>585.82969050113286</v>
          </cell>
          <cell r="O615">
            <v>585.82969050113286</v>
          </cell>
          <cell r="P615">
            <v>585.82969050113286</v>
          </cell>
        </row>
        <row r="616">
          <cell r="C616" t="str">
            <v>Insurance</v>
          </cell>
          <cell r="D616">
            <v>3051.9143442672794</v>
          </cell>
          <cell r="E616">
            <v>3143.4127444352021</v>
          </cell>
          <cell r="F616">
            <v>3143.4127444352021</v>
          </cell>
          <cell r="G616">
            <v>3143.4127444352021</v>
          </cell>
          <cell r="H616">
            <v>3143.4127444352021</v>
          </cell>
          <cell r="I616">
            <v>3143.4127444352021</v>
          </cell>
          <cell r="J616">
            <v>3143.4127444352021</v>
          </cell>
          <cell r="K616">
            <v>3143.4127444352021</v>
          </cell>
          <cell r="L616">
            <v>3143.4127444352021</v>
          </cell>
          <cell r="M616">
            <v>3143.4127444352021</v>
          </cell>
          <cell r="N616">
            <v>3143.4127444352021</v>
          </cell>
          <cell r="O616">
            <v>3143.4127444352021</v>
          </cell>
          <cell r="P616">
            <v>3143.4127444352021</v>
          </cell>
        </row>
        <row r="617">
          <cell r="C617" t="str">
            <v>Management Fee</v>
          </cell>
          <cell r="D617">
            <v>14975.774185234779</v>
          </cell>
          <cell r="E617">
            <v>15422.75179345479</v>
          </cell>
          <cell r="F617">
            <v>15422.75179345479</v>
          </cell>
          <cell r="G617">
            <v>15422.75179345479</v>
          </cell>
          <cell r="H617">
            <v>15422.75179345479</v>
          </cell>
          <cell r="I617">
            <v>15422.75179345479</v>
          </cell>
          <cell r="J617">
            <v>15422.75179345479</v>
          </cell>
          <cell r="K617">
            <v>15422.75179345479</v>
          </cell>
          <cell r="L617">
            <v>15422.75179345479</v>
          </cell>
          <cell r="M617">
            <v>15422.75179345479</v>
          </cell>
          <cell r="N617">
            <v>15422.75179345479</v>
          </cell>
          <cell r="O617">
            <v>15422.75179345479</v>
          </cell>
          <cell r="P617">
            <v>15422.75179345479</v>
          </cell>
        </row>
        <row r="618">
          <cell r="C618" t="str">
            <v>Merchandise (COGS)</v>
          </cell>
          <cell r="D618">
            <v>1571.4015507652418</v>
          </cell>
          <cell r="E618">
            <v>1606.6425414257862</v>
          </cell>
          <cell r="F618">
            <v>1606.6425414257862</v>
          </cell>
          <cell r="G618">
            <v>1606.6425414257862</v>
          </cell>
          <cell r="H618">
            <v>1606.6425414257862</v>
          </cell>
          <cell r="I618">
            <v>1606.6425414257862</v>
          </cell>
          <cell r="J618">
            <v>1606.6425414257862</v>
          </cell>
          <cell r="K618">
            <v>1606.6425414257862</v>
          </cell>
          <cell r="L618">
            <v>1606.6425414257862</v>
          </cell>
          <cell r="M618">
            <v>1606.6425414257862</v>
          </cell>
          <cell r="N618">
            <v>1606.6425414257862</v>
          </cell>
          <cell r="O618">
            <v>1606.6425414257862</v>
          </cell>
          <cell r="P618">
            <v>1606.6425414257862</v>
          </cell>
        </row>
        <row r="619">
          <cell r="C619" t="str">
            <v>Motor Vehicle Expense</v>
          </cell>
          <cell r="D619">
            <v>476.70455207445133</v>
          </cell>
          <cell r="E619">
            <v>486.23864311594031</v>
          </cell>
          <cell r="F619">
            <v>486.23864311594031</v>
          </cell>
          <cell r="G619">
            <v>486.23864311594031</v>
          </cell>
          <cell r="H619">
            <v>486.23864311594031</v>
          </cell>
          <cell r="I619">
            <v>486.23864311594031</v>
          </cell>
          <cell r="J619">
            <v>486.23864311594031</v>
          </cell>
          <cell r="K619">
            <v>486.23864311594031</v>
          </cell>
          <cell r="L619">
            <v>486.23864311594031</v>
          </cell>
          <cell r="M619">
            <v>486.23864311594031</v>
          </cell>
          <cell r="N619">
            <v>486.23864311594031</v>
          </cell>
          <cell r="O619">
            <v>486.23864311594031</v>
          </cell>
          <cell r="P619">
            <v>486.23864311594031</v>
          </cell>
        </row>
        <row r="620">
          <cell r="C620" t="str">
            <v>Postage</v>
          </cell>
          <cell r="D620">
            <v>10.628820000000001</v>
          </cell>
          <cell r="E620">
            <v>9.5659380000000009</v>
          </cell>
          <cell r="F620">
            <v>9.5659380000000009</v>
          </cell>
          <cell r="G620">
            <v>9.5659380000000009</v>
          </cell>
          <cell r="H620">
            <v>9.5659380000000009</v>
          </cell>
          <cell r="I620">
            <v>9.5659380000000009</v>
          </cell>
          <cell r="J620">
            <v>9.5659380000000009</v>
          </cell>
          <cell r="K620">
            <v>9.5659380000000009</v>
          </cell>
          <cell r="L620">
            <v>9.5659380000000009</v>
          </cell>
          <cell r="M620">
            <v>9.5659380000000009</v>
          </cell>
          <cell r="N620">
            <v>9.5659380000000009</v>
          </cell>
          <cell r="O620">
            <v>9.5659380000000009</v>
          </cell>
          <cell r="P620">
            <v>9.5659380000000009</v>
          </cell>
        </row>
        <row r="621">
          <cell r="C621" t="str">
            <v>Printing and Stationary</v>
          </cell>
          <cell r="D621">
            <v>156.0753</v>
          </cell>
          <cell r="E621">
            <v>156.0753</v>
          </cell>
          <cell r="F621">
            <v>156.0753</v>
          </cell>
          <cell r="G621">
            <v>156.0753</v>
          </cell>
          <cell r="H621">
            <v>156.0753</v>
          </cell>
          <cell r="I621">
            <v>156.0753</v>
          </cell>
          <cell r="J621">
            <v>156.0753</v>
          </cell>
          <cell r="K621">
            <v>156.0753</v>
          </cell>
          <cell r="L621">
            <v>156.0753</v>
          </cell>
          <cell r="M621">
            <v>156.0753</v>
          </cell>
          <cell r="N621">
            <v>156.0753</v>
          </cell>
          <cell r="O621">
            <v>156.0753</v>
          </cell>
          <cell r="P621">
            <v>156.0753</v>
          </cell>
        </row>
        <row r="622">
          <cell r="C622" t="str">
            <v>Professional Membership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</row>
        <row r="623">
          <cell r="C623" t="str">
            <v>Rates - Council &amp; Water</v>
          </cell>
          <cell r="D623">
            <v>5631.0025294185989</v>
          </cell>
          <cell r="E623">
            <v>5771.7775926540635</v>
          </cell>
          <cell r="F623">
            <v>5771.7775926540635</v>
          </cell>
          <cell r="G623">
            <v>5771.7775926540635</v>
          </cell>
          <cell r="H623">
            <v>5771.7775926540635</v>
          </cell>
          <cell r="I623">
            <v>5771.7775926540635</v>
          </cell>
          <cell r="J623">
            <v>5771.7775926540635</v>
          </cell>
          <cell r="K623">
            <v>5771.7775926540635</v>
          </cell>
          <cell r="L623">
            <v>5771.7775926540635</v>
          </cell>
          <cell r="M623">
            <v>5771.7775926540635</v>
          </cell>
          <cell r="N623">
            <v>5771.7775926540635</v>
          </cell>
          <cell r="O623">
            <v>5771.7775926540635</v>
          </cell>
          <cell r="P623">
            <v>5771.7775926540635</v>
          </cell>
        </row>
        <row r="624">
          <cell r="C624" t="str">
            <v>Repairs and Maintenance</v>
          </cell>
          <cell r="D624">
            <v>1148.68566764928</v>
          </cell>
          <cell r="E624">
            <v>1171.6593810022657</v>
          </cell>
          <cell r="F624">
            <v>1171.6593810022657</v>
          </cell>
          <cell r="G624">
            <v>1171.6593810022657</v>
          </cell>
          <cell r="H624">
            <v>1171.6593810022657</v>
          </cell>
          <cell r="I624">
            <v>1171.6593810022657</v>
          </cell>
          <cell r="J624">
            <v>1171.6593810022657</v>
          </cell>
          <cell r="K624">
            <v>1171.6593810022657</v>
          </cell>
          <cell r="L624">
            <v>1171.6593810022657</v>
          </cell>
          <cell r="M624">
            <v>1171.6593810022657</v>
          </cell>
          <cell r="N624">
            <v>1171.6593810022657</v>
          </cell>
          <cell r="O624">
            <v>1171.6593810022657</v>
          </cell>
          <cell r="P624">
            <v>1171.6593810022657</v>
          </cell>
        </row>
        <row r="625">
          <cell r="C625" t="str">
            <v>Security, Health &amp; Safety</v>
          </cell>
          <cell r="D625">
            <v>344.60570029478407</v>
          </cell>
          <cell r="E625">
            <v>351.49781430067975</v>
          </cell>
          <cell r="F625">
            <v>351.49781430067975</v>
          </cell>
          <cell r="G625">
            <v>351.49781430067975</v>
          </cell>
          <cell r="H625">
            <v>351.49781430067975</v>
          </cell>
          <cell r="I625">
            <v>351.49781430067975</v>
          </cell>
          <cell r="J625">
            <v>351.49781430067975</v>
          </cell>
          <cell r="K625">
            <v>351.49781430067975</v>
          </cell>
          <cell r="L625">
            <v>351.49781430067975</v>
          </cell>
          <cell r="M625">
            <v>351.49781430067975</v>
          </cell>
          <cell r="N625">
            <v>351.49781430067975</v>
          </cell>
          <cell r="O625">
            <v>351.49781430067975</v>
          </cell>
          <cell r="P625">
            <v>351.49781430067975</v>
          </cell>
        </row>
        <row r="626">
          <cell r="C626" t="str">
            <v>Telephone</v>
          </cell>
          <cell r="D626">
            <v>275.68456023582718</v>
          </cell>
          <cell r="E626">
            <v>281.19825144054374</v>
          </cell>
          <cell r="F626">
            <v>281.19825144054374</v>
          </cell>
          <cell r="G626">
            <v>281.19825144054374</v>
          </cell>
          <cell r="H626">
            <v>281.19825144054374</v>
          </cell>
          <cell r="I626">
            <v>281.19825144054374</v>
          </cell>
          <cell r="J626">
            <v>281.19825144054374</v>
          </cell>
          <cell r="K626">
            <v>281.19825144054374</v>
          </cell>
          <cell r="L626">
            <v>281.19825144054374</v>
          </cell>
          <cell r="M626">
            <v>281.19825144054374</v>
          </cell>
          <cell r="N626">
            <v>281.19825144054374</v>
          </cell>
          <cell r="O626">
            <v>281.19825144054374</v>
          </cell>
          <cell r="P626">
            <v>281.19825144054374</v>
          </cell>
        </row>
        <row r="627">
          <cell r="C627" t="str">
            <v>Fire Services</v>
          </cell>
          <cell r="D627">
            <v>1033.8171008843522</v>
          </cell>
          <cell r="E627">
            <v>1054.4934429020391</v>
          </cell>
          <cell r="F627">
            <v>1054.4934429020391</v>
          </cell>
          <cell r="G627">
            <v>1054.4934429020391</v>
          </cell>
          <cell r="H627">
            <v>1054.4934429020391</v>
          </cell>
          <cell r="I627">
            <v>1054.4934429020391</v>
          </cell>
          <cell r="J627">
            <v>1054.4934429020391</v>
          </cell>
          <cell r="K627">
            <v>1054.4934429020391</v>
          </cell>
          <cell r="L627">
            <v>1054.4934429020391</v>
          </cell>
          <cell r="M627">
            <v>1054.4934429020391</v>
          </cell>
          <cell r="N627">
            <v>1054.4934429020391</v>
          </cell>
          <cell r="O627">
            <v>1054.4934429020391</v>
          </cell>
          <cell r="P627">
            <v>1054.4934429020391</v>
          </cell>
        </row>
        <row r="628">
          <cell r="C628" t="str">
            <v>Land Tax</v>
          </cell>
          <cell r="D628">
            <v>8826.8912233440697</v>
          </cell>
          <cell r="E628">
            <v>9003.4290478109524</v>
          </cell>
          <cell r="F628">
            <v>9003.4290478109524</v>
          </cell>
          <cell r="G628">
            <v>9003.4290478109524</v>
          </cell>
          <cell r="H628">
            <v>9003.4290478109524</v>
          </cell>
          <cell r="I628">
            <v>9003.4290478109524</v>
          </cell>
          <cell r="J628">
            <v>9003.4290478109524</v>
          </cell>
          <cell r="K628">
            <v>9003.4290478109524</v>
          </cell>
          <cell r="L628">
            <v>9003.4290478109524</v>
          </cell>
          <cell r="M628">
            <v>9003.4290478109524</v>
          </cell>
          <cell r="N628">
            <v>9003.4290478109524</v>
          </cell>
          <cell r="O628">
            <v>9003.4290478109524</v>
          </cell>
          <cell r="P628">
            <v>9003.4290478109524</v>
          </cell>
        </row>
        <row r="629">
          <cell r="C629" t="str">
            <v>Professional Services</v>
          </cell>
          <cell r="D629">
            <v>450</v>
          </cell>
          <cell r="E629">
            <v>450</v>
          </cell>
          <cell r="F629">
            <v>450</v>
          </cell>
          <cell r="G629">
            <v>450</v>
          </cell>
          <cell r="H629">
            <v>450</v>
          </cell>
          <cell r="I629">
            <v>450</v>
          </cell>
          <cell r="J629">
            <v>450</v>
          </cell>
          <cell r="K629">
            <v>450</v>
          </cell>
          <cell r="L629">
            <v>450</v>
          </cell>
          <cell r="M629">
            <v>450</v>
          </cell>
          <cell r="N629">
            <v>450</v>
          </cell>
          <cell r="O629">
            <v>450</v>
          </cell>
          <cell r="P629">
            <v>450</v>
          </cell>
        </row>
        <row r="630">
          <cell r="C630" t="str">
            <v>Misc. Expense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</row>
        <row r="631">
          <cell r="C631" t="str">
            <v>Misc. Expense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</row>
        <row r="632">
          <cell r="C632" t="str">
            <v>Total Expenses</v>
          </cell>
          <cell r="D632">
            <v>56728.699105059037</v>
          </cell>
          <cell r="E632">
            <v>58051.411412121211</v>
          </cell>
          <cell r="F632">
            <v>58051.411412121211</v>
          </cell>
          <cell r="G632">
            <v>58051.411412121211</v>
          </cell>
          <cell r="H632">
            <v>58051.411412121211</v>
          </cell>
          <cell r="I632">
            <v>58051.411412121211</v>
          </cell>
          <cell r="J632">
            <v>58051.411412121211</v>
          </cell>
          <cell r="K632">
            <v>58051.411412121211</v>
          </cell>
          <cell r="L632">
            <v>58051.411412121211</v>
          </cell>
          <cell r="M632">
            <v>58051.411412121211</v>
          </cell>
          <cell r="N632">
            <v>58051.411412121211</v>
          </cell>
          <cell r="O632">
            <v>58051.411412121211</v>
          </cell>
          <cell r="P632">
            <v>58051.411412121211</v>
          </cell>
        </row>
        <row r="633">
          <cell r="C633" t="str">
            <v>Expense Ratio</v>
          </cell>
          <cell r="D633">
            <v>0.26516218048141449</v>
          </cell>
          <cell r="E633">
            <v>0.26348078820622806</v>
          </cell>
          <cell r="F633">
            <v>0.26348078820622806</v>
          </cell>
          <cell r="G633">
            <v>0.26348078820622806</v>
          </cell>
          <cell r="H633">
            <v>0.26348078820622806</v>
          </cell>
          <cell r="I633">
            <v>0.26348078820622806</v>
          </cell>
          <cell r="J633">
            <v>0.26348078820622806</v>
          </cell>
          <cell r="K633">
            <v>0.26348078820622806</v>
          </cell>
          <cell r="L633">
            <v>0.26348078820622806</v>
          </cell>
          <cell r="M633">
            <v>0.26348078820622806</v>
          </cell>
          <cell r="N633">
            <v>0.26348078820622806</v>
          </cell>
          <cell r="O633">
            <v>0.26348078820622806</v>
          </cell>
          <cell r="P633">
            <v>0.26348078820622806</v>
          </cell>
        </row>
        <row r="635">
          <cell r="C635" t="str">
            <v>Net Operating Income</v>
          </cell>
          <cell r="D635">
            <v>157210.93211258066</v>
          </cell>
          <cell r="E635">
            <v>162273.61420866149</v>
          </cell>
          <cell r="F635">
            <v>162273.61420866149</v>
          </cell>
          <cell r="G635">
            <v>162273.61420866149</v>
          </cell>
          <cell r="H635">
            <v>162273.61420866149</v>
          </cell>
          <cell r="I635">
            <v>162273.61420866149</v>
          </cell>
          <cell r="J635">
            <v>162273.61420866149</v>
          </cell>
          <cell r="K635">
            <v>162273.61420866149</v>
          </cell>
          <cell r="L635">
            <v>162273.61420866149</v>
          </cell>
          <cell r="M635">
            <v>162273.61420866149</v>
          </cell>
          <cell r="N635">
            <v>162273.61420866149</v>
          </cell>
          <cell r="O635">
            <v>162273.61420866149</v>
          </cell>
          <cell r="P635">
            <v>162273.61420866149</v>
          </cell>
        </row>
        <row r="641">
          <cell r="C641" t="str">
            <v>Year 10 Budget - Monthly</v>
          </cell>
        </row>
        <row r="642">
          <cell r="C642" t="str">
            <v>Units:</v>
          </cell>
          <cell r="D642">
            <v>875</v>
          </cell>
        </row>
        <row r="643">
          <cell r="D643" t="str">
            <v>Turnover:</v>
          </cell>
          <cell r="E643">
            <v>0.05</v>
          </cell>
          <cell r="F643">
            <v>0.05</v>
          </cell>
          <cell r="G643">
            <v>0.05</v>
          </cell>
          <cell r="H643">
            <v>0.05</v>
          </cell>
          <cell r="I643">
            <v>0.05</v>
          </cell>
          <cell r="J643">
            <v>0.05</v>
          </cell>
          <cell r="K643">
            <v>0.05</v>
          </cell>
          <cell r="L643">
            <v>0.05</v>
          </cell>
          <cell r="M643">
            <v>0.05</v>
          </cell>
          <cell r="N643">
            <v>0.05</v>
          </cell>
          <cell r="O643">
            <v>0.05</v>
          </cell>
          <cell r="P643">
            <v>0.05</v>
          </cell>
        </row>
        <row r="644">
          <cell r="C644" t="str">
            <v>Move-Ins/Move Outs (Excludes RV)</v>
          </cell>
          <cell r="E644">
            <v>109</v>
          </cell>
          <cell r="F644">
            <v>110</v>
          </cell>
          <cell r="G644">
            <v>111</v>
          </cell>
          <cell r="H644">
            <v>112</v>
          </cell>
          <cell r="I644">
            <v>113</v>
          </cell>
          <cell r="J644">
            <v>114</v>
          </cell>
          <cell r="K644">
            <v>115</v>
          </cell>
          <cell r="L644">
            <v>116</v>
          </cell>
          <cell r="M644">
            <v>117</v>
          </cell>
          <cell r="N644">
            <v>118</v>
          </cell>
          <cell r="O644">
            <v>119</v>
          </cell>
          <cell r="P644">
            <v>120</v>
          </cell>
        </row>
        <row r="645">
          <cell r="C645" t="str">
            <v>Beginning Occupied - Storage Units</v>
          </cell>
          <cell r="E645">
            <v>743.75000000000023</v>
          </cell>
          <cell r="F645">
            <v>743.75000000000023</v>
          </cell>
          <cell r="G645">
            <v>743.75000000000023</v>
          </cell>
          <cell r="H645">
            <v>743.75000000000023</v>
          </cell>
          <cell r="I645">
            <v>743.75000000000023</v>
          </cell>
          <cell r="J645">
            <v>743.75000000000023</v>
          </cell>
          <cell r="K645">
            <v>743.75000000000023</v>
          </cell>
          <cell r="L645">
            <v>743.75000000000023</v>
          </cell>
          <cell r="M645">
            <v>743.75000000000023</v>
          </cell>
          <cell r="N645">
            <v>743.75000000000023</v>
          </cell>
          <cell r="O645">
            <v>743.75000000000023</v>
          </cell>
          <cell r="P645">
            <v>743.75000000000023</v>
          </cell>
        </row>
        <row r="646">
          <cell r="C646" t="str">
            <v>Move-Ins</v>
          </cell>
          <cell r="E646">
            <v>37.1875</v>
          </cell>
          <cell r="F646">
            <v>37.1875</v>
          </cell>
          <cell r="G646">
            <v>37.1875</v>
          </cell>
          <cell r="H646">
            <v>37.1875</v>
          </cell>
          <cell r="I646">
            <v>37.1875</v>
          </cell>
          <cell r="J646">
            <v>37.1875</v>
          </cell>
          <cell r="K646">
            <v>37.1875</v>
          </cell>
          <cell r="L646">
            <v>37.1875</v>
          </cell>
          <cell r="M646">
            <v>37.1875</v>
          </cell>
          <cell r="N646">
            <v>37.1875</v>
          </cell>
          <cell r="O646">
            <v>37.1875</v>
          </cell>
          <cell r="P646">
            <v>37.1875</v>
          </cell>
        </row>
        <row r="647">
          <cell r="C647" t="str">
            <v>Move-Outs</v>
          </cell>
          <cell r="E647">
            <v>-37.187500000000014</v>
          </cell>
          <cell r="F647">
            <v>-37.187500000000014</v>
          </cell>
          <cell r="G647">
            <v>-37.187500000000014</v>
          </cell>
          <cell r="H647">
            <v>-37.187500000000014</v>
          </cell>
          <cell r="I647">
            <v>-37.187500000000014</v>
          </cell>
          <cell r="J647">
            <v>-37.187500000000014</v>
          </cell>
          <cell r="K647">
            <v>-37.187500000000014</v>
          </cell>
          <cell r="L647">
            <v>-37.187500000000014</v>
          </cell>
          <cell r="M647">
            <v>-37.187500000000014</v>
          </cell>
          <cell r="N647">
            <v>-37.187500000000014</v>
          </cell>
          <cell r="O647">
            <v>-37.187500000000014</v>
          </cell>
          <cell r="P647">
            <v>-37.187500000000014</v>
          </cell>
        </row>
        <row r="648">
          <cell r="C648" t="str">
            <v>Net Move-Ins // Move-Outs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</row>
        <row r="649">
          <cell r="C649" t="str">
            <v>Ending Occupied - Storage Units</v>
          </cell>
          <cell r="E649">
            <v>743.75000000000023</v>
          </cell>
          <cell r="F649">
            <v>743.75000000000023</v>
          </cell>
          <cell r="G649">
            <v>743.75000000000023</v>
          </cell>
          <cell r="H649">
            <v>743.75000000000023</v>
          </cell>
          <cell r="I649">
            <v>743.75000000000023</v>
          </cell>
          <cell r="J649">
            <v>743.75000000000023</v>
          </cell>
          <cell r="K649">
            <v>743.75000000000023</v>
          </cell>
          <cell r="L649">
            <v>743.75000000000023</v>
          </cell>
          <cell r="M649">
            <v>743.75000000000023</v>
          </cell>
          <cell r="N649">
            <v>743.75000000000023</v>
          </cell>
          <cell r="O649">
            <v>743.75000000000023</v>
          </cell>
          <cell r="P649">
            <v>743.75000000000023</v>
          </cell>
        </row>
        <row r="651">
          <cell r="C651" t="str">
            <v>Physical Occ:</v>
          </cell>
          <cell r="D651">
            <v>0.85000000000000031</v>
          </cell>
          <cell r="E651">
            <v>0.85000000000000031</v>
          </cell>
          <cell r="F651">
            <v>0.85000000000000031</v>
          </cell>
          <cell r="G651">
            <v>0.85000000000000031</v>
          </cell>
          <cell r="H651">
            <v>0.85000000000000031</v>
          </cell>
          <cell r="I651">
            <v>0.85000000000000031</v>
          </cell>
          <cell r="J651">
            <v>0.85000000000000031</v>
          </cell>
          <cell r="K651">
            <v>0.85000000000000031</v>
          </cell>
          <cell r="L651">
            <v>0.85000000000000031</v>
          </cell>
          <cell r="M651">
            <v>0.85000000000000031</v>
          </cell>
          <cell r="N651">
            <v>0.85000000000000031</v>
          </cell>
          <cell r="O651">
            <v>0.85000000000000031</v>
          </cell>
          <cell r="P651">
            <v>0.85000000000000031</v>
          </cell>
        </row>
        <row r="652">
          <cell r="C652" t="str">
            <v>Economic Occ:</v>
          </cell>
          <cell r="D652">
            <v>0.80750000000000033</v>
          </cell>
          <cell r="E652">
            <v>0.80750000000000022</v>
          </cell>
          <cell r="F652">
            <v>0.80750000000000022</v>
          </cell>
          <cell r="G652">
            <v>0.80750000000000022</v>
          </cell>
          <cell r="H652">
            <v>0.80750000000000022</v>
          </cell>
          <cell r="I652">
            <v>0.80750000000000022</v>
          </cell>
          <cell r="J652">
            <v>0.80750000000000022</v>
          </cell>
          <cell r="K652">
            <v>0.80750000000000022</v>
          </cell>
          <cell r="L652">
            <v>0.80750000000000022</v>
          </cell>
          <cell r="M652">
            <v>0.80750000000000022</v>
          </cell>
          <cell r="N652">
            <v>0.80750000000000022</v>
          </cell>
          <cell r="O652">
            <v>0.80750000000000022</v>
          </cell>
          <cell r="P652">
            <v>0.80750000000000022</v>
          </cell>
        </row>
        <row r="653">
          <cell r="C653" t="str">
            <v>Area Occ:</v>
          </cell>
          <cell r="D653">
            <v>6620.2250000000022</v>
          </cell>
          <cell r="E653">
            <v>6620.2250000000022</v>
          </cell>
          <cell r="F653">
            <v>6620.2250000000022</v>
          </cell>
          <cell r="G653">
            <v>6620.2250000000022</v>
          </cell>
          <cell r="H653">
            <v>6620.2250000000022</v>
          </cell>
          <cell r="I653">
            <v>6620.2250000000022</v>
          </cell>
          <cell r="J653">
            <v>6620.2250000000022</v>
          </cell>
          <cell r="K653">
            <v>6620.2250000000022</v>
          </cell>
          <cell r="L653">
            <v>6620.2250000000022</v>
          </cell>
          <cell r="M653">
            <v>6620.2250000000022</v>
          </cell>
          <cell r="N653">
            <v>6620.2250000000022</v>
          </cell>
          <cell r="O653">
            <v>6620.2250000000022</v>
          </cell>
          <cell r="P653">
            <v>6620.2250000000022</v>
          </cell>
        </row>
        <row r="654">
          <cell r="C654" t="str">
            <v>Revenue</v>
          </cell>
          <cell r="D654" t="str">
            <v>Baseline</v>
          </cell>
          <cell r="E654">
            <v>109</v>
          </cell>
          <cell r="F654">
            <v>110</v>
          </cell>
          <cell r="G654">
            <v>111</v>
          </cell>
          <cell r="H654">
            <v>112</v>
          </cell>
          <cell r="I654">
            <v>113</v>
          </cell>
          <cell r="J654">
            <v>114</v>
          </cell>
          <cell r="K654">
            <v>115</v>
          </cell>
          <cell r="L654">
            <v>116</v>
          </cell>
          <cell r="M654">
            <v>117</v>
          </cell>
          <cell r="N654">
            <v>118</v>
          </cell>
          <cell r="O654">
            <v>119</v>
          </cell>
          <cell r="P654">
            <v>120</v>
          </cell>
        </row>
        <row r="655">
          <cell r="B655" t="str">
            <v>Asking Rent</v>
          </cell>
          <cell r="C655" t="str">
            <v>Gross Potential Rent</v>
          </cell>
          <cell r="D655">
            <v>267966.35772391164</v>
          </cell>
          <cell r="E655">
            <v>276005.34845562902</v>
          </cell>
          <cell r="F655">
            <v>276005.34845562902</v>
          </cell>
          <cell r="G655">
            <v>276005.34845562902</v>
          </cell>
          <cell r="H655">
            <v>276005.34845562902</v>
          </cell>
          <cell r="I655">
            <v>276005.34845562902</v>
          </cell>
          <cell r="J655">
            <v>276005.34845562902</v>
          </cell>
          <cell r="K655">
            <v>276005.34845562902</v>
          </cell>
          <cell r="L655">
            <v>276005.34845562902</v>
          </cell>
          <cell r="M655">
            <v>276005.34845562902</v>
          </cell>
          <cell r="N655">
            <v>276005.34845562902</v>
          </cell>
          <cell r="O655">
            <v>276005.34845562902</v>
          </cell>
          <cell r="P655">
            <v>276005.34845562902</v>
          </cell>
        </row>
        <row r="656">
          <cell r="C656" t="str">
            <v>Vacancy</v>
          </cell>
          <cell r="D656">
            <v>-40194.953658586666</v>
          </cell>
          <cell r="E656">
            <v>-41400.802268344269</v>
          </cell>
          <cell r="F656">
            <v>-41400.802268344269</v>
          </cell>
          <cell r="G656">
            <v>-41400.802268344269</v>
          </cell>
          <cell r="H656">
            <v>-41400.802268344269</v>
          </cell>
          <cell r="I656">
            <v>-41400.802268344269</v>
          </cell>
          <cell r="J656">
            <v>-41400.802268344269</v>
          </cell>
          <cell r="K656">
            <v>-41400.802268344269</v>
          </cell>
          <cell r="L656">
            <v>-41400.802268344269</v>
          </cell>
          <cell r="M656">
            <v>-41400.802268344269</v>
          </cell>
          <cell r="N656">
            <v>-41400.802268344269</v>
          </cell>
          <cell r="O656">
            <v>-41400.802268344269</v>
          </cell>
          <cell r="P656">
            <v>-41400.802268344269</v>
          </cell>
        </row>
        <row r="657">
          <cell r="B657" t="str">
            <v>Gross Schedule Rent</v>
          </cell>
          <cell r="C657" t="str">
            <v>Gross Rental Income</v>
          </cell>
          <cell r="D657">
            <v>227771.40406532498</v>
          </cell>
          <cell r="E657">
            <v>234604.54618728475</v>
          </cell>
          <cell r="F657">
            <v>234604.54618728475</v>
          </cell>
          <cell r="G657">
            <v>234604.54618728475</v>
          </cell>
          <cell r="H657">
            <v>234604.54618728475</v>
          </cell>
          <cell r="I657">
            <v>234604.54618728475</v>
          </cell>
          <cell r="J657">
            <v>234604.54618728475</v>
          </cell>
          <cell r="K657">
            <v>234604.54618728475</v>
          </cell>
          <cell r="L657">
            <v>234604.54618728475</v>
          </cell>
          <cell r="M657">
            <v>234604.54618728475</v>
          </cell>
          <cell r="N657">
            <v>234604.54618728475</v>
          </cell>
          <cell r="O657">
            <v>234604.54618728475</v>
          </cell>
          <cell r="P657">
            <v>234604.54618728475</v>
          </cell>
        </row>
        <row r="658">
          <cell r="C658" t="str">
            <v>Discount (Recurring)</v>
          </cell>
          <cell r="D658">
            <v>-11388.57020326625</v>
          </cell>
          <cell r="E658">
            <v>-11730.227309364238</v>
          </cell>
          <cell r="F658">
            <v>-11730.227309364238</v>
          </cell>
          <cell r="G658">
            <v>-11730.227309364238</v>
          </cell>
          <cell r="H658">
            <v>-11730.227309364238</v>
          </cell>
          <cell r="I658">
            <v>-11730.227309364238</v>
          </cell>
          <cell r="J658">
            <v>-11730.227309364238</v>
          </cell>
          <cell r="K658">
            <v>-11730.227309364238</v>
          </cell>
          <cell r="L658">
            <v>-11730.227309364238</v>
          </cell>
          <cell r="M658">
            <v>-11730.227309364238</v>
          </cell>
          <cell r="N658">
            <v>-11730.227309364238</v>
          </cell>
          <cell r="O658">
            <v>-11730.227309364238</v>
          </cell>
          <cell r="P658">
            <v>-11730.227309364238</v>
          </cell>
        </row>
        <row r="659">
          <cell r="B659" t="str">
            <v>Projected Rent</v>
          </cell>
          <cell r="C659" t="str">
            <v>Rental Income</v>
          </cell>
          <cell r="D659">
            <v>216382.83386205873</v>
          </cell>
          <cell r="E659">
            <v>222874.31887792051</v>
          </cell>
          <cell r="F659">
            <v>222874.31887792051</v>
          </cell>
          <cell r="G659">
            <v>222874.31887792051</v>
          </cell>
          <cell r="H659">
            <v>222874.31887792051</v>
          </cell>
          <cell r="I659">
            <v>222874.31887792051</v>
          </cell>
          <cell r="J659">
            <v>222874.31887792051</v>
          </cell>
          <cell r="K659">
            <v>222874.31887792051</v>
          </cell>
          <cell r="L659">
            <v>222874.31887792051</v>
          </cell>
          <cell r="M659">
            <v>222874.31887792051</v>
          </cell>
          <cell r="N659">
            <v>222874.31887792051</v>
          </cell>
          <cell r="O659">
            <v>222874.31887792051</v>
          </cell>
          <cell r="P659">
            <v>222874.31887792051</v>
          </cell>
        </row>
        <row r="660">
          <cell r="B660">
            <v>10</v>
          </cell>
          <cell r="C660" t="str">
            <v>Concession (one time free month)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</row>
        <row r="661">
          <cell r="C661" t="str">
            <v>Net Rental Income</v>
          </cell>
          <cell r="D661">
            <v>216382.83386205873</v>
          </cell>
          <cell r="E661">
            <v>222874.31887792051</v>
          </cell>
          <cell r="F661">
            <v>222874.31887792051</v>
          </cell>
          <cell r="G661">
            <v>222874.31887792051</v>
          </cell>
          <cell r="H661">
            <v>222874.31887792051</v>
          </cell>
          <cell r="I661">
            <v>222874.31887792051</v>
          </cell>
          <cell r="J661">
            <v>222874.31887792051</v>
          </cell>
          <cell r="K661">
            <v>222874.31887792051</v>
          </cell>
          <cell r="L661">
            <v>222874.31887792051</v>
          </cell>
          <cell r="M661">
            <v>222874.31887792051</v>
          </cell>
          <cell r="N661">
            <v>222874.31887792051</v>
          </cell>
          <cell r="O661">
            <v>222874.31887792051</v>
          </cell>
          <cell r="P661">
            <v>222874.31887792051</v>
          </cell>
        </row>
        <row r="662"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</row>
        <row r="663">
          <cell r="C663" t="str">
            <v>Admin &amp; Late Fees (% of Net Rental Inc.)</v>
          </cell>
          <cell r="D663">
            <v>649.14850158617617</v>
          </cell>
          <cell r="E663">
            <v>668.62295663376153</v>
          </cell>
          <cell r="F663">
            <v>668.62295663376153</v>
          </cell>
          <cell r="G663">
            <v>668.62295663376153</v>
          </cell>
          <cell r="H663">
            <v>668.62295663376153</v>
          </cell>
          <cell r="I663">
            <v>668.62295663376153</v>
          </cell>
          <cell r="J663">
            <v>668.62295663376153</v>
          </cell>
          <cell r="K663">
            <v>668.62295663376153</v>
          </cell>
          <cell r="L663">
            <v>668.62295663376153</v>
          </cell>
          <cell r="M663">
            <v>668.62295663376153</v>
          </cell>
          <cell r="N663">
            <v>668.62295663376153</v>
          </cell>
          <cell r="O663">
            <v>668.62295663376153</v>
          </cell>
          <cell r="P663">
            <v>668.62295663376153</v>
          </cell>
        </row>
        <row r="664">
          <cell r="C664" t="str">
            <v>Merchandise Sales (% of Net Rental Inc.)</v>
          </cell>
          <cell r="D664">
            <v>2921.1682571377928</v>
          </cell>
          <cell r="E664">
            <v>3008.8033048519269</v>
          </cell>
          <cell r="F664">
            <v>3008.8033048519269</v>
          </cell>
          <cell r="G664">
            <v>3008.8033048519269</v>
          </cell>
          <cell r="H664">
            <v>3008.8033048519269</v>
          </cell>
          <cell r="I664">
            <v>3008.8033048519269</v>
          </cell>
          <cell r="J664">
            <v>3008.8033048519269</v>
          </cell>
          <cell r="K664">
            <v>3008.8033048519269</v>
          </cell>
          <cell r="L664">
            <v>3008.8033048519269</v>
          </cell>
          <cell r="M664">
            <v>3008.8033048519269</v>
          </cell>
          <cell r="N664">
            <v>3008.8033048519269</v>
          </cell>
          <cell r="O664">
            <v>3008.8033048519269</v>
          </cell>
          <cell r="P664">
            <v>3008.8033048519269</v>
          </cell>
        </row>
        <row r="665">
          <cell r="C665" t="str">
            <v>Tenant Insurance</v>
          </cell>
          <cell r="D665">
            <v>371.87500000000011</v>
          </cell>
          <cell r="E665">
            <v>371.87500000000011</v>
          </cell>
          <cell r="F665">
            <v>371.87500000000011</v>
          </cell>
          <cell r="G665">
            <v>371.87500000000011</v>
          </cell>
          <cell r="H665">
            <v>371.87500000000011</v>
          </cell>
          <cell r="I665">
            <v>371.87500000000011</v>
          </cell>
          <cell r="J665">
            <v>371.87500000000011</v>
          </cell>
          <cell r="K665">
            <v>371.87500000000011</v>
          </cell>
          <cell r="L665">
            <v>371.87500000000011</v>
          </cell>
          <cell r="M665">
            <v>371.87500000000011</v>
          </cell>
          <cell r="N665">
            <v>371.87500000000011</v>
          </cell>
          <cell r="O665">
            <v>371.87500000000011</v>
          </cell>
          <cell r="P665">
            <v>371.87500000000011</v>
          </cell>
        </row>
        <row r="666">
          <cell r="C666" t="str">
            <v>Truck Revenue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</row>
        <row r="667">
          <cell r="C667" t="str">
            <v>Office Lease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</row>
        <row r="668">
          <cell r="C668" t="str">
            <v>Cell Tower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</row>
        <row r="669">
          <cell r="C669" t="str">
            <v>Misc I (% Net Rental Inc.)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</row>
        <row r="670">
          <cell r="C670" t="str">
            <v>Misc II (% Net Rental Inc.)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</row>
        <row r="671">
          <cell r="C671" t="str">
            <v>H&amp;D Cars Lease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</row>
        <row r="672">
          <cell r="C672" t="str">
            <v>Lendkey Lease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</row>
        <row r="673">
          <cell r="C673" t="str">
            <v>Misc. Revenue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</row>
        <row r="674">
          <cell r="C674" t="str">
            <v>Total Revenue</v>
          </cell>
          <cell r="D674">
            <v>220325.02562078269</v>
          </cell>
          <cell r="E674">
            <v>226923.62013940621</v>
          </cell>
          <cell r="F674">
            <v>226923.62013940621</v>
          </cell>
          <cell r="G674">
            <v>226923.62013940621</v>
          </cell>
          <cell r="H674">
            <v>226923.62013940621</v>
          </cell>
          <cell r="I674">
            <v>226923.62013940621</v>
          </cell>
          <cell r="J674">
            <v>226923.62013940621</v>
          </cell>
          <cell r="K674">
            <v>226923.62013940621</v>
          </cell>
          <cell r="L674">
            <v>226923.62013940621</v>
          </cell>
          <cell r="M674">
            <v>226923.62013940621</v>
          </cell>
          <cell r="N674">
            <v>226923.62013940621</v>
          </cell>
          <cell r="O674">
            <v>226923.62013940621</v>
          </cell>
          <cell r="P674">
            <v>226923.62013940621</v>
          </cell>
        </row>
        <row r="675">
          <cell r="C675" t="str">
            <v>Asking Rate/NRSM (Annual)</v>
          </cell>
          <cell r="D675">
            <v>412.86464565538159</v>
          </cell>
          <cell r="E675">
            <v>425.25058502504311</v>
          </cell>
          <cell r="F675">
            <v>425.25058502504311</v>
          </cell>
          <cell r="G675">
            <v>425.25058502504311</v>
          </cell>
          <cell r="H675">
            <v>425.25058502504311</v>
          </cell>
          <cell r="I675">
            <v>425.25058502504311</v>
          </cell>
          <cell r="J675">
            <v>425.25058502504311</v>
          </cell>
          <cell r="K675">
            <v>425.25058502504311</v>
          </cell>
          <cell r="L675">
            <v>425.25058502504311</v>
          </cell>
          <cell r="M675">
            <v>425.25058502504311</v>
          </cell>
          <cell r="N675">
            <v>425.25058502504311</v>
          </cell>
          <cell r="O675">
            <v>425.25058502504311</v>
          </cell>
          <cell r="P675">
            <v>425.25058502504311</v>
          </cell>
        </row>
        <row r="676">
          <cell r="C676" t="str">
            <v>Actual Rate / Occ. SM (Annual)</v>
          </cell>
          <cell r="D676">
            <v>392.22141337261257</v>
          </cell>
          <cell r="E676">
            <v>403.98805577379096</v>
          </cell>
          <cell r="F676">
            <v>403.98805577379096</v>
          </cell>
          <cell r="G676">
            <v>403.98805577379096</v>
          </cell>
          <cell r="H676">
            <v>403.98805577379096</v>
          </cell>
          <cell r="I676">
            <v>403.98805577379096</v>
          </cell>
          <cell r="J676">
            <v>403.98805577379096</v>
          </cell>
          <cell r="K676">
            <v>403.98805577379096</v>
          </cell>
          <cell r="L676">
            <v>403.98805577379096</v>
          </cell>
          <cell r="M676">
            <v>403.98805577379096</v>
          </cell>
          <cell r="N676">
            <v>403.98805577379096</v>
          </cell>
          <cell r="O676">
            <v>403.98805577379096</v>
          </cell>
          <cell r="P676">
            <v>403.98805577379096</v>
          </cell>
        </row>
        <row r="677">
          <cell r="C677" t="str">
            <v>Net Yield</v>
          </cell>
          <cell r="D677">
            <v>392.22141337261257</v>
          </cell>
          <cell r="E677">
            <v>403.98805577379096</v>
          </cell>
          <cell r="F677">
            <v>403.98805577379096</v>
          </cell>
          <cell r="G677">
            <v>403.98805577379096</v>
          </cell>
          <cell r="H677">
            <v>403.98805577379096</v>
          </cell>
          <cell r="I677">
            <v>403.98805577379096</v>
          </cell>
          <cell r="J677">
            <v>403.98805577379096</v>
          </cell>
          <cell r="K677">
            <v>403.98805577379096</v>
          </cell>
          <cell r="L677">
            <v>403.98805577379096</v>
          </cell>
          <cell r="M677">
            <v>403.98805577379096</v>
          </cell>
          <cell r="N677">
            <v>403.98805577379096</v>
          </cell>
          <cell r="O677">
            <v>403.98805577379096</v>
          </cell>
          <cell r="P677">
            <v>403.98805577379096</v>
          </cell>
        </row>
        <row r="680">
          <cell r="C680" t="str">
            <v>Expenses</v>
          </cell>
          <cell r="D680" t="str">
            <v>Baseline</v>
          </cell>
          <cell r="E680">
            <v>109</v>
          </cell>
          <cell r="F680">
            <v>110</v>
          </cell>
          <cell r="G680">
            <v>111</v>
          </cell>
          <cell r="H680">
            <v>112</v>
          </cell>
          <cell r="I680">
            <v>113</v>
          </cell>
          <cell r="J680">
            <v>114</v>
          </cell>
          <cell r="K680">
            <v>115</v>
          </cell>
          <cell r="L680">
            <v>116</v>
          </cell>
          <cell r="M680">
            <v>117</v>
          </cell>
          <cell r="N680">
            <v>118</v>
          </cell>
          <cell r="O680">
            <v>119</v>
          </cell>
          <cell r="P680">
            <v>120</v>
          </cell>
        </row>
        <row r="681">
          <cell r="C681" t="str">
            <v>Advertising</v>
          </cell>
          <cell r="D681">
            <v>3609.5223520936011</v>
          </cell>
          <cell r="E681">
            <v>3645.6175756145367</v>
          </cell>
          <cell r="F681">
            <v>3645.6175756145367</v>
          </cell>
          <cell r="G681">
            <v>3645.6175756145367</v>
          </cell>
          <cell r="H681">
            <v>3645.6175756145367</v>
          </cell>
          <cell r="I681">
            <v>3645.6175756145367</v>
          </cell>
          <cell r="J681">
            <v>3645.6175756145367</v>
          </cell>
          <cell r="K681">
            <v>3645.6175756145367</v>
          </cell>
          <cell r="L681">
            <v>3645.6175756145367</v>
          </cell>
          <cell r="M681">
            <v>3645.6175756145367</v>
          </cell>
          <cell r="N681">
            <v>3645.6175756145367</v>
          </cell>
          <cell r="O681">
            <v>3645.6175756145367</v>
          </cell>
          <cell r="P681">
            <v>3645.6175756145367</v>
          </cell>
        </row>
        <row r="682">
          <cell r="C682" t="str">
            <v>Bad Debt</v>
          </cell>
          <cell r="D682">
            <v>108.19141693102937</v>
          </cell>
          <cell r="E682">
            <v>111.43715943896025</v>
          </cell>
          <cell r="F682">
            <v>111.43715943896025</v>
          </cell>
          <cell r="G682">
            <v>111.43715943896025</v>
          </cell>
          <cell r="H682">
            <v>111.43715943896025</v>
          </cell>
          <cell r="I682">
            <v>111.43715943896025</v>
          </cell>
          <cell r="J682">
            <v>111.43715943896025</v>
          </cell>
          <cell r="K682">
            <v>111.43715943896025</v>
          </cell>
          <cell r="L682">
            <v>111.43715943896025</v>
          </cell>
          <cell r="M682">
            <v>111.43715943896025</v>
          </cell>
          <cell r="N682">
            <v>111.43715943896025</v>
          </cell>
          <cell r="O682">
            <v>111.43715943896025</v>
          </cell>
          <cell r="P682">
            <v>111.43715943896025</v>
          </cell>
        </row>
        <row r="683">
          <cell r="C683" t="str">
            <v>Banking Fees</v>
          </cell>
          <cell r="D683">
            <v>2847.7955707399651</v>
          </cell>
          <cell r="E683">
            <v>2932.1526572323628</v>
          </cell>
          <cell r="F683">
            <v>2932.1526572323628</v>
          </cell>
          <cell r="G683">
            <v>2932.1526572323628</v>
          </cell>
          <cell r="H683">
            <v>2932.1526572323628</v>
          </cell>
          <cell r="I683">
            <v>2932.1526572323628</v>
          </cell>
          <cell r="J683">
            <v>2932.1526572323628</v>
          </cell>
          <cell r="K683">
            <v>2932.1526572323628</v>
          </cell>
          <cell r="L683">
            <v>2932.1526572323628</v>
          </cell>
          <cell r="M683">
            <v>2932.1526572323628</v>
          </cell>
          <cell r="N683">
            <v>2932.1526572323628</v>
          </cell>
          <cell r="O683">
            <v>2932.1526572323628</v>
          </cell>
          <cell r="P683">
            <v>2932.1526572323628</v>
          </cell>
        </row>
        <row r="684">
          <cell r="C684" t="str">
            <v>Electricity</v>
          </cell>
          <cell r="D684">
            <v>1464.5742262528322</v>
          </cell>
          <cell r="E684">
            <v>1493.865710777889</v>
          </cell>
          <cell r="F684">
            <v>1493.865710777889</v>
          </cell>
          <cell r="G684">
            <v>1493.865710777889</v>
          </cell>
          <cell r="H684">
            <v>1493.865710777889</v>
          </cell>
          <cell r="I684">
            <v>1493.865710777889</v>
          </cell>
          <cell r="J684">
            <v>1493.865710777889</v>
          </cell>
          <cell r="K684">
            <v>1493.865710777889</v>
          </cell>
          <cell r="L684">
            <v>1493.865710777889</v>
          </cell>
          <cell r="M684">
            <v>1493.865710777889</v>
          </cell>
          <cell r="N684">
            <v>1493.865710777889</v>
          </cell>
          <cell r="O684">
            <v>1493.865710777889</v>
          </cell>
          <cell r="P684">
            <v>1493.865710777889</v>
          </cell>
        </row>
        <row r="685">
          <cell r="C685" t="str">
            <v xml:space="preserve">Employee Wages </v>
          </cell>
          <cell r="D685">
            <v>10526.755665060389</v>
          </cell>
          <cell r="E685">
            <v>10737.290778361597</v>
          </cell>
          <cell r="F685">
            <v>10737.290778361597</v>
          </cell>
          <cell r="G685">
            <v>10737.290778361597</v>
          </cell>
          <cell r="H685">
            <v>10737.290778361597</v>
          </cell>
          <cell r="I685">
            <v>10737.290778361597</v>
          </cell>
          <cell r="J685">
            <v>10737.290778361597</v>
          </cell>
          <cell r="K685">
            <v>10737.290778361597</v>
          </cell>
          <cell r="L685">
            <v>10737.290778361597</v>
          </cell>
          <cell r="M685">
            <v>10737.290778361597</v>
          </cell>
          <cell r="N685">
            <v>10737.290778361597</v>
          </cell>
          <cell r="O685">
            <v>10737.290778361597</v>
          </cell>
          <cell r="P685">
            <v>10737.290778361597</v>
          </cell>
        </row>
        <row r="686">
          <cell r="C686" t="str">
            <v>Information Techhnology</v>
          </cell>
          <cell r="D686">
            <v>585.82969050113286</v>
          </cell>
          <cell r="E686">
            <v>597.54628431115555</v>
          </cell>
          <cell r="F686">
            <v>597.54628431115555</v>
          </cell>
          <cell r="G686">
            <v>597.54628431115555</v>
          </cell>
          <cell r="H686">
            <v>597.54628431115555</v>
          </cell>
          <cell r="I686">
            <v>597.54628431115555</v>
          </cell>
          <cell r="J686">
            <v>597.54628431115555</v>
          </cell>
          <cell r="K686">
            <v>597.54628431115555</v>
          </cell>
          <cell r="L686">
            <v>597.54628431115555</v>
          </cell>
          <cell r="M686">
            <v>597.54628431115555</v>
          </cell>
          <cell r="N686">
            <v>597.54628431115555</v>
          </cell>
          <cell r="O686">
            <v>597.54628431115555</v>
          </cell>
          <cell r="P686">
            <v>597.54628431115555</v>
          </cell>
        </row>
        <row r="687">
          <cell r="C687" t="str">
            <v>Insurance</v>
          </cell>
          <cell r="D687">
            <v>3143.4127444352021</v>
          </cell>
          <cell r="E687">
            <v>3237.6950455182582</v>
          </cell>
          <cell r="F687">
            <v>3237.6950455182582</v>
          </cell>
          <cell r="G687">
            <v>3237.6950455182582</v>
          </cell>
          <cell r="H687">
            <v>3237.6950455182582</v>
          </cell>
          <cell r="I687">
            <v>3237.6950455182582</v>
          </cell>
          <cell r="J687">
            <v>3237.6950455182582</v>
          </cell>
          <cell r="K687">
            <v>3237.6950455182582</v>
          </cell>
          <cell r="L687">
            <v>3237.6950455182582</v>
          </cell>
          <cell r="M687">
            <v>3237.6950455182582</v>
          </cell>
          <cell r="N687">
            <v>3237.6950455182582</v>
          </cell>
          <cell r="O687">
            <v>3237.6950455182582</v>
          </cell>
          <cell r="P687">
            <v>3237.6950455182582</v>
          </cell>
        </row>
        <row r="688">
          <cell r="C688" t="str">
            <v>Management Fee</v>
          </cell>
          <cell r="D688">
            <v>15422.75179345479</v>
          </cell>
          <cell r="E688">
            <v>15884.653409758435</v>
          </cell>
          <cell r="F688">
            <v>15884.653409758435</v>
          </cell>
          <cell r="G688">
            <v>15884.653409758435</v>
          </cell>
          <cell r="H688">
            <v>15884.653409758435</v>
          </cell>
          <cell r="I688">
            <v>15884.653409758435</v>
          </cell>
          <cell r="J688">
            <v>15884.653409758435</v>
          </cell>
          <cell r="K688">
            <v>15884.653409758435</v>
          </cell>
          <cell r="L688">
            <v>15884.653409758435</v>
          </cell>
          <cell r="M688">
            <v>15884.653409758435</v>
          </cell>
          <cell r="N688">
            <v>15884.653409758435</v>
          </cell>
          <cell r="O688">
            <v>15884.653409758435</v>
          </cell>
          <cell r="P688">
            <v>15884.653409758435</v>
          </cell>
        </row>
        <row r="689">
          <cell r="C689" t="str">
            <v>Merchandise (COGS)</v>
          </cell>
          <cell r="D689">
            <v>1606.6425414257862</v>
          </cell>
          <cell r="E689">
            <v>1654.84181766856</v>
          </cell>
          <cell r="F689">
            <v>1654.84181766856</v>
          </cell>
          <cell r="G689">
            <v>1654.84181766856</v>
          </cell>
          <cell r="H689">
            <v>1654.84181766856</v>
          </cell>
          <cell r="I689">
            <v>1654.84181766856</v>
          </cell>
          <cell r="J689">
            <v>1654.84181766856</v>
          </cell>
          <cell r="K689">
            <v>1654.84181766856</v>
          </cell>
          <cell r="L689">
            <v>1654.84181766856</v>
          </cell>
          <cell r="M689">
            <v>1654.84181766856</v>
          </cell>
          <cell r="N689">
            <v>1654.84181766856</v>
          </cell>
          <cell r="O689">
            <v>1654.84181766856</v>
          </cell>
          <cell r="P689">
            <v>1654.84181766856</v>
          </cell>
        </row>
        <row r="690">
          <cell r="C690" t="str">
            <v>Motor Vehicle Expense</v>
          </cell>
          <cell r="D690">
            <v>486.23864311594031</v>
          </cell>
          <cell r="E690">
            <v>495.96341597825909</v>
          </cell>
          <cell r="F690">
            <v>495.96341597825909</v>
          </cell>
          <cell r="G690">
            <v>495.96341597825909</v>
          </cell>
          <cell r="H690">
            <v>495.96341597825909</v>
          </cell>
          <cell r="I690">
            <v>495.96341597825909</v>
          </cell>
          <cell r="J690">
            <v>495.96341597825909</v>
          </cell>
          <cell r="K690">
            <v>495.96341597825909</v>
          </cell>
          <cell r="L690">
            <v>495.96341597825909</v>
          </cell>
          <cell r="M690">
            <v>495.96341597825909</v>
          </cell>
          <cell r="N690">
            <v>495.96341597825909</v>
          </cell>
          <cell r="O690">
            <v>495.96341597825909</v>
          </cell>
          <cell r="P690">
            <v>495.96341597825909</v>
          </cell>
        </row>
        <row r="691">
          <cell r="C691" t="str">
            <v>Postage</v>
          </cell>
          <cell r="D691">
            <v>9.5659380000000009</v>
          </cell>
          <cell r="E691">
            <v>8.6093442000000007</v>
          </cell>
          <cell r="F691">
            <v>8.6093442000000007</v>
          </cell>
          <cell r="G691">
            <v>8.6093442000000007</v>
          </cell>
          <cell r="H691">
            <v>8.6093442000000007</v>
          </cell>
          <cell r="I691">
            <v>8.6093442000000007</v>
          </cell>
          <cell r="J691">
            <v>8.6093442000000007</v>
          </cell>
          <cell r="K691">
            <v>8.6093442000000007</v>
          </cell>
          <cell r="L691">
            <v>8.6093442000000007</v>
          </cell>
          <cell r="M691">
            <v>8.6093442000000007</v>
          </cell>
          <cell r="N691">
            <v>8.6093442000000007</v>
          </cell>
          <cell r="O691">
            <v>8.6093442000000007</v>
          </cell>
          <cell r="P691">
            <v>8.6093442000000007</v>
          </cell>
        </row>
        <row r="692">
          <cell r="C692" t="str">
            <v>Printing and Stationary</v>
          </cell>
          <cell r="D692">
            <v>156.0753</v>
          </cell>
          <cell r="E692">
            <v>156.0753</v>
          </cell>
          <cell r="F692">
            <v>156.0753</v>
          </cell>
          <cell r="G692">
            <v>156.0753</v>
          </cell>
          <cell r="H692">
            <v>156.0753</v>
          </cell>
          <cell r="I692">
            <v>156.0753</v>
          </cell>
          <cell r="J692">
            <v>156.0753</v>
          </cell>
          <cell r="K692">
            <v>156.0753</v>
          </cell>
          <cell r="L692">
            <v>156.0753</v>
          </cell>
          <cell r="M692">
            <v>156.0753</v>
          </cell>
          <cell r="N692">
            <v>156.0753</v>
          </cell>
          <cell r="O692">
            <v>156.0753</v>
          </cell>
          <cell r="P692">
            <v>156.0753</v>
          </cell>
        </row>
        <row r="693">
          <cell r="C693" t="str">
            <v>Professional Membership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</row>
        <row r="694">
          <cell r="C694" t="str">
            <v>Rates - Council &amp; Water</v>
          </cell>
          <cell r="D694">
            <v>5771.7775926540635</v>
          </cell>
          <cell r="E694">
            <v>5916.0720324704153</v>
          </cell>
          <cell r="F694">
            <v>5916.0720324704153</v>
          </cell>
          <cell r="G694">
            <v>5916.0720324704153</v>
          </cell>
          <cell r="H694">
            <v>5916.0720324704153</v>
          </cell>
          <cell r="I694">
            <v>5916.0720324704153</v>
          </cell>
          <cell r="J694">
            <v>5916.0720324704153</v>
          </cell>
          <cell r="K694">
            <v>5916.0720324704153</v>
          </cell>
          <cell r="L694">
            <v>5916.0720324704153</v>
          </cell>
          <cell r="M694">
            <v>5916.0720324704153</v>
          </cell>
          <cell r="N694">
            <v>5916.0720324704153</v>
          </cell>
          <cell r="O694">
            <v>5916.0720324704153</v>
          </cell>
          <cell r="P694">
            <v>5916.0720324704153</v>
          </cell>
        </row>
        <row r="695">
          <cell r="C695" t="str">
            <v>Repairs and Maintenance</v>
          </cell>
          <cell r="D695">
            <v>1171.6593810022657</v>
          </cell>
          <cell r="E695">
            <v>1195.0925686223111</v>
          </cell>
          <cell r="F695">
            <v>1195.0925686223111</v>
          </cell>
          <cell r="G695">
            <v>1195.0925686223111</v>
          </cell>
          <cell r="H695">
            <v>1195.0925686223111</v>
          </cell>
          <cell r="I695">
            <v>1195.0925686223111</v>
          </cell>
          <cell r="J695">
            <v>1195.0925686223111</v>
          </cell>
          <cell r="K695">
            <v>1195.0925686223111</v>
          </cell>
          <cell r="L695">
            <v>1195.0925686223111</v>
          </cell>
          <cell r="M695">
            <v>1195.0925686223111</v>
          </cell>
          <cell r="N695">
            <v>1195.0925686223111</v>
          </cell>
          <cell r="O695">
            <v>1195.0925686223111</v>
          </cell>
          <cell r="P695">
            <v>1195.0925686223111</v>
          </cell>
        </row>
        <row r="696">
          <cell r="C696" t="str">
            <v>Security, Health &amp; Safety</v>
          </cell>
          <cell r="D696">
            <v>351.49781430067975</v>
          </cell>
          <cell r="E696">
            <v>358.52777058669335</v>
          </cell>
          <cell r="F696">
            <v>358.52777058669335</v>
          </cell>
          <cell r="G696">
            <v>358.52777058669335</v>
          </cell>
          <cell r="H696">
            <v>358.52777058669335</v>
          </cell>
          <cell r="I696">
            <v>358.52777058669335</v>
          </cell>
          <cell r="J696">
            <v>358.52777058669335</v>
          </cell>
          <cell r="K696">
            <v>358.52777058669335</v>
          </cell>
          <cell r="L696">
            <v>358.52777058669335</v>
          </cell>
          <cell r="M696">
            <v>358.52777058669335</v>
          </cell>
          <cell r="N696">
            <v>358.52777058669335</v>
          </cell>
          <cell r="O696">
            <v>358.52777058669335</v>
          </cell>
          <cell r="P696">
            <v>358.52777058669335</v>
          </cell>
        </row>
        <row r="697">
          <cell r="C697" t="str">
            <v>Telephone</v>
          </cell>
          <cell r="D697">
            <v>281.19825144054374</v>
          </cell>
          <cell r="E697">
            <v>286.82221646935466</v>
          </cell>
          <cell r="F697">
            <v>286.82221646935466</v>
          </cell>
          <cell r="G697">
            <v>286.82221646935466</v>
          </cell>
          <cell r="H697">
            <v>286.82221646935466</v>
          </cell>
          <cell r="I697">
            <v>286.82221646935466</v>
          </cell>
          <cell r="J697">
            <v>286.82221646935466</v>
          </cell>
          <cell r="K697">
            <v>286.82221646935466</v>
          </cell>
          <cell r="L697">
            <v>286.82221646935466</v>
          </cell>
          <cell r="M697">
            <v>286.82221646935466</v>
          </cell>
          <cell r="N697">
            <v>286.82221646935466</v>
          </cell>
          <cell r="O697">
            <v>286.82221646935466</v>
          </cell>
          <cell r="P697">
            <v>286.82221646935466</v>
          </cell>
        </row>
        <row r="698">
          <cell r="C698" t="str">
            <v>Fire Services</v>
          </cell>
          <cell r="D698">
            <v>1054.4934429020391</v>
          </cell>
          <cell r="E698">
            <v>1075.5833117600798</v>
          </cell>
          <cell r="F698">
            <v>1075.5833117600798</v>
          </cell>
          <cell r="G698">
            <v>1075.5833117600798</v>
          </cell>
          <cell r="H698">
            <v>1075.5833117600798</v>
          </cell>
          <cell r="I698">
            <v>1075.5833117600798</v>
          </cell>
          <cell r="J698">
            <v>1075.5833117600798</v>
          </cell>
          <cell r="K698">
            <v>1075.5833117600798</v>
          </cell>
          <cell r="L698">
            <v>1075.5833117600798</v>
          </cell>
          <cell r="M698">
            <v>1075.5833117600798</v>
          </cell>
          <cell r="N698">
            <v>1075.5833117600798</v>
          </cell>
          <cell r="O698">
            <v>1075.5833117600798</v>
          </cell>
          <cell r="P698">
            <v>1075.5833117600798</v>
          </cell>
        </row>
        <row r="699">
          <cell r="C699" t="str">
            <v>Land Tax</v>
          </cell>
          <cell r="D699">
            <v>9003.4290478109524</v>
          </cell>
          <cell r="E699">
            <v>9183.4976287671707</v>
          </cell>
          <cell r="F699">
            <v>9183.4976287671707</v>
          </cell>
          <cell r="G699">
            <v>9183.4976287671707</v>
          </cell>
          <cell r="H699">
            <v>9183.4976287671707</v>
          </cell>
          <cell r="I699">
            <v>9183.4976287671707</v>
          </cell>
          <cell r="J699">
            <v>9183.4976287671707</v>
          </cell>
          <cell r="K699">
            <v>9183.4976287671707</v>
          </cell>
          <cell r="L699">
            <v>9183.4976287671707</v>
          </cell>
          <cell r="M699">
            <v>9183.4976287671707</v>
          </cell>
          <cell r="N699">
            <v>9183.4976287671707</v>
          </cell>
          <cell r="O699">
            <v>9183.4976287671707</v>
          </cell>
          <cell r="P699">
            <v>9183.4976287671707</v>
          </cell>
        </row>
        <row r="700">
          <cell r="C700" t="str">
            <v>Professional Services</v>
          </cell>
          <cell r="D700">
            <v>450</v>
          </cell>
          <cell r="E700">
            <v>450</v>
          </cell>
          <cell r="F700">
            <v>450</v>
          </cell>
          <cell r="G700">
            <v>450</v>
          </cell>
          <cell r="H700">
            <v>450</v>
          </cell>
          <cell r="I700">
            <v>450</v>
          </cell>
          <cell r="J700">
            <v>450</v>
          </cell>
          <cell r="K700">
            <v>450</v>
          </cell>
          <cell r="L700">
            <v>450</v>
          </cell>
          <cell r="M700">
            <v>450</v>
          </cell>
          <cell r="N700">
            <v>450</v>
          </cell>
          <cell r="O700">
            <v>450</v>
          </cell>
          <cell r="P700">
            <v>450</v>
          </cell>
        </row>
        <row r="701">
          <cell r="C701" t="str">
            <v>Misc. Expense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</row>
        <row r="702">
          <cell r="C702" t="str">
            <v>Misc. Expense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</row>
        <row r="703">
          <cell r="C703" t="str">
            <v>Total Expenses</v>
          </cell>
          <cell r="D703">
            <v>58051.411412121211</v>
          </cell>
          <cell r="E703">
            <v>59421.344027536034</v>
          </cell>
          <cell r="F703">
            <v>59421.344027536034</v>
          </cell>
          <cell r="G703">
            <v>59421.344027536034</v>
          </cell>
          <cell r="H703">
            <v>59421.344027536034</v>
          </cell>
          <cell r="I703">
            <v>59421.344027536034</v>
          </cell>
          <cell r="J703">
            <v>59421.344027536034</v>
          </cell>
          <cell r="K703">
            <v>59421.344027536034</v>
          </cell>
          <cell r="L703">
            <v>59421.344027536034</v>
          </cell>
          <cell r="M703">
            <v>59421.344027536034</v>
          </cell>
          <cell r="N703">
            <v>59421.344027536034</v>
          </cell>
          <cell r="O703">
            <v>59421.344027536034</v>
          </cell>
          <cell r="P703">
            <v>59421.344027536034</v>
          </cell>
        </row>
        <row r="704">
          <cell r="C704" t="str">
            <v>Expense Ratio</v>
          </cell>
          <cell r="D704">
            <v>0.26348078820622806</v>
          </cell>
          <cell r="E704">
            <v>0.26185614345052166</v>
          </cell>
          <cell r="F704">
            <v>0.26185614345052166</v>
          </cell>
          <cell r="G704">
            <v>0.26185614345052166</v>
          </cell>
          <cell r="H704">
            <v>0.26185614345052166</v>
          </cell>
          <cell r="I704">
            <v>0.26185614345052166</v>
          </cell>
          <cell r="J704">
            <v>0.26185614345052166</v>
          </cell>
          <cell r="K704">
            <v>0.26185614345052166</v>
          </cell>
          <cell r="L704">
            <v>0.26185614345052166</v>
          </cell>
          <cell r="M704">
            <v>0.26185614345052166</v>
          </cell>
          <cell r="N704">
            <v>0.26185614345052166</v>
          </cell>
          <cell r="O704">
            <v>0.26185614345052166</v>
          </cell>
          <cell r="P704">
            <v>0.26185614345052166</v>
          </cell>
        </row>
        <row r="706">
          <cell r="C706" t="str">
            <v>Net Operating Income</v>
          </cell>
          <cell r="D706">
            <v>162273.61420866149</v>
          </cell>
          <cell r="E706">
            <v>167502.27611187019</v>
          </cell>
          <cell r="F706">
            <v>167502.27611187019</v>
          </cell>
          <cell r="G706">
            <v>167502.27611187019</v>
          </cell>
          <cell r="H706">
            <v>167502.27611187019</v>
          </cell>
          <cell r="I706">
            <v>167502.27611187019</v>
          </cell>
          <cell r="J706">
            <v>167502.27611187019</v>
          </cell>
          <cell r="K706">
            <v>167502.27611187019</v>
          </cell>
          <cell r="L706">
            <v>167502.27611187019</v>
          </cell>
          <cell r="M706">
            <v>167502.27611187019</v>
          </cell>
          <cell r="N706">
            <v>167502.27611187019</v>
          </cell>
          <cell r="O706">
            <v>167502.27611187019</v>
          </cell>
          <cell r="P706">
            <v>167502.27611187019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Writeback"/>
      <sheetName val="GL Writeback"/>
      <sheetName val="Distribution List"/>
      <sheetName val="Global"/>
      <sheetName val="NEW Comparative"/>
      <sheetName val="NEW Monthly"/>
      <sheetName val="Penrith FY 2022"/>
      <sheetName val="Forecast YTD 2020-2021"/>
      <sheetName val="Budgetload2022"/>
      <sheetName val="2022 Revenue"/>
      <sheetName val="2020Revenue"/>
      <sheetName val="Expense"/>
      <sheetName val="2021KPI"/>
      <sheetName val="Payroll"/>
      <sheetName val="Balance sheet"/>
      <sheetName val="P&amp;L by Month (OLD)"/>
      <sheetName val="Hidden Pivot Tables"/>
      <sheetName val="Dropdown Lists"/>
      <sheetName val="VelixoReportsSettings"/>
      <sheetName val="Penrith V1 Budget FY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Writeback"/>
      <sheetName val="GL Writeback"/>
      <sheetName val="Distribution List"/>
      <sheetName val="Global"/>
      <sheetName val="Comment"/>
      <sheetName val="Bespoke MTD"/>
      <sheetName val="Bespoke YTD 2020-2021"/>
      <sheetName val="Balance Sheet"/>
      <sheetName val="KPI"/>
      <sheetName val="P&amp;L by Month (OLD)"/>
      <sheetName val="Hidden Pivot Tables"/>
      <sheetName val="Dropdown Lists"/>
      <sheetName val="VelixoReportsSettings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StoreInvest Live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 &amp; Unit Mix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utput"/>
      <sheetName val="Expansion"/>
      <sheetName val="Store Budget"/>
      <sheetName val="UW"/>
      <sheetName val="Dev Bdgt"/>
      <sheetName val="Equity | Debt"/>
      <sheetName val="Sensitivity Analysis"/>
      <sheetName val="Comps &amp; Unit Mix"/>
      <sheetName val="Workstore Sales"/>
      <sheetName val="Sale Comps"/>
      <sheetName val="LT&amp;Rates"/>
      <sheetName val="Annual Bdgt"/>
      <sheetName val="Mini Warehouse Lease-up"/>
      <sheetName val="BBSW Curve"/>
      <sheetName val="Lease Up Timeline"/>
      <sheetName val="Pac Pines DCF"/>
      <sheetName val="Mthly Bdgt"/>
      <sheetName val="Val"/>
      <sheetName val="Return Distr."/>
      <sheetName val="Model Inputs &amp; Calcs"/>
      <sheetName val="Unit Mix Generator"/>
      <sheetName val="Years 1 to 10"/>
      <sheetName val="Year 1"/>
      <sheetName val="Year 2"/>
      <sheetName val="Year 3"/>
      <sheetName val="Year 4"/>
      <sheetName val="Year 5"/>
      <sheetName val="Year 6"/>
      <sheetName val="Year 7"/>
      <sheetName val="Year 8"/>
      <sheetName val="Year 9"/>
      <sheetName val="Year 10"/>
    </sheetNames>
    <sheetDataSet>
      <sheetData sheetId="0"/>
      <sheetData sheetId="1"/>
      <sheetData sheetId="2"/>
      <sheetData sheetId="3"/>
      <sheetData sheetId="4">
        <row r="13">
          <cell r="M13">
            <v>22752730.236976918</v>
          </cell>
        </row>
        <row r="45">
          <cell r="E45">
            <v>2897468.7505061165</v>
          </cell>
        </row>
        <row r="61">
          <cell r="J61">
            <v>1</v>
          </cell>
        </row>
        <row r="62">
          <cell r="J62">
            <v>15</v>
          </cell>
        </row>
        <row r="63">
          <cell r="J63">
            <v>36</v>
          </cell>
        </row>
        <row r="95">
          <cell r="D95">
            <v>16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2.9939220865006184E-2</v>
          </cell>
        </row>
        <row r="4">
          <cell r="G4">
            <v>-3.3598747833132263E-2</v>
          </cell>
        </row>
        <row r="5">
          <cell r="G5">
            <v>-1.052044527660918E-2</v>
          </cell>
        </row>
        <row r="6">
          <cell r="G6">
            <v>-7.8224738919567584E-3</v>
          </cell>
        </row>
        <row r="7">
          <cell r="G7">
            <v>0.3797713941148228</v>
          </cell>
        </row>
        <row r="8">
          <cell r="G8">
            <v>3.5427109531526453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232D81-C452-4895-AEC3-5EB75430D58C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35"/>
  <sheetViews>
    <sheetView workbookViewId="0"/>
  </sheetViews>
  <sheetFormatPr defaultColWidth="8.7265625" defaultRowHeight="14.5"/>
  <sheetData>
    <row r="2" spans="1:5">
      <c r="A2" s="26" t="s">
        <v>0</v>
      </c>
    </row>
    <row r="3" spans="1:5">
      <c r="A3" s="44" t="s">
        <v>1</v>
      </c>
    </row>
    <row r="4" spans="1:5">
      <c r="A4" s="44" t="s">
        <v>2</v>
      </c>
    </row>
    <row r="5" spans="1:5">
      <c r="A5" s="44" t="s">
        <v>3</v>
      </c>
      <c r="B5" s="45"/>
      <c r="C5" s="45"/>
      <c r="D5" s="45"/>
      <c r="E5" s="45"/>
    </row>
    <row r="6" spans="1:5">
      <c r="A6" s="26" t="s">
        <v>4</v>
      </c>
    </row>
    <row r="7" spans="1:5">
      <c r="A7" s="26" t="s">
        <v>5</v>
      </c>
    </row>
    <row r="8" spans="1:5">
      <c r="A8" s="26" t="s">
        <v>6</v>
      </c>
    </row>
    <row r="9" spans="1:5">
      <c r="A9" s="26" t="s">
        <v>7</v>
      </c>
    </row>
    <row r="10" spans="1:5">
      <c r="A10" s="26" t="s">
        <v>8</v>
      </c>
    </row>
    <row r="11" spans="1:5">
      <c r="A11" s="26" t="s">
        <v>9</v>
      </c>
    </row>
    <row r="12" spans="1:5">
      <c r="A12" s="44" t="s">
        <v>10</v>
      </c>
    </row>
    <row r="13" spans="1:5">
      <c r="A13" s="26" t="s">
        <v>11</v>
      </c>
    </row>
    <row r="14" spans="1:5">
      <c r="A14" s="26" t="s">
        <v>12</v>
      </c>
    </row>
    <row r="15" spans="1:5">
      <c r="A15" s="26" t="s">
        <v>13</v>
      </c>
    </row>
    <row r="16" spans="1:5">
      <c r="A16" s="26" t="s">
        <v>14</v>
      </c>
    </row>
    <row r="17" spans="1:1">
      <c r="A17" s="44" t="s">
        <v>15</v>
      </c>
    </row>
    <row r="18" spans="1:1">
      <c r="A18" s="26" t="s">
        <v>16</v>
      </c>
    </row>
    <row r="19" spans="1:1">
      <c r="A19" s="26" t="s">
        <v>17</v>
      </c>
    </row>
    <row r="20" spans="1:1">
      <c r="A20" s="26" t="s">
        <v>18</v>
      </c>
    </row>
    <row r="21" spans="1:1">
      <c r="A21" s="26" t="s">
        <v>19</v>
      </c>
    </row>
    <row r="22" spans="1:1">
      <c r="A22" s="26"/>
    </row>
    <row r="23" spans="1:1">
      <c r="A23" s="78" t="s">
        <v>20</v>
      </c>
    </row>
    <row r="24" spans="1:1">
      <c r="A24" s="26" t="s">
        <v>21</v>
      </c>
    </row>
    <row r="25" spans="1:1">
      <c r="A25" s="26" t="s">
        <v>22</v>
      </c>
    </row>
    <row r="26" spans="1:1">
      <c r="A26" s="26" t="s">
        <v>23</v>
      </c>
    </row>
    <row r="27" spans="1:1">
      <c r="A27" s="26" t="s">
        <v>24</v>
      </c>
    </row>
    <row r="28" spans="1:1">
      <c r="A28" s="26" t="s">
        <v>25</v>
      </c>
    </row>
    <row r="29" spans="1:1">
      <c r="A29" s="26" t="s">
        <v>26</v>
      </c>
    </row>
    <row r="30" spans="1:1">
      <c r="A30" s="26" t="s">
        <v>27</v>
      </c>
    </row>
    <row r="31" spans="1:1">
      <c r="A31" s="26" t="s">
        <v>28</v>
      </c>
    </row>
    <row r="32" spans="1:1">
      <c r="A32" s="26"/>
    </row>
    <row r="33" spans="1:1">
      <c r="A33" s="26"/>
    </row>
    <row r="34" spans="1:1">
      <c r="A34" s="38" t="s">
        <v>29</v>
      </c>
    </row>
    <row r="35" spans="1:1">
      <c r="A35" s="26" t="s">
        <v>30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/>
  <dimension ref="C1:AH84"/>
  <sheetViews>
    <sheetView workbookViewId="0"/>
  </sheetViews>
  <sheetFormatPr defaultColWidth="9.26953125" defaultRowHeight="14"/>
  <cols>
    <col min="1" max="2" width="2.54296875" style="173" customWidth="1"/>
    <col min="3" max="3" width="16.453125" style="173" customWidth="1"/>
    <col min="4" max="4" width="14.453125" style="173" customWidth="1"/>
    <col min="5" max="5" width="14" style="173" customWidth="1"/>
    <col min="6" max="8" width="13.54296875" style="173" customWidth="1"/>
    <col min="9" max="10" width="9.26953125" style="173" customWidth="1"/>
    <col min="11" max="11" width="36.7265625" style="173" customWidth="1"/>
    <col min="12" max="12" width="20.453125" style="173" customWidth="1"/>
    <col min="13" max="13" width="28.453125" style="173" customWidth="1"/>
    <col min="14" max="14" width="2.453125" style="173" customWidth="1"/>
    <col min="15" max="15" width="21.7265625" style="173" customWidth="1"/>
    <col min="16" max="16" width="14.453125" style="173" customWidth="1"/>
    <col min="17" max="17" width="15.7265625" style="173" customWidth="1"/>
    <col min="18" max="18" width="14.453125" style="173" customWidth="1"/>
    <col min="19" max="20" width="9.26953125" style="173" customWidth="1"/>
    <col min="21" max="21" width="45.453125" style="173" customWidth="1"/>
    <col min="22" max="22" width="14" style="173" bestFit="1" customWidth="1"/>
    <col min="23" max="23" width="13.54296875" style="173" customWidth="1"/>
    <col min="24" max="24" width="16.453125" style="173" customWidth="1"/>
    <col min="25" max="25" width="15.453125" style="173" customWidth="1"/>
    <col min="26" max="33" width="13.7265625" style="173" customWidth="1"/>
    <col min="34" max="34" width="12.453125" style="173" bestFit="1" customWidth="1"/>
    <col min="35" max="35" width="9.26953125" style="173" customWidth="1"/>
    <col min="36" max="16384" width="9.26953125" style="173"/>
  </cols>
  <sheetData>
    <row r="1" spans="3:33" ht="14.5" customHeight="1" thickBot="1"/>
    <row r="2" spans="3:33" ht="14.5" customHeight="1" thickBot="1">
      <c r="F2" s="228" t="s">
        <v>31</v>
      </c>
      <c r="G2" s="228" t="s">
        <v>32</v>
      </c>
      <c r="H2" s="228" t="s">
        <v>33</v>
      </c>
      <c r="K2" s="2035" t="str">
        <f>UW!C6</f>
        <v>Property Description</v>
      </c>
      <c r="L2" s="2031"/>
      <c r="M2" s="2032"/>
      <c r="O2" s="2035" t="s">
        <v>34</v>
      </c>
      <c r="P2" s="2031"/>
      <c r="Q2" s="2032"/>
      <c r="U2" s="219" t="str">
        <f>'Return Distr.'!B127</f>
        <v>Unitholder Position</v>
      </c>
      <c r="V2" s="209"/>
      <c r="W2" s="209"/>
      <c r="X2" s="1122">
        <f>'Return Distr.'!H127</f>
        <v>1</v>
      </c>
      <c r="Y2" s="1122">
        <f>'Return Distr.'!I127</f>
        <v>2</v>
      </c>
      <c r="Z2" s="1122">
        <f>'Return Distr.'!J127</f>
        <v>3</v>
      </c>
      <c r="AA2" s="1122">
        <f>'Return Distr.'!K127</f>
        <v>4</v>
      </c>
      <c r="AB2" s="1122">
        <f>'Return Distr.'!L127</f>
        <v>5</v>
      </c>
      <c r="AC2" s="1122">
        <f>'Return Distr.'!M127</f>
        <v>6</v>
      </c>
      <c r="AD2" s="1122">
        <f>'Return Distr.'!N127</f>
        <v>7</v>
      </c>
      <c r="AE2" s="1122">
        <f>'Return Distr.'!O127</f>
        <v>8</v>
      </c>
      <c r="AF2" s="1122">
        <f>'Return Distr.'!P127</f>
        <v>9</v>
      </c>
      <c r="AG2" s="1123">
        <f>'Return Distr.'!Q127</f>
        <v>10</v>
      </c>
    </row>
    <row r="3" spans="3:33">
      <c r="C3" s="197" t="s">
        <v>35</v>
      </c>
      <c r="F3" s="226">
        <f>UW!N59</f>
        <v>0</v>
      </c>
      <c r="G3" s="226">
        <f>UW!N60</f>
        <v>0</v>
      </c>
      <c r="H3" s="226">
        <f>UW!N61</f>
        <v>0</v>
      </c>
      <c r="K3" s="178" t="str">
        <f>UW!C7</f>
        <v>Property Name</v>
      </c>
      <c r="M3" s="193">
        <f>UW!D7</f>
        <v>0</v>
      </c>
      <c r="O3" s="178" t="e">
        <f>UW!#REF!</f>
        <v>#REF!</v>
      </c>
      <c r="Q3" s="229" t="e">
        <f>UW!#REF!</f>
        <v>#REF!</v>
      </c>
      <c r="U3" s="198"/>
      <c r="AG3" s="177"/>
    </row>
    <row r="4" spans="3:33">
      <c r="C4" s="197" t="s">
        <v>36</v>
      </c>
      <c r="F4" s="226">
        <v>3311</v>
      </c>
      <c r="G4" s="226">
        <v>34218</v>
      </c>
      <c r="H4" s="226">
        <v>94547</v>
      </c>
      <c r="K4" s="178" t="s">
        <v>37</v>
      </c>
      <c r="M4" s="193" t="str">
        <f>CONCATENATE(UW!D8,", ", UW!D9," ",UW!D10)</f>
        <v xml:space="preserve">,  </v>
      </c>
      <c r="O4" s="178" t="e">
        <f>UW!#REF!</f>
        <v>#REF!</v>
      </c>
      <c r="Q4" s="191" t="e">
        <f>UW!#REF!</f>
        <v>#REF!</v>
      </c>
      <c r="U4" s="198" t="str">
        <f>'Return Distr.'!B129</f>
        <v>Net Property Income</v>
      </c>
      <c r="X4" s="1124">
        <f ca="1">'Return Distr.'!H129</f>
        <v>0</v>
      </c>
      <c r="Y4" s="1124">
        <f ca="1">'Return Distr.'!I129</f>
        <v>0</v>
      </c>
      <c r="Z4" s="1124">
        <f ca="1">'Return Distr.'!J129</f>
        <v>0</v>
      </c>
      <c r="AA4" s="1124">
        <f ca="1">'Return Distr.'!K129</f>
        <v>0</v>
      </c>
      <c r="AB4" s="1124">
        <f ca="1">'Return Distr.'!L129</f>
        <v>0</v>
      </c>
      <c r="AC4" s="1124">
        <f ca="1">'Return Distr.'!M129</f>
        <v>0</v>
      </c>
      <c r="AD4" s="1124">
        <f ca="1">'Return Distr.'!N129</f>
        <v>0</v>
      </c>
      <c r="AE4" s="1124">
        <f ca="1">'Return Distr.'!O129</f>
        <v>0</v>
      </c>
      <c r="AF4" s="1124">
        <f ca="1">'Return Distr.'!P129</f>
        <v>0</v>
      </c>
      <c r="AG4" s="1125">
        <f ca="1">'Return Distr.'!Q129</f>
        <v>0</v>
      </c>
    </row>
    <row r="5" spans="3:33">
      <c r="C5" s="197" t="s">
        <v>38</v>
      </c>
      <c r="F5" s="227">
        <f>F3/F4</f>
        <v>0</v>
      </c>
      <c r="G5" s="227">
        <v>3.01</v>
      </c>
      <c r="H5" s="227">
        <v>2.95</v>
      </c>
      <c r="K5" s="178" t="str">
        <f>UW!C12</f>
        <v>Parcel Size</v>
      </c>
      <c r="L5" s="1126" t="e">
        <f>UW!#REF!</f>
        <v>#REF!</v>
      </c>
      <c r="M5" s="1127">
        <f>UW!D12</f>
        <v>0</v>
      </c>
      <c r="O5" s="178" t="e">
        <f>UW!#REF!</f>
        <v>#REF!</v>
      </c>
      <c r="Q5" s="191" t="e">
        <f>UW!#REF!</f>
        <v>#REF!</v>
      </c>
      <c r="U5" s="198" t="str">
        <f>'Return Distr.'!B130</f>
        <v>Total Property Related Costs</v>
      </c>
      <c r="X5" s="1128">
        <f ca="1">'Return Distr.'!H130</f>
        <v>-141154.20000000001</v>
      </c>
      <c r="Y5" s="1128">
        <f ca="1">'Return Distr.'!I130</f>
        <v>-148182.53400000001</v>
      </c>
      <c r="Z5" s="1128">
        <f ca="1">'Return Distr.'!J130</f>
        <v>-155561.69717999999</v>
      </c>
      <c r="AA5" s="1128">
        <f ca="1">'Return Distr.'!K130</f>
        <v>-163309.21924859998</v>
      </c>
      <c r="AB5" s="1128">
        <f ca="1">'Return Distr.'!L130</f>
        <v>-171443.506164822</v>
      </c>
      <c r="AC5" s="1128">
        <f ca="1">'Return Distr.'!M130</f>
        <v>-179983.88394593092</v>
      </c>
      <c r="AD5" s="1128">
        <f ca="1">'Return Distr.'!N130</f>
        <v>-188950.64466555271</v>
      </c>
      <c r="AE5" s="1128">
        <f ca="1">'Return Distr.'!O130</f>
        <v>-198365.09475160207</v>
      </c>
      <c r="AF5" s="1128">
        <f ca="1">'Return Distr.'!P130</f>
        <v>-208249.60569900935</v>
      </c>
      <c r="AG5" s="1129">
        <f ca="1">'Return Distr.'!Q130</f>
        <v>-218627.6673179834</v>
      </c>
    </row>
    <row r="6" spans="3:33">
      <c r="C6" s="197" t="s">
        <v>39</v>
      </c>
      <c r="F6" s="226">
        <f>UW!N53</f>
        <v>0</v>
      </c>
      <c r="G6" s="226">
        <f>UW!N54</f>
        <v>0</v>
      </c>
      <c r="H6" s="226">
        <f>UW!N55</f>
        <v>0</v>
      </c>
      <c r="K6" s="178" t="str">
        <f>UW!C16</f>
        <v>Traffic Count</v>
      </c>
      <c r="L6" s="225">
        <f>UW!G16</f>
        <v>0</v>
      </c>
      <c r="M6" s="1130">
        <f>UW!D16</f>
        <v>0</v>
      </c>
      <c r="O6" s="178" t="str">
        <f>UW!I16</f>
        <v>Equity Multiple</v>
      </c>
      <c r="Q6" s="1131" t="e">
        <f ca="1">UW!J16</f>
        <v>#DIV/0!</v>
      </c>
      <c r="U6" s="198" t="str">
        <f>'Return Distr.'!B131</f>
        <v>Net Income</v>
      </c>
      <c r="X6" s="1132">
        <f ca="1">'Return Distr.'!H131</f>
        <v>-141154.20000000001</v>
      </c>
      <c r="Y6" s="1132">
        <f ca="1">'Return Distr.'!I131</f>
        <v>-148182.53400000001</v>
      </c>
      <c r="Z6" s="1132">
        <f ca="1">'Return Distr.'!J131</f>
        <v>-155561.69717999999</v>
      </c>
      <c r="AA6" s="1132">
        <f ca="1">'Return Distr.'!K131</f>
        <v>-163309.21924859998</v>
      </c>
      <c r="AB6" s="1132">
        <f ca="1">'Return Distr.'!L131</f>
        <v>-171443.506164822</v>
      </c>
      <c r="AC6" s="1132">
        <f ca="1">'Return Distr.'!M131</f>
        <v>-179983.88394593092</v>
      </c>
      <c r="AD6" s="1132">
        <f ca="1">'Return Distr.'!N131</f>
        <v>-188950.64466555271</v>
      </c>
      <c r="AE6" s="1132">
        <f ca="1">'Return Distr.'!O131</f>
        <v>-198365.09475160207</v>
      </c>
      <c r="AF6" s="1132">
        <f ca="1">'Return Distr.'!P131</f>
        <v>-208249.60569900935</v>
      </c>
      <c r="AG6" s="1133">
        <f ca="1">'Return Distr.'!Q131</f>
        <v>-218627.6673179834</v>
      </c>
    </row>
    <row r="7" spans="3:33">
      <c r="C7" s="197" t="s">
        <v>40</v>
      </c>
      <c r="F7" s="1134">
        <f>F6/F4</f>
        <v>0</v>
      </c>
      <c r="G7" s="1134">
        <f>G6/G4</f>
        <v>0</v>
      </c>
      <c r="H7" s="1134">
        <f>H6/H4</f>
        <v>0</v>
      </c>
      <c r="K7" s="178" t="str">
        <f>UW!C17</f>
        <v>Renovated</v>
      </c>
      <c r="M7" s="1135">
        <f>UW!D17</f>
        <v>0</v>
      </c>
      <c r="O7" s="178" t="str">
        <f>CONCATENATE("Land ",UW!I17)</f>
        <v>Land Stab. YoC - Untrended</v>
      </c>
      <c r="Q7" s="1125" t="e">
        <f ca="1">UW!J17</f>
        <v>#DIV/0!</v>
      </c>
      <c r="U7" s="198"/>
      <c r="X7" s="1124"/>
      <c r="Y7" s="1124"/>
      <c r="Z7" s="1124"/>
      <c r="AA7" s="1124"/>
      <c r="AB7" s="1124"/>
      <c r="AC7" s="1124"/>
      <c r="AD7" s="1124"/>
      <c r="AE7" s="1124"/>
      <c r="AF7" s="1124"/>
      <c r="AG7" s="1125"/>
    </row>
    <row r="8" spans="3:33">
      <c r="C8" s="197" t="s">
        <v>41</v>
      </c>
      <c r="F8" s="1136">
        <f>UW!N50</f>
        <v>1400</v>
      </c>
      <c r="G8" s="1136">
        <f>UW!N51</f>
        <v>7490</v>
      </c>
      <c r="H8" s="1136">
        <f>UW!N52</f>
        <v>7490</v>
      </c>
      <c r="K8" s="178" t="str">
        <f>UW!C18</f>
        <v>Manager Apartment?</v>
      </c>
      <c r="M8" s="1135">
        <f>UW!D18</f>
        <v>0</v>
      </c>
      <c r="O8" s="178" t="str">
        <f>UW!I18</f>
        <v>Stab. YoC - Untrended (Norm.)</v>
      </c>
      <c r="Q8" s="230" t="e">
        <f ca="1">UW!J18</f>
        <v>#DIV/0!</v>
      </c>
      <c r="U8" s="198" t="str">
        <f>'Return Distr.'!B133</f>
        <v>Indirect Costs</v>
      </c>
      <c r="X8" s="1124"/>
      <c r="Y8" s="1124"/>
      <c r="Z8" s="1124"/>
      <c r="AA8" s="1124"/>
      <c r="AB8" s="1124"/>
      <c r="AC8" s="1124"/>
      <c r="AD8" s="1124"/>
      <c r="AE8" s="1124"/>
      <c r="AF8" s="1124"/>
      <c r="AG8" s="1125"/>
    </row>
    <row r="9" spans="3:33">
      <c r="C9" s="197" t="s">
        <v>42</v>
      </c>
      <c r="F9" s="1137" t="e">
        <f>F8/F3</f>
        <v>#DIV/0!</v>
      </c>
      <c r="G9" s="1137" t="e">
        <f>G8/G3</f>
        <v>#DIV/0!</v>
      </c>
      <c r="H9" s="1137" t="e">
        <f>H8/H3</f>
        <v>#DIV/0!</v>
      </c>
      <c r="K9" s="178" t="str">
        <f>UW!C19</f>
        <v>Rental Summary</v>
      </c>
      <c r="M9" s="1135">
        <f>UW!D19</f>
        <v>0</v>
      </c>
      <c r="O9" s="178" t="str">
        <f>UW!I19</f>
        <v xml:space="preserve">Stab. YoC - Trended </v>
      </c>
      <c r="Q9" s="1138" t="e">
        <f ca="1">UW!J19</f>
        <v>#DIV/0!</v>
      </c>
      <c r="U9" s="198" t="str">
        <f>'Return Distr.'!B135</f>
        <v>Interest</v>
      </c>
      <c r="X9" s="1124" t="e">
        <f ca="1">'Return Distr.'!H135</f>
        <v>#DIV/0!</v>
      </c>
      <c r="Y9" s="1124" t="e">
        <f ca="1">'Return Distr.'!I135</f>
        <v>#DIV/0!</v>
      </c>
      <c r="Z9" s="1124" t="e">
        <f ca="1">'Return Distr.'!J135</f>
        <v>#DIV/0!</v>
      </c>
      <c r="AA9" s="1124">
        <f ca="1">'Return Distr.'!K135</f>
        <v>50.549895271744667</v>
      </c>
      <c r="AB9" s="1124">
        <f ca="1">'Return Distr.'!L135</f>
        <v>0</v>
      </c>
      <c r="AC9" s="1124">
        <f ca="1">'Return Distr.'!M135</f>
        <v>0</v>
      </c>
      <c r="AD9" s="1124">
        <f ca="1">'Return Distr.'!N135</f>
        <v>0</v>
      </c>
      <c r="AE9" s="1124">
        <f ca="1">'Return Distr.'!O135</f>
        <v>0</v>
      </c>
      <c r="AF9" s="1124">
        <f ca="1">'Return Distr.'!P135</f>
        <v>0</v>
      </c>
      <c r="AG9" s="1125">
        <f ca="1">'Return Distr.'!Q135</f>
        <v>0</v>
      </c>
    </row>
    <row r="10" spans="3:33" ht="14.5" customHeight="1" thickBot="1">
      <c r="K10" s="178" t="str">
        <f>UW!C20</f>
        <v>Gross SM (Entire Facility)</v>
      </c>
      <c r="M10" s="1135" t="e">
        <f>UW!#REF!</f>
        <v>#REF!</v>
      </c>
      <c r="O10" s="222" t="str">
        <f>UW!I20</f>
        <v>Stab. YoC - Trended (Norm.)</v>
      </c>
      <c r="P10" s="217"/>
      <c r="Q10" s="1139" t="e">
        <f ca="1">UW!J20</f>
        <v>#DIV/0!</v>
      </c>
      <c r="U10" s="198" t="str">
        <f>'Return Distr.'!B136</f>
        <v>Fund Management Fee</v>
      </c>
      <c r="X10" s="1128">
        <f ca="1">'Return Distr.'!H136</f>
        <v>0</v>
      </c>
      <c r="Y10" s="1128">
        <f ca="1">'Return Distr.'!I136</f>
        <v>0</v>
      </c>
      <c r="Z10" s="1128">
        <f ca="1">'Return Distr.'!J136</f>
        <v>0</v>
      </c>
      <c r="AA10" s="1128">
        <f ca="1">'Return Distr.'!K136</f>
        <v>0</v>
      </c>
      <c r="AB10" s="1128">
        <f ca="1">'Return Distr.'!L136</f>
        <v>0</v>
      </c>
      <c r="AC10" s="1128">
        <f ca="1">'Return Distr.'!M136</f>
        <v>0</v>
      </c>
      <c r="AD10" s="1128">
        <f ca="1">'Return Distr.'!N136</f>
        <v>0</v>
      </c>
      <c r="AE10" s="1128">
        <f ca="1">'Return Distr.'!O136</f>
        <v>0</v>
      </c>
      <c r="AF10" s="1128">
        <f ca="1">'Return Distr.'!P136</f>
        <v>0</v>
      </c>
      <c r="AG10" s="1129">
        <f ca="1">'Return Distr.'!Q136</f>
        <v>0</v>
      </c>
    </row>
    <row r="11" spans="3:33" ht="14.5" customHeight="1" thickBot="1">
      <c r="K11" s="178" t="s">
        <v>43</v>
      </c>
      <c r="M11" s="193" t="s">
        <v>44</v>
      </c>
      <c r="U11" s="198" t="str">
        <f>'Return Distr.'!B137</f>
        <v>Total Indirect Costs</v>
      </c>
      <c r="X11" s="1124" t="e">
        <f ca="1">'Return Distr.'!H137</f>
        <v>#DIV/0!</v>
      </c>
      <c r="Y11" s="1124" t="e">
        <f ca="1">'Return Distr.'!I137</f>
        <v>#DIV/0!</v>
      </c>
      <c r="Z11" s="1124" t="e">
        <f ca="1">'Return Distr.'!J137</f>
        <v>#DIV/0!</v>
      </c>
      <c r="AA11" s="1124" t="e">
        <f ca="1">'Return Distr.'!K137</f>
        <v>#DIV/0!</v>
      </c>
      <c r="AB11" s="1124" t="e">
        <f ca="1">'Return Distr.'!L137</f>
        <v>#DIV/0!</v>
      </c>
      <c r="AC11" s="1124" t="e">
        <f ca="1">'Return Distr.'!M137</f>
        <v>#DIV/0!</v>
      </c>
      <c r="AD11" s="1124" t="e">
        <f ca="1">'Return Distr.'!N137</f>
        <v>#DIV/0!</v>
      </c>
      <c r="AE11" s="1124" t="e">
        <f ca="1">'Return Distr.'!O137</f>
        <v>#DIV/0!</v>
      </c>
      <c r="AF11" s="1124" t="e">
        <f ca="1">'Return Distr.'!P137</f>
        <v>#DIV/0!</v>
      </c>
      <c r="AG11" s="1125" t="e">
        <f ca="1">'Return Distr.'!Q137</f>
        <v>#DIV/0!</v>
      </c>
    </row>
    <row r="12" spans="3:33" ht="14.5" customHeight="1" thickBot="1">
      <c r="K12" s="178" t="str">
        <f>UW!C21</f>
        <v>Net Rentable SM (Storage Only)</v>
      </c>
      <c r="M12" s="177" t="e">
        <f>UW!#REF!</f>
        <v>#REF!</v>
      </c>
      <c r="O12" s="2035" t="s">
        <v>45</v>
      </c>
      <c r="P12" s="2031"/>
      <c r="Q12" s="2032"/>
      <c r="U12" s="198"/>
      <c r="X12" s="1124"/>
      <c r="Y12" s="1124"/>
      <c r="Z12" s="1124"/>
      <c r="AA12" s="1124"/>
      <c r="AB12" s="1124"/>
      <c r="AC12" s="1124"/>
      <c r="AD12" s="1124"/>
      <c r="AE12" s="1124"/>
      <c r="AF12" s="1124"/>
      <c r="AG12" s="1125"/>
    </row>
    <row r="13" spans="3:33">
      <c r="K13" s="178" t="str">
        <f>UW!C22</f>
        <v># Storage Units</v>
      </c>
      <c r="M13" s="177" t="e">
        <f>UW!#REF!</f>
        <v>#REF!</v>
      </c>
      <c r="O13" s="178" t="s">
        <v>46</v>
      </c>
      <c r="Q13" s="193" t="s">
        <v>47</v>
      </c>
      <c r="U13" s="198" t="str">
        <f>'Return Distr.'!B139</f>
        <v>Total Reserve Drawdown</v>
      </c>
      <c r="X13" s="1128" t="e">
        <f ca="1">'Return Distr.'!H139</f>
        <v>#DIV/0!</v>
      </c>
      <c r="Y13" s="1128" t="e">
        <f ca="1">'Return Distr.'!I139</f>
        <v>#DIV/0!</v>
      </c>
      <c r="Z13" s="1128" t="e">
        <f ca="1">'Return Distr.'!J139</f>
        <v>#DIV/0!</v>
      </c>
      <c r="AA13" s="1128" t="e">
        <f ca="1">'Return Distr.'!K139</f>
        <v>#DIV/0!</v>
      </c>
      <c r="AB13" s="1128" t="e">
        <f ca="1">'Return Distr.'!L139</f>
        <v>#DIV/0!</v>
      </c>
      <c r="AC13" s="1128" t="e">
        <f ca="1">'Return Distr.'!M139</f>
        <v>#DIV/0!</v>
      </c>
      <c r="AD13" s="1128" t="e">
        <f ca="1">'Return Distr.'!N139</f>
        <v>#DIV/0!</v>
      </c>
      <c r="AE13" s="1128" t="e">
        <f ca="1">'Return Distr.'!O139</f>
        <v>#DIV/0!</v>
      </c>
      <c r="AF13" s="1128" t="e">
        <f ca="1">'Return Distr.'!P139</f>
        <v>#DIV/0!</v>
      </c>
      <c r="AG13" s="1129" t="e">
        <f ca="1">'Return Distr.'!Q139</f>
        <v>#DIV/0!</v>
      </c>
    </row>
    <row r="14" spans="3:33" ht="14.5" customHeight="1" thickBot="1">
      <c r="K14" s="178" t="str">
        <f>UW!C23</f>
        <v>Average Unit Size (Storage)</v>
      </c>
      <c r="M14" s="177" t="e">
        <f>UW!#REF!</f>
        <v>#REF!</v>
      </c>
      <c r="O14" s="178" t="str">
        <f>UW!L51</f>
        <v>Supply (3-km)</v>
      </c>
      <c r="Q14" s="1140" t="e">
        <f>G9</f>
        <v>#DIV/0!</v>
      </c>
      <c r="U14" s="198" t="str">
        <f>'Return Distr.'!B141</f>
        <v>Distributable Income</v>
      </c>
      <c r="X14" s="1141" t="e">
        <f ca="1">'Return Distr.'!H141</f>
        <v>#DIV/0!</v>
      </c>
      <c r="Y14" s="1141" t="e">
        <f ca="1">'Return Distr.'!I141</f>
        <v>#DIV/0!</v>
      </c>
      <c r="Z14" s="1141" t="e">
        <f ca="1">'Return Distr.'!J141</f>
        <v>#DIV/0!</v>
      </c>
      <c r="AA14" s="1141" t="e">
        <f ca="1">'Return Distr.'!K141</f>
        <v>#DIV/0!</v>
      </c>
      <c r="AB14" s="1141" t="e">
        <f ca="1">'Return Distr.'!L141</f>
        <v>#DIV/0!</v>
      </c>
      <c r="AC14" s="1141" t="e">
        <f ca="1">'Return Distr.'!M141</f>
        <v>#DIV/0!</v>
      </c>
      <c r="AD14" s="1141" t="e">
        <f ca="1">'Return Distr.'!N141</f>
        <v>#DIV/0!</v>
      </c>
      <c r="AE14" s="1141" t="e">
        <f ca="1">'Return Distr.'!O141</f>
        <v>#DIV/0!</v>
      </c>
      <c r="AF14" s="1141" t="e">
        <f ca="1">'Return Distr.'!P141</f>
        <v>#DIV/0!</v>
      </c>
      <c r="AG14" s="1142" t="e">
        <f ca="1">'Return Distr.'!Q141</f>
        <v>#DIV/0!</v>
      </c>
    </row>
    <row r="15" spans="3:33" ht="14.5" customHeight="1" thickTop="1">
      <c r="K15" s="178" t="str">
        <f>UW!C25</f>
        <v>Occupancy</v>
      </c>
      <c r="L15" s="1143" t="str">
        <f>UW!D27</f>
        <v>No</v>
      </c>
      <c r="M15" s="1144">
        <f>UW!D20</f>
        <v>0</v>
      </c>
      <c r="O15" s="178" t="str">
        <f>UW!L52</f>
        <v>Supply (5-km)</v>
      </c>
      <c r="Q15" s="1140" t="e">
        <f>H9</f>
        <v>#DIV/0!</v>
      </c>
      <c r="U15" s="198"/>
      <c r="X15" s="1124"/>
      <c r="Y15" s="1124"/>
      <c r="Z15" s="1124"/>
      <c r="AA15" s="1124"/>
      <c r="AB15" s="1124"/>
      <c r="AC15" s="1124"/>
      <c r="AD15" s="1124"/>
      <c r="AE15" s="1124"/>
      <c r="AF15" s="1124"/>
      <c r="AG15" s="1125"/>
    </row>
    <row r="16" spans="3:33">
      <c r="K16" s="178" t="str">
        <f>UW!C26</f>
        <v>Asking Rents</v>
      </c>
      <c r="M16" s="1144">
        <f ca="1">UW!D21</f>
        <v>0</v>
      </c>
      <c r="O16" s="178" t="str">
        <f>UW!L54</f>
        <v>HH that Rent (3-km)</v>
      </c>
      <c r="Q16" s="1145">
        <f>G7</f>
        <v>0</v>
      </c>
      <c r="U16" s="198" t="str">
        <f>'Return Distr.'!B143</f>
        <v>Equity Repatriation</v>
      </c>
      <c r="X16" s="1124">
        <f ca="1">'Return Distr.'!H143</f>
        <v>0</v>
      </c>
      <c r="Y16" s="1124">
        <f ca="1">'Return Distr.'!I143</f>
        <v>0</v>
      </c>
      <c r="Z16" s="1124" t="e">
        <f ca="1">'Return Distr.'!J143</f>
        <v>#DIV/0!</v>
      </c>
      <c r="AA16" s="1124">
        <f ca="1">'Return Distr.'!K143</f>
        <v>835.53545903710221</v>
      </c>
      <c r="AB16" s="1124">
        <f ca="1">'Return Distr.'!L143</f>
        <v>0</v>
      </c>
      <c r="AC16" s="1124">
        <f ca="1">'Return Distr.'!M143</f>
        <v>0</v>
      </c>
      <c r="AD16" s="1124">
        <f ca="1">'Return Distr.'!N143</f>
        <v>0</v>
      </c>
      <c r="AE16" s="1124">
        <f ca="1">'Return Distr.'!O143</f>
        <v>0</v>
      </c>
      <c r="AF16" s="1124">
        <f ca="1">'Return Distr.'!P143</f>
        <v>0</v>
      </c>
      <c r="AG16" s="1125">
        <f ca="1">'Return Distr.'!Q143</f>
        <v>0</v>
      </c>
    </row>
    <row r="17" spans="11:34">
      <c r="K17" s="178" t="str">
        <f>UW!F21</f>
        <v>Net Rentable SM (Office)</v>
      </c>
      <c r="M17" s="177">
        <f ca="1">UW!D22</f>
        <v>0</v>
      </c>
      <c r="O17" s="178" t="str">
        <f>UW!L55</f>
        <v>HH that Rent (5-km)</v>
      </c>
      <c r="Q17" s="1145">
        <f>H7</f>
        <v>0</v>
      </c>
      <c r="U17" s="198" t="e">
        <f>'Return Distr.'!#REF!</f>
        <v>#REF!</v>
      </c>
      <c r="X17" s="1124" t="e">
        <f>'Return Distr.'!#REF!</f>
        <v>#REF!</v>
      </c>
      <c r="Y17" s="1124" t="e">
        <f>'Return Distr.'!#REF!</f>
        <v>#REF!</v>
      </c>
      <c r="Z17" s="1124" t="e">
        <f>'Return Distr.'!#REF!</f>
        <v>#REF!</v>
      </c>
      <c r="AA17" s="1124" t="e">
        <f>'Return Distr.'!#REF!</f>
        <v>#REF!</v>
      </c>
      <c r="AB17" s="1124" t="e">
        <f>'Return Distr.'!#REF!</f>
        <v>#REF!</v>
      </c>
      <c r="AC17" s="1124" t="e">
        <f>'Return Distr.'!#REF!</f>
        <v>#REF!</v>
      </c>
      <c r="AD17" s="1124" t="e">
        <f>'Return Distr.'!#REF!</f>
        <v>#REF!</v>
      </c>
      <c r="AE17" s="1124" t="e">
        <f>'Return Distr.'!#REF!</f>
        <v>#REF!</v>
      </c>
      <c r="AF17" s="1124" t="e">
        <f>'Return Distr.'!#REF!</f>
        <v>#REF!</v>
      </c>
      <c r="AG17" s="1125" t="e">
        <f>'Return Distr.'!#REF!</f>
        <v>#REF!</v>
      </c>
    </row>
    <row r="18" spans="11:34">
      <c r="K18" s="178" t="str">
        <f>UW!F28</f>
        <v>Warehouse NLA</v>
      </c>
      <c r="M18" s="1144">
        <f>UW!G28</f>
        <v>0</v>
      </c>
      <c r="O18" s="178" t="str">
        <f>UW!L60</f>
        <v>Population (3-km)</v>
      </c>
      <c r="Q18" s="223">
        <f>UW!N60</f>
        <v>0</v>
      </c>
      <c r="U18" s="198"/>
      <c r="X18" s="1124"/>
      <c r="Y18" s="1124"/>
      <c r="Z18" s="1124"/>
      <c r="AA18" s="1124"/>
      <c r="AB18" s="1124"/>
      <c r="AC18" s="1124"/>
      <c r="AD18" s="1124"/>
      <c r="AE18" s="1124"/>
      <c r="AF18" s="1124"/>
      <c r="AG18" s="1125"/>
    </row>
    <row r="19" spans="11:34">
      <c r="K19" s="178" t="str">
        <f>UW!F29</f>
        <v># Warehouse Units</v>
      </c>
      <c r="M19" s="224">
        <f>UW!G29</f>
        <v>15</v>
      </c>
      <c r="O19" s="178" t="str">
        <f>UW!L61</f>
        <v>Population (5-km)</v>
      </c>
      <c r="Q19" s="223">
        <f>UW!N61</f>
        <v>0</v>
      </c>
      <c r="U19" s="198" t="str">
        <f>'Return Distr.'!B144</f>
        <v>Equity</v>
      </c>
      <c r="X19" s="1124" t="e">
        <f ca="1">'Return Distr.'!H144</f>
        <v>#DIV/0!</v>
      </c>
      <c r="Y19" s="1124" t="e">
        <f ca="1">'Return Distr.'!I144</f>
        <v>#DIV/0!</v>
      </c>
      <c r="Z19" s="1124" t="e">
        <f ca="1">'Return Distr.'!J144</f>
        <v>#DIV/0!</v>
      </c>
      <c r="AA19" s="1124" t="e">
        <f ca="1">'Return Distr.'!K144</f>
        <v>#DIV/0!</v>
      </c>
      <c r="AB19" s="1124" t="e">
        <f ca="1">'Return Distr.'!L144</f>
        <v>#DIV/0!</v>
      </c>
      <c r="AC19" s="1124" t="e">
        <f ca="1">'Return Distr.'!M144</f>
        <v>#DIV/0!</v>
      </c>
      <c r="AD19" s="1124" t="e">
        <f ca="1">'Return Distr.'!N144</f>
        <v>#DIV/0!</v>
      </c>
      <c r="AE19" s="1124" t="e">
        <f ca="1">'Return Distr.'!O144</f>
        <v>#DIV/0!</v>
      </c>
      <c r="AF19" s="1124" t="e">
        <f ca="1">'Return Distr.'!P144</f>
        <v>#DIV/0!</v>
      </c>
      <c r="AG19" s="1125" t="e">
        <f ca="1">'Return Distr.'!Q144</f>
        <v>#DIV/0!</v>
      </c>
    </row>
    <row r="20" spans="11:34">
      <c r="K20" s="178" t="s">
        <v>48</v>
      </c>
      <c r="L20" s="1146" t="e">
        <f ca="1">UW!D26</f>
        <v>#DIV/0!</v>
      </c>
      <c r="M20" s="1147">
        <f>UW!G33</f>
        <v>0</v>
      </c>
      <c r="O20" s="178"/>
      <c r="Q20" s="1148"/>
      <c r="U20" s="198"/>
      <c r="X20" s="1149"/>
      <c r="Y20" s="1149"/>
      <c r="Z20" s="1149"/>
      <c r="AA20" s="1149"/>
      <c r="AB20" s="1149"/>
      <c r="AC20" s="1149"/>
      <c r="AD20" s="1149"/>
      <c r="AE20" s="1149"/>
      <c r="AF20" s="1149"/>
      <c r="AG20" s="1150"/>
    </row>
    <row r="21" spans="11:34" ht="14.5" customHeight="1" thickBot="1">
      <c r="K21" s="222"/>
      <c r="L21" s="1151"/>
      <c r="M21" s="1152"/>
      <c r="O21" s="222"/>
      <c r="P21" s="217"/>
      <c r="Q21" s="1153"/>
      <c r="U21" s="198" t="str">
        <f>'Return Distr.'!B146</f>
        <v>Distributions Per Unit</v>
      </c>
      <c r="X21" s="1154" t="e">
        <f ca="1">'Return Distr.'!H146</f>
        <v>#DIV/0!</v>
      </c>
      <c r="Y21" s="1154" t="e">
        <f ca="1">'Return Distr.'!I146</f>
        <v>#DIV/0!</v>
      </c>
      <c r="Z21" s="1154" t="e">
        <f ca="1">'Return Distr.'!J146</f>
        <v>#DIV/0!</v>
      </c>
      <c r="AA21" s="1154" t="e">
        <f ca="1">'Return Distr.'!K146</f>
        <v>#DIV/0!</v>
      </c>
      <c r="AB21" s="1154" t="e">
        <f ca="1">'Return Distr.'!L146</f>
        <v>#DIV/0!</v>
      </c>
      <c r="AC21" s="1154" t="e">
        <f ca="1">'Return Distr.'!M146</f>
        <v>#DIV/0!</v>
      </c>
      <c r="AD21" s="1154" t="e">
        <f ca="1">'Return Distr.'!N146</f>
        <v>#DIV/0!</v>
      </c>
      <c r="AE21" s="1154" t="e">
        <f ca="1">'Return Distr.'!O146</f>
        <v>#DIV/0!</v>
      </c>
      <c r="AF21" s="1154" t="e">
        <f ca="1">'Return Distr.'!P146</f>
        <v>#DIV/0!</v>
      </c>
      <c r="AG21" s="1155" t="e">
        <f ca="1">'Return Distr.'!Q146</f>
        <v>#DIV/0!</v>
      </c>
    </row>
    <row r="22" spans="11:34">
      <c r="U22" s="198" t="str">
        <f>'Return Distr.'!B147</f>
        <v>Distributions Per Unit (%)</v>
      </c>
      <c r="X22" s="1156" t="e">
        <f ca="1">'Return Distr.'!H147</f>
        <v>#DIV/0!</v>
      </c>
      <c r="Y22" s="1156" t="e">
        <f ca="1">'Return Distr.'!I147</f>
        <v>#DIV/0!</v>
      </c>
      <c r="Z22" s="1156" t="e">
        <f ca="1">'Return Distr.'!J147</f>
        <v>#DIV/0!</v>
      </c>
      <c r="AA22" s="1156" t="e">
        <f ca="1">'Return Distr.'!K147</f>
        <v>#DIV/0!</v>
      </c>
      <c r="AB22" s="1156" t="e">
        <f ca="1">'Return Distr.'!L147</f>
        <v>#DIV/0!</v>
      </c>
      <c r="AC22" s="1156" t="e">
        <f ca="1">'Return Distr.'!M147</f>
        <v>#DIV/0!</v>
      </c>
      <c r="AD22" s="1156" t="e">
        <f ca="1">'Return Distr.'!N147</f>
        <v>#DIV/0!</v>
      </c>
      <c r="AE22" s="1156" t="e">
        <f ca="1">'Return Distr.'!O147</f>
        <v>#DIV/0!</v>
      </c>
      <c r="AF22" s="1156" t="e">
        <f ca="1">'Return Distr.'!P147</f>
        <v>#DIV/0!</v>
      </c>
      <c r="AG22" s="1157" t="e">
        <f ca="1">'Return Distr.'!Q147</f>
        <v>#DIV/0!</v>
      </c>
    </row>
    <row r="23" spans="11:34">
      <c r="U23" s="198" t="s">
        <v>49</v>
      </c>
      <c r="X23" s="1124" t="e">
        <f ca="1">'Return Distr.'!H148</f>
        <v>#DIV/0!</v>
      </c>
      <c r="Y23" s="1124" t="e">
        <f ca="1">'Return Distr.'!I148</f>
        <v>#DIV/0!</v>
      </c>
      <c r="Z23" s="1124">
        <f ca="1">'Return Distr.'!J148</f>
        <v>-835.53545903710221</v>
      </c>
      <c r="AA23" s="1124">
        <f ca="1">'Return Distr.'!K148</f>
        <v>-835.53545903710221</v>
      </c>
      <c r="AB23" s="1124">
        <f ca="1">'Return Distr.'!L148</f>
        <v>0</v>
      </c>
      <c r="AC23" s="1124">
        <f ca="1">'Return Distr.'!M148</f>
        <v>0</v>
      </c>
      <c r="AD23" s="1124">
        <f ca="1">'Return Distr.'!N148</f>
        <v>0</v>
      </c>
      <c r="AE23" s="1124">
        <f ca="1">'Return Distr.'!O148</f>
        <v>0</v>
      </c>
      <c r="AF23" s="1124">
        <f ca="1">'Return Distr.'!P148</f>
        <v>0</v>
      </c>
      <c r="AG23" s="1125">
        <f ca="1">'Return Distr.'!Q148</f>
        <v>0</v>
      </c>
    </row>
    <row r="24" spans="11:34">
      <c r="K24" s="2033" t="s">
        <v>50</v>
      </c>
      <c r="L24" s="2034"/>
      <c r="M24" s="2034"/>
      <c r="O24" s="221" t="s">
        <v>51</v>
      </c>
      <c r="P24" s="220" t="str">
        <f>UW!E40</f>
        <v>Initial Loan</v>
      </c>
      <c r="Q24" s="220" t="s">
        <v>52</v>
      </c>
      <c r="R24" s="220" t="s">
        <v>53</v>
      </c>
      <c r="U24" s="198" t="str">
        <f>'Return Distr.'!B149</f>
        <v>LVR</v>
      </c>
      <c r="X24" s="1158" t="e">
        <f ca="1">'Return Distr.'!H149</f>
        <v>#DIV/0!</v>
      </c>
      <c r="Y24" s="1158" t="e">
        <f ca="1">'Return Distr.'!I149</f>
        <v>#DIV/0!</v>
      </c>
      <c r="Z24" s="1158">
        <f ca="1">'Return Distr.'!J149</f>
        <v>0.44987405649097656</v>
      </c>
      <c r="AA24" s="1158">
        <f ca="1">'Return Distr.'!K149</f>
        <v>0.84045143970494884</v>
      </c>
      <c r="AB24" s="1158" t="e">
        <f ca="1">'Return Distr.'!L149</f>
        <v>#DIV/0!</v>
      </c>
      <c r="AC24" s="1158" t="e">
        <f ca="1">'Return Distr.'!M149</f>
        <v>#DIV/0!</v>
      </c>
      <c r="AD24" s="1158" t="e">
        <f ca="1">'Return Distr.'!N149</f>
        <v>#DIV/0!</v>
      </c>
      <c r="AE24" s="1158" t="e">
        <f ca="1">'Return Distr.'!O149</f>
        <v>#DIV/0!</v>
      </c>
      <c r="AF24" s="1158" t="e">
        <f ca="1">'Return Distr.'!P149</f>
        <v>#DIV/0!</v>
      </c>
      <c r="AG24" s="1159" t="e">
        <f ca="1">'Return Distr.'!Q149</f>
        <v>#DIV/0!</v>
      </c>
    </row>
    <row r="25" spans="11:34">
      <c r="K25" s="173" t="str">
        <f>UW!C12</f>
        <v>Parcel Size</v>
      </c>
      <c r="L25" s="1126" t="e">
        <f>UW!#REF!</f>
        <v>#REF!</v>
      </c>
      <c r="M25" s="1160">
        <f>UW!D12</f>
        <v>0</v>
      </c>
      <c r="O25" s="173" t="str">
        <f>UW!D47</f>
        <v>Total Loan</v>
      </c>
      <c r="P25" s="1161" t="e">
        <f ca="1">UW!E47</f>
        <v>#DIV/0!</v>
      </c>
      <c r="Q25" s="1161">
        <f ca="1">UW!F47</f>
        <v>-835.53545903710221</v>
      </c>
      <c r="R25" s="1161">
        <f>UW!G47</f>
        <v>0</v>
      </c>
      <c r="U25" s="198"/>
      <c r="X25" s="1124"/>
      <c r="Y25" s="1124"/>
      <c r="Z25" s="1124"/>
      <c r="AA25" s="1124"/>
      <c r="AB25" s="1124"/>
      <c r="AC25" s="1124"/>
      <c r="AD25" s="1124"/>
      <c r="AE25" s="1124"/>
      <c r="AF25" s="1124"/>
      <c r="AG25" s="1125"/>
    </row>
    <row r="26" spans="11:34">
      <c r="K26" s="173" t="s">
        <v>54</v>
      </c>
      <c r="L26" s="1162">
        <f ca="1">UW!D21</f>
        <v>0</v>
      </c>
      <c r="M26" s="1163">
        <f>UW!D20</f>
        <v>0</v>
      </c>
      <c r="O26" s="173" t="str">
        <f>UW!D49</f>
        <v>Origination Fee</v>
      </c>
      <c r="P26" s="192">
        <f>UW!E49</f>
        <v>0</v>
      </c>
      <c r="Q26" s="192">
        <f>UW!F49</f>
        <v>0</v>
      </c>
      <c r="R26" s="192">
        <f>UW!G49</f>
        <v>0</v>
      </c>
      <c r="U26" s="198" t="str">
        <f>'Return Distr.'!B151</f>
        <v>Capital Value (DCF)</v>
      </c>
      <c r="X26" s="1124">
        <f ca="1">'Return Distr.'!H151</f>
        <v>-3307.0062744620423</v>
      </c>
      <c r="Y26" s="1124">
        <f ca="1">'Return Distr.'!I151</f>
        <v>-2627.9426891233902</v>
      </c>
      <c r="Z26" s="1124">
        <f ca="1">'Return Distr.'!J151</f>
        <v>-1857.2652656485452</v>
      </c>
      <c r="AA26" s="1124">
        <f ca="1">'Return Distr.'!K151</f>
        <v>-994.15078559497454</v>
      </c>
      <c r="AB26" s="1124">
        <f ca="1">'Return Distr.'!L151</f>
        <v>0</v>
      </c>
      <c r="AC26" s="1124">
        <f ca="1">'Return Distr.'!M151</f>
        <v>0</v>
      </c>
      <c r="AD26" s="1124">
        <f ca="1">'Return Distr.'!N151</f>
        <v>0</v>
      </c>
      <c r="AE26" s="1124">
        <f ca="1">'Return Distr.'!O151</f>
        <v>0</v>
      </c>
      <c r="AF26" s="1124">
        <f ca="1">'Return Distr.'!P151</f>
        <v>0</v>
      </c>
      <c r="AG26" s="1125">
        <f ca="1">'Return Distr.'!Q151</f>
        <v>0</v>
      </c>
      <c r="AH26" s="1124"/>
    </row>
    <row r="27" spans="11:34" ht="14.5" customHeight="1" thickBot="1">
      <c r="K27" s="173" t="s">
        <v>55</v>
      </c>
      <c r="L27" s="1164">
        <f ca="1">UW!D21</f>
        <v>0</v>
      </c>
      <c r="M27" s="1165">
        <f>UW!G29</f>
        <v>15</v>
      </c>
      <c r="O27" s="173" t="str">
        <f>UW!D52</f>
        <v>Basis</v>
      </c>
      <c r="P27" s="214" t="str">
        <f>UW!E52</f>
        <v>BBSY</v>
      </c>
      <c r="Q27" s="214" t="str">
        <f>UW!F52</f>
        <v>BBSY</v>
      </c>
      <c r="R27" s="214" t="str">
        <f>UW!G52</f>
        <v>BBSY</v>
      </c>
      <c r="U27" s="187" t="str">
        <f>'Return Distr.'!B152</f>
        <v>Capital Value (Cap Rate)</v>
      </c>
      <c r="V27" s="217"/>
      <c r="W27" s="217"/>
      <c r="X27" s="1166">
        <f ca="1">'Return Distr.'!H152</f>
        <v>0</v>
      </c>
      <c r="Y27" s="1166">
        <f ca="1">'Return Distr.'!I152</f>
        <v>0</v>
      </c>
      <c r="Z27" s="1166">
        <f ca="1">'Return Distr.'!J152</f>
        <v>0</v>
      </c>
      <c r="AA27" s="1166">
        <f ca="1">'Return Distr.'!K152</f>
        <v>0</v>
      </c>
      <c r="AB27" s="1166">
        <f ca="1">'Return Distr.'!L152</f>
        <v>0</v>
      </c>
      <c r="AC27" s="1166">
        <f ca="1">'Return Distr.'!M152</f>
        <v>0</v>
      </c>
      <c r="AD27" s="1166">
        <f ca="1">'Return Distr.'!N152</f>
        <v>0</v>
      </c>
      <c r="AE27" s="1166">
        <f ca="1">'Return Distr.'!O152</f>
        <v>0</v>
      </c>
      <c r="AF27" s="1166">
        <f ca="1">'Return Distr.'!P152</f>
        <v>0</v>
      </c>
      <c r="AG27" s="1167">
        <f ca="1">'Return Distr.'!Q152</f>
        <v>0</v>
      </c>
    </row>
    <row r="28" spans="11:34" ht="14.5" customHeight="1" thickBot="1">
      <c r="K28" s="173" t="s">
        <v>56</v>
      </c>
      <c r="L28" s="173">
        <f ca="1">UW!D22</f>
        <v>0</v>
      </c>
      <c r="M28" s="218">
        <f>UW!G28</f>
        <v>0</v>
      </c>
      <c r="O28" s="173" t="str">
        <f>UW!D53</f>
        <v>Type</v>
      </c>
      <c r="P28" s="214" t="str">
        <f>UW!E53</f>
        <v>Floating</v>
      </c>
      <c r="Q28" s="214" t="str">
        <f>UW!F53</f>
        <v>Floating</v>
      </c>
      <c r="R28" s="214" t="str">
        <f>UW!G53</f>
        <v>Floating</v>
      </c>
      <c r="X28" s="1168"/>
      <c r="Y28" s="1168"/>
      <c r="Z28" s="1168"/>
      <c r="AA28" s="1168"/>
      <c r="AB28" s="1168"/>
      <c r="AC28" s="1168"/>
      <c r="AD28" s="1168"/>
      <c r="AE28" s="1168"/>
      <c r="AF28" s="1168"/>
      <c r="AG28" s="1168"/>
    </row>
    <row r="29" spans="11:34" ht="14.5" customHeight="1" thickBot="1">
      <c r="K29" s="173" t="str">
        <f>K20</f>
        <v>Gross Potential Rent (Storage)</v>
      </c>
      <c r="L29" s="1146" t="e">
        <f ca="1">L20</f>
        <v>#DIV/0!</v>
      </c>
      <c r="M29" s="1169">
        <f>M20</f>
        <v>0</v>
      </c>
      <c r="O29" s="173" t="str">
        <f>UW!D54</f>
        <v>Index (term average)</v>
      </c>
      <c r="P29" s="216">
        <f>UW!E54</f>
        <v>3.9E-2</v>
      </c>
      <c r="Q29" s="216">
        <f>UW!F54</f>
        <v>3.9E-2</v>
      </c>
      <c r="R29" s="216">
        <f>UW!G54</f>
        <v>3.9E-2</v>
      </c>
      <c r="U29" s="219" t="s">
        <v>57</v>
      </c>
      <c r="V29" s="209"/>
      <c r="W29" s="209"/>
      <c r="X29" s="1170">
        <f t="shared" ref="X29:AG29" si="0">X42</f>
        <v>1</v>
      </c>
      <c r="Y29" s="1170">
        <f t="shared" si="0"/>
        <v>2</v>
      </c>
      <c r="Z29" s="1170">
        <f t="shared" si="0"/>
        <v>3</v>
      </c>
      <c r="AA29" s="1170">
        <f t="shared" si="0"/>
        <v>4</v>
      </c>
      <c r="AB29" s="1170">
        <f t="shared" si="0"/>
        <v>5</v>
      </c>
      <c r="AC29" s="1170">
        <f t="shared" si="0"/>
        <v>6</v>
      </c>
      <c r="AD29" s="1170">
        <f t="shared" si="0"/>
        <v>7</v>
      </c>
      <c r="AE29" s="1170">
        <f t="shared" si="0"/>
        <v>8</v>
      </c>
      <c r="AF29" s="1170">
        <f t="shared" si="0"/>
        <v>9</v>
      </c>
      <c r="AG29" s="1171">
        <f t="shared" si="0"/>
        <v>10</v>
      </c>
    </row>
    <row r="30" spans="11:34" ht="14.5" customHeight="1" thickBot="1">
      <c r="K30" s="238"/>
      <c r="L30" s="1172"/>
      <c r="M30" s="1173"/>
      <c r="O30" s="173" t="str">
        <f>UW!D55</f>
        <v>Spread</v>
      </c>
      <c r="P30" s="216">
        <f>UW!E55</f>
        <v>2.1499999999999998E-2</v>
      </c>
      <c r="Q30" s="216">
        <f>UW!F55</f>
        <v>2.1499999999999998E-2</v>
      </c>
      <c r="R30" s="216">
        <f>UW!G55</f>
        <v>2.1499999999999998E-2</v>
      </c>
      <c r="U30" s="187" t="s">
        <v>58</v>
      </c>
      <c r="V30" s="217"/>
      <c r="W30" s="217"/>
      <c r="X30" s="1174" t="e">
        <f ca="1">'Return Distr.'!H153</f>
        <v>#DIV/0!</v>
      </c>
      <c r="Y30" s="1174" t="e">
        <f ca="1">'Return Distr.'!I153</f>
        <v>#DIV/0!</v>
      </c>
      <c r="Z30" s="1174" t="e">
        <f ca="1">'Return Distr.'!J153</f>
        <v>#DIV/0!</v>
      </c>
      <c r="AA30" s="1174" t="e">
        <f ca="1">'Return Distr.'!K153</f>
        <v>#DIV/0!</v>
      </c>
      <c r="AB30" s="1174" t="e">
        <f ca="1">'Return Distr.'!L153</f>
        <v>#DIV/0!</v>
      </c>
      <c r="AC30" s="1174" t="e">
        <f ca="1">'Return Distr.'!M153</f>
        <v>#DIV/0!</v>
      </c>
      <c r="AD30" s="1174" t="e">
        <f ca="1">'Return Distr.'!N153</f>
        <v>#DIV/0!</v>
      </c>
      <c r="AE30" s="1174" t="e">
        <f ca="1">'Return Distr.'!O153</f>
        <v>#DIV/0!</v>
      </c>
      <c r="AF30" s="1174" t="e">
        <f ca="1">'Return Distr.'!P153</f>
        <v>#DIV/0!</v>
      </c>
      <c r="AG30" s="1175" t="e">
        <f ca="1">'Return Distr.'!Q153</f>
        <v>#DIV/0!</v>
      </c>
    </row>
    <row r="31" spans="11:34" ht="14.5" customHeight="1" thickBot="1">
      <c r="O31" s="173" t="str">
        <f>UW!D56</f>
        <v>Rate</v>
      </c>
      <c r="P31" s="216">
        <f>UW!E56</f>
        <v>6.0499999999999998E-2</v>
      </c>
      <c r="Q31" s="216">
        <f>UW!F56</f>
        <v>6.0499999999999998E-2</v>
      </c>
      <c r="R31" s="216">
        <f>UW!G56</f>
        <v>6.0499999999999998E-2</v>
      </c>
      <c r="U31" s="175"/>
      <c r="X31" s="1176"/>
      <c r="Y31" s="1176"/>
      <c r="Z31" s="1176"/>
      <c r="AA31" s="1176"/>
      <c r="AB31" s="1176"/>
      <c r="AC31" s="1176"/>
      <c r="AD31" s="1176"/>
      <c r="AE31" s="1176"/>
      <c r="AF31" s="1176"/>
      <c r="AG31" s="1177"/>
    </row>
    <row r="32" spans="11:34" ht="14.5" customHeight="1" thickBot="1">
      <c r="K32" s="2033" t="s">
        <v>59</v>
      </c>
      <c r="L32" s="2034"/>
      <c r="M32" s="2034"/>
      <c r="O32" s="173" t="str">
        <f>UW!D58</f>
        <v>I/O Years</v>
      </c>
      <c r="P32" s="214">
        <f ca="1">UW!E58</f>
        <v>2.75</v>
      </c>
      <c r="Q32" s="214">
        <f ca="1">UW!F58</f>
        <v>1.25</v>
      </c>
      <c r="R32" s="214">
        <f ca="1">UW!G58</f>
        <v>0</v>
      </c>
      <c r="U32" s="211" t="str">
        <f>'Return Distr.'!B153</f>
        <v>Net Tangible Assets (DCF Value)</v>
      </c>
      <c r="V32" s="210"/>
      <c r="W32" s="209"/>
      <c r="X32" s="1170">
        <v>1</v>
      </c>
      <c r="Y32" s="1170">
        <f t="shared" ref="Y32:AG32" si="1">X32+1</f>
        <v>2</v>
      </c>
      <c r="Z32" s="1170">
        <f t="shared" si="1"/>
        <v>3</v>
      </c>
      <c r="AA32" s="1170">
        <f t="shared" si="1"/>
        <v>4</v>
      </c>
      <c r="AB32" s="1170">
        <f t="shared" si="1"/>
        <v>5</v>
      </c>
      <c r="AC32" s="1170">
        <f t="shared" si="1"/>
        <v>6</v>
      </c>
      <c r="AD32" s="1170">
        <f t="shared" si="1"/>
        <v>7</v>
      </c>
      <c r="AE32" s="1170">
        <f t="shared" si="1"/>
        <v>8</v>
      </c>
      <c r="AF32" s="1170">
        <f t="shared" si="1"/>
        <v>9</v>
      </c>
      <c r="AG32" s="1171">
        <f t="shared" si="1"/>
        <v>10</v>
      </c>
    </row>
    <row r="33" spans="11:33">
      <c r="K33" s="173" t="str">
        <f>UW!L16</f>
        <v>Purchase Price</v>
      </c>
      <c r="L33" s="1178">
        <f ca="1">M33/($L$27+$M$27)</f>
        <v>0</v>
      </c>
      <c r="M33" s="1161">
        <f>UW!M16</f>
        <v>0</v>
      </c>
      <c r="O33" s="173" t="str">
        <f>UW!D62</f>
        <v>Start Date</v>
      </c>
      <c r="P33" s="215">
        <f>UW!E62</f>
        <v>46112</v>
      </c>
      <c r="Q33" s="215">
        <f ca="1">UW!F62</f>
        <v>47149</v>
      </c>
      <c r="R33" s="215">
        <f ca="1">UW!G62</f>
        <v>48638</v>
      </c>
      <c r="U33" s="1179">
        <f>'Return Distr.'!B156</f>
        <v>10</v>
      </c>
      <c r="V33" s="206" t="e">
        <f ca="1">'Return Distr.'!C156</f>
        <v>#VALUE!</v>
      </c>
      <c r="W33" s="1180" t="e">
        <f ca="1">'Return Distr.'!G156</f>
        <v>#DIV/0!</v>
      </c>
      <c r="X33" s="1181" t="e">
        <f ca="1">'Return Distr.'!H156</f>
        <v>#DIV/0!</v>
      </c>
      <c r="Y33" s="1181" t="e">
        <f ca="1">'Return Distr.'!I156</f>
        <v>#DIV/0!</v>
      </c>
      <c r="Z33" s="1181" t="e">
        <f ca="1">'Return Distr.'!J156</f>
        <v>#DIV/0!</v>
      </c>
      <c r="AA33" s="1181" t="e">
        <f ca="1">'Return Distr.'!K156</f>
        <v>#DIV/0!</v>
      </c>
      <c r="AB33" s="1181" t="e">
        <f ca="1">'Return Distr.'!L156</f>
        <v>#DIV/0!</v>
      </c>
      <c r="AC33" s="1181" t="e">
        <f ca="1">'Return Distr.'!M156</f>
        <v>#DIV/0!</v>
      </c>
      <c r="AD33" s="1181" t="e">
        <f ca="1">'Return Distr.'!N156</f>
        <v>#DIV/0!</v>
      </c>
      <c r="AE33" s="1181" t="e">
        <f ca="1">'Return Distr.'!O156</f>
        <v>#DIV/0!</v>
      </c>
      <c r="AF33" s="1181" t="e">
        <f ca="1">'Return Distr.'!P156</f>
        <v>#DIV/0!</v>
      </c>
      <c r="AG33" s="1182" t="e">
        <f ca="1">'Return Distr.'!Q156</f>
        <v>#DIV/0!</v>
      </c>
    </row>
    <row r="34" spans="11:33">
      <c r="K34" s="173" t="s">
        <v>60</v>
      </c>
      <c r="L34" s="1178" t="e">
        <f ca="1">M34/($L$27+$M$27)</f>
        <v>#DIV/0!</v>
      </c>
      <c r="M34" s="1161" t="e">
        <f ca="1">UW!M31-(UW!M26-UW!M41)-UW!M30</f>
        <v>#DIV/0!</v>
      </c>
      <c r="O34" s="173" t="str">
        <f>UW!D63</f>
        <v>Payoff Month</v>
      </c>
      <c r="P34" s="214">
        <f ca="1">UW!E63</f>
        <v>33</v>
      </c>
      <c r="Q34" s="214">
        <f ca="1">UW!F63</f>
        <v>48</v>
      </c>
      <c r="R34" s="214">
        <f ca="1">UW!G63</f>
        <v>48</v>
      </c>
      <c r="U34" s="1179">
        <f>'Return Distr.'!B157</f>
        <v>7</v>
      </c>
      <c r="V34" s="206" t="e">
        <f ca="1">'Return Distr.'!C157</f>
        <v>#VALUE!</v>
      </c>
      <c r="W34" s="1180" t="e">
        <f ca="1">'Return Distr.'!G157</f>
        <v>#DIV/0!</v>
      </c>
      <c r="X34" s="1181" t="e">
        <f ca="1">'Return Distr.'!H157</f>
        <v>#DIV/0!</v>
      </c>
      <c r="Y34" s="1181" t="e">
        <f ca="1">'Return Distr.'!I157</f>
        <v>#DIV/0!</v>
      </c>
      <c r="Z34" s="1181" t="e">
        <f ca="1">'Return Distr.'!J157</f>
        <v>#DIV/0!</v>
      </c>
      <c r="AA34" s="1181" t="e">
        <f ca="1">'Return Distr.'!K157</f>
        <v>#DIV/0!</v>
      </c>
      <c r="AB34" s="1181" t="e">
        <f ca="1">'Return Distr.'!L157</f>
        <v>#DIV/0!</v>
      </c>
      <c r="AC34" s="1181" t="e">
        <f ca="1">'Return Distr.'!M157</f>
        <v>#DIV/0!</v>
      </c>
      <c r="AD34" s="1181" t="e">
        <f ca="1">'Return Distr.'!N157</f>
        <v>#DIV/0!</v>
      </c>
      <c r="AE34" s="1181"/>
      <c r="AF34" s="1181"/>
      <c r="AG34" s="1182"/>
    </row>
    <row r="35" spans="11:33" ht="14.5" customHeight="1" thickBot="1">
      <c r="K35" s="173" t="s">
        <v>61</v>
      </c>
      <c r="L35" s="1178" t="e">
        <f ca="1">M35/($L$27+$M$27)</f>
        <v>#DIV/0!</v>
      </c>
      <c r="M35" s="1161" t="e">
        <f ca="1">UW!M37</f>
        <v>#DIV/0!</v>
      </c>
      <c r="U35" s="1183">
        <f>'Return Distr.'!B158</f>
        <v>5</v>
      </c>
      <c r="V35" s="205" t="e">
        <f ca="1">'Return Distr.'!C158</f>
        <v>#VALUE!</v>
      </c>
      <c r="W35" s="1184" t="e">
        <f ca="1">'Return Distr.'!G158</f>
        <v>#DIV/0!</v>
      </c>
      <c r="X35" s="1185" t="e">
        <f ca="1">'Return Distr.'!H158</f>
        <v>#DIV/0!</v>
      </c>
      <c r="Y35" s="1185" t="e">
        <f ca="1">'Return Distr.'!I158</f>
        <v>#DIV/0!</v>
      </c>
      <c r="Z35" s="1185" t="e">
        <f ca="1">'Return Distr.'!J158</f>
        <v>#DIV/0!</v>
      </c>
      <c r="AA35" s="1185" t="e">
        <f ca="1">'Return Distr.'!K158</f>
        <v>#DIV/0!</v>
      </c>
      <c r="AB35" s="1185" t="e">
        <f ca="1">'Return Distr.'!L158</f>
        <v>#DIV/0!</v>
      </c>
      <c r="AC35" s="1185"/>
      <c r="AD35" s="1185"/>
      <c r="AE35" s="1185"/>
      <c r="AF35" s="1185"/>
      <c r="AG35" s="1186"/>
    </row>
    <row r="36" spans="11:33" ht="14.5" customHeight="1" thickBot="1">
      <c r="K36" s="197" t="s">
        <v>62</v>
      </c>
      <c r="L36" s="197"/>
      <c r="M36" s="1187">
        <f>UW!I12</f>
        <v>46112</v>
      </c>
      <c r="N36" s="1188"/>
      <c r="O36" s="2033" t="str">
        <f>UW!I46</f>
        <v>Fee Structure</v>
      </c>
      <c r="P36" s="2034"/>
      <c r="Q36" s="2034"/>
      <c r="R36" s="2034"/>
      <c r="W36" s="214"/>
    </row>
    <row r="37" spans="11:33" ht="14.5" customHeight="1" thickBot="1">
      <c r="O37" s="173" t="str">
        <f>UW!I48</f>
        <v>Shares Issued</v>
      </c>
      <c r="R37" s="212" t="str">
        <f ca="1">UW!J48</f>
        <v>NA</v>
      </c>
      <c r="U37" s="211"/>
      <c r="V37" s="210"/>
      <c r="W37" s="213"/>
      <c r="X37" s="1170">
        <v>1</v>
      </c>
      <c r="Y37" s="1170">
        <f t="shared" ref="Y37:AG37" si="2">X37+1</f>
        <v>2</v>
      </c>
      <c r="Z37" s="1170">
        <f t="shared" si="2"/>
        <v>3</v>
      </c>
      <c r="AA37" s="1170">
        <f t="shared" si="2"/>
        <v>4</v>
      </c>
      <c r="AB37" s="1170">
        <f t="shared" si="2"/>
        <v>5</v>
      </c>
      <c r="AC37" s="1170">
        <f t="shared" si="2"/>
        <v>6</v>
      </c>
      <c r="AD37" s="1170">
        <f t="shared" si="2"/>
        <v>7</v>
      </c>
      <c r="AE37" s="1170">
        <f t="shared" si="2"/>
        <v>8</v>
      </c>
      <c r="AF37" s="1170">
        <f t="shared" si="2"/>
        <v>9</v>
      </c>
      <c r="AG37" s="1171">
        <f t="shared" si="2"/>
        <v>10</v>
      </c>
    </row>
    <row r="38" spans="11:33">
      <c r="K38" s="2033" t="s">
        <v>63</v>
      </c>
      <c r="L38" s="2034"/>
      <c r="M38" s="2034"/>
      <c r="O38" s="173" t="str">
        <f>UW!I49</f>
        <v>Share Price</v>
      </c>
      <c r="R38" s="1176">
        <f>UW!J49</f>
        <v>1</v>
      </c>
      <c r="U38" s="1179">
        <f>'Return Distr.'!B162</f>
        <v>10</v>
      </c>
      <c r="V38" s="206" t="e">
        <f ca="1">'Return Distr.'!C162</f>
        <v>#VALUE!</v>
      </c>
      <c r="W38" s="1180" t="e">
        <f ca="1">'Return Distr.'!G162</f>
        <v>#DIV/0!</v>
      </c>
      <c r="X38" s="1181" t="e">
        <f ca="1">'Return Distr.'!H162</f>
        <v>#DIV/0!</v>
      </c>
      <c r="Y38" s="1181" t="e">
        <f ca="1">'Return Distr.'!I162</f>
        <v>#DIV/0!</v>
      </c>
      <c r="Z38" s="1181" t="e">
        <f ca="1">'Return Distr.'!J162</f>
        <v>#DIV/0!</v>
      </c>
      <c r="AA38" s="1181" t="e">
        <f ca="1">'Return Distr.'!K162</f>
        <v>#DIV/0!</v>
      </c>
      <c r="AB38" s="1181" t="e">
        <f ca="1">'Return Distr.'!L162</f>
        <v>#DIV/0!</v>
      </c>
      <c r="AC38" s="1181">
        <f ca="1">'Return Distr.'!M162</f>
        <v>0</v>
      </c>
      <c r="AD38" s="1181">
        <f ca="1">'Return Distr.'!N162</f>
        <v>0</v>
      </c>
      <c r="AE38" s="1181">
        <f ca="1">'Return Distr.'!O162</f>
        <v>0</v>
      </c>
      <c r="AF38" s="1181">
        <f ca="1">'Return Distr.'!P162</f>
        <v>0</v>
      </c>
      <c r="AG38" s="1182">
        <f ca="1">'Return Distr.'!Q162</f>
        <v>0</v>
      </c>
    </row>
    <row r="39" spans="11:33">
      <c r="K39" s="173" t="str">
        <f>UW!I29</f>
        <v>Gross Sale</v>
      </c>
      <c r="L39" s="1178">
        <f ca="1">M39/($L$27+$M$27)</f>
        <v>0</v>
      </c>
      <c r="M39" s="1181">
        <f ca="1">UW!J29</f>
        <v>0</v>
      </c>
      <c r="O39" s="173" t="str">
        <f>UW!I50</f>
        <v>Asset Management Fee</v>
      </c>
      <c r="R39" s="207">
        <f>UW!J50</f>
        <v>8.0000000000000002E-3</v>
      </c>
      <c r="U39" s="1179">
        <f>'Return Distr.'!B163</f>
        <v>7</v>
      </c>
      <c r="V39" s="206" t="e">
        <f ca="1">'Return Distr.'!C163</f>
        <v>#VALUE!</v>
      </c>
      <c r="W39" s="1180" t="e">
        <f ca="1">'Return Distr.'!G163</f>
        <v>#DIV/0!</v>
      </c>
      <c r="X39" s="1181" t="e">
        <f ca="1">'Return Distr.'!H163</f>
        <v>#DIV/0!</v>
      </c>
      <c r="Y39" s="1181" t="e">
        <f ca="1">'Return Distr.'!I163</f>
        <v>#DIV/0!</v>
      </c>
      <c r="Z39" s="1181" t="e">
        <f ca="1">'Return Distr.'!J163</f>
        <v>#DIV/0!</v>
      </c>
      <c r="AA39" s="1181" t="e">
        <f ca="1">'Return Distr.'!K163</f>
        <v>#DIV/0!</v>
      </c>
      <c r="AB39" s="1181" t="e">
        <f ca="1">'Return Distr.'!L163</f>
        <v>#DIV/0!</v>
      </c>
      <c r="AC39" s="1181">
        <f ca="1">'Return Distr.'!M163</f>
        <v>0</v>
      </c>
      <c r="AD39" s="1181">
        <f ca="1">'Return Distr.'!N163</f>
        <v>0</v>
      </c>
      <c r="AE39" s="1181"/>
      <c r="AF39" s="1181"/>
      <c r="AG39" s="1182"/>
    </row>
    <row r="40" spans="11:33" ht="14.5" customHeight="1" thickBot="1">
      <c r="K40" s="173" t="str">
        <f>UW!I31</f>
        <v>Net Sale</v>
      </c>
      <c r="L40" s="1178">
        <f ca="1">M40/($L$27+$M$27)</f>
        <v>0</v>
      </c>
      <c r="M40" s="1181">
        <f ca="1">UW!J31</f>
        <v>0</v>
      </c>
      <c r="O40" s="173" t="str">
        <f>UW!I51</f>
        <v>Acquisition Fee</v>
      </c>
      <c r="R40" s="207">
        <f>UW!J51</f>
        <v>0</v>
      </c>
      <c r="U40" s="1183">
        <f>'Return Distr.'!B164</f>
        <v>5</v>
      </c>
      <c r="V40" s="205" t="e">
        <f ca="1">'Return Distr.'!C164</f>
        <v>#VALUE!</v>
      </c>
      <c r="W40" s="1184" t="e">
        <f ca="1">'Return Distr.'!G164</f>
        <v>#DIV/0!</v>
      </c>
      <c r="X40" s="1185" t="e">
        <f ca="1">'Return Distr.'!H164</f>
        <v>#DIV/0!</v>
      </c>
      <c r="Y40" s="1185" t="e">
        <f ca="1">'Return Distr.'!I164</f>
        <v>#DIV/0!</v>
      </c>
      <c r="Z40" s="1185" t="e">
        <f ca="1">'Return Distr.'!J164</f>
        <v>#DIV/0!</v>
      </c>
      <c r="AA40" s="1185" t="e">
        <f ca="1">'Return Distr.'!K164</f>
        <v>#DIV/0!</v>
      </c>
      <c r="AB40" s="1185" t="e">
        <f ca="1">'Return Distr.'!L164</f>
        <v>#DIV/0!</v>
      </c>
      <c r="AC40" s="1185"/>
      <c r="AD40" s="1185"/>
      <c r="AE40" s="1185"/>
      <c r="AF40" s="1185"/>
      <c r="AG40" s="1186"/>
    </row>
    <row r="41" spans="11:33" ht="14.5" customHeight="1" thickBot="1">
      <c r="K41" s="173" t="str">
        <f>UW!I34</f>
        <v>Net Proceeds</v>
      </c>
      <c r="L41" s="1178" t="e">
        <f ca="1">M41/($L$27+$M$27)</f>
        <v>#DIV/0!</v>
      </c>
      <c r="M41" s="1181" t="e">
        <f ca="1">UW!J34</f>
        <v>#DIV/0!</v>
      </c>
      <c r="O41" s="173" t="str">
        <f>UW!I52</f>
        <v>Development Fee</v>
      </c>
      <c r="R41" s="207">
        <f>UW!J52</f>
        <v>0.05</v>
      </c>
    </row>
    <row r="42" spans="11:33" ht="14.5" customHeight="1" thickBot="1">
      <c r="K42" s="173" t="str">
        <f>UW!I39</f>
        <v>Sale Price Val Option</v>
      </c>
      <c r="L42" s="208" t="str">
        <f>UW!J39</f>
        <v>Cap Rate</v>
      </c>
      <c r="M42" s="192">
        <f>Val!E8</f>
        <v>0</v>
      </c>
      <c r="O42" s="173" t="str">
        <f>UW!I53</f>
        <v>Construction Mgmt Fee</v>
      </c>
      <c r="R42" s="207">
        <f>UW!J53</f>
        <v>8.9999999999999993E-3</v>
      </c>
      <c r="U42" s="211"/>
      <c r="V42" s="210"/>
      <c r="W42" s="209"/>
      <c r="X42" s="1170">
        <v>1</v>
      </c>
      <c r="Y42" s="1170">
        <f t="shared" ref="Y42:AG42" si="3">X42+1</f>
        <v>2</v>
      </c>
      <c r="Z42" s="1170">
        <f t="shared" si="3"/>
        <v>3</v>
      </c>
      <c r="AA42" s="1170">
        <f t="shared" si="3"/>
        <v>4</v>
      </c>
      <c r="AB42" s="1170">
        <f t="shared" si="3"/>
        <v>5</v>
      </c>
      <c r="AC42" s="1170">
        <f t="shared" si="3"/>
        <v>6</v>
      </c>
      <c r="AD42" s="1170">
        <f t="shared" si="3"/>
        <v>7</v>
      </c>
      <c r="AE42" s="1170">
        <f t="shared" si="3"/>
        <v>8</v>
      </c>
      <c r="AF42" s="1170">
        <f t="shared" si="3"/>
        <v>9</v>
      </c>
      <c r="AG42" s="1171">
        <f t="shared" si="3"/>
        <v>10</v>
      </c>
    </row>
    <row r="43" spans="11:33">
      <c r="O43" s="173" t="str">
        <f>UW!I54</f>
        <v>Property Mgmt Fee</v>
      </c>
      <c r="R43" s="207">
        <f>UW!J54</f>
        <v>7.0000000000000007E-2</v>
      </c>
      <c r="U43" s="1179">
        <f>'Return Distr.'!B168</f>
        <v>10</v>
      </c>
      <c r="V43" s="206" t="e">
        <f ca="1">'Return Distr.'!C168</f>
        <v>#VALUE!</v>
      </c>
      <c r="W43" s="1181">
        <f>'Return Distr.'!G168</f>
        <v>-80525</v>
      </c>
      <c r="X43" s="1181" t="e">
        <f ca="1">'Return Distr.'!H168</f>
        <v>#DIV/0!</v>
      </c>
      <c r="Y43" s="1181" t="e">
        <f ca="1">'Return Distr.'!I168</f>
        <v>#DIV/0!</v>
      </c>
      <c r="Z43" s="1181" t="e">
        <f ca="1">'Return Distr.'!J168</f>
        <v>#DIV/0!</v>
      </c>
      <c r="AA43" s="1181" t="e">
        <f ca="1">'Return Distr.'!K168</f>
        <v>#DIV/0!</v>
      </c>
      <c r="AB43" s="1181" t="e">
        <f ca="1">'Return Distr.'!L168</f>
        <v>#DIV/0!</v>
      </c>
      <c r="AC43" s="1181">
        <f ca="1">'Return Distr.'!M168</f>
        <v>0</v>
      </c>
      <c r="AD43" s="1181">
        <f ca="1">'Return Distr.'!N168</f>
        <v>0</v>
      </c>
      <c r="AE43" s="1181">
        <f ca="1">'Return Distr.'!O168</f>
        <v>0</v>
      </c>
      <c r="AF43" s="1181">
        <f ca="1">'Return Distr.'!P168</f>
        <v>0</v>
      </c>
      <c r="AG43" s="1182">
        <f ca="1">'Return Distr.'!Q168</f>
        <v>0</v>
      </c>
    </row>
    <row r="44" spans="11:33">
      <c r="O44" s="173" t="str">
        <f>UW!I56</f>
        <v>Property Mgmt Setup</v>
      </c>
      <c r="R44" s="1161">
        <f>UW!J56</f>
        <v>0</v>
      </c>
      <c r="U44" s="1179">
        <f>'Return Distr.'!B169</f>
        <v>7</v>
      </c>
      <c r="V44" s="206" t="e">
        <f ca="1">'Return Distr.'!C169</f>
        <v>#VALUE!</v>
      </c>
      <c r="W44" s="1181">
        <f>'Return Distr.'!G169</f>
        <v>-80525</v>
      </c>
      <c r="X44" s="1181" t="e">
        <f ca="1">'Return Distr.'!H169</f>
        <v>#DIV/0!</v>
      </c>
      <c r="Y44" s="1181" t="e">
        <f ca="1">'Return Distr.'!I169</f>
        <v>#DIV/0!</v>
      </c>
      <c r="Z44" s="1181" t="e">
        <f ca="1">'Return Distr.'!J169</f>
        <v>#DIV/0!</v>
      </c>
      <c r="AA44" s="1181" t="e">
        <f ca="1">'Return Distr.'!K169</f>
        <v>#DIV/0!</v>
      </c>
      <c r="AB44" s="1181" t="e">
        <f ca="1">'Return Distr.'!L169</f>
        <v>#DIV/0!</v>
      </c>
      <c r="AC44" s="1181">
        <f ca="1">'Return Distr.'!M169</f>
        <v>0</v>
      </c>
      <c r="AD44" s="1181">
        <f ca="1">'Return Distr.'!N169</f>
        <v>0</v>
      </c>
      <c r="AE44" s="1181"/>
      <c r="AF44" s="1181"/>
      <c r="AG44" s="1182"/>
    </row>
    <row r="45" spans="11:33" ht="14.5" customHeight="1" thickBot="1">
      <c r="U45" s="1183">
        <f>'Return Distr.'!B170</f>
        <v>5</v>
      </c>
      <c r="V45" s="205" t="e">
        <f ca="1">'Return Distr.'!C170</f>
        <v>#VALUE!</v>
      </c>
      <c r="W45" s="1185">
        <f>'Return Distr.'!G170</f>
        <v>-80525</v>
      </c>
      <c r="X45" s="1185" t="e">
        <f ca="1">'Return Distr.'!H170</f>
        <v>#DIV/0!</v>
      </c>
      <c r="Y45" s="1185" t="e">
        <f ca="1">'Return Distr.'!I170</f>
        <v>#DIV/0!</v>
      </c>
      <c r="Z45" s="1185" t="e">
        <f ca="1">'Return Distr.'!J170</f>
        <v>#DIV/0!</v>
      </c>
      <c r="AA45" s="1185" t="e">
        <f ca="1">'Return Distr.'!K170</f>
        <v>#DIV/0!</v>
      </c>
      <c r="AB45" s="1185" t="e">
        <f ca="1">'Return Distr.'!L170</f>
        <v>#DIV/0!</v>
      </c>
      <c r="AC45" s="1185"/>
      <c r="AD45" s="1185"/>
      <c r="AE45" s="1185"/>
      <c r="AF45" s="1185"/>
      <c r="AG45" s="1186"/>
    </row>
    <row r="46" spans="11:33">
      <c r="U46" s="1189"/>
      <c r="V46" s="204"/>
      <c r="W46" s="1190"/>
      <c r="X46" s="1190"/>
      <c r="Y46" s="1190"/>
      <c r="Z46" s="1190"/>
      <c r="AA46" s="1190"/>
      <c r="AB46" s="1190"/>
      <c r="AC46" s="1190"/>
      <c r="AD46" s="1190"/>
      <c r="AE46" s="1190"/>
      <c r="AF46" s="1190"/>
      <c r="AG46" s="1190"/>
    </row>
    <row r="47" spans="11:33" ht="14.5" customHeight="1" thickBot="1"/>
    <row r="48" spans="11:33" ht="14.5" customHeight="1" thickBot="1">
      <c r="K48" s="2036" t="s">
        <v>64</v>
      </c>
      <c r="L48" s="2031"/>
      <c r="M48" s="2037"/>
      <c r="N48" s="181"/>
      <c r="O48" s="180" t="s">
        <v>65</v>
      </c>
      <c r="P48" s="179" t="s">
        <v>66</v>
      </c>
      <c r="U48" s="2030" t="s">
        <v>67</v>
      </c>
      <c r="V48" s="2031"/>
      <c r="W48" s="2031"/>
      <c r="X48" s="2031"/>
      <c r="Y48" s="2031"/>
      <c r="Z48" s="2031"/>
      <c r="AA48" s="2031"/>
      <c r="AB48" s="2032"/>
    </row>
    <row r="49" spans="11:28" ht="14.5" customHeight="1" thickBot="1">
      <c r="K49" s="178" t="s">
        <v>68</v>
      </c>
      <c r="M49" s="1191">
        <v>0</v>
      </c>
      <c r="O49" s="1192" t="e">
        <f>M49/$M$51</f>
        <v>#DIV/0!</v>
      </c>
      <c r="P49" s="193" t="s">
        <v>69</v>
      </c>
      <c r="U49" s="194" t="str">
        <f>UW!C870</f>
        <v>Exit Cap Rate:</v>
      </c>
      <c r="V49" s="201">
        <f ca="1">UW!D870</f>
        <v>-1.4999999999999999E-2</v>
      </c>
      <c r="W49" s="201">
        <f ca="1">UW!E870</f>
        <v>-0.01</v>
      </c>
      <c r="X49" s="201">
        <f ca="1">UW!F870</f>
        <v>-5.0000000000000001E-3</v>
      </c>
      <c r="Y49" s="203">
        <f ca="1">UW!G870</f>
        <v>0</v>
      </c>
      <c r="Z49" s="201">
        <f ca="1">UW!H870</f>
        <v>5.0000000000000001E-3</v>
      </c>
      <c r="AA49" s="201">
        <f ca="1">UW!I870</f>
        <v>0.01</v>
      </c>
      <c r="AB49" s="200">
        <f ca="1">UW!J870</f>
        <v>1.4999999999999999E-2</v>
      </c>
    </row>
    <row r="50" spans="11:28">
      <c r="K50" s="178" t="s">
        <v>70</v>
      </c>
      <c r="M50" s="1193">
        <f>UW!M16</f>
        <v>0</v>
      </c>
      <c r="N50" s="190"/>
      <c r="O50" s="1194" t="e">
        <f>M50/$M$51</f>
        <v>#DIV/0!</v>
      </c>
      <c r="P50" s="1195" t="e">
        <f ca="1">M50/$M$82</f>
        <v>#DIV/0!</v>
      </c>
      <c r="U50" s="188" t="str">
        <f>UW!C871</f>
        <v>XIRR-Levered (Deal)</v>
      </c>
      <c r="V50" s="192" t="e">
        <f ca="1">UW!D871</f>
        <v>#N/A</v>
      </c>
      <c r="W50" s="192" t="e">
        <f ca="1">UW!E871</f>
        <v>#N/A</v>
      </c>
      <c r="X50" s="192" t="e">
        <f ca="1">UW!F871</f>
        <v>#N/A</v>
      </c>
      <c r="Y50" s="192" t="e">
        <f ca="1">UW!G871</f>
        <v>#N/A</v>
      </c>
      <c r="Z50" s="192" t="e">
        <f ca="1">UW!H871</f>
        <v>#N/A</v>
      </c>
      <c r="AA50" s="192" t="e">
        <f ca="1">UW!I871</f>
        <v>#N/A</v>
      </c>
      <c r="AB50" s="191" t="e">
        <f ca="1">UW!J871</f>
        <v>#N/A</v>
      </c>
    </row>
    <row r="51" spans="11:28" ht="14.5" customHeight="1" thickBot="1">
      <c r="K51" s="187" t="s">
        <v>71</v>
      </c>
      <c r="L51" s="186"/>
      <c r="M51" s="1196">
        <f>SUM(M49:M50)</f>
        <v>0</v>
      </c>
      <c r="N51" s="186"/>
      <c r="O51" s="1197" t="e">
        <f>SUM(O49:O50)</f>
        <v>#DIV/0!</v>
      </c>
      <c r="P51" s="1139"/>
      <c r="U51" s="188" t="str">
        <f>UW!C873</f>
        <v>XIRR-Levered (Project)</v>
      </c>
      <c r="V51" s="192" t="e">
        <f ca="1">UW!D873</f>
        <v>#N/A</v>
      </c>
      <c r="W51" s="192" t="e">
        <f ca="1">UW!E873</f>
        <v>#N/A</v>
      </c>
      <c r="X51" s="192" t="e">
        <f ca="1">UW!F873</f>
        <v>#N/A</v>
      </c>
      <c r="Y51" s="192" t="e">
        <f ca="1">UW!G873</f>
        <v>#N/A</v>
      </c>
      <c r="Z51" s="192" t="e">
        <f ca="1">UW!H873</f>
        <v>#N/A</v>
      </c>
      <c r="AA51" s="192" t="e">
        <f ca="1">UW!I873</f>
        <v>#N/A</v>
      </c>
      <c r="AB51" s="191" t="e">
        <f ca="1">UW!J873</f>
        <v>#N/A</v>
      </c>
    </row>
    <row r="52" spans="11:28" ht="14.5" customHeight="1" thickBot="1">
      <c r="M52" s="1181"/>
      <c r="U52" s="188" t="str">
        <f>UW!C874</f>
        <v>XIRR-Unlevered (Project)</v>
      </c>
      <c r="V52" s="192" t="e">
        <f ca="1">UW!D874</f>
        <v>#N/A</v>
      </c>
      <c r="W52" s="192" t="e">
        <f ca="1">UW!E874</f>
        <v>#N/A</v>
      </c>
      <c r="X52" s="192" t="e">
        <f ca="1">UW!F874</f>
        <v>#N/A</v>
      </c>
      <c r="Y52" s="192" t="e">
        <f ca="1">UW!G874</f>
        <v>#N/A</v>
      </c>
      <c r="Z52" s="192" t="e">
        <f ca="1">UW!H874</f>
        <v>#N/A</v>
      </c>
      <c r="AA52" s="192" t="e">
        <f ca="1">UW!I874</f>
        <v>#N/A</v>
      </c>
      <c r="AB52" s="191" t="e">
        <f ca="1">UW!J874</f>
        <v>#N/A</v>
      </c>
    </row>
    <row r="53" spans="11:28" ht="14.5" customHeight="1" thickBot="1">
      <c r="K53" s="2036" t="s">
        <v>72</v>
      </c>
      <c r="L53" s="2031"/>
      <c r="M53" s="2037"/>
      <c r="N53" s="181"/>
      <c r="O53" s="180" t="s">
        <v>73</v>
      </c>
      <c r="P53" s="179" t="s">
        <v>66</v>
      </c>
      <c r="U53" s="188" t="str">
        <f>UW!C875</f>
        <v>Equity Multiple</v>
      </c>
      <c r="V53" s="1198" t="e">
        <f ca="1">UW!D875</f>
        <v>#N/A</v>
      </c>
      <c r="W53" s="1198" t="e">
        <f ca="1">UW!E875</f>
        <v>#N/A</v>
      </c>
      <c r="X53" s="1198" t="e">
        <f ca="1">UW!F875</f>
        <v>#N/A</v>
      </c>
      <c r="Y53" s="1198" t="e">
        <f ca="1">UW!G875</f>
        <v>#N/A</v>
      </c>
      <c r="Z53" s="1198" t="e">
        <f ca="1">UW!H875</f>
        <v>#N/A</v>
      </c>
      <c r="AA53" s="1198" t="e">
        <f ca="1">UW!I875</f>
        <v>#N/A</v>
      </c>
      <c r="AB53" s="1131" t="e">
        <f ca="1">UW!J875</f>
        <v>#N/A</v>
      </c>
    </row>
    <row r="54" spans="11:28" ht="14.5" customHeight="1" thickBot="1">
      <c r="K54" s="178" t="s">
        <v>68</v>
      </c>
      <c r="M54" s="1191" t="e">
        <f ca="1">UW!M12</f>
        <v>#DIV/0!</v>
      </c>
      <c r="O54" s="1192" t="e">
        <f ca="1">M54/$M$56</f>
        <v>#DIV/0!</v>
      </c>
      <c r="P54" s="1199" t="s">
        <v>69</v>
      </c>
      <c r="U54" s="184" t="str">
        <f>UW!C876</f>
        <v>DCF Value</v>
      </c>
      <c r="V54" s="1200" t="e">
        <f ca="1">UW!D876</f>
        <v>#N/A</v>
      </c>
      <c r="W54" s="1200" t="e">
        <f ca="1">UW!E876</f>
        <v>#N/A</v>
      </c>
      <c r="X54" s="1200" t="e">
        <f ca="1">UW!F876</f>
        <v>#N/A</v>
      </c>
      <c r="Y54" s="1200" t="e">
        <f ca="1">UW!G876</f>
        <v>#N/A</v>
      </c>
      <c r="Z54" s="1200" t="e">
        <f ca="1">UW!H876</f>
        <v>#N/A</v>
      </c>
      <c r="AA54" s="1200" t="e">
        <f ca="1">UW!I876</f>
        <v>#N/A</v>
      </c>
      <c r="AB54" s="1201" t="e">
        <f ca="1">UW!J876</f>
        <v>#N/A</v>
      </c>
    </row>
    <row r="55" spans="11:28" ht="14.5" customHeight="1" thickBot="1">
      <c r="K55" s="178" t="s">
        <v>74</v>
      </c>
      <c r="M55" s="1193" t="e">
        <f ca="1">M58-M54</f>
        <v>#DIV/0!</v>
      </c>
      <c r="N55" s="190"/>
      <c r="O55" s="1194" t="e">
        <f ca="1">M55/$M$56</f>
        <v>#DIV/0!</v>
      </c>
      <c r="P55" s="1195" t="e">
        <f ca="1">M55/$M$82</f>
        <v>#DIV/0!</v>
      </c>
      <c r="U55" s="183" t="str">
        <f>UW!C877</f>
        <v>Cap Rate Var for Sensitivity</v>
      </c>
      <c r="V55" s="182">
        <f>UW!D877</f>
        <v>5.0000000000000001E-3</v>
      </c>
    </row>
    <row r="56" spans="11:28" ht="14.5" customHeight="1" thickBot="1">
      <c r="K56" s="198" t="s">
        <v>75</v>
      </c>
      <c r="L56" s="197"/>
      <c r="M56" s="1196" t="e">
        <f ca="1">SUM(M54:M55)</f>
        <v>#DIV/0!</v>
      </c>
      <c r="N56" s="197"/>
      <c r="O56" s="1197" t="e">
        <f ca="1">SUM(O54:O55)</f>
        <v>#DIV/0!</v>
      </c>
      <c r="P56" s="177"/>
    </row>
    <row r="57" spans="11:28" ht="14.5" customHeight="1" thickBot="1">
      <c r="K57" s="2036" t="s">
        <v>76</v>
      </c>
      <c r="L57" s="2031"/>
      <c r="M57" s="2037"/>
      <c r="N57" s="181"/>
      <c r="O57" s="180" t="s">
        <v>73</v>
      </c>
      <c r="P57" s="179" t="s">
        <v>66</v>
      </c>
      <c r="U57" s="2030" t="str">
        <f>UW!C876</f>
        <v>DCF Value</v>
      </c>
      <c r="V57" s="2031"/>
      <c r="W57" s="2031"/>
      <c r="X57" s="2031"/>
      <c r="Y57" s="2031"/>
      <c r="Z57" s="2031"/>
      <c r="AA57" s="2031"/>
      <c r="AB57" s="2032"/>
    </row>
    <row r="58" spans="11:28" ht="14.5" customHeight="1" thickBot="1">
      <c r="K58" s="178" t="str">
        <f>UW!L16</f>
        <v>Purchase Price</v>
      </c>
      <c r="M58" s="1191">
        <f>UW!M16</f>
        <v>0</v>
      </c>
      <c r="O58" s="1192" t="e">
        <f t="shared" ref="O58:O65" ca="1" si="4">M58/$M$66</f>
        <v>#DIV/0!</v>
      </c>
      <c r="P58" s="1159" t="e">
        <f t="shared" ref="P58:P65" ca="1" si="5">M58/$M$82</f>
        <v>#DIV/0!</v>
      </c>
      <c r="U58" s="194" t="str">
        <f>UW!C880</f>
        <v>Exit Cap Rate:</v>
      </c>
      <c r="V58" s="201">
        <f ca="1">UW!D880</f>
        <v>-1.4999999999999999E-2</v>
      </c>
      <c r="W58" s="201">
        <f ca="1">UW!E880</f>
        <v>-0.01</v>
      </c>
      <c r="X58" s="201">
        <f ca="1">UW!F880</f>
        <v>-5.0000000000000001E-3</v>
      </c>
      <c r="Y58" s="202">
        <f ca="1">UW!G880</f>
        <v>0</v>
      </c>
      <c r="Z58" s="201">
        <f ca="1">UW!H880</f>
        <v>5.0000000000000001E-3</v>
      </c>
      <c r="AA58" s="201">
        <f ca="1">UW!I880</f>
        <v>0.01</v>
      </c>
      <c r="AB58" s="200">
        <f ca="1">UW!J880</f>
        <v>1.4999999999999999E-2</v>
      </c>
    </row>
    <row r="59" spans="11:28">
      <c r="K59" s="178" t="str">
        <f>UW!L17</f>
        <v>Acquisition Fee</v>
      </c>
      <c r="M59" s="1202">
        <f>UW!M17</f>
        <v>0</v>
      </c>
      <c r="O59" s="1192" t="e">
        <f t="shared" ca="1" si="4"/>
        <v>#DIV/0!</v>
      </c>
      <c r="P59" s="1159" t="e">
        <f t="shared" ca="1" si="5"/>
        <v>#DIV/0!</v>
      </c>
      <c r="U59" s="188" t="str">
        <f>UW!C881</f>
        <v>Gross Sale</v>
      </c>
      <c r="V59" s="1181" t="e">
        <f ca="1">UW!D881</f>
        <v>#DIV/0!</v>
      </c>
      <c r="W59" s="1181" t="e">
        <f ca="1">UW!E881</f>
        <v>#DIV/0!</v>
      </c>
      <c r="X59" s="1181" t="e">
        <f ca="1">UW!F881</f>
        <v>#DIV/0!</v>
      </c>
      <c r="Y59" s="1181" t="e">
        <f ca="1">UW!G881</f>
        <v>#DIV/0!</v>
      </c>
      <c r="Z59" s="1181" t="e">
        <f ca="1">UW!H881</f>
        <v>#DIV/0!</v>
      </c>
      <c r="AA59" s="1181" t="e">
        <f ca="1">UW!I881</f>
        <v>#DIV/0!</v>
      </c>
      <c r="AB59" s="1182" t="e">
        <f ca="1">UW!J881</f>
        <v>#DIV/0!</v>
      </c>
    </row>
    <row r="60" spans="11:28">
      <c r="K60" s="178" t="str">
        <f>UW!L18</f>
        <v>Loan Fees</v>
      </c>
      <c r="M60" s="1202" t="e">
        <f ca="1">UW!M18</f>
        <v>#DIV/0!</v>
      </c>
      <c r="O60" s="1192" t="e">
        <f t="shared" ca="1" si="4"/>
        <v>#DIV/0!</v>
      </c>
      <c r="P60" s="1159" t="e">
        <f t="shared" ca="1" si="5"/>
        <v>#DIV/0!</v>
      </c>
      <c r="U60" s="188" t="str">
        <f>UW!C882</f>
        <v>Sales Costs</v>
      </c>
      <c r="V60" s="1203" t="e">
        <f ca="1">UW!D882</f>
        <v>#DIV/0!</v>
      </c>
      <c r="W60" s="1203" t="e">
        <f ca="1">UW!E882</f>
        <v>#DIV/0!</v>
      </c>
      <c r="X60" s="1203" t="e">
        <f ca="1">UW!F882</f>
        <v>#DIV/0!</v>
      </c>
      <c r="Y60" s="1203" t="e">
        <f ca="1">UW!G882</f>
        <v>#DIV/0!</v>
      </c>
      <c r="Z60" s="1203" t="e">
        <f ca="1">UW!H882</f>
        <v>#DIV/0!</v>
      </c>
      <c r="AA60" s="1203" t="e">
        <f ca="1">UW!I882</f>
        <v>#DIV/0!</v>
      </c>
      <c r="AB60" s="1204" t="e">
        <f ca="1">UW!J882</f>
        <v>#DIV/0!</v>
      </c>
    </row>
    <row r="61" spans="11:28">
      <c r="K61" s="178" t="str">
        <f>UW!L20</f>
        <v>Establishment Costs</v>
      </c>
      <c r="M61" s="1202">
        <f>UW!M20</f>
        <v>0</v>
      </c>
      <c r="O61" s="1192" t="e">
        <f t="shared" ca="1" si="4"/>
        <v>#DIV/0!</v>
      </c>
      <c r="P61" s="1159" t="e">
        <f t="shared" ca="1" si="5"/>
        <v>#DIV/0!</v>
      </c>
      <c r="U61" s="188" t="str">
        <f>UW!C883</f>
        <v>Net Sale</v>
      </c>
      <c r="V61" s="1181" t="e">
        <f ca="1">UW!D883</f>
        <v>#DIV/0!</v>
      </c>
      <c r="W61" s="1181" t="e">
        <f ca="1">UW!E883</f>
        <v>#DIV/0!</v>
      </c>
      <c r="X61" s="1181" t="e">
        <f ca="1">UW!F883</f>
        <v>#DIV/0!</v>
      </c>
      <c r="Y61" s="1181" t="e">
        <f ca="1">UW!G883</f>
        <v>#DIV/0!</v>
      </c>
      <c r="Z61" s="1181" t="e">
        <f ca="1">UW!H883</f>
        <v>#DIV/0!</v>
      </c>
      <c r="AA61" s="1181" t="e">
        <f ca="1">UW!I883</f>
        <v>#DIV/0!</v>
      </c>
      <c r="AB61" s="1182" t="e">
        <f ca="1">UW!J883</f>
        <v>#DIV/0!</v>
      </c>
    </row>
    <row r="62" spans="11:28">
      <c r="K62" s="178" t="str">
        <f>UW!L21</f>
        <v>Distribution Costs</v>
      </c>
      <c r="M62" s="1202">
        <f>UW!M21</f>
        <v>0</v>
      </c>
      <c r="O62" s="1192" t="e">
        <f t="shared" ca="1" si="4"/>
        <v>#DIV/0!</v>
      </c>
      <c r="P62" s="1159" t="e">
        <f t="shared" ca="1" si="5"/>
        <v>#DIV/0!</v>
      </c>
      <c r="U62" s="188" t="str">
        <f>UW!C884</f>
        <v>Loan Repayment</v>
      </c>
      <c r="V62" s="1205">
        <f ca="1">UW!D884</f>
        <v>835.53545903710221</v>
      </c>
      <c r="W62" s="1205">
        <f ca="1">UW!E884</f>
        <v>835.53545903710221</v>
      </c>
      <c r="X62" s="1205">
        <f ca="1">UW!F884</f>
        <v>835.53545903710221</v>
      </c>
      <c r="Y62" s="1205">
        <f ca="1">UW!G884</f>
        <v>835.53545903710221</v>
      </c>
      <c r="Z62" s="1205">
        <f ca="1">UW!H884</f>
        <v>835.53545903710221</v>
      </c>
      <c r="AA62" s="1205">
        <f ca="1">UW!I884</f>
        <v>835.53545903710221</v>
      </c>
      <c r="AB62" s="1206">
        <f ca="1">UW!J884</f>
        <v>835.53545903710221</v>
      </c>
    </row>
    <row r="63" spans="11:28">
      <c r="K63" s="178" t="str">
        <f>UW!L22</f>
        <v>Due Diligence</v>
      </c>
      <c r="M63" s="1202">
        <f>UW!M22</f>
        <v>100000</v>
      </c>
      <c r="O63" s="1192" t="e">
        <f t="shared" ca="1" si="4"/>
        <v>#DIV/0!</v>
      </c>
      <c r="P63" s="1159" t="e">
        <f t="shared" ca="1" si="5"/>
        <v>#DIV/0!</v>
      </c>
      <c r="U63" s="188" t="str">
        <f>UW!C885</f>
        <v>Return of Equity</v>
      </c>
      <c r="V63" s="1205" t="e">
        <f ca="1">UW!D885</f>
        <v>#DIV/0!</v>
      </c>
      <c r="W63" s="1205" t="e">
        <f ca="1">UW!E885</f>
        <v>#DIV/0!</v>
      </c>
      <c r="X63" s="1205" t="e">
        <f ca="1">UW!F885</f>
        <v>#DIV/0!</v>
      </c>
      <c r="Y63" s="1205" t="e">
        <f ca="1">UW!G885</f>
        <v>#DIV/0!</v>
      </c>
      <c r="Z63" s="1205" t="e">
        <f ca="1">UW!H885</f>
        <v>#DIV/0!</v>
      </c>
      <c r="AA63" s="1205" t="e">
        <f ca="1">UW!I885</f>
        <v>#DIV/0!</v>
      </c>
      <c r="AB63" s="1206" t="e">
        <f ca="1">UW!J885</f>
        <v>#DIV/0!</v>
      </c>
    </row>
    <row r="64" spans="11:28" ht="14.5" customHeight="1" thickBot="1">
      <c r="K64" s="178" t="str">
        <f>UW!L23</f>
        <v>Conversion Costs</v>
      </c>
      <c r="M64" s="1202">
        <f>UW!M23</f>
        <v>0</v>
      </c>
      <c r="O64" s="1192" t="e">
        <f t="shared" ca="1" si="4"/>
        <v>#DIV/0!</v>
      </c>
      <c r="P64" s="1159" t="e">
        <f t="shared" ca="1" si="5"/>
        <v>#DIV/0!</v>
      </c>
      <c r="U64" s="184" t="str">
        <f>UW!C886</f>
        <v>Net Sales Proceeds</v>
      </c>
      <c r="V64" s="1185" t="e">
        <f ca="1">UW!D886</f>
        <v>#DIV/0!</v>
      </c>
      <c r="W64" s="1185" t="e">
        <f ca="1">UW!E886</f>
        <v>#DIV/0!</v>
      </c>
      <c r="X64" s="1185" t="e">
        <f ca="1">UW!F886</f>
        <v>#DIV/0!</v>
      </c>
      <c r="Y64" s="1185" t="e">
        <f ca="1">UW!G886</f>
        <v>#DIV/0!</v>
      </c>
      <c r="Z64" s="1185" t="e">
        <f ca="1">UW!H886</f>
        <v>#DIV/0!</v>
      </c>
      <c r="AA64" s="1185" t="e">
        <f ca="1">UW!I886</f>
        <v>#DIV/0!</v>
      </c>
      <c r="AB64" s="1186" t="e">
        <f ca="1">UW!J886</f>
        <v>#DIV/0!</v>
      </c>
    </row>
    <row r="65" spans="11:28" ht="14.5" customHeight="1" thickBot="1">
      <c r="K65" s="178" t="str">
        <f>UW!L25</f>
        <v>Transer/Stamp Duty/GST</v>
      </c>
      <c r="M65" s="1193">
        <f>UW!M25</f>
        <v>-19475</v>
      </c>
      <c r="N65" s="190"/>
      <c r="O65" s="1194" t="e">
        <f t="shared" ca="1" si="4"/>
        <v>#DIV/0!</v>
      </c>
      <c r="P65" s="1195" t="e">
        <f t="shared" ca="1" si="5"/>
        <v>#DIV/0!</v>
      </c>
    </row>
    <row r="66" spans="11:28" ht="14.5" customHeight="1" thickBot="1">
      <c r="K66" s="187" t="str">
        <f>UW!L31</f>
        <v>Total Uses:</v>
      </c>
      <c r="L66" s="186"/>
      <c r="M66" s="1196" t="e">
        <f ca="1">SUM(M58:M65)</f>
        <v>#DIV/0!</v>
      </c>
      <c r="N66" s="186"/>
      <c r="O66" s="1197" t="e">
        <f ca="1">SUM(O58:O65)</f>
        <v>#DIV/0!</v>
      </c>
      <c r="P66" s="199"/>
      <c r="U66" s="2030" t="str">
        <f>UW!C885</f>
        <v>Return of Equity</v>
      </c>
      <c r="V66" s="2031"/>
      <c r="W66" s="2031"/>
      <c r="X66" s="2031"/>
      <c r="Y66" s="2031"/>
      <c r="Z66" s="2031"/>
      <c r="AA66" s="2031"/>
      <c r="AB66" s="2032"/>
    </row>
    <row r="67" spans="11:28" ht="14.5" customHeight="1" thickBot="1">
      <c r="M67" s="1181"/>
      <c r="O67" s="1158"/>
      <c r="U67" s="194" t="str">
        <f>UW!C889</f>
        <v>Asking Rates:</v>
      </c>
      <c r="V67" s="1207" t="e">
        <f ca="1">UW!D889</f>
        <v>#DIV/0!</v>
      </c>
      <c r="W67" s="1207" t="e">
        <f ca="1">UW!E889</f>
        <v>#DIV/0!</v>
      </c>
      <c r="X67" s="1207" t="e">
        <f ca="1">UW!F889</f>
        <v>#DIV/0!</v>
      </c>
      <c r="Y67" s="1208" t="e">
        <f ca="1">UW!G889</f>
        <v>#DIV/0!</v>
      </c>
      <c r="Z67" s="1207" t="e">
        <f ca="1">UW!H889</f>
        <v>#DIV/0!</v>
      </c>
      <c r="AA67" s="1207" t="e">
        <f ca="1">UW!I889</f>
        <v>#DIV/0!</v>
      </c>
      <c r="AB67" s="1209" t="e">
        <f ca="1">UW!J889</f>
        <v>#DIV/0!</v>
      </c>
    </row>
    <row r="68" spans="11:28" ht="14.5" customHeight="1" thickBot="1">
      <c r="K68" s="2036" t="s">
        <v>77</v>
      </c>
      <c r="L68" s="2031"/>
      <c r="M68" s="2037"/>
      <c r="N68" s="181"/>
      <c r="O68" s="180" t="s">
        <v>78</v>
      </c>
      <c r="P68" s="179" t="s">
        <v>66</v>
      </c>
      <c r="U68" s="188" t="str">
        <f>UW!C890</f>
        <v>IRR - Levered (Deal Level)</v>
      </c>
      <c r="V68" s="192" t="e">
        <f ca="1">UW!D890</f>
        <v>#DIV/0!</v>
      </c>
      <c r="W68" s="192" t="e">
        <f ca="1">UW!E890</f>
        <v>#DIV/0!</v>
      </c>
      <c r="X68" s="192" t="e">
        <f ca="1">UW!F890</f>
        <v>#DIV/0!</v>
      </c>
      <c r="Y68" s="192" t="e">
        <f ca="1">UW!G890</f>
        <v>#DIV/0!</v>
      </c>
      <c r="Z68" s="192" t="e">
        <f ca="1">UW!H890</f>
        <v>#DIV/0!</v>
      </c>
      <c r="AA68" s="192" t="e">
        <f ca="1">UW!I890</f>
        <v>#DIV/0!</v>
      </c>
      <c r="AB68" s="191" t="e">
        <f ca="1">UW!J890</f>
        <v>#DIV/0!</v>
      </c>
    </row>
    <row r="69" spans="11:28">
      <c r="K69" s="178" t="s">
        <v>79</v>
      </c>
      <c r="M69" s="1191">
        <f>UW!M40</f>
        <v>0</v>
      </c>
      <c r="O69" s="1192" t="e">
        <f ca="1">M69/$M$79</f>
        <v>#DIV/0!</v>
      </c>
      <c r="P69" s="193" t="s">
        <v>69</v>
      </c>
      <c r="U69" s="188" t="str">
        <f>UW!C891</f>
        <v>IRR - Levered (Project Level)</v>
      </c>
      <c r="V69" s="192" t="e">
        <f ca="1">UW!D891</f>
        <v>#DIV/0!</v>
      </c>
      <c r="W69" s="192" t="e">
        <f ca="1">UW!E891</f>
        <v>#DIV/0!</v>
      </c>
      <c r="X69" s="192" t="e">
        <f ca="1">UW!F891</f>
        <v>#DIV/0!</v>
      </c>
      <c r="Y69" s="192" t="e">
        <f ca="1">UW!G891</f>
        <v>#DIV/0!</v>
      </c>
      <c r="Z69" s="192" t="e">
        <f ca="1">UW!H891</f>
        <v>#DIV/0!</v>
      </c>
      <c r="AA69" s="192" t="e">
        <f ca="1">UW!I891</f>
        <v>#DIV/0!</v>
      </c>
      <c r="AB69" s="191" t="e">
        <f ca="1">UW!J891</f>
        <v>#DIV/0!</v>
      </c>
    </row>
    <row r="70" spans="11:28" ht="14.5" customHeight="1" thickBot="1">
      <c r="K70" s="178" t="s">
        <v>80</v>
      </c>
      <c r="M70" s="1202">
        <f>UW!M41</f>
        <v>0</v>
      </c>
      <c r="O70" s="1192" t="e">
        <f ca="1">M70/$M$79</f>
        <v>#DIV/0!</v>
      </c>
      <c r="P70" s="1159" t="e">
        <f ca="1">M70/$M$82</f>
        <v>#DIV/0!</v>
      </c>
      <c r="U70" s="188" t="str">
        <f>UW!C892</f>
        <v>IRR - Unlevered</v>
      </c>
      <c r="V70" s="192" t="e">
        <f ca="1">UW!D892</f>
        <v>#DIV/0!</v>
      </c>
      <c r="W70" s="192" t="e">
        <f ca="1">UW!E892</f>
        <v>#DIV/0!</v>
      </c>
      <c r="X70" s="192" t="e">
        <f ca="1">UW!F892</f>
        <v>#DIV/0!</v>
      </c>
      <c r="Y70" s="192" t="e">
        <f ca="1">UW!G892</f>
        <v>#DIV/0!</v>
      </c>
      <c r="Z70" s="192" t="e">
        <f ca="1">UW!H892</f>
        <v>#DIV/0!</v>
      </c>
      <c r="AA70" s="192" t="e">
        <f ca="1">UW!I892</f>
        <v>#DIV/0!</v>
      </c>
      <c r="AB70" s="191" t="e">
        <f ca="1">UW!J892</f>
        <v>#DIV/0!</v>
      </c>
    </row>
    <row r="71" spans="11:28" ht="14.5" customHeight="1" thickBot="1">
      <c r="K71" s="176" t="s">
        <v>81</v>
      </c>
      <c r="L71" s="175"/>
      <c r="M71" s="1210">
        <f>UW!M42</f>
        <v>0</v>
      </c>
      <c r="N71" s="175"/>
      <c r="O71" s="1211" t="e">
        <f ca="1">M71/$M$79</f>
        <v>#DIV/0!</v>
      </c>
      <c r="P71" s="195" t="s">
        <v>69</v>
      </c>
      <c r="U71" s="188" t="str">
        <f>UW!C893</f>
        <v>Equity Multiple:</v>
      </c>
      <c r="V71" s="1198" t="e">
        <f ca="1">UW!D893</f>
        <v>#DIV/0!</v>
      </c>
      <c r="W71" s="1198" t="e">
        <f ca="1">UW!E893</f>
        <v>#DIV/0!</v>
      </c>
      <c r="X71" s="1198" t="e">
        <f ca="1">UW!F893</f>
        <v>#DIV/0!</v>
      </c>
      <c r="Y71" s="1198" t="e">
        <f ca="1">UW!G893</f>
        <v>#DIV/0!</v>
      </c>
      <c r="Z71" s="1198" t="e">
        <f ca="1">UW!H893</f>
        <v>#DIV/0!</v>
      </c>
      <c r="AA71" s="1198" t="e">
        <f ca="1">UW!I893</f>
        <v>#DIV/0!</v>
      </c>
      <c r="AB71" s="1131" t="e">
        <f ca="1">UW!J893</f>
        <v>#DIV/0!</v>
      </c>
    </row>
    <row r="72" spans="11:28" ht="14.5" customHeight="1" thickBot="1">
      <c r="K72" s="198" t="s">
        <v>82</v>
      </c>
      <c r="L72" s="197"/>
      <c r="M72" s="1212">
        <f>UW!M43</f>
        <v>0</v>
      </c>
      <c r="N72" s="197"/>
      <c r="O72" s="1213" t="e">
        <f ca="1">M72/$M$79</f>
        <v>#DIV/0!</v>
      </c>
      <c r="P72" s="196" t="s">
        <v>69</v>
      </c>
      <c r="U72" s="184" t="str">
        <f>UW!C894</f>
        <v>Yield on Cost</v>
      </c>
      <c r="V72" s="1185" t="e">
        <f ca="1">UW!D894</f>
        <v>#DIV/0!</v>
      </c>
      <c r="W72" s="1185" t="e">
        <f ca="1">UW!E894</f>
        <v>#DIV/0!</v>
      </c>
      <c r="X72" s="1185" t="e">
        <f ca="1">UW!F894</f>
        <v>#DIV/0!</v>
      </c>
      <c r="Y72" s="1185" t="e">
        <f ca="1">UW!G894</f>
        <v>#DIV/0!</v>
      </c>
      <c r="Z72" s="1185" t="e">
        <f ca="1">UW!H894</f>
        <v>#DIV/0!</v>
      </c>
      <c r="AA72" s="1185" t="e">
        <f ca="1">UW!I894</f>
        <v>#DIV/0!</v>
      </c>
      <c r="AB72" s="1186" t="e">
        <f ca="1">UW!J894</f>
        <v>#DIV/0!</v>
      </c>
    </row>
    <row r="73" spans="11:28" ht="14.5" customHeight="1" thickBot="1">
      <c r="K73" s="176" t="s">
        <v>83</v>
      </c>
      <c r="L73" s="175"/>
      <c r="M73" s="1210">
        <f>UW!M44</f>
        <v>0</v>
      </c>
      <c r="N73" s="175"/>
      <c r="O73" s="1211" t="e">
        <f ca="1">M73/$M$79</f>
        <v>#DIV/0!</v>
      </c>
      <c r="P73" s="195" t="s">
        <v>69</v>
      </c>
      <c r="U73" s="183" t="str">
        <f>UW!C895</f>
        <v>Asking Rate Sensitivity</v>
      </c>
      <c r="V73" s="182">
        <f>UW!D895</f>
        <v>0.05</v>
      </c>
    </row>
    <row r="74" spans="11:28" ht="14.5" customHeight="1" thickBot="1">
      <c r="O74" s="1158"/>
    </row>
    <row r="75" spans="11:28" ht="14.5" customHeight="1" thickBot="1">
      <c r="K75" s="2036" t="s">
        <v>84</v>
      </c>
      <c r="L75" s="2031"/>
      <c r="M75" s="2037"/>
      <c r="N75" s="181"/>
      <c r="O75" s="180" t="s">
        <v>78</v>
      </c>
      <c r="P75" s="179" t="s">
        <v>66</v>
      </c>
      <c r="U75" s="2030" t="str">
        <f>UW!C894</f>
        <v>Yield on Cost</v>
      </c>
      <c r="V75" s="2031"/>
      <c r="W75" s="2031"/>
      <c r="X75" s="2031"/>
      <c r="Y75" s="2031"/>
      <c r="Z75" s="2031"/>
      <c r="AA75" s="2031"/>
      <c r="AB75" s="2032"/>
    </row>
    <row r="76" spans="11:28" ht="14.5" customHeight="1" thickBot="1">
      <c r="K76" s="178" t="s">
        <v>85</v>
      </c>
      <c r="M76" s="1191" t="e">
        <f ca="1">UW!M30</f>
        <v>#DIV/0!</v>
      </c>
      <c r="O76" s="1192" t="e">
        <f ca="1">M76/$M$79</f>
        <v>#DIV/0!</v>
      </c>
      <c r="P76" s="193" t="s">
        <v>69</v>
      </c>
      <c r="U76" s="194" t="str">
        <f>UW!C898</f>
        <v>Construction Cost</v>
      </c>
      <c r="V76" s="1207">
        <f>UW!D898</f>
        <v>25646877</v>
      </c>
      <c r="W76" s="1207">
        <f>UW!E898</f>
        <v>25896877</v>
      </c>
      <c r="X76" s="1207">
        <f>UW!F898</f>
        <v>26146877</v>
      </c>
      <c r="Y76" s="1208">
        <f>UW!G898</f>
        <v>26396877</v>
      </c>
      <c r="Z76" s="1207">
        <f>UW!H898</f>
        <v>26646877</v>
      </c>
      <c r="AA76" s="1207">
        <f>UW!I898</f>
        <v>26896877</v>
      </c>
      <c r="AB76" s="1209">
        <f>UW!J898</f>
        <v>27146877</v>
      </c>
    </row>
    <row r="77" spans="11:28">
      <c r="K77" s="178" t="s">
        <v>86</v>
      </c>
      <c r="M77" s="1193" t="e">
        <f ca="1">UW!M26-UW!M41</f>
        <v>#DIV/0!</v>
      </c>
      <c r="N77" s="190"/>
      <c r="O77" s="1194" t="e">
        <f ca="1">M77/$M$79</f>
        <v>#DIV/0!</v>
      </c>
      <c r="P77" s="1195" t="e">
        <f ca="1">M77/$M$82</f>
        <v>#DIV/0!</v>
      </c>
      <c r="U77" s="188" t="str">
        <f>UW!C899</f>
        <v>IRR - Levered (Deal Level)</v>
      </c>
      <c r="V77" s="192">
        <f>UW!D899</f>
        <v>0</v>
      </c>
      <c r="W77" s="192">
        <f>UW!E899</f>
        <v>0</v>
      </c>
      <c r="X77" s="192">
        <f>UW!F899</f>
        <v>0</v>
      </c>
      <c r="Y77" s="192">
        <f>UW!G899</f>
        <v>0</v>
      </c>
      <c r="Z77" s="192">
        <f>UW!H899</f>
        <v>0</v>
      </c>
      <c r="AA77" s="192">
        <f>UW!I899</f>
        <v>0</v>
      </c>
      <c r="AB77" s="191">
        <f>UW!J899</f>
        <v>0</v>
      </c>
    </row>
    <row r="78" spans="11:28">
      <c r="K78" s="178" t="s">
        <v>87</v>
      </c>
      <c r="M78" s="1193" t="e">
        <f ca="1">SUM(M76:M77)</f>
        <v>#DIV/0!</v>
      </c>
      <c r="N78" s="190"/>
      <c r="O78" s="1194" t="e">
        <f ca="1">M78/$M$79</f>
        <v>#DIV/0!</v>
      </c>
      <c r="P78" s="189" t="s">
        <v>69</v>
      </c>
      <c r="U78" s="188" t="str">
        <f>UW!C900</f>
        <v>IRR - Levered (Project Level)</v>
      </c>
      <c r="V78" s="192">
        <f>UW!D900</f>
        <v>0</v>
      </c>
      <c r="W78" s="192">
        <f>UW!E900</f>
        <v>0</v>
      </c>
      <c r="X78" s="192">
        <f>UW!F900</f>
        <v>0</v>
      </c>
      <c r="Y78" s="192">
        <f>UW!G900</f>
        <v>0</v>
      </c>
      <c r="Z78" s="192">
        <f>UW!H900</f>
        <v>0</v>
      </c>
      <c r="AA78" s="192">
        <f>UW!I900</f>
        <v>0</v>
      </c>
      <c r="AB78" s="191">
        <f>UW!J900</f>
        <v>0</v>
      </c>
    </row>
    <row r="79" spans="11:28" ht="14.5" customHeight="1" thickBot="1">
      <c r="K79" s="187" t="s">
        <v>84</v>
      </c>
      <c r="L79" s="186"/>
      <c r="M79" s="1196" t="e">
        <f ca="1">M78+M73</f>
        <v>#DIV/0!</v>
      </c>
      <c r="N79" s="186"/>
      <c r="O79" s="1214" t="e">
        <f ca="1">O78+O73</f>
        <v>#DIV/0!</v>
      </c>
      <c r="P79" s="185"/>
      <c r="U79" s="188" t="str">
        <f>UW!C901</f>
        <v>IRR - Unlevered</v>
      </c>
      <c r="V79" s="192">
        <f>UW!D901</f>
        <v>0</v>
      </c>
      <c r="W79" s="192">
        <f>UW!E901</f>
        <v>0</v>
      </c>
      <c r="X79" s="192">
        <f>UW!F901</f>
        <v>0</v>
      </c>
      <c r="Y79" s="192">
        <f>UW!G901</f>
        <v>0</v>
      </c>
      <c r="Z79" s="192">
        <f>UW!H901</f>
        <v>0</v>
      </c>
      <c r="AA79" s="192">
        <f>UW!I901</f>
        <v>0</v>
      </c>
      <c r="AB79" s="191">
        <f>UW!J901</f>
        <v>0</v>
      </c>
    </row>
    <row r="80" spans="11:28" ht="14.5" customHeight="1" thickBot="1">
      <c r="U80" s="188" t="str">
        <f>UW!C902</f>
        <v>Equity Multiple:</v>
      </c>
      <c r="V80" s="1198">
        <f>UW!D902</f>
        <v>0</v>
      </c>
      <c r="W80" s="1198">
        <f>UW!E902</f>
        <v>0</v>
      </c>
      <c r="X80" s="1198">
        <f>UW!F902</f>
        <v>0</v>
      </c>
      <c r="Y80" s="1198">
        <f>UW!G902</f>
        <v>0</v>
      </c>
      <c r="Z80" s="1198">
        <f>UW!H902</f>
        <v>0</v>
      </c>
      <c r="AA80" s="1198">
        <f>UW!I902</f>
        <v>0</v>
      </c>
      <c r="AB80" s="1131">
        <f>UW!J902</f>
        <v>0</v>
      </c>
    </row>
    <row r="81" spans="11:28" ht="14.5" customHeight="1" thickBot="1">
      <c r="K81" s="2036" t="s">
        <v>75</v>
      </c>
      <c r="L81" s="2031"/>
      <c r="M81" s="2037"/>
      <c r="N81" s="181"/>
      <c r="O81" s="180" t="s">
        <v>88</v>
      </c>
      <c r="P81" s="179" t="s">
        <v>66</v>
      </c>
      <c r="U81" s="184" t="str">
        <f>UW!C903</f>
        <v>Yield on Cost</v>
      </c>
      <c r="V81" s="1185">
        <f>UW!D903</f>
        <v>0</v>
      </c>
      <c r="W81" s="1185">
        <f>UW!E903</f>
        <v>0</v>
      </c>
      <c r="X81" s="1185">
        <f>UW!F903</f>
        <v>0</v>
      </c>
      <c r="Y81" s="1185">
        <f>UW!G903</f>
        <v>0</v>
      </c>
      <c r="Z81" s="1185">
        <f>UW!H903</f>
        <v>0</v>
      </c>
      <c r="AA81" s="1185">
        <f>UW!I903</f>
        <v>0</v>
      </c>
      <c r="AB81" s="1186">
        <f>UW!J903</f>
        <v>0</v>
      </c>
    </row>
    <row r="82" spans="11:28" ht="14.5" customHeight="1" thickBot="1">
      <c r="K82" s="178" t="s">
        <v>74</v>
      </c>
      <c r="M82" s="1191" t="e">
        <f ca="1">M70+M55+M77+SUM(M59:M65)</f>
        <v>#DIV/0!</v>
      </c>
      <c r="O82" s="1192" t="e">
        <f ca="1">M82/$M$84</f>
        <v>#DIV/0!</v>
      </c>
      <c r="P82" s="1159" t="e">
        <f ca="1">M82/$M$82</f>
        <v>#DIV/0!</v>
      </c>
      <c r="U82" s="183" t="str">
        <f>UW!C904</f>
        <v>Construction Price Sensitivity</v>
      </c>
      <c r="V82" s="182">
        <f>UW!D904</f>
        <v>250000</v>
      </c>
    </row>
    <row r="83" spans="11:28" ht="14.5" customHeight="1" thickBot="1">
      <c r="K83" s="178" t="s">
        <v>49</v>
      </c>
      <c r="M83" s="1202" t="e">
        <f ca="1">M76+M69+M54</f>
        <v>#DIV/0!</v>
      </c>
      <c r="O83" s="1192" t="e">
        <f ca="1">M83/$M$84</f>
        <v>#DIV/0!</v>
      </c>
      <c r="P83" s="177"/>
    </row>
    <row r="84" spans="11:28" ht="14.5" customHeight="1" thickBot="1">
      <c r="K84" s="176" t="s">
        <v>75</v>
      </c>
      <c r="L84" s="175"/>
      <c r="M84" s="1210" t="e">
        <f ca="1">SUM(M82:M83)</f>
        <v>#DIV/0!</v>
      </c>
      <c r="N84" s="175"/>
      <c r="O84" s="1211" t="e">
        <f ca="1">SUM(O82:O83)</f>
        <v>#DIV/0!</v>
      </c>
      <c r="P84" s="174"/>
    </row>
  </sheetData>
  <mergeCells count="17">
    <mergeCell ref="K81:M81"/>
    <mergeCell ref="U48:AB48"/>
    <mergeCell ref="O36:R36"/>
    <mergeCell ref="K57:M57"/>
    <mergeCell ref="O12:Q12"/>
    <mergeCell ref="K75:M75"/>
    <mergeCell ref="K48:M48"/>
    <mergeCell ref="K53:M53"/>
    <mergeCell ref="U57:AB57"/>
    <mergeCell ref="U75:AB75"/>
    <mergeCell ref="K68:M68"/>
    <mergeCell ref="U66:AB66"/>
    <mergeCell ref="K24:M24"/>
    <mergeCell ref="K38:M38"/>
    <mergeCell ref="K2:M2"/>
    <mergeCell ref="K32:M32"/>
    <mergeCell ref="O2:Q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/>
  <dimension ref="C1:EG36"/>
  <sheetViews>
    <sheetView workbookViewId="0"/>
  </sheetViews>
  <sheetFormatPr defaultColWidth="8.7265625" defaultRowHeight="14"/>
  <cols>
    <col min="1" max="2" width="2.54296875" style="28" customWidth="1"/>
    <col min="3" max="3" width="28.453125" style="28" customWidth="1"/>
    <col min="4" max="4" width="10.7265625" style="28" customWidth="1"/>
    <col min="5" max="15" width="12.453125" style="28" customWidth="1"/>
    <col min="16" max="40" width="8.7265625" style="28" customWidth="1"/>
    <col min="41" max="41" width="11.26953125" style="28" bestFit="1" customWidth="1"/>
    <col min="42" max="128" width="8.7265625" style="28" customWidth="1"/>
    <col min="129" max="135" width="9.7265625" style="28" bestFit="1" customWidth="1"/>
    <col min="136" max="136" width="10.26953125" style="28" bestFit="1" customWidth="1"/>
    <col min="137" max="137" width="8.7265625" style="28" customWidth="1"/>
    <col min="138" max="16384" width="8.7265625" style="28"/>
  </cols>
  <sheetData>
    <row r="1" spans="3:15" ht="14.5" customHeight="1" thickBot="1"/>
    <row r="2" spans="3:15" ht="14.5" customHeight="1" thickBot="1">
      <c r="C2" s="43" t="s">
        <v>89</v>
      </c>
      <c r="D2" s="46"/>
    </row>
    <row r="3" spans="3:15">
      <c r="C3" s="36" t="s">
        <v>90</v>
      </c>
      <c r="D3" s="165">
        <f>'Unit Mix Generator'!P19</f>
        <v>0</v>
      </c>
    </row>
    <row r="4" spans="3:15">
      <c r="C4" s="29" t="s">
        <v>91</v>
      </c>
      <c r="D4" s="166">
        <f>'Unit Mix Generator'!Q19</f>
        <v>0</v>
      </c>
    </row>
    <row r="5" spans="3:15">
      <c r="C5" s="29" t="s">
        <v>92</v>
      </c>
      <c r="D5" s="167">
        <f ca="1">'Unit Mix Generator'!C7</f>
        <v>0</v>
      </c>
    </row>
    <row r="6" spans="3:15">
      <c r="C6" s="29" t="s">
        <v>93</v>
      </c>
      <c r="D6" s="172" t="e">
        <f ca="1">D4/D5</f>
        <v>#DIV/0!</v>
      </c>
    </row>
    <row r="7" spans="3:15">
      <c r="C7" s="29" t="s">
        <v>94</v>
      </c>
      <c r="D7" s="1215">
        <f>E16</f>
        <v>0</v>
      </c>
    </row>
    <row r="8" spans="3:15">
      <c r="C8" s="29" t="s">
        <v>95</v>
      </c>
      <c r="D8" s="168">
        <v>0.85</v>
      </c>
      <c r="F8" s="28">
        <f ca="1">D10/12</f>
        <v>1</v>
      </c>
    </row>
    <row r="9" spans="3:15">
      <c r="C9" s="29" t="s">
        <v>96</v>
      </c>
      <c r="D9" s="30">
        <f ca="1">OFFSET($D$14,,1+COUNTIF($E$16:$O$16,D16))</f>
        <v>0</v>
      </c>
      <c r="E9" s="28" t="s">
        <v>97</v>
      </c>
    </row>
    <row r="10" spans="3:15">
      <c r="C10" s="29" t="s">
        <v>98</v>
      </c>
      <c r="D10" s="30">
        <f ca="1">OFFSET($D$15,,11-COUNTIF($E$16:$N$16,$O$16))</f>
        <v>12</v>
      </c>
    </row>
    <row r="11" spans="3:15" ht="14.5" customHeight="1" thickBot="1">
      <c r="C11" s="33" t="s">
        <v>99</v>
      </c>
      <c r="D11" s="169">
        <v>0.1</v>
      </c>
    </row>
    <row r="12" spans="3:15" ht="14.5" customHeight="1" thickBot="1">
      <c r="D12" s="700"/>
    </row>
    <row r="13" spans="3:15">
      <c r="C13" s="48" t="s">
        <v>100</v>
      </c>
      <c r="D13" s="49"/>
      <c r="E13" s="1216">
        <v>1</v>
      </c>
      <c r="F13" s="1216">
        <f t="shared" ref="F13:O13" si="0">E13+1</f>
        <v>2</v>
      </c>
      <c r="G13" s="1216">
        <f t="shared" si="0"/>
        <v>3</v>
      </c>
      <c r="H13" s="1216">
        <f t="shared" si="0"/>
        <v>4</v>
      </c>
      <c r="I13" s="1216">
        <f t="shared" si="0"/>
        <v>5</v>
      </c>
      <c r="J13" s="1216">
        <f t="shared" si="0"/>
        <v>6</v>
      </c>
      <c r="K13" s="1216">
        <f t="shared" si="0"/>
        <v>7</v>
      </c>
      <c r="L13" s="1216">
        <f t="shared" si="0"/>
        <v>8</v>
      </c>
      <c r="M13" s="1216">
        <f t="shared" si="0"/>
        <v>9</v>
      </c>
      <c r="N13" s="1216">
        <f t="shared" si="0"/>
        <v>10</v>
      </c>
      <c r="O13" s="1217">
        <f t="shared" si="0"/>
        <v>11</v>
      </c>
    </row>
    <row r="14" spans="3:15">
      <c r="C14" s="32" t="s">
        <v>101</v>
      </c>
      <c r="D14" s="59" t="b">
        <f>IF(E17&gt;0,E14,IF(F17&gt;0,F14,IF(G17&gt;0,G14,IF(H17&gt;0,H14,IF(I17&gt;0,I14)))))</f>
        <v>0</v>
      </c>
      <c r="E14" s="81">
        <v>1</v>
      </c>
      <c r="F14" s="51">
        <f>E15+1</f>
        <v>13</v>
      </c>
      <c r="G14" s="51">
        <f>F15+1</f>
        <v>19</v>
      </c>
      <c r="H14" s="81">
        <v>46</v>
      </c>
      <c r="I14" s="51">
        <v>49</v>
      </c>
      <c r="J14" s="51">
        <f t="shared" ref="J14:O14" si="1">I15+1</f>
        <v>61</v>
      </c>
      <c r="K14" s="51">
        <f t="shared" si="1"/>
        <v>73</v>
      </c>
      <c r="L14" s="51">
        <f t="shared" si="1"/>
        <v>85</v>
      </c>
      <c r="M14" s="51">
        <f t="shared" si="1"/>
        <v>94</v>
      </c>
      <c r="N14" s="51">
        <f t="shared" si="1"/>
        <v>109</v>
      </c>
      <c r="O14" s="52">
        <f t="shared" si="1"/>
        <v>121</v>
      </c>
    </row>
    <row r="15" spans="3:15">
      <c r="C15" s="29" t="s">
        <v>102</v>
      </c>
      <c r="E15" s="50">
        <v>12</v>
      </c>
      <c r="F15" s="50">
        <v>18</v>
      </c>
      <c r="G15" s="50">
        <v>36</v>
      </c>
      <c r="H15" s="50">
        <v>48</v>
      </c>
      <c r="I15" s="50">
        <v>60</v>
      </c>
      <c r="J15" s="50">
        <v>72</v>
      </c>
      <c r="K15" s="50">
        <v>84</v>
      </c>
      <c r="L15" s="50">
        <v>93</v>
      </c>
      <c r="M15" s="50">
        <v>108</v>
      </c>
      <c r="N15" s="50">
        <v>120</v>
      </c>
      <c r="O15" s="37">
        <v>132</v>
      </c>
    </row>
    <row r="16" spans="3:15">
      <c r="C16" s="29" t="s">
        <v>103</v>
      </c>
      <c r="E16" s="1218">
        <v>0</v>
      </c>
      <c r="F16" s="1218">
        <v>0</v>
      </c>
      <c r="G16" s="1218">
        <v>0</v>
      </c>
      <c r="H16" s="1218">
        <v>0</v>
      </c>
      <c r="I16" s="1218">
        <v>0</v>
      </c>
      <c r="J16" s="1218">
        <v>0</v>
      </c>
      <c r="K16" s="1218">
        <v>0</v>
      </c>
      <c r="L16" s="1218">
        <v>0</v>
      </c>
      <c r="M16" s="1218">
        <v>0</v>
      </c>
      <c r="N16" s="1218">
        <v>0</v>
      </c>
      <c r="O16" s="1219">
        <v>0</v>
      </c>
    </row>
    <row r="17" spans="3:136" ht="14.5" customHeight="1" thickBot="1">
      <c r="C17" s="33" t="s">
        <v>104</v>
      </c>
      <c r="D17" s="42"/>
      <c r="E17" s="1220">
        <f>(E16-D7)/(E15-E14)*$D$4</f>
        <v>0</v>
      </c>
      <c r="F17" s="1220">
        <f t="shared" ref="F17:O17" si="2">(F16-E16)/(F15-F14)*$D$4</f>
        <v>0</v>
      </c>
      <c r="G17" s="1220">
        <f t="shared" si="2"/>
        <v>0</v>
      </c>
      <c r="H17" s="1220">
        <f t="shared" si="2"/>
        <v>0</v>
      </c>
      <c r="I17" s="1220">
        <f t="shared" si="2"/>
        <v>0</v>
      </c>
      <c r="J17" s="1220">
        <f t="shared" si="2"/>
        <v>0</v>
      </c>
      <c r="K17" s="1220">
        <f t="shared" si="2"/>
        <v>0</v>
      </c>
      <c r="L17" s="1220">
        <f t="shared" si="2"/>
        <v>0</v>
      </c>
      <c r="M17" s="1220">
        <f t="shared" si="2"/>
        <v>0</v>
      </c>
      <c r="N17" s="1220">
        <f t="shared" si="2"/>
        <v>0</v>
      </c>
      <c r="O17" s="1221">
        <f t="shared" si="2"/>
        <v>0</v>
      </c>
    </row>
    <row r="18" spans="3:136">
      <c r="C18" s="163" t="s">
        <v>105</v>
      </c>
      <c r="D18" s="700"/>
      <c r="E18" s="1222">
        <f t="shared" ref="E18:O18" si="3">E17*12</f>
        <v>0</v>
      </c>
      <c r="F18" s="1222">
        <f t="shared" si="3"/>
        <v>0</v>
      </c>
      <c r="G18" s="1222">
        <f t="shared" si="3"/>
        <v>0</v>
      </c>
      <c r="H18" s="1222">
        <f t="shared" si="3"/>
        <v>0</v>
      </c>
      <c r="I18" s="1222">
        <f t="shared" si="3"/>
        <v>0</v>
      </c>
      <c r="J18" s="1222">
        <f t="shared" si="3"/>
        <v>0</v>
      </c>
      <c r="K18" s="1222">
        <f t="shared" si="3"/>
        <v>0</v>
      </c>
      <c r="L18" s="1222">
        <f t="shared" si="3"/>
        <v>0</v>
      </c>
      <c r="M18" s="1222">
        <f t="shared" si="3"/>
        <v>0</v>
      </c>
      <c r="N18" s="1222">
        <f t="shared" si="3"/>
        <v>0</v>
      </c>
      <c r="O18" s="1222">
        <f t="shared" si="3"/>
        <v>0</v>
      </c>
    </row>
    <row r="19" spans="3:136">
      <c r="C19" s="163" t="s">
        <v>106</v>
      </c>
      <c r="E19" s="1222" t="e">
        <f t="shared" ref="E19:O19" ca="1" si="4">E17/$D$5</f>
        <v>#DIV/0!</v>
      </c>
      <c r="F19" s="1222" t="e">
        <f t="shared" ca="1" si="4"/>
        <v>#DIV/0!</v>
      </c>
      <c r="G19" s="1222" t="e">
        <f t="shared" ca="1" si="4"/>
        <v>#DIV/0!</v>
      </c>
      <c r="H19" s="1222" t="e">
        <f t="shared" ca="1" si="4"/>
        <v>#DIV/0!</v>
      </c>
      <c r="I19" s="1222" t="e">
        <f t="shared" ca="1" si="4"/>
        <v>#DIV/0!</v>
      </c>
      <c r="J19" s="1222" t="e">
        <f t="shared" ca="1" si="4"/>
        <v>#DIV/0!</v>
      </c>
      <c r="K19" s="1222" t="e">
        <f t="shared" ca="1" si="4"/>
        <v>#DIV/0!</v>
      </c>
      <c r="L19" s="1222" t="e">
        <f t="shared" ca="1" si="4"/>
        <v>#DIV/0!</v>
      </c>
      <c r="M19" s="1222" t="e">
        <f t="shared" ca="1" si="4"/>
        <v>#DIV/0!</v>
      </c>
      <c r="N19" s="1222" t="e">
        <f t="shared" ca="1" si="4"/>
        <v>#DIV/0!</v>
      </c>
      <c r="O19" s="1222" t="e">
        <f t="shared" ca="1" si="4"/>
        <v>#DIV/0!</v>
      </c>
    </row>
    <row r="20" spans="3:136" ht="14.5" customHeight="1" thickBot="1">
      <c r="C20" s="163"/>
    </row>
    <row r="21" spans="3:136" ht="14.5" customHeight="1" thickBot="1">
      <c r="C21" s="43" t="s">
        <v>107</v>
      </c>
      <c r="D21" s="240"/>
      <c r="E21" s="1223">
        <v>1</v>
      </c>
      <c r="F21" s="1223">
        <f t="shared" ref="F21:O21" si="5">E21+1</f>
        <v>2</v>
      </c>
      <c r="G21" s="1223">
        <f t="shared" si="5"/>
        <v>3</v>
      </c>
      <c r="H21" s="1223">
        <f t="shared" si="5"/>
        <v>4</v>
      </c>
      <c r="I21" s="1223">
        <f t="shared" si="5"/>
        <v>5</v>
      </c>
      <c r="J21" s="1223">
        <f t="shared" si="5"/>
        <v>6</v>
      </c>
      <c r="K21" s="1223">
        <f t="shared" si="5"/>
        <v>7</v>
      </c>
      <c r="L21" s="1223">
        <f t="shared" si="5"/>
        <v>8</v>
      </c>
      <c r="M21" s="1223">
        <f t="shared" si="5"/>
        <v>9</v>
      </c>
      <c r="N21" s="1223">
        <f t="shared" si="5"/>
        <v>10</v>
      </c>
      <c r="O21" s="1224">
        <f t="shared" si="5"/>
        <v>11</v>
      </c>
    </row>
    <row r="22" spans="3:136" ht="14.5" customHeight="1" thickBot="1">
      <c r="C22" s="40" t="s">
        <v>108</v>
      </c>
      <c r="D22" s="41"/>
      <c r="E22" s="1225">
        <f>-A212</f>
        <v>0</v>
      </c>
      <c r="F22" s="1226">
        <v>0.3</v>
      </c>
      <c r="G22" s="1226">
        <v>0.25</v>
      </c>
      <c r="H22" s="1226">
        <v>0.2</v>
      </c>
      <c r="I22" s="1226">
        <v>0.2</v>
      </c>
      <c r="J22" s="1226">
        <v>0.15</v>
      </c>
      <c r="K22" s="1226">
        <v>0.12</v>
      </c>
      <c r="L22" s="1226">
        <v>0.1</v>
      </c>
      <c r="M22" s="1226">
        <v>0.1</v>
      </c>
      <c r="N22" s="1226">
        <v>0.1</v>
      </c>
      <c r="O22" s="1227">
        <v>0.1</v>
      </c>
    </row>
    <row r="25" spans="3:136">
      <c r="C25" s="28" t="s">
        <v>109</v>
      </c>
      <c r="E25" s="1228" t="e">
        <f t="array" aca="1" ref="E25" ca="1">IF(AND(E$28&gt;=$D$9,E$28&lt;=$D$10),INDEX($E$19:$O$19,,MATCH(E$27,$E$13:$O$13,0)),0)*$D$5/$D$4</f>
        <v>#DIV/0!</v>
      </c>
      <c r="F25" s="1228" t="e">
        <f t="array" aca="1" ref="F25" ca="1">IF(AND(F$28&gt;=$D$9,F$28&lt;=$D$10),INDEX($E$19:$O$19,,MATCH(F$27,$E$13:$O$13,0)),0)*$D$5/$D$4</f>
        <v>#DIV/0!</v>
      </c>
      <c r="G25" s="1228" t="e">
        <f t="array" aca="1" ref="G25" ca="1">IF(AND(G$28&gt;=$D$9,G$28&lt;=$D$10),INDEX($E$19:$O$19,,MATCH(G$27,$E$13:$O$13,0)),0)*$D$5/$D$4</f>
        <v>#DIV/0!</v>
      </c>
      <c r="H25" s="1228" t="e">
        <f t="array" aca="1" ref="H25" ca="1">IF(AND(H$28&gt;=$D$9,H$28&lt;=$D$10),INDEX($E$19:$O$19,,MATCH(H$27,$E$13:$O$13,0)),0)*$D$5/$D$4</f>
        <v>#DIV/0!</v>
      </c>
      <c r="I25" s="1228" t="e">
        <f t="array" aca="1" ref="I25" ca="1">IF(AND(I$28&gt;=$D$9,I$28&lt;=$D$10),INDEX($E$19:$O$19,,MATCH(I$27,$E$13:$O$13,0)),0)*$D$5/$D$4</f>
        <v>#DIV/0!</v>
      </c>
      <c r="J25" s="1228" t="e">
        <f t="array" aca="1" ref="J25" ca="1">IF(AND(J$28&gt;=$D$9,J$28&lt;=$D$10),INDEX($E$19:$O$19,,MATCH(J$27,$E$13:$O$13,0)),0)*$D$5/$D$4</f>
        <v>#DIV/0!</v>
      </c>
      <c r="K25" s="1228" t="e">
        <f t="array" aca="1" ref="K25" ca="1">IF(AND(K$28&gt;=$D$9,K$28&lt;=$D$10),INDEX($E$19:$O$19,,MATCH(K$27,$E$13:$O$13,0)),0)*$D$5/$D$4</f>
        <v>#DIV/0!</v>
      </c>
      <c r="L25" s="1228" t="e">
        <f t="array" aca="1" ref="L25" ca="1">IF(AND(L$28&gt;=$D$9,L$28&lt;=$D$10),INDEX($E$19:$O$19,,MATCH(L$27,$E$13:$O$13,0)),0)*$D$5/$D$4</f>
        <v>#DIV/0!</v>
      </c>
      <c r="M25" s="1228" t="e">
        <f t="array" aca="1" ref="M25" ca="1">IF(AND(M$28&gt;=$D$9,M$28&lt;=$D$10),INDEX($E$19:$O$19,,MATCH(M$27,$E$13:$O$13,0)),0)*$D$5/$D$4</f>
        <v>#DIV/0!</v>
      </c>
      <c r="N25" s="1228" t="e">
        <f t="array" aca="1" ref="N25" ca="1">IF(AND(N$28&gt;=$D$9,N$28&lt;=$D$10),INDEX($E$19:$O$19,,MATCH(N$27,$E$13:$O$13,0)),0)*$D$5/$D$4</f>
        <v>#DIV/0!</v>
      </c>
      <c r="O25" s="1228" t="e">
        <f t="array" aca="1" ref="O25" ca="1">IF(AND(O$28&gt;=$D$9,O$28&lt;=$D$10),INDEX($E$19:$O$19,,MATCH(O$27,$E$13:$O$13,0)),0)*$D$5/$D$4</f>
        <v>#DIV/0!</v>
      </c>
      <c r="P25" s="1228" t="e">
        <f t="array" aca="1" ref="P25" ca="1">IF(AND(P$28&gt;=$D$9,P$28&lt;=$D$10),INDEX($E$19:$O$19,,MATCH(P$27,$E$13:$O$13,0)),0)*$D$5/$D$4</f>
        <v>#DIV/0!</v>
      </c>
      <c r="Q25" s="1228" t="e">
        <f t="array" aca="1" ref="Q25" ca="1">IF(AND(Q$28&gt;=$D$9,Q$28&lt;=$D$10),INDEX($E$19:$O$19,,MATCH(Q$27,$E$13:$O$13,0)),0)*$D$5/$D$4</f>
        <v>#DIV/0!</v>
      </c>
      <c r="R25" s="1228" t="e">
        <f t="array" aca="1" ref="R25" ca="1">IF(AND(R$28&gt;=$D$9,R$28&lt;=$D$10),INDEX($E$19:$O$19,,MATCH(R$27,$E$13:$O$13,0)),0)*$D$5/$D$4</f>
        <v>#DIV/0!</v>
      </c>
      <c r="S25" s="1228" t="e">
        <f t="array" aca="1" ref="S25" ca="1">IF(AND(S$28&gt;=$D$9,S$28&lt;=$D$10),INDEX($E$19:$O$19,,MATCH(S$27,$E$13:$O$13,0)),0)*$D$5/$D$4</f>
        <v>#DIV/0!</v>
      </c>
      <c r="T25" s="1228" t="e">
        <f t="array" aca="1" ref="T25" ca="1">IF(AND(T$28&gt;=$D$9,T$28&lt;=$D$10),INDEX($E$19:$O$19,,MATCH(T$27,$E$13:$O$13,0)),0)*$D$5/$D$4</f>
        <v>#DIV/0!</v>
      </c>
      <c r="U25" s="1228" t="e">
        <f t="array" aca="1" ref="U25" ca="1">IF(AND(U$28&gt;=$D$9,U$28&lt;=$D$10),INDEX($E$19:$O$19,,MATCH(U$27,$E$13:$O$13,0)),0)*$D$5/$D$4</f>
        <v>#DIV/0!</v>
      </c>
      <c r="V25" s="1228" t="e">
        <f t="array" aca="1" ref="V25" ca="1">IF(AND(V$28&gt;=$D$9,V$28&lt;=$D$10),INDEX($E$19:$O$19,,MATCH(V$27,$E$13:$O$13,0)),0)*$D$5/$D$4</f>
        <v>#DIV/0!</v>
      </c>
      <c r="W25" s="1228" t="e">
        <f t="array" aca="1" ref="W25" ca="1">IF(AND(W$28&gt;=$D$9,W$28&lt;=$D$10),INDEX($E$19:$O$19,,MATCH(W$27,$E$13:$O$13,0)),0)*$D$5/$D$4</f>
        <v>#DIV/0!</v>
      </c>
      <c r="X25" s="1228" t="e">
        <f t="array" aca="1" ref="X25" ca="1">IF(AND(X$28&gt;=$D$9,X$28&lt;=$D$10),INDEX($E$19:$O$19,,MATCH(X$27,$E$13:$O$13,0)),0)*$D$5/$D$4</f>
        <v>#DIV/0!</v>
      </c>
      <c r="Y25" s="1228" t="e">
        <f t="array" aca="1" ref="Y25" ca="1">IF(AND(Y$28&gt;=$D$9,Y$28&lt;=$D$10),INDEX($E$19:$O$19,,MATCH(Y$27,$E$13:$O$13,0)),0)*$D$5/$D$4</f>
        <v>#DIV/0!</v>
      </c>
      <c r="Z25" s="1228" t="e">
        <f t="array" aca="1" ref="Z25" ca="1">IF(AND(Z$28&gt;=$D$9,Z$28&lt;=$D$10),INDEX($E$19:$O$19,,MATCH(Z$27,$E$13:$O$13,0)),0)*$D$5/$D$4</f>
        <v>#DIV/0!</v>
      </c>
      <c r="AA25" s="1228" t="e">
        <f t="array" aca="1" ref="AA25" ca="1">IF(AND(AA$28&gt;=$D$9,AA$28&lt;=$D$10),INDEX($E$19:$O$19,,MATCH(AA$27,$E$13:$O$13,0)),0)*$D$5/$D$4</f>
        <v>#DIV/0!</v>
      </c>
      <c r="AB25" s="1228" t="e">
        <f t="array" aca="1" ref="AB25" ca="1">IF(AND(AB$28&gt;=$D$9,AB$28&lt;=$D$10),INDEX($E$19:$O$19,,MATCH(AB$27,$E$13:$O$13,0)),0)*$D$5/$D$4</f>
        <v>#DIV/0!</v>
      </c>
      <c r="AC25" s="1228" t="e">
        <f t="array" aca="1" ref="AC25" ca="1">IF(AND(AC$28&gt;=$D$9,AC$28&lt;=$D$10),INDEX($E$19:$O$19,,MATCH(AC$27,$E$13:$O$13,0)),0)*$D$5/$D$4</f>
        <v>#DIV/0!</v>
      </c>
      <c r="AD25" s="1228" t="e">
        <f t="array" aca="1" ref="AD25" ca="1">IF(AND(AD$28&gt;=$D$9,AD$28&lt;=$D$10),INDEX($E$19:$O$19,,MATCH(AD$27,$E$13:$O$13,0)),0)*$D$5/$D$4</f>
        <v>#DIV/0!</v>
      </c>
      <c r="AE25" s="1228" t="e">
        <f t="array" aca="1" ref="AE25" ca="1">IF(AND(AE$28&gt;=$D$9,AE$28&lt;=$D$10),INDEX($E$19:$O$19,,MATCH(AE$27,$E$13:$O$13,0)),0)*$D$5/$D$4</f>
        <v>#DIV/0!</v>
      </c>
      <c r="AF25" s="1228" t="e">
        <f t="array" aca="1" ref="AF25" ca="1">IF(AND(AF$28&gt;=$D$9,AF$28&lt;=$D$10),INDEX($E$19:$O$19,,MATCH(AF$27,$E$13:$O$13,0)),0)*$D$5/$D$4</f>
        <v>#DIV/0!</v>
      </c>
      <c r="AG25" s="1228" t="e">
        <f t="array" aca="1" ref="AG25" ca="1">IF(AND(AG$28&gt;=$D$9,AG$28&lt;=$D$10),INDEX($E$19:$O$19,,MATCH(AG$27,$E$13:$O$13,0)),0)*$D$5/$D$4</f>
        <v>#DIV/0!</v>
      </c>
      <c r="AH25" s="1228" t="e">
        <f t="array" aca="1" ref="AH25" ca="1">IF(AND(AH$28&gt;=$D$9,AH$28&lt;=$D$10),INDEX($E$19:$O$19,,MATCH(AH$27,$E$13:$O$13,0)),0)*$D$5/$D$4</f>
        <v>#DIV/0!</v>
      </c>
      <c r="AI25" s="1228" t="e">
        <f t="array" aca="1" ref="AI25" ca="1">IF(AND(AI$28&gt;=$D$9,AI$28&lt;=$D$10),INDEX($E$19:$O$19,,MATCH(AI$27,$E$13:$O$13,0)),0)*$D$5/$D$4</f>
        <v>#DIV/0!</v>
      </c>
      <c r="AJ25" s="1228" t="e">
        <f t="array" aca="1" ref="AJ25" ca="1">IF(AND(AJ$28&gt;=$D$9,AJ$28&lt;=$D$10),INDEX($E$19:$O$19,,MATCH(AJ$27,$E$13:$O$13,0)),0)*$D$5/$D$4</f>
        <v>#DIV/0!</v>
      </c>
      <c r="AK25" s="1228" t="e">
        <f t="array" aca="1" ref="AK25" ca="1">IF(AND(AK$28&gt;=$D$9,AK$28&lt;=$D$10),INDEX($E$19:$O$19,,MATCH(AK$27,$E$13:$O$13,0)),0)*$D$5/$D$4</f>
        <v>#DIV/0!</v>
      </c>
      <c r="AL25" s="1228" t="e">
        <f t="array" aca="1" ref="AL25" ca="1">IF(AND(AL$28&gt;=$D$9,AL$28&lt;=$D$10),INDEX($E$19:$O$19,,MATCH(AL$27,$E$13:$O$13,0)),0)*$D$5/$D$4</f>
        <v>#DIV/0!</v>
      </c>
      <c r="AM25" s="1228" t="e">
        <f t="array" aca="1" ref="AM25" ca="1">IF(AND(AM$28&gt;=$D$9,AM$28&lt;=$D$10),INDEX($E$19:$O$19,,MATCH(AM$27,$E$13:$O$13,0)),0)*$D$5/$D$4</f>
        <v>#DIV/0!</v>
      </c>
      <c r="AN25" s="1228" t="e">
        <f t="array" aca="1" ref="AN25" ca="1">IF(AND(AN$28&gt;=$D$9,AN$28&lt;=$D$10),INDEX($E$19:$O$19,,MATCH(AN$27,$E$13:$O$13,0)),0)*$D$5/$D$4</f>
        <v>#DIV/0!</v>
      </c>
      <c r="AO25" s="1228" t="e">
        <f t="array" aca="1" ref="AO25" ca="1">IF(AND(AO$28&gt;=$D$9,AO$28&lt;=$D$10),INDEX($E$19:$O$19,,MATCH(AO$27,$E$13:$O$13,0)),0)*$D$5/$D$4</f>
        <v>#DIV/0!</v>
      </c>
      <c r="AP25" s="1228" t="e">
        <f t="array" aca="1" ref="AP25" ca="1">IF(AND(AP$28&gt;=$D$9,AP$28&lt;=$D$10),INDEX($E$19:$O$19,,MATCH(AP$27,$E$13:$O$13,0)),0)*$D$5/$D$4</f>
        <v>#DIV/0!</v>
      </c>
      <c r="AQ25" s="1228" t="e">
        <f t="array" aca="1" ref="AQ25" ca="1">IF(AND(AQ$28&gt;=$D$9,AQ$28&lt;=$D$10),INDEX($E$19:$O$19,,MATCH(AQ$27,$E$13:$O$13,0)),0)*$D$5/$D$4</f>
        <v>#DIV/0!</v>
      </c>
      <c r="AR25" s="1228" t="e">
        <f t="array" aca="1" ref="AR25" ca="1">IF(AND(AR$28&gt;=$D$9,AR$28&lt;=$D$10),INDEX($E$19:$O$19,,MATCH(AR$27,$E$13:$O$13,0)),0)*$D$5/$D$4</f>
        <v>#DIV/0!</v>
      </c>
      <c r="AS25" s="1228" t="e">
        <f t="array" aca="1" ref="AS25" ca="1">IF(AND(AS$28&gt;=$D$9,AS$28&lt;=$D$10),INDEX($E$19:$O$19,,MATCH(AS$27,$E$13:$O$13,0)),0)*$D$5/$D$4</f>
        <v>#DIV/0!</v>
      </c>
      <c r="AT25" s="1228" t="e">
        <f t="array" aca="1" ref="AT25" ca="1">IF(AND(AT$28&gt;=$D$9,AT$28&lt;=$D$10),INDEX($E$19:$O$19,,MATCH(AT$27,$E$13:$O$13,0)),0)*$D$5/$D$4</f>
        <v>#DIV/0!</v>
      </c>
      <c r="AU25" s="1228" t="e">
        <f t="array" aca="1" ref="AU25" ca="1">IF(AND(AU$28&gt;=$D$9,AU$28&lt;=$D$10),INDEX($E$19:$O$19,,MATCH(AU$27,$E$13:$O$13,0)),0)*$D$5/$D$4</f>
        <v>#DIV/0!</v>
      </c>
      <c r="AV25" s="1228" t="e">
        <f t="array" aca="1" ref="AV25" ca="1">IF(AND(AV$28&gt;=$D$9,AV$28&lt;=$D$10),INDEX($E$19:$O$19,,MATCH(AV$27,$E$13:$O$13,0)),0)*$D$5/$D$4</f>
        <v>#DIV/0!</v>
      </c>
      <c r="AW25" s="1228" t="e">
        <f t="array" aca="1" ref="AW25" ca="1">IF(AND(AW$28&gt;=$D$9,AW$28&lt;=$D$10),INDEX($E$19:$O$19,,MATCH(AW$27,$E$13:$O$13,0)),0)*$D$5/$D$4</f>
        <v>#DIV/0!</v>
      </c>
      <c r="AX25" s="1228" t="e">
        <f t="array" aca="1" ref="AX25" ca="1">IF(AND(AX$28&gt;=$D$9,AX$28&lt;=$D$10),INDEX($E$19:$O$19,,MATCH(AX$27,$E$13:$O$13,0)),0)*$D$5/$D$4</f>
        <v>#DIV/0!</v>
      </c>
      <c r="AY25" s="1228" t="e">
        <f t="array" aca="1" ref="AY25" ca="1">IF(AND(AY$28&gt;=$D$9,AY$28&lt;=$D$10),INDEX($E$19:$O$19,,MATCH(AY$27,$E$13:$O$13,0)),0)*$D$5/$D$4</f>
        <v>#DIV/0!</v>
      </c>
      <c r="AZ25" s="1228" t="e">
        <f t="array" aca="1" ref="AZ25" ca="1">IF(AND(AZ$28&gt;=$D$9,AZ$28&lt;=$D$10),INDEX($E$19:$O$19,,MATCH(AZ$27,$E$13:$O$13,0)),0)*$D$5/$D$4</f>
        <v>#DIV/0!</v>
      </c>
      <c r="BA25" s="1228" t="e">
        <f t="array" aca="1" ref="BA25" ca="1">IF(AND(BA$28&gt;=$D$9,BA$28&lt;=$D$10),INDEX($E$19:$O$19,,MATCH(BA$27,$E$13:$O$13,0)),0)*$D$5/$D$4</f>
        <v>#DIV/0!</v>
      </c>
      <c r="BB25" s="1228" t="e">
        <f t="array" aca="1" ref="BB25" ca="1">IF(AND(BB$28&gt;=$D$9,BB$28&lt;=$D$10),INDEX($E$19:$O$19,,MATCH(BB$27,$E$13:$O$13,0)),0)*$D$5/$D$4</f>
        <v>#DIV/0!</v>
      </c>
      <c r="BC25" s="1228" t="e">
        <f t="array" aca="1" ref="BC25" ca="1">IF(AND(BC$28&gt;=$D$9,BC$28&lt;=$D$10),INDEX($E$19:$O$19,,MATCH(BC$27,$E$13:$O$13,0)),0)*$D$5/$D$4</f>
        <v>#DIV/0!</v>
      </c>
      <c r="BD25" s="1228" t="e">
        <f t="array" aca="1" ref="BD25" ca="1">IF(AND(BD$28&gt;=$D$9,BD$28&lt;=$D$10),INDEX($E$19:$O$19,,MATCH(BD$27,$E$13:$O$13,0)),0)*$D$5/$D$4</f>
        <v>#DIV/0!</v>
      </c>
      <c r="BE25" s="1228" t="e">
        <f t="array" aca="1" ref="BE25" ca="1">IF(AND(BE$28&gt;=$D$9,BE$28&lt;=$D$10),INDEX($E$19:$O$19,,MATCH(BE$27,$E$13:$O$13,0)),0)*$D$5/$D$4</f>
        <v>#DIV/0!</v>
      </c>
      <c r="BF25" s="1228" t="e">
        <f t="array" aca="1" ref="BF25" ca="1">IF(AND(BF$28&gt;=$D$9,BF$28&lt;=$D$10),INDEX($E$19:$O$19,,MATCH(BF$27,$E$13:$O$13,0)),0)*$D$5/$D$4</f>
        <v>#DIV/0!</v>
      </c>
      <c r="BG25" s="1228" t="e">
        <f t="array" aca="1" ref="BG25" ca="1">IF(AND(BG$28&gt;=$D$9,BG$28&lt;=$D$10),INDEX($E$19:$O$19,,MATCH(BG$27,$E$13:$O$13,0)),0)*$D$5/$D$4</f>
        <v>#DIV/0!</v>
      </c>
      <c r="BH25" s="1228" t="e">
        <f t="array" aca="1" ref="BH25" ca="1">IF(AND(BH$28&gt;=$D$9,BH$28&lt;=$D$10),INDEX($E$19:$O$19,,MATCH(BH$27,$E$13:$O$13,0)),0)*$D$5/$D$4</f>
        <v>#DIV/0!</v>
      </c>
      <c r="BI25" s="1228" t="e">
        <f t="array" aca="1" ref="BI25" ca="1">IF(AND(BI$28&gt;=$D$9,BI$28&lt;=$D$10),INDEX($E$19:$O$19,,MATCH(BI$27,$E$13:$O$13,0)),0)*$D$5/$D$4</f>
        <v>#DIV/0!</v>
      </c>
      <c r="BJ25" s="1228" t="e">
        <f t="array" aca="1" ref="BJ25" ca="1">IF(AND(BJ$28&gt;=$D$9,BJ$28&lt;=$D$10),INDEX($E$19:$O$19,,MATCH(BJ$27,$E$13:$O$13,0)),0)*$D$5/$D$4</f>
        <v>#DIV/0!</v>
      </c>
      <c r="BK25" s="1228" t="e">
        <f t="array" aca="1" ref="BK25" ca="1">IF(AND(BK$28&gt;=$D$9,BK$28&lt;=$D$10),INDEX($E$19:$O$19,,MATCH(BK$27,$E$13:$O$13,0)),0)*$D$5/$D$4</f>
        <v>#DIV/0!</v>
      </c>
      <c r="BL25" s="1228" t="e">
        <f t="array" aca="1" ref="BL25" ca="1">IF(AND(BL$28&gt;=$D$9,BL$28&lt;=$D$10),INDEX($E$19:$O$19,,MATCH(BL$27,$E$13:$O$13,0)),0)*$D$5/$D$4</f>
        <v>#DIV/0!</v>
      </c>
      <c r="BM25" s="1228" t="e">
        <f t="array" aca="1" ref="BM25" ca="1">IF(AND(BM$28&gt;=$D$9,BM$28&lt;=$D$10),INDEX($E$19:$O$19,,MATCH(BM$27,$E$13:$O$13,0)),0)*$D$5/$D$4</f>
        <v>#DIV/0!</v>
      </c>
      <c r="BN25" s="1228" t="e">
        <f t="array" aca="1" ref="BN25" ca="1">IF(AND(BN$28&gt;=$D$9,BN$28&lt;=$D$10),INDEX($E$19:$O$19,,MATCH(BN$27,$E$13:$O$13,0)),0)*$D$5/$D$4</f>
        <v>#DIV/0!</v>
      </c>
      <c r="BO25" s="1228" t="e">
        <f t="array" aca="1" ref="BO25" ca="1">IF(AND(BO$28&gt;=$D$9,BO$28&lt;=$D$10),INDEX($E$19:$O$19,,MATCH(BO$27,$E$13:$O$13,0)),0)*$D$5/$D$4</f>
        <v>#DIV/0!</v>
      </c>
      <c r="BP25" s="1228" t="e">
        <f t="array" aca="1" ref="BP25" ca="1">IF(AND(BP$28&gt;=$D$9,BP$28&lt;=$D$10),INDEX($E$19:$O$19,,MATCH(BP$27,$E$13:$O$13,0)),0)*$D$5/$D$4</f>
        <v>#DIV/0!</v>
      </c>
      <c r="BQ25" s="1228" t="e">
        <f t="array" aca="1" ref="BQ25" ca="1">IF(AND(BQ$28&gt;=$D$9,BQ$28&lt;=$D$10),INDEX($E$19:$O$19,,MATCH(BQ$27,$E$13:$O$13,0)),0)*$D$5/$D$4</f>
        <v>#DIV/0!</v>
      </c>
      <c r="BR25" s="1228" t="e">
        <f t="array" aca="1" ref="BR25" ca="1">IF(AND(BR$28&gt;=$D$9,BR$28&lt;=$D$10),INDEX($E$19:$O$19,,MATCH(BR$27,$E$13:$O$13,0)),0)*$D$5/$D$4</f>
        <v>#DIV/0!</v>
      </c>
      <c r="BS25" s="1228" t="e">
        <f t="array" aca="1" ref="BS25" ca="1">IF(AND(BS$28&gt;=$D$9,BS$28&lt;=$D$10),INDEX($E$19:$O$19,,MATCH(BS$27,$E$13:$O$13,0)),0)*$D$5/$D$4</f>
        <v>#DIV/0!</v>
      </c>
      <c r="BT25" s="1228" t="e">
        <f t="array" aca="1" ref="BT25" ca="1">IF(AND(BT$28&gt;=$D$9,BT$28&lt;=$D$10),INDEX($E$19:$O$19,,MATCH(BT$27,$E$13:$O$13,0)),0)*$D$5/$D$4</f>
        <v>#DIV/0!</v>
      </c>
      <c r="BU25" s="1228" t="e">
        <f t="array" aca="1" ref="BU25" ca="1">IF(AND(BU$28&gt;=$D$9,BU$28&lt;=$D$10),INDEX($E$19:$O$19,,MATCH(BU$27,$E$13:$O$13,0)),0)*$D$5/$D$4</f>
        <v>#DIV/0!</v>
      </c>
      <c r="BV25" s="1228" t="e">
        <f t="array" aca="1" ref="BV25" ca="1">IF(AND(BV$28&gt;=$D$9,BV$28&lt;=$D$10),INDEX($E$19:$O$19,,MATCH(BV$27,$E$13:$O$13,0)),0)*$D$5/$D$4</f>
        <v>#DIV/0!</v>
      </c>
      <c r="BW25" s="1228" t="e">
        <f t="array" aca="1" ref="BW25" ca="1">IF(AND(BW$28&gt;=$D$9,BW$28&lt;=$D$10),INDEX($E$19:$O$19,,MATCH(BW$27,$E$13:$O$13,0)),0)*$D$5/$D$4</f>
        <v>#DIV/0!</v>
      </c>
      <c r="BX25" s="1228" t="e">
        <f t="array" aca="1" ref="BX25" ca="1">IF(AND(BX$28&gt;=$D$9,BX$28&lt;=$D$10),INDEX($E$19:$O$19,,MATCH(BX$27,$E$13:$O$13,0)),0)*$D$5/$D$4</f>
        <v>#DIV/0!</v>
      </c>
      <c r="BY25" s="1228" t="e">
        <f t="array" aca="1" ref="BY25" ca="1">IF(AND(BY$28&gt;=$D$9,BY$28&lt;=$D$10),INDEX($E$19:$O$19,,MATCH(BY$27,$E$13:$O$13,0)),0)*$D$5/$D$4</f>
        <v>#DIV/0!</v>
      </c>
      <c r="BZ25" s="1228" t="e">
        <f t="array" aca="1" ref="BZ25" ca="1">IF(AND(BZ$28&gt;=$D$9,BZ$28&lt;=$D$10),INDEX($E$19:$O$19,,MATCH(BZ$27,$E$13:$O$13,0)),0)*$D$5/$D$4</f>
        <v>#DIV/0!</v>
      </c>
      <c r="CA25" s="1228" t="e">
        <f t="array" aca="1" ref="CA25" ca="1">IF(AND(CA$28&gt;=$D$9,CA$28&lt;=$D$10),INDEX($E$19:$O$19,,MATCH(CA$27,$E$13:$O$13,0)),0)*$D$5/$D$4</f>
        <v>#DIV/0!</v>
      </c>
      <c r="CB25" s="1228" t="e">
        <f t="array" aca="1" ref="CB25" ca="1">IF(AND(CB$28&gt;=$D$9,CB$28&lt;=$D$10),INDEX($E$19:$O$19,,MATCH(CB$27,$E$13:$O$13,0)),0)*$D$5/$D$4</f>
        <v>#DIV/0!</v>
      </c>
      <c r="CC25" s="1228" t="e">
        <f t="array" aca="1" ref="CC25" ca="1">IF(AND(CC$28&gt;=$D$9,CC$28&lt;=$D$10),INDEX($E$19:$O$19,,MATCH(CC$27,$E$13:$O$13,0)),0)*$D$5/$D$4</f>
        <v>#DIV/0!</v>
      </c>
      <c r="CD25" s="1228" t="e">
        <f t="array" aca="1" ref="CD25" ca="1">IF(AND(CD$28&gt;=$D$9,CD$28&lt;=$D$10),INDEX($E$19:$O$19,,MATCH(CD$27,$E$13:$O$13,0)),0)*$D$5/$D$4</f>
        <v>#DIV/0!</v>
      </c>
      <c r="CE25" s="1228" t="e">
        <f t="array" aca="1" ref="CE25" ca="1">IF(AND(CE$28&gt;=$D$9,CE$28&lt;=$D$10),INDEX($E$19:$O$19,,MATCH(CE$27,$E$13:$O$13,0)),0)*$D$5/$D$4</f>
        <v>#DIV/0!</v>
      </c>
      <c r="CF25" s="1228" t="e">
        <f t="array" aca="1" ref="CF25" ca="1">IF(AND(CF$28&gt;=$D$9,CF$28&lt;=$D$10),INDEX($E$19:$O$19,,MATCH(CF$27,$E$13:$O$13,0)),0)*$D$5/$D$4</f>
        <v>#DIV/0!</v>
      </c>
      <c r="CG25" s="1228" t="e">
        <f t="array" aca="1" ref="CG25" ca="1">IF(AND(CG$28&gt;=$D$9,CG$28&lt;=$D$10),INDEX($E$19:$O$19,,MATCH(CG$27,$E$13:$O$13,0)),0)*$D$5/$D$4</f>
        <v>#DIV/0!</v>
      </c>
      <c r="CH25" s="1228" t="e">
        <f t="array" aca="1" ref="CH25" ca="1">IF(AND(CH$28&gt;=$D$9,CH$28&lt;=$D$10),INDEX($E$19:$O$19,,MATCH(CH$27,$E$13:$O$13,0)),0)*$D$5/$D$4</f>
        <v>#DIV/0!</v>
      </c>
      <c r="CI25" s="1228" t="e">
        <f t="array" aca="1" ref="CI25" ca="1">IF(AND(CI$28&gt;=$D$9,CI$28&lt;=$D$10),INDEX($E$19:$O$19,,MATCH(CI$27,$E$13:$O$13,0)),0)*$D$5/$D$4</f>
        <v>#DIV/0!</v>
      </c>
      <c r="CJ25" s="1228" t="e">
        <f t="array" aca="1" ref="CJ25" ca="1">IF(AND(CJ$28&gt;=$D$9,CJ$28&lt;=$D$10),INDEX($E$19:$O$19,,MATCH(CJ$27,$E$13:$O$13,0)),0)*$D$5/$D$4</f>
        <v>#DIV/0!</v>
      </c>
      <c r="CK25" s="1228" t="e">
        <f t="array" aca="1" ref="CK25" ca="1">IF(AND(CK$28&gt;=$D$9,CK$28&lt;=$D$10),INDEX($E$19:$O$19,,MATCH(CK$27,$E$13:$O$13,0)),0)*$D$5/$D$4</f>
        <v>#DIV/0!</v>
      </c>
      <c r="CL25" s="1228" t="e">
        <f t="array" aca="1" ref="CL25" ca="1">IF(AND(CL$28&gt;=$D$9,CL$28&lt;=$D$10),INDEX($E$19:$O$19,,MATCH(CL$27,$E$13:$O$13,0)),0)*$D$5/$D$4</f>
        <v>#DIV/0!</v>
      </c>
      <c r="CM25" s="1228" t="e">
        <f t="array" aca="1" ref="CM25" ca="1">IF(AND(CM$28&gt;=$D$9,CM$28&lt;=$D$10),INDEX($E$19:$O$19,,MATCH(CM$27,$E$13:$O$13,0)),0)*$D$5/$D$4</f>
        <v>#DIV/0!</v>
      </c>
      <c r="CN25" s="1228" t="e">
        <f t="array" aca="1" ref="CN25" ca="1">IF(AND(CN$28&gt;=$D$9,CN$28&lt;=$D$10),INDEX($E$19:$O$19,,MATCH(CN$27,$E$13:$O$13,0)),0)*$D$5/$D$4</f>
        <v>#DIV/0!</v>
      </c>
      <c r="CO25" s="1228" t="e">
        <f t="array" aca="1" ref="CO25" ca="1">IF(AND(CO$28&gt;=$D$9,CO$28&lt;=$D$10),INDEX($E$19:$O$19,,MATCH(CO$27,$E$13:$O$13,0)),0)*$D$5/$D$4</f>
        <v>#DIV/0!</v>
      </c>
      <c r="CP25" s="1228" t="e">
        <f t="array" aca="1" ref="CP25" ca="1">IF(AND(CP$28&gt;=$D$9,CP$28&lt;=$D$10),INDEX($E$19:$O$19,,MATCH(CP$27,$E$13:$O$13,0)),0)*$D$5/$D$4</f>
        <v>#DIV/0!</v>
      </c>
      <c r="CQ25" s="1228" t="e">
        <f t="array" aca="1" ref="CQ25" ca="1">IF(AND(CQ$28&gt;=$D$9,CQ$28&lt;=$D$10),INDEX($E$19:$O$19,,MATCH(CQ$27,$E$13:$O$13,0)),0)*$D$5/$D$4</f>
        <v>#DIV/0!</v>
      </c>
      <c r="CR25" s="1228" t="e">
        <f t="array" aca="1" ref="CR25" ca="1">IF(AND(CR$28&gt;=$D$9,CR$28&lt;=$D$10),INDEX($E$19:$O$19,,MATCH(CR$27,$E$13:$O$13,0)),0)*$D$5/$D$4</f>
        <v>#DIV/0!</v>
      </c>
      <c r="CS25" s="1228" t="e">
        <f t="array" aca="1" ref="CS25" ca="1">IF(AND(CS$28&gt;=$D$9,CS$28&lt;=$D$10),INDEX($E$19:$O$19,,MATCH(CS$27,$E$13:$O$13,0)),0)*$D$5/$D$4</f>
        <v>#DIV/0!</v>
      </c>
      <c r="CT25" s="1228" t="e">
        <f t="array" aca="1" ref="CT25" ca="1">IF(AND(CT$28&gt;=$D$9,CT$28&lt;=$D$10),INDEX($E$19:$O$19,,MATCH(CT$27,$E$13:$O$13,0)),0)*$D$5/$D$4</f>
        <v>#DIV/0!</v>
      </c>
      <c r="CU25" s="1228" t="e">
        <f t="array" aca="1" ref="CU25" ca="1">IF(AND(CU$28&gt;=$D$9,CU$28&lt;=$D$10),INDEX($E$19:$O$19,,MATCH(CU$27,$E$13:$O$13,0)),0)*$D$5/$D$4</f>
        <v>#DIV/0!</v>
      </c>
      <c r="CV25" s="1228" t="e">
        <f t="array" aca="1" ref="CV25" ca="1">IF(AND(CV$28&gt;=$D$9,CV$28&lt;=$D$10),INDEX($E$19:$O$19,,MATCH(CV$27,$E$13:$O$13,0)),0)*$D$5/$D$4</f>
        <v>#DIV/0!</v>
      </c>
      <c r="CW25" s="1228" t="e">
        <f t="array" aca="1" ref="CW25" ca="1">IF(AND(CW$28&gt;=$D$9,CW$28&lt;=$D$10),INDEX($E$19:$O$19,,MATCH(CW$27,$E$13:$O$13,0)),0)*$D$5/$D$4</f>
        <v>#DIV/0!</v>
      </c>
      <c r="CX25" s="1228" t="e">
        <f t="array" aca="1" ref="CX25" ca="1">IF(AND(CX$28&gt;=$D$9,CX$28&lt;=$D$10),INDEX($E$19:$O$19,,MATCH(CX$27,$E$13:$O$13,0)),0)*$D$5/$D$4</f>
        <v>#DIV/0!</v>
      </c>
      <c r="CY25" s="1228" t="e">
        <f t="array" aca="1" ref="CY25" ca="1">IF(AND(CY$28&gt;=$D$9,CY$28&lt;=$D$10),INDEX($E$19:$O$19,,MATCH(CY$27,$E$13:$O$13,0)),0)*$D$5/$D$4</f>
        <v>#DIV/0!</v>
      </c>
      <c r="CZ25" s="1228" t="e">
        <f t="array" aca="1" ref="CZ25" ca="1">IF(AND(CZ$28&gt;=$D$9,CZ$28&lt;=$D$10),INDEX($E$19:$O$19,,MATCH(CZ$27,$E$13:$O$13,0)),0)*$D$5/$D$4</f>
        <v>#DIV/0!</v>
      </c>
      <c r="DA25" s="1228" t="e">
        <f t="array" aca="1" ref="DA25" ca="1">IF(AND(DA$28&gt;=$D$9,DA$28&lt;=$D$10),INDEX($E$19:$O$19,,MATCH(DA$27,$E$13:$O$13,0)),0)*$D$5/$D$4</f>
        <v>#DIV/0!</v>
      </c>
      <c r="DB25" s="1228" t="e">
        <f t="array" aca="1" ref="DB25" ca="1">IF(AND(DB$28&gt;=$D$9,DB$28&lt;=$D$10),INDEX($E$19:$O$19,,MATCH(DB$27,$E$13:$O$13,0)),0)*$D$5/$D$4</f>
        <v>#DIV/0!</v>
      </c>
      <c r="DC25" s="1228" t="e">
        <f t="array" aca="1" ref="DC25" ca="1">IF(AND(DC$28&gt;=$D$9,DC$28&lt;=$D$10),INDEX($E$19:$O$19,,MATCH(DC$27,$E$13:$O$13,0)),0)*$D$5/$D$4</f>
        <v>#DIV/0!</v>
      </c>
      <c r="DD25" s="1228" t="e">
        <f t="array" aca="1" ref="DD25" ca="1">IF(AND(DD$28&gt;=$D$9,DD$28&lt;=$D$10),INDEX($E$19:$O$19,,MATCH(DD$27,$E$13:$O$13,0)),0)*$D$5/$D$4</f>
        <v>#DIV/0!</v>
      </c>
      <c r="DE25" s="1228" t="e">
        <f t="array" aca="1" ref="DE25" ca="1">IF(AND(DE$28&gt;=$D$9,DE$28&lt;=$D$10),INDEX($E$19:$O$19,,MATCH(DE$27,$E$13:$O$13,0)),0)*$D$5/$D$4</f>
        <v>#DIV/0!</v>
      </c>
      <c r="DF25" s="1228" t="e">
        <f t="array" aca="1" ref="DF25" ca="1">IF(AND(DF$28&gt;=$D$9,DF$28&lt;=$D$10),INDEX($E$19:$O$19,,MATCH(DF$27,$E$13:$O$13,0)),0)*$D$5/$D$4</f>
        <v>#DIV/0!</v>
      </c>
      <c r="DG25" s="1228" t="e">
        <f t="array" aca="1" ref="DG25" ca="1">IF(AND(DG$28&gt;=$D$9,DG$28&lt;=$D$10),INDEX($E$19:$O$19,,MATCH(DG$27,$E$13:$O$13,0)),0)*$D$5/$D$4</f>
        <v>#DIV/0!</v>
      </c>
      <c r="DH25" s="1228" t="e">
        <f t="array" aca="1" ref="DH25" ca="1">IF(AND(DH$28&gt;=$D$9,DH$28&lt;=$D$10),INDEX($E$19:$O$19,,MATCH(DH$27,$E$13:$O$13,0)),0)*$D$5/$D$4</f>
        <v>#DIV/0!</v>
      </c>
      <c r="DI25" s="1228" t="e">
        <f t="array" aca="1" ref="DI25" ca="1">IF(AND(DI$28&gt;=$D$9,DI$28&lt;=$D$10),INDEX($E$19:$O$19,,MATCH(DI$27,$E$13:$O$13,0)),0)*$D$5/$D$4</f>
        <v>#DIV/0!</v>
      </c>
      <c r="DJ25" s="1228" t="e">
        <f t="array" aca="1" ref="DJ25" ca="1">IF(AND(DJ$28&gt;=$D$9,DJ$28&lt;=$D$10),INDEX($E$19:$O$19,,MATCH(DJ$27,$E$13:$O$13,0)),0)*$D$5/$D$4</f>
        <v>#DIV/0!</v>
      </c>
      <c r="DK25" s="1228" t="e">
        <f t="array" aca="1" ref="DK25" ca="1">IF(AND(DK$28&gt;=$D$9,DK$28&lt;=$D$10),INDEX($E$19:$O$19,,MATCH(DK$27,$E$13:$O$13,0)),0)*$D$5/$D$4</f>
        <v>#DIV/0!</v>
      </c>
      <c r="DL25" s="1228" t="e">
        <f t="array" aca="1" ref="DL25" ca="1">IF(AND(DL$28&gt;=$D$9,DL$28&lt;=$D$10),INDEX($E$19:$O$19,,MATCH(DL$27,$E$13:$O$13,0)),0)*$D$5/$D$4</f>
        <v>#DIV/0!</v>
      </c>
      <c r="DM25" s="1228" t="e">
        <f t="array" aca="1" ref="DM25" ca="1">IF(AND(DM$28&gt;=$D$9,DM$28&lt;=$D$10),INDEX($E$19:$O$19,,MATCH(DM$27,$E$13:$O$13,0)),0)*$D$5/$D$4</f>
        <v>#DIV/0!</v>
      </c>
      <c r="DN25" s="1228" t="e">
        <f t="array" aca="1" ref="DN25" ca="1">IF(AND(DN$28&gt;=$D$9,DN$28&lt;=$D$10),INDEX($E$19:$O$19,,MATCH(DN$27,$E$13:$O$13,0)),0)*$D$5/$D$4</f>
        <v>#DIV/0!</v>
      </c>
      <c r="DO25" s="1228" t="e">
        <f t="array" aca="1" ref="DO25" ca="1">IF(AND(DO$28&gt;=$D$9,DO$28&lt;=$D$10),INDEX($E$19:$O$19,,MATCH(DO$27,$E$13:$O$13,0)),0)*$D$5/$D$4</f>
        <v>#DIV/0!</v>
      </c>
      <c r="DP25" s="1228" t="e">
        <f t="array" aca="1" ref="DP25" ca="1">IF(AND(DP$28&gt;=$D$9,DP$28&lt;=$D$10),INDEX($E$19:$O$19,,MATCH(DP$27,$E$13:$O$13,0)),0)*$D$5/$D$4</f>
        <v>#DIV/0!</v>
      </c>
      <c r="DQ25" s="1228" t="e">
        <f t="array" aca="1" ref="DQ25" ca="1">IF(AND(DQ$28&gt;=$D$9,DQ$28&lt;=$D$10),INDEX($E$19:$O$19,,MATCH(DQ$27,$E$13:$O$13,0)),0)*$D$5/$D$4</f>
        <v>#DIV/0!</v>
      </c>
      <c r="DR25" s="1228" t="e">
        <f t="array" aca="1" ref="DR25" ca="1">IF(AND(DR$28&gt;=$D$9,DR$28&lt;=$D$10),INDEX($E$19:$O$19,,MATCH(DR$27,$E$13:$O$13,0)),0)*$D$5/$D$4</f>
        <v>#DIV/0!</v>
      </c>
      <c r="DS25" s="1228" t="e">
        <f t="array" aca="1" ref="DS25" ca="1">IF(AND(DS$28&gt;=$D$9,DS$28&lt;=$D$10),INDEX($E$19:$O$19,,MATCH(DS$27,$E$13:$O$13,0)),0)*$D$5/$D$4</f>
        <v>#DIV/0!</v>
      </c>
      <c r="DT25" s="1228" t="e">
        <f t="array" aca="1" ref="DT25" ca="1">IF(AND(DT$28&gt;=$D$9,DT$28&lt;=$D$10),INDEX($E$19:$O$19,,MATCH(DT$27,$E$13:$O$13,0)),0)*$D$5/$D$4</f>
        <v>#DIV/0!</v>
      </c>
      <c r="DU25" s="1228" t="e">
        <f t="array" aca="1" ref="DU25" ca="1">IF(AND(DU$28&gt;=$D$9,DU$28&lt;=$D$10),INDEX($E$19:$O$19,,MATCH(DU$27,$E$13:$O$13,0)),0)*$D$5/$D$4</f>
        <v>#DIV/0!</v>
      </c>
      <c r="DV25" s="1228" t="e">
        <f t="array" aca="1" ref="DV25" ca="1">IF(AND(DV$28&gt;=$D$9,DV$28&lt;=$D$10),INDEX($E$19:$O$19,,MATCH(DV$27,$E$13:$O$13,0)),0)*$D$5/$D$4</f>
        <v>#DIV/0!</v>
      </c>
      <c r="DW25" s="1228" t="e">
        <f t="array" aca="1" ref="DW25" ca="1">IF(AND(DW$28&gt;=$D$9,DW$28&lt;=$D$10),INDEX($E$19:$O$19,,MATCH(DW$27,$E$13:$O$13,0)),0)*$D$5/$D$4</f>
        <v>#DIV/0!</v>
      </c>
      <c r="DX25" s="1228" t="e">
        <f t="array" aca="1" ref="DX25" ca="1">IF(AND(DX$28&gt;=$D$9,DX$28&lt;=$D$10),INDEX($E$19:$O$19,,MATCH(DX$27,$E$13:$O$13,0)),0)*$D$5/$D$4</f>
        <v>#DIV/0!</v>
      </c>
      <c r="DY25" s="1228" t="e">
        <f t="array" aca="1" ref="DY25" ca="1">IF(AND(DY$28&gt;=$D$9,DY$28&lt;=$D$10),INDEX($E$19:$O$19,,MATCH(DY$27,$E$13:$O$13,0)),0)*$D$5/$D$4</f>
        <v>#DIV/0!</v>
      </c>
      <c r="DZ25" s="1228" t="e">
        <f t="array" aca="1" ref="DZ25" ca="1">IF(AND(DZ$28&gt;=$D$9,DZ$28&lt;=$D$10),INDEX($E$19:$O$19,,MATCH(DZ$27,$E$13:$O$13,0)),0)*$D$5/$D$4</f>
        <v>#DIV/0!</v>
      </c>
      <c r="EA25" s="1228" t="e">
        <f t="array" aca="1" ref="EA25" ca="1">IF(AND(EA$28&gt;=$D$9,EA$28&lt;=$D$10),INDEX($E$19:$O$19,,MATCH(EA$27,$E$13:$O$13,0)),0)*$D$5/$D$4</f>
        <v>#DIV/0!</v>
      </c>
      <c r="EB25" s="1228" t="e">
        <f t="array" aca="1" ref="EB25" ca="1">IF(AND(EB$28&gt;=$D$9,EB$28&lt;=$D$10),INDEX($E$19:$O$19,,MATCH(EB$27,$E$13:$O$13,0)),0)*$D$5/$D$4</f>
        <v>#DIV/0!</v>
      </c>
      <c r="EC25" s="1228" t="e">
        <f t="array" aca="1" ref="EC25" ca="1">IF(AND(EC$28&gt;=$D$9,EC$28&lt;=$D$10),INDEX($E$19:$O$19,,MATCH(EC$27,$E$13:$O$13,0)),0)*$D$5/$D$4</f>
        <v>#DIV/0!</v>
      </c>
      <c r="ED25" s="1228" t="e">
        <f t="array" aca="1" ref="ED25" ca="1">IF(AND(ED$28&gt;=$D$9,ED$28&lt;=$D$10),INDEX($E$19:$O$19,,MATCH(ED$27,$E$13:$O$13,0)),0)*$D$5/$D$4</f>
        <v>#DIV/0!</v>
      </c>
      <c r="EE25" s="1228" t="e">
        <f t="array" aca="1" ref="EE25" ca="1">IF(AND(EE$28&gt;=$D$9,EE$28&lt;=$D$10),INDEX($E$19:$O$19,,MATCH(EE$27,$E$13:$O$13,0)),0)*$D$5/$D$4</f>
        <v>#DIV/0!</v>
      </c>
      <c r="EF25" s="1228" t="e">
        <f t="array" aca="1" ref="EF25" ca="1">IF(AND(EF$28&gt;=$D$9,EF$28&lt;=$D$10),INDEX($E$19:$O$19,,MATCH(EF$27,$E$13:$O$13,0)),0)*$D$5/$D$4</f>
        <v>#DIV/0!</v>
      </c>
    </row>
    <row r="26" spans="3:136">
      <c r="C26" s="28" t="s">
        <v>110</v>
      </c>
      <c r="E26" s="1228" t="e">
        <f ca="1">E25</f>
        <v>#DIV/0!</v>
      </c>
      <c r="F26" s="1228" t="e">
        <f t="shared" ref="F26:AK26" ca="1" si="6">F25+E26</f>
        <v>#DIV/0!</v>
      </c>
      <c r="G26" s="1228" t="e">
        <f t="shared" ca="1" si="6"/>
        <v>#DIV/0!</v>
      </c>
      <c r="H26" s="1228" t="e">
        <f t="shared" ca="1" si="6"/>
        <v>#DIV/0!</v>
      </c>
      <c r="I26" s="1228" t="e">
        <f t="shared" ca="1" si="6"/>
        <v>#DIV/0!</v>
      </c>
      <c r="J26" s="1228" t="e">
        <f t="shared" ca="1" si="6"/>
        <v>#DIV/0!</v>
      </c>
      <c r="K26" s="1228" t="e">
        <f t="shared" ca="1" si="6"/>
        <v>#DIV/0!</v>
      </c>
      <c r="L26" s="1228" t="e">
        <f t="shared" ca="1" si="6"/>
        <v>#DIV/0!</v>
      </c>
      <c r="M26" s="1228" t="e">
        <f t="shared" ca="1" si="6"/>
        <v>#DIV/0!</v>
      </c>
      <c r="N26" s="1228" t="e">
        <f t="shared" ca="1" si="6"/>
        <v>#DIV/0!</v>
      </c>
      <c r="O26" s="1228" t="e">
        <f t="shared" ca="1" si="6"/>
        <v>#DIV/0!</v>
      </c>
      <c r="P26" s="1228" t="e">
        <f t="shared" ca="1" si="6"/>
        <v>#DIV/0!</v>
      </c>
      <c r="Q26" s="1228" t="e">
        <f t="shared" ca="1" si="6"/>
        <v>#DIV/0!</v>
      </c>
      <c r="R26" s="1228" t="e">
        <f t="shared" ca="1" si="6"/>
        <v>#DIV/0!</v>
      </c>
      <c r="S26" s="1228" t="e">
        <f t="shared" ca="1" si="6"/>
        <v>#DIV/0!</v>
      </c>
      <c r="T26" s="1228" t="e">
        <f t="shared" ca="1" si="6"/>
        <v>#DIV/0!</v>
      </c>
      <c r="U26" s="1228" t="e">
        <f t="shared" ca="1" si="6"/>
        <v>#DIV/0!</v>
      </c>
      <c r="V26" s="1228" t="e">
        <f t="shared" ca="1" si="6"/>
        <v>#DIV/0!</v>
      </c>
      <c r="W26" s="1228" t="e">
        <f t="shared" ca="1" si="6"/>
        <v>#DIV/0!</v>
      </c>
      <c r="X26" s="1228" t="e">
        <f t="shared" ca="1" si="6"/>
        <v>#DIV/0!</v>
      </c>
      <c r="Y26" s="1228" t="e">
        <f t="shared" ca="1" si="6"/>
        <v>#DIV/0!</v>
      </c>
      <c r="Z26" s="1228" t="e">
        <f t="shared" ca="1" si="6"/>
        <v>#DIV/0!</v>
      </c>
      <c r="AA26" s="1228" t="e">
        <f t="shared" ca="1" si="6"/>
        <v>#DIV/0!</v>
      </c>
      <c r="AB26" s="1228" t="e">
        <f t="shared" ca="1" si="6"/>
        <v>#DIV/0!</v>
      </c>
      <c r="AC26" s="1228" t="e">
        <f t="shared" ca="1" si="6"/>
        <v>#DIV/0!</v>
      </c>
      <c r="AD26" s="1228" t="e">
        <f t="shared" ca="1" si="6"/>
        <v>#DIV/0!</v>
      </c>
      <c r="AE26" s="1228" t="e">
        <f t="shared" ca="1" si="6"/>
        <v>#DIV/0!</v>
      </c>
      <c r="AF26" s="1228" t="e">
        <f t="shared" ca="1" si="6"/>
        <v>#DIV/0!</v>
      </c>
      <c r="AG26" s="1228" t="e">
        <f t="shared" ca="1" si="6"/>
        <v>#DIV/0!</v>
      </c>
      <c r="AH26" s="1228" t="e">
        <f t="shared" ca="1" si="6"/>
        <v>#DIV/0!</v>
      </c>
      <c r="AI26" s="1228" t="e">
        <f t="shared" ca="1" si="6"/>
        <v>#DIV/0!</v>
      </c>
      <c r="AJ26" s="1228" t="e">
        <f t="shared" ca="1" si="6"/>
        <v>#DIV/0!</v>
      </c>
      <c r="AK26" s="1228" t="e">
        <f t="shared" ca="1" si="6"/>
        <v>#DIV/0!</v>
      </c>
      <c r="AL26" s="1228" t="e">
        <f t="shared" ref="AL26:BQ26" ca="1" si="7">AL25+AK26</f>
        <v>#DIV/0!</v>
      </c>
      <c r="AM26" s="1228" t="e">
        <f t="shared" ca="1" si="7"/>
        <v>#DIV/0!</v>
      </c>
      <c r="AN26" s="1228" t="e">
        <f t="shared" ca="1" si="7"/>
        <v>#DIV/0!</v>
      </c>
      <c r="AO26" s="1228" t="e">
        <f t="shared" ca="1" si="7"/>
        <v>#DIV/0!</v>
      </c>
      <c r="AP26" s="1228" t="e">
        <f t="shared" ca="1" si="7"/>
        <v>#DIV/0!</v>
      </c>
      <c r="AQ26" s="1228" t="e">
        <f t="shared" ca="1" si="7"/>
        <v>#DIV/0!</v>
      </c>
      <c r="AR26" s="1228" t="e">
        <f t="shared" ca="1" si="7"/>
        <v>#DIV/0!</v>
      </c>
      <c r="AS26" s="1228" t="e">
        <f t="shared" ca="1" si="7"/>
        <v>#DIV/0!</v>
      </c>
      <c r="AT26" s="1228" t="e">
        <f t="shared" ca="1" si="7"/>
        <v>#DIV/0!</v>
      </c>
      <c r="AU26" s="1228" t="e">
        <f t="shared" ca="1" si="7"/>
        <v>#DIV/0!</v>
      </c>
      <c r="AV26" s="1228" t="e">
        <f t="shared" ca="1" si="7"/>
        <v>#DIV/0!</v>
      </c>
      <c r="AW26" s="1228" t="e">
        <f t="shared" ca="1" si="7"/>
        <v>#DIV/0!</v>
      </c>
      <c r="AX26" s="1228" t="e">
        <f t="shared" ca="1" si="7"/>
        <v>#DIV/0!</v>
      </c>
      <c r="AY26" s="1228" t="e">
        <f t="shared" ca="1" si="7"/>
        <v>#DIV/0!</v>
      </c>
      <c r="AZ26" s="1228" t="e">
        <f t="shared" ca="1" si="7"/>
        <v>#DIV/0!</v>
      </c>
      <c r="BA26" s="1228" t="e">
        <f t="shared" ca="1" si="7"/>
        <v>#DIV/0!</v>
      </c>
      <c r="BB26" s="1228" t="e">
        <f t="shared" ca="1" si="7"/>
        <v>#DIV/0!</v>
      </c>
      <c r="BC26" s="1228" t="e">
        <f t="shared" ca="1" si="7"/>
        <v>#DIV/0!</v>
      </c>
      <c r="BD26" s="1228" t="e">
        <f t="shared" ca="1" si="7"/>
        <v>#DIV/0!</v>
      </c>
      <c r="BE26" s="1228" t="e">
        <f t="shared" ca="1" si="7"/>
        <v>#DIV/0!</v>
      </c>
      <c r="BF26" s="1228" t="e">
        <f t="shared" ca="1" si="7"/>
        <v>#DIV/0!</v>
      </c>
      <c r="BG26" s="1228" t="e">
        <f t="shared" ca="1" si="7"/>
        <v>#DIV/0!</v>
      </c>
      <c r="BH26" s="1228" t="e">
        <f t="shared" ca="1" si="7"/>
        <v>#DIV/0!</v>
      </c>
      <c r="BI26" s="1228" t="e">
        <f t="shared" ca="1" si="7"/>
        <v>#DIV/0!</v>
      </c>
      <c r="BJ26" s="1228" t="e">
        <f t="shared" ca="1" si="7"/>
        <v>#DIV/0!</v>
      </c>
      <c r="BK26" s="1228" t="e">
        <f t="shared" ca="1" si="7"/>
        <v>#DIV/0!</v>
      </c>
      <c r="BL26" s="1228" t="e">
        <f t="shared" ca="1" si="7"/>
        <v>#DIV/0!</v>
      </c>
      <c r="BM26" s="1228" t="e">
        <f t="shared" ca="1" si="7"/>
        <v>#DIV/0!</v>
      </c>
      <c r="BN26" s="1228" t="e">
        <f t="shared" ca="1" si="7"/>
        <v>#DIV/0!</v>
      </c>
      <c r="BO26" s="1228" t="e">
        <f t="shared" ca="1" si="7"/>
        <v>#DIV/0!</v>
      </c>
      <c r="BP26" s="1228" t="e">
        <f t="shared" ca="1" si="7"/>
        <v>#DIV/0!</v>
      </c>
      <c r="BQ26" s="1228" t="e">
        <f t="shared" ca="1" si="7"/>
        <v>#DIV/0!</v>
      </c>
      <c r="BR26" s="1228" t="e">
        <f t="shared" ref="BR26:CW26" ca="1" si="8">BR25+BQ26</f>
        <v>#DIV/0!</v>
      </c>
      <c r="BS26" s="1228" t="e">
        <f t="shared" ca="1" si="8"/>
        <v>#DIV/0!</v>
      </c>
      <c r="BT26" s="1228" t="e">
        <f t="shared" ca="1" si="8"/>
        <v>#DIV/0!</v>
      </c>
      <c r="BU26" s="1228" t="e">
        <f t="shared" ca="1" si="8"/>
        <v>#DIV/0!</v>
      </c>
      <c r="BV26" s="1228" t="e">
        <f t="shared" ca="1" si="8"/>
        <v>#DIV/0!</v>
      </c>
      <c r="BW26" s="1228" t="e">
        <f t="shared" ca="1" si="8"/>
        <v>#DIV/0!</v>
      </c>
      <c r="BX26" s="1228" t="e">
        <f t="shared" ca="1" si="8"/>
        <v>#DIV/0!</v>
      </c>
      <c r="BY26" s="1228" t="e">
        <f t="shared" ca="1" si="8"/>
        <v>#DIV/0!</v>
      </c>
      <c r="BZ26" s="1228" t="e">
        <f t="shared" ca="1" si="8"/>
        <v>#DIV/0!</v>
      </c>
      <c r="CA26" s="1228" t="e">
        <f t="shared" ca="1" si="8"/>
        <v>#DIV/0!</v>
      </c>
      <c r="CB26" s="1228" t="e">
        <f t="shared" ca="1" si="8"/>
        <v>#DIV/0!</v>
      </c>
      <c r="CC26" s="1228" t="e">
        <f t="shared" ca="1" si="8"/>
        <v>#DIV/0!</v>
      </c>
      <c r="CD26" s="1228" t="e">
        <f t="shared" ca="1" si="8"/>
        <v>#DIV/0!</v>
      </c>
      <c r="CE26" s="1228" t="e">
        <f t="shared" ca="1" si="8"/>
        <v>#DIV/0!</v>
      </c>
      <c r="CF26" s="1228" t="e">
        <f t="shared" ca="1" si="8"/>
        <v>#DIV/0!</v>
      </c>
      <c r="CG26" s="1228" t="e">
        <f t="shared" ca="1" si="8"/>
        <v>#DIV/0!</v>
      </c>
      <c r="CH26" s="1228" t="e">
        <f t="shared" ca="1" si="8"/>
        <v>#DIV/0!</v>
      </c>
      <c r="CI26" s="1228" t="e">
        <f t="shared" ca="1" si="8"/>
        <v>#DIV/0!</v>
      </c>
      <c r="CJ26" s="1228" t="e">
        <f t="shared" ca="1" si="8"/>
        <v>#DIV/0!</v>
      </c>
      <c r="CK26" s="1228" t="e">
        <f t="shared" ca="1" si="8"/>
        <v>#DIV/0!</v>
      </c>
      <c r="CL26" s="1228" t="e">
        <f t="shared" ca="1" si="8"/>
        <v>#DIV/0!</v>
      </c>
      <c r="CM26" s="1228" t="e">
        <f t="shared" ca="1" si="8"/>
        <v>#DIV/0!</v>
      </c>
      <c r="CN26" s="1228" t="e">
        <f t="shared" ca="1" si="8"/>
        <v>#DIV/0!</v>
      </c>
      <c r="CO26" s="1228" t="e">
        <f t="shared" ca="1" si="8"/>
        <v>#DIV/0!</v>
      </c>
      <c r="CP26" s="1228" t="e">
        <f t="shared" ca="1" si="8"/>
        <v>#DIV/0!</v>
      </c>
      <c r="CQ26" s="1228" t="e">
        <f t="shared" ca="1" si="8"/>
        <v>#DIV/0!</v>
      </c>
      <c r="CR26" s="1228" t="e">
        <f t="shared" ca="1" si="8"/>
        <v>#DIV/0!</v>
      </c>
      <c r="CS26" s="1228" t="e">
        <f t="shared" ca="1" si="8"/>
        <v>#DIV/0!</v>
      </c>
      <c r="CT26" s="1228" t="e">
        <f t="shared" ca="1" si="8"/>
        <v>#DIV/0!</v>
      </c>
      <c r="CU26" s="1228" t="e">
        <f t="shared" ca="1" si="8"/>
        <v>#DIV/0!</v>
      </c>
      <c r="CV26" s="1228" t="e">
        <f t="shared" ca="1" si="8"/>
        <v>#DIV/0!</v>
      </c>
      <c r="CW26" s="1228" t="e">
        <f t="shared" ca="1" si="8"/>
        <v>#DIV/0!</v>
      </c>
      <c r="CX26" s="1228" t="e">
        <f t="shared" ref="CX26:EC26" ca="1" si="9">CX25+CW26</f>
        <v>#DIV/0!</v>
      </c>
      <c r="CY26" s="1228" t="e">
        <f t="shared" ca="1" si="9"/>
        <v>#DIV/0!</v>
      </c>
      <c r="CZ26" s="1228" t="e">
        <f t="shared" ca="1" si="9"/>
        <v>#DIV/0!</v>
      </c>
      <c r="DA26" s="1228" t="e">
        <f t="shared" ca="1" si="9"/>
        <v>#DIV/0!</v>
      </c>
      <c r="DB26" s="1228" t="e">
        <f t="shared" ca="1" si="9"/>
        <v>#DIV/0!</v>
      </c>
      <c r="DC26" s="1228" t="e">
        <f t="shared" ca="1" si="9"/>
        <v>#DIV/0!</v>
      </c>
      <c r="DD26" s="1228" t="e">
        <f t="shared" ca="1" si="9"/>
        <v>#DIV/0!</v>
      </c>
      <c r="DE26" s="1228" t="e">
        <f t="shared" ca="1" si="9"/>
        <v>#DIV/0!</v>
      </c>
      <c r="DF26" s="1228" t="e">
        <f t="shared" ca="1" si="9"/>
        <v>#DIV/0!</v>
      </c>
      <c r="DG26" s="1228" t="e">
        <f t="shared" ca="1" si="9"/>
        <v>#DIV/0!</v>
      </c>
      <c r="DH26" s="1228" t="e">
        <f t="shared" ca="1" si="9"/>
        <v>#DIV/0!</v>
      </c>
      <c r="DI26" s="1228" t="e">
        <f t="shared" ca="1" si="9"/>
        <v>#DIV/0!</v>
      </c>
      <c r="DJ26" s="1228" t="e">
        <f t="shared" ca="1" si="9"/>
        <v>#DIV/0!</v>
      </c>
      <c r="DK26" s="1228" t="e">
        <f t="shared" ca="1" si="9"/>
        <v>#DIV/0!</v>
      </c>
      <c r="DL26" s="1228" t="e">
        <f t="shared" ca="1" si="9"/>
        <v>#DIV/0!</v>
      </c>
      <c r="DM26" s="1228" t="e">
        <f t="shared" ca="1" si="9"/>
        <v>#DIV/0!</v>
      </c>
      <c r="DN26" s="1228" t="e">
        <f t="shared" ca="1" si="9"/>
        <v>#DIV/0!</v>
      </c>
      <c r="DO26" s="1228" t="e">
        <f t="shared" ca="1" si="9"/>
        <v>#DIV/0!</v>
      </c>
      <c r="DP26" s="1228" t="e">
        <f t="shared" ca="1" si="9"/>
        <v>#DIV/0!</v>
      </c>
      <c r="DQ26" s="1228" t="e">
        <f t="shared" ca="1" si="9"/>
        <v>#DIV/0!</v>
      </c>
      <c r="DR26" s="1228" t="e">
        <f t="shared" ca="1" si="9"/>
        <v>#DIV/0!</v>
      </c>
      <c r="DS26" s="1228" t="e">
        <f t="shared" ca="1" si="9"/>
        <v>#DIV/0!</v>
      </c>
      <c r="DT26" s="1228" t="e">
        <f t="shared" ca="1" si="9"/>
        <v>#DIV/0!</v>
      </c>
      <c r="DU26" s="1228" t="e">
        <f t="shared" ca="1" si="9"/>
        <v>#DIV/0!</v>
      </c>
      <c r="DV26" s="1228" t="e">
        <f t="shared" ca="1" si="9"/>
        <v>#DIV/0!</v>
      </c>
      <c r="DW26" s="1228" t="e">
        <f t="shared" ca="1" si="9"/>
        <v>#DIV/0!</v>
      </c>
      <c r="DX26" s="1228" t="e">
        <f t="shared" ca="1" si="9"/>
        <v>#DIV/0!</v>
      </c>
      <c r="DY26" s="1228" t="e">
        <f t="shared" ca="1" si="9"/>
        <v>#DIV/0!</v>
      </c>
      <c r="DZ26" s="1228" t="e">
        <f t="shared" ca="1" si="9"/>
        <v>#DIV/0!</v>
      </c>
      <c r="EA26" s="1228" t="e">
        <f t="shared" ca="1" si="9"/>
        <v>#DIV/0!</v>
      </c>
      <c r="EB26" s="1228" t="e">
        <f t="shared" ca="1" si="9"/>
        <v>#DIV/0!</v>
      </c>
      <c r="EC26" s="1228" t="e">
        <f t="shared" ca="1" si="9"/>
        <v>#DIV/0!</v>
      </c>
      <c r="ED26" s="1228" t="e">
        <f t="shared" ref="ED26:FI26" ca="1" si="10">ED25+EC26</f>
        <v>#DIV/0!</v>
      </c>
      <c r="EE26" s="1228" t="e">
        <f t="shared" ca="1" si="10"/>
        <v>#DIV/0!</v>
      </c>
      <c r="EF26" s="1228" t="e">
        <f t="shared" ca="1" si="10"/>
        <v>#DIV/0!</v>
      </c>
    </row>
    <row r="27" spans="3:136">
      <c r="C27" s="28" t="s">
        <v>111</v>
      </c>
      <c r="E27" s="28">
        <f t="shared" ref="E27:AJ27" si="11">ROUNDUP(E28/12,0)</f>
        <v>1</v>
      </c>
      <c r="F27" s="28">
        <f t="shared" si="11"/>
        <v>1</v>
      </c>
      <c r="G27" s="28">
        <f t="shared" si="11"/>
        <v>1</v>
      </c>
      <c r="H27" s="28">
        <f t="shared" si="11"/>
        <v>1</v>
      </c>
      <c r="I27" s="28">
        <f t="shared" si="11"/>
        <v>1</v>
      </c>
      <c r="J27" s="28">
        <f t="shared" si="11"/>
        <v>1</v>
      </c>
      <c r="K27" s="28">
        <f t="shared" si="11"/>
        <v>1</v>
      </c>
      <c r="L27" s="28">
        <f t="shared" si="11"/>
        <v>1</v>
      </c>
      <c r="M27" s="28">
        <f t="shared" si="11"/>
        <v>1</v>
      </c>
      <c r="N27" s="28">
        <f t="shared" si="11"/>
        <v>1</v>
      </c>
      <c r="O27" s="28">
        <f t="shared" si="11"/>
        <v>1</v>
      </c>
      <c r="P27" s="28">
        <f t="shared" si="11"/>
        <v>1</v>
      </c>
      <c r="Q27" s="28">
        <f t="shared" si="11"/>
        <v>2</v>
      </c>
      <c r="R27" s="28">
        <f t="shared" si="11"/>
        <v>2</v>
      </c>
      <c r="S27" s="28">
        <f t="shared" si="11"/>
        <v>2</v>
      </c>
      <c r="T27" s="28">
        <f t="shared" si="11"/>
        <v>2</v>
      </c>
      <c r="U27" s="28">
        <f t="shared" si="11"/>
        <v>2</v>
      </c>
      <c r="V27" s="28">
        <f t="shared" si="11"/>
        <v>2</v>
      </c>
      <c r="W27" s="28">
        <f t="shared" si="11"/>
        <v>2</v>
      </c>
      <c r="X27" s="28">
        <f t="shared" si="11"/>
        <v>2</v>
      </c>
      <c r="Y27" s="28">
        <f t="shared" si="11"/>
        <v>2</v>
      </c>
      <c r="Z27" s="28">
        <f t="shared" si="11"/>
        <v>2</v>
      </c>
      <c r="AA27" s="28">
        <f t="shared" si="11"/>
        <v>2</v>
      </c>
      <c r="AB27" s="28">
        <f t="shared" si="11"/>
        <v>2</v>
      </c>
      <c r="AC27" s="28">
        <f t="shared" si="11"/>
        <v>3</v>
      </c>
      <c r="AD27" s="28">
        <f t="shared" si="11"/>
        <v>3</v>
      </c>
      <c r="AE27" s="28">
        <f t="shared" si="11"/>
        <v>3</v>
      </c>
      <c r="AF27" s="28">
        <f t="shared" si="11"/>
        <v>3</v>
      </c>
      <c r="AG27" s="28">
        <f t="shared" si="11"/>
        <v>3</v>
      </c>
      <c r="AH27" s="28">
        <f t="shared" si="11"/>
        <v>3</v>
      </c>
      <c r="AI27" s="28">
        <f t="shared" si="11"/>
        <v>3</v>
      </c>
      <c r="AJ27" s="28">
        <f t="shared" si="11"/>
        <v>3</v>
      </c>
      <c r="AK27" s="28">
        <f t="shared" ref="AK27:BP27" si="12">ROUNDUP(AK28/12,0)</f>
        <v>3</v>
      </c>
      <c r="AL27" s="28">
        <f t="shared" si="12"/>
        <v>3</v>
      </c>
      <c r="AM27" s="28">
        <f t="shared" si="12"/>
        <v>3</v>
      </c>
      <c r="AN27" s="28">
        <f t="shared" si="12"/>
        <v>3</v>
      </c>
      <c r="AO27" s="28">
        <f t="shared" si="12"/>
        <v>4</v>
      </c>
      <c r="AP27" s="28">
        <f t="shared" si="12"/>
        <v>4</v>
      </c>
      <c r="AQ27" s="28">
        <f t="shared" si="12"/>
        <v>4</v>
      </c>
      <c r="AR27" s="28">
        <f t="shared" si="12"/>
        <v>4</v>
      </c>
      <c r="AS27" s="28">
        <f t="shared" si="12"/>
        <v>4</v>
      </c>
      <c r="AT27" s="28">
        <f t="shared" si="12"/>
        <v>4</v>
      </c>
      <c r="AU27" s="28">
        <f t="shared" si="12"/>
        <v>4</v>
      </c>
      <c r="AV27" s="28">
        <f t="shared" si="12"/>
        <v>4</v>
      </c>
      <c r="AW27" s="28">
        <f t="shared" si="12"/>
        <v>4</v>
      </c>
      <c r="AX27" s="28">
        <f t="shared" si="12"/>
        <v>4</v>
      </c>
      <c r="AY27" s="28">
        <f t="shared" si="12"/>
        <v>4</v>
      </c>
      <c r="AZ27" s="28">
        <f t="shared" si="12"/>
        <v>4</v>
      </c>
      <c r="BA27" s="28">
        <f t="shared" si="12"/>
        <v>5</v>
      </c>
      <c r="BB27" s="28">
        <f t="shared" si="12"/>
        <v>5</v>
      </c>
      <c r="BC27" s="28">
        <f t="shared" si="12"/>
        <v>5</v>
      </c>
      <c r="BD27" s="28">
        <f t="shared" si="12"/>
        <v>5</v>
      </c>
      <c r="BE27" s="28">
        <f t="shared" si="12"/>
        <v>5</v>
      </c>
      <c r="BF27" s="28">
        <f t="shared" si="12"/>
        <v>5</v>
      </c>
      <c r="BG27" s="28">
        <f t="shared" si="12"/>
        <v>5</v>
      </c>
      <c r="BH27" s="28">
        <f t="shared" si="12"/>
        <v>5</v>
      </c>
      <c r="BI27" s="28">
        <f t="shared" si="12"/>
        <v>5</v>
      </c>
      <c r="BJ27" s="28">
        <f t="shared" si="12"/>
        <v>5</v>
      </c>
      <c r="BK27" s="28">
        <f t="shared" si="12"/>
        <v>5</v>
      </c>
      <c r="BL27" s="28">
        <f t="shared" si="12"/>
        <v>5</v>
      </c>
      <c r="BM27" s="28">
        <f t="shared" si="12"/>
        <v>6</v>
      </c>
      <c r="BN27" s="28">
        <f t="shared" si="12"/>
        <v>6</v>
      </c>
      <c r="BO27" s="28">
        <f t="shared" si="12"/>
        <v>6</v>
      </c>
      <c r="BP27" s="28">
        <f t="shared" si="12"/>
        <v>6</v>
      </c>
      <c r="BQ27" s="28">
        <f t="shared" ref="BQ27:CV27" si="13">ROUNDUP(BQ28/12,0)</f>
        <v>6</v>
      </c>
      <c r="BR27" s="28">
        <f t="shared" si="13"/>
        <v>6</v>
      </c>
      <c r="BS27" s="28">
        <f t="shared" si="13"/>
        <v>6</v>
      </c>
      <c r="BT27" s="28">
        <f t="shared" si="13"/>
        <v>6</v>
      </c>
      <c r="BU27" s="28">
        <f t="shared" si="13"/>
        <v>6</v>
      </c>
      <c r="BV27" s="28">
        <f t="shared" si="13"/>
        <v>6</v>
      </c>
      <c r="BW27" s="28">
        <f t="shared" si="13"/>
        <v>6</v>
      </c>
      <c r="BX27" s="28">
        <f t="shared" si="13"/>
        <v>6</v>
      </c>
      <c r="BY27" s="28">
        <f t="shared" si="13"/>
        <v>7</v>
      </c>
      <c r="BZ27" s="28">
        <f t="shared" si="13"/>
        <v>7</v>
      </c>
      <c r="CA27" s="28">
        <f t="shared" si="13"/>
        <v>7</v>
      </c>
      <c r="CB27" s="28">
        <f t="shared" si="13"/>
        <v>7</v>
      </c>
      <c r="CC27" s="28">
        <f t="shared" si="13"/>
        <v>7</v>
      </c>
      <c r="CD27" s="28">
        <f t="shared" si="13"/>
        <v>7</v>
      </c>
      <c r="CE27" s="28">
        <f t="shared" si="13"/>
        <v>7</v>
      </c>
      <c r="CF27" s="28">
        <f t="shared" si="13"/>
        <v>7</v>
      </c>
      <c r="CG27" s="28">
        <f t="shared" si="13"/>
        <v>7</v>
      </c>
      <c r="CH27" s="28">
        <f t="shared" si="13"/>
        <v>7</v>
      </c>
      <c r="CI27" s="28">
        <f t="shared" si="13"/>
        <v>7</v>
      </c>
      <c r="CJ27" s="28">
        <f t="shared" si="13"/>
        <v>7</v>
      </c>
      <c r="CK27" s="28">
        <f t="shared" si="13"/>
        <v>8</v>
      </c>
      <c r="CL27" s="28">
        <f t="shared" si="13"/>
        <v>8</v>
      </c>
      <c r="CM27" s="28">
        <f t="shared" si="13"/>
        <v>8</v>
      </c>
      <c r="CN27" s="28">
        <f t="shared" si="13"/>
        <v>8</v>
      </c>
      <c r="CO27" s="28">
        <f t="shared" si="13"/>
        <v>8</v>
      </c>
      <c r="CP27" s="28">
        <f t="shared" si="13"/>
        <v>8</v>
      </c>
      <c r="CQ27" s="28">
        <f t="shared" si="13"/>
        <v>8</v>
      </c>
      <c r="CR27" s="28">
        <f t="shared" si="13"/>
        <v>8</v>
      </c>
      <c r="CS27" s="28">
        <f t="shared" si="13"/>
        <v>8</v>
      </c>
      <c r="CT27" s="28">
        <f t="shared" si="13"/>
        <v>8</v>
      </c>
      <c r="CU27" s="28">
        <f t="shared" si="13"/>
        <v>8</v>
      </c>
      <c r="CV27" s="28">
        <f t="shared" si="13"/>
        <v>8</v>
      </c>
      <c r="CW27" s="28">
        <f t="shared" ref="CW27:EB27" si="14">ROUNDUP(CW28/12,0)</f>
        <v>9</v>
      </c>
      <c r="CX27" s="28">
        <f t="shared" si="14"/>
        <v>9</v>
      </c>
      <c r="CY27" s="28">
        <f t="shared" si="14"/>
        <v>9</v>
      </c>
      <c r="CZ27" s="28">
        <f t="shared" si="14"/>
        <v>9</v>
      </c>
      <c r="DA27" s="28">
        <f t="shared" si="14"/>
        <v>9</v>
      </c>
      <c r="DB27" s="28">
        <f t="shared" si="14"/>
        <v>9</v>
      </c>
      <c r="DC27" s="28">
        <f t="shared" si="14"/>
        <v>9</v>
      </c>
      <c r="DD27" s="28">
        <f t="shared" si="14"/>
        <v>9</v>
      </c>
      <c r="DE27" s="28">
        <f t="shared" si="14"/>
        <v>9</v>
      </c>
      <c r="DF27" s="28">
        <f t="shared" si="14"/>
        <v>9</v>
      </c>
      <c r="DG27" s="28">
        <f t="shared" si="14"/>
        <v>9</v>
      </c>
      <c r="DH27" s="28">
        <f t="shared" si="14"/>
        <v>9</v>
      </c>
      <c r="DI27" s="28">
        <f t="shared" si="14"/>
        <v>10</v>
      </c>
      <c r="DJ27" s="28">
        <f t="shared" si="14"/>
        <v>10</v>
      </c>
      <c r="DK27" s="28">
        <f t="shared" si="14"/>
        <v>10</v>
      </c>
      <c r="DL27" s="28">
        <f t="shared" si="14"/>
        <v>10</v>
      </c>
      <c r="DM27" s="28">
        <f t="shared" si="14"/>
        <v>10</v>
      </c>
      <c r="DN27" s="28">
        <f t="shared" si="14"/>
        <v>10</v>
      </c>
      <c r="DO27" s="28">
        <f t="shared" si="14"/>
        <v>10</v>
      </c>
      <c r="DP27" s="28">
        <f t="shared" si="14"/>
        <v>10</v>
      </c>
      <c r="DQ27" s="28">
        <f t="shared" si="14"/>
        <v>10</v>
      </c>
      <c r="DR27" s="28">
        <f t="shared" si="14"/>
        <v>10</v>
      </c>
      <c r="DS27" s="28">
        <f t="shared" si="14"/>
        <v>10</v>
      </c>
      <c r="DT27" s="28">
        <f t="shared" si="14"/>
        <v>10</v>
      </c>
      <c r="DU27" s="28">
        <f t="shared" si="14"/>
        <v>11</v>
      </c>
      <c r="DV27" s="28">
        <f t="shared" si="14"/>
        <v>11</v>
      </c>
      <c r="DW27" s="28">
        <f t="shared" si="14"/>
        <v>11</v>
      </c>
      <c r="DX27" s="28">
        <f t="shared" si="14"/>
        <v>11</v>
      </c>
      <c r="DY27" s="28">
        <f t="shared" si="14"/>
        <v>11</v>
      </c>
      <c r="DZ27" s="28">
        <f t="shared" si="14"/>
        <v>11</v>
      </c>
      <c r="EA27" s="28">
        <f t="shared" si="14"/>
        <v>11</v>
      </c>
      <c r="EB27" s="28">
        <f t="shared" si="14"/>
        <v>11</v>
      </c>
      <c r="EC27" s="28">
        <f t="shared" ref="EC27:FH27" si="15">ROUNDUP(EC28/12,0)</f>
        <v>11</v>
      </c>
      <c r="ED27" s="28">
        <f t="shared" si="15"/>
        <v>11</v>
      </c>
      <c r="EE27" s="28">
        <f t="shared" si="15"/>
        <v>11</v>
      </c>
      <c r="EF27" s="28">
        <f t="shared" si="15"/>
        <v>11</v>
      </c>
    </row>
    <row r="28" spans="3:136" ht="14.5" customHeight="1" thickBot="1">
      <c r="C28" s="28" t="s">
        <v>112</v>
      </c>
      <c r="E28" s="28">
        <v>1</v>
      </c>
      <c r="F28" s="28">
        <f t="shared" ref="F28:AK28" si="16">E28+1</f>
        <v>2</v>
      </c>
      <c r="G28" s="28">
        <f t="shared" si="16"/>
        <v>3</v>
      </c>
      <c r="H28" s="28">
        <f t="shared" si="16"/>
        <v>4</v>
      </c>
      <c r="I28" s="28">
        <f t="shared" si="16"/>
        <v>5</v>
      </c>
      <c r="J28" s="28">
        <f t="shared" si="16"/>
        <v>6</v>
      </c>
      <c r="K28" s="28">
        <f t="shared" si="16"/>
        <v>7</v>
      </c>
      <c r="L28" s="28">
        <f t="shared" si="16"/>
        <v>8</v>
      </c>
      <c r="M28" s="28">
        <f t="shared" si="16"/>
        <v>9</v>
      </c>
      <c r="N28" s="28">
        <f t="shared" si="16"/>
        <v>10</v>
      </c>
      <c r="O28" s="28">
        <f t="shared" si="16"/>
        <v>11</v>
      </c>
      <c r="P28" s="28">
        <f t="shared" si="16"/>
        <v>12</v>
      </c>
      <c r="Q28" s="28">
        <f t="shared" si="16"/>
        <v>13</v>
      </c>
      <c r="R28" s="28">
        <f t="shared" si="16"/>
        <v>14</v>
      </c>
      <c r="S28" s="28">
        <f t="shared" si="16"/>
        <v>15</v>
      </c>
      <c r="T28" s="28">
        <f t="shared" si="16"/>
        <v>16</v>
      </c>
      <c r="U28" s="28">
        <f t="shared" si="16"/>
        <v>17</v>
      </c>
      <c r="V28" s="28">
        <f t="shared" si="16"/>
        <v>18</v>
      </c>
      <c r="W28" s="28">
        <f t="shared" si="16"/>
        <v>19</v>
      </c>
      <c r="X28" s="28">
        <f t="shared" si="16"/>
        <v>20</v>
      </c>
      <c r="Y28" s="28">
        <f t="shared" si="16"/>
        <v>21</v>
      </c>
      <c r="Z28" s="28">
        <f t="shared" si="16"/>
        <v>22</v>
      </c>
      <c r="AA28" s="28">
        <f t="shared" si="16"/>
        <v>23</v>
      </c>
      <c r="AB28" s="28">
        <f t="shared" si="16"/>
        <v>24</v>
      </c>
      <c r="AC28" s="28">
        <f t="shared" si="16"/>
        <v>25</v>
      </c>
      <c r="AD28" s="28">
        <f t="shared" si="16"/>
        <v>26</v>
      </c>
      <c r="AE28" s="28">
        <f t="shared" si="16"/>
        <v>27</v>
      </c>
      <c r="AF28" s="28">
        <f t="shared" si="16"/>
        <v>28</v>
      </c>
      <c r="AG28" s="28">
        <f t="shared" si="16"/>
        <v>29</v>
      </c>
      <c r="AH28" s="28">
        <f t="shared" si="16"/>
        <v>30</v>
      </c>
      <c r="AI28" s="28">
        <f t="shared" si="16"/>
        <v>31</v>
      </c>
      <c r="AJ28" s="28">
        <f t="shared" si="16"/>
        <v>32</v>
      </c>
      <c r="AK28" s="28">
        <f t="shared" si="16"/>
        <v>33</v>
      </c>
      <c r="AL28" s="28">
        <f t="shared" ref="AL28:BQ28" si="17">AK28+1</f>
        <v>34</v>
      </c>
      <c r="AM28" s="28">
        <f t="shared" si="17"/>
        <v>35</v>
      </c>
      <c r="AN28" s="28">
        <f t="shared" si="17"/>
        <v>36</v>
      </c>
      <c r="AO28" s="28">
        <f t="shared" si="17"/>
        <v>37</v>
      </c>
      <c r="AP28" s="28">
        <f t="shared" si="17"/>
        <v>38</v>
      </c>
      <c r="AQ28" s="28">
        <f t="shared" si="17"/>
        <v>39</v>
      </c>
      <c r="AR28" s="28">
        <f t="shared" si="17"/>
        <v>40</v>
      </c>
      <c r="AS28" s="28">
        <f t="shared" si="17"/>
        <v>41</v>
      </c>
      <c r="AT28" s="28">
        <f t="shared" si="17"/>
        <v>42</v>
      </c>
      <c r="AU28" s="28">
        <f t="shared" si="17"/>
        <v>43</v>
      </c>
      <c r="AV28" s="28">
        <f t="shared" si="17"/>
        <v>44</v>
      </c>
      <c r="AW28" s="28">
        <f t="shared" si="17"/>
        <v>45</v>
      </c>
      <c r="AX28" s="28">
        <f t="shared" si="17"/>
        <v>46</v>
      </c>
      <c r="AY28" s="28">
        <f t="shared" si="17"/>
        <v>47</v>
      </c>
      <c r="AZ28" s="28">
        <f t="shared" si="17"/>
        <v>48</v>
      </c>
      <c r="BA28" s="28">
        <f t="shared" si="17"/>
        <v>49</v>
      </c>
      <c r="BB28" s="28">
        <f t="shared" si="17"/>
        <v>50</v>
      </c>
      <c r="BC28" s="28">
        <f t="shared" si="17"/>
        <v>51</v>
      </c>
      <c r="BD28" s="28">
        <f t="shared" si="17"/>
        <v>52</v>
      </c>
      <c r="BE28" s="28">
        <f t="shared" si="17"/>
        <v>53</v>
      </c>
      <c r="BF28" s="28">
        <f t="shared" si="17"/>
        <v>54</v>
      </c>
      <c r="BG28" s="28">
        <f t="shared" si="17"/>
        <v>55</v>
      </c>
      <c r="BH28" s="28">
        <f t="shared" si="17"/>
        <v>56</v>
      </c>
      <c r="BI28" s="28">
        <f t="shared" si="17"/>
        <v>57</v>
      </c>
      <c r="BJ28" s="28">
        <f t="shared" si="17"/>
        <v>58</v>
      </c>
      <c r="BK28" s="28">
        <f t="shared" si="17"/>
        <v>59</v>
      </c>
      <c r="BL28" s="28">
        <f t="shared" si="17"/>
        <v>60</v>
      </c>
      <c r="BM28" s="28">
        <f t="shared" si="17"/>
        <v>61</v>
      </c>
      <c r="BN28" s="28">
        <f t="shared" si="17"/>
        <v>62</v>
      </c>
      <c r="BO28" s="28">
        <f t="shared" si="17"/>
        <v>63</v>
      </c>
      <c r="BP28" s="28">
        <f t="shared" si="17"/>
        <v>64</v>
      </c>
      <c r="BQ28" s="28">
        <f t="shared" si="17"/>
        <v>65</v>
      </c>
      <c r="BR28" s="28">
        <f t="shared" ref="BR28:CW28" si="18">BQ28+1</f>
        <v>66</v>
      </c>
      <c r="BS28" s="28">
        <f t="shared" si="18"/>
        <v>67</v>
      </c>
      <c r="BT28" s="28">
        <f t="shared" si="18"/>
        <v>68</v>
      </c>
      <c r="BU28" s="28">
        <f t="shared" si="18"/>
        <v>69</v>
      </c>
      <c r="BV28" s="28">
        <f t="shared" si="18"/>
        <v>70</v>
      </c>
      <c r="BW28" s="28">
        <f t="shared" si="18"/>
        <v>71</v>
      </c>
      <c r="BX28" s="28">
        <f t="shared" si="18"/>
        <v>72</v>
      </c>
      <c r="BY28" s="28">
        <f t="shared" si="18"/>
        <v>73</v>
      </c>
      <c r="BZ28" s="28">
        <f t="shared" si="18"/>
        <v>74</v>
      </c>
      <c r="CA28" s="28">
        <f t="shared" si="18"/>
        <v>75</v>
      </c>
      <c r="CB28" s="28">
        <f t="shared" si="18"/>
        <v>76</v>
      </c>
      <c r="CC28" s="28">
        <f t="shared" si="18"/>
        <v>77</v>
      </c>
      <c r="CD28" s="28">
        <f t="shared" si="18"/>
        <v>78</v>
      </c>
      <c r="CE28" s="28">
        <f t="shared" si="18"/>
        <v>79</v>
      </c>
      <c r="CF28" s="28">
        <f t="shared" si="18"/>
        <v>80</v>
      </c>
      <c r="CG28" s="28">
        <f t="shared" si="18"/>
        <v>81</v>
      </c>
      <c r="CH28" s="28">
        <f t="shared" si="18"/>
        <v>82</v>
      </c>
      <c r="CI28" s="28">
        <f t="shared" si="18"/>
        <v>83</v>
      </c>
      <c r="CJ28" s="28">
        <f t="shared" si="18"/>
        <v>84</v>
      </c>
      <c r="CK28" s="28">
        <f t="shared" si="18"/>
        <v>85</v>
      </c>
      <c r="CL28" s="28">
        <f t="shared" si="18"/>
        <v>86</v>
      </c>
      <c r="CM28" s="28">
        <f t="shared" si="18"/>
        <v>87</v>
      </c>
      <c r="CN28" s="28">
        <f t="shared" si="18"/>
        <v>88</v>
      </c>
      <c r="CO28" s="28">
        <f t="shared" si="18"/>
        <v>89</v>
      </c>
      <c r="CP28" s="28">
        <f t="shared" si="18"/>
        <v>90</v>
      </c>
      <c r="CQ28" s="28">
        <f t="shared" si="18"/>
        <v>91</v>
      </c>
      <c r="CR28" s="28">
        <f t="shared" si="18"/>
        <v>92</v>
      </c>
      <c r="CS28" s="28">
        <f t="shared" si="18"/>
        <v>93</v>
      </c>
      <c r="CT28" s="28">
        <f t="shared" si="18"/>
        <v>94</v>
      </c>
      <c r="CU28" s="28">
        <f t="shared" si="18"/>
        <v>95</v>
      </c>
      <c r="CV28" s="28">
        <f t="shared" si="18"/>
        <v>96</v>
      </c>
      <c r="CW28" s="28">
        <f t="shared" si="18"/>
        <v>97</v>
      </c>
      <c r="CX28" s="28">
        <f t="shared" ref="CX28:EF28" si="19">CW28+1</f>
        <v>98</v>
      </c>
      <c r="CY28" s="28">
        <f t="shared" si="19"/>
        <v>99</v>
      </c>
      <c r="CZ28" s="28">
        <f t="shared" si="19"/>
        <v>100</v>
      </c>
      <c r="DA28" s="28">
        <f t="shared" si="19"/>
        <v>101</v>
      </c>
      <c r="DB28" s="28">
        <f t="shared" si="19"/>
        <v>102</v>
      </c>
      <c r="DC28" s="28">
        <f t="shared" si="19"/>
        <v>103</v>
      </c>
      <c r="DD28" s="28">
        <f t="shared" si="19"/>
        <v>104</v>
      </c>
      <c r="DE28" s="28">
        <f t="shared" si="19"/>
        <v>105</v>
      </c>
      <c r="DF28" s="28">
        <f t="shared" si="19"/>
        <v>106</v>
      </c>
      <c r="DG28" s="28">
        <f t="shared" si="19"/>
        <v>107</v>
      </c>
      <c r="DH28" s="28">
        <f t="shared" si="19"/>
        <v>108</v>
      </c>
      <c r="DI28" s="28">
        <f t="shared" si="19"/>
        <v>109</v>
      </c>
      <c r="DJ28" s="28">
        <f t="shared" si="19"/>
        <v>110</v>
      </c>
      <c r="DK28" s="28">
        <f t="shared" si="19"/>
        <v>111</v>
      </c>
      <c r="DL28" s="28">
        <f t="shared" si="19"/>
        <v>112</v>
      </c>
      <c r="DM28" s="28">
        <f t="shared" si="19"/>
        <v>113</v>
      </c>
      <c r="DN28" s="28">
        <f t="shared" si="19"/>
        <v>114</v>
      </c>
      <c r="DO28" s="28">
        <f t="shared" si="19"/>
        <v>115</v>
      </c>
      <c r="DP28" s="28">
        <f t="shared" si="19"/>
        <v>116</v>
      </c>
      <c r="DQ28" s="28">
        <f t="shared" si="19"/>
        <v>117</v>
      </c>
      <c r="DR28" s="28">
        <f t="shared" si="19"/>
        <v>118</v>
      </c>
      <c r="DS28" s="28">
        <f t="shared" si="19"/>
        <v>119</v>
      </c>
      <c r="DT28" s="28">
        <f t="shared" si="19"/>
        <v>120</v>
      </c>
      <c r="DU28" s="28">
        <f t="shared" si="19"/>
        <v>121</v>
      </c>
      <c r="DV28" s="28">
        <f t="shared" si="19"/>
        <v>122</v>
      </c>
      <c r="DW28" s="28">
        <f t="shared" si="19"/>
        <v>123</v>
      </c>
      <c r="DX28" s="28">
        <f t="shared" si="19"/>
        <v>124</v>
      </c>
      <c r="DY28" s="28">
        <f t="shared" si="19"/>
        <v>125</v>
      </c>
      <c r="DZ28" s="28">
        <f t="shared" si="19"/>
        <v>126</v>
      </c>
      <c r="EA28" s="28">
        <f t="shared" si="19"/>
        <v>127</v>
      </c>
      <c r="EB28" s="28">
        <f t="shared" si="19"/>
        <v>128</v>
      </c>
      <c r="EC28" s="28">
        <f t="shared" si="19"/>
        <v>129</v>
      </c>
      <c r="ED28" s="28">
        <f t="shared" si="19"/>
        <v>130</v>
      </c>
      <c r="EE28" s="28">
        <f t="shared" si="19"/>
        <v>131</v>
      </c>
      <c r="EF28" s="28">
        <f t="shared" si="19"/>
        <v>132</v>
      </c>
    </row>
    <row r="29" spans="3:136" ht="14.5" customHeight="1" thickBot="1">
      <c r="C29" s="43" t="s">
        <v>113</v>
      </c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1"/>
      <c r="BX29" s="171"/>
      <c r="BY29" s="171"/>
      <c r="BZ29" s="171"/>
      <c r="CA29" s="171"/>
      <c r="CB29" s="171"/>
      <c r="CC29" s="171"/>
      <c r="CD29" s="171"/>
      <c r="CE29" s="171"/>
      <c r="CF29" s="171"/>
      <c r="CG29" s="171"/>
      <c r="CH29" s="171"/>
      <c r="CI29" s="171"/>
      <c r="CJ29" s="171"/>
      <c r="CK29" s="171"/>
      <c r="CL29" s="171"/>
      <c r="CM29" s="171"/>
      <c r="CN29" s="171"/>
      <c r="CO29" s="171"/>
      <c r="CP29" s="171"/>
      <c r="CQ29" s="171"/>
      <c r="CR29" s="171"/>
      <c r="CS29" s="171"/>
      <c r="CT29" s="171"/>
      <c r="CU29" s="171"/>
      <c r="CV29" s="171"/>
      <c r="CW29" s="171"/>
      <c r="CX29" s="171"/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71"/>
      <c r="DL29" s="171"/>
      <c r="DM29" s="171"/>
      <c r="DN29" s="171"/>
      <c r="DO29" s="171"/>
      <c r="DP29" s="171"/>
      <c r="DQ29" s="171"/>
      <c r="DR29" s="171"/>
      <c r="DS29" s="171"/>
      <c r="DT29" s="171"/>
      <c r="DU29" s="171"/>
      <c r="DV29" s="171"/>
      <c r="DW29" s="171"/>
      <c r="DX29" s="171"/>
      <c r="DY29" s="171"/>
      <c r="DZ29" s="171"/>
      <c r="EA29" s="171"/>
      <c r="EB29" s="171"/>
      <c r="EC29" s="171"/>
      <c r="ED29" s="171"/>
      <c r="EE29" s="171"/>
      <c r="EF29" s="171"/>
    </row>
    <row r="30" spans="3:136">
      <c r="C30" s="28" t="s">
        <v>114</v>
      </c>
      <c r="E30" s="164" t="e">
        <f t="array" aca="1" ref="E30" ca="1">INDEX(UW!$E$613:$EF$613,,MATCH(E28,UW!$E$612:$EF$612,0))/UW!$D$21*$D$4</f>
        <v>#DIV/0!</v>
      </c>
      <c r="F30" s="164" t="e">
        <f t="array" aca="1" ref="F30" ca="1">INDEX(UW!$E$613:$EF$613,,MATCH(F28,UW!$E$612:$EF$612,0))/UW!$D$21*$D$4</f>
        <v>#DIV/0!</v>
      </c>
      <c r="G30" s="164" t="e">
        <f t="array" aca="1" ref="G30" ca="1">INDEX(UW!$E$613:$EF$613,,MATCH(G28,UW!$E$612:$EF$612,0))/UW!$D$21*$D$4</f>
        <v>#DIV/0!</v>
      </c>
      <c r="H30" s="164" t="e">
        <f t="array" aca="1" ref="H30" ca="1">INDEX(UW!$E$613:$EF$613,,MATCH(H28,UW!$E$612:$EF$612,0))/UW!$D$21*$D$4</f>
        <v>#DIV/0!</v>
      </c>
      <c r="I30" s="164" t="e">
        <f t="array" aca="1" ref="I30" ca="1">INDEX(UW!$E$613:$EF$613,,MATCH(I28,UW!$E$612:$EF$612,0))/UW!$D$21*$D$4</f>
        <v>#DIV/0!</v>
      </c>
      <c r="J30" s="164" t="e">
        <f t="array" aca="1" ref="J30" ca="1">INDEX(UW!$E$613:$EF$613,,MATCH(J28,UW!$E$612:$EF$612,0))/UW!$D$21*$D$4</f>
        <v>#DIV/0!</v>
      </c>
      <c r="K30" s="164" t="e">
        <f t="array" aca="1" ref="K30" ca="1">INDEX(UW!$E$613:$EF$613,,MATCH(K28,UW!$E$612:$EF$612,0))/UW!$D$21*$D$4</f>
        <v>#DIV/0!</v>
      </c>
      <c r="L30" s="164" t="e">
        <f t="array" aca="1" ref="L30" ca="1">INDEX(UW!$E$613:$EF$613,,MATCH(L28,UW!$E$612:$EF$612,0))/UW!$D$21*$D$4</f>
        <v>#DIV/0!</v>
      </c>
      <c r="M30" s="164" t="e">
        <f t="array" aca="1" ref="M30" ca="1">INDEX(UW!$E$613:$EF$613,,MATCH(M28,UW!$E$612:$EF$612,0))/UW!$D$21*$D$4</f>
        <v>#DIV/0!</v>
      </c>
      <c r="N30" s="164" t="e">
        <f t="array" aca="1" ref="N30" ca="1">INDEX(UW!$E$613:$EF$613,,MATCH(N28,UW!$E$612:$EF$612,0))/UW!$D$21*$D$4</f>
        <v>#DIV/0!</v>
      </c>
      <c r="O30" s="164" t="e">
        <f t="array" aca="1" ref="O30" ca="1">INDEX(UW!$E$613:$EF$613,,MATCH(O28,UW!$E$612:$EF$612,0))/UW!$D$21*$D$4</f>
        <v>#DIV/0!</v>
      </c>
      <c r="P30" s="164" t="e">
        <f t="array" aca="1" ref="P30" ca="1">INDEX(UW!$E$613:$EF$613,,MATCH(P28,UW!$E$612:$EF$612,0))/UW!$D$21*$D$4</f>
        <v>#DIV/0!</v>
      </c>
      <c r="Q30" s="164" t="e">
        <f t="array" aca="1" ref="Q30" ca="1">INDEX(UW!$E$613:$EF$613,,MATCH(Q28,UW!$E$612:$EF$612,0))/UW!$D$21*$D$4</f>
        <v>#DIV/0!</v>
      </c>
      <c r="R30" s="164" t="e">
        <f t="array" aca="1" ref="R30" ca="1">INDEX(UW!$E$613:$EF$613,,MATCH(R28,UW!$E$612:$EF$612,0))/UW!$D$21*$D$4</f>
        <v>#DIV/0!</v>
      </c>
      <c r="S30" s="164" t="e">
        <f t="array" aca="1" ref="S30" ca="1">INDEX(UW!$E$613:$EF$613,,MATCH(S28,UW!$E$612:$EF$612,0))/UW!$D$21*$D$4</f>
        <v>#DIV/0!</v>
      </c>
      <c r="T30" s="164" t="e">
        <f t="array" aca="1" ref="T30" ca="1">INDEX(UW!$E$613:$EF$613,,MATCH(T28,UW!$E$612:$EF$612,0))/UW!$D$21*$D$4</f>
        <v>#DIV/0!</v>
      </c>
      <c r="U30" s="164" t="e">
        <f t="array" aca="1" ref="U30" ca="1">INDEX(UW!$E$613:$EF$613,,MATCH(U28,UW!$E$612:$EF$612,0))/UW!$D$21*$D$4</f>
        <v>#DIV/0!</v>
      </c>
      <c r="V30" s="164" t="e">
        <f t="array" aca="1" ref="V30" ca="1">INDEX(UW!$E$613:$EF$613,,MATCH(V28,UW!$E$612:$EF$612,0))/UW!$D$21*$D$4</f>
        <v>#DIV/0!</v>
      </c>
      <c r="W30" s="164" t="e">
        <f t="array" aca="1" ref="W30" ca="1">INDEX(UW!$E$613:$EF$613,,MATCH(W28,UW!$E$612:$EF$612,0))/UW!$D$21*$D$4</f>
        <v>#DIV/0!</v>
      </c>
      <c r="X30" s="164" t="e">
        <f t="array" aca="1" ref="X30" ca="1">INDEX(UW!$E$613:$EF$613,,MATCH(X28,UW!$E$612:$EF$612,0))/UW!$D$21*$D$4</f>
        <v>#DIV/0!</v>
      </c>
      <c r="Y30" s="164" t="e">
        <f t="array" aca="1" ref="Y30" ca="1">INDEX(UW!$E$613:$EF$613,,MATCH(Y28,UW!$E$612:$EF$612,0))/UW!$D$21*$D$4</f>
        <v>#DIV/0!</v>
      </c>
      <c r="Z30" s="164" t="e">
        <f t="array" aca="1" ref="Z30" ca="1">INDEX(UW!$E$613:$EF$613,,MATCH(Z28,UW!$E$612:$EF$612,0))/UW!$D$21*$D$4</f>
        <v>#DIV/0!</v>
      </c>
      <c r="AA30" s="164" t="e">
        <f t="array" aca="1" ref="AA30" ca="1">INDEX(UW!$E$613:$EF$613,,MATCH(AA28,UW!$E$612:$EF$612,0))/UW!$D$21*$D$4</f>
        <v>#DIV/0!</v>
      </c>
      <c r="AB30" s="164" t="e">
        <f t="array" aca="1" ref="AB30" ca="1">INDEX(UW!$E$613:$EF$613,,MATCH(AB28,UW!$E$612:$EF$612,0))/UW!$D$21*$D$4</f>
        <v>#DIV/0!</v>
      </c>
      <c r="AC30" s="164" t="e">
        <f t="array" aca="1" ref="AC30" ca="1">INDEX(UW!$E$613:$EF$613,,MATCH(AC28,UW!$E$612:$EF$612,0))/UW!$D$21*$D$4</f>
        <v>#DIV/0!</v>
      </c>
      <c r="AD30" s="164" t="e">
        <f t="array" aca="1" ref="AD30" ca="1">INDEX(UW!$E$613:$EF$613,,MATCH(AD28,UW!$E$612:$EF$612,0))/UW!$D$21*$D$4</f>
        <v>#DIV/0!</v>
      </c>
      <c r="AE30" s="164" t="e">
        <f t="array" aca="1" ref="AE30" ca="1">INDEX(UW!$E$613:$EF$613,,MATCH(AE28,UW!$E$612:$EF$612,0))/UW!$D$21*$D$4</f>
        <v>#DIV/0!</v>
      </c>
      <c r="AF30" s="164" t="e">
        <f t="array" aca="1" ref="AF30" ca="1">INDEX(UW!$E$613:$EF$613,,MATCH(AF28,UW!$E$612:$EF$612,0))/UW!$D$21*$D$4</f>
        <v>#DIV/0!</v>
      </c>
      <c r="AG30" s="164" t="e">
        <f t="array" aca="1" ref="AG30" ca="1">INDEX(UW!$E$613:$EF$613,,MATCH(AG28,UW!$E$612:$EF$612,0))/UW!$D$21*$D$4</f>
        <v>#DIV/0!</v>
      </c>
      <c r="AH30" s="164" t="e">
        <f t="array" aca="1" ref="AH30" ca="1">INDEX(UW!$E$613:$EF$613,,MATCH(AH28,UW!$E$612:$EF$612,0))/UW!$D$21*$D$4</f>
        <v>#DIV/0!</v>
      </c>
      <c r="AI30" s="164" t="e">
        <f t="array" aca="1" ref="AI30" ca="1">INDEX(UW!$E$613:$EF$613,,MATCH(AI28,UW!$E$612:$EF$612,0))/UW!$D$21*$D$4</f>
        <v>#DIV/0!</v>
      </c>
      <c r="AJ30" s="164" t="e">
        <f t="array" aca="1" ref="AJ30" ca="1">INDEX(UW!$E$613:$EF$613,,MATCH(AJ28,UW!$E$612:$EF$612,0))/UW!$D$21*$D$4</f>
        <v>#DIV/0!</v>
      </c>
      <c r="AK30" s="164" t="e">
        <f t="array" aca="1" ref="AK30" ca="1">INDEX(UW!$E$613:$EF$613,,MATCH(AK28,UW!$E$612:$EF$612,0))/UW!$D$21*$D$4</f>
        <v>#DIV/0!</v>
      </c>
      <c r="AL30" s="164" t="e">
        <f t="array" aca="1" ref="AL30" ca="1">INDEX(UW!$E$613:$EF$613,,MATCH(AL28,UW!$E$612:$EF$612,0))/UW!$D$21*$D$4</f>
        <v>#DIV/0!</v>
      </c>
      <c r="AM30" s="164" t="e">
        <f t="array" aca="1" ref="AM30" ca="1">INDEX(UW!$E$613:$EF$613,,MATCH(AM28,UW!$E$612:$EF$612,0))/UW!$D$21*$D$4</f>
        <v>#DIV/0!</v>
      </c>
      <c r="AN30" s="164" t="e">
        <f t="array" aca="1" ref="AN30" ca="1">INDEX(UW!$E$613:$EF$613,,MATCH(AN28,UW!$E$612:$EF$612,0))/UW!$D$21*$D$4</f>
        <v>#DIV/0!</v>
      </c>
      <c r="AO30" s="164" t="e">
        <f t="array" aca="1" ref="AO30" ca="1">INDEX(UW!$E$613:$EF$613,,MATCH(AO28,UW!$E$612:$EF$612,0))/UW!$D$21*$D$4</f>
        <v>#DIV/0!</v>
      </c>
      <c r="AP30" s="164" t="e">
        <f t="array" aca="1" ref="AP30" ca="1">INDEX(UW!$E$613:$EF$613,,MATCH(AP28,UW!$E$612:$EF$612,0))/UW!$D$21*$D$4</f>
        <v>#DIV/0!</v>
      </c>
      <c r="AQ30" s="164" t="e">
        <f t="array" aca="1" ref="AQ30" ca="1">INDEX(UW!$E$613:$EF$613,,MATCH(AQ28,UW!$E$612:$EF$612,0))/UW!$D$21*$D$4</f>
        <v>#DIV/0!</v>
      </c>
      <c r="AR30" s="164" t="e">
        <f t="array" aca="1" ref="AR30" ca="1">INDEX(UW!$E$613:$EF$613,,MATCH(AR28,UW!$E$612:$EF$612,0))/UW!$D$21*$D$4</f>
        <v>#DIV/0!</v>
      </c>
      <c r="AS30" s="164" t="e">
        <f t="array" aca="1" ref="AS30" ca="1">INDEX(UW!$E$613:$EF$613,,MATCH(AS28,UW!$E$612:$EF$612,0))/UW!$D$21*$D$4</f>
        <v>#DIV/0!</v>
      </c>
      <c r="AT30" s="164" t="e">
        <f t="array" aca="1" ref="AT30" ca="1">INDEX(UW!$E$613:$EF$613,,MATCH(AT28,UW!$E$612:$EF$612,0))/UW!$D$21*$D$4</f>
        <v>#DIV/0!</v>
      </c>
      <c r="AU30" s="164" t="e">
        <f t="array" aca="1" ref="AU30" ca="1">INDEX(UW!$E$613:$EF$613,,MATCH(AU28,UW!$E$612:$EF$612,0))/UW!$D$21*$D$4</f>
        <v>#DIV/0!</v>
      </c>
      <c r="AV30" s="164" t="e">
        <f t="array" aca="1" ref="AV30" ca="1">INDEX(UW!$E$613:$EF$613,,MATCH(AV28,UW!$E$612:$EF$612,0))/UW!$D$21*$D$4</f>
        <v>#DIV/0!</v>
      </c>
      <c r="AW30" s="164" t="e">
        <f t="array" aca="1" ref="AW30" ca="1">INDEX(UW!$E$613:$EF$613,,MATCH(AW28,UW!$E$612:$EF$612,0))/UW!$D$21*$D$4</f>
        <v>#DIV/0!</v>
      </c>
      <c r="AX30" s="164" t="e">
        <f t="array" aca="1" ref="AX30" ca="1">INDEX(UW!$E$613:$EF$613,,MATCH(AX28,UW!$E$612:$EF$612,0))/UW!$D$21*$D$4</f>
        <v>#DIV/0!</v>
      </c>
      <c r="AY30" s="164" t="e">
        <f t="array" aca="1" ref="AY30" ca="1">INDEX(UW!$E$613:$EF$613,,MATCH(AY28,UW!$E$612:$EF$612,0))/UW!$D$21*$D$4</f>
        <v>#DIV/0!</v>
      </c>
      <c r="AZ30" s="164" t="e">
        <f t="array" aca="1" ref="AZ30" ca="1">INDEX(UW!$E$613:$EF$613,,MATCH(AZ28,UW!$E$612:$EF$612,0))/UW!$D$21*$D$4</f>
        <v>#DIV/0!</v>
      </c>
      <c r="BA30" s="164" t="e">
        <f t="array" aca="1" ref="BA30" ca="1">INDEX(UW!$E$613:$EF$613,,MATCH(BA28,UW!$E$612:$EF$612,0))/UW!$D$21*$D$4</f>
        <v>#DIV/0!</v>
      </c>
      <c r="BB30" s="164" t="e">
        <f t="array" aca="1" ref="BB30" ca="1">INDEX(UW!$E$613:$EF$613,,MATCH(BB28,UW!$E$612:$EF$612,0))/UW!$D$21*$D$4</f>
        <v>#DIV/0!</v>
      </c>
      <c r="BC30" s="164" t="e">
        <f t="array" aca="1" ref="BC30" ca="1">INDEX(UW!$E$613:$EF$613,,MATCH(BC28,UW!$E$612:$EF$612,0))/UW!$D$21*$D$4</f>
        <v>#DIV/0!</v>
      </c>
      <c r="BD30" s="164" t="e">
        <f t="array" aca="1" ref="BD30" ca="1">INDEX(UW!$E$613:$EF$613,,MATCH(BD28,UW!$E$612:$EF$612,0))/UW!$D$21*$D$4</f>
        <v>#DIV/0!</v>
      </c>
      <c r="BE30" s="164" t="e">
        <f t="array" aca="1" ref="BE30" ca="1">INDEX(UW!$E$613:$EF$613,,MATCH(BE28,UW!$E$612:$EF$612,0))/UW!$D$21*$D$4</f>
        <v>#DIV/0!</v>
      </c>
      <c r="BF30" s="164" t="e">
        <f t="array" aca="1" ref="BF30" ca="1">INDEX(UW!$E$613:$EF$613,,MATCH(BF28,UW!$E$612:$EF$612,0))/UW!$D$21*$D$4</f>
        <v>#DIV/0!</v>
      </c>
      <c r="BG30" s="164" t="e">
        <f t="array" aca="1" ref="BG30" ca="1">INDEX(UW!$E$613:$EF$613,,MATCH(BG28,UW!$E$612:$EF$612,0))/UW!$D$21*$D$4</f>
        <v>#DIV/0!</v>
      </c>
      <c r="BH30" s="164" t="e">
        <f t="array" aca="1" ref="BH30" ca="1">INDEX(UW!$E$613:$EF$613,,MATCH(BH28,UW!$E$612:$EF$612,0))/UW!$D$21*$D$4</f>
        <v>#DIV/0!</v>
      </c>
      <c r="BI30" s="164" t="e">
        <f t="array" aca="1" ref="BI30" ca="1">INDEX(UW!$E$613:$EF$613,,MATCH(BI28,UW!$E$612:$EF$612,0))/UW!$D$21*$D$4</f>
        <v>#DIV/0!</v>
      </c>
      <c r="BJ30" s="164" t="e">
        <f t="array" aca="1" ref="BJ30" ca="1">INDEX(UW!$E$613:$EF$613,,MATCH(BJ28,UW!$E$612:$EF$612,0))/UW!$D$21*$D$4</f>
        <v>#DIV/0!</v>
      </c>
      <c r="BK30" s="164" t="e">
        <f t="array" aca="1" ref="BK30" ca="1">INDEX(UW!$E$613:$EF$613,,MATCH(BK28,UW!$E$612:$EF$612,0))/UW!$D$21*$D$4</f>
        <v>#DIV/0!</v>
      </c>
      <c r="BL30" s="164" t="e">
        <f t="array" aca="1" ref="BL30" ca="1">INDEX(UW!$E$613:$EF$613,,MATCH(BL28,UW!$E$612:$EF$612,0))/UW!$D$21*$D$4</f>
        <v>#DIV/0!</v>
      </c>
      <c r="BM30" s="164" t="e">
        <f t="array" aca="1" ref="BM30" ca="1">INDEX(UW!$E$613:$EF$613,,MATCH(BM28,UW!$E$612:$EF$612,0))/UW!$D$21*$D$4</f>
        <v>#DIV/0!</v>
      </c>
      <c r="BN30" s="164" t="e">
        <f t="array" aca="1" ref="BN30" ca="1">INDEX(UW!$E$613:$EF$613,,MATCH(BN28,UW!$E$612:$EF$612,0))/UW!$D$21*$D$4</f>
        <v>#DIV/0!</v>
      </c>
      <c r="BO30" s="164" t="e">
        <f t="array" aca="1" ref="BO30" ca="1">INDEX(UW!$E$613:$EF$613,,MATCH(BO28,UW!$E$612:$EF$612,0))/UW!$D$21*$D$4</f>
        <v>#DIV/0!</v>
      </c>
      <c r="BP30" s="164" t="e">
        <f t="array" aca="1" ref="BP30" ca="1">INDEX(UW!$E$613:$EF$613,,MATCH(BP28,UW!$E$612:$EF$612,0))/UW!$D$21*$D$4</f>
        <v>#DIV/0!</v>
      </c>
      <c r="BQ30" s="164" t="e">
        <f t="array" aca="1" ref="BQ30" ca="1">INDEX(UW!$E$613:$EF$613,,MATCH(BQ28,UW!$E$612:$EF$612,0))/UW!$D$21*$D$4</f>
        <v>#DIV/0!</v>
      </c>
      <c r="BR30" s="164" t="e">
        <f t="array" aca="1" ref="BR30" ca="1">INDEX(UW!$E$613:$EF$613,,MATCH(BR28,UW!$E$612:$EF$612,0))/UW!$D$21*$D$4</f>
        <v>#DIV/0!</v>
      </c>
      <c r="BS30" s="164" t="e">
        <f t="array" aca="1" ref="BS30" ca="1">INDEX(UW!$E$613:$EF$613,,MATCH(BS28,UW!$E$612:$EF$612,0))/UW!$D$21*$D$4</f>
        <v>#DIV/0!</v>
      </c>
      <c r="BT30" s="164" t="e">
        <f t="array" aca="1" ref="BT30" ca="1">INDEX(UW!$E$613:$EF$613,,MATCH(BT28,UW!$E$612:$EF$612,0))/UW!$D$21*$D$4</f>
        <v>#DIV/0!</v>
      </c>
      <c r="BU30" s="164" t="e">
        <f t="array" aca="1" ref="BU30" ca="1">INDEX(UW!$E$613:$EF$613,,MATCH(BU28,UW!$E$612:$EF$612,0))/UW!$D$21*$D$4</f>
        <v>#DIV/0!</v>
      </c>
      <c r="BV30" s="164" t="e">
        <f t="array" aca="1" ref="BV30" ca="1">INDEX(UW!$E$613:$EF$613,,MATCH(BV28,UW!$E$612:$EF$612,0))/UW!$D$21*$D$4</f>
        <v>#DIV/0!</v>
      </c>
      <c r="BW30" s="164" t="e">
        <f t="array" aca="1" ref="BW30" ca="1">INDEX(UW!$E$613:$EF$613,,MATCH(BW28,UW!$E$612:$EF$612,0))/UW!$D$21*$D$4</f>
        <v>#DIV/0!</v>
      </c>
      <c r="BX30" s="164" t="e">
        <f t="array" aca="1" ref="BX30" ca="1">INDEX(UW!$E$613:$EF$613,,MATCH(BX28,UW!$E$612:$EF$612,0))/UW!$D$21*$D$4</f>
        <v>#DIV/0!</v>
      </c>
      <c r="BY30" s="164" t="e">
        <f t="array" aca="1" ref="BY30" ca="1">INDEX(UW!$E$613:$EF$613,,MATCH(BY28,UW!$E$612:$EF$612,0))/UW!$D$21*$D$4</f>
        <v>#DIV/0!</v>
      </c>
      <c r="BZ30" s="164" t="e">
        <f t="array" aca="1" ref="BZ30" ca="1">INDEX(UW!$E$613:$EF$613,,MATCH(BZ28,UW!$E$612:$EF$612,0))/UW!$D$21*$D$4</f>
        <v>#DIV/0!</v>
      </c>
      <c r="CA30" s="164" t="e">
        <f t="array" aca="1" ref="CA30" ca="1">INDEX(UW!$E$613:$EF$613,,MATCH(CA28,UW!$E$612:$EF$612,0))/UW!$D$21*$D$4</f>
        <v>#DIV/0!</v>
      </c>
      <c r="CB30" s="164" t="e">
        <f t="array" aca="1" ref="CB30" ca="1">INDEX(UW!$E$613:$EF$613,,MATCH(CB28,UW!$E$612:$EF$612,0))/UW!$D$21*$D$4</f>
        <v>#DIV/0!</v>
      </c>
      <c r="CC30" s="164" t="e">
        <f t="array" aca="1" ref="CC30" ca="1">INDEX(UW!$E$613:$EF$613,,MATCH(CC28,UW!$E$612:$EF$612,0))/UW!$D$21*$D$4</f>
        <v>#DIV/0!</v>
      </c>
      <c r="CD30" s="164" t="e">
        <f t="array" aca="1" ref="CD30" ca="1">INDEX(UW!$E$613:$EF$613,,MATCH(CD28,UW!$E$612:$EF$612,0))/UW!$D$21*$D$4</f>
        <v>#DIV/0!</v>
      </c>
      <c r="CE30" s="164" t="e">
        <f t="array" aca="1" ref="CE30" ca="1">INDEX(UW!$E$613:$EF$613,,MATCH(CE28,UW!$E$612:$EF$612,0))/UW!$D$21*$D$4</f>
        <v>#DIV/0!</v>
      </c>
      <c r="CF30" s="164" t="e">
        <f t="array" aca="1" ref="CF30" ca="1">INDEX(UW!$E$613:$EF$613,,MATCH(CF28,UW!$E$612:$EF$612,0))/UW!$D$21*$D$4</f>
        <v>#DIV/0!</v>
      </c>
      <c r="CG30" s="164" t="e">
        <f t="array" aca="1" ref="CG30" ca="1">INDEX(UW!$E$613:$EF$613,,MATCH(CG28,UW!$E$612:$EF$612,0))/UW!$D$21*$D$4</f>
        <v>#DIV/0!</v>
      </c>
      <c r="CH30" s="164" t="e">
        <f t="array" aca="1" ref="CH30" ca="1">INDEX(UW!$E$613:$EF$613,,MATCH(CH28,UW!$E$612:$EF$612,0))/UW!$D$21*$D$4</f>
        <v>#DIV/0!</v>
      </c>
      <c r="CI30" s="164" t="e">
        <f t="array" aca="1" ref="CI30" ca="1">INDEX(UW!$E$613:$EF$613,,MATCH(CI28,UW!$E$612:$EF$612,0))/UW!$D$21*$D$4</f>
        <v>#DIV/0!</v>
      </c>
      <c r="CJ30" s="164" t="e">
        <f t="array" aca="1" ref="CJ30" ca="1">INDEX(UW!$E$613:$EF$613,,MATCH(CJ28,UW!$E$612:$EF$612,0))/UW!$D$21*$D$4</f>
        <v>#DIV/0!</v>
      </c>
      <c r="CK30" s="164" t="e">
        <f t="array" aca="1" ref="CK30" ca="1">INDEX(UW!$E$613:$EF$613,,MATCH(CK28,UW!$E$612:$EF$612,0))/UW!$D$21*$D$4</f>
        <v>#DIV/0!</v>
      </c>
      <c r="CL30" s="164" t="e">
        <f t="array" aca="1" ref="CL30" ca="1">INDEX(UW!$E$613:$EF$613,,MATCH(CL28,UW!$E$612:$EF$612,0))/UW!$D$21*$D$4</f>
        <v>#DIV/0!</v>
      </c>
      <c r="CM30" s="164" t="e">
        <f t="array" aca="1" ref="CM30" ca="1">INDEX(UW!$E$613:$EF$613,,MATCH(CM28,UW!$E$612:$EF$612,0))/UW!$D$21*$D$4</f>
        <v>#DIV/0!</v>
      </c>
      <c r="CN30" s="164" t="e">
        <f t="array" aca="1" ref="CN30" ca="1">INDEX(UW!$E$613:$EF$613,,MATCH(CN28,UW!$E$612:$EF$612,0))/UW!$D$21*$D$4</f>
        <v>#DIV/0!</v>
      </c>
      <c r="CO30" s="164" t="e">
        <f t="array" aca="1" ref="CO30" ca="1">INDEX(UW!$E$613:$EF$613,,MATCH(CO28,UW!$E$612:$EF$612,0))/UW!$D$21*$D$4</f>
        <v>#DIV/0!</v>
      </c>
      <c r="CP30" s="164" t="e">
        <f t="array" aca="1" ref="CP30" ca="1">INDEX(UW!$E$613:$EF$613,,MATCH(CP28,UW!$E$612:$EF$612,0))/UW!$D$21*$D$4</f>
        <v>#DIV/0!</v>
      </c>
      <c r="CQ30" s="164" t="e">
        <f t="array" aca="1" ref="CQ30" ca="1">INDEX(UW!$E$613:$EF$613,,MATCH(CQ28,UW!$E$612:$EF$612,0))/UW!$D$21*$D$4</f>
        <v>#DIV/0!</v>
      </c>
      <c r="CR30" s="164" t="e">
        <f t="array" aca="1" ref="CR30" ca="1">INDEX(UW!$E$613:$EF$613,,MATCH(CR28,UW!$E$612:$EF$612,0))/UW!$D$21*$D$4</f>
        <v>#DIV/0!</v>
      </c>
      <c r="CS30" s="164" t="e">
        <f t="array" aca="1" ref="CS30" ca="1">INDEX(UW!$E$613:$EF$613,,MATCH(CS28,UW!$E$612:$EF$612,0))/UW!$D$21*$D$4</f>
        <v>#DIV/0!</v>
      </c>
      <c r="CT30" s="164" t="e">
        <f t="array" aca="1" ref="CT30" ca="1">INDEX(UW!$E$613:$EF$613,,MATCH(CT28,UW!$E$612:$EF$612,0))/UW!$D$21*$D$4</f>
        <v>#DIV/0!</v>
      </c>
      <c r="CU30" s="164" t="e">
        <f t="array" aca="1" ref="CU30" ca="1">INDEX(UW!$E$613:$EF$613,,MATCH(CU28,UW!$E$612:$EF$612,0))/UW!$D$21*$D$4</f>
        <v>#DIV/0!</v>
      </c>
      <c r="CV30" s="164" t="e">
        <f t="array" aca="1" ref="CV30" ca="1">INDEX(UW!$E$613:$EF$613,,MATCH(CV28,UW!$E$612:$EF$612,0))/UW!$D$21*$D$4</f>
        <v>#DIV/0!</v>
      </c>
      <c r="CW30" s="164" t="e">
        <f t="array" aca="1" ref="CW30" ca="1">INDEX(UW!$E$613:$EF$613,,MATCH(CW28,UW!$E$612:$EF$612,0))/UW!$D$21*$D$4</f>
        <v>#DIV/0!</v>
      </c>
      <c r="CX30" s="164" t="e">
        <f t="array" aca="1" ref="CX30" ca="1">INDEX(UW!$E$613:$EF$613,,MATCH(CX28,UW!$E$612:$EF$612,0))/UW!$D$21*$D$4</f>
        <v>#DIV/0!</v>
      </c>
      <c r="CY30" s="164" t="e">
        <f t="array" aca="1" ref="CY30" ca="1">INDEX(UW!$E$613:$EF$613,,MATCH(CY28,UW!$E$612:$EF$612,0))/UW!$D$21*$D$4</f>
        <v>#DIV/0!</v>
      </c>
      <c r="CZ30" s="164" t="e">
        <f t="array" aca="1" ref="CZ30" ca="1">INDEX(UW!$E$613:$EF$613,,MATCH(CZ28,UW!$E$612:$EF$612,0))/UW!$D$21*$D$4</f>
        <v>#DIV/0!</v>
      </c>
      <c r="DA30" s="164" t="e">
        <f t="array" aca="1" ref="DA30" ca="1">INDEX(UW!$E$613:$EF$613,,MATCH(DA28,UW!$E$612:$EF$612,0))/UW!$D$21*$D$4</f>
        <v>#DIV/0!</v>
      </c>
      <c r="DB30" s="164" t="e">
        <f t="array" aca="1" ref="DB30" ca="1">INDEX(UW!$E$613:$EF$613,,MATCH(DB28,UW!$E$612:$EF$612,0))/UW!$D$21*$D$4</f>
        <v>#DIV/0!</v>
      </c>
      <c r="DC30" s="164" t="e">
        <f t="array" aca="1" ref="DC30" ca="1">INDEX(UW!$E$613:$EF$613,,MATCH(DC28,UW!$E$612:$EF$612,0))/UW!$D$21*$D$4</f>
        <v>#DIV/0!</v>
      </c>
      <c r="DD30" s="164" t="e">
        <f t="array" aca="1" ref="DD30" ca="1">INDEX(UW!$E$613:$EF$613,,MATCH(DD28,UW!$E$612:$EF$612,0))/UW!$D$21*$D$4</f>
        <v>#DIV/0!</v>
      </c>
      <c r="DE30" s="164" t="e">
        <f t="array" aca="1" ref="DE30" ca="1">INDEX(UW!$E$613:$EF$613,,MATCH(DE28,UW!$E$612:$EF$612,0))/UW!$D$21*$D$4</f>
        <v>#DIV/0!</v>
      </c>
      <c r="DF30" s="164" t="e">
        <f t="array" aca="1" ref="DF30" ca="1">INDEX(UW!$E$613:$EF$613,,MATCH(DF28,UW!$E$612:$EF$612,0))/UW!$D$21*$D$4</f>
        <v>#DIV/0!</v>
      </c>
      <c r="DG30" s="164" t="e">
        <f t="array" aca="1" ref="DG30" ca="1">INDEX(UW!$E$613:$EF$613,,MATCH(DG28,UW!$E$612:$EF$612,0))/UW!$D$21*$D$4</f>
        <v>#DIV/0!</v>
      </c>
      <c r="DH30" s="164" t="e">
        <f t="array" aca="1" ref="DH30" ca="1">INDEX(UW!$E$613:$EF$613,,MATCH(DH28,UW!$E$612:$EF$612,0))/UW!$D$21*$D$4</f>
        <v>#DIV/0!</v>
      </c>
      <c r="DI30" s="164" t="e">
        <f t="array" aca="1" ref="DI30" ca="1">INDEX(UW!$E$613:$EF$613,,MATCH(DI28,UW!$E$612:$EF$612,0))/UW!$D$21*$D$4</f>
        <v>#DIV/0!</v>
      </c>
      <c r="DJ30" s="164" t="e">
        <f t="array" aca="1" ref="DJ30" ca="1">INDEX(UW!$E$613:$EF$613,,MATCH(DJ28,UW!$E$612:$EF$612,0))/UW!$D$21*$D$4</f>
        <v>#DIV/0!</v>
      </c>
      <c r="DK30" s="164" t="e">
        <f t="array" aca="1" ref="DK30" ca="1">INDEX(UW!$E$613:$EF$613,,MATCH(DK28,UW!$E$612:$EF$612,0))/UW!$D$21*$D$4</f>
        <v>#DIV/0!</v>
      </c>
      <c r="DL30" s="164" t="e">
        <f t="array" aca="1" ref="DL30" ca="1">INDEX(UW!$E$613:$EF$613,,MATCH(DL28,UW!$E$612:$EF$612,0))/UW!$D$21*$D$4</f>
        <v>#DIV/0!</v>
      </c>
      <c r="DM30" s="164" t="e">
        <f t="array" aca="1" ref="DM30" ca="1">INDEX(UW!$E$613:$EF$613,,MATCH(DM28,UW!$E$612:$EF$612,0))/UW!$D$21*$D$4</f>
        <v>#DIV/0!</v>
      </c>
      <c r="DN30" s="164" t="e">
        <f t="array" aca="1" ref="DN30" ca="1">INDEX(UW!$E$613:$EF$613,,MATCH(DN28,UW!$E$612:$EF$612,0))/UW!$D$21*$D$4</f>
        <v>#DIV/0!</v>
      </c>
      <c r="DO30" s="164" t="e">
        <f t="array" aca="1" ref="DO30" ca="1">INDEX(UW!$E$613:$EF$613,,MATCH(DO28,UW!$E$612:$EF$612,0))/UW!$D$21*$D$4</f>
        <v>#DIV/0!</v>
      </c>
      <c r="DP30" s="164" t="e">
        <f t="array" aca="1" ref="DP30" ca="1">INDEX(UW!$E$613:$EF$613,,MATCH(DP28,UW!$E$612:$EF$612,0))/UW!$D$21*$D$4</f>
        <v>#DIV/0!</v>
      </c>
      <c r="DQ30" s="164" t="e">
        <f t="array" aca="1" ref="DQ30" ca="1">INDEX(UW!$E$613:$EF$613,,MATCH(DQ28,UW!$E$612:$EF$612,0))/UW!$D$21*$D$4</f>
        <v>#DIV/0!</v>
      </c>
      <c r="DR30" s="164" t="e">
        <f t="array" aca="1" ref="DR30" ca="1">INDEX(UW!$E$613:$EF$613,,MATCH(DR28,UW!$E$612:$EF$612,0))/UW!$D$21*$D$4</f>
        <v>#DIV/0!</v>
      </c>
      <c r="DS30" s="164" t="e">
        <f t="array" aca="1" ref="DS30" ca="1">INDEX(UW!$E$613:$EF$613,,MATCH(DS28,UW!$E$612:$EF$612,0))/UW!$D$21*$D$4</f>
        <v>#DIV/0!</v>
      </c>
      <c r="DT30" s="164" t="e">
        <f t="array" aca="1" ref="DT30" ca="1">INDEX(UW!$E$613:$EF$613,,MATCH(DT28,UW!$E$612:$EF$612,0))/UW!$D$21*$D$4</f>
        <v>#DIV/0!</v>
      </c>
      <c r="DU30" s="164" t="e">
        <f t="array" aca="1" ref="DU30" ca="1">INDEX(UW!$E$613:$EF$613,,MATCH(DU28,UW!$E$612:$EF$612,0))/UW!$D$21*$D$4</f>
        <v>#DIV/0!</v>
      </c>
      <c r="DV30" s="164" t="e">
        <f t="array" aca="1" ref="DV30" ca="1">INDEX(UW!$E$613:$EF$613,,MATCH(DV28,UW!$E$612:$EF$612,0))/UW!$D$21*$D$4</f>
        <v>#DIV/0!</v>
      </c>
      <c r="DW30" s="164" t="e">
        <f t="array" aca="1" ref="DW30" ca="1">INDEX(UW!$E$613:$EF$613,,MATCH(DW28,UW!$E$612:$EF$612,0))/UW!$D$21*$D$4</f>
        <v>#DIV/0!</v>
      </c>
      <c r="DX30" s="164" t="e">
        <f t="array" aca="1" ref="DX30" ca="1">INDEX(UW!$E$613:$EF$613,,MATCH(DX28,UW!$E$612:$EF$612,0))/UW!$D$21*$D$4</f>
        <v>#DIV/0!</v>
      </c>
      <c r="DY30" s="164" t="e">
        <f t="array" aca="1" ref="DY30" ca="1">INDEX(UW!$E$613:$EF$613,,MATCH(DY28,UW!$E$612:$EF$612,0))/UW!$D$21*$D$4</f>
        <v>#DIV/0!</v>
      </c>
      <c r="DZ30" s="164" t="e">
        <f t="array" aca="1" ref="DZ30" ca="1">INDEX(UW!$E$613:$EF$613,,MATCH(DZ28,UW!$E$612:$EF$612,0))/UW!$D$21*$D$4</f>
        <v>#DIV/0!</v>
      </c>
      <c r="EA30" s="164" t="e">
        <f t="array" aca="1" ref="EA30" ca="1">INDEX(UW!$E$613:$EF$613,,MATCH(EA28,UW!$E$612:$EF$612,0))/UW!$D$21*$D$4</f>
        <v>#DIV/0!</v>
      </c>
      <c r="EB30" s="164" t="e">
        <f t="array" aca="1" ref="EB30" ca="1">INDEX(UW!$E$613:$EF$613,,MATCH(EB28,UW!$E$612:$EF$612,0))/UW!$D$21*$D$4</f>
        <v>#DIV/0!</v>
      </c>
      <c r="EC30" s="164" t="e">
        <f t="array" aca="1" ref="EC30" ca="1">INDEX(UW!$E$613:$EF$613,,MATCH(EC28,UW!$E$612:$EF$612,0))/UW!$D$21*$D$4</f>
        <v>#DIV/0!</v>
      </c>
      <c r="ED30" s="164" t="e">
        <f t="array" aca="1" ref="ED30" ca="1">INDEX(UW!$E$613:$EF$613,,MATCH(ED28,UW!$E$612:$EF$612,0))/UW!$D$21*$D$4</f>
        <v>#DIV/0!</v>
      </c>
      <c r="EE30" s="164" t="e">
        <f t="array" aca="1" ref="EE30" ca="1">INDEX(UW!$E$613:$EF$613,,MATCH(EE28,UW!$E$612:$EF$612,0))/UW!$D$21*$D$4</f>
        <v>#DIV/0!</v>
      </c>
      <c r="EF30" s="164" t="e">
        <f t="array" aca="1" ref="EF30" ca="1">INDEX(UW!$E$613:$EF$613,,MATCH(EF28,UW!$E$612:$EF$612,0))/UW!$D$21*$D$4</f>
        <v>#DIV/0!</v>
      </c>
    </row>
    <row r="31" spans="3:136">
      <c r="C31" s="34" t="s">
        <v>115</v>
      </c>
      <c r="D31" s="34"/>
      <c r="E31" s="1229" t="e">
        <f t="shared" ref="E31:AJ31" ca="1" si="20">-IF(E$28&lt;$D$9,E$30,(1-E$26)*E$30)</f>
        <v>#DIV/0!</v>
      </c>
      <c r="F31" s="1229" t="e">
        <f t="shared" ca="1" si="20"/>
        <v>#DIV/0!</v>
      </c>
      <c r="G31" s="1229" t="e">
        <f t="shared" ca="1" si="20"/>
        <v>#DIV/0!</v>
      </c>
      <c r="H31" s="1229" t="e">
        <f t="shared" ca="1" si="20"/>
        <v>#DIV/0!</v>
      </c>
      <c r="I31" s="1229" t="e">
        <f t="shared" ca="1" si="20"/>
        <v>#DIV/0!</v>
      </c>
      <c r="J31" s="1229" t="e">
        <f t="shared" ca="1" si="20"/>
        <v>#DIV/0!</v>
      </c>
      <c r="K31" s="1229" t="e">
        <f t="shared" ca="1" si="20"/>
        <v>#DIV/0!</v>
      </c>
      <c r="L31" s="1229" t="e">
        <f t="shared" ca="1" si="20"/>
        <v>#DIV/0!</v>
      </c>
      <c r="M31" s="1229" t="e">
        <f t="shared" ca="1" si="20"/>
        <v>#DIV/0!</v>
      </c>
      <c r="N31" s="1229" t="e">
        <f t="shared" ca="1" si="20"/>
        <v>#DIV/0!</v>
      </c>
      <c r="O31" s="1229" t="e">
        <f t="shared" ca="1" si="20"/>
        <v>#DIV/0!</v>
      </c>
      <c r="P31" s="1229" t="e">
        <f t="shared" ca="1" si="20"/>
        <v>#DIV/0!</v>
      </c>
      <c r="Q31" s="1229" t="e">
        <f t="shared" ca="1" si="20"/>
        <v>#DIV/0!</v>
      </c>
      <c r="R31" s="1229" t="e">
        <f t="shared" ca="1" si="20"/>
        <v>#DIV/0!</v>
      </c>
      <c r="S31" s="1229" t="e">
        <f t="shared" ca="1" si="20"/>
        <v>#DIV/0!</v>
      </c>
      <c r="T31" s="1229" t="e">
        <f t="shared" ca="1" si="20"/>
        <v>#DIV/0!</v>
      </c>
      <c r="U31" s="1229" t="e">
        <f t="shared" ca="1" si="20"/>
        <v>#DIV/0!</v>
      </c>
      <c r="V31" s="1229" t="e">
        <f t="shared" ca="1" si="20"/>
        <v>#DIV/0!</v>
      </c>
      <c r="W31" s="1229" t="e">
        <f t="shared" ca="1" si="20"/>
        <v>#DIV/0!</v>
      </c>
      <c r="X31" s="1229" t="e">
        <f t="shared" ca="1" si="20"/>
        <v>#DIV/0!</v>
      </c>
      <c r="Y31" s="1229" t="e">
        <f t="shared" ca="1" si="20"/>
        <v>#DIV/0!</v>
      </c>
      <c r="Z31" s="1229" t="e">
        <f t="shared" ca="1" si="20"/>
        <v>#DIV/0!</v>
      </c>
      <c r="AA31" s="1229" t="e">
        <f t="shared" ca="1" si="20"/>
        <v>#DIV/0!</v>
      </c>
      <c r="AB31" s="1229" t="e">
        <f t="shared" ca="1" si="20"/>
        <v>#DIV/0!</v>
      </c>
      <c r="AC31" s="1229" t="e">
        <f t="shared" ca="1" si="20"/>
        <v>#DIV/0!</v>
      </c>
      <c r="AD31" s="1229" t="e">
        <f t="shared" ca="1" si="20"/>
        <v>#DIV/0!</v>
      </c>
      <c r="AE31" s="1229" t="e">
        <f t="shared" ca="1" si="20"/>
        <v>#DIV/0!</v>
      </c>
      <c r="AF31" s="1229" t="e">
        <f t="shared" ca="1" si="20"/>
        <v>#DIV/0!</v>
      </c>
      <c r="AG31" s="1229" t="e">
        <f t="shared" ca="1" si="20"/>
        <v>#DIV/0!</v>
      </c>
      <c r="AH31" s="1229" t="e">
        <f t="shared" ca="1" si="20"/>
        <v>#DIV/0!</v>
      </c>
      <c r="AI31" s="1229" t="e">
        <f t="shared" ca="1" si="20"/>
        <v>#DIV/0!</v>
      </c>
      <c r="AJ31" s="1229" t="e">
        <f t="shared" ca="1" si="20"/>
        <v>#DIV/0!</v>
      </c>
      <c r="AK31" s="1229" t="e">
        <f t="shared" ref="AK31:BP31" ca="1" si="21">-IF(AK$28&lt;$D$9,AK$30,(1-AK$26)*AK$30)</f>
        <v>#DIV/0!</v>
      </c>
      <c r="AL31" s="1229" t="e">
        <f t="shared" ca="1" si="21"/>
        <v>#DIV/0!</v>
      </c>
      <c r="AM31" s="1229" t="e">
        <f t="shared" ca="1" si="21"/>
        <v>#DIV/0!</v>
      </c>
      <c r="AN31" s="1229" t="e">
        <f t="shared" ca="1" si="21"/>
        <v>#DIV/0!</v>
      </c>
      <c r="AO31" s="1229" t="e">
        <f t="shared" ca="1" si="21"/>
        <v>#DIV/0!</v>
      </c>
      <c r="AP31" s="1229" t="e">
        <f t="shared" ca="1" si="21"/>
        <v>#DIV/0!</v>
      </c>
      <c r="AQ31" s="1229" t="e">
        <f t="shared" ca="1" si="21"/>
        <v>#DIV/0!</v>
      </c>
      <c r="AR31" s="1229" t="e">
        <f t="shared" ca="1" si="21"/>
        <v>#DIV/0!</v>
      </c>
      <c r="AS31" s="1229" t="e">
        <f t="shared" ca="1" si="21"/>
        <v>#DIV/0!</v>
      </c>
      <c r="AT31" s="1229" t="e">
        <f t="shared" ca="1" si="21"/>
        <v>#DIV/0!</v>
      </c>
      <c r="AU31" s="1229" t="e">
        <f t="shared" ca="1" si="21"/>
        <v>#DIV/0!</v>
      </c>
      <c r="AV31" s="1229" t="e">
        <f t="shared" ca="1" si="21"/>
        <v>#DIV/0!</v>
      </c>
      <c r="AW31" s="1229" t="e">
        <f t="shared" ca="1" si="21"/>
        <v>#DIV/0!</v>
      </c>
      <c r="AX31" s="1229" t="e">
        <f t="shared" ca="1" si="21"/>
        <v>#DIV/0!</v>
      </c>
      <c r="AY31" s="1229" t="e">
        <f t="shared" ca="1" si="21"/>
        <v>#DIV/0!</v>
      </c>
      <c r="AZ31" s="1229" t="e">
        <f t="shared" ca="1" si="21"/>
        <v>#DIV/0!</v>
      </c>
      <c r="BA31" s="1229" t="e">
        <f t="shared" ca="1" si="21"/>
        <v>#DIV/0!</v>
      </c>
      <c r="BB31" s="1229" t="e">
        <f t="shared" ca="1" si="21"/>
        <v>#DIV/0!</v>
      </c>
      <c r="BC31" s="1229" t="e">
        <f t="shared" ca="1" si="21"/>
        <v>#DIV/0!</v>
      </c>
      <c r="BD31" s="1229" t="e">
        <f t="shared" ca="1" si="21"/>
        <v>#DIV/0!</v>
      </c>
      <c r="BE31" s="1229" t="e">
        <f t="shared" ca="1" si="21"/>
        <v>#DIV/0!</v>
      </c>
      <c r="BF31" s="1229" t="e">
        <f t="shared" ca="1" si="21"/>
        <v>#DIV/0!</v>
      </c>
      <c r="BG31" s="1229" t="e">
        <f t="shared" ca="1" si="21"/>
        <v>#DIV/0!</v>
      </c>
      <c r="BH31" s="1229" t="e">
        <f t="shared" ca="1" si="21"/>
        <v>#DIV/0!</v>
      </c>
      <c r="BI31" s="1229" t="e">
        <f t="shared" ca="1" si="21"/>
        <v>#DIV/0!</v>
      </c>
      <c r="BJ31" s="1229" t="e">
        <f t="shared" ca="1" si="21"/>
        <v>#DIV/0!</v>
      </c>
      <c r="BK31" s="1229" t="e">
        <f t="shared" ca="1" si="21"/>
        <v>#DIV/0!</v>
      </c>
      <c r="BL31" s="1229" t="e">
        <f t="shared" ca="1" si="21"/>
        <v>#DIV/0!</v>
      </c>
      <c r="BM31" s="1229" t="e">
        <f t="shared" ca="1" si="21"/>
        <v>#DIV/0!</v>
      </c>
      <c r="BN31" s="1229" t="e">
        <f t="shared" ca="1" si="21"/>
        <v>#DIV/0!</v>
      </c>
      <c r="BO31" s="1229" t="e">
        <f t="shared" ca="1" si="21"/>
        <v>#DIV/0!</v>
      </c>
      <c r="BP31" s="1229" t="e">
        <f t="shared" ca="1" si="21"/>
        <v>#DIV/0!</v>
      </c>
      <c r="BQ31" s="1229" t="e">
        <f t="shared" ref="BQ31:CV31" ca="1" si="22">-IF(BQ$28&lt;$D$9,BQ$30,(1-BQ$26)*BQ$30)</f>
        <v>#DIV/0!</v>
      </c>
      <c r="BR31" s="1229" t="e">
        <f t="shared" ca="1" si="22"/>
        <v>#DIV/0!</v>
      </c>
      <c r="BS31" s="1229" t="e">
        <f t="shared" ca="1" si="22"/>
        <v>#DIV/0!</v>
      </c>
      <c r="BT31" s="1229" t="e">
        <f t="shared" ca="1" si="22"/>
        <v>#DIV/0!</v>
      </c>
      <c r="BU31" s="1229" t="e">
        <f t="shared" ca="1" si="22"/>
        <v>#DIV/0!</v>
      </c>
      <c r="BV31" s="1229" t="e">
        <f t="shared" ca="1" si="22"/>
        <v>#DIV/0!</v>
      </c>
      <c r="BW31" s="1229" t="e">
        <f t="shared" ca="1" si="22"/>
        <v>#DIV/0!</v>
      </c>
      <c r="BX31" s="1229" t="e">
        <f t="shared" ca="1" si="22"/>
        <v>#DIV/0!</v>
      </c>
      <c r="BY31" s="1229" t="e">
        <f t="shared" ca="1" si="22"/>
        <v>#DIV/0!</v>
      </c>
      <c r="BZ31" s="1229" t="e">
        <f t="shared" ca="1" si="22"/>
        <v>#DIV/0!</v>
      </c>
      <c r="CA31" s="1229" t="e">
        <f t="shared" ca="1" si="22"/>
        <v>#DIV/0!</v>
      </c>
      <c r="CB31" s="1229" t="e">
        <f t="shared" ca="1" si="22"/>
        <v>#DIV/0!</v>
      </c>
      <c r="CC31" s="1229" t="e">
        <f t="shared" ca="1" si="22"/>
        <v>#DIV/0!</v>
      </c>
      <c r="CD31" s="1229" t="e">
        <f t="shared" ca="1" si="22"/>
        <v>#DIV/0!</v>
      </c>
      <c r="CE31" s="1229" t="e">
        <f t="shared" ca="1" si="22"/>
        <v>#DIV/0!</v>
      </c>
      <c r="CF31" s="1229" t="e">
        <f t="shared" ca="1" si="22"/>
        <v>#DIV/0!</v>
      </c>
      <c r="CG31" s="1229" t="e">
        <f t="shared" ca="1" si="22"/>
        <v>#DIV/0!</v>
      </c>
      <c r="CH31" s="1229" t="e">
        <f t="shared" ca="1" si="22"/>
        <v>#DIV/0!</v>
      </c>
      <c r="CI31" s="1229" t="e">
        <f t="shared" ca="1" si="22"/>
        <v>#DIV/0!</v>
      </c>
      <c r="CJ31" s="1229" t="e">
        <f t="shared" ca="1" si="22"/>
        <v>#DIV/0!</v>
      </c>
      <c r="CK31" s="1229" t="e">
        <f t="shared" ca="1" si="22"/>
        <v>#DIV/0!</v>
      </c>
      <c r="CL31" s="1229" t="e">
        <f t="shared" ca="1" si="22"/>
        <v>#DIV/0!</v>
      </c>
      <c r="CM31" s="1229" t="e">
        <f t="shared" ca="1" si="22"/>
        <v>#DIV/0!</v>
      </c>
      <c r="CN31" s="1229" t="e">
        <f t="shared" ca="1" si="22"/>
        <v>#DIV/0!</v>
      </c>
      <c r="CO31" s="1229" t="e">
        <f t="shared" ca="1" si="22"/>
        <v>#DIV/0!</v>
      </c>
      <c r="CP31" s="1229" t="e">
        <f t="shared" ca="1" si="22"/>
        <v>#DIV/0!</v>
      </c>
      <c r="CQ31" s="1229" t="e">
        <f t="shared" ca="1" si="22"/>
        <v>#DIV/0!</v>
      </c>
      <c r="CR31" s="1229" t="e">
        <f t="shared" ca="1" si="22"/>
        <v>#DIV/0!</v>
      </c>
      <c r="CS31" s="1229" t="e">
        <f t="shared" ca="1" si="22"/>
        <v>#DIV/0!</v>
      </c>
      <c r="CT31" s="1229" t="e">
        <f t="shared" ca="1" si="22"/>
        <v>#DIV/0!</v>
      </c>
      <c r="CU31" s="1229" t="e">
        <f t="shared" ca="1" si="22"/>
        <v>#DIV/0!</v>
      </c>
      <c r="CV31" s="1229" t="e">
        <f t="shared" ca="1" si="22"/>
        <v>#DIV/0!</v>
      </c>
      <c r="CW31" s="1229" t="e">
        <f t="shared" ref="CW31:EF31" ca="1" si="23">-IF(CW$28&lt;$D$9,CW$30,(1-CW$26)*CW$30)</f>
        <v>#DIV/0!</v>
      </c>
      <c r="CX31" s="1229" t="e">
        <f t="shared" ca="1" si="23"/>
        <v>#DIV/0!</v>
      </c>
      <c r="CY31" s="1229" t="e">
        <f t="shared" ca="1" si="23"/>
        <v>#DIV/0!</v>
      </c>
      <c r="CZ31" s="1229" t="e">
        <f t="shared" ca="1" si="23"/>
        <v>#DIV/0!</v>
      </c>
      <c r="DA31" s="1229" t="e">
        <f t="shared" ca="1" si="23"/>
        <v>#DIV/0!</v>
      </c>
      <c r="DB31" s="1229" t="e">
        <f t="shared" ca="1" si="23"/>
        <v>#DIV/0!</v>
      </c>
      <c r="DC31" s="1229" t="e">
        <f t="shared" ca="1" si="23"/>
        <v>#DIV/0!</v>
      </c>
      <c r="DD31" s="1229" t="e">
        <f t="shared" ca="1" si="23"/>
        <v>#DIV/0!</v>
      </c>
      <c r="DE31" s="1229" t="e">
        <f t="shared" ca="1" si="23"/>
        <v>#DIV/0!</v>
      </c>
      <c r="DF31" s="1229" t="e">
        <f t="shared" ca="1" si="23"/>
        <v>#DIV/0!</v>
      </c>
      <c r="DG31" s="1229" t="e">
        <f t="shared" ca="1" si="23"/>
        <v>#DIV/0!</v>
      </c>
      <c r="DH31" s="1229" t="e">
        <f t="shared" ca="1" si="23"/>
        <v>#DIV/0!</v>
      </c>
      <c r="DI31" s="1229" t="e">
        <f t="shared" ca="1" si="23"/>
        <v>#DIV/0!</v>
      </c>
      <c r="DJ31" s="1229" t="e">
        <f t="shared" ca="1" si="23"/>
        <v>#DIV/0!</v>
      </c>
      <c r="DK31" s="1229" t="e">
        <f t="shared" ca="1" si="23"/>
        <v>#DIV/0!</v>
      </c>
      <c r="DL31" s="1229" t="e">
        <f t="shared" ca="1" si="23"/>
        <v>#DIV/0!</v>
      </c>
      <c r="DM31" s="1229" t="e">
        <f t="shared" ca="1" si="23"/>
        <v>#DIV/0!</v>
      </c>
      <c r="DN31" s="1229" t="e">
        <f t="shared" ca="1" si="23"/>
        <v>#DIV/0!</v>
      </c>
      <c r="DO31" s="1229" t="e">
        <f t="shared" ca="1" si="23"/>
        <v>#DIV/0!</v>
      </c>
      <c r="DP31" s="1229" t="e">
        <f t="shared" ca="1" si="23"/>
        <v>#DIV/0!</v>
      </c>
      <c r="DQ31" s="1229" t="e">
        <f t="shared" ca="1" si="23"/>
        <v>#DIV/0!</v>
      </c>
      <c r="DR31" s="1229" t="e">
        <f t="shared" ca="1" si="23"/>
        <v>#DIV/0!</v>
      </c>
      <c r="DS31" s="1229" t="e">
        <f t="shared" ca="1" si="23"/>
        <v>#DIV/0!</v>
      </c>
      <c r="DT31" s="1229" t="e">
        <f t="shared" ca="1" si="23"/>
        <v>#DIV/0!</v>
      </c>
      <c r="DU31" s="1229" t="e">
        <f t="shared" ca="1" si="23"/>
        <v>#DIV/0!</v>
      </c>
      <c r="DV31" s="1229" t="e">
        <f t="shared" ca="1" si="23"/>
        <v>#DIV/0!</v>
      </c>
      <c r="DW31" s="1229" t="e">
        <f t="shared" ca="1" si="23"/>
        <v>#DIV/0!</v>
      </c>
      <c r="DX31" s="1229" t="e">
        <f t="shared" ca="1" si="23"/>
        <v>#DIV/0!</v>
      </c>
      <c r="DY31" s="1229" t="e">
        <f t="shared" ca="1" si="23"/>
        <v>#DIV/0!</v>
      </c>
      <c r="DZ31" s="1229" t="e">
        <f t="shared" ca="1" si="23"/>
        <v>#DIV/0!</v>
      </c>
      <c r="EA31" s="1229" t="e">
        <f t="shared" ca="1" si="23"/>
        <v>#DIV/0!</v>
      </c>
      <c r="EB31" s="1229" t="e">
        <f t="shared" ca="1" si="23"/>
        <v>#DIV/0!</v>
      </c>
      <c r="EC31" s="1229" t="e">
        <f t="shared" ca="1" si="23"/>
        <v>#DIV/0!</v>
      </c>
      <c r="ED31" s="1229" t="e">
        <f t="shared" ca="1" si="23"/>
        <v>#DIV/0!</v>
      </c>
      <c r="EE31" s="1229" t="e">
        <f t="shared" ca="1" si="23"/>
        <v>#DIV/0!</v>
      </c>
      <c r="EF31" s="1229" t="e">
        <f t="shared" ca="1" si="23"/>
        <v>#DIV/0!</v>
      </c>
    </row>
    <row r="32" spans="3:136">
      <c r="C32" s="27" t="s">
        <v>116</v>
      </c>
      <c r="D32" s="27"/>
      <c r="E32" s="1230" t="e">
        <f t="shared" ref="E32:AJ32" ca="1" si="24">SUM(E30:E31)</f>
        <v>#DIV/0!</v>
      </c>
      <c r="F32" s="1230" t="e">
        <f t="shared" ca="1" si="24"/>
        <v>#DIV/0!</v>
      </c>
      <c r="G32" s="1230" t="e">
        <f t="shared" ca="1" si="24"/>
        <v>#DIV/0!</v>
      </c>
      <c r="H32" s="1230" t="e">
        <f t="shared" ca="1" si="24"/>
        <v>#DIV/0!</v>
      </c>
      <c r="I32" s="1230" t="e">
        <f t="shared" ca="1" si="24"/>
        <v>#DIV/0!</v>
      </c>
      <c r="J32" s="1230" t="e">
        <f t="shared" ca="1" si="24"/>
        <v>#DIV/0!</v>
      </c>
      <c r="K32" s="1230" t="e">
        <f t="shared" ca="1" si="24"/>
        <v>#DIV/0!</v>
      </c>
      <c r="L32" s="1230" t="e">
        <f t="shared" ca="1" si="24"/>
        <v>#DIV/0!</v>
      </c>
      <c r="M32" s="1230" t="e">
        <f t="shared" ca="1" si="24"/>
        <v>#DIV/0!</v>
      </c>
      <c r="N32" s="1230" t="e">
        <f t="shared" ca="1" si="24"/>
        <v>#DIV/0!</v>
      </c>
      <c r="O32" s="1230" t="e">
        <f t="shared" ca="1" si="24"/>
        <v>#DIV/0!</v>
      </c>
      <c r="P32" s="1230" t="e">
        <f t="shared" ca="1" si="24"/>
        <v>#DIV/0!</v>
      </c>
      <c r="Q32" s="1230" t="e">
        <f t="shared" ca="1" si="24"/>
        <v>#DIV/0!</v>
      </c>
      <c r="R32" s="1230" t="e">
        <f t="shared" ca="1" si="24"/>
        <v>#DIV/0!</v>
      </c>
      <c r="S32" s="1230" t="e">
        <f t="shared" ca="1" si="24"/>
        <v>#DIV/0!</v>
      </c>
      <c r="T32" s="1230" t="e">
        <f t="shared" ca="1" si="24"/>
        <v>#DIV/0!</v>
      </c>
      <c r="U32" s="1230" t="e">
        <f t="shared" ca="1" si="24"/>
        <v>#DIV/0!</v>
      </c>
      <c r="V32" s="1230" t="e">
        <f t="shared" ca="1" si="24"/>
        <v>#DIV/0!</v>
      </c>
      <c r="W32" s="1230" t="e">
        <f t="shared" ca="1" si="24"/>
        <v>#DIV/0!</v>
      </c>
      <c r="X32" s="1230" t="e">
        <f t="shared" ca="1" si="24"/>
        <v>#DIV/0!</v>
      </c>
      <c r="Y32" s="1230" t="e">
        <f t="shared" ca="1" si="24"/>
        <v>#DIV/0!</v>
      </c>
      <c r="Z32" s="1230" t="e">
        <f t="shared" ca="1" si="24"/>
        <v>#DIV/0!</v>
      </c>
      <c r="AA32" s="1230" t="e">
        <f t="shared" ca="1" si="24"/>
        <v>#DIV/0!</v>
      </c>
      <c r="AB32" s="1230" t="e">
        <f t="shared" ca="1" si="24"/>
        <v>#DIV/0!</v>
      </c>
      <c r="AC32" s="1230" t="e">
        <f t="shared" ca="1" si="24"/>
        <v>#DIV/0!</v>
      </c>
      <c r="AD32" s="1230" t="e">
        <f t="shared" ca="1" si="24"/>
        <v>#DIV/0!</v>
      </c>
      <c r="AE32" s="1230" t="e">
        <f t="shared" ca="1" si="24"/>
        <v>#DIV/0!</v>
      </c>
      <c r="AF32" s="1230" t="e">
        <f t="shared" ca="1" si="24"/>
        <v>#DIV/0!</v>
      </c>
      <c r="AG32" s="1230" t="e">
        <f t="shared" ca="1" si="24"/>
        <v>#DIV/0!</v>
      </c>
      <c r="AH32" s="1230" t="e">
        <f t="shared" ca="1" si="24"/>
        <v>#DIV/0!</v>
      </c>
      <c r="AI32" s="1230" t="e">
        <f t="shared" ca="1" si="24"/>
        <v>#DIV/0!</v>
      </c>
      <c r="AJ32" s="1230" t="e">
        <f t="shared" ca="1" si="24"/>
        <v>#DIV/0!</v>
      </c>
      <c r="AK32" s="1230" t="e">
        <f t="shared" ref="AK32:BP32" ca="1" si="25">SUM(AK30:AK31)</f>
        <v>#DIV/0!</v>
      </c>
      <c r="AL32" s="1230" t="e">
        <f t="shared" ca="1" si="25"/>
        <v>#DIV/0!</v>
      </c>
      <c r="AM32" s="1230" t="e">
        <f t="shared" ca="1" si="25"/>
        <v>#DIV/0!</v>
      </c>
      <c r="AN32" s="1230" t="e">
        <f t="shared" ca="1" si="25"/>
        <v>#DIV/0!</v>
      </c>
      <c r="AO32" s="1230" t="e">
        <f t="shared" ca="1" si="25"/>
        <v>#DIV/0!</v>
      </c>
      <c r="AP32" s="1230" t="e">
        <f t="shared" ca="1" si="25"/>
        <v>#DIV/0!</v>
      </c>
      <c r="AQ32" s="1230" t="e">
        <f t="shared" ca="1" si="25"/>
        <v>#DIV/0!</v>
      </c>
      <c r="AR32" s="1230" t="e">
        <f t="shared" ca="1" si="25"/>
        <v>#DIV/0!</v>
      </c>
      <c r="AS32" s="1230" t="e">
        <f t="shared" ca="1" si="25"/>
        <v>#DIV/0!</v>
      </c>
      <c r="AT32" s="1230" t="e">
        <f t="shared" ca="1" si="25"/>
        <v>#DIV/0!</v>
      </c>
      <c r="AU32" s="1230" t="e">
        <f t="shared" ca="1" si="25"/>
        <v>#DIV/0!</v>
      </c>
      <c r="AV32" s="1230" t="e">
        <f t="shared" ca="1" si="25"/>
        <v>#DIV/0!</v>
      </c>
      <c r="AW32" s="1230" t="e">
        <f t="shared" ca="1" si="25"/>
        <v>#DIV/0!</v>
      </c>
      <c r="AX32" s="1230" t="e">
        <f t="shared" ca="1" si="25"/>
        <v>#DIV/0!</v>
      </c>
      <c r="AY32" s="1230" t="e">
        <f t="shared" ca="1" si="25"/>
        <v>#DIV/0!</v>
      </c>
      <c r="AZ32" s="1230" t="e">
        <f t="shared" ca="1" si="25"/>
        <v>#DIV/0!</v>
      </c>
      <c r="BA32" s="1230" t="e">
        <f t="shared" ca="1" si="25"/>
        <v>#DIV/0!</v>
      </c>
      <c r="BB32" s="1230" t="e">
        <f t="shared" ca="1" si="25"/>
        <v>#DIV/0!</v>
      </c>
      <c r="BC32" s="1230" t="e">
        <f t="shared" ca="1" si="25"/>
        <v>#DIV/0!</v>
      </c>
      <c r="BD32" s="1230" t="e">
        <f t="shared" ca="1" si="25"/>
        <v>#DIV/0!</v>
      </c>
      <c r="BE32" s="1230" t="e">
        <f t="shared" ca="1" si="25"/>
        <v>#DIV/0!</v>
      </c>
      <c r="BF32" s="1230" t="e">
        <f t="shared" ca="1" si="25"/>
        <v>#DIV/0!</v>
      </c>
      <c r="BG32" s="1230" t="e">
        <f t="shared" ca="1" si="25"/>
        <v>#DIV/0!</v>
      </c>
      <c r="BH32" s="1230" t="e">
        <f t="shared" ca="1" si="25"/>
        <v>#DIV/0!</v>
      </c>
      <c r="BI32" s="1230" t="e">
        <f t="shared" ca="1" si="25"/>
        <v>#DIV/0!</v>
      </c>
      <c r="BJ32" s="1230" t="e">
        <f t="shared" ca="1" si="25"/>
        <v>#DIV/0!</v>
      </c>
      <c r="BK32" s="1230" t="e">
        <f t="shared" ca="1" si="25"/>
        <v>#DIV/0!</v>
      </c>
      <c r="BL32" s="1230" t="e">
        <f t="shared" ca="1" si="25"/>
        <v>#DIV/0!</v>
      </c>
      <c r="BM32" s="1230" t="e">
        <f t="shared" ca="1" si="25"/>
        <v>#DIV/0!</v>
      </c>
      <c r="BN32" s="1230" t="e">
        <f t="shared" ca="1" si="25"/>
        <v>#DIV/0!</v>
      </c>
      <c r="BO32" s="1230" t="e">
        <f t="shared" ca="1" si="25"/>
        <v>#DIV/0!</v>
      </c>
      <c r="BP32" s="1230" t="e">
        <f t="shared" ca="1" si="25"/>
        <v>#DIV/0!</v>
      </c>
      <c r="BQ32" s="1230" t="e">
        <f t="shared" ref="BQ32:CV32" ca="1" si="26">SUM(BQ30:BQ31)</f>
        <v>#DIV/0!</v>
      </c>
      <c r="BR32" s="1230" t="e">
        <f t="shared" ca="1" si="26"/>
        <v>#DIV/0!</v>
      </c>
      <c r="BS32" s="1230" t="e">
        <f t="shared" ca="1" si="26"/>
        <v>#DIV/0!</v>
      </c>
      <c r="BT32" s="1230" t="e">
        <f t="shared" ca="1" si="26"/>
        <v>#DIV/0!</v>
      </c>
      <c r="BU32" s="1230" t="e">
        <f t="shared" ca="1" si="26"/>
        <v>#DIV/0!</v>
      </c>
      <c r="BV32" s="1230" t="e">
        <f t="shared" ca="1" si="26"/>
        <v>#DIV/0!</v>
      </c>
      <c r="BW32" s="1230" t="e">
        <f t="shared" ca="1" si="26"/>
        <v>#DIV/0!</v>
      </c>
      <c r="BX32" s="1230" t="e">
        <f t="shared" ca="1" si="26"/>
        <v>#DIV/0!</v>
      </c>
      <c r="BY32" s="1230" t="e">
        <f t="shared" ca="1" si="26"/>
        <v>#DIV/0!</v>
      </c>
      <c r="BZ32" s="1230" t="e">
        <f t="shared" ca="1" si="26"/>
        <v>#DIV/0!</v>
      </c>
      <c r="CA32" s="1230" t="e">
        <f t="shared" ca="1" si="26"/>
        <v>#DIV/0!</v>
      </c>
      <c r="CB32" s="1230" t="e">
        <f t="shared" ca="1" si="26"/>
        <v>#DIV/0!</v>
      </c>
      <c r="CC32" s="1230" t="e">
        <f t="shared" ca="1" si="26"/>
        <v>#DIV/0!</v>
      </c>
      <c r="CD32" s="1230" t="e">
        <f t="shared" ca="1" si="26"/>
        <v>#DIV/0!</v>
      </c>
      <c r="CE32" s="1230" t="e">
        <f t="shared" ca="1" si="26"/>
        <v>#DIV/0!</v>
      </c>
      <c r="CF32" s="1230" t="e">
        <f t="shared" ca="1" si="26"/>
        <v>#DIV/0!</v>
      </c>
      <c r="CG32" s="1230" t="e">
        <f t="shared" ca="1" si="26"/>
        <v>#DIV/0!</v>
      </c>
      <c r="CH32" s="1230" t="e">
        <f t="shared" ca="1" si="26"/>
        <v>#DIV/0!</v>
      </c>
      <c r="CI32" s="1230" t="e">
        <f t="shared" ca="1" si="26"/>
        <v>#DIV/0!</v>
      </c>
      <c r="CJ32" s="1230" t="e">
        <f t="shared" ca="1" si="26"/>
        <v>#DIV/0!</v>
      </c>
      <c r="CK32" s="1230" t="e">
        <f t="shared" ca="1" si="26"/>
        <v>#DIV/0!</v>
      </c>
      <c r="CL32" s="1230" t="e">
        <f t="shared" ca="1" si="26"/>
        <v>#DIV/0!</v>
      </c>
      <c r="CM32" s="1230" t="e">
        <f t="shared" ca="1" si="26"/>
        <v>#DIV/0!</v>
      </c>
      <c r="CN32" s="1230" t="e">
        <f t="shared" ca="1" si="26"/>
        <v>#DIV/0!</v>
      </c>
      <c r="CO32" s="1230" t="e">
        <f t="shared" ca="1" si="26"/>
        <v>#DIV/0!</v>
      </c>
      <c r="CP32" s="1230" t="e">
        <f t="shared" ca="1" si="26"/>
        <v>#DIV/0!</v>
      </c>
      <c r="CQ32" s="1230" t="e">
        <f t="shared" ca="1" si="26"/>
        <v>#DIV/0!</v>
      </c>
      <c r="CR32" s="1230" t="e">
        <f t="shared" ca="1" si="26"/>
        <v>#DIV/0!</v>
      </c>
      <c r="CS32" s="1230" t="e">
        <f t="shared" ca="1" si="26"/>
        <v>#DIV/0!</v>
      </c>
      <c r="CT32" s="1230" t="e">
        <f t="shared" ca="1" si="26"/>
        <v>#DIV/0!</v>
      </c>
      <c r="CU32" s="1230" t="e">
        <f t="shared" ca="1" si="26"/>
        <v>#DIV/0!</v>
      </c>
      <c r="CV32" s="1230" t="e">
        <f t="shared" ca="1" si="26"/>
        <v>#DIV/0!</v>
      </c>
      <c r="CW32" s="1230" t="e">
        <f t="shared" ref="CW32:EB32" ca="1" si="27">SUM(CW30:CW31)</f>
        <v>#DIV/0!</v>
      </c>
      <c r="CX32" s="1230" t="e">
        <f t="shared" ca="1" si="27"/>
        <v>#DIV/0!</v>
      </c>
      <c r="CY32" s="1230" t="e">
        <f t="shared" ca="1" si="27"/>
        <v>#DIV/0!</v>
      </c>
      <c r="CZ32" s="1230" t="e">
        <f t="shared" ca="1" si="27"/>
        <v>#DIV/0!</v>
      </c>
      <c r="DA32" s="1230" t="e">
        <f t="shared" ca="1" si="27"/>
        <v>#DIV/0!</v>
      </c>
      <c r="DB32" s="1230" t="e">
        <f t="shared" ca="1" si="27"/>
        <v>#DIV/0!</v>
      </c>
      <c r="DC32" s="1230" t="e">
        <f t="shared" ca="1" si="27"/>
        <v>#DIV/0!</v>
      </c>
      <c r="DD32" s="1230" t="e">
        <f t="shared" ca="1" si="27"/>
        <v>#DIV/0!</v>
      </c>
      <c r="DE32" s="1230" t="e">
        <f t="shared" ca="1" si="27"/>
        <v>#DIV/0!</v>
      </c>
      <c r="DF32" s="1230" t="e">
        <f t="shared" ca="1" si="27"/>
        <v>#DIV/0!</v>
      </c>
      <c r="DG32" s="1230" t="e">
        <f t="shared" ca="1" si="27"/>
        <v>#DIV/0!</v>
      </c>
      <c r="DH32" s="1230" t="e">
        <f t="shared" ca="1" si="27"/>
        <v>#DIV/0!</v>
      </c>
      <c r="DI32" s="1230" t="e">
        <f t="shared" ca="1" si="27"/>
        <v>#DIV/0!</v>
      </c>
      <c r="DJ32" s="1230" t="e">
        <f t="shared" ca="1" si="27"/>
        <v>#DIV/0!</v>
      </c>
      <c r="DK32" s="1230" t="e">
        <f t="shared" ca="1" si="27"/>
        <v>#DIV/0!</v>
      </c>
      <c r="DL32" s="1230" t="e">
        <f t="shared" ca="1" si="27"/>
        <v>#DIV/0!</v>
      </c>
      <c r="DM32" s="1230" t="e">
        <f t="shared" ca="1" si="27"/>
        <v>#DIV/0!</v>
      </c>
      <c r="DN32" s="1230" t="e">
        <f t="shared" ca="1" si="27"/>
        <v>#DIV/0!</v>
      </c>
      <c r="DO32" s="1230" t="e">
        <f t="shared" ca="1" si="27"/>
        <v>#DIV/0!</v>
      </c>
      <c r="DP32" s="1230" t="e">
        <f t="shared" ca="1" si="27"/>
        <v>#DIV/0!</v>
      </c>
      <c r="DQ32" s="1230" t="e">
        <f t="shared" ca="1" si="27"/>
        <v>#DIV/0!</v>
      </c>
      <c r="DR32" s="1230" t="e">
        <f t="shared" ca="1" si="27"/>
        <v>#DIV/0!</v>
      </c>
      <c r="DS32" s="1230" t="e">
        <f t="shared" ca="1" si="27"/>
        <v>#DIV/0!</v>
      </c>
      <c r="DT32" s="1230" t="e">
        <f t="shared" ca="1" si="27"/>
        <v>#DIV/0!</v>
      </c>
      <c r="DU32" s="1230" t="e">
        <f t="shared" ca="1" si="27"/>
        <v>#DIV/0!</v>
      </c>
      <c r="DV32" s="1230" t="e">
        <f t="shared" ca="1" si="27"/>
        <v>#DIV/0!</v>
      </c>
      <c r="DW32" s="1230" t="e">
        <f t="shared" ca="1" si="27"/>
        <v>#DIV/0!</v>
      </c>
      <c r="DX32" s="1230" t="e">
        <f t="shared" ca="1" si="27"/>
        <v>#DIV/0!</v>
      </c>
      <c r="DY32" s="1230" t="e">
        <f t="shared" ca="1" si="27"/>
        <v>#DIV/0!</v>
      </c>
      <c r="DZ32" s="1230" t="e">
        <f t="shared" ca="1" si="27"/>
        <v>#DIV/0!</v>
      </c>
      <c r="EA32" s="1230" t="e">
        <f t="shared" ca="1" si="27"/>
        <v>#DIV/0!</v>
      </c>
      <c r="EB32" s="1230" t="e">
        <f t="shared" ca="1" si="27"/>
        <v>#DIV/0!</v>
      </c>
      <c r="EC32" s="1230" t="e">
        <f t="shared" ref="EC32:FH32" ca="1" si="28">SUM(EC30:EC31)</f>
        <v>#DIV/0!</v>
      </c>
      <c r="ED32" s="1230" t="e">
        <f t="shared" ca="1" si="28"/>
        <v>#DIV/0!</v>
      </c>
      <c r="EE32" s="1230" t="e">
        <f t="shared" ca="1" si="28"/>
        <v>#DIV/0!</v>
      </c>
      <c r="EF32" s="1230" t="e">
        <f t="shared" ca="1" si="28"/>
        <v>#DIV/0!</v>
      </c>
    </row>
    <row r="33" spans="3:137">
      <c r="C33" s="34" t="s">
        <v>117</v>
      </c>
      <c r="D33" s="34"/>
      <c r="E33" s="1229" t="e">
        <f t="shared" ref="E33:AJ33" ca="1" si="29">-E32*SUMIF($E$21:$O$21,E$27,$E$22:$O$22)</f>
        <v>#DIV/0!</v>
      </c>
      <c r="F33" s="1229" t="e">
        <f t="shared" ca="1" si="29"/>
        <v>#DIV/0!</v>
      </c>
      <c r="G33" s="1229" t="e">
        <f t="shared" ca="1" si="29"/>
        <v>#DIV/0!</v>
      </c>
      <c r="H33" s="1229" t="e">
        <f t="shared" ca="1" si="29"/>
        <v>#DIV/0!</v>
      </c>
      <c r="I33" s="1229" t="e">
        <f t="shared" ca="1" si="29"/>
        <v>#DIV/0!</v>
      </c>
      <c r="J33" s="1229" t="e">
        <f t="shared" ca="1" si="29"/>
        <v>#DIV/0!</v>
      </c>
      <c r="K33" s="1229" t="e">
        <f t="shared" ca="1" si="29"/>
        <v>#DIV/0!</v>
      </c>
      <c r="L33" s="1229" t="e">
        <f t="shared" ca="1" si="29"/>
        <v>#DIV/0!</v>
      </c>
      <c r="M33" s="1229" t="e">
        <f t="shared" ca="1" si="29"/>
        <v>#DIV/0!</v>
      </c>
      <c r="N33" s="1229" t="e">
        <f t="shared" ca="1" si="29"/>
        <v>#DIV/0!</v>
      </c>
      <c r="O33" s="1229" t="e">
        <f t="shared" ca="1" si="29"/>
        <v>#DIV/0!</v>
      </c>
      <c r="P33" s="1229" t="e">
        <f t="shared" ca="1" si="29"/>
        <v>#DIV/0!</v>
      </c>
      <c r="Q33" s="1229" t="e">
        <f t="shared" ca="1" si="29"/>
        <v>#DIV/0!</v>
      </c>
      <c r="R33" s="1229" t="e">
        <f t="shared" ca="1" si="29"/>
        <v>#DIV/0!</v>
      </c>
      <c r="S33" s="1229" t="e">
        <f t="shared" ca="1" si="29"/>
        <v>#DIV/0!</v>
      </c>
      <c r="T33" s="1229" t="e">
        <f t="shared" ca="1" si="29"/>
        <v>#DIV/0!</v>
      </c>
      <c r="U33" s="1229" t="e">
        <f t="shared" ca="1" si="29"/>
        <v>#DIV/0!</v>
      </c>
      <c r="V33" s="1229" t="e">
        <f t="shared" ca="1" si="29"/>
        <v>#DIV/0!</v>
      </c>
      <c r="W33" s="1229" t="e">
        <f t="shared" ca="1" si="29"/>
        <v>#DIV/0!</v>
      </c>
      <c r="X33" s="1229" t="e">
        <f t="shared" ca="1" si="29"/>
        <v>#DIV/0!</v>
      </c>
      <c r="Y33" s="1229" t="e">
        <f t="shared" ca="1" si="29"/>
        <v>#DIV/0!</v>
      </c>
      <c r="Z33" s="1229" t="e">
        <f t="shared" ca="1" si="29"/>
        <v>#DIV/0!</v>
      </c>
      <c r="AA33" s="1229" t="e">
        <f t="shared" ca="1" si="29"/>
        <v>#DIV/0!</v>
      </c>
      <c r="AB33" s="1229" t="e">
        <f t="shared" ca="1" si="29"/>
        <v>#DIV/0!</v>
      </c>
      <c r="AC33" s="1229" t="e">
        <f t="shared" ca="1" si="29"/>
        <v>#DIV/0!</v>
      </c>
      <c r="AD33" s="1229" t="e">
        <f t="shared" ca="1" si="29"/>
        <v>#DIV/0!</v>
      </c>
      <c r="AE33" s="1229" t="e">
        <f t="shared" ca="1" si="29"/>
        <v>#DIV/0!</v>
      </c>
      <c r="AF33" s="1229" t="e">
        <f t="shared" ca="1" si="29"/>
        <v>#DIV/0!</v>
      </c>
      <c r="AG33" s="1229" t="e">
        <f t="shared" ca="1" si="29"/>
        <v>#DIV/0!</v>
      </c>
      <c r="AH33" s="1229" t="e">
        <f t="shared" ca="1" si="29"/>
        <v>#DIV/0!</v>
      </c>
      <c r="AI33" s="1229" t="e">
        <f t="shared" ca="1" si="29"/>
        <v>#DIV/0!</v>
      </c>
      <c r="AJ33" s="1229" t="e">
        <f t="shared" ca="1" si="29"/>
        <v>#DIV/0!</v>
      </c>
      <c r="AK33" s="1229" t="e">
        <f t="shared" ref="AK33:BP33" ca="1" si="30">-AK32*SUMIF($E$21:$O$21,AK$27,$E$22:$O$22)</f>
        <v>#DIV/0!</v>
      </c>
      <c r="AL33" s="1229" t="e">
        <f t="shared" ca="1" si="30"/>
        <v>#DIV/0!</v>
      </c>
      <c r="AM33" s="1229" t="e">
        <f t="shared" ca="1" si="30"/>
        <v>#DIV/0!</v>
      </c>
      <c r="AN33" s="1229" t="e">
        <f t="shared" ca="1" si="30"/>
        <v>#DIV/0!</v>
      </c>
      <c r="AO33" s="1229" t="e">
        <f t="shared" ca="1" si="30"/>
        <v>#DIV/0!</v>
      </c>
      <c r="AP33" s="1229" t="e">
        <f t="shared" ca="1" si="30"/>
        <v>#DIV/0!</v>
      </c>
      <c r="AQ33" s="1229" t="e">
        <f t="shared" ca="1" si="30"/>
        <v>#DIV/0!</v>
      </c>
      <c r="AR33" s="1229" t="e">
        <f t="shared" ca="1" si="30"/>
        <v>#DIV/0!</v>
      </c>
      <c r="AS33" s="1229" t="e">
        <f t="shared" ca="1" si="30"/>
        <v>#DIV/0!</v>
      </c>
      <c r="AT33" s="1229" t="e">
        <f t="shared" ca="1" si="30"/>
        <v>#DIV/0!</v>
      </c>
      <c r="AU33" s="1229" t="e">
        <f t="shared" ca="1" si="30"/>
        <v>#DIV/0!</v>
      </c>
      <c r="AV33" s="1229" t="e">
        <f t="shared" ca="1" si="30"/>
        <v>#DIV/0!</v>
      </c>
      <c r="AW33" s="1229" t="e">
        <f t="shared" ca="1" si="30"/>
        <v>#DIV/0!</v>
      </c>
      <c r="AX33" s="1229" t="e">
        <f t="shared" ca="1" si="30"/>
        <v>#DIV/0!</v>
      </c>
      <c r="AY33" s="1229" t="e">
        <f t="shared" ca="1" si="30"/>
        <v>#DIV/0!</v>
      </c>
      <c r="AZ33" s="1229" t="e">
        <f t="shared" ca="1" si="30"/>
        <v>#DIV/0!</v>
      </c>
      <c r="BA33" s="1229" t="e">
        <f t="shared" ca="1" si="30"/>
        <v>#DIV/0!</v>
      </c>
      <c r="BB33" s="1229" t="e">
        <f t="shared" ca="1" si="30"/>
        <v>#DIV/0!</v>
      </c>
      <c r="BC33" s="1229" t="e">
        <f t="shared" ca="1" si="30"/>
        <v>#DIV/0!</v>
      </c>
      <c r="BD33" s="1229" t="e">
        <f t="shared" ca="1" si="30"/>
        <v>#DIV/0!</v>
      </c>
      <c r="BE33" s="1229" t="e">
        <f t="shared" ca="1" si="30"/>
        <v>#DIV/0!</v>
      </c>
      <c r="BF33" s="1229" t="e">
        <f t="shared" ca="1" si="30"/>
        <v>#DIV/0!</v>
      </c>
      <c r="BG33" s="1229" t="e">
        <f t="shared" ca="1" si="30"/>
        <v>#DIV/0!</v>
      </c>
      <c r="BH33" s="1229" t="e">
        <f t="shared" ca="1" si="30"/>
        <v>#DIV/0!</v>
      </c>
      <c r="BI33" s="1229" t="e">
        <f t="shared" ca="1" si="30"/>
        <v>#DIV/0!</v>
      </c>
      <c r="BJ33" s="1229" t="e">
        <f t="shared" ca="1" si="30"/>
        <v>#DIV/0!</v>
      </c>
      <c r="BK33" s="1229" t="e">
        <f t="shared" ca="1" si="30"/>
        <v>#DIV/0!</v>
      </c>
      <c r="BL33" s="1229" t="e">
        <f t="shared" ca="1" si="30"/>
        <v>#DIV/0!</v>
      </c>
      <c r="BM33" s="1229" t="e">
        <f t="shared" ca="1" si="30"/>
        <v>#DIV/0!</v>
      </c>
      <c r="BN33" s="1229" t="e">
        <f t="shared" ca="1" si="30"/>
        <v>#DIV/0!</v>
      </c>
      <c r="BO33" s="1229" t="e">
        <f t="shared" ca="1" si="30"/>
        <v>#DIV/0!</v>
      </c>
      <c r="BP33" s="1229" t="e">
        <f t="shared" ca="1" si="30"/>
        <v>#DIV/0!</v>
      </c>
      <c r="BQ33" s="1229" t="e">
        <f t="shared" ref="BQ33:CV33" ca="1" si="31">-BQ32*SUMIF($E$21:$O$21,BQ$27,$E$22:$O$22)</f>
        <v>#DIV/0!</v>
      </c>
      <c r="BR33" s="1229" t="e">
        <f t="shared" ca="1" si="31"/>
        <v>#DIV/0!</v>
      </c>
      <c r="BS33" s="1229" t="e">
        <f t="shared" ca="1" si="31"/>
        <v>#DIV/0!</v>
      </c>
      <c r="BT33" s="1229" t="e">
        <f t="shared" ca="1" si="31"/>
        <v>#DIV/0!</v>
      </c>
      <c r="BU33" s="1229" t="e">
        <f t="shared" ca="1" si="31"/>
        <v>#DIV/0!</v>
      </c>
      <c r="BV33" s="1229" t="e">
        <f t="shared" ca="1" si="31"/>
        <v>#DIV/0!</v>
      </c>
      <c r="BW33" s="1229" t="e">
        <f t="shared" ca="1" si="31"/>
        <v>#DIV/0!</v>
      </c>
      <c r="BX33" s="1229" t="e">
        <f t="shared" ca="1" si="31"/>
        <v>#DIV/0!</v>
      </c>
      <c r="BY33" s="1229" t="e">
        <f t="shared" ca="1" si="31"/>
        <v>#DIV/0!</v>
      </c>
      <c r="BZ33" s="1229" t="e">
        <f t="shared" ca="1" si="31"/>
        <v>#DIV/0!</v>
      </c>
      <c r="CA33" s="1229" t="e">
        <f t="shared" ca="1" si="31"/>
        <v>#DIV/0!</v>
      </c>
      <c r="CB33" s="1229" t="e">
        <f t="shared" ca="1" si="31"/>
        <v>#DIV/0!</v>
      </c>
      <c r="CC33" s="1229" t="e">
        <f t="shared" ca="1" si="31"/>
        <v>#DIV/0!</v>
      </c>
      <c r="CD33" s="1229" t="e">
        <f t="shared" ca="1" si="31"/>
        <v>#DIV/0!</v>
      </c>
      <c r="CE33" s="1229" t="e">
        <f t="shared" ca="1" si="31"/>
        <v>#DIV/0!</v>
      </c>
      <c r="CF33" s="1229" t="e">
        <f t="shared" ca="1" si="31"/>
        <v>#DIV/0!</v>
      </c>
      <c r="CG33" s="1229" t="e">
        <f t="shared" ca="1" si="31"/>
        <v>#DIV/0!</v>
      </c>
      <c r="CH33" s="1229" t="e">
        <f t="shared" ca="1" si="31"/>
        <v>#DIV/0!</v>
      </c>
      <c r="CI33" s="1229" t="e">
        <f t="shared" ca="1" si="31"/>
        <v>#DIV/0!</v>
      </c>
      <c r="CJ33" s="1229" t="e">
        <f t="shared" ca="1" si="31"/>
        <v>#DIV/0!</v>
      </c>
      <c r="CK33" s="1229" t="e">
        <f t="shared" ca="1" si="31"/>
        <v>#DIV/0!</v>
      </c>
      <c r="CL33" s="1229" t="e">
        <f t="shared" ca="1" si="31"/>
        <v>#DIV/0!</v>
      </c>
      <c r="CM33" s="1229" t="e">
        <f t="shared" ca="1" si="31"/>
        <v>#DIV/0!</v>
      </c>
      <c r="CN33" s="1229" t="e">
        <f t="shared" ca="1" si="31"/>
        <v>#DIV/0!</v>
      </c>
      <c r="CO33" s="1229" t="e">
        <f t="shared" ca="1" si="31"/>
        <v>#DIV/0!</v>
      </c>
      <c r="CP33" s="1229" t="e">
        <f t="shared" ca="1" si="31"/>
        <v>#DIV/0!</v>
      </c>
      <c r="CQ33" s="1229" t="e">
        <f t="shared" ca="1" si="31"/>
        <v>#DIV/0!</v>
      </c>
      <c r="CR33" s="1229" t="e">
        <f t="shared" ca="1" si="31"/>
        <v>#DIV/0!</v>
      </c>
      <c r="CS33" s="1229" t="e">
        <f t="shared" ca="1" si="31"/>
        <v>#DIV/0!</v>
      </c>
      <c r="CT33" s="1229" t="e">
        <f t="shared" ca="1" si="31"/>
        <v>#DIV/0!</v>
      </c>
      <c r="CU33" s="1229" t="e">
        <f t="shared" ca="1" si="31"/>
        <v>#DIV/0!</v>
      </c>
      <c r="CV33" s="1229" t="e">
        <f t="shared" ca="1" si="31"/>
        <v>#DIV/0!</v>
      </c>
      <c r="CW33" s="1229" t="e">
        <f t="shared" ref="CW33:EB33" ca="1" si="32">-CW32*SUMIF($E$21:$O$21,CW$27,$E$22:$O$22)</f>
        <v>#DIV/0!</v>
      </c>
      <c r="CX33" s="1229" t="e">
        <f t="shared" ca="1" si="32"/>
        <v>#DIV/0!</v>
      </c>
      <c r="CY33" s="1229" t="e">
        <f t="shared" ca="1" si="32"/>
        <v>#DIV/0!</v>
      </c>
      <c r="CZ33" s="1229" t="e">
        <f t="shared" ca="1" si="32"/>
        <v>#DIV/0!</v>
      </c>
      <c r="DA33" s="1229" t="e">
        <f t="shared" ca="1" si="32"/>
        <v>#DIV/0!</v>
      </c>
      <c r="DB33" s="1229" t="e">
        <f t="shared" ca="1" si="32"/>
        <v>#DIV/0!</v>
      </c>
      <c r="DC33" s="1229" t="e">
        <f t="shared" ca="1" si="32"/>
        <v>#DIV/0!</v>
      </c>
      <c r="DD33" s="1229" t="e">
        <f t="shared" ca="1" si="32"/>
        <v>#DIV/0!</v>
      </c>
      <c r="DE33" s="1229" t="e">
        <f t="shared" ca="1" si="32"/>
        <v>#DIV/0!</v>
      </c>
      <c r="DF33" s="1229" t="e">
        <f t="shared" ca="1" si="32"/>
        <v>#DIV/0!</v>
      </c>
      <c r="DG33" s="1229" t="e">
        <f t="shared" ca="1" si="32"/>
        <v>#DIV/0!</v>
      </c>
      <c r="DH33" s="1229" t="e">
        <f t="shared" ca="1" si="32"/>
        <v>#DIV/0!</v>
      </c>
      <c r="DI33" s="1229" t="e">
        <f t="shared" ca="1" si="32"/>
        <v>#DIV/0!</v>
      </c>
      <c r="DJ33" s="1229" t="e">
        <f t="shared" ca="1" si="32"/>
        <v>#DIV/0!</v>
      </c>
      <c r="DK33" s="1229" t="e">
        <f t="shared" ca="1" si="32"/>
        <v>#DIV/0!</v>
      </c>
      <c r="DL33" s="1229" t="e">
        <f t="shared" ca="1" si="32"/>
        <v>#DIV/0!</v>
      </c>
      <c r="DM33" s="1229" t="e">
        <f t="shared" ca="1" si="32"/>
        <v>#DIV/0!</v>
      </c>
      <c r="DN33" s="1229" t="e">
        <f t="shared" ca="1" si="32"/>
        <v>#DIV/0!</v>
      </c>
      <c r="DO33" s="1229" t="e">
        <f t="shared" ca="1" si="32"/>
        <v>#DIV/0!</v>
      </c>
      <c r="DP33" s="1229" t="e">
        <f t="shared" ca="1" si="32"/>
        <v>#DIV/0!</v>
      </c>
      <c r="DQ33" s="1229" t="e">
        <f t="shared" ca="1" si="32"/>
        <v>#DIV/0!</v>
      </c>
      <c r="DR33" s="1229" t="e">
        <f t="shared" ca="1" si="32"/>
        <v>#DIV/0!</v>
      </c>
      <c r="DS33" s="1229" t="e">
        <f t="shared" ca="1" si="32"/>
        <v>#DIV/0!</v>
      </c>
      <c r="DT33" s="1229" t="e">
        <f t="shared" ca="1" si="32"/>
        <v>#DIV/0!</v>
      </c>
      <c r="DU33" s="1229" t="e">
        <f t="shared" ca="1" si="32"/>
        <v>#DIV/0!</v>
      </c>
      <c r="DV33" s="1229" t="e">
        <f t="shared" ca="1" si="32"/>
        <v>#DIV/0!</v>
      </c>
      <c r="DW33" s="1229" t="e">
        <f t="shared" ca="1" si="32"/>
        <v>#DIV/0!</v>
      </c>
      <c r="DX33" s="1229" t="e">
        <f t="shared" ca="1" si="32"/>
        <v>#DIV/0!</v>
      </c>
      <c r="DY33" s="1229" t="e">
        <f t="shared" ca="1" si="32"/>
        <v>#DIV/0!</v>
      </c>
      <c r="DZ33" s="1229" t="e">
        <f t="shared" ca="1" si="32"/>
        <v>#DIV/0!</v>
      </c>
      <c r="EA33" s="1229" t="e">
        <f t="shared" ca="1" si="32"/>
        <v>#DIV/0!</v>
      </c>
      <c r="EB33" s="1229" t="e">
        <f t="shared" ca="1" si="32"/>
        <v>#DIV/0!</v>
      </c>
      <c r="EC33" s="1229" t="e">
        <f t="shared" ref="EC33:FH33" ca="1" si="33">-EC32*SUMIF($E$21:$O$21,EC$27,$E$22:$O$22)</f>
        <v>#DIV/0!</v>
      </c>
      <c r="ED33" s="1229" t="e">
        <f t="shared" ca="1" si="33"/>
        <v>#DIV/0!</v>
      </c>
      <c r="EE33" s="1229" t="e">
        <f t="shared" ca="1" si="33"/>
        <v>#DIV/0!</v>
      </c>
      <c r="EF33" s="1229" t="e">
        <f t="shared" ca="1" si="33"/>
        <v>#DIV/0!</v>
      </c>
    </row>
    <row r="34" spans="3:137">
      <c r="C34" s="27" t="s">
        <v>118</v>
      </c>
      <c r="D34" s="27"/>
      <c r="E34" s="1230" t="e">
        <f t="shared" ref="E34:AJ34" ca="1" si="34">SUM(E32:E33)</f>
        <v>#DIV/0!</v>
      </c>
      <c r="F34" s="1230" t="e">
        <f t="shared" ca="1" si="34"/>
        <v>#DIV/0!</v>
      </c>
      <c r="G34" s="1230" t="e">
        <f t="shared" ca="1" si="34"/>
        <v>#DIV/0!</v>
      </c>
      <c r="H34" s="1230" t="e">
        <f t="shared" ca="1" si="34"/>
        <v>#DIV/0!</v>
      </c>
      <c r="I34" s="1230" t="e">
        <f t="shared" ca="1" si="34"/>
        <v>#DIV/0!</v>
      </c>
      <c r="J34" s="1230" t="e">
        <f t="shared" ca="1" si="34"/>
        <v>#DIV/0!</v>
      </c>
      <c r="K34" s="1230" t="e">
        <f t="shared" ca="1" si="34"/>
        <v>#DIV/0!</v>
      </c>
      <c r="L34" s="1230" t="e">
        <f t="shared" ca="1" si="34"/>
        <v>#DIV/0!</v>
      </c>
      <c r="M34" s="1230" t="e">
        <f t="shared" ca="1" si="34"/>
        <v>#DIV/0!</v>
      </c>
      <c r="N34" s="1230" t="e">
        <f t="shared" ca="1" si="34"/>
        <v>#DIV/0!</v>
      </c>
      <c r="O34" s="1230" t="e">
        <f t="shared" ca="1" si="34"/>
        <v>#DIV/0!</v>
      </c>
      <c r="P34" s="1230" t="e">
        <f t="shared" ca="1" si="34"/>
        <v>#DIV/0!</v>
      </c>
      <c r="Q34" s="1230" t="e">
        <f t="shared" ca="1" si="34"/>
        <v>#DIV/0!</v>
      </c>
      <c r="R34" s="1230" t="e">
        <f t="shared" ca="1" si="34"/>
        <v>#DIV/0!</v>
      </c>
      <c r="S34" s="1230" t="e">
        <f t="shared" ca="1" si="34"/>
        <v>#DIV/0!</v>
      </c>
      <c r="T34" s="1230" t="e">
        <f t="shared" ca="1" si="34"/>
        <v>#DIV/0!</v>
      </c>
      <c r="U34" s="1230" t="e">
        <f t="shared" ca="1" si="34"/>
        <v>#DIV/0!</v>
      </c>
      <c r="V34" s="1230" t="e">
        <f t="shared" ca="1" si="34"/>
        <v>#DIV/0!</v>
      </c>
      <c r="W34" s="1230" t="e">
        <f t="shared" ca="1" si="34"/>
        <v>#DIV/0!</v>
      </c>
      <c r="X34" s="1230" t="e">
        <f t="shared" ca="1" si="34"/>
        <v>#DIV/0!</v>
      </c>
      <c r="Y34" s="1230" t="e">
        <f t="shared" ca="1" si="34"/>
        <v>#DIV/0!</v>
      </c>
      <c r="Z34" s="1230" t="e">
        <f t="shared" ca="1" si="34"/>
        <v>#DIV/0!</v>
      </c>
      <c r="AA34" s="1230" t="e">
        <f t="shared" ca="1" si="34"/>
        <v>#DIV/0!</v>
      </c>
      <c r="AB34" s="1230" t="e">
        <f t="shared" ca="1" si="34"/>
        <v>#DIV/0!</v>
      </c>
      <c r="AC34" s="1230" t="e">
        <f t="shared" ca="1" si="34"/>
        <v>#DIV/0!</v>
      </c>
      <c r="AD34" s="1230" t="e">
        <f t="shared" ca="1" si="34"/>
        <v>#DIV/0!</v>
      </c>
      <c r="AE34" s="1230" t="e">
        <f t="shared" ca="1" si="34"/>
        <v>#DIV/0!</v>
      </c>
      <c r="AF34" s="1230" t="e">
        <f t="shared" ca="1" si="34"/>
        <v>#DIV/0!</v>
      </c>
      <c r="AG34" s="1230" t="e">
        <f t="shared" ca="1" si="34"/>
        <v>#DIV/0!</v>
      </c>
      <c r="AH34" s="1230" t="e">
        <f t="shared" ca="1" si="34"/>
        <v>#DIV/0!</v>
      </c>
      <c r="AI34" s="1230" t="e">
        <f t="shared" ca="1" si="34"/>
        <v>#DIV/0!</v>
      </c>
      <c r="AJ34" s="1230" t="e">
        <f t="shared" ca="1" si="34"/>
        <v>#DIV/0!</v>
      </c>
      <c r="AK34" s="1230" t="e">
        <f t="shared" ref="AK34:BP34" ca="1" si="35">SUM(AK32:AK33)</f>
        <v>#DIV/0!</v>
      </c>
      <c r="AL34" s="1230" t="e">
        <f t="shared" ca="1" si="35"/>
        <v>#DIV/0!</v>
      </c>
      <c r="AM34" s="1230" t="e">
        <f t="shared" ca="1" si="35"/>
        <v>#DIV/0!</v>
      </c>
      <c r="AN34" s="1230" t="e">
        <f t="shared" ca="1" si="35"/>
        <v>#DIV/0!</v>
      </c>
      <c r="AO34" s="1230" t="e">
        <f t="shared" ca="1" si="35"/>
        <v>#DIV/0!</v>
      </c>
      <c r="AP34" s="1230" t="e">
        <f t="shared" ca="1" si="35"/>
        <v>#DIV/0!</v>
      </c>
      <c r="AQ34" s="1230" t="e">
        <f t="shared" ca="1" si="35"/>
        <v>#DIV/0!</v>
      </c>
      <c r="AR34" s="1230" t="e">
        <f t="shared" ca="1" si="35"/>
        <v>#DIV/0!</v>
      </c>
      <c r="AS34" s="1230" t="e">
        <f t="shared" ca="1" si="35"/>
        <v>#DIV/0!</v>
      </c>
      <c r="AT34" s="1230" t="e">
        <f t="shared" ca="1" si="35"/>
        <v>#DIV/0!</v>
      </c>
      <c r="AU34" s="1230" t="e">
        <f t="shared" ca="1" si="35"/>
        <v>#DIV/0!</v>
      </c>
      <c r="AV34" s="1230" t="e">
        <f t="shared" ca="1" si="35"/>
        <v>#DIV/0!</v>
      </c>
      <c r="AW34" s="1230" t="e">
        <f t="shared" ca="1" si="35"/>
        <v>#DIV/0!</v>
      </c>
      <c r="AX34" s="1230" t="e">
        <f t="shared" ca="1" si="35"/>
        <v>#DIV/0!</v>
      </c>
      <c r="AY34" s="1230" t="e">
        <f t="shared" ca="1" si="35"/>
        <v>#DIV/0!</v>
      </c>
      <c r="AZ34" s="1230" t="e">
        <f t="shared" ca="1" si="35"/>
        <v>#DIV/0!</v>
      </c>
      <c r="BA34" s="1230" t="e">
        <f t="shared" ca="1" si="35"/>
        <v>#DIV/0!</v>
      </c>
      <c r="BB34" s="1230" t="e">
        <f t="shared" ca="1" si="35"/>
        <v>#DIV/0!</v>
      </c>
      <c r="BC34" s="1230" t="e">
        <f t="shared" ca="1" si="35"/>
        <v>#DIV/0!</v>
      </c>
      <c r="BD34" s="1230" t="e">
        <f t="shared" ca="1" si="35"/>
        <v>#DIV/0!</v>
      </c>
      <c r="BE34" s="1230" t="e">
        <f t="shared" ca="1" si="35"/>
        <v>#DIV/0!</v>
      </c>
      <c r="BF34" s="1230" t="e">
        <f t="shared" ca="1" si="35"/>
        <v>#DIV/0!</v>
      </c>
      <c r="BG34" s="1230" t="e">
        <f t="shared" ca="1" si="35"/>
        <v>#DIV/0!</v>
      </c>
      <c r="BH34" s="1230" t="e">
        <f t="shared" ca="1" si="35"/>
        <v>#DIV/0!</v>
      </c>
      <c r="BI34" s="1230" t="e">
        <f t="shared" ca="1" si="35"/>
        <v>#DIV/0!</v>
      </c>
      <c r="BJ34" s="1230" t="e">
        <f t="shared" ca="1" si="35"/>
        <v>#DIV/0!</v>
      </c>
      <c r="BK34" s="1230" t="e">
        <f t="shared" ca="1" si="35"/>
        <v>#DIV/0!</v>
      </c>
      <c r="BL34" s="1230" t="e">
        <f t="shared" ca="1" si="35"/>
        <v>#DIV/0!</v>
      </c>
      <c r="BM34" s="1230" t="e">
        <f t="shared" ca="1" si="35"/>
        <v>#DIV/0!</v>
      </c>
      <c r="BN34" s="1230" t="e">
        <f t="shared" ca="1" si="35"/>
        <v>#DIV/0!</v>
      </c>
      <c r="BO34" s="1230" t="e">
        <f t="shared" ca="1" si="35"/>
        <v>#DIV/0!</v>
      </c>
      <c r="BP34" s="1230" t="e">
        <f t="shared" ca="1" si="35"/>
        <v>#DIV/0!</v>
      </c>
      <c r="BQ34" s="1230" t="e">
        <f t="shared" ref="BQ34:CV34" ca="1" si="36">SUM(BQ32:BQ33)</f>
        <v>#DIV/0!</v>
      </c>
      <c r="BR34" s="1230" t="e">
        <f t="shared" ca="1" si="36"/>
        <v>#DIV/0!</v>
      </c>
      <c r="BS34" s="1230" t="e">
        <f t="shared" ca="1" si="36"/>
        <v>#DIV/0!</v>
      </c>
      <c r="BT34" s="1230" t="e">
        <f t="shared" ca="1" si="36"/>
        <v>#DIV/0!</v>
      </c>
      <c r="BU34" s="1230" t="e">
        <f t="shared" ca="1" si="36"/>
        <v>#DIV/0!</v>
      </c>
      <c r="BV34" s="1230" t="e">
        <f t="shared" ca="1" si="36"/>
        <v>#DIV/0!</v>
      </c>
      <c r="BW34" s="1230" t="e">
        <f t="shared" ca="1" si="36"/>
        <v>#DIV/0!</v>
      </c>
      <c r="BX34" s="1230" t="e">
        <f t="shared" ca="1" si="36"/>
        <v>#DIV/0!</v>
      </c>
      <c r="BY34" s="1230" t="e">
        <f t="shared" ca="1" si="36"/>
        <v>#DIV/0!</v>
      </c>
      <c r="BZ34" s="1230" t="e">
        <f t="shared" ca="1" si="36"/>
        <v>#DIV/0!</v>
      </c>
      <c r="CA34" s="1230" t="e">
        <f t="shared" ca="1" si="36"/>
        <v>#DIV/0!</v>
      </c>
      <c r="CB34" s="1230" t="e">
        <f t="shared" ca="1" si="36"/>
        <v>#DIV/0!</v>
      </c>
      <c r="CC34" s="1230" t="e">
        <f t="shared" ca="1" si="36"/>
        <v>#DIV/0!</v>
      </c>
      <c r="CD34" s="1230" t="e">
        <f t="shared" ca="1" si="36"/>
        <v>#DIV/0!</v>
      </c>
      <c r="CE34" s="1230" t="e">
        <f t="shared" ca="1" si="36"/>
        <v>#DIV/0!</v>
      </c>
      <c r="CF34" s="1230" t="e">
        <f t="shared" ca="1" si="36"/>
        <v>#DIV/0!</v>
      </c>
      <c r="CG34" s="1230" t="e">
        <f t="shared" ca="1" si="36"/>
        <v>#DIV/0!</v>
      </c>
      <c r="CH34" s="1230" t="e">
        <f t="shared" ca="1" si="36"/>
        <v>#DIV/0!</v>
      </c>
      <c r="CI34" s="1230" t="e">
        <f t="shared" ca="1" si="36"/>
        <v>#DIV/0!</v>
      </c>
      <c r="CJ34" s="1230" t="e">
        <f t="shared" ca="1" si="36"/>
        <v>#DIV/0!</v>
      </c>
      <c r="CK34" s="1230" t="e">
        <f t="shared" ca="1" si="36"/>
        <v>#DIV/0!</v>
      </c>
      <c r="CL34" s="1230" t="e">
        <f t="shared" ca="1" si="36"/>
        <v>#DIV/0!</v>
      </c>
      <c r="CM34" s="1230" t="e">
        <f t="shared" ca="1" si="36"/>
        <v>#DIV/0!</v>
      </c>
      <c r="CN34" s="1230" t="e">
        <f t="shared" ca="1" si="36"/>
        <v>#DIV/0!</v>
      </c>
      <c r="CO34" s="1230" t="e">
        <f t="shared" ca="1" si="36"/>
        <v>#DIV/0!</v>
      </c>
      <c r="CP34" s="1230" t="e">
        <f t="shared" ca="1" si="36"/>
        <v>#DIV/0!</v>
      </c>
      <c r="CQ34" s="1230" t="e">
        <f t="shared" ca="1" si="36"/>
        <v>#DIV/0!</v>
      </c>
      <c r="CR34" s="1230" t="e">
        <f t="shared" ca="1" si="36"/>
        <v>#DIV/0!</v>
      </c>
      <c r="CS34" s="1230" t="e">
        <f t="shared" ca="1" si="36"/>
        <v>#DIV/0!</v>
      </c>
      <c r="CT34" s="1230" t="e">
        <f t="shared" ca="1" si="36"/>
        <v>#DIV/0!</v>
      </c>
      <c r="CU34" s="1230" t="e">
        <f t="shared" ca="1" si="36"/>
        <v>#DIV/0!</v>
      </c>
      <c r="CV34" s="1230" t="e">
        <f t="shared" ca="1" si="36"/>
        <v>#DIV/0!</v>
      </c>
      <c r="CW34" s="1230" t="e">
        <f t="shared" ref="CW34:EB34" ca="1" si="37">SUM(CW32:CW33)</f>
        <v>#DIV/0!</v>
      </c>
      <c r="CX34" s="1230" t="e">
        <f t="shared" ca="1" si="37"/>
        <v>#DIV/0!</v>
      </c>
      <c r="CY34" s="1230" t="e">
        <f t="shared" ca="1" si="37"/>
        <v>#DIV/0!</v>
      </c>
      <c r="CZ34" s="1230" t="e">
        <f t="shared" ca="1" si="37"/>
        <v>#DIV/0!</v>
      </c>
      <c r="DA34" s="1230" t="e">
        <f t="shared" ca="1" si="37"/>
        <v>#DIV/0!</v>
      </c>
      <c r="DB34" s="1230" t="e">
        <f t="shared" ca="1" si="37"/>
        <v>#DIV/0!</v>
      </c>
      <c r="DC34" s="1230" t="e">
        <f t="shared" ca="1" si="37"/>
        <v>#DIV/0!</v>
      </c>
      <c r="DD34" s="1230" t="e">
        <f t="shared" ca="1" si="37"/>
        <v>#DIV/0!</v>
      </c>
      <c r="DE34" s="1230" t="e">
        <f t="shared" ca="1" si="37"/>
        <v>#DIV/0!</v>
      </c>
      <c r="DF34" s="1230" t="e">
        <f t="shared" ca="1" si="37"/>
        <v>#DIV/0!</v>
      </c>
      <c r="DG34" s="1230" t="e">
        <f t="shared" ca="1" si="37"/>
        <v>#DIV/0!</v>
      </c>
      <c r="DH34" s="1230" t="e">
        <f t="shared" ca="1" si="37"/>
        <v>#DIV/0!</v>
      </c>
      <c r="DI34" s="1230" t="e">
        <f t="shared" ca="1" si="37"/>
        <v>#DIV/0!</v>
      </c>
      <c r="DJ34" s="1230" t="e">
        <f t="shared" ca="1" si="37"/>
        <v>#DIV/0!</v>
      </c>
      <c r="DK34" s="1230" t="e">
        <f t="shared" ca="1" si="37"/>
        <v>#DIV/0!</v>
      </c>
      <c r="DL34" s="1230" t="e">
        <f t="shared" ca="1" si="37"/>
        <v>#DIV/0!</v>
      </c>
      <c r="DM34" s="1230" t="e">
        <f t="shared" ca="1" si="37"/>
        <v>#DIV/0!</v>
      </c>
      <c r="DN34" s="1230" t="e">
        <f t="shared" ca="1" si="37"/>
        <v>#DIV/0!</v>
      </c>
      <c r="DO34" s="1230" t="e">
        <f t="shared" ca="1" si="37"/>
        <v>#DIV/0!</v>
      </c>
      <c r="DP34" s="1230" t="e">
        <f t="shared" ca="1" si="37"/>
        <v>#DIV/0!</v>
      </c>
      <c r="DQ34" s="1230" t="e">
        <f t="shared" ca="1" si="37"/>
        <v>#DIV/0!</v>
      </c>
      <c r="DR34" s="1230" t="e">
        <f t="shared" ca="1" si="37"/>
        <v>#DIV/0!</v>
      </c>
      <c r="DS34" s="1230" t="e">
        <f t="shared" ca="1" si="37"/>
        <v>#DIV/0!</v>
      </c>
      <c r="DT34" s="1230" t="e">
        <f t="shared" ca="1" si="37"/>
        <v>#DIV/0!</v>
      </c>
      <c r="DU34" s="1230" t="e">
        <f t="shared" ca="1" si="37"/>
        <v>#DIV/0!</v>
      </c>
      <c r="DV34" s="1230" t="e">
        <f t="shared" ca="1" si="37"/>
        <v>#DIV/0!</v>
      </c>
      <c r="DW34" s="1230" t="e">
        <f t="shared" ca="1" si="37"/>
        <v>#DIV/0!</v>
      </c>
      <c r="DX34" s="1230" t="e">
        <f t="shared" ca="1" si="37"/>
        <v>#DIV/0!</v>
      </c>
      <c r="DY34" s="1230" t="e">
        <f t="shared" ca="1" si="37"/>
        <v>#DIV/0!</v>
      </c>
      <c r="DZ34" s="1230" t="e">
        <f t="shared" ca="1" si="37"/>
        <v>#DIV/0!</v>
      </c>
      <c r="EA34" s="1230" t="e">
        <f t="shared" ca="1" si="37"/>
        <v>#DIV/0!</v>
      </c>
      <c r="EB34" s="1230" t="e">
        <f t="shared" ca="1" si="37"/>
        <v>#DIV/0!</v>
      </c>
      <c r="EC34" s="1230" t="e">
        <f t="shared" ref="EC34:FH34" ca="1" si="38">SUM(EC32:EC33)</f>
        <v>#DIV/0!</v>
      </c>
      <c r="ED34" s="1230" t="e">
        <f t="shared" ca="1" si="38"/>
        <v>#DIV/0!</v>
      </c>
      <c r="EE34" s="1230" t="e">
        <f t="shared" ca="1" si="38"/>
        <v>#DIV/0!</v>
      </c>
      <c r="EF34" s="1230" t="e">
        <f t="shared" ca="1" si="38"/>
        <v>#DIV/0!</v>
      </c>
    </row>
    <row r="35" spans="3:137">
      <c r="C35" s="170" t="s">
        <v>119</v>
      </c>
      <c r="D35" s="170"/>
      <c r="E35" s="170" t="str">
        <f t="shared" ref="E35:AJ35" ca="1" si="39">IFERROR(E34/($D$4*E26)*12,"-")</f>
        <v>-</v>
      </c>
      <c r="F35" s="170" t="str">
        <f t="shared" ca="1" si="39"/>
        <v>-</v>
      </c>
      <c r="G35" s="170" t="str">
        <f t="shared" ca="1" si="39"/>
        <v>-</v>
      </c>
      <c r="H35" s="170" t="str">
        <f t="shared" ca="1" si="39"/>
        <v>-</v>
      </c>
      <c r="I35" s="170" t="str">
        <f t="shared" ca="1" si="39"/>
        <v>-</v>
      </c>
      <c r="J35" s="170" t="str">
        <f t="shared" ca="1" si="39"/>
        <v>-</v>
      </c>
      <c r="K35" s="170" t="str">
        <f t="shared" ca="1" si="39"/>
        <v>-</v>
      </c>
      <c r="L35" s="170" t="str">
        <f t="shared" ca="1" si="39"/>
        <v>-</v>
      </c>
      <c r="M35" s="170" t="str">
        <f t="shared" ca="1" si="39"/>
        <v>-</v>
      </c>
      <c r="N35" s="170" t="str">
        <f t="shared" ca="1" si="39"/>
        <v>-</v>
      </c>
      <c r="O35" s="170" t="str">
        <f t="shared" ca="1" si="39"/>
        <v>-</v>
      </c>
      <c r="P35" s="170" t="str">
        <f t="shared" ca="1" si="39"/>
        <v>-</v>
      </c>
      <c r="Q35" s="170" t="str">
        <f t="shared" ca="1" si="39"/>
        <v>-</v>
      </c>
      <c r="R35" s="170" t="str">
        <f t="shared" ca="1" si="39"/>
        <v>-</v>
      </c>
      <c r="S35" s="170" t="str">
        <f t="shared" ca="1" si="39"/>
        <v>-</v>
      </c>
      <c r="T35" s="170" t="str">
        <f t="shared" ca="1" si="39"/>
        <v>-</v>
      </c>
      <c r="U35" s="170" t="str">
        <f t="shared" ca="1" si="39"/>
        <v>-</v>
      </c>
      <c r="V35" s="170" t="str">
        <f t="shared" ca="1" si="39"/>
        <v>-</v>
      </c>
      <c r="W35" s="170" t="str">
        <f t="shared" ca="1" si="39"/>
        <v>-</v>
      </c>
      <c r="X35" s="170" t="str">
        <f t="shared" ca="1" si="39"/>
        <v>-</v>
      </c>
      <c r="Y35" s="170" t="str">
        <f t="shared" ca="1" si="39"/>
        <v>-</v>
      </c>
      <c r="Z35" s="170" t="str">
        <f t="shared" ca="1" si="39"/>
        <v>-</v>
      </c>
      <c r="AA35" s="170" t="str">
        <f t="shared" ca="1" si="39"/>
        <v>-</v>
      </c>
      <c r="AB35" s="170" t="str">
        <f t="shared" ca="1" si="39"/>
        <v>-</v>
      </c>
      <c r="AC35" s="170" t="str">
        <f t="shared" ca="1" si="39"/>
        <v>-</v>
      </c>
      <c r="AD35" s="170" t="str">
        <f t="shared" ca="1" si="39"/>
        <v>-</v>
      </c>
      <c r="AE35" s="170" t="str">
        <f t="shared" ca="1" si="39"/>
        <v>-</v>
      </c>
      <c r="AF35" s="170" t="str">
        <f t="shared" ca="1" si="39"/>
        <v>-</v>
      </c>
      <c r="AG35" s="170" t="str">
        <f t="shared" ca="1" si="39"/>
        <v>-</v>
      </c>
      <c r="AH35" s="170" t="str">
        <f t="shared" ca="1" si="39"/>
        <v>-</v>
      </c>
      <c r="AI35" s="170" t="str">
        <f t="shared" ca="1" si="39"/>
        <v>-</v>
      </c>
      <c r="AJ35" s="170" t="str">
        <f t="shared" ca="1" si="39"/>
        <v>-</v>
      </c>
      <c r="AK35" s="170" t="str">
        <f t="shared" ref="AK35:BP35" ca="1" si="40">IFERROR(AK34/($D$4*AK26)*12,"-")</f>
        <v>-</v>
      </c>
      <c r="AL35" s="170" t="str">
        <f t="shared" ca="1" si="40"/>
        <v>-</v>
      </c>
      <c r="AM35" s="170" t="str">
        <f t="shared" ca="1" si="40"/>
        <v>-</v>
      </c>
      <c r="AN35" s="170" t="str">
        <f t="shared" ca="1" si="40"/>
        <v>-</v>
      </c>
      <c r="AO35" s="170" t="str">
        <f t="shared" ca="1" si="40"/>
        <v>-</v>
      </c>
      <c r="AP35" s="170" t="str">
        <f t="shared" ca="1" si="40"/>
        <v>-</v>
      </c>
      <c r="AQ35" s="170" t="str">
        <f t="shared" ca="1" si="40"/>
        <v>-</v>
      </c>
      <c r="AR35" s="170" t="str">
        <f t="shared" ca="1" si="40"/>
        <v>-</v>
      </c>
      <c r="AS35" s="170" t="str">
        <f t="shared" ca="1" si="40"/>
        <v>-</v>
      </c>
      <c r="AT35" s="170" t="str">
        <f t="shared" ca="1" si="40"/>
        <v>-</v>
      </c>
      <c r="AU35" s="170" t="str">
        <f t="shared" ca="1" si="40"/>
        <v>-</v>
      </c>
      <c r="AV35" s="170" t="str">
        <f t="shared" ca="1" si="40"/>
        <v>-</v>
      </c>
      <c r="AW35" s="170" t="str">
        <f t="shared" ca="1" si="40"/>
        <v>-</v>
      </c>
      <c r="AX35" s="170" t="str">
        <f t="shared" ca="1" si="40"/>
        <v>-</v>
      </c>
      <c r="AY35" s="170" t="str">
        <f t="shared" ca="1" si="40"/>
        <v>-</v>
      </c>
      <c r="AZ35" s="170" t="str">
        <f t="shared" ca="1" si="40"/>
        <v>-</v>
      </c>
      <c r="BA35" s="170" t="str">
        <f t="shared" ca="1" si="40"/>
        <v>-</v>
      </c>
      <c r="BB35" s="170" t="str">
        <f t="shared" ca="1" si="40"/>
        <v>-</v>
      </c>
      <c r="BC35" s="170" t="str">
        <f t="shared" ca="1" si="40"/>
        <v>-</v>
      </c>
      <c r="BD35" s="170" t="str">
        <f t="shared" ca="1" si="40"/>
        <v>-</v>
      </c>
      <c r="BE35" s="170" t="str">
        <f t="shared" ca="1" si="40"/>
        <v>-</v>
      </c>
      <c r="BF35" s="170" t="str">
        <f t="shared" ca="1" si="40"/>
        <v>-</v>
      </c>
      <c r="BG35" s="170" t="str">
        <f t="shared" ca="1" si="40"/>
        <v>-</v>
      </c>
      <c r="BH35" s="170" t="str">
        <f t="shared" ca="1" si="40"/>
        <v>-</v>
      </c>
      <c r="BI35" s="170" t="str">
        <f t="shared" ca="1" si="40"/>
        <v>-</v>
      </c>
      <c r="BJ35" s="170" t="str">
        <f t="shared" ca="1" si="40"/>
        <v>-</v>
      </c>
      <c r="BK35" s="170" t="str">
        <f t="shared" ca="1" si="40"/>
        <v>-</v>
      </c>
      <c r="BL35" s="170" t="str">
        <f t="shared" ca="1" si="40"/>
        <v>-</v>
      </c>
      <c r="BM35" s="170" t="str">
        <f t="shared" ca="1" si="40"/>
        <v>-</v>
      </c>
      <c r="BN35" s="170" t="str">
        <f t="shared" ca="1" si="40"/>
        <v>-</v>
      </c>
      <c r="BO35" s="170" t="str">
        <f t="shared" ca="1" si="40"/>
        <v>-</v>
      </c>
      <c r="BP35" s="170" t="str">
        <f t="shared" ca="1" si="40"/>
        <v>-</v>
      </c>
      <c r="BQ35" s="170" t="str">
        <f t="shared" ref="BQ35:CV35" ca="1" si="41">IFERROR(BQ34/($D$4*BQ26)*12,"-")</f>
        <v>-</v>
      </c>
      <c r="BR35" s="170" t="str">
        <f t="shared" ca="1" si="41"/>
        <v>-</v>
      </c>
      <c r="BS35" s="170" t="str">
        <f t="shared" ca="1" si="41"/>
        <v>-</v>
      </c>
      <c r="BT35" s="170" t="str">
        <f t="shared" ca="1" si="41"/>
        <v>-</v>
      </c>
      <c r="BU35" s="170" t="str">
        <f t="shared" ca="1" si="41"/>
        <v>-</v>
      </c>
      <c r="BV35" s="170" t="str">
        <f t="shared" ca="1" si="41"/>
        <v>-</v>
      </c>
      <c r="BW35" s="170" t="str">
        <f t="shared" ca="1" si="41"/>
        <v>-</v>
      </c>
      <c r="BX35" s="170" t="str">
        <f t="shared" ca="1" si="41"/>
        <v>-</v>
      </c>
      <c r="BY35" s="170" t="str">
        <f t="shared" ca="1" si="41"/>
        <v>-</v>
      </c>
      <c r="BZ35" s="170" t="str">
        <f t="shared" ca="1" si="41"/>
        <v>-</v>
      </c>
      <c r="CA35" s="170" t="str">
        <f t="shared" ca="1" si="41"/>
        <v>-</v>
      </c>
      <c r="CB35" s="170" t="str">
        <f t="shared" ca="1" si="41"/>
        <v>-</v>
      </c>
      <c r="CC35" s="170" t="str">
        <f t="shared" ca="1" si="41"/>
        <v>-</v>
      </c>
      <c r="CD35" s="170" t="str">
        <f t="shared" ca="1" si="41"/>
        <v>-</v>
      </c>
      <c r="CE35" s="170" t="str">
        <f t="shared" ca="1" si="41"/>
        <v>-</v>
      </c>
      <c r="CF35" s="170" t="str">
        <f t="shared" ca="1" si="41"/>
        <v>-</v>
      </c>
      <c r="CG35" s="170" t="str">
        <f t="shared" ca="1" si="41"/>
        <v>-</v>
      </c>
      <c r="CH35" s="170" t="str">
        <f t="shared" ca="1" si="41"/>
        <v>-</v>
      </c>
      <c r="CI35" s="170" t="str">
        <f t="shared" ca="1" si="41"/>
        <v>-</v>
      </c>
      <c r="CJ35" s="170" t="str">
        <f t="shared" ca="1" si="41"/>
        <v>-</v>
      </c>
      <c r="CK35" s="170" t="str">
        <f t="shared" ca="1" si="41"/>
        <v>-</v>
      </c>
      <c r="CL35" s="170" t="str">
        <f t="shared" ca="1" si="41"/>
        <v>-</v>
      </c>
      <c r="CM35" s="170" t="str">
        <f t="shared" ca="1" si="41"/>
        <v>-</v>
      </c>
      <c r="CN35" s="170" t="str">
        <f t="shared" ca="1" si="41"/>
        <v>-</v>
      </c>
      <c r="CO35" s="170" t="str">
        <f t="shared" ca="1" si="41"/>
        <v>-</v>
      </c>
      <c r="CP35" s="170" t="str">
        <f t="shared" ca="1" si="41"/>
        <v>-</v>
      </c>
      <c r="CQ35" s="170" t="str">
        <f t="shared" ca="1" si="41"/>
        <v>-</v>
      </c>
      <c r="CR35" s="170" t="str">
        <f t="shared" ca="1" si="41"/>
        <v>-</v>
      </c>
      <c r="CS35" s="170" t="str">
        <f t="shared" ca="1" si="41"/>
        <v>-</v>
      </c>
      <c r="CT35" s="170" t="str">
        <f t="shared" ca="1" si="41"/>
        <v>-</v>
      </c>
      <c r="CU35" s="170" t="str">
        <f t="shared" ca="1" si="41"/>
        <v>-</v>
      </c>
      <c r="CV35" s="170" t="str">
        <f t="shared" ca="1" si="41"/>
        <v>-</v>
      </c>
      <c r="CW35" s="170" t="str">
        <f t="shared" ref="CW35:EB35" ca="1" si="42">IFERROR(CW34/($D$4*CW26)*12,"-")</f>
        <v>-</v>
      </c>
      <c r="CX35" s="170" t="str">
        <f t="shared" ca="1" si="42"/>
        <v>-</v>
      </c>
      <c r="CY35" s="170" t="str">
        <f t="shared" ca="1" si="42"/>
        <v>-</v>
      </c>
      <c r="CZ35" s="170" t="str">
        <f t="shared" ca="1" si="42"/>
        <v>-</v>
      </c>
      <c r="DA35" s="170" t="str">
        <f t="shared" ca="1" si="42"/>
        <v>-</v>
      </c>
      <c r="DB35" s="170" t="str">
        <f t="shared" ca="1" si="42"/>
        <v>-</v>
      </c>
      <c r="DC35" s="170" t="str">
        <f t="shared" ca="1" si="42"/>
        <v>-</v>
      </c>
      <c r="DD35" s="170" t="str">
        <f t="shared" ca="1" si="42"/>
        <v>-</v>
      </c>
      <c r="DE35" s="170" t="str">
        <f t="shared" ca="1" si="42"/>
        <v>-</v>
      </c>
      <c r="DF35" s="170" t="str">
        <f t="shared" ca="1" si="42"/>
        <v>-</v>
      </c>
      <c r="DG35" s="170" t="str">
        <f t="shared" ca="1" si="42"/>
        <v>-</v>
      </c>
      <c r="DH35" s="170" t="str">
        <f t="shared" ca="1" si="42"/>
        <v>-</v>
      </c>
      <c r="DI35" s="170" t="str">
        <f t="shared" ca="1" si="42"/>
        <v>-</v>
      </c>
      <c r="DJ35" s="170" t="str">
        <f t="shared" ca="1" si="42"/>
        <v>-</v>
      </c>
      <c r="DK35" s="170" t="str">
        <f t="shared" ca="1" si="42"/>
        <v>-</v>
      </c>
      <c r="DL35" s="170" t="str">
        <f t="shared" ca="1" si="42"/>
        <v>-</v>
      </c>
      <c r="DM35" s="170" t="str">
        <f t="shared" ca="1" si="42"/>
        <v>-</v>
      </c>
      <c r="DN35" s="170" t="str">
        <f t="shared" ca="1" si="42"/>
        <v>-</v>
      </c>
      <c r="DO35" s="170" t="str">
        <f t="shared" ca="1" si="42"/>
        <v>-</v>
      </c>
      <c r="DP35" s="170" t="str">
        <f t="shared" ca="1" si="42"/>
        <v>-</v>
      </c>
      <c r="DQ35" s="170" t="str">
        <f t="shared" ca="1" si="42"/>
        <v>-</v>
      </c>
      <c r="DR35" s="170" t="str">
        <f t="shared" ca="1" si="42"/>
        <v>-</v>
      </c>
      <c r="DS35" s="170" t="str">
        <f t="shared" ca="1" si="42"/>
        <v>-</v>
      </c>
      <c r="DT35" s="170" t="str">
        <f t="shared" ca="1" si="42"/>
        <v>-</v>
      </c>
      <c r="DU35" s="170" t="str">
        <f t="shared" ca="1" si="42"/>
        <v>-</v>
      </c>
      <c r="DV35" s="170" t="str">
        <f t="shared" ca="1" si="42"/>
        <v>-</v>
      </c>
      <c r="DW35" s="170" t="str">
        <f t="shared" ca="1" si="42"/>
        <v>-</v>
      </c>
      <c r="DX35" s="170" t="str">
        <f t="shared" ca="1" si="42"/>
        <v>-</v>
      </c>
      <c r="DY35" s="170" t="str">
        <f t="shared" ca="1" si="42"/>
        <v>-</v>
      </c>
      <c r="DZ35" s="170" t="str">
        <f t="shared" ca="1" si="42"/>
        <v>-</v>
      </c>
      <c r="EA35" s="170" t="str">
        <f t="shared" ca="1" si="42"/>
        <v>-</v>
      </c>
      <c r="EB35" s="170" t="str">
        <f t="shared" ca="1" si="42"/>
        <v>-</v>
      </c>
      <c r="EC35" s="170" t="str">
        <f t="shared" ref="EC35:FH35" ca="1" si="43">IFERROR(EC34/($D$4*EC26)*12,"-")</f>
        <v>-</v>
      </c>
      <c r="ED35" s="170" t="str">
        <f t="shared" ca="1" si="43"/>
        <v>-</v>
      </c>
      <c r="EE35" s="170" t="str">
        <f t="shared" ca="1" si="43"/>
        <v>-</v>
      </c>
      <c r="EF35" s="170" t="str">
        <f t="shared" ca="1" si="43"/>
        <v>-</v>
      </c>
    </row>
    <row r="36" spans="3:137">
      <c r="EG36" s="16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5"/>
  <dimension ref="A1:AS159"/>
  <sheetViews>
    <sheetView topLeftCell="L8" workbookViewId="0"/>
  </sheetViews>
  <sheetFormatPr defaultColWidth="9.26953125" defaultRowHeight="14.5" outlineLevelRow="1" outlineLevelCol="1"/>
  <cols>
    <col min="1" max="1" width="7.453125" style="265" hidden="1" customWidth="1" outlineLevel="1"/>
    <col min="2" max="2" width="9.453125" style="241" hidden="1" customWidth="1" outlineLevel="1"/>
    <col min="3" max="4" width="8.26953125" style="241" hidden="1" customWidth="1" outlineLevel="1"/>
    <col min="5" max="5" width="13.7265625" style="265" hidden="1" customWidth="1" outlineLevel="1"/>
    <col min="6" max="6" width="12.453125" style="241" hidden="1" customWidth="1" outlineLevel="1"/>
    <col min="7" max="7" width="11.453125" style="241" hidden="1" customWidth="1" outlineLevel="1"/>
    <col min="8" max="8" width="34.453125" style="241" hidden="1" customWidth="1" outlineLevel="1"/>
    <col min="9" max="9" width="12" style="241" hidden="1" customWidth="1" outlineLevel="1"/>
    <col min="10" max="10" width="12" style="242" hidden="1" customWidth="1" outlineLevel="1"/>
    <col min="11" max="11" width="10.26953125" style="242" hidden="1" customWidth="1" outlineLevel="1"/>
    <col min="12" max="12" width="2.453125" style="242" customWidth="1" collapsed="1"/>
    <col min="13" max="13" width="18.453125" style="242" hidden="1" customWidth="1" outlineLevel="1"/>
    <col min="14" max="14" width="28.7265625" style="241" customWidth="1" collapsed="1"/>
    <col min="15" max="15" width="16.453125" style="241" customWidth="1"/>
    <col min="16" max="16" width="12.26953125" style="241" hidden="1" customWidth="1"/>
    <col min="17" max="17" width="8.7265625" style="241" hidden="1" customWidth="1"/>
    <col min="18" max="18" width="13.54296875" style="241" hidden="1" customWidth="1"/>
    <col min="19" max="19" width="12.453125" style="241" customWidth="1"/>
    <col min="20" max="30" width="12.26953125" style="241" customWidth="1"/>
    <col min="31" max="31" width="14.453125" style="241" customWidth="1"/>
    <col min="32" max="34" width="9.26953125" style="243" customWidth="1"/>
    <col min="35" max="35" width="9.26953125" style="244" customWidth="1"/>
    <col min="36" max="43" width="9.26953125" style="243" customWidth="1"/>
    <col min="44" max="44" width="9.26953125" style="241" customWidth="1"/>
    <col min="45" max="16384" width="9.26953125" style="241"/>
  </cols>
  <sheetData>
    <row r="1" spans="1:45" ht="33.75" hidden="1" customHeight="1" outlineLevel="1" thickTop="1">
      <c r="A1" s="262"/>
      <c r="B1" s="263"/>
      <c r="C1" s="263"/>
      <c r="D1" s="263"/>
      <c r="E1" s="262"/>
      <c r="F1" s="263"/>
      <c r="G1" s="263"/>
      <c r="H1" s="263"/>
      <c r="I1" s="263"/>
      <c r="AF1" s="264"/>
    </row>
    <row r="2" spans="1:45" ht="33.75" hidden="1" customHeight="1" outlineLevel="1">
      <c r="I2" s="242"/>
      <c r="N2" s="242"/>
      <c r="O2" s="242"/>
      <c r="AF2" s="264"/>
    </row>
    <row r="3" spans="1:45" ht="15" hidden="1" customHeight="1" outlineLevel="1">
      <c r="I3" s="242"/>
      <c r="M3" s="241"/>
      <c r="N3" s="242"/>
      <c r="O3" s="242"/>
    </row>
    <row r="4" spans="1:45" ht="15" hidden="1" customHeight="1" outlineLevel="1">
      <c r="I4" s="242"/>
      <c r="N4" s="242"/>
      <c r="O4" s="242"/>
    </row>
    <row r="5" spans="1:45" ht="15" hidden="1" customHeight="1" outlineLevel="1">
      <c r="I5" s="242"/>
      <c r="M5" s="241"/>
      <c r="N5" s="242"/>
      <c r="O5" s="242"/>
      <c r="AF5" s="245"/>
      <c r="AG5" s="245"/>
      <c r="AH5" s="245"/>
      <c r="AJ5" s="245"/>
      <c r="AK5" s="245"/>
      <c r="AL5" s="245"/>
      <c r="AM5" s="245"/>
      <c r="AN5" s="245"/>
      <c r="AO5" s="245"/>
      <c r="AP5" s="245"/>
      <c r="AQ5" s="245"/>
      <c r="AR5" s="245"/>
      <c r="AS5" s="245"/>
    </row>
    <row r="6" spans="1:45" ht="15" hidden="1" customHeight="1" outlineLevel="1">
      <c r="I6" s="242"/>
      <c r="M6" s="241"/>
      <c r="N6" s="242"/>
      <c r="O6" s="242"/>
      <c r="AF6" s="245"/>
      <c r="AG6" s="245"/>
      <c r="AH6" s="245"/>
      <c r="AJ6" s="245"/>
      <c r="AK6" s="245"/>
      <c r="AL6" s="245"/>
      <c r="AM6" s="245"/>
      <c r="AN6" s="245"/>
      <c r="AO6" s="245"/>
      <c r="AP6" s="245"/>
      <c r="AQ6" s="245"/>
      <c r="AR6" s="245"/>
      <c r="AS6" s="245"/>
    </row>
    <row r="7" spans="1:45" ht="15" hidden="1" customHeight="1" outlineLevel="1">
      <c r="A7" s="262"/>
      <c r="B7" s="263"/>
      <c r="C7" s="263"/>
      <c r="D7" s="263"/>
      <c r="E7" s="262"/>
      <c r="F7" s="263"/>
      <c r="G7" s="263"/>
      <c r="H7" s="263"/>
      <c r="I7" s="242"/>
      <c r="N7" s="242"/>
      <c r="O7" s="242"/>
      <c r="AF7" s="245"/>
      <c r="AG7" s="245"/>
      <c r="AH7" s="245"/>
      <c r="AJ7" s="245"/>
      <c r="AK7" s="245"/>
      <c r="AL7" s="245"/>
      <c r="AM7" s="245"/>
      <c r="AN7" s="245"/>
      <c r="AO7" s="245"/>
      <c r="AP7" s="245"/>
      <c r="AQ7" s="245"/>
      <c r="AR7" s="245"/>
      <c r="AS7" s="245"/>
    </row>
    <row r="8" spans="1:45" ht="31" customHeight="1" collapsed="1">
      <c r="I8" s="242"/>
      <c r="N8" s="266"/>
      <c r="O8" s="267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  <c r="AB8" s="245"/>
      <c r="AC8" s="245"/>
      <c r="AD8" s="245"/>
      <c r="AE8" s="245"/>
      <c r="AF8" s="245"/>
      <c r="AG8" s="245"/>
      <c r="AH8" s="245"/>
      <c r="AJ8" s="245"/>
      <c r="AK8" s="245"/>
      <c r="AL8" s="245"/>
      <c r="AM8" s="245"/>
      <c r="AN8" s="245"/>
      <c r="AO8" s="245"/>
      <c r="AP8" s="245"/>
      <c r="AQ8" s="245"/>
      <c r="AR8" s="245"/>
      <c r="AS8" s="245"/>
    </row>
    <row r="9" spans="1:45" ht="18.75" customHeight="1">
      <c r="N9" s="268"/>
      <c r="O9" s="268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  <c r="AB9" s="245"/>
      <c r="AC9" s="245"/>
      <c r="AD9" s="245"/>
      <c r="AE9" s="245"/>
      <c r="AF9" s="245"/>
      <c r="AG9" s="245"/>
      <c r="AH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</row>
    <row r="10" spans="1:45" ht="18.75" customHeight="1">
      <c r="I10" s="242"/>
      <c r="N10" s="269"/>
      <c r="O10" s="270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</row>
    <row r="11" spans="1:45" ht="10.5" customHeight="1">
      <c r="N11" s="290"/>
      <c r="O11" s="291"/>
      <c r="R11" s="242"/>
      <c r="S11" s="246"/>
      <c r="AF11" s="245"/>
      <c r="AG11" s="245"/>
      <c r="AH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</row>
    <row r="12" spans="1:45" ht="10.5" customHeight="1">
      <c r="N12" s="290"/>
      <c r="O12" s="292"/>
      <c r="R12" s="242"/>
      <c r="S12" s="246"/>
      <c r="AF12" s="245"/>
      <c r="AG12" s="245"/>
      <c r="AH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</row>
    <row r="13" spans="1:45" ht="6" customHeight="1">
      <c r="AF13" s="245"/>
      <c r="AG13" s="245"/>
      <c r="AH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</row>
    <row r="14" spans="1:45" s="242" customFormat="1">
      <c r="A14" s="271"/>
      <c r="E14" s="271"/>
      <c r="R14" s="246"/>
      <c r="S14" s="1231"/>
      <c r="T14" s="1231"/>
      <c r="U14" s="1231"/>
      <c r="V14" s="1231"/>
      <c r="W14" s="1231"/>
      <c r="X14" s="1231"/>
      <c r="Y14" s="1231"/>
      <c r="Z14" s="1231"/>
      <c r="AA14" s="1231"/>
      <c r="AB14" s="1231"/>
      <c r="AC14" s="1231"/>
      <c r="AD14" s="1231"/>
      <c r="AE14" s="1231"/>
      <c r="AF14" s="247"/>
      <c r="AG14" s="247"/>
      <c r="AH14" s="247"/>
      <c r="AI14" s="248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</row>
    <row r="15" spans="1:45" s="242" customFormat="1">
      <c r="A15" s="271"/>
      <c r="E15" s="271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  <c r="AD15" s="246"/>
      <c r="AE15" s="246"/>
      <c r="AF15" s="247"/>
      <c r="AG15" s="247"/>
      <c r="AH15" s="247"/>
      <c r="AI15" s="248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</row>
    <row r="16" spans="1:45" s="242" customFormat="1">
      <c r="A16" s="271"/>
      <c r="E16" s="271"/>
      <c r="P16" s="1232"/>
      <c r="Q16" s="249"/>
      <c r="R16" s="249"/>
      <c r="S16" s="1232"/>
      <c r="T16" s="1232"/>
      <c r="U16" s="1232"/>
      <c r="V16" s="1232"/>
      <c r="W16" s="1232"/>
      <c r="X16" s="1232"/>
      <c r="Y16" s="1232"/>
      <c r="Z16" s="1232"/>
      <c r="AA16" s="1232"/>
      <c r="AB16" s="1232"/>
      <c r="AC16" s="1232"/>
      <c r="AD16" s="1232"/>
      <c r="AE16" s="1232"/>
      <c r="AF16" s="247"/>
      <c r="AG16" s="247"/>
      <c r="AH16" s="247"/>
      <c r="AI16" s="248"/>
      <c r="AJ16" s="247"/>
      <c r="AK16" s="247"/>
      <c r="AL16" s="247"/>
      <c r="AM16" s="247"/>
      <c r="AN16" s="247"/>
      <c r="AO16" s="247"/>
      <c r="AP16" s="247"/>
      <c r="AQ16" s="247"/>
      <c r="AR16" s="247"/>
      <c r="AS16" s="247"/>
    </row>
    <row r="17" spans="1:45" s="254" customFormat="1" ht="12.75" customHeight="1">
      <c r="A17" s="272"/>
      <c r="B17" s="273"/>
      <c r="E17" s="272"/>
      <c r="J17" s="274"/>
      <c r="K17" s="274"/>
      <c r="L17" s="274"/>
      <c r="M17" s="1233"/>
      <c r="N17" s="250"/>
      <c r="O17" s="251"/>
      <c r="P17" s="1234"/>
      <c r="Q17" s="252"/>
      <c r="R17" s="252"/>
      <c r="S17" s="1235"/>
      <c r="T17" s="1235"/>
      <c r="U17" s="1235"/>
      <c r="V17" s="1235"/>
      <c r="W17" s="1235"/>
      <c r="X17" s="1235"/>
      <c r="Y17" s="1235"/>
      <c r="Z17" s="1235"/>
      <c r="AA17" s="1235"/>
      <c r="AB17" s="1235"/>
      <c r="AC17" s="1235"/>
      <c r="AD17" s="1235"/>
      <c r="AE17" s="1235"/>
      <c r="AF17" s="1236"/>
      <c r="AG17" s="1236"/>
      <c r="AH17" s="1236"/>
      <c r="AI17" s="1237"/>
      <c r="AJ17" s="1236"/>
      <c r="AK17" s="1236"/>
      <c r="AL17" s="1236"/>
      <c r="AM17" s="1236"/>
      <c r="AN17" s="1236"/>
      <c r="AO17" s="1236"/>
      <c r="AP17" s="1236"/>
      <c r="AQ17" s="1236"/>
      <c r="AR17" s="253"/>
      <c r="AS17" s="253"/>
    </row>
    <row r="18" spans="1:45" s="254" customFormat="1" ht="12.75" hidden="1" customHeight="1">
      <c r="A18" s="272"/>
      <c r="B18" s="273"/>
      <c r="E18" s="272"/>
      <c r="J18" s="274"/>
      <c r="K18" s="274"/>
      <c r="L18" s="274"/>
      <c r="M18" s="1233"/>
      <c r="N18" s="250"/>
      <c r="O18" s="251"/>
      <c r="P18" s="1234"/>
      <c r="Q18" s="252"/>
      <c r="R18" s="252"/>
      <c r="S18" s="1235"/>
      <c r="T18" s="1235"/>
      <c r="U18" s="1235"/>
      <c r="V18" s="1235"/>
      <c r="W18" s="1235"/>
      <c r="X18" s="1235"/>
      <c r="Y18" s="1235"/>
      <c r="Z18" s="1235"/>
      <c r="AA18" s="1235"/>
      <c r="AB18" s="1235"/>
      <c r="AC18" s="1235"/>
      <c r="AD18" s="1235"/>
      <c r="AE18" s="1235"/>
      <c r="AF18" s="1236"/>
      <c r="AG18" s="1236"/>
      <c r="AH18" s="1236"/>
      <c r="AI18" s="1237"/>
      <c r="AJ18" s="1236"/>
      <c r="AK18" s="1236"/>
      <c r="AL18" s="1236"/>
      <c r="AM18" s="1236"/>
      <c r="AN18" s="1236"/>
      <c r="AO18" s="1236"/>
      <c r="AP18" s="1236"/>
      <c r="AQ18" s="1236"/>
      <c r="AR18" s="253"/>
      <c r="AS18" s="253"/>
    </row>
    <row r="19" spans="1:45" s="254" customFormat="1" ht="12.75" hidden="1" customHeight="1">
      <c r="A19" s="272"/>
      <c r="B19" s="273"/>
      <c r="E19" s="272"/>
      <c r="J19" s="274"/>
      <c r="K19" s="274"/>
      <c r="L19" s="274"/>
      <c r="M19" s="1233"/>
      <c r="N19" s="250"/>
      <c r="O19" s="251"/>
      <c r="P19" s="1234"/>
      <c r="Q19" s="252"/>
      <c r="R19" s="252"/>
      <c r="S19" s="1235"/>
      <c r="T19" s="1235"/>
      <c r="U19" s="1235"/>
      <c r="V19" s="1235"/>
      <c r="W19" s="1235"/>
      <c r="X19" s="1235"/>
      <c r="Y19" s="1235"/>
      <c r="Z19" s="1235"/>
      <c r="AA19" s="1235"/>
      <c r="AB19" s="1235"/>
      <c r="AC19" s="1235"/>
      <c r="AD19" s="1235"/>
      <c r="AE19" s="1235"/>
      <c r="AF19" s="1236"/>
      <c r="AG19" s="1236"/>
      <c r="AH19" s="1236"/>
      <c r="AI19" s="1237"/>
      <c r="AJ19" s="1236"/>
      <c r="AK19" s="1236"/>
      <c r="AL19" s="1236"/>
      <c r="AM19" s="1236"/>
      <c r="AN19" s="1236"/>
      <c r="AO19" s="1236"/>
      <c r="AP19" s="1236"/>
      <c r="AQ19" s="1236"/>
      <c r="AR19" s="253"/>
      <c r="AS19" s="253"/>
    </row>
    <row r="20" spans="1:45" s="254" customFormat="1" ht="12.75" hidden="1" customHeight="1">
      <c r="A20" s="272"/>
      <c r="B20" s="273"/>
      <c r="E20" s="272"/>
      <c r="J20" s="274"/>
      <c r="K20" s="274"/>
      <c r="L20" s="274"/>
      <c r="M20" s="1233"/>
      <c r="N20" s="250"/>
      <c r="O20" s="251"/>
      <c r="P20" s="1234"/>
      <c r="Q20" s="252"/>
      <c r="R20" s="252"/>
      <c r="S20" s="1235"/>
      <c r="T20" s="1235"/>
      <c r="U20" s="1235"/>
      <c r="V20" s="1235"/>
      <c r="W20" s="1235"/>
      <c r="X20" s="1235"/>
      <c r="Y20" s="1235"/>
      <c r="Z20" s="1235"/>
      <c r="AA20" s="1235"/>
      <c r="AB20" s="1235"/>
      <c r="AC20" s="1235"/>
      <c r="AD20" s="1235"/>
      <c r="AE20" s="1235"/>
      <c r="AF20" s="1236"/>
      <c r="AG20" s="1236"/>
      <c r="AH20" s="1236"/>
      <c r="AI20" s="1237"/>
      <c r="AJ20" s="1236"/>
      <c r="AK20" s="1236"/>
      <c r="AL20" s="1236"/>
      <c r="AM20" s="1236"/>
      <c r="AN20" s="1236"/>
      <c r="AO20" s="1236"/>
      <c r="AP20" s="1236"/>
      <c r="AQ20" s="1236"/>
      <c r="AR20" s="253"/>
      <c r="AS20" s="253"/>
    </row>
    <row r="21" spans="1:45" s="254" customFormat="1" ht="12.75" customHeight="1">
      <c r="A21" s="272"/>
      <c r="B21" s="273"/>
      <c r="E21" s="272"/>
      <c r="J21" s="274"/>
      <c r="K21" s="274"/>
      <c r="L21" s="274"/>
      <c r="M21" s="1233"/>
      <c r="N21" s="250"/>
      <c r="O21" s="251"/>
      <c r="P21" s="1234"/>
      <c r="Q21" s="252"/>
      <c r="R21" s="252"/>
      <c r="S21" s="1235"/>
      <c r="T21" s="1235"/>
      <c r="U21" s="1235"/>
      <c r="V21" s="1235"/>
      <c r="W21" s="1235"/>
      <c r="X21" s="1235"/>
      <c r="Y21" s="1235"/>
      <c r="Z21" s="1235"/>
      <c r="AA21" s="1235"/>
      <c r="AB21" s="1235"/>
      <c r="AC21" s="1235"/>
      <c r="AD21" s="1235"/>
      <c r="AE21" s="1235"/>
      <c r="AF21" s="1236"/>
      <c r="AG21" s="1236"/>
      <c r="AH21" s="1236"/>
      <c r="AI21" s="1237"/>
      <c r="AJ21" s="1236"/>
      <c r="AK21" s="1236"/>
      <c r="AL21" s="1236"/>
      <c r="AM21" s="1236"/>
      <c r="AN21" s="1236"/>
      <c r="AO21" s="1236"/>
      <c r="AP21" s="1236"/>
      <c r="AQ21" s="1236"/>
      <c r="AR21" s="253"/>
      <c r="AS21" s="253"/>
    </row>
    <row r="22" spans="1:45" s="254" customFormat="1" ht="12.75" customHeight="1">
      <c r="A22" s="272"/>
      <c r="B22" s="273"/>
      <c r="E22" s="272"/>
      <c r="J22" s="274"/>
      <c r="K22" s="274"/>
      <c r="L22" s="274"/>
      <c r="M22" s="1233"/>
      <c r="N22" s="250"/>
      <c r="O22" s="251"/>
      <c r="P22" s="1234"/>
      <c r="Q22" s="252"/>
      <c r="R22" s="252"/>
      <c r="S22" s="1235"/>
      <c r="T22" s="1235"/>
      <c r="U22" s="1235"/>
      <c r="V22" s="1235"/>
      <c r="W22" s="1235"/>
      <c r="X22" s="1235"/>
      <c r="Y22" s="1235"/>
      <c r="Z22" s="1235"/>
      <c r="AA22" s="1235"/>
      <c r="AB22" s="1235"/>
      <c r="AC22" s="1235"/>
      <c r="AD22" s="1235"/>
      <c r="AE22" s="1235"/>
      <c r="AF22" s="1236"/>
      <c r="AG22" s="1236"/>
      <c r="AH22" s="1236"/>
      <c r="AI22" s="1237"/>
      <c r="AJ22" s="1236"/>
      <c r="AK22" s="1236"/>
      <c r="AL22" s="1236"/>
      <c r="AM22" s="1236"/>
      <c r="AN22" s="1236"/>
      <c r="AO22" s="1236"/>
      <c r="AP22" s="1236"/>
      <c r="AQ22" s="1236"/>
      <c r="AR22" s="253"/>
      <c r="AS22" s="253"/>
    </row>
    <row r="23" spans="1:45" s="254" customFormat="1" ht="12.75" hidden="1" customHeight="1">
      <c r="A23" s="272"/>
      <c r="B23" s="273"/>
      <c r="E23" s="272"/>
      <c r="J23" s="274"/>
      <c r="K23" s="274"/>
      <c r="L23" s="274"/>
      <c r="M23" s="1233"/>
      <c r="N23" s="250"/>
      <c r="O23" s="251"/>
      <c r="P23" s="1234"/>
      <c r="Q23" s="252"/>
      <c r="R23" s="252"/>
      <c r="S23" s="1235"/>
      <c r="T23" s="1235"/>
      <c r="U23" s="1235"/>
      <c r="V23" s="1235"/>
      <c r="W23" s="1235"/>
      <c r="X23" s="1235"/>
      <c r="Y23" s="1235"/>
      <c r="Z23" s="1235"/>
      <c r="AA23" s="1235"/>
      <c r="AB23" s="1235"/>
      <c r="AC23" s="1235"/>
      <c r="AD23" s="1235"/>
      <c r="AE23" s="1235"/>
      <c r="AF23" s="1236"/>
      <c r="AG23" s="1236"/>
      <c r="AH23" s="1236"/>
      <c r="AI23" s="1237"/>
      <c r="AJ23" s="1236"/>
      <c r="AK23" s="1236"/>
      <c r="AL23" s="1236"/>
      <c r="AM23" s="1236"/>
      <c r="AN23" s="1236"/>
      <c r="AO23" s="1236"/>
      <c r="AP23" s="1236"/>
      <c r="AQ23" s="1236"/>
      <c r="AR23" s="253"/>
      <c r="AS23" s="253"/>
    </row>
    <row r="24" spans="1:45" s="254" customFormat="1" ht="12.75" customHeight="1">
      <c r="A24" s="272"/>
      <c r="B24" s="273"/>
      <c r="E24" s="272"/>
      <c r="J24" s="274"/>
      <c r="K24" s="274"/>
      <c r="L24" s="274"/>
      <c r="M24" s="1233"/>
      <c r="N24" s="250"/>
      <c r="O24" s="251"/>
      <c r="P24" s="1234"/>
      <c r="Q24" s="252"/>
      <c r="R24" s="252"/>
      <c r="S24" s="1235"/>
      <c r="T24" s="1235"/>
      <c r="U24" s="1235"/>
      <c r="V24" s="1235"/>
      <c r="W24" s="1235"/>
      <c r="X24" s="1235"/>
      <c r="Y24" s="1235"/>
      <c r="Z24" s="1235"/>
      <c r="AA24" s="1235"/>
      <c r="AB24" s="1235"/>
      <c r="AC24" s="1235"/>
      <c r="AD24" s="1235"/>
      <c r="AE24" s="1235"/>
      <c r="AF24" s="1236"/>
      <c r="AG24" s="1236"/>
      <c r="AH24" s="1236"/>
      <c r="AI24" s="1237"/>
      <c r="AJ24" s="1236"/>
      <c r="AK24" s="1236"/>
      <c r="AL24" s="1236"/>
      <c r="AM24" s="1236"/>
      <c r="AN24" s="1236"/>
      <c r="AO24" s="1236"/>
      <c r="AP24" s="1236"/>
      <c r="AQ24" s="1236"/>
      <c r="AR24" s="253"/>
      <c r="AS24" s="253"/>
    </row>
    <row r="25" spans="1:45" s="254" customFormat="1" ht="12.75" customHeight="1">
      <c r="A25" s="272"/>
      <c r="B25" s="273"/>
      <c r="E25" s="272"/>
      <c r="J25" s="274"/>
      <c r="K25" s="274"/>
      <c r="L25" s="274"/>
      <c r="M25" s="1233"/>
      <c r="N25" s="250"/>
      <c r="O25" s="251"/>
      <c r="P25" s="1234"/>
      <c r="Q25" s="252"/>
      <c r="R25" s="252"/>
      <c r="S25" s="1235"/>
      <c r="T25" s="1235"/>
      <c r="U25" s="1235"/>
      <c r="V25" s="1235"/>
      <c r="W25" s="1235"/>
      <c r="X25" s="1235"/>
      <c r="Y25" s="1235"/>
      <c r="Z25" s="1235"/>
      <c r="AA25" s="1235"/>
      <c r="AB25" s="1235"/>
      <c r="AC25" s="1235"/>
      <c r="AD25" s="1235"/>
      <c r="AE25" s="1235"/>
      <c r="AF25" s="1236"/>
      <c r="AG25" s="1236"/>
      <c r="AH25" s="1236"/>
      <c r="AI25" s="1237"/>
      <c r="AJ25" s="1236"/>
      <c r="AK25" s="1236"/>
      <c r="AL25" s="1236"/>
      <c r="AM25" s="1236"/>
      <c r="AN25" s="1236"/>
      <c r="AO25" s="1236"/>
      <c r="AP25" s="1236"/>
      <c r="AQ25" s="1236"/>
      <c r="AR25" s="253"/>
      <c r="AS25" s="253"/>
    </row>
    <row r="26" spans="1:45" s="254" customFormat="1" ht="12.75" customHeight="1">
      <c r="A26" s="272"/>
      <c r="B26" s="273"/>
      <c r="E26" s="272"/>
      <c r="J26" s="274"/>
      <c r="K26" s="274"/>
      <c r="L26" s="274"/>
      <c r="M26" s="1233"/>
      <c r="N26" s="250"/>
      <c r="O26" s="251"/>
      <c r="P26" s="1234"/>
      <c r="Q26" s="252"/>
      <c r="R26" s="252"/>
      <c r="S26" s="1235"/>
      <c r="T26" s="1235"/>
      <c r="U26" s="1235"/>
      <c r="V26" s="1235"/>
      <c r="W26" s="1235"/>
      <c r="X26" s="1235"/>
      <c r="Y26" s="1235"/>
      <c r="Z26" s="1235"/>
      <c r="AA26" s="1235"/>
      <c r="AB26" s="1235"/>
      <c r="AC26" s="1235"/>
      <c r="AD26" s="1235"/>
      <c r="AE26" s="1235"/>
      <c r="AF26" s="1236"/>
      <c r="AG26" s="1236"/>
      <c r="AH26" s="1236"/>
      <c r="AI26" s="1237"/>
      <c r="AJ26" s="1236"/>
      <c r="AK26" s="1236"/>
      <c r="AL26" s="1236"/>
      <c r="AM26" s="1236"/>
      <c r="AN26" s="1236"/>
      <c r="AO26" s="1236"/>
      <c r="AP26" s="1236"/>
      <c r="AQ26" s="1236"/>
      <c r="AR26" s="253"/>
      <c r="AS26" s="253"/>
    </row>
    <row r="27" spans="1:45" s="254" customFormat="1" ht="12.75" hidden="1" customHeight="1">
      <c r="A27" s="272"/>
      <c r="B27" s="273"/>
      <c r="E27" s="272"/>
      <c r="J27" s="274"/>
      <c r="K27" s="274"/>
      <c r="L27" s="274"/>
      <c r="M27" s="1233"/>
      <c r="N27" s="250"/>
      <c r="O27" s="251"/>
      <c r="P27" s="1234"/>
      <c r="Q27" s="252"/>
      <c r="R27" s="252"/>
      <c r="S27" s="1235"/>
      <c r="T27" s="1235"/>
      <c r="U27" s="1235"/>
      <c r="V27" s="1235"/>
      <c r="W27" s="1235"/>
      <c r="X27" s="1235"/>
      <c r="Y27" s="1235"/>
      <c r="Z27" s="1235"/>
      <c r="AA27" s="1235"/>
      <c r="AB27" s="1235"/>
      <c r="AC27" s="1235"/>
      <c r="AD27" s="1235"/>
      <c r="AE27" s="1235"/>
      <c r="AF27" s="1236"/>
      <c r="AG27" s="1236"/>
      <c r="AH27" s="1236"/>
      <c r="AI27" s="1237"/>
      <c r="AJ27" s="1236"/>
      <c r="AK27" s="1236"/>
      <c r="AL27" s="1236"/>
      <c r="AM27" s="1236"/>
      <c r="AN27" s="1236"/>
      <c r="AO27" s="1236"/>
      <c r="AP27" s="1236"/>
      <c r="AQ27" s="1236"/>
      <c r="AR27" s="253"/>
      <c r="AS27" s="253"/>
    </row>
    <row r="28" spans="1:45">
      <c r="A28" s="272"/>
      <c r="B28" s="275"/>
      <c r="M28" s="1238"/>
      <c r="N28" s="255"/>
      <c r="O28" s="256"/>
      <c r="P28" s="1239"/>
      <c r="Q28" s="257"/>
      <c r="R28" s="252"/>
      <c r="S28" s="1239"/>
      <c r="T28" s="1239"/>
      <c r="U28" s="1239"/>
      <c r="V28" s="1239"/>
      <c r="W28" s="1239"/>
      <c r="X28" s="1239"/>
      <c r="Y28" s="1239"/>
      <c r="Z28" s="1239"/>
      <c r="AA28" s="1239"/>
      <c r="AB28" s="1239"/>
      <c r="AC28" s="1239"/>
      <c r="AD28" s="1239"/>
      <c r="AE28" s="1239"/>
      <c r="AF28" s="1236"/>
      <c r="AG28" s="1236"/>
      <c r="AH28" s="1236"/>
      <c r="AI28" s="1237"/>
      <c r="AJ28" s="1236"/>
      <c r="AK28" s="1236"/>
      <c r="AL28" s="1236"/>
      <c r="AM28" s="1236"/>
      <c r="AN28" s="1236"/>
      <c r="AO28" s="1236"/>
      <c r="AP28" s="1236"/>
      <c r="AQ28" s="1236"/>
      <c r="AR28" s="245"/>
      <c r="AS28" s="245"/>
    </row>
    <row r="29" spans="1:45" s="242" customFormat="1" ht="12.75" customHeight="1">
      <c r="A29" s="271"/>
      <c r="E29" s="271"/>
      <c r="P29" s="1232"/>
      <c r="Q29" s="249"/>
      <c r="R29" s="249"/>
      <c r="S29" s="1232"/>
      <c r="T29" s="1232"/>
      <c r="U29" s="1232"/>
      <c r="V29" s="1232"/>
      <c r="W29" s="1232"/>
      <c r="X29" s="1232"/>
      <c r="Y29" s="1232"/>
      <c r="Z29" s="1232"/>
      <c r="AA29" s="1232"/>
      <c r="AB29" s="1232"/>
      <c r="AC29" s="1232"/>
      <c r="AD29" s="1232"/>
      <c r="AE29" s="1232"/>
      <c r="AF29" s="247"/>
      <c r="AG29" s="247"/>
      <c r="AH29" s="247"/>
      <c r="AI29" s="248"/>
      <c r="AJ29" s="247"/>
      <c r="AK29" s="247"/>
      <c r="AL29" s="247"/>
      <c r="AM29" s="247"/>
      <c r="AN29" s="247"/>
      <c r="AO29" s="247"/>
      <c r="AP29" s="247"/>
      <c r="AQ29" s="247"/>
      <c r="AR29" s="247"/>
      <c r="AS29" s="247"/>
    </row>
    <row r="30" spans="1:45" s="259" customFormat="1" collapsed="1">
      <c r="A30" s="276"/>
      <c r="B30" s="277"/>
      <c r="E30" s="276"/>
      <c r="J30" s="278"/>
      <c r="K30" s="278"/>
      <c r="L30" s="278"/>
      <c r="M30" s="1240"/>
      <c r="N30" s="279"/>
      <c r="O30" s="280"/>
      <c r="P30" s="1241"/>
      <c r="Q30" s="281"/>
      <c r="R30" s="282"/>
      <c r="S30" s="1241"/>
      <c r="T30" s="1241"/>
      <c r="U30" s="1241"/>
      <c r="V30" s="1241"/>
      <c r="W30" s="1241"/>
      <c r="X30" s="1241"/>
      <c r="Y30" s="1241"/>
      <c r="Z30" s="1241"/>
      <c r="AA30" s="1241"/>
      <c r="AB30" s="1241"/>
      <c r="AC30" s="1241"/>
      <c r="AD30" s="1241"/>
      <c r="AE30" s="1241"/>
      <c r="AF30" s="1236"/>
      <c r="AG30" s="1236"/>
      <c r="AH30" s="1236"/>
      <c r="AI30" s="1237"/>
      <c r="AJ30" s="1236"/>
      <c r="AK30" s="1236"/>
      <c r="AL30" s="1236"/>
      <c r="AM30" s="1236"/>
      <c r="AN30" s="1236"/>
      <c r="AO30" s="1236"/>
      <c r="AP30" s="1236"/>
      <c r="AQ30" s="1236"/>
      <c r="AR30" s="258"/>
      <c r="AS30" s="258"/>
    </row>
    <row r="31" spans="1:45">
      <c r="I31" s="242"/>
      <c r="P31" s="1239"/>
      <c r="Q31" s="257"/>
      <c r="R31" s="257"/>
      <c r="S31" s="1242"/>
      <c r="T31" s="1242"/>
      <c r="U31" s="1242"/>
      <c r="V31" s="1242"/>
      <c r="W31" s="1242"/>
      <c r="X31" s="1242"/>
      <c r="Y31" s="1242"/>
      <c r="Z31" s="1242"/>
      <c r="AA31" s="1242"/>
      <c r="AB31" s="1242"/>
      <c r="AC31" s="1242"/>
      <c r="AD31" s="1242"/>
      <c r="AE31" s="1242"/>
      <c r="AF31" s="245"/>
      <c r="AG31" s="245"/>
      <c r="AH31" s="245"/>
      <c r="AJ31" s="245"/>
      <c r="AK31" s="245"/>
      <c r="AL31" s="245"/>
      <c r="AM31" s="245"/>
      <c r="AN31" s="245"/>
      <c r="AO31" s="245"/>
      <c r="AP31" s="245"/>
      <c r="AQ31" s="245"/>
      <c r="AR31" s="245"/>
      <c r="AS31" s="245"/>
    </row>
    <row r="32" spans="1:45" s="242" customFormat="1" ht="14.25" customHeight="1">
      <c r="A32" s="271"/>
      <c r="E32" s="271"/>
      <c r="P32" s="1232"/>
      <c r="Q32" s="249"/>
      <c r="R32" s="249"/>
      <c r="S32" s="1243"/>
      <c r="T32" s="1243"/>
      <c r="U32" s="1243"/>
      <c r="V32" s="1243"/>
      <c r="W32" s="1243"/>
      <c r="X32" s="1243"/>
      <c r="Y32" s="1243"/>
      <c r="Z32" s="1243"/>
      <c r="AA32" s="1243"/>
      <c r="AB32" s="1243"/>
      <c r="AC32" s="1243"/>
      <c r="AD32" s="1243"/>
      <c r="AE32" s="1243"/>
      <c r="AF32" s="247"/>
      <c r="AG32" s="247"/>
      <c r="AH32" s="247"/>
      <c r="AI32" s="248"/>
      <c r="AJ32" s="247"/>
      <c r="AK32" s="247"/>
      <c r="AL32" s="247"/>
      <c r="AM32" s="247"/>
      <c r="AN32" s="247"/>
      <c r="AO32" s="247"/>
      <c r="AP32" s="247"/>
      <c r="AQ32" s="247"/>
      <c r="AR32" s="247"/>
      <c r="AS32" s="247"/>
    </row>
    <row r="33" spans="1:45" s="254" customFormat="1" ht="13.5" customHeight="1">
      <c r="A33" s="272"/>
      <c r="B33" s="273"/>
      <c r="E33" s="272"/>
      <c r="J33" s="274"/>
      <c r="K33" s="274"/>
      <c r="L33" s="274"/>
      <c r="M33" s="1233"/>
      <c r="N33" s="250"/>
      <c r="O33" s="251"/>
      <c r="P33" s="1234"/>
      <c r="Q33" s="252"/>
      <c r="R33" s="252"/>
      <c r="S33" s="1235"/>
      <c r="T33" s="1235"/>
      <c r="U33" s="1235"/>
      <c r="V33" s="1235"/>
      <c r="W33" s="1235"/>
      <c r="X33" s="1235"/>
      <c r="Y33" s="1235"/>
      <c r="Z33" s="1235"/>
      <c r="AA33" s="1235"/>
      <c r="AB33" s="1235"/>
      <c r="AC33" s="1235"/>
      <c r="AD33" s="1235"/>
      <c r="AE33" s="1235"/>
      <c r="AF33" s="1236"/>
      <c r="AG33" s="1236"/>
      <c r="AH33" s="1236"/>
      <c r="AI33" s="1237"/>
      <c r="AJ33" s="1236"/>
      <c r="AK33" s="1236"/>
      <c r="AL33" s="1236"/>
      <c r="AM33" s="1236"/>
      <c r="AN33" s="1236"/>
      <c r="AO33" s="1236"/>
      <c r="AP33" s="1236"/>
      <c r="AQ33" s="1236"/>
      <c r="AR33" s="253"/>
      <c r="AS33" s="253"/>
    </row>
    <row r="34" spans="1:45" s="254" customFormat="1" ht="13.5" customHeight="1">
      <c r="A34" s="272"/>
      <c r="B34" s="273"/>
      <c r="E34" s="272"/>
      <c r="J34" s="274"/>
      <c r="K34" s="274"/>
      <c r="L34" s="274"/>
      <c r="M34" s="1233"/>
      <c r="N34" s="250"/>
      <c r="O34" s="251"/>
      <c r="P34" s="1234"/>
      <c r="Q34" s="252"/>
      <c r="R34" s="252"/>
      <c r="S34" s="1235"/>
      <c r="T34" s="1235"/>
      <c r="U34" s="1235"/>
      <c r="V34" s="1235"/>
      <c r="W34" s="1235"/>
      <c r="X34" s="1235"/>
      <c r="Y34" s="1235"/>
      <c r="Z34" s="1235"/>
      <c r="AA34" s="1235"/>
      <c r="AB34" s="1235"/>
      <c r="AC34" s="1235"/>
      <c r="AD34" s="1235"/>
      <c r="AE34" s="1235"/>
      <c r="AF34" s="1236"/>
      <c r="AG34" s="1236"/>
      <c r="AH34" s="1236"/>
      <c r="AI34" s="1237"/>
      <c r="AJ34" s="1236"/>
      <c r="AK34" s="1236"/>
      <c r="AL34" s="1236"/>
      <c r="AM34" s="1236"/>
      <c r="AN34" s="1236"/>
      <c r="AO34" s="1236"/>
      <c r="AP34" s="1236"/>
      <c r="AQ34" s="1236"/>
      <c r="AR34" s="253"/>
      <c r="AS34" s="253"/>
    </row>
    <row r="35" spans="1:45" s="254" customFormat="1" ht="13.5" customHeight="1">
      <c r="A35" s="272"/>
      <c r="B35" s="273"/>
      <c r="E35" s="272"/>
      <c r="J35" s="274"/>
      <c r="K35" s="274"/>
      <c r="L35" s="274"/>
      <c r="M35" s="1233"/>
      <c r="N35" s="250"/>
      <c r="O35" s="251"/>
      <c r="P35" s="1234"/>
      <c r="Q35" s="252"/>
      <c r="R35" s="252"/>
      <c r="S35" s="1235"/>
      <c r="T35" s="1235"/>
      <c r="U35" s="1235"/>
      <c r="V35" s="1235"/>
      <c r="W35" s="1235"/>
      <c r="X35" s="1235"/>
      <c r="Y35" s="1235"/>
      <c r="Z35" s="1235"/>
      <c r="AA35" s="1235"/>
      <c r="AB35" s="1235"/>
      <c r="AC35" s="1235"/>
      <c r="AD35" s="1235"/>
      <c r="AE35" s="1235"/>
      <c r="AF35" s="1236"/>
      <c r="AG35" s="1236"/>
      <c r="AH35" s="1236"/>
      <c r="AI35" s="1237"/>
      <c r="AJ35" s="1236"/>
      <c r="AK35" s="1236"/>
      <c r="AL35" s="1236"/>
      <c r="AM35" s="1236"/>
      <c r="AN35" s="1236"/>
      <c r="AO35" s="1236"/>
      <c r="AP35" s="1236"/>
      <c r="AQ35" s="1236"/>
      <c r="AR35" s="253"/>
      <c r="AS35" s="253"/>
    </row>
    <row r="36" spans="1:45" s="254" customFormat="1" ht="13.5" customHeight="1">
      <c r="A36" s="272"/>
      <c r="B36" s="273"/>
      <c r="E36" s="272"/>
      <c r="J36" s="274"/>
      <c r="K36" s="274"/>
      <c r="L36" s="274"/>
      <c r="M36" s="1233"/>
      <c r="N36" s="250"/>
      <c r="O36" s="251"/>
      <c r="P36" s="1234"/>
      <c r="Q36" s="252"/>
      <c r="R36" s="252"/>
      <c r="S36" s="1235"/>
      <c r="T36" s="1235"/>
      <c r="U36" s="1235"/>
      <c r="V36" s="1235"/>
      <c r="W36" s="1235"/>
      <c r="X36" s="1235"/>
      <c r="Y36" s="1235"/>
      <c r="Z36" s="1235"/>
      <c r="AA36" s="1235"/>
      <c r="AB36" s="1235"/>
      <c r="AC36" s="1235"/>
      <c r="AD36" s="1235"/>
      <c r="AE36" s="1235"/>
      <c r="AF36" s="1236"/>
      <c r="AG36" s="1236"/>
      <c r="AH36" s="1236"/>
      <c r="AI36" s="1237"/>
      <c r="AJ36" s="1236"/>
      <c r="AK36" s="1236"/>
      <c r="AL36" s="1236"/>
      <c r="AM36" s="1236"/>
      <c r="AN36" s="1236"/>
      <c r="AO36" s="1236"/>
      <c r="AP36" s="1236"/>
      <c r="AQ36" s="1236"/>
      <c r="AR36" s="253"/>
      <c r="AS36" s="253"/>
    </row>
    <row r="37" spans="1:45" s="254" customFormat="1" ht="13.5" customHeight="1">
      <c r="A37" s="272"/>
      <c r="B37" s="273"/>
      <c r="E37" s="272"/>
      <c r="J37" s="274"/>
      <c r="K37" s="274"/>
      <c r="L37" s="274"/>
      <c r="M37" s="1233"/>
      <c r="N37" s="251"/>
      <c r="O37" s="251"/>
      <c r="P37" s="1234"/>
      <c r="Q37" s="252"/>
      <c r="R37" s="252"/>
      <c r="S37" s="1235"/>
      <c r="T37" s="1235"/>
      <c r="U37" s="1235"/>
      <c r="V37" s="1235"/>
      <c r="W37" s="1235"/>
      <c r="X37" s="1235"/>
      <c r="Y37" s="1235"/>
      <c r="Z37" s="1235"/>
      <c r="AA37" s="1235"/>
      <c r="AB37" s="1235"/>
      <c r="AC37" s="1235"/>
      <c r="AD37" s="1235"/>
      <c r="AE37" s="1235"/>
      <c r="AF37" s="1236"/>
      <c r="AG37" s="1236"/>
      <c r="AH37" s="1236"/>
      <c r="AI37" s="1237"/>
      <c r="AJ37" s="1236"/>
      <c r="AK37" s="1236"/>
      <c r="AL37" s="1236"/>
      <c r="AM37" s="1236"/>
      <c r="AN37" s="1236"/>
      <c r="AO37" s="1236"/>
      <c r="AP37" s="1236"/>
      <c r="AQ37" s="1236"/>
      <c r="AR37" s="253"/>
      <c r="AS37" s="253"/>
    </row>
    <row r="38" spans="1:45" s="254" customFormat="1" ht="13.5" customHeight="1">
      <c r="A38" s="272"/>
      <c r="B38" s="273"/>
      <c r="E38" s="272"/>
      <c r="J38" s="274"/>
      <c r="K38" s="274"/>
      <c r="L38" s="274"/>
      <c r="M38" s="1233"/>
      <c r="N38" s="251"/>
      <c r="O38" s="251"/>
      <c r="P38" s="1234"/>
      <c r="Q38" s="252"/>
      <c r="R38" s="252"/>
      <c r="S38" s="1235"/>
      <c r="T38" s="1235"/>
      <c r="U38" s="1235"/>
      <c r="V38" s="1235"/>
      <c r="W38" s="1235"/>
      <c r="X38" s="1235"/>
      <c r="Y38" s="1235"/>
      <c r="Z38" s="1235"/>
      <c r="AA38" s="1235"/>
      <c r="AB38" s="1235"/>
      <c r="AC38" s="1235"/>
      <c r="AD38" s="1235"/>
      <c r="AE38" s="1235"/>
      <c r="AF38" s="1236"/>
      <c r="AG38" s="1236"/>
      <c r="AH38" s="1236"/>
      <c r="AI38" s="1237"/>
      <c r="AJ38" s="1236"/>
      <c r="AK38" s="1236"/>
      <c r="AL38" s="1236"/>
      <c r="AM38" s="1236"/>
      <c r="AN38" s="1236"/>
      <c r="AO38" s="1236"/>
      <c r="AP38" s="1236"/>
      <c r="AQ38" s="1236"/>
      <c r="AR38" s="253"/>
      <c r="AS38" s="253"/>
    </row>
    <row r="39" spans="1:45" s="254" customFormat="1" ht="13.5" customHeight="1">
      <c r="A39" s="272"/>
      <c r="B39" s="273"/>
      <c r="E39" s="272"/>
      <c r="J39" s="274"/>
      <c r="K39" s="274"/>
      <c r="L39" s="274"/>
      <c r="M39" s="1233"/>
      <c r="N39" s="251"/>
      <c r="O39" s="251"/>
      <c r="P39" s="1234"/>
      <c r="Q39" s="252"/>
      <c r="R39" s="252"/>
      <c r="S39" s="1235"/>
      <c r="T39" s="1235"/>
      <c r="U39" s="1235"/>
      <c r="V39" s="1235"/>
      <c r="W39" s="1235"/>
      <c r="X39" s="1235"/>
      <c r="Y39" s="1235"/>
      <c r="Z39" s="1235"/>
      <c r="AA39" s="1235"/>
      <c r="AB39" s="1235"/>
      <c r="AC39" s="1235"/>
      <c r="AD39" s="1235"/>
      <c r="AE39" s="1235"/>
      <c r="AF39" s="1236"/>
      <c r="AG39" s="1236"/>
      <c r="AH39" s="1236"/>
      <c r="AI39" s="1237"/>
      <c r="AJ39" s="1236"/>
      <c r="AK39" s="1236"/>
      <c r="AL39" s="1236"/>
      <c r="AM39" s="1236"/>
      <c r="AN39" s="1236"/>
      <c r="AO39" s="1236"/>
      <c r="AP39" s="1236"/>
      <c r="AQ39" s="1236"/>
      <c r="AR39" s="253"/>
      <c r="AS39" s="253"/>
    </row>
    <row r="40" spans="1:45" s="254" customFormat="1" ht="12.75" customHeight="1">
      <c r="A40" s="272"/>
      <c r="B40" s="273"/>
      <c r="E40" s="272"/>
      <c r="J40" s="274"/>
      <c r="K40" s="274"/>
      <c r="L40" s="274"/>
      <c r="M40" s="1233"/>
      <c r="N40" s="250"/>
      <c r="O40" s="251"/>
      <c r="P40" s="1234"/>
      <c r="Q40" s="252"/>
      <c r="R40" s="252"/>
      <c r="S40" s="1235"/>
      <c r="T40" s="1235"/>
      <c r="U40" s="1235"/>
      <c r="V40" s="1235"/>
      <c r="W40" s="1235"/>
      <c r="X40" s="1235"/>
      <c r="Y40" s="1235"/>
      <c r="Z40" s="1235"/>
      <c r="AA40" s="1235"/>
      <c r="AB40" s="1235"/>
      <c r="AC40" s="1235"/>
      <c r="AD40" s="1235"/>
      <c r="AE40" s="1235"/>
      <c r="AF40" s="293"/>
      <c r="AG40" s="1236"/>
      <c r="AH40" s="1236"/>
      <c r="AI40" s="1237"/>
      <c r="AJ40" s="1236"/>
      <c r="AK40" s="1236"/>
      <c r="AL40" s="1236"/>
      <c r="AM40" s="1236"/>
      <c r="AN40" s="1236"/>
      <c r="AO40" s="1236"/>
      <c r="AP40" s="1236"/>
      <c r="AQ40" s="1236"/>
      <c r="AR40" s="253"/>
      <c r="AS40" s="253"/>
    </row>
    <row r="41" spans="1:45" s="254" customFormat="1" ht="12.75" customHeight="1">
      <c r="A41" s="272"/>
      <c r="B41" s="273"/>
      <c r="E41" s="272"/>
      <c r="J41" s="274"/>
      <c r="K41" s="274"/>
      <c r="L41" s="274"/>
      <c r="M41" s="1233"/>
      <c r="N41" s="250"/>
      <c r="O41" s="251"/>
      <c r="P41" s="1234"/>
      <c r="Q41" s="252"/>
      <c r="R41" s="252"/>
      <c r="S41" s="1235"/>
      <c r="T41" s="1235"/>
      <c r="U41" s="1235"/>
      <c r="V41" s="1235"/>
      <c r="W41" s="1235"/>
      <c r="X41" s="1235"/>
      <c r="Y41" s="1235"/>
      <c r="Z41" s="1235"/>
      <c r="AA41" s="1235"/>
      <c r="AB41" s="1235"/>
      <c r="AC41" s="1235"/>
      <c r="AD41" s="1235"/>
      <c r="AE41" s="1235"/>
      <c r="AF41" s="1236"/>
      <c r="AG41" s="1236"/>
      <c r="AH41" s="1236"/>
      <c r="AI41" s="1237"/>
      <c r="AJ41" s="1236"/>
      <c r="AK41" s="1236"/>
      <c r="AL41" s="1236"/>
      <c r="AM41" s="1236"/>
      <c r="AN41" s="1236"/>
      <c r="AO41" s="1236"/>
      <c r="AP41" s="1236"/>
      <c r="AQ41" s="1236"/>
      <c r="AR41" s="253"/>
      <c r="AS41" s="253"/>
    </row>
    <row r="42" spans="1:45" s="254" customFormat="1" ht="12.75" customHeight="1">
      <c r="A42" s="272"/>
      <c r="B42" s="273"/>
      <c r="E42" s="272"/>
      <c r="J42" s="274"/>
      <c r="K42" s="274"/>
      <c r="L42" s="274"/>
      <c r="M42" s="1233"/>
      <c r="N42" s="250"/>
      <c r="O42" s="251"/>
      <c r="P42" s="1234"/>
      <c r="Q42" s="252"/>
      <c r="R42" s="252"/>
      <c r="S42" s="1235"/>
      <c r="T42" s="1235"/>
      <c r="U42" s="1235"/>
      <c r="V42" s="1235"/>
      <c r="W42" s="1235"/>
      <c r="X42" s="1235"/>
      <c r="Y42" s="1235"/>
      <c r="Z42" s="1235"/>
      <c r="AA42" s="1235"/>
      <c r="AB42" s="1235"/>
      <c r="AC42" s="1235"/>
      <c r="AD42" s="1235"/>
      <c r="AE42" s="1235"/>
      <c r="AF42" s="1236"/>
      <c r="AG42" s="1236"/>
      <c r="AH42" s="1236"/>
      <c r="AI42" s="1237"/>
      <c r="AJ42" s="1236"/>
      <c r="AK42" s="1236"/>
      <c r="AL42" s="1236"/>
      <c r="AM42" s="1236"/>
      <c r="AN42" s="1236"/>
      <c r="AO42" s="1236"/>
      <c r="AP42" s="1236"/>
      <c r="AQ42" s="1236"/>
      <c r="AR42" s="253"/>
      <c r="AS42" s="253"/>
    </row>
    <row r="43" spans="1:45" s="254" customFormat="1" ht="12.75" customHeight="1">
      <c r="A43" s="272"/>
      <c r="B43" s="273"/>
      <c r="D43" s="294"/>
      <c r="E43" s="272"/>
      <c r="J43" s="274"/>
      <c r="K43" s="274"/>
      <c r="L43" s="274"/>
      <c r="M43" s="1233"/>
      <c r="N43" s="250"/>
      <c r="O43" s="251"/>
      <c r="P43" s="1234"/>
      <c r="Q43" s="252"/>
      <c r="R43" s="252"/>
      <c r="S43" s="1235"/>
      <c r="T43" s="1235"/>
      <c r="U43" s="1235"/>
      <c r="V43" s="1235"/>
      <c r="W43" s="1235"/>
      <c r="X43" s="1235"/>
      <c r="Y43" s="1235"/>
      <c r="Z43" s="1235"/>
      <c r="AA43" s="1235"/>
      <c r="AB43" s="1235"/>
      <c r="AC43" s="1235"/>
      <c r="AD43" s="1235"/>
      <c r="AE43" s="1235"/>
      <c r="AF43" s="1236"/>
      <c r="AG43" s="1236"/>
      <c r="AH43" s="1236"/>
      <c r="AI43" s="1237"/>
      <c r="AJ43" s="1236"/>
      <c r="AK43" s="1236"/>
      <c r="AL43" s="1236"/>
      <c r="AM43" s="1236"/>
      <c r="AN43" s="1236"/>
      <c r="AO43" s="1236"/>
      <c r="AP43" s="1236"/>
      <c r="AQ43" s="1236"/>
      <c r="AR43" s="253"/>
      <c r="AS43" s="253"/>
    </row>
    <row r="44" spans="1:45" s="254" customFormat="1" ht="12.75" customHeight="1">
      <c r="A44" s="272"/>
      <c r="B44" s="273"/>
      <c r="E44" s="272"/>
      <c r="J44" s="274"/>
      <c r="K44" s="274"/>
      <c r="L44" s="274"/>
      <c r="M44" s="1233"/>
      <c r="N44" s="250"/>
      <c r="O44" s="251"/>
      <c r="P44" s="1234"/>
      <c r="Q44" s="252"/>
      <c r="R44" s="252"/>
      <c r="S44" s="1235"/>
      <c r="T44" s="1235"/>
      <c r="U44" s="1235"/>
      <c r="V44" s="1235"/>
      <c r="W44" s="1235"/>
      <c r="X44" s="1235"/>
      <c r="Y44" s="1235"/>
      <c r="Z44" s="1235"/>
      <c r="AA44" s="1235"/>
      <c r="AB44" s="1235"/>
      <c r="AC44" s="1235"/>
      <c r="AD44" s="1235"/>
      <c r="AE44" s="1235"/>
      <c r="AF44" s="1236"/>
      <c r="AG44" s="1236"/>
      <c r="AH44" s="1236"/>
      <c r="AI44" s="1237"/>
      <c r="AJ44" s="1236"/>
      <c r="AK44" s="1236"/>
      <c r="AL44" s="1236"/>
      <c r="AM44" s="1236"/>
      <c r="AN44" s="1236"/>
      <c r="AO44" s="1236"/>
      <c r="AP44" s="1236"/>
      <c r="AQ44" s="1236"/>
      <c r="AR44" s="253"/>
      <c r="AS44" s="253"/>
    </row>
    <row r="45" spans="1:45" s="254" customFormat="1" ht="12.75" customHeight="1">
      <c r="A45" s="272"/>
      <c r="B45" s="273"/>
      <c r="E45" s="272"/>
      <c r="J45" s="274"/>
      <c r="K45" s="274"/>
      <c r="L45" s="274"/>
      <c r="M45" s="1233"/>
      <c r="N45" s="250"/>
      <c r="O45" s="251"/>
      <c r="P45" s="1234"/>
      <c r="Q45" s="252"/>
      <c r="R45" s="252"/>
      <c r="S45" s="1235"/>
      <c r="T45" s="1235"/>
      <c r="U45" s="1235"/>
      <c r="V45" s="1235"/>
      <c r="W45" s="1235"/>
      <c r="X45" s="1235"/>
      <c r="Y45" s="1235"/>
      <c r="Z45" s="1235"/>
      <c r="AA45" s="1235"/>
      <c r="AB45" s="1235"/>
      <c r="AC45" s="1235"/>
      <c r="AD45" s="1235"/>
      <c r="AE45" s="1235"/>
      <c r="AF45" s="1236"/>
      <c r="AG45" s="1236"/>
      <c r="AH45" s="1236"/>
      <c r="AI45" s="1237"/>
      <c r="AJ45" s="1236"/>
      <c r="AK45" s="1236"/>
      <c r="AL45" s="1236"/>
      <c r="AM45" s="1236"/>
      <c r="AN45" s="1236"/>
      <c r="AO45" s="1236"/>
      <c r="AP45" s="1236"/>
      <c r="AQ45" s="1236"/>
      <c r="AR45" s="253"/>
      <c r="AS45" s="253"/>
    </row>
    <row r="46" spans="1:45" s="254" customFormat="1" ht="12.75" customHeight="1">
      <c r="A46" s="272"/>
      <c r="B46" s="273"/>
      <c r="E46" s="272"/>
      <c r="J46" s="274"/>
      <c r="K46" s="274"/>
      <c r="L46" s="274"/>
      <c r="M46" s="1233"/>
      <c r="N46" s="250"/>
      <c r="O46" s="251"/>
      <c r="P46" s="1234"/>
      <c r="Q46" s="252"/>
      <c r="R46" s="252"/>
      <c r="S46" s="1235"/>
      <c r="T46" s="1235"/>
      <c r="U46" s="1235"/>
      <c r="V46" s="1235"/>
      <c r="W46" s="1235"/>
      <c r="X46" s="1235"/>
      <c r="Y46" s="1235"/>
      <c r="Z46" s="1235"/>
      <c r="AA46" s="1235"/>
      <c r="AB46" s="1235"/>
      <c r="AC46" s="1235"/>
      <c r="AD46" s="1235"/>
      <c r="AE46" s="1235"/>
      <c r="AF46" s="1236"/>
      <c r="AG46" s="1236"/>
      <c r="AH46" s="1236"/>
      <c r="AI46" s="1237"/>
      <c r="AJ46" s="1236"/>
      <c r="AK46" s="1236"/>
      <c r="AL46" s="1236"/>
      <c r="AM46" s="1236"/>
      <c r="AN46" s="1236"/>
      <c r="AO46" s="1236"/>
      <c r="AP46" s="1236"/>
      <c r="AQ46" s="1236"/>
      <c r="AR46" s="253"/>
      <c r="AS46" s="253"/>
    </row>
    <row r="47" spans="1:45" s="254" customFormat="1" ht="12.75" customHeight="1">
      <c r="A47" s="272"/>
      <c r="B47" s="273"/>
      <c r="E47" s="272"/>
      <c r="J47" s="274"/>
      <c r="K47" s="274"/>
      <c r="L47" s="274"/>
      <c r="M47" s="1233"/>
      <c r="N47" s="250"/>
      <c r="O47" s="251"/>
      <c r="P47" s="1234"/>
      <c r="Q47" s="252"/>
      <c r="R47" s="252"/>
      <c r="S47" s="1235"/>
      <c r="T47" s="1235"/>
      <c r="U47" s="1235"/>
      <c r="V47" s="1235"/>
      <c r="W47" s="1235"/>
      <c r="X47" s="1235"/>
      <c r="Y47" s="1235"/>
      <c r="Z47" s="1235"/>
      <c r="AA47" s="1235"/>
      <c r="AB47" s="1235"/>
      <c r="AC47" s="1235"/>
      <c r="AD47" s="1235"/>
      <c r="AE47" s="1235"/>
      <c r="AF47" s="1236"/>
      <c r="AG47" s="1236"/>
      <c r="AH47" s="1236"/>
      <c r="AI47" s="1237"/>
      <c r="AJ47" s="1236"/>
      <c r="AK47" s="1236"/>
      <c r="AL47" s="1236"/>
      <c r="AM47" s="1236"/>
      <c r="AN47" s="1236"/>
      <c r="AO47" s="1236"/>
      <c r="AP47" s="1236"/>
      <c r="AQ47" s="1236"/>
      <c r="AR47" s="253"/>
      <c r="AS47" s="253"/>
    </row>
    <row r="48" spans="1:45" s="254" customFormat="1" ht="12.75" customHeight="1">
      <c r="A48" s="272"/>
      <c r="B48" s="273"/>
      <c r="E48" s="272"/>
      <c r="J48" s="274"/>
      <c r="K48" s="274"/>
      <c r="L48" s="274"/>
      <c r="M48" s="1233"/>
      <c r="N48" s="250"/>
      <c r="O48" s="251"/>
      <c r="P48" s="1234"/>
      <c r="Q48" s="252"/>
      <c r="R48" s="252"/>
      <c r="S48" s="1235"/>
      <c r="T48" s="1235"/>
      <c r="U48" s="1235"/>
      <c r="V48" s="1235"/>
      <c r="W48" s="1235"/>
      <c r="X48" s="1235"/>
      <c r="Y48" s="1235"/>
      <c r="Z48" s="1235"/>
      <c r="AA48" s="1235"/>
      <c r="AB48" s="1235"/>
      <c r="AC48" s="1235"/>
      <c r="AD48" s="1235"/>
      <c r="AE48" s="1235"/>
      <c r="AF48" s="1236"/>
      <c r="AG48" s="1236"/>
      <c r="AH48" s="1236"/>
      <c r="AI48" s="1237"/>
      <c r="AJ48" s="1236"/>
      <c r="AK48" s="1236"/>
      <c r="AL48" s="1236"/>
      <c r="AM48" s="1236"/>
      <c r="AN48" s="1236"/>
      <c r="AO48" s="1236"/>
      <c r="AP48" s="1236"/>
      <c r="AQ48" s="1236"/>
      <c r="AR48" s="253"/>
      <c r="AS48" s="253"/>
    </row>
    <row r="49" spans="1:45" s="254" customFormat="1" ht="12.75" customHeight="1">
      <c r="A49" s="272"/>
      <c r="B49" s="273"/>
      <c r="E49" s="272"/>
      <c r="J49" s="274"/>
      <c r="K49" s="274"/>
      <c r="L49" s="274"/>
      <c r="M49" s="1233"/>
      <c r="N49" s="250"/>
      <c r="O49" s="251"/>
      <c r="P49" s="1234"/>
      <c r="Q49" s="252"/>
      <c r="R49" s="252"/>
      <c r="S49" s="1235"/>
      <c r="T49" s="1235"/>
      <c r="U49" s="1235"/>
      <c r="V49" s="1235"/>
      <c r="W49" s="1235"/>
      <c r="X49" s="1235"/>
      <c r="Y49" s="1235"/>
      <c r="Z49" s="1235"/>
      <c r="AA49" s="1235"/>
      <c r="AB49" s="1235"/>
      <c r="AC49" s="1235"/>
      <c r="AD49" s="1235"/>
      <c r="AE49" s="1235"/>
      <c r="AF49" s="1236"/>
      <c r="AG49" s="1236"/>
      <c r="AH49" s="1236"/>
      <c r="AI49" s="1237"/>
      <c r="AJ49" s="1236"/>
      <c r="AK49" s="1236"/>
      <c r="AL49" s="1236"/>
      <c r="AM49" s="1236"/>
      <c r="AN49" s="1236"/>
      <c r="AO49" s="1236"/>
      <c r="AP49" s="1236"/>
      <c r="AQ49" s="1236"/>
      <c r="AR49" s="253"/>
      <c r="AS49" s="253"/>
    </row>
    <row r="50" spans="1:45" s="254" customFormat="1" ht="12.75" customHeight="1">
      <c r="A50" s="272"/>
      <c r="B50" s="273"/>
      <c r="E50" s="272"/>
      <c r="J50" s="274"/>
      <c r="K50" s="274"/>
      <c r="L50" s="274"/>
      <c r="M50" s="1233"/>
      <c r="N50" s="250"/>
      <c r="O50" s="251"/>
      <c r="P50" s="1234"/>
      <c r="Q50" s="252"/>
      <c r="R50" s="252"/>
      <c r="S50" s="1235"/>
      <c r="T50" s="1235"/>
      <c r="U50" s="1235"/>
      <c r="V50" s="1235"/>
      <c r="W50" s="1235"/>
      <c r="X50" s="1235"/>
      <c r="Y50" s="1235"/>
      <c r="Z50" s="1235"/>
      <c r="AA50" s="1235"/>
      <c r="AB50" s="1235"/>
      <c r="AC50" s="1235"/>
      <c r="AD50" s="1235"/>
      <c r="AE50" s="1235"/>
      <c r="AF50" s="1236"/>
      <c r="AG50" s="1236"/>
      <c r="AH50" s="1236"/>
      <c r="AI50" s="1237"/>
      <c r="AJ50" s="1236"/>
      <c r="AK50" s="1236"/>
      <c r="AL50" s="1236"/>
      <c r="AM50" s="1236"/>
      <c r="AN50" s="1236"/>
      <c r="AO50" s="1236"/>
      <c r="AP50" s="1236"/>
      <c r="AQ50" s="1236"/>
      <c r="AR50" s="253"/>
      <c r="AS50" s="253"/>
    </row>
    <row r="51" spans="1:45" s="254" customFormat="1" ht="12.75" customHeight="1">
      <c r="A51" s="272"/>
      <c r="B51" s="273"/>
      <c r="E51" s="272"/>
      <c r="J51" s="274"/>
      <c r="K51" s="274"/>
      <c r="L51" s="274"/>
      <c r="M51" s="1233"/>
      <c r="N51" s="250"/>
      <c r="O51" s="251"/>
      <c r="P51" s="1234"/>
      <c r="Q51" s="252"/>
      <c r="R51" s="252"/>
      <c r="S51" s="1235"/>
      <c r="T51" s="1235"/>
      <c r="U51" s="1235"/>
      <c r="V51" s="1235"/>
      <c r="W51" s="1235"/>
      <c r="X51" s="1235"/>
      <c r="Y51" s="1235"/>
      <c r="Z51" s="1235"/>
      <c r="AA51" s="1235"/>
      <c r="AB51" s="1235"/>
      <c r="AC51" s="1235"/>
      <c r="AD51" s="1235"/>
      <c r="AE51" s="1235"/>
      <c r="AF51" s="1236"/>
      <c r="AG51" s="1236"/>
      <c r="AH51" s="1236"/>
      <c r="AI51" s="1237"/>
      <c r="AJ51" s="1236"/>
      <c r="AK51" s="1236"/>
      <c r="AL51" s="1236"/>
      <c r="AM51" s="1236"/>
      <c r="AN51" s="1236"/>
      <c r="AO51" s="1236"/>
      <c r="AP51" s="1236"/>
      <c r="AQ51" s="1236"/>
      <c r="AR51" s="253"/>
      <c r="AS51" s="253"/>
    </row>
    <row r="52" spans="1:45" s="254" customFormat="1" ht="12.75" customHeight="1">
      <c r="A52" s="272"/>
      <c r="B52" s="273"/>
      <c r="E52" s="272"/>
      <c r="J52" s="274"/>
      <c r="K52" s="274"/>
      <c r="L52" s="274"/>
      <c r="M52" s="1233"/>
      <c r="N52" s="250"/>
      <c r="O52" s="251"/>
      <c r="P52" s="1234"/>
      <c r="Q52" s="252"/>
      <c r="R52" s="252"/>
      <c r="S52" s="1235"/>
      <c r="T52" s="1235"/>
      <c r="U52" s="1235"/>
      <c r="V52" s="1235"/>
      <c r="W52" s="1235"/>
      <c r="X52" s="1235"/>
      <c r="Y52" s="1235"/>
      <c r="Z52" s="1235"/>
      <c r="AA52" s="1235"/>
      <c r="AB52" s="1235"/>
      <c r="AC52" s="1235"/>
      <c r="AD52" s="1235"/>
      <c r="AE52" s="1235"/>
      <c r="AF52" s="1236"/>
      <c r="AG52" s="1236"/>
      <c r="AH52" s="1236"/>
      <c r="AI52" s="1237"/>
      <c r="AJ52" s="1236"/>
      <c r="AK52" s="1236"/>
      <c r="AL52" s="1236"/>
      <c r="AM52" s="1236"/>
      <c r="AN52" s="1236"/>
      <c r="AO52" s="1236"/>
      <c r="AP52" s="1236"/>
      <c r="AQ52" s="1236"/>
      <c r="AR52" s="253"/>
      <c r="AS52" s="253"/>
    </row>
    <row r="53" spans="1:45" s="254" customFormat="1" ht="12.75" customHeight="1">
      <c r="A53" s="272"/>
      <c r="B53" s="273"/>
      <c r="E53" s="272"/>
      <c r="J53" s="274"/>
      <c r="K53" s="274"/>
      <c r="L53" s="274"/>
      <c r="M53" s="1233"/>
      <c r="N53" s="250"/>
      <c r="O53" s="251"/>
      <c r="P53" s="1234"/>
      <c r="Q53" s="252"/>
      <c r="R53" s="252"/>
      <c r="S53" s="1235"/>
      <c r="T53" s="1235"/>
      <c r="U53" s="1235"/>
      <c r="V53" s="1235"/>
      <c r="W53" s="1235"/>
      <c r="X53" s="1235"/>
      <c r="Y53" s="1235"/>
      <c r="Z53" s="1235"/>
      <c r="AA53" s="1235"/>
      <c r="AB53" s="1235"/>
      <c r="AC53" s="1235"/>
      <c r="AD53" s="1235"/>
      <c r="AE53" s="1235"/>
      <c r="AF53" s="1236"/>
      <c r="AG53" s="1236"/>
      <c r="AH53" s="1236"/>
      <c r="AI53" s="1237"/>
      <c r="AJ53" s="1236"/>
      <c r="AK53" s="1236"/>
      <c r="AL53" s="1236"/>
      <c r="AM53" s="1236"/>
      <c r="AN53" s="1236"/>
      <c r="AO53" s="1236"/>
      <c r="AP53" s="1236"/>
      <c r="AQ53" s="1236"/>
      <c r="AR53" s="253"/>
      <c r="AS53" s="253"/>
    </row>
    <row r="54" spans="1:45" s="254" customFormat="1" ht="12.75" customHeight="1">
      <c r="A54" s="272"/>
      <c r="B54" s="273"/>
      <c r="E54" s="272"/>
      <c r="J54" s="274"/>
      <c r="K54" s="274"/>
      <c r="L54" s="274"/>
      <c r="M54" s="1233"/>
      <c r="N54" s="250"/>
      <c r="O54" s="251"/>
      <c r="P54" s="1234"/>
      <c r="Q54" s="252"/>
      <c r="R54" s="252"/>
      <c r="S54" s="1235"/>
      <c r="T54" s="1235"/>
      <c r="U54" s="1235"/>
      <c r="V54" s="1235"/>
      <c r="W54" s="1235"/>
      <c r="X54" s="1235"/>
      <c r="Y54" s="1235"/>
      <c r="Z54" s="1235"/>
      <c r="AA54" s="1235"/>
      <c r="AB54" s="1235"/>
      <c r="AC54" s="1235"/>
      <c r="AD54" s="1235"/>
      <c r="AE54" s="1235"/>
      <c r="AF54" s="1236"/>
      <c r="AG54" s="1236"/>
      <c r="AH54" s="1236"/>
      <c r="AI54" s="1237"/>
      <c r="AJ54" s="1236"/>
      <c r="AK54" s="1236"/>
      <c r="AL54" s="1236"/>
      <c r="AM54" s="1236"/>
      <c r="AN54" s="1236"/>
      <c r="AO54" s="1236"/>
      <c r="AP54" s="1236"/>
      <c r="AQ54" s="1236"/>
      <c r="AR54" s="253"/>
      <c r="AS54" s="253"/>
    </row>
    <row r="55" spans="1:45" s="254" customFormat="1" ht="12.75" customHeight="1">
      <c r="A55" s="272"/>
      <c r="B55" s="273"/>
      <c r="E55" s="272"/>
      <c r="J55" s="274"/>
      <c r="K55" s="274"/>
      <c r="L55" s="274"/>
      <c r="M55" s="1233"/>
      <c r="N55" s="250"/>
      <c r="O55" s="251"/>
      <c r="P55" s="1234"/>
      <c r="Q55" s="252"/>
      <c r="R55" s="252"/>
      <c r="S55" s="1235"/>
      <c r="T55" s="1235"/>
      <c r="U55" s="1235"/>
      <c r="V55" s="1235"/>
      <c r="W55" s="1235"/>
      <c r="X55" s="1235"/>
      <c r="Y55" s="1235"/>
      <c r="Z55" s="1235"/>
      <c r="AA55" s="1235"/>
      <c r="AB55" s="1235"/>
      <c r="AC55" s="1235"/>
      <c r="AD55" s="1235"/>
      <c r="AE55" s="1235"/>
      <c r="AF55" s="1236"/>
      <c r="AG55" s="1236"/>
      <c r="AH55" s="1236"/>
      <c r="AI55" s="1237"/>
      <c r="AJ55" s="1236"/>
      <c r="AK55" s="1236"/>
      <c r="AL55" s="1236"/>
      <c r="AM55" s="1236"/>
      <c r="AN55" s="1236"/>
      <c r="AO55" s="1236"/>
      <c r="AP55" s="1236"/>
      <c r="AQ55" s="1236"/>
      <c r="AR55" s="253"/>
      <c r="AS55" s="253"/>
    </row>
    <row r="56" spans="1:45" s="254" customFormat="1" ht="12.75" customHeight="1">
      <c r="A56" s="272"/>
      <c r="B56" s="273"/>
      <c r="E56" s="272"/>
      <c r="J56" s="274"/>
      <c r="K56" s="274"/>
      <c r="L56" s="274"/>
      <c r="M56" s="1233"/>
      <c r="N56" s="250"/>
      <c r="O56" s="251"/>
      <c r="P56" s="1234"/>
      <c r="Q56" s="252"/>
      <c r="R56" s="252"/>
      <c r="S56" s="1235"/>
      <c r="T56" s="1235"/>
      <c r="U56" s="1235"/>
      <c r="V56" s="1235"/>
      <c r="W56" s="1235"/>
      <c r="X56" s="1235"/>
      <c r="Y56" s="1235"/>
      <c r="Z56" s="1235"/>
      <c r="AA56" s="1235"/>
      <c r="AB56" s="1235"/>
      <c r="AC56" s="1235"/>
      <c r="AD56" s="1235"/>
      <c r="AE56" s="1235"/>
      <c r="AF56" s="1236"/>
      <c r="AG56" s="1236"/>
      <c r="AH56" s="1236"/>
      <c r="AI56" s="1237"/>
      <c r="AJ56" s="1236"/>
      <c r="AK56" s="1236"/>
      <c r="AL56" s="1236"/>
      <c r="AM56" s="1236"/>
      <c r="AN56" s="1236"/>
      <c r="AO56" s="1236"/>
      <c r="AP56" s="1236"/>
      <c r="AQ56" s="1236"/>
      <c r="AR56" s="253"/>
      <c r="AS56" s="253"/>
    </row>
    <row r="57" spans="1:45" s="254" customFormat="1" ht="12.75" customHeight="1">
      <c r="A57" s="272"/>
      <c r="B57" s="273"/>
      <c r="E57" s="272"/>
      <c r="J57" s="274"/>
      <c r="K57" s="274"/>
      <c r="L57" s="274"/>
      <c r="M57" s="1233"/>
      <c r="N57" s="250"/>
      <c r="O57" s="251"/>
      <c r="P57" s="1234"/>
      <c r="Q57" s="252"/>
      <c r="R57" s="252"/>
      <c r="S57" s="1235"/>
      <c r="T57" s="1235"/>
      <c r="U57" s="1235"/>
      <c r="V57" s="1235"/>
      <c r="W57" s="1235"/>
      <c r="X57" s="1235"/>
      <c r="Y57" s="1235"/>
      <c r="Z57" s="1235"/>
      <c r="AA57" s="1235"/>
      <c r="AB57" s="1235"/>
      <c r="AC57" s="1235"/>
      <c r="AD57" s="1235"/>
      <c r="AE57" s="1235"/>
      <c r="AF57" s="1236"/>
      <c r="AG57" s="1236"/>
      <c r="AH57" s="1236"/>
      <c r="AI57" s="1237"/>
      <c r="AJ57" s="1236"/>
      <c r="AK57" s="1236"/>
      <c r="AL57" s="1236"/>
      <c r="AM57" s="1236"/>
      <c r="AN57" s="1236"/>
      <c r="AO57" s="1236"/>
      <c r="AP57" s="1236"/>
      <c r="AQ57" s="1236"/>
      <c r="AR57" s="253"/>
      <c r="AS57" s="253"/>
    </row>
    <row r="58" spans="1:45" s="254" customFormat="1" ht="12.75" customHeight="1">
      <c r="A58" s="272"/>
      <c r="B58" s="273"/>
      <c r="E58" s="272"/>
      <c r="J58" s="274"/>
      <c r="K58" s="274"/>
      <c r="L58" s="274"/>
      <c r="M58" s="1233"/>
      <c r="N58" s="250"/>
      <c r="O58" s="251"/>
      <c r="P58" s="1234"/>
      <c r="Q58" s="252"/>
      <c r="R58" s="252"/>
      <c r="S58" s="1235"/>
      <c r="T58" s="1235"/>
      <c r="U58" s="1235"/>
      <c r="V58" s="1235"/>
      <c r="W58" s="1235"/>
      <c r="X58" s="1235"/>
      <c r="Y58" s="1235"/>
      <c r="Z58" s="1235"/>
      <c r="AA58" s="1235"/>
      <c r="AB58" s="1235"/>
      <c r="AC58" s="1235"/>
      <c r="AD58" s="1235"/>
      <c r="AE58" s="1235"/>
      <c r="AF58" s="1236"/>
      <c r="AG58" s="1236"/>
      <c r="AH58" s="1236"/>
      <c r="AI58" s="1237"/>
      <c r="AJ58" s="1236"/>
      <c r="AK58" s="1236"/>
      <c r="AL58" s="1236"/>
      <c r="AM58" s="1236"/>
      <c r="AN58" s="1236"/>
      <c r="AO58" s="1236"/>
      <c r="AP58" s="1236"/>
      <c r="AQ58" s="1236"/>
      <c r="AR58" s="253"/>
      <c r="AS58" s="253"/>
    </row>
    <row r="59" spans="1:45" s="254" customFormat="1" ht="12.75" customHeight="1">
      <c r="A59" s="272"/>
      <c r="B59" s="273"/>
      <c r="E59" s="272"/>
      <c r="J59" s="274"/>
      <c r="K59" s="274"/>
      <c r="L59" s="274"/>
      <c r="M59" s="1233"/>
      <c r="N59" s="250"/>
      <c r="O59" s="251"/>
      <c r="P59" s="1234"/>
      <c r="Q59" s="252"/>
      <c r="R59" s="252"/>
      <c r="S59" s="1235"/>
      <c r="T59" s="1235"/>
      <c r="U59" s="1235"/>
      <c r="V59" s="1235"/>
      <c r="W59" s="1235"/>
      <c r="X59" s="1235"/>
      <c r="Y59" s="1235"/>
      <c r="Z59" s="1235"/>
      <c r="AA59" s="1235"/>
      <c r="AB59" s="1235"/>
      <c r="AC59" s="1235"/>
      <c r="AD59" s="1235"/>
      <c r="AE59" s="1235"/>
      <c r="AF59" s="1236"/>
      <c r="AG59" s="1236"/>
      <c r="AH59" s="1236"/>
      <c r="AI59" s="1237"/>
      <c r="AJ59" s="1236"/>
      <c r="AK59" s="1236"/>
      <c r="AL59" s="1236"/>
      <c r="AM59" s="1236"/>
      <c r="AN59" s="1236"/>
      <c r="AO59" s="1236"/>
      <c r="AP59" s="1236"/>
      <c r="AQ59" s="1236"/>
      <c r="AR59" s="253"/>
      <c r="AS59" s="253"/>
    </row>
    <row r="60" spans="1:45" s="254" customFormat="1" ht="12.75" customHeight="1">
      <c r="A60" s="272"/>
      <c r="B60" s="273"/>
      <c r="E60" s="272"/>
      <c r="J60" s="274"/>
      <c r="K60" s="274"/>
      <c r="L60" s="274"/>
      <c r="M60" s="1233"/>
      <c r="N60" s="250"/>
      <c r="O60" s="251"/>
      <c r="P60" s="1234"/>
      <c r="Q60" s="252"/>
      <c r="R60" s="252"/>
      <c r="S60" s="1235"/>
      <c r="T60" s="1235"/>
      <c r="U60" s="1235"/>
      <c r="V60" s="1235"/>
      <c r="W60" s="1235"/>
      <c r="X60" s="1235"/>
      <c r="Y60" s="1235"/>
      <c r="Z60" s="1235"/>
      <c r="AA60" s="1235"/>
      <c r="AB60" s="1235"/>
      <c r="AC60" s="1235"/>
      <c r="AD60" s="1235"/>
      <c r="AE60" s="1235"/>
      <c r="AF60" s="1236"/>
      <c r="AG60" s="1236"/>
      <c r="AH60" s="1236"/>
      <c r="AI60" s="1237"/>
      <c r="AJ60" s="1236"/>
      <c r="AK60" s="1236"/>
      <c r="AL60" s="1236"/>
      <c r="AM60" s="1236"/>
      <c r="AN60" s="1236"/>
      <c r="AO60" s="1236"/>
      <c r="AP60" s="1236"/>
      <c r="AQ60" s="1236"/>
      <c r="AR60" s="253"/>
      <c r="AS60" s="253"/>
    </row>
    <row r="61" spans="1:45" s="254" customFormat="1" ht="12.75" customHeight="1">
      <c r="A61" s="272"/>
      <c r="B61" s="273"/>
      <c r="E61" s="272"/>
      <c r="J61" s="274"/>
      <c r="K61" s="274"/>
      <c r="L61" s="274"/>
      <c r="M61" s="1233"/>
      <c r="N61" s="250"/>
      <c r="O61" s="251"/>
      <c r="P61" s="1234"/>
      <c r="Q61" s="252"/>
      <c r="R61" s="252"/>
      <c r="S61" s="1235"/>
      <c r="T61" s="1235"/>
      <c r="U61" s="1235"/>
      <c r="V61" s="1235"/>
      <c r="W61" s="1235"/>
      <c r="X61" s="1235"/>
      <c r="Y61" s="1235"/>
      <c r="Z61" s="1235"/>
      <c r="AA61" s="1235"/>
      <c r="AB61" s="1235"/>
      <c r="AC61" s="1235"/>
      <c r="AD61" s="1235"/>
      <c r="AE61" s="1235"/>
      <c r="AF61" s="1236"/>
      <c r="AG61" s="1236"/>
      <c r="AH61" s="1236"/>
      <c r="AI61" s="1237"/>
      <c r="AJ61" s="1236"/>
      <c r="AK61" s="1236"/>
      <c r="AL61" s="1236"/>
      <c r="AM61" s="1236"/>
      <c r="AN61" s="1236"/>
      <c r="AO61" s="1236"/>
      <c r="AP61" s="1236"/>
      <c r="AQ61" s="1236"/>
      <c r="AR61" s="253"/>
      <c r="AS61" s="253"/>
    </row>
    <row r="62" spans="1:45" s="254" customFormat="1" ht="12.75" customHeight="1">
      <c r="A62" s="272"/>
      <c r="B62" s="273"/>
      <c r="E62" s="272"/>
      <c r="J62" s="274"/>
      <c r="K62" s="274"/>
      <c r="L62" s="274"/>
      <c r="M62" s="1233"/>
      <c r="N62" s="250"/>
      <c r="O62" s="251"/>
      <c r="P62" s="1234"/>
      <c r="Q62" s="252"/>
      <c r="R62" s="252"/>
      <c r="S62" s="1235"/>
      <c r="T62" s="1235"/>
      <c r="U62" s="1235"/>
      <c r="V62" s="1235"/>
      <c r="W62" s="1235"/>
      <c r="X62" s="1235"/>
      <c r="Y62" s="1235"/>
      <c r="Z62" s="1235"/>
      <c r="AA62" s="1235"/>
      <c r="AB62" s="1235"/>
      <c r="AC62" s="1235"/>
      <c r="AD62" s="1235"/>
      <c r="AE62" s="1235"/>
      <c r="AF62" s="1236"/>
      <c r="AG62" s="1236"/>
      <c r="AH62" s="1236"/>
      <c r="AI62" s="1237"/>
      <c r="AJ62" s="1236"/>
      <c r="AK62" s="1236"/>
      <c r="AL62" s="1236"/>
      <c r="AM62" s="1236"/>
      <c r="AN62" s="1236"/>
      <c r="AO62" s="1236"/>
      <c r="AP62" s="1236"/>
      <c r="AQ62" s="1236"/>
      <c r="AR62" s="253"/>
      <c r="AS62" s="253"/>
    </row>
    <row r="63" spans="1:45" s="254" customFormat="1" ht="12.75" customHeight="1">
      <c r="A63" s="272"/>
      <c r="B63" s="273"/>
      <c r="E63" s="272"/>
      <c r="J63" s="274"/>
      <c r="K63" s="274"/>
      <c r="L63" s="274"/>
      <c r="M63" s="1233"/>
      <c r="N63" s="250"/>
      <c r="O63" s="251"/>
      <c r="P63" s="1234"/>
      <c r="Q63" s="252"/>
      <c r="R63" s="252"/>
      <c r="S63" s="1235"/>
      <c r="T63" s="1235"/>
      <c r="U63" s="1235"/>
      <c r="V63" s="1235"/>
      <c r="W63" s="1235"/>
      <c r="X63" s="1235"/>
      <c r="Y63" s="1235"/>
      <c r="Z63" s="1235"/>
      <c r="AA63" s="1235"/>
      <c r="AB63" s="1235"/>
      <c r="AC63" s="1235"/>
      <c r="AD63" s="1235"/>
      <c r="AE63" s="1235"/>
      <c r="AF63" s="1236"/>
      <c r="AG63" s="1236"/>
      <c r="AH63" s="1236"/>
      <c r="AI63" s="1237"/>
      <c r="AJ63" s="1236"/>
      <c r="AK63" s="1236"/>
      <c r="AL63" s="1236"/>
      <c r="AM63" s="1236"/>
      <c r="AN63" s="1236"/>
      <c r="AO63" s="1236"/>
      <c r="AP63" s="1236"/>
      <c r="AQ63" s="1236"/>
      <c r="AR63" s="253"/>
      <c r="AS63" s="253"/>
    </row>
    <row r="64" spans="1:45" s="254" customFormat="1" ht="12.75" customHeight="1">
      <c r="A64" s="272"/>
      <c r="B64" s="273"/>
      <c r="E64" s="272"/>
      <c r="J64" s="274"/>
      <c r="K64" s="274"/>
      <c r="L64" s="274"/>
      <c r="M64" s="1233"/>
      <c r="N64" s="250"/>
      <c r="O64" s="251"/>
      <c r="P64" s="1234"/>
      <c r="Q64" s="252"/>
      <c r="R64" s="252"/>
      <c r="S64" s="1235"/>
      <c r="T64" s="1235"/>
      <c r="U64" s="1235"/>
      <c r="V64" s="1235"/>
      <c r="W64" s="1235"/>
      <c r="X64" s="1235"/>
      <c r="Y64" s="1235"/>
      <c r="Z64" s="1235"/>
      <c r="AA64" s="1235"/>
      <c r="AB64" s="1235"/>
      <c r="AC64" s="1235"/>
      <c r="AD64" s="1235"/>
      <c r="AE64" s="1235"/>
      <c r="AF64" s="1236"/>
      <c r="AG64" s="1236"/>
      <c r="AH64" s="1236"/>
      <c r="AI64" s="1237"/>
      <c r="AJ64" s="1236"/>
      <c r="AK64" s="1236"/>
      <c r="AL64" s="1236"/>
      <c r="AM64" s="1236"/>
      <c r="AN64" s="1236"/>
      <c r="AO64" s="1236"/>
      <c r="AP64" s="1236"/>
      <c r="AQ64" s="1236"/>
      <c r="AR64" s="253"/>
      <c r="AS64" s="253"/>
    </row>
    <row r="65" spans="1:45" s="254" customFormat="1" ht="12.75" customHeight="1">
      <c r="A65" s="272"/>
      <c r="B65" s="273"/>
      <c r="E65" s="272"/>
      <c r="J65" s="274"/>
      <c r="K65" s="274"/>
      <c r="L65" s="274"/>
      <c r="M65" s="1233"/>
      <c r="N65" s="250"/>
      <c r="O65" s="251"/>
      <c r="P65" s="1234"/>
      <c r="Q65" s="252"/>
      <c r="R65" s="252"/>
      <c r="S65" s="1235"/>
      <c r="T65" s="1235"/>
      <c r="U65" s="1235"/>
      <c r="V65" s="1235"/>
      <c r="W65" s="1235"/>
      <c r="X65" s="1235"/>
      <c r="Y65" s="1235"/>
      <c r="Z65" s="1235"/>
      <c r="AA65" s="1235"/>
      <c r="AB65" s="1235"/>
      <c r="AC65" s="1235"/>
      <c r="AD65" s="1235"/>
      <c r="AE65" s="1235"/>
      <c r="AF65" s="1236"/>
      <c r="AG65" s="1236"/>
      <c r="AH65" s="1236"/>
      <c r="AI65" s="1237"/>
      <c r="AJ65" s="1236"/>
      <c r="AK65" s="1236"/>
      <c r="AL65" s="1236"/>
      <c r="AM65" s="1236"/>
      <c r="AN65" s="1236"/>
      <c r="AO65" s="1236"/>
      <c r="AP65" s="1236"/>
      <c r="AQ65" s="1236"/>
      <c r="AR65" s="253"/>
      <c r="AS65" s="253"/>
    </row>
    <row r="66" spans="1:45" s="254" customFormat="1" ht="12.75" customHeight="1">
      <c r="A66" s="272"/>
      <c r="E66" s="272"/>
      <c r="J66" s="274"/>
      <c r="K66" s="274"/>
      <c r="L66" s="274"/>
      <c r="M66" s="1233"/>
      <c r="N66" s="250"/>
      <c r="O66" s="251"/>
      <c r="P66" s="1234"/>
      <c r="Q66" s="252"/>
      <c r="R66" s="252"/>
      <c r="S66" s="1235"/>
      <c r="T66" s="1235"/>
      <c r="U66" s="1235"/>
      <c r="V66" s="1235"/>
      <c r="W66" s="1235"/>
      <c r="X66" s="1235"/>
      <c r="Y66" s="1235"/>
      <c r="Z66" s="1235"/>
      <c r="AA66" s="1235"/>
      <c r="AB66" s="1235"/>
      <c r="AC66" s="1235"/>
      <c r="AD66" s="1235"/>
      <c r="AE66" s="1235"/>
      <c r="AF66" s="1236"/>
      <c r="AG66" s="1236"/>
      <c r="AH66" s="1236"/>
      <c r="AI66" s="1237"/>
      <c r="AJ66" s="1236"/>
      <c r="AK66" s="1236"/>
      <c r="AL66" s="1236"/>
      <c r="AM66" s="1236"/>
      <c r="AN66" s="1236"/>
      <c r="AO66" s="1236"/>
      <c r="AP66" s="1236"/>
      <c r="AQ66" s="1236"/>
      <c r="AR66" s="253"/>
      <c r="AS66" s="253"/>
    </row>
    <row r="67" spans="1:45" s="254" customFormat="1" ht="12.75" customHeight="1">
      <c r="A67" s="272"/>
      <c r="B67" s="273"/>
      <c r="E67" s="272"/>
      <c r="J67" s="274"/>
      <c r="K67" s="274"/>
      <c r="L67" s="274"/>
      <c r="M67" s="1233"/>
      <c r="N67" s="250"/>
      <c r="O67" s="251"/>
      <c r="P67" s="1234"/>
      <c r="Q67" s="252"/>
      <c r="R67" s="252"/>
      <c r="S67" s="1235"/>
      <c r="T67" s="1235"/>
      <c r="U67" s="1235"/>
      <c r="V67" s="1235"/>
      <c r="W67" s="1235"/>
      <c r="X67" s="1235"/>
      <c r="Y67" s="1235"/>
      <c r="Z67" s="1235"/>
      <c r="AA67" s="1235"/>
      <c r="AB67" s="1235"/>
      <c r="AC67" s="1235"/>
      <c r="AD67" s="1235"/>
      <c r="AE67" s="1235"/>
      <c r="AF67" s="1236"/>
      <c r="AG67" s="1236"/>
      <c r="AH67" s="1236"/>
      <c r="AI67" s="1237"/>
      <c r="AJ67" s="1236"/>
      <c r="AK67" s="1236"/>
      <c r="AL67" s="1236"/>
      <c r="AM67" s="1236"/>
      <c r="AN67" s="1236"/>
      <c r="AO67" s="1236"/>
      <c r="AP67" s="1236"/>
      <c r="AQ67" s="1236"/>
      <c r="AR67" s="253"/>
      <c r="AS67" s="253"/>
    </row>
    <row r="68" spans="1:45" s="254" customFormat="1" ht="12.75" customHeight="1">
      <c r="A68" s="272"/>
      <c r="E68" s="272"/>
      <c r="J68" s="274"/>
      <c r="K68" s="274"/>
      <c r="L68" s="274"/>
      <c r="M68" s="1233"/>
      <c r="N68" s="295"/>
      <c r="O68" s="251"/>
      <c r="P68" s="1234"/>
      <c r="Q68" s="252"/>
      <c r="R68" s="252"/>
      <c r="S68" s="1235"/>
      <c r="T68" s="1235"/>
      <c r="U68" s="1235"/>
      <c r="V68" s="1235"/>
      <c r="W68" s="1235"/>
      <c r="X68" s="1235"/>
      <c r="Y68" s="1235"/>
      <c r="Z68" s="1235"/>
      <c r="AA68" s="1235"/>
      <c r="AB68" s="1235"/>
      <c r="AC68" s="1235"/>
      <c r="AD68" s="1235"/>
      <c r="AE68" s="1235"/>
      <c r="AF68" s="1236"/>
      <c r="AG68" s="1236"/>
      <c r="AH68" s="1236"/>
      <c r="AI68" s="1237"/>
      <c r="AJ68" s="1236"/>
      <c r="AK68" s="1236"/>
      <c r="AL68" s="1236"/>
      <c r="AM68" s="1236"/>
      <c r="AN68" s="1236"/>
      <c r="AO68" s="1236"/>
      <c r="AP68" s="1236"/>
      <c r="AQ68" s="1236"/>
      <c r="AR68" s="253"/>
      <c r="AS68" s="253"/>
    </row>
    <row r="69" spans="1:45" s="254" customFormat="1" ht="12.75" customHeight="1">
      <c r="A69" s="272"/>
      <c r="B69" s="273"/>
      <c r="E69" s="272"/>
      <c r="J69" s="274"/>
      <c r="K69" s="274"/>
      <c r="L69" s="274"/>
      <c r="M69" s="1233"/>
      <c r="N69" s="250"/>
      <c r="O69" s="251"/>
      <c r="P69" s="1234"/>
      <c r="Q69" s="252"/>
      <c r="R69" s="252"/>
      <c r="S69" s="1235"/>
      <c r="T69" s="1235"/>
      <c r="U69" s="1235"/>
      <c r="V69" s="1235"/>
      <c r="W69" s="1235"/>
      <c r="X69" s="1235"/>
      <c r="Y69" s="1235"/>
      <c r="Z69" s="1235"/>
      <c r="AA69" s="1235"/>
      <c r="AB69" s="1235"/>
      <c r="AC69" s="1235"/>
      <c r="AD69" s="1235"/>
      <c r="AE69" s="1235"/>
      <c r="AF69" s="1236"/>
      <c r="AG69" s="1236"/>
      <c r="AH69" s="1236"/>
      <c r="AI69" s="1237"/>
      <c r="AJ69" s="1236"/>
      <c r="AK69" s="1236"/>
      <c r="AL69" s="1236"/>
      <c r="AM69" s="1236"/>
      <c r="AN69" s="1236"/>
      <c r="AO69" s="1236"/>
      <c r="AP69" s="1236"/>
      <c r="AQ69" s="1236"/>
      <c r="AR69" s="253"/>
      <c r="AS69" s="253"/>
    </row>
    <row r="70" spans="1:45" s="254" customFormat="1" ht="12.75" customHeight="1">
      <c r="A70" s="272"/>
      <c r="B70" s="273"/>
      <c r="E70" s="272"/>
      <c r="J70" s="274"/>
      <c r="K70" s="274"/>
      <c r="L70" s="274"/>
      <c r="M70" s="1233"/>
      <c r="N70" s="250"/>
      <c r="O70" s="251"/>
      <c r="P70" s="1234"/>
      <c r="Q70" s="252"/>
      <c r="R70" s="252"/>
      <c r="S70" s="1235"/>
      <c r="T70" s="1235"/>
      <c r="U70" s="1235"/>
      <c r="V70" s="1235"/>
      <c r="W70" s="1235"/>
      <c r="X70" s="1235"/>
      <c r="Y70" s="1235"/>
      <c r="Z70" s="1235"/>
      <c r="AA70" s="1235"/>
      <c r="AB70" s="1235"/>
      <c r="AC70" s="1235"/>
      <c r="AD70" s="1235"/>
      <c r="AE70" s="1235"/>
      <c r="AF70" s="1236"/>
      <c r="AG70" s="1236"/>
      <c r="AH70" s="1236"/>
      <c r="AI70" s="1237"/>
      <c r="AJ70" s="1236"/>
      <c r="AK70" s="1236"/>
      <c r="AL70" s="1236"/>
      <c r="AM70" s="1236"/>
      <c r="AN70" s="1236"/>
      <c r="AO70" s="1236"/>
      <c r="AP70" s="1236"/>
      <c r="AQ70" s="1236"/>
      <c r="AR70" s="253"/>
      <c r="AS70" s="253"/>
    </row>
    <row r="71" spans="1:45" s="254" customFormat="1" ht="12.75" customHeight="1">
      <c r="A71" s="272"/>
      <c r="B71" s="273"/>
      <c r="E71" s="272"/>
      <c r="J71" s="274"/>
      <c r="K71" s="274"/>
      <c r="L71" s="274"/>
      <c r="M71" s="1233"/>
      <c r="N71" s="250"/>
      <c r="O71" s="251"/>
      <c r="P71" s="1234"/>
      <c r="Q71" s="252"/>
      <c r="R71" s="252"/>
      <c r="S71" s="1235"/>
      <c r="T71" s="1235"/>
      <c r="U71" s="1235"/>
      <c r="V71" s="1235"/>
      <c r="W71" s="1235"/>
      <c r="X71" s="1235"/>
      <c r="Y71" s="1235"/>
      <c r="Z71" s="1235"/>
      <c r="AA71" s="1235"/>
      <c r="AB71" s="1235"/>
      <c r="AC71" s="1235"/>
      <c r="AD71" s="1235"/>
      <c r="AE71" s="1235"/>
      <c r="AF71" s="1236"/>
      <c r="AG71" s="1236"/>
      <c r="AH71" s="1236"/>
      <c r="AI71" s="1237"/>
      <c r="AJ71" s="1236"/>
      <c r="AK71" s="1236"/>
      <c r="AL71" s="1236"/>
      <c r="AM71" s="1236"/>
      <c r="AN71" s="1236"/>
      <c r="AO71" s="1236"/>
      <c r="AP71" s="1236"/>
      <c r="AQ71" s="1236"/>
      <c r="AR71" s="253"/>
      <c r="AS71" s="253"/>
    </row>
    <row r="72" spans="1:45" s="254" customFormat="1" ht="12.75" customHeight="1">
      <c r="A72" s="272"/>
      <c r="B72" s="273"/>
      <c r="E72" s="272"/>
      <c r="J72" s="274"/>
      <c r="K72" s="274"/>
      <c r="L72" s="274"/>
      <c r="M72" s="1233"/>
      <c r="N72" s="250"/>
      <c r="O72" s="251"/>
      <c r="P72" s="1234"/>
      <c r="Q72" s="252"/>
      <c r="R72" s="252"/>
      <c r="S72" s="1235"/>
      <c r="T72" s="1235"/>
      <c r="U72" s="1235"/>
      <c r="V72" s="1235"/>
      <c r="W72" s="1235"/>
      <c r="X72" s="1235"/>
      <c r="Y72" s="1235"/>
      <c r="Z72" s="1235"/>
      <c r="AA72" s="1235"/>
      <c r="AB72" s="1235"/>
      <c r="AC72" s="1235"/>
      <c r="AD72" s="1235"/>
      <c r="AE72" s="1235"/>
      <c r="AF72" s="1236"/>
      <c r="AG72" s="1236"/>
      <c r="AH72" s="1236"/>
      <c r="AI72" s="1237"/>
      <c r="AJ72" s="1236"/>
      <c r="AK72" s="1236"/>
      <c r="AL72" s="1236"/>
      <c r="AM72" s="1236"/>
      <c r="AN72" s="1236"/>
      <c r="AO72" s="1236"/>
      <c r="AP72" s="1236"/>
      <c r="AQ72" s="1236"/>
      <c r="AR72" s="253"/>
      <c r="AS72" s="253"/>
    </row>
    <row r="73" spans="1:45" s="254" customFormat="1" ht="12.75" customHeight="1">
      <c r="A73" s="272"/>
      <c r="B73" s="273"/>
      <c r="E73" s="272"/>
      <c r="J73" s="274"/>
      <c r="K73" s="274"/>
      <c r="L73" s="274"/>
      <c r="M73" s="1233"/>
      <c r="N73" s="250"/>
      <c r="O73" s="251"/>
      <c r="P73" s="1234"/>
      <c r="Q73" s="252"/>
      <c r="R73" s="252"/>
      <c r="S73" s="1235"/>
      <c r="T73" s="1235"/>
      <c r="U73" s="1235"/>
      <c r="V73" s="1235"/>
      <c r="W73" s="1235"/>
      <c r="X73" s="1235"/>
      <c r="Y73" s="1235"/>
      <c r="Z73" s="1235"/>
      <c r="AA73" s="1235"/>
      <c r="AB73" s="1235"/>
      <c r="AC73" s="1235"/>
      <c r="AD73" s="1235"/>
      <c r="AE73" s="1235"/>
      <c r="AF73" s="1236"/>
      <c r="AG73" s="1236"/>
      <c r="AH73" s="1236"/>
      <c r="AI73" s="1237"/>
      <c r="AJ73" s="1236"/>
      <c r="AK73" s="1236"/>
      <c r="AL73" s="1236"/>
      <c r="AM73" s="1236"/>
      <c r="AN73" s="1236"/>
      <c r="AO73" s="1236"/>
      <c r="AP73" s="1236"/>
      <c r="AQ73" s="1236"/>
      <c r="AR73" s="253"/>
      <c r="AS73" s="253"/>
    </row>
    <row r="74" spans="1:45" s="254" customFormat="1" ht="12.75" customHeight="1">
      <c r="A74" s="272"/>
      <c r="B74" s="273"/>
      <c r="E74" s="272"/>
      <c r="J74" s="274"/>
      <c r="K74" s="274"/>
      <c r="L74" s="274"/>
      <c r="M74" s="1233"/>
      <c r="N74" s="250"/>
      <c r="O74" s="251"/>
      <c r="P74" s="1234"/>
      <c r="Q74" s="252"/>
      <c r="R74" s="252"/>
      <c r="S74" s="1235"/>
      <c r="T74" s="1235"/>
      <c r="U74" s="1235"/>
      <c r="V74" s="1235"/>
      <c r="W74" s="1235"/>
      <c r="X74" s="1235"/>
      <c r="Y74" s="1235"/>
      <c r="Z74" s="1235"/>
      <c r="AA74" s="1235"/>
      <c r="AB74" s="1235"/>
      <c r="AC74" s="1235"/>
      <c r="AD74" s="1235"/>
      <c r="AE74" s="1235"/>
      <c r="AF74" s="1236"/>
      <c r="AG74" s="1236"/>
      <c r="AH74" s="1236"/>
      <c r="AI74" s="1237"/>
      <c r="AJ74" s="1236"/>
      <c r="AK74" s="1236"/>
      <c r="AL74" s="1236"/>
      <c r="AM74" s="1236"/>
      <c r="AN74" s="1236"/>
      <c r="AO74" s="1236"/>
      <c r="AP74" s="1236"/>
      <c r="AQ74" s="1236"/>
      <c r="AR74" s="253"/>
      <c r="AS74" s="253"/>
    </row>
    <row r="75" spans="1:45" s="254" customFormat="1" ht="12.75" customHeight="1">
      <c r="A75" s="272"/>
      <c r="B75" s="273"/>
      <c r="E75" s="272"/>
      <c r="J75" s="274"/>
      <c r="K75" s="274"/>
      <c r="L75" s="274"/>
      <c r="M75" s="1233"/>
      <c r="N75" s="250"/>
      <c r="O75" s="251"/>
      <c r="P75" s="1234"/>
      <c r="Q75" s="252"/>
      <c r="R75" s="252"/>
      <c r="S75" s="1235"/>
      <c r="T75" s="1235"/>
      <c r="U75" s="1235"/>
      <c r="V75" s="1235"/>
      <c r="W75" s="1235"/>
      <c r="X75" s="1235"/>
      <c r="Y75" s="1235"/>
      <c r="Z75" s="1235"/>
      <c r="AA75" s="1235"/>
      <c r="AB75" s="1235"/>
      <c r="AC75" s="1235"/>
      <c r="AD75" s="1235"/>
      <c r="AE75" s="1235"/>
      <c r="AF75" s="1236"/>
      <c r="AG75" s="1236"/>
      <c r="AH75" s="1236"/>
      <c r="AI75" s="1237"/>
      <c r="AJ75" s="1236"/>
      <c r="AK75" s="1236"/>
      <c r="AL75" s="1236"/>
      <c r="AM75" s="1236"/>
      <c r="AN75" s="1236"/>
      <c r="AO75" s="1236"/>
      <c r="AP75" s="1236"/>
      <c r="AQ75" s="1236"/>
      <c r="AR75" s="253"/>
      <c r="AS75" s="253"/>
    </row>
    <row r="76" spans="1:45" s="254" customFormat="1" ht="12.75" customHeight="1">
      <c r="A76" s="272"/>
      <c r="B76" s="273"/>
      <c r="E76" s="272"/>
      <c r="J76" s="274"/>
      <c r="K76" s="274"/>
      <c r="L76" s="274"/>
      <c r="M76" s="1233"/>
      <c r="N76" s="250"/>
      <c r="O76" s="251"/>
      <c r="P76" s="1234"/>
      <c r="Q76" s="252"/>
      <c r="R76" s="252"/>
      <c r="S76" s="1235"/>
      <c r="T76" s="1235"/>
      <c r="U76" s="1235"/>
      <c r="V76" s="1235"/>
      <c r="W76" s="1235"/>
      <c r="X76" s="1235"/>
      <c r="Y76" s="1235"/>
      <c r="Z76" s="1235"/>
      <c r="AA76" s="1235"/>
      <c r="AB76" s="1235"/>
      <c r="AC76" s="1235"/>
      <c r="AD76" s="1235"/>
      <c r="AE76" s="1235"/>
      <c r="AF76" s="1236"/>
      <c r="AG76" s="1236"/>
      <c r="AH76" s="1236"/>
      <c r="AI76" s="1237"/>
      <c r="AJ76" s="1236"/>
      <c r="AK76" s="1236"/>
      <c r="AL76" s="1236"/>
      <c r="AM76" s="1236"/>
      <c r="AN76" s="1236"/>
      <c r="AO76" s="1236"/>
      <c r="AP76" s="1236"/>
      <c r="AQ76" s="1236"/>
      <c r="AR76" s="253"/>
      <c r="AS76" s="253"/>
    </row>
    <row r="77" spans="1:45" s="254" customFormat="1" ht="12.75" customHeight="1">
      <c r="A77" s="272"/>
      <c r="B77" s="273"/>
      <c r="E77" s="272"/>
      <c r="J77" s="274"/>
      <c r="K77" s="274"/>
      <c r="L77" s="274"/>
      <c r="M77" s="1233"/>
      <c r="N77" s="250"/>
      <c r="O77" s="251"/>
      <c r="P77" s="1234"/>
      <c r="Q77" s="252"/>
      <c r="R77" s="252"/>
      <c r="S77" s="1235"/>
      <c r="T77" s="1235"/>
      <c r="U77" s="1235"/>
      <c r="V77" s="1235"/>
      <c r="W77" s="1235"/>
      <c r="X77" s="1235"/>
      <c r="Y77" s="1235"/>
      <c r="Z77" s="1235"/>
      <c r="AA77" s="1235"/>
      <c r="AB77" s="1235"/>
      <c r="AC77" s="1235"/>
      <c r="AD77" s="1235"/>
      <c r="AE77" s="1235"/>
      <c r="AF77" s="1236"/>
      <c r="AG77" s="1236"/>
      <c r="AH77" s="1236"/>
      <c r="AI77" s="1237"/>
      <c r="AJ77" s="1236"/>
      <c r="AK77" s="1236"/>
      <c r="AL77" s="1236"/>
      <c r="AM77" s="1236"/>
      <c r="AN77" s="1236"/>
      <c r="AO77" s="1236"/>
      <c r="AP77" s="1236"/>
      <c r="AQ77" s="1236"/>
      <c r="AR77" s="253"/>
      <c r="AS77" s="253"/>
    </row>
    <row r="78" spans="1:45" s="254" customFormat="1" ht="12.75" customHeight="1">
      <c r="A78" s="272"/>
      <c r="E78" s="272"/>
      <c r="J78" s="274"/>
      <c r="K78" s="274"/>
      <c r="L78" s="274"/>
      <c r="M78" s="1233"/>
      <c r="N78" s="295"/>
      <c r="O78" s="251"/>
      <c r="P78" s="1234"/>
      <c r="Q78" s="252"/>
      <c r="R78" s="252"/>
      <c r="S78" s="1235"/>
      <c r="T78" s="1235"/>
      <c r="U78" s="1235"/>
      <c r="V78" s="1235"/>
      <c r="W78" s="1235"/>
      <c r="X78" s="1235"/>
      <c r="Y78" s="1235"/>
      <c r="Z78" s="1235"/>
      <c r="AA78" s="1235"/>
      <c r="AB78" s="1235"/>
      <c r="AC78" s="1235"/>
      <c r="AD78" s="1235"/>
      <c r="AE78" s="1235"/>
      <c r="AF78" s="1236"/>
      <c r="AG78" s="1236"/>
      <c r="AH78" s="1236"/>
      <c r="AI78" s="1237"/>
      <c r="AJ78" s="1236"/>
      <c r="AK78" s="1236"/>
      <c r="AL78" s="1236"/>
      <c r="AM78" s="1236"/>
      <c r="AN78" s="1236"/>
      <c r="AO78" s="1236"/>
      <c r="AP78" s="1236"/>
      <c r="AQ78" s="1236"/>
      <c r="AR78" s="253"/>
      <c r="AS78" s="253"/>
    </row>
    <row r="79" spans="1:45" s="254" customFormat="1" ht="12.75" customHeight="1">
      <c r="A79" s="272"/>
      <c r="B79" s="273"/>
      <c r="E79" s="272"/>
      <c r="J79" s="274"/>
      <c r="K79" s="274"/>
      <c r="L79" s="274"/>
      <c r="M79" s="1233"/>
      <c r="N79" s="250"/>
      <c r="O79" s="251"/>
      <c r="P79" s="1234"/>
      <c r="Q79" s="252"/>
      <c r="R79" s="252"/>
      <c r="S79" s="1235"/>
      <c r="T79" s="1235"/>
      <c r="U79" s="1235"/>
      <c r="V79" s="1235"/>
      <c r="W79" s="1235"/>
      <c r="X79" s="1235"/>
      <c r="Y79" s="1235"/>
      <c r="Z79" s="1235"/>
      <c r="AA79" s="1235"/>
      <c r="AB79" s="1235"/>
      <c r="AC79" s="1235"/>
      <c r="AD79" s="1235"/>
      <c r="AE79" s="1235"/>
      <c r="AF79" s="1236"/>
      <c r="AG79" s="1236"/>
      <c r="AH79" s="1236"/>
      <c r="AI79" s="1237"/>
      <c r="AJ79" s="1236"/>
      <c r="AK79" s="1236"/>
      <c r="AL79" s="1236"/>
      <c r="AM79" s="1236"/>
      <c r="AN79" s="1236"/>
      <c r="AO79" s="1236"/>
      <c r="AP79" s="1236"/>
      <c r="AQ79" s="1236"/>
      <c r="AR79" s="253"/>
      <c r="AS79" s="253"/>
    </row>
    <row r="80" spans="1:45" s="254" customFormat="1" ht="12.75" customHeight="1">
      <c r="A80" s="272"/>
      <c r="E80" s="272"/>
      <c r="J80" s="274"/>
      <c r="K80" s="274"/>
      <c r="L80" s="274"/>
      <c r="M80" s="1233"/>
      <c r="N80" s="295"/>
      <c r="O80" s="251"/>
      <c r="P80" s="1234"/>
      <c r="Q80" s="252"/>
      <c r="R80" s="252"/>
      <c r="S80" s="1235"/>
      <c r="T80" s="1235"/>
      <c r="U80" s="1235"/>
      <c r="V80" s="1235"/>
      <c r="W80" s="1235"/>
      <c r="X80" s="1235"/>
      <c r="Y80" s="1235"/>
      <c r="Z80" s="1235"/>
      <c r="AA80" s="1235"/>
      <c r="AB80" s="1235"/>
      <c r="AC80" s="1235"/>
      <c r="AD80" s="1235"/>
      <c r="AE80" s="1235"/>
      <c r="AF80" s="1236"/>
      <c r="AG80" s="1236"/>
      <c r="AH80" s="1236"/>
      <c r="AI80" s="1237"/>
      <c r="AJ80" s="1236"/>
      <c r="AK80" s="1236"/>
      <c r="AL80" s="1236"/>
      <c r="AM80" s="1236"/>
      <c r="AN80" s="1236"/>
      <c r="AO80" s="1236"/>
      <c r="AP80" s="1236"/>
      <c r="AQ80" s="1236"/>
      <c r="AR80" s="253"/>
      <c r="AS80" s="253"/>
    </row>
    <row r="81" spans="1:45" s="254" customFormat="1" ht="12.75" customHeight="1">
      <c r="A81" s="272"/>
      <c r="B81" s="273"/>
      <c r="E81" s="272"/>
      <c r="J81" s="274"/>
      <c r="K81" s="274"/>
      <c r="L81" s="274"/>
      <c r="M81" s="1233"/>
      <c r="N81" s="250"/>
      <c r="O81" s="251"/>
      <c r="P81" s="1234"/>
      <c r="Q81" s="252"/>
      <c r="R81" s="252"/>
      <c r="S81" s="1235"/>
      <c r="T81" s="1235"/>
      <c r="U81" s="1235"/>
      <c r="V81" s="1235"/>
      <c r="W81" s="1235"/>
      <c r="X81" s="1235"/>
      <c r="Y81" s="1235"/>
      <c r="Z81" s="1235"/>
      <c r="AA81" s="1235"/>
      <c r="AB81" s="1235"/>
      <c r="AC81" s="1235"/>
      <c r="AD81" s="1235"/>
      <c r="AE81" s="1235"/>
      <c r="AF81" s="1236"/>
      <c r="AG81" s="1236"/>
      <c r="AH81" s="1236"/>
      <c r="AI81" s="1237"/>
      <c r="AJ81" s="1236"/>
      <c r="AK81" s="1236"/>
      <c r="AL81" s="1236"/>
      <c r="AM81" s="1236"/>
      <c r="AN81" s="1236"/>
      <c r="AO81" s="1236"/>
      <c r="AP81" s="1236"/>
      <c r="AQ81" s="1236"/>
      <c r="AR81" s="253"/>
      <c r="AS81" s="253"/>
    </row>
    <row r="82" spans="1:45" s="254" customFormat="1" ht="12.75" customHeight="1">
      <c r="A82" s="272"/>
      <c r="B82" s="273"/>
      <c r="E82" s="272"/>
      <c r="J82" s="274"/>
      <c r="K82" s="274"/>
      <c r="L82" s="274"/>
      <c r="M82" s="1233"/>
      <c r="N82" s="250"/>
      <c r="O82" s="251"/>
      <c r="P82" s="1234"/>
      <c r="Q82" s="252"/>
      <c r="R82" s="252"/>
      <c r="S82" s="1235"/>
      <c r="T82" s="1235"/>
      <c r="U82" s="1235"/>
      <c r="V82" s="1235"/>
      <c r="W82" s="1235"/>
      <c r="X82" s="1235"/>
      <c r="Y82" s="1235"/>
      <c r="Z82" s="1235"/>
      <c r="AA82" s="1235"/>
      <c r="AB82" s="1235"/>
      <c r="AC82" s="1235"/>
      <c r="AD82" s="1235"/>
      <c r="AE82" s="1235"/>
      <c r="AF82" s="1236"/>
      <c r="AG82" s="1236"/>
      <c r="AH82" s="1236"/>
      <c r="AI82" s="1237"/>
      <c r="AJ82" s="1236"/>
      <c r="AK82" s="1236"/>
      <c r="AL82" s="1236"/>
      <c r="AM82" s="1236"/>
      <c r="AN82" s="1236"/>
      <c r="AO82" s="1236"/>
      <c r="AP82" s="1236"/>
      <c r="AQ82" s="1236"/>
      <c r="AR82" s="253"/>
      <c r="AS82" s="253"/>
    </row>
    <row r="83" spans="1:45" s="254" customFormat="1" ht="12.75" customHeight="1">
      <c r="A83" s="272"/>
      <c r="B83" s="273"/>
      <c r="E83" s="272"/>
      <c r="J83" s="274"/>
      <c r="K83" s="274"/>
      <c r="L83" s="274"/>
      <c r="M83" s="1233"/>
      <c r="N83" s="250"/>
      <c r="O83" s="251"/>
      <c r="P83" s="1234"/>
      <c r="Q83" s="252"/>
      <c r="R83" s="252"/>
      <c r="S83" s="1235"/>
      <c r="T83" s="1235"/>
      <c r="U83" s="1235"/>
      <c r="V83" s="1235"/>
      <c r="W83" s="1235"/>
      <c r="X83" s="1235"/>
      <c r="Y83" s="1235"/>
      <c r="Z83" s="1235"/>
      <c r="AA83" s="1235"/>
      <c r="AB83" s="1235"/>
      <c r="AC83" s="1235"/>
      <c r="AD83" s="1235"/>
      <c r="AE83" s="1235"/>
      <c r="AF83" s="1236"/>
      <c r="AG83" s="1236"/>
      <c r="AH83" s="1236"/>
      <c r="AI83" s="1237"/>
      <c r="AJ83" s="1236"/>
      <c r="AK83" s="1236"/>
      <c r="AL83" s="1236"/>
      <c r="AM83" s="1236"/>
      <c r="AN83" s="1236"/>
      <c r="AO83" s="1236"/>
      <c r="AP83" s="1236"/>
      <c r="AQ83" s="1236"/>
      <c r="AR83" s="253"/>
      <c r="AS83" s="253"/>
    </row>
    <row r="84" spans="1:45" s="254" customFormat="1" ht="12" customHeight="1">
      <c r="A84" s="272"/>
      <c r="B84" s="273"/>
      <c r="E84" s="272"/>
      <c r="J84" s="274"/>
      <c r="K84" s="274"/>
      <c r="L84" s="274"/>
      <c r="M84" s="1233"/>
      <c r="N84" s="250"/>
      <c r="O84" s="251"/>
      <c r="P84" s="1234"/>
      <c r="Q84" s="252"/>
      <c r="R84" s="252"/>
      <c r="S84" s="1235"/>
      <c r="T84" s="1235"/>
      <c r="U84" s="1235"/>
      <c r="V84" s="1235"/>
      <c r="W84" s="1235"/>
      <c r="X84" s="1235"/>
      <c r="Y84" s="1235"/>
      <c r="Z84" s="1235"/>
      <c r="AA84" s="1235"/>
      <c r="AB84" s="1235"/>
      <c r="AC84" s="1235"/>
      <c r="AD84" s="1235"/>
      <c r="AE84" s="1235"/>
      <c r="AF84" s="1236"/>
      <c r="AG84" s="1236"/>
      <c r="AH84" s="1236"/>
      <c r="AI84" s="1237"/>
      <c r="AJ84" s="1236"/>
      <c r="AK84" s="1236"/>
      <c r="AL84" s="1236"/>
      <c r="AM84" s="1236"/>
      <c r="AN84" s="1236"/>
      <c r="AO84" s="1236"/>
      <c r="AP84" s="1236"/>
      <c r="AQ84" s="1236"/>
      <c r="AR84" s="253"/>
      <c r="AS84" s="253"/>
    </row>
    <row r="85" spans="1:45" s="254" customFormat="1" ht="12.75" customHeight="1">
      <c r="A85" s="272"/>
      <c r="B85" s="273"/>
      <c r="E85" s="272"/>
      <c r="J85" s="274"/>
      <c r="K85" s="274"/>
      <c r="L85" s="274"/>
      <c r="M85" s="1233"/>
      <c r="N85" s="250"/>
      <c r="O85" s="251"/>
      <c r="P85" s="1234"/>
      <c r="Q85" s="252"/>
      <c r="R85" s="252"/>
      <c r="S85" s="1235"/>
      <c r="T85" s="1235"/>
      <c r="U85" s="1235"/>
      <c r="V85" s="1235"/>
      <c r="W85" s="1235"/>
      <c r="X85" s="1235"/>
      <c r="Y85" s="1235"/>
      <c r="Z85" s="1235"/>
      <c r="AA85" s="1235"/>
      <c r="AB85" s="1235"/>
      <c r="AC85" s="1235"/>
      <c r="AD85" s="1235"/>
      <c r="AE85" s="1235"/>
      <c r="AF85" s="1236"/>
      <c r="AG85" s="1236"/>
      <c r="AH85" s="1236"/>
      <c r="AI85" s="1237"/>
      <c r="AJ85" s="1236"/>
      <c r="AK85" s="1236"/>
      <c r="AL85" s="1236"/>
      <c r="AM85" s="1236"/>
      <c r="AN85" s="1236"/>
      <c r="AO85" s="1236"/>
      <c r="AP85" s="1236"/>
      <c r="AQ85" s="1236"/>
      <c r="AR85" s="253"/>
      <c r="AS85" s="253"/>
    </row>
    <row r="86" spans="1:45" s="254" customFormat="1" ht="12.75" customHeight="1">
      <c r="A86" s="272"/>
      <c r="B86" s="273"/>
      <c r="E86" s="272"/>
      <c r="J86" s="274"/>
      <c r="K86" s="274"/>
      <c r="L86" s="274"/>
      <c r="M86" s="1233"/>
      <c r="N86" s="250"/>
      <c r="O86" s="251"/>
      <c r="P86" s="1234"/>
      <c r="Q86" s="252"/>
      <c r="R86" s="252"/>
      <c r="S86" s="1235"/>
      <c r="T86" s="1235"/>
      <c r="U86" s="1235"/>
      <c r="V86" s="1235"/>
      <c r="W86" s="1235"/>
      <c r="X86" s="1235"/>
      <c r="Y86" s="1235"/>
      <c r="Z86" s="1235"/>
      <c r="AA86" s="1235"/>
      <c r="AB86" s="1235"/>
      <c r="AC86" s="1235"/>
      <c r="AD86" s="1235"/>
      <c r="AE86" s="1235"/>
      <c r="AF86" s="1236"/>
      <c r="AG86" s="1236"/>
      <c r="AH86" s="1236"/>
      <c r="AI86" s="1237"/>
      <c r="AJ86" s="1236"/>
      <c r="AK86" s="1236"/>
      <c r="AL86" s="1236"/>
      <c r="AM86" s="1236"/>
      <c r="AN86" s="1236"/>
      <c r="AO86" s="1236"/>
      <c r="AP86" s="1236"/>
      <c r="AQ86" s="1236"/>
      <c r="AR86" s="253"/>
      <c r="AS86" s="253"/>
    </row>
    <row r="87" spans="1:45" s="254" customFormat="1" ht="12.75" customHeight="1">
      <c r="A87" s="272"/>
      <c r="B87" s="273"/>
      <c r="E87" s="272"/>
      <c r="J87" s="274"/>
      <c r="K87" s="274"/>
      <c r="L87" s="274"/>
      <c r="M87" s="1233"/>
      <c r="N87" s="250"/>
      <c r="O87" s="251"/>
      <c r="P87" s="1234"/>
      <c r="Q87" s="252"/>
      <c r="R87" s="252"/>
      <c r="S87" s="1235"/>
      <c r="T87" s="1235"/>
      <c r="U87" s="1235"/>
      <c r="V87" s="1235"/>
      <c r="W87" s="1235"/>
      <c r="X87" s="1235"/>
      <c r="Y87" s="1235"/>
      <c r="Z87" s="1235"/>
      <c r="AA87" s="1235"/>
      <c r="AB87" s="1235"/>
      <c r="AC87" s="1235"/>
      <c r="AD87" s="1235"/>
      <c r="AE87" s="1235"/>
      <c r="AF87" s="1236"/>
      <c r="AG87" s="1236"/>
      <c r="AH87" s="1236"/>
      <c r="AI87" s="1237"/>
      <c r="AJ87" s="1236"/>
      <c r="AK87" s="1236"/>
      <c r="AL87" s="1236"/>
      <c r="AM87" s="1236"/>
      <c r="AN87" s="1236"/>
      <c r="AO87" s="1236"/>
      <c r="AP87" s="1236"/>
      <c r="AQ87" s="1236"/>
      <c r="AR87" s="253"/>
      <c r="AS87" s="253"/>
    </row>
    <row r="88" spans="1:45" s="254" customFormat="1" ht="12.75" customHeight="1">
      <c r="A88" s="272"/>
      <c r="B88" s="273"/>
      <c r="E88" s="272"/>
      <c r="J88" s="274"/>
      <c r="K88" s="274"/>
      <c r="L88" s="274"/>
      <c r="M88" s="1233"/>
      <c r="N88" s="250"/>
      <c r="O88" s="251"/>
      <c r="P88" s="1234"/>
      <c r="Q88" s="252"/>
      <c r="R88" s="252"/>
      <c r="S88" s="1235"/>
      <c r="T88" s="1235"/>
      <c r="U88" s="1235"/>
      <c r="V88" s="1235"/>
      <c r="W88" s="1235"/>
      <c r="X88" s="1235"/>
      <c r="Y88" s="1235"/>
      <c r="Z88" s="1235"/>
      <c r="AA88" s="1235"/>
      <c r="AB88" s="1235"/>
      <c r="AC88" s="1235"/>
      <c r="AD88" s="1235"/>
      <c r="AE88" s="1235"/>
      <c r="AF88" s="1236"/>
      <c r="AG88" s="1236"/>
      <c r="AH88" s="1236"/>
      <c r="AI88" s="1237"/>
      <c r="AJ88" s="1236"/>
      <c r="AK88" s="1236"/>
      <c r="AL88" s="1236"/>
      <c r="AM88" s="1236"/>
      <c r="AN88" s="1236"/>
      <c r="AO88" s="1236"/>
      <c r="AP88" s="1236"/>
      <c r="AQ88" s="1236"/>
      <c r="AR88" s="253"/>
      <c r="AS88" s="253"/>
    </row>
    <row r="89" spans="1:45" s="254" customFormat="1" ht="12.75" customHeight="1">
      <c r="A89" s="272"/>
      <c r="B89" s="273"/>
      <c r="E89" s="272"/>
      <c r="J89" s="274"/>
      <c r="K89" s="274"/>
      <c r="L89" s="274"/>
      <c r="M89" s="1233"/>
      <c r="N89" s="250"/>
      <c r="O89" s="251"/>
      <c r="P89" s="1234"/>
      <c r="Q89" s="252"/>
      <c r="R89" s="252"/>
      <c r="S89" s="1235"/>
      <c r="T89" s="1235"/>
      <c r="U89" s="1235"/>
      <c r="V89" s="1235"/>
      <c r="W89" s="1235"/>
      <c r="X89" s="1235"/>
      <c r="Y89" s="1235"/>
      <c r="Z89" s="1235"/>
      <c r="AA89" s="1235"/>
      <c r="AB89" s="1235"/>
      <c r="AC89" s="1235"/>
      <c r="AD89" s="1235"/>
      <c r="AE89" s="1235"/>
      <c r="AF89" s="1236"/>
      <c r="AG89" s="1236"/>
      <c r="AH89" s="1236"/>
      <c r="AI89" s="1237"/>
      <c r="AJ89" s="1236"/>
      <c r="AK89" s="1236"/>
      <c r="AL89" s="1236"/>
      <c r="AM89" s="1236"/>
      <c r="AN89" s="1236"/>
      <c r="AO89" s="1236"/>
      <c r="AP89" s="1236"/>
      <c r="AQ89" s="1236"/>
      <c r="AR89" s="253"/>
      <c r="AS89" s="253"/>
    </row>
    <row r="90" spans="1:45" s="254" customFormat="1" ht="12.75" customHeight="1">
      <c r="A90" s="272"/>
      <c r="B90" s="273"/>
      <c r="E90" s="272"/>
      <c r="J90" s="274"/>
      <c r="K90" s="274"/>
      <c r="L90" s="274"/>
      <c r="M90" s="1233"/>
      <c r="N90" s="250"/>
      <c r="O90" s="251"/>
      <c r="P90" s="1234"/>
      <c r="Q90" s="252"/>
      <c r="R90" s="252"/>
      <c r="S90" s="1235"/>
      <c r="T90" s="1235"/>
      <c r="U90" s="1235"/>
      <c r="V90" s="1235"/>
      <c r="W90" s="1235"/>
      <c r="X90" s="1235"/>
      <c r="Y90" s="1235"/>
      <c r="Z90" s="1235"/>
      <c r="AA90" s="1235"/>
      <c r="AB90" s="1235"/>
      <c r="AC90" s="1235"/>
      <c r="AD90" s="1235"/>
      <c r="AE90" s="1235"/>
      <c r="AF90" s="1236"/>
      <c r="AG90" s="1236"/>
      <c r="AH90" s="1236"/>
      <c r="AI90" s="1237"/>
      <c r="AJ90" s="1236"/>
      <c r="AK90" s="1236"/>
      <c r="AL90" s="1236"/>
      <c r="AM90" s="1236"/>
      <c r="AN90" s="1236"/>
      <c r="AO90" s="1236"/>
      <c r="AP90" s="1236"/>
      <c r="AQ90" s="1236"/>
      <c r="AR90" s="253"/>
      <c r="AS90" s="253"/>
    </row>
    <row r="91" spans="1:45" s="254" customFormat="1" ht="12.75" customHeight="1">
      <c r="A91" s="272"/>
      <c r="B91" s="273"/>
      <c r="E91" s="272"/>
      <c r="J91" s="274"/>
      <c r="K91" s="274"/>
      <c r="L91" s="274"/>
      <c r="M91" s="1233"/>
      <c r="N91" s="250"/>
      <c r="O91" s="251"/>
      <c r="P91" s="1234"/>
      <c r="Q91" s="252"/>
      <c r="R91" s="252"/>
      <c r="S91" s="1235"/>
      <c r="T91" s="1235"/>
      <c r="U91" s="1235"/>
      <c r="V91" s="1235"/>
      <c r="W91" s="1235"/>
      <c r="X91" s="1235"/>
      <c r="Y91" s="1235"/>
      <c r="Z91" s="1235"/>
      <c r="AA91" s="1235"/>
      <c r="AB91" s="1235"/>
      <c r="AC91" s="1235"/>
      <c r="AD91" s="1235"/>
      <c r="AE91" s="1235"/>
      <c r="AF91" s="1236"/>
      <c r="AG91" s="1236"/>
      <c r="AH91" s="1236"/>
      <c r="AI91" s="1237"/>
      <c r="AJ91" s="1236"/>
      <c r="AK91" s="1236"/>
      <c r="AL91" s="1236"/>
      <c r="AM91" s="1236"/>
      <c r="AN91" s="1236"/>
      <c r="AO91" s="1236"/>
      <c r="AP91" s="1236"/>
      <c r="AQ91" s="1236"/>
      <c r="AR91" s="253"/>
      <c r="AS91" s="253"/>
    </row>
    <row r="92" spans="1:45" s="254" customFormat="1" ht="12.75" customHeight="1">
      <c r="A92" s="272"/>
      <c r="B92" s="273"/>
      <c r="E92" s="272"/>
      <c r="J92" s="274"/>
      <c r="K92" s="274"/>
      <c r="L92" s="274"/>
      <c r="M92" s="1233"/>
      <c r="N92" s="250"/>
      <c r="O92" s="251"/>
      <c r="P92" s="1234"/>
      <c r="Q92" s="252"/>
      <c r="R92" s="252"/>
      <c r="S92" s="1235"/>
      <c r="T92" s="1235"/>
      <c r="U92" s="1235"/>
      <c r="V92" s="1235"/>
      <c r="W92" s="1235"/>
      <c r="X92" s="1235"/>
      <c r="Y92" s="1235"/>
      <c r="Z92" s="1235"/>
      <c r="AA92" s="1235"/>
      <c r="AB92" s="1235"/>
      <c r="AC92" s="1235"/>
      <c r="AD92" s="1235"/>
      <c r="AE92" s="1235"/>
      <c r="AF92" s="1236"/>
      <c r="AG92" s="1236"/>
      <c r="AH92" s="1236"/>
      <c r="AI92" s="1237"/>
      <c r="AJ92" s="1236"/>
      <c r="AK92" s="1236"/>
      <c r="AL92" s="1236"/>
      <c r="AM92" s="1236"/>
      <c r="AN92" s="1236"/>
      <c r="AO92" s="1236"/>
      <c r="AP92" s="1236"/>
      <c r="AQ92" s="1236"/>
      <c r="AR92" s="253"/>
      <c r="AS92" s="253"/>
    </row>
    <row r="93" spans="1:45" s="254" customFormat="1" ht="12.75" customHeight="1">
      <c r="A93" s="272"/>
      <c r="B93" s="273"/>
      <c r="E93" s="272"/>
      <c r="J93" s="274"/>
      <c r="K93" s="274"/>
      <c r="L93" s="274"/>
      <c r="M93" s="1233"/>
      <c r="N93" s="250"/>
      <c r="O93" s="251"/>
      <c r="P93" s="1234"/>
      <c r="Q93" s="252"/>
      <c r="R93" s="252"/>
      <c r="S93" s="1235"/>
      <c r="T93" s="1235"/>
      <c r="U93" s="1235"/>
      <c r="V93" s="1235"/>
      <c r="W93" s="1235"/>
      <c r="X93" s="1235"/>
      <c r="Y93" s="1235"/>
      <c r="Z93" s="1235"/>
      <c r="AA93" s="1235"/>
      <c r="AB93" s="1235"/>
      <c r="AC93" s="1235"/>
      <c r="AD93" s="1235"/>
      <c r="AE93" s="1235"/>
      <c r="AF93" s="1236"/>
      <c r="AG93" s="1236"/>
      <c r="AH93" s="1236"/>
      <c r="AI93" s="1237"/>
      <c r="AJ93" s="1236"/>
      <c r="AK93" s="1236"/>
      <c r="AL93" s="1236"/>
      <c r="AM93" s="1236"/>
      <c r="AN93" s="1236"/>
      <c r="AO93" s="1236"/>
      <c r="AP93" s="1236"/>
      <c r="AQ93" s="1236"/>
      <c r="AR93" s="253"/>
      <c r="AS93" s="253"/>
    </row>
    <row r="94" spans="1:45" s="254" customFormat="1" ht="12.75" customHeight="1">
      <c r="A94" s="272"/>
      <c r="B94" s="273"/>
      <c r="E94" s="272"/>
      <c r="J94" s="274"/>
      <c r="K94" s="274"/>
      <c r="L94" s="274"/>
      <c r="M94" s="1233"/>
      <c r="N94" s="250"/>
      <c r="O94" s="251"/>
      <c r="P94" s="1234"/>
      <c r="Q94" s="252"/>
      <c r="R94" s="252"/>
      <c r="S94" s="1235"/>
      <c r="T94" s="1235"/>
      <c r="U94" s="1235"/>
      <c r="V94" s="1235"/>
      <c r="W94" s="1235"/>
      <c r="X94" s="1235"/>
      <c r="Y94" s="1235"/>
      <c r="Z94" s="1235"/>
      <c r="AA94" s="1235"/>
      <c r="AB94" s="1235"/>
      <c r="AC94" s="1235"/>
      <c r="AD94" s="1235"/>
      <c r="AE94" s="1235"/>
      <c r="AF94" s="1236"/>
      <c r="AG94" s="1236"/>
      <c r="AH94" s="1236"/>
      <c r="AI94" s="1237"/>
      <c r="AJ94" s="1236"/>
      <c r="AK94" s="1236"/>
      <c r="AL94" s="1236"/>
      <c r="AM94" s="1236"/>
      <c r="AN94" s="1236"/>
      <c r="AO94" s="1236"/>
      <c r="AP94" s="1236"/>
      <c r="AQ94" s="1236"/>
      <c r="AR94" s="253"/>
      <c r="AS94" s="253"/>
    </row>
    <row r="95" spans="1:45" s="254" customFormat="1" ht="12.75" customHeight="1">
      <c r="A95" s="272"/>
      <c r="B95" s="273"/>
      <c r="E95" s="272"/>
      <c r="J95" s="274"/>
      <c r="K95" s="274"/>
      <c r="L95" s="274"/>
      <c r="M95" s="1233"/>
      <c r="N95" s="250"/>
      <c r="O95" s="251"/>
      <c r="P95" s="1234"/>
      <c r="Q95" s="252"/>
      <c r="R95" s="252"/>
      <c r="S95" s="1235"/>
      <c r="T95" s="1235"/>
      <c r="U95" s="1235"/>
      <c r="V95" s="1235"/>
      <c r="W95" s="1235"/>
      <c r="X95" s="1235"/>
      <c r="Y95" s="1235"/>
      <c r="Z95" s="1235"/>
      <c r="AA95" s="1235"/>
      <c r="AB95" s="1235"/>
      <c r="AC95" s="1235"/>
      <c r="AD95" s="1235"/>
      <c r="AE95" s="1235"/>
      <c r="AF95" s="1236"/>
      <c r="AG95" s="1236"/>
      <c r="AH95" s="1236"/>
      <c r="AI95" s="1237"/>
      <c r="AJ95" s="1236"/>
      <c r="AK95" s="1236"/>
      <c r="AL95" s="1236"/>
      <c r="AM95" s="1236"/>
      <c r="AN95" s="1236"/>
      <c r="AO95" s="1236"/>
      <c r="AP95" s="1236"/>
      <c r="AQ95" s="1236"/>
      <c r="AR95" s="253"/>
      <c r="AS95" s="253"/>
    </row>
    <row r="96" spans="1:45" s="254" customFormat="1" ht="12.75" customHeight="1">
      <c r="A96" s="272"/>
      <c r="B96" s="273"/>
      <c r="E96" s="272"/>
      <c r="J96" s="274"/>
      <c r="K96" s="274"/>
      <c r="L96" s="274"/>
      <c r="M96" s="1233"/>
      <c r="N96" s="250"/>
      <c r="O96" s="251"/>
      <c r="P96" s="1234"/>
      <c r="Q96" s="252"/>
      <c r="R96" s="252"/>
      <c r="S96" s="1235"/>
      <c r="T96" s="1235"/>
      <c r="U96" s="1235"/>
      <c r="V96" s="1235"/>
      <c r="W96" s="1235"/>
      <c r="X96" s="1235"/>
      <c r="Y96" s="1235"/>
      <c r="Z96" s="1235"/>
      <c r="AA96" s="1235"/>
      <c r="AB96" s="1235"/>
      <c r="AC96" s="1235"/>
      <c r="AD96" s="1235"/>
      <c r="AE96" s="1235"/>
      <c r="AF96" s="1236"/>
      <c r="AG96" s="1236"/>
      <c r="AH96" s="1236"/>
      <c r="AI96" s="1237"/>
      <c r="AJ96" s="1236"/>
      <c r="AK96" s="1236"/>
      <c r="AL96" s="1236"/>
      <c r="AM96" s="1236"/>
      <c r="AN96" s="1236"/>
      <c r="AO96" s="1236"/>
      <c r="AP96" s="1236"/>
      <c r="AQ96" s="1236"/>
      <c r="AR96" s="253"/>
      <c r="AS96" s="253"/>
    </row>
    <row r="97" spans="1:45" s="254" customFormat="1" ht="12.75" customHeight="1">
      <c r="A97" s="272"/>
      <c r="B97" s="273"/>
      <c r="E97" s="272"/>
      <c r="J97" s="274"/>
      <c r="K97" s="274"/>
      <c r="L97" s="274"/>
      <c r="M97" s="1233"/>
      <c r="N97" s="250"/>
      <c r="O97" s="251"/>
      <c r="P97" s="1234"/>
      <c r="Q97" s="252"/>
      <c r="R97" s="252"/>
      <c r="S97" s="1235"/>
      <c r="T97" s="1235"/>
      <c r="U97" s="1235"/>
      <c r="V97" s="1235"/>
      <c r="W97" s="1235"/>
      <c r="X97" s="1235"/>
      <c r="Y97" s="1235"/>
      <c r="Z97" s="1235"/>
      <c r="AA97" s="1235"/>
      <c r="AB97" s="1235"/>
      <c r="AC97" s="1235"/>
      <c r="AD97" s="1235"/>
      <c r="AE97" s="1235"/>
      <c r="AF97" s="1236"/>
      <c r="AG97" s="1236"/>
      <c r="AH97" s="1236"/>
      <c r="AI97" s="1237"/>
      <c r="AJ97" s="1236"/>
      <c r="AK97" s="1236"/>
      <c r="AL97" s="1236"/>
      <c r="AM97" s="1236"/>
      <c r="AN97" s="1236"/>
      <c r="AO97" s="1236"/>
      <c r="AP97" s="1236"/>
      <c r="AQ97" s="1236"/>
      <c r="AR97" s="253"/>
      <c r="AS97" s="253"/>
    </row>
    <row r="98" spans="1:45" s="254" customFormat="1" ht="12.75" customHeight="1">
      <c r="A98" s="272"/>
      <c r="B98" s="273"/>
      <c r="E98" s="272"/>
      <c r="J98" s="274"/>
      <c r="K98" s="274"/>
      <c r="L98" s="274"/>
      <c r="M98" s="1233"/>
      <c r="N98" s="250"/>
      <c r="O98" s="251"/>
      <c r="P98" s="1234"/>
      <c r="Q98" s="252"/>
      <c r="R98" s="252"/>
      <c r="S98" s="1235"/>
      <c r="T98" s="1235"/>
      <c r="U98" s="1235"/>
      <c r="V98" s="1235"/>
      <c r="W98" s="1235"/>
      <c r="X98" s="1235"/>
      <c r="Y98" s="1235"/>
      <c r="Z98" s="1235"/>
      <c r="AA98" s="1235"/>
      <c r="AB98" s="1235"/>
      <c r="AC98" s="1235"/>
      <c r="AD98" s="1235"/>
      <c r="AE98" s="1235"/>
      <c r="AF98" s="1236"/>
      <c r="AG98" s="1236"/>
      <c r="AH98" s="1236"/>
      <c r="AI98" s="1237"/>
      <c r="AJ98" s="1236"/>
      <c r="AK98" s="1236"/>
      <c r="AL98" s="1236"/>
      <c r="AM98" s="1236"/>
      <c r="AN98" s="1236"/>
      <c r="AO98" s="1236"/>
      <c r="AP98" s="1236"/>
      <c r="AQ98" s="1236"/>
      <c r="AR98" s="253"/>
      <c r="AS98" s="253"/>
    </row>
    <row r="99" spans="1:45" s="254" customFormat="1" ht="12.75" customHeight="1">
      <c r="A99" s="272"/>
      <c r="B99" s="273"/>
      <c r="E99" s="272"/>
      <c r="J99" s="274"/>
      <c r="K99" s="274"/>
      <c r="L99" s="274"/>
      <c r="M99" s="1233"/>
      <c r="N99" s="250"/>
      <c r="O99" s="251"/>
      <c r="P99" s="1234"/>
      <c r="Q99" s="252"/>
      <c r="R99" s="252"/>
      <c r="S99" s="1235"/>
      <c r="T99" s="1235"/>
      <c r="U99" s="1235"/>
      <c r="V99" s="1235"/>
      <c r="W99" s="1235"/>
      <c r="X99" s="1235"/>
      <c r="Y99" s="1235"/>
      <c r="Z99" s="1235"/>
      <c r="AA99" s="1235"/>
      <c r="AB99" s="1235"/>
      <c r="AC99" s="1235"/>
      <c r="AD99" s="1235"/>
      <c r="AE99" s="1235"/>
      <c r="AF99" s="1236"/>
      <c r="AG99" s="1236"/>
      <c r="AH99" s="1236"/>
      <c r="AI99" s="1237"/>
      <c r="AJ99" s="1236"/>
      <c r="AK99" s="1236"/>
      <c r="AL99" s="1236"/>
      <c r="AM99" s="1236"/>
      <c r="AN99" s="1236"/>
      <c r="AO99" s="1236"/>
      <c r="AP99" s="1236"/>
      <c r="AQ99" s="1236"/>
      <c r="AR99" s="253"/>
      <c r="AS99" s="253"/>
    </row>
    <row r="100" spans="1:45" s="254" customFormat="1" ht="12.75" customHeight="1">
      <c r="A100" s="272"/>
      <c r="B100" s="273"/>
      <c r="E100" s="272"/>
      <c r="J100" s="274"/>
      <c r="K100" s="274"/>
      <c r="L100" s="274"/>
      <c r="M100" s="1233"/>
      <c r="N100" s="250"/>
      <c r="O100" s="251"/>
      <c r="P100" s="1234"/>
      <c r="Q100" s="252"/>
      <c r="R100" s="252"/>
      <c r="S100" s="1235"/>
      <c r="T100" s="1235"/>
      <c r="U100" s="1235"/>
      <c r="V100" s="1235"/>
      <c r="W100" s="1235"/>
      <c r="X100" s="1235"/>
      <c r="Y100" s="1235"/>
      <c r="Z100" s="1235"/>
      <c r="AA100" s="1235"/>
      <c r="AB100" s="1235"/>
      <c r="AC100" s="1235"/>
      <c r="AD100" s="1235"/>
      <c r="AE100" s="1235"/>
      <c r="AF100" s="1236"/>
      <c r="AG100" s="1236"/>
      <c r="AH100" s="1236"/>
      <c r="AI100" s="1237"/>
      <c r="AJ100" s="1236"/>
      <c r="AK100" s="1236"/>
      <c r="AL100" s="1236"/>
      <c r="AM100" s="1236"/>
      <c r="AN100" s="1236"/>
      <c r="AO100" s="1236"/>
      <c r="AP100" s="1236"/>
      <c r="AQ100" s="1236"/>
      <c r="AR100" s="253"/>
      <c r="AS100" s="253"/>
    </row>
    <row r="101" spans="1:45" s="254" customFormat="1" ht="12.75" customHeight="1">
      <c r="A101" s="272"/>
      <c r="B101" s="273"/>
      <c r="E101" s="272"/>
      <c r="J101" s="274"/>
      <c r="K101" s="274"/>
      <c r="L101" s="274"/>
      <c r="M101" s="1233"/>
      <c r="N101" s="250"/>
      <c r="O101" s="251"/>
      <c r="P101" s="1234"/>
      <c r="Q101" s="252"/>
      <c r="R101" s="252"/>
      <c r="S101" s="1235"/>
      <c r="T101" s="1235"/>
      <c r="U101" s="1235"/>
      <c r="V101" s="1235"/>
      <c r="W101" s="1235"/>
      <c r="X101" s="1235"/>
      <c r="Y101" s="1235"/>
      <c r="Z101" s="1235"/>
      <c r="AA101" s="1235"/>
      <c r="AB101" s="1235"/>
      <c r="AC101" s="1235"/>
      <c r="AD101" s="1235"/>
      <c r="AE101" s="1235"/>
      <c r="AF101" s="1236"/>
      <c r="AG101" s="1236"/>
      <c r="AH101" s="1236"/>
      <c r="AI101" s="1237"/>
      <c r="AJ101" s="1236"/>
      <c r="AK101" s="1236"/>
      <c r="AL101" s="1236"/>
      <c r="AM101" s="1236"/>
      <c r="AN101" s="1236"/>
      <c r="AO101" s="1236"/>
      <c r="AP101" s="1236"/>
      <c r="AQ101" s="1236"/>
      <c r="AR101" s="253"/>
      <c r="AS101" s="253"/>
    </row>
    <row r="102" spans="1:45" s="254" customFormat="1" ht="12.75" customHeight="1">
      <c r="A102" s="272"/>
      <c r="B102" s="273"/>
      <c r="E102" s="272"/>
      <c r="J102" s="274"/>
      <c r="K102" s="274"/>
      <c r="L102" s="274"/>
      <c r="M102" s="1233"/>
      <c r="N102" s="250"/>
      <c r="O102" s="251"/>
      <c r="P102" s="1234"/>
      <c r="Q102" s="252"/>
      <c r="R102" s="252"/>
      <c r="S102" s="1235"/>
      <c r="T102" s="1235"/>
      <c r="U102" s="1235"/>
      <c r="V102" s="1235"/>
      <c r="W102" s="1235"/>
      <c r="X102" s="1235"/>
      <c r="Y102" s="1235"/>
      <c r="Z102" s="1235"/>
      <c r="AA102" s="1235"/>
      <c r="AB102" s="1235"/>
      <c r="AC102" s="1235"/>
      <c r="AD102" s="1235"/>
      <c r="AE102" s="1235"/>
      <c r="AF102" s="1236"/>
      <c r="AG102" s="1236"/>
      <c r="AH102" s="1236"/>
      <c r="AI102" s="1237"/>
      <c r="AJ102" s="1236"/>
      <c r="AK102" s="1236"/>
      <c r="AL102" s="1236"/>
      <c r="AM102" s="1236"/>
      <c r="AN102" s="1236"/>
      <c r="AO102" s="1236"/>
      <c r="AP102" s="1236"/>
      <c r="AQ102" s="1236"/>
      <c r="AR102" s="253"/>
      <c r="AS102" s="253"/>
    </row>
    <row r="103" spans="1:45" s="254" customFormat="1" ht="12.75" customHeight="1">
      <c r="A103" s="272"/>
      <c r="B103" s="273"/>
      <c r="E103" s="272"/>
      <c r="J103" s="274"/>
      <c r="K103" s="274"/>
      <c r="L103" s="274"/>
      <c r="M103" s="1233"/>
      <c r="N103" s="250"/>
      <c r="O103" s="251"/>
      <c r="P103" s="1234"/>
      <c r="Q103" s="252"/>
      <c r="R103" s="252"/>
      <c r="S103" s="1235"/>
      <c r="T103" s="1235"/>
      <c r="U103" s="1235"/>
      <c r="V103" s="1235"/>
      <c r="W103" s="1235"/>
      <c r="X103" s="1235"/>
      <c r="Y103" s="1235"/>
      <c r="Z103" s="1235"/>
      <c r="AA103" s="1235"/>
      <c r="AB103" s="1235"/>
      <c r="AC103" s="1235"/>
      <c r="AD103" s="1235"/>
      <c r="AE103" s="1235"/>
      <c r="AF103" s="1236"/>
      <c r="AG103" s="1236"/>
      <c r="AH103" s="1236"/>
      <c r="AI103" s="1237"/>
      <c r="AJ103" s="1236"/>
      <c r="AK103" s="1236"/>
      <c r="AL103" s="1236"/>
      <c r="AM103" s="1236"/>
      <c r="AN103" s="1236"/>
      <c r="AO103" s="1236"/>
      <c r="AP103" s="1236"/>
      <c r="AQ103" s="1236"/>
      <c r="AR103" s="253"/>
      <c r="AS103" s="253"/>
    </row>
    <row r="104" spans="1:45" s="254" customFormat="1" ht="12.75" customHeight="1">
      <c r="A104" s="272"/>
      <c r="B104" s="273"/>
      <c r="E104" s="272"/>
      <c r="J104" s="274"/>
      <c r="K104" s="274"/>
      <c r="L104" s="274"/>
      <c r="M104" s="1233"/>
      <c r="N104" s="250"/>
      <c r="O104" s="251"/>
      <c r="P104" s="1234"/>
      <c r="Q104" s="252"/>
      <c r="R104" s="252"/>
      <c r="S104" s="1235"/>
      <c r="T104" s="1235"/>
      <c r="U104" s="1235"/>
      <c r="V104" s="1235"/>
      <c r="W104" s="1235"/>
      <c r="X104" s="1235"/>
      <c r="Y104" s="1235"/>
      <c r="Z104" s="1235"/>
      <c r="AA104" s="1235"/>
      <c r="AB104" s="1235"/>
      <c r="AC104" s="1235"/>
      <c r="AD104" s="1235"/>
      <c r="AE104" s="1235"/>
      <c r="AF104" s="1236"/>
      <c r="AG104" s="1236"/>
      <c r="AH104" s="1236"/>
      <c r="AI104" s="1237"/>
      <c r="AJ104" s="1236"/>
      <c r="AK104" s="1236"/>
      <c r="AL104" s="1236"/>
      <c r="AM104" s="1236"/>
      <c r="AN104" s="1236"/>
      <c r="AO104" s="1236"/>
      <c r="AP104" s="1236"/>
      <c r="AQ104" s="1236"/>
      <c r="AR104" s="253"/>
      <c r="AS104" s="253"/>
    </row>
    <row r="105" spans="1:45" s="254" customFormat="1" ht="12.75" customHeight="1">
      <c r="A105" s="272"/>
      <c r="B105" s="273"/>
      <c r="E105" s="272"/>
      <c r="J105" s="274"/>
      <c r="K105" s="274"/>
      <c r="L105" s="274"/>
      <c r="M105" s="1233"/>
      <c r="N105" s="250"/>
      <c r="O105" s="251"/>
      <c r="P105" s="1234"/>
      <c r="Q105" s="252"/>
      <c r="R105" s="252"/>
      <c r="S105" s="1235"/>
      <c r="T105" s="1235"/>
      <c r="U105" s="1235"/>
      <c r="V105" s="1235"/>
      <c r="W105" s="1235"/>
      <c r="X105" s="1235"/>
      <c r="Y105" s="1235"/>
      <c r="Z105" s="1235"/>
      <c r="AA105" s="1235"/>
      <c r="AB105" s="1235"/>
      <c r="AC105" s="1235"/>
      <c r="AD105" s="1235"/>
      <c r="AE105" s="1235"/>
      <c r="AF105" s="1236"/>
      <c r="AG105" s="1236"/>
      <c r="AH105" s="1236"/>
      <c r="AI105" s="1237"/>
      <c r="AJ105" s="1236"/>
      <c r="AK105" s="1236"/>
      <c r="AL105" s="1236"/>
      <c r="AM105" s="1236"/>
      <c r="AN105" s="1236"/>
      <c r="AO105" s="1236"/>
      <c r="AP105" s="1236"/>
      <c r="AQ105" s="1236"/>
      <c r="AR105" s="253"/>
      <c r="AS105" s="253"/>
    </row>
    <row r="106" spans="1:45" s="254" customFormat="1" ht="12.75" customHeight="1">
      <c r="A106" s="272"/>
      <c r="B106" s="273"/>
      <c r="E106" s="272"/>
      <c r="J106" s="274"/>
      <c r="K106" s="274"/>
      <c r="L106" s="274"/>
      <c r="M106" s="1233"/>
      <c r="N106" s="250"/>
      <c r="O106" s="251"/>
      <c r="P106" s="1234"/>
      <c r="Q106" s="252"/>
      <c r="R106" s="252"/>
      <c r="S106" s="1235"/>
      <c r="T106" s="1235"/>
      <c r="U106" s="1235"/>
      <c r="V106" s="1235"/>
      <c r="W106" s="1235"/>
      <c r="X106" s="1235"/>
      <c r="Y106" s="1235"/>
      <c r="Z106" s="1235"/>
      <c r="AA106" s="1235"/>
      <c r="AB106" s="1235"/>
      <c r="AC106" s="1235"/>
      <c r="AD106" s="1235"/>
      <c r="AE106" s="1235"/>
      <c r="AF106" s="1236"/>
      <c r="AG106" s="1236"/>
      <c r="AH106" s="1236"/>
      <c r="AI106" s="1237"/>
      <c r="AJ106" s="1236"/>
      <c r="AK106" s="1236"/>
      <c r="AL106" s="1236"/>
      <c r="AM106" s="1236"/>
      <c r="AN106" s="1236"/>
      <c r="AO106" s="1236"/>
      <c r="AP106" s="1236"/>
      <c r="AQ106" s="1236"/>
      <c r="AR106" s="253"/>
      <c r="AS106" s="253"/>
    </row>
    <row r="107" spans="1:45" ht="4.1500000000000004" customHeight="1">
      <c r="P107" s="1239"/>
      <c r="Q107" s="257"/>
      <c r="R107" s="257"/>
      <c r="S107" s="1242"/>
      <c r="T107" s="1242"/>
      <c r="U107" s="1242"/>
      <c r="V107" s="1242"/>
      <c r="W107" s="1242"/>
      <c r="X107" s="1242"/>
      <c r="Y107" s="1242"/>
      <c r="Z107" s="1242"/>
      <c r="AA107" s="1242"/>
      <c r="AB107" s="1242"/>
      <c r="AC107" s="1242"/>
      <c r="AD107" s="1242"/>
      <c r="AE107" s="1242"/>
      <c r="AF107" s="245"/>
      <c r="AG107" s="245"/>
      <c r="AH107" s="245"/>
      <c r="AJ107" s="245"/>
      <c r="AK107" s="245"/>
      <c r="AL107" s="245"/>
      <c r="AM107" s="245"/>
      <c r="AN107" s="245"/>
      <c r="AO107" s="245"/>
      <c r="AP107" s="245"/>
      <c r="AQ107" s="245"/>
      <c r="AR107" s="245"/>
      <c r="AS107" s="245"/>
    </row>
    <row r="108" spans="1:45" s="242" customFormat="1">
      <c r="A108" s="272"/>
      <c r="B108" s="246"/>
      <c r="E108" s="271"/>
      <c r="P108" s="1244"/>
      <c r="Q108" s="249"/>
      <c r="R108" s="252"/>
      <c r="S108" s="1244"/>
      <c r="T108" s="1244"/>
      <c r="U108" s="1244"/>
      <c r="V108" s="1244"/>
      <c r="W108" s="1244"/>
      <c r="X108" s="1244"/>
      <c r="Y108" s="1244"/>
      <c r="Z108" s="1244"/>
      <c r="AA108" s="1244"/>
      <c r="AB108" s="1244"/>
      <c r="AC108" s="1244"/>
      <c r="AD108" s="1244"/>
      <c r="AE108" s="1244"/>
      <c r="AF108" s="1236"/>
      <c r="AG108" s="1236"/>
      <c r="AH108" s="1236"/>
      <c r="AI108" s="1237"/>
      <c r="AJ108" s="1236"/>
      <c r="AK108" s="1236"/>
      <c r="AL108" s="1236"/>
      <c r="AM108" s="1236"/>
      <c r="AN108" s="1236"/>
      <c r="AO108" s="1236"/>
      <c r="AP108" s="1236"/>
      <c r="AQ108" s="1236"/>
      <c r="AR108" s="247"/>
      <c r="AS108" s="247"/>
    </row>
    <row r="109" spans="1:45" s="261" customFormat="1" ht="12" customHeight="1">
      <c r="B109" s="283"/>
      <c r="J109" s="284"/>
      <c r="K109" s="284"/>
      <c r="L109" s="284"/>
      <c r="M109" s="1245"/>
      <c r="N109" s="285"/>
      <c r="O109" s="286"/>
      <c r="P109" s="1246"/>
      <c r="Q109" s="287"/>
      <c r="R109" s="287"/>
      <c r="S109" s="1246"/>
      <c r="T109" s="1246"/>
      <c r="U109" s="1246"/>
      <c r="V109" s="1246"/>
      <c r="W109" s="1246"/>
      <c r="X109" s="1246"/>
      <c r="Y109" s="1246"/>
      <c r="Z109" s="1246"/>
      <c r="AA109" s="1246"/>
      <c r="AB109" s="1246"/>
      <c r="AC109" s="1246"/>
      <c r="AD109" s="1246"/>
      <c r="AE109" s="1246"/>
      <c r="AF109" s="1247"/>
      <c r="AG109" s="1247"/>
      <c r="AH109" s="1247"/>
      <c r="AI109" s="1248"/>
      <c r="AJ109" s="1247"/>
      <c r="AK109" s="1247"/>
      <c r="AL109" s="1247"/>
      <c r="AM109" s="1247"/>
      <c r="AN109" s="1247"/>
      <c r="AO109" s="1247"/>
      <c r="AP109" s="1247"/>
      <c r="AQ109" s="1247"/>
      <c r="AR109" s="260"/>
      <c r="AS109" s="260"/>
    </row>
    <row r="110" spans="1:45" s="261" customFormat="1" ht="12" customHeight="1">
      <c r="B110" s="283"/>
      <c r="J110" s="284"/>
      <c r="K110" s="284"/>
      <c r="L110" s="284"/>
      <c r="M110" s="1245"/>
      <c r="N110" s="285"/>
      <c r="O110" s="286"/>
      <c r="P110" s="1246"/>
      <c r="Q110" s="287"/>
      <c r="R110" s="287"/>
      <c r="S110" s="1246"/>
      <c r="T110" s="1246"/>
      <c r="U110" s="1246"/>
      <c r="V110" s="1246"/>
      <c r="W110" s="1246"/>
      <c r="X110" s="1246"/>
      <c r="Y110" s="1246"/>
      <c r="Z110" s="1246"/>
      <c r="AA110" s="1246"/>
      <c r="AB110" s="1246"/>
      <c r="AC110" s="1246"/>
      <c r="AD110" s="1246"/>
      <c r="AE110" s="1246"/>
      <c r="AF110" s="1247"/>
      <c r="AG110" s="1247"/>
      <c r="AH110" s="1247"/>
      <c r="AI110" s="1248"/>
      <c r="AJ110" s="1247"/>
      <c r="AK110" s="1247"/>
      <c r="AL110" s="1247"/>
      <c r="AM110" s="1247"/>
      <c r="AN110" s="1247"/>
      <c r="AO110" s="1247"/>
      <c r="AP110" s="1247"/>
      <c r="AQ110" s="1247"/>
      <c r="AR110" s="260"/>
      <c r="AS110" s="260"/>
    </row>
    <row r="111" spans="1:45" s="259" customFormat="1">
      <c r="A111" s="276"/>
      <c r="B111" s="277"/>
      <c r="E111" s="276"/>
      <c r="J111" s="278"/>
      <c r="K111" s="278"/>
      <c r="L111" s="278"/>
      <c r="M111" s="1240"/>
      <c r="N111" s="288"/>
      <c r="O111" s="280"/>
      <c r="P111" s="1241"/>
      <c r="Q111" s="281"/>
      <c r="R111" s="282"/>
      <c r="S111" s="1241"/>
      <c r="T111" s="1241"/>
      <c r="U111" s="1241"/>
      <c r="V111" s="1241"/>
      <c r="W111" s="1241"/>
      <c r="X111" s="1241"/>
      <c r="Y111" s="1241"/>
      <c r="Z111" s="1241"/>
      <c r="AA111" s="1241"/>
      <c r="AB111" s="1241"/>
      <c r="AC111" s="1241"/>
      <c r="AD111" s="1241"/>
      <c r="AE111" s="1241"/>
      <c r="AF111" s="1236"/>
      <c r="AG111" s="1236"/>
      <c r="AH111" s="1236"/>
      <c r="AI111" s="1237"/>
      <c r="AJ111" s="1236"/>
      <c r="AK111" s="1236"/>
      <c r="AL111" s="1236"/>
      <c r="AM111" s="1236"/>
      <c r="AN111" s="1236"/>
      <c r="AO111" s="1236"/>
      <c r="AP111" s="1236"/>
      <c r="AQ111" s="1236"/>
      <c r="AR111" s="258"/>
      <c r="AS111" s="258"/>
    </row>
    <row r="112" spans="1:45" ht="15" customHeight="1">
      <c r="I112" s="242"/>
      <c r="P112" s="1239"/>
      <c r="Q112" s="257"/>
      <c r="R112" s="257"/>
      <c r="S112" s="1242"/>
      <c r="T112" s="1242"/>
      <c r="U112" s="1242"/>
      <c r="V112" s="1242"/>
      <c r="W112" s="1242"/>
      <c r="X112" s="1242"/>
      <c r="Y112" s="1242"/>
      <c r="Z112" s="1242"/>
      <c r="AA112" s="1242"/>
      <c r="AB112" s="1242"/>
      <c r="AC112" s="1242"/>
      <c r="AD112" s="1242"/>
      <c r="AE112" s="1242"/>
      <c r="AF112" s="245"/>
      <c r="AG112" s="245"/>
      <c r="AH112" s="245"/>
      <c r="AJ112" s="245"/>
      <c r="AK112" s="245"/>
      <c r="AL112" s="245"/>
      <c r="AM112" s="245"/>
      <c r="AN112" s="245"/>
      <c r="AO112" s="245"/>
      <c r="AP112" s="245"/>
      <c r="AQ112" s="245"/>
      <c r="AR112" s="245"/>
      <c r="AS112" s="245"/>
    </row>
    <row r="113" spans="1:45" s="242" customFormat="1">
      <c r="A113" s="271"/>
      <c r="E113" s="271"/>
      <c r="P113" s="1232"/>
      <c r="Q113" s="249"/>
      <c r="R113" s="249"/>
      <c r="S113" s="1243"/>
      <c r="T113" s="1243"/>
      <c r="U113" s="1243"/>
      <c r="V113" s="1243"/>
      <c r="W113" s="1243"/>
      <c r="X113" s="1243"/>
      <c r="Y113" s="1243"/>
      <c r="Z113" s="1243"/>
      <c r="AA113" s="1243"/>
      <c r="AB113" s="1243"/>
      <c r="AC113" s="1243"/>
      <c r="AD113" s="1243"/>
      <c r="AE113" s="1243"/>
      <c r="AF113" s="247"/>
      <c r="AG113" s="247"/>
      <c r="AH113" s="247"/>
      <c r="AI113" s="248"/>
      <c r="AJ113" s="247"/>
      <c r="AK113" s="247"/>
      <c r="AL113" s="247"/>
      <c r="AM113" s="247"/>
      <c r="AN113" s="247"/>
      <c r="AO113" s="247"/>
      <c r="AP113" s="247"/>
      <c r="AQ113" s="247"/>
      <c r="AR113" s="247"/>
      <c r="AS113" s="247"/>
    </row>
    <row r="114" spans="1:45" s="254" customFormat="1" ht="12.75" customHeight="1">
      <c r="A114" s="272"/>
      <c r="B114" s="273"/>
      <c r="E114" s="272"/>
      <c r="J114" s="274"/>
      <c r="K114" s="274"/>
      <c r="L114" s="274"/>
      <c r="M114" s="1233"/>
      <c r="N114" s="250"/>
      <c r="O114" s="251"/>
      <c r="P114" s="1234"/>
      <c r="Q114" s="252"/>
      <c r="R114" s="252"/>
      <c r="S114" s="1235"/>
      <c r="T114" s="1235"/>
      <c r="U114" s="1235"/>
      <c r="V114" s="1235"/>
      <c r="W114" s="1235"/>
      <c r="X114" s="1235"/>
      <c r="Y114" s="1235"/>
      <c r="Z114" s="1235"/>
      <c r="AA114" s="1235"/>
      <c r="AB114" s="1235"/>
      <c r="AC114" s="1235"/>
      <c r="AD114" s="1235"/>
      <c r="AE114" s="1235"/>
      <c r="AF114" s="1236"/>
      <c r="AG114" s="1236"/>
      <c r="AH114" s="1236"/>
      <c r="AI114" s="1237"/>
      <c r="AJ114" s="1236"/>
      <c r="AK114" s="1236"/>
      <c r="AL114" s="1236"/>
      <c r="AM114" s="1236"/>
      <c r="AN114" s="1236"/>
      <c r="AO114" s="1236"/>
      <c r="AP114" s="1236"/>
      <c r="AQ114" s="1236"/>
      <c r="AR114" s="253"/>
      <c r="AS114" s="253"/>
    </row>
    <row r="115" spans="1:45" s="254" customFormat="1" ht="12.75" customHeight="1">
      <c r="A115" s="272"/>
      <c r="B115" s="273"/>
      <c r="E115" s="272"/>
      <c r="J115" s="274"/>
      <c r="K115" s="274"/>
      <c r="L115" s="274"/>
      <c r="M115" s="1233"/>
      <c r="N115" s="250"/>
      <c r="O115" s="251"/>
      <c r="P115" s="1234"/>
      <c r="Q115" s="252"/>
      <c r="R115" s="252"/>
      <c r="S115" s="1235"/>
      <c r="T115" s="1235"/>
      <c r="U115" s="1235"/>
      <c r="V115" s="1235"/>
      <c r="W115" s="1235"/>
      <c r="X115" s="1235"/>
      <c r="Y115" s="1235"/>
      <c r="Z115" s="1235"/>
      <c r="AA115" s="1235"/>
      <c r="AB115" s="1235"/>
      <c r="AC115" s="1235"/>
      <c r="AD115" s="1235"/>
      <c r="AE115" s="1235"/>
      <c r="AF115" s="1236"/>
      <c r="AG115" s="1236"/>
      <c r="AH115" s="1236"/>
      <c r="AI115" s="1237"/>
      <c r="AJ115" s="1236"/>
      <c r="AK115" s="1236"/>
      <c r="AL115" s="1236"/>
      <c r="AM115" s="1236"/>
      <c r="AN115" s="1236"/>
      <c r="AO115" s="1236"/>
      <c r="AP115" s="1236"/>
      <c r="AQ115" s="1236"/>
      <c r="AR115" s="253"/>
      <c r="AS115" s="253"/>
    </row>
    <row r="116" spans="1:45" s="254" customFormat="1" ht="12.75" customHeight="1">
      <c r="A116" s="272"/>
      <c r="B116" s="273"/>
      <c r="E116" s="272"/>
      <c r="J116" s="274"/>
      <c r="K116" s="274"/>
      <c r="L116" s="274"/>
      <c r="M116" s="1233"/>
      <c r="N116" s="250"/>
      <c r="O116" s="251"/>
      <c r="P116" s="1234"/>
      <c r="Q116" s="252"/>
      <c r="R116" s="252"/>
      <c r="S116" s="1235"/>
      <c r="T116" s="1235"/>
      <c r="U116" s="1235"/>
      <c r="V116" s="1235"/>
      <c r="W116" s="1235"/>
      <c r="X116" s="1235"/>
      <c r="Y116" s="1235"/>
      <c r="Z116" s="1235"/>
      <c r="AA116" s="1235"/>
      <c r="AB116" s="1235"/>
      <c r="AC116" s="1235"/>
      <c r="AD116" s="1235"/>
      <c r="AE116" s="1235"/>
      <c r="AF116" s="1236"/>
      <c r="AG116" s="1236"/>
      <c r="AH116" s="1236"/>
      <c r="AI116" s="1237"/>
      <c r="AJ116" s="1236"/>
      <c r="AK116" s="1236"/>
      <c r="AL116" s="1236"/>
      <c r="AM116" s="1236"/>
      <c r="AN116" s="1236"/>
      <c r="AO116" s="1236"/>
      <c r="AP116" s="1236"/>
      <c r="AQ116" s="1236"/>
      <c r="AR116" s="253"/>
      <c r="AS116" s="253"/>
    </row>
    <row r="117" spans="1:45" s="254" customFormat="1" ht="12.75" customHeight="1">
      <c r="A117" s="272"/>
      <c r="B117" s="273"/>
      <c r="E117" s="272"/>
      <c r="J117" s="274"/>
      <c r="K117" s="274"/>
      <c r="L117" s="274"/>
      <c r="M117" s="1233"/>
      <c r="N117" s="250"/>
      <c r="O117" s="251"/>
      <c r="P117" s="1234"/>
      <c r="Q117" s="252"/>
      <c r="R117" s="252"/>
      <c r="S117" s="1235"/>
      <c r="T117" s="1235"/>
      <c r="U117" s="1235"/>
      <c r="V117" s="1235"/>
      <c r="W117" s="1235"/>
      <c r="X117" s="1235"/>
      <c r="Y117" s="1235"/>
      <c r="Z117" s="1235"/>
      <c r="AA117" s="1235"/>
      <c r="AB117" s="1235"/>
      <c r="AC117" s="1235"/>
      <c r="AD117" s="1235"/>
      <c r="AE117" s="1235"/>
      <c r="AF117" s="1236"/>
      <c r="AG117" s="1236"/>
      <c r="AH117" s="1236"/>
      <c r="AI117" s="1237"/>
      <c r="AJ117" s="1236"/>
      <c r="AK117" s="1236"/>
      <c r="AL117" s="1236"/>
      <c r="AM117" s="1236"/>
      <c r="AN117" s="1236"/>
      <c r="AO117" s="1236"/>
      <c r="AP117" s="1236"/>
      <c r="AQ117" s="1236"/>
      <c r="AR117" s="253"/>
      <c r="AS117" s="253"/>
    </row>
    <row r="118" spans="1:45" s="254" customFormat="1" ht="12.75" customHeight="1">
      <c r="A118" s="272"/>
      <c r="B118" s="273"/>
      <c r="E118" s="272"/>
      <c r="J118" s="274"/>
      <c r="K118" s="274"/>
      <c r="L118" s="274"/>
      <c r="M118" s="1233"/>
      <c r="N118" s="250"/>
      <c r="O118" s="251"/>
      <c r="P118" s="1234"/>
      <c r="Q118" s="252"/>
      <c r="R118" s="252"/>
      <c r="S118" s="1235"/>
      <c r="T118" s="1235"/>
      <c r="U118" s="1235"/>
      <c r="V118" s="1235"/>
      <c r="W118" s="1235"/>
      <c r="X118" s="1235"/>
      <c r="Y118" s="1235"/>
      <c r="Z118" s="1235"/>
      <c r="AA118" s="1235"/>
      <c r="AB118" s="1235"/>
      <c r="AC118" s="1235"/>
      <c r="AD118" s="1235"/>
      <c r="AE118" s="1235"/>
      <c r="AF118" s="1236"/>
      <c r="AG118" s="1236"/>
      <c r="AH118" s="1236"/>
      <c r="AI118" s="1237"/>
      <c r="AJ118" s="1236"/>
      <c r="AK118" s="1236"/>
      <c r="AL118" s="1236"/>
      <c r="AM118" s="1236"/>
      <c r="AN118" s="1236"/>
      <c r="AO118" s="1236"/>
      <c r="AP118" s="1236"/>
      <c r="AQ118" s="1236"/>
      <c r="AR118" s="253"/>
      <c r="AS118" s="253"/>
    </row>
    <row r="119" spans="1:45" s="254" customFormat="1" ht="12.75" customHeight="1">
      <c r="A119" s="272"/>
      <c r="B119" s="273"/>
      <c r="E119" s="272"/>
      <c r="J119" s="274"/>
      <c r="K119" s="274"/>
      <c r="L119" s="274"/>
      <c r="M119" s="1233"/>
      <c r="N119" s="250"/>
      <c r="O119" s="251"/>
      <c r="P119" s="1234"/>
      <c r="Q119" s="252"/>
      <c r="R119" s="252"/>
      <c r="S119" s="1235"/>
      <c r="T119" s="1235"/>
      <c r="U119" s="1235"/>
      <c r="V119" s="1235"/>
      <c r="W119" s="1235"/>
      <c r="X119" s="1235"/>
      <c r="Y119" s="1235"/>
      <c r="Z119" s="1235"/>
      <c r="AA119" s="1235"/>
      <c r="AB119" s="1235"/>
      <c r="AC119" s="1235"/>
      <c r="AD119" s="1235"/>
      <c r="AE119" s="1235"/>
      <c r="AF119" s="1236"/>
      <c r="AG119" s="1236"/>
      <c r="AH119" s="1236"/>
      <c r="AI119" s="1237"/>
      <c r="AJ119" s="1236"/>
      <c r="AK119" s="1236"/>
      <c r="AL119" s="1236"/>
      <c r="AM119" s="1236"/>
      <c r="AN119" s="1236"/>
      <c r="AO119" s="1236"/>
      <c r="AP119" s="1236"/>
      <c r="AQ119" s="1236"/>
      <c r="AR119" s="253"/>
      <c r="AS119" s="253"/>
    </row>
    <row r="120" spans="1:45" s="254" customFormat="1" ht="12.75" customHeight="1">
      <c r="A120" s="272"/>
      <c r="B120" s="273"/>
      <c r="E120" s="272"/>
      <c r="J120" s="274"/>
      <c r="K120" s="274"/>
      <c r="L120" s="274"/>
      <c r="M120" s="1233"/>
      <c r="N120" s="250"/>
      <c r="O120" s="251"/>
      <c r="P120" s="1234"/>
      <c r="Q120" s="252"/>
      <c r="R120" s="252"/>
      <c r="S120" s="1235"/>
      <c r="T120" s="1235"/>
      <c r="U120" s="1235"/>
      <c r="V120" s="1235"/>
      <c r="W120" s="1235"/>
      <c r="X120" s="1235"/>
      <c r="Y120" s="1235"/>
      <c r="Z120" s="1235"/>
      <c r="AA120" s="1235"/>
      <c r="AB120" s="1235"/>
      <c r="AC120" s="1235"/>
      <c r="AD120" s="1235"/>
      <c r="AE120" s="1235"/>
      <c r="AF120" s="1236"/>
      <c r="AG120" s="1236"/>
      <c r="AH120" s="1236"/>
      <c r="AI120" s="1237"/>
      <c r="AJ120" s="1236"/>
      <c r="AK120" s="1236"/>
      <c r="AL120" s="1236"/>
      <c r="AM120" s="1236"/>
      <c r="AN120" s="1236"/>
      <c r="AO120" s="1236"/>
      <c r="AP120" s="1236"/>
      <c r="AQ120" s="1236"/>
      <c r="AR120" s="253"/>
      <c r="AS120" s="253"/>
    </row>
    <row r="121" spans="1:45" s="254" customFormat="1" ht="12.75" customHeight="1">
      <c r="A121" s="272"/>
      <c r="B121" s="273"/>
      <c r="E121" s="272"/>
      <c r="J121" s="274"/>
      <c r="K121" s="274"/>
      <c r="L121" s="274"/>
      <c r="M121" s="1233"/>
      <c r="N121" s="250"/>
      <c r="O121" s="251"/>
      <c r="P121" s="1234"/>
      <c r="Q121" s="252"/>
      <c r="R121" s="252"/>
      <c r="S121" s="1235"/>
      <c r="T121" s="1235"/>
      <c r="U121" s="1235"/>
      <c r="V121" s="1235"/>
      <c r="W121" s="1235"/>
      <c r="X121" s="1235"/>
      <c r="Y121" s="1235"/>
      <c r="Z121" s="1235"/>
      <c r="AA121" s="1235"/>
      <c r="AB121" s="1235"/>
      <c r="AC121" s="1235"/>
      <c r="AD121" s="1235"/>
      <c r="AE121" s="1235"/>
      <c r="AF121" s="1236"/>
      <c r="AG121" s="1236"/>
      <c r="AH121" s="1236"/>
      <c r="AI121" s="1237"/>
      <c r="AJ121" s="1236"/>
      <c r="AK121" s="1236"/>
      <c r="AL121" s="1236"/>
      <c r="AM121" s="1236"/>
      <c r="AN121" s="1236"/>
      <c r="AO121" s="1236"/>
      <c r="AP121" s="1236"/>
      <c r="AQ121" s="1236"/>
      <c r="AR121" s="253"/>
      <c r="AS121" s="253"/>
    </row>
    <row r="122" spans="1:45" s="254" customFormat="1" ht="12.75" customHeight="1">
      <c r="A122" s="272"/>
      <c r="B122" s="273"/>
      <c r="E122" s="272"/>
      <c r="J122" s="274"/>
      <c r="K122" s="274"/>
      <c r="L122" s="274"/>
      <c r="M122" s="1233"/>
      <c r="N122" s="250"/>
      <c r="O122" s="251"/>
      <c r="P122" s="1234"/>
      <c r="Q122" s="252"/>
      <c r="R122" s="252"/>
      <c r="S122" s="1235"/>
      <c r="T122" s="1235"/>
      <c r="U122" s="1235"/>
      <c r="V122" s="1235"/>
      <c r="W122" s="1235"/>
      <c r="X122" s="1235"/>
      <c r="Y122" s="1235"/>
      <c r="Z122" s="1235"/>
      <c r="AA122" s="1235"/>
      <c r="AB122" s="1235"/>
      <c r="AC122" s="1235"/>
      <c r="AD122" s="1235"/>
      <c r="AE122" s="1235"/>
      <c r="AF122" s="1236"/>
      <c r="AG122" s="1236"/>
      <c r="AH122" s="1236"/>
      <c r="AI122" s="1237"/>
      <c r="AJ122" s="1236"/>
      <c r="AK122" s="1236"/>
      <c r="AL122" s="1236"/>
      <c r="AM122" s="1236"/>
      <c r="AN122" s="1236"/>
      <c r="AO122" s="1236"/>
      <c r="AP122" s="1236"/>
      <c r="AQ122" s="1236"/>
      <c r="AR122" s="253"/>
      <c r="AS122" s="253"/>
    </row>
    <row r="123" spans="1:45" s="254" customFormat="1" ht="12.75" customHeight="1">
      <c r="A123" s="272"/>
      <c r="B123" s="273"/>
      <c r="E123" s="272"/>
      <c r="J123" s="274"/>
      <c r="K123" s="274"/>
      <c r="L123" s="274"/>
      <c r="M123" s="1233"/>
      <c r="N123" s="250"/>
      <c r="O123" s="251"/>
      <c r="P123" s="1234"/>
      <c r="Q123" s="252"/>
      <c r="R123" s="252"/>
      <c r="S123" s="1235"/>
      <c r="T123" s="1235"/>
      <c r="U123" s="1235"/>
      <c r="V123" s="1235"/>
      <c r="W123" s="1235"/>
      <c r="X123" s="1235"/>
      <c r="Y123" s="1235"/>
      <c r="Z123" s="1235"/>
      <c r="AA123" s="1235"/>
      <c r="AB123" s="1235"/>
      <c r="AC123" s="1235"/>
      <c r="AD123" s="1235"/>
      <c r="AE123" s="1235"/>
      <c r="AF123" s="1236"/>
      <c r="AG123" s="1236"/>
      <c r="AH123" s="1236"/>
      <c r="AI123" s="1237"/>
      <c r="AJ123" s="1236"/>
      <c r="AK123" s="1236"/>
      <c r="AL123" s="1236"/>
      <c r="AM123" s="1236"/>
      <c r="AN123" s="1236"/>
      <c r="AO123" s="1236"/>
      <c r="AP123" s="1236"/>
      <c r="AQ123" s="1236"/>
      <c r="AR123" s="253"/>
      <c r="AS123" s="253"/>
    </row>
    <row r="124" spans="1:45">
      <c r="A124" s="272"/>
      <c r="B124" s="275"/>
      <c r="M124" s="1238"/>
      <c r="N124" s="251"/>
      <c r="O124" s="251"/>
      <c r="P124" s="1239"/>
      <c r="Q124" s="257"/>
      <c r="R124" s="252"/>
      <c r="S124" s="1235"/>
      <c r="T124" s="1235"/>
      <c r="U124" s="1235"/>
      <c r="V124" s="1235"/>
      <c r="W124" s="1235"/>
      <c r="X124" s="1235"/>
      <c r="Y124" s="1235"/>
      <c r="Z124" s="1235"/>
      <c r="AA124" s="1235"/>
      <c r="AB124" s="1235"/>
      <c r="AC124" s="1235"/>
      <c r="AD124" s="1235"/>
      <c r="AE124" s="1235"/>
      <c r="AF124" s="1236"/>
      <c r="AG124" s="1236"/>
      <c r="AH124" s="1236"/>
      <c r="AI124" s="1237"/>
      <c r="AJ124" s="1236"/>
      <c r="AK124" s="1236"/>
      <c r="AL124" s="1236"/>
      <c r="AM124" s="1236"/>
      <c r="AN124" s="1236"/>
      <c r="AO124" s="1236"/>
      <c r="AP124" s="1236"/>
      <c r="AQ124" s="1236"/>
      <c r="AR124" s="245"/>
      <c r="AS124" s="245"/>
    </row>
    <row r="125" spans="1:45" ht="15" customHeight="1">
      <c r="A125" s="272"/>
      <c r="B125" s="275"/>
      <c r="M125" s="1238"/>
      <c r="N125" s="251"/>
      <c r="O125" s="251"/>
      <c r="P125" s="1239"/>
      <c r="Q125" s="257"/>
      <c r="R125" s="252"/>
      <c r="S125" s="1235"/>
      <c r="T125" s="1235"/>
      <c r="U125" s="1235"/>
      <c r="V125" s="1235"/>
      <c r="W125" s="1235"/>
      <c r="X125" s="1235"/>
      <c r="Y125" s="1235"/>
      <c r="Z125" s="1235"/>
      <c r="AA125" s="1235"/>
      <c r="AB125" s="1235"/>
      <c r="AC125" s="1235"/>
      <c r="AD125" s="1235"/>
      <c r="AE125" s="1235"/>
      <c r="AF125" s="1236"/>
      <c r="AG125" s="1236"/>
      <c r="AH125" s="1236"/>
      <c r="AI125" s="1237"/>
      <c r="AJ125" s="1236"/>
      <c r="AK125" s="1236"/>
      <c r="AL125" s="1236"/>
      <c r="AM125" s="1236"/>
      <c r="AN125" s="1236"/>
      <c r="AO125" s="1236"/>
      <c r="AP125" s="1236"/>
      <c r="AQ125" s="1236"/>
      <c r="AR125" s="245"/>
      <c r="AS125" s="245"/>
    </row>
    <row r="126" spans="1:45" ht="4.1500000000000004" customHeight="1">
      <c r="P126" s="1239"/>
      <c r="Q126" s="257"/>
      <c r="R126" s="257"/>
      <c r="S126" s="1242"/>
      <c r="T126" s="1242"/>
      <c r="U126" s="1242"/>
      <c r="V126" s="1242"/>
      <c r="W126" s="1242"/>
      <c r="X126" s="1242"/>
      <c r="Y126" s="1242"/>
      <c r="Z126" s="1242"/>
      <c r="AA126" s="1242"/>
      <c r="AB126" s="1242"/>
      <c r="AC126" s="1242"/>
      <c r="AD126" s="1242"/>
      <c r="AE126" s="1242"/>
      <c r="AF126" s="245"/>
      <c r="AG126" s="245"/>
      <c r="AH126" s="245"/>
      <c r="AJ126" s="245"/>
      <c r="AK126" s="245"/>
      <c r="AL126" s="245"/>
      <c r="AM126" s="245"/>
      <c r="AN126" s="245"/>
      <c r="AO126" s="245"/>
      <c r="AP126" s="245"/>
      <c r="AQ126" s="245"/>
      <c r="AR126" s="245"/>
      <c r="AS126" s="245"/>
    </row>
    <row r="127" spans="1:45" s="242" customFormat="1">
      <c r="A127" s="289"/>
      <c r="B127" s="246"/>
      <c r="E127" s="271"/>
      <c r="P127" s="1249"/>
      <c r="Q127" s="249"/>
      <c r="R127" s="252"/>
      <c r="S127" s="1249"/>
      <c r="T127" s="1249"/>
      <c r="U127" s="1249"/>
      <c r="V127" s="1249"/>
      <c r="W127" s="1249"/>
      <c r="X127" s="1249"/>
      <c r="Y127" s="1249"/>
      <c r="Z127" s="1249"/>
      <c r="AA127" s="1249"/>
      <c r="AB127" s="1249"/>
      <c r="AC127" s="1249"/>
      <c r="AD127" s="1249"/>
      <c r="AE127" s="1249"/>
      <c r="AF127" s="1236"/>
      <c r="AG127" s="1236"/>
      <c r="AH127" s="1236"/>
      <c r="AI127" s="1237"/>
      <c r="AJ127" s="1236"/>
      <c r="AK127" s="1236"/>
      <c r="AL127" s="1236"/>
      <c r="AM127" s="1236"/>
      <c r="AN127" s="1236"/>
      <c r="AO127" s="1236"/>
      <c r="AP127" s="1236"/>
      <c r="AQ127" s="1236"/>
      <c r="AR127" s="247"/>
      <c r="AS127" s="247"/>
    </row>
    <row r="128" spans="1:45" s="261" customFormat="1" ht="12" customHeight="1">
      <c r="B128" s="283"/>
      <c r="J128" s="284"/>
      <c r="K128" s="284"/>
      <c r="L128" s="284"/>
      <c r="M128" s="1245"/>
      <c r="N128" s="285"/>
      <c r="O128" s="286"/>
      <c r="P128" s="1246"/>
      <c r="Q128" s="287"/>
      <c r="R128" s="287"/>
      <c r="S128" s="1246"/>
      <c r="T128" s="1246"/>
      <c r="U128" s="1246"/>
      <c r="V128" s="1246"/>
      <c r="W128" s="1246"/>
      <c r="X128" s="1246"/>
      <c r="Y128" s="1246"/>
      <c r="Z128" s="1246"/>
      <c r="AA128" s="1246"/>
      <c r="AB128" s="1246"/>
      <c r="AC128" s="1246"/>
      <c r="AD128" s="1246"/>
      <c r="AE128" s="1246"/>
      <c r="AF128" s="1247"/>
      <c r="AG128" s="1247"/>
      <c r="AH128" s="1247"/>
      <c r="AI128" s="1248"/>
      <c r="AJ128" s="1247"/>
      <c r="AK128" s="1247"/>
      <c r="AL128" s="1247"/>
      <c r="AM128" s="1247"/>
      <c r="AN128" s="1247"/>
      <c r="AO128" s="1247"/>
      <c r="AP128" s="1247"/>
      <c r="AQ128" s="1247"/>
      <c r="AR128" s="260"/>
      <c r="AS128" s="260"/>
    </row>
    <row r="129" spans="1:45" s="261" customFormat="1" ht="12" customHeight="1">
      <c r="B129" s="283"/>
      <c r="J129" s="284"/>
      <c r="K129" s="284"/>
      <c r="L129" s="284"/>
      <c r="M129" s="1245"/>
      <c r="N129" s="285"/>
      <c r="O129" s="286"/>
      <c r="P129" s="1246"/>
      <c r="Q129" s="287"/>
      <c r="R129" s="287"/>
      <c r="S129" s="1246"/>
      <c r="T129" s="1246"/>
      <c r="U129" s="1246"/>
      <c r="V129" s="1246"/>
      <c r="W129" s="1246"/>
      <c r="X129" s="1246"/>
      <c r="Y129" s="1246"/>
      <c r="Z129" s="1246"/>
      <c r="AA129" s="1246"/>
      <c r="AB129" s="1246"/>
      <c r="AC129" s="1246"/>
      <c r="AD129" s="1246"/>
      <c r="AE129" s="1246"/>
      <c r="AF129" s="1247"/>
      <c r="AG129" s="1247"/>
      <c r="AH129" s="1247"/>
      <c r="AI129" s="1248"/>
      <c r="AJ129" s="1247"/>
      <c r="AK129" s="1247"/>
      <c r="AL129" s="1247"/>
      <c r="AM129" s="1247"/>
      <c r="AN129" s="1247"/>
      <c r="AO129" s="1247"/>
      <c r="AP129" s="1247"/>
      <c r="AQ129" s="1247"/>
      <c r="AR129" s="260"/>
      <c r="AS129" s="260"/>
    </row>
    <row r="130" spans="1:45" s="259" customFormat="1">
      <c r="A130" s="276"/>
      <c r="B130" s="277"/>
      <c r="E130" s="265"/>
      <c r="J130" s="278"/>
      <c r="K130" s="278"/>
      <c r="L130" s="278"/>
      <c r="M130" s="1240"/>
      <c r="N130" s="288"/>
      <c r="O130" s="280"/>
      <c r="P130" s="1241"/>
      <c r="Q130" s="281"/>
      <c r="R130" s="282"/>
      <c r="S130" s="1241"/>
      <c r="T130" s="1241"/>
      <c r="U130" s="1241"/>
      <c r="V130" s="1241"/>
      <c r="W130" s="1241"/>
      <c r="X130" s="1241"/>
      <c r="Y130" s="1241"/>
      <c r="Z130" s="1241"/>
      <c r="AA130" s="1241"/>
      <c r="AB130" s="1241"/>
      <c r="AC130" s="1241"/>
      <c r="AD130" s="1241"/>
      <c r="AE130" s="1241"/>
      <c r="AF130" s="1236"/>
      <c r="AG130" s="1236"/>
      <c r="AH130" s="1236"/>
      <c r="AI130" s="1237"/>
      <c r="AJ130" s="1236"/>
      <c r="AK130" s="1236"/>
      <c r="AL130" s="1236"/>
      <c r="AM130" s="1236"/>
      <c r="AN130" s="1236"/>
      <c r="AO130" s="1236"/>
      <c r="AP130" s="1236"/>
      <c r="AQ130" s="1236"/>
      <c r="AR130" s="258"/>
      <c r="AS130" s="258"/>
    </row>
    <row r="131" spans="1:45" ht="15" customHeight="1">
      <c r="I131" s="242"/>
      <c r="P131" s="1239"/>
      <c r="Q131" s="257"/>
      <c r="R131" s="257"/>
      <c r="S131" s="1242"/>
      <c r="T131" s="1242"/>
      <c r="U131" s="1242"/>
      <c r="V131" s="1242"/>
      <c r="W131" s="1242"/>
      <c r="X131" s="1242"/>
      <c r="Y131" s="1242"/>
      <c r="Z131" s="1242"/>
      <c r="AA131" s="1242"/>
      <c r="AB131" s="1242"/>
      <c r="AC131" s="1242"/>
      <c r="AD131" s="1242"/>
      <c r="AE131" s="1242"/>
      <c r="AF131" s="245"/>
      <c r="AG131" s="245"/>
      <c r="AH131" s="245"/>
      <c r="AJ131" s="245"/>
      <c r="AK131" s="245"/>
      <c r="AL131" s="245"/>
      <c r="AM131" s="245"/>
      <c r="AN131" s="245"/>
      <c r="AO131" s="245"/>
      <c r="AP131" s="245"/>
      <c r="AQ131" s="245"/>
      <c r="AR131" s="245"/>
      <c r="AS131" s="245"/>
    </row>
    <row r="132" spans="1:45" s="242" customFormat="1" ht="15" customHeight="1">
      <c r="A132" s="271"/>
      <c r="E132" s="271"/>
      <c r="P132" s="1232"/>
      <c r="Q132" s="249"/>
      <c r="R132" s="249"/>
      <c r="S132" s="1243"/>
      <c r="T132" s="1243"/>
      <c r="U132" s="1243"/>
      <c r="V132" s="1243"/>
      <c r="W132" s="1243"/>
      <c r="X132" s="1243"/>
      <c r="Y132" s="1243"/>
      <c r="Z132" s="1243"/>
      <c r="AA132" s="1243"/>
      <c r="AB132" s="1243"/>
      <c r="AC132" s="1243"/>
      <c r="AD132" s="1243"/>
      <c r="AE132" s="1243"/>
      <c r="AF132" s="247"/>
      <c r="AG132" s="247"/>
      <c r="AH132" s="247"/>
      <c r="AI132" s="248"/>
      <c r="AJ132" s="247"/>
      <c r="AK132" s="247"/>
      <c r="AL132" s="247"/>
      <c r="AM132" s="247"/>
      <c r="AN132" s="247"/>
      <c r="AO132" s="247"/>
      <c r="AP132" s="247"/>
      <c r="AQ132" s="247"/>
      <c r="AR132" s="247"/>
      <c r="AS132" s="247"/>
    </row>
    <row r="133" spans="1:45" s="254" customFormat="1" ht="12.75" customHeight="1">
      <c r="A133" s="272"/>
      <c r="B133" s="273"/>
      <c r="E133" s="272"/>
      <c r="J133" s="274"/>
      <c r="K133" s="274"/>
      <c r="L133" s="274"/>
      <c r="M133" s="1233"/>
      <c r="N133" s="250"/>
      <c r="O133" s="251"/>
      <c r="P133" s="1234"/>
      <c r="Q133" s="252"/>
      <c r="R133" s="252"/>
      <c r="S133" s="1235"/>
      <c r="T133" s="1235"/>
      <c r="U133" s="1235"/>
      <c r="V133" s="1235"/>
      <c r="W133" s="1235"/>
      <c r="X133" s="1235"/>
      <c r="Y133" s="1235"/>
      <c r="Z133" s="1235"/>
      <c r="AA133" s="1235"/>
      <c r="AB133" s="1235"/>
      <c r="AC133" s="1235"/>
      <c r="AD133" s="1235"/>
      <c r="AE133" s="1235"/>
      <c r="AF133" s="1236"/>
      <c r="AG133" s="1236"/>
      <c r="AH133" s="1236"/>
      <c r="AI133" s="1237"/>
      <c r="AJ133" s="1236"/>
      <c r="AK133" s="1236"/>
      <c r="AL133" s="1236"/>
      <c r="AM133" s="1236"/>
      <c r="AN133" s="1236"/>
      <c r="AO133" s="1236"/>
      <c r="AP133" s="1236"/>
      <c r="AQ133" s="1236"/>
      <c r="AR133" s="253"/>
      <c r="AS133" s="253"/>
    </row>
    <row r="134" spans="1:45" s="254" customFormat="1" ht="12.75" customHeight="1">
      <c r="A134" s="272"/>
      <c r="B134" s="273"/>
      <c r="E134" s="272"/>
      <c r="J134" s="274"/>
      <c r="K134" s="274"/>
      <c r="L134" s="274"/>
      <c r="M134" s="1233"/>
      <c r="N134" s="250"/>
      <c r="O134" s="251"/>
      <c r="P134" s="1234"/>
      <c r="Q134" s="252"/>
      <c r="R134" s="252"/>
      <c r="S134" s="1235"/>
      <c r="T134" s="1235"/>
      <c r="U134" s="1235"/>
      <c r="V134" s="1235"/>
      <c r="W134" s="1235"/>
      <c r="X134" s="1235"/>
      <c r="Y134" s="1235"/>
      <c r="Z134" s="1235"/>
      <c r="AA134" s="1235"/>
      <c r="AB134" s="1235"/>
      <c r="AC134" s="1235"/>
      <c r="AD134" s="1235"/>
      <c r="AE134" s="1235"/>
      <c r="AF134" s="1236"/>
      <c r="AG134" s="1236"/>
      <c r="AH134" s="1236"/>
      <c r="AI134" s="1237"/>
      <c r="AJ134" s="1236"/>
      <c r="AK134" s="1236"/>
      <c r="AL134" s="1236"/>
      <c r="AM134" s="1236"/>
      <c r="AN134" s="1236"/>
      <c r="AO134" s="1236"/>
      <c r="AP134" s="1236"/>
      <c r="AQ134" s="1236"/>
      <c r="AR134" s="253"/>
      <c r="AS134" s="253"/>
    </row>
    <row r="135" spans="1:45" s="254" customFormat="1" ht="12.75" customHeight="1">
      <c r="A135" s="272"/>
      <c r="B135" s="273"/>
      <c r="E135" s="272"/>
      <c r="J135" s="274"/>
      <c r="K135" s="274"/>
      <c r="L135" s="274"/>
      <c r="M135" s="1233"/>
      <c r="N135" s="250"/>
      <c r="O135" s="251"/>
      <c r="P135" s="1234"/>
      <c r="Q135" s="252"/>
      <c r="R135" s="252"/>
      <c r="S135" s="1235"/>
      <c r="T135" s="1235"/>
      <c r="U135" s="1235"/>
      <c r="V135" s="1235"/>
      <c r="W135" s="1235"/>
      <c r="X135" s="1235"/>
      <c r="Y135" s="1235"/>
      <c r="Z135" s="1235"/>
      <c r="AA135" s="1235"/>
      <c r="AB135" s="1235"/>
      <c r="AC135" s="1235"/>
      <c r="AD135" s="1235"/>
      <c r="AE135" s="1235"/>
      <c r="AF135" s="1236"/>
      <c r="AG135" s="1236"/>
      <c r="AH135" s="1236"/>
      <c r="AI135" s="1237"/>
      <c r="AJ135" s="1236"/>
      <c r="AK135" s="1236"/>
      <c r="AL135" s="1236"/>
      <c r="AM135" s="1236"/>
      <c r="AN135" s="1236"/>
      <c r="AO135" s="1236"/>
      <c r="AP135" s="1236"/>
      <c r="AQ135" s="1236"/>
      <c r="AR135" s="253"/>
      <c r="AS135" s="253"/>
    </row>
    <row r="136" spans="1:45" s="254" customFormat="1" ht="12.75" customHeight="1">
      <c r="A136" s="272"/>
      <c r="B136" s="273"/>
      <c r="E136" s="272"/>
      <c r="J136" s="274"/>
      <c r="K136" s="274"/>
      <c r="L136" s="274"/>
      <c r="M136" s="1233"/>
      <c r="N136" s="250"/>
      <c r="O136" s="251"/>
      <c r="P136" s="1234"/>
      <c r="Q136" s="252"/>
      <c r="R136" s="252"/>
      <c r="S136" s="1235"/>
      <c r="T136" s="1235"/>
      <c r="U136" s="1235"/>
      <c r="V136" s="1235"/>
      <c r="W136" s="1235"/>
      <c r="X136" s="1235"/>
      <c r="Y136" s="1235"/>
      <c r="Z136" s="1235"/>
      <c r="AA136" s="1235"/>
      <c r="AB136" s="1235"/>
      <c r="AC136" s="1235"/>
      <c r="AD136" s="1235"/>
      <c r="AE136" s="1235"/>
      <c r="AF136" s="1236"/>
      <c r="AG136" s="1236"/>
      <c r="AH136" s="1236"/>
      <c r="AI136" s="1237"/>
      <c r="AJ136" s="1236"/>
      <c r="AK136" s="1236"/>
      <c r="AL136" s="1236"/>
      <c r="AM136" s="1236"/>
      <c r="AN136" s="1236"/>
      <c r="AO136" s="1236"/>
      <c r="AP136" s="1236"/>
      <c r="AQ136" s="1236"/>
      <c r="AR136" s="253"/>
      <c r="AS136" s="253"/>
    </row>
    <row r="137" spans="1:45" s="254" customFormat="1" ht="12.75" customHeight="1">
      <c r="A137" s="272"/>
      <c r="B137" s="273"/>
      <c r="E137" s="272"/>
      <c r="J137" s="274"/>
      <c r="K137" s="274"/>
      <c r="L137" s="274"/>
      <c r="M137" s="1233"/>
      <c r="N137" s="250"/>
      <c r="O137" s="251"/>
      <c r="P137" s="1234"/>
      <c r="Q137" s="252"/>
      <c r="R137" s="252"/>
      <c r="S137" s="1235"/>
      <c r="T137" s="1235"/>
      <c r="U137" s="1235"/>
      <c r="V137" s="1235"/>
      <c r="W137" s="1235"/>
      <c r="X137" s="1235"/>
      <c r="Y137" s="1235"/>
      <c r="Z137" s="1235"/>
      <c r="AA137" s="1235"/>
      <c r="AB137" s="1235"/>
      <c r="AC137" s="1235"/>
      <c r="AD137" s="1235"/>
      <c r="AE137" s="1235"/>
      <c r="AF137" s="1236"/>
      <c r="AG137" s="1236"/>
      <c r="AH137" s="1236"/>
      <c r="AI137" s="1237"/>
      <c r="AJ137" s="1236"/>
      <c r="AK137" s="1236"/>
      <c r="AL137" s="1236"/>
      <c r="AM137" s="1236"/>
      <c r="AN137" s="1236"/>
      <c r="AO137" s="1236"/>
      <c r="AP137" s="1236"/>
      <c r="AQ137" s="1236"/>
      <c r="AR137" s="253"/>
      <c r="AS137" s="253"/>
    </row>
    <row r="138" spans="1:45" s="254" customFormat="1" ht="12.75" customHeight="1">
      <c r="A138" s="272"/>
      <c r="B138" s="273"/>
      <c r="E138" s="272"/>
      <c r="J138" s="274"/>
      <c r="K138" s="274"/>
      <c r="L138" s="274"/>
      <c r="M138" s="1233"/>
      <c r="N138" s="250"/>
      <c r="O138" s="251"/>
      <c r="P138" s="1234"/>
      <c r="Q138" s="252"/>
      <c r="R138" s="252"/>
      <c r="S138" s="1235"/>
      <c r="T138" s="1235"/>
      <c r="U138" s="1235"/>
      <c r="V138" s="1235"/>
      <c r="W138" s="1235"/>
      <c r="X138" s="1235"/>
      <c r="Y138" s="1235"/>
      <c r="Z138" s="1235"/>
      <c r="AA138" s="1235"/>
      <c r="AB138" s="1235"/>
      <c r="AC138" s="1235"/>
      <c r="AD138" s="1235"/>
      <c r="AE138" s="1235"/>
      <c r="AF138" s="1236"/>
      <c r="AG138" s="1236"/>
      <c r="AH138" s="1236"/>
      <c r="AI138" s="1237"/>
      <c r="AJ138" s="1236"/>
      <c r="AK138" s="1236"/>
      <c r="AL138" s="1236"/>
      <c r="AM138" s="1236"/>
      <c r="AN138" s="1236"/>
      <c r="AO138" s="1236"/>
      <c r="AP138" s="1236"/>
      <c r="AQ138" s="1236"/>
      <c r="AR138" s="253"/>
      <c r="AS138" s="253"/>
    </row>
    <row r="139" spans="1:45" s="254" customFormat="1" ht="12.75" customHeight="1">
      <c r="A139" s="272"/>
      <c r="B139" s="273"/>
      <c r="E139" s="272"/>
      <c r="J139" s="274"/>
      <c r="K139" s="274"/>
      <c r="L139" s="274"/>
      <c r="M139" s="1233"/>
      <c r="N139" s="250"/>
      <c r="O139" s="251"/>
      <c r="P139" s="1234"/>
      <c r="Q139" s="252"/>
      <c r="R139" s="252"/>
      <c r="S139" s="1235"/>
      <c r="T139" s="1235"/>
      <c r="U139" s="1235"/>
      <c r="V139" s="1235"/>
      <c r="W139" s="1235"/>
      <c r="X139" s="1235"/>
      <c r="Y139" s="1235"/>
      <c r="Z139" s="1235"/>
      <c r="AA139" s="1235"/>
      <c r="AB139" s="1235"/>
      <c r="AC139" s="1235"/>
      <c r="AD139" s="1235"/>
      <c r="AE139" s="1235"/>
      <c r="AF139" s="1236"/>
      <c r="AG139" s="1236"/>
      <c r="AH139" s="1236"/>
      <c r="AI139" s="1237"/>
      <c r="AJ139" s="1236"/>
      <c r="AK139" s="1236"/>
      <c r="AL139" s="1236"/>
      <c r="AM139" s="1236"/>
      <c r="AN139" s="1236"/>
      <c r="AO139" s="1236"/>
      <c r="AP139" s="1236"/>
      <c r="AQ139" s="1236"/>
      <c r="AR139" s="253"/>
      <c r="AS139" s="253"/>
    </row>
    <row r="140" spans="1:45" s="254" customFormat="1" ht="12.75" customHeight="1">
      <c r="A140" s="272"/>
      <c r="B140" s="273"/>
      <c r="E140" s="272"/>
      <c r="J140" s="274"/>
      <c r="K140" s="274"/>
      <c r="L140" s="274"/>
      <c r="M140" s="1233"/>
      <c r="N140" s="250"/>
      <c r="O140" s="251"/>
      <c r="P140" s="1234"/>
      <c r="Q140" s="252"/>
      <c r="R140" s="252"/>
      <c r="S140" s="1235"/>
      <c r="T140" s="1235"/>
      <c r="U140" s="1235"/>
      <c r="V140" s="1235"/>
      <c r="W140" s="1235"/>
      <c r="X140" s="1235"/>
      <c r="Y140" s="1235"/>
      <c r="Z140" s="1235"/>
      <c r="AA140" s="1235"/>
      <c r="AB140" s="1235"/>
      <c r="AC140" s="1235"/>
      <c r="AD140" s="1235"/>
      <c r="AE140" s="1235"/>
      <c r="AF140" s="1236"/>
      <c r="AG140" s="1236"/>
      <c r="AH140" s="1236"/>
      <c r="AI140" s="1237"/>
      <c r="AJ140" s="1236"/>
      <c r="AK140" s="1236"/>
      <c r="AL140" s="1236"/>
      <c r="AM140" s="1236"/>
      <c r="AN140" s="1236"/>
      <c r="AO140" s="1236"/>
      <c r="AP140" s="1236"/>
      <c r="AQ140" s="1236"/>
      <c r="AR140" s="253"/>
      <c r="AS140" s="253"/>
    </row>
    <row r="141" spans="1:45" s="254" customFormat="1" ht="12.75" customHeight="1">
      <c r="A141" s="272"/>
      <c r="B141" s="273"/>
      <c r="E141" s="272"/>
      <c r="J141" s="274"/>
      <c r="K141" s="274"/>
      <c r="L141" s="274"/>
      <c r="M141" s="1233"/>
      <c r="N141" s="250"/>
      <c r="O141" s="251"/>
      <c r="P141" s="1234"/>
      <c r="Q141" s="252"/>
      <c r="R141" s="252"/>
      <c r="S141" s="1235"/>
      <c r="T141" s="1235"/>
      <c r="U141" s="1235"/>
      <c r="V141" s="1235"/>
      <c r="W141" s="1235"/>
      <c r="X141" s="1235"/>
      <c r="Y141" s="1235"/>
      <c r="Z141" s="1235"/>
      <c r="AA141" s="1235"/>
      <c r="AB141" s="1235"/>
      <c r="AC141" s="1235"/>
      <c r="AD141" s="1235"/>
      <c r="AE141" s="1235"/>
      <c r="AF141" s="1236"/>
      <c r="AG141" s="1236"/>
      <c r="AH141" s="1236"/>
      <c r="AI141" s="1237"/>
      <c r="AJ141" s="1236"/>
      <c r="AK141" s="1236"/>
      <c r="AL141" s="1236"/>
      <c r="AM141" s="1236"/>
      <c r="AN141" s="1236"/>
      <c r="AO141" s="1236"/>
      <c r="AP141" s="1236"/>
      <c r="AQ141" s="1236"/>
      <c r="AR141" s="253"/>
      <c r="AS141" s="253"/>
    </row>
    <row r="142" spans="1:45" ht="15" customHeight="1">
      <c r="A142" s="272"/>
      <c r="B142" s="275"/>
      <c r="M142" s="1238"/>
      <c r="N142" s="255"/>
      <c r="O142" s="256"/>
      <c r="P142" s="1239"/>
      <c r="Q142" s="257"/>
      <c r="R142" s="252"/>
      <c r="S142" s="1242"/>
      <c r="T142" s="1242"/>
      <c r="U142" s="1242"/>
      <c r="V142" s="1242"/>
      <c r="W142" s="1242"/>
      <c r="X142" s="1242"/>
      <c r="Y142" s="1242"/>
      <c r="Z142" s="1242"/>
      <c r="AA142" s="1242"/>
      <c r="AB142" s="1242"/>
      <c r="AC142" s="1242"/>
      <c r="AD142" s="1242"/>
      <c r="AE142" s="1235"/>
      <c r="AF142" s="1236"/>
      <c r="AG142" s="1236"/>
      <c r="AH142" s="1236"/>
      <c r="AI142" s="1237"/>
      <c r="AJ142" s="1236"/>
      <c r="AK142" s="1236"/>
      <c r="AL142" s="1236"/>
      <c r="AM142" s="1236"/>
      <c r="AN142" s="1236"/>
      <c r="AO142" s="1236"/>
      <c r="AP142" s="1236"/>
      <c r="AQ142" s="1236"/>
      <c r="AR142" s="245"/>
      <c r="AS142" s="245"/>
    </row>
    <row r="143" spans="1:45" s="254" customFormat="1" ht="12.75" customHeight="1">
      <c r="A143" s="272"/>
      <c r="B143" s="273"/>
      <c r="E143" s="272"/>
      <c r="J143" s="274"/>
      <c r="K143" s="274"/>
      <c r="L143" s="274"/>
      <c r="M143" s="1233"/>
      <c r="N143" s="250"/>
      <c r="O143" s="251"/>
      <c r="P143" s="1234"/>
      <c r="Q143" s="252"/>
      <c r="R143" s="252"/>
      <c r="S143" s="1235"/>
      <c r="T143" s="1235"/>
      <c r="U143" s="1235"/>
      <c r="V143" s="1235"/>
      <c r="W143" s="1235"/>
      <c r="X143" s="1235"/>
      <c r="Y143" s="1235"/>
      <c r="Z143" s="1235"/>
      <c r="AA143" s="1235"/>
      <c r="AB143" s="1235"/>
      <c r="AC143" s="1235"/>
      <c r="AD143" s="1235"/>
      <c r="AE143" s="1235"/>
      <c r="AF143" s="1236"/>
      <c r="AG143" s="1236"/>
      <c r="AH143" s="1236"/>
      <c r="AI143" s="1237"/>
      <c r="AJ143" s="1236"/>
      <c r="AK143" s="1236"/>
      <c r="AL143" s="1236"/>
      <c r="AM143" s="1236"/>
      <c r="AN143" s="1236"/>
      <c r="AO143" s="1236"/>
      <c r="AP143" s="1236"/>
      <c r="AQ143" s="1236"/>
      <c r="AR143" s="253"/>
      <c r="AS143" s="253"/>
    </row>
    <row r="144" spans="1:45" s="254" customFormat="1" ht="12.75" customHeight="1">
      <c r="A144" s="272"/>
      <c r="B144" s="273"/>
      <c r="E144" s="272"/>
      <c r="J144" s="274"/>
      <c r="K144" s="274"/>
      <c r="L144" s="274"/>
      <c r="M144" s="1233"/>
      <c r="N144" s="250"/>
      <c r="O144" s="251"/>
      <c r="P144" s="1234"/>
      <c r="Q144" s="252"/>
      <c r="R144" s="252"/>
      <c r="S144" s="1235"/>
      <c r="T144" s="1235"/>
      <c r="U144" s="1235"/>
      <c r="V144" s="1235"/>
      <c r="W144" s="1235"/>
      <c r="X144" s="1235"/>
      <c r="Y144" s="1235"/>
      <c r="Z144" s="1235"/>
      <c r="AA144" s="1235"/>
      <c r="AB144" s="1235"/>
      <c r="AC144" s="1235"/>
      <c r="AD144" s="1235"/>
      <c r="AE144" s="1235"/>
      <c r="AF144" s="1236"/>
      <c r="AG144" s="1236"/>
      <c r="AH144" s="1236"/>
      <c r="AI144" s="1237"/>
      <c r="AJ144" s="1236"/>
      <c r="AK144" s="1236"/>
      <c r="AL144" s="1236"/>
      <c r="AM144" s="1236"/>
      <c r="AN144" s="1236"/>
      <c r="AO144" s="1236"/>
      <c r="AP144" s="1236"/>
      <c r="AQ144" s="1236"/>
      <c r="AR144" s="253"/>
      <c r="AS144" s="253"/>
    </row>
    <row r="145" spans="1:45" s="254" customFormat="1" ht="12.75" customHeight="1">
      <c r="A145" s="272"/>
      <c r="B145" s="273"/>
      <c r="E145" s="272"/>
      <c r="J145" s="274"/>
      <c r="K145" s="274"/>
      <c r="L145" s="274"/>
      <c r="M145" s="1233"/>
      <c r="N145" s="250"/>
      <c r="O145" s="251"/>
      <c r="P145" s="1234"/>
      <c r="Q145" s="252"/>
      <c r="R145" s="252"/>
      <c r="S145" s="1235"/>
      <c r="T145" s="1235"/>
      <c r="U145" s="1235"/>
      <c r="V145" s="1235"/>
      <c r="W145" s="1235"/>
      <c r="X145" s="1235"/>
      <c r="Y145" s="1235"/>
      <c r="Z145" s="1235"/>
      <c r="AA145" s="1235"/>
      <c r="AB145" s="1235"/>
      <c r="AC145" s="1235"/>
      <c r="AD145" s="1235"/>
      <c r="AE145" s="1235"/>
      <c r="AF145" s="1236"/>
      <c r="AG145" s="1236"/>
      <c r="AH145" s="1236"/>
      <c r="AI145" s="1237"/>
      <c r="AJ145" s="1236"/>
      <c r="AK145" s="1236"/>
      <c r="AL145" s="1236"/>
      <c r="AM145" s="1236"/>
      <c r="AN145" s="1236"/>
      <c r="AO145" s="1236"/>
      <c r="AP145" s="1236"/>
      <c r="AQ145" s="1236"/>
      <c r="AR145" s="253"/>
      <c r="AS145" s="253"/>
    </row>
    <row r="146" spans="1:45" s="254" customFormat="1" ht="12.75" customHeight="1">
      <c r="A146" s="272"/>
      <c r="B146" s="273"/>
      <c r="E146" s="272"/>
      <c r="J146" s="274"/>
      <c r="K146" s="274"/>
      <c r="L146" s="274"/>
      <c r="M146" s="1233"/>
      <c r="N146" s="250"/>
      <c r="O146" s="251"/>
      <c r="P146" s="1234"/>
      <c r="Q146" s="252"/>
      <c r="R146" s="252"/>
      <c r="S146" s="1235"/>
      <c r="T146" s="1235"/>
      <c r="U146" s="1235"/>
      <c r="V146" s="1235"/>
      <c r="W146" s="1235"/>
      <c r="X146" s="1235"/>
      <c r="Y146" s="1235"/>
      <c r="Z146" s="1235"/>
      <c r="AA146" s="1235"/>
      <c r="AB146" s="1235"/>
      <c r="AC146" s="1235"/>
      <c r="AD146" s="1235"/>
      <c r="AE146" s="1235"/>
      <c r="AF146" s="1236"/>
      <c r="AG146" s="1236"/>
      <c r="AH146" s="1236"/>
      <c r="AI146" s="1237"/>
      <c r="AJ146" s="1236"/>
      <c r="AK146" s="1236"/>
      <c r="AL146" s="1236"/>
      <c r="AM146" s="1236"/>
      <c r="AN146" s="1236"/>
      <c r="AO146" s="1236"/>
      <c r="AP146" s="1236"/>
      <c r="AQ146" s="1236"/>
      <c r="AR146" s="253"/>
      <c r="AS146" s="253"/>
    </row>
    <row r="147" spans="1:45" s="254" customFormat="1" ht="12.75" customHeight="1">
      <c r="A147" s="272"/>
      <c r="B147" s="273"/>
      <c r="E147" s="272"/>
      <c r="J147" s="274"/>
      <c r="K147" s="274"/>
      <c r="L147" s="274"/>
      <c r="M147" s="1233"/>
      <c r="N147" s="250"/>
      <c r="O147" s="251"/>
      <c r="P147" s="1234"/>
      <c r="Q147" s="252"/>
      <c r="R147" s="252"/>
      <c r="S147" s="1235"/>
      <c r="T147" s="1235"/>
      <c r="U147" s="1235"/>
      <c r="V147" s="1235"/>
      <c r="W147" s="1235"/>
      <c r="X147" s="1235"/>
      <c r="Y147" s="1235"/>
      <c r="Z147" s="1235"/>
      <c r="AA147" s="1235"/>
      <c r="AB147" s="1235"/>
      <c r="AC147" s="1235"/>
      <c r="AD147" s="1235"/>
      <c r="AE147" s="1235"/>
      <c r="AF147" s="1236"/>
      <c r="AG147" s="1236"/>
      <c r="AH147" s="1236"/>
      <c r="AI147" s="1237"/>
      <c r="AJ147" s="1236"/>
      <c r="AK147" s="1236"/>
      <c r="AL147" s="1236"/>
      <c r="AM147" s="1236"/>
      <c r="AN147" s="1236"/>
      <c r="AO147" s="1236"/>
      <c r="AP147" s="1236"/>
      <c r="AQ147" s="1236"/>
      <c r="AR147" s="253"/>
      <c r="AS147" s="253"/>
    </row>
    <row r="148" spans="1:45" s="254" customFormat="1" ht="12.75" customHeight="1">
      <c r="A148" s="272"/>
      <c r="B148" s="273"/>
      <c r="E148" s="272"/>
      <c r="J148" s="274"/>
      <c r="K148" s="274"/>
      <c r="L148" s="274"/>
      <c r="M148" s="1233"/>
      <c r="N148" s="250"/>
      <c r="O148" s="251"/>
      <c r="P148" s="1234"/>
      <c r="Q148" s="252"/>
      <c r="R148" s="252"/>
      <c r="S148" s="1235"/>
      <c r="T148" s="1235"/>
      <c r="U148" s="1235"/>
      <c r="V148" s="1235"/>
      <c r="W148" s="1235"/>
      <c r="X148" s="1235"/>
      <c r="Y148" s="1235"/>
      <c r="Z148" s="1235"/>
      <c r="AA148" s="1235"/>
      <c r="AB148" s="1235"/>
      <c r="AC148" s="1235"/>
      <c r="AD148" s="1235"/>
      <c r="AE148" s="1235"/>
      <c r="AF148" s="1236"/>
      <c r="AG148" s="1236"/>
      <c r="AH148" s="1236"/>
      <c r="AI148" s="1237"/>
      <c r="AJ148" s="1236"/>
      <c r="AK148" s="1236"/>
      <c r="AL148" s="1236"/>
      <c r="AM148" s="1236"/>
      <c r="AN148" s="1236"/>
      <c r="AO148" s="1236"/>
      <c r="AP148" s="1236"/>
      <c r="AQ148" s="1236"/>
      <c r="AR148" s="253"/>
      <c r="AS148" s="253"/>
    </row>
    <row r="149" spans="1:45" s="254" customFormat="1" ht="12.75" customHeight="1">
      <c r="A149" s="272"/>
      <c r="B149" s="273"/>
      <c r="E149" s="272"/>
      <c r="J149" s="274"/>
      <c r="K149" s="274"/>
      <c r="L149" s="274"/>
      <c r="M149" s="1233"/>
      <c r="N149" s="250"/>
      <c r="O149" s="251"/>
      <c r="P149" s="1234"/>
      <c r="Q149" s="252"/>
      <c r="R149" s="252"/>
      <c r="S149" s="1235"/>
      <c r="T149" s="1235"/>
      <c r="U149" s="1235"/>
      <c r="V149" s="1235"/>
      <c r="W149" s="1235"/>
      <c r="X149" s="1235"/>
      <c r="Y149" s="1235"/>
      <c r="Z149" s="1235"/>
      <c r="AA149" s="1235"/>
      <c r="AB149" s="1235"/>
      <c r="AC149" s="1235"/>
      <c r="AD149" s="1235"/>
      <c r="AE149" s="1235"/>
      <c r="AF149" s="1236"/>
      <c r="AG149" s="1236"/>
      <c r="AH149" s="1236"/>
      <c r="AI149" s="1237"/>
      <c r="AJ149" s="1236"/>
      <c r="AK149" s="1236"/>
      <c r="AL149" s="1236"/>
      <c r="AM149" s="1236"/>
      <c r="AN149" s="1236"/>
      <c r="AO149" s="1236"/>
      <c r="AP149" s="1236"/>
      <c r="AQ149" s="1236"/>
      <c r="AR149" s="253"/>
      <c r="AS149" s="253"/>
    </row>
    <row r="150" spans="1:45" s="254" customFormat="1" ht="12.75" customHeight="1">
      <c r="A150" s="272"/>
      <c r="B150" s="273"/>
      <c r="E150" s="272"/>
      <c r="J150" s="274"/>
      <c r="K150" s="274"/>
      <c r="L150" s="274"/>
      <c r="M150" s="1233"/>
      <c r="N150" s="250"/>
      <c r="O150" s="251"/>
      <c r="P150" s="1234"/>
      <c r="Q150" s="252"/>
      <c r="R150" s="252"/>
      <c r="S150" s="1235"/>
      <c r="T150" s="1235"/>
      <c r="U150" s="1235"/>
      <c r="V150" s="1235"/>
      <c r="W150" s="1235"/>
      <c r="X150" s="1235"/>
      <c r="Y150" s="1235"/>
      <c r="Z150" s="1235"/>
      <c r="AA150" s="1235"/>
      <c r="AB150" s="1235"/>
      <c r="AC150" s="1235"/>
      <c r="AD150" s="1235"/>
      <c r="AE150" s="1235"/>
      <c r="AF150" s="1236"/>
      <c r="AG150" s="1236"/>
      <c r="AH150" s="1236"/>
      <c r="AI150" s="1237"/>
      <c r="AJ150" s="1236"/>
      <c r="AK150" s="1236"/>
      <c r="AL150" s="1236"/>
      <c r="AM150" s="1236"/>
      <c r="AN150" s="1236"/>
      <c r="AO150" s="1236"/>
      <c r="AP150" s="1236"/>
      <c r="AQ150" s="1236"/>
      <c r="AR150" s="253"/>
      <c r="AS150" s="253"/>
    </row>
    <row r="151" spans="1:45" s="254" customFormat="1" ht="12.75" customHeight="1">
      <c r="A151" s="272"/>
      <c r="B151" s="273"/>
      <c r="E151" s="272"/>
      <c r="J151" s="274"/>
      <c r="K151" s="274"/>
      <c r="L151" s="274"/>
      <c r="M151" s="1233"/>
      <c r="N151" s="250"/>
      <c r="O151" s="251"/>
      <c r="P151" s="1234"/>
      <c r="Q151" s="252"/>
      <c r="R151" s="252"/>
      <c r="S151" s="1235"/>
      <c r="T151" s="1235"/>
      <c r="U151" s="1235"/>
      <c r="V151" s="1235"/>
      <c r="W151" s="1235"/>
      <c r="X151" s="1235"/>
      <c r="Y151" s="1235"/>
      <c r="Z151" s="1235"/>
      <c r="AA151" s="1235"/>
      <c r="AB151" s="1235"/>
      <c r="AC151" s="1235"/>
      <c r="AD151" s="1235"/>
      <c r="AE151" s="1235"/>
      <c r="AF151" s="1236"/>
      <c r="AG151" s="1236"/>
      <c r="AH151" s="1236"/>
      <c r="AI151" s="1237"/>
      <c r="AJ151" s="1236"/>
      <c r="AK151" s="1236"/>
      <c r="AL151" s="1236"/>
      <c r="AM151" s="1236"/>
      <c r="AN151" s="1236"/>
      <c r="AO151" s="1236"/>
      <c r="AP151" s="1236"/>
      <c r="AQ151" s="1236"/>
      <c r="AR151" s="253"/>
      <c r="AS151" s="253"/>
    </row>
    <row r="152" spans="1:45" ht="4.1500000000000004" customHeight="1">
      <c r="P152" s="1239"/>
      <c r="Q152" s="257"/>
      <c r="R152" s="257"/>
      <c r="S152" s="1242"/>
      <c r="T152" s="1242"/>
      <c r="U152" s="1242"/>
      <c r="V152" s="1242"/>
      <c r="W152" s="1242"/>
      <c r="X152" s="1242"/>
      <c r="Y152" s="1242"/>
      <c r="Z152" s="1242"/>
      <c r="AA152" s="1242"/>
      <c r="AB152" s="1242"/>
      <c r="AC152" s="1242"/>
      <c r="AD152" s="1242"/>
      <c r="AE152" s="1242"/>
      <c r="AF152" s="245"/>
      <c r="AG152" s="245"/>
      <c r="AH152" s="245"/>
      <c r="AJ152" s="245"/>
      <c r="AK152" s="245"/>
      <c r="AL152" s="245"/>
      <c r="AM152" s="245"/>
      <c r="AN152" s="245"/>
      <c r="AO152" s="245"/>
      <c r="AP152" s="245"/>
      <c r="AQ152" s="245"/>
      <c r="AR152" s="245"/>
      <c r="AS152" s="245"/>
    </row>
    <row r="153" spans="1:45" s="242" customFormat="1" ht="15" customHeight="1">
      <c r="A153" s="272"/>
      <c r="B153" s="246"/>
      <c r="E153" s="271"/>
      <c r="P153" s="1244"/>
      <c r="Q153" s="249"/>
      <c r="R153" s="252"/>
      <c r="S153" s="1244"/>
      <c r="T153" s="1244"/>
      <c r="U153" s="1244"/>
      <c r="V153" s="1244"/>
      <c r="W153" s="1244"/>
      <c r="X153" s="1244"/>
      <c r="Y153" s="1244"/>
      <c r="Z153" s="1244"/>
      <c r="AA153" s="1244"/>
      <c r="AB153" s="1244"/>
      <c r="AC153" s="1244"/>
      <c r="AD153" s="1244"/>
      <c r="AE153" s="1244"/>
      <c r="AF153" s="1236"/>
      <c r="AG153" s="1236"/>
      <c r="AH153" s="1236"/>
      <c r="AI153" s="1237"/>
      <c r="AJ153" s="1236"/>
      <c r="AK153" s="1236"/>
      <c r="AL153" s="1236"/>
      <c r="AM153" s="1236"/>
      <c r="AN153" s="1236"/>
      <c r="AO153" s="1236"/>
      <c r="AP153" s="1236"/>
      <c r="AQ153" s="1236"/>
      <c r="AR153" s="247"/>
      <c r="AS153" s="247"/>
    </row>
    <row r="154" spans="1:45" ht="15" customHeight="1">
      <c r="I154" s="242"/>
      <c r="P154" s="1239"/>
      <c r="Q154" s="257"/>
      <c r="R154" s="257"/>
      <c r="S154" s="1239"/>
      <c r="T154" s="1239"/>
      <c r="U154" s="1239"/>
      <c r="V154" s="1239"/>
      <c r="W154" s="1239"/>
      <c r="X154" s="1239"/>
      <c r="Y154" s="1239"/>
      <c r="Z154" s="1239"/>
      <c r="AA154" s="1239"/>
      <c r="AB154" s="1239"/>
      <c r="AC154" s="1239"/>
      <c r="AD154" s="1239"/>
      <c r="AE154" s="1239"/>
      <c r="AF154" s="245"/>
      <c r="AG154" s="245"/>
      <c r="AH154" s="245"/>
      <c r="AJ154" s="245"/>
      <c r="AK154" s="245"/>
      <c r="AL154" s="245"/>
      <c r="AM154" s="245"/>
      <c r="AN154" s="245"/>
      <c r="AO154" s="245"/>
      <c r="AP154" s="245"/>
      <c r="AQ154" s="245"/>
      <c r="AR154" s="245"/>
      <c r="AS154" s="245"/>
    </row>
    <row r="155" spans="1:45" ht="5.25" customHeight="1">
      <c r="N155" s="256"/>
      <c r="O155" s="256"/>
      <c r="P155" s="1239"/>
      <c r="Q155" s="257"/>
      <c r="R155" s="257"/>
      <c r="S155" s="1242"/>
      <c r="T155" s="1242"/>
      <c r="U155" s="1242"/>
      <c r="V155" s="1242"/>
      <c r="W155" s="1242"/>
      <c r="X155" s="1242"/>
      <c r="Y155" s="1242"/>
      <c r="Z155" s="1242"/>
      <c r="AA155" s="1242"/>
      <c r="AB155" s="1242"/>
      <c r="AC155" s="1242"/>
      <c r="AD155" s="1242"/>
      <c r="AE155" s="1242"/>
      <c r="AF155" s="245"/>
      <c r="AG155" s="245"/>
      <c r="AH155" s="245"/>
      <c r="AJ155" s="245"/>
      <c r="AK155" s="245"/>
      <c r="AL155" s="245"/>
      <c r="AM155" s="245"/>
      <c r="AN155" s="245"/>
      <c r="AO155" s="245"/>
      <c r="AP155" s="245"/>
      <c r="AQ155" s="245"/>
      <c r="AR155" s="245"/>
      <c r="AS155" s="245"/>
    </row>
    <row r="156" spans="1:45" s="242" customFormat="1" ht="19.5" customHeight="1">
      <c r="A156" s="271"/>
      <c r="E156" s="271"/>
      <c r="P156" s="1249"/>
      <c r="Q156" s="249"/>
      <c r="R156" s="252"/>
      <c r="S156" s="1249"/>
      <c r="T156" s="1249"/>
      <c r="U156" s="1249"/>
      <c r="V156" s="1249"/>
      <c r="W156" s="1249"/>
      <c r="X156" s="1249"/>
      <c r="Y156" s="1249"/>
      <c r="Z156" s="1249"/>
      <c r="AA156" s="1249"/>
      <c r="AB156" s="1249"/>
      <c r="AC156" s="1249"/>
      <c r="AD156" s="1249"/>
      <c r="AE156" s="1249"/>
      <c r="AF156" s="1236"/>
      <c r="AG156" s="1236"/>
      <c r="AH156" s="1236"/>
      <c r="AI156" s="1237"/>
      <c r="AJ156" s="1236"/>
      <c r="AK156" s="1236"/>
      <c r="AL156" s="1236"/>
      <c r="AM156" s="1236"/>
      <c r="AN156" s="1236"/>
      <c r="AO156" s="1236"/>
      <c r="AP156" s="1236"/>
      <c r="AQ156" s="1236"/>
      <c r="AR156" s="247"/>
      <c r="AS156" s="247"/>
    </row>
    <row r="157" spans="1:45" s="254" customFormat="1" ht="12.75" customHeight="1" outlineLevel="1">
      <c r="A157" s="272"/>
      <c r="B157" s="273"/>
      <c r="E157" s="272"/>
      <c r="J157" s="274"/>
      <c r="K157" s="274"/>
      <c r="L157" s="274"/>
      <c r="M157" s="1233"/>
      <c r="N157" s="250"/>
      <c r="O157" s="251"/>
      <c r="P157" s="1234"/>
      <c r="Q157" s="252"/>
      <c r="R157" s="252"/>
      <c r="S157" s="1234"/>
      <c r="T157" s="1234"/>
      <c r="U157" s="1234"/>
      <c r="V157" s="1234"/>
      <c r="W157" s="1234"/>
      <c r="X157" s="1234"/>
      <c r="Y157" s="1234"/>
      <c r="Z157" s="1234"/>
      <c r="AA157" s="1234"/>
      <c r="AB157" s="1234"/>
      <c r="AC157" s="1234"/>
      <c r="AD157" s="1234"/>
      <c r="AE157" s="1234"/>
      <c r="AF157" s="1236"/>
      <c r="AG157" s="1236"/>
      <c r="AH157" s="1236"/>
      <c r="AI157" s="1237"/>
      <c r="AJ157" s="1236"/>
      <c r="AK157" s="1236"/>
      <c r="AL157" s="1236"/>
      <c r="AM157" s="1236"/>
      <c r="AN157" s="1236"/>
      <c r="AO157" s="1236"/>
      <c r="AP157" s="1236"/>
      <c r="AQ157" s="1236"/>
      <c r="AR157" s="253"/>
      <c r="AS157" s="253"/>
    </row>
    <row r="158" spans="1:45">
      <c r="AF158" s="245"/>
      <c r="AG158" s="245"/>
      <c r="AH158" s="245"/>
      <c r="AJ158" s="245"/>
      <c r="AK158" s="245"/>
      <c r="AL158" s="245"/>
      <c r="AM158" s="245"/>
      <c r="AN158" s="245"/>
      <c r="AO158" s="245"/>
      <c r="AP158" s="245"/>
      <c r="AQ158" s="245"/>
      <c r="AR158" s="245"/>
      <c r="AS158" s="245"/>
    </row>
    <row r="159" spans="1:45">
      <c r="AF159" s="245"/>
      <c r="AG159" s="245"/>
      <c r="AH159" s="245"/>
      <c r="AJ159" s="245"/>
      <c r="AK159" s="245"/>
      <c r="AL159" s="245"/>
      <c r="AM159" s="245"/>
      <c r="AN159" s="245"/>
      <c r="AO159" s="245"/>
      <c r="AP159" s="245"/>
      <c r="AQ159" s="245"/>
      <c r="AR159" s="245"/>
      <c r="AS159" s="245"/>
    </row>
  </sheetData>
  <conditionalFormatting sqref="A153:C153">
    <cfRule type="expression" dxfId="77" priority="34">
      <formula>$I153="Account"</formula>
    </cfRule>
  </conditionalFormatting>
  <conditionalFormatting sqref="A30:F30">
    <cfRule type="expression" priority="13">
      <formula>$I30="Account"</formula>
    </cfRule>
  </conditionalFormatting>
  <conditionalFormatting sqref="A128:F130">
    <cfRule type="expression" dxfId="76" priority="1">
      <formula>$I128="Account"</formula>
    </cfRule>
  </conditionalFormatting>
  <conditionalFormatting sqref="A33:H38 A40:H49 A51:H61 A65:H69 A71:H74 A77:H83 A85:H87 A89:H95 A97:H101 A103:H104">
    <cfRule type="expression" dxfId="75" priority="56">
      <formula>$I34="Account"</formula>
    </cfRule>
  </conditionalFormatting>
  <conditionalFormatting sqref="A39:H39 A50:H50 A62:H64 A70:H70 A75:H75 A84:H84 A88:H88 A96:H96 A102:H102">
    <cfRule type="expression" dxfId="74" priority="58">
      <formula>#REF!="Account"</formula>
    </cfRule>
  </conditionalFormatting>
  <conditionalFormatting sqref="A76:H76">
    <cfRule type="expression" priority="59">
      <formula>#REF!="Account"</formula>
    </cfRule>
  </conditionalFormatting>
  <conditionalFormatting sqref="A105:H106">
    <cfRule type="expression" dxfId="73" priority="57">
      <formula>#REF!="Account"</formula>
    </cfRule>
  </conditionalFormatting>
  <conditionalFormatting sqref="A17:I28">
    <cfRule type="expression" dxfId="72" priority="38">
      <formula>$I17="Account"</formula>
    </cfRule>
  </conditionalFormatting>
  <conditionalFormatting sqref="A114:I125">
    <cfRule type="expression" dxfId="71" priority="16">
      <formula>$I114="Account"</formula>
    </cfRule>
  </conditionalFormatting>
  <conditionalFormatting sqref="A157:I157">
    <cfRule type="expression" dxfId="70" priority="52">
      <formula>$I157="Account"</formula>
    </cfRule>
  </conditionalFormatting>
  <conditionalFormatting sqref="A109:J111">
    <cfRule type="expression" dxfId="69" priority="3">
      <formula>$I109="Account"</formula>
    </cfRule>
  </conditionalFormatting>
  <conditionalFormatting sqref="G30 I30">
    <cfRule type="expression" dxfId="68" priority="15">
      <formula>$I30="Account"</formula>
    </cfRule>
  </conditionalFormatting>
  <conditionalFormatting sqref="G128:I129">
    <cfRule type="expression" priority="10">
      <formula>$I128="Account"</formula>
    </cfRule>
  </conditionalFormatting>
  <conditionalFormatting sqref="G130:I130">
    <cfRule type="expression" dxfId="67" priority="30">
      <formula>$I130="Account"</formula>
    </cfRule>
  </conditionalFormatting>
  <conditionalFormatting sqref="H30">
    <cfRule type="expression" priority="11">
      <formula>$I30="Account"</formula>
    </cfRule>
  </conditionalFormatting>
  <conditionalFormatting sqref="J16:J29">
    <cfRule type="expression" dxfId="66" priority="35">
      <formula>$I16="Account"</formula>
    </cfRule>
  </conditionalFormatting>
  <conditionalFormatting sqref="J30">
    <cfRule type="expression" priority="12">
      <formula>$I30="Account"</formula>
    </cfRule>
  </conditionalFormatting>
  <conditionalFormatting sqref="J128:J130">
    <cfRule type="expression" dxfId="65" priority="7">
      <formula>$I128="Account"</formula>
    </cfRule>
  </conditionalFormatting>
  <conditionalFormatting sqref="N31">
    <cfRule type="expression" dxfId="64" priority="21">
      <formula>$I31="Account"</formula>
    </cfRule>
  </conditionalFormatting>
  <conditionalFormatting sqref="N112">
    <cfRule type="expression" dxfId="63" priority="20">
      <formula>$I112="Account"</formula>
    </cfRule>
  </conditionalFormatting>
  <conditionalFormatting sqref="N131">
    <cfRule type="expression" dxfId="62" priority="19">
      <formula>$I131="Account"</formula>
    </cfRule>
  </conditionalFormatting>
  <conditionalFormatting sqref="N154">
    <cfRule type="expression" dxfId="61" priority="50">
      <formula>$I154="Account"</formula>
    </cfRule>
  </conditionalFormatting>
  <conditionalFormatting sqref="N11:O12 R11:R12 I33:I106 A108:C108 P108 S108:AE108 A127:C127 N127 P127 S127:AE127 A133:I151 S156:AE156">
    <cfRule type="expression" dxfId="60" priority="55">
      <formula>$I11="Account"</formula>
    </cfRule>
  </conditionalFormatting>
  <conditionalFormatting sqref="P153">
    <cfRule type="expression" dxfId="59" priority="33">
      <formula>$I153="Account"</formula>
    </cfRule>
  </conditionalFormatting>
  <conditionalFormatting sqref="P156">
    <cfRule type="expression" dxfId="58" priority="51">
      <formula>$I156="Account"</formula>
    </cfRule>
  </conditionalFormatting>
  <conditionalFormatting sqref="S153">
    <cfRule type="expression" dxfId="57" priority="25">
      <formula>$I153="Account"</formula>
    </cfRule>
  </conditionalFormatting>
  <conditionalFormatting sqref="T153:AE153">
    <cfRule type="expression" priority="2">
      <formula>$I153="Account"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theme="9"/>
  </sheetPr>
  <dimension ref="A1:EG1067"/>
  <sheetViews>
    <sheetView showGridLines="0" zoomScale="70" zoomScaleNormal="70" workbookViewId="0">
      <selection activeCell="D9" sqref="D9"/>
    </sheetView>
  </sheetViews>
  <sheetFormatPr defaultColWidth="9.26953125" defaultRowHeight="14" outlineLevelRow="3"/>
  <cols>
    <col min="1" max="1" width="19.453125" style="28" customWidth="1"/>
    <col min="2" max="2" width="2.54296875" style="28" customWidth="1"/>
    <col min="3" max="3" width="51.453125" style="28" customWidth="1"/>
    <col min="4" max="4" width="37.26953125" style="28" bestFit="1" customWidth="1"/>
    <col min="5" max="5" width="27.453125" style="28" customWidth="1"/>
    <col min="6" max="6" width="26.453125" style="28" customWidth="1"/>
    <col min="7" max="7" width="30.26953125" style="28" customWidth="1"/>
    <col min="8" max="8" width="27" style="28" customWidth="1"/>
    <col min="9" max="9" width="30.453125" style="28" bestFit="1" customWidth="1"/>
    <col min="10" max="10" width="23.453125" style="28" customWidth="1"/>
    <col min="11" max="11" width="34.54296875" style="28" bestFit="1" customWidth="1"/>
    <col min="12" max="12" width="31" style="28" customWidth="1"/>
    <col min="13" max="13" width="23" style="28" customWidth="1"/>
    <col min="14" max="14" width="24.453125" style="28" customWidth="1"/>
    <col min="15" max="15" width="24.453125" style="28" bestFit="1" customWidth="1"/>
    <col min="16" max="16" width="34.26953125" style="28" bestFit="1" customWidth="1"/>
    <col min="17" max="17" width="32.7265625" style="28" customWidth="1"/>
    <col min="18" max="18" width="17.7265625" style="28" bestFit="1" customWidth="1"/>
    <col min="19" max="19" width="19.54296875" style="28" customWidth="1"/>
    <col min="20" max="20" width="17.7265625" style="28" bestFit="1" customWidth="1"/>
    <col min="21" max="21" width="43.54296875" style="28" bestFit="1" customWidth="1"/>
    <col min="22" max="22" width="30.7265625" style="28" bestFit="1" customWidth="1"/>
    <col min="23" max="23" width="19.26953125" style="28" customWidth="1"/>
    <col min="24" max="24" width="17.7265625" style="28" bestFit="1" customWidth="1"/>
    <col min="25" max="29" width="17.54296875" style="28" customWidth="1"/>
    <col min="30" max="32" width="18.54296875" style="28" bestFit="1" customWidth="1"/>
    <col min="33" max="33" width="18.453125" style="28" bestFit="1" customWidth="1"/>
    <col min="34" max="34" width="18.54296875" style="28" bestFit="1" customWidth="1"/>
    <col min="35" max="35" width="17.7265625" style="28" bestFit="1" customWidth="1"/>
    <col min="36" max="36" width="18.453125" style="28" bestFit="1" customWidth="1"/>
    <col min="37" max="39" width="18.54296875" style="28" bestFit="1" customWidth="1"/>
    <col min="40" max="41" width="18.26953125" style="28" bestFit="1" customWidth="1"/>
    <col min="42" max="42" width="17.54296875" style="28" customWidth="1"/>
    <col min="43" max="44" width="18.26953125" style="28" bestFit="1" customWidth="1"/>
    <col min="45" max="64" width="17.54296875" style="28" customWidth="1"/>
    <col min="65" max="76" width="18.453125" style="28" customWidth="1"/>
    <col min="77" max="124" width="17.54296875" style="28" customWidth="1"/>
    <col min="125" max="125" width="18.26953125" style="28" customWidth="1"/>
    <col min="126" max="133" width="18.26953125" style="28" bestFit="1" customWidth="1"/>
    <col min="134" max="134" width="17.54296875" style="28" bestFit="1" customWidth="1"/>
    <col min="135" max="135" width="18.26953125" style="28" bestFit="1" customWidth="1"/>
    <col min="136" max="136" width="17.54296875" style="28" bestFit="1" customWidth="1"/>
    <col min="137" max="137" width="9.26953125" style="28" customWidth="1"/>
    <col min="138" max="16384" width="9.26953125" style="28"/>
  </cols>
  <sheetData>
    <row r="1" spans="1:17" ht="17.5" customHeight="1">
      <c r="A1" s="921"/>
      <c r="B1" s="537"/>
      <c r="C1" s="538" t="s">
        <v>120</v>
      </c>
      <c r="D1" s="538" t="s">
        <v>121</v>
      </c>
      <c r="E1" s="538" t="s">
        <v>49</v>
      </c>
      <c r="F1" s="538" t="s">
        <v>122</v>
      </c>
      <c r="G1" s="538" t="s">
        <v>123</v>
      </c>
    </row>
    <row r="2" spans="1:17" ht="17.5" customHeight="1">
      <c r="A2" s="537"/>
      <c r="B2" s="537"/>
      <c r="C2" s="538" t="s">
        <v>124</v>
      </c>
      <c r="D2" s="538" t="s">
        <v>125</v>
      </c>
      <c r="E2" s="538" t="s">
        <v>126</v>
      </c>
      <c r="F2" s="538" t="s">
        <v>127</v>
      </c>
      <c r="G2" s="537"/>
    </row>
    <row r="3" spans="1:17">
      <c r="C3" s="539"/>
      <c r="D3" s="539"/>
      <c r="E3" s="539"/>
    </row>
    <row r="4" spans="1:17" ht="25" customHeight="1">
      <c r="B4" s="540" t="s">
        <v>128</v>
      </c>
      <c r="C4" s="541"/>
      <c r="D4" s="541"/>
      <c r="E4" s="541"/>
      <c r="F4" s="541"/>
      <c r="G4" s="541"/>
      <c r="H4" s="541"/>
      <c r="I4" s="541"/>
      <c r="J4" s="541"/>
      <c r="K4" s="541"/>
      <c r="L4" s="541"/>
      <c r="M4" s="541"/>
      <c r="N4" s="541"/>
      <c r="O4" s="541"/>
    </row>
    <row r="5" spans="1:17" ht="14.5" customHeight="1" thickBot="1">
      <c r="H5" s="1250"/>
    </row>
    <row r="6" spans="1:17" ht="16" customHeight="1" thickBot="1">
      <c r="C6" s="2041" t="s">
        <v>129</v>
      </c>
      <c r="D6" s="2031"/>
      <c r="E6" s="2031"/>
      <c r="F6" s="2031"/>
      <c r="G6" s="2032"/>
      <c r="H6" s="1251"/>
      <c r="I6" s="2058" t="s">
        <v>130</v>
      </c>
      <c r="J6" s="2031"/>
      <c r="K6" s="2031"/>
      <c r="L6" s="2031"/>
      <c r="M6" s="2048" t="s">
        <v>131</v>
      </c>
      <c r="N6" s="2032"/>
      <c r="P6" s="542" t="s">
        <v>132</v>
      </c>
      <c r="Q6" s="543"/>
    </row>
    <row r="7" spans="1:17" ht="16" customHeight="1" thickBot="1">
      <c r="C7" s="29" t="s">
        <v>133</v>
      </c>
      <c r="D7" s="544"/>
      <c r="F7" s="28" t="s">
        <v>134</v>
      </c>
      <c r="G7" s="1252"/>
      <c r="I7" s="1101"/>
      <c r="J7" s="72" t="s">
        <v>135</v>
      </c>
      <c r="K7" s="72" t="str">
        <f>IF(D13='Model Inputs &amp; Calcs'!B17,"Per Hectare","Per SM")</f>
        <v>Per SM</v>
      </c>
      <c r="L7" s="72" t="str">
        <f>IF(D13='Model Inputs &amp; Calcs'!B17,"Per SM","Per NRSM")</f>
        <v>Per NRSM</v>
      </c>
      <c r="M7" s="77" t="s">
        <v>136</v>
      </c>
      <c r="N7" s="877" t="s">
        <v>124</v>
      </c>
      <c r="P7" s="545" t="s">
        <v>137</v>
      </c>
      <c r="Q7" s="546" t="s">
        <v>138</v>
      </c>
    </row>
    <row r="8" spans="1:17" ht="15.5" customHeight="1">
      <c r="C8" s="29" t="s">
        <v>139</v>
      </c>
      <c r="D8" s="547"/>
      <c r="F8" s="28" t="s">
        <v>140</v>
      </c>
      <c r="G8" s="1253"/>
      <c r="I8" s="548" t="s">
        <v>141</v>
      </c>
      <c r="J8" s="1254"/>
      <c r="K8" s="1255" t="e">
        <f>IF($D$13='Model Inputs &amp; Calcs'!$B$17,J8/$D$12,J8/$D$20)</f>
        <v>#DIV/0!</v>
      </c>
      <c r="L8" s="1256" t="e">
        <f ca="1">IF($D$13='Model Inputs &amp; Calcs'!$B$17,$J$8/$E$12,J8/$D$21)</f>
        <v>#DIV/0!</v>
      </c>
      <c r="M8" s="549" t="str">
        <f>IFERROR($H$550/$J$8,"NA")</f>
        <v>NA</v>
      </c>
      <c r="N8" s="550" t="str">
        <f ca="1">IFERROR($D$550/$J$8,"NA")</f>
        <v>NA</v>
      </c>
      <c r="P8" s="29" t="s">
        <v>138</v>
      </c>
      <c r="Q8" s="1257">
        <f>IF($Q$15="Yes",38025+0.0575*(UW!J9-1000000),(38025+0.0575*(UW!J9*1.1-1000000)))</f>
        <v>-19475</v>
      </c>
    </row>
    <row r="9" spans="1:17" ht="16" customHeight="1" thickBot="1">
      <c r="C9" s="29" t="s">
        <v>142</v>
      </c>
      <c r="D9" s="547"/>
      <c r="F9" s="28" t="s">
        <v>143</v>
      </c>
      <c r="G9" s="1253"/>
      <c r="I9" s="551" t="s">
        <v>144</v>
      </c>
      <c r="J9" s="1258"/>
      <c r="K9" s="1259" t="e">
        <f>IF($D$13='Model Inputs &amp; Calcs'!$B$17,J9/$D$12,J9/$D$20)</f>
        <v>#DIV/0!</v>
      </c>
      <c r="L9" s="1259" t="e">
        <f ca="1">IF($D$13='Model Inputs &amp; Calcs'!$B$17,$J$9/$E$12,J9/$D$21)</f>
        <v>#DIV/0!</v>
      </c>
      <c r="M9" s="552" t="e">
        <f>$H$550/J9</f>
        <v>#DIV/0!</v>
      </c>
      <c r="N9" s="553" t="e">
        <f ca="1">$D$550/$J$9</f>
        <v>#DIV/0!</v>
      </c>
      <c r="P9" s="29" t="s">
        <v>145</v>
      </c>
      <c r="Q9" s="1257">
        <f>IF($Q$15="Yes",40490+0.055*(UW!J9-1000000),40490+0.055*(UW!J9*1.1-1000000))</f>
        <v>-14510</v>
      </c>
    </row>
    <row r="10" spans="1:17" ht="16" customHeight="1" thickBot="1">
      <c r="C10" s="29" t="s">
        <v>146</v>
      </c>
      <c r="D10" s="547"/>
      <c r="F10" s="28" t="s">
        <v>147</v>
      </c>
      <c r="G10" s="1253"/>
      <c r="I10" s="27"/>
      <c r="J10" s="1260"/>
      <c r="P10" s="29" t="s">
        <v>148</v>
      </c>
      <c r="Q10" s="1257">
        <f>IF($Q$15="Yes",0.055*UW!J9,0.055*UW!J9*1.1)</f>
        <v>0</v>
      </c>
    </row>
    <row r="11" spans="1:17" ht="16" customHeight="1" thickBot="1">
      <c r="C11" s="29" t="s">
        <v>149</v>
      </c>
      <c r="D11" s="547"/>
      <c r="F11" s="28" t="s">
        <v>150</v>
      </c>
      <c r="G11" s="554"/>
      <c r="H11" s="980"/>
      <c r="I11" s="2048" t="s">
        <v>62</v>
      </c>
      <c r="J11" s="2032"/>
      <c r="K11" s="1086" t="s">
        <v>151</v>
      </c>
      <c r="L11" s="2058" t="s">
        <v>152</v>
      </c>
      <c r="M11" s="2031"/>
      <c r="N11" s="555" t="s">
        <v>153</v>
      </c>
      <c r="P11" s="29" t="s">
        <v>154</v>
      </c>
      <c r="Q11" s="1257">
        <f>IF($Q$15="Yes",21330+0.055*(UW!J9-500000),21330+0.055*(UW!J9-500000)*1.1)</f>
        <v>-8920.0000000000036</v>
      </c>
    </row>
    <row r="12" spans="1:17" ht="16" customHeight="1" thickBot="1">
      <c r="C12" s="29" t="s">
        <v>155</v>
      </c>
      <c r="D12" s="1261">
        <v>0</v>
      </c>
      <c r="E12" s="1262">
        <f>D12*10000</f>
        <v>0</v>
      </c>
      <c r="F12" s="28" t="s">
        <v>156</v>
      </c>
      <c r="G12" s="554"/>
      <c r="H12" s="981"/>
      <c r="I12" s="2064">
        <v>46112</v>
      </c>
      <c r="J12" s="2032"/>
      <c r="K12" s="930" t="s">
        <v>157</v>
      </c>
      <c r="L12" s="6" t="s">
        <v>68</v>
      </c>
      <c r="M12" s="1263" t="e">
        <f ca="1">E47</f>
        <v>#DIV/0!</v>
      </c>
      <c r="N12" s="1264" t="e">
        <f ca="1">M12/$D$21</f>
        <v>#DIV/0!</v>
      </c>
      <c r="O12" s="700" t="e">
        <f ca="1">M12/M14</f>
        <v>#DIV/0!</v>
      </c>
      <c r="P12" s="29" t="s">
        <v>158</v>
      </c>
      <c r="Q12" s="1257">
        <f>IF($Q$15="Yes",19665+0.0515*(UW!J9-500000),19665+0.0515*(UW!J9-500000)*1.1)</f>
        <v>-8660.0000000000036</v>
      </c>
    </row>
    <row r="13" spans="1:17" ht="16" customHeight="1" thickBot="1">
      <c r="C13" s="29" t="s">
        <v>159</v>
      </c>
      <c r="D13" s="556" t="s">
        <v>160</v>
      </c>
      <c r="F13" s="28" t="s">
        <v>161</v>
      </c>
      <c r="G13" s="557"/>
      <c r="L13" s="7" t="s">
        <v>74</v>
      </c>
      <c r="M13" s="1265" t="e">
        <f ca="1">M31-M12</f>
        <v>#DIV/0!</v>
      </c>
      <c r="N13" s="1266" t="e">
        <f ca="1">M13/$D$21</f>
        <v>#DIV/0!</v>
      </c>
      <c r="O13" s="700" t="e">
        <f ca="1">M13/M14</f>
        <v>#DIV/0!</v>
      </c>
      <c r="P13" s="29" t="s">
        <v>162</v>
      </c>
      <c r="Q13" s="1267" t="s">
        <v>163</v>
      </c>
    </row>
    <row r="14" spans="1:17" ht="16" customHeight="1" thickBot="1">
      <c r="C14" s="29" t="s">
        <v>164</v>
      </c>
      <c r="D14" s="558"/>
      <c r="F14" s="28" t="s">
        <v>165</v>
      </c>
      <c r="G14" s="562"/>
      <c r="I14" s="2048" t="s">
        <v>166</v>
      </c>
      <c r="J14" s="2032"/>
      <c r="K14" s="1095" t="s">
        <v>167</v>
      </c>
      <c r="L14" s="559" t="s">
        <v>168</v>
      </c>
      <c r="M14" s="1268" t="e">
        <f ca="1">SUM(M12:M13)</f>
        <v>#DIV/0!</v>
      </c>
      <c r="N14" s="1269" t="e">
        <f ca="1">M14/$D$21</f>
        <v>#DIV/0!</v>
      </c>
      <c r="O14" s="700"/>
      <c r="P14" s="33" t="s">
        <v>169</v>
      </c>
      <c r="Q14" s="1270">
        <f>IF($Q$15="Yes",27810+0.045*(UW!J9-725000),27810+0.045*(UW!J9-725000)*1.1)</f>
        <v>-8077.5</v>
      </c>
    </row>
    <row r="15" spans="1:17" ht="16" customHeight="1" thickBot="1">
      <c r="C15" s="29" t="s">
        <v>170</v>
      </c>
      <c r="D15" s="547"/>
      <c r="F15" s="28" t="s">
        <v>171</v>
      </c>
      <c r="G15" s="560"/>
      <c r="I15" s="1008" t="s">
        <v>172</v>
      </c>
      <c r="J15" s="1009" t="e">
        <f ca="1">XIRR($D$756:$EF$756,$D$607:$EF$607)</f>
        <v>#DIV/0!</v>
      </c>
      <c r="K15" s="1002" t="s">
        <v>157</v>
      </c>
      <c r="L15" s="2058" t="s">
        <v>173</v>
      </c>
      <c r="M15" s="2031"/>
      <c r="N15" s="561" t="s">
        <v>153</v>
      </c>
      <c r="P15" s="40" t="s">
        <v>174</v>
      </c>
      <c r="Q15" s="1271" t="s">
        <v>175</v>
      </c>
    </row>
    <row r="16" spans="1:17" ht="16" customHeight="1" thickBot="1">
      <c r="C16" s="29" t="s">
        <v>176</v>
      </c>
      <c r="D16" s="1272"/>
      <c r="F16" s="28" t="s">
        <v>177</v>
      </c>
      <c r="G16" s="560"/>
      <c r="I16" s="1006" t="s">
        <v>178</v>
      </c>
      <c r="J16" s="1273" t="e">
        <f ca="1">SUM(E755:EF755)/Total_Equity</f>
        <v>#DIV/0!</v>
      </c>
      <c r="L16" s="6" t="s">
        <v>130</v>
      </c>
      <c r="M16" s="1274">
        <f>J9</f>
        <v>0</v>
      </c>
      <c r="N16" s="1275" t="e">
        <f t="shared" ref="N16:N23" ca="1" si="0">M16/$D$21</f>
        <v>#DIV/0!</v>
      </c>
    </row>
    <row r="17" spans="1:18" ht="16" customHeight="1" thickBot="1">
      <c r="C17" s="29" t="s">
        <v>179</v>
      </c>
      <c r="D17" s="1276"/>
      <c r="F17" s="28" t="s">
        <v>180</v>
      </c>
      <c r="G17" s="560"/>
      <c r="I17" s="1006" t="s">
        <v>181</v>
      </c>
      <c r="J17" s="1005" t="e">
        <f ca="1">Sheet1!C10/UW!M14</f>
        <v>#DIV/0!</v>
      </c>
      <c r="K17" s="1095" t="s">
        <v>182</v>
      </c>
      <c r="L17" s="1101" t="s">
        <v>183</v>
      </c>
      <c r="M17" s="1277">
        <f>J51*J9</f>
        <v>0</v>
      </c>
      <c r="N17" s="1278" t="e">
        <f t="shared" ca="1" si="0"/>
        <v>#DIV/0!</v>
      </c>
      <c r="P17" s="542" t="s">
        <v>184</v>
      </c>
      <c r="Q17" s="543"/>
    </row>
    <row r="18" spans="1:18" ht="16" customHeight="1" thickBot="1">
      <c r="C18" s="29" t="s">
        <v>185</v>
      </c>
      <c r="D18" s="1279"/>
      <c r="F18" s="28" t="s">
        <v>186</v>
      </c>
      <c r="G18" s="562"/>
      <c r="I18" s="1006" t="s">
        <v>187</v>
      </c>
      <c r="J18" s="1005" t="e">
        <f ca="1">Sheet1!C13/UW!M14</f>
        <v>#DIV/0!</v>
      </c>
      <c r="K18" s="1002" t="s">
        <v>175</v>
      </c>
      <c r="L18" s="1101" t="s">
        <v>188</v>
      </c>
      <c r="M18" s="1277" t="e">
        <f ca="1">M12*(E49+E50)</f>
        <v>#DIV/0!</v>
      </c>
      <c r="N18" s="1278" t="e">
        <f t="shared" ca="1" si="0"/>
        <v>#DIV/0!</v>
      </c>
      <c r="P18" s="36" t="s">
        <v>189</v>
      </c>
      <c r="Q18" s="1280" t="e">
        <f ca="1">UW!M31</f>
        <v>#DIV/0!</v>
      </c>
    </row>
    <row r="19" spans="1:18" ht="16" customHeight="1" thickBot="1">
      <c r="C19" s="2040" t="s">
        <v>190</v>
      </c>
      <c r="D19" s="2031"/>
      <c r="E19" s="2031"/>
      <c r="F19" s="2031"/>
      <c r="G19" s="2032"/>
      <c r="H19" s="1281"/>
      <c r="I19" s="1006" t="s">
        <v>191</v>
      </c>
      <c r="J19" s="1005" t="e">
        <f ca="1">(OFFSET(D714,,J25)*12)/M14</f>
        <v>#DIV/0!</v>
      </c>
      <c r="K19" s="1282"/>
      <c r="L19" s="1101" t="s">
        <v>192</v>
      </c>
      <c r="M19" s="1277">
        <v>0</v>
      </c>
      <c r="N19" s="1278" t="e">
        <f t="shared" ca="1" si="0"/>
        <v>#DIV/0!</v>
      </c>
      <c r="O19" s="1250"/>
      <c r="P19" s="29" t="s">
        <v>193</v>
      </c>
      <c r="Q19" s="1283" t="e">
        <f ca="1">-SUM(UW!E411:O411)</f>
        <v>#DIV/0!</v>
      </c>
    </row>
    <row r="20" spans="1:18" ht="16" customHeight="1" thickBot="1">
      <c r="C20" s="36" t="s">
        <v>194</v>
      </c>
      <c r="D20" s="1284">
        <f>'Unit Mix Generator'!P19</f>
        <v>0</v>
      </c>
      <c r="E20" s="1285">
        <f ca="1">D21+D28+G28+G21+D34</f>
        <v>0</v>
      </c>
      <c r="F20" s="563" t="s">
        <v>195</v>
      </c>
      <c r="G20" s="564" t="s">
        <v>175</v>
      </c>
      <c r="I20" s="1006" t="s">
        <v>196</v>
      </c>
      <c r="J20" s="1005" t="e">
        <f ca="1">((OFFSET(D714,,J25)+OFFSET(D709,,J25)+OFFSET(D710,,J25))*12)/M14</f>
        <v>#DIV/0!</v>
      </c>
      <c r="K20" s="1095" t="s">
        <v>197</v>
      </c>
      <c r="L20" s="1101" t="s">
        <v>198</v>
      </c>
      <c r="M20" s="1277">
        <f>D557</f>
        <v>0</v>
      </c>
      <c r="N20" s="1278" t="e">
        <f t="shared" ca="1" si="0"/>
        <v>#DIV/0!</v>
      </c>
      <c r="P20" s="29" t="s">
        <v>199</v>
      </c>
      <c r="Q20" s="1283" t="e">
        <f ca="1">-UW!M18</f>
        <v>#DIV/0!</v>
      </c>
    </row>
    <row r="21" spans="1:18" ht="16" customHeight="1" thickBot="1">
      <c r="C21" s="29" t="s">
        <v>200</v>
      </c>
      <c r="D21" s="1286">
        <f ca="1">IF($C$444='Model Inputs &amp; Calcs'!$B$5,$C$451,'Comps &amp; Unit Mix'!AW328)</f>
        <v>0</v>
      </c>
      <c r="E21" s="1287" t="e">
        <f ca="1">E20/D20</f>
        <v>#DIV/0!</v>
      </c>
      <c r="F21" s="565" t="s">
        <v>201</v>
      </c>
      <c r="G21" s="166">
        <f>'Comps &amp; Unit Mix'!AW426</f>
        <v>0</v>
      </c>
      <c r="H21" s="1222"/>
      <c r="I21" s="1006" t="s">
        <v>202</v>
      </c>
      <c r="J21" s="1005" t="e">
        <f ca="1">OFFSET(D714,,J36)*12/M14</f>
        <v>#DIV/0!</v>
      </c>
      <c r="K21" s="1002" t="s">
        <v>175</v>
      </c>
      <c r="L21" s="1101" t="s">
        <v>203</v>
      </c>
      <c r="M21" s="1277">
        <f>D558</f>
        <v>0</v>
      </c>
      <c r="N21" s="1278" t="e">
        <f t="shared" ca="1" si="0"/>
        <v>#DIV/0!</v>
      </c>
      <c r="P21" s="29" t="s">
        <v>204</v>
      </c>
      <c r="Q21" s="1288">
        <f>-UW!M19</f>
        <v>0</v>
      </c>
    </row>
    <row r="22" spans="1:18" ht="16" customHeight="1" thickBot="1">
      <c r="C22" s="29" t="s">
        <v>205</v>
      </c>
      <c r="D22" s="1289">
        <f ca="1">IF($C$444='Model Inputs &amp; Calcs'!$B$5,C452,'Comps &amp; Unit Mix'!AV328)</f>
        <v>0</v>
      </c>
      <c r="E22" s="1290" t="e">
        <f ca="1">(D25*D21+D31*D28)/E20</f>
        <v>#DIV/0!</v>
      </c>
      <c r="F22" s="565" t="s">
        <v>206</v>
      </c>
      <c r="G22" s="1291">
        <f>'Comps &amp; Unit Mix'!AV426</f>
        <v>0</v>
      </c>
      <c r="I22" s="1006" t="s">
        <v>207</v>
      </c>
      <c r="J22" s="1005" t="e">
        <f ca="1">(OFFSET(D714,,J36)+OFFSET(D709,,J25)+OFFSET(D710,,J25))*12/M14</f>
        <v>#DIV/0!</v>
      </c>
      <c r="L22" s="1101" t="s">
        <v>208</v>
      </c>
      <c r="M22" s="1277">
        <f>D559</f>
        <v>100000</v>
      </c>
      <c r="N22" s="1278" t="e">
        <f t="shared" ca="1" si="0"/>
        <v>#DIV/0!</v>
      </c>
      <c r="P22" s="33" t="s">
        <v>209</v>
      </c>
      <c r="Q22" s="1292" t="e">
        <f ca="1">SUM(Q18:Q21)</f>
        <v>#DIV/0!</v>
      </c>
    </row>
    <row r="23" spans="1:18" ht="16.5" customHeight="1" thickBot="1">
      <c r="C23" s="29" t="s">
        <v>210</v>
      </c>
      <c r="D23" s="1293" t="e">
        <f ca="1">D21/D22</f>
        <v>#DIV/0!</v>
      </c>
      <c r="E23" s="566"/>
      <c r="F23" s="565" t="s">
        <v>211</v>
      </c>
      <c r="G23" s="567" t="e">
        <f>G21/G22</f>
        <v>#DIV/0!</v>
      </c>
      <c r="I23" s="1006" t="s">
        <v>212</v>
      </c>
      <c r="J23" s="1005">
        <f>Val!E7</f>
        <v>0</v>
      </c>
      <c r="L23" s="1101" t="s">
        <v>213</v>
      </c>
      <c r="M23" s="1277">
        <f>D560</f>
        <v>0</v>
      </c>
      <c r="N23" s="1278" t="e">
        <f t="shared" ca="1" si="0"/>
        <v>#DIV/0!</v>
      </c>
      <c r="P23" s="568" t="s">
        <v>184</v>
      </c>
      <c r="Q23" s="1294" t="e">
        <f ca="1">Q22</f>
        <v>#DIV/0!</v>
      </c>
    </row>
    <row r="24" spans="1:18" ht="15.75" customHeight="1" thickBot="1">
      <c r="C24" s="29" t="s">
        <v>214</v>
      </c>
      <c r="D24" s="928">
        <f ca="1">SUM(E92:O92)/(G95-E95)</f>
        <v>0</v>
      </c>
      <c r="E24" s="566"/>
      <c r="F24" s="565" t="s">
        <v>215</v>
      </c>
      <c r="G24" s="569" t="s">
        <v>216</v>
      </c>
      <c r="I24" s="1006" t="s">
        <v>217</v>
      </c>
      <c r="J24" s="1295">
        <f>MAX(E97:O97)</f>
        <v>0</v>
      </c>
      <c r="L24" s="1101" t="s">
        <v>218</v>
      </c>
      <c r="M24" s="1277">
        <f>D561</f>
        <v>0</v>
      </c>
      <c r="N24" s="30"/>
      <c r="O24" s="1250"/>
    </row>
    <row r="25" spans="1:18" ht="16" customHeight="1" thickBot="1">
      <c r="C25" s="29" t="s">
        <v>219</v>
      </c>
      <c r="D25" s="1296">
        <f>IF($C$444='Model Inputs &amp; Calcs'!$B$5,$C$450,IF($C$444='Model Inputs &amp; Calcs'!$B$6,$D$218,""))</f>
        <v>0</v>
      </c>
      <c r="E25" s="1297" t="e">
        <f ca="1">D219</f>
        <v>#DIV/0!</v>
      </c>
      <c r="F25" s="565" t="s">
        <v>219</v>
      </c>
      <c r="G25" s="1298" t="e">
        <f>'Comps &amp; Unit Mix'!AR426/'Comps &amp; Unit Mix'!AW426</f>
        <v>#DIV/0!</v>
      </c>
      <c r="I25" s="1007" t="s">
        <v>220</v>
      </c>
      <c r="J25" s="1299">
        <f>IF(E97=J24,E96,IF(F97=J24,F96,IF(G97=J24,G96,IF(H97=J24,H96,IF(I97=J24,I96)))))</f>
        <v>12</v>
      </c>
      <c r="L25" s="1101" t="s">
        <v>221</v>
      </c>
      <c r="M25" s="1277">
        <f>INDEX(UW!Q8:Q14,(MATCH(UW!Q7,UW!P8:P14,0)))</f>
        <v>-19475</v>
      </c>
      <c r="N25" s="1278" t="e">
        <f t="shared" ref="N25:N31" ca="1" si="1">M25/$D$21</f>
        <v>#DIV/0!</v>
      </c>
      <c r="O25" s="570"/>
      <c r="P25" s="542" t="s">
        <v>222</v>
      </c>
      <c r="Q25" s="543"/>
    </row>
    <row r="26" spans="1:18" ht="15.5" customHeight="1">
      <c r="C26" s="571" t="s">
        <v>223</v>
      </c>
      <c r="D26" s="1300" t="e">
        <f ca="1">D455/D21</f>
        <v>#DIV/0!</v>
      </c>
      <c r="E26" s="1301" t="str">
        <f>IFERROR(D461/SUM('Comps &amp; Unit Mix'!AR209:AR326),"-")</f>
        <v>-</v>
      </c>
      <c r="F26" s="572" t="s">
        <v>224</v>
      </c>
      <c r="G26" s="1302">
        <f>'Comps &amp; Unit Mix'!BE427</f>
        <v>0</v>
      </c>
      <c r="K26" s="1250"/>
      <c r="L26" s="1101" t="s">
        <v>225</v>
      </c>
      <c r="M26" s="1277" t="e">
        <f ca="1">SUM($E$748:$EF$748)-M30-M28-M27</f>
        <v>#DIV/0!</v>
      </c>
      <c r="N26" s="1278" t="e">
        <f t="shared" ca="1" si="1"/>
        <v>#DIV/0!</v>
      </c>
      <c r="O26" s="1250"/>
      <c r="P26" s="36" t="s">
        <v>226</v>
      </c>
      <c r="Q26" s="762" t="e">
        <f ca="1">C57+M29</f>
        <v>#DIV/0!</v>
      </c>
    </row>
    <row r="27" spans="1:18" ht="16" customHeight="1" thickBot="1">
      <c r="C27" s="573" t="s">
        <v>227</v>
      </c>
      <c r="D27" s="574" t="s">
        <v>175</v>
      </c>
      <c r="E27" s="575"/>
      <c r="F27" s="576" t="s">
        <v>228</v>
      </c>
      <c r="G27" s="577" t="s">
        <v>175</v>
      </c>
      <c r="H27" s="700"/>
      <c r="K27" s="1250"/>
      <c r="L27" s="1101" t="s">
        <v>229</v>
      </c>
      <c r="M27" s="1277">
        <f>E43</f>
        <v>0</v>
      </c>
      <c r="N27" s="1278" t="e">
        <f t="shared" ca="1" si="1"/>
        <v>#DIV/0!</v>
      </c>
      <c r="P27" s="33" t="s">
        <v>230</v>
      </c>
      <c r="Q27" s="578">
        <f ca="1">CEILING(UW!E63,12)/12</f>
        <v>3</v>
      </c>
      <c r="R27" s="28">
        <f ca="1">E63</f>
        <v>33</v>
      </c>
    </row>
    <row r="28" spans="1:18" ht="16" customHeight="1" thickBot="1">
      <c r="A28" s="1303"/>
      <c r="C28" s="29" t="s">
        <v>231</v>
      </c>
      <c r="D28" s="1286">
        <f>'Comps &amp; Unit Mix'!AW439</f>
        <v>0</v>
      </c>
      <c r="E28" s="579" t="s">
        <v>232</v>
      </c>
      <c r="F28" s="565" t="s">
        <v>233</v>
      </c>
      <c r="G28" s="166">
        <f>'Workstore Sales'!C6</f>
        <v>0</v>
      </c>
      <c r="H28" s="580"/>
      <c r="I28" s="2048" t="s">
        <v>234</v>
      </c>
      <c r="J28" s="2032"/>
      <c r="L28" s="1101" t="s">
        <v>235</v>
      </c>
      <c r="M28" s="1304">
        <f>E44</f>
        <v>0</v>
      </c>
      <c r="N28" s="1278" t="e">
        <f t="shared" ca="1" si="1"/>
        <v>#DIV/0!</v>
      </c>
      <c r="O28" s="570"/>
      <c r="P28" s="581" t="s">
        <v>236</v>
      </c>
      <c r="Q28" s="1305" t="e">
        <f ca="1">UW!M35-Q26</f>
        <v>#DIV/0!</v>
      </c>
    </row>
    <row r="29" spans="1:18" ht="16" customHeight="1" thickBot="1">
      <c r="A29" s="1303"/>
      <c r="C29" s="29" t="s">
        <v>237</v>
      </c>
      <c r="D29" s="28">
        <f>'Comps &amp; Unit Mix'!AV439</f>
        <v>0</v>
      </c>
      <c r="E29" s="566"/>
      <c r="F29" s="565" t="s">
        <v>238</v>
      </c>
      <c r="G29" s="1306">
        <f>'Workstore Sales'!C2</f>
        <v>15</v>
      </c>
      <c r="I29" s="6" t="s">
        <v>239</v>
      </c>
      <c r="J29" s="1307">
        <f ca="1">IF($J$39='Model Inputs &amp; Calcs'!$C$5,OFFSET(Val!$C$99,,UW!J36),OFFSET(Val!$C$98,,UW!$J$36))</f>
        <v>0</v>
      </c>
      <c r="K29" s="1308"/>
      <c r="L29" s="1101" t="s">
        <v>240</v>
      </c>
      <c r="M29" s="1277">
        <f ca="1">E45</f>
        <v>0</v>
      </c>
      <c r="N29" s="1278" t="e">
        <f t="shared" ca="1" si="1"/>
        <v>#DIV/0!</v>
      </c>
    </row>
    <row r="30" spans="1:18" ht="16" customHeight="1" thickBot="1">
      <c r="A30" s="1303"/>
      <c r="C30" s="29" t="s">
        <v>241</v>
      </c>
      <c r="D30" s="582">
        <f>IFERROR(D28/D29,0)</f>
        <v>0</v>
      </c>
      <c r="E30" s="566"/>
      <c r="F30" s="565" t="s">
        <v>242</v>
      </c>
      <c r="G30" s="567">
        <f>'Workstore Sales'!C5</f>
        <v>0</v>
      </c>
      <c r="H30" s="1309"/>
      <c r="I30" s="583" t="s">
        <v>243</v>
      </c>
      <c r="J30" s="1310">
        <f ca="1">-J29*SUM(J37:J38)</f>
        <v>0</v>
      </c>
      <c r="L30" s="5" t="s">
        <v>85</v>
      </c>
      <c r="M30" s="1311" t="e">
        <f ca="1">E46</f>
        <v>#DIV/0!</v>
      </c>
      <c r="N30" s="1312" t="e">
        <f t="shared" ca="1" si="1"/>
        <v>#DIV/0!</v>
      </c>
      <c r="P30" s="542" t="s">
        <v>244</v>
      </c>
      <c r="Q30" s="543"/>
    </row>
    <row r="31" spans="1:18" ht="16" customHeight="1" thickBot="1">
      <c r="A31" s="1303"/>
      <c r="C31" s="29" t="s">
        <v>219</v>
      </c>
      <c r="D31" s="1313">
        <f>IFERROR('Comps &amp; Unit Mix'!AY440,"0")</f>
        <v>0</v>
      </c>
      <c r="E31" s="1314">
        <f>D624</f>
        <v>0</v>
      </c>
      <c r="F31" s="565" t="s">
        <v>219</v>
      </c>
      <c r="G31" s="584">
        <f>IFERROR('Comps &amp; Unit Mix'!AR414/'Comps &amp; Unit Mix'!AW414,0)</f>
        <v>0</v>
      </c>
      <c r="I31" s="7" t="s">
        <v>245</v>
      </c>
      <c r="J31" s="1315">
        <f ca="1">SUM(J29:J30)</f>
        <v>0</v>
      </c>
      <c r="L31" s="8" t="s">
        <v>246</v>
      </c>
      <c r="M31" s="1316" t="e">
        <f ca="1">SUM(M16:M30)</f>
        <v>#DIV/0!</v>
      </c>
      <c r="N31" s="1317" t="e">
        <f t="shared" ca="1" si="1"/>
        <v>#DIV/0!</v>
      </c>
      <c r="P31" s="36" t="s">
        <v>226</v>
      </c>
      <c r="Q31" s="1318">
        <f ca="1">UW!C64</f>
        <v>835.53545903710221</v>
      </c>
    </row>
    <row r="32" spans="1:18" ht="16" customHeight="1" thickBot="1">
      <c r="A32" s="1303"/>
      <c r="C32" s="571" t="s">
        <v>247</v>
      </c>
      <c r="D32" s="1319">
        <f>IFERROR('Comps &amp; Unit Mix'!BE440,"0")</f>
        <v>0</v>
      </c>
      <c r="E32" s="585"/>
      <c r="F32" s="586" t="s">
        <v>248</v>
      </c>
      <c r="G32" s="1320">
        <f>'Workstore Sales'!C3</f>
        <v>5300</v>
      </c>
      <c r="I32" s="1101" t="s">
        <v>249</v>
      </c>
      <c r="J32" s="1310">
        <f ca="1">-HLOOKUP($J$36,$E$855:$DT$860,6,FALSE)</f>
        <v>835.53545903710221</v>
      </c>
      <c r="K32" s="859"/>
      <c r="L32" s="1086"/>
      <c r="M32" s="1095"/>
      <c r="N32" s="555" t="s">
        <v>250</v>
      </c>
      <c r="P32" s="33" t="s">
        <v>230</v>
      </c>
      <c r="Q32" s="578">
        <f ca="1">CEILING(UW!F63,12)/12</f>
        <v>4</v>
      </c>
      <c r="R32" s="28">
        <f ca="1">F63</f>
        <v>48</v>
      </c>
    </row>
    <row r="33" spans="3:17" ht="16" customHeight="1" thickBot="1">
      <c r="C33" s="587" t="s">
        <v>251</v>
      </c>
      <c r="D33" s="588" t="s">
        <v>175</v>
      </c>
      <c r="F33" s="28" t="s">
        <v>252</v>
      </c>
      <c r="G33" s="589">
        <f>IF(D33="Yes",'Comps &amp; Unit Mix'!AV399,0)</f>
        <v>0</v>
      </c>
      <c r="I33" s="583" t="s">
        <v>253</v>
      </c>
      <c r="J33" s="1321" t="e">
        <f ca="1">-Total_Equity</f>
        <v>#DIV/0!</v>
      </c>
      <c r="K33" s="701"/>
      <c r="L33" s="7" t="s">
        <v>74</v>
      </c>
      <c r="M33" s="1265" t="e">
        <f ca="1">M13</f>
        <v>#DIV/0!</v>
      </c>
      <c r="N33" s="1322" t="e">
        <f ca="1">M33/$D$21</f>
        <v>#DIV/0!</v>
      </c>
      <c r="P33" s="581" t="s">
        <v>236</v>
      </c>
      <c r="Q33" s="1305" t="e">
        <f ca="1">Q28-Q31</f>
        <v>#DIV/0!</v>
      </c>
    </row>
    <row r="34" spans="3:17" ht="16" customHeight="1" thickBot="1">
      <c r="C34" s="590" t="s">
        <v>254</v>
      </c>
      <c r="D34" s="591">
        <f>IF(D33="Yes",'Comps &amp; Unit Mix'!AW399,0)</f>
        <v>0</v>
      </c>
      <c r="E34" s="1323">
        <f>'Comps &amp; Unit Mix'!AY400</f>
        <v>0</v>
      </c>
      <c r="F34" s="34" t="s">
        <v>255</v>
      </c>
      <c r="G34" s="592" t="e">
        <f>D34/G33</f>
        <v>#DIV/0!</v>
      </c>
      <c r="H34" s="593"/>
      <c r="I34" s="8" t="s">
        <v>256</v>
      </c>
      <c r="J34" s="1315" t="e">
        <f ca="1">SUM(J31:J33)</f>
        <v>#DIV/0!</v>
      </c>
      <c r="L34" s="1101"/>
      <c r="M34" s="1"/>
      <c r="N34" s="1322"/>
      <c r="O34" s="1308"/>
    </row>
    <row r="35" spans="3:17" ht="16" customHeight="1" thickBot="1">
      <c r="C35" s="587" t="s">
        <v>257</v>
      </c>
      <c r="G35" s="30"/>
      <c r="I35" s="2048" t="s">
        <v>258</v>
      </c>
      <c r="J35" s="2032"/>
      <c r="K35" s="859"/>
      <c r="L35" s="594" t="s">
        <v>259</v>
      </c>
      <c r="M35" s="1324" t="e">
        <f ca="1">SUM(M33:M34)</f>
        <v>#DIV/0!</v>
      </c>
      <c r="N35" s="1325" t="e">
        <f ca="1">M35/$D$21</f>
        <v>#DIV/0!</v>
      </c>
      <c r="P35" s="542" t="s">
        <v>260</v>
      </c>
      <c r="Q35" s="1326" t="e">
        <f>('Unit Mix Generator'!P14+D28+'Workstore Sales'!C33)/UW!E12</f>
        <v>#DIV/0!</v>
      </c>
    </row>
    <row r="36" spans="3:17" ht="16" customHeight="1" thickBot="1">
      <c r="C36" s="595"/>
      <c r="D36" s="596"/>
      <c r="E36" s="596"/>
      <c r="F36" s="596"/>
      <c r="G36" s="597"/>
      <c r="I36" s="1096" t="s">
        <v>261</v>
      </c>
      <c r="J36" s="598">
        <f t="array" aca="1" ref="J36" ca="1">OFFSET(Val!C15,,(MATCH('Model Inputs &amp; Calcs'!C12,Val!$D$16:$EE$16,0)),,)</f>
        <v>48</v>
      </c>
      <c r="K36" s="701"/>
      <c r="L36" s="583" t="s">
        <v>49</v>
      </c>
      <c r="M36" s="1327" t="e">
        <f ca="1">M12</f>
        <v>#DIV/0!</v>
      </c>
      <c r="N36" s="1328" t="e">
        <f ca="1">M36/$D$21</f>
        <v>#DIV/0!</v>
      </c>
      <c r="P36" s="542" t="s">
        <v>262</v>
      </c>
      <c r="Q36" s="1329" t="e">
        <f ca="1">((M36/M37)*E56)+((M35/M37)*#REF!)</f>
        <v>#DIV/0!</v>
      </c>
    </row>
    <row r="37" spans="3:17" ht="16" customHeight="1" thickBot="1">
      <c r="C37" s="599"/>
      <c r="D37" s="600"/>
      <c r="E37" s="600"/>
      <c r="F37" s="600"/>
      <c r="G37" s="601"/>
      <c r="I37" s="1101" t="s">
        <v>263</v>
      </c>
      <c r="J37" s="602">
        <v>0.01</v>
      </c>
      <c r="L37" s="559" t="s">
        <v>264</v>
      </c>
      <c r="M37" s="1268" t="e">
        <f ca="1">SUM(M35:M36)</f>
        <v>#DIV/0!</v>
      </c>
      <c r="N37" s="1330" t="e">
        <f ca="1">M37/$D$21</f>
        <v>#DIV/0!</v>
      </c>
    </row>
    <row r="38" spans="3:17" ht="16" customHeight="1" thickBot="1">
      <c r="C38" s="603"/>
      <c r="D38" s="604"/>
      <c r="E38" s="604"/>
      <c r="F38" s="604"/>
      <c r="G38" s="605"/>
      <c r="I38" s="1101" t="s">
        <v>265</v>
      </c>
      <c r="J38" s="602">
        <v>2.5000000000000001E-3</v>
      </c>
      <c r="L38" s="1"/>
      <c r="M38" s="1"/>
      <c r="N38" s="1"/>
      <c r="P38" s="542" t="str">
        <f t="shared" ref="P38:P45" si="2">C770</f>
        <v>Perfomance Fee Calculations (Paid at Sale)</v>
      </c>
      <c r="Q38" s="743"/>
    </row>
    <row r="39" spans="3:17" ht="16" customHeight="1" thickBot="1">
      <c r="F39" s="1251"/>
      <c r="I39" s="1101" t="s">
        <v>266</v>
      </c>
      <c r="J39" s="606" t="s">
        <v>131</v>
      </c>
      <c r="L39" s="1086" t="s">
        <v>77</v>
      </c>
      <c r="M39" s="1086"/>
      <c r="N39" s="1087"/>
      <c r="P39" s="856" t="str">
        <f t="shared" si="2"/>
        <v>NPV</v>
      </c>
      <c r="Q39" s="1280" t="e">
        <f t="shared" ref="Q39:Q45" ca="1" si="3">D771</f>
        <v>#DIV/0!</v>
      </c>
    </row>
    <row r="40" spans="3:17" ht="16" customHeight="1" thickBot="1">
      <c r="C40" s="2061" t="s">
        <v>49</v>
      </c>
      <c r="D40" s="2031"/>
      <c r="E40" s="607" t="s">
        <v>267</v>
      </c>
      <c r="F40" s="608" t="s">
        <v>268</v>
      </c>
      <c r="G40" s="608" t="s">
        <v>269</v>
      </c>
      <c r="I40" s="5" t="s">
        <v>270</v>
      </c>
      <c r="J40" s="609">
        <v>0.1</v>
      </c>
      <c r="L40" s="1096" t="s">
        <v>271</v>
      </c>
      <c r="M40" s="1331">
        <f>M27</f>
        <v>0</v>
      </c>
      <c r="N40" s="1332" t="e">
        <f ca="1">M40/$D$21</f>
        <v>#DIV/0!</v>
      </c>
      <c r="P40" s="587" t="str">
        <f t="shared" si="2"/>
        <v>Duration of Investment</v>
      </c>
      <c r="Q40" s="1333">
        <f t="shared" ca="1" si="3"/>
        <v>4.0027397260273974</v>
      </c>
    </row>
    <row r="41" spans="3:17" ht="16" customHeight="1" thickBot="1">
      <c r="C41" s="610"/>
      <c r="D41" s="611" t="s">
        <v>272</v>
      </c>
      <c r="E41" s="612" t="s">
        <v>273</v>
      </c>
      <c r="F41" s="613" t="s">
        <v>273</v>
      </c>
      <c r="G41" s="614" t="s">
        <v>273</v>
      </c>
      <c r="I41" s="2048" t="s">
        <v>274</v>
      </c>
      <c r="J41" s="2032"/>
      <c r="L41" s="583" t="s">
        <v>275</v>
      </c>
      <c r="M41" s="1327">
        <f>M42-M40</f>
        <v>0</v>
      </c>
      <c r="N41" s="1321" t="e">
        <f ca="1">M41/$D$21</f>
        <v>#DIV/0!</v>
      </c>
      <c r="O41" s="1308"/>
      <c r="P41" s="1334" t="str">
        <f t="shared" si="2"/>
        <v>Total Realisation Value</v>
      </c>
      <c r="Q41" s="1283" t="e">
        <f t="shared" ca="1" si="3"/>
        <v>#DIV/0!</v>
      </c>
    </row>
    <row r="42" spans="3:17" ht="16" customHeight="1" thickBot="1">
      <c r="C42" s="616" t="s">
        <v>276</v>
      </c>
      <c r="D42" s="1" t="s">
        <v>277</v>
      </c>
      <c r="E42" s="1335">
        <f>UW!J9*UW!C49</f>
        <v>0</v>
      </c>
      <c r="F42" s="1336">
        <f ca="1">IF(C52="yes",C54*C55,0)</f>
        <v>-835.53545903710221</v>
      </c>
      <c r="G42" s="1337">
        <f>IF(C59="yes",C61*C62,0)</f>
        <v>0</v>
      </c>
      <c r="I42" s="617" t="s">
        <v>278</v>
      </c>
      <c r="J42" s="1097" t="s">
        <v>279</v>
      </c>
      <c r="L42" s="615" t="s">
        <v>280</v>
      </c>
      <c r="M42" s="1338">
        <f>IF(OR($D$13='Model Inputs &amp; Calcs'!$B$17,$D$13='Model Inputs &amp; Calcs'!$B$16),'Dev Bdgt'!E57,0)</f>
        <v>0</v>
      </c>
      <c r="N42" s="1339" t="e">
        <f ca="1">M42/$D$21</f>
        <v>#DIV/0!</v>
      </c>
      <c r="P42" s="587" t="str">
        <f t="shared" si="2"/>
        <v>Hurdle Realisation Value</v>
      </c>
      <c r="Q42" s="1340" t="e">
        <f t="shared" ca="1" si="3"/>
        <v>#DIV/0!</v>
      </c>
    </row>
    <row r="43" spans="3:17" ht="16.5" customHeight="1" thickTop="1" thickBot="1">
      <c r="C43" s="619" t="s">
        <v>49</v>
      </c>
      <c r="D43" s="1" t="s">
        <v>281</v>
      </c>
      <c r="E43" s="1341">
        <f>IF(C43='Model Inputs &amp; Calcs'!B3,0,IF(OR(UW!D13='Model Inputs &amp; Calcs'!B17,UW!D13='Model Inputs &amp; Calcs'!B16),UW!C50*UW!M43,0))</f>
        <v>0</v>
      </c>
      <c r="F43" s="1342">
        <v>0</v>
      </c>
      <c r="G43" s="1343">
        <v>0</v>
      </c>
      <c r="I43" s="1101" t="s">
        <v>282</v>
      </c>
      <c r="J43" s="30"/>
      <c r="L43" s="618" t="s">
        <v>283</v>
      </c>
      <c r="M43" s="1338">
        <f>IF(OR($D$13='Model Inputs &amp; Calcs'!$B$17,$D$13='Model Inputs &amp; Calcs'!$B$16),'Dev Bdgt'!E58,0)</f>
        <v>0</v>
      </c>
      <c r="N43" s="1344" t="e">
        <f ca="1">M43/$D$21</f>
        <v>#DIV/0!</v>
      </c>
      <c r="P43" s="587" t="str">
        <f t="shared" si="2"/>
        <v>Surplus Value</v>
      </c>
      <c r="Q43" s="1340" t="e">
        <f t="shared" ca="1" si="3"/>
        <v>#DIV/0!</v>
      </c>
    </row>
    <row r="44" spans="3:17" ht="16.5" customHeight="1" thickTop="1" thickBot="1">
      <c r="C44" s="619" t="s">
        <v>74</v>
      </c>
      <c r="D44" s="1" t="s">
        <v>284</v>
      </c>
      <c r="E44" s="1341">
        <f>IF($C$44='Model Inputs &amp; Calcs'!$B$4,SUM($E$730:$DT$730),0)</f>
        <v>0</v>
      </c>
      <c r="F44" s="1345">
        <v>0</v>
      </c>
      <c r="G44" s="1346">
        <v>0</v>
      </c>
      <c r="H44" s="701"/>
      <c r="I44" s="5" t="s">
        <v>285</v>
      </c>
      <c r="J44" s="9"/>
      <c r="L44" s="8" t="s">
        <v>286</v>
      </c>
      <c r="M44" s="1316">
        <f>IF(OR($D$13='Model Inputs &amp; Calcs'!$B$17,$D$13='Model Inputs &amp; Calcs'!$B$16),M43+SUM(M17:M25),0)</f>
        <v>0</v>
      </c>
      <c r="N44" s="1347" t="e">
        <f ca="1">M44/$D$21</f>
        <v>#DIV/0!</v>
      </c>
      <c r="P44" s="587" t="str">
        <f t="shared" si="2"/>
        <v>Participation rate</v>
      </c>
      <c r="Q44" s="1215">
        <f t="shared" si="3"/>
        <v>0</v>
      </c>
    </row>
    <row r="45" spans="3:17" ht="16.5" customHeight="1" thickTop="1" thickBot="1">
      <c r="C45" s="619" t="s">
        <v>49</v>
      </c>
      <c r="D45" s="1" t="s">
        <v>287</v>
      </c>
      <c r="E45" s="1341">
        <f ca="1">IF(C45='Model Inputs &amp; Calcs'!B3,-SUM(OFFSET(D719,,D863+1,,E63-(E63-On_Deposit_Equity_OutDate))),)</f>
        <v>0</v>
      </c>
      <c r="F45" s="1345"/>
      <c r="G45" s="1346"/>
      <c r="L45" s="1"/>
      <c r="M45" s="1"/>
      <c r="N45" s="1"/>
      <c r="P45" s="587" t="str">
        <f t="shared" si="2"/>
        <v>Performance Fee</v>
      </c>
      <c r="Q45" s="1340" t="e">
        <f t="shared" ca="1" si="3"/>
        <v>#DIV/0!</v>
      </c>
    </row>
    <row r="46" spans="3:17" ht="16.5" customHeight="1" thickTop="1" thickBot="1">
      <c r="C46" s="619" t="s">
        <v>49</v>
      </c>
      <c r="D46" s="2" t="s">
        <v>288</v>
      </c>
      <c r="E46" s="1348" t="e">
        <f ca="1">IF($C$46='Model Inputs &amp; Calcs'!$B$4,SUM(OFFSET(D731,,,,D863+1)),0)</f>
        <v>#DIV/0!</v>
      </c>
      <c r="F46" s="1349">
        <v>0</v>
      </c>
      <c r="G46" s="1350">
        <v>0</v>
      </c>
      <c r="H46" s="1251"/>
      <c r="I46" s="2048" t="s">
        <v>289</v>
      </c>
      <c r="J46" s="2032"/>
      <c r="L46" s="1086" t="s">
        <v>45</v>
      </c>
      <c r="M46" s="1086"/>
      <c r="N46" s="1087"/>
      <c r="P46" s="581" t="s">
        <v>290</v>
      </c>
      <c r="Q46" s="1351">
        <f ca="1">SUM(E743:CJ743)</f>
        <v>0</v>
      </c>
    </row>
    <row r="47" spans="3:17" ht="16" customHeight="1" thickTop="1">
      <c r="C47" s="1352">
        <f ca="1">Val!D27</f>
        <v>-3307.0062744620423</v>
      </c>
      <c r="D47" s="3" t="s">
        <v>291</v>
      </c>
      <c r="E47" s="1341" t="e">
        <f ca="1">E43+E46+E42</f>
        <v>#DIV/0!</v>
      </c>
      <c r="F47" s="1353">
        <f ca="1">SUM(F42:F46)</f>
        <v>-835.53545903710221</v>
      </c>
      <c r="G47" s="1354">
        <f>SUM(G42:G46)</f>
        <v>0</v>
      </c>
      <c r="I47" s="1096" t="s">
        <v>292</v>
      </c>
      <c r="J47" s="621" t="s">
        <v>293</v>
      </c>
      <c r="L47" s="1101" t="s">
        <v>294</v>
      </c>
      <c r="M47" s="1"/>
      <c r="N47" s="1102"/>
    </row>
    <row r="48" spans="3:17" ht="15.5" customHeight="1">
      <c r="C48" s="620" t="s">
        <v>295</v>
      </c>
      <c r="D48" s="1" t="s">
        <v>296</v>
      </c>
      <c r="E48" s="1355">
        <v>0</v>
      </c>
      <c r="F48" s="1342">
        <v>0</v>
      </c>
      <c r="G48" s="1343">
        <v>0</v>
      </c>
      <c r="I48" s="1101" t="s">
        <v>297</v>
      </c>
      <c r="J48" s="626" t="str">
        <f ca="1">IFERROR(M35/J49,"NA")</f>
        <v>NA</v>
      </c>
      <c r="L48" s="1101" t="s">
        <v>298</v>
      </c>
      <c r="M48" s="1"/>
      <c r="N48" s="622"/>
    </row>
    <row r="49" spans="1:21" ht="15.5" customHeight="1">
      <c r="A49" s="627"/>
      <c r="C49" s="623">
        <v>0.6</v>
      </c>
      <c r="D49" s="1" t="s">
        <v>299</v>
      </c>
      <c r="E49" s="624">
        <f>IF($K$15="Yes",0,0.4%)</f>
        <v>0</v>
      </c>
      <c r="F49" s="625">
        <f>IF($K$15="Yes",0,0.4%)</f>
        <v>0</v>
      </c>
      <c r="G49" s="602">
        <f>IF($K$15="Yes",0,0.4%)</f>
        <v>0</v>
      </c>
      <c r="I49" s="1101" t="s">
        <v>300</v>
      </c>
      <c r="J49" s="1356">
        <v>1</v>
      </c>
      <c r="L49" s="1101" t="s">
        <v>301</v>
      </c>
      <c r="M49" s="1"/>
      <c r="N49" s="1102"/>
    </row>
    <row r="50" spans="1:21" ht="16" customHeight="1" thickBot="1">
      <c r="C50" s="623">
        <v>0.41499999999999998</v>
      </c>
      <c r="D50" s="1" t="s">
        <v>302</v>
      </c>
      <c r="E50" s="624">
        <v>0</v>
      </c>
      <c r="F50" s="625">
        <v>0</v>
      </c>
      <c r="G50" s="602">
        <v>0</v>
      </c>
      <c r="I50" s="1101" t="s">
        <v>290</v>
      </c>
      <c r="J50" s="628">
        <f>IF(K15="Yes",0.8%,0%)</f>
        <v>8.0000000000000002E-3</v>
      </c>
      <c r="L50" s="1101" t="s">
        <v>303</v>
      </c>
      <c r="M50" s="1"/>
      <c r="N50" s="1102">
        <v>1400</v>
      </c>
      <c r="P50" s="27"/>
      <c r="Q50" s="1357"/>
      <c r="R50" s="1357"/>
      <c r="S50" s="1357"/>
      <c r="T50" s="1357"/>
      <c r="U50" s="1357"/>
    </row>
    <row r="51" spans="1:21" ht="16" customHeight="1" thickBot="1">
      <c r="C51" s="616" t="s">
        <v>304</v>
      </c>
      <c r="D51" s="1" t="s">
        <v>305</v>
      </c>
      <c r="E51" s="624">
        <v>0</v>
      </c>
      <c r="F51" s="625">
        <v>0</v>
      </c>
      <c r="G51" s="602">
        <v>0</v>
      </c>
      <c r="I51" s="1101" t="s">
        <v>183</v>
      </c>
      <c r="J51" s="628">
        <f>IF(K15="Yes",0%,2%)</f>
        <v>0</v>
      </c>
      <c r="L51" s="1101" t="s">
        <v>306</v>
      </c>
      <c r="M51" s="1"/>
      <c r="N51" s="1102">
        <v>7490</v>
      </c>
      <c r="P51" s="27"/>
      <c r="Q51" s="897"/>
      <c r="R51" s="897"/>
      <c r="S51" s="897"/>
      <c r="T51" s="897"/>
      <c r="U51" s="897"/>
    </row>
    <row r="52" spans="1:21" ht="16.5" customHeight="1" thickTop="1" thickBot="1">
      <c r="C52" s="619" t="s">
        <v>157</v>
      </c>
      <c r="D52" s="1" t="s">
        <v>307</v>
      </c>
      <c r="E52" s="629" t="s">
        <v>308</v>
      </c>
      <c r="F52" s="630" t="s">
        <v>308</v>
      </c>
      <c r="G52" s="631" t="s">
        <v>308</v>
      </c>
      <c r="I52" s="1101" t="s">
        <v>309</v>
      </c>
      <c r="J52" s="628">
        <f>IF(K15="yes",5%,0%)</f>
        <v>0.05</v>
      </c>
      <c r="L52" s="1101" t="s">
        <v>310</v>
      </c>
      <c r="M52" s="1"/>
      <c r="N52" s="1102">
        <v>7490</v>
      </c>
      <c r="P52" s="27"/>
      <c r="Q52" s="919"/>
      <c r="R52" s="919"/>
      <c r="S52" s="919"/>
      <c r="T52" s="919"/>
      <c r="U52" s="920"/>
    </row>
    <row r="53" spans="1:21" ht="16" customHeight="1" thickTop="1">
      <c r="C53" s="620" t="s">
        <v>311</v>
      </c>
      <c r="D53" s="1" t="s">
        <v>312</v>
      </c>
      <c r="E53" s="629" t="s">
        <v>313</v>
      </c>
      <c r="F53" s="630" t="s">
        <v>313</v>
      </c>
      <c r="G53" s="631" t="s">
        <v>313</v>
      </c>
      <c r="I53" s="1101" t="s">
        <v>314</v>
      </c>
      <c r="J53" s="628">
        <f>'Dev Bdgt'!D49</f>
        <v>8.9999999999999993E-3</v>
      </c>
      <c r="L53" s="1101" t="s">
        <v>315</v>
      </c>
      <c r="M53" s="1"/>
      <c r="N53" s="632">
        <v>0</v>
      </c>
    </row>
    <row r="54" spans="1:21" ht="15.5" customHeight="1">
      <c r="C54" s="633">
        <v>0.65</v>
      </c>
      <c r="D54" s="1" t="s">
        <v>316</v>
      </c>
      <c r="E54" s="624">
        <v>3.9E-2</v>
      </c>
      <c r="F54" s="624">
        <f>E54</f>
        <v>3.9E-2</v>
      </c>
      <c r="G54" s="602">
        <f>F54</f>
        <v>3.9E-2</v>
      </c>
      <c r="I54" s="1101" t="s">
        <v>317</v>
      </c>
      <c r="J54" s="637">
        <f>IF(K15="Yes",7%,0%)</f>
        <v>7.0000000000000007E-2</v>
      </c>
      <c r="L54" s="1101" t="s">
        <v>318</v>
      </c>
      <c r="M54" s="1"/>
      <c r="N54" s="634">
        <v>0</v>
      </c>
    </row>
    <row r="55" spans="1:21" ht="15.5" customHeight="1">
      <c r="C55" s="1352">
        <f ca="1">MAX(OFFSET(Val!$C$98,,E63),OFFSET(Val!$C$99,,F56))</f>
        <v>-1285.4391677493879</v>
      </c>
      <c r="D55" s="2" t="s">
        <v>319</v>
      </c>
      <c r="E55" s="917">
        <v>2.1499999999999998E-2</v>
      </c>
      <c r="F55" s="635">
        <v>2.1499999999999998E-2</v>
      </c>
      <c r="G55" s="636">
        <v>2.1499999999999998E-2</v>
      </c>
      <c r="I55" s="1101" t="s">
        <v>320</v>
      </c>
      <c r="J55" s="1358">
        <f>IF(K15="Yes",3500,0)</f>
        <v>3500</v>
      </c>
      <c r="L55" s="1101" t="s">
        <v>321</v>
      </c>
      <c r="M55" s="1"/>
      <c r="N55" s="634">
        <v>0</v>
      </c>
    </row>
    <row r="56" spans="1:21" ht="15.5" customHeight="1">
      <c r="C56" s="620" t="s">
        <v>322</v>
      </c>
      <c r="D56" s="3" t="s">
        <v>323</v>
      </c>
      <c r="E56" s="638">
        <f>E54+E55</f>
        <v>6.0499999999999998E-2</v>
      </c>
      <c r="F56" s="639">
        <f>F55+F54</f>
        <v>6.0499999999999998E-2</v>
      </c>
      <c r="G56" s="640">
        <f>G55+G54</f>
        <v>6.0499999999999998E-2</v>
      </c>
      <c r="I56" s="1101" t="s">
        <v>324</v>
      </c>
      <c r="J56" s="1359">
        <f>D602</f>
        <v>0</v>
      </c>
      <c r="L56" s="1101" t="s">
        <v>325</v>
      </c>
      <c r="M56" s="1"/>
      <c r="N56" s="634">
        <v>0</v>
      </c>
    </row>
    <row r="57" spans="1:21" ht="16" customHeight="1" thickBot="1">
      <c r="C57" s="1360" t="e">
        <f ca="1">$F$47*(1-SUM(F49:F51))-F48-OFFSET($D$860,,$E$63)</f>
        <v>#DIV/0!</v>
      </c>
      <c r="D57" s="1" t="s">
        <v>326</v>
      </c>
      <c r="E57" s="641">
        <v>25</v>
      </c>
      <c r="F57" s="642">
        <v>25</v>
      </c>
      <c r="G57" s="643">
        <v>25</v>
      </c>
      <c r="I57" s="1101" t="s">
        <v>327</v>
      </c>
      <c r="J57" s="637">
        <v>0</v>
      </c>
      <c r="L57" s="1101" t="s">
        <v>328</v>
      </c>
      <c r="M57" s="1"/>
      <c r="N57" s="634">
        <v>0</v>
      </c>
    </row>
    <row r="58" spans="1:21" ht="16" customHeight="1" thickBot="1">
      <c r="A58" s="701"/>
      <c r="C58" s="616" t="s">
        <v>329</v>
      </c>
      <c r="D58" s="1" t="s">
        <v>330</v>
      </c>
      <c r="E58" s="992">
        <f ca="1">E63/12</f>
        <v>2.75</v>
      </c>
      <c r="F58" s="927">
        <f ca="1">(F63-E63)/12</f>
        <v>1.25</v>
      </c>
      <c r="G58" s="644">
        <f ca="1">(G63-F63)/12</f>
        <v>0</v>
      </c>
      <c r="H58" s="1361"/>
      <c r="I58" s="5" t="s">
        <v>331</v>
      </c>
      <c r="J58" s="1362">
        <v>0</v>
      </c>
      <c r="L58" s="1101" t="s">
        <v>332</v>
      </c>
      <c r="M58" s="1"/>
      <c r="N58" s="634">
        <v>0</v>
      </c>
    </row>
    <row r="59" spans="1:21" ht="16.5" customHeight="1" thickTop="1" thickBot="1">
      <c r="C59" s="619" t="s">
        <v>175</v>
      </c>
      <c r="D59" s="1" t="s">
        <v>333</v>
      </c>
      <c r="E59" s="645" t="e">
        <f ca="1">IF(D13='Model Inputs &amp; Calcs'!B17,E47/C47,E47/J9)</f>
        <v>#DIV/0!</v>
      </c>
      <c r="F59" s="646">
        <f ca="1">IFERROR(F47/C55,"-")</f>
        <v>0.65</v>
      </c>
      <c r="G59" s="647" t="str">
        <f ca="1">IFERROR(G47/C62,"-")</f>
        <v>-</v>
      </c>
      <c r="L59" s="1101" t="s">
        <v>334</v>
      </c>
      <c r="M59" s="1"/>
      <c r="N59" s="634">
        <v>0</v>
      </c>
    </row>
    <row r="60" spans="1:21" ht="16" customHeight="1" thickTop="1">
      <c r="C60" s="620" t="s">
        <v>335</v>
      </c>
      <c r="D60" s="1" t="s">
        <v>336</v>
      </c>
      <c r="E60" s="645" t="e">
        <f ca="1">IF($D$13='Model Inputs &amp; Calcs'!$B$17,"NA",E$47/$C$47)</f>
        <v>#DIV/0!</v>
      </c>
      <c r="F60" s="646">
        <f ca="1">IF($D$13='Model Inputs &amp; Calcs'!$B$17,"NA",F$47/$C$55)</f>
        <v>0.65</v>
      </c>
      <c r="G60" s="1363" t="e">
        <f ca="1">IF($D$13='Model Inputs &amp; Calcs'!$B$17,"NA",G$47/$J$17)</f>
        <v>#DIV/0!</v>
      </c>
      <c r="L60" s="1101" t="s">
        <v>337</v>
      </c>
      <c r="M60" s="1"/>
      <c r="N60" s="634">
        <v>0</v>
      </c>
    </row>
    <row r="61" spans="1:21" ht="15.5" customHeight="1">
      <c r="C61" s="633">
        <v>0.45</v>
      </c>
      <c r="D61" s="1" t="s">
        <v>338</v>
      </c>
      <c r="E61" s="645" t="e">
        <f ca="1">E$47/$M$42</f>
        <v>#DIV/0!</v>
      </c>
      <c r="F61" s="646" t="e">
        <f ca="1">F$47/$M$31</f>
        <v>#DIV/0!</v>
      </c>
      <c r="G61" s="647" t="e">
        <f ca="1">G$47/$M$31</f>
        <v>#DIV/0!</v>
      </c>
      <c r="I61" s="915" t="s">
        <v>339</v>
      </c>
      <c r="J61" s="916">
        <v>0</v>
      </c>
      <c r="L61" s="1101" t="s">
        <v>340</v>
      </c>
      <c r="M61" s="1"/>
      <c r="N61" s="634">
        <v>0</v>
      </c>
    </row>
    <row r="62" spans="1:21" ht="15.5" customHeight="1">
      <c r="C62" s="1352">
        <f ca="1">MAX(OFFSET(Val!$C$98,,F63),OFFSET(Val!$C$99,,F63))</f>
        <v>0</v>
      </c>
      <c r="D62" s="1" t="s">
        <v>341</v>
      </c>
      <c r="E62" s="648">
        <f>I12</f>
        <v>46112</v>
      </c>
      <c r="F62" s="649">
        <f ca="1">EOMONTH(E62,E63+1)</f>
        <v>47149</v>
      </c>
      <c r="G62" s="650">
        <f ca="1">EOMONTH(F62,F63+1)</f>
        <v>48638</v>
      </c>
      <c r="I62" s="915" t="s">
        <v>342</v>
      </c>
      <c r="J62" s="916">
        <f>'Dev Bdgt'!F14+'Dev Bdgt'!G14-1</f>
        <v>20</v>
      </c>
      <c r="K62" s="914" t="s">
        <v>343</v>
      </c>
      <c r="L62" s="1101" t="s">
        <v>344</v>
      </c>
      <c r="M62" s="1"/>
      <c r="N62" s="634">
        <v>0</v>
      </c>
    </row>
    <row r="63" spans="1:21" ht="16" customHeight="1" thickBot="1">
      <c r="C63" s="620" t="s">
        <v>322</v>
      </c>
      <c r="D63" s="3" t="s">
        <v>345</v>
      </c>
      <c r="E63" s="933">
        <f t="array" aca="1" ref="E63" ca="1">OFFSET(Val!C15,,(MATCH('Model Inputs &amp; Calcs'!C11,Val!$D$16:$EE$16,0)),,)</f>
        <v>33</v>
      </c>
      <c r="F63" s="651">
        <f ca="1">J36</f>
        <v>48</v>
      </c>
      <c r="G63" s="652">
        <f ca="1">J36</f>
        <v>48</v>
      </c>
      <c r="I63" s="915" t="s">
        <v>346</v>
      </c>
      <c r="J63" s="916">
        <v>6</v>
      </c>
      <c r="K63" s="914" t="s">
        <v>343</v>
      </c>
      <c r="L63" s="5" t="s">
        <v>347</v>
      </c>
      <c r="M63" s="4"/>
      <c r="N63" s="653">
        <v>0</v>
      </c>
    </row>
    <row r="64" spans="1:21" ht="15.5" customHeight="1">
      <c r="C64" s="1364">
        <f ca="1">$G$47*(1-SUM(G49:G51))-G48-OFFSET($D$860,,$F$63)</f>
        <v>835.53545903710221</v>
      </c>
      <c r="D64" s="1" t="s">
        <v>348</v>
      </c>
      <c r="E64" s="1365">
        <f t="array" aca="1" ref="E64" ca="1">MIN(IF($E$689:$EF$689&lt;=E$63,$E$722:$EF$722))</f>
        <v>0</v>
      </c>
      <c r="F64" s="1365">
        <f t="array" aca="1" ref="F64" ca="1">MIN(IF($E$689:$EF$689&gt;E63,IF($E$689:$EF$689&lt;=F$63,$E$722:$EF$722)))</f>
        <v>3077.389109190749</v>
      </c>
      <c r="G64" s="1366">
        <f t="array" aca="1" ref="G64" ca="1">MIN(IF($E$689:$EF$689&gt;F63,IF($E$689:$EF$689&lt;=G$63,$E$722:$EF$722)))</f>
        <v>0</v>
      </c>
      <c r="I64" s="915" t="s">
        <v>349</v>
      </c>
      <c r="J64" s="916">
        <v>1</v>
      </c>
    </row>
    <row r="65" spans="1:17" ht="16" customHeight="1" thickBot="1">
      <c r="C65" s="1360"/>
      <c r="D65" s="4" t="s">
        <v>350</v>
      </c>
      <c r="E65" s="1367">
        <f t="array" aca="1" ref="E65" ca="1">MAX(IF($E$689:$EF$689&lt;=E$63,$E$722:$EF$722))</f>
        <v>0</v>
      </c>
      <c r="F65" s="1367">
        <f t="array" aca="1" ref="F65" ca="1">MAX(IF($E$689:$EF$689&gt;E64,IF($E$689:$EF$689&lt;=F$63,$E$722:$EF$722)))</f>
        <v>3230.6539582463424</v>
      </c>
      <c r="G65" s="1368">
        <f t="array" aca="1" ref="G65" ca="1">MAX(IF($E$689:$EF$689&gt;F64,IF($E$689:$EF$689&lt;=G$63,$E$722:$EF$722)))</f>
        <v>0</v>
      </c>
    </row>
    <row r="66" spans="1:17" ht="14.5" customHeight="1" thickBot="1"/>
    <row r="67" spans="1:17" ht="16" customHeight="1" thickBot="1">
      <c r="C67" s="529" t="str">
        <f t="shared" ref="C67:O67" si="4">C433</f>
        <v>Returns</v>
      </c>
      <c r="D67" s="1095" t="str">
        <f t="shared" si="4"/>
        <v>Averages:</v>
      </c>
      <c r="E67" s="1369">
        <f t="shared" si="4"/>
        <v>1</v>
      </c>
      <c r="F67" s="1369">
        <f t="shared" si="4"/>
        <v>2</v>
      </c>
      <c r="G67" s="1369">
        <f t="shared" si="4"/>
        <v>3</v>
      </c>
      <c r="H67" s="1369">
        <f t="shared" si="4"/>
        <v>4</v>
      </c>
      <c r="I67" s="1369">
        <f t="shared" si="4"/>
        <v>5</v>
      </c>
      <c r="J67" s="1369">
        <f t="shared" si="4"/>
        <v>6</v>
      </c>
      <c r="K67" s="1369">
        <f t="shared" si="4"/>
        <v>7</v>
      </c>
      <c r="L67" s="1369">
        <f t="shared" si="4"/>
        <v>8</v>
      </c>
      <c r="M67" s="1369">
        <f t="shared" si="4"/>
        <v>9</v>
      </c>
      <c r="N67" s="1369">
        <f t="shared" si="4"/>
        <v>10</v>
      </c>
      <c r="O67" s="1370">
        <f t="shared" si="4"/>
        <v>11</v>
      </c>
    </row>
    <row r="68" spans="1:17" ht="15.5" customHeight="1">
      <c r="C68" s="6" t="str">
        <f t="shared" ref="C68:O68" si="5">C434</f>
        <v>CoC - Levered</v>
      </c>
      <c r="D68" s="654" t="e">
        <f t="shared" ca="1" si="5"/>
        <v>#DIV/0!</v>
      </c>
      <c r="E68" s="655" t="e">
        <f t="shared" ca="1" si="5"/>
        <v>#DIV/0!</v>
      </c>
      <c r="F68" s="655" t="e">
        <f t="shared" ca="1" si="5"/>
        <v>#DIV/0!</v>
      </c>
      <c r="G68" s="655" t="e">
        <f t="shared" ca="1" si="5"/>
        <v>#DIV/0!</v>
      </c>
      <c r="H68" s="655" t="e">
        <f t="shared" ca="1" si="5"/>
        <v>#DIV/0!</v>
      </c>
      <c r="I68" s="655" t="e">
        <f t="shared" ca="1" si="5"/>
        <v>#DIV/0!</v>
      </c>
      <c r="J68" s="655" t="e">
        <f t="shared" ca="1" si="5"/>
        <v>#DIV/0!</v>
      </c>
      <c r="K68" s="655" t="e">
        <f t="shared" ca="1" si="5"/>
        <v>#DIV/0!</v>
      </c>
      <c r="L68" s="655" t="e">
        <f t="shared" ca="1" si="5"/>
        <v>#DIV/0!</v>
      </c>
      <c r="M68" s="655" t="e">
        <f t="shared" ca="1" si="5"/>
        <v>#DIV/0!</v>
      </c>
      <c r="N68" s="655" t="e">
        <f t="shared" ca="1" si="5"/>
        <v>#DIV/0!</v>
      </c>
      <c r="O68" s="656" t="e">
        <f t="shared" ca="1" si="5"/>
        <v>#DIV/0!</v>
      </c>
    </row>
    <row r="69" spans="1:17" ht="15.5" customHeight="1">
      <c r="C69" s="618" t="str">
        <f t="shared" ref="C69:O69" si="6">C435</f>
        <v>CoC - Unlevered</v>
      </c>
      <c r="D69" s="657" t="e">
        <f t="shared" ca="1" si="6"/>
        <v>#DIV/0!</v>
      </c>
      <c r="E69" s="658" t="e">
        <f t="shared" ca="1" si="6"/>
        <v>#DIV/0!</v>
      </c>
      <c r="F69" s="658" t="e">
        <f t="shared" ca="1" si="6"/>
        <v>#DIV/0!</v>
      </c>
      <c r="G69" s="658" t="e">
        <f t="shared" ca="1" si="6"/>
        <v>#DIV/0!</v>
      </c>
      <c r="H69" s="658" t="e">
        <f t="shared" ca="1" si="6"/>
        <v>#DIV/0!</v>
      </c>
      <c r="I69" s="658" t="e">
        <f t="shared" ca="1" si="6"/>
        <v>#DIV/0!</v>
      </c>
      <c r="J69" s="658" t="e">
        <f t="shared" ca="1" si="6"/>
        <v>#DIV/0!</v>
      </c>
      <c r="K69" s="658" t="e">
        <f t="shared" ca="1" si="6"/>
        <v>#DIV/0!</v>
      </c>
      <c r="L69" s="658" t="e">
        <f t="shared" ca="1" si="6"/>
        <v>#DIV/0!</v>
      </c>
      <c r="M69" s="658" t="e">
        <f t="shared" ca="1" si="6"/>
        <v>#DIV/0!</v>
      </c>
      <c r="N69" s="658" t="e">
        <f t="shared" ca="1" si="6"/>
        <v>#DIV/0!</v>
      </c>
      <c r="O69" s="659" t="e">
        <f t="shared" ca="1" si="6"/>
        <v>#DIV/0!</v>
      </c>
    </row>
    <row r="70" spans="1:17" ht="15.5" customHeight="1">
      <c r="C70" s="615" t="s">
        <v>351</v>
      </c>
      <c r="D70" s="660" t="e">
        <f t="shared" ref="D70:O70" ca="1" si="7">D436</f>
        <v>#DIV/0!</v>
      </c>
      <c r="E70" s="661" t="e">
        <f t="shared" ca="1" si="7"/>
        <v>#DIV/0!</v>
      </c>
      <c r="F70" s="661" t="e">
        <f t="shared" ca="1" si="7"/>
        <v>#DIV/0!</v>
      </c>
      <c r="G70" s="661" t="e">
        <f t="shared" ca="1" si="7"/>
        <v>#DIV/0!</v>
      </c>
      <c r="H70" s="661" t="e">
        <f t="shared" ca="1" si="7"/>
        <v>#DIV/0!</v>
      </c>
      <c r="I70" s="661" t="e">
        <f t="shared" ca="1" si="7"/>
        <v>#DIV/0!</v>
      </c>
      <c r="J70" s="661" t="e">
        <f t="shared" ca="1" si="7"/>
        <v>#DIV/0!</v>
      </c>
      <c r="K70" s="661" t="e">
        <f t="shared" ca="1" si="7"/>
        <v>#DIV/0!</v>
      </c>
      <c r="L70" s="661" t="e">
        <f t="shared" ca="1" si="7"/>
        <v>#DIV/0!</v>
      </c>
      <c r="M70" s="661" t="e">
        <f t="shared" ca="1" si="7"/>
        <v>#DIV/0!</v>
      </c>
      <c r="N70" s="661" t="e">
        <f t="shared" ca="1" si="7"/>
        <v>#DIV/0!</v>
      </c>
      <c r="O70" s="662" t="e">
        <f t="shared" ca="1" si="7"/>
        <v>#DIV/0!</v>
      </c>
    </row>
    <row r="71" spans="1:17" ht="15.5" customHeight="1">
      <c r="C71" s="7" t="str">
        <f>C437</f>
        <v>ROI - Levered</v>
      </c>
      <c r="D71" s="663" t="e">
        <f t="shared" ref="D71:O71" ca="1" si="8">D437</f>
        <v>#DIV/0!</v>
      </c>
      <c r="E71" s="664" t="e">
        <f t="shared" ca="1" si="8"/>
        <v>#DIV/0!</v>
      </c>
      <c r="F71" s="664" t="e">
        <f t="shared" ca="1" si="8"/>
        <v>#DIV/0!</v>
      </c>
      <c r="G71" s="664" t="e">
        <f t="shared" ca="1" si="8"/>
        <v>#DIV/0!</v>
      </c>
      <c r="H71" s="664" t="e">
        <f t="shared" ca="1" si="8"/>
        <v>#DIV/0!</v>
      </c>
      <c r="I71" s="664" t="e">
        <f t="shared" ca="1" si="8"/>
        <v>#DIV/0!</v>
      </c>
      <c r="J71" s="664" t="e">
        <f t="shared" ca="1" si="8"/>
        <v>#DIV/0!</v>
      </c>
      <c r="K71" s="664" t="e">
        <f t="shared" ca="1" si="8"/>
        <v>#DIV/0!</v>
      </c>
      <c r="L71" s="664" t="e">
        <f t="shared" ca="1" si="8"/>
        <v>#DIV/0!</v>
      </c>
      <c r="M71" s="664" t="e">
        <f t="shared" ca="1" si="8"/>
        <v>#DIV/0!</v>
      </c>
      <c r="N71" s="664" t="e">
        <f t="shared" ca="1" si="8"/>
        <v>#DIV/0!</v>
      </c>
      <c r="O71" s="665" t="e">
        <f t="shared" ca="1" si="8"/>
        <v>#DIV/0!</v>
      </c>
    </row>
    <row r="72" spans="1:17" ht="16" customHeight="1" thickBot="1">
      <c r="C72" s="8" t="str">
        <f>C438</f>
        <v>ROI - Unlevered</v>
      </c>
      <c r="D72" s="666" t="e">
        <f t="shared" ref="D72:O72" ca="1" si="9">D438</f>
        <v>#DIV/0!</v>
      </c>
      <c r="E72" s="667" t="e">
        <f t="shared" ca="1" si="9"/>
        <v>#DIV/0!</v>
      </c>
      <c r="F72" s="667" t="e">
        <f t="shared" ca="1" si="9"/>
        <v>#DIV/0!</v>
      </c>
      <c r="G72" s="667" t="e">
        <f t="shared" ca="1" si="9"/>
        <v>#DIV/0!</v>
      </c>
      <c r="H72" s="667" t="e">
        <f t="shared" ca="1" si="9"/>
        <v>#DIV/0!</v>
      </c>
      <c r="I72" s="667" t="e">
        <f t="shared" ca="1" si="9"/>
        <v>#DIV/0!</v>
      </c>
      <c r="J72" s="667" t="e">
        <f t="shared" ca="1" si="9"/>
        <v>#DIV/0!</v>
      </c>
      <c r="K72" s="667" t="e">
        <f t="shared" ca="1" si="9"/>
        <v>#DIV/0!</v>
      </c>
      <c r="L72" s="667" t="e">
        <f t="shared" ca="1" si="9"/>
        <v>#DIV/0!</v>
      </c>
      <c r="M72" s="667" t="e">
        <f t="shared" ca="1" si="9"/>
        <v>#DIV/0!</v>
      </c>
      <c r="N72" s="667" t="e">
        <f t="shared" ca="1" si="9"/>
        <v>#DIV/0!</v>
      </c>
      <c r="O72" s="668" t="e">
        <f t="shared" ca="1" si="9"/>
        <v>#DIV/0!</v>
      </c>
    </row>
    <row r="74" spans="1:17">
      <c r="I74" s="1371"/>
    </row>
    <row r="76" spans="1:17" ht="23" customHeight="1">
      <c r="B76" s="669" t="s">
        <v>352</v>
      </c>
      <c r="C76" s="541"/>
      <c r="D76" s="670" t="s">
        <v>353</v>
      </c>
      <c r="E76" s="1372">
        <f>EOMONTH(I12,12)</f>
        <v>46477</v>
      </c>
      <c r="F76" s="1372">
        <f t="shared" ref="F76:O76" si="10">EOMONTH(E76,12)</f>
        <v>46843</v>
      </c>
      <c r="G76" s="1372">
        <f t="shared" si="10"/>
        <v>47208</v>
      </c>
      <c r="H76" s="1372">
        <f t="shared" si="10"/>
        <v>47573</v>
      </c>
      <c r="I76" s="1372">
        <f t="shared" si="10"/>
        <v>47938</v>
      </c>
      <c r="J76" s="1372">
        <f t="shared" si="10"/>
        <v>48304</v>
      </c>
      <c r="K76" s="1372">
        <f t="shared" si="10"/>
        <v>48669</v>
      </c>
      <c r="L76" s="1372">
        <f t="shared" si="10"/>
        <v>49034</v>
      </c>
      <c r="M76" s="1372">
        <f t="shared" si="10"/>
        <v>49399</v>
      </c>
      <c r="N76" s="1372">
        <f t="shared" si="10"/>
        <v>49765</v>
      </c>
      <c r="O76" s="1372">
        <f t="shared" si="10"/>
        <v>50130</v>
      </c>
      <c r="P76" s="1372"/>
      <c r="Q76" s="1372"/>
    </row>
    <row r="77" spans="1:17" ht="14.5" customHeight="1" thickBot="1">
      <c r="D77" s="671"/>
      <c r="F77" s="672"/>
    </row>
    <row r="78" spans="1:17">
      <c r="A78" s="673" t="s">
        <v>354</v>
      </c>
      <c r="B78" s="674"/>
      <c r="C78" s="675" t="s">
        <v>355</v>
      </c>
      <c r="D78" s="676"/>
      <c r="E78" s="1373">
        <v>1</v>
      </c>
      <c r="F78" s="1373">
        <f t="shared" ref="F78:O78" si="11">E78+1</f>
        <v>2</v>
      </c>
      <c r="G78" s="1373">
        <f t="shared" si="11"/>
        <v>3</v>
      </c>
      <c r="H78" s="1373">
        <f t="shared" si="11"/>
        <v>4</v>
      </c>
      <c r="I78" s="1373">
        <f t="shared" si="11"/>
        <v>5</v>
      </c>
      <c r="J78" s="1373">
        <f t="shared" si="11"/>
        <v>6</v>
      </c>
      <c r="K78" s="1373">
        <f t="shared" si="11"/>
        <v>7</v>
      </c>
      <c r="L78" s="1373">
        <f t="shared" si="11"/>
        <v>8</v>
      </c>
      <c r="M78" s="1373">
        <f t="shared" si="11"/>
        <v>9</v>
      </c>
      <c r="N78" s="1373">
        <f t="shared" si="11"/>
        <v>10</v>
      </c>
      <c r="O78" s="1374">
        <f t="shared" si="11"/>
        <v>11</v>
      </c>
    </row>
    <row r="79" spans="1:17">
      <c r="B79" s="674"/>
      <c r="C79" s="1375">
        <f>EOMONTH(I12,1)</f>
        <v>46142</v>
      </c>
      <c r="D79" s="677"/>
      <c r="E79" s="1376" t="e">
        <f ca="1">IF(OR(D$78*12+'Model Inputs &amp; Calcs'!$F3&lt;E$95,D$78*12+'Model Inputs &amp; Calcs'!$F3&gt;E$96),0,E$98/$D$23)</f>
        <v>#DIV/0!</v>
      </c>
      <c r="F79" s="1377" t="e">
        <f ca="1">IF(OR(E$78*12+'Model Inputs &amp; Calcs'!$F3&lt;F$95,E$78*12+'Model Inputs &amp; Calcs'!$F3&gt;F$96),0,F$98/$D$23)</f>
        <v>#DIV/0!</v>
      </c>
      <c r="G79" s="1377" t="e">
        <f ca="1">IF(OR(F$78*12+'Model Inputs &amp; Calcs'!$F3&lt;G$95,F$78*12+'Model Inputs &amp; Calcs'!$F3&gt;G$96),0,G$98/$D$23)</f>
        <v>#DIV/0!</v>
      </c>
      <c r="H79" s="1377" t="e">
        <f ca="1">IF(OR(G$78*12+'Model Inputs &amp; Calcs'!$F3&lt;H$95,G$78*12+'Model Inputs &amp; Calcs'!$F3&gt;H$96),0,H$98/$D$23)</f>
        <v>#DIV/0!</v>
      </c>
      <c r="I79" s="1377" t="e">
        <f ca="1">IF(OR(H$78*12+'Model Inputs &amp; Calcs'!$F3&lt;I$95,H$78*12+'Model Inputs &amp; Calcs'!$F3&gt;I$96),0,I$98/$D$23)</f>
        <v>#DIV/0!</v>
      </c>
      <c r="J79" s="1377" t="e">
        <f ca="1">IF(OR(I$78*12+'Model Inputs &amp; Calcs'!$F3&lt;J$95,I$78*12+'Model Inputs &amp; Calcs'!$F3&gt;J$96),0,J$98/$D$23)</f>
        <v>#DIV/0!</v>
      </c>
      <c r="K79" s="1377" t="e">
        <f ca="1">IF(OR(J$78*12+'Model Inputs &amp; Calcs'!$F3&lt;K$95,J$78*12+'Model Inputs &amp; Calcs'!$F3&gt;K$96),0,K$98/$D$23)</f>
        <v>#DIV/0!</v>
      </c>
      <c r="L79" s="1377" t="e">
        <f ca="1">IF(OR(K$78*12+'Model Inputs &amp; Calcs'!$F3&lt;L$95,K$78*12+'Model Inputs &amp; Calcs'!$F3&gt;L$96),0,L$98/$D$23)</f>
        <v>#DIV/0!</v>
      </c>
      <c r="M79" s="1377" t="e">
        <f ca="1">IF(OR(L$78*12+'Model Inputs &amp; Calcs'!$F3&lt;M$95,L$78*12+'Model Inputs &amp; Calcs'!$F3&gt;M$96),0,M$98/$D$23)</f>
        <v>#DIV/0!</v>
      </c>
      <c r="N79" s="1377" t="e">
        <f ca="1">IF(OR(M$78*12+'Model Inputs &amp; Calcs'!$F3&lt;N$95,M$78*12+'Model Inputs &amp; Calcs'!$F3&gt;N$96),0,N$98/$D$23)</f>
        <v>#DIV/0!</v>
      </c>
      <c r="O79" s="1378" t="e">
        <f ca="1">IF(OR(N$78*12+'Model Inputs &amp; Calcs'!$F3&lt;O$95,N$78*12+'Model Inputs &amp; Calcs'!$F3&gt;O$96),0,O$98/$D$23)</f>
        <v>#DIV/0!</v>
      </c>
    </row>
    <row r="80" spans="1:17">
      <c r="B80" s="674"/>
      <c r="C80" s="1379">
        <f t="shared" ref="C80:C90" si="12">EOMONTH(C79,1)</f>
        <v>46173</v>
      </c>
      <c r="D80" s="678"/>
      <c r="E80" s="1380" t="e">
        <f ca="1">IF(OR(D$78*12+'Model Inputs &amp; Calcs'!$F4&lt;E$95,D$78*12+'Model Inputs &amp; Calcs'!$F4&gt;E$96),0,E$98/$D$23)</f>
        <v>#DIV/0!</v>
      </c>
      <c r="F80" s="1381" t="e">
        <f ca="1">IF(OR(E$78*12+'Model Inputs &amp; Calcs'!$F4&lt;F$95,E$78*12+'Model Inputs &amp; Calcs'!$F4&gt;F$96),0,F$98/$D$23)</f>
        <v>#DIV/0!</v>
      </c>
      <c r="G80" s="1381" t="e">
        <f ca="1">IF(OR(F$78*12+'Model Inputs &amp; Calcs'!$F4&lt;G$95,F$78*12+'Model Inputs &amp; Calcs'!$F4&gt;G$96),0,G$98/$D$23)</f>
        <v>#DIV/0!</v>
      </c>
      <c r="H80" s="1381" t="e">
        <f ca="1">IF(OR(G$78*12+'Model Inputs &amp; Calcs'!$F4&lt;H$95,G$78*12+'Model Inputs &amp; Calcs'!$F4&gt;H$96),0,H$98/$D$23)</f>
        <v>#DIV/0!</v>
      </c>
      <c r="I80" s="1381" t="e">
        <f ca="1">IF(OR(H$78*12+'Model Inputs &amp; Calcs'!$F4&lt;I$95,H$78*12+'Model Inputs &amp; Calcs'!$F4&gt;I$96),0,I$98/$D$23)</f>
        <v>#DIV/0!</v>
      </c>
      <c r="J80" s="1381" t="e">
        <f ca="1">IF(OR(I$78*12+'Model Inputs &amp; Calcs'!$F4&lt;J$95,I$78*12+'Model Inputs &amp; Calcs'!$F4&gt;J$96),0,J$98/$D$23)</f>
        <v>#DIV/0!</v>
      </c>
      <c r="K80" s="1381" t="e">
        <f ca="1">IF(OR(J$78*12+'Model Inputs &amp; Calcs'!$F4&lt;K$95,J$78*12+'Model Inputs &amp; Calcs'!$F4&gt;K$96),0,K$98/$D$23)</f>
        <v>#DIV/0!</v>
      </c>
      <c r="L80" s="1381" t="e">
        <f ca="1">IF(OR(K$78*12+'Model Inputs &amp; Calcs'!$F4&lt;L$95,K$78*12+'Model Inputs &amp; Calcs'!$F4&gt;L$96),0,L$98/$D$23)</f>
        <v>#DIV/0!</v>
      </c>
      <c r="M80" s="1381" t="e">
        <f ca="1">IF(OR(L$78*12+'Model Inputs &amp; Calcs'!$F4&lt;M$95,L$78*12+'Model Inputs &amp; Calcs'!$F4&gt;M$96),0,M$98/$D$23)</f>
        <v>#DIV/0!</v>
      </c>
      <c r="N80" s="1381" t="e">
        <f ca="1">IF(OR(M$78*12+'Model Inputs &amp; Calcs'!$F4&lt;N$95,M$78*12+'Model Inputs &amp; Calcs'!$F4&gt;N$96),0,N$98/$D$23)</f>
        <v>#DIV/0!</v>
      </c>
      <c r="O80" s="1382" t="e">
        <f ca="1">IF(OR(N$78*12+'Model Inputs &amp; Calcs'!$F4&lt;O$95,N$78*12+'Model Inputs &amp; Calcs'!$F4&gt;O$96),0,O$98/$D$23)</f>
        <v>#DIV/0!</v>
      </c>
    </row>
    <row r="81" spans="2:15">
      <c r="B81" s="674"/>
      <c r="C81" s="1379">
        <f t="shared" si="12"/>
        <v>46203</v>
      </c>
      <c r="D81" s="678"/>
      <c r="E81" s="1380" t="e">
        <f ca="1">IF(OR(D$78*12+'Model Inputs &amp; Calcs'!$F5&lt;E$95,D$78*12+'Model Inputs &amp; Calcs'!$F5&gt;E$96),0,E$98/$D$23)</f>
        <v>#DIV/0!</v>
      </c>
      <c r="F81" s="1381" t="e">
        <f ca="1">IF(OR(E$78*12+'Model Inputs &amp; Calcs'!$F5&lt;F$95,E$78*12+'Model Inputs &amp; Calcs'!$F5&gt;F$96),0,F$98/$D$23)</f>
        <v>#DIV/0!</v>
      </c>
      <c r="G81" s="1381" t="e">
        <f ca="1">IF(OR(F$78*12+'Model Inputs &amp; Calcs'!$F5&lt;G$95,F$78*12+'Model Inputs &amp; Calcs'!$F5&gt;G$96),0,G$98/$D$23)</f>
        <v>#DIV/0!</v>
      </c>
      <c r="H81" s="1381" t="e">
        <f ca="1">IF(OR(G$78*12+'Model Inputs &amp; Calcs'!$F5&lt;H$95,G$78*12+'Model Inputs &amp; Calcs'!$F5&gt;H$96),0,H$98/$D$23)</f>
        <v>#DIV/0!</v>
      </c>
      <c r="I81" s="1381" t="e">
        <f ca="1">IF(OR(H$78*12+'Model Inputs &amp; Calcs'!$F5&lt;I$95,H$78*12+'Model Inputs &amp; Calcs'!$F5&gt;I$96),0,I$98/$D$23)</f>
        <v>#DIV/0!</v>
      </c>
      <c r="J81" s="1381" t="e">
        <f ca="1">IF(OR(I$78*12+'Model Inputs &amp; Calcs'!$F5&lt;J$95,I$78*12+'Model Inputs &amp; Calcs'!$F5&gt;J$96),0,J$98/$D$23)</f>
        <v>#DIV/0!</v>
      </c>
      <c r="K81" s="1381" t="e">
        <f ca="1">IF(OR(J$78*12+'Model Inputs &amp; Calcs'!$F5&lt;K$95,J$78*12+'Model Inputs &amp; Calcs'!$F5&gt;K$96),0,K$98/$D$23)</f>
        <v>#DIV/0!</v>
      </c>
      <c r="L81" s="1381" t="e">
        <f ca="1">IF(OR(K$78*12+'Model Inputs &amp; Calcs'!$F5&lt;L$95,K$78*12+'Model Inputs &amp; Calcs'!$F5&gt;L$96),0,L$98/$D$23)</f>
        <v>#DIV/0!</v>
      </c>
      <c r="M81" s="1381" t="e">
        <f ca="1">IF(OR(L$78*12+'Model Inputs &amp; Calcs'!$F5&lt;M$95,L$78*12+'Model Inputs &amp; Calcs'!$F5&gt;M$96),0,M$98/$D$23)</f>
        <v>#DIV/0!</v>
      </c>
      <c r="N81" s="1381" t="e">
        <f ca="1">IF(OR(M$78*12+'Model Inputs &amp; Calcs'!$F5&lt;N$95,M$78*12+'Model Inputs &amp; Calcs'!$F5&gt;N$96),0,N$98/$D$23)</f>
        <v>#DIV/0!</v>
      </c>
      <c r="O81" s="1382" t="e">
        <f ca="1">IF(OR(N$78*12+'Model Inputs &amp; Calcs'!$F5&lt;O$95,N$78*12+'Model Inputs &amp; Calcs'!$F5&gt;O$96),0,O$98/$D$23)</f>
        <v>#DIV/0!</v>
      </c>
    </row>
    <row r="82" spans="2:15">
      <c r="B82" s="674"/>
      <c r="C82" s="1379">
        <f t="shared" si="12"/>
        <v>46234</v>
      </c>
      <c r="D82" s="678"/>
      <c r="E82" s="1380" t="e">
        <f ca="1">IF(OR(D$78*12+'Model Inputs &amp; Calcs'!$F6&lt;E$95,D$78*12+'Model Inputs &amp; Calcs'!$F6&gt;E$96),0,E$98/$D$23)</f>
        <v>#DIV/0!</v>
      </c>
      <c r="F82" s="1381" t="e">
        <f ca="1">IF(OR(E$78*12+'Model Inputs &amp; Calcs'!$F6&lt;F$95,E$78*12+'Model Inputs &amp; Calcs'!$F6&gt;F$96),0,F$98/$D$23)</f>
        <v>#DIV/0!</v>
      </c>
      <c r="G82" s="1381" t="e">
        <f ca="1">IF(OR(F$78*12+'Model Inputs &amp; Calcs'!$F6&lt;G$95,F$78*12+'Model Inputs &amp; Calcs'!$F6&gt;G$96),0,G$98/$D$23)</f>
        <v>#DIV/0!</v>
      </c>
      <c r="H82" s="1381" t="e">
        <f ca="1">IF(OR(G$78*12+'Model Inputs &amp; Calcs'!$F6&lt;H$95,G$78*12+'Model Inputs &amp; Calcs'!$F6&gt;H$96),0,H$98/$D$23)</f>
        <v>#DIV/0!</v>
      </c>
      <c r="I82" s="1381" t="e">
        <f ca="1">IF(OR(H$78*12+'Model Inputs &amp; Calcs'!$F6&lt;I$95,H$78*12+'Model Inputs &amp; Calcs'!$F6&gt;I$96),0,I$98/$D$23)</f>
        <v>#DIV/0!</v>
      </c>
      <c r="J82" s="1381" t="e">
        <f ca="1">IF(OR(I$78*12+'Model Inputs &amp; Calcs'!$F6&lt;J$95,I$78*12+'Model Inputs &amp; Calcs'!$F6&gt;J$96),0,J$98/$D$23)</f>
        <v>#DIV/0!</v>
      </c>
      <c r="K82" s="1381" t="e">
        <f ca="1">IF(OR(J$78*12+'Model Inputs &amp; Calcs'!$F6&lt;K$95,J$78*12+'Model Inputs &amp; Calcs'!$F6&gt;K$96),0,K$98/$D$23)</f>
        <v>#DIV/0!</v>
      </c>
      <c r="L82" s="1381" t="e">
        <f ca="1">IF(OR(K$78*12+'Model Inputs &amp; Calcs'!$F6&lt;L$95,K$78*12+'Model Inputs &amp; Calcs'!$F6&gt;L$96),0,L$98/$D$23)</f>
        <v>#DIV/0!</v>
      </c>
      <c r="M82" s="1381" t="e">
        <f ca="1">IF(OR(L$78*12+'Model Inputs &amp; Calcs'!$F6&lt;M$95,L$78*12+'Model Inputs &amp; Calcs'!$F6&gt;M$96),0,M$98/$D$23)</f>
        <v>#DIV/0!</v>
      </c>
      <c r="N82" s="1381" t="e">
        <f ca="1">IF(OR(M$78*12+'Model Inputs &amp; Calcs'!$F6&lt;N$95,M$78*12+'Model Inputs &amp; Calcs'!$F6&gt;N$96),0,N$98/$D$23)</f>
        <v>#DIV/0!</v>
      </c>
      <c r="O82" s="1382" t="e">
        <f ca="1">IF(OR(N$78*12+'Model Inputs &amp; Calcs'!$F6&lt;O$95,N$78*12+'Model Inputs &amp; Calcs'!$F6&gt;O$96),0,O$98/$D$23)</f>
        <v>#DIV/0!</v>
      </c>
    </row>
    <row r="83" spans="2:15">
      <c r="B83" s="674"/>
      <c r="C83" s="1379">
        <f t="shared" si="12"/>
        <v>46265</v>
      </c>
      <c r="D83" s="678"/>
      <c r="E83" s="1380" t="e">
        <f ca="1">IF(OR(D$78*12+'Model Inputs &amp; Calcs'!$F7&lt;E$95,D$78*12+'Model Inputs &amp; Calcs'!$F7&gt;E$96),0,E$98/$D$23)</f>
        <v>#DIV/0!</v>
      </c>
      <c r="F83" s="1381" t="e">
        <f ca="1">IF(OR(E$78*12+'Model Inputs &amp; Calcs'!$F7&lt;F$95,E$78*12+'Model Inputs &amp; Calcs'!$F7&gt;F$96),0,F$98/$D$23)</f>
        <v>#DIV/0!</v>
      </c>
      <c r="G83" s="1381" t="e">
        <f ca="1">IF(OR(F$78*12+'Model Inputs &amp; Calcs'!$F7&lt;G$95,F$78*12+'Model Inputs &amp; Calcs'!$F7&gt;G$96),0,G$98/$D$23)</f>
        <v>#DIV/0!</v>
      </c>
      <c r="H83" s="1381" t="e">
        <f ca="1">IF(OR(G$78*12+'Model Inputs &amp; Calcs'!$F7&lt;H$95,G$78*12+'Model Inputs &amp; Calcs'!$F7&gt;H$96),0,H$98/$D$23)</f>
        <v>#DIV/0!</v>
      </c>
      <c r="I83" s="1381" t="e">
        <f ca="1">IF(OR(H$78*12+'Model Inputs &amp; Calcs'!$F7&lt;I$95,H$78*12+'Model Inputs &amp; Calcs'!$F7&gt;I$96),0,I$98/$D$23)</f>
        <v>#DIV/0!</v>
      </c>
      <c r="J83" s="1381" t="e">
        <f ca="1">IF(OR(I$78*12+'Model Inputs &amp; Calcs'!$F7&lt;J$95,I$78*12+'Model Inputs &amp; Calcs'!$F7&gt;J$96),0,J$98/$D$23)</f>
        <v>#DIV/0!</v>
      </c>
      <c r="K83" s="1381" t="e">
        <f ca="1">IF(OR(J$78*12+'Model Inputs &amp; Calcs'!$F7&lt;K$95,J$78*12+'Model Inputs &amp; Calcs'!$F7&gt;K$96),0,K$98/$D$23)</f>
        <v>#DIV/0!</v>
      </c>
      <c r="L83" s="1381" t="e">
        <f ca="1">IF(OR(K$78*12+'Model Inputs &amp; Calcs'!$F7&lt;L$95,K$78*12+'Model Inputs &amp; Calcs'!$F7&gt;L$96),0,L$98/$D$23)</f>
        <v>#DIV/0!</v>
      </c>
      <c r="M83" s="1381" t="e">
        <f ca="1">IF(OR(L$78*12+'Model Inputs &amp; Calcs'!$F7&lt;M$95,L$78*12+'Model Inputs &amp; Calcs'!$F7&gt;M$96),0,M$98/$D$23)</f>
        <v>#DIV/0!</v>
      </c>
      <c r="N83" s="1381" t="e">
        <f ca="1">IF(OR(M$78*12+'Model Inputs &amp; Calcs'!$F7&lt;N$95,M$78*12+'Model Inputs &amp; Calcs'!$F7&gt;N$96),0,N$98/$D$23)</f>
        <v>#DIV/0!</v>
      </c>
      <c r="O83" s="1382" t="e">
        <f ca="1">IF(OR(N$78*12+'Model Inputs &amp; Calcs'!$F7&lt;O$95,N$78*12+'Model Inputs &amp; Calcs'!$F7&gt;O$96),0,O$98/$D$23)</f>
        <v>#DIV/0!</v>
      </c>
    </row>
    <row r="84" spans="2:15">
      <c r="B84" s="674"/>
      <c r="C84" s="1379">
        <f t="shared" si="12"/>
        <v>46295</v>
      </c>
      <c r="D84" s="678"/>
      <c r="E84" s="1380" t="e">
        <f ca="1">IF(OR(D$78*12+'Model Inputs &amp; Calcs'!$F8&lt;E$95,D$78*12+'Model Inputs &amp; Calcs'!$F8&gt;E$96),0,E$98/$D$23)</f>
        <v>#DIV/0!</v>
      </c>
      <c r="F84" s="1381" t="e">
        <f ca="1">IF(OR(E$78*12+'Model Inputs &amp; Calcs'!$F8&lt;F$95,E$78*12+'Model Inputs &amp; Calcs'!$F8&gt;F$96),0,F$98/$D$23)</f>
        <v>#DIV/0!</v>
      </c>
      <c r="G84" s="1381" t="e">
        <f ca="1">IF(OR(F$78*12+'Model Inputs &amp; Calcs'!$F8&lt;G$95,F$78*12+'Model Inputs &amp; Calcs'!$F8&gt;G$96),0,G$98/$D$23)</f>
        <v>#DIV/0!</v>
      </c>
      <c r="H84" s="1381" t="e">
        <f ca="1">IF(OR(G$78*12+'Model Inputs &amp; Calcs'!$F8&lt;H$95,G$78*12+'Model Inputs &amp; Calcs'!$F8&gt;H$96),0,H$98/$D$23)</f>
        <v>#DIV/0!</v>
      </c>
      <c r="I84" s="1381" t="e">
        <f ca="1">IF(OR(H$78*12+'Model Inputs &amp; Calcs'!$F8&lt;I$95,H$78*12+'Model Inputs &amp; Calcs'!$F8&gt;I$96),0,I$98/$D$23)</f>
        <v>#DIV/0!</v>
      </c>
      <c r="J84" s="1381" t="e">
        <f ca="1">IF(OR(I$78*12+'Model Inputs &amp; Calcs'!$F8&lt;J$95,I$78*12+'Model Inputs &amp; Calcs'!$F8&gt;J$96),0,J$98/$D$23)</f>
        <v>#DIV/0!</v>
      </c>
      <c r="K84" s="1381" t="e">
        <f ca="1">IF(OR(J$78*12+'Model Inputs &amp; Calcs'!$F8&lt;K$95,J$78*12+'Model Inputs &amp; Calcs'!$F8&gt;K$96),0,K$98/$D$23)</f>
        <v>#DIV/0!</v>
      </c>
      <c r="L84" s="1381" t="e">
        <f ca="1">IF(OR(K$78*12+'Model Inputs &amp; Calcs'!$F8&lt;L$95,K$78*12+'Model Inputs &amp; Calcs'!$F8&gt;L$96),0,L$98/$D$23)</f>
        <v>#DIV/0!</v>
      </c>
      <c r="M84" s="1381" t="e">
        <f ca="1">IF(OR(L$78*12+'Model Inputs &amp; Calcs'!$F8&lt;M$95,L$78*12+'Model Inputs &amp; Calcs'!$F8&gt;M$96),0,M$98/$D$23)</f>
        <v>#DIV/0!</v>
      </c>
      <c r="N84" s="1381" t="e">
        <f ca="1">IF(OR(M$78*12+'Model Inputs &amp; Calcs'!$F8&lt;N$95,M$78*12+'Model Inputs &amp; Calcs'!$F8&gt;N$96),0,N$98/$D$23)</f>
        <v>#DIV/0!</v>
      </c>
      <c r="O84" s="1382" t="e">
        <f ca="1">IF(OR(N$78*12+'Model Inputs &amp; Calcs'!$F8&lt;O$95,N$78*12+'Model Inputs &amp; Calcs'!$F8&gt;O$96),0,O$98/$D$23)</f>
        <v>#DIV/0!</v>
      </c>
    </row>
    <row r="85" spans="2:15">
      <c r="B85" s="674"/>
      <c r="C85" s="1379">
        <f t="shared" si="12"/>
        <v>46326</v>
      </c>
      <c r="D85" s="678"/>
      <c r="E85" s="1380" t="e">
        <f ca="1">IF(OR(D$78*12+'Model Inputs &amp; Calcs'!$F9&lt;E$95,D$78*12+'Model Inputs &amp; Calcs'!$F9&gt;E$96),0,E$98/$D$23)</f>
        <v>#DIV/0!</v>
      </c>
      <c r="F85" s="1381" t="e">
        <f ca="1">IF(OR(E$78*12+'Model Inputs &amp; Calcs'!$F9&lt;F$95,E$78*12+'Model Inputs &amp; Calcs'!$F9&gt;F$96),0,F$98/$D$23)</f>
        <v>#DIV/0!</v>
      </c>
      <c r="G85" s="1381" t="e">
        <f ca="1">IF(OR(F$78*12+'Model Inputs &amp; Calcs'!$F9&lt;G$95,F$78*12+'Model Inputs &amp; Calcs'!$F9&gt;G$96),0,G$98/$D$23)</f>
        <v>#DIV/0!</v>
      </c>
      <c r="H85" s="1381" t="e">
        <f ca="1">IF(OR(G$78*12+'Model Inputs &amp; Calcs'!$F9&lt;H$95,G$78*12+'Model Inputs &amp; Calcs'!$F9&gt;H$96),0,H$98/$D$23)</f>
        <v>#DIV/0!</v>
      </c>
      <c r="I85" s="1381" t="e">
        <f ca="1">IF(OR(H$78*12+'Model Inputs &amp; Calcs'!$F9&lt;I$95,H$78*12+'Model Inputs &amp; Calcs'!$F9&gt;I$96),0,I$98/$D$23)</f>
        <v>#DIV/0!</v>
      </c>
      <c r="J85" s="1381" t="e">
        <f ca="1">IF(OR(I$78*12+'Model Inputs &amp; Calcs'!$F9&lt;J$95,I$78*12+'Model Inputs &amp; Calcs'!$F9&gt;J$96),0,J$98/$D$23)</f>
        <v>#DIV/0!</v>
      </c>
      <c r="K85" s="1381" t="e">
        <f ca="1">IF(OR(J$78*12+'Model Inputs &amp; Calcs'!$F9&lt;K$95,J$78*12+'Model Inputs &amp; Calcs'!$F9&gt;K$96),0,K$98/$D$23)</f>
        <v>#DIV/0!</v>
      </c>
      <c r="L85" s="1381" t="e">
        <f ca="1">IF(OR(K$78*12+'Model Inputs &amp; Calcs'!$F9&lt;L$95,K$78*12+'Model Inputs &amp; Calcs'!$F9&gt;L$96),0,L$98/$D$23)</f>
        <v>#DIV/0!</v>
      </c>
      <c r="M85" s="1381" t="e">
        <f ca="1">IF(OR(L$78*12+'Model Inputs &amp; Calcs'!$F9&lt;M$95,L$78*12+'Model Inputs &amp; Calcs'!$F9&gt;M$96),0,M$98/$D$23)</f>
        <v>#DIV/0!</v>
      </c>
      <c r="N85" s="1381" t="e">
        <f ca="1">IF(OR(M$78*12+'Model Inputs &amp; Calcs'!$F9&lt;N$95,M$78*12+'Model Inputs &amp; Calcs'!$F9&gt;N$96),0,N$98/$D$23)</f>
        <v>#DIV/0!</v>
      </c>
      <c r="O85" s="1382" t="e">
        <f ca="1">IF(OR(N$78*12+'Model Inputs &amp; Calcs'!$F9&lt;O$95,N$78*12+'Model Inputs &amp; Calcs'!$F9&gt;O$96),0,O$98/$D$23)</f>
        <v>#DIV/0!</v>
      </c>
    </row>
    <row r="86" spans="2:15">
      <c r="B86" s="674"/>
      <c r="C86" s="1379">
        <f t="shared" si="12"/>
        <v>46356</v>
      </c>
      <c r="D86" s="678"/>
      <c r="E86" s="1380" t="e">
        <f ca="1">IF(OR(D$78*12+'Model Inputs &amp; Calcs'!$F10&lt;E$95,D$78*12+'Model Inputs &amp; Calcs'!$F10&gt;E$96),0,E$98/$D$23)</f>
        <v>#DIV/0!</v>
      </c>
      <c r="F86" s="1381" t="e">
        <f ca="1">IF(OR(E$78*12+'Model Inputs &amp; Calcs'!$F10&lt;F$95,E$78*12+'Model Inputs &amp; Calcs'!$F10&gt;F$96),0,F$98/$D$23)</f>
        <v>#DIV/0!</v>
      </c>
      <c r="G86" s="1381" t="e">
        <f ca="1">IF(OR(F$78*12+'Model Inputs &amp; Calcs'!$F10&lt;G$95,F$78*12+'Model Inputs &amp; Calcs'!$F10&gt;G$96),0,G$98/$D$23)</f>
        <v>#DIV/0!</v>
      </c>
      <c r="H86" s="1381" t="e">
        <f ca="1">IF(OR(G$78*12+'Model Inputs &amp; Calcs'!$F10&lt;H$95,G$78*12+'Model Inputs &amp; Calcs'!$F10&gt;H$96),0,H$98/$D$23)</f>
        <v>#DIV/0!</v>
      </c>
      <c r="I86" s="1381" t="e">
        <f ca="1">IF(OR(H$78*12+'Model Inputs &amp; Calcs'!$F10&lt;I$95,H$78*12+'Model Inputs &amp; Calcs'!$F10&gt;I$96),0,I$98/$D$23)</f>
        <v>#DIV/0!</v>
      </c>
      <c r="J86" s="1381" t="e">
        <f ca="1">IF(OR(I$78*12+'Model Inputs &amp; Calcs'!$F10&lt;J$95,I$78*12+'Model Inputs &amp; Calcs'!$F10&gt;J$96),0,J$98/$D$23)</f>
        <v>#DIV/0!</v>
      </c>
      <c r="K86" s="1381" t="e">
        <f ca="1">IF(OR(J$78*12+'Model Inputs &amp; Calcs'!$F10&lt;K$95,J$78*12+'Model Inputs &amp; Calcs'!$F10&gt;K$96),0,K$98/$D$23)</f>
        <v>#DIV/0!</v>
      </c>
      <c r="L86" s="1381" t="e">
        <f ca="1">IF(OR(K$78*12+'Model Inputs &amp; Calcs'!$F10&lt;L$95,K$78*12+'Model Inputs &amp; Calcs'!$F10&gt;L$96),0,L$98/$D$23)</f>
        <v>#DIV/0!</v>
      </c>
      <c r="M86" s="1381" t="e">
        <f ca="1">IF(OR(L$78*12+'Model Inputs &amp; Calcs'!$F10&lt;M$95,L$78*12+'Model Inputs &amp; Calcs'!$F10&gt;M$96),0,M$98/$D$23)</f>
        <v>#DIV/0!</v>
      </c>
      <c r="N86" s="1381" t="e">
        <f ca="1">IF(OR(M$78*12+'Model Inputs &amp; Calcs'!$F10&lt;N$95,M$78*12+'Model Inputs &amp; Calcs'!$F10&gt;N$96),0,N$98/$D$23)</f>
        <v>#DIV/0!</v>
      </c>
      <c r="O86" s="1382" t="e">
        <f ca="1">IF(OR(N$78*12+'Model Inputs &amp; Calcs'!$F10&lt;O$95,N$78*12+'Model Inputs &amp; Calcs'!$F10&gt;O$96),0,O$98/$D$23)</f>
        <v>#DIV/0!</v>
      </c>
    </row>
    <row r="87" spans="2:15">
      <c r="B87" s="674"/>
      <c r="C87" s="1379">
        <f t="shared" si="12"/>
        <v>46387</v>
      </c>
      <c r="D87" s="678"/>
      <c r="E87" s="1380" t="e">
        <f ca="1">IF(OR(D$78*12+'Model Inputs &amp; Calcs'!$F11&lt;E$95,D$78*12+'Model Inputs &amp; Calcs'!$F11&gt;E$96),0,E$98/$D$23)</f>
        <v>#DIV/0!</v>
      </c>
      <c r="F87" s="1381" t="e">
        <f ca="1">IF(OR(E$78*12+'Model Inputs &amp; Calcs'!$F11&lt;F$95,E$78*12+'Model Inputs &amp; Calcs'!$F11&gt;F$96),0,F$98/$D$23)</f>
        <v>#DIV/0!</v>
      </c>
      <c r="G87" s="1381" t="e">
        <f ca="1">IF(OR(F$78*12+'Model Inputs &amp; Calcs'!$F11&lt;G$95,F$78*12+'Model Inputs &amp; Calcs'!$F11&gt;G$96),0,G$98/$D$23)</f>
        <v>#DIV/0!</v>
      </c>
      <c r="H87" s="1381" t="e">
        <f ca="1">IF(OR(G$78*12+'Model Inputs &amp; Calcs'!$F11&lt;H$95,G$78*12+'Model Inputs &amp; Calcs'!$F11&gt;H$96),0,H$98/$D$23)</f>
        <v>#DIV/0!</v>
      </c>
      <c r="I87" s="1381" t="e">
        <f ca="1">IF(OR(H$78*12+'Model Inputs &amp; Calcs'!$F11&lt;I$95,H$78*12+'Model Inputs &amp; Calcs'!$F11&gt;I$96),0,I$98/$D$23)</f>
        <v>#DIV/0!</v>
      </c>
      <c r="J87" s="1381" t="e">
        <f ca="1">IF(OR(I$78*12+'Model Inputs &amp; Calcs'!$F11&lt;J$95,I$78*12+'Model Inputs &amp; Calcs'!$F11&gt;J$96),0,J$98/$D$23)</f>
        <v>#DIV/0!</v>
      </c>
      <c r="K87" s="1381" t="e">
        <f ca="1">IF(OR(J$78*12+'Model Inputs &amp; Calcs'!$F11&lt;K$95,J$78*12+'Model Inputs &amp; Calcs'!$F11&gt;K$96),0,K$98/$D$23)</f>
        <v>#DIV/0!</v>
      </c>
      <c r="L87" s="1381" t="e">
        <f ca="1">IF(OR(K$78*12+'Model Inputs &amp; Calcs'!$F11&lt;L$95,K$78*12+'Model Inputs &amp; Calcs'!$F11&gt;L$96),0,L$98/$D$23)</f>
        <v>#DIV/0!</v>
      </c>
      <c r="M87" s="1381" t="e">
        <f ca="1">IF(OR(L$78*12+'Model Inputs &amp; Calcs'!$F11&lt;M$95,L$78*12+'Model Inputs &amp; Calcs'!$F11&gt;M$96),0,M$98/$D$23)</f>
        <v>#DIV/0!</v>
      </c>
      <c r="N87" s="1381" t="e">
        <f ca="1">IF(OR(M$78*12+'Model Inputs &amp; Calcs'!$F11&lt;N$95,M$78*12+'Model Inputs &amp; Calcs'!$F11&gt;N$96),0,N$98/$D$23)</f>
        <v>#DIV/0!</v>
      </c>
      <c r="O87" s="1382" t="e">
        <f ca="1">IF(OR(N$78*12+'Model Inputs &amp; Calcs'!$F11&lt;O$95,N$78*12+'Model Inputs &amp; Calcs'!$F11&gt;O$96),0,O$98/$D$23)</f>
        <v>#DIV/0!</v>
      </c>
    </row>
    <row r="88" spans="2:15">
      <c r="B88" s="674"/>
      <c r="C88" s="1379">
        <f t="shared" si="12"/>
        <v>46418</v>
      </c>
      <c r="D88" s="678"/>
      <c r="E88" s="1380" t="e">
        <f ca="1">IF(OR(D$78*12+'Model Inputs &amp; Calcs'!$F12&lt;E$95,D$78*12+'Model Inputs &amp; Calcs'!$F12&gt;E$96),0,E$98/$D$23)</f>
        <v>#DIV/0!</v>
      </c>
      <c r="F88" s="1381" t="e">
        <f ca="1">IF(OR(E$78*12+'Model Inputs &amp; Calcs'!$F12&lt;F$95,E$78*12+'Model Inputs &amp; Calcs'!$F12&gt;F$96),0,F$98/$D$23)</f>
        <v>#DIV/0!</v>
      </c>
      <c r="G88" s="1381" t="e">
        <f ca="1">IF(OR(F$78*12+'Model Inputs &amp; Calcs'!$F12&lt;G$95,F$78*12+'Model Inputs &amp; Calcs'!$F12&gt;G$96),0,G$98/$D$23)</f>
        <v>#DIV/0!</v>
      </c>
      <c r="H88" s="1381" t="e">
        <f ca="1">IF(OR(G$78*12+'Model Inputs &amp; Calcs'!$F12&lt;H$95,G$78*12+'Model Inputs &amp; Calcs'!$F12&gt;H$96),0,H$98/$D$23)</f>
        <v>#DIV/0!</v>
      </c>
      <c r="I88" s="1381" t="e">
        <f ca="1">IF(OR(H$78*12+'Model Inputs &amp; Calcs'!$F12&lt;I$95,H$78*12+'Model Inputs &amp; Calcs'!$F12&gt;I$96),0,I$98/$D$23)</f>
        <v>#DIV/0!</v>
      </c>
      <c r="J88" s="1381" t="e">
        <f ca="1">IF(OR(I$78*12+'Model Inputs &amp; Calcs'!$F12&lt;J$95,I$78*12+'Model Inputs &amp; Calcs'!$F12&gt;J$96),0,J$98/$D$23)</f>
        <v>#DIV/0!</v>
      </c>
      <c r="K88" s="1381" t="e">
        <f ca="1">IF(OR(J$78*12+'Model Inputs &amp; Calcs'!$F12&lt;K$95,J$78*12+'Model Inputs &amp; Calcs'!$F12&gt;K$96),0,K$98/$D$23)</f>
        <v>#DIV/0!</v>
      </c>
      <c r="L88" s="1381" t="e">
        <f ca="1">IF(OR(K$78*12+'Model Inputs &amp; Calcs'!$F12&lt;L$95,K$78*12+'Model Inputs &amp; Calcs'!$F12&gt;L$96),0,L$98/$D$23)</f>
        <v>#DIV/0!</v>
      </c>
      <c r="M88" s="1381" t="e">
        <f ca="1">IF(OR(L$78*12+'Model Inputs &amp; Calcs'!$F12&lt;M$95,L$78*12+'Model Inputs &amp; Calcs'!$F12&gt;M$96),0,M$98/$D$23)</f>
        <v>#DIV/0!</v>
      </c>
      <c r="N88" s="1381" t="e">
        <f ca="1">IF(OR(M$78*12+'Model Inputs &amp; Calcs'!$F12&lt;N$95,M$78*12+'Model Inputs &amp; Calcs'!$F12&gt;N$96),0,N$98/$D$23)</f>
        <v>#DIV/0!</v>
      </c>
      <c r="O88" s="1382" t="e">
        <f ca="1">IF(OR(N$78*12+'Model Inputs &amp; Calcs'!$F12&lt;O$95,N$78*12+'Model Inputs &amp; Calcs'!$F12&gt;O$96),0,O$98/$D$23)</f>
        <v>#DIV/0!</v>
      </c>
    </row>
    <row r="89" spans="2:15">
      <c r="B89" s="674"/>
      <c r="C89" s="1379">
        <f t="shared" si="12"/>
        <v>46446</v>
      </c>
      <c r="D89" s="678"/>
      <c r="E89" s="1380" t="e">
        <f ca="1">IF(OR(D$78*12+'Model Inputs &amp; Calcs'!$F13&lt;E$95,D$78*12+'Model Inputs &amp; Calcs'!$F13&gt;E$96),0,E$98/$D$23)</f>
        <v>#DIV/0!</v>
      </c>
      <c r="F89" s="1381" t="e">
        <f ca="1">IF(OR(E$78*12+'Model Inputs &amp; Calcs'!$F13&lt;F$95,E$78*12+'Model Inputs &amp; Calcs'!$F13&gt;F$96),0,F$98/$D$23)</f>
        <v>#DIV/0!</v>
      </c>
      <c r="G89" s="1381" t="e">
        <f ca="1">IF(OR(F$78*12+'Model Inputs &amp; Calcs'!$F13&lt;G$95,F$78*12+'Model Inputs &amp; Calcs'!$F13&gt;G$96),0,G$98/$D$23)</f>
        <v>#DIV/0!</v>
      </c>
      <c r="H89" s="1381" t="e">
        <f ca="1">IF(OR(G$78*12+'Model Inputs &amp; Calcs'!$F13&lt;H$95,G$78*12+'Model Inputs &amp; Calcs'!$F13&gt;H$96),0,H$98/$D$23)</f>
        <v>#DIV/0!</v>
      </c>
      <c r="I89" s="1381" t="e">
        <f ca="1">IF(OR(H$78*12+'Model Inputs &amp; Calcs'!$F13&lt;I$95,H$78*12+'Model Inputs &amp; Calcs'!$F13&gt;I$96),0,I$98/$D$23)</f>
        <v>#DIV/0!</v>
      </c>
      <c r="J89" s="1381" t="e">
        <f ca="1">IF(OR(I$78*12+'Model Inputs &amp; Calcs'!$F13&lt;J$95,I$78*12+'Model Inputs &amp; Calcs'!$F13&gt;J$96),0,J$98/$D$23)</f>
        <v>#DIV/0!</v>
      </c>
      <c r="K89" s="1381" t="e">
        <f ca="1">IF(OR(J$78*12+'Model Inputs &amp; Calcs'!$F13&lt;K$95,J$78*12+'Model Inputs &amp; Calcs'!$F13&gt;K$96),0,K$98/$D$23)</f>
        <v>#DIV/0!</v>
      </c>
      <c r="L89" s="1381" t="e">
        <f ca="1">IF(OR(K$78*12+'Model Inputs &amp; Calcs'!$F13&lt;L$95,K$78*12+'Model Inputs &amp; Calcs'!$F13&gt;L$96),0,L$98/$D$23)</f>
        <v>#DIV/0!</v>
      </c>
      <c r="M89" s="1381" t="e">
        <f ca="1">IF(OR(L$78*12+'Model Inputs &amp; Calcs'!$F13&lt;M$95,L$78*12+'Model Inputs &amp; Calcs'!$F13&gt;M$96),0,M$98/$D$23)</f>
        <v>#DIV/0!</v>
      </c>
      <c r="N89" s="1381" t="e">
        <f ca="1">IF(OR(M$78*12+'Model Inputs &amp; Calcs'!$F13&lt;N$95,M$78*12+'Model Inputs &amp; Calcs'!$F13&gt;N$96),0,N$98/$D$23)</f>
        <v>#DIV/0!</v>
      </c>
      <c r="O89" s="1382" t="e">
        <f ca="1">IF(OR(N$78*12+'Model Inputs &amp; Calcs'!$F13&lt;O$95,N$78*12+'Model Inputs &amp; Calcs'!$F13&gt;O$96),0,O$98/$D$23)</f>
        <v>#DIV/0!</v>
      </c>
    </row>
    <row r="90" spans="2:15" ht="14.5" customHeight="1" thickBot="1">
      <c r="B90" s="674"/>
      <c r="C90" s="1383">
        <f t="shared" si="12"/>
        <v>46477</v>
      </c>
      <c r="D90" s="679"/>
      <c r="E90" s="1384" t="e">
        <f ca="1">IF(OR(D$78*12+'Model Inputs &amp; Calcs'!$F14&lt;E$95,D$78*12+'Model Inputs &amp; Calcs'!$F14&gt;E$96),0,E$98/$D$23)</f>
        <v>#DIV/0!</v>
      </c>
      <c r="F90" s="1385" t="e">
        <f ca="1">IF(OR(E$78*12+'Model Inputs &amp; Calcs'!$F14&lt;F$95,E$78*12+'Model Inputs &amp; Calcs'!$F14&gt;F$96),0,F$98/$D$23)</f>
        <v>#DIV/0!</v>
      </c>
      <c r="G90" s="1385" t="e">
        <f ca="1">IF(OR(F$78*12+'Model Inputs &amp; Calcs'!$F14&lt;G$95,F$78*12+'Model Inputs &amp; Calcs'!$F14&gt;G$96),0,G$98/$D$23)</f>
        <v>#DIV/0!</v>
      </c>
      <c r="H90" s="1385" t="e">
        <f ca="1">IF(OR(G$78*12+'Model Inputs &amp; Calcs'!$F14&lt;H$95,G$78*12+'Model Inputs &amp; Calcs'!$F14&gt;H$96),0,H$98/$D$23)</f>
        <v>#DIV/0!</v>
      </c>
      <c r="I90" s="1385" t="e">
        <f ca="1">IF(OR(H$78*12+'Model Inputs &amp; Calcs'!$F14&lt;I$95,H$78*12+'Model Inputs &amp; Calcs'!$F14&gt;I$96),0,I$98/$D$23)</f>
        <v>#DIV/0!</v>
      </c>
      <c r="J90" s="1385" t="e">
        <f ca="1">IF(OR(I$78*12+'Model Inputs &amp; Calcs'!$F14&lt;J$95,I$78*12+'Model Inputs &amp; Calcs'!$F14&gt;J$96),0,J$98/$D$23)</f>
        <v>#DIV/0!</v>
      </c>
      <c r="K90" s="1385" t="e">
        <f ca="1">IF(OR(J$78*12+'Model Inputs &amp; Calcs'!$F14&lt;K$95,J$78*12+'Model Inputs &amp; Calcs'!$F14&gt;K$96),0,K$98/$D$23)</f>
        <v>#DIV/0!</v>
      </c>
      <c r="L90" s="1385" t="e">
        <f ca="1">IF(OR(K$78*12+'Model Inputs &amp; Calcs'!$F14&lt;L$95,K$78*12+'Model Inputs &amp; Calcs'!$F14&gt;L$96),0,L$98/$D$23)</f>
        <v>#DIV/0!</v>
      </c>
      <c r="M90" s="1385" t="e">
        <f ca="1">IF(OR(L$78*12+'Model Inputs &amp; Calcs'!$F14&lt;M$95,L$78*12+'Model Inputs &amp; Calcs'!$F14&gt;M$96),0,M$98/$D$23)</f>
        <v>#DIV/0!</v>
      </c>
      <c r="N90" s="1385" t="e">
        <f ca="1">IF(OR(M$78*12+'Model Inputs &amp; Calcs'!$F14&lt;N$95,M$78*12+'Model Inputs &amp; Calcs'!$F14&gt;N$96),0,N$98/$D$23)</f>
        <v>#DIV/0!</v>
      </c>
      <c r="O90" s="1386" t="e">
        <f ca="1">IF(OR(N$78*12+'Model Inputs &amp; Calcs'!$F14&lt;O$95,N$78*12+'Model Inputs &amp; Calcs'!$F14&gt;O$96),0,O$98/$D$23)</f>
        <v>#DIV/0!</v>
      </c>
    </row>
    <row r="91" spans="2:15">
      <c r="B91" s="674"/>
      <c r="C91" s="680" t="s">
        <v>356</v>
      </c>
      <c r="D91" s="671"/>
      <c r="E91" s="1387" t="e">
        <f ca="1">(SUM(E79:E90)*$D$23+($D$25*$D$21))/$D$21</f>
        <v>#DIV/0!</v>
      </c>
      <c r="F91" s="1387" t="e">
        <f t="shared" ref="F91:O91" ca="1" si="13">(SUM(F79:F90)*$D$23+E91*$D$21)/$D$21</f>
        <v>#DIV/0!</v>
      </c>
      <c r="G91" s="1387" t="e">
        <f t="shared" ca="1" si="13"/>
        <v>#DIV/0!</v>
      </c>
      <c r="H91" s="1387" t="e">
        <f t="shared" ca="1" si="13"/>
        <v>#DIV/0!</v>
      </c>
      <c r="I91" s="1387" t="e">
        <f t="shared" ca="1" si="13"/>
        <v>#DIV/0!</v>
      </c>
      <c r="J91" s="1387" t="e">
        <f t="shared" ca="1" si="13"/>
        <v>#DIV/0!</v>
      </c>
      <c r="K91" s="1387" t="e">
        <f t="shared" ca="1" si="13"/>
        <v>#DIV/0!</v>
      </c>
      <c r="L91" s="1387" t="e">
        <f t="shared" ca="1" si="13"/>
        <v>#DIV/0!</v>
      </c>
      <c r="M91" s="1387" t="e">
        <f t="shared" ca="1" si="13"/>
        <v>#DIV/0!</v>
      </c>
      <c r="N91" s="1387" t="e">
        <f t="shared" ca="1" si="13"/>
        <v>#DIV/0!</v>
      </c>
      <c r="O91" s="1387" t="e">
        <f t="shared" ca="1" si="13"/>
        <v>#DIV/0!</v>
      </c>
    </row>
    <row r="92" spans="2:15">
      <c r="B92" s="674"/>
      <c r="C92" s="680" t="s">
        <v>357</v>
      </c>
      <c r="D92" s="671"/>
      <c r="E92" s="1388" t="str">
        <f t="shared" ref="E92:O92" ca="1" si="14">IFERROR(SUM(E79:E90)*$D$23,"-")</f>
        <v>-</v>
      </c>
      <c r="F92" s="1388" t="str">
        <f t="shared" ca="1" si="14"/>
        <v>-</v>
      </c>
      <c r="G92" s="1388" t="str">
        <f t="shared" ca="1" si="14"/>
        <v>-</v>
      </c>
      <c r="H92" s="1388" t="str">
        <f t="shared" ca="1" si="14"/>
        <v>-</v>
      </c>
      <c r="I92" s="1388" t="str">
        <f t="shared" ca="1" si="14"/>
        <v>-</v>
      </c>
      <c r="J92" s="1388" t="str">
        <f t="shared" ca="1" si="14"/>
        <v>-</v>
      </c>
      <c r="K92" s="1388" t="str">
        <f t="shared" ca="1" si="14"/>
        <v>-</v>
      </c>
      <c r="L92" s="1388" t="str">
        <f t="shared" ca="1" si="14"/>
        <v>-</v>
      </c>
      <c r="M92" s="1388" t="str">
        <f t="shared" ca="1" si="14"/>
        <v>-</v>
      </c>
      <c r="N92" s="1388" t="str">
        <f t="shared" ca="1" si="14"/>
        <v>-</v>
      </c>
      <c r="O92" s="1388" t="str">
        <f t="shared" ca="1" si="14"/>
        <v>-</v>
      </c>
    </row>
    <row r="93" spans="2:15" ht="14.5" customHeight="1" thickBot="1">
      <c r="B93" s="674"/>
      <c r="D93" s="671"/>
    </row>
    <row r="94" spans="2:15">
      <c r="B94" s="674"/>
      <c r="C94" s="675" t="s">
        <v>358</v>
      </c>
      <c r="D94" s="681"/>
      <c r="E94" s="681"/>
      <c r="F94" s="682"/>
      <c r="G94" s="682"/>
      <c r="H94" s="682"/>
      <c r="I94" s="682"/>
      <c r="J94" s="682"/>
      <c r="K94" s="682"/>
      <c r="L94" s="682"/>
      <c r="M94" s="682"/>
      <c r="N94" s="682"/>
      <c r="O94" s="683"/>
    </row>
    <row r="95" spans="2:15">
      <c r="B95" s="674"/>
      <c r="C95" s="32" t="s">
        <v>101</v>
      </c>
      <c r="D95" s="59" t="b">
        <f ca="1">IF(E98&gt;=0,IF(E98&gt;0,E95,IF(F98&gt;0,F95,IF(G98&gt;0,G95,IF(H98&gt;0,H95,IF(I98&gt;0,I95))))))</f>
        <v>0</v>
      </c>
      <c r="E95" s="81">
        <v>1</v>
      </c>
      <c r="F95" s="81">
        <f t="shared" ref="F95:O95" si="15">E96+1</f>
        <v>13</v>
      </c>
      <c r="G95" s="51">
        <f t="shared" si="15"/>
        <v>25</v>
      </c>
      <c r="H95" s="51">
        <f t="shared" si="15"/>
        <v>37</v>
      </c>
      <c r="I95" s="51">
        <f t="shared" si="15"/>
        <v>49</v>
      </c>
      <c r="J95" s="51">
        <f t="shared" si="15"/>
        <v>61</v>
      </c>
      <c r="K95" s="51">
        <f t="shared" si="15"/>
        <v>73</v>
      </c>
      <c r="L95" s="51">
        <f t="shared" si="15"/>
        <v>85</v>
      </c>
      <c r="M95" s="51">
        <f t="shared" si="15"/>
        <v>97</v>
      </c>
      <c r="N95" s="51">
        <f t="shared" si="15"/>
        <v>109</v>
      </c>
      <c r="O95" s="52">
        <f t="shared" si="15"/>
        <v>121</v>
      </c>
    </row>
    <row r="96" spans="2:15">
      <c r="B96" s="674"/>
      <c r="C96" s="29" t="s">
        <v>102</v>
      </c>
      <c r="E96" s="50">
        <v>12</v>
      </c>
      <c r="F96" s="50">
        <f t="shared" ref="F96:O96" si="16">F95+11</f>
        <v>24</v>
      </c>
      <c r="G96" s="50">
        <f t="shared" si="16"/>
        <v>36</v>
      </c>
      <c r="H96" s="50">
        <f t="shared" si="16"/>
        <v>48</v>
      </c>
      <c r="I96" s="50">
        <f t="shared" si="16"/>
        <v>60</v>
      </c>
      <c r="J96" s="50">
        <f t="shared" si="16"/>
        <v>72</v>
      </c>
      <c r="K96" s="50">
        <f t="shared" si="16"/>
        <v>84</v>
      </c>
      <c r="L96" s="50">
        <f t="shared" si="16"/>
        <v>96</v>
      </c>
      <c r="M96" s="50">
        <f t="shared" si="16"/>
        <v>108</v>
      </c>
      <c r="N96" s="50">
        <f t="shared" si="16"/>
        <v>120</v>
      </c>
      <c r="O96" s="37">
        <f t="shared" si="16"/>
        <v>132</v>
      </c>
    </row>
    <row r="97" spans="1:15">
      <c r="B97" s="674"/>
      <c r="C97" s="29" t="s">
        <v>103</v>
      </c>
      <c r="E97" s="1218">
        <v>0</v>
      </c>
      <c r="F97" s="1218">
        <v>0</v>
      </c>
      <c r="G97" s="1218">
        <v>0</v>
      </c>
      <c r="H97" s="1218">
        <f t="shared" ref="H97:O97" si="17">G97</f>
        <v>0</v>
      </c>
      <c r="I97" s="1218">
        <f t="shared" si="17"/>
        <v>0</v>
      </c>
      <c r="J97" s="1218">
        <f t="shared" si="17"/>
        <v>0</v>
      </c>
      <c r="K97" s="1218">
        <f t="shared" si="17"/>
        <v>0</v>
      </c>
      <c r="L97" s="1218">
        <f t="shared" si="17"/>
        <v>0</v>
      </c>
      <c r="M97" s="1218">
        <f t="shared" si="17"/>
        <v>0</v>
      </c>
      <c r="N97" s="1218">
        <f t="shared" si="17"/>
        <v>0</v>
      </c>
      <c r="O97" s="1219">
        <f t="shared" si="17"/>
        <v>0</v>
      </c>
    </row>
    <row r="98" spans="1:15" ht="14.5" customHeight="1" thickBot="1">
      <c r="B98" s="674"/>
      <c r="C98" s="33" t="s">
        <v>104</v>
      </c>
      <c r="D98" s="42"/>
      <c r="E98" s="1220">
        <f ca="1">(E97-D25)/(E96-E95+1)*$D$21</f>
        <v>0</v>
      </c>
      <c r="F98" s="1220">
        <f t="shared" ref="F98:O98" ca="1" si="18">(F97-E97)/(F96-F95+1)*$D$21</f>
        <v>0</v>
      </c>
      <c r="G98" s="1220">
        <f t="shared" ca="1" si="18"/>
        <v>0</v>
      </c>
      <c r="H98" s="1220">
        <f t="shared" ca="1" si="18"/>
        <v>0</v>
      </c>
      <c r="I98" s="1220">
        <f t="shared" ca="1" si="18"/>
        <v>0</v>
      </c>
      <c r="J98" s="1220">
        <f t="shared" ca="1" si="18"/>
        <v>0</v>
      </c>
      <c r="K98" s="1220">
        <f t="shared" ca="1" si="18"/>
        <v>0</v>
      </c>
      <c r="L98" s="1220">
        <f t="shared" ca="1" si="18"/>
        <v>0</v>
      </c>
      <c r="M98" s="1220">
        <f t="shared" ca="1" si="18"/>
        <v>0</v>
      </c>
      <c r="N98" s="1220">
        <f t="shared" ca="1" si="18"/>
        <v>0</v>
      </c>
      <c r="O98" s="1221">
        <f t="shared" ca="1" si="18"/>
        <v>0</v>
      </c>
    </row>
    <row r="99" spans="1:15" ht="14.5" customHeight="1" thickBot="1">
      <c r="F99" s="1389"/>
      <c r="G99" s="1222"/>
      <c r="H99" s="1222"/>
    </row>
    <row r="100" spans="1:15" hidden="1" outlineLevel="1">
      <c r="A100" s="673" t="s">
        <v>359</v>
      </c>
      <c r="B100" s="684"/>
      <c r="C100" s="675" t="s">
        <v>355</v>
      </c>
      <c r="D100" s="676"/>
      <c r="E100" s="1373">
        <v>1</v>
      </c>
      <c r="F100" s="1373">
        <f t="shared" ref="F100:O100" si="19">E100+1</f>
        <v>2</v>
      </c>
      <c r="G100" s="1373">
        <f t="shared" si="19"/>
        <v>3</v>
      </c>
      <c r="H100" s="1373">
        <f t="shared" si="19"/>
        <v>4</v>
      </c>
      <c r="I100" s="1373">
        <f t="shared" si="19"/>
        <v>5</v>
      </c>
      <c r="J100" s="1373">
        <f t="shared" si="19"/>
        <v>6</v>
      </c>
      <c r="K100" s="1373">
        <f t="shared" si="19"/>
        <v>7</v>
      </c>
      <c r="L100" s="1373">
        <f t="shared" si="19"/>
        <v>8</v>
      </c>
      <c r="M100" s="1373">
        <f t="shared" si="19"/>
        <v>9</v>
      </c>
      <c r="N100" s="1373">
        <f t="shared" si="19"/>
        <v>10</v>
      </c>
      <c r="O100" s="1374">
        <f t="shared" si="19"/>
        <v>11</v>
      </c>
    </row>
    <row r="101" spans="1:15" hidden="1" outlineLevel="1">
      <c r="A101" s="673"/>
      <c r="B101" s="684"/>
      <c r="C101" s="1375">
        <f>EOMONTH(I12,1)</f>
        <v>46142</v>
      </c>
      <c r="D101" s="677"/>
      <c r="E101" s="1376">
        <f>IFERROR(IF(OR(D$100*12+'Model Inputs &amp; Calcs'!$F3&lt;E$117,D$100*12+'Model Inputs &amp; Calcs'!$F3&gt;E$118),0,E$120/$D$30),0)</f>
        <v>0</v>
      </c>
      <c r="F101" s="1377">
        <f>IFERROR(IF(OR(E$100*12+'Model Inputs &amp; Calcs'!$F3&lt;F$117,E$100*12+'Model Inputs &amp; Calcs'!$F3&gt;F$118),0,F$120/$D$30),0)</f>
        <v>0</v>
      </c>
      <c r="G101" s="1377">
        <f>IFERROR(IF(OR(F$100*12+'Model Inputs &amp; Calcs'!$F3&lt;G$117,F$100*12+'Model Inputs &amp; Calcs'!$F3&gt;G$118),0,G$120/$D$30),0)</f>
        <v>0</v>
      </c>
      <c r="H101" s="1377">
        <f>IFERROR(IF(OR(G$100*12+'Model Inputs &amp; Calcs'!$F3&lt;H$117,G$100*12+'Model Inputs &amp; Calcs'!$F3&gt;H$118),0,H$120/$D$30),0)</f>
        <v>0</v>
      </c>
      <c r="I101" s="1377">
        <f>IFERROR(IF(OR(H$100*12+'Model Inputs &amp; Calcs'!$F3&lt;I$117,H$100*12+'Model Inputs &amp; Calcs'!$F3&gt;I$118),0,I$120/$D$30),0)</f>
        <v>0</v>
      </c>
      <c r="J101" s="1377">
        <f>IFERROR(IF(OR(I$100*12+'Model Inputs &amp; Calcs'!$F3&lt;J$117,I$100*12+'Model Inputs &amp; Calcs'!$F3&gt;J$118),0,J$120/$D$30),0)</f>
        <v>0</v>
      </c>
      <c r="K101" s="1377">
        <f>IFERROR(IF(OR(J$100*12+'Model Inputs &amp; Calcs'!$F3&lt;K$117,J$100*12+'Model Inputs &amp; Calcs'!$F3&gt;K$118),0,K$120/$D$30),0)</f>
        <v>0</v>
      </c>
      <c r="L101" s="1377">
        <f>IFERROR(IF(OR(K$100*12+'Model Inputs &amp; Calcs'!$F3&lt;L$117,K$100*12+'Model Inputs &amp; Calcs'!$F3&gt;L$118),0,L$120/$D$30),0)</f>
        <v>0</v>
      </c>
      <c r="M101" s="1377">
        <f>IFERROR(IF(OR(L$100*12+'Model Inputs &amp; Calcs'!$F3&lt;M$117,L$100*12+'Model Inputs &amp; Calcs'!$F3&gt;M$118),0,M$120/$D$30),0)</f>
        <v>0</v>
      </c>
      <c r="N101" s="1377">
        <f>IFERROR(IF(OR(M$100*12+'Model Inputs &amp; Calcs'!$F3&lt;N$117,M$100*12+'Model Inputs &amp; Calcs'!$F3&gt;N$118),0,N$120/$D$30),0)</f>
        <v>0</v>
      </c>
      <c r="O101" s="1378">
        <f>IFERROR(IF(OR(N$100*12+'Model Inputs &amp; Calcs'!$F3&lt;O$117,N$100*12+'Model Inputs &amp; Calcs'!$F3&gt;O$118),0,O$120/$D$30),0)</f>
        <v>0</v>
      </c>
    </row>
    <row r="102" spans="1:15" hidden="1" outlineLevel="1">
      <c r="A102" s="673"/>
      <c r="B102" s="684"/>
      <c r="C102" s="1379">
        <f t="shared" ref="C102:C112" si="20">EOMONTH(C101,1)</f>
        <v>46173</v>
      </c>
      <c r="D102" s="678"/>
      <c r="E102" s="1380">
        <f>IFERROR(IF(OR(D$100*12+'Model Inputs &amp; Calcs'!$F4&lt;E$117,D$100*12+'Model Inputs &amp; Calcs'!$F4&gt;E$118),0,E$120/$D$30),0)</f>
        <v>0</v>
      </c>
      <c r="F102" s="1381">
        <f>IFERROR(IF(OR(E$100*12+'Model Inputs &amp; Calcs'!$F4&lt;F$117,E$100*12+'Model Inputs &amp; Calcs'!$F4&gt;F$118),0,F$120/$D$30),0)</f>
        <v>0</v>
      </c>
      <c r="G102" s="1381">
        <f>IFERROR(IF(OR(F$100*12+'Model Inputs &amp; Calcs'!$F4&lt;G$117,F$100*12+'Model Inputs &amp; Calcs'!$F4&gt;G$118),0,G$120/$D$30),0)</f>
        <v>0</v>
      </c>
      <c r="H102" s="1381">
        <f>IFERROR(IF(OR(G$100*12+'Model Inputs &amp; Calcs'!$F4&lt;H$117,G$100*12+'Model Inputs &amp; Calcs'!$F4&gt;H$118),0,H$120/$D$30),0)</f>
        <v>0</v>
      </c>
      <c r="I102" s="1381">
        <f>IFERROR(IF(OR(H$100*12+'Model Inputs &amp; Calcs'!$F4&lt;I$117,H$100*12+'Model Inputs &amp; Calcs'!$F4&gt;I$118),0,I$120/$D$30),0)</f>
        <v>0</v>
      </c>
      <c r="J102" s="1381">
        <f>IFERROR(IF(OR(I$100*12+'Model Inputs &amp; Calcs'!$F4&lt;J$117,I$100*12+'Model Inputs &amp; Calcs'!$F4&gt;J$118),0,J$120/$D$30),0)</f>
        <v>0</v>
      </c>
      <c r="K102" s="1381">
        <f>IFERROR(IF(OR(J$100*12+'Model Inputs &amp; Calcs'!$F4&lt;K$117,J$100*12+'Model Inputs &amp; Calcs'!$F4&gt;K$118),0,K$120/$D$30),0)</f>
        <v>0</v>
      </c>
      <c r="L102" s="1381">
        <f>IFERROR(IF(OR(K$100*12+'Model Inputs &amp; Calcs'!$F4&lt;L$117,K$100*12+'Model Inputs &amp; Calcs'!$F4&gt;L$118),0,L$120/$D$30),0)</f>
        <v>0</v>
      </c>
      <c r="M102" s="1381">
        <f>IFERROR(IF(OR(L$100*12+'Model Inputs &amp; Calcs'!$F4&lt;M$117,L$100*12+'Model Inputs &amp; Calcs'!$F4&gt;M$118),0,M$120/$D$30),0)</f>
        <v>0</v>
      </c>
      <c r="N102" s="1381">
        <f>IFERROR(IF(OR(M$100*12+'Model Inputs &amp; Calcs'!$F4&lt;N$117,M$100*12+'Model Inputs &amp; Calcs'!$F4&gt;N$118),0,N$120/$D$30),0)</f>
        <v>0</v>
      </c>
      <c r="O102" s="1382">
        <f>IFERROR(IF(OR(N$100*12+'Model Inputs &amp; Calcs'!$F4&lt;O$117,N$100*12+'Model Inputs &amp; Calcs'!$F4&gt;O$118),0,O$120/$D$30),0)</f>
        <v>0</v>
      </c>
    </row>
    <row r="103" spans="1:15" hidden="1" outlineLevel="1">
      <c r="A103" s="673"/>
      <c r="B103" s="684"/>
      <c r="C103" s="1379">
        <f t="shared" si="20"/>
        <v>46203</v>
      </c>
      <c r="D103" s="678"/>
      <c r="E103" s="1380">
        <f>IFERROR(IF(OR(D$100*12+'Model Inputs &amp; Calcs'!$F5&lt;E$117,D$100*12+'Model Inputs &amp; Calcs'!$F5&gt;E$118),0,E$120/$D$30),0)</f>
        <v>0</v>
      </c>
      <c r="F103" s="1381">
        <f>IFERROR(IF(OR(E$100*12+'Model Inputs &amp; Calcs'!$F5&lt;F$117,E$100*12+'Model Inputs &amp; Calcs'!$F5&gt;F$118),0,F$120/$D$30),0)</f>
        <v>0</v>
      </c>
      <c r="G103" s="1381">
        <f>IFERROR(IF(OR(F$100*12+'Model Inputs &amp; Calcs'!$F5&lt;G$117,F$100*12+'Model Inputs &amp; Calcs'!$F5&gt;G$118),0,G$120/$D$30),0)</f>
        <v>0</v>
      </c>
      <c r="H103" s="1381">
        <f>IFERROR(IF(OR(G$100*12+'Model Inputs &amp; Calcs'!$F5&lt;H$117,G$100*12+'Model Inputs &amp; Calcs'!$F5&gt;H$118),0,H$120/$D$30),0)</f>
        <v>0</v>
      </c>
      <c r="I103" s="1381">
        <f>IFERROR(IF(OR(H$100*12+'Model Inputs &amp; Calcs'!$F5&lt;I$117,H$100*12+'Model Inputs &amp; Calcs'!$F5&gt;I$118),0,I$120/$D$30),0)</f>
        <v>0</v>
      </c>
      <c r="J103" s="1381">
        <f>IFERROR(IF(OR(I$100*12+'Model Inputs &amp; Calcs'!$F5&lt;J$117,I$100*12+'Model Inputs &amp; Calcs'!$F5&gt;J$118),0,J$120/$D$30),0)</f>
        <v>0</v>
      </c>
      <c r="K103" s="1381">
        <f>IFERROR(IF(OR(J$100*12+'Model Inputs &amp; Calcs'!$F5&lt;K$117,J$100*12+'Model Inputs &amp; Calcs'!$F5&gt;K$118),0,K$120/$D$30),0)</f>
        <v>0</v>
      </c>
      <c r="L103" s="1381">
        <f>IFERROR(IF(OR(K$100*12+'Model Inputs &amp; Calcs'!$F5&lt;L$117,K$100*12+'Model Inputs &amp; Calcs'!$F5&gt;L$118),0,L$120/$D$30),0)</f>
        <v>0</v>
      </c>
      <c r="M103" s="1381">
        <f>IFERROR(IF(OR(L$100*12+'Model Inputs &amp; Calcs'!$F5&lt;M$117,L$100*12+'Model Inputs &amp; Calcs'!$F5&gt;M$118),0,M$120/$D$30),0)</f>
        <v>0</v>
      </c>
      <c r="N103" s="1381">
        <f>IFERROR(IF(OR(M$100*12+'Model Inputs &amp; Calcs'!$F5&lt;N$117,M$100*12+'Model Inputs &amp; Calcs'!$F5&gt;N$118),0,N$120/$D$30),0)</f>
        <v>0</v>
      </c>
      <c r="O103" s="1382">
        <f>IFERROR(IF(OR(N$100*12+'Model Inputs &amp; Calcs'!$F5&lt;O$117,N$100*12+'Model Inputs &amp; Calcs'!$F5&gt;O$118),0,O$120/$D$30),0)</f>
        <v>0</v>
      </c>
    </row>
    <row r="104" spans="1:15" hidden="1" outlineLevel="1">
      <c r="A104" s="673"/>
      <c r="B104" s="684"/>
      <c r="C104" s="1379">
        <f t="shared" si="20"/>
        <v>46234</v>
      </c>
      <c r="D104" s="678"/>
      <c r="E104" s="1380">
        <f>IFERROR(IF(OR(D$100*12+'Model Inputs &amp; Calcs'!$F6&lt;E$117,D$100*12+'Model Inputs &amp; Calcs'!$F6&gt;E$118),0,E$120/$D$30),0)</f>
        <v>0</v>
      </c>
      <c r="F104" s="1381">
        <f>IFERROR(IF(OR(E$100*12+'Model Inputs &amp; Calcs'!$F6&lt;F$117,E$100*12+'Model Inputs &amp; Calcs'!$F6&gt;F$118),0,F$120/$D$30),0)</f>
        <v>0</v>
      </c>
      <c r="G104" s="1381">
        <f>IFERROR(IF(OR(F$100*12+'Model Inputs &amp; Calcs'!$F6&lt;G$117,F$100*12+'Model Inputs &amp; Calcs'!$F6&gt;G$118),0,G$120/$D$30),0)</f>
        <v>0</v>
      </c>
      <c r="H104" s="1381">
        <f>IFERROR(IF(OR(G$100*12+'Model Inputs &amp; Calcs'!$F6&lt;H$117,G$100*12+'Model Inputs &amp; Calcs'!$F6&gt;H$118),0,H$120/$D$30),0)</f>
        <v>0</v>
      </c>
      <c r="I104" s="1381">
        <f>IFERROR(IF(OR(H$100*12+'Model Inputs &amp; Calcs'!$F6&lt;I$117,H$100*12+'Model Inputs &amp; Calcs'!$F6&gt;I$118),0,I$120/$D$30),0)</f>
        <v>0</v>
      </c>
      <c r="J104" s="1381">
        <f>IFERROR(IF(OR(I$100*12+'Model Inputs &amp; Calcs'!$F6&lt;J$117,I$100*12+'Model Inputs &amp; Calcs'!$F6&gt;J$118),0,J$120/$D$30),0)</f>
        <v>0</v>
      </c>
      <c r="K104" s="1381">
        <f>IFERROR(IF(OR(J$100*12+'Model Inputs &amp; Calcs'!$F6&lt;K$117,J$100*12+'Model Inputs &amp; Calcs'!$F6&gt;K$118),0,K$120/$D$30),0)</f>
        <v>0</v>
      </c>
      <c r="L104" s="1381">
        <f>IFERROR(IF(OR(K$100*12+'Model Inputs &amp; Calcs'!$F6&lt;L$117,K$100*12+'Model Inputs &amp; Calcs'!$F6&gt;L$118),0,L$120/$D$30),0)</f>
        <v>0</v>
      </c>
      <c r="M104" s="1381">
        <f>IFERROR(IF(OR(L$100*12+'Model Inputs &amp; Calcs'!$F6&lt;M$117,L$100*12+'Model Inputs &amp; Calcs'!$F6&gt;M$118),0,M$120/$D$30),0)</f>
        <v>0</v>
      </c>
      <c r="N104" s="1381">
        <f>IFERROR(IF(OR(M$100*12+'Model Inputs &amp; Calcs'!$F6&lt;N$117,M$100*12+'Model Inputs &amp; Calcs'!$F6&gt;N$118),0,N$120/$D$30),0)</f>
        <v>0</v>
      </c>
      <c r="O104" s="1382">
        <f>IFERROR(IF(OR(N$100*12+'Model Inputs &amp; Calcs'!$F6&lt;O$117,N$100*12+'Model Inputs &amp; Calcs'!$F6&gt;O$118),0,O$120/$D$30),0)</f>
        <v>0</v>
      </c>
    </row>
    <row r="105" spans="1:15" hidden="1" outlineLevel="1">
      <c r="A105" s="673"/>
      <c r="B105" s="684"/>
      <c r="C105" s="1379">
        <f t="shared" si="20"/>
        <v>46265</v>
      </c>
      <c r="D105" s="678"/>
      <c r="E105" s="1380">
        <f>IFERROR(IF(OR(D$100*12+'Model Inputs &amp; Calcs'!$F7&lt;E$117,D$100*12+'Model Inputs &amp; Calcs'!$F7&gt;E$118),0,E$120/$D$30),0)</f>
        <v>0</v>
      </c>
      <c r="F105" s="1381">
        <f>IFERROR(IF(OR(E$100*12+'Model Inputs &amp; Calcs'!$F7&lt;F$117,E$100*12+'Model Inputs &amp; Calcs'!$F7&gt;F$118),0,F$120/$D$30),0)</f>
        <v>0</v>
      </c>
      <c r="G105" s="1381">
        <f>IFERROR(IF(OR(F$100*12+'Model Inputs &amp; Calcs'!$F7&lt;G$117,F$100*12+'Model Inputs &amp; Calcs'!$F7&gt;G$118),0,G$120/$D$30),0)</f>
        <v>0</v>
      </c>
      <c r="H105" s="1381">
        <f>IFERROR(IF(OR(G$100*12+'Model Inputs &amp; Calcs'!$F7&lt;H$117,G$100*12+'Model Inputs &amp; Calcs'!$F7&gt;H$118),0,H$120/$D$30),0)</f>
        <v>0</v>
      </c>
      <c r="I105" s="1381">
        <f>IFERROR(IF(OR(H$100*12+'Model Inputs &amp; Calcs'!$F7&lt;I$117,H$100*12+'Model Inputs &amp; Calcs'!$F7&gt;I$118),0,I$120/$D$30),0)</f>
        <v>0</v>
      </c>
      <c r="J105" s="1381">
        <f>IFERROR(IF(OR(I$100*12+'Model Inputs &amp; Calcs'!$F7&lt;J$117,I$100*12+'Model Inputs &amp; Calcs'!$F7&gt;J$118),0,J$120/$D$30),0)</f>
        <v>0</v>
      </c>
      <c r="K105" s="1381">
        <f>IFERROR(IF(OR(J$100*12+'Model Inputs &amp; Calcs'!$F7&lt;K$117,J$100*12+'Model Inputs &amp; Calcs'!$F7&gt;K$118),0,K$120/$D$30),0)</f>
        <v>0</v>
      </c>
      <c r="L105" s="1381">
        <f>IFERROR(IF(OR(K$100*12+'Model Inputs &amp; Calcs'!$F7&lt;L$117,K$100*12+'Model Inputs &amp; Calcs'!$F7&gt;L$118),0,L$120/$D$30),0)</f>
        <v>0</v>
      </c>
      <c r="M105" s="1381">
        <f>IFERROR(IF(OR(L$100*12+'Model Inputs &amp; Calcs'!$F7&lt;M$117,L$100*12+'Model Inputs &amp; Calcs'!$F7&gt;M$118),0,M$120/$D$30),0)</f>
        <v>0</v>
      </c>
      <c r="N105" s="1381">
        <f>IFERROR(IF(OR(M$100*12+'Model Inputs &amp; Calcs'!$F7&lt;N$117,M$100*12+'Model Inputs &amp; Calcs'!$F7&gt;N$118),0,N$120/$D$30),0)</f>
        <v>0</v>
      </c>
      <c r="O105" s="1382">
        <f>IFERROR(IF(OR(N$100*12+'Model Inputs &amp; Calcs'!$F7&lt;O$117,N$100*12+'Model Inputs &amp; Calcs'!$F7&gt;O$118),0,O$120/$D$30),0)</f>
        <v>0</v>
      </c>
    </row>
    <row r="106" spans="1:15" hidden="1" outlineLevel="1">
      <c r="A106" s="673"/>
      <c r="B106" s="684"/>
      <c r="C106" s="1379">
        <f t="shared" si="20"/>
        <v>46295</v>
      </c>
      <c r="D106" s="678"/>
      <c r="E106" s="1380">
        <f>IFERROR(IF(OR(D$100*12+'Model Inputs &amp; Calcs'!$F8&lt;E$117,D$100*12+'Model Inputs &amp; Calcs'!$F8&gt;E$118),0,E$120/$D$30),0)</f>
        <v>0</v>
      </c>
      <c r="F106" s="1381">
        <f>IFERROR(IF(OR(E$100*12+'Model Inputs &amp; Calcs'!$F8&lt;F$117,E$100*12+'Model Inputs &amp; Calcs'!$F8&gt;F$118),0,F$120/$D$30),0)</f>
        <v>0</v>
      </c>
      <c r="G106" s="1381">
        <f>IFERROR(IF(OR(F$100*12+'Model Inputs &amp; Calcs'!$F8&lt;G$117,F$100*12+'Model Inputs &amp; Calcs'!$F8&gt;G$118),0,G$120/$D$30),0)</f>
        <v>0</v>
      </c>
      <c r="H106" s="1381">
        <f>IFERROR(IF(OR(G$100*12+'Model Inputs &amp; Calcs'!$F8&lt;H$117,G$100*12+'Model Inputs &amp; Calcs'!$F8&gt;H$118),0,H$120/$D$30),0)</f>
        <v>0</v>
      </c>
      <c r="I106" s="1381">
        <f>IFERROR(IF(OR(H$100*12+'Model Inputs &amp; Calcs'!$F8&lt;I$117,H$100*12+'Model Inputs &amp; Calcs'!$F8&gt;I$118),0,I$120/$D$30),0)</f>
        <v>0</v>
      </c>
      <c r="J106" s="1381">
        <f>IFERROR(IF(OR(I$100*12+'Model Inputs &amp; Calcs'!$F8&lt;J$117,I$100*12+'Model Inputs &amp; Calcs'!$F8&gt;J$118),0,J$120/$D$30),0)</f>
        <v>0</v>
      </c>
      <c r="K106" s="1381">
        <f>IFERROR(IF(OR(J$100*12+'Model Inputs &amp; Calcs'!$F8&lt;K$117,J$100*12+'Model Inputs &amp; Calcs'!$F8&gt;K$118),0,K$120/$D$30),0)</f>
        <v>0</v>
      </c>
      <c r="L106" s="1381">
        <f>IFERROR(IF(OR(K$100*12+'Model Inputs &amp; Calcs'!$F8&lt;L$117,K$100*12+'Model Inputs &amp; Calcs'!$F8&gt;L$118),0,L$120/$D$30),0)</f>
        <v>0</v>
      </c>
      <c r="M106" s="1381">
        <f>IFERROR(IF(OR(L$100*12+'Model Inputs &amp; Calcs'!$F8&lt;M$117,L$100*12+'Model Inputs &amp; Calcs'!$F8&gt;M$118),0,M$120/$D$30),0)</f>
        <v>0</v>
      </c>
      <c r="N106" s="1381">
        <f>IFERROR(IF(OR(M$100*12+'Model Inputs &amp; Calcs'!$F8&lt;N$117,M$100*12+'Model Inputs &amp; Calcs'!$F8&gt;N$118),0,N$120/$D$30),0)</f>
        <v>0</v>
      </c>
      <c r="O106" s="1382">
        <f>IFERROR(IF(OR(N$100*12+'Model Inputs &amp; Calcs'!$F8&lt;O$117,N$100*12+'Model Inputs &amp; Calcs'!$F8&gt;O$118),0,O$120/$D$30),0)</f>
        <v>0</v>
      </c>
    </row>
    <row r="107" spans="1:15" hidden="1" outlineLevel="1">
      <c r="A107" s="673"/>
      <c r="B107" s="684"/>
      <c r="C107" s="1379">
        <f t="shared" si="20"/>
        <v>46326</v>
      </c>
      <c r="D107" s="678"/>
      <c r="E107" s="1380">
        <f>IFERROR(IF(OR(D$100*12+'Model Inputs &amp; Calcs'!$F9&lt;E$117,D$100*12+'Model Inputs &amp; Calcs'!$F9&gt;E$118),0,E$120/$D$30),0)</f>
        <v>0</v>
      </c>
      <c r="F107" s="1381">
        <f>IFERROR(IF(OR(E$100*12+'Model Inputs &amp; Calcs'!$F9&lt;F$117,E$100*12+'Model Inputs &amp; Calcs'!$F9&gt;F$118),0,F$120/$D$30),0)</f>
        <v>0</v>
      </c>
      <c r="G107" s="1381">
        <f>IFERROR(IF(OR(F$100*12+'Model Inputs &amp; Calcs'!$F9&lt;G$117,F$100*12+'Model Inputs &amp; Calcs'!$F9&gt;G$118),0,G$120/$D$30),0)</f>
        <v>0</v>
      </c>
      <c r="H107" s="1381">
        <f>IFERROR(IF(OR(G$100*12+'Model Inputs &amp; Calcs'!$F9&lt;H$117,G$100*12+'Model Inputs &amp; Calcs'!$F9&gt;H$118),0,H$120/$D$30),0)</f>
        <v>0</v>
      </c>
      <c r="I107" s="1381">
        <f>IFERROR(IF(OR(H$100*12+'Model Inputs &amp; Calcs'!$F9&lt;I$117,H$100*12+'Model Inputs &amp; Calcs'!$F9&gt;I$118),0,I$120/$D$30),0)</f>
        <v>0</v>
      </c>
      <c r="J107" s="1381">
        <f>IFERROR(IF(OR(I$100*12+'Model Inputs &amp; Calcs'!$F9&lt;J$117,I$100*12+'Model Inputs &amp; Calcs'!$F9&gt;J$118),0,J$120/$D$30),0)</f>
        <v>0</v>
      </c>
      <c r="K107" s="1381">
        <f>IFERROR(IF(OR(J$100*12+'Model Inputs &amp; Calcs'!$F9&lt;K$117,J$100*12+'Model Inputs &amp; Calcs'!$F9&gt;K$118),0,K$120/$D$30),0)</f>
        <v>0</v>
      </c>
      <c r="L107" s="1381">
        <f>IFERROR(IF(OR(K$100*12+'Model Inputs &amp; Calcs'!$F9&lt;L$117,K$100*12+'Model Inputs &amp; Calcs'!$F9&gt;L$118),0,L$120/$D$30),0)</f>
        <v>0</v>
      </c>
      <c r="M107" s="1381">
        <f>IFERROR(IF(OR(L$100*12+'Model Inputs &amp; Calcs'!$F9&lt;M$117,L$100*12+'Model Inputs &amp; Calcs'!$F9&gt;M$118),0,M$120/$D$30),0)</f>
        <v>0</v>
      </c>
      <c r="N107" s="1381">
        <f>IFERROR(IF(OR(M$100*12+'Model Inputs &amp; Calcs'!$F9&lt;N$117,M$100*12+'Model Inputs &amp; Calcs'!$F9&gt;N$118),0,N$120/$D$30),0)</f>
        <v>0</v>
      </c>
      <c r="O107" s="1382">
        <f>IFERROR(IF(OR(N$100*12+'Model Inputs &amp; Calcs'!$F9&lt;O$117,N$100*12+'Model Inputs &amp; Calcs'!$F9&gt;O$118),0,O$120/$D$30),0)</f>
        <v>0</v>
      </c>
    </row>
    <row r="108" spans="1:15" hidden="1" outlineLevel="1">
      <c r="A108" s="673"/>
      <c r="B108" s="684"/>
      <c r="C108" s="1379">
        <f t="shared" si="20"/>
        <v>46356</v>
      </c>
      <c r="D108" s="678"/>
      <c r="E108" s="1380">
        <f>IFERROR(IF(OR(D$100*12+'Model Inputs &amp; Calcs'!$F10&lt;E$117,D$100*12+'Model Inputs &amp; Calcs'!$F10&gt;E$118),0,E$120/$D$30),0)</f>
        <v>0</v>
      </c>
      <c r="F108" s="1381">
        <f>IFERROR(IF(OR(E$100*12+'Model Inputs &amp; Calcs'!$F10&lt;F$117,E$100*12+'Model Inputs &amp; Calcs'!$F10&gt;F$118),0,F$120/$D$30),0)</f>
        <v>0</v>
      </c>
      <c r="G108" s="1381">
        <f>IFERROR(IF(OR(F$100*12+'Model Inputs &amp; Calcs'!$F10&lt;G$117,F$100*12+'Model Inputs &amp; Calcs'!$F10&gt;G$118),0,G$120/$D$30),0)</f>
        <v>0</v>
      </c>
      <c r="H108" s="1381">
        <f>IFERROR(IF(OR(G$100*12+'Model Inputs &amp; Calcs'!$F10&lt;H$117,G$100*12+'Model Inputs &amp; Calcs'!$F10&gt;H$118),0,H$120/$D$30),0)</f>
        <v>0</v>
      </c>
      <c r="I108" s="1381">
        <f>IFERROR(IF(OR(H$100*12+'Model Inputs &amp; Calcs'!$F10&lt;I$117,H$100*12+'Model Inputs &amp; Calcs'!$F10&gt;I$118),0,I$120/$D$30),0)</f>
        <v>0</v>
      </c>
      <c r="J108" s="1381">
        <f>IFERROR(IF(OR(I$100*12+'Model Inputs &amp; Calcs'!$F10&lt;J$117,I$100*12+'Model Inputs &amp; Calcs'!$F10&gt;J$118),0,J$120/$D$30),0)</f>
        <v>0</v>
      </c>
      <c r="K108" s="1381">
        <f>IFERROR(IF(OR(J$100*12+'Model Inputs &amp; Calcs'!$F10&lt;K$117,J$100*12+'Model Inputs &amp; Calcs'!$F10&gt;K$118),0,K$120/$D$30),0)</f>
        <v>0</v>
      </c>
      <c r="L108" s="1381">
        <f>IFERROR(IF(OR(K$100*12+'Model Inputs &amp; Calcs'!$F10&lt;L$117,K$100*12+'Model Inputs &amp; Calcs'!$F10&gt;L$118),0,L$120/$D$30),0)</f>
        <v>0</v>
      </c>
      <c r="M108" s="1381">
        <f>IFERROR(IF(OR(L$100*12+'Model Inputs &amp; Calcs'!$F10&lt;M$117,L$100*12+'Model Inputs &amp; Calcs'!$F10&gt;M$118),0,M$120/$D$30),0)</f>
        <v>0</v>
      </c>
      <c r="N108" s="1381">
        <f>IFERROR(IF(OR(M$100*12+'Model Inputs &amp; Calcs'!$F10&lt;N$117,M$100*12+'Model Inputs &amp; Calcs'!$F10&gt;N$118),0,N$120/$D$30),0)</f>
        <v>0</v>
      </c>
      <c r="O108" s="1382">
        <f>IFERROR(IF(OR(N$100*12+'Model Inputs &amp; Calcs'!$F10&lt;O$117,N$100*12+'Model Inputs &amp; Calcs'!$F10&gt;O$118),0,O$120/$D$30),0)</f>
        <v>0</v>
      </c>
    </row>
    <row r="109" spans="1:15" hidden="1" outlineLevel="1">
      <c r="A109" s="673"/>
      <c r="B109" s="684"/>
      <c r="C109" s="1379">
        <f t="shared" si="20"/>
        <v>46387</v>
      </c>
      <c r="D109" s="678"/>
      <c r="E109" s="1380">
        <f>IFERROR(IF(OR(D$100*12+'Model Inputs &amp; Calcs'!$F11&lt;E$117,D$100*12+'Model Inputs &amp; Calcs'!$F11&gt;E$118),0,E$120/$D$30),0)</f>
        <v>0</v>
      </c>
      <c r="F109" s="1381">
        <f>IFERROR(IF(OR(E$100*12+'Model Inputs &amp; Calcs'!$F11&lt;F$117,E$100*12+'Model Inputs &amp; Calcs'!$F11&gt;F$118),0,F$120/$D$30),0)</f>
        <v>0</v>
      </c>
      <c r="G109" s="1381">
        <f>IFERROR(IF(OR(F$100*12+'Model Inputs &amp; Calcs'!$F11&lt;G$117,F$100*12+'Model Inputs &amp; Calcs'!$F11&gt;G$118),0,G$120/$D$30),0)</f>
        <v>0</v>
      </c>
      <c r="H109" s="1381">
        <f>IFERROR(IF(OR(G$100*12+'Model Inputs &amp; Calcs'!$F11&lt;H$117,G$100*12+'Model Inputs &amp; Calcs'!$F11&gt;H$118),0,H$120/$D$30),0)</f>
        <v>0</v>
      </c>
      <c r="I109" s="1381">
        <f>IFERROR(IF(OR(H$100*12+'Model Inputs &amp; Calcs'!$F11&lt;I$117,H$100*12+'Model Inputs &amp; Calcs'!$F11&gt;I$118),0,I$120/$D$30),0)</f>
        <v>0</v>
      </c>
      <c r="J109" s="1381">
        <f>IFERROR(IF(OR(I$100*12+'Model Inputs &amp; Calcs'!$F11&lt;J$117,I$100*12+'Model Inputs &amp; Calcs'!$F11&gt;J$118),0,J$120/$D$30),0)</f>
        <v>0</v>
      </c>
      <c r="K109" s="1381">
        <f>IFERROR(IF(OR(J$100*12+'Model Inputs &amp; Calcs'!$F11&lt;K$117,J$100*12+'Model Inputs &amp; Calcs'!$F11&gt;K$118),0,K$120/$D$30),0)</f>
        <v>0</v>
      </c>
      <c r="L109" s="1381">
        <f>IFERROR(IF(OR(K$100*12+'Model Inputs &amp; Calcs'!$F11&lt;L$117,K$100*12+'Model Inputs &amp; Calcs'!$F11&gt;L$118),0,L$120/$D$30),0)</f>
        <v>0</v>
      </c>
      <c r="M109" s="1381">
        <f>IFERROR(IF(OR(L$100*12+'Model Inputs &amp; Calcs'!$F11&lt;M$117,L$100*12+'Model Inputs &amp; Calcs'!$F11&gt;M$118),0,M$120/$D$30),0)</f>
        <v>0</v>
      </c>
      <c r="N109" s="1381">
        <f>IFERROR(IF(OR(M$100*12+'Model Inputs &amp; Calcs'!$F11&lt;N$117,M$100*12+'Model Inputs &amp; Calcs'!$F11&gt;N$118),0,N$120/$D$30),0)</f>
        <v>0</v>
      </c>
      <c r="O109" s="1382">
        <f>IFERROR(IF(OR(N$100*12+'Model Inputs &amp; Calcs'!$F11&lt;O$117,N$100*12+'Model Inputs &amp; Calcs'!$F11&gt;O$118),0,O$120/$D$30),0)</f>
        <v>0</v>
      </c>
    </row>
    <row r="110" spans="1:15" hidden="1" outlineLevel="1">
      <c r="A110" s="673"/>
      <c r="B110" s="684"/>
      <c r="C110" s="1379">
        <f t="shared" si="20"/>
        <v>46418</v>
      </c>
      <c r="D110" s="678"/>
      <c r="E110" s="1380">
        <f>IFERROR(IF(OR(D$100*12+'Model Inputs &amp; Calcs'!$F12&lt;E$117,D$100*12+'Model Inputs &amp; Calcs'!$F12&gt;E$118),0,E$120/$D$30),0)</f>
        <v>0</v>
      </c>
      <c r="F110" s="1381">
        <f>IFERROR(IF(OR(E$100*12+'Model Inputs &amp; Calcs'!$F12&lt;F$117,E$100*12+'Model Inputs &amp; Calcs'!$F12&gt;F$118),0,F$120/$D$30),0)</f>
        <v>0</v>
      </c>
      <c r="G110" s="1381">
        <f>IFERROR(IF(OR(F$100*12+'Model Inputs &amp; Calcs'!$F12&lt;G$117,F$100*12+'Model Inputs &amp; Calcs'!$F12&gt;G$118),0,G$120/$D$30),0)</f>
        <v>0</v>
      </c>
      <c r="H110" s="1381">
        <f>IFERROR(IF(OR(G$100*12+'Model Inputs &amp; Calcs'!$F12&lt;H$117,G$100*12+'Model Inputs &amp; Calcs'!$F12&gt;H$118),0,H$120/$D$30),0)</f>
        <v>0</v>
      </c>
      <c r="I110" s="1381">
        <f>IFERROR(IF(OR(H$100*12+'Model Inputs &amp; Calcs'!$F12&lt;I$117,H$100*12+'Model Inputs &amp; Calcs'!$F12&gt;I$118),0,I$120/$D$30),0)</f>
        <v>0</v>
      </c>
      <c r="J110" s="1381">
        <f>IFERROR(IF(OR(I$100*12+'Model Inputs &amp; Calcs'!$F12&lt;J$117,I$100*12+'Model Inputs &amp; Calcs'!$F12&gt;J$118),0,J$120/$D$30),0)</f>
        <v>0</v>
      </c>
      <c r="K110" s="1381">
        <f>IFERROR(IF(OR(J$100*12+'Model Inputs &amp; Calcs'!$F12&lt;K$117,J$100*12+'Model Inputs &amp; Calcs'!$F12&gt;K$118),0,K$120/$D$30),0)</f>
        <v>0</v>
      </c>
      <c r="L110" s="1381">
        <f>IFERROR(IF(OR(K$100*12+'Model Inputs &amp; Calcs'!$F12&lt;L$117,K$100*12+'Model Inputs &amp; Calcs'!$F12&gt;L$118),0,L$120/$D$30),0)</f>
        <v>0</v>
      </c>
      <c r="M110" s="1381">
        <f>IFERROR(IF(OR(L$100*12+'Model Inputs &amp; Calcs'!$F12&lt;M$117,L$100*12+'Model Inputs &amp; Calcs'!$F12&gt;M$118),0,M$120/$D$30),0)</f>
        <v>0</v>
      </c>
      <c r="N110" s="1381">
        <f>IFERROR(IF(OR(M$100*12+'Model Inputs &amp; Calcs'!$F12&lt;N$117,M$100*12+'Model Inputs &amp; Calcs'!$F12&gt;N$118),0,N$120/$D$30),0)</f>
        <v>0</v>
      </c>
      <c r="O110" s="1382">
        <f>IFERROR(IF(OR(N$100*12+'Model Inputs &amp; Calcs'!$F12&lt;O$117,N$100*12+'Model Inputs &amp; Calcs'!$F12&gt;O$118),0,O$120/$D$30),0)</f>
        <v>0</v>
      </c>
    </row>
    <row r="111" spans="1:15" hidden="1" outlineLevel="1">
      <c r="A111" s="673"/>
      <c r="B111" s="684"/>
      <c r="C111" s="1379">
        <f t="shared" si="20"/>
        <v>46446</v>
      </c>
      <c r="D111" s="678"/>
      <c r="E111" s="1380">
        <f>IFERROR(IF(OR(D$100*12+'Model Inputs &amp; Calcs'!$F13&lt;E$117,D$100*12+'Model Inputs &amp; Calcs'!$F13&gt;E$118),0,E$120/$D$30),0)</f>
        <v>0</v>
      </c>
      <c r="F111" s="1381">
        <f>IFERROR(IF(OR(E$100*12+'Model Inputs &amp; Calcs'!$F13&lt;F$117,E$100*12+'Model Inputs &amp; Calcs'!$F13&gt;F$118),0,F$120/$D$30),0)</f>
        <v>0</v>
      </c>
      <c r="G111" s="1381">
        <f>IFERROR(IF(OR(F$100*12+'Model Inputs &amp; Calcs'!$F13&lt;G$117,F$100*12+'Model Inputs &amp; Calcs'!$F13&gt;G$118),0,G$120/$D$30),0)</f>
        <v>0</v>
      </c>
      <c r="H111" s="1381">
        <f>IFERROR(IF(OR(G$100*12+'Model Inputs &amp; Calcs'!$F13&lt;H$117,G$100*12+'Model Inputs &amp; Calcs'!$F13&gt;H$118),0,H$120/$D$30),0)</f>
        <v>0</v>
      </c>
      <c r="I111" s="1381">
        <f>IFERROR(IF(OR(H$100*12+'Model Inputs &amp; Calcs'!$F13&lt;I$117,H$100*12+'Model Inputs &amp; Calcs'!$F13&gt;I$118),0,I$120/$D$30),0)</f>
        <v>0</v>
      </c>
      <c r="J111" s="1381">
        <f>IFERROR(IF(OR(I$100*12+'Model Inputs &amp; Calcs'!$F13&lt;J$117,I$100*12+'Model Inputs &amp; Calcs'!$F13&gt;J$118),0,J$120/$D$30),0)</f>
        <v>0</v>
      </c>
      <c r="K111" s="1381">
        <f>IFERROR(IF(OR(J$100*12+'Model Inputs &amp; Calcs'!$F13&lt;K$117,J$100*12+'Model Inputs &amp; Calcs'!$F13&gt;K$118),0,K$120/$D$30),0)</f>
        <v>0</v>
      </c>
      <c r="L111" s="1381">
        <f>IFERROR(IF(OR(K$100*12+'Model Inputs &amp; Calcs'!$F13&lt;L$117,K$100*12+'Model Inputs &amp; Calcs'!$F13&gt;L$118),0,L$120/$D$30),0)</f>
        <v>0</v>
      </c>
      <c r="M111" s="1381">
        <f>IFERROR(IF(OR(L$100*12+'Model Inputs &amp; Calcs'!$F13&lt;M$117,L$100*12+'Model Inputs &amp; Calcs'!$F13&gt;M$118),0,M$120/$D$30),0)</f>
        <v>0</v>
      </c>
      <c r="N111" s="1381">
        <f>IFERROR(IF(OR(M$100*12+'Model Inputs &amp; Calcs'!$F13&lt;N$117,M$100*12+'Model Inputs &amp; Calcs'!$F13&gt;N$118),0,N$120/$D$30),0)</f>
        <v>0</v>
      </c>
      <c r="O111" s="1382">
        <f>IFERROR(IF(OR(N$100*12+'Model Inputs &amp; Calcs'!$F13&lt;O$117,N$100*12+'Model Inputs &amp; Calcs'!$F13&gt;O$118),0,O$120/$D$30),0)</f>
        <v>0</v>
      </c>
    </row>
    <row r="112" spans="1:15" ht="14.5" hidden="1" customHeight="1" outlineLevel="1" thickBot="1">
      <c r="A112" s="673"/>
      <c r="B112" s="684"/>
      <c r="C112" s="1383">
        <f t="shared" si="20"/>
        <v>46477</v>
      </c>
      <c r="D112" s="679"/>
      <c r="E112" s="1384">
        <f>IFERROR(IF(OR(D$100*12+'Model Inputs &amp; Calcs'!$F14&lt;E$117,D$100*12+'Model Inputs &amp; Calcs'!$F14&gt;E$118),0,E$120/$D$30),0)</f>
        <v>0</v>
      </c>
      <c r="F112" s="1385">
        <f>IFERROR(IF(OR(E$100*12+'Model Inputs &amp; Calcs'!$F14&lt;F$117,E$100*12+'Model Inputs &amp; Calcs'!$F14&gt;F$118),0,F$120/$D$30),0)</f>
        <v>0</v>
      </c>
      <c r="G112" s="1385">
        <f>IFERROR(IF(OR(F$100*12+'Model Inputs &amp; Calcs'!$F14&lt;G$117,F$100*12+'Model Inputs &amp; Calcs'!$F14&gt;G$118),0,G$120/$D$30),0)</f>
        <v>0</v>
      </c>
      <c r="H112" s="1385">
        <f>IFERROR(IF(OR(G$100*12+'Model Inputs &amp; Calcs'!$F14&lt;H$117,G$100*12+'Model Inputs &amp; Calcs'!$F14&gt;H$118),0,H$120/$D$30),0)</f>
        <v>0</v>
      </c>
      <c r="I112" s="1385">
        <f>IFERROR(IF(OR(H$100*12+'Model Inputs &amp; Calcs'!$F14&lt;I$117,H$100*12+'Model Inputs &amp; Calcs'!$F14&gt;I$118),0,I$120/$D$30),0)</f>
        <v>0</v>
      </c>
      <c r="J112" s="1385">
        <f>IFERROR(IF(OR(I$100*12+'Model Inputs &amp; Calcs'!$F14&lt;J$117,I$100*12+'Model Inputs &amp; Calcs'!$F14&gt;J$118),0,J$120/$D$30),0)</f>
        <v>0</v>
      </c>
      <c r="K112" s="1385">
        <f>IFERROR(IF(OR(J$100*12+'Model Inputs &amp; Calcs'!$F14&lt;K$117,J$100*12+'Model Inputs &amp; Calcs'!$F14&gt;K$118),0,K$120/$D$30),0)</f>
        <v>0</v>
      </c>
      <c r="L112" s="1385">
        <f>IFERROR(IF(OR(K$100*12+'Model Inputs &amp; Calcs'!$F14&lt;L$117,K$100*12+'Model Inputs &amp; Calcs'!$F14&gt;L$118),0,L$120/$D$30),0)</f>
        <v>0</v>
      </c>
      <c r="M112" s="1385">
        <f>IFERROR(IF(OR(L$100*12+'Model Inputs &amp; Calcs'!$F14&lt;M$117,L$100*12+'Model Inputs &amp; Calcs'!$F14&gt;M$118),0,M$120/$D$30),0)</f>
        <v>0</v>
      </c>
      <c r="N112" s="1385">
        <f>IFERROR(IF(OR(M$100*12+'Model Inputs &amp; Calcs'!$F14&lt;N$117,M$100*12+'Model Inputs &amp; Calcs'!$F14&gt;N$118),0,N$120/$D$30),0)</f>
        <v>0</v>
      </c>
      <c r="O112" s="1386">
        <f>IFERROR(IF(OR(N$100*12+'Model Inputs &amp; Calcs'!$F14&lt;O$117,N$100*12+'Model Inputs &amp; Calcs'!$F14&gt;O$118),0,O$120/$D$30),0)</f>
        <v>0</v>
      </c>
    </row>
    <row r="113" spans="1:15" hidden="1" outlineLevel="1">
      <c r="A113" s="673"/>
      <c r="B113" s="684"/>
      <c r="C113" s="680" t="s">
        <v>356</v>
      </c>
      <c r="D113" s="671"/>
      <c r="E113" s="1387">
        <f>IFERROR((SUM(E101:E112)*$D$30+($D$31*$D$28))/$D$28,0)</f>
        <v>0</v>
      </c>
      <c r="F113" s="1387" t="e">
        <f t="shared" ref="F113:O113" ca="1" si="21">(SUM(F101:F112)*$D$23+E113*$D$21)/$D$21</f>
        <v>#DIV/0!</v>
      </c>
      <c r="G113" s="1387" t="e">
        <f t="shared" ca="1" si="21"/>
        <v>#DIV/0!</v>
      </c>
      <c r="H113" s="1387" t="e">
        <f t="shared" ca="1" si="21"/>
        <v>#DIV/0!</v>
      </c>
      <c r="I113" s="1387" t="e">
        <f t="shared" ca="1" si="21"/>
        <v>#DIV/0!</v>
      </c>
      <c r="J113" s="1387" t="e">
        <f t="shared" ca="1" si="21"/>
        <v>#DIV/0!</v>
      </c>
      <c r="K113" s="1387" t="e">
        <f t="shared" ca="1" si="21"/>
        <v>#DIV/0!</v>
      </c>
      <c r="L113" s="1387" t="e">
        <f t="shared" ca="1" si="21"/>
        <v>#DIV/0!</v>
      </c>
      <c r="M113" s="1387" t="e">
        <f t="shared" ca="1" si="21"/>
        <v>#DIV/0!</v>
      </c>
      <c r="N113" s="1387" t="e">
        <f t="shared" ca="1" si="21"/>
        <v>#DIV/0!</v>
      </c>
      <c r="O113" s="1387" t="e">
        <f t="shared" ca="1" si="21"/>
        <v>#DIV/0!</v>
      </c>
    </row>
    <row r="114" spans="1:15" hidden="1" outlineLevel="1">
      <c r="A114" s="673"/>
      <c r="B114" s="684"/>
      <c r="C114" s="680" t="s">
        <v>357</v>
      </c>
      <c r="D114" s="671"/>
      <c r="E114" s="1388">
        <f t="shared" ref="E114:O114" si="22">IFERROR(SUM(E101:E112)*$D$30,"-")</f>
        <v>0</v>
      </c>
      <c r="F114" s="1388">
        <f t="shared" si="22"/>
        <v>0</v>
      </c>
      <c r="G114" s="1388">
        <f t="shared" si="22"/>
        <v>0</v>
      </c>
      <c r="H114" s="1388">
        <f t="shared" si="22"/>
        <v>0</v>
      </c>
      <c r="I114" s="1388">
        <f t="shared" si="22"/>
        <v>0</v>
      </c>
      <c r="J114" s="1388">
        <f t="shared" si="22"/>
        <v>0</v>
      </c>
      <c r="K114" s="1388">
        <f t="shared" si="22"/>
        <v>0</v>
      </c>
      <c r="L114" s="1388">
        <f t="shared" si="22"/>
        <v>0</v>
      </c>
      <c r="M114" s="1388">
        <f t="shared" si="22"/>
        <v>0</v>
      </c>
      <c r="N114" s="1388">
        <f t="shared" si="22"/>
        <v>0</v>
      </c>
      <c r="O114" s="1388">
        <f t="shared" si="22"/>
        <v>0</v>
      </c>
    </row>
    <row r="115" spans="1:15" ht="14.5" hidden="1" customHeight="1" outlineLevel="1" thickBot="1">
      <c r="A115" s="673"/>
      <c r="B115" s="684"/>
      <c r="D115" s="671"/>
    </row>
    <row r="116" spans="1:15" hidden="1" outlineLevel="1">
      <c r="A116" s="673"/>
      <c r="B116" s="684"/>
      <c r="C116" s="675" t="s">
        <v>358</v>
      </c>
      <c r="D116" s="681"/>
      <c r="E116" s="681"/>
      <c r="F116" s="682"/>
      <c r="G116" s="682"/>
      <c r="H116" s="682"/>
      <c r="I116" s="682"/>
      <c r="J116" s="682"/>
      <c r="K116" s="682"/>
      <c r="L116" s="682"/>
      <c r="M116" s="682"/>
      <c r="N116" s="682"/>
      <c r="O116" s="683"/>
    </row>
    <row r="117" spans="1:15" hidden="1" outlineLevel="1">
      <c r="A117" s="673"/>
      <c r="B117" s="684"/>
      <c r="C117" s="32" t="s">
        <v>101</v>
      </c>
      <c r="D117" s="59" t="b">
        <f>IF(E120&gt;0,E117,IF(F120&gt;0,F117,IF(G120&gt;0,G117,IF(H120&gt;0,H117,IF(I120&gt;0,I117)))))</f>
        <v>0</v>
      </c>
      <c r="E117" s="81">
        <v>1</v>
      </c>
      <c r="F117" s="81">
        <f t="shared" ref="F117:O117" si="23">E118+1</f>
        <v>13</v>
      </c>
      <c r="G117" s="51">
        <f t="shared" si="23"/>
        <v>25</v>
      </c>
      <c r="H117" s="51">
        <f t="shared" si="23"/>
        <v>37</v>
      </c>
      <c r="I117" s="51">
        <f t="shared" si="23"/>
        <v>49</v>
      </c>
      <c r="J117" s="51">
        <f t="shared" si="23"/>
        <v>61</v>
      </c>
      <c r="K117" s="51">
        <f t="shared" si="23"/>
        <v>73</v>
      </c>
      <c r="L117" s="51">
        <f t="shared" si="23"/>
        <v>85</v>
      </c>
      <c r="M117" s="51">
        <f t="shared" si="23"/>
        <v>97</v>
      </c>
      <c r="N117" s="51">
        <f t="shared" si="23"/>
        <v>109</v>
      </c>
      <c r="O117" s="52">
        <f t="shared" si="23"/>
        <v>121</v>
      </c>
    </row>
    <row r="118" spans="1:15" hidden="1" outlineLevel="1">
      <c r="A118" s="673"/>
      <c r="B118" s="684"/>
      <c r="C118" s="29" t="s">
        <v>102</v>
      </c>
      <c r="E118" s="50">
        <v>12</v>
      </c>
      <c r="F118" s="50">
        <f t="shared" ref="F118:O118" si="24">F117+11</f>
        <v>24</v>
      </c>
      <c r="G118" s="50">
        <f t="shared" si="24"/>
        <v>36</v>
      </c>
      <c r="H118" s="50">
        <f t="shared" si="24"/>
        <v>48</v>
      </c>
      <c r="I118" s="50">
        <f t="shared" si="24"/>
        <v>60</v>
      </c>
      <c r="J118" s="50">
        <f t="shared" si="24"/>
        <v>72</v>
      </c>
      <c r="K118" s="50">
        <f t="shared" si="24"/>
        <v>84</v>
      </c>
      <c r="L118" s="50">
        <f t="shared" si="24"/>
        <v>96</v>
      </c>
      <c r="M118" s="50">
        <f t="shared" si="24"/>
        <v>108</v>
      </c>
      <c r="N118" s="50">
        <f t="shared" si="24"/>
        <v>120</v>
      </c>
      <c r="O118" s="37">
        <f t="shared" si="24"/>
        <v>132</v>
      </c>
    </row>
    <row r="119" spans="1:15" hidden="1" outlineLevel="1">
      <c r="A119" s="673"/>
      <c r="B119" s="684"/>
      <c r="C119" s="29" t="s">
        <v>103</v>
      </c>
      <c r="E119" s="1218">
        <v>0</v>
      </c>
      <c r="F119" s="1218">
        <v>0</v>
      </c>
      <c r="G119" s="1218">
        <v>0</v>
      </c>
      <c r="H119" s="1218">
        <v>0</v>
      </c>
      <c r="I119" s="1218">
        <v>0</v>
      </c>
      <c r="J119" s="1218">
        <v>0</v>
      </c>
      <c r="K119" s="1218">
        <v>0</v>
      </c>
      <c r="L119" s="1218">
        <v>0</v>
      </c>
      <c r="M119" s="1218">
        <v>0</v>
      </c>
      <c r="N119" s="1218">
        <v>0</v>
      </c>
      <c r="O119" s="1219">
        <v>0</v>
      </c>
    </row>
    <row r="120" spans="1:15" ht="14.5" hidden="1" customHeight="1" outlineLevel="1" thickBot="1">
      <c r="A120" s="673"/>
      <c r="B120" s="684"/>
      <c r="C120" s="33" t="s">
        <v>104</v>
      </c>
      <c r="D120" s="42"/>
      <c r="E120" s="1220">
        <f>(E119-D31)/(E118-E117+1)*$D$28</f>
        <v>0</v>
      </c>
      <c r="F120" s="1220">
        <f t="shared" ref="F120:O120" si="25">(F119-E119)/(F118-F117+1)*$D$28</f>
        <v>0</v>
      </c>
      <c r="G120" s="1220">
        <f t="shared" si="25"/>
        <v>0</v>
      </c>
      <c r="H120" s="1220">
        <f t="shared" si="25"/>
        <v>0</v>
      </c>
      <c r="I120" s="1220">
        <f t="shared" si="25"/>
        <v>0</v>
      </c>
      <c r="J120" s="1220">
        <f t="shared" si="25"/>
        <v>0</v>
      </c>
      <c r="K120" s="1220">
        <f t="shared" si="25"/>
        <v>0</v>
      </c>
      <c r="L120" s="1220">
        <f t="shared" si="25"/>
        <v>0</v>
      </c>
      <c r="M120" s="1220">
        <f t="shared" si="25"/>
        <v>0</v>
      </c>
      <c r="N120" s="1220">
        <f t="shared" si="25"/>
        <v>0</v>
      </c>
      <c r="O120" s="1221">
        <f t="shared" si="25"/>
        <v>0</v>
      </c>
    </row>
    <row r="121" spans="1:15" hidden="1" outlineLevel="1">
      <c r="A121" s="673"/>
    </row>
    <row r="122" spans="1:15" hidden="1" outlineLevel="2">
      <c r="A122" s="673" t="s">
        <v>360</v>
      </c>
      <c r="B122" s="685"/>
      <c r="C122" s="675" t="s">
        <v>355</v>
      </c>
      <c r="D122" s="676"/>
      <c r="E122" s="1373">
        <v>1</v>
      </c>
      <c r="F122" s="1373">
        <f t="shared" ref="F122:O122" si="26">E122+1</f>
        <v>2</v>
      </c>
      <c r="G122" s="1373">
        <f t="shared" si="26"/>
        <v>3</v>
      </c>
      <c r="H122" s="1373">
        <f t="shared" si="26"/>
        <v>4</v>
      </c>
      <c r="I122" s="1373">
        <f t="shared" si="26"/>
        <v>5</v>
      </c>
      <c r="J122" s="1373">
        <f t="shared" si="26"/>
        <v>6</v>
      </c>
      <c r="K122" s="1373">
        <f t="shared" si="26"/>
        <v>7</v>
      </c>
      <c r="L122" s="1373">
        <f t="shared" si="26"/>
        <v>8</v>
      </c>
      <c r="M122" s="1373">
        <f t="shared" si="26"/>
        <v>9</v>
      </c>
      <c r="N122" s="1373">
        <f t="shared" si="26"/>
        <v>10</v>
      </c>
      <c r="O122" s="1374">
        <f t="shared" si="26"/>
        <v>11</v>
      </c>
    </row>
    <row r="123" spans="1:15" hidden="1" outlineLevel="2">
      <c r="A123" s="673"/>
      <c r="B123" s="685"/>
      <c r="C123" s="1375">
        <f>EOMONTH(I12,1)</f>
        <v>46142</v>
      </c>
      <c r="D123" s="677"/>
      <c r="E123" s="1376">
        <f>IFERROR(IF(OR(D$122*12+'Model Inputs &amp; Calcs'!$F3&lt;E$139,D$122*12+'Model Inputs &amp; Calcs'!$F3&gt;E$140),0,E$142/$G$30),0)</f>
        <v>0</v>
      </c>
      <c r="F123" s="1377">
        <f>IFERROR(IF(OR(E$122*12+'Model Inputs &amp; Calcs'!$F3&lt;F$139,E$122*12+'Model Inputs &amp; Calcs'!$F3&gt;F$140),0,F$142/$G$30),0)</f>
        <v>0</v>
      </c>
      <c r="G123" s="1377">
        <f>IFERROR(IF(OR(F$122*12+'Model Inputs &amp; Calcs'!$F3&lt;G$139,F$122*12+'Model Inputs &amp; Calcs'!$F3&gt;G$140),0,G$142/$G$30),0)</f>
        <v>0</v>
      </c>
      <c r="H123" s="1377">
        <f>IFERROR(IF(OR(G$122*12+'Model Inputs &amp; Calcs'!$F3&lt;H$139,G$122*12+'Model Inputs &amp; Calcs'!$F3&gt;H$140),0,H$142/$G$30),0)</f>
        <v>0</v>
      </c>
      <c r="I123" s="1377">
        <f>IFERROR(IF(OR(H$122*12+'Model Inputs &amp; Calcs'!$F3&lt;I$139,H$122*12+'Model Inputs &amp; Calcs'!$F3&gt;I$140),0,I$142/$G$30),0)</f>
        <v>0</v>
      </c>
      <c r="J123" s="1377">
        <f>IFERROR(IF(OR(I$122*12+'Model Inputs &amp; Calcs'!$F3&lt;J$139,I$122*12+'Model Inputs &amp; Calcs'!$F3&gt;J$140),0,J$142/$G$30),0)</f>
        <v>0</v>
      </c>
      <c r="K123" s="1377">
        <f>IFERROR(IF(OR(J$122*12+'Model Inputs &amp; Calcs'!$F3&lt;K$139,J$122*12+'Model Inputs &amp; Calcs'!$F3&gt;K$140),0,K$142/$G$30),0)</f>
        <v>0</v>
      </c>
      <c r="L123" s="1377">
        <f>IFERROR(IF(OR(K$122*12+'Model Inputs &amp; Calcs'!$F3&lt;L$139,K$122*12+'Model Inputs &amp; Calcs'!$F3&gt;L$140),0,L$142/$G$30),0)</f>
        <v>0</v>
      </c>
      <c r="M123" s="1377">
        <f>IFERROR(IF(OR(L$122*12+'Model Inputs &amp; Calcs'!$F3&lt;M$139,L$122*12+'Model Inputs &amp; Calcs'!$F3&gt;M$140),0,M$142/$G$30),0)</f>
        <v>0</v>
      </c>
      <c r="N123" s="1377">
        <f>IFERROR(IF(OR(M$122*12+'Model Inputs &amp; Calcs'!$F3&lt;N$139,M$122*12+'Model Inputs &amp; Calcs'!$F3&gt;N$140),0,N$142/$G$30),0)</f>
        <v>0</v>
      </c>
      <c r="O123" s="1378">
        <f>IFERROR(IF(OR(N$122*12+'Model Inputs &amp; Calcs'!$F3&lt;O$139,N$122*12+'Model Inputs &amp; Calcs'!$F3&gt;O$140),0,O$142/$G$30),0)</f>
        <v>0</v>
      </c>
    </row>
    <row r="124" spans="1:15" hidden="1" outlineLevel="2">
      <c r="A124" s="673"/>
      <c r="B124" s="685"/>
      <c r="C124" s="1379">
        <f t="shared" ref="C124:C134" si="27">EOMONTH(C123,1)</f>
        <v>46173</v>
      </c>
      <c r="D124" s="678"/>
      <c r="E124" s="1380">
        <f>IFERROR(IF(OR(D$122*12+'Model Inputs &amp; Calcs'!$F4&lt;E$139,D$122*12+'Model Inputs &amp; Calcs'!$F4&gt;E$140),0,E$142/$G$30),0)</f>
        <v>0</v>
      </c>
      <c r="F124" s="1381">
        <f>IFERROR(IF(OR(E$122*12+'Model Inputs &amp; Calcs'!$F4&lt;F$139,E$122*12+'Model Inputs &amp; Calcs'!$F4&gt;F$140),0,F$142/$G$30),0)</f>
        <v>0</v>
      </c>
      <c r="G124" s="1381">
        <f>IFERROR(IF(OR(F$122*12+'Model Inputs &amp; Calcs'!$F4&lt;G$139,F$122*12+'Model Inputs &amp; Calcs'!$F4&gt;G$140),0,G$142/$G$30),0)</f>
        <v>0</v>
      </c>
      <c r="H124" s="1381">
        <f>IFERROR(IF(OR(G$122*12+'Model Inputs &amp; Calcs'!$F4&lt;H$139,G$122*12+'Model Inputs &amp; Calcs'!$F4&gt;H$140),0,H$142/$G$30),0)</f>
        <v>0</v>
      </c>
      <c r="I124" s="1381">
        <f>IFERROR(IF(OR(H$122*12+'Model Inputs &amp; Calcs'!$F4&lt;I$139,H$122*12+'Model Inputs &amp; Calcs'!$F4&gt;I$140),0,I$142/$G$30),0)</f>
        <v>0</v>
      </c>
      <c r="J124" s="1381">
        <f>IFERROR(IF(OR(I$122*12+'Model Inputs &amp; Calcs'!$F4&lt;J$139,I$122*12+'Model Inputs &amp; Calcs'!$F4&gt;J$140),0,J$142/$G$30),0)</f>
        <v>0</v>
      </c>
      <c r="K124" s="1381">
        <f>IFERROR(IF(OR(J$122*12+'Model Inputs &amp; Calcs'!$F4&lt;K$139,J$122*12+'Model Inputs &amp; Calcs'!$F4&gt;K$140),0,K$142/$G$30),0)</f>
        <v>0</v>
      </c>
      <c r="L124" s="1381">
        <f>IFERROR(IF(OR(K$122*12+'Model Inputs &amp; Calcs'!$F4&lt;L$139,K$122*12+'Model Inputs &amp; Calcs'!$F4&gt;L$140),0,L$142/$G$30),0)</f>
        <v>0</v>
      </c>
      <c r="M124" s="1381">
        <f>IFERROR(IF(OR(L$122*12+'Model Inputs &amp; Calcs'!$F4&lt;M$139,L$122*12+'Model Inputs &amp; Calcs'!$F4&gt;M$140),0,M$142/$G$30),0)</f>
        <v>0</v>
      </c>
      <c r="N124" s="1381">
        <f>IFERROR(IF(OR(M$122*12+'Model Inputs &amp; Calcs'!$F4&lt;N$139,M$122*12+'Model Inputs &amp; Calcs'!$F4&gt;N$140),0,N$142/$G$30),0)</f>
        <v>0</v>
      </c>
      <c r="O124" s="1382">
        <f>IFERROR(IF(OR(N$122*12+'Model Inputs &amp; Calcs'!$F4&lt;O$139,N$122*12+'Model Inputs &amp; Calcs'!$F4&gt;O$140),0,O$142/$G$30),0)</f>
        <v>0</v>
      </c>
    </row>
    <row r="125" spans="1:15" hidden="1" outlineLevel="2">
      <c r="A125" s="673"/>
      <c r="B125" s="685"/>
      <c r="C125" s="1379">
        <f t="shared" si="27"/>
        <v>46203</v>
      </c>
      <c r="D125" s="678"/>
      <c r="E125" s="1380">
        <f>IFERROR(IF(OR(D$122*12+'Model Inputs &amp; Calcs'!$F5&lt;E$139,D$122*12+'Model Inputs &amp; Calcs'!$F5&gt;E$140),0,E$142/$G$30),0)</f>
        <v>0</v>
      </c>
      <c r="F125" s="1381">
        <f>IFERROR(IF(OR(E$122*12+'Model Inputs &amp; Calcs'!$F5&lt;F$139,E$122*12+'Model Inputs &amp; Calcs'!$F5&gt;F$140),0,F$142/$G$30),0)</f>
        <v>0</v>
      </c>
      <c r="G125" s="1381">
        <f>IFERROR(IF(OR(F$122*12+'Model Inputs &amp; Calcs'!$F5&lt;G$139,F$122*12+'Model Inputs &amp; Calcs'!$F5&gt;G$140),0,G$142/$G$30),0)</f>
        <v>0</v>
      </c>
      <c r="H125" s="1381">
        <f>IFERROR(IF(OR(G$122*12+'Model Inputs &amp; Calcs'!$F5&lt;H$139,G$122*12+'Model Inputs &amp; Calcs'!$F5&gt;H$140),0,H$142/$G$30),0)</f>
        <v>0</v>
      </c>
      <c r="I125" s="1381">
        <f>IFERROR(IF(OR(H$122*12+'Model Inputs &amp; Calcs'!$F5&lt;I$139,H$122*12+'Model Inputs &amp; Calcs'!$F5&gt;I$140),0,I$142/$G$30),0)</f>
        <v>0</v>
      </c>
      <c r="J125" s="1381">
        <f>IFERROR(IF(OR(I$122*12+'Model Inputs &amp; Calcs'!$F5&lt;J$139,I$122*12+'Model Inputs &amp; Calcs'!$F5&gt;J$140),0,J$142/$G$30),0)</f>
        <v>0</v>
      </c>
      <c r="K125" s="1381">
        <f>IFERROR(IF(OR(J$122*12+'Model Inputs &amp; Calcs'!$F5&lt;K$139,J$122*12+'Model Inputs &amp; Calcs'!$F5&gt;K$140),0,K$142/$G$30),0)</f>
        <v>0</v>
      </c>
      <c r="L125" s="1381">
        <f>IFERROR(IF(OR(K$122*12+'Model Inputs &amp; Calcs'!$F5&lt;L$139,K$122*12+'Model Inputs &amp; Calcs'!$F5&gt;L$140),0,L$142/$G$30),0)</f>
        <v>0</v>
      </c>
      <c r="M125" s="1381">
        <f>IFERROR(IF(OR(L$122*12+'Model Inputs &amp; Calcs'!$F5&lt;M$139,L$122*12+'Model Inputs &amp; Calcs'!$F5&gt;M$140),0,M$142/$G$30),0)</f>
        <v>0</v>
      </c>
      <c r="N125" s="1381">
        <f>IFERROR(IF(OR(M$122*12+'Model Inputs &amp; Calcs'!$F5&lt;N$139,M$122*12+'Model Inputs &amp; Calcs'!$F5&gt;N$140),0,N$142/$G$30),0)</f>
        <v>0</v>
      </c>
      <c r="O125" s="1382">
        <f>IFERROR(IF(OR(N$122*12+'Model Inputs &amp; Calcs'!$F5&lt;O$139,N$122*12+'Model Inputs &amp; Calcs'!$F5&gt;O$140),0,O$142/$G$30),0)</f>
        <v>0</v>
      </c>
    </row>
    <row r="126" spans="1:15" hidden="1" outlineLevel="2">
      <c r="A126" s="673"/>
      <c r="B126" s="685"/>
      <c r="C126" s="1379">
        <f t="shared" si="27"/>
        <v>46234</v>
      </c>
      <c r="D126" s="678"/>
      <c r="E126" s="1380">
        <f>IFERROR(IF(OR(D$122*12+'Model Inputs &amp; Calcs'!$F6&lt;E$139,D$122*12+'Model Inputs &amp; Calcs'!$F6&gt;E$140),0,E$142/$G$30),0)</f>
        <v>0</v>
      </c>
      <c r="F126" s="1381">
        <f>IFERROR(IF(OR(E$122*12+'Model Inputs &amp; Calcs'!$F6&lt;F$139,E$122*12+'Model Inputs &amp; Calcs'!$F6&gt;F$140),0,F$142/$G$30),0)</f>
        <v>0</v>
      </c>
      <c r="G126" s="1381">
        <f>IFERROR(IF(OR(F$122*12+'Model Inputs &amp; Calcs'!$F6&lt;G$139,F$122*12+'Model Inputs &amp; Calcs'!$F6&gt;G$140),0,G$142/$G$30),0)</f>
        <v>0</v>
      </c>
      <c r="H126" s="1381">
        <f>IFERROR(IF(OR(G$122*12+'Model Inputs &amp; Calcs'!$F6&lt;H$139,G$122*12+'Model Inputs &amp; Calcs'!$F6&gt;H$140),0,H$142/$G$30),0)</f>
        <v>0</v>
      </c>
      <c r="I126" s="1381">
        <f>IFERROR(IF(OR(H$122*12+'Model Inputs &amp; Calcs'!$F6&lt;I$139,H$122*12+'Model Inputs &amp; Calcs'!$F6&gt;I$140),0,I$142/$G$30),0)</f>
        <v>0</v>
      </c>
      <c r="J126" s="1381">
        <f>IFERROR(IF(OR(I$122*12+'Model Inputs &amp; Calcs'!$F6&lt;J$139,I$122*12+'Model Inputs &amp; Calcs'!$F6&gt;J$140),0,J$142/$G$30),0)</f>
        <v>0</v>
      </c>
      <c r="K126" s="1381">
        <f>IFERROR(IF(OR(J$122*12+'Model Inputs &amp; Calcs'!$F6&lt;K$139,J$122*12+'Model Inputs &amp; Calcs'!$F6&gt;K$140),0,K$142/$G$30),0)</f>
        <v>0</v>
      </c>
      <c r="L126" s="1381">
        <f>IFERROR(IF(OR(K$122*12+'Model Inputs &amp; Calcs'!$F6&lt;L$139,K$122*12+'Model Inputs &amp; Calcs'!$F6&gt;L$140),0,L$142/$G$30),0)</f>
        <v>0</v>
      </c>
      <c r="M126" s="1381">
        <f>IFERROR(IF(OR(L$122*12+'Model Inputs &amp; Calcs'!$F6&lt;M$139,L$122*12+'Model Inputs &amp; Calcs'!$F6&gt;M$140),0,M$142/$G$30),0)</f>
        <v>0</v>
      </c>
      <c r="N126" s="1381">
        <f>IFERROR(IF(OR(M$122*12+'Model Inputs &amp; Calcs'!$F6&lt;N$139,M$122*12+'Model Inputs &amp; Calcs'!$F6&gt;N$140),0,N$142/$G$30),0)</f>
        <v>0</v>
      </c>
      <c r="O126" s="1382">
        <f>IFERROR(IF(OR(N$122*12+'Model Inputs &amp; Calcs'!$F6&lt;O$139,N$122*12+'Model Inputs &amp; Calcs'!$F6&gt;O$140),0,O$142/$G$30),0)</f>
        <v>0</v>
      </c>
    </row>
    <row r="127" spans="1:15" hidden="1" outlineLevel="2">
      <c r="A127" s="673"/>
      <c r="B127" s="685"/>
      <c r="C127" s="1379">
        <f t="shared" si="27"/>
        <v>46265</v>
      </c>
      <c r="D127" s="678"/>
      <c r="E127" s="1380">
        <f>IFERROR(IF(OR(D$122*12+'Model Inputs &amp; Calcs'!$F7&lt;E$139,D$122*12+'Model Inputs &amp; Calcs'!$F7&gt;E$140),0,E$142/$G$30),0)</f>
        <v>0</v>
      </c>
      <c r="F127" s="1381">
        <f>IFERROR(IF(OR(E$122*12+'Model Inputs &amp; Calcs'!$F7&lt;F$139,E$122*12+'Model Inputs &amp; Calcs'!$F7&gt;F$140),0,F$142/$G$30),0)</f>
        <v>0</v>
      </c>
      <c r="G127" s="1381">
        <f>IFERROR(IF(OR(F$122*12+'Model Inputs &amp; Calcs'!$F7&lt;G$139,F$122*12+'Model Inputs &amp; Calcs'!$F7&gt;G$140),0,G$142/$G$30),0)</f>
        <v>0</v>
      </c>
      <c r="H127" s="1381">
        <f>IFERROR(IF(OR(G$122*12+'Model Inputs &amp; Calcs'!$F7&lt;H$139,G$122*12+'Model Inputs &amp; Calcs'!$F7&gt;H$140),0,H$142/$G$30),0)</f>
        <v>0</v>
      </c>
      <c r="I127" s="1381">
        <f>IFERROR(IF(OR(H$122*12+'Model Inputs &amp; Calcs'!$F7&lt;I$139,H$122*12+'Model Inputs &amp; Calcs'!$F7&gt;I$140),0,I$142/$G$30),0)</f>
        <v>0</v>
      </c>
      <c r="J127" s="1381">
        <f>IFERROR(IF(OR(I$122*12+'Model Inputs &amp; Calcs'!$F7&lt;J$139,I$122*12+'Model Inputs &amp; Calcs'!$F7&gt;J$140),0,J$142/$G$30),0)</f>
        <v>0</v>
      </c>
      <c r="K127" s="1381">
        <f>IFERROR(IF(OR(J$122*12+'Model Inputs &amp; Calcs'!$F7&lt;K$139,J$122*12+'Model Inputs &amp; Calcs'!$F7&gt;K$140),0,K$142/$G$30),0)</f>
        <v>0</v>
      </c>
      <c r="L127" s="1381">
        <f>IFERROR(IF(OR(K$122*12+'Model Inputs &amp; Calcs'!$F7&lt;L$139,K$122*12+'Model Inputs &amp; Calcs'!$F7&gt;L$140),0,L$142/$G$30),0)</f>
        <v>0</v>
      </c>
      <c r="M127" s="1381">
        <f>IFERROR(IF(OR(L$122*12+'Model Inputs &amp; Calcs'!$F7&lt;M$139,L$122*12+'Model Inputs &amp; Calcs'!$F7&gt;M$140),0,M$142/$G$30),0)</f>
        <v>0</v>
      </c>
      <c r="N127" s="1381">
        <f>IFERROR(IF(OR(M$122*12+'Model Inputs &amp; Calcs'!$F7&lt;N$139,M$122*12+'Model Inputs &amp; Calcs'!$F7&gt;N$140),0,N$142/$G$30),0)</f>
        <v>0</v>
      </c>
      <c r="O127" s="1382">
        <f>IFERROR(IF(OR(N$122*12+'Model Inputs &amp; Calcs'!$F7&lt;O$139,N$122*12+'Model Inputs &amp; Calcs'!$F7&gt;O$140),0,O$142/$G$30),0)</f>
        <v>0</v>
      </c>
    </row>
    <row r="128" spans="1:15" hidden="1" outlineLevel="2">
      <c r="A128" s="673"/>
      <c r="B128" s="685"/>
      <c r="C128" s="1379">
        <f t="shared" si="27"/>
        <v>46295</v>
      </c>
      <c r="D128" s="678"/>
      <c r="E128" s="1380">
        <f>IFERROR(IF(OR(D$122*12+'Model Inputs &amp; Calcs'!$F8&lt;E$139,D$122*12+'Model Inputs &amp; Calcs'!$F8&gt;E$140),0,E$142/$G$30),0)</f>
        <v>0</v>
      </c>
      <c r="F128" s="1381">
        <f>IFERROR(IF(OR(E$122*12+'Model Inputs &amp; Calcs'!$F8&lt;F$139,E$122*12+'Model Inputs &amp; Calcs'!$F8&gt;F$140),0,F$142/$G$30),0)</f>
        <v>0</v>
      </c>
      <c r="G128" s="1381">
        <f>IFERROR(IF(OR(F$122*12+'Model Inputs &amp; Calcs'!$F8&lt;G$139,F$122*12+'Model Inputs &amp; Calcs'!$F8&gt;G$140),0,G$142/$G$30),0)</f>
        <v>0</v>
      </c>
      <c r="H128" s="1381">
        <f>IFERROR(IF(OR(G$122*12+'Model Inputs &amp; Calcs'!$F8&lt;H$139,G$122*12+'Model Inputs &amp; Calcs'!$F8&gt;H$140),0,H$142/$G$30),0)</f>
        <v>0</v>
      </c>
      <c r="I128" s="1381">
        <f>IFERROR(IF(OR(H$122*12+'Model Inputs &amp; Calcs'!$F8&lt;I$139,H$122*12+'Model Inputs &amp; Calcs'!$F8&gt;I$140),0,I$142/$G$30),0)</f>
        <v>0</v>
      </c>
      <c r="J128" s="1381">
        <f>IFERROR(IF(OR(I$122*12+'Model Inputs &amp; Calcs'!$F8&lt;J$139,I$122*12+'Model Inputs &amp; Calcs'!$F8&gt;J$140),0,J$142/$G$30),0)</f>
        <v>0</v>
      </c>
      <c r="K128" s="1381">
        <f>IFERROR(IF(OR(J$122*12+'Model Inputs &amp; Calcs'!$F8&lt;K$139,J$122*12+'Model Inputs &amp; Calcs'!$F8&gt;K$140),0,K$142/$G$30),0)</f>
        <v>0</v>
      </c>
      <c r="L128" s="1381">
        <f>IFERROR(IF(OR(K$122*12+'Model Inputs &amp; Calcs'!$F8&lt;L$139,K$122*12+'Model Inputs &amp; Calcs'!$F8&gt;L$140),0,L$142/$G$30),0)</f>
        <v>0</v>
      </c>
      <c r="M128" s="1381">
        <f>IFERROR(IF(OR(L$122*12+'Model Inputs &amp; Calcs'!$F8&lt;M$139,L$122*12+'Model Inputs &amp; Calcs'!$F8&gt;M$140),0,M$142/$G$30),0)</f>
        <v>0</v>
      </c>
      <c r="N128" s="1381">
        <f>IFERROR(IF(OR(M$122*12+'Model Inputs &amp; Calcs'!$F8&lt;N$139,M$122*12+'Model Inputs &amp; Calcs'!$F8&gt;N$140),0,N$142/$G$30),0)</f>
        <v>0</v>
      </c>
      <c r="O128" s="1382">
        <f>IFERROR(IF(OR(N$122*12+'Model Inputs &amp; Calcs'!$F8&lt;O$139,N$122*12+'Model Inputs &amp; Calcs'!$F8&gt;O$140),0,O$142/$G$30),0)</f>
        <v>0</v>
      </c>
    </row>
    <row r="129" spans="1:15" hidden="1" outlineLevel="2">
      <c r="A129" s="673"/>
      <c r="B129" s="685"/>
      <c r="C129" s="1379">
        <f t="shared" si="27"/>
        <v>46326</v>
      </c>
      <c r="D129" s="678"/>
      <c r="E129" s="1380">
        <f>IFERROR(IF(OR(D$122*12+'Model Inputs &amp; Calcs'!$F9&lt;E$139,D$122*12+'Model Inputs &amp; Calcs'!$F9&gt;E$140),0,E$142/$G$30),0)</f>
        <v>0</v>
      </c>
      <c r="F129" s="1381">
        <f>IFERROR(IF(OR(E$122*12+'Model Inputs &amp; Calcs'!$F9&lt;F$139,E$122*12+'Model Inputs &amp; Calcs'!$F9&gt;F$140),0,F$142/$G$30),0)</f>
        <v>0</v>
      </c>
      <c r="G129" s="1381">
        <f>IFERROR(IF(OR(F$122*12+'Model Inputs &amp; Calcs'!$F9&lt;G$139,F$122*12+'Model Inputs &amp; Calcs'!$F9&gt;G$140),0,G$142/$G$30),0)</f>
        <v>0</v>
      </c>
      <c r="H129" s="1381">
        <f>IFERROR(IF(OR(G$122*12+'Model Inputs &amp; Calcs'!$F9&lt;H$139,G$122*12+'Model Inputs &amp; Calcs'!$F9&gt;H$140),0,H$142/$G$30),0)</f>
        <v>0</v>
      </c>
      <c r="I129" s="1381">
        <f>IFERROR(IF(OR(H$122*12+'Model Inputs &amp; Calcs'!$F9&lt;I$139,H$122*12+'Model Inputs &amp; Calcs'!$F9&gt;I$140),0,I$142/$G$30),0)</f>
        <v>0</v>
      </c>
      <c r="J129" s="1381">
        <f>IFERROR(IF(OR(I$122*12+'Model Inputs &amp; Calcs'!$F9&lt;J$139,I$122*12+'Model Inputs &amp; Calcs'!$F9&gt;J$140),0,J$142/$G$30),0)</f>
        <v>0</v>
      </c>
      <c r="K129" s="1381">
        <f>IFERROR(IF(OR(J$122*12+'Model Inputs &amp; Calcs'!$F9&lt;K$139,J$122*12+'Model Inputs &amp; Calcs'!$F9&gt;K$140),0,K$142/$G$30),0)</f>
        <v>0</v>
      </c>
      <c r="L129" s="1381">
        <f>IFERROR(IF(OR(K$122*12+'Model Inputs &amp; Calcs'!$F9&lt;L$139,K$122*12+'Model Inputs &amp; Calcs'!$F9&gt;L$140),0,L$142/$G$30),0)</f>
        <v>0</v>
      </c>
      <c r="M129" s="1381">
        <f>IFERROR(IF(OR(L$122*12+'Model Inputs &amp; Calcs'!$F9&lt;M$139,L$122*12+'Model Inputs &amp; Calcs'!$F9&gt;M$140),0,M$142/$G$30),0)</f>
        <v>0</v>
      </c>
      <c r="N129" s="1381">
        <f>IFERROR(IF(OR(M$122*12+'Model Inputs &amp; Calcs'!$F9&lt;N$139,M$122*12+'Model Inputs &amp; Calcs'!$F9&gt;N$140),0,N$142/$G$30),0)</f>
        <v>0</v>
      </c>
      <c r="O129" s="1382">
        <f>IFERROR(IF(OR(N$122*12+'Model Inputs &amp; Calcs'!$F9&lt;O$139,N$122*12+'Model Inputs &amp; Calcs'!$F9&gt;O$140),0,O$142/$G$30),0)</f>
        <v>0</v>
      </c>
    </row>
    <row r="130" spans="1:15" hidden="1" outlineLevel="2">
      <c r="A130" s="673"/>
      <c r="B130" s="685"/>
      <c r="C130" s="1379">
        <f t="shared" si="27"/>
        <v>46356</v>
      </c>
      <c r="D130" s="678"/>
      <c r="E130" s="1380">
        <f>IFERROR(IF(OR(D$122*12+'Model Inputs &amp; Calcs'!$F10&lt;E$139,D$122*12+'Model Inputs &amp; Calcs'!$F10&gt;E$140),0,E$142/$G$30),0)</f>
        <v>0</v>
      </c>
      <c r="F130" s="1381">
        <f>IFERROR(IF(OR(E$122*12+'Model Inputs &amp; Calcs'!$F10&lt;F$139,E$122*12+'Model Inputs &amp; Calcs'!$F10&gt;F$140),0,F$142/$G$30),0)</f>
        <v>0</v>
      </c>
      <c r="G130" s="1381">
        <f>IFERROR(IF(OR(F$122*12+'Model Inputs &amp; Calcs'!$F10&lt;G$139,F$122*12+'Model Inputs &amp; Calcs'!$F10&gt;G$140),0,G$142/$G$30),0)</f>
        <v>0</v>
      </c>
      <c r="H130" s="1381">
        <f>IFERROR(IF(OR(G$122*12+'Model Inputs &amp; Calcs'!$F10&lt;H$139,G$122*12+'Model Inputs &amp; Calcs'!$F10&gt;H$140),0,H$142/$G$30),0)</f>
        <v>0</v>
      </c>
      <c r="I130" s="1381">
        <f>IFERROR(IF(OR(H$122*12+'Model Inputs &amp; Calcs'!$F10&lt;I$139,H$122*12+'Model Inputs &amp; Calcs'!$F10&gt;I$140),0,I$142/$G$30),0)</f>
        <v>0</v>
      </c>
      <c r="J130" s="1381">
        <f>IFERROR(IF(OR(I$122*12+'Model Inputs &amp; Calcs'!$F10&lt;J$139,I$122*12+'Model Inputs &amp; Calcs'!$F10&gt;J$140),0,J$142/$G$30),0)</f>
        <v>0</v>
      </c>
      <c r="K130" s="1381">
        <f>IFERROR(IF(OR(J$122*12+'Model Inputs &amp; Calcs'!$F10&lt;K$139,J$122*12+'Model Inputs &amp; Calcs'!$F10&gt;K$140),0,K$142/$G$30),0)</f>
        <v>0</v>
      </c>
      <c r="L130" s="1381">
        <f>IFERROR(IF(OR(K$122*12+'Model Inputs &amp; Calcs'!$F10&lt;L$139,K$122*12+'Model Inputs &amp; Calcs'!$F10&gt;L$140),0,L$142/$G$30),0)</f>
        <v>0</v>
      </c>
      <c r="M130" s="1381">
        <f>IFERROR(IF(OR(L$122*12+'Model Inputs &amp; Calcs'!$F10&lt;M$139,L$122*12+'Model Inputs &amp; Calcs'!$F10&gt;M$140),0,M$142/$G$30),0)</f>
        <v>0</v>
      </c>
      <c r="N130" s="1381">
        <f>IFERROR(IF(OR(M$122*12+'Model Inputs &amp; Calcs'!$F10&lt;N$139,M$122*12+'Model Inputs &amp; Calcs'!$F10&gt;N$140),0,N$142/$G$30),0)</f>
        <v>0</v>
      </c>
      <c r="O130" s="1382">
        <f>IFERROR(IF(OR(N$122*12+'Model Inputs &amp; Calcs'!$F10&lt;O$139,N$122*12+'Model Inputs &amp; Calcs'!$F10&gt;O$140),0,O$142/$G$30),0)</f>
        <v>0</v>
      </c>
    </row>
    <row r="131" spans="1:15" hidden="1" outlineLevel="2">
      <c r="A131" s="673"/>
      <c r="B131" s="685"/>
      <c r="C131" s="1379">
        <f t="shared" si="27"/>
        <v>46387</v>
      </c>
      <c r="D131" s="678"/>
      <c r="E131" s="1380">
        <f>IFERROR(IF(OR(D$122*12+'Model Inputs &amp; Calcs'!$F11&lt;E$139,D$122*12+'Model Inputs &amp; Calcs'!$F11&gt;E$140),0,E$142/$G$30),0)</f>
        <v>0</v>
      </c>
      <c r="F131" s="1381">
        <f>IFERROR(IF(OR(E$122*12+'Model Inputs &amp; Calcs'!$F11&lt;F$139,E$122*12+'Model Inputs &amp; Calcs'!$F11&gt;F$140),0,F$142/$G$30),0)</f>
        <v>0</v>
      </c>
      <c r="G131" s="1381">
        <f>IFERROR(IF(OR(F$122*12+'Model Inputs &amp; Calcs'!$F11&lt;G$139,F$122*12+'Model Inputs &amp; Calcs'!$F11&gt;G$140),0,G$142/$G$30),0)</f>
        <v>0</v>
      </c>
      <c r="H131" s="1381">
        <f>IFERROR(IF(OR(G$122*12+'Model Inputs &amp; Calcs'!$F11&lt;H$139,G$122*12+'Model Inputs &amp; Calcs'!$F11&gt;H$140),0,H$142/$G$30),0)</f>
        <v>0</v>
      </c>
      <c r="I131" s="1381">
        <f>IFERROR(IF(OR(H$122*12+'Model Inputs &amp; Calcs'!$F11&lt;I$139,H$122*12+'Model Inputs &amp; Calcs'!$F11&gt;I$140),0,I$142/$G$30),0)</f>
        <v>0</v>
      </c>
      <c r="J131" s="1381">
        <f>IFERROR(IF(OR(I$122*12+'Model Inputs &amp; Calcs'!$F11&lt;J$139,I$122*12+'Model Inputs &amp; Calcs'!$F11&gt;J$140),0,J$142/$G$30),0)</f>
        <v>0</v>
      </c>
      <c r="K131" s="1381">
        <f>IFERROR(IF(OR(J$122*12+'Model Inputs &amp; Calcs'!$F11&lt;K$139,J$122*12+'Model Inputs &amp; Calcs'!$F11&gt;K$140),0,K$142/$G$30),0)</f>
        <v>0</v>
      </c>
      <c r="L131" s="1381">
        <f>IFERROR(IF(OR(K$122*12+'Model Inputs &amp; Calcs'!$F11&lt;L$139,K$122*12+'Model Inputs &amp; Calcs'!$F11&gt;L$140),0,L$142/$G$30),0)</f>
        <v>0</v>
      </c>
      <c r="M131" s="1381">
        <f>IFERROR(IF(OR(L$122*12+'Model Inputs &amp; Calcs'!$F11&lt;M$139,L$122*12+'Model Inputs &amp; Calcs'!$F11&gt;M$140),0,M$142/$G$30),0)</f>
        <v>0</v>
      </c>
      <c r="N131" s="1381">
        <f>IFERROR(IF(OR(M$122*12+'Model Inputs &amp; Calcs'!$F11&lt;N$139,M$122*12+'Model Inputs &amp; Calcs'!$F11&gt;N$140),0,N$142/$G$30),0)</f>
        <v>0</v>
      </c>
      <c r="O131" s="1382">
        <f>IFERROR(IF(OR(N$122*12+'Model Inputs &amp; Calcs'!$F11&lt;O$139,N$122*12+'Model Inputs &amp; Calcs'!$F11&gt;O$140),0,O$142/$G$30),0)</f>
        <v>0</v>
      </c>
    </row>
    <row r="132" spans="1:15" hidden="1" outlineLevel="2">
      <c r="A132" s="673"/>
      <c r="B132" s="685"/>
      <c r="C132" s="1379">
        <f t="shared" si="27"/>
        <v>46418</v>
      </c>
      <c r="D132" s="678"/>
      <c r="E132" s="1380">
        <f>IFERROR(IF(OR(D$122*12+'Model Inputs &amp; Calcs'!$F12&lt;E$139,D$122*12+'Model Inputs &amp; Calcs'!$F12&gt;E$140),0,E$142/$G$30),0)</f>
        <v>0</v>
      </c>
      <c r="F132" s="1381">
        <f>IFERROR(IF(OR(E$122*12+'Model Inputs &amp; Calcs'!$F12&lt;F$139,E$122*12+'Model Inputs &amp; Calcs'!$F12&gt;F$140),0,F$142/$G$30),0)</f>
        <v>0</v>
      </c>
      <c r="G132" s="1381">
        <f>IFERROR(IF(OR(F$122*12+'Model Inputs &amp; Calcs'!$F12&lt;G$139,F$122*12+'Model Inputs &amp; Calcs'!$F12&gt;G$140),0,G$142/$G$30),0)</f>
        <v>0</v>
      </c>
      <c r="H132" s="1381">
        <f>IFERROR(IF(OR(G$122*12+'Model Inputs &amp; Calcs'!$F12&lt;H$139,G$122*12+'Model Inputs &amp; Calcs'!$F12&gt;H$140),0,H$142/$G$30),0)</f>
        <v>0</v>
      </c>
      <c r="I132" s="1381">
        <f>IFERROR(IF(OR(H$122*12+'Model Inputs &amp; Calcs'!$F12&lt;I$139,H$122*12+'Model Inputs &amp; Calcs'!$F12&gt;I$140),0,I$142/$G$30),0)</f>
        <v>0</v>
      </c>
      <c r="J132" s="1381">
        <f>IFERROR(IF(OR(I$122*12+'Model Inputs &amp; Calcs'!$F12&lt;J$139,I$122*12+'Model Inputs &amp; Calcs'!$F12&gt;J$140),0,J$142/$G$30),0)</f>
        <v>0</v>
      </c>
      <c r="K132" s="1381">
        <f>IFERROR(IF(OR(J$122*12+'Model Inputs &amp; Calcs'!$F12&lt;K$139,J$122*12+'Model Inputs &amp; Calcs'!$F12&gt;K$140),0,K$142/$G$30),0)</f>
        <v>0</v>
      </c>
      <c r="L132" s="1381">
        <f>IFERROR(IF(OR(K$122*12+'Model Inputs &amp; Calcs'!$F12&lt;L$139,K$122*12+'Model Inputs &amp; Calcs'!$F12&gt;L$140),0,L$142/$G$30),0)</f>
        <v>0</v>
      </c>
      <c r="M132" s="1381">
        <f>IFERROR(IF(OR(L$122*12+'Model Inputs &amp; Calcs'!$F12&lt;M$139,L$122*12+'Model Inputs &amp; Calcs'!$F12&gt;M$140),0,M$142/$G$30),0)</f>
        <v>0</v>
      </c>
      <c r="N132" s="1381">
        <f>IFERROR(IF(OR(M$122*12+'Model Inputs &amp; Calcs'!$F12&lt;N$139,M$122*12+'Model Inputs &amp; Calcs'!$F12&gt;N$140),0,N$142/$G$30),0)</f>
        <v>0</v>
      </c>
      <c r="O132" s="1382">
        <f>IFERROR(IF(OR(N$122*12+'Model Inputs &amp; Calcs'!$F12&lt;O$139,N$122*12+'Model Inputs &amp; Calcs'!$F12&gt;O$140),0,O$142/$G$30),0)</f>
        <v>0</v>
      </c>
    </row>
    <row r="133" spans="1:15" hidden="1" outlineLevel="2">
      <c r="A133" s="673"/>
      <c r="B133" s="685"/>
      <c r="C133" s="1379">
        <f t="shared" si="27"/>
        <v>46446</v>
      </c>
      <c r="D133" s="678"/>
      <c r="E133" s="1380">
        <f>IFERROR(IF(OR(D$122*12+'Model Inputs &amp; Calcs'!$F13&lt;E$139,D$122*12+'Model Inputs &amp; Calcs'!$F13&gt;E$140),0,E$142/$G$30),0)</f>
        <v>0</v>
      </c>
      <c r="F133" s="1381">
        <f>IFERROR(IF(OR(E$122*12+'Model Inputs &amp; Calcs'!$F13&lt;F$139,E$122*12+'Model Inputs &amp; Calcs'!$F13&gt;F$140),0,F$142/$G$30),0)</f>
        <v>0</v>
      </c>
      <c r="G133" s="1381">
        <f>IFERROR(IF(OR(F$122*12+'Model Inputs &amp; Calcs'!$F13&lt;G$139,F$122*12+'Model Inputs &amp; Calcs'!$F13&gt;G$140),0,G$142/$G$30),0)</f>
        <v>0</v>
      </c>
      <c r="H133" s="1381">
        <f>IFERROR(IF(OR(G$122*12+'Model Inputs &amp; Calcs'!$F13&lt;H$139,G$122*12+'Model Inputs &amp; Calcs'!$F13&gt;H$140),0,H$142/$G$30),0)</f>
        <v>0</v>
      </c>
      <c r="I133" s="1381">
        <f>IFERROR(IF(OR(H$122*12+'Model Inputs &amp; Calcs'!$F13&lt;I$139,H$122*12+'Model Inputs &amp; Calcs'!$F13&gt;I$140),0,I$142/$G$30),0)</f>
        <v>0</v>
      </c>
      <c r="J133" s="1381">
        <f>IFERROR(IF(OR(I$122*12+'Model Inputs &amp; Calcs'!$F13&lt;J$139,I$122*12+'Model Inputs &amp; Calcs'!$F13&gt;J$140),0,J$142/$G$30),0)</f>
        <v>0</v>
      </c>
      <c r="K133" s="1381">
        <f>IFERROR(IF(OR(J$122*12+'Model Inputs &amp; Calcs'!$F13&lt;K$139,J$122*12+'Model Inputs &amp; Calcs'!$F13&gt;K$140),0,K$142/$G$30),0)</f>
        <v>0</v>
      </c>
      <c r="L133" s="1381">
        <f>IFERROR(IF(OR(K$122*12+'Model Inputs &amp; Calcs'!$F13&lt;L$139,K$122*12+'Model Inputs &amp; Calcs'!$F13&gt;L$140),0,L$142/$G$30),0)</f>
        <v>0</v>
      </c>
      <c r="M133" s="1381">
        <f>IFERROR(IF(OR(L$122*12+'Model Inputs &amp; Calcs'!$F13&lt;M$139,L$122*12+'Model Inputs &amp; Calcs'!$F13&gt;M$140),0,M$142/$G$30),0)</f>
        <v>0</v>
      </c>
      <c r="N133" s="1381">
        <f>IFERROR(IF(OR(M$122*12+'Model Inputs &amp; Calcs'!$F13&lt;N$139,M$122*12+'Model Inputs &amp; Calcs'!$F13&gt;N$140),0,N$142/$G$30),0)</f>
        <v>0</v>
      </c>
      <c r="O133" s="1382">
        <f>IFERROR(IF(OR(N$122*12+'Model Inputs &amp; Calcs'!$F13&lt;O$139,N$122*12+'Model Inputs &amp; Calcs'!$F13&gt;O$140),0,O$142/$G$30),0)</f>
        <v>0</v>
      </c>
    </row>
    <row r="134" spans="1:15" ht="14.5" hidden="1" customHeight="1" outlineLevel="2" thickBot="1">
      <c r="A134" s="673"/>
      <c r="B134" s="685"/>
      <c r="C134" s="1383">
        <f t="shared" si="27"/>
        <v>46477</v>
      </c>
      <c r="D134" s="679"/>
      <c r="E134" s="1384">
        <f>IFERROR(IF(OR(D$122*12+'Model Inputs &amp; Calcs'!$F14&lt;E$139,D$122*12+'Model Inputs &amp; Calcs'!$F14&gt;E$140),0,E$142/$G$30),0)</f>
        <v>0</v>
      </c>
      <c r="F134" s="1385">
        <f>IFERROR(IF(OR(E$122*12+'Model Inputs &amp; Calcs'!$F14&lt;F$139,E$122*12+'Model Inputs &amp; Calcs'!$F14&gt;F$140),0,F$142/$G$30),0)</f>
        <v>0</v>
      </c>
      <c r="G134" s="1385">
        <f>IFERROR(IF(OR(F$122*12+'Model Inputs &amp; Calcs'!$F14&lt;G$139,F$122*12+'Model Inputs &amp; Calcs'!$F14&gt;G$140),0,G$142/$G$30),0)</f>
        <v>0</v>
      </c>
      <c r="H134" s="1385">
        <f>IFERROR(IF(OR(G$122*12+'Model Inputs &amp; Calcs'!$F14&lt;H$139,G$122*12+'Model Inputs &amp; Calcs'!$F14&gt;H$140),0,H$142/$G$30),0)</f>
        <v>0</v>
      </c>
      <c r="I134" s="1385">
        <f>IFERROR(IF(OR(H$122*12+'Model Inputs &amp; Calcs'!$F14&lt;I$139,H$122*12+'Model Inputs &amp; Calcs'!$F14&gt;I$140),0,I$142/$G$30),0)</f>
        <v>0</v>
      </c>
      <c r="J134" s="1385">
        <f>IFERROR(IF(OR(I$122*12+'Model Inputs &amp; Calcs'!$F14&lt;J$139,I$122*12+'Model Inputs &amp; Calcs'!$F14&gt;J$140),0,J$142/$G$30),0)</f>
        <v>0</v>
      </c>
      <c r="K134" s="1385">
        <f>IFERROR(IF(OR(J$122*12+'Model Inputs &amp; Calcs'!$F14&lt;K$139,J$122*12+'Model Inputs &amp; Calcs'!$F14&gt;K$140),0,K$142/$G$30),0)</f>
        <v>0</v>
      </c>
      <c r="L134" s="1385">
        <f>IFERROR(IF(OR(K$122*12+'Model Inputs &amp; Calcs'!$F14&lt;L$139,K$122*12+'Model Inputs &amp; Calcs'!$F14&gt;L$140),0,L$142/$G$30),0)</f>
        <v>0</v>
      </c>
      <c r="M134" s="1385">
        <f>IFERROR(IF(OR(L$122*12+'Model Inputs &amp; Calcs'!$F14&lt;M$139,L$122*12+'Model Inputs &amp; Calcs'!$F14&gt;M$140),0,M$142/$G$30),0)</f>
        <v>0</v>
      </c>
      <c r="N134" s="1385">
        <f>IFERROR(IF(OR(M$122*12+'Model Inputs &amp; Calcs'!$F14&lt;N$139,M$122*12+'Model Inputs &amp; Calcs'!$F14&gt;N$140),0,N$142/$G$30),0)</f>
        <v>0</v>
      </c>
      <c r="O134" s="1386">
        <f>IFERROR(IF(OR(N$122*12+'Model Inputs &amp; Calcs'!$F14&lt;O$139,N$122*12+'Model Inputs &amp; Calcs'!$F14&gt;O$140),0,O$142/$G$30),0)</f>
        <v>0</v>
      </c>
    </row>
    <row r="135" spans="1:15" hidden="1" outlineLevel="2">
      <c r="A135" s="673"/>
      <c r="B135" s="685"/>
      <c r="C135" s="680" t="s">
        <v>356</v>
      </c>
      <c r="D135" s="671"/>
      <c r="E135" s="1387">
        <f>IFERROR((SUM(E123:E134)*$G$30+($G$31*$G$28))/$G$28,0)</f>
        <v>0</v>
      </c>
      <c r="F135" s="1387">
        <f t="shared" ref="F135:O135" si="28">IFERROR((SUM(F123:F134)*$G$30+E135*$G$28)/$G$28,0)</f>
        <v>0</v>
      </c>
      <c r="G135" s="1387">
        <f t="shared" si="28"/>
        <v>0</v>
      </c>
      <c r="H135" s="1387">
        <f t="shared" si="28"/>
        <v>0</v>
      </c>
      <c r="I135" s="1387">
        <f t="shared" si="28"/>
        <v>0</v>
      </c>
      <c r="J135" s="1387">
        <f t="shared" si="28"/>
        <v>0</v>
      </c>
      <c r="K135" s="1387">
        <f t="shared" si="28"/>
        <v>0</v>
      </c>
      <c r="L135" s="1387">
        <f t="shared" si="28"/>
        <v>0</v>
      </c>
      <c r="M135" s="1387">
        <f t="shared" si="28"/>
        <v>0</v>
      </c>
      <c r="N135" s="1387">
        <f t="shared" si="28"/>
        <v>0</v>
      </c>
      <c r="O135" s="1387">
        <f t="shared" si="28"/>
        <v>0</v>
      </c>
    </row>
    <row r="136" spans="1:15" hidden="1" outlineLevel="2">
      <c r="A136" s="673"/>
      <c r="B136" s="685"/>
      <c r="C136" s="680" t="s">
        <v>357</v>
      </c>
      <c r="D136" s="671"/>
      <c r="E136" s="1388">
        <f t="shared" ref="E136:O136" si="29">IFERROR(SUM(E123:E134)*$G$30,"-")</f>
        <v>0</v>
      </c>
      <c r="F136" s="1388">
        <f t="shared" si="29"/>
        <v>0</v>
      </c>
      <c r="G136" s="1388">
        <f t="shared" si="29"/>
        <v>0</v>
      </c>
      <c r="H136" s="1388">
        <f t="shared" si="29"/>
        <v>0</v>
      </c>
      <c r="I136" s="1388">
        <f t="shared" si="29"/>
        <v>0</v>
      </c>
      <c r="J136" s="1388">
        <f t="shared" si="29"/>
        <v>0</v>
      </c>
      <c r="K136" s="1388">
        <f t="shared" si="29"/>
        <v>0</v>
      </c>
      <c r="L136" s="1388">
        <f t="shared" si="29"/>
        <v>0</v>
      </c>
      <c r="M136" s="1388">
        <f t="shared" si="29"/>
        <v>0</v>
      </c>
      <c r="N136" s="1388">
        <f t="shared" si="29"/>
        <v>0</v>
      </c>
      <c r="O136" s="1388">
        <f t="shared" si="29"/>
        <v>0</v>
      </c>
    </row>
    <row r="137" spans="1:15" ht="14.5" hidden="1" customHeight="1" outlineLevel="2" thickBot="1">
      <c r="A137" s="673"/>
      <c r="B137" s="685"/>
      <c r="D137" s="671"/>
    </row>
    <row r="138" spans="1:15" hidden="1" outlineLevel="2">
      <c r="A138" s="673"/>
      <c r="B138" s="685"/>
      <c r="C138" s="675" t="s">
        <v>358</v>
      </c>
      <c r="D138" s="681"/>
      <c r="E138" s="681"/>
      <c r="F138" s="682"/>
      <c r="G138" s="682"/>
      <c r="H138" s="682"/>
      <c r="I138" s="682"/>
      <c r="J138" s="682"/>
      <c r="K138" s="682"/>
      <c r="L138" s="682"/>
      <c r="M138" s="682"/>
      <c r="N138" s="682"/>
      <c r="O138" s="683"/>
    </row>
    <row r="139" spans="1:15" hidden="1" outlineLevel="2">
      <c r="A139" s="673"/>
      <c r="B139" s="685"/>
      <c r="C139" s="32" t="s">
        <v>101</v>
      </c>
      <c r="D139" s="59" t="b">
        <f>IF(E142&gt;0,E139,IF(F142&gt;0,F139,IF(G142&gt;0,G139,IF(H142&gt;0,H139,IF(I142&gt;0,I139)))))</f>
        <v>0</v>
      </c>
      <c r="E139" s="81">
        <v>1</v>
      </c>
      <c r="F139" s="51">
        <f t="shared" ref="F139:O139" si="30">E140+1</f>
        <v>13</v>
      </c>
      <c r="G139" s="51">
        <f t="shared" si="30"/>
        <v>25</v>
      </c>
      <c r="H139" s="51">
        <f t="shared" si="30"/>
        <v>31</v>
      </c>
      <c r="I139" s="51">
        <f t="shared" si="30"/>
        <v>49</v>
      </c>
      <c r="J139" s="51">
        <f t="shared" si="30"/>
        <v>61</v>
      </c>
      <c r="K139" s="51">
        <f t="shared" si="30"/>
        <v>73</v>
      </c>
      <c r="L139" s="51">
        <f t="shared" si="30"/>
        <v>85</v>
      </c>
      <c r="M139" s="51">
        <f t="shared" si="30"/>
        <v>97</v>
      </c>
      <c r="N139" s="51">
        <f t="shared" si="30"/>
        <v>109</v>
      </c>
      <c r="O139" s="52">
        <f t="shared" si="30"/>
        <v>121</v>
      </c>
    </row>
    <row r="140" spans="1:15" hidden="1" outlineLevel="2">
      <c r="A140" s="673"/>
      <c r="B140" s="685"/>
      <c r="C140" s="29" t="s">
        <v>102</v>
      </c>
      <c r="E140" s="50">
        <v>12</v>
      </c>
      <c r="F140" s="50">
        <v>24</v>
      </c>
      <c r="G140" s="50">
        <v>30</v>
      </c>
      <c r="H140" s="50">
        <v>48</v>
      </c>
      <c r="I140" s="50">
        <v>60</v>
      </c>
      <c r="J140" s="50">
        <v>72</v>
      </c>
      <c r="K140" s="50">
        <v>84</v>
      </c>
      <c r="L140" s="50">
        <v>96</v>
      </c>
      <c r="M140" s="50">
        <v>108</v>
      </c>
      <c r="N140" s="50">
        <v>120</v>
      </c>
      <c r="O140" s="37">
        <v>132</v>
      </c>
    </row>
    <row r="141" spans="1:15" hidden="1" outlineLevel="2">
      <c r="A141" s="673"/>
      <c r="B141" s="685"/>
      <c r="C141" s="29" t="s">
        <v>103</v>
      </c>
      <c r="E141" s="1218">
        <v>0</v>
      </c>
      <c r="F141" s="1218">
        <v>0</v>
      </c>
      <c r="G141" s="1218">
        <v>0</v>
      </c>
      <c r="H141" s="1218">
        <v>0</v>
      </c>
      <c r="I141" s="1218">
        <v>0</v>
      </c>
      <c r="J141" s="1218">
        <v>0</v>
      </c>
      <c r="K141" s="1218">
        <v>0</v>
      </c>
      <c r="L141" s="1218">
        <v>0</v>
      </c>
      <c r="M141" s="1218">
        <v>0</v>
      </c>
      <c r="N141" s="1218">
        <v>0</v>
      </c>
      <c r="O141" s="1219">
        <v>0</v>
      </c>
    </row>
    <row r="142" spans="1:15" ht="14.5" hidden="1" customHeight="1" outlineLevel="2" thickBot="1">
      <c r="A142" s="673"/>
      <c r="B142" s="685"/>
      <c r="C142" s="33" t="s">
        <v>104</v>
      </c>
      <c r="D142" s="42"/>
      <c r="E142" s="1220">
        <f>(E141-G31)/(E140-E139+1)*$G$28</f>
        <v>0</v>
      </c>
      <c r="F142" s="1220">
        <f t="shared" ref="F142:O142" si="31">(F141-E141)/(F140-F139+1)*$G$28</f>
        <v>0</v>
      </c>
      <c r="G142" s="1220">
        <f t="shared" si="31"/>
        <v>0</v>
      </c>
      <c r="H142" s="1220">
        <f t="shared" si="31"/>
        <v>0</v>
      </c>
      <c r="I142" s="1220">
        <f t="shared" si="31"/>
        <v>0</v>
      </c>
      <c r="J142" s="1220">
        <f t="shared" si="31"/>
        <v>0</v>
      </c>
      <c r="K142" s="1220">
        <f t="shared" si="31"/>
        <v>0</v>
      </c>
      <c r="L142" s="1220">
        <f t="shared" si="31"/>
        <v>0</v>
      </c>
      <c r="M142" s="1220">
        <f t="shared" si="31"/>
        <v>0</v>
      </c>
      <c r="N142" s="1220">
        <f t="shared" si="31"/>
        <v>0</v>
      </c>
      <c r="O142" s="1221">
        <f t="shared" si="31"/>
        <v>0</v>
      </c>
    </row>
    <row r="143" spans="1:15" ht="14.5" hidden="1" customHeight="1" outlineLevel="2" thickBot="1">
      <c r="A143" s="673"/>
    </row>
    <row r="144" spans="1:15" hidden="1" outlineLevel="2">
      <c r="A144" s="673" t="s">
        <v>361</v>
      </c>
      <c r="B144" s="686"/>
      <c r="C144" s="675" t="s">
        <v>355</v>
      </c>
      <c r="D144" s="676"/>
      <c r="E144" s="1373">
        <v>1</v>
      </c>
      <c r="F144" s="1373">
        <f t="shared" ref="F144:O144" si="32">E144+1</f>
        <v>2</v>
      </c>
      <c r="G144" s="1373">
        <f t="shared" si="32"/>
        <v>3</v>
      </c>
      <c r="H144" s="1373">
        <f t="shared" si="32"/>
        <v>4</v>
      </c>
      <c r="I144" s="1373">
        <f t="shared" si="32"/>
        <v>5</v>
      </c>
      <c r="J144" s="1373">
        <f t="shared" si="32"/>
        <v>6</v>
      </c>
      <c r="K144" s="1373">
        <f t="shared" si="32"/>
        <v>7</v>
      </c>
      <c r="L144" s="1373">
        <f t="shared" si="32"/>
        <v>8</v>
      </c>
      <c r="M144" s="1373">
        <f t="shared" si="32"/>
        <v>9</v>
      </c>
      <c r="N144" s="1373">
        <f t="shared" si="32"/>
        <v>10</v>
      </c>
      <c r="O144" s="1374">
        <f t="shared" si="32"/>
        <v>11</v>
      </c>
    </row>
    <row r="145" spans="2:15" hidden="1" outlineLevel="2">
      <c r="B145" s="686"/>
      <c r="C145" s="1375">
        <f>EOMONTH(I12,1)</f>
        <v>46142</v>
      </c>
      <c r="D145" s="677"/>
      <c r="E145" s="1376">
        <f>IFERROR(IF(OR(D$144*12+'Model Inputs &amp; Calcs'!$F3&lt;E$161,D$144*12+'Model Inputs &amp; Calcs'!$F3&gt;E$162),0,E$164/$G$23),0)</f>
        <v>0</v>
      </c>
      <c r="F145" s="1377">
        <f>IFERROR(IF(OR(E$144*12+'Model Inputs &amp; Calcs'!$F3&lt;F$161,E$144*12+'Model Inputs &amp; Calcs'!$F3&gt;F$162),0,F$164/$G$23),0)</f>
        <v>0</v>
      </c>
      <c r="G145" s="1377">
        <f>IFERROR(IF(OR(F$144*12+'Model Inputs &amp; Calcs'!$F3&lt;G$161,F$144*12+'Model Inputs &amp; Calcs'!$F3&gt;G$162),0,G$164/$G$23),0)</f>
        <v>0</v>
      </c>
      <c r="H145" s="1377">
        <f>IFERROR(IF(OR(G$144*12+'Model Inputs &amp; Calcs'!$F3&lt;H$161,G$144*12+'Model Inputs &amp; Calcs'!$F3&gt;H$162),0,H$164/$G$23),0)</f>
        <v>0</v>
      </c>
      <c r="I145" s="1377">
        <f>IFERROR(IF(OR(H$144*12+'Model Inputs &amp; Calcs'!$F3&lt;I$161,H$144*12+'Model Inputs &amp; Calcs'!$F3&gt;I$162),0,I$164/$G$23),0)</f>
        <v>0</v>
      </c>
      <c r="J145" s="1377">
        <f>IFERROR(IF(OR(I$144*12+'Model Inputs &amp; Calcs'!$F3&lt;J$161,I$144*12+'Model Inputs &amp; Calcs'!$F3&gt;J$162),0,J$164/$G$23),0)</f>
        <v>0</v>
      </c>
      <c r="K145" s="1377">
        <f>IFERROR(IF(OR(J$144*12+'Model Inputs &amp; Calcs'!$F3&lt;K$161,J$144*12+'Model Inputs &amp; Calcs'!$F3&gt;K$162),0,K$164/$G$23),0)</f>
        <v>0</v>
      </c>
      <c r="L145" s="1377">
        <f>IFERROR(IF(OR(K$144*12+'Model Inputs &amp; Calcs'!$F3&lt;L$161,K$144*12+'Model Inputs &amp; Calcs'!$F3&gt;L$162),0,L$164/$G$23),0)</f>
        <v>0</v>
      </c>
      <c r="M145" s="1377">
        <f>IFERROR(IF(OR(L$144*12+'Model Inputs &amp; Calcs'!$F3&lt;M$161,L$144*12+'Model Inputs &amp; Calcs'!$F3&gt;M$162),0,M$164/$G$23),0)</f>
        <v>0</v>
      </c>
      <c r="N145" s="1377">
        <f>IFERROR(IF(OR(M$144*12+'Model Inputs &amp; Calcs'!$F3&lt;N$161,M$144*12+'Model Inputs &amp; Calcs'!$F3&gt;N$162),0,N$164/$G$23),0)</f>
        <v>0</v>
      </c>
      <c r="O145" s="1378">
        <f>IFERROR(IF(OR(N$144*12+'Model Inputs &amp; Calcs'!$F3&lt;O$161,N$144*12+'Model Inputs &amp; Calcs'!$F3&gt;O$162),0,O$164/$G$23),0)</f>
        <v>0</v>
      </c>
    </row>
    <row r="146" spans="2:15" hidden="1" outlineLevel="2">
      <c r="B146" s="686"/>
      <c r="C146" s="1379">
        <f t="shared" ref="C146:C156" si="33">EOMONTH(C145,1)</f>
        <v>46173</v>
      </c>
      <c r="D146" s="678"/>
      <c r="E146" s="1380">
        <f>IFERROR(IF(OR(D$144*12+'Model Inputs &amp; Calcs'!$F4&lt;E$161,D$144*12+'Model Inputs &amp; Calcs'!$F4&gt;E$162),0,E$164/$G$23),0)</f>
        <v>0</v>
      </c>
      <c r="F146" s="1381">
        <f>IFERROR(IF(OR(E$144*12+'Model Inputs &amp; Calcs'!$F4&lt;F$161,E$144*12+'Model Inputs &amp; Calcs'!$F4&gt;F$162),0,F$164/$G$23),0)</f>
        <v>0</v>
      </c>
      <c r="G146" s="1381">
        <f>IFERROR(IF(OR(F$144*12+'Model Inputs &amp; Calcs'!$F4&lt;G$161,F$144*12+'Model Inputs &amp; Calcs'!$F4&gt;G$162),0,G$164/$G$23),0)</f>
        <v>0</v>
      </c>
      <c r="H146" s="1381">
        <f>IFERROR(IF(OR(G$144*12+'Model Inputs &amp; Calcs'!$F4&lt;H$161,G$144*12+'Model Inputs &amp; Calcs'!$F4&gt;H$162),0,H$164/$G$23),0)</f>
        <v>0</v>
      </c>
      <c r="I146" s="1381">
        <f>IFERROR(IF(OR(H$144*12+'Model Inputs &amp; Calcs'!$F4&lt;I$161,H$144*12+'Model Inputs &amp; Calcs'!$F4&gt;I$162),0,I$164/$G$23),0)</f>
        <v>0</v>
      </c>
      <c r="J146" s="1381">
        <f>IFERROR(IF(OR(I$144*12+'Model Inputs &amp; Calcs'!$F4&lt;J$161,I$144*12+'Model Inputs &amp; Calcs'!$F4&gt;J$162),0,J$164/$G$23),0)</f>
        <v>0</v>
      </c>
      <c r="K146" s="1381">
        <f>IFERROR(IF(OR(J$144*12+'Model Inputs &amp; Calcs'!$F4&lt;K$161,J$144*12+'Model Inputs &amp; Calcs'!$F4&gt;K$162),0,K$164/$G$23),0)</f>
        <v>0</v>
      </c>
      <c r="L146" s="1381">
        <f>IFERROR(IF(OR(K$144*12+'Model Inputs &amp; Calcs'!$F4&lt;L$161,K$144*12+'Model Inputs &amp; Calcs'!$F4&gt;L$162),0,L$164/$G$23),0)</f>
        <v>0</v>
      </c>
      <c r="M146" s="1381">
        <f>IFERROR(IF(OR(L$144*12+'Model Inputs &amp; Calcs'!$F4&lt;M$161,L$144*12+'Model Inputs &amp; Calcs'!$F4&gt;M$162),0,M$164/$G$23),0)</f>
        <v>0</v>
      </c>
      <c r="N146" s="1381">
        <f>IFERROR(IF(OR(M$144*12+'Model Inputs &amp; Calcs'!$F4&lt;N$161,M$144*12+'Model Inputs &amp; Calcs'!$F4&gt;N$162),0,N$164/$G$23),0)</f>
        <v>0</v>
      </c>
      <c r="O146" s="1382">
        <f>IFERROR(IF(OR(N$144*12+'Model Inputs &amp; Calcs'!$F4&lt;O$161,N$144*12+'Model Inputs &amp; Calcs'!$F4&gt;O$162),0,O$164/$G$23),0)</f>
        <v>0</v>
      </c>
    </row>
    <row r="147" spans="2:15" hidden="1" outlineLevel="2">
      <c r="B147" s="686"/>
      <c r="C147" s="1379">
        <f t="shared" si="33"/>
        <v>46203</v>
      </c>
      <c r="D147" s="678"/>
      <c r="E147" s="1380">
        <f>IFERROR(IF(OR(D$144*12+'Model Inputs &amp; Calcs'!$F5&lt;E$161,D$144*12+'Model Inputs &amp; Calcs'!$F5&gt;E$162),0,E$164/$G$23),0)</f>
        <v>0</v>
      </c>
      <c r="F147" s="1381">
        <f>IFERROR(IF(OR(E$144*12+'Model Inputs &amp; Calcs'!$F5&lt;F$161,E$144*12+'Model Inputs &amp; Calcs'!$F5&gt;F$162),0,F$164/$G$23),0)</f>
        <v>0</v>
      </c>
      <c r="G147" s="1381">
        <f>IFERROR(IF(OR(F$144*12+'Model Inputs &amp; Calcs'!$F5&lt;G$161,F$144*12+'Model Inputs &amp; Calcs'!$F5&gt;G$162),0,G$164/$G$23),0)</f>
        <v>0</v>
      </c>
      <c r="H147" s="1381">
        <f>IFERROR(IF(OR(G$144*12+'Model Inputs &amp; Calcs'!$F5&lt;H$161,G$144*12+'Model Inputs &amp; Calcs'!$F5&gt;H$162),0,H$164/$G$23),0)</f>
        <v>0</v>
      </c>
      <c r="I147" s="1381">
        <f>IFERROR(IF(OR(H$144*12+'Model Inputs &amp; Calcs'!$F5&lt;I$161,H$144*12+'Model Inputs &amp; Calcs'!$F5&gt;I$162),0,I$164/$G$23),0)</f>
        <v>0</v>
      </c>
      <c r="J147" s="1381">
        <f>IFERROR(IF(OR(I$144*12+'Model Inputs &amp; Calcs'!$F5&lt;J$161,I$144*12+'Model Inputs &amp; Calcs'!$F5&gt;J$162),0,J$164/$G$23),0)</f>
        <v>0</v>
      </c>
      <c r="K147" s="1381">
        <f>IFERROR(IF(OR(J$144*12+'Model Inputs &amp; Calcs'!$F5&lt;K$161,J$144*12+'Model Inputs &amp; Calcs'!$F5&gt;K$162),0,K$164/$G$23),0)</f>
        <v>0</v>
      </c>
      <c r="L147" s="1381">
        <f>IFERROR(IF(OR(K$144*12+'Model Inputs &amp; Calcs'!$F5&lt;L$161,K$144*12+'Model Inputs &amp; Calcs'!$F5&gt;L$162),0,L$164/$G$23),0)</f>
        <v>0</v>
      </c>
      <c r="M147" s="1381">
        <f>IFERROR(IF(OR(L$144*12+'Model Inputs &amp; Calcs'!$F5&lt;M$161,L$144*12+'Model Inputs &amp; Calcs'!$F5&gt;M$162),0,M$164/$G$23),0)</f>
        <v>0</v>
      </c>
      <c r="N147" s="1381">
        <f>IFERROR(IF(OR(M$144*12+'Model Inputs &amp; Calcs'!$F5&lt;N$161,M$144*12+'Model Inputs &amp; Calcs'!$F5&gt;N$162),0,N$164/$G$23),0)</f>
        <v>0</v>
      </c>
      <c r="O147" s="1382">
        <f>IFERROR(IF(OR(N$144*12+'Model Inputs &amp; Calcs'!$F5&lt;O$161,N$144*12+'Model Inputs &amp; Calcs'!$F5&gt;O$162),0,O$164/$G$23),0)</f>
        <v>0</v>
      </c>
    </row>
    <row r="148" spans="2:15" hidden="1" outlineLevel="2">
      <c r="B148" s="686"/>
      <c r="C148" s="1379">
        <f t="shared" si="33"/>
        <v>46234</v>
      </c>
      <c r="D148" s="678"/>
      <c r="E148" s="1380">
        <f>IFERROR(IF(OR(D$144*12+'Model Inputs &amp; Calcs'!$F6&lt;E$161,D$144*12+'Model Inputs &amp; Calcs'!$F6&gt;E$162),0,E$164/$G$23),0)</f>
        <v>0</v>
      </c>
      <c r="F148" s="1381">
        <f>IFERROR(IF(OR(E$144*12+'Model Inputs &amp; Calcs'!$F6&lt;F$161,E$144*12+'Model Inputs &amp; Calcs'!$F6&gt;F$162),0,F$164/$G$23),0)</f>
        <v>0</v>
      </c>
      <c r="G148" s="1381">
        <f>IFERROR(IF(OR(F$144*12+'Model Inputs &amp; Calcs'!$F6&lt;G$161,F$144*12+'Model Inputs &amp; Calcs'!$F6&gt;G$162),0,G$164/$G$23),0)</f>
        <v>0</v>
      </c>
      <c r="H148" s="1381">
        <f>IFERROR(IF(OR(G$144*12+'Model Inputs &amp; Calcs'!$F6&lt;H$161,G$144*12+'Model Inputs &amp; Calcs'!$F6&gt;H$162),0,H$164/$G$23),0)</f>
        <v>0</v>
      </c>
      <c r="I148" s="1381">
        <f>IFERROR(IF(OR(H$144*12+'Model Inputs &amp; Calcs'!$F6&lt;I$161,H$144*12+'Model Inputs &amp; Calcs'!$F6&gt;I$162),0,I$164/$G$23),0)</f>
        <v>0</v>
      </c>
      <c r="J148" s="1381">
        <f>IFERROR(IF(OR(I$144*12+'Model Inputs &amp; Calcs'!$F6&lt;J$161,I$144*12+'Model Inputs &amp; Calcs'!$F6&gt;J$162),0,J$164/$G$23),0)</f>
        <v>0</v>
      </c>
      <c r="K148" s="1381">
        <f>IFERROR(IF(OR(J$144*12+'Model Inputs &amp; Calcs'!$F6&lt;K$161,J$144*12+'Model Inputs &amp; Calcs'!$F6&gt;K$162),0,K$164/$G$23),0)</f>
        <v>0</v>
      </c>
      <c r="L148" s="1381">
        <f>IFERROR(IF(OR(K$144*12+'Model Inputs &amp; Calcs'!$F6&lt;L$161,K$144*12+'Model Inputs &amp; Calcs'!$F6&gt;L$162),0,L$164/$G$23),0)</f>
        <v>0</v>
      </c>
      <c r="M148" s="1381">
        <f>IFERROR(IF(OR(L$144*12+'Model Inputs &amp; Calcs'!$F6&lt;M$161,L$144*12+'Model Inputs &amp; Calcs'!$F6&gt;M$162),0,M$164/$G$23),0)</f>
        <v>0</v>
      </c>
      <c r="N148" s="1381">
        <f>IFERROR(IF(OR(M$144*12+'Model Inputs &amp; Calcs'!$F6&lt;N$161,M$144*12+'Model Inputs &amp; Calcs'!$F6&gt;N$162),0,N$164/$G$23),0)</f>
        <v>0</v>
      </c>
      <c r="O148" s="1382">
        <f>IFERROR(IF(OR(N$144*12+'Model Inputs &amp; Calcs'!$F6&lt;O$161,N$144*12+'Model Inputs &amp; Calcs'!$F6&gt;O$162),0,O$164/$G$23),0)</f>
        <v>0</v>
      </c>
    </row>
    <row r="149" spans="2:15" hidden="1" outlineLevel="2">
      <c r="B149" s="686"/>
      <c r="C149" s="1379">
        <f t="shared" si="33"/>
        <v>46265</v>
      </c>
      <c r="D149" s="678"/>
      <c r="E149" s="1380">
        <f>IFERROR(IF(OR(D$144*12+'Model Inputs &amp; Calcs'!$F7&lt;E$161,D$144*12+'Model Inputs &amp; Calcs'!$F7&gt;E$162),0,E$164/$G$23),0)</f>
        <v>0</v>
      </c>
      <c r="F149" s="1381">
        <f>IFERROR(IF(OR(E$144*12+'Model Inputs &amp; Calcs'!$F7&lt;F$161,E$144*12+'Model Inputs &amp; Calcs'!$F7&gt;F$162),0,F$164/$G$23),0)</f>
        <v>0</v>
      </c>
      <c r="G149" s="1381">
        <f>IFERROR(IF(OR(F$144*12+'Model Inputs &amp; Calcs'!$F7&lt;G$161,F$144*12+'Model Inputs &amp; Calcs'!$F7&gt;G$162),0,G$164/$G$23),0)</f>
        <v>0</v>
      </c>
      <c r="H149" s="1381">
        <f>IFERROR(IF(OR(G$144*12+'Model Inputs &amp; Calcs'!$F7&lt;H$161,G$144*12+'Model Inputs &amp; Calcs'!$F7&gt;H$162),0,H$164/$G$23),0)</f>
        <v>0</v>
      </c>
      <c r="I149" s="1381">
        <f>IFERROR(IF(OR(H$144*12+'Model Inputs &amp; Calcs'!$F7&lt;I$161,H$144*12+'Model Inputs &amp; Calcs'!$F7&gt;I$162),0,I$164/$G$23),0)</f>
        <v>0</v>
      </c>
      <c r="J149" s="1381">
        <f>IFERROR(IF(OR(I$144*12+'Model Inputs &amp; Calcs'!$F7&lt;J$161,I$144*12+'Model Inputs &amp; Calcs'!$F7&gt;J$162),0,J$164/$G$23),0)</f>
        <v>0</v>
      </c>
      <c r="K149" s="1381">
        <f>IFERROR(IF(OR(J$144*12+'Model Inputs &amp; Calcs'!$F7&lt;K$161,J$144*12+'Model Inputs &amp; Calcs'!$F7&gt;K$162),0,K$164/$G$23),0)</f>
        <v>0</v>
      </c>
      <c r="L149" s="1381">
        <f>IFERROR(IF(OR(K$144*12+'Model Inputs &amp; Calcs'!$F7&lt;L$161,K$144*12+'Model Inputs &amp; Calcs'!$F7&gt;L$162),0,L$164/$G$23),0)</f>
        <v>0</v>
      </c>
      <c r="M149" s="1381">
        <f>IFERROR(IF(OR(L$144*12+'Model Inputs &amp; Calcs'!$F7&lt;M$161,L$144*12+'Model Inputs &amp; Calcs'!$F7&gt;M$162),0,M$164/$G$23),0)</f>
        <v>0</v>
      </c>
      <c r="N149" s="1381">
        <f>IFERROR(IF(OR(M$144*12+'Model Inputs &amp; Calcs'!$F7&lt;N$161,M$144*12+'Model Inputs &amp; Calcs'!$F7&gt;N$162),0,N$164/$G$23),0)</f>
        <v>0</v>
      </c>
      <c r="O149" s="1382">
        <f>IFERROR(IF(OR(N$144*12+'Model Inputs &amp; Calcs'!$F7&lt;O$161,N$144*12+'Model Inputs &amp; Calcs'!$F7&gt;O$162),0,O$164/$G$23),0)</f>
        <v>0</v>
      </c>
    </row>
    <row r="150" spans="2:15" hidden="1" outlineLevel="2">
      <c r="B150" s="686"/>
      <c r="C150" s="1379">
        <f t="shared" si="33"/>
        <v>46295</v>
      </c>
      <c r="D150" s="678"/>
      <c r="E150" s="1380">
        <f>IFERROR(IF(OR(D$144*12+'Model Inputs &amp; Calcs'!$F8&lt;E$161,D$144*12+'Model Inputs &amp; Calcs'!$F8&gt;E$162),0,E$164/$G$23),0)</f>
        <v>0</v>
      </c>
      <c r="F150" s="1381">
        <f>IFERROR(IF(OR(E$144*12+'Model Inputs &amp; Calcs'!$F8&lt;F$161,E$144*12+'Model Inputs &amp; Calcs'!$F8&gt;F$162),0,F$164/$G$23),0)</f>
        <v>0</v>
      </c>
      <c r="G150" s="1381">
        <f>IFERROR(IF(OR(F$144*12+'Model Inputs &amp; Calcs'!$F8&lt;G$161,F$144*12+'Model Inputs &amp; Calcs'!$F8&gt;G$162),0,G$164/$G$23),0)</f>
        <v>0</v>
      </c>
      <c r="H150" s="1381">
        <f>IFERROR(IF(OR(G$144*12+'Model Inputs &amp; Calcs'!$F8&lt;H$161,G$144*12+'Model Inputs &amp; Calcs'!$F8&gt;H$162),0,H$164/$G$23),0)</f>
        <v>0</v>
      </c>
      <c r="I150" s="1381">
        <f>IFERROR(IF(OR(H$144*12+'Model Inputs &amp; Calcs'!$F8&lt;I$161,H$144*12+'Model Inputs &amp; Calcs'!$F8&gt;I$162),0,I$164/$G$23),0)</f>
        <v>0</v>
      </c>
      <c r="J150" s="1381">
        <f>IFERROR(IF(OR(I$144*12+'Model Inputs &amp; Calcs'!$F8&lt;J$161,I$144*12+'Model Inputs &amp; Calcs'!$F8&gt;J$162),0,J$164/$G$23),0)</f>
        <v>0</v>
      </c>
      <c r="K150" s="1381">
        <f>IFERROR(IF(OR(J$144*12+'Model Inputs &amp; Calcs'!$F8&lt;K$161,J$144*12+'Model Inputs &amp; Calcs'!$F8&gt;K$162),0,K$164/$G$23),0)</f>
        <v>0</v>
      </c>
      <c r="L150" s="1381">
        <f>IFERROR(IF(OR(K$144*12+'Model Inputs &amp; Calcs'!$F8&lt;L$161,K$144*12+'Model Inputs &amp; Calcs'!$F8&gt;L$162),0,L$164/$G$23),0)</f>
        <v>0</v>
      </c>
      <c r="M150" s="1381">
        <f>IFERROR(IF(OR(L$144*12+'Model Inputs &amp; Calcs'!$F8&lt;M$161,L$144*12+'Model Inputs &amp; Calcs'!$F8&gt;M$162),0,M$164/$G$23),0)</f>
        <v>0</v>
      </c>
      <c r="N150" s="1381">
        <f>IFERROR(IF(OR(M$144*12+'Model Inputs &amp; Calcs'!$F8&lt;N$161,M$144*12+'Model Inputs &amp; Calcs'!$F8&gt;N$162),0,N$164/$G$23),0)</f>
        <v>0</v>
      </c>
      <c r="O150" s="1382">
        <f>IFERROR(IF(OR(N$144*12+'Model Inputs &amp; Calcs'!$F8&lt;O$161,N$144*12+'Model Inputs &amp; Calcs'!$F8&gt;O$162),0,O$164/$G$23),0)</f>
        <v>0</v>
      </c>
    </row>
    <row r="151" spans="2:15" hidden="1" outlineLevel="2">
      <c r="B151" s="686"/>
      <c r="C151" s="1379">
        <f t="shared" si="33"/>
        <v>46326</v>
      </c>
      <c r="D151" s="678"/>
      <c r="E151" s="1380">
        <f>IFERROR(IF(OR(D$144*12+'Model Inputs &amp; Calcs'!$F9&lt;E$161,D$144*12+'Model Inputs &amp; Calcs'!$F9&gt;E$162),0,E$164/$G$23),0)</f>
        <v>0</v>
      </c>
      <c r="F151" s="1381">
        <f>IFERROR(IF(OR(E$144*12+'Model Inputs &amp; Calcs'!$F9&lt;F$161,E$144*12+'Model Inputs &amp; Calcs'!$F9&gt;F$162),0,F$164/$G$23),0)</f>
        <v>0</v>
      </c>
      <c r="G151" s="1381">
        <f>IFERROR(IF(OR(F$144*12+'Model Inputs &amp; Calcs'!$F9&lt;G$161,F$144*12+'Model Inputs &amp; Calcs'!$F9&gt;G$162),0,G$164/$G$23),0)</f>
        <v>0</v>
      </c>
      <c r="H151" s="1381">
        <f>IFERROR(IF(OR(G$144*12+'Model Inputs &amp; Calcs'!$F9&lt;H$161,G$144*12+'Model Inputs &amp; Calcs'!$F9&gt;H$162),0,H$164/$G$23),0)</f>
        <v>0</v>
      </c>
      <c r="I151" s="1381">
        <f>IFERROR(IF(OR(H$144*12+'Model Inputs &amp; Calcs'!$F9&lt;I$161,H$144*12+'Model Inputs &amp; Calcs'!$F9&gt;I$162),0,I$164/$G$23),0)</f>
        <v>0</v>
      </c>
      <c r="J151" s="1381">
        <f>IFERROR(IF(OR(I$144*12+'Model Inputs &amp; Calcs'!$F9&lt;J$161,I$144*12+'Model Inputs &amp; Calcs'!$F9&gt;J$162),0,J$164/$G$23),0)</f>
        <v>0</v>
      </c>
      <c r="K151" s="1381">
        <f>IFERROR(IF(OR(J$144*12+'Model Inputs &amp; Calcs'!$F9&lt;K$161,J$144*12+'Model Inputs &amp; Calcs'!$F9&gt;K$162),0,K$164/$G$23),0)</f>
        <v>0</v>
      </c>
      <c r="L151" s="1381">
        <f>IFERROR(IF(OR(K$144*12+'Model Inputs &amp; Calcs'!$F9&lt;L$161,K$144*12+'Model Inputs &amp; Calcs'!$F9&gt;L$162),0,L$164/$G$23),0)</f>
        <v>0</v>
      </c>
      <c r="M151" s="1381">
        <f>IFERROR(IF(OR(L$144*12+'Model Inputs &amp; Calcs'!$F9&lt;M$161,L$144*12+'Model Inputs &amp; Calcs'!$F9&gt;M$162),0,M$164/$G$23),0)</f>
        <v>0</v>
      </c>
      <c r="N151" s="1381">
        <f>IFERROR(IF(OR(M$144*12+'Model Inputs &amp; Calcs'!$F9&lt;N$161,M$144*12+'Model Inputs &amp; Calcs'!$F9&gt;N$162),0,N$164/$G$23),0)</f>
        <v>0</v>
      </c>
      <c r="O151" s="1382">
        <f>IFERROR(IF(OR(N$144*12+'Model Inputs &amp; Calcs'!$F9&lt;O$161,N$144*12+'Model Inputs &amp; Calcs'!$F9&gt;O$162),0,O$164/$G$23),0)</f>
        <v>0</v>
      </c>
    </row>
    <row r="152" spans="2:15" hidden="1" outlineLevel="2">
      <c r="B152" s="686"/>
      <c r="C152" s="1379">
        <f t="shared" si="33"/>
        <v>46356</v>
      </c>
      <c r="D152" s="678"/>
      <c r="E152" s="1380">
        <f>IFERROR(IF(OR(D$144*12+'Model Inputs &amp; Calcs'!$F10&lt;E$161,D$144*12+'Model Inputs &amp; Calcs'!$F10&gt;E$162),0,E$164/$G$23),0)</f>
        <v>0</v>
      </c>
      <c r="F152" s="1381">
        <f>IFERROR(IF(OR(E$144*12+'Model Inputs &amp; Calcs'!$F10&lt;F$161,E$144*12+'Model Inputs &amp; Calcs'!$F10&gt;F$162),0,F$164/$G$23),0)</f>
        <v>0</v>
      </c>
      <c r="G152" s="1381">
        <f>IFERROR(IF(OR(F$144*12+'Model Inputs &amp; Calcs'!$F10&lt;G$161,F$144*12+'Model Inputs &amp; Calcs'!$F10&gt;G$162),0,G$164/$G$23),0)</f>
        <v>0</v>
      </c>
      <c r="H152" s="1381">
        <f>IFERROR(IF(OR(G$144*12+'Model Inputs &amp; Calcs'!$F10&lt;H$161,G$144*12+'Model Inputs &amp; Calcs'!$F10&gt;H$162),0,H$164/$G$23),0)</f>
        <v>0</v>
      </c>
      <c r="I152" s="1381">
        <f>IFERROR(IF(OR(H$144*12+'Model Inputs &amp; Calcs'!$F10&lt;I$161,H$144*12+'Model Inputs &amp; Calcs'!$F10&gt;I$162),0,I$164/$G$23),0)</f>
        <v>0</v>
      </c>
      <c r="J152" s="1381">
        <f>IFERROR(IF(OR(I$144*12+'Model Inputs &amp; Calcs'!$F10&lt;J$161,I$144*12+'Model Inputs &amp; Calcs'!$F10&gt;J$162),0,J$164/$G$23),0)</f>
        <v>0</v>
      </c>
      <c r="K152" s="1381">
        <f>IFERROR(IF(OR(J$144*12+'Model Inputs &amp; Calcs'!$F10&lt;K$161,J$144*12+'Model Inputs &amp; Calcs'!$F10&gt;K$162),0,K$164/$G$23),0)</f>
        <v>0</v>
      </c>
      <c r="L152" s="1381">
        <f>IFERROR(IF(OR(K$144*12+'Model Inputs &amp; Calcs'!$F10&lt;L$161,K$144*12+'Model Inputs &amp; Calcs'!$F10&gt;L$162),0,L$164/$G$23),0)</f>
        <v>0</v>
      </c>
      <c r="M152" s="1381">
        <f>IFERROR(IF(OR(L$144*12+'Model Inputs &amp; Calcs'!$F10&lt;M$161,L$144*12+'Model Inputs &amp; Calcs'!$F10&gt;M$162),0,M$164/$G$23),0)</f>
        <v>0</v>
      </c>
      <c r="N152" s="1381">
        <f>IFERROR(IF(OR(M$144*12+'Model Inputs &amp; Calcs'!$F10&lt;N$161,M$144*12+'Model Inputs &amp; Calcs'!$F10&gt;N$162),0,N$164/$G$23),0)</f>
        <v>0</v>
      </c>
      <c r="O152" s="1382">
        <f>IFERROR(IF(OR(N$144*12+'Model Inputs &amp; Calcs'!$F10&lt;O$161,N$144*12+'Model Inputs &amp; Calcs'!$F10&gt;O$162),0,O$164/$G$23),0)</f>
        <v>0</v>
      </c>
    </row>
    <row r="153" spans="2:15" hidden="1" outlineLevel="2">
      <c r="B153" s="686"/>
      <c r="C153" s="1379">
        <f t="shared" si="33"/>
        <v>46387</v>
      </c>
      <c r="D153" s="678"/>
      <c r="E153" s="1380">
        <f>IFERROR(IF(OR(D$144*12+'Model Inputs &amp; Calcs'!$F11&lt;E$161,D$144*12+'Model Inputs &amp; Calcs'!$F11&gt;E$162),0,E$164/$G$23),0)</f>
        <v>0</v>
      </c>
      <c r="F153" s="1381">
        <f>IFERROR(IF(OR(E$144*12+'Model Inputs &amp; Calcs'!$F11&lt;F$161,E$144*12+'Model Inputs &amp; Calcs'!$F11&gt;F$162),0,F$164/$G$23),0)</f>
        <v>0</v>
      </c>
      <c r="G153" s="1381">
        <f>IFERROR(IF(OR(F$144*12+'Model Inputs &amp; Calcs'!$F11&lt;G$161,F$144*12+'Model Inputs &amp; Calcs'!$F11&gt;G$162),0,G$164/$G$23),0)</f>
        <v>0</v>
      </c>
      <c r="H153" s="1381">
        <f>IFERROR(IF(OR(G$144*12+'Model Inputs &amp; Calcs'!$F11&lt;H$161,G$144*12+'Model Inputs &amp; Calcs'!$F11&gt;H$162),0,H$164/$G$23),0)</f>
        <v>0</v>
      </c>
      <c r="I153" s="1381">
        <f>IFERROR(IF(OR(H$144*12+'Model Inputs &amp; Calcs'!$F11&lt;I$161,H$144*12+'Model Inputs &amp; Calcs'!$F11&gt;I$162),0,I$164/$G$23),0)</f>
        <v>0</v>
      </c>
      <c r="J153" s="1381">
        <f>IFERROR(IF(OR(I$144*12+'Model Inputs &amp; Calcs'!$F11&lt;J$161,I$144*12+'Model Inputs &amp; Calcs'!$F11&gt;J$162),0,J$164/$G$23),0)</f>
        <v>0</v>
      </c>
      <c r="K153" s="1381">
        <f>IFERROR(IF(OR(J$144*12+'Model Inputs &amp; Calcs'!$F11&lt;K$161,J$144*12+'Model Inputs &amp; Calcs'!$F11&gt;K$162),0,K$164/$G$23),0)</f>
        <v>0</v>
      </c>
      <c r="L153" s="1381">
        <f>IFERROR(IF(OR(K$144*12+'Model Inputs &amp; Calcs'!$F11&lt;L$161,K$144*12+'Model Inputs &amp; Calcs'!$F11&gt;L$162),0,L$164/$G$23),0)</f>
        <v>0</v>
      </c>
      <c r="M153" s="1381">
        <f>IFERROR(IF(OR(L$144*12+'Model Inputs &amp; Calcs'!$F11&lt;M$161,L$144*12+'Model Inputs &amp; Calcs'!$F11&gt;M$162),0,M$164/$G$23),0)</f>
        <v>0</v>
      </c>
      <c r="N153" s="1381">
        <f>IFERROR(IF(OR(M$144*12+'Model Inputs &amp; Calcs'!$F11&lt;N$161,M$144*12+'Model Inputs &amp; Calcs'!$F11&gt;N$162),0,N$164/$G$23),0)</f>
        <v>0</v>
      </c>
      <c r="O153" s="1382">
        <f>IFERROR(IF(OR(N$144*12+'Model Inputs &amp; Calcs'!$F11&lt;O$161,N$144*12+'Model Inputs &amp; Calcs'!$F11&gt;O$162),0,O$164/$G$23),0)</f>
        <v>0</v>
      </c>
    </row>
    <row r="154" spans="2:15" hidden="1" outlineLevel="2">
      <c r="B154" s="686"/>
      <c r="C154" s="1379">
        <f t="shared" si="33"/>
        <v>46418</v>
      </c>
      <c r="D154" s="678"/>
      <c r="E154" s="1380">
        <f>IFERROR(IF(OR(D$144*12+'Model Inputs &amp; Calcs'!$F12&lt;E$161,D$144*12+'Model Inputs &amp; Calcs'!$F12&gt;E$162),0,E$164/$G$23),0)</f>
        <v>0</v>
      </c>
      <c r="F154" s="1381">
        <f>IFERROR(IF(OR(E$144*12+'Model Inputs &amp; Calcs'!$F12&lt;F$161,E$144*12+'Model Inputs &amp; Calcs'!$F12&gt;F$162),0,F$164/$G$23),0)</f>
        <v>0</v>
      </c>
      <c r="G154" s="1381">
        <f>IFERROR(IF(OR(F$144*12+'Model Inputs &amp; Calcs'!$F12&lt;G$161,F$144*12+'Model Inputs &amp; Calcs'!$F12&gt;G$162),0,G$164/$G$23),0)</f>
        <v>0</v>
      </c>
      <c r="H154" s="1381">
        <f>IFERROR(IF(OR(G$144*12+'Model Inputs &amp; Calcs'!$F12&lt;H$161,G$144*12+'Model Inputs &amp; Calcs'!$F12&gt;H$162),0,H$164/$G$23),0)</f>
        <v>0</v>
      </c>
      <c r="I154" s="1381">
        <f>IFERROR(IF(OR(H$144*12+'Model Inputs &amp; Calcs'!$F12&lt;I$161,H$144*12+'Model Inputs &amp; Calcs'!$F12&gt;I$162),0,I$164/$G$23),0)</f>
        <v>0</v>
      </c>
      <c r="J154" s="1381">
        <f>IFERROR(IF(OR(I$144*12+'Model Inputs &amp; Calcs'!$F12&lt;J$161,I$144*12+'Model Inputs &amp; Calcs'!$F12&gt;J$162),0,J$164/$G$23),0)</f>
        <v>0</v>
      </c>
      <c r="K154" s="1381">
        <f>IFERROR(IF(OR(J$144*12+'Model Inputs &amp; Calcs'!$F12&lt;K$161,J$144*12+'Model Inputs &amp; Calcs'!$F12&gt;K$162),0,K$164/$G$23),0)</f>
        <v>0</v>
      </c>
      <c r="L154" s="1381">
        <f>IFERROR(IF(OR(K$144*12+'Model Inputs &amp; Calcs'!$F12&lt;L$161,K$144*12+'Model Inputs &amp; Calcs'!$F12&gt;L$162),0,L$164/$G$23),0)</f>
        <v>0</v>
      </c>
      <c r="M154" s="1381">
        <f>IFERROR(IF(OR(L$144*12+'Model Inputs &amp; Calcs'!$F12&lt;M$161,L$144*12+'Model Inputs &amp; Calcs'!$F12&gt;M$162),0,M$164/$G$23),0)</f>
        <v>0</v>
      </c>
      <c r="N154" s="1381">
        <f>IFERROR(IF(OR(M$144*12+'Model Inputs &amp; Calcs'!$F12&lt;N$161,M$144*12+'Model Inputs &amp; Calcs'!$F12&gt;N$162),0,N$164/$G$23),0)</f>
        <v>0</v>
      </c>
      <c r="O154" s="1382">
        <f>IFERROR(IF(OR(N$144*12+'Model Inputs &amp; Calcs'!$F12&lt;O$161,N$144*12+'Model Inputs &amp; Calcs'!$F12&gt;O$162),0,O$164/$G$23),0)</f>
        <v>0</v>
      </c>
    </row>
    <row r="155" spans="2:15" hidden="1" outlineLevel="2">
      <c r="B155" s="686"/>
      <c r="C155" s="1379">
        <f t="shared" si="33"/>
        <v>46446</v>
      </c>
      <c r="D155" s="678"/>
      <c r="E155" s="1380">
        <f>IFERROR(IF(OR(D$144*12+'Model Inputs &amp; Calcs'!$F13&lt;E$161,D$144*12+'Model Inputs &amp; Calcs'!$F13&gt;E$162),0,E$164/$G$23),0)</f>
        <v>0</v>
      </c>
      <c r="F155" s="1381">
        <f>IFERROR(IF(OR(E$144*12+'Model Inputs &amp; Calcs'!$F13&lt;F$161,E$144*12+'Model Inputs &amp; Calcs'!$F13&gt;F$162),0,F$164/$G$23),0)</f>
        <v>0</v>
      </c>
      <c r="G155" s="1381">
        <f>IFERROR(IF(OR(F$144*12+'Model Inputs &amp; Calcs'!$F13&lt;G$161,F$144*12+'Model Inputs &amp; Calcs'!$F13&gt;G$162),0,G$164/$G$23),0)</f>
        <v>0</v>
      </c>
      <c r="H155" s="1381">
        <f>IFERROR(IF(OR(G$144*12+'Model Inputs &amp; Calcs'!$F13&lt;H$161,G$144*12+'Model Inputs &amp; Calcs'!$F13&gt;H$162),0,H$164/$G$23),0)</f>
        <v>0</v>
      </c>
      <c r="I155" s="1381">
        <f>IFERROR(IF(OR(H$144*12+'Model Inputs &amp; Calcs'!$F13&lt;I$161,H$144*12+'Model Inputs &amp; Calcs'!$F13&gt;I$162),0,I$164/$G$23),0)</f>
        <v>0</v>
      </c>
      <c r="J155" s="1381">
        <f>IFERROR(IF(OR(I$144*12+'Model Inputs &amp; Calcs'!$F13&lt;J$161,I$144*12+'Model Inputs &amp; Calcs'!$F13&gt;J$162),0,J$164/$G$23),0)</f>
        <v>0</v>
      </c>
      <c r="K155" s="1381">
        <f>IFERROR(IF(OR(J$144*12+'Model Inputs &amp; Calcs'!$F13&lt;K$161,J$144*12+'Model Inputs &amp; Calcs'!$F13&gt;K$162),0,K$164/$G$23),0)</f>
        <v>0</v>
      </c>
      <c r="L155" s="1381">
        <f>IFERROR(IF(OR(K$144*12+'Model Inputs &amp; Calcs'!$F13&lt;L$161,K$144*12+'Model Inputs &amp; Calcs'!$F13&gt;L$162),0,L$164/$G$23),0)</f>
        <v>0</v>
      </c>
      <c r="M155" s="1381">
        <f>IFERROR(IF(OR(L$144*12+'Model Inputs &amp; Calcs'!$F13&lt;M$161,L$144*12+'Model Inputs &amp; Calcs'!$F13&gt;M$162),0,M$164/$G$23),0)</f>
        <v>0</v>
      </c>
      <c r="N155" s="1381">
        <f>IFERROR(IF(OR(M$144*12+'Model Inputs &amp; Calcs'!$F13&lt;N$161,M$144*12+'Model Inputs &amp; Calcs'!$F13&gt;N$162),0,N$164/$G$23),0)</f>
        <v>0</v>
      </c>
      <c r="O155" s="1382">
        <f>IFERROR(IF(OR(N$144*12+'Model Inputs &amp; Calcs'!$F13&lt;O$161,N$144*12+'Model Inputs &amp; Calcs'!$F13&gt;O$162),0,O$164/$G$23),0)</f>
        <v>0</v>
      </c>
    </row>
    <row r="156" spans="2:15" ht="14.5" hidden="1" customHeight="1" outlineLevel="2" thickBot="1">
      <c r="B156" s="686"/>
      <c r="C156" s="1383">
        <f t="shared" si="33"/>
        <v>46477</v>
      </c>
      <c r="D156" s="679"/>
      <c r="E156" s="1384">
        <f>IFERROR(IF(OR(D$144*12+'Model Inputs &amp; Calcs'!$F14&lt;E$161,D$144*12+'Model Inputs &amp; Calcs'!$F14&gt;E$162),0,E$164/$G$23),0)</f>
        <v>0</v>
      </c>
      <c r="F156" s="1385">
        <f>IFERROR(IF(OR(E$144*12+'Model Inputs &amp; Calcs'!$F14&lt;F$161,E$144*12+'Model Inputs &amp; Calcs'!$F14&gt;F$162),0,F$164/$G$23),0)</f>
        <v>0</v>
      </c>
      <c r="G156" s="1385">
        <f>IFERROR(IF(OR(F$144*12+'Model Inputs &amp; Calcs'!$F14&lt;G$161,F$144*12+'Model Inputs &amp; Calcs'!$F14&gt;G$162),0,G$164/$G$23),0)</f>
        <v>0</v>
      </c>
      <c r="H156" s="1385">
        <f>IFERROR(IF(OR(G$144*12+'Model Inputs &amp; Calcs'!$F14&lt;H$161,G$144*12+'Model Inputs &amp; Calcs'!$F14&gt;H$162),0,H$164/$G$23),0)</f>
        <v>0</v>
      </c>
      <c r="I156" s="1385">
        <f>IFERROR(IF(OR(H$144*12+'Model Inputs &amp; Calcs'!$F14&lt;I$161,H$144*12+'Model Inputs &amp; Calcs'!$F14&gt;I$162),0,I$164/$G$23),0)</f>
        <v>0</v>
      </c>
      <c r="J156" s="1385">
        <f>IFERROR(IF(OR(I$144*12+'Model Inputs &amp; Calcs'!$F14&lt;J$161,I$144*12+'Model Inputs &amp; Calcs'!$F14&gt;J$162),0,J$164/$G$23),0)</f>
        <v>0</v>
      </c>
      <c r="K156" s="1385">
        <f>IFERROR(IF(OR(J$144*12+'Model Inputs &amp; Calcs'!$F14&lt;K$161,J$144*12+'Model Inputs &amp; Calcs'!$F14&gt;K$162),0,K$164/$G$23),0)</f>
        <v>0</v>
      </c>
      <c r="L156" s="1385">
        <f>IFERROR(IF(OR(K$144*12+'Model Inputs &amp; Calcs'!$F14&lt;L$161,K$144*12+'Model Inputs &amp; Calcs'!$F14&gt;L$162),0,L$164/$G$23),0)</f>
        <v>0</v>
      </c>
      <c r="M156" s="1385">
        <f>IFERROR(IF(OR(L$144*12+'Model Inputs &amp; Calcs'!$F14&lt;M$161,L$144*12+'Model Inputs &amp; Calcs'!$F14&gt;M$162),0,M$164/$G$23),0)</f>
        <v>0</v>
      </c>
      <c r="N156" s="1385">
        <f>IFERROR(IF(OR(M$144*12+'Model Inputs &amp; Calcs'!$F14&lt;N$161,M$144*12+'Model Inputs &amp; Calcs'!$F14&gt;N$162),0,N$164/$G$23),0)</f>
        <v>0</v>
      </c>
      <c r="O156" s="1386">
        <f>IFERROR(IF(OR(N$144*12+'Model Inputs &amp; Calcs'!$F14&lt;O$161,N$144*12+'Model Inputs &amp; Calcs'!$F14&gt;O$162),0,O$164/$G$23),0)</f>
        <v>0</v>
      </c>
    </row>
    <row r="157" spans="2:15" hidden="1" outlineLevel="2">
      <c r="B157" s="686"/>
      <c r="C157" s="680" t="s">
        <v>356</v>
      </c>
      <c r="D157" s="671"/>
      <c r="E157" s="1387">
        <f>IFERROR((SUM(E145:E156)*$G$23+($G$25*$G$21))/$G$21,0)</f>
        <v>0</v>
      </c>
      <c r="F157" s="1387">
        <f t="shared" ref="F157:O157" si="34">IFERROR((SUM(F145:F156)*$G$23+E157*$G$21)/$G$21,0)</f>
        <v>0</v>
      </c>
      <c r="G157" s="1387">
        <f t="shared" si="34"/>
        <v>0</v>
      </c>
      <c r="H157" s="1387">
        <f t="shared" si="34"/>
        <v>0</v>
      </c>
      <c r="I157" s="1387">
        <f t="shared" si="34"/>
        <v>0</v>
      </c>
      <c r="J157" s="1387">
        <f t="shared" si="34"/>
        <v>0</v>
      </c>
      <c r="K157" s="1387">
        <f t="shared" si="34"/>
        <v>0</v>
      </c>
      <c r="L157" s="1387">
        <f t="shared" si="34"/>
        <v>0</v>
      </c>
      <c r="M157" s="1387">
        <f t="shared" si="34"/>
        <v>0</v>
      </c>
      <c r="N157" s="1387">
        <f t="shared" si="34"/>
        <v>0</v>
      </c>
      <c r="O157" s="1387">
        <f t="shared" si="34"/>
        <v>0</v>
      </c>
    </row>
    <row r="158" spans="2:15" hidden="1" outlineLevel="2">
      <c r="B158" s="686"/>
      <c r="C158" s="680" t="s">
        <v>357</v>
      </c>
      <c r="D158" s="671"/>
      <c r="E158" s="1388" t="str">
        <f t="shared" ref="E158:O158" si="35">IFERROR(SUM(E145:E156)*$G$23,"-")</f>
        <v>-</v>
      </c>
      <c r="F158" s="1388" t="str">
        <f t="shared" si="35"/>
        <v>-</v>
      </c>
      <c r="G158" s="1388" t="str">
        <f t="shared" si="35"/>
        <v>-</v>
      </c>
      <c r="H158" s="1388" t="str">
        <f t="shared" si="35"/>
        <v>-</v>
      </c>
      <c r="I158" s="1388" t="str">
        <f t="shared" si="35"/>
        <v>-</v>
      </c>
      <c r="J158" s="1388" t="str">
        <f t="shared" si="35"/>
        <v>-</v>
      </c>
      <c r="K158" s="1388" t="str">
        <f t="shared" si="35"/>
        <v>-</v>
      </c>
      <c r="L158" s="1388" t="str">
        <f t="shared" si="35"/>
        <v>-</v>
      </c>
      <c r="M158" s="1388" t="str">
        <f t="shared" si="35"/>
        <v>-</v>
      </c>
      <c r="N158" s="1388" t="str">
        <f t="shared" si="35"/>
        <v>-</v>
      </c>
      <c r="O158" s="1388" t="str">
        <f t="shared" si="35"/>
        <v>-</v>
      </c>
    </row>
    <row r="159" spans="2:15" ht="14.5" hidden="1" customHeight="1" outlineLevel="2" thickBot="1">
      <c r="B159" s="686"/>
      <c r="D159" s="671"/>
    </row>
    <row r="160" spans="2:15" hidden="1" outlineLevel="2">
      <c r="B160" s="686"/>
      <c r="C160" s="675" t="s">
        <v>358</v>
      </c>
      <c r="D160" s="681"/>
      <c r="E160" s="681"/>
      <c r="F160" s="682"/>
      <c r="G160" s="682"/>
      <c r="H160" s="682"/>
      <c r="I160" s="682"/>
      <c r="J160" s="682"/>
      <c r="K160" s="682"/>
      <c r="L160" s="682"/>
      <c r="M160" s="682"/>
      <c r="N160" s="682"/>
      <c r="O160" s="683"/>
    </row>
    <row r="161" spans="1:15" hidden="1" outlineLevel="2">
      <c r="B161" s="686"/>
      <c r="C161" s="32" t="s">
        <v>101</v>
      </c>
      <c r="D161" s="59" t="e">
        <f>IF(E164&gt;0,E161,IF(F164&gt;0,F161,IF(G164&gt;0,G161,IF(H164&gt;0,H161,IF(I164&gt;0,I161)))))</f>
        <v>#DIV/0!</v>
      </c>
      <c r="E161" s="81">
        <v>1</v>
      </c>
      <c r="F161" s="51">
        <f t="shared" ref="F161:O161" si="36">E162+1</f>
        <v>13</v>
      </c>
      <c r="G161" s="51">
        <f t="shared" si="36"/>
        <v>25</v>
      </c>
      <c r="H161" s="51">
        <f t="shared" si="36"/>
        <v>37</v>
      </c>
      <c r="I161" s="51">
        <f t="shared" si="36"/>
        <v>49</v>
      </c>
      <c r="J161" s="51">
        <f t="shared" si="36"/>
        <v>61</v>
      </c>
      <c r="K161" s="51">
        <f t="shared" si="36"/>
        <v>73</v>
      </c>
      <c r="L161" s="51">
        <f t="shared" si="36"/>
        <v>85</v>
      </c>
      <c r="M161" s="51">
        <f t="shared" si="36"/>
        <v>97</v>
      </c>
      <c r="N161" s="51">
        <f t="shared" si="36"/>
        <v>109</v>
      </c>
      <c r="O161" s="52">
        <f t="shared" si="36"/>
        <v>121</v>
      </c>
    </row>
    <row r="162" spans="1:15" hidden="1" outlineLevel="2">
      <c r="B162" s="686"/>
      <c r="C162" s="29" t="s">
        <v>102</v>
      </c>
      <c r="E162" s="50">
        <v>12</v>
      </c>
      <c r="F162" s="50">
        <v>24</v>
      </c>
      <c r="G162" s="50">
        <v>36</v>
      </c>
      <c r="H162" s="50">
        <v>48</v>
      </c>
      <c r="I162" s="50">
        <v>60</v>
      </c>
      <c r="J162" s="50">
        <v>72</v>
      </c>
      <c r="K162" s="50">
        <v>84</v>
      </c>
      <c r="L162" s="50">
        <v>96</v>
      </c>
      <c r="M162" s="50">
        <v>108</v>
      </c>
      <c r="N162" s="50">
        <v>120</v>
      </c>
      <c r="O162" s="37">
        <v>132</v>
      </c>
    </row>
    <row r="163" spans="1:15" hidden="1" outlineLevel="2">
      <c r="B163" s="686"/>
      <c r="C163" s="29" t="s">
        <v>103</v>
      </c>
      <c r="E163" s="1218">
        <v>0.8</v>
      </c>
      <c r="F163" s="1218">
        <v>0.8</v>
      </c>
      <c r="G163" s="1218">
        <v>0.8</v>
      </c>
      <c r="H163" s="1218">
        <v>0.8</v>
      </c>
      <c r="I163" s="1218">
        <v>0.8</v>
      </c>
      <c r="J163" s="1218">
        <v>0.8</v>
      </c>
      <c r="K163" s="1218">
        <v>0.8</v>
      </c>
      <c r="L163" s="1218">
        <v>0.8</v>
      </c>
      <c r="M163" s="1218">
        <v>0.8</v>
      </c>
      <c r="N163" s="1218">
        <v>0.8</v>
      </c>
      <c r="O163" s="1219">
        <v>0.8</v>
      </c>
    </row>
    <row r="164" spans="1:15" ht="14.5" hidden="1" customHeight="1" outlineLevel="2" thickBot="1">
      <c r="B164" s="686"/>
      <c r="C164" s="33" t="s">
        <v>104</v>
      </c>
      <c r="D164" s="42"/>
      <c r="E164" s="1220" t="e">
        <f>(E163-G25)/(E162-E161+1)*$G$21</f>
        <v>#DIV/0!</v>
      </c>
      <c r="F164" s="1220">
        <f t="shared" ref="F164:O164" si="37">(F163-E163)/(F162-F161+1)*$G$21</f>
        <v>0</v>
      </c>
      <c r="G164" s="1220">
        <f t="shared" si="37"/>
        <v>0</v>
      </c>
      <c r="H164" s="1220">
        <f t="shared" si="37"/>
        <v>0</v>
      </c>
      <c r="I164" s="1220">
        <f t="shared" si="37"/>
        <v>0</v>
      </c>
      <c r="J164" s="1220">
        <f t="shared" si="37"/>
        <v>0</v>
      </c>
      <c r="K164" s="1220">
        <f t="shared" si="37"/>
        <v>0</v>
      </c>
      <c r="L164" s="1220">
        <f t="shared" si="37"/>
        <v>0</v>
      </c>
      <c r="M164" s="1220">
        <f t="shared" si="37"/>
        <v>0</v>
      </c>
      <c r="N164" s="1220">
        <f t="shared" si="37"/>
        <v>0</v>
      </c>
      <c r="O164" s="1221">
        <f t="shared" si="37"/>
        <v>0</v>
      </c>
    </row>
    <row r="165" spans="1:15" ht="14.5" hidden="1" customHeight="1" outlineLevel="1" collapsed="1" thickBot="1"/>
    <row r="166" spans="1:15" hidden="1" outlineLevel="1">
      <c r="A166" s="673" t="s">
        <v>89</v>
      </c>
      <c r="B166" s="687"/>
      <c r="C166" s="675" t="s">
        <v>355</v>
      </c>
      <c r="D166" s="676"/>
      <c r="E166" s="1373">
        <v>1</v>
      </c>
      <c r="F166" s="1373">
        <f t="shared" ref="F166:O166" si="38">E166+1</f>
        <v>2</v>
      </c>
      <c r="G166" s="1373">
        <f t="shared" si="38"/>
        <v>3</v>
      </c>
      <c r="H166" s="1373">
        <f t="shared" si="38"/>
        <v>4</v>
      </c>
      <c r="I166" s="1373">
        <f t="shared" si="38"/>
        <v>5</v>
      </c>
      <c r="J166" s="1373">
        <f t="shared" si="38"/>
        <v>6</v>
      </c>
      <c r="K166" s="1373">
        <f t="shared" si="38"/>
        <v>7</v>
      </c>
      <c r="L166" s="1373">
        <f t="shared" si="38"/>
        <v>8</v>
      </c>
      <c r="M166" s="1373">
        <f t="shared" si="38"/>
        <v>9</v>
      </c>
      <c r="N166" s="1373">
        <f t="shared" si="38"/>
        <v>10</v>
      </c>
      <c r="O166" s="1374">
        <f t="shared" si="38"/>
        <v>11</v>
      </c>
    </row>
    <row r="167" spans="1:15" hidden="1" outlineLevel="1">
      <c r="B167" s="687"/>
      <c r="C167" s="1375">
        <f>EOMONTH(I12,1)</f>
        <v>46142</v>
      </c>
      <c r="D167" s="677"/>
      <c r="E167" s="1376">
        <f>IFERROR(IF(OR(D$166*12+'Model Inputs &amp; Calcs'!$F3&lt;E$183,D$166*12+'Model Inputs &amp; Calcs'!$F3&gt;E$184),0,E$186/$G$34),0)</f>
        <v>0</v>
      </c>
      <c r="F167" s="1377">
        <f>IFERROR(IF(OR(E$166*12+'Model Inputs &amp; Calcs'!$F3&lt;F$183,E$166*12+'Model Inputs &amp; Calcs'!$F3&gt;F$184),0,F$186/$G$34),0)</f>
        <v>0</v>
      </c>
      <c r="G167" s="1377">
        <f>IFERROR(IF(OR(F$166*12+'Model Inputs &amp; Calcs'!$F3&lt;G$183,F$166*12+'Model Inputs &amp; Calcs'!$F3&gt;G$184),0,G$186/$G$34),0)</f>
        <v>0</v>
      </c>
      <c r="H167" s="1377">
        <f>IFERROR(IF(OR(G$166*12+'Model Inputs &amp; Calcs'!$F3&lt;H$183,G$166*12+'Model Inputs &amp; Calcs'!$F3&gt;H$184),0,H$186/$G$34),0)</f>
        <v>0</v>
      </c>
      <c r="I167" s="1377">
        <f>IFERROR(IF(OR(H$166*12+'Model Inputs &amp; Calcs'!$F3&lt;I$183,H$166*12+'Model Inputs &amp; Calcs'!$F3&gt;I$184),0,I$186/$G$34),0)</f>
        <v>0</v>
      </c>
      <c r="J167" s="1377">
        <f>IFERROR(IF(OR(I$166*12+'Model Inputs &amp; Calcs'!$F3&lt;J$183,I$166*12+'Model Inputs &amp; Calcs'!$F3&gt;J$184),0,J$186/$G$34),0)</f>
        <v>0</v>
      </c>
      <c r="K167" s="1377">
        <f>IFERROR(IF(OR(J$166*12+'Model Inputs &amp; Calcs'!$F3&lt;K$183,J$166*12+'Model Inputs &amp; Calcs'!$F3&gt;K$184),0,K$186/$G$34),0)</f>
        <v>0</v>
      </c>
      <c r="L167" s="1377">
        <f>IFERROR(IF(OR(K$166*12+'Model Inputs &amp; Calcs'!$F3&lt;L$183,K$166*12+'Model Inputs &amp; Calcs'!$F3&gt;L$184),0,L$186/$G$34),0)</f>
        <v>0</v>
      </c>
      <c r="M167" s="1377">
        <f>IFERROR(IF(OR(L$166*12+'Model Inputs &amp; Calcs'!$F3&lt;M$183,L$166*12+'Model Inputs &amp; Calcs'!$F3&gt;M$184),0,M$186/$G$34),0)</f>
        <v>0</v>
      </c>
      <c r="N167" s="1377">
        <f>IFERROR(IF(OR(M$166*12+'Model Inputs &amp; Calcs'!$F3&lt;N$183,M$166*12+'Model Inputs &amp; Calcs'!$F3&gt;N$184),0,N$186/$G$34),0)</f>
        <v>0</v>
      </c>
      <c r="O167" s="1378">
        <f>IFERROR(IF(OR(N$166*12+'Model Inputs &amp; Calcs'!$F3&lt;O$183,N$166*12+'Model Inputs &amp; Calcs'!$F3&gt;O$184),0,O$186/$G$34),0)</f>
        <v>0</v>
      </c>
    </row>
    <row r="168" spans="1:15" hidden="1" outlineLevel="1">
      <c r="B168" s="687"/>
      <c r="C168" s="1379">
        <f t="shared" ref="C168:C178" si="39">EOMONTH(C167,1)</f>
        <v>46173</v>
      </c>
      <c r="D168" s="678"/>
      <c r="E168" s="1380">
        <f>IFERROR(IF(OR(D$166*12+'Model Inputs &amp; Calcs'!$F4&lt;E$183,D$166*12+'Model Inputs &amp; Calcs'!$F4&gt;E$184),0,E$186/$G$34),0)</f>
        <v>0</v>
      </c>
      <c r="F168" s="1381">
        <f>IFERROR(IF(OR(E$166*12+'Model Inputs &amp; Calcs'!$F4&lt;F$183,E$166*12+'Model Inputs &amp; Calcs'!$F4&gt;F$184),0,F$186/$G$34),0)</f>
        <v>0</v>
      </c>
      <c r="G168" s="1381">
        <f>IFERROR(IF(OR(F$166*12+'Model Inputs &amp; Calcs'!$F4&lt;G$183,F$166*12+'Model Inputs &amp; Calcs'!$F4&gt;G$184),0,G$186/$G$34),0)</f>
        <v>0</v>
      </c>
      <c r="H168" s="1381">
        <f>IFERROR(IF(OR(G$166*12+'Model Inputs &amp; Calcs'!$F4&lt;H$183,G$166*12+'Model Inputs &amp; Calcs'!$F4&gt;H$184),0,H$186/$G$34),0)</f>
        <v>0</v>
      </c>
      <c r="I168" s="1381">
        <f>IFERROR(IF(OR(H$166*12+'Model Inputs &amp; Calcs'!$F4&lt;I$183,H$166*12+'Model Inputs &amp; Calcs'!$F4&gt;I$184),0,I$186/$G$34),0)</f>
        <v>0</v>
      </c>
      <c r="J168" s="1381">
        <f>IFERROR(IF(OR(I$166*12+'Model Inputs &amp; Calcs'!$F4&lt;J$183,I$166*12+'Model Inputs &amp; Calcs'!$F4&gt;J$184),0,J$186/$G$34),0)</f>
        <v>0</v>
      </c>
      <c r="K168" s="1381">
        <f>IFERROR(IF(OR(J$166*12+'Model Inputs &amp; Calcs'!$F4&lt;K$183,J$166*12+'Model Inputs &amp; Calcs'!$F4&gt;K$184),0,K$186/$G$34),0)</f>
        <v>0</v>
      </c>
      <c r="L168" s="1381">
        <f>IFERROR(IF(OR(K$166*12+'Model Inputs &amp; Calcs'!$F4&lt;L$183,K$166*12+'Model Inputs &amp; Calcs'!$F4&gt;L$184),0,L$186/$G$34),0)</f>
        <v>0</v>
      </c>
      <c r="M168" s="1381">
        <f>IFERROR(IF(OR(L$166*12+'Model Inputs &amp; Calcs'!$F4&lt;M$183,L$166*12+'Model Inputs &amp; Calcs'!$F4&gt;M$184),0,M$186/$G$34),0)</f>
        <v>0</v>
      </c>
      <c r="N168" s="1381">
        <f>IFERROR(IF(OR(M$166*12+'Model Inputs &amp; Calcs'!$F4&lt;N$183,M$166*12+'Model Inputs &amp; Calcs'!$F4&gt;N$184),0,N$186/$G$34),0)</f>
        <v>0</v>
      </c>
      <c r="O168" s="1382">
        <f>IFERROR(IF(OR(N$166*12+'Model Inputs &amp; Calcs'!$F4&lt;O$183,N$166*12+'Model Inputs &amp; Calcs'!$F4&gt;O$184),0,O$186/$G$34),0)</f>
        <v>0</v>
      </c>
    </row>
    <row r="169" spans="1:15" hidden="1" outlineLevel="1">
      <c r="B169" s="687"/>
      <c r="C169" s="1379">
        <f t="shared" si="39"/>
        <v>46203</v>
      </c>
      <c r="D169" s="678"/>
      <c r="E169" s="1380">
        <f>IFERROR(IF(OR(D$166*12+'Model Inputs &amp; Calcs'!$F5&lt;E$183,D$166*12+'Model Inputs &amp; Calcs'!$F5&gt;E$184),0,E$186/$G$34),0)</f>
        <v>0</v>
      </c>
      <c r="F169" s="1381">
        <f>IFERROR(IF(OR(E$166*12+'Model Inputs &amp; Calcs'!$F5&lt;F$183,E$166*12+'Model Inputs &amp; Calcs'!$F5&gt;F$184),0,F$186/$G$34),0)</f>
        <v>0</v>
      </c>
      <c r="G169" s="1381">
        <f>IFERROR(IF(OR(F$166*12+'Model Inputs &amp; Calcs'!$F5&lt;G$183,F$166*12+'Model Inputs &amp; Calcs'!$F5&gt;G$184),0,G$186/$G$34),0)</f>
        <v>0</v>
      </c>
      <c r="H169" s="1381">
        <f>IFERROR(IF(OR(G$166*12+'Model Inputs &amp; Calcs'!$F5&lt;H$183,G$166*12+'Model Inputs &amp; Calcs'!$F5&gt;H$184),0,H$186/$G$34),0)</f>
        <v>0</v>
      </c>
      <c r="I169" s="1381">
        <f>IFERROR(IF(OR(H$166*12+'Model Inputs &amp; Calcs'!$F5&lt;I$183,H$166*12+'Model Inputs &amp; Calcs'!$F5&gt;I$184),0,I$186/$G$34),0)</f>
        <v>0</v>
      </c>
      <c r="J169" s="1381">
        <f>IFERROR(IF(OR(I$166*12+'Model Inputs &amp; Calcs'!$F5&lt;J$183,I$166*12+'Model Inputs &amp; Calcs'!$F5&gt;J$184),0,J$186/$G$34),0)</f>
        <v>0</v>
      </c>
      <c r="K169" s="1381">
        <f>IFERROR(IF(OR(J$166*12+'Model Inputs &amp; Calcs'!$F5&lt;K$183,J$166*12+'Model Inputs &amp; Calcs'!$F5&gt;K$184),0,K$186/$G$34),0)</f>
        <v>0</v>
      </c>
      <c r="L169" s="1381">
        <f>IFERROR(IF(OR(K$166*12+'Model Inputs &amp; Calcs'!$F5&lt;L$183,K$166*12+'Model Inputs &amp; Calcs'!$F5&gt;L$184),0,L$186/$G$34),0)</f>
        <v>0</v>
      </c>
      <c r="M169" s="1381">
        <f>IFERROR(IF(OR(L$166*12+'Model Inputs &amp; Calcs'!$F5&lt;M$183,L$166*12+'Model Inputs &amp; Calcs'!$F5&gt;M$184),0,M$186/$G$34),0)</f>
        <v>0</v>
      </c>
      <c r="N169" s="1381">
        <f>IFERROR(IF(OR(M$166*12+'Model Inputs &amp; Calcs'!$F5&lt;N$183,M$166*12+'Model Inputs &amp; Calcs'!$F5&gt;N$184),0,N$186/$G$34),0)</f>
        <v>0</v>
      </c>
      <c r="O169" s="1382">
        <f>IFERROR(IF(OR(N$166*12+'Model Inputs &amp; Calcs'!$F5&lt;O$183,N$166*12+'Model Inputs &amp; Calcs'!$F5&gt;O$184),0,O$186/$G$34),0)</f>
        <v>0</v>
      </c>
    </row>
    <row r="170" spans="1:15" hidden="1" outlineLevel="1">
      <c r="B170" s="687"/>
      <c r="C170" s="1379">
        <f t="shared" si="39"/>
        <v>46234</v>
      </c>
      <c r="D170" s="678"/>
      <c r="E170" s="1380">
        <f>IFERROR(IF(OR(D$166*12+'Model Inputs &amp; Calcs'!$F6&lt;E$183,D$166*12+'Model Inputs &amp; Calcs'!$F6&gt;E$184),0,E$186/$G$34),0)</f>
        <v>0</v>
      </c>
      <c r="F170" s="1381">
        <f>IFERROR(IF(OR(E$166*12+'Model Inputs &amp; Calcs'!$F6&lt;F$183,E$166*12+'Model Inputs &amp; Calcs'!$F6&gt;F$184),0,F$186/$G$34),0)</f>
        <v>0</v>
      </c>
      <c r="G170" s="1381">
        <f>IFERROR(IF(OR(F$166*12+'Model Inputs &amp; Calcs'!$F6&lt;G$183,F$166*12+'Model Inputs &amp; Calcs'!$F6&gt;G$184),0,G$186/$G$34),0)</f>
        <v>0</v>
      </c>
      <c r="H170" s="1381">
        <f>IFERROR(IF(OR(G$166*12+'Model Inputs &amp; Calcs'!$F6&lt;H$183,G$166*12+'Model Inputs &amp; Calcs'!$F6&gt;H$184),0,H$186/$G$34),0)</f>
        <v>0</v>
      </c>
      <c r="I170" s="1381">
        <f>IFERROR(IF(OR(H$166*12+'Model Inputs &amp; Calcs'!$F6&lt;I$183,H$166*12+'Model Inputs &amp; Calcs'!$F6&gt;I$184),0,I$186/$G$34),0)</f>
        <v>0</v>
      </c>
      <c r="J170" s="1381">
        <f>IFERROR(IF(OR(I$166*12+'Model Inputs &amp; Calcs'!$F6&lt;J$183,I$166*12+'Model Inputs &amp; Calcs'!$F6&gt;J$184),0,J$186/$G$34),0)</f>
        <v>0</v>
      </c>
      <c r="K170" s="1381">
        <f>IFERROR(IF(OR(J$166*12+'Model Inputs &amp; Calcs'!$F6&lt;K$183,J$166*12+'Model Inputs &amp; Calcs'!$F6&gt;K$184),0,K$186/$G$34),0)</f>
        <v>0</v>
      </c>
      <c r="L170" s="1381">
        <f>IFERROR(IF(OR(K$166*12+'Model Inputs &amp; Calcs'!$F6&lt;L$183,K$166*12+'Model Inputs &amp; Calcs'!$F6&gt;L$184),0,L$186/$G$34),0)</f>
        <v>0</v>
      </c>
      <c r="M170" s="1381">
        <f>IFERROR(IF(OR(L$166*12+'Model Inputs &amp; Calcs'!$F6&lt;M$183,L$166*12+'Model Inputs &amp; Calcs'!$F6&gt;M$184),0,M$186/$G$34),0)</f>
        <v>0</v>
      </c>
      <c r="N170" s="1381">
        <f>IFERROR(IF(OR(M$166*12+'Model Inputs &amp; Calcs'!$F6&lt;N$183,M$166*12+'Model Inputs &amp; Calcs'!$F6&gt;N$184),0,N$186/$G$34),0)</f>
        <v>0</v>
      </c>
      <c r="O170" s="1382">
        <f>IFERROR(IF(OR(N$166*12+'Model Inputs &amp; Calcs'!$F6&lt;O$183,N$166*12+'Model Inputs &amp; Calcs'!$F6&gt;O$184),0,O$186/$G$34),0)</f>
        <v>0</v>
      </c>
    </row>
    <row r="171" spans="1:15" hidden="1" outlineLevel="1">
      <c r="B171" s="687"/>
      <c r="C171" s="1379">
        <f t="shared" si="39"/>
        <v>46265</v>
      </c>
      <c r="D171" s="678"/>
      <c r="E171" s="1380">
        <f>IFERROR(IF(OR(D$166*12+'Model Inputs &amp; Calcs'!$F7&lt;E$183,D$166*12+'Model Inputs &amp; Calcs'!$F7&gt;E$184),0,E$186/$G$34),0)</f>
        <v>0</v>
      </c>
      <c r="F171" s="1381">
        <f>IFERROR(IF(OR(E$166*12+'Model Inputs &amp; Calcs'!$F7&lt;F$183,E$166*12+'Model Inputs &amp; Calcs'!$F7&gt;F$184),0,F$186/$G$34),0)</f>
        <v>0</v>
      </c>
      <c r="G171" s="1381">
        <f>IFERROR(IF(OR(F$166*12+'Model Inputs &amp; Calcs'!$F7&lt;G$183,F$166*12+'Model Inputs &amp; Calcs'!$F7&gt;G$184),0,G$186/$G$34),0)</f>
        <v>0</v>
      </c>
      <c r="H171" s="1381">
        <f>IFERROR(IF(OR(G$166*12+'Model Inputs &amp; Calcs'!$F7&lt;H$183,G$166*12+'Model Inputs &amp; Calcs'!$F7&gt;H$184),0,H$186/$G$34),0)</f>
        <v>0</v>
      </c>
      <c r="I171" s="1381">
        <f>IFERROR(IF(OR(H$166*12+'Model Inputs &amp; Calcs'!$F7&lt;I$183,H$166*12+'Model Inputs &amp; Calcs'!$F7&gt;I$184),0,I$186/$G$34),0)</f>
        <v>0</v>
      </c>
      <c r="J171" s="1381">
        <f>IFERROR(IF(OR(I$166*12+'Model Inputs &amp; Calcs'!$F7&lt;J$183,I$166*12+'Model Inputs &amp; Calcs'!$F7&gt;J$184),0,J$186/$G$34),0)</f>
        <v>0</v>
      </c>
      <c r="K171" s="1381">
        <f>IFERROR(IF(OR(J$166*12+'Model Inputs &amp; Calcs'!$F7&lt;K$183,J$166*12+'Model Inputs &amp; Calcs'!$F7&gt;K$184),0,K$186/$G$34),0)</f>
        <v>0</v>
      </c>
      <c r="L171" s="1381">
        <f>IFERROR(IF(OR(K$166*12+'Model Inputs &amp; Calcs'!$F7&lt;L$183,K$166*12+'Model Inputs &amp; Calcs'!$F7&gt;L$184),0,L$186/$G$34),0)</f>
        <v>0</v>
      </c>
      <c r="M171" s="1381">
        <f>IFERROR(IF(OR(L$166*12+'Model Inputs &amp; Calcs'!$F7&lt;M$183,L$166*12+'Model Inputs &amp; Calcs'!$F7&gt;M$184),0,M$186/$G$34),0)</f>
        <v>0</v>
      </c>
      <c r="N171" s="1381">
        <f>IFERROR(IF(OR(M$166*12+'Model Inputs &amp; Calcs'!$F7&lt;N$183,M$166*12+'Model Inputs &amp; Calcs'!$F7&gt;N$184),0,N$186/$G$34),0)</f>
        <v>0</v>
      </c>
      <c r="O171" s="1382">
        <f>IFERROR(IF(OR(N$166*12+'Model Inputs &amp; Calcs'!$F7&lt;O$183,N$166*12+'Model Inputs &amp; Calcs'!$F7&gt;O$184),0,O$186/$G$34),0)</f>
        <v>0</v>
      </c>
    </row>
    <row r="172" spans="1:15" hidden="1" outlineLevel="1">
      <c r="B172" s="687"/>
      <c r="C172" s="1379">
        <f t="shared" si="39"/>
        <v>46295</v>
      </c>
      <c r="D172" s="678"/>
      <c r="E172" s="1380">
        <f>IFERROR(IF(OR(D$166*12+'Model Inputs &amp; Calcs'!$F8&lt;E$183,D$166*12+'Model Inputs &amp; Calcs'!$F8&gt;E$184),0,E$186/$G$34),0)</f>
        <v>0</v>
      </c>
      <c r="F172" s="1381">
        <f>IFERROR(IF(OR(E$166*12+'Model Inputs &amp; Calcs'!$F8&lt;F$183,E$166*12+'Model Inputs &amp; Calcs'!$F8&gt;F$184),0,F$186/$G$34),0)</f>
        <v>0</v>
      </c>
      <c r="G172" s="1381">
        <f>IFERROR(IF(OR(F$166*12+'Model Inputs &amp; Calcs'!$F8&lt;G$183,F$166*12+'Model Inputs &amp; Calcs'!$F8&gt;G$184),0,G$186/$G$34),0)</f>
        <v>0</v>
      </c>
      <c r="H172" s="1381">
        <f>IFERROR(IF(OR(G$166*12+'Model Inputs &amp; Calcs'!$F8&lt;H$183,G$166*12+'Model Inputs &amp; Calcs'!$F8&gt;H$184),0,H$186/$G$34),0)</f>
        <v>0</v>
      </c>
      <c r="I172" s="1381">
        <f>IFERROR(IF(OR(H$166*12+'Model Inputs &amp; Calcs'!$F8&lt;I$183,H$166*12+'Model Inputs &amp; Calcs'!$F8&gt;I$184),0,I$186/$G$34),0)</f>
        <v>0</v>
      </c>
      <c r="J172" s="1381">
        <f>IFERROR(IF(OR(I$166*12+'Model Inputs &amp; Calcs'!$F8&lt;J$183,I$166*12+'Model Inputs &amp; Calcs'!$F8&gt;J$184),0,J$186/$G$34),0)</f>
        <v>0</v>
      </c>
      <c r="K172" s="1381">
        <f>IFERROR(IF(OR(J$166*12+'Model Inputs &amp; Calcs'!$F8&lt;K$183,J$166*12+'Model Inputs &amp; Calcs'!$F8&gt;K$184),0,K$186/$G$34),0)</f>
        <v>0</v>
      </c>
      <c r="L172" s="1381">
        <f>IFERROR(IF(OR(K$166*12+'Model Inputs &amp; Calcs'!$F8&lt;L$183,K$166*12+'Model Inputs &amp; Calcs'!$F8&gt;L$184),0,L$186/$G$34),0)</f>
        <v>0</v>
      </c>
      <c r="M172" s="1381">
        <f>IFERROR(IF(OR(L$166*12+'Model Inputs &amp; Calcs'!$F8&lt;M$183,L$166*12+'Model Inputs &amp; Calcs'!$F8&gt;M$184),0,M$186/$G$34),0)</f>
        <v>0</v>
      </c>
      <c r="N172" s="1381">
        <f>IFERROR(IF(OR(M$166*12+'Model Inputs &amp; Calcs'!$F8&lt;N$183,M$166*12+'Model Inputs &amp; Calcs'!$F8&gt;N$184),0,N$186/$G$34),0)</f>
        <v>0</v>
      </c>
      <c r="O172" s="1382">
        <f>IFERROR(IF(OR(N$166*12+'Model Inputs &amp; Calcs'!$F8&lt;O$183,N$166*12+'Model Inputs &amp; Calcs'!$F8&gt;O$184),0,O$186/$G$34),0)</f>
        <v>0</v>
      </c>
    </row>
    <row r="173" spans="1:15" hidden="1" outlineLevel="1">
      <c r="B173" s="687"/>
      <c r="C173" s="1379">
        <f t="shared" si="39"/>
        <v>46326</v>
      </c>
      <c r="D173" s="678"/>
      <c r="E173" s="1380">
        <f>IFERROR(IF(OR(D$166*12+'Model Inputs &amp; Calcs'!$F9&lt;E$183,D$166*12+'Model Inputs &amp; Calcs'!$F9&gt;E$184),0,E$186/$G$34),0)</f>
        <v>0</v>
      </c>
      <c r="F173" s="1381">
        <f>IFERROR(IF(OR(E$166*12+'Model Inputs &amp; Calcs'!$F9&lt;F$183,E$166*12+'Model Inputs &amp; Calcs'!$F9&gt;F$184),0,F$186/$G$34),0)</f>
        <v>0</v>
      </c>
      <c r="G173" s="1381">
        <f>IFERROR(IF(OR(F$166*12+'Model Inputs &amp; Calcs'!$F9&lt;G$183,F$166*12+'Model Inputs &amp; Calcs'!$F9&gt;G$184),0,G$186/$G$34),0)</f>
        <v>0</v>
      </c>
      <c r="H173" s="1381">
        <f>IFERROR(IF(OR(G$166*12+'Model Inputs &amp; Calcs'!$F9&lt;H$183,G$166*12+'Model Inputs &amp; Calcs'!$F9&gt;H$184),0,H$186/$G$34),0)</f>
        <v>0</v>
      </c>
      <c r="I173" s="1381">
        <f>IFERROR(IF(OR(H$166*12+'Model Inputs &amp; Calcs'!$F9&lt;I$183,H$166*12+'Model Inputs &amp; Calcs'!$F9&gt;I$184),0,I$186/$G$34),0)</f>
        <v>0</v>
      </c>
      <c r="J173" s="1381">
        <f>IFERROR(IF(OR(I$166*12+'Model Inputs &amp; Calcs'!$F9&lt;J$183,I$166*12+'Model Inputs &amp; Calcs'!$F9&gt;J$184),0,J$186/$G$34),0)</f>
        <v>0</v>
      </c>
      <c r="K173" s="1381">
        <f>IFERROR(IF(OR(J$166*12+'Model Inputs &amp; Calcs'!$F9&lt;K$183,J$166*12+'Model Inputs &amp; Calcs'!$F9&gt;K$184),0,K$186/$G$34),0)</f>
        <v>0</v>
      </c>
      <c r="L173" s="1381">
        <f>IFERROR(IF(OR(K$166*12+'Model Inputs &amp; Calcs'!$F9&lt;L$183,K$166*12+'Model Inputs &amp; Calcs'!$F9&gt;L$184),0,L$186/$G$34),0)</f>
        <v>0</v>
      </c>
      <c r="M173" s="1381">
        <f>IFERROR(IF(OR(L$166*12+'Model Inputs &amp; Calcs'!$F9&lt;M$183,L$166*12+'Model Inputs &amp; Calcs'!$F9&gt;M$184),0,M$186/$G$34),0)</f>
        <v>0</v>
      </c>
      <c r="N173" s="1381">
        <f>IFERROR(IF(OR(M$166*12+'Model Inputs &amp; Calcs'!$F9&lt;N$183,M$166*12+'Model Inputs &amp; Calcs'!$F9&gt;N$184),0,N$186/$G$34),0)</f>
        <v>0</v>
      </c>
      <c r="O173" s="1382">
        <f>IFERROR(IF(OR(N$166*12+'Model Inputs &amp; Calcs'!$F9&lt;O$183,N$166*12+'Model Inputs &amp; Calcs'!$F9&gt;O$184),0,O$186/$G$34),0)</f>
        <v>0</v>
      </c>
    </row>
    <row r="174" spans="1:15" hidden="1" outlineLevel="1">
      <c r="B174" s="687"/>
      <c r="C174" s="1379">
        <f t="shared" si="39"/>
        <v>46356</v>
      </c>
      <c r="D174" s="678"/>
      <c r="E174" s="1380">
        <f>IFERROR(IF(OR(D$166*12+'Model Inputs &amp; Calcs'!$F10&lt;E$183,D$166*12+'Model Inputs &amp; Calcs'!$F10&gt;E$184),0,E$186/$G$34),0)</f>
        <v>0</v>
      </c>
      <c r="F174" s="1381">
        <f>IFERROR(IF(OR(E$166*12+'Model Inputs &amp; Calcs'!$F10&lt;F$183,E$166*12+'Model Inputs &amp; Calcs'!$F10&gt;F$184),0,F$186/$G$34),0)</f>
        <v>0</v>
      </c>
      <c r="G174" s="1381">
        <f>IFERROR(IF(OR(F$166*12+'Model Inputs &amp; Calcs'!$F10&lt;G$183,F$166*12+'Model Inputs &amp; Calcs'!$F10&gt;G$184),0,G$186/$G$34),0)</f>
        <v>0</v>
      </c>
      <c r="H174" s="1381">
        <f>IFERROR(IF(OR(G$166*12+'Model Inputs &amp; Calcs'!$F10&lt;H$183,G$166*12+'Model Inputs &amp; Calcs'!$F10&gt;H$184),0,H$186/$G$34),0)</f>
        <v>0</v>
      </c>
      <c r="I174" s="1381">
        <f>IFERROR(IF(OR(H$166*12+'Model Inputs &amp; Calcs'!$F10&lt;I$183,H$166*12+'Model Inputs &amp; Calcs'!$F10&gt;I$184),0,I$186/$G$34),0)</f>
        <v>0</v>
      </c>
      <c r="J174" s="1381">
        <f>IFERROR(IF(OR(I$166*12+'Model Inputs &amp; Calcs'!$F10&lt;J$183,I$166*12+'Model Inputs &amp; Calcs'!$F10&gt;J$184),0,J$186/$G$34),0)</f>
        <v>0</v>
      </c>
      <c r="K174" s="1381">
        <f>IFERROR(IF(OR(J$166*12+'Model Inputs &amp; Calcs'!$F10&lt;K$183,J$166*12+'Model Inputs &amp; Calcs'!$F10&gt;K$184),0,K$186/$G$34),0)</f>
        <v>0</v>
      </c>
      <c r="L174" s="1381">
        <f>IFERROR(IF(OR(K$166*12+'Model Inputs &amp; Calcs'!$F10&lt;L$183,K$166*12+'Model Inputs &amp; Calcs'!$F10&gt;L$184),0,L$186/$G$34),0)</f>
        <v>0</v>
      </c>
      <c r="M174" s="1381">
        <f>IFERROR(IF(OR(L$166*12+'Model Inputs &amp; Calcs'!$F10&lt;M$183,L$166*12+'Model Inputs &amp; Calcs'!$F10&gt;M$184),0,M$186/$G$34),0)</f>
        <v>0</v>
      </c>
      <c r="N174" s="1381">
        <f>IFERROR(IF(OR(M$166*12+'Model Inputs &amp; Calcs'!$F10&lt;N$183,M$166*12+'Model Inputs &amp; Calcs'!$F10&gt;N$184),0,N$186/$G$34),0)</f>
        <v>0</v>
      </c>
      <c r="O174" s="1382">
        <f>IFERROR(IF(OR(N$166*12+'Model Inputs &amp; Calcs'!$F10&lt;O$183,N$166*12+'Model Inputs &amp; Calcs'!$F10&gt;O$184),0,O$186/$G$34),0)</f>
        <v>0</v>
      </c>
    </row>
    <row r="175" spans="1:15" hidden="1" outlineLevel="1">
      <c r="B175" s="687"/>
      <c r="C175" s="1379">
        <f t="shared" si="39"/>
        <v>46387</v>
      </c>
      <c r="D175" s="678"/>
      <c r="E175" s="1380">
        <f>IFERROR(IF(OR(D$166*12+'Model Inputs &amp; Calcs'!$F11&lt;E$183,D$166*12+'Model Inputs &amp; Calcs'!$F11&gt;E$184),0,E$186/$G$34),0)</f>
        <v>0</v>
      </c>
      <c r="F175" s="1381">
        <f>IFERROR(IF(OR(E$166*12+'Model Inputs &amp; Calcs'!$F11&lt;F$183,E$166*12+'Model Inputs &amp; Calcs'!$F11&gt;F$184),0,F$186/$G$34),0)</f>
        <v>0</v>
      </c>
      <c r="G175" s="1381">
        <f>IFERROR(IF(OR(F$166*12+'Model Inputs &amp; Calcs'!$F11&lt;G$183,F$166*12+'Model Inputs &amp; Calcs'!$F11&gt;G$184),0,G$186/$G$34),0)</f>
        <v>0</v>
      </c>
      <c r="H175" s="1381">
        <f>IFERROR(IF(OR(G$166*12+'Model Inputs &amp; Calcs'!$F11&lt;H$183,G$166*12+'Model Inputs &amp; Calcs'!$F11&gt;H$184),0,H$186/$G$34),0)</f>
        <v>0</v>
      </c>
      <c r="I175" s="1381">
        <f>IFERROR(IF(OR(H$166*12+'Model Inputs &amp; Calcs'!$F11&lt;I$183,H$166*12+'Model Inputs &amp; Calcs'!$F11&gt;I$184),0,I$186/$G$34),0)</f>
        <v>0</v>
      </c>
      <c r="J175" s="1381">
        <f>IFERROR(IF(OR(I$166*12+'Model Inputs &amp; Calcs'!$F11&lt;J$183,I$166*12+'Model Inputs &amp; Calcs'!$F11&gt;J$184),0,J$186/$G$34),0)</f>
        <v>0</v>
      </c>
      <c r="K175" s="1381">
        <f>IFERROR(IF(OR(J$166*12+'Model Inputs &amp; Calcs'!$F11&lt;K$183,J$166*12+'Model Inputs &amp; Calcs'!$F11&gt;K$184),0,K$186/$G$34),0)</f>
        <v>0</v>
      </c>
      <c r="L175" s="1381">
        <f>IFERROR(IF(OR(K$166*12+'Model Inputs &amp; Calcs'!$F11&lt;L$183,K$166*12+'Model Inputs &amp; Calcs'!$F11&gt;L$184),0,L$186/$G$34),0)</f>
        <v>0</v>
      </c>
      <c r="M175" s="1381">
        <f>IFERROR(IF(OR(L$166*12+'Model Inputs &amp; Calcs'!$F11&lt;M$183,L$166*12+'Model Inputs &amp; Calcs'!$F11&gt;M$184),0,M$186/$G$34),0)</f>
        <v>0</v>
      </c>
      <c r="N175" s="1381">
        <f>IFERROR(IF(OR(M$166*12+'Model Inputs &amp; Calcs'!$F11&lt;N$183,M$166*12+'Model Inputs &amp; Calcs'!$F11&gt;N$184),0,N$186/$G$34),0)</f>
        <v>0</v>
      </c>
      <c r="O175" s="1382">
        <f>IFERROR(IF(OR(N$166*12+'Model Inputs &amp; Calcs'!$F11&lt;O$183,N$166*12+'Model Inputs &amp; Calcs'!$F11&gt;O$184),0,O$186/$G$34),0)</f>
        <v>0</v>
      </c>
    </row>
    <row r="176" spans="1:15" hidden="1" outlineLevel="1">
      <c r="B176" s="687"/>
      <c r="C176" s="1379">
        <f t="shared" si="39"/>
        <v>46418</v>
      </c>
      <c r="D176" s="678"/>
      <c r="E176" s="1380">
        <f>IFERROR(IF(OR(D$166*12+'Model Inputs &amp; Calcs'!$F12&lt;E$183,D$166*12+'Model Inputs &amp; Calcs'!$F12&gt;E$184),0,E$186/$G$34),0)</f>
        <v>0</v>
      </c>
      <c r="F176" s="1381">
        <f>IFERROR(IF(OR(E$166*12+'Model Inputs &amp; Calcs'!$F12&lt;F$183,E$166*12+'Model Inputs &amp; Calcs'!$F12&gt;F$184),0,F$186/$G$34),0)</f>
        <v>0</v>
      </c>
      <c r="G176" s="1381">
        <f>IFERROR(IF(OR(F$166*12+'Model Inputs &amp; Calcs'!$F12&lt;G$183,F$166*12+'Model Inputs &amp; Calcs'!$F12&gt;G$184),0,G$186/$G$34),0)</f>
        <v>0</v>
      </c>
      <c r="H176" s="1381">
        <f>IFERROR(IF(OR(G$166*12+'Model Inputs &amp; Calcs'!$F12&lt;H$183,G$166*12+'Model Inputs &amp; Calcs'!$F12&gt;H$184),0,H$186/$G$34),0)</f>
        <v>0</v>
      </c>
      <c r="I176" s="1381">
        <f>IFERROR(IF(OR(H$166*12+'Model Inputs &amp; Calcs'!$F12&lt;I$183,H$166*12+'Model Inputs &amp; Calcs'!$F12&gt;I$184),0,I$186/$G$34),0)</f>
        <v>0</v>
      </c>
      <c r="J176" s="1381">
        <f>IFERROR(IF(OR(I$166*12+'Model Inputs &amp; Calcs'!$F12&lt;J$183,I$166*12+'Model Inputs &amp; Calcs'!$F12&gt;J$184),0,J$186/$G$34),0)</f>
        <v>0</v>
      </c>
      <c r="K176" s="1381">
        <f>IFERROR(IF(OR(J$166*12+'Model Inputs &amp; Calcs'!$F12&lt;K$183,J$166*12+'Model Inputs &amp; Calcs'!$F12&gt;K$184),0,K$186/$G$34),0)</f>
        <v>0</v>
      </c>
      <c r="L176" s="1381">
        <f>IFERROR(IF(OR(K$166*12+'Model Inputs &amp; Calcs'!$F12&lt;L$183,K$166*12+'Model Inputs &amp; Calcs'!$F12&gt;L$184),0,L$186/$G$34),0)</f>
        <v>0</v>
      </c>
      <c r="M176" s="1381">
        <f>IFERROR(IF(OR(L$166*12+'Model Inputs &amp; Calcs'!$F12&lt;M$183,L$166*12+'Model Inputs &amp; Calcs'!$F12&gt;M$184),0,M$186/$G$34),0)</f>
        <v>0</v>
      </c>
      <c r="N176" s="1381">
        <f>IFERROR(IF(OR(M$166*12+'Model Inputs &amp; Calcs'!$F12&lt;N$183,M$166*12+'Model Inputs &amp; Calcs'!$F12&gt;N$184),0,N$186/$G$34),0)</f>
        <v>0</v>
      </c>
      <c r="O176" s="1382">
        <f>IFERROR(IF(OR(N$166*12+'Model Inputs &amp; Calcs'!$F12&lt;O$183,N$166*12+'Model Inputs &amp; Calcs'!$F12&gt;O$184),0,O$186/$G$34),0)</f>
        <v>0</v>
      </c>
    </row>
    <row r="177" spans="2:15" hidden="1" outlineLevel="1">
      <c r="B177" s="687"/>
      <c r="C177" s="1379">
        <f t="shared" si="39"/>
        <v>46446</v>
      </c>
      <c r="D177" s="678"/>
      <c r="E177" s="1380">
        <f>IFERROR(IF(OR(D$166*12+'Model Inputs &amp; Calcs'!$F13&lt;E$183,D$166*12+'Model Inputs &amp; Calcs'!$F13&gt;E$184),0,E$186/$G$34),0)</f>
        <v>0</v>
      </c>
      <c r="F177" s="1381">
        <f>IFERROR(IF(OR(E$166*12+'Model Inputs &amp; Calcs'!$F13&lt;F$183,E$166*12+'Model Inputs &amp; Calcs'!$F13&gt;F$184),0,F$186/$G$34),0)</f>
        <v>0</v>
      </c>
      <c r="G177" s="1381">
        <f>IFERROR(IF(OR(F$166*12+'Model Inputs &amp; Calcs'!$F13&lt;G$183,F$166*12+'Model Inputs &amp; Calcs'!$F13&gt;G$184),0,G$186/$G$34),0)</f>
        <v>0</v>
      </c>
      <c r="H177" s="1381">
        <f>IFERROR(IF(OR(G$166*12+'Model Inputs &amp; Calcs'!$F13&lt;H$183,G$166*12+'Model Inputs &amp; Calcs'!$F13&gt;H$184),0,H$186/$G$34),0)</f>
        <v>0</v>
      </c>
      <c r="I177" s="1381">
        <f>IFERROR(IF(OR(H$166*12+'Model Inputs &amp; Calcs'!$F13&lt;I$183,H$166*12+'Model Inputs &amp; Calcs'!$F13&gt;I$184),0,I$186/$G$34),0)</f>
        <v>0</v>
      </c>
      <c r="J177" s="1381">
        <f>IFERROR(IF(OR(I$166*12+'Model Inputs &amp; Calcs'!$F13&lt;J$183,I$166*12+'Model Inputs &amp; Calcs'!$F13&gt;J$184),0,J$186/$G$34),0)</f>
        <v>0</v>
      </c>
      <c r="K177" s="1381">
        <f>IFERROR(IF(OR(J$166*12+'Model Inputs &amp; Calcs'!$F13&lt;K$183,J$166*12+'Model Inputs &amp; Calcs'!$F13&gt;K$184),0,K$186/$G$34),0)</f>
        <v>0</v>
      </c>
      <c r="L177" s="1381">
        <f>IFERROR(IF(OR(K$166*12+'Model Inputs &amp; Calcs'!$F13&lt;L$183,K$166*12+'Model Inputs &amp; Calcs'!$F13&gt;L$184),0,L$186/$G$34),0)</f>
        <v>0</v>
      </c>
      <c r="M177" s="1381">
        <f>IFERROR(IF(OR(L$166*12+'Model Inputs &amp; Calcs'!$F13&lt;M$183,L$166*12+'Model Inputs &amp; Calcs'!$F13&gt;M$184),0,M$186/$G$34),0)</f>
        <v>0</v>
      </c>
      <c r="N177" s="1381">
        <f>IFERROR(IF(OR(M$166*12+'Model Inputs &amp; Calcs'!$F13&lt;N$183,M$166*12+'Model Inputs &amp; Calcs'!$F13&gt;N$184),0,N$186/$G$34),0)</f>
        <v>0</v>
      </c>
      <c r="O177" s="1382">
        <f>IFERROR(IF(OR(N$166*12+'Model Inputs &amp; Calcs'!$F13&lt;O$183,N$166*12+'Model Inputs &amp; Calcs'!$F13&gt;O$184),0,O$186/$G$34),0)</f>
        <v>0</v>
      </c>
    </row>
    <row r="178" spans="2:15" ht="14.5" hidden="1" customHeight="1" outlineLevel="1" thickBot="1">
      <c r="B178" s="687"/>
      <c r="C178" s="1383">
        <f t="shared" si="39"/>
        <v>46477</v>
      </c>
      <c r="D178" s="679"/>
      <c r="E178" s="1384">
        <f>IFERROR(IF(OR(D$166*12+'Model Inputs &amp; Calcs'!$F14&lt;E$183,D$166*12+'Model Inputs &amp; Calcs'!$F14&gt;E$184),0,E$186/$G$34),0)</f>
        <v>0</v>
      </c>
      <c r="F178" s="1385">
        <f>IFERROR(IF(OR(E$166*12+'Model Inputs &amp; Calcs'!$F14&lt;F$183,E$166*12+'Model Inputs &amp; Calcs'!$F14&gt;F$184),0,F$186/$G$34),0)</f>
        <v>0</v>
      </c>
      <c r="G178" s="1385">
        <f>IFERROR(IF(OR(F$166*12+'Model Inputs &amp; Calcs'!$F14&lt;G$183,F$166*12+'Model Inputs &amp; Calcs'!$F14&gt;G$184),0,G$186/$G$34),0)</f>
        <v>0</v>
      </c>
      <c r="H178" s="1385">
        <f>IFERROR(IF(OR(G$166*12+'Model Inputs &amp; Calcs'!$F14&lt;H$183,G$166*12+'Model Inputs &amp; Calcs'!$F14&gt;H$184),0,H$186/$G$34),0)</f>
        <v>0</v>
      </c>
      <c r="I178" s="1385">
        <f>IFERROR(IF(OR(H$166*12+'Model Inputs &amp; Calcs'!$F14&lt;I$183,H$166*12+'Model Inputs &amp; Calcs'!$F14&gt;I$184),0,I$186/$G$34),0)</f>
        <v>0</v>
      </c>
      <c r="J178" s="1385">
        <f>IFERROR(IF(OR(I$166*12+'Model Inputs &amp; Calcs'!$F14&lt;J$183,I$166*12+'Model Inputs &amp; Calcs'!$F14&gt;J$184),0,J$186/$G$34),0)</f>
        <v>0</v>
      </c>
      <c r="K178" s="1385">
        <f>IFERROR(IF(OR(J$166*12+'Model Inputs &amp; Calcs'!$F14&lt;K$183,J$166*12+'Model Inputs &amp; Calcs'!$F14&gt;K$184),0,K$186/$G$34),0)</f>
        <v>0</v>
      </c>
      <c r="L178" s="1385">
        <f>IFERROR(IF(OR(K$166*12+'Model Inputs &amp; Calcs'!$F14&lt;L$183,K$166*12+'Model Inputs &amp; Calcs'!$F14&gt;L$184),0,L$186/$G$34),0)</f>
        <v>0</v>
      </c>
      <c r="M178" s="1385">
        <f>IFERROR(IF(OR(L$166*12+'Model Inputs &amp; Calcs'!$F14&lt;M$183,L$166*12+'Model Inputs &amp; Calcs'!$F14&gt;M$184),0,M$186/$G$34),0)</f>
        <v>0</v>
      </c>
      <c r="N178" s="1385">
        <f>IFERROR(IF(OR(M$166*12+'Model Inputs &amp; Calcs'!$F14&lt;N$183,M$166*12+'Model Inputs &amp; Calcs'!$F14&gt;N$184),0,N$186/$G$34),0)</f>
        <v>0</v>
      </c>
      <c r="O178" s="1386">
        <f>IFERROR(IF(OR(N$166*12+'Model Inputs &amp; Calcs'!$F14&lt;O$183,N$166*12+'Model Inputs &amp; Calcs'!$F14&gt;O$184),0,O$186/$G$34),0)</f>
        <v>0</v>
      </c>
    </row>
    <row r="179" spans="2:15" hidden="1" outlineLevel="1">
      <c r="B179" s="687"/>
      <c r="C179" s="680" t="s">
        <v>356</v>
      </c>
      <c r="D179" s="671"/>
      <c r="E179" s="1387">
        <f>IFERROR((SUM(E167:E178)*$G$34+($E$34*$D$34))/$D$34,0)</f>
        <v>0</v>
      </c>
      <c r="F179" s="1387">
        <f t="shared" ref="F179:O179" si="40">IFERROR((SUM(F167:F178)*$G$34+E179*$D$34)/$D$34,0)</f>
        <v>0</v>
      </c>
      <c r="G179" s="1387">
        <f t="shared" si="40"/>
        <v>0</v>
      </c>
      <c r="H179" s="1387">
        <f t="shared" si="40"/>
        <v>0</v>
      </c>
      <c r="I179" s="1387">
        <f t="shared" si="40"/>
        <v>0</v>
      </c>
      <c r="J179" s="1387">
        <f t="shared" si="40"/>
        <v>0</v>
      </c>
      <c r="K179" s="1387">
        <f t="shared" si="40"/>
        <v>0</v>
      </c>
      <c r="L179" s="1387">
        <f t="shared" si="40"/>
        <v>0</v>
      </c>
      <c r="M179" s="1387">
        <f t="shared" si="40"/>
        <v>0</v>
      </c>
      <c r="N179" s="1387">
        <f t="shared" si="40"/>
        <v>0</v>
      </c>
      <c r="O179" s="1387">
        <f t="shared" si="40"/>
        <v>0</v>
      </c>
    </row>
    <row r="180" spans="2:15" hidden="1" outlineLevel="1">
      <c r="B180" s="687"/>
      <c r="C180" s="680" t="s">
        <v>357</v>
      </c>
      <c r="D180" s="671"/>
      <c r="E180" s="1388" t="str">
        <f t="shared" ref="E180:O180" si="41">IFERROR(SUM(E167:E178)*$G$34,"-")</f>
        <v>-</v>
      </c>
      <c r="F180" s="1388" t="str">
        <f t="shared" si="41"/>
        <v>-</v>
      </c>
      <c r="G180" s="1388" t="str">
        <f t="shared" si="41"/>
        <v>-</v>
      </c>
      <c r="H180" s="1388" t="str">
        <f t="shared" si="41"/>
        <v>-</v>
      </c>
      <c r="I180" s="1388" t="str">
        <f t="shared" si="41"/>
        <v>-</v>
      </c>
      <c r="J180" s="1388" t="str">
        <f t="shared" si="41"/>
        <v>-</v>
      </c>
      <c r="K180" s="1388" t="str">
        <f t="shared" si="41"/>
        <v>-</v>
      </c>
      <c r="L180" s="1388" t="str">
        <f t="shared" si="41"/>
        <v>-</v>
      </c>
      <c r="M180" s="1388" t="str">
        <f t="shared" si="41"/>
        <v>-</v>
      </c>
      <c r="N180" s="1388" t="str">
        <f t="shared" si="41"/>
        <v>-</v>
      </c>
      <c r="O180" s="1388" t="str">
        <f t="shared" si="41"/>
        <v>-</v>
      </c>
    </row>
    <row r="181" spans="2:15" ht="14.5" hidden="1" customHeight="1" outlineLevel="1" thickBot="1">
      <c r="B181" s="687"/>
      <c r="D181" s="671"/>
    </row>
    <row r="182" spans="2:15" hidden="1" outlineLevel="1">
      <c r="B182" s="687"/>
      <c r="C182" s="675" t="s">
        <v>358</v>
      </c>
      <c r="D182" s="681"/>
      <c r="E182" s="681"/>
      <c r="F182" s="682"/>
      <c r="G182" s="682"/>
      <c r="H182" s="682"/>
      <c r="I182" s="682"/>
      <c r="J182" s="682"/>
      <c r="K182" s="682"/>
      <c r="L182" s="682"/>
      <c r="M182" s="682"/>
      <c r="N182" s="682"/>
      <c r="O182" s="683"/>
    </row>
    <row r="183" spans="2:15" hidden="1" outlineLevel="1">
      <c r="B183" s="687"/>
      <c r="C183" s="32" t="s">
        <v>101</v>
      </c>
      <c r="D183" s="59" t="b">
        <f>IF(E186&gt;0,E183,IF(F186&gt;0,F183,IF(G186&gt;0,G183,IF(H186&gt;0,H183,IF(I186&gt;0,I183)))))</f>
        <v>0</v>
      </c>
      <c r="E183" s="81">
        <v>0</v>
      </c>
      <c r="F183" s="51">
        <f t="shared" ref="F183:O183" si="42">E184+1</f>
        <v>13</v>
      </c>
      <c r="G183" s="51">
        <f t="shared" si="42"/>
        <v>25</v>
      </c>
      <c r="H183" s="51">
        <f t="shared" si="42"/>
        <v>37</v>
      </c>
      <c r="I183" s="51">
        <f t="shared" si="42"/>
        <v>43</v>
      </c>
      <c r="J183" s="51">
        <f t="shared" si="42"/>
        <v>61</v>
      </c>
      <c r="K183" s="51">
        <f t="shared" si="42"/>
        <v>73</v>
      </c>
      <c r="L183" s="51">
        <f t="shared" si="42"/>
        <v>85</v>
      </c>
      <c r="M183" s="51">
        <f t="shared" si="42"/>
        <v>97</v>
      </c>
      <c r="N183" s="51">
        <f t="shared" si="42"/>
        <v>109</v>
      </c>
      <c r="O183" s="52">
        <f t="shared" si="42"/>
        <v>121</v>
      </c>
    </row>
    <row r="184" spans="2:15" hidden="1" outlineLevel="1">
      <c r="B184" s="687"/>
      <c r="C184" s="29" t="s">
        <v>102</v>
      </c>
      <c r="E184" s="50">
        <v>12</v>
      </c>
      <c r="F184" s="50">
        <v>24</v>
      </c>
      <c r="G184" s="50">
        <v>36</v>
      </c>
      <c r="H184" s="50">
        <v>42</v>
      </c>
      <c r="I184" s="50">
        <v>60</v>
      </c>
      <c r="J184" s="50">
        <v>72</v>
      </c>
      <c r="K184" s="50">
        <v>84</v>
      </c>
      <c r="L184" s="50">
        <v>96</v>
      </c>
      <c r="M184" s="50">
        <v>108</v>
      </c>
      <c r="N184" s="50">
        <v>120</v>
      </c>
      <c r="O184" s="37">
        <v>132</v>
      </c>
    </row>
    <row r="185" spans="2:15" hidden="1" outlineLevel="1">
      <c r="B185" s="687"/>
      <c r="C185" s="29" t="s">
        <v>103</v>
      </c>
      <c r="E185" s="1218">
        <v>0.3</v>
      </c>
      <c r="F185" s="1218">
        <v>0.56000000000000005</v>
      </c>
      <c r="G185" s="1218">
        <v>0.8</v>
      </c>
      <c r="H185" s="1218">
        <v>0.875</v>
      </c>
      <c r="I185" s="1218">
        <v>0.875</v>
      </c>
      <c r="J185" s="1218">
        <v>0.875</v>
      </c>
      <c r="K185" s="1218">
        <v>0.875</v>
      </c>
      <c r="L185" s="1218">
        <v>0.875</v>
      </c>
      <c r="M185" s="1218">
        <v>0.875</v>
      </c>
      <c r="N185" s="1218">
        <v>0.875</v>
      </c>
      <c r="O185" s="1219">
        <v>0.875</v>
      </c>
    </row>
    <row r="186" spans="2:15" ht="14.5" hidden="1" customHeight="1" outlineLevel="1" thickBot="1">
      <c r="B186" s="687"/>
      <c r="C186" s="33" t="s">
        <v>104</v>
      </c>
      <c r="D186" s="42"/>
      <c r="E186" s="1220">
        <f>(E185-E34)/(E184-E183+1)*$D$34</f>
        <v>0</v>
      </c>
      <c r="F186" s="1220">
        <f t="shared" ref="F186:O186" si="43">(F185-E185)/(F184-F183+1)*$D$34</f>
        <v>0</v>
      </c>
      <c r="G186" s="1220">
        <f t="shared" si="43"/>
        <v>0</v>
      </c>
      <c r="H186" s="1220">
        <f t="shared" si="43"/>
        <v>0</v>
      </c>
      <c r="I186" s="1220">
        <f t="shared" si="43"/>
        <v>0</v>
      </c>
      <c r="J186" s="1220">
        <f t="shared" si="43"/>
        <v>0</v>
      </c>
      <c r="K186" s="1220">
        <f t="shared" si="43"/>
        <v>0</v>
      </c>
      <c r="L186" s="1220">
        <f t="shared" si="43"/>
        <v>0</v>
      </c>
      <c r="M186" s="1220">
        <f t="shared" si="43"/>
        <v>0</v>
      </c>
      <c r="N186" s="1220">
        <f t="shared" si="43"/>
        <v>0</v>
      </c>
      <c r="O186" s="1221">
        <f t="shared" si="43"/>
        <v>0</v>
      </c>
    </row>
    <row r="187" spans="2:15" ht="14.5" hidden="1" customHeight="1" outlineLevel="1" thickBot="1">
      <c r="E187" s="1222"/>
    </row>
    <row r="188" spans="2:15" ht="14.5" customHeight="1" collapsed="1" thickBot="1">
      <c r="C188" s="542" t="s">
        <v>107</v>
      </c>
      <c r="D188" s="688" t="s">
        <v>124</v>
      </c>
      <c r="E188" s="1390">
        <v>1</v>
      </c>
      <c r="F188" s="1390">
        <f t="shared" ref="F188:O188" si="44">E188+1</f>
        <v>2</v>
      </c>
      <c r="G188" s="1390">
        <f t="shared" si="44"/>
        <v>3</v>
      </c>
      <c r="H188" s="1390">
        <f t="shared" si="44"/>
        <v>4</v>
      </c>
      <c r="I188" s="1390">
        <f t="shared" si="44"/>
        <v>5</v>
      </c>
      <c r="J188" s="1390">
        <f t="shared" si="44"/>
        <v>6</v>
      </c>
      <c r="K188" s="1390">
        <f t="shared" si="44"/>
        <v>7</v>
      </c>
      <c r="L188" s="1390">
        <f t="shared" si="44"/>
        <v>8</v>
      </c>
      <c r="M188" s="1390">
        <f t="shared" si="44"/>
        <v>9</v>
      </c>
      <c r="N188" s="1390">
        <f t="shared" si="44"/>
        <v>10</v>
      </c>
      <c r="O188" s="1391">
        <f t="shared" si="44"/>
        <v>11</v>
      </c>
    </row>
    <row r="189" spans="2:15">
      <c r="C189" s="36" t="s">
        <v>48</v>
      </c>
      <c r="D189" s="689"/>
      <c r="E189" s="1392">
        <v>0.05</v>
      </c>
      <c r="F189" s="1393">
        <f t="shared" ref="F189:O189" si="45">E189</f>
        <v>0.05</v>
      </c>
      <c r="G189" s="1393">
        <f t="shared" si="45"/>
        <v>0.05</v>
      </c>
      <c r="H189" s="1393">
        <f t="shared" si="45"/>
        <v>0.05</v>
      </c>
      <c r="I189" s="1393">
        <f t="shared" si="45"/>
        <v>0.05</v>
      </c>
      <c r="J189" s="1393">
        <f t="shared" si="45"/>
        <v>0.05</v>
      </c>
      <c r="K189" s="1393">
        <f t="shared" si="45"/>
        <v>0.05</v>
      </c>
      <c r="L189" s="1393">
        <f t="shared" si="45"/>
        <v>0.05</v>
      </c>
      <c r="M189" s="1393">
        <f t="shared" si="45"/>
        <v>0.05</v>
      </c>
      <c r="N189" s="1393">
        <f t="shared" si="45"/>
        <v>0.05</v>
      </c>
      <c r="O189" s="1393">
        <f t="shared" si="45"/>
        <v>0.05</v>
      </c>
    </row>
    <row r="190" spans="2:15">
      <c r="C190" s="31" t="s">
        <v>362</v>
      </c>
      <c r="D190" s="31"/>
      <c r="E190" s="1394">
        <v>6.0999999999999999E-2</v>
      </c>
      <c r="F190" s="1394">
        <v>0.05</v>
      </c>
      <c r="G190" s="1394">
        <v>4.4999999999999998E-2</v>
      </c>
      <c r="H190" s="1394">
        <v>0.04</v>
      </c>
      <c r="I190" s="1394">
        <v>3.7499999999999999E-2</v>
      </c>
      <c r="J190" s="1394">
        <v>3.7499999999999999E-2</v>
      </c>
      <c r="K190" s="1394">
        <v>3.7499999999999999E-2</v>
      </c>
      <c r="L190" s="1394">
        <v>3.7499999999999999E-2</v>
      </c>
      <c r="M190" s="1394">
        <v>3.7499999999999999E-2</v>
      </c>
      <c r="N190" s="1394">
        <v>3.7499999999999999E-2</v>
      </c>
      <c r="O190" s="1394">
        <v>3.7499999999999999E-2</v>
      </c>
    </row>
    <row r="191" spans="2:15">
      <c r="C191" s="31" t="s">
        <v>363</v>
      </c>
      <c r="D191" s="31"/>
      <c r="E191" s="1394">
        <v>0.05</v>
      </c>
      <c r="F191" s="1394">
        <v>0.05</v>
      </c>
      <c r="G191" s="1394">
        <v>0.04</v>
      </c>
      <c r="H191" s="1394">
        <v>0.04</v>
      </c>
      <c r="I191" s="1394">
        <v>0.04</v>
      </c>
      <c r="J191" s="1394">
        <v>0.04</v>
      </c>
      <c r="K191" s="1394">
        <v>0.04</v>
      </c>
      <c r="L191" s="1394">
        <v>0.04</v>
      </c>
      <c r="M191" s="1394">
        <v>0.04</v>
      </c>
      <c r="N191" s="1394">
        <v>0.04</v>
      </c>
      <c r="O191" s="1394">
        <v>0.04</v>
      </c>
    </row>
    <row r="192" spans="2:15">
      <c r="C192" s="31" t="s">
        <v>364</v>
      </c>
      <c r="D192" s="31"/>
      <c r="E192" s="1395">
        <v>2.5000000000000001E-2</v>
      </c>
      <c r="F192" s="1394">
        <v>2.5000000000000001E-2</v>
      </c>
      <c r="G192" s="1394">
        <v>2.5000000000000001E-2</v>
      </c>
      <c r="H192" s="1394">
        <v>2.5000000000000001E-2</v>
      </c>
      <c r="I192" s="1394">
        <v>2.5000000000000001E-2</v>
      </c>
      <c r="J192" s="1394">
        <v>2.5000000000000001E-2</v>
      </c>
      <c r="K192" s="1394">
        <v>2.5000000000000001E-2</v>
      </c>
      <c r="L192" s="1394">
        <v>2.5000000000000001E-2</v>
      </c>
      <c r="M192" s="1394">
        <v>2.5000000000000001E-2</v>
      </c>
      <c r="N192" s="1394">
        <v>2.5000000000000001E-2</v>
      </c>
      <c r="O192" s="1396">
        <v>2.5000000000000001E-2</v>
      </c>
    </row>
    <row r="193" spans="3:16">
      <c r="C193" s="29" t="s">
        <v>365</v>
      </c>
      <c r="D193" s="31"/>
      <c r="E193" s="1395">
        <v>0.03</v>
      </c>
      <c r="F193" s="1394">
        <v>0.03</v>
      </c>
      <c r="G193" s="1394">
        <v>0.03</v>
      </c>
      <c r="H193" s="1394">
        <v>0.03</v>
      </c>
      <c r="I193" s="1394">
        <v>0.03</v>
      </c>
      <c r="J193" s="1394">
        <v>0.03</v>
      </c>
      <c r="K193" s="1394">
        <v>0.03</v>
      </c>
      <c r="L193" s="1394">
        <v>0.03</v>
      </c>
      <c r="M193" s="1394">
        <v>0.03</v>
      </c>
      <c r="N193" s="1394">
        <v>0.03</v>
      </c>
      <c r="O193" s="1396">
        <v>0.03</v>
      </c>
    </row>
    <row r="194" spans="3:16">
      <c r="C194" s="29" t="s">
        <v>366</v>
      </c>
      <c r="D194" s="31"/>
      <c r="E194" s="1397">
        <v>0</v>
      </c>
      <c r="F194" s="1398">
        <v>0</v>
      </c>
      <c r="G194" s="1398">
        <v>0</v>
      </c>
      <c r="H194" s="1398">
        <v>0</v>
      </c>
      <c r="I194" s="1398">
        <v>0</v>
      </c>
      <c r="J194" s="1398">
        <v>0</v>
      </c>
      <c r="K194" s="1398">
        <v>0</v>
      </c>
      <c r="L194" s="1398">
        <v>0</v>
      </c>
      <c r="M194" s="1398">
        <v>0</v>
      </c>
      <c r="N194" s="1398">
        <v>0</v>
      </c>
      <c r="O194" s="1399">
        <v>0</v>
      </c>
    </row>
    <row r="195" spans="3:16">
      <c r="C195" s="29" t="s">
        <v>367</v>
      </c>
      <c r="D195" s="31"/>
      <c r="E195" s="1395">
        <v>0.1</v>
      </c>
      <c r="F195" s="1394" t="s">
        <v>368</v>
      </c>
      <c r="G195" s="1394">
        <v>0.05</v>
      </c>
      <c r="H195" s="1394">
        <v>0.05</v>
      </c>
      <c r="I195" s="1394">
        <v>0.05</v>
      </c>
      <c r="J195" s="1394">
        <v>0.05</v>
      </c>
      <c r="K195" s="1394">
        <v>0.05</v>
      </c>
      <c r="L195" s="1394">
        <v>0.05</v>
      </c>
      <c r="M195" s="1394">
        <v>0.05</v>
      </c>
      <c r="N195" s="1394">
        <v>0.05</v>
      </c>
      <c r="O195" s="1396">
        <v>0.05</v>
      </c>
    </row>
    <row r="196" spans="3:16">
      <c r="C196" s="29" t="s">
        <v>369</v>
      </c>
      <c r="D196" s="31"/>
      <c r="E196" s="1395">
        <v>0.15</v>
      </c>
      <c r="F196" s="1394">
        <v>7.0000000000000007E-2</v>
      </c>
      <c r="G196" s="1394">
        <v>0.05</v>
      </c>
      <c r="H196" s="1394">
        <v>0.05</v>
      </c>
      <c r="I196" s="1394">
        <v>0.05</v>
      </c>
      <c r="J196" s="1394">
        <v>0.05</v>
      </c>
      <c r="K196" s="1394">
        <v>0.05</v>
      </c>
      <c r="L196" s="1394">
        <v>0.05</v>
      </c>
      <c r="M196" s="1394">
        <v>0.05</v>
      </c>
      <c r="N196" s="1394">
        <v>0.05</v>
      </c>
      <c r="O196" s="1396">
        <v>0.05</v>
      </c>
    </row>
    <row r="197" spans="3:16">
      <c r="C197" s="29" t="s">
        <v>370</v>
      </c>
      <c r="D197" s="31"/>
      <c r="E197" s="1397">
        <v>0.15</v>
      </c>
      <c r="F197" s="1400">
        <v>0.1</v>
      </c>
      <c r="G197" s="1400">
        <v>0.05</v>
      </c>
      <c r="H197" s="1400">
        <v>0.05</v>
      </c>
      <c r="I197" s="1400">
        <v>0.05</v>
      </c>
      <c r="J197" s="1400">
        <v>0.05</v>
      </c>
      <c r="K197" s="1400">
        <v>0.05</v>
      </c>
      <c r="L197" s="1400">
        <v>0.05</v>
      </c>
      <c r="M197" s="1400">
        <v>0.05</v>
      </c>
      <c r="N197" s="1400">
        <v>0.05</v>
      </c>
      <c r="O197" s="1401">
        <v>0.05</v>
      </c>
    </row>
    <row r="198" spans="3:16">
      <c r="C198" s="29" t="s">
        <v>371</v>
      </c>
      <c r="D198" s="31"/>
      <c r="E198" s="1400">
        <v>0.2</v>
      </c>
      <c r="F198" s="1400">
        <v>0.2</v>
      </c>
      <c r="G198" s="1400">
        <v>0.15</v>
      </c>
      <c r="H198" s="1400">
        <v>0.1</v>
      </c>
      <c r="I198" s="1400">
        <v>0.05</v>
      </c>
      <c r="J198" s="1400">
        <v>0.05</v>
      </c>
      <c r="K198" s="1400">
        <v>0.05</v>
      </c>
      <c r="L198" s="1400">
        <v>0.05</v>
      </c>
      <c r="M198" s="1400">
        <v>0.05</v>
      </c>
      <c r="N198" s="1400">
        <v>0.05</v>
      </c>
      <c r="O198" s="1401">
        <v>0.05</v>
      </c>
    </row>
    <row r="199" spans="3:16">
      <c r="C199" s="29" t="s">
        <v>372</v>
      </c>
      <c r="D199" s="31"/>
      <c r="E199" s="1397">
        <f>AVERAGE('Model Inputs &amp; Calcs'!D86:O86)</f>
        <v>0.72499999999999976</v>
      </c>
      <c r="F199" s="1398">
        <f>AVERAGE('Model Inputs &amp; Calcs'!P86:AA86)</f>
        <v>0.16333333333333311</v>
      </c>
      <c r="G199" s="1398">
        <f>AVERAGE('Model Inputs &amp; Calcs'!AB86:AM86)</f>
        <v>3.9999999999999994E-2</v>
      </c>
      <c r="H199" s="1398">
        <f>AVERAGE('Model Inputs &amp; Calcs'!AN86:AY86)</f>
        <v>3.9999999999999994E-2</v>
      </c>
      <c r="I199" s="1398">
        <f>AVERAGE('Model Inputs &amp; Calcs'!AZ86:BK86)</f>
        <v>3.9999999999999994E-2</v>
      </c>
      <c r="J199" s="1398">
        <v>0</v>
      </c>
      <c r="K199" s="1398">
        <v>0</v>
      </c>
      <c r="L199" s="1398">
        <v>0</v>
      </c>
      <c r="M199" s="1398">
        <v>0</v>
      </c>
      <c r="N199" s="1398">
        <v>0</v>
      </c>
      <c r="O199" s="1399">
        <v>0</v>
      </c>
    </row>
    <row r="200" spans="3:16">
      <c r="C200" s="29" t="s">
        <v>373</v>
      </c>
      <c r="D200" s="31"/>
      <c r="E200" s="1400">
        <v>0.05</v>
      </c>
      <c r="F200" s="1400">
        <v>0.02</v>
      </c>
      <c r="G200" s="1400">
        <v>0.01</v>
      </c>
      <c r="H200" s="1400">
        <v>0</v>
      </c>
      <c r="I200" s="1400">
        <v>0</v>
      </c>
      <c r="J200" s="1400">
        <v>0</v>
      </c>
      <c r="K200" s="1400">
        <v>0</v>
      </c>
      <c r="L200" s="1400">
        <v>0</v>
      </c>
      <c r="M200" s="1400">
        <v>0</v>
      </c>
      <c r="N200" s="1400">
        <v>0</v>
      </c>
      <c r="O200" s="1401">
        <v>0</v>
      </c>
    </row>
    <row r="201" spans="3:16">
      <c r="C201" s="29" t="s">
        <v>374</v>
      </c>
      <c r="D201" s="31"/>
      <c r="E201" s="1400">
        <v>0</v>
      </c>
      <c r="F201" s="1400">
        <v>0</v>
      </c>
      <c r="G201" s="1400">
        <v>0</v>
      </c>
      <c r="H201" s="1400">
        <v>0</v>
      </c>
      <c r="I201" s="1400">
        <v>0</v>
      </c>
      <c r="J201" s="1400">
        <v>0</v>
      </c>
      <c r="K201" s="1400">
        <v>0</v>
      </c>
      <c r="L201" s="1400">
        <v>0</v>
      </c>
      <c r="M201" s="1400">
        <v>0</v>
      </c>
      <c r="N201" s="1400">
        <v>0</v>
      </c>
      <c r="O201" s="1401">
        <v>0</v>
      </c>
    </row>
    <row r="202" spans="3:16">
      <c r="C202" s="29" t="s">
        <v>375</v>
      </c>
      <c r="D202" s="31"/>
      <c r="E202" s="690">
        <v>0</v>
      </c>
      <c r="F202" s="690">
        <v>0</v>
      </c>
      <c r="G202" s="690">
        <v>0</v>
      </c>
      <c r="H202" s="690">
        <v>0</v>
      </c>
      <c r="I202" s="690">
        <v>0</v>
      </c>
      <c r="J202" s="690">
        <v>0</v>
      </c>
      <c r="K202" s="690">
        <v>0</v>
      </c>
      <c r="L202" s="690">
        <v>0</v>
      </c>
      <c r="M202" s="690">
        <v>0</v>
      </c>
      <c r="N202" s="690">
        <v>0</v>
      </c>
      <c r="O202" s="691">
        <v>0</v>
      </c>
    </row>
    <row r="203" spans="3:16">
      <c r="C203" s="29" t="s">
        <v>376</v>
      </c>
      <c r="D203" s="31"/>
      <c r="E203" s="690">
        <v>0.05</v>
      </c>
      <c r="F203" s="690">
        <v>0.05</v>
      </c>
      <c r="G203" s="690">
        <v>0.05</v>
      </c>
      <c r="H203" s="690">
        <v>0.05</v>
      </c>
      <c r="I203" s="690">
        <v>0</v>
      </c>
      <c r="J203" s="690">
        <v>0</v>
      </c>
      <c r="K203" s="690">
        <v>0</v>
      </c>
      <c r="L203" s="690">
        <v>0</v>
      </c>
      <c r="M203" s="690">
        <v>0</v>
      </c>
      <c r="N203" s="690">
        <v>0</v>
      </c>
      <c r="O203" s="691">
        <v>0</v>
      </c>
    </row>
    <row r="204" spans="3:16">
      <c r="C204" s="29" t="s">
        <v>377</v>
      </c>
      <c r="D204" s="31"/>
      <c r="E204" s="1397">
        <v>4.0000000000000001E-3</v>
      </c>
      <c r="F204" s="1398">
        <v>4.0000000000000001E-3</v>
      </c>
      <c r="G204" s="1398">
        <v>4.0000000000000001E-3</v>
      </c>
      <c r="H204" s="1398">
        <v>4.0000000000000001E-3</v>
      </c>
      <c r="I204" s="1398">
        <v>4.0000000000000001E-3</v>
      </c>
      <c r="J204" s="1398">
        <v>4.0000000000000001E-3</v>
      </c>
      <c r="K204" s="1398">
        <v>4.0000000000000001E-3</v>
      </c>
      <c r="L204" s="1398">
        <v>4.0000000000000001E-3</v>
      </c>
      <c r="M204" s="1398">
        <v>4.0000000000000001E-3</v>
      </c>
      <c r="N204" s="1398">
        <v>4.0000000000000001E-3</v>
      </c>
      <c r="O204" s="1399">
        <v>4.0000000000000001E-3</v>
      </c>
    </row>
    <row r="205" spans="3:16">
      <c r="C205" s="29" t="s">
        <v>378</v>
      </c>
      <c r="D205" s="31"/>
      <c r="E205" s="1397">
        <v>0</v>
      </c>
      <c r="F205" s="1398">
        <v>0</v>
      </c>
      <c r="G205" s="1398">
        <v>0</v>
      </c>
      <c r="H205" s="1398">
        <v>0</v>
      </c>
      <c r="I205" s="1398">
        <v>0</v>
      </c>
      <c r="J205" s="1398">
        <v>0</v>
      </c>
      <c r="K205" s="1398">
        <v>0</v>
      </c>
      <c r="L205" s="1398">
        <v>0</v>
      </c>
      <c r="M205" s="1398">
        <v>0</v>
      </c>
      <c r="N205" s="1398">
        <v>0</v>
      </c>
      <c r="O205" s="1399">
        <v>0</v>
      </c>
      <c r="P205" s="692"/>
    </row>
    <row r="206" spans="3:16">
      <c r="C206" s="29" t="s">
        <v>379</v>
      </c>
      <c r="D206" s="693"/>
      <c r="E206" s="1397"/>
      <c r="F206" s="1398"/>
      <c r="G206" s="1398"/>
      <c r="H206" s="1398"/>
      <c r="I206" s="1398"/>
      <c r="J206" s="1398"/>
      <c r="K206" s="1398"/>
      <c r="L206" s="1398"/>
      <c r="M206" s="1398"/>
      <c r="N206" s="1398"/>
      <c r="O206" s="1399"/>
    </row>
    <row r="207" spans="3:16">
      <c r="C207" s="29" t="str">
        <f t="shared" ref="C207:C214" si="46">C512</f>
        <v>Trailer Hire</v>
      </c>
      <c r="D207" s="31"/>
      <c r="E207" s="1397"/>
      <c r="F207" s="1398"/>
      <c r="G207" s="1398"/>
      <c r="H207" s="1398"/>
      <c r="I207" s="1398"/>
      <c r="J207" s="1398"/>
      <c r="K207" s="1398"/>
      <c r="L207" s="1398"/>
      <c r="M207" s="1398"/>
      <c r="N207" s="1398"/>
      <c r="O207" s="1399"/>
    </row>
    <row r="208" spans="3:16">
      <c r="C208" s="29" t="str">
        <f t="shared" si="46"/>
        <v>Motor Vehicle Hire</v>
      </c>
      <c r="D208" s="31"/>
      <c r="E208" s="1397"/>
      <c r="F208" s="1398"/>
      <c r="G208" s="1398"/>
      <c r="H208" s="1398"/>
      <c r="I208" s="1398"/>
      <c r="J208" s="1398"/>
      <c r="K208" s="1398"/>
      <c r="L208" s="1398"/>
      <c r="M208" s="1398"/>
      <c r="N208" s="1398"/>
      <c r="O208" s="1399"/>
    </row>
    <row r="209" spans="1:15">
      <c r="C209" s="29" t="str">
        <f t="shared" si="46"/>
        <v>Cell Tower</v>
      </c>
      <c r="D209" s="31"/>
      <c r="E209" s="1397">
        <v>0</v>
      </c>
      <c r="F209" s="1398">
        <v>0</v>
      </c>
      <c r="G209" s="1398">
        <v>0</v>
      </c>
      <c r="H209" s="1398">
        <v>0</v>
      </c>
      <c r="I209" s="1398">
        <v>0</v>
      </c>
      <c r="J209" s="1398">
        <v>0</v>
      </c>
      <c r="K209" s="1398">
        <v>0</v>
      </c>
      <c r="L209" s="1398">
        <v>0</v>
      </c>
      <c r="M209" s="1398">
        <v>0</v>
      </c>
      <c r="N209" s="1398">
        <v>0</v>
      </c>
      <c r="O209" s="1399">
        <v>0</v>
      </c>
    </row>
    <row r="210" spans="1:15">
      <c r="C210" s="29" t="str">
        <f t="shared" si="46"/>
        <v>Misc II (% Net Rental Inc.)</v>
      </c>
      <c r="D210" s="31"/>
      <c r="E210" s="1397">
        <v>0</v>
      </c>
      <c r="F210" s="1398">
        <v>0</v>
      </c>
      <c r="G210" s="1398">
        <v>0</v>
      </c>
      <c r="H210" s="1398">
        <v>0</v>
      </c>
      <c r="I210" s="1398">
        <v>0</v>
      </c>
      <c r="J210" s="1398">
        <v>0</v>
      </c>
      <c r="K210" s="1398">
        <v>0</v>
      </c>
      <c r="L210" s="1398">
        <v>0</v>
      </c>
      <c r="M210" s="1398">
        <v>0</v>
      </c>
      <c r="N210" s="1398">
        <v>0</v>
      </c>
      <c r="O210" s="1399">
        <v>0</v>
      </c>
    </row>
    <row r="211" spans="1:15">
      <c r="C211" s="29" t="str">
        <f t="shared" si="46"/>
        <v>Misc II (% Net Rental Inc.)</v>
      </c>
      <c r="D211" s="31"/>
      <c r="E211" s="1397">
        <v>0</v>
      </c>
      <c r="F211" s="1398">
        <v>0</v>
      </c>
      <c r="G211" s="1398">
        <v>0</v>
      </c>
      <c r="H211" s="1398">
        <v>0</v>
      </c>
      <c r="I211" s="1398">
        <v>0</v>
      </c>
      <c r="J211" s="1398">
        <v>0</v>
      </c>
      <c r="K211" s="1398">
        <v>0</v>
      </c>
      <c r="L211" s="1398">
        <v>0</v>
      </c>
      <c r="M211" s="1398">
        <v>0</v>
      </c>
      <c r="N211" s="1398">
        <v>0</v>
      </c>
      <c r="O211" s="1399">
        <v>0</v>
      </c>
    </row>
    <row r="212" spans="1:15">
      <c r="C212" s="29" t="str">
        <f t="shared" si="46"/>
        <v>Other Income</v>
      </c>
      <c r="D212" s="31"/>
      <c r="E212" s="1397"/>
      <c r="F212" s="1398"/>
      <c r="G212" s="1398"/>
      <c r="H212" s="1398"/>
      <c r="I212" s="1398"/>
      <c r="J212" s="1398"/>
      <c r="K212" s="1398"/>
      <c r="L212" s="1398"/>
      <c r="M212" s="1398"/>
      <c r="N212" s="1398"/>
      <c r="O212" s="1399"/>
    </row>
    <row r="213" spans="1:15">
      <c r="C213" s="29" t="str">
        <f t="shared" si="46"/>
        <v>Outgoings Recoveries</v>
      </c>
      <c r="D213" s="31"/>
      <c r="E213" s="1397">
        <v>0</v>
      </c>
      <c r="F213" s="1398">
        <v>0</v>
      </c>
      <c r="G213" s="1398">
        <v>0</v>
      </c>
      <c r="H213" s="1398">
        <v>0</v>
      </c>
      <c r="I213" s="1398">
        <v>0</v>
      </c>
      <c r="J213" s="1398">
        <v>0</v>
      </c>
      <c r="K213" s="1398">
        <v>0</v>
      </c>
      <c r="L213" s="1398">
        <v>0</v>
      </c>
      <c r="M213" s="1398">
        <v>0</v>
      </c>
      <c r="N213" s="1398">
        <v>0</v>
      </c>
      <c r="O213" s="1399">
        <v>0</v>
      </c>
    </row>
    <row r="214" spans="1:15" ht="14.5" customHeight="1" thickBot="1">
      <c r="C214" s="33" t="str">
        <f t="shared" si="46"/>
        <v>Misc III</v>
      </c>
      <c r="D214" s="35"/>
      <c r="E214" s="1402">
        <v>0</v>
      </c>
      <c r="F214" s="1403">
        <v>0</v>
      </c>
      <c r="G214" s="1403">
        <v>0</v>
      </c>
      <c r="H214" s="1403">
        <v>0</v>
      </c>
      <c r="I214" s="1403">
        <v>0</v>
      </c>
      <c r="J214" s="1403">
        <v>0</v>
      </c>
      <c r="K214" s="1403">
        <v>0</v>
      </c>
      <c r="L214" s="1403">
        <v>0</v>
      </c>
      <c r="M214" s="1403">
        <v>0</v>
      </c>
      <c r="N214" s="1403">
        <v>0</v>
      </c>
      <c r="O214" s="1404">
        <v>0</v>
      </c>
    </row>
    <row r="216" spans="1:15" ht="14.5" customHeight="1" outlineLevel="1" thickBot="1">
      <c r="J216" s="570"/>
      <c r="K216" s="570"/>
      <c r="L216" s="570"/>
      <c r="M216" s="570"/>
      <c r="N216" s="570"/>
      <c r="O216" s="570"/>
    </row>
    <row r="217" spans="1:15" outlineLevel="1">
      <c r="A217" s="694" t="s">
        <v>380</v>
      </c>
      <c r="B217" s="674"/>
      <c r="C217" s="695" t="s">
        <v>381</v>
      </c>
      <c r="D217" s="689"/>
      <c r="E217" s="1228" t="e">
        <f t="shared" ref="E217:O217" ca="1" si="47">OFFSET($D$610,,E222*12)</f>
        <v>#DIV/0!</v>
      </c>
      <c r="F217" s="1228" t="e">
        <f t="shared" ca="1" si="47"/>
        <v>#DIV/0!</v>
      </c>
      <c r="G217" s="1228" t="e">
        <f t="shared" ca="1" si="47"/>
        <v>#DIV/0!</v>
      </c>
      <c r="H217" s="1228" t="e">
        <f t="shared" ca="1" si="47"/>
        <v>#DIV/0!</v>
      </c>
      <c r="I217" s="1228" t="e">
        <f t="shared" ca="1" si="47"/>
        <v>#DIV/0!</v>
      </c>
      <c r="J217" s="1228" t="e">
        <f t="shared" ca="1" si="47"/>
        <v>#DIV/0!</v>
      </c>
      <c r="K217" s="1228" t="e">
        <f t="shared" ca="1" si="47"/>
        <v>#DIV/0!</v>
      </c>
      <c r="L217" s="1228" t="e">
        <f t="shared" ca="1" si="47"/>
        <v>#DIV/0!</v>
      </c>
      <c r="M217" s="1228" t="e">
        <f t="shared" ca="1" si="47"/>
        <v>#DIV/0!</v>
      </c>
      <c r="N217" s="1228" t="e">
        <f t="shared" ca="1" si="47"/>
        <v>#DIV/0!</v>
      </c>
      <c r="O217" s="1228" t="e">
        <f t="shared" ca="1" si="47"/>
        <v>#DIV/0!</v>
      </c>
    </row>
    <row r="218" spans="1:15" outlineLevel="1">
      <c r="B218" s="674"/>
      <c r="C218" s="695" t="s">
        <v>382</v>
      </c>
      <c r="D218" s="1405" t="e">
        <f t="shared" ref="D218:O218" ca="1" si="48">D225/D223</f>
        <v>#DIV/0!</v>
      </c>
      <c r="E218" s="1228" t="e">
        <f t="shared" ca="1" si="48"/>
        <v>#DIV/0!</v>
      </c>
      <c r="F218" s="1228" t="e">
        <f t="shared" ca="1" si="48"/>
        <v>#DIV/0!</v>
      </c>
      <c r="G218" s="1228" t="e">
        <f t="shared" ca="1" si="48"/>
        <v>#DIV/0!</v>
      </c>
      <c r="H218" s="1228" t="e">
        <f t="shared" ca="1" si="48"/>
        <v>#DIV/0!</v>
      </c>
      <c r="I218" s="1228" t="e">
        <f t="shared" ca="1" si="48"/>
        <v>#DIV/0!</v>
      </c>
      <c r="J218" s="1228" t="e">
        <f t="shared" ca="1" si="48"/>
        <v>#DIV/0!</v>
      </c>
      <c r="K218" s="1228" t="e">
        <f t="shared" ca="1" si="48"/>
        <v>#DIV/0!</v>
      </c>
      <c r="L218" s="1228" t="e">
        <f t="shared" ca="1" si="48"/>
        <v>#DIV/0!</v>
      </c>
      <c r="M218" s="1228" t="e">
        <f t="shared" ca="1" si="48"/>
        <v>#DIV/0!</v>
      </c>
      <c r="N218" s="1228" t="e">
        <f t="shared" ca="1" si="48"/>
        <v>#DIV/0!</v>
      </c>
      <c r="O218" s="1228" t="e">
        <f t="shared" ca="1" si="48"/>
        <v>#DIV/0!</v>
      </c>
    </row>
    <row r="219" spans="1:15" outlineLevel="1">
      <c r="B219" s="674"/>
      <c r="C219" s="695" t="s">
        <v>383</v>
      </c>
      <c r="D219" s="1405" t="e">
        <f t="shared" ref="D219:O219" ca="1" si="49">D229/D223</f>
        <v>#DIV/0!</v>
      </c>
      <c r="E219" s="1228" t="e">
        <f t="shared" ca="1" si="49"/>
        <v>#DIV/0!</v>
      </c>
      <c r="F219" s="1228" t="e">
        <f t="shared" ca="1" si="49"/>
        <v>#DIV/0!</v>
      </c>
      <c r="G219" s="1228" t="e">
        <f t="shared" ca="1" si="49"/>
        <v>#DIV/0!</v>
      </c>
      <c r="H219" s="1228" t="e">
        <f t="shared" ca="1" si="49"/>
        <v>#DIV/0!</v>
      </c>
      <c r="I219" s="1228" t="e">
        <f t="shared" ca="1" si="49"/>
        <v>#DIV/0!</v>
      </c>
      <c r="J219" s="1228" t="e">
        <f t="shared" ca="1" si="49"/>
        <v>#DIV/0!</v>
      </c>
      <c r="K219" s="1228" t="e">
        <f t="shared" ca="1" si="49"/>
        <v>#DIV/0!</v>
      </c>
      <c r="L219" s="1228" t="e">
        <f t="shared" ca="1" si="49"/>
        <v>#DIV/0!</v>
      </c>
      <c r="M219" s="1228" t="e">
        <f t="shared" ca="1" si="49"/>
        <v>#DIV/0!</v>
      </c>
      <c r="N219" s="1228" t="e">
        <f t="shared" ca="1" si="49"/>
        <v>#DIV/0!</v>
      </c>
      <c r="O219" s="1228" t="e">
        <f t="shared" ca="1" si="49"/>
        <v>#DIV/0!</v>
      </c>
    </row>
    <row r="220" spans="1:15" outlineLevel="1">
      <c r="B220" s="674"/>
      <c r="C220" s="695" t="s">
        <v>384</v>
      </c>
      <c r="D220" s="1406" t="e">
        <f ca="1">$D$21*D218</f>
        <v>#DIV/0!</v>
      </c>
      <c r="E220" s="1407" t="e">
        <f t="shared" ref="E220:O220" ca="1" si="50">$D$21*E217</f>
        <v>#DIV/0!</v>
      </c>
      <c r="F220" s="1407" t="e">
        <f t="shared" ca="1" si="50"/>
        <v>#DIV/0!</v>
      </c>
      <c r="G220" s="1407" t="e">
        <f t="shared" ca="1" si="50"/>
        <v>#DIV/0!</v>
      </c>
      <c r="H220" s="1407" t="e">
        <f t="shared" ca="1" si="50"/>
        <v>#DIV/0!</v>
      </c>
      <c r="I220" s="1407" t="e">
        <f t="shared" ca="1" si="50"/>
        <v>#DIV/0!</v>
      </c>
      <c r="J220" s="1407" t="e">
        <f t="shared" ca="1" si="50"/>
        <v>#DIV/0!</v>
      </c>
      <c r="K220" s="1407" t="e">
        <f t="shared" ca="1" si="50"/>
        <v>#DIV/0!</v>
      </c>
      <c r="L220" s="1407" t="e">
        <f t="shared" ca="1" si="50"/>
        <v>#DIV/0!</v>
      </c>
      <c r="M220" s="1407" t="e">
        <f t="shared" ca="1" si="50"/>
        <v>#DIV/0!</v>
      </c>
      <c r="N220" s="1407" t="e">
        <f t="shared" ca="1" si="50"/>
        <v>#DIV/0!</v>
      </c>
      <c r="O220" s="1407" t="e">
        <f t="shared" ca="1" si="50"/>
        <v>#DIV/0!</v>
      </c>
    </row>
    <row r="221" spans="1:15" ht="14.5" customHeight="1" outlineLevel="1" thickBot="1">
      <c r="B221" s="674"/>
      <c r="C221" s="695" t="s">
        <v>385</v>
      </c>
      <c r="D221" s="1406" t="e">
        <f t="shared" ref="D221:O221" ca="1" si="51">D220/$D$23</f>
        <v>#DIV/0!</v>
      </c>
      <c r="E221" s="1407" t="e">
        <f t="shared" ca="1" si="51"/>
        <v>#DIV/0!</v>
      </c>
      <c r="F221" s="1407" t="e">
        <f t="shared" ca="1" si="51"/>
        <v>#DIV/0!</v>
      </c>
      <c r="G221" s="1407" t="e">
        <f t="shared" ca="1" si="51"/>
        <v>#DIV/0!</v>
      </c>
      <c r="H221" s="1407" t="e">
        <f t="shared" ca="1" si="51"/>
        <v>#DIV/0!</v>
      </c>
      <c r="I221" s="1407" t="e">
        <f t="shared" ca="1" si="51"/>
        <v>#DIV/0!</v>
      </c>
      <c r="J221" s="1407" t="e">
        <f t="shared" ca="1" si="51"/>
        <v>#DIV/0!</v>
      </c>
      <c r="K221" s="1407" t="e">
        <f t="shared" ca="1" si="51"/>
        <v>#DIV/0!</v>
      </c>
      <c r="L221" s="1407" t="e">
        <f t="shared" ca="1" si="51"/>
        <v>#DIV/0!</v>
      </c>
      <c r="M221" s="1407" t="e">
        <f t="shared" ca="1" si="51"/>
        <v>#DIV/0!</v>
      </c>
      <c r="N221" s="1407" t="e">
        <f t="shared" ca="1" si="51"/>
        <v>#DIV/0!</v>
      </c>
      <c r="O221" s="1407" t="e">
        <f t="shared" ca="1" si="51"/>
        <v>#DIV/0!</v>
      </c>
    </row>
    <row r="222" spans="1:15" ht="14.5" customHeight="1" outlineLevel="1" thickBot="1">
      <c r="B222" s="674"/>
      <c r="C222" s="542" t="s">
        <v>113</v>
      </c>
      <c r="D222" s="1408" t="str">
        <f t="shared" ref="D222:O222" si="52">D188</f>
        <v>Baseline</v>
      </c>
      <c r="E222" s="1390">
        <f t="shared" si="52"/>
        <v>1</v>
      </c>
      <c r="F222" s="1390">
        <f t="shared" si="52"/>
        <v>2</v>
      </c>
      <c r="G222" s="1390">
        <f t="shared" si="52"/>
        <v>3</v>
      </c>
      <c r="H222" s="1390">
        <f t="shared" si="52"/>
        <v>4</v>
      </c>
      <c r="I222" s="1390">
        <f t="shared" si="52"/>
        <v>5</v>
      </c>
      <c r="J222" s="1390">
        <f t="shared" si="52"/>
        <v>6</v>
      </c>
      <c r="K222" s="1390">
        <f t="shared" si="52"/>
        <v>7</v>
      </c>
      <c r="L222" s="1390">
        <f t="shared" si="52"/>
        <v>8</v>
      </c>
      <c r="M222" s="1390">
        <f t="shared" si="52"/>
        <v>9</v>
      </c>
      <c r="N222" s="1390">
        <f t="shared" si="52"/>
        <v>10</v>
      </c>
      <c r="O222" s="1391">
        <f t="shared" si="52"/>
        <v>11</v>
      </c>
    </row>
    <row r="223" spans="1:15" outlineLevel="1">
      <c r="B223" s="674"/>
      <c r="C223" s="27" t="s">
        <v>386</v>
      </c>
      <c r="D223" s="1409">
        <f t="shared" ref="D223:D229" ca="1" si="53">D455</f>
        <v>0</v>
      </c>
      <c r="E223" s="1410">
        <f t="shared" ref="E223:O223" ca="1" si="54">SUMIF($E$606:$EF$606,E$222,$E613:$EF613)</f>
        <v>0</v>
      </c>
      <c r="F223" s="1410">
        <f t="shared" ca="1" si="54"/>
        <v>0</v>
      </c>
      <c r="G223" s="1410">
        <f t="shared" ca="1" si="54"/>
        <v>0</v>
      </c>
      <c r="H223" s="1410">
        <f t="shared" ca="1" si="54"/>
        <v>0</v>
      </c>
      <c r="I223" s="1410">
        <f t="shared" ca="1" si="54"/>
        <v>0</v>
      </c>
      <c r="J223" s="1410">
        <f t="shared" ca="1" si="54"/>
        <v>0</v>
      </c>
      <c r="K223" s="1410">
        <f t="shared" ca="1" si="54"/>
        <v>0</v>
      </c>
      <c r="L223" s="1410">
        <f t="shared" ca="1" si="54"/>
        <v>0</v>
      </c>
      <c r="M223" s="1410">
        <f t="shared" ca="1" si="54"/>
        <v>0</v>
      </c>
      <c r="N223" s="1410">
        <f t="shared" ca="1" si="54"/>
        <v>0</v>
      </c>
      <c r="O223" s="1410">
        <f t="shared" ca="1" si="54"/>
        <v>0</v>
      </c>
    </row>
    <row r="224" spans="1:15" outlineLevel="1">
      <c r="B224" s="674"/>
      <c r="C224" s="34" t="s">
        <v>115</v>
      </c>
      <c r="D224" s="1411">
        <f t="shared" ca="1" si="53"/>
        <v>0</v>
      </c>
      <c r="E224" s="1412">
        <f t="shared" ref="E224:O224" ca="1" si="55">SUMIF($E$606:$EF$606,E$222,$E614:$EF614)</f>
        <v>0</v>
      </c>
      <c r="F224" s="1412">
        <f t="shared" ca="1" si="55"/>
        <v>0</v>
      </c>
      <c r="G224" s="1412">
        <f t="shared" ca="1" si="55"/>
        <v>0</v>
      </c>
      <c r="H224" s="1412">
        <f t="shared" ca="1" si="55"/>
        <v>0</v>
      </c>
      <c r="I224" s="1412">
        <f t="shared" ca="1" si="55"/>
        <v>0</v>
      </c>
      <c r="J224" s="1412">
        <f t="shared" ca="1" si="55"/>
        <v>0</v>
      </c>
      <c r="K224" s="1412">
        <f t="shared" ca="1" si="55"/>
        <v>0</v>
      </c>
      <c r="L224" s="1412">
        <f t="shared" ca="1" si="55"/>
        <v>0</v>
      </c>
      <c r="M224" s="1412">
        <f t="shared" ca="1" si="55"/>
        <v>0</v>
      </c>
      <c r="N224" s="1412">
        <f t="shared" ca="1" si="55"/>
        <v>0</v>
      </c>
      <c r="O224" s="1412">
        <f t="shared" ca="1" si="55"/>
        <v>0</v>
      </c>
    </row>
    <row r="225" spans="1:15" outlineLevel="1">
      <c r="B225" s="674"/>
      <c r="C225" s="27" t="s">
        <v>116</v>
      </c>
      <c r="D225" s="1409">
        <f t="shared" ca="1" si="53"/>
        <v>0</v>
      </c>
      <c r="E225" s="1410">
        <f t="shared" ref="E225:O225" ca="1" si="56">SUM(E223:E224)</f>
        <v>0</v>
      </c>
      <c r="F225" s="1410">
        <f t="shared" ca="1" si="56"/>
        <v>0</v>
      </c>
      <c r="G225" s="1410">
        <f t="shared" ca="1" si="56"/>
        <v>0</v>
      </c>
      <c r="H225" s="1410">
        <f t="shared" ca="1" si="56"/>
        <v>0</v>
      </c>
      <c r="I225" s="1410">
        <f t="shared" ca="1" si="56"/>
        <v>0</v>
      </c>
      <c r="J225" s="1410">
        <f t="shared" ca="1" si="56"/>
        <v>0</v>
      </c>
      <c r="K225" s="1410">
        <f t="shared" ca="1" si="56"/>
        <v>0</v>
      </c>
      <c r="L225" s="1410">
        <f t="shared" ca="1" si="56"/>
        <v>0</v>
      </c>
      <c r="M225" s="1410">
        <f t="shared" ca="1" si="56"/>
        <v>0</v>
      </c>
      <c r="N225" s="1410">
        <f t="shared" ca="1" si="56"/>
        <v>0</v>
      </c>
      <c r="O225" s="1410">
        <f t="shared" ca="1" si="56"/>
        <v>0</v>
      </c>
    </row>
    <row r="226" spans="1:15" outlineLevel="1">
      <c r="B226" s="674"/>
      <c r="C226" s="34" t="s">
        <v>117</v>
      </c>
      <c r="D226" s="1411">
        <f t="shared" ca="1" si="53"/>
        <v>0</v>
      </c>
      <c r="E226" s="1412">
        <f t="shared" ref="E226:O226" ca="1" si="57">SUMIF($E$606:$EF$606,E$222,$E616:$EF616)</f>
        <v>0</v>
      </c>
      <c r="F226" s="1412">
        <f t="shared" ca="1" si="57"/>
        <v>0</v>
      </c>
      <c r="G226" s="1412">
        <f t="shared" ca="1" si="57"/>
        <v>0</v>
      </c>
      <c r="H226" s="1412">
        <f t="shared" ca="1" si="57"/>
        <v>0</v>
      </c>
      <c r="I226" s="1412">
        <f t="shared" ca="1" si="57"/>
        <v>0</v>
      </c>
      <c r="J226" s="1412">
        <f t="shared" ca="1" si="57"/>
        <v>0</v>
      </c>
      <c r="K226" s="1412">
        <f t="shared" ca="1" si="57"/>
        <v>0</v>
      </c>
      <c r="L226" s="1412">
        <f t="shared" ca="1" si="57"/>
        <v>0</v>
      </c>
      <c r="M226" s="1412">
        <f t="shared" ca="1" si="57"/>
        <v>0</v>
      </c>
      <c r="N226" s="1412">
        <f t="shared" ca="1" si="57"/>
        <v>0</v>
      </c>
      <c r="O226" s="1412">
        <f t="shared" ca="1" si="57"/>
        <v>0</v>
      </c>
    </row>
    <row r="227" spans="1:15" outlineLevel="1">
      <c r="B227" s="674"/>
      <c r="C227" s="27" t="s">
        <v>387</v>
      </c>
      <c r="D227" s="1409">
        <f t="shared" si="53"/>
        <v>0</v>
      </c>
      <c r="E227" s="1410">
        <f t="shared" ref="E227:O227" ca="1" si="58">SUM(E225:E226)</f>
        <v>0</v>
      </c>
      <c r="F227" s="1410">
        <f t="shared" ca="1" si="58"/>
        <v>0</v>
      </c>
      <c r="G227" s="1410">
        <f t="shared" ca="1" si="58"/>
        <v>0</v>
      </c>
      <c r="H227" s="1410">
        <f t="shared" ca="1" si="58"/>
        <v>0</v>
      </c>
      <c r="I227" s="1410">
        <f t="shared" ca="1" si="58"/>
        <v>0</v>
      </c>
      <c r="J227" s="1410">
        <f t="shared" ca="1" si="58"/>
        <v>0</v>
      </c>
      <c r="K227" s="1410">
        <f t="shared" ca="1" si="58"/>
        <v>0</v>
      </c>
      <c r="L227" s="1410">
        <f t="shared" ca="1" si="58"/>
        <v>0</v>
      </c>
      <c r="M227" s="1410">
        <f t="shared" ca="1" si="58"/>
        <v>0</v>
      </c>
      <c r="N227" s="1410">
        <f t="shared" ca="1" si="58"/>
        <v>0</v>
      </c>
      <c r="O227" s="1410">
        <f t="shared" ca="1" si="58"/>
        <v>0</v>
      </c>
    </row>
    <row r="228" spans="1:15" outlineLevel="1">
      <c r="B228" s="674"/>
      <c r="C228" s="34" t="s">
        <v>388</v>
      </c>
      <c r="D228" s="1411">
        <f t="shared" si="53"/>
        <v>0</v>
      </c>
      <c r="E228" s="1412">
        <f t="shared" ref="E228:O228" ca="1" si="59">SUMIF($E$606:$EF$606,E$222,$E618:$EF618)</f>
        <v>0</v>
      </c>
      <c r="F228" s="1412">
        <f t="shared" ca="1" si="59"/>
        <v>0</v>
      </c>
      <c r="G228" s="1412">
        <f t="shared" ca="1" si="59"/>
        <v>0</v>
      </c>
      <c r="H228" s="1412">
        <f t="shared" ca="1" si="59"/>
        <v>0</v>
      </c>
      <c r="I228" s="1412">
        <f t="shared" ca="1" si="59"/>
        <v>0</v>
      </c>
      <c r="J228" s="1412">
        <f t="shared" ca="1" si="59"/>
        <v>0</v>
      </c>
      <c r="K228" s="1412">
        <f t="shared" ca="1" si="59"/>
        <v>0</v>
      </c>
      <c r="L228" s="1412">
        <f t="shared" ca="1" si="59"/>
        <v>0</v>
      </c>
      <c r="M228" s="1412">
        <f t="shared" ca="1" si="59"/>
        <v>0</v>
      </c>
      <c r="N228" s="1412">
        <f t="shared" ca="1" si="59"/>
        <v>0</v>
      </c>
      <c r="O228" s="1412">
        <f t="shared" ca="1" si="59"/>
        <v>0</v>
      </c>
    </row>
    <row r="229" spans="1:15" outlineLevel="1">
      <c r="B229" s="674"/>
      <c r="C229" s="27" t="s">
        <v>389</v>
      </c>
      <c r="D229" s="1409">
        <f t="shared" si="53"/>
        <v>0</v>
      </c>
      <c r="E229" s="1410">
        <f t="shared" ref="E229:O229" ca="1" si="60">SUM(E227:E228)</f>
        <v>0</v>
      </c>
      <c r="F229" s="1410">
        <f t="shared" ca="1" si="60"/>
        <v>0</v>
      </c>
      <c r="G229" s="1410">
        <f t="shared" ca="1" si="60"/>
        <v>0</v>
      </c>
      <c r="H229" s="1410">
        <f t="shared" ca="1" si="60"/>
        <v>0</v>
      </c>
      <c r="I229" s="1410">
        <f t="shared" ca="1" si="60"/>
        <v>0</v>
      </c>
      <c r="J229" s="1410">
        <f t="shared" ca="1" si="60"/>
        <v>0</v>
      </c>
      <c r="K229" s="1410">
        <f t="shared" ca="1" si="60"/>
        <v>0</v>
      </c>
      <c r="L229" s="1410">
        <f t="shared" ca="1" si="60"/>
        <v>0</v>
      </c>
      <c r="M229" s="1410">
        <f t="shared" ca="1" si="60"/>
        <v>0</v>
      </c>
      <c r="N229" s="1410">
        <f t="shared" ca="1" si="60"/>
        <v>0</v>
      </c>
      <c r="O229" s="1410">
        <f t="shared" ca="1" si="60"/>
        <v>0</v>
      </c>
    </row>
    <row r="230" spans="1:15" outlineLevel="1">
      <c r="B230" s="674"/>
      <c r="C230" s="696" t="s">
        <v>390</v>
      </c>
      <c r="D230" s="1413" t="e">
        <f t="shared" ref="D230:O230" ca="1" si="61">D229/$D$21</f>
        <v>#DIV/0!</v>
      </c>
      <c r="E230" s="1250" t="e">
        <f t="shared" ca="1" si="61"/>
        <v>#DIV/0!</v>
      </c>
      <c r="F230" s="1250" t="e">
        <f t="shared" ca="1" si="61"/>
        <v>#DIV/0!</v>
      </c>
      <c r="G230" s="1250" t="e">
        <f t="shared" ca="1" si="61"/>
        <v>#DIV/0!</v>
      </c>
      <c r="H230" s="1250" t="e">
        <f t="shared" ca="1" si="61"/>
        <v>#DIV/0!</v>
      </c>
      <c r="I230" s="1250" t="e">
        <f t="shared" ca="1" si="61"/>
        <v>#DIV/0!</v>
      </c>
      <c r="J230" s="1250" t="e">
        <f t="shared" ca="1" si="61"/>
        <v>#DIV/0!</v>
      </c>
      <c r="K230" s="1250" t="e">
        <f t="shared" ca="1" si="61"/>
        <v>#DIV/0!</v>
      </c>
      <c r="L230" s="1250" t="e">
        <f t="shared" ca="1" si="61"/>
        <v>#DIV/0!</v>
      </c>
      <c r="M230" s="1250" t="e">
        <f t="shared" ca="1" si="61"/>
        <v>#DIV/0!</v>
      </c>
      <c r="N230" s="1250" t="e">
        <f t="shared" ca="1" si="61"/>
        <v>#DIV/0!</v>
      </c>
      <c r="O230" s="1250" t="e">
        <f t="shared" ca="1" si="61"/>
        <v>#DIV/0!</v>
      </c>
    </row>
    <row r="231" spans="1:15" outlineLevel="1">
      <c r="B231" s="674"/>
      <c r="C231" s="696" t="s">
        <v>391</v>
      </c>
      <c r="D231" s="1413">
        <f t="shared" ref="D231:O231" ca="1" si="62">IFERROR(D229/D220,0)</f>
        <v>0</v>
      </c>
      <c r="E231" s="1250">
        <f t="shared" ca="1" si="62"/>
        <v>0</v>
      </c>
      <c r="F231" s="1250">
        <f t="shared" ca="1" si="62"/>
        <v>0</v>
      </c>
      <c r="G231" s="1250">
        <f t="shared" ca="1" si="62"/>
        <v>0</v>
      </c>
      <c r="H231" s="1250">
        <f t="shared" ca="1" si="62"/>
        <v>0</v>
      </c>
      <c r="I231" s="1250">
        <f t="shared" ca="1" si="62"/>
        <v>0</v>
      </c>
      <c r="J231" s="1250">
        <f t="shared" ca="1" si="62"/>
        <v>0</v>
      </c>
      <c r="K231" s="1250">
        <f t="shared" ca="1" si="62"/>
        <v>0</v>
      </c>
      <c r="L231" s="1250">
        <f t="shared" ca="1" si="62"/>
        <v>0</v>
      </c>
      <c r="M231" s="1250">
        <f t="shared" ca="1" si="62"/>
        <v>0</v>
      </c>
      <c r="N231" s="1250">
        <f t="shared" ca="1" si="62"/>
        <v>0</v>
      </c>
      <c r="O231" s="1250">
        <f t="shared" ca="1" si="62"/>
        <v>0</v>
      </c>
    </row>
    <row r="232" spans="1:15" outlineLevel="1">
      <c r="B232" s="674"/>
      <c r="C232" s="697"/>
      <c r="D232" s="1414"/>
      <c r="E232" s="1415">
        <f t="shared" ref="E232:O232" ca="1" si="63">IFERROR(E230/D230-1,0)</f>
        <v>0</v>
      </c>
      <c r="F232" s="698">
        <f t="shared" ca="1" si="63"/>
        <v>0</v>
      </c>
      <c r="G232" s="699">
        <f t="shared" ca="1" si="63"/>
        <v>0</v>
      </c>
      <c r="H232" s="699">
        <f t="shared" ca="1" si="63"/>
        <v>0</v>
      </c>
      <c r="I232" s="699">
        <f t="shared" ca="1" si="63"/>
        <v>0</v>
      </c>
      <c r="J232" s="699">
        <f t="shared" ca="1" si="63"/>
        <v>0</v>
      </c>
      <c r="K232" s="699">
        <f t="shared" ca="1" si="63"/>
        <v>0</v>
      </c>
      <c r="L232" s="699">
        <f t="shared" ca="1" si="63"/>
        <v>0</v>
      </c>
      <c r="M232" s="699">
        <f t="shared" ca="1" si="63"/>
        <v>0</v>
      </c>
      <c r="N232" s="699">
        <f t="shared" ca="1" si="63"/>
        <v>0</v>
      </c>
      <c r="O232" s="699">
        <f t="shared" ca="1" si="63"/>
        <v>0</v>
      </c>
    </row>
    <row r="233" spans="1:15" outlineLevel="1">
      <c r="C233" s="696"/>
      <c r="D233" s="1413"/>
      <c r="E233" s="1250"/>
      <c r="F233" s="700"/>
      <c r="G233" s="701"/>
      <c r="H233" s="701"/>
      <c r="I233" s="701"/>
      <c r="J233" s="701"/>
      <c r="K233" s="701"/>
      <c r="L233" s="701"/>
      <c r="M233" s="701"/>
      <c r="N233" s="701"/>
      <c r="O233" s="701"/>
    </row>
    <row r="234" spans="1:15" outlineLevel="2">
      <c r="A234" s="673" t="s">
        <v>392</v>
      </c>
      <c r="B234" s="684"/>
      <c r="C234" s="695" t="s">
        <v>393</v>
      </c>
      <c r="D234" s="31"/>
      <c r="E234" s="1228">
        <f t="shared" ref="E234:O234" ca="1" si="64">OFFSET($D$623,,E239*12)</f>
        <v>0</v>
      </c>
      <c r="F234" s="1228">
        <f t="shared" ca="1" si="64"/>
        <v>0</v>
      </c>
      <c r="G234" s="1228">
        <f t="shared" ca="1" si="64"/>
        <v>0</v>
      </c>
      <c r="H234" s="1228">
        <f t="shared" ca="1" si="64"/>
        <v>0</v>
      </c>
      <c r="I234" s="1228">
        <f t="shared" ca="1" si="64"/>
        <v>0</v>
      </c>
      <c r="J234" s="1228">
        <f t="shared" ca="1" si="64"/>
        <v>0</v>
      </c>
      <c r="K234" s="1228">
        <f t="shared" ca="1" si="64"/>
        <v>0</v>
      </c>
      <c r="L234" s="1228">
        <f t="shared" ca="1" si="64"/>
        <v>0</v>
      </c>
      <c r="M234" s="1228">
        <f t="shared" ca="1" si="64"/>
        <v>0</v>
      </c>
      <c r="N234" s="1228">
        <f t="shared" ca="1" si="64"/>
        <v>0</v>
      </c>
      <c r="O234" s="1228">
        <f t="shared" ca="1" si="64"/>
        <v>0</v>
      </c>
    </row>
    <row r="235" spans="1:15" outlineLevel="2">
      <c r="B235" s="684"/>
      <c r="C235" s="695" t="s">
        <v>382</v>
      </c>
      <c r="D235" s="1405">
        <f t="shared" ref="D235:O235" si="65">IFERROR(D242/D240,0)</f>
        <v>0</v>
      </c>
      <c r="E235" s="1228">
        <f t="shared" ca="1" si="65"/>
        <v>0</v>
      </c>
      <c r="F235" s="1228">
        <f t="shared" ca="1" si="65"/>
        <v>0</v>
      </c>
      <c r="G235" s="1228">
        <f t="shared" ca="1" si="65"/>
        <v>0</v>
      </c>
      <c r="H235" s="1228">
        <f t="shared" ca="1" si="65"/>
        <v>0</v>
      </c>
      <c r="I235" s="1228">
        <f t="shared" ca="1" si="65"/>
        <v>0</v>
      </c>
      <c r="J235" s="1228">
        <f t="shared" ca="1" si="65"/>
        <v>0</v>
      </c>
      <c r="K235" s="1228">
        <f t="shared" ca="1" si="65"/>
        <v>0</v>
      </c>
      <c r="L235" s="1228">
        <f t="shared" ca="1" si="65"/>
        <v>0</v>
      </c>
      <c r="M235" s="1228">
        <f t="shared" ca="1" si="65"/>
        <v>0</v>
      </c>
      <c r="N235" s="1228">
        <f t="shared" ca="1" si="65"/>
        <v>0</v>
      </c>
      <c r="O235" s="1228">
        <f t="shared" ca="1" si="65"/>
        <v>0</v>
      </c>
    </row>
    <row r="236" spans="1:15" outlineLevel="2">
      <c r="B236" s="684"/>
      <c r="C236" s="695" t="s">
        <v>383</v>
      </c>
      <c r="D236" s="1405">
        <f t="shared" ref="D236:O236" si="66">IFERROR(D246/D240,0)</f>
        <v>0</v>
      </c>
      <c r="E236" s="1228">
        <f t="shared" ca="1" si="66"/>
        <v>0</v>
      </c>
      <c r="F236" s="1228">
        <f t="shared" ca="1" si="66"/>
        <v>0</v>
      </c>
      <c r="G236" s="1228">
        <f t="shared" ca="1" si="66"/>
        <v>0</v>
      </c>
      <c r="H236" s="1228">
        <f t="shared" ca="1" si="66"/>
        <v>0</v>
      </c>
      <c r="I236" s="1228">
        <f t="shared" ca="1" si="66"/>
        <v>0</v>
      </c>
      <c r="J236" s="1228">
        <f t="shared" ca="1" si="66"/>
        <v>0</v>
      </c>
      <c r="K236" s="1228">
        <f t="shared" ca="1" si="66"/>
        <v>0</v>
      </c>
      <c r="L236" s="1228">
        <f t="shared" ca="1" si="66"/>
        <v>0</v>
      </c>
      <c r="M236" s="1228">
        <f t="shared" ca="1" si="66"/>
        <v>0</v>
      </c>
      <c r="N236" s="1228">
        <f t="shared" ca="1" si="66"/>
        <v>0</v>
      </c>
      <c r="O236" s="1228">
        <f t="shared" ca="1" si="66"/>
        <v>0</v>
      </c>
    </row>
    <row r="237" spans="1:15" outlineLevel="2">
      <c r="B237" s="684"/>
      <c r="C237" s="695" t="s">
        <v>384</v>
      </c>
      <c r="D237" s="1406">
        <f t="shared" ref="D237:O237" si="67">IFERROR($D$28*D235,0)</f>
        <v>0</v>
      </c>
      <c r="E237" s="1407">
        <f t="shared" ca="1" si="67"/>
        <v>0</v>
      </c>
      <c r="F237" s="1407">
        <f t="shared" ca="1" si="67"/>
        <v>0</v>
      </c>
      <c r="G237" s="1407">
        <f t="shared" ca="1" si="67"/>
        <v>0</v>
      </c>
      <c r="H237" s="1407">
        <f t="shared" ca="1" si="67"/>
        <v>0</v>
      </c>
      <c r="I237" s="1407">
        <f t="shared" ca="1" si="67"/>
        <v>0</v>
      </c>
      <c r="J237" s="1407">
        <f t="shared" ca="1" si="67"/>
        <v>0</v>
      </c>
      <c r="K237" s="1407">
        <f t="shared" ca="1" si="67"/>
        <v>0</v>
      </c>
      <c r="L237" s="1407">
        <f t="shared" ca="1" si="67"/>
        <v>0</v>
      </c>
      <c r="M237" s="1407">
        <f t="shared" ca="1" si="67"/>
        <v>0</v>
      </c>
      <c r="N237" s="1407">
        <f t="shared" ca="1" si="67"/>
        <v>0</v>
      </c>
      <c r="O237" s="1407">
        <f t="shared" ca="1" si="67"/>
        <v>0</v>
      </c>
    </row>
    <row r="238" spans="1:15" ht="14.5" customHeight="1" outlineLevel="2" thickBot="1">
      <c r="B238" s="684"/>
      <c r="C238" s="695" t="s">
        <v>385</v>
      </c>
      <c r="D238" s="1406">
        <f t="shared" ref="D238:O238" si="68">IFERROR(D237/$D$30,0)</f>
        <v>0</v>
      </c>
      <c r="E238" s="1407">
        <f t="shared" ca="1" si="68"/>
        <v>0</v>
      </c>
      <c r="F238" s="1407">
        <f t="shared" ca="1" si="68"/>
        <v>0</v>
      </c>
      <c r="G238" s="1407">
        <f t="shared" ca="1" si="68"/>
        <v>0</v>
      </c>
      <c r="H238" s="1407">
        <f t="shared" ca="1" si="68"/>
        <v>0</v>
      </c>
      <c r="I238" s="1407">
        <f t="shared" ca="1" si="68"/>
        <v>0</v>
      </c>
      <c r="J238" s="1407">
        <f t="shared" ca="1" si="68"/>
        <v>0</v>
      </c>
      <c r="K238" s="1407">
        <f t="shared" ca="1" si="68"/>
        <v>0</v>
      </c>
      <c r="L238" s="1407">
        <f t="shared" ca="1" si="68"/>
        <v>0</v>
      </c>
      <c r="M238" s="1407">
        <f t="shared" ca="1" si="68"/>
        <v>0</v>
      </c>
      <c r="N238" s="1407">
        <f t="shared" ca="1" si="68"/>
        <v>0</v>
      </c>
      <c r="O238" s="1407">
        <f t="shared" ca="1" si="68"/>
        <v>0</v>
      </c>
    </row>
    <row r="239" spans="1:15" ht="14.5" customHeight="1" outlineLevel="2" thickBot="1">
      <c r="B239" s="684"/>
      <c r="C239" s="542" t="s">
        <v>113</v>
      </c>
      <c r="D239" s="1408" t="str">
        <f t="shared" ref="D239:O239" si="69">D222</f>
        <v>Baseline</v>
      </c>
      <c r="E239" s="1390">
        <f t="shared" si="69"/>
        <v>1</v>
      </c>
      <c r="F239" s="1390">
        <f t="shared" si="69"/>
        <v>2</v>
      </c>
      <c r="G239" s="1390">
        <f t="shared" si="69"/>
        <v>3</v>
      </c>
      <c r="H239" s="1390">
        <f t="shared" si="69"/>
        <v>4</v>
      </c>
      <c r="I239" s="1390">
        <f t="shared" si="69"/>
        <v>5</v>
      </c>
      <c r="J239" s="1390">
        <f t="shared" si="69"/>
        <v>6</v>
      </c>
      <c r="K239" s="1390">
        <f t="shared" si="69"/>
        <v>7</v>
      </c>
      <c r="L239" s="1390">
        <f t="shared" si="69"/>
        <v>8</v>
      </c>
      <c r="M239" s="1390">
        <f t="shared" si="69"/>
        <v>9</v>
      </c>
      <c r="N239" s="1390">
        <f t="shared" si="69"/>
        <v>10</v>
      </c>
      <c r="O239" s="1391">
        <f t="shared" si="69"/>
        <v>11</v>
      </c>
    </row>
    <row r="240" spans="1:15" outlineLevel="2">
      <c r="B240" s="684"/>
      <c r="C240" s="27" t="s">
        <v>362</v>
      </c>
      <c r="D240" s="1409">
        <f t="shared" ref="D240:D246" si="70">D464</f>
        <v>0</v>
      </c>
      <c r="E240" s="1410">
        <f t="shared" ref="E240:O240" si="71">SUMIF($E$606:$EF$606,E$222,$E626:$EF626)</f>
        <v>0</v>
      </c>
      <c r="F240" s="1410">
        <f t="shared" si="71"/>
        <v>0</v>
      </c>
      <c r="G240" s="1410">
        <f t="shared" si="71"/>
        <v>0</v>
      </c>
      <c r="H240" s="1410">
        <f t="shared" si="71"/>
        <v>0</v>
      </c>
      <c r="I240" s="1410">
        <f t="shared" si="71"/>
        <v>0</v>
      </c>
      <c r="J240" s="1410">
        <f t="shared" si="71"/>
        <v>0</v>
      </c>
      <c r="K240" s="1410">
        <f t="shared" si="71"/>
        <v>0</v>
      </c>
      <c r="L240" s="1410">
        <f t="shared" si="71"/>
        <v>0</v>
      </c>
      <c r="M240" s="1410">
        <f t="shared" si="71"/>
        <v>0</v>
      </c>
      <c r="N240" s="1410">
        <f t="shared" si="71"/>
        <v>0</v>
      </c>
      <c r="O240" s="1410">
        <f t="shared" si="71"/>
        <v>0</v>
      </c>
    </row>
    <row r="241" spans="1:15" outlineLevel="2">
      <c r="B241" s="684"/>
      <c r="C241" s="34" t="s">
        <v>115</v>
      </c>
      <c r="D241" s="1411">
        <f t="shared" si="70"/>
        <v>0</v>
      </c>
      <c r="E241" s="1412">
        <f t="shared" ref="E241:O241" ca="1" si="72">SUMIF($E$606:$EF$606,E$222,$E627:$EF627)</f>
        <v>0</v>
      </c>
      <c r="F241" s="1412">
        <f t="shared" ca="1" si="72"/>
        <v>0</v>
      </c>
      <c r="G241" s="1412">
        <f t="shared" ca="1" si="72"/>
        <v>0</v>
      </c>
      <c r="H241" s="1412">
        <f t="shared" ca="1" si="72"/>
        <v>0</v>
      </c>
      <c r="I241" s="1412">
        <f t="shared" ca="1" si="72"/>
        <v>0</v>
      </c>
      <c r="J241" s="1412">
        <f t="shared" ca="1" si="72"/>
        <v>0</v>
      </c>
      <c r="K241" s="1412">
        <f t="shared" ca="1" si="72"/>
        <v>0</v>
      </c>
      <c r="L241" s="1412">
        <f t="shared" ca="1" si="72"/>
        <v>0</v>
      </c>
      <c r="M241" s="1412">
        <f t="shared" ca="1" si="72"/>
        <v>0</v>
      </c>
      <c r="N241" s="1412">
        <f t="shared" ca="1" si="72"/>
        <v>0</v>
      </c>
      <c r="O241" s="1412">
        <f t="shared" ca="1" si="72"/>
        <v>0</v>
      </c>
    </row>
    <row r="242" spans="1:15" outlineLevel="2">
      <c r="B242" s="684"/>
      <c r="C242" s="27" t="s">
        <v>116</v>
      </c>
      <c r="D242" s="1409">
        <f t="shared" si="70"/>
        <v>0</v>
      </c>
      <c r="E242" s="1410">
        <f t="shared" ref="E242:O242" ca="1" si="73">SUM(E240:E241)</f>
        <v>0</v>
      </c>
      <c r="F242" s="1410">
        <f t="shared" ca="1" si="73"/>
        <v>0</v>
      </c>
      <c r="G242" s="1410">
        <f t="shared" ca="1" si="73"/>
        <v>0</v>
      </c>
      <c r="H242" s="1410">
        <f t="shared" ca="1" si="73"/>
        <v>0</v>
      </c>
      <c r="I242" s="1410">
        <f t="shared" ca="1" si="73"/>
        <v>0</v>
      </c>
      <c r="J242" s="1410">
        <f t="shared" ca="1" si="73"/>
        <v>0</v>
      </c>
      <c r="K242" s="1410">
        <f t="shared" ca="1" si="73"/>
        <v>0</v>
      </c>
      <c r="L242" s="1410">
        <f t="shared" ca="1" si="73"/>
        <v>0</v>
      </c>
      <c r="M242" s="1410">
        <f t="shared" ca="1" si="73"/>
        <v>0</v>
      </c>
      <c r="N242" s="1410">
        <f t="shared" ca="1" si="73"/>
        <v>0</v>
      </c>
      <c r="O242" s="1410">
        <f t="shared" ca="1" si="73"/>
        <v>0</v>
      </c>
    </row>
    <row r="243" spans="1:15" outlineLevel="2">
      <c r="B243" s="684"/>
      <c r="C243" s="34" t="s">
        <v>117</v>
      </c>
      <c r="D243" s="1411">
        <f t="shared" si="70"/>
        <v>0</v>
      </c>
      <c r="E243" s="1412">
        <f t="shared" ref="E243:O243" ca="1" si="74">SUMIF($E$606:$EF$606,E$222,$E629:$EF629)</f>
        <v>0</v>
      </c>
      <c r="F243" s="1412">
        <f t="shared" ca="1" si="74"/>
        <v>0</v>
      </c>
      <c r="G243" s="1412">
        <f t="shared" ca="1" si="74"/>
        <v>0</v>
      </c>
      <c r="H243" s="1412">
        <f t="shared" ca="1" si="74"/>
        <v>0</v>
      </c>
      <c r="I243" s="1412">
        <f t="shared" ca="1" si="74"/>
        <v>0</v>
      </c>
      <c r="J243" s="1412">
        <f t="shared" ca="1" si="74"/>
        <v>0</v>
      </c>
      <c r="K243" s="1412">
        <f t="shared" ca="1" si="74"/>
        <v>0</v>
      </c>
      <c r="L243" s="1412">
        <f t="shared" ca="1" si="74"/>
        <v>0</v>
      </c>
      <c r="M243" s="1412">
        <f t="shared" ca="1" si="74"/>
        <v>0</v>
      </c>
      <c r="N243" s="1412">
        <f t="shared" ca="1" si="74"/>
        <v>0</v>
      </c>
      <c r="O243" s="1412">
        <f t="shared" ca="1" si="74"/>
        <v>0</v>
      </c>
    </row>
    <row r="244" spans="1:15" outlineLevel="2">
      <c r="B244" s="684"/>
      <c r="C244" s="27" t="s">
        <v>387</v>
      </c>
      <c r="D244" s="1409">
        <f t="shared" si="70"/>
        <v>0</v>
      </c>
      <c r="E244" s="1410">
        <f t="shared" ref="E244:O244" ca="1" si="75">SUM(E242:E243)</f>
        <v>0</v>
      </c>
      <c r="F244" s="1410">
        <f t="shared" ca="1" si="75"/>
        <v>0</v>
      </c>
      <c r="G244" s="1410">
        <f t="shared" ca="1" si="75"/>
        <v>0</v>
      </c>
      <c r="H244" s="1410">
        <f t="shared" ca="1" si="75"/>
        <v>0</v>
      </c>
      <c r="I244" s="1410">
        <f t="shared" ca="1" si="75"/>
        <v>0</v>
      </c>
      <c r="J244" s="1410">
        <f t="shared" ca="1" si="75"/>
        <v>0</v>
      </c>
      <c r="K244" s="1410">
        <f t="shared" ca="1" si="75"/>
        <v>0</v>
      </c>
      <c r="L244" s="1410">
        <f t="shared" ca="1" si="75"/>
        <v>0</v>
      </c>
      <c r="M244" s="1410">
        <f t="shared" ca="1" si="75"/>
        <v>0</v>
      </c>
      <c r="N244" s="1410">
        <f t="shared" ca="1" si="75"/>
        <v>0</v>
      </c>
      <c r="O244" s="1410">
        <f t="shared" ca="1" si="75"/>
        <v>0</v>
      </c>
    </row>
    <row r="245" spans="1:15" outlineLevel="2">
      <c r="B245" s="684"/>
      <c r="C245" s="34" t="s">
        <v>388</v>
      </c>
      <c r="D245" s="1411">
        <f t="shared" si="70"/>
        <v>0</v>
      </c>
      <c r="E245" s="1412">
        <f t="shared" ref="E245:O245" ca="1" si="76">SUMIF($E$606:$EF$606,E$222,$E631:$EF631)</f>
        <v>0</v>
      </c>
      <c r="F245" s="1412">
        <f t="shared" ca="1" si="76"/>
        <v>0</v>
      </c>
      <c r="G245" s="1412">
        <f t="shared" ca="1" si="76"/>
        <v>0</v>
      </c>
      <c r="H245" s="1412">
        <f t="shared" ca="1" si="76"/>
        <v>0</v>
      </c>
      <c r="I245" s="1412">
        <f t="shared" ca="1" si="76"/>
        <v>0</v>
      </c>
      <c r="J245" s="1412">
        <f t="shared" ca="1" si="76"/>
        <v>0</v>
      </c>
      <c r="K245" s="1412">
        <f t="shared" ca="1" si="76"/>
        <v>0</v>
      </c>
      <c r="L245" s="1412">
        <f t="shared" ca="1" si="76"/>
        <v>0</v>
      </c>
      <c r="M245" s="1412">
        <f t="shared" ca="1" si="76"/>
        <v>0</v>
      </c>
      <c r="N245" s="1412">
        <f t="shared" ca="1" si="76"/>
        <v>0</v>
      </c>
      <c r="O245" s="1412">
        <f t="shared" ca="1" si="76"/>
        <v>0</v>
      </c>
    </row>
    <row r="246" spans="1:15" outlineLevel="2">
      <c r="B246" s="684"/>
      <c r="C246" s="27" t="s">
        <v>394</v>
      </c>
      <c r="D246" s="1409">
        <f t="shared" si="70"/>
        <v>0</v>
      </c>
      <c r="E246" s="1410">
        <f t="shared" ref="E246:O246" ca="1" si="77">SUM(E244:E245)</f>
        <v>0</v>
      </c>
      <c r="F246" s="1410">
        <f t="shared" ca="1" si="77"/>
        <v>0</v>
      </c>
      <c r="G246" s="1410">
        <f t="shared" ca="1" si="77"/>
        <v>0</v>
      </c>
      <c r="H246" s="1410">
        <f t="shared" ca="1" si="77"/>
        <v>0</v>
      </c>
      <c r="I246" s="1410">
        <f t="shared" ca="1" si="77"/>
        <v>0</v>
      </c>
      <c r="J246" s="1410">
        <f t="shared" ca="1" si="77"/>
        <v>0</v>
      </c>
      <c r="K246" s="1410">
        <f t="shared" ca="1" si="77"/>
        <v>0</v>
      </c>
      <c r="L246" s="1410">
        <f t="shared" ca="1" si="77"/>
        <v>0</v>
      </c>
      <c r="M246" s="1410">
        <f t="shared" ca="1" si="77"/>
        <v>0</v>
      </c>
      <c r="N246" s="1410">
        <f t="shared" ca="1" si="77"/>
        <v>0</v>
      </c>
      <c r="O246" s="1410">
        <f t="shared" ca="1" si="77"/>
        <v>0</v>
      </c>
    </row>
    <row r="247" spans="1:15" outlineLevel="2">
      <c r="B247" s="684"/>
      <c r="C247" s="696" t="s">
        <v>390</v>
      </c>
      <c r="D247" s="1413">
        <f t="shared" ref="D247:O247" si="78">IFERROR(D246/$D$28,0)</f>
        <v>0</v>
      </c>
      <c r="E247" s="1250">
        <f t="shared" ca="1" si="78"/>
        <v>0</v>
      </c>
      <c r="F247" s="1250">
        <f t="shared" ca="1" si="78"/>
        <v>0</v>
      </c>
      <c r="G247" s="1250">
        <f t="shared" ca="1" si="78"/>
        <v>0</v>
      </c>
      <c r="H247" s="1250">
        <f t="shared" ca="1" si="78"/>
        <v>0</v>
      </c>
      <c r="I247" s="1250">
        <f t="shared" ca="1" si="78"/>
        <v>0</v>
      </c>
      <c r="J247" s="1250">
        <f t="shared" ca="1" si="78"/>
        <v>0</v>
      </c>
      <c r="K247" s="1250">
        <f t="shared" ca="1" si="78"/>
        <v>0</v>
      </c>
      <c r="L247" s="1250">
        <f t="shared" ca="1" si="78"/>
        <v>0</v>
      </c>
      <c r="M247" s="1250">
        <f t="shared" ca="1" si="78"/>
        <v>0</v>
      </c>
      <c r="N247" s="1250">
        <f t="shared" ca="1" si="78"/>
        <v>0</v>
      </c>
      <c r="O247" s="1250">
        <f t="shared" ca="1" si="78"/>
        <v>0</v>
      </c>
    </row>
    <row r="248" spans="1:15" outlineLevel="2">
      <c r="B248" s="684"/>
      <c r="C248" s="696" t="s">
        <v>391</v>
      </c>
      <c r="D248" s="1413">
        <f t="shared" ref="D248:O248" si="79">IFERROR(D246/D237,0)</f>
        <v>0</v>
      </c>
      <c r="E248" s="1250">
        <f t="shared" ca="1" si="79"/>
        <v>0</v>
      </c>
      <c r="F248" s="1250">
        <f t="shared" ca="1" si="79"/>
        <v>0</v>
      </c>
      <c r="G248" s="1250">
        <f t="shared" ca="1" si="79"/>
        <v>0</v>
      </c>
      <c r="H248" s="1250">
        <f t="shared" ca="1" si="79"/>
        <v>0</v>
      </c>
      <c r="I248" s="1250">
        <f t="shared" ca="1" si="79"/>
        <v>0</v>
      </c>
      <c r="J248" s="1250">
        <f t="shared" ca="1" si="79"/>
        <v>0</v>
      </c>
      <c r="K248" s="1250">
        <f t="shared" ca="1" si="79"/>
        <v>0</v>
      </c>
      <c r="L248" s="1250">
        <f t="shared" ca="1" si="79"/>
        <v>0</v>
      </c>
      <c r="M248" s="1250">
        <f t="shared" ca="1" si="79"/>
        <v>0</v>
      </c>
      <c r="N248" s="1250">
        <f t="shared" ca="1" si="79"/>
        <v>0</v>
      </c>
      <c r="O248" s="1250">
        <f t="shared" ca="1" si="79"/>
        <v>0</v>
      </c>
    </row>
    <row r="249" spans="1:15" outlineLevel="2">
      <c r="B249" s="684"/>
      <c r="C249" s="697"/>
      <c r="D249" s="1414"/>
      <c r="E249" s="1415"/>
      <c r="F249" s="699">
        <f t="shared" ref="F249:O249" ca="1" si="80">IFERROR(F247/E247-1,0)</f>
        <v>0</v>
      </c>
      <c r="G249" s="699">
        <f t="shared" ca="1" si="80"/>
        <v>0</v>
      </c>
      <c r="H249" s="699">
        <f t="shared" ca="1" si="80"/>
        <v>0</v>
      </c>
      <c r="I249" s="699">
        <f t="shared" ca="1" si="80"/>
        <v>0</v>
      </c>
      <c r="J249" s="699">
        <f t="shared" ca="1" si="80"/>
        <v>0</v>
      </c>
      <c r="K249" s="699">
        <f t="shared" ca="1" si="80"/>
        <v>0</v>
      </c>
      <c r="L249" s="699">
        <f t="shared" ca="1" si="80"/>
        <v>0</v>
      </c>
      <c r="M249" s="699">
        <f t="shared" ca="1" si="80"/>
        <v>0</v>
      </c>
      <c r="N249" s="699">
        <f t="shared" ca="1" si="80"/>
        <v>0</v>
      </c>
      <c r="O249" s="699">
        <f t="shared" ca="1" si="80"/>
        <v>0</v>
      </c>
    </row>
    <row r="250" spans="1:15" outlineLevel="1">
      <c r="C250" s="696"/>
      <c r="D250" s="1413"/>
      <c r="E250" s="1250"/>
      <c r="F250" s="700"/>
      <c r="G250" s="701"/>
      <c r="H250" s="701"/>
      <c r="I250" s="701"/>
      <c r="J250" s="701"/>
      <c r="K250" s="701"/>
      <c r="L250" s="701"/>
      <c r="M250" s="701"/>
      <c r="N250" s="701"/>
      <c r="O250" s="701"/>
    </row>
    <row r="251" spans="1:15" outlineLevel="2">
      <c r="A251" s="673" t="s">
        <v>395</v>
      </c>
      <c r="B251" s="685"/>
      <c r="C251" s="695" t="s">
        <v>396</v>
      </c>
      <c r="D251" s="31"/>
      <c r="E251" s="1228">
        <f t="shared" ref="E251:O251" ca="1" si="81">OFFSET($D$636,,E256*12)</f>
        <v>0</v>
      </c>
      <c r="F251" s="1228">
        <f t="shared" ca="1" si="81"/>
        <v>0</v>
      </c>
      <c r="G251" s="1228">
        <f t="shared" ca="1" si="81"/>
        <v>0</v>
      </c>
      <c r="H251" s="1228">
        <f t="shared" ca="1" si="81"/>
        <v>0</v>
      </c>
      <c r="I251" s="1228">
        <f t="shared" ca="1" si="81"/>
        <v>0</v>
      </c>
      <c r="J251" s="1228">
        <f t="shared" ca="1" si="81"/>
        <v>0</v>
      </c>
      <c r="K251" s="1228">
        <f t="shared" ca="1" si="81"/>
        <v>0</v>
      </c>
      <c r="L251" s="1228">
        <f t="shared" ca="1" si="81"/>
        <v>0</v>
      </c>
      <c r="M251" s="1228">
        <f t="shared" ca="1" si="81"/>
        <v>0</v>
      </c>
      <c r="N251" s="1228">
        <f t="shared" ca="1" si="81"/>
        <v>0</v>
      </c>
      <c r="O251" s="1228">
        <f t="shared" ca="1" si="81"/>
        <v>0</v>
      </c>
    </row>
    <row r="252" spans="1:15" outlineLevel="2">
      <c r="B252" s="685"/>
      <c r="C252" s="695" t="s">
        <v>382</v>
      </c>
      <c r="D252" s="1405">
        <f t="shared" ref="D252:O252" si="82">IFERROR(D259/D257,0)</f>
        <v>0</v>
      </c>
      <c r="E252" s="1228">
        <f t="shared" ca="1" si="82"/>
        <v>0</v>
      </c>
      <c r="F252" s="1228">
        <f t="shared" ca="1" si="82"/>
        <v>0</v>
      </c>
      <c r="G252" s="1228">
        <f t="shared" ca="1" si="82"/>
        <v>0</v>
      </c>
      <c r="H252" s="1228">
        <f t="shared" ca="1" si="82"/>
        <v>0</v>
      </c>
      <c r="I252" s="1228">
        <f t="shared" ca="1" si="82"/>
        <v>0</v>
      </c>
      <c r="J252" s="1228">
        <f t="shared" ca="1" si="82"/>
        <v>0</v>
      </c>
      <c r="K252" s="1228">
        <f t="shared" ca="1" si="82"/>
        <v>0</v>
      </c>
      <c r="L252" s="1228">
        <f t="shared" ca="1" si="82"/>
        <v>0</v>
      </c>
      <c r="M252" s="1228">
        <f t="shared" ca="1" si="82"/>
        <v>0</v>
      </c>
      <c r="N252" s="1228">
        <f t="shared" ca="1" si="82"/>
        <v>0</v>
      </c>
      <c r="O252" s="1228">
        <f t="shared" ca="1" si="82"/>
        <v>0</v>
      </c>
    </row>
    <row r="253" spans="1:15" outlineLevel="2">
      <c r="B253" s="685"/>
      <c r="C253" s="695" t="s">
        <v>383</v>
      </c>
      <c r="D253" s="1405">
        <f t="shared" ref="D253:O253" si="83">IFERROR(D263/D257,0)</f>
        <v>0</v>
      </c>
      <c r="E253" s="1228">
        <f t="shared" ca="1" si="83"/>
        <v>0</v>
      </c>
      <c r="F253" s="1228">
        <f t="shared" ca="1" si="83"/>
        <v>0</v>
      </c>
      <c r="G253" s="1228">
        <f t="shared" ca="1" si="83"/>
        <v>0</v>
      </c>
      <c r="H253" s="1228">
        <f t="shared" ca="1" si="83"/>
        <v>0</v>
      </c>
      <c r="I253" s="1228">
        <f t="shared" ca="1" si="83"/>
        <v>0</v>
      </c>
      <c r="J253" s="1228">
        <f t="shared" ca="1" si="83"/>
        <v>0</v>
      </c>
      <c r="K253" s="1228">
        <f t="shared" ca="1" si="83"/>
        <v>0</v>
      </c>
      <c r="L253" s="1228">
        <f t="shared" ca="1" si="83"/>
        <v>0</v>
      </c>
      <c r="M253" s="1228">
        <f t="shared" ca="1" si="83"/>
        <v>0</v>
      </c>
      <c r="N253" s="1228">
        <f t="shared" ca="1" si="83"/>
        <v>0</v>
      </c>
      <c r="O253" s="1228">
        <f t="shared" ca="1" si="83"/>
        <v>0</v>
      </c>
    </row>
    <row r="254" spans="1:15" outlineLevel="2">
      <c r="B254" s="685"/>
      <c r="C254" s="695" t="s">
        <v>384</v>
      </c>
      <c r="D254" s="1406">
        <f t="shared" ref="D254:O254" si="84">IFERROR($G$28*D252,0)</f>
        <v>0</v>
      </c>
      <c r="E254" s="1407">
        <f t="shared" ca="1" si="84"/>
        <v>0</v>
      </c>
      <c r="F254" s="1407">
        <f t="shared" ca="1" si="84"/>
        <v>0</v>
      </c>
      <c r="G254" s="1407">
        <f t="shared" ca="1" si="84"/>
        <v>0</v>
      </c>
      <c r="H254" s="1407">
        <f t="shared" ca="1" si="84"/>
        <v>0</v>
      </c>
      <c r="I254" s="1407">
        <f t="shared" ca="1" si="84"/>
        <v>0</v>
      </c>
      <c r="J254" s="1407">
        <f t="shared" ca="1" si="84"/>
        <v>0</v>
      </c>
      <c r="K254" s="1407">
        <f t="shared" ca="1" si="84"/>
        <v>0</v>
      </c>
      <c r="L254" s="1407">
        <f t="shared" ca="1" si="84"/>
        <v>0</v>
      </c>
      <c r="M254" s="1407">
        <f t="shared" ca="1" si="84"/>
        <v>0</v>
      </c>
      <c r="N254" s="1407">
        <f t="shared" ca="1" si="84"/>
        <v>0</v>
      </c>
      <c r="O254" s="1407">
        <f t="shared" ca="1" si="84"/>
        <v>0</v>
      </c>
    </row>
    <row r="255" spans="1:15" ht="14.5" customHeight="1" outlineLevel="2" thickBot="1">
      <c r="B255" s="685"/>
      <c r="C255" s="695" t="s">
        <v>385</v>
      </c>
      <c r="D255" s="1406">
        <f t="shared" ref="D255:O255" si="85">IFERROR(D254/$G$30,0)</f>
        <v>0</v>
      </c>
      <c r="E255" s="1407">
        <f t="shared" ca="1" si="85"/>
        <v>0</v>
      </c>
      <c r="F255" s="1407">
        <f t="shared" ca="1" si="85"/>
        <v>0</v>
      </c>
      <c r="G255" s="1407">
        <f t="shared" ca="1" si="85"/>
        <v>0</v>
      </c>
      <c r="H255" s="1407">
        <f t="shared" ca="1" si="85"/>
        <v>0</v>
      </c>
      <c r="I255" s="1407">
        <f t="shared" ca="1" si="85"/>
        <v>0</v>
      </c>
      <c r="J255" s="1407">
        <f t="shared" ca="1" si="85"/>
        <v>0</v>
      </c>
      <c r="K255" s="1407">
        <f t="shared" ca="1" si="85"/>
        <v>0</v>
      </c>
      <c r="L255" s="1407">
        <f t="shared" ca="1" si="85"/>
        <v>0</v>
      </c>
      <c r="M255" s="1407">
        <f t="shared" ca="1" si="85"/>
        <v>0</v>
      </c>
      <c r="N255" s="1407">
        <f t="shared" ca="1" si="85"/>
        <v>0</v>
      </c>
      <c r="O255" s="1407">
        <f t="shared" ca="1" si="85"/>
        <v>0</v>
      </c>
    </row>
    <row r="256" spans="1:15" ht="14.5" customHeight="1" outlineLevel="2" thickBot="1">
      <c r="B256" s="685"/>
      <c r="C256" s="542" t="s">
        <v>113</v>
      </c>
      <c r="D256" s="1408" t="str">
        <f t="shared" ref="D256:O256" si="86">D222</f>
        <v>Baseline</v>
      </c>
      <c r="E256" s="1390">
        <f t="shared" si="86"/>
        <v>1</v>
      </c>
      <c r="F256" s="1390">
        <f t="shared" si="86"/>
        <v>2</v>
      </c>
      <c r="G256" s="1390">
        <f t="shared" si="86"/>
        <v>3</v>
      </c>
      <c r="H256" s="1390">
        <f t="shared" si="86"/>
        <v>4</v>
      </c>
      <c r="I256" s="1390">
        <f t="shared" si="86"/>
        <v>5</v>
      </c>
      <c r="J256" s="1390">
        <f t="shared" si="86"/>
        <v>6</v>
      </c>
      <c r="K256" s="1390">
        <f t="shared" si="86"/>
        <v>7</v>
      </c>
      <c r="L256" s="1390">
        <f t="shared" si="86"/>
        <v>8</v>
      </c>
      <c r="M256" s="1390">
        <f t="shared" si="86"/>
        <v>9</v>
      </c>
      <c r="N256" s="1390">
        <f t="shared" si="86"/>
        <v>10</v>
      </c>
      <c r="O256" s="1391">
        <f t="shared" si="86"/>
        <v>11</v>
      </c>
    </row>
    <row r="257" spans="1:15" outlineLevel="2">
      <c r="B257" s="685"/>
      <c r="C257" s="27" t="s">
        <v>397</v>
      </c>
      <c r="D257" s="1409">
        <f t="shared" ref="D257:D263" si="87">D473</f>
        <v>0</v>
      </c>
      <c r="E257" s="1410">
        <f t="shared" ref="E257:O257" si="88">SUMIF($E$606:$EF$606,E$222,$E639:$EF639)</f>
        <v>0</v>
      </c>
      <c r="F257" s="1410">
        <f t="shared" si="88"/>
        <v>0</v>
      </c>
      <c r="G257" s="1410">
        <f t="shared" si="88"/>
        <v>0</v>
      </c>
      <c r="H257" s="1410">
        <f t="shared" si="88"/>
        <v>0</v>
      </c>
      <c r="I257" s="1410">
        <f t="shared" si="88"/>
        <v>0</v>
      </c>
      <c r="J257" s="1410">
        <f t="shared" si="88"/>
        <v>0</v>
      </c>
      <c r="K257" s="1410">
        <f t="shared" si="88"/>
        <v>0</v>
      </c>
      <c r="L257" s="1410">
        <f t="shared" si="88"/>
        <v>0</v>
      </c>
      <c r="M257" s="1410">
        <f t="shared" si="88"/>
        <v>0</v>
      </c>
      <c r="N257" s="1410">
        <f t="shared" si="88"/>
        <v>0</v>
      </c>
      <c r="O257" s="1410">
        <f t="shared" si="88"/>
        <v>0</v>
      </c>
    </row>
    <row r="258" spans="1:15" outlineLevel="2">
      <c r="B258" s="685"/>
      <c r="C258" s="34" t="s">
        <v>115</v>
      </c>
      <c r="D258" s="1411">
        <f t="shared" si="87"/>
        <v>0</v>
      </c>
      <c r="E258" s="1412">
        <f t="shared" ref="E258:O258" ca="1" si="89">SUMIF($E$606:$EF$606,E$222,$E640:$EF640)</f>
        <v>0</v>
      </c>
      <c r="F258" s="1412">
        <f t="shared" ca="1" si="89"/>
        <v>0</v>
      </c>
      <c r="G258" s="1412">
        <f t="shared" ca="1" si="89"/>
        <v>0</v>
      </c>
      <c r="H258" s="1412">
        <f t="shared" ca="1" si="89"/>
        <v>0</v>
      </c>
      <c r="I258" s="1412">
        <f t="shared" ca="1" si="89"/>
        <v>0</v>
      </c>
      <c r="J258" s="1412">
        <f t="shared" ca="1" si="89"/>
        <v>0</v>
      </c>
      <c r="K258" s="1412">
        <f t="shared" ca="1" si="89"/>
        <v>0</v>
      </c>
      <c r="L258" s="1412">
        <f t="shared" ca="1" si="89"/>
        <v>0</v>
      </c>
      <c r="M258" s="1412">
        <f t="shared" ca="1" si="89"/>
        <v>0</v>
      </c>
      <c r="N258" s="1412">
        <f t="shared" ca="1" si="89"/>
        <v>0</v>
      </c>
      <c r="O258" s="1412">
        <f t="shared" ca="1" si="89"/>
        <v>0</v>
      </c>
    </row>
    <row r="259" spans="1:15" outlineLevel="2">
      <c r="B259" s="685"/>
      <c r="C259" s="27" t="s">
        <v>116</v>
      </c>
      <c r="D259" s="1409">
        <f t="shared" si="87"/>
        <v>0</v>
      </c>
      <c r="E259" s="1410">
        <f t="shared" ref="E259:O259" ca="1" si="90">SUM(E257:E258)</f>
        <v>0</v>
      </c>
      <c r="F259" s="1410">
        <f t="shared" ca="1" si="90"/>
        <v>0</v>
      </c>
      <c r="G259" s="1410">
        <f t="shared" ca="1" si="90"/>
        <v>0</v>
      </c>
      <c r="H259" s="1410">
        <f t="shared" ca="1" si="90"/>
        <v>0</v>
      </c>
      <c r="I259" s="1410">
        <f t="shared" ca="1" si="90"/>
        <v>0</v>
      </c>
      <c r="J259" s="1410">
        <f t="shared" ca="1" si="90"/>
        <v>0</v>
      </c>
      <c r="K259" s="1410">
        <f t="shared" ca="1" si="90"/>
        <v>0</v>
      </c>
      <c r="L259" s="1410">
        <f t="shared" ca="1" si="90"/>
        <v>0</v>
      </c>
      <c r="M259" s="1410">
        <f t="shared" ca="1" si="90"/>
        <v>0</v>
      </c>
      <c r="N259" s="1410">
        <f t="shared" ca="1" si="90"/>
        <v>0</v>
      </c>
      <c r="O259" s="1410">
        <f t="shared" ca="1" si="90"/>
        <v>0</v>
      </c>
    </row>
    <row r="260" spans="1:15" outlineLevel="2">
      <c r="B260" s="685"/>
      <c r="C260" s="34" t="s">
        <v>117</v>
      </c>
      <c r="D260" s="1411">
        <f t="shared" si="87"/>
        <v>0</v>
      </c>
      <c r="E260" s="1412">
        <f t="shared" ref="E260:O260" ca="1" si="91">SUMIF($E$606:$EF$606,E$222,$E642:$EF642)</f>
        <v>0</v>
      </c>
      <c r="F260" s="1412">
        <f t="shared" ca="1" si="91"/>
        <v>0</v>
      </c>
      <c r="G260" s="1412">
        <f t="shared" ca="1" si="91"/>
        <v>0</v>
      </c>
      <c r="H260" s="1412">
        <f t="shared" ca="1" si="91"/>
        <v>0</v>
      </c>
      <c r="I260" s="1412">
        <f t="shared" ca="1" si="91"/>
        <v>0</v>
      </c>
      <c r="J260" s="1412">
        <f t="shared" ca="1" si="91"/>
        <v>0</v>
      </c>
      <c r="K260" s="1412">
        <f t="shared" ca="1" si="91"/>
        <v>0</v>
      </c>
      <c r="L260" s="1412">
        <f t="shared" ca="1" si="91"/>
        <v>0</v>
      </c>
      <c r="M260" s="1412">
        <f t="shared" ca="1" si="91"/>
        <v>0</v>
      </c>
      <c r="N260" s="1412">
        <f t="shared" ca="1" si="91"/>
        <v>0</v>
      </c>
      <c r="O260" s="1412">
        <f t="shared" ca="1" si="91"/>
        <v>0</v>
      </c>
    </row>
    <row r="261" spans="1:15" outlineLevel="2">
      <c r="B261" s="685"/>
      <c r="C261" s="27" t="s">
        <v>387</v>
      </c>
      <c r="D261" s="1409">
        <f t="shared" si="87"/>
        <v>0</v>
      </c>
      <c r="E261" s="1410">
        <f t="shared" ref="E261:O261" ca="1" si="92">SUM(E259:E260)</f>
        <v>0</v>
      </c>
      <c r="F261" s="1410">
        <f t="shared" ca="1" si="92"/>
        <v>0</v>
      </c>
      <c r="G261" s="1410">
        <f t="shared" ca="1" si="92"/>
        <v>0</v>
      </c>
      <c r="H261" s="1410">
        <f t="shared" ca="1" si="92"/>
        <v>0</v>
      </c>
      <c r="I261" s="1410">
        <f t="shared" ca="1" si="92"/>
        <v>0</v>
      </c>
      <c r="J261" s="1410">
        <f t="shared" ca="1" si="92"/>
        <v>0</v>
      </c>
      <c r="K261" s="1410">
        <f t="shared" ca="1" si="92"/>
        <v>0</v>
      </c>
      <c r="L261" s="1410">
        <f t="shared" ca="1" si="92"/>
        <v>0</v>
      </c>
      <c r="M261" s="1410">
        <f t="shared" ca="1" si="92"/>
        <v>0</v>
      </c>
      <c r="N261" s="1410">
        <f t="shared" ca="1" si="92"/>
        <v>0</v>
      </c>
      <c r="O261" s="1410">
        <f t="shared" ca="1" si="92"/>
        <v>0</v>
      </c>
    </row>
    <row r="262" spans="1:15" outlineLevel="2">
      <c r="B262" s="685"/>
      <c r="C262" s="34" t="s">
        <v>388</v>
      </c>
      <c r="D262" s="1411">
        <f t="shared" si="87"/>
        <v>0</v>
      </c>
      <c r="E262" s="1412">
        <f t="shared" ref="E262:O262" ca="1" si="93">SUMIF($E$606:$EF$606,E$222,$E644:$EF644)</f>
        <v>0</v>
      </c>
      <c r="F262" s="1412">
        <f t="shared" ca="1" si="93"/>
        <v>0</v>
      </c>
      <c r="G262" s="1412">
        <f t="shared" ca="1" si="93"/>
        <v>0</v>
      </c>
      <c r="H262" s="1412">
        <f t="shared" ca="1" si="93"/>
        <v>0</v>
      </c>
      <c r="I262" s="1412">
        <f t="shared" ca="1" si="93"/>
        <v>0</v>
      </c>
      <c r="J262" s="1412">
        <f t="shared" ca="1" si="93"/>
        <v>0</v>
      </c>
      <c r="K262" s="1412">
        <f t="shared" ca="1" si="93"/>
        <v>0</v>
      </c>
      <c r="L262" s="1412">
        <f t="shared" ca="1" si="93"/>
        <v>0</v>
      </c>
      <c r="M262" s="1412">
        <f t="shared" ca="1" si="93"/>
        <v>0</v>
      </c>
      <c r="N262" s="1412">
        <f t="shared" ca="1" si="93"/>
        <v>0</v>
      </c>
      <c r="O262" s="1412">
        <f t="shared" ca="1" si="93"/>
        <v>0</v>
      </c>
    </row>
    <row r="263" spans="1:15" outlineLevel="2">
      <c r="B263" s="685"/>
      <c r="C263" s="27" t="s">
        <v>398</v>
      </c>
      <c r="D263" s="1409">
        <f t="shared" si="87"/>
        <v>0</v>
      </c>
      <c r="E263" s="1410">
        <f t="shared" ref="E263:O263" ca="1" si="94">SUM(E261:E262)</f>
        <v>0</v>
      </c>
      <c r="F263" s="1410">
        <f t="shared" ca="1" si="94"/>
        <v>0</v>
      </c>
      <c r="G263" s="1410">
        <f t="shared" ca="1" si="94"/>
        <v>0</v>
      </c>
      <c r="H263" s="1410">
        <f t="shared" ca="1" si="94"/>
        <v>0</v>
      </c>
      <c r="I263" s="1410">
        <f t="shared" ca="1" si="94"/>
        <v>0</v>
      </c>
      <c r="J263" s="1410">
        <f t="shared" ca="1" si="94"/>
        <v>0</v>
      </c>
      <c r="K263" s="1410">
        <f t="shared" ca="1" si="94"/>
        <v>0</v>
      </c>
      <c r="L263" s="1410">
        <f t="shared" ca="1" si="94"/>
        <v>0</v>
      </c>
      <c r="M263" s="1410">
        <f t="shared" ca="1" si="94"/>
        <v>0</v>
      </c>
      <c r="N263" s="1410">
        <f t="shared" ca="1" si="94"/>
        <v>0</v>
      </c>
      <c r="O263" s="1410">
        <f t="shared" ca="1" si="94"/>
        <v>0</v>
      </c>
    </row>
    <row r="264" spans="1:15" outlineLevel="2">
      <c r="B264" s="685"/>
      <c r="C264" s="696" t="s">
        <v>390</v>
      </c>
      <c r="D264" s="1413">
        <f t="shared" ref="D264:O264" si="95">IFERROR(D263/$G$28,0)</f>
        <v>0</v>
      </c>
      <c r="E264" s="1250">
        <f t="shared" ca="1" si="95"/>
        <v>0</v>
      </c>
      <c r="F264" s="1250">
        <f t="shared" ca="1" si="95"/>
        <v>0</v>
      </c>
      <c r="G264" s="1250">
        <f t="shared" ca="1" si="95"/>
        <v>0</v>
      </c>
      <c r="H264" s="1250">
        <f t="shared" ca="1" si="95"/>
        <v>0</v>
      </c>
      <c r="I264" s="1250">
        <f t="shared" ca="1" si="95"/>
        <v>0</v>
      </c>
      <c r="J264" s="1250">
        <f t="shared" ca="1" si="95"/>
        <v>0</v>
      </c>
      <c r="K264" s="1250">
        <f t="shared" ca="1" si="95"/>
        <v>0</v>
      </c>
      <c r="L264" s="1250">
        <f t="shared" ca="1" si="95"/>
        <v>0</v>
      </c>
      <c r="M264" s="1250">
        <f t="shared" ca="1" si="95"/>
        <v>0</v>
      </c>
      <c r="N264" s="1250">
        <f t="shared" ca="1" si="95"/>
        <v>0</v>
      </c>
      <c r="O264" s="1250">
        <f t="shared" ca="1" si="95"/>
        <v>0</v>
      </c>
    </row>
    <row r="265" spans="1:15" outlineLevel="2">
      <c r="B265" s="685"/>
      <c r="C265" s="696" t="s">
        <v>391</v>
      </c>
      <c r="D265" s="1413">
        <f t="shared" ref="D265:O265" si="96">IFERROR(D263/D254,0)</f>
        <v>0</v>
      </c>
      <c r="E265" s="1250">
        <f t="shared" ca="1" si="96"/>
        <v>0</v>
      </c>
      <c r="F265" s="1250">
        <f t="shared" ca="1" si="96"/>
        <v>0</v>
      </c>
      <c r="G265" s="1250">
        <f t="shared" ca="1" si="96"/>
        <v>0</v>
      </c>
      <c r="H265" s="1250">
        <f t="shared" ca="1" si="96"/>
        <v>0</v>
      </c>
      <c r="I265" s="1250">
        <f t="shared" ca="1" si="96"/>
        <v>0</v>
      </c>
      <c r="J265" s="1250">
        <f t="shared" ca="1" si="96"/>
        <v>0</v>
      </c>
      <c r="K265" s="1250">
        <f t="shared" ca="1" si="96"/>
        <v>0</v>
      </c>
      <c r="L265" s="1250">
        <f t="shared" ca="1" si="96"/>
        <v>0</v>
      </c>
      <c r="M265" s="1250">
        <f t="shared" ca="1" si="96"/>
        <v>0</v>
      </c>
      <c r="N265" s="1250">
        <f t="shared" ca="1" si="96"/>
        <v>0</v>
      </c>
      <c r="O265" s="1250">
        <f t="shared" ca="1" si="96"/>
        <v>0</v>
      </c>
    </row>
    <row r="266" spans="1:15" outlineLevel="2">
      <c r="B266" s="685"/>
      <c r="C266" s="697"/>
      <c r="D266" s="1414"/>
      <c r="E266" s="1415"/>
      <c r="F266" s="698">
        <f t="shared" ref="F266:O266" ca="1" si="97">IFERROR(F264/E264-1,0)</f>
        <v>0</v>
      </c>
      <c r="G266" s="699">
        <f t="shared" ca="1" si="97"/>
        <v>0</v>
      </c>
      <c r="H266" s="699">
        <f t="shared" ca="1" si="97"/>
        <v>0</v>
      </c>
      <c r="I266" s="699">
        <f t="shared" ca="1" si="97"/>
        <v>0</v>
      </c>
      <c r="J266" s="699">
        <f t="shared" ca="1" si="97"/>
        <v>0</v>
      </c>
      <c r="K266" s="699">
        <f t="shared" ca="1" si="97"/>
        <v>0</v>
      </c>
      <c r="L266" s="699">
        <f t="shared" ca="1" si="97"/>
        <v>0</v>
      </c>
      <c r="M266" s="699">
        <f t="shared" ca="1" si="97"/>
        <v>0</v>
      </c>
      <c r="N266" s="699">
        <f t="shared" ca="1" si="97"/>
        <v>0</v>
      </c>
      <c r="O266" s="699">
        <f t="shared" ca="1" si="97"/>
        <v>0</v>
      </c>
    </row>
    <row r="267" spans="1:15" outlineLevel="1">
      <c r="C267" s="696"/>
      <c r="D267" s="1413"/>
      <c r="E267" s="1250"/>
      <c r="F267" s="700"/>
      <c r="G267" s="701"/>
      <c r="H267" s="701"/>
      <c r="I267" s="701"/>
      <c r="J267" s="701"/>
      <c r="K267" s="701"/>
      <c r="L267" s="701"/>
      <c r="M267" s="701"/>
      <c r="N267" s="701"/>
      <c r="O267" s="701"/>
    </row>
    <row r="268" spans="1:15" outlineLevel="2">
      <c r="A268" s="673" t="s">
        <v>399</v>
      </c>
      <c r="B268" s="686"/>
      <c r="C268" s="695" t="s">
        <v>400</v>
      </c>
      <c r="D268" s="31"/>
      <c r="E268" s="1228">
        <f t="shared" ref="E268:O268" ca="1" si="98">OFFSET($D$649,,E273*12)</f>
        <v>0</v>
      </c>
      <c r="F268" s="1228">
        <f t="shared" ca="1" si="98"/>
        <v>0</v>
      </c>
      <c r="G268" s="1228">
        <f t="shared" ca="1" si="98"/>
        <v>0</v>
      </c>
      <c r="H268" s="1228">
        <f t="shared" ca="1" si="98"/>
        <v>0</v>
      </c>
      <c r="I268" s="1228">
        <f t="shared" ca="1" si="98"/>
        <v>0</v>
      </c>
      <c r="J268" s="1228">
        <f t="shared" ca="1" si="98"/>
        <v>0</v>
      </c>
      <c r="K268" s="1228">
        <f t="shared" ca="1" si="98"/>
        <v>0</v>
      </c>
      <c r="L268" s="1228">
        <f t="shared" ca="1" si="98"/>
        <v>0</v>
      </c>
      <c r="M268" s="1228">
        <f t="shared" ca="1" si="98"/>
        <v>0</v>
      </c>
      <c r="N268" s="1228">
        <f t="shared" ca="1" si="98"/>
        <v>0</v>
      </c>
      <c r="O268" s="1228">
        <f t="shared" ca="1" si="98"/>
        <v>0</v>
      </c>
    </row>
    <row r="269" spans="1:15" outlineLevel="2">
      <c r="B269" s="686"/>
      <c r="C269" s="695" t="s">
        <v>382</v>
      </c>
      <c r="D269" s="1405">
        <f t="shared" ref="D269:O269" si="99">IFERROR(D276/D274,0)</f>
        <v>0</v>
      </c>
      <c r="E269" s="1228">
        <f t="shared" ca="1" si="99"/>
        <v>0</v>
      </c>
      <c r="F269" s="1228">
        <f t="shared" ca="1" si="99"/>
        <v>0</v>
      </c>
      <c r="G269" s="1228">
        <f t="shared" ca="1" si="99"/>
        <v>0</v>
      </c>
      <c r="H269" s="1228">
        <f t="shared" ca="1" si="99"/>
        <v>0</v>
      </c>
      <c r="I269" s="1228">
        <f t="shared" ca="1" si="99"/>
        <v>0</v>
      </c>
      <c r="J269" s="1228">
        <f t="shared" ca="1" si="99"/>
        <v>0</v>
      </c>
      <c r="K269" s="1228">
        <f t="shared" ca="1" si="99"/>
        <v>0</v>
      </c>
      <c r="L269" s="1228">
        <f t="shared" ca="1" si="99"/>
        <v>0</v>
      </c>
      <c r="M269" s="1228">
        <f t="shared" ca="1" si="99"/>
        <v>0</v>
      </c>
      <c r="N269" s="1228">
        <f t="shared" ca="1" si="99"/>
        <v>0</v>
      </c>
      <c r="O269" s="1228">
        <f t="shared" ca="1" si="99"/>
        <v>0</v>
      </c>
    </row>
    <row r="270" spans="1:15" outlineLevel="2">
      <c r="B270" s="686"/>
      <c r="C270" s="695" t="s">
        <v>383</v>
      </c>
      <c r="D270" s="1405">
        <f t="shared" ref="D270:O270" si="100">IFERROR(D280/D274,0)</f>
        <v>0</v>
      </c>
      <c r="E270" s="1228">
        <f t="shared" ca="1" si="100"/>
        <v>0</v>
      </c>
      <c r="F270" s="1228">
        <f t="shared" ca="1" si="100"/>
        <v>0</v>
      </c>
      <c r="G270" s="1228">
        <f t="shared" ca="1" si="100"/>
        <v>0</v>
      </c>
      <c r="H270" s="1228">
        <f t="shared" ca="1" si="100"/>
        <v>0</v>
      </c>
      <c r="I270" s="1228">
        <f t="shared" ca="1" si="100"/>
        <v>0</v>
      </c>
      <c r="J270" s="1228">
        <f t="shared" ca="1" si="100"/>
        <v>0</v>
      </c>
      <c r="K270" s="1228">
        <f t="shared" ca="1" si="100"/>
        <v>0</v>
      </c>
      <c r="L270" s="1228">
        <f t="shared" ca="1" si="100"/>
        <v>0</v>
      </c>
      <c r="M270" s="1228">
        <f t="shared" ca="1" si="100"/>
        <v>0</v>
      </c>
      <c r="N270" s="1228">
        <f t="shared" ca="1" si="100"/>
        <v>0</v>
      </c>
      <c r="O270" s="1228">
        <f t="shared" ca="1" si="100"/>
        <v>0</v>
      </c>
    </row>
    <row r="271" spans="1:15" outlineLevel="2">
      <c r="B271" s="686"/>
      <c r="C271" s="695" t="s">
        <v>384</v>
      </c>
      <c r="D271" s="1406">
        <f t="shared" ref="D271:O271" si="101">IFERROR($G$21*D269,0)</f>
        <v>0</v>
      </c>
      <c r="E271" s="1407">
        <f t="shared" ca="1" si="101"/>
        <v>0</v>
      </c>
      <c r="F271" s="1407">
        <f t="shared" ca="1" si="101"/>
        <v>0</v>
      </c>
      <c r="G271" s="1407">
        <f t="shared" ca="1" si="101"/>
        <v>0</v>
      </c>
      <c r="H271" s="1407">
        <f t="shared" ca="1" si="101"/>
        <v>0</v>
      </c>
      <c r="I271" s="1407">
        <f t="shared" ca="1" si="101"/>
        <v>0</v>
      </c>
      <c r="J271" s="1407">
        <f t="shared" ca="1" si="101"/>
        <v>0</v>
      </c>
      <c r="K271" s="1407">
        <f t="shared" ca="1" si="101"/>
        <v>0</v>
      </c>
      <c r="L271" s="1407">
        <f t="shared" ca="1" si="101"/>
        <v>0</v>
      </c>
      <c r="M271" s="1407">
        <f t="shared" ca="1" si="101"/>
        <v>0</v>
      </c>
      <c r="N271" s="1407">
        <f t="shared" ca="1" si="101"/>
        <v>0</v>
      </c>
      <c r="O271" s="1407">
        <f t="shared" ca="1" si="101"/>
        <v>0</v>
      </c>
    </row>
    <row r="272" spans="1:15" ht="14.5" customHeight="1" outlineLevel="2" thickBot="1">
      <c r="B272" s="686"/>
      <c r="C272" s="695" t="s">
        <v>385</v>
      </c>
      <c r="D272" s="1406">
        <f t="shared" ref="D272:O272" si="102">IFERROR(D271/$G$23,0)</f>
        <v>0</v>
      </c>
      <c r="E272" s="1407">
        <f t="shared" ca="1" si="102"/>
        <v>0</v>
      </c>
      <c r="F272" s="1407">
        <f t="shared" ca="1" si="102"/>
        <v>0</v>
      </c>
      <c r="G272" s="1407">
        <f t="shared" ca="1" si="102"/>
        <v>0</v>
      </c>
      <c r="H272" s="1407">
        <f t="shared" ca="1" si="102"/>
        <v>0</v>
      </c>
      <c r="I272" s="1407">
        <f t="shared" ca="1" si="102"/>
        <v>0</v>
      </c>
      <c r="J272" s="1407">
        <f t="shared" ca="1" si="102"/>
        <v>0</v>
      </c>
      <c r="K272" s="1407">
        <f t="shared" ca="1" si="102"/>
        <v>0</v>
      </c>
      <c r="L272" s="1407">
        <f t="shared" ca="1" si="102"/>
        <v>0</v>
      </c>
      <c r="M272" s="1407">
        <f t="shared" ca="1" si="102"/>
        <v>0</v>
      </c>
      <c r="N272" s="1407">
        <f t="shared" ca="1" si="102"/>
        <v>0</v>
      </c>
      <c r="O272" s="1407">
        <f t="shared" ca="1" si="102"/>
        <v>0</v>
      </c>
    </row>
    <row r="273" spans="1:15" ht="14.5" customHeight="1" outlineLevel="2" thickBot="1">
      <c r="B273" s="686"/>
      <c r="C273" s="542" t="s">
        <v>113</v>
      </c>
      <c r="D273" s="1408" t="str">
        <f t="shared" ref="D273:O273" si="103">D239</f>
        <v>Baseline</v>
      </c>
      <c r="E273" s="1390">
        <f t="shared" si="103"/>
        <v>1</v>
      </c>
      <c r="F273" s="1390">
        <f t="shared" si="103"/>
        <v>2</v>
      </c>
      <c r="G273" s="1390">
        <f t="shared" si="103"/>
        <v>3</v>
      </c>
      <c r="H273" s="1390">
        <f t="shared" si="103"/>
        <v>4</v>
      </c>
      <c r="I273" s="1390">
        <f t="shared" si="103"/>
        <v>5</v>
      </c>
      <c r="J273" s="1390">
        <f t="shared" si="103"/>
        <v>6</v>
      </c>
      <c r="K273" s="1390">
        <f t="shared" si="103"/>
        <v>7</v>
      </c>
      <c r="L273" s="1390">
        <f t="shared" si="103"/>
        <v>8</v>
      </c>
      <c r="M273" s="1390">
        <f t="shared" si="103"/>
        <v>9</v>
      </c>
      <c r="N273" s="1390">
        <f t="shared" si="103"/>
        <v>10</v>
      </c>
      <c r="O273" s="1391">
        <f t="shared" si="103"/>
        <v>11</v>
      </c>
    </row>
    <row r="274" spans="1:15" outlineLevel="2">
      <c r="B274" s="686"/>
      <c r="C274" s="27" t="s">
        <v>364</v>
      </c>
      <c r="D274" s="1409">
        <f t="shared" ref="D274:D280" si="104">D482</f>
        <v>0</v>
      </c>
      <c r="E274" s="1410">
        <f t="shared" ref="E274:O274" si="105">SUMIF($E$606:$EF$606,E$222,$E652:$EF652)</f>
        <v>0</v>
      </c>
      <c r="F274" s="1410">
        <f t="shared" si="105"/>
        <v>0</v>
      </c>
      <c r="G274" s="1410">
        <f t="shared" si="105"/>
        <v>0</v>
      </c>
      <c r="H274" s="1410">
        <f t="shared" si="105"/>
        <v>0</v>
      </c>
      <c r="I274" s="1410">
        <f t="shared" si="105"/>
        <v>0</v>
      </c>
      <c r="J274" s="1410">
        <f t="shared" si="105"/>
        <v>0</v>
      </c>
      <c r="K274" s="1410">
        <f t="shared" si="105"/>
        <v>0</v>
      </c>
      <c r="L274" s="1410">
        <f t="shared" si="105"/>
        <v>0</v>
      </c>
      <c r="M274" s="1410">
        <f t="shared" si="105"/>
        <v>0</v>
      </c>
      <c r="N274" s="1410">
        <f t="shared" si="105"/>
        <v>0</v>
      </c>
      <c r="O274" s="1410">
        <f t="shared" si="105"/>
        <v>0</v>
      </c>
    </row>
    <row r="275" spans="1:15" outlineLevel="2">
      <c r="B275" s="686"/>
      <c r="C275" s="34" t="s">
        <v>115</v>
      </c>
      <c r="D275" s="1411">
        <f t="shared" si="104"/>
        <v>0</v>
      </c>
      <c r="E275" s="1412">
        <f t="shared" ref="E275:O275" ca="1" si="106">SUMIF($E$606:$EF$606,E$222,$E653:$EF653)</f>
        <v>0</v>
      </c>
      <c r="F275" s="1412">
        <f t="shared" ca="1" si="106"/>
        <v>0</v>
      </c>
      <c r="G275" s="1412">
        <f t="shared" ca="1" si="106"/>
        <v>0</v>
      </c>
      <c r="H275" s="1412">
        <f t="shared" ca="1" si="106"/>
        <v>0</v>
      </c>
      <c r="I275" s="1412">
        <f t="shared" ca="1" si="106"/>
        <v>0</v>
      </c>
      <c r="J275" s="1412">
        <f t="shared" ca="1" si="106"/>
        <v>0</v>
      </c>
      <c r="K275" s="1412">
        <f t="shared" ca="1" si="106"/>
        <v>0</v>
      </c>
      <c r="L275" s="1412">
        <f t="shared" ca="1" si="106"/>
        <v>0</v>
      </c>
      <c r="M275" s="1412">
        <f t="shared" ca="1" si="106"/>
        <v>0</v>
      </c>
      <c r="N275" s="1412">
        <f t="shared" ca="1" si="106"/>
        <v>0</v>
      </c>
      <c r="O275" s="1412">
        <f t="shared" ca="1" si="106"/>
        <v>0</v>
      </c>
    </row>
    <row r="276" spans="1:15" outlineLevel="2">
      <c r="B276" s="686"/>
      <c r="C276" s="27" t="s">
        <v>116</v>
      </c>
      <c r="D276" s="1409">
        <f t="shared" si="104"/>
        <v>0</v>
      </c>
      <c r="E276" s="1410">
        <f t="shared" ref="E276:O276" ca="1" si="107">SUM(E274:E275)</f>
        <v>0</v>
      </c>
      <c r="F276" s="1410">
        <f t="shared" ca="1" si="107"/>
        <v>0</v>
      </c>
      <c r="G276" s="1410">
        <f t="shared" ca="1" si="107"/>
        <v>0</v>
      </c>
      <c r="H276" s="1410">
        <f t="shared" ca="1" si="107"/>
        <v>0</v>
      </c>
      <c r="I276" s="1410">
        <f t="shared" ca="1" si="107"/>
        <v>0</v>
      </c>
      <c r="J276" s="1410">
        <f t="shared" ca="1" si="107"/>
        <v>0</v>
      </c>
      <c r="K276" s="1410">
        <f t="shared" ca="1" si="107"/>
        <v>0</v>
      </c>
      <c r="L276" s="1410">
        <f t="shared" ca="1" si="107"/>
        <v>0</v>
      </c>
      <c r="M276" s="1410">
        <f t="shared" ca="1" si="107"/>
        <v>0</v>
      </c>
      <c r="N276" s="1410">
        <f t="shared" ca="1" si="107"/>
        <v>0</v>
      </c>
      <c r="O276" s="1410">
        <f t="shared" ca="1" si="107"/>
        <v>0</v>
      </c>
    </row>
    <row r="277" spans="1:15" outlineLevel="2">
      <c r="B277" s="686"/>
      <c r="C277" s="34" t="s">
        <v>117</v>
      </c>
      <c r="D277" s="1411">
        <f t="shared" si="104"/>
        <v>0</v>
      </c>
      <c r="E277" s="1412">
        <f t="shared" ref="E277:O277" ca="1" si="108">SUMIF($E$606:$EF$606,E$222,$E655:$EF655)</f>
        <v>0</v>
      </c>
      <c r="F277" s="1412">
        <f t="shared" ca="1" si="108"/>
        <v>0</v>
      </c>
      <c r="G277" s="1412">
        <f t="shared" ca="1" si="108"/>
        <v>0</v>
      </c>
      <c r="H277" s="1412">
        <f t="shared" ca="1" si="108"/>
        <v>0</v>
      </c>
      <c r="I277" s="1412">
        <f t="shared" ca="1" si="108"/>
        <v>0</v>
      </c>
      <c r="J277" s="1412">
        <f t="shared" ca="1" si="108"/>
        <v>0</v>
      </c>
      <c r="K277" s="1412">
        <f t="shared" ca="1" si="108"/>
        <v>0</v>
      </c>
      <c r="L277" s="1412">
        <f t="shared" ca="1" si="108"/>
        <v>0</v>
      </c>
      <c r="M277" s="1412">
        <f t="shared" ca="1" si="108"/>
        <v>0</v>
      </c>
      <c r="N277" s="1412">
        <f t="shared" ca="1" si="108"/>
        <v>0</v>
      </c>
      <c r="O277" s="1412">
        <f t="shared" ca="1" si="108"/>
        <v>0</v>
      </c>
    </row>
    <row r="278" spans="1:15" outlineLevel="2">
      <c r="B278" s="686"/>
      <c r="C278" s="27" t="s">
        <v>387</v>
      </c>
      <c r="D278" s="1409">
        <f t="shared" si="104"/>
        <v>0</v>
      </c>
      <c r="E278" s="1410">
        <f t="shared" ref="E278:O278" ca="1" si="109">SUM(E276:E277)</f>
        <v>0</v>
      </c>
      <c r="F278" s="1410">
        <f t="shared" ca="1" si="109"/>
        <v>0</v>
      </c>
      <c r="G278" s="1410">
        <f t="shared" ca="1" si="109"/>
        <v>0</v>
      </c>
      <c r="H278" s="1410">
        <f t="shared" ca="1" si="109"/>
        <v>0</v>
      </c>
      <c r="I278" s="1410">
        <f t="shared" ca="1" si="109"/>
        <v>0</v>
      </c>
      <c r="J278" s="1410">
        <f t="shared" ca="1" si="109"/>
        <v>0</v>
      </c>
      <c r="K278" s="1410">
        <f t="shared" ca="1" si="109"/>
        <v>0</v>
      </c>
      <c r="L278" s="1410">
        <f t="shared" ca="1" si="109"/>
        <v>0</v>
      </c>
      <c r="M278" s="1410">
        <f t="shared" ca="1" si="109"/>
        <v>0</v>
      </c>
      <c r="N278" s="1410">
        <f t="shared" ca="1" si="109"/>
        <v>0</v>
      </c>
      <c r="O278" s="1410">
        <f t="shared" ca="1" si="109"/>
        <v>0</v>
      </c>
    </row>
    <row r="279" spans="1:15" outlineLevel="2">
      <c r="B279" s="686"/>
      <c r="C279" s="34" t="s">
        <v>388</v>
      </c>
      <c r="D279" s="1411">
        <f t="shared" si="104"/>
        <v>0</v>
      </c>
      <c r="E279" s="1412">
        <f t="shared" ref="E279:O279" ca="1" si="110">SUMIF($E$606:$EF$606,E$222,$E657:$EF657)</f>
        <v>0</v>
      </c>
      <c r="F279" s="1412">
        <f t="shared" ca="1" si="110"/>
        <v>0</v>
      </c>
      <c r="G279" s="1412">
        <f t="shared" ca="1" si="110"/>
        <v>0</v>
      </c>
      <c r="H279" s="1412">
        <f t="shared" ca="1" si="110"/>
        <v>0</v>
      </c>
      <c r="I279" s="1412">
        <f t="shared" ca="1" si="110"/>
        <v>0</v>
      </c>
      <c r="J279" s="1412">
        <f t="shared" ca="1" si="110"/>
        <v>0</v>
      </c>
      <c r="K279" s="1412">
        <f t="shared" ca="1" si="110"/>
        <v>0</v>
      </c>
      <c r="L279" s="1412">
        <f t="shared" ca="1" si="110"/>
        <v>0</v>
      </c>
      <c r="M279" s="1412">
        <f t="shared" ca="1" si="110"/>
        <v>0</v>
      </c>
      <c r="N279" s="1412">
        <f t="shared" ca="1" si="110"/>
        <v>0</v>
      </c>
      <c r="O279" s="1412">
        <f t="shared" ca="1" si="110"/>
        <v>0</v>
      </c>
    </row>
    <row r="280" spans="1:15" outlineLevel="2">
      <c r="B280" s="686"/>
      <c r="C280" s="27" t="s">
        <v>401</v>
      </c>
      <c r="D280" s="1409">
        <f t="shared" si="104"/>
        <v>0</v>
      </c>
      <c r="E280" s="1410">
        <f t="shared" ref="E280:O280" ca="1" si="111">SUM(E278:E279)</f>
        <v>0</v>
      </c>
      <c r="F280" s="1410">
        <f t="shared" ca="1" si="111"/>
        <v>0</v>
      </c>
      <c r="G280" s="1410">
        <f t="shared" ca="1" si="111"/>
        <v>0</v>
      </c>
      <c r="H280" s="1410">
        <f t="shared" ca="1" si="111"/>
        <v>0</v>
      </c>
      <c r="I280" s="1410">
        <f t="shared" ca="1" si="111"/>
        <v>0</v>
      </c>
      <c r="J280" s="1410">
        <f t="shared" ca="1" si="111"/>
        <v>0</v>
      </c>
      <c r="K280" s="1410">
        <f t="shared" ca="1" si="111"/>
        <v>0</v>
      </c>
      <c r="L280" s="1410">
        <f t="shared" ca="1" si="111"/>
        <v>0</v>
      </c>
      <c r="M280" s="1410">
        <f t="shared" ca="1" si="111"/>
        <v>0</v>
      </c>
      <c r="N280" s="1410">
        <f t="shared" ca="1" si="111"/>
        <v>0</v>
      </c>
      <c r="O280" s="1410">
        <f t="shared" ca="1" si="111"/>
        <v>0</v>
      </c>
    </row>
    <row r="281" spans="1:15" outlineLevel="2">
      <c r="B281" s="686"/>
      <c r="C281" s="696" t="s">
        <v>390</v>
      </c>
      <c r="D281" s="1413">
        <f t="shared" ref="D281:O281" si="112">IFERROR(D280/$G$21,0)</f>
        <v>0</v>
      </c>
      <c r="E281" s="1250">
        <f t="shared" ca="1" si="112"/>
        <v>0</v>
      </c>
      <c r="F281" s="1250">
        <f t="shared" ca="1" si="112"/>
        <v>0</v>
      </c>
      <c r="G281" s="1250">
        <f t="shared" ca="1" si="112"/>
        <v>0</v>
      </c>
      <c r="H281" s="1250">
        <f t="shared" ca="1" si="112"/>
        <v>0</v>
      </c>
      <c r="I281" s="1250">
        <f t="shared" ca="1" si="112"/>
        <v>0</v>
      </c>
      <c r="J281" s="1250">
        <f t="shared" ca="1" si="112"/>
        <v>0</v>
      </c>
      <c r="K281" s="1250">
        <f t="shared" ca="1" si="112"/>
        <v>0</v>
      </c>
      <c r="L281" s="1250">
        <f t="shared" ca="1" si="112"/>
        <v>0</v>
      </c>
      <c r="M281" s="1250">
        <f t="shared" ca="1" si="112"/>
        <v>0</v>
      </c>
      <c r="N281" s="1250">
        <f t="shared" ca="1" si="112"/>
        <v>0</v>
      </c>
      <c r="O281" s="1250">
        <f t="shared" ca="1" si="112"/>
        <v>0</v>
      </c>
    </row>
    <row r="282" spans="1:15" outlineLevel="2">
      <c r="B282" s="686"/>
      <c r="C282" s="696" t="s">
        <v>391</v>
      </c>
      <c r="D282" s="1413">
        <f t="shared" ref="D282:O282" si="113">IFERROR(D280/D271,0)</f>
        <v>0</v>
      </c>
      <c r="E282" s="1250">
        <f t="shared" ca="1" si="113"/>
        <v>0</v>
      </c>
      <c r="F282" s="1250">
        <f t="shared" ca="1" si="113"/>
        <v>0</v>
      </c>
      <c r="G282" s="1250">
        <f t="shared" ca="1" si="113"/>
        <v>0</v>
      </c>
      <c r="H282" s="1250">
        <f t="shared" ca="1" si="113"/>
        <v>0</v>
      </c>
      <c r="I282" s="1250">
        <f t="shared" ca="1" si="113"/>
        <v>0</v>
      </c>
      <c r="J282" s="1250">
        <f t="shared" ca="1" si="113"/>
        <v>0</v>
      </c>
      <c r="K282" s="1250">
        <f t="shared" ca="1" si="113"/>
        <v>0</v>
      </c>
      <c r="L282" s="1250">
        <f t="shared" ca="1" si="113"/>
        <v>0</v>
      </c>
      <c r="M282" s="1250">
        <f t="shared" ca="1" si="113"/>
        <v>0</v>
      </c>
      <c r="N282" s="1250">
        <f t="shared" ca="1" si="113"/>
        <v>0</v>
      </c>
      <c r="O282" s="1250">
        <f t="shared" ca="1" si="113"/>
        <v>0</v>
      </c>
    </row>
    <row r="283" spans="1:15" outlineLevel="2">
      <c r="B283" s="686"/>
      <c r="C283" s="697"/>
      <c r="D283" s="1414"/>
      <c r="E283" s="1415"/>
      <c r="F283" s="699">
        <f t="shared" ref="F283:O283" ca="1" si="114">IFERROR(F281/E281-1,0)</f>
        <v>0</v>
      </c>
      <c r="G283" s="699">
        <f t="shared" ca="1" si="114"/>
        <v>0</v>
      </c>
      <c r="H283" s="699">
        <f t="shared" ca="1" si="114"/>
        <v>0</v>
      </c>
      <c r="I283" s="699">
        <f t="shared" ca="1" si="114"/>
        <v>0</v>
      </c>
      <c r="J283" s="699">
        <f t="shared" ca="1" si="114"/>
        <v>0</v>
      </c>
      <c r="K283" s="699">
        <f t="shared" ca="1" si="114"/>
        <v>0</v>
      </c>
      <c r="L283" s="699">
        <f t="shared" ca="1" si="114"/>
        <v>0</v>
      </c>
      <c r="M283" s="699">
        <f t="shared" ca="1" si="114"/>
        <v>0</v>
      </c>
      <c r="N283" s="699">
        <f t="shared" ca="1" si="114"/>
        <v>0</v>
      </c>
      <c r="O283" s="699">
        <f t="shared" ca="1" si="114"/>
        <v>0</v>
      </c>
    </row>
    <row r="284" spans="1:15" outlineLevel="1">
      <c r="C284" s="696"/>
      <c r="D284" s="1413"/>
      <c r="E284" s="1250"/>
      <c r="F284" s="700"/>
      <c r="G284" s="701"/>
      <c r="H284" s="701"/>
      <c r="I284" s="701"/>
      <c r="J284" s="701"/>
      <c r="K284" s="701"/>
      <c r="L284" s="701"/>
      <c r="M284" s="701"/>
      <c r="N284" s="701"/>
      <c r="O284" s="701"/>
    </row>
    <row r="285" spans="1:15" outlineLevel="3">
      <c r="A285" s="673" t="s">
        <v>89</v>
      </c>
      <c r="B285" s="687"/>
      <c r="C285" s="695" t="s">
        <v>402</v>
      </c>
      <c r="D285" s="31"/>
      <c r="E285" s="1228">
        <f t="shared" ref="E285:O285" ca="1" si="115">OFFSET($D$662,,E290*12)</f>
        <v>0</v>
      </c>
      <c r="F285" s="1228">
        <f t="shared" ca="1" si="115"/>
        <v>0</v>
      </c>
      <c r="G285" s="1228">
        <f t="shared" ca="1" si="115"/>
        <v>0</v>
      </c>
      <c r="H285" s="1228">
        <f t="shared" ca="1" si="115"/>
        <v>0</v>
      </c>
      <c r="I285" s="1228">
        <f t="shared" ca="1" si="115"/>
        <v>0</v>
      </c>
      <c r="J285" s="1228">
        <f t="shared" ca="1" si="115"/>
        <v>0</v>
      </c>
      <c r="K285" s="1228">
        <f t="shared" ca="1" si="115"/>
        <v>0</v>
      </c>
      <c r="L285" s="1228">
        <f t="shared" ca="1" si="115"/>
        <v>0</v>
      </c>
      <c r="M285" s="1228">
        <f t="shared" ca="1" si="115"/>
        <v>0</v>
      </c>
      <c r="N285" s="1228">
        <f t="shared" ca="1" si="115"/>
        <v>0</v>
      </c>
      <c r="O285" s="1228">
        <f t="shared" ca="1" si="115"/>
        <v>0</v>
      </c>
    </row>
    <row r="286" spans="1:15" outlineLevel="3">
      <c r="B286" s="687"/>
      <c r="C286" s="695" t="s">
        <v>382</v>
      </c>
      <c r="D286" s="1405">
        <f t="shared" ref="D286:O286" si="116">IFERROR(D293/D291,0)</f>
        <v>0</v>
      </c>
      <c r="E286" s="1228">
        <f t="shared" ca="1" si="116"/>
        <v>0</v>
      </c>
      <c r="F286" s="1228">
        <f t="shared" ca="1" si="116"/>
        <v>0</v>
      </c>
      <c r="G286" s="1228">
        <f t="shared" ca="1" si="116"/>
        <v>0</v>
      </c>
      <c r="H286" s="1228">
        <f t="shared" ca="1" si="116"/>
        <v>0</v>
      </c>
      <c r="I286" s="1228">
        <f t="shared" ca="1" si="116"/>
        <v>0</v>
      </c>
      <c r="J286" s="1228">
        <f t="shared" ca="1" si="116"/>
        <v>0</v>
      </c>
      <c r="K286" s="1228">
        <f t="shared" ca="1" si="116"/>
        <v>0</v>
      </c>
      <c r="L286" s="1228">
        <f t="shared" ca="1" si="116"/>
        <v>0</v>
      </c>
      <c r="M286" s="1228">
        <f t="shared" ca="1" si="116"/>
        <v>0</v>
      </c>
      <c r="N286" s="1228">
        <f t="shared" ca="1" si="116"/>
        <v>0</v>
      </c>
      <c r="O286" s="1228">
        <f t="shared" ca="1" si="116"/>
        <v>0</v>
      </c>
    </row>
    <row r="287" spans="1:15" outlineLevel="3">
      <c r="B287" s="687"/>
      <c r="C287" s="695" t="s">
        <v>383</v>
      </c>
      <c r="D287" s="1405">
        <f t="shared" ref="D287:O287" si="117">IFERROR(D297/D291,0)</f>
        <v>0</v>
      </c>
      <c r="E287" s="1228">
        <f t="shared" ca="1" si="117"/>
        <v>0</v>
      </c>
      <c r="F287" s="1228">
        <f t="shared" ca="1" si="117"/>
        <v>0</v>
      </c>
      <c r="G287" s="1228">
        <f t="shared" ca="1" si="117"/>
        <v>0</v>
      </c>
      <c r="H287" s="1228">
        <f t="shared" ca="1" si="117"/>
        <v>0</v>
      </c>
      <c r="I287" s="1228">
        <f t="shared" ca="1" si="117"/>
        <v>0</v>
      </c>
      <c r="J287" s="1228">
        <f t="shared" ca="1" si="117"/>
        <v>0</v>
      </c>
      <c r="K287" s="1228">
        <f t="shared" ca="1" si="117"/>
        <v>0</v>
      </c>
      <c r="L287" s="1228">
        <f t="shared" ca="1" si="117"/>
        <v>0</v>
      </c>
      <c r="M287" s="1228">
        <f t="shared" ca="1" si="117"/>
        <v>0</v>
      </c>
      <c r="N287" s="1228">
        <f t="shared" ca="1" si="117"/>
        <v>0</v>
      </c>
      <c r="O287" s="1228">
        <f t="shared" ca="1" si="117"/>
        <v>0</v>
      </c>
    </row>
    <row r="288" spans="1:15" outlineLevel="3">
      <c r="B288" s="687"/>
      <c r="C288" s="695" t="s">
        <v>384</v>
      </c>
      <c r="D288" s="1406">
        <f>$D$34*D286</f>
        <v>0</v>
      </c>
      <c r="E288" s="1407">
        <f ca="1">IFERROR($D$34*E286,0)</f>
        <v>0</v>
      </c>
      <c r="F288" s="1407">
        <f t="shared" ref="F288:O288" ca="1" si="118">$D$34*F286</f>
        <v>0</v>
      </c>
      <c r="G288" s="1407">
        <f t="shared" ca="1" si="118"/>
        <v>0</v>
      </c>
      <c r="H288" s="1407">
        <f t="shared" ca="1" si="118"/>
        <v>0</v>
      </c>
      <c r="I288" s="1407">
        <f t="shared" ca="1" si="118"/>
        <v>0</v>
      </c>
      <c r="J288" s="1407">
        <f t="shared" ca="1" si="118"/>
        <v>0</v>
      </c>
      <c r="K288" s="1407">
        <f t="shared" ca="1" si="118"/>
        <v>0</v>
      </c>
      <c r="L288" s="1407">
        <f t="shared" ca="1" si="118"/>
        <v>0</v>
      </c>
      <c r="M288" s="1407">
        <f t="shared" ca="1" si="118"/>
        <v>0</v>
      </c>
      <c r="N288" s="1407">
        <f t="shared" ca="1" si="118"/>
        <v>0</v>
      </c>
      <c r="O288" s="1407">
        <f t="shared" ca="1" si="118"/>
        <v>0</v>
      </c>
    </row>
    <row r="289" spans="2:15" ht="14.5" customHeight="1" outlineLevel="3" thickBot="1">
      <c r="B289" s="687"/>
      <c r="C289" s="695" t="s">
        <v>385</v>
      </c>
      <c r="D289" s="702">
        <f t="shared" ref="D289:O289" si="119">IFERROR(D288/$G$34,0)</f>
        <v>0</v>
      </c>
      <c r="E289" s="703">
        <f t="shared" ca="1" si="119"/>
        <v>0</v>
      </c>
      <c r="F289" s="703">
        <f t="shared" ca="1" si="119"/>
        <v>0</v>
      </c>
      <c r="G289" s="703">
        <f t="shared" ca="1" si="119"/>
        <v>0</v>
      </c>
      <c r="H289" s="703">
        <f t="shared" ca="1" si="119"/>
        <v>0</v>
      </c>
      <c r="I289" s="703">
        <f t="shared" ca="1" si="119"/>
        <v>0</v>
      </c>
      <c r="J289" s="703">
        <f t="shared" ca="1" si="119"/>
        <v>0</v>
      </c>
      <c r="K289" s="703">
        <f t="shared" ca="1" si="119"/>
        <v>0</v>
      </c>
      <c r="L289" s="703">
        <f t="shared" ca="1" si="119"/>
        <v>0</v>
      </c>
      <c r="M289" s="703">
        <f t="shared" ca="1" si="119"/>
        <v>0</v>
      </c>
      <c r="N289" s="703">
        <f t="shared" ca="1" si="119"/>
        <v>0</v>
      </c>
      <c r="O289" s="703">
        <f t="shared" ca="1" si="119"/>
        <v>0</v>
      </c>
    </row>
    <row r="290" spans="2:15" ht="14.5" customHeight="1" outlineLevel="3" thickBot="1">
      <c r="B290" s="687"/>
      <c r="C290" s="542" t="s">
        <v>113</v>
      </c>
      <c r="D290" s="1408" t="str">
        <f t="shared" ref="D290:O290" si="120">D256</f>
        <v>Baseline</v>
      </c>
      <c r="E290" s="1390">
        <f t="shared" si="120"/>
        <v>1</v>
      </c>
      <c r="F290" s="1390">
        <f t="shared" si="120"/>
        <v>2</v>
      </c>
      <c r="G290" s="1390">
        <f t="shared" si="120"/>
        <v>3</v>
      </c>
      <c r="H290" s="1390">
        <f t="shared" si="120"/>
        <v>4</v>
      </c>
      <c r="I290" s="1390">
        <f t="shared" si="120"/>
        <v>5</v>
      </c>
      <c r="J290" s="1390">
        <f t="shared" si="120"/>
        <v>6</v>
      </c>
      <c r="K290" s="1390">
        <f t="shared" si="120"/>
        <v>7</v>
      </c>
      <c r="L290" s="1390">
        <f t="shared" si="120"/>
        <v>8</v>
      </c>
      <c r="M290" s="1390">
        <f t="shared" si="120"/>
        <v>9</v>
      </c>
      <c r="N290" s="1390">
        <f t="shared" si="120"/>
        <v>10</v>
      </c>
      <c r="O290" s="1391">
        <f t="shared" si="120"/>
        <v>11</v>
      </c>
    </row>
    <row r="291" spans="2:15" outlineLevel="3">
      <c r="B291" s="687"/>
      <c r="C291" s="27" t="s">
        <v>365</v>
      </c>
      <c r="D291" s="1409">
        <f t="shared" ref="D291:D297" si="121">D491</f>
        <v>0</v>
      </c>
      <c r="E291" s="1410">
        <f t="shared" ref="E291:O291" si="122">SUMIF($E$606:$EF$606,E$222,$E665:$EF665)</f>
        <v>0</v>
      </c>
      <c r="F291" s="1410">
        <f t="shared" si="122"/>
        <v>0</v>
      </c>
      <c r="G291" s="1410">
        <f t="shared" si="122"/>
        <v>0</v>
      </c>
      <c r="H291" s="1410">
        <f t="shared" si="122"/>
        <v>0</v>
      </c>
      <c r="I291" s="1410">
        <f t="shared" si="122"/>
        <v>0</v>
      </c>
      <c r="J291" s="1410">
        <f t="shared" si="122"/>
        <v>0</v>
      </c>
      <c r="K291" s="1410">
        <f t="shared" si="122"/>
        <v>0</v>
      </c>
      <c r="L291" s="1410">
        <f t="shared" si="122"/>
        <v>0</v>
      </c>
      <c r="M291" s="1410">
        <f t="shared" si="122"/>
        <v>0</v>
      </c>
      <c r="N291" s="1410">
        <f t="shared" si="122"/>
        <v>0</v>
      </c>
      <c r="O291" s="1410">
        <f t="shared" si="122"/>
        <v>0</v>
      </c>
    </row>
    <row r="292" spans="2:15" outlineLevel="3">
      <c r="B292" s="687"/>
      <c r="C292" s="34" t="s">
        <v>115</v>
      </c>
      <c r="D292" s="1411">
        <f t="shared" si="121"/>
        <v>0</v>
      </c>
      <c r="E292" s="1412">
        <f t="shared" ref="E292:O292" ca="1" si="123">SUMIF($E$606:$EF$606,E$222,$E666:$EF666)</f>
        <v>0</v>
      </c>
      <c r="F292" s="1412">
        <f t="shared" ca="1" si="123"/>
        <v>0</v>
      </c>
      <c r="G292" s="1412">
        <f t="shared" ca="1" si="123"/>
        <v>0</v>
      </c>
      <c r="H292" s="1412">
        <f t="shared" ca="1" si="123"/>
        <v>0</v>
      </c>
      <c r="I292" s="1412">
        <f t="shared" ca="1" si="123"/>
        <v>0</v>
      </c>
      <c r="J292" s="1412">
        <f t="shared" ca="1" si="123"/>
        <v>0</v>
      </c>
      <c r="K292" s="1412">
        <f t="shared" ca="1" si="123"/>
        <v>0</v>
      </c>
      <c r="L292" s="1412">
        <f t="shared" ca="1" si="123"/>
        <v>0</v>
      </c>
      <c r="M292" s="1412">
        <f t="shared" ca="1" si="123"/>
        <v>0</v>
      </c>
      <c r="N292" s="1412">
        <f t="shared" ca="1" si="123"/>
        <v>0</v>
      </c>
      <c r="O292" s="1412">
        <f t="shared" ca="1" si="123"/>
        <v>0</v>
      </c>
    </row>
    <row r="293" spans="2:15" outlineLevel="3">
      <c r="B293" s="687"/>
      <c r="C293" s="27" t="s">
        <v>116</v>
      </c>
      <c r="D293" s="1409">
        <f t="shared" si="121"/>
        <v>0</v>
      </c>
      <c r="E293" s="1410">
        <f t="shared" ref="E293:O293" ca="1" si="124">SUM(E291:E292)</f>
        <v>0</v>
      </c>
      <c r="F293" s="1410">
        <f t="shared" ca="1" si="124"/>
        <v>0</v>
      </c>
      <c r="G293" s="1410">
        <f t="shared" ca="1" si="124"/>
        <v>0</v>
      </c>
      <c r="H293" s="1410">
        <f t="shared" ca="1" si="124"/>
        <v>0</v>
      </c>
      <c r="I293" s="1410">
        <f t="shared" ca="1" si="124"/>
        <v>0</v>
      </c>
      <c r="J293" s="1410">
        <f t="shared" ca="1" si="124"/>
        <v>0</v>
      </c>
      <c r="K293" s="1410">
        <f t="shared" ca="1" si="124"/>
        <v>0</v>
      </c>
      <c r="L293" s="1410">
        <f t="shared" ca="1" si="124"/>
        <v>0</v>
      </c>
      <c r="M293" s="1410">
        <f t="shared" ca="1" si="124"/>
        <v>0</v>
      </c>
      <c r="N293" s="1410">
        <f t="shared" ca="1" si="124"/>
        <v>0</v>
      </c>
      <c r="O293" s="1410">
        <f t="shared" ca="1" si="124"/>
        <v>0</v>
      </c>
    </row>
    <row r="294" spans="2:15" outlineLevel="3">
      <c r="B294" s="687"/>
      <c r="C294" s="34" t="s">
        <v>117</v>
      </c>
      <c r="D294" s="1411">
        <f t="shared" si="121"/>
        <v>0</v>
      </c>
      <c r="E294" s="1412">
        <f t="shared" ref="E294:O294" ca="1" si="125">SUMIF($E$606:$EF$606,E$222,$E668:$EF668)</f>
        <v>0</v>
      </c>
      <c r="F294" s="1412">
        <f t="shared" ca="1" si="125"/>
        <v>0</v>
      </c>
      <c r="G294" s="1412">
        <f t="shared" ca="1" si="125"/>
        <v>0</v>
      </c>
      <c r="H294" s="1412">
        <f t="shared" ca="1" si="125"/>
        <v>0</v>
      </c>
      <c r="I294" s="1412">
        <f t="shared" ca="1" si="125"/>
        <v>0</v>
      </c>
      <c r="J294" s="1412">
        <f t="shared" ca="1" si="125"/>
        <v>0</v>
      </c>
      <c r="K294" s="1412">
        <f t="shared" ca="1" si="125"/>
        <v>0</v>
      </c>
      <c r="L294" s="1412">
        <f t="shared" ca="1" si="125"/>
        <v>0</v>
      </c>
      <c r="M294" s="1412">
        <f t="shared" ca="1" si="125"/>
        <v>0</v>
      </c>
      <c r="N294" s="1412">
        <f t="shared" ca="1" si="125"/>
        <v>0</v>
      </c>
      <c r="O294" s="1412">
        <f t="shared" ca="1" si="125"/>
        <v>0</v>
      </c>
    </row>
    <row r="295" spans="2:15" outlineLevel="3">
      <c r="B295" s="687"/>
      <c r="C295" s="27" t="s">
        <v>387</v>
      </c>
      <c r="D295" s="1409">
        <f t="shared" si="121"/>
        <v>0</v>
      </c>
      <c r="E295" s="1410">
        <f t="shared" ref="E295:O295" ca="1" si="126">SUM(E293:E294)</f>
        <v>0</v>
      </c>
      <c r="F295" s="1410">
        <f t="shared" ca="1" si="126"/>
        <v>0</v>
      </c>
      <c r="G295" s="1410">
        <f t="shared" ca="1" si="126"/>
        <v>0</v>
      </c>
      <c r="H295" s="1410">
        <f t="shared" ca="1" si="126"/>
        <v>0</v>
      </c>
      <c r="I295" s="1410">
        <f t="shared" ca="1" si="126"/>
        <v>0</v>
      </c>
      <c r="J295" s="1410">
        <f t="shared" ca="1" si="126"/>
        <v>0</v>
      </c>
      <c r="K295" s="1410">
        <f t="shared" ca="1" si="126"/>
        <v>0</v>
      </c>
      <c r="L295" s="1410">
        <f t="shared" ca="1" si="126"/>
        <v>0</v>
      </c>
      <c r="M295" s="1410">
        <f t="shared" ca="1" si="126"/>
        <v>0</v>
      </c>
      <c r="N295" s="1410">
        <f t="shared" ca="1" si="126"/>
        <v>0</v>
      </c>
      <c r="O295" s="1410">
        <f t="shared" ca="1" si="126"/>
        <v>0</v>
      </c>
    </row>
    <row r="296" spans="2:15" outlineLevel="3">
      <c r="B296" s="687"/>
      <c r="C296" s="34" t="s">
        <v>388</v>
      </c>
      <c r="D296" s="1411">
        <f t="shared" si="121"/>
        <v>0</v>
      </c>
      <c r="E296" s="1412">
        <f t="shared" ref="E296:O296" ca="1" si="127">SUMIF($E$606:$EF$606,E$222,$E670:$EF670)</f>
        <v>0</v>
      </c>
      <c r="F296" s="1412">
        <f t="shared" ca="1" si="127"/>
        <v>0</v>
      </c>
      <c r="G296" s="1412">
        <f t="shared" ca="1" si="127"/>
        <v>0</v>
      </c>
      <c r="H296" s="1412">
        <f t="shared" ca="1" si="127"/>
        <v>0</v>
      </c>
      <c r="I296" s="1412">
        <f t="shared" ca="1" si="127"/>
        <v>0</v>
      </c>
      <c r="J296" s="1412">
        <f t="shared" ca="1" si="127"/>
        <v>0</v>
      </c>
      <c r="K296" s="1412">
        <f t="shared" ca="1" si="127"/>
        <v>0</v>
      </c>
      <c r="L296" s="1412">
        <f t="shared" ca="1" si="127"/>
        <v>0</v>
      </c>
      <c r="M296" s="1412">
        <f t="shared" ca="1" si="127"/>
        <v>0</v>
      </c>
      <c r="N296" s="1412">
        <f t="shared" ca="1" si="127"/>
        <v>0</v>
      </c>
      <c r="O296" s="1412">
        <f t="shared" ca="1" si="127"/>
        <v>0</v>
      </c>
    </row>
    <row r="297" spans="2:15" outlineLevel="3">
      <c r="B297" s="687"/>
      <c r="C297" s="27" t="s">
        <v>403</v>
      </c>
      <c r="D297" s="1409">
        <f t="shared" si="121"/>
        <v>0</v>
      </c>
      <c r="E297" s="1410">
        <f t="shared" ref="E297:O297" ca="1" si="128">SUM(E295:E296)</f>
        <v>0</v>
      </c>
      <c r="F297" s="1410">
        <f t="shared" ca="1" si="128"/>
        <v>0</v>
      </c>
      <c r="G297" s="1410">
        <f t="shared" ca="1" si="128"/>
        <v>0</v>
      </c>
      <c r="H297" s="1410">
        <f t="shared" ca="1" si="128"/>
        <v>0</v>
      </c>
      <c r="I297" s="1410">
        <f t="shared" ca="1" si="128"/>
        <v>0</v>
      </c>
      <c r="J297" s="1410">
        <f t="shared" ca="1" si="128"/>
        <v>0</v>
      </c>
      <c r="K297" s="1410">
        <f t="shared" ca="1" si="128"/>
        <v>0</v>
      </c>
      <c r="L297" s="1410">
        <f t="shared" ca="1" si="128"/>
        <v>0</v>
      </c>
      <c r="M297" s="1410">
        <f t="shared" ca="1" si="128"/>
        <v>0</v>
      </c>
      <c r="N297" s="1410">
        <f t="shared" ca="1" si="128"/>
        <v>0</v>
      </c>
      <c r="O297" s="1410">
        <f t="shared" ca="1" si="128"/>
        <v>0</v>
      </c>
    </row>
    <row r="298" spans="2:15" outlineLevel="3">
      <c r="B298" s="687"/>
      <c r="C298" s="696" t="s">
        <v>390</v>
      </c>
      <c r="D298" s="1413">
        <f t="shared" ref="D298:O298" si="129">IFERROR(D297/$D$34,0)</f>
        <v>0</v>
      </c>
      <c r="E298" s="1250">
        <f t="shared" ca="1" si="129"/>
        <v>0</v>
      </c>
      <c r="F298" s="1250">
        <f t="shared" ca="1" si="129"/>
        <v>0</v>
      </c>
      <c r="G298" s="1250">
        <f t="shared" ca="1" si="129"/>
        <v>0</v>
      </c>
      <c r="H298" s="1250">
        <f t="shared" ca="1" si="129"/>
        <v>0</v>
      </c>
      <c r="I298" s="1250">
        <f t="shared" ca="1" si="129"/>
        <v>0</v>
      </c>
      <c r="J298" s="1250">
        <f t="shared" ca="1" si="129"/>
        <v>0</v>
      </c>
      <c r="K298" s="1250">
        <f t="shared" ca="1" si="129"/>
        <v>0</v>
      </c>
      <c r="L298" s="1250">
        <f t="shared" ca="1" si="129"/>
        <v>0</v>
      </c>
      <c r="M298" s="1250">
        <f t="shared" ca="1" si="129"/>
        <v>0</v>
      </c>
      <c r="N298" s="1250">
        <f t="shared" ca="1" si="129"/>
        <v>0</v>
      </c>
      <c r="O298" s="1250">
        <f t="shared" ca="1" si="129"/>
        <v>0</v>
      </c>
    </row>
    <row r="299" spans="2:15" outlineLevel="3">
      <c r="B299" s="687"/>
      <c r="C299" s="696" t="s">
        <v>391</v>
      </c>
      <c r="D299" s="1413">
        <f t="shared" ref="D299:O299" si="130">IFERROR(D297/D288,0)</f>
        <v>0</v>
      </c>
      <c r="E299" s="1250">
        <f t="shared" ca="1" si="130"/>
        <v>0</v>
      </c>
      <c r="F299" s="1250">
        <f t="shared" ca="1" si="130"/>
        <v>0</v>
      </c>
      <c r="G299" s="1250">
        <f t="shared" ca="1" si="130"/>
        <v>0</v>
      </c>
      <c r="H299" s="1250">
        <f t="shared" ca="1" si="130"/>
        <v>0</v>
      </c>
      <c r="I299" s="1250">
        <f t="shared" ca="1" si="130"/>
        <v>0</v>
      </c>
      <c r="J299" s="1250">
        <f t="shared" ca="1" si="130"/>
        <v>0</v>
      </c>
      <c r="K299" s="1250">
        <f t="shared" ca="1" si="130"/>
        <v>0</v>
      </c>
      <c r="L299" s="1250">
        <f t="shared" ca="1" si="130"/>
        <v>0</v>
      </c>
      <c r="M299" s="1250">
        <f t="shared" ca="1" si="130"/>
        <v>0</v>
      </c>
      <c r="N299" s="1250">
        <f t="shared" ca="1" si="130"/>
        <v>0</v>
      </c>
      <c r="O299" s="1250">
        <f t="shared" ca="1" si="130"/>
        <v>0</v>
      </c>
    </row>
    <row r="300" spans="2:15" ht="14.5" customHeight="1" outlineLevel="3" thickBot="1">
      <c r="B300" s="687"/>
      <c r="C300" s="697"/>
      <c r="D300" s="1416"/>
      <c r="E300" s="698">
        <f t="shared" ref="E300:O300" ca="1" si="131">IFERROR(E298/D298-1,0)</f>
        <v>0</v>
      </c>
      <c r="F300" s="698">
        <f t="shared" ca="1" si="131"/>
        <v>0</v>
      </c>
      <c r="G300" s="699">
        <f t="shared" ca="1" si="131"/>
        <v>0</v>
      </c>
      <c r="H300" s="699">
        <f t="shared" ca="1" si="131"/>
        <v>0</v>
      </c>
      <c r="I300" s="699">
        <f t="shared" ca="1" si="131"/>
        <v>0</v>
      </c>
      <c r="J300" s="699">
        <f t="shared" ca="1" si="131"/>
        <v>0</v>
      </c>
      <c r="K300" s="699">
        <f t="shared" ca="1" si="131"/>
        <v>0</v>
      </c>
      <c r="L300" s="699">
        <f t="shared" ca="1" si="131"/>
        <v>0</v>
      </c>
      <c r="M300" s="699">
        <f t="shared" ca="1" si="131"/>
        <v>0</v>
      </c>
      <c r="N300" s="699">
        <f t="shared" ca="1" si="131"/>
        <v>0</v>
      </c>
      <c r="O300" s="699">
        <f t="shared" ca="1" si="131"/>
        <v>0</v>
      </c>
    </row>
    <row r="301" spans="2:15">
      <c r="C301" s="696"/>
      <c r="D301" s="1417"/>
      <c r="E301" s="1250"/>
      <c r="F301" s="1250"/>
      <c r="G301" s="701"/>
      <c r="H301" s="701"/>
      <c r="I301" s="701"/>
      <c r="J301" s="701"/>
      <c r="K301" s="701"/>
      <c r="L301" s="701"/>
      <c r="M301" s="701"/>
      <c r="N301" s="701"/>
      <c r="O301" s="701"/>
    </row>
    <row r="302" spans="2:15">
      <c r="C302" s="695" t="s">
        <v>404</v>
      </c>
      <c r="D302" s="1405" t="e">
        <f t="shared" ref="D302:O302" ca="1" si="132">D309/D307</f>
        <v>#DIV/0!</v>
      </c>
      <c r="E302" s="1228" t="e">
        <f t="shared" ca="1" si="132"/>
        <v>#DIV/0!</v>
      </c>
      <c r="F302" s="1228" t="e">
        <f t="shared" ca="1" si="132"/>
        <v>#DIV/0!</v>
      </c>
      <c r="G302" s="1228" t="e">
        <f t="shared" ca="1" si="132"/>
        <v>#DIV/0!</v>
      </c>
      <c r="H302" s="1228" t="e">
        <f t="shared" ca="1" si="132"/>
        <v>#DIV/0!</v>
      </c>
      <c r="I302" s="1228" t="e">
        <f t="shared" ca="1" si="132"/>
        <v>#DIV/0!</v>
      </c>
      <c r="J302" s="1228" t="e">
        <f t="shared" ca="1" si="132"/>
        <v>#DIV/0!</v>
      </c>
      <c r="K302" s="1228" t="e">
        <f t="shared" ca="1" si="132"/>
        <v>#DIV/0!</v>
      </c>
      <c r="L302" s="1228" t="e">
        <f t="shared" ca="1" si="132"/>
        <v>#DIV/0!</v>
      </c>
      <c r="M302" s="1228" t="e">
        <f t="shared" ca="1" si="132"/>
        <v>#DIV/0!</v>
      </c>
      <c r="N302" s="1228" t="e">
        <f t="shared" ca="1" si="132"/>
        <v>#DIV/0!</v>
      </c>
      <c r="O302" s="1228" t="e">
        <f t="shared" ca="1" si="132"/>
        <v>#DIV/0!</v>
      </c>
    </row>
    <row r="303" spans="2:15">
      <c r="C303" s="695" t="s">
        <v>383</v>
      </c>
      <c r="D303" s="1405" t="e">
        <f ca="1">D313/D307</f>
        <v>#DIV/0!</v>
      </c>
      <c r="E303" s="1228" t="e">
        <f t="shared" ref="E303:O303" ca="1" si="133">(E313-E370)/E307</f>
        <v>#DIV/0!</v>
      </c>
      <c r="F303" s="1228" t="e">
        <f t="shared" ca="1" si="133"/>
        <v>#DIV/0!</v>
      </c>
      <c r="G303" s="1228" t="e">
        <f t="shared" ca="1" si="133"/>
        <v>#DIV/0!</v>
      </c>
      <c r="H303" s="1228" t="e">
        <f t="shared" ca="1" si="133"/>
        <v>#DIV/0!</v>
      </c>
      <c r="I303" s="1228" t="e">
        <f t="shared" ca="1" si="133"/>
        <v>#DIV/0!</v>
      </c>
      <c r="J303" s="1228" t="e">
        <f t="shared" ca="1" si="133"/>
        <v>#DIV/0!</v>
      </c>
      <c r="K303" s="1228" t="e">
        <f t="shared" ca="1" si="133"/>
        <v>#DIV/0!</v>
      </c>
      <c r="L303" s="1228" t="e">
        <f t="shared" ca="1" si="133"/>
        <v>#DIV/0!</v>
      </c>
      <c r="M303" s="1228" t="e">
        <f t="shared" ca="1" si="133"/>
        <v>#DIV/0!</v>
      </c>
      <c r="N303" s="1228" t="e">
        <f t="shared" ca="1" si="133"/>
        <v>#DIV/0!</v>
      </c>
      <c r="O303" s="1228" t="e">
        <f t="shared" ca="1" si="133"/>
        <v>#DIV/0!</v>
      </c>
    </row>
    <row r="304" spans="2:15">
      <c r="C304" s="695" t="s">
        <v>384</v>
      </c>
      <c r="D304" s="1406" t="e">
        <f t="shared" ref="D304:O304" ca="1" si="134">D288+D271+D254+D237+D220</f>
        <v>#DIV/0!</v>
      </c>
      <c r="E304" s="1407" t="e">
        <f t="shared" ca="1" si="134"/>
        <v>#DIV/0!</v>
      </c>
      <c r="F304" s="1407" t="e">
        <f t="shared" ca="1" si="134"/>
        <v>#DIV/0!</v>
      </c>
      <c r="G304" s="1407" t="e">
        <f t="shared" ca="1" si="134"/>
        <v>#DIV/0!</v>
      </c>
      <c r="H304" s="1407" t="e">
        <f t="shared" ca="1" si="134"/>
        <v>#DIV/0!</v>
      </c>
      <c r="I304" s="1407" t="e">
        <f t="shared" ca="1" si="134"/>
        <v>#DIV/0!</v>
      </c>
      <c r="J304" s="1407" t="e">
        <f t="shared" ca="1" si="134"/>
        <v>#DIV/0!</v>
      </c>
      <c r="K304" s="1407" t="e">
        <f t="shared" ca="1" si="134"/>
        <v>#DIV/0!</v>
      </c>
      <c r="L304" s="1407" t="e">
        <f t="shared" ca="1" si="134"/>
        <v>#DIV/0!</v>
      </c>
      <c r="M304" s="1407" t="e">
        <f t="shared" ca="1" si="134"/>
        <v>#DIV/0!</v>
      </c>
      <c r="N304" s="1407" t="e">
        <f t="shared" ca="1" si="134"/>
        <v>#DIV/0!</v>
      </c>
      <c r="O304" s="1407" t="e">
        <f t="shared" ca="1" si="134"/>
        <v>#DIV/0!</v>
      </c>
    </row>
    <row r="305" spans="3:16" ht="14.5" customHeight="1" thickBot="1">
      <c r="C305" s="695" t="s">
        <v>385</v>
      </c>
      <c r="D305" s="1406" t="e">
        <f t="shared" ref="D305:O305" ca="1" si="135">D289+D272+D255+D238+D221</f>
        <v>#DIV/0!</v>
      </c>
      <c r="E305" s="703" t="e">
        <f t="shared" ca="1" si="135"/>
        <v>#DIV/0!</v>
      </c>
      <c r="F305" s="703" t="e">
        <f t="shared" ca="1" si="135"/>
        <v>#DIV/0!</v>
      </c>
      <c r="G305" s="703" t="e">
        <f t="shared" ca="1" si="135"/>
        <v>#DIV/0!</v>
      </c>
      <c r="H305" s="703" t="e">
        <f t="shared" ca="1" si="135"/>
        <v>#DIV/0!</v>
      </c>
      <c r="I305" s="703" t="e">
        <f t="shared" ca="1" si="135"/>
        <v>#DIV/0!</v>
      </c>
      <c r="J305" s="703" t="e">
        <f t="shared" ca="1" si="135"/>
        <v>#DIV/0!</v>
      </c>
      <c r="K305" s="703" t="e">
        <f t="shared" ca="1" si="135"/>
        <v>#DIV/0!</v>
      </c>
      <c r="L305" s="703" t="e">
        <f t="shared" ca="1" si="135"/>
        <v>#DIV/0!</v>
      </c>
      <c r="M305" s="703" t="e">
        <f t="shared" ca="1" si="135"/>
        <v>#DIV/0!</v>
      </c>
      <c r="N305" s="703" t="e">
        <f t="shared" ca="1" si="135"/>
        <v>#DIV/0!</v>
      </c>
      <c r="O305" s="703" t="e">
        <f t="shared" ca="1" si="135"/>
        <v>#DIV/0!</v>
      </c>
    </row>
    <row r="306" spans="3:16" ht="14.5" customHeight="1" thickBot="1">
      <c r="C306" s="542" t="s">
        <v>113</v>
      </c>
      <c r="D306" s="1408" t="str">
        <f t="shared" ref="D306:O306" si="136">D273</f>
        <v>Baseline</v>
      </c>
      <c r="E306" s="1390">
        <f t="shared" si="136"/>
        <v>1</v>
      </c>
      <c r="F306" s="1390">
        <f t="shared" si="136"/>
        <v>2</v>
      </c>
      <c r="G306" s="1390">
        <f t="shared" si="136"/>
        <v>3</v>
      </c>
      <c r="H306" s="1390">
        <f t="shared" si="136"/>
        <v>4</v>
      </c>
      <c r="I306" s="1390">
        <f t="shared" si="136"/>
        <v>5</v>
      </c>
      <c r="J306" s="1390">
        <f t="shared" si="136"/>
        <v>6</v>
      </c>
      <c r="K306" s="1390">
        <f t="shared" si="136"/>
        <v>7</v>
      </c>
      <c r="L306" s="1390">
        <f t="shared" si="136"/>
        <v>8</v>
      </c>
      <c r="M306" s="1390">
        <f t="shared" si="136"/>
        <v>9</v>
      </c>
      <c r="N306" s="1390">
        <f t="shared" si="136"/>
        <v>10</v>
      </c>
      <c r="O306" s="1391">
        <f t="shared" si="136"/>
        <v>11</v>
      </c>
    </row>
    <row r="307" spans="3:16">
      <c r="C307" s="27" t="s">
        <v>405</v>
      </c>
      <c r="D307" s="1409">
        <f t="shared" ref="D307:D313" ca="1" si="137">D500</f>
        <v>0</v>
      </c>
      <c r="E307" s="1410">
        <f t="shared" ref="E307:O307" ca="1" si="138">E223+E240+E257+E274+E291</f>
        <v>0</v>
      </c>
      <c r="F307" s="1410">
        <f t="shared" ca="1" si="138"/>
        <v>0</v>
      </c>
      <c r="G307" s="1410">
        <f t="shared" ca="1" si="138"/>
        <v>0</v>
      </c>
      <c r="H307" s="1410">
        <f t="shared" ca="1" si="138"/>
        <v>0</v>
      </c>
      <c r="I307" s="1410">
        <f t="shared" ca="1" si="138"/>
        <v>0</v>
      </c>
      <c r="J307" s="1410">
        <f t="shared" ca="1" si="138"/>
        <v>0</v>
      </c>
      <c r="K307" s="1410">
        <f t="shared" ca="1" si="138"/>
        <v>0</v>
      </c>
      <c r="L307" s="1410">
        <f t="shared" ca="1" si="138"/>
        <v>0</v>
      </c>
      <c r="M307" s="1410">
        <f t="shared" ca="1" si="138"/>
        <v>0</v>
      </c>
      <c r="N307" s="1410">
        <f t="shared" ca="1" si="138"/>
        <v>0</v>
      </c>
      <c r="O307" s="1410">
        <f t="shared" ca="1" si="138"/>
        <v>0</v>
      </c>
    </row>
    <row r="308" spans="3:16">
      <c r="C308" s="34" t="s">
        <v>115</v>
      </c>
      <c r="D308" s="1411">
        <f t="shared" ca="1" si="137"/>
        <v>0</v>
      </c>
      <c r="E308" s="1412">
        <f t="shared" ref="E308:O308" ca="1" si="139">E224+E241+E258+E275+E292</f>
        <v>0</v>
      </c>
      <c r="F308" s="1412">
        <f t="shared" ca="1" si="139"/>
        <v>0</v>
      </c>
      <c r="G308" s="1412">
        <f t="shared" ca="1" si="139"/>
        <v>0</v>
      </c>
      <c r="H308" s="1412">
        <f t="shared" ca="1" si="139"/>
        <v>0</v>
      </c>
      <c r="I308" s="1412">
        <f t="shared" ca="1" si="139"/>
        <v>0</v>
      </c>
      <c r="J308" s="1412">
        <f t="shared" ca="1" si="139"/>
        <v>0</v>
      </c>
      <c r="K308" s="1412">
        <f t="shared" ca="1" si="139"/>
        <v>0</v>
      </c>
      <c r="L308" s="1412">
        <f t="shared" ca="1" si="139"/>
        <v>0</v>
      </c>
      <c r="M308" s="1412">
        <f t="shared" ca="1" si="139"/>
        <v>0</v>
      </c>
      <c r="N308" s="1412">
        <f t="shared" ca="1" si="139"/>
        <v>0</v>
      </c>
      <c r="O308" s="1412">
        <f t="shared" ca="1" si="139"/>
        <v>0</v>
      </c>
    </row>
    <row r="309" spans="3:16">
      <c r="C309" s="27" t="s">
        <v>116</v>
      </c>
      <c r="D309" s="1409">
        <f t="shared" ca="1" si="137"/>
        <v>0</v>
      </c>
      <c r="E309" s="1410">
        <f t="shared" ref="E309:O309" ca="1" si="140">E225+E242+E259+E276+E293</f>
        <v>0</v>
      </c>
      <c r="F309" s="1410">
        <f t="shared" ca="1" si="140"/>
        <v>0</v>
      </c>
      <c r="G309" s="1410">
        <f t="shared" ca="1" si="140"/>
        <v>0</v>
      </c>
      <c r="H309" s="1410">
        <f t="shared" ca="1" si="140"/>
        <v>0</v>
      </c>
      <c r="I309" s="1410">
        <f t="shared" ca="1" si="140"/>
        <v>0</v>
      </c>
      <c r="J309" s="1410">
        <f t="shared" ca="1" si="140"/>
        <v>0</v>
      </c>
      <c r="K309" s="1410">
        <f t="shared" ca="1" si="140"/>
        <v>0</v>
      </c>
      <c r="L309" s="1410">
        <f t="shared" ca="1" si="140"/>
        <v>0</v>
      </c>
      <c r="M309" s="1410">
        <f t="shared" ca="1" si="140"/>
        <v>0</v>
      </c>
      <c r="N309" s="1410">
        <f t="shared" ca="1" si="140"/>
        <v>0</v>
      </c>
      <c r="O309" s="1410">
        <f t="shared" ca="1" si="140"/>
        <v>0</v>
      </c>
    </row>
    <row r="310" spans="3:16">
      <c r="C310" s="34" t="s">
        <v>117</v>
      </c>
      <c r="D310" s="1411">
        <f t="shared" ca="1" si="137"/>
        <v>0</v>
      </c>
      <c r="E310" s="1412">
        <f t="shared" ref="E310:O310" ca="1" si="141">E226+E243+E260+E277+E294</f>
        <v>0</v>
      </c>
      <c r="F310" s="1412">
        <f t="shared" ca="1" si="141"/>
        <v>0</v>
      </c>
      <c r="G310" s="1412">
        <f t="shared" ca="1" si="141"/>
        <v>0</v>
      </c>
      <c r="H310" s="1412">
        <f t="shared" ca="1" si="141"/>
        <v>0</v>
      </c>
      <c r="I310" s="1412">
        <f t="shared" ca="1" si="141"/>
        <v>0</v>
      </c>
      <c r="J310" s="1412">
        <f t="shared" ca="1" si="141"/>
        <v>0</v>
      </c>
      <c r="K310" s="1412">
        <f t="shared" ca="1" si="141"/>
        <v>0</v>
      </c>
      <c r="L310" s="1412">
        <f t="shared" ca="1" si="141"/>
        <v>0</v>
      </c>
      <c r="M310" s="1412">
        <f t="shared" ca="1" si="141"/>
        <v>0</v>
      </c>
      <c r="N310" s="1412">
        <f t="shared" ca="1" si="141"/>
        <v>0</v>
      </c>
      <c r="O310" s="1412">
        <f t="shared" ca="1" si="141"/>
        <v>0</v>
      </c>
    </row>
    <row r="311" spans="3:16">
      <c r="C311" s="27" t="s">
        <v>387</v>
      </c>
      <c r="D311" s="1409">
        <f t="shared" si="137"/>
        <v>0</v>
      </c>
      <c r="E311" s="1410">
        <f t="shared" ref="E311:O311" ca="1" si="142">E227+E244+E261+E278+E295</f>
        <v>0</v>
      </c>
      <c r="F311" s="1410">
        <f t="shared" ca="1" si="142"/>
        <v>0</v>
      </c>
      <c r="G311" s="1410">
        <f t="shared" ca="1" si="142"/>
        <v>0</v>
      </c>
      <c r="H311" s="1410">
        <f t="shared" ca="1" si="142"/>
        <v>0</v>
      </c>
      <c r="I311" s="1410">
        <f t="shared" ca="1" si="142"/>
        <v>0</v>
      </c>
      <c r="J311" s="1410">
        <f t="shared" ca="1" si="142"/>
        <v>0</v>
      </c>
      <c r="K311" s="1410">
        <f t="shared" ca="1" si="142"/>
        <v>0</v>
      </c>
      <c r="L311" s="1410">
        <f t="shared" ca="1" si="142"/>
        <v>0</v>
      </c>
      <c r="M311" s="1410">
        <f t="shared" ca="1" si="142"/>
        <v>0</v>
      </c>
      <c r="N311" s="1410">
        <f t="shared" ca="1" si="142"/>
        <v>0</v>
      </c>
      <c r="O311" s="1410">
        <f t="shared" ca="1" si="142"/>
        <v>0</v>
      </c>
    </row>
    <row r="312" spans="3:16">
      <c r="C312" s="34" t="s">
        <v>388</v>
      </c>
      <c r="D312" s="1411">
        <f t="shared" si="137"/>
        <v>0</v>
      </c>
      <c r="E312" s="1412">
        <f t="shared" ref="E312:O312" ca="1" si="143">E228+E245+E262+E279+E296</f>
        <v>0</v>
      </c>
      <c r="F312" s="1412">
        <f t="shared" ca="1" si="143"/>
        <v>0</v>
      </c>
      <c r="G312" s="1412">
        <f t="shared" ca="1" si="143"/>
        <v>0</v>
      </c>
      <c r="H312" s="1412">
        <f t="shared" ca="1" si="143"/>
        <v>0</v>
      </c>
      <c r="I312" s="1412">
        <f t="shared" ca="1" si="143"/>
        <v>0</v>
      </c>
      <c r="J312" s="1412">
        <f t="shared" ca="1" si="143"/>
        <v>0</v>
      </c>
      <c r="K312" s="1412">
        <f t="shared" ca="1" si="143"/>
        <v>0</v>
      </c>
      <c r="L312" s="1412">
        <f t="shared" ca="1" si="143"/>
        <v>0</v>
      </c>
      <c r="M312" s="1412">
        <f t="shared" ca="1" si="143"/>
        <v>0</v>
      </c>
      <c r="N312" s="1412">
        <f t="shared" ca="1" si="143"/>
        <v>0</v>
      </c>
      <c r="O312" s="1412">
        <f t="shared" ca="1" si="143"/>
        <v>0</v>
      </c>
    </row>
    <row r="313" spans="3:16">
      <c r="C313" s="27" t="s">
        <v>406</v>
      </c>
      <c r="D313" s="1409">
        <f t="shared" si="137"/>
        <v>0</v>
      </c>
      <c r="E313" s="1410">
        <f t="shared" ref="E313:O313" ca="1" si="144">E229+E246+E263+E280+E297</f>
        <v>0</v>
      </c>
      <c r="F313" s="1410">
        <f t="shared" ca="1" si="144"/>
        <v>0</v>
      </c>
      <c r="G313" s="1410">
        <f t="shared" ca="1" si="144"/>
        <v>0</v>
      </c>
      <c r="H313" s="1410">
        <f t="shared" ca="1" si="144"/>
        <v>0</v>
      </c>
      <c r="I313" s="1410">
        <f t="shared" ca="1" si="144"/>
        <v>0</v>
      </c>
      <c r="J313" s="1410">
        <f t="shared" ca="1" si="144"/>
        <v>0</v>
      </c>
      <c r="K313" s="1410">
        <f t="shared" ca="1" si="144"/>
        <v>0</v>
      </c>
      <c r="L313" s="1410">
        <f t="shared" ca="1" si="144"/>
        <v>0</v>
      </c>
      <c r="M313" s="1410">
        <f t="shared" ca="1" si="144"/>
        <v>0</v>
      </c>
      <c r="N313" s="1410">
        <f t="shared" ca="1" si="144"/>
        <v>0</v>
      </c>
      <c r="O313" s="1410">
        <f t="shared" ca="1" si="144"/>
        <v>0</v>
      </c>
    </row>
    <row r="314" spans="3:16">
      <c r="C314" s="696" t="s">
        <v>391</v>
      </c>
      <c r="D314" s="1413">
        <f t="shared" ref="D314:O314" ca="1" si="145">IFERROR(D313/D304,0)</f>
        <v>0</v>
      </c>
      <c r="E314" s="1250">
        <f t="shared" ca="1" si="145"/>
        <v>0</v>
      </c>
      <c r="F314" s="1250">
        <f t="shared" ca="1" si="145"/>
        <v>0</v>
      </c>
      <c r="G314" s="1250">
        <f t="shared" ca="1" si="145"/>
        <v>0</v>
      </c>
      <c r="H314" s="1250">
        <f t="shared" ca="1" si="145"/>
        <v>0</v>
      </c>
      <c r="I314" s="1250">
        <f t="shared" ca="1" si="145"/>
        <v>0</v>
      </c>
      <c r="J314" s="1250">
        <f t="shared" ca="1" si="145"/>
        <v>0</v>
      </c>
      <c r="K314" s="1250">
        <f t="shared" ca="1" si="145"/>
        <v>0</v>
      </c>
      <c r="L314" s="1250">
        <f t="shared" ca="1" si="145"/>
        <v>0</v>
      </c>
      <c r="M314" s="1250">
        <f t="shared" ca="1" si="145"/>
        <v>0</v>
      </c>
      <c r="N314" s="1250">
        <f t="shared" ca="1" si="145"/>
        <v>0</v>
      </c>
      <c r="O314" s="1250">
        <f t="shared" ca="1" si="145"/>
        <v>0</v>
      </c>
    </row>
    <row r="315" spans="3:16">
      <c r="C315" s="697"/>
      <c r="D315" s="1414"/>
      <c r="E315" s="1415">
        <f t="shared" ref="E315:O315" ca="1" si="146">IFERROR(E313/D313-1,0)</f>
        <v>0</v>
      </c>
      <c r="F315" s="699">
        <f t="shared" ca="1" si="146"/>
        <v>0</v>
      </c>
      <c r="G315" s="699">
        <f t="shared" ca="1" si="146"/>
        <v>0</v>
      </c>
      <c r="H315" s="699">
        <f t="shared" ca="1" si="146"/>
        <v>0</v>
      </c>
      <c r="I315" s="699">
        <f t="shared" ca="1" si="146"/>
        <v>0</v>
      </c>
      <c r="J315" s="699">
        <f t="shared" ca="1" si="146"/>
        <v>0</v>
      </c>
      <c r="K315" s="699">
        <f t="shared" ca="1" si="146"/>
        <v>0</v>
      </c>
      <c r="L315" s="699">
        <f t="shared" ca="1" si="146"/>
        <v>0</v>
      </c>
      <c r="M315" s="699">
        <f t="shared" ca="1" si="146"/>
        <v>0</v>
      </c>
      <c r="N315" s="699">
        <f t="shared" ca="1" si="146"/>
        <v>0</v>
      </c>
      <c r="O315" s="699">
        <f t="shared" ca="1" si="146"/>
        <v>0</v>
      </c>
    </row>
    <row r="316" spans="3:16">
      <c r="C316" s="696"/>
      <c r="D316" s="1413"/>
      <c r="E316" s="1250"/>
      <c r="F316" s="700"/>
      <c r="G316" s="701"/>
      <c r="H316" s="701"/>
      <c r="I316" s="701"/>
      <c r="J316" s="701"/>
      <c r="K316" s="701"/>
      <c r="L316" s="701"/>
      <c r="M316" s="701"/>
      <c r="N316" s="701"/>
      <c r="O316" s="701"/>
    </row>
    <row r="317" spans="3:16">
      <c r="C317" s="28" t="s">
        <v>407</v>
      </c>
      <c r="D317" s="1413">
        <f t="shared" ref="D317:D327" si="147">D509</f>
        <v>0</v>
      </c>
      <c r="E317" s="1250">
        <f t="shared" ref="E317:O317" ca="1" si="148">SUMIF($E$606:$EF$606,E$222,$E674:$EF674)</f>
        <v>0</v>
      </c>
      <c r="F317" s="1250">
        <f t="shared" ca="1" si="148"/>
        <v>0</v>
      </c>
      <c r="G317" s="1250">
        <f t="shared" ca="1" si="148"/>
        <v>0</v>
      </c>
      <c r="H317" s="1250">
        <f t="shared" ca="1" si="148"/>
        <v>0</v>
      </c>
      <c r="I317" s="1250">
        <f t="shared" ca="1" si="148"/>
        <v>0</v>
      </c>
      <c r="J317" s="1250">
        <f t="shared" ca="1" si="148"/>
        <v>0</v>
      </c>
      <c r="K317" s="1250">
        <f t="shared" ca="1" si="148"/>
        <v>0</v>
      </c>
      <c r="L317" s="1250">
        <f t="shared" ca="1" si="148"/>
        <v>0</v>
      </c>
      <c r="M317" s="1250">
        <f t="shared" ca="1" si="148"/>
        <v>0</v>
      </c>
      <c r="N317" s="1250">
        <f t="shared" ca="1" si="148"/>
        <v>0</v>
      </c>
      <c r="O317" s="1250">
        <f t="shared" ca="1" si="148"/>
        <v>0</v>
      </c>
      <c r="P317" s="1251"/>
    </row>
    <row r="318" spans="3:16">
      <c r="C318" s="28" t="s">
        <v>408</v>
      </c>
      <c r="D318" s="1413">
        <f t="shared" si="147"/>
        <v>0</v>
      </c>
      <c r="E318" s="1250">
        <f t="shared" ref="E318:O318" ca="1" si="149">SUMIF($E$606:$EF$606,E$222,$E675:$EF675)</f>
        <v>0</v>
      </c>
      <c r="F318" s="1250">
        <f t="shared" ca="1" si="149"/>
        <v>0</v>
      </c>
      <c r="G318" s="1250">
        <f t="shared" ca="1" si="149"/>
        <v>0</v>
      </c>
      <c r="H318" s="1250">
        <f t="shared" ca="1" si="149"/>
        <v>0</v>
      </c>
      <c r="I318" s="1250">
        <f t="shared" ca="1" si="149"/>
        <v>0</v>
      </c>
      <c r="J318" s="1250">
        <f t="shared" ca="1" si="149"/>
        <v>0</v>
      </c>
      <c r="K318" s="1250">
        <f t="shared" ca="1" si="149"/>
        <v>0</v>
      </c>
      <c r="L318" s="1250">
        <f t="shared" ca="1" si="149"/>
        <v>0</v>
      </c>
      <c r="M318" s="1250">
        <f t="shared" ca="1" si="149"/>
        <v>0</v>
      </c>
      <c r="N318" s="1250">
        <f t="shared" ca="1" si="149"/>
        <v>0</v>
      </c>
      <c r="O318" s="1250">
        <f t="shared" ca="1" si="149"/>
        <v>0</v>
      </c>
      <c r="P318" s="1251"/>
    </row>
    <row r="319" spans="3:16">
      <c r="C319" s="28" t="s">
        <v>409</v>
      </c>
      <c r="D319" s="1413">
        <f t="shared" si="147"/>
        <v>0</v>
      </c>
      <c r="E319" s="1250">
        <f t="shared" ref="E319:O319" ca="1" si="150">SUMIF($E$606:$EF$606,E$222,$E676:$EF676)</f>
        <v>0</v>
      </c>
      <c r="F319" s="1250">
        <f t="shared" ca="1" si="150"/>
        <v>0</v>
      </c>
      <c r="G319" s="1250">
        <f t="shared" ca="1" si="150"/>
        <v>0</v>
      </c>
      <c r="H319" s="1250">
        <f t="shared" ca="1" si="150"/>
        <v>0</v>
      </c>
      <c r="I319" s="1250">
        <f t="shared" ca="1" si="150"/>
        <v>0</v>
      </c>
      <c r="J319" s="1250">
        <f t="shared" ca="1" si="150"/>
        <v>0</v>
      </c>
      <c r="K319" s="1250">
        <f t="shared" ca="1" si="150"/>
        <v>0</v>
      </c>
      <c r="L319" s="1250">
        <f t="shared" ca="1" si="150"/>
        <v>0</v>
      </c>
      <c r="M319" s="1250">
        <f t="shared" ca="1" si="150"/>
        <v>0</v>
      </c>
      <c r="N319" s="1250">
        <f t="shared" ca="1" si="150"/>
        <v>0</v>
      </c>
      <c r="O319" s="1250">
        <f t="shared" ca="1" si="150"/>
        <v>0</v>
      </c>
    </row>
    <row r="320" spans="3:16">
      <c r="C320" s="28" t="str">
        <f t="shared" ref="C320:C327" si="151">C512</f>
        <v>Trailer Hire</v>
      </c>
      <c r="D320" s="1413">
        <f t="shared" si="147"/>
        <v>0</v>
      </c>
      <c r="E320" s="1250">
        <f t="shared" ref="E320:O320" si="152">SUMIF($E$606:$EF$606,E$222,$E677:$EF677)</f>
        <v>0</v>
      </c>
      <c r="F320" s="1250">
        <f t="shared" si="152"/>
        <v>0</v>
      </c>
      <c r="G320" s="1250">
        <f t="shared" si="152"/>
        <v>0</v>
      </c>
      <c r="H320" s="1250">
        <f t="shared" si="152"/>
        <v>0</v>
      </c>
      <c r="I320" s="1250">
        <f t="shared" si="152"/>
        <v>0</v>
      </c>
      <c r="J320" s="1250">
        <f t="shared" si="152"/>
        <v>0</v>
      </c>
      <c r="K320" s="1250">
        <f t="shared" si="152"/>
        <v>0</v>
      </c>
      <c r="L320" s="1250">
        <f t="shared" si="152"/>
        <v>0</v>
      </c>
      <c r="M320" s="1250">
        <f t="shared" si="152"/>
        <v>0</v>
      </c>
      <c r="N320" s="1250">
        <f t="shared" si="152"/>
        <v>0</v>
      </c>
      <c r="O320" s="1250">
        <f t="shared" si="152"/>
        <v>0</v>
      </c>
    </row>
    <row r="321" spans="3:15">
      <c r="C321" s="28" t="str">
        <f t="shared" si="151"/>
        <v>Motor Vehicle Hire</v>
      </c>
      <c r="D321" s="1413">
        <f t="shared" si="147"/>
        <v>0</v>
      </c>
      <c r="E321" s="1250">
        <f t="shared" ref="E321:O321" si="153">SUMIF($E$606:$EF$606,E$222,$E678:$EF678)</f>
        <v>0</v>
      </c>
      <c r="F321" s="1250">
        <f t="shared" si="153"/>
        <v>0</v>
      </c>
      <c r="G321" s="1250">
        <f t="shared" si="153"/>
        <v>0</v>
      </c>
      <c r="H321" s="1250">
        <f t="shared" si="153"/>
        <v>0</v>
      </c>
      <c r="I321" s="1250">
        <f t="shared" si="153"/>
        <v>0</v>
      </c>
      <c r="J321" s="1250">
        <f t="shared" si="153"/>
        <v>0</v>
      </c>
      <c r="K321" s="1250">
        <f t="shared" si="153"/>
        <v>0</v>
      </c>
      <c r="L321" s="1250">
        <f t="shared" si="153"/>
        <v>0</v>
      </c>
      <c r="M321" s="1250">
        <f t="shared" si="153"/>
        <v>0</v>
      </c>
      <c r="N321" s="1250">
        <f t="shared" si="153"/>
        <v>0</v>
      </c>
      <c r="O321" s="1250">
        <f t="shared" si="153"/>
        <v>0</v>
      </c>
    </row>
    <row r="322" spans="3:15">
      <c r="C322" s="28" t="str">
        <f t="shared" si="151"/>
        <v>Cell Tower</v>
      </c>
      <c r="D322" s="1413">
        <f t="shared" si="147"/>
        <v>0</v>
      </c>
      <c r="E322" s="1250">
        <f t="shared" ref="E322:O322" si="154">SUMIF($E$606:$EF$606,E$222,$E679:$EF679)</f>
        <v>0</v>
      </c>
      <c r="F322" s="1250">
        <f t="shared" si="154"/>
        <v>0</v>
      </c>
      <c r="G322" s="1250">
        <f t="shared" si="154"/>
        <v>0</v>
      </c>
      <c r="H322" s="1250">
        <f t="shared" si="154"/>
        <v>0</v>
      </c>
      <c r="I322" s="1250">
        <f t="shared" si="154"/>
        <v>0</v>
      </c>
      <c r="J322" s="1250">
        <f t="shared" si="154"/>
        <v>0</v>
      </c>
      <c r="K322" s="1250">
        <f t="shared" si="154"/>
        <v>0</v>
      </c>
      <c r="L322" s="1250">
        <f t="shared" si="154"/>
        <v>0</v>
      </c>
      <c r="M322" s="1250">
        <f t="shared" si="154"/>
        <v>0</v>
      </c>
      <c r="N322" s="1250">
        <f t="shared" si="154"/>
        <v>0</v>
      </c>
      <c r="O322" s="1250">
        <f t="shared" si="154"/>
        <v>0</v>
      </c>
    </row>
    <row r="323" spans="3:15">
      <c r="C323" s="28" t="str">
        <f t="shared" si="151"/>
        <v>Misc II (% Net Rental Inc.)</v>
      </c>
      <c r="D323" s="1413">
        <f t="shared" si="147"/>
        <v>0</v>
      </c>
      <c r="E323" s="1250">
        <f t="shared" ref="E323:O323" si="155">SUMIF($E$606:$EF$606,E$222,$E680:$EF680)</f>
        <v>0</v>
      </c>
      <c r="F323" s="1250">
        <f t="shared" si="155"/>
        <v>0</v>
      </c>
      <c r="G323" s="1250">
        <f t="shared" si="155"/>
        <v>0</v>
      </c>
      <c r="H323" s="1250">
        <f t="shared" si="155"/>
        <v>0</v>
      </c>
      <c r="I323" s="1250">
        <f t="shared" si="155"/>
        <v>0</v>
      </c>
      <c r="J323" s="1250">
        <f t="shared" si="155"/>
        <v>0</v>
      </c>
      <c r="K323" s="1250">
        <f t="shared" si="155"/>
        <v>0</v>
      </c>
      <c r="L323" s="1250">
        <f t="shared" si="155"/>
        <v>0</v>
      </c>
      <c r="M323" s="1250">
        <f t="shared" si="155"/>
        <v>0</v>
      </c>
      <c r="N323" s="1250">
        <f t="shared" si="155"/>
        <v>0</v>
      </c>
      <c r="O323" s="1250">
        <f t="shared" si="155"/>
        <v>0</v>
      </c>
    </row>
    <row r="324" spans="3:15">
      <c r="C324" s="28" t="str">
        <f t="shared" si="151"/>
        <v>Misc II (% Net Rental Inc.)</v>
      </c>
      <c r="D324" s="1413">
        <f t="shared" si="147"/>
        <v>0</v>
      </c>
      <c r="E324" s="1250">
        <f t="shared" ref="E324:O324" si="156">SUMIF($E$606:$EF$606,E$222,$E681:$EF681)</f>
        <v>0</v>
      </c>
      <c r="F324" s="1250">
        <f t="shared" si="156"/>
        <v>0</v>
      </c>
      <c r="G324" s="1250">
        <f t="shared" si="156"/>
        <v>0</v>
      </c>
      <c r="H324" s="1250">
        <f t="shared" si="156"/>
        <v>0</v>
      </c>
      <c r="I324" s="1250">
        <f t="shared" si="156"/>
        <v>0</v>
      </c>
      <c r="J324" s="1250">
        <f t="shared" si="156"/>
        <v>0</v>
      </c>
      <c r="K324" s="1250">
        <f t="shared" si="156"/>
        <v>0</v>
      </c>
      <c r="L324" s="1250">
        <f t="shared" si="156"/>
        <v>0</v>
      </c>
      <c r="M324" s="1250">
        <f t="shared" si="156"/>
        <v>0</v>
      </c>
      <c r="N324" s="1250">
        <f t="shared" si="156"/>
        <v>0</v>
      </c>
      <c r="O324" s="1250">
        <f t="shared" si="156"/>
        <v>0</v>
      </c>
    </row>
    <row r="325" spans="3:15">
      <c r="C325" s="28" t="str">
        <f t="shared" si="151"/>
        <v>Other Income</v>
      </c>
      <c r="D325" s="1413">
        <f t="shared" si="147"/>
        <v>0</v>
      </c>
      <c r="E325" s="1250">
        <f t="shared" ref="E325:O325" si="157">SUMIF($E$606:$EF$606,E$222,$E682:$EF682)</f>
        <v>0</v>
      </c>
      <c r="F325" s="1250">
        <f t="shared" si="157"/>
        <v>0</v>
      </c>
      <c r="G325" s="1250">
        <f t="shared" si="157"/>
        <v>0</v>
      </c>
      <c r="H325" s="1250">
        <f t="shared" si="157"/>
        <v>0</v>
      </c>
      <c r="I325" s="1250">
        <f t="shared" si="157"/>
        <v>0</v>
      </c>
      <c r="J325" s="1250">
        <f t="shared" si="157"/>
        <v>0</v>
      </c>
      <c r="K325" s="1250">
        <f t="shared" si="157"/>
        <v>0</v>
      </c>
      <c r="L325" s="1250">
        <f t="shared" si="157"/>
        <v>0</v>
      </c>
      <c r="M325" s="1250">
        <f t="shared" si="157"/>
        <v>0</v>
      </c>
      <c r="N325" s="1250">
        <f t="shared" si="157"/>
        <v>0</v>
      </c>
      <c r="O325" s="1250">
        <f t="shared" si="157"/>
        <v>0</v>
      </c>
    </row>
    <row r="326" spans="3:15">
      <c r="C326" s="28" t="str">
        <f t="shared" si="151"/>
        <v>Outgoings Recoveries</v>
      </c>
      <c r="D326" s="1413">
        <f t="shared" si="147"/>
        <v>0</v>
      </c>
      <c r="E326" s="1250">
        <f t="shared" ref="E326:O326" si="158">SUMIF($E$606:$EF$606,E$222,$E683:$EF683)</f>
        <v>0</v>
      </c>
      <c r="F326" s="1250">
        <f t="shared" si="158"/>
        <v>0</v>
      </c>
      <c r="G326" s="1250">
        <f t="shared" si="158"/>
        <v>0</v>
      </c>
      <c r="H326" s="1250">
        <f t="shared" si="158"/>
        <v>0</v>
      </c>
      <c r="I326" s="1250">
        <f t="shared" si="158"/>
        <v>0</v>
      </c>
      <c r="J326" s="1250">
        <f t="shared" si="158"/>
        <v>0</v>
      </c>
      <c r="K326" s="1250">
        <f t="shared" si="158"/>
        <v>0</v>
      </c>
      <c r="L326" s="1250">
        <f t="shared" si="158"/>
        <v>0</v>
      </c>
      <c r="M326" s="1250">
        <f t="shared" si="158"/>
        <v>0</v>
      </c>
      <c r="N326" s="1250">
        <f t="shared" si="158"/>
        <v>0</v>
      </c>
      <c r="O326" s="1250">
        <f t="shared" si="158"/>
        <v>0</v>
      </c>
    </row>
    <row r="327" spans="3:15">
      <c r="C327" s="28" t="str">
        <f t="shared" si="151"/>
        <v>Misc III</v>
      </c>
      <c r="D327" s="1411">
        <f t="shared" si="147"/>
        <v>0</v>
      </c>
      <c r="E327" s="1412">
        <f t="shared" ref="E327:O327" si="159">SUMIF($E$606:$EF$606,E$222,$E684:$EF684)</f>
        <v>0</v>
      </c>
      <c r="F327" s="1412">
        <f t="shared" si="159"/>
        <v>0</v>
      </c>
      <c r="G327" s="1412">
        <f t="shared" si="159"/>
        <v>0</v>
      </c>
      <c r="H327" s="1412">
        <f t="shared" si="159"/>
        <v>0</v>
      </c>
      <c r="I327" s="1412">
        <f t="shared" si="159"/>
        <v>0</v>
      </c>
      <c r="J327" s="1412">
        <f t="shared" si="159"/>
        <v>0</v>
      </c>
      <c r="K327" s="1412">
        <f t="shared" si="159"/>
        <v>0</v>
      </c>
      <c r="L327" s="1412">
        <f t="shared" si="159"/>
        <v>0</v>
      </c>
      <c r="M327" s="1412">
        <f t="shared" si="159"/>
        <v>0</v>
      </c>
      <c r="N327" s="1412">
        <f t="shared" si="159"/>
        <v>0</v>
      </c>
      <c r="O327" s="1412">
        <f t="shared" si="159"/>
        <v>0</v>
      </c>
    </row>
    <row r="328" spans="3:15">
      <c r="C328" s="704" t="s">
        <v>410</v>
      </c>
      <c r="D328" s="1418">
        <f t="shared" ref="D328:O328" si="160">SUM(D317:D327,D313)</f>
        <v>0</v>
      </c>
      <c r="E328" s="1419">
        <f t="shared" ca="1" si="160"/>
        <v>0</v>
      </c>
      <c r="F328" s="1419">
        <f t="shared" ca="1" si="160"/>
        <v>0</v>
      </c>
      <c r="G328" s="1419">
        <f t="shared" ca="1" si="160"/>
        <v>0</v>
      </c>
      <c r="H328" s="1419">
        <f t="shared" ca="1" si="160"/>
        <v>0</v>
      </c>
      <c r="I328" s="1419">
        <f t="shared" ca="1" si="160"/>
        <v>0</v>
      </c>
      <c r="J328" s="1419">
        <f t="shared" ca="1" si="160"/>
        <v>0</v>
      </c>
      <c r="K328" s="1419">
        <f t="shared" ca="1" si="160"/>
        <v>0</v>
      </c>
      <c r="L328" s="1419">
        <f t="shared" ca="1" si="160"/>
        <v>0</v>
      </c>
      <c r="M328" s="1419">
        <f t="shared" ca="1" si="160"/>
        <v>0</v>
      </c>
      <c r="N328" s="1419">
        <f t="shared" ca="1" si="160"/>
        <v>0</v>
      </c>
      <c r="O328" s="1419">
        <f t="shared" ca="1" si="160"/>
        <v>0</v>
      </c>
    </row>
    <row r="329" spans="3:15">
      <c r="C329" s="695" t="s">
        <v>411</v>
      </c>
      <c r="D329" s="705"/>
      <c r="E329" s="1228" t="e">
        <f ca="1">E307/D307-1</f>
        <v>#DIV/0!</v>
      </c>
      <c r="F329" s="1228" t="e">
        <f t="shared" ref="F329:O329" ca="1" si="161">F223/E223-1</f>
        <v>#DIV/0!</v>
      </c>
      <c r="G329" s="1228" t="e">
        <f t="shared" ca="1" si="161"/>
        <v>#DIV/0!</v>
      </c>
      <c r="H329" s="1228" t="e">
        <f t="shared" ca="1" si="161"/>
        <v>#DIV/0!</v>
      </c>
      <c r="I329" s="1228" t="e">
        <f t="shared" ca="1" si="161"/>
        <v>#DIV/0!</v>
      </c>
      <c r="J329" s="1228" t="e">
        <f t="shared" ca="1" si="161"/>
        <v>#DIV/0!</v>
      </c>
      <c r="K329" s="1228" t="e">
        <f t="shared" ca="1" si="161"/>
        <v>#DIV/0!</v>
      </c>
      <c r="L329" s="1228" t="e">
        <f t="shared" ca="1" si="161"/>
        <v>#DIV/0!</v>
      </c>
      <c r="M329" s="1228" t="e">
        <f t="shared" ca="1" si="161"/>
        <v>#DIV/0!</v>
      </c>
      <c r="N329" s="1228" t="e">
        <f t="shared" ca="1" si="161"/>
        <v>#DIV/0!</v>
      </c>
      <c r="O329" s="1228" t="e">
        <f t="shared" ca="1" si="161"/>
        <v>#DIV/0!</v>
      </c>
    </row>
    <row r="330" spans="3:15">
      <c r="C330" s="695" t="s">
        <v>412</v>
      </c>
      <c r="D330" s="1420" t="str">
        <f ca="1">IFERROR(D225/(1+D329)-C225,"-")</f>
        <v>-</v>
      </c>
      <c r="E330" s="1421" t="str">
        <f t="shared" ref="E330:O330" ca="1" si="162">IFERROR(E309/(1+E329)-D309,"-")</f>
        <v>-</v>
      </c>
      <c r="F330" s="1421" t="str">
        <f t="shared" ca="1" si="162"/>
        <v>-</v>
      </c>
      <c r="G330" s="1250" t="str">
        <f t="shared" ca="1" si="162"/>
        <v>-</v>
      </c>
      <c r="H330" s="1250" t="str">
        <f t="shared" ca="1" si="162"/>
        <v>-</v>
      </c>
      <c r="I330" s="1250" t="str">
        <f t="shared" ca="1" si="162"/>
        <v>-</v>
      </c>
      <c r="J330" s="1250" t="str">
        <f t="shared" ca="1" si="162"/>
        <v>-</v>
      </c>
      <c r="K330" s="1250" t="str">
        <f t="shared" ca="1" si="162"/>
        <v>-</v>
      </c>
      <c r="L330" s="1250" t="str">
        <f t="shared" ca="1" si="162"/>
        <v>-</v>
      </c>
      <c r="M330" s="1250" t="str">
        <f t="shared" ca="1" si="162"/>
        <v>-</v>
      </c>
      <c r="N330" s="1250" t="str">
        <f t="shared" ca="1" si="162"/>
        <v>-</v>
      </c>
      <c r="O330" s="1250" t="str">
        <f t="shared" ca="1" si="162"/>
        <v>-</v>
      </c>
    </row>
    <row r="331" spans="3:15">
      <c r="C331" s="695" t="s">
        <v>413</v>
      </c>
      <c r="D331" s="1420" t="str">
        <f ca="1">IFERROR(D223/$D$21,"-")</f>
        <v>-</v>
      </c>
      <c r="E331" s="1421" t="str">
        <f ca="1">IFERROR((E223+E291)/($D$21+$D$34),"-")</f>
        <v>-</v>
      </c>
      <c r="F331" s="1421" t="str">
        <f t="shared" ref="F331:O331" ca="1" si="163">IFERROR(F223/$D$21,"-")</f>
        <v>-</v>
      </c>
      <c r="G331" s="1250" t="str">
        <f t="shared" ca="1" si="163"/>
        <v>-</v>
      </c>
      <c r="H331" s="1250" t="str">
        <f t="shared" ca="1" si="163"/>
        <v>-</v>
      </c>
      <c r="I331" s="1250" t="str">
        <f t="shared" ca="1" si="163"/>
        <v>-</v>
      </c>
      <c r="J331" s="1250" t="str">
        <f t="shared" ca="1" si="163"/>
        <v>-</v>
      </c>
      <c r="K331" s="1250" t="str">
        <f t="shared" ca="1" si="163"/>
        <v>-</v>
      </c>
      <c r="L331" s="1250" t="str">
        <f t="shared" ca="1" si="163"/>
        <v>-</v>
      </c>
      <c r="M331" s="1250" t="str">
        <f t="shared" ca="1" si="163"/>
        <v>-</v>
      </c>
      <c r="N331" s="1250" t="str">
        <f t="shared" ca="1" si="163"/>
        <v>-</v>
      </c>
      <c r="O331" s="1250" t="str">
        <f t="shared" ca="1" si="163"/>
        <v>-</v>
      </c>
    </row>
    <row r="332" spans="3:15">
      <c r="C332" s="695" t="s">
        <v>414</v>
      </c>
      <c r="D332" s="1422" t="str">
        <f ca="1">IFERROR(-D226/D225,"-")</f>
        <v>-</v>
      </c>
      <c r="E332" s="1423" t="str">
        <f ca="1">IFERROR(-E310/E309,"-")</f>
        <v>-</v>
      </c>
      <c r="F332" s="1423" t="str">
        <f t="shared" ref="F332:O332" ca="1" si="164">IFERROR(-F226/F225,"-")</f>
        <v>-</v>
      </c>
      <c r="G332" s="1228" t="str">
        <f t="shared" ca="1" si="164"/>
        <v>-</v>
      </c>
      <c r="H332" s="1228" t="str">
        <f t="shared" ca="1" si="164"/>
        <v>-</v>
      </c>
      <c r="I332" s="1228" t="str">
        <f t="shared" ca="1" si="164"/>
        <v>-</v>
      </c>
      <c r="J332" s="1228" t="str">
        <f t="shared" ca="1" si="164"/>
        <v>-</v>
      </c>
      <c r="K332" s="1228" t="str">
        <f t="shared" ca="1" si="164"/>
        <v>-</v>
      </c>
      <c r="L332" s="1228" t="str">
        <f t="shared" ca="1" si="164"/>
        <v>-</v>
      </c>
      <c r="M332" s="1228" t="str">
        <f t="shared" ca="1" si="164"/>
        <v>-</v>
      </c>
      <c r="N332" s="1228" t="str">
        <f t="shared" ca="1" si="164"/>
        <v>-</v>
      </c>
      <c r="O332" s="1228" t="str">
        <f t="shared" ca="1" si="164"/>
        <v>-</v>
      </c>
    </row>
    <row r="333" spans="3:15">
      <c r="C333" s="695" t="s">
        <v>415</v>
      </c>
      <c r="D333" s="706" t="str">
        <f t="shared" ref="D333:O333" ca="1" si="165">IFERROR(D370/D328,"-")</f>
        <v>-</v>
      </c>
      <c r="E333" s="707" t="str">
        <f t="shared" ca="1" si="165"/>
        <v>-</v>
      </c>
      <c r="F333" s="707" t="str">
        <f t="shared" ca="1" si="165"/>
        <v>-</v>
      </c>
      <c r="G333" s="701" t="str">
        <f t="shared" ca="1" si="165"/>
        <v>-</v>
      </c>
      <c r="H333" s="701" t="str">
        <f t="shared" ca="1" si="165"/>
        <v>-</v>
      </c>
      <c r="I333" s="701" t="str">
        <f t="shared" ca="1" si="165"/>
        <v>-</v>
      </c>
      <c r="J333" s="701" t="str">
        <f t="shared" ca="1" si="165"/>
        <v>-</v>
      </c>
      <c r="K333" s="701" t="str">
        <f t="shared" ca="1" si="165"/>
        <v>-</v>
      </c>
      <c r="L333" s="701" t="str">
        <f t="shared" ca="1" si="165"/>
        <v>-</v>
      </c>
      <c r="M333" s="701" t="str">
        <f t="shared" ca="1" si="165"/>
        <v>-</v>
      </c>
      <c r="N333" s="701" t="str">
        <f t="shared" ca="1" si="165"/>
        <v>-</v>
      </c>
      <c r="O333" s="701" t="str">
        <f t="shared" ca="1" si="165"/>
        <v>-</v>
      </c>
    </row>
    <row r="334" spans="3:15">
      <c r="C334" s="695" t="s">
        <v>416</v>
      </c>
      <c r="D334" s="1422" t="str">
        <f>IFERROR(-D228/D227,"-")</f>
        <v>-</v>
      </c>
      <c r="E334" s="1423" t="str">
        <f ca="1">IFERROR(-E312/E311,"-")</f>
        <v>-</v>
      </c>
      <c r="F334" s="1423" t="str">
        <f t="shared" ref="F334:O334" ca="1" si="166">IFERROR(-F228/F227,"-")</f>
        <v>-</v>
      </c>
      <c r="G334" s="1228" t="str">
        <f t="shared" ca="1" si="166"/>
        <v>-</v>
      </c>
      <c r="H334" s="1228" t="str">
        <f t="shared" ca="1" si="166"/>
        <v>-</v>
      </c>
      <c r="I334" s="1228" t="str">
        <f t="shared" ca="1" si="166"/>
        <v>-</v>
      </c>
      <c r="J334" s="1228" t="str">
        <f t="shared" ca="1" si="166"/>
        <v>-</v>
      </c>
      <c r="K334" s="1228" t="str">
        <f t="shared" ca="1" si="166"/>
        <v>-</v>
      </c>
      <c r="L334" s="1228" t="str">
        <f t="shared" ca="1" si="166"/>
        <v>-</v>
      </c>
      <c r="M334" s="1228" t="str">
        <f t="shared" ca="1" si="166"/>
        <v>-</v>
      </c>
      <c r="N334" s="1228" t="str">
        <f t="shared" ca="1" si="166"/>
        <v>-</v>
      </c>
      <c r="O334" s="1228" t="str">
        <f t="shared" ca="1" si="166"/>
        <v>-</v>
      </c>
    </row>
    <row r="335" spans="3:15">
      <c r="C335" s="695" t="s">
        <v>417</v>
      </c>
      <c r="D335" s="1420" t="str">
        <f t="shared" ref="D335:O335" ca="1" si="167">IFERROR(D331*(1-D332)*(1-D333)*(1-D334),"-")</f>
        <v>-</v>
      </c>
      <c r="E335" s="1421" t="str">
        <f t="shared" ca="1" si="167"/>
        <v>-</v>
      </c>
      <c r="F335" s="1421" t="str">
        <f t="shared" ca="1" si="167"/>
        <v>-</v>
      </c>
      <c r="G335" s="1250" t="str">
        <f t="shared" ca="1" si="167"/>
        <v>-</v>
      </c>
      <c r="H335" s="1250" t="str">
        <f t="shared" ca="1" si="167"/>
        <v>-</v>
      </c>
      <c r="I335" s="1250" t="str">
        <f t="shared" ca="1" si="167"/>
        <v>-</v>
      </c>
      <c r="J335" s="1250" t="str">
        <f t="shared" ca="1" si="167"/>
        <v>-</v>
      </c>
      <c r="K335" s="1250" t="str">
        <f t="shared" ca="1" si="167"/>
        <v>-</v>
      </c>
      <c r="L335" s="1250" t="str">
        <f t="shared" ca="1" si="167"/>
        <v>-</v>
      </c>
      <c r="M335" s="1250" t="str">
        <f t="shared" ca="1" si="167"/>
        <v>-</v>
      </c>
      <c r="N335" s="1250" t="str">
        <f t="shared" ca="1" si="167"/>
        <v>-</v>
      </c>
      <c r="O335" s="1250" t="str">
        <f t="shared" ca="1" si="167"/>
        <v>-</v>
      </c>
    </row>
    <row r="336" spans="3:15">
      <c r="C336" s="695" t="s">
        <v>418</v>
      </c>
      <c r="D336" s="705" t="str">
        <f t="shared" ref="D336:O336" ca="1" si="168">IFERROR((D328-D370-(C328-C370))/(C328-C370),"-")</f>
        <v>-</v>
      </c>
      <c r="E336" s="1423" t="str">
        <f t="shared" ca="1" si="168"/>
        <v>-</v>
      </c>
      <c r="F336" s="1423" t="str">
        <f t="shared" ca="1" si="168"/>
        <v>-</v>
      </c>
      <c r="G336" s="1228" t="str">
        <f t="shared" ca="1" si="168"/>
        <v>-</v>
      </c>
      <c r="H336" s="1228" t="str">
        <f t="shared" ca="1" si="168"/>
        <v>-</v>
      </c>
      <c r="I336" s="1228" t="str">
        <f t="shared" ca="1" si="168"/>
        <v>-</v>
      </c>
      <c r="J336" s="1228" t="str">
        <f t="shared" ca="1" si="168"/>
        <v>-</v>
      </c>
      <c r="K336" s="1228" t="str">
        <f t="shared" ca="1" si="168"/>
        <v>-</v>
      </c>
      <c r="L336" s="1228" t="str">
        <f t="shared" ca="1" si="168"/>
        <v>-</v>
      </c>
      <c r="M336" s="1228" t="str">
        <f t="shared" ca="1" si="168"/>
        <v>-</v>
      </c>
      <c r="N336" s="1228" t="str">
        <f t="shared" ca="1" si="168"/>
        <v>-</v>
      </c>
      <c r="O336" s="1228" t="str">
        <f t="shared" ca="1" si="168"/>
        <v>-</v>
      </c>
    </row>
    <row r="337" spans="1:16">
      <c r="C337" s="695" t="s">
        <v>419</v>
      </c>
      <c r="D337" s="1422" t="str">
        <f t="shared" ref="D337:O337" si="169">IFERROR((SUM(D317:D318)-D377)/D229,"-")</f>
        <v>-</v>
      </c>
      <c r="E337" s="1423" t="str">
        <f t="shared" ca="1" si="169"/>
        <v>-</v>
      </c>
      <c r="F337" s="1423" t="str">
        <f t="shared" ca="1" si="169"/>
        <v>-</v>
      </c>
      <c r="G337" s="1228" t="str">
        <f t="shared" ca="1" si="169"/>
        <v>-</v>
      </c>
      <c r="H337" s="1228" t="str">
        <f t="shared" ca="1" si="169"/>
        <v>-</v>
      </c>
      <c r="I337" s="1228" t="str">
        <f t="shared" ca="1" si="169"/>
        <v>-</v>
      </c>
      <c r="J337" s="1228" t="str">
        <f t="shared" ca="1" si="169"/>
        <v>-</v>
      </c>
      <c r="K337" s="1228" t="str">
        <f t="shared" ca="1" si="169"/>
        <v>-</v>
      </c>
      <c r="L337" s="1228" t="str">
        <f t="shared" ca="1" si="169"/>
        <v>-</v>
      </c>
      <c r="M337" s="1228" t="str">
        <f t="shared" ca="1" si="169"/>
        <v>-</v>
      </c>
      <c r="N337" s="1228" t="str">
        <f t="shared" ca="1" si="169"/>
        <v>-</v>
      </c>
      <c r="O337" s="1228" t="str">
        <f t="shared" ca="1" si="169"/>
        <v>-</v>
      </c>
    </row>
    <row r="338" spans="1:16">
      <c r="C338" s="695" t="s">
        <v>420</v>
      </c>
      <c r="D338" s="708" t="str">
        <f ca="1">IFERROR(((D328-D377-D378-D370)-(C328-C377-C378-C370))/(C328-C370-C377-C378),"-")</f>
        <v>-</v>
      </c>
      <c r="E338" s="709" t="str">
        <f ca="1">IFERROR(((E328-E377-E370)-(D328-D377-D370))/(D328-D370-D377),"-")</f>
        <v>-</v>
      </c>
      <c r="F338" s="709" t="str">
        <f t="shared" ref="F338:O338" ca="1" si="170">IFERROR(((F328-F377-F378-F370)-(E328-E377-E378-E370))/(E328-E370-E377-E378),"-")</f>
        <v>-</v>
      </c>
      <c r="G338" s="700" t="str">
        <f t="shared" ca="1" si="170"/>
        <v>-</v>
      </c>
      <c r="H338" s="700" t="str">
        <f t="shared" ca="1" si="170"/>
        <v>-</v>
      </c>
      <c r="I338" s="700" t="str">
        <f t="shared" ca="1" si="170"/>
        <v>-</v>
      </c>
      <c r="J338" s="700" t="str">
        <f t="shared" ca="1" si="170"/>
        <v>-</v>
      </c>
      <c r="K338" s="700" t="str">
        <f t="shared" ca="1" si="170"/>
        <v>-</v>
      </c>
      <c r="L338" s="700" t="str">
        <f t="shared" ca="1" si="170"/>
        <v>-</v>
      </c>
      <c r="M338" s="700" t="str">
        <f t="shared" ca="1" si="170"/>
        <v>-</v>
      </c>
      <c r="N338" s="700" t="str">
        <f t="shared" ca="1" si="170"/>
        <v>-</v>
      </c>
      <c r="O338" s="700" t="str">
        <f t="shared" ca="1" si="170"/>
        <v>-</v>
      </c>
    </row>
    <row r="339" spans="1:16">
      <c r="C339" s="695" t="s">
        <v>421</v>
      </c>
      <c r="D339" s="1420">
        <f>VLOOKUP($F$455,$V$447:$AB$450,3)</f>
        <v>0</v>
      </c>
      <c r="E339" s="1424">
        <f t="shared" ref="E339:O339" si="171">D339*(1+E$190)</f>
        <v>0</v>
      </c>
      <c r="F339" s="1424">
        <f t="shared" si="171"/>
        <v>0</v>
      </c>
      <c r="G339" s="1424">
        <f t="shared" si="171"/>
        <v>0</v>
      </c>
      <c r="H339" s="1424">
        <f t="shared" si="171"/>
        <v>0</v>
      </c>
      <c r="I339" s="1424">
        <f t="shared" si="171"/>
        <v>0</v>
      </c>
      <c r="J339" s="1424">
        <f t="shared" si="171"/>
        <v>0</v>
      </c>
      <c r="K339" s="1424">
        <f t="shared" si="171"/>
        <v>0</v>
      </c>
      <c r="L339" s="1424">
        <f t="shared" si="171"/>
        <v>0</v>
      </c>
      <c r="M339" s="1424">
        <f t="shared" si="171"/>
        <v>0</v>
      </c>
      <c r="N339" s="1424">
        <f t="shared" si="171"/>
        <v>0</v>
      </c>
      <c r="O339" s="1424">
        <f t="shared" si="171"/>
        <v>0</v>
      </c>
    </row>
    <row r="340" spans="1:16">
      <c r="C340" s="695"/>
      <c r="D340" s="31"/>
    </row>
    <row r="341" spans="1:16" ht="14.5" customHeight="1" thickBot="1">
      <c r="D341" s="35"/>
    </row>
    <row r="342" spans="1:16">
      <c r="C342" s="675" t="s">
        <v>422</v>
      </c>
      <c r="D342" s="1091" t="s">
        <v>124</v>
      </c>
      <c r="E342" s="1373">
        <f t="shared" ref="E342:O342" si="172">E188</f>
        <v>1</v>
      </c>
      <c r="F342" s="1373">
        <f t="shared" si="172"/>
        <v>2</v>
      </c>
      <c r="G342" s="1373">
        <f t="shared" si="172"/>
        <v>3</v>
      </c>
      <c r="H342" s="1373">
        <f t="shared" si="172"/>
        <v>4</v>
      </c>
      <c r="I342" s="1373">
        <f t="shared" si="172"/>
        <v>5</v>
      </c>
      <c r="J342" s="1373">
        <f t="shared" si="172"/>
        <v>6</v>
      </c>
      <c r="K342" s="1373">
        <f t="shared" si="172"/>
        <v>7</v>
      </c>
      <c r="L342" s="1373">
        <f t="shared" si="172"/>
        <v>8</v>
      </c>
      <c r="M342" s="1373">
        <f t="shared" si="172"/>
        <v>9</v>
      </c>
      <c r="N342" s="1373">
        <f t="shared" si="172"/>
        <v>10</v>
      </c>
      <c r="O342" s="1374">
        <f t="shared" si="172"/>
        <v>11</v>
      </c>
    </row>
    <row r="343" spans="1:16">
      <c r="C343" s="32" t="s">
        <v>423</v>
      </c>
      <c r="D343" s="1425">
        <v>20000</v>
      </c>
      <c r="E343" s="1426">
        <v>1.4999999999999999E-2</v>
      </c>
      <c r="F343" s="1427">
        <v>1.4999999999999999E-2</v>
      </c>
      <c r="G343" s="1427">
        <v>1.4999999999999999E-2</v>
      </c>
      <c r="H343" s="1427">
        <v>1.4999999999999999E-2</v>
      </c>
      <c r="I343" s="1427">
        <v>1.4999999999999999E-2</v>
      </c>
      <c r="J343" s="1427">
        <v>1.4999999999999999E-2</v>
      </c>
      <c r="K343" s="1427">
        <v>1.4999999999999999E-2</v>
      </c>
      <c r="L343" s="1427">
        <v>1.4999999999999999E-2</v>
      </c>
      <c r="M343" s="1427">
        <v>1.4999999999999999E-2</v>
      </c>
      <c r="N343" s="1427">
        <v>1.4999999999999999E-2</v>
      </c>
      <c r="O343" s="1428">
        <v>1.4999999999999999E-2</v>
      </c>
    </row>
    <row r="344" spans="1:16">
      <c r="C344" s="29" t="s">
        <v>424</v>
      </c>
      <c r="D344" s="31"/>
      <c r="E344" s="1400">
        <v>0.01</v>
      </c>
      <c r="F344" s="1398">
        <v>5.0000000000000001E-3</v>
      </c>
      <c r="G344" s="1398">
        <v>5.0000000000000001E-3</v>
      </c>
      <c r="H344" s="1398">
        <v>5.0000000000000001E-3</v>
      </c>
      <c r="I344" s="1398">
        <v>5.0000000000000001E-3</v>
      </c>
      <c r="J344" s="1398">
        <v>5.0000000000000001E-3</v>
      </c>
      <c r="K344" s="1398">
        <v>5.0000000000000001E-3</v>
      </c>
      <c r="L344" s="1398">
        <v>5.0000000000000001E-3</v>
      </c>
      <c r="M344" s="1398">
        <v>5.0000000000000001E-3</v>
      </c>
      <c r="N344" s="1398">
        <v>5.0000000000000001E-3</v>
      </c>
      <c r="O344" s="1399">
        <v>5.0000000000000001E-3</v>
      </c>
    </row>
    <row r="345" spans="1:16">
      <c r="A345" s="710"/>
      <c r="C345" s="29" t="s">
        <v>425</v>
      </c>
      <c r="D345" s="711">
        <v>0.5</v>
      </c>
      <c r="E345" s="1400">
        <v>0.02</v>
      </c>
      <c r="F345" s="1398">
        <v>0.02</v>
      </c>
      <c r="G345" s="1398">
        <v>0.02</v>
      </c>
      <c r="H345" s="1398">
        <v>0.02</v>
      </c>
      <c r="I345" s="1398">
        <v>0.02</v>
      </c>
      <c r="J345" s="1398">
        <v>0.02</v>
      </c>
      <c r="K345" s="1398">
        <v>0.02</v>
      </c>
      <c r="L345" s="1398">
        <v>0.02</v>
      </c>
      <c r="M345" s="1398">
        <v>0.02</v>
      </c>
      <c r="N345" s="1398">
        <v>0.02</v>
      </c>
      <c r="O345" s="1399">
        <v>0.02</v>
      </c>
    </row>
    <row r="346" spans="1:16">
      <c r="C346" s="29" t="s">
        <v>426</v>
      </c>
      <c r="D346" s="31"/>
      <c r="E346" s="1400">
        <v>0.15</v>
      </c>
      <c r="F346" s="1398">
        <v>0.1</v>
      </c>
      <c r="G346" s="1398">
        <v>0.1</v>
      </c>
      <c r="H346" s="1398">
        <v>0.05</v>
      </c>
      <c r="I346" s="1398">
        <v>0.05</v>
      </c>
      <c r="J346" s="1398">
        <v>0.05</v>
      </c>
      <c r="K346" s="1398">
        <v>0.05</v>
      </c>
      <c r="L346" s="1398">
        <v>0.05</v>
      </c>
      <c r="M346" s="1398">
        <v>0.05</v>
      </c>
      <c r="N346" s="1398">
        <v>0.05</v>
      </c>
      <c r="O346" s="1399">
        <v>0.05</v>
      </c>
    </row>
    <row r="347" spans="1:16">
      <c r="C347" s="29" t="s">
        <v>427</v>
      </c>
      <c r="D347" s="31"/>
      <c r="E347" s="1400">
        <v>0.03</v>
      </c>
      <c r="F347" s="1398">
        <v>0.03</v>
      </c>
      <c r="G347" s="1398">
        <v>0.03</v>
      </c>
      <c r="H347" s="1398">
        <v>0.03</v>
      </c>
      <c r="I347" s="1398">
        <v>0.03</v>
      </c>
      <c r="J347" s="1398">
        <v>0.03</v>
      </c>
      <c r="K347" s="1398">
        <v>0.03</v>
      </c>
      <c r="L347" s="1398">
        <v>0.03</v>
      </c>
      <c r="M347" s="1398">
        <v>0.03</v>
      </c>
      <c r="N347" s="1398">
        <v>0.03</v>
      </c>
      <c r="O347" s="1399">
        <v>0.03</v>
      </c>
    </row>
    <row r="348" spans="1:16">
      <c r="C348" s="29" t="s">
        <v>428</v>
      </c>
      <c r="D348" s="31"/>
      <c r="E348" s="1400">
        <v>0.02</v>
      </c>
      <c r="F348" s="1398">
        <v>0.02</v>
      </c>
      <c r="G348" s="1398">
        <v>0.02</v>
      </c>
      <c r="H348" s="1398">
        <v>0.02</v>
      </c>
      <c r="I348" s="1398">
        <v>0.02</v>
      </c>
      <c r="J348" s="1398">
        <v>0.02</v>
      </c>
      <c r="K348" s="1398">
        <v>0.02</v>
      </c>
      <c r="L348" s="1398">
        <v>0.02</v>
      </c>
      <c r="M348" s="1398">
        <v>0.02</v>
      </c>
      <c r="N348" s="1398">
        <v>0.02</v>
      </c>
      <c r="O348" s="1399">
        <v>0.02</v>
      </c>
    </row>
    <row r="349" spans="1:16">
      <c r="C349" s="29" t="s">
        <v>429</v>
      </c>
      <c r="D349" s="31"/>
      <c r="E349" s="1429">
        <v>0.1</v>
      </c>
      <c r="F349" s="1430">
        <v>7.0000000000000007E-2</v>
      </c>
      <c r="G349" s="1430">
        <v>7.4999999999999997E-2</v>
      </c>
      <c r="H349" s="1430">
        <v>3.5000000000000003E-2</v>
      </c>
      <c r="I349" s="1430">
        <v>3.5000000000000003E-2</v>
      </c>
      <c r="J349" s="1430">
        <v>3.5000000000000003E-2</v>
      </c>
      <c r="K349" s="1430">
        <v>3.5000000000000003E-2</v>
      </c>
      <c r="L349" s="1430">
        <v>3.5000000000000003E-2</v>
      </c>
      <c r="M349" s="1430">
        <v>3.5000000000000003E-2</v>
      </c>
      <c r="N349" s="1430">
        <v>3.5000000000000003E-2</v>
      </c>
      <c r="O349" s="1431">
        <v>3.5000000000000003E-2</v>
      </c>
    </row>
    <row r="350" spans="1:16" hidden="1">
      <c r="C350" s="712" t="s">
        <v>430</v>
      </c>
      <c r="D350" s="713"/>
      <c r="E350" s="1432">
        <v>0</v>
      </c>
      <c r="F350" s="1432">
        <v>0</v>
      </c>
      <c r="G350" s="1432">
        <v>0</v>
      </c>
      <c r="H350" s="1432">
        <v>0</v>
      </c>
      <c r="I350" s="1432">
        <v>0</v>
      </c>
      <c r="J350" s="1432">
        <v>0</v>
      </c>
      <c r="K350" s="1432">
        <v>0</v>
      </c>
      <c r="L350" s="1432">
        <v>0</v>
      </c>
      <c r="M350" s="1432">
        <v>0</v>
      </c>
      <c r="N350" s="1432">
        <v>0</v>
      </c>
      <c r="O350" s="1433">
        <v>0</v>
      </c>
      <c r="P350" s="1434"/>
    </row>
    <row r="351" spans="1:16">
      <c r="C351" s="29" t="s">
        <v>431</v>
      </c>
      <c r="D351" s="31"/>
      <c r="E351" s="1400">
        <v>0.3</v>
      </c>
      <c r="F351" s="1400">
        <v>0.3</v>
      </c>
      <c r="G351" s="1400">
        <v>0.3</v>
      </c>
      <c r="H351" s="1400">
        <v>0.3</v>
      </c>
      <c r="I351" s="1400">
        <v>0.3</v>
      </c>
      <c r="J351" s="1400">
        <v>0.3</v>
      </c>
      <c r="K351" s="1400">
        <v>0.3</v>
      </c>
      <c r="L351" s="1400">
        <v>0.3</v>
      </c>
      <c r="M351" s="1400">
        <v>0.3</v>
      </c>
      <c r="N351" s="1400">
        <v>0.3</v>
      </c>
      <c r="O351" s="1401">
        <v>0.3</v>
      </c>
    </row>
    <row r="352" spans="1:16">
      <c r="C352" s="29" t="s">
        <v>432</v>
      </c>
      <c r="D352" s="31"/>
      <c r="E352" s="1400">
        <v>0.02</v>
      </c>
      <c r="F352" s="1400">
        <v>0.02</v>
      </c>
      <c r="G352" s="1400">
        <v>0.02</v>
      </c>
      <c r="H352" s="1400">
        <v>0.02</v>
      </c>
      <c r="I352" s="1400">
        <v>0.02</v>
      </c>
      <c r="J352" s="1400">
        <v>0.02</v>
      </c>
      <c r="K352" s="1400">
        <v>0.02</v>
      </c>
      <c r="L352" s="1400">
        <v>0.02</v>
      </c>
      <c r="M352" s="1400">
        <v>0.02</v>
      </c>
      <c r="N352" s="1400">
        <v>0.02</v>
      </c>
      <c r="O352" s="1401">
        <v>0.02</v>
      </c>
    </row>
    <row r="353" spans="1:15">
      <c r="C353" s="29" t="s">
        <v>433</v>
      </c>
      <c r="D353" s="31"/>
      <c r="E353" s="1400">
        <v>0.01</v>
      </c>
      <c r="F353" s="1400">
        <v>0.01</v>
      </c>
      <c r="G353" s="1400">
        <v>0.01</v>
      </c>
      <c r="H353" s="1400">
        <v>0.01</v>
      </c>
      <c r="I353" s="1400">
        <v>0.01</v>
      </c>
      <c r="J353" s="1400">
        <v>0.01</v>
      </c>
      <c r="K353" s="1400">
        <v>0.01</v>
      </c>
      <c r="L353" s="1400">
        <v>0.01</v>
      </c>
      <c r="M353" s="1400">
        <v>0.01</v>
      </c>
      <c r="N353" s="1400">
        <v>0.01</v>
      </c>
      <c r="O353" s="1401">
        <v>0.01</v>
      </c>
    </row>
    <row r="354" spans="1:15">
      <c r="C354" s="29" t="s">
        <v>434</v>
      </c>
      <c r="D354" s="31"/>
      <c r="E354" s="1400">
        <v>0.01</v>
      </c>
      <c r="F354" s="1400">
        <v>0.01</v>
      </c>
      <c r="G354" s="1400">
        <v>0.01</v>
      </c>
      <c r="H354" s="1400">
        <v>0.01</v>
      </c>
      <c r="I354" s="1400">
        <v>0.01</v>
      </c>
      <c r="J354" s="1400">
        <v>0.01</v>
      </c>
      <c r="K354" s="1400">
        <v>0.01</v>
      </c>
      <c r="L354" s="1400">
        <v>0.01</v>
      </c>
      <c r="M354" s="1400">
        <v>0.01</v>
      </c>
      <c r="N354" s="1400">
        <v>0.01</v>
      </c>
      <c r="O354" s="1401">
        <v>0.01</v>
      </c>
    </row>
    <row r="355" spans="1:15">
      <c r="C355" s="29" t="s">
        <v>435</v>
      </c>
      <c r="D355" s="31"/>
      <c r="E355" s="1400">
        <v>0.02</v>
      </c>
      <c r="F355" s="1400">
        <v>0.02</v>
      </c>
      <c r="G355" s="1400">
        <v>0.02</v>
      </c>
      <c r="H355" s="1400">
        <v>0.02</v>
      </c>
      <c r="I355" s="1400">
        <v>0.02</v>
      </c>
      <c r="J355" s="1400">
        <v>0.02</v>
      </c>
      <c r="K355" s="1400">
        <v>0.02</v>
      </c>
      <c r="L355" s="1400">
        <v>0.02</v>
      </c>
      <c r="M355" s="1400">
        <v>0.02</v>
      </c>
      <c r="N355" s="1400">
        <v>0.02</v>
      </c>
      <c r="O355" s="1401">
        <v>0.02</v>
      </c>
    </row>
    <row r="356" spans="1:15">
      <c r="A356" s="710"/>
      <c r="C356" s="29" t="s">
        <v>436</v>
      </c>
      <c r="D356" s="1435"/>
      <c r="E356" s="1400">
        <v>0.03</v>
      </c>
      <c r="F356" s="1400">
        <v>0.03</v>
      </c>
      <c r="G356" s="1400">
        <v>0.03</v>
      </c>
      <c r="H356" s="1400">
        <v>0.03</v>
      </c>
      <c r="I356" s="1400">
        <v>0.03</v>
      </c>
      <c r="J356" s="1400">
        <v>0.03</v>
      </c>
      <c r="K356" s="1400">
        <v>0.03</v>
      </c>
      <c r="L356" s="1400">
        <v>0.03</v>
      </c>
      <c r="M356" s="1400">
        <v>0.03</v>
      </c>
      <c r="N356" s="1400">
        <v>0.03</v>
      </c>
      <c r="O356" s="1401">
        <v>0.03</v>
      </c>
    </row>
    <row r="357" spans="1:15">
      <c r="C357" s="29" t="s">
        <v>437</v>
      </c>
      <c r="D357" s="31"/>
      <c r="E357" s="1400">
        <v>0.03</v>
      </c>
      <c r="F357" s="1400">
        <v>0.03</v>
      </c>
      <c r="G357" s="1400">
        <v>0.03</v>
      </c>
      <c r="H357" s="1400">
        <v>0.03</v>
      </c>
      <c r="I357" s="1400">
        <v>0.03</v>
      </c>
      <c r="J357" s="1400">
        <v>0.03</v>
      </c>
      <c r="K357" s="1400">
        <v>0.03</v>
      </c>
      <c r="L357" s="1400">
        <v>0.03</v>
      </c>
      <c r="M357" s="1400">
        <v>0.03</v>
      </c>
      <c r="N357" s="1400">
        <v>0.03</v>
      </c>
      <c r="O357" s="1401">
        <v>0.03</v>
      </c>
    </row>
    <row r="358" spans="1:15">
      <c r="C358" s="29" t="s">
        <v>438</v>
      </c>
      <c r="D358" s="31"/>
      <c r="E358" s="1400">
        <v>0.02</v>
      </c>
      <c r="F358" s="1400">
        <v>0.02</v>
      </c>
      <c r="G358" s="1400">
        <v>0.02</v>
      </c>
      <c r="H358" s="1400">
        <v>0.02</v>
      </c>
      <c r="I358" s="1400">
        <v>0.02</v>
      </c>
      <c r="J358" s="1400">
        <v>0.02</v>
      </c>
      <c r="K358" s="1400">
        <v>0.02</v>
      </c>
      <c r="L358" s="1400">
        <v>0.02</v>
      </c>
      <c r="M358" s="1400">
        <v>0.02</v>
      </c>
      <c r="N358" s="1400">
        <v>0.02</v>
      </c>
      <c r="O358" s="1401">
        <v>0.02</v>
      </c>
    </row>
    <row r="359" spans="1:15">
      <c r="C359" s="29" t="s">
        <v>439</v>
      </c>
      <c r="D359" s="31"/>
      <c r="E359" s="1400">
        <v>2.5000000000000001E-2</v>
      </c>
      <c r="F359" s="1400">
        <v>2.5000000000000001E-2</v>
      </c>
      <c r="G359" s="1400">
        <v>2.5000000000000001E-2</v>
      </c>
      <c r="H359" s="1400">
        <v>2.5000000000000001E-2</v>
      </c>
      <c r="I359" s="1400">
        <v>2.5000000000000001E-2</v>
      </c>
      <c r="J359" s="1400">
        <v>2.5000000000000001E-2</v>
      </c>
      <c r="K359" s="1400">
        <v>2.5000000000000001E-2</v>
      </c>
      <c r="L359" s="1400">
        <v>2.5000000000000001E-2</v>
      </c>
      <c r="M359" s="1400">
        <v>2.5000000000000001E-2</v>
      </c>
      <c r="N359" s="1400">
        <v>2.5000000000000001E-2</v>
      </c>
      <c r="O359" s="1401">
        <v>2.5000000000000001E-2</v>
      </c>
    </row>
    <row r="360" spans="1:15">
      <c r="C360" s="29" t="s">
        <v>440</v>
      </c>
      <c r="D360" s="31"/>
      <c r="E360" s="1400">
        <v>2.5000000000000001E-2</v>
      </c>
      <c r="F360" s="1400">
        <v>2.5000000000000001E-2</v>
      </c>
      <c r="G360" s="1400">
        <v>2.5000000000000001E-2</v>
      </c>
      <c r="H360" s="1400">
        <v>2.5000000000000001E-2</v>
      </c>
      <c r="I360" s="1400">
        <v>2.5000000000000001E-2</v>
      </c>
      <c r="J360" s="1400">
        <v>2.5000000000000001E-2</v>
      </c>
      <c r="K360" s="1400">
        <v>2.5000000000000001E-2</v>
      </c>
      <c r="L360" s="1400">
        <v>2.5000000000000001E-2</v>
      </c>
      <c r="M360" s="1400">
        <v>2.5000000000000001E-2</v>
      </c>
      <c r="N360" s="1400">
        <v>2.5000000000000001E-2</v>
      </c>
      <c r="O360" s="1401">
        <v>2.5000000000000001E-2</v>
      </c>
    </row>
    <row r="361" spans="1:15">
      <c r="C361" s="29" t="s">
        <v>441</v>
      </c>
      <c r="D361" s="31"/>
      <c r="E361" s="1400">
        <v>0.05</v>
      </c>
      <c r="F361" s="1400">
        <v>0.05</v>
      </c>
      <c r="G361" s="1400">
        <v>0.05</v>
      </c>
      <c r="H361" s="1400">
        <v>0.05</v>
      </c>
      <c r="I361" s="1400">
        <v>0.05</v>
      </c>
      <c r="J361" s="1400">
        <v>0.05</v>
      </c>
      <c r="K361" s="1400">
        <v>0.05</v>
      </c>
      <c r="L361" s="1400">
        <v>0.05</v>
      </c>
      <c r="M361" s="1400">
        <v>0.05</v>
      </c>
      <c r="N361" s="1400">
        <v>0.05</v>
      </c>
      <c r="O361" s="1401">
        <v>0.05</v>
      </c>
    </row>
    <row r="362" spans="1:15">
      <c r="C362" s="29" t="s">
        <v>442</v>
      </c>
      <c r="D362" s="31"/>
      <c r="E362" s="1400">
        <v>0.02</v>
      </c>
      <c r="F362" s="1400">
        <v>0.02</v>
      </c>
      <c r="G362" s="1400">
        <v>0.02</v>
      </c>
      <c r="H362" s="1400">
        <v>0.02</v>
      </c>
      <c r="I362" s="1400">
        <v>0.02</v>
      </c>
      <c r="J362" s="1400">
        <v>0.02</v>
      </c>
      <c r="K362" s="1400">
        <v>0.02</v>
      </c>
      <c r="L362" s="1400">
        <v>0.02</v>
      </c>
      <c r="M362" s="1400">
        <v>0.02</v>
      </c>
      <c r="N362" s="1400">
        <v>0.02</v>
      </c>
      <c r="O362" s="1401">
        <v>0.02</v>
      </c>
    </row>
    <row r="363" spans="1:15">
      <c r="C363" s="29" t="str">
        <f>C546</f>
        <v>Absentee Owner Land Tax</v>
      </c>
      <c r="D363" s="31"/>
      <c r="E363" s="1400">
        <f t="shared" ref="E363:O363" si="173">E361</f>
        <v>0.05</v>
      </c>
      <c r="F363" s="1400">
        <f t="shared" si="173"/>
        <v>0.05</v>
      </c>
      <c r="G363" s="1400">
        <f t="shared" si="173"/>
        <v>0.05</v>
      </c>
      <c r="H363" s="1400">
        <f t="shared" si="173"/>
        <v>0.05</v>
      </c>
      <c r="I363" s="1400">
        <f t="shared" si="173"/>
        <v>0.05</v>
      </c>
      <c r="J363" s="1400">
        <f t="shared" si="173"/>
        <v>0.05</v>
      </c>
      <c r="K363" s="1400">
        <f t="shared" si="173"/>
        <v>0.05</v>
      </c>
      <c r="L363" s="1400">
        <f t="shared" si="173"/>
        <v>0.05</v>
      </c>
      <c r="M363" s="1400">
        <f t="shared" si="173"/>
        <v>0.05</v>
      </c>
      <c r="N363" s="1400">
        <f t="shared" si="173"/>
        <v>0.05</v>
      </c>
      <c r="O363" s="1401">
        <f t="shared" si="173"/>
        <v>0.05</v>
      </c>
    </row>
    <row r="364" spans="1:15" ht="14.5" customHeight="1" thickBot="1">
      <c r="C364" s="29" t="str">
        <f>C547</f>
        <v>Misc II</v>
      </c>
      <c r="D364" s="31"/>
      <c r="E364" s="1429">
        <v>0</v>
      </c>
      <c r="F364" s="1429">
        <v>0</v>
      </c>
      <c r="G364" s="1429">
        <v>0</v>
      </c>
      <c r="H364" s="1429">
        <v>0</v>
      </c>
      <c r="I364" s="1429">
        <v>0</v>
      </c>
      <c r="J364" s="1429">
        <v>0</v>
      </c>
      <c r="K364" s="1429">
        <v>0</v>
      </c>
      <c r="L364" s="1429">
        <v>0</v>
      </c>
      <c r="M364" s="1429">
        <v>0</v>
      </c>
      <c r="N364" s="1429">
        <v>0</v>
      </c>
      <c r="O364" s="1436">
        <v>0</v>
      </c>
    </row>
    <row r="365" spans="1:15" ht="14.5" customHeight="1" thickBot="1">
      <c r="C365" s="40" t="s">
        <v>443</v>
      </c>
      <c r="D365" s="714"/>
      <c r="E365" s="1437">
        <v>0</v>
      </c>
      <c r="F365" s="1438">
        <v>0</v>
      </c>
      <c r="G365" s="1438">
        <v>0</v>
      </c>
      <c r="H365" s="1438">
        <v>0</v>
      </c>
      <c r="I365" s="1438">
        <v>0</v>
      </c>
      <c r="J365" s="1438">
        <v>0</v>
      </c>
      <c r="K365" s="1438">
        <v>0</v>
      </c>
      <c r="L365" s="1438">
        <v>0</v>
      </c>
      <c r="M365" s="1438">
        <v>0</v>
      </c>
      <c r="N365" s="1438">
        <v>0</v>
      </c>
      <c r="O365" s="1439">
        <v>0</v>
      </c>
    </row>
    <row r="367" spans="1:15" ht="14.5" customHeight="1" thickBot="1">
      <c r="I367" s="1250"/>
    </row>
    <row r="368" spans="1:15" ht="14.5" customHeight="1" thickBot="1">
      <c r="C368" s="542" t="s">
        <v>444</v>
      </c>
      <c r="D368" s="1090" t="str">
        <f t="shared" ref="D368:O368" si="174">D342</f>
        <v>Baseline</v>
      </c>
      <c r="E368" s="1390">
        <f t="shared" si="174"/>
        <v>1</v>
      </c>
      <c r="F368" s="1390">
        <f t="shared" si="174"/>
        <v>2</v>
      </c>
      <c r="G368" s="1390">
        <f t="shared" si="174"/>
        <v>3</v>
      </c>
      <c r="H368" s="1390">
        <f t="shared" si="174"/>
        <v>4</v>
      </c>
      <c r="I368" s="1390">
        <f t="shared" si="174"/>
        <v>5</v>
      </c>
      <c r="J368" s="1390">
        <f t="shared" si="174"/>
        <v>6</v>
      </c>
      <c r="K368" s="1390">
        <f t="shared" si="174"/>
        <v>7</v>
      </c>
      <c r="L368" s="1390">
        <f t="shared" si="174"/>
        <v>8</v>
      </c>
      <c r="M368" s="1390">
        <f t="shared" si="174"/>
        <v>9</v>
      </c>
      <c r="N368" s="1390">
        <f t="shared" si="174"/>
        <v>10</v>
      </c>
      <c r="O368" s="1391">
        <f t="shared" si="174"/>
        <v>11</v>
      </c>
    </row>
    <row r="369" spans="3:15">
      <c r="C369" s="28" t="str">
        <f t="shared" ref="C369:D390" si="175">C526</f>
        <v>Advertising</v>
      </c>
      <c r="D369" s="1413">
        <f t="shared" si="175"/>
        <v>66000</v>
      </c>
      <c r="E369" s="1250">
        <f t="shared" ref="E369:O369" ca="1" si="176">SUMIF($E$606:$EF$606,E$368,$E690:$EF690)</f>
        <v>0</v>
      </c>
      <c r="F369" s="1250">
        <f t="shared" ca="1" si="176"/>
        <v>0</v>
      </c>
      <c r="G369" s="1250">
        <f t="shared" ca="1" si="176"/>
        <v>0</v>
      </c>
      <c r="H369" s="1250">
        <f t="shared" ca="1" si="176"/>
        <v>0</v>
      </c>
      <c r="I369" s="1250">
        <f t="shared" ca="1" si="176"/>
        <v>0</v>
      </c>
      <c r="J369" s="1250">
        <f t="shared" ca="1" si="176"/>
        <v>0</v>
      </c>
      <c r="K369" s="1250">
        <f t="shared" ca="1" si="176"/>
        <v>0</v>
      </c>
      <c r="L369" s="1250">
        <f t="shared" ca="1" si="176"/>
        <v>0</v>
      </c>
      <c r="M369" s="1250">
        <f t="shared" ca="1" si="176"/>
        <v>0</v>
      </c>
      <c r="N369" s="1250">
        <f t="shared" ca="1" si="176"/>
        <v>0</v>
      </c>
      <c r="O369" s="1250">
        <f t="shared" ca="1" si="176"/>
        <v>0</v>
      </c>
    </row>
    <row r="370" spans="3:15">
      <c r="C370" s="28" t="str">
        <f t="shared" si="175"/>
        <v>Bad Debt (% of Net Rental Inc.)</v>
      </c>
      <c r="D370" s="1413">
        <f t="shared" ca="1" si="175"/>
        <v>0</v>
      </c>
      <c r="E370" s="1250">
        <f t="shared" ref="E370:O370" ca="1" si="177">SUMIF($E$606:$EF$606,E$368,$E691:$EF691)</f>
        <v>0</v>
      </c>
      <c r="F370" s="1250">
        <f t="shared" ca="1" si="177"/>
        <v>0</v>
      </c>
      <c r="G370" s="1250">
        <f t="shared" ca="1" si="177"/>
        <v>0</v>
      </c>
      <c r="H370" s="1250">
        <f t="shared" ca="1" si="177"/>
        <v>0</v>
      </c>
      <c r="I370" s="1250">
        <f t="shared" ca="1" si="177"/>
        <v>0</v>
      </c>
      <c r="J370" s="1250">
        <f t="shared" ca="1" si="177"/>
        <v>0</v>
      </c>
      <c r="K370" s="1250">
        <f t="shared" ca="1" si="177"/>
        <v>0</v>
      </c>
      <c r="L370" s="1250">
        <f t="shared" ca="1" si="177"/>
        <v>0</v>
      </c>
      <c r="M370" s="1250">
        <f t="shared" ca="1" si="177"/>
        <v>0</v>
      </c>
      <c r="N370" s="1250">
        <f t="shared" ca="1" si="177"/>
        <v>0</v>
      </c>
      <c r="O370" s="1250">
        <f t="shared" ca="1" si="177"/>
        <v>0</v>
      </c>
    </row>
    <row r="371" spans="3:15">
      <c r="C371" s="28" t="str">
        <f t="shared" si="175"/>
        <v>Banking Fees</v>
      </c>
      <c r="D371" s="1413">
        <f t="shared" ca="1" si="175"/>
        <v>0</v>
      </c>
      <c r="E371" s="1250">
        <f t="shared" ref="E371:O371" ca="1" si="178">SUMIF($E$606:$EF$606,E$368,$E692:$EF692)</f>
        <v>979.20000000000016</v>
      </c>
      <c r="F371" s="1250">
        <f t="shared" ca="1" si="178"/>
        <v>998.78399999999999</v>
      </c>
      <c r="G371" s="1250">
        <f t="shared" ca="1" si="178"/>
        <v>1018.7596800000002</v>
      </c>
      <c r="H371" s="1250">
        <f t="shared" ca="1" si="178"/>
        <v>1039.1348736000002</v>
      </c>
      <c r="I371" s="1250">
        <f t="shared" ca="1" si="178"/>
        <v>1059.9175710720003</v>
      </c>
      <c r="J371" s="1250">
        <f t="shared" ca="1" si="178"/>
        <v>1081.1159224934402</v>
      </c>
      <c r="K371" s="1250">
        <f t="shared" ca="1" si="178"/>
        <v>1102.7382409433092</v>
      </c>
      <c r="L371" s="1250">
        <f t="shared" ca="1" si="178"/>
        <v>1124.7930057621754</v>
      </c>
      <c r="M371" s="1250">
        <f t="shared" ca="1" si="178"/>
        <v>1147.2888658774189</v>
      </c>
      <c r="N371" s="1250">
        <f t="shared" ca="1" si="178"/>
        <v>1170.2346431949672</v>
      </c>
      <c r="O371" s="1250">
        <f t="shared" ca="1" si="178"/>
        <v>1193.6393360588665</v>
      </c>
    </row>
    <row r="372" spans="3:15">
      <c r="C372" s="28" t="str">
        <f t="shared" si="175"/>
        <v>Electricity</v>
      </c>
      <c r="D372" s="1413">
        <f t="shared" si="175"/>
        <v>0</v>
      </c>
      <c r="E372" s="1250">
        <f t="shared" ref="E372:O372" ca="1" si="179">SUMIF($E$606:$EF$606,E$368,$E693:$EF693)</f>
        <v>0</v>
      </c>
      <c r="F372" s="1250">
        <f t="shared" ca="1" si="179"/>
        <v>0</v>
      </c>
      <c r="G372" s="1250">
        <f t="shared" ca="1" si="179"/>
        <v>0</v>
      </c>
      <c r="H372" s="1250">
        <f t="shared" ca="1" si="179"/>
        <v>0</v>
      </c>
      <c r="I372" s="1250">
        <f t="shared" ca="1" si="179"/>
        <v>0</v>
      </c>
      <c r="J372" s="1250">
        <f t="shared" ca="1" si="179"/>
        <v>0</v>
      </c>
      <c r="K372" s="1250">
        <f t="shared" ca="1" si="179"/>
        <v>0</v>
      </c>
      <c r="L372" s="1250">
        <f t="shared" ca="1" si="179"/>
        <v>0</v>
      </c>
      <c r="M372" s="1250">
        <f t="shared" ca="1" si="179"/>
        <v>0</v>
      </c>
      <c r="N372" s="1250">
        <f t="shared" ca="1" si="179"/>
        <v>0</v>
      </c>
      <c r="O372" s="1250">
        <f t="shared" ca="1" si="179"/>
        <v>0</v>
      </c>
    </row>
    <row r="373" spans="3:15">
      <c r="C373" s="28" t="str">
        <f t="shared" si="175"/>
        <v xml:space="preserve">Employee Wages </v>
      </c>
      <c r="D373" s="1413">
        <f t="shared" si="175"/>
        <v>38400</v>
      </c>
      <c r="E373" s="1250">
        <f t="shared" ref="E373:O373" ca="1" si="180">SUMIF($E$606:$EF$606,E$368,$E694:$EF694)</f>
        <v>0</v>
      </c>
      <c r="F373" s="1250">
        <f t="shared" ca="1" si="180"/>
        <v>0</v>
      </c>
      <c r="G373" s="1250">
        <f t="shared" ca="1" si="180"/>
        <v>0</v>
      </c>
      <c r="H373" s="1250">
        <f t="shared" ca="1" si="180"/>
        <v>0</v>
      </c>
      <c r="I373" s="1250">
        <f t="shared" ca="1" si="180"/>
        <v>0</v>
      </c>
      <c r="J373" s="1250">
        <f t="shared" ca="1" si="180"/>
        <v>0</v>
      </c>
      <c r="K373" s="1250">
        <f t="shared" ca="1" si="180"/>
        <v>0</v>
      </c>
      <c r="L373" s="1250">
        <f t="shared" ca="1" si="180"/>
        <v>0</v>
      </c>
      <c r="M373" s="1250">
        <f t="shared" ca="1" si="180"/>
        <v>0</v>
      </c>
      <c r="N373" s="1250">
        <f t="shared" ca="1" si="180"/>
        <v>0</v>
      </c>
      <c r="O373" s="1250">
        <f t="shared" ca="1" si="180"/>
        <v>0</v>
      </c>
    </row>
    <row r="374" spans="3:15">
      <c r="C374" s="28" t="str">
        <f t="shared" si="175"/>
        <v>StoreLocal Tech Fee</v>
      </c>
      <c r="D374" s="1413">
        <f t="shared" ca="1" si="175"/>
        <v>20203.199999999997</v>
      </c>
      <c r="E374" s="1250">
        <f t="shared" ref="E374:O374" ca="1" si="181">SUMIF($E$606:$EF$606,E$368,$E695:$EF695)</f>
        <v>0</v>
      </c>
      <c r="F374" s="1250">
        <f t="shared" ca="1" si="181"/>
        <v>0</v>
      </c>
      <c r="G374" s="1250">
        <f t="shared" ca="1" si="181"/>
        <v>0</v>
      </c>
      <c r="H374" s="1250">
        <f t="shared" ca="1" si="181"/>
        <v>0</v>
      </c>
      <c r="I374" s="1250">
        <f t="shared" ca="1" si="181"/>
        <v>0</v>
      </c>
      <c r="J374" s="1250">
        <f t="shared" ca="1" si="181"/>
        <v>0</v>
      </c>
      <c r="K374" s="1250">
        <f t="shared" ca="1" si="181"/>
        <v>0</v>
      </c>
      <c r="L374" s="1250">
        <f t="shared" ca="1" si="181"/>
        <v>0</v>
      </c>
      <c r="M374" s="1250">
        <f t="shared" ca="1" si="181"/>
        <v>0</v>
      </c>
      <c r="N374" s="1250">
        <f t="shared" ca="1" si="181"/>
        <v>0</v>
      </c>
      <c r="O374" s="1250">
        <f t="shared" ca="1" si="181"/>
        <v>0</v>
      </c>
    </row>
    <row r="375" spans="3:15">
      <c r="C375" s="28" t="str">
        <f t="shared" si="175"/>
        <v>Insurance (Self Storage)</v>
      </c>
      <c r="D375" s="1413">
        <f t="shared" ca="1" si="175"/>
        <v>30135</v>
      </c>
      <c r="E375" s="1250">
        <f t="shared" ref="E375:O375" ca="1" si="182">SUMIF($E$606:$EF$606,E$368,$E696:$EF696)</f>
        <v>0</v>
      </c>
      <c r="F375" s="1250">
        <f t="shared" ca="1" si="182"/>
        <v>0</v>
      </c>
      <c r="G375" s="1250">
        <f t="shared" ca="1" si="182"/>
        <v>0</v>
      </c>
      <c r="H375" s="1250">
        <f t="shared" ca="1" si="182"/>
        <v>0</v>
      </c>
      <c r="I375" s="1250">
        <f t="shared" ca="1" si="182"/>
        <v>0</v>
      </c>
      <c r="J375" s="1250">
        <f t="shared" ca="1" si="182"/>
        <v>0</v>
      </c>
      <c r="K375" s="1250">
        <f t="shared" ca="1" si="182"/>
        <v>0</v>
      </c>
      <c r="L375" s="1250">
        <f t="shared" ca="1" si="182"/>
        <v>0</v>
      </c>
      <c r="M375" s="1250">
        <f t="shared" ca="1" si="182"/>
        <v>0</v>
      </c>
      <c r="N375" s="1250">
        <f t="shared" ca="1" si="182"/>
        <v>0</v>
      </c>
      <c r="O375" s="1250">
        <f t="shared" ca="1" si="182"/>
        <v>0</v>
      </c>
    </row>
    <row r="376" spans="3:15">
      <c r="C376" s="28" t="str">
        <f t="shared" si="175"/>
        <v>Management Fee</v>
      </c>
      <c r="D376" s="1413">
        <f t="shared" ca="1" si="175"/>
        <v>0</v>
      </c>
      <c r="E376" s="1250">
        <f t="shared" ref="E376:O376" ca="1" si="183">SUMIF($E$606:$EF$606,E$368,$E697:$EF697)</f>
        <v>0</v>
      </c>
      <c r="F376" s="1250">
        <f t="shared" ca="1" si="183"/>
        <v>0</v>
      </c>
      <c r="G376" s="1250">
        <f t="shared" ca="1" si="183"/>
        <v>0</v>
      </c>
      <c r="H376" s="1250">
        <f t="shared" ca="1" si="183"/>
        <v>0</v>
      </c>
      <c r="I376" s="1250">
        <f t="shared" ca="1" si="183"/>
        <v>0</v>
      </c>
      <c r="J376" s="1250">
        <f t="shared" ca="1" si="183"/>
        <v>0</v>
      </c>
      <c r="K376" s="1250">
        <f t="shared" ca="1" si="183"/>
        <v>0</v>
      </c>
      <c r="L376" s="1250">
        <f t="shared" ca="1" si="183"/>
        <v>0</v>
      </c>
      <c r="M376" s="1250">
        <f t="shared" ca="1" si="183"/>
        <v>0</v>
      </c>
      <c r="N376" s="1250">
        <f t="shared" ca="1" si="183"/>
        <v>0</v>
      </c>
      <c r="O376" s="1250">
        <f t="shared" ca="1" si="183"/>
        <v>0</v>
      </c>
    </row>
    <row r="377" spans="3:15">
      <c r="C377" s="28" t="str">
        <f t="shared" si="175"/>
        <v>Merchandise (COGS)</v>
      </c>
      <c r="D377" s="1413">
        <f t="shared" si="175"/>
        <v>0</v>
      </c>
      <c r="E377" s="1250">
        <f t="shared" ref="E377:O377" ca="1" si="184">SUMIF($E$606:$EF$606,E$368,$E698:$EF698)</f>
        <v>0</v>
      </c>
      <c r="F377" s="1250">
        <f t="shared" ca="1" si="184"/>
        <v>0</v>
      </c>
      <c r="G377" s="1250">
        <f t="shared" ca="1" si="184"/>
        <v>0</v>
      </c>
      <c r="H377" s="1250">
        <f t="shared" ca="1" si="184"/>
        <v>0</v>
      </c>
      <c r="I377" s="1250">
        <f t="shared" ca="1" si="184"/>
        <v>0</v>
      </c>
      <c r="J377" s="1250">
        <f t="shared" ca="1" si="184"/>
        <v>0</v>
      </c>
      <c r="K377" s="1250">
        <f t="shared" ca="1" si="184"/>
        <v>0</v>
      </c>
      <c r="L377" s="1250">
        <f t="shared" ca="1" si="184"/>
        <v>0</v>
      </c>
      <c r="M377" s="1250">
        <f t="shared" ca="1" si="184"/>
        <v>0</v>
      </c>
      <c r="N377" s="1250">
        <f t="shared" ca="1" si="184"/>
        <v>0</v>
      </c>
      <c r="O377" s="1250">
        <f t="shared" ca="1" si="184"/>
        <v>0</v>
      </c>
    </row>
    <row r="378" spans="3:15">
      <c r="C378" s="28" t="str">
        <f t="shared" si="175"/>
        <v>Motor Vehicle Expense</v>
      </c>
      <c r="D378" s="1413">
        <f t="shared" si="175"/>
        <v>0</v>
      </c>
      <c r="E378" s="1250">
        <f t="shared" ref="E378:O378" ca="1" si="185">SUMIF($E$606:$EF$606,E$368,$E699:$EF699)</f>
        <v>0</v>
      </c>
      <c r="F378" s="1250">
        <f t="shared" ca="1" si="185"/>
        <v>0</v>
      </c>
      <c r="G378" s="1250">
        <f t="shared" ca="1" si="185"/>
        <v>0</v>
      </c>
      <c r="H378" s="1250">
        <f t="shared" ca="1" si="185"/>
        <v>0</v>
      </c>
      <c r="I378" s="1250">
        <f t="shared" ca="1" si="185"/>
        <v>0</v>
      </c>
      <c r="J378" s="1250">
        <f t="shared" ca="1" si="185"/>
        <v>0</v>
      </c>
      <c r="K378" s="1250">
        <f t="shared" ca="1" si="185"/>
        <v>0</v>
      </c>
      <c r="L378" s="1250">
        <f t="shared" ca="1" si="185"/>
        <v>0</v>
      </c>
      <c r="M378" s="1250">
        <f t="shared" ca="1" si="185"/>
        <v>0</v>
      </c>
      <c r="N378" s="1250">
        <f t="shared" ca="1" si="185"/>
        <v>0</v>
      </c>
      <c r="O378" s="1250">
        <f t="shared" ca="1" si="185"/>
        <v>0</v>
      </c>
    </row>
    <row r="379" spans="3:15">
      <c r="C379" s="28" t="str">
        <f t="shared" si="175"/>
        <v>Postage</v>
      </c>
      <c r="D379" s="1413">
        <f t="shared" si="175"/>
        <v>0</v>
      </c>
      <c r="E379" s="1250">
        <f t="shared" ref="E379:O379" ca="1" si="186">SUMIF($E$606:$EF$606,E$368,$E700:$EF700)</f>
        <v>0</v>
      </c>
      <c r="F379" s="1250">
        <f t="shared" ca="1" si="186"/>
        <v>0</v>
      </c>
      <c r="G379" s="1250">
        <f t="shared" ca="1" si="186"/>
        <v>0</v>
      </c>
      <c r="H379" s="1250">
        <f t="shared" ca="1" si="186"/>
        <v>0</v>
      </c>
      <c r="I379" s="1250">
        <f t="shared" ca="1" si="186"/>
        <v>0</v>
      </c>
      <c r="J379" s="1250">
        <f t="shared" ca="1" si="186"/>
        <v>0</v>
      </c>
      <c r="K379" s="1250">
        <f t="shared" ca="1" si="186"/>
        <v>0</v>
      </c>
      <c r="L379" s="1250">
        <f t="shared" ca="1" si="186"/>
        <v>0</v>
      </c>
      <c r="M379" s="1250">
        <f t="shared" ca="1" si="186"/>
        <v>0</v>
      </c>
      <c r="N379" s="1250">
        <f t="shared" ca="1" si="186"/>
        <v>0</v>
      </c>
      <c r="O379" s="1250">
        <f t="shared" ca="1" si="186"/>
        <v>0</v>
      </c>
    </row>
    <row r="380" spans="3:15">
      <c r="C380" s="28" t="str">
        <f t="shared" si="175"/>
        <v>Printing and Stationary</v>
      </c>
      <c r="D380" s="1413">
        <f t="shared" si="175"/>
        <v>0</v>
      </c>
      <c r="E380" s="1250">
        <f t="shared" ref="E380:O380" ca="1" si="187">SUMIF($E$606:$EF$606,E$368,$E701:$EF701)</f>
        <v>0</v>
      </c>
      <c r="F380" s="1250">
        <f t="shared" ca="1" si="187"/>
        <v>0</v>
      </c>
      <c r="G380" s="1250">
        <f t="shared" ca="1" si="187"/>
        <v>0</v>
      </c>
      <c r="H380" s="1250">
        <f t="shared" ca="1" si="187"/>
        <v>0</v>
      </c>
      <c r="I380" s="1250">
        <f t="shared" ca="1" si="187"/>
        <v>0</v>
      </c>
      <c r="J380" s="1250">
        <f t="shared" ca="1" si="187"/>
        <v>0</v>
      </c>
      <c r="K380" s="1250">
        <f t="shared" ca="1" si="187"/>
        <v>0</v>
      </c>
      <c r="L380" s="1250">
        <f t="shared" ca="1" si="187"/>
        <v>0</v>
      </c>
      <c r="M380" s="1250">
        <f t="shared" ca="1" si="187"/>
        <v>0</v>
      </c>
      <c r="N380" s="1250">
        <f t="shared" ca="1" si="187"/>
        <v>0</v>
      </c>
      <c r="O380" s="1250">
        <f t="shared" ca="1" si="187"/>
        <v>0</v>
      </c>
    </row>
    <row r="381" spans="3:15">
      <c r="C381" s="28" t="str">
        <f t="shared" si="175"/>
        <v>Professional Membership</v>
      </c>
      <c r="D381" s="1413">
        <f t="shared" si="175"/>
        <v>400</v>
      </c>
      <c r="E381" s="1250">
        <f t="shared" ref="E381:O381" ca="1" si="188">SUMIF($E$606:$EF$606,E$368,$E702:$EF702)</f>
        <v>0</v>
      </c>
      <c r="F381" s="1250">
        <f t="shared" ca="1" si="188"/>
        <v>0</v>
      </c>
      <c r="G381" s="1250">
        <f t="shared" ca="1" si="188"/>
        <v>0</v>
      </c>
      <c r="H381" s="1250">
        <f t="shared" ca="1" si="188"/>
        <v>0</v>
      </c>
      <c r="I381" s="1250">
        <f t="shared" ca="1" si="188"/>
        <v>0</v>
      </c>
      <c r="J381" s="1250">
        <f t="shared" ca="1" si="188"/>
        <v>0</v>
      </c>
      <c r="K381" s="1250">
        <f t="shared" ca="1" si="188"/>
        <v>0</v>
      </c>
      <c r="L381" s="1250">
        <f t="shared" ca="1" si="188"/>
        <v>0</v>
      </c>
      <c r="M381" s="1250">
        <f t="shared" ca="1" si="188"/>
        <v>0</v>
      </c>
      <c r="N381" s="1250">
        <f t="shared" ca="1" si="188"/>
        <v>0</v>
      </c>
      <c r="O381" s="1250">
        <f t="shared" ca="1" si="188"/>
        <v>0</v>
      </c>
    </row>
    <row r="382" spans="3:15">
      <c r="C382" s="28" t="str">
        <f t="shared" si="175"/>
        <v>Rates, Water and Land Tax</v>
      </c>
      <c r="D382" s="1413">
        <f t="shared" si="175"/>
        <v>0</v>
      </c>
      <c r="E382" s="1250">
        <f t="shared" ref="E382:O382" ca="1" si="189">SUMIF($E$606:$EF$606,E$368,$E703:$EF703)</f>
        <v>0</v>
      </c>
      <c r="F382" s="1250">
        <f t="shared" ca="1" si="189"/>
        <v>0</v>
      </c>
      <c r="G382" s="1250">
        <f t="shared" ca="1" si="189"/>
        <v>0</v>
      </c>
      <c r="H382" s="1250">
        <f t="shared" ca="1" si="189"/>
        <v>0</v>
      </c>
      <c r="I382" s="1250">
        <f t="shared" ca="1" si="189"/>
        <v>0</v>
      </c>
      <c r="J382" s="1250">
        <f t="shared" ca="1" si="189"/>
        <v>0</v>
      </c>
      <c r="K382" s="1250">
        <f t="shared" ca="1" si="189"/>
        <v>0</v>
      </c>
      <c r="L382" s="1250">
        <f t="shared" ca="1" si="189"/>
        <v>0</v>
      </c>
      <c r="M382" s="1250">
        <f t="shared" ca="1" si="189"/>
        <v>0</v>
      </c>
      <c r="N382" s="1250">
        <f t="shared" ca="1" si="189"/>
        <v>0</v>
      </c>
      <c r="O382" s="1250">
        <f t="shared" ca="1" si="189"/>
        <v>0</v>
      </c>
    </row>
    <row r="383" spans="3:15">
      <c r="C383" s="28" t="str">
        <f t="shared" si="175"/>
        <v>Repairs and Maintenance</v>
      </c>
      <c r="D383" s="1413">
        <f t="shared" si="175"/>
        <v>57800</v>
      </c>
      <c r="E383" s="1250">
        <f t="shared" ref="E383:O383" ca="1" si="190">SUMIF($E$606:$EF$606,E$368,$E704:$EF704)</f>
        <v>0</v>
      </c>
      <c r="F383" s="1250">
        <f t="shared" ca="1" si="190"/>
        <v>0</v>
      </c>
      <c r="G383" s="1250">
        <f t="shared" ca="1" si="190"/>
        <v>0</v>
      </c>
      <c r="H383" s="1250">
        <f t="shared" ca="1" si="190"/>
        <v>0</v>
      </c>
      <c r="I383" s="1250">
        <f t="shared" ca="1" si="190"/>
        <v>0</v>
      </c>
      <c r="J383" s="1250">
        <f t="shared" ca="1" si="190"/>
        <v>0</v>
      </c>
      <c r="K383" s="1250">
        <f t="shared" ca="1" si="190"/>
        <v>0</v>
      </c>
      <c r="L383" s="1250">
        <f t="shared" ca="1" si="190"/>
        <v>0</v>
      </c>
      <c r="M383" s="1250">
        <f t="shared" ca="1" si="190"/>
        <v>0</v>
      </c>
      <c r="N383" s="1250">
        <f t="shared" ca="1" si="190"/>
        <v>0</v>
      </c>
      <c r="O383" s="1250">
        <f t="shared" ca="1" si="190"/>
        <v>0</v>
      </c>
    </row>
    <row r="384" spans="3:15">
      <c r="C384" s="28" t="str">
        <f t="shared" si="175"/>
        <v>Security, Health &amp; Safety</v>
      </c>
      <c r="D384" s="1413">
        <f t="shared" si="175"/>
        <v>3000</v>
      </c>
      <c r="E384" s="1250">
        <f t="shared" ref="E384:O384" ca="1" si="191">SUMIF($E$606:$EF$606,E$368,$E705:$EF705)</f>
        <v>0</v>
      </c>
      <c r="F384" s="1250">
        <f t="shared" ca="1" si="191"/>
        <v>0</v>
      </c>
      <c r="G384" s="1250">
        <f t="shared" ca="1" si="191"/>
        <v>0</v>
      </c>
      <c r="H384" s="1250">
        <f t="shared" ca="1" si="191"/>
        <v>0</v>
      </c>
      <c r="I384" s="1250">
        <f t="shared" ca="1" si="191"/>
        <v>0</v>
      </c>
      <c r="J384" s="1250">
        <f t="shared" ca="1" si="191"/>
        <v>0</v>
      </c>
      <c r="K384" s="1250">
        <f t="shared" ca="1" si="191"/>
        <v>0</v>
      </c>
      <c r="L384" s="1250">
        <f t="shared" ca="1" si="191"/>
        <v>0</v>
      </c>
      <c r="M384" s="1250">
        <f t="shared" ca="1" si="191"/>
        <v>0</v>
      </c>
      <c r="N384" s="1250">
        <f t="shared" ca="1" si="191"/>
        <v>0</v>
      </c>
      <c r="O384" s="1250">
        <f t="shared" ca="1" si="191"/>
        <v>0</v>
      </c>
    </row>
    <row r="385" spans="3:15">
      <c r="C385" s="28" t="str">
        <f t="shared" si="175"/>
        <v>Telephone &amp; Internet</v>
      </c>
      <c r="D385" s="1413">
        <f t="shared" si="175"/>
        <v>2400</v>
      </c>
      <c r="E385" s="1250">
        <f t="shared" ref="E385:O385" ca="1" si="192">SUMIF($E$606:$EF$606,E$368,$E706:$EF706)</f>
        <v>0</v>
      </c>
      <c r="F385" s="1250">
        <f t="shared" ca="1" si="192"/>
        <v>0</v>
      </c>
      <c r="G385" s="1250">
        <f t="shared" ca="1" si="192"/>
        <v>0</v>
      </c>
      <c r="H385" s="1250">
        <f t="shared" ca="1" si="192"/>
        <v>0</v>
      </c>
      <c r="I385" s="1250">
        <f t="shared" ca="1" si="192"/>
        <v>0</v>
      </c>
      <c r="J385" s="1250">
        <f t="shared" ca="1" si="192"/>
        <v>0</v>
      </c>
      <c r="K385" s="1250">
        <f t="shared" ca="1" si="192"/>
        <v>0</v>
      </c>
      <c r="L385" s="1250">
        <f t="shared" ca="1" si="192"/>
        <v>0</v>
      </c>
      <c r="M385" s="1250">
        <f t="shared" ca="1" si="192"/>
        <v>0</v>
      </c>
      <c r="N385" s="1250">
        <f t="shared" ca="1" si="192"/>
        <v>0</v>
      </c>
      <c r="O385" s="1250">
        <f t="shared" ca="1" si="192"/>
        <v>0</v>
      </c>
    </row>
    <row r="386" spans="3:15">
      <c r="C386" s="28" t="str">
        <f t="shared" si="175"/>
        <v>Fire Services</v>
      </c>
      <c r="D386" s="1413">
        <f t="shared" si="175"/>
        <v>7200</v>
      </c>
      <c r="E386" s="1250">
        <f t="shared" ref="E386:O386" ca="1" si="193">SUMIF($E$606:$EF$606,E$368,$E707:$EF707)</f>
        <v>0</v>
      </c>
      <c r="F386" s="1250">
        <f t="shared" ca="1" si="193"/>
        <v>0</v>
      </c>
      <c r="G386" s="1250">
        <f t="shared" ca="1" si="193"/>
        <v>0</v>
      </c>
      <c r="H386" s="1250">
        <f t="shared" ca="1" si="193"/>
        <v>0</v>
      </c>
      <c r="I386" s="1250">
        <f t="shared" ca="1" si="193"/>
        <v>0</v>
      </c>
      <c r="J386" s="1250">
        <f t="shared" ca="1" si="193"/>
        <v>0</v>
      </c>
      <c r="K386" s="1250">
        <f t="shared" ca="1" si="193"/>
        <v>0</v>
      </c>
      <c r="L386" s="1250">
        <f t="shared" ca="1" si="193"/>
        <v>0</v>
      </c>
      <c r="M386" s="1250">
        <f t="shared" ca="1" si="193"/>
        <v>0</v>
      </c>
      <c r="N386" s="1250">
        <f t="shared" ca="1" si="193"/>
        <v>0</v>
      </c>
      <c r="O386" s="1250">
        <f t="shared" ca="1" si="193"/>
        <v>0</v>
      </c>
    </row>
    <row r="387" spans="3:15">
      <c r="C387" s="28" t="str">
        <f t="shared" si="175"/>
        <v>Land Tax</v>
      </c>
      <c r="D387" s="1413">
        <f t="shared" si="175"/>
        <v>0</v>
      </c>
      <c r="E387" s="1250">
        <f t="shared" ref="E387:O387" ca="1" si="194">SUMIF($E$606:$EF$606,E$368,$E708:$EF708)</f>
        <v>0</v>
      </c>
      <c r="F387" s="1250">
        <f t="shared" ca="1" si="194"/>
        <v>0</v>
      </c>
      <c r="G387" s="1250">
        <f t="shared" ca="1" si="194"/>
        <v>0</v>
      </c>
      <c r="H387" s="1250">
        <f t="shared" ca="1" si="194"/>
        <v>0</v>
      </c>
      <c r="I387" s="1250">
        <f t="shared" ca="1" si="194"/>
        <v>0</v>
      </c>
      <c r="J387" s="1250">
        <f t="shared" ca="1" si="194"/>
        <v>0</v>
      </c>
      <c r="K387" s="1250">
        <f t="shared" ca="1" si="194"/>
        <v>0</v>
      </c>
      <c r="L387" s="1250">
        <f t="shared" ca="1" si="194"/>
        <v>0</v>
      </c>
      <c r="M387" s="1250">
        <f t="shared" ca="1" si="194"/>
        <v>0</v>
      </c>
      <c r="N387" s="1250">
        <f t="shared" ca="1" si="194"/>
        <v>0</v>
      </c>
      <c r="O387" s="1250">
        <f t="shared" ca="1" si="194"/>
        <v>0</v>
      </c>
    </row>
    <row r="388" spans="3:15">
      <c r="C388" s="28" t="str">
        <f t="shared" si="175"/>
        <v>Professional Services</v>
      </c>
      <c r="D388" s="1413">
        <f t="shared" si="175"/>
        <v>16200</v>
      </c>
      <c r="E388" s="1250">
        <f t="shared" ref="E388:O388" ca="1" si="195">SUMIF($E$606:$EF$606,E$368,$E709:$EF709)</f>
        <v>0</v>
      </c>
      <c r="F388" s="1250">
        <f t="shared" ca="1" si="195"/>
        <v>0</v>
      </c>
      <c r="G388" s="1250">
        <f t="shared" ca="1" si="195"/>
        <v>0</v>
      </c>
      <c r="H388" s="1250">
        <f t="shared" ca="1" si="195"/>
        <v>0</v>
      </c>
      <c r="I388" s="1250">
        <f t="shared" ca="1" si="195"/>
        <v>0</v>
      </c>
      <c r="J388" s="1250">
        <f t="shared" ca="1" si="195"/>
        <v>0</v>
      </c>
      <c r="K388" s="1250">
        <f t="shared" ca="1" si="195"/>
        <v>0</v>
      </c>
      <c r="L388" s="1250">
        <f t="shared" ca="1" si="195"/>
        <v>0</v>
      </c>
      <c r="M388" s="1250">
        <f t="shared" ca="1" si="195"/>
        <v>0</v>
      </c>
      <c r="N388" s="1250">
        <f t="shared" ca="1" si="195"/>
        <v>0</v>
      </c>
      <c r="O388" s="1250">
        <f t="shared" ca="1" si="195"/>
        <v>0</v>
      </c>
    </row>
    <row r="389" spans="3:15">
      <c r="C389" s="28" t="str">
        <f t="shared" si="175"/>
        <v>Absentee Owner Land Tax</v>
      </c>
      <c r="D389" s="1413">
        <f t="shared" si="175"/>
        <v>133500</v>
      </c>
      <c r="E389" s="1250">
        <f t="shared" ref="E389:O389" ca="1" si="196">SUMIF($E$606:$EF$606,E$368,$E710:$EF710)</f>
        <v>140175</v>
      </c>
      <c r="F389" s="1250">
        <f t="shared" ca="1" si="196"/>
        <v>147183.75</v>
      </c>
      <c r="G389" s="1250">
        <f t="shared" ca="1" si="196"/>
        <v>154542.9375</v>
      </c>
      <c r="H389" s="1250">
        <f t="shared" ca="1" si="196"/>
        <v>162270.08437499998</v>
      </c>
      <c r="I389" s="1250">
        <f t="shared" ca="1" si="196"/>
        <v>170383.58859375</v>
      </c>
      <c r="J389" s="1250">
        <f t="shared" ca="1" si="196"/>
        <v>178902.76802343747</v>
      </c>
      <c r="K389" s="1250">
        <f t="shared" ca="1" si="196"/>
        <v>187847.90642460939</v>
      </c>
      <c r="L389" s="1250">
        <f t="shared" ca="1" si="196"/>
        <v>197240.30174583988</v>
      </c>
      <c r="M389" s="1250">
        <f t="shared" ca="1" si="196"/>
        <v>207102.31683313192</v>
      </c>
      <c r="N389" s="1250">
        <f t="shared" ca="1" si="196"/>
        <v>217457.43267478843</v>
      </c>
      <c r="O389" s="1250">
        <f t="shared" ca="1" si="196"/>
        <v>228330.30430852794</v>
      </c>
    </row>
    <row r="390" spans="3:15">
      <c r="C390" s="28" t="str">
        <f t="shared" si="175"/>
        <v>Misc II</v>
      </c>
      <c r="D390" s="1413">
        <f t="shared" si="175"/>
        <v>0</v>
      </c>
      <c r="E390" s="1250">
        <f t="shared" ref="E390:O390" ca="1" si="197">SUMIF($E$606:$EF$606,E$368,$E711:$EF711)</f>
        <v>0</v>
      </c>
      <c r="F390" s="1250">
        <f t="shared" ca="1" si="197"/>
        <v>0</v>
      </c>
      <c r="G390" s="1250">
        <f t="shared" ca="1" si="197"/>
        <v>0</v>
      </c>
      <c r="H390" s="1250">
        <f t="shared" ca="1" si="197"/>
        <v>0</v>
      </c>
      <c r="I390" s="1250">
        <f t="shared" ca="1" si="197"/>
        <v>0</v>
      </c>
      <c r="J390" s="1250">
        <f t="shared" ca="1" si="197"/>
        <v>0</v>
      </c>
      <c r="K390" s="1250">
        <f t="shared" ca="1" si="197"/>
        <v>0</v>
      </c>
      <c r="L390" s="1250">
        <f t="shared" ca="1" si="197"/>
        <v>0</v>
      </c>
      <c r="M390" s="1250">
        <f t="shared" ca="1" si="197"/>
        <v>0</v>
      </c>
      <c r="N390" s="1250">
        <f t="shared" ca="1" si="197"/>
        <v>0</v>
      </c>
      <c r="O390" s="1250">
        <f t="shared" ca="1" si="197"/>
        <v>0</v>
      </c>
    </row>
    <row r="391" spans="3:15">
      <c r="C391" s="704" t="s">
        <v>445</v>
      </c>
      <c r="D391" s="1418">
        <f t="shared" ref="D391:O391" ca="1" si="198">SUM(D369:D390)</f>
        <v>375238.2</v>
      </c>
      <c r="E391" s="1419">
        <f t="shared" ca="1" si="198"/>
        <v>141154.20000000001</v>
      </c>
      <c r="F391" s="1419">
        <f t="shared" ca="1" si="198"/>
        <v>148182.53400000001</v>
      </c>
      <c r="G391" s="1419">
        <f t="shared" ca="1" si="198"/>
        <v>155561.69717999999</v>
      </c>
      <c r="H391" s="1419">
        <f t="shared" ca="1" si="198"/>
        <v>163309.21924859998</v>
      </c>
      <c r="I391" s="1419">
        <f t="shared" ca="1" si="198"/>
        <v>171443.506164822</v>
      </c>
      <c r="J391" s="1419">
        <f t="shared" ca="1" si="198"/>
        <v>179983.88394593092</v>
      </c>
      <c r="K391" s="1419">
        <f t="shared" ca="1" si="198"/>
        <v>188950.64466555271</v>
      </c>
      <c r="L391" s="1419">
        <f t="shared" ca="1" si="198"/>
        <v>198365.09475160207</v>
      </c>
      <c r="M391" s="1419">
        <f t="shared" ca="1" si="198"/>
        <v>208249.60569900935</v>
      </c>
      <c r="N391" s="1419">
        <f t="shared" ca="1" si="198"/>
        <v>218627.6673179834</v>
      </c>
      <c r="O391" s="1419">
        <f t="shared" ca="1" si="198"/>
        <v>229523.94364458681</v>
      </c>
    </row>
    <row r="392" spans="3:15">
      <c r="C392" s="680" t="s">
        <v>446</v>
      </c>
      <c r="D392" s="715" t="str">
        <f ca="1">IFERROR(D391/D328,"-")</f>
        <v>-</v>
      </c>
      <c r="E392" s="716">
        <f ca="1">IFERROR(E391/E328,0)</f>
        <v>0</v>
      </c>
      <c r="F392" s="717" t="e">
        <f t="shared" ref="F392:O392" ca="1" si="199">F391/F328</f>
        <v>#DIV/0!</v>
      </c>
      <c r="G392" s="717" t="e">
        <f t="shared" ca="1" si="199"/>
        <v>#DIV/0!</v>
      </c>
      <c r="H392" s="717" t="e">
        <f t="shared" ca="1" si="199"/>
        <v>#DIV/0!</v>
      </c>
      <c r="I392" s="717" t="e">
        <f t="shared" ca="1" si="199"/>
        <v>#DIV/0!</v>
      </c>
      <c r="J392" s="717" t="e">
        <f t="shared" ca="1" si="199"/>
        <v>#DIV/0!</v>
      </c>
      <c r="K392" s="717" t="e">
        <f t="shared" ca="1" si="199"/>
        <v>#DIV/0!</v>
      </c>
      <c r="L392" s="717" t="e">
        <f t="shared" ca="1" si="199"/>
        <v>#DIV/0!</v>
      </c>
      <c r="M392" s="717" t="e">
        <f t="shared" ca="1" si="199"/>
        <v>#DIV/0!</v>
      </c>
      <c r="N392" s="717" t="e">
        <f t="shared" ca="1" si="199"/>
        <v>#DIV/0!</v>
      </c>
      <c r="O392" s="717" t="e">
        <f t="shared" ca="1" si="199"/>
        <v>#DIV/0!</v>
      </c>
    </row>
    <row r="393" spans="3:15">
      <c r="C393" s="680" t="s">
        <v>447</v>
      </c>
      <c r="D393" s="1409"/>
      <c r="E393" s="718" t="str">
        <f t="shared" ref="E393:O393" ca="1" si="200">IFERROR(E392/D392-1,"-")</f>
        <v>-</v>
      </c>
      <c r="F393" s="718" t="str">
        <f t="shared" ca="1" si="200"/>
        <v>-</v>
      </c>
      <c r="G393" s="718" t="str">
        <f t="shared" ca="1" si="200"/>
        <v>-</v>
      </c>
      <c r="H393" s="718" t="str">
        <f t="shared" ca="1" si="200"/>
        <v>-</v>
      </c>
      <c r="I393" s="718" t="str">
        <f t="shared" ca="1" si="200"/>
        <v>-</v>
      </c>
      <c r="J393" s="718" t="str">
        <f t="shared" ca="1" si="200"/>
        <v>-</v>
      </c>
      <c r="K393" s="718" t="str">
        <f t="shared" ca="1" si="200"/>
        <v>-</v>
      </c>
      <c r="L393" s="718" t="str">
        <f t="shared" ca="1" si="200"/>
        <v>-</v>
      </c>
      <c r="M393" s="718" t="str">
        <f t="shared" ca="1" si="200"/>
        <v>-</v>
      </c>
      <c r="N393" s="718" t="str">
        <f t="shared" ca="1" si="200"/>
        <v>-</v>
      </c>
      <c r="O393" s="718" t="str">
        <f t="shared" ca="1" si="200"/>
        <v>-</v>
      </c>
    </row>
    <row r="394" spans="3:15">
      <c r="D394" s="1413"/>
      <c r="E394" s="1250"/>
      <c r="F394" s="1250"/>
      <c r="G394" s="1250"/>
      <c r="H394" s="1250"/>
      <c r="I394" s="1250"/>
      <c r="J394" s="1250"/>
      <c r="K394" s="1250"/>
      <c r="L394" s="1250"/>
      <c r="M394" s="1250"/>
      <c r="N394" s="1250"/>
      <c r="O394" s="1250"/>
    </row>
    <row r="395" spans="3:15">
      <c r="C395" s="704" t="s">
        <v>448</v>
      </c>
      <c r="D395" s="1418">
        <f t="shared" ref="D395:O395" ca="1" si="201">D328-D391</f>
        <v>-375238.2</v>
      </c>
      <c r="E395" s="1419">
        <f t="shared" ca="1" si="201"/>
        <v>-141154.20000000001</v>
      </c>
      <c r="F395" s="1419">
        <f t="shared" ca="1" si="201"/>
        <v>-148182.53400000001</v>
      </c>
      <c r="G395" s="1419">
        <f t="shared" ca="1" si="201"/>
        <v>-155561.69717999999</v>
      </c>
      <c r="H395" s="1419">
        <f t="shared" ca="1" si="201"/>
        <v>-163309.21924859998</v>
      </c>
      <c r="I395" s="1419">
        <f t="shared" ca="1" si="201"/>
        <v>-171443.506164822</v>
      </c>
      <c r="J395" s="1419">
        <f t="shared" ca="1" si="201"/>
        <v>-179983.88394593092</v>
      </c>
      <c r="K395" s="1419">
        <f t="shared" ca="1" si="201"/>
        <v>-188950.64466555271</v>
      </c>
      <c r="L395" s="1419">
        <f t="shared" ca="1" si="201"/>
        <v>-198365.09475160207</v>
      </c>
      <c r="M395" s="1419">
        <f t="shared" ca="1" si="201"/>
        <v>-208249.60569900935</v>
      </c>
      <c r="N395" s="1419">
        <f t="shared" ca="1" si="201"/>
        <v>-218627.6673179834</v>
      </c>
      <c r="O395" s="1419">
        <f t="shared" ca="1" si="201"/>
        <v>-229523.94364458681</v>
      </c>
    </row>
    <row r="396" spans="3:15">
      <c r="C396" s="680" t="s">
        <v>449</v>
      </c>
      <c r="D396" s="31"/>
      <c r="E396" s="1440">
        <f t="shared" ref="E396:O396" ca="1" si="202">E395/D395-1</f>
        <v>-0.6238277446166195</v>
      </c>
      <c r="F396" s="1440">
        <f t="shared" ca="1" si="202"/>
        <v>4.9791887170201221E-2</v>
      </c>
      <c r="G396" s="1440">
        <f t="shared" ca="1" si="202"/>
        <v>4.9797793173114169E-2</v>
      </c>
      <c r="H396" s="1440">
        <f t="shared" ca="1" si="202"/>
        <v>4.9803532675754658E-2</v>
      </c>
      <c r="I396" s="1440">
        <f t="shared" ca="1" si="202"/>
        <v>4.9809110310174765E-2</v>
      </c>
      <c r="J396" s="1440">
        <f t="shared" ca="1" si="202"/>
        <v>4.9814530583027095E-2</v>
      </c>
      <c r="K396" s="1440">
        <f t="shared" ca="1" si="202"/>
        <v>4.9819797878767336E-2</v>
      </c>
      <c r="L396" s="1440">
        <f t="shared" ca="1" si="202"/>
        <v>4.9824916462778868E-2</v>
      </c>
      <c r="M396" s="1440">
        <f t="shared" ca="1" si="202"/>
        <v>4.9829890484436978E-2</v>
      </c>
      <c r="N396" s="1440">
        <f t="shared" ca="1" si="202"/>
        <v>4.9834723980096474E-2</v>
      </c>
      <c r="O396" s="1440">
        <f t="shared" ca="1" si="202"/>
        <v>4.983942087601978E-2</v>
      </c>
    </row>
    <row r="397" spans="3:15">
      <c r="D397" s="31"/>
    </row>
    <row r="398" spans="3:15">
      <c r="C398" s="28" t="s">
        <v>443</v>
      </c>
      <c r="D398" s="31"/>
      <c r="E398" s="1250" t="e">
        <f t="shared" ref="E398:O398" ca="1" si="203">SUMIF($E$606:$EF$606,E$368,$E$716:$EF$716)</f>
        <v>#DIV/0!</v>
      </c>
      <c r="F398" s="1250" t="e">
        <f t="shared" ca="1" si="203"/>
        <v>#DIV/0!</v>
      </c>
      <c r="G398" s="1250" t="e">
        <f t="shared" ca="1" si="203"/>
        <v>#DIV/0!</v>
      </c>
      <c r="H398" s="1250" t="e">
        <f t="shared" ca="1" si="203"/>
        <v>#DIV/0!</v>
      </c>
      <c r="I398" s="1250" t="e">
        <f t="shared" ca="1" si="203"/>
        <v>#DIV/0!</v>
      </c>
      <c r="J398" s="1250" t="e">
        <f t="shared" ca="1" si="203"/>
        <v>#DIV/0!</v>
      </c>
      <c r="K398" s="1250" t="e">
        <f t="shared" ca="1" si="203"/>
        <v>#DIV/0!</v>
      </c>
      <c r="L398" s="1250" t="e">
        <f t="shared" ca="1" si="203"/>
        <v>#DIV/0!</v>
      </c>
      <c r="M398" s="1250" t="e">
        <f t="shared" ca="1" si="203"/>
        <v>#DIV/0!</v>
      </c>
      <c r="N398" s="1250" t="e">
        <f t="shared" ca="1" si="203"/>
        <v>#DIV/0!</v>
      </c>
      <c r="O398" s="1250" t="e">
        <f t="shared" ca="1" si="203"/>
        <v>#DIV/0!</v>
      </c>
    </row>
    <row r="399" spans="3:15">
      <c r="C399" s="704" t="s">
        <v>450</v>
      </c>
      <c r="D399" s="719"/>
      <c r="E399" s="1419" t="e">
        <f t="shared" ref="E399:O399" ca="1" si="204">E395+E398</f>
        <v>#DIV/0!</v>
      </c>
      <c r="F399" s="1419" t="e">
        <f t="shared" ca="1" si="204"/>
        <v>#DIV/0!</v>
      </c>
      <c r="G399" s="1419" t="e">
        <f t="shared" ca="1" si="204"/>
        <v>#DIV/0!</v>
      </c>
      <c r="H399" s="1419" t="e">
        <f t="shared" ca="1" si="204"/>
        <v>#DIV/0!</v>
      </c>
      <c r="I399" s="1419" t="e">
        <f t="shared" ca="1" si="204"/>
        <v>#DIV/0!</v>
      </c>
      <c r="J399" s="1419" t="e">
        <f t="shared" ca="1" si="204"/>
        <v>#DIV/0!</v>
      </c>
      <c r="K399" s="1419" t="e">
        <f t="shared" ca="1" si="204"/>
        <v>#DIV/0!</v>
      </c>
      <c r="L399" s="1419" t="e">
        <f t="shared" ca="1" si="204"/>
        <v>#DIV/0!</v>
      </c>
      <c r="M399" s="1419" t="e">
        <f t="shared" ca="1" si="204"/>
        <v>#DIV/0!</v>
      </c>
      <c r="N399" s="1419" t="e">
        <f t="shared" ca="1" si="204"/>
        <v>#DIV/0!</v>
      </c>
      <c r="O399" s="1419" t="e">
        <f t="shared" ca="1" si="204"/>
        <v>#DIV/0!</v>
      </c>
    </row>
    <row r="400" spans="3:15">
      <c r="C400" s="720" t="s">
        <v>451</v>
      </c>
      <c r="E400" s="1250" t="e">
        <f t="shared" ref="E400:O400" ca="1" si="205">SUMIF($E606:$EF606,E$368,$E$719:$EF$719)</f>
        <v>#DIV/0!</v>
      </c>
      <c r="F400" s="1250" t="e">
        <f t="shared" ca="1" si="205"/>
        <v>#DIV/0!</v>
      </c>
      <c r="G400" s="1250" t="e">
        <f t="shared" ca="1" si="205"/>
        <v>#DIV/0!</v>
      </c>
      <c r="H400" s="1250">
        <f t="shared" ca="1" si="205"/>
        <v>50.549895271744667</v>
      </c>
      <c r="I400" s="1250">
        <f t="shared" ca="1" si="205"/>
        <v>0</v>
      </c>
      <c r="J400" s="1250">
        <f t="shared" ca="1" si="205"/>
        <v>0</v>
      </c>
      <c r="K400" s="1250">
        <f t="shared" ca="1" si="205"/>
        <v>0</v>
      </c>
      <c r="L400" s="1250">
        <f t="shared" ca="1" si="205"/>
        <v>0</v>
      </c>
      <c r="M400" s="1250">
        <f t="shared" ca="1" si="205"/>
        <v>0</v>
      </c>
      <c r="N400" s="1250">
        <f t="shared" ca="1" si="205"/>
        <v>0</v>
      </c>
      <c r="O400" s="1250">
        <f t="shared" ca="1" si="205"/>
        <v>0</v>
      </c>
    </row>
    <row r="401" spans="1:16">
      <c r="C401" s="720" t="s">
        <v>452</v>
      </c>
      <c r="E401" s="1412">
        <f t="shared" ref="E401:O401" si="206">SUMIF($E606:$EF606,E$368,$E$720:$EF$720)</f>
        <v>0</v>
      </c>
      <c r="F401" s="1412">
        <f t="shared" si="206"/>
        <v>0</v>
      </c>
      <c r="G401" s="1412">
        <f t="shared" si="206"/>
        <v>0</v>
      </c>
      <c r="H401" s="1412">
        <f t="shared" si="206"/>
        <v>0</v>
      </c>
      <c r="I401" s="1412">
        <f t="shared" si="206"/>
        <v>0</v>
      </c>
      <c r="J401" s="1412">
        <f t="shared" si="206"/>
        <v>0</v>
      </c>
      <c r="K401" s="1412">
        <f t="shared" si="206"/>
        <v>0</v>
      </c>
      <c r="L401" s="1412">
        <f t="shared" si="206"/>
        <v>0</v>
      </c>
      <c r="M401" s="1412">
        <f t="shared" si="206"/>
        <v>0</v>
      </c>
      <c r="N401" s="1412">
        <f t="shared" si="206"/>
        <v>0</v>
      </c>
      <c r="O401" s="1412">
        <f t="shared" si="206"/>
        <v>0</v>
      </c>
    </row>
    <row r="402" spans="1:16">
      <c r="C402" s="720" t="s">
        <v>453</v>
      </c>
      <c r="E402" s="1250" t="e">
        <f t="shared" ref="E402:O402" ca="1" si="207">SUM(E400:E401)</f>
        <v>#DIV/0!</v>
      </c>
      <c r="F402" s="1250" t="e">
        <f t="shared" ca="1" si="207"/>
        <v>#DIV/0!</v>
      </c>
      <c r="G402" s="1250" t="e">
        <f t="shared" ca="1" si="207"/>
        <v>#DIV/0!</v>
      </c>
      <c r="H402" s="1250">
        <f t="shared" ca="1" si="207"/>
        <v>50.549895271744667</v>
      </c>
      <c r="I402" s="1250">
        <f t="shared" ca="1" si="207"/>
        <v>0</v>
      </c>
      <c r="J402" s="1250">
        <f t="shared" ca="1" si="207"/>
        <v>0</v>
      </c>
      <c r="K402" s="1250">
        <f t="shared" ca="1" si="207"/>
        <v>0</v>
      </c>
      <c r="L402" s="1250">
        <f t="shared" ca="1" si="207"/>
        <v>0</v>
      </c>
      <c r="M402" s="1250">
        <f t="shared" ca="1" si="207"/>
        <v>0</v>
      </c>
      <c r="N402" s="1250">
        <f t="shared" ca="1" si="207"/>
        <v>0</v>
      </c>
      <c r="O402" s="1250">
        <f t="shared" ca="1" si="207"/>
        <v>0</v>
      </c>
    </row>
    <row r="403" spans="1:16">
      <c r="C403" s="720" t="s">
        <v>454</v>
      </c>
      <c r="E403" s="1441" t="str">
        <f t="shared" ref="E403:O403" ca="1" si="208">IFERROR(E395/-E400,"-")</f>
        <v>-</v>
      </c>
      <c r="F403" s="1441" t="str">
        <f t="shared" ca="1" si="208"/>
        <v>-</v>
      </c>
      <c r="G403" s="1441" t="str">
        <f t="shared" ca="1" si="208"/>
        <v>-</v>
      </c>
      <c r="H403" s="1441">
        <f t="shared" ca="1" si="208"/>
        <v>3230.6539582463424</v>
      </c>
      <c r="I403" s="1441" t="str">
        <f t="shared" ca="1" si="208"/>
        <v>-</v>
      </c>
      <c r="J403" s="1441" t="str">
        <f t="shared" ca="1" si="208"/>
        <v>-</v>
      </c>
      <c r="K403" s="1441" t="str">
        <f t="shared" ca="1" si="208"/>
        <v>-</v>
      </c>
      <c r="L403" s="1441" t="str">
        <f t="shared" ca="1" si="208"/>
        <v>-</v>
      </c>
      <c r="M403" s="1441" t="str">
        <f t="shared" ca="1" si="208"/>
        <v>-</v>
      </c>
      <c r="N403" s="1441" t="str">
        <f t="shared" ca="1" si="208"/>
        <v>-</v>
      </c>
      <c r="O403" s="1441" t="str">
        <f t="shared" ca="1" si="208"/>
        <v>-</v>
      </c>
    </row>
    <row r="405" spans="1:16">
      <c r="C405" s="704" t="s">
        <v>455</v>
      </c>
      <c r="D405" s="704"/>
      <c r="E405" s="1419" t="e">
        <f t="shared" ref="E405:O405" ca="1" si="209">E399+E402</f>
        <v>#DIV/0!</v>
      </c>
      <c r="F405" s="1419" t="e">
        <f t="shared" ca="1" si="209"/>
        <v>#DIV/0!</v>
      </c>
      <c r="G405" s="1419" t="e">
        <f t="shared" ca="1" si="209"/>
        <v>#DIV/0!</v>
      </c>
      <c r="H405" s="1419" t="e">
        <f t="shared" ca="1" si="209"/>
        <v>#DIV/0!</v>
      </c>
      <c r="I405" s="1419" t="e">
        <f t="shared" ca="1" si="209"/>
        <v>#DIV/0!</v>
      </c>
      <c r="J405" s="1419" t="e">
        <f t="shared" ca="1" si="209"/>
        <v>#DIV/0!</v>
      </c>
      <c r="K405" s="1419" t="e">
        <f t="shared" ca="1" si="209"/>
        <v>#DIV/0!</v>
      </c>
      <c r="L405" s="1419" t="e">
        <f t="shared" ca="1" si="209"/>
        <v>#DIV/0!</v>
      </c>
      <c r="M405" s="1419" t="e">
        <f t="shared" ca="1" si="209"/>
        <v>#DIV/0!</v>
      </c>
      <c r="N405" s="1419" t="e">
        <f t="shared" ca="1" si="209"/>
        <v>#DIV/0!</v>
      </c>
      <c r="O405" s="1419" t="e">
        <f t="shared" ca="1" si="209"/>
        <v>#DIV/0!</v>
      </c>
    </row>
    <row r="407" spans="1:16">
      <c r="C407" s="28" t="s">
        <v>456</v>
      </c>
      <c r="E407" s="1250">
        <f t="shared" ref="E407:O407" si="210">SUMIF($E$606:$EF$606,E$368,$E727:$EF727)</f>
        <v>0</v>
      </c>
      <c r="F407" s="1250">
        <f t="shared" si="210"/>
        <v>0</v>
      </c>
      <c r="G407" s="1250">
        <f t="shared" si="210"/>
        <v>0</v>
      </c>
      <c r="H407" s="1250">
        <f t="shared" si="210"/>
        <v>0</v>
      </c>
      <c r="I407" s="1250">
        <f t="shared" si="210"/>
        <v>0</v>
      </c>
      <c r="J407" s="1250">
        <f t="shared" si="210"/>
        <v>0</v>
      </c>
      <c r="K407" s="1250">
        <f t="shared" si="210"/>
        <v>0</v>
      </c>
      <c r="L407" s="1250">
        <f t="shared" si="210"/>
        <v>0</v>
      </c>
      <c r="M407" s="1250">
        <f t="shared" si="210"/>
        <v>0</v>
      </c>
      <c r="N407" s="1250">
        <f t="shared" si="210"/>
        <v>0</v>
      </c>
      <c r="O407" s="1250">
        <f t="shared" si="210"/>
        <v>0</v>
      </c>
    </row>
    <row r="408" spans="1:16">
      <c r="C408" s="28" t="s">
        <v>457</v>
      </c>
      <c r="E408" s="1442">
        <v>0</v>
      </c>
      <c r="F408" s="1442">
        <v>0</v>
      </c>
      <c r="G408" s="1442">
        <v>0</v>
      </c>
      <c r="H408" s="1442">
        <v>0</v>
      </c>
      <c r="I408" s="1442">
        <v>0</v>
      </c>
      <c r="J408" s="1442">
        <v>0</v>
      </c>
      <c r="K408" s="1442">
        <v>0</v>
      </c>
      <c r="L408" s="1442">
        <v>0</v>
      </c>
      <c r="M408" s="1442">
        <v>0</v>
      </c>
      <c r="N408" s="1442">
        <v>0</v>
      </c>
      <c r="O408" s="1442">
        <v>0</v>
      </c>
    </row>
    <row r="409" spans="1:16">
      <c r="A409" s="1250"/>
      <c r="C409" s="28" t="s">
        <v>458</v>
      </c>
      <c r="D409" s="1250"/>
      <c r="E409" s="1250">
        <f t="shared" ref="E409:O409" si="211">SUMIF($E$606:$EF$606,E$368,$E729:$EF729)</f>
        <v>0</v>
      </c>
      <c r="F409" s="1250">
        <f t="shared" si="211"/>
        <v>0</v>
      </c>
      <c r="G409" s="1250">
        <f t="shared" si="211"/>
        <v>0</v>
      </c>
      <c r="H409" s="1250">
        <f t="shared" si="211"/>
        <v>0</v>
      </c>
      <c r="I409" s="1250">
        <f t="shared" si="211"/>
        <v>0</v>
      </c>
      <c r="J409" s="1250">
        <f t="shared" si="211"/>
        <v>0</v>
      </c>
      <c r="K409" s="1250">
        <f t="shared" si="211"/>
        <v>0</v>
      </c>
      <c r="L409" s="1250">
        <f t="shared" si="211"/>
        <v>0</v>
      </c>
      <c r="M409" s="1250">
        <f t="shared" si="211"/>
        <v>0</v>
      </c>
      <c r="N409" s="1250">
        <f t="shared" si="211"/>
        <v>0</v>
      </c>
      <c r="O409" s="1250">
        <f t="shared" si="211"/>
        <v>0</v>
      </c>
    </row>
    <row r="410" spans="1:16">
      <c r="A410" s="1250"/>
      <c r="C410" s="28" t="s">
        <v>459</v>
      </c>
      <c r="D410" s="1250"/>
      <c r="E410" s="1250" t="e">
        <f t="shared" ref="E410:O410" ca="1" si="212">SUMIF($E$606:$EF$606,E$368,$E730:$EF730)</f>
        <v>#DIV/0!</v>
      </c>
      <c r="F410" s="1250" t="e">
        <f t="shared" ca="1" si="212"/>
        <v>#DIV/0!</v>
      </c>
      <c r="G410" s="1250" t="e">
        <f t="shared" ca="1" si="212"/>
        <v>#DIV/0!</v>
      </c>
      <c r="H410" s="1250" t="e">
        <f t="shared" ca="1" si="212"/>
        <v>#DIV/0!</v>
      </c>
      <c r="I410" s="1250" t="e">
        <f t="shared" ca="1" si="212"/>
        <v>#DIV/0!</v>
      </c>
      <c r="J410" s="1250" t="e">
        <f t="shared" ca="1" si="212"/>
        <v>#DIV/0!</v>
      </c>
      <c r="K410" s="1250" t="e">
        <f t="shared" ca="1" si="212"/>
        <v>#DIV/0!</v>
      </c>
      <c r="L410" s="1250" t="e">
        <f t="shared" ca="1" si="212"/>
        <v>#DIV/0!</v>
      </c>
      <c r="M410" s="1250" t="e">
        <f t="shared" ca="1" si="212"/>
        <v>#DIV/0!</v>
      </c>
      <c r="N410" s="1250" t="e">
        <f t="shared" ca="1" si="212"/>
        <v>#DIV/0!</v>
      </c>
      <c r="O410" s="1250" t="e">
        <f t="shared" ca="1" si="212"/>
        <v>#DIV/0!</v>
      </c>
    </row>
    <row r="411" spans="1:16">
      <c r="A411" s="1250"/>
      <c r="C411" s="28" t="s">
        <v>288</v>
      </c>
      <c r="D411" s="1250"/>
      <c r="E411" s="1250" t="e">
        <f t="shared" ref="E411:O411" ca="1" si="213">SUMIF($E$606:$EF$606,E$368,$E731:$EF731)</f>
        <v>#DIV/0!</v>
      </c>
      <c r="F411" s="1250" t="e">
        <f t="shared" ca="1" si="213"/>
        <v>#DIV/0!</v>
      </c>
      <c r="G411" s="1250" t="e">
        <f t="shared" ca="1" si="213"/>
        <v>#DIV/0!</v>
      </c>
      <c r="H411" s="1250" t="e">
        <f t="shared" ca="1" si="213"/>
        <v>#DIV/0!</v>
      </c>
      <c r="I411" s="1250" t="e">
        <f t="shared" ca="1" si="213"/>
        <v>#DIV/0!</v>
      </c>
      <c r="J411" s="1250" t="e">
        <f t="shared" ca="1" si="213"/>
        <v>#DIV/0!</v>
      </c>
      <c r="K411" s="1250" t="e">
        <f t="shared" ca="1" si="213"/>
        <v>#DIV/0!</v>
      </c>
      <c r="L411" s="1250" t="e">
        <f t="shared" ca="1" si="213"/>
        <v>#DIV/0!</v>
      </c>
      <c r="M411" s="1250" t="e">
        <f t="shared" ca="1" si="213"/>
        <v>#DIV/0!</v>
      </c>
      <c r="N411" s="1250" t="e">
        <f t="shared" ca="1" si="213"/>
        <v>#DIV/0!</v>
      </c>
      <c r="O411" s="1250" t="e">
        <f t="shared" ca="1" si="213"/>
        <v>#DIV/0!</v>
      </c>
      <c r="P411" s="1250"/>
    </row>
    <row r="412" spans="1:16">
      <c r="C412" s="704" t="s">
        <v>460</v>
      </c>
      <c r="D412" s="704"/>
      <c r="E412" s="1419" t="e">
        <f t="shared" ref="E412:O412" ca="1" si="214">SUM(E405:E411)</f>
        <v>#DIV/0!</v>
      </c>
      <c r="F412" s="1419" t="e">
        <f t="shared" ca="1" si="214"/>
        <v>#DIV/0!</v>
      </c>
      <c r="G412" s="1419" t="e">
        <f t="shared" ca="1" si="214"/>
        <v>#DIV/0!</v>
      </c>
      <c r="H412" s="1419" t="e">
        <f t="shared" ca="1" si="214"/>
        <v>#DIV/0!</v>
      </c>
      <c r="I412" s="1419" t="e">
        <f t="shared" ca="1" si="214"/>
        <v>#DIV/0!</v>
      </c>
      <c r="J412" s="1419" t="e">
        <f t="shared" ca="1" si="214"/>
        <v>#DIV/0!</v>
      </c>
      <c r="K412" s="1419" t="e">
        <f t="shared" ca="1" si="214"/>
        <v>#DIV/0!</v>
      </c>
      <c r="L412" s="1419" t="e">
        <f t="shared" ca="1" si="214"/>
        <v>#DIV/0!</v>
      </c>
      <c r="M412" s="1419" t="e">
        <f t="shared" ca="1" si="214"/>
        <v>#DIV/0!</v>
      </c>
      <c r="N412" s="1419" t="e">
        <f t="shared" ca="1" si="214"/>
        <v>#DIV/0!</v>
      </c>
      <c r="O412" s="1419" t="e">
        <f t="shared" ca="1" si="214"/>
        <v>#DIV/0!</v>
      </c>
    </row>
    <row r="414" spans="1:16">
      <c r="C414" s="28" t="s">
        <v>290</v>
      </c>
      <c r="E414" s="1250">
        <f t="shared" ref="E414:O414" ca="1" si="215">SUMIF($E$606:$EF$606,E$368,$E743:$EF743)</f>
        <v>0</v>
      </c>
      <c r="F414" s="1250">
        <f t="shared" ca="1" si="215"/>
        <v>0</v>
      </c>
      <c r="G414" s="1250">
        <f t="shared" ca="1" si="215"/>
        <v>0</v>
      </c>
      <c r="H414" s="1250">
        <f t="shared" ca="1" si="215"/>
        <v>0</v>
      </c>
      <c r="I414" s="1250">
        <f t="shared" ca="1" si="215"/>
        <v>0</v>
      </c>
      <c r="J414" s="1250">
        <f t="shared" ca="1" si="215"/>
        <v>0</v>
      </c>
      <c r="K414" s="1250">
        <f t="shared" ca="1" si="215"/>
        <v>0</v>
      </c>
      <c r="L414" s="1250">
        <f t="shared" ca="1" si="215"/>
        <v>0</v>
      </c>
      <c r="M414" s="1250">
        <f t="shared" ca="1" si="215"/>
        <v>0</v>
      </c>
      <c r="N414" s="1250">
        <f t="shared" ca="1" si="215"/>
        <v>0</v>
      </c>
      <c r="O414" s="1250">
        <f t="shared" ca="1" si="215"/>
        <v>0</v>
      </c>
    </row>
    <row r="415" spans="1:16">
      <c r="C415" s="704" t="s">
        <v>461</v>
      </c>
      <c r="D415" s="704"/>
      <c r="E415" s="1419" t="e">
        <f t="shared" ref="E415:O415" ca="1" si="216">E412-E414</f>
        <v>#DIV/0!</v>
      </c>
      <c r="F415" s="1419" t="e">
        <f t="shared" ca="1" si="216"/>
        <v>#DIV/0!</v>
      </c>
      <c r="G415" s="1419" t="e">
        <f t="shared" ca="1" si="216"/>
        <v>#DIV/0!</v>
      </c>
      <c r="H415" s="1419" t="e">
        <f t="shared" ca="1" si="216"/>
        <v>#DIV/0!</v>
      </c>
      <c r="I415" s="1419" t="e">
        <f t="shared" ca="1" si="216"/>
        <v>#DIV/0!</v>
      </c>
      <c r="J415" s="1419" t="e">
        <f t="shared" ca="1" si="216"/>
        <v>#DIV/0!</v>
      </c>
      <c r="K415" s="1419" t="e">
        <f t="shared" ca="1" si="216"/>
        <v>#DIV/0!</v>
      </c>
      <c r="L415" s="1419" t="e">
        <f t="shared" ca="1" si="216"/>
        <v>#DIV/0!</v>
      </c>
      <c r="M415" s="1419" t="e">
        <f t="shared" ca="1" si="216"/>
        <v>#DIV/0!</v>
      </c>
      <c r="N415" s="1419" t="e">
        <f t="shared" ca="1" si="216"/>
        <v>#DIV/0!</v>
      </c>
      <c r="O415" s="1419" t="e">
        <f t="shared" ca="1" si="216"/>
        <v>#DIV/0!</v>
      </c>
    </row>
    <row r="417" spans="3:16">
      <c r="C417" s="28" t="s">
        <v>462</v>
      </c>
      <c r="D417" s="1250"/>
      <c r="E417" s="1250" t="e">
        <f t="shared" ref="E417:O417" ca="1" si="217">SUMIF($E$606:$EF$606,E$368,$E746:$EF746)</f>
        <v>#DIV/0!</v>
      </c>
      <c r="F417" s="1250" t="e">
        <f t="shared" ca="1" si="217"/>
        <v>#DIV/0!</v>
      </c>
      <c r="G417" s="1250" t="e">
        <f t="shared" ca="1" si="217"/>
        <v>#DIV/0!</v>
      </c>
      <c r="H417" s="1250" t="e">
        <f t="shared" ca="1" si="217"/>
        <v>#DIV/0!</v>
      </c>
      <c r="I417" s="1250" t="e">
        <f t="shared" ca="1" si="217"/>
        <v>#DIV/0!</v>
      </c>
      <c r="J417" s="1250" t="e">
        <f t="shared" ca="1" si="217"/>
        <v>#DIV/0!</v>
      </c>
      <c r="K417" s="1250" t="e">
        <f t="shared" ca="1" si="217"/>
        <v>#DIV/0!</v>
      </c>
      <c r="L417" s="1250" t="e">
        <f t="shared" ca="1" si="217"/>
        <v>#DIV/0!</v>
      </c>
      <c r="M417" s="1250" t="e">
        <f t="shared" ca="1" si="217"/>
        <v>#DIV/0!</v>
      </c>
      <c r="N417" s="1250" t="e">
        <f t="shared" ca="1" si="217"/>
        <v>#DIV/0!</v>
      </c>
      <c r="O417" s="1250" t="e">
        <f t="shared" ca="1" si="217"/>
        <v>#DIV/0!</v>
      </c>
    </row>
    <row r="418" spans="3:16">
      <c r="C418" s="704" t="s">
        <v>463</v>
      </c>
      <c r="D418" s="721"/>
      <c r="E418" s="1419" t="e">
        <f t="shared" ref="E418:O418" ca="1" si="218">IF(E415&lt;0,E415+E417,E415)</f>
        <v>#DIV/0!</v>
      </c>
      <c r="F418" s="1419" t="e">
        <f t="shared" ca="1" si="218"/>
        <v>#DIV/0!</v>
      </c>
      <c r="G418" s="1419" t="e">
        <f t="shared" ca="1" si="218"/>
        <v>#DIV/0!</v>
      </c>
      <c r="H418" s="1419" t="e">
        <f t="shared" ca="1" si="218"/>
        <v>#DIV/0!</v>
      </c>
      <c r="I418" s="1419" t="e">
        <f t="shared" ca="1" si="218"/>
        <v>#DIV/0!</v>
      </c>
      <c r="J418" s="1419" t="e">
        <f t="shared" ca="1" si="218"/>
        <v>#DIV/0!</v>
      </c>
      <c r="K418" s="1419" t="e">
        <f t="shared" ca="1" si="218"/>
        <v>#DIV/0!</v>
      </c>
      <c r="L418" s="1419" t="e">
        <f t="shared" ca="1" si="218"/>
        <v>#DIV/0!</v>
      </c>
      <c r="M418" s="1419" t="e">
        <f t="shared" ca="1" si="218"/>
        <v>#DIV/0!</v>
      </c>
      <c r="N418" s="1419" t="e">
        <f t="shared" ca="1" si="218"/>
        <v>#DIV/0!</v>
      </c>
      <c r="O418" s="1419" t="e">
        <f t="shared" ca="1" si="218"/>
        <v>#DIV/0!</v>
      </c>
      <c r="P418" s="1410"/>
    </row>
    <row r="419" spans="3:16">
      <c r="C419" s="28" t="s">
        <v>464</v>
      </c>
      <c r="D419" s="1250"/>
      <c r="E419" s="1250" t="e">
        <f t="shared" ref="E419:O419" ca="1" si="219">SUM(E417,E410:E411)</f>
        <v>#DIV/0!</v>
      </c>
      <c r="F419" s="1250" t="e">
        <f t="shared" ca="1" si="219"/>
        <v>#DIV/0!</v>
      </c>
      <c r="G419" s="1250" t="e">
        <f t="shared" ca="1" si="219"/>
        <v>#DIV/0!</v>
      </c>
      <c r="H419" s="1250" t="e">
        <f t="shared" ca="1" si="219"/>
        <v>#DIV/0!</v>
      </c>
      <c r="I419" s="1250" t="e">
        <f t="shared" ca="1" si="219"/>
        <v>#DIV/0!</v>
      </c>
      <c r="J419" s="1250" t="e">
        <f t="shared" ca="1" si="219"/>
        <v>#DIV/0!</v>
      </c>
      <c r="K419" s="1250" t="e">
        <f t="shared" ca="1" si="219"/>
        <v>#DIV/0!</v>
      </c>
      <c r="L419" s="1250" t="e">
        <f t="shared" ca="1" si="219"/>
        <v>#DIV/0!</v>
      </c>
      <c r="M419" s="1250" t="e">
        <f t="shared" ca="1" si="219"/>
        <v>#DIV/0!</v>
      </c>
      <c r="N419" s="1250" t="e">
        <f t="shared" ca="1" si="219"/>
        <v>#DIV/0!</v>
      </c>
      <c r="O419" s="1250" t="e">
        <f t="shared" ca="1" si="219"/>
        <v>#DIV/0!</v>
      </c>
    </row>
    <row r="420" spans="3:16">
      <c r="C420" s="28" t="str">
        <f>C749</f>
        <v>CGT (15%)</v>
      </c>
      <c r="D420" s="1250"/>
      <c r="E420" s="1250">
        <f t="shared" ref="E420:O420" ca="1" si="220">SUMIF($E$606:$EF$606,E$368,$E749:$EF749)</f>
        <v>0</v>
      </c>
      <c r="F420" s="1250">
        <f t="shared" ca="1" si="220"/>
        <v>0</v>
      </c>
      <c r="G420" s="1250">
        <f t="shared" ca="1" si="220"/>
        <v>0</v>
      </c>
      <c r="H420" s="1250">
        <f t="shared" ca="1" si="220"/>
        <v>0</v>
      </c>
      <c r="I420" s="1250">
        <f t="shared" ca="1" si="220"/>
        <v>0</v>
      </c>
      <c r="J420" s="1250">
        <f t="shared" ca="1" si="220"/>
        <v>0</v>
      </c>
      <c r="K420" s="1250">
        <f t="shared" ca="1" si="220"/>
        <v>0</v>
      </c>
      <c r="L420" s="1250">
        <f t="shared" ca="1" si="220"/>
        <v>0</v>
      </c>
      <c r="M420" s="1250">
        <f t="shared" ca="1" si="220"/>
        <v>0</v>
      </c>
      <c r="N420" s="1250">
        <f t="shared" ca="1" si="220"/>
        <v>0</v>
      </c>
      <c r="O420" s="1250">
        <f t="shared" ca="1" si="220"/>
        <v>0</v>
      </c>
    </row>
    <row r="421" spans="3:16">
      <c r="C421" s="28" t="s">
        <v>234</v>
      </c>
      <c r="E421" s="1250">
        <f t="shared" ref="E421:O421" ca="1" si="221">SUMIF($E$606:$EF$606,E$368,$E750:$EF750)</f>
        <v>0</v>
      </c>
      <c r="F421" s="1250">
        <f t="shared" ca="1" si="221"/>
        <v>0</v>
      </c>
      <c r="G421" s="1250">
        <f t="shared" ca="1" si="221"/>
        <v>0</v>
      </c>
      <c r="H421" s="1250">
        <f t="shared" ca="1" si="221"/>
        <v>0</v>
      </c>
      <c r="I421" s="1250">
        <f t="shared" ca="1" si="221"/>
        <v>0</v>
      </c>
      <c r="J421" s="1250">
        <f t="shared" ca="1" si="221"/>
        <v>0</v>
      </c>
      <c r="K421" s="1250">
        <f t="shared" ca="1" si="221"/>
        <v>0</v>
      </c>
      <c r="L421" s="1250">
        <f t="shared" ca="1" si="221"/>
        <v>0</v>
      </c>
      <c r="M421" s="1250">
        <f t="shared" ca="1" si="221"/>
        <v>0</v>
      </c>
      <c r="N421" s="1250">
        <f t="shared" ca="1" si="221"/>
        <v>0</v>
      </c>
      <c r="O421" s="1250">
        <f t="shared" ca="1" si="221"/>
        <v>0</v>
      </c>
    </row>
    <row r="422" spans="3:16">
      <c r="C422" s="28" t="str">
        <f>C751</f>
        <v>ManCo</v>
      </c>
      <c r="E422" s="1250">
        <f t="shared" ref="E422:O422" si="222">SUMIF($E$606:$EF$606,E$368,$E751:$EF751)</f>
        <v>0</v>
      </c>
      <c r="F422" s="1250">
        <f t="shared" si="222"/>
        <v>0</v>
      </c>
      <c r="G422" s="1250">
        <f t="shared" si="222"/>
        <v>0</v>
      </c>
      <c r="H422" s="1250">
        <f t="shared" si="222"/>
        <v>0</v>
      </c>
      <c r="I422" s="1250">
        <f t="shared" si="222"/>
        <v>0</v>
      </c>
      <c r="J422" s="1250">
        <f t="shared" si="222"/>
        <v>0</v>
      </c>
      <c r="K422" s="1250">
        <f t="shared" si="222"/>
        <v>0</v>
      </c>
      <c r="L422" s="1250">
        <f t="shared" si="222"/>
        <v>0</v>
      </c>
      <c r="M422" s="1250">
        <f t="shared" si="222"/>
        <v>0</v>
      </c>
      <c r="N422" s="1250">
        <f t="shared" si="222"/>
        <v>0</v>
      </c>
      <c r="O422" s="1250">
        <f t="shared" si="222"/>
        <v>0</v>
      </c>
    </row>
    <row r="423" spans="3:16">
      <c r="C423" s="28" t="s">
        <v>249</v>
      </c>
      <c r="E423" s="1250">
        <f t="shared" ref="E423:O423" ca="1" si="223">SUMIF($E$606:$EF$606,E$368,$E752:$EF752)</f>
        <v>0</v>
      </c>
      <c r="F423" s="1250">
        <f t="shared" ca="1" si="223"/>
        <v>0</v>
      </c>
      <c r="G423" s="1250" t="e">
        <f t="shared" ca="1" si="223"/>
        <v>#DIV/0!</v>
      </c>
      <c r="H423" s="1250">
        <f t="shared" ca="1" si="223"/>
        <v>835.53545903710221</v>
      </c>
      <c r="I423" s="1250">
        <f t="shared" ca="1" si="223"/>
        <v>0</v>
      </c>
      <c r="J423" s="1250">
        <f t="shared" ca="1" si="223"/>
        <v>0</v>
      </c>
      <c r="K423" s="1250">
        <f t="shared" ca="1" si="223"/>
        <v>0</v>
      </c>
      <c r="L423" s="1250">
        <f t="shared" ca="1" si="223"/>
        <v>0</v>
      </c>
      <c r="M423" s="1250">
        <f t="shared" ca="1" si="223"/>
        <v>0</v>
      </c>
      <c r="N423" s="1250">
        <f t="shared" ca="1" si="223"/>
        <v>0</v>
      </c>
      <c r="O423" s="1250">
        <f t="shared" ca="1" si="223"/>
        <v>0</v>
      </c>
    </row>
    <row r="424" spans="3:16">
      <c r="C424" s="28" t="s">
        <v>465</v>
      </c>
      <c r="E424" s="1250">
        <f t="shared" ref="E424:O424" ca="1" si="224">SUMIF($E$606:$EF$606,E$368,$E753:$EF753)</f>
        <v>0</v>
      </c>
      <c r="F424" s="1250">
        <f t="shared" ca="1" si="224"/>
        <v>0</v>
      </c>
      <c r="G424" s="1250">
        <f t="shared" ca="1" si="224"/>
        <v>-835.53545903710221</v>
      </c>
      <c r="H424" s="1250">
        <f t="shared" ca="1" si="224"/>
        <v>0</v>
      </c>
      <c r="I424" s="1250">
        <f t="shared" ca="1" si="224"/>
        <v>0</v>
      </c>
      <c r="J424" s="1250">
        <f t="shared" ca="1" si="224"/>
        <v>0</v>
      </c>
      <c r="K424" s="1250">
        <f t="shared" ca="1" si="224"/>
        <v>0</v>
      </c>
      <c r="L424" s="1250">
        <f t="shared" ca="1" si="224"/>
        <v>0</v>
      </c>
      <c r="M424" s="1250">
        <f t="shared" ca="1" si="224"/>
        <v>0</v>
      </c>
      <c r="N424" s="1250">
        <f t="shared" ca="1" si="224"/>
        <v>0</v>
      </c>
      <c r="O424" s="1250">
        <f t="shared" ca="1" si="224"/>
        <v>0</v>
      </c>
      <c r="P424" s="1308"/>
    </row>
    <row r="425" spans="3:16">
      <c r="C425" s="704" t="s">
        <v>466</v>
      </c>
      <c r="D425" s="1419" t="e">
        <f ca="1">D754</f>
        <v>#DIV/0!</v>
      </c>
      <c r="E425" s="1419" t="e">
        <f ca="1">IF($J$36/12&gt;=E$368,SUM(E$420:E$424)+E$418,0)</f>
        <v>#DIV/0!</v>
      </c>
      <c r="F425" s="1419" t="e">
        <f ca="1">IF($J$36/12&gt;=F$368,SUM(F$420:F$424)+F$418,0)</f>
        <v>#DIV/0!</v>
      </c>
      <c r="G425" s="1419" t="e">
        <f ca="1">IF($J$36/12&gt;=G$368,SUM(G$420:G$424)+G$418,0)</f>
        <v>#DIV/0!</v>
      </c>
      <c r="H425" s="1419" t="e">
        <f ca="1">IF($J$36/12&gt;=G$368,SUM(H$420:H$424)+H$418,0)</f>
        <v>#DIV/0!</v>
      </c>
      <c r="I425" s="1419" t="e">
        <f ca="1">IF($J$36/12&gt;=H$368,SUM(I$420:I$424)+I$418,0)</f>
        <v>#DIV/0!</v>
      </c>
      <c r="J425" s="1419">
        <f ca="1">IF($J$36/12&gt;=I$368,SUM(J$420:J$424)+J$418,0)</f>
        <v>0</v>
      </c>
      <c r="K425" s="1419">
        <f ca="1">IF($J$36/12&gt;=K$368,SUM(K$420:K$424)+K$418,0)</f>
        <v>0</v>
      </c>
      <c r="L425" s="1419">
        <f ca="1">IF($J$36/12&gt;=L$368,SUM(L$420:L$424)+L$418,0)</f>
        <v>0</v>
      </c>
      <c r="M425" s="1419">
        <f ca="1">IF($J$36/12&gt;=M$368,SUM(M$420:M$424)+M$418,0)</f>
        <v>0</v>
      </c>
      <c r="N425" s="1419">
        <f ca="1">IF($J$36/12&gt;=N$368,SUM(N$420:N$424)+N$418,0)</f>
        <v>0</v>
      </c>
      <c r="O425" s="1419">
        <f ca="1">IF($J$36/12&gt;=O$368,SUM(O$420:O$424)+O$418,0)</f>
        <v>0</v>
      </c>
      <c r="P425" s="1250"/>
    </row>
    <row r="426" spans="3:16">
      <c r="C426" s="27" t="s">
        <v>467</v>
      </c>
      <c r="D426" s="1410" t="e">
        <f ca="1">-(M33-M18)</f>
        <v>#DIV/0!</v>
      </c>
      <c r="E426" s="1410" t="e">
        <f ca="1">IF($J$36/12&gt;=E$368,SUM(E$421:E$424)+E$412,0)</f>
        <v>#DIV/0!</v>
      </c>
      <c r="F426" s="1410" t="e">
        <f ca="1">IF($J$36/12&gt;=F$368,SUM(F$421:F$424)+F$412,0)</f>
        <v>#DIV/0!</v>
      </c>
      <c r="G426" s="1410" t="e">
        <f ca="1">IF($J$36/12&gt;=G$368,SUM(G$421:G$424)+G$412,0)</f>
        <v>#DIV/0!</v>
      </c>
      <c r="H426" s="1410" t="e">
        <f ca="1">IF($J$36/12&gt;=G$368,SUM(H$421:H$424)+H$412,0)</f>
        <v>#DIV/0!</v>
      </c>
      <c r="I426" s="1410" t="e">
        <f ca="1">IF($J$36/12&gt;=H$368,SUM(I$421:I$424)+I$412,0)</f>
        <v>#DIV/0!</v>
      </c>
      <c r="J426" s="1410">
        <f ca="1">IF($J$36/12&gt;=I$368,SUM(J$421:J$424)+J$412,0)</f>
        <v>0</v>
      </c>
      <c r="K426" s="1410">
        <f ca="1">IF($J$36/12&gt;=K$368,SUM(K$421:K$424)+K$412,0)</f>
        <v>0</v>
      </c>
      <c r="L426" s="1410">
        <f ca="1">IF($J$36/12&gt;=L$368,SUM(L$421:L$424)+L$412,0)</f>
        <v>0</v>
      </c>
      <c r="M426" s="1410">
        <f ca="1">IF($J$36/12&gt;=M$368,SUM(M$421:M$424)+M$412,0)</f>
        <v>0</v>
      </c>
      <c r="N426" s="1410">
        <f ca="1">IF($J$36/12&gt;=N$368,SUM(N$421:N$424)+N$412,0)</f>
        <v>0</v>
      </c>
      <c r="O426" s="1410">
        <f ca="1">IF($J$36/12&gt;=O$368,SUM(O$421:O$424)+O$412,0)</f>
        <v>0</v>
      </c>
      <c r="P426" s="1250"/>
    </row>
    <row r="427" spans="3:16">
      <c r="C427" s="27" t="s">
        <v>468</v>
      </c>
      <c r="D427" s="1410">
        <f>-($M$16+SUM($M$20:$M$25))</f>
        <v>-80525</v>
      </c>
      <c r="E427" s="1410" t="e">
        <f ca="1">IF($J$36/12&gt;=E$368,E$399+E$407+E$408+E$421,0)</f>
        <v>#DIV/0!</v>
      </c>
      <c r="F427" s="1410" t="e">
        <f ca="1">IF($J$36/12&gt;=F$368,F$399+F$407+F$408+F$421,0)</f>
        <v>#DIV/0!</v>
      </c>
      <c r="G427" s="1410" t="e">
        <f ca="1">IF($J$36/12&gt;=G$368,G$399+G$407+G$408+G$421,0)</f>
        <v>#DIV/0!</v>
      </c>
      <c r="H427" s="1410" t="e">
        <f ca="1">IF($J$36/12&gt;=G$368,H$399+H$407+H$408+H$421,0)</f>
        <v>#DIV/0!</v>
      </c>
      <c r="I427" s="1410" t="e">
        <f ca="1">IF($J$36/12&gt;=H$368,I$399+I$407+I$408+I$421,0)</f>
        <v>#DIV/0!</v>
      </c>
      <c r="J427" s="1410">
        <f ca="1">IF($J$36/12&gt;=I$368,J$399+J$407+J$408+J$421,0)</f>
        <v>0</v>
      </c>
      <c r="K427" s="1410">
        <f ca="1">IF($J$36/12&gt;=K$368,K$399+K$407+K$408+K$421,0)</f>
        <v>0</v>
      </c>
      <c r="L427" s="1410">
        <f ca="1">IF($J$36/12&gt;=L$368,L$399+L$407+L$408+L$421,0)</f>
        <v>0</v>
      </c>
      <c r="M427" s="1410">
        <f ca="1">IF($J$36/12&gt;=M$368,M$399+M$407+M$408+M$421,0)</f>
        <v>0</v>
      </c>
      <c r="N427" s="1410">
        <f ca="1">IF($J$36/12&gt;=N$368,N$399+N$407+N$408+N$421,0)</f>
        <v>0</v>
      </c>
      <c r="O427" s="1410">
        <f ca="1">IF($J$36/12&gt;=O$368,O$399+O$407+O$408+O$421,0)</f>
        <v>0</v>
      </c>
      <c r="P427" s="1410"/>
    </row>
    <row r="428" spans="3:16">
      <c r="C428" s="27" t="s">
        <v>469</v>
      </c>
      <c r="D428" s="1410">
        <f>-(SUM($M$20:$M$25))</f>
        <v>-80525</v>
      </c>
      <c r="E428" s="1410" t="e">
        <f ca="1">D428+E427+E408</f>
        <v>#DIV/0!</v>
      </c>
      <c r="F428" s="1410" t="e">
        <f t="shared" ref="F428:O428" ca="1" si="225">F427+F408</f>
        <v>#DIV/0!</v>
      </c>
      <c r="G428" s="1410" t="e">
        <f t="shared" ca="1" si="225"/>
        <v>#DIV/0!</v>
      </c>
      <c r="H428" s="1410" t="e">
        <f t="shared" ca="1" si="225"/>
        <v>#DIV/0!</v>
      </c>
      <c r="I428" s="1410" t="e">
        <f t="shared" ca="1" si="225"/>
        <v>#DIV/0!</v>
      </c>
      <c r="J428" s="1410">
        <f t="shared" ca="1" si="225"/>
        <v>0</v>
      </c>
      <c r="K428" s="1410">
        <f t="shared" ca="1" si="225"/>
        <v>0</v>
      </c>
      <c r="L428" s="1410">
        <f t="shared" ca="1" si="225"/>
        <v>0</v>
      </c>
      <c r="M428" s="1410">
        <f t="shared" ca="1" si="225"/>
        <v>0</v>
      </c>
      <c r="N428" s="1410">
        <f t="shared" ca="1" si="225"/>
        <v>0</v>
      </c>
      <c r="O428" s="1410">
        <f t="shared" ca="1" si="225"/>
        <v>0</v>
      </c>
    </row>
    <row r="429" spans="3:16">
      <c r="J429" s="1250"/>
    </row>
    <row r="430" spans="3:16">
      <c r="G430" s="1250"/>
    </row>
    <row r="431" spans="3:16">
      <c r="C431" s="27" t="s">
        <v>470</v>
      </c>
      <c r="E431" s="1410" t="e">
        <f ca="1">IF(UW!$Q$27&lt;E$433,IF(UW!$Q$32&gt;=E$433,UW!$Q$28,UW!$Q$33),$M$33)</f>
        <v>#DIV/0!</v>
      </c>
      <c r="F431" s="1410" t="e">
        <f ca="1">IF(UW!$Q$27&lt;F$433,IF(UW!$Q$32&gt;=F$433,UW!$Q$28,UW!$Q$33),$M$33)</f>
        <v>#DIV/0!</v>
      </c>
      <c r="G431" s="1410" t="e">
        <f ca="1">IF(UW!$Q$27&lt;G$433,IF(UW!$Q$32&gt;=G$433,UW!$Q$28,UW!$Q$33),$M$33)</f>
        <v>#DIV/0!</v>
      </c>
      <c r="H431" s="1410" t="e">
        <f ca="1">IF(UW!$Q$27&lt;H$433,IF(UW!$Q$32&gt;=H$433,UW!$Q$28,UW!$Q$33),$M$33)</f>
        <v>#DIV/0!</v>
      </c>
      <c r="I431" s="1410" t="e">
        <f ca="1">IF(UW!$Q$27&lt;I$433,IF(UW!$Q$32&gt;=I$433,UW!$Q$28,UW!$Q$33),$M$33)</f>
        <v>#DIV/0!</v>
      </c>
      <c r="J431" s="1410" t="e">
        <f ca="1">IF(UW!$Q$27&lt;J$433,IF(UW!$Q$32&gt;=J$433,UW!$Q$28,UW!$Q$33),$M$33)</f>
        <v>#DIV/0!</v>
      </c>
      <c r="K431" s="1410" t="e">
        <f ca="1">IF(UW!$Q$27&lt;K$433,IF(UW!$Q$32&gt;=K$433,UW!$Q$28,UW!$Q$33),$M$33)</f>
        <v>#DIV/0!</v>
      </c>
      <c r="L431" s="1410" t="e">
        <f ca="1">IF(UW!$Q$27&lt;L$433,IF(UW!$Q$32&gt;=L$433,UW!$Q$28,UW!$Q$33),$M$33)</f>
        <v>#DIV/0!</v>
      </c>
      <c r="M431" s="1410" t="e">
        <f ca="1">IF(UW!$Q$27&lt;M$433,IF(UW!$Q$32&gt;=M$433,UW!$Q$28,UW!$Q$33),$M$33)</f>
        <v>#DIV/0!</v>
      </c>
      <c r="N431" s="1410" t="e">
        <f ca="1">IF(UW!$Q$27&lt;N$433,IF(UW!$Q$32&gt;=N$433,UW!$Q$28,UW!$Q$33),$M$33)</f>
        <v>#DIV/0!</v>
      </c>
      <c r="O431" s="1410" t="e">
        <f ca="1">IF(UW!$Q$27&lt;O$433,IF(UW!$Q$32&gt;=O$433,UW!$Q$28,UW!$Q$33),$M$33)</f>
        <v>#DIV/0!</v>
      </c>
      <c r="P431" s="1410"/>
    </row>
    <row r="432" spans="3:16" ht="14.5" customHeight="1" thickBot="1"/>
    <row r="433" spans="2:28">
      <c r="C433" s="722" t="s">
        <v>471</v>
      </c>
      <c r="D433" s="723" t="s">
        <v>472</v>
      </c>
      <c r="E433" s="1443">
        <v>1</v>
      </c>
      <c r="F433" s="1443">
        <f t="shared" ref="F433:O433" si="226">E433+1</f>
        <v>2</v>
      </c>
      <c r="G433" s="1443">
        <f t="shared" si="226"/>
        <v>3</v>
      </c>
      <c r="H433" s="1443">
        <f t="shared" si="226"/>
        <v>4</v>
      </c>
      <c r="I433" s="1443">
        <f t="shared" si="226"/>
        <v>5</v>
      </c>
      <c r="J433" s="1443">
        <f t="shared" si="226"/>
        <v>6</v>
      </c>
      <c r="K433" s="1443">
        <f t="shared" si="226"/>
        <v>7</v>
      </c>
      <c r="L433" s="1443">
        <f t="shared" si="226"/>
        <v>8</v>
      </c>
      <c r="M433" s="1443">
        <f t="shared" si="226"/>
        <v>9</v>
      </c>
      <c r="N433" s="1443">
        <f t="shared" si="226"/>
        <v>10</v>
      </c>
      <c r="O433" s="1444">
        <f t="shared" si="226"/>
        <v>11</v>
      </c>
    </row>
    <row r="434" spans="2:28">
      <c r="C434" s="724" t="s">
        <v>473</v>
      </c>
      <c r="D434" s="725" t="e">
        <f ca="1">AVERAGE(OFFSET(E434,,,,$J$36/12))</f>
        <v>#DIV/0!</v>
      </c>
      <c r="E434" s="726" t="e">
        <f t="shared" ref="E434:O434" ca="1" si="227">IF($J$36&gt;=E$433,IF(E418/E$431&lt;=0,0,E418/E$431),0)</f>
        <v>#DIV/0!</v>
      </c>
      <c r="F434" s="726" t="e">
        <f t="shared" ca="1" si="227"/>
        <v>#DIV/0!</v>
      </c>
      <c r="G434" s="726" t="e">
        <f t="shared" ca="1" si="227"/>
        <v>#DIV/0!</v>
      </c>
      <c r="H434" s="726" t="e">
        <f t="shared" ca="1" si="227"/>
        <v>#DIV/0!</v>
      </c>
      <c r="I434" s="726" t="e">
        <f t="shared" ca="1" si="227"/>
        <v>#DIV/0!</v>
      </c>
      <c r="J434" s="726" t="e">
        <f t="shared" ca="1" si="227"/>
        <v>#DIV/0!</v>
      </c>
      <c r="K434" s="726" t="e">
        <f t="shared" ca="1" si="227"/>
        <v>#DIV/0!</v>
      </c>
      <c r="L434" s="726" t="e">
        <f t="shared" ca="1" si="227"/>
        <v>#DIV/0!</v>
      </c>
      <c r="M434" s="726" t="e">
        <f t="shared" ca="1" si="227"/>
        <v>#DIV/0!</v>
      </c>
      <c r="N434" s="726" t="e">
        <f t="shared" ca="1" si="227"/>
        <v>#DIV/0!</v>
      </c>
      <c r="O434" s="727" t="e">
        <f t="shared" ca="1" si="227"/>
        <v>#DIV/0!</v>
      </c>
    </row>
    <row r="435" spans="2:28">
      <c r="C435" s="728" t="s">
        <v>474</v>
      </c>
      <c r="D435" s="729" t="e">
        <f ca="1">AVERAGE(OFFSET(E435,,,,$J$36/12))</f>
        <v>#DIV/0!</v>
      </c>
      <c r="E435" s="730" t="e">
        <f ca="1">IF($J$36&gt;=E$433,IF((E395+E398-E414)/UW!$Q$23&lt;0,0,(E395+E398-E414)/UW!$Q$23),0)</f>
        <v>#DIV/0!</v>
      </c>
      <c r="F435" s="730" t="e">
        <f ca="1">IF($J$36&gt;=F$433,IF((F395+F398-F414)/UW!$Q$23&lt;0,0,(F395+F398-F414)/UW!$Q$23),0)</f>
        <v>#DIV/0!</v>
      </c>
      <c r="G435" s="730" t="e">
        <f ca="1">IF($J$36&gt;=G$433,IF((G395+G398-G414)/UW!$Q$23&lt;0,0,(G395+G398-G414)/UW!$Q$23),0)</f>
        <v>#DIV/0!</v>
      </c>
      <c r="H435" s="730" t="e">
        <f ca="1">IF($J$36&gt;=H$433,IF((H395+H398-H414)/UW!$Q$23&lt;0,0,(H395+H398-H414)/UW!$Q$23),0)</f>
        <v>#DIV/0!</v>
      </c>
      <c r="I435" s="730" t="e">
        <f ca="1">IF($J$36&gt;=I$433,IF((I395+I398-I414)/UW!$Q$23&lt;0,0,(I395+I398-I414)/UW!$Q$23),0)</f>
        <v>#DIV/0!</v>
      </c>
      <c r="J435" s="730" t="e">
        <f ca="1">IF($J$36&gt;=J$433,IF((J395+J398-J414)/UW!$Q$23&lt;0,0,(J395+J398-J414)/UW!$Q$23),0)</f>
        <v>#DIV/0!</v>
      </c>
      <c r="K435" s="730" t="e">
        <f ca="1">IF($J$36&gt;=K$433,IF((K395+K398-K414)/UW!$Q$23&lt;0,0,(K395+K398-K414)/UW!$Q$23),0)</f>
        <v>#DIV/0!</v>
      </c>
      <c r="L435" s="730" t="e">
        <f ca="1">IF($J$36&gt;=L$433,IF((L395+L398-L414)/UW!$Q$23&lt;0,0,(L395+L398-L414)/UW!$Q$23),0)</f>
        <v>#DIV/0!</v>
      </c>
      <c r="M435" s="730" t="e">
        <f ca="1">IF($J$36&gt;=M$433,IF((M395+M398-M414)/UW!$Q$23&lt;0,0,(M395+M398-M414)/UW!$Q$23),0)</f>
        <v>#DIV/0!</v>
      </c>
      <c r="N435" s="730" t="e">
        <f ca="1">IF($J$36&gt;=N$433,IF((N395+N398-N414)/UW!$Q$23&lt;0,0,(N395+N398-N414)/UW!$Q$23),0)</f>
        <v>#DIV/0!</v>
      </c>
      <c r="O435" s="731" t="e">
        <f ca="1">IF($J$36&gt;=O$433,IF((O395+O398-O414)/UW!$Q$23&lt;0,0,(O395+O398-O414)/UW!$Q$23),0)</f>
        <v>#DIV/0!</v>
      </c>
    </row>
    <row r="436" spans="2:28">
      <c r="C436" s="732" t="s">
        <v>475</v>
      </c>
      <c r="D436" s="733" t="e">
        <f ca="1">AVERAGE(OFFSET(E436,,,,$J$36/12))</f>
        <v>#DIV/0!</v>
      </c>
      <c r="E436" s="734" t="e">
        <f ca="1">IF($J$36&gt;=E$433,IF(IF(OR($D$13='Model Inputs &amp; Calcs'!$B$17,$D$13='Model Inputs &amp; Calcs'!$B$16),E$395/UW!$Q$23,+E$395/$M$16)&lt;0,0,IF(OR($D$13='Model Inputs &amp; Calcs'!$B$17,$D$13='Model Inputs &amp; Calcs'!$B$16),E$395/UW!$Q$23,+E$395/$M$16)),0)</f>
        <v>#DIV/0!</v>
      </c>
      <c r="F436" s="734" t="e">
        <f ca="1">IF($J$36&gt;=F$433,IF(IF(OR($D$13='Model Inputs &amp; Calcs'!$B$17,$D$13='Model Inputs &amp; Calcs'!$B$16),F$395/UW!$Q$23,+F$395/$M$16)&lt;0,0,IF(OR($D$13='Model Inputs &amp; Calcs'!$B$17,$D$13='Model Inputs &amp; Calcs'!$B$16),F$395/UW!$Q$23,+F$395/$M$16)),0)</f>
        <v>#DIV/0!</v>
      </c>
      <c r="G436" s="734" t="e">
        <f ca="1">IF($J$36&gt;=G$433,IF(IF(OR($D$13='Model Inputs &amp; Calcs'!$B$17,$D$13='Model Inputs &amp; Calcs'!$B$16),G$395/UW!$Q$23,+G$395/$M$16)&lt;0,0,IF(OR($D$13='Model Inputs &amp; Calcs'!$B$17,$D$13='Model Inputs &amp; Calcs'!$B$16),G$395/UW!$Q$23,+G$395/$M$16)),0)</f>
        <v>#DIV/0!</v>
      </c>
      <c r="H436" s="734" t="e">
        <f ca="1">IF($J$36&gt;=H$433,IF(IF(OR($D$13='Model Inputs &amp; Calcs'!$B$17,$D$13='Model Inputs &amp; Calcs'!$B$16),H$395/UW!$Q$23,+H$395/$M$16)&lt;0,0,IF(OR($D$13='Model Inputs &amp; Calcs'!$B$17,$D$13='Model Inputs &amp; Calcs'!$B$16),H$395/UW!$Q$23,+H$395/$M$16)),0)</f>
        <v>#DIV/0!</v>
      </c>
      <c r="I436" s="734" t="e">
        <f ca="1">IF($J$36&gt;=I$433,IF(IF(OR($D$13='Model Inputs &amp; Calcs'!$B$17,$D$13='Model Inputs &amp; Calcs'!$B$16),I$395/UW!$Q$23,+I$395/$M$16)&lt;0,0,IF(OR($D$13='Model Inputs &amp; Calcs'!$B$17,$D$13='Model Inputs &amp; Calcs'!$B$16),I$395/UW!$Q$23,+I$395/$M$16)),0)</f>
        <v>#DIV/0!</v>
      </c>
      <c r="J436" s="734" t="e">
        <f ca="1">IF($J$36&gt;=J$433,IF(IF(OR($D$13='Model Inputs &amp; Calcs'!$B$17,$D$13='Model Inputs &amp; Calcs'!$B$16),J$395/UW!$Q$23,+J$395/$M$16)&lt;0,0,IF(OR($D$13='Model Inputs &amp; Calcs'!$B$17,$D$13='Model Inputs &amp; Calcs'!$B$16),J$395/UW!$Q$23,+J$395/$M$16)),0)</f>
        <v>#DIV/0!</v>
      </c>
      <c r="K436" s="734" t="e">
        <f ca="1">IF($J$36&gt;=K$433,IF(IF(OR($D$13='Model Inputs &amp; Calcs'!$B$17,$D$13='Model Inputs &amp; Calcs'!$B$16),K$395/UW!$Q$23,+K$395/$M$16)&lt;0,0,IF(OR($D$13='Model Inputs &amp; Calcs'!$B$17,$D$13='Model Inputs &amp; Calcs'!$B$16),K$395/UW!$Q$23,+K$395/$M$16)),0)</f>
        <v>#DIV/0!</v>
      </c>
      <c r="L436" s="734" t="e">
        <f ca="1">IF($J$36&gt;=L$433,IF(IF(OR($D$13='Model Inputs &amp; Calcs'!$B$17,$D$13='Model Inputs &amp; Calcs'!$B$16),L$395/UW!$Q$23,+L$395/$M$16)&lt;0,0,IF(OR($D$13='Model Inputs &amp; Calcs'!$B$17,$D$13='Model Inputs &amp; Calcs'!$B$16),L$395/UW!$Q$23,+L$395/$M$16)),0)</f>
        <v>#DIV/0!</v>
      </c>
      <c r="M436" s="734" t="e">
        <f ca="1">IF($J$36&gt;=M$433,IF(IF(OR($D$13='Model Inputs &amp; Calcs'!$B$17,$D$13='Model Inputs &amp; Calcs'!$B$16),M$395/UW!$Q$23,+M$395/$M$16)&lt;0,0,IF(OR($D$13='Model Inputs &amp; Calcs'!$B$17,$D$13='Model Inputs &amp; Calcs'!$B$16),M$395/UW!$Q$23,+M$395/$M$16)),0)</f>
        <v>#DIV/0!</v>
      </c>
      <c r="N436" s="734" t="e">
        <f ca="1">IF($J$36&gt;=N$433,IF(IF(OR($D$13='Model Inputs &amp; Calcs'!$B$17,$D$13='Model Inputs &amp; Calcs'!$B$16),N$395/UW!$Q$23,+N$395/$M$16)&lt;0,0,IF(OR($D$13='Model Inputs &amp; Calcs'!$B$17,$D$13='Model Inputs &amp; Calcs'!$B$16),N$395/UW!$Q$23,+N$395/$M$16)),0)</f>
        <v>#DIV/0!</v>
      </c>
      <c r="O436" s="735" t="e">
        <f ca="1">IF($J$36&gt;=O$433,IF(IF(OR($D$13='Model Inputs &amp; Calcs'!$B$17,$D$13='Model Inputs &amp; Calcs'!$B$16),O$395/UW!$Q$23,+O$395/$M$16)&lt;0,0,IF(OR($D$13='Model Inputs &amp; Calcs'!$B$17,$D$13='Model Inputs &amp; Calcs'!$B$16),O$395/UW!$Q$23,+O$395/$M$16)),0)</f>
        <v>#DIV/0!</v>
      </c>
    </row>
    <row r="437" spans="2:28">
      <c r="C437" s="587" t="s">
        <v>476</v>
      </c>
      <c r="D437" s="736" t="e">
        <f ca="1">AVERAGE(OFFSET(E437,,,,$J$36/12))</f>
        <v>#DIV/0!</v>
      </c>
      <c r="E437" s="737" t="e">
        <f ca="1">IF($J$36&gt;=E$433,IF(E$425/E$431&lt;=0,0,E$425/E$431),0)</f>
        <v>#DIV/0!</v>
      </c>
      <c r="F437" s="737" t="e">
        <f t="shared" ref="F437:O437" ca="1" si="228">IF($J$36&gt;=F$433,IF(F425/F431&lt;=0,0,F425/F431),0)</f>
        <v>#DIV/0!</v>
      </c>
      <c r="G437" s="737" t="e">
        <f t="shared" ca="1" si="228"/>
        <v>#DIV/0!</v>
      </c>
      <c r="H437" s="737" t="e">
        <f t="shared" ca="1" si="228"/>
        <v>#DIV/0!</v>
      </c>
      <c r="I437" s="737" t="e">
        <f t="shared" ca="1" si="228"/>
        <v>#DIV/0!</v>
      </c>
      <c r="J437" s="737" t="e">
        <f t="shared" ca="1" si="228"/>
        <v>#DIV/0!</v>
      </c>
      <c r="K437" s="737" t="e">
        <f t="shared" ca="1" si="228"/>
        <v>#DIV/0!</v>
      </c>
      <c r="L437" s="737" t="e">
        <f t="shared" ca="1" si="228"/>
        <v>#DIV/0!</v>
      </c>
      <c r="M437" s="737" t="e">
        <f t="shared" ca="1" si="228"/>
        <v>#DIV/0!</v>
      </c>
      <c r="N437" s="737" t="e">
        <f t="shared" ca="1" si="228"/>
        <v>#DIV/0!</v>
      </c>
      <c r="O437" s="738" t="e">
        <f t="shared" ca="1" si="228"/>
        <v>#DIV/0!</v>
      </c>
    </row>
    <row r="438" spans="2:28" ht="14.5" customHeight="1" thickBot="1">
      <c r="C438" s="581" t="s">
        <v>477</v>
      </c>
      <c r="D438" s="739" t="e">
        <f ca="1">AVERAGE(OFFSET(E438,,,,$J$36/12))</f>
        <v>#DIV/0!</v>
      </c>
      <c r="E438" s="740" t="e">
        <f ca="1">IF($J$36&gt;=E$433,IF(E$427/UW!$Q$23&lt;=0,0,E$427/UW!$Q$23),0)</f>
        <v>#DIV/0!</v>
      </c>
      <c r="F438" s="740" t="e">
        <f ca="1">IF($J$36&gt;=F$433,IF(F$427/UW!$Q$23&lt;=0,0,F$427/UW!$Q$23),0)</f>
        <v>#DIV/0!</v>
      </c>
      <c r="G438" s="740" t="e">
        <f ca="1">IF($J$36&gt;=G$433,IF(G$427/UW!$Q$23&lt;=0,0,G$427/UW!$Q$23),0)</f>
        <v>#DIV/0!</v>
      </c>
      <c r="H438" s="740" t="e">
        <f ca="1">IF($J$36&gt;=H$433,IF(H$427/UW!$Q$23&lt;=0,0,H$427/UW!$Q$23),0)</f>
        <v>#DIV/0!</v>
      </c>
      <c r="I438" s="740" t="e">
        <f ca="1">IF($J$36&gt;=I$433,IF(I$427/UW!$Q$23&lt;=0,0,I$427/UW!$Q$23),0)</f>
        <v>#DIV/0!</v>
      </c>
      <c r="J438" s="740" t="e">
        <f ca="1">IF($J$36&gt;=J$433,IF(J$427/UW!$Q$23&lt;=0,0,J$427/UW!$Q$23),0)</f>
        <v>#DIV/0!</v>
      </c>
      <c r="K438" s="740" t="e">
        <f ca="1">IF($J$36&gt;=K$433,IF(K$427/UW!$Q$23&lt;=0,0,K$427/UW!$Q$23),0)</f>
        <v>#DIV/0!</v>
      </c>
      <c r="L438" s="740" t="e">
        <f ca="1">IF($J$36&gt;=L$433,IF(L$427/UW!$Q$23&lt;=0,0,L$427/UW!$Q$23),0)</f>
        <v>#DIV/0!</v>
      </c>
      <c r="M438" s="740" t="e">
        <f ca="1">IF($J$36&gt;=M$433,IF(M$427/UW!$Q$23&lt;=0,0,M$427/UW!$Q$23),0)</f>
        <v>#DIV/0!</v>
      </c>
      <c r="N438" s="740" t="e">
        <f ca="1">IF($J$36&gt;=N$433,IF(N$427/UW!$Q$23&lt;=0,0,N$427/UW!$Q$23),0)</f>
        <v>#DIV/0!</v>
      </c>
      <c r="O438" s="741" t="e">
        <f ca="1">IF($J$36&gt;=O$433,IF(O$427/UW!$Q$23&lt;=0,0,O$427/UW!$Q$23),0)</f>
        <v>#DIV/0!</v>
      </c>
    </row>
    <row r="441" spans="2:28" ht="25" customHeight="1">
      <c r="B441" s="669" t="s">
        <v>478</v>
      </c>
      <c r="C441" s="541"/>
      <c r="D441" s="541"/>
      <c r="E441" s="541"/>
      <c r="F441" s="541"/>
      <c r="G441" s="541"/>
      <c r="H441" s="541"/>
      <c r="I441" s="541"/>
      <c r="J441" s="541"/>
      <c r="K441" s="541"/>
      <c r="L441" s="541"/>
      <c r="M441" s="541"/>
      <c r="N441" s="541"/>
      <c r="O441" s="541"/>
      <c r="P441" s="540"/>
      <c r="Q441" s="541"/>
      <c r="R441" s="541"/>
      <c r="S441" s="541"/>
      <c r="T441" s="541"/>
    </row>
    <row r="442" spans="2:28" ht="14.5" customHeight="1" thickBot="1"/>
    <row r="443" spans="2:28" ht="14.5" customHeight="1" thickBot="1">
      <c r="C443" s="742" t="s">
        <v>479</v>
      </c>
      <c r="I443" s="2070" t="s">
        <v>480</v>
      </c>
      <c r="J443" s="2071"/>
      <c r="K443" s="2071"/>
      <c r="L443" s="2071"/>
      <c r="M443" s="2071"/>
      <c r="N443" s="2071"/>
      <c r="O443" s="2071"/>
    </row>
    <row r="444" spans="2:28" ht="15.75" customHeight="1" thickBot="1">
      <c r="C444" s="2053" t="s">
        <v>481</v>
      </c>
      <c r="I444" s="2074"/>
      <c r="J444" s="2075"/>
      <c r="K444" s="2075"/>
      <c r="L444" s="2075"/>
      <c r="M444" s="2075"/>
      <c r="N444" s="2075"/>
      <c r="O444" s="2076"/>
    </row>
    <row r="445" spans="2:28" ht="14.5" customHeight="1" thickBot="1">
      <c r="C445" s="2039"/>
      <c r="I445" s="2063"/>
      <c r="J445" s="2046"/>
      <c r="K445" s="2046"/>
      <c r="L445" s="2046"/>
      <c r="M445" s="2046"/>
      <c r="N445" s="2046"/>
      <c r="O445" s="2077"/>
      <c r="W445" s="2052" t="s">
        <v>482</v>
      </c>
      <c r="X445" s="2031"/>
      <c r="Y445" s="2031"/>
      <c r="Z445" s="2031"/>
      <c r="AA445" s="2031"/>
      <c r="AB445" s="2031"/>
    </row>
    <row r="446" spans="2:28" ht="14.5" customHeight="1" thickBot="1">
      <c r="C446" s="743" t="s">
        <v>483</v>
      </c>
      <c r="D446" s="879"/>
      <c r="E446" s="531"/>
      <c r="I446" s="2063"/>
      <c r="J446" s="2046"/>
      <c r="K446" s="2046"/>
      <c r="L446" s="2046"/>
      <c r="M446" s="2046"/>
      <c r="N446" s="2046"/>
      <c r="O446" s="2077"/>
      <c r="W446" s="744" t="s">
        <v>484</v>
      </c>
      <c r="X446" s="745" t="s">
        <v>421</v>
      </c>
      <c r="Y446" s="746" t="s">
        <v>485</v>
      </c>
      <c r="Z446" s="746" t="s">
        <v>486</v>
      </c>
      <c r="AA446" s="746" t="s">
        <v>487</v>
      </c>
      <c r="AB446" s="747" t="s">
        <v>488</v>
      </c>
    </row>
    <row r="447" spans="2:28">
      <c r="C447" s="1446">
        <v>0</v>
      </c>
      <c r="D447" s="1447"/>
      <c r="E447" s="531"/>
      <c r="I447" s="2063"/>
      <c r="J447" s="2046"/>
      <c r="K447" s="2046"/>
      <c r="L447" s="2046"/>
      <c r="M447" s="2046"/>
      <c r="N447" s="2046"/>
      <c r="O447" s="2077"/>
      <c r="V447" s="27" t="s">
        <v>489</v>
      </c>
      <c r="W447" s="1448">
        <f ca="1">C448</f>
        <v>0</v>
      </c>
      <c r="X447" s="1449">
        <v>0</v>
      </c>
      <c r="Y447" s="1450">
        <v>0</v>
      </c>
      <c r="Z447" s="1450">
        <v>0</v>
      </c>
      <c r="AA447" s="1450">
        <v>0</v>
      </c>
      <c r="AB447" s="1451">
        <f ca="1">SUM(W447:AA447)</f>
        <v>0</v>
      </c>
    </row>
    <row r="448" spans="2:28">
      <c r="C448" s="1452">
        <f ca="1">C447*C451</f>
        <v>0</v>
      </c>
      <c r="I448" s="2078"/>
      <c r="J448" s="2079"/>
      <c r="K448" s="2079"/>
      <c r="L448" s="2079"/>
      <c r="M448" s="2079"/>
      <c r="N448" s="2079"/>
      <c r="O448" s="2080"/>
      <c r="V448" s="27" t="s">
        <v>490</v>
      </c>
      <c r="W448" s="1453">
        <f ca="1">'Comps &amp; Unit Mix'!BD329</f>
        <v>0</v>
      </c>
      <c r="X448" s="1454">
        <f>'Comps &amp; Unit Mix'!BD440</f>
        <v>0</v>
      </c>
      <c r="Y448" s="1455">
        <f>'Comps &amp; Unit Mix'!BD415</f>
        <v>0</v>
      </c>
      <c r="Z448" s="1455">
        <f>'Comps &amp; Unit Mix'!BD427</f>
        <v>0</v>
      </c>
      <c r="AA448" s="1455">
        <f>'Comps &amp; Unit Mix'!BD400</f>
        <v>0</v>
      </c>
      <c r="AB448" s="1456">
        <f ca="1">SUM(W448:AA448)</f>
        <v>0</v>
      </c>
    </row>
    <row r="449" spans="1:28" ht="13.5" customHeight="1" thickBot="1">
      <c r="C449" s="748">
        <v>0</v>
      </c>
      <c r="D449" s="29"/>
      <c r="H449" s="42"/>
      <c r="I449" s="749"/>
      <c r="R449" s="2054" t="s">
        <v>491</v>
      </c>
      <c r="S449" s="2046"/>
      <c r="T449" s="2046"/>
      <c r="V449" s="27" t="s">
        <v>492</v>
      </c>
      <c r="W449" s="1453">
        <f ca="1">'Comps &amp; Unit Mix'!BJ329</f>
        <v>0</v>
      </c>
      <c r="X449" s="1454">
        <v>0</v>
      </c>
      <c r="Y449" s="1455">
        <f>'Comps &amp; Unit Mix'!BJ415</f>
        <v>0</v>
      </c>
      <c r="Z449" s="1455">
        <f>'Comps &amp; Unit Mix'!BJ427</f>
        <v>0</v>
      </c>
      <c r="AA449" s="1455">
        <f>'Comps &amp; Unit Mix'!BJ400</f>
        <v>0</v>
      </c>
      <c r="AB449" s="1456">
        <f ca="1">SUM(W449:AA449)</f>
        <v>0</v>
      </c>
    </row>
    <row r="450" spans="1:28" ht="15.75" customHeight="1" thickBot="1">
      <c r="C450" s="750">
        <v>0</v>
      </c>
      <c r="D450" s="1089" t="s">
        <v>124</v>
      </c>
      <c r="E450" s="543"/>
      <c r="F450" s="751"/>
      <c r="G450" s="1090" t="s">
        <v>493</v>
      </c>
      <c r="H450" s="2085" t="s">
        <v>494</v>
      </c>
      <c r="I450" s="2031"/>
      <c r="J450" s="2072" t="s">
        <v>495</v>
      </c>
      <c r="K450" s="2049" t="s">
        <v>496</v>
      </c>
      <c r="L450" s="2049" t="s">
        <v>497</v>
      </c>
      <c r="M450" s="2049" t="s">
        <v>498</v>
      </c>
      <c r="N450" s="2086" t="s">
        <v>499</v>
      </c>
      <c r="O450" s="2068" t="s">
        <v>500</v>
      </c>
      <c r="R450" s="2055" t="str">
        <f>G451</f>
        <v>Baseline</v>
      </c>
      <c r="S450" s="2038" t="str">
        <f>G453</f>
        <v>Seller YTD T-12 PL</v>
      </c>
      <c r="T450" s="2056" t="s">
        <v>501</v>
      </c>
      <c r="V450" s="27" t="s">
        <v>502</v>
      </c>
      <c r="W450" s="1457">
        <f ca="1">'Comps &amp; Unit Mix'!BS331</f>
        <v>0</v>
      </c>
      <c r="X450" s="1458">
        <f>'Comps &amp; Unit Mix'!BS440</f>
        <v>0</v>
      </c>
      <c r="Y450" s="1459">
        <f>'Comps &amp; Unit Mix'!BS417</f>
        <v>0</v>
      </c>
      <c r="Z450" s="1459">
        <f>'Comps &amp; Unit Mix'!BS427</f>
        <v>0</v>
      </c>
      <c r="AA450" s="1459">
        <f>'Comps &amp; Unit Mix'!BS400</f>
        <v>0</v>
      </c>
      <c r="AB450" s="1460">
        <f ca="1">SUM(W450:AA450)</f>
        <v>0</v>
      </c>
    </row>
    <row r="451" spans="1:28" ht="14.5" customHeight="1" thickBot="1">
      <c r="C451" s="1461">
        <f ca="1">'Comps &amp; Unit Mix'!AW328</f>
        <v>0</v>
      </c>
      <c r="D451" s="2081" t="s">
        <v>503</v>
      </c>
      <c r="E451" s="2082"/>
      <c r="F451" s="751"/>
      <c r="G451" s="752" t="s">
        <v>124</v>
      </c>
      <c r="H451" s="2042" t="s">
        <v>503</v>
      </c>
      <c r="I451" s="2043"/>
      <c r="J451" s="2073"/>
      <c r="K451" s="2050"/>
      <c r="L451" s="2050"/>
      <c r="M451" s="2050"/>
      <c r="N451" s="2050"/>
      <c r="O451" s="2069"/>
      <c r="R451" s="2047"/>
      <c r="S451" s="2039"/>
      <c r="T451" s="2057"/>
    </row>
    <row r="452" spans="1:28" ht="14.5" customHeight="1" thickBot="1">
      <c r="C452" s="1462">
        <f ca="1">'Comps &amp; Unit Mix'!AV328</f>
        <v>0</v>
      </c>
      <c r="D452" s="2065" t="str">
        <f>H452</f>
        <v>Seller YTD T-12 PL</v>
      </c>
      <c r="E452" s="2057"/>
      <c r="F452" s="754"/>
      <c r="G452" s="755" t="s">
        <v>504</v>
      </c>
      <c r="H452" s="2045" t="s">
        <v>495</v>
      </c>
      <c r="I452" s="2046"/>
      <c r="J452" s="2073"/>
      <c r="K452" s="2050"/>
      <c r="L452" s="2050"/>
      <c r="M452" s="2050"/>
      <c r="N452" s="2050"/>
      <c r="O452" s="2069"/>
      <c r="R452" s="2047"/>
      <c r="S452" s="2039"/>
      <c r="T452" s="2057"/>
    </row>
    <row r="453" spans="1:28" ht="14.5" customHeight="1" thickBot="1">
      <c r="C453" s="756">
        <v>0</v>
      </c>
      <c r="D453" s="2066"/>
      <c r="E453" s="2067"/>
      <c r="F453" s="757"/>
      <c r="G453" s="758" t="s">
        <v>495</v>
      </c>
      <c r="H453" s="2047"/>
      <c r="I453" s="2046"/>
      <c r="J453" s="759"/>
      <c r="K453" s="760"/>
      <c r="L453" s="760"/>
      <c r="M453" s="760"/>
      <c r="N453" s="760"/>
      <c r="O453" s="761"/>
      <c r="R453" s="36"/>
      <c r="S453" s="689"/>
      <c r="T453" s="762"/>
      <c r="V453" s="763" t="s">
        <v>505</v>
      </c>
    </row>
    <row r="454" spans="1:28" ht="14.5" customHeight="1" thickBot="1">
      <c r="C454" s="764" t="s">
        <v>506</v>
      </c>
      <c r="D454" s="1085" t="s">
        <v>507</v>
      </c>
      <c r="E454" s="765" t="s">
        <v>508</v>
      </c>
      <c r="F454" s="766" t="s">
        <v>509</v>
      </c>
      <c r="G454" s="35"/>
      <c r="H454" s="1089" t="s">
        <v>507</v>
      </c>
      <c r="I454" s="767" t="s">
        <v>510</v>
      </c>
      <c r="J454" s="768"/>
      <c r="K454" s="769"/>
      <c r="L454" s="769"/>
      <c r="M454" s="769"/>
      <c r="N454" s="769"/>
      <c r="O454" s="34"/>
      <c r="R454" s="29"/>
      <c r="S454" s="31"/>
      <c r="T454" s="30"/>
      <c r="V454" s="770" t="str">
        <f>D450</f>
        <v>Baseline</v>
      </c>
    </row>
    <row r="455" spans="1:28">
      <c r="A455" s="673" t="s">
        <v>354</v>
      </c>
      <c r="B455" s="674"/>
      <c r="C455" s="27" t="s">
        <v>386</v>
      </c>
      <c r="D455" s="1463">
        <f ca="1">VLOOKUP($F$455,$V$447:$AB$450,2,FALSE)</f>
        <v>0</v>
      </c>
      <c r="E455" s="1464" t="e">
        <f t="shared" ref="E455:E461" ca="1" si="229">D455/$D$21</f>
        <v>#DIV/0!</v>
      </c>
      <c r="F455" s="771" t="s">
        <v>489</v>
      </c>
      <c r="G455" s="31"/>
      <c r="H455" s="1465">
        <f>HLOOKUP($H$452,$J$450:$O$519,COUNT($U$455:U455)+5,FALSE)</f>
        <v>0</v>
      </c>
      <c r="I455" s="1464" t="e">
        <f t="shared" ref="I455:I462" ca="1" si="230">H455/$D$21</f>
        <v>#DIV/0!</v>
      </c>
      <c r="J455" s="772"/>
      <c r="K455" s="773"/>
      <c r="L455" s="774"/>
      <c r="M455" s="774"/>
      <c r="N455" s="775"/>
      <c r="O455" s="776"/>
      <c r="P455" s="27" t="s">
        <v>114</v>
      </c>
      <c r="R455" s="1466">
        <f ca="1">OFFSET($C$454,COUNT($R$454:R454)+1,MATCH($R$450,$D$450:$O$450,0),,)</f>
        <v>0</v>
      </c>
      <c r="S455" s="1413">
        <f ca="1">OFFSET($C$454,COUNT($S$454:S454)+1,MATCH($S$450,$D$450:$O$450,0),,)</f>
        <v>0</v>
      </c>
      <c r="T455" s="1283"/>
      <c r="U455" s="777">
        <v>1</v>
      </c>
      <c r="V455" s="778" t="str">
        <f>J450</f>
        <v>Seller YTD T-12 PL</v>
      </c>
    </row>
    <row r="456" spans="1:28">
      <c r="A456" s="1228">
        <f>IF($C$444='Model Inputs &amp; Calcs'!$B$5,1-$C$450,IF($C$444='Model Inputs &amp; Calcs'!$B$6,1-'Comps &amp; Unit Mix'!AY330,""))</f>
        <v>1</v>
      </c>
      <c r="B456" s="674"/>
      <c r="C456" s="34" t="s">
        <v>115</v>
      </c>
      <c r="D456" s="1467">
        <f ca="1">D455*-A456</f>
        <v>0</v>
      </c>
      <c r="E456" s="1468" t="e">
        <f t="shared" ca="1" si="229"/>
        <v>#DIV/0!</v>
      </c>
      <c r="F456" s="748"/>
      <c r="G456" s="779"/>
      <c r="H456" s="1467">
        <f>HLOOKUP($H$452,$J$450:$O$519,COUNT($U$455:U456)+5,FALSE)</f>
        <v>0</v>
      </c>
      <c r="I456" s="1468" t="e">
        <f t="shared" ca="1" si="230"/>
        <v>#DIV/0!</v>
      </c>
      <c r="J456" s="780"/>
      <c r="K456" s="781"/>
      <c r="L456" s="781"/>
      <c r="M456" s="781"/>
      <c r="N456" s="781"/>
      <c r="O456" s="782"/>
      <c r="P456" s="28" t="s">
        <v>511</v>
      </c>
      <c r="R456" s="1466">
        <f ca="1">OFFSET($C$454,COUNT($R$454:R455)+1,MATCH($R$450,$D$450:$O$450,0),,)</f>
        <v>0</v>
      </c>
      <c r="S456" s="1413">
        <f ca="1">OFFSET($C$454,COUNT($S$454:S455)+1,MATCH($S$450,$D$450:$O$450,0),,)</f>
        <v>0</v>
      </c>
      <c r="T456" s="1283"/>
      <c r="U456" s="777">
        <v>1</v>
      </c>
      <c r="V456" s="778" t="str">
        <f>K450</f>
        <v>Seller T-12 Income Charged</v>
      </c>
    </row>
    <row r="457" spans="1:28">
      <c r="B457" s="674"/>
      <c r="C457" s="783" t="s">
        <v>116</v>
      </c>
      <c r="D457" s="1469">
        <f ca="1">SUM(D455:D456)</f>
        <v>0</v>
      </c>
      <c r="E457" s="1470" t="e">
        <f t="shared" ca="1" si="229"/>
        <v>#DIV/0!</v>
      </c>
      <c r="F457" s="784"/>
      <c r="G457" s="785"/>
      <c r="H457" s="1469">
        <f>HLOOKUP($H$452,$J$450:$O$519,COUNT($U$455:U457)+5,FALSE)</f>
        <v>0</v>
      </c>
      <c r="I457" s="1470" t="e">
        <f t="shared" ca="1" si="230"/>
        <v>#DIV/0!</v>
      </c>
      <c r="J457" s="786"/>
      <c r="K457" s="773"/>
      <c r="L457" s="773"/>
      <c r="M457" s="773"/>
      <c r="N457" s="773"/>
      <c r="O457" s="787"/>
      <c r="P457" s="27" t="s">
        <v>512</v>
      </c>
      <c r="R457" s="1466">
        <f ca="1">OFFSET($C$454,COUNT($R$454:R456)+1,MATCH($R$450,$D$450:$O$450,0),,)</f>
        <v>0</v>
      </c>
      <c r="S457" s="1413">
        <f ca="1">OFFSET($C$454,COUNT($S$454:S456)+1,MATCH($S$450,$D$450:$O$450,0),,)</f>
        <v>0</v>
      </c>
      <c r="T457" s="1283"/>
      <c r="U457" s="777">
        <v>1</v>
      </c>
      <c r="V457" s="778" t="str">
        <f>L450</f>
        <v>Seller OSR</v>
      </c>
    </row>
    <row r="458" spans="1:28">
      <c r="A458" s="1228">
        <f ca="1">IFERROR(D458/D457,0)</f>
        <v>0</v>
      </c>
      <c r="B458" s="674"/>
      <c r="C458" s="34" t="s">
        <v>117</v>
      </c>
      <c r="D458" s="1467">
        <f ca="1">-(D457-D459)</f>
        <v>0</v>
      </c>
      <c r="E458" s="1468" t="e">
        <f t="shared" ca="1" si="229"/>
        <v>#DIV/0!</v>
      </c>
      <c r="F458" s="784"/>
      <c r="G458" s="779"/>
      <c r="H458" s="1467">
        <f>HLOOKUP($H$452,$J$450:$O$519,COUNT($U$455:U458)+5,FALSE)</f>
        <v>0</v>
      </c>
      <c r="I458" s="1468" t="e">
        <f t="shared" ca="1" si="230"/>
        <v>#DIV/0!</v>
      </c>
      <c r="J458" s="780"/>
      <c r="K458" s="781"/>
      <c r="L458" s="781"/>
      <c r="M458" s="781"/>
      <c r="N458" s="781"/>
      <c r="O458" s="782"/>
      <c r="P458" s="28" t="s">
        <v>513</v>
      </c>
      <c r="R458" s="1466">
        <f ca="1">OFFSET($C$454,COUNT($R$454:R457)+1,MATCH($R$450,$D$450:$O$450,0),,)</f>
        <v>0</v>
      </c>
      <c r="S458" s="1413">
        <f ca="1">OFFSET($C$454,COUNT($S$454:S457)+1,MATCH($S$450,$D$450:$O$450,0),,)</f>
        <v>0</v>
      </c>
      <c r="T458" s="1283"/>
      <c r="U458" s="777">
        <v>1</v>
      </c>
      <c r="V458" s="778" t="str">
        <f>M450</f>
        <v>Seller OSR Actual</v>
      </c>
    </row>
    <row r="459" spans="1:28">
      <c r="B459" s="674"/>
      <c r="C459" s="783" t="s">
        <v>387</v>
      </c>
      <c r="D459" s="1469">
        <f>M459</f>
        <v>0</v>
      </c>
      <c r="E459" s="1470" t="e">
        <f t="shared" ca="1" si="229"/>
        <v>#DIV/0!</v>
      </c>
      <c r="F459" s="748"/>
      <c r="G459" s="785"/>
      <c r="H459" s="1469">
        <f>HLOOKUP($H$452,$J$450:$O$519,COUNT($U$455:U459)+5,FALSE)</f>
        <v>0</v>
      </c>
      <c r="I459" s="1470" t="e">
        <f t="shared" ca="1" si="230"/>
        <v>#DIV/0!</v>
      </c>
      <c r="J459" s="786"/>
      <c r="K459" s="773"/>
      <c r="L459" s="773"/>
      <c r="M459" s="773"/>
      <c r="N459" s="773"/>
      <c r="O459" s="787"/>
      <c r="P459" s="27" t="s">
        <v>514</v>
      </c>
      <c r="R459" s="1466">
        <f ca="1">OFFSET($C$454,COUNT($R$454:R458)+1,MATCH($R$450,$D$450:$O$450,0),,)</f>
        <v>0</v>
      </c>
      <c r="S459" s="1413">
        <f ca="1">OFFSET($C$454,COUNT($S$454:S458)+1,MATCH($S$450,$D$450:$O$450,0),,)</f>
        <v>0</v>
      </c>
      <c r="T459" s="1283"/>
      <c r="U459" s="777">
        <v>1</v>
      </c>
      <c r="V459" s="778" t="str">
        <f>N450</f>
        <v>Seller Monthly Stat June 2021</v>
      </c>
    </row>
    <row r="460" spans="1:28" ht="14.5" customHeight="1" thickBot="1">
      <c r="A460" s="1228">
        <f>IFERROR(D460/D459,0)</f>
        <v>0</v>
      </c>
      <c r="B460" s="674"/>
      <c r="C460" s="34" t="s">
        <v>388</v>
      </c>
      <c r="D460" s="1467">
        <f>K460</f>
        <v>0</v>
      </c>
      <c r="E460" s="1468" t="e">
        <f t="shared" ca="1" si="229"/>
        <v>#DIV/0!</v>
      </c>
      <c r="F460" s="788"/>
      <c r="G460" s="779"/>
      <c r="H460" s="1467">
        <f>HLOOKUP($H$452,$J$450:$O$519,COUNT($U$455:U460)+5,FALSE)</f>
        <v>0</v>
      </c>
      <c r="I460" s="1468" t="e">
        <f t="shared" ca="1" si="230"/>
        <v>#DIV/0!</v>
      </c>
      <c r="J460" s="780"/>
      <c r="K460" s="781"/>
      <c r="L460" s="781"/>
      <c r="M460" s="781"/>
      <c r="N460" s="781"/>
      <c r="O460" s="782"/>
      <c r="P460" s="28" t="s">
        <v>515</v>
      </c>
      <c r="R460" s="1466">
        <f ca="1">OFFSET($C$454,COUNT($R$454:R459)+1,MATCH($R$450,$D$450:$O$450,0),,)</f>
        <v>0</v>
      </c>
      <c r="S460" s="1413">
        <f ca="1">OFFSET($C$454,COUNT($S$454:S459)+1,MATCH($S$450,$D$450:$O$450,0),,)</f>
        <v>0</v>
      </c>
      <c r="T460" s="1283"/>
      <c r="U460" s="777">
        <v>1</v>
      </c>
      <c r="V460" s="789" t="str">
        <f>O450</f>
        <v>Seller Proforma 
Stable</v>
      </c>
    </row>
    <row r="461" spans="1:28">
      <c r="B461" s="674"/>
      <c r="C461" s="27" t="s">
        <v>516</v>
      </c>
      <c r="D461" s="1471">
        <f>SUM(D459:D460)</f>
        <v>0</v>
      </c>
      <c r="E461" s="1283" t="e">
        <f t="shared" ca="1" si="229"/>
        <v>#DIV/0!</v>
      </c>
      <c r="F461" s="788"/>
      <c r="G461" s="1413">
        <f ca="1">IFERROR(T461,0)</f>
        <v>0</v>
      </c>
      <c r="H461" s="1471">
        <f>HLOOKUP($H$452,$J$450:$O$519,COUNT($U$455:U461)+5,FALSE)</f>
        <v>0</v>
      </c>
      <c r="I461" s="1283" t="e">
        <f t="shared" ca="1" si="230"/>
        <v>#DIV/0!</v>
      </c>
      <c r="J461" s="772"/>
      <c r="K461" s="775"/>
      <c r="L461" s="775"/>
      <c r="M461" s="775"/>
      <c r="N461" s="775"/>
      <c r="O461" s="776"/>
      <c r="P461" s="27" t="s">
        <v>517</v>
      </c>
      <c r="R461" s="1466">
        <f ca="1">OFFSET($C$454,COUNT($R$454:R460)+1,MATCH($R$450,$D$450:$O$450,0),,)</f>
        <v>0</v>
      </c>
      <c r="S461" s="1413">
        <f ca="1">OFFSET($C$454,COUNT($S$454:S460)+1,MATCH($S$450,$D$450:$O$450,0),,)</f>
        <v>0</v>
      </c>
      <c r="T461" s="1283">
        <f ca="1">(R461-R527)-(S461-S527)</f>
        <v>0</v>
      </c>
      <c r="U461" s="777">
        <v>1</v>
      </c>
    </row>
    <row r="462" spans="1:28">
      <c r="A462" s="1472"/>
      <c r="B462" s="674"/>
      <c r="C462" s="696" t="s">
        <v>518</v>
      </c>
      <c r="D462" s="1473">
        <f ca="1">IFERROR(D461/(D457/D455*D21),0)</f>
        <v>0</v>
      </c>
      <c r="E462" s="1283"/>
      <c r="F462" s="790"/>
      <c r="G462" s="1413">
        <f ca="1">IFERROR(T462,0)</f>
        <v>0</v>
      </c>
      <c r="H462" s="1471">
        <f>HLOOKUP($H$452,$J$450:$O$519,COUNT($U$455:U462)+5,FALSE)</f>
        <v>0</v>
      </c>
      <c r="I462" s="1283" t="e">
        <f t="shared" ca="1" si="230"/>
        <v>#DIV/0!</v>
      </c>
      <c r="J462" s="772"/>
      <c r="K462" s="775"/>
      <c r="L462" s="775"/>
      <c r="M462" s="775"/>
      <c r="N462" s="775"/>
      <c r="O462" s="776"/>
      <c r="R462" s="1466">
        <f ca="1">OFFSET($C$454,COUNT($R$454:R461)+1,MATCH($R$450,$D$450:$O$450,0),,)</f>
        <v>0</v>
      </c>
      <c r="S462" s="1413">
        <f ca="1">OFFSET($C$454,COUNT($S$454:S461)+1,MATCH($S$450,$D$450:$O$450,0),,)</f>
        <v>0</v>
      </c>
      <c r="T462" s="1283">
        <f t="shared" ref="T462:T489" ca="1" si="231">R462-S462</f>
        <v>0</v>
      </c>
      <c r="U462" s="777">
        <v>1</v>
      </c>
    </row>
    <row r="463" spans="1:28">
      <c r="A463" s="1472"/>
      <c r="C463" s="696"/>
      <c r="D463" s="1473"/>
      <c r="E463" s="1283"/>
      <c r="F463" s="790"/>
      <c r="G463" s="1413"/>
      <c r="H463" s="1471"/>
      <c r="I463" s="1283"/>
      <c r="J463" s="772"/>
      <c r="K463" s="775"/>
      <c r="L463" s="775"/>
      <c r="M463" s="775"/>
      <c r="N463" s="775"/>
      <c r="O463" s="776"/>
      <c r="R463" s="1466">
        <f ca="1">OFFSET($C$454,COUNT($R$454:R462)+1,MATCH($R$450,$D$450:$O$450,0),,)</f>
        <v>0</v>
      </c>
      <c r="S463" s="1413">
        <f ca="1">OFFSET($C$454,COUNT($S$454:S462)+1,MATCH($S$450,$D$450:$O$450,0),,)</f>
        <v>0</v>
      </c>
      <c r="T463" s="1283">
        <f t="shared" ca="1" si="231"/>
        <v>0</v>
      </c>
      <c r="U463" s="777">
        <v>1</v>
      </c>
    </row>
    <row r="464" spans="1:28" outlineLevel="1">
      <c r="A464" s="1474" t="s">
        <v>359</v>
      </c>
      <c r="B464" s="684"/>
      <c r="C464" s="27" t="s">
        <v>386</v>
      </c>
      <c r="D464" s="1475">
        <f>VLOOKUP($F$464,$V$447:$AB$450,3,FALSE)</f>
        <v>0</v>
      </c>
      <c r="E464" s="1476">
        <f t="shared" ref="E464:E470" si="232">IFERROR(D464/$D$28,0)</f>
        <v>0</v>
      </c>
      <c r="F464" s="791" t="s">
        <v>502</v>
      </c>
      <c r="G464" s="1477">
        <f t="shared" ref="G464:G471" ca="1" si="233">IFERROR(T464,0)</f>
        <v>0</v>
      </c>
      <c r="H464" s="1471">
        <f>HLOOKUP($H$452,$J$450:$O$519,COUNT($U$455:U464)+5,FALSE)</f>
        <v>0</v>
      </c>
      <c r="I464" s="1478" t="e">
        <f t="shared" ref="I464:I471" ca="1" si="234">H464/$D$21</f>
        <v>#DIV/0!</v>
      </c>
      <c r="J464" s="772"/>
      <c r="K464" s="775"/>
      <c r="L464" s="774"/>
      <c r="M464" s="775"/>
      <c r="N464" s="775"/>
      <c r="O464" s="776"/>
      <c r="R464" s="1466">
        <f ca="1">OFFSET($C$454,COUNT($R$454:R463)+1,MATCH($R$450,$D$450:$O$450,0),,)</f>
        <v>0</v>
      </c>
      <c r="S464" s="1413">
        <f ca="1">OFFSET($C$454,COUNT($S$454:S463)+1,MATCH($S$450,$D$450:$O$450,0),,)</f>
        <v>0</v>
      </c>
      <c r="T464" s="1283">
        <f t="shared" ca="1" si="231"/>
        <v>0</v>
      </c>
      <c r="U464" s="777">
        <v>1</v>
      </c>
    </row>
    <row r="465" spans="1:21" outlineLevel="1">
      <c r="A465" s="1228">
        <f>IFERROR(IF($C$444='Model Inputs &amp; Calcs'!$B$5,1-$C$450,IF($C$444='Model Inputs &amp; Calcs'!$B$6,1-'Comps &amp; Unit Mix'!AY439,"")),0)</f>
        <v>1</v>
      </c>
      <c r="B465" s="684"/>
      <c r="C465" s="34" t="s">
        <v>115</v>
      </c>
      <c r="D465" s="1467">
        <f>D464*-A465</f>
        <v>0</v>
      </c>
      <c r="E465" s="1479">
        <f t="shared" si="232"/>
        <v>0</v>
      </c>
      <c r="F465" s="788"/>
      <c r="G465" s="1480">
        <f t="shared" ca="1" si="233"/>
        <v>0</v>
      </c>
      <c r="H465" s="1467">
        <f>HLOOKUP($H$452,$J$450:$O$519,COUNT($U$455:U465)+5,FALSE)</f>
        <v>0</v>
      </c>
      <c r="I465" s="1468" t="e">
        <f t="shared" ca="1" si="234"/>
        <v>#DIV/0!</v>
      </c>
      <c r="J465" s="780"/>
      <c r="K465" s="781"/>
      <c r="L465" s="781"/>
      <c r="M465" s="781"/>
      <c r="N465" s="781"/>
      <c r="O465" s="782"/>
      <c r="R465" s="1466">
        <f ca="1">OFFSET($C$454,COUNT($R$454:R464)+1,MATCH($R$450,$D$450:$O$450,0),,)</f>
        <v>0</v>
      </c>
      <c r="S465" s="1413">
        <f ca="1">OFFSET($C$454,COUNT($S$454:S464)+1,MATCH($S$450,$D$450:$O$450,0),,)</f>
        <v>0</v>
      </c>
      <c r="T465" s="1283">
        <f t="shared" ca="1" si="231"/>
        <v>0</v>
      </c>
      <c r="U465" s="777">
        <v>1</v>
      </c>
    </row>
    <row r="466" spans="1:21" outlineLevel="1">
      <c r="A466" s="1472"/>
      <c r="B466" s="684"/>
      <c r="C466" s="783" t="s">
        <v>116</v>
      </c>
      <c r="D466" s="1469">
        <f>SUM(D464:D465)</f>
        <v>0</v>
      </c>
      <c r="E466" s="1481">
        <f t="shared" si="232"/>
        <v>0</v>
      </c>
      <c r="F466" s="790"/>
      <c r="G466" s="1482">
        <f t="shared" ca="1" si="233"/>
        <v>0</v>
      </c>
      <c r="H466" s="1469">
        <f>HLOOKUP($H$452,$J$450:$O$519,COUNT($U$455:U466)+5,FALSE)</f>
        <v>0</v>
      </c>
      <c r="I466" s="1470" t="e">
        <f t="shared" ca="1" si="234"/>
        <v>#DIV/0!</v>
      </c>
      <c r="J466" s="786"/>
      <c r="K466" s="773"/>
      <c r="L466" s="773"/>
      <c r="M466" s="773"/>
      <c r="N466" s="773"/>
      <c r="O466" s="787"/>
      <c r="P466" s="28" t="s">
        <v>519</v>
      </c>
      <c r="R466" s="1466">
        <f ca="1">OFFSET($C$454,COUNT($R$454:R465)+1,MATCH($R$450,$D$450:$O$450,0),,)</f>
        <v>0</v>
      </c>
      <c r="S466" s="1413">
        <f ca="1">OFFSET($C$454,COUNT($S$454:S465)+1,MATCH($S$450,$D$450:$O$450,0),,)</f>
        <v>0</v>
      </c>
      <c r="T466" s="1283">
        <f t="shared" ca="1" si="231"/>
        <v>0</v>
      </c>
      <c r="U466" s="777">
        <v>1</v>
      </c>
    </row>
    <row r="467" spans="1:21" outlineLevel="1">
      <c r="A467" s="1228">
        <f>IFERROR(D467/D466,0)</f>
        <v>0</v>
      </c>
      <c r="B467" s="684"/>
      <c r="C467" s="34" t="s">
        <v>117</v>
      </c>
      <c r="D467" s="1467">
        <f>-(D466-D468)</f>
        <v>0</v>
      </c>
      <c r="E467" s="1479">
        <f t="shared" si="232"/>
        <v>0</v>
      </c>
      <c r="F467" s="790"/>
      <c r="G467" s="1480">
        <f t="shared" ca="1" si="233"/>
        <v>0</v>
      </c>
      <c r="H467" s="1467">
        <f>HLOOKUP($H$452,$J$450:$O$519,COUNT($U$455:U467)+5,FALSE)</f>
        <v>0</v>
      </c>
      <c r="I467" s="1468" t="e">
        <f t="shared" ca="1" si="234"/>
        <v>#DIV/0!</v>
      </c>
      <c r="J467" s="780"/>
      <c r="K467" s="781"/>
      <c r="L467" s="781"/>
      <c r="M467" s="781"/>
      <c r="N467" s="781"/>
      <c r="O467" s="782"/>
      <c r="R467" s="1466">
        <f ca="1">OFFSET($C$454,COUNT($R$454:R466)+1,MATCH($R$450,$D$450:$O$450,0),,)</f>
        <v>0</v>
      </c>
      <c r="S467" s="1413">
        <f ca="1">OFFSET($C$454,COUNT($S$454:S466)+1,MATCH($S$450,$D$450:$O$450,0),,)</f>
        <v>0</v>
      </c>
      <c r="T467" s="1283">
        <f t="shared" ca="1" si="231"/>
        <v>0</v>
      </c>
      <c r="U467" s="777">
        <v>1</v>
      </c>
    </row>
    <row r="468" spans="1:21" outlineLevel="1">
      <c r="A468" s="1472"/>
      <c r="B468" s="684"/>
      <c r="C468" s="783" t="s">
        <v>387</v>
      </c>
      <c r="D468" s="1469">
        <f>M468</f>
        <v>0</v>
      </c>
      <c r="E468" s="1481">
        <f t="shared" si="232"/>
        <v>0</v>
      </c>
      <c r="F468" s="788"/>
      <c r="G468" s="1482">
        <f t="shared" ca="1" si="233"/>
        <v>0</v>
      </c>
      <c r="H468" s="1469">
        <f>HLOOKUP($H$452,$J$450:$O$519,COUNT($U$455:U468)+5,FALSE)</f>
        <v>0</v>
      </c>
      <c r="I468" s="1470" t="e">
        <f t="shared" ca="1" si="234"/>
        <v>#DIV/0!</v>
      </c>
      <c r="J468" s="786"/>
      <c r="K468" s="773"/>
      <c r="L468" s="773"/>
      <c r="M468" s="773"/>
      <c r="N468" s="773"/>
      <c r="O468" s="787"/>
      <c r="P468" s="28" t="s">
        <v>520</v>
      </c>
      <c r="R468" s="1466">
        <f ca="1">OFFSET($C$454,COUNT($R$454:R467)+1,MATCH($R$450,$D$450:$O$450,0),,)</f>
        <v>0</v>
      </c>
      <c r="S468" s="1413">
        <f ca="1">OFFSET($C$454,COUNT($S$454:S467)+1,MATCH($S$450,$D$450:$O$450,0),,)</f>
        <v>0</v>
      </c>
      <c r="T468" s="1283">
        <f t="shared" ca="1" si="231"/>
        <v>0</v>
      </c>
      <c r="U468" s="777">
        <v>1</v>
      </c>
    </row>
    <row r="469" spans="1:21" outlineLevel="1">
      <c r="A469" s="1228">
        <f>IFERROR(D469/D468,0)</f>
        <v>0</v>
      </c>
      <c r="B469" s="684"/>
      <c r="C469" s="34" t="s">
        <v>388</v>
      </c>
      <c r="D469" s="1467">
        <f>K469</f>
        <v>0</v>
      </c>
      <c r="E469" s="1479">
        <f t="shared" si="232"/>
        <v>0</v>
      </c>
      <c r="F469" s="788"/>
      <c r="G469" s="1480">
        <f t="shared" ca="1" si="233"/>
        <v>0</v>
      </c>
      <c r="H469" s="1467">
        <f>HLOOKUP($H$452,$J$450:$O$519,COUNT($U$455:U469)+5,FALSE)</f>
        <v>0</v>
      </c>
      <c r="I469" s="1468" t="e">
        <f t="shared" ca="1" si="234"/>
        <v>#DIV/0!</v>
      </c>
      <c r="J469" s="780"/>
      <c r="K469" s="781"/>
      <c r="L469" s="781"/>
      <c r="M469" s="781"/>
      <c r="N469" s="781"/>
      <c r="O469" s="782"/>
      <c r="P469" s="28" t="s">
        <v>521</v>
      </c>
      <c r="R469" s="1466">
        <f ca="1">OFFSET($C$454,COUNT($R$454:R468)+1,MATCH($R$450,$D$450:$O$450,0),,)</f>
        <v>0</v>
      </c>
      <c r="S469" s="1413">
        <f ca="1">OFFSET($C$454,COUNT($S$454:S468)+1,MATCH($S$450,$D$450:$O$450,0),,)</f>
        <v>0</v>
      </c>
      <c r="T469" s="1283">
        <f t="shared" ca="1" si="231"/>
        <v>0</v>
      </c>
      <c r="U469" s="777">
        <v>1</v>
      </c>
    </row>
    <row r="470" spans="1:21" outlineLevel="1">
      <c r="A470" s="1472"/>
      <c r="B470" s="684"/>
      <c r="C470" s="27" t="s">
        <v>516</v>
      </c>
      <c r="D470" s="1471">
        <f>SUM(D468:D469)</f>
        <v>0</v>
      </c>
      <c r="E470" s="1483">
        <f t="shared" si="232"/>
        <v>0</v>
      </c>
      <c r="F470" s="788"/>
      <c r="G470" s="1477">
        <f t="shared" ca="1" si="233"/>
        <v>0</v>
      </c>
      <c r="H470" s="1471">
        <f>HLOOKUP($H$452,$J$450:$O$519,COUNT($U$455:U470)+5,FALSE)</f>
        <v>0</v>
      </c>
      <c r="I470" s="1283" t="e">
        <f t="shared" ca="1" si="234"/>
        <v>#DIV/0!</v>
      </c>
      <c r="J470" s="772"/>
      <c r="K470" s="775"/>
      <c r="L470" s="775"/>
      <c r="M470" s="775"/>
      <c r="N470" s="775"/>
      <c r="O470" s="776"/>
      <c r="P470" s="27" t="s">
        <v>522</v>
      </c>
      <c r="R470" s="1466">
        <f ca="1">OFFSET($C$454,COUNT($R$454:R469)+1,MATCH($R$450,$D$450:$O$450,0),,)</f>
        <v>0</v>
      </c>
      <c r="S470" s="1413">
        <f ca="1">OFFSET($C$454,COUNT($S$454:S469)+1,MATCH($S$450,$D$450:$O$450,0),,)</f>
        <v>0</v>
      </c>
      <c r="T470" s="1283">
        <f t="shared" ca="1" si="231"/>
        <v>0</v>
      </c>
      <c r="U470" s="777">
        <v>1</v>
      </c>
    </row>
    <row r="471" spans="1:21" outlineLevel="1">
      <c r="A471" s="1472"/>
      <c r="B471" s="684"/>
      <c r="C471" s="696" t="s">
        <v>518</v>
      </c>
      <c r="D471" s="1473">
        <f>IFERROR(D470/(D466/D464*D28),0)</f>
        <v>0</v>
      </c>
      <c r="E471" s="1283"/>
      <c r="F471" s="790"/>
      <c r="G471" s="1477">
        <f t="shared" ca="1" si="233"/>
        <v>0</v>
      </c>
      <c r="H471" s="1471">
        <f>HLOOKUP($H$452,$J$450:$O$519,COUNT($U$455:U471)+5,FALSE)</f>
        <v>0</v>
      </c>
      <c r="I471" s="1283" t="e">
        <f t="shared" ca="1" si="234"/>
        <v>#DIV/0!</v>
      </c>
      <c r="J471" s="772"/>
      <c r="K471" s="775"/>
      <c r="L471" s="775"/>
      <c r="M471" s="775"/>
      <c r="N471" s="775"/>
      <c r="O471" s="776"/>
      <c r="R471" s="1466">
        <f ca="1">OFFSET($C$454,COUNT($R$454:R470)+1,MATCH($R$450,$D$450:$O$450,0),,)</f>
        <v>0</v>
      </c>
      <c r="S471" s="1413">
        <f ca="1">OFFSET($C$454,COUNT($S$454:S470)+1,MATCH($S$450,$D$450:$O$450,0),,)</f>
        <v>0</v>
      </c>
      <c r="T471" s="1283">
        <f t="shared" ca="1" si="231"/>
        <v>0</v>
      </c>
      <c r="U471" s="777">
        <v>1</v>
      </c>
    </row>
    <row r="472" spans="1:21" outlineLevel="1">
      <c r="A472" s="1472"/>
      <c r="C472" s="696"/>
      <c r="D472" s="1473"/>
      <c r="E472" s="1283"/>
      <c r="F472" s="790"/>
      <c r="G472" s="1413"/>
      <c r="H472" s="1471"/>
      <c r="I472" s="1283"/>
      <c r="J472" s="772"/>
      <c r="K472" s="775"/>
      <c r="L472" s="775"/>
      <c r="M472" s="775"/>
      <c r="N472" s="775"/>
      <c r="O472" s="776"/>
      <c r="R472" s="1466">
        <f ca="1">OFFSET($C$454,COUNT($R$454:R471)+1,MATCH($R$450,$D$450:$O$450,0),,)</f>
        <v>0</v>
      </c>
      <c r="S472" s="1413">
        <f ca="1">OFFSET($C$454,COUNT($S$454:S471)+1,MATCH($S$450,$D$450:$O$450,0),,)</f>
        <v>0</v>
      </c>
      <c r="T472" s="1283">
        <f t="shared" ca="1" si="231"/>
        <v>0</v>
      </c>
      <c r="U472" s="777">
        <v>1</v>
      </c>
    </row>
    <row r="473" spans="1:21" outlineLevel="2">
      <c r="A473" s="1474" t="s">
        <v>360</v>
      </c>
      <c r="B473" s="685"/>
      <c r="C473" s="27" t="s">
        <v>386</v>
      </c>
      <c r="D473" s="1475">
        <f>VLOOKUP($F$473,$V$447:$AB$450,4,FALSE)</f>
        <v>0</v>
      </c>
      <c r="E473" s="1478">
        <f t="shared" ref="E473:E479" si="235">IFERROR(D473/$G$28,0)</f>
        <v>0</v>
      </c>
      <c r="F473" s="791" t="s">
        <v>502</v>
      </c>
      <c r="G473" s="1477">
        <f t="shared" ref="G473:G480" ca="1" si="236">IFERROR(T473,0)</f>
        <v>0</v>
      </c>
      <c r="H473" s="1471">
        <f>HLOOKUP($H$452,$J$450:$O$519,COUNT($U$455:U473)+5,FALSE)</f>
        <v>0</v>
      </c>
      <c r="I473" s="1478" t="e">
        <f t="shared" ref="I473:I480" ca="1" si="237">H473/$D$21</f>
        <v>#DIV/0!</v>
      </c>
      <c r="J473" s="772"/>
      <c r="K473" s="775"/>
      <c r="L473" s="774"/>
      <c r="M473" s="775"/>
      <c r="N473" s="775"/>
      <c r="O473" s="776"/>
      <c r="R473" s="1466">
        <f ca="1">OFFSET($C$454,COUNT($R$454:R472)+1,MATCH($R$450,$D$450:$O$450,0),,)</f>
        <v>0</v>
      </c>
      <c r="S473" s="1413">
        <f ca="1">OFFSET($C$454,COUNT($S$454:S472)+1,MATCH($S$450,$D$450:$O$450,0),,)</f>
        <v>0</v>
      </c>
      <c r="T473" s="1283">
        <f t="shared" ca="1" si="231"/>
        <v>0</v>
      </c>
      <c r="U473" s="777">
        <v>1</v>
      </c>
    </row>
    <row r="474" spans="1:21" outlineLevel="2">
      <c r="A474" s="1228">
        <f>IFERROR(IF($C$444='Model Inputs &amp; Calcs'!$B$5,1-$C$450,IF($C$444='Model Inputs &amp; Calcs'!$B$6,1-'Comps &amp; Unit Mix'!AY415,"")),0)</f>
        <v>1</v>
      </c>
      <c r="B474" s="685"/>
      <c r="C474" s="34" t="s">
        <v>115</v>
      </c>
      <c r="D474" s="1467">
        <f>D473*-A474</f>
        <v>0</v>
      </c>
      <c r="E474" s="1468">
        <f t="shared" si="235"/>
        <v>0</v>
      </c>
      <c r="F474" s="788"/>
      <c r="G474" s="1480">
        <f t="shared" ca="1" si="236"/>
        <v>0</v>
      </c>
      <c r="H474" s="1467">
        <f>HLOOKUP($H$452,$J$450:$O$519,COUNT($U$455:U474)+5,FALSE)</f>
        <v>0</v>
      </c>
      <c r="I474" s="1468" t="e">
        <f t="shared" ca="1" si="237"/>
        <v>#DIV/0!</v>
      </c>
      <c r="J474" s="780"/>
      <c r="K474" s="781"/>
      <c r="L474" s="781"/>
      <c r="M474" s="781"/>
      <c r="N474" s="781"/>
      <c r="O474" s="782"/>
      <c r="R474" s="1466">
        <f ca="1">OFFSET($C$454,COUNT($R$454:R473)+1,MATCH($R$450,$D$450:$O$450,0),,)</f>
        <v>0</v>
      </c>
      <c r="S474" s="1413">
        <f ca="1">OFFSET($C$454,COUNT($S$454:S473)+1,MATCH($S$450,$D$450:$O$450,0),,)</f>
        <v>0</v>
      </c>
      <c r="T474" s="1283">
        <f t="shared" ca="1" si="231"/>
        <v>0</v>
      </c>
      <c r="U474" s="777">
        <v>1</v>
      </c>
    </row>
    <row r="475" spans="1:21" outlineLevel="2">
      <c r="A475" s="1472"/>
      <c r="B475" s="685"/>
      <c r="C475" s="783" t="s">
        <v>116</v>
      </c>
      <c r="D475" s="1469">
        <f>SUM(D473:D474)</f>
        <v>0</v>
      </c>
      <c r="E475" s="1470">
        <f t="shared" si="235"/>
        <v>0</v>
      </c>
      <c r="F475" s="788"/>
      <c r="G475" s="1482">
        <f t="shared" ca="1" si="236"/>
        <v>0</v>
      </c>
      <c r="H475" s="1469">
        <f>HLOOKUP($H$452,$J$450:$O$519,COUNT($U$455:U475)+5,FALSE)</f>
        <v>0</v>
      </c>
      <c r="I475" s="1470" t="e">
        <f t="shared" ca="1" si="237"/>
        <v>#DIV/0!</v>
      </c>
      <c r="J475" s="786"/>
      <c r="K475" s="773"/>
      <c r="L475" s="773"/>
      <c r="M475" s="773"/>
      <c r="N475" s="773"/>
      <c r="O475" s="787"/>
      <c r="P475" s="28" t="s">
        <v>523</v>
      </c>
      <c r="R475" s="1466">
        <f ca="1">OFFSET($C$454,COUNT($R$454:R474)+1,MATCH($R$450,$D$450:$O$450,0),,)</f>
        <v>0</v>
      </c>
      <c r="S475" s="1413">
        <f ca="1">OFFSET($C$454,COUNT($S$454:S474)+1,MATCH($S$450,$D$450:$O$450,0),,)</f>
        <v>0</v>
      </c>
      <c r="T475" s="1283">
        <f t="shared" ca="1" si="231"/>
        <v>0</v>
      </c>
      <c r="U475" s="777">
        <v>1</v>
      </c>
    </row>
    <row r="476" spans="1:21" outlineLevel="2">
      <c r="A476" s="1228">
        <f>IFERROR(D476/D475,0)</f>
        <v>0</v>
      </c>
      <c r="B476" s="685"/>
      <c r="C476" s="34" t="s">
        <v>117</v>
      </c>
      <c r="D476" s="1467">
        <f>-(D475-D477)</f>
        <v>0</v>
      </c>
      <c r="E476" s="1468">
        <f t="shared" si="235"/>
        <v>0</v>
      </c>
      <c r="F476" s="790"/>
      <c r="G476" s="1480">
        <f t="shared" ca="1" si="236"/>
        <v>0</v>
      </c>
      <c r="H476" s="1467">
        <f>HLOOKUP($H$452,$J$450:$O$519,COUNT($U$455:U476)+5,FALSE)</f>
        <v>0</v>
      </c>
      <c r="I476" s="1468" t="e">
        <f t="shared" ca="1" si="237"/>
        <v>#DIV/0!</v>
      </c>
      <c r="J476" s="780"/>
      <c r="K476" s="781"/>
      <c r="L476" s="781"/>
      <c r="M476" s="781"/>
      <c r="N476" s="781"/>
      <c r="O476" s="782"/>
      <c r="R476" s="1466">
        <f ca="1">OFFSET($C$454,COUNT($R$454:R475)+1,MATCH($R$450,$D$450:$O$450,0),,)</f>
        <v>0</v>
      </c>
      <c r="S476" s="1413">
        <f ca="1">OFFSET($C$454,COUNT($S$454:S475)+1,MATCH($S$450,$D$450:$O$450,0),,)</f>
        <v>0</v>
      </c>
      <c r="T476" s="1283">
        <f t="shared" ca="1" si="231"/>
        <v>0</v>
      </c>
      <c r="U476" s="777">
        <v>1</v>
      </c>
    </row>
    <row r="477" spans="1:21" outlineLevel="2">
      <c r="A477" s="1472"/>
      <c r="B477" s="685"/>
      <c r="C477" s="783" t="s">
        <v>387</v>
      </c>
      <c r="D477" s="1469">
        <f>M477</f>
        <v>0</v>
      </c>
      <c r="E477" s="1470">
        <f t="shared" si="235"/>
        <v>0</v>
      </c>
      <c r="F477" s="788"/>
      <c r="G477" s="1482">
        <f t="shared" ca="1" si="236"/>
        <v>0</v>
      </c>
      <c r="H477" s="1469">
        <f>HLOOKUP($H$452,$J$450:$O$519,COUNT($U$455:U477)+5,FALSE)</f>
        <v>0</v>
      </c>
      <c r="I477" s="1470" t="e">
        <f t="shared" ca="1" si="237"/>
        <v>#DIV/0!</v>
      </c>
      <c r="J477" s="786"/>
      <c r="K477" s="773"/>
      <c r="L477" s="773"/>
      <c r="M477" s="773"/>
      <c r="N477" s="773"/>
      <c r="O477" s="787"/>
      <c r="P477" s="28" t="s">
        <v>524</v>
      </c>
      <c r="R477" s="1466">
        <f ca="1">OFFSET($C$454,COUNT($R$454:R476)+1,MATCH($R$450,$D$450:$O$450,0),,)</f>
        <v>0</v>
      </c>
      <c r="S477" s="1413">
        <f ca="1">OFFSET($C$454,COUNT($S$454:S476)+1,MATCH($S$450,$D$450:$O$450,0),,)</f>
        <v>0</v>
      </c>
      <c r="T477" s="1283">
        <f t="shared" ca="1" si="231"/>
        <v>0</v>
      </c>
      <c r="U477" s="777">
        <v>1</v>
      </c>
    </row>
    <row r="478" spans="1:21" outlineLevel="2">
      <c r="A478" s="1228" t="e">
        <f>D478/D477</f>
        <v>#DIV/0!</v>
      </c>
      <c r="B478" s="685"/>
      <c r="C478" s="34" t="s">
        <v>388</v>
      </c>
      <c r="D478" s="1467">
        <f>K478</f>
        <v>0</v>
      </c>
      <c r="E478" s="1468">
        <f t="shared" si="235"/>
        <v>0</v>
      </c>
      <c r="F478" s="788"/>
      <c r="G478" s="1480">
        <f t="shared" ca="1" si="236"/>
        <v>0</v>
      </c>
      <c r="H478" s="1467">
        <f>HLOOKUP($H$452,$J$450:$O$519,COUNT($U$455:U478)+5,FALSE)</f>
        <v>0</v>
      </c>
      <c r="I478" s="1468" t="e">
        <f t="shared" ca="1" si="237"/>
        <v>#DIV/0!</v>
      </c>
      <c r="J478" s="780"/>
      <c r="K478" s="781"/>
      <c r="L478" s="781"/>
      <c r="M478" s="781"/>
      <c r="N478" s="781"/>
      <c r="O478" s="782"/>
      <c r="P478" s="28" t="s">
        <v>525</v>
      </c>
      <c r="R478" s="1466">
        <f ca="1">OFFSET($C$454,COUNT($R$454:R477)+1,MATCH($R$450,$D$450:$O$450,0),,)</f>
        <v>0</v>
      </c>
      <c r="S478" s="1413">
        <f ca="1">OFFSET($C$454,COUNT($S$454:S477)+1,MATCH($S$450,$D$450:$O$450,0),,)</f>
        <v>0</v>
      </c>
      <c r="T478" s="1283">
        <f t="shared" ca="1" si="231"/>
        <v>0</v>
      </c>
      <c r="U478" s="777">
        <v>1</v>
      </c>
    </row>
    <row r="479" spans="1:21" outlineLevel="2">
      <c r="A479" s="1472"/>
      <c r="B479" s="685"/>
      <c r="C479" s="27" t="s">
        <v>516</v>
      </c>
      <c r="D479" s="1471">
        <f>SUM(D477:D478)</f>
        <v>0</v>
      </c>
      <c r="E479" s="1283">
        <f t="shared" si="235"/>
        <v>0</v>
      </c>
      <c r="F479" s="788"/>
      <c r="G479" s="1477">
        <f t="shared" ca="1" si="236"/>
        <v>0</v>
      </c>
      <c r="H479" s="1471">
        <f>HLOOKUP($H$452,$J$450:$O$519,COUNT($U$455:U479)+5,FALSE)</f>
        <v>0</v>
      </c>
      <c r="I479" s="1283" t="e">
        <f t="shared" ca="1" si="237"/>
        <v>#DIV/0!</v>
      </c>
      <c r="J479" s="772"/>
      <c r="K479" s="775"/>
      <c r="L479" s="775"/>
      <c r="M479" s="775"/>
      <c r="N479" s="775"/>
      <c r="O479" s="776"/>
      <c r="P479" s="27" t="s">
        <v>526</v>
      </c>
      <c r="R479" s="1466">
        <f ca="1">OFFSET($C$454,COUNT($R$454:R478)+1,MATCH($R$450,$D$450:$O$450,0),,)</f>
        <v>0</v>
      </c>
      <c r="S479" s="1413">
        <f ca="1">OFFSET($C$454,COUNT($S$454:S478)+1,MATCH($S$450,$D$450:$O$450,0),,)</f>
        <v>0</v>
      </c>
      <c r="T479" s="1283">
        <f t="shared" ca="1" si="231"/>
        <v>0</v>
      </c>
      <c r="U479" s="777">
        <v>1</v>
      </c>
    </row>
    <row r="480" spans="1:21" outlineLevel="2">
      <c r="A480" s="1472"/>
      <c r="B480" s="685"/>
      <c r="C480" s="696" t="s">
        <v>518</v>
      </c>
      <c r="D480" s="1473" t="e">
        <f>D479/(D475/D473*G28)</f>
        <v>#DIV/0!</v>
      </c>
      <c r="E480" s="1283"/>
      <c r="F480" s="790"/>
      <c r="G480" s="1477">
        <f t="shared" ca="1" si="236"/>
        <v>0</v>
      </c>
      <c r="H480" s="1471">
        <f>HLOOKUP($H$452,$J$450:$O$519,COUNT($U$455:U480)+5,FALSE)</f>
        <v>0</v>
      </c>
      <c r="I480" s="1283" t="e">
        <f t="shared" ca="1" si="237"/>
        <v>#DIV/0!</v>
      </c>
      <c r="J480" s="772"/>
      <c r="K480" s="775"/>
      <c r="L480" s="775"/>
      <c r="M480" s="775"/>
      <c r="N480" s="775"/>
      <c r="O480" s="776"/>
      <c r="R480" s="1466" t="e">
        <f ca="1">OFFSET($C$454,COUNT($R$454:R479)+1,MATCH($R$450,$D$450:$O$450,0),,)</f>
        <v>#DIV/0!</v>
      </c>
      <c r="S480" s="1413">
        <f ca="1">OFFSET($C$454,COUNT($S$454:S479)+1,MATCH($S$450,$D$450:$O$450,0),,)</f>
        <v>0</v>
      </c>
      <c r="T480" s="1283" t="e">
        <f t="shared" ca="1" si="231"/>
        <v>#DIV/0!</v>
      </c>
      <c r="U480" s="777">
        <v>1</v>
      </c>
    </row>
    <row r="481" spans="1:21" outlineLevel="2">
      <c r="A481" s="1472"/>
      <c r="C481" s="696"/>
      <c r="D481" s="1473"/>
      <c r="E481" s="1283"/>
      <c r="F481" s="790"/>
      <c r="G481" s="1477"/>
      <c r="H481" s="1471"/>
      <c r="I481" s="1283"/>
      <c r="J481" s="772"/>
      <c r="K481" s="775"/>
      <c r="L481" s="775"/>
      <c r="M481" s="775"/>
      <c r="N481" s="775"/>
      <c r="O481" s="776"/>
      <c r="R481" s="1466" t="e">
        <f ca="1">OFFSET($C$454,COUNT($R$454:R480)+1,MATCH($R$450,$D$450:$O$450,0),,)</f>
        <v>#DIV/0!</v>
      </c>
      <c r="S481" s="1413">
        <f ca="1">OFFSET($C$454,COUNT($S$454:S480)+1,MATCH($S$450,$D$450:$O$450,0),,)</f>
        <v>0</v>
      </c>
      <c r="T481" s="1283" t="e">
        <f t="shared" ca="1" si="231"/>
        <v>#DIV/0!</v>
      </c>
      <c r="U481" s="777">
        <v>1</v>
      </c>
    </row>
    <row r="482" spans="1:21" outlineLevel="2">
      <c r="A482" s="1474" t="s">
        <v>361</v>
      </c>
      <c r="B482" s="686"/>
      <c r="C482" s="27" t="s">
        <v>386</v>
      </c>
      <c r="D482" s="1475">
        <f>VLOOKUP($F$482,$V$447:$AB$450,5,FALSE)</f>
        <v>0</v>
      </c>
      <c r="E482" s="1478">
        <f t="shared" ref="E482:E488" si="238">IFERROR(D482/$G$21,0)</f>
        <v>0</v>
      </c>
      <c r="F482" s="791" t="s">
        <v>490</v>
      </c>
      <c r="G482" s="1477">
        <f t="shared" ref="G482:G489" ca="1" si="239">IFERROR(T482,0)</f>
        <v>0</v>
      </c>
      <c r="H482" s="1471">
        <f>HLOOKUP($H$452,$J$450:$O$519,COUNT($U$455:U482)+5,FALSE)</f>
        <v>0</v>
      </c>
      <c r="I482" s="1478" t="e">
        <f t="shared" ref="I482:I489" ca="1" si="240">H482/$D$21</f>
        <v>#DIV/0!</v>
      </c>
      <c r="J482" s="772"/>
      <c r="K482" s="775"/>
      <c r="L482" s="774"/>
      <c r="M482" s="775"/>
      <c r="N482" s="775"/>
      <c r="O482" s="776"/>
      <c r="R482" s="1466" t="e">
        <f ca="1">OFFSET($C$454,COUNT($R$454:R481)+1,MATCH($R$450,$D$450:$O$450,0),,)</f>
        <v>#DIV/0!</v>
      </c>
      <c r="S482" s="1413">
        <f ca="1">OFFSET($C$454,COUNT($S$454:S481)+1,MATCH($S$450,$D$450:$O$450,0),,)</f>
        <v>0</v>
      </c>
      <c r="T482" s="1283" t="e">
        <f t="shared" ca="1" si="231"/>
        <v>#DIV/0!</v>
      </c>
      <c r="U482" s="777">
        <v>1</v>
      </c>
    </row>
    <row r="483" spans="1:21" outlineLevel="2">
      <c r="A483" s="1228">
        <f>IFERROR(IF($C$444='Model Inputs &amp; Calcs'!$B$5,1-$C$450,IF($C$444='Model Inputs &amp; Calcs'!$B$6,1-'Comps &amp; Unit Mix'!AR426/'Comps &amp; Unit Mix'!AW426,"")),0)</f>
        <v>1</v>
      </c>
      <c r="B483" s="686"/>
      <c r="C483" s="34" t="s">
        <v>115</v>
      </c>
      <c r="D483" s="1467">
        <f>D482*-A483</f>
        <v>0</v>
      </c>
      <c r="E483" s="1468">
        <f t="shared" si="238"/>
        <v>0</v>
      </c>
      <c r="F483" s="788"/>
      <c r="G483" s="1480">
        <f t="shared" ca="1" si="239"/>
        <v>0</v>
      </c>
      <c r="H483" s="1467">
        <f>HLOOKUP($H$452,$J$450:$O$519,COUNT($U$455:U483)+5,FALSE)</f>
        <v>0</v>
      </c>
      <c r="I483" s="1468" t="e">
        <f t="shared" ca="1" si="240"/>
        <v>#DIV/0!</v>
      </c>
      <c r="J483" s="780"/>
      <c r="K483" s="781"/>
      <c r="L483" s="781"/>
      <c r="M483" s="781"/>
      <c r="N483" s="781"/>
      <c r="O483" s="782"/>
      <c r="R483" s="1466" t="e">
        <f ca="1">OFFSET($C$454,COUNT($R$454:R482)+1,MATCH($R$450,$D$450:$O$450,0),,)</f>
        <v>#DIV/0!</v>
      </c>
      <c r="S483" s="1413">
        <f ca="1">OFFSET($C$454,COUNT($S$454:S482)+1,MATCH($S$450,$D$450:$O$450,0),,)</f>
        <v>0</v>
      </c>
      <c r="T483" s="1283" t="e">
        <f t="shared" ca="1" si="231"/>
        <v>#DIV/0!</v>
      </c>
      <c r="U483" s="777">
        <v>1</v>
      </c>
    </row>
    <row r="484" spans="1:21" outlineLevel="2">
      <c r="A484" s="1472"/>
      <c r="B484" s="686"/>
      <c r="C484" s="783" t="s">
        <v>116</v>
      </c>
      <c r="D484" s="1469">
        <f>SUM(D482:D483)</f>
        <v>0</v>
      </c>
      <c r="E484" s="1470">
        <f t="shared" si="238"/>
        <v>0</v>
      </c>
      <c r="F484" s="788"/>
      <c r="G484" s="1482">
        <f t="shared" ca="1" si="239"/>
        <v>0</v>
      </c>
      <c r="H484" s="1469">
        <f>HLOOKUP($H$452,$J$450:$O$519,COUNT($U$455:U484)+5,FALSE)</f>
        <v>0</v>
      </c>
      <c r="I484" s="1470" t="e">
        <f t="shared" ca="1" si="240"/>
        <v>#DIV/0!</v>
      </c>
      <c r="J484" s="786"/>
      <c r="K484" s="773"/>
      <c r="L484" s="773"/>
      <c r="M484" s="773"/>
      <c r="N484" s="773"/>
      <c r="O484" s="787"/>
      <c r="P484" s="28" t="s">
        <v>527</v>
      </c>
      <c r="R484" s="1466" t="e">
        <f ca="1">OFFSET($C$454,COUNT($R$454:R483)+1,MATCH($R$450,$D$450:$O$450,0),,)</f>
        <v>#DIV/0!</v>
      </c>
      <c r="S484" s="1413">
        <f ca="1">OFFSET($C$454,COUNT($S$454:S483)+1,MATCH($S$450,$D$450:$O$450,0),,)</f>
        <v>0</v>
      </c>
      <c r="T484" s="1283" t="e">
        <f t="shared" ca="1" si="231"/>
        <v>#DIV/0!</v>
      </c>
      <c r="U484" s="777">
        <v>1</v>
      </c>
    </row>
    <row r="485" spans="1:21" outlineLevel="2">
      <c r="A485" s="1228">
        <f>IFERROR(D485/D484,0)</f>
        <v>0</v>
      </c>
      <c r="B485" s="686"/>
      <c r="C485" s="34" t="s">
        <v>117</v>
      </c>
      <c r="D485" s="1467">
        <f>-(D484-D486)</f>
        <v>0</v>
      </c>
      <c r="E485" s="1468">
        <f t="shared" si="238"/>
        <v>0</v>
      </c>
      <c r="F485" s="790"/>
      <c r="G485" s="1480">
        <f t="shared" ca="1" si="239"/>
        <v>0</v>
      </c>
      <c r="H485" s="1467">
        <f>HLOOKUP($H$452,$J$450:$O$519,COUNT($U$455:U485)+5,FALSE)</f>
        <v>0</v>
      </c>
      <c r="I485" s="1468" t="e">
        <f t="shared" ca="1" si="240"/>
        <v>#DIV/0!</v>
      </c>
      <c r="J485" s="780"/>
      <c r="K485" s="781"/>
      <c r="L485" s="781"/>
      <c r="M485" s="781"/>
      <c r="N485" s="781"/>
      <c r="O485" s="782"/>
      <c r="R485" s="1466" t="e">
        <f ca="1">OFFSET($C$454,COUNT($R$454:R484)+1,MATCH($R$450,$D$450:$O$450,0),,)</f>
        <v>#DIV/0!</v>
      </c>
      <c r="S485" s="1413">
        <f ca="1">OFFSET($C$454,COUNT($S$454:S484)+1,MATCH($S$450,$D$450:$O$450,0),,)</f>
        <v>0</v>
      </c>
      <c r="T485" s="1283" t="e">
        <f t="shared" ca="1" si="231"/>
        <v>#DIV/0!</v>
      </c>
      <c r="U485" s="777">
        <v>1</v>
      </c>
    </row>
    <row r="486" spans="1:21" outlineLevel="2">
      <c r="A486" s="1472"/>
      <c r="B486" s="686"/>
      <c r="C486" s="783" t="s">
        <v>387</v>
      </c>
      <c r="D486" s="1469">
        <f>D488-D487</f>
        <v>0</v>
      </c>
      <c r="E486" s="1470">
        <f t="shared" si="238"/>
        <v>0</v>
      </c>
      <c r="F486" s="790"/>
      <c r="G486" s="1482">
        <f t="shared" ca="1" si="239"/>
        <v>0</v>
      </c>
      <c r="H486" s="1469">
        <f>HLOOKUP($H$452,$J$450:$O$519,COUNT($U$455:U486)+5,FALSE)</f>
        <v>0</v>
      </c>
      <c r="I486" s="1470" t="e">
        <f t="shared" ca="1" si="240"/>
        <v>#DIV/0!</v>
      </c>
      <c r="J486" s="786"/>
      <c r="K486" s="773"/>
      <c r="L486" s="773"/>
      <c r="M486" s="773"/>
      <c r="N486" s="773"/>
      <c r="O486" s="787"/>
      <c r="P486" s="28" t="s">
        <v>528</v>
      </c>
      <c r="R486" s="1466" t="e">
        <f ca="1">OFFSET($C$454,COUNT($R$454:R485)+1,MATCH($R$450,$D$450:$O$450,0),,)</f>
        <v>#DIV/0!</v>
      </c>
      <c r="S486" s="1413">
        <f ca="1">OFFSET($C$454,COUNT($S$454:S485)+1,MATCH($S$450,$D$450:$O$450,0),,)</f>
        <v>0</v>
      </c>
      <c r="T486" s="1283" t="e">
        <f t="shared" ca="1" si="231"/>
        <v>#DIV/0!</v>
      </c>
      <c r="U486" s="777">
        <v>1</v>
      </c>
    </row>
    <row r="487" spans="1:21" outlineLevel="2">
      <c r="A487" s="1228" t="e">
        <f>D487/D486</f>
        <v>#DIV/0!</v>
      </c>
      <c r="B487" s="686"/>
      <c r="C487" s="34" t="s">
        <v>388</v>
      </c>
      <c r="D487" s="1467">
        <f>K487</f>
        <v>0</v>
      </c>
      <c r="E487" s="1468">
        <f t="shared" si="238"/>
        <v>0</v>
      </c>
      <c r="F487" s="788"/>
      <c r="G487" s="1480">
        <f t="shared" ca="1" si="239"/>
        <v>0</v>
      </c>
      <c r="H487" s="1467">
        <f>HLOOKUP($H$452,$J$450:$O$519,COUNT($U$455:U487)+5,FALSE)</f>
        <v>0</v>
      </c>
      <c r="I487" s="1468" t="e">
        <f t="shared" ca="1" si="240"/>
        <v>#DIV/0!</v>
      </c>
      <c r="J487" s="780"/>
      <c r="K487" s="781"/>
      <c r="L487" s="781"/>
      <c r="M487" s="781"/>
      <c r="N487" s="781"/>
      <c r="O487" s="782"/>
      <c r="P487" s="28" t="s">
        <v>529</v>
      </c>
      <c r="R487" s="1466" t="e">
        <f ca="1">OFFSET($C$454,COUNT($R$454:R486)+1,MATCH($R$450,$D$450:$O$450,0),,)</f>
        <v>#DIV/0!</v>
      </c>
      <c r="S487" s="1413">
        <f ca="1">OFFSET($C$454,COUNT($S$454:S486)+1,MATCH($S$450,$D$450:$O$450,0),,)</f>
        <v>0</v>
      </c>
      <c r="T487" s="1283" t="e">
        <f t="shared" ca="1" si="231"/>
        <v>#DIV/0!</v>
      </c>
      <c r="U487" s="777">
        <v>1</v>
      </c>
    </row>
    <row r="488" spans="1:21" outlineLevel="2">
      <c r="A488" s="1472"/>
      <c r="B488" s="686"/>
      <c r="C488" s="27" t="s">
        <v>516</v>
      </c>
      <c r="D488" s="1471">
        <f>H488</f>
        <v>0</v>
      </c>
      <c r="E488" s="1283">
        <f t="shared" si="238"/>
        <v>0</v>
      </c>
      <c r="F488" s="788"/>
      <c r="G488" s="1477">
        <f t="shared" ca="1" si="239"/>
        <v>0</v>
      </c>
      <c r="H488" s="1471">
        <f>HLOOKUP($H$452,$J$450:$O$519,COUNT($U$455:U488)+5,FALSE)</f>
        <v>0</v>
      </c>
      <c r="I488" s="1283" t="e">
        <f t="shared" ca="1" si="240"/>
        <v>#DIV/0!</v>
      </c>
      <c r="J488" s="772"/>
      <c r="K488" s="775"/>
      <c r="L488" s="775"/>
      <c r="M488" s="775"/>
      <c r="N488" s="775"/>
      <c r="O488" s="776"/>
      <c r="P488" s="27" t="s">
        <v>530</v>
      </c>
      <c r="R488" s="1466" t="e">
        <f ca="1">OFFSET($C$454,COUNT($R$454:R487)+1,MATCH($R$450,$D$450:$O$450,0),,)</f>
        <v>#DIV/0!</v>
      </c>
      <c r="S488" s="1413">
        <f ca="1">OFFSET($C$454,COUNT($S$454:S487)+1,MATCH($S$450,$D$450:$O$450,0),,)</f>
        <v>0</v>
      </c>
      <c r="T488" s="1283" t="e">
        <f t="shared" ca="1" si="231"/>
        <v>#DIV/0!</v>
      </c>
      <c r="U488" s="777">
        <v>1</v>
      </c>
    </row>
    <row r="489" spans="1:21" outlineLevel="2">
      <c r="A489" s="1472"/>
      <c r="B489" s="686"/>
      <c r="C489" s="696" t="s">
        <v>518</v>
      </c>
      <c r="D489" s="1473" t="e">
        <f>D488/(D484/D482*G21)</f>
        <v>#DIV/0!</v>
      </c>
      <c r="E489" s="1283"/>
      <c r="F489" s="790"/>
      <c r="G489" s="1477">
        <f t="shared" ca="1" si="239"/>
        <v>0</v>
      </c>
      <c r="H489" s="1471">
        <f>HLOOKUP($H$452,$J$450:$O$519,COUNT($U$455:U489)+5,FALSE)</f>
        <v>0</v>
      </c>
      <c r="I489" s="1283" t="e">
        <f t="shared" ca="1" si="240"/>
        <v>#DIV/0!</v>
      </c>
      <c r="J489" s="772"/>
      <c r="K489" s="775"/>
      <c r="L489" s="775"/>
      <c r="M489" s="775"/>
      <c r="N489" s="775"/>
      <c r="O489" s="776"/>
      <c r="R489" s="1466" t="e">
        <f ca="1">OFFSET($C$454,COUNT($R$454:R488)+1,MATCH($R$450,$D$450:$O$450,0),,)</f>
        <v>#DIV/0!</v>
      </c>
      <c r="S489" s="1413">
        <f ca="1">OFFSET($C$454,COUNT($S$454:S488)+1,MATCH($S$450,$D$450:$O$450,0),,)</f>
        <v>0</v>
      </c>
      <c r="T489" s="1283" t="e">
        <f t="shared" ca="1" si="231"/>
        <v>#DIV/0!</v>
      </c>
      <c r="U489" s="777">
        <v>1</v>
      </c>
    </row>
    <row r="490" spans="1:21" outlineLevel="2">
      <c r="A490" s="1472"/>
      <c r="C490" s="696"/>
      <c r="D490" s="1473"/>
      <c r="E490" s="1283"/>
      <c r="F490" s="790"/>
      <c r="G490" s="1477"/>
      <c r="H490" s="1471"/>
      <c r="I490" s="1283"/>
      <c r="J490" s="772"/>
      <c r="K490" s="775"/>
      <c r="L490" s="775"/>
      <c r="M490" s="775"/>
      <c r="N490" s="775"/>
      <c r="O490" s="776"/>
      <c r="R490" s="1466"/>
      <c r="S490" s="1413"/>
      <c r="T490" s="1283"/>
      <c r="U490" s="777"/>
    </row>
    <row r="491" spans="1:21" outlineLevel="2">
      <c r="A491" s="1474" t="s">
        <v>89</v>
      </c>
      <c r="B491" s="687"/>
      <c r="C491" s="27" t="s">
        <v>386</v>
      </c>
      <c r="D491" s="1475">
        <f>VLOOKUP($F$491,$V$447:$AB$450,6,FALSE)</f>
        <v>0</v>
      </c>
      <c r="E491" s="1478">
        <f t="shared" ref="E491:E497" si="241">IFERROR(D491/$G$21,0)</f>
        <v>0</v>
      </c>
      <c r="F491" s="791" t="s">
        <v>502</v>
      </c>
      <c r="G491" s="1477">
        <f t="shared" ref="G491:G498" ca="1" si="242">IFERROR(T491,0)</f>
        <v>0</v>
      </c>
      <c r="H491" s="1471">
        <f>HLOOKUP($H$452,$J$450:$O$519,COUNT($U$455:U491)+5,FALSE)</f>
        <v>0</v>
      </c>
      <c r="I491" s="1478" t="e">
        <f t="shared" ref="I491:I507" ca="1" si="243">H491/$D$21</f>
        <v>#DIV/0!</v>
      </c>
      <c r="J491" s="772"/>
      <c r="K491" s="775"/>
      <c r="L491" s="774"/>
      <c r="M491" s="775"/>
      <c r="N491" s="775"/>
      <c r="O491" s="776"/>
      <c r="R491" s="1466" t="e">
        <f ca="1">OFFSET($C$454,COUNT($R$454:R490)+1,MATCH($R$450,$D$450:$O$450,0),,)</f>
        <v>#DIV/0!</v>
      </c>
      <c r="S491" s="1413">
        <f ca="1">OFFSET($C$454,COUNT($S$454:S490)+1,MATCH($S$450,$D$450:$O$450,0),,)</f>
        <v>0</v>
      </c>
      <c r="T491" s="1283" t="e">
        <f t="shared" ref="T491:T509" ca="1" si="244">R491-S491</f>
        <v>#DIV/0!</v>
      </c>
      <c r="U491" s="777">
        <v>1</v>
      </c>
    </row>
    <row r="492" spans="1:21" outlineLevel="2">
      <c r="A492" s="1228">
        <f>IFERROR(IF($C$444='Model Inputs &amp; Calcs'!$B$5,1-$C$450,IF($C$444='Model Inputs &amp; Calcs'!$B$6,1-'Comps &amp; Unit Mix'!AY400,"")),0)</f>
        <v>1</v>
      </c>
      <c r="B492" s="687"/>
      <c r="C492" s="34" t="s">
        <v>115</v>
      </c>
      <c r="D492" s="1467">
        <f>D491*-A492</f>
        <v>0</v>
      </c>
      <c r="E492" s="1468">
        <f t="shared" si="241"/>
        <v>0</v>
      </c>
      <c r="F492" s="788"/>
      <c r="G492" s="1480">
        <f t="shared" ca="1" si="242"/>
        <v>0</v>
      </c>
      <c r="H492" s="1467">
        <f>HLOOKUP($H$452,$J$450:$O$519,COUNT($U$455:U492)+5,FALSE)</f>
        <v>0</v>
      </c>
      <c r="I492" s="1468" t="e">
        <f t="shared" ca="1" si="243"/>
        <v>#DIV/0!</v>
      </c>
      <c r="J492" s="780"/>
      <c r="K492" s="781"/>
      <c r="L492" s="781"/>
      <c r="M492" s="781"/>
      <c r="N492" s="781"/>
      <c r="O492" s="782"/>
      <c r="R492" s="1466" t="e">
        <f ca="1">OFFSET($C$454,COUNT($R$454:R491)+1,MATCH($R$450,$D$450:$O$450,0),,)</f>
        <v>#DIV/0!</v>
      </c>
      <c r="S492" s="1413">
        <f ca="1">OFFSET($C$454,COUNT($S$454:S491)+1,MATCH($S$450,$D$450:$O$450,0),,)</f>
        <v>0</v>
      </c>
      <c r="T492" s="1283" t="e">
        <f t="shared" ca="1" si="244"/>
        <v>#DIV/0!</v>
      </c>
      <c r="U492" s="777">
        <v>1</v>
      </c>
    </row>
    <row r="493" spans="1:21" outlineLevel="2">
      <c r="A493" s="1472"/>
      <c r="B493" s="687"/>
      <c r="C493" s="783" t="s">
        <v>116</v>
      </c>
      <c r="D493" s="1469">
        <f>SUM(D491:D492)</f>
        <v>0</v>
      </c>
      <c r="E493" s="1470">
        <f t="shared" si="241"/>
        <v>0</v>
      </c>
      <c r="F493" s="788"/>
      <c r="G493" s="1482">
        <f t="shared" ca="1" si="242"/>
        <v>0</v>
      </c>
      <c r="H493" s="1469">
        <f>HLOOKUP($H$452,$J$450:$O$519,COUNT($U$455:U493)+5,FALSE)</f>
        <v>0</v>
      </c>
      <c r="I493" s="1470" t="e">
        <f t="shared" ca="1" si="243"/>
        <v>#DIV/0!</v>
      </c>
      <c r="J493" s="786"/>
      <c r="K493" s="773"/>
      <c r="L493" s="773"/>
      <c r="M493" s="773"/>
      <c r="N493" s="773"/>
      <c r="O493" s="787"/>
      <c r="R493" s="1466" t="e">
        <f ca="1">OFFSET($C$454,COUNT($R$454:R492)+1,MATCH($R$450,$D$450:$O$450,0),,)</f>
        <v>#DIV/0!</v>
      </c>
      <c r="S493" s="1413">
        <f ca="1">OFFSET($C$454,COUNT($S$454:S492)+1,MATCH($S$450,$D$450:$O$450,0),,)</f>
        <v>0</v>
      </c>
      <c r="T493" s="1283" t="e">
        <f t="shared" ca="1" si="244"/>
        <v>#DIV/0!</v>
      </c>
      <c r="U493" s="777">
        <v>1</v>
      </c>
    </row>
    <row r="494" spans="1:21" outlineLevel="2">
      <c r="A494" s="1228">
        <f>IFERROR(D494/D493,0)</f>
        <v>0</v>
      </c>
      <c r="B494" s="687"/>
      <c r="C494" s="34" t="s">
        <v>117</v>
      </c>
      <c r="D494" s="1467">
        <f>-(D493-D495)</f>
        <v>0</v>
      </c>
      <c r="E494" s="1468">
        <f t="shared" si="241"/>
        <v>0</v>
      </c>
      <c r="F494" s="790"/>
      <c r="G494" s="1480">
        <f t="shared" ca="1" si="242"/>
        <v>0</v>
      </c>
      <c r="H494" s="1467">
        <f>HLOOKUP($H$452,$J$450:$O$519,COUNT($U$455:U494)+5,FALSE)</f>
        <v>0</v>
      </c>
      <c r="I494" s="1468" t="e">
        <f t="shared" ca="1" si="243"/>
        <v>#DIV/0!</v>
      </c>
      <c r="J494" s="780"/>
      <c r="K494" s="781"/>
      <c r="L494" s="781"/>
      <c r="M494" s="781"/>
      <c r="N494" s="781"/>
      <c r="O494" s="782"/>
      <c r="R494" s="1466" t="e">
        <f ca="1">OFFSET($C$454,COUNT($R$454:R493)+1,MATCH($R$450,$D$450:$O$450,0),,)</f>
        <v>#DIV/0!</v>
      </c>
      <c r="S494" s="1413">
        <f ca="1">OFFSET($C$454,COUNT($S$454:S493)+1,MATCH($S$450,$D$450:$O$450,0),,)</f>
        <v>0</v>
      </c>
      <c r="T494" s="1283" t="e">
        <f t="shared" ca="1" si="244"/>
        <v>#DIV/0!</v>
      </c>
      <c r="U494" s="777">
        <v>1</v>
      </c>
    </row>
    <row r="495" spans="1:21" outlineLevel="2">
      <c r="A495" s="1472"/>
      <c r="B495" s="687"/>
      <c r="C495" s="783" t="s">
        <v>387</v>
      </c>
      <c r="D495" s="1469">
        <f>D497-D496</f>
        <v>0</v>
      </c>
      <c r="E495" s="1470">
        <f t="shared" si="241"/>
        <v>0</v>
      </c>
      <c r="F495" s="790"/>
      <c r="G495" s="1482">
        <f t="shared" ca="1" si="242"/>
        <v>0</v>
      </c>
      <c r="H495" s="1469">
        <f>HLOOKUP($H$452,$J$450:$O$519,COUNT($U$455:U495)+5,FALSE)</f>
        <v>0</v>
      </c>
      <c r="I495" s="1470" t="e">
        <f t="shared" ca="1" si="243"/>
        <v>#DIV/0!</v>
      </c>
      <c r="J495" s="786"/>
      <c r="K495" s="773"/>
      <c r="L495" s="773"/>
      <c r="M495" s="773"/>
      <c r="N495" s="773"/>
      <c r="O495" s="787"/>
      <c r="R495" s="1466" t="e">
        <f ca="1">OFFSET($C$454,COUNT($R$454:R494)+1,MATCH($R$450,$D$450:$O$450,0),,)</f>
        <v>#DIV/0!</v>
      </c>
      <c r="S495" s="1413">
        <f ca="1">OFFSET($C$454,COUNT($S$454:S494)+1,MATCH($S$450,$D$450:$O$450,0),,)</f>
        <v>0</v>
      </c>
      <c r="T495" s="1283" t="e">
        <f t="shared" ca="1" si="244"/>
        <v>#DIV/0!</v>
      </c>
      <c r="U495" s="777">
        <v>1</v>
      </c>
    </row>
    <row r="496" spans="1:21" outlineLevel="2">
      <c r="A496" s="1228" t="e">
        <f>D496/D495</f>
        <v>#DIV/0!</v>
      </c>
      <c r="B496" s="687"/>
      <c r="C496" s="34" t="s">
        <v>388</v>
      </c>
      <c r="D496" s="1467">
        <f>K496</f>
        <v>0</v>
      </c>
      <c r="E496" s="1468">
        <f t="shared" si="241"/>
        <v>0</v>
      </c>
      <c r="F496" s="788"/>
      <c r="G496" s="1480">
        <f t="shared" ca="1" si="242"/>
        <v>0</v>
      </c>
      <c r="H496" s="1467">
        <f>HLOOKUP($H$452,$J$450:$O$519,COUNT($U$455:U496)+5,FALSE)</f>
        <v>0</v>
      </c>
      <c r="I496" s="1468" t="e">
        <f t="shared" ca="1" si="243"/>
        <v>#DIV/0!</v>
      </c>
      <c r="J496" s="780"/>
      <c r="K496" s="781"/>
      <c r="L496" s="781"/>
      <c r="M496" s="781"/>
      <c r="N496" s="781"/>
      <c r="O496" s="782"/>
      <c r="R496" s="1466" t="e">
        <f ca="1">OFFSET($C$454,COUNT($R$454:R495)+1,MATCH($R$450,$D$450:$O$450,0),,)</f>
        <v>#DIV/0!</v>
      </c>
      <c r="S496" s="1413">
        <f ca="1">OFFSET($C$454,COUNT($S$454:S495)+1,MATCH($S$450,$D$450:$O$450,0),,)</f>
        <v>0</v>
      </c>
      <c r="T496" s="1283" t="e">
        <f t="shared" ca="1" si="244"/>
        <v>#DIV/0!</v>
      </c>
      <c r="U496" s="777">
        <v>1</v>
      </c>
    </row>
    <row r="497" spans="1:21" outlineLevel="2">
      <c r="A497" s="1472"/>
      <c r="B497" s="687"/>
      <c r="C497" s="27" t="s">
        <v>516</v>
      </c>
      <c r="D497" s="1471">
        <f>H497</f>
        <v>0</v>
      </c>
      <c r="E497" s="1283">
        <f t="shared" si="241"/>
        <v>0</v>
      </c>
      <c r="F497" s="788"/>
      <c r="G497" s="1477">
        <f t="shared" ca="1" si="242"/>
        <v>0</v>
      </c>
      <c r="H497" s="1471">
        <f>HLOOKUP($H$452,$J$450:$O$519,COUNT($U$455:U497)+5,FALSE)</f>
        <v>0</v>
      </c>
      <c r="I497" s="1283" t="e">
        <f t="shared" ca="1" si="243"/>
        <v>#DIV/0!</v>
      </c>
      <c r="J497" s="772"/>
      <c r="K497" s="775"/>
      <c r="L497" s="775"/>
      <c r="M497" s="775"/>
      <c r="N497" s="775"/>
      <c r="O497" s="776"/>
      <c r="P497" s="27"/>
      <c r="R497" s="1466" t="e">
        <f ca="1">OFFSET($C$454,COUNT($R$454:R496)+1,MATCH($R$450,$D$450:$O$450,0),,)</f>
        <v>#DIV/0!</v>
      </c>
      <c r="S497" s="1413">
        <f ca="1">OFFSET($C$454,COUNT($S$454:S496)+1,MATCH($S$450,$D$450:$O$450,0),,)</f>
        <v>0</v>
      </c>
      <c r="T497" s="1283" t="e">
        <f t="shared" ca="1" si="244"/>
        <v>#DIV/0!</v>
      </c>
      <c r="U497" s="777">
        <v>1</v>
      </c>
    </row>
    <row r="498" spans="1:21" outlineLevel="2">
      <c r="A498" s="1472"/>
      <c r="B498" s="687"/>
      <c r="C498" s="696" t="s">
        <v>518</v>
      </c>
      <c r="D498" s="792" t="e">
        <f>D497/(D493/D491*G34)</f>
        <v>#DIV/0!</v>
      </c>
      <c r="E498" s="1283"/>
      <c r="F498" s="790"/>
      <c r="G498" s="1477">
        <f t="shared" ca="1" si="242"/>
        <v>0</v>
      </c>
      <c r="H498" s="1471">
        <f>HLOOKUP($H$452,$J$450:$O$519,COUNT($U$455:U498)+5,FALSE)</f>
        <v>0</v>
      </c>
      <c r="I498" s="1283" t="e">
        <f t="shared" ca="1" si="243"/>
        <v>#DIV/0!</v>
      </c>
      <c r="J498" s="772"/>
      <c r="K498" s="775"/>
      <c r="L498" s="775"/>
      <c r="M498" s="775"/>
      <c r="N498" s="775"/>
      <c r="O498" s="776"/>
      <c r="R498" s="1466" t="e">
        <f ca="1">OFFSET($C$454,COUNT($R$454:R497)+1,MATCH($R$450,$D$450:$O$450,0),,)</f>
        <v>#DIV/0!</v>
      </c>
      <c r="S498" s="1413">
        <f ca="1">OFFSET($C$454,COUNT($S$454:S497)+1,MATCH($S$450,$D$450:$O$450,0),,)</f>
        <v>0</v>
      </c>
      <c r="T498" s="1283" t="e">
        <f t="shared" ca="1" si="244"/>
        <v>#DIV/0!</v>
      </c>
      <c r="U498" s="777">
        <v>1</v>
      </c>
    </row>
    <row r="499" spans="1:21" outlineLevel="1">
      <c r="A499" s="1472"/>
      <c r="C499" s="696"/>
      <c r="D499" s="1473"/>
      <c r="E499" s="1283"/>
      <c r="F499" s="788"/>
      <c r="G499" s="1477"/>
      <c r="H499" s="1471"/>
      <c r="I499" s="1283" t="e">
        <f t="shared" ca="1" si="243"/>
        <v>#DIV/0!</v>
      </c>
      <c r="J499" s="772"/>
      <c r="K499" s="775"/>
      <c r="L499" s="775"/>
      <c r="M499" s="775"/>
      <c r="N499" s="775"/>
      <c r="O499" s="776"/>
      <c r="R499" s="1466" t="e">
        <f ca="1">OFFSET($C$454,COUNT($R$454:R489)+1,MATCH($R$450,$D$450:$O$450,0),,)</f>
        <v>#DIV/0!</v>
      </c>
      <c r="S499" s="1413">
        <f ca="1">OFFSET($C$454,COUNT($S$454:S489)+1,MATCH($S$450,$D$450:$O$450,0),,)</f>
        <v>0</v>
      </c>
      <c r="T499" s="1283" t="e">
        <f t="shared" ca="1" si="244"/>
        <v>#DIV/0!</v>
      </c>
      <c r="U499" s="777">
        <v>1</v>
      </c>
    </row>
    <row r="500" spans="1:21">
      <c r="A500" s="1472"/>
      <c r="C500" s="27" t="s">
        <v>531</v>
      </c>
      <c r="D500" s="1475">
        <f ca="1">D455+D464+D473+D482+D491</f>
        <v>0</v>
      </c>
      <c r="E500" s="1478" t="e">
        <f t="shared" ref="E500:E507" ca="1" si="245">D500/$E$20</f>
        <v>#DIV/0!</v>
      </c>
      <c r="F500" s="788"/>
      <c r="G500" s="1477">
        <f t="shared" ref="G500:G507" ca="1" si="246">IFERROR(T500,0)</f>
        <v>0</v>
      </c>
      <c r="H500" s="1471">
        <f t="shared" ref="H500:H505" si="247">H455+H464+H473+H482</f>
        <v>0</v>
      </c>
      <c r="I500" s="1478" t="e">
        <f t="shared" ca="1" si="243"/>
        <v>#DIV/0!</v>
      </c>
      <c r="J500" s="772"/>
      <c r="K500" s="775"/>
      <c r="L500" s="774"/>
      <c r="M500" s="775"/>
      <c r="N500" s="775"/>
      <c r="O500" s="776"/>
      <c r="R500" s="1466" t="e">
        <f ca="1">OFFSET($C$454,COUNT($R$454:R499)+1,MATCH($R$450,$D$450:$O$450,0),,)</f>
        <v>#DIV/0!</v>
      </c>
      <c r="S500" s="1413">
        <f ca="1">OFFSET($C$454,COUNT($S$454:S499)+1,MATCH($S$450,$D$450:$O$450,0),,)</f>
        <v>0</v>
      </c>
      <c r="T500" s="1283" t="e">
        <f t="shared" ca="1" si="244"/>
        <v>#DIV/0!</v>
      </c>
      <c r="U500" s="777">
        <v>1</v>
      </c>
    </row>
    <row r="501" spans="1:21">
      <c r="A501" s="1472"/>
      <c r="C501" s="34" t="s">
        <v>532</v>
      </c>
      <c r="D501" s="1467">
        <f ca="1">D456+D465+D474+D483+D492</f>
        <v>0</v>
      </c>
      <c r="E501" s="1468" t="e">
        <f t="shared" ca="1" si="245"/>
        <v>#DIV/0!</v>
      </c>
      <c r="F501" s="788"/>
      <c r="G501" s="1480">
        <f t="shared" ca="1" si="246"/>
        <v>0</v>
      </c>
      <c r="H501" s="1467">
        <f t="shared" si="247"/>
        <v>0</v>
      </c>
      <c r="I501" s="1468" t="e">
        <f t="shared" ca="1" si="243"/>
        <v>#DIV/0!</v>
      </c>
      <c r="J501" s="780"/>
      <c r="K501" s="781"/>
      <c r="L501" s="781"/>
      <c r="M501" s="781"/>
      <c r="N501" s="781"/>
      <c r="O501" s="782"/>
      <c r="R501" s="1466" t="e">
        <f ca="1">OFFSET($C$454,COUNT($R$454:R500)+1,MATCH($R$450,$D$450:$O$450,0),,)</f>
        <v>#DIV/0!</v>
      </c>
      <c r="S501" s="1413">
        <f ca="1">OFFSET($C$454,COUNT($S$454:S500)+1,MATCH($S$450,$D$450:$O$450,0),,)</f>
        <v>0</v>
      </c>
      <c r="T501" s="1283" t="e">
        <f t="shared" ca="1" si="244"/>
        <v>#DIV/0!</v>
      </c>
      <c r="U501" s="777">
        <v>1</v>
      </c>
    </row>
    <row r="502" spans="1:21">
      <c r="A502" s="1472"/>
      <c r="C502" s="783" t="s">
        <v>533</v>
      </c>
      <c r="D502" s="1469">
        <f ca="1">D457+D466+D475+D484+D493</f>
        <v>0</v>
      </c>
      <c r="E502" s="1470" t="e">
        <f t="shared" ca="1" si="245"/>
        <v>#DIV/0!</v>
      </c>
      <c r="F502" s="790"/>
      <c r="G502" s="1482">
        <f t="shared" ca="1" si="246"/>
        <v>0</v>
      </c>
      <c r="H502" s="1469">
        <f t="shared" si="247"/>
        <v>0</v>
      </c>
      <c r="I502" s="1470" t="e">
        <f t="shared" ca="1" si="243"/>
        <v>#DIV/0!</v>
      </c>
      <c r="J502" s="786"/>
      <c r="K502" s="773"/>
      <c r="L502" s="773"/>
      <c r="M502" s="773"/>
      <c r="N502" s="773"/>
      <c r="O502" s="787"/>
      <c r="R502" s="1466" t="e">
        <f ca="1">OFFSET($C$454,COUNT($R$454:R501)+1,MATCH($R$450,$D$450:$O$450,0),,)</f>
        <v>#DIV/0!</v>
      </c>
      <c r="S502" s="1413">
        <f ca="1">OFFSET($C$454,COUNT($S$454:S501)+1,MATCH($S$450,$D$450:$O$450,0),,)</f>
        <v>0</v>
      </c>
      <c r="T502" s="1283" t="e">
        <f t="shared" ca="1" si="244"/>
        <v>#DIV/0!</v>
      </c>
      <c r="U502" s="777">
        <v>1</v>
      </c>
    </row>
    <row r="503" spans="1:21">
      <c r="A503" s="1228">
        <f ca="1">IFERROR(D503/D502,0)</f>
        <v>0</v>
      </c>
      <c r="C503" s="34" t="s">
        <v>534</v>
      </c>
      <c r="D503" s="1467">
        <f ca="1">D458+D467+D476+D485+D494</f>
        <v>0</v>
      </c>
      <c r="E503" s="1468" t="e">
        <f t="shared" ca="1" si="245"/>
        <v>#DIV/0!</v>
      </c>
      <c r="F503" s="790"/>
      <c r="G503" s="1480">
        <f t="shared" ca="1" si="246"/>
        <v>0</v>
      </c>
      <c r="H503" s="1467">
        <f t="shared" si="247"/>
        <v>0</v>
      </c>
      <c r="I503" s="1468" t="e">
        <f t="shared" ca="1" si="243"/>
        <v>#DIV/0!</v>
      </c>
      <c r="J503" s="780"/>
      <c r="K503" s="781"/>
      <c r="L503" s="781"/>
      <c r="M503" s="781"/>
      <c r="N503" s="781"/>
      <c r="O503" s="782"/>
      <c r="R503" s="1466" t="e">
        <f ca="1">OFFSET($C$454,COUNT($R$454:R502)+1,MATCH($R$450,$D$450:$O$450,0),,)</f>
        <v>#DIV/0!</v>
      </c>
      <c r="S503" s="1413">
        <f ca="1">OFFSET($C$454,COUNT($S$454:S502)+1,MATCH($S$450,$D$450:$O$450,0),,)</f>
        <v>0</v>
      </c>
      <c r="T503" s="1283" t="e">
        <f t="shared" ca="1" si="244"/>
        <v>#DIV/0!</v>
      </c>
      <c r="U503" s="777">
        <v>1</v>
      </c>
    </row>
    <row r="504" spans="1:21">
      <c r="A504" s="1472"/>
      <c r="C504" s="783" t="s">
        <v>535</v>
      </c>
      <c r="D504" s="1469">
        <f>D459+D468+D477+D486+D495</f>
        <v>0</v>
      </c>
      <c r="E504" s="1470" t="e">
        <f t="shared" ca="1" si="245"/>
        <v>#DIV/0!</v>
      </c>
      <c r="F504" s="788"/>
      <c r="G504" s="1482">
        <f t="shared" ca="1" si="246"/>
        <v>0</v>
      </c>
      <c r="H504" s="1469">
        <f t="shared" si="247"/>
        <v>0</v>
      </c>
      <c r="I504" s="1470" t="e">
        <f t="shared" ca="1" si="243"/>
        <v>#DIV/0!</v>
      </c>
      <c r="J504" s="786"/>
      <c r="K504" s="773"/>
      <c r="L504" s="773"/>
      <c r="M504" s="773"/>
      <c r="N504" s="773"/>
      <c r="O504" s="787"/>
      <c r="R504" s="1466" t="e">
        <f ca="1">OFFSET($C$454,COUNT($R$454:R503)+1,MATCH($R$450,$D$450:$O$450,0),,)</f>
        <v>#DIV/0!</v>
      </c>
      <c r="S504" s="1413">
        <f ca="1">OFFSET($C$454,COUNT($S$454:S503)+1,MATCH($S$450,$D$450:$O$450,0),,)</f>
        <v>0</v>
      </c>
      <c r="T504" s="1283" t="e">
        <f t="shared" ca="1" si="244"/>
        <v>#DIV/0!</v>
      </c>
      <c r="U504" s="777">
        <v>1</v>
      </c>
    </row>
    <row r="505" spans="1:21">
      <c r="A505" s="1228">
        <f>IFERROR(D505/D504,0)</f>
        <v>0</v>
      </c>
      <c r="C505" s="34" t="s">
        <v>536</v>
      </c>
      <c r="D505" s="1467">
        <f>D506-D504</f>
        <v>0</v>
      </c>
      <c r="E505" s="1468" t="e">
        <f t="shared" ca="1" si="245"/>
        <v>#DIV/0!</v>
      </c>
      <c r="F505" s="790"/>
      <c r="G505" s="1480">
        <f t="shared" ca="1" si="246"/>
        <v>0</v>
      </c>
      <c r="H505" s="1467">
        <f t="shared" si="247"/>
        <v>0</v>
      </c>
      <c r="I505" s="1468" t="e">
        <f t="shared" ca="1" si="243"/>
        <v>#DIV/0!</v>
      </c>
      <c r="J505" s="780"/>
      <c r="K505" s="781"/>
      <c r="L505" s="781"/>
      <c r="M505" s="781"/>
      <c r="N505" s="781"/>
      <c r="O505" s="782"/>
      <c r="R505" s="1466" t="e">
        <f ca="1">OFFSET($C$454,COUNT($R$454:R504)+1,MATCH($R$450,$D$450:$O$450,0),,)</f>
        <v>#DIV/0!</v>
      </c>
      <c r="S505" s="1413">
        <f ca="1">OFFSET($C$454,COUNT($S$454:S504)+1,MATCH($S$450,$D$450:$O$450,0),,)</f>
        <v>0</v>
      </c>
      <c r="T505" s="1283" t="e">
        <f t="shared" ca="1" si="244"/>
        <v>#DIV/0!</v>
      </c>
      <c r="U505" s="777">
        <v>1</v>
      </c>
    </row>
    <row r="506" spans="1:21">
      <c r="A506" s="1472"/>
      <c r="C506" s="27" t="s">
        <v>537</v>
      </c>
      <c r="D506" s="1471">
        <f>N506</f>
        <v>0</v>
      </c>
      <c r="E506" s="1283" t="e">
        <f t="shared" ca="1" si="245"/>
        <v>#DIV/0!</v>
      </c>
      <c r="F506" s="788"/>
      <c r="G506" s="1477">
        <f t="shared" ca="1" si="246"/>
        <v>0</v>
      </c>
      <c r="H506" s="1471">
        <f>N506</f>
        <v>0</v>
      </c>
      <c r="I506" s="1283" t="e">
        <f t="shared" ca="1" si="243"/>
        <v>#DIV/0!</v>
      </c>
      <c r="J506" s="772"/>
      <c r="K506" s="775"/>
      <c r="L506" s="775"/>
      <c r="M506" s="775"/>
      <c r="N506" s="775"/>
      <c r="O506" s="776"/>
      <c r="R506" s="1466" t="e">
        <f ca="1">OFFSET($C$454,COUNT($R$454:R505)+1,MATCH($R$450,$D$450:$O$450,0),,)</f>
        <v>#DIV/0!</v>
      </c>
      <c r="S506" s="1413">
        <f ca="1">OFFSET($C$454,COUNT($S$454:S505)+1,MATCH($S$450,$D$450:$O$450,0),,)</f>
        <v>0</v>
      </c>
      <c r="T506" s="1283" t="e">
        <f t="shared" ca="1" si="244"/>
        <v>#DIV/0!</v>
      </c>
      <c r="U506" s="777">
        <v>1</v>
      </c>
    </row>
    <row r="507" spans="1:21">
      <c r="A507" s="1472"/>
      <c r="C507" s="696" t="s">
        <v>538</v>
      </c>
      <c r="D507" s="1473">
        <f ca="1">IFERROR(D506/(D502/D500*E20),0)</f>
        <v>0</v>
      </c>
      <c r="E507" s="1283" t="e">
        <f t="shared" ca="1" si="245"/>
        <v>#DIV/0!</v>
      </c>
      <c r="F507" s="790"/>
      <c r="G507" s="1477">
        <f t="shared" ca="1" si="246"/>
        <v>0</v>
      </c>
      <c r="H507" s="1471">
        <f>HLOOKUP($H$452,$J$450:$O$519,COUNT($U$455:U507)+5,FALSE)</f>
        <v>0</v>
      </c>
      <c r="I507" s="1283" t="e">
        <f t="shared" ca="1" si="243"/>
        <v>#DIV/0!</v>
      </c>
      <c r="J507" s="772"/>
      <c r="K507" s="775"/>
      <c r="L507" s="775"/>
      <c r="M507" s="775"/>
      <c r="N507" s="775"/>
      <c r="O507" s="776"/>
      <c r="R507" s="1466" t="e">
        <f ca="1">OFFSET($C$454,COUNT($R$454:R506)+1,MATCH($R$450,$D$450:$O$450,0),,)</f>
        <v>#DIV/0!</v>
      </c>
      <c r="S507" s="1413">
        <f ca="1">OFFSET($C$454,COUNT($S$454:S506)+1,MATCH($S$450,$D$450:$O$450,0),,)</f>
        <v>0</v>
      </c>
      <c r="T507" s="1283" t="e">
        <f t="shared" ca="1" si="244"/>
        <v>#DIV/0!</v>
      </c>
      <c r="U507" s="777">
        <v>1</v>
      </c>
    </row>
    <row r="508" spans="1:21">
      <c r="A508" s="1472"/>
      <c r="C508" s="696"/>
      <c r="D508" s="1473"/>
      <c r="E508" s="1283"/>
      <c r="F508" s="790"/>
      <c r="G508" s="1477"/>
      <c r="H508" s="1471"/>
      <c r="I508" s="1283"/>
      <c r="J508" s="772"/>
      <c r="K508" s="775"/>
      <c r="L508" s="775"/>
      <c r="M508" s="775"/>
      <c r="N508" s="775"/>
      <c r="O508" s="776"/>
      <c r="R508" s="1466" t="e">
        <f ca="1">OFFSET($C$454,COUNT($R$454:R507)+1,MATCH($R$450,$D$450:$O$450,0),,)</f>
        <v>#DIV/0!</v>
      </c>
      <c r="S508" s="1413">
        <f ca="1">OFFSET($C$454,COUNT($S$454:S507)+1,MATCH($S$450,$D$450:$O$450,0),,)</f>
        <v>0</v>
      </c>
      <c r="T508" s="1283" t="e">
        <f t="shared" ca="1" si="244"/>
        <v>#DIV/0!</v>
      </c>
      <c r="U508" s="777">
        <v>1</v>
      </c>
    </row>
    <row r="509" spans="1:21">
      <c r="A509" s="1228">
        <f>IFERROR(D509/D508,0)</f>
        <v>0</v>
      </c>
      <c r="C509" s="28" t="s">
        <v>407</v>
      </c>
      <c r="D509" s="1471">
        <f>H509</f>
        <v>0</v>
      </c>
      <c r="E509" s="1283" t="e">
        <f ca="1">D509/$D$21</f>
        <v>#DIV/0!</v>
      </c>
      <c r="F509" s="790"/>
      <c r="G509" s="1477">
        <f t="shared" ref="G509:G519" ca="1" si="248">IFERROR(T509,0)</f>
        <v>0</v>
      </c>
      <c r="H509" s="1471">
        <f>HLOOKUP($H$452,$J$450:$O$519,COUNT($U$455:U509)+6,FALSE)</f>
        <v>0</v>
      </c>
      <c r="I509" s="1283" t="e">
        <f t="shared" ref="I509:I520" ca="1" si="249">H509/$D$21</f>
        <v>#DIV/0!</v>
      </c>
      <c r="J509" s="772"/>
      <c r="K509" s="775"/>
      <c r="L509" s="775"/>
      <c r="M509" s="775"/>
      <c r="N509" s="775"/>
      <c r="O509" s="776"/>
      <c r="P509" s="28" t="s">
        <v>539</v>
      </c>
      <c r="R509" s="1466" t="e">
        <f ca="1">OFFSET($C$454,COUNT($R$454:R508)+1,MATCH($R$450,$D$450:$O$450,0),,)</f>
        <v>#DIV/0!</v>
      </c>
      <c r="S509" s="1413">
        <f ca="1">OFFSET($C$454,COUNT($S$454:S508)+1,MATCH($S$450,$D$450:$O$450,0),,)</f>
        <v>0</v>
      </c>
      <c r="T509" s="1283" t="e">
        <f t="shared" ca="1" si="244"/>
        <v>#DIV/0!</v>
      </c>
      <c r="U509" s="777">
        <v>1</v>
      </c>
    </row>
    <row r="510" spans="1:21">
      <c r="A510" s="1228">
        <f>IFERROR(D510/D509,0)</f>
        <v>0</v>
      </c>
      <c r="C510" s="28" t="s">
        <v>408</v>
      </c>
      <c r="D510" s="1484">
        <v>0</v>
      </c>
      <c r="E510" s="1283" t="e">
        <f ca="1">D510/$D$21</f>
        <v>#DIV/0!</v>
      </c>
      <c r="F510" s="748"/>
      <c r="G510" s="1413">
        <f t="shared" ca="1" si="248"/>
        <v>0</v>
      </c>
      <c r="H510" s="1485">
        <f>HLOOKUP($H$452,$J$450:$O$519,COUNT($U$455:U510)+6,FALSE)</f>
        <v>0</v>
      </c>
      <c r="I510" s="1283" t="e">
        <f t="shared" ca="1" si="249"/>
        <v>#DIV/0!</v>
      </c>
      <c r="J510" s="772"/>
      <c r="K510" s="775"/>
      <c r="L510" s="775"/>
      <c r="M510" s="775"/>
      <c r="N510" s="775"/>
      <c r="O510" s="776"/>
      <c r="P510" s="28" t="s">
        <v>540</v>
      </c>
      <c r="R510" s="1466" t="e">
        <f ca="1">OFFSET($C$454,COUNT($R$454:R509)+1,MATCH($R$450,$D$450:$O$450,0),,)</f>
        <v>#DIV/0!</v>
      </c>
      <c r="S510" s="1413">
        <f ca="1">OFFSET($C$454,COUNT($S$454:S509)+1,MATCH($S$450,$D$450:$O$450,0),,)</f>
        <v>0</v>
      </c>
      <c r="T510" s="1283" t="e">
        <f ca="1">(R510-R534)-(S510-S534)</f>
        <v>#DIV/0!</v>
      </c>
      <c r="U510" s="777">
        <v>1</v>
      </c>
    </row>
    <row r="511" spans="1:21">
      <c r="C511" s="28" t="s">
        <v>409</v>
      </c>
      <c r="D511" s="1471">
        <f>H511</f>
        <v>0</v>
      </c>
      <c r="E511" s="1283" t="e">
        <f ca="1">D511/$D$21</f>
        <v>#DIV/0!</v>
      </c>
      <c r="F511" s="748"/>
      <c r="G511" s="1413">
        <f t="shared" ca="1" si="248"/>
        <v>0</v>
      </c>
      <c r="H511" s="1471">
        <f>HLOOKUP($H$452,$J$450:$O$519,COUNT($U$455:U511)+6,FALSE)</f>
        <v>0</v>
      </c>
      <c r="I511" s="1283" t="e">
        <f t="shared" ca="1" si="249"/>
        <v>#DIV/0!</v>
      </c>
      <c r="J511" s="772"/>
      <c r="K511" s="775"/>
      <c r="L511" s="775"/>
      <c r="M511" s="775"/>
      <c r="N511" s="775"/>
      <c r="O511" s="776"/>
      <c r="P511" s="28" t="s">
        <v>541</v>
      </c>
      <c r="Q511" s="1251"/>
      <c r="R511" s="1466" t="e">
        <f ca="1">OFFSET($C$454,COUNT($R$454:R510)+1,MATCH($R$450,$D$450:$O$450,0),,)</f>
        <v>#DIV/0!</v>
      </c>
      <c r="S511" s="1413">
        <f ca="1">OFFSET($C$454,COUNT($S$454:S510)+1,MATCH($S$450,$D$450:$O$450,0),,)</f>
        <v>0</v>
      </c>
      <c r="T511" s="1283" t="e">
        <f t="shared" ref="T511:T519" ca="1" si="250">R511-S511</f>
        <v>#DIV/0!</v>
      </c>
      <c r="U511" s="777">
        <v>1</v>
      </c>
    </row>
    <row r="512" spans="1:21">
      <c r="A512" s="1228"/>
      <c r="C512" s="753" t="s">
        <v>542</v>
      </c>
      <c r="D512" s="1486">
        <f>H512</f>
        <v>0</v>
      </c>
      <c r="E512" s="1283" t="e">
        <f ca="1">D512/SUM('Comps &amp; Unit Mix'!AW236:AW326)</f>
        <v>#DIV/0!</v>
      </c>
      <c r="F512" s="748"/>
      <c r="G512" s="1413">
        <f t="shared" ca="1" si="248"/>
        <v>0</v>
      </c>
      <c r="H512" s="1471">
        <f>HLOOKUP($H$452,$J$450:$O$519,COUNT($U$455:U512)+6,FALSE)</f>
        <v>0</v>
      </c>
      <c r="I512" s="1283" t="e">
        <f t="shared" ca="1" si="249"/>
        <v>#DIV/0!</v>
      </c>
      <c r="J512" s="772"/>
      <c r="K512" s="775"/>
      <c r="L512" s="775"/>
      <c r="M512" s="775"/>
      <c r="N512" s="775"/>
      <c r="O512" s="776"/>
      <c r="R512" s="1466" t="e">
        <f ca="1">OFFSET($C$454,COUNT($R$454:R511)+1,MATCH($R$450,$D$450:$O$450,0),,)</f>
        <v>#DIV/0!</v>
      </c>
      <c r="S512" s="1413">
        <f ca="1">OFFSET($C$454,COUNT($S$454:S511)+1,MATCH($S$450,$D$450:$O$450,0),,)</f>
        <v>0</v>
      </c>
      <c r="T512" s="1283" t="e">
        <f t="shared" ca="1" si="250"/>
        <v>#DIV/0!</v>
      </c>
      <c r="U512" s="777">
        <v>1</v>
      </c>
    </row>
    <row r="513" spans="1:21">
      <c r="A513" s="1228"/>
      <c r="C513" s="753" t="s">
        <v>543</v>
      </c>
      <c r="D513" s="1487">
        <f>H513</f>
        <v>0</v>
      </c>
      <c r="E513" s="1283" t="e">
        <f t="shared" ref="E513:E520" ca="1" si="251">D513/$D$21</f>
        <v>#DIV/0!</v>
      </c>
      <c r="F513" s="748"/>
      <c r="G513" s="1413">
        <f t="shared" ca="1" si="248"/>
        <v>0</v>
      </c>
      <c r="H513" s="1471">
        <f>HLOOKUP($H$452,$J$450:$O$519,COUNT($U$455:U513)+6,FALSE)</f>
        <v>0</v>
      </c>
      <c r="I513" s="1283" t="e">
        <f t="shared" ca="1" si="249"/>
        <v>#DIV/0!</v>
      </c>
      <c r="J513" s="772"/>
      <c r="K513" s="775"/>
      <c r="L513" s="775"/>
      <c r="M513" s="775"/>
      <c r="N513" s="775"/>
      <c r="O513" s="776"/>
      <c r="P513" s="28" t="s">
        <v>544</v>
      </c>
      <c r="R513" s="1466" t="e">
        <f ca="1">OFFSET($C$454,COUNT($R$454:R512)+1,MATCH($R$450,$D$450:$O$450,0),,)</f>
        <v>#DIV/0!</v>
      </c>
      <c r="S513" s="1413">
        <f ca="1">OFFSET($C$454,COUNT($S$454:S512)+1,MATCH($S$450,$D$450:$O$450,0),,)</f>
        <v>0</v>
      </c>
      <c r="T513" s="1283" t="e">
        <f t="shared" ca="1" si="250"/>
        <v>#DIV/0!</v>
      </c>
      <c r="U513" s="777">
        <v>1</v>
      </c>
    </row>
    <row r="514" spans="1:21">
      <c r="C514" s="34" t="s">
        <v>545</v>
      </c>
      <c r="D514" s="1488"/>
      <c r="E514" s="1283" t="e">
        <f t="shared" ca="1" si="251"/>
        <v>#DIV/0!</v>
      </c>
      <c r="F514" s="748"/>
      <c r="G514" s="1413">
        <f t="shared" ca="1" si="248"/>
        <v>0</v>
      </c>
      <c r="H514" s="1471">
        <f>HLOOKUP($H$452,$J$450:$O$519,COUNT($U$455:U514)+6,FALSE)</f>
        <v>0</v>
      </c>
      <c r="I514" s="1283" t="e">
        <f t="shared" ca="1" si="249"/>
        <v>#DIV/0!</v>
      </c>
      <c r="J514" s="772"/>
      <c r="K514" s="775"/>
      <c r="L514" s="775"/>
      <c r="M514" s="775"/>
      <c r="N514" s="775"/>
      <c r="O514" s="776"/>
      <c r="P514" s="28" t="s">
        <v>546</v>
      </c>
      <c r="R514" s="1466" t="e">
        <f ca="1">OFFSET($C$454,COUNT($R$454:R513)+1,MATCH($R$450,$D$450:$O$450,0),,)</f>
        <v>#DIV/0!</v>
      </c>
      <c r="S514" s="1413">
        <f ca="1">OFFSET($C$454,COUNT($S$454:S513)+1,MATCH($S$450,$D$450:$O$450,0),,)</f>
        <v>0</v>
      </c>
      <c r="T514" s="1283" t="e">
        <f t="shared" ca="1" si="250"/>
        <v>#DIV/0!</v>
      </c>
      <c r="U514" s="777">
        <v>1</v>
      </c>
    </row>
    <row r="515" spans="1:21">
      <c r="C515" s="753" t="s">
        <v>547</v>
      </c>
      <c r="D515" s="1488"/>
      <c r="E515" s="1283" t="e">
        <f t="shared" ca="1" si="251"/>
        <v>#DIV/0!</v>
      </c>
      <c r="F515" s="748"/>
      <c r="G515" s="1413">
        <f t="shared" ca="1" si="248"/>
        <v>0</v>
      </c>
      <c r="H515" s="1471">
        <f>HLOOKUP($H$452,$J$450:$O$519,COUNT($U$455:U515)+6,FALSE)</f>
        <v>0</v>
      </c>
      <c r="I515" s="1283" t="e">
        <f t="shared" ca="1" si="249"/>
        <v>#DIV/0!</v>
      </c>
      <c r="J515" s="772"/>
      <c r="K515" s="775"/>
      <c r="L515" s="775"/>
      <c r="M515" s="775"/>
      <c r="N515" s="775"/>
      <c r="O515" s="776"/>
      <c r="P515" s="28" t="s">
        <v>548</v>
      </c>
      <c r="R515" s="1466" t="e">
        <f ca="1">OFFSET($C$454,COUNT($R$454:R514)+1,MATCH($R$450,$D$450:$O$450,0),,)</f>
        <v>#DIV/0!</v>
      </c>
      <c r="S515" s="1413">
        <f ca="1">OFFSET($C$454,COUNT($S$454:S514)+1,MATCH($S$450,$D$450:$O$450,0),,)</f>
        <v>0</v>
      </c>
      <c r="T515" s="1283" t="e">
        <f t="shared" ca="1" si="250"/>
        <v>#DIV/0!</v>
      </c>
      <c r="U515" s="777">
        <v>1</v>
      </c>
    </row>
    <row r="516" spans="1:21">
      <c r="C516" s="753" t="s">
        <v>547</v>
      </c>
      <c r="D516" s="1488"/>
      <c r="E516" s="1283" t="e">
        <f t="shared" ca="1" si="251"/>
        <v>#DIV/0!</v>
      </c>
      <c r="F516" s="748"/>
      <c r="G516" s="1413">
        <f t="shared" ca="1" si="248"/>
        <v>0</v>
      </c>
      <c r="H516" s="1471">
        <f>HLOOKUP($H$452,$J$450:$O$519,COUNT($U$455:U516)+6,FALSE)</f>
        <v>0</v>
      </c>
      <c r="I516" s="1283" t="e">
        <f t="shared" ca="1" si="249"/>
        <v>#DIV/0!</v>
      </c>
      <c r="J516" s="772"/>
      <c r="K516" s="775"/>
      <c r="L516" s="775"/>
      <c r="M516" s="775"/>
      <c r="N516" s="775"/>
      <c r="O516" s="776"/>
      <c r="P516" s="28" t="s">
        <v>549</v>
      </c>
      <c r="R516" s="1466" t="e">
        <f ca="1">OFFSET($C$454,COUNT($R$454:R515)+1,MATCH($R$450,$D$450:$O$450,0),,)</f>
        <v>#DIV/0!</v>
      </c>
      <c r="S516" s="1413">
        <f ca="1">OFFSET($C$454,COUNT($S$454:S515)+1,MATCH($S$450,$D$450:$O$450,0),,)</f>
        <v>0</v>
      </c>
      <c r="T516" s="1283" t="e">
        <f t="shared" ca="1" si="250"/>
        <v>#DIV/0!</v>
      </c>
      <c r="U516" s="777">
        <v>1</v>
      </c>
    </row>
    <row r="517" spans="1:21">
      <c r="A517" s="1489"/>
      <c r="C517" s="753" t="s">
        <v>550</v>
      </c>
      <c r="D517" s="1487"/>
      <c r="E517" s="1283" t="e">
        <f t="shared" ca="1" si="251"/>
        <v>#DIV/0!</v>
      </c>
      <c r="F517" s="748"/>
      <c r="G517" s="1413">
        <f t="shared" ca="1" si="248"/>
        <v>0</v>
      </c>
      <c r="H517" s="1471">
        <f>HLOOKUP($H$452,$J$450:$O$519,COUNT($U$455:U517)+6,FALSE)</f>
        <v>0</v>
      </c>
      <c r="I517" s="1283" t="e">
        <f t="shared" ca="1" si="249"/>
        <v>#DIV/0!</v>
      </c>
      <c r="J517" s="772"/>
      <c r="K517" s="775"/>
      <c r="L517" s="775"/>
      <c r="M517" s="775"/>
      <c r="N517" s="775"/>
      <c r="O517" s="776"/>
      <c r="P517" s="28" t="s">
        <v>551</v>
      </c>
      <c r="R517" s="1466" t="e">
        <f ca="1">OFFSET($C$454,COUNT($R$454:R516)+1,MATCH($R$450,$D$450:$O$450,0),,)</f>
        <v>#DIV/0!</v>
      </c>
      <c r="S517" s="1413">
        <f ca="1">OFFSET($C$454,COUNT($S$454:S516)+1,MATCH($S$450,$D$450:$O$450,0),,)</f>
        <v>0</v>
      </c>
      <c r="T517" s="1283" t="e">
        <f t="shared" ca="1" si="250"/>
        <v>#DIV/0!</v>
      </c>
      <c r="U517" s="777">
        <v>1</v>
      </c>
    </row>
    <row r="518" spans="1:21">
      <c r="A518" s="1228"/>
      <c r="C518" s="753" t="s">
        <v>552</v>
      </c>
      <c r="D518" s="1488"/>
      <c r="E518" s="1283" t="e">
        <f t="shared" ca="1" si="251"/>
        <v>#DIV/0!</v>
      </c>
      <c r="F518" s="748"/>
      <c r="G518" s="1413">
        <f t="shared" ca="1" si="248"/>
        <v>0</v>
      </c>
      <c r="H518" s="1471">
        <f>HLOOKUP($H$452,$J$450:$O$519,COUNT($U$455:U518)+6,FALSE)</f>
        <v>0</v>
      </c>
      <c r="I518" s="1283" t="e">
        <f t="shared" ca="1" si="249"/>
        <v>#DIV/0!</v>
      </c>
      <c r="J518" s="772"/>
      <c r="K518" s="775"/>
      <c r="L518" s="775"/>
      <c r="M518" s="775"/>
      <c r="N518" s="775"/>
      <c r="O518" s="776"/>
      <c r="R518" s="1466" t="e">
        <f ca="1">OFFSET($C$454,COUNT($R$454:R517)+1,MATCH($R$450,$D$450:$O$450,0),,)</f>
        <v>#DIV/0!</v>
      </c>
      <c r="S518" s="1413">
        <f ca="1">OFFSET($C$454,COUNT($S$454:S517)+1,MATCH($S$450,$D$450:$O$450,0),,)</f>
        <v>0</v>
      </c>
      <c r="T518" s="1283" t="e">
        <f t="shared" ca="1" si="250"/>
        <v>#DIV/0!</v>
      </c>
      <c r="U518" s="777">
        <v>1</v>
      </c>
    </row>
    <row r="519" spans="1:21" ht="14.5" customHeight="1" thickBot="1">
      <c r="C519" s="753" t="s">
        <v>553</v>
      </c>
      <c r="D519" s="1490"/>
      <c r="E519" s="1283" t="e">
        <f t="shared" ca="1" si="251"/>
        <v>#DIV/0!</v>
      </c>
      <c r="F519" s="748"/>
      <c r="G519" s="1413">
        <f t="shared" ca="1" si="248"/>
        <v>0</v>
      </c>
      <c r="H519" s="1471">
        <f>HLOOKUP($H$452,$J$450:$O$519,COUNT($U$455:U519)+6,FALSE)</f>
        <v>0</v>
      </c>
      <c r="I519" s="1283" t="e">
        <f t="shared" ca="1" si="249"/>
        <v>#DIV/0!</v>
      </c>
      <c r="J519" s="772"/>
      <c r="K519" s="775"/>
      <c r="L519" s="775"/>
      <c r="M519" s="775"/>
      <c r="N519" s="775"/>
      <c r="O519" s="776"/>
      <c r="P519" s="28" t="s">
        <v>554</v>
      </c>
      <c r="R519" s="1491" t="e">
        <f ca="1">OFFSET($C$454,COUNT($R$454:R518)+1,MATCH($R$450,$D$450:$O$450,0),,)</f>
        <v>#DIV/0!</v>
      </c>
      <c r="S519" s="1492">
        <f ca="1">OFFSET($C$454,COUNT($S$454:S518)+1,MATCH($S$450,$D$450:$O$450,0),,)</f>
        <v>0</v>
      </c>
      <c r="T519" s="1292" t="e">
        <f t="shared" ca="1" si="250"/>
        <v>#DIV/0!</v>
      </c>
      <c r="U519" s="777">
        <v>1</v>
      </c>
    </row>
    <row r="520" spans="1:21" ht="14.5" customHeight="1" thickBot="1">
      <c r="C520" s="793" t="s">
        <v>410</v>
      </c>
      <c r="D520" s="1493">
        <f>SUM(D509:D519,D506)</f>
        <v>0</v>
      </c>
      <c r="E520" s="1494" t="e">
        <f t="shared" ca="1" si="251"/>
        <v>#DIV/0!</v>
      </c>
      <c r="F520" s="794"/>
      <c r="G520" s="795"/>
      <c r="H520" s="1493">
        <f>SUM(H509:H519,H506)</f>
        <v>0</v>
      </c>
      <c r="I520" s="1494" t="e">
        <f t="shared" ca="1" si="249"/>
        <v>#DIV/0!</v>
      </c>
      <c r="J520" s="1495">
        <f t="shared" ref="J520:O520" si="252">SUM(J509:J519,J461)</f>
        <v>0</v>
      </c>
      <c r="K520" s="1496">
        <f t="shared" si="252"/>
        <v>0</v>
      </c>
      <c r="L520" s="1496">
        <f t="shared" si="252"/>
        <v>0</v>
      </c>
      <c r="M520" s="1496">
        <f t="shared" si="252"/>
        <v>0</v>
      </c>
      <c r="N520" s="1496">
        <f t="shared" si="252"/>
        <v>0</v>
      </c>
      <c r="O520" s="1497">
        <f t="shared" si="252"/>
        <v>0</v>
      </c>
      <c r="R520" s="1491" t="e">
        <f ca="1">SUM(R509:R519,R461)</f>
        <v>#DIV/0!</v>
      </c>
      <c r="S520" s="1492">
        <f ca="1">SUM(S509:S519,S461)</f>
        <v>0</v>
      </c>
      <c r="T520" s="1292" t="e">
        <f ca="1">SUM(T509:T519,T461)</f>
        <v>#DIV/0!</v>
      </c>
    </row>
    <row r="521" spans="1:21" ht="14.5" customHeight="1" thickTop="1">
      <c r="C521" s="27"/>
      <c r="D521" s="796"/>
      <c r="F521" s="797"/>
      <c r="G521" s="31"/>
      <c r="H521" s="29"/>
      <c r="I521" s="30"/>
      <c r="J521" s="798"/>
      <c r="K521" s="671"/>
      <c r="L521" s="671"/>
      <c r="M521" s="671"/>
      <c r="N521" s="671"/>
    </row>
    <row r="522" spans="1:21">
      <c r="C522" s="27"/>
      <c r="D522" s="796"/>
      <c r="F522" s="30"/>
      <c r="G522" s="31"/>
      <c r="H522" s="29"/>
      <c r="I522" s="30"/>
      <c r="J522" s="798"/>
      <c r="K522" s="671"/>
      <c r="L522" s="671"/>
      <c r="M522" s="671"/>
      <c r="N522" s="671"/>
    </row>
    <row r="523" spans="1:21" ht="14.5" customHeight="1" thickBot="1">
      <c r="C523" s="27"/>
      <c r="D523" s="796"/>
      <c r="F523" s="30"/>
      <c r="G523" s="31"/>
      <c r="H523" s="2045" t="s">
        <v>495</v>
      </c>
      <c r="I523" s="2046"/>
      <c r="J523" s="798"/>
      <c r="K523" s="671"/>
      <c r="L523" s="671"/>
      <c r="M523" s="671"/>
      <c r="N523" s="671"/>
    </row>
    <row r="524" spans="1:21" ht="18" customHeight="1" thickBot="1">
      <c r="D524" s="799" t="s">
        <v>124</v>
      </c>
      <c r="E524" s="800"/>
      <c r="F524" s="801"/>
      <c r="G524" s="31"/>
      <c r="H524" s="2047"/>
      <c r="I524" s="2046"/>
      <c r="J524" s="2083" t="str">
        <f t="shared" ref="J524:O524" si="253">J450</f>
        <v>Seller YTD T-12 PL</v>
      </c>
      <c r="K524" s="2051" t="str">
        <f t="shared" si="253"/>
        <v>Seller T-12 Income Charged</v>
      </c>
      <c r="L524" s="2051" t="str">
        <f t="shared" si="253"/>
        <v>Seller OSR</v>
      </c>
      <c r="M524" s="2051" t="str">
        <f t="shared" si="253"/>
        <v>Seller OSR Actual</v>
      </c>
      <c r="N524" s="2051" t="str">
        <f t="shared" si="253"/>
        <v>Seller Monthly Stat June 2021</v>
      </c>
      <c r="O524" s="2062" t="str">
        <f t="shared" si="253"/>
        <v>Seller Proforma 
Stable</v>
      </c>
      <c r="R524" s="2038" t="str">
        <f>R450</f>
        <v>Baseline</v>
      </c>
      <c r="S524" s="2038" t="str">
        <f>S450</f>
        <v>Seller YTD T-12 PL</v>
      </c>
      <c r="T524" s="2038" t="str">
        <f>T450</f>
        <v>Variance</v>
      </c>
    </row>
    <row r="525" spans="1:21" ht="15.75" customHeight="1" thickBot="1">
      <c r="C525" s="764" t="s">
        <v>555</v>
      </c>
      <c r="D525" s="1085" t="str">
        <f>D454</f>
        <v>$</v>
      </c>
      <c r="E525" s="802" t="str">
        <f>E454</f>
        <v>per NRSM</v>
      </c>
      <c r="F525" s="803" t="str">
        <f>F454</f>
        <v>SOURCE:</v>
      </c>
      <c r="G525" s="1090" t="s">
        <v>493</v>
      </c>
      <c r="H525" s="1089" t="str">
        <f>H454</f>
        <v>$</v>
      </c>
      <c r="I525" s="767" t="str">
        <f>I454</f>
        <v>per SM</v>
      </c>
      <c r="J525" s="2084"/>
      <c r="K525" s="2050"/>
      <c r="L525" s="2050"/>
      <c r="M525" s="2050"/>
      <c r="N525" s="2050"/>
      <c r="O525" s="2063"/>
      <c r="R525" s="2039"/>
      <c r="S525" s="2039"/>
      <c r="T525" s="2039"/>
    </row>
    <row r="526" spans="1:21" ht="14.25" customHeight="1">
      <c r="C526" s="28" t="s">
        <v>423</v>
      </c>
      <c r="D526" s="1498">
        <f>H564</f>
        <v>66000</v>
      </c>
      <c r="E526" s="1288" t="e">
        <f t="shared" ref="E526:E548" ca="1" si="254">D526/$D$21</f>
        <v>#DIV/0!</v>
      </c>
      <c r="F526" s="748" t="s">
        <v>556</v>
      </c>
      <c r="G526" s="1413">
        <f t="shared" ref="G526:G547" ca="1" si="255">IFERROR(T526,0)</f>
        <v>66000</v>
      </c>
      <c r="H526" s="1465">
        <f>HLOOKUP($H$523,$J$524:$O$547,COUNT($U$526:U526)+2,FALSE)</f>
        <v>0</v>
      </c>
      <c r="I526" s="1283" t="e">
        <f t="shared" ref="I526:I548" ca="1" si="256">H526/$D$21</f>
        <v>#DIV/0!</v>
      </c>
      <c r="J526" s="772"/>
      <c r="K526" s="775"/>
      <c r="L526" s="775"/>
      <c r="M526" s="775"/>
      <c r="N526" s="775"/>
      <c r="O526" s="776"/>
      <c r="P526" s="28" t="s">
        <v>557</v>
      </c>
      <c r="R526" s="1417">
        <f ca="1">OFFSET($C$525,COUNT($R$525:R525)+1,MATCH($R$524,$D$524:$O$524,0),,)</f>
        <v>66000</v>
      </c>
      <c r="S526" s="1417">
        <f ca="1">OFFSET($C$525,COUNT($S$525:S525)+1,MATCH($S$524,$D$524:$O$524,0),,)</f>
        <v>0</v>
      </c>
      <c r="T526" s="1417">
        <f t="shared" ref="T526:T547" ca="1" si="257">R526-S526</f>
        <v>66000</v>
      </c>
      <c r="U526" s="777">
        <v>1</v>
      </c>
    </row>
    <row r="527" spans="1:21">
      <c r="A527" s="1228">
        <f ca="1">IFERROR(D527/D526,0)</f>
        <v>0</v>
      </c>
      <c r="C527" s="28" t="s">
        <v>558</v>
      </c>
      <c r="D527" s="1499">
        <f ca="1">0.005*((D455*J24)*(1-Sheet1!C6))</f>
        <v>0</v>
      </c>
      <c r="E527" s="1288" t="e">
        <f t="shared" ca="1" si="254"/>
        <v>#DIV/0!</v>
      </c>
      <c r="F527" s="748"/>
      <c r="G527" s="1413">
        <f t="shared" ca="1" si="255"/>
        <v>0</v>
      </c>
      <c r="H527" s="1466">
        <f>HLOOKUP($H$523,$J$524:$O$547,COUNT($U$526:U527)+2,FALSE)</f>
        <v>0</v>
      </c>
      <c r="I527" s="1283" t="e">
        <f t="shared" ca="1" si="256"/>
        <v>#DIV/0!</v>
      </c>
      <c r="J527" s="772"/>
      <c r="K527" s="775"/>
      <c r="L527" s="775"/>
      <c r="M527" s="775"/>
      <c r="N527" s="775"/>
      <c r="O527" s="776"/>
      <c r="P527" s="28" t="s">
        <v>559</v>
      </c>
      <c r="R527" s="1413">
        <f ca="1">OFFSET($C$525,COUNT($R$525:R526)+1,MATCH($R$524,$D$524:$O$524,0),,)</f>
        <v>0</v>
      </c>
      <c r="S527" s="1413">
        <f ca="1">OFFSET($C$525,COUNT($S$525:S526)+1,MATCH($S$524,$D$524:$O$524,0),,)</f>
        <v>0</v>
      </c>
      <c r="T527" s="1413">
        <f t="shared" ca="1" si="257"/>
        <v>0</v>
      </c>
      <c r="U527" s="777">
        <v>1</v>
      </c>
    </row>
    <row r="528" spans="1:21">
      <c r="C528" s="28" t="s">
        <v>425</v>
      </c>
      <c r="D528" s="1499">
        <f ca="1">(0.0125*((D455*J24)*(1-Sheet1!C6))*0.5)</f>
        <v>0</v>
      </c>
      <c r="E528" s="1288" t="e">
        <f t="shared" ca="1" si="254"/>
        <v>#DIV/0!</v>
      </c>
      <c r="F528" s="748" t="s">
        <v>560</v>
      </c>
      <c r="G528" s="1413">
        <f t="shared" ca="1" si="255"/>
        <v>0</v>
      </c>
      <c r="H528" s="1466">
        <f>HLOOKUP($H$523,$J$524:$O$547,COUNT($U$526:U528)+2,FALSE)</f>
        <v>0</v>
      </c>
      <c r="I528" s="1283" t="e">
        <f t="shared" ca="1" si="256"/>
        <v>#DIV/0!</v>
      </c>
      <c r="J528" s="772"/>
      <c r="K528" s="775"/>
      <c r="L528" s="775"/>
      <c r="M528" s="775"/>
      <c r="N528" s="775"/>
      <c r="O528" s="776"/>
      <c r="P528" s="28" t="s">
        <v>561</v>
      </c>
      <c r="R528" s="1413">
        <f ca="1">OFFSET($C$525,COUNT($R$525:R527)+1,MATCH($R$524,$D$524:$O$524,0),,)</f>
        <v>0</v>
      </c>
      <c r="S528" s="1413">
        <f ca="1">OFFSET($C$525,COUNT($S$525:S527)+1,MATCH($S$524,$D$524:$O$524,0),,)</f>
        <v>0</v>
      </c>
      <c r="T528" s="1413">
        <f t="shared" ca="1" si="257"/>
        <v>0</v>
      </c>
      <c r="U528" s="777">
        <v>1</v>
      </c>
    </row>
    <row r="529" spans="3:21">
      <c r="C529" s="28" t="s">
        <v>426</v>
      </c>
      <c r="D529" s="1500">
        <v>0</v>
      </c>
      <c r="E529" s="1288" t="e">
        <f t="shared" ca="1" si="254"/>
        <v>#DIV/0!</v>
      </c>
      <c r="F529" s="748" t="s">
        <v>562</v>
      </c>
      <c r="G529" s="1413">
        <f t="shared" ca="1" si="255"/>
        <v>0</v>
      </c>
      <c r="H529" s="1466">
        <f>HLOOKUP($H$523,$J$524:$O$547,COUNT($U$526:U529)+2,FALSE)</f>
        <v>0</v>
      </c>
      <c r="I529" s="1283" t="e">
        <f t="shared" ca="1" si="256"/>
        <v>#DIV/0!</v>
      </c>
      <c r="J529" s="772"/>
      <c r="K529" s="775"/>
      <c r="L529" s="775"/>
      <c r="M529" s="775"/>
      <c r="N529" s="775"/>
      <c r="O529" s="776"/>
      <c r="P529" s="28" t="s">
        <v>563</v>
      </c>
      <c r="R529" s="1413">
        <f ca="1">OFFSET($C$525,COUNT($R$525:R528)+1,MATCH($R$524,$D$524:$O$524,0),,)</f>
        <v>0</v>
      </c>
      <c r="S529" s="1413">
        <f ca="1">OFFSET($C$525,COUNT($S$525:S528)+1,MATCH($S$524,$D$524:$O$524,0),,)</f>
        <v>0</v>
      </c>
      <c r="T529" s="1413">
        <f t="shared" ca="1" si="257"/>
        <v>0</v>
      </c>
      <c r="U529" s="777">
        <v>1</v>
      </c>
    </row>
    <row r="530" spans="3:21">
      <c r="C530" s="28" t="s">
        <v>427</v>
      </c>
      <c r="D530" s="1499">
        <f>S570</f>
        <v>38400</v>
      </c>
      <c r="E530" s="1288" t="e">
        <f t="shared" ca="1" si="254"/>
        <v>#DIV/0!</v>
      </c>
      <c r="F530" s="748" t="s">
        <v>564</v>
      </c>
      <c r="G530" s="1413">
        <f t="shared" ca="1" si="255"/>
        <v>38400</v>
      </c>
      <c r="H530" s="1466">
        <f>HLOOKUP($H$523,$J$524:$O$547,COUNT($U$526:U530)+2,FALSE)</f>
        <v>0</v>
      </c>
      <c r="I530" s="1283" t="e">
        <f t="shared" ca="1" si="256"/>
        <v>#DIV/0!</v>
      </c>
      <c r="J530" s="772"/>
      <c r="K530" s="775"/>
      <c r="L530" s="775"/>
      <c r="M530" s="775"/>
      <c r="N530" s="775"/>
      <c r="O530" s="776"/>
      <c r="P530" s="28" t="s">
        <v>565</v>
      </c>
      <c r="R530" s="1413">
        <f ca="1">OFFSET($C$525,COUNT($R$525:R529)+1,MATCH($R$524,$D$524:$O$524,0),,)</f>
        <v>38400</v>
      </c>
      <c r="S530" s="1413">
        <f ca="1">OFFSET($C$525,COUNT($S$525:S529)+1,MATCH($S$524,$D$524:$O$524,0),,)</f>
        <v>0</v>
      </c>
      <c r="T530" s="1413">
        <f t="shared" ca="1" si="257"/>
        <v>38400</v>
      </c>
      <c r="U530" s="777">
        <v>1</v>
      </c>
    </row>
    <row r="531" spans="3:21">
      <c r="C531" s="28" t="str">
        <f>F575</f>
        <v>StoreLocal Tech Fee</v>
      </c>
      <c r="D531" s="1498">
        <f ca="1">I580</f>
        <v>20203.199999999997</v>
      </c>
      <c r="E531" s="1288" t="e">
        <f t="shared" ca="1" si="254"/>
        <v>#DIV/0!</v>
      </c>
      <c r="F531" s="748" t="s">
        <v>560</v>
      </c>
      <c r="G531" s="1413">
        <f t="shared" ca="1" si="255"/>
        <v>20203.199999999997</v>
      </c>
      <c r="H531" s="1466">
        <f>HLOOKUP($H$523,$J$524:$O$547,COUNT($U$526:U531)+2,FALSE)</f>
        <v>0</v>
      </c>
      <c r="I531" s="1283" t="e">
        <f t="shared" ca="1" si="256"/>
        <v>#DIV/0!</v>
      </c>
      <c r="J531" s="772"/>
      <c r="K531" s="775"/>
      <c r="L531" s="775"/>
      <c r="M531" s="775"/>
      <c r="N531" s="775"/>
      <c r="O531" s="776"/>
      <c r="P531" s="28" t="s">
        <v>566</v>
      </c>
      <c r="R531" s="1413">
        <f ca="1">OFFSET($C$525,COUNT($R$525:R530)+1,MATCH($R$524,$D$524:$O$524,0),,)</f>
        <v>20203.199999999997</v>
      </c>
      <c r="S531" s="1413">
        <f ca="1">OFFSET($C$525,COUNT($S$525:S530)+1,MATCH($S$524,$D$524:$O$524,0),,)</f>
        <v>0</v>
      </c>
      <c r="T531" s="1413">
        <f t="shared" ca="1" si="257"/>
        <v>20203.199999999997</v>
      </c>
      <c r="U531" s="777">
        <v>1</v>
      </c>
    </row>
    <row r="532" spans="3:21">
      <c r="C532" s="28" t="s">
        <v>567</v>
      </c>
      <c r="D532" s="1498">
        <f ca="1">L565</f>
        <v>30135</v>
      </c>
      <c r="E532" s="1288" t="e">
        <f t="shared" ca="1" si="254"/>
        <v>#DIV/0!</v>
      </c>
      <c r="F532" s="748" t="s">
        <v>560</v>
      </c>
      <c r="G532" s="1413">
        <f t="shared" ca="1" si="255"/>
        <v>30135</v>
      </c>
      <c r="H532" s="1466">
        <f>HLOOKUP($H$523,$J$524:$O$547,COUNT($U$526:U532)+2,FALSE)</f>
        <v>0</v>
      </c>
      <c r="I532" s="1283" t="e">
        <f t="shared" ca="1" si="256"/>
        <v>#DIV/0!</v>
      </c>
      <c r="J532" s="772"/>
      <c r="K532" s="775"/>
      <c r="L532" s="775"/>
      <c r="M532" s="775"/>
      <c r="N532" s="775"/>
      <c r="O532" s="776"/>
      <c r="P532" s="28" t="s">
        <v>568</v>
      </c>
      <c r="R532" s="1413">
        <f ca="1">OFFSET($C$525,COUNT($R$525:R531)+1,MATCH($R$524,$D$524:$O$524,0),,)</f>
        <v>30135</v>
      </c>
      <c r="S532" s="1413">
        <f ca="1">OFFSET($C$525,COUNT($S$525:S531)+1,MATCH($S$524,$D$524:$O$524,0),,)</f>
        <v>0</v>
      </c>
      <c r="T532" s="1413">
        <f t="shared" ca="1" si="257"/>
        <v>30135</v>
      </c>
      <c r="U532" s="777">
        <v>1</v>
      </c>
    </row>
    <row r="533" spans="3:21">
      <c r="C533" s="28" t="s">
        <v>430</v>
      </c>
      <c r="D533" s="1499">
        <f ca="1">((D455*J24)*(1-Sheet1!C6)*J54)</f>
        <v>0</v>
      </c>
      <c r="E533" s="1288" t="e">
        <f t="shared" ca="1" si="254"/>
        <v>#DIV/0!</v>
      </c>
      <c r="F533" s="748" t="s">
        <v>560</v>
      </c>
      <c r="G533" s="1413">
        <f t="shared" ca="1" si="255"/>
        <v>0</v>
      </c>
      <c r="H533" s="1466">
        <f>HLOOKUP($H$523,$J$524:$O$547,COUNT($U$526:U533)+2,FALSE)</f>
        <v>0</v>
      </c>
      <c r="I533" s="1283" t="e">
        <f t="shared" ca="1" si="256"/>
        <v>#DIV/0!</v>
      </c>
      <c r="J533" s="772"/>
      <c r="K533" s="775"/>
      <c r="L533" s="775"/>
      <c r="M533" s="775"/>
      <c r="N533" s="775"/>
      <c r="O533" s="776"/>
      <c r="P533" s="28" t="s">
        <v>569</v>
      </c>
      <c r="R533" s="1413">
        <f ca="1">OFFSET($C$525,COUNT($R$525:R532)+1,MATCH($R$524,$D$524:$O$524,0),,)</f>
        <v>0</v>
      </c>
      <c r="S533" s="1413">
        <f ca="1">OFFSET($C$525,COUNT($S$525:S532)+1,MATCH($S$524,$D$524:$O$524,0),,)</f>
        <v>0</v>
      </c>
      <c r="T533" s="1413">
        <f t="shared" ca="1" si="257"/>
        <v>0</v>
      </c>
      <c r="U533" s="777">
        <v>1</v>
      </c>
    </row>
    <row r="534" spans="3:21">
      <c r="C534" s="28" t="s">
        <v>431</v>
      </c>
      <c r="D534" s="1498">
        <f>0.55*D510</f>
        <v>0</v>
      </c>
      <c r="E534" s="1288" t="e">
        <f t="shared" ca="1" si="254"/>
        <v>#DIV/0!</v>
      </c>
      <c r="F534" s="748"/>
      <c r="G534" s="1413">
        <f t="shared" ca="1" si="255"/>
        <v>0</v>
      </c>
      <c r="H534" s="1466">
        <f>HLOOKUP($H$523,$J$524:$O$547,COUNT($U$526:U534)+2,FALSE)</f>
        <v>0</v>
      </c>
      <c r="I534" s="1283" t="e">
        <f t="shared" ca="1" si="256"/>
        <v>#DIV/0!</v>
      </c>
      <c r="J534" s="772"/>
      <c r="K534" s="775"/>
      <c r="L534" s="775"/>
      <c r="M534" s="775"/>
      <c r="N534" s="775"/>
      <c r="O534" s="776"/>
      <c r="P534" s="28" t="s">
        <v>570</v>
      </c>
      <c r="R534" s="1413">
        <f ca="1">OFFSET($C$525,COUNT($R$525:R533)+1,MATCH($R$524,$D$524:$O$524,0),,)</f>
        <v>0</v>
      </c>
      <c r="S534" s="1413">
        <f ca="1">OFFSET($C$525,COUNT($S$525:S533)+1,MATCH($S$524,$D$524:$O$524,0),,)</f>
        <v>0</v>
      </c>
      <c r="T534" s="1413">
        <f t="shared" ca="1" si="257"/>
        <v>0</v>
      </c>
      <c r="U534" s="777">
        <v>1</v>
      </c>
    </row>
    <row r="535" spans="3:21">
      <c r="C535" s="28" t="s">
        <v>432</v>
      </c>
      <c r="D535" s="1499">
        <f>M583</f>
        <v>0</v>
      </c>
      <c r="E535" s="1288" t="e">
        <f t="shared" ca="1" si="254"/>
        <v>#DIV/0!</v>
      </c>
      <c r="F535" s="748" t="s">
        <v>560</v>
      </c>
      <c r="G535" s="1413">
        <f t="shared" ca="1" si="255"/>
        <v>0</v>
      </c>
      <c r="H535" s="1466">
        <f>HLOOKUP($H$523,$J$524:$O$547,COUNT($U$526:U535)+2,FALSE)</f>
        <v>0</v>
      </c>
      <c r="I535" s="1283" t="e">
        <f t="shared" ca="1" si="256"/>
        <v>#DIV/0!</v>
      </c>
      <c r="J535" s="772"/>
      <c r="K535" s="775"/>
      <c r="L535" s="775"/>
      <c r="M535" s="775"/>
      <c r="N535" s="775"/>
      <c r="O535" s="776"/>
      <c r="P535" s="28" t="s">
        <v>571</v>
      </c>
      <c r="R535" s="1413">
        <f ca="1">OFFSET($C$525,COUNT($R$525:R534)+1,MATCH($R$524,$D$524:$O$524,0),,)</f>
        <v>0</v>
      </c>
      <c r="S535" s="1413">
        <f ca="1">OFFSET($C$525,COUNT($S$525:S534)+1,MATCH($S$524,$D$524:$O$524,0),,)</f>
        <v>0</v>
      </c>
      <c r="T535" s="1413">
        <f t="shared" ca="1" si="257"/>
        <v>0</v>
      </c>
      <c r="U535" s="777">
        <v>1</v>
      </c>
    </row>
    <row r="536" spans="3:21">
      <c r="C536" s="28" t="s">
        <v>433</v>
      </c>
      <c r="D536" s="1499">
        <f>I583</f>
        <v>0</v>
      </c>
      <c r="E536" s="1288" t="e">
        <f t="shared" ca="1" si="254"/>
        <v>#DIV/0!</v>
      </c>
      <c r="F536" s="748" t="s">
        <v>560</v>
      </c>
      <c r="G536" s="1413">
        <f t="shared" ca="1" si="255"/>
        <v>0</v>
      </c>
      <c r="H536" s="1466">
        <f>HLOOKUP($H$523,$J$524:$O$547,COUNT($U$526:U536)+2,FALSE)</f>
        <v>0</v>
      </c>
      <c r="I536" s="1283" t="e">
        <f t="shared" ca="1" si="256"/>
        <v>#DIV/0!</v>
      </c>
      <c r="J536" s="772"/>
      <c r="K536" s="775"/>
      <c r="L536" s="775"/>
      <c r="M536" s="775"/>
      <c r="N536" s="775"/>
      <c r="O536" s="776"/>
      <c r="P536" s="28" t="s">
        <v>572</v>
      </c>
      <c r="R536" s="1413">
        <f ca="1">OFFSET($C$525,COUNT($R$525:R535)+1,MATCH($R$524,$D$524:$O$524,0),,)</f>
        <v>0</v>
      </c>
      <c r="S536" s="1413">
        <f ca="1">OFFSET($C$525,COUNT($S$525:S535)+1,MATCH($S$524,$D$524:$O$524,0),,)</f>
        <v>0</v>
      </c>
      <c r="T536" s="1413">
        <f t="shared" ca="1" si="257"/>
        <v>0</v>
      </c>
      <c r="U536" s="777">
        <v>1</v>
      </c>
    </row>
    <row r="537" spans="3:21">
      <c r="C537" s="28" t="s">
        <v>434</v>
      </c>
      <c r="D537" s="1499">
        <f>I584</f>
        <v>0</v>
      </c>
      <c r="E537" s="1288" t="e">
        <f t="shared" ca="1" si="254"/>
        <v>#DIV/0!</v>
      </c>
      <c r="F537" s="748" t="s">
        <v>560</v>
      </c>
      <c r="G537" s="1413">
        <f t="shared" ca="1" si="255"/>
        <v>0</v>
      </c>
      <c r="H537" s="1466">
        <f>HLOOKUP($H$523,$J$524:$O$547,COUNT($U$526:U537)+2,FALSE)</f>
        <v>0</v>
      </c>
      <c r="I537" s="1283" t="e">
        <f t="shared" ca="1" si="256"/>
        <v>#DIV/0!</v>
      </c>
      <c r="J537" s="772"/>
      <c r="K537" s="775"/>
      <c r="L537" s="775"/>
      <c r="M537" s="775"/>
      <c r="N537" s="775"/>
      <c r="O537" s="776"/>
      <c r="P537" s="28" t="s">
        <v>573</v>
      </c>
      <c r="R537" s="1413">
        <f ca="1">OFFSET($C$525,COUNT($R$525:R536)+1,MATCH($R$524,$D$524:$O$524,0),,)</f>
        <v>0</v>
      </c>
      <c r="S537" s="1413">
        <f ca="1">OFFSET($C$525,COUNT($S$525:S536)+1,MATCH($S$524,$D$524:$O$524,0),,)</f>
        <v>0</v>
      </c>
      <c r="T537" s="1413">
        <f t="shared" ca="1" si="257"/>
        <v>0</v>
      </c>
      <c r="U537" s="777">
        <v>1</v>
      </c>
    </row>
    <row r="538" spans="3:21">
      <c r="C538" s="28" t="s">
        <v>435</v>
      </c>
      <c r="D538" s="1498">
        <f>M596</f>
        <v>400</v>
      </c>
      <c r="E538" s="1288" t="e">
        <f t="shared" ca="1" si="254"/>
        <v>#DIV/0!</v>
      </c>
      <c r="F538" s="748" t="s">
        <v>560</v>
      </c>
      <c r="G538" s="1413">
        <f t="shared" ca="1" si="255"/>
        <v>400</v>
      </c>
      <c r="H538" s="1466">
        <f>HLOOKUP($H$523,$J$524:$O$547,COUNT($U$526:U538)+2,FALSE)</f>
        <v>0</v>
      </c>
      <c r="I538" s="1283" t="e">
        <f t="shared" ca="1" si="256"/>
        <v>#DIV/0!</v>
      </c>
      <c r="J538" s="772"/>
      <c r="K538" s="775"/>
      <c r="L538" s="775"/>
      <c r="M538" s="775"/>
      <c r="N538" s="775"/>
      <c r="O538" s="776"/>
      <c r="P538" s="28" t="s">
        <v>574</v>
      </c>
      <c r="R538" s="1413">
        <f ca="1">OFFSET($C$525,COUNT($R$525:R537)+1,MATCH($R$524,$D$524:$O$524,0),,)</f>
        <v>400</v>
      </c>
      <c r="S538" s="1413">
        <f ca="1">OFFSET($C$525,COUNT($S$525:S537)+1,MATCH($S$524,$D$524:$O$524,0),,)</f>
        <v>0</v>
      </c>
      <c r="T538" s="1413">
        <f t="shared" ca="1" si="257"/>
        <v>400</v>
      </c>
      <c r="U538" s="777">
        <v>1</v>
      </c>
    </row>
    <row r="539" spans="3:21">
      <c r="C539" s="28" t="s">
        <v>575</v>
      </c>
      <c r="D539" s="1500">
        <v>0</v>
      </c>
      <c r="E539" s="1288" t="e">
        <f t="shared" ca="1" si="254"/>
        <v>#DIV/0!</v>
      </c>
      <c r="F539" s="748"/>
      <c r="G539" s="1413">
        <f t="shared" ca="1" si="255"/>
        <v>0</v>
      </c>
      <c r="H539" s="1466">
        <f>HLOOKUP($H$523,$J$524:$O$547,COUNT($U$526:U539)+2,FALSE)</f>
        <v>0</v>
      </c>
      <c r="I539" s="1283" t="e">
        <f t="shared" ca="1" si="256"/>
        <v>#DIV/0!</v>
      </c>
      <c r="J539" s="772"/>
      <c r="K539" s="775"/>
      <c r="L539" s="775"/>
      <c r="M539" s="775"/>
      <c r="N539" s="775"/>
      <c r="O539" s="776"/>
      <c r="P539" s="28" t="s">
        <v>576</v>
      </c>
      <c r="R539" s="1413">
        <f ca="1">OFFSET($C$525,COUNT($R$525:R538)+1,MATCH($R$524,$D$524:$O$524,0),,)</f>
        <v>0</v>
      </c>
      <c r="S539" s="1413">
        <f ca="1">OFFSET($C$525,COUNT($S$525:S538)+1,MATCH($S$524,$D$524:$O$524,0),,)</f>
        <v>0</v>
      </c>
      <c r="T539" s="1413">
        <f t="shared" ca="1" si="257"/>
        <v>0</v>
      </c>
      <c r="U539" s="777">
        <v>1</v>
      </c>
    </row>
    <row r="540" spans="3:21">
      <c r="C540" s="28" t="s">
        <v>437</v>
      </c>
      <c r="D540" s="1499">
        <f>M592</f>
        <v>57800</v>
      </c>
      <c r="E540" s="1288" t="e">
        <f t="shared" ca="1" si="254"/>
        <v>#DIV/0!</v>
      </c>
      <c r="F540" s="748" t="s">
        <v>560</v>
      </c>
      <c r="G540" s="1413">
        <f t="shared" ca="1" si="255"/>
        <v>57800</v>
      </c>
      <c r="H540" s="1466">
        <f>HLOOKUP($H$523,$J$524:$O$547,COUNT($U$526:U540)+2,FALSE)</f>
        <v>0</v>
      </c>
      <c r="I540" s="1283" t="e">
        <f t="shared" ca="1" si="256"/>
        <v>#DIV/0!</v>
      </c>
      <c r="J540" s="772"/>
      <c r="K540" s="775"/>
      <c r="L540" s="775"/>
      <c r="M540" s="775"/>
      <c r="N540" s="775"/>
      <c r="O540" s="776"/>
      <c r="P540" s="28" t="s">
        <v>577</v>
      </c>
      <c r="R540" s="1413">
        <f ca="1">OFFSET($C$525,COUNT($R$525:R539)+1,MATCH($R$524,$D$524:$O$524,0),,)</f>
        <v>57800</v>
      </c>
      <c r="S540" s="1413">
        <f ca="1">OFFSET($C$525,COUNT($S$525:S539)+1,MATCH($S$524,$D$524:$O$524,0),,)</f>
        <v>0</v>
      </c>
      <c r="T540" s="1413">
        <f t="shared" ca="1" si="257"/>
        <v>57800</v>
      </c>
      <c r="U540" s="777">
        <v>1</v>
      </c>
    </row>
    <row r="541" spans="3:21">
      <c r="C541" s="28" t="s">
        <v>438</v>
      </c>
      <c r="D541" s="1499">
        <f>I592</f>
        <v>3000</v>
      </c>
      <c r="E541" s="1288" t="e">
        <f t="shared" ca="1" si="254"/>
        <v>#DIV/0!</v>
      </c>
      <c r="F541" s="748" t="s">
        <v>560</v>
      </c>
      <c r="G541" s="1413">
        <f t="shared" ca="1" si="255"/>
        <v>3000</v>
      </c>
      <c r="H541" s="1466">
        <f>HLOOKUP($H$523,$J$524:$O$547,COUNT($U$526:U541)+2,FALSE)</f>
        <v>0</v>
      </c>
      <c r="I541" s="1283" t="e">
        <f t="shared" ca="1" si="256"/>
        <v>#DIV/0!</v>
      </c>
      <c r="J541" s="772"/>
      <c r="K541" s="775"/>
      <c r="L541" s="775"/>
      <c r="M541" s="775"/>
      <c r="N541" s="775"/>
      <c r="O541" s="776"/>
      <c r="P541" s="28" t="s">
        <v>578</v>
      </c>
      <c r="R541" s="1413">
        <f ca="1">OFFSET($C$525,COUNT($R$525:R540)+1,MATCH($R$524,$D$524:$O$524,0),,)</f>
        <v>3000</v>
      </c>
      <c r="S541" s="1413">
        <f ca="1">OFFSET($C$525,COUNT($S$525:S540)+1,MATCH($S$524,$D$524:$O$524,0),,)</f>
        <v>0</v>
      </c>
      <c r="T541" s="1413">
        <f t="shared" ca="1" si="257"/>
        <v>3000</v>
      </c>
      <c r="U541" s="777">
        <v>1</v>
      </c>
    </row>
    <row r="542" spans="3:21">
      <c r="C542" s="28" t="s">
        <v>579</v>
      </c>
      <c r="D542" s="1499">
        <f>I603</f>
        <v>2400</v>
      </c>
      <c r="E542" s="1288" t="e">
        <f t="shared" ca="1" si="254"/>
        <v>#DIV/0!</v>
      </c>
      <c r="F542" s="748" t="s">
        <v>560</v>
      </c>
      <c r="G542" s="1413">
        <f t="shared" ca="1" si="255"/>
        <v>2400</v>
      </c>
      <c r="H542" s="1466">
        <f>HLOOKUP($H$523,$J$524:$O$547,COUNT($U$526:U542)+2,FALSE)</f>
        <v>0</v>
      </c>
      <c r="I542" s="1283" t="e">
        <f t="shared" ca="1" si="256"/>
        <v>#DIV/0!</v>
      </c>
      <c r="J542" s="772"/>
      <c r="K542" s="775"/>
      <c r="L542" s="775"/>
      <c r="M542" s="775"/>
      <c r="N542" s="775"/>
      <c r="O542" s="776"/>
      <c r="P542" s="28" t="s">
        <v>580</v>
      </c>
      <c r="R542" s="1413">
        <f ca="1">OFFSET($C$525,COUNT($R$525:R541)+1,MATCH($R$524,$D$524:$O$524,0),,)</f>
        <v>2400</v>
      </c>
      <c r="S542" s="1413">
        <f ca="1">OFFSET($C$525,COUNT($S$525:S541)+1,MATCH($S$524,$D$524:$O$524,0),,)</f>
        <v>0</v>
      </c>
      <c r="T542" s="1413">
        <f t="shared" ca="1" si="257"/>
        <v>2400</v>
      </c>
      <c r="U542" s="777">
        <v>1</v>
      </c>
    </row>
    <row r="543" spans="3:21">
      <c r="C543" s="28" t="s">
        <v>440</v>
      </c>
      <c r="D543" s="1499">
        <f>I598</f>
        <v>7200</v>
      </c>
      <c r="E543" s="1288" t="e">
        <f t="shared" ca="1" si="254"/>
        <v>#DIV/0!</v>
      </c>
      <c r="F543" s="748" t="s">
        <v>560</v>
      </c>
      <c r="G543" s="1413">
        <f t="shared" ca="1" si="255"/>
        <v>7200</v>
      </c>
      <c r="H543" s="1466">
        <f>HLOOKUP($H$523,$J$524:$O$547,COUNT($U$526:U543)+2,FALSE)</f>
        <v>0</v>
      </c>
      <c r="I543" s="1283" t="e">
        <f t="shared" ca="1" si="256"/>
        <v>#DIV/0!</v>
      </c>
      <c r="J543" s="772"/>
      <c r="K543" s="775"/>
      <c r="L543" s="775"/>
      <c r="M543" s="775"/>
      <c r="N543" s="775"/>
      <c r="O543" s="776"/>
      <c r="P543" s="28" t="s">
        <v>581</v>
      </c>
      <c r="R543" s="1413">
        <f ca="1">OFFSET($C$525,COUNT($R$525:R542)+1,MATCH($R$524,$D$524:$O$524,0),,)</f>
        <v>7200</v>
      </c>
      <c r="S543" s="1413">
        <f ca="1">OFFSET($C$525,COUNT($S$525:S542)+1,MATCH($S$524,$D$524:$O$524,0),,)</f>
        <v>0</v>
      </c>
      <c r="T543" s="1413">
        <f t="shared" ca="1" si="257"/>
        <v>7200</v>
      </c>
      <c r="U543" s="777">
        <v>1</v>
      </c>
    </row>
    <row r="544" spans="3:21">
      <c r="C544" s="28" t="s">
        <v>441</v>
      </c>
      <c r="D544" s="1500">
        <v>0</v>
      </c>
      <c r="E544" s="1288" t="e">
        <f t="shared" ca="1" si="254"/>
        <v>#DIV/0!</v>
      </c>
      <c r="F544" s="748"/>
      <c r="G544" s="1413">
        <f t="shared" ca="1" si="255"/>
        <v>0</v>
      </c>
      <c r="H544" s="1466">
        <f>HLOOKUP($H$523,$J$524:$O$547,COUNT($U$526:U544)+2,FALSE)</f>
        <v>0</v>
      </c>
      <c r="I544" s="1283" t="e">
        <f t="shared" ca="1" si="256"/>
        <v>#DIV/0!</v>
      </c>
      <c r="J544" s="772"/>
      <c r="K544" s="775"/>
      <c r="L544" s="775"/>
      <c r="M544" s="775"/>
      <c r="N544" s="775"/>
      <c r="O544" s="776"/>
      <c r="P544" s="28" t="s">
        <v>582</v>
      </c>
      <c r="R544" s="1413">
        <f ca="1">OFFSET($C$525,COUNT($R$525:R543)+1,MATCH($R$524,$D$524:$O$524,0),,)</f>
        <v>0</v>
      </c>
      <c r="S544" s="1413">
        <f ca="1">OFFSET($C$525,COUNT($S$525:S543)+1,MATCH($S$524,$D$524:$O$524,0),,)</f>
        <v>0</v>
      </c>
      <c r="T544" s="1413">
        <f t="shared" ca="1" si="257"/>
        <v>0</v>
      </c>
      <c r="U544" s="777">
        <v>1</v>
      </c>
    </row>
    <row r="545" spans="2:22">
      <c r="C545" s="28" t="s">
        <v>442</v>
      </c>
      <c r="D545" s="1498">
        <f>M577</f>
        <v>16200</v>
      </c>
      <c r="E545" s="1288" t="e">
        <f t="shared" ca="1" si="254"/>
        <v>#DIV/0!</v>
      </c>
      <c r="F545" s="748"/>
      <c r="G545" s="1413">
        <f t="shared" ca="1" si="255"/>
        <v>16200</v>
      </c>
      <c r="H545" s="1466">
        <f>HLOOKUP($H$523,$J$524:$O$547,COUNT($U$526:U545)+2,FALSE)</f>
        <v>0</v>
      </c>
      <c r="I545" s="1283" t="e">
        <f t="shared" ca="1" si="256"/>
        <v>#DIV/0!</v>
      </c>
      <c r="J545" s="772"/>
      <c r="K545" s="775"/>
      <c r="L545" s="775"/>
      <c r="M545" s="775"/>
      <c r="N545" s="775"/>
      <c r="O545" s="776"/>
      <c r="P545" s="28" t="s">
        <v>583</v>
      </c>
      <c r="R545" s="1413">
        <f ca="1">OFFSET($C$525,COUNT($R$525:R544)+1,MATCH($R$524,$D$524:$O$524,0),,)</f>
        <v>16200</v>
      </c>
      <c r="S545" s="1413">
        <f ca="1">OFFSET($C$525,COUNT($S$525:S544)+1,MATCH($S$524,$D$524:$O$524,0),,)</f>
        <v>0</v>
      </c>
      <c r="T545" s="1413">
        <f t="shared" ca="1" si="257"/>
        <v>16200</v>
      </c>
      <c r="U545" s="777">
        <v>1</v>
      </c>
    </row>
    <row r="546" spans="2:22" ht="13.5" customHeight="1">
      <c r="C546" s="929" t="s">
        <v>584</v>
      </c>
      <c r="D546" s="1498">
        <f>IF(K12="Yes",D552-D544,0)</f>
        <v>133500</v>
      </c>
      <c r="E546" s="1288" t="e">
        <f t="shared" ca="1" si="254"/>
        <v>#DIV/0!</v>
      </c>
      <c r="F546" s="748"/>
      <c r="G546" s="1413">
        <f t="shared" ca="1" si="255"/>
        <v>133500</v>
      </c>
      <c r="H546" s="1466">
        <f>HLOOKUP($H$523,$J$524:$O$547,COUNT($U$526:U546)+2,FALSE)</f>
        <v>0</v>
      </c>
      <c r="I546" s="1283" t="e">
        <f t="shared" ca="1" si="256"/>
        <v>#DIV/0!</v>
      </c>
      <c r="J546" s="772"/>
      <c r="K546" s="775"/>
      <c r="L546" s="775"/>
      <c r="M546" s="775"/>
      <c r="N546" s="775"/>
      <c r="O546" s="776"/>
      <c r="P546" s="28" t="s">
        <v>585</v>
      </c>
      <c r="R546" s="1413">
        <f ca="1">OFFSET($C$525,COUNT($R$525:R545)+1,MATCH($R$524,$D$524:$O$524,0),,)</f>
        <v>133500</v>
      </c>
      <c r="S546" s="1413">
        <f ca="1">OFFSET($C$525,COUNT($S$525:S545)+1,MATCH($S$524,$D$524:$O$524,0),,)</f>
        <v>0</v>
      </c>
      <c r="T546" s="1413">
        <f t="shared" ca="1" si="257"/>
        <v>133500</v>
      </c>
      <c r="U546" s="777">
        <v>1</v>
      </c>
    </row>
    <row r="547" spans="2:22" ht="14.5" customHeight="1" thickBot="1">
      <c r="C547" s="753" t="s">
        <v>586</v>
      </c>
      <c r="D547" s="1500"/>
      <c r="E547" s="1288" t="e">
        <f t="shared" ca="1" si="254"/>
        <v>#DIV/0!</v>
      </c>
      <c r="F547" s="748"/>
      <c r="G547" s="1413">
        <f t="shared" ca="1" si="255"/>
        <v>0</v>
      </c>
      <c r="H547" s="1466">
        <f>HLOOKUP($H$523,$J$524:$O$547,COUNT($U$526:U547)+2,FALSE)</f>
        <v>0</v>
      </c>
      <c r="I547" s="1283" t="e">
        <f t="shared" ca="1" si="256"/>
        <v>#DIV/0!</v>
      </c>
      <c r="J547" s="772"/>
      <c r="K547" s="775"/>
      <c r="L547" s="775"/>
      <c r="M547" s="775"/>
      <c r="N547" s="775"/>
      <c r="O547" s="776"/>
      <c r="P547" s="28" t="s">
        <v>587</v>
      </c>
      <c r="R547" s="1492">
        <f ca="1">OFFSET($C$525,COUNT($R$525:R546)+1,MATCH($R$524,$D$524:$O$524,0),,)</f>
        <v>0</v>
      </c>
      <c r="S547" s="1492">
        <f ca="1">OFFSET($C$525,COUNT($S$525:S546)+1,MATCH($S$524,$D$524:$O$524,0),,)</f>
        <v>0</v>
      </c>
      <c r="T547" s="1492">
        <f t="shared" ca="1" si="257"/>
        <v>0</v>
      </c>
      <c r="U547" s="777">
        <v>1</v>
      </c>
    </row>
    <row r="548" spans="2:22" ht="14.5" customHeight="1" thickBot="1">
      <c r="C548" s="793" t="s">
        <v>445</v>
      </c>
      <c r="D548" s="1501">
        <f ca="1">SUM(D526:D547)</f>
        <v>375238.2</v>
      </c>
      <c r="E548" s="1502" t="e">
        <f t="shared" ca="1" si="254"/>
        <v>#DIV/0!</v>
      </c>
      <c r="F548" s="804"/>
      <c r="G548" s="1503">
        <f ca="1">SUM(G526:G547)</f>
        <v>375238.2</v>
      </c>
      <c r="H548" s="1504">
        <f>SUM(H526:H547)</f>
        <v>0</v>
      </c>
      <c r="I548" s="1505" t="e">
        <f t="shared" ca="1" si="256"/>
        <v>#DIV/0!</v>
      </c>
      <c r="J548" s="1506">
        <f t="shared" ref="J548:O548" si="258">SUM(J526:J547)</f>
        <v>0</v>
      </c>
      <c r="K548" s="1496">
        <f t="shared" si="258"/>
        <v>0</v>
      </c>
      <c r="L548" s="1496">
        <f t="shared" si="258"/>
        <v>0</v>
      </c>
      <c r="M548" s="1496">
        <f t="shared" si="258"/>
        <v>0</v>
      </c>
      <c r="N548" s="1496">
        <f t="shared" si="258"/>
        <v>0</v>
      </c>
      <c r="O548" s="1497">
        <f t="shared" si="258"/>
        <v>0</v>
      </c>
      <c r="R548" s="1492">
        <f ca="1">SUM(R526:R547)</f>
        <v>375238.2</v>
      </c>
      <c r="S548" s="1492">
        <f ca="1">SUM(S526:S547)</f>
        <v>0</v>
      </c>
      <c r="T548" s="1492">
        <f ca="1">SUM(T526:T547)</f>
        <v>375238.2</v>
      </c>
    </row>
    <row r="549" spans="2:22" ht="14.5" customHeight="1" thickTop="1">
      <c r="C549" s="695" t="s">
        <v>588</v>
      </c>
      <c r="D549" s="805">
        <f ca="1">IFERROR(D548/D520,0)</f>
        <v>0</v>
      </c>
      <c r="E549" s="30"/>
      <c r="F549" s="806"/>
      <c r="G549" s="31"/>
      <c r="H549" s="29"/>
      <c r="I549" s="30"/>
      <c r="J549" s="798"/>
      <c r="K549" s="671"/>
      <c r="L549" s="671"/>
      <c r="M549" s="671"/>
      <c r="N549" s="671"/>
    </row>
    <row r="550" spans="2:22" ht="14.5" customHeight="1" thickBot="1">
      <c r="C550" s="793" t="s">
        <v>589</v>
      </c>
      <c r="D550" s="807">
        <f ca="1">D520-D548</f>
        <v>-375238.2</v>
      </c>
      <c r="E550" s="1502" t="e">
        <f ca="1">D550/$D$21</f>
        <v>#DIV/0!</v>
      </c>
      <c r="F550" s="808"/>
      <c r="G550" s="809"/>
      <c r="H550" s="1504">
        <f t="shared" ref="H550:O550" si="259">H520-H548</f>
        <v>0</v>
      </c>
      <c r="I550" s="1505" t="e">
        <f t="shared" ca="1" si="259"/>
        <v>#DIV/0!</v>
      </c>
      <c r="J550" s="1506">
        <f t="shared" si="259"/>
        <v>0</v>
      </c>
      <c r="K550" s="1496">
        <f t="shared" si="259"/>
        <v>0</v>
      </c>
      <c r="L550" s="1496">
        <f t="shared" si="259"/>
        <v>0</v>
      </c>
      <c r="M550" s="1496">
        <f t="shared" si="259"/>
        <v>0</v>
      </c>
      <c r="N550" s="1496">
        <f t="shared" si="259"/>
        <v>0</v>
      </c>
      <c r="O550" s="1497">
        <f t="shared" si="259"/>
        <v>0</v>
      </c>
    </row>
    <row r="551" spans="2:22" ht="15" customHeight="1" thickTop="1" thickBot="1"/>
    <row r="552" spans="2:22" ht="14.5" customHeight="1" thickBot="1">
      <c r="C552" s="40" t="s">
        <v>584</v>
      </c>
      <c r="D552" s="1507">
        <v>133500</v>
      </c>
      <c r="E552" s="28" t="s">
        <v>590</v>
      </c>
    </row>
    <row r="554" spans="2:22" ht="25" customHeight="1">
      <c r="B554" s="669" t="s">
        <v>591</v>
      </c>
      <c r="C554" s="541"/>
      <c r="D554" s="541"/>
      <c r="E554" s="541"/>
      <c r="F554" s="541"/>
      <c r="G554" s="541"/>
      <c r="H554" s="541"/>
      <c r="I554" s="541"/>
      <c r="J554" s="541"/>
      <c r="K554" s="541"/>
      <c r="L554" s="541"/>
      <c r="M554" s="541"/>
      <c r="N554" s="541"/>
      <c r="O554" s="541"/>
      <c r="P554" s="540"/>
      <c r="Q554" s="541"/>
      <c r="R554" s="541"/>
      <c r="S554" s="541"/>
      <c r="T554" s="541"/>
    </row>
    <row r="555" spans="2:22" ht="14.5" customHeight="1" thickBot="1"/>
    <row r="556" spans="2:22" ht="14.5" customHeight="1" thickBot="1">
      <c r="C556" s="2059" t="s">
        <v>592</v>
      </c>
      <c r="D556" s="2060"/>
      <c r="F556" s="2040" t="s">
        <v>593</v>
      </c>
      <c r="G556" s="2031"/>
      <c r="H556" s="2032"/>
      <c r="J556" s="2041" t="s">
        <v>594</v>
      </c>
      <c r="K556" s="2031"/>
      <c r="L556" s="2032"/>
      <c r="M556" s="1088"/>
      <c r="O556" s="2041" t="s">
        <v>595</v>
      </c>
      <c r="P556" s="2031"/>
      <c r="Q556" s="2031"/>
      <c r="R556" s="2031"/>
      <c r="S556" s="2032"/>
    </row>
    <row r="557" spans="2:22" ht="14.5" customHeight="1" thickBot="1">
      <c r="C557" s="32" t="s">
        <v>596</v>
      </c>
      <c r="D557" s="1470">
        <f>D573</f>
        <v>0</v>
      </c>
      <c r="F557" s="590" t="s">
        <v>597</v>
      </c>
      <c r="G557" s="875"/>
      <c r="H557" s="876" t="s">
        <v>135</v>
      </c>
      <c r="J557" s="29" t="s">
        <v>598</v>
      </c>
      <c r="K557" s="1508">
        <f>IF(Q7="NSW",0.0035,0.00287)</f>
        <v>2.8700000000000002E-3</v>
      </c>
      <c r="L557" s="1509">
        <f>K557*10500000</f>
        <v>30135</v>
      </c>
      <c r="M557" s="627"/>
      <c r="O557" s="810" t="s">
        <v>599</v>
      </c>
      <c r="P557" s="811" t="s">
        <v>600</v>
      </c>
      <c r="Q557" s="811" t="s">
        <v>601</v>
      </c>
      <c r="R557" s="811" t="s">
        <v>602</v>
      </c>
      <c r="S557" s="812" t="s">
        <v>603</v>
      </c>
      <c r="U557" s="2041" t="s">
        <v>604</v>
      </c>
      <c r="V557" s="2032"/>
    </row>
    <row r="558" spans="2:22">
      <c r="C558" s="29" t="s">
        <v>605</v>
      </c>
      <c r="D558" s="1283">
        <f>D580</f>
        <v>0</v>
      </c>
      <c r="F558" s="29" t="s">
        <v>606</v>
      </c>
      <c r="H558" s="1510">
        <v>11000</v>
      </c>
      <c r="J558" s="29" t="s">
        <v>607</v>
      </c>
      <c r="L558" s="30"/>
      <c r="O558" s="29" t="s">
        <v>608</v>
      </c>
      <c r="P558" s="813">
        <v>0</v>
      </c>
      <c r="Q558" s="1511">
        <v>36</v>
      </c>
      <c r="R558" s="1512">
        <v>0</v>
      </c>
      <c r="S558" s="1483">
        <f>IF(P558=0,0,P558*Q558*52+R558*12)</f>
        <v>0</v>
      </c>
      <c r="T558" s="627"/>
      <c r="U558" s="29" t="s">
        <v>609</v>
      </c>
      <c r="V558" s="1513">
        <f ca="1">IF($D$22&lt;500,546,IF(D22&lt;1000,608,741))</f>
        <v>546</v>
      </c>
    </row>
    <row r="559" spans="2:22">
      <c r="C559" s="29" t="s">
        <v>208</v>
      </c>
      <c r="D559" s="1283">
        <f>D592</f>
        <v>100000</v>
      </c>
      <c r="F559" s="29" t="s">
        <v>610</v>
      </c>
      <c r="H559" s="1510">
        <v>11000</v>
      </c>
      <c r="J559" s="29" t="s">
        <v>611</v>
      </c>
      <c r="K559" s="1514">
        <f>IF(Q7="NSW",0.0035,0.00287)</f>
        <v>2.8700000000000002E-3</v>
      </c>
      <c r="L559" s="1283">
        <f ca="1">AVERAGE(I328:J328)*K559*2</f>
        <v>0</v>
      </c>
      <c r="O559" s="29" t="s">
        <v>612</v>
      </c>
      <c r="P559" s="813">
        <v>0</v>
      </c>
      <c r="Q559" s="1511">
        <v>32</v>
      </c>
      <c r="R559" s="1512">
        <v>0</v>
      </c>
      <c r="S559" s="1483">
        <f>IF(P559=0,0,P559*Q559*52+R559*12)</f>
        <v>0</v>
      </c>
      <c r="U559" s="29" t="s">
        <v>613</v>
      </c>
      <c r="V559" s="1513">
        <v>170</v>
      </c>
    </row>
    <row r="560" spans="2:22">
      <c r="C560" s="29" t="s">
        <v>614</v>
      </c>
      <c r="D560" s="1283">
        <f>D604</f>
        <v>0</v>
      </c>
      <c r="F560" s="29" t="s">
        <v>615</v>
      </c>
      <c r="H560" s="1510">
        <v>11000</v>
      </c>
      <c r="J560" s="29" t="s">
        <v>616</v>
      </c>
      <c r="L560" s="1283">
        <f ca="1">SUM(L557:L559)</f>
        <v>30135</v>
      </c>
      <c r="O560" s="590" t="s">
        <v>617</v>
      </c>
      <c r="P560" s="814">
        <v>0</v>
      </c>
      <c r="Q560" s="1515">
        <v>23</v>
      </c>
      <c r="R560" s="1516">
        <v>0</v>
      </c>
      <c r="S560" s="1479">
        <f>IF(P560=0,0,P560*Q560*52+R560*12)</f>
        <v>0</v>
      </c>
      <c r="U560" s="29" t="s">
        <v>618</v>
      </c>
      <c r="V560" s="1513">
        <v>250</v>
      </c>
    </row>
    <row r="561" spans="3:22">
      <c r="C561" s="590" t="s">
        <v>218</v>
      </c>
      <c r="D561" s="1468">
        <f>P600</f>
        <v>0</v>
      </c>
      <c r="F561" s="29" t="s">
        <v>619</v>
      </c>
      <c r="H561" s="1510">
        <v>11000</v>
      </c>
      <c r="J561" s="29" t="s">
        <v>620</v>
      </c>
      <c r="L561" s="1517">
        <v>0</v>
      </c>
      <c r="O561" s="587" t="s">
        <v>603</v>
      </c>
      <c r="P561" s="815">
        <f>SUM(P558:P560)</f>
        <v>0</v>
      </c>
      <c r="Q561" s="1518" t="e">
        <f>SUMPRODUCT(P558:P560,Q558:Q560)/P561</f>
        <v>#DIV/0!</v>
      </c>
      <c r="R561" s="1518">
        <f>SUM(R558:R560)</f>
        <v>0</v>
      </c>
      <c r="S561" s="1476">
        <f>SUM(S558:S560)</f>
        <v>0</v>
      </c>
      <c r="U561" s="29" t="s">
        <v>621</v>
      </c>
      <c r="V561" s="1513">
        <v>77</v>
      </c>
    </row>
    <row r="562" spans="3:22" ht="14.5" customHeight="1" thickBot="1">
      <c r="C562" s="816" t="s">
        <v>488</v>
      </c>
      <c r="D562" s="1519">
        <f>SUM(D557:D561)</f>
        <v>100000</v>
      </c>
      <c r="F562" s="29" t="s">
        <v>622</v>
      </c>
      <c r="H562" s="1510">
        <v>11000</v>
      </c>
      <c r="J562" s="29" t="s">
        <v>623</v>
      </c>
      <c r="L562" s="1517">
        <v>0</v>
      </c>
      <c r="O562" s="29"/>
      <c r="S562" s="817"/>
      <c r="U562" s="29" t="s">
        <v>624</v>
      </c>
      <c r="V562" s="1513">
        <v>0</v>
      </c>
    </row>
    <row r="563" spans="3:22" ht="15" customHeight="1" thickTop="1" thickBot="1">
      <c r="C563" s="33" t="s">
        <v>625</v>
      </c>
      <c r="D563" s="818"/>
      <c r="F563" s="29" t="s">
        <v>626</v>
      </c>
      <c r="H563" s="1510">
        <v>11000</v>
      </c>
      <c r="J563" s="29" t="s">
        <v>627</v>
      </c>
      <c r="L563" s="1517">
        <v>0</v>
      </c>
      <c r="O563" s="29" t="s">
        <v>628</v>
      </c>
      <c r="P563" s="819">
        <v>0.115</v>
      </c>
      <c r="S563" s="1267">
        <f>S561*P563</f>
        <v>0</v>
      </c>
      <c r="U563" s="29" t="s">
        <v>629</v>
      </c>
      <c r="V563" s="1513">
        <v>0</v>
      </c>
    </row>
    <row r="564" spans="3:22" ht="14.5" customHeight="1" thickBot="1">
      <c r="F564" s="816" t="s">
        <v>630</v>
      </c>
      <c r="G564" s="1520"/>
      <c r="H564" s="1521">
        <f>SUM(H558:H563)</f>
        <v>66000</v>
      </c>
      <c r="J564" s="29" t="s">
        <v>631</v>
      </c>
      <c r="L564" s="1517">
        <v>0</v>
      </c>
      <c r="O564" s="590" t="s">
        <v>632</v>
      </c>
      <c r="P564" s="820">
        <v>7.8E-2</v>
      </c>
      <c r="Q564" s="34"/>
      <c r="R564" s="34"/>
      <c r="S564" s="1522">
        <f>(S563+S561)*P564</f>
        <v>0</v>
      </c>
      <c r="U564" s="29" t="s">
        <v>633</v>
      </c>
      <c r="V564" s="1513">
        <v>30</v>
      </c>
    </row>
    <row r="565" spans="3:22" ht="15" customHeight="1" thickTop="1" thickBot="1">
      <c r="C565" s="2059" t="s">
        <v>198</v>
      </c>
      <c r="D565" s="2060"/>
      <c r="G565" s="28" t="s">
        <v>634</v>
      </c>
      <c r="H565" s="701">
        <v>2.75E-2</v>
      </c>
      <c r="J565" s="535" t="s">
        <v>635</v>
      </c>
      <c r="K565" s="536"/>
      <c r="L565" s="1505">
        <f ca="1">SUM(L560:L564)</f>
        <v>30135</v>
      </c>
      <c r="O565" s="587" t="s">
        <v>636</v>
      </c>
      <c r="P565" s="27"/>
      <c r="Q565" s="27"/>
      <c r="R565" s="27"/>
      <c r="S565" s="1523">
        <f>SUM(S563:S564,S561)</f>
        <v>0</v>
      </c>
      <c r="U565" s="29" t="s">
        <v>637</v>
      </c>
      <c r="V565" s="1513">
        <v>80</v>
      </c>
    </row>
    <row r="566" spans="3:22" ht="15" customHeight="1" thickTop="1" thickBot="1">
      <c r="C566" s="32" t="s">
        <v>638</v>
      </c>
      <c r="D566" s="1524"/>
      <c r="J566" s="33" t="s">
        <v>639</v>
      </c>
      <c r="K566" s="42"/>
      <c r="L566" s="1525">
        <v>0</v>
      </c>
      <c r="O566" s="29" t="s">
        <v>640</v>
      </c>
      <c r="Q566" s="1526">
        <v>3200</v>
      </c>
      <c r="S566" s="1283">
        <f>Q566*12</f>
        <v>38400</v>
      </c>
      <c r="T566" s="627"/>
      <c r="U566" s="29" t="s">
        <v>641</v>
      </c>
      <c r="V566" s="1513">
        <v>150</v>
      </c>
    </row>
    <row r="567" spans="3:22">
      <c r="C567" s="29" t="s">
        <v>642</v>
      </c>
      <c r="D567" s="1510"/>
      <c r="O567" s="29" t="s">
        <v>643</v>
      </c>
      <c r="P567" s="813" t="s">
        <v>644</v>
      </c>
      <c r="Q567" s="1527">
        <f>SUMIF(O573:O578,P567,P573:P578)*12</f>
        <v>0</v>
      </c>
      <c r="S567" s="1283">
        <f>Q567</f>
        <v>0</v>
      </c>
      <c r="U567" s="29" t="s">
        <v>645</v>
      </c>
      <c r="V567" s="1513">
        <v>100</v>
      </c>
    </row>
    <row r="568" spans="3:22" ht="14.5" customHeight="1" thickBot="1">
      <c r="C568" s="29" t="s">
        <v>646</v>
      </c>
      <c r="D568" s="1510"/>
      <c r="O568" s="29" t="s">
        <v>647</v>
      </c>
      <c r="Q568" s="1528">
        <v>0</v>
      </c>
      <c r="S568" s="1283">
        <f>Q568</f>
        <v>0</v>
      </c>
      <c r="T568" s="627"/>
      <c r="U568" s="590" t="s">
        <v>648</v>
      </c>
      <c r="V568" s="1529">
        <f ca="1">SUM(V558:V567)*0.2</f>
        <v>280.60000000000002</v>
      </c>
    </row>
    <row r="569" spans="3:22" ht="14.5" customHeight="1" thickBot="1">
      <c r="C569" s="29" t="s">
        <v>649</v>
      </c>
      <c r="D569" s="1510"/>
      <c r="F569" s="2040" t="s">
        <v>650</v>
      </c>
      <c r="G569" s="2031"/>
      <c r="H569" s="2031"/>
      <c r="I569" s="2031"/>
      <c r="J569" s="2031"/>
      <c r="K569" s="2031"/>
      <c r="L569" s="2031"/>
      <c r="M569" s="2032"/>
      <c r="O569" s="29" t="s">
        <v>651</v>
      </c>
      <c r="Q569" s="1528">
        <v>0</v>
      </c>
      <c r="S569" s="1283">
        <f>Q569</f>
        <v>0</v>
      </c>
      <c r="U569" s="581" t="s">
        <v>603</v>
      </c>
      <c r="V569" s="1530">
        <f ca="1">SUM(V558:V568)</f>
        <v>1683.6</v>
      </c>
    </row>
    <row r="570" spans="3:22" ht="14.5" customHeight="1" thickBot="1">
      <c r="C570" s="29" t="s">
        <v>652</v>
      </c>
      <c r="D570" s="1510"/>
      <c r="F570" s="821" t="s">
        <v>653</v>
      </c>
      <c r="G570" s="1531"/>
      <c r="H570" s="1531" t="s">
        <v>654</v>
      </c>
      <c r="I570" s="1532" t="s">
        <v>655</v>
      </c>
      <c r="J570" s="1533" t="s">
        <v>442</v>
      </c>
      <c r="K570" s="761"/>
      <c r="L570" s="1534" t="s">
        <v>654</v>
      </c>
      <c r="M570" s="1532" t="s">
        <v>655</v>
      </c>
      <c r="O570" s="535" t="s">
        <v>656</v>
      </c>
      <c r="P570" s="793"/>
      <c r="Q570" s="793"/>
      <c r="R570" s="793"/>
      <c r="S570" s="1505">
        <f>SUM(S565:S568)</f>
        <v>38400</v>
      </c>
      <c r="T570" s="531"/>
    </row>
    <row r="571" spans="3:22" ht="14.5" customHeight="1" thickTop="1">
      <c r="C571" s="29" t="s">
        <v>657</v>
      </c>
      <c r="D571" s="1510"/>
      <c r="F571" s="822" t="s">
        <v>658</v>
      </c>
      <c r="G571" s="1535"/>
      <c r="H571" s="1536">
        <v>80</v>
      </c>
      <c r="I571" s="1537">
        <f>H571*12</f>
        <v>960</v>
      </c>
      <c r="J571" s="823" t="s">
        <v>659</v>
      </c>
      <c r="L571" s="1538">
        <v>300</v>
      </c>
      <c r="M571" s="1283">
        <f t="shared" ref="M571:M576" si="260">L571*12</f>
        <v>3600</v>
      </c>
      <c r="O571" s="29"/>
      <c r="S571" s="30"/>
    </row>
    <row r="572" spans="3:22">
      <c r="C572" s="590" t="s">
        <v>657</v>
      </c>
      <c r="D572" s="1510">
        <v>0</v>
      </c>
      <c r="F572" s="822" t="s">
        <v>660</v>
      </c>
      <c r="G572" s="824">
        <v>1.2500000000000001E-2</v>
      </c>
      <c r="H572" s="1539">
        <f>G572*D520*D345/12</f>
        <v>0</v>
      </c>
      <c r="I572" s="1537">
        <f>H572*12</f>
        <v>0</v>
      </c>
      <c r="J572" s="823" t="s">
        <v>661</v>
      </c>
      <c r="L572" s="1540">
        <v>250</v>
      </c>
      <c r="M572" s="1283">
        <f t="shared" si="260"/>
        <v>3000</v>
      </c>
      <c r="O572" s="810" t="s">
        <v>662</v>
      </c>
      <c r="P572" s="811" t="s">
        <v>663</v>
      </c>
      <c r="Q572" s="825"/>
      <c r="R572" s="825" t="s">
        <v>664</v>
      </c>
      <c r="S572" s="826" t="s">
        <v>665</v>
      </c>
    </row>
    <row r="573" spans="3:22" ht="14.5" customHeight="1" thickBot="1">
      <c r="C573" s="874" t="s">
        <v>666</v>
      </c>
      <c r="D573" s="1541">
        <f>SUM(D566:D572)</f>
        <v>0</v>
      </c>
      <c r="F573" s="816" t="s">
        <v>667</v>
      </c>
      <c r="G573" s="1520"/>
      <c r="H573" s="1542">
        <f>SUBTOTAL(9,H571:H572)</f>
        <v>80</v>
      </c>
      <c r="I573" s="1521">
        <f>SUBTOTAL(9,I571:I572)</f>
        <v>960</v>
      </c>
      <c r="J573" s="823" t="s">
        <v>668</v>
      </c>
      <c r="L573" s="1540">
        <v>150</v>
      </c>
      <c r="M573" s="1283">
        <f t="shared" si="260"/>
        <v>1800</v>
      </c>
      <c r="O573" s="29" t="s">
        <v>669</v>
      </c>
      <c r="P573" s="1512">
        <v>100</v>
      </c>
      <c r="R573" s="28" t="s">
        <v>670</v>
      </c>
      <c r="S573" s="30">
        <v>20</v>
      </c>
    </row>
    <row r="574" spans="3:22" ht="15" customHeight="1" thickTop="1" thickBot="1">
      <c r="F574" s="822"/>
      <c r="G574" s="1543"/>
      <c r="H574" s="1544"/>
      <c r="I574" s="1545"/>
      <c r="J574" s="823" t="s">
        <v>671</v>
      </c>
      <c r="L574" s="1540">
        <v>150</v>
      </c>
      <c r="M574" s="1283">
        <f t="shared" si="260"/>
        <v>1800</v>
      </c>
      <c r="O574" s="29" t="s">
        <v>672</v>
      </c>
      <c r="P574" s="1512">
        <v>300</v>
      </c>
      <c r="R574" s="28" t="s">
        <v>673</v>
      </c>
      <c r="S574" s="30">
        <v>35</v>
      </c>
    </row>
    <row r="575" spans="3:22" ht="14.5">
      <c r="C575" s="2059" t="s">
        <v>203</v>
      </c>
      <c r="D575" s="2060"/>
      <c r="F575" s="827" t="str">
        <f>U557</f>
        <v>StoreLocal Tech Fee</v>
      </c>
      <c r="H575" s="1546" t="s">
        <v>654</v>
      </c>
      <c r="I575" s="1547" t="s">
        <v>655</v>
      </c>
      <c r="J575" s="823" t="s">
        <v>657</v>
      </c>
      <c r="L575" s="1540">
        <v>500</v>
      </c>
      <c r="M575" s="1283">
        <f t="shared" si="260"/>
        <v>6000</v>
      </c>
      <c r="O575" s="29" t="s">
        <v>674</v>
      </c>
      <c r="P575" s="1512">
        <v>300</v>
      </c>
      <c r="R575" s="28" t="s">
        <v>675</v>
      </c>
      <c r="S575" s="30">
        <v>50</v>
      </c>
    </row>
    <row r="576" spans="3:22">
      <c r="C576" s="32" t="s">
        <v>676</v>
      </c>
      <c r="D576" s="1524"/>
      <c r="F576" s="828" t="str">
        <f>U557</f>
        <v>StoreLocal Tech Fee</v>
      </c>
      <c r="G576" s="1548"/>
      <c r="H576" s="1538">
        <f ca="1">V569</f>
        <v>1683.6</v>
      </c>
      <c r="I576" s="1537">
        <f ca="1">H576*12</f>
        <v>20203.199999999997</v>
      </c>
      <c r="J576" s="823" t="s">
        <v>657</v>
      </c>
      <c r="L576" s="1549">
        <v>0</v>
      </c>
      <c r="M576" s="1283">
        <f t="shared" si="260"/>
        <v>0</v>
      </c>
      <c r="O576" s="29" t="s">
        <v>677</v>
      </c>
      <c r="P576" s="1512">
        <v>400</v>
      </c>
      <c r="R576" s="28" t="s">
        <v>678</v>
      </c>
      <c r="S576" s="30">
        <v>60</v>
      </c>
    </row>
    <row r="577" spans="3:20" ht="14.5" customHeight="1" thickBot="1">
      <c r="C577" s="29" t="s">
        <v>679</v>
      </c>
      <c r="D577" s="1510">
        <v>0</v>
      </c>
      <c r="F577" s="828" t="s">
        <v>680</v>
      </c>
      <c r="G577" s="1548"/>
      <c r="H577" s="1550">
        <v>0</v>
      </c>
      <c r="I577" s="1537">
        <f ca="1">IFERROR(H577*'Dev Bdgt'!$E$11,0)</f>
        <v>0</v>
      </c>
      <c r="J577" s="816" t="s">
        <v>681</v>
      </c>
      <c r="K577" s="1520"/>
      <c r="L577" s="1542">
        <f>SUBTOTAL(9,L571:L576)</f>
        <v>1350</v>
      </c>
      <c r="M577" s="1521">
        <f>SUBTOTAL(9,M571:M576)</f>
        <v>16200</v>
      </c>
      <c r="O577" s="29" t="s">
        <v>682</v>
      </c>
      <c r="P577" s="1512">
        <v>400</v>
      </c>
      <c r="R577" s="28" t="s">
        <v>683</v>
      </c>
      <c r="S577" s="30">
        <v>70</v>
      </c>
    </row>
    <row r="578" spans="3:20" ht="15" customHeight="1" thickTop="1" thickBot="1">
      <c r="C578" s="29" t="s">
        <v>684</v>
      </c>
      <c r="D578" s="1510">
        <v>0</v>
      </c>
      <c r="F578" s="828" t="s">
        <v>657</v>
      </c>
      <c r="G578" s="1546"/>
      <c r="H578" s="1540">
        <v>0</v>
      </c>
      <c r="I578" s="1537">
        <f>H578*12</f>
        <v>0</v>
      </c>
      <c r="J578" s="29"/>
      <c r="L578" s="829"/>
      <c r="M578" s="797"/>
      <c r="O578" s="33" t="s">
        <v>644</v>
      </c>
      <c r="P578" s="1551">
        <v>0</v>
      </c>
      <c r="Q578" s="42"/>
      <c r="R578" s="42" t="s">
        <v>685</v>
      </c>
      <c r="S578" s="818">
        <v>75</v>
      </c>
    </row>
    <row r="579" spans="3:20">
      <c r="C579" s="590" t="s">
        <v>644</v>
      </c>
      <c r="D579" s="1552">
        <v>0</v>
      </c>
      <c r="F579" s="828" t="s">
        <v>657</v>
      </c>
      <c r="G579" s="1535"/>
      <c r="H579" s="1549">
        <v>0</v>
      </c>
      <c r="I579" s="1537">
        <f>H579*12</f>
        <v>0</v>
      </c>
      <c r="J579" s="830" t="s">
        <v>432</v>
      </c>
      <c r="L579" s="1553" t="s">
        <v>654</v>
      </c>
      <c r="M579" s="1547" t="s">
        <v>655</v>
      </c>
    </row>
    <row r="580" spans="3:20" ht="14.5" customHeight="1" thickBot="1">
      <c r="C580" s="874" t="s">
        <v>686</v>
      </c>
      <c r="D580" s="1541">
        <f>SUM(D576:D579)</f>
        <v>0</v>
      </c>
      <c r="F580" s="816" t="s">
        <v>687</v>
      </c>
      <c r="G580" s="1520"/>
      <c r="H580" s="1542">
        <f ca="1">SUBTOTAL(9,H576:H579)</f>
        <v>1683.6</v>
      </c>
      <c r="I580" s="1521">
        <f ca="1">SUBTOTAL(9,I576:I579)</f>
        <v>20203.199999999997</v>
      </c>
      <c r="J580" s="823" t="s">
        <v>688</v>
      </c>
      <c r="K580" s="28">
        <v>150</v>
      </c>
      <c r="L580" s="1538">
        <v>0</v>
      </c>
      <c r="M580" s="1283">
        <f>L580*12</f>
        <v>0</v>
      </c>
    </row>
    <row r="581" spans="3:20" ht="14.5" customHeight="1" thickBot="1">
      <c r="F581" s="822"/>
      <c r="G581" s="1535"/>
      <c r="H581" s="1539"/>
      <c r="I581" s="1537"/>
      <c r="J581" s="823" t="s">
        <v>689</v>
      </c>
      <c r="K581" s="28">
        <v>265</v>
      </c>
      <c r="L581" s="1540">
        <v>0</v>
      </c>
      <c r="M581" s="1283">
        <f>L581*12</f>
        <v>0</v>
      </c>
      <c r="O581" s="831" t="s">
        <v>690</v>
      </c>
      <c r="P581" s="832"/>
      <c r="R581" s="833" t="s">
        <v>691</v>
      </c>
      <c r="S581" s="834"/>
      <c r="T581" s="1308"/>
    </row>
    <row r="582" spans="3:20" ht="14.5" customHeight="1" thickBot="1">
      <c r="C582" s="2041" t="s">
        <v>208</v>
      </c>
      <c r="D582" s="2032"/>
      <c r="F582" s="827" t="s">
        <v>399</v>
      </c>
      <c r="G582" s="1535"/>
      <c r="H582" s="1553" t="s">
        <v>654</v>
      </c>
      <c r="I582" s="1547" t="s">
        <v>655</v>
      </c>
      <c r="J582" s="823" t="s">
        <v>692</v>
      </c>
      <c r="L582" s="1549">
        <v>0</v>
      </c>
      <c r="M582" s="1283">
        <f>L582*12</f>
        <v>0</v>
      </c>
      <c r="O582" s="835" t="s">
        <v>693</v>
      </c>
      <c r="P582" s="1554">
        <v>0</v>
      </c>
      <c r="R582" s="587" t="s">
        <v>694</v>
      </c>
      <c r="S582" s="1555">
        <v>400000</v>
      </c>
    </row>
    <row r="583" spans="3:20" ht="14.5" customHeight="1" thickBot="1">
      <c r="C583" s="29" t="s">
        <v>695</v>
      </c>
      <c r="D583" s="1510"/>
      <c r="F583" s="822" t="s">
        <v>433</v>
      </c>
      <c r="G583" s="1535"/>
      <c r="H583" s="1538">
        <v>0</v>
      </c>
      <c r="I583" s="1537">
        <f>H583*12</f>
        <v>0</v>
      </c>
      <c r="J583" s="816" t="s">
        <v>696</v>
      </c>
      <c r="K583" s="1520"/>
      <c r="L583" s="1542">
        <f>SUBTOTAL(9,L580:L582)</f>
        <v>0</v>
      </c>
      <c r="M583" s="1521">
        <f>SUBTOTAL(9,M580:M582)</f>
        <v>0</v>
      </c>
      <c r="O583" s="836" t="s">
        <v>697</v>
      </c>
      <c r="P583" s="1556">
        <v>0</v>
      </c>
      <c r="R583" s="728" t="s">
        <v>698</v>
      </c>
      <c r="S583" s="837" t="s">
        <v>138</v>
      </c>
    </row>
    <row r="584" spans="3:20" ht="14.5" customHeight="1" thickTop="1">
      <c r="C584" s="29" t="s">
        <v>699</v>
      </c>
      <c r="D584" s="1510"/>
      <c r="F584" s="822" t="s">
        <v>434</v>
      </c>
      <c r="H584" s="1549">
        <v>0</v>
      </c>
      <c r="I584" s="1537">
        <f>H584*12</f>
        <v>0</v>
      </c>
      <c r="J584" s="29"/>
      <c r="M584" s="797"/>
      <c r="O584" s="836" t="s">
        <v>700</v>
      </c>
      <c r="P584" s="1556">
        <v>0</v>
      </c>
      <c r="R584" s="29" t="s">
        <v>138</v>
      </c>
      <c r="S584" s="748"/>
    </row>
    <row r="585" spans="3:20" ht="14.5" customHeight="1" thickBot="1">
      <c r="C585" s="29" t="s">
        <v>694</v>
      </c>
      <c r="D585" s="1510"/>
      <c r="F585" s="816" t="s">
        <v>701</v>
      </c>
      <c r="G585" s="1520"/>
      <c r="H585" s="1542">
        <f>SUBTOTAL(9,H583:H584)</f>
        <v>0</v>
      </c>
      <c r="I585" s="1521">
        <f>SUBTOTAL(9,I583:I584)</f>
        <v>0</v>
      </c>
      <c r="J585" s="830" t="s">
        <v>437</v>
      </c>
      <c r="L585" s="1553" t="s">
        <v>654</v>
      </c>
      <c r="M585" s="1547" t="s">
        <v>655</v>
      </c>
      <c r="O585" s="838" t="s">
        <v>702</v>
      </c>
      <c r="P585" s="1556">
        <v>0</v>
      </c>
      <c r="R585" s="29" t="s">
        <v>145</v>
      </c>
      <c r="S585" s="748"/>
    </row>
    <row r="586" spans="3:20" ht="14.5" customHeight="1" thickTop="1">
      <c r="C586" s="29" t="s">
        <v>703</v>
      </c>
      <c r="D586" s="1510"/>
      <c r="F586" s="839"/>
      <c r="G586" s="1548"/>
      <c r="H586" s="1548"/>
      <c r="I586" s="1557"/>
      <c r="J586" s="823" t="s">
        <v>704</v>
      </c>
      <c r="L586" s="1538">
        <v>400</v>
      </c>
      <c r="M586" s="1283">
        <f t="shared" ref="M586:M591" si="261">L586*12</f>
        <v>4800</v>
      </c>
      <c r="O586" s="838" t="s">
        <v>705</v>
      </c>
      <c r="P586" s="1556">
        <v>0</v>
      </c>
      <c r="R586" s="29" t="s">
        <v>148</v>
      </c>
      <c r="S586" s="840">
        <v>4.4999999999999998E-2</v>
      </c>
    </row>
    <row r="587" spans="3:20">
      <c r="C587" s="29" t="s">
        <v>706</v>
      </c>
      <c r="D587" s="1510"/>
      <c r="F587" s="841" t="s">
        <v>707</v>
      </c>
      <c r="G587" s="1546"/>
      <c r="H587" s="1553" t="s">
        <v>654</v>
      </c>
      <c r="I587" s="1547" t="s">
        <v>655</v>
      </c>
      <c r="J587" s="823" t="s">
        <v>708</v>
      </c>
      <c r="L587" s="1540">
        <v>150</v>
      </c>
      <c r="M587" s="1283">
        <f t="shared" si="261"/>
        <v>1800</v>
      </c>
      <c r="O587" s="838" t="s">
        <v>709</v>
      </c>
      <c r="P587" s="1556">
        <v>0</v>
      </c>
      <c r="R587" s="29" t="s">
        <v>154</v>
      </c>
      <c r="S587" s="748"/>
    </row>
    <row r="588" spans="3:20">
      <c r="C588" s="29" t="s">
        <v>710</v>
      </c>
      <c r="D588" s="1510"/>
      <c r="F588" s="822" t="s">
        <v>711</v>
      </c>
      <c r="H588" s="1538">
        <v>150</v>
      </c>
      <c r="I588" s="1537">
        <f>H588*12</f>
        <v>1800</v>
      </c>
      <c r="J588" s="823" t="s">
        <v>712</v>
      </c>
      <c r="L588" s="1540">
        <v>850</v>
      </c>
      <c r="M588" s="1283">
        <f t="shared" si="261"/>
        <v>10200</v>
      </c>
      <c r="O588" s="838" t="s">
        <v>713</v>
      </c>
      <c r="P588" s="1556">
        <v>0</v>
      </c>
      <c r="R588" s="29" t="s">
        <v>158</v>
      </c>
      <c r="S588" s="748"/>
    </row>
    <row r="589" spans="3:20">
      <c r="C589" s="29" t="s">
        <v>714</v>
      </c>
      <c r="D589" s="1510"/>
      <c r="F589" s="822" t="s">
        <v>715</v>
      </c>
      <c r="G589" s="1543"/>
      <c r="H589" s="1540">
        <v>100</v>
      </c>
      <c r="I589" s="1537">
        <f>H589*12</f>
        <v>1200</v>
      </c>
      <c r="J589" s="823" t="s">
        <v>716</v>
      </c>
      <c r="L589" s="1540">
        <f>500*52/12</f>
        <v>2166.6666666666665</v>
      </c>
      <c r="M589" s="1283">
        <f t="shared" si="261"/>
        <v>26000</v>
      </c>
      <c r="O589" s="838" t="s">
        <v>399</v>
      </c>
      <c r="P589" s="1556">
        <v>0</v>
      </c>
      <c r="R589" s="29" t="s">
        <v>162</v>
      </c>
      <c r="S589" s="748"/>
    </row>
    <row r="590" spans="3:20" ht="14.5" customHeight="1" thickBot="1">
      <c r="C590" s="29" t="s">
        <v>717</v>
      </c>
      <c r="D590" s="1510"/>
      <c r="F590" s="822" t="s">
        <v>718</v>
      </c>
      <c r="G590" s="1548"/>
      <c r="H590" s="1540">
        <v>0</v>
      </c>
      <c r="I590" s="1537">
        <f>H590*12</f>
        <v>0</v>
      </c>
      <c r="J590" s="823" t="s">
        <v>719</v>
      </c>
      <c r="L590" s="1540">
        <v>1000</v>
      </c>
      <c r="M590" s="1283">
        <f t="shared" si="261"/>
        <v>12000</v>
      </c>
      <c r="O590" s="838" t="s">
        <v>720</v>
      </c>
      <c r="P590" s="1556">
        <v>0</v>
      </c>
      <c r="R590" s="33" t="s">
        <v>169</v>
      </c>
      <c r="S590" s="842"/>
    </row>
    <row r="591" spans="3:20" ht="14.5" customHeight="1" thickBot="1">
      <c r="C591" s="590" t="s">
        <v>644</v>
      </c>
      <c r="D591" s="1510">
        <v>100000</v>
      </c>
      <c r="F591" s="822" t="s">
        <v>718</v>
      </c>
      <c r="G591" s="1548"/>
      <c r="H591" s="1549">
        <v>0</v>
      </c>
      <c r="I591" s="1537">
        <f>H591*12</f>
        <v>0</v>
      </c>
      <c r="J591" s="823" t="s">
        <v>721</v>
      </c>
      <c r="L591" s="1549">
        <v>250</v>
      </c>
      <c r="M591" s="1283">
        <f t="shared" si="261"/>
        <v>3000</v>
      </c>
      <c r="O591" s="838" t="s">
        <v>722</v>
      </c>
      <c r="P591" s="1556">
        <v>0</v>
      </c>
    </row>
    <row r="592" spans="3:20" ht="14.5" customHeight="1" thickBot="1">
      <c r="C592" s="816" t="s">
        <v>723</v>
      </c>
      <c r="D592" s="1519">
        <f>SUM(D583:D591)</f>
        <v>100000</v>
      </c>
      <c r="F592" s="816" t="s">
        <v>724</v>
      </c>
      <c r="G592" s="1520"/>
      <c r="H592" s="1542">
        <f>SUBTOTAL(9,H588:H591)</f>
        <v>250</v>
      </c>
      <c r="I592" s="1521">
        <f>SUBTOTAL(9,I588:I591)</f>
        <v>3000</v>
      </c>
      <c r="J592" s="816" t="s">
        <v>725</v>
      </c>
      <c r="K592" s="1520"/>
      <c r="L592" s="1542">
        <f>SUBTOTAL(9,L586:L591)</f>
        <v>4816.6666666666661</v>
      </c>
      <c r="M592" s="1521">
        <f>SUBTOTAL(9,M586:M591)</f>
        <v>57800</v>
      </c>
      <c r="O592" s="838" t="s">
        <v>726</v>
      </c>
      <c r="P592" s="1556">
        <v>0</v>
      </c>
      <c r="R592" s="833" t="s">
        <v>727</v>
      </c>
      <c r="S592" s="834"/>
    </row>
    <row r="593" spans="2:136" ht="15" customHeight="1" thickTop="1" thickBot="1">
      <c r="F593" s="822"/>
      <c r="G593" s="1535"/>
      <c r="H593" s="1539"/>
      <c r="I593" s="1537"/>
      <c r="J593" s="29"/>
      <c r="M593" s="30"/>
      <c r="O593" s="838" t="s">
        <v>728</v>
      </c>
      <c r="P593" s="1556">
        <v>0</v>
      </c>
    </row>
    <row r="594" spans="2:136" ht="14.5" customHeight="1" thickBot="1">
      <c r="C594" s="2041" t="s">
        <v>213</v>
      </c>
      <c r="D594" s="2032"/>
      <c r="F594" s="827" t="s">
        <v>440</v>
      </c>
      <c r="G594" s="1543"/>
      <c r="H594" s="1553" t="s">
        <v>654</v>
      </c>
      <c r="I594" s="1547" t="s">
        <v>655</v>
      </c>
      <c r="J594" s="830" t="s">
        <v>435</v>
      </c>
      <c r="M594" s="30"/>
      <c r="O594" s="838" t="s">
        <v>729</v>
      </c>
      <c r="P594" s="1556">
        <v>0</v>
      </c>
    </row>
    <row r="595" spans="2:136">
      <c r="C595" s="29" t="s">
        <v>730</v>
      </c>
      <c r="D595" s="1510">
        <v>0</v>
      </c>
      <c r="F595" s="822" t="s">
        <v>731</v>
      </c>
      <c r="G595" s="1543"/>
      <c r="H595" s="1538">
        <v>150</v>
      </c>
      <c r="I595" s="1537">
        <f>H595*12</f>
        <v>1800</v>
      </c>
      <c r="J595" s="823" t="s">
        <v>732</v>
      </c>
      <c r="K595" s="34"/>
      <c r="L595" s="1558"/>
      <c r="M595" s="1559">
        <v>400</v>
      </c>
      <c r="O595" s="838" t="s">
        <v>733</v>
      </c>
      <c r="P595" s="1556">
        <v>0</v>
      </c>
    </row>
    <row r="596" spans="2:136" ht="14.5" customHeight="1" thickBot="1">
      <c r="C596" s="29" t="s">
        <v>734</v>
      </c>
      <c r="D596" s="1510">
        <v>0</v>
      </c>
      <c r="F596" s="822" t="s">
        <v>735</v>
      </c>
      <c r="G596" s="1548"/>
      <c r="H596" s="1540">
        <v>150</v>
      </c>
      <c r="I596" s="1537">
        <f>H596*12</f>
        <v>1800</v>
      </c>
      <c r="J596" s="816" t="s">
        <v>736</v>
      </c>
      <c r="K596" s="1520"/>
      <c r="L596" s="1542"/>
      <c r="M596" s="1521">
        <f>SUBTOTAL(9,M595)</f>
        <v>400</v>
      </c>
      <c r="O596" s="838" t="s">
        <v>737</v>
      </c>
      <c r="P596" s="1556">
        <v>0</v>
      </c>
    </row>
    <row r="597" spans="2:136" ht="15" customHeight="1" thickTop="1" thickBot="1">
      <c r="C597" s="29" t="s">
        <v>738</v>
      </c>
      <c r="D597" s="1510" t="s">
        <v>739</v>
      </c>
      <c r="F597" s="822" t="s">
        <v>740</v>
      </c>
      <c r="G597" s="1548"/>
      <c r="H597" s="1549">
        <v>300</v>
      </c>
      <c r="I597" s="1537">
        <f>H597*12</f>
        <v>3600</v>
      </c>
      <c r="J597" s="843"/>
      <c r="K597" s="844"/>
      <c r="L597" s="845"/>
      <c r="M597" s="846"/>
      <c r="O597" s="838" t="s">
        <v>741</v>
      </c>
      <c r="P597" s="1556">
        <v>0</v>
      </c>
    </row>
    <row r="598" spans="2:136" ht="14.5" customHeight="1" thickBot="1">
      <c r="C598" s="29" t="s">
        <v>742</v>
      </c>
      <c r="D598" s="1510" t="s">
        <v>739</v>
      </c>
      <c r="F598" s="816" t="s">
        <v>743</v>
      </c>
      <c r="G598" s="1520"/>
      <c r="H598" s="1542">
        <f>SUBTOTAL(9,H595:H597)</f>
        <v>600</v>
      </c>
      <c r="I598" s="1521">
        <f>SUBTOTAL(9,I595:I597)</f>
        <v>7200</v>
      </c>
      <c r="J598" s="847" t="s">
        <v>744</v>
      </c>
      <c r="K598" s="1560"/>
      <c r="L598" s="1561">
        <f ca="1">SUBTOTAL(9,L571:L596,H571:H603)</f>
        <v>8980.2666666666664</v>
      </c>
      <c r="M598" s="1562">
        <f ca="1">SUBTOTAL(9,M571:M596,I571:I603)</f>
        <v>108163.2</v>
      </c>
      <c r="O598" s="838" t="s">
        <v>745</v>
      </c>
      <c r="P598" s="1563">
        <v>0</v>
      </c>
    </row>
    <row r="599" spans="2:136" ht="14.5" customHeight="1" thickTop="1">
      <c r="C599" s="29" t="s">
        <v>746</v>
      </c>
      <c r="D599" s="1510">
        <v>0</v>
      </c>
      <c r="F599" s="29"/>
      <c r="I599" s="30"/>
      <c r="J599" s="848"/>
      <c r="K599" s="848"/>
      <c r="O599" s="838" t="s">
        <v>747</v>
      </c>
      <c r="P599" s="1564"/>
    </row>
    <row r="600" spans="2:136">
      <c r="C600" s="849" t="s">
        <v>748</v>
      </c>
      <c r="D600" s="1510">
        <v>0</v>
      </c>
      <c r="F600" s="827" t="s">
        <v>439</v>
      </c>
      <c r="G600" s="1548"/>
      <c r="H600" s="1553" t="s">
        <v>654</v>
      </c>
      <c r="I600" s="1547" t="s">
        <v>655</v>
      </c>
      <c r="J600" s="848"/>
      <c r="K600" s="848"/>
      <c r="M600" s="1250"/>
      <c r="O600" s="850" t="s">
        <v>749</v>
      </c>
      <c r="P600" s="1565">
        <f>SUM(P582:P599)</f>
        <v>0</v>
      </c>
    </row>
    <row r="601" spans="2:136">
      <c r="C601" s="29" t="s">
        <v>750</v>
      </c>
      <c r="D601" s="1510" t="s">
        <v>739</v>
      </c>
      <c r="F601" s="822" t="s">
        <v>439</v>
      </c>
      <c r="G601" s="1566"/>
      <c r="H601" s="1538">
        <v>100</v>
      </c>
      <c r="I601" s="1537">
        <f>H601*12</f>
        <v>1200</v>
      </c>
      <c r="J601" s="848"/>
      <c r="K601" s="848"/>
    </row>
    <row r="602" spans="2:136">
      <c r="C602" s="29" t="s">
        <v>751</v>
      </c>
      <c r="D602" s="1510">
        <f>IF(K15="Yes",0,50000)</f>
        <v>0</v>
      </c>
      <c r="F602" s="822" t="s">
        <v>752</v>
      </c>
      <c r="G602" s="1567"/>
      <c r="H602" s="1549">
        <v>100</v>
      </c>
      <c r="I602" s="1537">
        <f>H602*12</f>
        <v>1200</v>
      </c>
      <c r="J602" s="848"/>
      <c r="K602" s="848"/>
    </row>
    <row r="603" spans="2:136" ht="14.5" customHeight="1" thickBot="1">
      <c r="C603" s="590" t="s">
        <v>753</v>
      </c>
      <c r="D603" s="1552">
        <v>0</v>
      </c>
      <c r="F603" s="816" t="s">
        <v>754</v>
      </c>
      <c r="G603" s="1520"/>
      <c r="H603" s="1542">
        <f>SUBTOTAL(9,H601:H602)</f>
        <v>200</v>
      </c>
      <c r="I603" s="1521">
        <f>SUBTOTAL(9,I601:I602)</f>
        <v>2400</v>
      </c>
      <c r="J603" s="848"/>
      <c r="K603" s="848"/>
    </row>
    <row r="604" spans="2:136" ht="15" customHeight="1" thickTop="1" thickBot="1">
      <c r="C604" s="816" t="s">
        <v>755</v>
      </c>
      <c r="D604" s="1519">
        <f>SUM(D595:D603)</f>
        <v>0</v>
      </c>
      <c r="Q604" s="701" t="e">
        <f t="shared" ref="Q604:AN604" ca="1" si="262">Q613/P613-1</f>
        <v>#DIV/0!</v>
      </c>
      <c r="R604" s="701" t="e">
        <f t="shared" ca="1" si="262"/>
        <v>#DIV/0!</v>
      </c>
      <c r="S604" s="701" t="e">
        <f t="shared" ca="1" si="262"/>
        <v>#DIV/0!</v>
      </c>
      <c r="T604" s="701" t="e">
        <f t="shared" ca="1" si="262"/>
        <v>#DIV/0!</v>
      </c>
      <c r="U604" s="701" t="e">
        <f t="shared" ca="1" si="262"/>
        <v>#DIV/0!</v>
      </c>
      <c r="V604" s="701" t="e">
        <f t="shared" ca="1" si="262"/>
        <v>#DIV/0!</v>
      </c>
      <c r="W604" s="701" t="e">
        <f t="shared" ca="1" si="262"/>
        <v>#DIV/0!</v>
      </c>
      <c r="X604" s="701" t="e">
        <f t="shared" ca="1" si="262"/>
        <v>#DIV/0!</v>
      </c>
      <c r="Y604" s="701" t="e">
        <f t="shared" ca="1" si="262"/>
        <v>#DIV/0!</v>
      </c>
      <c r="Z604" s="701" t="e">
        <f t="shared" ca="1" si="262"/>
        <v>#DIV/0!</v>
      </c>
      <c r="AA604" s="701" t="e">
        <f t="shared" ca="1" si="262"/>
        <v>#DIV/0!</v>
      </c>
      <c r="AB604" s="701" t="e">
        <f t="shared" ca="1" si="262"/>
        <v>#DIV/0!</v>
      </c>
      <c r="AC604" s="701" t="e">
        <f t="shared" ca="1" si="262"/>
        <v>#DIV/0!</v>
      </c>
      <c r="AD604" s="701" t="e">
        <f t="shared" ca="1" si="262"/>
        <v>#DIV/0!</v>
      </c>
      <c r="AE604" s="701" t="e">
        <f t="shared" ca="1" si="262"/>
        <v>#DIV/0!</v>
      </c>
      <c r="AF604" s="701" t="e">
        <f t="shared" ca="1" si="262"/>
        <v>#DIV/0!</v>
      </c>
      <c r="AG604" s="701" t="e">
        <f t="shared" ca="1" si="262"/>
        <v>#DIV/0!</v>
      </c>
      <c r="AH604" s="701" t="e">
        <f t="shared" ca="1" si="262"/>
        <v>#DIV/0!</v>
      </c>
      <c r="AI604" s="701" t="e">
        <f t="shared" ca="1" si="262"/>
        <v>#DIV/0!</v>
      </c>
      <c r="AJ604" s="701" t="e">
        <f t="shared" ca="1" si="262"/>
        <v>#DIV/0!</v>
      </c>
      <c r="AK604" s="701" t="e">
        <f t="shared" ca="1" si="262"/>
        <v>#DIV/0!</v>
      </c>
      <c r="AL604" s="701" t="e">
        <f t="shared" ca="1" si="262"/>
        <v>#DIV/0!</v>
      </c>
      <c r="AM604" s="701" t="e">
        <f t="shared" ca="1" si="262"/>
        <v>#DIV/0!</v>
      </c>
      <c r="AN604" s="701" t="e">
        <f t="shared" ca="1" si="262"/>
        <v>#DIV/0!</v>
      </c>
    </row>
    <row r="605" spans="2:136" ht="14.5" customHeight="1" thickTop="1">
      <c r="P605" s="1308"/>
    </row>
    <row r="606" spans="2:136" ht="23" customHeight="1">
      <c r="B606" s="669" t="s">
        <v>756</v>
      </c>
      <c r="C606" s="541"/>
      <c r="D606" s="851" t="s">
        <v>111</v>
      </c>
      <c r="E606" s="852">
        <f t="shared" ref="E606:AJ606" si="263">ROUNDUP(E612/12,0)</f>
        <v>1</v>
      </c>
      <c r="F606" s="852">
        <f t="shared" si="263"/>
        <v>1</v>
      </c>
      <c r="G606" s="852">
        <f t="shared" si="263"/>
        <v>1</v>
      </c>
      <c r="H606" s="852">
        <f t="shared" si="263"/>
        <v>1</v>
      </c>
      <c r="I606" s="852">
        <f t="shared" si="263"/>
        <v>1</v>
      </c>
      <c r="J606" s="852">
        <f t="shared" si="263"/>
        <v>1</v>
      </c>
      <c r="K606" s="852">
        <f t="shared" si="263"/>
        <v>1</v>
      </c>
      <c r="L606" s="852">
        <f t="shared" si="263"/>
        <v>1</v>
      </c>
      <c r="M606" s="852">
        <f t="shared" si="263"/>
        <v>1</v>
      </c>
      <c r="N606" s="852">
        <f t="shared" si="263"/>
        <v>1</v>
      </c>
      <c r="O606" s="852">
        <f t="shared" si="263"/>
        <v>1</v>
      </c>
      <c r="P606" s="852">
        <f t="shared" si="263"/>
        <v>1</v>
      </c>
      <c r="Q606" s="852">
        <f t="shared" si="263"/>
        <v>2</v>
      </c>
      <c r="R606" s="852">
        <f t="shared" si="263"/>
        <v>2</v>
      </c>
      <c r="S606" s="852">
        <f t="shared" si="263"/>
        <v>2</v>
      </c>
      <c r="T606" s="852">
        <f t="shared" si="263"/>
        <v>2</v>
      </c>
      <c r="U606" s="852">
        <f t="shared" si="263"/>
        <v>2</v>
      </c>
      <c r="V606" s="852">
        <f t="shared" si="263"/>
        <v>2</v>
      </c>
      <c r="W606" s="852">
        <f t="shared" si="263"/>
        <v>2</v>
      </c>
      <c r="X606" s="852">
        <f t="shared" si="263"/>
        <v>2</v>
      </c>
      <c r="Y606" s="852">
        <f t="shared" si="263"/>
        <v>2</v>
      </c>
      <c r="Z606" s="852">
        <f t="shared" si="263"/>
        <v>2</v>
      </c>
      <c r="AA606" s="852">
        <f t="shared" si="263"/>
        <v>2</v>
      </c>
      <c r="AB606" s="852">
        <f t="shared" si="263"/>
        <v>2</v>
      </c>
      <c r="AC606" s="852">
        <f t="shared" si="263"/>
        <v>3</v>
      </c>
      <c r="AD606" s="852">
        <f t="shared" si="263"/>
        <v>3</v>
      </c>
      <c r="AE606" s="852">
        <f t="shared" si="263"/>
        <v>3</v>
      </c>
      <c r="AF606" s="852">
        <f t="shared" si="263"/>
        <v>3</v>
      </c>
      <c r="AG606" s="852">
        <f t="shared" si="263"/>
        <v>3</v>
      </c>
      <c r="AH606" s="852">
        <f t="shared" si="263"/>
        <v>3</v>
      </c>
      <c r="AI606" s="852">
        <f t="shared" si="263"/>
        <v>3</v>
      </c>
      <c r="AJ606" s="852">
        <f t="shared" si="263"/>
        <v>3</v>
      </c>
      <c r="AK606" s="852">
        <f t="shared" ref="AK606:BP606" si="264">ROUNDUP(AK612/12,0)</f>
        <v>3</v>
      </c>
      <c r="AL606" s="852">
        <f t="shared" si="264"/>
        <v>3</v>
      </c>
      <c r="AM606" s="852">
        <f t="shared" si="264"/>
        <v>3</v>
      </c>
      <c r="AN606" s="852">
        <f t="shared" si="264"/>
        <v>3</v>
      </c>
      <c r="AO606" s="852">
        <f t="shared" si="264"/>
        <v>4</v>
      </c>
      <c r="AP606" s="852">
        <f t="shared" si="264"/>
        <v>4</v>
      </c>
      <c r="AQ606" s="852">
        <f t="shared" si="264"/>
        <v>4</v>
      </c>
      <c r="AR606" s="852">
        <f t="shared" si="264"/>
        <v>4</v>
      </c>
      <c r="AS606" s="852">
        <f t="shared" si="264"/>
        <v>4</v>
      </c>
      <c r="AT606" s="852">
        <f t="shared" si="264"/>
        <v>4</v>
      </c>
      <c r="AU606" s="852">
        <f t="shared" si="264"/>
        <v>4</v>
      </c>
      <c r="AV606" s="852">
        <f t="shared" si="264"/>
        <v>4</v>
      </c>
      <c r="AW606" s="852">
        <f t="shared" si="264"/>
        <v>4</v>
      </c>
      <c r="AX606" s="852">
        <f t="shared" si="264"/>
        <v>4</v>
      </c>
      <c r="AY606" s="852">
        <f t="shared" si="264"/>
        <v>4</v>
      </c>
      <c r="AZ606" s="852">
        <f t="shared" si="264"/>
        <v>4</v>
      </c>
      <c r="BA606" s="852">
        <f t="shared" si="264"/>
        <v>5</v>
      </c>
      <c r="BB606" s="852">
        <f t="shared" si="264"/>
        <v>5</v>
      </c>
      <c r="BC606" s="852">
        <f t="shared" si="264"/>
        <v>5</v>
      </c>
      <c r="BD606" s="852">
        <f t="shared" si="264"/>
        <v>5</v>
      </c>
      <c r="BE606" s="852">
        <f t="shared" si="264"/>
        <v>5</v>
      </c>
      <c r="BF606" s="852">
        <f t="shared" si="264"/>
        <v>5</v>
      </c>
      <c r="BG606" s="852">
        <f t="shared" si="264"/>
        <v>5</v>
      </c>
      <c r="BH606" s="852">
        <f t="shared" si="264"/>
        <v>5</v>
      </c>
      <c r="BI606" s="852">
        <f t="shared" si="264"/>
        <v>5</v>
      </c>
      <c r="BJ606" s="852">
        <f t="shared" si="264"/>
        <v>5</v>
      </c>
      <c r="BK606" s="852">
        <f t="shared" si="264"/>
        <v>5</v>
      </c>
      <c r="BL606" s="852">
        <f t="shared" si="264"/>
        <v>5</v>
      </c>
      <c r="BM606" s="852">
        <f t="shared" si="264"/>
        <v>6</v>
      </c>
      <c r="BN606" s="852">
        <f t="shared" si="264"/>
        <v>6</v>
      </c>
      <c r="BO606" s="852">
        <f t="shared" si="264"/>
        <v>6</v>
      </c>
      <c r="BP606" s="852">
        <f t="shared" si="264"/>
        <v>6</v>
      </c>
      <c r="BQ606" s="852">
        <f t="shared" ref="BQ606:CV606" si="265">ROUNDUP(BQ612/12,0)</f>
        <v>6</v>
      </c>
      <c r="BR606" s="852">
        <f t="shared" si="265"/>
        <v>6</v>
      </c>
      <c r="BS606" s="852">
        <f t="shared" si="265"/>
        <v>6</v>
      </c>
      <c r="BT606" s="852">
        <f t="shared" si="265"/>
        <v>6</v>
      </c>
      <c r="BU606" s="852">
        <f t="shared" si="265"/>
        <v>6</v>
      </c>
      <c r="BV606" s="852">
        <f t="shared" si="265"/>
        <v>6</v>
      </c>
      <c r="BW606" s="852">
        <f t="shared" si="265"/>
        <v>6</v>
      </c>
      <c r="BX606" s="852">
        <f t="shared" si="265"/>
        <v>6</v>
      </c>
      <c r="BY606" s="852">
        <f t="shared" si="265"/>
        <v>7</v>
      </c>
      <c r="BZ606" s="852">
        <f t="shared" si="265"/>
        <v>7</v>
      </c>
      <c r="CA606" s="852">
        <f t="shared" si="265"/>
        <v>7</v>
      </c>
      <c r="CB606" s="852">
        <f t="shared" si="265"/>
        <v>7</v>
      </c>
      <c r="CC606" s="852">
        <f t="shared" si="265"/>
        <v>7</v>
      </c>
      <c r="CD606" s="852">
        <f t="shared" si="265"/>
        <v>7</v>
      </c>
      <c r="CE606" s="852">
        <f t="shared" si="265"/>
        <v>7</v>
      </c>
      <c r="CF606" s="852">
        <f t="shared" si="265"/>
        <v>7</v>
      </c>
      <c r="CG606" s="852">
        <f t="shared" si="265"/>
        <v>7</v>
      </c>
      <c r="CH606" s="852">
        <f t="shared" si="265"/>
        <v>7</v>
      </c>
      <c r="CI606" s="852">
        <f t="shared" si="265"/>
        <v>7</v>
      </c>
      <c r="CJ606" s="852">
        <f t="shared" si="265"/>
        <v>7</v>
      </c>
      <c r="CK606" s="852">
        <f t="shared" si="265"/>
        <v>8</v>
      </c>
      <c r="CL606" s="852">
        <f t="shared" si="265"/>
        <v>8</v>
      </c>
      <c r="CM606" s="852">
        <f t="shared" si="265"/>
        <v>8</v>
      </c>
      <c r="CN606" s="852">
        <f t="shared" si="265"/>
        <v>8</v>
      </c>
      <c r="CO606" s="852">
        <f t="shared" si="265"/>
        <v>8</v>
      </c>
      <c r="CP606" s="852">
        <f t="shared" si="265"/>
        <v>8</v>
      </c>
      <c r="CQ606" s="852">
        <f t="shared" si="265"/>
        <v>8</v>
      </c>
      <c r="CR606" s="852">
        <f t="shared" si="265"/>
        <v>8</v>
      </c>
      <c r="CS606" s="852">
        <f t="shared" si="265"/>
        <v>8</v>
      </c>
      <c r="CT606" s="852">
        <f t="shared" si="265"/>
        <v>8</v>
      </c>
      <c r="CU606" s="852">
        <f t="shared" si="265"/>
        <v>8</v>
      </c>
      <c r="CV606" s="852">
        <f t="shared" si="265"/>
        <v>8</v>
      </c>
      <c r="CW606" s="852">
        <f t="shared" ref="CW606:EF606" si="266">ROUNDUP(CW612/12,0)</f>
        <v>9</v>
      </c>
      <c r="CX606" s="852">
        <f t="shared" si="266"/>
        <v>9</v>
      </c>
      <c r="CY606" s="852">
        <f t="shared" si="266"/>
        <v>9</v>
      </c>
      <c r="CZ606" s="852">
        <f t="shared" si="266"/>
        <v>9</v>
      </c>
      <c r="DA606" s="852">
        <f t="shared" si="266"/>
        <v>9</v>
      </c>
      <c r="DB606" s="852">
        <f t="shared" si="266"/>
        <v>9</v>
      </c>
      <c r="DC606" s="852">
        <f t="shared" si="266"/>
        <v>9</v>
      </c>
      <c r="DD606" s="852">
        <f t="shared" si="266"/>
        <v>9</v>
      </c>
      <c r="DE606" s="852">
        <f t="shared" si="266"/>
        <v>9</v>
      </c>
      <c r="DF606" s="852">
        <f t="shared" si="266"/>
        <v>9</v>
      </c>
      <c r="DG606" s="852">
        <f t="shared" si="266"/>
        <v>9</v>
      </c>
      <c r="DH606" s="852">
        <f t="shared" si="266"/>
        <v>9</v>
      </c>
      <c r="DI606" s="852">
        <f t="shared" si="266"/>
        <v>10</v>
      </c>
      <c r="DJ606" s="852">
        <f t="shared" si="266"/>
        <v>10</v>
      </c>
      <c r="DK606" s="852">
        <f t="shared" si="266"/>
        <v>10</v>
      </c>
      <c r="DL606" s="852">
        <f t="shared" si="266"/>
        <v>10</v>
      </c>
      <c r="DM606" s="852">
        <f t="shared" si="266"/>
        <v>10</v>
      </c>
      <c r="DN606" s="852">
        <f t="shared" si="266"/>
        <v>10</v>
      </c>
      <c r="DO606" s="852">
        <f t="shared" si="266"/>
        <v>10</v>
      </c>
      <c r="DP606" s="852">
        <f t="shared" si="266"/>
        <v>10</v>
      </c>
      <c r="DQ606" s="852">
        <f t="shared" si="266"/>
        <v>10</v>
      </c>
      <c r="DR606" s="852">
        <f t="shared" si="266"/>
        <v>10</v>
      </c>
      <c r="DS606" s="852">
        <f t="shared" si="266"/>
        <v>10</v>
      </c>
      <c r="DT606" s="852">
        <f t="shared" si="266"/>
        <v>10</v>
      </c>
      <c r="DU606" s="852">
        <f t="shared" si="266"/>
        <v>11</v>
      </c>
      <c r="DV606" s="852">
        <f t="shared" si="266"/>
        <v>11</v>
      </c>
      <c r="DW606" s="852">
        <f t="shared" si="266"/>
        <v>11</v>
      </c>
      <c r="DX606" s="852">
        <f t="shared" si="266"/>
        <v>11</v>
      </c>
      <c r="DY606" s="852">
        <f t="shared" si="266"/>
        <v>11</v>
      </c>
      <c r="DZ606" s="852">
        <f t="shared" si="266"/>
        <v>11</v>
      </c>
      <c r="EA606" s="852">
        <f t="shared" si="266"/>
        <v>11</v>
      </c>
      <c r="EB606" s="852">
        <f t="shared" si="266"/>
        <v>11</v>
      </c>
      <c r="EC606" s="852">
        <f t="shared" si="266"/>
        <v>11</v>
      </c>
      <c r="ED606" s="852">
        <f t="shared" si="266"/>
        <v>11</v>
      </c>
      <c r="EE606" s="852">
        <f t="shared" si="266"/>
        <v>11</v>
      </c>
      <c r="EF606" s="852">
        <f t="shared" si="266"/>
        <v>11</v>
      </c>
    </row>
    <row r="607" spans="2:136">
      <c r="C607" s="27" t="s">
        <v>757</v>
      </c>
      <c r="D607" s="1568">
        <f>I12</f>
        <v>46112</v>
      </c>
      <c r="E607" s="1568">
        <f t="shared" ref="E607:AJ607" si="267">EOMONTH(D607,1)</f>
        <v>46142</v>
      </c>
      <c r="F607" s="1568">
        <f t="shared" si="267"/>
        <v>46173</v>
      </c>
      <c r="G607" s="1568">
        <f t="shared" si="267"/>
        <v>46203</v>
      </c>
      <c r="H607" s="1568">
        <f t="shared" si="267"/>
        <v>46234</v>
      </c>
      <c r="I607" s="1568">
        <f t="shared" si="267"/>
        <v>46265</v>
      </c>
      <c r="J607" s="1568">
        <f t="shared" si="267"/>
        <v>46295</v>
      </c>
      <c r="K607" s="1568">
        <f t="shared" si="267"/>
        <v>46326</v>
      </c>
      <c r="L607" s="1568">
        <f t="shared" si="267"/>
        <v>46356</v>
      </c>
      <c r="M607" s="1568">
        <f t="shared" si="267"/>
        <v>46387</v>
      </c>
      <c r="N607" s="1568">
        <f t="shared" si="267"/>
        <v>46418</v>
      </c>
      <c r="O607" s="1568">
        <f t="shared" si="267"/>
        <v>46446</v>
      </c>
      <c r="P607" s="1568">
        <f t="shared" si="267"/>
        <v>46477</v>
      </c>
      <c r="Q607" s="1568">
        <f t="shared" si="267"/>
        <v>46507</v>
      </c>
      <c r="R607" s="1568">
        <f t="shared" si="267"/>
        <v>46538</v>
      </c>
      <c r="S607" s="1568">
        <f t="shared" si="267"/>
        <v>46568</v>
      </c>
      <c r="T607" s="1568">
        <f t="shared" si="267"/>
        <v>46599</v>
      </c>
      <c r="U607" s="1568">
        <f t="shared" si="267"/>
        <v>46630</v>
      </c>
      <c r="V607" s="1568">
        <f t="shared" si="267"/>
        <v>46660</v>
      </c>
      <c r="W607" s="1568">
        <f t="shared" si="267"/>
        <v>46691</v>
      </c>
      <c r="X607" s="1568">
        <f t="shared" si="267"/>
        <v>46721</v>
      </c>
      <c r="Y607" s="1568">
        <f t="shared" si="267"/>
        <v>46752</v>
      </c>
      <c r="Z607" s="1568">
        <f t="shared" si="267"/>
        <v>46783</v>
      </c>
      <c r="AA607" s="1568">
        <f t="shared" si="267"/>
        <v>46812</v>
      </c>
      <c r="AB607" s="1568">
        <f t="shared" si="267"/>
        <v>46843</v>
      </c>
      <c r="AC607" s="1568">
        <f t="shared" si="267"/>
        <v>46873</v>
      </c>
      <c r="AD607" s="1568">
        <f t="shared" si="267"/>
        <v>46904</v>
      </c>
      <c r="AE607" s="1568">
        <f t="shared" si="267"/>
        <v>46934</v>
      </c>
      <c r="AF607" s="1568">
        <f t="shared" si="267"/>
        <v>46965</v>
      </c>
      <c r="AG607" s="1568">
        <f t="shared" si="267"/>
        <v>46996</v>
      </c>
      <c r="AH607" s="1568">
        <f t="shared" si="267"/>
        <v>47026</v>
      </c>
      <c r="AI607" s="1568">
        <f t="shared" si="267"/>
        <v>47057</v>
      </c>
      <c r="AJ607" s="1568">
        <f t="shared" si="267"/>
        <v>47087</v>
      </c>
      <c r="AK607" s="1568">
        <f t="shared" ref="AK607:BP607" si="268">EOMONTH(AJ607,1)</f>
        <v>47118</v>
      </c>
      <c r="AL607" s="1568">
        <f t="shared" si="268"/>
        <v>47149</v>
      </c>
      <c r="AM607" s="1568">
        <f t="shared" si="268"/>
        <v>47177</v>
      </c>
      <c r="AN607" s="1568">
        <f t="shared" si="268"/>
        <v>47208</v>
      </c>
      <c r="AO607" s="1568">
        <f t="shared" si="268"/>
        <v>47238</v>
      </c>
      <c r="AP607" s="1568">
        <f t="shared" si="268"/>
        <v>47269</v>
      </c>
      <c r="AQ607" s="1568">
        <f t="shared" si="268"/>
        <v>47299</v>
      </c>
      <c r="AR607" s="1568">
        <f t="shared" si="268"/>
        <v>47330</v>
      </c>
      <c r="AS607" s="1568">
        <f t="shared" si="268"/>
        <v>47361</v>
      </c>
      <c r="AT607" s="1568">
        <f t="shared" si="268"/>
        <v>47391</v>
      </c>
      <c r="AU607" s="1568">
        <f t="shared" si="268"/>
        <v>47422</v>
      </c>
      <c r="AV607" s="1568">
        <f t="shared" si="268"/>
        <v>47452</v>
      </c>
      <c r="AW607" s="1568">
        <f t="shared" si="268"/>
        <v>47483</v>
      </c>
      <c r="AX607" s="1568">
        <f t="shared" si="268"/>
        <v>47514</v>
      </c>
      <c r="AY607" s="1568">
        <f t="shared" si="268"/>
        <v>47542</v>
      </c>
      <c r="AZ607" s="1568">
        <f t="shared" si="268"/>
        <v>47573</v>
      </c>
      <c r="BA607" s="1568">
        <f t="shared" si="268"/>
        <v>47603</v>
      </c>
      <c r="BB607" s="1568">
        <f t="shared" si="268"/>
        <v>47634</v>
      </c>
      <c r="BC607" s="1568">
        <f t="shared" si="268"/>
        <v>47664</v>
      </c>
      <c r="BD607" s="1568">
        <f t="shared" si="268"/>
        <v>47695</v>
      </c>
      <c r="BE607" s="1568">
        <f t="shared" si="268"/>
        <v>47726</v>
      </c>
      <c r="BF607" s="1568">
        <f t="shared" si="268"/>
        <v>47756</v>
      </c>
      <c r="BG607" s="1568">
        <f t="shared" si="268"/>
        <v>47787</v>
      </c>
      <c r="BH607" s="1568">
        <f t="shared" si="268"/>
        <v>47817</v>
      </c>
      <c r="BI607" s="1568">
        <f t="shared" si="268"/>
        <v>47848</v>
      </c>
      <c r="BJ607" s="1568">
        <f t="shared" si="268"/>
        <v>47879</v>
      </c>
      <c r="BK607" s="1568">
        <f t="shared" si="268"/>
        <v>47907</v>
      </c>
      <c r="BL607" s="1568">
        <f t="shared" si="268"/>
        <v>47938</v>
      </c>
      <c r="BM607" s="1568">
        <f t="shared" si="268"/>
        <v>47968</v>
      </c>
      <c r="BN607" s="1568">
        <f t="shared" si="268"/>
        <v>47999</v>
      </c>
      <c r="BO607" s="1568">
        <f t="shared" si="268"/>
        <v>48029</v>
      </c>
      <c r="BP607" s="1568">
        <f t="shared" si="268"/>
        <v>48060</v>
      </c>
      <c r="BQ607" s="1568">
        <f t="shared" ref="BQ607:CV607" si="269">EOMONTH(BP607,1)</f>
        <v>48091</v>
      </c>
      <c r="BR607" s="1568">
        <f t="shared" si="269"/>
        <v>48121</v>
      </c>
      <c r="BS607" s="1568">
        <f t="shared" si="269"/>
        <v>48152</v>
      </c>
      <c r="BT607" s="1568">
        <f t="shared" si="269"/>
        <v>48182</v>
      </c>
      <c r="BU607" s="1568">
        <f t="shared" si="269"/>
        <v>48213</v>
      </c>
      <c r="BV607" s="1568">
        <f t="shared" si="269"/>
        <v>48244</v>
      </c>
      <c r="BW607" s="1568">
        <f t="shared" si="269"/>
        <v>48273</v>
      </c>
      <c r="BX607" s="1568">
        <f t="shared" si="269"/>
        <v>48304</v>
      </c>
      <c r="BY607" s="1568">
        <f t="shared" si="269"/>
        <v>48334</v>
      </c>
      <c r="BZ607" s="1568">
        <f t="shared" si="269"/>
        <v>48365</v>
      </c>
      <c r="CA607" s="1568">
        <f t="shared" si="269"/>
        <v>48395</v>
      </c>
      <c r="CB607" s="1568">
        <f t="shared" si="269"/>
        <v>48426</v>
      </c>
      <c r="CC607" s="1568">
        <f t="shared" si="269"/>
        <v>48457</v>
      </c>
      <c r="CD607" s="1568">
        <f t="shared" si="269"/>
        <v>48487</v>
      </c>
      <c r="CE607" s="1568">
        <f t="shared" si="269"/>
        <v>48518</v>
      </c>
      <c r="CF607" s="1568">
        <f t="shared" si="269"/>
        <v>48548</v>
      </c>
      <c r="CG607" s="1568">
        <f t="shared" si="269"/>
        <v>48579</v>
      </c>
      <c r="CH607" s="1568">
        <f t="shared" si="269"/>
        <v>48610</v>
      </c>
      <c r="CI607" s="1568">
        <f t="shared" si="269"/>
        <v>48638</v>
      </c>
      <c r="CJ607" s="1568">
        <f t="shared" si="269"/>
        <v>48669</v>
      </c>
      <c r="CK607" s="1568">
        <f t="shared" si="269"/>
        <v>48699</v>
      </c>
      <c r="CL607" s="1568">
        <f t="shared" si="269"/>
        <v>48730</v>
      </c>
      <c r="CM607" s="1568">
        <f t="shared" si="269"/>
        <v>48760</v>
      </c>
      <c r="CN607" s="1568">
        <f t="shared" si="269"/>
        <v>48791</v>
      </c>
      <c r="CO607" s="1568">
        <f t="shared" si="269"/>
        <v>48822</v>
      </c>
      <c r="CP607" s="1568">
        <f t="shared" si="269"/>
        <v>48852</v>
      </c>
      <c r="CQ607" s="1568">
        <f t="shared" si="269"/>
        <v>48883</v>
      </c>
      <c r="CR607" s="1568">
        <f t="shared" si="269"/>
        <v>48913</v>
      </c>
      <c r="CS607" s="1568">
        <f t="shared" si="269"/>
        <v>48944</v>
      </c>
      <c r="CT607" s="1568">
        <f t="shared" si="269"/>
        <v>48975</v>
      </c>
      <c r="CU607" s="1568">
        <f t="shared" si="269"/>
        <v>49003</v>
      </c>
      <c r="CV607" s="1568">
        <f t="shared" si="269"/>
        <v>49034</v>
      </c>
      <c r="CW607" s="1568">
        <f t="shared" ref="CW607:EF607" si="270">EOMONTH(CV607,1)</f>
        <v>49064</v>
      </c>
      <c r="CX607" s="1568">
        <f t="shared" si="270"/>
        <v>49095</v>
      </c>
      <c r="CY607" s="1568">
        <f t="shared" si="270"/>
        <v>49125</v>
      </c>
      <c r="CZ607" s="1568">
        <f t="shared" si="270"/>
        <v>49156</v>
      </c>
      <c r="DA607" s="1568">
        <f t="shared" si="270"/>
        <v>49187</v>
      </c>
      <c r="DB607" s="1568">
        <f t="shared" si="270"/>
        <v>49217</v>
      </c>
      <c r="DC607" s="1568">
        <f t="shared" si="270"/>
        <v>49248</v>
      </c>
      <c r="DD607" s="1568">
        <f t="shared" si="270"/>
        <v>49278</v>
      </c>
      <c r="DE607" s="1568">
        <f t="shared" si="270"/>
        <v>49309</v>
      </c>
      <c r="DF607" s="1568">
        <f t="shared" si="270"/>
        <v>49340</v>
      </c>
      <c r="DG607" s="1568">
        <f t="shared" si="270"/>
        <v>49368</v>
      </c>
      <c r="DH607" s="1568">
        <f t="shared" si="270"/>
        <v>49399</v>
      </c>
      <c r="DI607" s="1568">
        <f t="shared" si="270"/>
        <v>49429</v>
      </c>
      <c r="DJ607" s="1568">
        <f t="shared" si="270"/>
        <v>49460</v>
      </c>
      <c r="DK607" s="1568">
        <f t="shared" si="270"/>
        <v>49490</v>
      </c>
      <c r="DL607" s="1568">
        <f t="shared" si="270"/>
        <v>49521</v>
      </c>
      <c r="DM607" s="1568">
        <f t="shared" si="270"/>
        <v>49552</v>
      </c>
      <c r="DN607" s="1568">
        <f t="shared" si="270"/>
        <v>49582</v>
      </c>
      <c r="DO607" s="1568">
        <f t="shared" si="270"/>
        <v>49613</v>
      </c>
      <c r="DP607" s="1568">
        <f t="shared" si="270"/>
        <v>49643</v>
      </c>
      <c r="DQ607" s="1568">
        <f t="shared" si="270"/>
        <v>49674</v>
      </c>
      <c r="DR607" s="1568">
        <f t="shared" si="270"/>
        <v>49705</v>
      </c>
      <c r="DS607" s="1568">
        <f t="shared" si="270"/>
        <v>49734</v>
      </c>
      <c r="DT607" s="1568">
        <f t="shared" si="270"/>
        <v>49765</v>
      </c>
      <c r="DU607" s="1568">
        <f t="shared" si="270"/>
        <v>49795</v>
      </c>
      <c r="DV607" s="1568">
        <f t="shared" si="270"/>
        <v>49826</v>
      </c>
      <c r="DW607" s="1568">
        <f t="shared" si="270"/>
        <v>49856</v>
      </c>
      <c r="DX607" s="1568">
        <f t="shared" si="270"/>
        <v>49887</v>
      </c>
      <c r="DY607" s="1568">
        <f t="shared" si="270"/>
        <v>49918</v>
      </c>
      <c r="DZ607" s="1568">
        <f t="shared" si="270"/>
        <v>49948</v>
      </c>
      <c r="EA607" s="1568">
        <f t="shared" si="270"/>
        <v>49979</v>
      </c>
      <c r="EB607" s="1568">
        <f t="shared" si="270"/>
        <v>50009</v>
      </c>
      <c r="EC607" s="1568">
        <f t="shared" si="270"/>
        <v>50040</v>
      </c>
      <c r="ED607" s="1568">
        <f t="shared" si="270"/>
        <v>50071</v>
      </c>
      <c r="EE607" s="1568">
        <f t="shared" si="270"/>
        <v>50099</v>
      </c>
      <c r="EF607" s="1568">
        <f t="shared" si="270"/>
        <v>50130</v>
      </c>
    </row>
    <row r="608" spans="2:136">
      <c r="E608" s="1251"/>
      <c r="BB608" s="1251"/>
    </row>
    <row r="609" spans="1:136" ht="14.5" customHeight="1" thickBot="1">
      <c r="C609" s="27" t="s">
        <v>758</v>
      </c>
      <c r="D609" s="1251"/>
      <c r="E609" s="1228" t="e">
        <f ca="1">OFFSET($D$78,MATCH(MONTH(E607),'Model Inputs &amp; Calcs'!$E$3:$E$14,0),MATCH(E606,$E$78:$O$78,0))*$D$23/$D$21</f>
        <v>#DIV/0!</v>
      </c>
      <c r="F609" s="1228" t="e">
        <f ca="1">OFFSET($D$78,MATCH(MONTH(F607),'Model Inputs &amp; Calcs'!$E$3:$E$14,0),MATCH(F606,$E$78:$O$78,0))*$D$23/$D$21</f>
        <v>#DIV/0!</v>
      </c>
      <c r="G609" s="1228" t="e">
        <f ca="1">OFFSET($D$78,MATCH(MONTH(G607),'Model Inputs &amp; Calcs'!$E$3:$E$14,0),MATCH(G606,$E$78:$O$78,0))*$D$23/$D$21</f>
        <v>#DIV/0!</v>
      </c>
      <c r="H609" s="1228" t="e">
        <f ca="1">OFFSET($D$78,MATCH(MONTH(H607),'Model Inputs &amp; Calcs'!$E$3:$E$14,0),MATCH(H606,$E$78:$O$78,0))*$D$23/$D$21</f>
        <v>#DIV/0!</v>
      </c>
      <c r="I609" s="1228" t="e">
        <f ca="1">OFFSET($D$78,MATCH(MONTH(I607),'Model Inputs &amp; Calcs'!$E$3:$E$14,0),MATCH(I606,$E$78:$O$78,0))*$D$23/$D$21</f>
        <v>#DIV/0!</v>
      </c>
      <c r="J609" s="1228" t="e">
        <f ca="1">OFFSET($D$78,MATCH(MONTH(J607),'Model Inputs &amp; Calcs'!$E$3:$E$14,0),MATCH(J606,$E$78:$O$78,0))*$D$23/$D$21</f>
        <v>#DIV/0!</v>
      </c>
      <c r="K609" s="1228" t="e">
        <f ca="1">OFFSET($D$78,MATCH(MONTH(K607),'Model Inputs &amp; Calcs'!$E$3:$E$14,0),MATCH(K606,$E$78:$O$78,0))*$D$23/$D$21</f>
        <v>#DIV/0!</v>
      </c>
      <c r="L609" s="1228" t="e">
        <f ca="1">OFFSET($D$78,MATCH(MONTH(L607),'Model Inputs &amp; Calcs'!$E$3:$E$14,0),MATCH(L606,$E$78:$O$78,0))*$D$23/$D$21</f>
        <v>#DIV/0!</v>
      </c>
      <c r="M609" s="1228" t="e">
        <f ca="1">OFFSET($D$78,MATCH(MONTH(M607),'Model Inputs &amp; Calcs'!$E$3:$E$14,0),MATCH(M606,$E$78:$O$78,0))*$D$23/$D$21</f>
        <v>#DIV/0!</v>
      </c>
      <c r="N609" s="1228" t="e">
        <f ca="1">OFFSET($D$78,MATCH(MONTH(N607),'Model Inputs &amp; Calcs'!$E$3:$E$14,0),MATCH(N606,$E$78:$O$78,0))*$D$23/$D$21</f>
        <v>#DIV/0!</v>
      </c>
      <c r="O609" s="1228" t="e">
        <f ca="1">OFFSET($D$78,MATCH(MONTH(O607),'Model Inputs &amp; Calcs'!$E$3:$E$14,0),MATCH(O606,$E$78:$O$78,0))*$D$23/$D$21</f>
        <v>#DIV/0!</v>
      </c>
      <c r="P609" s="1228" t="e">
        <f ca="1">OFFSET($D$78,MATCH(MONTH(P607),'Model Inputs &amp; Calcs'!$E$3:$E$14,0),MATCH(P606,$E$78:$O$78,0))*$D$23/$D$21</f>
        <v>#DIV/0!</v>
      </c>
      <c r="Q609" s="1228" t="e">
        <f ca="1">OFFSET($D$78,MATCH(MONTH(Q607),'Model Inputs &amp; Calcs'!$E$3:$E$14,0),MATCH(Q606,$E$78:$O$78,0))*$D$23/$D$21</f>
        <v>#DIV/0!</v>
      </c>
      <c r="R609" s="1228" t="e">
        <f ca="1">OFFSET($D$78,MATCH(MONTH(R607),'Model Inputs &amp; Calcs'!$E$3:$E$14,0),MATCH(R606,$E$78:$O$78,0))*$D$23/$D$21</f>
        <v>#DIV/0!</v>
      </c>
      <c r="S609" s="1228" t="e">
        <f ca="1">OFFSET($D$78,MATCH(MONTH(S607),'Model Inputs &amp; Calcs'!$E$3:$E$14,0),MATCH(S606,$E$78:$O$78,0))*$D$23/$D$21</f>
        <v>#DIV/0!</v>
      </c>
      <c r="T609" s="1228" t="e">
        <f ca="1">OFFSET($D$78,MATCH(MONTH(T607),'Model Inputs &amp; Calcs'!$E$3:$E$14,0),MATCH(T606,$E$78:$O$78,0))*$D$23/$D$21</f>
        <v>#DIV/0!</v>
      </c>
      <c r="U609" s="1228" t="e">
        <f ca="1">OFFSET($D$78,MATCH(MONTH(U607),'Model Inputs &amp; Calcs'!$E$3:$E$14,0),MATCH(U606,$E$78:$O$78,0))*$D$23/$D$21</f>
        <v>#DIV/0!</v>
      </c>
      <c r="V609" s="1228" t="e">
        <f ca="1">OFFSET($D$78,MATCH(MONTH(V607),'Model Inputs &amp; Calcs'!$E$3:$E$14,0),MATCH(V606,$E$78:$O$78,0))*$D$23/$D$21</f>
        <v>#DIV/0!</v>
      </c>
      <c r="W609" s="1228" t="e">
        <f ca="1">OFFSET($D$78,MATCH(MONTH(W607),'Model Inputs &amp; Calcs'!$E$3:$E$14,0),MATCH(W606,$E$78:$O$78,0))*$D$23/$D$21</f>
        <v>#DIV/0!</v>
      </c>
      <c r="X609" s="1228" t="e">
        <f ca="1">OFFSET($D$78,MATCH(MONTH(X607),'Model Inputs &amp; Calcs'!$E$3:$E$14,0),MATCH(X606,$E$78:$O$78,0))*$D$23/$D$21</f>
        <v>#DIV/0!</v>
      </c>
      <c r="Y609" s="1228" t="e">
        <f ca="1">OFFSET($D$78,MATCH(MONTH(Y607),'Model Inputs &amp; Calcs'!$E$3:$E$14,0),MATCH(Y606,$E$78:$O$78,0))*$D$23/$D$21</f>
        <v>#DIV/0!</v>
      </c>
      <c r="Z609" s="1228" t="e">
        <f ca="1">OFFSET($D$78,MATCH(MONTH(Z607),'Model Inputs &amp; Calcs'!$E$3:$E$14,0),MATCH(Z606,$E$78:$O$78,0))*$D$23/$D$21</f>
        <v>#DIV/0!</v>
      </c>
      <c r="AA609" s="1228" t="e">
        <f ca="1">OFFSET($D$78,MATCH(MONTH(AA607),'Model Inputs &amp; Calcs'!$E$3:$E$14,0),MATCH(AA606,$E$78:$O$78,0))*$D$23/$D$21</f>
        <v>#DIV/0!</v>
      </c>
      <c r="AB609" s="1228" t="e">
        <f ca="1">OFFSET($D$78,MATCH(MONTH(AB607),'Model Inputs &amp; Calcs'!$E$3:$E$14,0),MATCH(AB606,$E$78:$O$78,0))*$D$23/$D$21</f>
        <v>#DIV/0!</v>
      </c>
      <c r="AC609" s="1228" t="e">
        <f ca="1">OFFSET($D$78,MATCH(MONTH(AC607),'Model Inputs &amp; Calcs'!$E$3:$E$14,0),MATCH(AC606,$E$78:$O$78,0))*$D$23/$D$21</f>
        <v>#DIV/0!</v>
      </c>
      <c r="AD609" s="1228" t="e">
        <f ca="1">OFFSET($D$78,MATCH(MONTH(AD607),'Model Inputs &amp; Calcs'!$E$3:$E$14,0),MATCH(AD606,$E$78:$O$78,0))*$D$23/$D$21</f>
        <v>#DIV/0!</v>
      </c>
      <c r="AE609" s="1228" t="e">
        <f ca="1">OFFSET($D$78,MATCH(MONTH(AE607),'Model Inputs &amp; Calcs'!$E$3:$E$14,0),MATCH(AE606,$E$78:$O$78,0))*$D$23/$D$21</f>
        <v>#DIV/0!</v>
      </c>
      <c r="AF609" s="1228" t="e">
        <f ca="1">OFFSET($D$78,MATCH(MONTH(AF607),'Model Inputs &amp; Calcs'!$E$3:$E$14,0),MATCH(AF606,$E$78:$O$78,0))*$D$23/$D$21</f>
        <v>#DIV/0!</v>
      </c>
      <c r="AG609" s="1228" t="e">
        <f ca="1">OFFSET($D$78,MATCH(MONTH(AG607),'Model Inputs &amp; Calcs'!$E$3:$E$14,0),MATCH(AG606,$E$78:$O$78,0))*$D$23/$D$21</f>
        <v>#DIV/0!</v>
      </c>
      <c r="AH609" s="1228" t="e">
        <f ca="1">OFFSET($D$78,MATCH(MONTH(AH607),'Model Inputs &amp; Calcs'!$E$3:$E$14,0),MATCH(AH606,$E$78:$O$78,0))*$D$23/$D$21</f>
        <v>#DIV/0!</v>
      </c>
      <c r="AI609" s="1228" t="e">
        <f ca="1">OFFSET($D$78,MATCH(MONTH(AI607),'Model Inputs &amp; Calcs'!$E$3:$E$14,0),MATCH(AI606,$E$78:$O$78,0))*$D$23/$D$21</f>
        <v>#DIV/0!</v>
      </c>
      <c r="AJ609" s="1228" t="e">
        <f ca="1">OFFSET($D$78,MATCH(MONTH(AJ607),'Model Inputs &amp; Calcs'!$E$3:$E$14,0),MATCH(AJ606,$E$78:$O$78,0))*$D$23/$D$21</f>
        <v>#DIV/0!</v>
      </c>
      <c r="AK609" s="1228" t="e">
        <f ca="1">OFFSET($D$78,MATCH(MONTH(AK607),'Model Inputs &amp; Calcs'!$E$3:$E$14,0),MATCH(AK606,$E$78:$O$78,0))*$D$23/$D$21</f>
        <v>#DIV/0!</v>
      </c>
      <c r="AL609" s="1228" t="e">
        <f ca="1">OFFSET($D$78,MATCH(MONTH(AL607),'Model Inputs &amp; Calcs'!$E$3:$E$14,0),MATCH(AL606,$E$78:$O$78,0))*$D$23/$D$21</f>
        <v>#DIV/0!</v>
      </c>
      <c r="AM609" s="1228" t="e">
        <f ca="1">OFFSET($D$78,MATCH(MONTH(AM607),'Model Inputs &amp; Calcs'!$E$3:$E$14,0),MATCH(AM606,$E$78:$O$78,0))*$D$23/$D$21</f>
        <v>#DIV/0!</v>
      </c>
      <c r="AN609" s="1228" t="e">
        <f ca="1">OFFSET($D$78,MATCH(MONTH(AN607),'Model Inputs &amp; Calcs'!$E$3:$E$14,0),MATCH(AN606,$E$78:$O$78,0))*$D$23/$D$21</f>
        <v>#DIV/0!</v>
      </c>
      <c r="AO609" s="1228" t="e">
        <f ca="1">OFFSET($D$78,MATCH(MONTH(AO607),'Model Inputs &amp; Calcs'!$E$3:$E$14,0),MATCH(AO606,$E$78:$O$78,0))*$D$23/$D$21</f>
        <v>#DIV/0!</v>
      </c>
      <c r="AP609" s="1228" t="e">
        <f ca="1">OFFSET($D$78,MATCH(MONTH(AP607),'Model Inputs &amp; Calcs'!$E$3:$E$14,0),MATCH(AP606,$E$78:$O$78,0))*$D$23/$D$21</f>
        <v>#DIV/0!</v>
      </c>
      <c r="AQ609" s="1228" t="e">
        <f ca="1">OFFSET($D$78,MATCH(MONTH(AQ607),'Model Inputs &amp; Calcs'!$E$3:$E$14,0),MATCH(AQ606,$E$78:$O$78,0))*$D$23/$D$21</f>
        <v>#DIV/0!</v>
      </c>
      <c r="AR609" s="1228" t="e">
        <f ca="1">OFFSET($D$78,MATCH(MONTH(AR607),'Model Inputs &amp; Calcs'!$E$3:$E$14,0),MATCH(AR606,$E$78:$O$78,0))*$D$23/$D$21</f>
        <v>#DIV/0!</v>
      </c>
      <c r="AS609" s="1228" t="e">
        <f ca="1">OFFSET($D$78,MATCH(MONTH(AS607),'Model Inputs &amp; Calcs'!$E$3:$E$14,0),MATCH(AS606,$E$78:$O$78,0))*$D$23/$D$21</f>
        <v>#DIV/0!</v>
      </c>
      <c r="AT609" s="1228" t="e">
        <f ca="1">OFFSET($D$78,MATCH(MONTH(AT607),'Model Inputs &amp; Calcs'!$E$3:$E$14,0),MATCH(AT606,$E$78:$O$78,0))*$D$23/$D$21</f>
        <v>#DIV/0!</v>
      </c>
      <c r="AU609" s="1228" t="e">
        <f ca="1">OFFSET($D$78,MATCH(MONTH(AU607),'Model Inputs &amp; Calcs'!$E$3:$E$14,0),MATCH(AU606,$E$78:$O$78,0))*$D$23/$D$21</f>
        <v>#DIV/0!</v>
      </c>
      <c r="AV609" s="1228" t="e">
        <f ca="1">OFFSET($D$78,MATCH(MONTH(AV607),'Model Inputs &amp; Calcs'!$E$3:$E$14,0),MATCH(AV606,$E$78:$O$78,0))*$D$23/$D$21</f>
        <v>#DIV/0!</v>
      </c>
      <c r="AW609" s="1228" t="e">
        <f ca="1">OFFSET($D$78,MATCH(MONTH(AW607),'Model Inputs &amp; Calcs'!$E$3:$E$14,0),MATCH(AW606,$E$78:$O$78,0))*$D$23/$D$21</f>
        <v>#DIV/0!</v>
      </c>
      <c r="AX609" s="1228" t="e">
        <f ca="1">OFFSET($D$78,MATCH(MONTH(AX607),'Model Inputs &amp; Calcs'!$E$3:$E$14,0),MATCH(AX606,$E$78:$O$78,0))*$D$23/$D$21</f>
        <v>#DIV/0!</v>
      </c>
      <c r="AY609" s="1228" t="e">
        <f ca="1">OFFSET($D$78,MATCH(MONTH(AY607),'Model Inputs &amp; Calcs'!$E$3:$E$14,0),MATCH(AY606,$E$78:$O$78,0))*$D$23/$D$21</f>
        <v>#DIV/0!</v>
      </c>
      <c r="AZ609" s="1228" t="e">
        <f ca="1">OFFSET($D$78,MATCH(MONTH(AZ607),'Model Inputs &amp; Calcs'!$E$3:$E$14,0),MATCH(AZ606,$E$78:$O$78,0))*$D$23/$D$21</f>
        <v>#DIV/0!</v>
      </c>
      <c r="BA609" s="1228" t="e">
        <f ca="1">OFFSET($D$78,MATCH(MONTH(BA607),'Model Inputs &amp; Calcs'!$E$3:$E$14,0),MATCH(BA606,$E$78:$O$78,0))*$D$23/$D$21</f>
        <v>#DIV/0!</v>
      </c>
      <c r="BB609" s="1228" t="e">
        <f ca="1">OFFSET($D$78,MATCH(MONTH(BB607),'Model Inputs &amp; Calcs'!$E$3:$E$14,0),MATCH(BB606,$E$78:$O$78,0))*$D$23/$D$21</f>
        <v>#DIV/0!</v>
      </c>
      <c r="BC609" s="1228" t="e">
        <f ca="1">OFFSET($D$78,MATCH(MONTH(BC607),'Model Inputs &amp; Calcs'!$E$3:$E$14,0),MATCH(BC606,$E$78:$O$78,0))*$D$23/$D$21</f>
        <v>#DIV/0!</v>
      </c>
      <c r="BD609" s="1228" t="e">
        <f ca="1">OFFSET($D$78,MATCH(MONTH(BD607),'Model Inputs &amp; Calcs'!$E$3:$E$14,0),MATCH(BD606,$E$78:$O$78,0))*$D$23/$D$21</f>
        <v>#DIV/0!</v>
      </c>
      <c r="BE609" s="1228" t="e">
        <f ca="1">OFFSET($D$78,MATCH(MONTH(BE607),'Model Inputs &amp; Calcs'!$E$3:$E$14,0),MATCH(BE606,$E$78:$O$78,0))*$D$23/$D$21</f>
        <v>#DIV/0!</v>
      </c>
      <c r="BF609" s="1228" t="e">
        <f ca="1">OFFSET($D$78,MATCH(MONTH(BF607),'Model Inputs &amp; Calcs'!$E$3:$E$14,0),MATCH(BF606,$E$78:$O$78,0))*$D$23/$D$21</f>
        <v>#DIV/0!</v>
      </c>
      <c r="BG609" s="1228" t="e">
        <f ca="1">OFFSET($D$78,MATCH(MONTH(BG607),'Model Inputs &amp; Calcs'!$E$3:$E$14,0),MATCH(BG606,$E$78:$O$78,0))*$D$23/$D$21</f>
        <v>#DIV/0!</v>
      </c>
      <c r="BH609" s="1228" t="e">
        <f ca="1">OFFSET($D$78,MATCH(MONTH(BH607),'Model Inputs &amp; Calcs'!$E$3:$E$14,0),MATCH(BH606,$E$78:$O$78,0))*$D$23/$D$21</f>
        <v>#DIV/0!</v>
      </c>
      <c r="BI609" s="1228" t="e">
        <f ca="1">OFFSET($D$78,MATCH(MONTH(BI607),'Model Inputs &amp; Calcs'!$E$3:$E$14,0),MATCH(BI606,$E$78:$O$78,0))*$D$23/$D$21</f>
        <v>#DIV/0!</v>
      </c>
      <c r="BJ609" s="1228" t="e">
        <f ca="1">OFFSET($D$78,MATCH(MONTH(BJ607),'Model Inputs &amp; Calcs'!$E$3:$E$14,0),MATCH(BJ606,$E$78:$O$78,0))*$D$23/$D$21</f>
        <v>#DIV/0!</v>
      </c>
      <c r="BK609" s="1228" t="e">
        <f ca="1">OFFSET($D$78,MATCH(MONTH(BK607),'Model Inputs &amp; Calcs'!$E$3:$E$14,0),MATCH(BK606,$E$78:$O$78,0))*$D$23/$D$21</f>
        <v>#DIV/0!</v>
      </c>
      <c r="BL609" s="1228" t="e">
        <f ca="1">OFFSET($D$78,MATCH(MONTH(BL607),'Model Inputs &amp; Calcs'!$E$3:$E$14,0),MATCH(BL606,$E$78:$O$78,0))*$D$23/$D$21</f>
        <v>#DIV/0!</v>
      </c>
      <c r="BM609" s="1228" t="e">
        <f ca="1">OFFSET($D$78,MATCH(MONTH(BM607),'Model Inputs &amp; Calcs'!$E$3:$E$14,0),MATCH(BM606,$E$78:$O$78,0))*$D$23/$D$21</f>
        <v>#DIV/0!</v>
      </c>
      <c r="BN609" s="1228" t="e">
        <f ca="1">OFFSET($D$78,MATCH(MONTH(BN607),'Model Inputs &amp; Calcs'!$E$3:$E$14,0),MATCH(BN606,$E$78:$O$78,0))*$D$23/$D$21</f>
        <v>#DIV/0!</v>
      </c>
      <c r="BO609" s="1228" t="e">
        <f ca="1">OFFSET($D$78,MATCH(MONTH(BO607),'Model Inputs &amp; Calcs'!$E$3:$E$14,0),MATCH(BO606,$E$78:$O$78,0))*$D$23/$D$21</f>
        <v>#DIV/0!</v>
      </c>
      <c r="BP609" s="1228" t="e">
        <f ca="1">OFFSET($D$78,MATCH(MONTH(BP607),'Model Inputs &amp; Calcs'!$E$3:$E$14,0),MATCH(BP606,$E$78:$O$78,0))*$D$23/$D$21</f>
        <v>#DIV/0!</v>
      </c>
      <c r="BQ609" s="1228" t="e">
        <f ca="1">OFFSET($D$78,MATCH(MONTH(BQ607),'Model Inputs &amp; Calcs'!$E$3:$E$14,0),MATCH(BQ606,$E$78:$O$78,0))*$D$23/$D$21</f>
        <v>#DIV/0!</v>
      </c>
      <c r="BR609" s="1228" t="e">
        <f ca="1">OFFSET($D$78,MATCH(MONTH(BR607),'Model Inputs &amp; Calcs'!$E$3:$E$14,0),MATCH(BR606,$E$78:$O$78,0))*$D$23/$D$21</f>
        <v>#DIV/0!</v>
      </c>
      <c r="BS609" s="1228" t="e">
        <f ca="1">OFFSET($D$78,MATCH(MONTH(BS607),'Model Inputs &amp; Calcs'!$E$3:$E$14,0),MATCH(BS606,$E$78:$O$78,0))*$D$23/$D$21</f>
        <v>#DIV/0!</v>
      </c>
      <c r="BT609" s="1228" t="e">
        <f ca="1">OFFSET($D$78,MATCH(MONTH(BT607),'Model Inputs &amp; Calcs'!$E$3:$E$14,0),MATCH(BT606,$E$78:$O$78,0))*$D$23/$D$21</f>
        <v>#DIV/0!</v>
      </c>
      <c r="BU609" s="1228" t="e">
        <f ca="1">OFFSET($D$78,MATCH(MONTH(BU607),'Model Inputs &amp; Calcs'!$E$3:$E$14,0),MATCH(BU606,$E$78:$O$78,0))*$D$23/$D$21</f>
        <v>#DIV/0!</v>
      </c>
      <c r="BV609" s="1228" t="e">
        <f ca="1">OFFSET($D$78,MATCH(MONTH(BV607),'Model Inputs &amp; Calcs'!$E$3:$E$14,0),MATCH(BV606,$E$78:$O$78,0))*$D$23/$D$21</f>
        <v>#DIV/0!</v>
      </c>
      <c r="BW609" s="1228" t="e">
        <f ca="1">OFFSET($D$78,MATCH(MONTH(BW607),'Model Inputs &amp; Calcs'!$E$3:$E$14,0),MATCH(BW606,$E$78:$O$78,0))*$D$23/$D$21</f>
        <v>#DIV/0!</v>
      </c>
      <c r="BX609" s="1228" t="e">
        <f ca="1">OFFSET($D$78,MATCH(MONTH(BX607),'Model Inputs &amp; Calcs'!$E$3:$E$14,0),MATCH(BX606,$E$78:$O$78,0))*$D$23/$D$21</f>
        <v>#DIV/0!</v>
      </c>
      <c r="BY609" s="1228" t="e">
        <f ca="1">OFFSET($D$78,MATCH(MONTH(BY607),'Model Inputs &amp; Calcs'!$E$3:$E$14,0),MATCH(BY606,$E$78:$O$78,0))*$D$23/$D$21</f>
        <v>#DIV/0!</v>
      </c>
      <c r="BZ609" s="1228" t="e">
        <f ca="1">OFFSET($D$78,MATCH(MONTH(BZ607),'Model Inputs &amp; Calcs'!$E$3:$E$14,0),MATCH(BZ606,$E$78:$O$78,0))*$D$23/$D$21</f>
        <v>#DIV/0!</v>
      </c>
      <c r="CA609" s="1228" t="e">
        <f ca="1">OFFSET($D$78,MATCH(MONTH(CA607),'Model Inputs &amp; Calcs'!$E$3:$E$14,0),MATCH(CA606,$E$78:$O$78,0))*$D$23/$D$21</f>
        <v>#DIV/0!</v>
      </c>
      <c r="CB609" s="1228" t="e">
        <f ca="1">OFFSET($D$78,MATCH(MONTH(CB607),'Model Inputs &amp; Calcs'!$E$3:$E$14,0),MATCH(CB606,$E$78:$O$78,0))*$D$23/$D$21</f>
        <v>#DIV/0!</v>
      </c>
      <c r="CC609" s="1228" t="e">
        <f ca="1">OFFSET($D$78,MATCH(MONTH(CC607),'Model Inputs &amp; Calcs'!$E$3:$E$14,0),MATCH(CC606,$E$78:$O$78,0))*$D$23/$D$21</f>
        <v>#DIV/0!</v>
      </c>
      <c r="CD609" s="1228" t="e">
        <f ca="1">OFFSET($D$78,MATCH(MONTH(CD607),'Model Inputs &amp; Calcs'!$E$3:$E$14,0),MATCH(CD606,$E$78:$O$78,0))*$D$23/$D$21</f>
        <v>#DIV/0!</v>
      </c>
      <c r="CE609" s="1228" t="e">
        <f ca="1">OFFSET($D$78,MATCH(MONTH(CE607),'Model Inputs &amp; Calcs'!$E$3:$E$14,0),MATCH(CE606,$E$78:$O$78,0))*$D$23/$D$21</f>
        <v>#DIV/0!</v>
      </c>
      <c r="CF609" s="1228" t="e">
        <f ca="1">OFFSET($D$78,MATCH(MONTH(CF607),'Model Inputs &amp; Calcs'!$E$3:$E$14,0),MATCH(CF606,$E$78:$O$78,0))*$D$23/$D$21</f>
        <v>#DIV/0!</v>
      </c>
      <c r="CG609" s="1228" t="e">
        <f ca="1">OFFSET($D$78,MATCH(MONTH(CG607),'Model Inputs &amp; Calcs'!$E$3:$E$14,0),MATCH(CG606,$E$78:$O$78,0))*$D$23/$D$21</f>
        <v>#DIV/0!</v>
      </c>
      <c r="CH609" s="1228" t="e">
        <f ca="1">OFFSET($D$78,MATCH(MONTH(CH607),'Model Inputs &amp; Calcs'!$E$3:$E$14,0),MATCH(CH606,$E$78:$O$78,0))*$D$23/$D$21</f>
        <v>#DIV/0!</v>
      </c>
      <c r="CI609" s="1228" t="e">
        <f ca="1">OFFSET($D$78,MATCH(MONTH(CI607),'Model Inputs &amp; Calcs'!$E$3:$E$14,0),MATCH(CI606,$E$78:$O$78,0))*$D$23/$D$21</f>
        <v>#DIV/0!</v>
      </c>
      <c r="CJ609" s="1228" t="e">
        <f ca="1">OFFSET($D$78,MATCH(MONTH(CJ607),'Model Inputs &amp; Calcs'!$E$3:$E$14,0),MATCH(CJ606,$E$78:$O$78,0))*$D$23/$D$21</f>
        <v>#DIV/0!</v>
      </c>
      <c r="CK609" s="1228" t="e">
        <f ca="1">OFFSET($D$78,MATCH(MONTH(CK607),'Model Inputs &amp; Calcs'!$E$3:$E$14,0),MATCH(CK606,$E$78:$O$78,0))*$D$23/$D$21</f>
        <v>#DIV/0!</v>
      </c>
      <c r="CL609" s="1228" t="e">
        <f ca="1">OFFSET($D$78,MATCH(MONTH(CL607),'Model Inputs &amp; Calcs'!$E$3:$E$14,0),MATCH(CL606,$E$78:$O$78,0))*$D$23/$D$21</f>
        <v>#DIV/0!</v>
      </c>
      <c r="CM609" s="1228" t="e">
        <f ca="1">OFFSET($D$78,MATCH(MONTH(CM607),'Model Inputs &amp; Calcs'!$E$3:$E$14,0),MATCH(CM606,$E$78:$O$78,0))*$D$23/$D$21</f>
        <v>#DIV/0!</v>
      </c>
      <c r="CN609" s="1228" t="e">
        <f ca="1">OFFSET($D$78,MATCH(MONTH(CN607),'Model Inputs &amp; Calcs'!$E$3:$E$14,0),MATCH(CN606,$E$78:$O$78,0))*$D$23/$D$21</f>
        <v>#DIV/0!</v>
      </c>
      <c r="CO609" s="1228" t="e">
        <f ca="1">OFFSET($D$78,MATCH(MONTH(CO607),'Model Inputs &amp; Calcs'!$E$3:$E$14,0),MATCH(CO606,$E$78:$O$78,0))*$D$23/$D$21</f>
        <v>#DIV/0!</v>
      </c>
      <c r="CP609" s="1228" t="e">
        <f ca="1">OFFSET($D$78,MATCH(MONTH(CP607),'Model Inputs &amp; Calcs'!$E$3:$E$14,0),MATCH(CP606,$E$78:$O$78,0))*$D$23/$D$21</f>
        <v>#DIV/0!</v>
      </c>
      <c r="CQ609" s="1228" t="e">
        <f ca="1">OFFSET($D$78,MATCH(MONTH(CQ607),'Model Inputs &amp; Calcs'!$E$3:$E$14,0),MATCH(CQ606,$E$78:$O$78,0))*$D$23/$D$21</f>
        <v>#DIV/0!</v>
      </c>
      <c r="CR609" s="1228" t="e">
        <f ca="1">OFFSET($D$78,MATCH(MONTH(CR607),'Model Inputs &amp; Calcs'!$E$3:$E$14,0),MATCH(CR606,$E$78:$O$78,0))*$D$23/$D$21</f>
        <v>#DIV/0!</v>
      </c>
      <c r="CS609" s="1228" t="e">
        <f ca="1">OFFSET($D$78,MATCH(MONTH(CS607),'Model Inputs &amp; Calcs'!$E$3:$E$14,0),MATCH(CS606,$E$78:$O$78,0))*$D$23/$D$21</f>
        <v>#DIV/0!</v>
      </c>
      <c r="CT609" s="1228" t="e">
        <f ca="1">OFFSET($D$78,MATCH(MONTH(CT607),'Model Inputs &amp; Calcs'!$E$3:$E$14,0),MATCH(CT606,$E$78:$O$78,0))*$D$23/$D$21</f>
        <v>#DIV/0!</v>
      </c>
      <c r="CU609" s="1228" t="e">
        <f ca="1">OFFSET($D$78,MATCH(MONTH(CU607),'Model Inputs &amp; Calcs'!$E$3:$E$14,0),MATCH(CU606,$E$78:$O$78,0))*$D$23/$D$21</f>
        <v>#DIV/0!</v>
      </c>
      <c r="CV609" s="1228" t="e">
        <f ca="1">OFFSET($D$78,MATCH(MONTH(CV607),'Model Inputs &amp; Calcs'!$E$3:$E$14,0),MATCH(CV606,$E$78:$O$78,0))*$D$23/$D$21</f>
        <v>#DIV/0!</v>
      </c>
      <c r="CW609" s="1228" t="e">
        <f ca="1">OFFSET($D$78,MATCH(MONTH(CW607),'Model Inputs &amp; Calcs'!$E$3:$E$14,0),MATCH(CW606,$E$78:$O$78,0))*$D$23/$D$21</f>
        <v>#DIV/0!</v>
      </c>
      <c r="CX609" s="1228" t="e">
        <f ca="1">OFFSET($D$78,MATCH(MONTH(CX607),'Model Inputs &amp; Calcs'!$E$3:$E$14,0),MATCH(CX606,$E$78:$O$78,0))*$D$23/$D$21</f>
        <v>#DIV/0!</v>
      </c>
      <c r="CY609" s="1228" t="e">
        <f ca="1">OFFSET($D$78,MATCH(MONTH(CY607),'Model Inputs &amp; Calcs'!$E$3:$E$14,0),MATCH(CY606,$E$78:$O$78,0))*$D$23/$D$21</f>
        <v>#DIV/0!</v>
      </c>
      <c r="CZ609" s="1228" t="e">
        <f ca="1">OFFSET($D$78,MATCH(MONTH(CZ607),'Model Inputs &amp; Calcs'!$E$3:$E$14,0),MATCH(CZ606,$E$78:$O$78,0))*$D$23/$D$21</f>
        <v>#DIV/0!</v>
      </c>
      <c r="DA609" s="1228" t="e">
        <f ca="1">OFFSET($D$78,MATCH(MONTH(DA607),'Model Inputs &amp; Calcs'!$E$3:$E$14,0),MATCH(DA606,$E$78:$O$78,0))*$D$23/$D$21</f>
        <v>#DIV/0!</v>
      </c>
      <c r="DB609" s="1228" t="e">
        <f ca="1">OFFSET($D$78,MATCH(MONTH(DB607),'Model Inputs &amp; Calcs'!$E$3:$E$14,0),MATCH(DB606,$E$78:$O$78,0))*$D$23/$D$21</f>
        <v>#DIV/0!</v>
      </c>
      <c r="DC609" s="1228" t="e">
        <f ca="1">OFFSET($D$78,MATCH(MONTH(DC607),'Model Inputs &amp; Calcs'!$E$3:$E$14,0),MATCH(DC606,$E$78:$O$78,0))*$D$23/$D$21</f>
        <v>#DIV/0!</v>
      </c>
      <c r="DD609" s="1228" t="e">
        <f ca="1">OFFSET($D$78,MATCH(MONTH(DD607),'Model Inputs &amp; Calcs'!$E$3:$E$14,0),MATCH(DD606,$E$78:$O$78,0))*$D$23/$D$21</f>
        <v>#DIV/0!</v>
      </c>
      <c r="DE609" s="1228" t="e">
        <f ca="1">OFFSET($D$78,MATCH(MONTH(DE607),'Model Inputs &amp; Calcs'!$E$3:$E$14,0),MATCH(DE606,$E$78:$O$78,0))*$D$23/$D$21</f>
        <v>#DIV/0!</v>
      </c>
      <c r="DF609" s="1228" t="e">
        <f ca="1">OFFSET($D$78,MATCH(MONTH(DF607),'Model Inputs &amp; Calcs'!$E$3:$E$14,0),MATCH(DF606,$E$78:$O$78,0))*$D$23/$D$21</f>
        <v>#DIV/0!</v>
      </c>
      <c r="DG609" s="1228" t="e">
        <f ca="1">OFFSET($D$78,MATCH(MONTH(DG607),'Model Inputs &amp; Calcs'!$E$3:$E$14,0),MATCH(DG606,$E$78:$O$78,0))*$D$23/$D$21</f>
        <v>#DIV/0!</v>
      </c>
      <c r="DH609" s="1228" t="e">
        <f ca="1">OFFSET($D$78,MATCH(MONTH(DH607),'Model Inputs &amp; Calcs'!$E$3:$E$14,0),MATCH(DH606,$E$78:$O$78,0))*$D$23/$D$21</f>
        <v>#DIV/0!</v>
      </c>
      <c r="DI609" s="1228" t="e">
        <f ca="1">OFFSET($D$78,MATCH(MONTH(DI607),'Model Inputs &amp; Calcs'!$E$3:$E$14,0),MATCH(DI606,$E$78:$O$78,0))*$D$23/$D$21</f>
        <v>#DIV/0!</v>
      </c>
      <c r="DJ609" s="1228" t="e">
        <f ca="1">OFFSET($D$78,MATCH(MONTH(DJ607),'Model Inputs &amp; Calcs'!$E$3:$E$14,0),MATCH(DJ606,$E$78:$O$78,0))*$D$23/$D$21</f>
        <v>#DIV/0!</v>
      </c>
      <c r="DK609" s="1228" t="e">
        <f ca="1">OFFSET($D$78,MATCH(MONTH(DK607),'Model Inputs &amp; Calcs'!$E$3:$E$14,0),MATCH(DK606,$E$78:$O$78,0))*$D$23/$D$21</f>
        <v>#DIV/0!</v>
      </c>
      <c r="DL609" s="1228" t="e">
        <f ca="1">OFFSET($D$78,MATCH(MONTH(DL607),'Model Inputs &amp; Calcs'!$E$3:$E$14,0),MATCH(DL606,$E$78:$O$78,0))*$D$23/$D$21</f>
        <v>#DIV/0!</v>
      </c>
      <c r="DM609" s="1228" t="e">
        <f ca="1">OFFSET($D$78,MATCH(MONTH(DM607),'Model Inputs &amp; Calcs'!$E$3:$E$14,0),MATCH(DM606,$E$78:$O$78,0))*$D$23/$D$21</f>
        <v>#DIV/0!</v>
      </c>
      <c r="DN609" s="1228" t="e">
        <f ca="1">OFFSET($D$78,MATCH(MONTH(DN607),'Model Inputs &amp; Calcs'!$E$3:$E$14,0),MATCH(DN606,$E$78:$O$78,0))*$D$23/$D$21</f>
        <v>#DIV/0!</v>
      </c>
      <c r="DO609" s="1228" t="e">
        <f ca="1">OFFSET($D$78,MATCH(MONTH(DO607),'Model Inputs &amp; Calcs'!$E$3:$E$14,0),MATCH(DO606,$E$78:$O$78,0))*$D$23/$D$21</f>
        <v>#DIV/0!</v>
      </c>
      <c r="DP609" s="1228" t="e">
        <f ca="1">OFFSET($D$78,MATCH(MONTH(DP607),'Model Inputs &amp; Calcs'!$E$3:$E$14,0),MATCH(DP606,$E$78:$O$78,0))*$D$23/$D$21</f>
        <v>#DIV/0!</v>
      </c>
      <c r="DQ609" s="1228" t="e">
        <f ca="1">OFFSET($D$78,MATCH(MONTH(DQ607),'Model Inputs &amp; Calcs'!$E$3:$E$14,0),MATCH(DQ606,$E$78:$O$78,0))*$D$23/$D$21</f>
        <v>#DIV/0!</v>
      </c>
      <c r="DR609" s="1228" t="e">
        <f ca="1">OFFSET($D$78,MATCH(MONTH(DR607),'Model Inputs &amp; Calcs'!$E$3:$E$14,0),MATCH(DR606,$E$78:$O$78,0))*$D$23/$D$21</f>
        <v>#DIV/0!</v>
      </c>
      <c r="DS609" s="1228" t="e">
        <f ca="1">OFFSET($D$78,MATCH(MONTH(DS607),'Model Inputs &amp; Calcs'!$E$3:$E$14,0),MATCH(DS606,$E$78:$O$78,0))*$D$23/$D$21</f>
        <v>#DIV/0!</v>
      </c>
      <c r="DT609" s="1228" t="e">
        <f ca="1">OFFSET($D$78,MATCH(MONTH(DT607),'Model Inputs &amp; Calcs'!$E$3:$E$14,0),MATCH(DT606,$E$78:$O$78,0))*$D$23/$D$21</f>
        <v>#DIV/0!</v>
      </c>
      <c r="DU609" s="1228" t="e">
        <f ca="1">OFFSET($D$78,MATCH(MONTH(DU607),'Model Inputs &amp; Calcs'!$E$3:$E$14,0),MATCH(DU606,$E$78:$O$78,0))*$D$23/$D$21</f>
        <v>#DIV/0!</v>
      </c>
      <c r="DV609" s="1228" t="e">
        <f ca="1">OFFSET($D$78,MATCH(MONTH(DV607),'Model Inputs &amp; Calcs'!$E$3:$E$14,0),MATCH(DV606,$E$78:$O$78,0))*$D$23/$D$21</f>
        <v>#DIV/0!</v>
      </c>
      <c r="DW609" s="1228" t="e">
        <f ca="1">OFFSET($D$78,MATCH(MONTH(DW607),'Model Inputs &amp; Calcs'!$E$3:$E$14,0),MATCH(DW606,$E$78:$O$78,0))*$D$23/$D$21</f>
        <v>#DIV/0!</v>
      </c>
      <c r="DX609" s="1228" t="e">
        <f ca="1">OFFSET($D$78,MATCH(MONTH(DX607),'Model Inputs &amp; Calcs'!$E$3:$E$14,0),MATCH(DX606,$E$78:$O$78,0))*$D$23/$D$21</f>
        <v>#DIV/0!</v>
      </c>
      <c r="DY609" s="1228" t="e">
        <f ca="1">OFFSET($D$78,MATCH(MONTH(DY607),'Model Inputs &amp; Calcs'!$E$3:$E$14,0),MATCH(DY606,$E$78:$O$78,0))*$D$23/$D$21</f>
        <v>#DIV/0!</v>
      </c>
      <c r="DZ609" s="1228" t="e">
        <f ca="1">OFFSET($D$78,MATCH(MONTH(DZ607),'Model Inputs &amp; Calcs'!$E$3:$E$14,0),MATCH(DZ606,$E$78:$O$78,0))*$D$23/$D$21</f>
        <v>#DIV/0!</v>
      </c>
      <c r="EA609" s="1228" t="e">
        <f ca="1">OFFSET($D$78,MATCH(MONTH(EA607),'Model Inputs &amp; Calcs'!$E$3:$E$14,0),MATCH(EA606,$E$78:$O$78,0))*$D$23/$D$21</f>
        <v>#DIV/0!</v>
      </c>
      <c r="EB609" s="1228" t="e">
        <f ca="1">OFFSET($D$78,MATCH(MONTH(EB607),'Model Inputs &amp; Calcs'!$E$3:$E$14,0),MATCH(EB606,$E$78:$O$78,0))*$D$23/$D$21</f>
        <v>#DIV/0!</v>
      </c>
      <c r="EC609" s="1228" t="e">
        <f ca="1">OFFSET($D$78,MATCH(MONTH(EC607),'Model Inputs &amp; Calcs'!$E$3:$E$14,0),MATCH(EC606,$E$78:$O$78,0))*$D$23/$D$21</f>
        <v>#DIV/0!</v>
      </c>
      <c r="ED609" s="1228" t="e">
        <f ca="1">OFFSET($D$78,MATCH(MONTH(ED607),'Model Inputs &amp; Calcs'!$E$3:$E$14,0),MATCH(ED606,$E$78:$O$78,0))*$D$23/$D$21</f>
        <v>#DIV/0!</v>
      </c>
      <c r="EE609" s="1228" t="e">
        <f ca="1">OFFSET($D$78,MATCH(MONTH(EE607),'Model Inputs &amp; Calcs'!$E$3:$E$14,0),MATCH(EE606,$E$78:$O$78,0))*$D$23/$D$21</f>
        <v>#DIV/0!</v>
      </c>
      <c r="EF609" s="1228" t="e">
        <f ca="1">OFFSET($D$78,MATCH(MONTH(EF607),'Model Inputs &amp; Calcs'!$E$3:$E$14,0),MATCH(EF606,$E$78:$O$78,0))*$D$23/$D$21</f>
        <v>#DIV/0!</v>
      </c>
    </row>
    <row r="610" spans="1:136">
      <c r="C610" s="695" t="s">
        <v>759</v>
      </c>
      <c r="D610" s="1326" t="e">
        <f ca="1">D615/D613</f>
        <v>#DIV/0!</v>
      </c>
      <c r="E610" s="1489" t="e">
        <f t="shared" ref="E610:AJ610" ca="1" si="271">D610+E609</f>
        <v>#DIV/0!</v>
      </c>
      <c r="F610" s="1489" t="e">
        <f t="shared" ca="1" si="271"/>
        <v>#DIV/0!</v>
      </c>
      <c r="G610" s="1489" t="e">
        <f t="shared" ca="1" si="271"/>
        <v>#DIV/0!</v>
      </c>
      <c r="H610" s="1489" t="e">
        <f t="shared" ca="1" si="271"/>
        <v>#DIV/0!</v>
      </c>
      <c r="I610" s="1489" t="e">
        <f t="shared" ca="1" si="271"/>
        <v>#DIV/0!</v>
      </c>
      <c r="J610" s="1489" t="e">
        <f t="shared" ca="1" si="271"/>
        <v>#DIV/0!</v>
      </c>
      <c r="K610" s="1489" t="e">
        <f t="shared" ca="1" si="271"/>
        <v>#DIV/0!</v>
      </c>
      <c r="L610" s="1489" t="e">
        <f t="shared" ca="1" si="271"/>
        <v>#DIV/0!</v>
      </c>
      <c r="M610" s="1489" t="e">
        <f t="shared" ca="1" si="271"/>
        <v>#DIV/0!</v>
      </c>
      <c r="N610" s="1489" t="e">
        <f t="shared" ca="1" si="271"/>
        <v>#DIV/0!</v>
      </c>
      <c r="O610" s="1489" t="e">
        <f t="shared" ca="1" si="271"/>
        <v>#DIV/0!</v>
      </c>
      <c r="P610" s="1489" t="e">
        <f t="shared" ca="1" si="271"/>
        <v>#DIV/0!</v>
      </c>
      <c r="Q610" s="1489" t="e">
        <f t="shared" ca="1" si="271"/>
        <v>#DIV/0!</v>
      </c>
      <c r="R610" s="1489" t="e">
        <f t="shared" ca="1" si="271"/>
        <v>#DIV/0!</v>
      </c>
      <c r="S610" s="1489" t="e">
        <f t="shared" ca="1" si="271"/>
        <v>#DIV/0!</v>
      </c>
      <c r="T610" s="1489" t="e">
        <f t="shared" ca="1" si="271"/>
        <v>#DIV/0!</v>
      </c>
      <c r="U610" s="1489" t="e">
        <f t="shared" ca="1" si="271"/>
        <v>#DIV/0!</v>
      </c>
      <c r="V610" s="1489" t="e">
        <f t="shared" ca="1" si="271"/>
        <v>#DIV/0!</v>
      </c>
      <c r="W610" s="1489" t="e">
        <f t="shared" ca="1" si="271"/>
        <v>#DIV/0!</v>
      </c>
      <c r="X610" s="1489" t="e">
        <f t="shared" ca="1" si="271"/>
        <v>#DIV/0!</v>
      </c>
      <c r="Y610" s="1489" t="e">
        <f t="shared" ca="1" si="271"/>
        <v>#DIV/0!</v>
      </c>
      <c r="Z610" s="1489" t="e">
        <f t="shared" ca="1" si="271"/>
        <v>#DIV/0!</v>
      </c>
      <c r="AA610" s="1489" t="e">
        <f t="shared" ca="1" si="271"/>
        <v>#DIV/0!</v>
      </c>
      <c r="AB610" s="1489" t="e">
        <f t="shared" ca="1" si="271"/>
        <v>#DIV/0!</v>
      </c>
      <c r="AC610" s="1489" t="e">
        <f t="shared" ca="1" si="271"/>
        <v>#DIV/0!</v>
      </c>
      <c r="AD610" s="1489" t="e">
        <f t="shared" ca="1" si="271"/>
        <v>#DIV/0!</v>
      </c>
      <c r="AE610" s="1489" t="e">
        <f t="shared" ca="1" si="271"/>
        <v>#DIV/0!</v>
      </c>
      <c r="AF610" s="1489" t="e">
        <f t="shared" ca="1" si="271"/>
        <v>#DIV/0!</v>
      </c>
      <c r="AG610" s="1489" t="e">
        <f t="shared" ca="1" si="271"/>
        <v>#DIV/0!</v>
      </c>
      <c r="AH610" s="1489" t="e">
        <f t="shared" ca="1" si="271"/>
        <v>#DIV/0!</v>
      </c>
      <c r="AI610" s="1489" t="e">
        <f t="shared" ca="1" si="271"/>
        <v>#DIV/0!</v>
      </c>
      <c r="AJ610" s="1489" t="e">
        <f t="shared" ca="1" si="271"/>
        <v>#DIV/0!</v>
      </c>
      <c r="AK610" s="1489" t="e">
        <f t="shared" ref="AK610:BP610" ca="1" si="272">AJ610+AK609</f>
        <v>#DIV/0!</v>
      </c>
      <c r="AL610" s="1489" t="e">
        <f t="shared" ca="1" si="272"/>
        <v>#DIV/0!</v>
      </c>
      <c r="AM610" s="1489" t="e">
        <f t="shared" ca="1" si="272"/>
        <v>#DIV/0!</v>
      </c>
      <c r="AN610" s="1489" t="e">
        <f t="shared" ca="1" si="272"/>
        <v>#DIV/0!</v>
      </c>
      <c r="AO610" s="1489" t="e">
        <f t="shared" ca="1" si="272"/>
        <v>#DIV/0!</v>
      </c>
      <c r="AP610" s="1489" t="e">
        <f t="shared" ca="1" si="272"/>
        <v>#DIV/0!</v>
      </c>
      <c r="AQ610" s="1489" t="e">
        <f t="shared" ca="1" si="272"/>
        <v>#DIV/0!</v>
      </c>
      <c r="AR610" s="1489" t="e">
        <f t="shared" ca="1" si="272"/>
        <v>#DIV/0!</v>
      </c>
      <c r="AS610" s="1489" t="e">
        <f t="shared" ca="1" si="272"/>
        <v>#DIV/0!</v>
      </c>
      <c r="AT610" s="1489" t="e">
        <f t="shared" ca="1" si="272"/>
        <v>#DIV/0!</v>
      </c>
      <c r="AU610" s="1489" t="e">
        <f t="shared" ca="1" si="272"/>
        <v>#DIV/0!</v>
      </c>
      <c r="AV610" s="1489" t="e">
        <f t="shared" ca="1" si="272"/>
        <v>#DIV/0!</v>
      </c>
      <c r="AW610" s="1489" t="e">
        <f t="shared" ca="1" si="272"/>
        <v>#DIV/0!</v>
      </c>
      <c r="AX610" s="1489" t="e">
        <f t="shared" ca="1" si="272"/>
        <v>#DIV/0!</v>
      </c>
      <c r="AY610" s="1489" t="e">
        <f t="shared" ca="1" si="272"/>
        <v>#DIV/0!</v>
      </c>
      <c r="AZ610" s="1489" t="e">
        <f t="shared" ca="1" si="272"/>
        <v>#DIV/0!</v>
      </c>
      <c r="BA610" s="1489" t="e">
        <f t="shared" ca="1" si="272"/>
        <v>#DIV/0!</v>
      </c>
      <c r="BB610" s="1489" t="e">
        <f t="shared" ca="1" si="272"/>
        <v>#DIV/0!</v>
      </c>
      <c r="BC610" s="1489" t="e">
        <f t="shared" ca="1" si="272"/>
        <v>#DIV/0!</v>
      </c>
      <c r="BD610" s="1489" t="e">
        <f t="shared" ca="1" si="272"/>
        <v>#DIV/0!</v>
      </c>
      <c r="BE610" s="1489" t="e">
        <f t="shared" ca="1" si="272"/>
        <v>#DIV/0!</v>
      </c>
      <c r="BF610" s="1489" t="e">
        <f t="shared" ca="1" si="272"/>
        <v>#DIV/0!</v>
      </c>
      <c r="BG610" s="1489" t="e">
        <f t="shared" ca="1" si="272"/>
        <v>#DIV/0!</v>
      </c>
      <c r="BH610" s="1489" t="e">
        <f t="shared" ca="1" si="272"/>
        <v>#DIV/0!</v>
      </c>
      <c r="BI610" s="1489" t="e">
        <f t="shared" ca="1" si="272"/>
        <v>#DIV/0!</v>
      </c>
      <c r="BJ610" s="1489" t="e">
        <f t="shared" ca="1" si="272"/>
        <v>#DIV/0!</v>
      </c>
      <c r="BK610" s="1489" t="e">
        <f t="shared" ca="1" si="272"/>
        <v>#DIV/0!</v>
      </c>
      <c r="BL610" s="1489" t="e">
        <f t="shared" ca="1" si="272"/>
        <v>#DIV/0!</v>
      </c>
      <c r="BM610" s="1489" t="e">
        <f t="shared" ca="1" si="272"/>
        <v>#DIV/0!</v>
      </c>
      <c r="BN610" s="1489" t="e">
        <f t="shared" ca="1" si="272"/>
        <v>#DIV/0!</v>
      </c>
      <c r="BO610" s="1489" t="e">
        <f t="shared" ca="1" si="272"/>
        <v>#DIV/0!</v>
      </c>
      <c r="BP610" s="1489" t="e">
        <f t="shared" ca="1" si="272"/>
        <v>#DIV/0!</v>
      </c>
      <c r="BQ610" s="1489" t="e">
        <f t="shared" ref="BQ610:CV610" ca="1" si="273">BP610+BQ609</f>
        <v>#DIV/0!</v>
      </c>
      <c r="BR610" s="1489" t="e">
        <f t="shared" ca="1" si="273"/>
        <v>#DIV/0!</v>
      </c>
      <c r="BS610" s="1489" t="e">
        <f t="shared" ca="1" si="273"/>
        <v>#DIV/0!</v>
      </c>
      <c r="BT610" s="1489" t="e">
        <f t="shared" ca="1" si="273"/>
        <v>#DIV/0!</v>
      </c>
      <c r="BU610" s="1489" t="e">
        <f t="shared" ca="1" si="273"/>
        <v>#DIV/0!</v>
      </c>
      <c r="BV610" s="1489" t="e">
        <f t="shared" ca="1" si="273"/>
        <v>#DIV/0!</v>
      </c>
      <c r="BW610" s="1489" t="e">
        <f t="shared" ca="1" si="273"/>
        <v>#DIV/0!</v>
      </c>
      <c r="BX610" s="1489" t="e">
        <f t="shared" ca="1" si="273"/>
        <v>#DIV/0!</v>
      </c>
      <c r="BY610" s="1489" t="e">
        <f t="shared" ca="1" si="273"/>
        <v>#DIV/0!</v>
      </c>
      <c r="BZ610" s="1489" t="e">
        <f t="shared" ca="1" si="273"/>
        <v>#DIV/0!</v>
      </c>
      <c r="CA610" s="1489" t="e">
        <f t="shared" ca="1" si="273"/>
        <v>#DIV/0!</v>
      </c>
      <c r="CB610" s="1489" t="e">
        <f t="shared" ca="1" si="273"/>
        <v>#DIV/0!</v>
      </c>
      <c r="CC610" s="1489" t="e">
        <f t="shared" ca="1" si="273"/>
        <v>#DIV/0!</v>
      </c>
      <c r="CD610" s="1489" t="e">
        <f t="shared" ca="1" si="273"/>
        <v>#DIV/0!</v>
      </c>
      <c r="CE610" s="1489" t="e">
        <f t="shared" ca="1" si="273"/>
        <v>#DIV/0!</v>
      </c>
      <c r="CF610" s="1489" t="e">
        <f t="shared" ca="1" si="273"/>
        <v>#DIV/0!</v>
      </c>
      <c r="CG610" s="1489" t="e">
        <f t="shared" ca="1" si="273"/>
        <v>#DIV/0!</v>
      </c>
      <c r="CH610" s="1489" t="e">
        <f t="shared" ca="1" si="273"/>
        <v>#DIV/0!</v>
      </c>
      <c r="CI610" s="1489" t="e">
        <f t="shared" ca="1" si="273"/>
        <v>#DIV/0!</v>
      </c>
      <c r="CJ610" s="1489" t="e">
        <f t="shared" ca="1" si="273"/>
        <v>#DIV/0!</v>
      </c>
      <c r="CK610" s="1489" t="e">
        <f t="shared" ca="1" si="273"/>
        <v>#DIV/0!</v>
      </c>
      <c r="CL610" s="1489" t="e">
        <f t="shared" ca="1" si="273"/>
        <v>#DIV/0!</v>
      </c>
      <c r="CM610" s="1489" t="e">
        <f t="shared" ca="1" si="273"/>
        <v>#DIV/0!</v>
      </c>
      <c r="CN610" s="1489" t="e">
        <f t="shared" ca="1" si="273"/>
        <v>#DIV/0!</v>
      </c>
      <c r="CO610" s="1489" t="e">
        <f t="shared" ca="1" si="273"/>
        <v>#DIV/0!</v>
      </c>
      <c r="CP610" s="1489" t="e">
        <f t="shared" ca="1" si="273"/>
        <v>#DIV/0!</v>
      </c>
      <c r="CQ610" s="1489" t="e">
        <f t="shared" ca="1" si="273"/>
        <v>#DIV/0!</v>
      </c>
      <c r="CR610" s="1489" t="e">
        <f t="shared" ca="1" si="273"/>
        <v>#DIV/0!</v>
      </c>
      <c r="CS610" s="1489" t="e">
        <f t="shared" ca="1" si="273"/>
        <v>#DIV/0!</v>
      </c>
      <c r="CT610" s="1489" t="e">
        <f t="shared" ca="1" si="273"/>
        <v>#DIV/0!</v>
      </c>
      <c r="CU610" s="1489" t="e">
        <f t="shared" ca="1" si="273"/>
        <v>#DIV/0!</v>
      </c>
      <c r="CV610" s="1489" t="e">
        <f t="shared" ca="1" si="273"/>
        <v>#DIV/0!</v>
      </c>
      <c r="CW610" s="1489" t="e">
        <f t="shared" ref="CW610:EB610" ca="1" si="274">CV610+CW609</f>
        <v>#DIV/0!</v>
      </c>
      <c r="CX610" s="1489" t="e">
        <f t="shared" ca="1" si="274"/>
        <v>#DIV/0!</v>
      </c>
      <c r="CY610" s="1489" t="e">
        <f t="shared" ca="1" si="274"/>
        <v>#DIV/0!</v>
      </c>
      <c r="CZ610" s="1489" t="e">
        <f t="shared" ca="1" si="274"/>
        <v>#DIV/0!</v>
      </c>
      <c r="DA610" s="1489" t="e">
        <f t="shared" ca="1" si="274"/>
        <v>#DIV/0!</v>
      </c>
      <c r="DB610" s="1489" t="e">
        <f t="shared" ca="1" si="274"/>
        <v>#DIV/0!</v>
      </c>
      <c r="DC610" s="1489" t="e">
        <f t="shared" ca="1" si="274"/>
        <v>#DIV/0!</v>
      </c>
      <c r="DD610" s="1489" t="e">
        <f t="shared" ca="1" si="274"/>
        <v>#DIV/0!</v>
      </c>
      <c r="DE610" s="1489" t="e">
        <f t="shared" ca="1" si="274"/>
        <v>#DIV/0!</v>
      </c>
      <c r="DF610" s="1489" t="e">
        <f t="shared" ca="1" si="274"/>
        <v>#DIV/0!</v>
      </c>
      <c r="DG610" s="1489" t="e">
        <f t="shared" ca="1" si="274"/>
        <v>#DIV/0!</v>
      </c>
      <c r="DH610" s="1489" t="e">
        <f t="shared" ca="1" si="274"/>
        <v>#DIV/0!</v>
      </c>
      <c r="DI610" s="1489" t="e">
        <f t="shared" ca="1" si="274"/>
        <v>#DIV/0!</v>
      </c>
      <c r="DJ610" s="1489" t="e">
        <f t="shared" ca="1" si="274"/>
        <v>#DIV/0!</v>
      </c>
      <c r="DK610" s="1489" t="e">
        <f t="shared" ca="1" si="274"/>
        <v>#DIV/0!</v>
      </c>
      <c r="DL610" s="1489" t="e">
        <f t="shared" ca="1" si="274"/>
        <v>#DIV/0!</v>
      </c>
      <c r="DM610" s="1489" t="e">
        <f t="shared" ca="1" si="274"/>
        <v>#DIV/0!</v>
      </c>
      <c r="DN610" s="1489" t="e">
        <f t="shared" ca="1" si="274"/>
        <v>#DIV/0!</v>
      </c>
      <c r="DO610" s="1489" t="e">
        <f t="shared" ca="1" si="274"/>
        <v>#DIV/0!</v>
      </c>
      <c r="DP610" s="1489" t="e">
        <f t="shared" ca="1" si="274"/>
        <v>#DIV/0!</v>
      </c>
      <c r="DQ610" s="1489" t="e">
        <f t="shared" ca="1" si="274"/>
        <v>#DIV/0!</v>
      </c>
      <c r="DR610" s="1489" t="e">
        <f t="shared" ca="1" si="274"/>
        <v>#DIV/0!</v>
      </c>
      <c r="DS610" s="1489" t="e">
        <f t="shared" ca="1" si="274"/>
        <v>#DIV/0!</v>
      </c>
      <c r="DT610" s="1489" t="e">
        <f t="shared" ca="1" si="274"/>
        <v>#DIV/0!</v>
      </c>
      <c r="DU610" s="1489" t="e">
        <f t="shared" ca="1" si="274"/>
        <v>#DIV/0!</v>
      </c>
      <c r="DV610" s="1489" t="e">
        <f t="shared" ca="1" si="274"/>
        <v>#DIV/0!</v>
      </c>
      <c r="DW610" s="1489" t="e">
        <f t="shared" ca="1" si="274"/>
        <v>#DIV/0!</v>
      </c>
      <c r="DX610" s="1489" t="e">
        <f t="shared" ca="1" si="274"/>
        <v>#DIV/0!</v>
      </c>
      <c r="DY610" s="1489" t="e">
        <f t="shared" ca="1" si="274"/>
        <v>#DIV/0!</v>
      </c>
      <c r="DZ610" s="1489" t="e">
        <f t="shared" ca="1" si="274"/>
        <v>#DIV/0!</v>
      </c>
      <c r="EA610" s="1489" t="e">
        <f t="shared" ca="1" si="274"/>
        <v>#DIV/0!</v>
      </c>
      <c r="EB610" s="1489" t="e">
        <f t="shared" ca="1" si="274"/>
        <v>#DIV/0!</v>
      </c>
      <c r="EC610" s="1489" t="e">
        <f t="shared" ref="EC610:FH610" ca="1" si="275">EB610+EC609</f>
        <v>#DIV/0!</v>
      </c>
      <c r="ED610" s="1489" t="e">
        <f t="shared" ca="1" si="275"/>
        <v>#DIV/0!</v>
      </c>
      <c r="EE610" s="1489" t="e">
        <f t="shared" ca="1" si="275"/>
        <v>#DIV/0!</v>
      </c>
      <c r="EF610" s="1489" t="e">
        <f t="shared" ca="1" si="275"/>
        <v>#DIV/0!</v>
      </c>
    </row>
    <row r="611" spans="1:136" ht="14.5" customHeight="1" thickBot="1">
      <c r="C611" s="695" t="s">
        <v>760</v>
      </c>
      <c r="D611" s="1405" t="e">
        <f t="shared" ref="D611:AI611" ca="1" si="276">D619/D613</f>
        <v>#DIV/0!</v>
      </c>
      <c r="E611" s="1228" t="e">
        <f t="shared" ca="1" si="276"/>
        <v>#DIV/0!</v>
      </c>
      <c r="F611" s="1228" t="e">
        <f t="shared" ca="1" si="276"/>
        <v>#DIV/0!</v>
      </c>
      <c r="G611" s="1228" t="e">
        <f t="shared" ca="1" si="276"/>
        <v>#DIV/0!</v>
      </c>
      <c r="H611" s="1228" t="e">
        <f t="shared" ca="1" si="276"/>
        <v>#DIV/0!</v>
      </c>
      <c r="I611" s="1228" t="e">
        <f t="shared" ca="1" si="276"/>
        <v>#DIV/0!</v>
      </c>
      <c r="J611" s="1228" t="e">
        <f t="shared" ca="1" si="276"/>
        <v>#DIV/0!</v>
      </c>
      <c r="K611" s="1228" t="e">
        <f t="shared" ca="1" si="276"/>
        <v>#DIV/0!</v>
      </c>
      <c r="L611" s="1228" t="e">
        <f t="shared" ca="1" si="276"/>
        <v>#DIV/0!</v>
      </c>
      <c r="M611" s="1228" t="e">
        <f t="shared" ca="1" si="276"/>
        <v>#DIV/0!</v>
      </c>
      <c r="N611" s="1228" t="e">
        <f t="shared" ca="1" si="276"/>
        <v>#DIV/0!</v>
      </c>
      <c r="O611" s="1228" t="e">
        <f t="shared" ca="1" si="276"/>
        <v>#DIV/0!</v>
      </c>
      <c r="P611" s="1228" t="e">
        <f t="shared" ca="1" si="276"/>
        <v>#DIV/0!</v>
      </c>
      <c r="Q611" s="1228" t="e">
        <f t="shared" ca="1" si="276"/>
        <v>#DIV/0!</v>
      </c>
      <c r="R611" s="1228" t="e">
        <f t="shared" ca="1" si="276"/>
        <v>#DIV/0!</v>
      </c>
      <c r="S611" s="1228" t="e">
        <f t="shared" ca="1" si="276"/>
        <v>#DIV/0!</v>
      </c>
      <c r="T611" s="1228" t="e">
        <f t="shared" ca="1" si="276"/>
        <v>#DIV/0!</v>
      </c>
      <c r="U611" s="1228" t="e">
        <f t="shared" ca="1" si="276"/>
        <v>#DIV/0!</v>
      </c>
      <c r="V611" s="1228" t="e">
        <f t="shared" ca="1" si="276"/>
        <v>#DIV/0!</v>
      </c>
      <c r="W611" s="1228" t="e">
        <f t="shared" ca="1" si="276"/>
        <v>#DIV/0!</v>
      </c>
      <c r="X611" s="1228" t="e">
        <f t="shared" ca="1" si="276"/>
        <v>#DIV/0!</v>
      </c>
      <c r="Y611" s="1228" t="e">
        <f t="shared" ca="1" si="276"/>
        <v>#DIV/0!</v>
      </c>
      <c r="Z611" s="1228" t="e">
        <f t="shared" ca="1" si="276"/>
        <v>#DIV/0!</v>
      </c>
      <c r="AA611" s="1228" t="e">
        <f t="shared" ca="1" si="276"/>
        <v>#DIV/0!</v>
      </c>
      <c r="AB611" s="1228" t="e">
        <f t="shared" ca="1" si="276"/>
        <v>#DIV/0!</v>
      </c>
      <c r="AC611" s="1228" t="e">
        <f t="shared" ca="1" si="276"/>
        <v>#DIV/0!</v>
      </c>
      <c r="AD611" s="1228" t="e">
        <f t="shared" ca="1" si="276"/>
        <v>#DIV/0!</v>
      </c>
      <c r="AE611" s="1228" t="e">
        <f t="shared" ca="1" si="276"/>
        <v>#DIV/0!</v>
      </c>
      <c r="AF611" s="1228" t="e">
        <f t="shared" ca="1" si="276"/>
        <v>#DIV/0!</v>
      </c>
      <c r="AG611" s="1228" t="e">
        <f t="shared" ca="1" si="276"/>
        <v>#DIV/0!</v>
      </c>
      <c r="AH611" s="1228" t="e">
        <f t="shared" ca="1" si="276"/>
        <v>#DIV/0!</v>
      </c>
      <c r="AI611" s="1228" t="e">
        <f t="shared" ca="1" si="276"/>
        <v>#DIV/0!</v>
      </c>
      <c r="AJ611" s="1228" t="e">
        <f t="shared" ref="AJ611:BO611" ca="1" si="277">AJ619/AJ613</f>
        <v>#DIV/0!</v>
      </c>
      <c r="AK611" s="1228" t="e">
        <f t="shared" ca="1" si="277"/>
        <v>#DIV/0!</v>
      </c>
      <c r="AL611" s="1228" t="e">
        <f t="shared" ca="1" si="277"/>
        <v>#DIV/0!</v>
      </c>
      <c r="AM611" s="1228" t="e">
        <f t="shared" ca="1" si="277"/>
        <v>#DIV/0!</v>
      </c>
      <c r="AN611" s="1228" t="e">
        <f t="shared" ca="1" si="277"/>
        <v>#DIV/0!</v>
      </c>
      <c r="AO611" s="1228" t="e">
        <f t="shared" ca="1" si="277"/>
        <v>#DIV/0!</v>
      </c>
      <c r="AP611" s="1228" t="e">
        <f t="shared" ca="1" si="277"/>
        <v>#DIV/0!</v>
      </c>
      <c r="AQ611" s="1228" t="e">
        <f t="shared" ca="1" si="277"/>
        <v>#DIV/0!</v>
      </c>
      <c r="AR611" s="1228" t="e">
        <f t="shared" ca="1" si="277"/>
        <v>#DIV/0!</v>
      </c>
      <c r="AS611" s="1228" t="e">
        <f t="shared" ca="1" si="277"/>
        <v>#DIV/0!</v>
      </c>
      <c r="AT611" s="1228" t="e">
        <f t="shared" ca="1" si="277"/>
        <v>#DIV/0!</v>
      </c>
      <c r="AU611" s="1228" t="e">
        <f t="shared" ca="1" si="277"/>
        <v>#DIV/0!</v>
      </c>
      <c r="AV611" s="1228" t="e">
        <f t="shared" ca="1" si="277"/>
        <v>#DIV/0!</v>
      </c>
      <c r="AW611" s="1228" t="e">
        <f t="shared" ca="1" si="277"/>
        <v>#DIV/0!</v>
      </c>
      <c r="AX611" s="1228" t="e">
        <f t="shared" ca="1" si="277"/>
        <v>#DIV/0!</v>
      </c>
      <c r="AY611" s="1228" t="e">
        <f t="shared" ca="1" si="277"/>
        <v>#DIV/0!</v>
      </c>
      <c r="AZ611" s="1228" t="e">
        <f t="shared" ca="1" si="277"/>
        <v>#DIV/0!</v>
      </c>
      <c r="BA611" s="1228" t="e">
        <f t="shared" ca="1" si="277"/>
        <v>#DIV/0!</v>
      </c>
      <c r="BB611" s="1228" t="e">
        <f t="shared" ca="1" si="277"/>
        <v>#DIV/0!</v>
      </c>
      <c r="BC611" s="1228" t="e">
        <f t="shared" ca="1" si="277"/>
        <v>#DIV/0!</v>
      </c>
      <c r="BD611" s="1228" t="e">
        <f t="shared" ca="1" si="277"/>
        <v>#DIV/0!</v>
      </c>
      <c r="BE611" s="1228" t="e">
        <f t="shared" ca="1" si="277"/>
        <v>#DIV/0!</v>
      </c>
      <c r="BF611" s="1228" t="e">
        <f t="shared" ca="1" si="277"/>
        <v>#DIV/0!</v>
      </c>
      <c r="BG611" s="1228" t="e">
        <f t="shared" ca="1" si="277"/>
        <v>#DIV/0!</v>
      </c>
      <c r="BH611" s="1228" t="e">
        <f t="shared" ca="1" si="277"/>
        <v>#DIV/0!</v>
      </c>
      <c r="BI611" s="1228" t="e">
        <f t="shared" ca="1" si="277"/>
        <v>#DIV/0!</v>
      </c>
      <c r="BJ611" s="1228" t="e">
        <f t="shared" ca="1" si="277"/>
        <v>#DIV/0!</v>
      </c>
      <c r="BK611" s="1228" t="e">
        <f t="shared" ca="1" si="277"/>
        <v>#DIV/0!</v>
      </c>
      <c r="BL611" s="1228" t="e">
        <f t="shared" ca="1" si="277"/>
        <v>#DIV/0!</v>
      </c>
      <c r="BM611" s="1228" t="e">
        <f t="shared" ca="1" si="277"/>
        <v>#DIV/0!</v>
      </c>
      <c r="BN611" s="1228" t="e">
        <f t="shared" ca="1" si="277"/>
        <v>#DIV/0!</v>
      </c>
      <c r="BO611" s="1228" t="e">
        <f t="shared" ca="1" si="277"/>
        <v>#DIV/0!</v>
      </c>
      <c r="BP611" s="1228" t="e">
        <f t="shared" ref="BP611:CU611" ca="1" si="278">BP619/BP613</f>
        <v>#DIV/0!</v>
      </c>
      <c r="BQ611" s="1228" t="e">
        <f t="shared" ca="1" si="278"/>
        <v>#DIV/0!</v>
      </c>
      <c r="BR611" s="1228" t="e">
        <f t="shared" ca="1" si="278"/>
        <v>#DIV/0!</v>
      </c>
      <c r="BS611" s="1228" t="e">
        <f t="shared" ca="1" si="278"/>
        <v>#DIV/0!</v>
      </c>
      <c r="BT611" s="1228" t="e">
        <f t="shared" ca="1" si="278"/>
        <v>#DIV/0!</v>
      </c>
      <c r="BU611" s="1228" t="e">
        <f t="shared" ca="1" si="278"/>
        <v>#DIV/0!</v>
      </c>
      <c r="BV611" s="1228" t="e">
        <f t="shared" ca="1" si="278"/>
        <v>#DIV/0!</v>
      </c>
      <c r="BW611" s="1228" t="e">
        <f t="shared" ca="1" si="278"/>
        <v>#DIV/0!</v>
      </c>
      <c r="BX611" s="1228" t="e">
        <f t="shared" ca="1" si="278"/>
        <v>#DIV/0!</v>
      </c>
      <c r="BY611" s="1228" t="e">
        <f t="shared" ca="1" si="278"/>
        <v>#DIV/0!</v>
      </c>
      <c r="BZ611" s="1228" t="e">
        <f t="shared" ca="1" si="278"/>
        <v>#DIV/0!</v>
      </c>
      <c r="CA611" s="1228" t="e">
        <f t="shared" ca="1" si="278"/>
        <v>#DIV/0!</v>
      </c>
      <c r="CB611" s="1228" t="e">
        <f t="shared" ca="1" si="278"/>
        <v>#DIV/0!</v>
      </c>
      <c r="CC611" s="1228" t="e">
        <f t="shared" ca="1" si="278"/>
        <v>#DIV/0!</v>
      </c>
      <c r="CD611" s="1228" t="e">
        <f t="shared" ca="1" si="278"/>
        <v>#DIV/0!</v>
      </c>
      <c r="CE611" s="1228" t="e">
        <f t="shared" ca="1" si="278"/>
        <v>#DIV/0!</v>
      </c>
      <c r="CF611" s="1228" t="e">
        <f t="shared" ca="1" si="278"/>
        <v>#DIV/0!</v>
      </c>
      <c r="CG611" s="1228" t="e">
        <f t="shared" ca="1" si="278"/>
        <v>#DIV/0!</v>
      </c>
      <c r="CH611" s="1228" t="e">
        <f t="shared" ca="1" si="278"/>
        <v>#DIV/0!</v>
      </c>
      <c r="CI611" s="1228" t="e">
        <f t="shared" ca="1" si="278"/>
        <v>#DIV/0!</v>
      </c>
      <c r="CJ611" s="1228" t="e">
        <f t="shared" ca="1" si="278"/>
        <v>#DIV/0!</v>
      </c>
      <c r="CK611" s="1228" t="e">
        <f t="shared" ca="1" si="278"/>
        <v>#DIV/0!</v>
      </c>
      <c r="CL611" s="1228" t="e">
        <f t="shared" ca="1" si="278"/>
        <v>#DIV/0!</v>
      </c>
      <c r="CM611" s="1228" t="e">
        <f t="shared" ca="1" si="278"/>
        <v>#DIV/0!</v>
      </c>
      <c r="CN611" s="1228" t="e">
        <f t="shared" ca="1" si="278"/>
        <v>#DIV/0!</v>
      </c>
      <c r="CO611" s="1228" t="e">
        <f t="shared" ca="1" si="278"/>
        <v>#DIV/0!</v>
      </c>
      <c r="CP611" s="1228" t="e">
        <f t="shared" ca="1" si="278"/>
        <v>#DIV/0!</v>
      </c>
      <c r="CQ611" s="1228" t="e">
        <f t="shared" ca="1" si="278"/>
        <v>#DIV/0!</v>
      </c>
      <c r="CR611" s="1228" t="e">
        <f t="shared" ca="1" si="278"/>
        <v>#DIV/0!</v>
      </c>
      <c r="CS611" s="1228" t="e">
        <f t="shared" ca="1" si="278"/>
        <v>#DIV/0!</v>
      </c>
      <c r="CT611" s="1228" t="e">
        <f t="shared" ca="1" si="278"/>
        <v>#DIV/0!</v>
      </c>
      <c r="CU611" s="1228" t="e">
        <f t="shared" ca="1" si="278"/>
        <v>#DIV/0!</v>
      </c>
      <c r="CV611" s="1228" t="e">
        <f t="shared" ref="CV611:EF611" ca="1" si="279">CV619/CV613</f>
        <v>#DIV/0!</v>
      </c>
      <c r="CW611" s="1228" t="e">
        <f t="shared" ca="1" si="279"/>
        <v>#DIV/0!</v>
      </c>
      <c r="CX611" s="1228" t="e">
        <f t="shared" ca="1" si="279"/>
        <v>#DIV/0!</v>
      </c>
      <c r="CY611" s="1228" t="e">
        <f t="shared" ca="1" si="279"/>
        <v>#DIV/0!</v>
      </c>
      <c r="CZ611" s="1228" t="e">
        <f t="shared" ca="1" si="279"/>
        <v>#DIV/0!</v>
      </c>
      <c r="DA611" s="1228" t="e">
        <f t="shared" ca="1" si="279"/>
        <v>#DIV/0!</v>
      </c>
      <c r="DB611" s="1228" t="e">
        <f t="shared" ca="1" si="279"/>
        <v>#DIV/0!</v>
      </c>
      <c r="DC611" s="1228" t="e">
        <f t="shared" ca="1" si="279"/>
        <v>#DIV/0!</v>
      </c>
      <c r="DD611" s="1228" t="e">
        <f t="shared" ca="1" si="279"/>
        <v>#DIV/0!</v>
      </c>
      <c r="DE611" s="1228" t="e">
        <f t="shared" ca="1" si="279"/>
        <v>#DIV/0!</v>
      </c>
      <c r="DF611" s="1228" t="e">
        <f t="shared" ca="1" si="279"/>
        <v>#DIV/0!</v>
      </c>
      <c r="DG611" s="1228" t="e">
        <f t="shared" ca="1" si="279"/>
        <v>#DIV/0!</v>
      </c>
      <c r="DH611" s="1228" t="e">
        <f t="shared" ca="1" si="279"/>
        <v>#DIV/0!</v>
      </c>
      <c r="DI611" s="1228" t="e">
        <f t="shared" ca="1" si="279"/>
        <v>#DIV/0!</v>
      </c>
      <c r="DJ611" s="1228" t="e">
        <f t="shared" ca="1" si="279"/>
        <v>#DIV/0!</v>
      </c>
      <c r="DK611" s="1228" t="e">
        <f t="shared" ca="1" si="279"/>
        <v>#DIV/0!</v>
      </c>
      <c r="DL611" s="1228" t="e">
        <f t="shared" ca="1" si="279"/>
        <v>#DIV/0!</v>
      </c>
      <c r="DM611" s="1228" t="e">
        <f t="shared" ca="1" si="279"/>
        <v>#DIV/0!</v>
      </c>
      <c r="DN611" s="1228" t="e">
        <f t="shared" ca="1" si="279"/>
        <v>#DIV/0!</v>
      </c>
      <c r="DO611" s="1228" t="e">
        <f t="shared" ca="1" si="279"/>
        <v>#DIV/0!</v>
      </c>
      <c r="DP611" s="1228" t="e">
        <f t="shared" ca="1" si="279"/>
        <v>#DIV/0!</v>
      </c>
      <c r="DQ611" s="1228" t="e">
        <f t="shared" ca="1" si="279"/>
        <v>#DIV/0!</v>
      </c>
      <c r="DR611" s="1228" t="e">
        <f t="shared" ca="1" si="279"/>
        <v>#DIV/0!</v>
      </c>
      <c r="DS611" s="1228" t="e">
        <f t="shared" ca="1" si="279"/>
        <v>#DIV/0!</v>
      </c>
      <c r="DT611" s="1228" t="e">
        <f t="shared" ca="1" si="279"/>
        <v>#DIV/0!</v>
      </c>
      <c r="DU611" s="1228" t="e">
        <f t="shared" ca="1" si="279"/>
        <v>#DIV/0!</v>
      </c>
      <c r="DV611" s="1228" t="e">
        <f t="shared" ca="1" si="279"/>
        <v>#DIV/0!</v>
      </c>
      <c r="DW611" s="1228" t="e">
        <f t="shared" ca="1" si="279"/>
        <v>#DIV/0!</v>
      </c>
      <c r="DX611" s="1228" t="e">
        <f t="shared" ca="1" si="279"/>
        <v>#DIV/0!</v>
      </c>
      <c r="DY611" s="1228" t="e">
        <f t="shared" ca="1" si="279"/>
        <v>#DIV/0!</v>
      </c>
      <c r="DZ611" s="1228" t="e">
        <f t="shared" ca="1" si="279"/>
        <v>#DIV/0!</v>
      </c>
      <c r="EA611" s="1228" t="e">
        <f t="shared" ca="1" si="279"/>
        <v>#DIV/0!</v>
      </c>
      <c r="EB611" s="1228" t="e">
        <f t="shared" ca="1" si="279"/>
        <v>#DIV/0!</v>
      </c>
      <c r="EC611" s="1228" t="e">
        <f t="shared" ca="1" si="279"/>
        <v>#DIV/0!</v>
      </c>
      <c r="ED611" s="1228" t="e">
        <f t="shared" ca="1" si="279"/>
        <v>#DIV/0!</v>
      </c>
      <c r="EE611" s="1228" t="e">
        <f t="shared" ca="1" si="279"/>
        <v>#DIV/0!</v>
      </c>
      <c r="EF611" s="1228" t="e">
        <f t="shared" ca="1" si="279"/>
        <v>#DIV/0!</v>
      </c>
    </row>
    <row r="612" spans="1:136" ht="14.5" customHeight="1" thickBot="1">
      <c r="C612" s="542" t="s">
        <v>113</v>
      </c>
      <c r="D612" s="1090" t="s">
        <v>124</v>
      </c>
      <c r="E612" s="1569">
        <v>1</v>
      </c>
      <c r="F612" s="1569">
        <f t="shared" ref="F612:AK612" si="280">E612+1</f>
        <v>2</v>
      </c>
      <c r="G612" s="1569">
        <f t="shared" si="280"/>
        <v>3</v>
      </c>
      <c r="H612" s="1569">
        <f t="shared" si="280"/>
        <v>4</v>
      </c>
      <c r="I612" s="1569">
        <f t="shared" si="280"/>
        <v>5</v>
      </c>
      <c r="J612" s="1569">
        <f t="shared" si="280"/>
        <v>6</v>
      </c>
      <c r="K612" s="1569">
        <f t="shared" si="280"/>
        <v>7</v>
      </c>
      <c r="L612" s="1569">
        <f t="shared" si="280"/>
        <v>8</v>
      </c>
      <c r="M612" s="1569">
        <f t="shared" si="280"/>
        <v>9</v>
      </c>
      <c r="N612" s="1569">
        <f t="shared" si="280"/>
        <v>10</v>
      </c>
      <c r="O612" s="1569">
        <f t="shared" si="280"/>
        <v>11</v>
      </c>
      <c r="P612" s="1569">
        <f t="shared" si="280"/>
        <v>12</v>
      </c>
      <c r="Q612" s="1569">
        <f t="shared" si="280"/>
        <v>13</v>
      </c>
      <c r="R612" s="1569">
        <f t="shared" si="280"/>
        <v>14</v>
      </c>
      <c r="S612" s="1569">
        <f t="shared" si="280"/>
        <v>15</v>
      </c>
      <c r="T612" s="1569">
        <f t="shared" si="280"/>
        <v>16</v>
      </c>
      <c r="U612" s="1569">
        <f t="shared" si="280"/>
        <v>17</v>
      </c>
      <c r="V612" s="1569">
        <f t="shared" si="280"/>
        <v>18</v>
      </c>
      <c r="W612" s="1569">
        <f t="shared" si="280"/>
        <v>19</v>
      </c>
      <c r="X612" s="1569">
        <f t="shared" si="280"/>
        <v>20</v>
      </c>
      <c r="Y612" s="1569">
        <f t="shared" si="280"/>
        <v>21</v>
      </c>
      <c r="Z612" s="1569">
        <f t="shared" si="280"/>
        <v>22</v>
      </c>
      <c r="AA612" s="1569">
        <f t="shared" si="280"/>
        <v>23</v>
      </c>
      <c r="AB612" s="1569">
        <f t="shared" si="280"/>
        <v>24</v>
      </c>
      <c r="AC612" s="1569">
        <f t="shared" si="280"/>
        <v>25</v>
      </c>
      <c r="AD612" s="1569">
        <f t="shared" si="280"/>
        <v>26</v>
      </c>
      <c r="AE612" s="1569">
        <f t="shared" si="280"/>
        <v>27</v>
      </c>
      <c r="AF612" s="1569">
        <f t="shared" si="280"/>
        <v>28</v>
      </c>
      <c r="AG612" s="1569">
        <f t="shared" si="280"/>
        <v>29</v>
      </c>
      <c r="AH612" s="1569">
        <f t="shared" si="280"/>
        <v>30</v>
      </c>
      <c r="AI612" s="1569">
        <f t="shared" si="280"/>
        <v>31</v>
      </c>
      <c r="AJ612" s="1569">
        <f t="shared" si="280"/>
        <v>32</v>
      </c>
      <c r="AK612" s="1569">
        <f t="shared" si="280"/>
        <v>33</v>
      </c>
      <c r="AL612" s="1569">
        <f t="shared" ref="AL612:BQ612" si="281">AK612+1</f>
        <v>34</v>
      </c>
      <c r="AM612" s="1569">
        <f t="shared" si="281"/>
        <v>35</v>
      </c>
      <c r="AN612" s="1569">
        <f t="shared" si="281"/>
        <v>36</v>
      </c>
      <c r="AO612" s="1569">
        <f t="shared" si="281"/>
        <v>37</v>
      </c>
      <c r="AP612" s="1569">
        <f t="shared" si="281"/>
        <v>38</v>
      </c>
      <c r="AQ612" s="1569">
        <f t="shared" si="281"/>
        <v>39</v>
      </c>
      <c r="AR612" s="1569">
        <f t="shared" si="281"/>
        <v>40</v>
      </c>
      <c r="AS612" s="1569">
        <f t="shared" si="281"/>
        <v>41</v>
      </c>
      <c r="AT612" s="1569">
        <f t="shared" si="281"/>
        <v>42</v>
      </c>
      <c r="AU612" s="1569">
        <f t="shared" si="281"/>
        <v>43</v>
      </c>
      <c r="AV612" s="1569">
        <f t="shared" si="281"/>
        <v>44</v>
      </c>
      <c r="AW612" s="1569">
        <f t="shared" si="281"/>
        <v>45</v>
      </c>
      <c r="AX612" s="1569">
        <f t="shared" si="281"/>
        <v>46</v>
      </c>
      <c r="AY612" s="1569">
        <f t="shared" si="281"/>
        <v>47</v>
      </c>
      <c r="AZ612" s="1569">
        <f t="shared" si="281"/>
        <v>48</v>
      </c>
      <c r="BA612" s="1569">
        <f t="shared" si="281"/>
        <v>49</v>
      </c>
      <c r="BB612" s="1569">
        <f t="shared" si="281"/>
        <v>50</v>
      </c>
      <c r="BC612" s="1569">
        <f t="shared" si="281"/>
        <v>51</v>
      </c>
      <c r="BD612" s="1569">
        <f t="shared" si="281"/>
        <v>52</v>
      </c>
      <c r="BE612" s="1569">
        <f t="shared" si="281"/>
        <v>53</v>
      </c>
      <c r="BF612" s="1569">
        <f t="shared" si="281"/>
        <v>54</v>
      </c>
      <c r="BG612" s="1569">
        <f t="shared" si="281"/>
        <v>55</v>
      </c>
      <c r="BH612" s="1569">
        <f t="shared" si="281"/>
        <v>56</v>
      </c>
      <c r="BI612" s="1569">
        <f t="shared" si="281"/>
        <v>57</v>
      </c>
      <c r="BJ612" s="1569">
        <f t="shared" si="281"/>
        <v>58</v>
      </c>
      <c r="BK612" s="1569">
        <f t="shared" si="281"/>
        <v>59</v>
      </c>
      <c r="BL612" s="1569">
        <f t="shared" si="281"/>
        <v>60</v>
      </c>
      <c r="BM612" s="1569">
        <f t="shared" si="281"/>
        <v>61</v>
      </c>
      <c r="BN612" s="1569">
        <f t="shared" si="281"/>
        <v>62</v>
      </c>
      <c r="BO612" s="1569">
        <f t="shared" si="281"/>
        <v>63</v>
      </c>
      <c r="BP612" s="1569">
        <f t="shared" si="281"/>
        <v>64</v>
      </c>
      <c r="BQ612" s="1569">
        <f t="shared" si="281"/>
        <v>65</v>
      </c>
      <c r="BR612" s="1569">
        <f t="shared" ref="BR612:CW612" si="282">BQ612+1</f>
        <v>66</v>
      </c>
      <c r="BS612" s="1569">
        <f t="shared" si="282"/>
        <v>67</v>
      </c>
      <c r="BT612" s="1569">
        <f t="shared" si="282"/>
        <v>68</v>
      </c>
      <c r="BU612" s="1569">
        <f t="shared" si="282"/>
        <v>69</v>
      </c>
      <c r="BV612" s="1569">
        <f t="shared" si="282"/>
        <v>70</v>
      </c>
      <c r="BW612" s="1569">
        <f t="shared" si="282"/>
        <v>71</v>
      </c>
      <c r="BX612" s="1569">
        <f t="shared" si="282"/>
        <v>72</v>
      </c>
      <c r="BY612" s="1569">
        <f t="shared" si="282"/>
        <v>73</v>
      </c>
      <c r="BZ612" s="1569">
        <f t="shared" si="282"/>
        <v>74</v>
      </c>
      <c r="CA612" s="1569">
        <f t="shared" si="282"/>
        <v>75</v>
      </c>
      <c r="CB612" s="1569">
        <f t="shared" si="282"/>
        <v>76</v>
      </c>
      <c r="CC612" s="1569">
        <f t="shared" si="282"/>
        <v>77</v>
      </c>
      <c r="CD612" s="1569">
        <f t="shared" si="282"/>
        <v>78</v>
      </c>
      <c r="CE612" s="1569">
        <f t="shared" si="282"/>
        <v>79</v>
      </c>
      <c r="CF612" s="1569">
        <f t="shared" si="282"/>
        <v>80</v>
      </c>
      <c r="CG612" s="1569">
        <f t="shared" si="282"/>
        <v>81</v>
      </c>
      <c r="CH612" s="1569">
        <f t="shared" si="282"/>
        <v>82</v>
      </c>
      <c r="CI612" s="1569">
        <f t="shared" si="282"/>
        <v>83</v>
      </c>
      <c r="CJ612" s="1569">
        <f t="shared" si="282"/>
        <v>84</v>
      </c>
      <c r="CK612" s="1569">
        <f t="shared" si="282"/>
        <v>85</v>
      </c>
      <c r="CL612" s="1569">
        <f t="shared" si="282"/>
        <v>86</v>
      </c>
      <c r="CM612" s="1569">
        <f t="shared" si="282"/>
        <v>87</v>
      </c>
      <c r="CN612" s="1569">
        <f t="shared" si="282"/>
        <v>88</v>
      </c>
      <c r="CO612" s="1569">
        <f t="shared" si="282"/>
        <v>89</v>
      </c>
      <c r="CP612" s="1569">
        <f t="shared" si="282"/>
        <v>90</v>
      </c>
      <c r="CQ612" s="1569">
        <f t="shared" si="282"/>
        <v>91</v>
      </c>
      <c r="CR612" s="1569">
        <f t="shared" si="282"/>
        <v>92</v>
      </c>
      <c r="CS612" s="1569">
        <f t="shared" si="282"/>
        <v>93</v>
      </c>
      <c r="CT612" s="1569">
        <f t="shared" si="282"/>
        <v>94</v>
      </c>
      <c r="CU612" s="1569">
        <f t="shared" si="282"/>
        <v>95</v>
      </c>
      <c r="CV612" s="1569">
        <f t="shared" si="282"/>
        <v>96</v>
      </c>
      <c r="CW612" s="1569">
        <f t="shared" si="282"/>
        <v>97</v>
      </c>
      <c r="CX612" s="1569">
        <f t="shared" ref="CX612:EF612" si="283">CW612+1</f>
        <v>98</v>
      </c>
      <c r="CY612" s="1569">
        <f t="shared" si="283"/>
        <v>99</v>
      </c>
      <c r="CZ612" s="1569">
        <f t="shared" si="283"/>
        <v>100</v>
      </c>
      <c r="DA612" s="1569">
        <f t="shared" si="283"/>
        <v>101</v>
      </c>
      <c r="DB612" s="1569">
        <f t="shared" si="283"/>
        <v>102</v>
      </c>
      <c r="DC612" s="1569">
        <f t="shared" si="283"/>
        <v>103</v>
      </c>
      <c r="DD612" s="1569">
        <f t="shared" si="283"/>
        <v>104</v>
      </c>
      <c r="DE612" s="1569">
        <f t="shared" si="283"/>
        <v>105</v>
      </c>
      <c r="DF612" s="1569">
        <f t="shared" si="283"/>
        <v>106</v>
      </c>
      <c r="DG612" s="1569">
        <f t="shared" si="283"/>
        <v>107</v>
      </c>
      <c r="DH612" s="1569">
        <f t="shared" si="283"/>
        <v>108</v>
      </c>
      <c r="DI612" s="1569">
        <f t="shared" si="283"/>
        <v>109</v>
      </c>
      <c r="DJ612" s="1569">
        <f t="shared" si="283"/>
        <v>110</v>
      </c>
      <c r="DK612" s="1569">
        <f t="shared" si="283"/>
        <v>111</v>
      </c>
      <c r="DL612" s="1569">
        <f t="shared" si="283"/>
        <v>112</v>
      </c>
      <c r="DM612" s="1569">
        <f t="shared" si="283"/>
        <v>113</v>
      </c>
      <c r="DN612" s="1569">
        <f t="shared" si="283"/>
        <v>114</v>
      </c>
      <c r="DO612" s="1569">
        <f t="shared" si="283"/>
        <v>115</v>
      </c>
      <c r="DP612" s="1569">
        <f t="shared" si="283"/>
        <v>116</v>
      </c>
      <c r="DQ612" s="1569">
        <f t="shared" si="283"/>
        <v>117</v>
      </c>
      <c r="DR612" s="1569">
        <f t="shared" si="283"/>
        <v>118</v>
      </c>
      <c r="DS612" s="1569">
        <f t="shared" si="283"/>
        <v>119</v>
      </c>
      <c r="DT612" s="1569">
        <f t="shared" si="283"/>
        <v>120</v>
      </c>
      <c r="DU612" s="1569">
        <f t="shared" si="283"/>
        <v>121</v>
      </c>
      <c r="DV612" s="1569">
        <f t="shared" si="283"/>
        <v>122</v>
      </c>
      <c r="DW612" s="1569">
        <f t="shared" si="283"/>
        <v>123</v>
      </c>
      <c r="DX612" s="1569">
        <f t="shared" si="283"/>
        <v>124</v>
      </c>
      <c r="DY612" s="1569">
        <f t="shared" si="283"/>
        <v>125</v>
      </c>
      <c r="DZ612" s="1569">
        <f t="shared" si="283"/>
        <v>126</v>
      </c>
      <c r="EA612" s="1569">
        <f t="shared" si="283"/>
        <v>127</v>
      </c>
      <c r="EB612" s="1569">
        <f t="shared" si="283"/>
        <v>128</v>
      </c>
      <c r="EC612" s="1569">
        <f t="shared" si="283"/>
        <v>129</v>
      </c>
      <c r="ED612" s="1569">
        <f t="shared" si="283"/>
        <v>130</v>
      </c>
      <c r="EE612" s="1569">
        <f t="shared" si="283"/>
        <v>131</v>
      </c>
      <c r="EF612" s="1570">
        <f t="shared" si="283"/>
        <v>132</v>
      </c>
    </row>
    <row r="613" spans="1:136">
      <c r="C613" s="27" t="s">
        <v>386</v>
      </c>
      <c r="D613" s="1413">
        <f ca="1">D455/12</f>
        <v>0</v>
      </c>
      <c r="E613" s="1250">
        <f ca="1">FVSCHEDULE($D$613,'Model Inputs &amp; Calcs'!$D$74:D74)</f>
        <v>0</v>
      </c>
      <c r="F613" s="1250">
        <f ca="1">FVSCHEDULE($D$613,'Model Inputs &amp; Calcs'!$D$74:E74)</f>
        <v>0</v>
      </c>
      <c r="G613" s="1250">
        <f ca="1">FVSCHEDULE($D$613,'Model Inputs &amp; Calcs'!$D$74:F74)</f>
        <v>0</v>
      </c>
      <c r="H613" s="1250">
        <f ca="1">FVSCHEDULE($D$613,'Model Inputs &amp; Calcs'!$D$74:G74)</f>
        <v>0</v>
      </c>
      <c r="I613" s="1250">
        <f ca="1">FVSCHEDULE($D$613,'Model Inputs &amp; Calcs'!$D$74:H74)</f>
        <v>0</v>
      </c>
      <c r="J613" s="1250">
        <f ca="1">FVSCHEDULE($D$613,'Model Inputs &amp; Calcs'!$D$74:I74)</f>
        <v>0</v>
      </c>
      <c r="K613" s="1250">
        <f ca="1">FVSCHEDULE($D$613,'Model Inputs &amp; Calcs'!$D$74:J74)</f>
        <v>0</v>
      </c>
      <c r="L613" s="1250">
        <f ca="1">FVSCHEDULE($D$613,'Model Inputs &amp; Calcs'!$D$74:K74)</f>
        <v>0</v>
      </c>
      <c r="M613" s="1250">
        <f ca="1">FVSCHEDULE($D$613,'Model Inputs &amp; Calcs'!$D$74:L74)</f>
        <v>0</v>
      </c>
      <c r="N613" s="1250">
        <f ca="1">FVSCHEDULE($D$613,'Model Inputs &amp; Calcs'!$D$74:M74)</f>
        <v>0</v>
      </c>
      <c r="O613" s="1250">
        <f ca="1">FVSCHEDULE($D$613,'Model Inputs &amp; Calcs'!$D$74:N74)</f>
        <v>0</v>
      </c>
      <c r="P613" s="1250">
        <f ca="1">FVSCHEDULE($D$613,'Model Inputs &amp; Calcs'!$D$74:O74)</f>
        <v>0</v>
      </c>
      <c r="Q613" s="1250">
        <f ca="1">FVSCHEDULE($D$613,'Model Inputs &amp; Calcs'!$D$74:P74)</f>
        <v>0</v>
      </c>
      <c r="R613" s="1250">
        <f ca="1">FVSCHEDULE($D$613,'Model Inputs &amp; Calcs'!$D$74:Q74)</f>
        <v>0</v>
      </c>
      <c r="S613" s="1250">
        <f ca="1">FVSCHEDULE($D$613,'Model Inputs &amp; Calcs'!$D$74:R74)</f>
        <v>0</v>
      </c>
      <c r="T613" s="1250">
        <f ca="1">FVSCHEDULE($D$613,'Model Inputs &amp; Calcs'!$D$74:S74)</f>
        <v>0</v>
      </c>
      <c r="U613" s="1250">
        <f ca="1">FVSCHEDULE($D$613,'Model Inputs &amp; Calcs'!$D$74:T74)</f>
        <v>0</v>
      </c>
      <c r="V613" s="1250">
        <f ca="1">FVSCHEDULE($D$613,'Model Inputs &amp; Calcs'!$D$74:U74)</f>
        <v>0</v>
      </c>
      <c r="W613" s="1250">
        <f ca="1">FVSCHEDULE($D$613,'Model Inputs &amp; Calcs'!$D$74:V74)</f>
        <v>0</v>
      </c>
      <c r="X613" s="1250">
        <f ca="1">FVSCHEDULE($D$613,'Model Inputs &amp; Calcs'!$D$74:W74)</f>
        <v>0</v>
      </c>
      <c r="Y613" s="1250">
        <f ca="1">FVSCHEDULE($D$613,'Model Inputs &amp; Calcs'!$D$74:X74)</f>
        <v>0</v>
      </c>
      <c r="Z613" s="1250">
        <f ca="1">FVSCHEDULE($D$613,'Model Inputs &amp; Calcs'!$D$74:Y74)</f>
        <v>0</v>
      </c>
      <c r="AA613" s="1250">
        <f ca="1">FVSCHEDULE($D$613,'Model Inputs &amp; Calcs'!$D$74:Z74)</f>
        <v>0</v>
      </c>
      <c r="AB613" s="1250">
        <f ca="1">FVSCHEDULE($D$613,'Model Inputs &amp; Calcs'!$D$74:AA74)</f>
        <v>0</v>
      </c>
      <c r="AC613" s="1250">
        <f ca="1">FVSCHEDULE($D$613,'Model Inputs &amp; Calcs'!$D$74:AB74)</f>
        <v>0</v>
      </c>
      <c r="AD613" s="1250">
        <f ca="1">FVSCHEDULE($D$613,'Model Inputs &amp; Calcs'!$D$74:AC74)</f>
        <v>0</v>
      </c>
      <c r="AE613" s="1250">
        <f ca="1">FVSCHEDULE($D$613,'Model Inputs &amp; Calcs'!$D$74:AD74)</f>
        <v>0</v>
      </c>
      <c r="AF613" s="1250">
        <f ca="1">FVSCHEDULE($D$613,'Model Inputs &amp; Calcs'!$D$74:AE74)</f>
        <v>0</v>
      </c>
      <c r="AG613" s="1250">
        <f ca="1">FVSCHEDULE($D$613,'Model Inputs &amp; Calcs'!$D$74:AF74)</f>
        <v>0</v>
      </c>
      <c r="AH613" s="1250">
        <f ca="1">FVSCHEDULE($D$613,'Model Inputs &amp; Calcs'!$D$74:AG74)</f>
        <v>0</v>
      </c>
      <c r="AI613" s="1250">
        <f ca="1">FVSCHEDULE($D$613,'Model Inputs &amp; Calcs'!$D$74:AH74)</f>
        <v>0</v>
      </c>
      <c r="AJ613" s="1250">
        <f ca="1">FVSCHEDULE($D$613,'Model Inputs &amp; Calcs'!$D$74:AI74)</f>
        <v>0</v>
      </c>
      <c r="AK613" s="1250">
        <f ca="1">FVSCHEDULE($D$613,'Model Inputs &amp; Calcs'!$D$74:AJ74)</f>
        <v>0</v>
      </c>
      <c r="AL613" s="1250">
        <f ca="1">FVSCHEDULE($D$613,'Model Inputs &amp; Calcs'!$D$74:AK74)</f>
        <v>0</v>
      </c>
      <c r="AM613" s="1250">
        <f ca="1">FVSCHEDULE($D$613,'Model Inputs &amp; Calcs'!$D$74:AL74)</f>
        <v>0</v>
      </c>
      <c r="AN613" s="1250">
        <f ca="1">FVSCHEDULE($D$613,'Model Inputs &amp; Calcs'!$D$74:AM74)</f>
        <v>0</v>
      </c>
      <c r="AO613" s="1250">
        <f ca="1">FVSCHEDULE($D$613,'Model Inputs &amp; Calcs'!$D$74:AN74)</f>
        <v>0</v>
      </c>
      <c r="AP613" s="1250">
        <f ca="1">FVSCHEDULE($D$613,'Model Inputs &amp; Calcs'!$D$74:AO74)</f>
        <v>0</v>
      </c>
      <c r="AQ613" s="1250">
        <f ca="1">FVSCHEDULE($D$613,'Model Inputs &amp; Calcs'!$D$74:AP74)</f>
        <v>0</v>
      </c>
      <c r="AR613" s="1250">
        <f ca="1">FVSCHEDULE($D$613,'Model Inputs &amp; Calcs'!$D$74:AQ74)</f>
        <v>0</v>
      </c>
      <c r="AS613" s="1250">
        <f ca="1">FVSCHEDULE($D$613,'Model Inputs &amp; Calcs'!$D$74:AR74)</f>
        <v>0</v>
      </c>
      <c r="AT613" s="1250">
        <f ca="1">FVSCHEDULE($D$613,'Model Inputs &amp; Calcs'!$D$74:AS74)</f>
        <v>0</v>
      </c>
      <c r="AU613" s="1250">
        <f ca="1">FVSCHEDULE($D$613,'Model Inputs &amp; Calcs'!$D$74:AT74)</f>
        <v>0</v>
      </c>
      <c r="AV613" s="1250">
        <f ca="1">FVSCHEDULE($D$613,'Model Inputs &amp; Calcs'!$D$74:AU74)</f>
        <v>0</v>
      </c>
      <c r="AW613" s="1250">
        <f ca="1">FVSCHEDULE($D$613,'Model Inputs &amp; Calcs'!$D$74:AV74)</f>
        <v>0</v>
      </c>
      <c r="AX613" s="1250">
        <f ca="1">FVSCHEDULE($D$613,'Model Inputs &amp; Calcs'!$D$74:AW74)</f>
        <v>0</v>
      </c>
      <c r="AY613" s="1250">
        <f ca="1">FVSCHEDULE($D$613,'Model Inputs &amp; Calcs'!$D$74:AX74)</f>
        <v>0</v>
      </c>
      <c r="AZ613" s="1250">
        <f ca="1">FVSCHEDULE($D$613,'Model Inputs &amp; Calcs'!$D$74:AY74)</f>
        <v>0</v>
      </c>
      <c r="BA613" s="1250">
        <f ca="1">FVSCHEDULE($D$613,'Model Inputs &amp; Calcs'!$D$74:AZ74)</f>
        <v>0</v>
      </c>
      <c r="BB613" s="1250">
        <f ca="1">FVSCHEDULE($D$613,'Model Inputs &amp; Calcs'!$D$74:BA74)</f>
        <v>0</v>
      </c>
      <c r="BC613" s="1250">
        <f ca="1">FVSCHEDULE($D$613,'Model Inputs &amp; Calcs'!$D$74:BB74)</f>
        <v>0</v>
      </c>
      <c r="BD613" s="1250">
        <f ca="1">FVSCHEDULE($D$613,'Model Inputs &amp; Calcs'!$D$74:BC74)</f>
        <v>0</v>
      </c>
      <c r="BE613" s="1250">
        <f ca="1">FVSCHEDULE($D$613,'Model Inputs &amp; Calcs'!$D$74:BD74)</f>
        <v>0</v>
      </c>
      <c r="BF613" s="1250">
        <f ca="1">FVSCHEDULE($D$613,'Model Inputs &amp; Calcs'!$D$74:BE74)</f>
        <v>0</v>
      </c>
      <c r="BG613" s="1250">
        <f ca="1">FVSCHEDULE($D$613,'Model Inputs &amp; Calcs'!$D$74:BF74)</f>
        <v>0</v>
      </c>
      <c r="BH613" s="1250">
        <f ca="1">FVSCHEDULE($D$613,'Model Inputs &amp; Calcs'!$D$74:BG74)</f>
        <v>0</v>
      </c>
      <c r="BI613" s="1250">
        <f ca="1">FVSCHEDULE($D$613,'Model Inputs &amp; Calcs'!$D$74:BH74)</f>
        <v>0</v>
      </c>
      <c r="BJ613" s="1250">
        <f ca="1">FVSCHEDULE($D$613,'Model Inputs &amp; Calcs'!$D$74:BI74)</f>
        <v>0</v>
      </c>
      <c r="BK613" s="1250">
        <f ca="1">FVSCHEDULE($D$613,'Model Inputs &amp; Calcs'!$D$74:BJ74)</f>
        <v>0</v>
      </c>
      <c r="BL613" s="1250">
        <f ca="1">FVSCHEDULE($D$613,'Model Inputs &amp; Calcs'!$D$74:BK74)</f>
        <v>0</v>
      </c>
      <c r="BM613" s="1250">
        <f ca="1">FVSCHEDULE($D$613,'Model Inputs &amp; Calcs'!$D$74:BL74)</f>
        <v>0</v>
      </c>
      <c r="BN613" s="1250">
        <f ca="1">FVSCHEDULE($D$613,'Model Inputs &amp; Calcs'!$D$74:BM74)</f>
        <v>0</v>
      </c>
      <c r="BO613" s="1250">
        <f ca="1">FVSCHEDULE($D$613,'Model Inputs &amp; Calcs'!$D$74:BN74)</f>
        <v>0</v>
      </c>
      <c r="BP613" s="1250">
        <f ca="1">FVSCHEDULE($D$613,'Model Inputs &amp; Calcs'!$D$74:BO74)</f>
        <v>0</v>
      </c>
      <c r="BQ613" s="1250">
        <f ca="1">FVSCHEDULE($D$613,'Model Inputs &amp; Calcs'!$D$74:BP74)</f>
        <v>0</v>
      </c>
      <c r="BR613" s="1250">
        <f ca="1">FVSCHEDULE($D$613,'Model Inputs &amp; Calcs'!$D$74:BQ74)</f>
        <v>0</v>
      </c>
      <c r="BS613" s="1250">
        <f ca="1">FVSCHEDULE($D$613,'Model Inputs &amp; Calcs'!$D$74:BR74)</f>
        <v>0</v>
      </c>
      <c r="BT613" s="1250">
        <f ca="1">FVSCHEDULE($D$613,'Model Inputs &amp; Calcs'!$D$74:BS74)</f>
        <v>0</v>
      </c>
      <c r="BU613" s="1250">
        <f ca="1">FVSCHEDULE($D$613,'Model Inputs &amp; Calcs'!$D$74:BT74)</f>
        <v>0</v>
      </c>
      <c r="BV613" s="1250">
        <f ca="1">FVSCHEDULE($D$613,'Model Inputs &amp; Calcs'!$D$74:BU74)</f>
        <v>0</v>
      </c>
      <c r="BW613" s="1250">
        <f ca="1">FVSCHEDULE($D$613,'Model Inputs &amp; Calcs'!$D$74:BV74)</f>
        <v>0</v>
      </c>
      <c r="BX613" s="1250">
        <f ca="1">FVSCHEDULE($D$613,'Model Inputs &amp; Calcs'!$D$74:BW74)</f>
        <v>0</v>
      </c>
      <c r="BY613" s="1250">
        <f ca="1">FVSCHEDULE($D$613,'Model Inputs &amp; Calcs'!$D$74:BX74)</f>
        <v>0</v>
      </c>
      <c r="BZ613" s="1250">
        <f ca="1">FVSCHEDULE($D$613,'Model Inputs &amp; Calcs'!$D$74:BY74)</f>
        <v>0</v>
      </c>
      <c r="CA613" s="1250">
        <f ca="1">FVSCHEDULE($D$613,'Model Inputs &amp; Calcs'!$D$74:BZ74)</f>
        <v>0</v>
      </c>
      <c r="CB613" s="1250">
        <f ca="1">FVSCHEDULE($D$613,'Model Inputs &amp; Calcs'!$D$74:CA74)</f>
        <v>0</v>
      </c>
      <c r="CC613" s="1250">
        <f ca="1">FVSCHEDULE($D$613,'Model Inputs &amp; Calcs'!$D$74:CB74)</f>
        <v>0</v>
      </c>
      <c r="CD613" s="1250">
        <f ca="1">FVSCHEDULE($D$613,'Model Inputs &amp; Calcs'!$D$74:CC74)</f>
        <v>0</v>
      </c>
      <c r="CE613" s="1250">
        <f ca="1">FVSCHEDULE($D$613,'Model Inputs &amp; Calcs'!$D$74:CD74)</f>
        <v>0</v>
      </c>
      <c r="CF613" s="1250">
        <f ca="1">FVSCHEDULE($D$613,'Model Inputs &amp; Calcs'!$D$74:CE74)</f>
        <v>0</v>
      </c>
      <c r="CG613" s="1250">
        <f ca="1">FVSCHEDULE($D$613,'Model Inputs &amp; Calcs'!$D$74:CF74)</f>
        <v>0</v>
      </c>
      <c r="CH613" s="1250">
        <f ca="1">FVSCHEDULE($D$613,'Model Inputs &amp; Calcs'!$D$74:CG74)</f>
        <v>0</v>
      </c>
      <c r="CI613" s="1250">
        <f ca="1">FVSCHEDULE($D$613,'Model Inputs &amp; Calcs'!$D$74:CH74)</f>
        <v>0</v>
      </c>
      <c r="CJ613" s="1250">
        <f ca="1">FVSCHEDULE($D$613,'Model Inputs &amp; Calcs'!$D$74:CI74)</f>
        <v>0</v>
      </c>
      <c r="CK613" s="1250">
        <f ca="1">FVSCHEDULE($D$613,'Model Inputs &amp; Calcs'!$D$74:CJ74)</f>
        <v>0</v>
      </c>
      <c r="CL613" s="1250">
        <f ca="1">FVSCHEDULE($D$613,'Model Inputs &amp; Calcs'!$D$74:CK74)</f>
        <v>0</v>
      </c>
      <c r="CM613" s="1250">
        <f ca="1">FVSCHEDULE($D$613,'Model Inputs &amp; Calcs'!$D$74:CL74)</f>
        <v>0</v>
      </c>
      <c r="CN613" s="1250">
        <f ca="1">FVSCHEDULE($D$613,'Model Inputs &amp; Calcs'!$D$74:CM74)</f>
        <v>0</v>
      </c>
      <c r="CO613" s="1250">
        <f ca="1">FVSCHEDULE($D$613,'Model Inputs &amp; Calcs'!$D$74:CN74)</f>
        <v>0</v>
      </c>
      <c r="CP613" s="1250">
        <f ca="1">FVSCHEDULE($D$613,'Model Inputs &amp; Calcs'!$D$74:CO74)</f>
        <v>0</v>
      </c>
      <c r="CQ613" s="1250">
        <f ca="1">FVSCHEDULE($D$613,'Model Inputs &amp; Calcs'!$D$74:CP74)</f>
        <v>0</v>
      </c>
      <c r="CR613" s="1250">
        <f ca="1">FVSCHEDULE($D$613,'Model Inputs &amp; Calcs'!$D$74:CQ74)</f>
        <v>0</v>
      </c>
      <c r="CS613" s="1250">
        <f ca="1">FVSCHEDULE($D$613,'Model Inputs &amp; Calcs'!$D$74:CR74)</f>
        <v>0</v>
      </c>
      <c r="CT613" s="1250">
        <f ca="1">FVSCHEDULE($D$613,'Model Inputs &amp; Calcs'!$D$74:CS74)</f>
        <v>0</v>
      </c>
      <c r="CU613" s="1250">
        <f ca="1">FVSCHEDULE($D$613,'Model Inputs &amp; Calcs'!$D$74:CT74)</f>
        <v>0</v>
      </c>
      <c r="CV613" s="1250">
        <f ca="1">FVSCHEDULE($D$613,'Model Inputs &amp; Calcs'!$D$74:CU74)</f>
        <v>0</v>
      </c>
      <c r="CW613" s="1250">
        <f ca="1">FVSCHEDULE($D$613,'Model Inputs &amp; Calcs'!$D$74:CV74)</f>
        <v>0</v>
      </c>
      <c r="CX613" s="1250">
        <f ca="1">FVSCHEDULE($D$613,'Model Inputs &amp; Calcs'!$D$74:CW74)</f>
        <v>0</v>
      </c>
      <c r="CY613" s="1250">
        <f ca="1">FVSCHEDULE($D$613,'Model Inputs &amp; Calcs'!$D$74:CX74)</f>
        <v>0</v>
      </c>
      <c r="CZ613" s="1250">
        <f ca="1">FVSCHEDULE($D$613,'Model Inputs &amp; Calcs'!$D$74:CY74)</f>
        <v>0</v>
      </c>
      <c r="DA613" s="1250">
        <f ca="1">FVSCHEDULE($D$613,'Model Inputs &amp; Calcs'!$D$74:CZ74)</f>
        <v>0</v>
      </c>
      <c r="DB613" s="1250">
        <f ca="1">FVSCHEDULE($D$613,'Model Inputs &amp; Calcs'!$D$74:DA74)</f>
        <v>0</v>
      </c>
      <c r="DC613" s="1250">
        <f ca="1">FVSCHEDULE($D$613,'Model Inputs &amp; Calcs'!$D$74:DB74)</f>
        <v>0</v>
      </c>
      <c r="DD613" s="1250">
        <f ca="1">FVSCHEDULE($D$613,'Model Inputs &amp; Calcs'!$D$74:DC74)</f>
        <v>0</v>
      </c>
      <c r="DE613" s="1250">
        <f ca="1">FVSCHEDULE($D$613,'Model Inputs &amp; Calcs'!$D$74:DD74)</f>
        <v>0</v>
      </c>
      <c r="DF613" s="1250">
        <f ca="1">FVSCHEDULE($D$613,'Model Inputs &amp; Calcs'!$D$74:DE74)</f>
        <v>0</v>
      </c>
      <c r="DG613" s="1250">
        <f ca="1">FVSCHEDULE($D$613,'Model Inputs &amp; Calcs'!$D$74:DF74)</f>
        <v>0</v>
      </c>
      <c r="DH613" s="1250">
        <f ca="1">FVSCHEDULE($D$613,'Model Inputs &amp; Calcs'!$D$74:DG74)</f>
        <v>0</v>
      </c>
      <c r="DI613" s="1250">
        <f ca="1">FVSCHEDULE($D$613,'Model Inputs &amp; Calcs'!$D$74:DH74)</f>
        <v>0</v>
      </c>
      <c r="DJ613" s="1250">
        <f ca="1">FVSCHEDULE($D$613,'Model Inputs &amp; Calcs'!$D$74:DI74)</f>
        <v>0</v>
      </c>
      <c r="DK613" s="1250">
        <f ca="1">FVSCHEDULE($D$613,'Model Inputs &amp; Calcs'!$D$74:DJ74)</f>
        <v>0</v>
      </c>
      <c r="DL613" s="1250">
        <f ca="1">FVSCHEDULE($D$613,'Model Inputs &amp; Calcs'!$D$74:DK74)</f>
        <v>0</v>
      </c>
      <c r="DM613" s="1250">
        <f ca="1">FVSCHEDULE($D$613,'Model Inputs &amp; Calcs'!$D$74:DL74)</f>
        <v>0</v>
      </c>
      <c r="DN613" s="1250">
        <f ca="1">FVSCHEDULE($D$613,'Model Inputs &amp; Calcs'!$D$74:DM74)</f>
        <v>0</v>
      </c>
      <c r="DO613" s="1250">
        <f ca="1">FVSCHEDULE($D$613,'Model Inputs &amp; Calcs'!$D$74:DN74)</f>
        <v>0</v>
      </c>
      <c r="DP613" s="1250">
        <f ca="1">FVSCHEDULE($D$613,'Model Inputs &amp; Calcs'!$D$74:DO74)</f>
        <v>0</v>
      </c>
      <c r="DQ613" s="1250">
        <f ca="1">FVSCHEDULE($D$613,'Model Inputs &amp; Calcs'!$D$74:DP74)</f>
        <v>0</v>
      </c>
      <c r="DR613" s="1250">
        <f ca="1">FVSCHEDULE($D$613,'Model Inputs &amp; Calcs'!$D$74:DQ74)</f>
        <v>0</v>
      </c>
      <c r="DS613" s="1250">
        <f ca="1">FVSCHEDULE($D$613,'Model Inputs &amp; Calcs'!$D$74:DR74)</f>
        <v>0</v>
      </c>
      <c r="DT613" s="1250">
        <f ca="1">FVSCHEDULE($D$613,'Model Inputs &amp; Calcs'!$D$74:DS74)</f>
        <v>0</v>
      </c>
      <c r="DU613" s="1250">
        <f ca="1">FVSCHEDULE($D$613,'Model Inputs &amp; Calcs'!$D$74:DT74)</f>
        <v>0</v>
      </c>
      <c r="DV613" s="1250">
        <f ca="1">FVSCHEDULE($D$613,'Model Inputs &amp; Calcs'!$D$74:DU74)</f>
        <v>0</v>
      </c>
      <c r="DW613" s="1250">
        <f ca="1">FVSCHEDULE($D$613,'Model Inputs &amp; Calcs'!$D$74:DV74)</f>
        <v>0</v>
      </c>
      <c r="DX613" s="1250">
        <f ca="1">FVSCHEDULE($D$613,'Model Inputs &amp; Calcs'!$D$74:DW74)</f>
        <v>0</v>
      </c>
      <c r="DY613" s="1250">
        <f ca="1">FVSCHEDULE($D$613,'Model Inputs &amp; Calcs'!$D$74:DX74)</f>
        <v>0</v>
      </c>
      <c r="DZ613" s="1250">
        <f ca="1">FVSCHEDULE($D$613,'Model Inputs &amp; Calcs'!$D$74:DY74)</f>
        <v>0</v>
      </c>
      <c r="EA613" s="1250">
        <f ca="1">FVSCHEDULE($D$613,'Model Inputs &amp; Calcs'!$D$74:DZ74)</f>
        <v>0</v>
      </c>
      <c r="EB613" s="1250">
        <f ca="1">FVSCHEDULE($D$613,'Model Inputs &amp; Calcs'!$D$74:EA74)</f>
        <v>0</v>
      </c>
      <c r="EC613" s="1250">
        <f ca="1">FVSCHEDULE($D$613,'Model Inputs &amp; Calcs'!$D$74:EB74)</f>
        <v>0</v>
      </c>
      <c r="ED613" s="1250">
        <f ca="1">FVSCHEDULE($D$613,'Model Inputs &amp; Calcs'!$D$74:EC74)</f>
        <v>0</v>
      </c>
      <c r="EE613" s="1250">
        <f ca="1">FVSCHEDULE($D$613,'Model Inputs &amp; Calcs'!$D$74:ED74)</f>
        <v>0</v>
      </c>
      <c r="EF613" s="1250">
        <f ca="1">FVSCHEDULE($D$613,'Model Inputs &amp; Calcs'!$D$74:EE74)</f>
        <v>0</v>
      </c>
    </row>
    <row r="614" spans="1:136">
      <c r="C614" s="34" t="s">
        <v>115</v>
      </c>
      <c r="D614" s="1411">
        <f ca="1">D456/12</f>
        <v>0</v>
      </c>
      <c r="E614" s="1412">
        <f t="shared" ref="E614:AJ614" ca="1" si="284">IF(E612&lt;Start_Mth,-E613,-E613*(1-E610))</f>
        <v>0</v>
      </c>
      <c r="F614" s="1412">
        <f t="shared" ca="1" si="284"/>
        <v>0</v>
      </c>
      <c r="G614" s="1412">
        <f t="shared" ca="1" si="284"/>
        <v>0</v>
      </c>
      <c r="H614" s="1412">
        <f t="shared" ca="1" si="284"/>
        <v>0</v>
      </c>
      <c r="I614" s="1412">
        <f t="shared" ca="1" si="284"/>
        <v>0</v>
      </c>
      <c r="J614" s="1412">
        <f t="shared" ca="1" si="284"/>
        <v>0</v>
      </c>
      <c r="K614" s="1412">
        <f t="shared" ca="1" si="284"/>
        <v>0</v>
      </c>
      <c r="L614" s="1412">
        <f t="shared" ca="1" si="284"/>
        <v>0</v>
      </c>
      <c r="M614" s="1412">
        <f t="shared" ca="1" si="284"/>
        <v>0</v>
      </c>
      <c r="N614" s="1412">
        <f t="shared" ca="1" si="284"/>
        <v>0</v>
      </c>
      <c r="O614" s="1412">
        <f t="shared" ca="1" si="284"/>
        <v>0</v>
      </c>
      <c r="P614" s="1412">
        <f t="shared" ca="1" si="284"/>
        <v>0</v>
      </c>
      <c r="Q614" s="1412">
        <f t="shared" ca="1" si="284"/>
        <v>0</v>
      </c>
      <c r="R614" s="1412">
        <f t="shared" ca="1" si="284"/>
        <v>0</v>
      </c>
      <c r="S614" s="1412">
        <f t="shared" ca="1" si="284"/>
        <v>0</v>
      </c>
      <c r="T614" s="1412">
        <f t="shared" ca="1" si="284"/>
        <v>0</v>
      </c>
      <c r="U614" s="1412">
        <f t="shared" ca="1" si="284"/>
        <v>0</v>
      </c>
      <c r="V614" s="1412">
        <f t="shared" ca="1" si="284"/>
        <v>0</v>
      </c>
      <c r="W614" s="1412">
        <f t="shared" ca="1" si="284"/>
        <v>0</v>
      </c>
      <c r="X614" s="1412">
        <f t="shared" ca="1" si="284"/>
        <v>0</v>
      </c>
      <c r="Y614" s="1412">
        <f t="shared" ca="1" si="284"/>
        <v>0</v>
      </c>
      <c r="Z614" s="1412">
        <f t="shared" ca="1" si="284"/>
        <v>0</v>
      </c>
      <c r="AA614" s="1412">
        <f t="shared" ca="1" si="284"/>
        <v>0</v>
      </c>
      <c r="AB614" s="1412">
        <f t="shared" ca="1" si="284"/>
        <v>0</v>
      </c>
      <c r="AC614" s="1412">
        <f t="shared" ca="1" si="284"/>
        <v>0</v>
      </c>
      <c r="AD614" s="1412">
        <f t="shared" ca="1" si="284"/>
        <v>0</v>
      </c>
      <c r="AE614" s="1412">
        <f t="shared" ca="1" si="284"/>
        <v>0</v>
      </c>
      <c r="AF614" s="1412">
        <f t="shared" ca="1" si="284"/>
        <v>0</v>
      </c>
      <c r="AG614" s="1412">
        <f t="shared" ca="1" si="284"/>
        <v>0</v>
      </c>
      <c r="AH614" s="1412">
        <f t="shared" ca="1" si="284"/>
        <v>0</v>
      </c>
      <c r="AI614" s="1412">
        <f t="shared" ca="1" si="284"/>
        <v>0</v>
      </c>
      <c r="AJ614" s="1412">
        <f t="shared" ca="1" si="284"/>
        <v>0</v>
      </c>
      <c r="AK614" s="1412">
        <f t="shared" ref="AK614:BP614" ca="1" si="285">IF(AK612&lt;Start_Mth,-AK613,-AK613*(1-AK610))</f>
        <v>0</v>
      </c>
      <c r="AL614" s="1412">
        <f t="shared" ca="1" si="285"/>
        <v>0</v>
      </c>
      <c r="AM614" s="1412">
        <f t="shared" ca="1" si="285"/>
        <v>0</v>
      </c>
      <c r="AN614" s="1412">
        <f t="shared" ca="1" si="285"/>
        <v>0</v>
      </c>
      <c r="AO614" s="1412">
        <f t="shared" ca="1" si="285"/>
        <v>0</v>
      </c>
      <c r="AP614" s="1412">
        <f t="shared" ca="1" si="285"/>
        <v>0</v>
      </c>
      <c r="AQ614" s="1412">
        <f t="shared" ca="1" si="285"/>
        <v>0</v>
      </c>
      <c r="AR614" s="1412">
        <f t="shared" ca="1" si="285"/>
        <v>0</v>
      </c>
      <c r="AS614" s="1412">
        <f t="shared" ca="1" si="285"/>
        <v>0</v>
      </c>
      <c r="AT614" s="1412">
        <f t="shared" ca="1" si="285"/>
        <v>0</v>
      </c>
      <c r="AU614" s="1412">
        <f t="shared" ca="1" si="285"/>
        <v>0</v>
      </c>
      <c r="AV614" s="1412">
        <f t="shared" ca="1" si="285"/>
        <v>0</v>
      </c>
      <c r="AW614" s="1412">
        <f t="shared" ca="1" si="285"/>
        <v>0</v>
      </c>
      <c r="AX614" s="1412">
        <f t="shared" ca="1" si="285"/>
        <v>0</v>
      </c>
      <c r="AY614" s="1412">
        <f t="shared" ca="1" si="285"/>
        <v>0</v>
      </c>
      <c r="AZ614" s="1412">
        <f t="shared" ca="1" si="285"/>
        <v>0</v>
      </c>
      <c r="BA614" s="1412">
        <f t="shared" ca="1" si="285"/>
        <v>0</v>
      </c>
      <c r="BB614" s="1412">
        <f t="shared" ca="1" si="285"/>
        <v>0</v>
      </c>
      <c r="BC614" s="1412">
        <f t="shared" ca="1" si="285"/>
        <v>0</v>
      </c>
      <c r="BD614" s="1412">
        <f t="shared" ca="1" si="285"/>
        <v>0</v>
      </c>
      <c r="BE614" s="1412">
        <f t="shared" ca="1" si="285"/>
        <v>0</v>
      </c>
      <c r="BF614" s="1412">
        <f t="shared" ca="1" si="285"/>
        <v>0</v>
      </c>
      <c r="BG614" s="1412">
        <f t="shared" ca="1" si="285"/>
        <v>0</v>
      </c>
      <c r="BH614" s="1412">
        <f t="shared" ca="1" si="285"/>
        <v>0</v>
      </c>
      <c r="BI614" s="1412">
        <f t="shared" ca="1" si="285"/>
        <v>0</v>
      </c>
      <c r="BJ614" s="1412">
        <f t="shared" ca="1" si="285"/>
        <v>0</v>
      </c>
      <c r="BK614" s="1412">
        <f t="shared" ca="1" si="285"/>
        <v>0</v>
      </c>
      <c r="BL614" s="1412">
        <f t="shared" ca="1" si="285"/>
        <v>0</v>
      </c>
      <c r="BM614" s="1412">
        <f t="shared" ca="1" si="285"/>
        <v>0</v>
      </c>
      <c r="BN614" s="1412">
        <f t="shared" ca="1" si="285"/>
        <v>0</v>
      </c>
      <c r="BO614" s="1412">
        <f t="shared" ca="1" si="285"/>
        <v>0</v>
      </c>
      <c r="BP614" s="1412">
        <f t="shared" ca="1" si="285"/>
        <v>0</v>
      </c>
      <c r="BQ614" s="1412">
        <f t="shared" ref="BQ614:CV614" ca="1" si="286">IF(BQ612&lt;Start_Mth,-BQ613,-BQ613*(1-BQ610))</f>
        <v>0</v>
      </c>
      <c r="BR614" s="1412">
        <f t="shared" ca="1" si="286"/>
        <v>0</v>
      </c>
      <c r="BS614" s="1412">
        <f t="shared" ca="1" si="286"/>
        <v>0</v>
      </c>
      <c r="BT614" s="1412">
        <f t="shared" ca="1" si="286"/>
        <v>0</v>
      </c>
      <c r="BU614" s="1412">
        <f t="shared" ca="1" si="286"/>
        <v>0</v>
      </c>
      <c r="BV614" s="1412">
        <f t="shared" ca="1" si="286"/>
        <v>0</v>
      </c>
      <c r="BW614" s="1412">
        <f t="shared" ca="1" si="286"/>
        <v>0</v>
      </c>
      <c r="BX614" s="1412">
        <f t="shared" ca="1" si="286"/>
        <v>0</v>
      </c>
      <c r="BY614" s="1412">
        <f t="shared" ca="1" si="286"/>
        <v>0</v>
      </c>
      <c r="BZ614" s="1412">
        <f t="shared" ca="1" si="286"/>
        <v>0</v>
      </c>
      <c r="CA614" s="1412">
        <f t="shared" ca="1" si="286"/>
        <v>0</v>
      </c>
      <c r="CB614" s="1412">
        <f t="shared" ca="1" si="286"/>
        <v>0</v>
      </c>
      <c r="CC614" s="1412">
        <f t="shared" ca="1" si="286"/>
        <v>0</v>
      </c>
      <c r="CD614" s="1412">
        <f t="shared" ca="1" si="286"/>
        <v>0</v>
      </c>
      <c r="CE614" s="1412">
        <f t="shared" ca="1" si="286"/>
        <v>0</v>
      </c>
      <c r="CF614" s="1412">
        <f t="shared" ca="1" si="286"/>
        <v>0</v>
      </c>
      <c r="CG614" s="1412">
        <f t="shared" ca="1" si="286"/>
        <v>0</v>
      </c>
      <c r="CH614" s="1412">
        <f t="shared" ca="1" si="286"/>
        <v>0</v>
      </c>
      <c r="CI614" s="1412">
        <f t="shared" ca="1" si="286"/>
        <v>0</v>
      </c>
      <c r="CJ614" s="1412">
        <f t="shared" ca="1" si="286"/>
        <v>0</v>
      </c>
      <c r="CK614" s="1412">
        <f t="shared" ca="1" si="286"/>
        <v>0</v>
      </c>
      <c r="CL614" s="1412">
        <f t="shared" ca="1" si="286"/>
        <v>0</v>
      </c>
      <c r="CM614" s="1412">
        <f t="shared" ca="1" si="286"/>
        <v>0</v>
      </c>
      <c r="CN614" s="1412">
        <f t="shared" ca="1" si="286"/>
        <v>0</v>
      </c>
      <c r="CO614" s="1412">
        <f t="shared" ca="1" si="286"/>
        <v>0</v>
      </c>
      <c r="CP614" s="1412">
        <f t="shared" ca="1" si="286"/>
        <v>0</v>
      </c>
      <c r="CQ614" s="1412">
        <f t="shared" ca="1" si="286"/>
        <v>0</v>
      </c>
      <c r="CR614" s="1412">
        <f t="shared" ca="1" si="286"/>
        <v>0</v>
      </c>
      <c r="CS614" s="1412">
        <f t="shared" ca="1" si="286"/>
        <v>0</v>
      </c>
      <c r="CT614" s="1412">
        <f t="shared" ca="1" si="286"/>
        <v>0</v>
      </c>
      <c r="CU614" s="1412">
        <f t="shared" ca="1" si="286"/>
        <v>0</v>
      </c>
      <c r="CV614" s="1412">
        <f t="shared" ca="1" si="286"/>
        <v>0</v>
      </c>
      <c r="CW614" s="1412">
        <f t="shared" ref="CW614:EB614" ca="1" si="287">IF(CW612&lt;Start_Mth,-CW613,-CW613*(1-CW610))</f>
        <v>0</v>
      </c>
      <c r="CX614" s="1412">
        <f t="shared" ca="1" si="287"/>
        <v>0</v>
      </c>
      <c r="CY614" s="1412">
        <f t="shared" ca="1" si="287"/>
        <v>0</v>
      </c>
      <c r="CZ614" s="1412">
        <f t="shared" ca="1" si="287"/>
        <v>0</v>
      </c>
      <c r="DA614" s="1412">
        <f t="shared" ca="1" si="287"/>
        <v>0</v>
      </c>
      <c r="DB614" s="1412">
        <f t="shared" ca="1" si="287"/>
        <v>0</v>
      </c>
      <c r="DC614" s="1412">
        <f t="shared" ca="1" si="287"/>
        <v>0</v>
      </c>
      <c r="DD614" s="1412">
        <f t="shared" ca="1" si="287"/>
        <v>0</v>
      </c>
      <c r="DE614" s="1412">
        <f t="shared" ca="1" si="287"/>
        <v>0</v>
      </c>
      <c r="DF614" s="1412">
        <f t="shared" ca="1" si="287"/>
        <v>0</v>
      </c>
      <c r="DG614" s="1412">
        <f t="shared" ca="1" si="287"/>
        <v>0</v>
      </c>
      <c r="DH614" s="1412">
        <f t="shared" ca="1" si="287"/>
        <v>0</v>
      </c>
      <c r="DI614" s="1412">
        <f t="shared" ca="1" si="287"/>
        <v>0</v>
      </c>
      <c r="DJ614" s="1412">
        <f t="shared" ca="1" si="287"/>
        <v>0</v>
      </c>
      <c r="DK614" s="1412">
        <f t="shared" ca="1" si="287"/>
        <v>0</v>
      </c>
      <c r="DL614" s="1412">
        <f t="shared" ca="1" si="287"/>
        <v>0</v>
      </c>
      <c r="DM614" s="1412">
        <f t="shared" ca="1" si="287"/>
        <v>0</v>
      </c>
      <c r="DN614" s="1412">
        <f t="shared" ca="1" si="287"/>
        <v>0</v>
      </c>
      <c r="DO614" s="1412">
        <f t="shared" ca="1" si="287"/>
        <v>0</v>
      </c>
      <c r="DP614" s="1412">
        <f t="shared" ca="1" si="287"/>
        <v>0</v>
      </c>
      <c r="DQ614" s="1412">
        <f t="shared" ca="1" si="287"/>
        <v>0</v>
      </c>
      <c r="DR614" s="1412">
        <f t="shared" ca="1" si="287"/>
        <v>0</v>
      </c>
      <c r="DS614" s="1412">
        <f t="shared" ca="1" si="287"/>
        <v>0</v>
      </c>
      <c r="DT614" s="1412">
        <f t="shared" ca="1" si="287"/>
        <v>0</v>
      </c>
      <c r="DU614" s="1412">
        <f t="shared" ca="1" si="287"/>
        <v>0</v>
      </c>
      <c r="DV614" s="1412">
        <f t="shared" ca="1" si="287"/>
        <v>0</v>
      </c>
      <c r="DW614" s="1412">
        <f t="shared" ca="1" si="287"/>
        <v>0</v>
      </c>
      <c r="DX614" s="1412">
        <f t="shared" ca="1" si="287"/>
        <v>0</v>
      </c>
      <c r="DY614" s="1412">
        <f t="shared" ca="1" si="287"/>
        <v>0</v>
      </c>
      <c r="DZ614" s="1412">
        <f t="shared" ca="1" si="287"/>
        <v>0</v>
      </c>
      <c r="EA614" s="1412">
        <f t="shared" ca="1" si="287"/>
        <v>0</v>
      </c>
      <c r="EB614" s="1412">
        <f t="shared" ca="1" si="287"/>
        <v>0</v>
      </c>
      <c r="EC614" s="1412">
        <f t="shared" ref="EC614:FH614" ca="1" si="288">IF(EC612&lt;Start_Mth,-EC613,-EC613*(1-EC610))</f>
        <v>0</v>
      </c>
      <c r="ED614" s="1412">
        <f t="shared" ca="1" si="288"/>
        <v>0</v>
      </c>
      <c r="EE614" s="1412">
        <f t="shared" ca="1" si="288"/>
        <v>0</v>
      </c>
      <c r="EF614" s="1412">
        <f t="shared" ca="1" si="288"/>
        <v>0</v>
      </c>
    </row>
    <row r="615" spans="1:136">
      <c r="C615" s="27" t="s">
        <v>116</v>
      </c>
      <c r="D615" s="1413">
        <f t="shared" ref="D615:AI615" ca="1" si="289">SUM(D613:D614)</f>
        <v>0</v>
      </c>
      <c r="E615" s="1250">
        <f t="shared" ca="1" si="289"/>
        <v>0</v>
      </c>
      <c r="F615" s="1250">
        <f t="shared" ca="1" si="289"/>
        <v>0</v>
      </c>
      <c r="G615" s="1250">
        <f t="shared" ca="1" si="289"/>
        <v>0</v>
      </c>
      <c r="H615" s="1250">
        <f t="shared" ca="1" si="289"/>
        <v>0</v>
      </c>
      <c r="I615" s="1250">
        <f t="shared" ca="1" si="289"/>
        <v>0</v>
      </c>
      <c r="J615" s="1250">
        <f t="shared" ca="1" si="289"/>
        <v>0</v>
      </c>
      <c r="K615" s="1250">
        <f t="shared" ca="1" si="289"/>
        <v>0</v>
      </c>
      <c r="L615" s="1250">
        <f t="shared" ca="1" si="289"/>
        <v>0</v>
      </c>
      <c r="M615" s="1250">
        <f t="shared" ca="1" si="289"/>
        <v>0</v>
      </c>
      <c r="N615" s="1250">
        <f t="shared" ca="1" si="289"/>
        <v>0</v>
      </c>
      <c r="O615" s="1250">
        <f t="shared" ca="1" si="289"/>
        <v>0</v>
      </c>
      <c r="P615" s="1250">
        <f t="shared" ca="1" si="289"/>
        <v>0</v>
      </c>
      <c r="Q615" s="1250">
        <f t="shared" ca="1" si="289"/>
        <v>0</v>
      </c>
      <c r="R615" s="1250">
        <f t="shared" ca="1" si="289"/>
        <v>0</v>
      </c>
      <c r="S615" s="1250">
        <f t="shared" ca="1" si="289"/>
        <v>0</v>
      </c>
      <c r="T615" s="1250">
        <f t="shared" ca="1" si="289"/>
        <v>0</v>
      </c>
      <c r="U615" s="1250">
        <f t="shared" ca="1" si="289"/>
        <v>0</v>
      </c>
      <c r="V615" s="1250">
        <f t="shared" ca="1" si="289"/>
        <v>0</v>
      </c>
      <c r="W615" s="1250">
        <f t="shared" ca="1" si="289"/>
        <v>0</v>
      </c>
      <c r="X615" s="1250">
        <f t="shared" ca="1" si="289"/>
        <v>0</v>
      </c>
      <c r="Y615" s="1250">
        <f t="shared" ca="1" si="289"/>
        <v>0</v>
      </c>
      <c r="Z615" s="1250">
        <f t="shared" ca="1" si="289"/>
        <v>0</v>
      </c>
      <c r="AA615" s="1250">
        <f t="shared" ca="1" si="289"/>
        <v>0</v>
      </c>
      <c r="AB615" s="1250">
        <f t="shared" ca="1" si="289"/>
        <v>0</v>
      </c>
      <c r="AC615" s="1250">
        <f t="shared" ca="1" si="289"/>
        <v>0</v>
      </c>
      <c r="AD615" s="1250">
        <f t="shared" ca="1" si="289"/>
        <v>0</v>
      </c>
      <c r="AE615" s="1250">
        <f t="shared" ca="1" si="289"/>
        <v>0</v>
      </c>
      <c r="AF615" s="1250">
        <f t="shared" ca="1" si="289"/>
        <v>0</v>
      </c>
      <c r="AG615" s="1250">
        <f t="shared" ca="1" si="289"/>
        <v>0</v>
      </c>
      <c r="AH615" s="1250">
        <f t="shared" ca="1" si="289"/>
        <v>0</v>
      </c>
      <c r="AI615" s="1250">
        <f t="shared" ca="1" si="289"/>
        <v>0</v>
      </c>
      <c r="AJ615" s="1250">
        <f t="shared" ref="AJ615:BO615" ca="1" si="290">SUM(AJ613:AJ614)</f>
        <v>0</v>
      </c>
      <c r="AK615" s="1250">
        <f t="shared" ca="1" si="290"/>
        <v>0</v>
      </c>
      <c r="AL615" s="1250">
        <f t="shared" ca="1" si="290"/>
        <v>0</v>
      </c>
      <c r="AM615" s="1250">
        <f t="shared" ca="1" si="290"/>
        <v>0</v>
      </c>
      <c r="AN615" s="1250">
        <f t="shared" ca="1" si="290"/>
        <v>0</v>
      </c>
      <c r="AO615" s="1250">
        <f t="shared" ca="1" si="290"/>
        <v>0</v>
      </c>
      <c r="AP615" s="1250">
        <f t="shared" ca="1" si="290"/>
        <v>0</v>
      </c>
      <c r="AQ615" s="1250">
        <f t="shared" ca="1" si="290"/>
        <v>0</v>
      </c>
      <c r="AR615" s="1250">
        <f t="shared" ca="1" si="290"/>
        <v>0</v>
      </c>
      <c r="AS615" s="1250">
        <f t="shared" ca="1" si="290"/>
        <v>0</v>
      </c>
      <c r="AT615" s="1250">
        <f t="shared" ca="1" si="290"/>
        <v>0</v>
      </c>
      <c r="AU615" s="1250">
        <f t="shared" ca="1" si="290"/>
        <v>0</v>
      </c>
      <c r="AV615" s="1250">
        <f t="shared" ca="1" si="290"/>
        <v>0</v>
      </c>
      <c r="AW615" s="1250">
        <f t="shared" ca="1" si="290"/>
        <v>0</v>
      </c>
      <c r="AX615" s="1250">
        <f t="shared" ca="1" si="290"/>
        <v>0</v>
      </c>
      <c r="AY615" s="1250">
        <f t="shared" ca="1" si="290"/>
        <v>0</v>
      </c>
      <c r="AZ615" s="1250">
        <f t="shared" ca="1" si="290"/>
        <v>0</v>
      </c>
      <c r="BA615" s="1250">
        <f t="shared" ca="1" si="290"/>
        <v>0</v>
      </c>
      <c r="BB615" s="1250">
        <f t="shared" ca="1" si="290"/>
        <v>0</v>
      </c>
      <c r="BC615" s="1250">
        <f t="shared" ca="1" si="290"/>
        <v>0</v>
      </c>
      <c r="BD615" s="1250">
        <f t="shared" ca="1" si="290"/>
        <v>0</v>
      </c>
      <c r="BE615" s="1250">
        <f t="shared" ca="1" si="290"/>
        <v>0</v>
      </c>
      <c r="BF615" s="1250">
        <f t="shared" ca="1" si="290"/>
        <v>0</v>
      </c>
      <c r="BG615" s="1250">
        <f t="shared" ca="1" si="290"/>
        <v>0</v>
      </c>
      <c r="BH615" s="1250">
        <f t="shared" ca="1" si="290"/>
        <v>0</v>
      </c>
      <c r="BI615" s="1250">
        <f t="shared" ca="1" si="290"/>
        <v>0</v>
      </c>
      <c r="BJ615" s="1250">
        <f t="shared" ca="1" si="290"/>
        <v>0</v>
      </c>
      <c r="BK615" s="1250">
        <f t="shared" ca="1" si="290"/>
        <v>0</v>
      </c>
      <c r="BL615" s="1250">
        <f t="shared" ca="1" si="290"/>
        <v>0</v>
      </c>
      <c r="BM615" s="1250">
        <f t="shared" ca="1" si="290"/>
        <v>0</v>
      </c>
      <c r="BN615" s="1250">
        <f t="shared" ca="1" si="290"/>
        <v>0</v>
      </c>
      <c r="BO615" s="1250">
        <f t="shared" ca="1" si="290"/>
        <v>0</v>
      </c>
      <c r="BP615" s="1250">
        <f t="shared" ref="BP615:CU615" ca="1" si="291">SUM(BP613:BP614)</f>
        <v>0</v>
      </c>
      <c r="BQ615" s="1250">
        <f t="shared" ca="1" si="291"/>
        <v>0</v>
      </c>
      <c r="BR615" s="1250">
        <f t="shared" ca="1" si="291"/>
        <v>0</v>
      </c>
      <c r="BS615" s="1250">
        <f t="shared" ca="1" si="291"/>
        <v>0</v>
      </c>
      <c r="BT615" s="1250">
        <f t="shared" ca="1" si="291"/>
        <v>0</v>
      </c>
      <c r="BU615" s="1250">
        <f t="shared" ca="1" si="291"/>
        <v>0</v>
      </c>
      <c r="BV615" s="1250">
        <f t="shared" ca="1" si="291"/>
        <v>0</v>
      </c>
      <c r="BW615" s="1250">
        <f t="shared" ca="1" si="291"/>
        <v>0</v>
      </c>
      <c r="BX615" s="1250">
        <f t="shared" ca="1" si="291"/>
        <v>0</v>
      </c>
      <c r="BY615" s="1250">
        <f t="shared" ca="1" si="291"/>
        <v>0</v>
      </c>
      <c r="BZ615" s="1250">
        <f t="shared" ca="1" si="291"/>
        <v>0</v>
      </c>
      <c r="CA615" s="1250">
        <f t="shared" ca="1" si="291"/>
        <v>0</v>
      </c>
      <c r="CB615" s="1250">
        <f t="shared" ca="1" si="291"/>
        <v>0</v>
      </c>
      <c r="CC615" s="1250">
        <f t="shared" ca="1" si="291"/>
        <v>0</v>
      </c>
      <c r="CD615" s="1250">
        <f t="shared" ca="1" si="291"/>
        <v>0</v>
      </c>
      <c r="CE615" s="1250">
        <f t="shared" ca="1" si="291"/>
        <v>0</v>
      </c>
      <c r="CF615" s="1250">
        <f t="shared" ca="1" si="291"/>
        <v>0</v>
      </c>
      <c r="CG615" s="1250">
        <f t="shared" ca="1" si="291"/>
        <v>0</v>
      </c>
      <c r="CH615" s="1250">
        <f t="shared" ca="1" si="291"/>
        <v>0</v>
      </c>
      <c r="CI615" s="1250">
        <f t="shared" ca="1" si="291"/>
        <v>0</v>
      </c>
      <c r="CJ615" s="1250">
        <f t="shared" ca="1" si="291"/>
        <v>0</v>
      </c>
      <c r="CK615" s="1250">
        <f t="shared" ca="1" si="291"/>
        <v>0</v>
      </c>
      <c r="CL615" s="1250">
        <f t="shared" ca="1" si="291"/>
        <v>0</v>
      </c>
      <c r="CM615" s="1250">
        <f t="shared" ca="1" si="291"/>
        <v>0</v>
      </c>
      <c r="CN615" s="1250">
        <f t="shared" ca="1" si="291"/>
        <v>0</v>
      </c>
      <c r="CO615" s="1250">
        <f t="shared" ca="1" si="291"/>
        <v>0</v>
      </c>
      <c r="CP615" s="1250">
        <f t="shared" ca="1" si="291"/>
        <v>0</v>
      </c>
      <c r="CQ615" s="1250">
        <f t="shared" ca="1" si="291"/>
        <v>0</v>
      </c>
      <c r="CR615" s="1250">
        <f t="shared" ca="1" si="291"/>
        <v>0</v>
      </c>
      <c r="CS615" s="1250">
        <f t="shared" ca="1" si="291"/>
        <v>0</v>
      </c>
      <c r="CT615" s="1250">
        <f t="shared" ca="1" si="291"/>
        <v>0</v>
      </c>
      <c r="CU615" s="1250">
        <f t="shared" ca="1" si="291"/>
        <v>0</v>
      </c>
      <c r="CV615" s="1250">
        <f t="shared" ref="CV615:EA615" ca="1" si="292">SUM(CV613:CV614)</f>
        <v>0</v>
      </c>
      <c r="CW615" s="1250">
        <f t="shared" ca="1" si="292"/>
        <v>0</v>
      </c>
      <c r="CX615" s="1250">
        <f t="shared" ca="1" si="292"/>
        <v>0</v>
      </c>
      <c r="CY615" s="1250">
        <f t="shared" ca="1" si="292"/>
        <v>0</v>
      </c>
      <c r="CZ615" s="1250">
        <f t="shared" ca="1" si="292"/>
        <v>0</v>
      </c>
      <c r="DA615" s="1250">
        <f t="shared" ca="1" si="292"/>
        <v>0</v>
      </c>
      <c r="DB615" s="1250">
        <f t="shared" ca="1" si="292"/>
        <v>0</v>
      </c>
      <c r="DC615" s="1250">
        <f t="shared" ca="1" si="292"/>
        <v>0</v>
      </c>
      <c r="DD615" s="1250">
        <f t="shared" ca="1" si="292"/>
        <v>0</v>
      </c>
      <c r="DE615" s="1250">
        <f t="shared" ca="1" si="292"/>
        <v>0</v>
      </c>
      <c r="DF615" s="1250">
        <f t="shared" ca="1" si="292"/>
        <v>0</v>
      </c>
      <c r="DG615" s="1250">
        <f t="shared" ca="1" si="292"/>
        <v>0</v>
      </c>
      <c r="DH615" s="1250">
        <f t="shared" ca="1" si="292"/>
        <v>0</v>
      </c>
      <c r="DI615" s="1250">
        <f t="shared" ca="1" si="292"/>
        <v>0</v>
      </c>
      <c r="DJ615" s="1250">
        <f t="shared" ca="1" si="292"/>
        <v>0</v>
      </c>
      <c r="DK615" s="1250">
        <f t="shared" ca="1" si="292"/>
        <v>0</v>
      </c>
      <c r="DL615" s="1250">
        <f t="shared" ca="1" si="292"/>
        <v>0</v>
      </c>
      <c r="DM615" s="1250">
        <f t="shared" ca="1" si="292"/>
        <v>0</v>
      </c>
      <c r="DN615" s="1250">
        <f t="shared" ca="1" si="292"/>
        <v>0</v>
      </c>
      <c r="DO615" s="1250">
        <f t="shared" ca="1" si="292"/>
        <v>0</v>
      </c>
      <c r="DP615" s="1250">
        <f t="shared" ca="1" si="292"/>
        <v>0</v>
      </c>
      <c r="DQ615" s="1250">
        <f t="shared" ca="1" si="292"/>
        <v>0</v>
      </c>
      <c r="DR615" s="1250">
        <f t="shared" ca="1" si="292"/>
        <v>0</v>
      </c>
      <c r="DS615" s="1250">
        <f t="shared" ca="1" si="292"/>
        <v>0</v>
      </c>
      <c r="DT615" s="1250">
        <f t="shared" ca="1" si="292"/>
        <v>0</v>
      </c>
      <c r="DU615" s="1250">
        <f t="shared" ca="1" si="292"/>
        <v>0</v>
      </c>
      <c r="DV615" s="1250">
        <f t="shared" ca="1" si="292"/>
        <v>0</v>
      </c>
      <c r="DW615" s="1250">
        <f t="shared" ca="1" si="292"/>
        <v>0</v>
      </c>
      <c r="DX615" s="1250">
        <f t="shared" ca="1" si="292"/>
        <v>0</v>
      </c>
      <c r="DY615" s="1250">
        <f t="shared" ca="1" si="292"/>
        <v>0</v>
      </c>
      <c r="DZ615" s="1250">
        <f t="shared" ca="1" si="292"/>
        <v>0</v>
      </c>
      <c r="EA615" s="1250">
        <f t="shared" ca="1" si="292"/>
        <v>0</v>
      </c>
      <c r="EB615" s="1250">
        <f t="shared" ref="EB615:FG615" ca="1" si="293">SUM(EB613:EB614)</f>
        <v>0</v>
      </c>
      <c r="EC615" s="1250">
        <f t="shared" ca="1" si="293"/>
        <v>0</v>
      </c>
      <c r="ED615" s="1250">
        <f t="shared" ca="1" si="293"/>
        <v>0</v>
      </c>
      <c r="EE615" s="1250">
        <f t="shared" ca="1" si="293"/>
        <v>0</v>
      </c>
      <c r="EF615" s="1250">
        <f t="shared" ca="1" si="293"/>
        <v>0</v>
      </c>
    </row>
    <row r="616" spans="1:136">
      <c r="C616" s="34" t="s">
        <v>117</v>
      </c>
      <c r="D616" s="1411">
        <f ca="1">D458/12</f>
        <v>0</v>
      </c>
      <c r="E616" s="1412">
        <f ca="1">-SUM(OFFSET('Model Inputs &amp; Calcs'!$C$80,,UW!E612,,12))/12*UW!E615</f>
        <v>0</v>
      </c>
      <c r="F616" s="1412">
        <f ca="1">-SUM(OFFSET('Model Inputs &amp; Calcs'!$C$80,,UW!F612,,12))/12*UW!F615</f>
        <v>0</v>
      </c>
      <c r="G616" s="1412">
        <f ca="1">-SUM(OFFSET('Model Inputs &amp; Calcs'!$C$80,,UW!G612,,12))/12*UW!G615</f>
        <v>0</v>
      </c>
      <c r="H616" s="1412">
        <f ca="1">-SUM(OFFSET('Model Inputs &amp; Calcs'!$C$80,,UW!H612,,12))/12*UW!H615</f>
        <v>0</v>
      </c>
      <c r="I616" s="1412">
        <f ca="1">-SUM(OFFSET('Model Inputs &amp; Calcs'!$C$80,,UW!I612,,12))/12*UW!I615</f>
        <v>0</v>
      </c>
      <c r="J616" s="1412">
        <f ca="1">-SUM(OFFSET('Model Inputs &amp; Calcs'!$C$80,,UW!J612,,12))/12*UW!J615</f>
        <v>0</v>
      </c>
      <c r="K616" s="1412">
        <f ca="1">-SUM(OFFSET('Model Inputs &amp; Calcs'!$C$80,,UW!K612,,12))/12*UW!K615</f>
        <v>0</v>
      </c>
      <c r="L616" s="1412">
        <f ca="1">-SUM(OFFSET('Model Inputs &amp; Calcs'!$C$80,,UW!L612,,12))/12*UW!L615</f>
        <v>0</v>
      </c>
      <c r="M616" s="1412">
        <f ca="1">-SUM(OFFSET('Model Inputs &amp; Calcs'!$C$80,,UW!M612,,12))/12*UW!M615</f>
        <v>0</v>
      </c>
      <c r="N616" s="1412">
        <f ca="1">-SUM(OFFSET('Model Inputs &amp; Calcs'!$C$80,,UW!N612,,12))/12*UW!N615</f>
        <v>0</v>
      </c>
      <c r="O616" s="1412">
        <f ca="1">-SUM(OFFSET('Model Inputs &amp; Calcs'!$C$80,,UW!O612,,12))/12*UW!O615</f>
        <v>0</v>
      </c>
      <c r="P616" s="1412">
        <f ca="1">-SUM(OFFSET('Model Inputs &amp; Calcs'!$C$80,,UW!P612,,12))/12*UW!P615</f>
        <v>0</v>
      </c>
      <c r="Q616" s="1412">
        <f ca="1">-SUM(OFFSET('Model Inputs &amp; Calcs'!$C$80,,UW!Q612,,12))/12*UW!Q615</f>
        <v>0</v>
      </c>
      <c r="R616" s="1412">
        <f ca="1">-SUM(OFFSET('Model Inputs &amp; Calcs'!$C$80,,UW!R612,,12))/12*UW!R615</f>
        <v>0</v>
      </c>
      <c r="S616" s="1412">
        <f ca="1">-SUM(OFFSET('Model Inputs &amp; Calcs'!$C$80,,UW!S612,,12))/12*UW!S615</f>
        <v>0</v>
      </c>
      <c r="T616" s="1412">
        <f ca="1">-SUM(OFFSET('Model Inputs &amp; Calcs'!$C$80,,UW!T612,,12))/12*UW!T615</f>
        <v>0</v>
      </c>
      <c r="U616" s="1412">
        <f ca="1">-SUM(OFFSET('Model Inputs &amp; Calcs'!$C$80,,UW!U612,,12))/12*UW!U615</f>
        <v>0</v>
      </c>
      <c r="V616" s="1412">
        <f ca="1">-SUM(OFFSET('Model Inputs &amp; Calcs'!$C$80,,UW!V612,,12))/12*UW!V615</f>
        <v>0</v>
      </c>
      <c r="W616" s="1412">
        <f ca="1">-SUM(OFFSET('Model Inputs &amp; Calcs'!$C$80,,UW!W612,,12))/12*UW!W615</f>
        <v>0</v>
      </c>
      <c r="X616" s="1412">
        <f ca="1">-SUM(OFFSET('Model Inputs &amp; Calcs'!$C$80,,UW!X612,,12))/12*UW!X615</f>
        <v>0</v>
      </c>
      <c r="Y616" s="1412">
        <f ca="1">-SUM(OFFSET('Model Inputs &amp; Calcs'!$C$80,,UW!Y612,,12))/12*UW!Y615</f>
        <v>0</v>
      </c>
      <c r="Z616" s="1412">
        <f ca="1">-SUM(OFFSET('Model Inputs &amp; Calcs'!$C$80,,UW!Z612,,12))/12*UW!Z615</f>
        <v>0</v>
      </c>
      <c r="AA616" s="1412">
        <f ca="1">-SUM(OFFSET('Model Inputs &amp; Calcs'!$C$80,,UW!AA612,,12))/12*UW!AA615</f>
        <v>0</v>
      </c>
      <c r="AB616" s="1412">
        <f ca="1">-SUM(OFFSET('Model Inputs &amp; Calcs'!$C$80,,UW!AB612,,12))/12*UW!AB615</f>
        <v>0</v>
      </c>
      <c r="AC616" s="1412">
        <f ca="1">-SUM(OFFSET('Model Inputs &amp; Calcs'!$C$80,,UW!AC612,,12))/12*UW!AC615</f>
        <v>0</v>
      </c>
      <c r="AD616" s="1412">
        <f ca="1">-SUM(OFFSET('Model Inputs &amp; Calcs'!$C$80,,UW!AD612,,12))/12*UW!AD615</f>
        <v>0</v>
      </c>
      <c r="AE616" s="1412">
        <f ca="1">-SUM(OFFSET('Model Inputs &amp; Calcs'!$C$80,,UW!AE612,,12))/12*UW!AE615</f>
        <v>0</v>
      </c>
      <c r="AF616" s="1412">
        <f ca="1">-SUM(OFFSET('Model Inputs &amp; Calcs'!$C$80,,UW!AF612,,12))/12*UW!AF615</f>
        <v>0</v>
      </c>
      <c r="AG616" s="1412">
        <f ca="1">-SUM(OFFSET('Model Inputs &amp; Calcs'!$C$80,,UW!AG612,,12))/12*UW!AG615</f>
        <v>0</v>
      </c>
      <c r="AH616" s="1412">
        <f ca="1">-SUM(OFFSET('Model Inputs &amp; Calcs'!$C$80,,UW!AH612,,12))/12*UW!AH615</f>
        <v>0</v>
      </c>
      <c r="AI616" s="1412">
        <f ca="1">-SUM(OFFSET('Model Inputs &amp; Calcs'!$C$80,,UW!AI612,,12))/12*UW!AI615</f>
        <v>0</v>
      </c>
      <c r="AJ616" s="1412">
        <f ca="1">-SUM(OFFSET('Model Inputs &amp; Calcs'!$C$80,,UW!AJ612,,12))/12*UW!AJ615</f>
        <v>0</v>
      </c>
      <c r="AK616" s="1412">
        <f ca="1">-SUM(OFFSET('Model Inputs &amp; Calcs'!$C$80,,UW!AK612,,12))/12*UW!AK615</f>
        <v>0</v>
      </c>
      <c r="AL616" s="1412">
        <f ca="1">-SUM(OFFSET('Model Inputs &amp; Calcs'!$C$80,,UW!AL612,,12))/12*UW!AL615</f>
        <v>0</v>
      </c>
      <c r="AM616" s="1412">
        <f ca="1">-SUM(OFFSET('Model Inputs &amp; Calcs'!$C$80,,UW!AM612,,12))/12*UW!AM615</f>
        <v>0</v>
      </c>
      <c r="AN616" s="1412">
        <f ca="1">-SUM(OFFSET('Model Inputs &amp; Calcs'!$C$80,,UW!AN612,,12))/12*UW!AN615</f>
        <v>0</v>
      </c>
      <c r="AO616" s="1412">
        <f ca="1">-SUM(OFFSET('Model Inputs &amp; Calcs'!$C$80,,UW!AO612,,12))/12*UW!AO615</f>
        <v>0</v>
      </c>
      <c r="AP616" s="1412">
        <f ca="1">-SUM(OFFSET('Model Inputs &amp; Calcs'!$C$80,,UW!AP612,,12))/12*UW!AP615</f>
        <v>0</v>
      </c>
      <c r="AQ616" s="1412">
        <f ca="1">-SUM(OFFSET('Model Inputs &amp; Calcs'!$C$80,,UW!AQ612,,12))/12*UW!AQ615</f>
        <v>0</v>
      </c>
      <c r="AR616" s="1412">
        <f ca="1">-SUM(OFFSET('Model Inputs &amp; Calcs'!$C$80,,UW!AR612,,12))/12*UW!AR615</f>
        <v>0</v>
      </c>
      <c r="AS616" s="1412">
        <f ca="1">-SUM(OFFSET('Model Inputs &amp; Calcs'!$C$80,,UW!AS612,,12))/12*UW!AS615</f>
        <v>0</v>
      </c>
      <c r="AT616" s="1412">
        <f ca="1">-SUM(OFFSET('Model Inputs &amp; Calcs'!$C$80,,UW!AT612,,12))/12*UW!AT615</f>
        <v>0</v>
      </c>
      <c r="AU616" s="1412">
        <f ca="1">-SUM(OFFSET('Model Inputs &amp; Calcs'!$C$80,,UW!AU612,,12))/12*UW!AU615</f>
        <v>0</v>
      </c>
      <c r="AV616" s="1412">
        <f ca="1">-SUM(OFFSET('Model Inputs &amp; Calcs'!$C$80,,UW!AV612,,12))/12*UW!AV615</f>
        <v>0</v>
      </c>
      <c r="AW616" s="1412">
        <f ca="1">-SUM(OFFSET('Model Inputs &amp; Calcs'!$C$80,,UW!AW612,,12))/12*UW!AW615</f>
        <v>0</v>
      </c>
      <c r="AX616" s="1412">
        <f ca="1">-SUM(OFFSET('Model Inputs &amp; Calcs'!$C$80,,UW!AX612,,12))/12*UW!AX615</f>
        <v>0</v>
      </c>
      <c r="AY616" s="1412">
        <f ca="1">-SUM(OFFSET('Model Inputs &amp; Calcs'!$C$80,,UW!AY612,,12))/12*UW!AY615</f>
        <v>0</v>
      </c>
      <c r="AZ616" s="1412">
        <f ca="1">-SUM(OFFSET('Model Inputs &amp; Calcs'!$C$80,,UW!AZ612,,12))/12*UW!AZ615</f>
        <v>0</v>
      </c>
      <c r="BA616" s="1412">
        <f ca="1">-SUM(OFFSET('Model Inputs &amp; Calcs'!$C$80,,UW!BA612,,12))/12*UW!BA615</f>
        <v>0</v>
      </c>
      <c r="BB616" s="1412">
        <f ca="1">-SUM(OFFSET('Model Inputs &amp; Calcs'!$C$80,,UW!BB612,,12))/12*UW!BB615</f>
        <v>0</v>
      </c>
      <c r="BC616" s="1412">
        <f ca="1">-SUM(OFFSET('Model Inputs &amp; Calcs'!$C$80,,UW!BC612,,12))/12*UW!BC615</f>
        <v>0</v>
      </c>
      <c r="BD616" s="1412">
        <f ca="1">-SUM(OFFSET('Model Inputs &amp; Calcs'!$C$80,,UW!BD612,,12))/12*UW!BD615</f>
        <v>0</v>
      </c>
      <c r="BE616" s="1412">
        <f ca="1">-SUM(OFFSET('Model Inputs &amp; Calcs'!$C$80,,UW!BE612,,12))/12*UW!BE615</f>
        <v>0</v>
      </c>
      <c r="BF616" s="1412">
        <f ca="1">-SUM(OFFSET('Model Inputs &amp; Calcs'!$C$80,,UW!BF612,,12))/12*UW!BF615</f>
        <v>0</v>
      </c>
      <c r="BG616" s="1412">
        <f ca="1">-SUM(OFFSET('Model Inputs &amp; Calcs'!$C$80,,UW!BG612,,12))/12*UW!BG615</f>
        <v>0</v>
      </c>
      <c r="BH616" s="1412">
        <f ca="1">-SUM(OFFSET('Model Inputs &amp; Calcs'!$C$80,,UW!BH612,,12))/12*UW!BH615</f>
        <v>0</v>
      </c>
      <c r="BI616" s="1412">
        <f ca="1">-SUM(OFFSET('Model Inputs &amp; Calcs'!$C$80,,UW!BI612,,12))/12*UW!BI615</f>
        <v>0</v>
      </c>
      <c r="BJ616" s="1412">
        <f ca="1">-SUM(OFFSET('Model Inputs &amp; Calcs'!$C$80,,UW!BJ612,,12))/12*UW!BJ615</f>
        <v>0</v>
      </c>
      <c r="BK616" s="1412">
        <f ca="1">-SUM(OFFSET('Model Inputs &amp; Calcs'!$C$80,,UW!BK612,,12))/12*UW!BK615</f>
        <v>0</v>
      </c>
      <c r="BL616" s="1412">
        <f ca="1">-SUM(OFFSET('Model Inputs &amp; Calcs'!$C$80,,UW!BL612,,12))/12*UW!BL615</f>
        <v>0</v>
      </c>
      <c r="BM616" s="1412">
        <f ca="1">-SUM(OFFSET('Model Inputs &amp; Calcs'!$C$80,,UW!BM612,,12))/12*UW!BM615</f>
        <v>0</v>
      </c>
      <c r="BN616" s="1412">
        <f ca="1">-SUM(OFFSET('Model Inputs &amp; Calcs'!$C$80,,UW!BN612,,12))/12*UW!BN615</f>
        <v>0</v>
      </c>
      <c r="BO616" s="1412">
        <f ca="1">-SUM(OFFSET('Model Inputs &amp; Calcs'!$C$80,,UW!BO612,,12))/12*UW!BO615</f>
        <v>0</v>
      </c>
      <c r="BP616" s="1412">
        <f ca="1">-SUM(OFFSET('Model Inputs &amp; Calcs'!$C$80,,UW!BP612,,12))/12*UW!BP615</f>
        <v>0</v>
      </c>
      <c r="BQ616" s="1412">
        <f ca="1">-SUM(OFFSET('Model Inputs &amp; Calcs'!$C$80,,UW!BQ612,,12))/12*UW!BQ615</f>
        <v>0</v>
      </c>
      <c r="BR616" s="1412">
        <f ca="1">-SUM(OFFSET('Model Inputs &amp; Calcs'!$C$80,,UW!BR612,,12))/12*UW!BR615</f>
        <v>0</v>
      </c>
      <c r="BS616" s="1412">
        <f ca="1">-SUM(OFFSET('Model Inputs &amp; Calcs'!$C$80,,UW!BS612,,12))/12*UW!BS615</f>
        <v>0</v>
      </c>
      <c r="BT616" s="1412">
        <f ca="1">-SUM(OFFSET('Model Inputs &amp; Calcs'!$C$80,,UW!BT612,,12))/12*UW!BT615</f>
        <v>0</v>
      </c>
      <c r="BU616" s="1412">
        <f ca="1">-SUM(OFFSET('Model Inputs &amp; Calcs'!$C$80,,UW!BU612,,12))/12*UW!BU615</f>
        <v>0</v>
      </c>
      <c r="BV616" s="1412">
        <f ca="1">-SUM(OFFSET('Model Inputs &amp; Calcs'!$C$80,,UW!BV612,,12))/12*UW!BV615</f>
        <v>0</v>
      </c>
      <c r="BW616" s="1412">
        <f ca="1">-SUM(OFFSET('Model Inputs &amp; Calcs'!$C$80,,UW!BW612,,12))/12*UW!BW615</f>
        <v>0</v>
      </c>
      <c r="BX616" s="1412">
        <f ca="1">-SUM(OFFSET('Model Inputs &amp; Calcs'!$C$80,,UW!BX612,,12))/12*UW!BX615</f>
        <v>0</v>
      </c>
      <c r="BY616" s="1412">
        <f ca="1">-SUM(OFFSET('Model Inputs &amp; Calcs'!$C$80,,UW!BY612,,12))/12*UW!BY615</f>
        <v>0</v>
      </c>
      <c r="BZ616" s="1412">
        <f ca="1">-SUM(OFFSET('Model Inputs &amp; Calcs'!$C$80,,UW!BZ612,,12))/12*UW!BZ615</f>
        <v>0</v>
      </c>
      <c r="CA616" s="1412">
        <f ca="1">-SUM(OFFSET('Model Inputs &amp; Calcs'!$C$80,,UW!CA612,,12))/12*UW!CA615</f>
        <v>0</v>
      </c>
      <c r="CB616" s="1412">
        <f ca="1">-SUM(OFFSET('Model Inputs &amp; Calcs'!$C$80,,UW!CB612,,12))/12*UW!CB615</f>
        <v>0</v>
      </c>
      <c r="CC616" s="1412">
        <f ca="1">-SUM(OFFSET('Model Inputs &amp; Calcs'!$C$80,,UW!CC612,,12))/12*UW!CC615</f>
        <v>0</v>
      </c>
      <c r="CD616" s="1412">
        <f ca="1">-SUM(OFFSET('Model Inputs &amp; Calcs'!$C$80,,UW!CD612,,12))/12*UW!CD615</f>
        <v>0</v>
      </c>
      <c r="CE616" s="1412">
        <f ca="1">-SUM(OFFSET('Model Inputs &amp; Calcs'!$C$80,,UW!CE612,,12))/12*UW!CE615</f>
        <v>0</v>
      </c>
      <c r="CF616" s="1412">
        <f ca="1">-SUM(OFFSET('Model Inputs &amp; Calcs'!$C$80,,UW!CF612,,12))/12*UW!CF615</f>
        <v>0</v>
      </c>
      <c r="CG616" s="1412">
        <f ca="1">-SUM(OFFSET('Model Inputs &amp; Calcs'!$C$80,,UW!CG612,,12))/12*UW!CG615</f>
        <v>0</v>
      </c>
      <c r="CH616" s="1412">
        <f ca="1">-SUM(OFFSET('Model Inputs &amp; Calcs'!$C$80,,UW!CH612,,12))/12*UW!CH615</f>
        <v>0</v>
      </c>
      <c r="CI616" s="1412">
        <f ca="1">-SUM(OFFSET('Model Inputs &amp; Calcs'!$C$80,,UW!CI612,,12))/12*UW!CI615</f>
        <v>0</v>
      </c>
      <c r="CJ616" s="1412">
        <f ca="1">-SUM(OFFSET('Model Inputs &amp; Calcs'!$C$80,,UW!CJ612,,12))/12*UW!CJ615</f>
        <v>0</v>
      </c>
      <c r="CK616" s="1412">
        <f ca="1">-SUM(OFFSET('Model Inputs &amp; Calcs'!$C$80,,UW!CK612,,12))/12*UW!CK615</f>
        <v>0</v>
      </c>
      <c r="CL616" s="1412">
        <f ca="1">-SUM(OFFSET('Model Inputs &amp; Calcs'!$C$80,,UW!CL612,,12))/12*UW!CL615</f>
        <v>0</v>
      </c>
      <c r="CM616" s="1412">
        <f ca="1">-SUM(OFFSET('Model Inputs &amp; Calcs'!$C$80,,UW!CM612,,12))/12*UW!CM615</f>
        <v>0</v>
      </c>
      <c r="CN616" s="1412">
        <f ca="1">-SUM(OFFSET('Model Inputs &amp; Calcs'!$C$80,,UW!CN612,,12))/12*UW!CN615</f>
        <v>0</v>
      </c>
      <c r="CO616" s="1412">
        <f ca="1">-SUM(OFFSET('Model Inputs &amp; Calcs'!$C$80,,UW!CO612,,12))/12*UW!CO615</f>
        <v>0</v>
      </c>
      <c r="CP616" s="1412">
        <f ca="1">-SUM(OFFSET('Model Inputs &amp; Calcs'!$C$80,,UW!CP612,,12))/12*UW!CP615</f>
        <v>0</v>
      </c>
      <c r="CQ616" s="1412">
        <f ca="1">-SUM(OFFSET('Model Inputs &amp; Calcs'!$C$80,,UW!CQ612,,12))/12*UW!CQ615</f>
        <v>0</v>
      </c>
      <c r="CR616" s="1412">
        <f ca="1">-SUM(OFFSET('Model Inputs &amp; Calcs'!$C$80,,UW!CR612,,12))/12*UW!CR615</f>
        <v>0</v>
      </c>
      <c r="CS616" s="1412">
        <f ca="1">-SUM(OFFSET('Model Inputs &amp; Calcs'!$C$80,,UW!CS612,,12))/12*UW!CS615</f>
        <v>0</v>
      </c>
      <c r="CT616" s="1412">
        <f ca="1">-SUM(OFFSET('Model Inputs &amp; Calcs'!$C$80,,UW!CT612,,12))/12*UW!CT615</f>
        <v>0</v>
      </c>
      <c r="CU616" s="1412">
        <f ca="1">-SUM(OFFSET('Model Inputs &amp; Calcs'!$C$80,,UW!CU612,,12))/12*UW!CU615</f>
        <v>0</v>
      </c>
      <c r="CV616" s="1412">
        <f ca="1">-SUM(OFFSET('Model Inputs &amp; Calcs'!$C$80,,UW!CV612,,12))/12*UW!CV615</f>
        <v>0</v>
      </c>
      <c r="CW616" s="1412">
        <f ca="1">-SUM(OFFSET('Model Inputs &amp; Calcs'!$C$80,,UW!CW612,,12))/12*UW!CW615</f>
        <v>0</v>
      </c>
      <c r="CX616" s="1412">
        <f ca="1">-SUM(OFFSET('Model Inputs &amp; Calcs'!$C$80,,UW!CX612,,12))/12*UW!CX615</f>
        <v>0</v>
      </c>
      <c r="CY616" s="1412">
        <f ca="1">-SUM(OFFSET('Model Inputs &amp; Calcs'!$C$80,,UW!CY612,,12))/12*UW!CY615</f>
        <v>0</v>
      </c>
      <c r="CZ616" s="1412">
        <f ca="1">-SUM(OFFSET('Model Inputs &amp; Calcs'!$C$80,,UW!CZ612,,12))/12*UW!CZ615</f>
        <v>0</v>
      </c>
      <c r="DA616" s="1412">
        <f ca="1">-SUM(OFFSET('Model Inputs &amp; Calcs'!$C$80,,UW!DA612,,12))/12*UW!DA615</f>
        <v>0</v>
      </c>
      <c r="DB616" s="1412">
        <f ca="1">-SUM(OFFSET('Model Inputs &amp; Calcs'!$C$80,,UW!DB612,,12))/12*UW!DB615</f>
        <v>0</v>
      </c>
      <c r="DC616" s="1412">
        <f ca="1">-SUM(OFFSET('Model Inputs &amp; Calcs'!$C$80,,UW!DC612,,12))/12*UW!DC615</f>
        <v>0</v>
      </c>
      <c r="DD616" s="1412">
        <f ca="1">-SUM(OFFSET('Model Inputs &amp; Calcs'!$C$80,,UW!DD612,,12))/12*UW!DD615</f>
        <v>0</v>
      </c>
      <c r="DE616" s="1412">
        <f ca="1">-SUM(OFFSET('Model Inputs &amp; Calcs'!$C$80,,UW!DE612,,12))/12*UW!DE615</f>
        <v>0</v>
      </c>
      <c r="DF616" s="1412">
        <f ca="1">-SUM(OFFSET('Model Inputs &amp; Calcs'!$C$80,,UW!DF612,,12))/12*UW!DF615</f>
        <v>0</v>
      </c>
      <c r="DG616" s="1412">
        <f ca="1">-SUM(OFFSET('Model Inputs &amp; Calcs'!$C$80,,UW!DG612,,12))/12*UW!DG615</f>
        <v>0</v>
      </c>
      <c r="DH616" s="1412">
        <f ca="1">-SUM(OFFSET('Model Inputs &amp; Calcs'!$C$80,,UW!DH612,,12))/12*UW!DH615</f>
        <v>0</v>
      </c>
      <c r="DI616" s="1412">
        <f ca="1">-SUM(OFFSET('Model Inputs &amp; Calcs'!$C$80,,UW!DI612,,12))/12*UW!DI615</f>
        <v>0</v>
      </c>
      <c r="DJ616" s="1412">
        <f ca="1">-SUM(OFFSET('Model Inputs &amp; Calcs'!$C$80,,UW!DJ612,,12))/12*UW!DJ615</f>
        <v>0</v>
      </c>
      <c r="DK616" s="1412">
        <f ca="1">-SUM(OFFSET('Model Inputs &amp; Calcs'!$C$80,,UW!DK612,,12))/12*UW!DK615</f>
        <v>0</v>
      </c>
      <c r="DL616" s="1412">
        <f ca="1">-SUM(OFFSET('Model Inputs &amp; Calcs'!$C$80,,UW!DL612,,12))/12*UW!DL615</f>
        <v>0</v>
      </c>
      <c r="DM616" s="1412">
        <f ca="1">-SUM(OFFSET('Model Inputs &amp; Calcs'!$C$80,,UW!DM612,,12))/12*UW!DM615</f>
        <v>0</v>
      </c>
      <c r="DN616" s="1412">
        <f ca="1">-SUM(OFFSET('Model Inputs &amp; Calcs'!$C$80,,UW!DN612,,12))/12*UW!DN615</f>
        <v>0</v>
      </c>
      <c r="DO616" s="1412">
        <f ca="1">-SUM(OFFSET('Model Inputs &amp; Calcs'!$C$80,,UW!DO612,,12))/12*UW!DO615</f>
        <v>0</v>
      </c>
      <c r="DP616" s="1412">
        <f ca="1">-SUM(OFFSET('Model Inputs &amp; Calcs'!$C$80,,UW!DP612,,12))/12*UW!DP615</f>
        <v>0</v>
      </c>
      <c r="DQ616" s="1412">
        <f ca="1">-SUM(OFFSET('Model Inputs &amp; Calcs'!$C$80,,UW!DQ612,,12))/12*UW!DQ615</f>
        <v>0</v>
      </c>
      <c r="DR616" s="1412">
        <f ca="1">-SUM(OFFSET('Model Inputs &amp; Calcs'!$C$80,,UW!DR612,,12))/12*UW!DR615</f>
        <v>0</v>
      </c>
      <c r="DS616" s="1412">
        <f ca="1">-SUM(OFFSET('Model Inputs &amp; Calcs'!$C$80,,UW!DS612,,12))/12*UW!DS615</f>
        <v>0</v>
      </c>
      <c r="DT616" s="1412">
        <f ca="1">-SUM(OFFSET('Model Inputs &amp; Calcs'!$C$80,,UW!DT612,,12))/12*UW!DT615</f>
        <v>0</v>
      </c>
      <c r="DU616" s="1412">
        <f ca="1">-SUM(OFFSET('Model Inputs &amp; Calcs'!$C$80,,UW!DU612,,12))/12*UW!DU615</f>
        <v>0</v>
      </c>
      <c r="DV616" s="1412">
        <f ca="1">-SUM(OFFSET('Model Inputs &amp; Calcs'!$C$80,,UW!DV612,,12))/12*UW!DV615</f>
        <v>0</v>
      </c>
      <c r="DW616" s="1412">
        <f ca="1">-SUM(OFFSET('Model Inputs &amp; Calcs'!$C$80,,UW!DW612,,12))/12*UW!DW615</f>
        <v>0</v>
      </c>
      <c r="DX616" s="1412">
        <f ca="1">-SUM(OFFSET('Model Inputs &amp; Calcs'!$C$80,,UW!DX612,,12))/12*UW!DX615</f>
        <v>0</v>
      </c>
      <c r="DY616" s="1412">
        <f ca="1">-SUM(OFFSET('Model Inputs &amp; Calcs'!$C$80,,UW!DY612,,12))/12*UW!DY615</f>
        <v>0</v>
      </c>
      <c r="DZ616" s="1412">
        <f ca="1">-SUM(OFFSET('Model Inputs &amp; Calcs'!$C$80,,UW!DZ612,,12))/12*UW!DZ615</f>
        <v>0</v>
      </c>
      <c r="EA616" s="1412">
        <f ca="1">-SUM(OFFSET('Model Inputs &amp; Calcs'!$C$80,,UW!EA612,,12))/12*UW!EA615</f>
        <v>0</v>
      </c>
      <c r="EB616" s="1412">
        <f ca="1">-SUM(OFFSET('Model Inputs &amp; Calcs'!$C$80,,UW!EB612,,12))/12*UW!EB615</f>
        <v>0</v>
      </c>
      <c r="EC616" s="1412">
        <f ca="1">-SUM(OFFSET('Model Inputs &amp; Calcs'!$C$80,,UW!EC612,,12))/12*UW!EC615</f>
        <v>0</v>
      </c>
      <c r="ED616" s="1412">
        <f ca="1">-SUM(OFFSET('Model Inputs &amp; Calcs'!$C$80,,UW!ED612,,12))/12*UW!ED615</f>
        <v>0</v>
      </c>
      <c r="EE616" s="1412">
        <f ca="1">-SUM(OFFSET('Model Inputs &amp; Calcs'!$C$80,,UW!EE612,,12))/12*UW!EE615</f>
        <v>0</v>
      </c>
      <c r="EF616" s="1412">
        <f ca="1">-SUM(OFFSET('Model Inputs &amp; Calcs'!$C$80,,UW!EF612,,12))/12*UW!EF615</f>
        <v>0</v>
      </c>
    </row>
    <row r="617" spans="1:136">
      <c r="C617" s="27" t="s">
        <v>387</v>
      </c>
      <c r="D617" s="1413">
        <f t="shared" ref="D617:AI617" ca="1" si="294">SUM(D615:D616)</f>
        <v>0</v>
      </c>
      <c r="E617" s="1250">
        <f t="shared" ca="1" si="294"/>
        <v>0</v>
      </c>
      <c r="F617" s="1250">
        <f t="shared" ca="1" si="294"/>
        <v>0</v>
      </c>
      <c r="G617" s="1250">
        <f t="shared" ca="1" si="294"/>
        <v>0</v>
      </c>
      <c r="H617" s="1250">
        <f t="shared" ca="1" si="294"/>
        <v>0</v>
      </c>
      <c r="I617" s="1250">
        <f t="shared" ca="1" si="294"/>
        <v>0</v>
      </c>
      <c r="J617" s="1250">
        <f t="shared" ca="1" si="294"/>
        <v>0</v>
      </c>
      <c r="K617" s="1250">
        <f t="shared" ca="1" si="294"/>
        <v>0</v>
      </c>
      <c r="L617" s="1250">
        <f t="shared" ca="1" si="294"/>
        <v>0</v>
      </c>
      <c r="M617" s="1250">
        <f t="shared" ca="1" si="294"/>
        <v>0</v>
      </c>
      <c r="N617" s="1250">
        <f t="shared" ca="1" si="294"/>
        <v>0</v>
      </c>
      <c r="O617" s="1250">
        <f t="shared" ca="1" si="294"/>
        <v>0</v>
      </c>
      <c r="P617" s="1250">
        <f t="shared" ca="1" si="294"/>
        <v>0</v>
      </c>
      <c r="Q617" s="1250">
        <f t="shared" ca="1" si="294"/>
        <v>0</v>
      </c>
      <c r="R617" s="1250">
        <f t="shared" ca="1" si="294"/>
        <v>0</v>
      </c>
      <c r="S617" s="1250">
        <f t="shared" ca="1" si="294"/>
        <v>0</v>
      </c>
      <c r="T617" s="1250">
        <f t="shared" ca="1" si="294"/>
        <v>0</v>
      </c>
      <c r="U617" s="1250">
        <f t="shared" ca="1" si="294"/>
        <v>0</v>
      </c>
      <c r="V617" s="1250">
        <f t="shared" ca="1" si="294"/>
        <v>0</v>
      </c>
      <c r="W617" s="1250">
        <f t="shared" ca="1" si="294"/>
        <v>0</v>
      </c>
      <c r="X617" s="1250">
        <f t="shared" ca="1" si="294"/>
        <v>0</v>
      </c>
      <c r="Y617" s="1250">
        <f t="shared" ca="1" si="294"/>
        <v>0</v>
      </c>
      <c r="Z617" s="1250">
        <f t="shared" ca="1" si="294"/>
        <v>0</v>
      </c>
      <c r="AA617" s="1250">
        <f t="shared" ca="1" si="294"/>
        <v>0</v>
      </c>
      <c r="AB617" s="1250">
        <f t="shared" ca="1" si="294"/>
        <v>0</v>
      </c>
      <c r="AC617" s="1250">
        <f t="shared" ca="1" si="294"/>
        <v>0</v>
      </c>
      <c r="AD617" s="1250">
        <f t="shared" ca="1" si="294"/>
        <v>0</v>
      </c>
      <c r="AE617" s="1250">
        <f t="shared" ca="1" si="294"/>
        <v>0</v>
      </c>
      <c r="AF617" s="1250">
        <f t="shared" ca="1" si="294"/>
        <v>0</v>
      </c>
      <c r="AG617" s="1250">
        <f t="shared" ca="1" si="294"/>
        <v>0</v>
      </c>
      <c r="AH617" s="1250">
        <f t="shared" ca="1" si="294"/>
        <v>0</v>
      </c>
      <c r="AI617" s="1250">
        <f t="shared" ca="1" si="294"/>
        <v>0</v>
      </c>
      <c r="AJ617" s="1250">
        <f t="shared" ref="AJ617:BO617" ca="1" si="295">SUM(AJ615:AJ616)</f>
        <v>0</v>
      </c>
      <c r="AK617" s="1250">
        <f t="shared" ca="1" si="295"/>
        <v>0</v>
      </c>
      <c r="AL617" s="1250">
        <f t="shared" ca="1" si="295"/>
        <v>0</v>
      </c>
      <c r="AM617" s="1250">
        <f t="shared" ca="1" si="295"/>
        <v>0</v>
      </c>
      <c r="AN617" s="1250">
        <f t="shared" ca="1" si="295"/>
        <v>0</v>
      </c>
      <c r="AO617" s="1250">
        <f t="shared" ca="1" si="295"/>
        <v>0</v>
      </c>
      <c r="AP617" s="1250">
        <f t="shared" ca="1" si="295"/>
        <v>0</v>
      </c>
      <c r="AQ617" s="1250">
        <f t="shared" ca="1" si="295"/>
        <v>0</v>
      </c>
      <c r="AR617" s="1250">
        <f t="shared" ca="1" si="295"/>
        <v>0</v>
      </c>
      <c r="AS617" s="1250">
        <f t="shared" ca="1" si="295"/>
        <v>0</v>
      </c>
      <c r="AT617" s="1250">
        <f t="shared" ca="1" si="295"/>
        <v>0</v>
      </c>
      <c r="AU617" s="1250">
        <f t="shared" ca="1" si="295"/>
        <v>0</v>
      </c>
      <c r="AV617" s="1250">
        <f t="shared" ca="1" si="295"/>
        <v>0</v>
      </c>
      <c r="AW617" s="1250">
        <f t="shared" ca="1" si="295"/>
        <v>0</v>
      </c>
      <c r="AX617" s="1250">
        <f t="shared" ca="1" si="295"/>
        <v>0</v>
      </c>
      <c r="AY617" s="1250">
        <f t="shared" ca="1" si="295"/>
        <v>0</v>
      </c>
      <c r="AZ617" s="1250">
        <f t="shared" ca="1" si="295"/>
        <v>0</v>
      </c>
      <c r="BA617" s="1250">
        <f t="shared" ca="1" si="295"/>
        <v>0</v>
      </c>
      <c r="BB617" s="1250">
        <f t="shared" ca="1" si="295"/>
        <v>0</v>
      </c>
      <c r="BC617" s="1250">
        <f t="shared" ca="1" si="295"/>
        <v>0</v>
      </c>
      <c r="BD617" s="1250">
        <f t="shared" ca="1" si="295"/>
        <v>0</v>
      </c>
      <c r="BE617" s="1250">
        <f t="shared" ca="1" si="295"/>
        <v>0</v>
      </c>
      <c r="BF617" s="1250">
        <f t="shared" ca="1" si="295"/>
        <v>0</v>
      </c>
      <c r="BG617" s="1250">
        <f t="shared" ca="1" si="295"/>
        <v>0</v>
      </c>
      <c r="BH617" s="1250">
        <f t="shared" ca="1" si="295"/>
        <v>0</v>
      </c>
      <c r="BI617" s="1250">
        <f t="shared" ca="1" si="295"/>
        <v>0</v>
      </c>
      <c r="BJ617" s="1250">
        <f t="shared" ca="1" si="295"/>
        <v>0</v>
      </c>
      <c r="BK617" s="1250">
        <f t="shared" ca="1" si="295"/>
        <v>0</v>
      </c>
      <c r="BL617" s="1250">
        <f t="shared" ca="1" si="295"/>
        <v>0</v>
      </c>
      <c r="BM617" s="1250">
        <f t="shared" ca="1" si="295"/>
        <v>0</v>
      </c>
      <c r="BN617" s="1250">
        <f t="shared" ca="1" si="295"/>
        <v>0</v>
      </c>
      <c r="BO617" s="1250">
        <f t="shared" ca="1" si="295"/>
        <v>0</v>
      </c>
      <c r="BP617" s="1250">
        <f t="shared" ref="BP617:CU617" ca="1" si="296">SUM(BP615:BP616)</f>
        <v>0</v>
      </c>
      <c r="BQ617" s="1250">
        <f t="shared" ca="1" si="296"/>
        <v>0</v>
      </c>
      <c r="BR617" s="1250">
        <f t="shared" ca="1" si="296"/>
        <v>0</v>
      </c>
      <c r="BS617" s="1250">
        <f t="shared" ca="1" si="296"/>
        <v>0</v>
      </c>
      <c r="BT617" s="1250">
        <f t="shared" ca="1" si="296"/>
        <v>0</v>
      </c>
      <c r="BU617" s="1250">
        <f t="shared" ca="1" si="296"/>
        <v>0</v>
      </c>
      <c r="BV617" s="1250">
        <f t="shared" ca="1" si="296"/>
        <v>0</v>
      </c>
      <c r="BW617" s="1250">
        <f t="shared" ca="1" si="296"/>
        <v>0</v>
      </c>
      <c r="BX617" s="1250">
        <f t="shared" ca="1" si="296"/>
        <v>0</v>
      </c>
      <c r="BY617" s="1250">
        <f t="shared" ca="1" si="296"/>
        <v>0</v>
      </c>
      <c r="BZ617" s="1250">
        <f t="shared" ca="1" si="296"/>
        <v>0</v>
      </c>
      <c r="CA617" s="1250">
        <f t="shared" ca="1" si="296"/>
        <v>0</v>
      </c>
      <c r="CB617" s="1250">
        <f t="shared" ca="1" si="296"/>
        <v>0</v>
      </c>
      <c r="CC617" s="1250">
        <f t="shared" ca="1" si="296"/>
        <v>0</v>
      </c>
      <c r="CD617" s="1250">
        <f t="shared" ca="1" si="296"/>
        <v>0</v>
      </c>
      <c r="CE617" s="1250">
        <f t="shared" ca="1" si="296"/>
        <v>0</v>
      </c>
      <c r="CF617" s="1250">
        <f t="shared" ca="1" si="296"/>
        <v>0</v>
      </c>
      <c r="CG617" s="1250">
        <f t="shared" ca="1" si="296"/>
        <v>0</v>
      </c>
      <c r="CH617" s="1250">
        <f t="shared" ca="1" si="296"/>
        <v>0</v>
      </c>
      <c r="CI617" s="1250">
        <f t="shared" ca="1" si="296"/>
        <v>0</v>
      </c>
      <c r="CJ617" s="1250">
        <f t="shared" ca="1" si="296"/>
        <v>0</v>
      </c>
      <c r="CK617" s="1250">
        <f t="shared" ca="1" si="296"/>
        <v>0</v>
      </c>
      <c r="CL617" s="1250">
        <f t="shared" ca="1" si="296"/>
        <v>0</v>
      </c>
      <c r="CM617" s="1250">
        <f t="shared" ca="1" si="296"/>
        <v>0</v>
      </c>
      <c r="CN617" s="1250">
        <f t="shared" ca="1" si="296"/>
        <v>0</v>
      </c>
      <c r="CO617" s="1250">
        <f t="shared" ca="1" si="296"/>
        <v>0</v>
      </c>
      <c r="CP617" s="1250">
        <f t="shared" ca="1" si="296"/>
        <v>0</v>
      </c>
      <c r="CQ617" s="1250">
        <f t="shared" ca="1" si="296"/>
        <v>0</v>
      </c>
      <c r="CR617" s="1250">
        <f t="shared" ca="1" si="296"/>
        <v>0</v>
      </c>
      <c r="CS617" s="1250">
        <f t="shared" ca="1" si="296"/>
        <v>0</v>
      </c>
      <c r="CT617" s="1250">
        <f t="shared" ca="1" si="296"/>
        <v>0</v>
      </c>
      <c r="CU617" s="1250">
        <f t="shared" ca="1" si="296"/>
        <v>0</v>
      </c>
      <c r="CV617" s="1250">
        <f t="shared" ref="CV617:EA617" ca="1" si="297">SUM(CV615:CV616)</f>
        <v>0</v>
      </c>
      <c r="CW617" s="1250">
        <f t="shared" ca="1" si="297"/>
        <v>0</v>
      </c>
      <c r="CX617" s="1250">
        <f t="shared" ca="1" si="297"/>
        <v>0</v>
      </c>
      <c r="CY617" s="1250">
        <f t="shared" ca="1" si="297"/>
        <v>0</v>
      </c>
      <c r="CZ617" s="1250">
        <f t="shared" ca="1" si="297"/>
        <v>0</v>
      </c>
      <c r="DA617" s="1250">
        <f t="shared" ca="1" si="297"/>
        <v>0</v>
      </c>
      <c r="DB617" s="1250">
        <f t="shared" ca="1" si="297"/>
        <v>0</v>
      </c>
      <c r="DC617" s="1250">
        <f t="shared" ca="1" si="297"/>
        <v>0</v>
      </c>
      <c r="DD617" s="1250">
        <f t="shared" ca="1" si="297"/>
        <v>0</v>
      </c>
      <c r="DE617" s="1250">
        <f t="shared" ca="1" si="297"/>
        <v>0</v>
      </c>
      <c r="DF617" s="1250">
        <f t="shared" ca="1" si="297"/>
        <v>0</v>
      </c>
      <c r="DG617" s="1250">
        <f t="shared" ca="1" si="297"/>
        <v>0</v>
      </c>
      <c r="DH617" s="1250">
        <f t="shared" ca="1" si="297"/>
        <v>0</v>
      </c>
      <c r="DI617" s="1250">
        <f t="shared" ca="1" si="297"/>
        <v>0</v>
      </c>
      <c r="DJ617" s="1250">
        <f t="shared" ca="1" si="297"/>
        <v>0</v>
      </c>
      <c r="DK617" s="1250">
        <f t="shared" ca="1" si="297"/>
        <v>0</v>
      </c>
      <c r="DL617" s="1250">
        <f t="shared" ca="1" si="297"/>
        <v>0</v>
      </c>
      <c r="DM617" s="1250">
        <f t="shared" ca="1" si="297"/>
        <v>0</v>
      </c>
      <c r="DN617" s="1250">
        <f t="shared" ca="1" si="297"/>
        <v>0</v>
      </c>
      <c r="DO617" s="1250">
        <f t="shared" ca="1" si="297"/>
        <v>0</v>
      </c>
      <c r="DP617" s="1250">
        <f t="shared" ca="1" si="297"/>
        <v>0</v>
      </c>
      <c r="DQ617" s="1250">
        <f t="shared" ca="1" si="297"/>
        <v>0</v>
      </c>
      <c r="DR617" s="1250">
        <f t="shared" ca="1" si="297"/>
        <v>0</v>
      </c>
      <c r="DS617" s="1250">
        <f t="shared" ca="1" si="297"/>
        <v>0</v>
      </c>
      <c r="DT617" s="1250">
        <f t="shared" ca="1" si="297"/>
        <v>0</v>
      </c>
      <c r="DU617" s="1250">
        <f t="shared" ca="1" si="297"/>
        <v>0</v>
      </c>
      <c r="DV617" s="1250">
        <f t="shared" ca="1" si="297"/>
        <v>0</v>
      </c>
      <c r="DW617" s="1250">
        <f t="shared" ca="1" si="297"/>
        <v>0</v>
      </c>
      <c r="DX617" s="1250">
        <f t="shared" ca="1" si="297"/>
        <v>0</v>
      </c>
      <c r="DY617" s="1250">
        <f t="shared" ca="1" si="297"/>
        <v>0</v>
      </c>
      <c r="DZ617" s="1250">
        <f t="shared" ca="1" si="297"/>
        <v>0</v>
      </c>
      <c r="EA617" s="1250">
        <f t="shared" ca="1" si="297"/>
        <v>0</v>
      </c>
      <c r="EB617" s="1250">
        <f t="shared" ref="EB617:FG617" ca="1" si="298">SUM(EB615:EB616)</f>
        <v>0</v>
      </c>
      <c r="EC617" s="1250">
        <f t="shared" ca="1" si="298"/>
        <v>0</v>
      </c>
      <c r="ED617" s="1250">
        <f t="shared" ca="1" si="298"/>
        <v>0</v>
      </c>
      <c r="EE617" s="1250">
        <f t="shared" ca="1" si="298"/>
        <v>0</v>
      </c>
      <c r="EF617" s="1250">
        <f t="shared" ca="1" si="298"/>
        <v>0</v>
      </c>
    </row>
    <row r="618" spans="1:136">
      <c r="C618" s="34" t="s">
        <v>388</v>
      </c>
      <c r="D618" s="1411">
        <f>D460/12</f>
        <v>0</v>
      </c>
      <c r="E618" s="1412">
        <f ca="1">-E617*'Model Inputs &amp; Calcs'!D86</f>
        <v>0</v>
      </c>
      <c r="F618" s="1412">
        <f ca="1">-F617*'Model Inputs &amp; Calcs'!E86</f>
        <v>0</v>
      </c>
      <c r="G618" s="1412">
        <f ca="1">-G617*'Model Inputs &amp; Calcs'!F86</f>
        <v>0</v>
      </c>
      <c r="H618" s="1412">
        <f ca="1">-H617*'Model Inputs &amp; Calcs'!G86</f>
        <v>0</v>
      </c>
      <c r="I618" s="1412">
        <f ca="1">-I617*'Model Inputs &amp; Calcs'!H86</f>
        <v>0</v>
      </c>
      <c r="J618" s="1412">
        <f ca="1">-J617*'Model Inputs &amp; Calcs'!I86</f>
        <v>0</v>
      </c>
      <c r="K618" s="1412">
        <f ca="1">-K617*'Model Inputs &amp; Calcs'!J86</f>
        <v>0</v>
      </c>
      <c r="L618" s="1412">
        <f ca="1">-L617*'Model Inputs &amp; Calcs'!K86</f>
        <v>0</v>
      </c>
      <c r="M618" s="1412">
        <f ca="1">-M617*'Model Inputs &amp; Calcs'!L86</f>
        <v>0</v>
      </c>
      <c r="N618" s="1412">
        <f ca="1">-N617*'Model Inputs &amp; Calcs'!M86</f>
        <v>0</v>
      </c>
      <c r="O618" s="1412">
        <f ca="1">-O617*'Model Inputs &amp; Calcs'!N86</f>
        <v>0</v>
      </c>
      <c r="P618" s="1412">
        <f ca="1">-P617*'Model Inputs &amp; Calcs'!O86</f>
        <v>0</v>
      </c>
      <c r="Q618" s="1412">
        <f ca="1">-Q617*'Model Inputs &amp; Calcs'!P86</f>
        <v>0</v>
      </c>
      <c r="R618" s="1412">
        <f ca="1">-R617*'Model Inputs &amp; Calcs'!Q86</f>
        <v>0</v>
      </c>
      <c r="S618" s="1412">
        <f ca="1">-S617*'Model Inputs &amp; Calcs'!R86</f>
        <v>0</v>
      </c>
      <c r="T618" s="1412">
        <f ca="1">-T617*'Model Inputs &amp; Calcs'!S86</f>
        <v>0</v>
      </c>
      <c r="U618" s="1412">
        <f ca="1">-U617*'Model Inputs &amp; Calcs'!T86</f>
        <v>0</v>
      </c>
      <c r="V618" s="1412">
        <f ca="1">-V617*'Model Inputs &amp; Calcs'!U86</f>
        <v>0</v>
      </c>
      <c r="W618" s="1412">
        <f ca="1">-W617*'Model Inputs &amp; Calcs'!V86</f>
        <v>0</v>
      </c>
      <c r="X618" s="1412">
        <f ca="1">-X617*'Model Inputs &amp; Calcs'!W86</f>
        <v>0</v>
      </c>
      <c r="Y618" s="1412">
        <f ca="1">-Y617*'Model Inputs &amp; Calcs'!X86</f>
        <v>0</v>
      </c>
      <c r="Z618" s="1412">
        <f ca="1">-Z617*'Model Inputs &amp; Calcs'!Y86</f>
        <v>0</v>
      </c>
      <c r="AA618" s="1412">
        <f ca="1">-AA617*'Model Inputs &amp; Calcs'!Z86</f>
        <v>0</v>
      </c>
      <c r="AB618" s="1412">
        <f ca="1">-AB617*'Model Inputs &amp; Calcs'!AA86</f>
        <v>0</v>
      </c>
      <c r="AC618" s="1412">
        <f ca="1">-AC617*'Model Inputs &amp; Calcs'!AB86</f>
        <v>0</v>
      </c>
      <c r="AD618" s="1412">
        <f ca="1">-AD617*'Model Inputs &amp; Calcs'!AC86</f>
        <v>0</v>
      </c>
      <c r="AE618" s="1412">
        <f ca="1">-AE617*'Model Inputs &amp; Calcs'!AD86</f>
        <v>0</v>
      </c>
      <c r="AF618" s="1412">
        <f ca="1">-AF617*'Model Inputs &amp; Calcs'!AE86</f>
        <v>0</v>
      </c>
      <c r="AG618" s="1412">
        <f ca="1">-AG617*'Model Inputs &amp; Calcs'!AF86</f>
        <v>0</v>
      </c>
      <c r="AH618" s="1412">
        <f ca="1">-AH617*'Model Inputs &amp; Calcs'!AG86</f>
        <v>0</v>
      </c>
      <c r="AI618" s="1412">
        <f ca="1">-AI617*'Model Inputs &amp; Calcs'!AH86</f>
        <v>0</v>
      </c>
      <c r="AJ618" s="1412">
        <f ca="1">-AJ617*'Model Inputs &amp; Calcs'!AI86</f>
        <v>0</v>
      </c>
      <c r="AK618" s="1412">
        <f ca="1">-AK617*'Model Inputs &amp; Calcs'!AJ86</f>
        <v>0</v>
      </c>
      <c r="AL618" s="1412">
        <f ca="1">-AL617*'Model Inputs &amp; Calcs'!AK86</f>
        <v>0</v>
      </c>
      <c r="AM618" s="1412">
        <f ca="1">-AM617*'Model Inputs &amp; Calcs'!AL86</f>
        <v>0</v>
      </c>
      <c r="AN618" s="1412">
        <f ca="1">-AN617*'Model Inputs &amp; Calcs'!AM86</f>
        <v>0</v>
      </c>
      <c r="AO618" s="1412">
        <f ca="1">-AO617*'Model Inputs &amp; Calcs'!AN86</f>
        <v>0</v>
      </c>
      <c r="AP618" s="1412">
        <f ca="1">-AP617*'Model Inputs &amp; Calcs'!AO86</f>
        <v>0</v>
      </c>
      <c r="AQ618" s="1412">
        <f ca="1">-AQ617*'Model Inputs &amp; Calcs'!AP86</f>
        <v>0</v>
      </c>
      <c r="AR618" s="1412">
        <f ca="1">-AR617*'Model Inputs &amp; Calcs'!AQ86</f>
        <v>0</v>
      </c>
      <c r="AS618" s="1412">
        <f ca="1">-AS617*'Model Inputs &amp; Calcs'!AR86</f>
        <v>0</v>
      </c>
      <c r="AT618" s="1412">
        <f ca="1">-AT617*'Model Inputs &amp; Calcs'!AS86</f>
        <v>0</v>
      </c>
      <c r="AU618" s="1412">
        <f ca="1">-AU617*'Model Inputs &amp; Calcs'!AT86</f>
        <v>0</v>
      </c>
      <c r="AV618" s="1412">
        <f ca="1">-AV617*'Model Inputs &amp; Calcs'!AU86</f>
        <v>0</v>
      </c>
      <c r="AW618" s="1412">
        <f ca="1">-AW617*'Model Inputs &amp; Calcs'!AV86</f>
        <v>0</v>
      </c>
      <c r="AX618" s="1412">
        <f ca="1">-AX617*'Model Inputs &amp; Calcs'!AW86</f>
        <v>0</v>
      </c>
      <c r="AY618" s="1412">
        <f ca="1">-AY617*'Model Inputs &amp; Calcs'!AX86</f>
        <v>0</v>
      </c>
      <c r="AZ618" s="1412">
        <f ca="1">-AZ617*'Model Inputs &amp; Calcs'!AY86</f>
        <v>0</v>
      </c>
      <c r="BA618" s="1412">
        <f ca="1">-BA617*'Model Inputs &amp; Calcs'!AZ86</f>
        <v>0</v>
      </c>
      <c r="BB618" s="1412">
        <f ca="1">-BB617*'Model Inputs &amp; Calcs'!BA86</f>
        <v>0</v>
      </c>
      <c r="BC618" s="1412">
        <f ca="1">-BC617*'Model Inputs &amp; Calcs'!BB86</f>
        <v>0</v>
      </c>
      <c r="BD618" s="1412">
        <f ca="1">-BD617*'Model Inputs &amp; Calcs'!BC86</f>
        <v>0</v>
      </c>
      <c r="BE618" s="1412">
        <f ca="1">-BE617*'Model Inputs &amp; Calcs'!BD86</f>
        <v>0</v>
      </c>
      <c r="BF618" s="1412">
        <f ca="1">-BF617*'Model Inputs &amp; Calcs'!BE86</f>
        <v>0</v>
      </c>
      <c r="BG618" s="1412">
        <f ca="1">-BG617*'Model Inputs &amp; Calcs'!BF86</f>
        <v>0</v>
      </c>
      <c r="BH618" s="1412">
        <f ca="1">-BH617*'Model Inputs &amp; Calcs'!BG86</f>
        <v>0</v>
      </c>
      <c r="BI618" s="1412">
        <f ca="1">-BI617*'Model Inputs &amp; Calcs'!BH86</f>
        <v>0</v>
      </c>
      <c r="BJ618" s="1412">
        <f ca="1">-BJ617*'Model Inputs &amp; Calcs'!BI86</f>
        <v>0</v>
      </c>
      <c r="BK618" s="1412">
        <f ca="1">-BK617*'Model Inputs &amp; Calcs'!BJ86</f>
        <v>0</v>
      </c>
      <c r="BL618" s="1412">
        <f ca="1">-BL617*'Model Inputs &amp; Calcs'!BK86</f>
        <v>0</v>
      </c>
      <c r="BM618" s="1412">
        <f ca="1">-BM617*'Model Inputs &amp; Calcs'!BL86</f>
        <v>0</v>
      </c>
      <c r="BN618" s="1412">
        <f ca="1">-BN617*'Model Inputs &amp; Calcs'!BM86</f>
        <v>0</v>
      </c>
      <c r="BO618" s="1412">
        <f ca="1">-BO617*'Model Inputs &amp; Calcs'!BN86</f>
        <v>0</v>
      </c>
      <c r="BP618" s="1412">
        <f ca="1">-BP617*'Model Inputs &amp; Calcs'!BO86</f>
        <v>0</v>
      </c>
      <c r="BQ618" s="1412">
        <f ca="1">-BQ617*'Model Inputs &amp; Calcs'!BP86</f>
        <v>0</v>
      </c>
      <c r="BR618" s="1412">
        <f ca="1">-BR617*'Model Inputs &amp; Calcs'!BQ86</f>
        <v>0</v>
      </c>
      <c r="BS618" s="1412">
        <f ca="1">-BS617*'Model Inputs &amp; Calcs'!BR86</f>
        <v>0</v>
      </c>
      <c r="BT618" s="1412">
        <f ca="1">-BT617*'Model Inputs &amp; Calcs'!BS86</f>
        <v>0</v>
      </c>
      <c r="BU618" s="1412">
        <f ca="1">-BU617*'Model Inputs &amp; Calcs'!BT86</f>
        <v>0</v>
      </c>
      <c r="BV618" s="1412">
        <f ca="1">-BV617*'Model Inputs &amp; Calcs'!BU86</f>
        <v>0</v>
      </c>
      <c r="BW618" s="1412">
        <f ca="1">-BW617*'Model Inputs &amp; Calcs'!BV86</f>
        <v>0</v>
      </c>
      <c r="BX618" s="1412">
        <f ca="1">-BX617*'Model Inputs &amp; Calcs'!BW86</f>
        <v>0</v>
      </c>
      <c r="BY618" s="1412">
        <f ca="1">-BY617*'Model Inputs &amp; Calcs'!BX86</f>
        <v>0</v>
      </c>
      <c r="BZ618" s="1412">
        <f ca="1">-BZ617*'Model Inputs &amp; Calcs'!BY86</f>
        <v>0</v>
      </c>
      <c r="CA618" s="1412">
        <f ca="1">-CA617*'Model Inputs &amp; Calcs'!BZ86</f>
        <v>0</v>
      </c>
      <c r="CB618" s="1412">
        <f ca="1">-CB617*'Model Inputs &amp; Calcs'!CA86</f>
        <v>0</v>
      </c>
      <c r="CC618" s="1412">
        <f ca="1">-CC617*'Model Inputs &amp; Calcs'!CB86</f>
        <v>0</v>
      </c>
      <c r="CD618" s="1412">
        <f ca="1">-CD617*'Model Inputs &amp; Calcs'!CC86</f>
        <v>0</v>
      </c>
      <c r="CE618" s="1412">
        <f ca="1">-CE617*'Model Inputs &amp; Calcs'!CD86</f>
        <v>0</v>
      </c>
      <c r="CF618" s="1412">
        <f ca="1">-CF617*'Model Inputs &amp; Calcs'!CE86</f>
        <v>0</v>
      </c>
      <c r="CG618" s="1412">
        <f ca="1">-CG617*'Model Inputs &amp; Calcs'!CF86</f>
        <v>0</v>
      </c>
      <c r="CH618" s="1412">
        <f ca="1">-CH617*'Model Inputs &amp; Calcs'!CG86</f>
        <v>0</v>
      </c>
      <c r="CI618" s="1412">
        <f ca="1">-CI617*'Model Inputs &amp; Calcs'!CH86</f>
        <v>0</v>
      </c>
      <c r="CJ618" s="1412">
        <f ca="1">-CJ617*'Model Inputs &amp; Calcs'!CI86</f>
        <v>0</v>
      </c>
      <c r="CK618" s="1412">
        <f ca="1">-CK617*'Model Inputs &amp; Calcs'!CJ86</f>
        <v>0</v>
      </c>
      <c r="CL618" s="1412">
        <f ca="1">-CL617*'Model Inputs &amp; Calcs'!CK86</f>
        <v>0</v>
      </c>
      <c r="CM618" s="1412">
        <f ca="1">-CM617*'Model Inputs &amp; Calcs'!CL86</f>
        <v>0</v>
      </c>
      <c r="CN618" s="1412">
        <f ca="1">-CN617*'Model Inputs &amp; Calcs'!CM86</f>
        <v>0</v>
      </c>
      <c r="CO618" s="1412">
        <f ca="1">-CO617*'Model Inputs &amp; Calcs'!CN86</f>
        <v>0</v>
      </c>
      <c r="CP618" s="1412">
        <f ca="1">-CP617*'Model Inputs &amp; Calcs'!CO86</f>
        <v>0</v>
      </c>
      <c r="CQ618" s="1412">
        <f ca="1">-CQ617*'Model Inputs &amp; Calcs'!CP86</f>
        <v>0</v>
      </c>
      <c r="CR618" s="1412">
        <f ca="1">-CR617*'Model Inputs &amp; Calcs'!CQ86</f>
        <v>0</v>
      </c>
      <c r="CS618" s="1412">
        <f ca="1">-CS617*'Model Inputs &amp; Calcs'!CR86</f>
        <v>0</v>
      </c>
      <c r="CT618" s="1412">
        <f ca="1">-CT617*'Model Inputs &amp; Calcs'!CS86</f>
        <v>0</v>
      </c>
      <c r="CU618" s="1412">
        <f ca="1">-CU617*'Model Inputs &amp; Calcs'!CT86</f>
        <v>0</v>
      </c>
      <c r="CV618" s="1412">
        <f ca="1">-CV617*'Model Inputs &amp; Calcs'!CU86</f>
        <v>0</v>
      </c>
      <c r="CW618" s="1412">
        <f ca="1">-CW617*'Model Inputs &amp; Calcs'!CV86</f>
        <v>0</v>
      </c>
      <c r="CX618" s="1412">
        <f ca="1">-CX617*'Model Inputs &amp; Calcs'!CW86</f>
        <v>0</v>
      </c>
      <c r="CY618" s="1412">
        <f ca="1">-CY617*'Model Inputs &amp; Calcs'!CX86</f>
        <v>0</v>
      </c>
      <c r="CZ618" s="1412">
        <f ca="1">-CZ617*'Model Inputs &amp; Calcs'!CY86</f>
        <v>0</v>
      </c>
      <c r="DA618" s="1412">
        <f ca="1">-DA617*'Model Inputs &amp; Calcs'!CZ86</f>
        <v>0</v>
      </c>
      <c r="DB618" s="1412">
        <f ca="1">-DB617*'Model Inputs &amp; Calcs'!DA86</f>
        <v>0</v>
      </c>
      <c r="DC618" s="1412">
        <f ca="1">-DC617*'Model Inputs &amp; Calcs'!DB86</f>
        <v>0</v>
      </c>
      <c r="DD618" s="1412">
        <f ca="1">-DD617*'Model Inputs &amp; Calcs'!DC86</f>
        <v>0</v>
      </c>
      <c r="DE618" s="1412">
        <f ca="1">-DE617*'Model Inputs &amp; Calcs'!DD86</f>
        <v>0</v>
      </c>
      <c r="DF618" s="1412">
        <f ca="1">-DF617*'Model Inputs &amp; Calcs'!DE86</f>
        <v>0</v>
      </c>
      <c r="DG618" s="1412">
        <f ca="1">-DG617*'Model Inputs &amp; Calcs'!DF86</f>
        <v>0</v>
      </c>
      <c r="DH618" s="1412">
        <f ca="1">-DH617*'Model Inputs &amp; Calcs'!DG86</f>
        <v>0</v>
      </c>
      <c r="DI618" s="1412">
        <f ca="1">-DI617*'Model Inputs &amp; Calcs'!DH86</f>
        <v>0</v>
      </c>
      <c r="DJ618" s="1412">
        <f ca="1">-DJ617*'Model Inputs &amp; Calcs'!DI86</f>
        <v>0</v>
      </c>
      <c r="DK618" s="1412">
        <f ca="1">-DK617*'Model Inputs &amp; Calcs'!DJ86</f>
        <v>0</v>
      </c>
      <c r="DL618" s="1412">
        <f ca="1">-DL617*'Model Inputs &amp; Calcs'!DK86</f>
        <v>0</v>
      </c>
      <c r="DM618" s="1412">
        <f ca="1">-DM617*'Model Inputs &amp; Calcs'!DL86</f>
        <v>0</v>
      </c>
      <c r="DN618" s="1412">
        <f ca="1">-DN617*'Model Inputs &amp; Calcs'!DM86</f>
        <v>0</v>
      </c>
      <c r="DO618" s="1412">
        <f ca="1">-DO617*'Model Inputs &amp; Calcs'!DN86</f>
        <v>0</v>
      </c>
      <c r="DP618" s="1412">
        <f ca="1">-DP617*'Model Inputs &amp; Calcs'!DO86</f>
        <v>0</v>
      </c>
      <c r="DQ618" s="1412">
        <f ca="1">-DQ617*'Model Inputs &amp; Calcs'!DP86</f>
        <v>0</v>
      </c>
      <c r="DR618" s="1412">
        <f ca="1">-DR617*'Model Inputs &amp; Calcs'!DQ86</f>
        <v>0</v>
      </c>
      <c r="DS618" s="1412">
        <f ca="1">-DS617*'Model Inputs &amp; Calcs'!DR86</f>
        <v>0</v>
      </c>
      <c r="DT618" s="1412">
        <f ca="1">-DT617*'Model Inputs &amp; Calcs'!DS86</f>
        <v>0</v>
      </c>
      <c r="DU618" s="1412">
        <f ca="1">-DU617*'Model Inputs &amp; Calcs'!DT86</f>
        <v>0</v>
      </c>
      <c r="DV618" s="1412">
        <f ca="1">-DV617*'Model Inputs &amp; Calcs'!DU86</f>
        <v>0</v>
      </c>
      <c r="DW618" s="1412">
        <f ca="1">-DW617*'Model Inputs &amp; Calcs'!DV86</f>
        <v>0</v>
      </c>
      <c r="DX618" s="1412">
        <f ca="1">-DX617*'Model Inputs &amp; Calcs'!DW86</f>
        <v>0</v>
      </c>
      <c r="DY618" s="1412">
        <f ca="1">-DY617*'Model Inputs &amp; Calcs'!DX86</f>
        <v>0</v>
      </c>
      <c r="DZ618" s="1412">
        <f ca="1">-DZ617*'Model Inputs &amp; Calcs'!DY86</f>
        <v>0</v>
      </c>
      <c r="EA618" s="1412">
        <f ca="1">-EA617*'Model Inputs &amp; Calcs'!DZ86</f>
        <v>0</v>
      </c>
      <c r="EB618" s="1412">
        <f ca="1">-EB617*'Model Inputs &amp; Calcs'!EA86</f>
        <v>0</v>
      </c>
      <c r="EC618" s="1412">
        <f ca="1">-EC617*'Model Inputs &amp; Calcs'!EB86</f>
        <v>0</v>
      </c>
      <c r="ED618" s="1412">
        <f ca="1">-ED617*'Model Inputs &amp; Calcs'!EC86</f>
        <v>0</v>
      </c>
      <c r="EE618" s="1412">
        <f ca="1">-EE617*'Model Inputs &amp; Calcs'!ED86</f>
        <v>0</v>
      </c>
      <c r="EF618" s="1412">
        <f ca="1">-EF617*'Model Inputs &amp; Calcs'!EE86</f>
        <v>0</v>
      </c>
    </row>
    <row r="619" spans="1:136">
      <c r="C619" s="27" t="s">
        <v>516</v>
      </c>
      <c r="D619" s="1413">
        <f t="shared" ref="D619:AI619" ca="1" si="299">SUM(D617:D618)</f>
        <v>0</v>
      </c>
      <c r="E619" s="1250">
        <f t="shared" ca="1" si="299"/>
        <v>0</v>
      </c>
      <c r="F619" s="1250">
        <f t="shared" ca="1" si="299"/>
        <v>0</v>
      </c>
      <c r="G619" s="1250">
        <f t="shared" ca="1" si="299"/>
        <v>0</v>
      </c>
      <c r="H619" s="1250">
        <f t="shared" ca="1" si="299"/>
        <v>0</v>
      </c>
      <c r="I619" s="1250">
        <f t="shared" ca="1" si="299"/>
        <v>0</v>
      </c>
      <c r="J619" s="1250">
        <f t="shared" ca="1" si="299"/>
        <v>0</v>
      </c>
      <c r="K619" s="1250">
        <f t="shared" ca="1" si="299"/>
        <v>0</v>
      </c>
      <c r="L619" s="1250">
        <f t="shared" ca="1" si="299"/>
        <v>0</v>
      </c>
      <c r="M619" s="1250">
        <f t="shared" ca="1" si="299"/>
        <v>0</v>
      </c>
      <c r="N619" s="1250">
        <f t="shared" ca="1" si="299"/>
        <v>0</v>
      </c>
      <c r="O619" s="1250">
        <f t="shared" ca="1" si="299"/>
        <v>0</v>
      </c>
      <c r="P619" s="1250">
        <f t="shared" ca="1" si="299"/>
        <v>0</v>
      </c>
      <c r="Q619" s="1250">
        <f t="shared" ca="1" si="299"/>
        <v>0</v>
      </c>
      <c r="R619" s="1250">
        <f t="shared" ca="1" si="299"/>
        <v>0</v>
      </c>
      <c r="S619" s="1250">
        <f t="shared" ca="1" si="299"/>
        <v>0</v>
      </c>
      <c r="T619" s="1250">
        <f t="shared" ca="1" si="299"/>
        <v>0</v>
      </c>
      <c r="U619" s="1250">
        <f t="shared" ca="1" si="299"/>
        <v>0</v>
      </c>
      <c r="V619" s="1250">
        <f t="shared" ca="1" si="299"/>
        <v>0</v>
      </c>
      <c r="W619" s="1250">
        <f t="shared" ca="1" si="299"/>
        <v>0</v>
      </c>
      <c r="X619" s="1250">
        <f t="shared" ca="1" si="299"/>
        <v>0</v>
      </c>
      <c r="Y619" s="1250">
        <f t="shared" ca="1" si="299"/>
        <v>0</v>
      </c>
      <c r="Z619" s="1250">
        <f t="shared" ca="1" si="299"/>
        <v>0</v>
      </c>
      <c r="AA619" s="1250">
        <f t="shared" ca="1" si="299"/>
        <v>0</v>
      </c>
      <c r="AB619" s="1250">
        <f t="shared" ca="1" si="299"/>
        <v>0</v>
      </c>
      <c r="AC619" s="1250">
        <f t="shared" ca="1" si="299"/>
        <v>0</v>
      </c>
      <c r="AD619" s="1250">
        <f t="shared" ca="1" si="299"/>
        <v>0</v>
      </c>
      <c r="AE619" s="1250">
        <f t="shared" ca="1" si="299"/>
        <v>0</v>
      </c>
      <c r="AF619" s="1250">
        <f t="shared" ca="1" si="299"/>
        <v>0</v>
      </c>
      <c r="AG619" s="1250">
        <f t="shared" ca="1" si="299"/>
        <v>0</v>
      </c>
      <c r="AH619" s="1250">
        <f t="shared" ca="1" si="299"/>
        <v>0</v>
      </c>
      <c r="AI619" s="1250">
        <f t="shared" ca="1" si="299"/>
        <v>0</v>
      </c>
      <c r="AJ619" s="1250">
        <f t="shared" ref="AJ619:BO619" ca="1" si="300">SUM(AJ617:AJ618)</f>
        <v>0</v>
      </c>
      <c r="AK619" s="1250">
        <f t="shared" ca="1" si="300"/>
        <v>0</v>
      </c>
      <c r="AL619" s="1250">
        <f t="shared" ca="1" si="300"/>
        <v>0</v>
      </c>
      <c r="AM619" s="1250">
        <f t="shared" ca="1" si="300"/>
        <v>0</v>
      </c>
      <c r="AN619" s="1250">
        <f t="shared" ca="1" si="300"/>
        <v>0</v>
      </c>
      <c r="AO619" s="1250">
        <f t="shared" ca="1" si="300"/>
        <v>0</v>
      </c>
      <c r="AP619" s="1250">
        <f t="shared" ca="1" si="300"/>
        <v>0</v>
      </c>
      <c r="AQ619" s="1250">
        <f t="shared" ca="1" si="300"/>
        <v>0</v>
      </c>
      <c r="AR619" s="1250">
        <f t="shared" ca="1" si="300"/>
        <v>0</v>
      </c>
      <c r="AS619" s="1250">
        <f t="shared" ca="1" si="300"/>
        <v>0</v>
      </c>
      <c r="AT619" s="1250">
        <f t="shared" ca="1" si="300"/>
        <v>0</v>
      </c>
      <c r="AU619" s="1250">
        <f t="shared" ca="1" si="300"/>
        <v>0</v>
      </c>
      <c r="AV619" s="1250">
        <f t="shared" ca="1" si="300"/>
        <v>0</v>
      </c>
      <c r="AW619" s="1250">
        <f t="shared" ca="1" si="300"/>
        <v>0</v>
      </c>
      <c r="AX619" s="1250">
        <f t="shared" ca="1" si="300"/>
        <v>0</v>
      </c>
      <c r="AY619" s="1250">
        <f t="shared" ca="1" si="300"/>
        <v>0</v>
      </c>
      <c r="AZ619" s="1250">
        <f t="shared" ca="1" si="300"/>
        <v>0</v>
      </c>
      <c r="BA619" s="1250">
        <f t="shared" ca="1" si="300"/>
        <v>0</v>
      </c>
      <c r="BB619" s="1250">
        <f t="shared" ca="1" si="300"/>
        <v>0</v>
      </c>
      <c r="BC619" s="1250">
        <f t="shared" ca="1" si="300"/>
        <v>0</v>
      </c>
      <c r="BD619" s="1250">
        <f t="shared" ca="1" si="300"/>
        <v>0</v>
      </c>
      <c r="BE619" s="1250">
        <f t="shared" ca="1" si="300"/>
        <v>0</v>
      </c>
      <c r="BF619" s="1250">
        <f t="shared" ca="1" si="300"/>
        <v>0</v>
      </c>
      <c r="BG619" s="1250">
        <f t="shared" ca="1" si="300"/>
        <v>0</v>
      </c>
      <c r="BH619" s="1250">
        <f t="shared" ca="1" si="300"/>
        <v>0</v>
      </c>
      <c r="BI619" s="1250">
        <f t="shared" ca="1" si="300"/>
        <v>0</v>
      </c>
      <c r="BJ619" s="1250">
        <f t="shared" ca="1" si="300"/>
        <v>0</v>
      </c>
      <c r="BK619" s="1250">
        <f t="shared" ca="1" si="300"/>
        <v>0</v>
      </c>
      <c r="BL619" s="1250">
        <f t="shared" ca="1" si="300"/>
        <v>0</v>
      </c>
      <c r="BM619" s="1250">
        <f t="shared" ca="1" si="300"/>
        <v>0</v>
      </c>
      <c r="BN619" s="1250">
        <f t="shared" ca="1" si="300"/>
        <v>0</v>
      </c>
      <c r="BO619" s="1250">
        <f t="shared" ca="1" si="300"/>
        <v>0</v>
      </c>
      <c r="BP619" s="1250">
        <f t="shared" ref="BP619:CU619" ca="1" si="301">SUM(BP617:BP618)</f>
        <v>0</v>
      </c>
      <c r="BQ619" s="1250">
        <f t="shared" ca="1" si="301"/>
        <v>0</v>
      </c>
      <c r="BR619" s="1250">
        <f t="shared" ca="1" si="301"/>
        <v>0</v>
      </c>
      <c r="BS619" s="1250">
        <f t="shared" ca="1" si="301"/>
        <v>0</v>
      </c>
      <c r="BT619" s="1250">
        <f t="shared" ca="1" si="301"/>
        <v>0</v>
      </c>
      <c r="BU619" s="1250">
        <f t="shared" ca="1" si="301"/>
        <v>0</v>
      </c>
      <c r="BV619" s="1250">
        <f t="shared" ca="1" si="301"/>
        <v>0</v>
      </c>
      <c r="BW619" s="1250">
        <f t="shared" ca="1" si="301"/>
        <v>0</v>
      </c>
      <c r="BX619" s="1250">
        <f t="shared" ca="1" si="301"/>
        <v>0</v>
      </c>
      <c r="BY619" s="1250">
        <f t="shared" ca="1" si="301"/>
        <v>0</v>
      </c>
      <c r="BZ619" s="1250">
        <f t="shared" ca="1" si="301"/>
        <v>0</v>
      </c>
      <c r="CA619" s="1250">
        <f t="shared" ca="1" si="301"/>
        <v>0</v>
      </c>
      <c r="CB619" s="1250">
        <f t="shared" ca="1" si="301"/>
        <v>0</v>
      </c>
      <c r="CC619" s="1250">
        <f t="shared" ca="1" si="301"/>
        <v>0</v>
      </c>
      <c r="CD619" s="1250">
        <f t="shared" ca="1" si="301"/>
        <v>0</v>
      </c>
      <c r="CE619" s="1250">
        <f t="shared" ca="1" si="301"/>
        <v>0</v>
      </c>
      <c r="CF619" s="1250">
        <f t="shared" ca="1" si="301"/>
        <v>0</v>
      </c>
      <c r="CG619" s="1250">
        <f t="shared" ca="1" si="301"/>
        <v>0</v>
      </c>
      <c r="CH619" s="1250">
        <f t="shared" ca="1" si="301"/>
        <v>0</v>
      </c>
      <c r="CI619" s="1250">
        <f t="shared" ca="1" si="301"/>
        <v>0</v>
      </c>
      <c r="CJ619" s="1250">
        <f t="shared" ca="1" si="301"/>
        <v>0</v>
      </c>
      <c r="CK619" s="1250">
        <f t="shared" ca="1" si="301"/>
        <v>0</v>
      </c>
      <c r="CL619" s="1250">
        <f t="shared" ca="1" si="301"/>
        <v>0</v>
      </c>
      <c r="CM619" s="1250">
        <f t="shared" ca="1" si="301"/>
        <v>0</v>
      </c>
      <c r="CN619" s="1250">
        <f t="shared" ca="1" si="301"/>
        <v>0</v>
      </c>
      <c r="CO619" s="1250">
        <f t="shared" ca="1" si="301"/>
        <v>0</v>
      </c>
      <c r="CP619" s="1250">
        <f t="shared" ca="1" si="301"/>
        <v>0</v>
      </c>
      <c r="CQ619" s="1250">
        <f t="shared" ca="1" si="301"/>
        <v>0</v>
      </c>
      <c r="CR619" s="1250">
        <f t="shared" ca="1" si="301"/>
        <v>0</v>
      </c>
      <c r="CS619" s="1250">
        <f t="shared" ca="1" si="301"/>
        <v>0</v>
      </c>
      <c r="CT619" s="1250">
        <f t="shared" ca="1" si="301"/>
        <v>0</v>
      </c>
      <c r="CU619" s="1250">
        <f t="shared" ca="1" si="301"/>
        <v>0</v>
      </c>
      <c r="CV619" s="1250">
        <f t="shared" ref="CV619:EA619" ca="1" si="302">SUM(CV617:CV618)</f>
        <v>0</v>
      </c>
      <c r="CW619" s="1250">
        <f t="shared" ca="1" si="302"/>
        <v>0</v>
      </c>
      <c r="CX619" s="1250">
        <f t="shared" ca="1" si="302"/>
        <v>0</v>
      </c>
      <c r="CY619" s="1250">
        <f t="shared" ca="1" si="302"/>
        <v>0</v>
      </c>
      <c r="CZ619" s="1250">
        <f t="shared" ca="1" si="302"/>
        <v>0</v>
      </c>
      <c r="DA619" s="1250">
        <f t="shared" ca="1" si="302"/>
        <v>0</v>
      </c>
      <c r="DB619" s="1250">
        <f t="shared" ca="1" si="302"/>
        <v>0</v>
      </c>
      <c r="DC619" s="1250">
        <f t="shared" ca="1" si="302"/>
        <v>0</v>
      </c>
      <c r="DD619" s="1250">
        <f t="shared" ca="1" si="302"/>
        <v>0</v>
      </c>
      <c r="DE619" s="1250">
        <f t="shared" ca="1" si="302"/>
        <v>0</v>
      </c>
      <c r="DF619" s="1250">
        <f t="shared" ca="1" si="302"/>
        <v>0</v>
      </c>
      <c r="DG619" s="1250">
        <f t="shared" ca="1" si="302"/>
        <v>0</v>
      </c>
      <c r="DH619" s="1250">
        <f t="shared" ca="1" si="302"/>
        <v>0</v>
      </c>
      <c r="DI619" s="1250">
        <f t="shared" ca="1" si="302"/>
        <v>0</v>
      </c>
      <c r="DJ619" s="1250">
        <f t="shared" ca="1" si="302"/>
        <v>0</v>
      </c>
      <c r="DK619" s="1250">
        <f t="shared" ca="1" si="302"/>
        <v>0</v>
      </c>
      <c r="DL619" s="1250">
        <f t="shared" ca="1" si="302"/>
        <v>0</v>
      </c>
      <c r="DM619" s="1250">
        <f t="shared" ca="1" si="302"/>
        <v>0</v>
      </c>
      <c r="DN619" s="1250">
        <f t="shared" ca="1" si="302"/>
        <v>0</v>
      </c>
      <c r="DO619" s="1250">
        <f t="shared" ca="1" si="302"/>
        <v>0</v>
      </c>
      <c r="DP619" s="1250">
        <f t="shared" ca="1" si="302"/>
        <v>0</v>
      </c>
      <c r="DQ619" s="1250">
        <f t="shared" ca="1" si="302"/>
        <v>0</v>
      </c>
      <c r="DR619" s="1250">
        <f t="shared" ca="1" si="302"/>
        <v>0</v>
      </c>
      <c r="DS619" s="1250">
        <f t="shared" ca="1" si="302"/>
        <v>0</v>
      </c>
      <c r="DT619" s="1250">
        <f t="shared" ca="1" si="302"/>
        <v>0</v>
      </c>
      <c r="DU619" s="1250">
        <f t="shared" ca="1" si="302"/>
        <v>0</v>
      </c>
      <c r="DV619" s="1250">
        <f t="shared" ca="1" si="302"/>
        <v>0</v>
      </c>
      <c r="DW619" s="1250">
        <f t="shared" ca="1" si="302"/>
        <v>0</v>
      </c>
      <c r="DX619" s="1250">
        <f t="shared" ca="1" si="302"/>
        <v>0</v>
      </c>
      <c r="DY619" s="1250">
        <f t="shared" ca="1" si="302"/>
        <v>0</v>
      </c>
      <c r="DZ619" s="1250">
        <f t="shared" ca="1" si="302"/>
        <v>0</v>
      </c>
      <c r="EA619" s="1250">
        <f t="shared" ca="1" si="302"/>
        <v>0</v>
      </c>
      <c r="EB619" s="1250">
        <f t="shared" ref="EB619:FG619" ca="1" si="303">SUM(EB617:EB618)</f>
        <v>0</v>
      </c>
      <c r="EC619" s="1250">
        <f t="shared" ca="1" si="303"/>
        <v>0</v>
      </c>
      <c r="ED619" s="1250">
        <f t="shared" ca="1" si="303"/>
        <v>0</v>
      </c>
      <c r="EE619" s="1250">
        <f t="shared" ca="1" si="303"/>
        <v>0</v>
      </c>
      <c r="EF619" s="1250">
        <f t="shared" ca="1" si="303"/>
        <v>0</v>
      </c>
    </row>
    <row r="620" spans="1:136">
      <c r="C620" s="696" t="s">
        <v>518</v>
      </c>
      <c r="D620" s="1413">
        <f t="shared" ref="D620:AI620" ca="1" si="304">IFERROR(D619/(D610*$D$21)*12,0)</f>
        <v>0</v>
      </c>
      <c r="E620" s="1250">
        <f t="shared" ca="1" si="304"/>
        <v>0</v>
      </c>
      <c r="F620" s="1250">
        <f t="shared" ca="1" si="304"/>
        <v>0</v>
      </c>
      <c r="G620" s="1250">
        <f t="shared" ca="1" si="304"/>
        <v>0</v>
      </c>
      <c r="H620" s="1250">
        <f t="shared" ca="1" si="304"/>
        <v>0</v>
      </c>
      <c r="I620" s="1250">
        <f t="shared" ca="1" si="304"/>
        <v>0</v>
      </c>
      <c r="J620" s="1250">
        <f t="shared" ca="1" si="304"/>
        <v>0</v>
      </c>
      <c r="K620" s="1250">
        <f t="shared" ca="1" si="304"/>
        <v>0</v>
      </c>
      <c r="L620" s="1250">
        <f t="shared" ca="1" si="304"/>
        <v>0</v>
      </c>
      <c r="M620" s="1250">
        <f t="shared" ca="1" si="304"/>
        <v>0</v>
      </c>
      <c r="N620" s="1250">
        <f t="shared" ca="1" si="304"/>
        <v>0</v>
      </c>
      <c r="O620" s="1250">
        <f t="shared" ca="1" si="304"/>
        <v>0</v>
      </c>
      <c r="P620" s="1250">
        <f t="shared" ca="1" si="304"/>
        <v>0</v>
      </c>
      <c r="Q620" s="1250">
        <f t="shared" ca="1" si="304"/>
        <v>0</v>
      </c>
      <c r="R620" s="1250">
        <f t="shared" ca="1" si="304"/>
        <v>0</v>
      </c>
      <c r="S620" s="1250">
        <f t="shared" ca="1" si="304"/>
        <v>0</v>
      </c>
      <c r="T620" s="1250">
        <f t="shared" ca="1" si="304"/>
        <v>0</v>
      </c>
      <c r="U620" s="1250">
        <f t="shared" ca="1" si="304"/>
        <v>0</v>
      </c>
      <c r="V620" s="1250">
        <f t="shared" ca="1" si="304"/>
        <v>0</v>
      </c>
      <c r="W620" s="1250">
        <f t="shared" ca="1" si="304"/>
        <v>0</v>
      </c>
      <c r="X620" s="1250">
        <f t="shared" ca="1" si="304"/>
        <v>0</v>
      </c>
      <c r="Y620" s="1250">
        <f t="shared" ca="1" si="304"/>
        <v>0</v>
      </c>
      <c r="Z620" s="1250">
        <f t="shared" ca="1" si="304"/>
        <v>0</v>
      </c>
      <c r="AA620" s="1250">
        <f t="shared" ca="1" si="304"/>
        <v>0</v>
      </c>
      <c r="AB620" s="1250">
        <f t="shared" ca="1" si="304"/>
        <v>0</v>
      </c>
      <c r="AC620" s="1250">
        <f t="shared" ca="1" si="304"/>
        <v>0</v>
      </c>
      <c r="AD620" s="1250">
        <f t="shared" ca="1" si="304"/>
        <v>0</v>
      </c>
      <c r="AE620" s="1250">
        <f t="shared" ca="1" si="304"/>
        <v>0</v>
      </c>
      <c r="AF620" s="1250">
        <f t="shared" ca="1" si="304"/>
        <v>0</v>
      </c>
      <c r="AG620" s="1250">
        <f t="shared" ca="1" si="304"/>
        <v>0</v>
      </c>
      <c r="AH620" s="1250">
        <f t="shared" ca="1" si="304"/>
        <v>0</v>
      </c>
      <c r="AI620" s="1250">
        <f t="shared" ca="1" si="304"/>
        <v>0</v>
      </c>
      <c r="AJ620" s="1250">
        <f t="shared" ref="AJ620:BO620" ca="1" si="305">IFERROR(AJ619/(AJ610*$D$21)*12,0)</f>
        <v>0</v>
      </c>
      <c r="AK620" s="1250">
        <f t="shared" ca="1" si="305"/>
        <v>0</v>
      </c>
      <c r="AL620" s="1250">
        <f t="shared" ca="1" si="305"/>
        <v>0</v>
      </c>
      <c r="AM620" s="1250">
        <f t="shared" ca="1" si="305"/>
        <v>0</v>
      </c>
      <c r="AN620" s="1250">
        <f t="shared" ca="1" si="305"/>
        <v>0</v>
      </c>
      <c r="AO620" s="1250">
        <f t="shared" ca="1" si="305"/>
        <v>0</v>
      </c>
      <c r="AP620" s="1250">
        <f t="shared" ca="1" si="305"/>
        <v>0</v>
      </c>
      <c r="AQ620" s="1250">
        <f t="shared" ca="1" si="305"/>
        <v>0</v>
      </c>
      <c r="AR620" s="1250">
        <f t="shared" ca="1" si="305"/>
        <v>0</v>
      </c>
      <c r="AS620" s="1250">
        <f t="shared" ca="1" si="305"/>
        <v>0</v>
      </c>
      <c r="AT620" s="1250">
        <f t="shared" ca="1" si="305"/>
        <v>0</v>
      </c>
      <c r="AU620" s="1250">
        <f t="shared" ca="1" si="305"/>
        <v>0</v>
      </c>
      <c r="AV620" s="1250">
        <f t="shared" ca="1" si="305"/>
        <v>0</v>
      </c>
      <c r="AW620" s="1250">
        <f t="shared" ca="1" si="305"/>
        <v>0</v>
      </c>
      <c r="AX620" s="1250">
        <f t="shared" ca="1" si="305"/>
        <v>0</v>
      </c>
      <c r="AY620" s="1250">
        <f t="shared" ca="1" si="305"/>
        <v>0</v>
      </c>
      <c r="AZ620" s="1250">
        <f t="shared" ca="1" si="305"/>
        <v>0</v>
      </c>
      <c r="BA620" s="1250">
        <f t="shared" ca="1" si="305"/>
        <v>0</v>
      </c>
      <c r="BB620" s="1250">
        <f t="shared" ca="1" si="305"/>
        <v>0</v>
      </c>
      <c r="BC620" s="1250">
        <f t="shared" ca="1" si="305"/>
        <v>0</v>
      </c>
      <c r="BD620" s="1250">
        <f t="shared" ca="1" si="305"/>
        <v>0</v>
      </c>
      <c r="BE620" s="1250">
        <f t="shared" ca="1" si="305"/>
        <v>0</v>
      </c>
      <c r="BF620" s="1250">
        <f t="shared" ca="1" si="305"/>
        <v>0</v>
      </c>
      <c r="BG620" s="1250">
        <f t="shared" ca="1" si="305"/>
        <v>0</v>
      </c>
      <c r="BH620" s="1250">
        <f t="shared" ca="1" si="305"/>
        <v>0</v>
      </c>
      <c r="BI620" s="1250">
        <f t="shared" ca="1" si="305"/>
        <v>0</v>
      </c>
      <c r="BJ620" s="1250">
        <f t="shared" ca="1" si="305"/>
        <v>0</v>
      </c>
      <c r="BK620" s="1250">
        <f t="shared" ca="1" si="305"/>
        <v>0</v>
      </c>
      <c r="BL620" s="1250">
        <f t="shared" ca="1" si="305"/>
        <v>0</v>
      </c>
      <c r="BM620" s="1250">
        <f t="shared" ca="1" si="305"/>
        <v>0</v>
      </c>
      <c r="BN620" s="1250">
        <f t="shared" ca="1" si="305"/>
        <v>0</v>
      </c>
      <c r="BO620" s="1250">
        <f t="shared" ca="1" si="305"/>
        <v>0</v>
      </c>
      <c r="BP620" s="1250">
        <f t="shared" ref="BP620:CU620" ca="1" si="306">IFERROR(BP619/(BP610*$D$21)*12,0)</f>
        <v>0</v>
      </c>
      <c r="BQ620" s="1250">
        <f t="shared" ca="1" si="306"/>
        <v>0</v>
      </c>
      <c r="BR620" s="1250">
        <f t="shared" ca="1" si="306"/>
        <v>0</v>
      </c>
      <c r="BS620" s="1250">
        <f t="shared" ca="1" si="306"/>
        <v>0</v>
      </c>
      <c r="BT620" s="1250">
        <f t="shared" ca="1" si="306"/>
        <v>0</v>
      </c>
      <c r="BU620" s="1250">
        <f t="shared" ca="1" si="306"/>
        <v>0</v>
      </c>
      <c r="BV620" s="1250">
        <f t="shared" ca="1" si="306"/>
        <v>0</v>
      </c>
      <c r="BW620" s="1250">
        <f t="shared" ca="1" si="306"/>
        <v>0</v>
      </c>
      <c r="BX620" s="1250">
        <f t="shared" ca="1" si="306"/>
        <v>0</v>
      </c>
      <c r="BY620" s="1250">
        <f t="shared" ca="1" si="306"/>
        <v>0</v>
      </c>
      <c r="BZ620" s="1250">
        <f t="shared" ca="1" si="306"/>
        <v>0</v>
      </c>
      <c r="CA620" s="1250">
        <f t="shared" ca="1" si="306"/>
        <v>0</v>
      </c>
      <c r="CB620" s="1250">
        <f t="shared" ca="1" si="306"/>
        <v>0</v>
      </c>
      <c r="CC620" s="1250">
        <f t="shared" ca="1" si="306"/>
        <v>0</v>
      </c>
      <c r="CD620" s="1250">
        <f t="shared" ca="1" si="306"/>
        <v>0</v>
      </c>
      <c r="CE620" s="1250">
        <f t="shared" ca="1" si="306"/>
        <v>0</v>
      </c>
      <c r="CF620" s="1250">
        <f t="shared" ca="1" si="306"/>
        <v>0</v>
      </c>
      <c r="CG620" s="1250">
        <f t="shared" ca="1" si="306"/>
        <v>0</v>
      </c>
      <c r="CH620" s="1250">
        <f t="shared" ca="1" si="306"/>
        <v>0</v>
      </c>
      <c r="CI620" s="1250">
        <f t="shared" ca="1" si="306"/>
        <v>0</v>
      </c>
      <c r="CJ620" s="1250">
        <f t="shared" ca="1" si="306"/>
        <v>0</v>
      </c>
      <c r="CK620" s="1250">
        <f t="shared" ca="1" si="306"/>
        <v>0</v>
      </c>
      <c r="CL620" s="1250">
        <f t="shared" ca="1" si="306"/>
        <v>0</v>
      </c>
      <c r="CM620" s="1250">
        <f t="shared" ca="1" si="306"/>
        <v>0</v>
      </c>
      <c r="CN620" s="1250">
        <f t="shared" ca="1" si="306"/>
        <v>0</v>
      </c>
      <c r="CO620" s="1250">
        <f t="shared" ca="1" si="306"/>
        <v>0</v>
      </c>
      <c r="CP620" s="1250">
        <f t="shared" ca="1" si="306"/>
        <v>0</v>
      </c>
      <c r="CQ620" s="1250">
        <f t="shared" ca="1" si="306"/>
        <v>0</v>
      </c>
      <c r="CR620" s="1250">
        <f t="shared" ca="1" si="306"/>
        <v>0</v>
      </c>
      <c r="CS620" s="1250">
        <f t="shared" ca="1" si="306"/>
        <v>0</v>
      </c>
      <c r="CT620" s="1250">
        <f t="shared" ca="1" si="306"/>
        <v>0</v>
      </c>
      <c r="CU620" s="1250">
        <f t="shared" ca="1" si="306"/>
        <v>0</v>
      </c>
      <c r="CV620" s="1250">
        <f t="shared" ref="CV620:EA620" ca="1" si="307">IFERROR(CV619/(CV610*$D$21)*12,0)</f>
        <v>0</v>
      </c>
      <c r="CW620" s="1250">
        <f t="shared" ca="1" si="307"/>
        <v>0</v>
      </c>
      <c r="CX620" s="1250">
        <f t="shared" ca="1" si="307"/>
        <v>0</v>
      </c>
      <c r="CY620" s="1250">
        <f t="shared" ca="1" si="307"/>
        <v>0</v>
      </c>
      <c r="CZ620" s="1250">
        <f t="shared" ca="1" si="307"/>
        <v>0</v>
      </c>
      <c r="DA620" s="1250">
        <f t="shared" ca="1" si="307"/>
        <v>0</v>
      </c>
      <c r="DB620" s="1250">
        <f t="shared" ca="1" si="307"/>
        <v>0</v>
      </c>
      <c r="DC620" s="1250">
        <f t="shared" ca="1" si="307"/>
        <v>0</v>
      </c>
      <c r="DD620" s="1250">
        <f t="shared" ca="1" si="307"/>
        <v>0</v>
      </c>
      <c r="DE620" s="1250">
        <f t="shared" ca="1" si="307"/>
        <v>0</v>
      </c>
      <c r="DF620" s="1250">
        <f t="shared" ca="1" si="307"/>
        <v>0</v>
      </c>
      <c r="DG620" s="1250">
        <f t="shared" ca="1" si="307"/>
        <v>0</v>
      </c>
      <c r="DH620" s="1250">
        <f t="shared" ca="1" si="307"/>
        <v>0</v>
      </c>
      <c r="DI620" s="1250">
        <f t="shared" ca="1" si="307"/>
        <v>0</v>
      </c>
      <c r="DJ620" s="1250">
        <f t="shared" ca="1" si="307"/>
        <v>0</v>
      </c>
      <c r="DK620" s="1250">
        <f t="shared" ca="1" si="307"/>
        <v>0</v>
      </c>
      <c r="DL620" s="1250">
        <f t="shared" ca="1" si="307"/>
        <v>0</v>
      </c>
      <c r="DM620" s="1250">
        <f t="shared" ca="1" si="307"/>
        <v>0</v>
      </c>
      <c r="DN620" s="1250">
        <f t="shared" ca="1" si="307"/>
        <v>0</v>
      </c>
      <c r="DO620" s="1250">
        <f t="shared" ca="1" si="307"/>
        <v>0</v>
      </c>
      <c r="DP620" s="1250">
        <f t="shared" ca="1" si="307"/>
        <v>0</v>
      </c>
      <c r="DQ620" s="1250">
        <f t="shared" ca="1" si="307"/>
        <v>0</v>
      </c>
      <c r="DR620" s="1250">
        <f t="shared" ca="1" si="307"/>
        <v>0</v>
      </c>
      <c r="DS620" s="1250">
        <f t="shared" ca="1" si="307"/>
        <v>0</v>
      </c>
      <c r="DT620" s="1250">
        <f t="shared" ca="1" si="307"/>
        <v>0</v>
      </c>
      <c r="DU620" s="1250">
        <f t="shared" ca="1" si="307"/>
        <v>0</v>
      </c>
      <c r="DV620" s="1250">
        <f t="shared" ca="1" si="307"/>
        <v>0</v>
      </c>
      <c r="DW620" s="1250">
        <f t="shared" ca="1" si="307"/>
        <v>0</v>
      </c>
      <c r="DX620" s="1250">
        <f t="shared" ca="1" si="307"/>
        <v>0</v>
      </c>
      <c r="DY620" s="1250">
        <f t="shared" ca="1" si="307"/>
        <v>0</v>
      </c>
      <c r="DZ620" s="1250">
        <f t="shared" ca="1" si="307"/>
        <v>0</v>
      </c>
      <c r="EA620" s="1250">
        <f t="shared" ca="1" si="307"/>
        <v>0</v>
      </c>
      <c r="EB620" s="1250">
        <f t="shared" ref="EB620:FG620" ca="1" si="308">IFERROR(EB619/(EB610*$D$21)*12,0)</f>
        <v>0</v>
      </c>
      <c r="EC620" s="1250">
        <f t="shared" ca="1" si="308"/>
        <v>0</v>
      </c>
      <c r="ED620" s="1250">
        <f t="shared" ca="1" si="308"/>
        <v>0</v>
      </c>
      <c r="EE620" s="1250">
        <f t="shared" ca="1" si="308"/>
        <v>0</v>
      </c>
      <c r="EF620" s="1250">
        <f t="shared" ca="1" si="308"/>
        <v>0</v>
      </c>
    </row>
    <row r="621" spans="1:136">
      <c r="C621" s="696"/>
      <c r="D621" s="1413"/>
      <c r="E621" s="1250"/>
      <c r="F621" s="1250"/>
      <c r="G621" s="1250"/>
      <c r="H621" s="1250"/>
      <c r="I621" s="1250"/>
      <c r="J621" s="1250"/>
      <c r="K621" s="1250"/>
      <c r="L621" s="1250"/>
      <c r="M621" s="1250"/>
      <c r="N621" s="1250"/>
      <c r="O621" s="1250"/>
      <c r="P621" s="1250"/>
      <c r="Q621" s="1250"/>
      <c r="R621" s="1250"/>
      <c r="S621" s="1250"/>
      <c r="T621" s="1250"/>
      <c r="U621" s="1250"/>
      <c r="V621" s="1250"/>
      <c r="W621" s="1250"/>
      <c r="X621" s="1250"/>
      <c r="Y621" s="1250"/>
      <c r="Z621" s="1250"/>
      <c r="AA621" s="1250"/>
      <c r="AB621" s="1250"/>
      <c r="AC621" s="1250"/>
      <c r="AD621" s="1250"/>
      <c r="AE621" s="1250"/>
      <c r="AF621" s="1250"/>
      <c r="AG621" s="1250"/>
      <c r="AH621" s="1250"/>
      <c r="AI621" s="1250"/>
      <c r="AJ621" s="1250"/>
      <c r="AK621" s="1250"/>
      <c r="AL621" s="1250"/>
      <c r="AM621" s="1250"/>
      <c r="AN621" s="1250"/>
      <c r="AO621" s="1250"/>
      <c r="AP621" s="1250"/>
      <c r="AQ621" s="1250"/>
      <c r="AR621" s="1250"/>
      <c r="AS621" s="1250"/>
      <c r="AT621" s="1250"/>
      <c r="AU621" s="1250"/>
      <c r="AV621" s="1250"/>
      <c r="AW621" s="1250"/>
      <c r="AX621" s="1250"/>
      <c r="AY621" s="1250"/>
      <c r="AZ621" s="1250"/>
      <c r="BA621" s="1250"/>
      <c r="BB621" s="1250"/>
      <c r="BC621" s="1250"/>
      <c r="BD621" s="1250"/>
      <c r="BE621" s="1250"/>
      <c r="BF621" s="1250"/>
      <c r="BG621" s="1250"/>
      <c r="BH621" s="1250"/>
      <c r="BI621" s="1250"/>
      <c r="BJ621" s="1250"/>
      <c r="BK621" s="1250"/>
      <c r="BL621" s="1250"/>
      <c r="BM621" s="1250"/>
      <c r="BN621" s="1250"/>
      <c r="BO621" s="1250"/>
      <c r="BP621" s="1250"/>
      <c r="BQ621" s="1250"/>
      <c r="BR621" s="1250"/>
      <c r="BS621" s="1250"/>
      <c r="BT621" s="1250"/>
      <c r="BU621" s="1250"/>
      <c r="BV621" s="1250"/>
      <c r="BW621" s="1250"/>
      <c r="BX621" s="1250"/>
      <c r="BY621" s="1250"/>
      <c r="BZ621" s="1250"/>
      <c r="CA621" s="1250"/>
      <c r="CB621" s="1250"/>
      <c r="CC621" s="1250"/>
      <c r="CD621" s="1250"/>
      <c r="CE621" s="1250"/>
      <c r="CF621" s="1250"/>
      <c r="CG621" s="1250"/>
      <c r="CH621" s="1250"/>
      <c r="CI621" s="1250"/>
      <c r="CJ621" s="1250"/>
      <c r="CK621" s="1250"/>
      <c r="CL621" s="1250"/>
      <c r="CM621" s="1250"/>
      <c r="CN621" s="1250"/>
      <c r="CO621" s="1250"/>
      <c r="CP621" s="1250"/>
      <c r="CQ621" s="1250"/>
      <c r="CR621" s="1250"/>
      <c r="CS621" s="1250"/>
      <c r="CT621" s="1250"/>
      <c r="CU621" s="1250"/>
      <c r="CV621" s="1250"/>
      <c r="CW621" s="1250"/>
      <c r="CX621" s="1250"/>
      <c r="CY621" s="1250"/>
      <c r="CZ621" s="1250"/>
      <c r="DA621" s="1250"/>
      <c r="DB621" s="1250"/>
      <c r="DC621" s="1250"/>
      <c r="DD621" s="1250"/>
      <c r="DE621" s="1250"/>
      <c r="DF621" s="1250"/>
      <c r="DG621" s="1250"/>
      <c r="DH621" s="1250"/>
      <c r="DI621" s="1250"/>
      <c r="DJ621" s="1250"/>
      <c r="DK621" s="1250"/>
      <c r="DL621" s="1250"/>
      <c r="DM621" s="1250"/>
      <c r="DN621" s="1250"/>
      <c r="DO621" s="1250"/>
      <c r="DP621" s="1250"/>
      <c r="DQ621" s="1250"/>
      <c r="DR621" s="1250"/>
      <c r="DS621" s="1250"/>
      <c r="DT621" s="1250"/>
      <c r="DU621" s="1250"/>
      <c r="DV621" s="1250"/>
      <c r="DW621" s="1250"/>
      <c r="DX621" s="1250"/>
      <c r="DY621" s="1250"/>
      <c r="DZ621" s="1250"/>
      <c r="EA621" s="1250"/>
      <c r="EB621" s="1250"/>
      <c r="EC621" s="1250"/>
      <c r="ED621" s="1250"/>
      <c r="EE621" s="1250"/>
      <c r="EF621" s="1250"/>
    </row>
    <row r="622" spans="1:136" outlineLevel="1">
      <c r="A622" s="673" t="s">
        <v>359</v>
      </c>
      <c r="B622" s="684"/>
      <c r="C622" s="27" t="s">
        <v>758</v>
      </c>
      <c r="D622" s="31"/>
      <c r="E622" s="1228">
        <f ca="1">IFERROR(OFFSET($D$100,MATCH(MONTH(E607),'Model Inputs &amp; Calcs'!$E$3:$E$14,0),MATCH(E606,$E$100:$O$100,0))*$D$30/$D$28,0)</f>
        <v>0</v>
      </c>
      <c r="F622" s="1228">
        <f ca="1">IFERROR(OFFSET($D$100,MATCH(MONTH(F607),'Model Inputs &amp; Calcs'!$E$3:$E$14,0),MATCH(F606,$E$100:$O$100,0))*$D$30/$D$28,0)</f>
        <v>0</v>
      </c>
      <c r="G622" s="1228">
        <f ca="1">IFERROR(OFFSET($D$100,MATCH(MONTH(G607),'Model Inputs &amp; Calcs'!$E$3:$E$14,0),MATCH(G606,$E$100:$O$100,0))*$D$30/$D$28,0)</f>
        <v>0</v>
      </c>
      <c r="H622" s="1228">
        <f ca="1">IFERROR(OFFSET($D$100,MATCH(MONTH(H607),'Model Inputs &amp; Calcs'!$E$3:$E$14,0),MATCH(H606,$E$100:$O$100,0))*$D$30/$D$28,0)</f>
        <v>0</v>
      </c>
      <c r="I622" s="1228">
        <f ca="1">IFERROR(OFFSET($D$100,MATCH(MONTH(I607),'Model Inputs &amp; Calcs'!$E$3:$E$14,0),MATCH(I606,$E$100:$O$100,0))*$D$30/$D$28,0)</f>
        <v>0</v>
      </c>
      <c r="J622" s="1228">
        <f ca="1">IFERROR(OFFSET($D$100,MATCH(MONTH(J607),'Model Inputs &amp; Calcs'!$E$3:$E$14,0),MATCH(J606,$E$100:$O$100,0))*$D$30/$D$28,0)</f>
        <v>0</v>
      </c>
      <c r="K622" s="1228">
        <f ca="1">IFERROR(OFFSET($D$100,MATCH(MONTH(K607),'Model Inputs &amp; Calcs'!$E$3:$E$14,0),MATCH(K606,$E$100:$O$100,0))*$D$30/$D$28,0)</f>
        <v>0</v>
      </c>
      <c r="L622" s="1228">
        <f ca="1">IFERROR(OFFSET($D$100,MATCH(MONTH(L607),'Model Inputs &amp; Calcs'!$E$3:$E$14,0),MATCH(L606,$E$100:$O$100,0))*$D$30/$D$28,0)</f>
        <v>0</v>
      </c>
      <c r="M622" s="1228">
        <f ca="1">IFERROR(OFFSET($D$100,MATCH(MONTH(M607),'Model Inputs &amp; Calcs'!$E$3:$E$14,0),MATCH(M606,$E$100:$O$100,0))*$D$30/$D$28,0)</f>
        <v>0</v>
      </c>
      <c r="N622" s="1228">
        <f ca="1">IFERROR(OFFSET($D$100,MATCH(MONTH(N607),'Model Inputs &amp; Calcs'!$E$3:$E$14,0),MATCH(N606,$E$100:$O$100,0))*$D$30/$D$28,0)</f>
        <v>0</v>
      </c>
      <c r="O622" s="1228">
        <f ca="1">IFERROR(OFFSET($D$100,MATCH(MONTH(O607),'Model Inputs &amp; Calcs'!$E$3:$E$14,0),MATCH(O606,$E$100:$O$100,0))*$D$30/$D$28,0)</f>
        <v>0</v>
      </c>
      <c r="P622" s="1228">
        <f ca="1">IFERROR(OFFSET($D$100,MATCH(MONTH(P607),'Model Inputs &amp; Calcs'!$E$3:$E$14,0),MATCH(P606,$E$100:$O$100,0))*$D$30/$D$28,0)</f>
        <v>0</v>
      </c>
      <c r="Q622" s="1228">
        <f ca="1">IFERROR(OFFSET($D$100,MATCH(MONTH(Q607),'Model Inputs &amp; Calcs'!$E$3:$E$14,0),MATCH(Q606,$E$100:$O$100,0))*$D$30/$D$28,0)</f>
        <v>0</v>
      </c>
      <c r="R622" s="1228">
        <f ca="1">IFERROR(OFFSET($D$100,MATCH(MONTH(R607),'Model Inputs &amp; Calcs'!$E$3:$E$14,0),MATCH(R606,$E$100:$O$100,0))*$D$30/$D$28,0)</f>
        <v>0</v>
      </c>
      <c r="S622" s="1228">
        <f ca="1">IFERROR(OFFSET($D$100,MATCH(MONTH(S607),'Model Inputs &amp; Calcs'!$E$3:$E$14,0),MATCH(S606,$E$100:$O$100,0))*$D$30/$D$28,0)</f>
        <v>0</v>
      </c>
      <c r="T622" s="1228">
        <f ca="1">IFERROR(OFFSET($D$100,MATCH(MONTH(T607),'Model Inputs &amp; Calcs'!$E$3:$E$14,0),MATCH(T606,$E$100:$O$100,0))*$D$30/$D$28,0)</f>
        <v>0</v>
      </c>
      <c r="U622" s="1228">
        <f ca="1">IFERROR(OFFSET($D$100,MATCH(MONTH(U607),'Model Inputs &amp; Calcs'!$E$3:$E$14,0),MATCH(U606,$E$100:$O$100,0))*$D$30/$D$28,0)</f>
        <v>0</v>
      </c>
      <c r="V622" s="1228">
        <f ca="1">IFERROR(OFFSET($D$100,MATCH(MONTH(V607),'Model Inputs &amp; Calcs'!$E$3:$E$14,0),MATCH(V606,$E$100:$O$100,0))*$D$30/$D$28,0)</f>
        <v>0</v>
      </c>
      <c r="W622" s="1228">
        <f ca="1">IFERROR(OFFSET($D$100,MATCH(MONTH(W607),'Model Inputs &amp; Calcs'!$E$3:$E$14,0),MATCH(W606,$E$100:$O$100,0))*$D$30/$D$28,0)</f>
        <v>0</v>
      </c>
      <c r="X622" s="1228">
        <f ca="1">IFERROR(OFFSET($D$100,MATCH(MONTH(X607),'Model Inputs &amp; Calcs'!$E$3:$E$14,0),MATCH(X606,$E$100:$O$100,0))*$D$30/$D$28,0)</f>
        <v>0</v>
      </c>
      <c r="Y622" s="1228">
        <f ca="1">IFERROR(OFFSET($D$100,MATCH(MONTH(Y607),'Model Inputs &amp; Calcs'!$E$3:$E$14,0),MATCH(Y606,$E$100:$O$100,0))*$D$30/$D$28,0)</f>
        <v>0</v>
      </c>
      <c r="Z622" s="1228">
        <f ca="1">IFERROR(OFFSET($D$100,MATCH(MONTH(Z607),'Model Inputs &amp; Calcs'!$E$3:$E$14,0),MATCH(Z606,$E$100:$O$100,0))*$D$30/$D$28,0)</f>
        <v>0</v>
      </c>
      <c r="AA622" s="1228">
        <f ca="1">IFERROR(OFFSET($D$100,MATCH(MONTH(AA607),'Model Inputs &amp; Calcs'!$E$3:$E$14,0),MATCH(AA606,$E$100:$O$100,0))*$D$30/$D$28,0)</f>
        <v>0</v>
      </c>
      <c r="AB622" s="1228">
        <f ca="1">IFERROR(OFFSET($D$100,MATCH(MONTH(AB607),'Model Inputs &amp; Calcs'!$E$3:$E$14,0),MATCH(AB606,$E$100:$O$100,0))*$D$30/$D$28,0)</f>
        <v>0</v>
      </c>
      <c r="AC622" s="1228">
        <f ca="1">IFERROR(OFFSET($D$100,MATCH(MONTH(AC607),'Model Inputs &amp; Calcs'!$E$3:$E$14,0),MATCH(AC606,$E$100:$O$100,0))*$D$30/$D$28,0)</f>
        <v>0</v>
      </c>
      <c r="AD622" s="1228">
        <f ca="1">IFERROR(OFFSET($D$100,MATCH(MONTH(AD607),'Model Inputs &amp; Calcs'!$E$3:$E$14,0),MATCH(AD606,$E$100:$O$100,0))*$D$30/$D$28,0)</f>
        <v>0</v>
      </c>
      <c r="AE622" s="1228">
        <f ca="1">IFERROR(OFFSET($D$100,MATCH(MONTH(AE607),'Model Inputs &amp; Calcs'!$E$3:$E$14,0),MATCH(AE606,$E$100:$O$100,0))*$D$30/$D$28,0)</f>
        <v>0</v>
      </c>
      <c r="AF622" s="1228">
        <f ca="1">IFERROR(OFFSET($D$100,MATCH(MONTH(AF607),'Model Inputs &amp; Calcs'!$E$3:$E$14,0),MATCH(AF606,$E$100:$O$100,0))*$D$30/$D$28,0)</f>
        <v>0</v>
      </c>
      <c r="AG622" s="1228">
        <f ca="1">IFERROR(OFFSET($D$100,MATCH(MONTH(AG607),'Model Inputs &amp; Calcs'!$E$3:$E$14,0),MATCH(AG606,$E$100:$O$100,0))*$D$30/$D$28,0)</f>
        <v>0</v>
      </c>
      <c r="AH622" s="1228">
        <f ca="1">IFERROR(OFFSET($D$100,MATCH(MONTH(AH607),'Model Inputs &amp; Calcs'!$E$3:$E$14,0),MATCH(AH606,$E$100:$O$100,0))*$D$30/$D$28,0)</f>
        <v>0</v>
      </c>
      <c r="AI622" s="1228">
        <f ca="1">IFERROR(OFFSET($D$100,MATCH(MONTH(AI607),'Model Inputs &amp; Calcs'!$E$3:$E$14,0),MATCH(AI606,$E$100:$O$100,0))*$D$30/$D$28,0)</f>
        <v>0</v>
      </c>
      <c r="AJ622" s="1228">
        <f ca="1">IFERROR(OFFSET($D$100,MATCH(MONTH(AJ607),'Model Inputs &amp; Calcs'!$E$3:$E$14,0),MATCH(AJ606,$E$100:$O$100,0))*$D$30/$D$28,0)</f>
        <v>0</v>
      </c>
      <c r="AK622" s="1228">
        <f ca="1">IFERROR(OFFSET($D$100,MATCH(MONTH(AK607),'Model Inputs &amp; Calcs'!$E$3:$E$14,0),MATCH(AK606,$E$100:$O$100,0))*$D$30/$D$28,0)</f>
        <v>0</v>
      </c>
      <c r="AL622" s="1228">
        <f ca="1">IFERROR(OFFSET($D$100,MATCH(MONTH(AL607),'Model Inputs &amp; Calcs'!$E$3:$E$14,0),MATCH(AL606,$E$100:$O$100,0))*$D$30/$D$28,0)</f>
        <v>0</v>
      </c>
      <c r="AM622" s="1228">
        <f ca="1">IFERROR(OFFSET($D$100,MATCH(MONTH(AM607),'Model Inputs &amp; Calcs'!$E$3:$E$14,0),MATCH(AM606,$E$100:$O$100,0))*$D$30/$D$28,0)</f>
        <v>0</v>
      </c>
      <c r="AN622" s="1228">
        <f ca="1">IFERROR(OFFSET($D$100,MATCH(MONTH(AN607),'Model Inputs &amp; Calcs'!$E$3:$E$14,0),MATCH(AN606,$E$100:$O$100,0))*$D$30/$D$28,0)</f>
        <v>0</v>
      </c>
      <c r="AO622" s="1228">
        <f ca="1">IFERROR(OFFSET($D$100,MATCH(MONTH(AO607),'Model Inputs &amp; Calcs'!$E$3:$E$14,0),MATCH(AO606,$E$100:$O$100,0))*$D$30/$D$28,0)</f>
        <v>0</v>
      </c>
      <c r="AP622" s="1228">
        <f ca="1">IFERROR(OFFSET($D$100,MATCH(MONTH(AP607),'Model Inputs &amp; Calcs'!$E$3:$E$14,0),MATCH(AP606,$E$100:$O$100,0))*$D$30/$D$28,0)</f>
        <v>0</v>
      </c>
      <c r="AQ622" s="1228">
        <f ca="1">IFERROR(OFFSET($D$100,MATCH(MONTH(AQ607),'Model Inputs &amp; Calcs'!$E$3:$E$14,0),MATCH(AQ606,$E$100:$O$100,0))*$D$30/$D$28,0)</f>
        <v>0</v>
      </c>
      <c r="AR622" s="1228">
        <f ca="1">IFERROR(OFFSET($D$100,MATCH(MONTH(AR607),'Model Inputs &amp; Calcs'!$E$3:$E$14,0),MATCH(AR606,$E$100:$O$100,0))*$D$30/$D$28,0)</f>
        <v>0</v>
      </c>
      <c r="AS622" s="1228">
        <f ca="1">IFERROR(OFFSET($D$100,MATCH(MONTH(AS607),'Model Inputs &amp; Calcs'!$E$3:$E$14,0),MATCH(AS606,$E$100:$O$100,0))*$D$30/$D$28,0)</f>
        <v>0</v>
      </c>
      <c r="AT622" s="1228">
        <f ca="1">IFERROR(OFFSET($D$100,MATCH(MONTH(AT607),'Model Inputs &amp; Calcs'!$E$3:$E$14,0),MATCH(AT606,$E$100:$O$100,0))*$D$30/$D$28,0)</f>
        <v>0</v>
      </c>
      <c r="AU622" s="1228">
        <f ca="1">IFERROR(OFFSET($D$100,MATCH(MONTH(AU607),'Model Inputs &amp; Calcs'!$E$3:$E$14,0),MATCH(AU606,$E$100:$O$100,0))*$D$30/$D$28,0)</f>
        <v>0</v>
      </c>
      <c r="AV622" s="1228">
        <f ca="1">IFERROR(OFFSET($D$100,MATCH(MONTH(AV607),'Model Inputs &amp; Calcs'!$E$3:$E$14,0),MATCH(AV606,$E$100:$O$100,0))*$D$30/$D$28,0)</f>
        <v>0</v>
      </c>
      <c r="AW622" s="1228">
        <f ca="1">IFERROR(OFFSET($D$100,MATCH(MONTH(AW607),'Model Inputs &amp; Calcs'!$E$3:$E$14,0),MATCH(AW606,$E$100:$O$100,0))*$D$30/$D$28,0)</f>
        <v>0</v>
      </c>
      <c r="AX622" s="1228">
        <f ca="1">IFERROR(OFFSET($D$100,MATCH(MONTH(AX607),'Model Inputs &amp; Calcs'!$E$3:$E$14,0),MATCH(AX606,$E$100:$O$100,0))*$D$30/$D$28,0)</f>
        <v>0</v>
      </c>
      <c r="AY622" s="1228">
        <f ca="1">IFERROR(OFFSET($D$100,MATCH(MONTH(AY607),'Model Inputs &amp; Calcs'!$E$3:$E$14,0),MATCH(AY606,$E$100:$O$100,0))*$D$30/$D$28,0)</f>
        <v>0</v>
      </c>
      <c r="AZ622" s="1228">
        <f ca="1">IFERROR(OFFSET($D$100,MATCH(MONTH(AZ607),'Model Inputs &amp; Calcs'!$E$3:$E$14,0),MATCH(AZ606,$E$100:$O$100,0))*$D$30/$D$28,0)</f>
        <v>0</v>
      </c>
      <c r="BA622" s="1228">
        <f ca="1">IFERROR(OFFSET($D$100,MATCH(MONTH(BA607),'Model Inputs &amp; Calcs'!$E$3:$E$14,0),MATCH(BA606,$E$100:$O$100,0))*$D$30/$D$28,0)</f>
        <v>0</v>
      </c>
      <c r="BB622" s="1228">
        <f ca="1">IFERROR(OFFSET($D$100,MATCH(MONTH(BB607),'Model Inputs &amp; Calcs'!$E$3:$E$14,0),MATCH(BB606,$E$100:$O$100,0))*$D$30/$D$28,0)</f>
        <v>0</v>
      </c>
      <c r="BC622" s="1228">
        <f ca="1">IFERROR(OFFSET($D$100,MATCH(MONTH(BC607),'Model Inputs &amp; Calcs'!$E$3:$E$14,0),MATCH(BC606,$E$100:$O$100,0))*$D$30/$D$28,0)</f>
        <v>0</v>
      </c>
      <c r="BD622" s="1228">
        <f ca="1">IFERROR(OFFSET($D$100,MATCH(MONTH(BD607),'Model Inputs &amp; Calcs'!$E$3:$E$14,0),MATCH(BD606,$E$100:$O$100,0))*$D$30/$D$28,0)</f>
        <v>0</v>
      </c>
      <c r="BE622" s="1228">
        <f ca="1">IFERROR(OFFSET($D$100,MATCH(MONTH(BE607),'Model Inputs &amp; Calcs'!$E$3:$E$14,0),MATCH(BE606,$E$100:$O$100,0))*$D$30/$D$28,0)</f>
        <v>0</v>
      </c>
      <c r="BF622" s="1228">
        <f ca="1">IFERROR(OFFSET($D$100,MATCH(MONTH(BF607),'Model Inputs &amp; Calcs'!$E$3:$E$14,0),MATCH(BF606,$E$100:$O$100,0))*$D$30/$D$28,0)</f>
        <v>0</v>
      </c>
      <c r="BG622" s="1228">
        <f ca="1">IFERROR(OFFSET($D$100,MATCH(MONTH(BG607),'Model Inputs &amp; Calcs'!$E$3:$E$14,0),MATCH(BG606,$E$100:$O$100,0))*$D$30/$D$28,0)</f>
        <v>0</v>
      </c>
      <c r="BH622" s="1228">
        <f ca="1">IFERROR(OFFSET($D$100,MATCH(MONTH(BH607),'Model Inputs &amp; Calcs'!$E$3:$E$14,0),MATCH(BH606,$E$100:$O$100,0))*$D$30/$D$28,0)</f>
        <v>0</v>
      </c>
      <c r="BI622" s="1228">
        <f ca="1">IFERROR(OFFSET($D$100,MATCH(MONTH(BI607),'Model Inputs &amp; Calcs'!$E$3:$E$14,0),MATCH(BI606,$E$100:$O$100,0))*$D$30/$D$28,0)</f>
        <v>0</v>
      </c>
      <c r="BJ622" s="1228">
        <f ca="1">IFERROR(OFFSET($D$100,MATCH(MONTH(BJ607),'Model Inputs &amp; Calcs'!$E$3:$E$14,0),MATCH(BJ606,$E$100:$O$100,0))*$D$30/$D$28,0)</f>
        <v>0</v>
      </c>
      <c r="BK622" s="1228">
        <f ca="1">IFERROR(OFFSET($D$100,MATCH(MONTH(BK607),'Model Inputs &amp; Calcs'!$E$3:$E$14,0),MATCH(BK606,$E$100:$O$100,0))*$D$30/$D$28,0)</f>
        <v>0</v>
      </c>
      <c r="BL622" s="1228">
        <f ca="1">IFERROR(OFFSET($D$100,MATCH(MONTH(BL607),'Model Inputs &amp; Calcs'!$E$3:$E$14,0),MATCH(BL606,$E$100:$O$100,0))*$D$30/$D$28,0)</f>
        <v>0</v>
      </c>
      <c r="BM622" s="1228">
        <f ca="1">IFERROR(OFFSET($D$100,MATCH(MONTH(BM607),'Model Inputs &amp; Calcs'!$E$3:$E$14,0),MATCH(BM606,$E$100:$O$100,0))*$D$30/$D$28,0)</f>
        <v>0</v>
      </c>
      <c r="BN622" s="1228">
        <f ca="1">IFERROR(OFFSET($D$100,MATCH(MONTH(BN607),'Model Inputs &amp; Calcs'!$E$3:$E$14,0),MATCH(BN606,$E$100:$O$100,0))*$D$30/$D$28,0)</f>
        <v>0</v>
      </c>
      <c r="BO622" s="1228">
        <f ca="1">IFERROR(OFFSET($D$100,MATCH(MONTH(BO607),'Model Inputs &amp; Calcs'!$E$3:$E$14,0),MATCH(BO606,$E$100:$O$100,0))*$D$30/$D$28,0)</f>
        <v>0</v>
      </c>
      <c r="BP622" s="1228">
        <f ca="1">IFERROR(OFFSET($D$100,MATCH(MONTH(BP607),'Model Inputs &amp; Calcs'!$E$3:$E$14,0),MATCH(BP606,$E$100:$O$100,0))*$D$30/$D$28,0)</f>
        <v>0</v>
      </c>
      <c r="BQ622" s="1228">
        <f ca="1">IFERROR(OFFSET($D$100,MATCH(MONTH(BQ607),'Model Inputs &amp; Calcs'!$E$3:$E$14,0),MATCH(BQ606,$E$100:$O$100,0))*$D$30/$D$28,0)</f>
        <v>0</v>
      </c>
      <c r="BR622" s="1228">
        <f ca="1">IFERROR(OFFSET($D$100,MATCH(MONTH(BR607),'Model Inputs &amp; Calcs'!$E$3:$E$14,0),MATCH(BR606,$E$100:$O$100,0))*$D$30/$D$28,0)</f>
        <v>0</v>
      </c>
      <c r="BS622" s="1228">
        <f ca="1">IFERROR(OFFSET($D$100,MATCH(MONTH(BS607),'Model Inputs &amp; Calcs'!$E$3:$E$14,0),MATCH(BS606,$E$100:$O$100,0))*$D$30/$D$28,0)</f>
        <v>0</v>
      </c>
      <c r="BT622" s="1228">
        <f ca="1">IFERROR(OFFSET($D$100,MATCH(MONTH(BT607),'Model Inputs &amp; Calcs'!$E$3:$E$14,0),MATCH(BT606,$E$100:$O$100,0))*$D$30/$D$28,0)</f>
        <v>0</v>
      </c>
      <c r="BU622" s="1228">
        <f ca="1">IFERROR(OFFSET($D$100,MATCH(MONTH(BU607),'Model Inputs &amp; Calcs'!$E$3:$E$14,0),MATCH(BU606,$E$100:$O$100,0))*$D$30/$D$28,0)</f>
        <v>0</v>
      </c>
      <c r="BV622" s="1228">
        <f ca="1">IFERROR(OFFSET($D$100,MATCH(MONTH(BV607),'Model Inputs &amp; Calcs'!$E$3:$E$14,0),MATCH(BV606,$E$100:$O$100,0))*$D$30/$D$28,0)</f>
        <v>0</v>
      </c>
      <c r="BW622" s="1228">
        <f ca="1">IFERROR(OFFSET($D$100,MATCH(MONTH(BW607),'Model Inputs &amp; Calcs'!$E$3:$E$14,0),MATCH(BW606,$E$100:$O$100,0))*$D$30/$D$28,0)</f>
        <v>0</v>
      </c>
      <c r="BX622" s="1228">
        <f ca="1">IFERROR(OFFSET($D$100,MATCH(MONTH(BX607),'Model Inputs &amp; Calcs'!$E$3:$E$14,0),MATCH(BX606,$E$100:$O$100,0))*$D$30/$D$28,0)</f>
        <v>0</v>
      </c>
      <c r="BY622" s="1228">
        <f ca="1">IFERROR(OFFSET($D$100,MATCH(MONTH(BY607),'Model Inputs &amp; Calcs'!$E$3:$E$14,0),MATCH(BY606,$E$100:$O$100,0))*$D$30/$D$28,0)</f>
        <v>0</v>
      </c>
      <c r="BZ622" s="1228">
        <f ca="1">IFERROR(OFFSET($D$100,MATCH(MONTH(BZ607),'Model Inputs &amp; Calcs'!$E$3:$E$14,0),MATCH(BZ606,$E$100:$O$100,0))*$D$30/$D$28,0)</f>
        <v>0</v>
      </c>
      <c r="CA622" s="1228">
        <f ca="1">IFERROR(OFFSET($D$100,MATCH(MONTH(CA607),'Model Inputs &amp; Calcs'!$E$3:$E$14,0),MATCH(CA606,$E$100:$O$100,0))*$D$30/$D$28,0)</f>
        <v>0</v>
      </c>
      <c r="CB622" s="1228">
        <f ca="1">IFERROR(OFFSET($D$100,MATCH(MONTH(CB607),'Model Inputs &amp; Calcs'!$E$3:$E$14,0),MATCH(CB606,$E$100:$O$100,0))*$D$30/$D$28,0)</f>
        <v>0</v>
      </c>
      <c r="CC622" s="1228">
        <f ca="1">IFERROR(OFFSET($D$100,MATCH(MONTH(CC607),'Model Inputs &amp; Calcs'!$E$3:$E$14,0),MATCH(CC606,$E$100:$O$100,0))*$D$30/$D$28,0)</f>
        <v>0</v>
      </c>
      <c r="CD622" s="1228">
        <f ca="1">IFERROR(OFFSET($D$100,MATCH(MONTH(CD607),'Model Inputs &amp; Calcs'!$E$3:$E$14,0),MATCH(CD606,$E$100:$O$100,0))*$D$30/$D$28,0)</f>
        <v>0</v>
      </c>
      <c r="CE622" s="1228">
        <f ca="1">IFERROR(OFFSET($D$100,MATCH(MONTH(CE607),'Model Inputs &amp; Calcs'!$E$3:$E$14,0),MATCH(CE606,$E$100:$O$100,0))*$D$30/$D$28,0)</f>
        <v>0</v>
      </c>
      <c r="CF622" s="1228">
        <f ca="1">IFERROR(OFFSET($D$100,MATCH(MONTH(CF607),'Model Inputs &amp; Calcs'!$E$3:$E$14,0),MATCH(CF606,$E$100:$O$100,0))*$D$30/$D$28,0)</f>
        <v>0</v>
      </c>
      <c r="CG622" s="1228">
        <f ca="1">IFERROR(OFFSET($D$100,MATCH(MONTH(CG607),'Model Inputs &amp; Calcs'!$E$3:$E$14,0),MATCH(CG606,$E$100:$O$100,0))*$D$30/$D$28,0)</f>
        <v>0</v>
      </c>
      <c r="CH622" s="1228">
        <f ca="1">IFERROR(OFFSET($D$100,MATCH(MONTH(CH607),'Model Inputs &amp; Calcs'!$E$3:$E$14,0),MATCH(CH606,$E$100:$O$100,0))*$D$30/$D$28,0)</f>
        <v>0</v>
      </c>
      <c r="CI622" s="1228">
        <f ca="1">IFERROR(OFFSET($D$100,MATCH(MONTH(CI607),'Model Inputs &amp; Calcs'!$E$3:$E$14,0),MATCH(CI606,$E$100:$O$100,0))*$D$30/$D$28,0)</f>
        <v>0</v>
      </c>
      <c r="CJ622" s="1228">
        <f ca="1">IFERROR(OFFSET($D$100,MATCH(MONTH(CJ607),'Model Inputs &amp; Calcs'!$E$3:$E$14,0),MATCH(CJ606,$E$100:$O$100,0))*$D$30/$D$28,0)</f>
        <v>0</v>
      </c>
      <c r="CK622" s="1228">
        <f ca="1">IFERROR(OFFSET($D$100,MATCH(MONTH(CK607),'Model Inputs &amp; Calcs'!$E$3:$E$14,0),MATCH(CK606,$E$100:$O$100,0))*$D$30/$D$28,0)</f>
        <v>0</v>
      </c>
      <c r="CL622" s="1228">
        <f ca="1">IFERROR(OFFSET($D$100,MATCH(MONTH(CL607),'Model Inputs &amp; Calcs'!$E$3:$E$14,0),MATCH(CL606,$E$100:$O$100,0))*$D$30/$D$28,0)</f>
        <v>0</v>
      </c>
      <c r="CM622" s="1228">
        <f ca="1">IFERROR(OFFSET($D$100,MATCH(MONTH(CM607),'Model Inputs &amp; Calcs'!$E$3:$E$14,0),MATCH(CM606,$E$100:$O$100,0))*$D$30/$D$28,0)</f>
        <v>0</v>
      </c>
      <c r="CN622" s="1228">
        <f ca="1">IFERROR(OFFSET($D$100,MATCH(MONTH(CN607),'Model Inputs &amp; Calcs'!$E$3:$E$14,0),MATCH(CN606,$E$100:$O$100,0))*$D$30/$D$28,0)</f>
        <v>0</v>
      </c>
      <c r="CO622" s="1228">
        <f ca="1">IFERROR(OFFSET($D$100,MATCH(MONTH(CO607),'Model Inputs &amp; Calcs'!$E$3:$E$14,0),MATCH(CO606,$E$100:$O$100,0))*$D$30/$D$28,0)</f>
        <v>0</v>
      </c>
      <c r="CP622" s="1228">
        <f ca="1">IFERROR(OFFSET($D$100,MATCH(MONTH(CP607),'Model Inputs &amp; Calcs'!$E$3:$E$14,0),MATCH(CP606,$E$100:$O$100,0))*$D$30/$D$28,0)</f>
        <v>0</v>
      </c>
      <c r="CQ622" s="1228">
        <f ca="1">IFERROR(OFFSET($D$100,MATCH(MONTH(CQ607),'Model Inputs &amp; Calcs'!$E$3:$E$14,0),MATCH(CQ606,$E$100:$O$100,0))*$D$30/$D$28,0)</f>
        <v>0</v>
      </c>
      <c r="CR622" s="1228">
        <f ca="1">IFERROR(OFFSET($D$100,MATCH(MONTH(CR607),'Model Inputs &amp; Calcs'!$E$3:$E$14,0),MATCH(CR606,$E$100:$O$100,0))*$D$30/$D$28,0)</f>
        <v>0</v>
      </c>
      <c r="CS622" s="1228">
        <f ca="1">IFERROR(OFFSET($D$100,MATCH(MONTH(CS607),'Model Inputs &amp; Calcs'!$E$3:$E$14,0),MATCH(CS606,$E$100:$O$100,0))*$D$30/$D$28,0)</f>
        <v>0</v>
      </c>
      <c r="CT622" s="1228">
        <f ca="1">IFERROR(OFFSET($D$100,MATCH(MONTH(CT607),'Model Inputs &amp; Calcs'!$E$3:$E$14,0),MATCH(CT606,$E$100:$O$100,0))*$D$30/$D$28,0)</f>
        <v>0</v>
      </c>
      <c r="CU622" s="1228">
        <f ca="1">IFERROR(OFFSET($D$100,MATCH(MONTH(CU607),'Model Inputs &amp; Calcs'!$E$3:$E$14,0),MATCH(CU606,$E$100:$O$100,0))*$D$30/$D$28,0)</f>
        <v>0</v>
      </c>
      <c r="CV622" s="1228">
        <f ca="1">IFERROR(OFFSET($D$100,MATCH(MONTH(CV607),'Model Inputs &amp; Calcs'!$E$3:$E$14,0),MATCH(CV606,$E$100:$O$100,0))*$D$30/$D$28,0)</f>
        <v>0</v>
      </c>
      <c r="CW622" s="1228">
        <f ca="1">IFERROR(OFFSET($D$100,MATCH(MONTH(CW607),'Model Inputs &amp; Calcs'!$E$3:$E$14,0),MATCH(CW606,$E$100:$O$100,0))*$D$30/$D$28,0)</f>
        <v>0</v>
      </c>
      <c r="CX622" s="1228">
        <f ca="1">IFERROR(OFFSET($D$100,MATCH(MONTH(CX607),'Model Inputs &amp; Calcs'!$E$3:$E$14,0),MATCH(CX606,$E$100:$O$100,0))*$D$30/$D$28,0)</f>
        <v>0</v>
      </c>
      <c r="CY622" s="1228">
        <f ca="1">IFERROR(OFFSET($D$100,MATCH(MONTH(CY607),'Model Inputs &amp; Calcs'!$E$3:$E$14,0),MATCH(CY606,$E$100:$O$100,0))*$D$30/$D$28,0)</f>
        <v>0</v>
      </c>
      <c r="CZ622" s="1228">
        <f ca="1">IFERROR(OFFSET($D$100,MATCH(MONTH(CZ607),'Model Inputs &amp; Calcs'!$E$3:$E$14,0),MATCH(CZ606,$E$100:$O$100,0))*$D$30/$D$28,0)</f>
        <v>0</v>
      </c>
      <c r="DA622" s="1228">
        <f ca="1">IFERROR(OFFSET($D$100,MATCH(MONTH(DA607),'Model Inputs &amp; Calcs'!$E$3:$E$14,0),MATCH(DA606,$E$100:$O$100,0))*$D$30/$D$28,0)</f>
        <v>0</v>
      </c>
      <c r="DB622" s="1228">
        <f ca="1">IFERROR(OFFSET($D$100,MATCH(MONTH(DB607),'Model Inputs &amp; Calcs'!$E$3:$E$14,0),MATCH(DB606,$E$100:$O$100,0))*$D$30/$D$28,0)</f>
        <v>0</v>
      </c>
      <c r="DC622" s="1228">
        <f ca="1">IFERROR(OFFSET($D$100,MATCH(MONTH(DC607),'Model Inputs &amp; Calcs'!$E$3:$E$14,0),MATCH(DC606,$E$100:$O$100,0))*$D$30/$D$28,0)</f>
        <v>0</v>
      </c>
      <c r="DD622" s="1228">
        <f ca="1">IFERROR(OFFSET($D$100,MATCH(MONTH(DD607),'Model Inputs &amp; Calcs'!$E$3:$E$14,0),MATCH(DD606,$E$100:$O$100,0))*$D$30/$D$28,0)</f>
        <v>0</v>
      </c>
      <c r="DE622" s="1228">
        <f ca="1">IFERROR(OFFSET($D$100,MATCH(MONTH(DE607),'Model Inputs &amp; Calcs'!$E$3:$E$14,0),MATCH(DE606,$E$100:$O$100,0))*$D$30/$D$28,0)</f>
        <v>0</v>
      </c>
      <c r="DF622" s="1228">
        <f ca="1">IFERROR(OFFSET($D$100,MATCH(MONTH(DF607),'Model Inputs &amp; Calcs'!$E$3:$E$14,0),MATCH(DF606,$E$100:$O$100,0))*$D$30/$D$28,0)</f>
        <v>0</v>
      </c>
      <c r="DG622" s="1228">
        <f ca="1">IFERROR(OFFSET($D$100,MATCH(MONTH(DG607),'Model Inputs &amp; Calcs'!$E$3:$E$14,0),MATCH(DG606,$E$100:$O$100,0))*$D$30/$D$28,0)</f>
        <v>0</v>
      </c>
      <c r="DH622" s="1228">
        <f ca="1">IFERROR(OFFSET($D$100,MATCH(MONTH(DH607),'Model Inputs &amp; Calcs'!$E$3:$E$14,0),MATCH(DH606,$E$100:$O$100,0))*$D$30/$D$28,0)</f>
        <v>0</v>
      </c>
      <c r="DI622" s="1228">
        <f ca="1">IFERROR(OFFSET($D$100,MATCH(MONTH(DI607),'Model Inputs &amp; Calcs'!$E$3:$E$14,0),MATCH(DI606,$E$100:$O$100,0))*$D$30/$D$28,0)</f>
        <v>0</v>
      </c>
      <c r="DJ622" s="1228">
        <f ca="1">IFERROR(OFFSET($D$100,MATCH(MONTH(DJ607),'Model Inputs &amp; Calcs'!$E$3:$E$14,0),MATCH(DJ606,$E$100:$O$100,0))*$D$30/$D$28,0)</f>
        <v>0</v>
      </c>
      <c r="DK622" s="1228">
        <f ca="1">IFERROR(OFFSET($D$100,MATCH(MONTH(DK607),'Model Inputs &amp; Calcs'!$E$3:$E$14,0),MATCH(DK606,$E$100:$O$100,0))*$D$30/$D$28,0)</f>
        <v>0</v>
      </c>
      <c r="DL622" s="1228">
        <f ca="1">IFERROR(OFFSET($D$100,MATCH(MONTH(DL607),'Model Inputs &amp; Calcs'!$E$3:$E$14,0),MATCH(DL606,$E$100:$O$100,0))*$D$30/$D$28,0)</f>
        <v>0</v>
      </c>
      <c r="DM622" s="1228">
        <f ca="1">IFERROR(OFFSET($D$100,MATCH(MONTH(DM607),'Model Inputs &amp; Calcs'!$E$3:$E$14,0),MATCH(DM606,$E$100:$O$100,0))*$D$30/$D$28,0)</f>
        <v>0</v>
      </c>
      <c r="DN622" s="1228">
        <f ca="1">IFERROR(OFFSET($D$100,MATCH(MONTH(DN607),'Model Inputs &amp; Calcs'!$E$3:$E$14,0),MATCH(DN606,$E$100:$O$100,0))*$D$30/$D$28,0)</f>
        <v>0</v>
      </c>
      <c r="DO622" s="1228">
        <f ca="1">IFERROR(OFFSET($D$100,MATCH(MONTH(DO607),'Model Inputs &amp; Calcs'!$E$3:$E$14,0),MATCH(DO606,$E$100:$O$100,0))*$D$30/$D$28,0)</f>
        <v>0</v>
      </c>
      <c r="DP622" s="1228">
        <f ca="1">IFERROR(OFFSET($D$100,MATCH(MONTH(DP607),'Model Inputs &amp; Calcs'!$E$3:$E$14,0),MATCH(DP606,$E$100:$O$100,0))*$D$30/$D$28,0)</f>
        <v>0</v>
      </c>
      <c r="DQ622" s="1228">
        <f ca="1">IFERROR(OFFSET($D$100,MATCH(MONTH(DQ607),'Model Inputs &amp; Calcs'!$E$3:$E$14,0),MATCH(DQ606,$E$100:$O$100,0))*$D$30/$D$28,0)</f>
        <v>0</v>
      </c>
      <c r="DR622" s="1228">
        <f ca="1">IFERROR(OFFSET($D$100,MATCH(MONTH(DR607),'Model Inputs &amp; Calcs'!$E$3:$E$14,0),MATCH(DR606,$E$100:$O$100,0))*$D$30/$D$28,0)</f>
        <v>0</v>
      </c>
      <c r="DS622" s="1228">
        <f ca="1">IFERROR(OFFSET($D$100,MATCH(MONTH(DS607),'Model Inputs &amp; Calcs'!$E$3:$E$14,0),MATCH(DS606,$E$100:$O$100,0))*$D$30/$D$28,0)</f>
        <v>0</v>
      </c>
      <c r="DT622" s="1228">
        <f ca="1">IFERROR(OFFSET($D$100,MATCH(MONTH(DT607),'Model Inputs &amp; Calcs'!$E$3:$E$14,0),MATCH(DT606,$E$100:$O$100,0))*$D$30/$D$28,0)</f>
        <v>0</v>
      </c>
      <c r="DU622" s="1228">
        <f ca="1">IFERROR(OFFSET($D$100,MATCH(MONTH(DU607),'Model Inputs &amp; Calcs'!$E$3:$E$14,0),MATCH(DU606,$E$100:$O$100,0))*$D$30/$D$28,0)</f>
        <v>0</v>
      </c>
      <c r="DV622" s="1228">
        <f ca="1">IFERROR(OFFSET($D$100,MATCH(MONTH(DV607),'Model Inputs &amp; Calcs'!$E$3:$E$14,0),MATCH(DV606,$E$100:$O$100,0))*$D$30/$D$28,0)</f>
        <v>0</v>
      </c>
      <c r="DW622" s="1228">
        <f ca="1">IFERROR(OFFSET($D$100,MATCH(MONTH(DW607),'Model Inputs &amp; Calcs'!$E$3:$E$14,0),MATCH(DW606,$E$100:$O$100,0))*$D$30/$D$28,0)</f>
        <v>0</v>
      </c>
      <c r="DX622" s="1228">
        <f ca="1">IFERROR(OFFSET($D$100,MATCH(MONTH(DX607),'Model Inputs &amp; Calcs'!$E$3:$E$14,0),MATCH(DX606,$E$100:$O$100,0))*$D$30/$D$28,0)</f>
        <v>0</v>
      </c>
      <c r="DY622" s="1228">
        <f ca="1">IFERROR(OFFSET($D$100,MATCH(MONTH(DY607),'Model Inputs &amp; Calcs'!$E$3:$E$14,0),MATCH(DY606,$E$100:$O$100,0))*$D$30/$D$28,0)</f>
        <v>0</v>
      </c>
      <c r="DZ622" s="1228">
        <f ca="1">IFERROR(OFFSET($D$100,MATCH(MONTH(DZ607),'Model Inputs &amp; Calcs'!$E$3:$E$14,0),MATCH(DZ606,$E$100:$O$100,0))*$D$30/$D$28,0)</f>
        <v>0</v>
      </c>
      <c r="EA622" s="1228">
        <f ca="1">IFERROR(OFFSET($D$100,MATCH(MONTH(EA607),'Model Inputs &amp; Calcs'!$E$3:$E$14,0),MATCH(EA606,$E$100:$O$100,0))*$D$30/$D$28,0)</f>
        <v>0</v>
      </c>
      <c r="EB622" s="1228">
        <f ca="1">IFERROR(OFFSET($D$100,MATCH(MONTH(EB607),'Model Inputs &amp; Calcs'!$E$3:$E$14,0),MATCH(EB606,$E$100:$O$100,0))*$D$30/$D$28,0)</f>
        <v>0</v>
      </c>
      <c r="EC622" s="1228">
        <f ca="1">IFERROR(OFFSET($D$100,MATCH(MONTH(EC607),'Model Inputs &amp; Calcs'!$E$3:$E$14,0),MATCH(EC606,$E$100:$O$100,0))*$D$30/$D$28,0)</f>
        <v>0</v>
      </c>
      <c r="ED622" s="1228">
        <f ca="1">IFERROR(OFFSET($D$100,MATCH(MONTH(ED607),'Model Inputs &amp; Calcs'!$E$3:$E$14,0),MATCH(ED606,$E$100:$O$100,0))*$D$30/$D$28,0)</f>
        <v>0</v>
      </c>
      <c r="EE622" s="1228">
        <f ca="1">IFERROR(OFFSET($D$100,MATCH(MONTH(EE607),'Model Inputs &amp; Calcs'!$E$3:$E$14,0),MATCH(EE606,$E$100:$O$100,0))*$D$30/$D$28,0)</f>
        <v>0</v>
      </c>
      <c r="EF622" s="1228">
        <f ca="1">IFERROR(OFFSET($D$100,MATCH(MONTH(EF607),'Model Inputs &amp; Calcs'!$E$3:$E$14,0),MATCH(EF606,$E$100:$O$100,0))*$D$30/$D$28,0)</f>
        <v>0</v>
      </c>
    </row>
    <row r="623" spans="1:136" outlineLevel="1">
      <c r="A623" s="853" t="s">
        <v>761</v>
      </c>
      <c r="B623" s="684"/>
      <c r="C623" s="695" t="s">
        <v>759</v>
      </c>
      <c r="D623" s="1405">
        <f>IFERROR(D628/D626,0)</f>
        <v>0</v>
      </c>
      <c r="E623" s="1489">
        <f t="shared" ref="E623:AJ623" ca="1" si="309">D623+E622</f>
        <v>0</v>
      </c>
      <c r="F623" s="1489">
        <f t="shared" ca="1" si="309"/>
        <v>0</v>
      </c>
      <c r="G623" s="1489">
        <f t="shared" ca="1" si="309"/>
        <v>0</v>
      </c>
      <c r="H623" s="1489">
        <f t="shared" ca="1" si="309"/>
        <v>0</v>
      </c>
      <c r="I623" s="1489">
        <f t="shared" ca="1" si="309"/>
        <v>0</v>
      </c>
      <c r="J623" s="1489">
        <f t="shared" ca="1" si="309"/>
        <v>0</v>
      </c>
      <c r="K623" s="1489">
        <f t="shared" ca="1" si="309"/>
        <v>0</v>
      </c>
      <c r="L623" s="1489">
        <f t="shared" ca="1" si="309"/>
        <v>0</v>
      </c>
      <c r="M623" s="1489">
        <f t="shared" ca="1" si="309"/>
        <v>0</v>
      </c>
      <c r="N623" s="1489">
        <f t="shared" ca="1" si="309"/>
        <v>0</v>
      </c>
      <c r="O623" s="1489">
        <f t="shared" ca="1" si="309"/>
        <v>0</v>
      </c>
      <c r="P623" s="1489">
        <f t="shared" ca="1" si="309"/>
        <v>0</v>
      </c>
      <c r="Q623" s="1489">
        <f t="shared" ca="1" si="309"/>
        <v>0</v>
      </c>
      <c r="R623" s="1489">
        <f t="shared" ca="1" si="309"/>
        <v>0</v>
      </c>
      <c r="S623" s="1489">
        <f t="shared" ca="1" si="309"/>
        <v>0</v>
      </c>
      <c r="T623" s="1489">
        <f t="shared" ca="1" si="309"/>
        <v>0</v>
      </c>
      <c r="U623" s="1489">
        <f t="shared" ca="1" si="309"/>
        <v>0</v>
      </c>
      <c r="V623" s="1489">
        <f t="shared" ca="1" si="309"/>
        <v>0</v>
      </c>
      <c r="W623" s="1489">
        <f t="shared" ca="1" si="309"/>
        <v>0</v>
      </c>
      <c r="X623" s="1489">
        <f t="shared" ca="1" si="309"/>
        <v>0</v>
      </c>
      <c r="Y623" s="1489">
        <f t="shared" ca="1" si="309"/>
        <v>0</v>
      </c>
      <c r="Z623" s="1489">
        <f t="shared" ca="1" si="309"/>
        <v>0</v>
      </c>
      <c r="AA623" s="1489">
        <f t="shared" ca="1" si="309"/>
        <v>0</v>
      </c>
      <c r="AB623" s="1489">
        <f t="shared" ca="1" si="309"/>
        <v>0</v>
      </c>
      <c r="AC623" s="1489">
        <f t="shared" ca="1" si="309"/>
        <v>0</v>
      </c>
      <c r="AD623" s="1489">
        <f t="shared" ca="1" si="309"/>
        <v>0</v>
      </c>
      <c r="AE623" s="1489">
        <f t="shared" ca="1" si="309"/>
        <v>0</v>
      </c>
      <c r="AF623" s="1489">
        <f t="shared" ca="1" si="309"/>
        <v>0</v>
      </c>
      <c r="AG623" s="1489">
        <f t="shared" ca="1" si="309"/>
        <v>0</v>
      </c>
      <c r="AH623" s="1489">
        <f t="shared" ca="1" si="309"/>
        <v>0</v>
      </c>
      <c r="AI623" s="1489">
        <f t="shared" ca="1" si="309"/>
        <v>0</v>
      </c>
      <c r="AJ623" s="1489">
        <f t="shared" ca="1" si="309"/>
        <v>0</v>
      </c>
      <c r="AK623" s="1489">
        <f t="shared" ref="AK623:BP623" ca="1" si="310">AJ623+AK622</f>
        <v>0</v>
      </c>
      <c r="AL623" s="1489">
        <f t="shared" ca="1" si="310"/>
        <v>0</v>
      </c>
      <c r="AM623" s="1489">
        <f t="shared" ca="1" si="310"/>
        <v>0</v>
      </c>
      <c r="AN623" s="1489">
        <f t="shared" ca="1" si="310"/>
        <v>0</v>
      </c>
      <c r="AO623" s="1489">
        <f t="shared" ca="1" si="310"/>
        <v>0</v>
      </c>
      <c r="AP623" s="1489">
        <f t="shared" ca="1" si="310"/>
        <v>0</v>
      </c>
      <c r="AQ623" s="1489">
        <f t="shared" ca="1" si="310"/>
        <v>0</v>
      </c>
      <c r="AR623" s="1489">
        <f t="shared" ca="1" si="310"/>
        <v>0</v>
      </c>
      <c r="AS623" s="1489">
        <f t="shared" ca="1" si="310"/>
        <v>0</v>
      </c>
      <c r="AT623" s="1489">
        <f t="shared" ca="1" si="310"/>
        <v>0</v>
      </c>
      <c r="AU623" s="1489">
        <f t="shared" ca="1" si="310"/>
        <v>0</v>
      </c>
      <c r="AV623" s="1489">
        <f t="shared" ca="1" si="310"/>
        <v>0</v>
      </c>
      <c r="AW623" s="1489">
        <f t="shared" ca="1" si="310"/>
        <v>0</v>
      </c>
      <c r="AX623" s="1489">
        <f t="shared" ca="1" si="310"/>
        <v>0</v>
      </c>
      <c r="AY623" s="1489">
        <f t="shared" ca="1" si="310"/>
        <v>0</v>
      </c>
      <c r="AZ623" s="1489">
        <f t="shared" ca="1" si="310"/>
        <v>0</v>
      </c>
      <c r="BA623" s="1489">
        <f t="shared" ca="1" si="310"/>
        <v>0</v>
      </c>
      <c r="BB623" s="1489">
        <f t="shared" ca="1" si="310"/>
        <v>0</v>
      </c>
      <c r="BC623" s="1489">
        <f t="shared" ca="1" si="310"/>
        <v>0</v>
      </c>
      <c r="BD623" s="1489">
        <f t="shared" ca="1" si="310"/>
        <v>0</v>
      </c>
      <c r="BE623" s="1489">
        <f t="shared" ca="1" si="310"/>
        <v>0</v>
      </c>
      <c r="BF623" s="1489">
        <f t="shared" ca="1" si="310"/>
        <v>0</v>
      </c>
      <c r="BG623" s="1489">
        <f t="shared" ca="1" si="310"/>
        <v>0</v>
      </c>
      <c r="BH623" s="1489">
        <f t="shared" ca="1" si="310"/>
        <v>0</v>
      </c>
      <c r="BI623" s="1489">
        <f t="shared" ca="1" si="310"/>
        <v>0</v>
      </c>
      <c r="BJ623" s="1489">
        <f t="shared" ca="1" si="310"/>
        <v>0</v>
      </c>
      <c r="BK623" s="1489">
        <f t="shared" ca="1" si="310"/>
        <v>0</v>
      </c>
      <c r="BL623" s="1489">
        <f t="shared" ca="1" si="310"/>
        <v>0</v>
      </c>
      <c r="BM623" s="1489">
        <f t="shared" ca="1" si="310"/>
        <v>0</v>
      </c>
      <c r="BN623" s="1489">
        <f t="shared" ca="1" si="310"/>
        <v>0</v>
      </c>
      <c r="BO623" s="1489">
        <f t="shared" ca="1" si="310"/>
        <v>0</v>
      </c>
      <c r="BP623" s="1489">
        <f t="shared" ca="1" si="310"/>
        <v>0</v>
      </c>
      <c r="BQ623" s="1489">
        <f t="shared" ref="BQ623:CV623" ca="1" si="311">BP623+BQ622</f>
        <v>0</v>
      </c>
      <c r="BR623" s="1489">
        <f t="shared" ca="1" si="311"/>
        <v>0</v>
      </c>
      <c r="BS623" s="1489">
        <f t="shared" ca="1" si="311"/>
        <v>0</v>
      </c>
      <c r="BT623" s="1489">
        <f t="shared" ca="1" si="311"/>
        <v>0</v>
      </c>
      <c r="BU623" s="1489">
        <f t="shared" ca="1" si="311"/>
        <v>0</v>
      </c>
      <c r="BV623" s="1489">
        <f t="shared" ca="1" si="311"/>
        <v>0</v>
      </c>
      <c r="BW623" s="1489">
        <f t="shared" ca="1" si="311"/>
        <v>0</v>
      </c>
      <c r="BX623" s="1489">
        <f t="shared" ca="1" si="311"/>
        <v>0</v>
      </c>
      <c r="BY623" s="1489">
        <f t="shared" ca="1" si="311"/>
        <v>0</v>
      </c>
      <c r="BZ623" s="1489">
        <f t="shared" ca="1" si="311"/>
        <v>0</v>
      </c>
      <c r="CA623" s="1489">
        <f t="shared" ca="1" si="311"/>
        <v>0</v>
      </c>
      <c r="CB623" s="1489">
        <f t="shared" ca="1" si="311"/>
        <v>0</v>
      </c>
      <c r="CC623" s="1489">
        <f t="shared" ca="1" si="311"/>
        <v>0</v>
      </c>
      <c r="CD623" s="1489">
        <f t="shared" ca="1" si="311"/>
        <v>0</v>
      </c>
      <c r="CE623" s="1489">
        <f t="shared" ca="1" si="311"/>
        <v>0</v>
      </c>
      <c r="CF623" s="1489">
        <f t="shared" ca="1" si="311"/>
        <v>0</v>
      </c>
      <c r="CG623" s="1489">
        <f t="shared" ca="1" si="311"/>
        <v>0</v>
      </c>
      <c r="CH623" s="1489">
        <f t="shared" ca="1" si="311"/>
        <v>0</v>
      </c>
      <c r="CI623" s="1489">
        <f t="shared" ca="1" si="311"/>
        <v>0</v>
      </c>
      <c r="CJ623" s="1489">
        <f t="shared" ca="1" si="311"/>
        <v>0</v>
      </c>
      <c r="CK623" s="1489">
        <f t="shared" ca="1" si="311"/>
        <v>0</v>
      </c>
      <c r="CL623" s="1489">
        <f t="shared" ca="1" si="311"/>
        <v>0</v>
      </c>
      <c r="CM623" s="1489">
        <f t="shared" ca="1" si="311"/>
        <v>0</v>
      </c>
      <c r="CN623" s="1489">
        <f t="shared" ca="1" si="311"/>
        <v>0</v>
      </c>
      <c r="CO623" s="1489">
        <f t="shared" ca="1" si="311"/>
        <v>0</v>
      </c>
      <c r="CP623" s="1489">
        <f t="shared" ca="1" si="311"/>
        <v>0</v>
      </c>
      <c r="CQ623" s="1489">
        <f t="shared" ca="1" si="311"/>
        <v>0</v>
      </c>
      <c r="CR623" s="1489">
        <f t="shared" ca="1" si="311"/>
        <v>0</v>
      </c>
      <c r="CS623" s="1489">
        <f t="shared" ca="1" si="311"/>
        <v>0</v>
      </c>
      <c r="CT623" s="1489">
        <f t="shared" ca="1" si="311"/>
        <v>0</v>
      </c>
      <c r="CU623" s="1489">
        <f t="shared" ca="1" si="311"/>
        <v>0</v>
      </c>
      <c r="CV623" s="1489">
        <f t="shared" ca="1" si="311"/>
        <v>0</v>
      </c>
      <c r="CW623" s="1489">
        <f t="shared" ref="CW623:EB623" ca="1" si="312">CV623+CW622</f>
        <v>0</v>
      </c>
      <c r="CX623" s="1489">
        <f t="shared" ca="1" si="312"/>
        <v>0</v>
      </c>
      <c r="CY623" s="1489">
        <f t="shared" ca="1" si="312"/>
        <v>0</v>
      </c>
      <c r="CZ623" s="1489">
        <f t="shared" ca="1" si="312"/>
        <v>0</v>
      </c>
      <c r="DA623" s="1489">
        <f t="shared" ca="1" si="312"/>
        <v>0</v>
      </c>
      <c r="DB623" s="1489">
        <f t="shared" ca="1" si="312"/>
        <v>0</v>
      </c>
      <c r="DC623" s="1489">
        <f t="shared" ca="1" si="312"/>
        <v>0</v>
      </c>
      <c r="DD623" s="1489">
        <f t="shared" ca="1" si="312"/>
        <v>0</v>
      </c>
      <c r="DE623" s="1489">
        <f t="shared" ca="1" si="312"/>
        <v>0</v>
      </c>
      <c r="DF623" s="1489">
        <f t="shared" ca="1" si="312"/>
        <v>0</v>
      </c>
      <c r="DG623" s="1489">
        <f t="shared" ca="1" si="312"/>
        <v>0</v>
      </c>
      <c r="DH623" s="1489">
        <f t="shared" ca="1" si="312"/>
        <v>0</v>
      </c>
      <c r="DI623" s="1489">
        <f t="shared" ca="1" si="312"/>
        <v>0</v>
      </c>
      <c r="DJ623" s="1489">
        <f t="shared" ca="1" si="312"/>
        <v>0</v>
      </c>
      <c r="DK623" s="1489">
        <f t="shared" ca="1" si="312"/>
        <v>0</v>
      </c>
      <c r="DL623" s="1489">
        <f t="shared" ca="1" si="312"/>
        <v>0</v>
      </c>
      <c r="DM623" s="1489">
        <f t="shared" ca="1" si="312"/>
        <v>0</v>
      </c>
      <c r="DN623" s="1489">
        <f t="shared" ca="1" si="312"/>
        <v>0</v>
      </c>
      <c r="DO623" s="1489">
        <f t="shared" ca="1" si="312"/>
        <v>0</v>
      </c>
      <c r="DP623" s="1489">
        <f t="shared" ca="1" si="312"/>
        <v>0</v>
      </c>
      <c r="DQ623" s="1489">
        <f t="shared" ca="1" si="312"/>
        <v>0</v>
      </c>
      <c r="DR623" s="1489">
        <f t="shared" ca="1" si="312"/>
        <v>0</v>
      </c>
      <c r="DS623" s="1489">
        <f t="shared" ca="1" si="312"/>
        <v>0</v>
      </c>
      <c r="DT623" s="1489">
        <f t="shared" ca="1" si="312"/>
        <v>0</v>
      </c>
      <c r="DU623" s="1489">
        <f t="shared" ca="1" si="312"/>
        <v>0</v>
      </c>
      <c r="DV623" s="1489">
        <f t="shared" ca="1" si="312"/>
        <v>0</v>
      </c>
      <c r="DW623" s="1489">
        <f t="shared" ca="1" si="312"/>
        <v>0</v>
      </c>
      <c r="DX623" s="1489">
        <f t="shared" ca="1" si="312"/>
        <v>0</v>
      </c>
      <c r="DY623" s="1489">
        <f t="shared" ca="1" si="312"/>
        <v>0</v>
      </c>
      <c r="DZ623" s="1489">
        <f t="shared" ca="1" si="312"/>
        <v>0</v>
      </c>
      <c r="EA623" s="1489">
        <f t="shared" ca="1" si="312"/>
        <v>0</v>
      </c>
      <c r="EB623" s="1489">
        <f t="shared" ca="1" si="312"/>
        <v>0</v>
      </c>
      <c r="EC623" s="1489">
        <f t="shared" ref="EC623:FH623" ca="1" si="313">EB623+EC622</f>
        <v>0</v>
      </c>
      <c r="ED623" s="1489">
        <f t="shared" ca="1" si="313"/>
        <v>0</v>
      </c>
      <c r="EE623" s="1489">
        <f t="shared" ca="1" si="313"/>
        <v>0</v>
      </c>
      <c r="EF623" s="1489">
        <f t="shared" ca="1" si="313"/>
        <v>0</v>
      </c>
    </row>
    <row r="624" spans="1:136" ht="14.5" customHeight="1" outlineLevel="1" thickBot="1">
      <c r="A624" s="673"/>
      <c r="B624" s="684"/>
      <c r="C624" s="695" t="s">
        <v>760</v>
      </c>
      <c r="D624" s="1405">
        <f t="shared" ref="D624:AI624" si="314">IFERROR(D632/D626,0)</f>
        <v>0</v>
      </c>
      <c r="E624" s="1228">
        <f t="shared" ca="1" si="314"/>
        <v>0</v>
      </c>
      <c r="F624" s="1228">
        <f t="shared" ca="1" si="314"/>
        <v>0</v>
      </c>
      <c r="G624" s="1228">
        <f t="shared" ca="1" si="314"/>
        <v>0</v>
      </c>
      <c r="H624" s="1228">
        <f t="shared" ca="1" si="314"/>
        <v>0</v>
      </c>
      <c r="I624" s="1228">
        <f t="shared" ca="1" si="314"/>
        <v>0</v>
      </c>
      <c r="J624" s="1228">
        <f t="shared" ca="1" si="314"/>
        <v>0</v>
      </c>
      <c r="K624" s="1228">
        <f t="shared" ca="1" si="314"/>
        <v>0</v>
      </c>
      <c r="L624" s="1228">
        <f t="shared" ca="1" si="314"/>
        <v>0</v>
      </c>
      <c r="M624" s="1228">
        <f t="shared" ca="1" si="314"/>
        <v>0</v>
      </c>
      <c r="N624" s="1228">
        <f t="shared" ca="1" si="314"/>
        <v>0</v>
      </c>
      <c r="O624" s="1228">
        <f t="shared" ca="1" si="314"/>
        <v>0</v>
      </c>
      <c r="P624" s="1228">
        <f t="shared" ca="1" si="314"/>
        <v>0</v>
      </c>
      <c r="Q624" s="1228">
        <f t="shared" ca="1" si="314"/>
        <v>0</v>
      </c>
      <c r="R624" s="1228">
        <f t="shared" ca="1" si="314"/>
        <v>0</v>
      </c>
      <c r="S624" s="1228">
        <f t="shared" ca="1" si="314"/>
        <v>0</v>
      </c>
      <c r="T624" s="1228">
        <f t="shared" ca="1" si="314"/>
        <v>0</v>
      </c>
      <c r="U624" s="1228">
        <f t="shared" ca="1" si="314"/>
        <v>0</v>
      </c>
      <c r="V624" s="1228">
        <f t="shared" ca="1" si="314"/>
        <v>0</v>
      </c>
      <c r="W624" s="1228">
        <f t="shared" ca="1" si="314"/>
        <v>0</v>
      </c>
      <c r="X624" s="1228">
        <f t="shared" ca="1" si="314"/>
        <v>0</v>
      </c>
      <c r="Y624" s="1228">
        <f t="shared" ca="1" si="314"/>
        <v>0</v>
      </c>
      <c r="Z624" s="1228">
        <f t="shared" ca="1" si="314"/>
        <v>0</v>
      </c>
      <c r="AA624" s="1228">
        <f t="shared" ca="1" si="314"/>
        <v>0</v>
      </c>
      <c r="AB624" s="1228">
        <f t="shared" ca="1" si="314"/>
        <v>0</v>
      </c>
      <c r="AC624" s="1228">
        <f t="shared" ca="1" si="314"/>
        <v>0</v>
      </c>
      <c r="AD624" s="1228">
        <f t="shared" ca="1" si="314"/>
        <v>0</v>
      </c>
      <c r="AE624" s="1228">
        <f t="shared" ca="1" si="314"/>
        <v>0</v>
      </c>
      <c r="AF624" s="1228">
        <f t="shared" ca="1" si="314"/>
        <v>0</v>
      </c>
      <c r="AG624" s="1228">
        <f t="shared" ca="1" si="314"/>
        <v>0</v>
      </c>
      <c r="AH624" s="1228">
        <f t="shared" ca="1" si="314"/>
        <v>0</v>
      </c>
      <c r="AI624" s="1228">
        <f t="shared" ca="1" si="314"/>
        <v>0</v>
      </c>
      <c r="AJ624" s="1228">
        <f t="shared" ref="AJ624:BO624" ca="1" si="315">IFERROR(AJ632/AJ626,0)</f>
        <v>0</v>
      </c>
      <c r="AK624" s="1228">
        <f t="shared" ca="1" si="315"/>
        <v>0</v>
      </c>
      <c r="AL624" s="1228">
        <f t="shared" ca="1" si="315"/>
        <v>0</v>
      </c>
      <c r="AM624" s="1228">
        <f t="shared" ca="1" si="315"/>
        <v>0</v>
      </c>
      <c r="AN624" s="1228">
        <f t="shared" ca="1" si="315"/>
        <v>0</v>
      </c>
      <c r="AO624" s="1228">
        <f t="shared" ca="1" si="315"/>
        <v>0</v>
      </c>
      <c r="AP624" s="1228">
        <f t="shared" ca="1" si="315"/>
        <v>0</v>
      </c>
      <c r="AQ624" s="1228">
        <f t="shared" ca="1" si="315"/>
        <v>0</v>
      </c>
      <c r="AR624" s="1228">
        <f t="shared" ca="1" si="315"/>
        <v>0</v>
      </c>
      <c r="AS624" s="1228">
        <f t="shared" ca="1" si="315"/>
        <v>0</v>
      </c>
      <c r="AT624" s="1228">
        <f t="shared" ca="1" si="315"/>
        <v>0</v>
      </c>
      <c r="AU624" s="1228">
        <f t="shared" ca="1" si="315"/>
        <v>0</v>
      </c>
      <c r="AV624" s="1228">
        <f t="shared" ca="1" si="315"/>
        <v>0</v>
      </c>
      <c r="AW624" s="1228">
        <f t="shared" ca="1" si="315"/>
        <v>0</v>
      </c>
      <c r="AX624" s="1228">
        <f t="shared" ca="1" si="315"/>
        <v>0</v>
      </c>
      <c r="AY624" s="1228">
        <f t="shared" ca="1" si="315"/>
        <v>0</v>
      </c>
      <c r="AZ624" s="1228">
        <f t="shared" ca="1" si="315"/>
        <v>0</v>
      </c>
      <c r="BA624" s="1228">
        <f t="shared" ca="1" si="315"/>
        <v>0</v>
      </c>
      <c r="BB624" s="1228">
        <f t="shared" ca="1" si="315"/>
        <v>0</v>
      </c>
      <c r="BC624" s="1228">
        <f t="shared" ca="1" si="315"/>
        <v>0</v>
      </c>
      <c r="BD624" s="1228">
        <f t="shared" ca="1" si="315"/>
        <v>0</v>
      </c>
      <c r="BE624" s="1228">
        <f t="shared" ca="1" si="315"/>
        <v>0</v>
      </c>
      <c r="BF624" s="1228">
        <f t="shared" ca="1" si="315"/>
        <v>0</v>
      </c>
      <c r="BG624" s="1228">
        <f t="shared" ca="1" si="315"/>
        <v>0</v>
      </c>
      <c r="BH624" s="1228">
        <f t="shared" ca="1" si="315"/>
        <v>0</v>
      </c>
      <c r="BI624" s="1228">
        <f t="shared" ca="1" si="315"/>
        <v>0</v>
      </c>
      <c r="BJ624" s="1228">
        <f t="shared" ca="1" si="315"/>
        <v>0</v>
      </c>
      <c r="BK624" s="1228">
        <f t="shared" ca="1" si="315"/>
        <v>0</v>
      </c>
      <c r="BL624" s="1228">
        <f t="shared" ca="1" si="315"/>
        <v>0</v>
      </c>
      <c r="BM624" s="1228">
        <f t="shared" ca="1" si="315"/>
        <v>0</v>
      </c>
      <c r="BN624" s="1228">
        <f t="shared" ca="1" si="315"/>
        <v>0</v>
      </c>
      <c r="BO624" s="1228">
        <f t="shared" ca="1" si="315"/>
        <v>0</v>
      </c>
      <c r="BP624" s="1228">
        <f t="shared" ref="BP624:CU624" ca="1" si="316">IFERROR(BP632/BP626,0)</f>
        <v>0</v>
      </c>
      <c r="BQ624" s="1228">
        <f t="shared" ca="1" si="316"/>
        <v>0</v>
      </c>
      <c r="BR624" s="1228">
        <f t="shared" ca="1" si="316"/>
        <v>0</v>
      </c>
      <c r="BS624" s="1228">
        <f t="shared" ca="1" si="316"/>
        <v>0</v>
      </c>
      <c r="BT624" s="1228">
        <f t="shared" ca="1" si="316"/>
        <v>0</v>
      </c>
      <c r="BU624" s="1228">
        <f t="shared" ca="1" si="316"/>
        <v>0</v>
      </c>
      <c r="BV624" s="1228">
        <f t="shared" ca="1" si="316"/>
        <v>0</v>
      </c>
      <c r="BW624" s="1228">
        <f t="shared" ca="1" si="316"/>
        <v>0</v>
      </c>
      <c r="BX624" s="1228">
        <f t="shared" ca="1" si="316"/>
        <v>0</v>
      </c>
      <c r="BY624" s="1228">
        <f t="shared" ca="1" si="316"/>
        <v>0</v>
      </c>
      <c r="BZ624" s="1228">
        <f t="shared" ca="1" si="316"/>
        <v>0</v>
      </c>
      <c r="CA624" s="1228">
        <f t="shared" ca="1" si="316"/>
        <v>0</v>
      </c>
      <c r="CB624" s="1228">
        <f t="shared" ca="1" si="316"/>
        <v>0</v>
      </c>
      <c r="CC624" s="1228">
        <f t="shared" ca="1" si="316"/>
        <v>0</v>
      </c>
      <c r="CD624" s="1228">
        <f t="shared" ca="1" si="316"/>
        <v>0</v>
      </c>
      <c r="CE624" s="1228">
        <f t="shared" ca="1" si="316"/>
        <v>0</v>
      </c>
      <c r="CF624" s="1228">
        <f t="shared" ca="1" si="316"/>
        <v>0</v>
      </c>
      <c r="CG624" s="1228">
        <f t="shared" ca="1" si="316"/>
        <v>0</v>
      </c>
      <c r="CH624" s="1228">
        <f t="shared" ca="1" si="316"/>
        <v>0</v>
      </c>
      <c r="CI624" s="1228">
        <f t="shared" ca="1" si="316"/>
        <v>0</v>
      </c>
      <c r="CJ624" s="1228">
        <f t="shared" ca="1" si="316"/>
        <v>0</v>
      </c>
      <c r="CK624" s="1228">
        <f t="shared" ca="1" si="316"/>
        <v>0</v>
      </c>
      <c r="CL624" s="1228">
        <f t="shared" ca="1" si="316"/>
        <v>0</v>
      </c>
      <c r="CM624" s="1228">
        <f t="shared" ca="1" si="316"/>
        <v>0</v>
      </c>
      <c r="CN624" s="1228">
        <f t="shared" ca="1" si="316"/>
        <v>0</v>
      </c>
      <c r="CO624" s="1228">
        <f t="shared" ca="1" si="316"/>
        <v>0</v>
      </c>
      <c r="CP624" s="1228">
        <f t="shared" ca="1" si="316"/>
        <v>0</v>
      </c>
      <c r="CQ624" s="1228">
        <f t="shared" ca="1" si="316"/>
        <v>0</v>
      </c>
      <c r="CR624" s="1228">
        <f t="shared" ca="1" si="316"/>
        <v>0</v>
      </c>
      <c r="CS624" s="1228">
        <f t="shared" ca="1" si="316"/>
        <v>0</v>
      </c>
      <c r="CT624" s="1228">
        <f t="shared" ca="1" si="316"/>
        <v>0</v>
      </c>
      <c r="CU624" s="1228">
        <f t="shared" ca="1" si="316"/>
        <v>0</v>
      </c>
      <c r="CV624" s="1228">
        <f t="shared" ref="CV624:EF624" ca="1" si="317">IFERROR(CV632/CV626,0)</f>
        <v>0</v>
      </c>
      <c r="CW624" s="1228">
        <f t="shared" ca="1" si="317"/>
        <v>0</v>
      </c>
      <c r="CX624" s="1228">
        <f t="shared" ca="1" si="317"/>
        <v>0</v>
      </c>
      <c r="CY624" s="1228">
        <f t="shared" ca="1" si="317"/>
        <v>0</v>
      </c>
      <c r="CZ624" s="1228">
        <f t="shared" ca="1" si="317"/>
        <v>0</v>
      </c>
      <c r="DA624" s="1228">
        <f t="shared" ca="1" si="317"/>
        <v>0</v>
      </c>
      <c r="DB624" s="1228">
        <f t="shared" ca="1" si="317"/>
        <v>0</v>
      </c>
      <c r="DC624" s="1228">
        <f t="shared" ca="1" si="317"/>
        <v>0</v>
      </c>
      <c r="DD624" s="1228">
        <f t="shared" ca="1" si="317"/>
        <v>0</v>
      </c>
      <c r="DE624" s="1228">
        <f t="shared" ca="1" si="317"/>
        <v>0</v>
      </c>
      <c r="DF624" s="1228">
        <f t="shared" ca="1" si="317"/>
        <v>0</v>
      </c>
      <c r="DG624" s="1228">
        <f t="shared" ca="1" si="317"/>
        <v>0</v>
      </c>
      <c r="DH624" s="1228">
        <f t="shared" ca="1" si="317"/>
        <v>0</v>
      </c>
      <c r="DI624" s="1228">
        <f t="shared" ca="1" si="317"/>
        <v>0</v>
      </c>
      <c r="DJ624" s="1228">
        <f t="shared" ca="1" si="317"/>
        <v>0</v>
      </c>
      <c r="DK624" s="1228">
        <f t="shared" ca="1" si="317"/>
        <v>0</v>
      </c>
      <c r="DL624" s="1228">
        <f t="shared" ca="1" si="317"/>
        <v>0</v>
      </c>
      <c r="DM624" s="1228">
        <f t="shared" ca="1" si="317"/>
        <v>0</v>
      </c>
      <c r="DN624" s="1228">
        <f t="shared" ca="1" si="317"/>
        <v>0</v>
      </c>
      <c r="DO624" s="1228">
        <f t="shared" ca="1" si="317"/>
        <v>0</v>
      </c>
      <c r="DP624" s="1228">
        <f t="shared" ca="1" si="317"/>
        <v>0</v>
      </c>
      <c r="DQ624" s="1228">
        <f t="shared" ca="1" si="317"/>
        <v>0</v>
      </c>
      <c r="DR624" s="1228">
        <f t="shared" ca="1" si="317"/>
        <v>0</v>
      </c>
      <c r="DS624" s="1228">
        <f t="shared" ca="1" si="317"/>
        <v>0</v>
      </c>
      <c r="DT624" s="1228">
        <f t="shared" ca="1" si="317"/>
        <v>0</v>
      </c>
      <c r="DU624" s="1228">
        <f t="shared" ca="1" si="317"/>
        <v>0</v>
      </c>
      <c r="DV624" s="1228">
        <f t="shared" ca="1" si="317"/>
        <v>0</v>
      </c>
      <c r="DW624" s="1228">
        <f t="shared" ca="1" si="317"/>
        <v>0</v>
      </c>
      <c r="DX624" s="1228">
        <f t="shared" ca="1" si="317"/>
        <v>0</v>
      </c>
      <c r="DY624" s="1228">
        <f t="shared" ca="1" si="317"/>
        <v>0</v>
      </c>
      <c r="DZ624" s="1228">
        <f t="shared" ca="1" si="317"/>
        <v>0</v>
      </c>
      <c r="EA624" s="1228">
        <f t="shared" ca="1" si="317"/>
        <v>0</v>
      </c>
      <c r="EB624" s="1228">
        <f t="shared" ca="1" si="317"/>
        <v>0</v>
      </c>
      <c r="EC624" s="1228">
        <f t="shared" ca="1" si="317"/>
        <v>0</v>
      </c>
      <c r="ED624" s="1228">
        <f t="shared" ca="1" si="317"/>
        <v>0</v>
      </c>
      <c r="EE624" s="1228">
        <f t="shared" ca="1" si="317"/>
        <v>0</v>
      </c>
      <c r="EF624" s="1228">
        <f t="shared" ca="1" si="317"/>
        <v>0</v>
      </c>
    </row>
    <row r="625" spans="1:136" ht="14.5" customHeight="1" outlineLevel="1" thickBot="1">
      <c r="A625" s="673"/>
      <c r="B625" s="684"/>
      <c r="C625" s="542" t="s">
        <v>113</v>
      </c>
      <c r="D625" s="1090" t="s">
        <v>124</v>
      </c>
      <c r="E625" s="1569">
        <v>1</v>
      </c>
      <c r="F625" s="1569">
        <f t="shared" ref="F625:AK625" si="318">E625+1</f>
        <v>2</v>
      </c>
      <c r="G625" s="1569">
        <f t="shared" si="318"/>
        <v>3</v>
      </c>
      <c r="H625" s="1569">
        <f t="shared" si="318"/>
        <v>4</v>
      </c>
      <c r="I625" s="1569">
        <f t="shared" si="318"/>
        <v>5</v>
      </c>
      <c r="J625" s="1569">
        <f t="shared" si="318"/>
        <v>6</v>
      </c>
      <c r="K625" s="1569">
        <f t="shared" si="318"/>
        <v>7</v>
      </c>
      <c r="L625" s="1569">
        <f t="shared" si="318"/>
        <v>8</v>
      </c>
      <c r="M625" s="1569">
        <f t="shared" si="318"/>
        <v>9</v>
      </c>
      <c r="N625" s="1569">
        <f t="shared" si="318"/>
        <v>10</v>
      </c>
      <c r="O625" s="1569">
        <f t="shared" si="318"/>
        <v>11</v>
      </c>
      <c r="P625" s="1569">
        <f t="shared" si="318"/>
        <v>12</v>
      </c>
      <c r="Q625" s="1569">
        <f t="shared" si="318"/>
        <v>13</v>
      </c>
      <c r="R625" s="1569">
        <f t="shared" si="318"/>
        <v>14</v>
      </c>
      <c r="S625" s="1569">
        <f t="shared" si="318"/>
        <v>15</v>
      </c>
      <c r="T625" s="1569">
        <f t="shared" si="318"/>
        <v>16</v>
      </c>
      <c r="U625" s="1569">
        <f t="shared" si="318"/>
        <v>17</v>
      </c>
      <c r="V625" s="1569">
        <f t="shared" si="318"/>
        <v>18</v>
      </c>
      <c r="W625" s="1569">
        <f t="shared" si="318"/>
        <v>19</v>
      </c>
      <c r="X625" s="1569">
        <f t="shared" si="318"/>
        <v>20</v>
      </c>
      <c r="Y625" s="1569">
        <f t="shared" si="318"/>
        <v>21</v>
      </c>
      <c r="Z625" s="1569">
        <f t="shared" si="318"/>
        <v>22</v>
      </c>
      <c r="AA625" s="1569">
        <f t="shared" si="318"/>
        <v>23</v>
      </c>
      <c r="AB625" s="1569">
        <f t="shared" si="318"/>
        <v>24</v>
      </c>
      <c r="AC625" s="1569">
        <f t="shared" si="318"/>
        <v>25</v>
      </c>
      <c r="AD625" s="1569">
        <f t="shared" si="318"/>
        <v>26</v>
      </c>
      <c r="AE625" s="1569">
        <f t="shared" si="318"/>
        <v>27</v>
      </c>
      <c r="AF625" s="1569">
        <f t="shared" si="318"/>
        <v>28</v>
      </c>
      <c r="AG625" s="1569">
        <f t="shared" si="318"/>
        <v>29</v>
      </c>
      <c r="AH625" s="1569">
        <f t="shared" si="318"/>
        <v>30</v>
      </c>
      <c r="AI625" s="1569">
        <f t="shared" si="318"/>
        <v>31</v>
      </c>
      <c r="AJ625" s="1569">
        <f t="shared" si="318"/>
        <v>32</v>
      </c>
      <c r="AK625" s="1569">
        <f t="shared" si="318"/>
        <v>33</v>
      </c>
      <c r="AL625" s="1569">
        <f t="shared" ref="AL625:BQ625" si="319">AK625+1</f>
        <v>34</v>
      </c>
      <c r="AM625" s="1569">
        <f t="shared" si="319"/>
        <v>35</v>
      </c>
      <c r="AN625" s="1569">
        <f t="shared" si="319"/>
        <v>36</v>
      </c>
      <c r="AO625" s="1569">
        <f t="shared" si="319"/>
        <v>37</v>
      </c>
      <c r="AP625" s="1569">
        <f t="shared" si="319"/>
        <v>38</v>
      </c>
      <c r="AQ625" s="1569">
        <f t="shared" si="319"/>
        <v>39</v>
      </c>
      <c r="AR625" s="1569">
        <f t="shared" si="319"/>
        <v>40</v>
      </c>
      <c r="AS625" s="1569">
        <f t="shared" si="319"/>
        <v>41</v>
      </c>
      <c r="AT625" s="1569">
        <f t="shared" si="319"/>
        <v>42</v>
      </c>
      <c r="AU625" s="1569">
        <f t="shared" si="319"/>
        <v>43</v>
      </c>
      <c r="AV625" s="1569">
        <f t="shared" si="319"/>
        <v>44</v>
      </c>
      <c r="AW625" s="1569">
        <f t="shared" si="319"/>
        <v>45</v>
      </c>
      <c r="AX625" s="1569">
        <f t="shared" si="319"/>
        <v>46</v>
      </c>
      <c r="AY625" s="1569">
        <f t="shared" si="319"/>
        <v>47</v>
      </c>
      <c r="AZ625" s="1569">
        <f t="shared" si="319"/>
        <v>48</v>
      </c>
      <c r="BA625" s="1569">
        <f t="shared" si="319"/>
        <v>49</v>
      </c>
      <c r="BB625" s="1569">
        <f t="shared" si="319"/>
        <v>50</v>
      </c>
      <c r="BC625" s="1569">
        <f t="shared" si="319"/>
        <v>51</v>
      </c>
      <c r="BD625" s="1569">
        <f t="shared" si="319"/>
        <v>52</v>
      </c>
      <c r="BE625" s="1569">
        <f t="shared" si="319"/>
        <v>53</v>
      </c>
      <c r="BF625" s="1569">
        <f t="shared" si="319"/>
        <v>54</v>
      </c>
      <c r="BG625" s="1569">
        <f t="shared" si="319"/>
        <v>55</v>
      </c>
      <c r="BH625" s="1569">
        <f t="shared" si="319"/>
        <v>56</v>
      </c>
      <c r="BI625" s="1569">
        <f t="shared" si="319"/>
        <v>57</v>
      </c>
      <c r="BJ625" s="1569">
        <f t="shared" si="319"/>
        <v>58</v>
      </c>
      <c r="BK625" s="1569">
        <f t="shared" si="319"/>
        <v>59</v>
      </c>
      <c r="BL625" s="1569">
        <f t="shared" si="319"/>
        <v>60</v>
      </c>
      <c r="BM625" s="1569">
        <f t="shared" si="319"/>
        <v>61</v>
      </c>
      <c r="BN625" s="1569">
        <f t="shared" si="319"/>
        <v>62</v>
      </c>
      <c r="BO625" s="1569">
        <f t="shared" si="319"/>
        <v>63</v>
      </c>
      <c r="BP625" s="1569">
        <f t="shared" si="319"/>
        <v>64</v>
      </c>
      <c r="BQ625" s="1569">
        <f t="shared" si="319"/>
        <v>65</v>
      </c>
      <c r="BR625" s="1569">
        <f t="shared" ref="BR625:CW625" si="320">BQ625+1</f>
        <v>66</v>
      </c>
      <c r="BS625" s="1569">
        <f t="shared" si="320"/>
        <v>67</v>
      </c>
      <c r="BT625" s="1569">
        <f t="shared" si="320"/>
        <v>68</v>
      </c>
      <c r="BU625" s="1569">
        <f t="shared" si="320"/>
        <v>69</v>
      </c>
      <c r="BV625" s="1569">
        <f t="shared" si="320"/>
        <v>70</v>
      </c>
      <c r="BW625" s="1569">
        <f t="shared" si="320"/>
        <v>71</v>
      </c>
      <c r="BX625" s="1569">
        <f t="shared" si="320"/>
        <v>72</v>
      </c>
      <c r="BY625" s="1569">
        <f t="shared" si="320"/>
        <v>73</v>
      </c>
      <c r="BZ625" s="1569">
        <f t="shared" si="320"/>
        <v>74</v>
      </c>
      <c r="CA625" s="1569">
        <f t="shared" si="320"/>
        <v>75</v>
      </c>
      <c r="CB625" s="1569">
        <f t="shared" si="320"/>
        <v>76</v>
      </c>
      <c r="CC625" s="1569">
        <f t="shared" si="320"/>
        <v>77</v>
      </c>
      <c r="CD625" s="1569">
        <f t="shared" si="320"/>
        <v>78</v>
      </c>
      <c r="CE625" s="1569">
        <f t="shared" si="320"/>
        <v>79</v>
      </c>
      <c r="CF625" s="1569">
        <f t="shared" si="320"/>
        <v>80</v>
      </c>
      <c r="CG625" s="1569">
        <f t="shared" si="320"/>
        <v>81</v>
      </c>
      <c r="CH625" s="1569">
        <f t="shared" si="320"/>
        <v>82</v>
      </c>
      <c r="CI625" s="1569">
        <f t="shared" si="320"/>
        <v>83</v>
      </c>
      <c r="CJ625" s="1569">
        <f t="shared" si="320"/>
        <v>84</v>
      </c>
      <c r="CK625" s="1569">
        <f t="shared" si="320"/>
        <v>85</v>
      </c>
      <c r="CL625" s="1569">
        <f t="shared" si="320"/>
        <v>86</v>
      </c>
      <c r="CM625" s="1569">
        <f t="shared" si="320"/>
        <v>87</v>
      </c>
      <c r="CN625" s="1569">
        <f t="shared" si="320"/>
        <v>88</v>
      </c>
      <c r="CO625" s="1569">
        <f t="shared" si="320"/>
        <v>89</v>
      </c>
      <c r="CP625" s="1569">
        <f t="shared" si="320"/>
        <v>90</v>
      </c>
      <c r="CQ625" s="1569">
        <f t="shared" si="320"/>
        <v>91</v>
      </c>
      <c r="CR625" s="1569">
        <f t="shared" si="320"/>
        <v>92</v>
      </c>
      <c r="CS625" s="1569">
        <f t="shared" si="320"/>
        <v>93</v>
      </c>
      <c r="CT625" s="1569">
        <f t="shared" si="320"/>
        <v>94</v>
      </c>
      <c r="CU625" s="1569">
        <f t="shared" si="320"/>
        <v>95</v>
      </c>
      <c r="CV625" s="1569">
        <f t="shared" si="320"/>
        <v>96</v>
      </c>
      <c r="CW625" s="1569">
        <f t="shared" si="320"/>
        <v>97</v>
      </c>
      <c r="CX625" s="1569">
        <f t="shared" ref="CX625:EF625" si="321">CW625+1</f>
        <v>98</v>
      </c>
      <c r="CY625" s="1569">
        <f t="shared" si="321"/>
        <v>99</v>
      </c>
      <c r="CZ625" s="1569">
        <f t="shared" si="321"/>
        <v>100</v>
      </c>
      <c r="DA625" s="1569">
        <f t="shared" si="321"/>
        <v>101</v>
      </c>
      <c r="DB625" s="1569">
        <f t="shared" si="321"/>
        <v>102</v>
      </c>
      <c r="DC625" s="1569">
        <f t="shared" si="321"/>
        <v>103</v>
      </c>
      <c r="DD625" s="1569">
        <f t="shared" si="321"/>
        <v>104</v>
      </c>
      <c r="DE625" s="1569">
        <f t="shared" si="321"/>
        <v>105</v>
      </c>
      <c r="DF625" s="1569">
        <f t="shared" si="321"/>
        <v>106</v>
      </c>
      <c r="DG625" s="1569">
        <f t="shared" si="321"/>
        <v>107</v>
      </c>
      <c r="DH625" s="1569">
        <f t="shared" si="321"/>
        <v>108</v>
      </c>
      <c r="DI625" s="1569">
        <f t="shared" si="321"/>
        <v>109</v>
      </c>
      <c r="DJ625" s="1569">
        <f t="shared" si="321"/>
        <v>110</v>
      </c>
      <c r="DK625" s="1569">
        <f t="shared" si="321"/>
        <v>111</v>
      </c>
      <c r="DL625" s="1569">
        <f t="shared" si="321"/>
        <v>112</v>
      </c>
      <c r="DM625" s="1569">
        <f t="shared" si="321"/>
        <v>113</v>
      </c>
      <c r="DN625" s="1569">
        <f t="shared" si="321"/>
        <v>114</v>
      </c>
      <c r="DO625" s="1569">
        <f t="shared" si="321"/>
        <v>115</v>
      </c>
      <c r="DP625" s="1569">
        <f t="shared" si="321"/>
        <v>116</v>
      </c>
      <c r="DQ625" s="1569">
        <f t="shared" si="321"/>
        <v>117</v>
      </c>
      <c r="DR625" s="1569">
        <f t="shared" si="321"/>
        <v>118</v>
      </c>
      <c r="DS625" s="1569">
        <f t="shared" si="321"/>
        <v>119</v>
      </c>
      <c r="DT625" s="1569">
        <f t="shared" si="321"/>
        <v>120</v>
      </c>
      <c r="DU625" s="1569">
        <f t="shared" si="321"/>
        <v>121</v>
      </c>
      <c r="DV625" s="1569">
        <f t="shared" si="321"/>
        <v>122</v>
      </c>
      <c r="DW625" s="1569">
        <f t="shared" si="321"/>
        <v>123</v>
      </c>
      <c r="DX625" s="1569">
        <f t="shared" si="321"/>
        <v>124</v>
      </c>
      <c r="DY625" s="1569">
        <f t="shared" si="321"/>
        <v>125</v>
      </c>
      <c r="DZ625" s="1569">
        <f t="shared" si="321"/>
        <v>126</v>
      </c>
      <c r="EA625" s="1569">
        <f t="shared" si="321"/>
        <v>127</v>
      </c>
      <c r="EB625" s="1569">
        <f t="shared" si="321"/>
        <v>128</v>
      </c>
      <c r="EC625" s="1569">
        <f t="shared" si="321"/>
        <v>129</v>
      </c>
      <c r="ED625" s="1569">
        <f t="shared" si="321"/>
        <v>130</v>
      </c>
      <c r="EE625" s="1569">
        <f t="shared" si="321"/>
        <v>131</v>
      </c>
      <c r="EF625" s="1570">
        <f t="shared" si="321"/>
        <v>132</v>
      </c>
    </row>
    <row r="626" spans="1:136" outlineLevel="1">
      <c r="A626" s="673"/>
      <c r="B626" s="684"/>
      <c r="C626" s="27" t="s">
        <v>386</v>
      </c>
      <c r="D626" s="1413">
        <f>D464/12</f>
        <v>0</v>
      </c>
      <c r="E626" s="1250">
        <f>FVSCHEDULE($D$626,'Model Inputs &amp; Calcs'!$D$75:D75)</f>
        <v>0</v>
      </c>
      <c r="F626" s="1250">
        <f>FVSCHEDULE($D$626,'Model Inputs &amp; Calcs'!$D$75:E75)</f>
        <v>0</v>
      </c>
      <c r="G626" s="1250">
        <f>FVSCHEDULE($D$626,'Model Inputs &amp; Calcs'!$D$75:F75)</f>
        <v>0</v>
      </c>
      <c r="H626" s="1250">
        <f>FVSCHEDULE($D$626,'Model Inputs &amp; Calcs'!$D$75:G75)</f>
        <v>0</v>
      </c>
      <c r="I626" s="1250">
        <f>FVSCHEDULE($D$626,'Model Inputs &amp; Calcs'!$D$75:H75)</f>
        <v>0</v>
      </c>
      <c r="J626" s="1250">
        <f>FVSCHEDULE($D$626,'Model Inputs &amp; Calcs'!$D$75:I75)</f>
        <v>0</v>
      </c>
      <c r="K626" s="1250">
        <f>FVSCHEDULE($D$626,'Model Inputs &amp; Calcs'!$D$75:J75)</f>
        <v>0</v>
      </c>
      <c r="L626" s="1250">
        <f>FVSCHEDULE($D$626,'Model Inputs &amp; Calcs'!$D$75:K75)</f>
        <v>0</v>
      </c>
      <c r="M626" s="1250">
        <f>FVSCHEDULE($D$626,'Model Inputs &amp; Calcs'!$D$75:L75)</f>
        <v>0</v>
      </c>
      <c r="N626" s="1250">
        <f>FVSCHEDULE($D$626,'Model Inputs &amp; Calcs'!$D$75:M75)</f>
        <v>0</v>
      </c>
      <c r="O626" s="1250">
        <f>FVSCHEDULE($D$626,'Model Inputs &amp; Calcs'!$D$75:N75)</f>
        <v>0</v>
      </c>
      <c r="P626" s="1250">
        <f>FVSCHEDULE($D$626,'Model Inputs &amp; Calcs'!$D$75:O75)</f>
        <v>0</v>
      </c>
      <c r="Q626" s="1250">
        <f>FVSCHEDULE($D$626,'Model Inputs &amp; Calcs'!$D$75:P75)</f>
        <v>0</v>
      </c>
      <c r="R626" s="1250">
        <f>FVSCHEDULE($D$626,'Model Inputs &amp; Calcs'!$D$75:Q75)</f>
        <v>0</v>
      </c>
      <c r="S626" s="1250">
        <f>FVSCHEDULE($D$626,'Model Inputs &amp; Calcs'!$D$75:R75)</f>
        <v>0</v>
      </c>
      <c r="T626" s="1250">
        <f>FVSCHEDULE($D$626,'Model Inputs &amp; Calcs'!$D$75:S75)</f>
        <v>0</v>
      </c>
      <c r="U626" s="1250">
        <f>FVSCHEDULE($D$626,'Model Inputs &amp; Calcs'!$D$75:T75)</f>
        <v>0</v>
      </c>
      <c r="V626" s="1250">
        <f>FVSCHEDULE($D$626,'Model Inputs &amp; Calcs'!$D$75:U75)</f>
        <v>0</v>
      </c>
      <c r="W626" s="1250">
        <f>FVSCHEDULE($D$626,'Model Inputs &amp; Calcs'!$D$75:V75)</f>
        <v>0</v>
      </c>
      <c r="X626" s="1250">
        <f>FVSCHEDULE($D$626,'Model Inputs &amp; Calcs'!$D$75:W75)</f>
        <v>0</v>
      </c>
      <c r="Y626" s="1250">
        <f>FVSCHEDULE($D$626,'Model Inputs &amp; Calcs'!$D$75:X75)</f>
        <v>0</v>
      </c>
      <c r="Z626" s="1250">
        <f>FVSCHEDULE($D$626,'Model Inputs &amp; Calcs'!$D$75:Y75)</f>
        <v>0</v>
      </c>
      <c r="AA626" s="1250">
        <f>FVSCHEDULE($D$626,'Model Inputs &amp; Calcs'!$D$75:Z75)</f>
        <v>0</v>
      </c>
      <c r="AB626" s="1250">
        <f>FVSCHEDULE($D$626,'Model Inputs &amp; Calcs'!$D$75:AA75)</f>
        <v>0</v>
      </c>
      <c r="AC626" s="1250">
        <f>FVSCHEDULE($D$626,'Model Inputs &amp; Calcs'!$D$75:AB75)</f>
        <v>0</v>
      </c>
      <c r="AD626" s="1250">
        <f>FVSCHEDULE($D$626,'Model Inputs &amp; Calcs'!$D$75:AC75)</f>
        <v>0</v>
      </c>
      <c r="AE626" s="1250">
        <f>FVSCHEDULE($D$626,'Model Inputs &amp; Calcs'!$D$75:AD75)</f>
        <v>0</v>
      </c>
      <c r="AF626" s="1250">
        <f>FVSCHEDULE($D$626,'Model Inputs &amp; Calcs'!$D$75:AE75)</f>
        <v>0</v>
      </c>
      <c r="AG626" s="1250">
        <f>FVSCHEDULE($D$626,'Model Inputs &amp; Calcs'!$D$75:AF75)</f>
        <v>0</v>
      </c>
      <c r="AH626" s="1250">
        <f>FVSCHEDULE($D$626,'Model Inputs &amp; Calcs'!$D$75:AG75)</f>
        <v>0</v>
      </c>
      <c r="AI626" s="1250">
        <f>FVSCHEDULE($D$626,'Model Inputs &amp; Calcs'!$D$75:AH75)</f>
        <v>0</v>
      </c>
      <c r="AJ626" s="1250">
        <f>FVSCHEDULE($D$626,'Model Inputs &amp; Calcs'!$D$75:AI75)</f>
        <v>0</v>
      </c>
      <c r="AK626" s="1250">
        <f>FVSCHEDULE($D$626,'Model Inputs &amp; Calcs'!$D$75:AJ75)</f>
        <v>0</v>
      </c>
      <c r="AL626" s="1250">
        <f>FVSCHEDULE($D$626,'Model Inputs &amp; Calcs'!$D$75:AK75)</f>
        <v>0</v>
      </c>
      <c r="AM626" s="1250">
        <f>FVSCHEDULE($D$626,'Model Inputs &amp; Calcs'!$D$75:AL75)</f>
        <v>0</v>
      </c>
      <c r="AN626" s="1250">
        <f>FVSCHEDULE($D$626,'Model Inputs &amp; Calcs'!$D$75:AM75)</f>
        <v>0</v>
      </c>
      <c r="AO626" s="1250">
        <f>FVSCHEDULE($D$626,'Model Inputs &amp; Calcs'!$D$75:AN75)</f>
        <v>0</v>
      </c>
      <c r="AP626" s="1250">
        <f>FVSCHEDULE($D$626,'Model Inputs &amp; Calcs'!$D$75:AO75)</f>
        <v>0</v>
      </c>
      <c r="AQ626" s="1250">
        <f>FVSCHEDULE($D$626,'Model Inputs &amp; Calcs'!$D$75:AP75)</f>
        <v>0</v>
      </c>
      <c r="AR626" s="1250">
        <f>FVSCHEDULE($D$626,'Model Inputs &amp; Calcs'!$D$75:AQ75)</f>
        <v>0</v>
      </c>
      <c r="AS626" s="1250">
        <f>FVSCHEDULE($D$626,'Model Inputs &amp; Calcs'!$D$75:AR75)</f>
        <v>0</v>
      </c>
      <c r="AT626" s="1250">
        <f>FVSCHEDULE($D$626,'Model Inputs &amp; Calcs'!$D$75:AS75)</f>
        <v>0</v>
      </c>
      <c r="AU626" s="1250">
        <f>FVSCHEDULE($D$626,'Model Inputs &amp; Calcs'!$D$75:AT75)</f>
        <v>0</v>
      </c>
      <c r="AV626" s="1250">
        <f>FVSCHEDULE($D$626,'Model Inputs &amp; Calcs'!$D$75:AU75)</f>
        <v>0</v>
      </c>
      <c r="AW626" s="1250">
        <f>FVSCHEDULE($D$626,'Model Inputs &amp; Calcs'!$D$75:AV75)</f>
        <v>0</v>
      </c>
      <c r="AX626" s="1250">
        <f>FVSCHEDULE($D$626,'Model Inputs &amp; Calcs'!$D$75:AW75)</f>
        <v>0</v>
      </c>
      <c r="AY626" s="1250">
        <f>FVSCHEDULE($D$626,'Model Inputs &amp; Calcs'!$D$75:AX75)</f>
        <v>0</v>
      </c>
      <c r="AZ626" s="1250">
        <f>FVSCHEDULE($D$626,'Model Inputs &amp; Calcs'!$D$75:AY75)</f>
        <v>0</v>
      </c>
      <c r="BA626" s="1250">
        <f>FVSCHEDULE($D$626,'Model Inputs &amp; Calcs'!$D$75:AZ75)</f>
        <v>0</v>
      </c>
      <c r="BB626" s="1250">
        <f>FVSCHEDULE($D$626,'Model Inputs &amp; Calcs'!$D$75:BA75)</f>
        <v>0</v>
      </c>
      <c r="BC626" s="1250">
        <f>FVSCHEDULE($D$626,'Model Inputs &amp; Calcs'!$D$75:BB75)</f>
        <v>0</v>
      </c>
      <c r="BD626" s="1250">
        <f>FVSCHEDULE($D$626,'Model Inputs &amp; Calcs'!$D$75:BC75)</f>
        <v>0</v>
      </c>
      <c r="BE626" s="1250">
        <f>FVSCHEDULE($D$626,'Model Inputs &amp; Calcs'!$D$75:BD75)</f>
        <v>0</v>
      </c>
      <c r="BF626" s="1250">
        <f>FVSCHEDULE($D$626,'Model Inputs &amp; Calcs'!$D$75:BE75)</f>
        <v>0</v>
      </c>
      <c r="BG626" s="1250">
        <f>FVSCHEDULE($D$626,'Model Inputs &amp; Calcs'!$D$75:BF75)</f>
        <v>0</v>
      </c>
      <c r="BH626" s="1250">
        <f>FVSCHEDULE($D$626,'Model Inputs &amp; Calcs'!$D$75:BG75)</f>
        <v>0</v>
      </c>
      <c r="BI626" s="1250">
        <f>FVSCHEDULE($D$626,'Model Inputs &amp; Calcs'!$D$75:BH75)</f>
        <v>0</v>
      </c>
      <c r="BJ626" s="1250">
        <f>FVSCHEDULE($D$626,'Model Inputs &amp; Calcs'!$D$75:BI75)</f>
        <v>0</v>
      </c>
      <c r="BK626" s="1250">
        <f>FVSCHEDULE($D$626,'Model Inputs &amp; Calcs'!$D$75:BJ75)</f>
        <v>0</v>
      </c>
      <c r="BL626" s="1250">
        <f>FVSCHEDULE($D$626,'Model Inputs &amp; Calcs'!$D$75:BK75)</f>
        <v>0</v>
      </c>
      <c r="BM626" s="1250">
        <f>FVSCHEDULE($D$626,'Model Inputs &amp; Calcs'!$D$75:BL75)</f>
        <v>0</v>
      </c>
      <c r="BN626" s="1250">
        <f>FVSCHEDULE($D$626,'Model Inputs &amp; Calcs'!$D$75:BM75)</f>
        <v>0</v>
      </c>
      <c r="BO626" s="1250">
        <f>FVSCHEDULE($D$626,'Model Inputs &amp; Calcs'!$D$75:BN75)</f>
        <v>0</v>
      </c>
      <c r="BP626" s="1250">
        <f>FVSCHEDULE($D$626,'Model Inputs &amp; Calcs'!$D$75:BO75)</f>
        <v>0</v>
      </c>
      <c r="BQ626" s="1250">
        <f>FVSCHEDULE($D$626,'Model Inputs &amp; Calcs'!$D$75:BP75)</f>
        <v>0</v>
      </c>
      <c r="BR626" s="1250">
        <f>FVSCHEDULE($D$626,'Model Inputs &amp; Calcs'!$D$75:BQ75)</f>
        <v>0</v>
      </c>
      <c r="BS626" s="1250">
        <f>FVSCHEDULE($D$626,'Model Inputs &amp; Calcs'!$D$75:BR75)</f>
        <v>0</v>
      </c>
      <c r="BT626" s="1250">
        <f>FVSCHEDULE($D$626,'Model Inputs &amp; Calcs'!$D$75:BS75)</f>
        <v>0</v>
      </c>
      <c r="BU626" s="1250">
        <f>FVSCHEDULE($D$626,'Model Inputs &amp; Calcs'!$D$75:BT75)</f>
        <v>0</v>
      </c>
      <c r="BV626" s="1250">
        <f>FVSCHEDULE($D$626,'Model Inputs &amp; Calcs'!$D$75:BU75)</f>
        <v>0</v>
      </c>
      <c r="BW626" s="1250">
        <f>FVSCHEDULE($D$626,'Model Inputs &amp; Calcs'!$D$75:BV75)</f>
        <v>0</v>
      </c>
      <c r="BX626" s="1250">
        <f>FVSCHEDULE($D$626,'Model Inputs &amp; Calcs'!$D$75:BW75)</f>
        <v>0</v>
      </c>
      <c r="BY626" s="1250">
        <f>FVSCHEDULE($D$626,'Model Inputs &amp; Calcs'!$D$75:BX75)</f>
        <v>0</v>
      </c>
      <c r="BZ626" s="1250">
        <f>FVSCHEDULE($D$626,'Model Inputs &amp; Calcs'!$D$75:BY75)</f>
        <v>0</v>
      </c>
      <c r="CA626" s="1250">
        <f>FVSCHEDULE($D$626,'Model Inputs &amp; Calcs'!$D$75:BZ75)</f>
        <v>0</v>
      </c>
      <c r="CB626" s="1250">
        <f>FVSCHEDULE($D$626,'Model Inputs &amp; Calcs'!$D$75:CA75)</f>
        <v>0</v>
      </c>
      <c r="CC626" s="1250">
        <f>FVSCHEDULE($D$626,'Model Inputs &amp; Calcs'!$D$75:CB75)</f>
        <v>0</v>
      </c>
      <c r="CD626" s="1250">
        <f>FVSCHEDULE($D$626,'Model Inputs &amp; Calcs'!$D$75:CC75)</f>
        <v>0</v>
      </c>
      <c r="CE626" s="1250">
        <f>FVSCHEDULE($D$626,'Model Inputs &amp; Calcs'!$D$75:CD75)</f>
        <v>0</v>
      </c>
      <c r="CF626" s="1250">
        <f>FVSCHEDULE($D$626,'Model Inputs &amp; Calcs'!$D$75:CE75)</f>
        <v>0</v>
      </c>
      <c r="CG626" s="1250">
        <f>FVSCHEDULE($D$626,'Model Inputs &amp; Calcs'!$D$75:CF75)</f>
        <v>0</v>
      </c>
      <c r="CH626" s="1250">
        <f>FVSCHEDULE($D$626,'Model Inputs &amp; Calcs'!$D$75:CG75)</f>
        <v>0</v>
      </c>
      <c r="CI626" s="1250">
        <f>FVSCHEDULE($D$626,'Model Inputs &amp; Calcs'!$D$75:CH75)</f>
        <v>0</v>
      </c>
      <c r="CJ626" s="1250">
        <f>FVSCHEDULE($D$626,'Model Inputs &amp; Calcs'!$D$75:CI75)</f>
        <v>0</v>
      </c>
      <c r="CK626" s="1250">
        <f>FVSCHEDULE($D$626,'Model Inputs &amp; Calcs'!$D$75:CJ75)</f>
        <v>0</v>
      </c>
      <c r="CL626" s="1250">
        <f>FVSCHEDULE($D$626,'Model Inputs &amp; Calcs'!$D$75:CK75)</f>
        <v>0</v>
      </c>
      <c r="CM626" s="1250">
        <f>FVSCHEDULE($D$626,'Model Inputs &amp; Calcs'!$D$75:CL75)</f>
        <v>0</v>
      </c>
      <c r="CN626" s="1250">
        <f>FVSCHEDULE($D$626,'Model Inputs &amp; Calcs'!$D$75:CM75)</f>
        <v>0</v>
      </c>
      <c r="CO626" s="1250">
        <f>FVSCHEDULE($D$626,'Model Inputs &amp; Calcs'!$D$75:CN75)</f>
        <v>0</v>
      </c>
      <c r="CP626" s="1250">
        <f>FVSCHEDULE($D$626,'Model Inputs &amp; Calcs'!$D$75:CO75)</f>
        <v>0</v>
      </c>
      <c r="CQ626" s="1250">
        <f>FVSCHEDULE($D$626,'Model Inputs &amp; Calcs'!$D$75:CP75)</f>
        <v>0</v>
      </c>
      <c r="CR626" s="1250">
        <f>FVSCHEDULE($D$626,'Model Inputs &amp; Calcs'!$D$75:CQ75)</f>
        <v>0</v>
      </c>
      <c r="CS626" s="1250">
        <f>FVSCHEDULE($D$626,'Model Inputs &amp; Calcs'!$D$75:CR75)</f>
        <v>0</v>
      </c>
      <c r="CT626" s="1250">
        <f>FVSCHEDULE($D$626,'Model Inputs &amp; Calcs'!$D$75:CS75)</f>
        <v>0</v>
      </c>
      <c r="CU626" s="1250">
        <f>FVSCHEDULE($D$626,'Model Inputs &amp; Calcs'!$D$75:CT75)</f>
        <v>0</v>
      </c>
      <c r="CV626" s="1250">
        <f>FVSCHEDULE($D$626,'Model Inputs &amp; Calcs'!$D$75:CU75)</f>
        <v>0</v>
      </c>
      <c r="CW626" s="1250">
        <f>FVSCHEDULE($D$626,'Model Inputs &amp; Calcs'!$D$75:CV75)</f>
        <v>0</v>
      </c>
      <c r="CX626" s="1250">
        <f>FVSCHEDULE($D$626,'Model Inputs &amp; Calcs'!$D$75:CW75)</f>
        <v>0</v>
      </c>
      <c r="CY626" s="1250">
        <f>FVSCHEDULE($D$626,'Model Inputs &amp; Calcs'!$D$75:CX75)</f>
        <v>0</v>
      </c>
      <c r="CZ626" s="1250">
        <f>FVSCHEDULE($D$626,'Model Inputs &amp; Calcs'!$D$75:CY75)</f>
        <v>0</v>
      </c>
      <c r="DA626" s="1250">
        <f>FVSCHEDULE($D$626,'Model Inputs &amp; Calcs'!$D$75:CZ75)</f>
        <v>0</v>
      </c>
      <c r="DB626" s="1250">
        <f>FVSCHEDULE($D$626,'Model Inputs &amp; Calcs'!$D$75:DA75)</f>
        <v>0</v>
      </c>
      <c r="DC626" s="1250">
        <f>FVSCHEDULE($D$626,'Model Inputs &amp; Calcs'!$D$75:DB75)</f>
        <v>0</v>
      </c>
      <c r="DD626" s="1250">
        <f>FVSCHEDULE($D$626,'Model Inputs &amp; Calcs'!$D$75:DC75)</f>
        <v>0</v>
      </c>
      <c r="DE626" s="1250">
        <f>FVSCHEDULE($D$626,'Model Inputs &amp; Calcs'!$D$75:DD75)</f>
        <v>0</v>
      </c>
      <c r="DF626" s="1250">
        <f>FVSCHEDULE($D$626,'Model Inputs &amp; Calcs'!$D$75:DE75)</f>
        <v>0</v>
      </c>
      <c r="DG626" s="1250">
        <f>FVSCHEDULE($D$626,'Model Inputs &amp; Calcs'!$D$75:DF75)</f>
        <v>0</v>
      </c>
      <c r="DH626" s="1250">
        <f>FVSCHEDULE($D$626,'Model Inputs &amp; Calcs'!$D$75:DG75)</f>
        <v>0</v>
      </c>
      <c r="DI626" s="1250">
        <f>FVSCHEDULE($D$626,'Model Inputs &amp; Calcs'!$D$75:DH75)</f>
        <v>0</v>
      </c>
      <c r="DJ626" s="1250">
        <f>FVSCHEDULE($D$626,'Model Inputs &amp; Calcs'!$D$75:DI75)</f>
        <v>0</v>
      </c>
      <c r="DK626" s="1250">
        <f>FVSCHEDULE($D$626,'Model Inputs &amp; Calcs'!$D$75:DJ75)</f>
        <v>0</v>
      </c>
      <c r="DL626" s="1250">
        <f>FVSCHEDULE($D$626,'Model Inputs &amp; Calcs'!$D$75:DK75)</f>
        <v>0</v>
      </c>
      <c r="DM626" s="1250">
        <f>FVSCHEDULE($D$626,'Model Inputs &amp; Calcs'!$D$75:DL75)</f>
        <v>0</v>
      </c>
      <c r="DN626" s="1250">
        <f>FVSCHEDULE($D$626,'Model Inputs &amp; Calcs'!$D$75:DM75)</f>
        <v>0</v>
      </c>
      <c r="DO626" s="1250">
        <f>FVSCHEDULE($D$626,'Model Inputs &amp; Calcs'!$D$75:DN75)</f>
        <v>0</v>
      </c>
      <c r="DP626" s="1250">
        <f>FVSCHEDULE($D$626,'Model Inputs &amp; Calcs'!$D$75:DO75)</f>
        <v>0</v>
      </c>
      <c r="DQ626" s="1250">
        <f>FVSCHEDULE($D$626,'Model Inputs &amp; Calcs'!$D$75:DP75)</f>
        <v>0</v>
      </c>
      <c r="DR626" s="1250">
        <f>FVSCHEDULE($D$626,'Model Inputs &amp; Calcs'!$D$75:DQ75)</f>
        <v>0</v>
      </c>
      <c r="DS626" s="1250">
        <f>FVSCHEDULE($D$626,'Model Inputs &amp; Calcs'!$D$75:DR75)</f>
        <v>0</v>
      </c>
      <c r="DT626" s="1250">
        <f>FVSCHEDULE($D$626,'Model Inputs &amp; Calcs'!$D$75:DS75)</f>
        <v>0</v>
      </c>
      <c r="DU626" s="1250">
        <f>FVSCHEDULE($D$626,'Model Inputs &amp; Calcs'!$D$75:DT75)</f>
        <v>0</v>
      </c>
      <c r="DV626" s="1250">
        <f>FVSCHEDULE($D$626,'Model Inputs &amp; Calcs'!$D$75:DU75)</f>
        <v>0</v>
      </c>
      <c r="DW626" s="1250">
        <f>FVSCHEDULE($D$626,'Model Inputs &amp; Calcs'!$D$75:DV75)</f>
        <v>0</v>
      </c>
      <c r="DX626" s="1250">
        <f>FVSCHEDULE($D$626,'Model Inputs &amp; Calcs'!$D$75:DW75)</f>
        <v>0</v>
      </c>
      <c r="DY626" s="1250">
        <f>FVSCHEDULE($D$626,'Model Inputs &amp; Calcs'!$D$75:DX75)</f>
        <v>0</v>
      </c>
      <c r="DZ626" s="1250">
        <f>FVSCHEDULE($D$626,'Model Inputs &amp; Calcs'!$D$75:DY75)</f>
        <v>0</v>
      </c>
      <c r="EA626" s="1250">
        <f>FVSCHEDULE($D$626,'Model Inputs &amp; Calcs'!$D$75:DZ75)</f>
        <v>0</v>
      </c>
      <c r="EB626" s="1250">
        <f>FVSCHEDULE($D$626,'Model Inputs &amp; Calcs'!$D$75:EA75)</f>
        <v>0</v>
      </c>
      <c r="EC626" s="1250">
        <f>FVSCHEDULE($D$626,'Model Inputs &amp; Calcs'!$D$75:EB75)</f>
        <v>0</v>
      </c>
      <c r="ED626" s="1250">
        <f>FVSCHEDULE($D$626,'Model Inputs &amp; Calcs'!$D$75:EC75)</f>
        <v>0</v>
      </c>
      <c r="EE626" s="1250">
        <f>FVSCHEDULE($D$626,'Model Inputs &amp; Calcs'!$D$75:ED75)</f>
        <v>0</v>
      </c>
      <c r="EF626" s="1250">
        <f>FVSCHEDULE($D$626,'Model Inputs &amp; Calcs'!$D$75:EE75)</f>
        <v>0</v>
      </c>
    </row>
    <row r="627" spans="1:136" outlineLevel="1">
      <c r="A627" s="673"/>
      <c r="B627" s="684"/>
      <c r="C627" s="34" t="s">
        <v>115</v>
      </c>
      <c r="D627" s="1411">
        <f>D465/12</f>
        <v>0</v>
      </c>
      <c r="E627" s="1412">
        <f t="shared" ref="E627:AJ627" ca="1" si="322">IF(E625&lt;Start_Mth,-E626,-E626*(1-E623))</f>
        <v>0</v>
      </c>
      <c r="F627" s="1412">
        <f t="shared" ca="1" si="322"/>
        <v>0</v>
      </c>
      <c r="G627" s="1412">
        <f t="shared" ca="1" si="322"/>
        <v>0</v>
      </c>
      <c r="H627" s="1412">
        <f t="shared" ca="1" si="322"/>
        <v>0</v>
      </c>
      <c r="I627" s="1412">
        <f t="shared" ca="1" si="322"/>
        <v>0</v>
      </c>
      <c r="J627" s="1412">
        <f t="shared" ca="1" si="322"/>
        <v>0</v>
      </c>
      <c r="K627" s="1412">
        <f t="shared" ca="1" si="322"/>
        <v>0</v>
      </c>
      <c r="L627" s="1412">
        <f t="shared" ca="1" si="322"/>
        <v>0</v>
      </c>
      <c r="M627" s="1412">
        <f t="shared" ca="1" si="322"/>
        <v>0</v>
      </c>
      <c r="N627" s="1412">
        <f t="shared" ca="1" si="322"/>
        <v>0</v>
      </c>
      <c r="O627" s="1412">
        <f t="shared" ca="1" si="322"/>
        <v>0</v>
      </c>
      <c r="P627" s="1412">
        <f t="shared" ca="1" si="322"/>
        <v>0</v>
      </c>
      <c r="Q627" s="1412">
        <f t="shared" ca="1" si="322"/>
        <v>0</v>
      </c>
      <c r="R627" s="1412">
        <f t="shared" ca="1" si="322"/>
        <v>0</v>
      </c>
      <c r="S627" s="1412">
        <f t="shared" ca="1" si="322"/>
        <v>0</v>
      </c>
      <c r="T627" s="1412">
        <f t="shared" ca="1" si="322"/>
        <v>0</v>
      </c>
      <c r="U627" s="1412">
        <f t="shared" ca="1" si="322"/>
        <v>0</v>
      </c>
      <c r="V627" s="1412">
        <f t="shared" ca="1" si="322"/>
        <v>0</v>
      </c>
      <c r="W627" s="1412">
        <f t="shared" ca="1" si="322"/>
        <v>0</v>
      </c>
      <c r="X627" s="1412">
        <f t="shared" ca="1" si="322"/>
        <v>0</v>
      </c>
      <c r="Y627" s="1412">
        <f t="shared" ca="1" si="322"/>
        <v>0</v>
      </c>
      <c r="Z627" s="1412">
        <f t="shared" ca="1" si="322"/>
        <v>0</v>
      </c>
      <c r="AA627" s="1412">
        <f t="shared" ca="1" si="322"/>
        <v>0</v>
      </c>
      <c r="AB627" s="1412">
        <f t="shared" ca="1" si="322"/>
        <v>0</v>
      </c>
      <c r="AC627" s="1412">
        <f t="shared" ca="1" si="322"/>
        <v>0</v>
      </c>
      <c r="AD627" s="1412">
        <f t="shared" ca="1" si="322"/>
        <v>0</v>
      </c>
      <c r="AE627" s="1412">
        <f t="shared" ca="1" si="322"/>
        <v>0</v>
      </c>
      <c r="AF627" s="1412">
        <f t="shared" ca="1" si="322"/>
        <v>0</v>
      </c>
      <c r="AG627" s="1412">
        <f t="shared" ca="1" si="322"/>
        <v>0</v>
      </c>
      <c r="AH627" s="1412">
        <f t="shared" ca="1" si="322"/>
        <v>0</v>
      </c>
      <c r="AI627" s="1412">
        <f t="shared" ca="1" si="322"/>
        <v>0</v>
      </c>
      <c r="AJ627" s="1412">
        <f t="shared" ca="1" si="322"/>
        <v>0</v>
      </c>
      <c r="AK627" s="1412">
        <f t="shared" ref="AK627:BP627" ca="1" si="323">IF(AK625&lt;Start_Mth,-AK626,-AK626*(1-AK623))</f>
        <v>0</v>
      </c>
      <c r="AL627" s="1412">
        <f t="shared" ca="1" si="323"/>
        <v>0</v>
      </c>
      <c r="AM627" s="1412">
        <f t="shared" ca="1" si="323"/>
        <v>0</v>
      </c>
      <c r="AN627" s="1412">
        <f t="shared" ca="1" si="323"/>
        <v>0</v>
      </c>
      <c r="AO627" s="1412">
        <f t="shared" ca="1" si="323"/>
        <v>0</v>
      </c>
      <c r="AP627" s="1412">
        <f t="shared" ca="1" si="323"/>
        <v>0</v>
      </c>
      <c r="AQ627" s="1412">
        <f t="shared" ca="1" si="323"/>
        <v>0</v>
      </c>
      <c r="AR627" s="1412">
        <f t="shared" ca="1" si="323"/>
        <v>0</v>
      </c>
      <c r="AS627" s="1412">
        <f t="shared" ca="1" si="323"/>
        <v>0</v>
      </c>
      <c r="AT627" s="1412">
        <f t="shared" ca="1" si="323"/>
        <v>0</v>
      </c>
      <c r="AU627" s="1412">
        <f t="shared" ca="1" si="323"/>
        <v>0</v>
      </c>
      <c r="AV627" s="1412">
        <f t="shared" ca="1" si="323"/>
        <v>0</v>
      </c>
      <c r="AW627" s="1412">
        <f t="shared" ca="1" si="323"/>
        <v>0</v>
      </c>
      <c r="AX627" s="1412">
        <f t="shared" ca="1" si="323"/>
        <v>0</v>
      </c>
      <c r="AY627" s="1412">
        <f t="shared" ca="1" si="323"/>
        <v>0</v>
      </c>
      <c r="AZ627" s="1412">
        <f t="shared" ca="1" si="323"/>
        <v>0</v>
      </c>
      <c r="BA627" s="1412">
        <f t="shared" ca="1" si="323"/>
        <v>0</v>
      </c>
      <c r="BB627" s="1412">
        <f t="shared" ca="1" si="323"/>
        <v>0</v>
      </c>
      <c r="BC627" s="1412">
        <f t="shared" ca="1" si="323"/>
        <v>0</v>
      </c>
      <c r="BD627" s="1412">
        <f t="shared" ca="1" si="323"/>
        <v>0</v>
      </c>
      <c r="BE627" s="1412">
        <f t="shared" ca="1" si="323"/>
        <v>0</v>
      </c>
      <c r="BF627" s="1412">
        <f t="shared" ca="1" si="323"/>
        <v>0</v>
      </c>
      <c r="BG627" s="1412">
        <f t="shared" ca="1" si="323"/>
        <v>0</v>
      </c>
      <c r="BH627" s="1412">
        <f t="shared" ca="1" si="323"/>
        <v>0</v>
      </c>
      <c r="BI627" s="1412">
        <f t="shared" ca="1" si="323"/>
        <v>0</v>
      </c>
      <c r="BJ627" s="1412">
        <f t="shared" ca="1" si="323"/>
        <v>0</v>
      </c>
      <c r="BK627" s="1412">
        <f t="shared" ca="1" si="323"/>
        <v>0</v>
      </c>
      <c r="BL627" s="1412">
        <f t="shared" ca="1" si="323"/>
        <v>0</v>
      </c>
      <c r="BM627" s="1412">
        <f t="shared" ca="1" si="323"/>
        <v>0</v>
      </c>
      <c r="BN627" s="1412">
        <f t="shared" ca="1" si="323"/>
        <v>0</v>
      </c>
      <c r="BO627" s="1412">
        <f t="shared" ca="1" si="323"/>
        <v>0</v>
      </c>
      <c r="BP627" s="1412">
        <f t="shared" ca="1" si="323"/>
        <v>0</v>
      </c>
      <c r="BQ627" s="1412">
        <f t="shared" ref="BQ627:CV627" ca="1" si="324">IF(BQ625&lt;Start_Mth,-BQ626,-BQ626*(1-BQ623))</f>
        <v>0</v>
      </c>
      <c r="BR627" s="1412">
        <f t="shared" ca="1" si="324"/>
        <v>0</v>
      </c>
      <c r="BS627" s="1412">
        <f t="shared" ca="1" si="324"/>
        <v>0</v>
      </c>
      <c r="BT627" s="1412">
        <f t="shared" ca="1" si="324"/>
        <v>0</v>
      </c>
      <c r="BU627" s="1412">
        <f t="shared" ca="1" si="324"/>
        <v>0</v>
      </c>
      <c r="BV627" s="1412">
        <f t="shared" ca="1" si="324"/>
        <v>0</v>
      </c>
      <c r="BW627" s="1412">
        <f t="shared" ca="1" si="324"/>
        <v>0</v>
      </c>
      <c r="BX627" s="1412">
        <f t="shared" ca="1" si="324"/>
        <v>0</v>
      </c>
      <c r="BY627" s="1412">
        <f t="shared" ca="1" si="324"/>
        <v>0</v>
      </c>
      <c r="BZ627" s="1412">
        <f t="shared" ca="1" si="324"/>
        <v>0</v>
      </c>
      <c r="CA627" s="1412">
        <f t="shared" ca="1" si="324"/>
        <v>0</v>
      </c>
      <c r="CB627" s="1412">
        <f t="shared" ca="1" si="324"/>
        <v>0</v>
      </c>
      <c r="CC627" s="1412">
        <f t="shared" ca="1" si="324"/>
        <v>0</v>
      </c>
      <c r="CD627" s="1412">
        <f t="shared" ca="1" si="324"/>
        <v>0</v>
      </c>
      <c r="CE627" s="1412">
        <f t="shared" ca="1" si="324"/>
        <v>0</v>
      </c>
      <c r="CF627" s="1412">
        <f t="shared" ca="1" si="324"/>
        <v>0</v>
      </c>
      <c r="CG627" s="1412">
        <f t="shared" ca="1" si="324"/>
        <v>0</v>
      </c>
      <c r="CH627" s="1412">
        <f t="shared" ca="1" si="324"/>
        <v>0</v>
      </c>
      <c r="CI627" s="1412">
        <f t="shared" ca="1" si="324"/>
        <v>0</v>
      </c>
      <c r="CJ627" s="1412">
        <f t="shared" ca="1" si="324"/>
        <v>0</v>
      </c>
      <c r="CK627" s="1412">
        <f t="shared" ca="1" si="324"/>
        <v>0</v>
      </c>
      <c r="CL627" s="1412">
        <f t="shared" ca="1" si="324"/>
        <v>0</v>
      </c>
      <c r="CM627" s="1412">
        <f t="shared" ca="1" si="324"/>
        <v>0</v>
      </c>
      <c r="CN627" s="1412">
        <f t="shared" ca="1" si="324"/>
        <v>0</v>
      </c>
      <c r="CO627" s="1412">
        <f t="shared" ca="1" si="324"/>
        <v>0</v>
      </c>
      <c r="CP627" s="1412">
        <f t="shared" ca="1" si="324"/>
        <v>0</v>
      </c>
      <c r="CQ627" s="1412">
        <f t="shared" ca="1" si="324"/>
        <v>0</v>
      </c>
      <c r="CR627" s="1412">
        <f t="shared" ca="1" si="324"/>
        <v>0</v>
      </c>
      <c r="CS627" s="1412">
        <f t="shared" ca="1" si="324"/>
        <v>0</v>
      </c>
      <c r="CT627" s="1412">
        <f t="shared" ca="1" si="324"/>
        <v>0</v>
      </c>
      <c r="CU627" s="1412">
        <f t="shared" ca="1" si="324"/>
        <v>0</v>
      </c>
      <c r="CV627" s="1412">
        <f t="shared" ca="1" si="324"/>
        <v>0</v>
      </c>
      <c r="CW627" s="1412">
        <f t="shared" ref="CW627:EB627" ca="1" si="325">IF(CW625&lt;Start_Mth,-CW626,-CW626*(1-CW623))</f>
        <v>0</v>
      </c>
      <c r="CX627" s="1412">
        <f t="shared" ca="1" si="325"/>
        <v>0</v>
      </c>
      <c r="CY627" s="1412">
        <f t="shared" ca="1" si="325"/>
        <v>0</v>
      </c>
      <c r="CZ627" s="1412">
        <f t="shared" ca="1" si="325"/>
        <v>0</v>
      </c>
      <c r="DA627" s="1412">
        <f t="shared" ca="1" si="325"/>
        <v>0</v>
      </c>
      <c r="DB627" s="1412">
        <f t="shared" ca="1" si="325"/>
        <v>0</v>
      </c>
      <c r="DC627" s="1412">
        <f t="shared" ca="1" si="325"/>
        <v>0</v>
      </c>
      <c r="DD627" s="1412">
        <f t="shared" ca="1" si="325"/>
        <v>0</v>
      </c>
      <c r="DE627" s="1412">
        <f t="shared" ca="1" si="325"/>
        <v>0</v>
      </c>
      <c r="DF627" s="1412">
        <f t="shared" ca="1" si="325"/>
        <v>0</v>
      </c>
      <c r="DG627" s="1412">
        <f t="shared" ca="1" si="325"/>
        <v>0</v>
      </c>
      <c r="DH627" s="1412">
        <f t="shared" ca="1" si="325"/>
        <v>0</v>
      </c>
      <c r="DI627" s="1412">
        <f t="shared" ca="1" si="325"/>
        <v>0</v>
      </c>
      <c r="DJ627" s="1412">
        <f t="shared" ca="1" si="325"/>
        <v>0</v>
      </c>
      <c r="DK627" s="1412">
        <f t="shared" ca="1" si="325"/>
        <v>0</v>
      </c>
      <c r="DL627" s="1412">
        <f t="shared" ca="1" si="325"/>
        <v>0</v>
      </c>
      <c r="DM627" s="1412">
        <f t="shared" ca="1" si="325"/>
        <v>0</v>
      </c>
      <c r="DN627" s="1412">
        <f t="shared" ca="1" si="325"/>
        <v>0</v>
      </c>
      <c r="DO627" s="1412">
        <f t="shared" ca="1" si="325"/>
        <v>0</v>
      </c>
      <c r="DP627" s="1412">
        <f t="shared" ca="1" si="325"/>
        <v>0</v>
      </c>
      <c r="DQ627" s="1412">
        <f t="shared" ca="1" si="325"/>
        <v>0</v>
      </c>
      <c r="DR627" s="1412">
        <f t="shared" ca="1" si="325"/>
        <v>0</v>
      </c>
      <c r="DS627" s="1412">
        <f t="shared" ca="1" si="325"/>
        <v>0</v>
      </c>
      <c r="DT627" s="1412">
        <f t="shared" ca="1" si="325"/>
        <v>0</v>
      </c>
      <c r="DU627" s="1412">
        <f t="shared" ca="1" si="325"/>
        <v>0</v>
      </c>
      <c r="DV627" s="1412">
        <f t="shared" ca="1" si="325"/>
        <v>0</v>
      </c>
      <c r="DW627" s="1412">
        <f t="shared" ca="1" si="325"/>
        <v>0</v>
      </c>
      <c r="DX627" s="1412">
        <f t="shared" ca="1" si="325"/>
        <v>0</v>
      </c>
      <c r="DY627" s="1412">
        <f t="shared" ca="1" si="325"/>
        <v>0</v>
      </c>
      <c r="DZ627" s="1412">
        <f t="shared" ca="1" si="325"/>
        <v>0</v>
      </c>
      <c r="EA627" s="1412">
        <f t="shared" ca="1" si="325"/>
        <v>0</v>
      </c>
      <c r="EB627" s="1412">
        <f t="shared" ca="1" si="325"/>
        <v>0</v>
      </c>
      <c r="EC627" s="1412">
        <f t="shared" ref="EC627:FH627" ca="1" si="326">IF(EC625&lt;Start_Mth,-EC626,-EC626*(1-EC623))</f>
        <v>0</v>
      </c>
      <c r="ED627" s="1412">
        <f t="shared" ca="1" si="326"/>
        <v>0</v>
      </c>
      <c r="EE627" s="1412">
        <f t="shared" ca="1" si="326"/>
        <v>0</v>
      </c>
      <c r="EF627" s="1412">
        <f t="shared" ca="1" si="326"/>
        <v>0</v>
      </c>
    </row>
    <row r="628" spans="1:136" outlineLevel="1">
      <c r="A628" s="673"/>
      <c r="B628" s="684"/>
      <c r="C628" s="27" t="s">
        <v>116</v>
      </c>
      <c r="D628" s="1413">
        <f t="shared" ref="D628:AI628" si="327">SUM(D626:D627)</f>
        <v>0</v>
      </c>
      <c r="E628" s="1250">
        <f t="shared" ca="1" si="327"/>
        <v>0</v>
      </c>
      <c r="F628" s="1250">
        <f t="shared" ca="1" si="327"/>
        <v>0</v>
      </c>
      <c r="G628" s="1250">
        <f t="shared" ca="1" si="327"/>
        <v>0</v>
      </c>
      <c r="H628" s="1250">
        <f t="shared" ca="1" si="327"/>
        <v>0</v>
      </c>
      <c r="I628" s="1250">
        <f t="shared" ca="1" si="327"/>
        <v>0</v>
      </c>
      <c r="J628" s="1250">
        <f t="shared" ca="1" si="327"/>
        <v>0</v>
      </c>
      <c r="K628" s="1250">
        <f t="shared" ca="1" si="327"/>
        <v>0</v>
      </c>
      <c r="L628" s="1250">
        <f t="shared" ca="1" si="327"/>
        <v>0</v>
      </c>
      <c r="M628" s="1250">
        <f t="shared" ca="1" si="327"/>
        <v>0</v>
      </c>
      <c r="N628" s="1250">
        <f t="shared" ca="1" si="327"/>
        <v>0</v>
      </c>
      <c r="O628" s="1250">
        <f t="shared" ca="1" si="327"/>
        <v>0</v>
      </c>
      <c r="P628" s="1250">
        <f t="shared" ca="1" si="327"/>
        <v>0</v>
      </c>
      <c r="Q628" s="1250">
        <f t="shared" ca="1" si="327"/>
        <v>0</v>
      </c>
      <c r="R628" s="1250">
        <f t="shared" ca="1" si="327"/>
        <v>0</v>
      </c>
      <c r="S628" s="1250">
        <f t="shared" ca="1" si="327"/>
        <v>0</v>
      </c>
      <c r="T628" s="1250">
        <f t="shared" ca="1" si="327"/>
        <v>0</v>
      </c>
      <c r="U628" s="1250">
        <f t="shared" ca="1" si="327"/>
        <v>0</v>
      </c>
      <c r="V628" s="1250">
        <f t="shared" ca="1" si="327"/>
        <v>0</v>
      </c>
      <c r="W628" s="1250">
        <f t="shared" ca="1" si="327"/>
        <v>0</v>
      </c>
      <c r="X628" s="1250">
        <f t="shared" ca="1" si="327"/>
        <v>0</v>
      </c>
      <c r="Y628" s="1250">
        <f t="shared" ca="1" si="327"/>
        <v>0</v>
      </c>
      <c r="Z628" s="1250">
        <f t="shared" ca="1" si="327"/>
        <v>0</v>
      </c>
      <c r="AA628" s="1250">
        <f t="shared" ca="1" si="327"/>
        <v>0</v>
      </c>
      <c r="AB628" s="1250">
        <f t="shared" ca="1" si="327"/>
        <v>0</v>
      </c>
      <c r="AC628" s="1250">
        <f t="shared" ca="1" si="327"/>
        <v>0</v>
      </c>
      <c r="AD628" s="1250">
        <f t="shared" ca="1" si="327"/>
        <v>0</v>
      </c>
      <c r="AE628" s="1250">
        <f t="shared" ca="1" si="327"/>
        <v>0</v>
      </c>
      <c r="AF628" s="1250">
        <f t="shared" ca="1" si="327"/>
        <v>0</v>
      </c>
      <c r="AG628" s="1250">
        <f t="shared" ca="1" si="327"/>
        <v>0</v>
      </c>
      <c r="AH628" s="1250">
        <f t="shared" ca="1" si="327"/>
        <v>0</v>
      </c>
      <c r="AI628" s="1250">
        <f t="shared" ca="1" si="327"/>
        <v>0</v>
      </c>
      <c r="AJ628" s="1250">
        <f t="shared" ref="AJ628:BO628" ca="1" si="328">SUM(AJ626:AJ627)</f>
        <v>0</v>
      </c>
      <c r="AK628" s="1250">
        <f t="shared" ca="1" si="328"/>
        <v>0</v>
      </c>
      <c r="AL628" s="1250">
        <f t="shared" ca="1" si="328"/>
        <v>0</v>
      </c>
      <c r="AM628" s="1250">
        <f t="shared" ca="1" si="328"/>
        <v>0</v>
      </c>
      <c r="AN628" s="1250">
        <f t="shared" ca="1" si="328"/>
        <v>0</v>
      </c>
      <c r="AO628" s="1250">
        <f t="shared" ca="1" si="328"/>
        <v>0</v>
      </c>
      <c r="AP628" s="1250">
        <f t="shared" ca="1" si="328"/>
        <v>0</v>
      </c>
      <c r="AQ628" s="1250">
        <f t="shared" ca="1" si="328"/>
        <v>0</v>
      </c>
      <c r="AR628" s="1250">
        <f t="shared" ca="1" si="328"/>
        <v>0</v>
      </c>
      <c r="AS628" s="1250">
        <f t="shared" ca="1" si="328"/>
        <v>0</v>
      </c>
      <c r="AT628" s="1250">
        <f t="shared" ca="1" si="328"/>
        <v>0</v>
      </c>
      <c r="AU628" s="1250">
        <f t="shared" ca="1" si="328"/>
        <v>0</v>
      </c>
      <c r="AV628" s="1250">
        <f t="shared" ca="1" si="328"/>
        <v>0</v>
      </c>
      <c r="AW628" s="1250">
        <f t="shared" ca="1" si="328"/>
        <v>0</v>
      </c>
      <c r="AX628" s="1250">
        <f t="shared" ca="1" si="328"/>
        <v>0</v>
      </c>
      <c r="AY628" s="1250">
        <f t="shared" ca="1" si="328"/>
        <v>0</v>
      </c>
      <c r="AZ628" s="1250">
        <f t="shared" ca="1" si="328"/>
        <v>0</v>
      </c>
      <c r="BA628" s="1250">
        <f t="shared" ca="1" si="328"/>
        <v>0</v>
      </c>
      <c r="BB628" s="1250">
        <f t="shared" ca="1" si="328"/>
        <v>0</v>
      </c>
      <c r="BC628" s="1250">
        <f t="shared" ca="1" si="328"/>
        <v>0</v>
      </c>
      <c r="BD628" s="1250">
        <f t="shared" ca="1" si="328"/>
        <v>0</v>
      </c>
      <c r="BE628" s="1250">
        <f t="shared" ca="1" si="328"/>
        <v>0</v>
      </c>
      <c r="BF628" s="1250">
        <f t="shared" ca="1" si="328"/>
        <v>0</v>
      </c>
      <c r="BG628" s="1250">
        <f t="shared" ca="1" si="328"/>
        <v>0</v>
      </c>
      <c r="BH628" s="1250">
        <f t="shared" ca="1" si="328"/>
        <v>0</v>
      </c>
      <c r="BI628" s="1250">
        <f t="shared" ca="1" si="328"/>
        <v>0</v>
      </c>
      <c r="BJ628" s="1250">
        <f t="shared" ca="1" si="328"/>
        <v>0</v>
      </c>
      <c r="BK628" s="1250">
        <f t="shared" ca="1" si="328"/>
        <v>0</v>
      </c>
      <c r="BL628" s="1250">
        <f t="shared" ca="1" si="328"/>
        <v>0</v>
      </c>
      <c r="BM628" s="1250">
        <f t="shared" ca="1" si="328"/>
        <v>0</v>
      </c>
      <c r="BN628" s="1250">
        <f t="shared" ca="1" si="328"/>
        <v>0</v>
      </c>
      <c r="BO628" s="1250">
        <f t="shared" ca="1" si="328"/>
        <v>0</v>
      </c>
      <c r="BP628" s="1250">
        <f t="shared" ref="BP628:CU628" ca="1" si="329">SUM(BP626:BP627)</f>
        <v>0</v>
      </c>
      <c r="BQ628" s="1250">
        <f t="shared" ca="1" si="329"/>
        <v>0</v>
      </c>
      <c r="BR628" s="1250">
        <f t="shared" ca="1" si="329"/>
        <v>0</v>
      </c>
      <c r="BS628" s="1250">
        <f t="shared" ca="1" si="329"/>
        <v>0</v>
      </c>
      <c r="BT628" s="1250">
        <f t="shared" ca="1" si="329"/>
        <v>0</v>
      </c>
      <c r="BU628" s="1250">
        <f t="shared" ca="1" si="329"/>
        <v>0</v>
      </c>
      <c r="BV628" s="1250">
        <f t="shared" ca="1" si="329"/>
        <v>0</v>
      </c>
      <c r="BW628" s="1250">
        <f t="shared" ca="1" si="329"/>
        <v>0</v>
      </c>
      <c r="BX628" s="1250">
        <f t="shared" ca="1" si="329"/>
        <v>0</v>
      </c>
      <c r="BY628" s="1250">
        <f t="shared" ca="1" si="329"/>
        <v>0</v>
      </c>
      <c r="BZ628" s="1250">
        <f t="shared" ca="1" si="329"/>
        <v>0</v>
      </c>
      <c r="CA628" s="1250">
        <f t="shared" ca="1" si="329"/>
        <v>0</v>
      </c>
      <c r="CB628" s="1250">
        <f t="shared" ca="1" si="329"/>
        <v>0</v>
      </c>
      <c r="CC628" s="1250">
        <f t="shared" ca="1" si="329"/>
        <v>0</v>
      </c>
      <c r="CD628" s="1250">
        <f t="shared" ca="1" si="329"/>
        <v>0</v>
      </c>
      <c r="CE628" s="1250">
        <f t="shared" ca="1" si="329"/>
        <v>0</v>
      </c>
      <c r="CF628" s="1250">
        <f t="shared" ca="1" si="329"/>
        <v>0</v>
      </c>
      <c r="CG628" s="1250">
        <f t="shared" ca="1" si="329"/>
        <v>0</v>
      </c>
      <c r="CH628" s="1250">
        <f t="shared" ca="1" si="329"/>
        <v>0</v>
      </c>
      <c r="CI628" s="1250">
        <f t="shared" ca="1" si="329"/>
        <v>0</v>
      </c>
      <c r="CJ628" s="1250">
        <f t="shared" ca="1" si="329"/>
        <v>0</v>
      </c>
      <c r="CK628" s="1250">
        <f t="shared" ca="1" si="329"/>
        <v>0</v>
      </c>
      <c r="CL628" s="1250">
        <f t="shared" ca="1" si="329"/>
        <v>0</v>
      </c>
      <c r="CM628" s="1250">
        <f t="shared" ca="1" si="329"/>
        <v>0</v>
      </c>
      <c r="CN628" s="1250">
        <f t="shared" ca="1" si="329"/>
        <v>0</v>
      </c>
      <c r="CO628" s="1250">
        <f t="shared" ca="1" si="329"/>
        <v>0</v>
      </c>
      <c r="CP628" s="1250">
        <f t="shared" ca="1" si="329"/>
        <v>0</v>
      </c>
      <c r="CQ628" s="1250">
        <f t="shared" ca="1" si="329"/>
        <v>0</v>
      </c>
      <c r="CR628" s="1250">
        <f t="shared" ca="1" si="329"/>
        <v>0</v>
      </c>
      <c r="CS628" s="1250">
        <f t="shared" ca="1" si="329"/>
        <v>0</v>
      </c>
      <c r="CT628" s="1250">
        <f t="shared" ca="1" si="329"/>
        <v>0</v>
      </c>
      <c r="CU628" s="1250">
        <f t="shared" ca="1" si="329"/>
        <v>0</v>
      </c>
      <c r="CV628" s="1250">
        <f t="shared" ref="CV628:EA628" ca="1" si="330">SUM(CV626:CV627)</f>
        <v>0</v>
      </c>
      <c r="CW628" s="1250">
        <f t="shared" ca="1" si="330"/>
        <v>0</v>
      </c>
      <c r="CX628" s="1250">
        <f t="shared" ca="1" si="330"/>
        <v>0</v>
      </c>
      <c r="CY628" s="1250">
        <f t="shared" ca="1" si="330"/>
        <v>0</v>
      </c>
      <c r="CZ628" s="1250">
        <f t="shared" ca="1" si="330"/>
        <v>0</v>
      </c>
      <c r="DA628" s="1250">
        <f t="shared" ca="1" si="330"/>
        <v>0</v>
      </c>
      <c r="DB628" s="1250">
        <f t="shared" ca="1" si="330"/>
        <v>0</v>
      </c>
      <c r="DC628" s="1250">
        <f t="shared" ca="1" si="330"/>
        <v>0</v>
      </c>
      <c r="DD628" s="1250">
        <f t="shared" ca="1" si="330"/>
        <v>0</v>
      </c>
      <c r="DE628" s="1250">
        <f t="shared" ca="1" si="330"/>
        <v>0</v>
      </c>
      <c r="DF628" s="1250">
        <f t="shared" ca="1" si="330"/>
        <v>0</v>
      </c>
      <c r="DG628" s="1250">
        <f t="shared" ca="1" si="330"/>
        <v>0</v>
      </c>
      <c r="DH628" s="1250">
        <f t="shared" ca="1" si="330"/>
        <v>0</v>
      </c>
      <c r="DI628" s="1250">
        <f t="shared" ca="1" si="330"/>
        <v>0</v>
      </c>
      <c r="DJ628" s="1250">
        <f t="shared" ca="1" si="330"/>
        <v>0</v>
      </c>
      <c r="DK628" s="1250">
        <f t="shared" ca="1" si="330"/>
        <v>0</v>
      </c>
      <c r="DL628" s="1250">
        <f t="shared" ca="1" si="330"/>
        <v>0</v>
      </c>
      <c r="DM628" s="1250">
        <f t="shared" ca="1" si="330"/>
        <v>0</v>
      </c>
      <c r="DN628" s="1250">
        <f t="shared" ca="1" si="330"/>
        <v>0</v>
      </c>
      <c r="DO628" s="1250">
        <f t="shared" ca="1" si="330"/>
        <v>0</v>
      </c>
      <c r="DP628" s="1250">
        <f t="shared" ca="1" si="330"/>
        <v>0</v>
      </c>
      <c r="DQ628" s="1250">
        <f t="shared" ca="1" si="330"/>
        <v>0</v>
      </c>
      <c r="DR628" s="1250">
        <f t="shared" ca="1" si="330"/>
        <v>0</v>
      </c>
      <c r="DS628" s="1250">
        <f t="shared" ca="1" si="330"/>
        <v>0</v>
      </c>
      <c r="DT628" s="1250">
        <f t="shared" ca="1" si="330"/>
        <v>0</v>
      </c>
      <c r="DU628" s="1250">
        <f t="shared" ca="1" si="330"/>
        <v>0</v>
      </c>
      <c r="DV628" s="1250">
        <f t="shared" ca="1" si="330"/>
        <v>0</v>
      </c>
      <c r="DW628" s="1250">
        <f t="shared" ca="1" si="330"/>
        <v>0</v>
      </c>
      <c r="DX628" s="1250">
        <f t="shared" ca="1" si="330"/>
        <v>0</v>
      </c>
      <c r="DY628" s="1250">
        <f t="shared" ca="1" si="330"/>
        <v>0</v>
      </c>
      <c r="DZ628" s="1250">
        <f t="shared" ca="1" si="330"/>
        <v>0</v>
      </c>
      <c r="EA628" s="1250">
        <f t="shared" ca="1" si="330"/>
        <v>0</v>
      </c>
      <c r="EB628" s="1250">
        <f t="shared" ref="EB628:FG628" ca="1" si="331">SUM(EB626:EB627)</f>
        <v>0</v>
      </c>
      <c r="EC628" s="1250">
        <f t="shared" ca="1" si="331"/>
        <v>0</v>
      </c>
      <c r="ED628" s="1250">
        <f t="shared" ca="1" si="331"/>
        <v>0</v>
      </c>
      <c r="EE628" s="1250">
        <f t="shared" ca="1" si="331"/>
        <v>0</v>
      </c>
      <c r="EF628" s="1250">
        <f t="shared" ca="1" si="331"/>
        <v>0</v>
      </c>
    </row>
    <row r="629" spans="1:136" outlineLevel="1">
      <c r="A629" s="673"/>
      <c r="B629" s="684"/>
      <c r="C629" s="34" t="s">
        <v>117</v>
      </c>
      <c r="D629" s="1411">
        <f>D467/12</f>
        <v>0</v>
      </c>
      <c r="E629" s="1412">
        <f ca="1">-SUM(OFFSET('Model Inputs &amp; Calcs'!D81,,E625,,12))/12*E628</f>
        <v>0</v>
      </c>
      <c r="F629" s="1412">
        <f ca="1">-SUM(OFFSET('Model Inputs &amp; Calcs'!E81,,F625,,12))/12*F628</f>
        <v>0</v>
      </c>
      <c r="G629" s="1412">
        <f ca="1">-SUM(OFFSET('Model Inputs &amp; Calcs'!F81,,G625,,12))/12*G628</f>
        <v>0</v>
      </c>
      <c r="H629" s="1412">
        <f ca="1">-SUM(OFFSET('Model Inputs &amp; Calcs'!G81,,H625,,12))/12*H628</f>
        <v>0</v>
      </c>
      <c r="I629" s="1412">
        <f ca="1">-SUM(OFFSET('Model Inputs &amp; Calcs'!H81,,I625,,12))/12*I628</f>
        <v>0</v>
      </c>
      <c r="J629" s="1412">
        <f ca="1">-SUM(OFFSET('Model Inputs &amp; Calcs'!I81,,J625,,12))/12*J628</f>
        <v>0</v>
      </c>
      <c r="K629" s="1412">
        <f ca="1">-SUM(OFFSET('Model Inputs &amp; Calcs'!J81,,K625,,12))/12*K628</f>
        <v>0</v>
      </c>
      <c r="L629" s="1412">
        <f ca="1">-SUM(OFFSET('Model Inputs &amp; Calcs'!K81,,L625,,12))/12*L628</f>
        <v>0</v>
      </c>
      <c r="M629" s="1412">
        <f ca="1">-SUM(OFFSET('Model Inputs &amp; Calcs'!L81,,M625,,12))/12*M628</f>
        <v>0</v>
      </c>
      <c r="N629" s="1412">
        <f ca="1">-SUM(OFFSET('Model Inputs &amp; Calcs'!M81,,N625,,12))/12*N628</f>
        <v>0</v>
      </c>
      <c r="O629" s="1412">
        <f ca="1">-SUM(OFFSET('Model Inputs &amp; Calcs'!N81,,O625,,12))/12*O628</f>
        <v>0</v>
      </c>
      <c r="P629" s="1412">
        <f ca="1">-SUM(OFFSET('Model Inputs &amp; Calcs'!O81,,P625,,12))/12*P628</f>
        <v>0</v>
      </c>
      <c r="Q629" s="1412">
        <f ca="1">-SUM(OFFSET('Model Inputs &amp; Calcs'!P81,,Q625,,12))/12*Q628</f>
        <v>0</v>
      </c>
      <c r="R629" s="1412">
        <f ca="1">-SUM(OFFSET('Model Inputs &amp; Calcs'!Q81,,R625,,12))/12*R628</f>
        <v>0</v>
      </c>
      <c r="S629" s="1412">
        <f ca="1">-SUM(OFFSET('Model Inputs &amp; Calcs'!R81,,S625,,12))/12*S628</f>
        <v>0</v>
      </c>
      <c r="T629" s="1412">
        <f ca="1">-SUM(OFFSET('Model Inputs &amp; Calcs'!S81,,T625,,12))/12*T628</f>
        <v>0</v>
      </c>
      <c r="U629" s="1412">
        <f ca="1">-SUM(OFFSET('Model Inputs &amp; Calcs'!T81,,U625,,12))/12*U628</f>
        <v>0</v>
      </c>
      <c r="V629" s="1412">
        <f ca="1">-SUM(OFFSET('Model Inputs &amp; Calcs'!U81,,V625,,12))/12*V628</f>
        <v>0</v>
      </c>
      <c r="W629" s="1412">
        <f ca="1">-SUM(OFFSET('Model Inputs &amp; Calcs'!V81,,W625,,12))/12*W628</f>
        <v>0</v>
      </c>
      <c r="X629" s="1412">
        <f ca="1">-SUM(OFFSET('Model Inputs &amp; Calcs'!W81,,X625,,12))/12*X628</f>
        <v>0</v>
      </c>
      <c r="Y629" s="1412">
        <f ca="1">-SUM(OFFSET('Model Inputs &amp; Calcs'!X81,,Y625,,12))/12*Y628</f>
        <v>0</v>
      </c>
      <c r="Z629" s="1412">
        <f ca="1">-SUM(OFFSET('Model Inputs &amp; Calcs'!Y81,,Z625,,12))/12*Z628</f>
        <v>0</v>
      </c>
      <c r="AA629" s="1412">
        <f ca="1">-SUM(OFFSET('Model Inputs &amp; Calcs'!Z81,,AA625,,12))/12*AA628</f>
        <v>0</v>
      </c>
      <c r="AB629" s="1412">
        <f ca="1">-SUM(OFFSET('Model Inputs &amp; Calcs'!AA81,,AB625,,12))/12*AB628</f>
        <v>0</v>
      </c>
      <c r="AC629" s="1412">
        <f ca="1">-SUM(OFFSET('Model Inputs &amp; Calcs'!AB81,,AC625,,12))/12*AC628</f>
        <v>0</v>
      </c>
      <c r="AD629" s="1412">
        <f ca="1">-SUM(OFFSET('Model Inputs &amp; Calcs'!AC81,,AD625,,12))/12*AD628</f>
        <v>0</v>
      </c>
      <c r="AE629" s="1412">
        <f ca="1">-SUM(OFFSET('Model Inputs &amp; Calcs'!AD81,,AE625,,12))/12*AE628</f>
        <v>0</v>
      </c>
      <c r="AF629" s="1412">
        <f ca="1">-SUM(OFFSET('Model Inputs &amp; Calcs'!AE81,,AF625,,12))/12*AF628</f>
        <v>0</v>
      </c>
      <c r="AG629" s="1412">
        <f ca="1">-SUM(OFFSET('Model Inputs &amp; Calcs'!AF81,,AG625,,12))/12*AG628</f>
        <v>0</v>
      </c>
      <c r="AH629" s="1412">
        <f ca="1">-SUM(OFFSET('Model Inputs &amp; Calcs'!AG81,,AH625,,12))/12*AH628</f>
        <v>0</v>
      </c>
      <c r="AI629" s="1412">
        <f ca="1">-SUM(OFFSET('Model Inputs &amp; Calcs'!AH81,,AI625,,12))/12*AI628</f>
        <v>0</v>
      </c>
      <c r="AJ629" s="1412">
        <f ca="1">-SUM(OFFSET('Model Inputs &amp; Calcs'!AI81,,AJ625,,12))/12*AJ628</f>
        <v>0</v>
      </c>
      <c r="AK629" s="1412">
        <f ca="1">-SUM(OFFSET('Model Inputs &amp; Calcs'!AJ81,,AK625,,12))/12*AK628</f>
        <v>0</v>
      </c>
      <c r="AL629" s="1412">
        <f ca="1">-SUM(OFFSET('Model Inputs &amp; Calcs'!AK81,,AL625,,12))/12*AL628</f>
        <v>0</v>
      </c>
      <c r="AM629" s="1412">
        <f ca="1">-SUM(OFFSET('Model Inputs &amp; Calcs'!AL81,,AM625,,12))/12*AM628</f>
        <v>0</v>
      </c>
      <c r="AN629" s="1412">
        <f ca="1">-SUM(OFFSET('Model Inputs &amp; Calcs'!AM81,,AN625,,12))/12*AN628</f>
        <v>0</v>
      </c>
      <c r="AO629" s="1412">
        <f ca="1">-SUM(OFFSET('Model Inputs &amp; Calcs'!AN81,,AO625,,12))/12*AO628</f>
        <v>0</v>
      </c>
      <c r="AP629" s="1412">
        <f ca="1">-SUM(OFFSET('Model Inputs &amp; Calcs'!AO81,,AP625,,12))/12*AP628</f>
        <v>0</v>
      </c>
      <c r="AQ629" s="1412">
        <f ca="1">-SUM(OFFSET('Model Inputs &amp; Calcs'!AP81,,AQ625,,12))/12*AQ628</f>
        <v>0</v>
      </c>
      <c r="AR629" s="1412">
        <f ca="1">-SUM(OFFSET('Model Inputs &amp; Calcs'!AQ81,,AR625,,12))/12*AR628</f>
        <v>0</v>
      </c>
      <c r="AS629" s="1412">
        <f ca="1">-SUM(OFFSET('Model Inputs &amp; Calcs'!AR81,,AS625,,12))/12*AS628</f>
        <v>0</v>
      </c>
      <c r="AT629" s="1412">
        <f ca="1">-SUM(OFFSET('Model Inputs &amp; Calcs'!AS81,,AT625,,12))/12*AT628</f>
        <v>0</v>
      </c>
      <c r="AU629" s="1412">
        <f ca="1">-SUM(OFFSET('Model Inputs &amp; Calcs'!AT81,,AU625,,12))/12*AU628</f>
        <v>0</v>
      </c>
      <c r="AV629" s="1412">
        <f ca="1">-SUM(OFFSET('Model Inputs &amp; Calcs'!AU81,,AV625,,12))/12*AV628</f>
        <v>0</v>
      </c>
      <c r="AW629" s="1412">
        <f ca="1">-SUM(OFFSET('Model Inputs &amp; Calcs'!AV81,,AW625,,12))/12*AW628</f>
        <v>0</v>
      </c>
      <c r="AX629" s="1412">
        <f ca="1">-SUM(OFFSET('Model Inputs &amp; Calcs'!AW81,,AX625,,12))/12*AX628</f>
        <v>0</v>
      </c>
      <c r="AY629" s="1412">
        <f ca="1">-SUM(OFFSET('Model Inputs &amp; Calcs'!AX81,,AY625,,12))/12*AY628</f>
        <v>0</v>
      </c>
      <c r="AZ629" s="1412">
        <f ca="1">-SUM(OFFSET('Model Inputs &amp; Calcs'!AY81,,AZ625,,12))/12*AZ628</f>
        <v>0</v>
      </c>
      <c r="BA629" s="1412">
        <f ca="1">-SUM(OFFSET('Model Inputs &amp; Calcs'!AZ81,,BA625,,12))/12*BA628</f>
        <v>0</v>
      </c>
      <c r="BB629" s="1412">
        <f ca="1">-SUM(OFFSET('Model Inputs &amp; Calcs'!BA81,,BB625,,12))/12*BB628</f>
        <v>0</v>
      </c>
      <c r="BC629" s="1412">
        <f ca="1">-SUM(OFFSET('Model Inputs &amp; Calcs'!BB81,,BC625,,12))/12*BC628</f>
        <v>0</v>
      </c>
      <c r="BD629" s="1412">
        <f ca="1">-SUM(OFFSET('Model Inputs &amp; Calcs'!BC81,,BD625,,12))/12*BD628</f>
        <v>0</v>
      </c>
      <c r="BE629" s="1412">
        <f ca="1">-SUM(OFFSET('Model Inputs &amp; Calcs'!BD81,,BE625,,12))/12*BE628</f>
        <v>0</v>
      </c>
      <c r="BF629" s="1412">
        <f ca="1">-SUM(OFFSET('Model Inputs &amp; Calcs'!BE81,,BF625,,12))/12*BF628</f>
        <v>0</v>
      </c>
      <c r="BG629" s="1412">
        <f ca="1">-SUM(OFFSET('Model Inputs &amp; Calcs'!BF81,,BG625,,12))/12*BG628</f>
        <v>0</v>
      </c>
      <c r="BH629" s="1412">
        <f ca="1">-SUM(OFFSET('Model Inputs &amp; Calcs'!BG81,,BH625,,12))/12*BH628</f>
        <v>0</v>
      </c>
      <c r="BI629" s="1412">
        <f ca="1">-SUM(OFFSET('Model Inputs &amp; Calcs'!BH81,,BI625,,12))/12*BI628</f>
        <v>0</v>
      </c>
      <c r="BJ629" s="1412">
        <f ca="1">-SUM(OFFSET('Model Inputs &amp; Calcs'!BI81,,BJ625,,12))/12*BJ628</f>
        <v>0</v>
      </c>
      <c r="BK629" s="1412">
        <f ca="1">-SUM(OFFSET('Model Inputs &amp; Calcs'!BJ81,,BK625,,12))/12*BK628</f>
        <v>0</v>
      </c>
      <c r="BL629" s="1412">
        <f ca="1">-SUM(OFFSET('Model Inputs &amp; Calcs'!BK81,,BL625,,12))/12*BL628</f>
        <v>0</v>
      </c>
      <c r="BM629" s="1412">
        <f ca="1">-SUM(OFFSET('Model Inputs &amp; Calcs'!BL81,,BM625,,12))/12*BM628</f>
        <v>0</v>
      </c>
      <c r="BN629" s="1412">
        <f ca="1">-SUM(OFFSET('Model Inputs &amp; Calcs'!BM81,,BN625,,12))/12*BN628</f>
        <v>0</v>
      </c>
      <c r="BO629" s="1412">
        <f ca="1">-SUM(OFFSET('Model Inputs &amp; Calcs'!BN81,,BO625,,12))/12*BO628</f>
        <v>0</v>
      </c>
      <c r="BP629" s="1412">
        <f ca="1">-SUM(OFFSET('Model Inputs &amp; Calcs'!BO81,,BP625,,12))/12*BP628</f>
        <v>0</v>
      </c>
      <c r="BQ629" s="1412">
        <f ca="1">-SUM(OFFSET('Model Inputs &amp; Calcs'!BP81,,BQ625,,12))/12*BQ628</f>
        <v>0</v>
      </c>
      <c r="BR629" s="1412">
        <f ca="1">-SUM(OFFSET('Model Inputs &amp; Calcs'!BQ81,,BR625,,12))/12*BR628</f>
        <v>0</v>
      </c>
      <c r="BS629" s="1412">
        <f ca="1">-SUM(OFFSET('Model Inputs &amp; Calcs'!BR81,,BS625,,12))/12*BS628</f>
        <v>0</v>
      </c>
      <c r="BT629" s="1412">
        <f ca="1">-SUM(OFFSET('Model Inputs &amp; Calcs'!BS81,,BT625,,12))/12*BT628</f>
        <v>0</v>
      </c>
      <c r="BU629" s="1412">
        <f ca="1">-SUM(OFFSET('Model Inputs &amp; Calcs'!BT81,,BU625,,12))/12*BU628</f>
        <v>0</v>
      </c>
      <c r="BV629" s="1412">
        <f ca="1">-SUM(OFFSET('Model Inputs &amp; Calcs'!BU81,,BV625,,12))/12*BV628</f>
        <v>0</v>
      </c>
      <c r="BW629" s="1412">
        <f ca="1">-SUM(OFFSET('Model Inputs &amp; Calcs'!BV81,,BW625,,12))/12*BW628</f>
        <v>0</v>
      </c>
      <c r="BX629" s="1412">
        <f ca="1">-SUM(OFFSET('Model Inputs &amp; Calcs'!BW81,,BX625,,12))/12*BX628</f>
        <v>0</v>
      </c>
      <c r="BY629" s="1412">
        <f ca="1">-SUM(OFFSET('Model Inputs &amp; Calcs'!BX81,,BY625,,12))/12*BY628</f>
        <v>0</v>
      </c>
      <c r="BZ629" s="1412">
        <f ca="1">-SUM(OFFSET('Model Inputs &amp; Calcs'!BY81,,BZ625,,12))/12*BZ628</f>
        <v>0</v>
      </c>
      <c r="CA629" s="1412">
        <f ca="1">-SUM(OFFSET('Model Inputs &amp; Calcs'!BZ81,,CA625,,12))/12*CA628</f>
        <v>0</v>
      </c>
      <c r="CB629" s="1412">
        <f ca="1">-SUM(OFFSET('Model Inputs &amp; Calcs'!CA81,,CB625,,12))/12*CB628</f>
        <v>0</v>
      </c>
      <c r="CC629" s="1412">
        <f ca="1">-SUM(OFFSET('Model Inputs &amp; Calcs'!CB81,,CC625,,12))/12*CC628</f>
        <v>0</v>
      </c>
      <c r="CD629" s="1412">
        <f ca="1">-SUM(OFFSET('Model Inputs &amp; Calcs'!CC81,,CD625,,12))/12*CD628</f>
        <v>0</v>
      </c>
      <c r="CE629" s="1412">
        <f ca="1">-SUM(OFFSET('Model Inputs &amp; Calcs'!CD81,,CE625,,12))/12*CE628</f>
        <v>0</v>
      </c>
      <c r="CF629" s="1412">
        <f ca="1">-SUM(OFFSET('Model Inputs &amp; Calcs'!CE81,,CF625,,12))/12*CF628</f>
        <v>0</v>
      </c>
      <c r="CG629" s="1412">
        <f ca="1">-SUM(OFFSET('Model Inputs &amp; Calcs'!CF81,,CG625,,12))/12*CG628</f>
        <v>0</v>
      </c>
      <c r="CH629" s="1412">
        <f ca="1">-SUM(OFFSET('Model Inputs &amp; Calcs'!CG81,,CH625,,12))/12*CH628</f>
        <v>0</v>
      </c>
      <c r="CI629" s="1412">
        <f ca="1">-SUM(OFFSET('Model Inputs &amp; Calcs'!CH81,,CI625,,12))/12*CI628</f>
        <v>0</v>
      </c>
      <c r="CJ629" s="1412">
        <f ca="1">-SUM(OFFSET('Model Inputs &amp; Calcs'!CI81,,CJ625,,12))/12*CJ628</f>
        <v>0</v>
      </c>
      <c r="CK629" s="1412">
        <f ca="1">-SUM(OFFSET('Model Inputs &amp; Calcs'!CJ81,,CK625,,12))/12*CK628</f>
        <v>0</v>
      </c>
      <c r="CL629" s="1412">
        <f ca="1">-SUM(OFFSET('Model Inputs &amp; Calcs'!CK81,,CL625,,12))/12*CL628</f>
        <v>0</v>
      </c>
      <c r="CM629" s="1412">
        <f ca="1">-SUM(OFFSET('Model Inputs &amp; Calcs'!CL81,,CM625,,12))/12*CM628</f>
        <v>0</v>
      </c>
      <c r="CN629" s="1412">
        <f ca="1">-SUM(OFFSET('Model Inputs &amp; Calcs'!CM81,,CN625,,12))/12*CN628</f>
        <v>0</v>
      </c>
      <c r="CO629" s="1412">
        <f ca="1">-SUM(OFFSET('Model Inputs &amp; Calcs'!CN81,,CO625,,12))/12*CO628</f>
        <v>0</v>
      </c>
      <c r="CP629" s="1412">
        <f ca="1">-SUM(OFFSET('Model Inputs &amp; Calcs'!CO81,,CP625,,12))/12*CP628</f>
        <v>0</v>
      </c>
      <c r="CQ629" s="1412">
        <f ca="1">-SUM(OFFSET('Model Inputs &amp; Calcs'!CP81,,CQ625,,12))/12*CQ628</f>
        <v>0</v>
      </c>
      <c r="CR629" s="1412">
        <f ca="1">-SUM(OFFSET('Model Inputs &amp; Calcs'!CQ81,,CR625,,12))/12*CR628</f>
        <v>0</v>
      </c>
      <c r="CS629" s="1412">
        <f ca="1">-SUM(OFFSET('Model Inputs &amp; Calcs'!CR81,,CS625,,12))/12*CS628</f>
        <v>0</v>
      </c>
      <c r="CT629" s="1412">
        <f ca="1">-SUM(OFFSET('Model Inputs &amp; Calcs'!CS81,,CT625,,12))/12*CT628</f>
        <v>0</v>
      </c>
      <c r="CU629" s="1412">
        <f ca="1">-SUM(OFFSET('Model Inputs &amp; Calcs'!CT81,,CU625,,12))/12*CU628</f>
        <v>0</v>
      </c>
      <c r="CV629" s="1412">
        <f ca="1">-SUM(OFFSET('Model Inputs &amp; Calcs'!CU81,,CV625,,12))/12*CV628</f>
        <v>0</v>
      </c>
      <c r="CW629" s="1412">
        <f ca="1">-SUM(OFFSET('Model Inputs &amp; Calcs'!CV81,,CW625,,12))/12*CW628</f>
        <v>0</v>
      </c>
      <c r="CX629" s="1412">
        <f ca="1">-SUM(OFFSET('Model Inputs &amp; Calcs'!CW81,,CX625,,12))/12*CX628</f>
        <v>0</v>
      </c>
      <c r="CY629" s="1412">
        <f ca="1">-SUM(OFFSET('Model Inputs &amp; Calcs'!CX81,,CY625,,12))/12*CY628</f>
        <v>0</v>
      </c>
      <c r="CZ629" s="1412">
        <f ca="1">-SUM(OFFSET('Model Inputs &amp; Calcs'!CY81,,CZ625,,12))/12*CZ628</f>
        <v>0</v>
      </c>
      <c r="DA629" s="1412">
        <f ca="1">-SUM(OFFSET('Model Inputs &amp; Calcs'!CZ81,,DA625,,12))/12*DA628</f>
        <v>0</v>
      </c>
      <c r="DB629" s="1412">
        <f ca="1">-SUM(OFFSET('Model Inputs &amp; Calcs'!DA81,,DB625,,12))/12*DB628</f>
        <v>0</v>
      </c>
      <c r="DC629" s="1412">
        <f ca="1">-SUM(OFFSET('Model Inputs &amp; Calcs'!DB81,,DC625,,12))/12*DC628</f>
        <v>0</v>
      </c>
      <c r="DD629" s="1412">
        <f ca="1">-SUM(OFFSET('Model Inputs &amp; Calcs'!DC81,,DD625,,12))/12*DD628</f>
        <v>0</v>
      </c>
      <c r="DE629" s="1412">
        <f ca="1">-SUM(OFFSET('Model Inputs &amp; Calcs'!DD81,,DE625,,12))/12*DE628</f>
        <v>0</v>
      </c>
      <c r="DF629" s="1412">
        <f ca="1">-SUM(OFFSET('Model Inputs &amp; Calcs'!DE81,,DF625,,12))/12*DF628</f>
        <v>0</v>
      </c>
      <c r="DG629" s="1412">
        <f ca="1">-SUM(OFFSET('Model Inputs &amp; Calcs'!DF81,,DG625,,12))/12*DG628</f>
        <v>0</v>
      </c>
      <c r="DH629" s="1412">
        <f ca="1">-SUM(OFFSET('Model Inputs &amp; Calcs'!DG81,,DH625,,12))/12*DH628</f>
        <v>0</v>
      </c>
      <c r="DI629" s="1412">
        <f ca="1">-SUM(OFFSET('Model Inputs &amp; Calcs'!DH81,,DI625,,12))/12*DI628</f>
        <v>0</v>
      </c>
      <c r="DJ629" s="1412">
        <f ca="1">-SUM(OFFSET('Model Inputs &amp; Calcs'!DI81,,DJ625,,12))/12*DJ628</f>
        <v>0</v>
      </c>
      <c r="DK629" s="1412">
        <f ca="1">-SUM(OFFSET('Model Inputs &amp; Calcs'!DJ81,,DK625,,12))/12*DK628</f>
        <v>0</v>
      </c>
      <c r="DL629" s="1412">
        <f ca="1">-SUM(OFFSET('Model Inputs &amp; Calcs'!DK81,,DL625,,12))/12*DL628</f>
        <v>0</v>
      </c>
      <c r="DM629" s="1412">
        <f ca="1">-SUM(OFFSET('Model Inputs &amp; Calcs'!DL81,,DM625,,12))/12*DM628</f>
        <v>0</v>
      </c>
      <c r="DN629" s="1412">
        <f ca="1">-SUM(OFFSET('Model Inputs &amp; Calcs'!DM81,,DN625,,12))/12*DN628</f>
        <v>0</v>
      </c>
      <c r="DO629" s="1412">
        <f ca="1">-SUM(OFFSET('Model Inputs &amp; Calcs'!DN81,,DO625,,12))/12*DO628</f>
        <v>0</v>
      </c>
      <c r="DP629" s="1412">
        <f ca="1">-SUM(OFFSET('Model Inputs &amp; Calcs'!DO81,,DP625,,12))/12*DP628</f>
        <v>0</v>
      </c>
      <c r="DQ629" s="1412">
        <f ca="1">-SUM(OFFSET('Model Inputs &amp; Calcs'!DP81,,DQ625,,12))/12*DQ628</f>
        <v>0</v>
      </c>
      <c r="DR629" s="1412">
        <f ca="1">-SUM(OFFSET('Model Inputs &amp; Calcs'!DQ81,,DR625,,12))/12*DR628</f>
        <v>0</v>
      </c>
      <c r="DS629" s="1412">
        <f ca="1">-SUM(OFFSET('Model Inputs &amp; Calcs'!DR81,,DS625,,12))/12*DS628</f>
        <v>0</v>
      </c>
      <c r="DT629" s="1412">
        <f ca="1">-SUM(OFFSET('Model Inputs &amp; Calcs'!DS81,,DT625,,12))/12*DT628</f>
        <v>0</v>
      </c>
      <c r="DU629" s="1412">
        <f ca="1">-SUM(OFFSET('Model Inputs &amp; Calcs'!DT81,,DU625,,12))/12*DU628</f>
        <v>0</v>
      </c>
      <c r="DV629" s="1412">
        <f ca="1">-SUM(OFFSET('Model Inputs &amp; Calcs'!DU81,,DV625,,12))/12*DV628</f>
        <v>0</v>
      </c>
      <c r="DW629" s="1412">
        <f ca="1">-SUM(OFFSET('Model Inputs &amp; Calcs'!DV81,,DW625,,12))/12*DW628</f>
        <v>0</v>
      </c>
      <c r="DX629" s="1412">
        <f ca="1">-SUM(OFFSET('Model Inputs &amp; Calcs'!DW81,,DX625,,12))/12*DX628</f>
        <v>0</v>
      </c>
      <c r="DY629" s="1412">
        <f ca="1">-SUM(OFFSET('Model Inputs &amp; Calcs'!DX81,,DY625,,12))/12*DY628</f>
        <v>0</v>
      </c>
      <c r="DZ629" s="1412">
        <f ca="1">-SUM(OFFSET('Model Inputs &amp; Calcs'!DY81,,DZ625,,12))/12*DZ628</f>
        <v>0</v>
      </c>
      <c r="EA629" s="1412">
        <f ca="1">-SUM(OFFSET('Model Inputs &amp; Calcs'!DZ81,,EA625,,12))/12*EA628</f>
        <v>0</v>
      </c>
      <c r="EB629" s="1412">
        <f ca="1">-SUM(OFFSET('Model Inputs &amp; Calcs'!EA81,,EB625,,12))/12*EB628</f>
        <v>0</v>
      </c>
      <c r="EC629" s="1412">
        <f ca="1">-SUM(OFFSET('Model Inputs &amp; Calcs'!EB81,,EC625,,12))/12*EC628</f>
        <v>0</v>
      </c>
      <c r="ED629" s="1412">
        <f ca="1">-SUM(OFFSET('Model Inputs &amp; Calcs'!EC81,,ED625,,12))/12*ED628</f>
        <v>0</v>
      </c>
      <c r="EE629" s="1412">
        <f ca="1">-SUM(OFFSET('Model Inputs &amp; Calcs'!ED81,,EE625,,12))/12*EE628</f>
        <v>0</v>
      </c>
      <c r="EF629" s="1412">
        <f ca="1">-SUM(OFFSET('Model Inputs &amp; Calcs'!EE81,,EF625,,12))/12*EF628</f>
        <v>0</v>
      </c>
    </row>
    <row r="630" spans="1:136" outlineLevel="1">
      <c r="A630" s="673"/>
      <c r="B630" s="684"/>
      <c r="C630" s="27" t="s">
        <v>387</v>
      </c>
      <c r="D630" s="1413">
        <f t="shared" ref="D630:AI630" si="332">SUM(D628:D629)</f>
        <v>0</v>
      </c>
      <c r="E630" s="1250">
        <f t="shared" ca="1" si="332"/>
        <v>0</v>
      </c>
      <c r="F630" s="1250">
        <f t="shared" ca="1" si="332"/>
        <v>0</v>
      </c>
      <c r="G630" s="1250">
        <f t="shared" ca="1" si="332"/>
        <v>0</v>
      </c>
      <c r="H630" s="1250">
        <f t="shared" ca="1" si="332"/>
        <v>0</v>
      </c>
      <c r="I630" s="1250">
        <f t="shared" ca="1" si="332"/>
        <v>0</v>
      </c>
      <c r="J630" s="1250">
        <f t="shared" ca="1" si="332"/>
        <v>0</v>
      </c>
      <c r="K630" s="1250">
        <f t="shared" ca="1" si="332"/>
        <v>0</v>
      </c>
      <c r="L630" s="1250">
        <f t="shared" ca="1" si="332"/>
        <v>0</v>
      </c>
      <c r="M630" s="1250">
        <f t="shared" ca="1" si="332"/>
        <v>0</v>
      </c>
      <c r="N630" s="1250">
        <f t="shared" ca="1" si="332"/>
        <v>0</v>
      </c>
      <c r="O630" s="1250">
        <f t="shared" ca="1" si="332"/>
        <v>0</v>
      </c>
      <c r="P630" s="1250">
        <f t="shared" ca="1" si="332"/>
        <v>0</v>
      </c>
      <c r="Q630" s="1250">
        <f t="shared" ca="1" si="332"/>
        <v>0</v>
      </c>
      <c r="R630" s="1250">
        <f t="shared" ca="1" si="332"/>
        <v>0</v>
      </c>
      <c r="S630" s="1250">
        <f t="shared" ca="1" si="332"/>
        <v>0</v>
      </c>
      <c r="T630" s="1250">
        <f t="shared" ca="1" si="332"/>
        <v>0</v>
      </c>
      <c r="U630" s="1250">
        <f t="shared" ca="1" si="332"/>
        <v>0</v>
      </c>
      <c r="V630" s="1250">
        <f t="shared" ca="1" si="332"/>
        <v>0</v>
      </c>
      <c r="W630" s="1250">
        <f t="shared" ca="1" si="332"/>
        <v>0</v>
      </c>
      <c r="X630" s="1250">
        <f t="shared" ca="1" si="332"/>
        <v>0</v>
      </c>
      <c r="Y630" s="1250">
        <f t="shared" ca="1" si="332"/>
        <v>0</v>
      </c>
      <c r="Z630" s="1250">
        <f t="shared" ca="1" si="332"/>
        <v>0</v>
      </c>
      <c r="AA630" s="1250">
        <f t="shared" ca="1" si="332"/>
        <v>0</v>
      </c>
      <c r="AB630" s="1250">
        <f t="shared" ca="1" si="332"/>
        <v>0</v>
      </c>
      <c r="AC630" s="1250">
        <f t="shared" ca="1" si="332"/>
        <v>0</v>
      </c>
      <c r="AD630" s="1250">
        <f t="shared" ca="1" si="332"/>
        <v>0</v>
      </c>
      <c r="AE630" s="1250">
        <f t="shared" ca="1" si="332"/>
        <v>0</v>
      </c>
      <c r="AF630" s="1250">
        <f t="shared" ca="1" si="332"/>
        <v>0</v>
      </c>
      <c r="AG630" s="1250">
        <f t="shared" ca="1" si="332"/>
        <v>0</v>
      </c>
      <c r="AH630" s="1250">
        <f t="shared" ca="1" si="332"/>
        <v>0</v>
      </c>
      <c r="AI630" s="1250">
        <f t="shared" ca="1" si="332"/>
        <v>0</v>
      </c>
      <c r="AJ630" s="1250">
        <f t="shared" ref="AJ630:BO630" ca="1" si="333">SUM(AJ628:AJ629)</f>
        <v>0</v>
      </c>
      <c r="AK630" s="1250">
        <f t="shared" ca="1" si="333"/>
        <v>0</v>
      </c>
      <c r="AL630" s="1250">
        <f t="shared" ca="1" si="333"/>
        <v>0</v>
      </c>
      <c r="AM630" s="1250">
        <f t="shared" ca="1" si="333"/>
        <v>0</v>
      </c>
      <c r="AN630" s="1250">
        <f t="shared" ca="1" si="333"/>
        <v>0</v>
      </c>
      <c r="AO630" s="1250">
        <f t="shared" ca="1" si="333"/>
        <v>0</v>
      </c>
      <c r="AP630" s="1250">
        <f t="shared" ca="1" si="333"/>
        <v>0</v>
      </c>
      <c r="AQ630" s="1250">
        <f t="shared" ca="1" si="333"/>
        <v>0</v>
      </c>
      <c r="AR630" s="1250">
        <f t="shared" ca="1" si="333"/>
        <v>0</v>
      </c>
      <c r="AS630" s="1250">
        <f t="shared" ca="1" si="333"/>
        <v>0</v>
      </c>
      <c r="AT630" s="1250">
        <f t="shared" ca="1" si="333"/>
        <v>0</v>
      </c>
      <c r="AU630" s="1250">
        <f t="shared" ca="1" si="333"/>
        <v>0</v>
      </c>
      <c r="AV630" s="1250">
        <f t="shared" ca="1" si="333"/>
        <v>0</v>
      </c>
      <c r="AW630" s="1250">
        <f t="shared" ca="1" si="333"/>
        <v>0</v>
      </c>
      <c r="AX630" s="1250">
        <f t="shared" ca="1" si="333"/>
        <v>0</v>
      </c>
      <c r="AY630" s="1250">
        <f t="shared" ca="1" si="333"/>
        <v>0</v>
      </c>
      <c r="AZ630" s="1250">
        <f t="shared" ca="1" si="333"/>
        <v>0</v>
      </c>
      <c r="BA630" s="1250">
        <f t="shared" ca="1" si="333"/>
        <v>0</v>
      </c>
      <c r="BB630" s="1250">
        <f t="shared" ca="1" si="333"/>
        <v>0</v>
      </c>
      <c r="BC630" s="1250">
        <f t="shared" ca="1" si="333"/>
        <v>0</v>
      </c>
      <c r="BD630" s="1250">
        <f t="shared" ca="1" si="333"/>
        <v>0</v>
      </c>
      <c r="BE630" s="1250">
        <f t="shared" ca="1" si="333"/>
        <v>0</v>
      </c>
      <c r="BF630" s="1250">
        <f t="shared" ca="1" si="333"/>
        <v>0</v>
      </c>
      <c r="BG630" s="1250">
        <f t="shared" ca="1" si="333"/>
        <v>0</v>
      </c>
      <c r="BH630" s="1250">
        <f t="shared" ca="1" si="333"/>
        <v>0</v>
      </c>
      <c r="BI630" s="1250">
        <f t="shared" ca="1" si="333"/>
        <v>0</v>
      </c>
      <c r="BJ630" s="1250">
        <f t="shared" ca="1" si="333"/>
        <v>0</v>
      </c>
      <c r="BK630" s="1250">
        <f t="shared" ca="1" si="333"/>
        <v>0</v>
      </c>
      <c r="BL630" s="1250">
        <f t="shared" ca="1" si="333"/>
        <v>0</v>
      </c>
      <c r="BM630" s="1250">
        <f t="shared" ca="1" si="333"/>
        <v>0</v>
      </c>
      <c r="BN630" s="1250">
        <f t="shared" ca="1" si="333"/>
        <v>0</v>
      </c>
      <c r="BO630" s="1250">
        <f t="shared" ca="1" si="333"/>
        <v>0</v>
      </c>
      <c r="BP630" s="1250">
        <f t="shared" ref="BP630:CU630" ca="1" si="334">SUM(BP628:BP629)</f>
        <v>0</v>
      </c>
      <c r="BQ630" s="1250">
        <f t="shared" ca="1" si="334"/>
        <v>0</v>
      </c>
      <c r="BR630" s="1250">
        <f t="shared" ca="1" si="334"/>
        <v>0</v>
      </c>
      <c r="BS630" s="1250">
        <f t="shared" ca="1" si="334"/>
        <v>0</v>
      </c>
      <c r="BT630" s="1250">
        <f t="shared" ca="1" si="334"/>
        <v>0</v>
      </c>
      <c r="BU630" s="1250">
        <f t="shared" ca="1" si="334"/>
        <v>0</v>
      </c>
      <c r="BV630" s="1250">
        <f t="shared" ca="1" si="334"/>
        <v>0</v>
      </c>
      <c r="BW630" s="1250">
        <f t="shared" ca="1" si="334"/>
        <v>0</v>
      </c>
      <c r="BX630" s="1250">
        <f t="shared" ca="1" si="334"/>
        <v>0</v>
      </c>
      <c r="BY630" s="1250">
        <f t="shared" ca="1" si="334"/>
        <v>0</v>
      </c>
      <c r="BZ630" s="1250">
        <f t="shared" ca="1" si="334"/>
        <v>0</v>
      </c>
      <c r="CA630" s="1250">
        <f t="shared" ca="1" si="334"/>
        <v>0</v>
      </c>
      <c r="CB630" s="1250">
        <f t="shared" ca="1" si="334"/>
        <v>0</v>
      </c>
      <c r="CC630" s="1250">
        <f t="shared" ca="1" si="334"/>
        <v>0</v>
      </c>
      <c r="CD630" s="1250">
        <f t="shared" ca="1" si="334"/>
        <v>0</v>
      </c>
      <c r="CE630" s="1250">
        <f t="shared" ca="1" si="334"/>
        <v>0</v>
      </c>
      <c r="CF630" s="1250">
        <f t="shared" ca="1" si="334"/>
        <v>0</v>
      </c>
      <c r="CG630" s="1250">
        <f t="shared" ca="1" si="334"/>
        <v>0</v>
      </c>
      <c r="CH630" s="1250">
        <f t="shared" ca="1" si="334"/>
        <v>0</v>
      </c>
      <c r="CI630" s="1250">
        <f t="shared" ca="1" si="334"/>
        <v>0</v>
      </c>
      <c r="CJ630" s="1250">
        <f t="shared" ca="1" si="334"/>
        <v>0</v>
      </c>
      <c r="CK630" s="1250">
        <f t="shared" ca="1" si="334"/>
        <v>0</v>
      </c>
      <c r="CL630" s="1250">
        <f t="shared" ca="1" si="334"/>
        <v>0</v>
      </c>
      <c r="CM630" s="1250">
        <f t="shared" ca="1" si="334"/>
        <v>0</v>
      </c>
      <c r="CN630" s="1250">
        <f t="shared" ca="1" si="334"/>
        <v>0</v>
      </c>
      <c r="CO630" s="1250">
        <f t="shared" ca="1" si="334"/>
        <v>0</v>
      </c>
      <c r="CP630" s="1250">
        <f t="shared" ca="1" si="334"/>
        <v>0</v>
      </c>
      <c r="CQ630" s="1250">
        <f t="shared" ca="1" si="334"/>
        <v>0</v>
      </c>
      <c r="CR630" s="1250">
        <f t="shared" ca="1" si="334"/>
        <v>0</v>
      </c>
      <c r="CS630" s="1250">
        <f t="shared" ca="1" si="334"/>
        <v>0</v>
      </c>
      <c r="CT630" s="1250">
        <f t="shared" ca="1" si="334"/>
        <v>0</v>
      </c>
      <c r="CU630" s="1250">
        <f t="shared" ca="1" si="334"/>
        <v>0</v>
      </c>
      <c r="CV630" s="1250">
        <f t="shared" ref="CV630:EA630" ca="1" si="335">SUM(CV628:CV629)</f>
        <v>0</v>
      </c>
      <c r="CW630" s="1250">
        <f t="shared" ca="1" si="335"/>
        <v>0</v>
      </c>
      <c r="CX630" s="1250">
        <f t="shared" ca="1" si="335"/>
        <v>0</v>
      </c>
      <c r="CY630" s="1250">
        <f t="shared" ca="1" si="335"/>
        <v>0</v>
      </c>
      <c r="CZ630" s="1250">
        <f t="shared" ca="1" si="335"/>
        <v>0</v>
      </c>
      <c r="DA630" s="1250">
        <f t="shared" ca="1" si="335"/>
        <v>0</v>
      </c>
      <c r="DB630" s="1250">
        <f t="shared" ca="1" si="335"/>
        <v>0</v>
      </c>
      <c r="DC630" s="1250">
        <f t="shared" ca="1" si="335"/>
        <v>0</v>
      </c>
      <c r="DD630" s="1250">
        <f t="shared" ca="1" si="335"/>
        <v>0</v>
      </c>
      <c r="DE630" s="1250">
        <f t="shared" ca="1" si="335"/>
        <v>0</v>
      </c>
      <c r="DF630" s="1250">
        <f t="shared" ca="1" si="335"/>
        <v>0</v>
      </c>
      <c r="DG630" s="1250">
        <f t="shared" ca="1" si="335"/>
        <v>0</v>
      </c>
      <c r="DH630" s="1250">
        <f t="shared" ca="1" si="335"/>
        <v>0</v>
      </c>
      <c r="DI630" s="1250">
        <f t="shared" ca="1" si="335"/>
        <v>0</v>
      </c>
      <c r="DJ630" s="1250">
        <f t="shared" ca="1" si="335"/>
        <v>0</v>
      </c>
      <c r="DK630" s="1250">
        <f t="shared" ca="1" si="335"/>
        <v>0</v>
      </c>
      <c r="DL630" s="1250">
        <f t="shared" ca="1" si="335"/>
        <v>0</v>
      </c>
      <c r="DM630" s="1250">
        <f t="shared" ca="1" si="335"/>
        <v>0</v>
      </c>
      <c r="DN630" s="1250">
        <f t="shared" ca="1" si="335"/>
        <v>0</v>
      </c>
      <c r="DO630" s="1250">
        <f t="shared" ca="1" si="335"/>
        <v>0</v>
      </c>
      <c r="DP630" s="1250">
        <f t="shared" ca="1" si="335"/>
        <v>0</v>
      </c>
      <c r="DQ630" s="1250">
        <f t="shared" ca="1" si="335"/>
        <v>0</v>
      </c>
      <c r="DR630" s="1250">
        <f t="shared" ca="1" si="335"/>
        <v>0</v>
      </c>
      <c r="DS630" s="1250">
        <f t="shared" ca="1" si="335"/>
        <v>0</v>
      </c>
      <c r="DT630" s="1250">
        <f t="shared" ca="1" si="335"/>
        <v>0</v>
      </c>
      <c r="DU630" s="1250">
        <f t="shared" ca="1" si="335"/>
        <v>0</v>
      </c>
      <c r="DV630" s="1250">
        <f t="shared" ca="1" si="335"/>
        <v>0</v>
      </c>
      <c r="DW630" s="1250">
        <f t="shared" ca="1" si="335"/>
        <v>0</v>
      </c>
      <c r="DX630" s="1250">
        <f t="shared" ca="1" si="335"/>
        <v>0</v>
      </c>
      <c r="DY630" s="1250">
        <f t="shared" ca="1" si="335"/>
        <v>0</v>
      </c>
      <c r="DZ630" s="1250">
        <f t="shared" ca="1" si="335"/>
        <v>0</v>
      </c>
      <c r="EA630" s="1250">
        <f t="shared" ca="1" si="335"/>
        <v>0</v>
      </c>
      <c r="EB630" s="1250">
        <f t="shared" ref="EB630:FG630" ca="1" si="336">SUM(EB628:EB629)</f>
        <v>0</v>
      </c>
      <c r="EC630" s="1250">
        <f t="shared" ca="1" si="336"/>
        <v>0</v>
      </c>
      <c r="ED630" s="1250">
        <f t="shared" ca="1" si="336"/>
        <v>0</v>
      </c>
      <c r="EE630" s="1250">
        <f t="shared" ca="1" si="336"/>
        <v>0</v>
      </c>
      <c r="EF630" s="1250">
        <f t="shared" ca="1" si="336"/>
        <v>0</v>
      </c>
    </row>
    <row r="631" spans="1:136" outlineLevel="1">
      <c r="A631" s="673"/>
      <c r="B631" s="684"/>
      <c r="C631" s="34" t="s">
        <v>388</v>
      </c>
      <c r="D631" s="1411">
        <f>D469/12</f>
        <v>0</v>
      </c>
      <c r="E631" s="1412">
        <f t="shared" ref="E631:AJ631" ca="1" si="337">-E630*OFFSET($D200,,E$606)</f>
        <v>0</v>
      </c>
      <c r="F631" s="1412">
        <f t="shared" ca="1" si="337"/>
        <v>0</v>
      </c>
      <c r="G631" s="1412">
        <f t="shared" ca="1" si="337"/>
        <v>0</v>
      </c>
      <c r="H631" s="1412">
        <f t="shared" ca="1" si="337"/>
        <v>0</v>
      </c>
      <c r="I631" s="1412">
        <f t="shared" ca="1" si="337"/>
        <v>0</v>
      </c>
      <c r="J631" s="1412">
        <f t="shared" ca="1" si="337"/>
        <v>0</v>
      </c>
      <c r="K631" s="1412">
        <f t="shared" ca="1" si="337"/>
        <v>0</v>
      </c>
      <c r="L631" s="1412">
        <f t="shared" ca="1" si="337"/>
        <v>0</v>
      </c>
      <c r="M631" s="1412">
        <f t="shared" ca="1" si="337"/>
        <v>0</v>
      </c>
      <c r="N631" s="1412">
        <f t="shared" ca="1" si="337"/>
        <v>0</v>
      </c>
      <c r="O631" s="1412">
        <f t="shared" ca="1" si="337"/>
        <v>0</v>
      </c>
      <c r="P631" s="1412">
        <f t="shared" ca="1" si="337"/>
        <v>0</v>
      </c>
      <c r="Q631" s="1412">
        <f t="shared" ca="1" si="337"/>
        <v>0</v>
      </c>
      <c r="R631" s="1412">
        <f t="shared" ca="1" si="337"/>
        <v>0</v>
      </c>
      <c r="S631" s="1412">
        <f t="shared" ca="1" si="337"/>
        <v>0</v>
      </c>
      <c r="T631" s="1412">
        <f t="shared" ca="1" si="337"/>
        <v>0</v>
      </c>
      <c r="U631" s="1412">
        <f t="shared" ca="1" si="337"/>
        <v>0</v>
      </c>
      <c r="V631" s="1412">
        <f t="shared" ca="1" si="337"/>
        <v>0</v>
      </c>
      <c r="W631" s="1412">
        <f t="shared" ca="1" si="337"/>
        <v>0</v>
      </c>
      <c r="X631" s="1412">
        <f t="shared" ca="1" si="337"/>
        <v>0</v>
      </c>
      <c r="Y631" s="1412">
        <f t="shared" ca="1" si="337"/>
        <v>0</v>
      </c>
      <c r="Z631" s="1412">
        <f t="shared" ca="1" si="337"/>
        <v>0</v>
      </c>
      <c r="AA631" s="1412">
        <f t="shared" ca="1" si="337"/>
        <v>0</v>
      </c>
      <c r="AB631" s="1412">
        <f t="shared" ca="1" si="337"/>
        <v>0</v>
      </c>
      <c r="AC631" s="1412">
        <f t="shared" ca="1" si="337"/>
        <v>0</v>
      </c>
      <c r="AD631" s="1412">
        <f t="shared" ca="1" si="337"/>
        <v>0</v>
      </c>
      <c r="AE631" s="1412">
        <f t="shared" ca="1" si="337"/>
        <v>0</v>
      </c>
      <c r="AF631" s="1412">
        <f t="shared" ca="1" si="337"/>
        <v>0</v>
      </c>
      <c r="AG631" s="1412">
        <f t="shared" ca="1" si="337"/>
        <v>0</v>
      </c>
      <c r="AH631" s="1412">
        <f t="shared" ca="1" si="337"/>
        <v>0</v>
      </c>
      <c r="AI631" s="1412">
        <f t="shared" ca="1" si="337"/>
        <v>0</v>
      </c>
      <c r="AJ631" s="1412">
        <f t="shared" ca="1" si="337"/>
        <v>0</v>
      </c>
      <c r="AK631" s="1412">
        <f t="shared" ref="AK631:BP631" ca="1" si="338">-AK630*OFFSET($D200,,AK$606)</f>
        <v>0</v>
      </c>
      <c r="AL631" s="1412">
        <f t="shared" ca="1" si="338"/>
        <v>0</v>
      </c>
      <c r="AM631" s="1412">
        <f t="shared" ca="1" si="338"/>
        <v>0</v>
      </c>
      <c r="AN631" s="1412">
        <f t="shared" ca="1" si="338"/>
        <v>0</v>
      </c>
      <c r="AO631" s="1412">
        <f t="shared" ca="1" si="338"/>
        <v>0</v>
      </c>
      <c r="AP631" s="1412">
        <f t="shared" ca="1" si="338"/>
        <v>0</v>
      </c>
      <c r="AQ631" s="1412">
        <f t="shared" ca="1" si="338"/>
        <v>0</v>
      </c>
      <c r="AR631" s="1412">
        <f t="shared" ca="1" si="338"/>
        <v>0</v>
      </c>
      <c r="AS631" s="1412">
        <f t="shared" ca="1" si="338"/>
        <v>0</v>
      </c>
      <c r="AT631" s="1412">
        <f t="shared" ca="1" si="338"/>
        <v>0</v>
      </c>
      <c r="AU631" s="1412">
        <f t="shared" ca="1" si="338"/>
        <v>0</v>
      </c>
      <c r="AV631" s="1412">
        <f t="shared" ca="1" si="338"/>
        <v>0</v>
      </c>
      <c r="AW631" s="1412">
        <f t="shared" ca="1" si="338"/>
        <v>0</v>
      </c>
      <c r="AX631" s="1412">
        <f t="shared" ca="1" si="338"/>
        <v>0</v>
      </c>
      <c r="AY631" s="1412">
        <f t="shared" ca="1" si="338"/>
        <v>0</v>
      </c>
      <c r="AZ631" s="1412">
        <f t="shared" ca="1" si="338"/>
        <v>0</v>
      </c>
      <c r="BA631" s="1412">
        <f t="shared" ca="1" si="338"/>
        <v>0</v>
      </c>
      <c r="BB631" s="1412">
        <f t="shared" ca="1" si="338"/>
        <v>0</v>
      </c>
      <c r="BC631" s="1412">
        <f t="shared" ca="1" si="338"/>
        <v>0</v>
      </c>
      <c r="BD631" s="1412">
        <f t="shared" ca="1" si="338"/>
        <v>0</v>
      </c>
      <c r="BE631" s="1412">
        <f t="shared" ca="1" si="338"/>
        <v>0</v>
      </c>
      <c r="BF631" s="1412">
        <f t="shared" ca="1" si="338"/>
        <v>0</v>
      </c>
      <c r="BG631" s="1412">
        <f t="shared" ca="1" si="338"/>
        <v>0</v>
      </c>
      <c r="BH631" s="1412">
        <f t="shared" ca="1" si="338"/>
        <v>0</v>
      </c>
      <c r="BI631" s="1412">
        <f t="shared" ca="1" si="338"/>
        <v>0</v>
      </c>
      <c r="BJ631" s="1412">
        <f t="shared" ca="1" si="338"/>
        <v>0</v>
      </c>
      <c r="BK631" s="1412">
        <f t="shared" ca="1" si="338"/>
        <v>0</v>
      </c>
      <c r="BL631" s="1412">
        <f t="shared" ca="1" si="338"/>
        <v>0</v>
      </c>
      <c r="BM631" s="1412">
        <f t="shared" ca="1" si="338"/>
        <v>0</v>
      </c>
      <c r="BN631" s="1412">
        <f t="shared" ca="1" si="338"/>
        <v>0</v>
      </c>
      <c r="BO631" s="1412">
        <f t="shared" ca="1" si="338"/>
        <v>0</v>
      </c>
      <c r="BP631" s="1412">
        <f t="shared" ca="1" si="338"/>
        <v>0</v>
      </c>
      <c r="BQ631" s="1412">
        <f t="shared" ref="BQ631:CV631" ca="1" si="339">-BQ630*OFFSET($D200,,BQ$606)</f>
        <v>0</v>
      </c>
      <c r="BR631" s="1412">
        <f t="shared" ca="1" si="339"/>
        <v>0</v>
      </c>
      <c r="BS631" s="1412">
        <f t="shared" ca="1" si="339"/>
        <v>0</v>
      </c>
      <c r="BT631" s="1412">
        <f t="shared" ca="1" si="339"/>
        <v>0</v>
      </c>
      <c r="BU631" s="1412">
        <f t="shared" ca="1" si="339"/>
        <v>0</v>
      </c>
      <c r="BV631" s="1412">
        <f t="shared" ca="1" si="339"/>
        <v>0</v>
      </c>
      <c r="BW631" s="1412">
        <f t="shared" ca="1" si="339"/>
        <v>0</v>
      </c>
      <c r="BX631" s="1412">
        <f t="shared" ca="1" si="339"/>
        <v>0</v>
      </c>
      <c r="BY631" s="1412">
        <f t="shared" ca="1" si="339"/>
        <v>0</v>
      </c>
      <c r="BZ631" s="1412">
        <f t="shared" ca="1" si="339"/>
        <v>0</v>
      </c>
      <c r="CA631" s="1412">
        <f t="shared" ca="1" si="339"/>
        <v>0</v>
      </c>
      <c r="CB631" s="1412">
        <f t="shared" ca="1" si="339"/>
        <v>0</v>
      </c>
      <c r="CC631" s="1412">
        <f t="shared" ca="1" si="339"/>
        <v>0</v>
      </c>
      <c r="CD631" s="1412">
        <f t="shared" ca="1" si="339"/>
        <v>0</v>
      </c>
      <c r="CE631" s="1412">
        <f t="shared" ca="1" si="339"/>
        <v>0</v>
      </c>
      <c r="CF631" s="1412">
        <f t="shared" ca="1" si="339"/>
        <v>0</v>
      </c>
      <c r="CG631" s="1412">
        <f t="shared" ca="1" si="339"/>
        <v>0</v>
      </c>
      <c r="CH631" s="1412">
        <f t="shared" ca="1" si="339"/>
        <v>0</v>
      </c>
      <c r="CI631" s="1412">
        <f t="shared" ca="1" si="339"/>
        <v>0</v>
      </c>
      <c r="CJ631" s="1412">
        <f t="shared" ca="1" si="339"/>
        <v>0</v>
      </c>
      <c r="CK631" s="1412">
        <f t="shared" ca="1" si="339"/>
        <v>0</v>
      </c>
      <c r="CL631" s="1412">
        <f t="shared" ca="1" si="339"/>
        <v>0</v>
      </c>
      <c r="CM631" s="1412">
        <f t="shared" ca="1" si="339"/>
        <v>0</v>
      </c>
      <c r="CN631" s="1412">
        <f t="shared" ca="1" si="339"/>
        <v>0</v>
      </c>
      <c r="CO631" s="1412">
        <f t="shared" ca="1" si="339"/>
        <v>0</v>
      </c>
      <c r="CP631" s="1412">
        <f t="shared" ca="1" si="339"/>
        <v>0</v>
      </c>
      <c r="CQ631" s="1412">
        <f t="shared" ca="1" si="339"/>
        <v>0</v>
      </c>
      <c r="CR631" s="1412">
        <f t="shared" ca="1" si="339"/>
        <v>0</v>
      </c>
      <c r="CS631" s="1412">
        <f t="shared" ca="1" si="339"/>
        <v>0</v>
      </c>
      <c r="CT631" s="1412">
        <f t="shared" ca="1" si="339"/>
        <v>0</v>
      </c>
      <c r="CU631" s="1412">
        <f t="shared" ca="1" si="339"/>
        <v>0</v>
      </c>
      <c r="CV631" s="1412">
        <f t="shared" ca="1" si="339"/>
        <v>0</v>
      </c>
      <c r="CW631" s="1412">
        <f t="shared" ref="CW631:EB631" ca="1" si="340">-CW630*OFFSET($D200,,CW$606)</f>
        <v>0</v>
      </c>
      <c r="CX631" s="1412">
        <f t="shared" ca="1" si="340"/>
        <v>0</v>
      </c>
      <c r="CY631" s="1412">
        <f t="shared" ca="1" si="340"/>
        <v>0</v>
      </c>
      <c r="CZ631" s="1412">
        <f t="shared" ca="1" si="340"/>
        <v>0</v>
      </c>
      <c r="DA631" s="1412">
        <f t="shared" ca="1" si="340"/>
        <v>0</v>
      </c>
      <c r="DB631" s="1412">
        <f t="shared" ca="1" si="340"/>
        <v>0</v>
      </c>
      <c r="DC631" s="1412">
        <f t="shared" ca="1" si="340"/>
        <v>0</v>
      </c>
      <c r="DD631" s="1412">
        <f t="shared" ca="1" si="340"/>
        <v>0</v>
      </c>
      <c r="DE631" s="1412">
        <f t="shared" ca="1" si="340"/>
        <v>0</v>
      </c>
      <c r="DF631" s="1412">
        <f t="shared" ca="1" si="340"/>
        <v>0</v>
      </c>
      <c r="DG631" s="1412">
        <f t="shared" ca="1" si="340"/>
        <v>0</v>
      </c>
      <c r="DH631" s="1412">
        <f t="shared" ca="1" si="340"/>
        <v>0</v>
      </c>
      <c r="DI631" s="1412">
        <f t="shared" ca="1" si="340"/>
        <v>0</v>
      </c>
      <c r="DJ631" s="1412">
        <f t="shared" ca="1" si="340"/>
        <v>0</v>
      </c>
      <c r="DK631" s="1412">
        <f t="shared" ca="1" si="340"/>
        <v>0</v>
      </c>
      <c r="DL631" s="1412">
        <f t="shared" ca="1" si="340"/>
        <v>0</v>
      </c>
      <c r="DM631" s="1412">
        <f t="shared" ca="1" si="340"/>
        <v>0</v>
      </c>
      <c r="DN631" s="1412">
        <f t="shared" ca="1" si="340"/>
        <v>0</v>
      </c>
      <c r="DO631" s="1412">
        <f t="shared" ca="1" si="340"/>
        <v>0</v>
      </c>
      <c r="DP631" s="1412">
        <f t="shared" ca="1" si="340"/>
        <v>0</v>
      </c>
      <c r="DQ631" s="1412">
        <f t="shared" ca="1" si="340"/>
        <v>0</v>
      </c>
      <c r="DR631" s="1412">
        <f t="shared" ca="1" si="340"/>
        <v>0</v>
      </c>
      <c r="DS631" s="1412">
        <f t="shared" ca="1" si="340"/>
        <v>0</v>
      </c>
      <c r="DT631" s="1412">
        <f t="shared" ca="1" si="340"/>
        <v>0</v>
      </c>
      <c r="DU631" s="1412">
        <f t="shared" ca="1" si="340"/>
        <v>0</v>
      </c>
      <c r="DV631" s="1412">
        <f t="shared" ca="1" si="340"/>
        <v>0</v>
      </c>
      <c r="DW631" s="1412">
        <f t="shared" ca="1" si="340"/>
        <v>0</v>
      </c>
      <c r="DX631" s="1412">
        <f t="shared" ca="1" si="340"/>
        <v>0</v>
      </c>
      <c r="DY631" s="1412">
        <f t="shared" ca="1" si="340"/>
        <v>0</v>
      </c>
      <c r="DZ631" s="1412">
        <f t="shared" ca="1" si="340"/>
        <v>0</v>
      </c>
      <c r="EA631" s="1412">
        <f t="shared" ca="1" si="340"/>
        <v>0</v>
      </c>
      <c r="EB631" s="1412">
        <f t="shared" ca="1" si="340"/>
        <v>0</v>
      </c>
      <c r="EC631" s="1412">
        <f t="shared" ref="EC631:FH631" ca="1" si="341">-EC630*OFFSET($D200,,EC$606)</f>
        <v>0</v>
      </c>
      <c r="ED631" s="1412">
        <f t="shared" ca="1" si="341"/>
        <v>0</v>
      </c>
      <c r="EE631" s="1412">
        <f t="shared" ca="1" si="341"/>
        <v>0</v>
      </c>
      <c r="EF631" s="1412">
        <f t="shared" ca="1" si="341"/>
        <v>0</v>
      </c>
    </row>
    <row r="632" spans="1:136" outlineLevel="1">
      <c r="A632" s="673"/>
      <c r="B632" s="684"/>
      <c r="C632" s="27" t="s">
        <v>516</v>
      </c>
      <c r="D632" s="1413">
        <f t="shared" ref="D632:AI632" si="342">SUM(D630:D631)</f>
        <v>0</v>
      </c>
      <c r="E632" s="1250">
        <f t="shared" ca="1" si="342"/>
        <v>0</v>
      </c>
      <c r="F632" s="1250">
        <f t="shared" ca="1" si="342"/>
        <v>0</v>
      </c>
      <c r="G632" s="1250">
        <f t="shared" ca="1" si="342"/>
        <v>0</v>
      </c>
      <c r="H632" s="1250">
        <f t="shared" ca="1" si="342"/>
        <v>0</v>
      </c>
      <c r="I632" s="1250">
        <f t="shared" ca="1" si="342"/>
        <v>0</v>
      </c>
      <c r="J632" s="1250">
        <f t="shared" ca="1" si="342"/>
        <v>0</v>
      </c>
      <c r="K632" s="1250">
        <f t="shared" ca="1" si="342"/>
        <v>0</v>
      </c>
      <c r="L632" s="1250">
        <f t="shared" ca="1" si="342"/>
        <v>0</v>
      </c>
      <c r="M632" s="1250">
        <f t="shared" ca="1" si="342"/>
        <v>0</v>
      </c>
      <c r="N632" s="1250">
        <f t="shared" ca="1" si="342"/>
        <v>0</v>
      </c>
      <c r="O632" s="1250">
        <f t="shared" ca="1" si="342"/>
        <v>0</v>
      </c>
      <c r="P632" s="1250">
        <f t="shared" ca="1" si="342"/>
        <v>0</v>
      </c>
      <c r="Q632" s="1250">
        <f t="shared" ca="1" si="342"/>
        <v>0</v>
      </c>
      <c r="R632" s="1250">
        <f t="shared" ca="1" si="342"/>
        <v>0</v>
      </c>
      <c r="S632" s="1250">
        <f t="shared" ca="1" si="342"/>
        <v>0</v>
      </c>
      <c r="T632" s="1250">
        <f t="shared" ca="1" si="342"/>
        <v>0</v>
      </c>
      <c r="U632" s="1250">
        <f t="shared" ca="1" si="342"/>
        <v>0</v>
      </c>
      <c r="V632" s="1250">
        <f t="shared" ca="1" si="342"/>
        <v>0</v>
      </c>
      <c r="W632" s="1250">
        <f t="shared" ca="1" si="342"/>
        <v>0</v>
      </c>
      <c r="X632" s="1250">
        <f t="shared" ca="1" si="342"/>
        <v>0</v>
      </c>
      <c r="Y632" s="1250">
        <f t="shared" ca="1" si="342"/>
        <v>0</v>
      </c>
      <c r="Z632" s="1250">
        <f t="shared" ca="1" si="342"/>
        <v>0</v>
      </c>
      <c r="AA632" s="1250">
        <f t="shared" ca="1" si="342"/>
        <v>0</v>
      </c>
      <c r="AB632" s="1250">
        <f t="shared" ca="1" si="342"/>
        <v>0</v>
      </c>
      <c r="AC632" s="1250">
        <f t="shared" ca="1" si="342"/>
        <v>0</v>
      </c>
      <c r="AD632" s="1250">
        <f t="shared" ca="1" si="342"/>
        <v>0</v>
      </c>
      <c r="AE632" s="1250">
        <f t="shared" ca="1" si="342"/>
        <v>0</v>
      </c>
      <c r="AF632" s="1250">
        <f t="shared" ca="1" si="342"/>
        <v>0</v>
      </c>
      <c r="AG632" s="1250">
        <f t="shared" ca="1" si="342"/>
        <v>0</v>
      </c>
      <c r="AH632" s="1250">
        <f t="shared" ca="1" si="342"/>
        <v>0</v>
      </c>
      <c r="AI632" s="1250">
        <f t="shared" ca="1" si="342"/>
        <v>0</v>
      </c>
      <c r="AJ632" s="1250">
        <f t="shared" ref="AJ632:BO632" ca="1" si="343">SUM(AJ630:AJ631)</f>
        <v>0</v>
      </c>
      <c r="AK632" s="1250">
        <f t="shared" ca="1" si="343"/>
        <v>0</v>
      </c>
      <c r="AL632" s="1250">
        <f t="shared" ca="1" si="343"/>
        <v>0</v>
      </c>
      <c r="AM632" s="1250">
        <f t="shared" ca="1" si="343"/>
        <v>0</v>
      </c>
      <c r="AN632" s="1250">
        <f t="shared" ca="1" si="343"/>
        <v>0</v>
      </c>
      <c r="AO632" s="1250">
        <f t="shared" ca="1" si="343"/>
        <v>0</v>
      </c>
      <c r="AP632" s="1250">
        <f t="shared" ca="1" si="343"/>
        <v>0</v>
      </c>
      <c r="AQ632" s="1250">
        <f t="shared" ca="1" si="343"/>
        <v>0</v>
      </c>
      <c r="AR632" s="1250">
        <f t="shared" ca="1" si="343"/>
        <v>0</v>
      </c>
      <c r="AS632" s="1250">
        <f t="shared" ca="1" si="343"/>
        <v>0</v>
      </c>
      <c r="AT632" s="1250">
        <f t="shared" ca="1" si="343"/>
        <v>0</v>
      </c>
      <c r="AU632" s="1250">
        <f t="shared" ca="1" si="343"/>
        <v>0</v>
      </c>
      <c r="AV632" s="1250">
        <f t="shared" ca="1" si="343"/>
        <v>0</v>
      </c>
      <c r="AW632" s="1250">
        <f t="shared" ca="1" si="343"/>
        <v>0</v>
      </c>
      <c r="AX632" s="1250">
        <f t="shared" ca="1" si="343"/>
        <v>0</v>
      </c>
      <c r="AY632" s="1250">
        <f t="shared" ca="1" si="343"/>
        <v>0</v>
      </c>
      <c r="AZ632" s="1250">
        <f t="shared" ca="1" si="343"/>
        <v>0</v>
      </c>
      <c r="BA632" s="1250">
        <f t="shared" ca="1" si="343"/>
        <v>0</v>
      </c>
      <c r="BB632" s="1250">
        <f t="shared" ca="1" si="343"/>
        <v>0</v>
      </c>
      <c r="BC632" s="1250">
        <f t="shared" ca="1" si="343"/>
        <v>0</v>
      </c>
      <c r="BD632" s="1250">
        <f t="shared" ca="1" si="343"/>
        <v>0</v>
      </c>
      <c r="BE632" s="1250">
        <f t="shared" ca="1" si="343"/>
        <v>0</v>
      </c>
      <c r="BF632" s="1250">
        <f t="shared" ca="1" si="343"/>
        <v>0</v>
      </c>
      <c r="BG632" s="1250">
        <f t="shared" ca="1" si="343"/>
        <v>0</v>
      </c>
      <c r="BH632" s="1250">
        <f t="shared" ca="1" si="343"/>
        <v>0</v>
      </c>
      <c r="BI632" s="1250">
        <f t="shared" ca="1" si="343"/>
        <v>0</v>
      </c>
      <c r="BJ632" s="1250">
        <f t="shared" ca="1" si="343"/>
        <v>0</v>
      </c>
      <c r="BK632" s="1250">
        <f t="shared" ca="1" si="343"/>
        <v>0</v>
      </c>
      <c r="BL632" s="1250">
        <f t="shared" ca="1" si="343"/>
        <v>0</v>
      </c>
      <c r="BM632" s="1250">
        <f t="shared" ca="1" si="343"/>
        <v>0</v>
      </c>
      <c r="BN632" s="1250">
        <f t="shared" ca="1" si="343"/>
        <v>0</v>
      </c>
      <c r="BO632" s="1250">
        <f t="shared" ca="1" si="343"/>
        <v>0</v>
      </c>
      <c r="BP632" s="1250">
        <f t="shared" ref="BP632:CU632" ca="1" si="344">SUM(BP630:BP631)</f>
        <v>0</v>
      </c>
      <c r="BQ632" s="1250">
        <f t="shared" ca="1" si="344"/>
        <v>0</v>
      </c>
      <c r="BR632" s="1250">
        <f t="shared" ca="1" si="344"/>
        <v>0</v>
      </c>
      <c r="BS632" s="1250">
        <f t="shared" ca="1" si="344"/>
        <v>0</v>
      </c>
      <c r="BT632" s="1250">
        <f t="shared" ca="1" si="344"/>
        <v>0</v>
      </c>
      <c r="BU632" s="1250">
        <f t="shared" ca="1" si="344"/>
        <v>0</v>
      </c>
      <c r="BV632" s="1250">
        <f t="shared" ca="1" si="344"/>
        <v>0</v>
      </c>
      <c r="BW632" s="1250">
        <f t="shared" ca="1" si="344"/>
        <v>0</v>
      </c>
      <c r="BX632" s="1250">
        <f t="shared" ca="1" si="344"/>
        <v>0</v>
      </c>
      <c r="BY632" s="1250">
        <f t="shared" ca="1" si="344"/>
        <v>0</v>
      </c>
      <c r="BZ632" s="1250">
        <f t="shared" ca="1" si="344"/>
        <v>0</v>
      </c>
      <c r="CA632" s="1250">
        <f t="shared" ca="1" si="344"/>
        <v>0</v>
      </c>
      <c r="CB632" s="1250">
        <f t="shared" ca="1" si="344"/>
        <v>0</v>
      </c>
      <c r="CC632" s="1250">
        <f t="shared" ca="1" si="344"/>
        <v>0</v>
      </c>
      <c r="CD632" s="1250">
        <f t="shared" ca="1" si="344"/>
        <v>0</v>
      </c>
      <c r="CE632" s="1250">
        <f t="shared" ca="1" si="344"/>
        <v>0</v>
      </c>
      <c r="CF632" s="1250">
        <f t="shared" ca="1" si="344"/>
        <v>0</v>
      </c>
      <c r="CG632" s="1250">
        <f t="shared" ca="1" si="344"/>
        <v>0</v>
      </c>
      <c r="CH632" s="1250">
        <f t="shared" ca="1" si="344"/>
        <v>0</v>
      </c>
      <c r="CI632" s="1250">
        <f t="shared" ca="1" si="344"/>
        <v>0</v>
      </c>
      <c r="CJ632" s="1250">
        <f t="shared" ca="1" si="344"/>
        <v>0</v>
      </c>
      <c r="CK632" s="1250">
        <f t="shared" ca="1" si="344"/>
        <v>0</v>
      </c>
      <c r="CL632" s="1250">
        <f t="shared" ca="1" si="344"/>
        <v>0</v>
      </c>
      <c r="CM632" s="1250">
        <f t="shared" ca="1" si="344"/>
        <v>0</v>
      </c>
      <c r="CN632" s="1250">
        <f t="shared" ca="1" si="344"/>
        <v>0</v>
      </c>
      <c r="CO632" s="1250">
        <f t="shared" ca="1" si="344"/>
        <v>0</v>
      </c>
      <c r="CP632" s="1250">
        <f t="shared" ca="1" si="344"/>
        <v>0</v>
      </c>
      <c r="CQ632" s="1250">
        <f t="shared" ca="1" si="344"/>
        <v>0</v>
      </c>
      <c r="CR632" s="1250">
        <f t="shared" ca="1" si="344"/>
        <v>0</v>
      </c>
      <c r="CS632" s="1250">
        <f t="shared" ca="1" si="344"/>
        <v>0</v>
      </c>
      <c r="CT632" s="1250">
        <f t="shared" ca="1" si="344"/>
        <v>0</v>
      </c>
      <c r="CU632" s="1250">
        <f t="shared" ca="1" si="344"/>
        <v>0</v>
      </c>
      <c r="CV632" s="1250">
        <f t="shared" ref="CV632:EA632" ca="1" si="345">SUM(CV630:CV631)</f>
        <v>0</v>
      </c>
      <c r="CW632" s="1250">
        <f t="shared" ca="1" si="345"/>
        <v>0</v>
      </c>
      <c r="CX632" s="1250">
        <f t="shared" ca="1" si="345"/>
        <v>0</v>
      </c>
      <c r="CY632" s="1250">
        <f t="shared" ca="1" si="345"/>
        <v>0</v>
      </c>
      <c r="CZ632" s="1250">
        <f t="shared" ca="1" si="345"/>
        <v>0</v>
      </c>
      <c r="DA632" s="1250">
        <f t="shared" ca="1" si="345"/>
        <v>0</v>
      </c>
      <c r="DB632" s="1250">
        <f t="shared" ca="1" si="345"/>
        <v>0</v>
      </c>
      <c r="DC632" s="1250">
        <f t="shared" ca="1" si="345"/>
        <v>0</v>
      </c>
      <c r="DD632" s="1250">
        <f t="shared" ca="1" si="345"/>
        <v>0</v>
      </c>
      <c r="DE632" s="1250">
        <f t="shared" ca="1" si="345"/>
        <v>0</v>
      </c>
      <c r="DF632" s="1250">
        <f t="shared" ca="1" si="345"/>
        <v>0</v>
      </c>
      <c r="DG632" s="1250">
        <f t="shared" ca="1" si="345"/>
        <v>0</v>
      </c>
      <c r="DH632" s="1250">
        <f t="shared" ca="1" si="345"/>
        <v>0</v>
      </c>
      <c r="DI632" s="1250">
        <f t="shared" ca="1" si="345"/>
        <v>0</v>
      </c>
      <c r="DJ632" s="1250">
        <f t="shared" ca="1" si="345"/>
        <v>0</v>
      </c>
      <c r="DK632" s="1250">
        <f t="shared" ca="1" si="345"/>
        <v>0</v>
      </c>
      <c r="DL632" s="1250">
        <f t="shared" ca="1" si="345"/>
        <v>0</v>
      </c>
      <c r="DM632" s="1250">
        <f t="shared" ca="1" si="345"/>
        <v>0</v>
      </c>
      <c r="DN632" s="1250">
        <f t="shared" ca="1" si="345"/>
        <v>0</v>
      </c>
      <c r="DO632" s="1250">
        <f t="shared" ca="1" si="345"/>
        <v>0</v>
      </c>
      <c r="DP632" s="1250">
        <f t="shared" ca="1" si="345"/>
        <v>0</v>
      </c>
      <c r="DQ632" s="1250">
        <f t="shared" ca="1" si="345"/>
        <v>0</v>
      </c>
      <c r="DR632" s="1250">
        <f t="shared" ca="1" si="345"/>
        <v>0</v>
      </c>
      <c r="DS632" s="1250">
        <f t="shared" ca="1" si="345"/>
        <v>0</v>
      </c>
      <c r="DT632" s="1250">
        <f t="shared" ca="1" si="345"/>
        <v>0</v>
      </c>
      <c r="DU632" s="1250">
        <f t="shared" ca="1" si="345"/>
        <v>0</v>
      </c>
      <c r="DV632" s="1250">
        <f t="shared" ca="1" si="345"/>
        <v>0</v>
      </c>
      <c r="DW632" s="1250">
        <f t="shared" ca="1" si="345"/>
        <v>0</v>
      </c>
      <c r="DX632" s="1250">
        <f t="shared" ca="1" si="345"/>
        <v>0</v>
      </c>
      <c r="DY632" s="1250">
        <f t="shared" ca="1" si="345"/>
        <v>0</v>
      </c>
      <c r="DZ632" s="1250">
        <f t="shared" ca="1" si="345"/>
        <v>0</v>
      </c>
      <c r="EA632" s="1250">
        <f t="shared" ca="1" si="345"/>
        <v>0</v>
      </c>
      <c r="EB632" s="1250">
        <f t="shared" ref="EB632:FG632" ca="1" si="346">SUM(EB630:EB631)</f>
        <v>0</v>
      </c>
      <c r="EC632" s="1250">
        <f t="shared" ca="1" si="346"/>
        <v>0</v>
      </c>
      <c r="ED632" s="1250">
        <f t="shared" ca="1" si="346"/>
        <v>0</v>
      </c>
      <c r="EE632" s="1250">
        <f t="shared" ca="1" si="346"/>
        <v>0</v>
      </c>
      <c r="EF632" s="1250">
        <f t="shared" ca="1" si="346"/>
        <v>0</v>
      </c>
    </row>
    <row r="633" spans="1:136" outlineLevel="1">
      <c r="A633" s="673"/>
      <c r="B633" s="684"/>
      <c r="C633" s="696" t="s">
        <v>518</v>
      </c>
      <c r="D633" s="1413">
        <f t="shared" ref="D633:AI633" si="347">IFERROR(D632/(D623*$D$28)*12,0)</f>
        <v>0</v>
      </c>
      <c r="E633" s="1250">
        <f t="shared" ca="1" si="347"/>
        <v>0</v>
      </c>
      <c r="F633" s="1250">
        <f t="shared" ca="1" si="347"/>
        <v>0</v>
      </c>
      <c r="G633" s="1250">
        <f t="shared" ca="1" si="347"/>
        <v>0</v>
      </c>
      <c r="H633" s="1250">
        <f t="shared" ca="1" si="347"/>
        <v>0</v>
      </c>
      <c r="I633" s="1250">
        <f t="shared" ca="1" si="347"/>
        <v>0</v>
      </c>
      <c r="J633" s="1250">
        <f t="shared" ca="1" si="347"/>
        <v>0</v>
      </c>
      <c r="K633" s="1250">
        <f t="shared" ca="1" si="347"/>
        <v>0</v>
      </c>
      <c r="L633" s="1250">
        <f t="shared" ca="1" si="347"/>
        <v>0</v>
      </c>
      <c r="M633" s="1250">
        <f t="shared" ca="1" si="347"/>
        <v>0</v>
      </c>
      <c r="N633" s="1250">
        <f t="shared" ca="1" si="347"/>
        <v>0</v>
      </c>
      <c r="O633" s="1250">
        <f t="shared" ca="1" si="347"/>
        <v>0</v>
      </c>
      <c r="P633" s="1250">
        <f t="shared" ca="1" si="347"/>
        <v>0</v>
      </c>
      <c r="Q633" s="1250">
        <f t="shared" ca="1" si="347"/>
        <v>0</v>
      </c>
      <c r="R633" s="1250">
        <f t="shared" ca="1" si="347"/>
        <v>0</v>
      </c>
      <c r="S633" s="1250">
        <f t="shared" ca="1" si="347"/>
        <v>0</v>
      </c>
      <c r="T633" s="1250">
        <f t="shared" ca="1" si="347"/>
        <v>0</v>
      </c>
      <c r="U633" s="1250">
        <f t="shared" ca="1" si="347"/>
        <v>0</v>
      </c>
      <c r="V633" s="1250">
        <f t="shared" ca="1" si="347"/>
        <v>0</v>
      </c>
      <c r="W633" s="1250">
        <f t="shared" ca="1" si="347"/>
        <v>0</v>
      </c>
      <c r="X633" s="1250">
        <f t="shared" ca="1" si="347"/>
        <v>0</v>
      </c>
      <c r="Y633" s="1250">
        <f t="shared" ca="1" si="347"/>
        <v>0</v>
      </c>
      <c r="Z633" s="1250">
        <f t="shared" ca="1" si="347"/>
        <v>0</v>
      </c>
      <c r="AA633" s="1250">
        <f t="shared" ca="1" si="347"/>
        <v>0</v>
      </c>
      <c r="AB633" s="1250">
        <f t="shared" ca="1" si="347"/>
        <v>0</v>
      </c>
      <c r="AC633" s="1250">
        <f t="shared" ca="1" si="347"/>
        <v>0</v>
      </c>
      <c r="AD633" s="1250">
        <f t="shared" ca="1" si="347"/>
        <v>0</v>
      </c>
      <c r="AE633" s="1250">
        <f t="shared" ca="1" si="347"/>
        <v>0</v>
      </c>
      <c r="AF633" s="1250">
        <f t="shared" ca="1" si="347"/>
        <v>0</v>
      </c>
      <c r="AG633" s="1250">
        <f t="shared" ca="1" si="347"/>
        <v>0</v>
      </c>
      <c r="AH633" s="1250">
        <f t="shared" ca="1" si="347"/>
        <v>0</v>
      </c>
      <c r="AI633" s="1250">
        <f t="shared" ca="1" si="347"/>
        <v>0</v>
      </c>
      <c r="AJ633" s="1250">
        <f t="shared" ref="AJ633:BO633" ca="1" si="348">IFERROR(AJ632/(AJ623*$D$28)*12,0)</f>
        <v>0</v>
      </c>
      <c r="AK633" s="1250">
        <f t="shared" ca="1" si="348"/>
        <v>0</v>
      </c>
      <c r="AL633" s="1250">
        <f t="shared" ca="1" si="348"/>
        <v>0</v>
      </c>
      <c r="AM633" s="1250">
        <f t="shared" ca="1" si="348"/>
        <v>0</v>
      </c>
      <c r="AN633" s="1250">
        <f t="shared" ca="1" si="348"/>
        <v>0</v>
      </c>
      <c r="AO633" s="1250">
        <f t="shared" ca="1" si="348"/>
        <v>0</v>
      </c>
      <c r="AP633" s="1250">
        <f t="shared" ca="1" si="348"/>
        <v>0</v>
      </c>
      <c r="AQ633" s="1250">
        <f t="shared" ca="1" si="348"/>
        <v>0</v>
      </c>
      <c r="AR633" s="1250">
        <f t="shared" ca="1" si="348"/>
        <v>0</v>
      </c>
      <c r="AS633" s="1250">
        <f t="shared" ca="1" si="348"/>
        <v>0</v>
      </c>
      <c r="AT633" s="1250">
        <f t="shared" ca="1" si="348"/>
        <v>0</v>
      </c>
      <c r="AU633" s="1250">
        <f t="shared" ca="1" si="348"/>
        <v>0</v>
      </c>
      <c r="AV633" s="1250">
        <f t="shared" ca="1" si="348"/>
        <v>0</v>
      </c>
      <c r="AW633" s="1250">
        <f t="shared" ca="1" si="348"/>
        <v>0</v>
      </c>
      <c r="AX633" s="1250">
        <f t="shared" ca="1" si="348"/>
        <v>0</v>
      </c>
      <c r="AY633" s="1250">
        <f t="shared" ca="1" si="348"/>
        <v>0</v>
      </c>
      <c r="AZ633" s="1250">
        <f t="shared" ca="1" si="348"/>
        <v>0</v>
      </c>
      <c r="BA633" s="1250">
        <f t="shared" ca="1" si="348"/>
        <v>0</v>
      </c>
      <c r="BB633" s="1250">
        <f t="shared" ca="1" si="348"/>
        <v>0</v>
      </c>
      <c r="BC633" s="1250">
        <f t="shared" ca="1" si="348"/>
        <v>0</v>
      </c>
      <c r="BD633" s="1250">
        <f t="shared" ca="1" si="348"/>
        <v>0</v>
      </c>
      <c r="BE633" s="1250">
        <f t="shared" ca="1" si="348"/>
        <v>0</v>
      </c>
      <c r="BF633" s="1250">
        <f t="shared" ca="1" si="348"/>
        <v>0</v>
      </c>
      <c r="BG633" s="1250">
        <f t="shared" ca="1" si="348"/>
        <v>0</v>
      </c>
      <c r="BH633" s="1250">
        <f t="shared" ca="1" si="348"/>
        <v>0</v>
      </c>
      <c r="BI633" s="1250">
        <f t="shared" ca="1" si="348"/>
        <v>0</v>
      </c>
      <c r="BJ633" s="1250">
        <f t="shared" ca="1" si="348"/>
        <v>0</v>
      </c>
      <c r="BK633" s="1250">
        <f t="shared" ca="1" si="348"/>
        <v>0</v>
      </c>
      <c r="BL633" s="1250">
        <f t="shared" ca="1" si="348"/>
        <v>0</v>
      </c>
      <c r="BM633" s="1250">
        <f t="shared" ca="1" si="348"/>
        <v>0</v>
      </c>
      <c r="BN633" s="1250">
        <f t="shared" ca="1" si="348"/>
        <v>0</v>
      </c>
      <c r="BO633" s="1250">
        <f t="shared" ca="1" si="348"/>
        <v>0</v>
      </c>
      <c r="BP633" s="1250">
        <f t="shared" ref="BP633:CU633" ca="1" si="349">IFERROR(BP632/(BP623*$D$28)*12,0)</f>
        <v>0</v>
      </c>
      <c r="BQ633" s="1250">
        <f t="shared" ca="1" si="349"/>
        <v>0</v>
      </c>
      <c r="BR633" s="1250">
        <f t="shared" ca="1" si="349"/>
        <v>0</v>
      </c>
      <c r="BS633" s="1250">
        <f t="shared" ca="1" si="349"/>
        <v>0</v>
      </c>
      <c r="BT633" s="1250">
        <f t="shared" ca="1" si="349"/>
        <v>0</v>
      </c>
      <c r="BU633" s="1250">
        <f t="shared" ca="1" si="349"/>
        <v>0</v>
      </c>
      <c r="BV633" s="1250">
        <f t="shared" ca="1" si="349"/>
        <v>0</v>
      </c>
      <c r="BW633" s="1250">
        <f t="shared" ca="1" si="349"/>
        <v>0</v>
      </c>
      <c r="BX633" s="1250">
        <f t="shared" ca="1" si="349"/>
        <v>0</v>
      </c>
      <c r="BY633" s="1250">
        <f t="shared" ca="1" si="349"/>
        <v>0</v>
      </c>
      <c r="BZ633" s="1250">
        <f t="shared" ca="1" si="349"/>
        <v>0</v>
      </c>
      <c r="CA633" s="1250">
        <f t="shared" ca="1" si="349"/>
        <v>0</v>
      </c>
      <c r="CB633" s="1250">
        <f t="shared" ca="1" si="349"/>
        <v>0</v>
      </c>
      <c r="CC633" s="1250">
        <f t="shared" ca="1" si="349"/>
        <v>0</v>
      </c>
      <c r="CD633" s="1250">
        <f t="shared" ca="1" si="349"/>
        <v>0</v>
      </c>
      <c r="CE633" s="1250">
        <f t="shared" ca="1" si="349"/>
        <v>0</v>
      </c>
      <c r="CF633" s="1250">
        <f t="shared" ca="1" si="349"/>
        <v>0</v>
      </c>
      <c r="CG633" s="1250">
        <f t="shared" ca="1" si="349"/>
        <v>0</v>
      </c>
      <c r="CH633" s="1250">
        <f t="shared" ca="1" si="349"/>
        <v>0</v>
      </c>
      <c r="CI633" s="1250">
        <f t="shared" ca="1" si="349"/>
        <v>0</v>
      </c>
      <c r="CJ633" s="1250">
        <f t="shared" ca="1" si="349"/>
        <v>0</v>
      </c>
      <c r="CK633" s="1250">
        <f t="shared" ca="1" si="349"/>
        <v>0</v>
      </c>
      <c r="CL633" s="1250">
        <f t="shared" ca="1" si="349"/>
        <v>0</v>
      </c>
      <c r="CM633" s="1250">
        <f t="shared" ca="1" si="349"/>
        <v>0</v>
      </c>
      <c r="CN633" s="1250">
        <f t="shared" ca="1" si="349"/>
        <v>0</v>
      </c>
      <c r="CO633" s="1250">
        <f t="shared" ca="1" si="349"/>
        <v>0</v>
      </c>
      <c r="CP633" s="1250">
        <f t="shared" ca="1" si="349"/>
        <v>0</v>
      </c>
      <c r="CQ633" s="1250">
        <f t="shared" ca="1" si="349"/>
        <v>0</v>
      </c>
      <c r="CR633" s="1250">
        <f t="shared" ca="1" si="349"/>
        <v>0</v>
      </c>
      <c r="CS633" s="1250">
        <f t="shared" ca="1" si="349"/>
        <v>0</v>
      </c>
      <c r="CT633" s="1250">
        <f t="shared" ca="1" si="349"/>
        <v>0</v>
      </c>
      <c r="CU633" s="1250">
        <f t="shared" ca="1" si="349"/>
        <v>0</v>
      </c>
      <c r="CV633" s="1250">
        <f t="shared" ref="CV633:EA633" ca="1" si="350">IFERROR(CV632/(CV623*$D$28)*12,0)</f>
        <v>0</v>
      </c>
      <c r="CW633" s="1250">
        <f t="shared" ca="1" si="350"/>
        <v>0</v>
      </c>
      <c r="CX633" s="1250">
        <f t="shared" ca="1" si="350"/>
        <v>0</v>
      </c>
      <c r="CY633" s="1250">
        <f t="shared" ca="1" si="350"/>
        <v>0</v>
      </c>
      <c r="CZ633" s="1250">
        <f t="shared" ca="1" si="350"/>
        <v>0</v>
      </c>
      <c r="DA633" s="1250">
        <f t="shared" ca="1" si="350"/>
        <v>0</v>
      </c>
      <c r="DB633" s="1250">
        <f t="shared" ca="1" si="350"/>
        <v>0</v>
      </c>
      <c r="DC633" s="1250">
        <f t="shared" ca="1" si="350"/>
        <v>0</v>
      </c>
      <c r="DD633" s="1250">
        <f t="shared" ca="1" si="350"/>
        <v>0</v>
      </c>
      <c r="DE633" s="1250">
        <f t="shared" ca="1" si="350"/>
        <v>0</v>
      </c>
      <c r="DF633" s="1250">
        <f t="shared" ca="1" si="350"/>
        <v>0</v>
      </c>
      <c r="DG633" s="1250">
        <f t="shared" ca="1" si="350"/>
        <v>0</v>
      </c>
      <c r="DH633" s="1250">
        <f t="shared" ca="1" si="350"/>
        <v>0</v>
      </c>
      <c r="DI633" s="1250">
        <f t="shared" ca="1" si="350"/>
        <v>0</v>
      </c>
      <c r="DJ633" s="1250">
        <f t="shared" ca="1" si="350"/>
        <v>0</v>
      </c>
      <c r="DK633" s="1250">
        <f t="shared" ca="1" si="350"/>
        <v>0</v>
      </c>
      <c r="DL633" s="1250">
        <f t="shared" ca="1" si="350"/>
        <v>0</v>
      </c>
      <c r="DM633" s="1250">
        <f t="shared" ca="1" si="350"/>
        <v>0</v>
      </c>
      <c r="DN633" s="1250">
        <f t="shared" ca="1" si="350"/>
        <v>0</v>
      </c>
      <c r="DO633" s="1250">
        <f t="shared" ca="1" si="350"/>
        <v>0</v>
      </c>
      <c r="DP633" s="1250">
        <f t="shared" ca="1" si="350"/>
        <v>0</v>
      </c>
      <c r="DQ633" s="1250">
        <f t="shared" ca="1" si="350"/>
        <v>0</v>
      </c>
      <c r="DR633" s="1250">
        <f t="shared" ca="1" si="350"/>
        <v>0</v>
      </c>
      <c r="DS633" s="1250">
        <f t="shared" ca="1" si="350"/>
        <v>0</v>
      </c>
      <c r="DT633" s="1250">
        <f t="shared" ca="1" si="350"/>
        <v>0</v>
      </c>
      <c r="DU633" s="1250">
        <f t="shared" ca="1" si="350"/>
        <v>0</v>
      </c>
      <c r="DV633" s="1250">
        <f t="shared" ca="1" si="350"/>
        <v>0</v>
      </c>
      <c r="DW633" s="1250">
        <f t="shared" ca="1" si="350"/>
        <v>0</v>
      </c>
      <c r="DX633" s="1250">
        <f t="shared" ca="1" si="350"/>
        <v>0</v>
      </c>
      <c r="DY633" s="1250">
        <f t="shared" ca="1" si="350"/>
        <v>0</v>
      </c>
      <c r="DZ633" s="1250">
        <f t="shared" ca="1" si="350"/>
        <v>0</v>
      </c>
      <c r="EA633" s="1250">
        <f t="shared" ca="1" si="350"/>
        <v>0</v>
      </c>
      <c r="EB633" s="1250">
        <f t="shared" ref="EB633:FG633" ca="1" si="351">IFERROR(EB632/(EB623*$D$28)*12,0)</f>
        <v>0</v>
      </c>
      <c r="EC633" s="1250">
        <f t="shared" ca="1" si="351"/>
        <v>0</v>
      </c>
      <c r="ED633" s="1250">
        <f t="shared" ca="1" si="351"/>
        <v>0</v>
      </c>
      <c r="EE633" s="1250">
        <f t="shared" ca="1" si="351"/>
        <v>0</v>
      </c>
      <c r="EF633" s="1250">
        <f t="shared" ca="1" si="351"/>
        <v>0</v>
      </c>
    </row>
    <row r="634" spans="1:136" outlineLevel="1">
      <c r="A634" s="673"/>
      <c r="C634" s="696"/>
      <c r="D634" s="1413"/>
      <c r="E634" s="1250"/>
      <c r="F634" s="1250"/>
      <c r="G634" s="1250"/>
      <c r="H634" s="1250"/>
      <c r="I634" s="1250"/>
      <c r="J634" s="1250"/>
      <c r="K634" s="1250"/>
      <c r="L634" s="1250"/>
      <c r="M634" s="1250"/>
      <c r="N634" s="1250"/>
      <c r="O634" s="1250"/>
      <c r="P634" s="1250"/>
      <c r="Q634" s="1250"/>
      <c r="R634" s="1250"/>
      <c r="S634" s="1250"/>
      <c r="T634" s="1250"/>
      <c r="U634" s="1250"/>
      <c r="V634" s="1250"/>
      <c r="W634" s="1250"/>
      <c r="X634" s="1250"/>
      <c r="Y634" s="1250"/>
      <c r="Z634" s="1250"/>
      <c r="AA634" s="1250"/>
      <c r="AB634" s="1250"/>
      <c r="AC634" s="1250"/>
      <c r="AD634" s="1250"/>
      <c r="AE634" s="1250"/>
      <c r="AF634" s="1250"/>
      <c r="AG634" s="1250"/>
      <c r="AH634" s="1250"/>
      <c r="AI634" s="1250"/>
      <c r="AJ634" s="1250"/>
      <c r="AK634" s="1250"/>
      <c r="AL634" s="1250"/>
      <c r="AM634" s="1250"/>
      <c r="AN634" s="1250"/>
      <c r="AO634" s="1250"/>
      <c r="AP634" s="1250"/>
      <c r="AQ634" s="1250"/>
      <c r="AR634" s="1250"/>
      <c r="AS634" s="1250"/>
      <c r="AT634" s="1250"/>
      <c r="AU634" s="1250"/>
      <c r="AV634" s="1250"/>
      <c r="AW634" s="1250"/>
      <c r="AX634" s="1250"/>
      <c r="AY634" s="1250"/>
      <c r="AZ634" s="1250"/>
      <c r="BA634" s="1250"/>
      <c r="BB634" s="1250"/>
      <c r="BC634" s="1250"/>
      <c r="BD634" s="1250"/>
      <c r="BE634" s="1250"/>
      <c r="BF634" s="1250"/>
      <c r="BG634" s="1250"/>
      <c r="BH634" s="1250"/>
      <c r="BI634" s="1250"/>
      <c r="BJ634" s="1250"/>
      <c r="BK634" s="1250"/>
      <c r="BL634" s="1250"/>
      <c r="BM634" s="1250"/>
      <c r="BN634" s="1250"/>
      <c r="BO634" s="1250"/>
      <c r="BP634" s="1250"/>
      <c r="BQ634" s="1250"/>
      <c r="BR634" s="1250"/>
      <c r="BS634" s="1250"/>
      <c r="BT634" s="1250"/>
      <c r="BU634" s="1250"/>
      <c r="BV634" s="1250"/>
      <c r="BW634" s="1250"/>
      <c r="BX634" s="1250"/>
      <c r="BY634" s="1250"/>
      <c r="BZ634" s="1250"/>
      <c r="CA634" s="1250"/>
      <c r="CB634" s="1250"/>
      <c r="CC634" s="1250"/>
      <c r="CD634" s="1250"/>
      <c r="CE634" s="1250"/>
      <c r="CF634" s="1250"/>
      <c r="CG634" s="1250"/>
      <c r="CH634" s="1250"/>
      <c r="CI634" s="1250"/>
      <c r="CJ634" s="1250"/>
      <c r="CK634" s="1250"/>
      <c r="CL634" s="1250"/>
      <c r="CM634" s="1250"/>
      <c r="CN634" s="1250"/>
      <c r="CO634" s="1250"/>
      <c r="CP634" s="1250"/>
      <c r="CQ634" s="1250"/>
      <c r="CR634" s="1250"/>
      <c r="CS634" s="1250"/>
      <c r="CT634" s="1250"/>
      <c r="CU634" s="1250"/>
      <c r="CV634" s="1250"/>
      <c r="CW634" s="1250"/>
      <c r="CX634" s="1250"/>
      <c r="CY634" s="1250"/>
      <c r="CZ634" s="1250"/>
      <c r="DA634" s="1250"/>
      <c r="DB634" s="1250"/>
      <c r="DC634" s="1250"/>
      <c r="DD634" s="1250"/>
      <c r="DE634" s="1250"/>
      <c r="DF634" s="1250"/>
      <c r="DG634" s="1250"/>
      <c r="DH634" s="1250"/>
      <c r="DI634" s="1250"/>
      <c r="DJ634" s="1250"/>
      <c r="DK634" s="1250"/>
      <c r="DL634" s="1250"/>
      <c r="DM634" s="1250"/>
      <c r="DN634" s="1250"/>
      <c r="DO634" s="1250"/>
      <c r="DP634" s="1250"/>
      <c r="DQ634" s="1250"/>
      <c r="DR634" s="1250"/>
      <c r="DS634" s="1250"/>
      <c r="DT634" s="1250"/>
      <c r="DU634" s="1250"/>
      <c r="DV634" s="1250"/>
      <c r="DW634" s="1250"/>
      <c r="DX634" s="1250"/>
      <c r="DY634" s="1250"/>
      <c r="DZ634" s="1250"/>
      <c r="EA634" s="1250"/>
      <c r="EB634" s="1250"/>
      <c r="EC634" s="1250"/>
      <c r="ED634" s="1250"/>
      <c r="EE634" s="1250"/>
      <c r="EF634" s="1250"/>
    </row>
    <row r="635" spans="1:136" outlineLevel="2">
      <c r="A635" s="673" t="s">
        <v>360</v>
      </c>
      <c r="B635" s="685"/>
      <c r="C635" s="27" t="s">
        <v>758</v>
      </c>
      <c r="D635" s="31"/>
      <c r="E635" s="701">
        <f ca="1">IFERROR(OFFSET($D$122,MATCH(MONTH(E607),'Model Inputs &amp; Calcs'!$E$3:$E$14,0),MATCH(E606,$E$122:$O$122,0))*$G$30/$G$28,0)</f>
        <v>0</v>
      </c>
      <c r="F635" s="701">
        <f ca="1">IFERROR(OFFSET($D$122,MATCH(MONTH(F607),'Model Inputs &amp; Calcs'!$E$3:$E$14,0),MATCH(F606,$E$122:$O$122,0))*$G$30/$G$28,0)</f>
        <v>0</v>
      </c>
      <c r="G635" s="701">
        <f ca="1">IFERROR(OFFSET($D$122,MATCH(MONTH(G607),'Model Inputs &amp; Calcs'!$E$3:$E$14,0),MATCH(G606,$E$122:$O$122,0))*$G$30/$G$28,0)</f>
        <v>0</v>
      </c>
      <c r="H635" s="701">
        <f ca="1">IFERROR(OFFSET($D$122,MATCH(MONTH(H607),'Model Inputs &amp; Calcs'!$E$3:$E$14,0),MATCH(H606,$E$122:$O$122,0))*$G$30/$G$28,0)</f>
        <v>0</v>
      </c>
      <c r="I635" s="701">
        <f ca="1">IFERROR(OFFSET($D$122,MATCH(MONTH(I607),'Model Inputs &amp; Calcs'!$E$3:$E$14,0),MATCH(I606,$E$122:$O$122,0))*$G$30/$G$28,0)</f>
        <v>0</v>
      </c>
      <c r="J635" s="701">
        <f ca="1">IFERROR(OFFSET($D$122,MATCH(MONTH(J607),'Model Inputs &amp; Calcs'!$E$3:$E$14,0),MATCH(J606,$E$122:$O$122,0))*$G$30/$G$28,0)</f>
        <v>0</v>
      </c>
      <c r="K635" s="701">
        <f ca="1">IFERROR(OFFSET($D$122,MATCH(MONTH(K607),'Model Inputs &amp; Calcs'!$E$3:$E$14,0),MATCH(K606,$E$122:$O$122,0))*$G$30/$G$28,0)</f>
        <v>0</v>
      </c>
      <c r="L635" s="701">
        <f ca="1">IFERROR(OFFSET($D$122,MATCH(MONTH(L607),'Model Inputs &amp; Calcs'!$E$3:$E$14,0),MATCH(L606,$E$122:$O$122,0))*$G$30/$G$28,0)</f>
        <v>0</v>
      </c>
      <c r="M635" s="701">
        <f ca="1">IFERROR(OFFSET($D$122,MATCH(MONTH(M607),'Model Inputs &amp; Calcs'!$E$3:$E$14,0),MATCH(M606,$E$122:$O$122,0))*$G$30/$G$28,0)</f>
        <v>0</v>
      </c>
      <c r="N635" s="701">
        <f ca="1">IFERROR(OFFSET($D$122,MATCH(MONTH(N607),'Model Inputs &amp; Calcs'!$E$3:$E$14,0),MATCH(N606,$E$122:$O$122,0))*$G$30/$G$28,0)</f>
        <v>0</v>
      </c>
      <c r="O635" s="701">
        <f ca="1">IFERROR(OFFSET($D$122,MATCH(MONTH(O607),'Model Inputs &amp; Calcs'!$E$3:$E$14,0),MATCH(O606,$E$122:$O$122,0))*$G$30/$G$28,0)</f>
        <v>0</v>
      </c>
      <c r="P635" s="701">
        <f ca="1">IFERROR(OFFSET($D$122,MATCH(MONTH(P607),'Model Inputs &amp; Calcs'!$E$3:$E$14,0),MATCH(P606,$E$122:$O$122,0))*$G$30/$G$28,0)</f>
        <v>0</v>
      </c>
      <c r="Q635" s="701">
        <f ca="1">IFERROR(OFFSET($D$122,MATCH(MONTH(Q607),'Model Inputs &amp; Calcs'!$E$3:$E$14,0),MATCH(Q606,$E$122:$O$122,0))*$G$30/$G$28,0)</f>
        <v>0</v>
      </c>
      <c r="R635" s="701">
        <f ca="1">IFERROR(OFFSET($D$122,MATCH(MONTH(R607),'Model Inputs &amp; Calcs'!$E$3:$E$14,0),MATCH(R606,$E$122:$O$122,0))*$G$30/$G$28,0)</f>
        <v>0</v>
      </c>
      <c r="S635" s="701">
        <f ca="1">IFERROR(OFFSET($D$122,MATCH(MONTH(S607),'Model Inputs &amp; Calcs'!$E$3:$E$14,0),MATCH(S606,$E$122:$O$122,0))*$G$30/$G$28,0)</f>
        <v>0</v>
      </c>
      <c r="T635" s="701">
        <f ca="1">IFERROR(OFFSET($D$122,MATCH(MONTH(T607),'Model Inputs &amp; Calcs'!$E$3:$E$14,0),MATCH(T606,$E$122:$O$122,0))*$G$30/$G$28,0)</f>
        <v>0</v>
      </c>
      <c r="U635" s="701">
        <f ca="1">IFERROR(OFFSET($D$122,MATCH(MONTH(U607),'Model Inputs &amp; Calcs'!$E$3:$E$14,0),MATCH(U606,$E$122:$O$122,0))*$G$30/$G$28,0)</f>
        <v>0</v>
      </c>
      <c r="V635" s="701">
        <f ca="1">IFERROR(OFFSET($D$122,MATCH(MONTH(V607),'Model Inputs &amp; Calcs'!$E$3:$E$14,0),MATCH(V606,$E$122:$O$122,0))*$G$30/$G$28,0)</f>
        <v>0</v>
      </c>
      <c r="W635" s="701">
        <f ca="1">IFERROR(OFFSET($D$122,MATCH(MONTH(W607),'Model Inputs &amp; Calcs'!$E$3:$E$14,0),MATCH(W606,$E$122:$O$122,0))*$G$30/$G$28,0)</f>
        <v>0</v>
      </c>
      <c r="X635" s="701">
        <f ca="1">IFERROR(OFFSET($D$122,MATCH(MONTH(X607),'Model Inputs &amp; Calcs'!$E$3:$E$14,0),MATCH(X606,$E$122:$O$122,0))*$G$30/$G$28,0)</f>
        <v>0</v>
      </c>
      <c r="Y635" s="701">
        <f ca="1">IFERROR(OFFSET($D$122,MATCH(MONTH(Y607),'Model Inputs &amp; Calcs'!$E$3:$E$14,0),MATCH(Y606,$E$122:$O$122,0))*$G$30/$G$28,0)</f>
        <v>0</v>
      </c>
      <c r="Z635" s="701">
        <f ca="1">IFERROR(OFFSET($D$122,MATCH(MONTH(Z607),'Model Inputs &amp; Calcs'!$E$3:$E$14,0),MATCH(Z606,$E$122:$O$122,0))*$G$30/$G$28,0)</f>
        <v>0</v>
      </c>
      <c r="AA635" s="701">
        <f ca="1">IFERROR(OFFSET($D$122,MATCH(MONTH(AA607),'Model Inputs &amp; Calcs'!$E$3:$E$14,0),MATCH(AA606,$E$122:$O$122,0))*$G$30/$G$28,0)</f>
        <v>0</v>
      </c>
      <c r="AB635" s="701">
        <f ca="1">IFERROR(OFFSET($D$122,MATCH(MONTH(AB607),'Model Inputs &amp; Calcs'!$E$3:$E$14,0),MATCH(AB606,$E$122:$O$122,0))*$G$30/$G$28,0)</f>
        <v>0</v>
      </c>
      <c r="AC635" s="701">
        <f ca="1">IFERROR(OFFSET($D$122,MATCH(MONTH(AC607),'Model Inputs &amp; Calcs'!$E$3:$E$14,0),MATCH(AC606,$E$122:$O$122,0))*$G$30/$G$28,0)</f>
        <v>0</v>
      </c>
      <c r="AD635" s="701">
        <f ca="1">IFERROR(OFFSET($D$122,MATCH(MONTH(AD607),'Model Inputs &amp; Calcs'!$E$3:$E$14,0),MATCH(AD606,$E$122:$O$122,0))*$G$30/$G$28,0)</f>
        <v>0</v>
      </c>
      <c r="AE635" s="701">
        <f ca="1">IFERROR(OFFSET($D$122,MATCH(MONTH(AE607),'Model Inputs &amp; Calcs'!$E$3:$E$14,0),MATCH(AE606,$E$122:$O$122,0))*$G$30/$G$28,0)</f>
        <v>0</v>
      </c>
      <c r="AF635" s="701">
        <f ca="1">IFERROR(OFFSET($D$122,MATCH(MONTH(AF607),'Model Inputs &amp; Calcs'!$E$3:$E$14,0),MATCH(AF606,$E$122:$O$122,0))*$G$30/$G$28,0)</f>
        <v>0</v>
      </c>
      <c r="AG635" s="701">
        <f ca="1">IFERROR(OFFSET($D$122,MATCH(MONTH(AG607),'Model Inputs &amp; Calcs'!$E$3:$E$14,0),MATCH(AG606,$E$122:$O$122,0))*$G$30/$G$28,0)</f>
        <v>0</v>
      </c>
      <c r="AH635" s="701">
        <f ca="1">IFERROR(OFFSET($D$122,MATCH(MONTH(AH607),'Model Inputs &amp; Calcs'!$E$3:$E$14,0),MATCH(AH606,$E$122:$O$122,0))*$G$30/$G$28,0)</f>
        <v>0</v>
      </c>
      <c r="AI635" s="701">
        <f ca="1">IFERROR(OFFSET($D$122,MATCH(MONTH(AI607),'Model Inputs &amp; Calcs'!$E$3:$E$14,0),MATCH(AI606,$E$122:$O$122,0))*$G$30/$G$28,0)</f>
        <v>0</v>
      </c>
      <c r="AJ635" s="701">
        <f ca="1">IFERROR(OFFSET($D$122,MATCH(MONTH(AJ607),'Model Inputs &amp; Calcs'!$E$3:$E$14,0),MATCH(AJ606,$E$122:$O$122,0))*$G$30/$G$28,0)</f>
        <v>0</v>
      </c>
      <c r="AK635" s="701">
        <f ca="1">IFERROR(OFFSET($D$122,MATCH(MONTH(AK607),'Model Inputs &amp; Calcs'!$E$3:$E$14,0),MATCH(AK606,$E$122:$O$122,0))*$G$30/$G$28,0)</f>
        <v>0</v>
      </c>
      <c r="AL635" s="701">
        <f ca="1">IFERROR(OFFSET($D$122,MATCH(MONTH(AL607),'Model Inputs &amp; Calcs'!$E$3:$E$14,0),MATCH(AL606,$E$122:$O$122,0))*$G$30/$G$28,0)</f>
        <v>0</v>
      </c>
      <c r="AM635" s="701">
        <f ca="1">IFERROR(OFFSET($D$122,MATCH(MONTH(AM607),'Model Inputs &amp; Calcs'!$E$3:$E$14,0),MATCH(AM606,$E$122:$O$122,0))*$G$30/$G$28,0)</f>
        <v>0</v>
      </c>
      <c r="AN635" s="701">
        <f ca="1">IFERROR(OFFSET($D$122,MATCH(MONTH(AN607),'Model Inputs &amp; Calcs'!$E$3:$E$14,0),MATCH(AN606,$E$122:$O$122,0))*$G$30/$G$28,0)</f>
        <v>0</v>
      </c>
      <c r="AO635" s="701">
        <f ca="1">IFERROR(OFFSET($D$122,MATCH(MONTH(AO607),'Model Inputs &amp; Calcs'!$E$3:$E$14,0),MATCH(AO606,$E$122:$O$122,0))*$G$30/$G$28,0)</f>
        <v>0</v>
      </c>
      <c r="AP635" s="701">
        <f ca="1">IFERROR(OFFSET($D$122,MATCH(MONTH(AP607),'Model Inputs &amp; Calcs'!$E$3:$E$14,0),MATCH(AP606,$E$122:$O$122,0))*$G$30/$G$28,0)</f>
        <v>0</v>
      </c>
      <c r="AQ635" s="701">
        <f ca="1">IFERROR(OFFSET($D$122,MATCH(MONTH(AQ607),'Model Inputs &amp; Calcs'!$E$3:$E$14,0),MATCH(AQ606,$E$122:$O$122,0))*$G$30/$G$28,0)</f>
        <v>0</v>
      </c>
      <c r="AR635" s="701">
        <f ca="1">IFERROR(OFFSET($D$122,MATCH(MONTH(AR607),'Model Inputs &amp; Calcs'!$E$3:$E$14,0),MATCH(AR606,$E$122:$O$122,0))*$G$30/$G$28,0)</f>
        <v>0</v>
      </c>
      <c r="AS635" s="701">
        <f ca="1">IFERROR(OFFSET($D$122,MATCH(MONTH(AS607),'Model Inputs &amp; Calcs'!$E$3:$E$14,0),MATCH(AS606,$E$122:$O$122,0))*$G$30/$G$28,0)</f>
        <v>0</v>
      </c>
      <c r="AT635" s="701">
        <f ca="1">IFERROR(OFFSET($D$122,MATCH(MONTH(AT607),'Model Inputs &amp; Calcs'!$E$3:$E$14,0),MATCH(AT606,$E$122:$O$122,0))*$G$30/$G$28,0)</f>
        <v>0</v>
      </c>
      <c r="AU635" s="701">
        <f ca="1">IFERROR(OFFSET($D$122,MATCH(MONTH(AU607),'Model Inputs &amp; Calcs'!$E$3:$E$14,0),MATCH(AU606,$E$122:$O$122,0))*$G$30/$G$28,0)</f>
        <v>0</v>
      </c>
      <c r="AV635" s="701">
        <f ca="1">IFERROR(OFFSET($D$122,MATCH(MONTH(AV607),'Model Inputs &amp; Calcs'!$E$3:$E$14,0),MATCH(AV606,$E$122:$O$122,0))*$G$30/$G$28,0)</f>
        <v>0</v>
      </c>
      <c r="AW635" s="701">
        <f ca="1">IFERROR(OFFSET($D$122,MATCH(MONTH(AW607),'Model Inputs &amp; Calcs'!$E$3:$E$14,0),MATCH(AW606,$E$122:$O$122,0))*$G$30/$G$28,0)</f>
        <v>0</v>
      </c>
      <c r="AX635" s="701">
        <f ca="1">IFERROR(OFFSET($D$122,MATCH(MONTH(AX607),'Model Inputs &amp; Calcs'!$E$3:$E$14,0),MATCH(AX606,$E$122:$O$122,0))*$G$30/$G$28,0)</f>
        <v>0</v>
      </c>
      <c r="AY635" s="701">
        <f ca="1">IFERROR(OFFSET($D$122,MATCH(MONTH(AY607),'Model Inputs &amp; Calcs'!$E$3:$E$14,0),MATCH(AY606,$E$122:$O$122,0))*$G$30/$G$28,0)</f>
        <v>0</v>
      </c>
      <c r="AZ635" s="701">
        <f ca="1">IFERROR(OFFSET($D$122,MATCH(MONTH(AZ607),'Model Inputs &amp; Calcs'!$E$3:$E$14,0),MATCH(AZ606,$E$122:$O$122,0))*$G$30/$G$28,0)</f>
        <v>0</v>
      </c>
      <c r="BA635" s="701">
        <f ca="1">IFERROR(OFFSET($D$122,MATCH(MONTH(BA607),'Model Inputs &amp; Calcs'!$E$3:$E$14,0),MATCH(BA606,$E$122:$O$122,0))*$G$30/$G$28,0)</f>
        <v>0</v>
      </c>
      <c r="BB635" s="701">
        <f ca="1">IFERROR(OFFSET($D$122,MATCH(MONTH(BB607),'Model Inputs &amp; Calcs'!$E$3:$E$14,0),MATCH(BB606,$E$122:$O$122,0))*$G$30/$G$28,0)</f>
        <v>0</v>
      </c>
      <c r="BC635" s="701">
        <f ca="1">IFERROR(OFFSET($D$122,MATCH(MONTH(BC607),'Model Inputs &amp; Calcs'!$E$3:$E$14,0),MATCH(BC606,$E$122:$O$122,0))*$G$30/$G$28,0)</f>
        <v>0</v>
      </c>
      <c r="BD635" s="701">
        <f ca="1">IFERROR(OFFSET($D$122,MATCH(MONTH(BD607),'Model Inputs &amp; Calcs'!$E$3:$E$14,0),MATCH(BD606,$E$122:$O$122,0))*$G$30/$G$28,0)</f>
        <v>0</v>
      </c>
      <c r="BE635" s="701">
        <f ca="1">IFERROR(OFFSET($D$122,MATCH(MONTH(BE607),'Model Inputs &amp; Calcs'!$E$3:$E$14,0),MATCH(BE606,$E$122:$O$122,0))*$G$30/$G$28,0)</f>
        <v>0</v>
      </c>
      <c r="BF635" s="701">
        <f ca="1">IFERROR(OFFSET($D$122,MATCH(MONTH(BF607),'Model Inputs &amp; Calcs'!$E$3:$E$14,0),MATCH(BF606,$E$122:$O$122,0))*$G$30/$G$28,0)</f>
        <v>0</v>
      </c>
      <c r="BG635" s="701">
        <f ca="1">IFERROR(OFFSET($D$122,MATCH(MONTH(BG607),'Model Inputs &amp; Calcs'!$E$3:$E$14,0),MATCH(BG606,$E$122:$O$122,0))*$G$30/$G$28,0)</f>
        <v>0</v>
      </c>
      <c r="BH635" s="701">
        <f ca="1">IFERROR(OFFSET($D$122,MATCH(MONTH(BH607),'Model Inputs &amp; Calcs'!$E$3:$E$14,0),MATCH(BH606,$E$122:$O$122,0))*$G$30/$G$28,0)</f>
        <v>0</v>
      </c>
      <c r="BI635" s="701">
        <f ca="1">IFERROR(OFFSET($D$122,MATCH(MONTH(BI607),'Model Inputs &amp; Calcs'!$E$3:$E$14,0),MATCH(BI606,$E$122:$O$122,0))*$G$30/$G$28,0)</f>
        <v>0</v>
      </c>
      <c r="BJ635" s="701">
        <f ca="1">IFERROR(OFFSET($D$122,MATCH(MONTH(BJ607),'Model Inputs &amp; Calcs'!$E$3:$E$14,0),MATCH(BJ606,$E$122:$O$122,0))*$G$30/$G$28,0)</f>
        <v>0</v>
      </c>
      <c r="BK635" s="701">
        <f ca="1">IFERROR(OFFSET($D$122,MATCH(MONTH(BK607),'Model Inputs &amp; Calcs'!$E$3:$E$14,0),MATCH(BK606,$E$122:$O$122,0))*$G$30/$G$28,0)</f>
        <v>0</v>
      </c>
      <c r="BL635" s="701">
        <f ca="1">IFERROR(OFFSET($D$122,MATCH(MONTH(BL607),'Model Inputs &amp; Calcs'!$E$3:$E$14,0),MATCH(BL606,$E$122:$O$122,0))*$G$30/$G$28,0)</f>
        <v>0</v>
      </c>
      <c r="BM635" s="701">
        <f ca="1">IFERROR(OFFSET($D$122,MATCH(MONTH(BM607),'Model Inputs &amp; Calcs'!$E$3:$E$14,0),MATCH(BM606,$E$122:$O$122,0))*$G$30/$G$28,0)</f>
        <v>0</v>
      </c>
      <c r="BN635" s="701">
        <f ca="1">IFERROR(OFFSET($D$122,MATCH(MONTH(BN607),'Model Inputs &amp; Calcs'!$E$3:$E$14,0),MATCH(BN606,$E$122:$O$122,0))*$G$30/$G$28,0)</f>
        <v>0</v>
      </c>
      <c r="BO635" s="701">
        <f ca="1">IFERROR(OFFSET($D$122,MATCH(MONTH(BO607),'Model Inputs &amp; Calcs'!$E$3:$E$14,0),MATCH(BO606,$E$122:$O$122,0))*$G$30/$G$28,0)</f>
        <v>0</v>
      </c>
      <c r="BP635" s="701">
        <f ca="1">IFERROR(OFFSET($D$122,MATCH(MONTH(BP607),'Model Inputs &amp; Calcs'!$E$3:$E$14,0),MATCH(BP606,$E$122:$O$122,0))*$G$30/$G$28,0)</f>
        <v>0</v>
      </c>
      <c r="BQ635" s="701">
        <f ca="1">IFERROR(OFFSET($D$122,MATCH(MONTH(BQ607),'Model Inputs &amp; Calcs'!$E$3:$E$14,0),MATCH(BQ606,$E$122:$O$122,0))*$G$30/$G$28,0)</f>
        <v>0</v>
      </c>
      <c r="BR635" s="701">
        <f ca="1">IFERROR(OFFSET($D$122,MATCH(MONTH(BR607),'Model Inputs &amp; Calcs'!$E$3:$E$14,0),MATCH(BR606,$E$122:$O$122,0))*$G$30/$G$28,0)</f>
        <v>0</v>
      </c>
      <c r="BS635" s="701">
        <f ca="1">IFERROR(OFFSET($D$122,MATCH(MONTH(BS607),'Model Inputs &amp; Calcs'!$E$3:$E$14,0),MATCH(BS606,$E$122:$O$122,0))*$G$30/$G$28,0)</f>
        <v>0</v>
      </c>
      <c r="BT635" s="701">
        <f ca="1">IFERROR(OFFSET($D$122,MATCH(MONTH(BT607),'Model Inputs &amp; Calcs'!$E$3:$E$14,0),MATCH(BT606,$E$122:$O$122,0))*$G$30/$G$28,0)</f>
        <v>0</v>
      </c>
      <c r="BU635" s="701">
        <f ca="1">IFERROR(OFFSET($D$122,MATCH(MONTH(BU607),'Model Inputs &amp; Calcs'!$E$3:$E$14,0),MATCH(BU606,$E$122:$O$122,0))*$G$30/$G$28,0)</f>
        <v>0</v>
      </c>
      <c r="BV635" s="701">
        <f ca="1">IFERROR(OFFSET($D$122,MATCH(MONTH(BV607),'Model Inputs &amp; Calcs'!$E$3:$E$14,0),MATCH(BV606,$E$122:$O$122,0))*$G$30/$G$28,0)</f>
        <v>0</v>
      </c>
      <c r="BW635" s="701">
        <f ca="1">IFERROR(OFFSET($D$122,MATCH(MONTH(BW607),'Model Inputs &amp; Calcs'!$E$3:$E$14,0),MATCH(BW606,$E$122:$O$122,0))*$G$30/$G$28,0)</f>
        <v>0</v>
      </c>
      <c r="BX635" s="701">
        <f ca="1">IFERROR(OFFSET($D$122,MATCH(MONTH(BX607),'Model Inputs &amp; Calcs'!$E$3:$E$14,0),MATCH(BX606,$E$122:$O$122,0))*$G$30/$G$28,0)</f>
        <v>0</v>
      </c>
      <c r="BY635" s="701">
        <f ca="1">IFERROR(OFFSET($D$122,MATCH(MONTH(BY607),'Model Inputs &amp; Calcs'!$E$3:$E$14,0),MATCH(BY606,$E$122:$O$122,0))*$G$30/$G$28,0)</f>
        <v>0</v>
      </c>
      <c r="BZ635" s="701">
        <f ca="1">IFERROR(OFFSET($D$122,MATCH(MONTH(BZ607),'Model Inputs &amp; Calcs'!$E$3:$E$14,0),MATCH(BZ606,$E$122:$O$122,0))*$G$30/$G$28,0)</f>
        <v>0</v>
      </c>
      <c r="CA635" s="701">
        <f ca="1">IFERROR(OFFSET($D$122,MATCH(MONTH(CA607),'Model Inputs &amp; Calcs'!$E$3:$E$14,0),MATCH(CA606,$E$122:$O$122,0))*$G$30/$G$28,0)</f>
        <v>0</v>
      </c>
      <c r="CB635" s="701">
        <f ca="1">IFERROR(OFFSET($D$122,MATCH(MONTH(CB607),'Model Inputs &amp; Calcs'!$E$3:$E$14,0),MATCH(CB606,$E$122:$O$122,0))*$G$30/$G$28,0)</f>
        <v>0</v>
      </c>
      <c r="CC635" s="701">
        <f ca="1">IFERROR(OFFSET($D$122,MATCH(MONTH(CC607),'Model Inputs &amp; Calcs'!$E$3:$E$14,0),MATCH(CC606,$E$122:$O$122,0))*$G$30/$G$28,0)</f>
        <v>0</v>
      </c>
      <c r="CD635" s="701">
        <f ca="1">IFERROR(OFFSET($D$122,MATCH(MONTH(CD607),'Model Inputs &amp; Calcs'!$E$3:$E$14,0),MATCH(CD606,$E$122:$O$122,0))*$G$30/$G$28,0)</f>
        <v>0</v>
      </c>
      <c r="CE635" s="701">
        <f ca="1">IFERROR(OFFSET($D$122,MATCH(MONTH(CE607),'Model Inputs &amp; Calcs'!$E$3:$E$14,0),MATCH(CE606,$E$122:$O$122,0))*$G$30/$G$28,0)</f>
        <v>0</v>
      </c>
      <c r="CF635" s="701">
        <f ca="1">IFERROR(OFFSET($D$122,MATCH(MONTH(CF607),'Model Inputs &amp; Calcs'!$E$3:$E$14,0),MATCH(CF606,$E$122:$O$122,0))*$G$30/$G$28,0)</f>
        <v>0</v>
      </c>
      <c r="CG635" s="701">
        <f ca="1">IFERROR(OFFSET($D$122,MATCH(MONTH(CG607),'Model Inputs &amp; Calcs'!$E$3:$E$14,0),MATCH(CG606,$E$122:$O$122,0))*$G$30/$G$28,0)</f>
        <v>0</v>
      </c>
      <c r="CH635" s="701">
        <f ca="1">IFERROR(OFFSET($D$122,MATCH(MONTH(CH607),'Model Inputs &amp; Calcs'!$E$3:$E$14,0),MATCH(CH606,$E$122:$O$122,0))*$G$30/$G$28,0)</f>
        <v>0</v>
      </c>
      <c r="CI635" s="701">
        <f ca="1">IFERROR(OFFSET($D$122,MATCH(MONTH(CI607),'Model Inputs &amp; Calcs'!$E$3:$E$14,0),MATCH(CI606,$E$122:$O$122,0))*$G$30/$G$28,0)</f>
        <v>0</v>
      </c>
      <c r="CJ635" s="701">
        <f ca="1">IFERROR(OFFSET($D$122,MATCH(MONTH(CJ607),'Model Inputs &amp; Calcs'!$E$3:$E$14,0),MATCH(CJ606,$E$122:$O$122,0))*$G$30/$G$28,0)</f>
        <v>0</v>
      </c>
      <c r="CK635" s="701">
        <f ca="1">IFERROR(OFFSET($D$122,MATCH(MONTH(CK607),'Model Inputs &amp; Calcs'!$E$3:$E$14,0),MATCH(CK606,$E$122:$O$122,0))*$G$30/$G$28,0)</f>
        <v>0</v>
      </c>
      <c r="CL635" s="701">
        <f ca="1">IFERROR(OFFSET($D$122,MATCH(MONTH(CL607),'Model Inputs &amp; Calcs'!$E$3:$E$14,0),MATCH(CL606,$E$122:$O$122,0))*$G$30/$G$28,0)</f>
        <v>0</v>
      </c>
      <c r="CM635" s="701">
        <f ca="1">IFERROR(OFFSET($D$122,MATCH(MONTH(CM607),'Model Inputs &amp; Calcs'!$E$3:$E$14,0),MATCH(CM606,$E$122:$O$122,0))*$G$30/$G$28,0)</f>
        <v>0</v>
      </c>
      <c r="CN635" s="701">
        <f ca="1">IFERROR(OFFSET($D$122,MATCH(MONTH(CN607),'Model Inputs &amp; Calcs'!$E$3:$E$14,0),MATCH(CN606,$E$122:$O$122,0))*$G$30/$G$28,0)</f>
        <v>0</v>
      </c>
      <c r="CO635" s="701">
        <f ca="1">IFERROR(OFFSET($D$122,MATCH(MONTH(CO607),'Model Inputs &amp; Calcs'!$E$3:$E$14,0),MATCH(CO606,$E$122:$O$122,0))*$G$30/$G$28,0)</f>
        <v>0</v>
      </c>
      <c r="CP635" s="701">
        <f ca="1">IFERROR(OFFSET($D$122,MATCH(MONTH(CP607),'Model Inputs &amp; Calcs'!$E$3:$E$14,0),MATCH(CP606,$E$122:$O$122,0))*$G$30/$G$28,0)</f>
        <v>0</v>
      </c>
      <c r="CQ635" s="701">
        <f ca="1">IFERROR(OFFSET($D$122,MATCH(MONTH(CQ607),'Model Inputs &amp; Calcs'!$E$3:$E$14,0),MATCH(CQ606,$E$122:$O$122,0))*$G$30/$G$28,0)</f>
        <v>0</v>
      </c>
      <c r="CR635" s="701">
        <f ca="1">IFERROR(OFFSET($D$122,MATCH(MONTH(CR607),'Model Inputs &amp; Calcs'!$E$3:$E$14,0),MATCH(CR606,$E$122:$O$122,0))*$G$30/$G$28,0)</f>
        <v>0</v>
      </c>
      <c r="CS635" s="701">
        <f ca="1">IFERROR(OFFSET($D$122,MATCH(MONTH(CS607),'Model Inputs &amp; Calcs'!$E$3:$E$14,0),MATCH(CS606,$E$122:$O$122,0))*$G$30/$G$28,0)</f>
        <v>0</v>
      </c>
      <c r="CT635" s="701">
        <f ca="1">IFERROR(OFFSET($D$122,MATCH(MONTH(CT607),'Model Inputs &amp; Calcs'!$E$3:$E$14,0),MATCH(CT606,$E$122:$O$122,0))*$G$30/$G$28,0)</f>
        <v>0</v>
      </c>
      <c r="CU635" s="701">
        <f ca="1">IFERROR(OFFSET($D$122,MATCH(MONTH(CU607),'Model Inputs &amp; Calcs'!$E$3:$E$14,0),MATCH(CU606,$E$122:$O$122,0))*$G$30/$G$28,0)</f>
        <v>0</v>
      </c>
      <c r="CV635" s="701">
        <f ca="1">IFERROR(OFFSET($D$122,MATCH(MONTH(CV607),'Model Inputs &amp; Calcs'!$E$3:$E$14,0),MATCH(CV606,$E$122:$O$122,0))*$G$30/$G$28,0)</f>
        <v>0</v>
      </c>
      <c r="CW635" s="701">
        <f ca="1">IFERROR(OFFSET($D$122,MATCH(MONTH(CW607),'Model Inputs &amp; Calcs'!$E$3:$E$14,0),MATCH(CW606,$E$122:$O$122,0))*$G$30/$G$28,0)</f>
        <v>0</v>
      </c>
      <c r="CX635" s="701">
        <f ca="1">IFERROR(OFFSET($D$122,MATCH(MONTH(CX607),'Model Inputs &amp; Calcs'!$E$3:$E$14,0),MATCH(CX606,$E$122:$O$122,0))*$G$30/$G$28,0)</f>
        <v>0</v>
      </c>
      <c r="CY635" s="701">
        <f ca="1">IFERROR(OFFSET($D$122,MATCH(MONTH(CY607),'Model Inputs &amp; Calcs'!$E$3:$E$14,0),MATCH(CY606,$E$122:$O$122,0))*$G$30/$G$28,0)</f>
        <v>0</v>
      </c>
      <c r="CZ635" s="701">
        <f ca="1">IFERROR(OFFSET($D$122,MATCH(MONTH(CZ607),'Model Inputs &amp; Calcs'!$E$3:$E$14,0),MATCH(CZ606,$E$122:$O$122,0))*$G$30/$G$28,0)</f>
        <v>0</v>
      </c>
      <c r="DA635" s="701">
        <f ca="1">IFERROR(OFFSET($D$122,MATCH(MONTH(DA607),'Model Inputs &amp; Calcs'!$E$3:$E$14,0),MATCH(DA606,$E$122:$O$122,0))*$G$30/$G$28,0)</f>
        <v>0</v>
      </c>
      <c r="DB635" s="701">
        <f ca="1">IFERROR(OFFSET($D$122,MATCH(MONTH(DB607),'Model Inputs &amp; Calcs'!$E$3:$E$14,0),MATCH(DB606,$E$122:$O$122,0))*$G$30/$G$28,0)</f>
        <v>0</v>
      </c>
      <c r="DC635" s="701">
        <f ca="1">IFERROR(OFFSET($D$122,MATCH(MONTH(DC607),'Model Inputs &amp; Calcs'!$E$3:$E$14,0),MATCH(DC606,$E$122:$O$122,0))*$G$30/$G$28,0)</f>
        <v>0</v>
      </c>
      <c r="DD635" s="701">
        <f ca="1">IFERROR(OFFSET($D$122,MATCH(MONTH(DD607),'Model Inputs &amp; Calcs'!$E$3:$E$14,0),MATCH(DD606,$E$122:$O$122,0))*$G$30/$G$28,0)</f>
        <v>0</v>
      </c>
      <c r="DE635" s="701">
        <f ca="1">IFERROR(OFFSET($D$122,MATCH(MONTH(DE607),'Model Inputs &amp; Calcs'!$E$3:$E$14,0),MATCH(DE606,$E$122:$O$122,0))*$G$30/$G$28,0)</f>
        <v>0</v>
      </c>
      <c r="DF635" s="701">
        <f ca="1">IFERROR(OFFSET($D$122,MATCH(MONTH(DF607),'Model Inputs &amp; Calcs'!$E$3:$E$14,0),MATCH(DF606,$E$122:$O$122,0))*$G$30/$G$28,0)</f>
        <v>0</v>
      </c>
      <c r="DG635" s="701">
        <f ca="1">IFERROR(OFFSET($D$122,MATCH(MONTH(DG607),'Model Inputs &amp; Calcs'!$E$3:$E$14,0),MATCH(DG606,$E$122:$O$122,0))*$G$30/$G$28,0)</f>
        <v>0</v>
      </c>
      <c r="DH635" s="701">
        <f ca="1">IFERROR(OFFSET($D$122,MATCH(MONTH(DH607),'Model Inputs &amp; Calcs'!$E$3:$E$14,0),MATCH(DH606,$E$122:$O$122,0))*$G$30/$G$28,0)</f>
        <v>0</v>
      </c>
      <c r="DI635" s="701">
        <f ca="1">IFERROR(OFFSET($D$122,MATCH(MONTH(DI607),'Model Inputs &amp; Calcs'!$E$3:$E$14,0),MATCH(DI606,$E$122:$O$122,0))*$G$30/$G$28,0)</f>
        <v>0</v>
      </c>
      <c r="DJ635" s="701">
        <f ca="1">IFERROR(OFFSET($D$122,MATCH(MONTH(DJ607),'Model Inputs &amp; Calcs'!$E$3:$E$14,0),MATCH(DJ606,$E$122:$O$122,0))*$G$30/$G$28,0)</f>
        <v>0</v>
      </c>
      <c r="DK635" s="701">
        <f ca="1">IFERROR(OFFSET($D$122,MATCH(MONTH(DK607),'Model Inputs &amp; Calcs'!$E$3:$E$14,0),MATCH(DK606,$E$122:$O$122,0))*$G$30/$G$28,0)</f>
        <v>0</v>
      </c>
      <c r="DL635" s="701">
        <f ca="1">IFERROR(OFFSET($D$122,MATCH(MONTH(DL607),'Model Inputs &amp; Calcs'!$E$3:$E$14,0),MATCH(DL606,$E$122:$O$122,0))*$G$30/$G$28,0)</f>
        <v>0</v>
      </c>
      <c r="DM635" s="701">
        <f ca="1">IFERROR(OFFSET($D$122,MATCH(MONTH(DM607),'Model Inputs &amp; Calcs'!$E$3:$E$14,0),MATCH(DM606,$E$122:$O$122,0))*$G$30/$G$28,0)</f>
        <v>0</v>
      </c>
      <c r="DN635" s="701">
        <f ca="1">IFERROR(OFFSET($D$122,MATCH(MONTH(DN607),'Model Inputs &amp; Calcs'!$E$3:$E$14,0),MATCH(DN606,$E$122:$O$122,0))*$G$30/$G$28,0)</f>
        <v>0</v>
      </c>
      <c r="DO635" s="701">
        <f ca="1">IFERROR(OFFSET($D$122,MATCH(MONTH(DO607),'Model Inputs &amp; Calcs'!$E$3:$E$14,0),MATCH(DO606,$E$122:$O$122,0))*$G$30/$G$28,0)</f>
        <v>0</v>
      </c>
      <c r="DP635" s="701">
        <f ca="1">IFERROR(OFFSET($D$122,MATCH(MONTH(DP607),'Model Inputs &amp; Calcs'!$E$3:$E$14,0),MATCH(DP606,$E$122:$O$122,0))*$G$30/$G$28,0)</f>
        <v>0</v>
      </c>
      <c r="DQ635" s="701">
        <f ca="1">IFERROR(OFFSET($D$122,MATCH(MONTH(DQ607),'Model Inputs &amp; Calcs'!$E$3:$E$14,0),MATCH(DQ606,$E$122:$O$122,0))*$G$30/$G$28,0)</f>
        <v>0</v>
      </c>
      <c r="DR635" s="701">
        <f ca="1">IFERROR(OFFSET($D$122,MATCH(MONTH(DR607),'Model Inputs &amp; Calcs'!$E$3:$E$14,0),MATCH(DR606,$E$122:$O$122,0))*$G$30/$G$28,0)</f>
        <v>0</v>
      </c>
      <c r="DS635" s="701">
        <f ca="1">IFERROR(OFFSET($D$122,MATCH(MONTH(DS607),'Model Inputs &amp; Calcs'!$E$3:$E$14,0),MATCH(DS606,$E$122:$O$122,0))*$G$30/$G$28,0)</f>
        <v>0</v>
      </c>
      <c r="DT635" s="701">
        <f ca="1">IFERROR(OFFSET($D$122,MATCH(MONTH(DT607),'Model Inputs &amp; Calcs'!$E$3:$E$14,0),MATCH(DT606,$E$122:$O$122,0))*$G$30/$G$28,0)</f>
        <v>0</v>
      </c>
      <c r="DU635" s="701">
        <f ca="1">IFERROR(OFFSET($D$122,MATCH(MONTH(DU607),'Model Inputs &amp; Calcs'!$E$3:$E$14,0),MATCH(DU606,$E$122:$O$122,0))*$G$30/$G$28,0)</f>
        <v>0</v>
      </c>
      <c r="DV635" s="701">
        <f ca="1">IFERROR(OFFSET($D$122,MATCH(MONTH(DV607),'Model Inputs &amp; Calcs'!$E$3:$E$14,0),MATCH(DV606,$E$122:$O$122,0))*$G$30/$G$28,0)</f>
        <v>0</v>
      </c>
      <c r="DW635" s="701">
        <f ca="1">IFERROR(OFFSET($D$122,MATCH(MONTH(DW607),'Model Inputs &amp; Calcs'!$E$3:$E$14,0),MATCH(DW606,$E$122:$O$122,0))*$G$30/$G$28,0)</f>
        <v>0</v>
      </c>
      <c r="DX635" s="701">
        <f ca="1">IFERROR(OFFSET($D$122,MATCH(MONTH(DX607),'Model Inputs &amp; Calcs'!$E$3:$E$14,0),MATCH(DX606,$E$122:$O$122,0))*$G$30/$G$28,0)</f>
        <v>0</v>
      </c>
      <c r="DY635" s="701">
        <f ca="1">IFERROR(OFFSET($D$122,MATCH(MONTH(DY607),'Model Inputs &amp; Calcs'!$E$3:$E$14,0),MATCH(DY606,$E$122:$O$122,0))*$G$30/$G$28,0)</f>
        <v>0</v>
      </c>
      <c r="DZ635" s="701">
        <f ca="1">IFERROR(OFFSET($D$122,MATCH(MONTH(DZ607),'Model Inputs &amp; Calcs'!$E$3:$E$14,0),MATCH(DZ606,$E$122:$O$122,0))*$G$30/$G$28,0)</f>
        <v>0</v>
      </c>
      <c r="EA635" s="701">
        <f ca="1">IFERROR(OFFSET($D$122,MATCH(MONTH(EA607),'Model Inputs &amp; Calcs'!$E$3:$E$14,0),MATCH(EA606,$E$122:$O$122,0))*$G$30/$G$28,0)</f>
        <v>0</v>
      </c>
      <c r="EB635" s="701">
        <f ca="1">IFERROR(OFFSET($D$122,MATCH(MONTH(EB607),'Model Inputs &amp; Calcs'!$E$3:$E$14,0),MATCH(EB606,$E$122:$O$122,0))*$G$30/$G$28,0)</f>
        <v>0</v>
      </c>
      <c r="EC635" s="701">
        <f ca="1">IFERROR(OFFSET($D$122,MATCH(MONTH(EC607),'Model Inputs &amp; Calcs'!$E$3:$E$14,0),MATCH(EC606,$E$122:$O$122,0))*$G$30/$G$28,0)</f>
        <v>0</v>
      </c>
      <c r="ED635" s="701">
        <f ca="1">IFERROR(OFFSET($D$122,MATCH(MONTH(ED607),'Model Inputs &amp; Calcs'!$E$3:$E$14,0),MATCH(ED606,$E$122:$O$122,0))*$G$30/$G$28,0)</f>
        <v>0</v>
      </c>
      <c r="EE635" s="701">
        <f ca="1">IFERROR(OFFSET($D$122,MATCH(MONTH(EE607),'Model Inputs &amp; Calcs'!$E$3:$E$14,0),MATCH(EE606,$E$122:$O$122,0))*$G$30/$G$28,0)</f>
        <v>0</v>
      </c>
      <c r="EF635" s="701">
        <f ca="1">IFERROR(OFFSET($D$122,MATCH(MONTH(EF607),'Model Inputs &amp; Calcs'!$E$3:$E$14,0),MATCH(EF606,$E$122:$O$122,0))*$G$30/$G$28,0)</f>
        <v>0</v>
      </c>
    </row>
    <row r="636" spans="1:136" outlineLevel="2">
      <c r="A636" s="853" t="s">
        <v>761</v>
      </c>
      <c r="B636" s="685"/>
      <c r="C636" s="695" t="s">
        <v>759</v>
      </c>
      <c r="D636" s="1405">
        <f>IFERROR(D641/D639,0)</f>
        <v>0</v>
      </c>
      <c r="E636" s="1489">
        <f t="shared" ref="E636:AJ636" ca="1" si="352">D636+E635</f>
        <v>0</v>
      </c>
      <c r="F636" s="1489">
        <f t="shared" ca="1" si="352"/>
        <v>0</v>
      </c>
      <c r="G636" s="1489">
        <f t="shared" ca="1" si="352"/>
        <v>0</v>
      </c>
      <c r="H636" s="1489">
        <f t="shared" ca="1" si="352"/>
        <v>0</v>
      </c>
      <c r="I636" s="1489">
        <f t="shared" ca="1" si="352"/>
        <v>0</v>
      </c>
      <c r="J636" s="1489">
        <f t="shared" ca="1" si="352"/>
        <v>0</v>
      </c>
      <c r="K636" s="1489">
        <f t="shared" ca="1" si="352"/>
        <v>0</v>
      </c>
      <c r="L636" s="1489">
        <f t="shared" ca="1" si="352"/>
        <v>0</v>
      </c>
      <c r="M636" s="1489">
        <f t="shared" ca="1" si="352"/>
        <v>0</v>
      </c>
      <c r="N636" s="1489">
        <f t="shared" ca="1" si="352"/>
        <v>0</v>
      </c>
      <c r="O636" s="1489">
        <f t="shared" ca="1" si="352"/>
        <v>0</v>
      </c>
      <c r="P636" s="1489">
        <f t="shared" ca="1" si="352"/>
        <v>0</v>
      </c>
      <c r="Q636" s="1489">
        <f t="shared" ca="1" si="352"/>
        <v>0</v>
      </c>
      <c r="R636" s="1489">
        <f t="shared" ca="1" si="352"/>
        <v>0</v>
      </c>
      <c r="S636" s="1489">
        <f t="shared" ca="1" si="352"/>
        <v>0</v>
      </c>
      <c r="T636" s="1489">
        <f t="shared" ca="1" si="352"/>
        <v>0</v>
      </c>
      <c r="U636" s="1489">
        <f t="shared" ca="1" si="352"/>
        <v>0</v>
      </c>
      <c r="V636" s="1489">
        <f t="shared" ca="1" si="352"/>
        <v>0</v>
      </c>
      <c r="W636" s="1489">
        <f t="shared" ca="1" si="352"/>
        <v>0</v>
      </c>
      <c r="X636" s="1489">
        <f t="shared" ca="1" si="352"/>
        <v>0</v>
      </c>
      <c r="Y636" s="1489">
        <f t="shared" ca="1" si="352"/>
        <v>0</v>
      </c>
      <c r="Z636" s="1489">
        <f t="shared" ca="1" si="352"/>
        <v>0</v>
      </c>
      <c r="AA636" s="1489">
        <f t="shared" ca="1" si="352"/>
        <v>0</v>
      </c>
      <c r="AB636" s="1489">
        <f t="shared" ca="1" si="352"/>
        <v>0</v>
      </c>
      <c r="AC636" s="1489">
        <f t="shared" ca="1" si="352"/>
        <v>0</v>
      </c>
      <c r="AD636" s="1489">
        <f t="shared" ca="1" si="352"/>
        <v>0</v>
      </c>
      <c r="AE636" s="1489">
        <f t="shared" ca="1" si="352"/>
        <v>0</v>
      </c>
      <c r="AF636" s="1489">
        <f t="shared" ca="1" si="352"/>
        <v>0</v>
      </c>
      <c r="AG636" s="1489">
        <f t="shared" ca="1" si="352"/>
        <v>0</v>
      </c>
      <c r="AH636" s="1489">
        <f t="shared" ca="1" si="352"/>
        <v>0</v>
      </c>
      <c r="AI636" s="1489">
        <f t="shared" ca="1" si="352"/>
        <v>0</v>
      </c>
      <c r="AJ636" s="1489">
        <f t="shared" ca="1" si="352"/>
        <v>0</v>
      </c>
      <c r="AK636" s="1489">
        <f t="shared" ref="AK636:BP636" ca="1" si="353">AJ636+AK635</f>
        <v>0</v>
      </c>
      <c r="AL636" s="1489">
        <f t="shared" ca="1" si="353"/>
        <v>0</v>
      </c>
      <c r="AM636" s="1489">
        <f t="shared" ca="1" si="353"/>
        <v>0</v>
      </c>
      <c r="AN636" s="1489">
        <f t="shared" ca="1" si="353"/>
        <v>0</v>
      </c>
      <c r="AO636" s="1489">
        <f t="shared" ca="1" si="353"/>
        <v>0</v>
      </c>
      <c r="AP636" s="1489">
        <f t="shared" ca="1" si="353"/>
        <v>0</v>
      </c>
      <c r="AQ636" s="1489">
        <f t="shared" ca="1" si="353"/>
        <v>0</v>
      </c>
      <c r="AR636" s="1489">
        <f t="shared" ca="1" si="353"/>
        <v>0</v>
      </c>
      <c r="AS636" s="1489">
        <f t="shared" ca="1" si="353"/>
        <v>0</v>
      </c>
      <c r="AT636" s="1489">
        <f t="shared" ca="1" si="353"/>
        <v>0</v>
      </c>
      <c r="AU636" s="1489">
        <f t="shared" ca="1" si="353"/>
        <v>0</v>
      </c>
      <c r="AV636" s="1489">
        <f t="shared" ca="1" si="353"/>
        <v>0</v>
      </c>
      <c r="AW636" s="1489">
        <f t="shared" ca="1" si="353"/>
        <v>0</v>
      </c>
      <c r="AX636" s="1489">
        <f t="shared" ca="1" si="353"/>
        <v>0</v>
      </c>
      <c r="AY636" s="1489">
        <f t="shared" ca="1" si="353"/>
        <v>0</v>
      </c>
      <c r="AZ636" s="1489">
        <f t="shared" ca="1" si="353"/>
        <v>0</v>
      </c>
      <c r="BA636" s="1489">
        <f t="shared" ca="1" si="353"/>
        <v>0</v>
      </c>
      <c r="BB636" s="1489">
        <f t="shared" ca="1" si="353"/>
        <v>0</v>
      </c>
      <c r="BC636" s="1489">
        <f t="shared" ca="1" si="353"/>
        <v>0</v>
      </c>
      <c r="BD636" s="1489">
        <f t="shared" ca="1" si="353"/>
        <v>0</v>
      </c>
      <c r="BE636" s="1489">
        <f t="shared" ca="1" si="353"/>
        <v>0</v>
      </c>
      <c r="BF636" s="1489">
        <f t="shared" ca="1" si="353"/>
        <v>0</v>
      </c>
      <c r="BG636" s="1489">
        <f t="shared" ca="1" si="353"/>
        <v>0</v>
      </c>
      <c r="BH636" s="1489">
        <f t="shared" ca="1" si="353"/>
        <v>0</v>
      </c>
      <c r="BI636" s="1489">
        <f t="shared" ca="1" si="353"/>
        <v>0</v>
      </c>
      <c r="BJ636" s="1489">
        <f t="shared" ca="1" si="353"/>
        <v>0</v>
      </c>
      <c r="BK636" s="1489">
        <f t="shared" ca="1" si="353"/>
        <v>0</v>
      </c>
      <c r="BL636" s="1489">
        <f t="shared" ca="1" si="353"/>
        <v>0</v>
      </c>
      <c r="BM636" s="1489">
        <f t="shared" ca="1" si="353"/>
        <v>0</v>
      </c>
      <c r="BN636" s="1489">
        <f t="shared" ca="1" si="353"/>
        <v>0</v>
      </c>
      <c r="BO636" s="1489">
        <f t="shared" ca="1" si="353"/>
        <v>0</v>
      </c>
      <c r="BP636" s="1489">
        <f t="shared" ca="1" si="353"/>
        <v>0</v>
      </c>
      <c r="BQ636" s="1489">
        <f t="shared" ref="BQ636:CV636" ca="1" si="354">BP636+BQ635</f>
        <v>0</v>
      </c>
      <c r="BR636" s="1489">
        <f t="shared" ca="1" si="354"/>
        <v>0</v>
      </c>
      <c r="BS636" s="1489">
        <f t="shared" ca="1" si="354"/>
        <v>0</v>
      </c>
      <c r="BT636" s="1489">
        <f t="shared" ca="1" si="354"/>
        <v>0</v>
      </c>
      <c r="BU636" s="1489">
        <f t="shared" ca="1" si="354"/>
        <v>0</v>
      </c>
      <c r="BV636" s="1489">
        <f t="shared" ca="1" si="354"/>
        <v>0</v>
      </c>
      <c r="BW636" s="1489">
        <f t="shared" ca="1" si="354"/>
        <v>0</v>
      </c>
      <c r="BX636" s="1489">
        <f t="shared" ca="1" si="354"/>
        <v>0</v>
      </c>
      <c r="BY636" s="1489">
        <f t="shared" ca="1" si="354"/>
        <v>0</v>
      </c>
      <c r="BZ636" s="1489">
        <f t="shared" ca="1" si="354"/>
        <v>0</v>
      </c>
      <c r="CA636" s="1489">
        <f t="shared" ca="1" si="354"/>
        <v>0</v>
      </c>
      <c r="CB636" s="1489">
        <f t="shared" ca="1" si="354"/>
        <v>0</v>
      </c>
      <c r="CC636" s="1489">
        <f t="shared" ca="1" si="354"/>
        <v>0</v>
      </c>
      <c r="CD636" s="1489">
        <f t="shared" ca="1" si="354"/>
        <v>0</v>
      </c>
      <c r="CE636" s="1489">
        <f t="shared" ca="1" si="354"/>
        <v>0</v>
      </c>
      <c r="CF636" s="1489">
        <f t="shared" ca="1" si="354"/>
        <v>0</v>
      </c>
      <c r="CG636" s="1489">
        <f t="shared" ca="1" si="354"/>
        <v>0</v>
      </c>
      <c r="CH636" s="1489">
        <f t="shared" ca="1" si="354"/>
        <v>0</v>
      </c>
      <c r="CI636" s="1489">
        <f t="shared" ca="1" si="354"/>
        <v>0</v>
      </c>
      <c r="CJ636" s="1489">
        <f t="shared" ca="1" si="354"/>
        <v>0</v>
      </c>
      <c r="CK636" s="1489">
        <f t="shared" ca="1" si="354"/>
        <v>0</v>
      </c>
      <c r="CL636" s="1489">
        <f t="shared" ca="1" si="354"/>
        <v>0</v>
      </c>
      <c r="CM636" s="1489">
        <f t="shared" ca="1" si="354"/>
        <v>0</v>
      </c>
      <c r="CN636" s="1489">
        <f t="shared" ca="1" si="354"/>
        <v>0</v>
      </c>
      <c r="CO636" s="1489">
        <f t="shared" ca="1" si="354"/>
        <v>0</v>
      </c>
      <c r="CP636" s="1489">
        <f t="shared" ca="1" si="354"/>
        <v>0</v>
      </c>
      <c r="CQ636" s="1489">
        <f t="shared" ca="1" si="354"/>
        <v>0</v>
      </c>
      <c r="CR636" s="1489">
        <f t="shared" ca="1" si="354"/>
        <v>0</v>
      </c>
      <c r="CS636" s="1489">
        <f t="shared" ca="1" si="354"/>
        <v>0</v>
      </c>
      <c r="CT636" s="1489">
        <f t="shared" ca="1" si="354"/>
        <v>0</v>
      </c>
      <c r="CU636" s="1489">
        <f t="shared" ca="1" si="354"/>
        <v>0</v>
      </c>
      <c r="CV636" s="1489">
        <f t="shared" ca="1" si="354"/>
        <v>0</v>
      </c>
      <c r="CW636" s="1489">
        <f t="shared" ref="CW636:EB636" ca="1" si="355">CV636+CW635</f>
        <v>0</v>
      </c>
      <c r="CX636" s="1489">
        <f t="shared" ca="1" si="355"/>
        <v>0</v>
      </c>
      <c r="CY636" s="1489">
        <f t="shared" ca="1" si="355"/>
        <v>0</v>
      </c>
      <c r="CZ636" s="1489">
        <f t="shared" ca="1" si="355"/>
        <v>0</v>
      </c>
      <c r="DA636" s="1489">
        <f t="shared" ca="1" si="355"/>
        <v>0</v>
      </c>
      <c r="DB636" s="1489">
        <f t="shared" ca="1" si="355"/>
        <v>0</v>
      </c>
      <c r="DC636" s="1489">
        <f t="shared" ca="1" si="355"/>
        <v>0</v>
      </c>
      <c r="DD636" s="1489">
        <f t="shared" ca="1" si="355"/>
        <v>0</v>
      </c>
      <c r="DE636" s="1489">
        <f t="shared" ca="1" si="355"/>
        <v>0</v>
      </c>
      <c r="DF636" s="1489">
        <f t="shared" ca="1" si="355"/>
        <v>0</v>
      </c>
      <c r="DG636" s="1489">
        <f t="shared" ca="1" si="355"/>
        <v>0</v>
      </c>
      <c r="DH636" s="1489">
        <f t="shared" ca="1" si="355"/>
        <v>0</v>
      </c>
      <c r="DI636" s="1489">
        <f t="shared" ca="1" si="355"/>
        <v>0</v>
      </c>
      <c r="DJ636" s="1489">
        <f t="shared" ca="1" si="355"/>
        <v>0</v>
      </c>
      <c r="DK636" s="1489">
        <f t="shared" ca="1" si="355"/>
        <v>0</v>
      </c>
      <c r="DL636" s="1489">
        <f t="shared" ca="1" si="355"/>
        <v>0</v>
      </c>
      <c r="DM636" s="1489">
        <f t="shared" ca="1" si="355"/>
        <v>0</v>
      </c>
      <c r="DN636" s="1489">
        <f t="shared" ca="1" si="355"/>
        <v>0</v>
      </c>
      <c r="DO636" s="1489">
        <f t="shared" ca="1" si="355"/>
        <v>0</v>
      </c>
      <c r="DP636" s="1489">
        <f t="shared" ca="1" si="355"/>
        <v>0</v>
      </c>
      <c r="DQ636" s="1489">
        <f t="shared" ca="1" si="355"/>
        <v>0</v>
      </c>
      <c r="DR636" s="1489">
        <f t="shared" ca="1" si="355"/>
        <v>0</v>
      </c>
      <c r="DS636" s="1489">
        <f t="shared" ca="1" si="355"/>
        <v>0</v>
      </c>
      <c r="DT636" s="1489">
        <f t="shared" ca="1" si="355"/>
        <v>0</v>
      </c>
      <c r="DU636" s="1489">
        <f t="shared" ca="1" si="355"/>
        <v>0</v>
      </c>
      <c r="DV636" s="1489">
        <f t="shared" ca="1" si="355"/>
        <v>0</v>
      </c>
      <c r="DW636" s="1489">
        <f t="shared" ca="1" si="355"/>
        <v>0</v>
      </c>
      <c r="DX636" s="1489">
        <f t="shared" ca="1" si="355"/>
        <v>0</v>
      </c>
      <c r="DY636" s="1489">
        <f t="shared" ca="1" si="355"/>
        <v>0</v>
      </c>
      <c r="DZ636" s="1489">
        <f t="shared" ca="1" si="355"/>
        <v>0</v>
      </c>
      <c r="EA636" s="1489">
        <f t="shared" ca="1" si="355"/>
        <v>0</v>
      </c>
      <c r="EB636" s="1489">
        <f t="shared" ca="1" si="355"/>
        <v>0</v>
      </c>
      <c r="EC636" s="1489">
        <f t="shared" ref="EC636:FH636" ca="1" si="356">EB636+EC635</f>
        <v>0</v>
      </c>
      <c r="ED636" s="1489">
        <f t="shared" ca="1" si="356"/>
        <v>0</v>
      </c>
      <c r="EE636" s="1489">
        <f t="shared" ca="1" si="356"/>
        <v>0</v>
      </c>
      <c r="EF636" s="1489">
        <f t="shared" ca="1" si="356"/>
        <v>0</v>
      </c>
    </row>
    <row r="637" spans="1:136" ht="14.5" customHeight="1" outlineLevel="2" thickBot="1">
      <c r="A637" s="673"/>
      <c r="B637" s="685"/>
      <c r="C637" s="695" t="s">
        <v>760</v>
      </c>
      <c r="D637" s="1405">
        <f t="shared" ref="D637:AI637" si="357">IFERROR(D645/D639,0)</f>
        <v>0</v>
      </c>
      <c r="E637" s="1228">
        <f t="shared" ca="1" si="357"/>
        <v>0</v>
      </c>
      <c r="F637" s="1228">
        <f t="shared" ca="1" si="357"/>
        <v>0</v>
      </c>
      <c r="G637" s="1228">
        <f t="shared" ca="1" si="357"/>
        <v>0</v>
      </c>
      <c r="H637" s="1228">
        <f t="shared" ca="1" si="357"/>
        <v>0</v>
      </c>
      <c r="I637" s="1228">
        <f t="shared" ca="1" si="357"/>
        <v>0</v>
      </c>
      <c r="J637" s="1228">
        <f t="shared" ca="1" si="357"/>
        <v>0</v>
      </c>
      <c r="K637" s="1228">
        <f t="shared" ca="1" si="357"/>
        <v>0</v>
      </c>
      <c r="L637" s="1228">
        <f t="shared" ca="1" si="357"/>
        <v>0</v>
      </c>
      <c r="M637" s="1228">
        <f t="shared" ca="1" si="357"/>
        <v>0</v>
      </c>
      <c r="N637" s="1228">
        <f t="shared" ca="1" si="357"/>
        <v>0</v>
      </c>
      <c r="O637" s="1228">
        <f t="shared" ca="1" si="357"/>
        <v>0</v>
      </c>
      <c r="P637" s="1228">
        <f t="shared" ca="1" si="357"/>
        <v>0</v>
      </c>
      <c r="Q637" s="1228">
        <f t="shared" ca="1" si="357"/>
        <v>0</v>
      </c>
      <c r="R637" s="1228">
        <f t="shared" ca="1" si="357"/>
        <v>0</v>
      </c>
      <c r="S637" s="1228">
        <f t="shared" ca="1" si="357"/>
        <v>0</v>
      </c>
      <c r="T637" s="1228">
        <f t="shared" ca="1" si="357"/>
        <v>0</v>
      </c>
      <c r="U637" s="1228">
        <f t="shared" ca="1" si="357"/>
        <v>0</v>
      </c>
      <c r="V637" s="1228">
        <f t="shared" ca="1" si="357"/>
        <v>0</v>
      </c>
      <c r="W637" s="1228">
        <f t="shared" ca="1" si="357"/>
        <v>0</v>
      </c>
      <c r="X637" s="1228">
        <f t="shared" ca="1" si="357"/>
        <v>0</v>
      </c>
      <c r="Y637" s="1228">
        <f t="shared" ca="1" si="357"/>
        <v>0</v>
      </c>
      <c r="Z637" s="1228">
        <f t="shared" ca="1" si="357"/>
        <v>0</v>
      </c>
      <c r="AA637" s="1228">
        <f t="shared" ca="1" si="357"/>
        <v>0</v>
      </c>
      <c r="AB637" s="1228">
        <f t="shared" ca="1" si="357"/>
        <v>0</v>
      </c>
      <c r="AC637" s="1228">
        <f t="shared" ca="1" si="357"/>
        <v>0</v>
      </c>
      <c r="AD637" s="1228">
        <f t="shared" ca="1" si="357"/>
        <v>0</v>
      </c>
      <c r="AE637" s="1228">
        <f t="shared" ca="1" si="357"/>
        <v>0</v>
      </c>
      <c r="AF637" s="1228">
        <f t="shared" ca="1" si="357"/>
        <v>0</v>
      </c>
      <c r="AG637" s="1228">
        <f t="shared" ca="1" si="357"/>
        <v>0</v>
      </c>
      <c r="AH637" s="1228">
        <f t="shared" ca="1" si="357"/>
        <v>0</v>
      </c>
      <c r="AI637" s="1228">
        <f t="shared" ca="1" si="357"/>
        <v>0</v>
      </c>
      <c r="AJ637" s="1228">
        <f t="shared" ref="AJ637:BO637" ca="1" si="358">IFERROR(AJ645/AJ639,0)</f>
        <v>0</v>
      </c>
      <c r="AK637" s="1228">
        <f t="shared" ca="1" si="358"/>
        <v>0</v>
      </c>
      <c r="AL637" s="1228">
        <f t="shared" ca="1" si="358"/>
        <v>0</v>
      </c>
      <c r="AM637" s="1228">
        <f t="shared" ca="1" si="358"/>
        <v>0</v>
      </c>
      <c r="AN637" s="1228">
        <f t="shared" ca="1" si="358"/>
        <v>0</v>
      </c>
      <c r="AO637" s="1228">
        <f t="shared" ca="1" si="358"/>
        <v>0</v>
      </c>
      <c r="AP637" s="1228">
        <f t="shared" ca="1" si="358"/>
        <v>0</v>
      </c>
      <c r="AQ637" s="1228">
        <f t="shared" ca="1" si="358"/>
        <v>0</v>
      </c>
      <c r="AR637" s="1228">
        <f t="shared" ca="1" si="358"/>
        <v>0</v>
      </c>
      <c r="AS637" s="1228">
        <f t="shared" ca="1" si="358"/>
        <v>0</v>
      </c>
      <c r="AT637" s="1228">
        <f t="shared" ca="1" si="358"/>
        <v>0</v>
      </c>
      <c r="AU637" s="1228">
        <f t="shared" ca="1" si="358"/>
        <v>0</v>
      </c>
      <c r="AV637" s="1228">
        <f t="shared" ca="1" si="358"/>
        <v>0</v>
      </c>
      <c r="AW637" s="1228">
        <f t="shared" ca="1" si="358"/>
        <v>0</v>
      </c>
      <c r="AX637" s="1228">
        <f t="shared" ca="1" si="358"/>
        <v>0</v>
      </c>
      <c r="AY637" s="1228">
        <f t="shared" ca="1" si="358"/>
        <v>0</v>
      </c>
      <c r="AZ637" s="1228">
        <f t="shared" ca="1" si="358"/>
        <v>0</v>
      </c>
      <c r="BA637" s="1228">
        <f t="shared" ca="1" si="358"/>
        <v>0</v>
      </c>
      <c r="BB637" s="1228">
        <f t="shared" ca="1" si="358"/>
        <v>0</v>
      </c>
      <c r="BC637" s="1228">
        <f t="shared" ca="1" si="358"/>
        <v>0</v>
      </c>
      <c r="BD637" s="1228">
        <f t="shared" ca="1" si="358"/>
        <v>0</v>
      </c>
      <c r="BE637" s="1228">
        <f t="shared" ca="1" si="358"/>
        <v>0</v>
      </c>
      <c r="BF637" s="1228">
        <f t="shared" ca="1" si="358"/>
        <v>0</v>
      </c>
      <c r="BG637" s="1228">
        <f t="shared" ca="1" si="358"/>
        <v>0</v>
      </c>
      <c r="BH637" s="1228">
        <f t="shared" ca="1" si="358"/>
        <v>0</v>
      </c>
      <c r="BI637" s="1228">
        <f t="shared" ca="1" si="358"/>
        <v>0</v>
      </c>
      <c r="BJ637" s="1228">
        <f t="shared" ca="1" si="358"/>
        <v>0</v>
      </c>
      <c r="BK637" s="1228">
        <f t="shared" ca="1" si="358"/>
        <v>0</v>
      </c>
      <c r="BL637" s="1228">
        <f t="shared" ca="1" si="358"/>
        <v>0</v>
      </c>
      <c r="BM637" s="1228">
        <f t="shared" ca="1" si="358"/>
        <v>0</v>
      </c>
      <c r="BN637" s="1228">
        <f t="shared" ca="1" si="358"/>
        <v>0</v>
      </c>
      <c r="BO637" s="1228">
        <f t="shared" ca="1" si="358"/>
        <v>0</v>
      </c>
      <c r="BP637" s="1228">
        <f t="shared" ref="BP637:CU637" ca="1" si="359">IFERROR(BP645/BP639,0)</f>
        <v>0</v>
      </c>
      <c r="BQ637" s="1228">
        <f t="shared" ca="1" si="359"/>
        <v>0</v>
      </c>
      <c r="BR637" s="1228">
        <f t="shared" ca="1" si="359"/>
        <v>0</v>
      </c>
      <c r="BS637" s="1228">
        <f t="shared" ca="1" si="359"/>
        <v>0</v>
      </c>
      <c r="BT637" s="1228">
        <f t="shared" ca="1" si="359"/>
        <v>0</v>
      </c>
      <c r="BU637" s="1228">
        <f t="shared" ca="1" si="359"/>
        <v>0</v>
      </c>
      <c r="BV637" s="1228">
        <f t="shared" ca="1" si="359"/>
        <v>0</v>
      </c>
      <c r="BW637" s="1228">
        <f t="shared" ca="1" si="359"/>
        <v>0</v>
      </c>
      <c r="BX637" s="1228">
        <f t="shared" ca="1" si="359"/>
        <v>0</v>
      </c>
      <c r="BY637" s="1228">
        <f t="shared" ca="1" si="359"/>
        <v>0</v>
      </c>
      <c r="BZ637" s="1228">
        <f t="shared" ca="1" si="359"/>
        <v>0</v>
      </c>
      <c r="CA637" s="1228">
        <f t="shared" ca="1" si="359"/>
        <v>0</v>
      </c>
      <c r="CB637" s="1228">
        <f t="shared" ca="1" si="359"/>
        <v>0</v>
      </c>
      <c r="CC637" s="1228">
        <f t="shared" ca="1" si="359"/>
        <v>0</v>
      </c>
      <c r="CD637" s="1228">
        <f t="shared" ca="1" si="359"/>
        <v>0</v>
      </c>
      <c r="CE637" s="1228">
        <f t="shared" ca="1" si="359"/>
        <v>0</v>
      </c>
      <c r="CF637" s="1228">
        <f t="shared" ca="1" si="359"/>
        <v>0</v>
      </c>
      <c r="CG637" s="1228">
        <f t="shared" ca="1" si="359"/>
        <v>0</v>
      </c>
      <c r="CH637" s="1228">
        <f t="shared" ca="1" si="359"/>
        <v>0</v>
      </c>
      <c r="CI637" s="1228">
        <f t="shared" ca="1" si="359"/>
        <v>0</v>
      </c>
      <c r="CJ637" s="1228">
        <f t="shared" ca="1" si="359"/>
        <v>0</v>
      </c>
      <c r="CK637" s="1228">
        <f t="shared" ca="1" si="359"/>
        <v>0</v>
      </c>
      <c r="CL637" s="1228">
        <f t="shared" ca="1" si="359"/>
        <v>0</v>
      </c>
      <c r="CM637" s="1228">
        <f t="shared" ca="1" si="359"/>
        <v>0</v>
      </c>
      <c r="CN637" s="1228">
        <f t="shared" ca="1" si="359"/>
        <v>0</v>
      </c>
      <c r="CO637" s="1228">
        <f t="shared" ca="1" si="359"/>
        <v>0</v>
      </c>
      <c r="CP637" s="1228">
        <f t="shared" ca="1" si="359"/>
        <v>0</v>
      </c>
      <c r="CQ637" s="1228">
        <f t="shared" ca="1" si="359"/>
        <v>0</v>
      </c>
      <c r="CR637" s="1228">
        <f t="shared" ca="1" si="359"/>
        <v>0</v>
      </c>
      <c r="CS637" s="1228">
        <f t="shared" ca="1" si="359"/>
        <v>0</v>
      </c>
      <c r="CT637" s="1228">
        <f t="shared" ca="1" si="359"/>
        <v>0</v>
      </c>
      <c r="CU637" s="1228">
        <f t="shared" ca="1" si="359"/>
        <v>0</v>
      </c>
      <c r="CV637" s="1228">
        <f t="shared" ref="CV637:EF637" ca="1" si="360">IFERROR(CV645/CV639,0)</f>
        <v>0</v>
      </c>
      <c r="CW637" s="1228">
        <f t="shared" ca="1" si="360"/>
        <v>0</v>
      </c>
      <c r="CX637" s="1228">
        <f t="shared" ca="1" si="360"/>
        <v>0</v>
      </c>
      <c r="CY637" s="1228">
        <f t="shared" ca="1" si="360"/>
        <v>0</v>
      </c>
      <c r="CZ637" s="1228">
        <f t="shared" ca="1" si="360"/>
        <v>0</v>
      </c>
      <c r="DA637" s="1228">
        <f t="shared" ca="1" si="360"/>
        <v>0</v>
      </c>
      <c r="DB637" s="1228">
        <f t="shared" ca="1" si="360"/>
        <v>0</v>
      </c>
      <c r="DC637" s="1228">
        <f t="shared" ca="1" si="360"/>
        <v>0</v>
      </c>
      <c r="DD637" s="1228">
        <f t="shared" ca="1" si="360"/>
        <v>0</v>
      </c>
      <c r="DE637" s="1228">
        <f t="shared" ca="1" si="360"/>
        <v>0</v>
      </c>
      <c r="DF637" s="1228">
        <f t="shared" ca="1" si="360"/>
        <v>0</v>
      </c>
      <c r="DG637" s="1228">
        <f t="shared" ca="1" si="360"/>
        <v>0</v>
      </c>
      <c r="DH637" s="1228">
        <f t="shared" ca="1" si="360"/>
        <v>0</v>
      </c>
      <c r="DI637" s="1228">
        <f t="shared" ca="1" si="360"/>
        <v>0</v>
      </c>
      <c r="DJ637" s="1228">
        <f t="shared" ca="1" si="360"/>
        <v>0</v>
      </c>
      <c r="DK637" s="1228">
        <f t="shared" ca="1" si="360"/>
        <v>0</v>
      </c>
      <c r="DL637" s="1228">
        <f t="shared" ca="1" si="360"/>
        <v>0</v>
      </c>
      <c r="DM637" s="1228">
        <f t="shared" ca="1" si="360"/>
        <v>0</v>
      </c>
      <c r="DN637" s="1228">
        <f t="shared" ca="1" si="360"/>
        <v>0</v>
      </c>
      <c r="DO637" s="1228">
        <f t="shared" ca="1" si="360"/>
        <v>0</v>
      </c>
      <c r="DP637" s="1228">
        <f t="shared" ca="1" si="360"/>
        <v>0</v>
      </c>
      <c r="DQ637" s="1228">
        <f t="shared" ca="1" si="360"/>
        <v>0</v>
      </c>
      <c r="DR637" s="1228">
        <f t="shared" ca="1" si="360"/>
        <v>0</v>
      </c>
      <c r="DS637" s="1228">
        <f t="shared" ca="1" si="360"/>
        <v>0</v>
      </c>
      <c r="DT637" s="1228">
        <f t="shared" ca="1" si="360"/>
        <v>0</v>
      </c>
      <c r="DU637" s="1228">
        <f t="shared" ca="1" si="360"/>
        <v>0</v>
      </c>
      <c r="DV637" s="1228">
        <f t="shared" ca="1" si="360"/>
        <v>0</v>
      </c>
      <c r="DW637" s="1228">
        <f t="shared" ca="1" si="360"/>
        <v>0</v>
      </c>
      <c r="DX637" s="1228">
        <f t="shared" ca="1" si="360"/>
        <v>0</v>
      </c>
      <c r="DY637" s="1228">
        <f t="shared" ca="1" si="360"/>
        <v>0</v>
      </c>
      <c r="DZ637" s="1228">
        <f t="shared" ca="1" si="360"/>
        <v>0</v>
      </c>
      <c r="EA637" s="1228">
        <f t="shared" ca="1" si="360"/>
        <v>0</v>
      </c>
      <c r="EB637" s="1228">
        <f t="shared" ca="1" si="360"/>
        <v>0</v>
      </c>
      <c r="EC637" s="1228">
        <f t="shared" ca="1" si="360"/>
        <v>0</v>
      </c>
      <c r="ED637" s="1228">
        <f t="shared" ca="1" si="360"/>
        <v>0</v>
      </c>
      <c r="EE637" s="1228">
        <f t="shared" ca="1" si="360"/>
        <v>0</v>
      </c>
      <c r="EF637" s="1228">
        <f t="shared" ca="1" si="360"/>
        <v>0</v>
      </c>
    </row>
    <row r="638" spans="1:136" ht="14.5" customHeight="1" outlineLevel="2" thickBot="1">
      <c r="A638" s="673"/>
      <c r="B638" s="685"/>
      <c r="C638" s="542" t="s">
        <v>113</v>
      </c>
      <c r="D638" s="1090" t="s">
        <v>124</v>
      </c>
      <c r="E638" s="1569">
        <v>1</v>
      </c>
      <c r="F638" s="1569">
        <f t="shared" ref="F638:AK638" si="361">E638+1</f>
        <v>2</v>
      </c>
      <c r="G638" s="1569">
        <f t="shared" si="361"/>
        <v>3</v>
      </c>
      <c r="H638" s="1569">
        <f t="shared" si="361"/>
        <v>4</v>
      </c>
      <c r="I638" s="1569">
        <f t="shared" si="361"/>
        <v>5</v>
      </c>
      <c r="J638" s="1569">
        <f t="shared" si="361"/>
        <v>6</v>
      </c>
      <c r="K638" s="1569">
        <f t="shared" si="361"/>
        <v>7</v>
      </c>
      <c r="L638" s="1569">
        <f t="shared" si="361"/>
        <v>8</v>
      </c>
      <c r="M638" s="1569">
        <f t="shared" si="361"/>
        <v>9</v>
      </c>
      <c r="N638" s="1569">
        <f t="shared" si="361"/>
        <v>10</v>
      </c>
      <c r="O638" s="1569">
        <f t="shared" si="361"/>
        <v>11</v>
      </c>
      <c r="P638" s="1569">
        <f t="shared" si="361"/>
        <v>12</v>
      </c>
      <c r="Q638" s="1569">
        <f t="shared" si="361"/>
        <v>13</v>
      </c>
      <c r="R638" s="1569">
        <f t="shared" si="361"/>
        <v>14</v>
      </c>
      <c r="S638" s="1569">
        <f t="shared" si="361"/>
        <v>15</v>
      </c>
      <c r="T638" s="1569">
        <f t="shared" si="361"/>
        <v>16</v>
      </c>
      <c r="U638" s="1569">
        <f t="shared" si="361"/>
        <v>17</v>
      </c>
      <c r="V638" s="1569">
        <f t="shared" si="361"/>
        <v>18</v>
      </c>
      <c r="W638" s="1569">
        <f t="shared" si="361"/>
        <v>19</v>
      </c>
      <c r="X638" s="1569">
        <f t="shared" si="361"/>
        <v>20</v>
      </c>
      <c r="Y638" s="1569">
        <f t="shared" si="361"/>
        <v>21</v>
      </c>
      <c r="Z638" s="1569">
        <f t="shared" si="361"/>
        <v>22</v>
      </c>
      <c r="AA638" s="1569">
        <f t="shared" si="361"/>
        <v>23</v>
      </c>
      <c r="AB638" s="1569">
        <f t="shared" si="361"/>
        <v>24</v>
      </c>
      <c r="AC638" s="1569">
        <f t="shared" si="361"/>
        <v>25</v>
      </c>
      <c r="AD638" s="1569">
        <f t="shared" si="361"/>
        <v>26</v>
      </c>
      <c r="AE638" s="1569">
        <f t="shared" si="361"/>
        <v>27</v>
      </c>
      <c r="AF638" s="1569">
        <f t="shared" si="361"/>
        <v>28</v>
      </c>
      <c r="AG638" s="1569">
        <f t="shared" si="361"/>
        <v>29</v>
      </c>
      <c r="AH638" s="1569">
        <f t="shared" si="361"/>
        <v>30</v>
      </c>
      <c r="AI638" s="1569">
        <f t="shared" si="361"/>
        <v>31</v>
      </c>
      <c r="AJ638" s="1569">
        <f t="shared" si="361"/>
        <v>32</v>
      </c>
      <c r="AK638" s="1569">
        <f t="shared" si="361"/>
        <v>33</v>
      </c>
      <c r="AL638" s="1569">
        <f t="shared" ref="AL638:BQ638" si="362">AK638+1</f>
        <v>34</v>
      </c>
      <c r="AM638" s="1569">
        <f t="shared" si="362"/>
        <v>35</v>
      </c>
      <c r="AN638" s="1569">
        <f t="shared" si="362"/>
        <v>36</v>
      </c>
      <c r="AO638" s="1569">
        <f t="shared" si="362"/>
        <v>37</v>
      </c>
      <c r="AP638" s="1569">
        <f t="shared" si="362"/>
        <v>38</v>
      </c>
      <c r="AQ638" s="1569">
        <f t="shared" si="362"/>
        <v>39</v>
      </c>
      <c r="AR638" s="1569">
        <f t="shared" si="362"/>
        <v>40</v>
      </c>
      <c r="AS638" s="1569">
        <f t="shared" si="362"/>
        <v>41</v>
      </c>
      <c r="AT638" s="1569">
        <f t="shared" si="362"/>
        <v>42</v>
      </c>
      <c r="AU638" s="1569">
        <f t="shared" si="362"/>
        <v>43</v>
      </c>
      <c r="AV638" s="1569">
        <f t="shared" si="362"/>
        <v>44</v>
      </c>
      <c r="AW638" s="1569">
        <f t="shared" si="362"/>
        <v>45</v>
      </c>
      <c r="AX638" s="1569">
        <f t="shared" si="362"/>
        <v>46</v>
      </c>
      <c r="AY638" s="1569">
        <f t="shared" si="362"/>
        <v>47</v>
      </c>
      <c r="AZ638" s="1569">
        <f t="shared" si="362"/>
        <v>48</v>
      </c>
      <c r="BA638" s="1569">
        <f t="shared" si="362"/>
        <v>49</v>
      </c>
      <c r="BB638" s="1569">
        <f t="shared" si="362"/>
        <v>50</v>
      </c>
      <c r="BC638" s="1569">
        <f t="shared" si="362"/>
        <v>51</v>
      </c>
      <c r="BD638" s="1569">
        <f t="shared" si="362"/>
        <v>52</v>
      </c>
      <c r="BE638" s="1569">
        <f t="shared" si="362"/>
        <v>53</v>
      </c>
      <c r="BF638" s="1569">
        <f t="shared" si="362"/>
        <v>54</v>
      </c>
      <c r="BG638" s="1569">
        <f t="shared" si="362"/>
        <v>55</v>
      </c>
      <c r="BH638" s="1569">
        <f t="shared" si="362"/>
        <v>56</v>
      </c>
      <c r="BI638" s="1569">
        <f t="shared" si="362"/>
        <v>57</v>
      </c>
      <c r="BJ638" s="1569">
        <f t="shared" si="362"/>
        <v>58</v>
      </c>
      <c r="BK638" s="1569">
        <f t="shared" si="362"/>
        <v>59</v>
      </c>
      <c r="BL638" s="1569">
        <f t="shared" si="362"/>
        <v>60</v>
      </c>
      <c r="BM638" s="1569">
        <f t="shared" si="362"/>
        <v>61</v>
      </c>
      <c r="BN638" s="1569">
        <f t="shared" si="362"/>
        <v>62</v>
      </c>
      <c r="BO638" s="1569">
        <f t="shared" si="362"/>
        <v>63</v>
      </c>
      <c r="BP638" s="1569">
        <f t="shared" si="362"/>
        <v>64</v>
      </c>
      <c r="BQ638" s="1569">
        <f t="shared" si="362"/>
        <v>65</v>
      </c>
      <c r="BR638" s="1569">
        <f t="shared" ref="BR638:CW638" si="363">BQ638+1</f>
        <v>66</v>
      </c>
      <c r="BS638" s="1569">
        <f t="shared" si="363"/>
        <v>67</v>
      </c>
      <c r="BT638" s="1569">
        <f t="shared" si="363"/>
        <v>68</v>
      </c>
      <c r="BU638" s="1569">
        <f t="shared" si="363"/>
        <v>69</v>
      </c>
      <c r="BV638" s="1569">
        <f t="shared" si="363"/>
        <v>70</v>
      </c>
      <c r="BW638" s="1569">
        <f t="shared" si="363"/>
        <v>71</v>
      </c>
      <c r="BX638" s="1569">
        <f t="shared" si="363"/>
        <v>72</v>
      </c>
      <c r="BY638" s="1569">
        <f t="shared" si="363"/>
        <v>73</v>
      </c>
      <c r="BZ638" s="1569">
        <f t="shared" si="363"/>
        <v>74</v>
      </c>
      <c r="CA638" s="1569">
        <f t="shared" si="363"/>
        <v>75</v>
      </c>
      <c r="CB638" s="1569">
        <f t="shared" si="363"/>
        <v>76</v>
      </c>
      <c r="CC638" s="1569">
        <f t="shared" si="363"/>
        <v>77</v>
      </c>
      <c r="CD638" s="1569">
        <f t="shared" si="363"/>
        <v>78</v>
      </c>
      <c r="CE638" s="1569">
        <f t="shared" si="363"/>
        <v>79</v>
      </c>
      <c r="CF638" s="1569">
        <f t="shared" si="363"/>
        <v>80</v>
      </c>
      <c r="CG638" s="1569">
        <f t="shared" si="363"/>
        <v>81</v>
      </c>
      <c r="CH638" s="1569">
        <f t="shared" si="363"/>
        <v>82</v>
      </c>
      <c r="CI638" s="1569">
        <f t="shared" si="363"/>
        <v>83</v>
      </c>
      <c r="CJ638" s="1569">
        <f t="shared" si="363"/>
        <v>84</v>
      </c>
      <c r="CK638" s="1569">
        <f t="shared" si="363"/>
        <v>85</v>
      </c>
      <c r="CL638" s="1569">
        <f t="shared" si="363"/>
        <v>86</v>
      </c>
      <c r="CM638" s="1569">
        <f t="shared" si="363"/>
        <v>87</v>
      </c>
      <c r="CN638" s="1569">
        <f t="shared" si="363"/>
        <v>88</v>
      </c>
      <c r="CO638" s="1569">
        <f t="shared" si="363"/>
        <v>89</v>
      </c>
      <c r="CP638" s="1569">
        <f t="shared" si="363"/>
        <v>90</v>
      </c>
      <c r="CQ638" s="1569">
        <f t="shared" si="363"/>
        <v>91</v>
      </c>
      <c r="CR638" s="1569">
        <f t="shared" si="363"/>
        <v>92</v>
      </c>
      <c r="CS638" s="1569">
        <f t="shared" si="363"/>
        <v>93</v>
      </c>
      <c r="CT638" s="1569">
        <f t="shared" si="363"/>
        <v>94</v>
      </c>
      <c r="CU638" s="1569">
        <f t="shared" si="363"/>
        <v>95</v>
      </c>
      <c r="CV638" s="1569">
        <f t="shared" si="363"/>
        <v>96</v>
      </c>
      <c r="CW638" s="1569">
        <f t="shared" si="363"/>
        <v>97</v>
      </c>
      <c r="CX638" s="1569">
        <f t="shared" ref="CX638:EF638" si="364">CW638+1</f>
        <v>98</v>
      </c>
      <c r="CY638" s="1569">
        <f t="shared" si="364"/>
        <v>99</v>
      </c>
      <c r="CZ638" s="1569">
        <f t="shared" si="364"/>
        <v>100</v>
      </c>
      <c r="DA638" s="1569">
        <f t="shared" si="364"/>
        <v>101</v>
      </c>
      <c r="DB638" s="1569">
        <f t="shared" si="364"/>
        <v>102</v>
      </c>
      <c r="DC638" s="1569">
        <f t="shared" si="364"/>
        <v>103</v>
      </c>
      <c r="DD638" s="1569">
        <f t="shared" si="364"/>
        <v>104</v>
      </c>
      <c r="DE638" s="1569">
        <f t="shared" si="364"/>
        <v>105</v>
      </c>
      <c r="DF638" s="1569">
        <f t="shared" si="364"/>
        <v>106</v>
      </c>
      <c r="DG638" s="1569">
        <f t="shared" si="364"/>
        <v>107</v>
      </c>
      <c r="DH638" s="1569">
        <f t="shared" si="364"/>
        <v>108</v>
      </c>
      <c r="DI638" s="1569">
        <f t="shared" si="364"/>
        <v>109</v>
      </c>
      <c r="DJ638" s="1569">
        <f t="shared" si="364"/>
        <v>110</v>
      </c>
      <c r="DK638" s="1569">
        <f t="shared" si="364"/>
        <v>111</v>
      </c>
      <c r="DL638" s="1569">
        <f t="shared" si="364"/>
        <v>112</v>
      </c>
      <c r="DM638" s="1569">
        <f t="shared" si="364"/>
        <v>113</v>
      </c>
      <c r="DN638" s="1569">
        <f t="shared" si="364"/>
        <v>114</v>
      </c>
      <c r="DO638" s="1569">
        <f t="shared" si="364"/>
        <v>115</v>
      </c>
      <c r="DP638" s="1569">
        <f t="shared" si="364"/>
        <v>116</v>
      </c>
      <c r="DQ638" s="1569">
        <f t="shared" si="364"/>
        <v>117</v>
      </c>
      <c r="DR638" s="1569">
        <f t="shared" si="364"/>
        <v>118</v>
      </c>
      <c r="DS638" s="1569">
        <f t="shared" si="364"/>
        <v>119</v>
      </c>
      <c r="DT638" s="1569">
        <f t="shared" si="364"/>
        <v>120</v>
      </c>
      <c r="DU638" s="1569">
        <f t="shared" si="364"/>
        <v>121</v>
      </c>
      <c r="DV638" s="1569">
        <f t="shared" si="364"/>
        <v>122</v>
      </c>
      <c r="DW638" s="1569">
        <f t="shared" si="364"/>
        <v>123</v>
      </c>
      <c r="DX638" s="1569">
        <f t="shared" si="364"/>
        <v>124</v>
      </c>
      <c r="DY638" s="1569">
        <f t="shared" si="364"/>
        <v>125</v>
      </c>
      <c r="DZ638" s="1569">
        <f t="shared" si="364"/>
        <v>126</v>
      </c>
      <c r="EA638" s="1569">
        <f t="shared" si="364"/>
        <v>127</v>
      </c>
      <c r="EB638" s="1569">
        <f t="shared" si="364"/>
        <v>128</v>
      </c>
      <c r="EC638" s="1569">
        <f t="shared" si="364"/>
        <v>129</v>
      </c>
      <c r="ED638" s="1569">
        <f t="shared" si="364"/>
        <v>130</v>
      </c>
      <c r="EE638" s="1569">
        <f t="shared" si="364"/>
        <v>131</v>
      </c>
      <c r="EF638" s="1570">
        <f t="shared" si="364"/>
        <v>132</v>
      </c>
    </row>
    <row r="639" spans="1:136" outlineLevel="2">
      <c r="A639" s="673"/>
      <c r="B639" s="685"/>
      <c r="C639" s="27" t="s">
        <v>386</v>
      </c>
      <c r="D639" s="1413">
        <f>D473/12</f>
        <v>0</v>
      </c>
      <c r="E639" s="1250">
        <f>FVSCHEDULE($D$639,'Model Inputs &amp; Calcs'!$D$76:D76)</f>
        <v>0</v>
      </c>
      <c r="F639" s="1250">
        <f>FVSCHEDULE($D$639,'Model Inputs &amp; Calcs'!$D$76:E76)</f>
        <v>0</v>
      </c>
      <c r="G639" s="1250">
        <f>FVSCHEDULE($D$639,'Model Inputs &amp; Calcs'!$D$76:F76)</f>
        <v>0</v>
      </c>
      <c r="H639" s="1250">
        <f>FVSCHEDULE($D$639,'Model Inputs &amp; Calcs'!$D$76:G76)</f>
        <v>0</v>
      </c>
      <c r="I639" s="1250">
        <f>FVSCHEDULE($D$639,'Model Inputs &amp; Calcs'!$D$76:H76)</f>
        <v>0</v>
      </c>
      <c r="J639" s="1250">
        <f>FVSCHEDULE($D$639,'Model Inputs &amp; Calcs'!$D$76:I76)</f>
        <v>0</v>
      </c>
      <c r="K639" s="1250">
        <f>FVSCHEDULE($D$639,'Model Inputs &amp; Calcs'!$D$76:J76)</f>
        <v>0</v>
      </c>
      <c r="L639" s="1250">
        <f>FVSCHEDULE($D$639,'Model Inputs &amp; Calcs'!$D$76:K76)</f>
        <v>0</v>
      </c>
      <c r="M639" s="1250">
        <f>FVSCHEDULE($D$639,'Model Inputs &amp; Calcs'!$D$76:L76)</f>
        <v>0</v>
      </c>
      <c r="N639" s="1250">
        <f>FVSCHEDULE($D$639,'Model Inputs &amp; Calcs'!$D$76:M76)</f>
        <v>0</v>
      </c>
      <c r="O639" s="1250">
        <f>FVSCHEDULE($D$639,'Model Inputs &amp; Calcs'!$D$76:N76)</f>
        <v>0</v>
      </c>
      <c r="P639" s="1250">
        <f>FVSCHEDULE($D$639,'Model Inputs &amp; Calcs'!$D$76:O76)</f>
        <v>0</v>
      </c>
      <c r="Q639" s="1250">
        <f>FVSCHEDULE($D$639,'Model Inputs &amp; Calcs'!$D$76:P76)</f>
        <v>0</v>
      </c>
      <c r="R639" s="1250">
        <f>FVSCHEDULE($D$639,'Model Inputs &amp; Calcs'!$D$76:Q76)</f>
        <v>0</v>
      </c>
      <c r="S639" s="1250">
        <f>FVSCHEDULE($D$639,'Model Inputs &amp; Calcs'!$D$76:R76)</f>
        <v>0</v>
      </c>
      <c r="T639" s="1250">
        <f>FVSCHEDULE($D$639,'Model Inputs &amp; Calcs'!$D$76:S76)</f>
        <v>0</v>
      </c>
      <c r="U639" s="1250">
        <f>FVSCHEDULE($D$639,'Model Inputs &amp; Calcs'!$D$76:T76)</f>
        <v>0</v>
      </c>
      <c r="V639" s="1250">
        <f>FVSCHEDULE($D$639,'Model Inputs &amp; Calcs'!$D$76:U76)</f>
        <v>0</v>
      </c>
      <c r="W639" s="1250">
        <f>FVSCHEDULE($D$639,'Model Inputs &amp; Calcs'!$D$76:V76)</f>
        <v>0</v>
      </c>
      <c r="X639" s="1250">
        <f>FVSCHEDULE($D$639,'Model Inputs &amp; Calcs'!$D$76:W76)</f>
        <v>0</v>
      </c>
      <c r="Y639" s="1250">
        <f>FVSCHEDULE($D$639,'Model Inputs &amp; Calcs'!$D$76:X76)</f>
        <v>0</v>
      </c>
      <c r="Z639" s="1250">
        <f>FVSCHEDULE($D$639,'Model Inputs &amp; Calcs'!$D$76:Y76)</f>
        <v>0</v>
      </c>
      <c r="AA639" s="1250">
        <f>FVSCHEDULE($D$639,'Model Inputs &amp; Calcs'!$D$76:Z76)</f>
        <v>0</v>
      </c>
      <c r="AB639" s="1250">
        <f>FVSCHEDULE($D$639,'Model Inputs &amp; Calcs'!$D$76:AA76)</f>
        <v>0</v>
      </c>
      <c r="AC639" s="1250">
        <f>FVSCHEDULE($D$639,'Model Inputs &amp; Calcs'!$D$76:AB76)</f>
        <v>0</v>
      </c>
      <c r="AD639" s="1250">
        <f>FVSCHEDULE($D$639,'Model Inputs &amp; Calcs'!$D$76:AC76)</f>
        <v>0</v>
      </c>
      <c r="AE639" s="1250">
        <f>FVSCHEDULE($D$639,'Model Inputs &amp; Calcs'!$D$76:AD76)</f>
        <v>0</v>
      </c>
      <c r="AF639" s="1250">
        <f>FVSCHEDULE($D$639,'Model Inputs &amp; Calcs'!$D$76:AE76)</f>
        <v>0</v>
      </c>
      <c r="AG639" s="1250">
        <f>FVSCHEDULE($D$639,'Model Inputs &amp; Calcs'!$D$76:AF76)</f>
        <v>0</v>
      </c>
      <c r="AH639" s="1250">
        <f>FVSCHEDULE($D$639,'Model Inputs &amp; Calcs'!$D$76:AG76)</f>
        <v>0</v>
      </c>
      <c r="AI639" s="1250">
        <f>FVSCHEDULE($D$639,'Model Inputs &amp; Calcs'!$D$76:AH76)</f>
        <v>0</v>
      </c>
      <c r="AJ639" s="1250">
        <f>FVSCHEDULE($D$639,'Model Inputs &amp; Calcs'!$D$76:AI76)</f>
        <v>0</v>
      </c>
      <c r="AK639" s="1250">
        <f>FVSCHEDULE($D$639,'Model Inputs &amp; Calcs'!$D$76:AJ76)</f>
        <v>0</v>
      </c>
      <c r="AL639" s="1250">
        <f>FVSCHEDULE($D$639,'Model Inputs &amp; Calcs'!$D$76:AK76)</f>
        <v>0</v>
      </c>
      <c r="AM639" s="1250">
        <f>FVSCHEDULE($D$639,'Model Inputs &amp; Calcs'!$D$76:AL76)</f>
        <v>0</v>
      </c>
      <c r="AN639" s="1250">
        <f>FVSCHEDULE($D$639,'Model Inputs &amp; Calcs'!$D$76:AM76)</f>
        <v>0</v>
      </c>
      <c r="AO639" s="1250">
        <f>FVSCHEDULE($D$639,'Model Inputs &amp; Calcs'!$D$76:AN76)</f>
        <v>0</v>
      </c>
      <c r="AP639" s="1250">
        <f>FVSCHEDULE($D$639,'Model Inputs &amp; Calcs'!$D$76:AO76)</f>
        <v>0</v>
      </c>
      <c r="AQ639" s="1250">
        <f>FVSCHEDULE($D$639,'Model Inputs &amp; Calcs'!$D$76:AP76)</f>
        <v>0</v>
      </c>
      <c r="AR639" s="1250">
        <f>FVSCHEDULE($D$639,'Model Inputs &amp; Calcs'!$D$76:AQ76)</f>
        <v>0</v>
      </c>
      <c r="AS639" s="1250">
        <f>FVSCHEDULE($D$639,'Model Inputs &amp; Calcs'!$D$76:AR76)</f>
        <v>0</v>
      </c>
      <c r="AT639" s="1250">
        <f>FVSCHEDULE($D$639,'Model Inputs &amp; Calcs'!$D$76:AS76)</f>
        <v>0</v>
      </c>
      <c r="AU639" s="1250">
        <f>FVSCHEDULE($D$639,'Model Inputs &amp; Calcs'!$D$76:AT76)</f>
        <v>0</v>
      </c>
      <c r="AV639" s="1250">
        <f>FVSCHEDULE($D$639,'Model Inputs &amp; Calcs'!$D$76:AU76)</f>
        <v>0</v>
      </c>
      <c r="AW639" s="1250">
        <f>FVSCHEDULE($D$639,'Model Inputs &amp; Calcs'!$D$76:AV76)</f>
        <v>0</v>
      </c>
      <c r="AX639" s="1250">
        <f>FVSCHEDULE($D$639,'Model Inputs &amp; Calcs'!$D$76:AW76)</f>
        <v>0</v>
      </c>
      <c r="AY639" s="1250">
        <f>FVSCHEDULE($D$639,'Model Inputs &amp; Calcs'!$D$76:AX76)</f>
        <v>0</v>
      </c>
      <c r="AZ639" s="1250">
        <f>FVSCHEDULE($D$639,'Model Inputs &amp; Calcs'!$D$76:AY76)</f>
        <v>0</v>
      </c>
      <c r="BA639" s="1250">
        <f>FVSCHEDULE($D$639,'Model Inputs &amp; Calcs'!$D$76:AZ76)</f>
        <v>0</v>
      </c>
      <c r="BB639" s="1250">
        <f>FVSCHEDULE($D$639,'Model Inputs &amp; Calcs'!$D$76:BA76)</f>
        <v>0</v>
      </c>
      <c r="BC639" s="1250">
        <f>FVSCHEDULE($D$639,'Model Inputs &amp; Calcs'!$D$76:BB76)</f>
        <v>0</v>
      </c>
      <c r="BD639" s="1250">
        <f>FVSCHEDULE($D$639,'Model Inputs &amp; Calcs'!$D$76:BC76)</f>
        <v>0</v>
      </c>
      <c r="BE639" s="1250">
        <f>FVSCHEDULE($D$639,'Model Inputs &amp; Calcs'!$D$76:BD76)</f>
        <v>0</v>
      </c>
      <c r="BF639" s="1250">
        <f>FVSCHEDULE($D$639,'Model Inputs &amp; Calcs'!$D$76:BE76)</f>
        <v>0</v>
      </c>
      <c r="BG639" s="1250">
        <f>FVSCHEDULE($D$639,'Model Inputs &amp; Calcs'!$D$76:BF76)</f>
        <v>0</v>
      </c>
      <c r="BH639" s="1250">
        <f>FVSCHEDULE($D$639,'Model Inputs &amp; Calcs'!$D$76:BG76)</f>
        <v>0</v>
      </c>
      <c r="BI639" s="1250">
        <f>FVSCHEDULE($D$639,'Model Inputs &amp; Calcs'!$D$76:BH76)</f>
        <v>0</v>
      </c>
      <c r="BJ639" s="1250">
        <f>FVSCHEDULE($D$639,'Model Inputs &amp; Calcs'!$D$76:BI76)</f>
        <v>0</v>
      </c>
      <c r="BK639" s="1250">
        <f>FVSCHEDULE($D$639,'Model Inputs &amp; Calcs'!$D$76:BJ76)</f>
        <v>0</v>
      </c>
      <c r="BL639" s="1250">
        <f>FVSCHEDULE($D$639,'Model Inputs &amp; Calcs'!$D$76:BK76)</f>
        <v>0</v>
      </c>
      <c r="BM639" s="1250">
        <f>FVSCHEDULE($D$639,'Model Inputs &amp; Calcs'!$D$76:BL76)</f>
        <v>0</v>
      </c>
      <c r="BN639" s="1250">
        <f>FVSCHEDULE($D$639,'Model Inputs &amp; Calcs'!$D$76:BM76)</f>
        <v>0</v>
      </c>
      <c r="BO639" s="1250">
        <f>FVSCHEDULE($D$639,'Model Inputs &amp; Calcs'!$D$76:BN76)</f>
        <v>0</v>
      </c>
      <c r="BP639" s="1250">
        <f>FVSCHEDULE($D$639,'Model Inputs &amp; Calcs'!$D$76:BO76)</f>
        <v>0</v>
      </c>
      <c r="BQ639" s="1250">
        <f>FVSCHEDULE($D$639,'Model Inputs &amp; Calcs'!$D$76:BP76)</f>
        <v>0</v>
      </c>
      <c r="BR639" s="1250">
        <f>FVSCHEDULE($D$639,'Model Inputs &amp; Calcs'!$D$76:BQ76)</f>
        <v>0</v>
      </c>
      <c r="BS639" s="1250">
        <f>FVSCHEDULE($D$639,'Model Inputs &amp; Calcs'!$D$76:BR76)</f>
        <v>0</v>
      </c>
      <c r="BT639" s="1250">
        <f>FVSCHEDULE($D$639,'Model Inputs &amp; Calcs'!$D$76:BS76)</f>
        <v>0</v>
      </c>
      <c r="BU639" s="1250">
        <f>FVSCHEDULE($D$639,'Model Inputs &amp; Calcs'!$D$76:BT76)</f>
        <v>0</v>
      </c>
      <c r="BV639" s="1250">
        <f>FVSCHEDULE($D$639,'Model Inputs &amp; Calcs'!$D$76:BU76)</f>
        <v>0</v>
      </c>
      <c r="BW639" s="1250">
        <f>FVSCHEDULE($D$639,'Model Inputs &amp; Calcs'!$D$76:BV76)</f>
        <v>0</v>
      </c>
      <c r="BX639" s="1250">
        <f>FVSCHEDULE($D$639,'Model Inputs &amp; Calcs'!$D$76:BW76)</f>
        <v>0</v>
      </c>
      <c r="BY639" s="1250">
        <f>FVSCHEDULE($D$639,'Model Inputs &amp; Calcs'!$D$76:BX76)</f>
        <v>0</v>
      </c>
      <c r="BZ639" s="1250">
        <f>FVSCHEDULE($D$639,'Model Inputs &amp; Calcs'!$D$76:BY76)</f>
        <v>0</v>
      </c>
      <c r="CA639" s="1250">
        <f>FVSCHEDULE($D$639,'Model Inputs &amp; Calcs'!$D$76:BZ76)</f>
        <v>0</v>
      </c>
      <c r="CB639" s="1250">
        <f>FVSCHEDULE($D$639,'Model Inputs &amp; Calcs'!$D$76:CA76)</f>
        <v>0</v>
      </c>
      <c r="CC639" s="1250">
        <f>FVSCHEDULE($D$639,'Model Inputs &amp; Calcs'!$D$76:CB76)</f>
        <v>0</v>
      </c>
      <c r="CD639" s="1250">
        <f>FVSCHEDULE($D$639,'Model Inputs &amp; Calcs'!$D$76:CC76)</f>
        <v>0</v>
      </c>
      <c r="CE639" s="1250">
        <f>FVSCHEDULE($D$639,'Model Inputs &amp; Calcs'!$D$76:CD76)</f>
        <v>0</v>
      </c>
      <c r="CF639" s="1250">
        <f>FVSCHEDULE($D$639,'Model Inputs &amp; Calcs'!$D$76:CE76)</f>
        <v>0</v>
      </c>
      <c r="CG639" s="1250">
        <f>FVSCHEDULE($D$639,'Model Inputs &amp; Calcs'!$D$76:CF76)</f>
        <v>0</v>
      </c>
      <c r="CH639" s="1250">
        <f>FVSCHEDULE($D$639,'Model Inputs &amp; Calcs'!$D$76:CG76)</f>
        <v>0</v>
      </c>
      <c r="CI639" s="1250">
        <f>FVSCHEDULE($D$639,'Model Inputs &amp; Calcs'!$D$76:CH76)</f>
        <v>0</v>
      </c>
      <c r="CJ639" s="1250">
        <f>FVSCHEDULE($D$639,'Model Inputs &amp; Calcs'!$D$76:CI76)</f>
        <v>0</v>
      </c>
      <c r="CK639" s="1250">
        <f>FVSCHEDULE($D$639,'Model Inputs &amp; Calcs'!$D$76:CJ76)</f>
        <v>0</v>
      </c>
      <c r="CL639" s="1250">
        <f>FVSCHEDULE($D$639,'Model Inputs &amp; Calcs'!$D$76:CK76)</f>
        <v>0</v>
      </c>
      <c r="CM639" s="1250">
        <f>FVSCHEDULE($D$639,'Model Inputs &amp; Calcs'!$D$76:CL76)</f>
        <v>0</v>
      </c>
      <c r="CN639" s="1250">
        <f>FVSCHEDULE($D$639,'Model Inputs &amp; Calcs'!$D$76:CM76)</f>
        <v>0</v>
      </c>
      <c r="CO639" s="1250">
        <f>FVSCHEDULE($D$639,'Model Inputs &amp; Calcs'!$D$76:CN76)</f>
        <v>0</v>
      </c>
      <c r="CP639" s="1250">
        <f>FVSCHEDULE($D$639,'Model Inputs &amp; Calcs'!$D$76:CO76)</f>
        <v>0</v>
      </c>
      <c r="CQ639" s="1250">
        <f>FVSCHEDULE($D$639,'Model Inputs &amp; Calcs'!$D$76:CP76)</f>
        <v>0</v>
      </c>
      <c r="CR639" s="1250">
        <f>FVSCHEDULE($D$639,'Model Inputs &amp; Calcs'!$D$76:CQ76)</f>
        <v>0</v>
      </c>
      <c r="CS639" s="1250">
        <f>FVSCHEDULE($D$639,'Model Inputs &amp; Calcs'!$D$76:CR76)</f>
        <v>0</v>
      </c>
      <c r="CT639" s="1250">
        <f>FVSCHEDULE($D$639,'Model Inputs &amp; Calcs'!$D$76:CS76)</f>
        <v>0</v>
      </c>
      <c r="CU639" s="1250">
        <f>FVSCHEDULE($D$639,'Model Inputs &amp; Calcs'!$D$76:CT76)</f>
        <v>0</v>
      </c>
      <c r="CV639" s="1250">
        <f>FVSCHEDULE($D$639,'Model Inputs &amp; Calcs'!$D$76:CU76)</f>
        <v>0</v>
      </c>
      <c r="CW639" s="1250">
        <f>FVSCHEDULE($D$639,'Model Inputs &amp; Calcs'!$D$76:CV76)</f>
        <v>0</v>
      </c>
      <c r="CX639" s="1250">
        <f>FVSCHEDULE($D$639,'Model Inputs &amp; Calcs'!$D$76:CW76)</f>
        <v>0</v>
      </c>
      <c r="CY639" s="1250">
        <f>FVSCHEDULE($D$639,'Model Inputs &amp; Calcs'!$D$76:CX76)</f>
        <v>0</v>
      </c>
      <c r="CZ639" s="1250">
        <f>FVSCHEDULE($D$639,'Model Inputs &amp; Calcs'!$D$76:CY76)</f>
        <v>0</v>
      </c>
      <c r="DA639" s="1250">
        <f>FVSCHEDULE($D$639,'Model Inputs &amp; Calcs'!$D$76:CZ76)</f>
        <v>0</v>
      </c>
      <c r="DB639" s="1250">
        <f>FVSCHEDULE($D$639,'Model Inputs &amp; Calcs'!$D$76:DA76)</f>
        <v>0</v>
      </c>
      <c r="DC639" s="1250">
        <f>FVSCHEDULE($D$639,'Model Inputs &amp; Calcs'!$D$76:DB76)</f>
        <v>0</v>
      </c>
      <c r="DD639" s="1250">
        <f>FVSCHEDULE($D$639,'Model Inputs &amp; Calcs'!$D$76:DC76)</f>
        <v>0</v>
      </c>
      <c r="DE639" s="1250">
        <f>FVSCHEDULE($D$639,'Model Inputs &amp; Calcs'!$D$76:DD76)</f>
        <v>0</v>
      </c>
      <c r="DF639" s="1250">
        <f>FVSCHEDULE($D$639,'Model Inputs &amp; Calcs'!$D$76:DE76)</f>
        <v>0</v>
      </c>
      <c r="DG639" s="1250">
        <f>FVSCHEDULE($D$639,'Model Inputs &amp; Calcs'!$D$76:DF76)</f>
        <v>0</v>
      </c>
      <c r="DH639" s="1250">
        <f>FVSCHEDULE($D$639,'Model Inputs &amp; Calcs'!$D$76:DG76)</f>
        <v>0</v>
      </c>
      <c r="DI639" s="1250">
        <f>FVSCHEDULE($D$639,'Model Inputs &amp; Calcs'!$D$76:DH76)</f>
        <v>0</v>
      </c>
      <c r="DJ639" s="1250">
        <f>FVSCHEDULE($D$639,'Model Inputs &amp; Calcs'!$D$76:DI76)</f>
        <v>0</v>
      </c>
      <c r="DK639" s="1250">
        <f>FVSCHEDULE($D$639,'Model Inputs &amp; Calcs'!$D$76:DJ76)</f>
        <v>0</v>
      </c>
      <c r="DL639" s="1250">
        <f>FVSCHEDULE($D$639,'Model Inputs &amp; Calcs'!$D$76:DK76)</f>
        <v>0</v>
      </c>
      <c r="DM639" s="1250">
        <f>FVSCHEDULE($D$639,'Model Inputs &amp; Calcs'!$D$76:DL76)</f>
        <v>0</v>
      </c>
      <c r="DN639" s="1250">
        <f>FVSCHEDULE($D$639,'Model Inputs &amp; Calcs'!$D$76:DM76)</f>
        <v>0</v>
      </c>
      <c r="DO639" s="1250">
        <f>FVSCHEDULE($D$639,'Model Inputs &amp; Calcs'!$D$76:DN76)</f>
        <v>0</v>
      </c>
      <c r="DP639" s="1250">
        <f>FVSCHEDULE($D$639,'Model Inputs &amp; Calcs'!$D$76:DO76)</f>
        <v>0</v>
      </c>
      <c r="DQ639" s="1250">
        <f>FVSCHEDULE($D$639,'Model Inputs &amp; Calcs'!$D$76:DP76)</f>
        <v>0</v>
      </c>
      <c r="DR639" s="1250">
        <f>FVSCHEDULE($D$639,'Model Inputs &amp; Calcs'!$D$76:DQ76)</f>
        <v>0</v>
      </c>
      <c r="DS639" s="1250">
        <f>FVSCHEDULE($D$639,'Model Inputs &amp; Calcs'!$D$76:DR76)</f>
        <v>0</v>
      </c>
      <c r="DT639" s="1250">
        <f>FVSCHEDULE($D$639,'Model Inputs &amp; Calcs'!$D$76:DS76)</f>
        <v>0</v>
      </c>
      <c r="DU639" s="1250">
        <f>FVSCHEDULE($D$639,'Model Inputs &amp; Calcs'!$D$76:DT76)</f>
        <v>0</v>
      </c>
      <c r="DV639" s="1250">
        <f>FVSCHEDULE($D$639,'Model Inputs &amp; Calcs'!$D$76:DU76)</f>
        <v>0</v>
      </c>
      <c r="DW639" s="1250">
        <f>FVSCHEDULE($D$639,'Model Inputs &amp; Calcs'!$D$76:DV76)</f>
        <v>0</v>
      </c>
      <c r="DX639" s="1250">
        <f>FVSCHEDULE($D$639,'Model Inputs &amp; Calcs'!$D$76:DW76)</f>
        <v>0</v>
      </c>
      <c r="DY639" s="1250">
        <f>FVSCHEDULE($D$639,'Model Inputs &amp; Calcs'!$D$76:DX76)</f>
        <v>0</v>
      </c>
      <c r="DZ639" s="1250">
        <f>FVSCHEDULE($D$639,'Model Inputs &amp; Calcs'!$D$76:DY76)</f>
        <v>0</v>
      </c>
      <c r="EA639" s="1250">
        <f>FVSCHEDULE($D$639,'Model Inputs &amp; Calcs'!$D$76:DZ76)</f>
        <v>0</v>
      </c>
      <c r="EB639" s="1250">
        <f>FVSCHEDULE($D$639,'Model Inputs &amp; Calcs'!$D$76:EA76)</f>
        <v>0</v>
      </c>
      <c r="EC639" s="1250">
        <f>FVSCHEDULE($D$639,'Model Inputs &amp; Calcs'!$D$76:EB76)</f>
        <v>0</v>
      </c>
      <c r="ED639" s="1250">
        <f>FVSCHEDULE($D$639,'Model Inputs &amp; Calcs'!$D$76:EC76)</f>
        <v>0</v>
      </c>
      <c r="EE639" s="1250">
        <f>FVSCHEDULE($D$639,'Model Inputs &amp; Calcs'!$D$76:ED76)</f>
        <v>0</v>
      </c>
      <c r="EF639" s="1250">
        <f>FVSCHEDULE($D$639,'Model Inputs &amp; Calcs'!$D$76:EE76)</f>
        <v>0</v>
      </c>
    </row>
    <row r="640" spans="1:136" outlineLevel="2">
      <c r="A640" s="673"/>
      <c r="B640" s="685"/>
      <c r="C640" s="34" t="s">
        <v>115</v>
      </c>
      <c r="D640" s="1411">
        <f>D474/12</f>
        <v>0</v>
      </c>
      <c r="E640" s="1412">
        <f t="shared" ref="E640:AJ640" ca="1" si="365">IF(E638&lt;Start_Mth,-E639,-E639*(1-E636))</f>
        <v>0</v>
      </c>
      <c r="F640" s="1412">
        <f t="shared" ca="1" si="365"/>
        <v>0</v>
      </c>
      <c r="G640" s="1412">
        <f t="shared" ca="1" si="365"/>
        <v>0</v>
      </c>
      <c r="H640" s="1412">
        <f t="shared" ca="1" si="365"/>
        <v>0</v>
      </c>
      <c r="I640" s="1412">
        <f t="shared" ca="1" si="365"/>
        <v>0</v>
      </c>
      <c r="J640" s="1412">
        <f t="shared" ca="1" si="365"/>
        <v>0</v>
      </c>
      <c r="K640" s="1412">
        <f t="shared" ca="1" si="365"/>
        <v>0</v>
      </c>
      <c r="L640" s="1412">
        <f t="shared" ca="1" si="365"/>
        <v>0</v>
      </c>
      <c r="M640" s="1412">
        <f t="shared" ca="1" si="365"/>
        <v>0</v>
      </c>
      <c r="N640" s="1412">
        <f t="shared" ca="1" si="365"/>
        <v>0</v>
      </c>
      <c r="O640" s="1412">
        <f t="shared" ca="1" si="365"/>
        <v>0</v>
      </c>
      <c r="P640" s="1412">
        <f t="shared" ca="1" si="365"/>
        <v>0</v>
      </c>
      <c r="Q640" s="1412">
        <f t="shared" ca="1" si="365"/>
        <v>0</v>
      </c>
      <c r="R640" s="1412">
        <f t="shared" ca="1" si="365"/>
        <v>0</v>
      </c>
      <c r="S640" s="1412">
        <f t="shared" ca="1" si="365"/>
        <v>0</v>
      </c>
      <c r="T640" s="1412">
        <f t="shared" ca="1" si="365"/>
        <v>0</v>
      </c>
      <c r="U640" s="1412">
        <f t="shared" ca="1" si="365"/>
        <v>0</v>
      </c>
      <c r="V640" s="1412">
        <f t="shared" ca="1" si="365"/>
        <v>0</v>
      </c>
      <c r="W640" s="1412">
        <f t="shared" ca="1" si="365"/>
        <v>0</v>
      </c>
      <c r="X640" s="1412">
        <f t="shared" ca="1" si="365"/>
        <v>0</v>
      </c>
      <c r="Y640" s="1412">
        <f t="shared" ca="1" si="365"/>
        <v>0</v>
      </c>
      <c r="Z640" s="1412">
        <f t="shared" ca="1" si="365"/>
        <v>0</v>
      </c>
      <c r="AA640" s="1412">
        <f t="shared" ca="1" si="365"/>
        <v>0</v>
      </c>
      <c r="AB640" s="1412">
        <f t="shared" ca="1" si="365"/>
        <v>0</v>
      </c>
      <c r="AC640" s="1412">
        <f t="shared" ca="1" si="365"/>
        <v>0</v>
      </c>
      <c r="AD640" s="1412">
        <f t="shared" ca="1" si="365"/>
        <v>0</v>
      </c>
      <c r="AE640" s="1412">
        <f t="shared" ca="1" si="365"/>
        <v>0</v>
      </c>
      <c r="AF640" s="1412">
        <f t="shared" ca="1" si="365"/>
        <v>0</v>
      </c>
      <c r="AG640" s="1412">
        <f t="shared" ca="1" si="365"/>
        <v>0</v>
      </c>
      <c r="AH640" s="1412">
        <f t="shared" ca="1" si="365"/>
        <v>0</v>
      </c>
      <c r="AI640" s="1412">
        <f t="shared" ca="1" si="365"/>
        <v>0</v>
      </c>
      <c r="AJ640" s="1412">
        <f t="shared" ca="1" si="365"/>
        <v>0</v>
      </c>
      <c r="AK640" s="1412">
        <f t="shared" ref="AK640:BP640" ca="1" si="366">IF(AK638&lt;Start_Mth,-AK639,-AK639*(1-AK636))</f>
        <v>0</v>
      </c>
      <c r="AL640" s="1412">
        <f t="shared" ca="1" si="366"/>
        <v>0</v>
      </c>
      <c r="AM640" s="1412">
        <f t="shared" ca="1" si="366"/>
        <v>0</v>
      </c>
      <c r="AN640" s="1412">
        <f t="shared" ca="1" si="366"/>
        <v>0</v>
      </c>
      <c r="AO640" s="1412">
        <f t="shared" ca="1" si="366"/>
        <v>0</v>
      </c>
      <c r="AP640" s="1412">
        <f t="shared" ca="1" si="366"/>
        <v>0</v>
      </c>
      <c r="AQ640" s="1412">
        <f t="shared" ca="1" si="366"/>
        <v>0</v>
      </c>
      <c r="AR640" s="1412">
        <f t="shared" ca="1" si="366"/>
        <v>0</v>
      </c>
      <c r="AS640" s="1412">
        <f t="shared" ca="1" si="366"/>
        <v>0</v>
      </c>
      <c r="AT640" s="1412">
        <f t="shared" ca="1" si="366"/>
        <v>0</v>
      </c>
      <c r="AU640" s="1412">
        <f t="shared" ca="1" si="366"/>
        <v>0</v>
      </c>
      <c r="AV640" s="1412">
        <f t="shared" ca="1" si="366"/>
        <v>0</v>
      </c>
      <c r="AW640" s="1412">
        <f t="shared" ca="1" si="366"/>
        <v>0</v>
      </c>
      <c r="AX640" s="1412">
        <f t="shared" ca="1" si="366"/>
        <v>0</v>
      </c>
      <c r="AY640" s="1412">
        <f t="shared" ca="1" si="366"/>
        <v>0</v>
      </c>
      <c r="AZ640" s="1412">
        <f t="shared" ca="1" si="366"/>
        <v>0</v>
      </c>
      <c r="BA640" s="1412">
        <f t="shared" ca="1" si="366"/>
        <v>0</v>
      </c>
      <c r="BB640" s="1412">
        <f t="shared" ca="1" si="366"/>
        <v>0</v>
      </c>
      <c r="BC640" s="1412">
        <f t="shared" ca="1" si="366"/>
        <v>0</v>
      </c>
      <c r="BD640" s="1412">
        <f t="shared" ca="1" si="366"/>
        <v>0</v>
      </c>
      <c r="BE640" s="1412">
        <f t="shared" ca="1" si="366"/>
        <v>0</v>
      </c>
      <c r="BF640" s="1412">
        <f t="shared" ca="1" si="366"/>
        <v>0</v>
      </c>
      <c r="BG640" s="1412">
        <f t="shared" ca="1" si="366"/>
        <v>0</v>
      </c>
      <c r="BH640" s="1412">
        <f t="shared" ca="1" si="366"/>
        <v>0</v>
      </c>
      <c r="BI640" s="1412">
        <f t="shared" ca="1" si="366"/>
        <v>0</v>
      </c>
      <c r="BJ640" s="1412">
        <f t="shared" ca="1" si="366"/>
        <v>0</v>
      </c>
      <c r="BK640" s="1412">
        <f t="shared" ca="1" si="366"/>
        <v>0</v>
      </c>
      <c r="BL640" s="1412">
        <f t="shared" ca="1" si="366"/>
        <v>0</v>
      </c>
      <c r="BM640" s="1412">
        <f t="shared" ca="1" si="366"/>
        <v>0</v>
      </c>
      <c r="BN640" s="1412">
        <f t="shared" ca="1" si="366"/>
        <v>0</v>
      </c>
      <c r="BO640" s="1412">
        <f t="shared" ca="1" si="366"/>
        <v>0</v>
      </c>
      <c r="BP640" s="1412">
        <f t="shared" ca="1" si="366"/>
        <v>0</v>
      </c>
      <c r="BQ640" s="1412">
        <f t="shared" ref="BQ640:CV640" ca="1" si="367">IF(BQ638&lt;Start_Mth,-BQ639,-BQ639*(1-BQ636))</f>
        <v>0</v>
      </c>
      <c r="BR640" s="1412">
        <f t="shared" ca="1" si="367"/>
        <v>0</v>
      </c>
      <c r="BS640" s="1412">
        <f t="shared" ca="1" si="367"/>
        <v>0</v>
      </c>
      <c r="BT640" s="1412">
        <f t="shared" ca="1" si="367"/>
        <v>0</v>
      </c>
      <c r="BU640" s="1412">
        <f t="shared" ca="1" si="367"/>
        <v>0</v>
      </c>
      <c r="BV640" s="1412">
        <f t="shared" ca="1" si="367"/>
        <v>0</v>
      </c>
      <c r="BW640" s="1412">
        <f t="shared" ca="1" si="367"/>
        <v>0</v>
      </c>
      <c r="BX640" s="1412">
        <f t="shared" ca="1" si="367"/>
        <v>0</v>
      </c>
      <c r="BY640" s="1412">
        <f t="shared" ca="1" si="367"/>
        <v>0</v>
      </c>
      <c r="BZ640" s="1412">
        <f t="shared" ca="1" si="367"/>
        <v>0</v>
      </c>
      <c r="CA640" s="1412">
        <f t="shared" ca="1" si="367"/>
        <v>0</v>
      </c>
      <c r="CB640" s="1412">
        <f t="shared" ca="1" si="367"/>
        <v>0</v>
      </c>
      <c r="CC640" s="1412">
        <f t="shared" ca="1" si="367"/>
        <v>0</v>
      </c>
      <c r="CD640" s="1412">
        <f t="shared" ca="1" si="367"/>
        <v>0</v>
      </c>
      <c r="CE640" s="1412">
        <f t="shared" ca="1" si="367"/>
        <v>0</v>
      </c>
      <c r="CF640" s="1412">
        <f t="shared" ca="1" si="367"/>
        <v>0</v>
      </c>
      <c r="CG640" s="1412">
        <f t="shared" ca="1" si="367"/>
        <v>0</v>
      </c>
      <c r="CH640" s="1412">
        <f t="shared" ca="1" si="367"/>
        <v>0</v>
      </c>
      <c r="CI640" s="1412">
        <f t="shared" ca="1" si="367"/>
        <v>0</v>
      </c>
      <c r="CJ640" s="1412">
        <f t="shared" ca="1" si="367"/>
        <v>0</v>
      </c>
      <c r="CK640" s="1412">
        <f t="shared" ca="1" si="367"/>
        <v>0</v>
      </c>
      <c r="CL640" s="1412">
        <f t="shared" ca="1" si="367"/>
        <v>0</v>
      </c>
      <c r="CM640" s="1412">
        <f t="shared" ca="1" si="367"/>
        <v>0</v>
      </c>
      <c r="CN640" s="1412">
        <f t="shared" ca="1" si="367"/>
        <v>0</v>
      </c>
      <c r="CO640" s="1412">
        <f t="shared" ca="1" si="367"/>
        <v>0</v>
      </c>
      <c r="CP640" s="1412">
        <f t="shared" ca="1" si="367"/>
        <v>0</v>
      </c>
      <c r="CQ640" s="1412">
        <f t="shared" ca="1" si="367"/>
        <v>0</v>
      </c>
      <c r="CR640" s="1412">
        <f t="shared" ca="1" si="367"/>
        <v>0</v>
      </c>
      <c r="CS640" s="1412">
        <f t="shared" ca="1" si="367"/>
        <v>0</v>
      </c>
      <c r="CT640" s="1412">
        <f t="shared" ca="1" si="367"/>
        <v>0</v>
      </c>
      <c r="CU640" s="1412">
        <f t="shared" ca="1" si="367"/>
        <v>0</v>
      </c>
      <c r="CV640" s="1412">
        <f t="shared" ca="1" si="367"/>
        <v>0</v>
      </c>
      <c r="CW640" s="1412">
        <f t="shared" ref="CW640:EB640" ca="1" si="368">IF(CW638&lt;Start_Mth,-CW639,-CW639*(1-CW636))</f>
        <v>0</v>
      </c>
      <c r="CX640" s="1412">
        <f t="shared" ca="1" si="368"/>
        <v>0</v>
      </c>
      <c r="CY640" s="1412">
        <f t="shared" ca="1" si="368"/>
        <v>0</v>
      </c>
      <c r="CZ640" s="1412">
        <f t="shared" ca="1" si="368"/>
        <v>0</v>
      </c>
      <c r="DA640" s="1412">
        <f t="shared" ca="1" si="368"/>
        <v>0</v>
      </c>
      <c r="DB640" s="1412">
        <f t="shared" ca="1" si="368"/>
        <v>0</v>
      </c>
      <c r="DC640" s="1412">
        <f t="shared" ca="1" si="368"/>
        <v>0</v>
      </c>
      <c r="DD640" s="1412">
        <f t="shared" ca="1" si="368"/>
        <v>0</v>
      </c>
      <c r="DE640" s="1412">
        <f t="shared" ca="1" si="368"/>
        <v>0</v>
      </c>
      <c r="DF640" s="1412">
        <f t="shared" ca="1" si="368"/>
        <v>0</v>
      </c>
      <c r="DG640" s="1412">
        <f t="shared" ca="1" si="368"/>
        <v>0</v>
      </c>
      <c r="DH640" s="1412">
        <f t="shared" ca="1" si="368"/>
        <v>0</v>
      </c>
      <c r="DI640" s="1412">
        <f t="shared" ca="1" si="368"/>
        <v>0</v>
      </c>
      <c r="DJ640" s="1412">
        <f t="shared" ca="1" si="368"/>
        <v>0</v>
      </c>
      <c r="DK640" s="1412">
        <f t="shared" ca="1" si="368"/>
        <v>0</v>
      </c>
      <c r="DL640" s="1412">
        <f t="shared" ca="1" si="368"/>
        <v>0</v>
      </c>
      <c r="DM640" s="1412">
        <f t="shared" ca="1" si="368"/>
        <v>0</v>
      </c>
      <c r="DN640" s="1412">
        <f t="shared" ca="1" si="368"/>
        <v>0</v>
      </c>
      <c r="DO640" s="1412">
        <f t="shared" ca="1" si="368"/>
        <v>0</v>
      </c>
      <c r="DP640" s="1412">
        <f t="shared" ca="1" si="368"/>
        <v>0</v>
      </c>
      <c r="DQ640" s="1412">
        <f t="shared" ca="1" si="368"/>
        <v>0</v>
      </c>
      <c r="DR640" s="1412">
        <f t="shared" ca="1" si="368"/>
        <v>0</v>
      </c>
      <c r="DS640" s="1412">
        <f t="shared" ca="1" si="368"/>
        <v>0</v>
      </c>
      <c r="DT640" s="1412">
        <f t="shared" ca="1" si="368"/>
        <v>0</v>
      </c>
      <c r="DU640" s="1412">
        <f t="shared" ca="1" si="368"/>
        <v>0</v>
      </c>
      <c r="DV640" s="1412">
        <f t="shared" ca="1" si="368"/>
        <v>0</v>
      </c>
      <c r="DW640" s="1412">
        <f t="shared" ca="1" si="368"/>
        <v>0</v>
      </c>
      <c r="DX640" s="1412">
        <f t="shared" ca="1" si="368"/>
        <v>0</v>
      </c>
      <c r="DY640" s="1412">
        <f t="shared" ca="1" si="368"/>
        <v>0</v>
      </c>
      <c r="DZ640" s="1412">
        <f t="shared" ca="1" si="368"/>
        <v>0</v>
      </c>
      <c r="EA640" s="1412">
        <f t="shared" ca="1" si="368"/>
        <v>0</v>
      </c>
      <c r="EB640" s="1412">
        <f t="shared" ca="1" si="368"/>
        <v>0</v>
      </c>
      <c r="EC640" s="1412">
        <f t="shared" ref="EC640:FH640" ca="1" si="369">IF(EC638&lt;Start_Mth,-EC639,-EC639*(1-EC636))</f>
        <v>0</v>
      </c>
      <c r="ED640" s="1412">
        <f t="shared" ca="1" si="369"/>
        <v>0</v>
      </c>
      <c r="EE640" s="1412">
        <f t="shared" ca="1" si="369"/>
        <v>0</v>
      </c>
      <c r="EF640" s="1412">
        <f t="shared" ca="1" si="369"/>
        <v>0</v>
      </c>
    </row>
    <row r="641" spans="1:136" outlineLevel="2">
      <c r="A641" s="673"/>
      <c r="B641" s="685"/>
      <c r="C641" s="27" t="s">
        <v>116</v>
      </c>
      <c r="D641" s="1413">
        <f t="shared" ref="D641:AI641" si="370">SUM(D639:D640)</f>
        <v>0</v>
      </c>
      <c r="E641" s="1250">
        <f t="shared" ca="1" si="370"/>
        <v>0</v>
      </c>
      <c r="F641" s="1250">
        <f t="shared" ca="1" si="370"/>
        <v>0</v>
      </c>
      <c r="G641" s="1250">
        <f t="shared" ca="1" si="370"/>
        <v>0</v>
      </c>
      <c r="H641" s="1250">
        <f t="shared" ca="1" si="370"/>
        <v>0</v>
      </c>
      <c r="I641" s="1250">
        <f t="shared" ca="1" si="370"/>
        <v>0</v>
      </c>
      <c r="J641" s="1250">
        <f t="shared" ca="1" si="370"/>
        <v>0</v>
      </c>
      <c r="K641" s="1250">
        <f t="shared" ca="1" si="370"/>
        <v>0</v>
      </c>
      <c r="L641" s="1250">
        <f t="shared" ca="1" si="370"/>
        <v>0</v>
      </c>
      <c r="M641" s="1250">
        <f t="shared" ca="1" si="370"/>
        <v>0</v>
      </c>
      <c r="N641" s="1250">
        <f t="shared" ca="1" si="370"/>
        <v>0</v>
      </c>
      <c r="O641" s="1250">
        <f t="shared" ca="1" si="370"/>
        <v>0</v>
      </c>
      <c r="P641" s="1250">
        <f t="shared" ca="1" si="370"/>
        <v>0</v>
      </c>
      <c r="Q641" s="1250">
        <f t="shared" ca="1" si="370"/>
        <v>0</v>
      </c>
      <c r="R641" s="1250">
        <f t="shared" ca="1" si="370"/>
        <v>0</v>
      </c>
      <c r="S641" s="1250">
        <f t="shared" ca="1" si="370"/>
        <v>0</v>
      </c>
      <c r="T641" s="1250">
        <f t="shared" ca="1" si="370"/>
        <v>0</v>
      </c>
      <c r="U641" s="1250">
        <f t="shared" ca="1" si="370"/>
        <v>0</v>
      </c>
      <c r="V641" s="1250">
        <f t="shared" ca="1" si="370"/>
        <v>0</v>
      </c>
      <c r="W641" s="1250">
        <f t="shared" ca="1" si="370"/>
        <v>0</v>
      </c>
      <c r="X641" s="1250">
        <f t="shared" ca="1" si="370"/>
        <v>0</v>
      </c>
      <c r="Y641" s="1250">
        <f t="shared" ca="1" si="370"/>
        <v>0</v>
      </c>
      <c r="Z641" s="1250">
        <f t="shared" ca="1" si="370"/>
        <v>0</v>
      </c>
      <c r="AA641" s="1250">
        <f t="shared" ca="1" si="370"/>
        <v>0</v>
      </c>
      <c r="AB641" s="1250">
        <f t="shared" ca="1" si="370"/>
        <v>0</v>
      </c>
      <c r="AC641" s="1250">
        <f t="shared" ca="1" si="370"/>
        <v>0</v>
      </c>
      <c r="AD641" s="1250">
        <f t="shared" ca="1" si="370"/>
        <v>0</v>
      </c>
      <c r="AE641" s="1250">
        <f t="shared" ca="1" si="370"/>
        <v>0</v>
      </c>
      <c r="AF641" s="1250">
        <f t="shared" ca="1" si="370"/>
        <v>0</v>
      </c>
      <c r="AG641" s="1250">
        <f t="shared" ca="1" si="370"/>
        <v>0</v>
      </c>
      <c r="AH641" s="1250">
        <f t="shared" ca="1" si="370"/>
        <v>0</v>
      </c>
      <c r="AI641" s="1250">
        <f t="shared" ca="1" si="370"/>
        <v>0</v>
      </c>
      <c r="AJ641" s="1250">
        <f t="shared" ref="AJ641:BO641" ca="1" si="371">SUM(AJ639:AJ640)</f>
        <v>0</v>
      </c>
      <c r="AK641" s="1250">
        <f t="shared" ca="1" si="371"/>
        <v>0</v>
      </c>
      <c r="AL641" s="1250">
        <f t="shared" ca="1" si="371"/>
        <v>0</v>
      </c>
      <c r="AM641" s="1250">
        <f t="shared" ca="1" si="371"/>
        <v>0</v>
      </c>
      <c r="AN641" s="1250">
        <f t="shared" ca="1" si="371"/>
        <v>0</v>
      </c>
      <c r="AO641" s="1250">
        <f t="shared" ca="1" si="371"/>
        <v>0</v>
      </c>
      <c r="AP641" s="1250">
        <f t="shared" ca="1" si="371"/>
        <v>0</v>
      </c>
      <c r="AQ641" s="1250">
        <f t="shared" ca="1" si="371"/>
        <v>0</v>
      </c>
      <c r="AR641" s="1250">
        <f t="shared" ca="1" si="371"/>
        <v>0</v>
      </c>
      <c r="AS641" s="1250">
        <f t="shared" ca="1" si="371"/>
        <v>0</v>
      </c>
      <c r="AT641" s="1250">
        <f t="shared" ca="1" si="371"/>
        <v>0</v>
      </c>
      <c r="AU641" s="1250">
        <f t="shared" ca="1" si="371"/>
        <v>0</v>
      </c>
      <c r="AV641" s="1250">
        <f t="shared" ca="1" si="371"/>
        <v>0</v>
      </c>
      <c r="AW641" s="1250">
        <f t="shared" ca="1" si="371"/>
        <v>0</v>
      </c>
      <c r="AX641" s="1250">
        <f t="shared" ca="1" si="371"/>
        <v>0</v>
      </c>
      <c r="AY641" s="1250">
        <f t="shared" ca="1" si="371"/>
        <v>0</v>
      </c>
      <c r="AZ641" s="1250">
        <f t="shared" ca="1" si="371"/>
        <v>0</v>
      </c>
      <c r="BA641" s="1250">
        <f t="shared" ca="1" si="371"/>
        <v>0</v>
      </c>
      <c r="BB641" s="1250">
        <f t="shared" ca="1" si="371"/>
        <v>0</v>
      </c>
      <c r="BC641" s="1250">
        <f t="shared" ca="1" si="371"/>
        <v>0</v>
      </c>
      <c r="BD641" s="1250">
        <f t="shared" ca="1" si="371"/>
        <v>0</v>
      </c>
      <c r="BE641" s="1250">
        <f t="shared" ca="1" si="371"/>
        <v>0</v>
      </c>
      <c r="BF641" s="1250">
        <f t="shared" ca="1" si="371"/>
        <v>0</v>
      </c>
      <c r="BG641" s="1250">
        <f t="shared" ca="1" si="371"/>
        <v>0</v>
      </c>
      <c r="BH641" s="1250">
        <f t="shared" ca="1" si="371"/>
        <v>0</v>
      </c>
      <c r="BI641" s="1250">
        <f t="shared" ca="1" si="371"/>
        <v>0</v>
      </c>
      <c r="BJ641" s="1250">
        <f t="shared" ca="1" si="371"/>
        <v>0</v>
      </c>
      <c r="BK641" s="1250">
        <f t="shared" ca="1" si="371"/>
        <v>0</v>
      </c>
      <c r="BL641" s="1250">
        <f t="shared" ca="1" si="371"/>
        <v>0</v>
      </c>
      <c r="BM641" s="1250">
        <f t="shared" ca="1" si="371"/>
        <v>0</v>
      </c>
      <c r="BN641" s="1250">
        <f t="shared" ca="1" si="371"/>
        <v>0</v>
      </c>
      <c r="BO641" s="1250">
        <f t="shared" ca="1" si="371"/>
        <v>0</v>
      </c>
      <c r="BP641" s="1250">
        <f t="shared" ref="BP641:CU641" ca="1" si="372">SUM(BP639:BP640)</f>
        <v>0</v>
      </c>
      <c r="BQ641" s="1250">
        <f t="shared" ca="1" si="372"/>
        <v>0</v>
      </c>
      <c r="BR641" s="1250">
        <f t="shared" ca="1" si="372"/>
        <v>0</v>
      </c>
      <c r="BS641" s="1250">
        <f t="shared" ca="1" si="372"/>
        <v>0</v>
      </c>
      <c r="BT641" s="1250">
        <f t="shared" ca="1" si="372"/>
        <v>0</v>
      </c>
      <c r="BU641" s="1250">
        <f t="shared" ca="1" si="372"/>
        <v>0</v>
      </c>
      <c r="BV641" s="1250">
        <f t="shared" ca="1" si="372"/>
        <v>0</v>
      </c>
      <c r="BW641" s="1250">
        <f t="shared" ca="1" si="372"/>
        <v>0</v>
      </c>
      <c r="BX641" s="1250">
        <f t="shared" ca="1" si="372"/>
        <v>0</v>
      </c>
      <c r="BY641" s="1250">
        <f t="shared" ca="1" si="372"/>
        <v>0</v>
      </c>
      <c r="BZ641" s="1250">
        <f t="shared" ca="1" si="372"/>
        <v>0</v>
      </c>
      <c r="CA641" s="1250">
        <f t="shared" ca="1" si="372"/>
        <v>0</v>
      </c>
      <c r="CB641" s="1250">
        <f t="shared" ca="1" si="372"/>
        <v>0</v>
      </c>
      <c r="CC641" s="1250">
        <f t="shared" ca="1" si="372"/>
        <v>0</v>
      </c>
      <c r="CD641" s="1250">
        <f t="shared" ca="1" si="372"/>
        <v>0</v>
      </c>
      <c r="CE641" s="1250">
        <f t="shared" ca="1" si="372"/>
        <v>0</v>
      </c>
      <c r="CF641" s="1250">
        <f t="shared" ca="1" si="372"/>
        <v>0</v>
      </c>
      <c r="CG641" s="1250">
        <f t="shared" ca="1" si="372"/>
        <v>0</v>
      </c>
      <c r="CH641" s="1250">
        <f t="shared" ca="1" si="372"/>
        <v>0</v>
      </c>
      <c r="CI641" s="1250">
        <f t="shared" ca="1" si="372"/>
        <v>0</v>
      </c>
      <c r="CJ641" s="1250">
        <f t="shared" ca="1" si="372"/>
        <v>0</v>
      </c>
      <c r="CK641" s="1250">
        <f t="shared" ca="1" si="372"/>
        <v>0</v>
      </c>
      <c r="CL641" s="1250">
        <f t="shared" ca="1" si="372"/>
        <v>0</v>
      </c>
      <c r="CM641" s="1250">
        <f t="shared" ca="1" si="372"/>
        <v>0</v>
      </c>
      <c r="CN641" s="1250">
        <f t="shared" ca="1" si="372"/>
        <v>0</v>
      </c>
      <c r="CO641" s="1250">
        <f t="shared" ca="1" si="372"/>
        <v>0</v>
      </c>
      <c r="CP641" s="1250">
        <f t="shared" ca="1" si="372"/>
        <v>0</v>
      </c>
      <c r="CQ641" s="1250">
        <f t="shared" ca="1" si="372"/>
        <v>0</v>
      </c>
      <c r="CR641" s="1250">
        <f t="shared" ca="1" si="372"/>
        <v>0</v>
      </c>
      <c r="CS641" s="1250">
        <f t="shared" ca="1" si="372"/>
        <v>0</v>
      </c>
      <c r="CT641" s="1250">
        <f t="shared" ca="1" si="372"/>
        <v>0</v>
      </c>
      <c r="CU641" s="1250">
        <f t="shared" ca="1" si="372"/>
        <v>0</v>
      </c>
      <c r="CV641" s="1250">
        <f t="shared" ref="CV641:EA641" ca="1" si="373">SUM(CV639:CV640)</f>
        <v>0</v>
      </c>
      <c r="CW641" s="1250">
        <f t="shared" ca="1" si="373"/>
        <v>0</v>
      </c>
      <c r="CX641" s="1250">
        <f t="shared" ca="1" si="373"/>
        <v>0</v>
      </c>
      <c r="CY641" s="1250">
        <f t="shared" ca="1" si="373"/>
        <v>0</v>
      </c>
      <c r="CZ641" s="1250">
        <f t="shared" ca="1" si="373"/>
        <v>0</v>
      </c>
      <c r="DA641" s="1250">
        <f t="shared" ca="1" si="373"/>
        <v>0</v>
      </c>
      <c r="DB641" s="1250">
        <f t="shared" ca="1" si="373"/>
        <v>0</v>
      </c>
      <c r="DC641" s="1250">
        <f t="shared" ca="1" si="373"/>
        <v>0</v>
      </c>
      <c r="DD641" s="1250">
        <f t="shared" ca="1" si="373"/>
        <v>0</v>
      </c>
      <c r="DE641" s="1250">
        <f t="shared" ca="1" si="373"/>
        <v>0</v>
      </c>
      <c r="DF641" s="1250">
        <f t="shared" ca="1" si="373"/>
        <v>0</v>
      </c>
      <c r="DG641" s="1250">
        <f t="shared" ca="1" si="373"/>
        <v>0</v>
      </c>
      <c r="DH641" s="1250">
        <f t="shared" ca="1" si="373"/>
        <v>0</v>
      </c>
      <c r="DI641" s="1250">
        <f t="shared" ca="1" si="373"/>
        <v>0</v>
      </c>
      <c r="DJ641" s="1250">
        <f t="shared" ca="1" si="373"/>
        <v>0</v>
      </c>
      <c r="DK641" s="1250">
        <f t="shared" ca="1" si="373"/>
        <v>0</v>
      </c>
      <c r="DL641" s="1250">
        <f t="shared" ca="1" si="373"/>
        <v>0</v>
      </c>
      <c r="DM641" s="1250">
        <f t="shared" ca="1" si="373"/>
        <v>0</v>
      </c>
      <c r="DN641" s="1250">
        <f t="shared" ca="1" si="373"/>
        <v>0</v>
      </c>
      <c r="DO641" s="1250">
        <f t="shared" ca="1" si="373"/>
        <v>0</v>
      </c>
      <c r="DP641" s="1250">
        <f t="shared" ca="1" si="373"/>
        <v>0</v>
      </c>
      <c r="DQ641" s="1250">
        <f t="shared" ca="1" si="373"/>
        <v>0</v>
      </c>
      <c r="DR641" s="1250">
        <f t="shared" ca="1" si="373"/>
        <v>0</v>
      </c>
      <c r="DS641" s="1250">
        <f t="shared" ca="1" si="373"/>
        <v>0</v>
      </c>
      <c r="DT641" s="1250">
        <f t="shared" ca="1" si="373"/>
        <v>0</v>
      </c>
      <c r="DU641" s="1250">
        <f t="shared" ca="1" si="373"/>
        <v>0</v>
      </c>
      <c r="DV641" s="1250">
        <f t="shared" ca="1" si="373"/>
        <v>0</v>
      </c>
      <c r="DW641" s="1250">
        <f t="shared" ca="1" si="373"/>
        <v>0</v>
      </c>
      <c r="DX641" s="1250">
        <f t="shared" ca="1" si="373"/>
        <v>0</v>
      </c>
      <c r="DY641" s="1250">
        <f t="shared" ca="1" si="373"/>
        <v>0</v>
      </c>
      <c r="DZ641" s="1250">
        <f t="shared" ca="1" si="373"/>
        <v>0</v>
      </c>
      <c r="EA641" s="1250">
        <f t="shared" ca="1" si="373"/>
        <v>0</v>
      </c>
      <c r="EB641" s="1250">
        <f t="shared" ref="EB641:FG641" ca="1" si="374">SUM(EB639:EB640)</f>
        <v>0</v>
      </c>
      <c r="EC641" s="1250">
        <f t="shared" ca="1" si="374"/>
        <v>0</v>
      </c>
      <c r="ED641" s="1250">
        <f t="shared" ca="1" si="374"/>
        <v>0</v>
      </c>
      <c r="EE641" s="1250">
        <f t="shared" ca="1" si="374"/>
        <v>0</v>
      </c>
      <c r="EF641" s="1250">
        <f t="shared" ca="1" si="374"/>
        <v>0</v>
      </c>
    </row>
    <row r="642" spans="1:136" outlineLevel="2">
      <c r="A642" s="673"/>
      <c r="B642" s="685"/>
      <c r="C642" s="34" t="s">
        <v>117</v>
      </c>
      <c r="D642" s="1411">
        <f>D476/12</f>
        <v>0</v>
      </c>
      <c r="E642" s="1412">
        <f ca="1">-'Model Inputs &amp; Calcs'!D82*E641</f>
        <v>0</v>
      </c>
      <c r="F642" s="1412">
        <f ca="1">-'Model Inputs &amp; Calcs'!E82*F641</f>
        <v>0</v>
      </c>
      <c r="G642" s="1412">
        <f ca="1">-'Model Inputs &amp; Calcs'!F82*G641</f>
        <v>0</v>
      </c>
      <c r="H642" s="1412">
        <f ca="1">-'Model Inputs &amp; Calcs'!G82*H641</f>
        <v>0</v>
      </c>
      <c r="I642" s="1412">
        <f ca="1">-'Model Inputs &amp; Calcs'!H82*I641</f>
        <v>0</v>
      </c>
      <c r="J642" s="1412">
        <f ca="1">-'Model Inputs &amp; Calcs'!I82*J641</f>
        <v>0</v>
      </c>
      <c r="K642" s="1412">
        <f ca="1">-'Model Inputs &amp; Calcs'!J82*K641</f>
        <v>0</v>
      </c>
      <c r="L642" s="1412">
        <f ca="1">-'Model Inputs &amp; Calcs'!K82*L641</f>
        <v>0</v>
      </c>
      <c r="M642" s="1412">
        <f ca="1">-'Model Inputs &amp; Calcs'!L82*M641</f>
        <v>0</v>
      </c>
      <c r="N642" s="1412">
        <f ca="1">-'Model Inputs &amp; Calcs'!M82*N641</f>
        <v>0</v>
      </c>
      <c r="O642" s="1412">
        <f ca="1">-'Model Inputs &amp; Calcs'!N82*O641</f>
        <v>0</v>
      </c>
      <c r="P642" s="1412">
        <f ca="1">-'Model Inputs &amp; Calcs'!O82*P641</f>
        <v>0</v>
      </c>
      <c r="Q642" s="1412">
        <f ca="1">-'Model Inputs &amp; Calcs'!P82*Q641</f>
        <v>0</v>
      </c>
      <c r="R642" s="1412">
        <f ca="1">-'Model Inputs &amp; Calcs'!Q82*R641</f>
        <v>0</v>
      </c>
      <c r="S642" s="1412">
        <f ca="1">-'Model Inputs &amp; Calcs'!R82*S641</f>
        <v>0</v>
      </c>
      <c r="T642" s="1412">
        <f ca="1">-'Model Inputs &amp; Calcs'!S82*T641</f>
        <v>0</v>
      </c>
      <c r="U642" s="1412">
        <f ca="1">-'Model Inputs &amp; Calcs'!T82*U641</f>
        <v>0</v>
      </c>
      <c r="V642" s="1412">
        <f ca="1">-'Model Inputs &amp; Calcs'!U82*V641</f>
        <v>0</v>
      </c>
      <c r="W642" s="1412">
        <f ca="1">-'Model Inputs &amp; Calcs'!V82*W641</f>
        <v>0</v>
      </c>
      <c r="X642" s="1412">
        <f ca="1">-'Model Inputs &amp; Calcs'!W82*X641</f>
        <v>0</v>
      </c>
      <c r="Y642" s="1412">
        <f ca="1">-'Model Inputs &amp; Calcs'!X82*Y641</f>
        <v>0</v>
      </c>
      <c r="Z642" s="1412">
        <f ca="1">-'Model Inputs &amp; Calcs'!Y82*Z641</f>
        <v>0</v>
      </c>
      <c r="AA642" s="1412">
        <f ca="1">-'Model Inputs &amp; Calcs'!Z82*AA641</f>
        <v>0</v>
      </c>
      <c r="AB642" s="1412">
        <f ca="1">-'Model Inputs &amp; Calcs'!AA82*AB641</f>
        <v>0</v>
      </c>
      <c r="AC642" s="1412">
        <f ca="1">-'Model Inputs &amp; Calcs'!AB82*AC641</f>
        <v>0</v>
      </c>
      <c r="AD642" s="1412">
        <f ca="1">-'Model Inputs &amp; Calcs'!AC82*AD641</f>
        <v>0</v>
      </c>
      <c r="AE642" s="1412">
        <f ca="1">-'Model Inputs &amp; Calcs'!AD82*AE641</f>
        <v>0</v>
      </c>
      <c r="AF642" s="1412">
        <f ca="1">-'Model Inputs &amp; Calcs'!AE82*AF641</f>
        <v>0</v>
      </c>
      <c r="AG642" s="1412">
        <f ca="1">-'Model Inputs &amp; Calcs'!AF82*AG641</f>
        <v>0</v>
      </c>
      <c r="AH642" s="1412">
        <f ca="1">-'Model Inputs &amp; Calcs'!AG82*AH641</f>
        <v>0</v>
      </c>
      <c r="AI642" s="1412">
        <f ca="1">-'Model Inputs &amp; Calcs'!AH82*AI641</f>
        <v>0</v>
      </c>
      <c r="AJ642" s="1412">
        <f ca="1">-'Model Inputs &amp; Calcs'!AI82*AJ641</f>
        <v>0</v>
      </c>
      <c r="AK642" s="1412">
        <f ca="1">-'Model Inputs &amp; Calcs'!AJ82*AK641</f>
        <v>0</v>
      </c>
      <c r="AL642" s="1412">
        <f ca="1">-'Model Inputs &amp; Calcs'!AK82*AL641</f>
        <v>0</v>
      </c>
      <c r="AM642" s="1412">
        <f ca="1">-'Model Inputs &amp; Calcs'!AL82*AM641</f>
        <v>0</v>
      </c>
      <c r="AN642" s="1412">
        <f ca="1">-'Model Inputs &amp; Calcs'!AM82*AN641</f>
        <v>0</v>
      </c>
      <c r="AO642" s="1412">
        <f ca="1">-'Model Inputs &amp; Calcs'!AN82*AO641</f>
        <v>0</v>
      </c>
      <c r="AP642" s="1412">
        <f ca="1">-'Model Inputs &amp; Calcs'!AO82*AP641</f>
        <v>0</v>
      </c>
      <c r="AQ642" s="1412">
        <f ca="1">-'Model Inputs &amp; Calcs'!AP82*AQ641</f>
        <v>0</v>
      </c>
      <c r="AR642" s="1412">
        <f ca="1">-'Model Inputs &amp; Calcs'!AQ82*AR641</f>
        <v>0</v>
      </c>
      <c r="AS642" s="1412">
        <f ca="1">-'Model Inputs &amp; Calcs'!AR82*AS641</f>
        <v>0</v>
      </c>
      <c r="AT642" s="1412">
        <f ca="1">-'Model Inputs &amp; Calcs'!AS82*AT641</f>
        <v>0</v>
      </c>
      <c r="AU642" s="1412">
        <f ca="1">-'Model Inputs &amp; Calcs'!AT82*AU641</f>
        <v>0</v>
      </c>
      <c r="AV642" s="1412">
        <f ca="1">-'Model Inputs &amp; Calcs'!AU82*AV641</f>
        <v>0</v>
      </c>
      <c r="AW642" s="1412">
        <f ca="1">-'Model Inputs &amp; Calcs'!AV82*AW641</f>
        <v>0</v>
      </c>
      <c r="AX642" s="1412">
        <f ca="1">-'Model Inputs &amp; Calcs'!AW82*AX641</f>
        <v>0</v>
      </c>
      <c r="AY642" s="1412">
        <f ca="1">-'Model Inputs &amp; Calcs'!AX82*AY641</f>
        <v>0</v>
      </c>
      <c r="AZ642" s="1412">
        <f ca="1">-'Model Inputs &amp; Calcs'!AY82*AZ641</f>
        <v>0</v>
      </c>
      <c r="BA642" s="1412">
        <f ca="1">-'Model Inputs &amp; Calcs'!AZ82*BA641</f>
        <v>0</v>
      </c>
      <c r="BB642" s="1412">
        <f ca="1">-'Model Inputs &amp; Calcs'!BA82*BB641</f>
        <v>0</v>
      </c>
      <c r="BC642" s="1412">
        <f ca="1">-'Model Inputs &amp; Calcs'!BB82*BC641</f>
        <v>0</v>
      </c>
      <c r="BD642" s="1412">
        <f ca="1">-'Model Inputs &amp; Calcs'!BC82*BD641</f>
        <v>0</v>
      </c>
      <c r="BE642" s="1412">
        <f ca="1">-'Model Inputs &amp; Calcs'!BD82*BE641</f>
        <v>0</v>
      </c>
      <c r="BF642" s="1412">
        <f ca="1">-'Model Inputs &amp; Calcs'!BE82*BF641</f>
        <v>0</v>
      </c>
      <c r="BG642" s="1412">
        <f ca="1">-'Model Inputs &amp; Calcs'!BF82*BG641</f>
        <v>0</v>
      </c>
      <c r="BH642" s="1412">
        <f ca="1">-'Model Inputs &amp; Calcs'!BG82*BH641</f>
        <v>0</v>
      </c>
      <c r="BI642" s="1412">
        <f ca="1">-'Model Inputs &amp; Calcs'!BH82*BI641</f>
        <v>0</v>
      </c>
      <c r="BJ642" s="1412">
        <f ca="1">-'Model Inputs &amp; Calcs'!BI82*BJ641</f>
        <v>0</v>
      </c>
      <c r="BK642" s="1412">
        <f ca="1">-'Model Inputs &amp; Calcs'!BJ82*BK641</f>
        <v>0</v>
      </c>
      <c r="BL642" s="1412">
        <f ca="1">-'Model Inputs &amp; Calcs'!BK82*BL641</f>
        <v>0</v>
      </c>
      <c r="BM642" s="1412">
        <f ca="1">-'Model Inputs &amp; Calcs'!BL82*BM641</f>
        <v>0</v>
      </c>
      <c r="BN642" s="1412">
        <f ca="1">-'Model Inputs &amp; Calcs'!BM82*BN641</f>
        <v>0</v>
      </c>
      <c r="BO642" s="1412">
        <f ca="1">-'Model Inputs &amp; Calcs'!BN82*BO641</f>
        <v>0</v>
      </c>
      <c r="BP642" s="1412">
        <f ca="1">-'Model Inputs &amp; Calcs'!BO82*BP641</f>
        <v>0</v>
      </c>
      <c r="BQ642" s="1412">
        <f ca="1">-'Model Inputs &amp; Calcs'!BP82*BQ641</f>
        <v>0</v>
      </c>
      <c r="BR642" s="1412">
        <f ca="1">-'Model Inputs &amp; Calcs'!BQ82*BR641</f>
        <v>0</v>
      </c>
      <c r="BS642" s="1412">
        <f ca="1">-'Model Inputs &amp; Calcs'!BR82*BS641</f>
        <v>0</v>
      </c>
      <c r="BT642" s="1412">
        <f ca="1">-'Model Inputs &amp; Calcs'!BS82*BT641</f>
        <v>0</v>
      </c>
      <c r="BU642" s="1412">
        <f ca="1">-'Model Inputs &amp; Calcs'!BT82*BU641</f>
        <v>0</v>
      </c>
      <c r="BV642" s="1412">
        <f ca="1">-'Model Inputs &amp; Calcs'!BU82*BV641</f>
        <v>0</v>
      </c>
      <c r="BW642" s="1412">
        <f ca="1">-'Model Inputs &amp; Calcs'!BV82*BW641</f>
        <v>0</v>
      </c>
      <c r="BX642" s="1412">
        <f ca="1">-'Model Inputs &amp; Calcs'!BW82*BX641</f>
        <v>0</v>
      </c>
      <c r="BY642" s="1412">
        <f ca="1">-'Model Inputs &amp; Calcs'!BX82*BY641</f>
        <v>0</v>
      </c>
      <c r="BZ642" s="1412">
        <f ca="1">-'Model Inputs &amp; Calcs'!BY82*BZ641</f>
        <v>0</v>
      </c>
      <c r="CA642" s="1412">
        <f ca="1">-'Model Inputs &amp; Calcs'!BZ82*CA641</f>
        <v>0</v>
      </c>
      <c r="CB642" s="1412">
        <f ca="1">-'Model Inputs &amp; Calcs'!CA82*CB641</f>
        <v>0</v>
      </c>
      <c r="CC642" s="1412">
        <f ca="1">-'Model Inputs &amp; Calcs'!CB82*CC641</f>
        <v>0</v>
      </c>
      <c r="CD642" s="1412">
        <f ca="1">-'Model Inputs &amp; Calcs'!CC82*CD641</f>
        <v>0</v>
      </c>
      <c r="CE642" s="1412">
        <f ca="1">-'Model Inputs &amp; Calcs'!CD82*CE641</f>
        <v>0</v>
      </c>
      <c r="CF642" s="1412">
        <f ca="1">-'Model Inputs &amp; Calcs'!CE82*CF641</f>
        <v>0</v>
      </c>
      <c r="CG642" s="1412">
        <f ca="1">-'Model Inputs &amp; Calcs'!CF82*CG641</f>
        <v>0</v>
      </c>
      <c r="CH642" s="1412">
        <f ca="1">-'Model Inputs &amp; Calcs'!CG82*CH641</f>
        <v>0</v>
      </c>
      <c r="CI642" s="1412">
        <f ca="1">-'Model Inputs &amp; Calcs'!CH82*CI641</f>
        <v>0</v>
      </c>
      <c r="CJ642" s="1412">
        <f ca="1">-'Model Inputs &amp; Calcs'!CI82*CJ641</f>
        <v>0</v>
      </c>
      <c r="CK642" s="1412">
        <f ca="1">-'Model Inputs &amp; Calcs'!CJ82*CK641</f>
        <v>0</v>
      </c>
      <c r="CL642" s="1412">
        <f ca="1">-'Model Inputs &amp; Calcs'!CK82*CL641</f>
        <v>0</v>
      </c>
      <c r="CM642" s="1412">
        <f ca="1">-'Model Inputs &amp; Calcs'!CL82*CM641</f>
        <v>0</v>
      </c>
      <c r="CN642" s="1412">
        <f ca="1">-'Model Inputs &amp; Calcs'!CM82*CN641</f>
        <v>0</v>
      </c>
      <c r="CO642" s="1412">
        <f ca="1">-'Model Inputs &amp; Calcs'!CN82*CO641</f>
        <v>0</v>
      </c>
      <c r="CP642" s="1412">
        <f ca="1">-'Model Inputs &amp; Calcs'!CO82*CP641</f>
        <v>0</v>
      </c>
      <c r="CQ642" s="1412">
        <f ca="1">-'Model Inputs &amp; Calcs'!CP82*CQ641</f>
        <v>0</v>
      </c>
      <c r="CR642" s="1412">
        <f ca="1">-'Model Inputs &amp; Calcs'!CQ82*CR641</f>
        <v>0</v>
      </c>
      <c r="CS642" s="1412">
        <f ca="1">-'Model Inputs &amp; Calcs'!CR82*CS641</f>
        <v>0</v>
      </c>
      <c r="CT642" s="1412">
        <f ca="1">-'Model Inputs &amp; Calcs'!CS82*CT641</f>
        <v>0</v>
      </c>
      <c r="CU642" s="1412">
        <f ca="1">-'Model Inputs &amp; Calcs'!CT82*CU641</f>
        <v>0</v>
      </c>
      <c r="CV642" s="1412">
        <f ca="1">-'Model Inputs &amp; Calcs'!CU82*CV641</f>
        <v>0</v>
      </c>
      <c r="CW642" s="1412">
        <f ca="1">-'Model Inputs &amp; Calcs'!CV82*CW641</f>
        <v>0</v>
      </c>
      <c r="CX642" s="1412">
        <f ca="1">-'Model Inputs &amp; Calcs'!CW82*CX641</f>
        <v>0</v>
      </c>
      <c r="CY642" s="1412">
        <f ca="1">-'Model Inputs &amp; Calcs'!CX82*CY641</f>
        <v>0</v>
      </c>
      <c r="CZ642" s="1412">
        <f ca="1">-'Model Inputs &amp; Calcs'!CY82*CZ641</f>
        <v>0</v>
      </c>
      <c r="DA642" s="1412">
        <f ca="1">-'Model Inputs &amp; Calcs'!CZ82*DA641</f>
        <v>0</v>
      </c>
      <c r="DB642" s="1412">
        <f ca="1">-'Model Inputs &amp; Calcs'!DA82*DB641</f>
        <v>0</v>
      </c>
      <c r="DC642" s="1412">
        <f ca="1">-'Model Inputs &amp; Calcs'!DB82*DC641</f>
        <v>0</v>
      </c>
      <c r="DD642" s="1412">
        <f ca="1">-'Model Inputs &amp; Calcs'!DC82*DD641</f>
        <v>0</v>
      </c>
      <c r="DE642" s="1412">
        <f ca="1">-'Model Inputs &amp; Calcs'!DD82*DE641</f>
        <v>0</v>
      </c>
      <c r="DF642" s="1412">
        <f ca="1">-'Model Inputs &amp; Calcs'!DE82*DF641</f>
        <v>0</v>
      </c>
      <c r="DG642" s="1412">
        <f ca="1">-'Model Inputs &amp; Calcs'!DF82*DG641</f>
        <v>0</v>
      </c>
      <c r="DH642" s="1412">
        <f ca="1">-'Model Inputs &amp; Calcs'!DG82*DH641</f>
        <v>0</v>
      </c>
      <c r="DI642" s="1412">
        <f ca="1">-'Model Inputs &amp; Calcs'!DH82*DI641</f>
        <v>0</v>
      </c>
      <c r="DJ642" s="1412">
        <f ca="1">-'Model Inputs &amp; Calcs'!DI82*DJ641</f>
        <v>0</v>
      </c>
      <c r="DK642" s="1412">
        <f ca="1">-'Model Inputs &amp; Calcs'!DJ82*DK641</f>
        <v>0</v>
      </c>
      <c r="DL642" s="1412">
        <f ca="1">-'Model Inputs &amp; Calcs'!DK82*DL641</f>
        <v>0</v>
      </c>
      <c r="DM642" s="1412">
        <f ca="1">-'Model Inputs &amp; Calcs'!DL82*DM641</f>
        <v>0</v>
      </c>
      <c r="DN642" s="1412">
        <f ca="1">-'Model Inputs &amp; Calcs'!DM82*DN641</f>
        <v>0</v>
      </c>
      <c r="DO642" s="1412">
        <f ca="1">-'Model Inputs &amp; Calcs'!DN82*DO641</f>
        <v>0</v>
      </c>
      <c r="DP642" s="1412">
        <f ca="1">-'Model Inputs &amp; Calcs'!DO82*DP641</f>
        <v>0</v>
      </c>
      <c r="DQ642" s="1412">
        <f ca="1">-'Model Inputs &amp; Calcs'!DP82*DQ641</f>
        <v>0</v>
      </c>
      <c r="DR642" s="1412">
        <f ca="1">-'Model Inputs &amp; Calcs'!DQ82*DR641</f>
        <v>0</v>
      </c>
      <c r="DS642" s="1412">
        <f ca="1">-'Model Inputs &amp; Calcs'!DR82*DS641</f>
        <v>0</v>
      </c>
      <c r="DT642" s="1412">
        <f ca="1">-'Model Inputs &amp; Calcs'!DS82*DT641</f>
        <v>0</v>
      </c>
      <c r="DU642" s="1412">
        <f ca="1">-'Model Inputs &amp; Calcs'!DT82*DU641</f>
        <v>0</v>
      </c>
      <c r="DV642" s="1412">
        <f ca="1">-'Model Inputs &amp; Calcs'!DU82*DV641</f>
        <v>0</v>
      </c>
      <c r="DW642" s="1412">
        <f ca="1">-'Model Inputs &amp; Calcs'!DV82*DW641</f>
        <v>0</v>
      </c>
      <c r="DX642" s="1412">
        <f ca="1">-'Model Inputs &amp; Calcs'!DW82*DX641</f>
        <v>0</v>
      </c>
      <c r="DY642" s="1412">
        <f ca="1">-'Model Inputs &amp; Calcs'!DX82*DY641</f>
        <v>0</v>
      </c>
      <c r="DZ642" s="1412">
        <f ca="1">-'Model Inputs &amp; Calcs'!DY82*DZ641</f>
        <v>0</v>
      </c>
      <c r="EA642" s="1412">
        <f ca="1">-'Model Inputs &amp; Calcs'!DZ82*EA641</f>
        <v>0</v>
      </c>
      <c r="EB642" s="1412">
        <f ca="1">-'Model Inputs &amp; Calcs'!EA82*EB641</f>
        <v>0</v>
      </c>
      <c r="EC642" s="1412">
        <f ca="1">-'Model Inputs &amp; Calcs'!EB82*EC641</f>
        <v>0</v>
      </c>
      <c r="ED642" s="1412">
        <f ca="1">-'Model Inputs &amp; Calcs'!EC82*ED641</f>
        <v>0</v>
      </c>
      <c r="EE642" s="1412">
        <f ca="1">-'Model Inputs &amp; Calcs'!ED82*EE641</f>
        <v>0</v>
      </c>
      <c r="EF642" s="1412">
        <f ca="1">-'Model Inputs &amp; Calcs'!EE82*EF641</f>
        <v>0</v>
      </c>
    </row>
    <row r="643" spans="1:136" outlineLevel="2">
      <c r="A643" s="673"/>
      <c r="B643" s="685"/>
      <c r="C643" s="27" t="s">
        <v>387</v>
      </c>
      <c r="D643" s="1413">
        <f t="shared" ref="D643:AI643" si="375">SUM(D641:D642)</f>
        <v>0</v>
      </c>
      <c r="E643" s="1250">
        <f t="shared" ca="1" si="375"/>
        <v>0</v>
      </c>
      <c r="F643" s="1250">
        <f t="shared" ca="1" si="375"/>
        <v>0</v>
      </c>
      <c r="G643" s="1250">
        <f t="shared" ca="1" si="375"/>
        <v>0</v>
      </c>
      <c r="H643" s="1250">
        <f t="shared" ca="1" si="375"/>
        <v>0</v>
      </c>
      <c r="I643" s="1250">
        <f t="shared" ca="1" si="375"/>
        <v>0</v>
      </c>
      <c r="J643" s="1250">
        <f t="shared" ca="1" si="375"/>
        <v>0</v>
      </c>
      <c r="K643" s="1250">
        <f t="shared" ca="1" si="375"/>
        <v>0</v>
      </c>
      <c r="L643" s="1250">
        <f t="shared" ca="1" si="375"/>
        <v>0</v>
      </c>
      <c r="M643" s="1250">
        <f t="shared" ca="1" si="375"/>
        <v>0</v>
      </c>
      <c r="N643" s="1250">
        <f t="shared" ca="1" si="375"/>
        <v>0</v>
      </c>
      <c r="O643" s="1250">
        <f t="shared" ca="1" si="375"/>
        <v>0</v>
      </c>
      <c r="P643" s="1250">
        <f t="shared" ca="1" si="375"/>
        <v>0</v>
      </c>
      <c r="Q643" s="1250">
        <f t="shared" ca="1" si="375"/>
        <v>0</v>
      </c>
      <c r="R643" s="1250">
        <f t="shared" ca="1" si="375"/>
        <v>0</v>
      </c>
      <c r="S643" s="1250">
        <f t="shared" ca="1" si="375"/>
        <v>0</v>
      </c>
      <c r="T643" s="1250">
        <f t="shared" ca="1" si="375"/>
        <v>0</v>
      </c>
      <c r="U643" s="1250">
        <f t="shared" ca="1" si="375"/>
        <v>0</v>
      </c>
      <c r="V643" s="1250">
        <f t="shared" ca="1" si="375"/>
        <v>0</v>
      </c>
      <c r="W643" s="1250">
        <f t="shared" ca="1" si="375"/>
        <v>0</v>
      </c>
      <c r="X643" s="1250">
        <f t="shared" ca="1" si="375"/>
        <v>0</v>
      </c>
      <c r="Y643" s="1250">
        <f t="shared" ca="1" si="375"/>
        <v>0</v>
      </c>
      <c r="Z643" s="1250">
        <f t="shared" ca="1" si="375"/>
        <v>0</v>
      </c>
      <c r="AA643" s="1250">
        <f t="shared" ca="1" si="375"/>
        <v>0</v>
      </c>
      <c r="AB643" s="1250">
        <f t="shared" ca="1" si="375"/>
        <v>0</v>
      </c>
      <c r="AC643" s="1250">
        <f t="shared" ca="1" si="375"/>
        <v>0</v>
      </c>
      <c r="AD643" s="1250">
        <f t="shared" ca="1" si="375"/>
        <v>0</v>
      </c>
      <c r="AE643" s="1250">
        <f t="shared" ca="1" si="375"/>
        <v>0</v>
      </c>
      <c r="AF643" s="1250">
        <f t="shared" ca="1" si="375"/>
        <v>0</v>
      </c>
      <c r="AG643" s="1250">
        <f t="shared" ca="1" si="375"/>
        <v>0</v>
      </c>
      <c r="AH643" s="1250">
        <f t="shared" ca="1" si="375"/>
        <v>0</v>
      </c>
      <c r="AI643" s="1250">
        <f t="shared" ca="1" si="375"/>
        <v>0</v>
      </c>
      <c r="AJ643" s="1250">
        <f t="shared" ref="AJ643:BO643" ca="1" si="376">SUM(AJ641:AJ642)</f>
        <v>0</v>
      </c>
      <c r="AK643" s="1250">
        <f t="shared" ca="1" si="376"/>
        <v>0</v>
      </c>
      <c r="AL643" s="1250">
        <f t="shared" ca="1" si="376"/>
        <v>0</v>
      </c>
      <c r="AM643" s="1250">
        <f t="shared" ca="1" si="376"/>
        <v>0</v>
      </c>
      <c r="AN643" s="1250">
        <f t="shared" ca="1" si="376"/>
        <v>0</v>
      </c>
      <c r="AO643" s="1250">
        <f t="shared" ca="1" si="376"/>
        <v>0</v>
      </c>
      <c r="AP643" s="1250">
        <f t="shared" ca="1" si="376"/>
        <v>0</v>
      </c>
      <c r="AQ643" s="1250">
        <f t="shared" ca="1" si="376"/>
        <v>0</v>
      </c>
      <c r="AR643" s="1250">
        <f t="shared" ca="1" si="376"/>
        <v>0</v>
      </c>
      <c r="AS643" s="1250">
        <f t="shared" ca="1" si="376"/>
        <v>0</v>
      </c>
      <c r="AT643" s="1250">
        <f t="shared" ca="1" si="376"/>
        <v>0</v>
      </c>
      <c r="AU643" s="1250">
        <f t="shared" ca="1" si="376"/>
        <v>0</v>
      </c>
      <c r="AV643" s="1250">
        <f t="shared" ca="1" si="376"/>
        <v>0</v>
      </c>
      <c r="AW643" s="1250">
        <f t="shared" ca="1" si="376"/>
        <v>0</v>
      </c>
      <c r="AX643" s="1250">
        <f t="shared" ca="1" si="376"/>
        <v>0</v>
      </c>
      <c r="AY643" s="1250">
        <f t="shared" ca="1" si="376"/>
        <v>0</v>
      </c>
      <c r="AZ643" s="1250">
        <f t="shared" ca="1" si="376"/>
        <v>0</v>
      </c>
      <c r="BA643" s="1250">
        <f t="shared" ca="1" si="376"/>
        <v>0</v>
      </c>
      <c r="BB643" s="1250">
        <f t="shared" ca="1" si="376"/>
        <v>0</v>
      </c>
      <c r="BC643" s="1250">
        <f t="shared" ca="1" si="376"/>
        <v>0</v>
      </c>
      <c r="BD643" s="1250">
        <f t="shared" ca="1" si="376"/>
        <v>0</v>
      </c>
      <c r="BE643" s="1250">
        <f t="shared" ca="1" si="376"/>
        <v>0</v>
      </c>
      <c r="BF643" s="1250">
        <f t="shared" ca="1" si="376"/>
        <v>0</v>
      </c>
      <c r="BG643" s="1250">
        <f t="shared" ca="1" si="376"/>
        <v>0</v>
      </c>
      <c r="BH643" s="1250">
        <f t="shared" ca="1" si="376"/>
        <v>0</v>
      </c>
      <c r="BI643" s="1250">
        <f t="shared" ca="1" si="376"/>
        <v>0</v>
      </c>
      <c r="BJ643" s="1250">
        <f t="shared" ca="1" si="376"/>
        <v>0</v>
      </c>
      <c r="BK643" s="1250">
        <f t="shared" ca="1" si="376"/>
        <v>0</v>
      </c>
      <c r="BL643" s="1250">
        <f t="shared" ca="1" si="376"/>
        <v>0</v>
      </c>
      <c r="BM643" s="1250">
        <f t="shared" ca="1" si="376"/>
        <v>0</v>
      </c>
      <c r="BN643" s="1250">
        <f t="shared" ca="1" si="376"/>
        <v>0</v>
      </c>
      <c r="BO643" s="1250">
        <f t="shared" ca="1" si="376"/>
        <v>0</v>
      </c>
      <c r="BP643" s="1250">
        <f t="shared" ref="BP643:CU643" ca="1" si="377">SUM(BP641:BP642)</f>
        <v>0</v>
      </c>
      <c r="BQ643" s="1250">
        <f t="shared" ca="1" si="377"/>
        <v>0</v>
      </c>
      <c r="BR643" s="1250">
        <f t="shared" ca="1" si="377"/>
        <v>0</v>
      </c>
      <c r="BS643" s="1250">
        <f t="shared" ca="1" si="377"/>
        <v>0</v>
      </c>
      <c r="BT643" s="1250">
        <f t="shared" ca="1" si="377"/>
        <v>0</v>
      </c>
      <c r="BU643" s="1250">
        <f t="shared" ca="1" si="377"/>
        <v>0</v>
      </c>
      <c r="BV643" s="1250">
        <f t="shared" ca="1" si="377"/>
        <v>0</v>
      </c>
      <c r="BW643" s="1250">
        <f t="shared" ca="1" si="377"/>
        <v>0</v>
      </c>
      <c r="BX643" s="1250">
        <f t="shared" ca="1" si="377"/>
        <v>0</v>
      </c>
      <c r="BY643" s="1250">
        <f t="shared" ca="1" si="377"/>
        <v>0</v>
      </c>
      <c r="BZ643" s="1250">
        <f t="shared" ca="1" si="377"/>
        <v>0</v>
      </c>
      <c r="CA643" s="1250">
        <f t="shared" ca="1" si="377"/>
        <v>0</v>
      </c>
      <c r="CB643" s="1250">
        <f t="shared" ca="1" si="377"/>
        <v>0</v>
      </c>
      <c r="CC643" s="1250">
        <f t="shared" ca="1" si="377"/>
        <v>0</v>
      </c>
      <c r="CD643" s="1250">
        <f t="shared" ca="1" si="377"/>
        <v>0</v>
      </c>
      <c r="CE643" s="1250">
        <f t="shared" ca="1" si="377"/>
        <v>0</v>
      </c>
      <c r="CF643" s="1250">
        <f t="shared" ca="1" si="377"/>
        <v>0</v>
      </c>
      <c r="CG643" s="1250">
        <f t="shared" ca="1" si="377"/>
        <v>0</v>
      </c>
      <c r="CH643" s="1250">
        <f t="shared" ca="1" si="377"/>
        <v>0</v>
      </c>
      <c r="CI643" s="1250">
        <f t="shared" ca="1" si="377"/>
        <v>0</v>
      </c>
      <c r="CJ643" s="1250">
        <f t="shared" ca="1" si="377"/>
        <v>0</v>
      </c>
      <c r="CK643" s="1250">
        <f t="shared" ca="1" si="377"/>
        <v>0</v>
      </c>
      <c r="CL643" s="1250">
        <f t="shared" ca="1" si="377"/>
        <v>0</v>
      </c>
      <c r="CM643" s="1250">
        <f t="shared" ca="1" si="377"/>
        <v>0</v>
      </c>
      <c r="CN643" s="1250">
        <f t="shared" ca="1" si="377"/>
        <v>0</v>
      </c>
      <c r="CO643" s="1250">
        <f t="shared" ca="1" si="377"/>
        <v>0</v>
      </c>
      <c r="CP643" s="1250">
        <f t="shared" ca="1" si="377"/>
        <v>0</v>
      </c>
      <c r="CQ643" s="1250">
        <f t="shared" ca="1" si="377"/>
        <v>0</v>
      </c>
      <c r="CR643" s="1250">
        <f t="shared" ca="1" si="377"/>
        <v>0</v>
      </c>
      <c r="CS643" s="1250">
        <f t="shared" ca="1" si="377"/>
        <v>0</v>
      </c>
      <c r="CT643" s="1250">
        <f t="shared" ca="1" si="377"/>
        <v>0</v>
      </c>
      <c r="CU643" s="1250">
        <f t="shared" ca="1" si="377"/>
        <v>0</v>
      </c>
      <c r="CV643" s="1250">
        <f t="shared" ref="CV643:EA643" ca="1" si="378">SUM(CV641:CV642)</f>
        <v>0</v>
      </c>
      <c r="CW643" s="1250">
        <f t="shared" ca="1" si="378"/>
        <v>0</v>
      </c>
      <c r="CX643" s="1250">
        <f t="shared" ca="1" si="378"/>
        <v>0</v>
      </c>
      <c r="CY643" s="1250">
        <f t="shared" ca="1" si="378"/>
        <v>0</v>
      </c>
      <c r="CZ643" s="1250">
        <f t="shared" ca="1" si="378"/>
        <v>0</v>
      </c>
      <c r="DA643" s="1250">
        <f t="shared" ca="1" si="378"/>
        <v>0</v>
      </c>
      <c r="DB643" s="1250">
        <f t="shared" ca="1" si="378"/>
        <v>0</v>
      </c>
      <c r="DC643" s="1250">
        <f t="shared" ca="1" si="378"/>
        <v>0</v>
      </c>
      <c r="DD643" s="1250">
        <f t="shared" ca="1" si="378"/>
        <v>0</v>
      </c>
      <c r="DE643" s="1250">
        <f t="shared" ca="1" si="378"/>
        <v>0</v>
      </c>
      <c r="DF643" s="1250">
        <f t="shared" ca="1" si="378"/>
        <v>0</v>
      </c>
      <c r="DG643" s="1250">
        <f t="shared" ca="1" si="378"/>
        <v>0</v>
      </c>
      <c r="DH643" s="1250">
        <f t="shared" ca="1" si="378"/>
        <v>0</v>
      </c>
      <c r="DI643" s="1250">
        <f t="shared" ca="1" si="378"/>
        <v>0</v>
      </c>
      <c r="DJ643" s="1250">
        <f t="shared" ca="1" si="378"/>
        <v>0</v>
      </c>
      <c r="DK643" s="1250">
        <f t="shared" ca="1" si="378"/>
        <v>0</v>
      </c>
      <c r="DL643" s="1250">
        <f t="shared" ca="1" si="378"/>
        <v>0</v>
      </c>
      <c r="DM643" s="1250">
        <f t="shared" ca="1" si="378"/>
        <v>0</v>
      </c>
      <c r="DN643" s="1250">
        <f t="shared" ca="1" si="378"/>
        <v>0</v>
      </c>
      <c r="DO643" s="1250">
        <f t="shared" ca="1" si="378"/>
        <v>0</v>
      </c>
      <c r="DP643" s="1250">
        <f t="shared" ca="1" si="378"/>
        <v>0</v>
      </c>
      <c r="DQ643" s="1250">
        <f t="shared" ca="1" si="378"/>
        <v>0</v>
      </c>
      <c r="DR643" s="1250">
        <f t="shared" ca="1" si="378"/>
        <v>0</v>
      </c>
      <c r="DS643" s="1250">
        <f t="shared" ca="1" si="378"/>
        <v>0</v>
      </c>
      <c r="DT643" s="1250">
        <f t="shared" ca="1" si="378"/>
        <v>0</v>
      </c>
      <c r="DU643" s="1250">
        <f t="shared" ca="1" si="378"/>
        <v>0</v>
      </c>
      <c r="DV643" s="1250">
        <f t="shared" ca="1" si="378"/>
        <v>0</v>
      </c>
      <c r="DW643" s="1250">
        <f t="shared" ca="1" si="378"/>
        <v>0</v>
      </c>
      <c r="DX643" s="1250">
        <f t="shared" ca="1" si="378"/>
        <v>0</v>
      </c>
      <c r="DY643" s="1250">
        <f t="shared" ca="1" si="378"/>
        <v>0</v>
      </c>
      <c r="DZ643" s="1250">
        <f t="shared" ca="1" si="378"/>
        <v>0</v>
      </c>
      <c r="EA643" s="1250">
        <f t="shared" ca="1" si="378"/>
        <v>0</v>
      </c>
      <c r="EB643" s="1250">
        <f t="shared" ref="EB643:FG643" ca="1" si="379">SUM(EB641:EB642)</f>
        <v>0</v>
      </c>
      <c r="EC643" s="1250">
        <f t="shared" ca="1" si="379"/>
        <v>0</v>
      </c>
      <c r="ED643" s="1250">
        <f t="shared" ca="1" si="379"/>
        <v>0</v>
      </c>
      <c r="EE643" s="1250">
        <f t="shared" ca="1" si="379"/>
        <v>0</v>
      </c>
      <c r="EF643" s="1250">
        <f t="shared" ca="1" si="379"/>
        <v>0</v>
      </c>
    </row>
    <row r="644" spans="1:136" outlineLevel="2">
      <c r="A644" s="673"/>
      <c r="B644" s="685"/>
      <c r="C644" s="34" t="s">
        <v>388</v>
      </c>
      <c r="D644" s="1411">
        <f>D478/12</f>
        <v>0</v>
      </c>
      <c r="E644" s="1412">
        <f t="shared" ref="E644:AJ644" ca="1" si="380">-E643*OFFSET($D201,,E$606)</f>
        <v>0</v>
      </c>
      <c r="F644" s="1412">
        <f t="shared" ca="1" si="380"/>
        <v>0</v>
      </c>
      <c r="G644" s="1412">
        <f t="shared" ca="1" si="380"/>
        <v>0</v>
      </c>
      <c r="H644" s="1412">
        <f t="shared" ca="1" si="380"/>
        <v>0</v>
      </c>
      <c r="I644" s="1412">
        <f t="shared" ca="1" si="380"/>
        <v>0</v>
      </c>
      <c r="J644" s="1412">
        <f t="shared" ca="1" si="380"/>
        <v>0</v>
      </c>
      <c r="K644" s="1412">
        <f t="shared" ca="1" si="380"/>
        <v>0</v>
      </c>
      <c r="L644" s="1412">
        <f t="shared" ca="1" si="380"/>
        <v>0</v>
      </c>
      <c r="M644" s="1412">
        <f t="shared" ca="1" si="380"/>
        <v>0</v>
      </c>
      <c r="N644" s="1412">
        <f t="shared" ca="1" si="380"/>
        <v>0</v>
      </c>
      <c r="O644" s="1412">
        <f t="shared" ca="1" si="380"/>
        <v>0</v>
      </c>
      <c r="P644" s="1412">
        <f t="shared" ca="1" si="380"/>
        <v>0</v>
      </c>
      <c r="Q644" s="1412">
        <f t="shared" ca="1" si="380"/>
        <v>0</v>
      </c>
      <c r="R644" s="1412">
        <f t="shared" ca="1" si="380"/>
        <v>0</v>
      </c>
      <c r="S644" s="1412">
        <f t="shared" ca="1" si="380"/>
        <v>0</v>
      </c>
      <c r="T644" s="1412">
        <f t="shared" ca="1" si="380"/>
        <v>0</v>
      </c>
      <c r="U644" s="1412">
        <f t="shared" ca="1" si="380"/>
        <v>0</v>
      </c>
      <c r="V644" s="1412">
        <f t="shared" ca="1" si="380"/>
        <v>0</v>
      </c>
      <c r="W644" s="1412">
        <f t="shared" ca="1" si="380"/>
        <v>0</v>
      </c>
      <c r="X644" s="1412">
        <f t="shared" ca="1" si="380"/>
        <v>0</v>
      </c>
      <c r="Y644" s="1412">
        <f t="shared" ca="1" si="380"/>
        <v>0</v>
      </c>
      <c r="Z644" s="1412">
        <f t="shared" ca="1" si="380"/>
        <v>0</v>
      </c>
      <c r="AA644" s="1412">
        <f t="shared" ca="1" si="380"/>
        <v>0</v>
      </c>
      <c r="AB644" s="1412">
        <f t="shared" ca="1" si="380"/>
        <v>0</v>
      </c>
      <c r="AC644" s="1412">
        <f t="shared" ca="1" si="380"/>
        <v>0</v>
      </c>
      <c r="AD644" s="1412">
        <f t="shared" ca="1" si="380"/>
        <v>0</v>
      </c>
      <c r="AE644" s="1412">
        <f t="shared" ca="1" si="380"/>
        <v>0</v>
      </c>
      <c r="AF644" s="1412">
        <f t="shared" ca="1" si="380"/>
        <v>0</v>
      </c>
      <c r="AG644" s="1412">
        <f t="shared" ca="1" si="380"/>
        <v>0</v>
      </c>
      <c r="AH644" s="1412">
        <f t="shared" ca="1" si="380"/>
        <v>0</v>
      </c>
      <c r="AI644" s="1412">
        <f t="shared" ca="1" si="380"/>
        <v>0</v>
      </c>
      <c r="AJ644" s="1412">
        <f t="shared" ca="1" si="380"/>
        <v>0</v>
      </c>
      <c r="AK644" s="1412">
        <f t="shared" ref="AK644:BP644" ca="1" si="381">-AK643*OFFSET($D201,,AK$606)</f>
        <v>0</v>
      </c>
      <c r="AL644" s="1412">
        <f t="shared" ca="1" si="381"/>
        <v>0</v>
      </c>
      <c r="AM644" s="1412">
        <f t="shared" ca="1" si="381"/>
        <v>0</v>
      </c>
      <c r="AN644" s="1412">
        <f t="shared" ca="1" si="381"/>
        <v>0</v>
      </c>
      <c r="AO644" s="1412">
        <f t="shared" ca="1" si="381"/>
        <v>0</v>
      </c>
      <c r="AP644" s="1412">
        <f t="shared" ca="1" si="381"/>
        <v>0</v>
      </c>
      <c r="AQ644" s="1412">
        <f t="shared" ca="1" si="381"/>
        <v>0</v>
      </c>
      <c r="AR644" s="1412">
        <f t="shared" ca="1" si="381"/>
        <v>0</v>
      </c>
      <c r="AS644" s="1412">
        <f t="shared" ca="1" si="381"/>
        <v>0</v>
      </c>
      <c r="AT644" s="1412">
        <f t="shared" ca="1" si="381"/>
        <v>0</v>
      </c>
      <c r="AU644" s="1412">
        <f t="shared" ca="1" si="381"/>
        <v>0</v>
      </c>
      <c r="AV644" s="1412">
        <f t="shared" ca="1" si="381"/>
        <v>0</v>
      </c>
      <c r="AW644" s="1412">
        <f t="shared" ca="1" si="381"/>
        <v>0</v>
      </c>
      <c r="AX644" s="1412">
        <f t="shared" ca="1" si="381"/>
        <v>0</v>
      </c>
      <c r="AY644" s="1412">
        <f t="shared" ca="1" si="381"/>
        <v>0</v>
      </c>
      <c r="AZ644" s="1412">
        <f t="shared" ca="1" si="381"/>
        <v>0</v>
      </c>
      <c r="BA644" s="1412">
        <f t="shared" ca="1" si="381"/>
        <v>0</v>
      </c>
      <c r="BB644" s="1412">
        <f t="shared" ca="1" si="381"/>
        <v>0</v>
      </c>
      <c r="BC644" s="1412">
        <f t="shared" ca="1" si="381"/>
        <v>0</v>
      </c>
      <c r="BD644" s="1412">
        <f t="shared" ca="1" si="381"/>
        <v>0</v>
      </c>
      <c r="BE644" s="1412">
        <f t="shared" ca="1" si="381"/>
        <v>0</v>
      </c>
      <c r="BF644" s="1412">
        <f t="shared" ca="1" si="381"/>
        <v>0</v>
      </c>
      <c r="BG644" s="1412">
        <f t="shared" ca="1" si="381"/>
        <v>0</v>
      </c>
      <c r="BH644" s="1412">
        <f t="shared" ca="1" si="381"/>
        <v>0</v>
      </c>
      <c r="BI644" s="1412">
        <f t="shared" ca="1" si="381"/>
        <v>0</v>
      </c>
      <c r="BJ644" s="1412">
        <f t="shared" ca="1" si="381"/>
        <v>0</v>
      </c>
      <c r="BK644" s="1412">
        <f t="shared" ca="1" si="381"/>
        <v>0</v>
      </c>
      <c r="BL644" s="1412">
        <f t="shared" ca="1" si="381"/>
        <v>0</v>
      </c>
      <c r="BM644" s="1412">
        <f t="shared" ca="1" si="381"/>
        <v>0</v>
      </c>
      <c r="BN644" s="1412">
        <f t="shared" ca="1" si="381"/>
        <v>0</v>
      </c>
      <c r="BO644" s="1412">
        <f t="shared" ca="1" si="381"/>
        <v>0</v>
      </c>
      <c r="BP644" s="1412">
        <f t="shared" ca="1" si="381"/>
        <v>0</v>
      </c>
      <c r="BQ644" s="1412">
        <f t="shared" ref="BQ644:CV644" ca="1" si="382">-BQ643*OFFSET($D201,,BQ$606)</f>
        <v>0</v>
      </c>
      <c r="BR644" s="1412">
        <f t="shared" ca="1" si="382"/>
        <v>0</v>
      </c>
      <c r="BS644" s="1412">
        <f t="shared" ca="1" si="382"/>
        <v>0</v>
      </c>
      <c r="BT644" s="1412">
        <f t="shared" ca="1" si="382"/>
        <v>0</v>
      </c>
      <c r="BU644" s="1412">
        <f t="shared" ca="1" si="382"/>
        <v>0</v>
      </c>
      <c r="BV644" s="1412">
        <f t="shared" ca="1" si="382"/>
        <v>0</v>
      </c>
      <c r="BW644" s="1412">
        <f t="shared" ca="1" si="382"/>
        <v>0</v>
      </c>
      <c r="BX644" s="1412">
        <f t="shared" ca="1" si="382"/>
        <v>0</v>
      </c>
      <c r="BY644" s="1412">
        <f t="shared" ca="1" si="382"/>
        <v>0</v>
      </c>
      <c r="BZ644" s="1412">
        <f t="shared" ca="1" si="382"/>
        <v>0</v>
      </c>
      <c r="CA644" s="1412">
        <f t="shared" ca="1" si="382"/>
        <v>0</v>
      </c>
      <c r="CB644" s="1412">
        <f t="shared" ca="1" si="382"/>
        <v>0</v>
      </c>
      <c r="CC644" s="1412">
        <f t="shared" ca="1" si="382"/>
        <v>0</v>
      </c>
      <c r="CD644" s="1412">
        <f t="shared" ca="1" si="382"/>
        <v>0</v>
      </c>
      <c r="CE644" s="1412">
        <f t="shared" ca="1" si="382"/>
        <v>0</v>
      </c>
      <c r="CF644" s="1412">
        <f t="shared" ca="1" si="382"/>
        <v>0</v>
      </c>
      <c r="CG644" s="1412">
        <f t="shared" ca="1" si="382"/>
        <v>0</v>
      </c>
      <c r="CH644" s="1412">
        <f t="shared" ca="1" si="382"/>
        <v>0</v>
      </c>
      <c r="CI644" s="1412">
        <f t="shared" ca="1" si="382"/>
        <v>0</v>
      </c>
      <c r="CJ644" s="1412">
        <f t="shared" ca="1" si="382"/>
        <v>0</v>
      </c>
      <c r="CK644" s="1412">
        <f t="shared" ca="1" si="382"/>
        <v>0</v>
      </c>
      <c r="CL644" s="1412">
        <f t="shared" ca="1" si="382"/>
        <v>0</v>
      </c>
      <c r="CM644" s="1412">
        <f t="shared" ca="1" si="382"/>
        <v>0</v>
      </c>
      <c r="CN644" s="1412">
        <f t="shared" ca="1" si="382"/>
        <v>0</v>
      </c>
      <c r="CO644" s="1412">
        <f t="shared" ca="1" si="382"/>
        <v>0</v>
      </c>
      <c r="CP644" s="1412">
        <f t="shared" ca="1" si="382"/>
        <v>0</v>
      </c>
      <c r="CQ644" s="1412">
        <f t="shared" ca="1" si="382"/>
        <v>0</v>
      </c>
      <c r="CR644" s="1412">
        <f t="shared" ca="1" si="382"/>
        <v>0</v>
      </c>
      <c r="CS644" s="1412">
        <f t="shared" ca="1" si="382"/>
        <v>0</v>
      </c>
      <c r="CT644" s="1412">
        <f t="shared" ca="1" si="382"/>
        <v>0</v>
      </c>
      <c r="CU644" s="1412">
        <f t="shared" ca="1" si="382"/>
        <v>0</v>
      </c>
      <c r="CV644" s="1412">
        <f t="shared" ca="1" si="382"/>
        <v>0</v>
      </c>
      <c r="CW644" s="1412">
        <f t="shared" ref="CW644:EB644" ca="1" si="383">-CW643*OFFSET($D201,,CW$606)</f>
        <v>0</v>
      </c>
      <c r="CX644" s="1412">
        <f t="shared" ca="1" si="383"/>
        <v>0</v>
      </c>
      <c r="CY644" s="1412">
        <f t="shared" ca="1" si="383"/>
        <v>0</v>
      </c>
      <c r="CZ644" s="1412">
        <f t="shared" ca="1" si="383"/>
        <v>0</v>
      </c>
      <c r="DA644" s="1412">
        <f t="shared" ca="1" si="383"/>
        <v>0</v>
      </c>
      <c r="DB644" s="1412">
        <f t="shared" ca="1" si="383"/>
        <v>0</v>
      </c>
      <c r="DC644" s="1412">
        <f t="shared" ca="1" si="383"/>
        <v>0</v>
      </c>
      <c r="DD644" s="1412">
        <f t="shared" ca="1" si="383"/>
        <v>0</v>
      </c>
      <c r="DE644" s="1412">
        <f t="shared" ca="1" si="383"/>
        <v>0</v>
      </c>
      <c r="DF644" s="1412">
        <f t="shared" ca="1" si="383"/>
        <v>0</v>
      </c>
      <c r="DG644" s="1412">
        <f t="shared" ca="1" si="383"/>
        <v>0</v>
      </c>
      <c r="DH644" s="1412">
        <f t="shared" ca="1" si="383"/>
        <v>0</v>
      </c>
      <c r="DI644" s="1412">
        <f t="shared" ca="1" si="383"/>
        <v>0</v>
      </c>
      <c r="DJ644" s="1412">
        <f t="shared" ca="1" si="383"/>
        <v>0</v>
      </c>
      <c r="DK644" s="1412">
        <f t="shared" ca="1" si="383"/>
        <v>0</v>
      </c>
      <c r="DL644" s="1412">
        <f t="shared" ca="1" si="383"/>
        <v>0</v>
      </c>
      <c r="DM644" s="1412">
        <f t="shared" ca="1" si="383"/>
        <v>0</v>
      </c>
      <c r="DN644" s="1412">
        <f t="shared" ca="1" si="383"/>
        <v>0</v>
      </c>
      <c r="DO644" s="1412">
        <f t="shared" ca="1" si="383"/>
        <v>0</v>
      </c>
      <c r="DP644" s="1412">
        <f t="shared" ca="1" si="383"/>
        <v>0</v>
      </c>
      <c r="DQ644" s="1412">
        <f t="shared" ca="1" si="383"/>
        <v>0</v>
      </c>
      <c r="DR644" s="1412">
        <f t="shared" ca="1" si="383"/>
        <v>0</v>
      </c>
      <c r="DS644" s="1412">
        <f t="shared" ca="1" si="383"/>
        <v>0</v>
      </c>
      <c r="DT644" s="1412">
        <f t="shared" ca="1" si="383"/>
        <v>0</v>
      </c>
      <c r="DU644" s="1412">
        <f t="shared" ca="1" si="383"/>
        <v>0</v>
      </c>
      <c r="DV644" s="1412">
        <f t="shared" ca="1" si="383"/>
        <v>0</v>
      </c>
      <c r="DW644" s="1412">
        <f t="shared" ca="1" si="383"/>
        <v>0</v>
      </c>
      <c r="DX644" s="1412">
        <f t="shared" ca="1" si="383"/>
        <v>0</v>
      </c>
      <c r="DY644" s="1412">
        <f t="shared" ca="1" si="383"/>
        <v>0</v>
      </c>
      <c r="DZ644" s="1412">
        <f t="shared" ca="1" si="383"/>
        <v>0</v>
      </c>
      <c r="EA644" s="1412">
        <f t="shared" ca="1" si="383"/>
        <v>0</v>
      </c>
      <c r="EB644" s="1412">
        <f t="shared" ca="1" si="383"/>
        <v>0</v>
      </c>
      <c r="EC644" s="1412">
        <f t="shared" ref="EC644:FH644" ca="1" si="384">-EC643*OFFSET($D201,,EC$606)</f>
        <v>0</v>
      </c>
      <c r="ED644" s="1412">
        <f t="shared" ca="1" si="384"/>
        <v>0</v>
      </c>
      <c r="EE644" s="1412">
        <f t="shared" ca="1" si="384"/>
        <v>0</v>
      </c>
      <c r="EF644" s="1412">
        <f t="shared" ca="1" si="384"/>
        <v>0</v>
      </c>
    </row>
    <row r="645" spans="1:136" outlineLevel="2">
      <c r="A645" s="673"/>
      <c r="B645" s="685"/>
      <c r="C645" s="27" t="s">
        <v>516</v>
      </c>
      <c r="D645" s="1413">
        <f t="shared" ref="D645:AI645" si="385">SUM(D643:D644)</f>
        <v>0</v>
      </c>
      <c r="E645" s="1250">
        <f t="shared" ca="1" si="385"/>
        <v>0</v>
      </c>
      <c r="F645" s="1250">
        <f t="shared" ca="1" si="385"/>
        <v>0</v>
      </c>
      <c r="G645" s="1250">
        <f t="shared" ca="1" si="385"/>
        <v>0</v>
      </c>
      <c r="H645" s="1250">
        <f t="shared" ca="1" si="385"/>
        <v>0</v>
      </c>
      <c r="I645" s="1250">
        <f t="shared" ca="1" si="385"/>
        <v>0</v>
      </c>
      <c r="J645" s="1250">
        <f t="shared" ca="1" si="385"/>
        <v>0</v>
      </c>
      <c r="K645" s="1250">
        <f t="shared" ca="1" si="385"/>
        <v>0</v>
      </c>
      <c r="L645" s="1250">
        <f t="shared" ca="1" si="385"/>
        <v>0</v>
      </c>
      <c r="M645" s="1250">
        <f t="shared" ca="1" si="385"/>
        <v>0</v>
      </c>
      <c r="N645" s="1250">
        <f t="shared" ca="1" si="385"/>
        <v>0</v>
      </c>
      <c r="O645" s="1250">
        <f t="shared" ca="1" si="385"/>
        <v>0</v>
      </c>
      <c r="P645" s="1250">
        <f t="shared" ca="1" si="385"/>
        <v>0</v>
      </c>
      <c r="Q645" s="1250">
        <f t="shared" ca="1" si="385"/>
        <v>0</v>
      </c>
      <c r="R645" s="1250">
        <f t="shared" ca="1" si="385"/>
        <v>0</v>
      </c>
      <c r="S645" s="1250">
        <f t="shared" ca="1" si="385"/>
        <v>0</v>
      </c>
      <c r="T645" s="1250">
        <f t="shared" ca="1" si="385"/>
        <v>0</v>
      </c>
      <c r="U645" s="1250">
        <f t="shared" ca="1" si="385"/>
        <v>0</v>
      </c>
      <c r="V645" s="1250">
        <f t="shared" ca="1" si="385"/>
        <v>0</v>
      </c>
      <c r="W645" s="1250">
        <f t="shared" ca="1" si="385"/>
        <v>0</v>
      </c>
      <c r="X645" s="1250">
        <f t="shared" ca="1" si="385"/>
        <v>0</v>
      </c>
      <c r="Y645" s="1250">
        <f t="shared" ca="1" si="385"/>
        <v>0</v>
      </c>
      <c r="Z645" s="1250">
        <f t="shared" ca="1" si="385"/>
        <v>0</v>
      </c>
      <c r="AA645" s="1250">
        <f t="shared" ca="1" si="385"/>
        <v>0</v>
      </c>
      <c r="AB645" s="1250">
        <f t="shared" ca="1" si="385"/>
        <v>0</v>
      </c>
      <c r="AC645" s="1250">
        <f t="shared" ca="1" si="385"/>
        <v>0</v>
      </c>
      <c r="AD645" s="1250">
        <f t="shared" ca="1" si="385"/>
        <v>0</v>
      </c>
      <c r="AE645" s="1250">
        <f t="shared" ca="1" si="385"/>
        <v>0</v>
      </c>
      <c r="AF645" s="1250">
        <f t="shared" ca="1" si="385"/>
        <v>0</v>
      </c>
      <c r="AG645" s="1250">
        <f t="shared" ca="1" si="385"/>
        <v>0</v>
      </c>
      <c r="AH645" s="1250">
        <f t="shared" ca="1" si="385"/>
        <v>0</v>
      </c>
      <c r="AI645" s="1250">
        <f t="shared" ca="1" si="385"/>
        <v>0</v>
      </c>
      <c r="AJ645" s="1250">
        <f t="shared" ref="AJ645:BO645" ca="1" si="386">SUM(AJ643:AJ644)</f>
        <v>0</v>
      </c>
      <c r="AK645" s="1250">
        <f t="shared" ca="1" si="386"/>
        <v>0</v>
      </c>
      <c r="AL645" s="1250">
        <f t="shared" ca="1" si="386"/>
        <v>0</v>
      </c>
      <c r="AM645" s="1250">
        <f t="shared" ca="1" si="386"/>
        <v>0</v>
      </c>
      <c r="AN645" s="1250">
        <f t="shared" ca="1" si="386"/>
        <v>0</v>
      </c>
      <c r="AO645" s="1250">
        <f t="shared" ca="1" si="386"/>
        <v>0</v>
      </c>
      <c r="AP645" s="1250">
        <f t="shared" ca="1" si="386"/>
        <v>0</v>
      </c>
      <c r="AQ645" s="1250">
        <f t="shared" ca="1" si="386"/>
        <v>0</v>
      </c>
      <c r="AR645" s="1250">
        <f t="shared" ca="1" si="386"/>
        <v>0</v>
      </c>
      <c r="AS645" s="1250">
        <f t="shared" ca="1" si="386"/>
        <v>0</v>
      </c>
      <c r="AT645" s="1250">
        <f t="shared" ca="1" si="386"/>
        <v>0</v>
      </c>
      <c r="AU645" s="1250">
        <f t="shared" ca="1" si="386"/>
        <v>0</v>
      </c>
      <c r="AV645" s="1250">
        <f t="shared" ca="1" si="386"/>
        <v>0</v>
      </c>
      <c r="AW645" s="1250">
        <f t="shared" ca="1" si="386"/>
        <v>0</v>
      </c>
      <c r="AX645" s="1250">
        <f t="shared" ca="1" si="386"/>
        <v>0</v>
      </c>
      <c r="AY645" s="1250">
        <f t="shared" ca="1" si="386"/>
        <v>0</v>
      </c>
      <c r="AZ645" s="1250">
        <f t="shared" ca="1" si="386"/>
        <v>0</v>
      </c>
      <c r="BA645" s="1250">
        <f t="shared" ca="1" si="386"/>
        <v>0</v>
      </c>
      <c r="BB645" s="1250">
        <f t="shared" ca="1" si="386"/>
        <v>0</v>
      </c>
      <c r="BC645" s="1250">
        <f t="shared" ca="1" si="386"/>
        <v>0</v>
      </c>
      <c r="BD645" s="1250">
        <f t="shared" ca="1" si="386"/>
        <v>0</v>
      </c>
      <c r="BE645" s="1250">
        <f t="shared" ca="1" si="386"/>
        <v>0</v>
      </c>
      <c r="BF645" s="1250">
        <f t="shared" ca="1" si="386"/>
        <v>0</v>
      </c>
      <c r="BG645" s="1250">
        <f t="shared" ca="1" si="386"/>
        <v>0</v>
      </c>
      <c r="BH645" s="1250">
        <f t="shared" ca="1" si="386"/>
        <v>0</v>
      </c>
      <c r="BI645" s="1250">
        <f t="shared" ca="1" si="386"/>
        <v>0</v>
      </c>
      <c r="BJ645" s="1250">
        <f t="shared" ca="1" si="386"/>
        <v>0</v>
      </c>
      <c r="BK645" s="1250">
        <f t="shared" ca="1" si="386"/>
        <v>0</v>
      </c>
      <c r="BL645" s="1250">
        <f t="shared" ca="1" si="386"/>
        <v>0</v>
      </c>
      <c r="BM645" s="1250">
        <f t="shared" ca="1" si="386"/>
        <v>0</v>
      </c>
      <c r="BN645" s="1250">
        <f t="shared" ca="1" si="386"/>
        <v>0</v>
      </c>
      <c r="BO645" s="1250">
        <f t="shared" ca="1" si="386"/>
        <v>0</v>
      </c>
      <c r="BP645" s="1250">
        <f t="shared" ref="BP645:CU645" ca="1" si="387">SUM(BP643:BP644)</f>
        <v>0</v>
      </c>
      <c r="BQ645" s="1250">
        <f t="shared" ca="1" si="387"/>
        <v>0</v>
      </c>
      <c r="BR645" s="1250">
        <f t="shared" ca="1" si="387"/>
        <v>0</v>
      </c>
      <c r="BS645" s="1250">
        <f t="shared" ca="1" si="387"/>
        <v>0</v>
      </c>
      <c r="BT645" s="1250">
        <f t="shared" ca="1" si="387"/>
        <v>0</v>
      </c>
      <c r="BU645" s="1250">
        <f t="shared" ca="1" si="387"/>
        <v>0</v>
      </c>
      <c r="BV645" s="1250">
        <f t="shared" ca="1" si="387"/>
        <v>0</v>
      </c>
      <c r="BW645" s="1250">
        <f t="shared" ca="1" si="387"/>
        <v>0</v>
      </c>
      <c r="BX645" s="1250">
        <f t="shared" ca="1" si="387"/>
        <v>0</v>
      </c>
      <c r="BY645" s="1250">
        <f t="shared" ca="1" si="387"/>
        <v>0</v>
      </c>
      <c r="BZ645" s="1250">
        <f t="shared" ca="1" si="387"/>
        <v>0</v>
      </c>
      <c r="CA645" s="1250">
        <f t="shared" ca="1" si="387"/>
        <v>0</v>
      </c>
      <c r="CB645" s="1250">
        <f t="shared" ca="1" si="387"/>
        <v>0</v>
      </c>
      <c r="CC645" s="1250">
        <f t="shared" ca="1" si="387"/>
        <v>0</v>
      </c>
      <c r="CD645" s="1250">
        <f t="shared" ca="1" si="387"/>
        <v>0</v>
      </c>
      <c r="CE645" s="1250">
        <f t="shared" ca="1" si="387"/>
        <v>0</v>
      </c>
      <c r="CF645" s="1250">
        <f t="shared" ca="1" si="387"/>
        <v>0</v>
      </c>
      <c r="CG645" s="1250">
        <f t="shared" ca="1" si="387"/>
        <v>0</v>
      </c>
      <c r="CH645" s="1250">
        <f t="shared" ca="1" si="387"/>
        <v>0</v>
      </c>
      <c r="CI645" s="1250">
        <f t="shared" ca="1" si="387"/>
        <v>0</v>
      </c>
      <c r="CJ645" s="1250">
        <f t="shared" ca="1" si="387"/>
        <v>0</v>
      </c>
      <c r="CK645" s="1250">
        <f t="shared" ca="1" si="387"/>
        <v>0</v>
      </c>
      <c r="CL645" s="1250">
        <f t="shared" ca="1" si="387"/>
        <v>0</v>
      </c>
      <c r="CM645" s="1250">
        <f t="shared" ca="1" si="387"/>
        <v>0</v>
      </c>
      <c r="CN645" s="1250">
        <f t="shared" ca="1" si="387"/>
        <v>0</v>
      </c>
      <c r="CO645" s="1250">
        <f t="shared" ca="1" si="387"/>
        <v>0</v>
      </c>
      <c r="CP645" s="1250">
        <f t="shared" ca="1" si="387"/>
        <v>0</v>
      </c>
      <c r="CQ645" s="1250">
        <f t="shared" ca="1" si="387"/>
        <v>0</v>
      </c>
      <c r="CR645" s="1250">
        <f t="shared" ca="1" si="387"/>
        <v>0</v>
      </c>
      <c r="CS645" s="1250">
        <f t="shared" ca="1" si="387"/>
        <v>0</v>
      </c>
      <c r="CT645" s="1250">
        <f t="shared" ca="1" si="387"/>
        <v>0</v>
      </c>
      <c r="CU645" s="1250">
        <f t="shared" ca="1" si="387"/>
        <v>0</v>
      </c>
      <c r="CV645" s="1250">
        <f t="shared" ref="CV645:EA645" ca="1" si="388">SUM(CV643:CV644)</f>
        <v>0</v>
      </c>
      <c r="CW645" s="1250">
        <f t="shared" ca="1" si="388"/>
        <v>0</v>
      </c>
      <c r="CX645" s="1250">
        <f t="shared" ca="1" si="388"/>
        <v>0</v>
      </c>
      <c r="CY645" s="1250">
        <f t="shared" ca="1" si="388"/>
        <v>0</v>
      </c>
      <c r="CZ645" s="1250">
        <f t="shared" ca="1" si="388"/>
        <v>0</v>
      </c>
      <c r="DA645" s="1250">
        <f t="shared" ca="1" si="388"/>
        <v>0</v>
      </c>
      <c r="DB645" s="1250">
        <f t="shared" ca="1" si="388"/>
        <v>0</v>
      </c>
      <c r="DC645" s="1250">
        <f t="shared" ca="1" si="388"/>
        <v>0</v>
      </c>
      <c r="DD645" s="1250">
        <f t="shared" ca="1" si="388"/>
        <v>0</v>
      </c>
      <c r="DE645" s="1250">
        <f t="shared" ca="1" si="388"/>
        <v>0</v>
      </c>
      <c r="DF645" s="1250">
        <f t="shared" ca="1" si="388"/>
        <v>0</v>
      </c>
      <c r="DG645" s="1250">
        <f t="shared" ca="1" si="388"/>
        <v>0</v>
      </c>
      <c r="DH645" s="1250">
        <f t="shared" ca="1" si="388"/>
        <v>0</v>
      </c>
      <c r="DI645" s="1250">
        <f t="shared" ca="1" si="388"/>
        <v>0</v>
      </c>
      <c r="DJ645" s="1250">
        <f t="shared" ca="1" si="388"/>
        <v>0</v>
      </c>
      <c r="DK645" s="1250">
        <f t="shared" ca="1" si="388"/>
        <v>0</v>
      </c>
      <c r="DL645" s="1250">
        <f t="shared" ca="1" si="388"/>
        <v>0</v>
      </c>
      <c r="DM645" s="1250">
        <f t="shared" ca="1" si="388"/>
        <v>0</v>
      </c>
      <c r="DN645" s="1250">
        <f t="shared" ca="1" si="388"/>
        <v>0</v>
      </c>
      <c r="DO645" s="1250">
        <f t="shared" ca="1" si="388"/>
        <v>0</v>
      </c>
      <c r="DP645" s="1250">
        <f t="shared" ca="1" si="388"/>
        <v>0</v>
      </c>
      <c r="DQ645" s="1250">
        <f t="shared" ca="1" si="388"/>
        <v>0</v>
      </c>
      <c r="DR645" s="1250">
        <f t="shared" ca="1" si="388"/>
        <v>0</v>
      </c>
      <c r="DS645" s="1250">
        <f t="shared" ca="1" si="388"/>
        <v>0</v>
      </c>
      <c r="DT645" s="1250">
        <f t="shared" ca="1" si="388"/>
        <v>0</v>
      </c>
      <c r="DU645" s="1250">
        <f t="shared" ca="1" si="388"/>
        <v>0</v>
      </c>
      <c r="DV645" s="1250">
        <f t="shared" ca="1" si="388"/>
        <v>0</v>
      </c>
      <c r="DW645" s="1250">
        <f t="shared" ca="1" si="388"/>
        <v>0</v>
      </c>
      <c r="DX645" s="1250">
        <f t="shared" ca="1" si="388"/>
        <v>0</v>
      </c>
      <c r="DY645" s="1250">
        <f t="shared" ca="1" si="388"/>
        <v>0</v>
      </c>
      <c r="DZ645" s="1250">
        <f t="shared" ca="1" si="388"/>
        <v>0</v>
      </c>
      <c r="EA645" s="1250">
        <f t="shared" ca="1" si="388"/>
        <v>0</v>
      </c>
      <c r="EB645" s="1250">
        <f t="shared" ref="EB645:FG645" ca="1" si="389">SUM(EB643:EB644)</f>
        <v>0</v>
      </c>
      <c r="EC645" s="1250">
        <f t="shared" ca="1" si="389"/>
        <v>0</v>
      </c>
      <c r="ED645" s="1250">
        <f t="shared" ca="1" si="389"/>
        <v>0</v>
      </c>
      <c r="EE645" s="1250">
        <f t="shared" ca="1" si="389"/>
        <v>0</v>
      </c>
      <c r="EF645" s="1250">
        <f t="shared" ca="1" si="389"/>
        <v>0</v>
      </c>
    </row>
    <row r="646" spans="1:136" outlineLevel="2">
      <c r="A646" s="673"/>
      <c r="B646" s="685"/>
      <c r="C646" s="696" t="s">
        <v>518</v>
      </c>
      <c r="D646" s="1413">
        <f t="shared" ref="D646:AI646" si="390">IFERROR(D645/(D636*$G$28)*12,0)</f>
        <v>0</v>
      </c>
      <c r="E646" s="1250">
        <f t="shared" ca="1" si="390"/>
        <v>0</v>
      </c>
      <c r="F646" s="1250">
        <f t="shared" ca="1" si="390"/>
        <v>0</v>
      </c>
      <c r="G646" s="1250">
        <f t="shared" ca="1" si="390"/>
        <v>0</v>
      </c>
      <c r="H646" s="1250">
        <f t="shared" ca="1" si="390"/>
        <v>0</v>
      </c>
      <c r="I646" s="1250">
        <f t="shared" ca="1" si="390"/>
        <v>0</v>
      </c>
      <c r="J646" s="1250">
        <f t="shared" ca="1" si="390"/>
        <v>0</v>
      </c>
      <c r="K646" s="1250">
        <f t="shared" ca="1" si="390"/>
        <v>0</v>
      </c>
      <c r="L646" s="1250">
        <f t="shared" ca="1" si="390"/>
        <v>0</v>
      </c>
      <c r="M646" s="1250">
        <f t="shared" ca="1" si="390"/>
        <v>0</v>
      </c>
      <c r="N646" s="1250">
        <f t="shared" ca="1" si="390"/>
        <v>0</v>
      </c>
      <c r="O646" s="1250">
        <f t="shared" ca="1" si="390"/>
        <v>0</v>
      </c>
      <c r="P646" s="1250">
        <f t="shared" ca="1" si="390"/>
        <v>0</v>
      </c>
      <c r="Q646" s="1250">
        <f t="shared" ca="1" si="390"/>
        <v>0</v>
      </c>
      <c r="R646" s="1250">
        <f t="shared" ca="1" si="390"/>
        <v>0</v>
      </c>
      <c r="S646" s="1250">
        <f t="shared" ca="1" si="390"/>
        <v>0</v>
      </c>
      <c r="T646" s="1250">
        <f t="shared" ca="1" si="390"/>
        <v>0</v>
      </c>
      <c r="U646" s="1250">
        <f t="shared" ca="1" si="390"/>
        <v>0</v>
      </c>
      <c r="V646" s="1250">
        <f t="shared" ca="1" si="390"/>
        <v>0</v>
      </c>
      <c r="W646" s="1250">
        <f t="shared" ca="1" si="390"/>
        <v>0</v>
      </c>
      <c r="X646" s="1250">
        <f t="shared" ca="1" si="390"/>
        <v>0</v>
      </c>
      <c r="Y646" s="1250">
        <f t="shared" ca="1" si="390"/>
        <v>0</v>
      </c>
      <c r="Z646" s="1250">
        <f t="shared" ca="1" si="390"/>
        <v>0</v>
      </c>
      <c r="AA646" s="1250">
        <f t="shared" ca="1" si="390"/>
        <v>0</v>
      </c>
      <c r="AB646" s="1250">
        <f t="shared" ca="1" si="390"/>
        <v>0</v>
      </c>
      <c r="AC646" s="1250">
        <f t="shared" ca="1" si="390"/>
        <v>0</v>
      </c>
      <c r="AD646" s="1250">
        <f t="shared" ca="1" si="390"/>
        <v>0</v>
      </c>
      <c r="AE646" s="1250">
        <f t="shared" ca="1" si="390"/>
        <v>0</v>
      </c>
      <c r="AF646" s="1250">
        <f t="shared" ca="1" si="390"/>
        <v>0</v>
      </c>
      <c r="AG646" s="1250">
        <f t="shared" ca="1" si="390"/>
        <v>0</v>
      </c>
      <c r="AH646" s="1250">
        <f t="shared" ca="1" si="390"/>
        <v>0</v>
      </c>
      <c r="AI646" s="1250">
        <f t="shared" ca="1" si="390"/>
        <v>0</v>
      </c>
      <c r="AJ646" s="1250">
        <f t="shared" ref="AJ646:BO646" ca="1" si="391">IFERROR(AJ645/(AJ636*$G$28)*12,0)</f>
        <v>0</v>
      </c>
      <c r="AK646" s="1250">
        <f t="shared" ca="1" si="391"/>
        <v>0</v>
      </c>
      <c r="AL646" s="1250">
        <f t="shared" ca="1" si="391"/>
        <v>0</v>
      </c>
      <c r="AM646" s="1250">
        <f t="shared" ca="1" si="391"/>
        <v>0</v>
      </c>
      <c r="AN646" s="1250">
        <f t="shared" ca="1" si="391"/>
        <v>0</v>
      </c>
      <c r="AO646" s="1250">
        <f t="shared" ca="1" si="391"/>
        <v>0</v>
      </c>
      <c r="AP646" s="1250">
        <f t="shared" ca="1" si="391"/>
        <v>0</v>
      </c>
      <c r="AQ646" s="1250">
        <f t="shared" ca="1" si="391"/>
        <v>0</v>
      </c>
      <c r="AR646" s="1250">
        <f t="shared" ca="1" si="391"/>
        <v>0</v>
      </c>
      <c r="AS646" s="1250">
        <f t="shared" ca="1" si="391"/>
        <v>0</v>
      </c>
      <c r="AT646" s="1250">
        <f t="shared" ca="1" si="391"/>
        <v>0</v>
      </c>
      <c r="AU646" s="1250">
        <f t="shared" ca="1" si="391"/>
        <v>0</v>
      </c>
      <c r="AV646" s="1250">
        <f t="shared" ca="1" si="391"/>
        <v>0</v>
      </c>
      <c r="AW646" s="1250">
        <f t="shared" ca="1" si="391"/>
        <v>0</v>
      </c>
      <c r="AX646" s="1250">
        <f t="shared" ca="1" si="391"/>
        <v>0</v>
      </c>
      <c r="AY646" s="1250">
        <f t="shared" ca="1" si="391"/>
        <v>0</v>
      </c>
      <c r="AZ646" s="1250">
        <f t="shared" ca="1" si="391"/>
        <v>0</v>
      </c>
      <c r="BA646" s="1250">
        <f t="shared" ca="1" si="391"/>
        <v>0</v>
      </c>
      <c r="BB646" s="1250">
        <f t="shared" ca="1" si="391"/>
        <v>0</v>
      </c>
      <c r="BC646" s="1250">
        <f t="shared" ca="1" si="391"/>
        <v>0</v>
      </c>
      <c r="BD646" s="1250">
        <f t="shared" ca="1" si="391"/>
        <v>0</v>
      </c>
      <c r="BE646" s="1250">
        <f t="shared" ca="1" si="391"/>
        <v>0</v>
      </c>
      <c r="BF646" s="1250">
        <f t="shared" ca="1" si="391"/>
        <v>0</v>
      </c>
      <c r="BG646" s="1250">
        <f t="shared" ca="1" si="391"/>
        <v>0</v>
      </c>
      <c r="BH646" s="1250">
        <f t="shared" ca="1" si="391"/>
        <v>0</v>
      </c>
      <c r="BI646" s="1250">
        <f t="shared" ca="1" si="391"/>
        <v>0</v>
      </c>
      <c r="BJ646" s="1250">
        <f t="shared" ca="1" si="391"/>
        <v>0</v>
      </c>
      <c r="BK646" s="1250">
        <f t="shared" ca="1" si="391"/>
        <v>0</v>
      </c>
      <c r="BL646" s="1250">
        <f t="shared" ca="1" si="391"/>
        <v>0</v>
      </c>
      <c r="BM646" s="1250">
        <f t="shared" ca="1" si="391"/>
        <v>0</v>
      </c>
      <c r="BN646" s="1250">
        <f t="shared" ca="1" si="391"/>
        <v>0</v>
      </c>
      <c r="BO646" s="1250">
        <f t="shared" ca="1" si="391"/>
        <v>0</v>
      </c>
      <c r="BP646" s="1250">
        <f t="shared" ref="BP646:CU646" ca="1" si="392">IFERROR(BP645/(BP636*$G$28)*12,0)</f>
        <v>0</v>
      </c>
      <c r="BQ646" s="1250">
        <f t="shared" ca="1" si="392"/>
        <v>0</v>
      </c>
      <c r="BR646" s="1250">
        <f t="shared" ca="1" si="392"/>
        <v>0</v>
      </c>
      <c r="BS646" s="1250">
        <f t="shared" ca="1" si="392"/>
        <v>0</v>
      </c>
      <c r="BT646" s="1250">
        <f t="shared" ca="1" si="392"/>
        <v>0</v>
      </c>
      <c r="BU646" s="1250">
        <f t="shared" ca="1" si="392"/>
        <v>0</v>
      </c>
      <c r="BV646" s="1250">
        <f t="shared" ca="1" si="392"/>
        <v>0</v>
      </c>
      <c r="BW646" s="1250">
        <f t="shared" ca="1" si="392"/>
        <v>0</v>
      </c>
      <c r="BX646" s="1250">
        <f t="shared" ca="1" si="392"/>
        <v>0</v>
      </c>
      <c r="BY646" s="1250">
        <f t="shared" ca="1" si="392"/>
        <v>0</v>
      </c>
      <c r="BZ646" s="1250">
        <f t="shared" ca="1" si="392"/>
        <v>0</v>
      </c>
      <c r="CA646" s="1250">
        <f t="shared" ca="1" si="392"/>
        <v>0</v>
      </c>
      <c r="CB646" s="1250">
        <f t="shared" ca="1" si="392"/>
        <v>0</v>
      </c>
      <c r="CC646" s="1250">
        <f t="shared" ca="1" si="392"/>
        <v>0</v>
      </c>
      <c r="CD646" s="1250">
        <f t="shared" ca="1" si="392"/>
        <v>0</v>
      </c>
      <c r="CE646" s="1250">
        <f t="shared" ca="1" si="392"/>
        <v>0</v>
      </c>
      <c r="CF646" s="1250">
        <f t="shared" ca="1" si="392"/>
        <v>0</v>
      </c>
      <c r="CG646" s="1250">
        <f t="shared" ca="1" si="392"/>
        <v>0</v>
      </c>
      <c r="CH646" s="1250">
        <f t="shared" ca="1" si="392"/>
        <v>0</v>
      </c>
      <c r="CI646" s="1250">
        <f t="shared" ca="1" si="392"/>
        <v>0</v>
      </c>
      <c r="CJ646" s="1250">
        <f t="shared" ca="1" si="392"/>
        <v>0</v>
      </c>
      <c r="CK646" s="1250">
        <f t="shared" ca="1" si="392"/>
        <v>0</v>
      </c>
      <c r="CL646" s="1250">
        <f t="shared" ca="1" si="392"/>
        <v>0</v>
      </c>
      <c r="CM646" s="1250">
        <f t="shared" ca="1" si="392"/>
        <v>0</v>
      </c>
      <c r="CN646" s="1250">
        <f t="shared" ca="1" si="392"/>
        <v>0</v>
      </c>
      <c r="CO646" s="1250">
        <f t="shared" ca="1" si="392"/>
        <v>0</v>
      </c>
      <c r="CP646" s="1250">
        <f t="shared" ca="1" si="392"/>
        <v>0</v>
      </c>
      <c r="CQ646" s="1250">
        <f t="shared" ca="1" si="392"/>
        <v>0</v>
      </c>
      <c r="CR646" s="1250">
        <f t="shared" ca="1" si="392"/>
        <v>0</v>
      </c>
      <c r="CS646" s="1250">
        <f t="shared" ca="1" si="392"/>
        <v>0</v>
      </c>
      <c r="CT646" s="1250">
        <f t="shared" ca="1" si="392"/>
        <v>0</v>
      </c>
      <c r="CU646" s="1250">
        <f t="shared" ca="1" si="392"/>
        <v>0</v>
      </c>
      <c r="CV646" s="1250">
        <f t="shared" ref="CV646:EA646" ca="1" si="393">IFERROR(CV645/(CV636*$G$28)*12,0)</f>
        <v>0</v>
      </c>
      <c r="CW646" s="1250">
        <f t="shared" ca="1" si="393"/>
        <v>0</v>
      </c>
      <c r="CX646" s="1250">
        <f t="shared" ca="1" si="393"/>
        <v>0</v>
      </c>
      <c r="CY646" s="1250">
        <f t="shared" ca="1" si="393"/>
        <v>0</v>
      </c>
      <c r="CZ646" s="1250">
        <f t="shared" ca="1" si="393"/>
        <v>0</v>
      </c>
      <c r="DA646" s="1250">
        <f t="shared" ca="1" si="393"/>
        <v>0</v>
      </c>
      <c r="DB646" s="1250">
        <f t="shared" ca="1" si="393"/>
        <v>0</v>
      </c>
      <c r="DC646" s="1250">
        <f t="shared" ca="1" si="393"/>
        <v>0</v>
      </c>
      <c r="DD646" s="1250">
        <f t="shared" ca="1" si="393"/>
        <v>0</v>
      </c>
      <c r="DE646" s="1250">
        <f t="shared" ca="1" si="393"/>
        <v>0</v>
      </c>
      <c r="DF646" s="1250">
        <f t="shared" ca="1" si="393"/>
        <v>0</v>
      </c>
      <c r="DG646" s="1250">
        <f t="shared" ca="1" si="393"/>
        <v>0</v>
      </c>
      <c r="DH646" s="1250">
        <f t="shared" ca="1" si="393"/>
        <v>0</v>
      </c>
      <c r="DI646" s="1250">
        <f t="shared" ca="1" si="393"/>
        <v>0</v>
      </c>
      <c r="DJ646" s="1250">
        <f t="shared" ca="1" si="393"/>
        <v>0</v>
      </c>
      <c r="DK646" s="1250">
        <f t="shared" ca="1" si="393"/>
        <v>0</v>
      </c>
      <c r="DL646" s="1250">
        <f t="shared" ca="1" si="393"/>
        <v>0</v>
      </c>
      <c r="DM646" s="1250">
        <f t="shared" ca="1" si="393"/>
        <v>0</v>
      </c>
      <c r="DN646" s="1250">
        <f t="shared" ca="1" si="393"/>
        <v>0</v>
      </c>
      <c r="DO646" s="1250">
        <f t="shared" ca="1" si="393"/>
        <v>0</v>
      </c>
      <c r="DP646" s="1250">
        <f t="shared" ca="1" si="393"/>
        <v>0</v>
      </c>
      <c r="DQ646" s="1250">
        <f t="shared" ca="1" si="393"/>
        <v>0</v>
      </c>
      <c r="DR646" s="1250">
        <f t="shared" ca="1" si="393"/>
        <v>0</v>
      </c>
      <c r="DS646" s="1250">
        <f t="shared" ca="1" si="393"/>
        <v>0</v>
      </c>
      <c r="DT646" s="1250">
        <f t="shared" ca="1" si="393"/>
        <v>0</v>
      </c>
      <c r="DU646" s="1250">
        <f t="shared" ca="1" si="393"/>
        <v>0</v>
      </c>
      <c r="DV646" s="1250">
        <f t="shared" ca="1" si="393"/>
        <v>0</v>
      </c>
      <c r="DW646" s="1250">
        <f t="shared" ca="1" si="393"/>
        <v>0</v>
      </c>
      <c r="DX646" s="1250">
        <f t="shared" ca="1" si="393"/>
        <v>0</v>
      </c>
      <c r="DY646" s="1250">
        <f t="shared" ca="1" si="393"/>
        <v>0</v>
      </c>
      <c r="DZ646" s="1250">
        <f t="shared" ca="1" si="393"/>
        <v>0</v>
      </c>
      <c r="EA646" s="1250">
        <f t="shared" ca="1" si="393"/>
        <v>0</v>
      </c>
      <c r="EB646" s="1250">
        <f t="shared" ref="EB646:FG646" ca="1" si="394">IFERROR(EB645/(EB636*$G$28)*12,0)</f>
        <v>0</v>
      </c>
      <c r="EC646" s="1250">
        <f t="shared" ca="1" si="394"/>
        <v>0</v>
      </c>
      <c r="ED646" s="1250">
        <f t="shared" ca="1" si="394"/>
        <v>0</v>
      </c>
      <c r="EE646" s="1250">
        <f t="shared" ca="1" si="394"/>
        <v>0</v>
      </c>
      <c r="EF646" s="1250">
        <f t="shared" ca="1" si="394"/>
        <v>0</v>
      </c>
    </row>
    <row r="647" spans="1:136" outlineLevel="2">
      <c r="A647" s="673"/>
      <c r="C647" s="696"/>
      <c r="D647" s="1413"/>
      <c r="E647" s="1250"/>
      <c r="F647" s="1250"/>
      <c r="G647" s="1250"/>
      <c r="H647" s="1250"/>
      <c r="I647" s="1250"/>
      <c r="J647" s="1250"/>
      <c r="K647" s="1250"/>
      <c r="L647" s="1250"/>
      <c r="M647" s="1250"/>
      <c r="N647" s="1250"/>
      <c r="O647" s="1250"/>
      <c r="P647" s="1250"/>
      <c r="Q647" s="1250"/>
      <c r="R647" s="1250"/>
      <c r="S647" s="1250"/>
      <c r="T647" s="1250"/>
      <c r="U647" s="1250"/>
      <c r="V647" s="1250"/>
      <c r="W647" s="1250"/>
      <c r="X647" s="1250"/>
      <c r="Y647" s="1250"/>
      <c r="Z647" s="1250"/>
      <c r="AA647" s="1250"/>
      <c r="AB647" s="1250"/>
      <c r="AC647" s="1250"/>
      <c r="AD647" s="1250"/>
      <c r="AE647" s="1250"/>
      <c r="AF647" s="1250"/>
      <c r="AG647" s="1250"/>
      <c r="AH647" s="1250"/>
      <c r="AI647" s="1250"/>
      <c r="AJ647" s="1250"/>
      <c r="AK647" s="1250"/>
      <c r="AL647" s="1250"/>
      <c r="AM647" s="1250"/>
      <c r="AN647" s="1250"/>
      <c r="AO647" s="1250"/>
      <c r="AP647" s="1250"/>
      <c r="AQ647" s="1250"/>
      <c r="AR647" s="1250"/>
      <c r="AS647" s="1250"/>
      <c r="AT647" s="1250"/>
      <c r="AU647" s="1250"/>
      <c r="AV647" s="1250"/>
      <c r="AW647" s="1250"/>
      <c r="AX647" s="1250"/>
      <c r="AY647" s="1250"/>
      <c r="AZ647" s="1250"/>
      <c r="BA647" s="1250"/>
      <c r="BB647" s="1250"/>
      <c r="BC647" s="1250"/>
      <c r="BD647" s="1250"/>
      <c r="BE647" s="1250"/>
      <c r="BF647" s="1250"/>
      <c r="BG647" s="1250"/>
      <c r="BH647" s="1250"/>
      <c r="BI647" s="1250"/>
      <c r="BJ647" s="1250"/>
      <c r="BK647" s="1250"/>
      <c r="BL647" s="1250"/>
      <c r="BM647" s="1250"/>
      <c r="BN647" s="1250"/>
      <c r="BO647" s="1250"/>
      <c r="BP647" s="1250"/>
      <c r="BQ647" s="1250"/>
      <c r="BR647" s="1250"/>
      <c r="BS647" s="1250"/>
      <c r="BT647" s="1250"/>
      <c r="BU647" s="1250"/>
      <c r="BV647" s="1250"/>
      <c r="BW647" s="1250"/>
      <c r="BX647" s="1250"/>
      <c r="BY647" s="1250"/>
      <c r="BZ647" s="1250"/>
      <c r="CA647" s="1250"/>
      <c r="CB647" s="1250"/>
      <c r="CC647" s="1250"/>
      <c r="CD647" s="1250"/>
      <c r="CE647" s="1250"/>
      <c r="CF647" s="1250"/>
      <c r="CG647" s="1250"/>
      <c r="CH647" s="1250"/>
      <c r="CI647" s="1250"/>
      <c r="CJ647" s="1250"/>
      <c r="CK647" s="1250"/>
      <c r="CL647" s="1250"/>
      <c r="CM647" s="1250"/>
      <c r="CN647" s="1250"/>
      <c r="CO647" s="1250"/>
      <c r="CP647" s="1250"/>
      <c r="CQ647" s="1250"/>
      <c r="CR647" s="1250"/>
      <c r="CS647" s="1250"/>
      <c r="CT647" s="1250"/>
      <c r="CU647" s="1250"/>
      <c r="CV647" s="1250"/>
      <c r="CW647" s="1250"/>
      <c r="CX647" s="1250"/>
      <c r="CY647" s="1250"/>
      <c r="CZ647" s="1250"/>
      <c r="DA647" s="1250"/>
      <c r="DB647" s="1250"/>
      <c r="DC647" s="1250"/>
      <c r="DD647" s="1250"/>
      <c r="DE647" s="1250"/>
      <c r="DF647" s="1250"/>
      <c r="DG647" s="1250"/>
      <c r="DH647" s="1250"/>
      <c r="DI647" s="1250"/>
      <c r="DJ647" s="1250"/>
      <c r="DK647" s="1250"/>
      <c r="DL647" s="1250"/>
      <c r="DM647" s="1250"/>
      <c r="DN647" s="1250"/>
      <c r="DO647" s="1250"/>
      <c r="DP647" s="1250"/>
      <c r="DQ647" s="1250"/>
      <c r="DR647" s="1250"/>
      <c r="DS647" s="1250"/>
      <c r="DT647" s="1250"/>
      <c r="DU647" s="1250"/>
      <c r="DV647" s="1250"/>
      <c r="DW647" s="1250"/>
      <c r="DX647" s="1250"/>
      <c r="DY647" s="1250"/>
      <c r="DZ647" s="1250"/>
      <c r="EA647" s="1250"/>
      <c r="EB647" s="1250"/>
      <c r="EC647" s="1250"/>
      <c r="ED647" s="1250"/>
      <c r="EE647" s="1250"/>
      <c r="EF647" s="1250"/>
    </row>
    <row r="648" spans="1:136" outlineLevel="2">
      <c r="A648" s="673" t="s">
        <v>361</v>
      </c>
      <c r="B648" s="686"/>
      <c r="C648" s="27" t="s">
        <v>758</v>
      </c>
      <c r="D648" s="31"/>
      <c r="E648" s="1228">
        <f ca="1">IFERROR(OFFSET($D$144,MATCH(MONTH(E607),'Model Inputs &amp; Calcs'!$E$3:$E$14,0),MATCH(E606,$E$144:$O$144,0))*$G$23/$G$21,0)</f>
        <v>0</v>
      </c>
      <c r="F648" s="1228">
        <f ca="1">IFERROR(OFFSET($D$144,MATCH(MONTH(F607),'Model Inputs &amp; Calcs'!$E$3:$E$14,0),MATCH(F606,$E$144:$O$144,0))*$G$23/$G$21,0)</f>
        <v>0</v>
      </c>
      <c r="G648" s="1228">
        <f ca="1">IFERROR(OFFSET($D$144,MATCH(MONTH(G607),'Model Inputs &amp; Calcs'!$E$3:$E$14,0),MATCH(G606,$E$144:$O$144,0))*$G$23/$G$21,0)</f>
        <v>0</v>
      </c>
      <c r="H648" s="1228">
        <f ca="1">IFERROR(OFFSET($D$144,MATCH(MONTH(H607),'Model Inputs &amp; Calcs'!$E$3:$E$14,0),MATCH(H606,$E$144:$O$144,0))*$G$23/$G$21,0)</f>
        <v>0</v>
      </c>
      <c r="I648" s="1228">
        <f ca="1">IFERROR(OFFSET($D$144,MATCH(MONTH(I607),'Model Inputs &amp; Calcs'!$E$3:$E$14,0),MATCH(I606,$E$144:$O$144,0))*$G$23/$G$21,0)</f>
        <v>0</v>
      </c>
      <c r="J648" s="1228">
        <f ca="1">IFERROR(OFFSET($D$144,MATCH(MONTH(J607),'Model Inputs &amp; Calcs'!$E$3:$E$14,0),MATCH(J606,$E$144:$O$144,0))*$G$23/$G$21,0)</f>
        <v>0</v>
      </c>
      <c r="K648" s="1228">
        <f ca="1">IFERROR(OFFSET($D$144,MATCH(MONTH(K607),'Model Inputs &amp; Calcs'!$E$3:$E$14,0),MATCH(K606,$E$144:$O$144,0))*$G$23/$G$21,0)</f>
        <v>0</v>
      </c>
      <c r="L648" s="1228">
        <f ca="1">IFERROR(OFFSET($D$144,MATCH(MONTH(L607),'Model Inputs &amp; Calcs'!$E$3:$E$14,0),MATCH(L606,$E$144:$O$144,0))*$G$23/$G$21,0)</f>
        <v>0</v>
      </c>
      <c r="M648" s="1228">
        <f ca="1">IFERROR(OFFSET($D$144,MATCH(MONTH(M607),'Model Inputs &amp; Calcs'!$E$3:$E$14,0),MATCH(M606,$E$144:$O$144,0))*$G$23/$G$21,0)</f>
        <v>0</v>
      </c>
      <c r="N648" s="1228">
        <f ca="1">IFERROR(OFFSET($D$144,MATCH(MONTH(N607),'Model Inputs &amp; Calcs'!$E$3:$E$14,0),MATCH(N606,$E$144:$O$144,0))*$G$23/$G$21,0)</f>
        <v>0</v>
      </c>
      <c r="O648" s="1228">
        <f ca="1">IFERROR(OFFSET($D$144,MATCH(MONTH(O607),'Model Inputs &amp; Calcs'!$E$3:$E$14,0),MATCH(O606,$E$144:$O$144,0))*$G$23/$G$21,0)</f>
        <v>0</v>
      </c>
      <c r="P648" s="1228">
        <f ca="1">IFERROR(OFFSET($D$144,MATCH(MONTH(P607),'Model Inputs &amp; Calcs'!$E$3:$E$14,0),MATCH(P606,$E$144:$O$144,0))*$G$23/$G$21,0)</f>
        <v>0</v>
      </c>
      <c r="Q648" s="1228">
        <f ca="1">IFERROR(OFFSET($D$144,MATCH(MONTH(Q607),'Model Inputs &amp; Calcs'!$E$3:$E$14,0),MATCH(Q606,$E$144:$O$144,0))*$G$23/$G$21,0)</f>
        <v>0</v>
      </c>
      <c r="R648" s="1228">
        <f ca="1">IFERROR(OFFSET($D$144,MATCH(MONTH(R607),'Model Inputs &amp; Calcs'!$E$3:$E$14,0),MATCH(R606,$E$144:$O$144,0))*$G$23/$G$21,0)</f>
        <v>0</v>
      </c>
      <c r="S648" s="1228">
        <f ca="1">IFERROR(OFFSET($D$144,MATCH(MONTH(S607),'Model Inputs &amp; Calcs'!$E$3:$E$14,0),MATCH(S606,$E$144:$O$144,0))*$G$23/$G$21,0)</f>
        <v>0</v>
      </c>
      <c r="T648" s="1228">
        <f ca="1">IFERROR(OFFSET($D$144,MATCH(MONTH(T607),'Model Inputs &amp; Calcs'!$E$3:$E$14,0),MATCH(T606,$E$144:$O$144,0))*$G$23/$G$21,0)</f>
        <v>0</v>
      </c>
      <c r="U648" s="1228">
        <f ca="1">IFERROR(OFFSET($D$144,MATCH(MONTH(U607),'Model Inputs &amp; Calcs'!$E$3:$E$14,0),MATCH(U606,$E$144:$O$144,0))*$G$23/$G$21,0)</f>
        <v>0</v>
      </c>
      <c r="V648" s="1228">
        <f ca="1">IFERROR(OFFSET($D$144,MATCH(MONTH(V607),'Model Inputs &amp; Calcs'!$E$3:$E$14,0),MATCH(V606,$E$144:$O$144,0))*$G$23/$G$21,0)</f>
        <v>0</v>
      </c>
      <c r="W648" s="1228">
        <f ca="1">IFERROR(OFFSET($D$144,MATCH(MONTH(W607),'Model Inputs &amp; Calcs'!$E$3:$E$14,0),MATCH(W606,$E$144:$O$144,0))*$G$23/$G$21,0)</f>
        <v>0</v>
      </c>
      <c r="X648" s="1228">
        <f ca="1">IFERROR(OFFSET($D$144,MATCH(MONTH(X607),'Model Inputs &amp; Calcs'!$E$3:$E$14,0),MATCH(X606,$E$144:$O$144,0))*$G$23/$G$21,0)</f>
        <v>0</v>
      </c>
      <c r="Y648" s="1228">
        <f ca="1">IFERROR(OFFSET($D$144,MATCH(MONTH(Y607),'Model Inputs &amp; Calcs'!$E$3:$E$14,0),MATCH(Y606,$E$144:$O$144,0))*$G$23/$G$21,0)</f>
        <v>0</v>
      </c>
      <c r="Z648" s="1228">
        <f ca="1">IFERROR(OFFSET($D$144,MATCH(MONTH(Z607),'Model Inputs &amp; Calcs'!$E$3:$E$14,0),MATCH(Z606,$E$144:$O$144,0))*$G$23/$G$21,0)</f>
        <v>0</v>
      </c>
      <c r="AA648" s="1228">
        <f ca="1">IFERROR(OFFSET($D$144,MATCH(MONTH(AA607),'Model Inputs &amp; Calcs'!$E$3:$E$14,0),MATCH(AA606,$E$144:$O$144,0))*$G$23/$G$21,0)</f>
        <v>0</v>
      </c>
      <c r="AB648" s="1228">
        <f ca="1">IFERROR(OFFSET($D$144,MATCH(MONTH(AB607),'Model Inputs &amp; Calcs'!$E$3:$E$14,0),MATCH(AB606,$E$144:$O$144,0))*$G$23/$G$21,0)</f>
        <v>0</v>
      </c>
      <c r="AC648" s="1228">
        <f ca="1">IFERROR(OFFSET($D$144,MATCH(MONTH(AC607),'Model Inputs &amp; Calcs'!$E$3:$E$14,0),MATCH(AC606,$E$144:$O$144,0))*$G$23/$G$21,0)</f>
        <v>0</v>
      </c>
      <c r="AD648" s="1228">
        <f ca="1">IFERROR(OFFSET($D$144,MATCH(MONTH(AD607),'Model Inputs &amp; Calcs'!$E$3:$E$14,0),MATCH(AD606,$E$144:$O$144,0))*$G$23/$G$21,0)</f>
        <v>0</v>
      </c>
      <c r="AE648" s="1228">
        <f ca="1">IFERROR(OFFSET($D$144,MATCH(MONTH(AE607),'Model Inputs &amp; Calcs'!$E$3:$E$14,0),MATCH(AE606,$E$144:$O$144,0))*$G$23/$G$21,0)</f>
        <v>0</v>
      </c>
      <c r="AF648" s="1228">
        <f ca="1">IFERROR(OFFSET($D$144,MATCH(MONTH(AF607),'Model Inputs &amp; Calcs'!$E$3:$E$14,0),MATCH(AF606,$E$144:$O$144,0))*$G$23/$G$21,0)</f>
        <v>0</v>
      </c>
      <c r="AG648" s="1228">
        <f ca="1">IFERROR(OFFSET($D$144,MATCH(MONTH(AG607),'Model Inputs &amp; Calcs'!$E$3:$E$14,0),MATCH(AG606,$E$144:$O$144,0))*$G$23/$G$21,0)</f>
        <v>0</v>
      </c>
      <c r="AH648" s="1228">
        <f ca="1">IFERROR(OFFSET($D$144,MATCH(MONTH(AH607),'Model Inputs &amp; Calcs'!$E$3:$E$14,0),MATCH(AH606,$E$144:$O$144,0))*$G$23/$G$21,0)</f>
        <v>0</v>
      </c>
      <c r="AI648" s="1228">
        <f ca="1">IFERROR(OFFSET($D$144,MATCH(MONTH(AI607),'Model Inputs &amp; Calcs'!$E$3:$E$14,0),MATCH(AI606,$E$144:$O$144,0))*$G$23/$G$21,0)</f>
        <v>0</v>
      </c>
      <c r="AJ648" s="1228">
        <f ca="1">IFERROR(OFFSET($D$144,MATCH(MONTH(AJ607),'Model Inputs &amp; Calcs'!$E$3:$E$14,0),MATCH(AJ606,$E$144:$O$144,0))*$G$23/$G$21,0)</f>
        <v>0</v>
      </c>
      <c r="AK648" s="1228">
        <f ca="1">IFERROR(OFFSET($D$144,MATCH(MONTH(AK607),'Model Inputs &amp; Calcs'!$E$3:$E$14,0),MATCH(AK606,$E$144:$O$144,0))*$G$23/$G$21,0)</f>
        <v>0</v>
      </c>
      <c r="AL648" s="1228">
        <f ca="1">IFERROR(OFFSET($D$144,MATCH(MONTH(AL607),'Model Inputs &amp; Calcs'!$E$3:$E$14,0),MATCH(AL606,$E$144:$O$144,0))*$G$23/$G$21,0)</f>
        <v>0</v>
      </c>
      <c r="AM648" s="1228">
        <f ca="1">IFERROR(OFFSET($D$144,MATCH(MONTH(AM607),'Model Inputs &amp; Calcs'!$E$3:$E$14,0),MATCH(AM606,$E$144:$O$144,0))*$G$23/$G$21,0)</f>
        <v>0</v>
      </c>
      <c r="AN648" s="1228">
        <f ca="1">IFERROR(OFFSET($D$144,MATCH(MONTH(AN607),'Model Inputs &amp; Calcs'!$E$3:$E$14,0),MATCH(AN606,$E$144:$O$144,0))*$G$23/$G$21,0)</f>
        <v>0</v>
      </c>
      <c r="AO648" s="1228">
        <f ca="1">IFERROR(OFFSET($D$144,MATCH(MONTH(AO607),'Model Inputs &amp; Calcs'!$E$3:$E$14,0),MATCH(AO606,$E$144:$O$144,0))*$G$23/$G$21,0)</f>
        <v>0</v>
      </c>
      <c r="AP648" s="1228">
        <f ca="1">IFERROR(OFFSET($D$144,MATCH(MONTH(AP607),'Model Inputs &amp; Calcs'!$E$3:$E$14,0),MATCH(AP606,$E$144:$O$144,0))*$G$23/$G$21,0)</f>
        <v>0</v>
      </c>
      <c r="AQ648" s="1228">
        <f ca="1">IFERROR(OFFSET($D$144,MATCH(MONTH(AQ607),'Model Inputs &amp; Calcs'!$E$3:$E$14,0),MATCH(AQ606,$E$144:$O$144,0))*$G$23/$G$21,0)</f>
        <v>0</v>
      </c>
      <c r="AR648" s="1228">
        <f ca="1">IFERROR(OFFSET($D$144,MATCH(MONTH(AR607),'Model Inputs &amp; Calcs'!$E$3:$E$14,0),MATCH(AR606,$E$144:$O$144,0))*$G$23/$G$21,0)</f>
        <v>0</v>
      </c>
      <c r="AS648" s="1228">
        <f ca="1">IFERROR(OFFSET($D$144,MATCH(MONTH(AS607),'Model Inputs &amp; Calcs'!$E$3:$E$14,0),MATCH(AS606,$E$144:$O$144,0))*$G$23/$G$21,0)</f>
        <v>0</v>
      </c>
      <c r="AT648" s="1228">
        <f ca="1">IFERROR(OFFSET($D$144,MATCH(MONTH(AT607),'Model Inputs &amp; Calcs'!$E$3:$E$14,0),MATCH(AT606,$E$144:$O$144,0))*$G$23/$G$21,0)</f>
        <v>0</v>
      </c>
      <c r="AU648" s="1228">
        <f ca="1">IFERROR(OFFSET($D$144,MATCH(MONTH(AU607),'Model Inputs &amp; Calcs'!$E$3:$E$14,0),MATCH(AU606,$E$144:$O$144,0))*$G$23/$G$21,0)</f>
        <v>0</v>
      </c>
      <c r="AV648" s="1228">
        <f ca="1">IFERROR(OFFSET($D$144,MATCH(MONTH(AV607),'Model Inputs &amp; Calcs'!$E$3:$E$14,0),MATCH(AV606,$E$144:$O$144,0))*$G$23/$G$21,0)</f>
        <v>0</v>
      </c>
      <c r="AW648" s="1228">
        <f ca="1">IFERROR(OFFSET($D$144,MATCH(MONTH(AW607),'Model Inputs &amp; Calcs'!$E$3:$E$14,0),MATCH(AW606,$E$144:$O$144,0))*$G$23/$G$21,0)</f>
        <v>0</v>
      </c>
      <c r="AX648" s="1228">
        <f ca="1">IFERROR(OFFSET($D$144,MATCH(MONTH(AX607),'Model Inputs &amp; Calcs'!$E$3:$E$14,0),MATCH(AX606,$E$144:$O$144,0))*$G$23/$G$21,0)</f>
        <v>0</v>
      </c>
      <c r="AY648" s="1228">
        <f ca="1">IFERROR(OFFSET($D$144,MATCH(MONTH(AY607),'Model Inputs &amp; Calcs'!$E$3:$E$14,0),MATCH(AY606,$E$144:$O$144,0))*$G$23/$G$21,0)</f>
        <v>0</v>
      </c>
      <c r="AZ648" s="1228">
        <f ca="1">IFERROR(OFFSET($D$144,MATCH(MONTH(AZ607),'Model Inputs &amp; Calcs'!$E$3:$E$14,0),MATCH(AZ606,$E$144:$O$144,0))*$G$23/$G$21,0)</f>
        <v>0</v>
      </c>
      <c r="BA648" s="1228">
        <f ca="1">IFERROR(OFFSET($D$144,MATCH(MONTH(BA607),'Model Inputs &amp; Calcs'!$E$3:$E$14,0),MATCH(BA606,$E$144:$O$144,0))*$G$23/$G$21,0)</f>
        <v>0</v>
      </c>
      <c r="BB648" s="1228">
        <f ca="1">IFERROR(OFFSET($D$144,MATCH(MONTH(BB607),'Model Inputs &amp; Calcs'!$E$3:$E$14,0),MATCH(BB606,$E$144:$O$144,0))*$G$23/$G$21,0)</f>
        <v>0</v>
      </c>
      <c r="BC648" s="1228">
        <f ca="1">IFERROR(OFFSET($D$144,MATCH(MONTH(BC607),'Model Inputs &amp; Calcs'!$E$3:$E$14,0),MATCH(BC606,$E$144:$O$144,0))*$G$23/$G$21,0)</f>
        <v>0</v>
      </c>
      <c r="BD648" s="1228">
        <f ca="1">IFERROR(OFFSET($D$144,MATCH(MONTH(BD607),'Model Inputs &amp; Calcs'!$E$3:$E$14,0),MATCH(BD606,$E$144:$O$144,0))*$G$23/$G$21,0)</f>
        <v>0</v>
      </c>
      <c r="BE648" s="1228">
        <f ca="1">IFERROR(OFFSET($D$144,MATCH(MONTH(BE607),'Model Inputs &amp; Calcs'!$E$3:$E$14,0),MATCH(BE606,$E$144:$O$144,0))*$G$23/$G$21,0)</f>
        <v>0</v>
      </c>
      <c r="BF648" s="1228">
        <f ca="1">IFERROR(OFFSET($D$144,MATCH(MONTH(BF607),'Model Inputs &amp; Calcs'!$E$3:$E$14,0),MATCH(BF606,$E$144:$O$144,0))*$G$23/$G$21,0)</f>
        <v>0</v>
      </c>
      <c r="BG648" s="1228">
        <f ca="1">IFERROR(OFFSET($D$144,MATCH(MONTH(BG607),'Model Inputs &amp; Calcs'!$E$3:$E$14,0),MATCH(BG606,$E$144:$O$144,0))*$G$23/$G$21,0)</f>
        <v>0</v>
      </c>
      <c r="BH648" s="1228">
        <f ca="1">IFERROR(OFFSET($D$144,MATCH(MONTH(BH607),'Model Inputs &amp; Calcs'!$E$3:$E$14,0),MATCH(BH606,$E$144:$O$144,0))*$G$23/$G$21,0)</f>
        <v>0</v>
      </c>
      <c r="BI648" s="1228">
        <f ca="1">IFERROR(OFFSET($D$144,MATCH(MONTH(BI607),'Model Inputs &amp; Calcs'!$E$3:$E$14,0),MATCH(BI606,$E$144:$O$144,0))*$G$23/$G$21,0)</f>
        <v>0</v>
      </c>
      <c r="BJ648" s="1228">
        <f ca="1">IFERROR(OFFSET($D$144,MATCH(MONTH(BJ607),'Model Inputs &amp; Calcs'!$E$3:$E$14,0),MATCH(BJ606,$E$144:$O$144,0))*$G$23/$G$21,0)</f>
        <v>0</v>
      </c>
      <c r="BK648" s="1228">
        <f ca="1">IFERROR(OFFSET($D$144,MATCH(MONTH(BK607),'Model Inputs &amp; Calcs'!$E$3:$E$14,0),MATCH(BK606,$E$144:$O$144,0))*$G$23/$G$21,0)</f>
        <v>0</v>
      </c>
      <c r="BL648" s="1228">
        <f ca="1">IFERROR(OFFSET($D$144,MATCH(MONTH(BL607),'Model Inputs &amp; Calcs'!$E$3:$E$14,0),MATCH(BL606,$E$144:$O$144,0))*$G$23/$G$21,0)</f>
        <v>0</v>
      </c>
      <c r="BM648" s="1228">
        <f ca="1">IFERROR(OFFSET($D$144,MATCH(MONTH(BM607),'Model Inputs &amp; Calcs'!$E$3:$E$14,0),MATCH(BM606,$E$144:$O$144,0))*$G$23/$G$21,0)</f>
        <v>0</v>
      </c>
      <c r="BN648" s="1228">
        <f ca="1">IFERROR(OFFSET($D$144,MATCH(MONTH(BN607),'Model Inputs &amp; Calcs'!$E$3:$E$14,0),MATCH(BN606,$E$144:$O$144,0))*$G$23/$G$21,0)</f>
        <v>0</v>
      </c>
      <c r="BO648" s="1228">
        <f ca="1">IFERROR(OFFSET($D$144,MATCH(MONTH(BO607),'Model Inputs &amp; Calcs'!$E$3:$E$14,0),MATCH(BO606,$E$144:$O$144,0))*$G$23/$G$21,0)</f>
        <v>0</v>
      </c>
      <c r="BP648" s="1228">
        <f ca="1">IFERROR(OFFSET($D$144,MATCH(MONTH(BP607),'Model Inputs &amp; Calcs'!$E$3:$E$14,0),MATCH(BP606,$E$144:$O$144,0))*$G$23/$G$21,0)</f>
        <v>0</v>
      </c>
      <c r="BQ648" s="1228">
        <f ca="1">IFERROR(OFFSET($D$144,MATCH(MONTH(BQ607),'Model Inputs &amp; Calcs'!$E$3:$E$14,0),MATCH(BQ606,$E$144:$O$144,0))*$G$23/$G$21,0)</f>
        <v>0</v>
      </c>
      <c r="BR648" s="1228">
        <f ca="1">IFERROR(OFFSET($D$144,MATCH(MONTH(BR607),'Model Inputs &amp; Calcs'!$E$3:$E$14,0),MATCH(BR606,$E$144:$O$144,0))*$G$23/$G$21,0)</f>
        <v>0</v>
      </c>
      <c r="BS648" s="1228">
        <f ca="1">IFERROR(OFFSET($D$144,MATCH(MONTH(BS607),'Model Inputs &amp; Calcs'!$E$3:$E$14,0),MATCH(BS606,$E$144:$O$144,0))*$G$23/$G$21,0)</f>
        <v>0</v>
      </c>
      <c r="BT648" s="1228">
        <f ca="1">IFERROR(OFFSET($D$144,MATCH(MONTH(BT607),'Model Inputs &amp; Calcs'!$E$3:$E$14,0),MATCH(BT606,$E$144:$O$144,0))*$G$23/$G$21,0)</f>
        <v>0</v>
      </c>
      <c r="BU648" s="1228">
        <f ca="1">IFERROR(OFFSET($D$144,MATCH(MONTH(BU607),'Model Inputs &amp; Calcs'!$E$3:$E$14,0),MATCH(BU606,$E$144:$O$144,0))*$G$23/$G$21,0)</f>
        <v>0</v>
      </c>
      <c r="BV648" s="1228">
        <f ca="1">IFERROR(OFFSET($D$144,MATCH(MONTH(BV607),'Model Inputs &amp; Calcs'!$E$3:$E$14,0),MATCH(BV606,$E$144:$O$144,0))*$G$23/$G$21,0)</f>
        <v>0</v>
      </c>
      <c r="BW648" s="1228">
        <f ca="1">IFERROR(OFFSET($D$144,MATCH(MONTH(BW607),'Model Inputs &amp; Calcs'!$E$3:$E$14,0),MATCH(BW606,$E$144:$O$144,0))*$G$23/$G$21,0)</f>
        <v>0</v>
      </c>
      <c r="BX648" s="1228">
        <f ca="1">IFERROR(OFFSET($D$144,MATCH(MONTH(BX607),'Model Inputs &amp; Calcs'!$E$3:$E$14,0),MATCH(BX606,$E$144:$O$144,0))*$G$23/$G$21,0)</f>
        <v>0</v>
      </c>
      <c r="BY648" s="1228">
        <f ca="1">IFERROR(OFFSET($D$144,MATCH(MONTH(BY607),'Model Inputs &amp; Calcs'!$E$3:$E$14,0),MATCH(BY606,$E$144:$O$144,0))*$G$23/$G$21,0)</f>
        <v>0</v>
      </c>
      <c r="BZ648" s="1228">
        <f ca="1">IFERROR(OFFSET($D$144,MATCH(MONTH(BZ607),'Model Inputs &amp; Calcs'!$E$3:$E$14,0),MATCH(BZ606,$E$144:$O$144,0))*$G$23/$G$21,0)</f>
        <v>0</v>
      </c>
      <c r="CA648" s="1228">
        <f ca="1">IFERROR(OFFSET($D$144,MATCH(MONTH(CA607),'Model Inputs &amp; Calcs'!$E$3:$E$14,0),MATCH(CA606,$E$144:$O$144,0))*$G$23/$G$21,0)</f>
        <v>0</v>
      </c>
      <c r="CB648" s="1228">
        <f ca="1">IFERROR(OFFSET($D$144,MATCH(MONTH(CB607),'Model Inputs &amp; Calcs'!$E$3:$E$14,0),MATCH(CB606,$E$144:$O$144,0))*$G$23/$G$21,0)</f>
        <v>0</v>
      </c>
      <c r="CC648" s="1228">
        <f ca="1">IFERROR(OFFSET($D$144,MATCH(MONTH(CC607),'Model Inputs &amp; Calcs'!$E$3:$E$14,0),MATCH(CC606,$E$144:$O$144,0))*$G$23/$G$21,0)</f>
        <v>0</v>
      </c>
      <c r="CD648" s="1228">
        <f ca="1">IFERROR(OFFSET($D$144,MATCH(MONTH(CD607),'Model Inputs &amp; Calcs'!$E$3:$E$14,0),MATCH(CD606,$E$144:$O$144,0))*$G$23/$G$21,0)</f>
        <v>0</v>
      </c>
      <c r="CE648" s="1228">
        <f ca="1">IFERROR(OFFSET($D$144,MATCH(MONTH(CE607),'Model Inputs &amp; Calcs'!$E$3:$E$14,0),MATCH(CE606,$E$144:$O$144,0))*$G$23/$G$21,0)</f>
        <v>0</v>
      </c>
      <c r="CF648" s="1228">
        <f ca="1">IFERROR(OFFSET($D$144,MATCH(MONTH(CF607),'Model Inputs &amp; Calcs'!$E$3:$E$14,0),MATCH(CF606,$E$144:$O$144,0))*$G$23/$G$21,0)</f>
        <v>0</v>
      </c>
      <c r="CG648" s="1228">
        <f ca="1">IFERROR(OFFSET($D$144,MATCH(MONTH(CG607),'Model Inputs &amp; Calcs'!$E$3:$E$14,0),MATCH(CG606,$E$144:$O$144,0))*$G$23/$G$21,0)</f>
        <v>0</v>
      </c>
      <c r="CH648" s="1228">
        <f ca="1">IFERROR(OFFSET($D$144,MATCH(MONTH(CH607),'Model Inputs &amp; Calcs'!$E$3:$E$14,0),MATCH(CH606,$E$144:$O$144,0))*$G$23/$G$21,0)</f>
        <v>0</v>
      </c>
      <c r="CI648" s="1228">
        <f ca="1">IFERROR(OFFSET($D$144,MATCH(MONTH(CI607),'Model Inputs &amp; Calcs'!$E$3:$E$14,0),MATCH(CI606,$E$144:$O$144,0))*$G$23/$G$21,0)</f>
        <v>0</v>
      </c>
      <c r="CJ648" s="1228">
        <f ca="1">IFERROR(OFFSET($D$144,MATCH(MONTH(CJ607),'Model Inputs &amp; Calcs'!$E$3:$E$14,0),MATCH(CJ606,$E$144:$O$144,0))*$G$23/$G$21,0)</f>
        <v>0</v>
      </c>
      <c r="CK648" s="1228">
        <f ca="1">IFERROR(OFFSET($D$144,MATCH(MONTH(CK607),'Model Inputs &amp; Calcs'!$E$3:$E$14,0),MATCH(CK606,$E$144:$O$144,0))*$G$23/$G$21,0)</f>
        <v>0</v>
      </c>
      <c r="CL648" s="1228">
        <f ca="1">IFERROR(OFFSET($D$144,MATCH(MONTH(CL607),'Model Inputs &amp; Calcs'!$E$3:$E$14,0),MATCH(CL606,$E$144:$O$144,0))*$G$23/$G$21,0)</f>
        <v>0</v>
      </c>
      <c r="CM648" s="1228">
        <f ca="1">IFERROR(OFFSET($D$144,MATCH(MONTH(CM607),'Model Inputs &amp; Calcs'!$E$3:$E$14,0),MATCH(CM606,$E$144:$O$144,0))*$G$23/$G$21,0)</f>
        <v>0</v>
      </c>
      <c r="CN648" s="1228">
        <f ca="1">IFERROR(OFFSET($D$144,MATCH(MONTH(CN607),'Model Inputs &amp; Calcs'!$E$3:$E$14,0),MATCH(CN606,$E$144:$O$144,0))*$G$23/$G$21,0)</f>
        <v>0</v>
      </c>
      <c r="CO648" s="1228">
        <f ca="1">IFERROR(OFFSET($D$144,MATCH(MONTH(CO607),'Model Inputs &amp; Calcs'!$E$3:$E$14,0),MATCH(CO606,$E$144:$O$144,0))*$G$23/$G$21,0)</f>
        <v>0</v>
      </c>
      <c r="CP648" s="1228">
        <f ca="1">IFERROR(OFFSET($D$144,MATCH(MONTH(CP607),'Model Inputs &amp; Calcs'!$E$3:$E$14,0),MATCH(CP606,$E$144:$O$144,0))*$G$23/$G$21,0)</f>
        <v>0</v>
      </c>
      <c r="CQ648" s="1228">
        <f ca="1">IFERROR(OFFSET($D$144,MATCH(MONTH(CQ607),'Model Inputs &amp; Calcs'!$E$3:$E$14,0),MATCH(CQ606,$E$144:$O$144,0))*$G$23/$G$21,0)</f>
        <v>0</v>
      </c>
      <c r="CR648" s="1228">
        <f ca="1">IFERROR(OFFSET($D$144,MATCH(MONTH(CR607),'Model Inputs &amp; Calcs'!$E$3:$E$14,0),MATCH(CR606,$E$144:$O$144,0))*$G$23/$G$21,0)</f>
        <v>0</v>
      </c>
      <c r="CS648" s="1228">
        <f ca="1">IFERROR(OFFSET($D$144,MATCH(MONTH(CS607),'Model Inputs &amp; Calcs'!$E$3:$E$14,0),MATCH(CS606,$E$144:$O$144,0))*$G$23/$G$21,0)</f>
        <v>0</v>
      </c>
      <c r="CT648" s="1228">
        <f ca="1">IFERROR(OFFSET($D$144,MATCH(MONTH(CT607),'Model Inputs &amp; Calcs'!$E$3:$E$14,0),MATCH(CT606,$E$144:$O$144,0))*$G$23/$G$21,0)</f>
        <v>0</v>
      </c>
      <c r="CU648" s="1228">
        <f ca="1">IFERROR(OFFSET($D$144,MATCH(MONTH(CU607),'Model Inputs &amp; Calcs'!$E$3:$E$14,0),MATCH(CU606,$E$144:$O$144,0))*$G$23/$G$21,0)</f>
        <v>0</v>
      </c>
      <c r="CV648" s="1228">
        <f ca="1">IFERROR(OFFSET($D$144,MATCH(MONTH(CV607),'Model Inputs &amp; Calcs'!$E$3:$E$14,0),MATCH(CV606,$E$144:$O$144,0))*$G$23/$G$21,0)</f>
        <v>0</v>
      </c>
      <c r="CW648" s="1228">
        <f ca="1">IFERROR(OFFSET($D$144,MATCH(MONTH(CW607),'Model Inputs &amp; Calcs'!$E$3:$E$14,0),MATCH(CW606,$E$144:$O$144,0))*$G$23/$G$21,0)</f>
        <v>0</v>
      </c>
      <c r="CX648" s="1228">
        <f ca="1">IFERROR(OFFSET($D$144,MATCH(MONTH(CX607),'Model Inputs &amp; Calcs'!$E$3:$E$14,0),MATCH(CX606,$E$144:$O$144,0))*$G$23/$G$21,0)</f>
        <v>0</v>
      </c>
      <c r="CY648" s="1228">
        <f ca="1">IFERROR(OFFSET($D$144,MATCH(MONTH(CY607),'Model Inputs &amp; Calcs'!$E$3:$E$14,0),MATCH(CY606,$E$144:$O$144,0))*$G$23/$G$21,0)</f>
        <v>0</v>
      </c>
      <c r="CZ648" s="1228">
        <f ca="1">IFERROR(OFFSET($D$144,MATCH(MONTH(CZ607),'Model Inputs &amp; Calcs'!$E$3:$E$14,0),MATCH(CZ606,$E$144:$O$144,0))*$G$23/$G$21,0)</f>
        <v>0</v>
      </c>
      <c r="DA648" s="1228">
        <f ca="1">IFERROR(OFFSET($D$144,MATCH(MONTH(DA607),'Model Inputs &amp; Calcs'!$E$3:$E$14,0),MATCH(DA606,$E$144:$O$144,0))*$G$23/$G$21,0)</f>
        <v>0</v>
      </c>
      <c r="DB648" s="1228">
        <f ca="1">IFERROR(OFFSET($D$144,MATCH(MONTH(DB607),'Model Inputs &amp; Calcs'!$E$3:$E$14,0),MATCH(DB606,$E$144:$O$144,0))*$G$23/$G$21,0)</f>
        <v>0</v>
      </c>
      <c r="DC648" s="1228">
        <f ca="1">IFERROR(OFFSET($D$144,MATCH(MONTH(DC607),'Model Inputs &amp; Calcs'!$E$3:$E$14,0),MATCH(DC606,$E$144:$O$144,0))*$G$23/$G$21,0)</f>
        <v>0</v>
      </c>
      <c r="DD648" s="1228">
        <f ca="1">IFERROR(OFFSET($D$144,MATCH(MONTH(DD607),'Model Inputs &amp; Calcs'!$E$3:$E$14,0),MATCH(DD606,$E$144:$O$144,0))*$G$23/$G$21,0)</f>
        <v>0</v>
      </c>
      <c r="DE648" s="1228">
        <f ca="1">IFERROR(OFFSET($D$144,MATCH(MONTH(DE607),'Model Inputs &amp; Calcs'!$E$3:$E$14,0),MATCH(DE606,$E$144:$O$144,0))*$G$23/$G$21,0)</f>
        <v>0</v>
      </c>
      <c r="DF648" s="1228">
        <f ca="1">IFERROR(OFFSET($D$144,MATCH(MONTH(DF607),'Model Inputs &amp; Calcs'!$E$3:$E$14,0),MATCH(DF606,$E$144:$O$144,0))*$G$23/$G$21,0)</f>
        <v>0</v>
      </c>
      <c r="DG648" s="1228">
        <f ca="1">IFERROR(OFFSET($D$144,MATCH(MONTH(DG607),'Model Inputs &amp; Calcs'!$E$3:$E$14,0),MATCH(DG606,$E$144:$O$144,0))*$G$23/$G$21,0)</f>
        <v>0</v>
      </c>
      <c r="DH648" s="1228">
        <f ca="1">IFERROR(OFFSET($D$144,MATCH(MONTH(DH607),'Model Inputs &amp; Calcs'!$E$3:$E$14,0),MATCH(DH606,$E$144:$O$144,0))*$G$23/$G$21,0)</f>
        <v>0</v>
      </c>
      <c r="DI648" s="1228">
        <f ca="1">IFERROR(OFFSET($D$144,MATCH(MONTH(DI607),'Model Inputs &amp; Calcs'!$E$3:$E$14,0),MATCH(DI606,$E$144:$O$144,0))*$G$23/$G$21,0)</f>
        <v>0</v>
      </c>
      <c r="DJ648" s="1228">
        <f ca="1">IFERROR(OFFSET($D$144,MATCH(MONTH(DJ607),'Model Inputs &amp; Calcs'!$E$3:$E$14,0),MATCH(DJ606,$E$144:$O$144,0))*$G$23/$G$21,0)</f>
        <v>0</v>
      </c>
      <c r="DK648" s="1228">
        <f ca="1">IFERROR(OFFSET($D$144,MATCH(MONTH(DK607),'Model Inputs &amp; Calcs'!$E$3:$E$14,0),MATCH(DK606,$E$144:$O$144,0))*$G$23/$G$21,0)</f>
        <v>0</v>
      </c>
      <c r="DL648" s="1228">
        <f ca="1">IFERROR(OFFSET($D$144,MATCH(MONTH(DL607),'Model Inputs &amp; Calcs'!$E$3:$E$14,0),MATCH(DL606,$E$144:$O$144,0))*$G$23/$G$21,0)</f>
        <v>0</v>
      </c>
      <c r="DM648" s="1228">
        <f ca="1">IFERROR(OFFSET($D$144,MATCH(MONTH(DM607),'Model Inputs &amp; Calcs'!$E$3:$E$14,0),MATCH(DM606,$E$144:$O$144,0))*$G$23/$G$21,0)</f>
        <v>0</v>
      </c>
      <c r="DN648" s="1228">
        <f ca="1">IFERROR(OFFSET($D$144,MATCH(MONTH(DN607),'Model Inputs &amp; Calcs'!$E$3:$E$14,0),MATCH(DN606,$E$144:$O$144,0))*$G$23/$G$21,0)</f>
        <v>0</v>
      </c>
      <c r="DO648" s="1228">
        <f ca="1">IFERROR(OFFSET($D$144,MATCH(MONTH(DO607),'Model Inputs &amp; Calcs'!$E$3:$E$14,0),MATCH(DO606,$E$144:$O$144,0))*$G$23/$G$21,0)</f>
        <v>0</v>
      </c>
      <c r="DP648" s="1228">
        <f ca="1">IFERROR(OFFSET($D$144,MATCH(MONTH(DP607),'Model Inputs &amp; Calcs'!$E$3:$E$14,0),MATCH(DP606,$E$144:$O$144,0))*$G$23/$G$21,0)</f>
        <v>0</v>
      </c>
      <c r="DQ648" s="1228">
        <f ca="1">IFERROR(OFFSET($D$144,MATCH(MONTH(DQ607),'Model Inputs &amp; Calcs'!$E$3:$E$14,0),MATCH(DQ606,$E$144:$O$144,0))*$G$23/$G$21,0)</f>
        <v>0</v>
      </c>
      <c r="DR648" s="1228">
        <f ca="1">IFERROR(OFFSET($D$144,MATCH(MONTH(DR607),'Model Inputs &amp; Calcs'!$E$3:$E$14,0),MATCH(DR606,$E$144:$O$144,0))*$G$23/$G$21,0)</f>
        <v>0</v>
      </c>
      <c r="DS648" s="1228">
        <f ca="1">IFERROR(OFFSET($D$144,MATCH(MONTH(DS607),'Model Inputs &amp; Calcs'!$E$3:$E$14,0),MATCH(DS606,$E$144:$O$144,0))*$G$23/$G$21,0)</f>
        <v>0</v>
      </c>
      <c r="DT648" s="1228">
        <f ca="1">IFERROR(OFFSET($D$144,MATCH(MONTH(DT607),'Model Inputs &amp; Calcs'!$E$3:$E$14,0),MATCH(DT606,$E$144:$O$144,0))*$G$23/$G$21,0)</f>
        <v>0</v>
      </c>
      <c r="DU648" s="1228">
        <f ca="1">IFERROR(OFFSET($D$144,MATCH(MONTH(DU607),'Model Inputs &amp; Calcs'!$E$3:$E$14,0),MATCH(DU606,$E$144:$O$144,0))*$G$23/$G$21,0)</f>
        <v>0</v>
      </c>
      <c r="DV648" s="1228">
        <f ca="1">IFERROR(OFFSET($D$144,MATCH(MONTH(DV607),'Model Inputs &amp; Calcs'!$E$3:$E$14,0),MATCH(DV606,$E$144:$O$144,0))*$G$23/$G$21,0)</f>
        <v>0</v>
      </c>
      <c r="DW648" s="1228">
        <f ca="1">IFERROR(OFFSET($D$144,MATCH(MONTH(DW607),'Model Inputs &amp; Calcs'!$E$3:$E$14,0),MATCH(DW606,$E$144:$O$144,0))*$G$23/$G$21,0)</f>
        <v>0</v>
      </c>
      <c r="DX648" s="1228">
        <f ca="1">IFERROR(OFFSET($D$144,MATCH(MONTH(DX607),'Model Inputs &amp; Calcs'!$E$3:$E$14,0),MATCH(DX606,$E$144:$O$144,0))*$G$23/$G$21,0)</f>
        <v>0</v>
      </c>
      <c r="DY648" s="1228">
        <f ca="1">IFERROR(OFFSET($D$144,MATCH(MONTH(DY607),'Model Inputs &amp; Calcs'!$E$3:$E$14,0),MATCH(DY606,$E$144:$O$144,0))*$G$23/$G$21,0)</f>
        <v>0</v>
      </c>
      <c r="DZ648" s="1228">
        <f ca="1">IFERROR(OFFSET($D$144,MATCH(MONTH(DZ607),'Model Inputs &amp; Calcs'!$E$3:$E$14,0),MATCH(DZ606,$E$144:$O$144,0))*$G$23/$G$21,0)</f>
        <v>0</v>
      </c>
      <c r="EA648" s="1228">
        <f ca="1">IFERROR(OFFSET($D$144,MATCH(MONTH(EA607),'Model Inputs &amp; Calcs'!$E$3:$E$14,0),MATCH(EA606,$E$144:$O$144,0))*$G$23/$G$21,0)</f>
        <v>0</v>
      </c>
      <c r="EB648" s="1228">
        <f ca="1">IFERROR(OFFSET($D$144,MATCH(MONTH(EB607),'Model Inputs &amp; Calcs'!$E$3:$E$14,0),MATCH(EB606,$E$144:$O$144,0))*$G$23/$G$21,0)</f>
        <v>0</v>
      </c>
      <c r="EC648" s="1228">
        <f ca="1">IFERROR(OFFSET($D$144,MATCH(MONTH(EC607),'Model Inputs &amp; Calcs'!$E$3:$E$14,0),MATCH(EC606,$E$144:$O$144,0))*$G$23/$G$21,0)</f>
        <v>0</v>
      </c>
      <c r="ED648" s="1228">
        <f ca="1">IFERROR(OFFSET($D$144,MATCH(MONTH(ED607),'Model Inputs &amp; Calcs'!$E$3:$E$14,0),MATCH(ED606,$E$144:$O$144,0))*$G$23/$G$21,0)</f>
        <v>0</v>
      </c>
      <c r="EE648" s="1228">
        <f ca="1">IFERROR(OFFSET($D$144,MATCH(MONTH(EE607),'Model Inputs &amp; Calcs'!$E$3:$E$14,0),MATCH(EE606,$E$144:$O$144,0))*$G$23/$G$21,0)</f>
        <v>0</v>
      </c>
      <c r="EF648" s="1228">
        <f ca="1">IFERROR(OFFSET($D$144,MATCH(MONTH(EF607),'Model Inputs &amp; Calcs'!$E$3:$E$14,0),MATCH(EF606,$E$144:$O$144,0))*$G$23/$G$21,0)</f>
        <v>0</v>
      </c>
    </row>
    <row r="649" spans="1:136" outlineLevel="2">
      <c r="B649" s="686"/>
      <c r="C649" s="695" t="s">
        <v>759</v>
      </c>
      <c r="D649" s="1405">
        <f>IFERROR(D654/D652,0)</f>
        <v>0</v>
      </c>
      <c r="E649" s="1489">
        <f t="shared" ref="E649:AJ649" ca="1" si="395">D649+E648</f>
        <v>0</v>
      </c>
      <c r="F649" s="1489">
        <f t="shared" ca="1" si="395"/>
        <v>0</v>
      </c>
      <c r="G649" s="1489">
        <f t="shared" ca="1" si="395"/>
        <v>0</v>
      </c>
      <c r="H649" s="1489">
        <f t="shared" ca="1" si="395"/>
        <v>0</v>
      </c>
      <c r="I649" s="1489">
        <f t="shared" ca="1" si="395"/>
        <v>0</v>
      </c>
      <c r="J649" s="1489">
        <f t="shared" ca="1" si="395"/>
        <v>0</v>
      </c>
      <c r="K649" s="1489">
        <f t="shared" ca="1" si="395"/>
        <v>0</v>
      </c>
      <c r="L649" s="1489">
        <f t="shared" ca="1" si="395"/>
        <v>0</v>
      </c>
      <c r="M649" s="1489">
        <f t="shared" ca="1" si="395"/>
        <v>0</v>
      </c>
      <c r="N649" s="1489">
        <f t="shared" ca="1" si="395"/>
        <v>0</v>
      </c>
      <c r="O649" s="1489">
        <f t="shared" ca="1" si="395"/>
        <v>0</v>
      </c>
      <c r="P649" s="1489">
        <f t="shared" ca="1" si="395"/>
        <v>0</v>
      </c>
      <c r="Q649" s="1489">
        <f t="shared" ca="1" si="395"/>
        <v>0</v>
      </c>
      <c r="R649" s="1489">
        <f t="shared" ca="1" si="395"/>
        <v>0</v>
      </c>
      <c r="S649" s="1489">
        <f t="shared" ca="1" si="395"/>
        <v>0</v>
      </c>
      <c r="T649" s="1489">
        <f t="shared" ca="1" si="395"/>
        <v>0</v>
      </c>
      <c r="U649" s="1489">
        <f t="shared" ca="1" si="395"/>
        <v>0</v>
      </c>
      <c r="V649" s="1489">
        <f t="shared" ca="1" si="395"/>
        <v>0</v>
      </c>
      <c r="W649" s="1489">
        <f t="shared" ca="1" si="395"/>
        <v>0</v>
      </c>
      <c r="X649" s="1489">
        <f t="shared" ca="1" si="395"/>
        <v>0</v>
      </c>
      <c r="Y649" s="1489">
        <f t="shared" ca="1" si="395"/>
        <v>0</v>
      </c>
      <c r="Z649" s="1489">
        <f t="shared" ca="1" si="395"/>
        <v>0</v>
      </c>
      <c r="AA649" s="1489">
        <f t="shared" ca="1" si="395"/>
        <v>0</v>
      </c>
      <c r="AB649" s="1489">
        <f t="shared" ca="1" si="395"/>
        <v>0</v>
      </c>
      <c r="AC649" s="1489">
        <f t="shared" ca="1" si="395"/>
        <v>0</v>
      </c>
      <c r="AD649" s="1489">
        <f t="shared" ca="1" si="395"/>
        <v>0</v>
      </c>
      <c r="AE649" s="1489">
        <f t="shared" ca="1" si="395"/>
        <v>0</v>
      </c>
      <c r="AF649" s="1489">
        <f t="shared" ca="1" si="395"/>
        <v>0</v>
      </c>
      <c r="AG649" s="1489">
        <f t="shared" ca="1" si="395"/>
        <v>0</v>
      </c>
      <c r="AH649" s="1489">
        <f t="shared" ca="1" si="395"/>
        <v>0</v>
      </c>
      <c r="AI649" s="1489">
        <f t="shared" ca="1" si="395"/>
        <v>0</v>
      </c>
      <c r="AJ649" s="1489">
        <f t="shared" ca="1" si="395"/>
        <v>0</v>
      </c>
      <c r="AK649" s="1489">
        <f t="shared" ref="AK649:BP649" ca="1" si="396">AJ649+AK648</f>
        <v>0</v>
      </c>
      <c r="AL649" s="1489">
        <f t="shared" ca="1" si="396"/>
        <v>0</v>
      </c>
      <c r="AM649" s="1489">
        <f t="shared" ca="1" si="396"/>
        <v>0</v>
      </c>
      <c r="AN649" s="1489">
        <f t="shared" ca="1" si="396"/>
        <v>0</v>
      </c>
      <c r="AO649" s="1489">
        <f t="shared" ca="1" si="396"/>
        <v>0</v>
      </c>
      <c r="AP649" s="1489">
        <f t="shared" ca="1" si="396"/>
        <v>0</v>
      </c>
      <c r="AQ649" s="1489">
        <f t="shared" ca="1" si="396"/>
        <v>0</v>
      </c>
      <c r="AR649" s="1489">
        <f t="shared" ca="1" si="396"/>
        <v>0</v>
      </c>
      <c r="AS649" s="1489">
        <f t="shared" ca="1" si="396"/>
        <v>0</v>
      </c>
      <c r="AT649" s="1489">
        <f t="shared" ca="1" si="396"/>
        <v>0</v>
      </c>
      <c r="AU649" s="1489">
        <f t="shared" ca="1" si="396"/>
        <v>0</v>
      </c>
      <c r="AV649" s="1489">
        <f t="shared" ca="1" si="396"/>
        <v>0</v>
      </c>
      <c r="AW649" s="1489">
        <f t="shared" ca="1" si="396"/>
        <v>0</v>
      </c>
      <c r="AX649" s="1489">
        <f t="shared" ca="1" si="396"/>
        <v>0</v>
      </c>
      <c r="AY649" s="1489">
        <f t="shared" ca="1" si="396"/>
        <v>0</v>
      </c>
      <c r="AZ649" s="1489">
        <f t="shared" ca="1" si="396"/>
        <v>0</v>
      </c>
      <c r="BA649" s="1489">
        <f t="shared" ca="1" si="396"/>
        <v>0</v>
      </c>
      <c r="BB649" s="1489">
        <f t="shared" ca="1" si="396"/>
        <v>0</v>
      </c>
      <c r="BC649" s="1489">
        <f t="shared" ca="1" si="396"/>
        <v>0</v>
      </c>
      <c r="BD649" s="1489">
        <f t="shared" ca="1" si="396"/>
        <v>0</v>
      </c>
      <c r="BE649" s="1489">
        <f t="shared" ca="1" si="396"/>
        <v>0</v>
      </c>
      <c r="BF649" s="1489">
        <f t="shared" ca="1" si="396"/>
        <v>0</v>
      </c>
      <c r="BG649" s="1489">
        <f t="shared" ca="1" si="396"/>
        <v>0</v>
      </c>
      <c r="BH649" s="1489">
        <f t="shared" ca="1" si="396"/>
        <v>0</v>
      </c>
      <c r="BI649" s="1489">
        <f t="shared" ca="1" si="396"/>
        <v>0</v>
      </c>
      <c r="BJ649" s="1489">
        <f t="shared" ca="1" si="396"/>
        <v>0</v>
      </c>
      <c r="BK649" s="1489">
        <f t="shared" ca="1" si="396"/>
        <v>0</v>
      </c>
      <c r="BL649" s="1489">
        <f t="shared" ca="1" si="396"/>
        <v>0</v>
      </c>
      <c r="BM649" s="1489">
        <f t="shared" ca="1" si="396"/>
        <v>0</v>
      </c>
      <c r="BN649" s="1489">
        <f t="shared" ca="1" si="396"/>
        <v>0</v>
      </c>
      <c r="BO649" s="1489">
        <f t="shared" ca="1" si="396"/>
        <v>0</v>
      </c>
      <c r="BP649" s="1489">
        <f t="shared" ca="1" si="396"/>
        <v>0</v>
      </c>
      <c r="BQ649" s="1489">
        <f t="shared" ref="BQ649:CV649" ca="1" si="397">BP649+BQ648</f>
        <v>0</v>
      </c>
      <c r="BR649" s="1489">
        <f t="shared" ca="1" si="397"/>
        <v>0</v>
      </c>
      <c r="BS649" s="1489">
        <f t="shared" ca="1" si="397"/>
        <v>0</v>
      </c>
      <c r="BT649" s="1489">
        <f t="shared" ca="1" si="397"/>
        <v>0</v>
      </c>
      <c r="BU649" s="1489">
        <f t="shared" ca="1" si="397"/>
        <v>0</v>
      </c>
      <c r="BV649" s="1489">
        <f t="shared" ca="1" si="397"/>
        <v>0</v>
      </c>
      <c r="BW649" s="1489">
        <f t="shared" ca="1" si="397"/>
        <v>0</v>
      </c>
      <c r="BX649" s="1489">
        <f t="shared" ca="1" si="397"/>
        <v>0</v>
      </c>
      <c r="BY649" s="1489">
        <f t="shared" ca="1" si="397"/>
        <v>0</v>
      </c>
      <c r="BZ649" s="1489">
        <f t="shared" ca="1" si="397"/>
        <v>0</v>
      </c>
      <c r="CA649" s="1489">
        <f t="shared" ca="1" si="397"/>
        <v>0</v>
      </c>
      <c r="CB649" s="1489">
        <f t="shared" ca="1" si="397"/>
        <v>0</v>
      </c>
      <c r="CC649" s="1489">
        <f t="shared" ca="1" si="397"/>
        <v>0</v>
      </c>
      <c r="CD649" s="1489">
        <f t="shared" ca="1" si="397"/>
        <v>0</v>
      </c>
      <c r="CE649" s="1489">
        <f t="shared" ca="1" si="397"/>
        <v>0</v>
      </c>
      <c r="CF649" s="1489">
        <f t="shared" ca="1" si="397"/>
        <v>0</v>
      </c>
      <c r="CG649" s="1489">
        <f t="shared" ca="1" si="397"/>
        <v>0</v>
      </c>
      <c r="CH649" s="1489">
        <f t="shared" ca="1" si="397"/>
        <v>0</v>
      </c>
      <c r="CI649" s="1489">
        <f t="shared" ca="1" si="397"/>
        <v>0</v>
      </c>
      <c r="CJ649" s="1489">
        <f t="shared" ca="1" si="397"/>
        <v>0</v>
      </c>
      <c r="CK649" s="1489">
        <f t="shared" ca="1" si="397"/>
        <v>0</v>
      </c>
      <c r="CL649" s="1489">
        <f t="shared" ca="1" si="397"/>
        <v>0</v>
      </c>
      <c r="CM649" s="1489">
        <f t="shared" ca="1" si="397"/>
        <v>0</v>
      </c>
      <c r="CN649" s="1489">
        <f t="shared" ca="1" si="397"/>
        <v>0</v>
      </c>
      <c r="CO649" s="1489">
        <f t="shared" ca="1" si="397"/>
        <v>0</v>
      </c>
      <c r="CP649" s="1489">
        <f t="shared" ca="1" si="397"/>
        <v>0</v>
      </c>
      <c r="CQ649" s="1489">
        <f t="shared" ca="1" si="397"/>
        <v>0</v>
      </c>
      <c r="CR649" s="1489">
        <f t="shared" ca="1" si="397"/>
        <v>0</v>
      </c>
      <c r="CS649" s="1489">
        <f t="shared" ca="1" si="397"/>
        <v>0</v>
      </c>
      <c r="CT649" s="1489">
        <f t="shared" ca="1" si="397"/>
        <v>0</v>
      </c>
      <c r="CU649" s="1489">
        <f t="shared" ca="1" si="397"/>
        <v>0</v>
      </c>
      <c r="CV649" s="1489">
        <f t="shared" ca="1" si="397"/>
        <v>0</v>
      </c>
      <c r="CW649" s="1489">
        <f t="shared" ref="CW649:EB649" ca="1" si="398">CV649+CW648</f>
        <v>0</v>
      </c>
      <c r="CX649" s="1489">
        <f t="shared" ca="1" si="398"/>
        <v>0</v>
      </c>
      <c r="CY649" s="1489">
        <f t="shared" ca="1" si="398"/>
        <v>0</v>
      </c>
      <c r="CZ649" s="1489">
        <f t="shared" ca="1" si="398"/>
        <v>0</v>
      </c>
      <c r="DA649" s="1489">
        <f t="shared" ca="1" si="398"/>
        <v>0</v>
      </c>
      <c r="DB649" s="1489">
        <f t="shared" ca="1" si="398"/>
        <v>0</v>
      </c>
      <c r="DC649" s="1489">
        <f t="shared" ca="1" si="398"/>
        <v>0</v>
      </c>
      <c r="DD649" s="1489">
        <f t="shared" ca="1" si="398"/>
        <v>0</v>
      </c>
      <c r="DE649" s="1489">
        <f t="shared" ca="1" si="398"/>
        <v>0</v>
      </c>
      <c r="DF649" s="1489">
        <f t="shared" ca="1" si="398"/>
        <v>0</v>
      </c>
      <c r="DG649" s="1489">
        <f t="shared" ca="1" si="398"/>
        <v>0</v>
      </c>
      <c r="DH649" s="1489">
        <f t="shared" ca="1" si="398"/>
        <v>0</v>
      </c>
      <c r="DI649" s="1489">
        <f t="shared" ca="1" si="398"/>
        <v>0</v>
      </c>
      <c r="DJ649" s="1489">
        <f t="shared" ca="1" si="398"/>
        <v>0</v>
      </c>
      <c r="DK649" s="1489">
        <f t="shared" ca="1" si="398"/>
        <v>0</v>
      </c>
      <c r="DL649" s="1489">
        <f t="shared" ca="1" si="398"/>
        <v>0</v>
      </c>
      <c r="DM649" s="1489">
        <f t="shared" ca="1" si="398"/>
        <v>0</v>
      </c>
      <c r="DN649" s="1489">
        <f t="shared" ca="1" si="398"/>
        <v>0</v>
      </c>
      <c r="DO649" s="1489">
        <f t="shared" ca="1" si="398"/>
        <v>0</v>
      </c>
      <c r="DP649" s="1489">
        <f t="shared" ca="1" si="398"/>
        <v>0</v>
      </c>
      <c r="DQ649" s="1489">
        <f t="shared" ca="1" si="398"/>
        <v>0</v>
      </c>
      <c r="DR649" s="1489">
        <f t="shared" ca="1" si="398"/>
        <v>0</v>
      </c>
      <c r="DS649" s="1489">
        <f t="shared" ca="1" si="398"/>
        <v>0</v>
      </c>
      <c r="DT649" s="1489">
        <f t="shared" ca="1" si="398"/>
        <v>0</v>
      </c>
      <c r="DU649" s="1489">
        <f t="shared" ca="1" si="398"/>
        <v>0</v>
      </c>
      <c r="DV649" s="1489">
        <f t="shared" ca="1" si="398"/>
        <v>0</v>
      </c>
      <c r="DW649" s="1489">
        <f t="shared" ca="1" si="398"/>
        <v>0</v>
      </c>
      <c r="DX649" s="1489">
        <f t="shared" ca="1" si="398"/>
        <v>0</v>
      </c>
      <c r="DY649" s="1489">
        <f t="shared" ca="1" si="398"/>
        <v>0</v>
      </c>
      <c r="DZ649" s="1489">
        <f t="shared" ca="1" si="398"/>
        <v>0</v>
      </c>
      <c r="EA649" s="1489">
        <f t="shared" ca="1" si="398"/>
        <v>0</v>
      </c>
      <c r="EB649" s="1489">
        <f t="shared" ca="1" si="398"/>
        <v>0</v>
      </c>
      <c r="EC649" s="1489">
        <f t="shared" ref="EC649:FH649" ca="1" si="399">EB649+EC648</f>
        <v>0</v>
      </c>
      <c r="ED649" s="1489">
        <f t="shared" ca="1" si="399"/>
        <v>0</v>
      </c>
      <c r="EE649" s="1489">
        <f t="shared" ca="1" si="399"/>
        <v>0</v>
      </c>
      <c r="EF649" s="1489">
        <f t="shared" ca="1" si="399"/>
        <v>0</v>
      </c>
    </row>
    <row r="650" spans="1:136" ht="14.5" customHeight="1" outlineLevel="2" thickBot="1">
      <c r="B650" s="686"/>
      <c r="C650" s="695" t="s">
        <v>760</v>
      </c>
      <c r="D650" s="1405">
        <f t="shared" ref="D650:AI650" si="400">IFERROR(D658/D652,0)</f>
        <v>0</v>
      </c>
      <c r="E650" s="1228">
        <f t="shared" ca="1" si="400"/>
        <v>0</v>
      </c>
      <c r="F650" s="1228">
        <f t="shared" ca="1" si="400"/>
        <v>0</v>
      </c>
      <c r="G650" s="1228">
        <f t="shared" ca="1" si="400"/>
        <v>0</v>
      </c>
      <c r="H650" s="1228">
        <f t="shared" ca="1" si="400"/>
        <v>0</v>
      </c>
      <c r="I650" s="1228">
        <f t="shared" ca="1" si="400"/>
        <v>0</v>
      </c>
      <c r="J650" s="1228">
        <f t="shared" ca="1" si="400"/>
        <v>0</v>
      </c>
      <c r="K650" s="1228">
        <f t="shared" ca="1" si="400"/>
        <v>0</v>
      </c>
      <c r="L650" s="1228">
        <f t="shared" ca="1" si="400"/>
        <v>0</v>
      </c>
      <c r="M650" s="1228">
        <f t="shared" ca="1" si="400"/>
        <v>0</v>
      </c>
      <c r="N650" s="1228">
        <f t="shared" ca="1" si="400"/>
        <v>0</v>
      </c>
      <c r="O650" s="1228">
        <f t="shared" ca="1" si="400"/>
        <v>0</v>
      </c>
      <c r="P650" s="1228">
        <f t="shared" ca="1" si="400"/>
        <v>0</v>
      </c>
      <c r="Q650" s="1228">
        <f t="shared" ca="1" si="400"/>
        <v>0</v>
      </c>
      <c r="R650" s="1228">
        <f t="shared" ca="1" si="400"/>
        <v>0</v>
      </c>
      <c r="S650" s="1228">
        <f t="shared" ca="1" si="400"/>
        <v>0</v>
      </c>
      <c r="T650" s="1228">
        <f t="shared" ca="1" si="400"/>
        <v>0</v>
      </c>
      <c r="U650" s="1228">
        <f t="shared" ca="1" si="400"/>
        <v>0</v>
      </c>
      <c r="V650" s="1228">
        <f t="shared" ca="1" si="400"/>
        <v>0</v>
      </c>
      <c r="W650" s="1228">
        <f t="shared" ca="1" si="400"/>
        <v>0</v>
      </c>
      <c r="X650" s="1228">
        <f t="shared" ca="1" si="400"/>
        <v>0</v>
      </c>
      <c r="Y650" s="1228">
        <f t="shared" ca="1" si="400"/>
        <v>0</v>
      </c>
      <c r="Z650" s="1228">
        <f t="shared" ca="1" si="400"/>
        <v>0</v>
      </c>
      <c r="AA650" s="1228">
        <f t="shared" ca="1" si="400"/>
        <v>0</v>
      </c>
      <c r="AB650" s="1228">
        <f t="shared" ca="1" si="400"/>
        <v>0</v>
      </c>
      <c r="AC650" s="1228">
        <f t="shared" ca="1" si="400"/>
        <v>0</v>
      </c>
      <c r="AD650" s="1228">
        <f t="shared" ca="1" si="400"/>
        <v>0</v>
      </c>
      <c r="AE650" s="1228">
        <f t="shared" ca="1" si="400"/>
        <v>0</v>
      </c>
      <c r="AF650" s="1228">
        <f t="shared" ca="1" si="400"/>
        <v>0</v>
      </c>
      <c r="AG650" s="1228">
        <f t="shared" ca="1" si="400"/>
        <v>0</v>
      </c>
      <c r="AH650" s="1228">
        <f t="shared" ca="1" si="400"/>
        <v>0</v>
      </c>
      <c r="AI650" s="1228">
        <f t="shared" ca="1" si="400"/>
        <v>0</v>
      </c>
      <c r="AJ650" s="1228">
        <f t="shared" ref="AJ650:BO650" ca="1" si="401">IFERROR(AJ658/AJ652,0)</f>
        <v>0</v>
      </c>
      <c r="AK650" s="1228">
        <f t="shared" ca="1" si="401"/>
        <v>0</v>
      </c>
      <c r="AL650" s="1228">
        <f t="shared" ca="1" si="401"/>
        <v>0</v>
      </c>
      <c r="AM650" s="1228">
        <f t="shared" ca="1" si="401"/>
        <v>0</v>
      </c>
      <c r="AN650" s="1228">
        <f t="shared" ca="1" si="401"/>
        <v>0</v>
      </c>
      <c r="AO650" s="1228">
        <f t="shared" ca="1" si="401"/>
        <v>0</v>
      </c>
      <c r="AP650" s="1228">
        <f t="shared" ca="1" si="401"/>
        <v>0</v>
      </c>
      <c r="AQ650" s="1228">
        <f t="shared" ca="1" si="401"/>
        <v>0</v>
      </c>
      <c r="AR650" s="1228">
        <f t="shared" ca="1" si="401"/>
        <v>0</v>
      </c>
      <c r="AS650" s="1228">
        <f t="shared" ca="1" si="401"/>
        <v>0</v>
      </c>
      <c r="AT650" s="1228">
        <f t="shared" ca="1" si="401"/>
        <v>0</v>
      </c>
      <c r="AU650" s="1228">
        <f t="shared" ca="1" si="401"/>
        <v>0</v>
      </c>
      <c r="AV650" s="1228">
        <f t="shared" ca="1" si="401"/>
        <v>0</v>
      </c>
      <c r="AW650" s="1228">
        <f t="shared" ca="1" si="401"/>
        <v>0</v>
      </c>
      <c r="AX650" s="1228">
        <f t="shared" ca="1" si="401"/>
        <v>0</v>
      </c>
      <c r="AY650" s="1228">
        <f t="shared" ca="1" si="401"/>
        <v>0</v>
      </c>
      <c r="AZ650" s="1228">
        <f t="shared" ca="1" si="401"/>
        <v>0</v>
      </c>
      <c r="BA650" s="1228">
        <f t="shared" ca="1" si="401"/>
        <v>0</v>
      </c>
      <c r="BB650" s="1228">
        <f t="shared" ca="1" si="401"/>
        <v>0</v>
      </c>
      <c r="BC650" s="1228">
        <f t="shared" ca="1" si="401"/>
        <v>0</v>
      </c>
      <c r="BD650" s="1228">
        <f t="shared" ca="1" si="401"/>
        <v>0</v>
      </c>
      <c r="BE650" s="1228">
        <f t="shared" ca="1" si="401"/>
        <v>0</v>
      </c>
      <c r="BF650" s="1228">
        <f t="shared" ca="1" si="401"/>
        <v>0</v>
      </c>
      <c r="BG650" s="1228">
        <f t="shared" ca="1" si="401"/>
        <v>0</v>
      </c>
      <c r="BH650" s="1228">
        <f t="shared" ca="1" si="401"/>
        <v>0</v>
      </c>
      <c r="BI650" s="1228">
        <f t="shared" ca="1" si="401"/>
        <v>0</v>
      </c>
      <c r="BJ650" s="1228">
        <f t="shared" ca="1" si="401"/>
        <v>0</v>
      </c>
      <c r="BK650" s="1228">
        <f t="shared" ca="1" si="401"/>
        <v>0</v>
      </c>
      <c r="BL650" s="1228">
        <f t="shared" ca="1" si="401"/>
        <v>0</v>
      </c>
      <c r="BM650" s="1228">
        <f t="shared" ca="1" si="401"/>
        <v>0</v>
      </c>
      <c r="BN650" s="1228">
        <f t="shared" ca="1" si="401"/>
        <v>0</v>
      </c>
      <c r="BO650" s="1228">
        <f t="shared" ca="1" si="401"/>
        <v>0</v>
      </c>
      <c r="BP650" s="1228">
        <f t="shared" ref="BP650:CU650" ca="1" si="402">IFERROR(BP658/BP652,0)</f>
        <v>0</v>
      </c>
      <c r="BQ650" s="1228">
        <f t="shared" ca="1" si="402"/>
        <v>0</v>
      </c>
      <c r="BR650" s="1228">
        <f t="shared" ca="1" si="402"/>
        <v>0</v>
      </c>
      <c r="BS650" s="1228">
        <f t="shared" ca="1" si="402"/>
        <v>0</v>
      </c>
      <c r="BT650" s="1228">
        <f t="shared" ca="1" si="402"/>
        <v>0</v>
      </c>
      <c r="BU650" s="1228">
        <f t="shared" ca="1" si="402"/>
        <v>0</v>
      </c>
      <c r="BV650" s="1228">
        <f t="shared" ca="1" si="402"/>
        <v>0</v>
      </c>
      <c r="BW650" s="1228">
        <f t="shared" ca="1" si="402"/>
        <v>0</v>
      </c>
      <c r="BX650" s="1228">
        <f t="shared" ca="1" si="402"/>
        <v>0</v>
      </c>
      <c r="BY650" s="1228">
        <f t="shared" ca="1" si="402"/>
        <v>0</v>
      </c>
      <c r="BZ650" s="1228">
        <f t="shared" ca="1" si="402"/>
        <v>0</v>
      </c>
      <c r="CA650" s="1228">
        <f t="shared" ca="1" si="402"/>
        <v>0</v>
      </c>
      <c r="CB650" s="1228">
        <f t="shared" ca="1" si="402"/>
        <v>0</v>
      </c>
      <c r="CC650" s="1228">
        <f t="shared" ca="1" si="402"/>
        <v>0</v>
      </c>
      <c r="CD650" s="1228">
        <f t="shared" ca="1" si="402"/>
        <v>0</v>
      </c>
      <c r="CE650" s="1228">
        <f t="shared" ca="1" si="402"/>
        <v>0</v>
      </c>
      <c r="CF650" s="1228">
        <f t="shared" ca="1" si="402"/>
        <v>0</v>
      </c>
      <c r="CG650" s="1228">
        <f t="shared" ca="1" si="402"/>
        <v>0</v>
      </c>
      <c r="CH650" s="1228">
        <f t="shared" ca="1" si="402"/>
        <v>0</v>
      </c>
      <c r="CI650" s="1228">
        <f t="shared" ca="1" si="402"/>
        <v>0</v>
      </c>
      <c r="CJ650" s="1228">
        <f t="shared" ca="1" si="402"/>
        <v>0</v>
      </c>
      <c r="CK650" s="1228">
        <f t="shared" ca="1" si="402"/>
        <v>0</v>
      </c>
      <c r="CL650" s="1228">
        <f t="shared" ca="1" si="402"/>
        <v>0</v>
      </c>
      <c r="CM650" s="1228">
        <f t="shared" ca="1" si="402"/>
        <v>0</v>
      </c>
      <c r="CN650" s="1228">
        <f t="shared" ca="1" si="402"/>
        <v>0</v>
      </c>
      <c r="CO650" s="1228">
        <f t="shared" ca="1" si="402"/>
        <v>0</v>
      </c>
      <c r="CP650" s="1228">
        <f t="shared" ca="1" si="402"/>
        <v>0</v>
      </c>
      <c r="CQ650" s="1228">
        <f t="shared" ca="1" si="402"/>
        <v>0</v>
      </c>
      <c r="CR650" s="1228">
        <f t="shared" ca="1" si="402"/>
        <v>0</v>
      </c>
      <c r="CS650" s="1228">
        <f t="shared" ca="1" si="402"/>
        <v>0</v>
      </c>
      <c r="CT650" s="1228">
        <f t="shared" ca="1" si="402"/>
        <v>0</v>
      </c>
      <c r="CU650" s="1228">
        <f t="shared" ca="1" si="402"/>
        <v>0</v>
      </c>
      <c r="CV650" s="1228">
        <f t="shared" ref="CV650:EF650" ca="1" si="403">IFERROR(CV658/CV652,0)</f>
        <v>0</v>
      </c>
      <c r="CW650" s="1228">
        <f t="shared" ca="1" si="403"/>
        <v>0</v>
      </c>
      <c r="CX650" s="1228">
        <f t="shared" ca="1" si="403"/>
        <v>0</v>
      </c>
      <c r="CY650" s="1228">
        <f t="shared" ca="1" si="403"/>
        <v>0</v>
      </c>
      <c r="CZ650" s="1228">
        <f t="shared" ca="1" si="403"/>
        <v>0</v>
      </c>
      <c r="DA650" s="1228">
        <f t="shared" ca="1" si="403"/>
        <v>0</v>
      </c>
      <c r="DB650" s="1228">
        <f t="shared" ca="1" si="403"/>
        <v>0</v>
      </c>
      <c r="DC650" s="1228">
        <f t="shared" ca="1" si="403"/>
        <v>0</v>
      </c>
      <c r="DD650" s="1228">
        <f t="shared" ca="1" si="403"/>
        <v>0</v>
      </c>
      <c r="DE650" s="1228">
        <f t="shared" ca="1" si="403"/>
        <v>0</v>
      </c>
      <c r="DF650" s="1228">
        <f t="shared" ca="1" si="403"/>
        <v>0</v>
      </c>
      <c r="DG650" s="1228">
        <f t="shared" ca="1" si="403"/>
        <v>0</v>
      </c>
      <c r="DH650" s="1228">
        <f t="shared" ca="1" si="403"/>
        <v>0</v>
      </c>
      <c r="DI650" s="1228">
        <f t="shared" ca="1" si="403"/>
        <v>0</v>
      </c>
      <c r="DJ650" s="1228">
        <f t="shared" ca="1" si="403"/>
        <v>0</v>
      </c>
      <c r="DK650" s="1228">
        <f t="shared" ca="1" si="403"/>
        <v>0</v>
      </c>
      <c r="DL650" s="1228">
        <f t="shared" ca="1" si="403"/>
        <v>0</v>
      </c>
      <c r="DM650" s="1228">
        <f t="shared" ca="1" si="403"/>
        <v>0</v>
      </c>
      <c r="DN650" s="1228">
        <f t="shared" ca="1" si="403"/>
        <v>0</v>
      </c>
      <c r="DO650" s="1228">
        <f t="shared" ca="1" si="403"/>
        <v>0</v>
      </c>
      <c r="DP650" s="1228">
        <f t="shared" ca="1" si="403"/>
        <v>0</v>
      </c>
      <c r="DQ650" s="1228">
        <f t="shared" ca="1" si="403"/>
        <v>0</v>
      </c>
      <c r="DR650" s="1228">
        <f t="shared" ca="1" si="403"/>
        <v>0</v>
      </c>
      <c r="DS650" s="1228">
        <f t="shared" ca="1" si="403"/>
        <v>0</v>
      </c>
      <c r="DT650" s="1228">
        <f t="shared" ca="1" si="403"/>
        <v>0</v>
      </c>
      <c r="DU650" s="1228">
        <f t="shared" ca="1" si="403"/>
        <v>0</v>
      </c>
      <c r="DV650" s="1228">
        <f t="shared" ca="1" si="403"/>
        <v>0</v>
      </c>
      <c r="DW650" s="1228">
        <f t="shared" ca="1" si="403"/>
        <v>0</v>
      </c>
      <c r="DX650" s="1228">
        <f t="shared" ca="1" si="403"/>
        <v>0</v>
      </c>
      <c r="DY650" s="1228">
        <f t="shared" ca="1" si="403"/>
        <v>0</v>
      </c>
      <c r="DZ650" s="1228">
        <f t="shared" ca="1" si="403"/>
        <v>0</v>
      </c>
      <c r="EA650" s="1228">
        <f t="shared" ca="1" si="403"/>
        <v>0</v>
      </c>
      <c r="EB650" s="1228">
        <f t="shared" ca="1" si="403"/>
        <v>0</v>
      </c>
      <c r="EC650" s="1228">
        <f t="shared" ca="1" si="403"/>
        <v>0</v>
      </c>
      <c r="ED650" s="1228">
        <f t="shared" ca="1" si="403"/>
        <v>0</v>
      </c>
      <c r="EE650" s="1228">
        <f t="shared" ca="1" si="403"/>
        <v>0</v>
      </c>
      <c r="EF650" s="1228">
        <f t="shared" ca="1" si="403"/>
        <v>0</v>
      </c>
    </row>
    <row r="651" spans="1:136" ht="14.5" customHeight="1" outlineLevel="2" thickBot="1">
      <c r="B651" s="686"/>
      <c r="C651" s="542" t="s">
        <v>113</v>
      </c>
      <c r="D651" s="1090" t="s">
        <v>124</v>
      </c>
      <c r="E651" s="1569">
        <v>1</v>
      </c>
      <c r="F651" s="1569">
        <f t="shared" ref="F651:AK651" si="404">E651+1</f>
        <v>2</v>
      </c>
      <c r="G651" s="1569">
        <f t="shared" si="404"/>
        <v>3</v>
      </c>
      <c r="H651" s="1569">
        <f t="shared" si="404"/>
        <v>4</v>
      </c>
      <c r="I651" s="1569">
        <f t="shared" si="404"/>
        <v>5</v>
      </c>
      <c r="J651" s="1569">
        <f t="shared" si="404"/>
        <v>6</v>
      </c>
      <c r="K651" s="1569">
        <f t="shared" si="404"/>
        <v>7</v>
      </c>
      <c r="L651" s="1569">
        <f t="shared" si="404"/>
        <v>8</v>
      </c>
      <c r="M651" s="1569">
        <f t="shared" si="404"/>
        <v>9</v>
      </c>
      <c r="N651" s="1569">
        <f t="shared" si="404"/>
        <v>10</v>
      </c>
      <c r="O651" s="1569">
        <f t="shared" si="404"/>
        <v>11</v>
      </c>
      <c r="P651" s="1569">
        <f t="shared" si="404"/>
        <v>12</v>
      </c>
      <c r="Q651" s="1569">
        <f t="shared" si="404"/>
        <v>13</v>
      </c>
      <c r="R651" s="1569">
        <f t="shared" si="404"/>
        <v>14</v>
      </c>
      <c r="S651" s="1569">
        <f t="shared" si="404"/>
        <v>15</v>
      </c>
      <c r="T651" s="1569">
        <f t="shared" si="404"/>
        <v>16</v>
      </c>
      <c r="U651" s="1569">
        <f t="shared" si="404"/>
        <v>17</v>
      </c>
      <c r="V651" s="1569">
        <f t="shared" si="404"/>
        <v>18</v>
      </c>
      <c r="W651" s="1569">
        <f t="shared" si="404"/>
        <v>19</v>
      </c>
      <c r="X651" s="1569">
        <f t="shared" si="404"/>
        <v>20</v>
      </c>
      <c r="Y651" s="1569">
        <f t="shared" si="404"/>
        <v>21</v>
      </c>
      <c r="Z651" s="1569">
        <f t="shared" si="404"/>
        <v>22</v>
      </c>
      <c r="AA651" s="1569">
        <f t="shared" si="404"/>
        <v>23</v>
      </c>
      <c r="AB651" s="1569">
        <f t="shared" si="404"/>
        <v>24</v>
      </c>
      <c r="AC651" s="1569">
        <f t="shared" si="404"/>
        <v>25</v>
      </c>
      <c r="AD651" s="1569">
        <f t="shared" si="404"/>
        <v>26</v>
      </c>
      <c r="AE651" s="1569">
        <f t="shared" si="404"/>
        <v>27</v>
      </c>
      <c r="AF651" s="1569">
        <f t="shared" si="404"/>
        <v>28</v>
      </c>
      <c r="AG651" s="1569">
        <f t="shared" si="404"/>
        <v>29</v>
      </c>
      <c r="AH651" s="1569">
        <f t="shared" si="404"/>
        <v>30</v>
      </c>
      <c r="AI651" s="1569">
        <f t="shared" si="404"/>
        <v>31</v>
      </c>
      <c r="AJ651" s="1569">
        <f t="shared" si="404"/>
        <v>32</v>
      </c>
      <c r="AK651" s="1569">
        <f t="shared" si="404"/>
        <v>33</v>
      </c>
      <c r="AL651" s="1569">
        <f t="shared" ref="AL651:BQ651" si="405">AK651+1</f>
        <v>34</v>
      </c>
      <c r="AM651" s="1569">
        <f t="shared" si="405"/>
        <v>35</v>
      </c>
      <c r="AN651" s="1569">
        <f t="shared" si="405"/>
        <v>36</v>
      </c>
      <c r="AO651" s="1569">
        <f t="shared" si="405"/>
        <v>37</v>
      </c>
      <c r="AP651" s="1569">
        <f t="shared" si="405"/>
        <v>38</v>
      </c>
      <c r="AQ651" s="1569">
        <f t="shared" si="405"/>
        <v>39</v>
      </c>
      <c r="AR651" s="1569">
        <f t="shared" si="405"/>
        <v>40</v>
      </c>
      <c r="AS651" s="1569">
        <f t="shared" si="405"/>
        <v>41</v>
      </c>
      <c r="AT651" s="1569">
        <f t="shared" si="405"/>
        <v>42</v>
      </c>
      <c r="AU651" s="1569">
        <f t="shared" si="405"/>
        <v>43</v>
      </c>
      <c r="AV651" s="1569">
        <f t="shared" si="405"/>
        <v>44</v>
      </c>
      <c r="AW651" s="1569">
        <f t="shared" si="405"/>
        <v>45</v>
      </c>
      <c r="AX651" s="1569">
        <f t="shared" si="405"/>
        <v>46</v>
      </c>
      <c r="AY651" s="1569">
        <f t="shared" si="405"/>
        <v>47</v>
      </c>
      <c r="AZ651" s="1569">
        <f t="shared" si="405"/>
        <v>48</v>
      </c>
      <c r="BA651" s="1569">
        <f t="shared" si="405"/>
        <v>49</v>
      </c>
      <c r="BB651" s="1569">
        <f t="shared" si="405"/>
        <v>50</v>
      </c>
      <c r="BC651" s="1569">
        <f t="shared" si="405"/>
        <v>51</v>
      </c>
      <c r="BD651" s="1569">
        <f t="shared" si="405"/>
        <v>52</v>
      </c>
      <c r="BE651" s="1569">
        <f t="shared" si="405"/>
        <v>53</v>
      </c>
      <c r="BF651" s="1569">
        <f t="shared" si="405"/>
        <v>54</v>
      </c>
      <c r="BG651" s="1569">
        <f t="shared" si="405"/>
        <v>55</v>
      </c>
      <c r="BH651" s="1569">
        <f t="shared" si="405"/>
        <v>56</v>
      </c>
      <c r="BI651" s="1569">
        <f t="shared" si="405"/>
        <v>57</v>
      </c>
      <c r="BJ651" s="1569">
        <f t="shared" si="405"/>
        <v>58</v>
      </c>
      <c r="BK651" s="1569">
        <f t="shared" si="405"/>
        <v>59</v>
      </c>
      <c r="BL651" s="1569">
        <f t="shared" si="405"/>
        <v>60</v>
      </c>
      <c r="BM651" s="1569">
        <f t="shared" si="405"/>
        <v>61</v>
      </c>
      <c r="BN651" s="1569">
        <f t="shared" si="405"/>
        <v>62</v>
      </c>
      <c r="BO651" s="1569">
        <f t="shared" si="405"/>
        <v>63</v>
      </c>
      <c r="BP651" s="1569">
        <f t="shared" si="405"/>
        <v>64</v>
      </c>
      <c r="BQ651" s="1569">
        <f t="shared" si="405"/>
        <v>65</v>
      </c>
      <c r="BR651" s="1569">
        <f t="shared" ref="BR651:CW651" si="406">BQ651+1</f>
        <v>66</v>
      </c>
      <c r="BS651" s="1569">
        <f t="shared" si="406"/>
        <v>67</v>
      </c>
      <c r="BT651" s="1569">
        <f t="shared" si="406"/>
        <v>68</v>
      </c>
      <c r="BU651" s="1569">
        <f t="shared" si="406"/>
        <v>69</v>
      </c>
      <c r="BV651" s="1569">
        <f t="shared" si="406"/>
        <v>70</v>
      </c>
      <c r="BW651" s="1569">
        <f t="shared" si="406"/>
        <v>71</v>
      </c>
      <c r="BX651" s="1569">
        <f t="shared" si="406"/>
        <v>72</v>
      </c>
      <c r="BY651" s="1569">
        <f t="shared" si="406"/>
        <v>73</v>
      </c>
      <c r="BZ651" s="1569">
        <f t="shared" si="406"/>
        <v>74</v>
      </c>
      <c r="CA651" s="1569">
        <f t="shared" si="406"/>
        <v>75</v>
      </c>
      <c r="CB651" s="1569">
        <f t="shared" si="406"/>
        <v>76</v>
      </c>
      <c r="CC651" s="1569">
        <f t="shared" si="406"/>
        <v>77</v>
      </c>
      <c r="CD651" s="1569">
        <f t="shared" si="406"/>
        <v>78</v>
      </c>
      <c r="CE651" s="1569">
        <f t="shared" si="406"/>
        <v>79</v>
      </c>
      <c r="CF651" s="1569">
        <f t="shared" si="406"/>
        <v>80</v>
      </c>
      <c r="CG651" s="1569">
        <f t="shared" si="406"/>
        <v>81</v>
      </c>
      <c r="CH651" s="1569">
        <f t="shared" si="406"/>
        <v>82</v>
      </c>
      <c r="CI651" s="1569">
        <f t="shared" si="406"/>
        <v>83</v>
      </c>
      <c r="CJ651" s="1569">
        <f t="shared" si="406"/>
        <v>84</v>
      </c>
      <c r="CK651" s="1569">
        <f t="shared" si="406"/>
        <v>85</v>
      </c>
      <c r="CL651" s="1569">
        <f t="shared" si="406"/>
        <v>86</v>
      </c>
      <c r="CM651" s="1569">
        <f t="shared" si="406"/>
        <v>87</v>
      </c>
      <c r="CN651" s="1569">
        <f t="shared" si="406"/>
        <v>88</v>
      </c>
      <c r="CO651" s="1569">
        <f t="shared" si="406"/>
        <v>89</v>
      </c>
      <c r="CP651" s="1569">
        <f t="shared" si="406"/>
        <v>90</v>
      </c>
      <c r="CQ651" s="1569">
        <f t="shared" si="406"/>
        <v>91</v>
      </c>
      <c r="CR651" s="1569">
        <f t="shared" si="406"/>
        <v>92</v>
      </c>
      <c r="CS651" s="1569">
        <f t="shared" si="406"/>
        <v>93</v>
      </c>
      <c r="CT651" s="1569">
        <f t="shared" si="406"/>
        <v>94</v>
      </c>
      <c r="CU651" s="1569">
        <f t="shared" si="406"/>
        <v>95</v>
      </c>
      <c r="CV651" s="1569">
        <f t="shared" si="406"/>
        <v>96</v>
      </c>
      <c r="CW651" s="1569">
        <f t="shared" si="406"/>
        <v>97</v>
      </c>
      <c r="CX651" s="1569">
        <f t="shared" ref="CX651:EF651" si="407">CW651+1</f>
        <v>98</v>
      </c>
      <c r="CY651" s="1569">
        <f t="shared" si="407"/>
        <v>99</v>
      </c>
      <c r="CZ651" s="1569">
        <f t="shared" si="407"/>
        <v>100</v>
      </c>
      <c r="DA651" s="1569">
        <f t="shared" si="407"/>
        <v>101</v>
      </c>
      <c r="DB651" s="1569">
        <f t="shared" si="407"/>
        <v>102</v>
      </c>
      <c r="DC651" s="1569">
        <f t="shared" si="407"/>
        <v>103</v>
      </c>
      <c r="DD651" s="1569">
        <f t="shared" si="407"/>
        <v>104</v>
      </c>
      <c r="DE651" s="1569">
        <f t="shared" si="407"/>
        <v>105</v>
      </c>
      <c r="DF651" s="1569">
        <f t="shared" si="407"/>
        <v>106</v>
      </c>
      <c r="DG651" s="1569">
        <f t="shared" si="407"/>
        <v>107</v>
      </c>
      <c r="DH651" s="1569">
        <f t="shared" si="407"/>
        <v>108</v>
      </c>
      <c r="DI651" s="1569">
        <f t="shared" si="407"/>
        <v>109</v>
      </c>
      <c r="DJ651" s="1569">
        <f t="shared" si="407"/>
        <v>110</v>
      </c>
      <c r="DK651" s="1569">
        <f t="shared" si="407"/>
        <v>111</v>
      </c>
      <c r="DL651" s="1569">
        <f t="shared" si="407"/>
        <v>112</v>
      </c>
      <c r="DM651" s="1569">
        <f t="shared" si="407"/>
        <v>113</v>
      </c>
      <c r="DN651" s="1569">
        <f t="shared" si="407"/>
        <v>114</v>
      </c>
      <c r="DO651" s="1569">
        <f t="shared" si="407"/>
        <v>115</v>
      </c>
      <c r="DP651" s="1569">
        <f t="shared" si="407"/>
        <v>116</v>
      </c>
      <c r="DQ651" s="1569">
        <f t="shared" si="407"/>
        <v>117</v>
      </c>
      <c r="DR651" s="1569">
        <f t="shared" si="407"/>
        <v>118</v>
      </c>
      <c r="DS651" s="1569">
        <f t="shared" si="407"/>
        <v>119</v>
      </c>
      <c r="DT651" s="1569">
        <f t="shared" si="407"/>
        <v>120</v>
      </c>
      <c r="DU651" s="1569">
        <f t="shared" si="407"/>
        <v>121</v>
      </c>
      <c r="DV651" s="1569">
        <f t="shared" si="407"/>
        <v>122</v>
      </c>
      <c r="DW651" s="1569">
        <f t="shared" si="407"/>
        <v>123</v>
      </c>
      <c r="DX651" s="1569">
        <f t="shared" si="407"/>
        <v>124</v>
      </c>
      <c r="DY651" s="1569">
        <f t="shared" si="407"/>
        <v>125</v>
      </c>
      <c r="DZ651" s="1569">
        <f t="shared" si="407"/>
        <v>126</v>
      </c>
      <c r="EA651" s="1569">
        <f t="shared" si="407"/>
        <v>127</v>
      </c>
      <c r="EB651" s="1569">
        <f t="shared" si="407"/>
        <v>128</v>
      </c>
      <c r="EC651" s="1569">
        <f t="shared" si="407"/>
        <v>129</v>
      </c>
      <c r="ED651" s="1569">
        <f t="shared" si="407"/>
        <v>130</v>
      </c>
      <c r="EE651" s="1569">
        <f t="shared" si="407"/>
        <v>131</v>
      </c>
      <c r="EF651" s="1570">
        <f t="shared" si="407"/>
        <v>132</v>
      </c>
    </row>
    <row r="652" spans="1:136" outlineLevel="2">
      <c r="B652" s="686"/>
      <c r="C652" s="27" t="s">
        <v>386</v>
      </c>
      <c r="D652" s="1413">
        <f>D482/12</f>
        <v>0</v>
      </c>
      <c r="E652" s="1250">
        <f>FVSCHEDULE($D$652,'Model Inputs &amp; Calcs'!$D$77:D77)</f>
        <v>0</v>
      </c>
      <c r="F652" s="1250">
        <f>FVSCHEDULE($D$652,'Model Inputs &amp; Calcs'!$D$77:E77)</f>
        <v>0</v>
      </c>
      <c r="G652" s="1250">
        <f>FVSCHEDULE($D$652,'Model Inputs &amp; Calcs'!$D$77:F77)</f>
        <v>0</v>
      </c>
      <c r="H652" s="1250">
        <f>FVSCHEDULE($D$652,'Model Inputs &amp; Calcs'!$D$77:G77)</f>
        <v>0</v>
      </c>
      <c r="I652" s="1250">
        <f>FVSCHEDULE($D$652,'Model Inputs &amp; Calcs'!$D$77:H77)</f>
        <v>0</v>
      </c>
      <c r="J652" s="1250">
        <f>FVSCHEDULE($D$652,'Model Inputs &amp; Calcs'!$D$77:I77)</f>
        <v>0</v>
      </c>
      <c r="K652" s="1250">
        <f>FVSCHEDULE($D$652,'Model Inputs &amp; Calcs'!$D$77:J77)</f>
        <v>0</v>
      </c>
      <c r="L652" s="1250">
        <f>FVSCHEDULE($D$652,'Model Inputs &amp; Calcs'!$D$77:K77)</f>
        <v>0</v>
      </c>
      <c r="M652" s="1250">
        <f>FVSCHEDULE($D$652,'Model Inputs &amp; Calcs'!$D$77:L77)</f>
        <v>0</v>
      </c>
      <c r="N652" s="1250">
        <f>FVSCHEDULE($D$652,'Model Inputs &amp; Calcs'!$D$77:M77)</f>
        <v>0</v>
      </c>
      <c r="O652" s="1250">
        <f>FVSCHEDULE($D$652,'Model Inputs &amp; Calcs'!$D$77:N77)</f>
        <v>0</v>
      </c>
      <c r="P652" s="1250">
        <f>FVSCHEDULE($D$652,'Model Inputs &amp; Calcs'!$D$77:O77)</f>
        <v>0</v>
      </c>
      <c r="Q652" s="1250">
        <f>FVSCHEDULE($D$652,'Model Inputs &amp; Calcs'!$D$77:P77)</f>
        <v>0</v>
      </c>
      <c r="R652" s="1250">
        <f>FVSCHEDULE($D$652,'Model Inputs &amp; Calcs'!$D$77:Q77)</f>
        <v>0</v>
      </c>
      <c r="S652" s="1250">
        <f>FVSCHEDULE($D$652,'Model Inputs &amp; Calcs'!$D$77:R77)</f>
        <v>0</v>
      </c>
      <c r="T652" s="1250">
        <f>FVSCHEDULE($D$652,'Model Inputs &amp; Calcs'!$D$77:S77)</f>
        <v>0</v>
      </c>
      <c r="U652" s="1250">
        <f>FVSCHEDULE($D$652,'Model Inputs &amp; Calcs'!$D$77:T77)</f>
        <v>0</v>
      </c>
      <c r="V652" s="1250">
        <f>FVSCHEDULE($D$652,'Model Inputs &amp; Calcs'!$D$77:U77)</f>
        <v>0</v>
      </c>
      <c r="W652" s="1250">
        <f>FVSCHEDULE($D$652,'Model Inputs &amp; Calcs'!$D$77:V77)</f>
        <v>0</v>
      </c>
      <c r="X652" s="1250">
        <f>FVSCHEDULE($D$652,'Model Inputs &amp; Calcs'!$D$77:W77)</f>
        <v>0</v>
      </c>
      <c r="Y652" s="1250">
        <f>FVSCHEDULE($D$652,'Model Inputs &amp; Calcs'!$D$77:X77)</f>
        <v>0</v>
      </c>
      <c r="Z652" s="1250">
        <f>FVSCHEDULE($D$652,'Model Inputs &amp; Calcs'!$D$77:Y77)</f>
        <v>0</v>
      </c>
      <c r="AA652" s="1250">
        <f>FVSCHEDULE($D$652,'Model Inputs &amp; Calcs'!$D$77:Z77)</f>
        <v>0</v>
      </c>
      <c r="AB652" s="1250">
        <f>FVSCHEDULE($D$652,'Model Inputs &amp; Calcs'!$D$77:AA77)</f>
        <v>0</v>
      </c>
      <c r="AC652" s="1250">
        <f>FVSCHEDULE($D$652,'Model Inputs &amp; Calcs'!$D$77:AB77)</f>
        <v>0</v>
      </c>
      <c r="AD652" s="1250">
        <f>FVSCHEDULE($D$652,'Model Inputs &amp; Calcs'!$D$77:AC77)</f>
        <v>0</v>
      </c>
      <c r="AE652" s="1250">
        <f>FVSCHEDULE($D$652,'Model Inputs &amp; Calcs'!$D$77:AD77)</f>
        <v>0</v>
      </c>
      <c r="AF652" s="1250">
        <f>FVSCHEDULE($D$652,'Model Inputs &amp; Calcs'!$D$77:AE77)</f>
        <v>0</v>
      </c>
      <c r="AG652" s="1250">
        <f>FVSCHEDULE($D$652,'Model Inputs &amp; Calcs'!$D$77:AF77)</f>
        <v>0</v>
      </c>
      <c r="AH652" s="1250">
        <f>FVSCHEDULE($D$652,'Model Inputs &amp; Calcs'!$D$77:AG77)</f>
        <v>0</v>
      </c>
      <c r="AI652" s="1250">
        <f>FVSCHEDULE($D$652,'Model Inputs &amp; Calcs'!$D$77:AH77)</f>
        <v>0</v>
      </c>
      <c r="AJ652" s="1250">
        <f>FVSCHEDULE($D$652,'Model Inputs &amp; Calcs'!$D$77:AI77)</f>
        <v>0</v>
      </c>
      <c r="AK652" s="1250">
        <f>FVSCHEDULE($D$652,'Model Inputs &amp; Calcs'!$D$77:AJ77)</f>
        <v>0</v>
      </c>
      <c r="AL652" s="1250">
        <f>FVSCHEDULE($D$652,'Model Inputs &amp; Calcs'!$D$77:AK77)</f>
        <v>0</v>
      </c>
      <c r="AM652" s="1250">
        <f>FVSCHEDULE($D$652,'Model Inputs &amp; Calcs'!$D$77:AL77)</f>
        <v>0</v>
      </c>
      <c r="AN652" s="1250">
        <f>FVSCHEDULE($D$652,'Model Inputs &amp; Calcs'!$D$77:AM77)</f>
        <v>0</v>
      </c>
      <c r="AO652" s="1250">
        <f>FVSCHEDULE($D$652,'Model Inputs &amp; Calcs'!$D$77:AN77)</f>
        <v>0</v>
      </c>
      <c r="AP652" s="1250">
        <f>FVSCHEDULE($D$652,'Model Inputs &amp; Calcs'!$D$77:AO77)</f>
        <v>0</v>
      </c>
      <c r="AQ652" s="1250">
        <f>FVSCHEDULE($D$652,'Model Inputs &amp; Calcs'!$D$77:AP77)</f>
        <v>0</v>
      </c>
      <c r="AR652" s="1250">
        <f>FVSCHEDULE($D$652,'Model Inputs &amp; Calcs'!$D$77:AQ77)</f>
        <v>0</v>
      </c>
      <c r="AS652" s="1250">
        <f>FVSCHEDULE($D$652,'Model Inputs &amp; Calcs'!$D$77:AR77)</f>
        <v>0</v>
      </c>
      <c r="AT652" s="1250">
        <f>FVSCHEDULE($D$652,'Model Inputs &amp; Calcs'!$D$77:AS77)</f>
        <v>0</v>
      </c>
      <c r="AU652" s="1250">
        <f>FVSCHEDULE($D$652,'Model Inputs &amp; Calcs'!$D$77:AT77)</f>
        <v>0</v>
      </c>
      <c r="AV652" s="1250">
        <f>FVSCHEDULE($D$652,'Model Inputs &amp; Calcs'!$D$77:AU77)</f>
        <v>0</v>
      </c>
      <c r="AW652" s="1250">
        <f>FVSCHEDULE($D$652,'Model Inputs &amp; Calcs'!$D$77:AV77)</f>
        <v>0</v>
      </c>
      <c r="AX652" s="1250">
        <f>FVSCHEDULE($D$652,'Model Inputs &amp; Calcs'!$D$77:AW77)</f>
        <v>0</v>
      </c>
      <c r="AY652" s="1250">
        <f>FVSCHEDULE($D$652,'Model Inputs &amp; Calcs'!$D$77:AX77)</f>
        <v>0</v>
      </c>
      <c r="AZ652" s="1250">
        <f>FVSCHEDULE($D$652,'Model Inputs &amp; Calcs'!$D$77:AY77)</f>
        <v>0</v>
      </c>
      <c r="BA652" s="1250">
        <f>FVSCHEDULE($D$652,'Model Inputs &amp; Calcs'!$D$77:AZ77)</f>
        <v>0</v>
      </c>
      <c r="BB652" s="1250">
        <f>FVSCHEDULE($D$652,'Model Inputs &amp; Calcs'!$D$77:BA77)</f>
        <v>0</v>
      </c>
      <c r="BC652" s="1250">
        <f>FVSCHEDULE($D$652,'Model Inputs &amp; Calcs'!$D$77:BB77)</f>
        <v>0</v>
      </c>
      <c r="BD652" s="1250">
        <f>FVSCHEDULE($D$652,'Model Inputs &amp; Calcs'!$D$77:BC77)</f>
        <v>0</v>
      </c>
      <c r="BE652" s="1250">
        <f>FVSCHEDULE($D$652,'Model Inputs &amp; Calcs'!$D$77:BD77)</f>
        <v>0</v>
      </c>
      <c r="BF652" s="1250">
        <f>FVSCHEDULE($D$652,'Model Inputs &amp; Calcs'!$D$77:BE77)</f>
        <v>0</v>
      </c>
      <c r="BG652" s="1250">
        <f>FVSCHEDULE($D$652,'Model Inputs &amp; Calcs'!$D$77:BF77)</f>
        <v>0</v>
      </c>
      <c r="BH652" s="1250">
        <f>FVSCHEDULE($D$652,'Model Inputs &amp; Calcs'!$D$77:BG77)</f>
        <v>0</v>
      </c>
      <c r="BI652" s="1250">
        <f>FVSCHEDULE($D$652,'Model Inputs &amp; Calcs'!$D$77:BH77)</f>
        <v>0</v>
      </c>
      <c r="BJ652" s="1250">
        <f>FVSCHEDULE($D$652,'Model Inputs &amp; Calcs'!$D$77:BI77)</f>
        <v>0</v>
      </c>
      <c r="BK652" s="1250">
        <f>FVSCHEDULE($D$652,'Model Inputs &amp; Calcs'!$D$77:BJ77)</f>
        <v>0</v>
      </c>
      <c r="BL652" s="1250">
        <f>FVSCHEDULE($D$652,'Model Inputs &amp; Calcs'!$D$77:BK77)</f>
        <v>0</v>
      </c>
      <c r="BM652" s="1250">
        <f>FVSCHEDULE($D$652,'Model Inputs &amp; Calcs'!$D$77:BL77)</f>
        <v>0</v>
      </c>
      <c r="BN652" s="1250">
        <f>FVSCHEDULE($D$652,'Model Inputs &amp; Calcs'!$D$77:BM77)</f>
        <v>0</v>
      </c>
      <c r="BO652" s="1250">
        <f>FVSCHEDULE($D$652,'Model Inputs &amp; Calcs'!$D$77:BN77)</f>
        <v>0</v>
      </c>
      <c r="BP652" s="1250">
        <f>FVSCHEDULE($D$652,'Model Inputs &amp; Calcs'!$D$77:BO77)</f>
        <v>0</v>
      </c>
      <c r="BQ652" s="1250">
        <f>FVSCHEDULE($D$652,'Model Inputs &amp; Calcs'!$D$77:BP77)</f>
        <v>0</v>
      </c>
      <c r="BR652" s="1250">
        <f>FVSCHEDULE($D$652,'Model Inputs &amp; Calcs'!$D$77:BQ77)</f>
        <v>0</v>
      </c>
      <c r="BS652" s="1250">
        <f>FVSCHEDULE($D$652,'Model Inputs &amp; Calcs'!$D$77:BR77)</f>
        <v>0</v>
      </c>
      <c r="BT652" s="1250">
        <f>FVSCHEDULE($D$652,'Model Inputs &amp; Calcs'!$D$77:BS77)</f>
        <v>0</v>
      </c>
      <c r="BU652" s="1250">
        <f>FVSCHEDULE($D$652,'Model Inputs &amp; Calcs'!$D$77:BT77)</f>
        <v>0</v>
      </c>
      <c r="BV652" s="1250">
        <f>FVSCHEDULE($D$652,'Model Inputs &amp; Calcs'!$D$77:BU77)</f>
        <v>0</v>
      </c>
      <c r="BW652" s="1250">
        <f>FVSCHEDULE($D$652,'Model Inputs &amp; Calcs'!$D$77:BV77)</f>
        <v>0</v>
      </c>
      <c r="BX652" s="1250">
        <f>FVSCHEDULE($D$652,'Model Inputs &amp; Calcs'!$D$77:BW77)</f>
        <v>0</v>
      </c>
      <c r="BY652" s="1250">
        <f>FVSCHEDULE($D$652,'Model Inputs &amp; Calcs'!$D$77:BX77)</f>
        <v>0</v>
      </c>
      <c r="BZ652" s="1250">
        <f>FVSCHEDULE($D$652,'Model Inputs &amp; Calcs'!$D$77:BY77)</f>
        <v>0</v>
      </c>
      <c r="CA652" s="1250">
        <f>FVSCHEDULE($D$652,'Model Inputs &amp; Calcs'!$D$77:BZ77)</f>
        <v>0</v>
      </c>
      <c r="CB652" s="1250">
        <f>FVSCHEDULE($D$652,'Model Inputs &amp; Calcs'!$D$77:CA77)</f>
        <v>0</v>
      </c>
      <c r="CC652" s="1250">
        <f>FVSCHEDULE($D$652,'Model Inputs &amp; Calcs'!$D$77:CB77)</f>
        <v>0</v>
      </c>
      <c r="CD652" s="1250">
        <f>FVSCHEDULE($D$652,'Model Inputs &amp; Calcs'!$D$77:CC77)</f>
        <v>0</v>
      </c>
      <c r="CE652" s="1250">
        <f>FVSCHEDULE($D$652,'Model Inputs &amp; Calcs'!$D$77:CD77)</f>
        <v>0</v>
      </c>
      <c r="CF652" s="1250">
        <f>FVSCHEDULE($D$652,'Model Inputs &amp; Calcs'!$D$77:CE77)</f>
        <v>0</v>
      </c>
      <c r="CG652" s="1250">
        <f>FVSCHEDULE($D$652,'Model Inputs &amp; Calcs'!$D$77:CF77)</f>
        <v>0</v>
      </c>
      <c r="CH652" s="1250">
        <f>FVSCHEDULE($D$652,'Model Inputs &amp; Calcs'!$D$77:CG77)</f>
        <v>0</v>
      </c>
      <c r="CI652" s="1250">
        <f>FVSCHEDULE($D$652,'Model Inputs &amp; Calcs'!$D$77:CH77)</f>
        <v>0</v>
      </c>
      <c r="CJ652" s="1250">
        <f>FVSCHEDULE($D$652,'Model Inputs &amp; Calcs'!$D$77:CI77)</f>
        <v>0</v>
      </c>
      <c r="CK652" s="1250">
        <f>FVSCHEDULE($D$652,'Model Inputs &amp; Calcs'!$D$77:CJ77)</f>
        <v>0</v>
      </c>
      <c r="CL652" s="1250">
        <f>FVSCHEDULE($D$652,'Model Inputs &amp; Calcs'!$D$77:CK77)</f>
        <v>0</v>
      </c>
      <c r="CM652" s="1250">
        <f>FVSCHEDULE($D$652,'Model Inputs &amp; Calcs'!$D$77:CL77)</f>
        <v>0</v>
      </c>
      <c r="CN652" s="1250">
        <f>FVSCHEDULE($D$652,'Model Inputs &amp; Calcs'!$D$77:CM77)</f>
        <v>0</v>
      </c>
      <c r="CO652" s="1250">
        <f>FVSCHEDULE($D$652,'Model Inputs &amp; Calcs'!$D$77:CN77)</f>
        <v>0</v>
      </c>
      <c r="CP652" s="1250">
        <f>FVSCHEDULE($D$652,'Model Inputs &amp; Calcs'!$D$77:CO77)</f>
        <v>0</v>
      </c>
      <c r="CQ652" s="1250">
        <f>FVSCHEDULE($D$652,'Model Inputs &amp; Calcs'!$D$77:CP77)</f>
        <v>0</v>
      </c>
      <c r="CR652" s="1250">
        <f>FVSCHEDULE($D$652,'Model Inputs &amp; Calcs'!$D$77:CQ77)</f>
        <v>0</v>
      </c>
      <c r="CS652" s="1250">
        <f>FVSCHEDULE($D$652,'Model Inputs &amp; Calcs'!$D$77:CR77)</f>
        <v>0</v>
      </c>
      <c r="CT652" s="1250">
        <f>FVSCHEDULE($D$652,'Model Inputs &amp; Calcs'!$D$77:CS77)</f>
        <v>0</v>
      </c>
      <c r="CU652" s="1250">
        <f>FVSCHEDULE($D$652,'Model Inputs &amp; Calcs'!$D$77:CT77)</f>
        <v>0</v>
      </c>
      <c r="CV652" s="1250">
        <f>FVSCHEDULE($D$652,'Model Inputs &amp; Calcs'!$D$77:CU77)</f>
        <v>0</v>
      </c>
      <c r="CW652" s="1250">
        <f>FVSCHEDULE($D$652,'Model Inputs &amp; Calcs'!$D$77:CV77)</f>
        <v>0</v>
      </c>
      <c r="CX652" s="1250">
        <f>FVSCHEDULE($D$652,'Model Inputs &amp; Calcs'!$D$77:CW77)</f>
        <v>0</v>
      </c>
      <c r="CY652" s="1250">
        <f>FVSCHEDULE($D$652,'Model Inputs &amp; Calcs'!$D$77:CX77)</f>
        <v>0</v>
      </c>
      <c r="CZ652" s="1250">
        <f>FVSCHEDULE($D$652,'Model Inputs &amp; Calcs'!$D$77:CY77)</f>
        <v>0</v>
      </c>
      <c r="DA652" s="1250">
        <f>FVSCHEDULE($D$652,'Model Inputs &amp; Calcs'!$D$77:CZ77)</f>
        <v>0</v>
      </c>
      <c r="DB652" s="1250">
        <f>FVSCHEDULE($D$652,'Model Inputs &amp; Calcs'!$D$77:DA77)</f>
        <v>0</v>
      </c>
      <c r="DC652" s="1250">
        <f>FVSCHEDULE($D$652,'Model Inputs &amp; Calcs'!$D$77:DB77)</f>
        <v>0</v>
      </c>
      <c r="DD652" s="1250">
        <f>FVSCHEDULE($D$652,'Model Inputs &amp; Calcs'!$D$77:DC77)</f>
        <v>0</v>
      </c>
      <c r="DE652" s="1250">
        <f>FVSCHEDULE($D$652,'Model Inputs &amp; Calcs'!$D$77:DD77)</f>
        <v>0</v>
      </c>
      <c r="DF652" s="1250">
        <f>FVSCHEDULE($D$652,'Model Inputs &amp; Calcs'!$D$77:DE77)</f>
        <v>0</v>
      </c>
      <c r="DG652" s="1250">
        <f>FVSCHEDULE($D$652,'Model Inputs &amp; Calcs'!$D$77:DF77)</f>
        <v>0</v>
      </c>
      <c r="DH652" s="1250">
        <f>FVSCHEDULE($D$652,'Model Inputs &amp; Calcs'!$D$77:DG77)</f>
        <v>0</v>
      </c>
      <c r="DI652" s="1250">
        <f>FVSCHEDULE($D$652,'Model Inputs &amp; Calcs'!$D$77:DH77)</f>
        <v>0</v>
      </c>
      <c r="DJ652" s="1250">
        <f>FVSCHEDULE($D$652,'Model Inputs &amp; Calcs'!$D$77:DI77)</f>
        <v>0</v>
      </c>
      <c r="DK652" s="1250">
        <f>FVSCHEDULE($D$652,'Model Inputs &amp; Calcs'!$D$77:DJ77)</f>
        <v>0</v>
      </c>
      <c r="DL652" s="1250">
        <f>FVSCHEDULE($D$652,'Model Inputs &amp; Calcs'!$D$77:DK77)</f>
        <v>0</v>
      </c>
      <c r="DM652" s="1250">
        <f>FVSCHEDULE($D$652,'Model Inputs &amp; Calcs'!$D$77:DL77)</f>
        <v>0</v>
      </c>
      <c r="DN652" s="1250">
        <f>FVSCHEDULE($D$652,'Model Inputs &amp; Calcs'!$D$77:DM77)</f>
        <v>0</v>
      </c>
      <c r="DO652" s="1250">
        <f>FVSCHEDULE($D$652,'Model Inputs &amp; Calcs'!$D$77:DN77)</f>
        <v>0</v>
      </c>
      <c r="DP652" s="1250">
        <f>FVSCHEDULE($D$652,'Model Inputs &amp; Calcs'!$D$77:DO77)</f>
        <v>0</v>
      </c>
      <c r="DQ652" s="1250">
        <f>FVSCHEDULE($D$652,'Model Inputs &amp; Calcs'!$D$77:DP77)</f>
        <v>0</v>
      </c>
      <c r="DR652" s="1250">
        <f>FVSCHEDULE($D$652,'Model Inputs &amp; Calcs'!$D$77:DQ77)</f>
        <v>0</v>
      </c>
      <c r="DS652" s="1250">
        <f>FVSCHEDULE($D$652,'Model Inputs &amp; Calcs'!$D$77:DR77)</f>
        <v>0</v>
      </c>
      <c r="DT652" s="1250">
        <f>FVSCHEDULE($D$652,'Model Inputs &amp; Calcs'!$D$77:DS77)</f>
        <v>0</v>
      </c>
      <c r="DU652" s="1250">
        <f>FVSCHEDULE($D$652,'Model Inputs &amp; Calcs'!$D$77:DT77)</f>
        <v>0</v>
      </c>
      <c r="DV652" s="1250">
        <f>FVSCHEDULE($D$652,'Model Inputs &amp; Calcs'!$D$77:DU77)</f>
        <v>0</v>
      </c>
      <c r="DW652" s="1250">
        <f>FVSCHEDULE($D$652,'Model Inputs &amp; Calcs'!$D$77:DV77)</f>
        <v>0</v>
      </c>
      <c r="DX652" s="1250">
        <f>FVSCHEDULE($D$652,'Model Inputs &amp; Calcs'!$D$77:DW77)</f>
        <v>0</v>
      </c>
      <c r="DY652" s="1250">
        <f>FVSCHEDULE($D$652,'Model Inputs &amp; Calcs'!$D$77:DX77)</f>
        <v>0</v>
      </c>
      <c r="DZ652" s="1250">
        <f>FVSCHEDULE($D$652,'Model Inputs &amp; Calcs'!$D$77:DY77)</f>
        <v>0</v>
      </c>
      <c r="EA652" s="1250">
        <f>FVSCHEDULE($D$652,'Model Inputs &amp; Calcs'!$D$77:DZ77)</f>
        <v>0</v>
      </c>
      <c r="EB652" s="1250">
        <f>FVSCHEDULE($D$652,'Model Inputs &amp; Calcs'!$D$77:EA77)</f>
        <v>0</v>
      </c>
      <c r="EC652" s="1250">
        <f>FVSCHEDULE($D$652,'Model Inputs &amp; Calcs'!$D$77:EB77)</f>
        <v>0</v>
      </c>
      <c r="ED652" s="1250">
        <f>FVSCHEDULE($D$652,'Model Inputs &amp; Calcs'!$D$77:EC77)</f>
        <v>0</v>
      </c>
      <c r="EE652" s="1250">
        <f>FVSCHEDULE($D$652,'Model Inputs &amp; Calcs'!$D$77:ED77)</f>
        <v>0</v>
      </c>
      <c r="EF652" s="1250">
        <f>FVSCHEDULE($D$652,'Model Inputs &amp; Calcs'!$D$77:EE77)</f>
        <v>0</v>
      </c>
    </row>
    <row r="653" spans="1:136" outlineLevel="2">
      <c r="B653" s="686"/>
      <c r="C653" s="34" t="s">
        <v>115</v>
      </c>
      <c r="D653" s="1411">
        <f>D483/12</f>
        <v>0</v>
      </c>
      <c r="E653" s="1412">
        <f t="shared" ref="E653:AJ653" ca="1" si="408">IF(E651&lt;Start_Mth,-E652,-E652*(1-E649))</f>
        <v>0</v>
      </c>
      <c r="F653" s="1412">
        <f t="shared" ca="1" si="408"/>
        <v>0</v>
      </c>
      <c r="G653" s="1412">
        <f t="shared" ca="1" si="408"/>
        <v>0</v>
      </c>
      <c r="H653" s="1412">
        <f t="shared" ca="1" si="408"/>
        <v>0</v>
      </c>
      <c r="I653" s="1412">
        <f t="shared" ca="1" si="408"/>
        <v>0</v>
      </c>
      <c r="J653" s="1412">
        <f t="shared" ca="1" si="408"/>
        <v>0</v>
      </c>
      <c r="K653" s="1412">
        <f t="shared" ca="1" si="408"/>
        <v>0</v>
      </c>
      <c r="L653" s="1412">
        <f t="shared" ca="1" si="408"/>
        <v>0</v>
      </c>
      <c r="M653" s="1412">
        <f t="shared" ca="1" si="408"/>
        <v>0</v>
      </c>
      <c r="N653" s="1412">
        <f t="shared" ca="1" si="408"/>
        <v>0</v>
      </c>
      <c r="O653" s="1412">
        <f t="shared" ca="1" si="408"/>
        <v>0</v>
      </c>
      <c r="P653" s="1412">
        <f t="shared" ca="1" si="408"/>
        <v>0</v>
      </c>
      <c r="Q653" s="1412">
        <f t="shared" ca="1" si="408"/>
        <v>0</v>
      </c>
      <c r="R653" s="1412">
        <f t="shared" ca="1" si="408"/>
        <v>0</v>
      </c>
      <c r="S653" s="1412">
        <f t="shared" ca="1" si="408"/>
        <v>0</v>
      </c>
      <c r="T653" s="1412">
        <f t="shared" ca="1" si="408"/>
        <v>0</v>
      </c>
      <c r="U653" s="1412">
        <f t="shared" ca="1" si="408"/>
        <v>0</v>
      </c>
      <c r="V653" s="1412">
        <f t="shared" ca="1" si="408"/>
        <v>0</v>
      </c>
      <c r="W653" s="1412">
        <f t="shared" ca="1" si="408"/>
        <v>0</v>
      </c>
      <c r="X653" s="1412">
        <f t="shared" ca="1" si="408"/>
        <v>0</v>
      </c>
      <c r="Y653" s="1412">
        <f t="shared" ca="1" si="408"/>
        <v>0</v>
      </c>
      <c r="Z653" s="1412">
        <f t="shared" ca="1" si="408"/>
        <v>0</v>
      </c>
      <c r="AA653" s="1412">
        <f t="shared" ca="1" si="408"/>
        <v>0</v>
      </c>
      <c r="AB653" s="1412">
        <f t="shared" ca="1" si="408"/>
        <v>0</v>
      </c>
      <c r="AC653" s="1412">
        <f t="shared" ca="1" si="408"/>
        <v>0</v>
      </c>
      <c r="AD653" s="1412">
        <f t="shared" ca="1" si="408"/>
        <v>0</v>
      </c>
      <c r="AE653" s="1412">
        <f t="shared" ca="1" si="408"/>
        <v>0</v>
      </c>
      <c r="AF653" s="1412">
        <f t="shared" ca="1" si="408"/>
        <v>0</v>
      </c>
      <c r="AG653" s="1412">
        <f t="shared" ca="1" si="408"/>
        <v>0</v>
      </c>
      <c r="AH653" s="1412">
        <f t="shared" ca="1" si="408"/>
        <v>0</v>
      </c>
      <c r="AI653" s="1412">
        <f t="shared" ca="1" si="408"/>
        <v>0</v>
      </c>
      <c r="AJ653" s="1412">
        <f t="shared" ca="1" si="408"/>
        <v>0</v>
      </c>
      <c r="AK653" s="1412">
        <f t="shared" ref="AK653:BP653" ca="1" si="409">IF(AK651&lt;Start_Mth,-AK652,-AK652*(1-AK649))</f>
        <v>0</v>
      </c>
      <c r="AL653" s="1412">
        <f t="shared" ca="1" si="409"/>
        <v>0</v>
      </c>
      <c r="AM653" s="1412">
        <f t="shared" ca="1" si="409"/>
        <v>0</v>
      </c>
      <c r="AN653" s="1412">
        <f t="shared" ca="1" si="409"/>
        <v>0</v>
      </c>
      <c r="AO653" s="1412">
        <f t="shared" ca="1" si="409"/>
        <v>0</v>
      </c>
      <c r="AP653" s="1412">
        <f t="shared" ca="1" si="409"/>
        <v>0</v>
      </c>
      <c r="AQ653" s="1412">
        <f t="shared" ca="1" si="409"/>
        <v>0</v>
      </c>
      <c r="AR653" s="1412">
        <f t="shared" ca="1" si="409"/>
        <v>0</v>
      </c>
      <c r="AS653" s="1412">
        <f t="shared" ca="1" si="409"/>
        <v>0</v>
      </c>
      <c r="AT653" s="1412">
        <f t="shared" ca="1" si="409"/>
        <v>0</v>
      </c>
      <c r="AU653" s="1412">
        <f t="shared" ca="1" si="409"/>
        <v>0</v>
      </c>
      <c r="AV653" s="1412">
        <f t="shared" ca="1" si="409"/>
        <v>0</v>
      </c>
      <c r="AW653" s="1412">
        <f t="shared" ca="1" si="409"/>
        <v>0</v>
      </c>
      <c r="AX653" s="1412">
        <f t="shared" ca="1" si="409"/>
        <v>0</v>
      </c>
      <c r="AY653" s="1412">
        <f t="shared" ca="1" si="409"/>
        <v>0</v>
      </c>
      <c r="AZ653" s="1412">
        <f t="shared" ca="1" si="409"/>
        <v>0</v>
      </c>
      <c r="BA653" s="1412">
        <f t="shared" ca="1" si="409"/>
        <v>0</v>
      </c>
      <c r="BB653" s="1412">
        <f t="shared" ca="1" si="409"/>
        <v>0</v>
      </c>
      <c r="BC653" s="1412">
        <f t="shared" ca="1" si="409"/>
        <v>0</v>
      </c>
      <c r="BD653" s="1412">
        <f t="shared" ca="1" si="409"/>
        <v>0</v>
      </c>
      <c r="BE653" s="1412">
        <f t="shared" ca="1" si="409"/>
        <v>0</v>
      </c>
      <c r="BF653" s="1412">
        <f t="shared" ca="1" si="409"/>
        <v>0</v>
      </c>
      <c r="BG653" s="1412">
        <f t="shared" ca="1" si="409"/>
        <v>0</v>
      </c>
      <c r="BH653" s="1412">
        <f t="shared" ca="1" si="409"/>
        <v>0</v>
      </c>
      <c r="BI653" s="1412">
        <f t="shared" ca="1" si="409"/>
        <v>0</v>
      </c>
      <c r="BJ653" s="1412">
        <f t="shared" ca="1" si="409"/>
        <v>0</v>
      </c>
      <c r="BK653" s="1412">
        <f t="shared" ca="1" si="409"/>
        <v>0</v>
      </c>
      <c r="BL653" s="1412">
        <f t="shared" ca="1" si="409"/>
        <v>0</v>
      </c>
      <c r="BM653" s="1412">
        <f t="shared" ca="1" si="409"/>
        <v>0</v>
      </c>
      <c r="BN653" s="1412">
        <f t="shared" ca="1" si="409"/>
        <v>0</v>
      </c>
      <c r="BO653" s="1412">
        <f t="shared" ca="1" si="409"/>
        <v>0</v>
      </c>
      <c r="BP653" s="1412">
        <f t="shared" ca="1" si="409"/>
        <v>0</v>
      </c>
      <c r="BQ653" s="1412">
        <f t="shared" ref="BQ653:CV653" ca="1" si="410">IF(BQ651&lt;Start_Mth,-BQ652,-BQ652*(1-BQ649))</f>
        <v>0</v>
      </c>
      <c r="BR653" s="1412">
        <f t="shared" ca="1" si="410"/>
        <v>0</v>
      </c>
      <c r="BS653" s="1412">
        <f t="shared" ca="1" si="410"/>
        <v>0</v>
      </c>
      <c r="BT653" s="1412">
        <f t="shared" ca="1" si="410"/>
        <v>0</v>
      </c>
      <c r="BU653" s="1412">
        <f t="shared" ca="1" si="410"/>
        <v>0</v>
      </c>
      <c r="BV653" s="1412">
        <f t="shared" ca="1" si="410"/>
        <v>0</v>
      </c>
      <c r="BW653" s="1412">
        <f t="shared" ca="1" si="410"/>
        <v>0</v>
      </c>
      <c r="BX653" s="1412">
        <f t="shared" ca="1" si="410"/>
        <v>0</v>
      </c>
      <c r="BY653" s="1412">
        <f t="shared" ca="1" si="410"/>
        <v>0</v>
      </c>
      <c r="BZ653" s="1412">
        <f t="shared" ca="1" si="410"/>
        <v>0</v>
      </c>
      <c r="CA653" s="1412">
        <f t="shared" ca="1" si="410"/>
        <v>0</v>
      </c>
      <c r="CB653" s="1412">
        <f t="shared" ca="1" si="410"/>
        <v>0</v>
      </c>
      <c r="CC653" s="1412">
        <f t="shared" ca="1" si="410"/>
        <v>0</v>
      </c>
      <c r="CD653" s="1412">
        <f t="shared" ca="1" si="410"/>
        <v>0</v>
      </c>
      <c r="CE653" s="1412">
        <f t="shared" ca="1" si="410"/>
        <v>0</v>
      </c>
      <c r="CF653" s="1412">
        <f t="shared" ca="1" si="410"/>
        <v>0</v>
      </c>
      <c r="CG653" s="1412">
        <f t="shared" ca="1" si="410"/>
        <v>0</v>
      </c>
      <c r="CH653" s="1412">
        <f t="shared" ca="1" si="410"/>
        <v>0</v>
      </c>
      <c r="CI653" s="1412">
        <f t="shared" ca="1" si="410"/>
        <v>0</v>
      </c>
      <c r="CJ653" s="1412">
        <f t="shared" ca="1" si="410"/>
        <v>0</v>
      </c>
      <c r="CK653" s="1412">
        <f t="shared" ca="1" si="410"/>
        <v>0</v>
      </c>
      <c r="CL653" s="1412">
        <f t="shared" ca="1" si="410"/>
        <v>0</v>
      </c>
      <c r="CM653" s="1412">
        <f t="shared" ca="1" si="410"/>
        <v>0</v>
      </c>
      <c r="CN653" s="1412">
        <f t="shared" ca="1" si="410"/>
        <v>0</v>
      </c>
      <c r="CO653" s="1412">
        <f t="shared" ca="1" si="410"/>
        <v>0</v>
      </c>
      <c r="CP653" s="1412">
        <f t="shared" ca="1" si="410"/>
        <v>0</v>
      </c>
      <c r="CQ653" s="1412">
        <f t="shared" ca="1" si="410"/>
        <v>0</v>
      </c>
      <c r="CR653" s="1412">
        <f t="shared" ca="1" si="410"/>
        <v>0</v>
      </c>
      <c r="CS653" s="1412">
        <f t="shared" ca="1" si="410"/>
        <v>0</v>
      </c>
      <c r="CT653" s="1412">
        <f t="shared" ca="1" si="410"/>
        <v>0</v>
      </c>
      <c r="CU653" s="1412">
        <f t="shared" ca="1" si="410"/>
        <v>0</v>
      </c>
      <c r="CV653" s="1412">
        <f t="shared" ca="1" si="410"/>
        <v>0</v>
      </c>
      <c r="CW653" s="1412">
        <f t="shared" ref="CW653:EB653" ca="1" si="411">IF(CW651&lt;Start_Mth,-CW652,-CW652*(1-CW649))</f>
        <v>0</v>
      </c>
      <c r="CX653" s="1412">
        <f t="shared" ca="1" si="411"/>
        <v>0</v>
      </c>
      <c r="CY653" s="1412">
        <f t="shared" ca="1" si="411"/>
        <v>0</v>
      </c>
      <c r="CZ653" s="1412">
        <f t="shared" ca="1" si="411"/>
        <v>0</v>
      </c>
      <c r="DA653" s="1412">
        <f t="shared" ca="1" si="411"/>
        <v>0</v>
      </c>
      <c r="DB653" s="1412">
        <f t="shared" ca="1" si="411"/>
        <v>0</v>
      </c>
      <c r="DC653" s="1412">
        <f t="shared" ca="1" si="411"/>
        <v>0</v>
      </c>
      <c r="DD653" s="1412">
        <f t="shared" ca="1" si="411"/>
        <v>0</v>
      </c>
      <c r="DE653" s="1412">
        <f t="shared" ca="1" si="411"/>
        <v>0</v>
      </c>
      <c r="DF653" s="1412">
        <f t="shared" ca="1" si="411"/>
        <v>0</v>
      </c>
      <c r="DG653" s="1412">
        <f t="shared" ca="1" si="411"/>
        <v>0</v>
      </c>
      <c r="DH653" s="1412">
        <f t="shared" ca="1" si="411"/>
        <v>0</v>
      </c>
      <c r="DI653" s="1412">
        <f t="shared" ca="1" si="411"/>
        <v>0</v>
      </c>
      <c r="DJ653" s="1412">
        <f t="shared" ca="1" si="411"/>
        <v>0</v>
      </c>
      <c r="DK653" s="1412">
        <f t="shared" ca="1" si="411"/>
        <v>0</v>
      </c>
      <c r="DL653" s="1412">
        <f t="shared" ca="1" si="411"/>
        <v>0</v>
      </c>
      <c r="DM653" s="1412">
        <f t="shared" ca="1" si="411"/>
        <v>0</v>
      </c>
      <c r="DN653" s="1412">
        <f t="shared" ca="1" si="411"/>
        <v>0</v>
      </c>
      <c r="DO653" s="1412">
        <f t="shared" ca="1" si="411"/>
        <v>0</v>
      </c>
      <c r="DP653" s="1412">
        <f t="shared" ca="1" si="411"/>
        <v>0</v>
      </c>
      <c r="DQ653" s="1412">
        <f t="shared" ca="1" si="411"/>
        <v>0</v>
      </c>
      <c r="DR653" s="1412">
        <f t="shared" ca="1" si="411"/>
        <v>0</v>
      </c>
      <c r="DS653" s="1412">
        <f t="shared" ca="1" si="411"/>
        <v>0</v>
      </c>
      <c r="DT653" s="1412">
        <f t="shared" ca="1" si="411"/>
        <v>0</v>
      </c>
      <c r="DU653" s="1412">
        <f t="shared" ca="1" si="411"/>
        <v>0</v>
      </c>
      <c r="DV653" s="1412">
        <f t="shared" ca="1" si="411"/>
        <v>0</v>
      </c>
      <c r="DW653" s="1412">
        <f t="shared" ca="1" si="411"/>
        <v>0</v>
      </c>
      <c r="DX653" s="1412">
        <f t="shared" ca="1" si="411"/>
        <v>0</v>
      </c>
      <c r="DY653" s="1412">
        <f t="shared" ca="1" si="411"/>
        <v>0</v>
      </c>
      <c r="DZ653" s="1412">
        <f t="shared" ca="1" si="411"/>
        <v>0</v>
      </c>
      <c r="EA653" s="1412">
        <f t="shared" ca="1" si="411"/>
        <v>0</v>
      </c>
      <c r="EB653" s="1412">
        <f t="shared" ca="1" si="411"/>
        <v>0</v>
      </c>
      <c r="EC653" s="1412">
        <f t="shared" ref="EC653:FH653" ca="1" si="412">IF(EC651&lt;Start_Mth,-EC652,-EC652*(1-EC649))</f>
        <v>0</v>
      </c>
      <c r="ED653" s="1412">
        <f t="shared" ca="1" si="412"/>
        <v>0</v>
      </c>
      <c r="EE653" s="1412">
        <f t="shared" ca="1" si="412"/>
        <v>0</v>
      </c>
      <c r="EF653" s="1412">
        <f t="shared" ca="1" si="412"/>
        <v>0</v>
      </c>
    </row>
    <row r="654" spans="1:136" outlineLevel="2">
      <c r="B654" s="686"/>
      <c r="C654" s="27" t="s">
        <v>116</v>
      </c>
      <c r="D654" s="1413">
        <f t="shared" ref="D654:AI654" si="413">SUM(D652:D653)</f>
        <v>0</v>
      </c>
      <c r="E654" s="1250">
        <f t="shared" ca="1" si="413"/>
        <v>0</v>
      </c>
      <c r="F654" s="1250">
        <f t="shared" ca="1" si="413"/>
        <v>0</v>
      </c>
      <c r="G654" s="1250">
        <f t="shared" ca="1" si="413"/>
        <v>0</v>
      </c>
      <c r="H654" s="1250">
        <f t="shared" ca="1" si="413"/>
        <v>0</v>
      </c>
      <c r="I654" s="1250">
        <f t="shared" ca="1" si="413"/>
        <v>0</v>
      </c>
      <c r="J654" s="1250">
        <f t="shared" ca="1" si="413"/>
        <v>0</v>
      </c>
      <c r="K654" s="1250">
        <f t="shared" ca="1" si="413"/>
        <v>0</v>
      </c>
      <c r="L654" s="1250">
        <f t="shared" ca="1" si="413"/>
        <v>0</v>
      </c>
      <c r="M654" s="1250">
        <f t="shared" ca="1" si="413"/>
        <v>0</v>
      </c>
      <c r="N654" s="1250">
        <f t="shared" ca="1" si="413"/>
        <v>0</v>
      </c>
      <c r="O654" s="1250">
        <f t="shared" ca="1" si="413"/>
        <v>0</v>
      </c>
      <c r="P654" s="1250">
        <f t="shared" ca="1" si="413"/>
        <v>0</v>
      </c>
      <c r="Q654" s="1250">
        <f t="shared" ca="1" si="413"/>
        <v>0</v>
      </c>
      <c r="R654" s="1250">
        <f t="shared" ca="1" si="413"/>
        <v>0</v>
      </c>
      <c r="S654" s="1250">
        <f t="shared" ca="1" si="413"/>
        <v>0</v>
      </c>
      <c r="T654" s="1250">
        <f t="shared" ca="1" si="413"/>
        <v>0</v>
      </c>
      <c r="U654" s="1250">
        <f t="shared" ca="1" si="413"/>
        <v>0</v>
      </c>
      <c r="V654" s="1250">
        <f t="shared" ca="1" si="413"/>
        <v>0</v>
      </c>
      <c r="W654" s="1250">
        <f t="shared" ca="1" si="413"/>
        <v>0</v>
      </c>
      <c r="X654" s="1250">
        <f t="shared" ca="1" si="413"/>
        <v>0</v>
      </c>
      <c r="Y654" s="1250">
        <f t="shared" ca="1" si="413"/>
        <v>0</v>
      </c>
      <c r="Z654" s="1250">
        <f t="shared" ca="1" si="413"/>
        <v>0</v>
      </c>
      <c r="AA654" s="1250">
        <f t="shared" ca="1" si="413"/>
        <v>0</v>
      </c>
      <c r="AB654" s="1250">
        <f t="shared" ca="1" si="413"/>
        <v>0</v>
      </c>
      <c r="AC654" s="1250">
        <f t="shared" ca="1" si="413"/>
        <v>0</v>
      </c>
      <c r="AD654" s="1250">
        <f t="shared" ca="1" si="413"/>
        <v>0</v>
      </c>
      <c r="AE654" s="1250">
        <f t="shared" ca="1" si="413"/>
        <v>0</v>
      </c>
      <c r="AF654" s="1250">
        <f t="shared" ca="1" si="413"/>
        <v>0</v>
      </c>
      <c r="AG654" s="1250">
        <f t="shared" ca="1" si="413"/>
        <v>0</v>
      </c>
      <c r="AH654" s="1250">
        <f t="shared" ca="1" si="413"/>
        <v>0</v>
      </c>
      <c r="AI654" s="1250">
        <f t="shared" ca="1" si="413"/>
        <v>0</v>
      </c>
      <c r="AJ654" s="1250">
        <f t="shared" ref="AJ654:BO654" ca="1" si="414">SUM(AJ652:AJ653)</f>
        <v>0</v>
      </c>
      <c r="AK654" s="1250">
        <f t="shared" ca="1" si="414"/>
        <v>0</v>
      </c>
      <c r="AL654" s="1250">
        <f t="shared" ca="1" si="414"/>
        <v>0</v>
      </c>
      <c r="AM654" s="1250">
        <f t="shared" ca="1" si="414"/>
        <v>0</v>
      </c>
      <c r="AN654" s="1250">
        <f t="shared" ca="1" si="414"/>
        <v>0</v>
      </c>
      <c r="AO654" s="1250">
        <f t="shared" ca="1" si="414"/>
        <v>0</v>
      </c>
      <c r="AP654" s="1250">
        <f t="shared" ca="1" si="414"/>
        <v>0</v>
      </c>
      <c r="AQ654" s="1250">
        <f t="shared" ca="1" si="414"/>
        <v>0</v>
      </c>
      <c r="AR654" s="1250">
        <f t="shared" ca="1" si="414"/>
        <v>0</v>
      </c>
      <c r="AS654" s="1250">
        <f t="shared" ca="1" si="414"/>
        <v>0</v>
      </c>
      <c r="AT654" s="1250">
        <f t="shared" ca="1" si="414"/>
        <v>0</v>
      </c>
      <c r="AU654" s="1250">
        <f t="shared" ca="1" si="414"/>
        <v>0</v>
      </c>
      <c r="AV654" s="1250">
        <f t="shared" ca="1" si="414"/>
        <v>0</v>
      </c>
      <c r="AW654" s="1250">
        <f t="shared" ca="1" si="414"/>
        <v>0</v>
      </c>
      <c r="AX654" s="1250">
        <f t="shared" ca="1" si="414"/>
        <v>0</v>
      </c>
      <c r="AY654" s="1250">
        <f t="shared" ca="1" si="414"/>
        <v>0</v>
      </c>
      <c r="AZ654" s="1250">
        <f t="shared" ca="1" si="414"/>
        <v>0</v>
      </c>
      <c r="BA654" s="1250">
        <f t="shared" ca="1" si="414"/>
        <v>0</v>
      </c>
      <c r="BB654" s="1250">
        <f t="shared" ca="1" si="414"/>
        <v>0</v>
      </c>
      <c r="BC654" s="1250">
        <f t="shared" ca="1" si="414"/>
        <v>0</v>
      </c>
      <c r="BD654" s="1250">
        <f t="shared" ca="1" si="414"/>
        <v>0</v>
      </c>
      <c r="BE654" s="1250">
        <f t="shared" ca="1" si="414"/>
        <v>0</v>
      </c>
      <c r="BF654" s="1250">
        <f t="shared" ca="1" si="414"/>
        <v>0</v>
      </c>
      <c r="BG654" s="1250">
        <f t="shared" ca="1" si="414"/>
        <v>0</v>
      </c>
      <c r="BH654" s="1250">
        <f t="shared" ca="1" si="414"/>
        <v>0</v>
      </c>
      <c r="BI654" s="1250">
        <f t="shared" ca="1" si="414"/>
        <v>0</v>
      </c>
      <c r="BJ654" s="1250">
        <f t="shared" ca="1" si="414"/>
        <v>0</v>
      </c>
      <c r="BK654" s="1250">
        <f t="shared" ca="1" si="414"/>
        <v>0</v>
      </c>
      <c r="BL654" s="1250">
        <f t="shared" ca="1" si="414"/>
        <v>0</v>
      </c>
      <c r="BM654" s="1250">
        <f t="shared" ca="1" si="414"/>
        <v>0</v>
      </c>
      <c r="BN654" s="1250">
        <f t="shared" ca="1" si="414"/>
        <v>0</v>
      </c>
      <c r="BO654" s="1250">
        <f t="shared" ca="1" si="414"/>
        <v>0</v>
      </c>
      <c r="BP654" s="1250">
        <f t="shared" ref="BP654:CU654" ca="1" si="415">SUM(BP652:BP653)</f>
        <v>0</v>
      </c>
      <c r="BQ654" s="1250">
        <f t="shared" ca="1" si="415"/>
        <v>0</v>
      </c>
      <c r="BR654" s="1250">
        <f t="shared" ca="1" si="415"/>
        <v>0</v>
      </c>
      <c r="BS654" s="1250">
        <f t="shared" ca="1" si="415"/>
        <v>0</v>
      </c>
      <c r="BT654" s="1250">
        <f t="shared" ca="1" si="415"/>
        <v>0</v>
      </c>
      <c r="BU654" s="1250">
        <f t="shared" ca="1" si="415"/>
        <v>0</v>
      </c>
      <c r="BV654" s="1250">
        <f t="shared" ca="1" si="415"/>
        <v>0</v>
      </c>
      <c r="BW654" s="1250">
        <f t="shared" ca="1" si="415"/>
        <v>0</v>
      </c>
      <c r="BX654" s="1250">
        <f t="shared" ca="1" si="415"/>
        <v>0</v>
      </c>
      <c r="BY654" s="1250">
        <f t="shared" ca="1" si="415"/>
        <v>0</v>
      </c>
      <c r="BZ654" s="1250">
        <f t="shared" ca="1" si="415"/>
        <v>0</v>
      </c>
      <c r="CA654" s="1250">
        <f t="shared" ca="1" si="415"/>
        <v>0</v>
      </c>
      <c r="CB654" s="1250">
        <f t="shared" ca="1" si="415"/>
        <v>0</v>
      </c>
      <c r="CC654" s="1250">
        <f t="shared" ca="1" si="415"/>
        <v>0</v>
      </c>
      <c r="CD654" s="1250">
        <f t="shared" ca="1" si="415"/>
        <v>0</v>
      </c>
      <c r="CE654" s="1250">
        <f t="shared" ca="1" si="415"/>
        <v>0</v>
      </c>
      <c r="CF654" s="1250">
        <f t="shared" ca="1" si="415"/>
        <v>0</v>
      </c>
      <c r="CG654" s="1250">
        <f t="shared" ca="1" si="415"/>
        <v>0</v>
      </c>
      <c r="CH654" s="1250">
        <f t="shared" ca="1" si="415"/>
        <v>0</v>
      </c>
      <c r="CI654" s="1250">
        <f t="shared" ca="1" si="415"/>
        <v>0</v>
      </c>
      <c r="CJ654" s="1250">
        <f t="shared" ca="1" si="415"/>
        <v>0</v>
      </c>
      <c r="CK654" s="1250">
        <f t="shared" ca="1" si="415"/>
        <v>0</v>
      </c>
      <c r="CL654" s="1250">
        <f t="shared" ca="1" si="415"/>
        <v>0</v>
      </c>
      <c r="CM654" s="1250">
        <f t="shared" ca="1" si="415"/>
        <v>0</v>
      </c>
      <c r="CN654" s="1250">
        <f t="shared" ca="1" si="415"/>
        <v>0</v>
      </c>
      <c r="CO654" s="1250">
        <f t="shared" ca="1" si="415"/>
        <v>0</v>
      </c>
      <c r="CP654" s="1250">
        <f t="shared" ca="1" si="415"/>
        <v>0</v>
      </c>
      <c r="CQ654" s="1250">
        <f t="shared" ca="1" si="415"/>
        <v>0</v>
      </c>
      <c r="CR654" s="1250">
        <f t="shared" ca="1" si="415"/>
        <v>0</v>
      </c>
      <c r="CS654" s="1250">
        <f t="shared" ca="1" si="415"/>
        <v>0</v>
      </c>
      <c r="CT654" s="1250">
        <f t="shared" ca="1" si="415"/>
        <v>0</v>
      </c>
      <c r="CU654" s="1250">
        <f t="shared" ca="1" si="415"/>
        <v>0</v>
      </c>
      <c r="CV654" s="1250">
        <f t="shared" ref="CV654:EA654" ca="1" si="416">SUM(CV652:CV653)</f>
        <v>0</v>
      </c>
      <c r="CW654" s="1250">
        <f t="shared" ca="1" si="416"/>
        <v>0</v>
      </c>
      <c r="CX654" s="1250">
        <f t="shared" ca="1" si="416"/>
        <v>0</v>
      </c>
      <c r="CY654" s="1250">
        <f t="shared" ca="1" si="416"/>
        <v>0</v>
      </c>
      <c r="CZ654" s="1250">
        <f t="shared" ca="1" si="416"/>
        <v>0</v>
      </c>
      <c r="DA654" s="1250">
        <f t="shared" ca="1" si="416"/>
        <v>0</v>
      </c>
      <c r="DB654" s="1250">
        <f t="shared" ca="1" si="416"/>
        <v>0</v>
      </c>
      <c r="DC654" s="1250">
        <f t="shared" ca="1" si="416"/>
        <v>0</v>
      </c>
      <c r="DD654" s="1250">
        <f t="shared" ca="1" si="416"/>
        <v>0</v>
      </c>
      <c r="DE654" s="1250">
        <f t="shared" ca="1" si="416"/>
        <v>0</v>
      </c>
      <c r="DF654" s="1250">
        <f t="shared" ca="1" si="416"/>
        <v>0</v>
      </c>
      <c r="DG654" s="1250">
        <f t="shared" ca="1" si="416"/>
        <v>0</v>
      </c>
      <c r="DH654" s="1250">
        <f t="shared" ca="1" si="416"/>
        <v>0</v>
      </c>
      <c r="DI654" s="1250">
        <f t="shared" ca="1" si="416"/>
        <v>0</v>
      </c>
      <c r="DJ654" s="1250">
        <f t="shared" ca="1" si="416"/>
        <v>0</v>
      </c>
      <c r="DK654" s="1250">
        <f t="shared" ca="1" si="416"/>
        <v>0</v>
      </c>
      <c r="DL654" s="1250">
        <f t="shared" ca="1" si="416"/>
        <v>0</v>
      </c>
      <c r="DM654" s="1250">
        <f t="shared" ca="1" si="416"/>
        <v>0</v>
      </c>
      <c r="DN654" s="1250">
        <f t="shared" ca="1" si="416"/>
        <v>0</v>
      </c>
      <c r="DO654" s="1250">
        <f t="shared" ca="1" si="416"/>
        <v>0</v>
      </c>
      <c r="DP654" s="1250">
        <f t="shared" ca="1" si="416"/>
        <v>0</v>
      </c>
      <c r="DQ654" s="1250">
        <f t="shared" ca="1" si="416"/>
        <v>0</v>
      </c>
      <c r="DR654" s="1250">
        <f t="shared" ca="1" si="416"/>
        <v>0</v>
      </c>
      <c r="DS654" s="1250">
        <f t="shared" ca="1" si="416"/>
        <v>0</v>
      </c>
      <c r="DT654" s="1250">
        <f t="shared" ca="1" si="416"/>
        <v>0</v>
      </c>
      <c r="DU654" s="1250">
        <f t="shared" ca="1" si="416"/>
        <v>0</v>
      </c>
      <c r="DV654" s="1250">
        <f t="shared" ca="1" si="416"/>
        <v>0</v>
      </c>
      <c r="DW654" s="1250">
        <f t="shared" ca="1" si="416"/>
        <v>0</v>
      </c>
      <c r="DX654" s="1250">
        <f t="shared" ca="1" si="416"/>
        <v>0</v>
      </c>
      <c r="DY654" s="1250">
        <f t="shared" ca="1" si="416"/>
        <v>0</v>
      </c>
      <c r="DZ654" s="1250">
        <f t="shared" ca="1" si="416"/>
        <v>0</v>
      </c>
      <c r="EA654" s="1250">
        <f t="shared" ca="1" si="416"/>
        <v>0</v>
      </c>
      <c r="EB654" s="1250">
        <f t="shared" ref="EB654:FG654" ca="1" si="417">SUM(EB652:EB653)</f>
        <v>0</v>
      </c>
      <c r="EC654" s="1250">
        <f t="shared" ca="1" si="417"/>
        <v>0</v>
      </c>
      <c r="ED654" s="1250">
        <f t="shared" ca="1" si="417"/>
        <v>0</v>
      </c>
      <c r="EE654" s="1250">
        <f t="shared" ca="1" si="417"/>
        <v>0</v>
      </c>
      <c r="EF654" s="1250">
        <f t="shared" ca="1" si="417"/>
        <v>0</v>
      </c>
    </row>
    <row r="655" spans="1:136" outlineLevel="2">
      <c r="B655" s="686"/>
      <c r="C655" s="34" t="s">
        <v>117</v>
      </c>
      <c r="D655" s="1411">
        <f>D485/12</f>
        <v>0</v>
      </c>
      <c r="E655" s="1412">
        <f ca="1">-'Model Inputs &amp; Calcs'!D83*E654</f>
        <v>0</v>
      </c>
      <c r="F655" s="1412">
        <f ca="1">-'Model Inputs &amp; Calcs'!E83*F654</f>
        <v>0</v>
      </c>
      <c r="G655" s="1412">
        <f ca="1">-'Model Inputs &amp; Calcs'!F83*G654</f>
        <v>0</v>
      </c>
      <c r="H655" s="1412">
        <f ca="1">-'Model Inputs &amp; Calcs'!G83*H654</f>
        <v>0</v>
      </c>
      <c r="I655" s="1412">
        <f ca="1">-'Model Inputs &amp; Calcs'!H83*I654</f>
        <v>0</v>
      </c>
      <c r="J655" s="1412">
        <f ca="1">-'Model Inputs &amp; Calcs'!I83*J654</f>
        <v>0</v>
      </c>
      <c r="K655" s="1412">
        <f ca="1">-'Model Inputs &amp; Calcs'!J83*K654</f>
        <v>0</v>
      </c>
      <c r="L655" s="1412">
        <f ca="1">-'Model Inputs &amp; Calcs'!K83*L654</f>
        <v>0</v>
      </c>
      <c r="M655" s="1412">
        <f ca="1">-'Model Inputs &amp; Calcs'!L83*M654</f>
        <v>0</v>
      </c>
      <c r="N655" s="1412">
        <f ca="1">-'Model Inputs &amp; Calcs'!M83*N654</f>
        <v>0</v>
      </c>
      <c r="O655" s="1412">
        <f ca="1">-'Model Inputs &amp; Calcs'!N83*O654</f>
        <v>0</v>
      </c>
      <c r="P655" s="1412">
        <f ca="1">-'Model Inputs &amp; Calcs'!O83*P654</f>
        <v>0</v>
      </c>
      <c r="Q655" s="1412">
        <f ca="1">-'Model Inputs &amp; Calcs'!P83*Q654</f>
        <v>0</v>
      </c>
      <c r="R655" s="1412">
        <f ca="1">-'Model Inputs &amp; Calcs'!Q83*R654</f>
        <v>0</v>
      </c>
      <c r="S655" s="1412">
        <f ca="1">-'Model Inputs &amp; Calcs'!R83*S654</f>
        <v>0</v>
      </c>
      <c r="T655" s="1412">
        <f ca="1">-'Model Inputs &amp; Calcs'!S83*T654</f>
        <v>0</v>
      </c>
      <c r="U655" s="1412">
        <f ca="1">-'Model Inputs &amp; Calcs'!T83*U654</f>
        <v>0</v>
      </c>
      <c r="V655" s="1412">
        <f ca="1">-'Model Inputs &amp; Calcs'!U83*V654</f>
        <v>0</v>
      </c>
      <c r="W655" s="1412">
        <f ca="1">-'Model Inputs &amp; Calcs'!V83*W654</f>
        <v>0</v>
      </c>
      <c r="X655" s="1412">
        <f ca="1">-'Model Inputs &amp; Calcs'!W83*X654</f>
        <v>0</v>
      </c>
      <c r="Y655" s="1412">
        <f ca="1">-'Model Inputs &amp; Calcs'!X83*Y654</f>
        <v>0</v>
      </c>
      <c r="Z655" s="1412">
        <f ca="1">-'Model Inputs &amp; Calcs'!Y83*Z654</f>
        <v>0</v>
      </c>
      <c r="AA655" s="1412">
        <f ca="1">-'Model Inputs &amp; Calcs'!Z83*AA654</f>
        <v>0</v>
      </c>
      <c r="AB655" s="1412">
        <f ca="1">-'Model Inputs &amp; Calcs'!AA83*AB654</f>
        <v>0</v>
      </c>
      <c r="AC655" s="1412">
        <f ca="1">-'Model Inputs &amp; Calcs'!AB83*AC654</f>
        <v>0</v>
      </c>
      <c r="AD655" s="1412">
        <f ca="1">-'Model Inputs &amp; Calcs'!AC83*AD654</f>
        <v>0</v>
      </c>
      <c r="AE655" s="1412">
        <f ca="1">-'Model Inputs &amp; Calcs'!AD83*AE654</f>
        <v>0</v>
      </c>
      <c r="AF655" s="1412">
        <f ca="1">-'Model Inputs &amp; Calcs'!AE83*AF654</f>
        <v>0</v>
      </c>
      <c r="AG655" s="1412">
        <f ca="1">-'Model Inputs &amp; Calcs'!AF83*AG654</f>
        <v>0</v>
      </c>
      <c r="AH655" s="1412">
        <f ca="1">-'Model Inputs &amp; Calcs'!AG83*AH654</f>
        <v>0</v>
      </c>
      <c r="AI655" s="1412">
        <f ca="1">-'Model Inputs &amp; Calcs'!AH83*AI654</f>
        <v>0</v>
      </c>
      <c r="AJ655" s="1412">
        <f ca="1">-'Model Inputs &amp; Calcs'!AI83*AJ654</f>
        <v>0</v>
      </c>
      <c r="AK655" s="1412">
        <f ca="1">-'Model Inputs &amp; Calcs'!AJ83*AK654</f>
        <v>0</v>
      </c>
      <c r="AL655" s="1412">
        <f ca="1">-'Model Inputs &amp; Calcs'!AK83*AL654</f>
        <v>0</v>
      </c>
      <c r="AM655" s="1412">
        <f ca="1">-'Model Inputs &amp; Calcs'!AL83*AM654</f>
        <v>0</v>
      </c>
      <c r="AN655" s="1412">
        <f ca="1">-'Model Inputs &amp; Calcs'!AM83*AN654</f>
        <v>0</v>
      </c>
      <c r="AO655" s="1412">
        <f ca="1">-'Model Inputs &amp; Calcs'!AN83*AO654</f>
        <v>0</v>
      </c>
      <c r="AP655" s="1412">
        <f ca="1">-'Model Inputs &amp; Calcs'!AO83*AP654</f>
        <v>0</v>
      </c>
      <c r="AQ655" s="1412">
        <f ca="1">-'Model Inputs &amp; Calcs'!AP83*AQ654</f>
        <v>0</v>
      </c>
      <c r="AR655" s="1412">
        <f ca="1">-'Model Inputs &amp; Calcs'!AQ83*AR654</f>
        <v>0</v>
      </c>
      <c r="AS655" s="1412">
        <f ca="1">-'Model Inputs &amp; Calcs'!AR83*AS654</f>
        <v>0</v>
      </c>
      <c r="AT655" s="1412">
        <f ca="1">-'Model Inputs &amp; Calcs'!AS83*AT654</f>
        <v>0</v>
      </c>
      <c r="AU655" s="1412">
        <f ca="1">-'Model Inputs &amp; Calcs'!AT83*AU654</f>
        <v>0</v>
      </c>
      <c r="AV655" s="1412">
        <f ca="1">-'Model Inputs &amp; Calcs'!AU83*AV654</f>
        <v>0</v>
      </c>
      <c r="AW655" s="1412">
        <f ca="1">-'Model Inputs &amp; Calcs'!AV83*AW654</f>
        <v>0</v>
      </c>
      <c r="AX655" s="1412">
        <f ca="1">-'Model Inputs &amp; Calcs'!AW83*AX654</f>
        <v>0</v>
      </c>
      <c r="AY655" s="1412">
        <f ca="1">-'Model Inputs &amp; Calcs'!AX83*AY654</f>
        <v>0</v>
      </c>
      <c r="AZ655" s="1412">
        <f ca="1">-'Model Inputs &amp; Calcs'!AY83*AZ654</f>
        <v>0</v>
      </c>
      <c r="BA655" s="1412">
        <f ca="1">-'Model Inputs &amp; Calcs'!AZ83*BA654</f>
        <v>0</v>
      </c>
      <c r="BB655" s="1412">
        <f ca="1">-'Model Inputs &amp; Calcs'!BA83*BB654</f>
        <v>0</v>
      </c>
      <c r="BC655" s="1412">
        <f ca="1">-'Model Inputs &amp; Calcs'!BB83*BC654</f>
        <v>0</v>
      </c>
      <c r="BD655" s="1412">
        <f ca="1">-'Model Inputs &amp; Calcs'!BC83*BD654</f>
        <v>0</v>
      </c>
      <c r="BE655" s="1412">
        <f ca="1">-'Model Inputs &amp; Calcs'!BD83*BE654</f>
        <v>0</v>
      </c>
      <c r="BF655" s="1412">
        <f ca="1">-'Model Inputs &amp; Calcs'!BE83*BF654</f>
        <v>0</v>
      </c>
      <c r="BG655" s="1412">
        <f ca="1">-'Model Inputs &amp; Calcs'!BF83*BG654</f>
        <v>0</v>
      </c>
      <c r="BH655" s="1412">
        <f ca="1">-'Model Inputs &amp; Calcs'!BG83*BH654</f>
        <v>0</v>
      </c>
      <c r="BI655" s="1412">
        <f ca="1">-'Model Inputs &amp; Calcs'!BH83*BI654</f>
        <v>0</v>
      </c>
      <c r="BJ655" s="1412">
        <f ca="1">-'Model Inputs &amp; Calcs'!BI83*BJ654</f>
        <v>0</v>
      </c>
      <c r="BK655" s="1412">
        <f ca="1">-'Model Inputs &amp; Calcs'!BJ83*BK654</f>
        <v>0</v>
      </c>
      <c r="BL655" s="1412">
        <f ca="1">-'Model Inputs &amp; Calcs'!BK83*BL654</f>
        <v>0</v>
      </c>
      <c r="BM655" s="1412">
        <f ca="1">-'Model Inputs &amp; Calcs'!BL83*BM654</f>
        <v>0</v>
      </c>
      <c r="BN655" s="1412">
        <f ca="1">-'Model Inputs &amp; Calcs'!BM83*BN654</f>
        <v>0</v>
      </c>
      <c r="BO655" s="1412">
        <f ca="1">-'Model Inputs &amp; Calcs'!BN83*BO654</f>
        <v>0</v>
      </c>
      <c r="BP655" s="1412">
        <f ca="1">-'Model Inputs &amp; Calcs'!BO83*BP654</f>
        <v>0</v>
      </c>
      <c r="BQ655" s="1412">
        <f ca="1">-'Model Inputs &amp; Calcs'!BP83*BQ654</f>
        <v>0</v>
      </c>
      <c r="BR655" s="1412">
        <f ca="1">-'Model Inputs &amp; Calcs'!BQ83*BR654</f>
        <v>0</v>
      </c>
      <c r="BS655" s="1412">
        <f ca="1">-'Model Inputs &amp; Calcs'!BR83*BS654</f>
        <v>0</v>
      </c>
      <c r="BT655" s="1412">
        <f ca="1">-'Model Inputs &amp; Calcs'!BS83*BT654</f>
        <v>0</v>
      </c>
      <c r="BU655" s="1412">
        <f ca="1">-'Model Inputs &amp; Calcs'!BT83*BU654</f>
        <v>0</v>
      </c>
      <c r="BV655" s="1412">
        <f ca="1">-'Model Inputs &amp; Calcs'!BU83*BV654</f>
        <v>0</v>
      </c>
      <c r="BW655" s="1412">
        <f ca="1">-'Model Inputs &amp; Calcs'!BV83*BW654</f>
        <v>0</v>
      </c>
      <c r="BX655" s="1412">
        <f ca="1">-'Model Inputs &amp; Calcs'!BW83*BX654</f>
        <v>0</v>
      </c>
      <c r="BY655" s="1412">
        <f ca="1">-'Model Inputs &amp; Calcs'!BX83*BY654</f>
        <v>0</v>
      </c>
      <c r="BZ655" s="1412">
        <f ca="1">-'Model Inputs &amp; Calcs'!BY83*BZ654</f>
        <v>0</v>
      </c>
      <c r="CA655" s="1412">
        <f ca="1">-'Model Inputs &amp; Calcs'!BZ83*CA654</f>
        <v>0</v>
      </c>
      <c r="CB655" s="1412">
        <f ca="1">-'Model Inputs &amp; Calcs'!CA83*CB654</f>
        <v>0</v>
      </c>
      <c r="CC655" s="1412">
        <f ca="1">-'Model Inputs &amp; Calcs'!CB83*CC654</f>
        <v>0</v>
      </c>
      <c r="CD655" s="1412">
        <f ca="1">-'Model Inputs &amp; Calcs'!CC83*CD654</f>
        <v>0</v>
      </c>
      <c r="CE655" s="1412">
        <f ca="1">-'Model Inputs &amp; Calcs'!CD83*CE654</f>
        <v>0</v>
      </c>
      <c r="CF655" s="1412">
        <f ca="1">-'Model Inputs &amp; Calcs'!CE83*CF654</f>
        <v>0</v>
      </c>
      <c r="CG655" s="1412">
        <f ca="1">-'Model Inputs &amp; Calcs'!CF83*CG654</f>
        <v>0</v>
      </c>
      <c r="CH655" s="1412">
        <f ca="1">-'Model Inputs &amp; Calcs'!CG83*CH654</f>
        <v>0</v>
      </c>
      <c r="CI655" s="1412">
        <f ca="1">-'Model Inputs &amp; Calcs'!CH83*CI654</f>
        <v>0</v>
      </c>
      <c r="CJ655" s="1412">
        <f ca="1">-'Model Inputs &amp; Calcs'!CI83*CJ654</f>
        <v>0</v>
      </c>
      <c r="CK655" s="1412">
        <f ca="1">-'Model Inputs &amp; Calcs'!CJ83*CK654</f>
        <v>0</v>
      </c>
      <c r="CL655" s="1412">
        <f ca="1">-'Model Inputs &amp; Calcs'!CK83*CL654</f>
        <v>0</v>
      </c>
      <c r="CM655" s="1412">
        <f ca="1">-'Model Inputs &amp; Calcs'!CL83*CM654</f>
        <v>0</v>
      </c>
      <c r="CN655" s="1412">
        <f ca="1">-'Model Inputs &amp; Calcs'!CM83*CN654</f>
        <v>0</v>
      </c>
      <c r="CO655" s="1412">
        <f ca="1">-'Model Inputs &amp; Calcs'!CN83*CO654</f>
        <v>0</v>
      </c>
      <c r="CP655" s="1412">
        <f ca="1">-'Model Inputs &amp; Calcs'!CO83*CP654</f>
        <v>0</v>
      </c>
      <c r="CQ655" s="1412">
        <f ca="1">-'Model Inputs &amp; Calcs'!CP83*CQ654</f>
        <v>0</v>
      </c>
      <c r="CR655" s="1412">
        <f ca="1">-'Model Inputs &amp; Calcs'!CQ83*CR654</f>
        <v>0</v>
      </c>
      <c r="CS655" s="1412">
        <f ca="1">-'Model Inputs &amp; Calcs'!CR83*CS654</f>
        <v>0</v>
      </c>
      <c r="CT655" s="1412">
        <f ca="1">-'Model Inputs &amp; Calcs'!CS83*CT654</f>
        <v>0</v>
      </c>
      <c r="CU655" s="1412">
        <f ca="1">-'Model Inputs &amp; Calcs'!CT83*CU654</f>
        <v>0</v>
      </c>
      <c r="CV655" s="1412">
        <f ca="1">-'Model Inputs &amp; Calcs'!CU83*CV654</f>
        <v>0</v>
      </c>
      <c r="CW655" s="1412">
        <f ca="1">-'Model Inputs &amp; Calcs'!CV83*CW654</f>
        <v>0</v>
      </c>
      <c r="CX655" s="1412">
        <f ca="1">-'Model Inputs &amp; Calcs'!CW83*CX654</f>
        <v>0</v>
      </c>
      <c r="CY655" s="1412">
        <f ca="1">-'Model Inputs &amp; Calcs'!CX83*CY654</f>
        <v>0</v>
      </c>
      <c r="CZ655" s="1412">
        <f ca="1">-'Model Inputs &amp; Calcs'!CY83*CZ654</f>
        <v>0</v>
      </c>
      <c r="DA655" s="1412">
        <f ca="1">-'Model Inputs &amp; Calcs'!CZ83*DA654</f>
        <v>0</v>
      </c>
      <c r="DB655" s="1412">
        <f ca="1">-'Model Inputs &amp; Calcs'!DA83*DB654</f>
        <v>0</v>
      </c>
      <c r="DC655" s="1412">
        <f ca="1">-'Model Inputs &amp; Calcs'!DB83*DC654</f>
        <v>0</v>
      </c>
      <c r="DD655" s="1412">
        <f ca="1">-'Model Inputs &amp; Calcs'!DC83*DD654</f>
        <v>0</v>
      </c>
      <c r="DE655" s="1412">
        <f ca="1">-'Model Inputs &amp; Calcs'!DD83*DE654</f>
        <v>0</v>
      </c>
      <c r="DF655" s="1412">
        <f ca="1">-'Model Inputs &amp; Calcs'!DE83*DF654</f>
        <v>0</v>
      </c>
      <c r="DG655" s="1412">
        <f ca="1">-'Model Inputs &amp; Calcs'!DF83*DG654</f>
        <v>0</v>
      </c>
      <c r="DH655" s="1412">
        <f ca="1">-'Model Inputs &amp; Calcs'!DG83*DH654</f>
        <v>0</v>
      </c>
      <c r="DI655" s="1412">
        <f ca="1">-'Model Inputs &amp; Calcs'!DH83*DI654</f>
        <v>0</v>
      </c>
      <c r="DJ655" s="1412">
        <f ca="1">-'Model Inputs &amp; Calcs'!DI83*DJ654</f>
        <v>0</v>
      </c>
      <c r="DK655" s="1412">
        <f ca="1">-'Model Inputs &amp; Calcs'!DJ83*DK654</f>
        <v>0</v>
      </c>
      <c r="DL655" s="1412">
        <f ca="1">-'Model Inputs &amp; Calcs'!DK83*DL654</f>
        <v>0</v>
      </c>
      <c r="DM655" s="1412">
        <f ca="1">-'Model Inputs &amp; Calcs'!DL83*DM654</f>
        <v>0</v>
      </c>
      <c r="DN655" s="1412">
        <f ca="1">-'Model Inputs &amp; Calcs'!DM83*DN654</f>
        <v>0</v>
      </c>
      <c r="DO655" s="1412">
        <f ca="1">-'Model Inputs &amp; Calcs'!DN83*DO654</f>
        <v>0</v>
      </c>
      <c r="DP655" s="1412">
        <f ca="1">-'Model Inputs &amp; Calcs'!DO83*DP654</f>
        <v>0</v>
      </c>
      <c r="DQ655" s="1412">
        <f ca="1">-'Model Inputs &amp; Calcs'!DP83*DQ654</f>
        <v>0</v>
      </c>
      <c r="DR655" s="1412">
        <f ca="1">-'Model Inputs &amp; Calcs'!DQ83*DR654</f>
        <v>0</v>
      </c>
      <c r="DS655" s="1412">
        <f ca="1">-'Model Inputs &amp; Calcs'!DR83*DS654</f>
        <v>0</v>
      </c>
      <c r="DT655" s="1412">
        <f ca="1">-'Model Inputs &amp; Calcs'!DS83*DT654</f>
        <v>0</v>
      </c>
      <c r="DU655" s="1412">
        <f ca="1">-'Model Inputs &amp; Calcs'!DT83*DU654</f>
        <v>0</v>
      </c>
      <c r="DV655" s="1412">
        <f ca="1">-'Model Inputs &amp; Calcs'!DU83*DV654</f>
        <v>0</v>
      </c>
      <c r="DW655" s="1412">
        <f ca="1">-'Model Inputs &amp; Calcs'!DV83*DW654</f>
        <v>0</v>
      </c>
      <c r="DX655" s="1412">
        <f ca="1">-'Model Inputs &amp; Calcs'!DW83*DX654</f>
        <v>0</v>
      </c>
      <c r="DY655" s="1412">
        <f ca="1">-'Model Inputs &amp; Calcs'!DX83*DY654</f>
        <v>0</v>
      </c>
      <c r="DZ655" s="1412">
        <f ca="1">-'Model Inputs &amp; Calcs'!DY83*DZ654</f>
        <v>0</v>
      </c>
      <c r="EA655" s="1412">
        <f ca="1">-'Model Inputs &amp; Calcs'!DZ83*EA654</f>
        <v>0</v>
      </c>
      <c r="EB655" s="1412">
        <f ca="1">-'Model Inputs &amp; Calcs'!EA83*EB654</f>
        <v>0</v>
      </c>
      <c r="EC655" s="1412">
        <f ca="1">-'Model Inputs &amp; Calcs'!EB83*EC654</f>
        <v>0</v>
      </c>
      <c r="ED655" s="1412">
        <f ca="1">-'Model Inputs &amp; Calcs'!EC83*ED654</f>
        <v>0</v>
      </c>
      <c r="EE655" s="1412">
        <f ca="1">-'Model Inputs &amp; Calcs'!ED83*EE654</f>
        <v>0</v>
      </c>
      <c r="EF655" s="1412">
        <f ca="1">-'Model Inputs &amp; Calcs'!EE83*EF654</f>
        <v>0</v>
      </c>
    </row>
    <row r="656" spans="1:136" outlineLevel="2">
      <c r="B656" s="686"/>
      <c r="C656" s="27" t="s">
        <v>387</v>
      </c>
      <c r="D656" s="1413">
        <f t="shared" ref="D656:AI656" si="418">SUM(D654:D655)</f>
        <v>0</v>
      </c>
      <c r="E656" s="1250">
        <f t="shared" ca="1" si="418"/>
        <v>0</v>
      </c>
      <c r="F656" s="1250">
        <f t="shared" ca="1" si="418"/>
        <v>0</v>
      </c>
      <c r="G656" s="1250">
        <f t="shared" ca="1" si="418"/>
        <v>0</v>
      </c>
      <c r="H656" s="1250">
        <f t="shared" ca="1" si="418"/>
        <v>0</v>
      </c>
      <c r="I656" s="1250">
        <f t="shared" ca="1" si="418"/>
        <v>0</v>
      </c>
      <c r="J656" s="1250">
        <f t="shared" ca="1" si="418"/>
        <v>0</v>
      </c>
      <c r="K656" s="1250">
        <f t="shared" ca="1" si="418"/>
        <v>0</v>
      </c>
      <c r="L656" s="1250">
        <f t="shared" ca="1" si="418"/>
        <v>0</v>
      </c>
      <c r="M656" s="1250">
        <f t="shared" ca="1" si="418"/>
        <v>0</v>
      </c>
      <c r="N656" s="1250">
        <f t="shared" ca="1" si="418"/>
        <v>0</v>
      </c>
      <c r="O656" s="1250">
        <f t="shared" ca="1" si="418"/>
        <v>0</v>
      </c>
      <c r="P656" s="1250">
        <f t="shared" ca="1" si="418"/>
        <v>0</v>
      </c>
      <c r="Q656" s="1250">
        <f t="shared" ca="1" si="418"/>
        <v>0</v>
      </c>
      <c r="R656" s="1250">
        <f t="shared" ca="1" si="418"/>
        <v>0</v>
      </c>
      <c r="S656" s="1250">
        <f t="shared" ca="1" si="418"/>
        <v>0</v>
      </c>
      <c r="T656" s="1250">
        <f t="shared" ca="1" si="418"/>
        <v>0</v>
      </c>
      <c r="U656" s="1250">
        <f t="shared" ca="1" si="418"/>
        <v>0</v>
      </c>
      <c r="V656" s="1250">
        <f t="shared" ca="1" si="418"/>
        <v>0</v>
      </c>
      <c r="W656" s="1250">
        <f t="shared" ca="1" si="418"/>
        <v>0</v>
      </c>
      <c r="X656" s="1250">
        <f t="shared" ca="1" si="418"/>
        <v>0</v>
      </c>
      <c r="Y656" s="1250">
        <f t="shared" ca="1" si="418"/>
        <v>0</v>
      </c>
      <c r="Z656" s="1250">
        <f t="shared" ca="1" si="418"/>
        <v>0</v>
      </c>
      <c r="AA656" s="1250">
        <f t="shared" ca="1" si="418"/>
        <v>0</v>
      </c>
      <c r="AB656" s="1250">
        <f t="shared" ca="1" si="418"/>
        <v>0</v>
      </c>
      <c r="AC656" s="1250">
        <f t="shared" ca="1" si="418"/>
        <v>0</v>
      </c>
      <c r="AD656" s="1250">
        <f t="shared" ca="1" si="418"/>
        <v>0</v>
      </c>
      <c r="AE656" s="1250">
        <f t="shared" ca="1" si="418"/>
        <v>0</v>
      </c>
      <c r="AF656" s="1250">
        <f t="shared" ca="1" si="418"/>
        <v>0</v>
      </c>
      <c r="AG656" s="1250">
        <f t="shared" ca="1" si="418"/>
        <v>0</v>
      </c>
      <c r="AH656" s="1250">
        <f t="shared" ca="1" si="418"/>
        <v>0</v>
      </c>
      <c r="AI656" s="1250">
        <f t="shared" ca="1" si="418"/>
        <v>0</v>
      </c>
      <c r="AJ656" s="1250">
        <f t="shared" ref="AJ656:BO656" ca="1" si="419">SUM(AJ654:AJ655)</f>
        <v>0</v>
      </c>
      <c r="AK656" s="1250">
        <f t="shared" ca="1" si="419"/>
        <v>0</v>
      </c>
      <c r="AL656" s="1250">
        <f t="shared" ca="1" si="419"/>
        <v>0</v>
      </c>
      <c r="AM656" s="1250">
        <f t="shared" ca="1" si="419"/>
        <v>0</v>
      </c>
      <c r="AN656" s="1250">
        <f t="shared" ca="1" si="419"/>
        <v>0</v>
      </c>
      <c r="AO656" s="1250">
        <f t="shared" ca="1" si="419"/>
        <v>0</v>
      </c>
      <c r="AP656" s="1250">
        <f t="shared" ca="1" si="419"/>
        <v>0</v>
      </c>
      <c r="AQ656" s="1250">
        <f t="shared" ca="1" si="419"/>
        <v>0</v>
      </c>
      <c r="AR656" s="1250">
        <f t="shared" ca="1" si="419"/>
        <v>0</v>
      </c>
      <c r="AS656" s="1250">
        <f t="shared" ca="1" si="419"/>
        <v>0</v>
      </c>
      <c r="AT656" s="1250">
        <f t="shared" ca="1" si="419"/>
        <v>0</v>
      </c>
      <c r="AU656" s="1250">
        <f t="shared" ca="1" si="419"/>
        <v>0</v>
      </c>
      <c r="AV656" s="1250">
        <f t="shared" ca="1" si="419"/>
        <v>0</v>
      </c>
      <c r="AW656" s="1250">
        <f t="shared" ca="1" si="419"/>
        <v>0</v>
      </c>
      <c r="AX656" s="1250">
        <f t="shared" ca="1" si="419"/>
        <v>0</v>
      </c>
      <c r="AY656" s="1250">
        <f t="shared" ca="1" si="419"/>
        <v>0</v>
      </c>
      <c r="AZ656" s="1250">
        <f t="shared" ca="1" si="419"/>
        <v>0</v>
      </c>
      <c r="BA656" s="1250">
        <f t="shared" ca="1" si="419"/>
        <v>0</v>
      </c>
      <c r="BB656" s="1250">
        <f t="shared" ca="1" si="419"/>
        <v>0</v>
      </c>
      <c r="BC656" s="1250">
        <f t="shared" ca="1" si="419"/>
        <v>0</v>
      </c>
      <c r="BD656" s="1250">
        <f t="shared" ca="1" si="419"/>
        <v>0</v>
      </c>
      <c r="BE656" s="1250">
        <f t="shared" ca="1" si="419"/>
        <v>0</v>
      </c>
      <c r="BF656" s="1250">
        <f t="shared" ca="1" si="419"/>
        <v>0</v>
      </c>
      <c r="BG656" s="1250">
        <f t="shared" ca="1" si="419"/>
        <v>0</v>
      </c>
      <c r="BH656" s="1250">
        <f t="shared" ca="1" si="419"/>
        <v>0</v>
      </c>
      <c r="BI656" s="1250">
        <f t="shared" ca="1" si="419"/>
        <v>0</v>
      </c>
      <c r="BJ656" s="1250">
        <f t="shared" ca="1" si="419"/>
        <v>0</v>
      </c>
      <c r="BK656" s="1250">
        <f t="shared" ca="1" si="419"/>
        <v>0</v>
      </c>
      <c r="BL656" s="1250">
        <f t="shared" ca="1" si="419"/>
        <v>0</v>
      </c>
      <c r="BM656" s="1250">
        <f t="shared" ca="1" si="419"/>
        <v>0</v>
      </c>
      <c r="BN656" s="1250">
        <f t="shared" ca="1" si="419"/>
        <v>0</v>
      </c>
      <c r="BO656" s="1250">
        <f t="shared" ca="1" si="419"/>
        <v>0</v>
      </c>
      <c r="BP656" s="1250">
        <f t="shared" ref="BP656:CU656" ca="1" si="420">SUM(BP654:BP655)</f>
        <v>0</v>
      </c>
      <c r="BQ656" s="1250">
        <f t="shared" ca="1" si="420"/>
        <v>0</v>
      </c>
      <c r="BR656" s="1250">
        <f t="shared" ca="1" si="420"/>
        <v>0</v>
      </c>
      <c r="BS656" s="1250">
        <f t="shared" ca="1" si="420"/>
        <v>0</v>
      </c>
      <c r="BT656" s="1250">
        <f t="shared" ca="1" si="420"/>
        <v>0</v>
      </c>
      <c r="BU656" s="1250">
        <f t="shared" ca="1" si="420"/>
        <v>0</v>
      </c>
      <c r="BV656" s="1250">
        <f t="shared" ca="1" si="420"/>
        <v>0</v>
      </c>
      <c r="BW656" s="1250">
        <f t="shared" ca="1" si="420"/>
        <v>0</v>
      </c>
      <c r="BX656" s="1250">
        <f t="shared" ca="1" si="420"/>
        <v>0</v>
      </c>
      <c r="BY656" s="1250">
        <f t="shared" ca="1" si="420"/>
        <v>0</v>
      </c>
      <c r="BZ656" s="1250">
        <f t="shared" ca="1" si="420"/>
        <v>0</v>
      </c>
      <c r="CA656" s="1250">
        <f t="shared" ca="1" si="420"/>
        <v>0</v>
      </c>
      <c r="CB656" s="1250">
        <f t="shared" ca="1" si="420"/>
        <v>0</v>
      </c>
      <c r="CC656" s="1250">
        <f t="shared" ca="1" si="420"/>
        <v>0</v>
      </c>
      <c r="CD656" s="1250">
        <f t="shared" ca="1" si="420"/>
        <v>0</v>
      </c>
      <c r="CE656" s="1250">
        <f t="shared" ca="1" si="420"/>
        <v>0</v>
      </c>
      <c r="CF656" s="1250">
        <f t="shared" ca="1" si="420"/>
        <v>0</v>
      </c>
      <c r="CG656" s="1250">
        <f t="shared" ca="1" si="420"/>
        <v>0</v>
      </c>
      <c r="CH656" s="1250">
        <f t="shared" ca="1" si="420"/>
        <v>0</v>
      </c>
      <c r="CI656" s="1250">
        <f t="shared" ca="1" si="420"/>
        <v>0</v>
      </c>
      <c r="CJ656" s="1250">
        <f t="shared" ca="1" si="420"/>
        <v>0</v>
      </c>
      <c r="CK656" s="1250">
        <f t="shared" ca="1" si="420"/>
        <v>0</v>
      </c>
      <c r="CL656" s="1250">
        <f t="shared" ca="1" si="420"/>
        <v>0</v>
      </c>
      <c r="CM656" s="1250">
        <f t="shared" ca="1" si="420"/>
        <v>0</v>
      </c>
      <c r="CN656" s="1250">
        <f t="shared" ca="1" si="420"/>
        <v>0</v>
      </c>
      <c r="CO656" s="1250">
        <f t="shared" ca="1" si="420"/>
        <v>0</v>
      </c>
      <c r="CP656" s="1250">
        <f t="shared" ca="1" si="420"/>
        <v>0</v>
      </c>
      <c r="CQ656" s="1250">
        <f t="shared" ca="1" si="420"/>
        <v>0</v>
      </c>
      <c r="CR656" s="1250">
        <f t="shared" ca="1" si="420"/>
        <v>0</v>
      </c>
      <c r="CS656" s="1250">
        <f t="shared" ca="1" si="420"/>
        <v>0</v>
      </c>
      <c r="CT656" s="1250">
        <f t="shared" ca="1" si="420"/>
        <v>0</v>
      </c>
      <c r="CU656" s="1250">
        <f t="shared" ca="1" si="420"/>
        <v>0</v>
      </c>
      <c r="CV656" s="1250">
        <f t="shared" ref="CV656:EA656" ca="1" si="421">SUM(CV654:CV655)</f>
        <v>0</v>
      </c>
      <c r="CW656" s="1250">
        <f t="shared" ca="1" si="421"/>
        <v>0</v>
      </c>
      <c r="CX656" s="1250">
        <f t="shared" ca="1" si="421"/>
        <v>0</v>
      </c>
      <c r="CY656" s="1250">
        <f t="shared" ca="1" si="421"/>
        <v>0</v>
      </c>
      <c r="CZ656" s="1250">
        <f t="shared" ca="1" si="421"/>
        <v>0</v>
      </c>
      <c r="DA656" s="1250">
        <f t="shared" ca="1" si="421"/>
        <v>0</v>
      </c>
      <c r="DB656" s="1250">
        <f t="shared" ca="1" si="421"/>
        <v>0</v>
      </c>
      <c r="DC656" s="1250">
        <f t="shared" ca="1" si="421"/>
        <v>0</v>
      </c>
      <c r="DD656" s="1250">
        <f t="shared" ca="1" si="421"/>
        <v>0</v>
      </c>
      <c r="DE656" s="1250">
        <f t="shared" ca="1" si="421"/>
        <v>0</v>
      </c>
      <c r="DF656" s="1250">
        <f t="shared" ca="1" si="421"/>
        <v>0</v>
      </c>
      <c r="DG656" s="1250">
        <f t="shared" ca="1" si="421"/>
        <v>0</v>
      </c>
      <c r="DH656" s="1250">
        <f t="shared" ca="1" si="421"/>
        <v>0</v>
      </c>
      <c r="DI656" s="1250">
        <f t="shared" ca="1" si="421"/>
        <v>0</v>
      </c>
      <c r="DJ656" s="1250">
        <f t="shared" ca="1" si="421"/>
        <v>0</v>
      </c>
      <c r="DK656" s="1250">
        <f t="shared" ca="1" si="421"/>
        <v>0</v>
      </c>
      <c r="DL656" s="1250">
        <f t="shared" ca="1" si="421"/>
        <v>0</v>
      </c>
      <c r="DM656" s="1250">
        <f t="shared" ca="1" si="421"/>
        <v>0</v>
      </c>
      <c r="DN656" s="1250">
        <f t="shared" ca="1" si="421"/>
        <v>0</v>
      </c>
      <c r="DO656" s="1250">
        <f t="shared" ca="1" si="421"/>
        <v>0</v>
      </c>
      <c r="DP656" s="1250">
        <f t="shared" ca="1" si="421"/>
        <v>0</v>
      </c>
      <c r="DQ656" s="1250">
        <f t="shared" ca="1" si="421"/>
        <v>0</v>
      </c>
      <c r="DR656" s="1250">
        <f t="shared" ca="1" si="421"/>
        <v>0</v>
      </c>
      <c r="DS656" s="1250">
        <f t="shared" ca="1" si="421"/>
        <v>0</v>
      </c>
      <c r="DT656" s="1250">
        <f t="shared" ca="1" si="421"/>
        <v>0</v>
      </c>
      <c r="DU656" s="1250">
        <f t="shared" ca="1" si="421"/>
        <v>0</v>
      </c>
      <c r="DV656" s="1250">
        <f t="shared" ca="1" si="421"/>
        <v>0</v>
      </c>
      <c r="DW656" s="1250">
        <f t="shared" ca="1" si="421"/>
        <v>0</v>
      </c>
      <c r="DX656" s="1250">
        <f t="shared" ca="1" si="421"/>
        <v>0</v>
      </c>
      <c r="DY656" s="1250">
        <f t="shared" ca="1" si="421"/>
        <v>0</v>
      </c>
      <c r="DZ656" s="1250">
        <f t="shared" ca="1" si="421"/>
        <v>0</v>
      </c>
      <c r="EA656" s="1250">
        <f t="shared" ca="1" si="421"/>
        <v>0</v>
      </c>
      <c r="EB656" s="1250">
        <f t="shared" ref="EB656:FG656" ca="1" si="422">SUM(EB654:EB655)</f>
        <v>0</v>
      </c>
      <c r="EC656" s="1250">
        <f t="shared" ca="1" si="422"/>
        <v>0</v>
      </c>
      <c r="ED656" s="1250">
        <f t="shared" ca="1" si="422"/>
        <v>0</v>
      </c>
      <c r="EE656" s="1250">
        <f t="shared" ca="1" si="422"/>
        <v>0</v>
      </c>
      <c r="EF656" s="1250">
        <f t="shared" ca="1" si="422"/>
        <v>0</v>
      </c>
    </row>
    <row r="657" spans="1:136" outlineLevel="2">
      <c r="B657" s="686"/>
      <c r="C657" s="34" t="s">
        <v>388</v>
      </c>
      <c r="D657" s="1411">
        <f>D487/12</f>
        <v>0</v>
      </c>
      <c r="E657" s="1412">
        <f t="shared" ref="E657:AJ657" ca="1" si="423">-E656*OFFSET($D202,,E$606)</f>
        <v>0</v>
      </c>
      <c r="F657" s="1412">
        <f t="shared" ca="1" si="423"/>
        <v>0</v>
      </c>
      <c r="G657" s="1412">
        <f t="shared" ca="1" si="423"/>
        <v>0</v>
      </c>
      <c r="H657" s="1412">
        <f t="shared" ca="1" si="423"/>
        <v>0</v>
      </c>
      <c r="I657" s="1412">
        <f t="shared" ca="1" si="423"/>
        <v>0</v>
      </c>
      <c r="J657" s="1412">
        <f t="shared" ca="1" si="423"/>
        <v>0</v>
      </c>
      <c r="K657" s="1412">
        <f t="shared" ca="1" si="423"/>
        <v>0</v>
      </c>
      <c r="L657" s="1412">
        <f t="shared" ca="1" si="423"/>
        <v>0</v>
      </c>
      <c r="M657" s="1412">
        <f t="shared" ca="1" si="423"/>
        <v>0</v>
      </c>
      <c r="N657" s="1412">
        <f t="shared" ca="1" si="423"/>
        <v>0</v>
      </c>
      <c r="O657" s="1412">
        <f t="shared" ca="1" si="423"/>
        <v>0</v>
      </c>
      <c r="P657" s="1412">
        <f t="shared" ca="1" si="423"/>
        <v>0</v>
      </c>
      <c r="Q657" s="1412">
        <f t="shared" ca="1" si="423"/>
        <v>0</v>
      </c>
      <c r="R657" s="1412">
        <f t="shared" ca="1" si="423"/>
        <v>0</v>
      </c>
      <c r="S657" s="1412">
        <f t="shared" ca="1" si="423"/>
        <v>0</v>
      </c>
      <c r="T657" s="1412">
        <f t="shared" ca="1" si="423"/>
        <v>0</v>
      </c>
      <c r="U657" s="1412">
        <f t="shared" ca="1" si="423"/>
        <v>0</v>
      </c>
      <c r="V657" s="1412">
        <f t="shared" ca="1" si="423"/>
        <v>0</v>
      </c>
      <c r="W657" s="1412">
        <f t="shared" ca="1" si="423"/>
        <v>0</v>
      </c>
      <c r="X657" s="1412">
        <f t="shared" ca="1" si="423"/>
        <v>0</v>
      </c>
      <c r="Y657" s="1412">
        <f t="shared" ca="1" si="423"/>
        <v>0</v>
      </c>
      <c r="Z657" s="1412">
        <f t="shared" ca="1" si="423"/>
        <v>0</v>
      </c>
      <c r="AA657" s="1412">
        <f t="shared" ca="1" si="423"/>
        <v>0</v>
      </c>
      <c r="AB657" s="1412">
        <f t="shared" ca="1" si="423"/>
        <v>0</v>
      </c>
      <c r="AC657" s="1412">
        <f t="shared" ca="1" si="423"/>
        <v>0</v>
      </c>
      <c r="AD657" s="1412">
        <f t="shared" ca="1" si="423"/>
        <v>0</v>
      </c>
      <c r="AE657" s="1412">
        <f t="shared" ca="1" si="423"/>
        <v>0</v>
      </c>
      <c r="AF657" s="1412">
        <f t="shared" ca="1" si="423"/>
        <v>0</v>
      </c>
      <c r="AG657" s="1412">
        <f t="shared" ca="1" si="423"/>
        <v>0</v>
      </c>
      <c r="AH657" s="1412">
        <f t="shared" ca="1" si="423"/>
        <v>0</v>
      </c>
      <c r="AI657" s="1412">
        <f t="shared" ca="1" si="423"/>
        <v>0</v>
      </c>
      <c r="AJ657" s="1412">
        <f t="shared" ca="1" si="423"/>
        <v>0</v>
      </c>
      <c r="AK657" s="1412">
        <f t="shared" ref="AK657:BP657" ca="1" si="424">-AK656*OFFSET($D202,,AK$606)</f>
        <v>0</v>
      </c>
      <c r="AL657" s="1412">
        <f t="shared" ca="1" si="424"/>
        <v>0</v>
      </c>
      <c r="AM657" s="1412">
        <f t="shared" ca="1" si="424"/>
        <v>0</v>
      </c>
      <c r="AN657" s="1412">
        <f t="shared" ca="1" si="424"/>
        <v>0</v>
      </c>
      <c r="AO657" s="1412">
        <f t="shared" ca="1" si="424"/>
        <v>0</v>
      </c>
      <c r="AP657" s="1412">
        <f t="shared" ca="1" si="424"/>
        <v>0</v>
      </c>
      <c r="AQ657" s="1412">
        <f t="shared" ca="1" si="424"/>
        <v>0</v>
      </c>
      <c r="AR657" s="1412">
        <f t="shared" ca="1" si="424"/>
        <v>0</v>
      </c>
      <c r="AS657" s="1412">
        <f t="shared" ca="1" si="424"/>
        <v>0</v>
      </c>
      <c r="AT657" s="1412">
        <f t="shared" ca="1" si="424"/>
        <v>0</v>
      </c>
      <c r="AU657" s="1412">
        <f t="shared" ca="1" si="424"/>
        <v>0</v>
      </c>
      <c r="AV657" s="1412">
        <f t="shared" ca="1" si="424"/>
        <v>0</v>
      </c>
      <c r="AW657" s="1412">
        <f t="shared" ca="1" si="424"/>
        <v>0</v>
      </c>
      <c r="AX657" s="1412">
        <f t="shared" ca="1" si="424"/>
        <v>0</v>
      </c>
      <c r="AY657" s="1412">
        <f t="shared" ca="1" si="424"/>
        <v>0</v>
      </c>
      <c r="AZ657" s="1412">
        <f t="shared" ca="1" si="424"/>
        <v>0</v>
      </c>
      <c r="BA657" s="1412">
        <f t="shared" ca="1" si="424"/>
        <v>0</v>
      </c>
      <c r="BB657" s="1412">
        <f t="shared" ca="1" si="424"/>
        <v>0</v>
      </c>
      <c r="BC657" s="1412">
        <f t="shared" ca="1" si="424"/>
        <v>0</v>
      </c>
      <c r="BD657" s="1412">
        <f t="shared" ca="1" si="424"/>
        <v>0</v>
      </c>
      <c r="BE657" s="1412">
        <f t="shared" ca="1" si="424"/>
        <v>0</v>
      </c>
      <c r="BF657" s="1412">
        <f t="shared" ca="1" si="424"/>
        <v>0</v>
      </c>
      <c r="BG657" s="1412">
        <f t="shared" ca="1" si="424"/>
        <v>0</v>
      </c>
      <c r="BH657" s="1412">
        <f t="shared" ca="1" si="424"/>
        <v>0</v>
      </c>
      <c r="BI657" s="1412">
        <f t="shared" ca="1" si="424"/>
        <v>0</v>
      </c>
      <c r="BJ657" s="1412">
        <f t="shared" ca="1" si="424"/>
        <v>0</v>
      </c>
      <c r="BK657" s="1412">
        <f t="shared" ca="1" si="424"/>
        <v>0</v>
      </c>
      <c r="BL657" s="1412">
        <f t="shared" ca="1" si="424"/>
        <v>0</v>
      </c>
      <c r="BM657" s="1412">
        <f t="shared" ca="1" si="424"/>
        <v>0</v>
      </c>
      <c r="BN657" s="1412">
        <f t="shared" ca="1" si="424"/>
        <v>0</v>
      </c>
      <c r="BO657" s="1412">
        <f t="shared" ca="1" si="424"/>
        <v>0</v>
      </c>
      <c r="BP657" s="1412">
        <f t="shared" ca="1" si="424"/>
        <v>0</v>
      </c>
      <c r="BQ657" s="1412">
        <f t="shared" ref="BQ657:CV657" ca="1" si="425">-BQ656*OFFSET($D202,,BQ$606)</f>
        <v>0</v>
      </c>
      <c r="BR657" s="1412">
        <f t="shared" ca="1" si="425"/>
        <v>0</v>
      </c>
      <c r="BS657" s="1412">
        <f t="shared" ca="1" si="425"/>
        <v>0</v>
      </c>
      <c r="BT657" s="1412">
        <f t="shared" ca="1" si="425"/>
        <v>0</v>
      </c>
      <c r="BU657" s="1412">
        <f t="shared" ca="1" si="425"/>
        <v>0</v>
      </c>
      <c r="BV657" s="1412">
        <f t="shared" ca="1" si="425"/>
        <v>0</v>
      </c>
      <c r="BW657" s="1412">
        <f t="shared" ca="1" si="425"/>
        <v>0</v>
      </c>
      <c r="BX657" s="1412">
        <f t="shared" ca="1" si="425"/>
        <v>0</v>
      </c>
      <c r="BY657" s="1412">
        <f t="shared" ca="1" si="425"/>
        <v>0</v>
      </c>
      <c r="BZ657" s="1412">
        <f t="shared" ca="1" si="425"/>
        <v>0</v>
      </c>
      <c r="CA657" s="1412">
        <f t="shared" ca="1" si="425"/>
        <v>0</v>
      </c>
      <c r="CB657" s="1412">
        <f t="shared" ca="1" si="425"/>
        <v>0</v>
      </c>
      <c r="CC657" s="1412">
        <f t="shared" ca="1" si="425"/>
        <v>0</v>
      </c>
      <c r="CD657" s="1412">
        <f t="shared" ca="1" si="425"/>
        <v>0</v>
      </c>
      <c r="CE657" s="1412">
        <f t="shared" ca="1" si="425"/>
        <v>0</v>
      </c>
      <c r="CF657" s="1412">
        <f t="shared" ca="1" si="425"/>
        <v>0</v>
      </c>
      <c r="CG657" s="1412">
        <f t="shared" ca="1" si="425"/>
        <v>0</v>
      </c>
      <c r="CH657" s="1412">
        <f t="shared" ca="1" si="425"/>
        <v>0</v>
      </c>
      <c r="CI657" s="1412">
        <f t="shared" ca="1" si="425"/>
        <v>0</v>
      </c>
      <c r="CJ657" s="1412">
        <f t="shared" ca="1" si="425"/>
        <v>0</v>
      </c>
      <c r="CK657" s="1412">
        <f t="shared" ca="1" si="425"/>
        <v>0</v>
      </c>
      <c r="CL657" s="1412">
        <f t="shared" ca="1" si="425"/>
        <v>0</v>
      </c>
      <c r="CM657" s="1412">
        <f t="shared" ca="1" si="425"/>
        <v>0</v>
      </c>
      <c r="CN657" s="1412">
        <f t="shared" ca="1" si="425"/>
        <v>0</v>
      </c>
      <c r="CO657" s="1412">
        <f t="shared" ca="1" si="425"/>
        <v>0</v>
      </c>
      <c r="CP657" s="1412">
        <f t="shared" ca="1" si="425"/>
        <v>0</v>
      </c>
      <c r="CQ657" s="1412">
        <f t="shared" ca="1" si="425"/>
        <v>0</v>
      </c>
      <c r="CR657" s="1412">
        <f t="shared" ca="1" si="425"/>
        <v>0</v>
      </c>
      <c r="CS657" s="1412">
        <f t="shared" ca="1" si="425"/>
        <v>0</v>
      </c>
      <c r="CT657" s="1412">
        <f t="shared" ca="1" si="425"/>
        <v>0</v>
      </c>
      <c r="CU657" s="1412">
        <f t="shared" ca="1" si="425"/>
        <v>0</v>
      </c>
      <c r="CV657" s="1412">
        <f t="shared" ca="1" si="425"/>
        <v>0</v>
      </c>
      <c r="CW657" s="1412">
        <f t="shared" ref="CW657:EB657" ca="1" si="426">-CW656*OFFSET($D202,,CW$606)</f>
        <v>0</v>
      </c>
      <c r="CX657" s="1412">
        <f t="shared" ca="1" si="426"/>
        <v>0</v>
      </c>
      <c r="CY657" s="1412">
        <f t="shared" ca="1" si="426"/>
        <v>0</v>
      </c>
      <c r="CZ657" s="1412">
        <f t="shared" ca="1" si="426"/>
        <v>0</v>
      </c>
      <c r="DA657" s="1412">
        <f t="shared" ca="1" si="426"/>
        <v>0</v>
      </c>
      <c r="DB657" s="1412">
        <f t="shared" ca="1" si="426"/>
        <v>0</v>
      </c>
      <c r="DC657" s="1412">
        <f t="shared" ca="1" si="426"/>
        <v>0</v>
      </c>
      <c r="DD657" s="1412">
        <f t="shared" ca="1" si="426"/>
        <v>0</v>
      </c>
      <c r="DE657" s="1412">
        <f t="shared" ca="1" si="426"/>
        <v>0</v>
      </c>
      <c r="DF657" s="1412">
        <f t="shared" ca="1" si="426"/>
        <v>0</v>
      </c>
      <c r="DG657" s="1412">
        <f t="shared" ca="1" si="426"/>
        <v>0</v>
      </c>
      <c r="DH657" s="1412">
        <f t="shared" ca="1" si="426"/>
        <v>0</v>
      </c>
      <c r="DI657" s="1412">
        <f t="shared" ca="1" si="426"/>
        <v>0</v>
      </c>
      <c r="DJ657" s="1412">
        <f t="shared" ca="1" si="426"/>
        <v>0</v>
      </c>
      <c r="DK657" s="1412">
        <f t="shared" ca="1" si="426"/>
        <v>0</v>
      </c>
      <c r="DL657" s="1412">
        <f t="shared" ca="1" si="426"/>
        <v>0</v>
      </c>
      <c r="DM657" s="1412">
        <f t="shared" ca="1" si="426"/>
        <v>0</v>
      </c>
      <c r="DN657" s="1412">
        <f t="shared" ca="1" si="426"/>
        <v>0</v>
      </c>
      <c r="DO657" s="1412">
        <f t="shared" ca="1" si="426"/>
        <v>0</v>
      </c>
      <c r="DP657" s="1412">
        <f t="shared" ca="1" si="426"/>
        <v>0</v>
      </c>
      <c r="DQ657" s="1412">
        <f t="shared" ca="1" si="426"/>
        <v>0</v>
      </c>
      <c r="DR657" s="1412">
        <f t="shared" ca="1" si="426"/>
        <v>0</v>
      </c>
      <c r="DS657" s="1412">
        <f t="shared" ca="1" si="426"/>
        <v>0</v>
      </c>
      <c r="DT657" s="1412">
        <f t="shared" ca="1" si="426"/>
        <v>0</v>
      </c>
      <c r="DU657" s="1412">
        <f t="shared" ca="1" si="426"/>
        <v>0</v>
      </c>
      <c r="DV657" s="1412">
        <f t="shared" ca="1" si="426"/>
        <v>0</v>
      </c>
      <c r="DW657" s="1412">
        <f t="shared" ca="1" si="426"/>
        <v>0</v>
      </c>
      <c r="DX657" s="1412">
        <f t="shared" ca="1" si="426"/>
        <v>0</v>
      </c>
      <c r="DY657" s="1412">
        <f t="shared" ca="1" si="426"/>
        <v>0</v>
      </c>
      <c r="DZ657" s="1412">
        <f t="shared" ca="1" si="426"/>
        <v>0</v>
      </c>
      <c r="EA657" s="1412">
        <f t="shared" ca="1" si="426"/>
        <v>0</v>
      </c>
      <c r="EB657" s="1412">
        <f t="shared" ca="1" si="426"/>
        <v>0</v>
      </c>
      <c r="EC657" s="1412">
        <f t="shared" ref="EC657:FH657" ca="1" si="427">-EC656*OFFSET($D202,,EC$606)</f>
        <v>0</v>
      </c>
      <c r="ED657" s="1412">
        <f t="shared" ca="1" si="427"/>
        <v>0</v>
      </c>
      <c r="EE657" s="1412">
        <f t="shared" ca="1" si="427"/>
        <v>0</v>
      </c>
      <c r="EF657" s="1412">
        <f t="shared" ca="1" si="427"/>
        <v>0</v>
      </c>
    </row>
    <row r="658" spans="1:136" outlineLevel="2">
      <c r="B658" s="686"/>
      <c r="C658" s="27" t="s">
        <v>516</v>
      </c>
      <c r="D658" s="1413">
        <f t="shared" ref="D658:AI658" si="428">SUM(D656:D657)</f>
        <v>0</v>
      </c>
      <c r="E658" s="1250">
        <f t="shared" ca="1" si="428"/>
        <v>0</v>
      </c>
      <c r="F658" s="1250">
        <f t="shared" ca="1" si="428"/>
        <v>0</v>
      </c>
      <c r="G658" s="1250">
        <f t="shared" ca="1" si="428"/>
        <v>0</v>
      </c>
      <c r="H658" s="1250">
        <f t="shared" ca="1" si="428"/>
        <v>0</v>
      </c>
      <c r="I658" s="1250">
        <f t="shared" ca="1" si="428"/>
        <v>0</v>
      </c>
      <c r="J658" s="1250">
        <f t="shared" ca="1" si="428"/>
        <v>0</v>
      </c>
      <c r="K658" s="1250">
        <f t="shared" ca="1" si="428"/>
        <v>0</v>
      </c>
      <c r="L658" s="1250">
        <f t="shared" ca="1" si="428"/>
        <v>0</v>
      </c>
      <c r="M658" s="1250">
        <f t="shared" ca="1" si="428"/>
        <v>0</v>
      </c>
      <c r="N658" s="1250">
        <f t="shared" ca="1" si="428"/>
        <v>0</v>
      </c>
      <c r="O658" s="1250">
        <f t="shared" ca="1" si="428"/>
        <v>0</v>
      </c>
      <c r="P658" s="1250">
        <f t="shared" ca="1" si="428"/>
        <v>0</v>
      </c>
      <c r="Q658" s="1250">
        <f t="shared" ca="1" si="428"/>
        <v>0</v>
      </c>
      <c r="R658" s="1250">
        <f t="shared" ca="1" si="428"/>
        <v>0</v>
      </c>
      <c r="S658" s="1250">
        <f t="shared" ca="1" si="428"/>
        <v>0</v>
      </c>
      <c r="T658" s="1250">
        <f t="shared" ca="1" si="428"/>
        <v>0</v>
      </c>
      <c r="U658" s="1250">
        <f t="shared" ca="1" si="428"/>
        <v>0</v>
      </c>
      <c r="V658" s="1250">
        <f t="shared" ca="1" si="428"/>
        <v>0</v>
      </c>
      <c r="W658" s="1250">
        <f t="shared" ca="1" si="428"/>
        <v>0</v>
      </c>
      <c r="X658" s="1250">
        <f t="shared" ca="1" si="428"/>
        <v>0</v>
      </c>
      <c r="Y658" s="1250">
        <f t="shared" ca="1" si="428"/>
        <v>0</v>
      </c>
      <c r="Z658" s="1250">
        <f t="shared" ca="1" si="428"/>
        <v>0</v>
      </c>
      <c r="AA658" s="1250">
        <f t="shared" ca="1" si="428"/>
        <v>0</v>
      </c>
      <c r="AB658" s="1250">
        <f t="shared" ca="1" si="428"/>
        <v>0</v>
      </c>
      <c r="AC658" s="1250">
        <f t="shared" ca="1" si="428"/>
        <v>0</v>
      </c>
      <c r="AD658" s="1250">
        <f t="shared" ca="1" si="428"/>
        <v>0</v>
      </c>
      <c r="AE658" s="1250">
        <f t="shared" ca="1" si="428"/>
        <v>0</v>
      </c>
      <c r="AF658" s="1250">
        <f t="shared" ca="1" si="428"/>
        <v>0</v>
      </c>
      <c r="AG658" s="1250">
        <f t="shared" ca="1" si="428"/>
        <v>0</v>
      </c>
      <c r="AH658" s="1250">
        <f t="shared" ca="1" si="428"/>
        <v>0</v>
      </c>
      <c r="AI658" s="1250">
        <f t="shared" ca="1" si="428"/>
        <v>0</v>
      </c>
      <c r="AJ658" s="1250">
        <f t="shared" ref="AJ658:BO658" ca="1" si="429">SUM(AJ656:AJ657)</f>
        <v>0</v>
      </c>
      <c r="AK658" s="1250">
        <f t="shared" ca="1" si="429"/>
        <v>0</v>
      </c>
      <c r="AL658" s="1250">
        <f t="shared" ca="1" si="429"/>
        <v>0</v>
      </c>
      <c r="AM658" s="1250">
        <f t="shared" ca="1" si="429"/>
        <v>0</v>
      </c>
      <c r="AN658" s="1250">
        <f t="shared" ca="1" si="429"/>
        <v>0</v>
      </c>
      <c r="AO658" s="1250">
        <f t="shared" ca="1" si="429"/>
        <v>0</v>
      </c>
      <c r="AP658" s="1250">
        <f t="shared" ca="1" si="429"/>
        <v>0</v>
      </c>
      <c r="AQ658" s="1250">
        <f t="shared" ca="1" si="429"/>
        <v>0</v>
      </c>
      <c r="AR658" s="1250">
        <f t="shared" ca="1" si="429"/>
        <v>0</v>
      </c>
      <c r="AS658" s="1250">
        <f t="shared" ca="1" si="429"/>
        <v>0</v>
      </c>
      <c r="AT658" s="1250">
        <f t="shared" ca="1" si="429"/>
        <v>0</v>
      </c>
      <c r="AU658" s="1250">
        <f t="shared" ca="1" si="429"/>
        <v>0</v>
      </c>
      <c r="AV658" s="1250">
        <f t="shared" ca="1" si="429"/>
        <v>0</v>
      </c>
      <c r="AW658" s="1250">
        <f t="shared" ca="1" si="429"/>
        <v>0</v>
      </c>
      <c r="AX658" s="1250">
        <f t="shared" ca="1" si="429"/>
        <v>0</v>
      </c>
      <c r="AY658" s="1250">
        <f t="shared" ca="1" si="429"/>
        <v>0</v>
      </c>
      <c r="AZ658" s="1250">
        <f t="shared" ca="1" si="429"/>
        <v>0</v>
      </c>
      <c r="BA658" s="1250">
        <f t="shared" ca="1" si="429"/>
        <v>0</v>
      </c>
      <c r="BB658" s="1250">
        <f t="shared" ca="1" si="429"/>
        <v>0</v>
      </c>
      <c r="BC658" s="1250">
        <f t="shared" ca="1" si="429"/>
        <v>0</v>
      </c>
      <c r="BD658" s="1250">
        <f t="shared" ca="1" si="429"/>
        <v>0</v>
      </c>
      <c r="BE658" s="1250">
        <f t="shared" ca="1" si="429"/>
        <v>0</v>
      </c>
      <c r="BF658" s="1250">
        <f t="shared" ca="1" si="429"/>
        <v>0</v>
      </c>
      <c r="BG658" s="1250">
        <f t="shared" ca="1" si="429"/>
        <v>0</v>
      </c>
      <c r="BH658" s="1250">
        <f t="shared" ca="1" si="429"/>
        <v>0</v>
      </c>
      <c r="BI658" s="1250">
        <f t="shared" ca="1" si="429"/>
        <v>0</v>
      </c>
      <c r="BJ658" s="1250">
        <f t="shared" ca="1" si="429"/>
        <v>0</v>
      </c>
      <c r="BK658" s="1250">
        <f t="shared" ca="1" si="429"/>
        <v>0</v>
      </c>
      <c r="BL658" s="1250">
        <f t="shared" ca="1" si="429"/>
        <v>0</v>
      </c>
      <c r="BM658" s="1250">
        <f t="shared" ca="1" si="429"/>
        <v>0</v>
      </c>
      <c r="BN658" s="1250">
        <f t="shared" ca="1" si="429"/>
        <v>0</v>
      </c>
      <c r="BO658" s="1250">
        <f t="shared" ca="1" si="429"/>
        <v>0</v>
      </c>
      <c r="BP658" s="1250">
        <f t="shared" ref="BP658:CU658" ca="1" si="430">SUM(BP656:BP657)</f>
        <v>0</v>
      </c>
      <c r="BQ658" s="1250">
        <f t="shared" ca="1" si="430"/>
        <v>0</v>
      </c>
      <c r="BR658" s="1250">
        <f t="shared" ca="1" si="430"/>
        <v>0</v>
      </c>
      <c r="BS658" s="1250">
        <f t="shared" ca="1" si="430"/>
        <v>0</v>
      </c>
      <c r="BT658" s="1250">
        <f t="shared" ca="1" si="430"/>
        <v>0</v>
      </c>
      <c r="BU658" s="1250">
        <f t="shared" ca="1" si="430"/>
        <v>0</v>
      </c>
      <c r="BV658" s="1250">
        <f t="shared" ca="1" si="430"/>
        <v>0</v>
      </c>
      <c r="BW658" s="1250">
        <f t="shared" ca="1" si="430"/>
        <v>0</v>
      </c>
      <c r="BX658" s="1250">
        <f t="shared" ca="1" si="430"/>
        <v>0</v>
      </c>
      <c r="BY658" s="1250">
        <f t="shared" ca="1" si="430"/>
        <v>0</v>
      </c>
      <c r="BZ658" s="1250">
        <f t="shared" ca="1" si="430"/>
        <v>0</v>
      </c>
      <c r="CA658" s="1250">
        <f t="shared" ca="1" si="430"/>
        <v>0</v>
      </c>
      <c r="CB658" s="1250">
        <f t="shared" ca="1" si="430"/>
        <v>0</v>
      </c>
      <c r="CC658" s="1250">
        <f t="shared" ca="1" si="430"/>
        <v>0</v>
      </c>
      <c r="CD658" s="1250">
        <f t="shared" ca="1" si="430"/>
        <v>0</v>
      </c>
      <c r="CE658" s="1250">
        <f t="shared" ca="1" si="430"/>
        <v>0</v>
      </c>
      <c r="CF658" s="1250">
        <f t="shared" ca="1" si="430"/>
        <v>0</v>
      </c>
      <c r="CG658" s="1250">
        <f t="shared" ca="1" si="430"/>
        <v>0</v>
      </c>
      <c r="CH658" s="1250">
        <f t="shared" ca="1" si="430"/>
        <v>0</v>
      </c>
      <c r="CI658" s="1250">
        <f t="shared" ca="1" si="430"/>
        <v>0</v>
      </c>
      <c r="CJ658" s="1250">
        <f t="shared" ca="1" si="430"/>
        <v>0</v>
      </c>
      <c r="CK658" s="1250">
        <f t="shared" ca="1" si="430"/>
        <v>0</v>
      </c>
      <c r="CL658" s="1250">
        <f t="shared" ca="1" si="430"/>
        <v>0</v>
      </c>
      <c r="CM658" s="1250">
        <f t="shared" ca="1" si="430"/>
        <v>0</v>
      </c>
      <c r="CN658" s="1250">
        <f t="shared" ca="1" si="430"/>
        <v>0</v>
      </c>
      <c r="CO658" s="1250">
        <f t="shared" ca="1" si="430"/>
        <v>0</v>
      </c>
      <c r="CP658" s="1250">
        <f t="shared" ca="1" si="430"/>
        <v>0</v>
      </c>
      <c r="CQ658" s="1250">
        <f t="shared" ca="1" si="430"/>
        <v>0</v>
      </c>
      <c r="CR658" s="1250">
        <f t="shared" ca="1" si="430"/>
        <v>0</v>
      </c>
      <c r="CS658" s="1250">
        <f t="shared" ca="1" si="430"/>
        <v>0</v>
      </c>
      <c r="CT658" s="1250">
        <f t="shared" ca="1" si="430"/>
        <v>0</v>
      </c>
      <c r="CU658" s="1250">
        <f t="shared" ca="1" si="430"/>
        <v>0</v>
      </c>
      <c r="CV658" s="1250">
        <f t="shared" ref="CV658:EA658" ca="1" si="431">SUM(CV656:CV657)</f>
        <v>0</v>
      </c>
      <c r="CW658" s="1250">
        <f t="shared" ca="1" si="431"/>
        <v>0</v>
      </c>
      <c r="CX658" s="1250">
        <f t="shared" ca="1" si="431"/>
        <v>0</v>
      </c>
      <c r="CY658" s="1250">
        <f t="shared" ca="1" si="431"/>
        <v>0</v>
      </c>
      <c r="CZ658" s="1250">
        <f t="shared" ca="1" si="431"/>
        <v>0</v>
      </c>
      <c r="DA658" s="1250">
        <f t="shared" ca="1" si="431"/>
        <v>0</v>
      </c>
      <c r="DB658" s="1250">
        <f t="shared" ca="1" si="431"/>
        <v>0</v>
      </c>
      <c r="DC658" s="1250">
        <f t="shared" ca="1" si="431"/>
        <v>0</v>
      </c>
      <c r="DD658" s="1250">
        <f t="shared" ca="1" si="431"/>
        <v>0</v>
      </c>
      <c r="DE658" s="1250">
        <f t="shared" ca="1" si="431"/>
        <v>0</v>
      </c>
      <c r="DF658" s="1250">
        <f t="shared" ca="1" si="431"/>
        <v>0</v>
      </c>
      <c r="DG658" s="1250">
        <f t="shared" ca="1" si="431"/>
        <v>0</v>
      </c>
      <c r="DH658" s="1250">
        <f t="shared" ca="1" si="431"/>
        <v>0</v>
      </c>
      <c r="DI658" s="1250">
        <f t="shared" ca="1" si="431"/>
        <v>0</v>
      </c>
      <c r="DJ658" s="1250">
        <f t="shared" ca="1" si="431"/>
        <v>0</v>
      </c>
      <c r="DK658" s="1250">
        <f t="shared" ca="1" si="431"/>
        <v>0</v>
      </c>
      <c r="DL658" s="1250">
        <f t="shared" ca="1" si="431"/>
        <v>0</v>
      </c>
      <c r="DM658" s="1250">
        <f t="shared" ca="1" si="431"/>
        <v>0</v>
      </c>
      <c r="DN658" s="1250">
        <f t="shared" ca="1" si="431"/>
        <v>0</v>
      </c>
      <c r="DO658" s="1250">
        <f t="shared" ca="1" si="431"/>
        <v>0</v>
      </c>
      <c r="DP658" s="1250">
        <f t="shared" ca="1" si="431"/>
        <v>0</v>
      </c>
      <c r="DQ658" s="1250">
        <f t="shared" ca="1" si="431"/>
        <v>0</v>
      </c>
      <c r="DR658" s="1250">
        <f t="shared" ca="1" si="431"/>
        <v>0</v>
      </c>
      <c r="DS658" s="1250">
        <f t="shared" ca="1" si="431"/>
        <v>0</v>
      </c>
      <c r="DT658" s="1250">
        <f t="shared" ca="1" si="431"/>
        <v>0</v>
      </c>
      <c r="DU658" s="1250">
        <f t="shared" ca="1" si="431"/>
        <v>0</v>
      </c>
      <c r="DV658" s="1250">
        <f t="shared" ca="1" si="431"/>
        <v>0</v>
      </c>
      <c r="DW658" s="1250">
        <f t="shared" ca="1" si="431"/>
        <v>0</v>
      </c>
      <c r="DX658" s="1250">
        <f t="shared" ca="1" si="431"/>
        <v>0</v>
      </c>
      <c r="DY658" s="1250">
        <f t="shared" ca="1" si="431"/>
        <v>0</v>
      </c>
      <c r="DZ658" s="1250">
        <f t="shared" ca="1" si="431"/>
        <v>0</v>
      </c>
      <c r="EA658" s="1250">
        <f t="shared" ca="1" si="431"/>
        <v>0</v>
      </c>
      <c r="EB658" s="1250">
        <f t="shared" ref="EB658:FG658" ca="1" si="432">SUM(EB656:EB657)</f>
        <v>0</v>
      </c>
      <c r="EC658" s="1250">
        <f t="shared" ca="1" si="432"/>
        <v>0</v>
      </c>
      <c r="ED658" s="1250">
        <f t="shared" ca="1" si="432"/>
        <v>0</v>
      </c>
      <c r="EE658" s="1250">
        <f t="shared" ca="1" si="432"/>
        <v>0</v>
      </c>
      <c r="EF658" s="1250">
        <f t="shared" ca="1" si="432"/>
        <v>0</v>
      </c>
    </row>
    <row r="659" spans="1:136" outlineLevel="2">
      <c r="B659" s="686"/>
      <c r="C659" s="696" t="s">
        <v>518</v>
      </c>
      <c r="D659" s="1413">
        <f t="shared" ref="D659:AI659" si="433">IFERROR(D658/(D649*$G$21)*12,0)</f>
        <v>0</v>
      </c>
      <c r="E659" s="1250">
        <f t="shared" ca="1" si="433"/>
        <v>0</v>
      </c>
      <c r="F659" s="1250">
        <f t="shared" ca="1" si="433"/>
        <v>0</v>
      </c>
      <c r="G659" s="1250">
        <f t="shared" ca="1" si="433"/>
        <v>0</v>
      </c>
      <c r="H659" s="1250">
        <f t="shared" ca="1" si="433"/>
        <v>0</v>
      </c>
      <c r="I659" s="1250">
        <f t="shared" ca="1" si="433"/>
        <v>0</v>
      </c>
      <c r="J659" s="1250">
        <f t="shared" ca="1" si="433"/>
        <v>0</v>
      </c>
      <c r="K659" s="1250">
        <f t="shared" ca="1" si="433"/>
        <v>0</v>
      </c>
      <c r="L659" s="1250">
        <f t="shared" ca="1" si="433"/>
        <v>0</v>
      </c>
      <c r="M659" s="1250">
        <f t="shared" ca="1" si="433"/>
        <v>0</v>
      </c>
      <c r="N659" s="1250">
        <f t="shared" ca="1" si="433"/>
        <v>0</v>
      </c>
      <c r="O659" s="1250">
        <f t="shared" ca="1" si="433"/>
        <v>0</v>
      </c>
      <c r="P659" s="1250">
        <f t="shared" ca="1" si="433"/>
        <v>0</v>
      </c>
      <c r="Q659" s="1250">
        <f t="shared" ca="1" si="433"/>
        <v>0</v>
      </c>
      <c r="R659" s="1250">
        <f t="shared" ca="1" si="433"/>
        <v>0</v>
      </c>
      <c r="S659" s="1250">
        <f t="shared" ca="1" si="433"/>
        <v>0</v>
      </c>
      <c r="T659" s="1250">
        <f t="shared" ca="1" si="433"/>
        <v>0</v>
      </c>
      <c r="U659" s="1250">
        <f t="shared" ca="1" si="433"/>
        <v>0</v>
      </c>
      <c r="V659" s="1250">
        <f t="shared" ca="1" si="433"/>
        <v>0</v>
      </c>
      <c r="W659" s="1250">
        <f t="shared" ca="1" si="433"/>
        <v>0</v>
      </c>
      <c r="X659" s="1250">
        <f t="shared" ca="1" si="433"/>
        <v>0</v>
      </c>
      <c r="Y659" s="1250">
        <f t="shared" ca="1" si="433"/>
        <v>0</v>
      </c>
      <c r="Z659" s="1250">
        <f t="shared" ca="1" si="433"/>
        <v>0</v>
      </c>
      <c r="AA659" s="1250">
        <f t="shared" ca="1" si="433"/>
        <v>0</v>
      </c>
      <c r="AB659" s="1250">
        <f t="shared" ca="1" si="433"/>
        <v>0</v>
      </c>
      <c r="AC659" s="1250">
        <f t="shared" ca="1" si="433"/>
        <v>0</v>
      </c>
      <c r="AD659" s="1250">
        <f t="shared" ca="1" si="433"/>
        <v>0</v>
      </c>
      <c r="AE659" s="1250">
        <f t="shared" ca="1" si="433"/>
        <v>0</v>
      </c>
      <c r="AF659" s="1250">
        <f t="shared" ca="1" si="433"/>
        <v>0</v>
      </c>
      <c r="AG659" s="1250">
        <f t="shared" ca="1" si="433"/>
        <v>0</v>
      </c>
      <c r="AH659" s="1250">
        <f t="shared" ca="1" si="433"/>
        <v>0</v>
      </c>
      <c r="AI659" s="1250">
        <f t="shared" ca="1" si="433"/>
        <v>0</v>
      </c>
      <c r="AJ659" s="1250">
        <f t="shared" ref="AJ659:BO659" ca="1" si="434">IFERROR(AJ658/(AJ649*$G$21)*12,0)</f>
        <v>0</v>
      </c>
      <c r="AK659" s="1250">
        <f t="shared" ca="1" si="434"/>
        <v>0</v>
      </c>
      <c r="AL659" s="1250">
        <f t="shared" ca="1" si="434"/>
        <v>0</v>
      </c>
      <c r="AM659" s="1250">
        <f t="shared" ca="1" si="434"/>
        <v>0</v>
      </c>
      <c r="AN659" s="1250">
        <f t="shared" ca="1" si="434"/>
        <v>0</v>
      </c>
      <c r="AO659" s="1250">
        <f t="shared" ca="1" si="434"/>
        <v>0</v>
      </c>
      <c r="AP659" s="1250">
        <f t="shared" ca="1" si="434"/>
        <v>0</v>
      </c>
      <c r="AQ659" s="1250">
        <f t="shared" ca="1" si="434"/>
        <v>0</v>
      </c>
      <c r="AR659" s="1250">
        <f t="shared" ca="1" si="434"/>
        <v>0</v>
      </c>
      <c r="AS659" s="1250">
        <f t="shared" ca="1" si="434"/>
        <v>0</v>
      </c>
      <c r="AT659" s="1250">
        <f t="shared" ca="1" si="434"/>
        <v>0</v>
      </c>
      <c r="AU659" s="1250">
        <f t="shared" ca="1" si="434"/>
        <v>0</v>
      </c>
      <c r="AV659" s="1250">
        <f t="shared" ca="1" si="434"/>
        <v>0</v>
      </c>
      <c r="AW659" s="1250">
        <f t="shared" ca="1" si="434"/>
        <v>0</v>
      </c>
      <c r="AX659" s="1250">
        <f t="shared" ca="1" si="434"/>
        <v>0</v>
      </c>
      <c r="AY659" s="1250">
        <f t="shared" ca="1" si="434"/>
        <v>0</v>
      </c>
      <c r="AZ659" s="1250">
        <f t="shared" ca="1" si="434"/>
        <v>0</v>
      </c>
      <c r="BA659" s="1250">
        <f t="shared" ca="1" si="434"/>
        <v>0</v>
      </c>
      <c r="BB659" s="1250">
        <f t="shared" ca="1" si="434"/>
        <v>0</v>
      </c>
      <c r="BC659" s="1250">
        <f t="shared" ca="1" si="434"/>
        <v>0</v>
      </c>
      <c r="BD659" s="1250">
        <f t="shared" ca="1" si="434"/>
        <v>0</v>
      </c>
      <c r="BE659" s="1250">
        <f t="shared" ca="1" si="434"/>
        <v>0</v>
      </c>
      <c r="BF659" s="1250">
        <f t="shared" ca="1" si="434"/>
        <v>0</v>
      </c>
      <c r="BG659" s="1250">
        <f t="shared" ca="1" si="434"/>
        <v>0</v>
      </c>
      <c r="BH659" s="1250">
        <f t="shared" ca="1" si="434"/>
        <v>0</v>
      </c>
      <c r="BI659" s="1250">
        <f t="shared" ca="1" si="434"/>
        <v>0</v>
      </c>
      <c r="BJ659" s="1250">
        <f t="shared" ca="1" si="434"/>
        <v>0</v>
      </c>
      <c r="BK659" s="1250">
        <f t="shared" ca="1" si="434"/>
        <v>0</v>
      </c>
      <c r="BL659" s="1250">
        <f t="shared" ca="1" si="434"/>
        <v>0</v>
      </c>
      <c r="BM659" s="1250">
        <f t="shared" ca="1" si="434"/>
        <v>0</v>
      </c>
      <c r="BN659" s="1250">
        <f t="shared" ca="1" si="434"/>
        <v>0</v>
      </c>
      <c r="BO659" s="1250">
        <f t="shared" ca="1" si="434"/>
        <v>0</v>
      </c>
      <c r="BP659" s="1250">
        <f t="shared" ref="BP659:CU659" ca="1" si="435">IFERROR(BP658/(BP649*$G$21)*12,0)</f>
        <v>0</v>
      </c>
      <c r="BQ659" s="1250">
        <f t="shared" ca="1" si="435"/>
        <v>0</v>
      </c>
      <c r="BR659" s="1250">
        <f t="shared" ca="1" si="435"/>
        <v>0</v>
      </c>
      <c r="BS659" s="1250">
        <f t="shared" ca="1" si="435"/>
        <v>0</v>
      </c>
      <c r="BT659" s="1250">
        <f t="shared" ca="1" si="435"/>
        <v>0</v>
      </c>
      <c r="BU659" s="1250">
        <f t="shared" ca="1" si="435"/>
        <v>0</v>
      </c>
      <c r="BV659" s="1250">
        <f t="shared" ca="1" si="435"/>
        <v>0</v>
      </c>
      <c r="BW659" s="1250">
        <f t="shared" ca="1" si="435"/>
        <v>0</v>
      </c>
      <c r="BX659" s="1250">
        <f t="shared" ca="1" si="435"/>
        <v>0</v>
      </c>
      <c r="BY659" s="1250">
        <f t="shared" ca="1" si="435"/>
        <v>0</v>
      </c>
      <c r="BZ659" s="1250">
        <f t="shared" ca="1" si="435"/>
        <v>0</v>
      </c>
      <c r="CA659" s="1250">
        <f t="shared" ca="1" si="435"/>
        <v>0</v>
      </c>
      <c r="CB659" s="1250">
        <f t="shared" ca="1" si="435"/>
        <v>0</v>
      </c>
      <c r="CC659" s="1250">
        <f t="shared" ca="1" si="435"/>
        <v>0</v>
      </c>
      <c r="CD659" s="1250">
        <f t="shared" ca="1" si="435"/>
        <v>0</v>
      </c>
      <c r="CE659" s="1250">
        <f t="shared" ca="1" si="435"/>
        <v>0</v>
      </c>
      <c r="CF659" s="1250">
        <f t="shared" ca="1" si="435"/>
        <v>0</v>
      </c>
      <c r="CG659" s="1250">
        <f t="shared" ca="1" si="435"/>
        <v>0</v>
      </c>
      <c r="CH659" s="1250">
        <f t="shared" ca="1" si="435"/>
        <v>0</v>
      </c>
      <c r="CI659" s="1250">
        <f t="shared" ca="1" si="435"/>
        <v>0</v>
      </c>
      <c r="CJ659" s="1250">
        <f t="shared" ca="1" si="435"/>
        <v>0</v>
      </c>
      <c r="CK659" s="1250">
        <f t="shared" ca="1" si="435"/>
        <v>0</v>
      </c>
      <c r="CL659" s="1250">
        <f t="shared" ca="1" si="435"/>
        <v>0</v>
      </c>
      <c r="CM659" s="1250">
        <f t="shared" ca="1" si="435"/>
        <v>0</v>
      </c>
      <c r="CN659" s="1250">
        <f t="shared" ca="1" si="435"/>
        <v>0</v>
      </c>
      <c r="CO659" s="1250">
        <f t="shared" ca="1" si="435"/>
        <v>0</v>
      </c>
      <c r="CP659" s="1250">
        <f t="shared" ca="1" si="435"/>
        <v>0</v>
      </c>
      <c r="CQ659" s="1250">
        <f t="shared" ca="1" si="435"/>
        <v>0</v>
      </c>
      <c r="CR659" s="1250">
        <f t="shared" ca="1" si="435"/>
        <v>0</v>
      </c>
      <c r="CS659" s="1250">
        <f t="shared" ca="1" si="435"/>
        <v>0</v>
      </c>
      <c r="CT659" s="1250">
        <f t="shared" ca="1" si="435"/>
        <v>0</v>
      </c>
      <c r="CU659" s="1250">
        <f t="shared" ca="1" si="435"/>
        <v>0</v>
      </c>
      <c r="CV659" s="1250">
        <f t="shared" ref="CV659:EA659" ca="1" si="436">IFERROR(CV658/(CV649*$G$21)*12,0)</f>
        <v>0</v>
      </c>
      <c r="CW659" s="1250">
        <f t="shared" ca="1" si="436"/>
        <v>0</v>
      </c>
      <c r="CX659" s="1250">
        <f t="shared" ca="1" si="436"/>
        <v>0</v>
      </c>
      <c r="CY659" s="1250">
        <f t="shared" ca="1" si="436"/>
        <v>0</v>
      </c>
      <c r="CZ659" s="1250">
        <f t="shared" ca="1" si="436"/>
        <v>0</v>
      </c>
      <c r="DA659" s="1250">
        <f t="shared" ca="1" si="436"/>
        <v>0</v>
      </c>
      <c r="DB659" s="1250">
        <f t="shared" ca="1" si="436"/>
        <v>0</v>
      </c>
      <c r="DC659" s="1250">
        <f t="shared" ca="1" si="436"/>
        <v>0</v>
      </c>
      <c r="DD659" s="1250">
        <f t="shared" ca="1" si="436"/>
        <v>0</v>
      </c>
      <c r="DE659" s="1250">
        <f t="shared" ca="1" si="436"/>
        <v>0</v>
      </c>
      <c r="DF659" s="1250">
        <f t="shared" ca="1" si="436"/>
        <v>0</v>
      </c>
      <c r="DG659" s="1250">
        <f t="shared" ca="1" si="436"/>
        <v>0</v>
      </c>
      <c r="DH659" s="1250">
        <f t="shared" ca="1" si="436"/>
        <v>0</v>
      </c>
      <c r="DI659" s="1250">
        <f t="shared" ca="1" si="436"/>
        <v>0</v>
      </c>
      <c r="DJ659" s="1250">
        <f t="shared" ca="1" si="436"/>
        <v>0</v>
      </c>
      <c r="DK659" s="1250">
        <f t="shared" ca="1" si="436"/>
        <v>0</v>
      </c>
      <c r="DL659" s="1250">
        <f t="shared" ca="1" si="436"/>
        <v>0</v>
      </c>
      <c r="DM659" s="1250">
        <f t="shared" ca="1" si="436"/>
        <v>0</v>
      </c>
      <c r="DN659" s="1250">
        <f t="shared" ca="1" si="436"/>
        <v>0</v>
      </c>
      <c r="DO659" s="1250">
        <f t="shared" ca="1" si="436"/>
        <v>0</v>
      </c>
      <c r="DP659" s="1250">
        <f t="shared" ca="1" si="436"/>
        <v>0</v>
      </c>
      <c r="DQ659" s="1250">
        <f t="shared" ca="1" si="436"/>
        <v>0</v>
      </c>
      <c r="DR659" s="1250">
        <f t="shared" ca="1" si="436"/>
        <v>0</v>
      </c>
      <c r="DS659" s="1250">
        <f t="shared" ca="1" si="436"/>
        <v>0</v>
      </c>
      <c r="DT659" s="1250">
        <f t="shared" ca="1" si="436"/>
        <v>0</v>
      </c>
      <c r="DU659" s="1250">
        <f t="shared" ca="1" si="436"/>
        <v>0</v>
      </c>
      <c r="DV659" s="1250">
        <f t="shared" ca="1" si="436"/>
        <v>0</v>
      </c>
      <c r="DW659" s="1250">
        <f t="shared" ca="1" si="436"/>
        <v>0</v>
      </c>
      <c r="DX659" s="1250">
        <f t="shared" ca="1" si="436"/>
        <v>0</v>
      </c>
      <c r="DY659" s="1250">
        <f t="shared" ca="1" si="436"/>
        <v>0</v>
      </c>
      <c r="DZ659" s="1250">
        <f t="shared" ca="1" si="436"/>
        <v>0</v>
      </c>
      <c r="EA659" s="1250">
        <f t="shared" ca="1" si="436"/>
        <v>0</v>
      </c>
      <c r="EB659" s="1250">
        <f t="shared" ref="EB659:FG659" ca="1" si="437">IFERROR(EB658/(EB649*$G$21)*12,0)</f>
        <v>0</v>
      </c>
      <c r="EC659" s="1250">
        <f t="shared" ca="1" si="437"/>
        <v>0</v>
      </c>
      <c r="ED659" s="1250">
        <f t="shared" ca="1" si="437"/>
        <v>0</v>
      </c>
      <c r="EE659" s="1250">
        <f t="shared" ca="1" si="437"/>
        <v>0</v>
      </c>
      <c r="EF659" s="1250">
        <f t="shared" ca="1" si="437"/>
        <v>0</v>
      </c>
    </row>
    <row r="660" spans="1:136" outlineLevel="2">
      <c r="C660" s="696"/>
      <c r="D660" s="1413"/>
      <c r="E660" s="1250"/>
      <c r="F660" s="1250"/>
      <c r="G660" s="1250"/>
      <c r="H660" s="1250"/>
      <c r="I660" s="1250"/>
      <c r="J660" s="1250"/>
      <c r="K660" s="1250"/>
      <c r="L660" s="1250"/>
      <c r="M660" s="1250"/>
      <c r="N660" s="1250"/>
      <c r="O660" s="1250"/>
      <c r="P660" s="1250"/>
      <c r="Q660" s="1250"/>
      <c r="R660" s="1250"/>
      <c r="S660" s="1250"/>
      <c r="T660" s="1250"/>
      <c r="U660" s="1250"/>
      <c r="V660" s="1250"/>
      <c r="W660" s="1250"/>
      <c r="X660" s="1250"/>
      <c r="Y660" s="1250"/>
      <c r="Z660" s="1250"/>
      <c r="AA660" s="1250"/>
      <c r="AB660" s="1250"/>
      <c r="AC660" s="1250"/>
      <c r="AD660" s="1250"/>
      <c r="AE660" s="1250"/>
      <c r="AF660" s="1250"/>
      <c r="AG660" s="1250"/>
      <c r="AH660" s="1250"/>
      <c r="AI660" s="1250"/>
      <c r="AJ660" s="1250"/>
      <c r="AK660" s="1250"/>
      <c r="AL660" s="1250"/>
      <c r="AM660" s="1250"/>
      <c r="AN660" s="1250"/>
      <c r="AO660" s="1250"/>
      <c r="AP660" s="1250"/>
      <c r="AQ660" s="1250"/>
      <c r="AR660" s="1250"/>
      <c r="AS660" s="1250"/>
      <c r="AT660" s="1250"/>
      <c r="AU660" s="1250"/>
      <c r="AV660" s="1250"/>
      <c r="AW660" s="1250"/>
      <c r="AX660" s="1250"/>
      <c r="AY660" s="1250"/>
      <c r="AZ660" s="1250"/>
      <c r="BA660" s="1250"/>
      <c r="BB660" s="1250"/>
      <c r="BC660" s="1250"/>
      <c r="BD660" s="1250"/>
      <c r="BE660" s="1250"/>
      <c r="BF660" s="1250"/>
      <c r="BG660" s="1250"/>
      <c r="BH660" s="1250"/>
      <c r="BI660" s="1250"/>
      <c r="BJ660" s="1250"/>
      <c r="BK660" s="1250"/>
      <c r="BL660" s="1250"/>
      <c r="BM660" s="1250"/>
      <c r="BN660" s="1250"/>
      <c r="BO660" s="1250"/>
      <c r="BP660" s="1250"/>
      <c r="BQ660" s="1250"/>
      <c r="BR660" s="1250"/>
      <c r="BS660" s="1250"/>
      <c r="BT660" s="1250"/>
      <c r="BU660" s="1250"/>
      <c r="BV660" s="1250"/>
      <c r="BW660" s="1250"/>
      <c r="BX660" s="1250"/>
      <c r="BY660" s="1250"/>
      <c r="BZ660" s="1250"/>
      <c r="CA660" s="1250"/>
      <c r="CB660" s="1250"/>
      <c r="CC660" s="1250"/>
      <c r="CD660" s="1250"/>
      <c r="CE660" s="1250"/>
      <c r="CF660" s="1250"/>
      <c r="CG660" s="1250"/>
      <c r="CH660" s="1250"/>
      <c r="CI660" s="1250"/>
      <c r="CJ660" s="1250"/>
      <c r="CK660" s="1250"/>
      <c r="CL660" s="1250"/>
      <c r="CM660" s="1250"/>
      <c r="CN660" s="1250"/>
      <c r="CO660" s="1250"/>
      <c r="CP660" s="1250"/>
      <c r="CQ660" s="1250"/>
      <c r="CR660" s="1250"/>
      <c r="CS660" s="1250"/>
      <c r="CT660" s="1250"/>
      <c r="CU660" s="1250"/>
      <c r="CV660" s="1250"/>
      <c r="CW660" s="1250"/>
      <c r="CX660" s="1250"/>
      <c r="CY660" s="1250"/>
      <c r="CZ660" s="1250"/>
      <c r="DA660" s="1250"/>
      <c r="DB660" s="1250"/>
      <c r="DC660" s="1250"/>
      <c r="DD660" s="1250"/>
      <c r="DE660" s="1250"/>
      <c r="DF660" s="1250"/>
      <c r="DG660" s="1250"/>
      <c r="DH660" s="1250"/>
      <c r="DI660" s="1250"/>
      <c r="DJ660" s="1250"/>
      <c r="DK660" s="1250"/>
      <c r="DL660" s="1250"/>
      <c r="DM660" s="1250"/>
      <c r="DN660" s="1250"/>
      <c r="DO660" s="1250"/>
      <c r="DP660" s="1250"/>
      <c r="DQ660" s="1250"/>
      <c r="DR660" s="1250"/>
      <c r="DS660" s="1250"/>
      <c r="DT660" s="1250"/>
      <c r="DU660" s="1250"/>
      <c r="DV660" s="1250"/>
      <c r="DW660" s="1250"/>
      <c r="DX660" s="1250"/>
      <c r="DY660" s="1250"/>
      <c r="DZ660" s="1250"/>
      <c r="EA660" s="1250"/>
      <c r="EB660" s="1250"/>
      <c r="EC660" s="1250"/>
      <c r="ED660" s="1250"/>
      <c r="EE660" s="1250"/>
      <c r="EF660" s="1250"/>
    </row>
    <row r="661" spans="1:136" outlineLevel="2">
      <c r="A661" s="673" t="s">
        <v>89</v>
      </c>
      <c r="B661" s="687"/>
      <c r="C661" s="27" t="s">
        <v>758</v>
      </c>
      <c r="D661" s="31"/>
      <c r="E661" s="1228">
        <f ca="1">IFERROR(OFFSET($D$166,MATCH(MONTH(E607),'Model Inputs &amp; Calcs'!$E$3:$E$14,0),MATCH(E606,$E$166:$O$166,0))*$G$34/$D$34,0)</f>
        <v>0</v>
      </c>
      <c r="F661" s="1228">
        <f ca="1">IFERROR(OFFSET($D$166,MATCH(MONTH(F607),'Model Inputs &amp; Calcs'!$E$3:$E$14,0),MATCH(F606,$E$166:$O$166,0))*$G$34/$D$34,0)</f>
        <v>0</v>
      </c>
      <c r="G661" s="1228">
        <f ca="1">IFERROR(OFFSET($D$166,MATCH(MONTH(G607),'Model Inputs &amp; Calcs'!$E$3:$E$14,0),MATCH(G606,$E$166:$O$166,0))*$G$34/$D$34,0)</f>
        <v>0</v>
      </c>
      <c r="H661" s="1228">
        <f ca="1">IFERROR(OFFSET($D$166,MATCH(MONTH(H607),'Model Inputs &amp; Calcs'!$E$3:$E$14,0),MATCH(H606,$E$166:$O$166,0))*$G$34/$D$34,0)</f>
        <v>0</v>
      </c>
      <c r="I661" s="1228">
        <f ca="1">IFERROR(OFFSET($D$166,MATCH(MONTH(I607),'Model Inputs &amp; Calcs'!$E$3:$E$14,0),MATCH(I606,$E$166:$O$166,0))*$G$34/$D$34,0)</f>
        <v>0</v>
      </c>
      <c r="J661" s="1228">
        <f ca="1">IFERROR(OFFSET($D$166,MATCH(MONTH(J607),'Model Inputs &amp; Calcs'!$E$3:$E$14,0),MATCH(J606,$E$166:$O$166,0))*$G$34/$D$34,0)</f>
        <v>0</v>
      </c>
      <c r="K661" s="1228">
        <f ca="1">IFERROR(OFFSET($D$166,MATCH(MONTH(K607),'Model Inputs &amp; Calcs'!$E$3:$E$14,0),MATCH(K606,$E$166:$O$166,0))*$G$34/$D$34,0)</f>
        <v>0</v>
      </c>
      <c r="L661" s="1228">
        <f ca="1">IFERROR(OFFSET($D$166,MATCH(MONTH(L607),'Model Inputs &amp; Calcs'!$E$3:$E$14,0),MATCH(L606,$E$166:$O$166,0))*$G$34/$D$34,0)</f>
        <v>0</v>
      </c>
      <c r="M661" s="1228">
        <f ca="1">IFERROR(OFFSET($D$166,MATCH(MONTH(M607),'Model Inputs &amp; Calcs'!$E$3:$E$14,0),MATCH(M606,$E$166:$O$166,0))*$G$34/$D$34,0)</f>
        <v>0</v>
      </c>
      <c r="N661" s="1228">
        <f ca="1">IFERROR(OFFSET($D$166,MATCH(MONTH(N607),'Model Inputs &amp; Calcs'!$E$3:$E$14,0),MATCH(N606,$E$166:$O$166,0))*$G$34/$D$34,0)</f>
        <v>0</v>
      </c>
      <c r="O661" s="1228">
        <f ca="1">IFERROR(OFFSET($D$166,MATCH(MONTH(O607),'Model Inputs &amp; Calcs'!$E$3:$E$14,0),MATCH(O606,$E$166:$O$166,0))*$G$34/$D$34,0)</f>
        <v>0</v>
      </c>
      <c r="P661" s="1228">
        <f ca="1">IFERROR(OFFSET($D$166,MATCH(MONTH(P607),'Model Inputs &amp; Calcs'!$E$3:$E$14,0),MATCH(P606,$E$166:$O$166,0))*$G$34/$D$34,0)</f>
        <v>0</v>
      </c>
      <c r="Q661" s="1228">
        <f ca="1">IFERROR(OFFSET($D$166,MATCH(MONTH(Q607),'Model Inputs &amp; Calcs'!$E$3:$E$14,0),MATCH(Q606,$E$166:$O$166,0))*$G$34/$D$34,0)</f>
        <v>0</v>
      </c>
      <c r="R661" s="1228">
        <f ca="1">IFERROR(OFFSET($D$166,MATCH(MONTH(R607),'Model Inputs &amp; Calcs'!$E$3:$E$14,0),MATCH(R606,$E$166:$O$166,0))*$G$34/$D$34,0)</f>
        <v>0</v>
      </c>
      <c r="S661" s="1228">
        <f ca="1">IFERROR(OFFSET($D$166,MATCH(MONTH(S607),'Model Inputs &amp; Calcs'!$E$3:$E$14,0),MATCH(S606,$E$166:$O$166,0))*$G$34/$D$34,0)</f>
        <v>0</v>
      </c>
      <c r="T661" s="1228">
        <f ca="1">IFERROR(OFFSET($D$166,MATCH(MONTH(T607),'Model Inputs &amp; Calcs'!$E$3:$E$14,0),MATCH(T606,$E$166:$O$166,0))*$G$34/$D$34,0)</f>
        <v>0</v>
      </c>
      <c r="U661" s="1228">
        <f ca="1">IFERROR(OFFSET($D$166,MATCH(MONTH(U607),'Model Inputs &amp; Calcs'!$E$3:$E$14,0),MATCH(U606,$E$166:$O$166,0))*$G$34/$D$34,0)</f>
        <v>0</v>
      </c>
      <c r="V661" s="1228">
        <f ca="1">IFERROR(OFFSET($D$166,MATCH(MONTH(V607),'Model Inputs &amp; Calcs'!$E$3:$E$14,0),MATCH(V606,$E$166:$O$166,0))*$G$34/$D$34,0)</f>
        <v>0</v>
      </c>
      <c r="W661" s="1228">
        <f ca="1">IFERROR(OFFSET($D$166,MATCH(MONTH(W607),'Model Inputs &amp; Calcs'!$E$3:$E$14,0),MATCH(W606,$E$166:$O$166,0))*$G$34/$D$34,0)</f>
        <v>0</v>
      </c>
      <c r="X661" s="1228">
        <f ca="1">IFERROR(OFFSET($D$166,MATCH(MONTH(X607),'Model Inputs &amp; Calcs'!$E$3:$E$14,0),MATCH(X606,$E$166:$O$166,0))*$G$34/$D$34,0)</f>
        <v>0</v>
      </c>
      <c r="Y661" s="1228">
        <f ca="1">IFERROR(OFFSET($D$166,MATCH(MONTH(Y607),'Model Inputs &amp; Calcs'!$E$3:$E$14,0),MATCH(Y606,$E$166:$O$166,0))*$G$34/$D$34,0)</f>
        <v>0</v>
      </c>
      <c r="Z661" s="1228">
        <f ca="1">IFERROR(OFFSET($D$166,MATCH(MONTH(Z607),'Model Inputs &amp; Calcs'!$E$3:$E$14,0),MATCH(Z606,$E$166:$O$166,0))*$G$34/$D$34,0)</f>
        <v>0</v>
      </c>
      <c r="AA661" s="1228">
        <f ca="1">IFERROR(OFFSET($D$166,MATCH(MONTH(AA607),'Model Inputs &amp; Calcs'!$E$3:$E$14,0),MATCH(AA606,$E$166:$O$166,0))*$G$34/$D$34,0)</f>
        <v>0</v>
      </c>
      <c r="AB661" s="1228">
        <f ca="1">IFERROR(OFFSET($D$166,MATCH(MONTH(AB607),'Model Inputs &amp; Calcs'!$E$3:$E$14,0),MATCH(AB606,$E$166:$O$166,0))*$G$34/$D$34,0)</f>
        <v>0</v>
      </c>
      <c r="AC661" s="1228">
        <f ca="1">IFERROR(OFFSET($D$166,MATCH(MONTH(AC607),'Model Inputs &amp; Calcs'!$E$3:$E$14,0),MATCH(AC606,$E$166:$O$166,0))*$G$34/$D$34,0)</f>
        <v>0</v>
      </c>
      <c r="AD661" s="1228">
        <f ca="1">IFERROR(OFFSET($D$166,MATCH(MONTH(AD607),'Model Inputs &amp; Calcs'!$E$3:$E$14,0),MATCH(AD606,$E$166:$O$166,0))*$G$34/$D$34,0)</f>
        <v>0</v>
      </c>
      <c r="AE661" s="1228">
        <f ca="1">IFERROR(OFFSET($D$166,MATCH(MONTH(AE607),'Model Inputs &amp; Calcs'!$E$3:$E$14,0),MATCH(AE606,$E$166:$O$166,0))*$G$34/$D$34,0)</f>
        <v>0</v>
      </c>
      <c r="AF661" s="1228">
        <f ca="1">IFERROR(OFFSET($D$166,MATCH(MONTH(AF607),'Model Inputs &amp; Calcs'!$E$3:$E$14,0),MATCH(AF606,$E$166:$O$166,0))*$G$34/$D$34,0)</f>
        <v>0</v>
      </c>
      <c r="AG661" s="1228">
        <f ca="1">IFERROR(OFFSET($D$166,MATCH(MONTH(AG607),'Model Inputs &amp; Calcs'!$E$3:$E$14,0),MATCH(AG606,$E$166:$O$166,0))*$G$34/$D$34,0)</f>
        <v>0</v>
      </c>
      <c r="AH661" s="1228">
        <f ca="1">IFERROR(OFFSET($D$166,MATCH(MONTH(AH607),'Model Inputs &amp; Calcs'!$E$3:$E$14,0),MATCH(AH606,$E$166:$O$166,0))*$G$34/$D$34,0)</f>
        <v>0</v>
      </c>
      <c r="AI661" s="1228">
        <f ca="1">IFERROR(OFFSET($D$166,MATCH(MONTH(AI607),'Model Inputs &amp; Calcs'!$E$3:$E$14,0),MATCH(AI606,$E$166:$O$166,0))*$G$34/$D$34,0)</f>
        <v>0</v>
      </c>
      <c r="AJ661" s="1228">
        <f ca="1">IFERROR(OFFSET($D$166,MATCH(MONTH(AJ607),'Model Inputs &amp; Calcs'!$E$3:$E$14,0),MATCH(AJ606,$E$166:$O$166,0))*$G$34/$D$34,0)</f>
        <v>0</v>
      </c>
      <c r="AK661" s="1228">
        <f ca="1">IFERROR(OFFSET($D$166,MATCH(MONTH(AK607),'Model Inputs &amp; Calcs'!$E$3:$E$14,0),MATCH(AK606,$E$166:$O$166,0))*$G$34/$D$34,0)</f>
        <v>0</v>
      </c>
      <c r="AL661" s="1228">
        <f ca="1">IFERROR(OFFSET($D$166,MATCH(MONTH(AL607),'Model Inputs &amp; Calcs'!$E$3:$E$14,0),MATCH(AL606,$E$166:$O$166,0))*$G$34/$D$34,0)</f>
        <v>0</v>
      </c>
      <c r="AM661" s="1228">
        <f ca="1">IFERROR(OFFSET($D$166,MATCH(MONTH(AM607),'Model Inputs &amp; Calcs'!$E$3:$E$14,0),MATCH(AM606,$E$166:$O$166,0))*$G$34/$D$34,0)</f>
        <v>0</v>
      </c>
      <c r="AN661" s="1228">
        <f ca="1">IFERROR(OFFSET($D$166,MATCH(MONTH(AN607),'Model Inputs &amp; Calcs'!$E$3:$E$14,0),MATCH(AN606,$E$166:$O$166,0))*$G$34/$D$34,0)</f>
        <v>0</v>
      </c>
      <c r="AO661" s="1228">
        <f ca="1">IFERROR(OFFSET($D$166,MATCH(MONTH(AO607),'Model Inputs &amp; Calcs'!$E$3:$E$14,0),MATCH(AO606,$E$166:$O$166,0))*$G$34/$D$34,0)</f>
        <v>0</v>
      </c>
      <c r="AP661" s="1228">
        <f ca="1">IFERROR(OFFSET($D$166,MATCH(MONTH(AP607),'Model Inputs &amp; Calcs'!$E$3:$E$14,0),MATCH(AP606,$E$166:$O$166,0))*$G$34/$D$34,0)</f>
        <v>0</v>
      </c>
      <c r="AQ661" s="1228">
        <f ca="1">IFERROR(OFFSET($D$166,MATCH(MONTH(AQ607),'Model Inputs &amp; Calcs'!$E$3:$E$14,0),MATCH(AQ606,$E$166:$O$166,0))*$G$34/$D$34,0)</f>
        <v>0</v>
      </c>
      <c r="AR661" s="1228">
        <f ca="1">IFERROR(OFFSET($D$166,MATCH(MONTH(AR607),'Model Inputs &amp; Calcs'!$E$3:$E$14,0),MATCH(AR606,$E$166:$O$166,0))*$G$34/$D$34,0)</f>
        <v>0</v>
      </c>
      <c r="AS661" s="1228">
        <f ca="1">IFERROR(OFFSET($D$166,MATCH(MONTH(AS607),'Model Inputs &amp; Calcs'!$E$3:$E$14,0),MATCH(AS606,$E$166:$O$166,0))*$G$34/$D$34,0)</f>
        <v>0</v>
      </c>
      <c r="AT661" s="1228">
        <f ca="1">IFERROR(OFFSET($D$166,MATCH(MONTH(AT607),'Model Inputs &amp; Calcs'!$E$3:$E$14,0),MATCH(AT606,$E$166:$O$166,0))*$G$34/$D$34,0)</f>
        <v>0</v>
      </c>
      <c r="AU661" s="1228">
        <f ca="1">IFERROR(OFFSET($D$166,MATCH(MONTH(AU607),'Model Inputs &amp; Calcs'!$E$3:$E$14,0),MATCH(AU606,$E$166:$O$166,0))*$G$34/$D$34,0)</f>
        <v>0</v>
      </c>
      <c r="AV661" s="1228">
        <f ca="1">IFERROR(OFFSET($D$166,MATCH(MONTH(AV607),'Model Inputs &amp; Calcs'!$E$3:$E$14,0),MATCH(AV606,$E$166:$O$166,0))*$G$34/$D$34,0)</f>
        <v>0</v>
      </c>
      <c r="AW661" s="1228">
        <f ca="1">IFERROR(OFFSET($D$166,MATCH(MONTH(AW607),'Model Inputs &amp; Calcs'!$E$3:$E$14,0),MATCH(AW606,$E$166:$O$166,0))*$G$34/$D$34,0)</f>
        <v>0</v>
      </c>
      <c r="AX661" s="1228">
        <f ca="1">IFERROR(OFFSET($D$166,MATCH(MONTH(AX607),'Model Inputs &amp; Calcs'!$E$3:$E$14,0),MATCH(AX606,$E$166:$O$166,0))*$G$34/$D$34,0)</f>
        <v>0</v>
      </c>
      <c r="AY661" s="1228">
        <f ca="1">IFERROR(OFFSET($D$166,MATCH(MONTH(AY607),'Model Inputs &amp; Calcs'!$E$3:$E$14,0),MATCH(AY606,$E$166:$O$166,0))*$G$34/$D$34,0)</f>
        <v>0</v>
      </c>
      <c r="AZ661" s="1228">
        <f ca="1">IFERROR(OFFSET($D$166,MATCH(MONTH(AZ607),'Model Inputs &amp; Calcs'!$E$3:$E$14,0),MATCH(AZ606,$E$166:$O$166,0))*$G$34/$D$34,0)</f>
        <v>0</v>
      </c>
      <c r="BA661" s="1228">
        <f ca="1">IFERROR(OFFSET($D$166,MATCH(MONTH(BA607),'Model Inputs &amp; Calcs'!$E$3:$E$14,0),MATCH(BA606,$E$166:$O$166,0))*$G$34/$D$34,0)</f>
        <v>0</v>
      </c>
      <c r="BB661" s="1228">
        <f ca="1">IFERROR(OFFSET($D$166,MATCH(MONTH(BB607),'Model Inputs &amp; Calcs'!$E$3:$E$14,0),MATCH(BB606,$E$166:$O$166,0))*$G$34/$D$34,0)</f>
        <v>0</v>
      </c>
      <c r="BC661" s="1228">
        <f ca="1">IFERROR(OFFSET($D$166,MATCH(MONTH(BC607),'Model Inputs &amp; Calcs'!$E$3:$E$14,0),MATCH(BC606,$E$166:$O$166,0))*$G$34/$D$34,0)</f>
        <v>0</v>
      </c>
      <c r="BD661" s="1228">
        <f ca="1">IFERROR(OFFSET($D$166,MATCH(MONTH(BD607),'Model Inputs &amp; Calcs'!$E$3:$E$14,0),MATCH(BD606,$E$166:$O$166,0))*$G$34/$D$34,0)</f>
        <v>0</v>
      </c>
      <c r="BE661" s="1228">
        <f ca="1">IFERROR(OFFSET($D$166,MATCH(MONTH(BE607),'Model Inputs &amp; Calcs'!$E$3:$E$14,0),MATCH(BE606,$E$166:$O$166,0))*$G$34/$D$34,0)</f>
        <v>0</v>
      </c>
      <c r="BF661" s="1228">
        <f ca="1">IFERROR(OFFSET($D$166,MATCH(MONTH(BF607),'Model Inputs &amp; Calcs'!$E$3:$E$14,0),MATCH(BF606,$E$166:$O$166,0))*$G$34/$D$34,0)</f>
        <v>0</v>
      </c>
      <c r="BG661" s="1228">
        <f ca="1">IFERROR(OFFSET($D$166,MATCH(MONTH(BG607),'Model Inputs &amp; Calcs'!$E$3:$E$14,0),MATCH(BG606,$E$166:$O$166,0))*$G$34/$D$34,0)</f>
        <v>0</v>
      </c>
      <c r="BH661" s="1228">
        <f ca="1">IFERROR(OFFSET($D$166,MATCH(MONTH(BH607),'Model Inputs &amp; Calcs'!$E$3:$E$14,0),MATCH(BH606,$E$166:$O$166,0))*$G$34/$D$34,0)</f>
        <v>0</v>
      </c>
      <c r="BI661" s="1228">
        <f ca="1">IFERROR(OFFSET($D$166,MATCH(MONTH(BI607),'Model Inputs &amp; Calcs'!$E$3:$E$14,0),MATCH(BI606,$E$166:$O$166,0))*$G$34/$D$34,0)</f>
        <v>0</v>
      </c>
      <c r="BJ661" s="1228">
        <f ca="1">IFERROR(OFFSET($D$166,MATCH(MONTH(BJ607),'Model Inputs &amp; Calcs'!$E$3:$E$14,0),MATCH(BJ606,$E$166:$O$166,0))*$G$34/$D$34,0)</f>
        <v>0</v>
      </c>
      <c r="BK661" s="1228">
        <f ca="1">IFERROR(OFFSET($D$166,MATCH(MONTH(BK607),'Model Inputs &amp; Calcs'!$E$3:$E$14,0),MATCH(BK606,$E$166:$O$166,0))*$G$34/$D$34,0)</f>
        <v>0</v>
      </c>
      <c r="BL661" s="1228">
        <f ca="1">IFERROR(OFFSET($D$166,MATCH(MONTH(BL607),'Model Inputs &amp; Calcs'!$E$3:$E$14,0),MATCH(BL606,$E$166:$O$166,0))*$G$34/$D$34,0)</f>
        <v>0</v>
      </c>
      <c r="BM661" s="1228">
        <f ca="1">IFERROR(OFFSET($D$166,MATCH(MONTH(BM607),'Model Inputs &amp; Calcs'!$E$3:$E$14,0),MATCH(BM606,$E$166:$O$166,0))*$G$34/$D$34,0)</f>
        <v>0</v>
      </c>
      <c r="BN661" s="1228">
        <f ca="1">IFERROR(OFFSET($D$166,MATCH(MONTH(BN607),'Model Inputs &amp; Calcs'!$E$3:$E$14,0),MATCH(BN606,$E$166:$O$166,0))*$G$34/$D$34,0)</f>
        <v>0</v>
      </c>
      <c r="BO661" s="1228">
        <f ca="1">IFERROR(OFFSET($D$166,MATCH(MONTH(BO607),'Model Inputs &amp; Calcs'!$E$3:$E$14,0),MATCH(BO606,$E$166:$O$166,0))*$G$34/$D$34,0)</f>
        <v>0</v>
      </c>
      <c r="BP661" s="1228">
        <f ca="1">IFERROR(OFFSET($D$166,MATCH(MONTH(BP607),'Model Inputs &amp; Calcs'!$E$3:$E$14,0),MATCH(BP606,$E$166:$O$166,0))*$G$34/$D$34,0)</f>
        <v>0</v>
      </c>
      <c r="BQ661" s="1228">
        <f ca="1">IFERROR(OFFSET($D$166,MATCH(MONTH(BQ607),'Model Inputs &amp; Calcs'!$E$3:$E$14,0),MATCH(BQ606,$E$166:$O$166,0))*$G$34/$D$34,0)</f>
        <v>0</v>
      </c>
      <c r="BR661" s="1228">
        <f ca="1">IFERROR(OFFSET($D$166,MATCH(MONTH(BR607),'Model Inputs &amp; Calcs'!$E$3:$E$14,0),MATCH(BR606,$E$166:$O$166,0))*$G$34/$D$34,0)</f>
        <v>0</v>
      </c>
      <c r="BS661" s="1228">
        <f ca="1">IFERROR(OFFSET($D$166,MATCH(MONTH(BS607),'Model Inputs &amp; Calcs'!$E$3:$E$14,0),MATCH(BS606,$E$166:$O$166,0))*$G$34/$D$34,0)</f>
        <v>0</v>
      </c>
      <c r="BT661" s="1228">
        <f ca="1">IFERROR(OFFSET($D$166,MATCH(MONTH(BT607),'Model Inputs &amp; Calcs'!$E$3:$E$14,0),MATCH(BT606,$E$166:$O$166,0))*$G$34/$D$34,0)</f>
        <v>0</v>
      </c>
      <c r="BU661" s="1228">
        <f ca="1">IFERROR(OFFSET($D$166,MATCH(MONTH(BU607),'Model Inputs &amp; Calcs'!$E$3:$E$14,0),MATCH(BU606,$E$166:$O$166,0))*$G$34/$D$34,0)</f>
        <v>0</v>
      </c>
      <c r="BV661" s="1228">
        <f ca="1">IFERROR(OFFSET($D$166,MATCH(MONTH(BV607),'Model Inputs &amp; Calcs'!$E$3:$E$14,0),MATCH(BV606,$E$166:$O$166,0))*$G$34/$D$34,0)</f>
        <v>0</v>
      </c>
      <c r="BW661" s="1228">
        <f ca="1">IFERROR(OFFSET($D$166,MATCH(MONTH(BW607),'Model Inputs &amp; Calcs'!$E$3:$E$14,0),MATCH(BW606,$E$166:$O$166,0))*$G$34/$D$34,0)</f>
        <v>0</v>
      </c>
      <c r="BX661" s="1228">
        <f ca="1">IFERROR(OFFSET($D$166,MATCH(MONTH(BX607),'Model Inputs &amp; Calcs'!$E$3:$E$14,0),MATCH(BX606,$E$166:$O$166,0))*$G$34/$D$34,0)</f>
        <v>0</v>
      </c>
      <c r="BY661" s="1228">
        <f ca="1">IFERROR(OFFSET($D$166,MATCH(MONTH(BY607),'Model Inputs &amp; Calcs'!$E$3:$E$14,0),MATCH(BY606,$E$166:$O$166,0))*$G$34/$D$34,0)</f>
        <v>0</v>
      </c>
      <c r="BZ661" s="1228">
        <f ca="1">IFERROR(OFFSET($D$166,MATCH(MONTH(BZ607),'Model Inputs &amp; Calcs'!$E$3:$E$14,0),MATCH(BZ606,$E$166:$O$166,0))*$G$34/$D$34,0)</f>
        <v>0</v>
      </c>
      <c r="CA661" s="1228">
        <f ca="1">IFERROR(OFFSET($D$166,MATCH(MONTH(CA607),'Model Inputs &amp; Calcs'!$E$3:$E$14,0),MATCH(CA606,$E$166:$O$166,0))*$G$34/$D$34,0)</f>
        <v>0</v>
      </c>
      <c r="CB661" s="1228">
        <f ca="1">IFERROR(OFFSET($D$166,MATCH(MONTH(CB607),'Model Inputs &amp; Calcs'!$E$3:$E$14,0),MATCH(CB606,$E$166:$O$166,0))*$G$34/$D$34,0)</f>
        <v>0</v>
      </c>
      <c r="CC661" s="1228">
        <f ca="1">IFERROR(OFFSET($D$166,MATCH(MONTH(CC607),'Model Inputs &amp; Calcs'!$E$3:$E$14,0),MATCH(CC606,$E$166:$O$166,0))*$G$34/$D$34,0)</f>
        <v>0</v>
      </c>
      <c r="CD661" s="1228">
        <f ca="1">IFERROR(OFFSET($D$166,MATCH(MONTH(CD607),'Model Inputs &amp; Calcs'!$E$3:$E$14,0),MATCH(CD606,$E$166:$O$166,0))*$G$34/$D$34,0)</f>
        <v>0</v>
      </c>
      <c r="CE661" s="1228">
        <f ca="1">IFERROR(OFFSET($D$166,MATCH(MONTH(CE607),'Model Inputs &amp; Calcs'!$E$3:$E$14,0),MATCH(CE606,$E$166:$O$166,0))*$G$34/$D$34,0)</f>
        <v>0</v>
      </c>
      <c r="CF661" s="1228">
        <f ca="1">IFERROR(OFFSET($D$166,MATCH(MONTH(CF607),'Model Inputs &amp; Calcs'!$E$3:$E$14,0),MATCH(CF606,$E$166:$O$166,0))*$G$34/$D$34,0)</f>
        <v>0</v>
      </c>
      <c r="CG661" s="1228">
        <f ca="1">IFERROR(OFFSET($D$166,MATCH(MONTH(CG607),'Model Inputs &amp; Calcs'!$E$3:$E$14,0),MATCH(CG606,$E$166:$O$166,0))*$G$34/$D$34,0)</f>
        <v>0</v>
      </c>
      <c r="CH661" s="1228">
        <f ca="1">IFERROR(OFFSET($D$166,MATCH(MONTH(CH607),'Model Inputs &amp; Calcs'!$E$3:$E$14,0),MATCH(CH606,$E$166:$O$166,0))*$G$34/$D$34,0)</f>
        <v>0</v>
      </c>
      <c r="CI661" s="1228">
        <f ca="1">IFERROR(OFFSET($D$166,MATCH(MONTH(CI607),'Model Inputs &amp; Calcs'!$E$3:$E$14,0),MATCH(CI606,$E$166:$O$166,0))*$G$34/$D$34,0)</f>
        <v>0</v>
      </c>
      <c r="CJ661" s="1228">
        <f ca="1">IFERROR(OFFSET($D$166,MATCH(MONTH(CJ607),'Model Inputs &amp; Calcs'!$E$3:$E$14,0),MATCH(CJ606,$E$166:$O$166,0))*$G$34/$D$34,0)</f>
        <v>0</v>
      </c>
      <c r="CK661" s="1228">
        <f ca="1">IFERROR(OFFSET($D$166,MATCH(MONTH(CK607),'Model Inputs &amp; Calcs'!$E$3:$E$14,0),MATCH(CK606,$E$166:$O$166,0))*$G$34/$D$34,0)</f>
        <v>0</v>
      </c>
      <c r="CL661" s="1228">
        <f ca="1">IFERROR(OFFSET($D$166,MATCH(MONTH(CL607),'Model Inputs &amp; Calcs'!$E$3:$E$14,0),MATCH(CL606,$E$166:$O$166,0))*$G$34/$D$34,0)</f>
        <v>0</v>
      </c>
      <c r="CM661" s="1228">
        <f ca="1">IFERROR(OFFSET($D$166,MATCH(MONTH(CM607),'Model Inputs &amp; Calcs'!$E$3:$E$14,0),MATCH(CM606,$E$166:$O$166,0))*$G$34/$D$34,0)</f>
        <v>0</v>
      </c>
      <c r="CN661" s="1228">
        <f ca="1">IFERROR(OFFSET($D$166,MATCH(MONTH(CN607),'Model Inputs &amp; Calcs'!$E$3:$E$14,0),MATCH(CN606,$E$166:$O$166,0))*$G$34/$D$34,0)</f>
        <v>0</v>
      </c>
      <c r="CO661" s="1228">
        <f ca="1">IFERROR(OFFSET($D$166,MATCH(MONTH(CO607),'Model Inputs &amp; Calcs'!$E$3:$E$14,0),MATCH(CO606,$E$166:$O$166,0))*$G$34/$D$34,0)</f>
        <v>0</v>
      </c>
      <c r="CP661" s="1228">
        <f ca="1">IFERROR(OFFSET($D$166,MATCH(MONTH(CP607),'Model Inputs &amp; Calcs'!$E$3:$E$14,0),MATCH(CP606,$E$166:$O$166,0))*$G$34/$D$34,0)</f>
        <v>0</v>
      </c>
      <c r="CQ661" s="1228">
        <f ca="1">IFERROR(OFFSET($D$166,MATCH(MONTH(CQ607),'Model Inputs &amp; Calcs'!$E$3:$E$14,0),MATCH(CQ606,$E$166:$O$166,0))*$G$34/$D$34,0)</f>
        <v>0</v>
      </c>
      <c r="CR661" s="1228">
        <f ca="1">IFERROR(OFFSET($D$166,MATCH(MONTH(CR607),'Model Inputs &amp; Calcs'!$E$3:$E$14,0),MATCH(CR606,$E$166:$O$166,0))*$G$34/$D$34,0)</f>
        <v>0</v>
      </c>
      <c r="CS661" s="1228">
        <f ca="1">IFERROR(OFFSET($D$166,MATCH(MONTH(CS607),'Model Inputs &amp; Calcs'!$E$3:$E$14,0),MATCH(CS606,$E$166:$O$166,0))*$G$34/$D$34,0)</f>
        <v>0</v>
      </c>
      <c r="CT661" s="1228">
        <f ca="1">IFERROR(OFFSET($D$166,MATCH(MONTH(CT607),'Model Inputs &amp; Calcs'!$E$3:$E$14,0),MATCH(CT606,$E$166:$O$166,0))*$G$34/$D$34,0)</f>
        <v>0</v>
      </c>
      <c r="CU661" s="1228">
        <f ca="1">IFERROR(OFFSET($D$166,MATCH(MONTH(CU607),'Model Inputs &amp; Calcs'!$E$3:$E$14,0),MATCH(CU606,$E$166:$O$166,0))*$G$34/$D$34,0)</f>
        <v>0</v>
      </c>
      <c r="CV661" s="1228">
        <f ca="1">IFERROR(OFFSET($D$166,MATCH(MONTH(CV607),'Model Inputs &amp; Calcs'!$E$3:$E$14,0),MATCH(CV606,$E$166:$O$166,0))*$G$34/$D$34,0)</f>
        <v>0</v>
      </c>
      <c r="CW661" s="1228">
        <f ca="1">IFERROR(OFFSET($D$166,MATCH(MONTH(CW607),'Model Inputs &amp; Calcs'!$E$3:$E$14,0),MATCH(CW606,$E$166:$O$166,0))*$G$34/$D$34,0)</f>
        <v>0</v>
      </c>
      <c r="CX661" s="1228">
        <f ca="1">IFERROR(OFFSET($D$166,MATCH(MONTH(CX607),'Model Inputs &amp; Calcs'!$E$3:$E$14,0),MATCH(CX606,$E$166:$O$166,0))*$G$34/$D$34,0)</f>
        <v>0</v>
      </c>
      <c r="CY661" s="1228">
        <f ca="1">IFERROR(OFFSET($D$166,MATCH(MONTH(CY607),'Model Inputs &amp; Calcs'!$E$3:$E$14,0),MATCH(CY606,$E$166:$O$166,0))*$G$34/$D$34,0)</f>
        <v>0</v>
      </c>
      <c r="CZ661" s="1228">
        <f ca="1">IFERROR(OFFSET($D$166,MATCH(MONTH(CZ607),'Model Inputs &amp; Calcs'!$E$3:$E$14,0),MATCH(CZ606,$E$166:$O$166,0))*$G$34/$D$34,0)</f>
        <v>0</v>
      </c>
      <c r="DA661" s="1228">
        <f ca="1">IFERROR(OFFSET($D$166,MATCH(MONTH(DA607),'Model Inputs &amp; Calcs'!$E$3:$E$14,0),MATCH(DA606,$E$166:$O$166,0))*$G$34/$D$34,0)</f>
        <v>0</v>
      </c>
      <c r="DB661" s="1228">
        <f ca="1">IFERROR(OFFSET($D$166,MATCH(MONTH(DB607),'Model Inputs &amp; Calcs'!$E$3:$E$14,0),MATCH(DB606,$E$166:$O$166,0))*$G$34/$D$34,0)</f>
        <v>0</v>
      </c>
      <c r="DC661" s="1228">
        <f ca="1">IFERROR(OFFSET($D$166,MATCH(MONTH(DC607),'Model Inputs &amp; Calcs'!$E$3:$E$14,0),MATCH(DC606,$E$166:$O$166,0))*$G$34/$D$34,0)</f>
        <v>0</v>
      </c>
      <c r="DD661" s="1228">
        <f ca="1">IFERROR(OFFSET($D$166,MATCH(MONTH(DD607),'Model Inputs &amp; Calcs'!$E$3:$E$14,0),MATCH(DD606,$E$166:$O$166,0))*$G$34/$D$34,0)</f>
        <v>0</v>
      </c>
      <c r="DE661" s="1228">
        <f ca="1">IFERROR(OFFSET($D$166,MATCH(MONTH(DE607),'Model Inputs &amp; Calcs'!$E$3:$E$14,0),MATCH(DE606,$E$166:$O$166,0))*$G$34/$D$34,0)</f>
        <v>0</v>
      </c>
      <c r="DF661" s="1228">
        <f ca="1">IFERROR(OFFSET($D$166,MATCH(MONTH(DF607),'Model Inputs &amp; Calcs'!$E$3:$E$14,0),MATCH(DF606,$E$166:$O$166,0))*$G$34/$D$34,0)</f>
        <v>0</v>
      </c>
      <c r="DG661" s="1228">
        <f ca="1">IFERROR(OFFSET($D$166,MATCH(MONTH(DG607),'Model Inputs &amp; Calcs'!$E$3:$E$14,0),MATCH(DG606,$E$166:$O$166,0))*$G$34/$D$34,0)</f>
        <v>0</v>
      </c>
      <c r="DH661" s="1228">
        <f ca="1">IFERROR(OFFSET($D$166,MATCH(MONTH(DH607),'Model Inputs &amp; Calcs'!$E$3:$E$14,0),MATCH(DH606,$E$166:$O$166,0))*$G$34/$D$34,0)</f>
        <v>0</v>
      </c>
      <c r="DI661" s="1228">
        <f ca="1">IFERROR(OFFSET($D$166,MATCH(MONTH(DI607),'Model Inputs &amp; Calcs'!$E$3:$E$14,0),MATCH(DI606,$E$166:$O$166,0))*$G$34/$D$34,0)</f>
        <v>0</v>
      </c>
      <c r="DJ661" s="1228">
        <f ca="1">IFERROR(OFFSET($D$166,MATCH(MONTH(DJ607),'Model Inputs &amp; Calcs'!$E$3:$E$14,0),MATCH(DJ606,$E$166:$O$166,0))*$G$34/$D$34,0)</f>
        <v>0</v>
      </c>
      <c r="DK661" s="1228">
        <f ca="1">IFERROR(OFFSET($D$166,MATCH(MONTH(DK607),'Model Inputs &amp; Calcs'!$E$3:$E$14,0),MATCH(DK606,$E$166:$O$166,0))*$G$34/$D$34,0)</f>
        <v>0</v>
      </c>
      <c r="DL661" s="1228">
        <f ca="1">IFERROR(OFFSET($D$166,MATCH(MONTH(DL607),'Model Inputs &amp; Calcs'!$E$3:$E$14,0),MATCH(DL606,$E$166:$O$166,0))*$G$34/$D$34,0)</f>
        <v>0</v>
      </c>
      <c r="DM661" s="1228">
        <f ca="1">IFERROR(OFFSET($D$166,MATCH(MONTH(DM607),'Model Inputs &amp; Calcs'!$E$3:$E$14,0),MATCH(DM606,$E$166:$O$166,0))*$G$34/$D$34,0)</f>
        <v>0</v>
      </c>
      <c r="DN661" s="1228">
        <f ca="1">IFERROR(OFFSET($D$166,MATCH(MONTH(DN607),'Model Inputs &amp; Calcs'!$E$3:$E$14,0),MATCH(DN606,$E$166:$O$166,0))*$G$34/$D$34,0)</f>
        <v>0</v>
      </c>
      <c r="DO661" s="1228">
        <f ca="1">IFERROR(OFFSET($D$166,MATCH(MONTH(DO607),'Model Inputs &amp; Calcs'!$E$3:$E$14,0),MATCH(DO606,$E$166:$O$166,0))*$G$34/$D$34,0)</f>
        <v>0</v>
      </c>
      <c r="DP661" s="1228">
        <f ca="1">IFERROR(OFFSET($D$166,MATCH(MONTH(DP607),'Model Inputs &amp; Calcs'!$E$3:$E$14,0),MATCH(DP606,$E$166:$O$166,0))*$G$34/$D$34,0)</f>
        <v>0</v>
      </c>
      <c r="DQ661" s="1228">
        <f ca="1">IFERROR(OFFSET($D$166,MATCH(MONTH(DQ607),'Model Inputs &amp; Calcs'!$E$3:$E$14,0),MATCH(DQ606,$E$166:$O$166,0))*$G$34/$D$34,0)</f>
        <v>0</v>
      </c>
      <c r="DR661" s="1228">
        <f ca="1">IFERROR(OFFSET($D$166,MATCH(MONTH(DR607),'Model Inputs &amp; Calcs'!$E$3:$E$14,0),MATCH(DR606,$E$166:$O$166,0))*$G$34/$D$34,0)</f>
        <v>0</v>
      </c>
      <c r="DS661" s="1228">
        <f ca="1">IFERROR(OFFSET($D$166,MATCH(MONTH(DS607),'Model Inputs &amp; Calcs'!$E$3:$E$14,0),MATCH(DS606,$E$166:$O$166,0))*$G$34/$D$34,0)</f>
        <v>0</v>
      </c>
      <c r="DT661" s="1228">
        <f ca="1">IFERROR(OFFSET($D$166,MATCH(MONTH(DT607),'Model Inputs &amp; Calcs'!$E$3:$E$14,0),MATCH(DT606,$E$166:$O$166,0))*$G$34/$D$34,0)</f>
        <v>0</v>
      </c>
      <c r="DU661" s="1228">
        <f ca="1">IFERROR(OFFSET($D$166,MATCH(MONTH(DU607),'Model Inputs &amp; Calcs'!$E$3:$E$14,0),MATCH(DU606,$E$166:$O$166,0))*$G$34/$D$34,0)</f>
        <v>0</v>
      </c>
      <c r="DV661" s="1228">
        <f ca="1">IFERROR(OFFSET($D$166,MATCH(MONTH(DV607),'Model Inputs &amp; Calcs'!$E$3:$E$14,0),MATCH(DV606,$E$166:$O$166,0))*$G$34/$D$34,0)</f>
        <v>0</v>
      </c>
      <c r="DW661" s="1228">
        <f ca="1">IFERROR(OFFSET($D$166,MATCH(MONTH(DW607),'Model Inputs &amp; Calcs'!$E$3:$E$14,0),MATCH(DW606,$E$166:$O$166,0))*$G$34/$D$34,0)</f>
        <v>0</v>
      </c>
      <c r="DX661" s="1228">
        <f ca="1">IFERROR(OFFSET($D$166,MATCH(MONTH(DX607),'Model Inputs &amp; Calcs'!$E$3:$E$14,0),MATCH(DX606,$E$166:$O$166,0))*$G$34/$D$34,0)</f>
        <v>0</v>
      </c>
      <c r="DY661" s="1228">
        <f ca="1">IFERROR(OFFSET($D$166,MATCH(MONTH(DY607),'Model Inputs &amp; Calcs'!$E$3:$E$14,0),MATCH(DY606,$E$166:$O$166,0))*$G$34/$D$34,0)</f>
        <v>0</v>
      </c>
      <c r="DZ661" s="1228">
        <f ca="1">IFERROR(OFFSET($D$166,MATCH(MONTH(DZ607),'Model Inputs &amp; Calcs'!$E$3:$E$14,0),MATCH(DZ606,$E$166:$O$166,0))*$G$34/$D$34,0)</f>
        <v>0</v>
      </c>
      <c r="EA661" s="1228">
        <f ca="1">IFERROR(OFFSET($D$166,MATCH(MONTH(EA607),'Model Inputs &amp; Calcs'!$E$3:$E$14,0),MATCH(EA606,$E$166:$O$166,0))*$G$34/$D$34,0)</f>
        <v>0</v>
      </c>
      <c r="EB661" s="1228">
        <f ca="1">IFERROR(OFFSET($D$166,MATCH(MONTH(EB607),'Model Inputs &amp; Calcs'!$E$3:$E$14,0),MATCH(EB606,$E$166:$O$166,0))*$G$34/$D$34,0)</f>
        <v>0</v>
      </c>
      <c r="EC661" s="1228">
        <f ca="1">IFERROR(OFFSET($D$166,MATCH(MONTH(EC607),'Model Inputs &amp; Calcs'!$E$3:$E$14,0),MATCH(EC606,$E$166:$O$166,0))*$G$34/$D$34,0)</f>
        <v>0</v>
      </c>
      <c r="ED661" s="1228">
        <f ca="1">IFERROR(OFFSET($D$166,MATCH(MONTH(ED607),'Model Inputs &amp; Calcs'!$E$3:$E$14,0),MATCH(ED606,$E$166:$O$166,0))*$G$34/$D$34,0)</f>
        <v>0</v>
      </c>
      <c r="EE661" s="1228">
        <f ca="1">IFERROR(OFFSET($D$166,MATCH(MONTH(EE607),'Model Inputs &amp; Calcs'!$E$3:$E$14,0),MATCH(EE606,$E$166:$O$166,0))*$G$34/$D$34,0)</f>
        <v>0</v>
      </c>
      <c r="EF661" s="1228">
        <f ca="1">IFERROR(OFFSET($D$166,MATCH(MONTH(EF607),'Model Inputs &amp; Calcs'!$E$3:$E$14,0),MATCH(EF606,$E$166:$O$166,0))*$G$34/$D$34,0)</f>
        <v>0</v>
      </c>
    </row>
    <row r="662" spans="1:136" outlineLevel="2">
      <c r="B662" s="687"/>
      <c r="C662" s="695" t="s">
        <v>759</v>
      </c>
      <c r="D662" s="1405">
        <f>IFERROR(D667/D665,0)</f>
        <v>0</v>
      </c>
      <c r="E662" s="1489">
        <f t="shared" ref="E662:AJ662" ca="1" si="438">D662+E661</f>
        <v>0</v>
      </c>
      <c r="F662" s="1489">
        <f t="shared" ca="1" si="438"/>
        <v>0</v>
      </c>
      <c r="G662" s="1489">
        <f t="shared" ca="1" si="438"/>
        <v>0</v>
      </c>
      <c r="H662" s="1489">
        <f t="shared" ca="1" si="438"/>
        <v>0</v>
      </c>
      <c r="I662" s="1489">
        <f t="shared" ca="1" si="438"/>
        <v>0</v>
      </c>
      <c r="J662" s="1489">
        <f t="shared" ca="1" si="438"/>
        <v>0</v>
      </c>
      <c r="K662" s="1489">
        <f t="shared" ca="1" si="438"/>
        <v>0</v>
      </c>
      <c r="L662" s="1489">
        <f t="shared" ca="1" si="438"/>
        <v>0</v>
      </c>
      <c r="M662" s="1489">
        <f t="shared" ca="1" si="438"/>
        <v>0</v>
      </c>
      <c r="N662" s="1489">
        <f t="shared" ca="1" si="438"/>
        <v>0</v>
      </c>
      <c r="O662" s="1489">
        <f t="shared" ca="1" si="438"/>
        <v>0</v>
      </c>
      <c r="P662" s="1489">
        <f t="shared" ca="1" si="438"/>
        <v>0</v>
      </c>
      <c r="Q662" s="1489">
        <f t="shared" ca="1" si="438"/>
        <v>0</v>
      </c>
      <c r="R662" s="1489">
        <f t="shared" ca="1" si="438"/>
        <v>0</v>
      </c>
      <c r="S662" s="1489">
        <f t="shared" ca="1" si="438"/>
        <v>0</v>
      </c>
      <c r="T662" s="1489">
        <f t="shared" ca="1" si="438"/>
        <v>0</v>
      </c>
      <c r="U662" s="1489">
        <f t="shared" ca="1" si="438"/>
        <v>0</v>
      </c>
      <c r="V662" s="1489">
        <f t="shared" ca="1" si="438"/>
        <v>0</v>
      </c>
      <c r="W662" s="1489">
        <f t="shared" ca="1" si="438"/>
        <v>0</v>
      </c>
      <c r="X662" s="1489">
        <f t="shared" ca="1" si="438"/>
        <v>0</v>
      </c>
      <c r="Y662" s="1489">
        <f t="shared" ca="1" si="438"/>
        <v>0</v>
      </c>
      <c r="Z662" s="1489">
        <f t="shared" ca="1" si="438"/>
        <v>0</v>
      </c>
      <c r="AA662" s="1489">
        <f t="shared" ca="1" si="438"/>
        <v>0</v>
      </c>
      <c r="AB662" s="1489">
        <f t="shared" ca="1" si="438"/>
        <v>0</v>
      </c>
      <c r="AC662" s="1489">
        <f t="shared" ca="1" si="438"/>
        <v>0</v>
      </c>
      <c r="AD662" s="1489">
        <f t="shared" ca="1" si="438"/>
        <v>0</v>
      </c>
      <c r="AE662" s="1489">
        <f t="shared" ca="1" si="438"/>
        <v>0</v>
      </c>
      <c r="AF662" s="1489">
        <f t="shared" ca="1" si="438"/>
        <v>0</v>
      </c>
      <c r="AG662" s="1489">
        <f t="shared" ca="1" si="438"/>
        <v>0</v>
      </c>
      <c r="AH662" s="1489">
        <f t="shared" ca="1" si="438"/>
        <v>0</v>
      </c>
      <c r="AI662" s="1489">
        <f t="shared" ca="1" si="438"/>
        <v>0</v>
      </c>
      <c r="AJ662" s="1489">
        <f t="shared" ca="1" si="438"/>
        <v>0</v>
      </c>
      <c r="AK662" s="1489">
        <f t="shared" ref="AK662:BP662" ca="1" si="439">AJ662+AK661</f>
        <v>0</v>
      </c>
      <c r="AL662" s="1489">
        <f t="shared" ca="1" si="439"/>
        <v>0</v>
      </c>
      <c r="AM662" s="1489">
        <f t="shared" ca="1" si="439"/>
        <v>0</v>
      </c>
      <c r="AN662" s="1489">
        <f t="shared" ca="1" si="439"/>
        <v>0</v>
      </c>
      <c r="AO662" s="1489">
        <f t="shared" ca="1" si="439"/>
        <v>0</v>
      </c>
      <c r="AP662" s="1489">
        <f t="shared" ca="1" si="439"/>
        <v>0</v>
      </c>
      <c r="AQ662" s="1489">
        <f t="shared" ca="1" si="439"/>
        <v>0</v>
      </c>
      <c r="AR662" s="1489">
        <f t="shared" ca="1" si="439"/>
        <v>0</v>
      </c>
      <c r="AS662" s="1489">
        <f t="shared" ca="1" si="439"/>
        <v>0</v>
      </c>
      <c r="AT662" s="1489">
        <f t="shared" ca="1" si="439"/>
        <v>0</v>
      </c>
      <c r="AU662" s="1489">
        <f t="shared" ca="1" si="439"/>
        <v>0</v>
      </c>
      <c r="AV662" s="1489">
        <f t="shared" ca="1" si="439"/>
        <v>0</v>
      </c>
      <c r="AW662" s="1489">
        <f t="shared" ca="1" si="439"/>
        <v>0</v>
      </c>
      <c r="AX662" s="1489">
        <f t="shared" ca="1" si="439"/>
        <v>0</v>
      </c>
      <c r="AY662" s="1489">
        <f t="shared" ca="1" si="439"/>
        <v>0</v>
      </c>
      <c r="AZ662" s="1489">
        <f t="shared" ca="1" si="439"/>
        <v>0</v>
      </c>
      <c r="BA662" s="1489">
        <f t="shared" ca="1" si="439"/>
        <v>0</v>
      </c>
      <c r="BB662" s="1489">
        <f t="shared" ca="1" si="439"/>
        <v>0</v>
      </c>
      <c r="BC662" s="1489">
        <f t="shared" ca="1" si="439"/>
        <v>0</v>
      </c>
      <c r="BD662" s="1489">
        <f t="shared" ca="1" si="439"/>
        <v>0</v>
      </c>
      <c r="BE662" s="1489">
        <f t="shared" ca="1" si="439"/>
        <v>0</v>
      </c>
      <c r="BF662" s="1489">
        <f t="shared" ca="1" si="439"/>
        <v>0</v>
      </c>
      <c r="BG662" s="1489">
        <f t="shared" ca="1" si="439"/>
        <v>0</v>
      </c>
      <c r="BH662" s="1489">
        <f t="shared" ca="1" si="439"/>
        <v>0</v>
      </c>
      <c r="BI662" s="1489">
        <f t="shared" ca="1" si="439"/>
        <v>0</v>
      </c>
      <c r="BJ662" s="1489">
        <f t="shared" ca="1" si="439"/>
        <v>0</v>
      </c>
      <c r="BK662" s="1489">
        <f t="shared" ca="1" si="439"/>
        <v>0</v>
      </c>
      <c r="BL662" s="1489">
        <f t="shared" ca="1" si="439"/>
        <v>0</v>
      </c>
      <c r="BM662" s="1489">
        <f t="shared" ca="1" si="439"/>
        <v>0</v>
      </c>
      <c r="BN662" s="1489">
        <f t="shared" ca="1" si="439"/>
        <v>0</v>
      </c>
      <c r="BO662" s="1489">
        <f t="shared" ca="1" si="439"/>
        <v>0</v>
      </c>
      <c r="BP662" s="1489">
        <f t="shared" ca="1" si="439"/>
        <v>0</v>
      </c>
      <c r="BQ662" s="1489">
        <f t="shared" ref="BQ662:CV662" ca="1" si="440">BP662+BQ661</f>
        <v>0</v>
      </c>
      <c r="BR662" s="1489">
        <f t="shared" ca="1" si="440"/>
        <v>0</v>
      </c>
      <c r="BS662" s="1489">
        <f t="shared" ca="1" si="440"/>
        <v>0</v>
      </c>
      <c r="BT662" s="1489">
        <f t="shared" ca="1" si="440"/>
        <v>0</v>
      </c>
      <c r="BU662" s="1489">
        <f t="shared" ca="1" si="440"/>
        <v>0</v>
      </c>
      <c r="BV662" s="1489">
        <f t="shared" ca="1" si="440"/>
        <v>0</v>
      </c>
      <c r="BW662" s="1489">
        <f t="shared" ca="1" si="440"/>
        <v>0</v>
      </c>
      <c r="BX662" s="1489">
        <f t="shared" ca="1" si="440"/>
        <v>0</v>
      </c>
      <c r="BY662" s="1489">
        <f t="shared" ca="1" si="440"/>
        <v>0</v>
      </c>
      <c r="BZ662" s="1489">
        <f t="shared" ca="1" si="440"/>
        <v>0</v>
      </c>
      <c r="CA662" s="1489">
        <f t="shared" ca="1" si="440"/>
        <v>0</v>
      </c>
      <c r="CB662" s="1489">
        <f t="shared" ca="1" si="440"/>
        <v>0</v>
      </c>
      <c r="CC662" s="1489">
        <f t="shared" ca="1" si="440"/>
        <v>0</v>
      </c>
      <c r="CD662" s="1489">
        <f t="shared" ca="1" si="440"/>
        <v>0</v>
      </c>
      <c r="CE662" s="1489">
        <f t="shared" ca="1" si="440"/>
        <v>0</v>
      </c>
      <c r="CF662" s="1489">
        <f t="shared" ca="1" si="440"/>
        <v>0</v>
      </c>
      <c r="CG662" s="1489">
        <f t="shared" ca="1" si="440"/>
        <v>0</v>
      </c>
      <c r="CH662" s="1489">
        <f t="shared" ca="1" si="440"/>
        <v>0</v>
      </c>
      <c r="CI662" s="1489">
        <f t="shared" ca="1" si="440"/>
        <v>0</v>
      </c>
      <c r="CJ662" s="1489">
        <f t="shared" ca="1" si="440"/>
        <v>0</v>
      </c>
      <c r="CK662" s="1489">
        <f t="shared" ca="1" si="440"/>
        <v>0</v>
      </c>
      <c r="CL662" s="1489">
        <f t="shared" ca="1" si="440"/>
        <v>0</v>
      </c>
      <c r="CM662" s="1489">
        <f t="shared" ca="1" si="440"/>
        <v>0</v>
      </c>
      <c r="CN662" s="1489">
        <f t="shared" ca="1" si="440"/>
        <v>0</v>
      </c>
      <c r="CO662" s="1489">
        <f t="shared" ca="1" si="440"/>
        <v>0</v>
      </c>
      <c r="CP662" s="1489">
        <f t="shared" ca="1" si="440"/>
        <v>0</v>
      </c>
      <c r="CQ662" s="1489">
        <f t="shared" ca="1" si="440"/>
        <v>0</v>
      </c>
      <c r="CR662" s="1489">
        <f t="shared" ca="1" si="440"/>
        <v>0</v>
      </c>
      <c r="CS662" s="1489">
        <f t="shared" ca="1" si="440"/>
        <v>0</v>
      </c>
      <c r="CT662" s="1489">
        <f t="shared" ca="1" si="440"/>
        <v>0</v>
      </c>
      <c r="CU662" s="1489">
        <f t="shared" ca="1" si="440"/>
        <v>0</v>
      </c>
      <c r="CV662" s="1489">
        <f t="shared" ca="1" si="440"/>
        <v>0</v>
      </c>
      <c r="CW662" s="1489">
        <f t="shared" ref="CW662:EB662" ca="1" si="441">CV662+CW661</f>
        <v>0</v>
      </c>
      <c r="CX662" s="1489">
        <f t="shared" ca="1" si="441"/>
        <v>0</v>
      </c>
      <c r="CY662" s="1489">
        <f t="shared" ca="1" si="441"/>
        <v>0</v>
      </c>
      <c r="CZ662" s="1489">
        <f t="shared" ca="1" si="441"/>
        <v>0</v>
      </c>
      <c r="DA662" s="1489">
        <f t="shared" ca="1" si="441"/>
        <v>0</v>
      </c>
      <c r="DB662" s="1489">
        <f t="shared" ca="1" si="441"/>
        <v>0</v>
      </c>
      <c r="DC662" s="1489">
        <f t="shared" ca="1" si="441"/>
        <v>0</v>
      </c>
      <c r="DD662" s="1489">
        <f t="shared" ca="1" si="441"/>
        <v>0</v>
      </c>
      <c r="DE662" s="1489">
        <f t="shared" ca="1" si="441"/>
        <v>0</v>
      </c>
      <c r="DF662" s="1489">
        <f t="shared" ca="1" si="441"/>
        <v>0</v>
      </c>
      <c r="DG662" s="1489">
        <f t="shared" ca="1" si="441"/>
        <v>0</v>
      </c>
      <c r="DH662" s="1489">
        <f t="shared" ca="1" si="441"/>
        <v>0</v>
      </c>
      <c r="DI662" s="1489">
        <f t="shared" ca="1" si="441"/>
        <v>0</v>
      </c>
      <c r="DJ662" s="1489">
        <f t="shared" ca="1" si="441"/>
        <v>0</v>
      </c>
      <c r="DK662" s="1489">
        <f t="shared" ca="1" si="441"/>
        <v>0</v>
      </c>
      <c r="DL662" s="1489">
        <f t="shared" ca="1" si="441"/>
        <v>0</v>
      </c>
      <c r="DM662" s="1489">
        <f t="shared" ca="1" si="441"/>
        <v>0</v>
      </c>
      <c r="DN662" s="1489">
        <f t="shared" ca="1" si="441"/>
        <v>0</v>
      </c>
      <c r="DO662" s="1489">
        <f t="shared" ca="1" si="441"/>
        <v>0</v>
      </c>
      <c r="DP662" s="1489">
        <f t="shared" ca="1" si="441"/>
        <v>0</v>
      </c>
      <c r="DQ662" s="1489">
        <f t="shared" ca="1" si="441"/>
        <v>0</v>
      </c>
      <c r="DR662" s="1489">
        <f t="shared" ca="1" si="441"/>
        <v>0</v>
      </c>
      <c r="DS662" s="1489">
        <f t="shared" ca="1" si="441"/>
        <v>0</v>
      </c>
      <c r="DT662" s="1489">
        <f t="shared" ca="1" si="441"/>
        <v>0</v>
      </c>
      <c r="DU662" s="1489">
        <f t="shared" ca="1" si="441"/>
        <v>0</v>
      </c>
      <c r="DV662" s="1489">
        <f t="shared" ca="1" si="441"/>
        <v>0</v>
      </c>
      <c r="DW662" s="1489">
        <f t="shared" ca="1" si="441"/>
        <v>0</v>
      </c>
      <c r="DX662" s="1489">
        <f t="shared" ca="1" si="441"/>
        <v>0</v>
      </c>
      <c r="DY662" s="1489">
        <f t="shared" ca="1" si="441"/>
        <v>0</v>
      </c>
      <c r="DZ662" s="1489">
        <f t="shared" ca="1" si="441"/>
        <v>0</v>
      </c>
      <c r="EA662" s="1489">
        <f t="shared" ca="1" si="441"/>
        <v>0</v>
      </c>
      <c r="EB662" s="1489">
        <f t="shared" ca="1" si="441"/>
        <v>0</v>
      </c>
      <c r="EC662" s="1489">
        <f t="shared" ref="EC662:FH662" ca="1" si="442">EB662+EC661</f>
        <v>0</v>
      </c>
      <c r="ED662" s="1489">
        <f t="shared" ca="1" si="442"/>
        <v>0</v>
      </c>
      <c r="EE662" s="1489">
        <f t="shared" ca="1" si="442"/>
        <v>0</v>
      </c>
      <c r="EF662" s="1489">
        <f t="shared" ca="1" si="442"/>
        <v>0</v>
      </c>
    </row>
    <row r="663" spans="1:136" ht="14.5" customHeight="1" outlineLevel="2" thickBot="1">
      <c r="B663" s="687"/>
      <c r="C663" s="695" t="s">
        <v>760</v>
      </c>
      <c r="D663" s="1405">
        <f t="shared" ref="D663:AI663" si="443">IFERROR(D671/D665,0)</f>
        <v>0</v>
      </c>
      <c r="E663" s="1228">
        <f t="shared" ca="1" si="443"/>
        <v>0</v>
      </c>
      <c r="F663" s="1228">
        <f t="shared" ca="1" si="443"/>
        <v>0</v>
      </c>
      <c r="G663" s="1228">
        <f t="shared" ca="1" si="443"/>
        <v>0</v>
      </c>
      <c r="H663" s="1228">
        <f t="shared" ca="1" si="443"/>
        <v>0</v>
      </c>
      <c r="I663" s="1228">
        <f t="shared" ca="1" si="443"/>
        <v>0</v>
      </c>
      <c r="J663" s="1228">
        <f t="shared" ca="1" si="443"/>
        <v>0</v>
      </c>
      <c r="K663" s="1228">
        <f t="shared" ca="1" si="443"/>
        <v>0</v>
      </c>
      <c r="L663" s="1228">
        <f t="shared" ca="1" si="443"/>
        <v>0</v>
      </c>
      <c r="M663" s="1228">
        <f t="shared" ca="1" si="443"/>
        <v>0</v>
      </c>
      <c r="N663" s="1228">
        <f t="shared" ca="1" si="443"/>
        <v>0</v>
      </c>
      <c r="O663" s="1228">
        <f t="shared" ca="1" si="443"/>
        <v>0</v>
      </c>
      <c r="P663" s="1228">
        <f t="shared" ca="1" si="443"/>
        <v>0</v>
      </c>
      <c r="Q663" s="1228">
        <f t="shared" ca="1" si="443"/>
        <v>0</v>
      </c>
      <c r="R663" s="1228">
        <f t="shared" ca="1" si="443"/>
        <v>0</v>
      </c>
      <c r="S663" s="1228">
        <f t="shared" ca="1" si="443"/>
        <v>0</v>
      </c>
      <c r="T663" s="1228">
        <f t="shared" ca="1" si="443"/>
        <v>0</v>
      </c>
      <c r="U663" s="1228">
        <f t="shared" ca="1" si="443"/>
        <v>0</v>
      </c>
      <c r="V663" s="1228">
        <f t="shared" ca="1" si="443"/>
        <v>0</v>
      </c>
      <c r="W663" s="1228">
        <f t="shared" ca="1" si="443"/>
        <v>0</v>
      </c>
      <c r="X663" s="1228">
        <f t="shared" ca="1" si="443"/>
        <v>0</v>
      </c>
      <c r="Y663" s="1228">
        <f t="shared" ca="1" si="443"/>
        <v>0</v>
      </c>
      <c r="Z663" s="1228">
        <f t="shared" ca="1" si="443"/>
        <v>0</v>
      </c>
      <c r="AA663" s="1228">
        <f t="shared" ca="1" si="443"/>
        <v>0</v>
      </c>
      <c r="AB663" s="1228">
        <f t="shared" ca="1" si="443"/>
        <v>0</v>
      </c>
      <c r="AC663" s="1228">
        <f t="shared" ca="1" si="443"/>
        <v>0</v>
      </c>
      <c r="AD663" s="1228">
        <f t="shared" ca="1" si="443"/>
        <v>0</v>
      </c>
      <c r="AE663" s="1228">
        <f t="shared" ca="1" si="443"/>
        <v>0</v>
      </c>
      <c r="AF663" s="1228">
        <f t="shared" ca="1" si="443"/>
        <v>0</v>
      </c>
      <c r="AG663" s="1228">
        <f t="shared" ca="1" si="443"/>
        <v>0</v>
      </c>
      <c r="AH663" s="1228">
        <f t="shared" ca="1" si="443"/>
        <v>0</v>
      </c>
      <c r="AI663" s="1228">
        <f t="shared" ca="1" si="443"/>
        <v>0</v>
      </c>
      <c r="AJ663" s="1228">
        <f t="shared" ref="AJ663:BO663" ca="1" si="444">IFERROR(AJ671/AJ665,0)</f>
        <v>0</v>
      </c>
      <c r="AK663" s="1228">
        <f t="shared" ca="1" si="444"/>
        <v>0</v>
      </c>
      <c r="AL663" s="1228">
        <f t="shared" ca="1" si="444"/>
        <v>0</v>
      </c>
      <c r="AM663" s="1228">
        <f t="shared" ca="1" si="444"/>
        <v>0</v>
      </c>
      <c r="AN663" s="1228">
        <f t="shared" ca="1" si="444"/>
        <v>0</v>
      </c>
      <c r="AO663" s="1228">
        <f t="shared" ca="1" si="444"/>
        <v>0</v>
      </c>
      <c r="AP663" s="1228">
        <f t="shared" ca="1" si="444"/>
        <v>0</v>
      </c>
      <c r="AQ663" s="1228">
        <f t="shared" ca="1" si="444"/>
        <v>0</v>
      </c>
      <c r="AR663" s="1228">
        <f t="shared" ca="1" si="444"/>
        <v>0</v>
      </c>
      <c r="AS663" s="1228">
        <f t="shared" ca="1" si="444"/>
        <v>0</v>
      </c>
      <c r="AT663" s="1228">
        <f t="shared" ca="1" si="444"/>
        <v>0</v>
      </c>
      <c r="AU663" s="1228">
        <f t="shared" ca="1" si="444"/>
        <v>0</v>
      </c>
      <c r="AV663" s="1228">
        <f t="shared" ca="1" si="444"/>
        <v>0</v>
      </c>
      <c r="AW663" s="1228">
        <f t="shared" ca="1" si="444"/>
        <v>0</v>
      </c>
      <c r="AX663" s="1228">
        <f t="shared" ca="1" si="444"/>
        <v>0</v>
      </c>
      <c r="AY663" s="1228">
        <f t="shared" ca="1" si="444"/>
        <v>0</v>
      </c>
      <c r="AZ663" s="1228">
        <f t="shared" ca="1" si="444"/>
        <v>0</v>
      </c>
      <c r="BA663" s="1228">
        <f t="shared" ca="1" si="444"/>
        <v>0</v>
      </c>
      <c r="BB663" s="1228">
        <f t="shared" ca="1" si="444"/>
        <v>0</v>
      </c>
      <c r="BC663" s="1228">
        <f t="shared" ca="1" si="444"/>
        <v>0</v>
      </c>
      <c r="BD663" s="1228">
        <f t="shared" ca="1" si="444"/>
        <v>0</v>
      </c>
      <c r="BE663" s="1228">
        <f t="shared" ca="1" si="444"/>
        <v>0</v>
      </c>
      <c r="BF663" s="1228">
        <f t="shared" ca="1" si="444"/>
        <v>0</v>
      </c>
      <c r="BG663" s="1228">
        <f t="shared" ca="1" si="444"/>
        <v>0</v>
      </c>
      <c r="BH663" s="1228">
        <f t="shared" ca="1" si="444"/>
        <v>0</v>
      </c>
      <c r="BI663" s="1228">
        <f t="shared" ca="1" si="444"/>
        <v>0</v>
      </c>
      <c r="BJ663" s="1228">
        <f t="shared" ca="1" si="444"/>
        <v>0</v>
      </c>
      <c r="BK663" s="1228">
        <f t="shared" ca="1" si="444"/>
        <v>0</v>
      </c>
      <c r="BL663" s="1228">
        <f t="shared" ca="1" si="444"/>
        <v>0</v>
      </c>
      <c r="BM663" s="1228">
        <f t="shared" ca="1" si="444"/>
        <v>0</v>
      </c>
      <c r="BN663" s="1228">
        <f t="shared" ca="1" si="444"/>
        <v>0</v>
      </c>
      <c r="BO663" s="1228">
        <f t="shared" ca="1" si="444"/>
        <v>0</v>
      </c>
      <c r="BP663" s="1228">
        <f t="shared" ref="BP663:CU663" ca="1" si="445">IFERROR(BP671/BP665,0)</f>
        <v>0</v>
      </c>
      <c r="BQ663" s="1228">
        <f t="shared" ca="1" si="445"/>
        <v>0</v>
      </c>
      <c r="BR663" s="1228">
        <f t="shared" ca="1" si="445"/>
        <v>0</v>
      </c>
      <c r="BS663" s="1228">
        <f t="shared" ca="1" si="445"/>
        <v>0</v>
      </c>
      <c r="BT663" s="1228">
        <f t="shared" ca="1" si="445"/>
        <v>0</v>
      </c>
      <c r="BU663" s="1228">
        <f t="shared" ca="1" si="445"/>
        <v>0</v>
      </c>
      <c r="BV663" s="1228">
        <f t="shared" ca="1" si="445"/>
        <v>0</v>
      </c>
      <c r="BW663" s="1228">
        <f t="shared" ca="1" si="445"/>
        <v>0</v>
      </c>
      <c r="BX663" s="1228">
        <f t="shared" ca="1" si="445"/>
        <v>0</v>
      </c>
      <c r="BY663" s="1228">
        <f t="shared" ca="1" si="445"/>
        <v>0</v>
      </c>
      <c r="BZ663" s="1228">
        <f t="shared" ca="1" si="445"/>
        <v>0</v>
      </c>
      <c r="CA663" s="1228">
        <f t="shared" ca="1" si="445"/>
        <v>0</v>
      </c>
      <c r="CB663" s="1228">
        <f t="shared" ca="1" si="445"/>
        <v>0</v>
      </c>
      <c r="CC663" s="1228">
        <f t="shared" ca="1" si="445"/>
        <v>0</v>
      </c>
      <c r="CD663" s="1228">
        <f t="shared" ca="1" si="445"/>
        <v>0</v>
      </c>
      <c r="CE663" s="1228">
        <f t="shared" ca="1" si="445"/>
        <v>0</v>
      </c>
      <c r="CF663" s="1228">
        <f t="shared" ca="1" si="445"/>
        <v>0</v>
      </c>
      <c r="CG663" s="1228">
        <f t="shared" ca="1" si="445"/>
        <v>0</v>
      </c>
      <c r="CH663" s="1228">
        <f t="shared" ca="1" si="445"/>
        <v>0</v>
      </c>
      <c r="CI663" s="1228">
        <f t="shared" ca="1" si="445"/>
        <v>0</v>
      </c>
      <c r="CJ663" s="1228">
        <f t="shared" ca="1" si="445"/>
        <v>0</v>
      </c>
      <c r="CK663" s="1228">
        <f t="shared" ca="1" si="445"/>
        <v>0</v>
      </c>
      <c r="CL663" s="1228">
        <f t="shared" ca="1" si="445"/>
        <v>0</v>
      </c>
      <c r="CM663" s="1228">
        <f t="shared" ca="1" si="445"/>
        <v>0</v>
      </c>
      <c r="CN663" s="1228">
        <f t="shared" ca="1" si="445"/>
        <v>0</v>
      </c>
      <c r="CO663" s="1228">
        <f t="shared" ca="1" si="445"/>
        <v>0</v>
      </c>
      <c r="CP663" s="1228">
        <f t="shared" ca="1" si="445"/>
        <v>0</v>
      </c>
      <c r="CQ663" s="1228">
        <f t="shared" ca="1" si="445"/>
        <v>0</v>
      </c>
      <c r="CR663" s="1228">
        <f t="shared" ca="1" si="445"/>
        <v>0</v>
      </c>
      <c r="CS663" s="1228">
        <f t="shared" ca="1" si="445"/>
        <v>0</v>
      </c>
      <c r="CT663" s="1228">
        <f t="shared" ca="1" si="445"/>
        <v>0</v>
      </c>
      <c r="CU663" s="1228">
        <f t="shared" ca="1" si="445"/>
        <v>0</v>
      </c>
      <c r="CV663" s="1228">
        <f t="shared" ref="CV663:EF663" ca="1" si="446">IFERROR(CV671/CV665,0)</f>
        <v>0</v>
      </c>
      <c r="CW663" s="1228">
        <f t="shared" ca="1" si="446"/>
        <v>0</v>
      </c>
      <c r="CX663" s="1228">
        <f t="shared" ca="1" si="446"/>
        <v>0</v>
      </c>
      <c r="CY663" s="1228">
        <f t="shared" ca="1" si="446"/>
        <v>0</v>
      </c>
      <c r="CZ663" s="1228">
        <f t="shared" ca="1" si="446"/>
        <v>0</v>
      </c>
      <c r="DA663" s="1228">
        <f t="shared" ca="1" si="446"/>
        <v>0</v>
      </c>
      <c r="DB663" s="1228">
        <f t="shared" ca="1" si="446"/>
        <v>0</v>
      </c>
      <c r="DC663" s="1228">
        <f t="shared" ca="1" si="446"/>
        <v>0</v>
      </c>
      <c r="DD663" s="1228">
        <f t="shared" ca="1" si="446"/>
        <v>0</v>
      </c>
      <c r="DE663" s="1228">
        <f t="shared" ca="1" si="446"/>
        <v>0</v>
      </c>
      <c r="DF663" s="1228">
        <f t="shared" ca="1" si="446"/>
        <v>0</v>
      </c>
      <c r="DG663" s="1228">
        <f t="shared" ca="1" si="446"/>
        <v>0</v>
      </c>
      <c r="DH663" s="1228">
        <f t="shared" ca="1" si="446"/>
        <v>0</v>
      </c>
      <c r="DI663" s="1228">
        <f t="shared" ca="1" si="446"/>
        <v>0</v>
      </c>
      <c r="DJ663" s="1228">
        <f t="shared" ca="1" si="446"/>
        <v>0</v>
      </c>
      <c r="DK663" s="1228">
        <f t="shared" ca="1" si="446"/>
        <v>0</v>
      </c>
      <c r="DL663" s="1228">
        <f t="shared" ca="1" si="446"/>
        <v>0</v>
      </c>
      <c r="DM663" s="1228">
        <f t="shared" ca="1" si="446"/>
        <v>0</v>
      </c>
      <c r="DN663" s="1228">
        <f t="shared" ca="1" si="446"/>
        <v>0</v>
      </c>
      <c r="DO663" s="1228">
        <f t="shared" ca="1" si="446"/>
        <v>0</v>
      </c>
      <c r="DP663" s="1228">
        <f t="shared" ca="1" si="446"/>
        <v>0</v>
      </c>
      <c r="DQ663" s="1228">
        <f t="shared" ca="1" si="446"/>
        <v>0</v>
      </c>
      <c r="DR663" s="1228">
        <f t="shared" ca="1" si="446"/>
        <v>0</v>
      </c>
      <c r="DS663" s="1228">
        <f t="shared" ca="1" si="446"/>
        <v>0</v>
      </c>
      <c r="DT663" s="1228">
        <f t="shared" ca="1" si="446"/>
        <v>0</v>
      </c>
      <c r="DU663" s="1228">
        <f t="shared" ca="1" si="446"/>
        <v>0</v>
      </c>
      <c r="DV663" s="1228">
        <f t="shared" ca="1" si="446"/>
        <v>0</v>
      </c>
      <c r="DW663" s="1228">
        <f t="shared" ca="1" si="446"/>
        <v>0</v>
      </c>
      <c r="DX663" s="1228">
        <f t="shared" ca="1" si="446"/>
        <v>0</v>
      </c>
      <c r="DY663" s="1228">
        <f t="shared" ca="1" si="446"/>
        <v>0</v>
      </c>
      <c r="DZ663" s="1228">
        <f t="shared" ca="1" si="446"/>
        <v>0</v>
      </c>
      <c r="EA663" s="1228">
        <f t="shared" ca="1" si="446"/>
        <v>0</v>
      </c>
      <c r="EB663" s="1228">
        <f t="shared" ca="1" si="446"/>
        <v>0</v>
      </c>
      <c r="EC663" s="1228">
        <f t="shared" ca="1" si="446"/>
        <v>0</v>
      </c>
      <c r="ED663" s="1228">
        <f t="shared" ca="1" si="446"/>
        <v>0</v>
      </c>
      <c r="EE663" s="1228">
        <f t="shared" ca="1" si="446"/>
        <v>0</v>
      </c>
      <c r="EF663" s="1228">
        <f t="shared" ca="1" si="446"/>
        <v>0</v>
      </c>
    </row>
    <row r="664" spans="1:136" ht="14.5" customHeight="1" outlineLevel="2" thickBot="1">
      <c r="B664" s="687"/>
      <c r="C664" s="542" t="s">
        <v>113</v>
      </c>
      <c r="D664" s="1090" t="s">
        <v>124</v>
      </c>
      <c r="E664" s="1569">
        <v>1</v>
      </c>
      <c r="F664" s="1569">
        <f t="shared" ref="F664:AK664" si="447">E664+1</f>
        <v>2</v>
      </c>
      <c r="G664" s="1569">
        <f t="shared" si="447"/>
        <v>3</v>
      </c>
      <c r="H664" s="1569">
        <f t="shared" si="447"/>
        <v>4</v>
      </c>
      <c r="I664" s="1569">
        <f t="shared" si="447"/>
        <v>5</v>
      </c>
      <c r="J664" s="1569">
        <f t="shared" si="447"/>
        <v>6</v>
      </c>
      <c r="K664" s="1569">
        <f t="shared" si="447"/>
        <v>7</v>
      </c>
      <c r="L664" s="1569">
        <f t="shared" si="447"/>
        <v>8</v>
      </c>
      <c r="M664" s="1569">
        <f t="shared" si="447"/>
        <v>9</v>
      </c>
      <c r="N664" s="1569">
        <f t="shared" si="447"/>
        <v>10</v>
      </c>
      <c r="O664" s="1569">
        <f t="shared" si="447"/>
        <v>11</v>
      </c>
      <c r="P664" s="1569">
        <f t="shared" si="447"/>
        <v>12</v>
      </c>
      <c r="Q664" s="1569">
        <f t="shared" si="447"/>
        <v>13</v>
      </c>
      <c r="R664" s="1569">
        <f t="shared" si="447"/>
        <v>14</v>
      </c>
      <c r="S664" s="1569">
        <f t="shared" si="447"/>
        <v>15</v>
      </c>
      <c r="T664" s="1569">
        <f t="shared" si="447"/>
        <v>16</v>
      </c>
      <c r="U664" s="1569">
        <f t="shared" si="447"/>
        <v>17</v>
      </c>
      <c r="V664" s="1569">
        <f t="shared" si="447"/>
        <v>18</v>
      </c>
      <c r="W664" s="1569">
        <f t="shared" si="447"/>
        <v>19</v>
      </c>
      <c r="X664" s="1569">
        <f t="shared" si="447"/>
        <v>20</v>
      </c>
      <c r="Y664" s="1569">
        <f t="shared" si="447"/>
        <v>21</v>
      </c>
      <c r="Z664" s="1569">
        <f t="shared" si="447"/>
        <v>22</v>
      </c>
      <c r="AA664" s="1569">
        <f t="shared" si="447"/>
        <v>23</v>
      </c>
      <c r="AB664" s="1569">
        <f t="shared" si="447"/>
        <v>24</v>
      </c>
      <c r="AC664" s="1569">
        <f t="shared" si="447"/>
        <v>25</v>
      </c>
      <c r="AD664" s="1569">
        <f t="shared" si="447"/>
        <v>26</v>
      </c>
      <c r="AE664" s="1569">
        <f t="shared" si="447"/>
        <v>27</v>
      </c>
      <c r="AF664" s="1569">
        <f t="shared" si="447"/>
        <v>28</v>
      </c>
      <c r="AG664" s="1569">
        <f t="shared" si="447"/>
        <v>29</v>
      </c>
      <c r="AH664" s="1569">
        <f t="shared" si="447"/>
        <v>30</v>
      </c>
      <c r="AI664" s="1569">
        <f t="shared" si="447"/>
        <v>31</v>
      </c>
      <c r="AJ664" s="1569">
        <f t="shared" si="447"/>
        <v>32</v>
      </c>
      <c r="AK664" s="1569">
        <f t="shared" si="447"/>
        <v>33</v>
      </c>
      <c r="AL664" s="1569">
        <f t="shared" ref="AL664:BQ664" si="448">AK664+1</f>
        <v>34</v>
      </c>
      <c r="AM664" s="1569">
        <f t="shared" si="448"/>
        <v>35</v>
      </c>
      <c r="AN664" s="1569">
        <f t="shared" si="448"/>
        <v>36</v>
      </c>
      <c r="AO664" s="1569">
        <f t="shared" si="448"/>
        <v>37</v>
      </c>
      <c r="AP664" s="1569">
        <f t="shared" si="448"/>
        <v>38</v>
      </c>
      <c r="AQ664" s="1569">
        <f t="shared" si="448"/>
        <v>39</v>
      </c>
      <c r="AR664" s="1569">
        <f t="shared" si="448"/>
        <v>40</v>
      </c>
      <c r="AS664" s="1569">
        <f t="shared" si="448"/>
        <v>41</v>
      </c>
      <c r="AT664" s="1569">
        <f t="shared" si="448"/>
        <v>42</v>
      </c>
      <c r="AU664" s="1569">
        <f t="shared" si="448"/>
        <v>43</v>
      </c>
      <c r="AV664" s="1569">
        <f t="shared" si="448"/>
        <v>44</v>
      </c>
      <c r="AW664" s="1569">
        <f t="shared" si="448"/>
        <v>45</v>
      </c>
      <c r="AX664" s="1569">
        <f t="shared" si="448"/>
        <v>46</v>
      </c>
      <c r="AY664" s="1569">
        <f t="shared" si="448"/>
        <v>47</v>
      </c>
      <c r="AZ664" s="1569">
        <f t="shared" si="448"/>
        <v>48</v>
      </c>
      <c r="BA664" s="1569">
        <f t="shared" si="448"/>
        <v>49</v>
      </c>
      <c r="BB664" s="1569">
        <f t="shared" si="448"/>
        <v>50</v>
      </c>
      <c r="BC664" s="1569">
        <f t="shared" si="448"/>
        <v>51</v>
      </c>
      <c r="BD664" s="1569">
        <f t="shared" si="448"/>
        <v>52</v>
      </c>
      <c r="BE664" s="1569">
        <f t="shared" si="448"/>
        <v>53</v>
      </c>
      <c r="BF664" s="1569">
        <f t="shared" si="448"/>
        <v>54</v>
      </c>
      <c r="BG664" s="1569">
        <f t="shared" si="448"/>
        <v>55</v>
      </c>
      <c r="BH664" s="1569">
        <f t="shared" si="448"/>
        <v>56</v>
      </c>
      <c r="BI664" s="1569">
        <f t="shared" si="448"/>
        <v>57</v>
      </c>
      <c r="BJ664" s="1569">
        <f t="shared" si="448"/>
        <v>58</v>
      </c>
      <c r="BK664" s="1569">
        <f t="shared" si="448"/>
        <v>59</v>
      </c>
      <c r="BL664" s="1569">
        <f t="shared" si="448"/>
        <v>60</v>
      </c>
      <c r="BM664" s="1569">
        <f t="shared" si="448"/>
        <v>61</v>
      </c>
      <c r="BN664" s="1569">
        <f t="shared" si="448"/>
        <v>62</v>
      </c>
      <c r="BO664" s="1569">
        <f t="shared" si="448"/>
        <v>63</v>
      </c>
      <c r="BP664" s="1569">
        <f t="shared" si="448"/>
        <v>64</v>
      </c>
      <c r="BQ664" s="1569">
        <f t="shared" si="448"/>
        <v>65</v>
      </c>
      <c r="BR664" s="1569">
        <f t="shared" ref="BR664:CW664" si="449">BQ664+1</f>
        <v>66</v>
      </c>
      <c r="BS664" s="1569">
        <f t="shared" si="449"/>
        <v>67</v>
      </c>
      <c r="BT664" s="1569">
        <f t="shared" si="449"/>
        <v>68</v>
      </c>
      <c r="BU664" s="1569">
        <f t="shared" si="449"/>
        <v>69</v>
      </c>
      <c r="BV664" s="1569">
        <f t="shared" si="449"/>
        <v>70</v>
      </c>
      <c r="BW664" s="1569">
        <f t="shared" si="449"/>
        <v>71</v>
      </c>
      <c r="BX664" s="1569">
        <f t="shared" si="449"/>
        <v>72</v>
      </c>
      <c r="BY664" s="1569">
        <f t="shared" si="449"/>
        <v>73</v>
      </c>
      <c r="BZ664" s="1569">
        <f t="shared" si="449"/>
        <v>74</v>
      </c>
      <c r="CA664" s="1569">
        <f t="shared" si="449"/>
        <v>75</v>
      </c>
      <c r="CB664" s="1569">
        <f t="shared" si="449"/>
        <v>76</v>
      </c>
      <c r="CC664" s="1569">
        <f t="shared" si="449"/>
        <v>77</v>
      </c>
      <c r="CD664" s="1569">
        <f t="shared" si="449"/>
        <v>78</v>
      </c>
      <c r="CE664" s="1569">
        <f t="shared" si="449"/>
        <v>79</v>
      </c>
      <c r="CF664" s="1569">
        <f t="shared" si="449"/>
        <v>80</v>
      </c>
      <c r="CG664" s="1569">
        <f t="shared" si="449"/>
        <v>81</v>
      </c>
      <c r="CH664" s="1569">
        <f t="shared" si="449"/>
        <v>82</v>
      </c>
      <c r="CI664" s="1569">
        <f t="shared" si="449"/>
        <v>83</v>
      </c>
      <c r="CJ664" s="1569">
        <f t="shared" si="449"/>
        <v>84</v>
      </c>
      <c r="CK664" s="1569">
        <f t="shared" si="449"/>
        <v>85</v>
      </c>
      <c r="CL664" s="1569">
        <f t="shared" si="449"/>
        <v>86</v>
      </c>
      <c r="CM664" s="1569">
        <f t="shared" si="449"/>
        <v>87</v>
      </c>
      <c r="CN664" s="1569">
        <f t="shared" si="449"/>
        <v>88</v>
      </c>
      <c r="CO664" s="1569">
        <f t="shared" si="449"/>
        <v>89</v>
      </c>
      <c r="CP664" s="1569">
        <f t="shared" si="449"/>
        <v>90</v>
      </c>
      <c r="CQ664" s="1569">
        <f t="shared" si="449"/>
        <v>91</v>
      </c>
      <c r="CR664" s="1569">
        <f t="shared" si="449"/>
        <v>92</v>
      </c>
      <c r="CS664" s="1569">
        <f t="shared" si="449"/>
        <v>93</v>
      </c>
      <c r="CT664" s="1569">
        <f t="shared" si="449"/>
        <v>94</v>
      </c>
      <c r="CU664" s="1569">
        <f t="shared" si="449"/>
        <v>95</v>
      </c>
      <c r="CV664" s="1569">
        <f t="shared" si="449"/>
        <v>96</v>
      </c>
      <c r="CW664" s="1569">
        <f t="shared" si="449"/>
        <v>97</v>
      </c>
      <c r="CX664" s="1569">
        <f t="shared" ref="CX664:EF664" si="450">CW664+1</f>
        <v>98</v>
      </c>
      <c r="CY664" s="1569">
        <f t="shared" si="450"/>
        <v>99</v>
      </c>
      <c r="CZ664" s="1569">
        <f t="shared" si="450"/>
        <v>100</v>
      </c>
      <c r="DA664" s="1569">
        <f t="shared" si="450"/>
        <v>101</v>
      </c>
      <c r="DB664" s="1569">
        <f t="shared" si="450"/>
        <v>102</v>
      </c>
      <c r="DC664" s="1569">
        <f t="shared" si="450"/>
        <v>103</v>
      </c>
      <c r="DD664" s="1569">
        <f t="shared" si="450"/>
        <v>104</v>
      </c>
      <c r="DE664" s="1569">
        <f t="shared" si="450"/>
        <v>105</v>
      </c>
      <c r="DF664" s="1569">
        <f t="shared" si="450"/>
        <v>106</v>
      </c>
      <c r="DG664" s="1569">
        <f t="shared" si="450"/>
        <v>107</v>
      </c>
      <c r="DH664" s="1569">
        <f t="shared" si="450"/>
        <v>108</v>
      </c>
      <c r="DI664" s="1569">
        <f t="shared" si="450"/>
        <v>109</v>
      </c>
      <c r="DJ664" s="1569">
        <f t="shared" si="450"/>
        <v>110</v>
      </c>
      <c r="DK664" s="1569">
        <f t="shared" si="450"/>
        <v>111</v>
      </c>
      <c r="DL664" s="1569">
        <f t="shared" si="450"/>
        <v>112</v>
      </c>
      <c r="DM664" s="1569">
        <f t="shared" si="450"/>
        <v>113</v>
      </c>
      <c r="DN664" s="1569">
        <f t="shared" si="450"/>
        <v>114</v>
      </c>
      <c r="DO664" s="1569">
        <f t="shared" si="450"/>
        <v>115</v>
      </c>
      <c r="DP664" s="1569">
        <f t="shared" si="450"/>
        <v>116</v>
      </c>
      <c r="DQ664" s="1569">
        <f t="shared" si="450"/>
        <v>117</v>
      </c>
      <c r="DR664" s="1569">
        <f t="shared" si="450"/>
        <v>118</v>
      </c>
      <c r="DS664" s="1569">
        <f t="shared" si="450"/>
        <v>119</v>
      </c>
      <c r="DT664" s="1569">
        <f t="shared" si="450"/>
        <v>120</v>
      </c>
      <c r="DU664" s="1569">
        <f t="shared" si="450"/>
        <v>121</v>
      </c>
      <c r="DV664" s="1569">
        <f t="shared" si="450"/>
        <v>122</v>
      </c>
      <c r="DW664" s="1569">
        <f t="shared" si="450"/>
        <v>123</v>
      </c>
      <c r="DX664" s="1569">
        <f t="shared" si="450"/>
        <v>124</v>
      </c>
      <c r="DY664" s="1569">
        <f t="shared" si="450"/>
        <v>125</v>
      </c>
      <c r="DZ664" s="1569">
        <f t="shared" si="450"/>
        <v>126</v>
      </c>
      <c r="EA664" s="1569">
        <f t="shared" si="450"/>
        <v>127</v>
      </c>
      <c r="EB664" s="1569">
        <f t="shared" si="450"/>
        <v>128</v>
      </c>
      <c r="EC664" s="1569">
        <f t="shared" si="450"/>
        <v>129</v>
      </c>
      <c r="ED664" s="1569">
        <f t="shared" si="450"/>
        <v>130</v>
      </c>
      <c r="EE664" s="1569">
        <f t="shared" si="450"/>
        <v>131</v>
      </c>
      <c r="EF664" s="1570">
        <f t="shared" si="450"/>
        <v>132</v>
      </c>
    </row>
    <row r="665" spans="1:136" outlineLevel="2">
      <c r="B665" s="687"/>
      <c r="C665" s="27" t="s">
        <v>386</v>
      </c>
      <c r="D665" s="1413">
        <f t="shared" ref="D665:D671" si="451">D491/12</f>
        <v>0</v>
      </c>
      <c r="E665" s="1250">
        <f>FVSCHEDULE($D$665,'Model Inputs &amp; Calcs'!$D$78:D78)</f>
        <v>0</v>
      </c>
      <c r="F665" s="1250">
        <f>FVSCHEDULE($D$665,'Model Inputs &amp; Calcs'!$D$78:E78)</f>
        <v>0</v>
      </c>
      <c r="G665" s="1250">
        <f>FVSCHEDULE($D$665,'Model Inputs &amp; Calcs'!$D$78:F78)</f>
        <v>0</v>
      </c>
      <c r="H665" s="1250">
        <f>FVSCHEDULE($D$665,'Model Inputs &amp; Calcs'!$D$78:G78)</f>
        <v>0</v>
      </c>
      <c r="I665" s="1250">
        <f>FVSCHEDULE($D$665,'Model Inputs &amp; Calcs'!$D$78:H78)</f>
        <v>0</v>
      </c>
      <c r="J665" s="1250">
        <f>FVSCHEDULE($D$665,'Model Inputs &amp; Calcs'!$D$78:I78)</f>
        <v>0</v>
      </c>
      <c r="K665" s="1250">
        <f>FVSCHEDULE($D$665,'Model Inputs &amp; Calcs'!$D$78:J78)</f>
        <v>0</v>
      </c>
      <c r="L665" s="1250">
        <f>FVSCHEDULE($D$665,'Model Inputs &amp; Calcs'!$D$78:K78)</f>
        <v>0</v>
      </c>
      <c r="M665" s="1250">
        <f>FVSCHEDULE($D$665,'Model Inputs &amp; Calcs'!$D$78:L78)</f>
        <v>0</v>
      </c>
      <c r="N665" s="1250">
        <f>FVSCHEDULE($D$665,'Model Inputs &amp; Calcs'!$D$78:M78)</f>
        <v>0</v>
      </c>
      <c r="O665" s="1250">
        <f>FVSCHEDULE($D$665,'Model Inputs &amp; Calcs'!$D$78:N78)</f>
        <v>0</v>
      </c>
      <c r="P665" s="1250">
        <f>FVSCHEDULE($D$665,'Model Inputs &amp; Calcs'!$D$78:O78)</f>
        <v>0</v>
      </c>
      <c r="Q665" s="1250">
        <f>FVSCHEDULE($D$665,'Model Inputs &amp; Calcs'!$D$78:P78)</f>
        <v>0</v>
      </c>
      <c r="R665" s="1250">
        <f>FVSCHEDULE($D$665,'Model Inputs &amp; Calcs'!$D$78:Q78)</f>
        <v>0</v>
      </c>
      <c r="S665" s="1250">
        <f>FVSCHEDULE($D$665,'Model Inputs &amp; Calcs'!$D$78:R78)</f>
        <v>0</v>
      </c>
      <c r="T665" s="1250">
        <f>FVSCHEDULE($D$665,'Model Inputs &amp; Calcs'!$D$78:S78)</f>
        <v>0</v>
      </c>
      <c r="U665" s="1250">
        <f>FVSCHEDULE($D$665,'Model Inputs &amp; Calcs'!$D$78:T78)</f>
        <v>0</v>
      </c>
      <c r="V665" s="1250">
        <f>FVSCHEDULE($D$665,'Model Inputs &amp; Calcs'!$D$78:U78)</f>
        <v>0</v>
      </c>
      <c r="W665" s="1250">
        <f>FVSCHEDULE($D$665,'Model Inputs &amp; Calcs'!$D$78:V78)</f>
        <v>0</v>
      </c>
      <c r="X665" s="1250">
        <f>FVSCHEDULE($D$665,'Model Inputs &amp; Calcs'!$D$78:W78)</f>
        <v>0</v>
      </c>
      <c r="Y665" s="1250">
        <f>FVSCHEDULE($D$665,'Model Inputs &amp; Calcs'!$D$78:X78)</f>
        <v>0</v>
      </c>
      <c r="Z665" s="1250">
        <f>FVSCHEDULE($D$665,'Model Inputs &amp; Calcs'!$D$78:Y78)</f>
        <v>0</v>
      </c>
      <c r="AA665" s="1250">
        <f>FVSCHEDULE($D$665,'Model Inputs &amp; Calcs'!$D$78:Z78)</f>
        <v>0</v>
      </c>
      <c r="AB665" s="1250">
        <f>FVSCHEDULE($D$665,'Model Inputs &amp; Calcs'!$D$78:AA78)</f>
        <v>0</v>
      </c>
      <c r="AC665" s="1250">
        <f>FVSCHEDULE($D$665,'Model Inputs &amp; Calcs'!$D$78:AB78)</f>
        <v>0</v>
      </c>
      <c r="AD665" s="1250">
        <f>FVSCHEDULE($D$665,'Model Inputs &amp; Calcs'!$D$78:AC78)</f>
        <v>0</v>
      </c>
      <c r="AE665" s="1250">
        <f>FVSCHEDULE($D$665,'Model Inputs &amp; Calcs'!$D$78:AD78)</f>
        <v>0</v>
      </c>
      <c r="AF665" s="1250">
        <f>FVSCHEDULE($D$665,'Model Inputs &amp; Calcs'!$D$78:AE78)</f>
        <v>0</v>
      </c>
      <c r="AG665" s="1250">
        <f>FVSCHEDULE($D$665,'Model Inputs &amp; Calcs'!$D$78:AF78)</f>
        <v>0</v>
      </c>
      <c r="AH665" s="1250">
        <f>FVSCHEDULE($D$665,'Model Inputs &amp; Calcs'!$D$78:AG78)</f>
        <v>0</v>
      </c>
      <c r="AI665" s="1250">
        <f>FVSCHEDULE($D$665,'Model Inputs &amp; Calcs'!$D$78:AH78)</f>
        <v>0</v>
      </c>
      <c r="AJ665" s="1250">
        <f>FVSCHEDULE($D$665,'Model Inputs &amp; Calcs'!$D$78:AI78)</f>
        <v>0</v>
      </c>
      <c r="AK665" s="1250">
        <f>FVSCHEDULE($D$665,'Model Inputs &amp; Calcs'!$D$78:AJ78)</f>
        <v>0</v>
      </c>
      <c r="AL665" s="1250">
        <f>FVSCHEDULE($D$665,'Model Inputs &amp; Calcs'!$D$78:AK78)</f>
        <v>0</v>
      </c>
      <c r="AM665" s="1250">
        <f>FVSCHEDULE($D$665,'Model Inputs &amp; Calcs'!$D$78:AL78)</f>
        <v>0</v>
      </c>
      <c r="AN665" s="1250">
        <f>FVSCHEDULE($D$665,'Model Inputs &amp; Calcs'!$D$78:AM78)</f>
        <v>0</v>
      </c>
      <c r="AO665" s="1250">
        <f>FVSCHEDULE($D$665,'Model Inputs &amp; Calcs'!$D$78:AN78)</f>
        <v>0</v>
      </c>
      <c r="AP665" s="1250">
        <f>FVSCHEDULE($D$665,'Model Inputs &amp; Calcs'!$D$78:AO78)</f>
        <v>0</v>
      </c>
      <c r="AQ665" s="1250">
        <f>FVSCHEDULE($D$665,'Model Inputs &amp; Calcs'!$D$78:AP78)</f>
        <v>0</v>
      </c>
      <c r="AR665" s="1250">
        <f>FVSCHEDULE($D$665,'Model Inputs &amp; Calcs'!$D$78:AQ78)</f>
        <v>0</v>
      </c>
      <c r="AS665" s="1250">
        <f>FVSCHEDULE($D$665,'Model Inputs &amp; Calcs'!$D$78:AR78)</f>
        <v>0</v>
      </c>
      <c r="AT665" s="1250">
        <f>FVSCHEDULE($D$665,'Model Inputs &amp; Calcs'!$D$78:AS78)</f>
        <v>0</v>
      </c>
      <c r="AU665" s="1250">
        <f>FVSCHEDULE($D$665,'Model Inputs &amp; Calcs'!$D$78:AT78)</f>
        <v>0</v>
      </c>
      <c r="AV665" s="1250">
        <f>FVSCHEDULE($D$665,'Model Inputs &amp; Calcs'!$D$78:AU78)</f>
        <v>0</v>
      </c>
      <c r="AW665" s="1250">
        <f>FVSCHEDULE($D$665,'Model Inputs &amp; Calcs'!$D$78:AV78)</f>
        <v>0</v>
      </c>
      <c r="AX665" s="1250">
        <f>FVSCHEDULE($D$665,'Model Inputs &amp; Calcs'!$D$78:AW78)</f>
        <v>0</v>
      </c>
      <c r="AY665" s="1250">
        <f>FVSCHEDULE($D$665,'Model Inputs &amp; Calcs'!$D$78:AX78)</f>
        <v>0</v>
      </c>
      <c r="AZ665" s="1250">
        <f>FVSCHEDULE($D$665,'Model Inputs &amp; Calcs'!$D$78:AY78)</f>
        <v>0</v>
      </c>
      <c r="BA665" s="1250">
        <f>FVSCHEDULE($D$665,'Model Inputs &amp; Calcs'!$D$78:AZ78)</f>
        <v>0</v>
      </c>
      <c r="BB665" s="1250">
        <f>FVSCHEDULE($D$665,'Model Inputs &amp; Calcs'!$D$78:BA78)</f>
        <v>0</v>
      </c>
      <c r="BC665" s="1250">
        <f>FVSCHEDULE($D$665,'Model Inputs &amp; Calcs'!$D$78:BB78)</f>
        <v>0</v>
      </c>
      <c r="BD665" s="1250">
        <f>FVSCHEDULE($D$665,'Model Inputs &amp; Calcs'!$D$78:BC78)</f>
        <v>0</v>
      </c>
      <c r="BE665" s="1250">
        <f>FVSCHEDULE($D$665,'Model Inputs &amp; Calcs'!$D$78:BD78)</f>
        <v>0</v>
      </c>
      <c r="BF665" s="1250">
        <f>FVSCHEDULE($D$665,'Model Inputs &amp; Calcs'!$D$78:BE78)</f>
        <v>0</v>
      </c>
      <c r="BG665" s="1250">
        <f>FVSCHEDULE($D$665,'Model Inputs &amp; Calcs'!$D$78:BF78)</f>
        <v>0</v>
      </c>
      <c r="BH665" s="1250">
        <f>FVSCHEDULE($D$665,'Model Inputs &amp; Calcs'!$D$78:BG78)</f>
        <v>0</v>
      </c>
      <c r="BI665" s="1250">
        <f>FVSCHEDULE($D$665,'Model Inputs &amp; Calcs'!$D$78:BH78)</f>
        <v>0</v>
      </c>
      <c r="BJ665" s="1250">
        <f>FVSCHEDULE($D$665,'Model Inputs &amp; Calcs'!$D$78:BI78)</f>
        <v>0</v>
      </c>
      <c r="BK665" s="1250">
        <f>FVSCHEDULE($D$665,'Model Inputs &amp; Calcs'!$D$78:BJ78)</f>
        <v>0</v>
      </c>
      <c r="BL665" s="1250">
        <f>FVSCHEDULE($D$665,'Model Inputs &amp; Calcs'!$D$78:BK78)</f>
        <v>0</v>
      </c>
      <c r="BM665" s="1250">
        <f>FVSCHEDULE($D$665,'Model Inputs &amp; Calcs'!$D$78:BL78)</f>
        <v>0</v>
      </c>
      <c r="BN665" s="1250">
        <f>FVSCHEDULE($D$665,'Model Inputs &amp; Calcs'!$D$78:BM78)</f>
        <v>0</v>
      </c>
      <c r="BO665" s="1250">
        <f>FVSCHEDULE($D$665,'Model Inputs &amp; Calcs'!$D$78:BN78)</f>
        <v>0</v>
      </c>
      <c r="BP665" s="1250">
        <f>FVSCHEDULE($D$665,'Model Inputs &amp; Calcs'!$D$78:BO78)</f>
        <v>0</v>
      </c>
      <c r="BQ665" s="1250">
        <f>FVSCHEDULE($D$665,'Model Inputs &amp; Calcs'!$D$78:BP78)</f>
        <v>0</v>
      </c>
      <c r="BR665" s="1250">
        <f>FVSCHEDULE($D$665,'Model Inputs &amp; Calcs'!$D$78:BQ78)</f>
        <v>0</v>
      </c>
      <c r="BS665" s="1250">
        <f>FVSCHEDULE($D$665,'Model Inputs &amp; Calcs'!$D$78:BR78)</f>
        <v>0</v>
      </c>
      <c r="BT665" s="1250">
        <f>FVSCHEDULE($D$665,'Model Inputs &amp; Calcs'!$D$78:BS78)</f>
        <v>0</v>
      </c>
      <c r="BU665" s="1250">
        <f>FVSCHEDULE($D$665,'Model Inputs &amp; Calcs'!$D$78:BT78)</f>
        <v>0</v>
      </c>
      <c r="BV665" s="1250">
        <f>FVSCHEDULE($D$665,'Model Inputs &amp; Calcs'!$D$78:BU78)</f>
        <v>0</v>
      </c>
      <c r="BW665" s="1250">
        <f>FVSCHEDULE($D$665,'Model Inputs &amp; Calcs'!$D$78:BV78)</f>
        <v>0</v>
      </c>
      <c r="BX665" s="1250">
        <f>FVSCHEDULE($D$665,'Model Inputs &amp; Calcs'!$D$78:BW78)</f>
        <v>0</v>
      </c>
      <c r="BY665" s="1250">
        <f>FVSCHEDULE($D$665,'Model Inputs &amp; Calcs'!$D$78:BX78)</f>
        <v>0</v>
      </c>
      <c r="BZ665" s="1250">
        <f>FVSCHEDULE($D$665,'Model Inputs &amp; Calcs'!$D$78:BY78)</f>
        <v>0</v>
      </c>
      <c r="CA665" s="1250">
        <f>FVSCHEDULE($D$665,'Model Inputs &amp; Calcs'!$D$78:BZ78)</f>
        <v>0</v>
      </c>
      <c r="CB665" s="1250">
        <f>FVSCHEDULE($D$665,'Model Inputs &amp; Calcs'!$D$78:CA78)</f>
        <v>0</v>
      </c>
      <c r="CC665" s="1250">
        <f>FVSCHEDULE($D$665,'Model Inputs &amp; Calcs'!$D$78:CB78)</f>
        <v>0</v>
      </c>
      <c r="CD665" s="1250">
        <f>FVSCHEDULE($D$665,'Model Inputs &amp; Calcs'!$D$78:CC78)</f>
        <v>0</v>
      </c>
      <c r="CE665" s="1250">
        <f>FVSCHEDULE($D$665,'Model Inputs &amp; Calcs'!$D$78:CD78)</f>
        <v>0</v>
      </c>
      <c r="CF665" s="1250">
        <f>FVSCHEDULE($D$665,'Model Inputs &amp; Calcs'!$D$78:CE78)</f>
        <v>0</v>
      </c>
      <c r="CG665" s="1250">
        <f>FVSCHEDULE($D$665,'Model Inputs &amp; Calcs'!$D$78:CF78)</f>
        <v>0</v>
      </c>
      <c r="CH665" s="1250">
        <f>FVSCHEDULE($D$665,'Model Inputs &amp; Calcs'!$D$78:CG78)</f>
        <v>0</v>
      </c>
      <c r="CI665" s="1250">
        <f>FVSCHEDULE($D$665,'Model Inputs &amp; Calcs'!$D$78:CH78)</f>
        <v>0</v>
      </c>
      <c r="CJ665" s="1250">
        <f>FVSCHEDULE($D$665,'Model Inputs &amp; Calcs'!$D$78:CI78)</f>
        <v>0</v>
      </c>
      <c r="CK665" s="1250">
        <f>FVSCHEDULE($D$665,'Model Inputs &amp; Calcs'!$D$78:CJ78)</f>
        <v>0</v>
      </c>
      <c r="CL665" s="1250">
        <f>FVSCHEDULE($D$665,'Model Inputs &amp; Calcs'!$D$78:CK78)</f>
        <v>0</v>
      </c>
      <c r="CM665" s="1250">
        <f>FVSCHEDULE($D$665,'Model Inputs &amp; Calcs'!$D$78:CL78)</f>
        <v>0</v>
      </c>
      <c r="CN665" s="1250">
        <f>FVSCHEDULE($D$665,'Model Inputs &amp; Calcs'!$D$78:CM78)</f>
        <v>0</v>
      </c>
      <c r="CO665" s="1250">
        <f>FVSCHEDULE($D$665,'Model Inputs &amp; Calcs'!$D$78:CN78)</f>
        <v>0</v>
      </c>
      <c r="CP665" s="1250">
        <f>FVSCHEDULE($D$665,'Model Inputs &amp; Calcs'!$D$78:CO78)</f>
        <v>0</v>
      </c>
      <c r="CQ665" s="1250">
        <f>FVSCHEDULE($D$665,'Model Inputs &amp; Calcs'!$D$78:CP78)</f>
        <v>0</v>
      </c>
      <c r="CR665" s="1250">
        <f>FVSCHEDULE($D$665,'Model Inputs &amp; Calcs'!$D$78:CQ78)</f>
        <v>0</v>
      </c>
      <c r="CS665" s="1250">
        <f>FVSCHEDULE($D$665,'Model Inputs &amp; Calcs'!$D$78:CR78)</f>
        <v>0</v>
      </c>
      <c r="CT665" s="1250">
        <f>FVSCHEDULE($D$665,'Model Inputs &amp; Calcs'!$D$78:CS78)</f>
        <v>0</v>
      </c>
      <c r="CU665" s="1250">
        <f>FVSCHEDULE($D$665,'Model Inputs &amp; Calcs'!$D$78:CT78)</f>
        <v>0</v>
      </c>
      <c r="CV665" s="1250">
        <f>FVSCHEDULE($D$665,'Model Inputs &amp; Calcs'!$D$78:CU78)</f>
        <v>0</v>
      </c>
      <c r="CW665" s="1250">
        <f>FVSCHEDULE($D$665,'Model Inputs &amp; Calcs'!$D$78:CV78)</f>
        <v>0</v>
      </c>
      <c r="CX665" s="1250">
        <f>FVSCHEDULE($D$665,'Model Inputs &amp; Calcs'!$D$78:CW78)</f>
        <v>0</v>
      </c>
      <c r="CY665" s="1250">
        <f>FVSCHEDULE($D$665,'Model Inputs &amp; Calcs'!$D$78:CX78)</f>
        <v>0</v>
      </c>
      <c r="CZ665" s="1250">
        <f>FVSCHEDULE($D$665,'Model Inputs &amp; Calcs'!$D$78:CY78)</f>
        <v>0</v>
      </c>
      <c r="DA665" s="1250">
        <f>FVSCHEDULE($D$665,'Model Inputs &amp; Calcs'!$D$78:CZ78)</f>
        <v>0</v>
      </c>
      <c r="DB665" s="1250">
        <f>FVSCHEDULE($D$665,'Model Inputs &amp; Calcs'!$D$78:DA78)</f>
        <v>0</v>
      </c>
      <c r="DC665" s="1250">
        <f>FVSCHEDULE($D$665,'Model Inputs &amp; Calcs'!$D$78:DB78)</f>
        <v>0</v>
      </c>
      <c r="DD665" s="1250">
        <f>FVSCHEDULE($D$665,'Model Inputs &amp; Calcs'!$D$78:DC78)</f>
        <v>0</v>
      </c>
      <c r="DE665" s="1250">
        <f>FVSCHEDULE($D$665,'Model Inputs &amp; Calcs'!$D$78:DD78)</f>
        <v>0</v>
      </c>
      <c r="DF665" s="1250">
        <f>FVSCHEDULE($D$665,'Model Inputs &amp; Calcs'!$D$78:DE78)</f>
        <v>0</v>
      </c>
      <c r="DG665" s="1250">
        <f>FVSCHEDULE($D$665,'Model Inputs &amp; Calcs'!$D$78:DF78)</f>
        <v>0</v>
      </c>
      <c r="DH665" s="1250">
        <f>FVSCHEDULE($D$665,'Model Inputs &amp; Calcs'!$D$78:DG78)</f>
        <v>0</v>
      </c>
      <c r="DI665" s="1250">
        <f>FVSCHEDULE($D$665,'Model Inputs &amp; Calcs'!$D$78:DH78)</f>
        <v>0</v>
      </c>
      <c r="DJ665" s="1250">
        <f>FVSCHEDULE($D$665,'Model Inputs &amp; Calcs'!$D$78:DI78)</f>
        <v>0</v>
      </c>
      <c r="DK665" s="1250">
        <f>FVSCHEDULE($D$665,'Model Inputs &amp; Calcs'!$D$78:DJ78)</f>
        <v>0</v>
      </c>
      <c r="DL665" s="1250">
        <f>FVSCHEDULE($D$665,'Model Inputs &amp; Calcs'!$D$78:DK78)</f>
        <v>0</v>
      </c>
      <c r="DM665" s="1250">
        <f>FVSCHEDULE($D$665,'Model Inputs &amp; Calcs'!$D$78:DL78)</f>
        <v>0</v>
      </c>
      <c r="DN665" s="1250">
        <f>FVSCHEDULE($D$665,'Model Inputs &amp; Calcs'!$D$78:DM78)</f>
        <v>0</v>
      </c>
      <c r="DO665" s="1250">
        <f>FVSCHEDULE($D$665,'Model Inputs &amp; Calcs'!$D$78:DN78)</f>
        <v>0</v>
      </c>
      <c r="DP665" s="1250">
        <f>FVSCHEDULE($D$665,'Model Inputs &amp; Calcs'!$D$78:DO78)</f>
        <v>0</v>
      </c>
      <c r="DQ665" s="1250">
        <f>FVSCHEDULE($D$665,'Model Inputs &amp; Calcs'!$D$78:DP78)</f>
        <v>0</v>
      </c>
      <c r="DR665" s="1250">
        <f>FVSCHEDULE($D$665,'Model Inputs &amp; Calcs'!$D$78:DQ78)</f>
        <v>0</v>
      </c>
      <c r="DS665" s="1250">
        <f>FVSCHEDULE($D$665,'Model Inputs &amp; Calcs'!$D$78:DR78)</f>
        <v>0</v>
      </c>
      <c r="DT665" s="1250">
        <f>FVSCHEDULE($D$665,'Model Inputs &amp; Calcs'!$D$78:DS78)</f>
        <v>0</v>
      </c>
      <c r="DU665" s="1250">
        <f>FVSCHEDULE($D$665,'Model Inputs &amp; Calcs'!$D$78:DT78)</f>
        <v>0</v>
      </c>
      <c r="DV665" s="1250">
        <f>FVSCHEDULE($D$665,'Model Inputs &amp; Calcs'!$D$78:DU78)</f>
        <v>0</v>
      </c>
      <c r="DW665" s="1250">
        <f>FVSCHEDULE($D$665,'Model Inputs &amp; Calcs'!$D$78:DV78)</f>
        <v>0</v>
      </c>
      <c r="DX665" s="1250">
        <f>FVSCHEDULE($D$665,'Model Inputs &amp; Calcs'!$D$78:DW78)</f>
        <v>0</v>
      </c>
      <c r="DY665" s="1250">
        <f>FVSCHEDULE($D$665,'Model Inputs &amp; Calcs'!$D$78:DX78)</f>
        <v>0</v>
      </c>
      <c r="DZ665" s="1250">
        <f>FVSCHEDULE($D$665,'Model Inputs &amp; Calcs'!$D$78:DY78)</f>
        <v>0</v>
      </c>
      <c r="EA665" s="1250">
        <f>FVSCHEDULE($D$665,'Model Inputs &amp; Calcs'!$D$78:DZ78)</f>
        <v>0</v>
      </c>
      <c r="EB665" s="1250">
        <f>FVSCHEDULE($D$665,'Model Inputs &amp; Calcs'!$D$78:EA78)</f>
        <v>0</v>
      </c>
      <c r="EC665" s="1250">
        <f>FVSCHEDULE($D$665,'Model Inputs &amp; Calcs'!$D$78:EB78)</f>
        <v>0</v>
      </c>
      <c r="ED665" s="1250">
        <f>FVSCHEDULE($D$665,'Model Inputs &amp; Calcs'!$D$78:EC78)</f>
        <v>0</v>
      </c>
      <c r="EE665" s="1250">
        <f>FVSCHEDULE($D$665,'Model Inputs &amp; Calcs'!$D$78:ED78)</f>
        <v>0</v>
      </c>
      <c r="EF665" s="1250">
        <f>FVSCHEDULE($D$665,'Model Inputs &amp; Calcs'!$D$78:EE78)</f>
        <v>0</v>
      </c>
    </row>
    <row r="666" spans="1:136" outlineLevel="2">
      <c r="B666" s="687"/>
      <c r="C666" s="34" t="s">
        <v>115</v>
      </c>
      <c r="D666" s="1411">
        <f t="shared" si="451"/>
        <v>0</v>
      </c>
      <c r="E666" s="1412">
        <f t="shared" ref="E666:AJ666" ca="1" si="452">IF(E664&lt;Start_Mth,-E665,-E665*(1-E662))</f>
        <v>0</v>
      </c>
      <c r="F666" s="1412">
        <f t="shared" ca="1" si="452"/>
        <v>0</v>
      </c>
      <c r="G666" s="1412">
        <f t="shared" ca="1" si="452"/>
        <v>0</v>
      </c>
      <c r="H666" s="1412">
        <f t="shared" ca="1" si="452"/>
        <v>0</v>
      </c>
      <c r="I666" s="1412">
        <f t="shared" ca="1" si="452"/>
        <v>0</v>
      </c>
      <c r="J666" s="1412">
        <f t="shared" ca="1" si="452"/>
        <v>0</v>
      </c>
      <c r="K666" s="1412">
        <f t="shared" ca="1" si="452"/>
        <v>0</v>
      </c>
      <c r="L666" s="1412">
        <f t="shared" ca="1" si="452"/>
        <v>0</v>
      </c>
      <c r="M666" s="1412">
        <f t="shared" ca="1" si="452"/>
        <v>0</v>
      </c>
      <c r="N666" s="1412">
        <f t="shared" ca="1" si="452"/>
        <v>0</v>
      </c>
      <c r="O666" s="1412">
        <f t="shared" ca="1" si="452"/>
        <v>0</v>
      </c>
      <c r="P666" s="1412">
        <f t="shared" ca="1" si="452"/>
        <v>0</v>
      </c>
      <c r="Q666" s="1412">
        <f t="shared" ca="1" si="452"/>
        <v>0</v>
      </c>
      <c r="R666" s="1412">
        <f t="shared" ca="1" si="452"/>
        <v>0</v>
      </c>
      <c r="S666" s="1412">
        <f t="shared" ca="1" si="452"/>
        <v>0</v>
      </c>
      <c r="T666" s="1412">
        <f t="shared" ca="1" si="452"/>
        <v>0</v>
      </c>
      <c r="U666" s="1412">
        <f t="shared" ca="1" si="452"/>
        <v>0</v>
      </c>
      <c r="V666" s="1412">
        <f t="shared" ca="1" si="452"/>
        <v>0</v>
      </c>
      <c r="W666" s="1412">
        <f t="shared" ca="1" si="452"/>
        <v>0</v>
      </c>
      <c r="X666" s="1412">
        <f t="shared" ca="1" si="452"/>
        <v>0</v>
      </c>
      <c r="Y666" s="1412">
        <f t="shared" ca="1" si="452"/>
        <v>0</v>
      </c>
      <c r="Z666" s="1412">
        <f t="shared" ca="1" si="452"/>
        <v>0</v>
      </c>
      <c r="AA666" s="1412">
        <f t="shared" ca="1" si="452"/>
        <v>0</v>
      </c>
      <c r="AB666" s="1412">
        <f t="shared" ca="1" si="452"/>
        <v>0</v>
      </c>
      <c r="AC666" s="1412">
        <f t="shared" ca="1" si="452"/>
        <v>0</v>
      </c>
      <c r="AD666" s="1412">
        <f t="shared" ca="1" si="452"/>
        <v>0</v>
      </c>
      <c r="AE666" s="1412">
        <f t="shared" ca="1" si="452"/>
        <v>0</v>
      </c>
      <c r="AF666" s="1412">
        <f t="shared" ca="1" si="452"/>
        <v>0</v>
      </c>
      <c r="AG666" s="1412">
        <f t="shared" ca="1" si="452"/>
        <v>0</v>
      </c>
      <c r="AH666" s="1412">
        <f t="shared" ca="1" si="452"/>
        <v>0</v>
      </c>
      <c r="AI666" s="1412">
        <f t="shared" ca="1" si="452"/>
        <v>0</v>
      </c>
      <c r="AJ666" s="1412">
        <f t="shared" ca="1" si="452"/>
        <v>0</v>
      </c>
      <c r="AK666" s="1412">
        <f t="shared" ref="AK666:BP666" ca="1" si="453">IF(AK664&lt;Start_Mth,-AK665,-AK665*(1-AK662))</f>
        <v>0</v>
      </c>
      <c r="AL666" s="1412">
        <f t="shared" ca="1" si="453"/>
        <v>0</v>
      </c>
      <c r="AM666" s="1412">
        <f t="shared" ca="1" si="453"/>
        <v>0</v>
      </c>
      <c r="AN666" s="1412">
        <f t="shared" ca="1" si="453"/>
        <v>0</v>
      </c>
      <c r="AO666" s="1412">
        <f t="shared" ca="1" si="453"/>
        <v>0</v>
      </c>
      <c r="AP666" s="1412">
        <f t="shared" ca="1" si="453"/>
        <v>0</v>
      </c>
      <c r="AQ666" s="1412">
        <f t="shared" ca="1" si="453"/>
        <v>0</v>
      </c>
      <c r="AR666" s="1412">
        <f t="shared" ca="1" si="453"/>
        <v>0</v>
      </c>
      <c r="AS666" s="1412">
        <f t="shared" ca="1" si="453"/>
        <v>0</v>
      </c>
      <c r="AT666" s="1412">
        <f t="shared" ca="1" si="453"/>
        <v>0</v>
      </c>
      <c r="AU666" s="1412">
        <f t="shared" ca="1" si="453"/>
        <v>0</v>
      </c>
      <c r="AV666" s="1412">
        <f t="shared" ca="1" si="453"/>
        <v>0</v>
      </c>
      <c r="AW666" s="1412">
        <f t="shared" ca="1" si="453"/>
        <v>0</v>
      </c>
      <c r="AX666" s="1412">
        <f t="shared" ca="1" si="453"/>
        <v>0</v>
      </c>
      <c r="AY666" s="1412">
        <f t="shared" ca="1" si="453"/>
        <v>0</v>
      </c>
      <c r="AZ666" s="1412">
        <f t="shared" ca="1" si="453"/>
        <v>0</v>
      </c>
      <c r="BA666" s="1412">
        <f t="shared" ca="1" si="453"/>
        <v>0</v>
      </c>
      <c r="BB666" s="1412">
        <f t="shared" ca="1" si="453"/>
        <v>0</v>
      </c>
      <c r="BC666" s="1412">
        <f t="shared" ca="1" si="453"/>
        <v>0</v>
      </c>
      <c r="BD666" s="1412">
        <f t="shared" ca="1" si="453"/>
        <v>0</v>
      </c>
      <c r="BE666" s="1412">
        <f t="shared" ca="1" si="453"/>
        <v>0</v>
      </c>
      <c r="BF666" s="1412">
        <f t="shared" ca="1" si="453"/>
        <v>0</v>
      </c>
      <c r="BG666" s="1412">
        <f t="shared" ca="1" si="453"/>
        <v>0</v>
      </c>
      <c r="BH666" s="1412">
        <f t="shared" ca="1" si="453"/>
        <v>0</v>
      </c>
      <c r="BI666" s="1412">
        <f t="shared" ca="1" si="453"/>
        <v>0</v>
      </c>
      <c r="BJ666" s="1412">
        <f t="shared" ca="1" si="453"/>
        <v>0</v>
      </c>
      <c r="BK666" s="1412">
        <f t="shared" ca="1" si="453"/>
        <v>0</v>
      </c>
      <c r="BL666" s="1412">
        <f t="shared" ca="1" si="453"/>
        <v>0</v>
      </c>
      <c r="BM666" s="1412">
        <f t="shared" ca="1" si="453"/>
        <v>0</v>
      </c>
      <c r="BN666" s="1412">
        <f t="shared" ca="1" si="453"/>
        <v>0</v>
      </c>
      <c r="BO666" s="1412">
        <f t="shared" ca="1" si="453"/>
        <v>0</v>
      </c>
      <c r="BP666" s="1412">
        <f t="shared" ca="1" si="453"/>
        <v>0</v>
      </c>
      <c r="BQ666" s="1412">
        <f t="shared" ref="BQ666:CV666" ca="1" si="454">IF(BQ664&lt;Start_Mth,-BQ665,-BQ665*(1-BQ662))</f>
        <v>0</v>
      </c>
      <c r="BR666" s="1412">
        <f t="shared" ca="1" si="454"/>
        <v>0</v>
      </c>
      <c r="BS666" s="1412">
        <f t="shared" ca="1" si="454"/>
        <v>0</v>
      </c>
      <c r="BT666" s="1412">
        <f t="shared" ca="1" si="454"/>
        <v>0</v>
      </c>
      <c r="BU666" s="1412">
        <f t="shared" ca="1" si="454"/>
        <v>0</v>
      </c>
      <c r="BV666" s="1412">
        <f t="shared" ca="1" si="454"/>
        <v>0</v>
      </c>
      <c r="BW666" s="1412">
        <f t="shared" ca="1" si="454"/>
        <v>0</v>
      </c>
      <c r="BX666" s="1412">
        <f t="shared" ca="1" si="454"/>
        <v>0</v>
      </c>
      <c r="BY666" s="1412">
        <f t="shared" ca="1" si="454"/>
        <v>0</v>
      </c>
      <c r="BZ666" s="1412">
        <f t="shared" ca="1" si="454"/>
        <v>0</v>
      </c>
      <c r="CA666" s="1412">
        <f t="shared" ca="1" si="454"/>
        <v>0</v>
      </c>
      <c r="CB666" s="1412">
        <f t="shared" ca="1" si="454"/>
        <v>0</v>
      </c>
      <c r="CC666" s="1412">
        <f t="shared" ca="1" si="454"/>
        <v>0</v>
      </c>
      <c r="CD666" s="1412">
        <f t="shared" ca="1" si="454"/>
        <v>0</v>
      </c>
      <c r="CE666" s="1412">
        <f t="shared" ca="1" si="454"/>
        <v>0</v>
      </c>
      <c r="CF666" s="1412">
        <f t="shared" ca="1" si="454"/>
        <v>0</v>
      </c>
      <c r="CG666" s="1412">
        <f t="shared" ca="1" si="454"/>
        <v>0</v>
      </c>
      <c r="CH666" s="1412">
        <f t="shared" ca="1" si="454"/>
        <v>0</v>
      </c>
      <c r="CI666" s="1412">
        <f t="shared" ca="1" si="454"/>
        <v>0</v>
      </c>
      <c r="CJ666" s="1412">
        <f t="shared" ca="1" si="454"/>
        <v>0</v>
      </c>
      <c r="CK666" s="1412">
        <f t="shared" ca="1" si="454"/>
        <v>0</v>
      </c>
      <c r="CL666" s="1412">
        <f t="shared" ca="1" si="454"/>
        <v>0</v>
      </c>
      <c r="CM666" s="1412">
        <f t="shared" ca="1" si="454"/>
        <v>0</v>
      </c>
      <c r="CN666" s="1412">
        <f t="shared" ca="1" si="454"/>
        <v>0</v>
      </c>
      <c r="CO666" s="1412">
        <f t="shared" ca="1" si="454"/>
        <v>0</v>
      </c>
      <c r="CP666" s="1412">
        <f t="shared" ca="1" si="454"/>
        <v>0</v>
      </c>
      <c r="CQ666" s="1412">
        <f t="shared" ca="1" si="454"/>
        <v>0</v>
      </c>
      <c r="CR666" s="1412">
        <f t="shared" ca="1" si="454"/>
        <v>0</v>
      </c>
      <c r="CS666" s="1412">
        <f t="shared" ca="1" si="454"/>
        <v>0</v>
      </c>
      <c r="CT666" s="1412">
        <f t="shared" ca="1" si="454"/>
        <v>0</v>
      </c>
      <c r="CU666" s="1412">
        <f t="shared" ca="1" si="454"/>
        <v>0</v>
      </c>
      <c r="CV666" s="1412">
        <f t="shared" ca="1" si="454"/>
        <v>0</v>
      </c>
      <c r="CW666" s="1412">
        <f t="shared" ref="CW666:EB666" ca="1" si="455">IF(CW664&lt;Start_Mth,-CW665,-CW665*(1-CW662))</f>
        <v>0</v>
      </c>
      <c r="CX666" s="1412">
        <f t="shared" ca="1" si="455"/>
        <v>0</v>
      </c>
      <c r="CY666" s="1412">
        <f t="shared" ca="1" si="455"/>
        <v>0</v>
      </c>
      <c r="CZ666" s="1412">
        <f t="shared" ca="1" si="455"/>
        <v>0</v>
      </c>
      <c r="DA666" s="1412">
        <f t="shared" ca="1" si="455"/>
        <v>0</v>
      </c>
      <c r="DB666" s="1412">
        <f t="shared" ca="1" si="455"/>
        <v>0</v>
      </c>
      <c r="DC666" s="1412">
        <f t="shared" ca="1" si="455"/>
        <v>0</v>
      </c>
      <c r="DD666" s="1412">
        <f t="shared" ca="1" si="455"/>
        <v>0</v>
      </c>
      <c r="DE666" s="1412">
        <f t="shared" ca="1" si="455"/>
        <v>0</v>
      </c>
      <c r="DF666" s="1412">
        <f t="shared" ca="1" si="455"/>
        <v>0</v>
      </c>
      <c r="DG666" s="1412">
        <f t="shared" ca="1" si="455"/>
        <v>0</v>
      </c>
      <c r="DH666" s="1412">
        <f t="shared" ca="1" si="455"/>
        <v>0</v>
      </c>
      <c r="DI666" s="1412">
        <f t="shared" ca="1" si="455"/>
        <v>0</v>
      </c>
      <c r="DJ666" s="1412">
        <f t="shared" ca="1" si="455"/>
        <v>0</v>
      </c>
      <c r="DK666" s="1412">
        <f t="shared" ca="1" si="455"/>
        <v>0</v>
      </c>
      <c r="DL666" s="1412">
        <f t="shared" ca="1" si="455"/>
        <v>0</v>
      </c>
      <c r="DM666" s="1412">
        <f t="shared" ca="1" si="455"/>
        <v>0</v>
      </c>
      <c r="DN666" s="1412">
        <f t="shared" ca="1" si="455"/>
        <v>0</v>
      </c>
      <c r="DO666" s="1412">
        <f t="shared" ca="1" si="455"/>
        <v>0</v>
      </c>
      <c r="DP666" s="1412">
        <f t="shared" ca="1" si="455"/>
        <v>0</v>
      </c>
      <c r="DQ666" s="1412">
        <f t="shared" ca="1" si="455"/>
        <v>0</v>
      </c>
      <c r="DR666" s="1412">
        <f t="shared" ca="1" si="455"/>
        <v>0</v>
      </c>
      <c r="DS666" s="1412">
        <f t="shared" ca="1" si="455"/>
        <v>0</v>
      </c>
      <c r="DT666" s="1412">
        <f t="shared" ca="1" si="455"/>
        <v>0</v>
      </c>
      <c r="DU666" s="1412">
        <f t="shared" ca="1" si="455"/>
        <v>0</v>
      </c>
      <c r="DV666" s="1412">
        <f t="shared" ca="1" si="455"/>
        <v>0</v>
      </c>
      <c r="DW666" s="1412">
        <f t="shared" ca="1" si="455"/>
        <v>0</v>
      </c>
      <c r="DX666" s="1412">
        <f t="shared" ca="1" si="455"/>
        <v>0</v>
      </c>
      <c r="DY666" s="1412">
        <f t="shared" ca="1" si="455"/>
        <v>0</v>
      </c>
      <c r="DZ666" s="1412">
        <f t="shared" ca="1" si="455"/>
        <v>0</v>
      </c>
      <c r="EA666" s="1412">
        <f t="shared" ca="1" si="455"/>
        <v>0</v>
      </c>
      <c r="EB666" s="1412">
        <f t="shared" ca="1" si="455"/>
        <v>0</v>
      </c>
      <c r="EC666" s="1412">
        <f t="shared" ref="EC666:FH666" ca="1" si="456">IF(EC664&lt;Start_Mth,-EC665,-EC665*(1-EC662))</f>
        <v>0</v>
      </c>
      <c r="ED666" s="1412">
        <f t="shared" ca="1" si="456"/>
        <v>0</v>
      </c>
      <c r="EE666" s="1412">
        <f t="shared" ca="1" si="456"/>
        <v>0</v>
      </c>
      <c r="EF666" s="1412">
        <f t="shared" ca="1" si="456"/>
        <v>0</v>
      </c>
    </row>
    <row r="667" spans="1:136" outlineLevel="2">
      <c r="B667" s="687"/>
      <c r="C667" s="27" t="s">
        <v>116</v>
      </c>
      <c r="D667" s="1413">
        <f t="shared" si="451"/>
        <v>0</v>
      </c>
      <c r="E667" s="1250">
        <f t="shared" ref="E667:AJ667" ca="1" si="457">SUM(E665:E666)</f>
        <v>0</v>
      </c>
      <c r="F667" s="1250">
        <f t="shared" ca="1" si="457"/>
        <v>0</v>
      </c>
      <c r="G667" s="1250">
        <f t="shared" ca="1" si="457"/>
        <v>0</v>
      </c>
      <c r="H667" s="1250">
        <f t="shared" ca="1" si="457"/>
        <v>0</v>
      </c>
      <c r="I667" s="1250">
        <f t="shared" ca="1" si="457"/>
        <v>0</v>
      </c>
      <c r="J667" s="1250">
        <f t="shared" ca="1" si="457"/>
        <v>0</v>
      </c>
      <c r="K667" s="1250">
        <f t="shared" ca="1" si="457"/>
        <v>0</v>
      </c>
      <c r="L667" s="1250">
        <f t="shared" ca="1" si="457"/>
        <v>0</v>
      </c>
      <c r="M667" s="1250">
        <f t="shared" ca="1" si="457"/>
        <v>0</v>
      </c>
      <c r="N667" s="1250">
        <f t="shared" ca="1" si="457"/>
        <v>0</v>
      </c>
      <c r="O667" s="1250">
        <f t="shared" ca="1" si="457"/>
        <v>0</v>
      </c>
      <c r="P667" s="1250">
        <f t="shared" ca="1" si="457"/>
        <v>0</v>
      </c>
      <c r="Q667" s="1250">
        <f t="shared" ca="1" si="457"/>
        <v>0</v>
      </c>
      <c r="R667" s="1250">
        <f t="shared" ca="1" si="457"/>
        <v>0</v>
      </c>
      <c r="S667" s="1250">
        <f t="shared" ca="1" si="457"/>
        <v>0</v>
      </c>
      <c r="T667" s="1250">
        <f t="shared" ca="1" si="457"/>
        <v>0</v>
      </c>
      <c r="U667" s="1250">
        <f t="shared" ca="1" si="457"/>
        <v>0</v>
      </c>
      <c r="V667" s="1250">
        <f t="shared" ca="1" si="457"/>
        <v>0</v>
      </c>
      <c r="W667" s="1250">
        <f t="shared" ca="1" si="457"/>
        <v>0</v>
      </c>
      <c r="X667" s="1250">
        <f t="shared" ca="1" si="457"/>
        <v>0</v>
      </c>
      <c r="Y667" s="1250">
        <f t="shared" ca="1" si="457"/>
        <v>0</v>
      </c>
      <c r="Z667" s="1250">
        <f t="shared" ca="1" si="457"/>
        <v>0</v>
      </c>
      <c r="AA667" s="1250">
        <f t="shared" ca="1" si="457"/>
        <v>0</v>
      </c>
      <c r="AB667" s="1250">
        <f t="shared" ca="1" si="457"/>
        <v>0</v>
      </c>
      <c r="AC667" s="1250">
        <f t="shared" ca="1" si="457"/>
        <v>0</v>
      </c>
      <c r="AD667" s="1250">
        <f t="shared" ca="1" si="457"/>
        <v>0</v>
      </c>
      <c r="AE667" s="1250">
        <f t="shared" ca="1" si="457"/>
        <v>0</v>
      </c>
      <c r="AF667" s="1250">
        <f t="shared" ca="1" si="457"/>
        <v>0</v>
      </c>
      <c r="AG667" s="1250">
        <f t="shared" ca="1" si="457"/>
        <v>0</v>
      </c>
      <c r="AH667" s="1250">
        <f t="shared" ca="1" si="457"/>
        <v>0</v>
      </c>
      <c r="AI667" s="1250">
        <f t="shared" ca="1" si="457"/>
        <v>0</v>
      </c>
      <c r="AJ667" s="1250">
        <f t="shared" ca="1" si="457"/>
        <v>0</v>
      </c>
      <c r="AK667" s="1250">
        <f t="shared" ref="AK667:BP667" ca="1" si="458">SUM(AK665:AK666)</f>
        <v>0</v>
      </c>
      <c r="AL667" s="1250">
        <f t="shared" ca="1" si="458"/>
        <v>0</v>
      </c>
      <c r="AM667" s="1250">
        <f t="shared" ca="1" si="458"/>
        <v>0</v>
      </c>
      <c r="AN667" s="1250">
        <f t="shared" ca="1" si="458"/>
        <v>0</v>
      </c>
      <c r="AO667" s="1250">
        <f t="shared" ca="1" si="458"/>
        <v>0</v>
      </c>
      <c r="AP667" s="1250">
        <f t="shared" ca="1" si="458"/>
        <v>0</v>
      </c>
      <c r="AQ667" s="1250">
        <f t="shared" ca="1" si="458"/>
        <v>0</v>
      </c>
      <c r="AR667" s="1250">
        <f t="shared" ca="1" si="458"/>
        <v>0</v>
      </c>
      <c r="AS667" s="1250">
        <f t="shared" ca="1" si="458"/>
        <v>0</v>
      </c>
      <c r="AT667" s="1250">
        <f t="shared" ca="1" si="458"/>
        <v>0</v>
      </c>
      <c r="AU667" s="1250">
        <f t="shared" ca="1" si="458"/>
        <v>0</v>
      </c>
      <c r="AV667" s="1250">
        <f t="shared" ca="1" si="458"/>
        <v>0</v>
      </c>
      <c r="AW667" s="1250">
        <f t="shared" ca="1" si="458"/>
        <v>0</v>
      </c>
      <c r="AX667" s="1250">
        <f t="shared" ca="1" si="458"/>
        <v>0</v>
      </c>
      <c r="AY667" s="1250">
        <f t="shared" ca="1" si="458"/>
        <v>0</v>
      </c>
      <c r="AZ667" s="1250">
        <f t="shared" ca="1" si="458"/>
        <v>0</v>
      </c>
      <c r="BA667" s="1250">
        <f t="shared" ca="1" si="458"/>
        <v>0</v>
      </c>
      <c r="BB667" s="1250">
        <f t="shared" ca="1" si="458"/>
        <v>0</v>
      </c>
      <c r="BC667" s="1250">
        <f t="shared" ca="1" si="458"/>
        <v>0</v>
      </c>
      <c r="BD667" s="1250">
        <f t="shared" ca="1" si="458"/>
        <v>0</v>
      </c>
      <c r="BE667" s="1250">
        <f t="shared" ca="1" si="458"/>
        <v>0</v>
      </c>
      <c r="BF667" s="1250">
        <f t="shared" ca="1" si="458"/>
        <v>0</v>
      </c>
      <c r="BG667" s="1250">
        <f t="shared" ca="1" si="458"/>
        <v>0</v>
      </c>
      <c r="BH667" s="1250">
        <f t="shared" ca="1" si="458"/>
        <v>0</v>
      </c>
      <c r="BI667" s="1250">
        <f t="shared" ca="1" si="458"/>
        <v>0</v>
      </c>
      <c r="BJ667" s="1250">
        <f t="shared" ca="1" si="458"/>
        <v>0</v>
      </c>
      <c r="BK667" s="1250">
        <f t="shared" ca="1" si="458"/>
        <v>0</v>
      </c>
      <c r="BL667" s="1250">
        <f t="shared" ca="1" si="458"/>
        <v>0</v>
      </c>
      <c r="BM667" s="1250">
        <f t="shared" ca="1" si="458"/>
        <v>0</v>
      </c>
      <c r="BN667" s="1250">
        <f t="shared" ca="1" si="458"/>
        <v>0</v>
      </c>
      <c r="BO667" s="1250">
        <f t="shared" ca="1" si="458"/>
        <v>0</v>
      </c>
      <c r="BP667" s="1250">
        <f t="shared" ca="1" si="458"/>
        <v>0</v>
      </c>
      <c r="BQ667" s="1250">
        <f t="shared" ref="BQ667:CV667" ca="1" si="459">SUM(BQ665:BQ666)</f>
        <v>0</v>
      </c>
      <c r="BR667" s="1250">
        <f t="shared" ca="1" si="459"/>
        <v>0</v>
      </c>
      <c r="BS667" s="1250">
        <f t="shared" ca="1" si="459"/>
        <v>0</v>
      </c>
      <c r="BT667" s="1250">
        <f t="shared" ca="1" si="459"/>
        <v>0</v>
      </c>
      <c r="BU667" s="1250">
        <f t="shared" ca="1" si="459"/>
        <v>0</v>
      </c>
      <c r="BV667" s="1250">
        <f t="shared" ca="1" si="459"/>
        <v>0</v>
      </c>
      <c r="BW667" s="1250">
        <f t="shared" ca="1" si="459"/>
        <v>0</v>
      </c>
      <c r="BX667" s="1250">
        <f t="shared" ca="1" si="459"/>
        <v>0</v>
      </c>
      <c r="BY667" s="1250">
        <f t="shared" ca="1" si="459"/>
        <v>0</v>
      </c>
      <c r="BZ667" s="1250">
        <f t="shared" ca="1" si="459"/>
        <v>0</v>
      </c>
      <c r="CA667" s="1250">
        <f t="shared" ca="1" si="459"/>
        <v>0</v>
      </c>
      <c r="CB667" s="1250">
        <f t="shared" ca="1" si="459"/>
        <v>0</v>
      </c>
      <c r="CC667" s="1250">
        <f t="shared" ca="1" si="459"/>
        <v>0</v>
      </c>
      <c r="CD667" s="1250">
        <f t="shared" ca="1" si="459"/>
        <v>0</v>
      </c>
      <c r="CE667" s="1250">
        <f t="shared" ca="1" si="459"/>
        <v>0</v>
      </c>
      <c r="CF667" s="1250">
        <f t="shared" ca="1" si="459"/>
        <v>0</v>
      </c>
      <c r="CG667" s="1250">
        <f t="shared" ca="1" si="459"/>
        <v>0</v>
      </c>
      <c r="CH667" s="1250">
        <f t="shared" ca="1" si="459"/>
        <v>0</v>
      </c>
      <c r="CI667" s="1250">
        <f t="shared" ca="1" si="459"/>
        <v>0</v>
      </c>
      <c r="CJ667" s="1250">
        <f t="shared" ca="1" si="459"/>
        <v>0</v>
      </c>
      <c r="CK667" s="1250">
        <f t="shared" ca="1" si="459"/>
        <v>0</v>
      </c>
      <c r="CL667" s="1250">
        <f t="shared" ca="1" si="459"/>
        <v>0</v>
      </c>
      <c r="CM667" s="1250">
        <f t="shared" ca="1" si="459"/>
        <v>0</v>
      </c>
      <c r="CN667" s="1250">
        <f t="shared" ca="1" si="459"/>
        <v>0</v>
      </c>
      <c r="CO667" s="1250">
        <f t="shared" ca="1" si="459"/>
        <v>0</v>
      </c>
      <c r="CP667" s="1250">
        <f t="shared" ca="1" si="459"/>
        <v>0</v>
      </c>
      <c r="CQ667" s="1250">
        <f t="shared" ca="1" si="459"/>
        <v>0</v>
      </c>
      <c r="CR667" s="1250">
        <f t="shared" ca="1" si="459"/>
        <v>0</v>
      </c>
      <c r="CS667" s="1250">
        <f t="shared" ca="1" si="459"/>
        <v>0</v>
      </c>
      <c r="CT667" s="1250">
        <f t="shared" ca="1" si="459"/>
        <v>0</v>
      </c>
      <c r="CU667" s="1250">
        <f t="shared" ca="1" si="459"/>
        <v>0</v>
      </c>
      <c r="CV667" s="1250">
        <f t="shared" ca="1" si="459"/>
        <v>0</v>
      </c>
      <c r="CW667" s="1250">
        <f t="shared" ref="CW667:EB667" ca="1" si="460">SUM(CW665:CW666)</f>
        <v>0</v>
      </c>
      <c r="CX667" s="1250">
        <f t="shared" ca="1" si="460"/>
        <v>0</v>
      </c>
      <c r="CY667" s="1250">
        <f t="shared" ca="1" si="460"/>
        <v>0</v>
      </c>
      <c r="CZ667" s="1250">
        <f t="shared" ca="1" si="460"/>
        <v>0</v>
      </c>
      <c r="DA667" s="1250">
        <f t="shared" ca="1" si="460"/>
        <v>0</v>
      </c>
      <c r="DB667" s="1250">
        <f t="shared" ca="1" si="460"/>
        <v>0</v>
      </c>
      <c r="DC667" s="1250">
        <f t="shared" ca="1" si="460"/>
        <v>0</v>
      </c>
      <c r="DD667" s="1250">
        <f t="shared" ca="1" si="460"/>
        <v>0</v>
      </c>
      <c r="DE667" s="1250">
        <f t="shared" ca="1" si="460"/>
        <v>0</v>
      </c>
      <c r="DF667" s="1250">
        <f t="shared" ca="1" si="460"/>
        <v>0</v>
      </c>
      <c r="DG667" s="1250">
        <f t="shared" ca="1" si="460"/>
        <v>0</v>
      </c>
      <c r="DH667" s="1250">
        <f t="shared" ca="1" si="460"/>
        <v>0</v>
      </c>
      <c r="DI667" s="1250">
        <f t="shared" ca="1" si="460"/>
        <v>0</v>
      </c>
      <c r="DJ667" s="1250">
        <f t="shared" ca="1" si="460"/>
        <v>0</v>
      </c>
      <c r="DK667" s="1250">
        <f t="shared" ca="1" si="460"/>
        <v>0</v>
      </c>
      <c r="DL667" s="1250">
        <f t="shared" ca="1" si="460"/>
        <v>0</v>
      </c>
      <c r="DM667" s="1250">
        <f t="shared" ca="1" si="460"/>
        <v>0</v>
      </c>
      <c r="DN667" s="1250">
        <f t="shared" ca="1" si="460"/>
        <v>0</v>
      </c>
      <c r="DO667" s="1250">
        <f t="shared" ca="1" si="460"/>
        <v>0</v>
      </c>
      <c r="DP667" s="1250">
        <f t="shared" ca="1" si="460"/>
        <v>0</v>
      </c>
      <c r="DQ667" s="1250">
        <f t="shared" ca="1" si="460"/>
        <v>0</v>
      </c>
      <c r="DR667" s="1250">
        <f t="shared" ca="1" si="460"/>
        <v>0</v>
      </c>
      <c r="DS667" s="1250">
        <f t="shared" ca="1" si="460"/>
        <v>0</v>
      </c>
      <c r="DT667" s="1250">
        <f t="shared" ca="1" si="460"/>
        <v>0</v>
      </c>
      <c r="DU667" s="1250">
        <f t="shared" ca="1" si="460"/>
        <v>0</v>
      </c>
      <c r="DV667" s="1250">
        <f t="shared" ca="1" si="460"/>
        <v>0</v>
      </c>
      <c r="DW667" s="1250">
        <f t="shared" ca="1" si="460"/>
        <v>0</v>
      </c>
      <c r="DX667" s="1250">
        <f t="shared" ca="1" si="460"/>
        <v>0</v>
      </c>
      <c r="DY667" s="1250">
        <f t="shared" ca="1" si="460"/>
        <v>0</v>
      </c>
      <c r="DZ667" s="1250">
        <f t="shared" ca="1" si="460"/>
        <v>0</v>
      </c>
      <c r="EA667" s="1250">
        <f t="shared" ca="1" si="460"/>
        <v>0</v>
      </c>
      <c r="EB667" s="1250">
        <f t="shared" ca="1" si="460"/>
        <v>0</v>
      </c>
      <c r="EC667" s="1250">
        <f t="shared" ref="EC667:FH667" ca="1" si="461">SUM(EC665:EC666)</f>
        <v>0</v>
      </c>
      <c r="ED667" s="1250">
        <f t="shared" ca="1" si="461"/>
        <v>0</v>
      </c>
      <c r="EE667" s="1250">
        <f t="shared" ca="1" si="461"/>
        <v>0</v>
      </c>
      <c r="EF667" s="1250">
        <f t="shared" ca="1" si="461"/>
        <v>0</v>
      </c>
    </row>
    <row r="668" spans="1:136" outlineLevel="2">
      <c r="B668" s="687"/>
      <c r="C668" s="34" t="s">
        <v>117</v>
      </c>
      <c r="D668" s="1411">
        <f t="shared" si="451"/>
        <v>0</v>
      </c>
      <c r="E668" s="1412">
        <f ca="1">-'Model Inputs &amp; Calcs'!D84*E667</f>
        <v>0</v>
      </c>
      <c r="F668" s="1412">
        <f ca="1">-'Model Inputs &amp; Calcs'!E84*F667</f>
        <v>0</v>
      </c>
      <c r="G668" s="1412">
        <f ca="1">-'Model Inputs &amp; Calcs'!F84*G667</f>
        <v>0</v>
      </c>
      <c r="H668" s="1412">
        <f ca="1">-'Model Inputs &amp; Calcs'!G84*H667</f>
        <v>0</v>
      </c>
      <c r="I668" s="1412">
        <f ca="1">-'Model Inputs &amp; Calcs'!H84*I667</f>
        <v>0</v>
      </c>
      <c r="J668" s="1412">
        <f ca="1">-'Model Inputs &amp; Calcs'!I84*J667</f>
        <v>0</v>
      </c>
      <c r="K668" s="1412">
        <f ca="1">-'Model Inputs &amp; Calcs'!J84*K667</f>
        <v>0</v>
      </c>
      <c r="L668" s="1412">
        <f ca="1">-'Model Inputs &amp; Calcs'!K84*L667</f>
        <v>0</v>
      </c>
      <c r="M668" s="1412">
        <f ca="1">-'Model Inputs &amp; Calcs'!L84*M667</f>
        <v>0</v>
      </c>
      <c r="N668" s="1412">
        <f ca="1">-'Model Inputs &amp; Calcs'!M84*N667</f>
        <v>0</v>
      </c>
      <c r="O668" s="1412">
        <f ca="1">-'Model Inputs &amp; Calcs'!N84*O667</f>
        <v>0</v>
      </c>
      <c r="P668" s="1412">
        <f ca="1">-'Model Inputs &amp; Calcs'!O84*P667</f>
        <v>0</v>
      </c>
      <c r="Q668" s="1412">
        <f ca="1">-'Model Inputs &amp; Calcs'!P84*Q667</f>
        <v>0</v>
      </c>
      <c r="R668" s="1412">
        <f ca="1">-'Model Inputs &amp; Calcs'!Q84*R667</f>
        <v>0</v>
      </c>
      <c r="S668" s="1412">
        <f ca="1">-'Model Inputs &amp; Calcs'!R84*S667</f>
        <v>0</v>
      </c>
      <c r="T668" s="1412">
        <f ca="1">-'Model Inputs &amp; Calcs'!S84*T667</f>
        <v>0</v>
      </c>
      <c r="U668" s="1412">
        <f ca="1">-'Model Inputs &amp; Calcs'!T84*U667</f>
        <v>0</v>
      </c>
      <c r="V668" s="1412">
        <f ca="1">-'Model Inputs &amp; Calcs'!U84*V667</f>
        <v>0</v>
      </c>
      <c r="W668" s="1412">
        <f ca="1">-'Model Inputs &amp; Calcs'!V84*W667</f>
        <v>0</v>
      </c>
      <c r="X668" s="1412">
        <f ca="1">-'Model Inputs &amp; Calcs'!W84*X667</f>
        <v>0</v>
      </c>
      <c r="Y668" s="1412">
        <f ca="1">-'Model Inputs &amp; Calcs'!X84*Y667</f>
        <v>0</v>
      </c>
      <c r="Z668" s="1412">
        <f ca="1">-'Model Inputs &amp; Calcs'!Y84*Z667</f>
        <v>0</v>
      </c>
      <c r="AA668" s="1412">
        <f ca="1">-'Model Inputs &amp; Calcs'!Z84*AA667</f>
        <v>0</v>
      </c>
      <c r="AB668" s="1412">
        <f ca="1">-'Model Inputs &amp; Calcs'!AA84*AB667</f>
        <v>0</v>
      </c>
      <c r="AC668" s="1412">
        <f ca="1">-'Model Inputs &amp; Calcs'!AB84*AC667</f>
        <v>0</v>
      </c>
      <c r="AD668" s="1412">
        <f ca="1">-'Model Inputs &amp; Calcs'!AC84*AD667</f>
        <v>0</v>
      </c>
      <c r="AE668" s="1412">
        <f ca="1">-'Model Inputs &amp; Calcs'!AD84*AE667</f>
        <v>0</v>
      </c>
      <c r="AF668" s="1412">
        <f ca="1">-'Model Inputs &amp; Calcs'!AE84*AF667</f>
        <v>0</v>
      </c>
      <c r="AG668" s="1412">
        <f ca="1">-'Model Inputs &amp; Calcs'!AF84*AG667</f>
        <v>0</v>
      </c>
      <c r="AH668" s="1412">
        <f ca="1">-'Model Inputs &amp; Calcs'!AG84*AH667</f>
        <v>0</v>
      </c>
      <c r="AI668" s="1412">
        <f ca="1">-'Model Inputs &amp; Calcs'!AH84*AI667</f>
        <v>0</v>
      </c>
      <c r="AJ668" s="1412">
        <f ca="1">-'Model Inputs &amp; Calcs'!AI84*AJ667</f>
        <v>0</v>
      </c>
      <c r="AK668" s="1412">
        <f ca="1">-'Model Inputs &amp; Calcs'!AJ84*AK667</f>
        <v>0</v>
      </c>
      <c r="AL668" s="1412">
        <f ca="1">-'Model Inputs &amp; Calcs'!AK84*AL667</f>
        <v>0</v>
      </c>
      <c r="AM668" s="1412">
        <f ca="1">-'Model Inputs &amp; Calcs'!AL84*AM667</f>
        <v>0</v>
      </c>
      <c r="AN668" s="1412">
        <f ca="1">-'Model Inputs &amp; Calcs'!AM84*AN667</f>
        <v>0</v>
      </c>
      <c r="AO668" s="1412">
        <f ca="1">-'Model Inputs &amp; Calcs'!AN84*AO667</f>
        <v>0</v>
      </c>
      <c r="AP668" s="1412">
        <f ca="1">-'Model Inputs &amp; Calcs'!AO84*AP667</f>
        <v>0</v>
      </c>
      <c r="AQ668" s="1412">
        <f ca="1">-'Model Inputs &amp; Calcs'!AP84*AQ667</f>
        <v>0</v>
      </c>
      <c r="AR668" s="1412">
        <f ca="1">-'Model Inputs &amp; Calcs'!AQ84*AR667</f>
        <v>0</v>
      </c>
      <c r="AS668" s="1412">
        <f ca="1">-'Model Inputs &amp; Calcs'!AR84*AS667</f>
        <v>0</v>
      </c>
      <c r="AT668" s="1412">
        <f ca="1">-'Model Inputs &amp; Calcs'!AS84*AT667</f>
        <v>0</v>
      </c>
      <c r="AU668" s="1412">
        <f ca="1">-'Model Inputs &amp; Calcs'!AT84*AU667</f>
        <v>0</v>
      </c>
      <c r="AV668" s="1412">
        <f ca="1">-'Model Inputs &amp; Calcs'!AU84*AV667</f>
        <v>0</v>
      </c>
      <c r="AW668" s="1412">
        <f ca="1">-'Model Inputs &amp; Calcs'!AV84*AW667</f>
        <v>0</v>
      </c>
      <c r="AX668" s="1412">
        <f ca="1">-'Model Inputs &amp; Calcs'!AW84*AX667</f>
        <v>0</v>
      </c>
      <c r="AY668" s="1412">
        <f ca="1">-'Model Inputs &amp; Calcs'!AX84*AY667</f>
        <v>0</v>
      </c>
      <c r="AZ668" s="1412">
        <f ca="1">-'Model Inputs &amp; Calcs'!AY84*AZ667</f>
        <v>0</v>
      </c>
      <c r="BA668" s="1412">
        <f ca="1">-'Model Inputs &amp; Calcs'!AZ84*BA667</f>
        <v>0</v>
      </c>
      <c r="BB668" s="1412">
        <f ca="1">-'Model Inputs &amp; Calcs'!BA84*BB667</f>
        <v>0</v>
      </c>
      <c r="BC668" s="1412">
        <f ca="1">-'Model Inputs &amp; Calcs'!BB84*BC667</f>
        <v>0</v>
      </c>
      <c r="BD668" s="1412">
        <f ca="1">-'Model Inputs &amp; Calcs'!BC84*BD667</f>
        <v>0</v>
      </c>
      <c r="BE668" s="1412">
        <f ca="1">-'Model Inputs &amp; Calcs'!BD84*BE667</f>
        <v>0</v>
      </c>
      <c r="BF668" s="1412">
        <f ca="1">-'Model Inputs &amp; Calcs'!BE84*BF667</f>
        <v>0</v>
      </c>
      <c r="BG668" s="1412">
        <f ca="1">-'Model Inputs &amp; Calcs'!BF84*BG667</f>
        <v>0</v>
      </c>
      <c r="BH668" s="1412">
        <f ca="1">-'Model Inputs &amp; Calcs'!BG84*BH667</f>
        <v>0</v>
      </c>
      <c r="BI668" s="1412">
        <f ca="1">-'Model Inputs &amp; Calcs'!BH84*BI667</f>
        <v>0</v>
      </c>
      <c r="BJ668" s="1412">
        <f ca="1">-'Model Inputs &amp; Calcs'!BI84*BJ667</f>
        <v>0</v>
      </c>
      <c r="BK668" s="1412">
        <f ca="1">-'Model Inputs &amp; Calcs'!BJ84*BK667</f>
        <v>0</v>
      </c>
      <c r="BL668" s="1412">
        <f ca="1">-'Model Inputs &amp; Calcs'!BK84*BL667</f>
        <v>0</v>
      </c>
      <c r="BM668" s="1412">
        <f ca="1">-'Model Inputs &amp; Calcs'!BL84*BM667</f>
        <v>0</v>
      </c>
      <c r="BN668" s="1412">
        <f ca="1">-'Model Inputs &amp; Calcs'!BM84*BN667</f>
        <v>0</v>
      </c>
      <c r="BO668" s="1412">
        <f ca="1">-'Model Inputs &amp; Calcs'!BN84*BO667</f>
        <v>0</v>
      </c>
      <c r="BP668" s="1412">
        <f ca="1">-'Model Inputs &amp; Calcs'!BO84*BP667</f>
        <v>0</v>
      </c>
      <c r="BQ668" s="1412">
        <f ca="1">-'Model Inputs &amp; Calcs'!BP84*BQ667</f>
        <v>0</v>
      </c>
      <c r="BR668" s="1412">
        <f ca="1">-'Model Inputs &amp; Calcs'!BQ84*BR667</f>
        <v>0</v>
      </c>
      <c r="BS668" s="1412">
        <f ca="1">-'Model Inputs &amp; Calcs'!BR84*BS667</f>
        <v>0</v>
      </c>
      <c r="BT668" s="1412">
        <f ca="1">-'Model Inputs &amp; Calcs'!BS84*BT667</f>
        <v>0</v>
      </c>
      <c r="BU668" s="1412">
        <f ca="1">-'Model Inputs &amp; Calcs'!BT84*BU667</f>
        <v>0</v>
      </c>
      <c r="BV668" s="1412">
        <f ca="1">-'Model Inputs &amp; Calcs'!BU84*BV667</f>
        <v>0</v>
      </c>
      <c r="BW668" s="1412">
        <f ca="1">-'Model Inputs &amp; Calcs'!BV84*BW667</f>
        <v>0</v>
      </c>
      <c r="BX668" s="1412">
        <f ca="1">-'Model Inputs &amp; Calcs'!BW84*BX667</f>
        <v>0</v>
      </c>
      <c r="BY668" s="1412">
        <f ca="1">-'Model Inputs &amp; Calcs'!BX84*BY667</f>
        <v>0</v>
      </c>
      <c r="BZ668" s="1412">
        <f ca="1">-'Model Inputs &amp; Calcs'!BY84*BZ667</f>
        <v>0</v>
      </c>
      <c r="CA668" s="1412">
        <f ca="1">-'Model Inputs &amp; Calcs'!BZ84*CA667</f>
        <v>0</v>
      </c>
      <c r="CB668" s="1412">
        <f ca="1">-'Model Inputs &amp; Calcs'!CA84*CB667</f>
        <v>0</v>
      </c>
      <c r="CC668" s="1412">
        <f ca="1">-'Model Inputs &amp; Calcs'!CB84*CC667</f>
        <v>0</v>
      </c>
      <c r="CD668" s="1412">
        <f ca="1">-'Model Inputs &amp; Calcs'!CC84*CD667</f>
        <v>0</v>
      </c>
      <c r="CE668" s="1412">
        <f ca="1">-'Model Inputs &amp; Calcs'!CD84*CE667</f>
        <v>0</v>
      </c>
      <c r="CF668" s="1412">
        <f ca="1">-'Model Inputs &amp; Calcs'!CE84*CF667</f>
        <v>0</v>
      </c>
      <c r="CG668" s="1412">
        <f ca="1">-'Model Inputs &amp; Calcs'!CF84*CG667</f>
        <v>0</v>
      </c>
      <c r="CH668" s="1412">
        <f ca="1">-'Model Inputs &amp; Calcs'!CG84*CH667</f>
        <v>0</v>
      </c>
      <c r="CI668" s="1412">
        <f ca="1">-'Model Inputs &amp; Calcs'!CH84*CI667</f>
        <v>0</v>
      </c>
      <c r="CJ668" s="1412">
        <f ca="1">-'Model Inputs &amp; Calcs'!CI84*CJ667</f>
        <v>0</v>
      </c>
      <c r="CK668" s="1412">
        <f ca="1">-'Model Inputs &amp; Calcs'!CJ84*CK667</f>
        <v>0</v>
      </c>
      <c r="CL668" s="1412">
        <f ca="1">-'Model Inputs &amp; Calcs'!CK84*CL667</f>
        <v>0</v>
      </c>
      <c r="CM668" s="1412">
        <f ca="1">-'Model Inputs &amp; Calcs'!CL84*CM667</f>
        <v>0</v>
      </c>
      <c r="CN668" s="1412">
        <f ca="1">-'Model Inputs &amp; Calcs'!CM84*CN667</f>
        <v>0</v>
      </c>
      <c r="CO668" s="1412">
        <f ca="1">-'Model Inputs &amp; Calcs'!CN84*CO667</f>
        <v>0</v>
      </c>
      <c r="CP668" s="1412">
        <f ca="1">-'Model Inputs &amp; Calcs'!CO84*CP667</f>
        <v>0</v>
      </c>
      <c r="CQ668" s="1412">
        <f ca="1">-'Model Inputs &amp; Calcs'!CP84*CQ667</f>
        <v>0</v>
      </c>
      <c r="CR668" s="1412">
        <f ca="1">-'Model Inputs &amp; Calcs'!CQ84*CR667</f>
        <v>0</v>
      </c>
      <c r="CS668" s="1412">
        <f ca="1">-'Model Inputs &amp; Calcs'!CR84*CS667</f>
        <v>0</v>
      </c>
      <c r="CT668" s="1412">
        <f ca="1">-'Model Inputs &amp; Calcs'!CS84*CT667</f>
        <v>0</v>
      </c>
      <c r="CU668" s="1412">
        <f ca="1">-'Model Inputs &amp; Calcs'!CT84*CU667</f>
        <v>0</v>
      </c>
      <c r="CV668" s="1412">
        <f ca="1">-'Model Inputs &amp; Calcs'!CU84*CV667</f>
        <v>0</v>
      </c>
      <c r="CW668" s="1412">
        <f ca="1">-'Model Inputs &amp; Calcs'!CV84*CW667</f>
        <v>0</v>
      </c>
      <c r="CX668" s="1412">
        <f ca="1">-'Model Inputs &amp; Calcs'!CW84*CX667</f>
        <v>0</v>
      </c>
      <c r="CY668" s="1412">
        <f ca="1">-'Model Inputs &amp; Calcs'!CX84*CY667</f>
        <v>0</v>
      </c>
      <c r="CZ668" s="1412">
        <f ca="1">-'Model Inputs &amp; Calcs'!CY84*CZ667</f>
        <v>0</v>
      </c>
      <c r="DA668" s="1412">
        <f ca="1">-'Model Inputs &amp; Calcs'!CZ84*DA667</f>
        <v>0</v>
      </c>
      <c r="DB668" s="1412">
        <f ca="1">-'Model Inputs &amp; Calcs'!DA84*DB667</f>
        <v>0</v>
      </c>
      <c r="DC668" s="1412">
        <f ca="1">-'Model Inputs &amp; Calcs'!DB84*DC667</f>
        <v>0</v>
      </c>
      <c r="DD668" s="1412">
        <f ca="1">-'Model Inputs &amp; Calcs'!DC84*DD667</f>
        <v>0</v>
      </c>
      <c r="DE668" s="1412">
        <f ca="1">-'Model Inputs &amp; Calcs'!DD84*DE667</f>
        <v>0</v>
      </c>
      <c r="DF668" s="1412">
        <f ca="1">-'Model Inputs &amp; Calcs'!DE84*DF667</f>
        <v>0</v>
      </c>
      <c r="DG668" s="1412">
        <f ca="1">-'Model Inputs &amp; Calcs'!DF84*DG667</f>
        <v>0</v>
      </c>
      <c r="DH668" s="1412">
        <f ca="1">-'Model Inputs &amp; Calcs'!DG84*DH667</f>
        <v>0</v>
      </c>
      <c r="DI668" s="1412">
        <f ca="1">-'Model Inputs &amp; Calcs'!DH84*DI667</f>
        <v>0</v>
      </c>
      <c r="DJ668" s="1412">
        <f ca="1">-'Model Inputs &amp; Calcs'!DI84*DJ667</f>
        <v>0</v>
      </c>
      <c r="DK668" s="1412">
        <f ca="1">-'Model Inputs &amp; Calcs'!DJ84*DK667</f>
        <v>0</v>
      </c>
      <c r="DL668" s="1412">
        <f ca="1">-'Model Inputs &amp; Calcs'!DK84*DL667</f>
        <v>0</v>
      </c>
      <c r="DM668" s="1412">
        <f ca="1">-'Model Inputs &amp; Calcs'!DL84*DM667</f>
        <v>0</v>
      </c>
      <c r="DN668" s="1412">
        <f ca="1">-'Model Inputs &amp; Calcs'!DM84*DN667</f>
        <v>0</v>
      </c>
      <c r="DO668" s="1412">
        <f ca="1">-'Model Inputs &amp; Calcs'!DN84*DO667</f>
        <v>0</v>
      </c>
      <c r="DP668" s="1412">
        <f ca="1">-'Model Inputs &amp; Calcs'!DO84*DP667</f>
        <v>0</v>
      </c>
      <c r="DQ668" s="1412">
        <f ca="1">-'Model Inputs &amp; Calcs'!DP84*DQ667</f>
        <v>0</v>
      </c>
      <c r="DR668" s="1412">
        <f ca="1">-'Model Inputs &amp; Calcs'!DQ84*DR667</f>
        <v>0</v>
      </c>
      <c r="DS668" s="1412">
        <f ca="1">-'Model Inputs &amp; Calcs'!DR84*DS667</f>
        <v>0</v>
      </c>
      <c r="DT668" s="1412">
        <f ca="1">-'Model Inputs &amp; Calcs'!DS84*DT667</f>
        <v>0</v>
      </c>
      <c r="DU668" s="1412">
        <f ca="1">-'Model Inputs &amp; Calcs'!DT84*DU667</f>
        <v>0</v>
      </c>
      <c r="DV668" s="1412">
        <f ca="1">-'Model Inputs &amp; Calcs'!DU84*DV667</f>
        <v>0</v>
      </c>
      <c r="DW668" s="1412">
        <f ca="1">-'Model Inputs &amp; Calcs'!DV84*DW667</f>
        <v>0</v>
      </c>
      <c r="DX668" s="1412">
        <f ca="1">-'Model Inputs &amp; Calcs'!DW84*DX667</f>
        <v>0</v>
      </c>
      <c r="DY668" s="1412">
        <f ca="1">-'Model Inputs &amp; Calcs'!DX84*DY667</f>
        <v>0</v>
      </c>
      <c r="DZ668" s="1412">
        <f ca="1">-'Model Inputs &amp; Calcs'!DY84*DZ667</f>
        <v>0</v>
      </c>
      <c r="EA668" s="1412">
        <f ca="1">-'Model Inputs &amp; Calcs'!DZ84*EA667</f>
        <v>0</v>
      </c>
      <c r="EB668" s="1412">
        <f ca="1">-'Model Inputs &amp; Calcs'!EA84*EB667</f>
        <v>0</v>
      </c>
      <c r="EC668" s="1412">
        <f ca="1">-'Model Inputs &amp; Calcs'!EB84*EC667</f>
        <v>0</v>
      </c>
      <c r="ED668" s="1412">
        <f ca="1">-'Model Inputs &amp; Calcs'!EC84*ED667</f>
        <v>0</v>
      </c>
      <c r="EE668" s="1412">
        <f ca="1">-'Model Inputs &amp; Calcs'!ED84*EE667</f>
        <v>0</v>
      </c>
      <c r="EF668" s="1412">
        <f ca="1">-'Model Inputs &amp; Calcs'!EE84*EF667</f>
        <v>0</v>
      </c>
    </row>
    <row r="669" spans="1:136" outlineLevel="2">
      <c r="B669" s="687"/>
      <c r="C669" s="27" t="s">
        <v>387</v>
      </c>
      <c r="D669" s="1413">
        <f t="shared" si="451"/>
        <v>0</v>
      </c>
      <c r="E669" s="1250">
        <f t="shared" ref="E669:AJ669" ca="1" si="462">SUM(E667:E668)</f>
        <v>0</v>
      </c>
      <c r="F669" s="1250">
        <f t="shared" ca="1" si="462"/>
        <v>0</v>
      </c>
      <c r="G669" s="1250">
        <f t="shared" ca="1" si="462"/>
        <v>0</v>
      </c>
      <c r="H669" s="1250">
        <f t="shared" ca="1" si="462"/>
        <v>0</v>
      </c>
      <c r="I669" s="1250">
        <f t="shared" ca="1" si="462"/>
        <v>0</v>
      </c>
      <c r="J669" s="1250">
        <f t="shared" ca="1" si="462"/>
        <v>0</v>
      </c>
      <c r="K669" s="1250">
        <f t="shared" ca="1" si="462"/>
        <v>0</v>
      </c>
      <c r="L669" s="1250">
        <f t="shared" ca="1" si="462"/>
        <v>0</v>
      </c>
      <c r="M669" s="1250">
        <f t="shared" ca="1" si="462"/>
        <v>0</v>
      </c>
      <c r="N669" s="1250">
        <f t="shared" ca="1" si="462"/>
        <v>0</v>
      </c>
      <c r="O669" s="1250">
        <f t="shared" ca="1" si="462"/>
        <v>0</v>
      </c>
      <c r="P669" s="1250">
        <f t="shared" ca="1" si="462"/>
        <v>0</v>
      </c>
      <c r="Q669" s="1250">
        <f t="shared" ca="1" si="462"/>
        <v>0</v>
      </c>
      <c r="R669" s="1250">
        <f t="shared" ca="1" si="462"/>
        <v>0</v>
      </c>
      <c r="S669" s="1250">
        <f t="shared" ca="1" si="462"/>
        <v>0</v>
      </c>
      <c r="T669" s="1250">
        <f t="shared" ca="1" si="462"/>
        <v>0</v>
      </c>
      <c r="U669" s="1250">
        <f t="shared" ca="1" si="462"/>
        <v>0</v>
      </c>
      <c r="V669" s="1250">
        <f t="shared" ca="1" si="462"/>
        <v>0</v>
      </c>
      <c r="W669" s="1250">
        <f t="shared" ca="1" si="462"/>
        <v>0</v>
      </c>
      <c r="X669" s="1250">
        <f t="shared" ca="1" si="462"/>
        <v>0</v>
      </c>
      <c r="Y669" s="1250">
        <f t="shared" ca="1" si="462"/>
        <v>0</v>
      </c>
      <c r="Z669" s="1250">
        <f t="shared" ca="1" si="462"/>
        <v>0</v>
      </c>
      <c r="AA669" s="1250">
        <f t="shared" ca="1" si="462"/>
        <v>0</v>
      </c>
      <c r="AB669" s="1250">
        <f t="shared" ca="1" si="462"/>
        <v>0</v>
      </c>
      <c r="AC669" s="1250">
        <f t="shared" ca="1" si="462"/>
        <v>0</v>
      </c>
      <c r="AD669" s="1250">
        <f t="shared" ca="1" si="462"/>
        <v>0</v>
      </c>
      <c r="AE669" s="1250">
        <f t="shared" ca="1" si="462"/>
        <v>0</v>
      </c>
      <c r="AF669" s="1250">
        <f t="shared" ca="1" si="462"/>
        <v>0</v>
      </c>
      <c r="AG669" s="1250">
        <f t="shared" ca="1" si="462"/>
        <v>0</v>
      </c>
      <c r="AH669" s="1250">
        <f t="shared" ca="1" si="462"/>
        <v>0</v>
      </c>
      <c r="AI669" s="1250">
        <f t="shared" ca="1" si="462"/>
        <v>0</v>
      </c>
      <c r="AJ669" s="1250">
        <f t="shared" ca="1" si="462"/>
        <v>0</v>
      </c>
      <c r="AK669" s="1250">
        <f t="shared" ref="AK669:BP669" ca="1" si="463">SUM(AK667:AK668)</f>
        <v>0</v>
      </c>
      <c r="AL669" s="1250">
        <f t="shared" ca="1" si="463"/>
        <v>0</v>
      </c>
      <c r="AM669" s="1250">
        <f t="shared" ca="1" si="463"/>
        <v>0</v>
      </c>
      <c r="AN669" s="1250">
        <f t="shared" ca="1" si="463"/>
        <v>0</v>
      </c>
      <c r="AO669" s="1250">
        <f t="shared" ca="1" si="463"/>
        <v>0</v>
      </c>
      <c r="AP669" s="1250">
        <f t="shared" ca="1" si="463"/>
        <v>0</v>
      </c>
      <c r="AQ669" s="1250">
        <f t="shared" ca="1" si="463"/>
        <v>0</v>
      </c>
      <c r="AR669" s="1250">
        <f t="shared" ca="1" si="463"/>
        <v>0</v>
      </c>
      <c r="AS669" s="1250">
        <f t="shared" ca="1" si="463"/>
        <v>0</v>
      </c>
      <c r="AT669" s="1250">
        <f t="shared" ca="1" si="463"/>
        <v>0</v>
      </c>
      <c r="AU669" s="1250">
        <f t="shared" ca="1" si="463"/>
        <v>0</v>
      </c>
      <c r="AV669" s="1250">
        <f t="shared" ca="1" si="463"/>
        <v>0</v>
      </c>
      <c r="AW669" s="1250">
        <f t="shared" ca="1" si="463"/>
        <v>0</v>
      </c>
      <c r="AX669" s="1250">
        <f t="shared" ca="1" si="463"/>
        <v>0</v>
      </c>
      <c r="AY669" s="1250">
        <f t="shared" ca="1" si="463"/>
        <v>0</v>
      </c>
      <c r="AZ669" s="1250">
        <f t="shared" ca="1" si="463"/>
        <v>0</v>
      </c>
      <c r="BA669" s="1250">
        <f t="shared" ca="1" si="463"/>
        <v>0</v>
      </c>
      <c r="BB669" s="1250">
        <f t="shared" ca="1" si="463"/>
        <v>0</v>
      </c>
      <c r="BC669" s="1250">
        <f t="shared" ca="1" si="463"/>
        <v>0</v>
      </c>
      <c r="BD669" s="1250">
        <f t="shared" ca="1" si="463"/>
        <v>0</v>
      </c>
      <c r="BE669" s="1250">
        <f t="shared" ca="1" si="463"/>
        <v>0</v>
      </c>
      <c r="BF669" s="1250">
        <f t="shared" ca="1" si="463"/>
        <v>0</v>
      </c>
      <c r="BG669" s="1250">
        <f t="shared" ca="1" si="463"/>
        <v>0</v>
      </c>
      <c r="BH669" s="1250">
        <f t="shared" ca="1" si="463"/>
        <v>0</v>
      </c>
      <c r="BI669" s="1250">
        <f t="shared" ca="1" si="463"/>
        <v>0</v>
      </c>
      <c r="BJ669" s="1250">
        <f t="shared" ca="1" si="463"/>
        <v>0</v>
      </c>
      <c r="BK669" s="1250">
        <f t="shared" ca="1" si="463"/>
        <v>0</v>
      </c>
      <c r="BL669" s="1250">
        <f t="shared" ca="1" si="463"/>
        <v>0</v>
      </c>
      <c r="BM669" s="1250">
        <f t="shared" ca="1" si="463"/>
        <v>0</v>
      </c>
      <c r="BN669" s="1250">
        <f t="shared" ca="1" si="463"/>
        <v>0</v>
      </c>
      <c r="BO669" s="1250">
        <f t="shared" ca="1" si="463"/>
        <v>0</v>
      </c>
      <c r="BP669" s="1250">
        <f t="shared" ca="1" si="463"/>
        <v>0</v>
      </c>
      <c r="BQ669" s="1250">
        <f t="shared" ref="BQ669:CV669" ca="1" si="464">SUM(BQ667:BQ668)</f>
        <v>0</v>
      </c>
      <c r="BR669" s="1250">
        <f t="shared" ca="1" si="464"/>
        <v>0</v>
      </c>
      <c r="BS669" s="1250">
        <f t="shared" ca="1" si="464"/>
        <v>0</v>
      </c>
      <c r="BT669" s="1250">
        <f t="shared" ca="1" si="464"/>
        <v>0</v>
      </c>
      <c r="BU669" s="1250">
        <f t="shared" ca="1" si="464"/>
        <v>0</v>
      </c>
      <c r="BV669" s="1250">
        <f t="shared" ca="1" si="464"/>
        <v>0</v>
      </c>
      <c r="BW669" s="1250">
        <f t="shared" ca="1" si="464"/>
        <v>0</v>
      </c>
      <c r="BX669" s="1250">
        <f t="shared" ca="1" si="464"/>
        <v>0</v>
      </c>
      <c r="BY669" s="1250">
        <f t="shared" ca="1" si="464"/>
        <v>0</v>
      </c>
      <c r="BZ669" s="1250">
        <f t="shared" ca="1" si="464"/>
        <v>0</v>
      </c>
      <c r="CA669" s="1250">
        <f t="shared" ca="1" si="464"/>
        <v>0</v>
      </c>
      <c r="CB669" s="1250">
        <f t="shared" ca="1" si="464"/>
        <v>0</v>
      </c>
      <c r="CC669" s="1250">
        <f t="shared" ca="1" si="464"/>
        <v>0</v>
      </c>
      <c r="CD669" s="1250">
        <f t="shared" ca="1" si="464"/>
        <v>0</v>
      </c>
      <c r="CE669" s="1250">
        <f t="shared" ca="1" si="464"/>
        <v>0</v>
      </c>
      <c r="CF669" s="1250">
        <f t="shared" ca="1" si="464"/>
        <v>0</v>
      </c>
      <c r="CG669" s="1250">
        <f t="shared" ca="1" si="464"/>
        <v>0</v>
      </c>
      <c r="CH669" s="1250">
        <f t="shared" ca="1" si="464"/>
        <v>0</v>
      </c>
      <c r="CI669" s="1250">
        <f t="shared" ca="1" si="464"/>
        <v>0</v>
      </c>
      <c r="CJ669" s="1250">
        <f t="shared" ca="1" si="464"/>
        <v>0</v>
      </c>
      <c r="CK669" s="1250">
        <f t="shared" ca="1" si="464"/>
        <v>0</v>
      </c>
      <c r="CL669" s="1250">
        <f t="shared" ca="1" si="464"/>
        <v>0</v>
      </c>
      <c r="CM669" s="1250">
        <f t="shared" ca="1" si="464"/>
        <v>0</v>
      </c>
      <c r="CN669" s="1250">
        <f t="shared" ca="1" si="464"/>
        <v>0</v>
      </c>
      <c r="CO669" s="1250">
        <f t="shared" ca="1" si="464"/>
        <v>0</v>
      </c>
      <c r="CP669" s="1250">
        <f t="shared" ca="1" si="464"/>
        <v>0</v>
      </c>
      <c r="CQ669" s="1250">
        <f t="shared" ca="1" si="464"/>
        <v>0</v>
      </c>
      <c r="CR669" s="1250">
        <f t="shared" ca="1" si="464"/>
        <v>0</v>
      </c>
      <c r="CS669" s="1250">
        <f t="shared" ca="1" si="464"/>
        <v>0</v>
      </c>
      <c r="CT669" s="1250">
        <f t="shared" ca="1" si="464"/>
        <v>0</v>
      </c>
      <c r="CU669" s="1250">
        <f t="shared" ca="1" si="464"/>
        <v>0</v>
      </c>
      <c r="CV669" s="1250">
        <f t="shared" ca="1" si="464"/>
        <v>0</v>
      </c>
      <c r="CW669" s="1250">
        <f t="shared" ref="CW669:EB669" ca="1" si="465">SUM(CW667:CW668)</f>
        <v>0</v>
      </c>
      <c r="CX669" s="1250">
        <f t="shared" ca="1" si="465"/>
        <v>0</v>
      </c>
      <c r="CY669" s="1250">
        <f t="shared" ca="1" si="465"/>
        <v>0</v>
      </c>
      <c r="CZ669" s="1250">
        <f t="shared" ca="1" si="465"/>
        <v>0</v>
      </c>
      <c r="DA669" s="1250">
        <f t="shared" ca="1" si="465"/>
        <v>0</v>
      </c>
      <c r="DB669" s="1250">
        <f t="shared" ca="1" si="465"/>
        <v>0</v>
      </c>
      <c r="DC669" s="1250">
        <f t="shared" ca="1" si="465"/>
        <v>0</v>
      </c>
      <c r="DD669" s="1250">
        <f t="shared" ca="1" si="465"/>
        <v>0</v>
      </c>
      <c r="DE669" s="1250">
        <f t="shared" ca="1" si="465"/>
        <v>0</v>
      </c>
      <c r="DF669" s="1250">
        <f t="shared" ca="1" si="465"/>
        <v>0</v>
      </c>
      <c r="DG669" s="1250">
        <f t="shared" ca="1" si="465"/>
        <v>0</v>
      </c>
      <c r="DH669" s="1250">
        <f t="shared" ca="1" si="465"/>
        <v>0</v>
      </c>
      <c r="DI669" s="1250">
        <f t="shared" ca="1" si="465"/>
        <v>0</v>
      </c>
      <c r="DJ669" s="1250">
        <f t="shared" ca="1" si="465"/>
        <v>0</v>
      </c>
      <c r="DK669" s="1250">
        <f t="shared" ca="1" si="465"/>
        <v>0</v>
      </c>
      <c r="DL669" s="1250">
        <f t="shared" ca="1" si="465"/>
        <v>0</v>
      </c>
      <c r="DM669" s="1250">
        <f t="shared" ca="1" si="465"/>
        <v>0</v>
      </c>
      <c r="DN669" s="1250">
        <f t="shared" ca="1" si="465"/>
        <v>0</v>
      </c>
      <c r="DO669" s="1250">
        <f t="shared" ca="1" si="465"/>
        <v>0</v>
      </c>
      <c r="DP669" s="1250">
        <f t="shared" ca="1" si="465"/>
        <v>0</v>
      </c>
      <c r="DQ669" s="1250">
        <f t="shared" ca="1" si="465"/>
        <v>0</v>
      </c>
      <c r="DR669" s="1250">
        <f t="shared" ca="1" si="465"/>
        <v>0</v>
      </c>
      <c r="DS669" s="1250">
        <f t="shared" ca="1" si="465"/>
        <v>0</v>
      </c>
      <c r="DT669" s="1250">
        <f t="shared" ca="1" si="465"/>
        <v>0</v>
      </c>
      <c r="DU669" s="1250">
        <f t="shared" ca="1" si="465"/>
        <v>0</v>
      </c>
      <c r="DV669" s="1250">
        <f t="shared" ca="1" si="465"/>
        <v>0</v>
      </c>
      <c r="DW669" s="1250">
        <f t="shared" ca="1" si="465"/>
        <v>0</v>
      </c>
      <c r="DX669" s="1250">
        <f t="shared" ca="1" si="465"/>
        <v>0</v>
      </c>
      <c r="DY669" s="1250">
        <f t="shared" ca="1" si="465"/>
        <v>0</v>
      </c>
      <c r="DZ669" s="1250">
        <f t="shared" ca="1" si="465"/>
        <v>0</v>
      </c>
      <c r="EA669" s="1250">
        <f t="shared" ca="1" si="465"/>
        <v>0</v>
      </c>
      <c r="EB669" s="1250">
        <f t="shared" ca="1" si="465"/>
        <v>0</v>
      </c>
      <c r="EC669" s="1250">
        <f t="shared" ref="EC669:FH669" ca="1" si="466">SUM(EC667:EC668)</f>
        <v>0</v>
      </c>
      <c r="ED669" s="1250">
        <f t="shared" ca="1" si="466"/>
        <v>0</v>
      </c>
      <c r="EE669" s="1250">
        <f t="shared" ca="1" si="466"/>
        <v>0</v>
      </c>
      <c r="EF669" s="1250">
        <f t="shared" ca="1" si="466"/>
        <v>0</v>
      </c>
    </row>
    <row r="670" spans="1:136" outlineLevel="2">
      <c r="B670" s="687"/>
      <c r="C670" s="34" t="s">
        <v>388</v>
      </c>
      <c r="D670" s="1411">
        <f t="shared" si="451"/>
        <v>0</v>
      </c>
      <c r="E670" s="1412">
        <f t="shared" ref="E670:AJ670" ca="1" si="467">-E669*OFFSET($D203,,E$606)</f>
        <v>0</v>
      </c>
      <c r="F670" s="1412">
        <f t="shared" ca="1" si="467"/>
        <v>0</v>
      </c>
      <c r="G670" s="1412">
        <f t="shared" ca="1" si="467"/>
        <v>0</v>
      </c>
      <c r="H670" s="1412">
        <f t="shared" ca="1" si="467"/>
        <v>0</v>
      </c>
      <c r="I670" s="1412">
        <f t="shared" ca="1" si="467"/>
        <v>0</v>
      </c>
      <c r="J670" s="1412">
        <f t="shared" ca="1" si="467"/>
        <v>0</v>
      </c>
      <c r="K670" s="1412">
        <f t="shared" ca="1" si="467"/>
        <v>0</v>
      </c>
      <c r="L670" s="1412">
        <f t="shared" ca="1" si="467"/>
        <v>0</v>
      </c>
      <c r="M670" s="1412">
        <f t="shared" ca="1" si="467"/>
        <v>0</v>
      </c>
      <c r="N670" s="1412">
        <f t="shared" ca="1" si="467"/>
        <v>0</v>
      </c>
      <c r="O670" s="1412">
        <f t="shared" ca="1" si="467"/>
        <v>0</v>
      </c>
      <c r="P670" s="1412">
        <f t="shared" ca="1" si="467"/>
        <v>0</v>
      </c>
      <c r="Q670" s="1412">
        <f t="shared" ca="1" si="467"/>
        <v>0</v>
      </c>
      <c r="R670" s="1412">
        <f t="shared" ca="1" si="467"/>
        <v>0</v>
      </c>
      <c r="S670" s="1412">
        <f t="shared" ca="1" si="467"/>
        <v>0</v>
      </c>
      <c r="T670" s="1412">
        <f t="shared" ca="1" si="467"/>
        <v>0</v>
      </c>
      <c r="U670" s="1412">
        <f t="shared" ca="1" si="467"/>
        <v>0</v>
      </c>
      <c r="V670" s="1412">
        <f t="shared" ca="1" si="467"/>
        <v>0</v>
      </c>
      <c r="W670" s="1412">
        <f t="shared" ca="1" si="467"/>
        <v>0</v>
      </c>
      <c r="X670" s="1412">
        <f t="shared" ca="1" si="467"/>
        <v>0</v>
      </c>
      <c r="Y670" s="1412">
        <f t="shared" ca="1" si="467"/>
        <v>0</v>
      </c>
      <c r="Z670" s="1412">
        <f t="shared" ca="1" si="467"/>
        <v>0</v>
      </c>
      <c r="AA670" s="1412">
        <f t="shared" ca="1" si="467"/>
        <v>0</v>
      </c>
      <c r="AB670" s="1412">
        <f t="shared" ca="1" si="467"/>
        <v>0</v>
      </c>
      <c r="AC670" s="1412">
        <f t="shared" ca="1" si="467"/>
        <v>0</v>
      </c>
      <c r="AD670" s="1412">
        <f t="shared" ca="1" si="467"/>
        <v>0</v>
      </c>
      <c r="AE670" s="1412">
        <f t="shared" ca="1" si="467"/>
        <v>0</v>
      </c>
      <c r="AF670" s="1412">
        <f t="shared" ca="1" si="467"/>
        <v>0</v>
      </c>
      <c r="AG670" s="1412">
        <f t="shared" ca="1" si="467"/>
        <v>0</v>
      </c>
      <c r="AH670" s="1412">
        <f t="shared" ca="1" si="467"/>
        <v>0</v>
      </c>
      <c r="AI670" s="1412">
        <f t="shared" ca="1" si="467"/>
        <v>0</v>
      </c>
      <c r="AJ670" s="1412">
        <f t="shared" ca="1" si="467"/>
        <v>0</v>
      </c>
      <c r="AK670" s="1412">
        <f t="shared" ref="AK670:BP670" ca="1" si="468">-AK669*OFFSET($D203,,AK$606)</f>
        <v>0</v>
      </c>
      <c r="AL670" s="1412">
        <f t="shared" ca="1" si="468"/>
        <v>0</v>
      </c>
      <c r="AM670" s="1412">
        <f t="shared" ca="1" si="468"/>
        <v>0</v>
      </c>
      <c r="AN670" s="1412">
        <f t="shared" ca="1" si="468"/>
        <v>0</v>
      </c>
      <c r="AO670" s="1412">
        <f t="shared" ca="1" si="468"/>
        <v>0</v>
      </c>
      <c r="AP670" s="1412">
        <f t="shared" ca="1" si="468"/>
        <v>0</v>
      </c>
      <c r="AQ670" s="1412">
        <f t="shared" ca="1" si="468"/>
        <v>0</v>
      </c>
      <c r="AR670" s="1412">
        <f t="shared" ca="1" si="468"/>
        <v>0</v>
      </c>
      <c r="AS670" s="1412">
        <f t="shared" ca="1" si="468"/>
        <v>0</v>
      </c>
      <c r="AT670" s="1412">
        <f t="shared" ca="1" si="468"/>
        <v>0</v>
      </c>
      <c r="AU670" s="1412">
        <f t="shared" ca="1" si="468"/>
        <v>0</v>
      </c>
      <c r="AV670" s="1412">
        <f t="shared" ca="1" si="468"/>
        <v>0</v>
      </c>
      <c r="AW670" s="1412">
        <f t="shared" ca="1" si="468"/>
        <v>0</v>
      </c>
      <c r="AX670" s="1412">
        <f t="shared" ca="1" si="468"/>
        <v>0</v>
      </c>
      <c r="AY670" s="1412">
        <f t="shared" ca="1" si="468"/>
        <v>0</v>
      </c>
      <c r="AZ670" s="1412">
        <f t="shared" ca="1" si="468"/>
        <v>0</v>
      </c>
      <c r="BA670" s="1412">
        <f t="shared" ca="1" si="468"/>
        <v>0</v>
      </c>
      <c r="BB670" s="1412">
        <f t="shared" ca="1" si="468"/>
        <v>0</v>
      </c>
      <c r="BC670" s="1412">
        <f t="shared" ca="1" si="468"/>
        <v>0</v>
      </c>
      <c r="BD670" s="1412">
        <f t="shared" ca="1" si="468"/>
        <v>0</v>
      </c>
      <c r="BE670" s="1412">
        <f t="shared" ca="1" si="468"/>
        <v>0</v>
      </c>
      <c r="BF670" s="1412">
        <f t="shared" ca="1" si="468"/>
        <v>0</v>
      </c>
      <c r="BG670" s="1412">
        <f t="shared" ca="1" si="468"/>
        <v>0</v>
      </c>
      <c r="BH670" s="1412">
        <f t="shared" ca="1" si="468"/>
        <v>0</v>
      </c>
      <c r="BI670" s="1412">
        <f t="shared" ca="1" si="468"/>
        <v>0</v>
      </c>
      <c r="BJ670" s="1412">
        <f t="shared" ca="1" si="468"/>
        <v>0</v>
      </c>
      <c r="BK670" s="1412">
        <f t="shared" ca="1" si="468"/>
        <v>0</v>
      </c>
      <c r="BL670" s="1412">
        <f t="shared" ca="1" si="468"/>
        <v>0</v>
      </c>
      <c r="BM670" s="1412">
        <f t="shared" ca="1" si="468"/>
        <v>0</v>
      </c>
      <c r="BN670" s="1412">
        <f t="shared" ca="1" si="468"/>
        <v>0</v>
      </c>
      <c r="BO670" s="1412">
        <f t="shared" ca="1" si="468"/>
        <v>0</v>
      </c>
      <c r="BP670" s="1412">
        <f t="shared" ca="1" si="468"/>
        <v>0</v>
      </c>
      <c r="BQ670" s="1412">
        <f t="shared" ref="BQ670:CV670" ca="1" si="469">-BQ669*OFFSET($D203,,BQ$606)</f>
        <v>0</v>
      </c>
      <c r="BR670" s="1412">
        <f t="shared" ca="1" si="469"/>
        <v>0</v>
      </c>
      <c r="BS670" s="1412">
        <f t="shared" ca="1" si="469"/>
        <v>0</v>
      </c>
      <c r="BT670" s="1412">
        <f t="shared" ca="1" si="469"/>
        <v>0</v>
      </c>
      <c r="BU670" s="1412">
        <f t="shared" ca="1" si="469"/>
        <v>0</v>
      </c>
      <c r="BV670" s="1412">
        <f t="shared" ca="1" si="469"/>
        <v>0</v>
      </c>
      <c r="BW670" s="1412">
        <f t="shared" ca="1" si="469"/>
        <v>0</v>
      </c>
      <c r="BX670" s="1412">
        <f t="shared" ca="1" si="469"/>
        <v>0</v>
      </c>
      <c r="BY670" s="1412">
        <f t="shared" ca="1" si="469"/>
        <v>0</v>
      </c>
      <c r="BZ670" s="1412">
        <f t="shared" ca="1" si="469"/>
        <v>0</v>
      </c>
      <c r="CA670" s="1412">
        <f t="shared" ca="1" si="469"/>
        <v>0</v>
      </c>
      <c r="CB670" s="1412">
        <f t="shared" ca="1" si="469"/>
        <v>0</v>
      </c>
      <c r="CC670" s="1412">
        <f t="shared" ca="1" si="469"/>
        <v>0</v>
      </c>
      <c r="CD670" s="1412">
        <f t="shared" ca="1" si="469"/>
        <v>0</v>
      </c>
      <c r="CE670" s="1412">
        <f t="shared" ca="1" si="469"/>
        <v>0</v>
      </c>
      <c r="CF670" s="1412">
        <f t="shared" ca="1" si="469"/>
        <v>0</v>
      </c>
      <c r="CG670" s="1412">
        <f t="shared" ca="1" si="469"/>
        <v>0</v>
      </c>
      <c r="CH670" s="1412">
        <f t="shared" ca="1" si="469"/>
        <v>0</v>
      </c>
      <c r="CI670" s="1412">
        <f t="shared" ca="1" si="469"/>
        <v>0</v>
      </c>
      <c r="CJ670" s="1412">
        <f t="shared" ca="1" si="469"/>
        <v>0</v>
      </c>
      <c r="CK670" s="1412">
        <f t="shared" ca="1" si="469"/>
        <v>0</v>
      </c>
      <c r="CL670" s="1412">
        <f t="shared" ca="1" si="469"/>
        <v>0</v>
      </c>
      <c r="CM670" s="1412">
        <f t="shared" ca="1" si="469"/>
        <v>0</v>
      </c>
      <c r="CN670" s="1412">
        <f t="shared" ca="1" si="469"/>
        <v>0</v>
      </c>
      <c r="CO670" s="1412">
        <f t="shared" ca="1" si="469"/>
        <v>0</v>
      </c>
      <c r="CP670" s="1412">
        <f t="shared" ca="1" si="469"/>
        <v>0</v>
      </c>
      <c r="CQ670" s="1412">
        <f t="shared" ca="1" si="469"/>
        <v>0</v>
      </c>
      <c r="CR670" s="1412">
        <f t="shared" ca="1" si="469"/>
        <v>0</v>
      </c>
      <c r="CS670" s="1412">
        <f t="shared" ca="1" si="469"/>
        <v>0</v>
      </c>
      <c r="CT670" s="1412">
        <f t="shared" ca="1" si="469"/>
        <v>0</v>
      </c>
      <c r="CU670" s="1412">
        <f t="shared" ca="1" si="469"/>
        <v>0</v>
      </c>
      <c r="CV670" s="1412">
        <f t="shared" ca="1" si="469"/>
        <v>0</v>
      </c>
      <c r="CW670" s="1412">
        <f t="shared" ref="CW670:EB670" ca="1" si="470">-CW669*OFFSET($D203,,CW$606)</f>
        <v>0</v>
      </c>
      <c r="CX670" s="1412">
        <f t="shared" ca="1" si="470"/>
        <v>0</v>
      </c>
      <c r="CY670" s="1412">
        <f t="shared" ca="1" si="470"/>
        <v>0</v>
      </c>
      <c r="CZ670" s="1412">
        <f t="shared" ca="1" si="470"/>
        <v>0</v>
      </c>
      <c r="DA670" s="1412">
        <f t="shared" ca="1" si="470"/>
        <v>0</v>
      </c>
      <c r="DB670" s="1412">
        <f t="shared" ca="1" si="470"/>
        <v>0</v>
      </c>
      <c r="DC670" s="1412">
        <f t="shared" ca="1" si="470"/>
        <v>0</v>
      </c>
      <c r="DD670" s="1412">
        <f t="shared" ca="1" si="470"/>
        <v>0</v>
      </c>
      <c r="DE670" s="1412">
        <f t="shared" ca="1" si="470"/>
        <v>0</v>
      </c>
      <c r="DF670" s="1412">
        <f t="shared" ca="1" si="470"/>
        <v>0</v>
      </c>
      <c r="DG670" s="1412">
        <f t="shared" ca="1" si="470"/>
        <v>0</v>
      </c>
      <c r="DH670" s="1412">
        <f t="shared" ca="1" si="470"/>
        <v>0</v>
      </c>
      <c r="DI670" s="1412">
        <f t="shared" ca="1" si="470"/>
        <v>0</v>
      </c>
      <c r="DJ670" s="1412">
        <f t="shared" ca="1" si="470"/>
        <v>0</v>
      </c>
      <c r="DK670" s="1412">
        <f t="shared" ca="1" si="470"/>
        <v>0</v>
      </c>
      <c r="DL670" s="1412">
        <f t="shared" ca="1" si="470"/>
        <v>0</v>
      </c>
      <c r="DM670" s="1412">
        <f t="shared" ca="1" si="470"/>
        <v>0</v>
      </c>
      <c r="DN670" s="1412">
        <f t="shared" ca="1" si="470"/>
        <v>0</v>
      </c>
      <c r="DO670" s="1412">
        <f t="shared" ca="1" si="470"/>
        <v>0</v>
      </c>
      <c r="DP670" s="1412">
        <f t="shared" ca="1" si="470"/>
        <v>0</v>
      </c>
      <c r="DQ670" s="1412">
        <f t="shared" ca="1" si="470"/>
        <v>0</v>
      </c>
      <c r="DR670" s="1412">
        <f t="shared" ca="1" si="470"/>
        <v>0</v>
      </c>
      <c r="DS670" s="1412">
        <f t="shared" ca="1" si="470"/>
        <v>0</v>
      </c>
      <c r="DT670" s="1412">
        <f t="shared" ca="1" si="470"/>
        <v>0</v>
      </c>
      <c r="DU670" s="1412">
        <f t="shared" ca="1" si="470"/>
        <v>0</v>
      </c>
      <c r="DV670" s="1412">
        <f t="shared" ca="1" si="470"/>
        <v>0</v>
      </c>
      <c r="DW670" s="1412">
        <f t="shared" ca="1" si="470"/>
        <v>0</v>
      </c>
      <c r="DX670" s="1412">
        <f t="shared" ca="1" si="470"/>
        <v>0</v>
      </c>
      <c r="DY670" s="1412">
        <f t="shared" ca="1" si="470"/>
        <v>0</v>
      </c>
      <c r="DZ670" s="1412">
        <f t="shared" ca="1" si="470"/>
        <v>0</v>
      </c>
      <c r="EA670" s="1412">
        <f t="shared" ca="1" si="470"/>
        <v>0</v>
      </c>
      <c r="EB670" s="1412">
        <f t="shared" ca="1" si="470"/>
        <v>0</v>
      </c>
      <c r="EC670" s="1412">
        <f t="shared" ref="EC670:FH670" ca="1" si="471">-EC669*OFFSET($D203,,EC$606)</f>
        <v>0</v>
      </c>
      <c r="ED670" s="1412">
        <f t="shared" ca="1" si="471"/>
        <v>0</v>
      </c>
      <c r="EE670" s="1412">
        <f t="shared" ca="1" si="471"/>
        <v>0</v>
      </c>
      <c r="EF670" s="1412">
        <f t="shared" ca="1" si="471"/>
        <v>0</v>
      </c>
    </row>
    <row r="671" spans="1:136" outlineLevel="2">
      <c r="B671" s="687"/>
      <c r="C671" s="27" t="s">
        <v>516</v>
      </c>
      <c r="D671" s="1413">
        <f t="shared" si="451"/>
        <v>0</v>
      </c>
      <c r="E671" s="1250">
        <f t="shared" ref="E671:AJ671" ca="1" si="472">SUM(E669:E670)</f>
        <v>0</v>
      </c>
      <c r="F671" s="1250">
        <f t="shared" ca="1" si="472"/>
        <v>0</v>
      </c>
      <c r="G671" s="1250">
        <f t="shared" ca="1" si="472"/>
        <v>0</v>
      </c>
      <c r="H671" s="1250">
        <f t="shared" ca="1" si="472"/>
        <v>0</v>
      </c>
      <c r="I671" s="1250">
        <f t="shared" ca="1" si="472"/>
        <v>0</v>
      </c>
      <c r="J671" s="1250">
        <f t="shared" ca="1" si="472"/>
        <v>0</v>
      </c>
      <c r="K671" s="1250">
        <f t="shared" ca="1" si="472"/>
        <v>0</v>
      </c>
      <c r="L671" s="1250">
        <f t="shared" ca="1" si="472"/>
        <v>0</v>
      </c>
      <c r="M671" s="1250">
        <f t="shared" ca="1" si="472"/>
        <v>0</v>
      </c>
      <c r="N671" s="1250">
        <f t="shared" ca="1" si="472"/>
        <v>0</v>
      </c>
      <c r="O671" s="1250">
        <f t="shared" ca="1" si="472"/>
        <v>0</v>
      </c>
      <c r="P671" s="1250">
        <f t="shared" ca="1" si="472"/>
        <v>0</v>
      </c>
      <c r="Q671" s="1250">
        <f t="shared" ca="1" si="472"/>
        <v>0</v>
      </c>
      <c r="R671" s="1250">
        <f t="shared" ca="1" si="472"/>
        <v>0</v>
      </c>
      <c r="S671" s="1250">
        <f t="shared" ca="1" si="472"/>
        <v>0</v>
      </c>
      <c r="T671" s="1250">
        <f t="shared" ca="1" si="472"/>
        <v>0</v>
      </c>
      <c r="U671" s="1250">
        <f t="shared" ca="1" si="472"/>
        <v>0</v>
      </c>
      <c r="V671" s="1250">
        <f t="shared" ca="1" si="472"/>
        <v>0</v>
      </c>
      <c r="W671" s="1250">
        <f t="shared" ca="1" si="472"/>
        <v>0</v>
      </c>
      <c r="X671" s="1250">
        <f t="shared" ca="1" si="472"/>
        <v>0</v>
      </c>
      <c r="Y671" s="1250">
        <f t="shared" ca="1" si="472"/>
        <v>0</v>
      </c>
      <c r="Z671" s="1250">
        <f t="shared" ca="1" si="472"/>
        <v>0</v>
      </c>
      <c r="AA671" s="1250">
        <f t="shared" ca="1" si="472"/>
        <v>0</v>
      </c>
      <c r="AB671" s="1250">
        <f t="shared" ca="1" si="472"/>
        <v>0</v>
      </c>
      <c r="AC671" s="1250">
        <f t="shared" ca="1" si="472"/>
        <v>0</v>
      </c>
      <c r="AD671" s="1250">
        <f t="shared" ca="1" si="472"/>
        <v>0</v>
      </c>
      <c r="AE671" s="1250">
        <f t="shared" ca="1" si="472"/>
        <v>0</v>
      </c>
      <c r="AF671" s="1250">
        <f t="shared" ca="1" si="472"/>
        <v>0</v>
      </c>
      <c r="AG671" s="1250">
        <f t="shared" ca="1" si="472"/>
        <v>0</v>
      </c>
      <c r="AH671" s="1250">
        <f t="shared" ca="1" si="472"/>
        <v>0</v>
      </c>
      <c r="AI671" s="1250">
        <f t="shared" ca="1" si="472"/>
        <v>0</v>
      </c>
      <c r="AJ671" s="1250">
        <f t="shared" ca="1" si="472"/>
        <v>0</v>
      </c>
      <c r="AK671" s="1250">
        <f t="shared" ref="AK671:BP671" ca="1" si="473">SUM(AK669:AK670)</f>
        <v>0</v>
      </c>
      <c r="AL671" s="1250">
        <f t="shared" ca="1" si="473"/>
        <v>0</v>
      </c>
      <c r="AM671" s="1250">
        <f t="shared" ca="1" si="473"/>
        <v>0</v>
      </c>
      <c r="AN671" s="1250">
        <f t="shared" ca="1" si="473"/>
        <v>0</v>
      </c>
      <c r="AO671" s="1250">
        <f t="shared" ca="1" si="473"/>
        <v>0</v>
      </c>
      <c r="AP671" s="1250">
        <f t="shared" ca="1" si="473"/>
        <v>0</v>
      </c>
      <c r="AQ671" s="1250">
        <f t="shared" ca="1" si="473"/>
        <v>0</v>
      </c>
      <c r="AR671" s="1250">
        <f t="shared" ca="1" si="473"/>
        <v>0</v>
      </c>
      <c r="AS671" s="1250">
        <f t="shared" ca="1" si="473"/>
        <v>0</v>
      </c>
      <c r="AT671" s="1250">
        <f t="shared" ca="1" si="473"/>
        <v>0</v>
      </c>
      <c r="AU671" s="1250">
        <f t="shared" ca="1" si="473"/>
        <v>0</v>
      </c>
      <c r="AV671" s="1250">
        <f t="shared" ca="1" si="473"/>
        <v>0</v>
      </c>
      <c r="AW671" s="1250">
        <f t="shared" ca="1" si="473"/>
        <v>0</v>
      </c>
      <c r="AX671" s="1250">
        <f t="shared" ca="1" si="473"/>
        <v>0</v>
      </c>
      <c r="AY671" s="1250">
        <f t="shared" ca="1" si="473"/>
        <v>0</v>
      </c>
      <c r="AZ671" s="1250">
        <f t="shared" ca="1" si="473"/>
        <v>0</v>
      </c>
      <c r="BA671" s="1250">
        <f t="shared" ca="1" si="473"/>
        <v>0</v>
      </c>
      <c r="BB671" s="1250">
        <f t="shared" ca="1" si="473"/>
        <v>0</v>
      </c>
      <c r="BC671" s="1250">
        <f t="shared" ca="1" si="473"/>
        <v>0</v>
      </c>
      <c r="BD671" s="1250">
        <f t="shared" ca="1" si="473"/>
        <v>0</v>
      </c>
      <c r="BE671" s="1250">
        <f t="shared" ca="1" si="473"/>
        <v>0</v>
      </c>
      <c r="BF671" s="1250">
        <f t="shared" ca="1" si="473"/>
        <v>0</v>
      </c>
      <c r="BG671" s="1250">
        <f t="shared" ca="1" si="473"/>
        <v>0</v>
      </c>
      <c r="BH671" s="1250">
        <f t="shared" ca="1" si="473"/>
        <v>0</v>
      </c>
      <c r="BI671" s="1250">
        <f t="shared" ca="1" si="473"/>
        <v>0</v>
      </c>
      <c r="BJ671" s="1250">
        <f t="shared" ca="1" si="473"/>
        <v>0</v>
      </c>
      <c r="BK671" s="1250">
        <f t="shared" ca="1" si="473"/>
        <v>0</v>
      </c>
      <c r="BL671" s="1250">
        <f t="shared" ca="1" si="473"/>
        <v>0</v>
      </c>
      <c r="BM671" s="1250">
        <f t="shared" ca="1" si="473"/>
        <v>0</v>
      </c>
      <c r="BN671" s="1250">
        <f t="shared" ca="1" si="473"/>
        <v>0</v>
      </c>
      <c r="BO671" s="1250">
        <f t="shared" ca="1" si="473"/>
        <v>0</v>
      </c>
      <c r="BP671" s="1250">
        <f t="shared" ca="1" si="473"/>
        <v>0</v>
      </c>
      <c r="BQ671" s="1250">
        <f t="shared" ref="BQ671:CV671" ca="1" si="474">SUM(BQ669:BQ670)</f>
        <v>0</v>
      </c>
      <c r="BR671" s="1250">
        <f t="shared" ca="1" si="474"/>
        <v>0</v>
      </c>
      <c r="BS671" s="1250">
        <f t="shared" ca="1" si="474"/>
        <v>0</v>
      </c>
      <c r="BT671" s="1250">
        <f t="shared" ca="1" si="474"/>
        <v>0</v>
      </c>
      <c r="BU671" s="1250">
        <f t="shared" ca="1" si="474"/>
        <v>0</v>
      </c>
      <c r="BV671" s="1250">
        <f t="shared" ca="1" si="474"/>
        <v>0</v>
      </c>
      <c r="BW671" s="1250">
        <f t="shared" ca="1" si="474"/>
        <v>0</v>
      </c>
      <c r="BX671" s="1250">
        <f t="shared" ca="1" si="474"/>
        <v>0</v>
      </c>
      <c r="BY671" s="1250">
        <f t="shared" ca="1" si="474"/>
        <v>0</v>
      </c>
      <c r="BZ671" s="1250">
        <f t="shared" ca="1" si="474"/>
        <v>0</v>
      </c>
      <c r="CA671" s="1250">
        <f t="shared" ca="1" si="474"/>
        <v>0</v>
      </c>
      <c r="CB671" s="1250">
        <f t="shared" ca="1" si="474"/>
        <v>0</v>
      </c>
      <c r="CC671" s="1250">
        <f t="shared" ca="1" si="474"/>
        <v>0</v>
      </c>
      <c r="CD671" s="1250">
        <f t="shared" ca="1" si="474"/>
        <v>0</v>
      </c>
      <c r="CE671" s="1250">
        <f t="shared" ca="1" si="474"/>
        <v>0</v>
      </c>
      <c r="CF671" s="1250">
        <f t="shared" ca="1" si="474"/>
        <v>0</v>
      </c>
      <c r="CG671" s="1250">
        <f t="shared" ca="1" si="474"/>
        <v>0</v>
      </c>
      <c r="CH671" s="1250">
        <f t="shared" ca="1" si="474"/>
        <v>0</v>
      </c>
      <c r="CI671" s="1250">
        <f t="shared" ca="1" si="474"/>
        <v>0</v>
      </c>
      <c r="CJ671" s="1250">
        <f t="shared" ca="1" si="474"/>
        <v>0</v>
      </c>
      <c r="CK671" s="1250">
        <f t="shared" ca="1" si="474"/>
        <v>0</v>
      </c>
      <c r="CL671" s="1250">
        <f t="shared" ca="1" si="474"/>
        <v>0</v>
      </c>
      <c r="CM671" s="1250">
        <f t="shared" ca="1" si="474"/>
        <v>0</v>
      </c>
      <c r="CN671" s="1250">
        <f t="shared" ca="1" si="474"/>
        <v>0</v>
      </c>
      <c r="CO671" s="1250">
        <f t="shared" ca="1" si="474"/>
        <v>0</v>
      </c>
      <c r="CP671" s="1250">
        <f t="shared" ca="1" si="474"/>
        <v>0</v>
      </c>
      <c r="CQ671" s="1250">
        <f t="shared" ca="1" si="474"/>
        <v>0</v>
      </c>
      <c r="CR671" s="1250">
        <f t="shared" ca="1" si="474"/>
        <v>0</v>
      </c>
      <c r="CS671" s="1250">
        <f t="shared" ca="1" si="474"/>
        <v>0</v>
      </c>
      <c r="CT671" s="1250">
        <f t="shared" ca="1" si="474"/>
        <v>0</v>
      </c>
      <c r="CU671" s="1250">
        <f t="shared" ca="1" si="474"/>
        <v>0</v>
      </c>
      <c r="CV671" s="1250">
        <f t="shared" ca="1" si="474"/>
        <v>0</v>
      </c>
      <c r="CW671" s="1250">
        <f t="shared" ref="CW671:EB671" ca="1" si="475">SUM(CW669:CW670)</f>
        <v>0</v>
      </c>
      <c r="CX671" s="1250">
        <f t="shared" ca="1" si="475"/>
        <v>0</v>
      </c>
      <c r="CY671" s="1250">
        <f t="shared" ca="1" si="475"/>
        <v>0</v>
      </c>
      <c r="CZ671" s="1250">
        <f t="shared" ca="1" si="475"/>
        <v>0</v>
      </c>
      <c r="DA671" s="1250">
        <f t="shared" ca="1" si="475"/>
        <v>0</v>
      </c>
      <c r="DB671" s="1250">
        <f t="shared" ca="1" si="475"/>
        <v>0</v>
      </c>
      <c r="DC671" s="1250">
        <f t="shared" ca="1" si="475"/>
        <v>0</v>
      </c>
      <c r="DD671" s="1250">
        <f t="shared" ca="1" si="475"/>
        <v>0</v>
      </c>
      <c r="DE671" s="1250">
        <f t="shared" ca="1" si="475"/>
        <v>0</v>
      </c>
      <c r="DF671" s="1250">
        <f t="shared" ca="1" si="475"/>
        <v>0</v>
      </c>
      <c r="DG671" s="1250">
        <f t="shared" ca="1" si="475"/>
        <v>0</v>
      </c>
      <c r="DH671" s="1250">
        <f t="shared" ca="1" si="475"/>
        <v>0</v>
      </c>
      <c r="DI671" s="1250">
        <f t="shared" ca="1" si="475"/>
        <v>0</v>
      </c>
      <c r="DJ671" s="1250">
        <f t="shared" ca="1" si="475"/>
        <v>0</v>
      </c>
      <c r="DK671" s="1250">
        <f t="shared" ca="1" si="475"/>
        <v>0</v>
      </c>
      <c r="DL671" s="1250">
        <f t="shared" ca="1" si="475"/>
        <v>0</v>
      </c>
      <c r="DM671" s="1250">
        <f t="shared" ca="1" si="475"/>
        <v>0</v>
      </c>
      <c r="DN671" s="1250">
        <f t="shared" ca="1" si="475"/>
        <v>0</v>
      </c>
      <c r="DO671" s="1250">
        <f t="shared" ca="1" si="475"/>
        <v>0</v>
      </c>
      <c r="DP671" s="1250">
        <f t="shared" ca="1" si="475"/>
        <v>0</v>
      </c>
      <c r="DQ671" s="1250">
        <f t="shared" ca="1" si="475"/>
        <v>0</v>
      </c>
      <c r="DR671" s="1250">
        <f t="shared" ca="1" si="475"/>
        <v>0</v>
      </c>
      <c r="DS671" s="1250">
        <f t="shared" ca="1" si="475"/>
        <v>0</v>
      </c>
      <c r="DT671" s="1250">
        <f t="shared" ca="1" si="475"/>
        <v>0</v>
      </c>
      <c r="DU671" s="1250">
        <f t="shared" ca="1" si="475"/>
        <v>0</v>
      </c>
      <c r="DV671" s="1250">
        <f t="shared" ca="1" si="475"/>
        <v>0</v>
      </c>
      <c r="DW671" s="1250">
        <f t="shared" ca="1" si="475"/>
        <v>0</v>
      </c>
      <c r="DX671" s="1250">
        <f t="shared" ca="1" si="475"/>
        <v>0</v>
      </c>
      <c r="DY671" s="1250">
        <f t="shared" ca="1" si="475"/>
        <v>0</v>
      </c>
      <c r="DZ671" s="1250">
        <f t="shared" ca="1" si="475"/>
        <v>0</v>
      </c>
      <c r="EA671" s="1250">
        <f t="shared" ca="1" si="475"/>
        <v>0</v>
      </c>
      <c r="EB671" s="1250">
        <f t="shared" ca="1" si="475"/>
        <v>0</v>
      </c>
      <c r="EC671" s="1250">
        <f t="shared" ref="EC671:FH671" ca="1" si="476">SUM(EC669:EC670)</f>
        <v>0</v>
      </c>
      <c r="ED671" s="1250">
        <f t="shared" ca="1" si="476"/>
        <v>0</v>
      </c>
      <c r="EE671" s="1250">
        <f t="shared" ca="1" si="476"/>
        <v>0</v>
      </c>
      <c r="EF671" s="1250">
        <f t="shared" ca="1" si="476"/>
        <v>0</v>
      </c>
    </row>
    <row r="672" spans="1:136" outlineLevel="2">
      <c r="B672" s="687"/>
      <c r="C672" s="696" t="s">
        <v>518</v>
      </c>
      <c r="D672" s="1413">
        <f t="shared" ref="D672:AI672" si="477">IFERROR(D671/(D662*$G$21)*12,0)</f>
        <v>0</v>
      </c>
      <c r="E672" s="1250">
        <f t="shared" ca="1" si="477"/>
        <v>0</v>
      </c>
      <c r="F672" s="1250">
        <f t="shared" ca="1" si="477"/>
        <v>0</v>
      </c>
      <c r="G672" s="1250">
        <f t="shared" ca="1" si="477"/>
        <v>0</v>
      </c>
      <c r="H672" s="1250">
        <f t="shared" ca="1" si="477"/>
        <v>0</v>
      </c>
      <c r="I672" s="1250">
        <f t="shared" ca="1" si="477"/>
        <v>0</v>
      </c>
      <c r="J672" s="1250">
        <f t="shared" ca="1" si="477"/>
        <v>0</v>
      </c>
      <c r="K672" s="1250">
        <f t="shared" ca="1" si="477"/>
        <v>0</v>
      </c>
      <c r="L672" s="1250">
        <f t="shared" ca="1" si="477"/>
        <v>0</v>
      </c>
      <c r="M672" s="1250">
        <f t="shared" ca="1" si="477"/>
        <v>0</v>
      </c>
      <c r="N672" s="1250">
        <f t="shared" ca="1" si="477"/>
        <v>0</v>
      </c>
      <c r="O672" s="1250">
        <f t="shared" ca="1" si="477"/>
        <v>0</v>
      </c>
      <c r="P672" s="1250">
        <f t="shared" ca="1" si="477"/>
        <v>0</v>
      </c>
      <c r="Q672" s="1250">
        <f t="shared" ca="1" si="477"/>
        <v>0</v>
      </c>
      <c r="R672" s="1250">
        <f t="shared" ca="1" si="477"/>
        <v>0</v>
      </c>
      <c r="S672" s="1250">
        <f t="shared" ca="1" si="477"/>
        <v>0</v>
      </c>
      <c r="T672" s="1250">
        <f t="shared" ca="1" si="477"/>
        <v>0</v>
      </c>
      <c r="U672" s="1250">
        <f t="shared" ca="1" si="477"/>
        <v>0</v>
      </c>
      <c r="V672" s="1250">
        <f t="shared" ca="1" si="477"/>
        <v>0</v>
      </c>
      <c r="W672" s="1250">
        <f t="shared" ca="1" si="477"/>
        <v>0</v>
      </c>
      <c r="X672" s="1250">
        <f t="shared" ca="1" si="477"/>
        <v>0</v>
      </c>
      <c r="Y672" s="1250">
        <f t="shared" ca="1" si="477"/>
        <v>0</v>
      </c>
      <c r="Z672" s="1250">
        <f t="shared" ca="1" si="477"/>
        <v>0</v>
      </c>
      <c r="AA672" s="1250">
        <f t="shared" ca="1" si="477"/>
        <v>0</v>
      </c>
      <c r="AB672" s="1250">
        <f t="shared" ca="1" si="477"/>
        <v>0</v>
      </c>
      <c r="AC672" s="1250">
        <f t="shared" ca="1" si="477"/>
        <v>0</v>
      </c>
      <c r="AD672" s="1250">
        <f t="shared" ca="1" si="477"/>
        <v>0</v>
      </c>
      <c r="AE672" s="1250">
        <f t="shared" ca="1" si="477"/>
        <v>0</v>
      </c>
      <c r="AF672" s="1250">
        <f t="shared" ca="1" si="477"/>
        <v>0</v>
      </c>
      <c r="AG672" s="1250">
        <f t="shared" ca="1" si="477"/>
        <v>0</v>
      </c>
      <c r="AH672" s="1250">
        <f t="shared" ca="1" si="477"/>
        <v>0</v>
      </c>
      <c r="AI672" s="1250">
        <f t="shared" ca="1" si="477"/>
        <v>0</v>
      </c>
      <c r="AJ672" s="1250">
        <f t="shared" ref="AJ672:BO672" ca="1" si="478">IFERROR(AJ671/(AJ662*$G$21)*12,0)</f>
        <v>0</v>
      </c>
      <c r="AK672" s="1250">
        <f t="shared" ca="1" si="478"/>
        <v>0</v>
      </c>
      <c r="AL672" s="1250">
        <f t="shared" ca="1" si="478"/>
        <v>0</v>
      </c>
      <c r="AM672" s="1250">
        <f t="shared" ca="1" si="478"/>
        <v>0</v>
      </c>
      <c r="AN672" s="1250">
        <f t="shared" ca="1" si="478"/>
        <v>0</v>
      </c>
      <c r="AO672" s="1250">
        <f t="shared" ca="1" si="478"/>
        <v>0</v>
      </c>
      <c r="AP672" s="1250">
        <f t="shared" ca="1" si="478"/>
        <v>0</v>
      </c>
      <c r="AQ672" s="1250">
        <f t="shared" ca="1" si="478"/>
        <v>0</v>
      </c>
      <c r="AR672" s="1250">
        <f t="shared" ca="1" si="478"/>
        <v>0</v>
      </c>
      <c r="AS672" s="1250">
        <f t="shared" ca="1" si="478"/>
        <v>0</v>
      </c>
      <c r="AT672" s="1250">
        <f t="shared" ca="1" si="478"/>
        <v>0</v>
      </c>
      <c r="AU672" s="1250">
        <f t="shared" ca="1" si="478"/>
        <v>0</v>
      </c>
      <c r="AV672" s="1250">
        <f t="shared" ca="1" si="478"/>
        <v>0</v>
      </c>
      <c r="AW672" s="1250">
        <f t="shared" ca="1" si="478"/>
        <v>0</v>
      </c>
      <c r="AX672" s="1250">
        <f t="shared" ca="1" si="478"/>
        <v>0</v>
      </c>
      <c r="AY672" s="1250">
        <f t="shared" ca="1" si="478"/>
        <v>0</v>
      </c>
      <c r="AZ672" s="1250">
        <f t="shared" ca="1" si="478"/>
        <v>0</v>
      </c>
      <c r="BA672" s="1250">
        <f t="shared" ca="1" si="478"/>
        <v>0</v>
      </c>
      <c r="BB672" s="1250">
        <f t="shared" ca="1" si="478"/>
        <v>0</v>
      </c>
      <c r="BC672" s="1250">
        <f t="shared" ca="1" si="478"/>
        <v>0</v>
      </c>
      <c r="BD672" s="1250">
        <f t="shared" ca="1" si="478"/>
        <v>0</v>
      </c>
      <c r="BE672" s="1250">
        <f t="shared" ca="1" si="478"/>
        <v>0</v>
      </c>
      <c r="BF672" s="1250">
        <f t="shared" ca="1" si="478"/>
        <v>0</v>
      </c>
      <c r="BG672" s="1250">
        <f t="shared" ca="1" si="478"/>
        <v>0</v>
      </c>
      <c r="BH672" s="1250">
        <f t="shared" ca="1" si="478"/>
        <v>0</v>
      </c>
      <c r="BI672" s="1250">
        <f t="shared" ca="1" si="478"/>
        <v>0</v>
      </c>
      <c r="BJ672" s="1250">
        <f t="shared" ca="1" si="478"/>
        <v>0</v>
      </c>
      <c r="BK672" s="1250">
        <f t="shared" ca="1" si="478"/>
        <v>0</v>
      </c>
      <c r="BL672" s="1250">
        <f t="shared" ca="1" si="478"/>
        <v>0</v>
      </c>
      <c r="BM672" s="1250">
        <f t="shared" ca="1" si="478"/>
        <v>0</v>
      </c>
      <c r="BN672" s="1250">
        <f t="shared" ca="1" si="478"/>
        <v>0</v>
      </c>
      <c r="BO672" s="1250">
        <f t="shared" ca="1" si="478"/>
        <v>0</v>
      </c>
      <c r="BP672" s="1250">
        <f t="shared" ref="BP672:CU672" ca="1" si="479">IFERROR(BP671/(BP662*$G$21)*12,0)</f>
        <v>0</v>
      </c>
      <c r="BQ672" s="1250">
        <f t="shared" ca="1" si="479"/>
        <v>0</v>
      </c>
      <c r="BR672" s="1250">
        <f t="shared" ca="1" si="479"/>
        <v>0</v>
      </c>
      <c r="BS672" s="1250">
        <f t="shared" ca="1" si="479"/>
        <v>0</v>
      </c>
      <c r="BT672" s="1250">
        <f t="shared" ca="1" si="479"/>
        <v>0</v>
      </c>
      <c r="BU672" s="1250">
        <f t="shared" ca="1" si="479"/>
        <v>0</v>
      </c>
      <c r="BV672" s="1250">
        <f t="shared" ca="1" si="479"/>
        <v>0</v>
      </c>
      <c r="BW672" s="1250">
        <f t="shared" ca="1" si="479"/>
        <v>0</v>
      </c>
      <c r="BX672" s="1250">
        <f t="shared" ca="1" si="479"/>
        <v>0</v>
      </c>
      <c r="BY672" s="1250">
        <f t="shared" ca="1" si="479"/>
        <v>0</v>
      </c>
      <c r="BZ672" s="1250">
        <f t="shared" ca="1" si="479"/>
        <v>0</v>
      </c>
      <c r="CA672" s="1250">
        <f t="shared" ca="1" si="479"/>
        <v>0</v>
      </c>
      <c r="CB672" s="1250">
        <f t="shared" ca="1" si="479"/>
        <v>0</v>
      </c>
      <c r="CC672" s="1250">
        <f t="shared" ca="1" si="479"/>
        <v>0</v>
      </c>
      <c r="CD672" s="1250">
        <f t="shared" ca="1" si="479"/>
        <v>0</v>
      </c>
      <c r="CE672" s="1250">
        <f t="shared" ca="1" si="479"/>
        <v>0</v>
      </c>
      <c r="CF672" s="1250">
        <f t="shared" ca="1" si="479"/>
        <v>0</v>
      </c>
      <c r="CG672" s="1250">
        <f t="shared" ca="1" si="479"/>
        <v>0</v>
      </c>
      <c r="CH672" s="1250">
        <f t="shared" ca="1" si="479"/>
        <v>0</v>
      </c>
      <c r="CI672" s="1250">
        <f t="shared" ca="1" si="479"/>
        <v>0</v>
      </c>
      <c r="CJ672" s="1250">
        <f t="shared" ca="1" si="479"/>
        <v>0</v>
      </c>
      <c r="CK672" s="1250">
        <f t="shared" ca="1" si="479"/>
        <v>0</v>
      </c>
      <c r="CL672" s="1250">
        <f t="shared" ca="1" si="479"/>
        <v>0</v>
      </c>
      <c r="CM672" s="1250">
        <f t="shared" ca="1" si="479"/>
        <v>0</v>
      </c>
      <c r="CN672" s="1250">
        <f t="shared" ca="1" si="479"/>
        <v>0</v>
      </c>
      <c r="CO672" s="1250">
        <f t="shared" ca="1" si="479"/>
        <v>0</v>
      </c>
      <c r="CP672" s="1250">
        <f t="shared" ca="1" si="479"/>
        <v>0</v>
      </c>
      <c r="CQ672" s="1250">
        <f t="shared" ca="1" si="479"/>
        <v>0</v>
      </c>
      <c r="CR672" s="1250">
        <f t="shared" ca="1" si="479"/>
        <v>0</v>
      </c>
      <c r="CS672" s="1250">
        <f t="shared" ca="1" si="479"/>
        <v>0</v>
      </c>
      <c r="CT672" s="1250">
        <f t="shared" ca="1" si="479"/>
        <v>0</v>
      </c>
      <c r="CU672" s="1250">
        <f t="shared" ca="1" si="479"/>
        <v>0</v>
      </c>
      <c r="CV672" s="1250">
        <f t="shared" ref="CV672:EA672" ca="1" si="480">IFERROR(CV671/(CV662*$G$21)*12,0)</f>
        <v>0</v>
      </c>
      <c r="CW672" s="1250">
        <f t="shared" ca="1" si="480"/>
        <v>0</v>
      </c>
      <c r="CX672" s="1250">
        <f t="shared" ca="1" si="480"/>
        <v>0</v>
      </c>
      <c r="CY672" s="1250">
        <f t="shared" ca="1" si="480"/>
        <v>0</v>
      </c>
      <c r="CZ672" s="1250">
        <f t="shared" ca="1" si="480"/>
        <v>0</v>
      </c>
      <c r="DA672" s="1250">
        <f t="shared" ca="1" si="480"/>
        <v>0</v>
      </c>
      <c r="DB672" s="1250">
        <f t="shared" ca="1" si="480"/>
        <v>0</v>
      </c>
      <c r="DC672" s="1250">
        <f t="shared" ca="1" si="480"/>
        <v>0</v>
      </c>
      <c r="DD672" s="1250">
        <f t="shared" ca="1" si="480"/>
        <v>0</v>
      </c>
      <c r="DE672" s="1250">
        <f t="shared" ca="1" si="480"/>
        <v>0</v>
      </c>
      <c r="DF672" s="1250">
        <f t="shared" ca="1" si="480"/>
        <v>0</v>
      </c>
      <c r="DG672" s="1250">
        <f t="shared" ca="1" si="480"/>
        <v>0</v>
      </c>
      <c r="DH672" s="1250">
        <f t="shared" ca="1" si="480"/>
        <v>0</v>
      </c>
      <c r="DI672" s="1250">
        <f t="shared" ca="1" si="480"/>
        <v>0</v>
      </c>
      <c r="DJ672" s="1250">
        <f t="shared" ca="1" si="480"/>
        <v>0</v>
      </c>
      <c r="DK672" s="1250">
        <f t="shared" ca="1" si="480"/>
        <v>0</v>
      </c>
      <c r="DL672" s="1250">
        <f t="shared" ca="1" si="480"/>
        <v>0</v>
      </c>
      <c r="DM672" s="1250">
        <f t="shared" ca="1" si="480"/>
        <v>0</v>
      </c>
      <c r="DN672" s="1250">
        <f t="shared" ca="1" si="480"/>
        <v>0</v>
      </c>
      <c r="DO672" s="1250">
        <f t="shared" ca="1" si="480"/>
        <v>0</v>
      </c>
      <c r="DP672" s="1250">
        <f t="shared" ca="1" si="480"/>
        <v>0</v>
      </c>
      <c r="DQ672" s="1250">
        <f t="shared" ca="1" si="480"/>
        <v>0</v>
      </c>
      <c r="DR672" s="1250">
        <f t="shared" ca="1" si="480"/>
        <v>0</v>
      </c>
      <c r="DS672" s="1250">
        <f t="shared" ca="1" si="480"/>
        <v>0</v>
      </c>
      <c r="DT672" s="1250">
        <f t="shared" ca="1" si="480"/>
        <v>0</v>
      </c>
      <c r="DU672" s="1250">
        <f t="shared" ca="1" si="480"/>
        <v>0</v>
      </c>
      <c r="DV672" s="1250">
        <f t="shared" ca="1" si="480"/>
        <v>0</v>
      </c>
      <c r="DW672" s="1250">
        <f t="shared" ca="1" si="480"/>
        <v>0</v>
      </c>
      <c r="DX672" s="1250">
        <f t="shared" ca="1" si="480"/>
        <v>0</v>
      </c>
      <c r="DY672" s="1250">
        <f t="shared" ca="1" si="480"/>
        <v>0</v>
      </c>
      <c r="DZ672" s="1250">
        <f t="shared" ca="1" si="480"/>
        <v>0</v>
      </c>
      <c r="EA672" s="1250">
        <f t="shared" ca="1" si="480"/>
        <v>0</v>
      </c>
      <c r="EB672" s="1250">
        <f t="shared" ref="EB672:FG672" ca="1" si="481">IFERROR(EB671/(EB662*$G$21)*12,0)</f>
        <v>0</v>
      </c>
      <c r="EC672" s="1250">
        <f t="shared" ca="1" si="481"/>
        <v>0</v>
      </c>
      <c r="ED672" s="1250">
        <f t="shared" ca="1" si="481"/>
        <v>0</v>
      </c>
      <c r="EE672" s="1250">
        <f t="shared" ca="1" si="481"/>
        <v>0</v>
      </c>
      <c r="EF672" s="1250">
        <f t="shared" ca="1" si="481"/>
        <v>0</v>
      </c>
    </row>
    <row r="673" spans="1:136" outlineLevel="2">
      <c r="C673" s="696"/>
      <c r="D673" s="1413"/>
      <c r="E673" s="1250"/>
      <c r="F673" s="1250"/>
      <c r="G673" s="1250"/>
      <c r="H673" s="1250"/>
      <c r="I673" s="1250"/>
      <c r="J673" s="1250"/>
      <c r="K673" s="1250"/>
      <c r="L673" s="1250"/>
      <c r="M673" s="1250"/>
      <c r="N673" s="1250"/>
      <c r="O673" s="1250"/>
      <c r="P673" s="1250"/>
      <c r="Q673" s="1250"/>
      <c r="R673" s="1250"/>
      <c r="S673" s="1250"/>
      <c r="T673" s="1250"/>
      <c r="U673" s="1250"/>
      <c r="V673" s="1250"/>
      <c r="W673" s="1250"/>
      <c r="X673" s="1250"/>
      <c r="Y673" s="1250"/>
      <c r="Z673" s="1250"/>
      <c r="AA673" s="1250"/>
      <c r="AB673" s="1250"/>
      <c r="AC673" s="1250"/>
      <c r="AD673" s="1250"/>
      <c r="AE673" s="1250"/>
      <c r="AF673" s="1250"/>
      <c r="AG673" s="1250"/>
      <c r="AH673" s="1250"/>
      <c r="AI673" s="1250"/>
      <c r="AJ673" s="1250"/>
      <c r="AK673" s="1250"/>
      <c r="AL673" s="1250"/>
      <c r="AM673" s="1250"/>
      <c r="AN673" s="1250"/>
      <c r="AO673" s="1250"/>
      <c r="AP673" s="1250"/>
      <c r="AQ673" s="1250"/>
      <c r="AR673" s="1250"/>
      <c r="AS673" s="1250"/>
      <c r="AT673" s="1250"/>
      <c r="AU673" s="1250"/>
      <c r="AV673" s="1250"/>
      <c r="AW673" s="1250"/>
      <c r="AX673" s="1250"/>
      <c r="AY673" s="1250"/>
      <c r="AZ673" s="1250"/>
      <c r="BA673" s="1250"/>
      <c r="BB673" s="1250"/>
      <c r="BC673" s="1250"/>
      <c r="BD673" s="1250"/>
      <c r="BE673" s="1250"/>
      <c r="BF673" s="1250"/>
      <c r="BG673" s="1250"/>
      <c r="BH673" s="1250"/>
      <c r="BI673" s="1250"/>
      <c r="BJ673" s="1250"/>
      <c r="BK673" s="1250"/>
      <c r="BL673" s="1250"/>
      <c r="BM673" s="1250"/>
      <c r="BN673" s="1250"/>
      <c r="BO673" s="1250"/>
      <c r="BP673" s="1250"/>
      <c r="BQ673" s="1250"/>
      <c r="BR673" s="1250"/>
      <c r="BS673" s="1250"/>
      <c r="BT673" s="1250"/>
      <c r="BU673" s="1250"/>
      <c r="BV673" s="1250"/>
      <c r="BW673" s="1250"/>
      <c r="BX673" s="1250"/>
      <c r="BY673" s="1250"/>
      <c r="BZ673" s="1250"/>
      <c r="CA673" s="1250"/>
      <c r="CB673" s="1250"/>
      <c r="CC673" s="1250"/>
      <c r="CD673" s="1250"/>
      <c r="CE673" s="1250"/>
      <c r="CF673" s="1250"/>
      <c r="CG673" s="1250"/>
      <c r="CH673" s="1250"/>
      <c r="CI673" s="1250"/>
      <c r="CJ673" s="1250"/>
      <c r="CK673" s="1250"/>
      <c r="CL673" s="1250"/>
      <c r="CM673" s="1250"/>
      <c r="CN673" s="1250"/>
      <c r="CO673" s="1250"/>
      <c r="CP673" s="1250"/>
      <c r="CQ673" s="1250"/>
      <c r="CR673" s="1250"/>
      <c r="CS673" s="1250"/>
      <c r="CT673" s="1250"/>
      <c r="CU673" s="1250"/>
      <c r="CV673" s="1250"/>
      <c r="CW673" s="1250"/>
      <c r="CX673" s="1250"/>
      <c r="CY673" s="1250"/>
      <c r="CZ673" s="1250"/>
      <c r="DA673" s="1250"/>
      <c r="DB673" s="1250"/>
      <c r="DC673" s="1250"/>
      <c r="DD673" s="1250"/>
      <c r="DE673" s="1250"/>
      <c r="DF673" s="1250"/>
      <c r="DG673" s="1250"/>
      <c r="DH673" s="1250"/>
      <c r="DI673" s="1250"/>
      <c r="DJ673" s="1250"/>
      <c r="DK673" s="1250"/>
      <c r="DL673" s="1250"/>
      <c r="DM673" s="1250"/>
      <c r="DN673" s="1250"/>
      <c r="DO673" s="1250"/>
      <c r="DP673" s="1250"/>
      <c r="DQ673" s="1250"/>
      <c r="DR673" s="1250"/>
      <c r="DS673" s="1250"/>
      <c r="DT673" s="1250"/>
      <c r="DU673" s="1250"/>
      <c r="DV673" s="1250"/>
      <c r="DW673" s="1250"/>
      <c r="DX673" s="1250"/>
      <c r="DY673" s="1250"/>
      <c r="DZ673" s="1250"/>
      <c r="EA673" s="1250"/>
      <c r="EB673" s="1250"/>
      <c r="EC673" s="1250"/>
      <c r="ED673" s="1250"/>
      <c r="EE673" s="1250"/>
      <c r="EF673" s="1250"/>
    </row>
    <row r="674" spans="1:136">
      <c r="C674" s="28" t="s">
        <v>407</v>
      </c>
      <c r="D674" s="1413">
        <f t="shared" ref="D674:D684" si="482">D509/12</f>
        <v>0</v>
      </c>
      <c r="E674" s="1250">
        <f ca="1">(E$619+E632+E645+E658+E671)*OFFSET($D204,,E$606)</f>
        <v>0</v>
      </c>
      <c r="F674" s="1250">
        <f t="shared" ref="F674:AK674" ca="1" si="483">F$619*OFFSET($D204,,F$606)</f>
        <v>0</v>
      </c>
      <c r="G674" s="1250">
        <f t="shared" ca="1" si="483"/>
        <v>0</v>
      </c>
      <c r="H674" s="1250">
        <f t="shared" ca="1" si="483"/>
        <v>0</v>
      </c>
      <c r="I674" s="1250">
        <f t="shared" ca="1" si="483"/>
        <v>0</v>
      </c>
      <c r="J674" s="1250">
        <f t="shared" ca="1" si="483"/>
        <v>0</v>
      </c>
      <c r="K674" s="1250">
        <f t="shared" ca="1" si="483"/>
        <v>0</v>
      </c>
      <c r="L674" s="1250">
        <f t="shared" ca="1" si="483"/>
        <v>0</v>
      </c>
      <c r="M674" s="1250">
        <f t="shared" ca="1" si="483"/>
        <v>0</v>
      </c>
      <c r="N674" s="1250">
        <f t="shared" ca="1" si="483"/>
        <v>0</v>
      </c>
      <c r="O674" s="1250">
        <f t="shared" ca="1" si="483"/>
        <v>0</v>
      </c>
      <c r="P674" s="1250">
        <f t="shared" ca="1" si="483"/>
        <v>0</v>
      </c>
      <c r="Q674" s="1250">
        <f t="shared" ca="1" si="483"/>
        <v>0</v>
      </c>
      <c r="R674" s="1250">
        <f t="shared" ca="1" si="483"/>
        <v>0</v>
      </c>
      <c r="S674" s="1250">
        <f t="shared" ca="1" si="483"/>
        <v>0</v>
      </c>
      <c r="T674" s="1250">
        <f t="shared" ca="1" si="483"/>
        <v>0</v>
      </c>
      <c r="U674" s="1250">
        <f t="shared" ca="1" si="483"/>
        <v>0</v>
      </c>
      <c r="V674" s="1250">
        <f t="shared" ca="1" si="483"/>
        <v>0</v>
      </c>
      <c r="W674" s="1250">
        <f t="shared" ca="1" si="483"/>
        <v>0</v>
      </c>
      <c r="X674" s="1250">
        <f t="shared" ca="1" si="483"/>
        <v>0</v>
      </c>
      <c r="Y674" s="1250">
        <f t="shared" ca="1" si="483"/>
        <v>0</v>
      </c>
      <c r="Z674" s="1250">
        <f t="shared" ca="1" si="483"/>
        <v>0</v>
      </c>
      <c r="AA674" s="1250">
        <f t="shared" ca="1" si="483"/>
        <v>0</v>
      </c>
      <c r="AB674" s="1250">
        <f t="shared" ca="1" si="483"/>
        <v>0</v>
      </c>
      <c r="AC674" s="1250">
        <f t="shared" ca="1" si="483"/>
        <v>0</v>
      </c>
      <c r="AD674" s="1250">
        <f t="shared" ca="1" si="483"/>
        <v>0</v>
      </c>
      <c r="AE674" s="1250">
        <f t="shared" ca="1" si="483"/>
        <v>0</v>
      </c>
      <c r="AF674" s="1250">
        <f t="shared" ca="1" si="483"/>
        <v>0</v>
      </c>
      <c r="AG674" s="1250">
        <f t="shared" ca="1" si="483"/>
        <v>0</v>
      </c>
      <c r="AH674" s="1250">
        <f t="shared" ca="1" si="483"/>
        <v>0</v>
      </c>
      <c r="AI674" s="1250">
        <f t="shared" ca="1" si="483"/>
        <v>0</v>
      </c>
      <c r="AJ674" s="1250">
        <f t="shared" ca="1" si="483"/>
        <v>0</v>
      </c>
      <c r="AK674" s="1250">
        <f t="shared" ca="1" si="483"/>
        <v>0</v>
      </c>
      <c r="AL674" s="1250">
        <f t="shared" ref="AL674:BQ674" ca="1" si="484">AL$619*OFFSET($D204,,AL$606)</f>
        <v>0</v>
      </c>
      <c r="AM674" s="1250">
        <f t="shared" ca="1" si="484"/>
        <v>0</v>
      </c>
      <c r="AN674" s="1250">
        <f t="shared" ca="1" si="484"/>
        <v>0</v>
      </c>
      <c r="AO674" s="1250">
        <f t="shared" ca="1" si="484"/>
        <v>0</v>
      </c>
      <c r="AP674" s="1250">
        <f t="shared" ca="1" si="484"/>
        <v>0</v>
      </c>
      <c r="AQ674" s="1250">
        <f t="shared" ca="1" si="484"/>
        <v>0</v>
      </c>
      <c r="AR674" s="1250">
        <f t="shared" ca="1" si="484"/>
        <v>0</v>
      </c>
      <c r="AS674" s="1250">
        <f t="shared" ca="1" si="484"/>
        <v>0</v>
      </c>
      <c r="AT674" s="1250">
        <f t="shared" ca="1" si="484"/>
        <v>0</v>
      </c>
      <c r="AU674" s="1250">
        <f t="shared" ca="1" si="484"/>
        <v>0</v>
      </c>
      <c r="AV674" s="1250">
        <f t="shared" ca="1" si="484"/>
        <v>0</v>
      </c>
      <c r="AW674" s="1250">
        <f t="shared" ca="1" si="484"/>
        <v>0</v>
      </c>
      <c r="AX674" s="1250">
        <f t="shared" ca="1" si="484"/>
        <v>0</v>
      </c>
      <c r="AY674" s="1250">
        <f t="shared" ca="1" si="484"/>
        <v>0</v>
      </c>
      <c r="AZ674" s="1250">
        <f t="shared" ca="1" si="484"/>
        <v>0</v>
      </c>
      <c r="BA674" s="1250">
        <f t="shared" ca="1" si="484"/>
        <v>0</v>
      </c>
      <c r="BB674" s="1250">
        <f t="shared" ca="1" si="484"/>
        <v>0</v>
      </c>
      <c r="BC674" s="1250">
        <f t="shared" ca="1" si="484"/>
        <v>0</v>
      </c>
      <c r="BD674" s="1250">
        <f t="shared" ca="1" si="484"/>
        <v>0</v>
      </c>
      <c r="BE674" s="1250">
        <f t="shared" ca="1" si="484"/>
        <v>0</v>
      </c>
      <c r="BF674" s="1250">
        <f t="shared" ca="1" si="484"/>
        <v>0</v>
      </c>
      <c r="BG674" s="1250">
        <f t="shared" ca="1" si="484"/>
        <v>0</v>
      </c>
      <c r="BH674" s="1250">
        <f t="shared" ca="1" si="484"/>
        <v>0</v>
      </c>
      <c r="BI674" s="1250">
        <f t="shared" ca="1" si="484"/>
        <v>0</v>
      </c>
      <c r="BJ674" s="1250">
        <f t="shared" ca="1" si="484"/>
        <v>0</v>
      </c>
      <c r="BK674" s="1250">
        <f t="shared" ca="1" si="484"/>
        <v>0</v>
      </c>
      <c r="BL674" s="1250">
        <f t="shared" ca="1" si="484"/>
        <v>0</v>
      </c>
      <c r="BM674" s="1250">
        <f t="shared" ca="1" si="484"/>
        <v>0</v>
      </c>
      <c r="BN674" s="1250">
        <f t="shared" ca="1" si="484"/>
        <v>0</v>
      </c>
      <c r="BO674" s="1250">
        <f t="shared" ca="1" si="484"/>
        <v>0</v>
      </c>
      <c r="BP674" s="1250">
        <f t="shared" ca="1" si="484"/>
        <v>0</v>
      </c>
      <c r="BQ674" s="1250">
        <f t="shared" ca="1" si="484"/>
        <v>0</v>
      </c>
      <c r="BR674" s="1250">
        <f t="shared" ref="BR674:CW674" ca="1" si="485">BR$619*OFFSET($D204,,BR$606)</f>
        <v>0</v>
      </c>
      <c r="BS674" s="1250">
        <f t="shared" ca="1" si="485"/>
        <v>0</v>
      </c>
      <c r="BT674" s="1250">
        <f t="shared" ca="1" si="485"/>
        <v>0</v>
      </c>
      <c r="BU674" s="1250">
        <f t="shared" ca="1" si="485"/>
        <v>0</v>
      </c>
      <c r="BV674" s="1250">
        <f t="shared" ca="1" si="485"/>
        <v>0</v>
      </c>
      <c r="BW674" s="1250">
        <f t="shared" ca="1" si="485"/>
        <v>0</v>
      </c>
      <c r="BX674" s="1250">
        <f t="shared" ca="1" si="485"/>
        <v>0</v>
      </c>
      <c r="BY674" s="1250">
        <f t="shared" ca="1" si="485"/>
        <v>0</v>
      </c>
      <c r="BZ674" s="1250">
        <f t="shared" ca="1" si="485"/>
        <v>0</v>
      </c>
      <c r="CA674" s="1250">
        <f t="shared" ca="1" si="485"/>
        <v>0</v>
      </c>
      <c r="CB674" s="1250">
        <f t="shared" ca="1" si="485"/>
        <v>0</v>
      </c>
      <c r="CC674" s="1250">
        <f t="shared" ca="1" si="485"/>
        <v>0</v>
      </c>
      <c r="CD674" s="1250">
        <f t="shared" ca="1" si="485"/>
        <v>0</v>
      </c>
      <c r="CE674" s="1250">
        <f t="shared" ca="1" si="485"/>
        <v>0</v>
      </c>
      <c r="CF674" s="1250">
        <f t="shared" ca="1" si="485"/>
        <v>0</v>
      </c>
      <c r="CG674" s="1250">
        <f t="shared" ca="1" si="485"/>
        <v>0</v>
      </c>
      <c r="CH674" s="1250">
        <f t="shared" ca="1" si="485"/>
        <v>0</v>
      </c>
      <c r="CI674" s="1250">
        <f t="shared" ca="1" si="485"/>
        <v>0</v>
      </c>
      <c r="CJ674" s="1250">
        <f t="shared" ca="1" si="485"/>
        <v>0</v>
      </c>
      <c r="CK674" s="1250">
        <f t="shared" ca="1" si="485"/>
        <v>0</v>
      </c>
      <c r="CL674" s="1250">
        <f t="shared" ca="1" si="485"/>
        <v>0</v>
      </c>
      <c r="CM674" s="1250">
        <f t="shared" ca="1" si="485"/>
        <v>0</v>
      </c>
      <c r="CN674" s="1250">
        <f t="shared" ca="1" si="485"/>
        <v>0</v>
      </c>
      <c r="CO674" s="1250">
        <f t="shared" ca="1" si="485"/>
        <v>0</v>
      </c>
      <c r="CP674" s="1250">
        <f t="shared" ca="1" si="485"/>
        <v>0</v>
      </c>
      <c r="CQ674" s="1250">
        <f t="shared" ca="1" si="485"/>
        <v>0</v>
      </c>
      <c r="CR674" s="1250">
        <f t="shared" ca="1" si="485"/>
        <v>0</v>
      </c>
      <c r="CS674" s="1250">
        <f t="shared" ca="1" si="485"/>
        <v>0</v>
      </c>
      <c r="CT674" s="1250">
        <f t="shared" ca="1" si="485"/>
        <v>0</v>
      </c>
      <c r="CU674" s="1250">
        <f t="shared" ca="1" si="485"/>
        <v>0</v>
      </c>
      <c r="CV674" s="1250">
        <f t="shared" ca="1" si="485"/>
        <v>0</v>
      </c>
      <c r="CW674" s="1250">
        <f t="shared" ca="1" si="485"/>
        <v>0</v>
      </c>
      <c r="CX674" s="1250">
        <f t="shared" ref="CX674:EF674" ca="1" si="486">CX$619*OFFSET($D204,,CX$606)</f>
        <v>0</v>
      </c>
      <c r="CY674" s="1250">
        <f t="shared" ca="1" si="486"/>
        <v>0</v>
      </c>
      <c r="CZ674" s="1250">
        <f t="shared" ca="1" si="486"/>
        <v>0</v>
      </c>
      <c r="DA674" s="1250">
        <f t="shared" ca="1" si="486"/>
        <v>0</v>
      </c>
      <c r="DB674" s="1250">
        <f t="shared" ca="1" si="486"/>
        <v>0</v>
      </c>
      <c r="DC674" s="1250">
        <f t="shared" ca="1" si="486"/>
        <v>0</v>
      </c>
      <c r="DD674" s="1250">
        <f t="shared" ca="1" si="486"/>
        <v>0</v>
      </c>
      <c r="DE674" s="1250">
        <f t="shared" ca="1" si="486"/>
        <v>0</v>
      </c>
      <c r="DF674" s="1250">
        <f t="shared" ca="1" si="486"/>
        <v>0</v>
      </c>
      <c r="DG674" s="1250">
        <f t="shared" ca="1" si="486"/>
        <v>0</v>
      </c>
      <c r="DH674" s="1250">
        <f t="shared" ca="1" si="486"/>
        <v>0</v>
      </c>
      <c r="DI674" s="1250">
        <f t="shared" ca="1" si="486"/>
        <v>0</v>
      </c>
      <c r="DJ674" s="1250">
        <f t="shared" ca="1" si="486"/>
        <v>0</v>
      </c>
      <c r="DK674" s="1250">
        <f t="shared" ca="1" si="486"/>
        <v>0</v>
      </c>
      <c r="DL674" s="1250">
        <f t="shared" ca="1" si="486"/>
        <v>0</v>
      </c>
      <c r="DM674" s="1250">
        <f t="shared" ca="1" si="486"/>
        <v>0</v>
      </c>
      <c r="DN674" s="1250">
        <f t="shared" ca="1" si="486"/>
        <v>0</v>
      </c>
      <c r="DO674" s="1250">
        <f t="shared" ca="1" si="486"/>
        <v>0</v>
      </c>
      <c r="DP674" s="1250">
        <f t="shared" ca="1" si="486"/>
        <v>0</v>
      </c>
      <c r="DQ674" s="1250">
        <f t="shared" ca="1" si="486"/>
        <v>0</v>
      </c>
      <c r="DR674" s="1250">
        <f t="shared" ca="1" si="486"/>
        <v>0</v>
      </c>
      <c r="DS674" s="1250">
        <f t="shared" ca="1" si="486"/>
        <v>0</v>
      </c>
      <c r="DT674" s="1250">
        <f t="shared" ca="1" si="486"/>
        <v>0</v>
      </c>
      <c r="DU674" s="1250">
        <f t="shared" ca="1" si="486"/>
        <v>0</v>
      </c>
      <c r="DV674" s="1250">
        <f t="shared" ca="1" si="486"/>
        <v>0</v>
      </c>
      <c r="DW674" s="1250">
        <f t="shared" ca="1" si="486"/>
        <v>0</v>
      </c>
      <c r="DX674" s="1250">
        <f t="shared" ca="1" si="486"/>
        <v>0</v>
      </c>
      <c r="DY674" s="1250">
        <f t="shared" ca="1" si="486"/>
        <v>0</v>
      </c>
      <c r="DZ674" s="1250">
        <f t="shared" ca="1" si="486"/>
        <v>0</v>
      </c>
      <c r="EA674" s="1250">
        <f t="shared" ca="1" si="486"/>
        <v>0</v>
      </c>
      <c r="EB674" s="1250">
        <f t="shared" ca="1" si="486"/>
        <v>0</v>
      </c>
      <c r="EC674" s="1250">
        <f t="shared" ca="1" si="486"/>
        <v>0</v>
      </c>
      <c r="ED674" s="1250">
        <f t="shared" ca="1" si="486"/>
        <v>0</v>
      </c>
      <c r="EE674" s="1250">
        <f t="shared" ca="1" si="486"/>
        <v>0</v>
      </c>
      <c r="EF674" s="1250">
        <f t="shared" ca="1" si="486"/>
        <v>0</v>
      </c>
    </row>
    <row r="675" spans="1:136">
      <c r="C675" s="28" t="s">
        <v>408</v>
      </c>
      <c r="D675" s="1413">
        <f t="shared" si="482"/>
        <v>0</v>
      </c>
      <c r="E675" s="1250">
        <f ca="1">(E$619+E632+E645+E658+E671)*OFFSET($D205,,E$606)</f>
        <v>0</v>
      </c>
      <c r="F675" s="1250">
        <f t="shared" ref="F675:AK675" ca="1" si="487">F$619*OFFSET($D205,,F$606)</f>
        <v>0</v>
      </c>
      <c r="G675" s="1250">
        <f t="shared" ca="1" si="487"/>
        <v>0</v>
      </c>
      <c r="H675" s="1250">
        <f t="shared" ca="1" si="487"/>
        <v>0</v>
      </c>
      <c r="I675" s="1250">
        <f t="shared" ca="1" si="487"/>
        <v>0</v>
      </c>
      <c r="J675" s="1250">
        <f t="shared" ca="1" si="487"/>
        <v>0</v>
      </c>
      <c r="K675" s="1250">
        <f t="shared" ca="1" si="487"/>
        <v>0</v>
      </c>
      <c r="L675" s="1250">
        <f t="shared" ca="1" si="487"/>
        <v>0</v>
      </c>
      <c r="M675" s="1250">
        <f t="shared" ca="1" si="487"/>
        <v>0</v>
      </c>
      <c r="N675" s="1250">
        <f t="shared" ca="1" si="487"/>
        <v>0</v>
      </c>
      <c r="O675" s="1250">
        <f t="shared" ca="1" si="487"/>
        <v>0</v>
      </c>
      <c r="P675" s="1250">
        <f t="shared" ca="1" si="487"/>
        <v>0</v>
      </c>
      <c r="Q675" s="1250">
        <f t="shared" ca="1" si="487"/>
        <v>0</v>
      </c>
      <c r="R675" s="1250">
        <f t="shared" ca="1" si="487"/>
        <v>0</v>
      </c>
      <c r="S675" s="1250">
        <f t="shared" ca="1" si="487"/>
        <v>0</v>
      </c>
      <c r="T675" s="1250">
        <f t="shared" ca="1" si="487"/>
        <v>0</v>
      </c>
      <c r="U675" s="1250">
        <f t="shared" ca="1" si="487"/>
        <v>0</v>
      </c>
      <c r="V675" s="1250">
        <f t="shared" ca="1" si="487"/>
        <v>0</v>
      </c>
      <c r="W675" s="1250">
        <f t="shared" ca="1" si="487"/>
        <v>0</v>
      </c>
      <c r="X675" s="1250">
        <f t="shared" ca="1" si="487"/>
        <v>0</v>
      </c>
      <c r="Y675" s="1250">
        <f t="shared" ca="1" si="487"/>
        <v>0</v>
      </c>
      <c r="Z675" s="1250">
        <f t="shared" ca="1" si="487"/>
        <v>0</v>
      </c>
      <c r="AA675" s="1250">
        <f t="shared" ca="1" si="487"/>
        <v>0</v>
      </c>
      <c r="AB675" s="1250">
        <f t="shared" ca="1" si="487"/>
        <v>0</v>
      </c>
      <c r="AC675" s="1250">
        <f t="shared" ca="1" si="487"/>
        <v>0</v>
      </c>
      <c r="AD675" s="1250">
        <f t="shared" ca="1" si="487"/>
        <v>0</v>
      </c>
      <c r="AE675" s="1250">
        <f t="shared" ca="1" si="487"/>
        <v>0</v>
      </c>
      <c r="AF675" s="1250">
        <f t="shared" ca="1" si="487"/>
        <v>0</v>
      </c>
      <c r="AG675" s="1250">
        <f t="shared" ca="1" si="487"/>
        <v>0</v>
      </c>
      <c r="AH675" s="1250">
        <f t="shared" ca="1" si="487"/>
        <v>0</v>
      </c>
      <c r="AI675" s="1250">
        <f t="shared" ca="1" si="487"/>
        <v>0</v>
      </c>
      <c r="AJ675" s="1250">
        <f t="shared" ca="1" si="487"/>
        <v>0</v>
      </c>
      <c r="AK675" s="1250">
        <f t="shared" ca="1" si="487"/>
        <v>0</v>
      </c>
      <c r="AL675" s="1250">
        <f t="shared" ref="AL675:BQ675" ca="1" si="488">AL$619*OFFSET($D205,,AL$606)</f>
        <v>0</v>
      </c>
      <c r="AM675" s="1250">
        <f t="shared" ca="1" si="488"/>
        <v>0</v>
      </c>
      <c r="AN675" s="1250">
        <f t="shared" ca="1" si="488"/>
        <v>0</v>
      </c>
      <c r="AO675" s="1250">
        <f t="shared" ca="1" si="488"/>
        <v>0</v>
      </c>
      <c r="AP675" s="1250">
        <f t="shared" ca="1" si="488"/>
        <v>0</v>
      </c>
      <c r="AQ675" s="1250">
        <f t="shared" ca="1" si="488"/>
        <v>0</v>
      </c>
      <c r="AR675" s="1250">
        <f t="shared" ca="1" si="488"/>
        <v>0</v>
      </c>
      <c r="AS675" s="1250">
        <f t="shared" ca="1" si="488"/>
        <v>0</v>
      </c>
      <c r="AT675" s="1250">
        <f t="shared" ca="1" si="488"/>
        <v>0</v>
      </c>
      <c r="AU675" s="1250">
        <f t="shared" ca="1" si="488"/>
        <v>0</v>
      </c>
      <c r="AV675" s="1250">
        <f t="shared" ca="1" si="488"/>
        <v>0</v>
      </c>
      <c r="AW675" s="1250">
        <f t="shared" ca="1" si="488"/>
        <v>0</v>
      </c>
      <c r="AX675" s="1250">
        <f t="shared" ca="1" si="488"/>
        <v>0</v>
      </c>
      <c r="AY675" s="1250">
        <f t="shared" ca="1" si="488"/>
        <v>0</v>
      </c>
      <c r="AZ675" s="1250">
        <f t="shared" ca="1" si="488"/>
        <v>0</v>
      </c>
      <c r="BA675" s="1250">
        <f t="shared" ca="1" si="488"/>
        <v>0</v>
      </c>
      <c r="BB675" s="1250">
        <f t="shared" ca="1" si="488"/>
        <v>0</v>
      </c>
      <c r="BC675" s="1250">
        <f t="shared" ca="1" si="488"/>
        <v>0</v>
      </c>
      <c r="BD675" s="1250">
        <f t="shared" ca="1" si="488"/>
        <v>0</v>
      </c>
      <c r="BE675" s="1250">
        <f t="shared" ca="1" si="488"/>
        <v>0</v>
      </c>
      <c r="BF675" s="1250">
        <f t="shared" ca="1" si="488"/>
        <v>0</v>
      </c>
      <c r="BG675" s="1250">
        <f t="shared" ca="1" si="488"/>
        <v>0</v>
      </c>
      <c r="BH675" s="1250">
        <f t="shared" ca="1" si="488"/>
        <v>0</v>
      </c>
      <c r="BI675" s="1250">
        <f t="shared" ca="1" si="488"/>
        <v>0</v>
      </c>
      <c r="BJ675" s="1250">
        <f t="shared" ca="1" si="488"/>
        <v>0</v>
      </c>
      <c r="BK675" s="1250">
        <f t="shared" ca="1" si="488"/>
        <v>0</v>
      </c>
      <c r="BL675" s="1250">
        <f t="shared" ca="1" si="488"/>
        <v>0</v>
      </c>
      <c r="BM675" s="1250">
        <f t="shared" ca="1" si="488"/>
        <v>0</v>
      </c>
      <c r="BN675" s="1250">
        <f t="shared" ca="1" si="488"/>
        <v>0</v>
      </c>
      <c r="BO675" s="1250">
        <f t="shared" ca="1" si="488"/>
        <v>0</v>
      </c>
      <c r="BP675" s="1250">
        <f t="shared" ca="1" si="488"/>
        <v>0</v>
      </c>
      <c r="BQ675" s="1250">
        <f t="shared" ca="1" si="488"/>
        <v>0</v>
      </c>
      <c r="BR675" s="1250">
        <f t="shared" ref="BR675:CW675" ca="1" si="489">BR$619*OFFSET($D205,,BR$606)</f>
        <v>0</v>
      </c>
      <c r="BS675" s="1250">
        <f t="shared" ca="1" si="489"/>
        <v>0</v>
      </c>
      <c r="BT675" s="1250">
        <f t="shared" ca="1" si="489"/>
        <v>0</v>
      </c>
      <c r="BU675" s="1250">
        <f t="shared" ca="1" si="489"/>
        <v>0</v>
      </c>
      <c r="BV675" s="1250">
        <f t="shared" ca="1" si="489"/>
        <v>0</v>
      </c>
      <c r="BW675" s="1250">
        <f t="shared" ca="1" si="489"/>
        <v>0</v>
      </c>
      <c r="BX675" s="1250">
        <f t="shared" ca="1" si="489"/>
        <v>0</v>
      </c>
      <c r="BY675" s="1250">
        <f t="shared" ca="1" si="489"/>
        <v>0</v>
      </c>
      <c r="BZ675" s="1250">
        <f t="shared" ca="1" si="489"/>
        <v>0</v>
      </c>
      <c r="CA675" s="1250">
        <f t="shared" ca="1" si="489"/>
        <v>0</v>
      </c>
      <c r="CB675" s="1250">
        <f t="shared" ca="1" si="489"/>
        <v>0</v>
      </c>
      <c r="CC675" s="1250">
        <f t="shared" ca="1" si="489"/>
        <v>0</v>
      </c>
      <c r="CD675" s="1250">
        <f t="shared" ca="1" si="489"/>
        <v>0</v>
      </c>
      <c r="CE675" s="1250">
        <f t="shared" ca="1" si="489"/>
        <v>0</v>
      </c>
      <c r="CF675" s="1250">
        <f t="shared" ca="1" si="489"/>
        <v>0</v>
      </c>
      <c r="CG675" s="1250">
        <f t="shared" ca="1" si="489"/>
        <v>0</v>
      </c>
      <c r="CH675" s="1250">
        <f t="shared" ca="1" si="489"/>
        <v>0</v>
      </c>
      <c r="CI675" s="1250">
        <f t="shared" ca="1" si="489"/>
        <v>0</v>
      </c>
      <c r="CJ675" s="1250">
        <f t="shared" ca="1" si="489"/>
        <v>0</v>
      </c>
      <c r="CK675" s="1250">
        <f t="shared" ca="1" si="489"/>
        <v>0</v>
      </c>
      <c r="CL675" s="1250">
        <f t="shared" ca="1" si="489"/>
        <v>0</v>
      </c>
      <c r="CM675" s="1250">
        <f t="shared" ca="1" si="489"/>
        <v>0</v>
      </c>
      <c r="CN675" s="1250">
        <f t="shared" ca="1" si="489"/>
        <v>0</v>
      </c>
      <c r="CO675" s="1250">
        <f t="shared" ca="1" si="489"/>
        <v>0</v>
      </c>
      <c r="CP675" s="1250">
        <f t="shared" ca="1" si="489"/>
        <v>0</v>
      </c>
      <c r="CQ675" s="1250">
        <f t="shared" ca="1" si="489"/>
        <v>0</v>
      </c>
      <c r="CR675" s="1250">
        <f t="shared" ca="1" si="489"/>
        <v>0</v>
      </c>
      <c r="CS675" s="1250">
        <f t="shared" ca="1" si="489"/>
        <v>0</v>
      </c>
      <c r="CT675" s="1250">
        <f t="shared" ca="1" si="489"/>
        <v>0</v>
      </c>
      <c r="CU675" s="1250">
        <f t="shared" ca="1" si="489"/>
        <v>0</v>
      </c>
      <c r="CV675" s="1250">
        <f t="shared" ca="1" si="489"/>
        <v>0</v>
      </c>
      <c r="CW675" s="1250">
        <f t="shared" ca="1" si="489"/>
        <v>0</v>
      </c>
      <c r="CX675" s="1250">
        <f t="shared" ref="CX675:EF675" ca="1" si="490">CX$619*OFFSET($D205,,CX$606)</f>
        <v>0</v>
      </c>
      <c r="CY675" s="1250">
        <f t="shared" ca="1" si="490"/>
        <v>0</v>
      </c>
      <c r="CZ675" s="1250">
        <f t="shared" ca="1" si="490"/>
        <v>0</v>
      </c>
      <c r="DA675" s="1250">
        <f t="shared" ca="1" si="490"/>
        <v>0</v>
      </c>
      <c r="DB675" s="1250">
        <f t="shared" ca="1" si="490"/>
        <v>0</v>
      </c>
      <c r="DC675" s="1250">
        <f t="shared" ca="1" si="490"/>
        <v>0</v>
      </c>
      <c r="DD675" s="1250">
        <f t="shared" ca="1" si="490"/>
        <v>0</v>
      </c>
      <c r="DE675" s="1250">
        <f t="shared" ca="1" si="490"/>
        <v>0</v>
      </c>
      <c r="DF675" s="1250">
        <f t="shared" ca="1" si="490"/>
        <v>0</v>
      </c>
      <c r="DG675" s="1250">
        <f t="shared" ca="1" si="490"/>
        <v>0</v>
      </c>
      <c r="DH675" s="1250">
        <f t="shared" ca="1" si="490"/>
        <v>0</v>
      </c>
      <c r="DI675" s="1250">
        <f t="shared" ca="1" si="490"/>
        <v>0</v>
      </c>
      <c r="DJ675" s="1250">
        <f t="shared" ca="1" si="490"/>
        <v>0</v>
      </c>
      <c r="DK675" s="1250">
        <f t="shared" ca="1" si="490"/>
        <v>0</v>
      </c>
      <c r="DL675" s="1250">
        <f t="shared" ca="1" si="490"/>
        <v>0</v>
      </c>
      <c r="DM675" s="1250">
        <f t="shared" ca="1" si="490"/>
        <v>0</v>
      </c>
      <c r="DN675" s="1250">
        <f t="shared" ca="1" si="490"/>
        <v>0</v>
      </c>
      <c r="DO675" s="1250">
        <f t="shared" ca="1" si="490"/>
        <v>0</v>
      </c>
      <c r="DP675" s="1250">
        <f t="shared" ca="1" si="490"/>
        <v>0</v>
      </c>
      <c r="DQ675" s="1250">
        <f t="shared" ca="1" si="490"/>
        <v>0</v>
      </c>
      <c r="DR675" s="1250">
        <f t="shared" ca="1" si="490"/>
        <v>0</v>
      </c>
      <c r="DS675" s="1250">
        <f t="shared" ca="1" si="490"/>
        <v>0</v>
      </c>
      <c r="DT675" s="1250">
        <f t="shared" ca="1" si="490"/>
        <v>0</v>
      </c>
      <c r="DU675" s="1250">
        <f t="shared" ca="1" si="490"/>
        <v>0</v>
      </c>
      <c r="DV675" s="1250">
        <f t="shared" ca="1" si="490"/>
        <v>0</v>
      </c>
      <c r="DW675" s="1250">
        <f t="shared" ca="1" si="490"/>
        <v>0</v>
      </c>
      <c r="DX675" s="1250">
        <f t="shared" ca="1" si="490"/>
        <v>0</v>
      </c>
      <c r="DY675" s="1250">
        <f t="shared" ca="1" si="490"/>
        <v>0</v>
      </c>
      <c r="DZ675" s="1250">
        <f t="shared" ca="1" si="490"/>
        <v>0</v>
      </c>
      <c r="EA675" s="1250">
        <f t="shared" ca="1" si="490"/>
        <v>0</v>
      </c>
      <c r="EB675" s="1250">
        <f t="shared" ca="1" si="490"/>
        <v>0</v>
      </c>
      <c r="EC675" s="1250">
        <f t="shared" ca="1" si="490"/>
        <v>0</v>
      </c>
      <c r="ED675" s="1250">
        <f t="shared" ca="1" si="490"/>
        <v>0</v>
      </c>
      <c r="EE675" s="1250">
        <f t="shared" ca="1" si="490"/>
        <v>0</v>
      </c>
      <c r="EF675" s="1250">
        <f t="shared" ca="1" si="490"/>
        <v>0</v>
      </c>
    </row>
    <row r="676" spans="1:136">
      <c r="A676" s="627"/>
      <c r="C676" s="28" t="s">
        <v>409</v>
      </c>
      <c r="D676" s="1413">
        <f t="shared" si="482"/>
        <v>0</v>
      </c>
      <c r="E676" s="1250">
        <f t="shared" ref="E676:AJ676" ca="1" si="491">IF(E612&lt;$D$95,0,(E$610*$D$22+E$662*$G$33)*$J$58*((1+$D$206)^(E606-1))*OFFSET($D$206,,E$606))</f>
        <v>0</v>
      </c>
      <c r="F676" s="1250">
        <f t="shared" ca="1" si="491"/>
        <v>0</v>
      </c>
      <c r="G676" s="1250">
        <f t="shared" ca="1" si="491"/>
        <v>0</v>
      </c>
      <c r="H676" s="1250">
        <f t="shared" ca="1" si="491"/>
        <v>0</v>
      </c>
      <c r="I676" s="1250">
        <f t="shared" ca="1" si="491"/>
        <v>0</v>
      </c>
      <c r="J676" s="1250">
        <f t="shared" ca="1" si="491"/>
        <v>0</v>
      </c>
      <c r="K676" s="1250">
        <f t="shared" ca="1" si="491"/>
        <v>0</v>
      </c>
      <c r="L676" s="1250">
        <f t="shared" ca="1" si="491"/>
        <v>0</v>
      </c>
      <c r="M676" s="1250">
        <f t="shared" ca="1" si="491"/>
        <v>0</v>
      </c>
      <c r="N676" s="1250">
        <f t="shared" ca="1" si="491"/>
        <v>0</v>
      </c>
      <c r="O676" s="1250">
        <f t="shared" ca="1" si="491"/>
        <v>0</v>
      </c>
      <c r="P676" s="1250">
        <f t="shared" ca="1" si="491"/>
        <v>0</v>
      </c>
      <c r="Q676" s="1250">
        <f t="shared" ca="1" si="491"/>
        <v>0</v>
      </c>
      <c r="R676" s="1250">
        <f t="shared" ca="1" si="491"/>
        <v>0</v>
      </c>
      <c r="S676" s="1250">
        <f t="shared" ca="1" si="491"/>
        <v>0</v>
      </c>
      <c r="T676" s="1250">
        <f t="shared" ca="1" si="491"/>
        <v>0</v>
      </c>
      <c r="U676" s="1250">
        <f t="shared" ca="1" si="491"/>
        <v>0</v>
      </c>
      <c r="V676" s="1250">
        <f t="shared" ca="1" si="491"/>
        <v>0</v>
      </c>
      <c r="W676" s="1250">
        <f t="shared" ca="1" si="491"/>
        <v>0</v>
      </c>
      <c r="X676" s="1250">
        <f t="shared" ca="1" si="491"/>
        <v>0</v>
      </c>
      <c r="Y676" s="1250">
        <f t="shared" ca="1" si="491"/>
        <v>0</v>
      </c>
      <c r="Z676" s="1250">
        <f t="shared" ca="1" si="491"/>
        <v>0</v>
      </c>
      <c r="AA676" s="1250">
        <f t="shared" ca="1" si="491"/>
        <v>0</v>
      </c>
      <c r="AB676" s="1250">
        <f t="shared" ca="1" si="491"/>
        <v>0</v>
      </c>
      <c r="AC676" s="1250">
        <f t="shared" ca="1" si="491"/>
        <v>0</v>
      </c>
      <c r="AD676" s="1250">
        <f t="shared" ca="1" si="491"/>
        <v>0</v>
      </c>
      <c r="AE676" s="1250">
        <f t="shared" ca="1" si="491"/>
        <v>0</v>
      </c>
      <c r="AF676" s="1250">
        <f t="shared" ca="1" si="491"/>
        <v>0</v>
      </c>
      <c r="AG676" s="1250">
        <f t="shared" ca="1" si="491"/>
        <v>0</v>
      </c>
      <c r="AH676" s="1250">
        <f t="shared" ca="1" si="491"/>
        <v>0</v>
      </c>
      <c r="AI676" s="1250">
        <f t="shared" ca="1" si="491"/>
        <v>0</v>
      </c>
      <c r="AJ676" s="1250">
        <f t="shared" ca="1" si="491"/>
        <v>0</v>
      </c>
      <c r="AK676" s="1250">
        <f t="shared" ref="AK676:BP676" ca="1" si="492">IF(AK612&lt;$D$95,0,(AK$610*$D$22+AK$662*$G$33)*$J$58*((1+$D$206)^(AK606-1))*OFFSET($D$206,,AK$606))</f>
        <v>0</v>
      </c>
      <c r="AL676" s="1250">
        <f t="shared" ca="1" si="492"/>
        <v>0</v>
      </c>
      <c r="AM676" s="1250">
        <f t="shared" ca="1" si="492"/>
        <v>0</v>
      </c>
      <c r="AN676" s="1250">
        <f t="shared" ca="1" si="492"/>
        <v>0</v>
      </c>
      <c r="AO676" s="1250">
        <f t="shared" ca="1" si="492"/>
        <v>0</v>
      </c>
      <c r="AP676" s="1250">
        <f t="shared" ca="1" si="492"/>
        <v>0</v>
      </c>
      <c r="AQ676" s="1250">
        <f t="shared" ca="1" si="492"/>
        <v>0</v>
      </c>
      <c r="AR676" s="1250">
        <f t="shared" ca="1" si="492"/>
        <v>0</v>
      </c>
      <c r="AS676" s="1250">
        <f t="shared" ca="1" si="492"/>
        <v>0</v>
      </c>
      <c r="AT676" s="1250">
        <f t="shared" ca="1" si="492"/>
        <v>0</v>
      </c>
      <c r="AU676" s="1250">
        <f t="shared" ca="1" si="492"/>
        <v>0</v>
      </c>
      <c r="AV676" s="1250">
        <f t="shared" ca="1" si="492"/>
        <v>0</v>
      </c>
      <c r="AW676" s="1250">
        <f t="shared" ca="1" si="492"/>
        <v>0</v>
      </c>
      <c r="AX676" s="1250">
        <f t="shared" ca="1" si="492"/>
        <v>0</v>
      </c>
      <c r="AY676" s="1250">
        <f t="shared" ca="1" si="492"/>
        <v>0</v>
      </c>
      <c r="AZ676" s="1250">
        <f t="shared" ca="1" si="492"/>
        <v>0</v>
      </c>
      <c r="BA676" s="1250">
        <f t="shared" ca="1" si="492"/>
        <v>0</v>
      </c>
      <c r="BB676" s="1250">
        <f t="shared" ca="1" si="492"/>
        <v>0</v>
      </c>
      <c r="BC676" s="1250">
        <f t="shared" ca="1" si="492"/>
        <v>0</v>
      </c>
      <c r="BD676" s="1250">
        <f t="shared" ca="1" si="492"/>
        <v>0</v>
      </c>
      <c r="BE676" s="1250">
        <f t="shared" ca="1" si="492"/>
        <v>0</v>
      </c>
      <c r="BF676" s="1250">
        <f t="shared" ca="1" si="492"/>
        <v>0</v>
      </c>
      <c r="BG676" s="1250">
        <f t="shared" ca="1" si="492"/>
        <v>0</v>
      </c>
      <c r="BH676" s="1250">
        <f t="shared" ca="1" si="492"/>
        <v>0</v>
      </c>
      <c r="BI676" s="1250">
        <f t="shared" ca="1" si="492"/>
        <v>0</v>
      </c>
      <c r="BJ676" s="1250">
        <f t="shared" ca="1" si="492"/>
        <v>0</v>
      </c>
      <c r="BK676" s="1250">
        <f t="shared" ca="1" si="492"/>
        <v>0</v>
      </c>
      <c r="BL676" s="1250">
        <f t="shared" ca="1" si="492"/>
        <v>0</v>
      </c>
      <c r="BM676" s="1250">
        <f t="shared" ca="1" si="492"/>
        <v>0</v>
      </c>
      <c r="BN676" s="1250">
        <f t="shared" ca="1" si="492"/>
        <v>0</v>
      </c>
      <c r="BO676" s="1250">
        <f t="shared" ca="1" si="492"/>
        <v>0</v>
      </c>
      <c r="BP676" s="1250">
        <f t="shared" ca="1" si="492"/>
        <v>0</v>
      </c>
      <c r="BQ676" s="1250">
        <f t="shared" ref="BQ676:CV676" ca="1" si="493">IF(BQ612&lt;$D$95,0,(BQ$610*$D$22+BQ$662*$G$33)*$J$58*((1+$D$206)^(BQ606-1))*OFFSET($D$206,,BQ$606))</f>
        <v>0</v>
      </c>
      <c r="BR676" s="1250">
        <f t="shared" ca="1" si="493"/>
        <v>0</v>
      </c>
      <c r="BS676" s="1250">
        <f t="shared" ca="1" si="493"/>
        <v>0</v>
      </c>
      <c r="BT676" s="1250">
        <f t="shared" ca="1" si="493"/>
        <v>0</v>
      </c>
      <c r="BU676" s="1250">
        <f t="shared" ca="1" si="493"/>
        <v>0</v>
      </c>
      <c r="BV676" s="1250">
        <f t="shared" ca="1" si="493"/>
        <v>0</v>
      </c>
      <c r="BW676" s="1250">
        <f t="shared" ca="1" si="493"/>
        <v>0</v>
      </c>
      <c r="BX676" s="1250">
        <f t="shared" ca="1" si="493"/>
        <v>0</v>
      </c>
      <c r="BY676" s="1250">
        <f t="shared" ca="1" si="493"/>
        <v>0</v>
      </c>
      <c r="BZ676" s="1250">
        <f t="shared" ca="1" si="493"/>
        <v>0</v>
      </c>
      <c r="CA676" s="1250">
        <f t="shared" ca="1" si="493"/>
        <v>0</v>
      </c>
      <c r="CB676" s="1250">
        <f t="shared" ca="1" si="493"/>
        <v>0</v>
      </c>
      <c r="CC676" s="1250">
        <f t="shared" ca="1" si="493"/>
        <v>0</v>
      </c>
      <c r="CD676" s="1250">
        <f t="shared" ca="1" si="493"/>
        <v>0</v>
      </c>
      <c r="CE676" s="1250">
        <f t="shared" ca="1" si="493"/>
        <v>0</v>
      </c>
      <c r="CF676" s="1250">
        <f t="shared" ca="1" si="493"/>
        <v>0</v>
      </c>
      <c r="CG676" s="1250">
        <f t="shared" ca="1" si="493"/>
        <v>0</v>
      </c>
      <c r="CH676" s="1250">
        <f t="shared" ca="1" si="493"/>
        <v>0</v>
      </c>
      <c r="CI676" s="1250">
        <f t="shared" ca="1" si="493"/>
        <v>0</v>
      </c>
      <c r="CJ676" s="1250">
        <f t="shared" ca="1" si="493"/>
        <v>0</v>
      </c>
      <c r="CK676" s="1250">
        <f t="shared" ca="1" si="493"/>
        <v>0</v>
      </c>
      <c r="CL676" s="1250">
        <f t="shared" ca="1" si="493"/>
        <v>0</v>
      </c>
      <c r="CM676" s="1250">
        <f t="shared" ca="1" si="493"/>
        <v>0</v>
      </c>
      <c r="CN676" s="1250">
        <f t="shared" ca="1" si="493"/>
        <v>0</v>
      </c>
      <c r="CO676" s="1250">
        <f t="shared" ca="1" si="493"/>
        <v>0</v>
      </c>
      <c r="CP676" s="1250">
        <f t="shared" ca="1" si="493"/>
        <v>0</v>
      </c>
      <c r="CQ676" s="1250">
        <f t="shared" ca="1" si="493"/>
        <v>0</v>
      </c>
      <c r="CR676" s="1250">
        <f t="shared" ca="1" si="493"/>
        <v>0</v>
      </c>
      <c r="CS676" s="1250">
        <f t="shared" ca="1" si="493"/>
        <v>0</v>
      </c>
      <c r="CT676" s="1250">
        <f t="shared" ca="1" si="493"/>
        <v>0</v>
      </c>
      <c r="CU676" s="1250">
        <f t="shared" ca="1" si="493"/>
        <v>0</v>
      </c>
      <c r="CV676" s="1250">
        <f t="shared" ca="1" si="493"/>
        <v>0</v>
      </c>
      <c r="CW676" s="1250">
        <f t="shared" ref="CW676:EF676" ca="1" si="494">IF(CW612&lt;$D$95,0,(CW$610*$D$22+CW$662*$G$33)*$J$58*((1+$D$206)^(CW606-1))*OFFSET($D$206,,CW$606))</f>
        <v>0</v>
      </c>
      <c r="CX676" s="1250">
        <f t="shared" ca="1" si="494"/>
        <v>0</v>
      </c>
      <c r="CY676" s="1250">
        <f t="shared" ca="1" si="494"/>
        <v>0</v>
      </c>
      <c r="CZ676" s="1250">
        <f t="shared" ca="1" si="494"/>
        <v>0</v>
      </c>
      <c r="DA676" s="1250">
        <f t="shared" ca="1" si="494"/>
        <v>0</v>
      </c>
      <c r="DB676" s="1250">
        <f t="shared" ca="1" si="494"/>
        <v>0</v>
      </c>
      <c r="DC676" s="1250">
        <f t="shared" ca="1" si="494"/>
        <v>0</v>
      </c>
      <c r="DD676" s="1250">
        <f t="shared" ca="1" si="494"/>
        <v>0</v>
      </c>
      <c r="DE676" s="1250">
        <f t="shared" ca="1" si="494"/>
        <v>0</v>
      </c>
      <c r="DF676" s="1250">
        <f t="shared" ca="1" si="494"/>
        <v>0</v>
      </c>
      <c r="DG676" s="1250">
        <f t="shared" ca="1" si="494"/>
        <v>0</v>
      </c>
      <c r="DH676" s="1250">
        <f t="shared" ca="1" si="494"/>
        <v>0</v>
      </c>
      <c r="DI676" s="1250">
        <f t="shared" ca="1" si="494"/>
        <v>0</v>
      </c>
      <c r="DJ676" s="1250">
        <f t="shared" ca="1" si="494"/>
        <v>0</v>
      </c>
      <c r="DK676" s="1250">
        <f t="shared" ca="1" si="494"/>
        <v>0</v>
      </c>
      <c r="DL676" s="1250">
        <f t="shared" ca="1" si="494"/>
        <v>0</v>
      </c>
      <c r="DM676" s="1250">
        <f t="shared" ca="1" si="494"/>
        <v>0</v>
      </c>
      <c r="DN676" s="1250">
        <f t="shared" ca="1" si="494"/>
        <v>0</v>
      </c>
      <c r="DO676" s="1250">
        <f t="shared" ca="1" si="494"/>
        <v>0</v>
      </c>
      <c r="DP676" s="1250">
        <f t="shared" ca="1" si="494"/>
        <v>0</v>
      </c>
      <c r="DQ676" s="1250">
        <f t="shared" ca="1" si="494"/>
        <v>0</v>
      </c>
      <c r="DR676" s="1250">
        <f t="shared" ca="1" si="494"/>
        <v>0</v>
      </c>
      <c r="DS676" s="1250">
        <f t="shared" ca="1" si="494"/>
        <v>0</v>
      </c>
      <c r="DT676" s="1250">
        <f t="shared" ca="1" si="494"/>
        <v>0</v>
      </c>
      <c r="DU676" s="1250">
        <f t="shared" ca="1" si="494"/>
        <v>0</v>
      </c>
      <c r="DV676" s="1250">
        <f t="shared" ca="1" si="494"/>
        <v>0</v>
      </c>
      <c r="DW676" s="1250">
        <f t="shared" ca="1" si="494"/>
        <v>0</v>
      </c>
      <c r="DX676" s="1250">
        <f t="shared" ca="1" si="494"/>
        <v>0</v>
      </c>
      <c r="DY676" s="1250">
        <f t="shared" ca="1" si="494"/>
        <v>0</v>
      </c>
      <c r="DZ676" s="1250">
        <f t="shared" ca="1" si="494"/>
        <v>0</v>
      </c>
      <c r="EA676" s="1250">
        <f t="shared" ca="1" si="494"/>
        <v>0</v>
      </c>
      <c r="EB676" s="1250">
        <f t="shared" ca="1" si="494"/>
        <v>0</v>
      </c>
      <c r="EC676" s="1250">
        <f t="shared" ca="1" si="494"/>
        <v>0</v>
      </c>
      <c r="ED676" s="1250">
        <f t="shared" ca="1" si="494"/>
        <v>0</v>
      </c>
      <c r="EE676" s="1250">
        <f t="shared" ca="1" si="494"/>
        <v>0</v>
      </c>
      <c r="EF676" s="1250">
        <f t="shared" ca="1" si="494"/>
        <v>0</v>
      </c>
    </row>
    <row r="677" spans="1:136">
      <c r="A677" s="1251"/>
      <c r="C677" s="28" t="str">
        <f t="shared" ref="C677:C684" si="495">C512</f>
        <v>Trailer Hire</v>
      </c>
      <c r="D677" s="1413">
        <f t="shared" si="482"/>
        <v>0</v>
      </c>
      <c r="E677" s="1250">
        <f>INDEX('Model Inputs &amp; Calcs'!$B$19:$N$42,MATCH(UW!$C677,'Model Inputs &amp; Calcs'!$B$19:$B$42,0),MATCH(UW!E$606,'Model Inputs &amp; Calcs'!$B$19:$N$19,0))/12</f>
        <v>0</v>
      </c>
      <c r="F677" s="1250">
        <f>INDEX('Model Inputs &amp; Calcs'!$B$19:$N$42,MATCH(UW!$C677,'Model Inputs &amp; Calcs'!$B$19:$B$42,0),MATCH(UW!F$606,'Model Inputs &amp; Calcs'!$B$19:$N$19,0))/12</f>
        <v>0</v>
      </c>
      <c r="G677" s="1250">
        <f>INDEX('Model Inputs &amp; Calcs'!$B$19:$N$42,MATCH(UW!$C677,'Model Inputs &amp; Calcs'!$B$19:$B$42,0),MATCH(UW!G$606,'Model Inputs &amp; Calcs'!$B$19:$N$19,0))/12</f>
        <v>0</v>
      </c>
      <c r="H677" s="1250">
        <f>INDEX('Model Inputs &amp; Calcs'!$B$19:$N$42,MATCH(UW!$C677,'Model Inputs &amp; Calcs'!$B$19:$B$42,0),MATCH(UW!H$606,'Model Inputs &amp; Calcs'!$B$19:$N$19,0))/12</f>
        <v>0</v>
      </c>
      <c r="I677" s="1250">
        <f>INDEX('Model Inputs &amp; Calcs'!$B$19:$N$42,MATCH(UW!$C677,'Model Inputs &amp; Calcs'!$B$19:$B$42,0),MATCH(UW!I$606,'Model Inputs &amp; Calcs'!$B$19:$N$19,0))/12</f>
        <v>0</v>
      </c>
      <c r="J677" s="1250">
        <f>INDEX('Model Inputs &amp; Calcs'!$B$19:$N$42,MATCH(UW!$C677,'Model Inputs &amp; Calcs'!$B$19:$B$42,0),MATCH(UW!J$606,'Model Inputs &amp; Calcs'!$B$19:$N$19,0))/12</f>
        <v>0</v>
      </c>
      <c r="K677" s="1250">
        <f>INDEX('Model Inputs &amp; Calcs'!$B$19:$N$42,MATCH(UW!$C677,'Model Inputs &amp; Calcs'!$B$19:$B$42,0),MATCH(UW!K$606,'Model Inputs &amp; Calcs'!$B$19:$N$19,0))/12</f>
        <v>0</v>
      </c>
      <c r="L677" s="1250">
        <f>INDEX('Model Inputs &amp; Calcs'!$B$19:$N$42,MATCH(UW!$C677,'Model Inputs &amp; Calcs'!$B$19:$B$42,0),MATCH(UW!L$606,'Model Inputs &amp; Calcs'!$B$19:$N$19,0))/12</f>
        <v>0</v>
      </c>
      <c r="M677" s="1250">
        <f>INDEX('Model Inputs &amp; Calcs'!$B$19:$N$42,MATCH(UW!$C677,'Model Inputs &amp; Calcs'!$B$19:$B$42,0),MATCH(UW!M$606,'Model Inputs &amp; Calcs'!$B$19:$N$19,0))/12</f>
        <v>0</v>
      </c>
      <c r="N677" s="1250">
        <f>INDEX('Model Inputs &amp; Calcs'!$B$19:$N$42,MATCH(UW!$C677,'Model Inputs &amp; Calcs'!$B$19:$B$42,0),MATCH(UW!N$606,'Model Inputs &amp; Calcs'!$B$19:$N$19,0))/12</f>
        <v>0</v>
      </c>
      <c r="O677" s="1250">
        <f>INDEX('Model Inputs &amp; Calcs'!$B$19:$N$42,MATCH(UW!$C677,'Model Inputs &amp; Calcs'!$B$19:$B$42,0),MATCH(UW!O$606,'Model Inputs &amp; Calcs'!$B$19:$N$19,0))/12</f>
        <v>0</v>
      </c>
      <c r="P677" s="1250">
        <f>INDEX('Model Inputs &amp; Calcs'!$B$19:$N$42,MATCH(UW!$C677,'Model Inputs &amp; Calcs'!$B$19:$B$42,0),MATCH(UW!P$606,'Model Inputs &amp; Calcs'!$B$19:$N$19,0))/12</f>
        <v>0</v>
      </c>
      <c r="Q677" s="1250">
        <f>INDEX('Model Inputs &amp; Calcs'!$B$19:$N$42,MATCH(UW!$C677,'Model Inputs &amp; Calcs'!$B$19:$B$42,0),MATCH(UW!Q$606,'Model Inputs &amp; Calcs'!$B$19:$N$19,0))/12</f>
        <v>0</v>
      </c>
      <c r="R677" s="1250">
        <f>INDEX('Model Inputs &amp; Calcs'!$B$19:$N$42,MATCH(UW!$C677,'Model Inputs &amp; Calcs'!$B$19:$B$42,0),MATCH(UW!R$606,'Model Inputs &amp; Calcs'!$B$19:$N$19,0))/12</f>
        <v>0</v>
      </c>
      <c r="S677" s="1250">
        <f>INDEX('Model Inputs &amp; Calcs'!$B$19:$N$42,MATCH(UW!$C677,'Model Inputs &amp; Calcs'!$B$19:$B$42,0),MATCH(UW!S$606,'Model Inputs &amp; Calcs'!$B$19:$N$19,0))/12</f>
        <v>0</v>
      </c>
      <c r="T677" s="1250">
        <f>INDEX('Model Inputs &amp; Calcs'!$B$19:$N$42,MATCH(UW!$C677,'Model Inputs &amp; Calcs'!$B$19:$B$42,0),MATCH(UW!T$606,'Model Inputs &amp; Calcs'!$B$19:$N$19,0))/12</f>
        <v>0</v>
      </c>
      <c r="U677" s="1250">
        <f>INDEX('Model Inputs &amp; Calcs'!$B$19:$N$42,MATCH(UW!$C677,'Model Inputs &amp; Calcs'!$B$19:$B$42,0),MATCH(UW!U$606,'Model Inputs &amp; Calcs'!$B$19:$N$19,0))/12</f>
        <v>0</v>
      </c>
      <c r="V677" s="1250">
        <f>INDEX('Model Inputs &amp; Calcs'!$B$19:$N$42,MATCH(UW!$C677,'Model Inputs &amp; Calcs'!$B$19:$B$42,0),MATCH(UW!V$606,'Model Inputs &amp; Calcs'!$B$19:$N$19,0))/12</f>
        <v>0</v>
      </c>
      <c r="W677" s="1250">
        <f>INDEX('Model Inputs &amp; Calcs'!$B$19:$N$42,MATCH(UW!$C677,'Model Inputs &amp; Calcs'!$B$19:$B$42,0),MATCH(UW!W$606,'Model Inputs &amp; Calcs'!$B$19:$N$19,0))/12</f>
        <v>0</v>
      </c>
      <c r="X677" s="1250">
        <f>INDEX('Model Inputs &amp; Calcs'!$B$19:$N$42,MATCH(UW!$C677,'Model Inputs &amp; Calcs'!$B$19:$B$42,0),MATCH(UW!X$606,'Model Inputs &amp; Calcs'!$B$19:$N$19,0))/12</f>
        <v>0</v>
      </c>
      <c r="Y677" s="1250">
        <f>INDEX('Model Inputs &amp; Calcs'!$B$19:$N$42,MATCH(UW!$C677,'Model Inputs &amp; Calcs'!$B$19:$B$42,0),MATCH(UW!Y$606,'Model Inputs &amp; Calcs'!$B$19:$N$19,0))/12</f>
        <v>0</v>
      </c>
      <c r="Z677" s="1250">
        <f>INDEX('Model Inputs &amp; Calcs'!$B$19:$N$42,MATCH(UW!$C677,'Model Inputs &amp; Calcs'!$B$19:$B$42,0),MATCH(UW!Z$606,'Model Inputs &amp; Calcs'!$B$19:$N$19,0))/12</f>
        <v>0</v>
      </c>
      <c r="AA677" s="1250">
        <f>INDEX('Model Inputs &amp; Calcs'!$B$19:$N$42,MATCH(UW!$C677,'Model Inputs &amp; Calcs'!$B$19:$B$42,0),MATCH(UW!AA$606,'Model Inputs &amp; Calcs'!$B$19:$N$19,0))/12</f>
        <v>0</v>
      </c>
      <c r="AB677" s="1250">
        <f>INDEX('Model Inputs &amp; Calcs'!$B$19:$N$42,MATCH(UW!$C677,'Model Inputs &amp; Calcs'!$B$19:$B$42,0),MATCH(UW!AB$606,'Model Inputs &amp; Calcs'!$B$19:$N$19,0))/12</f>
        <v>0</v>
      </c>
      <c r="AC677" s="1250">
        <f>INDEX('Model Inputs &amp; Calcs'!$B$19:$N$42,MATCH(UW!$C677,'Model Inputs &amp; Calcs'!$B$19:$B$42,0),MATCH(UW!AC$606,'Model Inputs &amp; Calcs'!$B$19:$N$19,0))/12</f>
        <v>0</v>
      </c>
      <c r="AD677" s="1250">
        <f>INDEX('Model Inputs &amp; Calcs'!$B$19:$N$42,MATCH(UW!$C677,'Model Inputs &amp; Calcs'!$B$19:$B$42,0),MATCH(UW!AD$606,'Model Inputs &amp; Calcs'!$B$19:$N$19,0))/12</f>
        <v>0</v>
      </c>
      <c r="AE677" s="1250">
        <f>INDEX('Model Inputs &amp; Calcs'!$B$19:$N$42,MATCH(UW!$C677,'Model Inputs &amp; Calcs'!$B$19:$B$42,0),MATCH(UW!AE$606,'Model Inputs &amp; Calcs'!$B$19:$N$19,0))/12</f>
        <v>0</v>
      </c>
      <c r="AF677" s="1250">
        <f>INDEX('Model Inputs &amp; Calcs'!$B$19:$N$42,MATCH(UW!$C677,'Model Inputs &amp; Calcs'!$B$19:$B$42,0),MATCH(UW!AF$606,'Model Inputs &amp; Calcs'!$B$19:$N$19,0))/12</f>
        <v>0</v>
      </c>
      <c r="AG677" s="1250">
        <f>INDEX('Model Inputs &amp; Calcs'!$B$19:$N$42,MATCH(UW!$C677,'Model Inputs &amp; Calcs'!$B$19:$B$42,0),MATCH(UW!AG$606,'Model Inputs &amp; Calcs'!$B$19:$N$19,0))/12</f>
        <v>0</v>
      </c>
      <c r="AH677" s="1250">
        <f>INDEX('Model Inputs &amp; Calcs'!$B$19:$N$42,MATCH(UW!$C677,'Model Inputs &amp; Calcs'!$B$19:$B$42,0),MATCH(UW!AH$606,'Model Inputs &amp; Calcs'!$B$19:$N$19,0))/12</f>
        <v>0</v>
      </c>
      <c r="AI677" s="1250">
        <f>INDEX('Model Inputs &amp; Calcs'!$B$19:$N$42,MATCH(UW!$C677,'Model Inputs &amp; Calcs'!$B$19:$B$42,0),MATCH(UW!AI$606,'Model Inputs &amp; Calcs'!$B$19:$N$19,0))/12</f>
        <v>0</v>
      </c>
      <c r="AJ677" s="1250">
        <f>INDEX('Model Inputs &amp; Calcs'!$B$19:$N$42,MATCH(UW!$C677,'Model Inputs &amp; Calcs'!$B$19:$B$42,0),MATCH(UW!AJ$606,'Model Inputs &amp; Calcs'!$B$19:$N$19,0))/12</f>
        <v>0</v>
      </c>
      <c r="AK677" s="1250">
        <f>INDEX('Model Inputs &amp; Calcs'!$B$19:$N$42,MATCH(UW!$C677,'Model Inputs &amp; Calcs'!$B$19:$B$42,0),MATCH(UW!AK$606,'Model Inputs &amp; Calcs'!$B$19:$N$19,0))/12</f>
        <v>0</v>
      </c>
      <c r="AL677" s="1250">
        <f>INDEX('Model Inputs &amp; Calcs'!$B$19:$N$42,MATCH(UW!$C677,'Model Inputs &amp; Calcs'!$B$19:$B$42,0),MATCH(UW!AL$606,'Model Inputs &amp; Calcs'!$B$19:$N$19,0))/12</f>
        <v>0</v>
      </c>
      <c r="AM677" s="1250">
        <f>INDEX('Model Inputs &amp; Calcs'!$B$19:$N$42,MATCH(UW!$C677,'Model Inputs &amp; Calcs'!$B$19:$B$42,0),MATCH(UW!AM$606,'Model Inputs &amp; Calcs'!$B$19:$N$19,0))/12</f>
        <v>0</v>
      </c>
      <c r="AN677" s="1250">
        <f>INDEX('Model Inputs &amp; Calcs'!$B$19:$N$42,MATCH(UW!$C677,'Model Inputs &amp; Calcs'!$B$19:$B$42,0),MATCH(UW!AN$606,'Model Inputs &amp; Calcs'!$B$19:$N$19,0))/12</f>
        <v>0</v>
      </c>
      <c r="AO677" s="1250">
        <f>INDEX('Model Inputs &amp; Calcs'!$B$19:$N$42,MATCH(UW!$C677,'Model Inputs &amp; Calcs'!$B$19:$B$42,0),MATCH(UW!AO$606,'Model Inputs &amp; Calcs'!$B$19:$N$19,0))/12</f>
        <v>0</v>
      </c>
      <c r="AP677" s="1250">
        <f>INDEX('Model Inputs &amp; Calcs'!$B$19:$N$42,MATCH(UW!$C677,'Model Inputs &amp; Calcs'!$B$19:$B$42,0),MATCH(UW!AP$606,'Model Inputs &amp; Calcs'!$B$19:$N$19,0))/12</f>
        <v>0</v>
      </c>
      <c r="AQ677" s="1250">
        <f>INDEX('Model Inputs &amp; Calcs'!$B$19:$N$42,MATCH(UW!$C677,'Model Inputs &amp; Calcs'!$B$19:$B$42,0),MATCH(UW!AQ$606,'Model Inputs &amp; Calcs'!$B$19:$N$19,0))/12</f>
        <v>0</v>
      </c>
      <c r="AR677" s="1250">
        <f>INDEX('Model Inputs &amp; Calcs'!$B$19:$N$42,MATCH(UW!$C677,'Model Inputs &amp; Calcs'!$B$19:$B$42,0),MATCH(UW!AR$606,'Model Inputs &amp; Calcs'!$B$19:$N$19,0))/12</f>
        <v>0</v>
      </c>
      <c r="AS677" s="1250">
        <f>INDEX('Model Inputs &amp; Calcs'!$B$19:$N$42,MATCH(UW!$C677,'Model Inputs &amp; Calcs'!$B$19:$B$42,0),MATCH(UW!AS$606,'Model Inputs &amp; Calcs'!$B$19:$N$19,0))/12</f>
        <v>0</v>
      </c>
      <c r="AT677" s="1250">
        <f>INDEX('Model Inputs &amp; Calcs'!$B$19:$N$42,MATCH(UW!$C677,'Model Inputs &amp; Calcs'!$B$19:$B$42,0),MATCH(UW!AT$606,'Model Inputs &amp; Calcs'!$B$19:$N$19,0))/12</f>
        <v>0</v>
      </c>
      <c r="AU677" s="1250">
        <f>INDEX('Model Inputs &amp; Calcs'!$B$19:$N$42,MATCH(UW!$C677,'Model Inputs &amp; Calcs'!$B$19:$B$42,0),MATCH(UW!AU$606,'Model Inputs &amp; Calcs'!$B$19:$N$19,0))/12</f>
        <v>0</v>
      </c>
      <c r="AV677" s="1250">
        <f>INDEX('Model Inputs &amp; Calcs'!$B$19:$N$42,MATCH(UW!$C677,'Model Inputs &amp; Calcs'!$B$19:$B$42,0),MATCH(UW!AV$606,'Model Inputs &amp; Calcs'!$B$19:$N$19,0))/12</f>
        <v>0</v>
      </c>
      <c r="AW677" s="1250">
        <f>INDEX('Model Inputs &amp; Calcs'!$B$19:$N$42,MATCH(UW!$C677,'Model Inputs &amp; Calcs'!$B$19:$B$42,0),MATCH(UW!AW$606,'Model Inputs &amp; Calcs'!$B$19:$N$19,0))/12</f>
        <v>0</v>
      </c>
      <c r="AX677" s="1250">
        <f>INDEX('Model Inputs &amp; Calcs'!$B$19:$N$42,MATCH(UW!$C677,'Model Inputs &amp; Calcs'!$B$19:$B$42,0),MATCH(UW!AX$606,'Model Inputs &amp; Calcs'!$B$19:$N$19,0))/12</f>
        <v>0</v>
      </c>
      <c r="AY677" s="1250">
        <f>INDEX('Model Inputs &amp; Calcs'!$B$19:$N$42,MATCH(UW!$C677,'Model Inputs &amp; Calcs'!$B$19:$B$42,0),MATCH(UW!AY$606,'Model Inputs &amp; Calcs'!$B$19:$N$19,0))/12</f>
        <v>0</v>
      </c>
      <c r="AZ677" s="1250">
        <f>INDEX('Model Inputs &amp; Calcs'!$B$19:$N$42,MATCH(UW!$C677,'Model Inputs &amp; Calcs'!$B$19:$B$42,0),MATCH(UW!AZ$606,'Model Inputs &amp; Calcs'!$B$19:$N$19,0))/12</f>
        <v>0</v>
      </c>
      <c r="BA677" s="1250">
        <f>INDEX('Model Inputs &amp; Calcs'!$B$19:$N$42,MATCH(UW!$C677,'Model Inputs &amp; Calcs'!$B$19:$B$42,0),MATCH(UW!BA$606,'Model Inputs &amp; Calcs'!$B$19:$N$19,0))/12</f>
        <v>0</v>
      </c>
      <c r="BB677" s="1250">
        <f>INDEX('Model Inputs &amp; Calcs'!$B$19:$N$42,MATCH(UW!$C677,'Model Inputs &amp; Calcs'!$B$19:$B$42,0),MATCH(UW!BB$606,'Model Inputs &amp; Calcs'!$B$19:$N$19,0))/12</f>
        <v>0</v>
      </c>
      <c r="BC677" s="1250">
        <f>INDEX('Model Inputs &amp; Calcs'!$B$19:$N$42,MATCH(UW!$C677,'Model Inputs &amp; Calcs'!$B$19:$B$42,0),MATCH(UW!BC$606,'Model Inputs &amp; Calcs'!$B$19:$N$19,0))/12</f>
        <v>0</v>
      </c>
      <c r="BD677" s="1250">
        <f>INDEX('Model Inputs &amp; Calcs'!$B$19:$N$42,MATCH(UW!$C677,'Model Inputs &amp; Calcs'!$B$19:$B$42,0),MATCH(UW!BD$606,'Model Inputs &amp; Calcs'!$B$19:$N$19,0))/12</f>
        <v>0</v>
      </c>
      <c r="BE677" s="1250">
        <f>INDEX('Model Inputs &amp; Calcs'!$B$19:$N$42,MATCH(UW!$C677,'Model Inputs &amp; Calcs'!$B$19:$B$42,0),MATCH(UW!BE$606,'Model Inputs &amp; Calcs'!$B$19:$N$19,0))/12</f>
        <v>0</v>
      </c>
      <c r="BF677" s="1250">
        <f>INDEX('Model Inputs &amp; Calcs'!$B$19:$N$42,MATCH(UW!$C677,'Model Inputs &amp; Calcs'!$B$19:$B$42,0),MATCH(UW!BF$606,'Model Inputs &amp; Calcs'!$B$19:$N$19,0))/12</f>
        <v>0</v>
      </c>
      <c r="BG677" s="1250">
        <f>INDEX('Model Inputs &amp; Calcs'!$B$19:$N$42,MATCH(UW!$C677,'Model Inputs &amp; Calcs'!$B$19:$B$42,0),MATCH(UW!BG$606,'Model Inputs &amp; Calcs'!$B$19:$N$19,0))/12</f>
        <v>0</v>
      </c>
      <c r="BH677" s="1250">
        <f>INDEX('Model Inputs &amp; Calcs'!$B$19:$N$42,MATCH(UW!$C677,'Model Inputs &amp; Calcs'!$B$19:$B$42,0),MATCH(UW!BH$606,'Model Inputs &amp; Calcs'!$B$19:$N$19,0))/12</f>
        <v>0</v>
      </c>
      <c r="BI677" s="1250">
        <f>INDEX('Model Inputs &amp; Calcs'!$B$19:$N$42,MATCH(UW!$C677,'Model Inputs &amp; Calcs'!$B$19:$B$42,0),MATCH(UW!BI$606,'Model Inputs &amp; Calcs'!$B$19:$N$19,0))/12</f>
        <v>0</v>
      </c>
      <c r="BJ677" s="1250">
        <f>INDEX('Model Inputs &amp; Calcs'!$B$19:$N$42,MATCH(UW!$C677,'Model Inputs &amp; Calcs'!$B$19:$B$42,0),MATCH(UW!BJ$606,'Model Inputs &amp; Calcs'!$B$19:$N$19,0))/12</f>
        <v>0</v>
      </c>
      <c r="BK677" s="1250">
        <f>INDEX('Model Inputs &amp; Calcs'!$B$19:$N$42,MATCH(UW!$C677,'Model Inputs &amp; Calcs'!$B$19:$B$42,0),MATCH(UW!BK$606,'Model Inputs &amp; Calcs'!$B$19:$N$19,0))/12</f>
        <v>0</v>
      </c>
      <c r="BL677" s="1250">
        <f>INDEX('Model Inputs &amp; Calcs'!$B$19:$N$42,MATCH(UW!$C677,'Model Inputs &amp; Calcs'!$B$19:$B$42,0),MATCH(UW!BL$606,'Model Inputs &amp; Calcs'!$B$19:$N$19,0))/12</f>
        <v>0</v>
      </c>
      <c r="BM677" s="1250">
        <f>INDEX('Model Inputs &amp; Calcs'!$B$19:$N$42,MATCH(UW!$C677,'Model Inputs &amp; Calcs'!$B$19:$B$42,0),MATCH(UW!BM$606,'Model Inputs &amp; Calcs'!$B$19:$N$19,0))/12</f>
        <v>0</v>
      </c>
      <c r="BN677" s="1250">
        <f>INDEX('Model Inputs &amp; Calcs'!$B$19:$N$42,MATCH(UW!$C677,'Model Inputs &amp; Calcs'!$B$19:$B$42,0),MATCH(UW!BN$606,'Model Inputs &amp; Calcs'!$B$19:$N$19,0))/12</f>
        <v>0</v>
      </c>
      <c r="BO677" s="1250">
        <f>INDEX('Model Inputs &amp; Calcs'!$B$19:$N$42,MATCH(UW!$C677,'Model Inputs &amp; Calcs'!$B$19:$B$42,0),MATCH(UW!BO$606,'Model Inputs &amp; Calcs'!$B$19:$N$19,0))/12</f>
        <v>0</v>
      </c>
      <c r="BP677" s="1250">
        <f>INDEX('Model Inputs &amp; Calcs'!$B$19:$N$42,MATCH(UW!$C677,'Model Inputs &amp; Calcs'!$B$19:$B$42,0),MATCH(UW!BP$606,'Model Inputs &amp; Calcs'!$B$19:$N$19,0))/12</f>
        <v>0</v>
      </c>
      <c r="BQ677" s="1250">
        <f>INDEX('Model Inputs &amp; Calcs'!$B$19:$N$42,MATCH(UW!$C677,'Model Inputs &amp; Calcs'!$B$19:$B$42,0),MATCH(UW!BQ$606,'Model Inputs &amp; Calcs'!$B$19:$N$19,0))/12</f>
        <v>0</v>
      </c>
      <c r="BR677" s="1250">
        <f>INDEX('Model Inputs &amp; Calcs'!$B$19:$N$42,MATCH(UW!$C677,'Model Inputs &amp; Calcs'!$B$19:$B$42,0),MATCH(UW!BR$606,'Model Inputs &amp; Calcs'!$B$19:$N$19,0))/12</f>
        <v>0</v>
      </c>
      <c r="BS677" s="1250">
        <f>INDEX('Model Inputs &amp; Calcs'!$B$19:$N$42,MATCH(UW!$C677,'Model Inputs &amp; Calcs'!$B$19:$B$42,0),MATCH(UW!BS$606,'Model Inputs &amp; Calcs'!$B$19:$N$19,0))/12</f>
        <v>0</v>
      </c>
      <c r="BT677" s="1250">
        <f>INDEX('Model Inputs &amp; Calcs'!$B$19:$N$42,MATCH(UW!$C677,'Model Inputs &amp; Calcs'!$B$19:$B$42,0),MATCH(UW!BT$606,'Model Inputs &amp; Calcs'!$B$19:$N$19,0))/12</f>
        <v>0</v>
      </c>
      <c r="BU677" s="1250">
        <f>INDEX('Model Inputs &amp; Calcs'!$B$19:$N$42,MATCH(UW!$C677,'Model Inputs &amp; Calcs'!$B$19:$B$42,0),MATCH(UW!BU$606,'Model Inputs &amp; Calcs'!$B$19:$N$19,0))/12</f>
        <v>0</v>
      </c>
      <c r="BV677" s="1250">
        <f>INDEX('Model Inputs &amp; Calcs'!$B$19:$N$42,MATCH(UW!$C677,'Model Inputs &amp; Calcs'!$B$19:$B$42,0),MATCH(UW!BV$606,'Model Inputs &amp; Calcs'!$B$19:$N$19,0))/12</f>
        <v>0</v>
      </c>
      <c r="BW677" s="1250">
        <f>INDEX('Model Inputs &amp; Calcs'!$B$19:$N$42,MATCH(UW!$C677,'Model Inputs &amp; Calcs'!$B$19:$B$42,0),MATCH(UW!BW$606,'Model Inputs &amp; Calcs'!$B$19:$N$19,0))/12</f>
        <v>0</v>
      </c>
      <c r="BX677" s="1250">
        <f>INDEX('Model Inputs &amp; Calcs'!$B$19:$N$42,MATCH(UW!$C677,'Model Inputs &amp; Calcs'!$B$19:$B$42,0),MATCH(UW!BX$606,'Model Inputs &amp; Calcs'!$B$19:$N$19,0))/12</f>
        <v>0</v>
      </c>
      <c r="BY677" s="1250">
        <f>INDEX('Model Inputs &amp; Calcs'!$B$19:$N$42,MATCH(UW!$C677,'Model Inputs &amp; Calcs'!$B$19:$B$42,0),MATCH(UW!BY$606,'Model Inputs &amp; Calcs'!$B$19:$N$19,0))/12</f>
        <v>0</v>
      </c>
      <c r="BZ677" s="1250">
        <f>INDEX('Model Inputs &amp; Calcs'!$B$19:$N$42,MATCH(UW!$C677,'Model Inputs &amp; Calcs'!$B$19:$B$42,0),MATCH(UW!BZ$606,'Model Inputs &amp; Calcs'!$B$19:$N$19,0))/12</f>
        <v>0</v>
      </c>
      <c r="CA677" s="1250">
        <f>INDEX('Model Inputs &amp; Calcs'!$B$19:$N$42,MATCH(UW!$C677,'Model Inputs &amp; Calcs'!$B$19:$B$42,0),MATCH(UW!CA$606,'Model Inputs &amp; Calcs'!$B$19:$N$19,0))/12</f>
        <v>0</v>
      </c>
      <c r="CB677" s="1250">
        <f>INDEX('Model Inputs &amp; Calcs'!$B$19:$N$42,MATCH(UW!$C677,'Model Inputs &amp; Calcs'!$B$19:$B$42,0),MATCH(UW!CB$606,'Model Inputs &amp; Calcs'!$B$19:$N$19,0))/12</f>
        <v>0</v>
      </c>
      <c r="CC677" s="1250">
        <f>INDEX('Model Inputs &amp; Calcs'!$B$19:$N$42,MATCH(UW!$C677,'Model Inputs &amp; Calcs'!$B$19:$B$42,0),MATCH(UW!CC$606,'Model Inputs &amp; Calcs'!$B$19:$N$19,0))/12</f>
        <v>0</v>
      </c>
      <c r="CD677" s="1250">
        <f>INDEX('Model Inputs &amp; Calcs'!$B$19:$N$42,MATCH(UW!$C677,'Model Inputs &amp; Calcs'!$B$19:$B$42,0),MATCH(UW!CD$606,'Model Inputs &amp; Calcs'!$B$19:$N$19,0))/12</f>
        <v>0</v>
      </c>
      <c r="CE677" s="1250">
        <f>INDEX('Model Inputs &amp; Calcs'!$B$19:$N$42,MATCH(UW!$C677,'Model Inputs &amp; Calcs'!$B$19:$B$42,0),MATCH(UW!CE$606,'Model Inputs &amp; Calcs'!$B$19:$N$19,0))/12</f>
        <v>0</v>
      </c>
      <c r="CF677" s="1250">
        <f>INDEX('Model Inputs &amp; Calcs'!$B$19:$N$42,MATCH(UW!$C677,'Model Inputs &amp; Calcs'!$B$19:$B$42,0),MATCH(UW!CF$606,'Model Inputs &amp; Calcs'!$B$19:$N$19,0))/12</f>
        <v>0</v>
      </c>
      <c r="CG677" s="1250">
        <f>INDEX('Model Inputs &amp; Calcs'!$B$19:$N$42,MATCH(UW!$C677,'Model Inputs &amp; Calcs'!$B$19:$B$42,0),MATCH(UW!CG$606,'Model Inputs &amp; Calcs'!$B$19:$N$19,0))/12</f>
        <v>0</v>
      </c>
      <c r="CH677" s="1250">
        <f>INDEX('Model Inputs &amp; Calcs'!$B$19:$N$42,MATCH(UW!$C677,'Model Inputs &amp; Calcs'!$B$19:$B$42,0),MATCH(UW!CH$606,'Model Inputs &amp; Calcs'!$B$19:$N$19,0))/12</f>
        <v>0</v>
      </c>
      <c r="CI677" s="1250">
        <f>INDEX('Model Inputs &amp; Calcs'!$B$19:$N$42,MATCH(UW!$C677,'Model Inputs &amp; Calcs'!$B$19:$B$42,0),MATCH(UW!CI$606,'Model Inputs &amp; Calcs'!$B$19:$N$19,0))/12</f>
        <v>0</v>
      </c>
      <c r="CJ677" s="1250">
        <f>INDEX('Model Inputs &amp; Calcs'!$B$19:$N$42,MATCH(UW!$C677,'Model Inputs &amp; Calcs'!$B$19:$B$42,0),MATCH(UW!CJ$606,'Model Inputs &amp; Calcs'!$B$19:$N$19,0))/12</f>
        <v>0</v>
      </c>
      <c r="CK677" s="1250">
        <f>INDEX('Model Inputs &amp; Calcs'!$B$19:$N$42,MATCH(UW!$C677,'Model Inputs &amp; Calcs'!$B$19:$B$42,0),MATCH(UW!CK$606,'Model Inputs &amp; Calcs'!$B$19:$N$19,0))/12</f>
        <v>0</v>
      </c>
      <c r="CL677" s="1250">
        <f>INDEX('Model Inputs &amp; Calcs'!$B$19:$N$42,MATCH(UW!$C677,'Model Inputs &amp; Calcs'!$B$19:$B$42,0),MATCH(UW!CL$606,'Model Inputs &amp; Calcs'!$B$19:$N$19,0))/12</f>
        <v>0</v>
      </c>
      <c r="CM677" s="1250">
        <f>INDEX('Model Inputs &amp; Calcs'!$B$19:$N$42,MATCH(UW!$C677,'Model Inputs &amp; Calcs'!$B$19:$B$42,0),MATCH(UW!CM$606,'Model Inputs &amp; Calcs'!$B$19:$N$19,0))/12</f>
        <v>0</v>
      </c>
      <c r="CN677" s="1250">
        <f>INDEX('Model Inputs &amp; Calcs'!$B$19:$N$42,MATCH(UW!$C677,'Model Inputs &amp; Calcs'!$B$19:$B$42,0),MATCH(UW!CN$606,'Model Inputs &amp; Calcs'!$B$19:$N$19,0))/12</f>
        <v>0</v>
      </c>
      <c r="CO677" s="1250">
        <f>INDEX('Model Inputs &amp; Calcs'!$B$19:$N$42,MATCH(UW!$C677,'Model Inputs &amp; Calcs'!$B$19:$B$42,0),MATCH(UW!CO$606,'Model Inputs &amp; Calcs'!$B$19:$N$19,0))/12</f>
        <v>0</v>
      </c>
      <c r="CP677" s="1250">
        <f>INDEX('Model Inputs &amp; Calcs'!$B$19:$N$42,MATCH(UW!$C677,'Model Inputs &amp; Calcs'!$B$19:$B$42,0),MATCH(UW!CP$606,'Model Inputs &amp; Calcs'!$B$19:$N$19,0))/12</f>
        <v>0</v>
      </c>
      <c r="CQ677" s="1250">
        <f>INDEX('Model Inputs &amp; Calcs'!$B$19:$N$42,MATCH(UW!$C677,'Model Inputs &amp; Calcs'!$B$19:$B$42,0),MATCH(UW!CQ$606,'Model Inputs &amp; Calcs'!$B$19:$N$19,0))/12</f>
        <v>0</v>
      </c>
      <c r="CR677" s="1250">
        <f>INDEX('Model Inputs &amp; Calcs'!$B$19:$N$42,MATCH(UW!$C677,'Model Inputs &amp; Calcs'!$B$19:$B$42,0),MATCH(UW!CR$606,'Model Inputs &amp; Calcs'!$B$19:$N$19,0))/12</f>
        <v>0</v>
      </c>
      <c r="CS677" s="1250">
        <f>INDEX('Model Inputs &amp; Calcs'!$B$19:$N$42,MATCH(UW!$C677,'Model Inputs &amp; Calcs'!$B$19:$B$42,0),MATCH(UW!CS$606,'Model Inputs &amp; Calcs'!$B$19:$N$19,0))/12</f>
        <v>0</v>
      </c>
      <c r="CT677" s="1250">
        <f>INDEX('Model Inputs &amp; Calcs'!$B$19:$N$42,MATCH(UW!$C677,'Model Inputs &amp; Calcs'!$B$19:$B$42,0),MATCH(UW!CT$606,'Model Inputs &amp; Calcs'!$B$19:$N$19,0))/12</f>
        <v>0</v>
      </c>
      <c r="CU677" s="1250">
        <f>INDEX('Model Inputs &amp; Calcs'!$B$19:$N$42,MATCH(UW!$C677,'Model Inputs &amp; Calcs'!$B$19:$B$42,0),MATCH(UW!CU$606,'Model Inputs &amp; Calcs'!$B$19:$N$19,0))/12</f>
        <v>0</v>
      </c>
      <c r="CV677" s="1250">
        <f>INDEX('Model Inputs &amp; Calcs'!$B$19:$N$42,MATCH(UW!$C677,'Model Inputs &amp; Calcs'!$B$19:$B$42,0),MATCH(UW!CV$606,'Model Inputs &amp; Calcs'!$B$19:$N$19,0))/12</f>
        <v>0</v>
      </c>
      <c r="CW677" s="1250">
        <f>INDEX('Model Inputs &amp; Calcs'!$B$19:$N$42,MATCH(UW!$C677,'Model Inputs &amp; Calcs'!$B$19:$B$42,0),MATCH(UW!CW$606,'Model Inputs &amp; Calcs'!$B$19:$N$19,0))/12</f>
        <v>0</v>
      </c>
      <c r="CX677" s="1250">
        <f>INDEX('Model Inputs &amp; Calcs'!$B$19:$N$42,MATCH(UW!$C677,'Model Inputs &amp; Calcs'!$B$19:$B$42,0),MATCH(UW!CX$606,'Model Inputs &amp; Calcs'!$B$19:$N$19,0))/12</f>
        <v>0</v>
      </c>
      <c r="CY677" s="1250">
        <f>INDEX('Model Inputs &amp; Calcs'!$B$19:$N$42,MATCH(UW!$C677,'Model Inputs &amp; Calcs'!$B$19:$B$42,0),MATCH(UW!CY$606,'Model Inputs &amp; Calcs'!$B$19:$N$19,0))/12</f>
        <v>0</v>
      </c>
      <c r="CZ677" s="1250">
        <f>INDEX('Model Inputs &amp; Calcs'!$B$19:$N$42,MATCH(UW!$C677,'Model Inputs &amp; Calcs'!$B$19:$B$42,0),MATCH(UW!CZ$606,'Model Inputs &amp; Calcs'!$B$19:$N$19,0))/12</f>
        <v>0</v>
      </c>
      <c r="DA677" s="1250">
        <f>INDEX('Model Inputs &amp; Calcs'!$B$19:$N$42,MATCH(UW!$C677,'Model Inputs &amp; Calcs'!$B$19:$B$42,0),MATCH(UW!DA$606,'Model Inputs &amp; Calcs'!$B$19:$N$19,0))/12</f>
        <v>0</v>
      </c>
      <c r="DB677" s="1250">
        <f>INDEX('Model Inputs &amp; Calcs'!$B$19:$N$42,MATCH(UW!$C677,'Model Inputs &amp; Calcs'!$B$19:$B$42,0),MATCH(UW!DB$606,'Model Inputs &amp; Calcs'!$B$19:$N$19,0))/12</f>
        <v>0</v>
      </c>
      <c r="DC677" s="1250">
        <f>INDEX('Model Inputs &amp; Calcs'!$B$19:$N$42,MATCH(UW!$C677,'Model Inputs &amp; Calcs'!$B$19:$B$42,0),MATCH(UW!DC$606,'Model Inputs &amp; Calcs'!$B$19:$N$19,0))/12</f>
        <v>0</v>
      </c>
      <c r="DD677" s="1250">
        <f>INDEX('Model Inputs &amp; Calcs'!$B$19:$N$42,MATCH(UW!$C677,'Model Inputs &amp; Calcs'!$B$19:$B$42,0),MATCH(UW!DD$606,'Model Inputs &amp; Calcs'!$B$19:$N$19,0))/12</f>
        <v>0</v>
      </c>
      <c r="DE677" s="1250">
        <f>INDEX('Model Inputs &amp; Calcs'!$B$19:$N$42,MATCH(UW!$C677,'Model Inputs &amp; Calcs'!$B$19:$B$42,0),MATCH(UW!DE$606,'Model Inputs &amp; Calcs'!$B$19:$N$19,0))/12</f>
        <v>0</v>
      </c>
      <c r="DF677" s="1250">
        <f>INDEX('Model Inputs &amp; Calcs'!$B$19:$N$42,MATCH(UW!$C677,'Model Inputs &amp; Calcs'!$B$19:$B$42,0),MATCH(UW!DF$606,'Model Inputs &amp; Calcs'!$B$19:$N$19,0))/12</f>
        <v>0</v>
      </c>
      <c r="DG677" s="1250">
        <f>INDEX('Model Inputs &amp; Calcs'!$B$19:$N$42,MATCH(UW!$C677,'Model Inputs &amp; Calcs'!$B$19:$B$42,0),MATCH(UW!DG$606,'Model Inputs &amp; Calcs'!$B$19:$N$19,0))/12</f>
        <v>0</v>
      </c>
      <c r="DH677" s="1250">
        <f>INDEX('Model Inputs &amp; Calcs'!$B$19:$N$42,MATCH(UW!$C677,'Model Inputs &amp; Calcs'!$B$19:$B$42,0),MATCH(UW!DH$606,'Model Inputs &amp; Calcs'!$B$19:$N$19,0))/12</f>
        <v>0</v>
      </c>
      <c r="DI677" s="1250">
        <f>INDEX('Model Inputs &amp; Calcs'!$B$19:$N$42,MATCH(UW!$C677,'Model Inputs &amp; Calcs'!$B$19:$B$42,0),MATCH(UW!DI$606,'Model Inputs &amp; Calcs'!$B$19:$N$19,0))/12</f>
        <v>0</v>
      </c>
      <c r="DJ677" s="1250">
        <f>INDEX('Model Inputs &amp; Calcs'!$B$19:$N$42,MATCH(UW!$C677,'Model Inputs &amp; Calcs'!$B$19:$B$42,0),MATCH(UW!DJ$606,'Model Inputs &amp; Calcs'!$B$19:$N$19,0))/12</f>
        <v>0</v>
      </c>
      <c r="DK677" s="1250">
        <f>INDEX('Model Inputs &amp; Calcs'!$B$19:$N$42,MATCH(UW!$C677,'Model Inputs &amp; Calcs'!$B$19:$B$42,0),MATCH(UW!DK$606,'Model Inputs &amp; Calcs'!$B$19:$N$19,0))/12</f>
        <v>0</v>
      </c>
      <c r="DL677" s="1250">
        <f>INDEX('Model Inputs &amp; Calcs'!$B$19:$N$42,MATCH(UW!$C677,'Model Inputs &amp; Calcs'!$B$19:$B$42,0),MATCH(UW!DL$606,'Model Inputs &amp; Calcs'!$B$19:$N$19,0))/12</f>
        <v>0</v>
      </c>
      <c r="DM677" s="1250">
        <f>INDEX('Model Inputs &amp; Calcs'!$B$19:$N$42,MATCH(UW!$C677,'Model Inputs &amp; Calcs'!$B$19:$B$42,0),MATCH(UW!DM$606,'Model Inputs &amp; Calcs'!$B$19:$N$19,0))/12</f>
        <v>0</v>
      </c>
      <c r="DN677" s="1250">
        <f>INDEX('Model Inputs &amp; Calcs'!$B$19:$N$42,MATCH(UW!$C677,'Model Inputs &amp; Calcs'!$B$19:$B$42,0),MATCH(UW!DN$606,'Model Inputs &amp; Calcs'!$B$19:$N$19,0))/12</f>
        <v>0</v>
      </c>
      <c r="DO677" s="1250">
        <f>INDEX('Model Inputs &amp; Calcs'!$B$19:$N$42,MATCH(UW!$C677,'Model Inputs &amp; Calcs'!$B$19:$B$42,0),MATCH(UW!DO$606,'Model Inputs &amp; Calcs'!$B$19:$N$19,0))/12</f>
        <v>0</v>
      </c>
      <c r="DP677" s="1250">
        <f>INDEX('Model Inputs &amp; Calcs'!$B$19:$N$42,MATCH(UW!$C677,'Model Inputs &amp; Calcs'!$B$19:$B$42,0),MATCH(UW!DP$606,'Model Inputs &amp; Calcs'!$B$19:$N$19,0))/12</f>
        <v>0</v>
      </c>
      <c r="DQ677" s="1250">
        <f>INDEX('Model Inputs &amp; Calcs'!$B$19:$N$42,MATCH(UW!$C677,'Model Inputs &amp; Calcs'!$B$19:$B$42,0),MATCH(UW!DQ$606,'Model Inputs &amp; Calcs'!$B$19:$N$19,0))/12</f>
        <v>0</v>
      </c>
      <c r="DR677" s="1250">
        <f>INDEX('Model Inputs &amp; Calcs'!$B$19:$N$42,MATCH(UW!$C677,'Model Inputs &amp; Calcs'!$B$19:$B$42,0),MATCH(UW!DR$606,'Model Inputs &amp; Calcs'!$B$19:$N$19,0))/12</f>
        <v>0</v>
      </c>
      <c r="DS677" s="1250">
        <f>INDEX('Model Inputs &amp; Calcs'!$B$19:$N$42,MATCH(UW!$C677,'Model Inputs &amp; Calcs'!$B$19:$B$42,0),MATCH(UW!DS$606,'Model Inputs &amp; Calcs'!$B$19:$N$19,0))/12</f>
        <v>0</v>
      </c>
      <c r="DT677" s="1250">
        <f>INDEX('Model Inputs &amp; Calcs'!$B$19:$N$42,MATCH(UW!$C677,'Model Inputs &amp; Calcs'!$B$19:$B$42,0),MATCH(UW!DT$606,'Model Inputs &amp; Calcs'!$B$19:$N$19,0))/12</f>
        <v>0</v>
      </c>
      <c r="DU677" s="1250">
        <f>INDEX('Model Inputs &amp; Calcs'!$B$19:$N$42,MATCH(UW!$C677,'Model Inputs &amp; Calcs'!$B$19:$B$42,0),MATCH(UW!DU$606,'Model Inputs &amp; Calcs'!$B$19:$N$19,0))/12</f>
        <v>0</v>
      </c>
      <c r="DV677" s="1250">
        <f>INDEX('Model Inputs &amp; Calcs'!$B$19:$N$42,MATCH(UW!$C677,'Model Inputs &amp; Calcs'!$B$19:$B$42,0),MATCH(UW!DV$606,'Model Inputs &amp; Calcs'!$B$19:$N$19,0))/12</f>
        <v>0</v>
      </c>
      <c r="DW677" s="1250">
        <f>INDEX('Model Inputs &amp; Calcs'!$B$19:$N$42,MATCH(UW!$C677,'Model Inputs &amp; Calcs'!$B$19:$B$42,0),MATCH(UW!DW$606,'Model Inputs &amp; Calcs'!$B$19:$N$19,0))/12</f>
        <v>0</v>
      </c>
      <c r="DX677" s="1250">
        <f>INDEX('Model Inputs &amp; Calcs'!$B$19:$N$42,MATCH(UW!$C677,'Model Inputs &amp; Calcs'!$B$19:$B$42,0),MATCH(UW!DX$606,'Model Inputs &amp; Calcs'!$B$19:$N$19,0))/12</f>
        <v>0</v>
      </c>
      <c r="DY677" s="1250">
        <f>INDEX('Model Inputs &amp; Calcs'!$B$19:$N$42,MATCH(UW!$C677,'Model Inputs &amp; Calcs'!$B$19:$B$42,0),MATCH(UW!DY$606,'Model Inputs &amp; Calcs'!$B$19:$N$19,0))/12</f>
        <v>0</v>
      </c>
      <c r="DZ677" s="1250">
        <f>INDEX('Model Inputs &amp; Calcs'!$B$19:$N$42,MATCH(UW!$C677,'Model Inputs &amp; Calcs'!$B$19:$B$42,0),MATCH(UW!DZ$606,'Model Inputs &amp; Calcs'!$B$19:$N$19,0))/12</f>
        <v>0</v>
      </c>
      <c r="EA677" s="1250">
        <f>INDEX('Model Inputs &amp; Calcs'!$B$19:$N$42,MATCH(UW!$C677,'Model Inputs &amp; Calcs'!$B$19:$B$42,0),MATCH(UW!EA$606,'Model Inputs &amp; Calcs'!$B$19:$N$19,0))/12</f>
        <v>0</v>
      </c>
      <c r="EB677" s="1250">
        <f>INDEX('Model Inputs &amp; Calcs'!$B$19:$N$42,MATCH(UW!$C677,'Model Inputs &amp; Calcs'!$B$19:$B$42,0),MATCH(UW!EB$606,'Model Inputs &amp; Calcs'!$B$19:$N$19,0))/12</f>
        <v>0</v>
      </c>
      <c r="EC677" s="1250">
        <f>INDEX('Model Inputs &amp; Calcs'!$B$19:$N$42,MATCH(UW!$C677,'Model Inputs &amp; Calcs'!$B$19:$B$42,0),MATCH(UW!EC$606,'Model Inputs &amp; Calcs'!$B$19:$N$19,0))/12</f>
        <v>0</v>
      </c>
      <c r="ED677" s="1250">
        <f>INDEX('Model Inputs &amp; Calcs'!$B$19:$N$42,MATCH(UW!$C677,'Model Inputs &amp; Calcs'!$B$19:$B$42,0),MATCH(UW!ED$606,'Model Inputs &amp; Calcs'!$B$19:$N$19,0))/12</f>
        <v>0</v>
      </c>
      <c r="EE677" s="1250">
        <f>INDEX('Model Inputs &amp; Calcs'!$B$19:$N$42,MATCH(UW!$C677,'Model Inputs &amp; Calcs'!$B$19:$B$42,0),MATCH(UW!EE$606,'Model Inputs &amp; Calcs'!$B$19:$N$19,0))/12</f>
        <v>0</v>
      </c>
      <c r="EF677" s="1250">
        <f>INDEX('Model Inputs &amp; Calcs'!$B$19:$N$42,MATCH(UW!$C677,'Model Inputs &amp; Calcs'!$B$19:$B$42,0),MATCH(UW!EF$606,'Model Inputs &amp; Calcs'!$B$19:$N$19,0))/12</f>
        <v>0</v>
      </c>
    </row>
    <row r="678" spans="1:136">
      <c r="A678" s="1251"/>
      <c r="C678" s="28" t="str">
        <f t="shared" si="495"/>
        <v>Motor Vehicle Hire</v>
      </c>
      <c r="D678" s="1413">
        <f t="shared" si="482"/>
        <v>0</v>
      </c>
      <c r="E678" s="1250">
        <f>INDEX('Model Inputs &amp; Calcs'!$B$19:$N$42,MATCH(UW!$C678,'Model Inputs &amp; Calcs'!$B$19:$B$42,0),MATCH(UW!E$606,'Model Inputs &amp; Calcs'!$B$19:$N$19,0))/12</f>
        <v>0</v>
      </c>
      <c r="F678" s="1250">
        <f>INDEX('Model Inputs &amp; Calcs'!$B$19:$N$42,MATCH(UW!$C678,'Model Inputs &amp; Calcs'!$B$19:$B$42,0),MATCH(UW!F$606,'Model Inputs &amp; Calcs'!$B$19:$N$19,0))/12</f>
        <v>0</v>
      </c>
      <c r="G678" s="1250">
        <f>INDEX('Model Inputs &amp; Calcs'!$B$19:$N$42,MATCH(UW!$C678,'Model Inputs &amp; Calcs'!$B$19:$B$42,0),MATCH(UW!G$606,'Model Inputs &amp; Calcs'!$B$19:$N$19,0))/12</f>
        <v>0</v>
      </c>
      <c r="H678" s="1250">
        <f>INDEX('Model Inputs &amp; Calcs'!$B$19:$N$42,MATCH(UW!$C678,'Model Inputs &amp; Calcs'!$B$19:$B$42,0),MATCH(UW!H$606,'Model Inputs &amp; Calcs'!$B$19:$N$19,0))/12</f>
        <v>0</v>
      </c>
      <c r="I678" s="1250">
        <f>INDEX('Model Inputs &amp; Calcs'!$B$19:$N$42,MATCH(UW!$C678,'Model Inputs &amp; Calcs'!$B$19:$B$42,0),MATCH(UW!I$606,'Model Inputs &amp; Calcs'!$B$19:$N$19,0))/12</f>
        <v>0</v>
      </c>
      <c r="J678" s="1250">
        <f>INDEX('Model Inputs &amp; Calcs'!$B$19:$N$42,MATCH(UW!$C678,'Model Inputs &amp; Calcs'!$B$19:$B$42,0),MATCH(UW!J$606,'Model Inputs &amp; Calcs'!$B$19:$N$19,0))/12</f>
        <v>0</v>
      </c>
      <c r="K678" s="1250">
        <f>INDEX('Model Inputs &amp; Calcs'!$B$19:$N$42,MATCH(UW!$C678,'Model Inputs &amp; Calcs'!$B$19:$B$42,0),MATCH(UW!K$606,'Model Inputs &amp; Calcs'!$B$19:$N$19,0))/12</f>
        <v>0</v>
      </c>
      <c r="L678" s="1250">
        <f>INDEX('Model Inputs &amp; Calcs'!$B$19:$N$42,MATCH(UW!$C678,'Model Inputs &amp; Calcs'!$B$19:$B$42,0),MATCH(UW!L$606,'Model Inputs &amp; Calcs'!$B$19:$N$19,0))/12</f>
        <v>0</v>
      </c>
      <c r="M678" s="1250">
        <f>INDEX('Model Inputs &amp; Calcs'!$B$19:$N$42,MATCH(UW!$C678,'Model Inputs &amp; Calcs'!$B$19:$B$42,0),MATCH(UW!M$606,'Model Inputs &amp; Calcs'!$B$19:$N$19,0))/12</f>
        <v>0</v>
      </c>
      <c r="N678" s="1250">
        <f>INDEX('Model Inputs &amp; Calcs'!$B$19:$N$42,MATCH(UW!$C678,'Model Inputs &amp; Calcs'!$B$19:$B$42,0),MATCH(UW!N$606,'Model Inputs &amp; Calcs'!$B$19:$N$19,0))/12</f>
        <v>0</v>
      </c>
      <c r="O678" s="1250">
        <f>INDEX('Model Inputs &amp; Calcs'!$B$19:$N$42,MATCH(UW!$C678,'Model Inputs &amp; Calcs'!$B$19:$B$42,0),MATCH(UW!O$606,'Model Inputs &amp; Calcs'!$B$19:$N$19,0))/12</f>
        <v>0</v>
      </c>
      <c r="P678" s="1250">
        <f>INDEX('Model Inputs &amp; Calcs'!$B$19:$N$42,MATCH(UW!$C678,'Model Inputs &amp; Calcs'!$B$19:$B$42,0),MATCH(UW!P$606,'Model Inputs &amp; Calcs'!$B$19:$N$19,0))/12</f>
        <v>0</v>
      </c>
      <c r="Q678" s="1250">
        <f>INDEX('Model Inputs &amp; Calcs'!$B$19:$N$42,MATCH(UW!$C678,'Model Inputs &amp; Calcs'!$B$19:$B$42,0),MATCH(UW!Q$606,'Model Inputs &amp; Calcs'!$B$19:$N$19,0))/12</f>
        <v>0</v>
      </c>
      <c r="R678" s="1250">
        <f>INDEX('Model Inputs &amp; Calcs'!$B$19:$N$42,MATCH(UW!$C678,'Model Inputs &amp; Calcs'!$B$19:$B$42,0),MATCH(UW!R$606,'Model Inputs &amp; Calcs'!$B$19:$N$19,0))/12</f>
        <v>0</v>
      </c>
      <c r="S678" s="1250">
        <f>INDEX('Model Inputs &amp; Calcs'!$B$19:$N$42,MATCH(UW!$C678,'Model Inputs &amp; Calcs'!$B$19:$B$42,0),MATCH(UW!S$606,'Model Inputs &amp; Calcs'!$B$19:$N$19,0))/12</f>
        <v>0</v>
      </c>
      <c r="T678" s="1250">
        <f>INDEX('Model Inputs &amp; Calcs'!$B$19:$N$42,MATCH(UW!$C678,'Model Inputs &amp; Calcs'!$B$19:$B$42,0),MATCH(UW!T$606,'Model Inputs &amp; Calcs'!$B$19:$N$19,0))/12</f>
        <v>0</v>
      </c>
      <c r="U678" s="1250">
        <f>INDEX('Model Inputs &amp; Calcs'!$B$19:$N$42,MATCH(UW!$C678,'Model Inputs &amp; Calcs'!$B$19:$B$42,0),MATCH(UW!U$606,'Model Inputs &amp; Calcs'!$B$19:$N$19,0))/12</f>
        <v>0</v>
      </c>
      <c r="V678" s="1250">
        <f>INDEX('Model Inputs &amp; Calcs'!$B$19:$N$42,MATCH(UW!$C678,'Model Inputs &amp; Calcs'!$B$19:$B$42,0),MATCH(UW!V$606,'Model Inputs &amp; Calcs'!$B$19:$N$19,0))/12</f>
        <v>0</v>
      </c>
      <c r="W678" s="1250">
        <f>INDEX('Model Inputs &amp; Calcs'!$B$19:$N$42,MATCH(UW!$C678,'Model Inputs &amp; Calcs'!$B$19:$B$42,0),MATCH(UW!W$606,'Model Inputs &amp; Calcs'!$B$19:$N$19,0))/12</f>
        <v>0</v>
      </c>
      <c r="X678" s="1250">
        <f>INDEX('Model Inputs &amp; Calcs'!$B$19:$N$42,MATCH(UW!$C678,'Model Inputs &amp; Calcs'!$B$19:$B$42,0),MATCH(UW!X$606,'Model Inputs &amp; Calcs'!$B$19:$N$19,0))/12</f>
        <v>0</v>
      </c>
      <c r="Y678" s="1250">
        <f>INDEX('Model Inputs &amp; Calcs'!$B$19:$N$42,MATCH(UW!$C678,'Model Inputs &amp; Calcs'!$B$19:$B$42,0),MATCH(UW!Y$606,'Model Inputs &amp; Calcs'!$B$19:$N$19,0))/12</f>
        <v>0</v>
      </c>
      <c r="Z678" s="1250">
        <f>INDEX('Model Inputs &amp; Calcs'!$B$19:$N$42,MATCH(UW!$C678,'Model Inputs &amp; Calcs'!$B$19:$B$42,0),MATCH(UW!Z$606,'Model Inputs &amp; Calcs'!$B$19:$N$19,0))/12</f>
        <v>0</v>
      </c>
      <c r="AA678" s="1250">
        <f>INDEX('Model Inputs &amp; Calcs'!$B$19:$N$42,MATCH(UW!$C678,'Model Inputs &amp; Calcs'!$B$19:$B$42,0),MATCH(UW!AA$606,'Model Inputs &amp; Calcs'!$B$19:$N$19,0))/12</f>
        <v>0</v>
      </c>
      <c r="AB678" s="1250">
        <f>INDEX('Model Inputs &amp; Calcs'!$B$19:$N$42,MATCH(UW!$C678,'Model Inputs &amp; Calcs'!$B$19:$B$42,0),MATCH(UW!AB$606,'Model Inputs &amp; Calcs'!$B$19:$N$19,0))/12</f>
        <v>0</v>
      </c>
      <c r="AC678" s="1250">
        <f>INDEX('Model Inputs &amp; Calcs'!$B$19:$N$42,MATCH(UW!$C678,'Model Inputs &amp; Calcs'!$B$19:$B$42,0),MATCH(UW!AC$606,'Model Inputs &amp; Calcs'!$B$19:$N$19,0))/12</f>
        <v>0</v>
      </c>
      <c r="AD678" s="1250">
        <f>INDEX('Model Inputs &amp; Calcs'!$B$19:$N$42,MATCH(UW!$C678,'Model Inputs &amp; Calcs'!$B$19:$B$42,0),MATCH(UW!AD$606,'Model Inputs &amp; Calcs'!$B$19:$N$19,0))/12</f>
        <v>0</v>
      </c>
      <c r="AE678" s="1250">
        <f>INDEX('Model Inputs &amp; Calcs'!$B$19:$N$42,MATCH(UW!$C678,'Model Inputs &amp; Calcs'!$B$19:$B$42,0),MATCH(UW!AE$606,'Model Inputs &amp; Calcs'!$B$19:$N$19,0))/12</f>
        <v>0</v>
      </c>
      <c r="AF678" s="1250">
        <f>INDEX('Model Inputs &amp; Calcs'!$B$19:$N$42,MATCH(UW!$C678,'Model Inputs &amp; Calcs'!$B$19:$B$42,0),MATCH(UW!AF$606,'Model Inputs &amp; Calcs'!$B$19:$N$19,0))/12</f>
        <v>0</v>
      </c>
      <c r="AG678" s="1250">
        <f>INDEX('Model Inputs &amp; Calcs'!$B$19:$N$42,MATCH(UW!$C678,'Model Inputs &amp; Calcs'!$B$19:$B$42,0),MATCH(UW!AG$606,'Model Inputs &amp; Calcs'!$B$19:$N$19,0))/12</f>
        <v>0</v>
      </c>
      <c r="AH678" s="1250">
        <f>INDEX('Model Inputs &amp; Calcs'!$B$19:$N$42,MATCH(UW!$C678,'Model Inputs &amp; Calcs'!$B$19:$B$42,0),MATCH(UW!AH$606,'Model Inputs &amp; Calcs'!$B$19:$N$19,0))/12</f>
        <v>0</v>
      </c>
      <c r="AI678" s="1250">
        <f>INDEX('Model Inputs &amp; Calcs'!$B$19:$N$42,MATCH(UW!$C678,'Model Inputs &amp; Calcs'!$B$19:$B$42,0),MATCH(UW!AI$606,'Model Inputs &amp; Calcs'!$B$19:$N$19,0))/12</f>
        <v>0</v>
      </c>
      <c r="AJ678" s="1250">
        <f>INDEX('Model Inputs &amp; Calcs'!$B$19:$N$42,MATCH(UW!$C678,'Model Inputs &amp; Calcs'!$B$19:$B$42,0),MATCH(UW!AJ$606,'Model Inputs &amp; Calcs'!$B$19:$N$19,0))/12</f>
        <v>0</v>
      </c>
      <c r="AK678" s="1250">
        <f>INDEX('Model Inputs &amp; Calcs'!$B$19:$N$42,MATCH(UW!$C678,'Model Inputs &amp; Calcs'!$B$19:$B$42,0),MATCH(UW!AK$606,'Model Inputs &amp; Calcs'!$B$19:$N$19,0))/12</f>
        <v>0</v>
      </c>
      <c r="AL678" s="1250">
        <f>INDEX('Model Inputs &amp; Calcs'!$B$19:$N$42,MATCH(UW!$C678,'Model Inputs &amp; Calcs'!$B$19:$B$42,0),MATCH(UW!AL$606,'Model Inputs &amp; Calcs'!$B$19:$N$19,0))/12</f>
        <v>0</v>
      </c>
      <c r="AM678" s="1250">
        <f>INDEX('Model Inputs &amp; Calcs'!$B$19:$N$42,MATCH(UW!$C678,'Model Inputs &amp; Calcs'!$B$19:$B$42,0),MATCH(UW!AM$606,'Model Inputs &amp; Calcs'!$B$19:$N$19,0))/12</f>
        <v>0</v>
      </c>
      <c r="AN678" s="1250">
        <f>INDEX('Model Inputs &amp; Calcs'!$B$19:$N$42,MATCH(UW!$C678,'Model Inputs &amp; Calcs'!$B$19:$B$42,0),MATCH(UW!AN$606,'Model Inputs &amp; Calcs'!$B$19:$N$19,0))/12</f>
        <v>0</v>
      </c>
      <c r="AO678" s="1250">
        <f>INDEX('Model Inputs &amp; Calcs'!$B$19:$N$42,MATCH(UW!$C678,'Model Inputs &amp; Calcs'!$B$19:$B$42,0),MATCH(UW!AO$606,'Model Inputs &amp; Calcs'!$B$19:$N$19,0))/12</f>
        <v>0</v>
      </c>
      <c r="AP678" s="1250">
        <f>INDEX('Model Inputs &amp; Calcs'!$B$19:$N$42,MATCH(UW!$C678,'Model Inputs &amp; Calcs'!$B$19:$B$42,0),MATCH(UW!AP$606,'Model Inputs &amp; Calcs'!$B$19:$N$19,0))/12</f>
        <v>0</v>
      </c>
      <c r="AQ678" s="1250">
        <f>INDEX('Model Inputs &amp; Calcs'!$B$19:$N$42,MATCH(UW!$C678,'Model Inputs &amp; Calcs'!$B$19:$B$42,0),MATCH(UW!AQ$606,'Model Inputs &amp; Calcs'!$B$19:$N$19,0))/12</f>
        <v>0</v>
      </c>
      <c r="AR678" s="1250">
        <f>INDEX('Model Inputs &amp; Calcs'!$B$19:$N$42,MATCH(UW!$C678,'Model Inputs &amp; Calcs'!$B$19:$B$42,0),MATCH(UW!AR$606,'Model Inputs &amp; Calcs'!$B$19:$N$19,0))/12</f>
        <v>0</v>
      </c>
      <c r="AS678" s="1250">
        <f>INDEX('Model Inputs &amp; Calcs'!$B$19:$N$42,MATCH(UW!$C678,'Model Inputs &amp; Calcs'!$B$19:$B$42,0),MATCH(UW!AS$606,'Model Inputs &amp; Calcs'!$B$19:$N$19,0))/12</f>
        <v>0</v>
      </c>
      <c r="AT678" s="1250">
        <f>INDEX('Model Inputs &amp; Calcs'!$B$19:$N$42,MATCH(UW!$C678,'Model Inputs &amp; Calcs'!$B$19:$B$42,0),MATCH(UW!AT$606,'Model Inputs &amp; Calcs'!$B$19:$N$19,0))/12</f>
        <v>0</v>
      </c>
      <c r="AU678" s="1250">
        <f>INDEX('Model Inputs &amp; Calcs'!$B$19:$N$42,MATCH(UW!$C678,'Model Inputs &amp; Calcs'!$B$19:$B$42,0),MATCH(UW!AU$606,'Model Inputs &amp; Calcs'!$B$19:$N$19,0))/12</f>
        <v>0</v>
      </c>
      <c r="AV678" s="1250">
        <f>INDEX('Model Inputs &amp; Calcs'!$B$19:$N$42,MATCH(UW!$C678,'Model Inputs &amp; Calcs'!$B$19:$B$42,0),MATCH(UW!AV$606,'Model Inputs &amp; Calcs'!$B$19:$N$19,0))/12</f>
        <v>0</v>
      </c>
      <c r="AW678" s="1250">
        <f>INDEX('Model Inputs &amp; Calcs'!$B$19:$N$42,MATCH(UW!$C678,'Model Inputs &amp; Calcs'!$B$19:$B$42,0),MATCH(UW!AW$606,'Model Inputs &amp; Calcs'!$B$19:$N$19,0))/12</f>
        <v>0</v>
      </c>
      <c r="AX678" s="1250">
        <f>INDEX('Model Inputs &amp; Calcs'!$B$19:$N$42,MATCH(UW!$C678,'Model Inputs &amp; Calcs'!$B$19:$B$42,0),MATCH(UW!AX$606,'Model Inputs &amp; Calcs'!$B$19:$N$19,0))/12</f>
        <v>0</v>
      </c>
      <c r="AY678" s="1250">
        <f>INDEX('Model Inputs &amp; Calcs'!$B$19:$N$42,MATCH(UW!$C678,'Model Inputs &amp; Calcs'!$B$19:$B$42,0),MATCH(UW!AY$606,'Model Inputs &amp; Calcs'!$B$19:$N$19,0))/12</f>
        <v>0</v>
      </c>
      <c r="AZ678" s="1250">
        <f>INDEX('Model Inputs &amp; Calcs'!$B$19:$N$42,MATCH(UW!$C678,'Model Inputs &amp; Calcs'!$B$19:$B$42,0),MATCH(UW!AZ$606,'Model Inputs &amp; Calcs'!$B$19:$N$19,0))/12</f>
        <v>0</v>
      </c>
      <c r="BA678" s="1250">
        <f>INDEX('Model Inputs &amp; Calcs'!$B$19:$N$42,MATCH(UW!$C678,'Model Inputs &amp; Calcs'!$B$19:$B$42,0),MATCH(UW!BA$606,'Model Inputs &amp; Calcs'!$B$19:$N$19,0))/12</f>
        <v>0</v>
      </c>
      <c r="BB678" s="1250">
        <f>INDEX('Model Inputs &amp; Calcs'!$B$19:$N$42,MATCH(UW!$C678,'Model Inputs &amp; Calcs'!$B$19:$B$42,0),MATCH(UW!BB$606,'Model Inputs &amp; Calcs'!$B$19:$N$19,0))/12</f>
        <v>0</v>
      </c>
      <c r="BC678" s="1250">
        <f>INDEX('Model Inputs &amp; Calcs'!$B$19:$N$42,MATCH(UW!$C678,'Model Inputs &amp; Calcs'!$B$19:$B$42,0),MATCH(UW!BC$606,'Model Inputs &amp; Calcs'!$B$19:$N$19,0))/12</f>
        <v>0</v>
      </c>
      <c r="BD678" s="1250">
        <f>INDEX('Model Inputs &amp; Calcs'!$B$19:$N$42,MATCH(UW!$C678,'Model Inputs &amp; Calcs'!$B$19:$B$42,0),MATCH(UW!BD$606,'Model Inputs &amp; Calcs'!$B$19:$N$19,0))/12</f>
        <v>0</v>
      </c>
      <c r="BE678" s="1250">
        <f>INDEX('Model Inputs &amp; Calcs'!$B$19:$N$42,MATCH(UW!$C678,'Model Inputs &amp; Calcs'!$B$19:$B$42,0),MATCH(UW!BE$606,'Model Inputs &amp; Calcs'!$B$19:$N$19,0))/12</f>
        <v>0</v>
      </c>
      <c r="BF678" s="1250">
        <f>INDEX('Model Inputs &amp; Calcs'!$B$19:$N$42,MATCH(UW!$C678,'Model Inputs &amp; Calcs'!$B$19:$B$42,0),MATCH(UW!BF$606,'Model Inputs &amp; Calcs'!$B$19:$N$19,0))/12</f>
        <v>0</v>
      </c>
      <c r="BG678" s="1250">
        <f>INDEX('Model Inputs &amp; Calcs'!$B$19:$N$42,MATCH(UW!$C678,'Model Inputs &amp; Calcs'!$B$19:$B$42,0),MATCH(UW!BG$606,'Model Inputs &amp; Calcs'!$B$19:$N$19,0))/12</f>
        <v>0</v>
      </c>
      <c r="BH678" s="1250">
        <f>INDEX('Model Inputs &amp; Calcs'!$B$19:$N$42,MATCH(UW!$C678,'Model Inputs &amp; Calcs'!$B$19:$B$42,0),MATCH(UW!BH$606,'Model Inputs &amp; Calcs'!$B$19:$N$19,0))/12</f>
        <v>0</v>
      </c>
      <c r="BI678" s="1250">
        <f>INDEX('Model Inputs &amp; Calcs'!$B$19:$N$42,MATCH(UW!$C678,'Model Inputs &amp; Calcs'!$B$19:$B$42,0),MATCH(UW!BI$606,'Model Inputs &amp; Calcs'!$B$19:$N$19,0))/12</f>
        <v>0</v>
      </c>
      <c r="BJ678" s="1250">
        <f>INDEX('Model Inputs &amp; Calcs'!$B$19:$N$42,MATCH(UW!$C678,'Model Inputs &amp; Calcs'!$B$19:$B$42,0),MATCH(UW!BJ$606,'Model Inputs &amp; Calcs'!$B$19:$N$19,0))/12</f>
        <v>0</v>
      </c>
      <c r="BK678" s="1250">
        <f>INDEX('Model Inputs &amp; Calcs'!$B$19:$N$42,MATCH(UW!$C678,'Model Inputs &amp; Calcs'!$B$19:$B$42,0),MATCH(UW!BK$606,'Model Inputs &amp; Calcs'!$B$19:$N$19,0))/12</f>
        <v>0</v>
      </c>
      <c r="BL678" s="1250">
        <f>INDEX('Model Inputs &amp; Calcs'!$B$19:$N$42,MATCH(UW!$C678,'Model Inputs &amp; Calcs'!$B$19:$B$42,0),MATCH(UW!BL$606,'Model Inputs &amp; Calcs'!$B$19:$N$19,0))/12</f>
        <v>0</v>
      </c>
      <c r="BM678" s="1250">
        <f>INDEX('Model Inputs &amp; Calcs'!$B$19:$N$42,MATCH(UW!$C678,'Model Inputs &amp; Calcs'!$B$19:$B$42,0),MATCH(UW!BM$606,'Model Inputs &amp; Calcs'!$B$19:$N$19,0))/12</f>
        <v>0</v>
      </c>
      <c r="BN678" s="1250">
        <f>INDEX('Model Inputs &amp; Calcs'!$B$19:$N$42,MATCH(UW!$C678,'Model Inputs &amp; Calcs'!$B$19:$B$42,0),MATCH(UW!BN$606,'Model Inputs &amp; Calcs'!$B$19:$N$19,0))/12</f>
        <v>0</v>
      </c>
      <c r="BO678" s="1250">
        <f>INDEX('Model Inputs &amp; Calcs'!$B$19:$N$42,MATCH(UW!$C678,'Model Inputs &amp; Calcs'!$B$19:$B$42,0),MATCH(UW!BO$606,'Model Inputs &amp; Calcs'!$B$19:$N$19,0))/12</f>
        <v>0</v>
      </c>
      <c r="BP678" s="1250">
        <f>INDEX('Model Inputs &amp; Calcs'!$B$19:$N$42,MATCH(UW!$C678,'Model Inputs &amp; Calcs'!$B$19:$B$42,0),MATCH(UW!BP$606,'Model Inputs &amp; Calcs'!$B$19:$N$19,0))/12</f>
        <v>0</v>
      </c>
      <c r="BQ678" s="1250">
        <f>INDEX('Model Inputs &amp; Calcs'!$B$19:$N$42,MATCH(UW!$C678,'Model Inputs &amp; Calcs'!$B$19:$B$42,0),MATCH(UW!BQ$606,'Model Inputs &amp; Calcs'!$B$19:$N$19,0))/12</f>
        <v>0</v>
      </c>
      <c r="BR678" s="1250">
        <f>INDEX('Model Inputs &amp; Calcs'!$B$19:$N$42,MATCH(UW!$C678,'Model Inputs &amp; Calcs'!$B$19:$B$42,0),MATCH(UW!BR$606,'Model Inputs &amp; Calcs'!$B$19:$N$19,0))/12</f>
        <v>0</v>
      </c>
      <c r="BS678" s="1250">
        <f>INDEX('Model Inputs &amp; Calcs'!$B$19:$N$42,MATCH(UW!$C678,'Model Inputs &amp; Calcs'!$B$19:$B$42,0),MATCH(UW!BS$606,'Model Inputs &amp; Calcs'!$B$19:$N$19,0))/12</f>
        <v>0</v>
      </c>
      <c r="BT678" s="1250">
        <f>INDEX('Model Inputs &amp; Calcs'!$B$19:$N$42,MATCH(UW!$C678,'Model Inputs &amp; Calcs'!$B$19:$B$42,0),MATCH(UW!BT$606,'Model Inputs &amp; Calcs'!$B$19:$N$19,0))/12</f>
        <v>0</v>
      </c>
      <c r="BU678" s="1250">
        <f>INDEX('Model Inputs &amp; Calcs'!$B$19:$N$42,MATCH(UW!$C678,'Model Inputs &amp; Calcs'!$B$19:$B$42,0),MATCH(UW!BU$606,'Model Inputs &amp; Calcs'!$B$19:$N$19,0))/12</f>
        <v>0</v>
      </c>
      <c r="BV678" s="1250">
        <f>INDEX('Model Inputs &amp; Calcs'!$B$19:$N$42,MATCH(UW!$C678,'Model Inputs &amp; Calcs'!$B$19:$B$42,0),MATCH(UW!BV$606,'Model Inputs &amp; Calcs'!$B$19:$N$19,0))/12</f>
        <v>0</v>
      </c>
      <c r="BW678" s="1250">
        <f>INDEX('Model Inputs &amp; Calcs'!$B$19:$N$42,MATCH(UW!$C678,'Model Inputs &amp; Calcs'!$B$19:$B$42,0),MATCH(UW!BW$606,'Model Inputs &amp; Calcs'!$B$19:$N$19,0))/12</f>
        <v>0</v>
      </c>
      <c r="BX678" s="1250">
        <f>INDEX('Model Inputs &amp; Calcs'!$B$19:$N$42,MATCH(UW!$C678,'Model Inputs &amp; Calcs'!$B$19:$B$42,0),MATCH(UW!BX$606,'Model Inputs &amp; Calcs'!$B$19:$N$19,0))/12</f>
        <v>0</v>
      </c>
      <c r="BY678" s="1250">
        <f>INDEX('Model Inputs &amp; Calcs'!$B$19:$N$42,MATCH(UW!$C678,'Model Inputs &amp; Calcs'!$B$19:$B$42,0),MATCH(UW!BY$606,'Model Inputs &amp; Calcs'!$B$19:$N$19,0))/12</f>
        <v>0</v>
      </c>
      <c r="BZ678" s="1250">
        <f>INDEX('Model Inputs &amp; Calcs'!$B$19:$N$42,MATCH(UW!$C678,'Model Inputs &amp; Calcs'!$B$19:$B$42,0),MATCH(UW!BZ$606,'Model Inputs &amp; Calcs'!$B$19:$N$19,0))/12</f>
        <v>0</v>
      </c>
      <c r="CA678" s="1250">
        <f>INDEX('Model Inputs &amp; Calcs'!$B$19:$N$42,MATCH(UW!$C678,'Model Inputs &amp; Calcs'!$B$19:$B$42,0),MATCH(UW!CA$606,'Model Inputs &amp; Calcs'!$B$19:$N$19,0))/12</f>
        <v>0</v>
      </c>
      <c r="CB678" s="1250">
        <f>INDEX('Model Inputs &amp; Calcs'!$B$19:$N$42,MATCH(UW!$C678,'Model Inputs &amp; Calcs'!$B$19:$B$42,0),MATCH(UW!CB$606,'Model Inputs &amp; Calcs'!$B$19:$N$19,0))/12</f>
        <v>0</v>
      </c>
      <c r="CC678" s="1250">
        <f>INDEX('Model Inputs &amp; Calcs'!$B$19:$N$42,MATCH(UW!$C678,'Model Inputs &amp; Calcs'!$B$19:$B$42,0),MATCH(UW!CC$606,'Model Inputs &amp; Calcs'!$B$19:$N$19,0))/12</f>
        <v>0</v>
      </c>
      <c r="CD678" s="1250">
        <f>INDEX('Model Inputs &amp; Calcs'!$B$19:$N$42,MATCH(UW!$C678,'Model Inputs &amp; Calcs'!$B$19:$B$42,0),MATCH(UW!CD$606,'Model Inputs &amp; Calcs'!$B$19:$N$19,0))/12</f>
        <v>0</v>
      </c>
      <c r="CE678" s="1250">
        <f>INDEX('Model Inputs &amp; Calcs'!$B$19:$N$42,MATCH(UW!$C678,'Model Inputs &amp; Calcs'!$B$19:$B$42,0),MATCH(UW!CE$606,'Model Inputs &amp; Calcs'!$B$19:$N$19,0))/12</f>
        <v>0</v>
      </c>
      <c r="CF678" s="1250">
        <f>INDEX('Model Inputs &amp; Calcs'!$B$19:$N$42,MATCH(UW!$C678,'Model Inputs &amp; Calcs'!$B$19:$B$42,0),MATCH(UW!CF$606,'Model Inputs &amp; Calcs'!$B$19:$N$19,0))/12</f>
        <v>0</v>
      </c>
      <c r="CG678" s="1250">
        <f>INDEX('Model Inputs &amp; Calcs'!$B$19:$N$42,MATCH(UW!$C678,'Model Inputs &amp; Calcs'!$B$19:$B$42,0),MATCH(UW!CG$606,'Model Inputs &amp; Calcs'!$B$19:$N$19,0))/12</f>
        <v>0</v>
      </c>
      <c r="CH678" s="1250">
        <f>INDEX('Model Inputs &amp; Calcs'!$B$19:$N$42,MATCH(UW!$C678,'Model Inputs &amp; Calcs'!$B$19:$B$42,0),MATCH(UW!CH$606,'Model Inputs &amp; Calcs'!$B$19:$N$19,0))/12</f>
        <v>0</v>
      </c>
      <c r="CI678" s="1250">
        <f>INDEX('Model Inputs &amp; Calcs'!$B$19:$N$42,MATCH(UW!$C678,'Model Inputs &amp; Calcs'!$B$19:$B$42,0),MATCH(UW!CI$606,'Model Inputs &amp; Calcs'!$B$19:$N$19,0))/12</f>
        <v>0</v>
      </c>
      <c r="CJ678" s="1250">
        <f>INDEX('Model Inputs &amp; Calcs'!$B$19:$N$42,MATCH(UW!$C678,'Model Inputs &amp; Calcs'!$B$19:$B$42,0),MATCH(UW!CJ$606,'Model Inputs &amp; Calcs'!$B$19:$N$19,0))/12</f>
        <v>0</v>
      </c>
      <c r="CK678" s="1250">
        <f>INDEX('Model Inputs &amp; Calcs'!$B$19:$N$42,MATCH(UW!$C678,'Model Inputs &amp; Calcs'!$B$19:$B$42,0),MATCH(UW!CK$606,'Model Inputs &amp; Calcs'!$B$19:$N$19,0))/12</f>
        <v>0</v>
      </c>
      <c r="CL678" s="1250">
        <f>INDEX('Model Inputs &amp; Calcs'!$B$19:$N$42,MATCH(UW!$C678,'Model Inputs &amp; Calcs'!$B$19:$B$42,0),MATCH(UW!CL$606,'Model Inputs &amp; Calcs'!$B$19:$N$19,0))/12</f>
        <v>0</v>
      </c>
      <c r="CM678" s="1250">
        <f>INDEX('Model Inputs &amp; Calcs'!$B$19:$N$42,MATCH(UW!$C678,'Model Inputs &amp; Calcs'!$B$19:$B$42,0),MATCH(UW!CM$606,'Model Inputs &amp; Calcs'!$B$19:$N$19,0))/12</f>
        <v>0</v>
      </c>
      <c r="CN678" s="1250">
        <f>INDEX('Model Inputs &amp; Calcs'!$B$19:$N$42,MATCH(UW!$C678,'Model Inputs &amp; Calcs'!$B$19:$B$42,0),MATCH(UW!CN$606,'Model Inputs &amp; Calcs'!$B$19:$N$19,0))/12</f>
        <v>0</v>
      </c>
      <c r="CO678" s="1250">
        <f>INDEX('Model Inputs &amp; Calcs'!$B$19:$N$42,MATCH(UW!$C678,'Model Inputs &amp; Calcs'!$B$19:$B$42,0),MATCH(UW!CO$606,'Model Inputs &amp; Calcs'!$B$19:$N$19,0))/12</f>
        <v>0</v>
      </c>
      <c r="CP678" s="1250">
        <f>INDEX('Model Inputs &amp; Calcs'!$B$19:$N$42,MATCH(UW!$C678,'Model Inputs &amp; Calcs'!$B$19:$B$42,0),MATCH(UW!CP$606,'Model Inputs &amp; Calcs'!$B$19:$N$19,0))/12</f>
        <v>0</v>
      </c>
      <c r="CQ678" s="1250">
        <f>INDEX('Model Inputs &amp; Calcs'!$B$19:$N$42,MATCH(UW!$C678,'Model Inputs &amp; Calcs'!$B$19:$B$42,0),MATCH(UW!CQ$606,'Model Inputs &amp; Calcs'!$B$19:$N$19,0))/12</f>
        <v>0</v>
      </c>
      <c r="CR678" s="1250">
        <f>INDEX('Model Inputs &amp; Calcs'!$B$19:$N$42,MATCH(UW!$C678,'Model Inputs &amp; Calcs'!$B$19:$B$42,0),MATCH(UW!CR$606,'Model Inputs &amp; Calcs'!$B$19:$N$19,0))/12</f>
        <v>0</v>
      </c>
      <c r="CS678" s="1250">
        <f>INDEX('Model Inputs &amp; Calcs'!$B$19:$N$42,MATCH(UW!$C678,'Model Inputs &amp; Calcs'!$B$19:$B$42,0),MATCH(UW!CS$606,'Model Inputs &amp; Calcs'!$B$19:$N$19,0))/12</f>
        <v>0</v>
      </c>
      <c r="CT678" s="1250">
        <f>INDEX('Model Inputs &amp; Calcs'!$B$19:$N$42,MATCH(UW!$C678,'Model Inputs &amp; Calcs'!$B$19:$B$42,0),MATCH(UW!CT$606,'Model Inputs &amp; Calcs'!$B$19:$N$19,0))/12</f>
        <v>0</v>
      </c>
      <c r="CU678" s="1250">
        <f>INDEX('Model Inputs &amp; Calcs'!$B$19:$N$42,MATCH(UW!$C678,'Model Inputs &amp; Calcs'!$B$19:$B$42,0),MATCH(UW!CU$606,'Model Inputs &amp; Calcs'!$B$19:$N$19,0))/12</f>
        <v>0</v>
      </c>
      <c r="CV678" s="1250">
        <f>INDEX('Model Inputs &amp; Calcs'!$B$19:$N$42,MATCH(UW!$C678,'Model Inputs &amp; Calcs'!$B$19:$B$42,0),MATCH(UW!CV$606,'Model Inputs &amp; Calcs'!$B$19:$N$19,0))/12</f>
        <v>0</v>
      </c>
      <c r="CW678" s="1250">
        <f>INDEX('Model Inputs &amp; Calcs'!$B$19:$N$42,MATCH(UW!$C678,'Model Inputs &amp; Calcs'!$B$19:$B$42,0),MATCH(UW!CW$606,'Model Inputs &amp; Calcs'!$B$19:$N$19,0))/12</f>
        <v>0</v>
      </c>
      <c r="CX678" s="1250">
        <f>INDEX('Model Inputs &amp; Calcs'!$B$19:$N$42,MATCH(UW!$C678,'Model Inputs &amp; Calcs'!$B$19:$B$42,0),MATCH(UW!CX$606,'Model Inputs &amp; Calcs'!$B$19:$N$19,0))/12</f>
        <v>0</v>
      </c>
      <c r="CY678" s="1250">
        <f>INDEX('Model Inputs &amp; Calcs'!$B$19:$N$42,MATCH(UW!$C678,'Model Inputs &amp; Calcs'!$B$19:$B$42,0),MATCH(UW!CY$606,'Model Inputs &amp; Calcs'!$B$19:$N$19,0))/12</f>
        <v>0</v>
      </c>
      <c r="CZ678" s="1250">
        <f>INDEX('Model Inputs &amp; Calcs'!$B$19:$N$42,MATCH(UW!$C678,'Model Inputs &amp; Calcs'!$B$19:$B$42,0),MATCH(UW!CZ$606,'Model Inputs &amp; Calcs'!$B$19:$N$19,0))/12</f>
        <v>0</v>
      </c>
      <c r="DA678" s="1250">
        <f>INDEX('Model Inputs &amp; Calcs'!$B$19:$N$42,MATCH(UW!$C678,'Model Inputs &amp; Calcs'!$B$19:$B$42,0),MATCH(UW!DA$606,'Model Inputs &amp; Calcs'!$B$19:$N$19,0))/12</f>
        <v>0</v>
      </c>
      <c r="DB678" s="1250">
        <f>INDEX('Model Inputs &amp; Calcs'!$B$19:$N$42,MATCH(UW!$C678,'Model Inputs &amp; Calcs'!$B$19:$B$42,0),MATCH(UW!DB$606,'Model Inputs &amp; Calcs'!$B$19:$N$19,0))/12</f>
        <v>0</v>
      </c>
      <c r="DC678" s="1250">
        <f>INDEX('Model Inputs &amp; Calcs'!$B$19:$N$42,MATCH(UW!$C678,'Model Inputs &amp; Calcs'!$B$19:$B$42,0),MATCH(UW!DC$606,'Model Inputs &amp; Calcs'!$B$19:$N$19,0))/12</f>
        <v>0</v>
      </c>
      <c r="DD678" s="1250">
        <f>INDEX('Model Inputs &amp; Calcs'!$B$19:$N$42,MATCH(UW!$C678,'Model Inputs &amp; Calcs'!$B$19:$B$42,0),MATCH(UW!DD$606,'Model Inputs &amp; Calcs'!$B$19:$N$19,0))/12</f>
        <v>0</v>
      </c>
      <c r="DE678" s="1250">
        <f>INDEX('Model Inputs &amp; Calcs'!$B$19:$N$42,MATCH(UW!$C678,'Model Inputs &amp; Calcs'!$B$19:$B$42,0),MATCH(UW!DE$606,'Model Inputs &amp; Calcs'!$B$19:$N$19,0))/12</f>
        <v>0</v>
      </c>
      <c r="DF678" s="1250">
        <f>INDEX('Model Inputs &amp; Calcs'!$B$19:$N$42,MATCH(UW!$C678,'Model Inputs &amp; Calcs'!$B$19:$B$42,0),MATCH(UW!DF$606,'Model Inputs &amp; Calcs'!$B$19:$N$19,0))/12</f>
        <v>0</v>
      </c>
      <c r="DG678" s="1250">
        <f>INDEX('Model Inputs &amp; Calcs'!$B$19:$N$42,MATCH(UW!$C678,'Model Inputs &amp; Calcs'!$B$19:$B$42,0),MATCH(UW!DG$606,'Model Inputs &amp; Calcs'!$B$19:$N$19,0))/12</f>
        <v>0</v>
      </c>
      <c r="DH678" s="1250">
        <f>INDEX('Model Inputs &amp; Calcs'!$B$19:$N$42,MATCH(UW!$C678,'Model Inputs &amp; Calcs'!$B$19:$B$42,0),MATCH(UW!DH$606,'Model Inputs &amp; Calcs'!$B$19:$N$19,0))/12</f>
        <v>0</v>
      </c>
      <c r="DI678" s="1250">
        <f>INDEX('Model Inputs &amp; Calcs'!$B$19:$N$42,MATCH(UW!$C678,'Model Inputs &amp; Calcs'!$B$19:$B$42,0),MATCH(UW!DI$606,'Model Inputs &amp; Calcs'!$B$19:$N$19,0))/12</f>
        <v>0</v>
      </c>
      <c r="DJ678" s="1250">
        <f>INDEX('Model Inputs &amp; Calcs'!$B$19:$N$42,MATCH(UW!$C678,'Model Inputs &amp; Calcs'!$B$19:$B$42,0),MATCH(UW!DJ$606,'Model Inputs &amp; Calcs'!$B$19:$N$19,0))/12</f>
        <v>0</v>
      </c>
      <c r="DK678" s="1250">
        <f>INDEX('Model Inputs &amp; Calcs'!$B$19:$N$42,MATCH(UW!$C678,'Model Inputs &amp; Calcs'!$B$19:$B$42,0),MATCH(UW!DK$606,'Model Inputs &amp; Calcs'!$B$19:$N$19,0))/12</f>
        <v>0</v>
      </c>
      <c r="DL678" s="1250">
        <f>INDEX('Model Inputs &amp; Calcs'!$B$19:$N$42,MATCH(UW!$C678,'Model Inputs &amp; Calcs'!$B$19:$B$42,0),MATCH(UW!DL$606,'Model Inputs &amp; Calcs'!$B$19:$N$19,0))/12</f>
        <v>0</v>
      </c>
      <c r="DM678" s="1250">
        <f>INDEX('Model Inputs &amp; Calcs'!$B$19:$N$42,MATCH(UW!$C678,'Model Inputs &amp; Calcs'!$B$19:$B$42,0),MATCH(UW!DM$606,'Model Inputs &amp; Calcs'!$B$19:$N$19,0))/12</f>
        <v>0</v>
      </c>
      <c r="DN678" s="1250">
        <f>INDEX('Model Inputs &amp; Calcs'!$B$19:$N$42,MATCH(UW!$C678,'Model Inputs &amp; Calcs'!$B$19:$B$42,0),MATCH(UW!DN$606,'Model Inputs &amp; Calcs'!$B$19:$N$19,0))/12</f>
        <v>0</v>
      </c>
      <c r="DO678" s="1250">
        <f>INDEX('Model Inputs &amp; Calcs'!$B$19:$N$42,MATCH(UW!$C678,'Model Inputs &amp; Calcs'!$B$19:$B$42,0),MATCH(UW!DO$606,'Model Inputs &amp; Calcs'!$B$19:$N$19,0))/12</f>
        <v>0</v>
      </c>
      <c r="DP678" s="1250">
        <f>INDEX('Model Inputs &amp; Calcs'!$B$19:$N$42,MATCH(UW!$C678,'Model Inputs &amp; Calcs'!$B$19:$B$42,0),MATCH(UW!DP$606,'Model Inputs &amp; Calcs'!$B$19:$N$19,0))/12</f>
        <v>0</v>
      </c>
      <c r="DQ678" s="1250">
        <f>INDEX('Model Inputs &amp; Calcs'!$B$19:$N$42,MATCH(UW!$C678,'Model Inputs &amp; Calcs'!$B$19:$B$42,0),MATCH(UW!DQ$606,'Model Inputs &amp; Calcs'!$B$19:$N$19,0))/12</f>
        <v>0</v>
      </c>
      <c r="DR678" s="1250">
        <f>INDEX('Model Inputs &amp; Calcs'!$B$19:$N$42,MATCH(UW!$C678,'Model Inputs &amp; Calcs'!$B$19:$B$42,0),MATCH(UW!DR$606,'Model Inputs &amp; Calcs'!$B$19:$N$19,0))/12</f>
        <v>0</v>
      </c>
      <c r="DS678" s="1250">
        <f>INDEX('Model Inputs &amp; Calcs'!$B$19:$N$42,MATCH(UW!$C678,'Model Inputs &amp; Calcs'!$B$19:$B$42,0),MATCH(UW!DS$606,'Model Inputs &amp; Calcs'!$B$19:$N$19,0))/12</f>
        <v>0</v>
      </c>
      <c r="DT678" s="1250">
        <f>INDEX('Model Inputs &amp; Calcs'!$B$19:$N$42,MATCH(UW!$C678,'Model Inputs &amp; Calcs'!$B$19:$B$42,0),MATCH(UW!DT$606,'Model Inputs &amp; Calcs'!$B$19:$N$19,0))/12</f>
        <v>0</v>
      </c>
      <c r="DU678" s="1250">
        <f>INDEX('Model Inputs &amp; Calcs'!$B$19:$N$42,MATCH(UW!$C678,'Model Inputs &amp; Calcs'!$B$19:$B$42,0),MATCH(UW!DU$606,'Model Inputs &amp; Calcs'!$B$19:$N$19,0))/12</f>
        <v>0</v>
      </c>
      <c r="DV678" s="1250">
        <f>INDEX('Model Inputs &amp; Calcs'!$B$19:$N$42,MATCH(UW!$C678,'Model Inputs &amp; Calcs'!$B$19:$B$42,0),MATCH(UW!DV$606,'Model Inputs &amp; Calcs'!$B$19:$N$19,0))/12</f>
        <v>0</v>
      </c>
      <c r="DW678" s="1250">
        <f>INDEX('Model Inputs &amp; Calcs'!$B$19:$N$42,MATCH(UW!$C678,'Model Inputs &amp; Calcs'!$B$19:$B$42,0),MATCH(UW!DW$606,'Model Inputs &amp; Calcs'!$B$19:$N$19,0))/12</f>
        <v>0</v>
      </c>
      <c r="DX678" s="1250">
        <f>INDEX('Model Inputs &amp; Calcs'!$B$19:$N$42,MATCH(UW!$C678,'Model Inputs &amp; Calcs'!$B$19:$B$42,0),MATCH(UW!DX$606,'Model Inputs &amp; Calcs'!$B$19:$N$19,0))/12</f>
        <v>0</v>
      </c>
      <c r="DY678" s="1250">
        <f>INDEX('Model Inputs &amp; Calcs'!$B$19:$N$42,MATCH(UW!$C678,'Model Inputs &amp; Calcs'!$B$19:$B$42,0),MATCH(UW!DY$606,'Model Inputs &amp; Calcs'!$B$19:$N$19,0))/12</f>
        <v>0</v>
      </c>
      <c r="DZ678" s="1250">
        <f>INDEX('Model Inputs &amp; Calcs'!$B$19:$N$42,MATCH(UW!$C678,'Model Inputs &amp; Calcs'!$B$19:$B$42,0),MATCH(UW!DZ$606,'Model Inputs &amp; Calcs'!$B$19:$N$19,0))/12</f>
        <v>0</v>
      </c>
      <c r="EA678" s="1250">
        <f>INDEX('Model Inputs &amp; Calcs'!$B$19:$N$42,MATCH(UW!$C678,'Model Inputs &amp; Calcs'!$B$19:$B$42,0),MATCH(UW!EA$606,'Model Inputs &amp; Calcs'!$B$19:$N$19,0))/12</f>
        <v>0</v>
      </c>
      <c r="EB678" s="1250">
        <f>INDEX('Model Inputs &amp; Calcs'!$B$19:$N$42,MATCH(UW!$C678,'Model Inputs &amp; Calcs'!$B$19:$B$42,0),MATCH(UW!EB$606,'Model Inputs &amp; Calcs'!$B$19:$N$19,0))/12</f>
        <v>0</v>
      </c>
      <c r="EC678" s="1250">
        <f>INDEX('Model Inputs &amp; Calcs'!$B$19:$N$42,MATCH(UW!$C678,'Model Inputs &amp; Calcs'!$B$19:$B$42,0),MATCH(UW!EC$606,'Model Inputs &amp; Calcs'!$B$19:$N$19,0))/12</f>
        <v>0</v>
      </c>
      <c r="ED678" s="1250">
        <f>INDEX('Model Inputs &amp; Calcs'!$B$19:$N$42,MATCH(UW!$C678,'Model Inputs &amp; Calcs'!$B$19:$B$42,0),MATCH(UW!ED$606,'Model Inputs &amp; Calcs'!$B$19:$N$19,0))/12</f>
        <v>0</v>
      </c>
      <c r="EE678" s="1250">
        <f>INDEX('Model Inputs &amp; Calcs'!$B$19:$N$42,MATCH(UW!$C678,'Model Inputs &amp; Calcs'!$B$19:$B$42,0),MATCH(UW!EE$606,'Model Inputs &amp; Calcs'!$B$19:$N$19,0))/12</f>
        <v>0</v>
      </c>
      <c r="EF678" s="1250">
        <f>INDEX('Model Inputs &amp; Calcs'!$B$19:$N$42,MATCH(UW!$C678,'Model Inputs &amp; Calcs'!$B$19:$B$42,0),MATCH(UW!EF$606,'Model Inputs &amp; Calcs'!$B$19:$N$19,0))/12</f>
        <v>0</v>
      </c>
    </row>
    <row r="679" spans="1:136">
      <c r="A679" s="1251"/>
      <c r="C679" s="28" t="str">
        <f t="shared" si="495"/>
        <v>Cell Tower</v>
      </c>
      <c r="D679" s="1413">
        <f t="shared" si="482"/>
        <v>0</v>
      </c>
      <c r="E679" s="1250">
        <f>INDEX('Model Inputs &amp; Calcs'!$B$19:$N$42,MATCH(UW!$C679,'Model Inputs &amp; Calcs'!$B$19:$B$42,0),MATCH(UW!E$606,'Model Inputs &amp; Calcs'!$B$19:$N$19,0))/12</f>
        <v>0</v>
      </c>
      <c r="F679" s="1250">
        <f>INDEX('Model Inputs &amp; Calcs'!$B$19:$N$42,MATCH(UW!$C679,'Model Inputs &amp; Calcs'!$B$19:$B$42,0),MATCH(UW!F$606,'Model Inputs &amp; Calcs'!$B$19:$N$19,0))/12</f>
        <v>0</v>
      </c>
      <c r="G679" s="1250">
        <f>INDEX('Model Inputs &amp; Calcs'!$B$19:$N$42,MATCH(UW!$C679,'Model Inputs &amp; Calcs'!$B$19:$B$42,0),MATCH(UW!G$606,'Model Inputs &amp; Calcs'!$B$19:$N$19,0))/12</f>
        <v>0</v>
      </c>
      <c r="H679" s="1250">
        <f>INDEX('Model Inputs &amp; Calcs'!$B$19:$N$42,MATCH(UW!$C679,'Model Inputs &amp; Calcs'!$B$19:$B$42,0),MATCH(UW!H$606,'Model Inputs &amp; Calcs'!$B$19:$N$19,0))/12</f>
        <v>0</v>
      </c>
      <c r="I679" s="1250">
        <f>INDEX('Model Inputs &amp; Calcs'!$B$19:$N$42,MATCH(UW!$C679,'Model Inputs &amp; Calcs'!$B$19:$B$42,0),MATCH(UW!I$606,'Model Inputs &amp; Calcs'!$B$19:$N$19,0))/12</f>
        <v>0</v>
      </c>
      <c r="J679" s="1250">
        <f>INDEX('Model Inputs &amp; Calcs'!$B$19:$N$42,MATCH(UW!$C679,'Model Inputs &amp; Calcs'!$B$19:$B$42,0),MATCH(UW!J$606,'Model Inputs &amp; Calcs'!$B$19:$N$19,0))/12</f>
        <v>0</v>
      </c>
      <c r="K679" s="1250">
        <f>INDEX('Model Inputs &amp; Calcs'!$B$19:$N$42,MATCH(UW!$C679,'Model Inputs &amp; Calcs'!$B$19:$B$42,0),MATCH(UW!K$606,'Model Inputs &amp; Calcs'!$B$19:$N$19,0))/12</f>
        <v>0</v>
      </c>
      <c r="L679" s="1250">
        <f>INDEX('Model Inputs &amp; Calcs'!$B$19:$N$42,MATCH(UW!$C679,'Model Inputs &amp; Calcs'!$B$19:$B$42,0),MATCH(UW!L$606,'Model Inputs &amp; Calcs'!$B$19:$N$19,0))/12</f>
        <v>0</v>
      </c>
      <c r="M679" s="1250">
        <f>INDEX('Model Inputs &amp; Calcs'!$B$19:$N$42,MATCH(UW!$C679,'Model Inputs &amp; Calcs'!$B$19:$B$42,0),MATCH(UW!M$606,'Model Inputs &amp; Calcs'!$B$19:$N$19,0))/12</f>
        <v>0</v>
      </c>
      <c r="N679" s="1250">
        <f>INDEX('Model Inputs &amp; Calcs'!$B$19:$N$42,MATCH(UW!$C679,'Model Inputs &amp; Calcs'!$B$19:$B$42,0),MATCH(UW!N$606,'Model Inputs &amp; Calcs'!$B$19:$N$19,0))/12</f>
        <v>0</v>
      </c>
      <c r="O679" s="1250">
        <f>INDEX('Model Inputs &amp; Calcs'!$B$19:$N$42,MATCH(UW!$C679,'Model Inputs &amp; Calcs'!$B$19:$B$42,0),MATCH(UW!O$606,'Model Inputs &amp; Calcs'!$B$19:$N$19,0))/12</f>
        <v>0</v>
      </c>
      <c r="P679" s="1250">
        <f>INDEX('Model Inputs &amp; Calcs'!$B$19:$N$42,MATCH(UW!$C679,'Model Inputs &amp; Calcs'!$B$19:$B$42,0),MATCH(UW!P$606,'Model Inputs &amp; Calcs'!$B$19:$N$19,0))/12</f>
        <v>0</v>
      </c>
      <c r="Q679" s="1250">
        <f>INDEX('Model Inputs &amp; Calcs'!$B$19:$N$42,MATCH(UW!$C679,'Model Inputs &amp; Calcs'!$B$19:$B$42,0),MATCH(UW!Q$606,'Model Inputs &amp; Calcs'!$B$19:$N$19,0))/12</f>
        <v>0</v>
      </c>
      <c r="R679" s="1250">
        <f>INDEX('Model Inputs &amp; Calcs'!$B$19:$N$42,MATCH(UW!$C679,'Model Inputs &amp; Calcs'!$B$19:$B$42,0),MATCH(UW!R$606,'Model Inputs &amp; Calcs'!$B$19:$N$19,0))/12</f>
        <v>0</v>
      </c>
      <c r="S679" s="1250">
        <f>INDEX('Model Inputs &amp; Calcs'!$B$19:$N$42,MATCH(UW!$C679,'Model Inputs &amp; Calcs'!$B$19:$B$42,0),MATCH(UW!S$606,'Model Inputs &amp; Calcs'!$B$19:$N$19,0))/12</f>
        <v>0</v>
      </c>
      <c r="T679" s="1250">
        <f>INDEX('Model Inputs &amp; Calcs'!$B$19:$N$42,MATCH(UW!$C679,'Model Inputs &amp; Calcs'!$B$19:$B$42,0),MATCH(UW!T$606,'Model Inputs &amp; Calcs'!$B$19:$N$19,0))/12</f>
        <v>0</v>
      </c>
      <c r="U679" s="1250">
        <f>INDEX('Model Inputs &amp; Calcs'!$B$19:$N$42,MATCH(UW!$C679,'Model Inputs &amp; Calcs'!$B$19:$B$42,0),MATCH(UW!U$606,'Model Inputs &amp; Calcs'!$B$19:$N$19,0))/12</f>
        <v>0</v>
      </c>
      <c r="V679" s="1250">
        <f>INDEX('Model Inputs &amp; Calcs'!$B$19:$N$42,MATCH(UW!$C679,'Model Inputs &amp; Calcs'!$B$19:$B$42,0),MATCH(UW!V$606,'Model Inputs &amp; Calcs'!$B$19:$N$19,0))/12</f>
        <v>0</v>
      </c>
      <c r="W679" s="1250">
        <f>INDEX('Model Inputs &amp; Calcs'!$B$19:$N$42,MATCH(UW!$C679,'Model Inputs &amp; Calcs'!$B$19:$B$42,0),MATCH(UW!W$606,'Model Inputs &amp; Calcs'!$B$19:$N$19,0))/12</f>
        <v>0</v>
      </c>
      <c r="X679" s="1250">
        <f>INDEX('Model Inputs &amp; Calcs'!$B$19:$N$42,MATCH(UW!$C679,'Model Inputs &amp; Calcs'!$B$19:$B$42,0),MATCH(UW!X$606,'Model Inputs &amp; Calcs'!$B$19:$N$19,0))/12</f>
        <v>0</v>
      </c>
      <c r="Y679" s="1250">
        <f>INDEX('Model Inputs &amp; Calcs'!$B$19:$N$42,MATCH(UW!$C679,'Model Inputs &amp; Calcs'!$B$19:$B$42,0),MATCH(UW!Y$606,'Model Inputs &amp; Calcs'!$B$19:$N$19,0))/12</f>
        <v>0</v>
      </c>
      <c r="Z679" s="1250">
        <f>INDEX('Model Inputs &amp; Calcs'!$B$19:$N$42,MATCH(UW!$C679,'Model Inputs &amp; Calcs'!$B$19:$B$42,0),MATCH(UW!Z$606,'Model Inputs &amp; Calcs'!$B$19:$N$19,0))/12</f>
        <v>0</v>
      </c>
      <c r="AA679" s="1250">
        <f>INDEX('Model Inputs &amp; Calcs'!$B$19:$N$42,MATCH(UW!$C679,'Model Inputs &amp; Calcs'!$B$19:$B$42,0),MATCH(UW!AA$606,'Model Inputs &amp; Calcs'!$B$19:$N$19,0))/12</f>
        <v>0</v>
      </c>
      <c r="AB679" s="1250">
        <f>INDEX('Model Inputs &amp; Calcs'!$B$19:$N$42,MATCH(UW!$C679,'Model Inputs &amp; Calcs'!$B$19:$B$42,0),MATCH(UW!AB$606,'Model Inputs &amp; Calcs'!$B$19:$N$19,0))/12</f>
        <v>0</v>
      </c>
      <c r="AC679" s="1250">
        <f>INDEX('Model Inputs &amp; Calcs'!$B$19:$N$42,MATCH(UW!$C679,'Model Inputs &amp; Calcs'!$B$19:$B$42,0),MATCH(UW!AC$606,'Model Inputs &amp; Calcs'!$B$19:$N$19,0))/12</f>
        <v>0</v>
      </c>
      <c r="AD679" s="1250">
        <f>INDEX('Model Inputs &amp; Calcs'!$B$19:$N$42,MATCH(UW!$C679,'Model Inputs &amp; Calcs'!$B$19:$B$42,0),MATCH(UW!AD$606,'Model Inputs &amp; Calcs'!$B$19:$N$19,0))/12</f>
        <v>0</v>
      </c>
      <c r="AE679" s="1250">
        <f>INDEX('Model Inputs &amp; Calcs'!$B$19:$N$42,MATCH(UW!$C679,'Model Inputs &amp; Calcs'!$B$19:$B$42,0),MATCH(UW!AE$606,'Model Inputs &amp; Calcs'!$B$19:$N$19,0))/12</f>
        <v>0</v>
      </c>
      <c r="AF679" s="1250">
        <f>INDEX('Model Inputs &amp; Calcs'!$B$19:$N$42,MATCH(UW!$C679,'Model Inputs &amp; Calcs'!$B$19:$B$42,0),MATCH(UW!AF$606,'Model Inputs &amp; Calcs'!$B$19:$N$19,0))/12</f>
        <v>0</v>
      </c>
      <c r="AG679" s="1250">
        <f>INDEX('Model Inputs &amp; Calcs'!$B$19:$N$42,MATCH(UW!$C679,'Model Inputs &amp; Calcs'!$B$19:$B$42,0),MATCH(UW!AG$606,'Model Inputs &amp; Calcs'!$B$19:$N$19,0))/12</f>
        <v>0</v>
      </c>
      <c r="AH679" s="1250">
        <f>INDEX('Model Inputs &amp; Calcs'!$B$19:$N$42,MATCH(UW!$C679,'Model Inputs &amp; Calcs'!$B$19:$B$42,0),MATCH(UW!AH$606,'Model Inputs &amp; Calcs'!$B$19:$N$19,0))/12</f>
        <v>0</v>
      </c>
      <c r="AI679" s="1250">
        <f>INDEX('Model Inputs &amp; Calcs'!$B$19:$N$42,MATCH(UW!$C679,'Model Inputs &amp; Calcs'!$B$19:$B$42,0),MATCH(UW!AI$606,'Model Inputs &amp; Calcs'!$B$19:$N$19,0))/12</f>
        <v>0</v>
      </c>
      <c r="AJ679" s="1250">
        <f>INDEX('Model Inputs &amp; Calcs'!$B$19:$N$42,MATCH(UW!$C679,'Model Inputs &amp; Calcs'!$B$19:$B$42,0),MATCH(UW!AJ$606,'Model Inputs &amp; Calcs'!$B$19:$N$19,0))/12</f>
        <v>0</v>
      </c>
      <c r="AK679" s="1250">
        <f>INDEX('Model Inputs &amp; Calcs'!$B$19:$N$42,MATCH(UW!$C679,'Model Inputs &amp; Calcs'!$B$19:$B$42,0),MATCH(UW!AK$606,'Model Inputs &amp; Calcs'!$B$19:$N$19,0))/12</f>
        <v>0</v>
      </c>
      <c r="AL679" s="1250">
        <f>INDEX('Model Inputs &amp; Calcs'!$B$19:$N$42,MATCH(UW!$C679,'Model Inputs &amp; Calcs'!$B$19:$B$42,0),MATCH(UW!AL$606,'Model Inputs &amp; Calcs'!$B$19:$N$19,0))/12</f>
        <v>0</v>
      </c>
      <c r="AM679" s="1250">
        <f>INDEX('Model Inputs &amp; Calcs'!$B$19:$N$42,MATCH(UW!$C679,'Model Inputs &amp; Calcs'!$B$19:$B$42,0),MATCH(UW!AM$606,'Model Inputs &amp; Calcs'!$B$19:$N$19,0))/12</f>
        <v>0</v>
      </c>
      <c r="AN679" s="1250">
        <f>INDEX('Model Inputs &amp; Calcs'!$B$19:$N$42,MATCH(UW!$C679,'Model Inputs &amp; Calcs'!$B$19:$B$42,0),MATCH(UW!AN$606,'Model Inputs &amp; Calcs'!$B$19:$N$19,0))/12</f>
        <v>0</v>
      </c>
      <c r="AO679" s="1250">
        <f>INDEX('Model Inputs &amp; Calcs'!$B$19:$N$42,MATCH(UW!$C679,'Model Inputs &amp; Calcs'!$B$19:$B$42,0),MATCH(UW!AO$606,'Model Inputs &amp; Calcs'!$B$19:$N$19,0))/12</f>
        <v>0</v>
      </c>
      <c r="AP679" s="1250">
        <f>INDEX('Model Inputs &amp; Calcs'!$B$19:$N$42,MATCH(UW!$C679,'Model Inputs &amp; Calcs'!$B$19:$B$42,0),MATCH(UW!AP$606,'Model Inputs &amp; Calcs'!$B$19:$N$19,0))/12</f>
        <v>0</v>
      </c>
      <c r="AQ679" s="1250">
        <f>INDEX('Model Inputs &amp; Calcs'!$B$19:$N$42,MATCH(UW!$C679,'Model Inputs &amp; Calcs'!$B$19:$B$42,0),MATCH(UW!AQ$606,'Model Inputs &amp; Calcs'!$B$19:$N$19,0))/12</f>
        <v>0</v>
      </c>
      <c r="AR679" s="1250">
        <f>INDEX('Model Inputs &amp; Calcs'!$B$19:$N$42,MATCH(UW!$C679,'Model Inputs &amp; Calcs'!$B$19:$B$42,0),MATCH(UW!AR$606,'Model Inputs &amp; Calcs'!$B$19:$N$19,0))/12</f>
        <v>0</v>
      </c>
      <c r="AS679" s="1250">
        <f>INDEX('Model Inputs &amp; Calcs'!$B$19:$N$42,MATCH(UW!$C679,'Model Inputs &amp; Calcs'!$B$19:$B$42,0),MATCH(UW!AS$606,'Model Inputs &amp; Calcs'!$B$19:$N$19,0))/12</f>
        <v>0</v>
      </c>
      <c r="AT679" s="1250">
        <f>INDEX('Model Inputs &amp; Calcs'!$B$19:$N$42,MATCH(UW!$C679,'Model Inputs &amp; Calcs'!$B$19:$B$42,0),MATCH(UW!AT$606,'Model Inputs &amp; Calcs'!$B$19:$N$19,0))/12</f>
        <v>0</v>
      </c>
      <c r="AU679" s="1250">
        <f>INDEX('Model Inputs &amp; Calcs'!$B$19:$N$42,MATCH(UW!$C679,'Model Inputs &amp; Calcs'!$B$19:$B$42,0),MATCH(UW!AU$606,'Model Inputs &amp; Calcs'!$B$19:$N$19,0))/12</f>
        <v>0</v>
      </c>
      <c r="AV679" s="1250">
        <f>INDEX('Model Inputs &amp; Calcs'!$B$19:$N$42,MATCH(UW!$C679,'Model Inputs &amp; Calcs'!$B$19:$B$42,0),MATCH(UW!AV$606,'Model Inputs &amp; Calcs'!$B$19:$N$19,0))/12</f>
        <v>0</v>
      </c>
      <c r="AW679" s="1250">
        <f>INDEX('Model Inputs &amp; Calcs'!$B$19:$N$42,MATCH(UW!$C679,'Model Inputs &amp; Calcs'!$B$19:$B$42,0),MATCH(UW!AW$606,'Model Inputs &amp; Calcs'!$B$19:$N$19,0))/12</f>
        <v>0</v>
      </c>
      <c r="AX679" s="1250">
        <f>INDEX('Model Inputs &amp; Calcs'!$B$19:$N$42,MATCH(UW!$C679,'Model Inputs &amp; Calcs'!$B$19:$B$42,0),MATCH(UW!AX$606,'Model Inputs &amp; Calcs'!$B$19:$N$19,0))/12</f>
        <v>0</v>
      </c>
      <c r="AY679" s="1250">
        <f>INDEX('Model Inputs &amp; Calcs'!$B$19:$N$42,MATCH(UW!$C679,'Model Inputs &amp; Calcs'!$B$19:$B$42,0),MATCH(UW!AY$606,'Model Inputs &amp; Calcs'!$B$19:$N$19,0))/12</f>
        <v>0</v>
      </c>
      <c r="AZ679" s="1250">
        <f>INDEX('Model Inputs &amp; Calcs'!$B$19:$N$42,MATCH(UW!$C679,'Model Inputs &amp; Calcs'!$B$19:$B$42,0),MATCH(UW!AZ$606,'Model Inputs &amp; Calcs'!$B$19:$N$19,0))/12</f>
        <v>0</v>
      </c>
      <c r="BA679" s="1250">
        <f>INDEX('Model Inputs &amp; Calcs'!$B$19:$N$42,MATCH(UW!$C679,'Model Inputs &amp; Calcs'!$B$19:$B$42,0),MATCH(UW!BA$606,'Model Inputs &amp; Calcs'!$B$19:$N$19,0))/12</f>
        <v>0</v>
      </c>
      <c r="BB679" s="1250">
        <f>INDEX('Model Inputs &amp; Calcs'!$B$19:$N$42,MATCH(UW!$C679,'Model Inputs &amp; Calcs'!$B$19:$B$42,0),MATCH(UW!BB$606,'Model Inputs &amp; Calcs'!$B$19:$N$19,0))/12</f>
        <v>0</v>
      </c>
      <c r="BC679" s="1250">
        <f>INDEX('Model Inputs &amp; Calcs'!$B$19:$N$42,MATCH(UW!$C679,'Model Inputs &amp; Calcs'!$B$19:$B$42,0),MATCH(UW!BC$606,'Model Inputs &amp; Calcs'!$B$19:$N$19,0))/12</f>
        <v>0</v>
      </c>
      <c r="BD679" s="1250">
        <f>INDEX('Model Inputs &amp; Calcs'!$B$19:$N$42,MATCH(UW!$C679,'Model Inputs &amp; Calcs'!$B$19:$B$42,0),MATCH(UW!BD$606,'Model Inputs &amp; Calcs'!$B$19:$N$19,0))/12</f>
        <v>0</v>
      </c>
      <c r="BE679" s="1250">
        <f>INDEX('Model Inputs &amp; Calcs'!$B$19:$N$42,MATCH(UW!$C679,'Model Inputs &amp; Calcs'!$B$19:$B$42,0),MATCH(UW!BE$606,'Model Inputs &amp; Calcs'!$B$19:$N$19,0))/12</f>
        <v>0</v>
      </c>
      <c r="BF679" s="1250">
        <f>INDEX('Model Inputs &amp; Calcs'!$B$19:$N$42,MATCH(UW!$C679,'Model Inputs &amp; Calcs'!$B$19:$B$42,0),MATCH(UW!BF$606,'Model Inputs &amp; Calcs'!$B$19:$N$19,0))/12</f>
        <v>0</v>
      </c>
      <c r="BG679" s="1250">
        <f>INDEX('Model Inputs &amp; Calcs'!$B$19:$N$42,MATCH(UW!$C679,'Model Inputs &amp; Calcs'!$B$19:$B$42,0),MATCH(UW!BG$606,'Model Inputs &amp; Calcs'!$B$19:$N$19,0))/12</f>
        <v>0</v>
      </c>
      <c r="BH679" s="1250">
        <f>INDEX('Model Inputs &amp; Calcs'!$B$19:$N$42,MATCH(UW!$C679,'Model Inputs &amp; Calcs'!$B$19:$B$42,0),MATCH(UW!BH$606,'Model Inputs &amp; Calcs'!$B$19:$N$19,0))/12</f>
        <v>0</v>
      </c>
      <c r="BI679" s="1250">
        <f>INDEX('Model Inputs &amp; Calcs'!$B$19:$N$42,MATCH(UW!$C679,'Model Inputs &amp; Calcs'!$B$19:$B$42,0),MATCH(UW!BI$606,'Model Inputs &amp; Calcs'!$B$19:$N$19,0))/12</f>
        <v>0</v>
      </c>
      <c r="BJ679" s="1250">
        <f>INDEX('Model Inputs &amp; Calcs'!$B$19:$N$42,MATCH(UW!$C679,'Model Inputs &amp; Calcs'!$B$19:$B$42,0),MATCH(UW!BJ$606,'Model Inputs &amp; Calcs'!$B$19:$N$19,0))/12</f>
        <v>0</v>
      </c>
      <c r="BK679" s="1250">
        <f>INDEX('Model Inputs &amp; Calcs'!$B$19:$N$42,MATCH(UW!$C679,'Model Inputs &amp; Calcs'!$B$19:$B$42,0),MATCH(UW!BK$606,'Model Inputs &amp; Calcs'!$B$19:$N$19,0))/12</f>
        <v>0</v>
      </c>
      <c r="BL679" s="1250">
        <f>INDEX('Model Inputs &amp; Calcs'!$B$19:$N$42,MATCH(UW!$C679,'Model Inputs &amp; Calcs'!$B$19:$B$42,0),MATCH(UW!BL$606,'Model Inputs &amp; Calcs'!$B$19:$N$19,0))/12</f>
        <v>0</v>
      </c>
      <c r="BM679" s="1250">
        <f>INDEX('Model Inputs &amp; Calcs'!$B$19:$N$42,MATCH(UW!$C679,'Model Inputs &amp; Calcs'!$B$19:$B$42,0),MATCH(UW!BM$606,'Model Inputs &amp; Calcs'!$B$19:$N$19,0))/12</f>
        <v>0</v>
      </c>
      <c r="BN679" s="1250">
        <f>INDEX('Model Inputs &amp; Calcs'!$B$19:$N$42,MATCH(UW!$C679,'Model Inputs &amp; Calcs'!$B$19:$B$42,0),MATCH(UW!BN$606,'Model Inputs &amp; Calcs'!$B$19:$N$19,0))/12</f>
        <v>0</v>
      </c>
      <c r="BO679" s="1250">
        <f>INDEX('Model Inputs &amp; Calcs'!$B$19:$N$42,MATCH(UW!$C679,'Model Inputs &amp; Calcs'!$B$19:$B$42,0),MATCH(UW!BO$606,'Model Inputs &amp; Calcs'!$B$19:$N$19,0))/12</f>
        <v>0</v>
      </c>
      <c r="BP679" s="1250">
        <f>INDEX('Model Inputs &amp; Calcs'!$B$19:$N$42,MATCH(UW!$C679,'Model Inputs &amp; Calcs'!$B$19:$B$42,0),MATCH(UW!BP$606,'Model Inputs &amp; Calcs'!$B$19:$N$19,0))/12</f>
        <v>0</v>
      </c>
      <c r="BQ679" s="1250">
        <f>INDEX('Model Inputs &amp; Calcs'!$B$19:$N$42,MATCH(UW!$C679,'Model Inputs &amp; Calcs'!$B$19:$B$42,0),MATCH(UW!BQ$606,'Model Inputs &amp; Calcs'!$B$19:$N$19,0))/12</f>
        <v>0</v>
      </c>
      <c r="BR679" s="1250">
        <f>INDEX('Model Inputs &amp; Calcs'!$B$19:$N$42,MATCH(UW!$C679,'Model Inputs &amp; Calcs'!$B$19:$B$42,0),MATCH(UW!BR$606,'Model Inputs &amp; Calcs'!$B$19:$N$19,0))/12</f>
        <v>0</v>
      </c>
      <c r="BS679" s="1250">
        <f>INDEX('Model Inputs &amp; Calcs'!$B$19:$N$42,MATCH(UW!$C679,'Model Inputs &amp; Calcs'!$B$19:$B$42,0),MATCH(UW!BS$606,'Model Inputs &amp; Calcs'!$B$19:$N$19,0))/12</f>
        <v>0</v>
      </c>
      <c r="BT679" s="1250">
        <f>INDEX('Model Inputs &amp; Calcs'!$B$19:$N$42,MATCH(UW!$C679,'Model Inputs &amp; Calcs'!$B$19:$B$42,0),MATCH(UW!BT$606,'Model Inputs &amp; Calcs'!$B$19:$N$19,0))/12</f>
        <v>0</v>
      </c>
      <c r="BU679" s="1250">
        <f>INDEX('Model Inputs &amp; Calcs'!$B$19:$N$42,MATCH(UW!$C679,'Model Inputs &amp; Calcs'!$B$19:$B$42,0),MATCH(UW!BU$606,'Model Inputs &amp; Calcs'!$B$19:$N$19,0))/12</f>
        <v>0</v>
      </c>
      <c r="BV679" s="1250">
        <f>INDEX('Model Inputs &amp; Calcs'!$B$19:$N$42,MATCH(UW!$C679,'Model Inputs &amp; Calcs'!$B$19:$B$42,0),MATCH(UW!BV$606,'Model Inputs &amp; Calcs'!$B$19:$N$19,0))/12</f>
        <v>0</v>
      </c>
      <c r="BW679" s="1250">
        <f>INDEX('Model Inputs &amp; Calcs'!$B$19:$N$42,MATCH(UW!$C679,'Model Inputs &amp; Calcs'!$B$19:$B$42,0),MATCH(UW!BW$606,'Model Inputs &amp; Calcs'!$B$19:$N$19,0))/12</f>
        <v>0</v>
      </c>
      <c r="BX679" s="1250">
        <f>INDEX('Model Inputs &amp; Calcs'!$B$19:$N$42,MATCH(UW!$C679,'Model Inputs &amp; Calcs'!$B$19:$B$42,0),MATCH(UW!BX$606,'Model Inputs &amp; Calcs'!$B$19:$N$19,0))/12</f>
        <v>0</v>
      </c>
      <c r="BY679" s="1250">
        <f>INDEX('Model Inputs &amp; Calcs'!$B$19:$N$42,MATCH(UW!$C679,'Model Inputs &amp; Calcs'!$B$19:$B$42,0),MATCH(UW!BY$606,'Model Inputs &amp; Calcs'!$B$19:$N$19,0))/12</f>
        <v>0</v>
      </c>
      <c r="BZ679" s="1250">
        <f>INDEX('Model Inputs &amp; Calcs'!$B$19:$N$42,MATCH(UW!$C679,'Model Inputs &amp; Calcs'!$B$19:$B$42,0),MATCH(UW!BZ$606,'Model Inputs &amp; Calcs'!$B$19:$N$19,0))/12</f>
        <v>0</v>
      </c>
      <c r="CA679" s="1250">
        <f>INDEX('Model Inputs &amp; Calcs'!$B$19:$N$42,MATCH(UW!$C679,'Model Inputs &amp; Calcs'!$B$19:$B$42,0),MATCH(UW!CA$606,'Model Inputs &amp; Calcs'!$B$19:$N$19,0))/12</f>
        <v>0</v>
      </c>
      <c r="CB679" s="1250">
        <f>INDEX('Model Inputs &amp; Calcs'!$B$19:$N$42,MATCH(UW!$C679,'Model Inputs &amp; Calcs'!$B$19:$B$42,0),MATCH(UW!CB$606,'Model Inputs &amp; Calcs'!$B$19:$N$19,0))/12</f>
        <v>0</v>
      </c>
      <c r="CC679" s="1250">
        <f>INDEX('Model Inputs &amp; Calcs'!$B$19:$N$42,MATCH(UW!$C679,'Model Inputs &amp; Calcs'!$B$19:$B$42,0),MATCH(UW!CC$606,'Model Inputs &amp; Calcs'!$B$19:$N$19,0))/12</f>
        <v>0</v>
      </c>
      <c r="CD679" s="1250">
        <f>INDEX('Model Inputs &amp; Calcs'!$B$19:$N$42,MATCH(UW!$C679,'Model Inputs &amp; Calcs'!$B$19:$B$42,0),MATCH(UW!CD$606,'Model Inputs &amp; Calcs'!$B$19:$N$19,0))/12</f>
        <v>0</v>
      </c>
      <c r="CE679" s="1250">
        <f>INDEX('Model Inputs &amp; Calcs'!$B$19:$N$42,MATCH(UW!$C679,'Model Inputs &amp; Calcs'!$B$19:$B$42,0),MATCH(UW!CE$606,'Model Inputs &amp; Calcs'!$B$19:$N$19,0))/12</f>
        <v>0</v>
      </c>
      <c r="CF679" s="1250">
        <f>INDEX('Model Inputs &amp; Calcs'!$B$19:$N$42,MATCH(UW!$C679,'Model Inputs &amp; Calcs'!$B$19:$B$42,0),MATCH(UW!CF$606,'Model Inputs &amp; Calcs'!$B$19:$N$19,0))/12</f>
        <v>0</v>
      </c>
      <c r="CG679" s="1250">
        <f>INDEX('Model Inputs &amp; Calcs'!$B$19:$N$42,MATCH(UW!$C679,'Model Inputs &amp; Calcs'!$B$19:$B$42,0),MATCH(UW!CG$606,'Model Inputs &amp; Calcs'!$B$19:$N$19,0))/12</f>
        <v>0</v>
      </c>
      <c r="CH679" s="1250">
        <f>INDEX('Model Inputs &amp; Calcs'!$B$19:$N$42,MATCH(UW!$C679,'Model Inputs &amp; Calcs'!$B$19:$B$42,0),MATCH(UW!CH$606,'Model Inputs &amp; Calcs'!$B$19:$N$19,0))/12</f>
        <v>0</v>
      </c>
      <c r="CI679" s="1250">
        <f>INDEX('Model Inputs &amp; Calcs'!$B$19:$N$42,MATCH(UW!$C679,'Model Inputs &amp; Calcs'!$B$19:$B$42,0),MATCH(UW!CI$606,'Model Inputs &amp; Calcs'!$B$19:$N$19,0))/12</f>
        <v>0</v>
      </c>
      <c r="CJ679" s="1250">
        <f>INDEX('Model Inputs &amp; Calcs'!$B$19:$N$42,MATCH(UW!$C679,'Model Inputs &amp; Calcs'!$B$19:$B$42,0),MATCH(UW!CJ$606,'Model Inputs &amp; Calcs'!$B$19:$N$19,0))/12</f>
        <v>0</v>
      </c>
      <c r="CK679" s="1250">
        <f>INDEX('Model Inputs &amp; Calcs'!$B$19:$N$42,MATCH(UW!$C679,'Model Inputs &amp; Calcs'!$B$19:$B$42,0),MATCH(UW!CK$606,'Model Inputs &amp; Calcs'!$B$19:$N$19,0))/12</f>
        <v>0</v>
      </c>
      <c r="CL679" s="1250">
        <f>INDEX('Model Inputs &amp; Calcs'!$B$19:$N$42,MATCH(UW!$C679,'Model Inputs &amp; Calcs'!$B$19:$B$42,0),MATCH(UW!CL$606,'Model Inputs &amp; Calcs'!$B$19:$N$19,0))/12</f>
        <v>0</v>
      </c>
      <c r="CM679" s="1250">
        <f>INDEX('Model Inputs &amp; Calcs'!$B$19:$N$42,MATCH(UW!$C679,'Model Inputs &amp; Calcs'!$B$19:$B$42,0),MATCH(UW!CM$606,'Model Inputs &amp; Calcs'!$B$19:$N$19,0))/12</f>
        <v>0</v>
      </c>
      <c r="CN679" s="1250">
        <f>INDEX('Model Inputs &amp; Calcs'!$B$19:$N$42,MATCH(UW!$C679,'Model Inputs &amp; Calcs'!$B$19:$B$42,0),MATCH(UW!CN$606,'Model Inputs &amp; Calcs'!$B$19:$N$19,0))/12</f>
        <v>0</v>
      </c>
      <c r="CO679" s="1250">
        <f>INDEX('Model Inputs &amp; Calcs'!$B$19:$N$42,MATCH(UW!$C679,'Model Inputs &amp; Calcs'!$B$19:$B$42,0),MATCH(UW!CO$606,'Model Inputs &amp; Calcs'!$B$19:$N$19,0))/12</f>
        <v>0</v>
      </c>
      <c r="CP679" s="1250">
        <f>INDEX('Model Inputs &amp; Calcs'!$B$19:$N$42,MATCH(UW!$C679,'Model Inputs &amp; Calcs'!$B$19:$B$42,0),MATCH(UW!CP$606,'Model Inputs &amp; Calcs'!$B$19:$N$19,0))/12</f>
        <v>0</v>
      </c>
      <c r="CQ679" s="1250">
        <f>INDEX('Model Inputs &amp; Calcs'!$B$19:$N$42,MATCH(UW!$C679,'Model Inputs &amp; Calcs'!$B$19:$B$42,0),MATCH(UW!CQ$606,'Model Inputs &amp; Calcs'!$B$19:$N$19,0))/12</f>
        <v>0</v>
      </c>
      <c r="CR679" s="1250">
        <f>INDEX('Model Inputs &amp; Calcs'!$B$19:$N$42,MATCH(UW!$C679,'Model Inputs &amp; Calcs'!$B$19:$B$42,0),MATCH(UW!CR$606,'Model Inputs &amp; Calcs'!$B$19:$N$19,0))/12</f>
        <v>0</v>
      </c>
      <c r="CS679" s="1250">
        <f>INDEX('Model Inputs &amp; Calcs'!$B$19:$N$42,MATCH(UW!$C679,'Model Inputs &amp; Calcs'!$B$19:$B$42,0),MATCH(UW!CS$606,'Model Inputs &amp; Calcs'!$B$19:$N$19,0))/12</f>
        <v>0</v>
      </c>
      <c r="CT679" s="1250">
        <f>INDEX('Model Inputs &amp; Calcs'!$B$19:$N$42,MATCH(UW!$C679,'Model Inputs &amp; Calcs'!$B$19:$B$42,0),MATCH(UW!CT$606,'Model Inputs &amp; Calcs'!$B$19:$N$19,0))/12</f>
        <v>0</v>
      </c>
      <c r="CU679" s="1250">
        <f>INDEX('Model Inputs &amp; Calcs'!$B$19:$N$42,MATCH(UW!$C679,'Model Inputs &amp; Calcs'!$B$19:$B$42,0),MATCH(UW!CU$606,'Model Inputs &amp; Calcs'!$B$19:$N$19,0))/12</f>
        <v>0</v>
      </c>
      <c r="CV679" s="1250">
        <f>INDEX('Model Inputs &amp; Calcs'!$B$19:$N$42,MATCH(UW!$C679,'Model Inputs &amp; Calcs'!$B$19:$B$42,0),MATCH(UW!CV$606,'Model Inputs &amp; Calcs'!$B$19:$N$19,0))/12</f>
        <v>0</v>
      </c>
      <c r="CW679" s="1250">
        <f>INDEX('Model Inputs &amp; Calcs'!$B$19:$N$42,MATCH(UW!$C679,'Model Inputs &amp; Calcs'!$B$19:$B$42,0),MATCH(UW!CW$606,'Model Inputs &amp; Calcs'!$B$19:$N$19,0))/12</f>
        <v>0</v>
      </c>
      <c r="CX679" s="1250">
        <f>INDEX('Model Inputs &amp; Calcs'!$B$19:$N$42,MATCH(UW!$C679,'Model Inputs &amp; Calcs'!$B$19:$B$42,0),MATCH(UW!CX$606,'Model Inputs &amp; Calcs'!$B$19:$N$19,0))/12</f>
        <v>0</v>
      </c>
      <c r="CY679" s="1250">
        <f>INDEX('Model Inputs &amp; Calcs'!$B$19:$N$42,MATCH(UW!$C679,'Model Inputs &amp; Calcs'!$B$19:$B$42,0),MATCH(UW!CY$606,'Model Inputs &amp; Calcs'!$B$19:$N$19,0))/12</f>
        <v>0</v>
      </c>
      <c r="CZ679" s="1250">
        <f>INDEX('Model Inputs &amp; Calcs'!$B$19:$N$42,MATCH(UW!$C679,'Model Inputs &amp; Calcs'!$B$19:$B$42,0),MATCH(UW!CZ$606,'Model Inputs &amp; Calcs'!$B$19:$N$19,0))/12</f>
        <v>0</v>
      </c>
      <c r="DA679" s="1250">
        <f>INDEX('Model Inputs &amp; Calcs'!$B$19:$N$42,MATCH(UW!$C679,'Model Inputs &amp; Calcs'!$B$19:$B$42,0),MATCH(UW!DA$606,'Model Inputs &amp; Calcs'!$B$19:$N$19,0))/12</f>
        <v>0</v>
      </c>
      <c r="DB679" s="1250">
        <f>INDEX('Model Inputs &amp; Calcs'!$B$19:$N$42,MATCH(UW!$C679,'Model Inputs &amp; Calcs'!$B$19:$B$42,0),MATCH(UW!DB$606,'Model Inputs &amp; Calcs'!$B$19:$N$19,0))/12</f>
        <v>0</v>
      </c>
      <c r="DC679" s="1250">
        <f>INDEX('Model Inputs &amp; Calcs'!$B$19:$N$42,MATCH(UW!$C679,'Model Inputs &amp; Calcs'!$B$19:$B$42,0),MATCH(UW!DC$606,'Model Inputs &amp; Calcs'!$B$19:$N$19,0))/12</f>
        <v>0</v>
      </c>
      <c r="DD679" s="1250">
        <f>INDEX('Model Inputs &amp; Calcs'!$B$19:$N$42,MATCH(UW!$C679,'Model Inputs &amp; Calcs'!$B$19:$B$42,0),MATCH(UW!DD$606,'Model Inputs &amp; Calcs'!$B$19:$N$19,0))/12</f>
        <v>0</v>
      </c>
      <c r="DE679" s="1250">
        <f>INDEX('Model Inputs &amp; Calcs'!$B$19:$N$42,MATCH(UW!$C679,'Model Inputs &amp; Calcs'!$B$19:$B$42,0),MATCH(UW!DE$606,'Model Inputs &amp; Calcs'!$B$19:$N$19,0))/12</f>
        <v>0</v>
      </c>
      <c r="DF679" s="1250">
        <f>INDEX('Model Inputs &amp; Calcs'!$B$19:$N$42,MATCH(UW!$C679,'Model Inputs &amp; Calcs'!$B$19:$B$42,0),MATCH(UW!DF$606,'Model Inputs &amp; Calcs'!$B$19:$N$19,0))/12</f>
        <v>0</v>
      </c>
      <c r="DG679" s="1250">
        <f>INDEX('Model Inputs &amp; Calcs'!$B$19:$N$42,MATCH(UW!$C679,'Model Inputs &amp; Calcs'!$B$19:$B$42,0),MATCH(UW!DG$606,'Model Inputs &amp; Calcs'!$B$19:$N$19,0))/12</f>
        <v>0</v>
      </c>
      <c r="DH679" s="1250">
        <f>INDEX('Model Inputs &amp; Calcs'!$B$19:$N$42,MATCH(UW!$C679,'Model Inputs &amp; Calcs'!$B$19:$B$42,0),MATCH(UW!DH$606,'Model Inputs &amp; Calcs'!$B$19:$N$19,0))/12</f>
        <v>0</v>
      </c>
      <c r="DI679" s="1250">
        <f>INDEX('Model Inputs &amp; Calcs'!$B$19:$N$42,MATCH(UW!$C679,'Model Inputs &amp; Calcs'!$B$19:$B$42,0),MATCH(UW!DI$606,'Model Inputs &amp; Calcs'!$B$19:$N$19,0))/12</f>
        <v>0</v>
      </c>
      <c r="DJ679" s="1250">
        <f>INDEX('Model Inputs &amp; Calcs'!$B$19:$N$42,MATCH(UW!$C679,'Model Inputs &amp; Calcs'!$B$19:$B$42,0),MATCH(UW!DJ$606,'Model Inputs &amp; Calcs'!$B$19:$N$19,0))/12</f>
        <v>0</v>
      </c>
      <c r="DK679" s="1250">
        <f>INDEX('Model Inputs &amp; Calcs'!$B$19:$N$42,MATCH(UW!$C679,'Model Inputs &amp; Calcs'!$B$19:$B$42,0),MATCH(UW!DK$606,'Model Inputs &amp; Calcs'!$B$19:$N$19,0))/12</f>
        <v>0</v>
      </c>
      <c r="DL679" s="1250">
        <f>INDEX('Model Inputs &amp; Calcs'!$B$19:$N$42,MATCH(UW!$C679,'Model Inputs &amp; Calcs'!$B$19:$B$42,0),MATCH(UW!DL$606,'Model Inputs &amp; Calcs'!$B$19:$N$19,0))/12</f>
        <v>0</v>
      </c>
      <c r="DM679" s="1250">
        <f>INDEX('Model Inputs &amp; Calcs'!$B$19:$N$42,MATCH(UW!$C679,'Model Inputs &amp; Calcs'!$B$19:$B$42,0),MATCH(UW!DM$606,'Model Inputs &amp; Calcs'!$B$19:$N$19,0))/12</f>
        <v>0</v>
      </c>
      <c r="DN679" s="1250">
        <f>INDEX('Model Inputs &amp; Calcs'!$B$19:$N$42,MATCH(UW!$C679,'Model Inputs &amp; Calcs'!$B$19:$B$42,0),MATCH(UW!DN$606,'Model Inputs &amp; Calcs'!$B$19:$N$19,0))/12</f>
        <v>0</v>
      </c>
      <c r="DO679" s="1250">
        <f>INDEX('Model Inputs &amp; Calcs'!$B$19:$N$42,MATCH(UW!$C679,'Model Inputs &amp; Calcs'!$B$19:$B$42,0),MATCH(UW!DO$606,'Model Inputs &amp; Calcs'!$B$19:$N$19,0))/12</f>
        <v>0</v>
      </c>
      <c r="DP679" s="1250">
        <f>INDEX('Model Inputs &amp; Calcs'!$B$19:$N$42,MATCH(UW!$C679,'Model Inputs &amp; Calcs'!$B$19:$B$42,0),MATCH(UW!DP$606,'Model Inputs &amp; Calcs'!$B$19:$N$19,0))/12</f>
        <v>0</v>
      </c>
      <c r="DQ679" s="1250">
        <f>INDEX('Model Inputs &amp; Calcs'!$B$19:$N$42,MATCH(UW!$C679,'Model Inputs &amp; Calcs'!$B$19:$B$42,0),MATCH(UW!DQ$606,'Model Inputs &amp; Calcs'!$B$19:$N$19,0))/12</f>
        <v>0</v>
      </c>
      <c r="DR679" s="1250">
        <f>INDEX('Model Inputs &amp; Calcs'!$B$19:$N$42,MATCH(UW!$C679,'Model Inputs &amp; Calcs'!$B$19:$B$42,0),MATCH(UW!DR$606,'Model Inputs &amp; Calcs'!$B$19:$N$19,0))/12</f>
        <v>0</v>
      </c>
      <c r="DS679" s="1250">
        <f>INDEX('Model Inputs &amp; Calcs'!$B$19:$N$42,MATCH(UW!$C679,'Model Inputs &amp; Calcs'!$B$19:$B$42,0),MATCH(UW!DS$606,'Model Inputs &amp; Calcs'!$B$19:$N$19,0))/12</f>
        <v>0</v>
      </c>
      <c r="DT679" s="1250">
        <f>INDEX('Model Inputs &amp; Calcs'!$B$19:$N$42,MATCH(UW!$C679,'Model Inputs &amp; Calcs'!$B$19:$B$42,0),MATCH(UW!DT$606,'Model Inputs &amp; Calcs'!$B$19:$N$19,0))/12</f>
        <v>0</v>
      </c>
      <c r="DU679" s="1250">
        <f>INDEX('Model Inputs &amp; Calcs'!$B$19:$N$42,MATCH(UW!$C679,'Model Inputs &amp; Calcs'!$B$19:$B$42,0),MATCH(UW!DU$606,'Model Inputs &amp; Calcs'!$B$19:$N$19,0))/12</f>
        <v>0</v>
      </c>
      <c r="DV679" s="1250">
        <f>INDEX('Model Inputs &amp; Calcs'!$B$19:$N$42,MATCH(UW!$C679,'Model Inputs &amp; Calcs'!$B$19:$B$42,0),MATCH(UW!DV$606,'Model Inputs &amp; Calcs'!$B$19:$N$19,0))/12</f>
        <v>0</v>
      </c>
      <c r="DW679" s="1250">
        <f>INDEX('Model Inputs &amp; Calcs'!$B$19:$N$42,MATCH(UW!$C679,'Model Inputs &amp; Calcs'!$B$19:$B$42,0),MATCH(UW!DW$606,'Model Inputs &amp; Calcs'!$B$19:$N$19,0))/12</f>
        <v>0</v>
      </c>
      <c r="DX679" s="1250">
        <f>INDEX('Model Inputs &amp; Calcs'!$B$19:$N$42,MATCH(UW!$C679,'Model Inputs &amp; Calcs'!$B$19:$B$42,0),MATCH(UW!DX$606,'Model Inputs &amp; Calcs'!$B$19:$N$19,0))/12</f>
        <v>0</v>
      </c>
      <c r="DY679" s="1250">
        <f>INDEX('Model Inputs &amp; Calcs'!$B$19:$N$42,MATCH(UW!$C679,'Model Inputs &amp; Calcs'!$B$19:$B$42,0),MATCH(UW!DY$606,'Model Inputs &amp; Calcs'!$B$19:$N$19,0))/12</f>
        <v>0</v>
      </c>
      <c r="DZ679" s="1250">
        <f>INDEX('Model Inputs &amp; Calcs'!$B$19:$N$42,MATCH(UW!$C679,'Model Inputs &amp; Calcs'!$B$19:$B$42,0),MATCH(UW!DZ$606,'Model Inputs &amp; Calcs'!$B$19:$N$19,0))/12</f>
        <v>0</v>
      </c>
      <c r="EA679" s="1250">
        <f>INDEX('Model Inputs &amp; Calcs'!$B$19:$N$42,MATCH(UW!$C679,'Model Inputs &amp; Calcs'!$B$19:$B$42,0),MATCH(UW!EA$606,'Model Inputs &amp; Calcs'!$B$19:$N$19,0))/12</f>
        <v>0</v>
      </c>
      <c r="EB679" s="1250">
        <f>INDEX('Model Inputs &amp; Calcs'!$B$19:$N$42,MATCH(UW!$C679,'Model Inputs &amp; Calcs'!$B$19:$B$42,0),MATCH(UW!EB$606,'Model Inputs &amp; Calcs'!$B$19:$N$19,0))/12</f>
        <v>0</v>
      </c>
      <c r="EC679" s="1250">
        <f>INDEX('Model Inputs &amp; Calcs'!$B$19:$N$42,MATCH(UW!$C679,'Model Inputs &amp; Calcs'!$B$19:$B$42,0),MATCH(UW!EC$606,'Model Inputs &amp; Calcs'!$B$19:$N$19,0))/12</f>
        <v>0</v>
      </c>
      <c r="ED679" s="1250">
        <f>INDEX('Model Inputs &amp; Calcs'!$B$19:$N$42,MATCH(UW!$C679,'Model Inputs &amp; Calcs'!$B$19:$B$42,0),MATCH(UW!ED$606,'Model Inputs &amp; Calcs'!$B$19:$N$19,0))/12</f>
        <v>0</v>
      </c>
      <c r="EE679" s="1250">
        <f>INDEX('Model Inputs &amp; Calcs'!$B$19:$N$42,MATCH(UW!$C679,'Model Inputs &amp; Calcs'!$B$19:$B$42,0),MATCH(UW!EE$606,'Model Inputs &amp; Calcs'!$B$19:$N$19,0))/12</f>
        <v>0</v>
      </c>
      <c r="EF679" s="1250">
        <f>INDEX('Model Inputs &amp; Calcs'!$B$19:$N$42,MATCH(UW!$C679,'Model Inputs &amp; Calcs'!$B$19:$B$42,0),MATCH(UW!EF$606,'Model Inputs &amp; Calcs'!$B$19:$N$19,0))/12</f>
        <v>0</v>
      </c>
    </row>
    <row r="680" spans="1:136">
      <c r="A680" s="1251"/>
      <c r="C680" s="28" t="str">
        <f t="shared" si="495"/>
        <v>Misc II (% Net Rental Inc.)</v>
      </c>
      <c r="D680" s="1413">
        <f t="shared" si="482"/>
        <v>0</v>
      </c>
      <c r="E680" s="1250">
        <v>0</v>
      </c>
      <c r="F680" s="1250">
        <v>0</v>
      </c>
      <c r="G680" s="1250">
        <v>0</v>
      </c>
      <c r="H680" s="1250">
        <v>0</v>
      </c>
      <c r="I680" s="1250">
        <v>0</v>
      </c>
      <c r="J680" s="1250">
        <v>0</v>
      </c>
      <c r="K680" s="1250">
        <v>0</v>
      </c>
      <c r="L680" s="1250">
        <v>0</v>
      </c>
      <c r="M680" s="1250">
        <v>0</v>
      </c>
      <c r="N680" s="1250">
        <v>0</v>
      </c>
      <c r="O680" s="1250">
        <v>0</v>
      </c>
      <c r="P680" s="1250">
        <v>0</v>
      </c>
      <c r="Q680" s="1250">
        <v>0</v>
      </c>
      <c r="R680" s="1250">
        <v>0</v>
      </c>
      <c r="S680" s="1250">
        <v>0</v>
      </c>
      <c r="T680" s="1250">
        <v>0</v>
      </c>
      <c r="U680" s="1250">
        <v>0</v>
      </c>
      <c r="V680" s="1250">
        <v>0</v>
      </c>
      <c r="W680" s="1250">
        <v>0</v>
      </c>
      <c r="X680" s="1250">
        <v>0</v>
      </c>
      <c r="Y680" s="1250">
        <v>0</v>
      </c>
      <c r="Z680" s="1250">
        <v>0</v>
      </c>
      <c r="AA680" s="1250">
        <v>0</v>
      </c>
      <c r="AB680" s="1250">
        <v>0</v>
      </c>
      <c r="AC680" s="1250">
        <v>0</v>
      </c>
      <c r="AD680" s="1250">
        <v>0</v>
      </c>
      <c r="AE680" s="1250">
        <v>0</v>
      </c>
      <c r="AF680" s="1250">
        <v>0</v>
      </c>
      <c r="AG680" s="1250">
        <v>0</v>
      </c>
      <c r="AH680" s="1250">
        <v>0</v>
      </c>
      <c r="AI680" s="1250">
        <v>0</v>
      </c>
      <c r="AJ680" s="1250">
        <v>0</v>
      </c>
      <c r="AK680" s="1250">
        <v>0</v>
      </c>
      <c r="AL680" s="1250">
        <v>0</v>
      </c>
      <c r="AM680" s="1250">
        <v>0</v>
      </c>
      <c r="AN680" s="1250">
        <v>0</v>
      </c>
      <c r="AO680" s="1250">
        <v>0</v>
      </c>
      <c r="AP680" s="1250">
        <v>0</v>
      </c>
      <c r="AQ680" s="1250">
        <v>0</v>
      </c>
      <c r="AR680" s="1250">
        <v>0</v>
      </c>
      <c r="AS680" s="1250">
        <v>0</v>
      </c>
      <c r="AT680" s="1250">
        <v>0</v>
      </c>
      <c r="AU680" s="1250">
        <v>0</v>
      </c>
      <c r="AV680" s="1250">
        <v>0</v>
      </c>
      <c r="AW680" s="1250">
        <v>0</v>
      </c>
      <c r="AX680" s="1250">
        <v>0</v>
      </c>
      <c r="AY680" s="1250">
        <v>0</v>
      </c>
      <c r="AZ680" s="1250">
        <v>0</v>
      </c>
      <c r="BA680" s="1250">
        <v>0</v>
      </c>
      <c r="BB680" s="1250">
        <v>0</v>
      </c>
      <c r="BC680" s="1250">
        <v>0</v>
      </c>
      <c r="BD680" s="1250">
        <v>0</v>
      </c>
      <c r="BE680" s="1250">
        <v>0</v>
      </c>
      <c r="BF680" s="1250">
        <v>0</v>
      </c>
      <c r="BG680" s="1250">
        <v>0</v>
      </c>
      <c r="BH680" s="1250">
        <v>0</v>
      </c>
      <c r="BI680" s="1250">
        <v>0</v>
      </c>
      <c r="BJ680" s="1250">
        <v>0</v>
      </c>
      <c r="BK680" s="1250">
        <v>0</v>
      </c>
      <c r="BL680" s="1250">
        <v>0</v>
      </c>
      <c r="BM680" s="1250">
        <v>0</v>
      </c>
      <c r="BN680" s="1250">
        <v>0</v>
      </c>
      <c r="BO680" s="1250">
        <v>0</v>
      </c>
      <c r="BP680" s="1250">
        <v>0</v>
      </c>
      <c r="BQ680" s="1250">
        <v>0</v>
      </c>
      <c r="BR680" s="1250">
        <v>0</v>
      </c>
      <c r="BS680" s="1250">
        <v>0</v>
      </c>
      <c r="BT680" s="1250">
        <v>0</v>
      </c>
      <c r="BU680" s="1250">
        <v>0</v>
      </c>
      <c r="BV680" s="1250">
        <v>0</v>
      </c>
      <c r="BW680" s="1250">
        <v>0</v>
      </c>
      <c r="BX680" s="1250">
        <v>0</v>
      </c>
      <c r="BY680" s="1250">
        <v>0</v>
      </c>
      <c r="BZ680" s="1250">
        <v>0</v>
      </c>
      <c r="CA680" s="1250">
        <v>0</v>
      </c>
      <c r="CB680" s="1250">
        <v>0</v>
      </c>
      <c r="CC680" s="1250">
        <v>0</v>
      </c>
      <c r="CD680" s="1250">
        <v>0</v>
      </c>
      <c r="CE680" s="1250">
        <v>0</v>
      </c>
      <c r="CF680" s="1250">
        <v>0</v>
      </c>
      <c r="CG680" s="1250">
        <v>0</v>
      </c>
      <c r="CH680" s="1250">
        <v>0</v>
      </c>
      <c r="CI680" s="1250">
        <v>0</v>
      </c>
      <c r="CJ680" s="1250">
        <v>0</v>
      </c>
      <c r="CK680" s="1250">
        <v>0</v>
      </c>
      <c r="CL680" s="1250">
        <v>0</v>
      </c>
      <c r="CM680" s="1250">
        <v>0</v>
      </c>
      <c r="CN680" s="1250">
        <v>0</v>
      </c>
      <c r="CO680" s="1250">
        <v>0</v>
      </c>
      <c r="CP680" s="1250">
        <v>0</v>
      </c>
      <c r="CQ680" s="1250">
        <v>0</v>
      </c>
      <c r="CR680" s="1250">
        <v>0</v>
      </c>
      <c r="CS680" s="1250">
        <v>0</v>
      </c>
      <c r="CT680" s="1250">
        <v>0</v>
      </c>
      <c r="CU680" s="1250">
        <v>0</v>
      </c>
      <c r="CV680" s="1250">
        <v>0</v>
      </c>
      <c r="CW680" s="1250">
        <v>0</v>
      </c>
      <c r="CX680" s="1250">
        <v>0</v>
      </c>
      <c r="CY680" s="1250">
        <v>0</v>
      </c>
      <c r="CZ680" s="1250">
        <v>0</v>
      </c>
      <c r="DA680" s="1250">
        <v>0</v>
      </c>
      <c r="DB680" s="1250">
        <v>0</v>
      </c>
      <c r="DC680" s="1250">
        <v>0</v>
      </c>
      <c r="DD680" s="1250">
        <v>0</v>
      </c>
      <c r="DE680" s="1250">
        <v>0</v>
      </c>
      <c r="DF680" s="1250">
        <v>0</v>
      </c>
      <c r="DG680" s="1250">
        <v>0</v>
      </c>
      <c r="DH680" s="1250">
        <v>0</v>
      </c>
      <c r="DI680" s="1250">
        <v>0</v>
      </c>
      <c r="DJ680" s="1250">
        <v>0</v>
      </c>
      <c r="DK680" s="1250">
        <v>0</v>
      </c>
      <c r="DL680" s="1250">
        <v>0</v>
      </c>
      <c r="DM680" s="1250">
        <v>0</v>
      </c>
      <c r="DN680" s="1250">
        <v>0</v>
      </c>
      <c r="DO680" s="1250">
        <v>0</v>
      </c>
      <c r="DP680" s="1250">
        <v>0</v>
      </c>
      <c r="DQ680" s="1250">
        <v>0</v>
      </c>
      <c r="DR680" s="1250">
        <v>0</v>
      </c>
      <c r="DS680" s="1250">
        <v>0</v>
      </c>
      <c r="DT680" s="1250">
        <v>0</v>
      </c>
      <c r="DU680" s="1250">
        <v>0</v>
      </c>
      <c r="DV680" s="1250">
        <v>0</v>
      </c>
      <c r="DW680" s="1250">
        <v>0</v>
      </c>
      <c r="DX680" s="1250">
        <v>0</v>
      </c>
      <c r="DY680" s="1250">
        <v>0</v>
      </c>
      <c r="DZ680" s="1250">
        <v>0</v>
      </c>
      <c r="EA680" s="1250">
        <v>0</v>
      </c>
      <c r="EB680" s="1250">
        <v>0</v>
      </c>
      <c r="EC680" s="1250">
        <v>0</v>
      </c>
      <c r="ED680" s="1250">
        <v>0</v>
      </c>
      <c r="EE680" s="1250">
        <v>0</v>
      </c>
      <c r="EF680" s="1250">
        <v>0</v>
      </c>
    </row>
    <row r="681" spans="1:136">
      <c r="A681" s="1571" t="s">
        <v>762</v>
      </c>
      <c r="C681" s="28" t="str">
        <f t="shared" si="495"/>
        <v>Misc II (% Net Rental Inc.)</v>
      </c>
      <c r="D681" s="1413">
        <f t="shared" si="482"/>
        <v>0</v>
      </c>
      <c r="E681" s="1250">
        <v>0</v>
      </c>
      <c r="F681" s="1250">
        <v>0</v>
      </c>
      <c r="G681" s="1250">
        <v>0</v>
      </c>
      <c r="H681" s="1250">
        <v>0</v>
      </c>
      <c r="I681" s="1250">
        <v>0</v>
      </c>
      <c r="J681" s="1250">
        <v>0</v>
      </c>
      <c r="K681" s="1250">
        <v>0</v>
      </c>
      <c r="L681" s="1250">
        <v>0</v>
      </c>
      <c r="M681" s="1250">
        <v>0</v>
      </c>
      <c r="N681" s="1250">
        <v>0</v>
      </c>
      <c r="O681" s="1250">
        <v>0</v>
      </c>
      <c r="P681" s="1250">
        <v>0</v>
      </c>
      <c r="Q681" s="1250">
        <v>0</v>
      </c>
      <c r="R681" s="1250">
        <v>0</v>
      </c>
      <c r="S681" s="1250">
        <v>0</v>
      </c>
      <c r="T681" s="1250">
        <v>0</v>
      </c>
      <c r="U681" s="1250">
        <v>0</v>
      </c>
      <c r="V681" s="1250">
        <v>0</v>
      </c>
      <c r="W681" s="1250">
        <v>0</v>
      </c>
      <c r="X681" s="1250">
        <v>0</v>
      </c>
      <c r="Y681" s="1250">
        <v>0</v>
      </c>
      <c r="Z681" s="1250">
        <v>0</v>
      </c>
      <c r="AA681" s="1250">
        <v>0</v>
      </c>
      <c r="AB681" s="1250">
        <v>0</v>
      </c>
      <c r="AC681" s="1250">
        <v>0</v>
      </c>
      <c r="AD681" s="1250">
        <v>0</v>
      </c>
      <c r="AE681" s="1250">
        <v>0</v>
      </c>
      <c r="AF681" s="1250">
        <v>0</v>
      </c>
      <c r="AG681" s="1250">
        <v>0</v>
      </c>
      <c r="AH681" s="1250">
        <v>0</v>
      </c>
      <c r="AI681" s="1250">
        <v>0</v>
      </c>
      <c r="AJ681" s="1250">
        <v>0</v>
      </c>
      <c r="AK681" s="1250">
        <v>0</v>
      </c>
      <c r="AL681" s="1250">
        <v>0</v>
      </c>
      <c r="AM681" s="1250">
        <v>0</v>
      </c>
      <c r="AN681" s="1250">
        <v>0</v>
      </c>
      <c r="AO681" s="1250">
        <v>0</v>
      </c>
      <c r="AP681" s="1250">
        <v>0</v>
      </c>
      <c r="AQ681" s="1250">
        <v>0</v>
      </c>
      <c r="AR681" s="1250">
        <v>0</v>
      </c>
      <c r="AS681" s="1250">
        <v>0</v>
      </c>
      <c r="AT681" s="1250">
        <v>0</v>
      </c>
      <c r="AU681" s="1250">
        <v>0</v>
      </c>
      <c r="AV681" s="1250">
        <v>0</v>
      </c>
      <c r="AW681" s="1250">
        <v>0</v>
      </c>
      <c r="AX681" s="1250">
        <v>0</v>
      </c>
      <c r="AY681" s="1250">
        <v>0</v>
      </c>
      <c r="AZ681" s="1250">
        <v>0</v>
      </c>
      <c r="BA681" s="1250">
        <v>0</v>
      </c>
      <c r="BB681" s="1250">
        <v>0</v>
      </c>
      <c r="BC681" s="1250">
        <v>0</v>
      </c>
      <c r="BD681" s="1250">
        <v>0</v>
      </c>
      <c r="BE681" s="1250">
        <v>0</v>
      </c>
      <c r="BF681" s="1250">
        <v>0</v>
      </c>
      <c r="BG681" s="1250">
        <v>0</v>
      </c>
      <c r="BH681" s="1250">
        <v>0</v>
      </c>
      <c r="BI681" s="1250">
        <v>0</v>
      </c>
      <c r="BJ681" s="1250">
        <v>0</v>
      </c>
      <c r="BK681" s="1250">
        <v>0</v>
      </c>
      <c r="BL681" s="1250">
        <v>0</v>
      </c>
      <c r="BM681" s="1250">
        <v>0</v>
      </c>
      <c r="BN681" s="1250">
        <v>0</v>
      </c>
      <c r="BO681" s="1250">
        <v>0</v>
      </c>
      <c r="BP681" s="1250">
        <v>0</v>
      </c>
      <c r="BQ681" s="1250">
        <v>0</v>
      </c>
      <c r="BR681" s="1250">
        <v>0</v>
      </c>
      <c r="BS681" s="1250">
        <v>0</v>
      </c>
      <c r="BT681" s="1250">
        <v>0</v>
      </c>
      <c r="BU681" s="1250">
        <v>0</v>
      </c>
      <c r="BV681" s="1250">
        <v>0</v>
      </c>
      <c r="BW681" s="1250">
        <v>0</v>
      </c>
      <c r="BX681" s="1250">
        <v>0</v>
      </c>
      <c r="BY681" s="1250">
        <v>0</v>
      </c>
      <c r="BZ681" s="1250">
        <v>0</v>
      </c>
      <c r="CA681" s="1250">
        <v>0</v>
      </c>
      <c r="CB681" s="1250">
        <v>0</v>
      </c>
      <c r="CC681" s="1250">
        <v>0</v>
      </c>
      <c r="CD681" s="1250">
        <v>0</v>
      </c>
      <c r="CE681" s="1250">
        <v>0</v>
      </c>
      <c r="CF681" s="1250">
        <v>0</v>
      </c>
      <c r="CG681" s="1250">
        <v>0</v>
      </c>
      <c r="CH681" s="1250">
        <v>0</v>
      </c>
      <c r="CI681" s="1250">
        <v>0</v>
      </c>
      <c r="CJ681" s="1250">
        <v>0</v>
      </c>
      <c r="CK681" s="1250">
        <v>0</v>
      </c>
      <c r="CL681" s="1250">
        <v>0</v>
      </c>
      <c r="CM681" s="1250">
        <v>0</v>
      </c>
      <c r="CN681" s="1250">
        <v>0</v>
      </c>
      <c r="CO681" s="1250">
        <v>0</v>
      </c>
      <c r="CP681" s="1250">
        <v>0</v>
      </c>
      <c r="CQ681" s="1250">
        <v>0</v>
      </c>
      <c r="CR681" s="1250">
        <v>0</v>
      </c>
      <c r="CS681" s="1250">
        <v>0</v>
      </c>
      <c r="CT681" s="1250">
        <v>0</v>
      </c>
      <c r="CU681" s="1250">
        <v>0</v>
      </c>
      <c r="CV681" s="1250">
        <v>0</v>
      </c>
      <c r="CW681" s="1250">
        <v>0</v>
      </c>
      <c r="CX681" s="1250">
        <v>0</v>
      </c>
      <c r="CY681" s="1250">
        <v>0</v>
      </c>
      <c r="CZ681" s="1250">
        <v>0</v>
      </c>
      <c r="DA681" s="1250">
        <v>0</v>
      </c>
      <c r="DB681" s="1250">
        <v>0</v>
      </c>
      <c r="DC681" s="1250">
        <v>0</v>
      </c>
      <c r="DD681" s="1250">
        <v>0</v>
      </c>
      <c r="DE681" s="1250">
        <v>0</v>
      </c>
      <c r="DF681" s="1250">
        <v>0</v>
      </c>
      <c r="DG681" s="1250">
        <v>0</v>
      </c>
      <c r="DH681" s="1250">
        <v>0</v>
      </c>
      <c r="DI681" s="1250">
        <v>0</v>
      </c>
      <c r="DJ681" s="1250">
        <v>0</v>
      </c>
      <c r="DK681" s="1250">
        <v>0</v>
      </c>
      <c r="DL681" s="1250">
        <v>0</v>
      </c>
      <c r="DM681" s="1250">
        <v>0</v>
      </c>
      <c r="DN681" s="1250">
        <v>0</v>
      </c>
      <c r="DO681" s="1250">
        <v>0</v>
      </c>
      <c r="DP681" s="1250">
        <v>0</v>
      </c>
      <c r="DQ681" s="1250">
        <v>0</v>
      </c>
      <c r="DR681" s="1250">
        <v>0</v>
      </c>
      <c r="DS681" s="1250">
        <v>0</v>
      </c>
      <c r="DT681" s="1250">
        <v>0</v>
      </c>
      <c r="DU681" s="1250">
        <v>0</v>
      </c>
      <c r="DV681" s="1250">
        <v>0</v>
      </c>
      <c r="DW681" s="1250">
        <v>0</v>
      </c>
      <c r="DX681" s="1250">
        <v>0</v>
      </c>
      <c r="DY681" s="1250">
        <v>0</v>
      </c>
      <c r="DZ681" s="1250">
        <v>0</v>
      </c>
      <c r="EA681" s="1250">
        <v>0</v>
      </c>
      <c r="EB681" s="1250">
        <v>0</v>
      </c>
      <c r="EC681" s="1250">
        <v>0</v>
      </c>
      <c r="ED681" s="1250">
        <v>0</v>
      </c>
      <c r="EE681" s="1250">
        <v>0</v>
      </c>
      <c r="EF681" s="1250">
        <v>0</v>
      </c>
    </row>
    <row r="682" spans="1:136" ht="14.5" customHeight="1">
      <c r="A682" s="900">
        <v>96</v>
      </c>
      <c r="C682" s="28" t="str">
        <f t="shared" si="495"/>
        <v>Other Income</v>
      </c>
      <c r="D682" s="1413">
        <f t="shared" si="482"/>
        <v>0</v>
      </c>
      <c r="E682" s="1250">
        <f>IF($A$682&lt;E664,0,INDEX('Model Inputs &amp; Calcs'!$B$19:$N$42,MATCH(UW!$C682,'Model Inputs &amp; Calcs'!$B$19:$B$42,0),MATCH(UW!E$606,'Model Inputs &amp; Calcs'!$B$19:$N$19,0))/12)</f>
        <v>0</v>
      </c>
      <c r="F682" s="1250">
        <f>IF($A$682&lt;F664,0,INDEX('Model Inputs &amp; Calcs'!$B$19:$N$42,MATCH(UW!$C682,'Model Inputs &amp; Calcs'!$B$19:$B$42,0),MATCH(UW!F$606,'Model Inputs &amp; Calcs'!$B$19:$N$19,0))/12)</f>
        <v>0</v>
      </c>
      <c r="G682" s="1250">
        <f>IF($A$682&lt;G664,0,INDEX('Model Inputs &amp; Calcs'!$B$19:$N$42,MATCH(UW!$C682,'Model Inputs &amp; Calcs'!$B$19:$B$42,0),MATCH(UW!G$606,'Model Inputs &amp; Calcs'!$B$19:$N$19,0))/12)</f>
        <v>0</v>
      </c>
      <c r="H682" s="1250">
        <f>IF($A$682&lt;H664,0,INDEX('Model Inputs &amp; Calcs'!$B$19:$N$42,MATCH(UW!$C682,'Model Inputs &amp; Calcs'!$B$19:$B$42,0),MATCH(UW!H$606,'Model Inputs &amp; Calcs'!$B$19:$N$19,0))/12)</f>
        <v>0</v>
      </c>
      <c r="I682" s="1250">
        <f>IF($A$682&lt;I664,0,INDEX('Model Inputs &amp; Calcs'!$B$19:$N$42,MATCH(UW!$C682,'Model Inputs &amp; Calcs'!$B$19:$B$42,0),MATCH(UW!I$606,'Model Inputs &amp; Calcs'!$B$19:$N$19,0))/12)</f>
        <v>0</v>
      </c>
      <c r="J682" s="1250">
        <f>IF($A$682&lt;J664,0,INDEX('Model Inputs &amp; Calcs'!$B$19:$N$42,MATCH(UW!$C682,'Model Inputs &amp; Calcs'!$B$19:$B$42,0),MATCH(UW!J$606,'Model Inputs &amp; Calcs'!$B$19:$N$19,0))/12)</f>
        <v>0</v>
      </c>
      <c r="K682" s="1250">
        <f>IF($A$682&lt;K664,0,INDEX('Model Inputs &amp; Calcs'!$B$19:$N$42,MATCH(UW!$C682,'Model Inputs &amp; Calcs'!$B$19:$B$42,0),MATCH(UW!K$606,'Model Inputs &amp; Calcs'!$B$19:$N$19,0))/12)</f>
        <v>0</v>
      </c>
      <c r="L682" s="1250">
        <f>IF($A$682&lt;L664,0,INDEX('Model Inputs &amp; Calcs'!$B$19:$N$42,MATCH(UW!$C682,'Model Inputs &amp; Calcs'!$B$19:$B$42,0),MATCH(UW!L$606,'Model Inputs &amp; Calcs'!$B$19:$N$19,0))/12)</f>
        <v>0</v>
      </c>
      <c r="M682" s="1250">
        <f>IF($A$682&lt;M664,0,INDEX('Model Inputs &amp; Calcs'!$B$19:$N$42,MATCH(UW!$C682,'Model Inputs &amp; Calcs'!$B$19:$B$42,0),MATCH(UW!M$606,'Model Inputs &amp; Calcs'!$B$19:$N$19,0))/12)</f>
        <v>0</v>
      </c>
      <c r="N682" s="1250">
        <f>IF($A$682&lt;N664,0,INDEX('Model Inputs &amp; Calcs'!$B$19:$N$42,MATCH(UW!$C682,'Model Inputs &amp; Calcs'!$B$19:$B$42,0),MATCH(UW!N$606,'Model Inputs &amp; Calcs'!$B$19:$N$19,0))/12)</f>
        <v>0</v>
      </c>
      <c r="O682" s="1250">
        <f>IF($A$682&lt;O664,0,INDEX('Model Inputs &amp; Calcs'!$B$19:$N$42,MATCH(UW!$C682,'Model Inputs &amp; Calcs'!$B$19:$B$42,0),MATCH(UW!O$606,'Model Inputs &amp; Calcs'!$B$19:$N$19,0))/12)</f>
        <v>0</v>
      </c>
      <c r="P682" s="1250">
        <f>IF($A$682&lt;P664,0,INDEX('Model Inputs &amp; Calcs'!$B$19:$N$42,MATCH(UW!$C682,'Model Inputs &amp; Calcs'!$B$19:$B$42,0),MATCH(UW!P$606,'Model Inputs &amp; Calcs'!$B$19:$N$19,0))/12)</f>
        <v>0</v>
      </c>
      <c r="Q682" s="1250">
        <f>IF($A$682&lt;Q664,0,INDEX('Model Inputs &amp; Calcs'!$B$19:$N$42,MATCH(UW!$C682,'Model Inputs &amp; Calcs'!$B$19:$B$42,0),MATCH(UW!Q$606,'Model Inputs &amp; Calcs'!$B$19:$N$19,0))/12)</f>
        <v>0</v>
      </c>
      <c r="R682" s="1250">
        <f>IF($A$682&lt;R664,0,INDEX('Model Inputs &amp; Calcs'!$B$19:$N$42,MATCH(UW!$C682,'Model Inputs &amp; Calcs'!$B$19:$B$42,0),MATCH(UW!R$606,'Model Inputs &amp; Calcs'!$B$19:$N$19,0))/12)</f>
        <v>0</v>
      </c>
      <c r="S682" s="1250">
        <f>IF($A$682&lt;S664,0,INDEX('Model Inputs &amp; Calcs'!$B$19:$N$42,MATCH(UW!$C682,'Model Inputs &amp; Calcs'!$B$19:$B$42,0),MATCH(UW!S$606,'Model Inputs &amp; Calcs'!$B$19:$N$19,0))/12)</f>
        <v>0</v>
      </c>
      <c r="T682" s="1250">
        <f>IF($A$682&lt;T664,0,INDEX('Model Inputs &amp; Calcs'!$B$19:$N$42,MATCH(UW!$C682,'Model Inputs &amp; Calcs'!$B$19:$B$42,0),MATCH(UW!T$606,'Model Inputs &amp; Calcs'!$B$19:$N$19,0))/12)</f>
        <v>0</v>
      </c>
      <c r="U682" s="1250">
        <f>IF($A$682&lt;U664,0,INDEX('Model Inputs &amp; Calcs'!$B$19:$N$42,MATCH(UW!$C682,'Model Inputs &amp; Calcs'!$B$19:$B$42,0),MATCH(UW!U$606,'Model Inputs &amp; Calcs'!$B$19:$N$19,0))/12)</f>
        <v>0</v>
      </c>
      <c r="V682" s="1250">
        <f>IF($A$682&lt;V664,0,INDEX('Model Inputs &amp; Calcs'!$B$19:$N$42,MATCH(UW!$C682,'Model Inputs &amp; Calcs'!$B$19:$B$42,0),MATCH(UW!V$606,'Model Inputs &amp; Calcs'!$B$19:$N$19,0))/12)</f>
        <v>0</v>
      </c>
      <c r="W682" s="1250">
        <f>IF($A$682&lt;W664,0,INDEX('Model Inputs &amp; Calcs'!$B$19:$N$42,MATCH(UW!$C682,'Model Inputs &amp; Calcs'!$B$19:$B$42,0),MATCH(UW!W$606,'Model Inputs &amp; Calcs'!$B$19:$N$19,0))/12)</f>
        <v>0</v>
      </c>
      <c r="X682" s="1250">
        <f>IF($A$682&lt;X664,0,INDEX('Model Inputs &amp; Calcs'!$B$19:$N$42,MATCH(UW!$C682,'Model Inputs &amp; Calcs'!$B$19:$B$42,0),MATCH(UW!X$606,'Model Inputs &amp; Calcs'!$B$19:$N$19,0))/12)</f>
        <v>0</v>
      </c>
      <c r="Y682" s="1250">
        <f>IF($A$682&lt;Y664,0,INDEX('Model Inputs &amp; Calcs'!$B$19:$N$42,MATCH(UW!$C682,'Model Inputs &amp; Calcs'!$B$19:$B$42,0),MATCH(UW!Y$606,'Model Inputs &amp; Calcs'!$B$19:$N$19,0))/12)</f>
        <v>0</v>
      </c>
      <c r="Z682" s="1250">
        <f>IF($A$682&lt;Z664,0,INDEX('Model Inputs &amp; Calcs'!$B$19:$N$42,MATCH(UW!$C682,'Model Inputs &amp; Calcs'!$B$19:$B$42,0),MATCH(UW!Z$606,'Model Inputs &amp; Calcs'!$B$19:$N$19,0))/12)</f>
        <v>0</v>
      </c>
      <c r="AA682" s="1250">
        <f>IF($A$682&lt;AA664,0,INDEX('Model Inputs &amp; Calcs'!$B$19:$N$42,MATCH(UW!$C682,'Model Inputs &amp; Calcs'!$B$19:$B$42,0),MATCH(UW!AA$606,'Model Inputs &amp; Calcs'!$B$19:$N$19,0))/12)</f>
        <v>0</v>
      </c>
      <c r="AB682" s="1250">
        <f>IF($A$682&lt;AB664,0,INDEX('Model Inputs &amp; Calcs'!$B$19:$N$42,MATCH(UW!$C682,'Model Inputs &amp; Calcs'!$B$19:$B$42,0),MATCH(UW!AB$606,'Model Inputs &amp; Calcs'!$B$19:$N$19,0))/12)</f>
        <v>0</v>
      </c>
      <c r="AC682" s="1250">
        <f>IF($A$682&lt;AC664,0,INDEX('Model Inputs &amp; Calcs'!$B$19:$N$42,MATCH(UW!$C682,'Model Inputs &amp; Calcs'!$B$19:$B$42,0),MATCH(UW!AC$606,'Model Inputs &amp; Calcs'!$B$19:$N$19,0))/12)</f>
        <v>0</v>
      </c>
      <c r="AD682" s="1250">
        <f>IF($A$682&lt;AD664,0,INDEX('Model Inputs &amp; Calcs'!$B$19:$N$42,MATCH(UW!$C682,'Model Inputs &amp; Calcs'!$B$19:$B$42,0),MATCH(UW!AD$606,'Model Inputs &amp; Calcs'!$B$19:$N$19,0))/12)</f>
        <v>0</v>
      </c>
      <c r="AE682" s="1250">
        <f>IF($A$682&lt;AE664,0,INDEX('Model Inputs &amp; Calcs'!$B$19:$N$42,MATCH(UW!$C682,'Model Inputs &amp; Calcs'!$B$19:$B$42,0),MATCH(UW!AE$606,'Model Inputs &amp; Calcs'!$B$19:$N$19,0))/12)</f>
        <v>0</v>
      </c>
      <c r="AF682" s="1250">
        <f>IF($A$682&lt;AF664,0,INDEX('Model Inputs &amp; Calcs'!$B$19:$N$42,MATCH(UW!$C682,'Model Inputs &amp; Calcs'!$B$19:$B$42,0),MATCH(UW!AF$606,'Model Inputs &amp; Calcs'!$B$19:$N$19,0))/12)</f>
        <v>0</v>
      </c>
      <c r="AG682" s="1250">
        <f>IF($A$682&lt;AG664,0,INDEX('Model Inputs &amp; Calcs'!$B$19:$N$42,MATCH(UW!$C682,'Model Inputs &amp; Calcs'!$B$19:$B$42,0),MATCH(UW!AG$606,'Model Inputs &amp; Calcs'!$B$19:$N$19,0))/12)</f>
        <v>0</v>
      </c>
      <c r="AH682" s="1250">
        <f>IF($A$682&lt;AH664,0,INDEX('Model Inputs &amp; Calcs'!$B$19:$N$42,MATCH(UW!$C682,'Model Inputs &amp; Calcs'!$B$19:$B$42,0),MATCH(UW!AH$606,'Model Inputs &amp; Calcs'!$B$19:$N$19,0))/12)</f>
        <v>0</v>
      </c>
      <c r="AI682" s="1250">
        <f>IF($A$682&lt;AI664,0,INDEX('Model Inputs &amp; Calcs'!$B$19:$N$42,MATCH(UW!$C682,'Model Inputs &amp; Calcs'!$B$19:$B$42,0),MATCH(UW!AI$606,'Model Inputs &amp; Calcs'!$B$19:$N$19,0))/12)</f>
        <v>0</v>
      </c>
      <c r="AJ682" s="1250">
        <f>IF($A$682&lt;AJ664,0,INDEX('Model Inputs &amp; Calcs'!$B$19:$N$42,MATCH(UW!$C682,'Model Inputs &amp; Calcs'!$B$19:$B$42,0),MATCH(UW!AJ$606,'Model Inputs &amp; Calcs'!$B$19:$N$19,0))/12)</f>
        <v>0</v>
      </c>
      <c r="AK682" s="1250">
        <f>IF($A$682&lt;AK664,0,INDEX('Model Inputs &amp; Calcs'!$B$19:$N$42,MATCH(UW!$C682,'Model Inputs &amp; Calcs'!$B$19:$B$42,0),MATCH(UW!AK$606,'Model Inputs &amp; Calcs'!$B$19:$N$19,0))/12)</f>
        <v>0</v>
      </c>
      <c r="AL682" s="1250">
        <f>IF($A$682&lt;AL664,0,INDEX('Model Inputs &amp; Calcs'!$B$19:$N$42,MATCH(UW!$C682,'Model Inputs &amp; Calcs'!$B$19:$B$42,0),MATCH(UW!AL$606,'Model Inputs &amp; Calcs'!$B$19:$N$19,0))/12)</f>
        <v>0</v>
      </c>
      <c r="AM682" s="1250">
        <f>IF($A$682&lt;AM664,0,INDEX('Model Inputs &amp; Calcs'!$B$19:$N$42,MATCH(UW!$C682,'Model Inputs &amp; Calcs'!$B$19:$B$42,0),MATCH(UW!AM$606,'Model Inputs &amp; Calcs'!$B$19:$N$19,0))/12)</f>
        <v>0</v>
      </c>
      <c r="AN682" s="1250">
        <f>IF($A$682&lt;AN664,0,INDEX('Model Inputs &amp; Calcs'!$B$19:$N$42,MATCH(UW!$C682,'Model Inputs &amp; Calcs'!$B$19:$B$42,0),MATCH(UW!AN$606,'Model Inputs &amp; Calcs'!$B$19:$N$19,0))/12)</f>
        <v>0</v>
      </c>
      <c r="AO682" s="1250">
        <f>IF($A$682&lt;AO664,0,INDEX('Model Inputs &amp; Calcs'!$B$19:$N$42,MATCH(UW!$C682,'Model Inputs &amp; Calcs'!$B$19:$B$42,0),MATCH(UW!AO$606,'Model Inputs &amp; Calcs'!$B$19:$N$19,0))/12)</f>
        <v>0</v>
      </c>
      <c r="AP682" s="1250">
        <f>IF($A$682&lt;AP664,0,INDEX('Model Inputs &amp; Calcs'!$B$19:$N$42,MATCH(UW!$C682,'Model Inputs &amp; Calcs'!$B$19:$B$42,0),MATCH(UW!AP$606,'Model Inputs &amp; Calcs'!$B$19:$N$19,0))/12)</f>
        <v>0</v>
      </c>
      <c r="AQ682" s="1250">
        <f>IF($A$682&lt;AQ664,0,INDEX('Model Inputs &amp; Calcs'!$B$19:$N$42,MATCH(UW!$C682,'Model Inputs &amp; Calcs'!$B$19:$B$42,0),MATCH(UW!AQ$606,'Model Inputs &amp; Calcs'!$B$19:$N$19,0))/12)</f>
        <v>0</v>
      </c>
      <c r="AR682" s="1250">
        <f>IF($A$682&lt;AR664,0,INDEX('Model Inputs &amp; Calcs'!$B$19:$N$42,MATCH(UW!$C682,'Model Inputs &amp; Calcs'!$B$19:$B$42,0),MATCH(UW!AR$606,'Model Inputs &amp; Calcs'!$B$19:$N$19,0))/12)</f>
        <v>0</v>
      </c>
      <c r="AS682" s="1250">
        <f>IF($A$682&lt;AS664,0,INDEX('Model Inputs &amp; Calcs'!$B$19:$N$42,MATCH(UW!$C682,'Model Inputs &amp; Calcs'!$B$19:$B$42,0),MATCH(UW!AS$606,'Model Inputs &amp; Calcs'!$B$19:$N$19,0))/12)</f>
        <v>0</v>
      </c>
      <c r="AT682" s="1250">
        <f>IF($A$682&lt;AT664,0,INDEX('Model Inputs &amp; Calcs'!$B$19:$N$42,MATCH(UW!$C682,'Model Inputs &amp; Calcs'!$B$19:$B$42,0),MATCH(UW!AT$606,'Model Inputs &amp; Calcs'!$B$19:$N$19,0))/12)</f>
        <v>0</v>
      </c>
      <c r="AU682" s="1250">
        <f>IF($A$682&lt;AU664,0,INDEX('Model Inputs &amp; Calcs'!$B$19:$N$42,MATCH(UW!$C682,'Model Inputs &amp; Calcs'!$B$19:$B$42,0),MATCH(UW!AU$606,'Model Inputs &amp; Calcs'!$B$19:$N$19,0))/12)</f>
        <v>0</v>
      </c>
      <c r="AV682" s="1250">
        <f>IF($A$682&lt;AV664,0,INDEX('Model Inputs &amp; Calcs'!$B$19:$N$42,MATCH(UW!$C682,'Model Inputs &amp; Calcs'!$B$19:$B$42,0),MATCH(UW!AV$606,'Model Inputs &amp; Calcs'!$B$19:$N$19,0))/12)</f>
        <v>0</v>
      </c>
      <c r="AW682" s="1250">
        <f>IF($A$682&lt;AW664,0,INDEX('Model Inputs &amp; Calcs'!$B$19:$N$42,MATCH(UW!$C682,'Model Inputs &amp; Calcs'!$B$19:$B$42,0),MATCH(UW!AW$606,'Model Inputs &amp; Calcs'!$B$19:$N$19,0))/12)</f>
        <v>0</v>
      </c>
      <c r="AX682" s="1250">
        <f>IF($A$682&lt;AX664,0,INDEX('Model Inputs &amp; Calcs'!$B$19:$N$42,MATCH(UW!$C682,'Model Inputs &amp; Calcs'!$B$19:$B$42,0),MATCH(UW!AX$606,'Model Inputs &amp; Calcs'!$B$19:$N$19,0))/12)</f>
        <v>0</v>
      </c>
      <c r="AY682" s="1250">
        <f>IF($A$682&lt;AY664,0,INDEX('Model Inputs &amp; Calcs'!$B$19:$N$42,MATCH(UW!$C682,'Model Inputs &amp; Calcs'!$B$19:$B$42,0),MATCH(UW!AY$606,'Model Inputs &amp; Calcs'!$B$19:$N$19,0))/12)</f>
        <v>0</v>
      </c>
      <c r="AZ682" s="1250">
        <f>IF($A$682&lt;AZ664,0,INDEX('Model Inputs &amp; Calcs'!$B$19:$N$42,MATCH(UW!$C682,'Model Inputs &amp; Calcs'!$B$19:$B$42,0),MATCH(UW!AZ$606,'Model Inputs &amp; Calcs'!$B$19:$N$19,0))/12)</f>
        <v>0</v>
      </c>
      <c r="BA682" s="1250">
        <f>IF($A$682&lt;BA664,0,INDEX('Model Inputs &amp; Calcs'!$B$19:$N$42,MATCH(UW!$C682,'Model Inputs &amp; Calcs'!$B$19:$B$42,0),MATCH(UW!BA$606,'Model Inputs &amp; Calcs'!$B$19:$N$19,0))/12)</f>
        <v>0</v>
      </c>
      <c r="BB682" s="1250">
        <f>IF($A$682&lt;BB664,0,INDEX('Model Inputs &amp; Calcs'!$B$19:$N$42,MATCH(UW!$C682,'Model Inputs &amp; Calcs'!$B$19:$B$42,0),MATCH(UW!BB$606,'Model Inputs &amp; Calcs'!$B$19:$N$19,0))/12)</f>
        <v>0</v>
      </c>
      <c r="BC682" s="1250">
        <f>IF($A$682&lt;BC664,0,INDEX('Model Inputs &amp; Calcs'!$B$19:$N$42,MATCH(UW!$C682,'Model Inputs &amp; Calcs'!$B$19:$B$42,0),MATCH(UW!BC$606,'Model Inputs &amp; Calcs'!$B$19:$N$19,0))/12)</f>
        <v>0</v>
      </c>
      <c r="BD682" s="1250">
        <f>IF($A$682&lt;BD664,0,INDEX('Model Inputs &amp; Calcs'!$B$19:$N$42,MATCH(UW!$C682,'Model Inputs &amp; Calcs'!$B$19:$B$42,0),MATCH(UW!BD$606,'Model Inputs &amp; Calcs'!$B$19:$N$19,0))/12)</f>
        <v>0</v>
      </c>
      <c r="BE682" s="1250">
        <f>IF($A$682&lt;BE664,0,INDEX('Model Inputs &amp; Calcs'!$B$19:$N$42,MATCH(UW!$C682,'Model Inputs &amp; Calcs'!$B$19:$B$42,0),MATCH(UW!BE$606,'Model Inputs &amp; Calcs'!$B$19:$N$19,0))/12)</f>
        <v>0</v>
      </c>
      <c r="BF682" s="1250">
        <f>IF($A$682&lt;BF664,0,INDEX('Model Inputs &amp; Calcs'!$B$19:$N$42,MATCH(UW!$C682,'Model Inputs &amp; Calcs'!$B$19:$B$42,0),MATCH(UW!BF$606,'Model Inputs &amp; Calcs'!$B$19:$N$19,0))/12)</f>
        <v>0</v>
      </c>
      <c r="BG682" s="1250">
        <f>IF($A$682&lt;BG664,0,INDEX('Model Inputs &amp; Calcs'!$B$19:$N$42,MATCH(UW!$C682,'Model Inputs &amp; Calcs'!$B$19:$B$42,0),MATCH(UW!BG$606,'Model Inputs &amp; Calcs'!$B$19:$N$19,0))/12)</f>
        <v>0</v>
      </c>
      <c r="BH682" s="1250">
        <f>IF($A$682&lt;BH664,0,INDEX('Model Inputs &amp; Calcs'!$B$19:$N$42,MATCH(UW!$C682,'Model Inputs &amp; Calcs'!$B$19:$B$42,0),MATCH(UW!BH$606,'Model Inputs &amp; Calcs'!$B$19:$N$19,0))/12)</f>
        <v>0</v>
      </c>
      <c r="BI682" s="1250">
        <f>IF($A$682&lt;BI664,0,INDEX('Model Inputs &amp; Calcs'!$B$19:$N$42,MATCH(UW!$C682,'Model Inputs &amp; Calcs'!$B$19:$B$42,0),MATCH(UW!BI$606,'Model Inputs &amp; Calcs'!$B$19:$N$19,0))/12)</f>
        <v>0</v>
      </c>
      <c r="BJ682" s="1250">
        <f>IF($A$682&lt;BJ664,0,INDEX('Model Inputs &amp; Calcs'!$B$19:$N$42,MATCH(UW!$C682,'Model Inputs &amp; Calcs'!$B$19:$B$42,0),MATCH(UW!BJ$606,'Model Inputs &amp; Calcs'!$B$19:$N$19,0))/12)</f>
        <v>0</v>
      </c>
      <c r="BK682" s="1250">
        <f>IF($A$682&lt;BK664,0,INDEX('Model Inputs &amp; Calcs'!$B$19:$N$42,MATCH(UW!$C682,'Model Inputs &amp; Calcs'!$B$19:$B$42,0),MATCH(UW!BK$606,'Model Inputs &amp; Calcs'!$B$19:$N$19,0))/12)</f>
        <v>0</v>
      </c>
      <c r="BL682" s="1250">
        <f>IF($A$682&lt;BL664,0,INDEX('Model Inputs &amp; Calcs'!$B$19:$N$42,MATCH(UW!$C682,'Model Inputs &amp; Calcs'!$B$19:$B$42,0),MATCH(UW!BL$606,'Model Inputs &amp; Calcs'!$B$19:$N$19,0))/12)</f>
        <v>0</v>
      </c>
      <c r="BM682" s="1250">
        <f>IF($A$682&lt;BM664,0,INDEX('Model Inputs &amp; Calcs'!$B$19:$N$42,MATCH(UW!$C682,'Model Inputs &amp; Calcs'!$B$19:$B$42,0),MATCH(UW!BM$606,'Model Inputs &amp; Calcs'!$B$19:$N$19,0))/12)</f>
        <v>0</v>
      </c>
      <c r="BN682" s="1250">
        <f>IF($A$682&lt;BN664,0,INDEX('Model Inputs &amp; Calcs'!$B$19:$N$42,MATCH(UW!$C682,'Model Inputs &amp; Calcs'!$B$19:$B$42,0),MATCH(UW!BN$606,'Model Inputs &amp; Calcs'!$B$19:$N$19,0))/12)</f>
        <v>0</v>
      </c>
      <c r="BO682" s="1250">
        <f>IF($A$682&lt;BO664,0,INDEX('Model Inputs &amp; Calcs'!$B$19:$N$42,MATCH(UW!$C682,'Model Inputs &amp; Calcs'!$B$19:$B$42,0),MATCH(UW!BO$606,'Model Inputs &amp; Calcs'!$B$19:$N$19,0))/12)</f>
        <v>0</v>
      </c>
      <c r="BP682" s="1250">
        <f>IF($A$682&lt;BP664,0,INDEX('Model Inputs &amp; Calcs'!$B$19:$N$42,MATCH(UW!$C682,'Model Inputs &amp; Calcs'!$B$19:$B$42,0),MATCH(UW!BP$606,'Model Inputs &amp; Calcs'!$B$19:$N$19,0))/12)</f>
        <v>0</v>
      </c>
      <c r="BQ682" s="1250">
        <f>IF($A$682&lt;BQ664,0,INDEX('Model Inputs &amp; Calcs'!$B$19:$N$42,MATCH(UW!$C682,'Model Inputs &amp; Calcs'!$B$19:$B$42,0),MATCH(UW!BQ$606,'Model Inputs &amp; Calcs'!$B$19:$N$19,0))/12)</f>
        <v>0</v>
      </c>
      <c r="BR682" s="1250">
        <f>IF($A$682&lt;BR664,0,INDEX('Model Inputs &amp; Calcs'!$B$19:$N$42,MATCH(UW!$C682,'Model Inputs &amp; Calcs'!$B$19:$B$42,0),MATCH(UW!BR$606,'Model Inputs &amp; Calcs'!$B$19:$N$19,0))/12)</f>
        <v>0</v>
      </c>
      <c r="BS682" s="1250">
        <f>IF($A$682&lt;BS664,0,INDEX('Model Inputs &amp; Calcs'!$B$19:$N$42,MATCH(UW!$C682,'Model Inputs &amp; Calcs'!$B$19:$B$42,0),MATCH(UW!BS$606,'Model Inputs &amp; Calcs'!$B$19:$N$19,0))/12)</f>
        <v>0</v>
      </c>
      <c r="BT682" s="1250">
        <f>IF($A$682&lt;BT664,0,INDEX('Model Inputs &amp; Calcs'!$B$19:$N$42,MATCH(UW!$C682,'Model Inputs &amp; Calcs'!$B$19:$B$42,0),MATCH(UW!BT$606,'Model Inputs &amp; Calcs'!$B$19:$N$19,0))/12)</f>
        <v>0</v>
      </c>
      <c r="BU682" s="1250">
        <f>IF($A$682&lt;BU664,0,INDEX('Model Inputs &amp; Calcs'!$B$19:$N$42,MATCH(UW!$C682,'Model Inputs &amp; Calcs'!$B$19:$B$42,0),MATCH(UW!BU$606,'Model Inputs &amp; Calcs'!$B$19:$N$19,0))/12)</f>
        <v>0</v>
      </c>
      <c r="BV682" s="1250">
        <f>IF($A$682&lt;BV664,0,INDEX('Model Inputs &amp; Calcs'!$B$19:$N$42,MATCH(UW!$C682,'Model Inputs &amp; Calcs'!$B$19:$B$42,0),MATCH(UW!BV$606,'Model Inputs &amp; Calcs'!$B$19:$N$19,0))/12)</f>
        <v>0</v>
      </c>
      <c r="BW682" s="1250">
        <f>IF($A$682&lt;BW664,0,INDEX('Model Inputs &amp; Calcs'!$B$19:$N$42,MATCH(UW!$C682,'Model Inputs &amp; Calcs'!$B$19:$B$42,0),MATCH(UW!BW$606,'Model Inputs &amp; Calcs'!$B$19:$N$19,0))/12)</f>
        <v>0</v>
      </c>
      <c r="BX682" s="1250">
        <f>IF($A$682&lt;BX664,0,INDEX('Model Inputs &amp; Calcs'!$B$19:$N$42,MATCH(UW!$C682,'Model Inputs &amp; Calcs'!$B$19:$B$42,0),MATCH(UW!BX$606,'Model Inputs &amp; Calcs'!$B$19:$N$19,0))/12)</f>
        <v>0</v>
      </c>
      <c r="BY682" s="1250">
        <f>IF($A$682&lt;BY664,0,INDEX('Model Inputs &amp; Calcs'!$B$19:$N$42,MATCH(UW!$C682,'Model Inputs &amp; Calcs'!$B$19:$B$42,0),MATCH(UW!BY$606,'Model Inputs &amp; Calcs'!$B$19:$N$19,0))/12)</f>
        <v>0</v>
      </c>
      <c r="BZ682" s="1250">
        <f>IF($A$682&lt;BZ664,0,INDEX('Model Inputs &amp; Calcs'!$B$19:$N$42,MATCH(UW!$C682,'Model Inputs &amp; Calcs'!$B$19:$B$42,0),MATCH(UW!BZ$606,'Model Inputs &amp; Calcs'!$B$19:$N$19,0))/12)</f>
        <v>0</v>
      </c>
      <c r="CA682" s="1250">
        <f>IF($A$682&lt;CA664,0,INDEX('Model Inputs &amp; Calcs'!$B$19:$N$42,MATCH(UW!$C682,'Model Inputs &amp; Calcs'!$B$19:$B$42,0),MATCH(UW!CA$606,'Model Inputs &amp; Calcs'!$B$19:$N$19,0))/12)</f>
        <v>0</v>
      </c>
      <c r="CB682" s="1250">
        <f>IF($A$682&lt;CB664,0,INDEX('Model Inputs &amp; Calcs'!$B$19:$N$42,MATCH(UW!$C682,'Model Inputs &amp; Calcs'!$B$19:$B$42,0),MATCH(UW!CB$606,'Model Inputs &amp; Calcs'!$B$19:$N$19,0))/12)</f>
        <v>0</v>
      </c>
      <c r="CC682" s="1250">
        <f>IF($A$682&lt;CC664,0,INDEX('Model Inputs &amp; Calcs'!$B$19:$N$42,MATCH(UW!$C682,'Model Inputs &amp; Calcs'!$B$19:$B$42,0),MATCH(UW!CC$606,'Model Inputs &amp; Calcs'!$B$19:$N$19,0))/12)</f>
        <v>0</v>
      </c>
      <c r="CD682" s="1250">
        <f>IF($A$682&lt;CD664,0,INDEX('Model Inputs &amp; Calcs'!$B$19:$N$42,MATCH(UW!$C682,'Model Inputs &amp; Calcs'!$B$19:$B$42,0),MATCH(UW!CD$606,'Model Inputs &amp; Calcs'!$B$19:$N$19,0))/12)</f>
        <v>0</v>
      </c>
      <c r="CE682" s="1250">
        <f>IF($A$682&lt;CE664,0,INDEX('Model Inputs &amp; Calcs'!$B$19:$N$42,MATCH(UW!$C682,'Model Inputs &amp; Calcs'!$B$19:$B$42,0),MATCH(UW!CE$606,'Model Inputs &amp; Calcs'!$B$19:$N$19,0))/12)</f>
        <v>0</v>
      </c>
      <c r="CF682" s="1250">
        <f>IF($A$682&lt;CF664,0,INDEX('Model Inputs &amp; Calcs'!$B$19:$N$42,MATCH(UW!$C682,'Model Inputs &amp; Calcs'!$B$19:$B$42,0),MATCH(UW!CF$606,'Model Inputs &amp; Calcs'!$B$19:$N$19,0))/12)</f>
        <v>0</v>
      </c>
      <c r="CG682" s="1250">
        <f>IF($A$682&lt;CG664,0,INDEX('Model Inputs &amp; Calcs'!$B$19:$N$42,MATCH(UW!$C682,'Model Inputs &amp; Calcs'!$B$19:$B$42,0),MATCH(UW!CG$606,'Model Inputs &amp; Calcs'!$B$19:$N$19,0))/12)</f>
        <v>0</v>
      </c>
      <c r="CH682" s="1250">
        <f>IF($A$682&lt;CH664,0,INDEX('Model Inputs &amp; Calcs'!$B$19:$N$42,MATCH(UW!$C682,'Model Inputs &amp; Calcs'!$B$19:$B$42,0),MATCH(UW!CH$606,'Model Inputs &amp; Calcs'!$B$19:$N$19,0))/12)</f>
        <v>0</v>
      </c>
      <c r="CI682" s="1250">
        <f>IF($A$682&lt;CI664,0,INDEX('Model Inputs &amp; Calcs'!$B$19:$N$42,MATCH(UW!$C682,'Model Inputs &amp; Calcs'!$B$19:$B$42,0),MATCH(UW!CI$606,'Model Inputs &amp; Calcs'!$B$19:$N$19,0))/12)</f>
        <v>0</v>
      </c>
      <c r="CJ682" s="1250">
        <f>IF($A$682&lt;CJ664,0,INDEX('Model Inputs &amp; Calcs'!$B$19:$N$42,MATCH(UW!$C682,'Model Inputs &amp; Calcs'!$B$19:$B$42,0),MATCH(UW!CJ$606,'Model Inputs &amp; Calcs'!$B$19:$N$19,0))/12)</f>
        <v>0</v>
      </c>
      <c r="CK682" s="1250">
        <f>IF($A$682&lt;CK664,0,INDEX('Model Inputs &amp; Calcs'!$B$19:$N$42,MATCH(UW!$C682,'Model Inputs &amp; Calcs'!$B$19:$B$42,0),MATCH(UW!CK$606,'Model Inputs &amp; Calcs'!$B$19:$N$19,0))/12)</f>
        <v>0</v>
      </c>
      <c r="CL682" s="1250">
        <f>IF($A$682&lt;CL664,0,INDEX('Model Inputs &amp; Calcs'!$B$19:$N$42,MATCH(UW!$C682,'Model Inputs &amp; Calcs'!$B$19:$B$42,0),MATCH(UW!CL$606,'Model Inputs &amp; Calcs'!$B$19:$N$19,0))/12)</f>
        <v>0</v>
      </c>
      <c r="CM682" s="1250">
        <f>IF($A$682&lt;CM664,0,INDEX('Model Inputs &amp; Calcs'!$B$19:$N$42,MATCH(UW!$C682,'Model Inputs &amp; Calcs'!$B$19:$B$42,0),MATCH(UW!CM$606,'Model Inputs &amp; Calcs'!$B$19:$N$19,0))/12)</f>
        <v>0</v>
      </c>
      <c r="CN682" s="1250">
        <f>IF($A$682&lt;CN664,0,INDEX('Model Inputs &amp; Calcs'!$B$19:$N$42,MATCH(UW!$C682,'Model Inputs &amp; Calcs'!$B$19:$B$42,0),MATCH(UW!CN$606,'Model Inputs &amp; Calcs'!$B$19:$N$19,0))/12)</f>
        <v>0</v>
      </c>
      <c r="CO682" s="1250">
        <f>IF($A$682&lt;CO664,0,INDEX('Model Inputs &amp; Calcs'!$B$19:$N$42,MATCH(UW!$C682,'Model Inputs &amp; Calcs'!$B$19:$B$42,0),MATCH(UW!CO$606,'Model Inputs &amp; Calcs'!$B$19:$N$19,0))/12)</f>
        <v>0</v>
      </c>
      <c r="CP682" s="1250">
        <f>IF($A$682&lt;CP664,0,INDEX('Model Inputs &amp; Calcs'!$B$19:$N$42,MATCH(UW!$C682,'Model Inputs &amp; Calcs'!$B$19:$B$42,0),MATCH(UW!CP$606,'Model Inputs &amp; Calcs'!$B$19:$N$19,0))/12)</f>
        <v>0</v>
      </c>
      <c r="CQ682" s="1250">
        <f>IF($A$682&lt;CQ664,0,INDEX('Model Inputs &amp; Calcs'!$B$19:$N$42,MATCH(UW!$C682,'Model Inputs &amp; Calcs'!$B$19:$B$42,0),MATCH(UW!CQ$606,'Model Inputs &amp; Calcs'!$B$19:$N$19,0))/12)</f>
        <v>0</v>
      </c>
      <c r="CR682" s="1250">
        <f>IF($A$682&lt;CR664,0,INDEX('Model Inputs &amp; Calcs'!$B$19:$N$42,MATCH(UW!$C682,'Model Inputs &amp; Calcs'!$B$19:$B$42,0),MATCH(UW!CR$606,'Model Inputs &amp; Calcs'!$B$19:$N$19,0))/12)</f>
        <v>0</v>
      </c>
      <c r="CS682" s="1250">
        <f>IF($A$682&lt;CS664,0,INDEX('Model Inputs &amp; Calcs'!$B$19:$N$42,MATCH(UW!$C682,'Model Inputs &amp; Calcs'!$B$19:$B$42,0),MATCH(UW!CS$606,'Model Inputs &amp; Calcs'!$B$19:$N$19,0))/12)</f>
        <v>0</v>
      </c>
      <c r="CT682" s="1250">
        <f>IF($A$682&lt;CT664,0,INDEX('Model Inputs &amp; Calcs'!$B$19:$N$42,MATCH(UW!$C682,'Model Inputs &amp; Calcs'!$B$19:$B$42,0),MATCH(UW!CT$606,'Model Inputs &amp; Calcs'!$B$19:$N$19,0))/12)</f>
        <v>0</v>
      </c>
      <c r="CU682" s="1250">
        <f>IF($A$682&lt;CU664,0,INDEX('Model Inputs &amp; Calcs'!$B$19:$N$42,MATCH(UW!$C682,'Model Inputs &amp; Calcs'!$B$19:$B$42,0),MATCH(UW!CU$606,'Model Inputs &amp; Calcs'!$B$19:$N$19,0))/12)</f>
        <v>0</v>
      </c>
      <c r="CV682" s="1250">
        <f>IF($A$682&lt;CV664,0,INDEX('Model Inputs &amp; Calcs'!$B$19:$N$42,MATCH(UW!$C682,'Model Inputs &amp; Calcs'!$B$19:$B$42,0),MATCH(UW!CV$606,'Model Inputs &amp; Calcs'!$B$19:$N$19,0))/12)</f>
        <v>0</v>
      </c>
      <c r="CW682" s="1250">
        <f>IF($A$682&lt;CW664,0,INDEX('Model Inputs &amp; Calcs'!$B$19:$N$42,MATCH(UW!$C682,'Model Inputs &amp; Calcs'!$B$19:$B$42,0),MATCH(UW!CW$606,'Model Inputs &amp; Calcs'!$B$19:$N$19,0))/12)</f>
        <v>0</v>
      </c>
      <c r="CX682" s="1250">
        <f>IF($A$682&lt;CX664,0,INDEX('Model Inputs &amp; Calcs'!$B$19:$N$42,MATCH(UW!$C682,'Model Inputs &amp; Calcs'!$B$19:$B$42,0),MATCH(UW!CX$606,'Model Inputs &amp; Calcs'!$B$19:$N$19,0))/12)</f>
        <v>0</v>
      </c>
      <c r="CY682" s="1250">
        <f>IF($A$682&lt;CY664,0,INDEX('Model Inputs &amp; Calcs'!$B$19:$N$42,MATCH(UW!$C682,'Model Inputs &amp; Calcs'!$B$19:$B$42,0),MATCH(UW!CY$606,'Model Inputs &amp; Calcs'!$B$19:$N$19,0))/12)</f>
        <v>0</v>
      </c>
      <c r="CZ682" s="1250">
        <f>IF($A$682&lt;CZ664,0,INDEX('Model Inputs &amp; Calcs'!$B$19:$N$42,MATCH(UW!$C682,'Model Inputs &amp; Calcs'!$B$19:$B$42,0),MATCH(UW!CZ$606,'Model Inputs &amp; Calcs'!$B$19:$N$19,0))/12)</f>
        <v>0</v>
      </c>
      <c r="DA682" s="1250">
        <f>IF($A$682&lt;DA664,0,INDEX('Model Inputs &amp; Calcs'!$B$19:$N$42,MATCH(UW!$C682,'Model Inputs &amp; Calcs'!$B$19:$B$42,0),MATCH(UW!DA$606,'Model Inputs &amp; Calcs'!$B$19:$N$19,0))/12)</f>
        <v>0</v>
      </c>
      <c r="DB682" s="1250">
        <f>IF($A$682&lt;DB664,0,INDEX('Model Inputs &amp; Calcs'!$B$19:$N$42,MATCH(UW!$C682,'Model Inputs &amp; Calcs'!$B$19:$B$42,0),MATCH(UW!DB$606,'Model Inputs &amp; Calcs'!$B$19:$N$19,0))/12)</f>
        <v>0</v>
      </c>
      <c r="DC682" s="1250">
        <f>IF($A$682&lt;DC664,0,INDEX('Model Inputs &amp; Calcs'!$B$19:$N$42,MATCH(UW!$C682,'Model Inputs &amp; Calcs'!$B$19:$B$42,0),MATCH(UW!DC$606,'Model Inputs &amp; Calcs'!$B$19:$N$19,0))/12)</f>
        <v>0</v>
      </c>
      <c r="DD682" s="1250">
        <f>IF($A$682&lt;DD664,0,INDEX('Model Inputs &amp; Calcs'!$B$19:$N$42,MATCH(UW!$C682,'Model Inputs &amp; Calcs'!$B$19:$B$42,0),MATCH(UW!DD$606,'Model Inputs &amp; Calcs'!$B$19:$N$19,0))/12)</f>
        <v>0</v>
      </c>
      <c r="DE682" s="1250">
        <f>IF($A$682&lt;DE664,0,INDEX('Model Inputs &amp; Calcs'!$B$19:$N$42,MATCH(UW!$C682,'Model Inputs &amp; Calcs'!$B$19:$B$42,0),MATCH(UW!DE$606,'Model Inputs &amp; Calcs'!$B$19:$N$19,0))/12)</f>
        <v>0</v>
      </c>
      <c r="DF682" s="1250">
        <f>IF($A$682&lt;DF664,0,INDEX('Model Inputs &amp; Calcs'!$B$19:$N$42,MATCH(UW!$C682,'Model Inputs &amp; Calcs'!$B$19:$B$42,0),MATCH(UW!DF$606,'Model Inputs &amp; Calcs'!$B$19:$N$19,0))/12)</f>
        <v>0</v>
      </c>
      <c r="DG682" s="1250">
        <f>IF($A$682&lt;DG664,0,INDEX('Model Inputs &amp; Calcs'!$B$19:$N$42,MATCH(UW!$C682,'Model Inputs &amp; Calcs'!$B$19:$B$42,0),MATCH(UW!DG$606,'Model Inputs &amp; Calcs'!$B$19:$N$19,0))/12)</f>
        <v>0</v>
      </c>
      <c r="DH682" s="1250">
        <f>IF($A$682&lt;DH664,0,INDEX('Model Inputs &amp; Calcs'!$B$19:$N$42,MATCH(UW!$C682,'Model Inputs &amp; Calcs'!$B$19:$B$42,0),MATCH(UW!DH$606,'Model Inputs &amp; Calcs'!$B$19:$N$19,0))/12)</f>
        <v>0</v>
      </c>
      <c r="DI682" s="1250">
        <f>IF($A$682&lt;DI664,0,INDEX('Model Inputs &amp; Calcs'!$B$19:$N$42,MATCH(UW!$C682,'Model Inputs &amp; Calcs'!$B$19:$B$42,0),MATCH(UW!DI$606,'Model Inputs &amp; Calcs'!$B$19:$N$19,0))/12)</f>
        <v>0</v>
      </c>
      <c r="DJ682" s="1250">
        <f>IF($A$682&lt;DJ664,0,INDEX('Model Inputs &amp; Calcs'!$B$19:$N$42,MATCH(UW!$C682,'Model Inputs &amp; Calcs'!$B$19:$B$42,0),MATCH(UW!DJ$606,'Model Inputs &amp; Calcs'!$B$19:$N$19,0))/12)</f>
        <v>0</v>
      </c>
      <c r="DK682" s="1250">
        <f>IF($A$682&lt;DK664,0,INDEX('Model Inputs &amp; Calcs'!$B$19:$N$42,MATCH(UW!$C682,'Model Inputs &amp; Calcs'!$B$19:$B$42,0),MATCH(UW!DK$606,'Model Inputs &amp; Calcs'!$B$19:$N$19,0))/12)</f>
        <v>0</v>
      </c>
      <c r="DL682" s="1250">
        <f>IF($A$682&lt;DL664,0,INDEX('Model Inputs &amp; Calcs'!$B$19:$N$42,MATCH(UW!$C682,'Model Inputs &amp; Calcs'!$B$19:$B$42,0),MATCH(UW!DL$606,'Model Inputs &amp; Calcs'!$B$19:$N$19,0))/12)</f>
        <v>0</v>
      </c>
      <c r="DM682" s="1250">
        <f>IF($A$682&lt;DM664,0,INDEX('Model Inputs &amp; Calcs'!$B$19:$N$42,MATCH(UW!$C682,'Model Inputs &amp; Calcs'!$B$19:$B$42,0),MATCH(UW!DM$606,'Model Inputs &amp; Calcs'!$B$19:$N$19,0))/12)</f>
        <v>0</v>
      </c>
      <c r="DN682" s="1250">
        <f>IF($A$682&lt;DN664,0,INDEX('Model Inputs &amp; Calcs'!$B$19:$N$42,MATCH(UW!$C682,'Model Inputs &amp; Calcs'!$B$19:$B$42,0),MATCH(UW!DN$606,'Model Inputs &amp; Calcs'!$B$19:$N$19,0))/12)</f>
        <v>0</v>
      </c>
      <c r="DO682" s="1250">
        <f>IF($A$682&lt;DO664,0,INDEX('Model Inputs &amp; Calcs'!$B$19:$N$42,MATCH(UW!$C682,'Model Inputs &amp; Calcs'!$B$19:$B$42,0),MATCH(UW!DO$606,'Model Inputs &amp; Calcs'!$B$19:$N$19,0))/12)</f>
        <v>0</v>
      </c>
      <c r="DP682" s="1250">
        <f>IF($A$682&lt;DP664,0,INDEX('Model Inputs &amp; Calcs'!$B$19:$N$42,MATCH(UW!$C682,'Model Inputs &amp; Calcs'!$B$19:$B$42,0),MATCH(UW!DP$606,'Model Inputs &amp; Calcs'!$B$19:$N$19,0))/12)</f>
        <v>0</v>
      </c>
      <c r="DQ682" s="1250">
        <f>IF($A$682&lt;DQ664,0,INDEX('Model Inputs &amp; Calcs'!$B$19:$N$42,MATCH(UW!$C682,'Model Inputs &amp; Calcs'!$B$19:$B$42,0),MATCH(UW!DQ$606,'Model Inputs &amp; Calcs'!$B$19:$N$19,0))/12)</f>
        <v>0</v>
      </c>
      <c r="DR682" s="1250">
        <f>IF($A$682&lt;DR664,0,INDEX('Model Inputs &amp; Calcs'!$B$19:$N$42,MATCH(UW!$C682,'Model Inputs &amp; Calcs'!$B$19:$B$42,0),MATCH(UW!DR$606,'Model Inputs &amp; Calcs'!$B$19:$N$19,0))/12)</f>
        <v>0</v>
      </c>
      <c r="DS682" s="1250">
        <f>IF($A$682&lt;DS664,0,INDEX('Model Inputs &amp; Calcs'!$B$19:$N$42,MATCH(UW!$C682,'Model Inputs &amp; Calcs'!$B$19:$B$42,0),MATCH(UW!DS$606,'Model Inputs &amp; Calcs'!$B$19:$N$19,0))/12)</f>
        <v>0</v>
      </c>
      <c r="DT682" s="1250">
        <f>IF($A$682&lt;DT664,0,INDEX('Model Inputs &amp; Calcs'!$B$19:$N$42,MATCH(UW!$C682,'Model Inputs &amp; Calcs'!$B$19:$B$42,0),MATCH(UW!DT$606,'Model Inputs &amp; Calcs'!$B$19:$N$19,0))/12)</f>
        <v>0</v>
      </c>
      <c r="DU682" s="1250">
        <f>IF($A$682&lt;DU664,0,INDEX('Model Inputs &amp; Calcs'!$B$19:$N$42,MATCH(UW!$C682,'Model Inputs &amp; Calcs'!$B$19:$B$42,0),MATCH(UW!DU$606,'Model Inputs &amp; Calcs'!$B$19:$N$19,0))/12)</f>
        <v>0</v>
      </c>
      <c r="DV682" s="1250">
        <f>IF($A$682&lt;DV664,0,INDEX('Model Inputs &amp; Calcs'!$B$19:$N$42,MATCH(UW!$C682,'Model Inputs &amp; Calcs'!$B$19:$B$42,0),MATCH(UW!DV$606,'Model Inputs &amp; Calcs'!$B$19:$N$19,0))/12)</f>
        <v>0</v>
      </c>
      <c r="DW682" s="1250">
        <f>IF($A$682&lt;DW664,0,INDEX('Model Inputs &amp; Calcs'!$B$19:$N$42,MATCH(UW!$C682,'Model Inputs &amp; Calcs'!$B$19:$B$42,0),MATCH(UW!DW$606,'Model Inputs &amp; Calcs'!$B$19:$N$19,0))/12)</f>
        <v>0</v>
      </c>
      <c r="DX682" s="1250">
        <f>IF($A$682&lt;DX664,0,INDEX('Model Inputs &amp; Calcs'!$B$19:$N$42,MATCH(UW!$C682,'Model Inputs &amp; Calcs'!$B$19:$B$42,0),MATCH(UW!DX$606,'Model Inputs &amp; Calcs'!$B$19:$N$19,0))/12)</f>
        <v>0</v>
      </c>
      <c r="DY682" s="1250">
        <f>IF($A$682&lt;DY664,0,INDEX('Model Inputs &amp; Calcs'!$B$19:$N$42,MATCH(UW!$C682,'Model Inputs &amp; Calcs'!$B$19:$B$42,0),MATCH(UW!DY$606,'Model Inputs &amp; Calcs'!$B$19:$N$19,0))/12)</f>
        <v>0</v>
      </c>
      <c r="DZ682" s="1250">
        <f>IF($A$682&lt;DZ664,0,INDEX('Model Inputs &amp; Calcs'!$B$19:$N$42,MATCH(UW!$C682,'Model Inputs &amp; Calcs'!$B$19:$B$42,0),MATCH(UW!DZ$606,'Model Inputs &amp; Calcs'!$B$19:$N$19,0))/12)</f>
        <v>0</v>
      </c>
      <c r="EA682" s="1250">
        <f>IF($A$682&lt;EA664,0,INDEX('Model Inputs &amp; Calcs'!$B$19:$N$42,MATCH(UW!$C682,'Model Inputs &amp; Calcs'!$B$19:$B$42,0),MATCH(UW!EA$606,'Model Inputs &amp; Calcs'!$B$19:$N$19,0))/12)</f>
        <v>0</v>
      </c>
      <c r="EB682" s="1250">
        <f>IF($A$682&lt;EB664,0,INDEX('Model Inputs &amp; Calcs'!$B$19:$N$42,MATCH(UW!$C682,'Model Inputs &amp; Calcs'!$B$19:$B$42,0),MATCH(UW!EB$606,'Model Inputs &amp; Calcs'!$B$19:$N$19,0))/12)</f>
        <v>0</v>
      </c>
      <c r="EC682" s="1250">
        <f>IF($A$682&lt;EC664,0,INDEX('Model Inputs &amp; Calcs'!$B$19:$N$42,MATCH(UW!$C682,'Model Inputs &amp; Calcs'!$B$19:$B$42,0),MATCH(UW!EC$606,'Model Inputs &amp; Calcs'!$B$19:$N$19,0))/12)</f>
        <v>0</v>
      </c>
      <c r="ED682" s="1250">
        <f>IF($A$682&lt;ED664,0,INDEX('Model Inputs &amp; Calcs'!$B$19:$N$42,MATCH(UW!$C682,'Model Inputs &amp; Calcs'!$B$19:$B$42,0),MATCH(UW!ED$606,'Model Inputs &amp; Calcs'!$B$19:$N$19,0))/12)</f>
        <v>0</v>
      </c>
      <c r="EE682" s="1250">
        <f>IF($A$682&lt;EE664,0,INDEX('Model Inputs &amp; Calcs'!$B$19:$N$42,MATCH(UW!$C682,'Model Inputs &amp; Calcs'!$B$19:$B$42,0),MATCH(UW!EE$606,'Model Inputs &amp; Calcs'!$B$19:$N$19,0))/12)</f>
        <v>0</v>
      </c>
      <c r="EF682" s="1250">
        <f>IF($A$682&lt;EF664,0,INDEX('Model Inputs &amp; Calcs'!$B$19:$N$42,MATCH(UW!$C682,'Model Inputs &amp; Calcs'!$B$19:$B$42,0),MATCH(UW!EF$606,'Model Inputs &amp; Calcs'!$B$19:$N$19,0))/12)</f>
        <v>0</v>
      </c>
    </row>
    <row r="683" spans="1:136">
      <c r="A683" s="1572"/>
      <c r="C683" s="28" t="str">
        <f t="shared" si="495"/>
        <v>Outgoings Recoveries</v>
      </c>
      <c r="D683" s="1413">
        <f t="shared" si="482"/>
        <v>0</v>
      </c>
      <c r="E683" s="1250">
        <f t="shared" ref="E683:S683" si="496">IF(E682&gt;0,E696+E703+E708,0)</f>
        <v>0</v>
      </c>
      <c r="F683" s="1250">
        <f t="shared" si="496"/>
        <v>0</v>
      </c>
      <c r="G683" s="1250">
        <f t="shared" si="496"/>
        <v>0</v>
      </c>
      <c r="H683" s="1250">
        <f t="shared" si="496"/>
        <v>0</v>
      </c>
      <c r="I683" s="1250">
        <f t="shared" si="496"/>
        <v>0</v>
      </c>
      <c r="J683" s="1250">
        <f t="shared" si="496"/>
        <v>0</v>
      </c>
      <c r="K683" s="1250">
        <f t="shared" si="496"/>
        <v>0</v>
      </c>
      <c r="L683" s="1250">
        <f t="shared" si="496"/>
        <v>0</v>
      </c>
      <c r="M683" s="1250">
        <f t="shared" si="496"/>
        <v>0</v>
      </c>
      <c r="N683" s="1250">
        <f t="shared" si="496"/>
        <v>0</v>
      </c>
      <c r="O683" s="1250">
        <f t="shared" si="496"/>
        <v>0</v>
      </c>
      <c r="P683" s="1250">
        <f t="shared" si="496"/>
        <v>0</v>
      </c>
      <c r="Q683" s="1250">
        <f t="shared" si="496"/>
        <v>0</v>
      </c>
      <c r="R683" s="1250">
        <f t="shared" si="496"/>
        <v>0</v>
      </c>
      <c r="S683" s="1250">
        <f t="shared" si="496"/>
        <v>0</v>
      </c>
      <c r="T683" s="1250">
        <v>0</v>
      </c>
      <c r="U683" s="1250">
        <v>0</v>
      </c>
      <c r="V683" s="1250">
        <v>0</v>
      </c>
      <c r="W683" s="1250">
        <v>0</v>
      </c>
      <c r="X683" s="1250">
        <v>0</v>
      </c>
      <c r="Y683" s="1250">
        <v>0</v>
      </c>
      <c r="Z683" s="1250">
        <v>0</v>
      </c>
      <c r="AA683" s="1250">
        <v>0</v>
      </c>
      <c r="AB683" s="1250">
        <v>0</v>
      </c>
      <c r="AC683" s="1250">
        <v>0</v>
      </c>
      <c r="AD683" s="1250">
        <v>0</v>
      </c>
      <c r="AE683" s="1250">
        <v>0</v>
      </c>
      <c r="AF683" s="1250">
        <v>0</v>
      </c>
      <c r="AG683" s="1250">
        <v>0</v>
      </c>
      <c r="AH683" s="1250">
        <v>0</v>
      </c>
      <c r="AI683" s="1250">
        <v>0</v>
      </c>
      <c r="AJ683" s="1250">
        <v>0</v>
      </c>
      <c r="AK683" s="1250">
        <v>0</v>
      </c>
      <c r="AL683" s="1250">
        <v>0</v>
      </c>
      <c r="AM683" s="1250">
        <v>0</v>
      </c>
      <c r="AN683" s="1250">
        <v>0</v>
      </c>
      <c r="AO683" s="1250">
        <v>0</v>
      </c>
      <c r="AP683" s="1250">
        <v>0</v>
      </c>
      <c r="AQ683" s="1250">
        <v>0</v>
      </c>
      <c r="AR683" s="1250">
        <v>0</v>
      </c>
      <c r="AS683" s="1250">
        <v>0</v>
      </c>
      <c r="AT683" s="1250">
        <v>0</v>
      </c>
      <c r="AU683" s="1250">
        <v>0</v>
      </c>
      <c r="AV683" s="1250">
        <v>0</v>
      </c>
      <c r="AW683" s="1250">
        <v>0</v>
      </c>
      <c r="AX683" s="1250">
        <v>0</v>
      </c>
      <c r="AY683" s="1250">
        <v>0</v>
      </c>
      <c r="AZ683" s="1250">
        <v>0</v>
      </c>
      <c r="BA683" s="1250">
        <v>0</v>
      </c>
      <c r="BB683" s="1250">
        <v>0</v>
      </c>
      <c r="BC683" s="1250">
        <v>0</v>
      </c>
      <c r="BD683" s="1250">
        <v>0</v>
      </c>
      <c r="BE683" s="1250">
        <v>0</v>
      </c>
      <c r="BF683" s="1250">
        <v>0</v>
      </c>
      <c r="BG683" s="1250">
        <v>0</v>
      </c>
      <c r="BH683" s="1250">
        <v>0</v>
      </c>
      <c r="BI683" s="1250">
        <v>0</v>
      </c>
      <c r="BJ683" s="1250">
        <v>0</v>
      </c>
      <c r="BK683" s="1250">
        <v>0</v>
      </c>
      <c r="BL683" s="1250">
        <v>0</v>
      </c>
      <c r="BM683" s="1250">
        <v>0</v>
      </c>
      <c r="BN683" s="1250">
        <v>0</v>
      </c>
      <c r="BO683" s="1250">
        <v>0</v>
      </c>
      <c r="BP683" s="1250">
        <v>0</v>
      </c>
      <c r="BQ683" s="1250">
        <v>0</v>
      </c>
      <c r="BR683" s="1250">
        <v>0</v>
      </c>
      <c r="BS683" s="1250">
        <v>0</v>
      </c>
      <c r="BT683" s="1250">
        <v>0</v>
      </c>
      <c r="BU683" s="1250">
        <v>0</v>
      </c>
      <c r="BV683" s="1250">
        <v>0</v>
      </c>
      <c r="BW683" s="1250">
        <v>0</v>
      </c>
      <c r="BX683" s="1250">
        <v>0</v>
      </c>
      <c r="BY683" s="1250">
        <v>0</v>
      </c>
      <c r="BZ683" s="1250">
        <v>0</v>
      </c>
      <c r="CA683" s="1250">
        <v>0</v>
      </c>
      <c r="CB683" s="1250">
        <v>0</v>
      </c>
      <c r="CC683" s="1250">
        <v>0</v>
      </c>
      <c r="CD683" s="1250">
        <v>0</v>
      </c>
      <c r="CE683" s="1250">
        <v>0</v>
      </c>
      <c r="CF683" s="1250">
        <v>0</v>
      </c>
      <c r="CG683" s="1250">
        <v>0</v>
      </c>
      <c r="CH683" s="1250">
        <v>0</v>
      </c>
      <c r="CI683" s="1250">
        <v>0</v>
      </c>
      <c r="CJ683" s="1250">
        <v>0</v>
      </c>
      <c r="CK683" s="1250">
        <v>0</v>
      </c>
      <c r="CL683" s="1250">
        <v>0</v>
      </c>
      <c r="CM683" s="1250">
        <v>0</v>
      </c>
      <c r="CN683" s="1250">
        <v>0</v>
      </c>
      <c r="CO683" s="1250">
        <v>0</v>
      </c>
      <c r="CP683" s="1250">
        <v>0</v>
      </c>
      <c r="CQ683" s="1250">
        <v>0</v>
      </c>
      <c r="CR683" s="1250">
        <v>0</v>
      </c>
      <c r="CS683" s="1250">
        <v>0</v>
      </c>
      <c r="CT683" s="1250">
        <v>0</v>
      </c>
      <c r="CU683" s="1250">
        <v>0</v>
      </c>
      <c r="CV683" s="1250">
        <v>0</v>
      </c>
      <c r="CW683" s="1250">
        <v>0</v>
      </c>
      <c r="CX683" s="1250">
        <v>0</v>
      </c>
      <c r="CY683" s="1250">
        <v>0</v>
      </c>
      <c r="CZ683" s="1250">
        <v>0</v>
      </c>
      <c r="DA683" s="1250">
        <v>0</v>
      </c>
      <c r="DB683" s="1250">
        <v>0</v>
      </c>
      <c r="DC683" s="1250">
        <v>0</v>
      </c>
      <c r="DD683" s="1250">
        <v>0</v>
      </c>
      <c r="DE683" s="1250">
        <v>0</v>
      </c>
      <c r="DF683" s="1250">
        <v>0</v>
      </c>
      <c r="DG683" s="1250">
        <v>0</v>
      </c>
      <c r="DH683" s="1250">
        <v>0</v>
      </c>
      <c r="DI683" s="1250">
        <v>0</v>
      </c>
      <c r="DJ683" s="1250">
        <v>0</v>
      </c>
      <c r="DK683" s="1250">
        <v>0</v>
      </c>
      <c r="DL683" s="1250">
        <v>0</v>
      </c>
      <c r="DM683" s="1250">
        <v>0</v>
      </c>
      <c r="DN683" s="1250">
        <v>0</v>
      </c>
      <c r="DO683" s="1250">
        <v>0</v>
      </c>
      <c r="DP683" s="1250">
        <v>0</v>
      </c>
      <c r="DQ683" s="1250">
        <v>0</v>
      </c>
      <c r="DR683" s="1250">
        <v>0</v>
      </c>
      <c r="DS683" s="1250">
        <v>0</v>
      </c>
      <c r="DT683" s="1250">
        <v>0</v>
      </c>
      <c r="DU683" s="1250">
        <v>0</v>
      </c>
      <c r="DV683" s="1250">
        <v>0</v>
      </c>
      <c r="DW683" s="1250">
        <v>0</v>
      </c>
      <c r="DX683" s="1250">
        <v>0</v>
      </c>
      <c r="DY683" s="1250">
        <v>0</v>
      </c>
      <c r="DZ683" s="1250">
        <v>0</v>
      </c>
      <c r="EA683" s="1250">
        <v>0</v>
      </c>
      <c r="EB683" s="1250">
        <v>0</v>
      </c>
      <c r="EC683" s="1250">
        <v>0</v>
      </c>
      <c r="ED683" s="1250">
        <v>0</v>
      </c>
      <c r="EE683" s="1250">
        <v>0</v>
      </c>
      <c r="EF683" s="1250">
        <v>0</v>
      </c>
    </row>
    <row r="684" spans="1:136">
      <c r="A684" s="1251"/>
      <c r="C684" s="28" t="str">
        <f t="shared" si="495"/>
        <v>Misc III</v>
      </c>
      <c r="D684" s="1413">
        <f t="shared" si="482"/>
        <v>0</v>
      </c>
      <c r="E684" s="1250">
        <f>INDEX('Model Inputs &amp; Calcs'!$B$19:$N$42,MATCH(UW!$C684,'Model Inputs &amp; Calcs'!$B$19:$B$42,0),MATCH(UW!E$606,'Model Inputs &amp; Calcs'!$B$19:$N$19,0))/12</f>
        <v>0</v>
      </c>
      <c r="F684" s="1250">
        <f>INDEX('Model Inputs &amp; Calcs'!$B$19:$N$42,MATCH(UW!$C684,'Model Inputs &amp; Calcs'!$B$19:$B$42,0),MATCH(UW!F$606,'Model Inputs &amp; Calcs'!$B$19:$N$19,0))/12</f>
        <v>0</v>
      </c>
      <c r="G684" s="1250">
        <f>INDEX('Model Inputs &amp; Calcs'!$B$19:$N$42,MATCH(UW!$C684,'Model Inputs &amp; Calcs'!$B$19:$B$42,0),MATCH(UW!G$606,'Model Inputs &amp; Calcs'!$B$19:$N$19,0))/12</f>
        <v>0</v>
      </c>
      <c r="H684" s="1250">
        <f>INDEX('Model Inputs &amp; Calcs'!$B$19:$N$42,MATCH(UW!$C684,'Model Inputs &amp; Calcs'!$B$19:$B$42,0),MATCH(UW!H$606,'Model Inputs &amp; Calcs'!$B$19:$N$19,0))/12</f>
        <v>0</v>
      </c>
      <c r="I684" s="1250">
        <f>INDEX('Model Inputs &amp; Calcs'!$B$19:$N$42,MATCH(UW!$C684,'Model Inputs &amp; Calcs'!$B$19:$B$42,0),MATCH(UW!I$606,'Model Inputs &amp; Calcs'!$B$19:$N$19,0))/12</f>
        <v>0</v>
      </c>
      <c r="J684" s="1250">
        <f>INDEX('Model Inputs &amp; Calcs'!$B$19:$N$42,MATCH(UW!$C684,'Model Inputs &amp; Calcs'!$B$19:$B$42,0),MATCH(UW!J$606,'Model Inputs &amp; Calcs'!$B$19:$N$19,0))/12</f>
        <v>0</v>
      </c>
      <c r="K684" s="1250">
        <f>INDEX('Model Inputs &amp; Calcs'!$B$19:$N$42,MATCH(UW!$C684,'Model Inputs &amp; Calcs'!$B$19:$B$42,0),MATCH(UW!K$606,'Model Inputs &amp; Calcs'!$B$19:$N$19,0))/12</f>
        <v>0</v>
      </c>
      <c r="L684" s="1250">
        <f>INDEX('Model Inputs &amp; Calcs'!$B$19:$N$42,MATCH(UW!$C684,'Model Inputs &amp; Calcs'!$B$19:$B$42,0),MATCH(UW!L$606,'Model Inputs &amp; Calcs'!$B$19:$N$19,0))/12</f>
        <v>0</v>
      </c>
      <c r="M684" s="1250">
        <f>INDEX('Model Inputs &amp; Calcs'!$B$19:$N$42,MATCH(UW!$C684,'Model Inputs &amp; Calcs'!$B$19:$B$42,0),MATCH(UW!M$606,'Model Inputs &amp; Calcs'!$B$19:$N$19,0))/12</f>
        <v>0</v>
      </c>
      <c r="N684" s="1250">
        <f>INDEX('Model Inputs &amp; Calcs'!$B$19:$N$42,MATCH(UW!$C684,'Model Inputs &amp; Calcs'!$B$19:$B$42,0),MATCH(UW!N$606,'Model Inputs &amp; Calcs'!$B$19:$N$19,0))/12</f>
        <v>0</v>
      </c>
      <c r="O684" s="1250">
        <f>INDEX('Model Inputs &amp; Calcs'!$B$19:$N$42,MATCH(UW!$C684,'Model Inputs &amp; Calcs'!$B$19:$B$42,0),MATCH(UW!O$606,'Model Inputs &amp; Calcs'!$B$19:$N$19,0))/12</f>
        <v>0</v>
      </c>
      <c r="P684" s="1250">
        <f>INDEX('Model Inputs &amp; Calcs'!$B$19:$N$42,MATCH(UW!$C684,'Model Inputs &amp; Calcs'!$B$19:$B$42,0),MATCH(UW!P$606,'Model Inputs &amp; Calcs'!$B$19:$N$19,0))/12</f>
        <v>0</v>
      </c>
      <c r="Q684" s="1250">
        <f>INDEX('Model Inputs &amp; Calcs'!$B$19:$N$42,MATCH(UW!$C684,'Model Inputs &amp; Calcs'!$B$19:$B$42,0),MATCH(UW!Q$606,'Model Inputs &amp; Calcs'!$B$19:$N$19,0))/12</f>
        <v>0</v>
      </c>
      <c r="R684" s="1250">
        <f>INDEX('Model Inputs &amp; Calcs'!$B$19:$N$42,MATCH(UW!$C684,'Model Inputs &amp; Calcs'!$B$19:$B$42,0),MATCH(UW!R$606,'Model Inputs &amp; Calcs'!$B$19:$N$19,0))/12</f>
        <v>0</v>
      </c>
      <c r="S684" s="1250">
        <f>INDEX('Model Inputs &amp; Calcs'!$B$19:$N$42,MATCH(UW!$C684,'Model Inputs &amp; Calcs'!$B$19:$B$42,0),MATCH(UW!S$606,'Model Inputs &amp; Calcs'!$B$19:$N$19,0))/12</f>
        <v>0</v>
      </c>
      <c r="T684" s="1250">
        <f>INDEX('Model Inputs &amp; Calcs'!$B$19:$N$42,MATCH(UW!$C684,'Model Inputs &amp; Calcs'!$B$19:$B$42,0),MATCH(UW!T$606,'Model Inputs &amp; Calcs'!$B$19:$N$19,0))/12</f>
        <v>0</v>
      </c>
      <c r="U684" s="1250">
        <f>INDEX('Model Inputs &amp; Calcs'!$B$19:$N$42,MATCH(UW!$C684,'Model Inputs &amp; Calcs'!$B$19:$B$42,0),MATCH(UW!U$606,'Model Inputs &amp; Calcs'!$B$19:$N$19,0))/12</f>
        <v>0</v>
      </c>
      <c r="V684" s="1250">
        <f>INDEX('Model Inputs &amp; Calcs'!$B$19:$N$42,MATCH(UW!$C684,'Model Inputs &amp; Calcs'!$B$19:$B$42,0),MATCH(UW!V$606,'Model Inputs &amp; Calcs'!$B$19:$N$19,0))/12</f>
        <v>0</v>
      </c>
      <c r="W684" s="1250">
        <f>INDEX('Model Inputs &amp; Calcs'!$B$19:$N$42,MATCH(UW!$C684,'Model Inputs &amp; Calcs'!$B$19:$B$42,0),MATCH(UW!W$606,'Model Inputs &amp; Calcs'!$B$19:$N$19,0))/12</f>
        <v>0</v>
      </c>
      <c r="X684" s="1250">
        <f>INDEX('Model Inputs &amp; Calcs'!$B$19:$N$42,MATCH(UW!$C684,'Model Inputs &amp; Calcs'!$B$19:$B$42,0),MATCH(UW!X$606,'Model Inputs &amp; Calcs'!$B$19:$N$19,0))/12</f>
        <v>0</v>
      </c>
      <c r="Y684" s="1250">
        <f>INDEX('Model Inputs &amp; Calcs'!$B$19:$N$42,MATCH(UW!$C684,'Model Inputs &amp; Calcs'!$B$19:$B$42,0),MATCH(UW!Y$606,'Model Inputs &amp; Calcs'!$B$19:$N$19,0))/12</f>
        <v>0</v>
      </c>
      <c r="Z684" s="1250">
        <f>INDEX('Model Inputs &amp; Calcs'!$B$19:$N$42,MATCH(UW!$C684,'Model Inputs &amp; Calcs'!$B$19:$B$42,0),MATCH(UW!Z$606,'Model Inputs &amp; Calcs'!$B$19:$N$19,0))/12</f>
        <v>0</v>
      </c>
      <c r="AA684" s="1250">
        <f>INDEX('Model Inputs &amp; Calcs'!$B$19:$N$42,MATCH(UW!$C684,'Model Inputs &amp; Calcs'!$B$19:$B$42,0),MATCH(UW!AA$606,'Model Inputs &amp; Calcs'!$B$19:$N$19,0))/12</f>
        <v>0</v>
      </c>
      <c r="AB684" s="1250">
        <f>INDEX('Model Inputs &amp; Calcs'!$B$19:$N$42,MATCH(UW!$C684,'Model Inputs &amp; Calcs'!$B$19:$B$42,0),MATCH(UW!AB$606,'Model Inputs &amp; Calcs'!$B$19:$N$19,0))/12</f>
        <v>0</v>
      </c>
      <c r="AC684" s="1250">
        <f>INDEX('Model Inputs &amp; Calcs'!$B$19:$N$42,MATCH(UW!$C684,'Model Inputs &amp; Calcs'!$B$19:$B$42,0),MATCH(UW!AC$606,'Model Inputs &amp; Calcs'!$B$19:$N$19,0))/12</f>
        <v>0</v>
      </c>
      <c r="AD684" s="1250">
        <f>INDEX('Model Inputs &amp; Calcs'!$B$19:$N$42,MATCH(UW!$C684,'Model Inputs &amp; Calcs'!$B$19:$B$42,0),MATCH(UW!AD$606,'Model Inputs &amp; Calcs'!$B$19:$N$19,0))/12</f>
        <v>0</v>
      </c>
      <c r="AE684" s="1250">
        <f>INDEX('Model Inputs &amp; Calcs'!$B$19:$N$42,MATCH(UW!$C684,'Model Inputs &amp; Calcs'!$B$19:$B$42,0),MATCH(UW!AE$606,'Model Inputs &amp; Calcs'!$B$19:$N$19,0))/12</f>
        <v>0</v>
      </c>
      <c r="AF684" s="1250">
        <f>INDEX('Model Inputs &amp; Calcs'!$B$19:$N$42,MATCH(UW!$C684,'Model Inputs &amp; Calcs'!$B$19:$B$42,0),MATCH(UW!AF$606,'Model Inputs &amp; Calcs'!$B$19:$N$19,0))/12</f>
        <v>0</v>
      </c>
      <c r="AG684" s="1250">
        <f>INDEX('Model Inputs &amp; Calcs'!$B$19:$N$42,MATCH(UW!$C684,'Model Inputs &amp; Calcs'!$B$19:$B$42,0),MATCH(UW!AG$606,'Model Inputs &amp; Calcs'!$B$19:$N$19,0))/12</f>
        <v>0</v>
      </c>
      <c r="AH684" s="1250">
        <f>INDEX('Model Inputs &amp; Calcs'!$B$19:$N$42,MATCH(UW!$C684,'Model Inputs &amp; Calcs'!$B$19:$B$42,0),MATCH(UW!AH$606,'Model Inputs &amp; Calcs'!$B$19:$N$19,0))/12</f>
        <v>0</v>
      </c>
      <c r="AI684" s="1250">
        <f>INDEX('Model Inputs &amp; Calcs'!$B$19:$N$42,MATCH(UW!$C684,'Model Inputs &amp; Calcs'!$B$19:$B$42,0),MATCH(UW!AI$606,'Model Inputs &amp; Calcs'!$B$19:$N$19,0))/12</f>
        <v>0</v>
      </c>
      <c r="AJ684" s="1250">
        <f>INDEX('Model Inputs &amp; Calcs'!$B$19:$N$42,MATCH(UW!$C684,'Model Inputs &amp; Calcs'!$B$19:$B$42,0),MATCH(UW!AJ$606,'Model Inputs &amp; Calcs'!$B$19:$N$19,0))/12</f>
        <v>0</v>
      </c>
      <c r="AK684" s="1250">
        <f>INDEX('Model Inputs &amp; Calcs'!$B$19:$N$42,MATCH(UW!$C684,'Model Inputs &amp; Calcs'!$B$19:$B$42,0),MATCH(UW!AK$606,'Model Inputs &amp; Calcs'!$B$19:$N$19,0))/12</f>
        <v>0</v>
      </c>
      <c r="AL684" s="1250">
        <f>INDEX('Model Inputs &amp; Calcs'!$B$19:$N$42,MATCH(UW!$C684,'Model Inputs &amp; Calcs'!$B$19:$B$42,0),MATCH(UW!AL$606,'Model Inputs &amp; Calcs'!$B$19:$N$19,0))/12</f>
        <v>0</v>
      </c>
      <c r="AM684" s="1250">
        <f>INDEX('Model Inputs &amp; Calcs'!$B$19:$N$42,MATCH(UW!$C684,'Model Inputs &amp; Calcs'!$B$19:$B$42,0),MATCH(UW!AM$606,'Model Inputs &amp; Calcs'!$B$19:$N$19,0))/12</f>
        <v>0</v>
      </c>
      <c r="AN684" s="1250">
        <f>INDEX('Model Inputs &amp; Calcs'!$B$19:$N$42,MATCH(UW!$C684,'Model Inputs &amp; Calcs'!$B$19:$B$42,0),MATCH(UW!AN$606,'Model Inputs &amp; Calcs'!$B$19:$N$19,0))/12</f>
        <v>0</v>
      </c>
      <c r="AO684" s="1250">
        <f>INDEX('Model Inputs &amp; Calcs'!$B$19:$N$42,MATCH(UW!$C684,'Model Inputs &amp; Calcs'!$B$19:$B$42,0),MATCH(UW!AO$606,'Model Inputs &amp; Calcs'!$B$19:$N$19,0))/12</f>
        <v>0</v>
      </c>
      <c r="AP684" s="1250">
        <f>INDEX('Model Inputs &amp; Calcs'!$B$19:$N$42,MATCH(UW!$C684,'Model Inputs &amp; Calcs'!$B$19:$B$42,0),MATCH(UW!AP$606,'Model Inputs &amp; Calcs'!$B$19:$N$19,0))/12</f>
        <v>0</v>
      </c>
      <c r="AQ684" s="1250">
        <f>INDEX('Model Inputs &amp; Calcs'!$B$19:$N$42,MATCH(UW!$C684,'Model Inputs &amp; Calcs'!$B$19:$B$42,0),MATCH(UW!AQ$606,'Model Inputs &amp; Calcs'!$B$19:$N$19,0))/12</f>
        <v>0</v>
      </c>
      <c r="AR684" s="1250">
        <f>INDEX('Model Inputs &amp; Calcs'!$B$19:$N$42,MATCH(UW!$C684,'Model Inputs &amp; Calcs'!$B$19:$B$42,0),MATCH(UW!AR$606,'Model Inputs &amp; Calcs'!$B$19:$N$19,0))/12</f>
        <v>0</v>
      </c>
      <c r="AS684" s="1250">
        <f>INDEX('Model Inputs &amp; Calcs'!$B$19:$N$42,MATCH(UW!$C684,'Model Inputs &amp; Calcs'!$B$19:$B$42,0),MATCH(UW!AS$606,'Model Inputs &amp; Calcs'!$B$19:$N$19,0))/12</f>
        <v>0</v>
      </c>
      <c r="AT684" s="1250">
        <f>INDEX('Model Inputs &amp; Calcs'!$B$19:$N$42,MATCH(UW!$C684,'Model Inputs &amp; Calcs'!$B$19:$B$42,0),MATCH(UW!AT$606,'Model Inputs &amp; Calcs'!$B$19:$N$19,0))/12</f>
        <v>0</v>
      </c>
      <c r="AU684" s="1250">
        <f>INDEX('Model Inputs &amp; Calcs'!$B$19:$N$42,MATCH(UW!$C684,'Model Inputs &amp; Calcs'!$B$19:$B$42,0),MATCH(UW!AU$606,'Model Inputs &amp; Calcs'!$B$19:$N$19,0))/12</f>
        <v>0</v>
      </c>
      <c r="AV684" s="1250">
        <f>INDEX('Model Inputs &amp; Calcs'!$B$19:$N$42,MATCH(UW!$C684,'Model Inputs &amp; Calcs'!$B$19:$B$42,0),MATCH(UW!AV$606,'Model Inputs &amp; Calcs'!$B$19:$N$19,0))/12</f>
        <v>0</v>
      </c>
      <c r="AW684" s="1250">
        <f>INDEX('Model Inputs &amp; Calcs'!$B$19:$N$42,MATCH(UW!$C684,'Model Inputs &amp; Calcs'!$B$19:$B$42,0),MATCH(UW!AW$606,'Model Inputs &amp; Calcs'!$B$19:$N$19,0))/12</f>
        <v>0</v>
      </c>
      <c r="AX684" s="1250">
        <f>INDEX('Model Inputs &amp; Calcs'!$B$19:$N$42,MATCH(UW!$C684,'Model Inputs &amp; Calcs'!$B$19:$B$42,0),MATCH(UW!AX$606,'Model Inputs &amp; Calcs'!$B$19:$N$19,0))/12</f>
        <v>0</v>
      </c>
      <c r="AY684" s="1250">
        <f>INDEX('Model Inputs &amp; Calcs'!$B$19:$N$42,MATCH(UW!$C684,'Model Inputs &amp; Calcs'!$B$19:$B$42,0),MATCH(UW!AY$606,'Model Inputs &amp; Calcs'!$B$19:$N$19,0))/12</f>
        <v>0</v>
      </c>
      <c r="AZ684" s="1250">
        <f>INDEX('Model Inputs &amp; Calcs'!$B$19:$N$42,MATCH(UW!$C684,'Model Inputs &amp; Calcs'!$B$19:$B$42,0),MATCH(UW!AZ$606,'Model Inputs &amp; Calcs'!$B$19:$N$19,0))/12</f>
        <v>0</v>
      </c>
      <c r="BA684" s="1250">
        <f>INDEX('Model Inputs &amp; Calcs'!$B$19:$N$42,MATCH(UW!$C684,'Model Inputs &amp; Calcs'!$B$19:$B$42,0),MATCH(UW!BA$606,'Model Inputs &amp; Calcs'!$B$19:$N$19,0))/12</f>
        <v>0</v>
      </c>
      <c r="BB684" s="1250">
        <f>INDEX('Model Inputs &amp; Calcs'!$B$19:$N$42,MATCH(UW!$C684,'Model Inputs &amp; Calcs'!$B$19:$B$42,0),MATCH(UW!BB$606,'Model Inputs &amp; Calcs'!$B$19:$N$19,0))/12</f>
        <v>0</v>
      </c>
      <c r="BC684" s="1250">
        <f>INDEX('Model Inputs &amp; Calcs'!$B$19:$N$42,MATCH(UW!$C684,'Model Inputs &amp; Calcs'!$B$19:$B$42,0),MATCH(UW!BC$606,'Model Inputs &amp; Calcs'!$B$19:$N$19,0))/12</f>
        <v>0</v>
      </c>
      <c r="BD684" s="1250">
        <f>INDEX('Model Inputs &amp; Calcs'!$B$19:$N$42,MATCH(UW!$C684,'Model Inputs &amp; Calcs'!$B$19:$B$42,0),MATCH(UW!BD$606,'Model Inputs &amp; Calcs'!$B$19:$N$19,0))/12</f>
        <v>0</v>
      </c>
      <c r="BE684" s="1250">
        <f>INDEX('Model Inputs &amp; Calcs'!$B$19:$N$42,MATCH(UW!$C684,'Model Inputs &amp; Calcs'!$B$19:$B$42,0),MATCH(UW!BE$606,'Model Inputs &amp; Calcs'!$B$19:$N$19,0))/12</f>
        <v>0</v>
      </c>
      <c r="BF684" s="1250">
        <f>INDEX('Model Inputs &amp; Calcs'!$B$19:$N$42,MATCH(UW!$C684,'Model Inputs &amp; Calcs'!$B$19:$B$42,0),MATCH(UW!BF$606,'Model Inputs &amp; Calcs'!$B$19:$N$19,0))/12</f>
        <v>0</v>
      </c>
      <c r="BG684" s="1250">
        <f>INDEX('Model Inputs &amp; Calcs'!$B$19:$N$42,MATCH(UW!$C684,'Model Inputs &amp; Calcs'!$B$19:$B$42,0),MATCH(UW!BG$606,'Model Inputs &amp; Calcs'!$B$19:$N$19,0))/12</f>
        <v>0</v>
      </c>
      <c r="BH684" s="1250">
        <f>INDEX('Model Inputs &amp; Calcs'!$B$19:$N$42,MATCH(UW!$C684,'Model Inputs &amp; Calcs'!$B$19:$B$42,0),MATCH(UW!BH$606,'Model Inputs &amp; Calcs'!$B$19:$N$19,0))/12</f>
        <v>0</v>
      </c>
      <c r="BI684" s="1250">
        <f>INDEX('Model Inputs &amp; Calcs'!$B$19:$N$42,MATCH(UW!$C684,'Model Inputs &amp; Calcs'!$B$19:$B$42,0),MATCH(UW!BI$606,'Model Inputs &amp; Calcs'!$B$19:$N$19,0))/12</f>
        <v>0</v>
      </c>
      <c r="BJ684" s="1250">
        <f>INDEX('Model Inputs &amp; Calcs'!$B$19:$N$42,MATCH(UW!$C684,'Model Inputs &amp; Calcs'!$B$19:$B$42,0),MATCH(UW!BJ$606,'Model Inputs &amp; Calcs'!$B$19:$N$19,0))/12</f>
        <v>0</v>
      </c>
      <c r="BK684" s="1250">
        <f>INDEX('Model Inputs &amp; Calcs'!$B$19:$N$42,MATCH(UW!$C684,'Model Inputs &amp; Calcs'!$B$19:$B$42,0),MATCH(UW!BK$606,'Model Inputs &amp; Calcs'!$B$19:$N$19,0))/12</f>
        <v>0</v>
      </c>
      <c r="BL684" s="1250">
        <f>INDEX('Model Inputs &amp; Calcs'!$B$19:$N$42,MATCH(UW!$C684,'Model Inputs &amp; Calcs'!$B$19:$B$42,0),MATCH(UW!BL$606,'Model Inputs &amp; Calcs'!$B$19:$N$19,0))/12</f>
        <v>0</v>
      </c>
      <c r="BM684" s="1250">
        <f>INDEX('Model Inputs &amp; Calcs'!$B$19:$N$42,MATCH(UW!$C684,'Model Inputs &amp; Calcs'!$B$19:$B$42,0),MATCH(UW!BM$606,'Model Inputs &amp; Calcs'!$B$19:$N$19,0))/12</f>
        <v>0</v>
      </c>
      <c r="BN684" s="1250">
        <f>INDEX('Model Inputs &amp; Calcs'!$B$19:$N$42,MATCH(UW!$C684,'Model Inputs &amp; Calcs'!$B$19:$B$42,0),MATCH(UW!BN$606,'Model Inputs &amp; Calcs'!$B$19:$N$19,0))/12</f>
        <v>0</v>
      </c>
      <c r="BO684" s="1250">
        <f>INDEX('Model Inputs &amp; Calcs'!$B$19:$N$42,MATCH(UW!$C684,'Model Inputs &amp; Calcs'!$B$19:$B$42,0),MATCH(UW!BO$606,'Model Inputs &amp; Calcs'!$B$19:$N$19,0))/12</f>
        <v>0</v>
      </c>
      <c r="BP684" s="1250">
        <f>INDEX('Model Inputs &amp; Calcs'!$B$19:$N$42,MATCH(UW!$C684,'Model Inputs &amp; Calcs'!$B$19:$B$42,0),MATCH(UW!BP$606,'Model Inputs &amp; Calcs'!$B$19:$N$19,0))/12</f>
        <v>0</v>
      </c>
      <c r="BQ684" s="1250">
        <f>INDEX('Model Inputs &amp; Calcs'!$B$19:$N$42,MATCH(UW!$C684,'Model Inputs &amp; Calcs'!$B$19:$B$42,0),MATCH(UW!BQ$606,'Model Inputs &amp; Calcs'!$B$19:$N$19,0))/12</f>
        <v>0</v>
      </c>
      <c r="BR684" s="1250">
        <f>INDEX('Model Inputs &amp; Calcs'!$B$19:$N$42,MATCH(UW!$C684,'Model Inputs &amp; Calcs'!$B$19:$B$42,0),MATCH(UW!BR$606,'Model Inputs &amp; Calcs'!$B$19:$N$19,0))/12</f>
        <v>0</v>
      </c>
      <c r="BS684" s="1250">
        <f>INDEX('Model Inputs &amp; Calcs'!$B$19:$N$42,MATCH(UW!$C684,'Model Inputs &amp; Calcs'!$B$19:$B$42,0),MATCH(UW!BS$606,'Model Inputs &amp; Calcs'!$B$19:$N$19,0))/12</f>
        <v>0</v>
      </c>
      <c r="BT684" s="1250">
        <f>INDEX('Model Inputs &amp; Calcs'!$B$19:$N$42,MATCH(UW!$C684,'Model Inputs &amp; Calcs'!$B$19:$B$42,0),MATCH(UW!BT$606,'Model Inputs &amp; Calcs'!$B$19:$N$19,0))/12</f>
        <v>0</v>
      </c>
      <c r="BU684" s="1250">
        <f>INDEX('Model Inputs &amp; Calcs'!$B$19:$N$42,MATCH(UW!$C684,'Model Inputs &amp; Calcs'!$B$19:$B$42,0),MATCH(UW!BU$606,'Model Inputs &amp; Calcs'!$B$19:$N$19,0))/12</f>
        <v>0</v>
      </c>
      <c r="BV684" s="1250">
        <f>INDEX('Model Inputs &amp; Calcs'!$B$19:$N$42,MATCH(UW!$C684,'Model Inputs &amp; Calcs'!$B$19:$B$42,0),MATCH(UW!BV$606,'Model Inputs &amp; Calcs'!$B$19:$N$19,0))/12</f>
        <v>0</v>
      </c>
      <c r="BW684" s="1250">
        <f>INDEX('Model Inputs &amp; Calcs'!$B$19:$N$42,MATCH(UW!$C684,'Model Inputs &amp; Calcs'!$B$19:$B$42,0),MATCH(UW!BW$606,'Model Inputs &amp; Calcs'!$B$19:$N$19,0))/12</f>
        <v>0</v>
      </c>
      <c r="BX684" s="1250">
        <f>INDEX('Model Inputs &amp; Calcs'!$B$19:$N$42,MATCH(UW!$C684,'Model Inputs &amp; Calcs'!$B$19:$B$42,0),MATCH(UW!BX$606,'Model Inputs &amp; Calcs'!$B$19:$N$19,0))/12</f>
        <v>0</v>
      </c>
      <c r="BY684" s="1250">
        <f>INDEX('Model Inputs &amp; Calcs'!$B$19:$N$42,MATCH(UW!$C684,'Model Inputs &amp; Calcs'!$B$19:$B$42,0),MATCH(UW!BY$606,'Model Inputs &amp; Calcs'!$B$19:$N$19,0))/12</f>
        <v>0</v>
      </c>
      <c r="BZ684" s="1250">
        <f>INDEX('Model Inputs &amp; Calcs'!$B$19:$N$42,MATCH(UW!$C684,'Model Inputs &amp; Calcs'!$B$19:$B$42,0),MATCH(UW!BZ$606,'Model Inputs &amp; Calcs'!$B$19:$N$19,0))/12</f>
        <v>0</v>
      </c>
      <c r="CA684" s="1250">
        <f>INDEX('Model Inputs &amp; Calcs'!$B$19:$N$42,MATCH(UW!$C684,'Model Inputs &amp; Calcs'!$B$19:$B$42,0),MATCH(UW!CA$606,'Model Inputs &amp; Calcs'!$B$19:$N$19,0))/12</f>
        <v>0</v>
      </c>
      <c r="CB684" s="1250">
        <f>INDEX('Model Inputs &amp; Calcs'!$B$19:$N$42,MATCH(UW!$C684,'Model Inputs &amp; Calcs'!$B$19:$B$42,0),MATCH(UW!CB$606,'Model Inputs &amp; Calcs'!$B$19:$N$19,0))/12</f>
        <v>0</v>
      </c>
      <c r="CC684" s="1250">
        <f>INDEX('Model Inputs &amp; Calcs'!$B$19:$N$42,MATCH(UW!$C684,'Model Inputs &amp; Calcs'!$B$19:$B$42,0),MATCH(UW!CC$606,'Model Inputs &amp; Calcs'!$B$19:$N$19,0))/12</f>
        <v>0</v>
      </c>
      <c r="CD684" s="1250">
        <f>INDEX('Model Inputs &amp; Calcs'!$B$19:$N$42,MATCH(UW!$C684,'Model Inputs &amp; Calcs'!$B$19:$B$42,0),MATCH(UW!CD$606,'Model Inputs &amp; Calcs'!$B$19:$N$19,0))/12</f>
        <v>0</v>
      </c>
      <c r="CE684" s="1250">
        <f>INDEX('Model Inputs &amp; Calcs'!$B$19:$N$42,MATCH(UW!$C684,'Model Inputs &amp; Calcs'!$B$19:$B$42,0),MATCH(UW!CE$606,'Model Inputs &amp; Calcs'!$B$19:$N$19,0))/12</f>
        <v>0</v>
      </c>
      <c r="CF684" s="1250">
        <f>INDEX('Model Inputs &amp; Calcs'!$B$19:$N$42,MATCH(UW!$C684,'Model Inputs &amp; Calcs'!$B$19:$B$42,0),MATCH(UW!CF$606,'Model Inputs &amp; Calcs'!$B$19:$N$19,0))/12</f>
        <v>0</v>
      </c>
      <c r="CG684" s="1250">
        <f>INDEX('Model Inputs &amp; Calcs'!$B$19:$N$42,MATCH(UW!$C684,'Model Inputs &amp; Calcs'!$B$19:$B$42,0),MATCH(UW!CG$606,'Model Inputs &amp; Calcs'!$B$19:$N$19,0))/12</f>
        <v>0</v>
      </c>
      <c r="CH684" s="1250">
        <f>INDEX('Model Inputs &amp; Calcs'!$B$19:$N$42,MATCH(UW!$C684,'Model Inputs &amp; Calcs'!$B$19:$B$42,0),MATCH(UW!CH$606,'Model Inputs &amp; Calcs'!$B$19:$N$19,0))/12</f>
        <v>0</v>
      </c>
      <c r="CI684" s="1250">
        <f>INDEX('Model Inputs &amp; Calcs'!$B$19:$N$42,MATCH(UW!$C684,'Model Inputs &amp; Calcs'!$B$19:$B$42,0),MATCH(UW!CI$606,'Model Inputs &amp; Calcs'!$B$19:$N$19,0))/12</f>
        <v>0</v>
      </c>
      <c r="CJ684" s="1250">
        <f>INDEX('Model Inputs &amp; Calcs'!$B$19:$N$42,MATCH(UW!$C684,'Model Inputs &amp; Calcs'!$B$19:$B$42,0),MATCH(UW!CJ$606,'Model Inputs &amp; Calcs'!$B$19:$N$19,0))/12</f>
        <v>0</v>
      </c>
      <c r="CK684" s="1250">
        <f>INDEX('Model Inputs &amp; Calcs'!$B$19:$N$42,MATCH(UW!$C684,'Model Inputs &amp; Calcs'!$B$19:$B$42,0),MATCH(UW!CK$606,'Model Inputs &amp; Calcs'!$B$19:$N$19,0))/12</f>
        <v>0</v>
      </c>
      <c r="CL684" s="1250">
        <f>INDEX('Model Inputs &amp; Calcs'!$B$19:$N$42,MATCH(UW!$C684,'Model Inputs &amp; Calcs'!$B$19:$B$42,0),MATCH(UW!CL$606,'Model Inputs &amp; Calcs'!$B$19:$N$19,0))/12</f>
        <v>0</v>
      </c>
      <c r="CM684" s="1250">
        <f>INDEX('Model Inputs &amp; Calcs'!$B$19:$N$42,MATCH(UW!$C684,'Model Inputs &amp; Calcs'!$B$19:$B$42,0),MATCH(UW!CM$606,'Model Inputs &amp; Calcs'!$B$19:$N$19,0))/12</f>
        <v>0</v>
      </c>
      <c r="CN684" s="1250">
        <f>INDEX('Model Inputs &amp; Calcs'!$B$19:$N$42,MATCH(UW!$C684,'Model Inputs &amp; Calcs'!$B$19:$B$42,0),MATCH(UW!CN$606,'Model Inputs &amp; Calcs'!$B$19:$N$19,0))/12</f>
        <v>0</v>
      </c>
      <c r="CO684" s="1250">
        <f>INDEX('Model Inputs &amp; Calcs'!$B$19:$N$42,MATCH(UW!$C684,'Model Inputs &amp; Calcs'!$B$19:$B$42,0),MATCH(UW!CO$606,'Model Inputs &amp; Calcs'!$B$19:$N$19,0))/12</f>
        <v>0</v>
      </c>
      <c r="CP684" s="1250">
        <f>INDEX('Model Inputs &amp; Calcs'!$B$19:$N$42,MATCH(UW!$C684,'Model Inputs &amp; Calcs'!$B$19:$B$42,0),MATCH(UW!CP$606,'Model Inputs &amp; Calcs'!$B$19:$N$19,0))/12</f>
        <v>0</v>
      </c>
      <c r="CQ684" s="1250">
        <f>INDEX('Model Inputs &amp; Calcs'!$B$19:$N$42,MATCH(UW!$C684,'Model Inputs &amp; Calcs'!$B$19:$B$42,0),MATCH(UW!CQ$606,'Model Inputs &amp; Calcs'!$B$19:$N$19,0))/12</f>
        <v>0</v>
      </c>
      <c r="CR684" s="1250">
        <f>INDEX('Model Inputs &amp; Calcs'!$B$19:$N$42,MATCH(UW!$C684,'Model Inputs &amp; Calcs'!$B$19:$B$42,0),MATCH(UW!CR$606,'Model Inputs &amp; Calcs'!$B$19:$N$19,0))/12</f>
        <v>0</v>
      </c>
      <c r="CS684" s="1250">
        <f>INDEX('Model Inputs &amp; Calcs'!$B$19:$N$42,MATCH(UW!$C684,'Model Inputs &amp; Calcs'!$B$19:$B$42,0),MATCH(UW!CS$606,'Model Inputs &amp; Calcs'!$B$19:$N$19,0))/12</f>
        <v>0</v>
      </c>
      <c r="CT684" s="1250">
        <f>INDEX('Model Inputs &amp; Calcs'!$B$19:$N$42,MATCH(UW!$C684,'Model Inputs &amp; Calcs'!$B$19:$B$42,0),MATCH(UW!CT$606,'Model Inputs &amp; Calcs'!$B$19:$N$19,0))/12</f>
        <v>0</v>
      </c>
      <c r="CU684" s="1250">
        <f>INDEX('Model Inputs &amp; Calcs'!$B$19:$N$42,MATCH(UW!$C684,'Model Inputs &amp; Calcs'!$B$19:$B$42,0),MATCH(UW!CU$606,'Model Inputs &amp; Calcs'!$B$19:$N$19,0))/12</f>
        <v>0</v>
      </c>
      <c r="CV684" s="1250">
        <f>INDEX('Model Inputs &amp; Calcs'!$B$19:$N$42,MATCH(UW!$C684,'Model Inputs &amp; Calcs'!$B$19:$B$42,0),MATCH(UW!CV$606,'Model Inputs &amp; Calcs'!$B$19:$N$19,0))/12</f>
        <v>0</v>
      </c>
      <c r="CW684" s="1250">
        <f>INDEX('Model Inputs &amp; Calcs'!$B$19:$N$42,MATCH(UW!$C684,'Model Inputs &amp; Calcs'!$B$19:$B$42,0),MATCH(UW!CW$606,'Model Inputs &amp; Calcs'!$B$19:$N$19,0))/12</f>
        <v>0</v>
      </c>
      <c r="CX684" s="1250">
        <f>INDEX('Model Inputs &amp; Calcs'!$B$19:$N$42,MATCH(UW!$C684,'Model Inputs &amp; Calcs'!$B$19:$B$42,0),MATCH(UW!CX$606,'Model Inputs &amp; Calcs'!$B$19:$N$19,0))/12</f>
        <v>0</v>
      </c>
      <c r="CY684" s="1250">
        <f>INDEX('Model Inputs &amp; Calcs'!$B$19:$N$42,MATCH(UW!$C684,'Model Inputs &amp; Calcs'!$B$19:$B$42,0),MATCH(UW!CY$606,'Model Inputs &amp; Calcs'!$B$19:$N$19,0))/12</f>
        <v>0</v>
      </c>
      <c r="CZ684" s="1250">
        <f>INDEX('Model Inputs &amp; Calcs'!$B$19:$N$42,MATCH(UW!$C684,'Model Inputs &amp; Calcs'!$B$19:$B$42,0),MATCH(UW!CZ$606,'Model Inputs &amp; Calcs'!$B$19:$N$19,0))/12</f>
        <v>0</v>
      </c>
      <c r="DA684" s="1250">
        <f>INDEX('Model Inputs &amp; Calcs'!$B$19:$N$42,MATCH(UW!$C684,'Model Inputs &amp; Calcs'!$B$19:$B$42,0),MATCH(UW!DA$606,'Model Inputs &amp; Calcs'!$B$19:$N$19,0))/12</f>
        <v>0</v>
      </c>
      <c r="DB684" s="1250">
        <f>INDEX('Model Inputs &amp; Calcs'!$B$19:$N$42,MATCH(UW!$C684,'Model Inputs &amp; Calcs'!$B$19:$B$42,0),MATCH(UW!DB$606,'Model Inputs &amp; Calcs'!$B$19:$N$19,0))/12</f>
        <v>0</v>
      </c>
      <c r="DC684" s="1250">
        <f>INDEX('Model Inputs &amp; Calcs'!$B$19:$N$42,MATCH(UW!$C684,'Model Inputs &amp; Calcs'!$B$19:$B$42,0),MATCH(UW!DC$606,'Model Inputs &amp; Calcs'!$B$19:$N$19,0))/12</f>
        <v>0</v>
      </c>
      <c r="DD684" s="1250">
        <f>INDEX('Model Inputs &amp; Calcs'!$B$19:$N$42,MATCH(UW!$C684,'Model Inputs &amp; Calcs'!$B$19:$B$42,0),MATCH(UW!DD$606,'Model Inputs &amp; Calcs'!$B$19:$N$19,0))/12</f>
        <v>0</v>
      </c>
      <c r="DE684" s="1250">
        <f>INDEX('Model Inputs &amp; Calcs'!$B$19:$N$42,MATCH(UW!$C684,'Model Inputs &amp; Calcs'!$B$19:$B$42,0),MATCH(UW!DE$606,'Model Inputs &amp; Calcs'!$B$19:$N$19,0))/12</f>
        <v>0</v>
      </c>
      <c r="DF684" s="1250">
        <f>INDEX('Model Inputs &amp; Calcs'!$B$19:$N$42,MATCH(UW!$C684,'Model Inputs &amp; Calcs'!$B$19:$B$42,0),MATCH(UW!DF$606,'Model Inputs &amp; Calcs'!$B$19:$N$19,0))/12</f>
        <v>0</v>
      </c>
      <c r="DG684" s="1250">
        <f>INDEX('Model Inputs &amp; Calcs'!$B$19:$N$42,MATCH(UW!$C684,'Model Inputs &amp; Calcs'!$B$19:$B$42,0),MATCH(UW!DG$606,'Model Inputs &amp; Calcs'!$B$19:$N$19,0))/12</f>
        <v>0</v>
      </c>
      <c r="DH684" s="1250">
        <f>INDEX('Model Inputs &amp; Calcs'!$B$19:$N$42,MATCH(UW!$C684,'Model Inputs &amp; Calcs'!$B$19:$B$42,0),MATCH(UW!DH$606,'Model Inputs &amp; Calcs'!$B$19:$N$19,0))/12</f>
        <v>0</v>
      </c>
      <c r="DI684" s="1250">
        <f>INDEX('Model Inputs &amp; Calcs'!$B$19:$N$42,MATCH(UW!$C684,'Model Inputs &amp; Calcs'!$B$19:$B$42,0),MATCH(UW!DI$606,'Model Inputs &amp; Calcs'!$B$19:$N$19,0))/12</f>
        <v>0</v>
      </c>
      <c r="DJ684" s="1250">
        <f>INDEX('Model Inputs &amp; Calcs'!$B$19:$N$42,MATCH(UW!$C684,'Model Inputs &amp; Calcs'!$B$19:$B$42,0),MATCH(UW!DJ$606,'Model Inputs &amp; Calcs'!$B$19:$N$19,0))/12</f>
        <v>0</v>
      </c>
      <c r="DK684" s="1250">
        <f>INDEX('Model Inputs &amp; Calcs'!$B$19:$N$42,MATCH(UW!$C684,'Model Inputs &amp; Calcs'!$B$19:$B$42,0),MATCH(UW!DK$606,'Model Inputs &amp; Calcs'!$B$19:$N$19,0))/12</f>
        <v>0</v>
      </c>
      <c r="DL684" s="1250">
        <f>INDEX('Model Inputs &amp; Calcs'!$B$19:$N$42,MATCH(UW!$C684,'Model Inputs &amp; Calcs'!$B$19:$B$42,0),MATCH(UW!DL$606,'Model Inputs &amp; Calcs'!$B$19:$N$19,0))/12</f>
        <v>0</v>
      </c>
      <c r="DM684" s="1250">
        <f>INDEX('Model Inputs &amp; Calcs'!$B$19:$N$42,MATCH(UW!$C684,'Model Inputs &amp; Calcs'!$B$19:$B$42,0),MATCH(UW!DM$606,'Model Inputs &amp; Calcs'!$B$19:$N$19,0))/12</f>
        <v>0</v>
      </c>
      <c r="DN684" s="1250">
        <f>INDEX('Model Inputs &amp; Calcs'!$B$19:$N$42,MATCH(UW!$C684,'Model Inputs &amp; Calcs'!$B$19:$B$42,0),MATCH(UW!DN$606,'Model Inputs &amp; Calcs'!$B$19:$N$19,0))/12</f>
        <v>0</v>
      </c>
      <c r="DO684" s="1250">
        <f>INDEX('Model Inputs &amp; Calcs'!$B$19:$N$42,MATCH(UW!$C684,'Model Inputs &amp; Calcs'!$B$19:$B$42,0),MATCH(UW!DO$606,'Model Inputs &amp; Calcs'!$B$19:$N$19,0))/12</f>
        <v>0</v>
      </c>
      <c r="DP684" s="1250">
        <f>INDEX('Model Inputs &amp; Calcs'!$B$19:$N$42,MATCH(UW!$C684,'Model Inputs &amp; Calcs'!$B$19:$B$42,0),MATCH(UW!DP$606,'Model Inputs &amp; Calcs'!$B$19:$N$19,0))/12</f>
        <v>0</v>
      </c>
      <c r="DQ684" s="1250">
        <f>INDEX('Model Inputs &amp; Calcs'!$B$19:$N$42,MATCH(UW!$C684,'Model Inputs &amp; Calcs'!$B$19:$B$42,0),MATCH(UW!DQ$606,'Model Inputs &amp; Calcs'!$B$19:$N$19,0))/12</f>
        <v>0</v>
      </c>
      <c r="DR684" s="1250">
        <f>INDEX('Model Inputs &amp; Calcs'!$B$19:$N$42,MATCH(UW!$C684,'Model Inputs &amp; Calcs'!$B$19:$B$42,0),MATCH(UW!DR$606,'Model Inputs &amp; Calcs'!$B$19:$N$19,0))/12</f>
        <v>0</v>
      </c>
      <c r="DS684" s="1250">
        <f>INDEX('Model Inputs &amp; Calcs'!$B$19:$N$42,MATCH(UW!$C684,'Model Inputs &amp; Calcs'!$B$19:$B$42,0),MATCH(UW!DS$606,'Model Inputs &amp; Calcs'!$B$19:$N$19,0))/12</f>
        <v>0</v>
      </c>
      <c r="DT684" s="1250">
        <f>INDEX('Model Inputs &amp; Calcs'!$B$19:$N$42,MATCH(UW!$C684,'Model Inputs &amp; Calcs'!$B$19:$B$42,0),MATCH(UW!DT$606,'Model Inputs &amp; Calcs'!$B$19:$N$19,0))/12</f>
        <v>0</v>
      </c>
      <c r="DU684" s="1250">
        <f>INDEX('Model Inputs &amp; Calcs'!$B$19:$N$42,MATCH(UW!$C684,'Model Inputs &amp; Calcs'!$B$19:$B$42,0),MATCH(UW!DU$606,'Model Inputs &amp; Calcs'!$B$19:$N$19,0))/12</f>
        <v>0</v>
      </c>
      <c r="DV684" s="1250">
        <f>INDEX('Model Inputs &amp; Calcs'!$B$19:$N$42,MATCH(UW!$C684,'Model Inputs &amp; Calcs'!$B$19:$B$42,0),MATCH(UW!DV$606,'Model Inputs &amp; Calcs'!$B$19:$N$19,0))/12</f>
        <v>0</v>
      </c>
      <c r="DW684" s="1250">
        <f>INDEX('Model Inputs &amp; Calcs'!$B$19:$N$42,MATCH(UW!$C684,'Model Inputs &amp; Calcs'!$B$19:$B$42,0),MATCH(UW!DW$606,'Model Inputs &amp; Calcs'!$B$19:$N$19,0))/12</f>
        <v>0</v>
      </c>
      <c r="DX684" s="1250">
        <f>INDEX('Model Inputs &amp; Calcs'!$B$19:$N$42,MATCH(UW!$C684,'Model Inputs &amp; Calcs'!$B$19:$B$42,0),MATCH(UW!DX$606,'Model Inputs &amp; Calcs'!$B$19:$N$19,0))/12</f>
        <v>0</v>
      </c>
      <c r="DY684" s="1250">
        <f>INDEX('Model Inputs &amp; Calcs'!$B$19:$N$42,MATCH(UW!$C684,'Model Inputs &amp; Calcs'!$B$19:$B$42,0),MATCH(UW!DY$606,'Model Inputs &amp; Calcs'!$B$19:$N$19,0))/12</f>
        <v>0</v>
      </c>
      <c r="DZ684" s="1250">
        <f>INDEX('Model Inputs &amp; Calcs'!$B$19:$N$42,MATCH(UW!$C684,'Model Inputs &amp; Calcs'!$B$19:$B$42,0),MATCH(UW!DZ$606,'Model Inputs &amp; Calcs'!$B$19:$N$19,0))/12</f>
        <v>0</v>
      </c>
      <c r="EA684" s="1250">
        <f>INDEX('Model Inputs &amp; Calcs'!$B$19:$N$42,MATCH(UW!$C684,'Model Inputs &amp; Calcs'!$B$19:$B$42,0),MATCH(UW!EA$606,'Model Inputs &amp; Calcs'!$B$19:$N$19,0))/12</f>
        <v>0</v>
      </c>
      <c r="EB684" s="1250">
        <f>INDEX('Model Inputs &amp; Calcs'!$B$19:$N$42,MATCH(UW!$C684,'Model Inputs &amp; Calcs'!$B$19:$B$42,0),MATCH(UW!EB$606,'Model Inputs &amp; Calcs'!$B$19:$N$19,0))/12</f>
        <v>0</v>
      </c>
      <c r="EC684" s="1250">
        <f>INDEX('Model Inputs &amp; Calcs'!$B$19:$N$42,MATCH(UW!$C684,'Model Inputs &amp; Calcs'!$B$19:$B$42,0),MATCH(UW!EC$606,'Model Inputs &amp; Calcs'!$B$19:$N$19,0))/12</f>
        <v>0</v>
      </c>
      <c r="ED684" s="1250">
        <f>INDEX('Model Inputs &amp; Calcs'!$B$19:$N$42,MATCH(UW!$C684,'Model Inputs &amp; Calcs'!$B$19:$B$42,0),MATCH(UW!ED$606,'Model Inputs &amp; Calcs'!$B$19:$N$19,0))/12</f>
        <v>0</v>
      </c>
      <c r="EE684" s="1250">
        <f>INDEX('Model Inputs &amp; Calcs'!$B$19:$N$42,MATCH(UW!$C684,'Model Inputs &amp; Calcs'!$B$19:$B$42,0),MATCH(UW!EE$606,'Model Inputs &amp; Calcs'!$B$19:$N$19,0))/12</f>
        <v>0</v>
      </c>
      <c r="EF684" s="1250">
        <f>INDEX('Model Inputs &amp; Calcs'!$B$19:$N$42,MATCH(UW!$C684,'Model Inputs &amp; Calcs'!$B$19:$B$42,0),MATCH(UW!EF$606,'Model Inputs &amp; Calcs'!$B$19:$N$19,0))/12</f>
        <v>0</v>
      </c>
    </row>
    <row r="685" spans="1:136">
      <c r="C685" s="704" t="s">
        <v>410</v>
      </c>
      <c r="D685" s="1418">
        <f ca="1">SUM(D674:D684,D619,D632,D645,D658)</f>
        <v>0</v>
      </c>
      <c r="E685" s="1419">
        <f t="shared" ref="E685:AJ685" ca="1" si="497">SUM(E674:E684,E619,E632,E645,E658,E671)</f>
        <v>0</v>
      </c>
      <c r="F685" s="1419">
        <f t="shared" ca="1" si="497"/>
        <v>0</v>
      </c>
      <c r="G685" s="1419">
        <f t="shared" ca="1" si="497"/>
        <v>0</v>
      </c>
      <c r="H685" s="1419">
        <f t="shared" ca="1" si="497"/>
        <v>0</v>
      </c>
      <c r="I685" s="1419">
        <f t="shared" ca="1" si="497"/>
        <v>0</v>
      </c>
      <c r="J685" s="1419">
        <f t="shared" ca="1" si="497"/>
        <v>0</v>
      </c>
      <c r="K685" s="1419">
        <f t="shared" ca="1" si="497"/>
        <v>0</v>
      </c>
      <c r="L685" s="1419">
        <f t="shared" ca="1" si="497"/>
        <v>0</v>
      </c>
      <c r="M685" s="1419">
        <f t="shared" ca="1" si="497"/>
        <v>0</v>
      </c>
      <c r="N685" s="1419">
        <f t="shared" ca="1" si="497"/>
        <v>0</v>
      </c>
      <c r="O685" s="1419">
        <f t="shared" ca="1" si="497"/>
        <v>0</v>
      </c>
      <c r="P685" s="1419">
        <f t="shared" ca="1" si="497"/>
        <v>0</v>
      </c>
      <c r="Q685" s="1419">
        <f t="shared" ca="1" si="497"/>
        <v>0</v>
      </c>
      <c r="R685" s="1419">
        <f t="shared" ca="1" si="497"/>
        <v>0</v>
      </c>
      <c r="S685" s="1419">
        <f t="shared" ca="1" si="497"/>
        <v>0</v>
      </c>
      <c r="T685" s="1419">
        <f t="shared" ca="1" si="497"/>
        <v>0</v>
      </c>
      <c r="U685" s="1419">
        <f t="shared" ca="1" si="497"/>
        <v>0</v>
      </c>
      <c r="V685" s="1419">
        <f t="shared" ca="1" si="497"/>
        <v>0</v>
      </c>
      <c r="W685" s="1419">
        <f t="shared" ca="1" si="497"/>
        <v>0</v>
      </c>
      <c r="X685" s="1419">
        <f t="shared" ca="1" si="497"/>
        <v>0</v>
      </c>
      <c r="Y685" s="1419">
        <f t="shared" ca="1" si="497"/>
        <v>0</v>
      </c>
      <c r="Z685" s="1419">
        <f t="shared" ca="1" si="497"/>
        <v>0</v>
      </c>
      <c r="AA685" s="1419">
        <f t="shared" ca="1" si="497"/>
        <v>0</v>
      </c>
      <c r="AB685" s="1419">
        <f t="shared" ca="1" si="497"/>
        <v>0</v>
      </c>
      <c r="AC685" s="1419">
        <f t="shared" ca="1" si="497"/>
        <v>0</v>
      </c>
      <c r="AD685" s="1419">
        <f t="shared" ca="1" si="497"/>
        <v>0</v>
      </c>
      <c r="AE685" s="1419">
        <f t="shared" ca="1" si="497"/>
        <v>0</v>
      </c>
      <c r="AF685" s="1419">
        <f t="shared" ca="1" si="497"/>
        <v>0</v>
      </c>
      <c r="AG685" s="1419">
        <f t="shared" ca="1" si="497"/>
        <v>0</v>
      </c>
      <c r="AH685" s="1419">
        <f t="shared" ca="1" si="497"/>
        <v>0</v>
      </c>
      <c r="AI685" s="1419">
        <f t="shared" ca="1" si="497"/>
        <v>0</v>
      </c>
      <c r="AJ685" s="1419">
        <f t="shared" ca="1" si="497"/>
        <v>0</v>
      </c>
      <c r="AK685" s="1419">
        <f t="shared" ref="AK685:BP685" ca="1" si="498">SUM(AK674:AK684,AK619,AK632,AK645,AK658,AK671)</f>
        <v>0</v>
      </c>
      <c r="AL685" s="1419">
        <f t="shared" ca="1" si="498"/>
        <v>0</v>
      </c>
      <c r="AM685" s="1419">
        <f t="shared" ca="1" si="498"/>
        <v>0</v>
      </c>
      <c r="AN685" s="1419">
        <f t="shared" ca="1" si="498"/>
        <v>0</v>
      </c>
      <c r="AO685" s="1419">
        <f t="shared" ca="1" si="498"/>
        <v>0</v>
      </c>
      <c r="AP685" s="1419">
        <f t="shared" ca="1" si="498"/>
        <v>0</v>
      </c>
      <c r="AQ685" s="1419">
        <f t="shared" ca="1" si="498"/>
        <v>0</v>
      </c>
      <c r="AR685" s="1419">
        <f t="shared" ca="1" si="498"/>
        <v>0</v>
      </c>
      <c r="AS685" s="1419">
        <f t="shared" ca="1" si="498"/>
        <v>0</v>
      </c>
      <c r="AT685" s="1419">
        <f t="shared" ca="1" si="498"/>
        <v>0</v>
      </c>
      <c r="AU685" s="1419">
        <f t="shared" ca="1" si="498"/>
        <v>0</v>
      </c>
      <c r="AV685" s="1419">
        <f t="shared" ca="1" si="498"/>
        <v>0</v>
      </c>
      <c r="AW685" s="1419">
        <f t="shared" ca="1" si="498"/>
        <v>0</v>
      </c>
      <c r="AX685" s="1419">
        <f t="shared" ca="1" si="498"/>
        <v>0</v>
      </c>
      <c r="AY685" s="1419">
        <f t="shared" ca="1" si="498"/>
        <v>0</v>
      </c>
      <c r="AZ685" s="1419">
        <f t="shared" ca="1" si="498"/>
        <v>0</v>
      </c>
      <c r="BA685" s="1419">
        <f t="shared" ca="1" si="498"/>
        <v>0</v>
      </c>
      <c r="BB685" s="1419">
        <f t="shared" ca="1" si="498"/>
        <v>0</v>
      </c>
      <c r="BC685" s="1419">
        <f t="shared" ca="1" si="498"/>
        <v>0</v>
      </c>
      <c r="BD685" s="1419">
        <f t="shared" ca="1" si="498"/>
        <v>0</v>
      </c>
      <c r="BE685" s="1419">
        <f t="shared" ca="1" si="498"/>
        <v>0</v>
      </c>
      <c r="BF685" s="1419">
        <f t="shared" ca="1" si="498"/>
        <v>0</v>
      </c>
      <c r="BG685" s="1419">
        <f t="shared" ca="1" si="498"/>
        <v>0</v>
      </c>
      <c r="BH685" s="1419">
        <f t="shared" ca="1" si="498"/>
        <v>0</v>
      </c>
      <c r="BI685" s="1419">
        <f t="shared" ca="1" si="498"/>
        <v>0</v>
      </c>
      <c r="BJ685" s="1419">
        <f t="shared" ca="1" si="498"/>
        <v>0</v>
      </c>
      <c r="BK685" s="1419">
        <f t="shared" ca="1" si="498"/>
        <v>0</v>
      </c>
      <c r="BL685" s="1419">
        <f t="shared" ca="1" si="498"/>
        <v>0</v>
      </c>
      <c r="BM685" s="1419">
        <f t="shared" ca="1" si="498"/>
        <v>0</v>
      </c>
      <c r="BN685" s="1419">
        <f t="shared" ca="1" si="498"/>
        <v>0</v>
      </c>
      <c r="BO685" s="1419">
        <f t="shared" ca="1" si="498"/>
        <v>0</v>
      </c>
      <c r="BP685" s="1419">
        <f t="shared" ca="1" si="498"/>
        <v>0</v>
      </c>
      <c r="BQ685" s="1419">
        <f t="shared" ref="BQ685:CV685" ca="1" si="499">SUM(BQ674:BQ684,BQ619,BQ632,BQ645,BQ658,BQ671)</f>
        <v>0</v>
      </c>
      <c r="BR685" s="1419">
        <f t="shared" ca="1" si="499"/>
        <v>0</v>
      </c>
      <c r="BS685" s="1419">
        <f t="shared" ca="1" si="499"/>
        <v>0</v>
      </c>
      <c r="BT685" s="1419">
        <f t="shared" ca="1" si="499"/>
        <v>0</v>
      </c>
      <c r="BU685" s="1419">
        <f t="shared" ca="1" si="499"/>
        <v>0</v>
      </c>
      <c r="BV685" s="1419">
        <f t="shared" ca="1" si="499"/>
        <v>0</v>
      </c>
      <c r="BW685" s="1419">
        <f t="shared" ca="1" si="499"/>
        <v>0</v>
      </c>
      <c r="BX685" s="1419">
        <f t="shared" ca="1" si="499"/>
        <v>0</v>
      </c>
      <c r="BY685" s="1419">
        <f t="shared" ca="1" si="499"/>
        <v>0</v>
      </c>
      <c r="BZ685" s="1419">
        <f t="shared" ca="1" si="499"/>
        <v>0</v>
      </c>
      <c r="CA685" s="1419">
        <f t="shared" ca="1" si="499"/>
        <v>0</v>
      </c>
      <c r="CB685" s="1419">
        <f t="shared" ca="1" si="499"/>
        <v>0</v>
      </c>
      <c r="CC685" s="1419">
        <f t="shared" ca="1" si="499"/>
        <v>0</v>
      </c>
      <c r="CD685" s="1419">
        <f t="shared" ca="1" si="499"/>
        <v>0</v>
      </c>
      <c r="CE685" s="1419">
        <f t="shared" ca="1" si="499"/>
        <v>0</v>
      </c>
      <c r="CF685" s="1419">
        <f t="shared" ca="1" si="499"/>
        <v>0</v>
      </c>
      <c r="CG685" s="1419">
        <f t="shared" ca="1" si="499"/>
        <v>0</v>
      </c>
      <c r="CH685" s="1419">
        <f t="shared" ca="1" si="499"/>
        <v>0</v>
      </c>
      <c r="CI685" s="1419">
        <f t="shared" ca="1" si="499"/>
        <v>0</v>
      </c>
      <c r="CJ685" s="1419">
        <f t="shared" ca="1" si="499"/>
        <v>0</v>
      </c>
      <c r="CK685" s="1419">
        <f t="shared" ca="1" si="499"/>
        <v>0</v>
      </c>
      <c r="CL685" s="1419">
        <f t="shared" ca="1" si="499"/>
        <v>0</v>
      </c>
      <c r="CM685" s="1419">
        <f t="shared" ca="1" si="499"/>
        <v>0</v>
      </c>
      <c r="CN685" s="1419">
        <f t="shared" ca="1" si="499"/>
        <v>0</v>
      </c>
      <c r="CO685" s="1419">
        <f t="shared" ca="1" si="499"/>
        <v>0</v>
      </c>
      <c r="CP685" s="1419">
        <f t="shared" ca="1" si="499"/>
        <v>0</v>
      </c>
      <c r="CQ685" s="1419">
        <f t="shared" ca="1" si="499"/>
        <v>0</v>
      </c>
      <c r="CR685" s="1419">
        <f t="shared" ca="1" si="499"/>
        <v>0</v>
      </c>
      <c r="CS685" s="1419">
        <f t="shared" ca="1" si="499"/>
        <v>0</v>
      </c>
      <c r="CT685" s="1419">
        <f t="shared" ca="1" si="499"/>
        <v>0</v>
      </c>
      <c r="CU685" s="1419">
        <f t="shared" ca="1" si="499"/>
        <v>0</v>
      </c>
      <c r="CV685" s="1419">
        <f t="shared" ca="1" si="499"/>
        <v>0</v>
      </c>
      <c r="CW685" s="1419">
        <f t="shared" ref="CW685:EB685" ca="1" si="500">SUM(CW674:CW684,CW619,CW632,CW645,CW658,CW671)</f>
        <v>0</v>
      </c>
      <c r="CX685" s="1419">
        <f t="shared" ca="1" si="500"/>
        <v>0</v>
      </c>
      <c r="CY685" s="1419">
        <f t="shared" ca="1" si="500"/>
        <v>0</v>
      </c>
      <c r="CZ685" s="1419">
        <f t="shared" ca="1" si="500"/>
        <v>0</v>
      </c>
      <c r="DA685" s="1419">
        <f t="shared" ca="1" si="500"/>
        <v>0</v>
      </c>
      <c r="DB685" s="1419">
        <f t="shared" ca="1" si="500"/>
        <v>0</v>
      </c>
      <c r="DC685" s="1419">
        <f t="shared" ca="1" si="500"/>
        <v>0</v>
      </c>
      <c r="DD685" s="1419">
        <f t="shared" ca="1" si="500"/>
        <v>0</v>
      </c>
      <c r="DE685" s="1419">
        <f t="shared" ca="1" si="500"/>
        <v>0</v>
      </c>
      <c r="DF685" s="1419">
        <f t="shared" ca="1" si="500"/>
        <v>0</v>
      </c>
      <c r="DG685" s="1419">
        <f t="shared" ca="1" si="500"/>
        <v>0</v>
      </c>
      <c r="DH685" s="1419">
        <f t="shared" ca="1" si="500"/>
        <v>0</v>
      </c>
      <c r="DI685" s="1419">
        <f t="shared" ca="1" si="500"/>
        <v>0</v>
      </c>
      <c r="DJ685" s="1419">
        <f t="shared" ca="1" si="500"/>
        <v>0</v>
      </c>
      <c r="DK685" s="1419">
        <f t="shared" ca="1" si="500"/>
        <v>0</v>
      </c>
      <c r="DL685" s="1419">
        <f t="shared" ca="1" si="500"/>
        <v>0</v>
      </c>
      <c r="DM685" s="1419">
        <f t="shared" ca="1" si="500"/>
        <v>0</v>
      </c>
      <c r="DN685" s="1419">
        <f t="shared" ca="1" si="500"/>
        <v>0</v>
      </c>
      <c r="DO685" s="1419">
        <f t="shared" ca="1" si="500"/>
        <v>0</v>
      </c>
      <c r="DP685" s="1419">
        <f t="shared" ca="1" si="500"/>
        <v>0</v>
      </c>
      <c r="DQ685" s="1419">
        <f t="shared" ca="1" si="500"/>
        <v>0</v>
      </c>
      <c r="DR685" s="1419">
        <f t="shared" ca="1" si="500"/>
        <v>0</v>
      </c>
      <c r="DS685" s="1419">
        <f t="shared" ca="1" si="500"/>
        <v>0</v>
      </c>
      <c r="DT685" s="1419">
        <f t="shared" ca="1" si="500"/>
        <v>0</v>
      </c>
      <c r="DU685" s="1419">
        <f t="shared" ca="1" si="500"/>
        <v>0</v>
      </c>
      <c r="DV685" s="1419">
        <f t="shared" ca="1" si="500"/>
        <v>0</v>
      </c>
      <c r="DW685" s="1419">
        <f t="shared" ca="1" si="500"/>
        <v>0</v>
      </c>
      <c r="DX685" s="1419">
        <f t="shared" ca="1" si="500"/>
        <v>0</v>
      </c>
      <c r="DY685" s="1419">
        <f t="shared" ca="1" si="500"/>
        <v>0</v>
      </c>
      <c r="DZ685" s="1419">
        <f t="shared" ca="1" si="500"/>
        <v>0</v>
      </c>
      <c r="EA685" s="1419">
        <f t="shared" ca="1" si="500"/>
        <v>0</v>
      </c>
      <c r="EB685" s="1419">
        <f t="shared" ca="1" si="500"/>
        <v>0</v>
      </c>
      <c r="EC685" s="1419">
        <f t="shared" ref="EC685:FH685" ca="1" si="501">SUM(EC674:EC684,EC619,EC632,EC645,EC658,EC671)</f>
        <v>0</v>
      </c>
      <c r="ED685" s="1419">
        <f t="shared" ca="1" si="501"/>
        <v>0</v>
      </c>
      <c r="EE685" s="1419">
        <f t="shared" ca="1" si="501"/>
        <v>0</v>
      </c>
      <c r="EF685" s="1419">
        <f t="shared" ca="1" si="501"/>
        <v>0</v>
      </c>
    </row>
    <row r="686" spans="1:136">
      <c r="D686" s="31"/>
      <c r="E686" s="1250"/>
    </row>
    <row r="687" spans="1:136">
      <c r="D687" s="31"/>
      <c r="R687" s="1250"/>
    </row>
    <row r="688" spans="1:136" ht="14.5" customHeight="1" thickBot="1">
      <c r="D688" s="31"/>
      <c r="M688" s="1250"/>
    </row>
    <row r="689" spans="3:136" ht="14.5" customHeight="1" thickBot="1">
      <c r="C689" s="542" t="s">
        <v>444</v>
      </c>
      <c r="D689" s="1090" t="s">
        <v>124</v>
      </c>
      <c r="E689" s="1573">
        <f t="shared" ref="E689:AJ689" si="502">E612</f>
        <v>1</v>
      </c>
      <c r="F689" s="1573">
        <f t="shared" si="502"/>
        <v>2</v>
      </c>
      <c r="G689" s="1573">
        <f t="shared" si="502"/>
        <v>3</v>
      </c>
      <c r="H689" s="1573">
        <f t="shared" si="502"/>
        <v>4</v>
      </c>
      <c r="I689" s="1573">
        <f t="shared" si="502"/>
        <v>5</v>
      </c>
      <c r="J689" s="1573">
        <f t="shared" si="502"/>
        <v>6</v>
      </c>
      <c r="K689" s="1573">
        <f t="shared" si="502"/>
        <v>7</v>
      </c>
      <c r="L689" s="1573">
        <f t="shared" si="502"/>
        <v>8</v>
      </c>
      <c r="M689" s="1573">
        <f t="shared" si="502"/>
        <v>9</v>
      </c>
      <c r="N689" s="1573">
        <f t="shared" si="502"/>
        <v>10</v>
      </c>
      <c r="O689" s="1573">
        <f t="shared" si="502"/>
        <v>11</v>
      </c>
      <c r="P689" s="1573">
        <f t="shared" si="502"/>
        <v>12</v>
      </c>
      <c r="Q689" s="1573">
        <f t="shared" si="502"/>
        <v>13</v>
      </c>
      <c r="R689" s="1573">
        <f t="shared" si="502"/>
        <v>14</v>
      </c>
      <c r="S689" s="1573">
        <f t="shared" si="502"/>
        <v>15</v>
      </c>
      <c r="T689" s="1573">
        <f t="shared" si="502"/>
        <v>16</v>
      </c>
      <c r="U689" s="1573">
        <f t="shared" si="502"/>
        <v>17</v>
      </c>
      <c r="V689" s="1573">
        <f t="shared" si="502"/>
        <v>18</v>
      </c>
      <c r="W689" s="1573">
        <f t="shared" si="502"/>
        <v>19</v>
      </c>
      <c r="X689" s="1573">
        <f t="shared" si="502"/>
        <v>20</v>
      </c>
      <c r="Y689" s="1573">
        <f t="shared" si="502"/>
        <v>21</v>
      </c>
      <c r="Z689" s="1573">
        <f t="shared" si="502"/>
        <v>22</v>
      </c>
      <c r="AA689" s="1573">
        <f t="shared" si="502"/>
        <v>23</v>
      </c>
      <c r="AB689" s="1573">
        <f t="shared" si="502"/>
        <v>24</v>
      </c>
      <c r="AC689" s="1573">
        <f t="shared" si="502"/>
        <v>25</v>
      </c>
      <c r="AD689" s="1573">
        <f t="shared" si="502"/>
        <v>26</v>
      </c>
      <c r="AE689" s="1573">
        <f t="shared" si="502"/>
        <v>27</v>
      </c>
      <c r="AF689" s="1573">
        <f t="shared" si="502"/>
        <v>28</v>
      </c>
      <c r="AG689" s="1573">
        <f t="shared" si="502"/>
        <v>29</v>
      </c>
      <c r="AH689" s="1573">
        <f t="shared" si="502"/>
        <v>30</v>
      </c>
      <c r="AI689" s="1573">
        <f t="shared" si="502"/>
        <v>31</v>
      </c>
      <c r="AJ689" s="1573">
        <f t="shared" si="502"/>
        <v>32</v>
      </c>
      <c r="AK689" s="1573">
        <f t="shared" ref="AK689:BP689" si="503">AK612</f>
        <v>33</v>
      </c>
      <c r="AL689" s="1573">
        <f t="shared" si="503"/>
        <v>34</v>
      </c>
      <c r="AM689" s="1573">
        <f t="shared" si="503"/>
        <v>35</v>
      </c>
      <c r="AN689" s="1573">
        <f t="shared" si="503"/>
        <v>36</v>
      </c>
      <c r="AO689" s="1573">
        <f t="shared" si="503"/>
        <v>37</v>
      </c>
      <c r="AP689" s="1573">
        <f t="shared" si="503"/>
        <v>38</v>
      </c>
      <c r="AQ689" s="1573">
        <f t="shared" si="503"/>
        <v>39</v>
      </c>
      <c r="AR689" s="1573">
        <f t="shared" si="503"/>
        <v>40</v>
      </c>
      <c r="AS689" s="1573">
        <f t="shared" si="503"/>
        <v>41</v>
      </c>
      <c r="AT689" s="1573">
        <f t="shared" si="503"/>
        <v>42</v>
      </c>
      <c r="AU689" s="1573">
        <f t="shared" si="503"/>
        <v>43</v>
      </c>
      <c r="AV689" s="1573">
        <f t="shared" si="503"/>
        <v>44</v>
      </c>
      <c r="AW689" s="1573">
        <f t="shared" si="503"/>
        <v>45</v>
      </c>
      <c r="AX689" s="1573">
        <f t="shared" si="503"/>
        <v>46</v>
      </c>
      <c r="AY689" s="1573">
        <f t="shared" si="503"/>
        <v>47</v>
      </c>
      <c r="AZ689" s="1573">
        <f t="shared" si="503"/>
        <v>48</v>
      </c>
      <c r="BA689" s="1573">
        <f t="shared" si="503"/>
        <v>49</v>
      </c>
      <c r="BB689" s="1573">
        <f t="shared" si="503"/>
        <v>50</v>
      </c>
      <c r="BC689" s="1573">
        <f t="shared" si="503"/>
        <v>51</v>
      </c>
      <c r="BD689" s="1573">
        <f t="shared" si="503"/>
        <v>52</v>
      </c>
      <c r="BE689" s="1573">
        <f t="shared" si="503"/>
        <v>53</v>
      </c>
      <c r="BF689" s="1573">
        <f t="shared" si="503"/>
        <v>54</v>
      </c>
      <c r="BG689" s="1573">
        <f t="shared" si="503"/>
        <v>55</v>
      </c>
      <c r="BH689" s="1573">
        <f t="shared" si="503"/>
        <v>56</v>
      </c>
      <c r="BI689" s="1573">
        <f t="shared" si="503"/>
        <v>57</v>
      </c>
      <c r="BJ689" s="1573">
        <f t="shared" si="503"/>
        <v>58</v>
      </c>
      <c r="BK689" s="1573">
        <f t="shared" si="503"/>
        <v>59</v>
      </c>
      <c r="BL689" s="1573">
        <f t="shared" si="503"/>
        <v>60</v>
      </c>
      <c r="BM689" s="1573">
        <f t="shared" si="503"/>
        <v>61</v>
      </c>
      <c r="BN689" s="1573">
        <f t="shared" si="503"/>
        <v>62</v>
      </c>
      <c r="BO689" s="1573">
        <f t="shared" si="503"/>
        <v>63</v>
      </c>
      <c r="BP689" s="1573">
        <f t="shared" si="503"/>
        <v>64</v>
      </c>
      <c r="BQ689" s="1573">
        <f t="shared" ref="BQ689:CV689" si="504">BQ612</f>
        <v>65</v>
      </c>
      <c r="BR689" s="1573">
        <f t="shared" si="504"/>
        <v>66</v>
      </c>
      <c r="BS689" s="1573">
        <f t="shared" si="504"/>
        <v>67</v>
      </c>
      <c r="BT689" s="1573">
        <f t="shared" si="504"/>
        <v>68</v>
      </c>
      <c r="BU689" s="1573">
        <f t="shared" si="504"/>
        <v>69</v>
      </c>
      <c r="BV689" s="1573">
        <f t="shared" si="504"/>
        <v>70</v>
      </c>
      <c r="BW689" s="1573">
        <f t="shared" si="504"/>
        <v>71</v>
      </c>
      <c r="BX689" s="1573">
        <f t="shared" si="504"/>
        <v>72</v>
      </c>
      <c r="BY689" s="1573">
        <f t="shared" si="504"/>
        <v>73</v>
      </c>
      <c r="BZ689" s="1573">
        <f t="shared" si="504"/>
        <v>74</v>
      </c>
      <c r="CA689" s="1573">
        <f t="shared" si="504"/>
        <v>75</v>
      </c>
      <c r="CB689" s="1573">
        <f t="shared" si="504"/>
        <v>76</v>
      </c>
      <c r="CC689" s="1573">
        <f t="shared" si="504"/>
        <v>77</v>
      </c>
      <c r="CD689" s="1573">
        <f t="shared" si="504"/>
        <v>78</v>
      </c>
      <c r="CE689" s="1573">
        <f t="shared" si="504"/>
        <v>79</v>
      </c>
      <c r="CF689" s="1573">
        <f t="shared" si="504"/>
        <v>80</v>
      </c>
      <c r="CG689" s="1573">
        <f t="shared" si="504"/>
        <v>81</v>
      </c>
      <c r="CH689" s="1573">
        <f t="shared" si="504"/>
        <v>82</v>
      </c>
      <c r="CI689" s="1573">
        <f t="shared" si="504"/>
        <v>83</v>
      </c>
      <c r="CJ689" s="1573">
        <f t="shared" si="504"/>
        <v>84</v>
      </c>
      <c r="CK689" s="1573">
        <f t="shared" si="504"/>
        <v>85</v>
      </c>
      <c r="CL689" s="1573">
        <f t="shared" si="504"/>
        <v>86</v>
      </c>
      <c r="CM689" s="1573">
        <f t="shared" si="504"/>
        <v>87</v>
      </c>
      <c r="CN689" s="1573">
        <f t="shared" si="504"/>
        <v>88</v>
      </c>
      <c r="CO689" s="1573">
        <f t="shared" si="504"/>
        <v>89</v>
      </c>
      <c r="CP689" s="1573">
        <f t="shared" si="504"/>
        <v>90</v>
      </c>
      <c r="CQ689" s="1573">
        <f t="shared" si="504"/>
        <v>91</v>
      </c>
      <c r="CR689" s="1573">
        <f t="shared" si="504"/>
        <v>92</v>
      </c>
      <c r="CS689" s="1573">
        <f t="shared" si="504"/>
        <v>93</v>
      </c>
      <c r="CT689" s="1573">
        <f t="shared" si="504"/>
        <v>94</v>
      </c>
      <c r="CU689" s="1573">
        <f t="shared" si="504"/>
        <v>95</v>
      </c>
      <c r="CV689" s="1573">
        <f t="shared" si="504"/>
        <v>96</v>
      </c>
      <c r="CW689" s="1573">
        <f t="shared" ref="CW689:EF689" si="505">CW612</f>
        <v>97</v>
      </c>
      <c r="CX689" s="1573">
        <f t="shared" si="505"/>
        <v>98</v>
      </c>
      <c r="CY689" s="1573">
        <f t="shared" si="505"/>
        <v>99</v>
      </c>
      <c r="CZ689" s="1573">
        <f t="shared" si="505"/>
        <v>100</v>
      </c>
      <c r="DA689" s="1573">
        <f t="shared" si="505"/>
        <v>101</v>
      </c>
      <c r="DB689" s="1573">
        <f t="shared" si="505"/>
        <v>102</v>
      </c>
      <c r="DC689" s="1573">
        <f t="shared" si="505"/>
        <v>103</v>
      </c>
      <c r="DD689" s="1573">
        <f t="shared" si="505"/>
        <v>104</v>
      </c>
      <c r="DE689" s="1573">
        <f t="shared" si="505"/>
        <v>105</v>
      </c>
      <c r="DF689" s="1573">
        <f t="shared" si="505"/>
        <v>106</v>
      </c>
      <c r="DG689" s="1573">
        <f t="shared" si="505"/>
        <v>107</v>
      </c>
      <c r="DH689" s="1573">
        <f t="shared" si="505"/>
        <v>108</v>
      </c>
      <c r="DI689" s="1573">
        <f t="shared" si="505"/>
        <v>109</v>
      </c>
      <c r="DJ689" s="1573">
        <f t="shared" si="505"/>
        <v>110</v>
      </c>
      <c r="DK689" s="1573">
        <f t="shared" si="505"/>
        <v>111</v>
      </c>
      <c r="DL689" s="1573">
        <f t="shared" si="505"/>
        <v>112</v>
      </c>
      <c r="DM689" s="1573">
        <f t="shared" si="505"/>
        <v>113</v>
      </c>
      <c r="DN689" s="1573">
        <f t="shared" si="505"/>
        <v>114</v>
      </c>
      <c r="DO689" s="1573">
        <f t="shared" si="505"/>
        <v>115</v>
      </c>
      <c r="DP689" s="1573">
        <f t="shared" si="505"/>
        <v>116</v>
      </c>
      <c r="DQ689" s="1573">
        <f t="shared" si="505"/>
        <v>117</v>
      </c>
      <c r="DR689" s="1573">
        <f t="shared" si="505"/>
        <v>118</v>
      </c>
      <c r="DS689" s="1573">
        <f t="shared" si="505"/>
        <v>119</v>
      </c>
      <c r="DT689" s="1573">
        <f t="shared" si="505"/>
        <v>120</v>
      </c>
      <c r="DU689" s="1573">
        <f t="shared" si="505"/>
        <v>121</v>
      </c>
      <c r="DV689" s="1573">
        <f t="shared" si="505"/>
        <v>122</v>
      </c>
      <c r="DW689" s="1573">
        <f t="shared" si="505"/>
        <v>123</v>
      </c>
      <c r="DX689" s="1573">
        <f t="shared" si="505"/>
        <v>124</v>
      </c>
      <c r="DY689" s="1573">
        <f t="shared" si="505"/>
        <v>125</v>
      </c>
      <c r="DZ689" s="1573">
        <f t="shared" si="505"/>
        <v>126</v>
      </c>
      <c r="EA689" s="1573">
        <f t="shared" si="505"/>
        <v>127</v>
      </c>
      <c r="EB689" s="1573">
        <f t="shared" si="505"/>
        <v>128</v>
      </c>
      <c r="EC689" s="1573">
        <f t="shared" si="505"/>
        <v>129</v>
      </c>
      <c r="ED689" s="1573">
        <f t="shared" si="505"/>
        <v>130</v>
      </c>
      <c r="EE689" s="1573">
        <f t="shared" si="505"/>
        <v>131</v>
      </c>
      <c r="EF689" s="1574">
        <f t="shared" si="505"/>
        <v>132</v>
      </c>
    </row>
    <row r="690" spans="3:136">
      <c r="C690" s="28" t="str">
        <f t="shared" ref="C690:C711" si="506">C526</f>
        <v>Advertising</v>
      </c>
      <c r="D690" s="1420">
        <f t="shared" ref="D690:D711" si="507">IFERROR(D526/12,0)</f>
        <v>5500</v>
      </c>
      <c r="E690" s="1421">
        <f ca="1">IF(E$612&lt;Start_Mth,0,OFFSET('Model Inputs &amp; Calcs'!$B47,,E$606+1)/12)</f>
        <v>0</v>
      </c>
      <c r="F690" s="1421">
        <f ca="1">IF(F$612&lt;Start_Mth,0,OFFSET('Model Inputs &amp; Calcs'!$B47,,F$606+1)/12)</f>
        <v>0</v>
      </c>
      <c r="G690" s="1421">
        <f ca="1">IF(G$612&lt;Start_Mth,0,OFFSET('Model Inputs &amp; Calcs'!$B47,,G$606+1)/12)</f>
        <v>0</v>
      </c>
      <c r="H690" s="1421">
        <f ca="1">IF(H$612&lt;Start_Mth,0,OFFSET('Model Inputs &amp; Calcs'!$B47,,H$606+1)/12)</f>
        <v>0</v>
      </c>
      <c r="I690" s="1421">
        <f ca="1">IF(I$612&lt;Start_Mth,0,OFFSET('Model Inputs &amp; Calcs'!$B47,,I$606+1)/12)</f>
        <v>0</v>
      </c>
      <c r="J690" s="1421">
        <f ca="1">IF(J$612&lt;Start_Mth,0,OFFSET('Model Inputs &amp; Calcs'!$B47,,J$606+1)/12)</f>
        <v>0</v>
      </c>
      <c r="K690" s="1421">
        <f ca="1">IF(K$612&lt;Start_Mth,0,OFFSET('Model Inputs &amp; Calcs'!$B47,,K$606+1)/12)</f>
        <v>0</v>
      </c>
      <c r="L690" s="1421">
        <f ca="1">IF(L$612&lt;Start_Mth,0,OFFSET('Model Inputs &amp; Calcs'!$B47,,L$606+1)/12)</f>
        <v>0</v>
      </c>
      <c r="M690" s="1421">
        <f ca="1">IF(M$612&lt;Start_Mth,0,OFFSET('Model Inputs &amp; Calcs'!$B47,,M$606+1)/12)</f>
        <v>0</v>
      </c>
      <c r="N690" s="1421">
        <f ca="1">IF(N$612&lt;Start_Mth,0,OFFSET('Model Inputs &amp; Calcs'!$B47,,N$606+1)/12)</f>
        <v>0</v>
      </c>
      <c r="O690" s="1421">
        <f ca="1">IF(O$612&lt;Start_Mth,0,OFFSET('Model Inputs &amp; Calcs'!$B47,,O$606+1)/12)</f>
        <v>0</v>
      </c>
      <c r="P690" s="1421">
        <f ca="1">IF(P$612&lt;Start_Mth,0,OFFSET('Model Inputs &amp; Calcs'!$B47,,P$606+1)/12)</f>
        <v>0</v>
      </c>
      <c r="Q690" s="1421">
        <f ca="1">IF(Q$612&lt;Start_Mth,0,OFFSET('Model Inputs &amp; Calcs'!$B47,,Q$606+1)/12)</f>
        <v>0</v>
      </c>
      <c r="R690" s="1421">
        <f ca="1">IF(R$612&lt;Start_Mth,0,OFFSET('Model Inputs &amp; Calcs'!$B47,,R$606+1)/12)</f>
        <v>0</v>
      </c>
      <c r="S690" s="1421">
        <f ca="1">IF(S$612&lt;Start_Mth,0,OFFSET('Model Inputs &amp; Calcs'!$B47,,S$606+1)/12)</f>
        <v>0</v>
      </c>
      <c r="T690" s="1421">
        <f ca="1">IF(T$612&lt;Start_Mth,0,OFFSET('Model Inputs &amp; Calcs'!$B47,,T$606+1)/12)</f>
        <v>0</v>
      </c>
      <c r="U690" s="1421">
        <f ca="1">IF(U$612&lt;Start_Mth,0,OFFSET('Model Inputs &amp; Calcs'!$B47,,U$606+1)/12)</f>
        <v>0</v>
      </c>
      <c r="V690" s="1421">
        <f ca="1">IF(V$612&lt;Start_Mth,0,OFFSET('Model Inputs &amp; Calcs'!$B47,,V$606+1)/12)</f>
        <v>0</v>
      </c>
      <c r="W690" s="1421">
        <f ca="1">IF(W$612&lt;Start_Mth,0,OFFSET('Model Inputs &amp; Calcs'!$B47,,W$606+1)/12)</f>
        <v>0</v>
      </c>
      <c r="X690" s="1421">
        <f ca="1">IF(X$612&lt;Start_Mth,0,OFFSET('Model Inputs &amp; Calcs'!$B47,,X$606+1)/12)</f>
        <v>0</v>
      </c>
      <c r="Y690" s="1421">
        <f ca="1">IF(Y$612&lt;Start_Mth,0,OFFSET('Model Inputs &amp; Calcs'!$B47,,Y$606+1)/12)</f>
        <v>0</v>
      </c>
      <c r="Z690" s="1421">
        <f ca="1">IF(Z$612&lt;Start_Mth,0,OFFSET('Model Inputs &amp; Calcs'!$B47,,Z$606+1)/12)</f>
        <v>0</v>
      </c>
      <c r="AA690" s="1421">
        <f ca="1">IF(AA$612&lt;Start_Mth,0,OFFSET('Model Inputs &amp; Calcs'!$B47,,AA$606+1)/12)</f>
        <v>0</v>
      </c>
      <c r="AB690" s="1421">
        <f ca="1">IF(AB$612&lt;Start_Mth,0,OFFSET('Model Inputs &amp; Calcs'!$B47,,AB$606+1)/12)</f>
        <v>0</v>
      </c>
      <c r="AC690" s="1421">
        <f ca="1">IF(AC$612&lt;Start_Mth,0,OFFSET('Model Inputs &amp; Calcs'!$B47,,AC$606+1)/12)</f>
        <v>0</v>
      </c>
      <c r="AD690" s="1421">
        <f ca="1">IF(AD$612&lt;Start_Mth,0,OFFSET('Model Inputs &amp; Calcs'!$B47,,AD$606+1)/12)</f>
        <v>0</v>
      </c>
      <c r="AE690" s="1421">
        <f ca="1">IF(AE$612&lt;Start_Mth,0,OFFSET('Model Inputs &amp; Calcs'!$B47,,AE$606+1)/12)</f>
        <v>0</v>
      </c>
      <c r="AF690" s="1421">
        <f ca="1">IF(AF$612&lt;Start_Mth,0,OFFSET('Model Inputs &amp; Calcs'!$B47,,AF$606+1)/12)</f>
        <v>0</v>
      </c>
      <c r="AG690" s="1421">
        <f ca="1">IF(AG$612&lt;Start_Mth,0,OFFSET('Model Inputs &amp; Calcs'!$B47,,AG$606+1)/12)</f>
        <v>0</v>
      </c>
      <c r="AH690" s="1421">
        <f ca="1">IF(AH$612&lt;Start_Mth,0,OFFSET('Model Inputs &amp; Calcs'!$B47,,AH$606+1)/12)</f>
        <v>0</v>
      </c>
      <c r="AI690" s="1421">
        <f ca="1">IF(AI$612&lt;Start_Mth,0,OFFSET('Model Inputs &amp; Calcs'!$B47,,AI$606+1)/12)</f>
        <v>0</v>
      </c>
      <c r="AJ690" s="1421">
        <f ca="1">IF(AJ$612&lt;Start_Mth,0,OFFSET('Model Inputs &amp; Calcs'!$B47,,AJ$606+1)/12)</f>
        <v>0</v>
      </c>
      <c r="AK690" s="1421">
        <f ca="1">IF(AK$612&lt;Start_Mth,0,OFFSET('Model Inputs &amp; Calcs'!$B47,,AK$606+1)/12)</f>
        <v>0</v>
      </c>
      <c r="AL690" s="1421">
        <f ca="1">IF(AL$612&lt;Start_Mth,0,OFFSET('Model Inputs &amp; Calcs'!$B47,,AL$606+1)/12)</f>
        <v>0</v>
      </c>
      <c r="AM690" s="1421">
        <f ca="1">IF(AM$612&lt;Start_Mth,0,OFFSET('Model Inputs &amp; Calcs'!$B47,,AM$606+1)/12)</f>
        <v>0</v>
      </c>
      <c r="AN690" s="1421">
        <f ca="1">IF(AN$612&lt;Start_Mth,0,OFFSET('Model Inputs &amp; Calcs'!$B47,,AN$606+1)/12)</f>
        <v>0</v>
      </c>
      <c r="AO690" s="1421">
        <f ca="1">IF(AO$612&lt;Start_Mth,0,OFFSET('Model Inputs &amp; Calcs'!$B47,,AO$606+1)/12)</f>
        <v>0</v>
      </c>
      <c r="AP690" s="1421">
        <f ca="1">IF(AP$612&lt;Start_Mth,0,OFFSET('Model Inputs &amp; Calcs'!$B47,,AP$606+1)/12)</f>
        <v>0</v>
      </c>
      <c r="AQ690" s="1421">
        <f ca="1">IF(AQ$612&lt;Start_Mth,0,OFFSET('Model Inputs &amp; Calcs'!$B47,,AQ$606+1)/12)</f>
        <v>0</v>
      </c>
      <c r="AR690" s="1421">
        <f ca="1">IF(AR$612&lt;Start_Mth,0,OFFSET('Model Inputs &amp; Calcs'!$B47,,AR$606+1)/12)</f>
        <v>0</v>
      </c>
      <c r="AS690" s="1421">
        <f ca="1">IF(AS$612&lt;Start_Mth,0,OFFSET('Model Inputs &amp; Calcs'!$B47,,AS$606+1)/12)</f>
        <v>0</v>
      </c>
      <c r="AT690" s="1421">
        <f ca="1">IF(AT$612&lt;Start_Mth,0,OFFSET('Model Inputs &amp; Calcs'!$B47,,AT$606+1)/12)</f>
        <v>0</v>
      </c>
      <c r="AU690" s="1421">
        <f ca="1">IF(AU$612&lt;Start_Mth,0,OFFSET('Model Inputs &amp; Calcs'!$B47,,AU$606+1)/12)</f>
        <v>0</v>
      </c>
      <c r="AV690" s="1421">
        <f ca="1">IF(AV$612&lt;Start_Mth,0,OFFSET('Model Inputs &amp; Calcs'!$B47,,AV$606+1)/12)</f>
        <v>0</v>
      </c>
      <c r="AW690" s="1421">
        <f ca="1">IF(AW$612&lt;Start_Mth,0,OFFSET('Model Inputs &amp; Calcs'!$B47,,AW$606+1)/12)</f>
        <v>0</v>
      </c>
      <c r="AX690" s="1421">
        <f ca="1">IF(AX$612&lt;Start_Mth,0,OFFSET('Model Inputs &amp; Calcs'!$B47,,AX$606+1)/12)</f>
        <v>0</v>
      </c>
      <c r="AY690" s="1421">
        <f ca="1">IF(AY$612&lt;Start_Mth,0,OFFSET('Model Inputs &amp; Calcs'!$B47,,AY$606+1)/12)</f>
        <v>0</v>
      </c>
      <c r="AZ690" s="1421">
        <f ca="1">IF(AZ$612&lt;Start_Mth,0,OFFSET('Model Inputs &amp; Calcs'!$B47,,AZ$606+1)/12)</f>
        <v>0</v>
      </c>
      <c r="BA690" s="1421">
        <f ca="1">IF(BA$612&lt;Start_Mth,0,OFFSET('Model Inputs &amp; Calcs'!$B47,,BA$606+1)/12)</f>
        <v>0</v>
      </c>
      <c r="BB690" s="1421">
        <f ca="1">IF(BB$612&lt;Start_Mth,0,OFFSET('Model Inputs &amp; Calcs'!$B47,,BB$606+1)/12)</f>
        <v>0</v>
      </c>
      <c r="BC690" s="1421">
        <f ca="1">IF(BC$612&lt;Start_Mth,0,OFFSET('Model Inputs &amp; Calcs'!$B47,,BC$606+1)/12)</f>
        <v>0</v>
      </c>
      <c r="BD690" s="1421">
        <f ca="1">IF(BD$612&lt;Start_Mth,0,OFFSET('Model Inputs &amp; Calcs'!$B47,,BD$606+1)/12)</f>
        <v>0</v>
      </c>
      <c r="BE690" s="1421">
        <f ca="1">IF(BE$612&lt;Start_Mth,0,OFFSET('Model Inputs &amp; Calcs'!$B47,,BE$606+1)/12)</f>
        <v>0</v>
      </c>
      <c r="BF690" s="1421">
        <f ca="1">IF(BF$612&lt;Start_Mth,0,OFFSET('Model Inputs &amp; Calcs'!$B47,,BF$606+1)/12)</f>
        <v>0</v>
      </c>
      <c r="BG690" s="1421">
        <f ca="1">IF(BG$612&lt;Start_Mth,0,OFFSET('Model Inputs &amp; Calcs'!$B47,,BG$606+1)/12)</f>
        <v>0</v>
      </c>
      <c r="BH690" s="1421">
        <f ca="1">IF(BH$612&lt;Start_Mth,0,OFFSET('Model Inputs &amp; Calcs'!$B47,,BH$606+1)/12)</f>
        <v>0</v>
      </c>
      <c r="BI690" s="1421">
        <f ca="1">IF(BI$612&lt;Start_Mth,0,OFFSET('Model Inputs &amp; Calcs'!$B47,,BI$606+1)/12)</f>
        <v>0</v>
      </c>
      <c r="BJ690" s="1421">
        <f ca="1">IF(BJ$612&lt;Start_Mth,0,OFFSET('Model Inputs &amp; Calcs'!$B47,,BJ$606+1)/12)</f>
        <v>0</v>
      </c>
      <c r="BK690" s="1421">
        <f ca="1">IF(BK$612&lt;Start_Mth,0,OFFSET('Model Inputs &amp; Calcs'!$B47,,BK$606+1)/12)</f>
        <v>0</v>
      </c>
      <c r="BL690" s="1421">
        <f ca="1">IF(BL$612&lt;Start_Mth,0,OFFSET('Model Inputs &amp; Calcs'!$B47,,BL$606+1)/12)</f>
        <v>0</v>
      </c>
      <c r="BM690" s="1421">
        <f ca="1">IF(BM$612&lt;Start_Mth,0,OFFSET('Model Inputs &amp; Calcs'!$B47,,BM$606+1)/12)</f>
        <v>0</v>
      </c>
      <c r="BN690" s="1421">
        <f ca="1">IF(BN$612&lt;Start_Mth,0,OFFSET('Model Inputs &amp; Calcs'!$B47,,BN$606+1)/12)</f>
        <v>0</v>
      </c>
      <c r="BO690" s="1421">
        <f ca="1">IF(BO$612&lt;Start_Mth,0,OFFSET('Model Inputs &amp; Calcs'!$B47,,BO$606+1)/12)</f>
        <v>0</v>
      </c>
      <c r="BP690" s="1421">
        <f ca="1">IF(BP$612&lt;Start_Mth,0,OFFSET('Model Inputs &amp; Calcs'!$B47,,BP$606+1)/12)</f>
        <v>0</v>
      </c>
      <c r="BQ690" s="1421">
        <f ca="1">IF(BQ$612&lt;Start_Mth,0,OFFSET('Model Inputs &amp; Calcs'!$B47,,BQ$606+1)/12)</f>
        <v>0</v>
      </c>
      <c r="BR690" s="1421">
        <f ca="1">IF(BR$612&lt;Start_Mth,0,OFFSET('Model Inputs &amp; Calcs'!$B47,,BR$606+1)/12)</f>
        <v>0</v>
      </c>
      <c r="BS690" s="1421">
        <f ca="1">IF(BS$612&lt;Start_Mth,0,OFFSET('Model Inputs &amp; Calcs'!$B47,,BS$606+1)/12)</f>
        <v>0</v>
      </c>
      <c r="BT690" s="1421">
        <f ca="1">IF(BT$612&lt;Start_Mth,0,OFFSET('Model Inputs &amp; Calcs'!$B47,,BT$606+1)/12)</f>
        <v>0</v>
      </c>
      <c r="BU690" s="1421">
        <f ca="1">IF(BU$612&lt;Start_Mth,0,OFFSET('Model Inputs &amp; Calcs'!$B47,,BU$606+1)/12)</f>
        <v>0</v>
      </c>
      <c r="BV690" s="1421">
        <f ca="1">IF(BV$612&lt;Start_Mth,0,OFFSET('Model Inputs &amp; Calcs'!$B47,,BV$606+1)/12)</f>
        <v>0</v>
      </c>
      <c r="BW690" s="1421">
        <f ca="1">IF(BW$612&lt;Start_Mth,0,OFFSET('Model Inputs &amp; Calcs'!$B47,,BW$606+1)/12)</f>
        <v>0</v>
      </c>
      <c r="BX690" s="1421">
        <f ca="1">IF(BX$612&lt;Start_Mth,0,OFFSET('Model Inputs &amp; Calcs'!$B47,,BX$606+1)/12)</f>
        <v>0</v>
      </c>
      <c r="BY690" s="1421">
        <f ca="1">IF(BY$612&lt;Start_Mth,0,OFFSET('Model Inputs &amp; Calcs'!$B47,,BY$606+1)/12)</f>
        <v>0</v>
      </c>
      <c r="BZ690" s="1421">
        <f ca="1">IF(BZ$612&lt;Start_Mth,0,OFFSET('Model Inputs &amp; Calcs'!$B47,,BZ$606+1)/12)</f>
        <v>0</v>
      </c>
      <c r="CA690" s="1421">
        <f ca="1">IF(CA$612&lt;Start_Mth,0,OFFSET('Model Inputs &amp; Calcs'!$B47,,CA$606+1)/12)</f>
        <v>0</v>
      </c>
      <c r="CB690" s="1421">
        <f ca="1">IF(CB$612&lt;Start_Mth,0,OFFSET('Model Inputs &amp; Calcs'!$B47,,CB$606+1)/12)</f>
        <v>0</v>
      </c>
      <c r="CC690" s="1421">
        <f ca="1">IF(CC$612&lt;Start_Mth,0,OFFSET('Model Inputs &amp; Calcs'!$B47,,CC$606+1)/12)</f>
        <v>0</v>
      </c>
      <c r="CD690" s="1421">
        <f ca="1">IF(CD$612&lt;Start_Mth,0,OFFSET('Model Inputs &amp; Calcs'!$B47,,CD$606+1)/12)</f>
        <v>0</v>
      </c>
      <c r="CE690" s="1421">
        <f ca="1">IF(CE$612&lt;Start_Mth,0,OFFSET('Model Inputs &amp; Calcs'!$B47,,CE$606+1)/12)</f>
        <v>0</v>
      </c>
      <c r="CF690" s="1421">
        <f ca="1">IF(CF$612&lt;Start_Mth,0,OFFSET('Model Inputs &amp; Calcs'!$B47,,CF$606+1)/12)</f>
        <v>0</v>
      </c>
      <c r="CG690" s="1421">
        <f ca="1">IF(CG$612&lt;Start_Mth,0,OFFSET('Model Inputs &amp; Calcs'!$B47,,CG$606+1)/12)</f>
        <v>0</v>
      </c>
      <c r="CH690" s="1421">
        <f ca="1">IF(CH$612&lt;Start_Mth,0,OFFSET('Model Inputs &amp; Calcs'!$B47,,CH$606+1)/12)</f>
        <v>0</v>
      </c>
      <c r="CI690" s="1421">
        <f ca="1">IF(CI$612&lt;Start_Mth,0,OFFSET('Model Inputs &amp; Calcs'!$B47,,CI$606+1)/12)</f>
        <v>0</v>
      </c>
      <c r="CJ690" s="1421">
        <f ca="1">IF(CJ$612&lt;Start_Mth,0,OFFSET('Model Inputs &amp; Calcs'!$B47,,CJ$606+1)/12)</f>
        <v>0</v>
      </c>
      <c r="CK690" s="1421">
        <f ca="1">IF(CK$612&lt;Start_Mth,0,OFFSET('Model Inputs &amp; Calcs'!$B47,,CK$606+1)/12)</f>
        <v>0</v>
      </c>
      <c r="CL690" s="1421">
        <f ca="1">IF(CL$612&lt;Start_Mth,0,OFFSET('Model Inputs &amp; Calcs'!$B47,,CL$606+1)/12)</f>
        <v>0</v>
      </c>
      <c r="CM690" s="1421">
        <f ca="1">IF(CM$612&lt;Start_Mth,0,OFFSET('Model Inputs &amp; Calcs'!$B47,,CM$606+1)/12)</f>
        <v>0</v>
      </c>
      <c r="CN690" s="1421">
        <f ca="1">IF(CN$612&lt;Start_Mth,0,OFFSET('Model Inputs &amp; Calcs'!$B47,,CN$606+1)/12)</f>
        <v>0</v>
      </c>
      <c r="CO690" s="1421">
        <f ca="1">IF(CO$612&lt;Start_Mth,0,OFFSET('Model Inputs &amp; Calcs'!$B47,,CO$606+1)/12)</f>
        <v>0</v>
      </c>
      <c r="CP690" s="1421">
        <f ca="1">IF(CP$612&lt;Start_Mth,0,OFFSET('Model Inputs &amp; Calcs'!$B47,,CP$606+1)/12)</f>
        <v>0</v>
      </c>
      <c r="CQ690" s="1421">
        <f ca="1">IF(CQ$612&lt;Start_Mth,0,OFFSET('Model Inputs &amp; Calcs'!$B47,,CQ$606+1)/12)</f>
        <v>0</v>
      </c>
      <c r="CR690" s="1421">
        <f ca="1">IF(CR$612&lt;Start_Mth,0,OFFSET('Model Inputs &amp; Calcs'!$B47,,CR$606+1)/12)</f>
        <v>0</v>
      </c>
      <c r="CS690" s="1421">
        <f ca="1">IF(CS$612&lt;Start_Mth,0,OFFSET('Model Inputs &amp; Calcs'!$B47,,CS$606+1)/12)</f>
        <v>0</v>
      </c>
      <c r="CT690" s="1421">
        <f ca="1">IF(CT$612&lt;Start_Mth,0,OFFSET('Model Inputs &amp; Calcs'!$B47,,CT$606+1)/12)</f>
        <v>0</v>
      </c>
      <c r="CU690" s="1421">
        <f ca="1">IF(CU$612&lt;Start_Mth,0,OFFSET('Model Inputs &amp; Calcs'!$B47,,CU$606+1)/12)</f>
        <v>0</v>
      </c>
      <c r="CV690" s="1421">
        <f ca="1">IF(CV$612&lt;Start_Mth,0,OFFSET('Model Inputs &amp; Calcs'!$B47,,CV$606+1)/12)</f>
        <v>0</v>
      </c>
      <c r="CW690" s="1421">
        <f ca="1">IF(CW$612&lt;Start_Mth,0,OFFSET('Model Inputs &amp; Calcs'!$B47,,CW$606+1)/12)</f>
        <v>0</v>
      </c>
      <c r="CX690" s="1421">
        <f ca="1">IF(CX$612&lt;Start_Mth,0,OFFSET('Model Inputs &amp; Calcs'!$B47,,CX$606+1)/12)</f>
        <v>0</v>
      </c>
      <c r="CY690" s="1421">
        <f ca="1">IF(CY$612&lt;Start_Mth,0,OFFSET('Model Inputs &amp; Calcs'!$B47,,CY$606+1)/12)</f>
        <v>0</v>
      </c>
      <c r="CZ690" s="1421">
        <f ca="1">IF(CZ$612&lt;Start_Mth,0,OFFSET('Model Inputs &amp; Calcs'!$B47,,CZ$606+1)/12)</f>
        <v>0</v>
      </c>
      <c r="DA690" s="1421">
        <f ca="1">IF(DA$612&lt;Start_Mth,0,OFFSET('Model Inputs &amp; Calcs'!$B47,,DA$606+1)/12)</f>
        <v>0</v>
      </c>
      <c r="DB690" s="1421">
        <f ca="1">IF(DB$612&lt;Start_Mth,0,OFFSET('Model Inputs &amp; Calcs'!$B47,,DB$606+1)/12)</f>
        <v>0</v>
      </c>
      <c r="DC690" s="1421">
        <f ca="1">IF(DC$612&lt;Start_Mth,0,OFFSET('Model Inputs &amp; Calcs'!$B47,,DC$606+1)/12)</f>
        <v>0</v>
      </c>
      <c r="DD690" s="1421">
        <f ca="1">IF(DD$612&lt;Start_Mth,0,OFFSET('Model Inputs &amp; Calcs'!$B47,,DD$606+1)/12)</f>
        <v>0</v>
      </c>
      <c r="DE690" s="1421">
        <f ca="1">IF(DE$612&lt;Start_Mth,0,OFFSET('Model Inputs &amp; Calcs'!$B47,,DE$606+1)/12)</f>
        <v>0</v>
      </c>
      <c r="DF690" s="1421">
        <f ca="1">IF(DF$612&lt;Start_Mth,0,OFFSET('Model Inputs &amp; Calcs'!$B47,,DF$606+1)/12)</f>
        <v>0</v>
      </c>
      <c r="DG690" s="1421">
        <f ca="1">IF(DG$612&lt;Start_Mth,0,OFFSET('Model Inputs &amp; Calcs'!$B47,,DG$606+1)/12)</f>
        <v>0</v>
      </c>
      <c r="DH690" s="1421">
        <f ca="1">IF(DH$612&lt;Start_Mth,0,OFFSET('Model Inputs &amp; Calcs'!$B47,,DH$606+1)/12)</f>
        <v>0</v>
      </c>
      <c r="DI690" s="1421">
        <f ca="1">IF(DI$612&lt;Start_Mth,0,OFFSET('Model Inputs &amp; Calcs'!$B47,,DI$606+1)/12)</f>
        <v>0</v>
      </c>
      <c r="DJ690" s="1421">
        <f ca="1">IF(DJ$612&lt;Start_Mth,0,OFFSET('Model Inputs &amp; Calcs'!$B47,,DJ$606+1)/12)</f>
        <v>0</v>
      </c>
      <c r="DK690" s="1421">
        <f ca="1">IF(DK$612&lt;Start_Mth,0,OFFSET('Model Inputs &amp; Calcs'!$B47,,DK$606+1)/12)</f>
        <v>0</v>
      </c>
      <c r="DL690" s="1421">
        <f ca="1">IF(DL$612&lt;Start_Mth,0,OFFSET('Model Inputs &amp; Calcs'!$B47,,DL$606+1)/12)</f>
        <v>0</v>
      </c>
      <c r="DM690" s="1421">
        <f ca="1">IF(DM$612&lt;Start_Mth,0,OFFSET('Model Inputs &amp; Calcs'!$B47,,DM$606+1)/12)</f>
        <v>0</v>
      </c>
      <c r="DN690" s="1421">
        <f ca="1">IF(DN$612&lt;Start_Mth,0,OFFSET('Model Inputs &amp; Calcs'!$B47,,DN$606+1)/12)</f>
        <v>0</v>
      </c>
      <c r="DO690" s="1421">
        <f ca="1">IF(DO$612&lt;Start_Mth,0,OFFSET('Model Inputs &amp; Calcs'!$B47,,DO$606+1)/12)</f>
        <v>0</v>
      </c>
      <c r="DP690" s="1421">
        <f ca="1">IF(DP$612&lt;Start_Mth,0,OFFSET('Model Inputs &amp; Calcs'!$B47,,DP$606+1)/12)</f>
        <v>0</v>
      </c>
      <c r="DQ690" s="1421">
        <f ca="1">IF(DQ$612&lt;Start_Mth,0,OFFSET('Model Inputs &amp; Calcs'!$B47,,DQ$606+1)/12)</f>
        <v>0</v>
      </c>
      <c r="DR690" s="1421">
        <f ca="1">IF(DR$612&lt;Start_Mth,0,OFFSET('Model Inputs &amp; Calcs'!$B47,,DR$606+1)/12)</f>
        <v>0</v>
      </c>
      <c r="DS690" s="1421">
        <f ca="1">IF(DS$612&lt;Start_Mth,0,OFFSET('Model Inputs &amp; Calcs'!$B47,,DS$606+1)/12)</f>
        <v>0</v>
      </c>
      <c r="DT690" s="1421">
        <f ca="1">IF(DT$612&lt;Start_Mth,0,OFFSET('Model Inputs &amp; Calcs'!$B47,,DT$606+1)/12)</f>
        <v>0</v>
      </c>
      <c r="DU690" s="1421">
        <f ca="1">IF(DU$612&lt;Start_Mth,0,OFFSET('Model Inputs &amp; Calcs'!$B47,,DU$606+1)/12)</f>
        <v>0</v>
      </c>
      <c r="DV690" s="1421">
        <f ca="1">IF(DV$612&lt;Start_Mth,0,OFFSET('Model Inputs &amp; Calcs'!$B47,,DV$606+1)/12)</f>
        <v>0</v>
      </c>
      <c r="DW690" s="1421">
        <f ca="1">IF(DW$612&lt;Start_Mth,0,OFFSET('Model Inputs &amp; Calcs'!$B47,,DW$606+1)/12)</f>
        <v>0</v>
      </c>
      <c r="DX690" s="1421">
        <f ca="1">IF(DX$612&lt;Start_Mth,0,OFFSET('Model Inputs &amp; Calcs'!$B47,,DX$606+1)/12)</f>
        <v>0</v>
      </c>
      <c r="DY690" s="1421">
        <f ca="1">IF(DY$612&lt;Start_Mth,0,OFFSET('Model Inputs &amp; Calcs'!$B47,,DY$606+1)/12)</f>
        <v>0</v>
      </c>
      <c r="DZ690" s="1421">
        <f ca="1">IF(DZ$612&lt;Start_Mth,0,OFFSET('Model Inputs &amp; Calcs'!$B47,,DZ$606+1)/12)</f>
        <v>0</v>
      </c>
      <c r="EA690" s="1421">
        <f ca="1">IF(EA$612&lt;Start_Mth,0,OFFSET('Model Inputs &amp; Calcs'!$B47,,EA$606+1)/12)</f>
        <v>0</v>
      </c>
      <c r="EB690" s="1421">
        <f ca="1">IF(EB$612&lt;Start_Mth,0,OFFSET('Model Inputs &amp; Calcs'!$B47,,EB$606+1)/12)</f>
        <v>0</v>
      </c>
      <c r="EC690" s="1421">
        <f ca="1">IF(EC$612&lt;Start_Mth,0,OFFSET('Model Inputs &amp; Calcs'!$B47,,EC$606+1)/12)</f>
        <v>0</v>
      </c>
      <c r="ED690" s="1421">
        <f ca="1">IF(ED$612&lt;Start_Mth,0,OFFSET('Model Inputs &amp; Calcs'!$B47,,ED$606+1)/12)</f>
        <v>0</v>
      </c>
      <c r="EE690" s="1421">
        <f ca="1">IF(EE$612&lt;Start_Mth,0,OFFSET('Model Inputs &amp; Calcs'!$B47,,EE$606+1)/12)</f>
        <v>0</v>
      </c>
      <c r="EF690" s="1421">
        <f ca="1">IF(EF$612&lt;Start_Mth,0,OFFSET('Model Inputs &amp; Calcs'!$B47,,EF$606+1)/12)</f>
        <v>0</v>
      </c>
    </row>
    <row r="691" spans="3:136">
      <c r="C691" s="28" t="str">
        <f t="shared" si="506"/>
        <v>Bad Debt (% of Net Rental Inc.)</v>
      </c>
      <c r="D691" s="1420">
        <f t="shared" ca="1" si="507"/>
        <v>0</v>
      </c>
      <c r="E691" s="1421">
        <f t="shared" ref="E691:AJ691" ca="1" si="508">(E619+E632+E645+E658+E671)*OFFSET($D$344,,E$606)</f>
        <v>0</v>
      </c>
      <c r="F691" s="1421">
        <f t="shared" ca="1" si="508"/>
        <v>0</v>
      </c>
      <c r="G691" s="1421">
        <f t="shared" ca="1" si="508"/>
        <v>0</v>
      </c>
      <c r="H691" s="1421">
        <f t="shared" ca="1" si="508"/>
        <v>0</v>
      </c>
      <c r="I691" s="1421">
        <f t="shared" ca="1" si="508"/>
        <v>0</v>
      </c>
      <c r="J691" s="1421">
        <f t="shared" ca="1" si="508"/>
        <v>0</v>
      </c>
      <c r="K691" s="1421">
        <f t="shared" ca="1" si="508"/>
        <v>0</v>
      </c>
      <c r="L691" s="1421">
        <f t="shared" ca="1" si="508"/>
        <v>0</v>
      </c>
      <c r="M691" s="1421">
        <f t="shared" ca="1" si="508"/>
        <v>0</v>
      </c>
      <c r="N691" s="1421">
        <f t="shared" ca="1" si="508"/>
        <v>0</v>
      </c>
      <c r="O691" s="1421">
        <f t="shared" ca="1" si="508"/>
        <v>0</v>
      </c>
      <c r="P691" s="1421">
        <f t="shared" ca="1" si="508"/>
        <v>0</v>
      </c>
      <c r="Q691" s="1421">
        <f t="shared" ca="1" si="508"/>
        <v>0</v>
      </c>
      <c r="R691" s="1421">
        <f t="shared" ca="1" si="508"/>
        <v>0</v>
      </c>
      <c r="S691" s="1421">
        <f t="shared" ca="1" si="508"/>
        <v>0</v>
      </c>
      <c r="T691" s="1421">
        <f t="shared" ca="1" si="508"/>
        <v>0</v>
      </c>
      <c r="U691" s="1421">
        <f t="shared" ca="1" si="508"/>
        <v>0</v>
      </c>
      <c r="V691" s="1421">
        <f t="shared" ca="1" si="508"/>
        <v>0</v>
      </c>
      <c r="W691" s="1421">
        <f t="shared" ca="1" si="508"/>
        <v>0</v>
      </c>
      <c r="X691" s="1421">
        <f t="shared" ca="1" si="508"/>
        <v>0</v>
      </c>
      <c r="Y691" s="1421">
        <f t="shared" ca="1" si="508"/>
        <v>0</v>
      </c>
      <c r="Z691" s="1421">
        <f t="shared" ca="1" si="508"/>
        <v>0</v>
      </c>
      <c r="AA691" s="1421">
        <f t="shared" ca="1" si="508"/>
        <v>0</v>
      </c>
      <c r="AB691" s="1421">
        <f t="shared" ca="1" si="508"/>
        <v>0</v>
      </c>
      <c r="AC691" s="1421">
        <f t="shared" ca="1" si="508"/>
        <v>0</v>
      </c>
      <c r="AD691" s="1421">
        <f t="shared" ca="1" si="508"/>
        <v>0</v>
      </c>
      <c r="AE691" s="1421">
        <f t="shared" ca="1" si="508"/>
        <v>0</v>
      </c>
      <c r="AF691" s="1421">
        <f t="shared" ca="1" si="508"/>
        <v>0</v>
      </c>
      <c r="AG691" s="1421">
        <f t="shared" ca="1" si="508"/>
        <v>0</v>
      </c>
      <c r="AH691" s="1421">
        <f t="shared" ca="1" si="508"/>
        <v>0</v>
      </c>
      <c r="AI691" s="1421">
        <f t="shared" ca="1" si="508"/>
        <v>0</v>
      </c>
      <c r="AJ691" s="1421">
        <f t="shared" ca="1" si="508"/>
        <v>0</v>
      </c>
      <c r="AK691" s="1421">
        <f t="shared" ref="AK691:BP691" ca="1" si="509">(AK619+AK632+AK645+AK658+AK671)*OFFSET($D$344,,AK$606)</f>
        <v>0</v>
      </c>
      <c r="AL691" s="1421">
        <f t="shared" ca="1" si="509"/>
        <v>0</v>
      </c>
      <c r="AM691" s="1421">
        <f t="shared" ca="1" si="509"/>
        <v>0</v>
      </c>
      <c r="AN691" s="1421">
        <f t="shared" ca="1" si="509"/>
        <v>0</v>
      </c>
      <c r="AO691" s="1421">
        <f t="shared" ca="1" si="509"/>
        <v>0</v>
      </c>
      <c r="AP691" s="1421">
        <f t="shared" ca="1" si="509"/>
        <v>0</v>
      </c>
      <c r="AQ691" s="1421">
        <f t="shared" ca="1" si="509"/>
        <v>0</v>
      </c>
      <c r="AR691" s="1421">
        <f t="shared" ca="1" si="509"/>
        <v>0</v>
      </c>
      <c r="AS691" s="1421">
        <f t="shared" ca="1" si="509"/>
        <v>0</v>
      </c>
      <c r="AT691" s="1421">
        <f t="shared" ca="1" si="509"/>
        <v>0</v>
      </c>
      <c r="AU691" s="1421">
        <f t="shared" ca="1" si="509"/>
        <v>0</v>
      </c>
      <c r="AV691" s="1421">
        <f t="shared" ca="1" si="509"/>
        <v>0</v>
      </c>
      <c r="AW691" s="1421">
        <f t="shared" ca="1" si="509"/>
        <v>0</v>
      </c>
      <c r="AX691" s="1421">
        <f t="shared" ca="1" si="509"/>
        <v>0</v>
      </c>
      <c r="AY691" s="1421">
        <f t="shared" ca="1" si="509"/>
        <v>0</v>
      </c>
      <c r="AZ691" s="1421">
        <f t="shared" ca="1" si="509"/>
        <v>0</v>
      </c>
      <c r="BA691" s="1421">
        <f t="shared" ca="1" si="509"/>
        <v>0</v>
      </c>
      <c r="BB691" s="1421">
        <f t="shared" ca="1" si="509"/>
        <v>0</v>
      </c>
      <c r="BC691" s="1421">
        <f t="shared" ca="1" si="509"/>
        <v>0</v>
      </c>
      <c r="BD691" s="1421">
        <f t="shared" ca="1" si="509"/>
        <v>0</v>
      </c>
      <c r="BE691" s="1421">
        <f t="shared" ca="1" si="509"/>
        <v>0</v>
      </c>
      <c r="BF691" s="1421">
        <f t="shared" ca="1" si="509"/>
        <v>0</v>
      </c>
      <c r="BG691" s="1421">
        <f t="shared" ca="1" si="509"/>
        <v>0</v>
      </c>
      <c r="BH691" s="1421">
        <f t="shared" ca="1" si="509"/>
        <v>0</v>
      </c>
      <c r="BI691" s="1421">
        <f t="shared" ca="1" si="509"/>
        <v>0</v>
      </c>
      <c r="BJ691" s="1421">
        <f t="shared" ca="1" si="509"/>
        <v>0</v>
      </c>
      <c r="BK691" s="1421">
        <f t="shared" ca="1" si="509"/>
        <v>0</v>
      </c>
      <c r="BL691" s="1421">
        <f t="shared" ca="1" si="509"/>
        <v>0</v>
      </c>
      <c r="BM691" s="1421">
        <f t="shared" ca="1" si="509"/>
        <v>0</v>
      </c>
      <c r="BN691" s="1421">
        <f t="shared" ca="1" si="509"/>
        <v>0</v>
      </c>
      <c r="BO691" s="1421">
        <f t="shared" ca="1" si="509"/>
        <v>0</v>
      </c>
      <c r="BP691" s="1421">
        <f t="shared" ca="1" si="509"/>
        <v>0</v>
      </c>
      <c r="BQ691" s="1421">
        <f t="shared" ref="BQ691:CV691" ca="1" si="510">(BQ619+BQ632+BQ645+BQ658+BQ671)*OFFSET($D$344,,BQ$606)</f>
        <v>0</v>
      </c>
      <c r="BR691" s="1421">
        <f t="shared" ca="1" si="510"/>
        <v>0</v>
      </c>
      <c r="BS691" s="1421">
        <f t="shared" ca="1" si="510"/>
        <v>0</v>
      </c>
      <c r="BT691" s="1421">
        <f t="shared" ca="1" si="510"/>
        <v>0</v>
      </c>
      <c r="BU691" s="1421">
        <f t="shared" ca="1" si="510"/>
        <v>0</v>
      </c>
      <c r="BV691" s="1421">
        <f t="shared" ca="1" si="510"/>
        <v>0</v>
      </c>
      <c r="BW691" s="1421">
        <f t="shared" ca="1" si="510"/>
        <v>0</v>
      </c>
      <c r="BX691" s="1421">
        <f t="shared" ca="1" si="510"/>
        <v>0</v>
      </c>
      <c r="BY691" s="1421">
        <f t="shared" ca="1" si="510"/>
        <v>0</v>
      </c>
      <c r="BZ691" s="1421">
        <f t="shared" ca="1" si="510"/>
        <v>0</v>
      </c>
      <c r="CA691" s="1421">
        <f t="shared" ca="1" si="510"/>
        <v>0</v>
      </c>
      <c r="CB691" s="1421">
        <f t="shared" ca="1" si="510"/>
        <v>0</v>
      </c>
      <c r="CC691" s="1421">
        <f t="shared" ca="1" si="510"/>
        <v>0</v>
      </c>
      <c r="CD691" s="1421">
        <f t="shared" ca="1" si="510"/>
        <v>0</v>
      </c>
      <c r="CE691" s="1421">
        <f t="shared" ca="1" si="510"/>
        <v>0</v>
      </c>
      <c r="CF691" s="1421">
        <f t="shared" ca="1" si="510"/>
        <v>0</v>
      </c>
      <c r="CG691" s="1421">
        <f t="shared" ca="1" si="510"/>
        <v>0</v>
      </c>
      <c r="CH691" s="1421">
        <f t="shared" ca="1" si="510"/>
        <v>0</v>
      </c>
      <c r="CI691" s="1421">
        <f t="shared" ca="1" si="510"/>
        <v>0</v>
      </c>
      <c r="CJ691" s="1421">
        <f t="shared" ca="1" si="510"/>
        <v>0</v>
      </c>
      <c r="CK691" s="1421">
        <f t="shared" ca="1" si="510"/>
        <v>0</v>
      </c>
      <c r="CL691" s="1421">
        <f t="shared" ca="1" si="510"/>
        <v>0</v>
      </c>
      <c r="CM691" s="1421">
        <f t="shared" ca="1" si="510"/>
        <v>0</v>
      </c>
      <c r="CN691" s="1421">
        <f t="shared" ca="1" si="510"/>
        <v>0</v>
      </c>
      <c r="CO691" s="1421">
        <f t="shared" ca="1" si="510"/>
        <v>0</v>
      </c>
      <c r="CP691" s="1421">
        <f t="shared" ca="1" si="510"/>
        <v>0</v>
      </c>
      <c r="CQ691" s="1421">
        <f t="shared" ca="1" si="510"/>
        <v>0</v>
      </c>
      <c r="CR691" s="1421">
        <f t="shared" ca="1" si="510"/>
        <v>0</v>
      </c>
      <c r="CS691" s="1421">
        <f t="shared" ca="1" si="510"/>
        <v>0</v>
      </c>
      <c r="CT691" s="1421">
        <f t="shared" ca="1" si="510"/>
        <v>0</v>
      </c>
      <c r="CU691" s="1421">
        <f t="shared" ca="1" si="510"/>
        <v>0</v>
      </c>
      <c r="CV691" s="1421">
        <f t="shared" ca="1" si="510"/>
        <v>0</v>
      </c>
      <c r="CW691" s="1421">
        <f t="shared" ref="CW691:EF691" ca="1" si="511">(CW619+CW632+CW645+CW658+CW671)*OFFSET($D$344,,CW$606)</f>
        <v>0</v>
      </c>
      <c r="CX691" s="1421">
        <f t="shared" ca="1" si="511"/>
        <v>0</v>
      </c>
      <c r="CY691" s="1421">
        <f t="shared" ca="1" si="511"/>
        <v>0</v>
      </c>
      <c r="CZ691" s="1421">
        <f t="shared" ca="1" si="511"/>
        <v>0</v>
      </c>
      <c r="DA691" s="1421">
        <f t="shared" ca="1" si="511"/>
        <v>0</v>
      </c>
      <c r="DB691" s="1421">
        <f t="shared" ca="1" si="511"/>
        <v>0</v>
      </c>
      <c r="DC691" s="1421">
        <f t="shared" ca="1" si="511"/>
        <v>0</v>
      </c>
      <c r="DD691" s="1421">
        <f t="shared" ca="1" si="511"/>
        <v>0</v>
      </c>
      <c r="DE691" s="1421">
        <f t="shared" ca="1" si="511"/>
        <v>0</v>
      </c>
      <c r="DF691" s="1421">
        <f t="shared" ca="1" si="511"/>
        <v>0</v>
      </c>
      <c r="DG691" s="1421">
        <f t="shared" ca="1" si="511"/>
        <v>0</v>
      </c>
      <c r="DH691" s="1421">
        <f t="shared" ca="1" si="511"/>
        <v>0</v>
      </c>
      <c r="DI691" s="1421">
        <f t="shared" ca="1" si="511"/>
        <v>0</v>
      </c>
      <c r="DJ691" s="1421">
        <f t="shared" ca="1" si="511"/>
        <v>0</v>
      </c>
      <c r="DK691" s="1421">
        <f t="shared" ca="1" si="511"/>
        <v>0</v>
      </c>
      <c r="DL691" s="1421">
        <f t="shared" ca="1" si="511"/>
        <v>0</v>
      </c>
      <c r="DM691" s="1421">
        <f t="shared" ca="1" si="511"/>
        <v>0</v>
      </c>
      <c r="DN691" s="1421">
        <f t="shared" ca="1" si="511"/>
        <v>0</v>
      </c>
      <c r="DO691" s="1421">
        <f t="shared" ca="1" si="511"/>
        <v>0</v>
      </c>
      <c r="DP691" s="1421">
        <f t="shared" ca="1" si="511"/>
        <v>0</v>
      </c>
      <c r="DQ691" s="1421">
        <f t="shared" ca="1" si="511"/>
        <v>0</v>
      </c>
      <c r="DR691" s="1421">
        <f t="shared" ca="1" si="511"/>
        <v>0</v>
      </c>
      <c r="DS691" s="1421">
        <f t="shared" ca="1" si="511"/>
        <v>0</v>
      </c>
      <c r="DT691" s="1421">
        <f t="shared" ca="1" si="511"/>
        <v>0</v>
      </c>
      <c r="DU691" s="1421">
        <f t="shared" ca="1" si="511"/>
        <v>0</v>
      </c>
      <c r="DV691" s="1421">
        <f t="shared" ca="1" si="511"/>
        <v>0</v>
      </c>
      <c r="DW691" s="1421">
        <f t="shared" ca="1" si="511"/>
        <v>0</v>
      </c>
      <c r="DX691" s="1421">
        <f t="shared" ca="1" si="511"/>
        <v>0</v>
      </c>
      <c r="DY691" s="1421">
        <f t="shared" ca="1" si="511"/>
        <v>0</v>
      </c>
      <c r="DZ691" s="1421">
        <f t="shared" ca="1" si="511"/>
        <v>0</v>
      </c>
      <c r="EA691" s="1421">
        <f t="shared" ca="1" si="511"/>
        <v>0</v>
      </c>
      <c r="EB691" s="1421">
        <f t="shared" ca="1" si="511"/>
        <v>0</v>
      </c>
      <c r="EC691" s="1421">
        <f t="shared" ca="1" si="511"/>
        <v>0</v>
      </c>
      <c r="ED691" s="1421">
        <f t="shared" ca="1" si="511"/>
        <v>0</v>
      </c>
      <c r="EE691" s="1421">
        <f t="shared" ca="1" si="511"/>
        <v>0</v>
      </c>
      <c r="EF691" s="1421">
        <f t="shared" ca="1" si="511"/>
        <v>0</v>
      </c>
    </row>
    <row r="692" spans="3:136">
      <c r="C692" s="28" t="str">
        <f t="shared" si="506"/>
        <v>Banking Fees</v>
      </c>
      <c r="D692" s="1420">
        <f t="shared" ca="1" si="507"/>
        <v>0</v>
      </c>
      <c r="E692" s="1421">
        <f ca="1">IF(E$612&lt;Start_Mth-3,0,(E685-E678-E679-E680-E681-E682-E683-E684)*$G$572*$D$345+OFFSET('Model Inputs &amp; Calcs'!$B49,,E$606+1)/12)</f>
        <v>81.600000000000009</v>
      </c>
      <c r="F692" s="1421">
        <f ca="1">IF(F$612&lt;Start_Mth-3,0,(F685-F678-F679-F680-F681-F682-F683-F684)*$G$572*$D$345+OFFSET('Model Inputs &amp; Calcs'!$B49,,F$606+1)/12)</f>
        <v>81.600000000000009</v>
      </c>
      <c r="G692" s="1421">
        <f ca="1">IF(G$612&lt;Start_Mth-3,0,(G685-G678-G679-G680-G681-G682-G683-G684)*$G$572*$D$345+OFFSET('Model Inputs &amp; Calcs'!$B49,,G$606+1)/12)</f>
        <v>81.600000000000009</v>
      </c>
      <c r="H692" s="1421">
        <f ca="1">IF(H$612&lt;Start_Mth-3,0,(H685-H678-H679-H680-H681-H682-H683-H684)*$G$572*$D$345+OFFSET('Model Inputs &amp; Calcs'!$B49,,H$606+1)/12)</f>
        <v>81.600000000000009</v>
      </c>
      <c r="I692" s="1421">
        <f ca="1">IF(I$612&lt;Start_Mth-3,0,(I685-I678-I679-I680-I681-I682-I683-I684)*$G$572*$D$345+OFFSET('Model Inputs &amp; Calcs'!$B49,,I$606+1)/12)</f>
        <v>81.600000000000009</v>
      </c>
      <c r="J692" s="1421">
        <f ca="1">IF(J$612&lt;Start_Mth-3,0,(J685-J678-J679-J680-J681-J682-J683-J684)*$G$572*$D$345+OFFSET('Model Inputs &amp; Calcs'!$B49,,J$606+1)/12)</f>
        <v>81.600000000000009</v>
      </c>
      <c r="K692" s="1421">
        <f ca="1">IF(K$612&lt;Start_Mth-3,0,(K685-K678-K679-K680-K681-K682-K683-K684)*$G$572*$D$345+OFFSET('Model Inputs &amp; Calcs'!$B49,,K$606+1)/12)</f>
        <v>81.600000000000009</v>
      </c>
      <c r="L692" s="1421">
        <f ca="1">IF(L$612&lt;Start_Mth-3,0,(L685-L678-L679-L680-L681-L682-L683-L684)*$G$572*$D$345+OFFSET('Model Inputs &amp; Calcs'!$B49,,L$606+1)/12)</f>
        <v>81.600000000000009</v>
      </c>
      <c r="M692" s="1421">
        <f ca="1">IF(M$612&lt;Start_Mth-3,0,(M685-M678-M679-M680-M681-M682-M683-M684)*$G$572*$D$345+OFFSET('Model Inputs &amp; Calcs'!$B49,,M$606+1)/12)</f>
        <v>81.600000000000009</v>
      </c>
      <c r="N692" s="1421">
        <f ca="1">IF(N$612&lt;Start_Mth-3,0,(N685-N678-N679-N680-N681-N682-N683-N684)*$G$572*$D$345+OFFSET('Model Inputs &amp; Calcs'!$B49,,N$606+1)/12)</f>
        <v>81.600000000000009</v>
      </c>
      <c r="O692" s="1421">
        <f ca="1">IF(O$612&lt;Start_Mth-3,0,(O685-O678-O679-O680-O681-O682-O683-O684)*$G$572*$D$345+OFFSET('Model Inputs &amp; Calcs'!$B49,,O$606+1)/12)</f>
        <v>81.600000000000009</v>
      </c>
      <c r="P692" s="1421">
        <f ca="1">IF(P$612&lt;Start_Mth-3,0,(P685-P678-P679-P680-P681-P682-P683-P684)*$G$572*$D$345+OFFSET('Model Inputs &amp; Calcs'!$B49,,P$606+1)/12)</f>
        <v>81.600000000000009</v>
      </c>
      <c r="Q692" s="1421">
        <f ca="1">IF(Q$612&lt;Start_Mth-3,0,(Q685-Q678-Q679-Q680-Q681-Q682-Q683-Q684)*$G$572*$D$345+OFFSET('Model Inputs &amp; Calcs'!$B49,,Q$606+1)/12)</f>
        <v>83.232000000000014</v>
      </c>
      <c r="R692" s="1421">
        <f ca="1">IF(R$612&lt;Start_Mth-3,0,(R685-R678-R679-R680-R681-R682-R683-R684)*$G$572*$D$345+OFFSET('Model Inputs &amp; Calcs'!$B49,,R$606+1)/12)</f>
        <v>83.232000000000014</v>
      </c>
      <c r="S692" s="1421">
        <f ca="1">IF(S$612&lt;Start_Mth-3,0,(S685-S678-S679-S680-S681-S682-S683-S684)*$G$572*$D$345+OFFSET('Model Inputs &amp; Calcs'!$B49,,S$606+1)/12)</f>
        <v>83.232000000000014</v>
      </c>
      <c r="T692" s="1421">
        <f ca="1">IF(T$612&lt;Start_Mth-3,0,(T685-T678-T679-T680-T681-T682-T683-T684)*$G$572*$D$345+OFFSET('Model Inputs &amp; Calcs'!$B49,,T$606+1)/12)</f>
        <v>83.232000000000014</v>
      </c>
      <c r="U692" s="1421">
        <f ca="1">IF(U$612&lt;Start_Mth-3,0,(U685-U678-U679-U680-U681-U682-U683-U684)*$G$572*$D$345+OFFSET('Model Inputs &amp; Calcs'!$B49,,U$606+1)/12)</f>
        <v>83.232000000000014</v>
      </c>
      <c r="V692" s="1421">
        <f ca="1">IF(V$612&lt;Start_Mth-3,0,(V685-V678-V679-V680-V681-V682-V683-V684)*$G$572*$D$345+OFFSET('Model Inputs &amp; Calcs'!$B49,,V$606+1)/12)</f>
        <v>83.232000000000014</v>
      </c>
      <c r="W692" s="1421">
        <f ca="1">IF(W$612&lt;Start_Mth-3,0,(W685-W678-W679-W680-W681-W682-W683-W684)*$G$572*$D$345+OFFSET('Model Inputs &amp; Calcs'!$B49,,W$606+1)/12)</f>
        <v>83.232000000000014</v>
      </c>
      <c r="X692" s="1421">
        <f ca="1">IF(X$612&lt;Start_Mth-3,0,(X685-X678-X679-X680-X681-X682-X683-X684)*$G$572*$D$345+OFFSET('Model Inputs &amp; Calcs'!$B49,,X$606+1)/12)</f>
        <v>83.232000000000014</v>
      </c>
      <c r="Y692" s="1421">
        <f ca="1">IF(Y$612&lt;Start_Mth-3,0,(Y685-Y678-Y679-Y680-Y681-Y682-Y683-Y684)*$G$572*$D$345+OFFSET('Model Inputs &amp; Calcs'!$B49,,Y$606+1)/12)</f>
        <v>83.232000000000014</v>
      </c>
      <c r="Z692" s="1421">
        <f ca="1">IF(Z$612&lt;Start_Mth-3,0,(Z685-Z678-Z679-Z680-Z681-Z682-Z683-Z684)*$G$572*$D$345+OFFSET('Model Inputs &amp; Calcs'!$B49,,Z$606+1)/12)</f>
        <v>83.232000000000014</v>
      </c>
      <c r="AA692" s="1421">
        <f ca="1">IF(AA$612&lt;Start_Mth-3,0,(AA685-AA678-AA679-AA680-AA681-AA682-AA683-AA684)*$G$572*$D$345+OFFSET('Model Inputs &amp; Calcs'!$B49,,AA$606+1)/12)</f>
        <v>83.232000000000014</v>
      </c>
      <c r="AB692" s="1421">
        <f ca="1">IF(AB$612&lt;Start_Mth-3,0,(AB685-AB678-AB679-AB680-AB681-AB682-AB683-AB684)*$G$572*$D$345+OFFSET('Model Inputs &amp; Calcs'!$B49,,AB$606+1)/12)</f>
        <v>83.232000000000014</v>
      </c>
      <c r="AC692" s="1421">
        <f ca="1">IF(AC$612&lt;Start_Mth-3,0,(AC685-AC678-AC679-AC680-AC681-AC682-AC683-AC684)*$G$572*$D$345+OFFSET('Model Inputs &amp; Calcs'!$B49,,AC$606+1)/12)</f>
        <v>84.896640000000005</v>
      </c>
      <c r="AD692" s="1421">
        <f ca="1">IF(AD$612&lt;Start_Mth-3,0,(AD685-AD678-AD679-AD680-AD681-AD682-AD683-AD684)*$G$572*$D$345+OFFSET('Model Inputs &amp; Calcs'!$B49,,AD$606+1)/12)</f>
        <v>84.896640000000005</v>
      </c>
      <c r="AE692" s="1421">
        <f ca="1">IF(AE$612&lt;Start_Mth-3,0,(AE685-AE678-AE679-AE680-AE681-AE682-AE683-AE684)*$G$572*$D$345+OFFSET('Model Inputs &amp; Calcs'!$B49,,AE$606+1)/12)</f>
        <v>84.896640000000005</v>
      </c>
      <c r="AF692" s="1421">
        <f ca="1">IF(AF$612&lt;Start_Mth-3,0,(AF685-AF678-AF679-AF680-AF681-AF682-AF683-AF684)*$G$572*$D$345+OFFSET('Model Inputs &amp; Calcs'!$B49,,AF$606+1)/12)</f>
        <v>84.896640000000005</v>
      </c>
      <c r="AG692" s="1421">
        <f ca="1">IF(AG$612&lt;Start_Mth-3,0,(AG685-AG678-AG679-AG680-AG681-AG682-AG683-AG684)*$G$572*$D$345+OFFSET('Model Inputs &amp; Calcs'!$B49,,AG$606+1)/12)</f>
        <v>84.896640000000005</v>
      </c>
      <c r="AH692" s="1421">
        <f ca="1">IF(AH$612&lt;Start_Mth-3,0,(AH685-AH678-AH679-AH680-AH681-AH682-AH683-AH684)*$G$572*$D$345+OFFSET('Model Inputs &amp; Calcs'!$B49,,AH$606+1)/12)</f>
        <v>84.896640000000005</v>
      </c>
      <c r="AI692" s="1421">
        <f ca="1">IF(AI$612&lt;Start_Mth-3,0,(AI685-AI678-AI679-AI680-AI681-AI682-AI683-AI684)*$G$572*$D$345+OFFSET('Model Inputs &amp; Calcs'!$B49,,AI$606+1)/12)</f>
        <v>84.896640000000005</v>
      </c>
      <c r="AJ692" s="1421">
        <f ca="1">IF(AJ$612&lt;Start_Mth-3,0,(AJ685-AJ678-AJ679-AJ680-AJ681-AJ682-AJ683-AJ684)*$G$572*$D$345+OFFSET('Model Inputs &amp; Calcs'!$B49,,AJ$606+1)/12)</f>
        <v>84.896640000000005</v>
      </c>
      <c r="AK692" s="1421">
        <f ca="1">IF(AK$612&lt;Start_Mth-3,0,(AK685-AK678-AK679-AK680-AK681-AK682-AK683-AK684)*$G$572*$D$345+OFFSET('Model Inputs &amp; Calcs'!$B49,,AK$606+1)/12)</f>
        <v>84.896640000000005</v>
      </c>
      <c r="AL692" s="1421">
        <f ca="1">IF(AL$612&lt;Start_Mth-3,0,(AL685-AL678-AL679-AL680-AL681-AL682-AL683-AL684)*$G$572*$D$345+OFFSET('Model Inputs &amp; Calcs'!$B49,,AL$606+1)/12)</f>
        <v>84.896640000000005</v>
      </c>
      <c r="AM692" s="1421">
        <f ca="1">IF(AM$612&lt;Start_Mth-3,0,(AM685-AM678-AM679-AM680-AM681-AM682-AM683-AM684)*$G$572*$D$345+OFFSET('Model Inputs &amp; Calcs'!$B49,,AM$606+1)/12)</f>
        <v>84.896640000000005</v>
      </c>
      <c r="AN692" s="1421">
        <f ca="1">IF(AN$612&lt;Start_Mth-3,0,(AN685-AN678-AN679-AN680-AN681-AN682-AN683-AN684)*$G$572*$D$345+OFFSET('Model Inputs &amp; Calcs'!$B49,,AN$606+1)/12)</f>
        <v>84.896640000000005</v>
      </c>
      <c r="AO692" s="1421">
        <f ca="1">IF(AO$612&lt;Start_Mth-3,0,(AO685-AO678-AO679-AO680-AO681-AO682-AO683-AO684)*$G$572*$D$345+OFFSET('Model Inputs &amp; Calcs'!$B49,,AO$606+1)/12)</f>
        <v>86.594572800000023</v>
      </c>
      <c r="AP692" s="1421">
        <f ca="1">IF(AP$612&lt;Start_Mth-3,0,(AP685-AP678-AP679-AP680-AP681-AP682-AP683-AP684)*$G$572*$D$345+OFFSET('Model Inputs &amp; Calcs'!$B49,,AP$606+1)/12)</f>
        <v>86.594572800000023</v>
      </c>
      <c r="AQ692" s="1421">
        <f ca="1">IF(AQ$612&lt;Start_Mth-3,0,(AQ685-AQ678-AQ679-AQ680-AQ681-AQ682-AQ683-AQ684)*$G$572*$D$345+OFFSET('Model Inputs &amp; Calcs'!$B49,,AQ$606+1)/12)</f>
        <v>86.594572800000023</v>
      </c>
      <c r="AR692" s="1421">
        <f ca="1">IF(AR$612&lt;Start_Mth-3,0,(AR685-AR678-AR679-AR680-AR681-AR682-AR683-AR684)*$G$572*$D$345+OFFSET('Model Inputs &amp; Calcs'!$B49,,AR$606+1)/12)</f>
        <v>86.594572800000023</v>
      </c>
      <c r="AS692" s="1421">
        <f ca="1">IF(AS$612&lt;Start_Mth-3,0,(AS685-AS678-AS679-AS680-AS681-AS682-AS683-AS684)*$G$572*$D$345+OFFSET('Model Inputs &amp; Calcs'!$B49,,AS$606+1)/12)</f>
        <v>86.594572800000023</v>
      </c>
      <c r="AT692" s="1421">
        <f ca="1">IF(AT$612&lt;Start_Mth-3,0,(AT685-AT678-AT679-AT680-AT681-AT682-AT683-AT684)*$G$572*$D$345+OFFSET('Model Inputs &amp; Calcs'!$B49,,AT$606+1)/12)</f>
        <v>86.594572800000023</v>
      </c>
      <c r="AU692" s="1421">
        <f ca="1">IF(AU$612&lt;Start_Mth-3,0,(AU685-AU678-AU679-AU680-AU681-AU682-AU683-AU684)*$G$572*$D$345+OFFSET('Model Inputs &amp; Calcs'!$B49,,AU$606+1)/12)</f>
        <v>86.594572800000023</v>
      </c>
      <c r="AV692" s="1421">
        <f ca="1">IF(AV$612&lt;Start_Mth-3,0,(AV685-AV678-AV679-AV680-AV681-AV682-AV683-AV684)*$G$572*$D$345+OFFSET('Model Inputs &amp; Calcs'!$B49,,AV$606+1)/12)</f>
        <v>86.594572800000023</v>
      </c>
      <c r="AW692" s="1421">
        <f ca="1">IF(AW$612&lt;Start_Mth-3,0,(AW685-AW678-AW679-AW680-AW681-AW682-AW683-AW684)*$G$572*$D$345+OFFSET('Model Inputs &amp; Calcs'!$B49,,AW$606+1)/12)</f>
        <v>86.594572800000023</v>
      </c>
      <c r="AX692" s="1421">
        <f ca="1">IF(AX$612&lt;Start_Mth-3,0,(AX685-AX678-AX679-AX680-AX681-AX682-AX683-AX684)*$G$572*$D$345+OFFSET('Model Inputs &amp; Calcs'!$B49,,AX$606+1)/12)</f>
        <v>86.594572800000023</v>
      </c>
      <c r="AY692" s="1421">
        <f ca="1">IF(AY$612&lt;Start_Mth-3,0,(AY685-AY678-AY679-AY680-AY681-AY682-AY683-AY684)*$G$572*$D$345+OFFSET('Model Inputs &amp; Calcs'!$B49,,AY$606+1)/12)</f>
        <v>86.594572800000023</v>
      </c>
      <c r="AZ692" s="1421">
        <f ca="1">IF(AZ$612&lt;Start_Mth-3,0,(AZ685-AZ678-AZ679-AZ680-AZ681-AZ682-AZ683-AZ684)*$G$572*$D$345+OFFSET('Model Inputs &amp; Calcs'!$B49,,AZ$606+1)/12)</f>
        <v>86.594572800000023</v>
      </c>
      <c r="BA692" s="1421">
        <f ca="1">IF(BA$612&lt;Start_Mth-3,0,(BA685-BA678-BA679-BA680-BA681-BA682-BA683-BA684)*$G$572*$D$345+OFFSET('Model Inputs &amp; Calcs'!$B49,,BA$606+1)/12)</f>
        <v>88.326464256000023</v>
      </c>
      <c r="BB692" s="1421">
        <f ca="1">IF(BB$612&lt;Start_Mth-3,0,(BB685-BB678-BB679-BB680-BB681-BB682-BB683-BB684)*$G$572*$D$345+OFFSET('Model Inputs &amp; Calcs'!$B49,,BB$606+1)/12)</f>
        <v>88.326464256000023</v>
      </c>
      <c r="BC692" s="1421">
        <f ca="1">IF(BC$612&lt;Start_Mth-3,0,(BC685-BC678-BC679-BC680-BC681-BC682-BC683-BC684)*$G$572*$D$345+OFFSET('Model Inputs &amp; Calcs'!$B49,,BC$606+1)/12)</f>
        <v>88.326464256000023</v>
      </c>
      <c r="BD692" s="1421">
        <f ca="1">IF(BD$612&lt;Start_Mth-3,0,(BD685-BD678-BD679-BD680-BD681-BD682-BD683-BD684)*$G$572*$D$345+OFFSET('Model Inputs &amp; Calcs'!$B49,,BD$606+1)/12)</f>
        <v>88.326464256000023</v>
      </c>
      <c r="BE692" s="1421">
        <f ca="1">IF(BE$612&lt;Start_Mth-3,0,(BE685-BE678-BE679-BE680-BE681-BE682-BE683-BE684)*$G$572*$D$345+OFFSET('Model Inputs &amp; Calcs'!$B49,,BE$606+1)/12)</f>
        <v>88.326464256000023</v>
      </c>
      <c r="BF692" s="1421">
        <f ca="1">IF(BF$612&lt;Start_Mth-3,0,(BF685-BF678-BF679-BF680-BF681-BF682-BF683-BF684)*$G$572*$D$345+OFFSET('Model Inputs &amp; Calcs'!$B49,,BF$606+1)/12)</f>
        <v>88.326464256000023</v>
      </c>
      <c r="BG692" s="1421">
        <f ca="1">IF(BG$612&lt;Start_Mth-3,0,(BG685-BG678-BG679-BG680-BG681-BG682-BG683-BG684)*$G$572*$D$345+OFFSET('Model Inputs &amp; Calcs'!$B49,,BG$606+1)/12)</f>
        <v>88.326464256000023</v>
      </c>
      <c r="BH692" s="1421">
        <f ca="1">IF(BH$612&lt;Start_Mth-3,0,(BH685-BH678-BH679-BH680-BH681-BH682-BH683-BH684)*$G$572*$D$345+OFFSET('Model Inputs &amp; Calcs'!$B49,,BH$606+1)/12)</f>
        <v>88.326464256000023</v>
      </c>
      <c r="BI692" s="1421">
        <f ca="1">IF(BI$612&lt;Start_Mth-3,0,(BI685-BI678-BI679-BI680-BI681-BI682-BI683-BI684)*$G$572*$D$345+OFFSET('Model Inputs &amp; Calcs'!$B49,,BI$606+1)/12)</f>
        <v>88.326464256000023</v>
      </c>
      <c r="BJ692" s="1421">
        <f ca="1">IF(BJ$612&lt;Start_Mth-3,0,(BJ685-BJ678-BJ679-BJ680-BJ681-BJ682-BJ683-BJ684)*$G$572*$D$345+OFFSET('Model Inputs &amp; Calcs'!$B49,,BJ$606+1)/12)</f>
        <v>88.326464256000023</v>
      </c>
      <c r="BK692" s="1421">
        <f ca="1">IF(BK$612&lt;Start_Mth-3,0,(BK685-BK678-BK679-BK680-BK681-BK682-BK683-BK684)*$G$572*$D$345+OFFSET('Model Inputs &amp; Calcs'!$B49,,BK$606+1)/12)</f>
        <v>88.326464256000023</v>
      </c>
      <c r="BL692" s="1421">
        <f ca="1">IF(BL$612&lt;Start_Mth-3,0,(BL685-BL678-BL679-BL680-BL681-BL682-BL683-BL684)*$G$572*$D$345+OFFSET('Model Inputs &amp; Calcs'!$B49,,BL$606+1)/12)</f>
        <v>88.326464256000023</v>
      </c>
      <c r="BM692" s="1421">
        <f ca="1">IF(BM$612&lt;Start_Mth-3,0,(BM685-BM678-BM679-BM680-BM681-BM682-BM683-BM684)*$G$572*$D$345+OFFSET('Model Inputs &amp; Calcs'!$B49,,BM$606+1)/12)</f>
        <v>90.092993541120038</v>
      </c>
      <c r="BN692" s="1421">
        <f ca="1">IF(BN$612&lt;Start_Mth-3,0,(BN685-BN678-BN679-BN680-BN681-BN682-BN683-BN684)*$G$572*$D$345+OFFSET('Model Inputs &amp; Calcs'!$B49,,BN$606+1)/12)</f>
        <v>90.092993541120038</v>
      </c>
      <c r="BO692" s="1421">
        <f ca="1">IF(BO$612&lt;Start_Mth-3,0,(BO685-BO678-BO679-BO680-BO681-BO682-BO683-BO684)*$G$572*$D$345+OFFSET('Model Inputs &amp; Calcs'!$B49,,BO$606+1)/12)</f>
        <v>90.092993541120038</v>
      </c>
      <c r="BP692" s="1421">
        <f ca="1">IF(BP$612&lt;Start_Mth-3,0,(BP685-BP678-BP679-BP680-BP681-BP682-BP683-BP684)*$G$572*$D$345+OFFSET('Model Inputs &amp; Calcs'!$B49,,BP$606+1)/12)</f>
        <v>90.092993541120038</v>
      </c>
      <c r="BQ692" s="1421">
        <f ca="1">IF(BQ$612&lt;Start_Mth-3,0,(BQ685-BQ678-BQ679-BQ680-BQ681-BQ682-BQ683-BQ684)*$G$572*$D$345+OFFSET('Model Inputs &amp; Calcs'!$B49,,BQ$606+1)/12)</f>
        <v>90.092993541120038</v>
      </c>
      <c r="BR692" s="1421">
        <f ca="1">IF(BR$612&lt;Start_Mth-3,0,(BR685-BR678-BR679-BR680-BR681-BR682-BR683-BR684)*$G$572*$D$345+OFFSET('Model Inputs &amp; Calcs'!$B49,,BR$606+1)/12)</f>
        <v>90.092993541120038</v>
      </c>
      <c r="BS692" s="1421">
        <f ca="1">IF(BS$612&lt;Start_Mth-3,0,(BS685-BS678-BS679-BS680-BS681-BS682-BS683-BS684)*$G$572*$D$345+OFFSET('Model Inputs &amp; Calcs'!$B49,,BS$606+1)/12)</f>
        <v>90.092993541120038</v>
      </c>
      <c r="BT692" s="1421">
        <f ca="1">IF(BT$612&lt;Start_Mth-3,0,(BT685-BT678-BT679-BT680-BT681-BT682-BT683-BT684)*$G$572*$D$345+OFFSET('Model Inputs &amp; Calcs'!$B49,,BT$606+1)/12)</f>
        <v>90.092993541120038</v>
      </c>
      <c r="BU692" s="1421">
        <f ca="1">IF(BU$612&lt;Start_Mth-3,0,(BU685-BU678-BU679-BU680-BU681-BU682-BU683-BU684)*$G$572*$D$345+OFFSET('Model Inputs &amp; Calcs'!$B49,,BU$606+1)/12)</f>
        <v>90.092993541120038</v>
      </c>
      <c r="BV692" s="1421">
        <f ca="1">IF(BV$612&lt;Start_Mth-3,0,(BV685-BV678-BV679-BV680-BV681-BV682-BV683-BV684)*$G$572*$D$345+OFFSET('Model Inputs &amp; Calcs'!$B49,,BV$606+1)/12)</f>
        <v>90.092993541120038</v>
      </c>
      <c r="BW692" s="1421">
        <f ca="1">IF(BW$612&lt;Start_Mth-3,0,(BW685-BW678-BW679-BW680-BW681-BW682-BW683-BW684)*$G$572*$D$345+OFFSET('Model Inputs &amp; Calcs'!$B49,,BW$606+1)/12)</f>
        <v>90.092993541120038</v>
      </c>
      <c r="BX692" s="1421">
        <f ca="1">IF(BX$612&lt;Start_Mth-3,0,(BX685-BX678-BX679-BX680-BX681-BX682-BX683-BX684)*$G$572*$D$345+OFFSET('Model Inputs &amp; Calcs'!$B49,,BX$606+1)/12)</f>
        <v>90.092993541120038</v>
      </c>
      <c r="BY692" s="1421">
        <f ca="1">IF(BY$612&lt;Start_Mth-3,0,(BY685-BY678-BY679-BY680-BY681-BY682-BY683-BY684)*$G$572*$D$345+OFFSET('Model Inputs &amp; Calcs'!$B49,,BY$606+1)/12)</f>
        <v>91.894853411942435</v>
      </c>
      <c r="BZ692" s="1421">
        <f ca="1">IF(BZ$612&lt;Start_Mth-3,0,(BZ685-BZ678-BZ679-BZ680-BZ681-BZ682-BZ683-BZ684)*$G$572*$D$345+OFFSET('Model Inputs &amp; Calcs'!$B49,,BZ$606+1)/12)</f>
        <v>91.894853411942435</v>
      </c>
      <c r="CA692" s="1421">
        <f ca="1">IF(CA$612&lt;Start_Mth-3,0,(CA685-CA678-CA679-CA680-CA681-CA682-CA683-CA684)*$G$572*$D$345+OFFSET('Model Inputs &amp; Calcs'!$B49,,CA$606+1)/12)</f>
        <v>91.894853411942435</v>
      </c>
      <c r="CB692" s="1421">
        <f ca="1">IF(CB$612&lt;Start_Mth-3,0,(CB685-CB678-CB679-CB680-CB681-CB682-CB683-CB684)*$G$572*$D$345+OFFSET('Model Inputs &amp; Calcs'!$B49,,CB$606+1)/12)</f>
        <v>91.894853411942435</v>
      </c>
      <c r="CC692" s="1421">
        <f ca="1">IF(CC$612&lt;Start_Mth-3,0,(CC685-CC678-CC679-CC680-CC681-CC682-CC683-CC684)*$G$572*$D$345+OFFSET('Model Inputs &amp; Calcs'!$B49,,CC$606+1)/12)</f>
        <v>91.894853411942435</v>
      </c>
      <c r="CD692" s="1421">
        <f ca="1">IF(CD$612&lt;Start_Mth-3,0,(CD685-CD678-CD679-CD680-CD681-CD682-CD683-CD684)*$G$572*$D$345+OFFSET('Model Inputs &amp; Calcs'!$B49,,CD$606+1)/12)</f>
        <v>91.894853411942435</v>
      </c>
      <c r="CE692" s="1421">
        <f ca="1">IF(CE$612&lt;Start_Mth-3,0,(CE685-CE678-CE679-CE680-CE681-CE682-CE683-CE684)*$G$572*$D$345+OFFSET('Model Inputs &amp; Calcs'!$B49,,CE$606+1)/12)</f>
        <v>91.894853411942435</v>
      </c>
      <c r="CF692" s="1421">
        <f ca="1">IF(CF$612&lt;Start_Mth-3,0,(CF685-CF678-CF679-CF680-CF681-CF682-CF683-CF684)*$G$572*$D$345+OFFSET('Model Inputs &amp; Calcs'!$B49,,CF$606+1)/12)</f>
        <v>91.894853411942435</v>
      </c>
      <c r="CG692" s="1421">
        <f ca="1">IF(CG$612&lt;Start_Mth-3,0,(CG685-CG678-CG679-CG680-CG681-CG682-CG683-CG684)*$G$572*$D$345+OFFSET('Model Inputs &amp; Calcs'!$B49,,CG$606+1)/12)</f>
        <v>91.894853411942435</v>
      </c>
      <c r="CH692" s="1421">
        <f ca="1">IF(CH$612&lt;Start_Mth-3,0,(CH685-CH678-CH679-CH680-CH681-CH682-CH683-CH684)*$G$572*$D$345+OFFSET('Model Inputs &amp; Calcs'!$B49,,CH$606+1)/12)</f>
        <v>91.894853411942435</v>
      </c>
      <c r="CI692" s="1421">
        <f ca="1">IF(CI$612&lt;Start_Mth-3,0,(CI685-CI678-CI679-CI680-CI681-CI682-CI683-CI684)*$G$572*$D$345+OFFSET('Model Inputs &amp; Calcs'!$B49,,CI$606+1)/12)</f>
        <v>91.894853411942435</v>
      </c>
      <c r="CJ692" s="1421">
        <f ca="1">IF(CJ$612&lt;Start_Mth-3,0,(CJ685-CJ678-CJ679-CJ680-CJ681-CJ682-CJ683-CJ684)*$G$572*$D$345+OFFSET('Model Inputs &amp; Calcs'!$B49,,CJ$606+1)/12)</f>
        <v>91.894853411942435</v>
      </c>
      <c r="CK692" s="1421">
        <f ca="1">IF(CK$612&lt;Start_Mth-3,0,(CK685-CK678-CK679-CK680-CK681-CK682-CK683-CK684)*$G$572*$D$345+OFFSET('Model Inputs &amp; Calcs'!$B49,,CK$606+1)/12)</f>
        <v>93.732750480181281</v>
      </c>
      <c r="CL692" s="1421">
        <f ca="1">IF(CL$612&lt;Start_Mth-3,0,(CL685-CL678-CL679-CL680-CL681-CL682-CL683-CL684)*$G$572*$D$345+OFFSET('Model Inputs &amp; Calcs'!$B49,,CL$606+1)/12)</f>
        <v>93.732750480181281</v>
      </c>
      <c r="CM692" s="1421">
        <f ca="1">IF(CM$612&lt;Start_Mth-3,0,(CM685-CM678-CM679-CM680-CM681-CM682-CM683-CM684)*$G$572*$D$345+OFFSET('Model Inputs &amp; Calcs'!$B49,,CM$606+1)/12)</f>
        <v>93.732750480181281</v>
      </c>
      <c r="CN692" s="1421">
        <f ca="1">IF(CN$612&lt;Start_Mth-3,0,(CN685-CN678-CN679-CN680-CN681-CN682-CN683-CN684)*$G$572*$D$345+OFFSET('Model Inputs &amp; Calcs'!$B49,,CN$606+1)/12)</f>
        <v>93.732750480181281</v>
      </c>
      <c r="CO692" s="1421">
        <f ca="1">IF(CO$612&lt;Start_Mth-3,0,(CO685-CO678-CO679-CO680-CO681-CO682-CO683-CO684)*$G$572*$D$345+OFFSET('Model Inputs &amp; Calcs'!$B49,,CO$606+1)/12)</f>
        <v>93.732750480181281</v>
      </c>
      <c r="CP692" s="1421">
        <f ca="1">IF(CP$612&lt;Start_Mth-3,0,(CP685-CP678-CP679-CP680-CP681-CP682-CP683-CP684)*$G$572*$D$345+OFFSET('Model Inputs &amp; Calcs'!$B49,,CP$606+1)/12)</f>
        <v>93.732750480181281</v>
      </c>
      <c r="CQ692" s="1421">
        <f ca="1">IF(CQ$612&lt;Start_Mth-3,0,(CQ685-CQ678-CQ679-CQ680-CQ681-CQ682-CQ683-CQ684)*$G$572*$D$345+OFFSET('Model Inputs &amp; Calcs'!$B49,,CQ$606+1)/12)</f>
        <v>93.732750480181281</v>
      </c>
      <c r="CR692" s="1421">
        <f ca="1">IF(CR$612&lt;Start_Mth-3,0,(CR685-CR678-CR679-CR680-CR681-CR682-CR683-CR684)*$G$572*$D$345+OFFSET('Model Inputs &amp; Calcs'!$B49,,CR$606+1)/12)</f>
        <v>93.732750480181281</v>
      </c>
      <c r="CS692" s="1421">
        <f ca="1">IF(CS$612&lt;Start_Mth-3,0,(CS685-CS678-CS679-CS680-CS681-CS682-CS683-CS684)*$G$572*$D$345+OFFSET('Model Inputs &amp; Calcs'!$B49,,CS$606+1)/12)</f>
        <v>93.732750480181281</v>
      </c>
      <c r="CT692" s="1421">
        <f ca="1">IF(CT$612&lt;Start_Mth-3,0,(CT685-CT678-CT679-CT680-CT681-CT682-CT683-CT684)*$G$572*$D$345+OFFSET('Model Inputs &amp; Calcs'!$B49,,CT$606+1)/12)</f>
        <v>93.732750480181281</v>
      </c>
      <c r="CU692" s="1421">
        <f ca="1">IF(CU$612&lt;Start_Mth-3,0,(CU685-CU678-CU679-CU680-CU681-CU682-CU683-CU684)*$G$572*$D$345+OFFSET('Model Inputs &amp; Calcs'!$B49,,CU$606+1)/12)</f>
        <v>93.732750480181281</v>
      </c>
      <c r="CV692" s="1421">
        <f ca="1">IF(CV$612&lt;Start_Mth-3,0,(CV685-CV678-CV679-CV680-CV681-CV682-CV683-CV684)*$G$572*$D$345+OFFSET('Model Inputs &amp; Calcs'!$B49,,CV$606+1)/12)</f>
        <v>93.732750480181281</v>
      </c>
      <c r="CW692" s="1421">
        <f ca="1">IF(CW$612&lt;Start_Mth-3,0,(CW685-CW678-CW679-CW680-CW681-CW682-CW683-CW684)*$G$572*$D$345+OFFSET('Model Inputs &amp; Calcs'!$B49,,CW$606+1)/12)</f>
        <v>95.607405489784909</v>
      </c>
      <c r="CX692" s="1421">
        <f ca="1">IF(CX$612&lt;Start_Mth-3,0,(CX685-CX678-CX679-CX680-CX681-CX682-CX683-CX684)*$G$572*$D$345+OFFSET('Model Inputs &amp; Calcs'!$B49,,CX$606+1)/12)</f>
        <v>95.607405489784909</v>
      </c>
      <c r="CY692" s="1421">
        <f ca="1">IF(CY$612&lt;Start_Mth-3,0,(CY685-CY678-CY679-CY680-CY681-CY682-CY683-CY684)*$G$572*$D$345+OFFSET('Model Inputs &amp; Calcs'!$B49,,CY$606+1)/12)</f>
        <v>95.607405489784909</v>
      </c>
      <c r="CZ692" s="1421">
        <f ca="1">IF(CZ$612&lt;Start_Mth-3,0,(CZ685-CZ678-CZ679-CZ680-CZ681-CZ682-CZ683-CZ684)*$G$572*$D$345+OFFSET('Model Inputs &amp; Calcs'!$B49,,CZ$606+1)/12)</f>
        <v>95.607405489784909</v>
      </c>
      <c r="DA692" s="1421">
        <f ca="1">IF(DA$612&lt;Start_Mth-3,0,(DA685-DA678-DA679-DA680-DA681-DA682-DA683-DA684)*$G$572*$D$345+OFFSET('Model Inputs &amp; Calcs'!$B49,,DA$606+1)/12)</f>
        <v>95.607405489784909</v>
      </c>
      <c r="DB692" s="1421">
        <f ca="1">IF(DB$612&lt;Start_Mth-3,0,(DB685-DB678-DB679-DB680-DB681-DB682-DB683-DB684)*$G$572*$D$345+OFFSET('Model Inputs &amp; Calcs'!$B49,,DB$606+1)/12)</f>
        <v>95.607405489784909</v>
      </c>
      <c r="DC692" s="1421">
        <f ca="1">IF(DC$612&lt;Start_Mth-3,0,(DC685-DC678-DC679-DC680-DC681-DC682-DC683-DC684)*$G$572*$D$345+OFFSET('Model Inputs &amp; Calcs'!$B49,,DC$606+1)/12)</f>
        <v>95.607405489784909</v>
      </c>
      <c r="DD692" s="1421">
        <f ca="1">IF(DD$612&lt;Start_Mth-3,0,(DD685-DD678-DD679-DD680-DD681-DD682-DD683-DD684)*$G$572*$D$345+OFFSET('Model Inputs &amp; Calcs'!$B49,,DD$606+1)/12)</f>
        <v>95.607405489784909</v>
      </c>
      <c r="DE692" s="1421">
        <f ca="1">IF(DE$612&lt;Start_Mth-3,0,(DE685-DE678-DE679-DE680-DE681-DE682-DE683-DE684)*$G$572*$D$345+OFFSET('Model Inputs &amp; Calcs'!$B49,,DE$606+1)/12)</f>
        <v>95.607405489784909</v>
      </c>
      <c r="DF692" s="1421">
        <f ca="1">IF(DF$612&lt;Start_Mth-3,0,(DF685-DF678-DF679-DF680-DF681-DF682-DF683-DF684)*$G$572*$D$345+OFFSET('Model Inputs &amp; Calcs'!$B49,,DF$606+1)/12)</f>
        <v>95.607405489784909</v>
      </c>
      <c r="DG692" s="1421">
        <f ca="1">IF(DG$612&lt;Start_Mth-3,0,(DG685-DG678-DG679-DG680-DG681-DG682-DG683-DG684)*$G$572*$D$345+OFFSET('Model Inputs &amp; Calcs'!$B49,,DG$606+1)/12)</f>
        <v>95.607405489784909</v>
      </c>
      <c r="DH692" s="1421">
        <f ca="1">IF(DH$612&lt;Start_Mth-3,0,(DH685-DH678-DH679-DH680-DH681-DH682-DH683-DH684)*$G$572*$D$345+OFFSET('Model Inputs &amp; Calcs'!$B49,,DH$606+1)/12)</f>
        <v>95.607405489784909</v>
      </c>
      <c r="DI692" s="1421">
        <f ca="1">IF(DI$612&lt;Start_Mth-3,0,(DI685-DI678-DI679-DI680-DI681-DI682-DI683-DI684)*$G$572*$D$345+OFFSET('Model Inputs &amp; Calcs'!$B49,,DI$606+1)/12)</f>
        <v>97.519553599580604</v>
      </c>
      <c r="DJ692" s="1421">
        <f ca="1">IF(DJ$612&lt;Start_Mth-3,0,(DJ685-DJ678-DJ679-DJ680-DJ681-DJ682-DJ683-DJ684)*$G$572*$D$345+OFFSET('Model Inputs &amp; Calcs'!$B49,,DJ$606+1)/12)</f>
        <v>97.519553599580604</v>
      </c>
      <c r="DK692" s="1421">
        <f ca="1">IF(DK$612&lt;Start_Mth-3,0,(DK685-DK678-DK679-DK680-DK681-DK682-DK683-DK684)*$G$572*$D$345+OFFSET('Model Inputs &amp; Calcs'!$B49,,DK$606+1)/12)</f>
        <v>97.519553599580604</v>
      </c>
      <c r="DL692" s="1421">
        <f ca="1">IF(DL$612&lt;Start_Mth-3,0,(DL685-DL678-DL679-DL680-DL681-DL682-DL683-DL684)*$G$572*$D$345+OFFSET('Model Inputs &amp; Calcs'!$B49,,DL$606+1)/12)</f>
        <v>97.519553599580604</v>
      </c>
      <c r="DM692" s="1421">
        <f ca="1">IF(DM$612&lt;Start_Mth-3,0,(DM685-DM678-DM679-DM680-DM681-DM682-DM683-DM684)*$G$572*$D$345+OFFSET('Model Inputs &amp; Calcs'!$B49,,DM$606+1)/12)</f>
        <v>97.519553599580604</v>
      </c>
      <c r="DN692" s="1421">
        <f ca="1">IF(DN$612&lt;Start_Mth-3,0,(DN685-DN678-DN679-DN680-DN681-DN682-DN683-DN684)*$G$572*$D$345+OFFSET('Model Inputs &amp; Calcs'!$B49,,DN$606+1)/12)</f>
        <v>97.519553599580604</v>
      </c>
      <c r="DO692" s="1421">
        <f ca="1">IF(DO$612&lt;Start_Mth-3,0,(DO685-DO678-DO679-DO680-DO681-DO682-DO683-DO684)*$G$572*$D$345+OFFSET('Model Inputs &amp; Calcs'!$B49,,DO$606+1)/12)</f>
        <v>97.519553599580604</v>
      </c>
      <c r="DP692" s="1421">
        <f ca="1">IF(DP$612&lt;Start_Mth-3,0,(DP685-DP678-DP679-DP680-DP681-DP682-DP683-DP684)*$G$572*$D$345+OFFSET('Model Inputs &amp; Calcs'!$B49,,DP$606+1)/12)</f>
        <v>97.519553599580604</v>
      </c>
      <c r="DQ692" s="1421">
        <f ca="1">IF(DQ$612&lt;Start_Mth-3,0,(DQ685-DQ678-DQ679-DQ680-DQ681-DQ682-DQ683-DQ684)*$G$572*$D$345+OFFSET('Model Inputs &amp; Calcs'!$B49,,DQ$606+1)/12)</f>
        <v>97.519553599580604</v>
      </c>
      <c r="DR692" s="1421">
        <f ca="1">IF(DR$612&lt;Start_Mth-3,0,(DR685-DR678-DR679-DR680-DR681-DR682-DR683-DR684)*$G$572*$D$345+OFFSET('Model Inputs &amp; Calcs'!$B49,,DR$606+1)/12)</f>
        <v>97.519553599580604</v>
      </c>
      <c r="DS692" s="1421">
        <f ca="1">IF(DS$612&lt;Start_Mth-3,0,(DS685-DS678-DS679-DS680-DS681-DS682-DS683-DS684)*$G$572*$D$345+OFFSET('Model Inputs &amp; Calcs'!$B49,,DS$606+1)/12)</f>
        <v>97.519553599580604</v>
      </c>
      <c r="DT692" s="1421">
        <f ca="1">IF(DT$612&lt;Start_Mth-3,0,(DT685-DT678-DT679-DT680-DT681-DT682-DT683-DT684)*$G$572*$D$345+OFFSET('Model Inputs &amp; Calcs'!$B49,,DT$606+1)/12)</f>
        <v>97.519553599580604</v>
      </c>
      <c r="DU692" s="1421">
        <f ca="1">IF(DU$612&lt;Start_Mth-3,0,(DU685-DU678-DU679-DU680-DU681-DU682-DU683-DU684)*$G$572*$D$345+OFFSET('Model Inputs &amp; Calcs'!$B49,,DU$606+1)/12)</f>
        <v>99.469944671572208</v>
      </c>
      <c r="DV692" s="1421">
        <f ca="1">IF(DV$612&lt;Start_Mth-3,0,(DV685-DV678-DV679-DV680-DV681-DV682-DV683-DV684)*$G$572*$D$345+OFFSET('Model Inputs &amp; Calcs'!$B49,,DV$606+1)/12)</f>
        <v>99.469944671572208</v>
      </c>
      <c r="DW692" s="1421">
        <f ca="1">IF(DW$612&lt;Start_Mth-3,0,(DW685-DW678-DW679-DW680-DW681-DW682-DW683-DW684)*$G$572*$D$345+OFFSET('Model Inputs &amp; Calcs'!$B49,,DW$606+1)/12)</f>
        <v>99.469944671572208</v>
      </c>
      <c r="DX692" s="1421">
        <f ca="1">IF(DX$612&lt;Start_Mth-3,0,(DX685-DX678-DX679-DX680-DX681-DX682-DX683-DX684)*$G$572*$D$345+OFFSET('Model Inputs &amp; Calcs'!$B49,,DX$606+1)/12)</f>
        <v>99.469944671572208</v>
      </c>
      <c r="DY692" s="1421">
        <f ca="1">IF(DY$612&lt;Start_Mth-3,0,(DY685-DY678-DY679-DY680-DY681-DY682-DY683-DY684)*$G$572*$D$345+OFFSET('Model Inputs &amp; Calcs'!$B49,,DY$606+1)/12)</f>
        <v>99.469944671572208</v>
      </c>
      <c r="DZ692" s="1421">
        <f ca="1">IF(DZ$612&lt;Start_Mth-3,0,(DZ685-DZ678-DZ679-DZ680-DZ681-DZ682-DZ683-DZ684)*$G$572*$D$345+OFFSET('Model Inputs &amp; Calcs'!$B49,,DZ$606+1)/12)</f>
        <v>99.469944671572208</v>
      </c>
      <c r="EA692" s="1421">
        <f ca="1">IF(EA$612&lt;Start_Mth-3,0,(EA685-EA678-EA679-EA680-EA681-EA682-EA683-EA684)*$G$572*$D$345+OFFSET('Model Inputs &amp; Calcs'!$B49,,EA$606+1)/12)</f>
        <v>99.469944671572208</v>
      </c>
      <c r="EB692" s="1421">
        <f ca="1">IF(EB$612&lt;Start_Mth-3,0,(EB685-EB678-EB679-EB680-EB681-EB682-EB683-EB684)*$G$572*$D$345+OFFSET('Model Inputs &amp; Calcs'!$B49,,EB$606+1)/12)</f>
        <v>99.469944671572208</v>
      </c>
      <c r="EC692" s="1421">
        <f ca="1">IF(EC$612&lt;Start_Mth-3,0,(EC685-EC678-EC679-EC680-EC681-EC682-EC683-EC684)*$G$572*$D$345+OFFSET('Model Inputs &amp; Calcs'!$B49,,EC$606+1)/12)</f>
        <v>99.469944671572208</v>
      </c>
      <c r="ED692" s="1421">
        <f ca="1">IF(ED$612&lt;Start_Mth-3,0,(ED685-ED678-ED679-ED680-ED681-ED682-ED683-ED684)*$G$572*$D$345+OFFSET('Model Inputs &amp; Calcs'!$B49,,ED$606+1)/12)</f>
        <v>99.469944671572208</v>
      </c>
      <c r="EE692" s="1421">
        <f ca="1">IF(EE$612&lt;Start_Mth-3,0,(EE685-EE678-EE679-EE680-EE681-EE682-EE683-EE684)*$G$572*$D$345+OFFSET('Model Inputs &amp; Calcs'!$B49,,EE$606+1)/12)</f>
        <v>99.469944671572208</v>
      </c>
      <c r="EF692" s="1421">
        <f ca="1">IF(EF$612&lt;Start_Mth-3,0,(EF685-EF678-EF679-EF680-EF681-EF682-EF683-EF684)*$G$572*$D$345+OFFSET('Model Inputs &amp; Calcs'!$B49,,EF$606+1)/12)</f>
        <v>99.469944671572208</v>
      </c>
    </row>
    <row r="693" spans="3:136">
      <c r="C693" s="28" t="str">
        <f t="shared" si="506"/>
        <v>Electricity</v>
      </c>
      <c r="D693" s="1420">
        <f t="shared" si="507"/>
        <v>0</v>
      </c>
      <c r="E693" s="1421">
        <f ca="1">IF(E$612&lt;Start_Mth,0,OFFSET('Model Inputs &amp; Calcs'!$B50,,E$606+1)/12)</f>
        <v>0</v>
      </c>
      <c r="F693" s="1421">
        <f ca="1">IF(F$612&lt;Start_Mth,0,OFFSET('Model Inputs &amp; Calcs'!$B50,,F$606+1)/12)</f>
        <v>0</v>
      </c>
      <c r="G693" s="1421">
        <f ca="1">IF(G$612&lt;Start_Mth,0,OFFSET('Model Inputs &amp; Calcs'!$B50,,G$606+1)/12)</f>
        <v>0</v>
      </c>
      <c r="H693" s="1421">
        <f ca="1">IF(H$612&lt;Start_Mth,0,OFFSET('Model Inputs &amp; Calcs'!$B50,,H$606+1)/12)</f>
        <v>0</v>
      </c>
      <c r="I693" s="1421">
        <f ca="1">IF(I$612&lt;Start_Mth,0,OFFSET('Model Inputs &amp; Calcs'!$B50,,I$606+1)/12)</f>
        <v>0</v>
      </c>
      <c r="J693" s="1421">
        <f ca="1">IF(J$612&lt;Start_Mth,0,OFFSET('Model Inputs &amp; Calcs'!$B50,,J$606+1)/12)</f>
        <v>0</v>
      </c>
      <c r="K693" s="1421">
        <f ca="1">IF(K$612&lt;Start_Mth,0,OFFSET('Model Inputs &amp; Calcs'!$B50,,K$606+1)/12)</f>
        <v>0</v>
      </c>
      <c r="L693" s="1421">
        <f ca="1">IF(L$612&lt;Start_Mth,0,OFFSET('Model Inputs &amp; Calcs'!$B50,,L$606+1)/12)</f>
        <v>0</v>
      </c>
      <c r="M693" s="1421">
        <f ca="1">IF(M$612&lt;Start_Mth,0,OFFSET('Model Inputs &amp; Calcs'!$B50,,M$606+1)/12)</f>
        <v>0</v>
      </c>
      <c r="N693" s="1421">
        <f ca="1">IF(N$612&lt;Start_Mth,0,OFFSET('Model Inputs &amp; Calcs'!$B50,,N$606+1)/12)</f>
        <v>0</v>
      </c>
      <c r="O693" s="1421">
        <f ca="1">IF(O$612&lt;Start_Mth,0,OFFSET('Model Inputs &amp; Calcs'!$B50,,O$606+1)/12)</f>
        <v>0</v>
      </c>
      <c r="P693" s="1421">
        <f ca="1">IF(P$612&lt;Start_Mth,0,OFFSET('Model Inputs &amp; Calcs'!$B50,,P$606+1)/12)</f>
        <v>0</v>
      </c>
      <c r="Q693" s="1421">
        <f ca="1">IF(Q$612&lt;Start_Mth,0,OFFSET('Model Inputs &amp; Calcs'!$B50,,Q$606+1)/12)</f>
        <v>0</v>
      </c>
      <c r="R693" s="1421">
        <f ca="1">IF(R$612&lt;Start_Mth,0,OFFSET('Model Inputs &amp; Calcs'!$B50,,R$606+1)/12)</f>
        <v>0</v>
      </c>
      <c r="S693" s="1421">
        <f ca="1">IF(S$612&lt;Start_Mth,0,OFFSET('Model Inputs &amp; Calcs'!$B50,,S$606+1)/12)</f>
        <v>0</v>
      </c>
      <c r="T693" s="1421">
        <f ca="1">IF(T$612&lt;Start_Mth,0,OFFSET('Model Inputs &amp; Calcs'!$B50,,T$606+1)/12)</f>
        <v>0</v>
      </c>
      <c r="U693" s="1421">
        <f ca="1">IF(U$612&lt;Start_Mth,0,OFFSET('Model Inputs &amp; Calcs'!$B50,,U$606+1)/12)</f>
        <v>0</v>
      </c>
      <c r="V693" s="1421">
        <f ca="1">IF(V$612&lt;Start_Mth,0,OFFSET('Model Inputs &amp; Calcs'!$B50,,V$606+1)/12)</f>
        <v>0</v>
      </c>
      <c r="W693" s="1421">
        <f ca="1">IF(W$612&lt;Start_Mth,0,OFFSET('Model Inputs &amp; Calcs'!$B50,,W$606+1)/12)</f>
        <v>0</v>
      </c>
      <c r="X693" s="1421">
        <f ca="1">IF(X$612&lt;Start_Mth,0,OFFSET('Model Inputs &amp; Calcs'!$B50,,X$606+1)/12)</f>
        <v>0</v>
      </c>
      <c r="Y693" s="1421">
        <f ca="1">IF(Y$612&lt;Start_Mth,0,OFFSET('Model Inputs &amp; Calcs'!$B50,,Y$606+1)/12)</f>
        <v>0</v>
      </c>
      <c r="Z693" s="1421">
        <f ca="1">IF(Z$612&lt;Start_Mth,0,OFFSET('Model Inputs &amp; Calcs'!$B50,,Z$606+1)/12)</f>
        <v>0</v>
      </c>
      <c r="AA693" s="1421">
        <f ca="1">IF(AA$612&lt;Start_Mth,0,OFFSET('Model Inputs &amp; Calcs'!$B50,,AA$606+1)/12)</f>
        <v>0</v>
      </c>
      <c r="AB693" s="1421">
        <f ca="1">IF(AB$612&lt;Start_Mth,0,OFFSET('Model Inputs &amp; Calcs'!$B50,,AB$606+1)/12)</f>
        <v>0</v>
      </c>
      <c r="AC693" s="1421">
        <f ca="1">IF(AC$612&lt;Start_Mth,0,OFFSET('Model Inputs &amp; Calcs'!$B50,,AC$606+1)/12)</f>
        <v>0</v>
      </c>
      <c r="AD693" s="1421">
        <f ca="1">IF(AD$612&lt;Start_Mth,0,OFFSET('Model Inputs &amp; Calcs'!$B50,,AD$606+1)/12)</f>
        <v>0</v>
      </c>
      <c r="AE693" s="1421">
        <f ca="1">IF(AE$612&lt;Start_Mth,0,OFFSET('Model Inputs &amp; Calcs'!$B50,,AE$606+1)/12)</f>
        <v>0</v>
      </c>
      <c r="AF693" s="1421">
        <f ca="1">IF(AF$612&lt;Start_Mth,0,OFFSET('Model Inputs &amp; Calcs'!$B50,,AF$606+1)/12)</f>
        <v>0</v>
      </c>
      <c r="AG693" s="1421">
        <f ca="1">IF(AG$612&lt;Start_Mth,0,OFFSET('Model Inputs &amp; Calcs'!$B50,,AG$606+1)/12)</f>
        <v>0</v>
      </c>
      <c r="AH693" s="1421">
        <f ca="1">IF(AH$612&lt;Start_Mth,0,OFFSET('Model Inputs &amp; Calcs'!$B50,,AH$606+1)/12)</f>
        <v>0</v>
      </c>
      <c r="AI693" s="1421">
        <f ca="1">IF(AI$612&lt;Start_Mth,0,OFFSET('Model Inputs &amp; Calcs'!$B50,,AI$606+1)/12)</f>
        <v>0</v>
      </c>
      <c r="AJ693" s="1421">
        <f ca="1">IF(AJ$612&lt;Start_Mth,0,OFFSET('Model Inputs &amp; Calcs'!$B50,,AJ$606+1)/12)</f>
        <v>0</v>
      </c>
      <c r="AK693" s="1421">
        <f ca="1">IF(AK$612&lt;Start_Mth,0,OFFSET('Model Inputs &amp; Calcs'!$B50,,AK$606+1)/12)</f>
        <v>0</v>
      </c>
      <c r="AL693" s="1421">
        <f ca="1">IF(AL$612&lt;Start_Mth,0,OFFSET('Model Inputs &amp; Calcs'!$B50,,AL$606+1)/12)</f>
        <v>0</v>
      </c>
      <c r="AM693" s="1421">
        <f ca="1">IF(AM$612&lt;Start_Mth,0,OFFSET('Model Inputs &amp; Calcs'!$B50,,AM$606+1)/12)</f>
        <v>0</v>
      </c>
      <c r="AN693" s="1421">
        <f ca="1">IF(AN$612&lt;Start_Mth,0,OFFSET('Model Inputs &amp; Calcs'!$B50,,AN$606+1)/12)</f>
        <v>0</v>
      </c>
      <c r="AO693" s="1421">
        <f ca="1">IF(AO$612&lt;Start_Mth,0,OFFSET('Model Inputs &amp; Calcs'!$B50,,AO$606+1)/12)</f>
        <v>0</v>
      </c>
      <c r="AP693" s="1421">
        <f ca="1">IF(AP$612&lt;Start_Mth,0,OFFSET('Model Inputs &amp; Calcs'!$B50,,AP$606+1)/12)</f>
        <v>0</v>
      </c>
      <c r="AQ693" s="1421">
        <f ca="1">IF(AQ$612&lt;Start_Mth,0,OFFSET('Model Inputs &amp; Calcs'!$B50,,AQ$606+1)/12)</f>
        <v>0</v>
      </c>
      <c r="AR693" s="1421">
        <f ca="1">IF(AR$612&lt;Start_Mth,0,OFFSET('Model Inputs &amp; Calcs'!$B50,,AR$606+1)/12)</f>
        <v>0</v>
      </c>
      <c r="AS693" s="1421">
        <f ca="1">IF(AS$612&lt;Start_Mth,0,OFFSET('Model Inputs &amp; Calcs'!$B50,,AS$606+1)/12)</f>
        <v>0</v>
      </c>
      <c r="AT693" s="1421">
        <f ca="1">IF(AT$612&lt;Start_Mth,0,OFFSET('Model Inputs &amp; Calcs'!$B50,,AT$606+1)/12)</f>
        <v>0</v>
      </c>
      <c r="AU693" s="1421">
        <f ca="1">IF(AU$612&lt;Start_Mth,0,OFFSET('Model Inputs &amp; Calcs'!$B50,,AU$606+1)/12)</f>
        <v>0</v>
      </c>
      <c r="AV693" s="1421">
        <f ca="1">IF(AV$612&lt;Start_Mth,0,OFFSET('Model Inputs &amp; Calcs'!$B50,,AV$606+1)/12)</f>
        <v>0</v>
      </c>
      <c r="AW693" s="1421">
        <f ca="1">IF(AW$612&lt;Start_Mth,0,OFFSET('Model Inputs &amp; Calcs'!$B50,,AW$606+1)/12)</f>
        <v>0</v>
      </c>
      <c r="AX693" s="1421">
        <f ca="1">IF(AX$612&lt;Start_Mth,0,OFFSET('Model Inputs &amp; Calcs'!$B50,,AX$606+1)/12)</f>
        <v>0</v>
      </c>
      <c r="AY693" s="1421">
        <f ca="1">IF(AY$612&lt;Start_Mth,0,OFFSET('Model Inputs &amp; Calcs'!$B50,,AY$606+1)/12)</f>
        <v>0</v>
      </c>
      <c r="AZ693" s="1421">
        <f ca="1">IF(AZ$612&lt;Start_Mth,0,OFFSET('Model Inputs &amp; Calcs'!$B50,,AZ$606+1)/12)</f>
        <v>0</v>
      </c>
      <c r="BA693" s="1421">
        <f ca="1">IF(BA$612&lt;Start_Mth,0,OFFSET('Model Inputs &amp; Calcs'!$B50,,BA$606+1)/12)</f>
        <v>0</v>
      </c>
      <c r="BB693" s="1421">
        <f ca="1">IF(BB$612&lt;Start_Mth,0,OFFSET('Model Inputs &amp; Calcs'!$B50,,BB$606+1)/12)</f>
        <v>0</v>
      </c>
      <c r="BC693" s="1421">
        <f ca="1">IF(BC$612&lt;Start_Mth,0,OFFSET('Model Inputs &amp; Calcs'!$B50,,BC$606+1)/12)</f>
        <v>0</v>
      </c>
      <c r="BD693" s="1421">
        <f ca="1">IF(BD$612&lt;Start_Mth,0,OFFSET('Model Inputs &amp; Calcs'!$B50,,BD$606+1)/12)</f>
        <v>0</v>
      </c>
      <c r="BE693" s="1421">
        <f ca="1">IF(BE$612&lt;Start_Mth,0,OFFSET('Model Inputs &amp; Calcs'!$B50,,BE$606+1)/12)</f>
        <v>0</v>
      </c>
      <c r="BF693" s="1421">
        <f ca="1">IF(BF$612&lt;Start_Mth,0,OFFSET('Model Inputs &amp; Calcs'!$B50,,BF$606+1)/12)</f>
        <v>0</v>
      </c>
      <c r="BG693" s="1421">
        <f ca="1">IF(BG$612&lt;Start_Mth,0,OFFSET('Model Inputs &amp; Calcs'!$B50,,BG$606+1)/12)</f>
        <v>0</v>
      </c>
      <c r="BH693" s="1421">
        <f ca="1">IF(BH$612&lt;Start_Mth,0,OFFSET('Model Inputs &amp; Calcs'!$B50,,BH$606+1)/12)</f>
        <v>0</v>
      </c>
      <c r="BI693" s="1421">
        <f ca="1">IF(BI$612&lt;Start_Mth,0,OFFSET('Model Inputs &amp; Calcs'!$B50,,BI$606+1)/12)</f>
        <v>0</v>
      </c>
      <c r="BJ693" s="1421">
        <f ca="1">IF(BJ$612&lt;Start_Mth,0,OFFSET('Model Inputs &amp; Calcs'!$B50,,BJ$606+1)/12)</f>
        <v>0</v>
      </c>
      <c r="BK693" s="1421">
        <f ca="1">IF(BK$612&lt;Start_Mth,0,OFFSET('Model Inputs &amp; Calcs'!$B50,,BK$606+1)/12)</f>
        <v>0</v>
      </c>
      <c r="BL693" s="1421">
        <f ca="1">IF(BL$612&lt;Start_Mth,0,OFFSET('Model Inputs &amp; Calcs'!$B50,,BL$606+1)/12)</f>
        <v>0</v>
      </c>
      <c r="BM693" s="1421">
        <f ca="1">IF(BM$612&lt;Start_Mth,0,OFFSET('Model Inputs &amp; Calcs'!$B50,,BM$606+1)/12)</f>
        <v>0</v>
      </c>
      <c r="BN693" s="1421">
        <f ca="1">IF(BN$612&lt;Start_Mth,0,OFFSET('Model Inputs &amp; Calcs'!$B50,,BN$606+1)/12)</f>
        <v>0</v>
      </c>
      <c r="BO693" s="1421">
        <f ca="1">IF(BO$612&lt;Start_Mth,0,OFFSET('Model Inputs &amp; Calcs'!$B50,,BO$606+1)/12)</f>
        <v>0</v>
      </c>
      <c r="BP693" s="1421">
        <f ca="1">IF(BP$612&lt;Start_Mth,0,OFFSET('Model Inputs &amp; Calcs'!$B50,,BP$606+1)/12)</f>
        <v>0</v>
      </c>
      <c r="BQ693" s="1421">
        <f ca="1">IF(BQ$612&lt;Start_Mth,0,OFFSET('Model Inputs &amp; Calcs'!$B50,,BQ$606+1)/12)</f>
        <v>0</v>
      </c>
      <c r="BR693" s="1421">
        <f ca="1">IF(BR$612&lt;Start_Mth,0,OFFSET('Model Inputs &amp; Calcs'!$B50,,BR$606+1)/12)</f>
        <v>0</v>
      </c>
      <c r="BS693" s="1421">
        <f ca="1">IF(BS$612&lt;Start_Mth,0,OFFSET('Model Inputs &amp; Calcs'!$B50,,BS$606+1)/12)</f>
        <v>0</v>
      </c>
      <c r="BT693" s="1421">
        <f ca="1">IF(BT$612&lt;Start_Mth,0,OFFSET('Model Inputs &amp; Calcs'!$B50,,BT$606+1)/12)</f>
        <v>0</v>
      </c>
      <c r="BU693" s="1421">
        <f ca="1">IF(BU$612&lt;Start_Mth,0,OFFSET('Model Inputs &amp; Calcs'!$B50,,BU$606+1)/12)</f>
        <v>0</v>
      </c>
      <c r="BV693" s="1421">
        <f ca="1">IF(BV$612&lt;Start_Mth,0,OFFSET('Model Inputs &amp; Calcs'!$B50,,BV$606+1)/12)</f>
        <v>0</v>
      </c>
      <c r="BW693" s="1421">
        <f ca="1">IF(BW$612&lt;Start_Mth,0,OFFSET('Model Inputs &amp; Calcs'!$B50,,BW$606+1)/12)</f>
        <v>0</v>
      </c>
      <c r="BX693" s="1421">
        <f ca="1">IF(BX$612&lt;Start_Mth,0,OFFSET('Model Inputs &amp; Calcs'!$B50,,BX$606+1)/12)</f>
        <v>0</v>
      </c>
      <c r="BY693" s="1421">
        <f ca="1">IF(BY$612&lt;Start_Mth,0,OFFSET('Model Inputs &amp; Calcs'!$B50,,BY$606+1)/12)</f>
        <v>0</v>
      </c>
      <c r="BZ693" s="1421">
        <f ca="1">IF(BZ$612&lt;Start_Mth,0,OFFSET('Model Inputs &amp; Calcs'!$B50,,BZ$606+1)/12)</f>
        <v>0</v>
      </c>
      <c r="CA693" s="1421">
        <f ca="1">IF(CA$612&lt;Start_Mth,0,OFFSET('Model Inputs &amp; Calcs'!$B50,,CA$606+1)/12)</f>
        <v>0</v>
      </c>
      <c r="CB693" s="1421">
        <f ca="1">IF(CB$612&lt;Start_Mth,0,OFFSET('Model Inputs &amp; Calcs'!$B50,,CB$606+1)/12)</f>
        <v>0</v>
      </c>
      <c r="CC693" s="1421">
        <f ca="1">IF(CC$612&lt;Start_Mth,0,OFFSET('Model Inputs &amp; Calcs'!$B50,,CC$606+1)/12)</f>
        <v>0</v>
      </c>
      <c r="CD693" s="1421">
        <f ca="1">IF(CD$612&lt;Start_Mth,0,OFFSET('Model Inputs &amp; Calcs'!$B50,,CD$606+1)/12)</f>
        <v>0</v>
      </c>
      <c r="CE693" s="1421">
        <f ca="1">IF(CE$612&lt;Start_Mth,0,OFFSET('Model Inputs &amp; Calcs'!$B50,,CE$606+1)/12)</f>
        <v>0</v>
      </c>
      <c r="CF693" s="1421">
        <f ca="1">IF(CF$612&lt;Start_Mth,0,OFFSET('Model Inputs &amp; Calcs'!$B50,,CF$606+1)/12)</f>
        <v>0</v>
      </c>
      <c r="CG693" s="1421">
        <f ca="1">IF(CG$612&lt;Start_Mth,0,OFFSET('Model Inputs &amp; Calcs'!$B50,,CG$606+1)/12)</f>
        <v>0</v>
      </c>
      <c r="CH693" s="1421">
        <f ca="1">IF(CH$612&lt;Start_Mth,0,OFFSET('Model Inputs &amp; Calcs'!$B50,,CH$606+1)/12)</f>
        <v>0</v>
      </c>
      <c r="CI693" s="1421">
        <f ca="1">IF(CI$612&lt;Start_Mth,0,OFFSET('Model Inputs &amp; Calcs'!$B50,,CI$606+1)/12)</f>
        <v>0</v>
      </c>
      <c r="CJ693" s="1421">
        <f ca="1">IF(CJ$612&lt;Start_Mth,0,OFFSET('Model Inputs &amp; Calcs'!$B50,,CJ$606+1)/12)</f>
        <v>0</v>
      </c>
      <c r="CK693" s="1421">
        <f ca="1">IF(CK$612&lt;Start_Mth,0,OFFSET('Model Inputs &amp; Calcs'!$B50,,CK$606+1)/12)</f>
        <v>0</v>
      </c>
      <c r="CL693" s="1421">
        <f ca="1">IF(CL$612&lt;Start_Mth,0,OFFSET('Model Inputs &amp; Calcs'!$B50,,CL$606+1)/12)</f>
        <v>0</v>
      </c>
      <c r="CM693" s="1421">
        <f ca="1">IF(CM$612&lt;Start_Mth,0,OFFSET('Model Inputs &amp; Calcs'!$B50,,CM$606+1)/12)</f>
        <v>0</v>
      </c>
      <c r="CN693" s="1421">
        <f ca="1">IF(CN$612&lt;Start_Mth,0,OFFSET('Model Inputs &amp; Calcs'!$B50,,CN$606+1)/12)</f>
        <v>0</v>
      </c>
      <c r="CO693" s="1421">
        <f ca="1">IF(CO$612&lt;Start_Mth,0,OFFSET('Model Inputs &amp; Calcs'!$B50,,CO$606+1)/12)</f>
        <v>0</v>
      </c>
      <c r="CP693" s="1421">
        <f ca="1">IF(CP$612&lt;Start_Mth,0,OFFSET('Model Inputs &amp; Calcs'!$B50,,CP$606+1)/12)</f>
        <v>0</v>
      </c>
      <c r="CQ693" s="1421">
        <f ca="1">IF(CQ$612&lt;Start_Mth,0,OFFSET('Model Inputs &amp; Calcs'!$B50,,CQ$606+1)/12)</f>
        <v>0</v>
      </c>
      <c r="CR693" s="1421">
        <f ca="1">IF(CR$612&lt;Start_Mth,0,OFFSET('Model Inputs &amp; Calcs'!$B50,,CR$606+1)/12)</f>
        <v>0</v>
      </c>
      <c r="CS693" s="1421">
        <f ca="1">IF(CS$612&lt;Start_Mth,0,OFFSET('Model Inputs &amp; Calcs'!$B50,,CS$606+1)/12)</f>
        <v>0</v>
      </c>
      <c r="CT693" s="1421">
        <f ca="1">IF(CT$612&lt;Start_Mth,0,OFFSET('Model Inputs &amp; Calcs'!$B50,,CT$606+1)/12)</f>
        <v>0</v>
      </c>
      <c r="CU693" s="1421">
        <f ca="1">IF(CU$612&lt;Start_Mth,0,OFFSET('Model Inputs &amp; Calcs'!$B50,,CU$606+1)/12)</f>
        <v>0</v>
      </c>
      <c r="CV693" s="1421">
        <f ca="1">IF(CV$612&lt;Start_Mth,0,OFFSET('Model Inputs &amp; Calcs'!$B50,,CV$606+1)/12)</f>
        <v>0</v>
      </c>
      <c r="CW693" s="1421">
        <f ca="1">IF(CW$612&lt;Start_Mth,0,OFFSET('Model Inputs &amp; Calcs'!$B50,,CW$606+1)/12)</f>
        <v>0</v>
      </c>
      <c r="CX693" s="1421">
        <f ca="1">IF(CX$612&lt;Start_Mth,0,OFFSET('Model Inputs &amp; Calcs'!$B50,,CX$606+1)/12)</f>
        <v>0</v>
      </c>
      <c r="CY693" s="1421">
        <f ca="1">IF(CY$612&lt;Start_Mth,0,OFFSET('Model Inputs &amp; Calcs'!$B50,,CY$606+1)/12)</f>
        <v>0</v>
      </c>
      <c r="CZ693" s="1421">
        <f ca="1">IF(CZ$612&lt;Start_Mth,0,OFFSET('Model Inputs &amp; Calcs'!$B50,,CZ$606+1)/12)</f>
        <v>0</v>
      </c>
      <c r="DA693" s="1421">
        <f ca="1">IF(DA$612&lt;Start_Mth,0,OFFSET('Model Inputs &amp; Calcs'!$B50,,DA$606+1)/12)</f>
        <v>0</v>
      </c>
      <c r="DB693" s="1421">
        <f ca="1">IF(DB$612&lt;Start_Mth,0,OFFSET('Model Inputs &amp; Calcs'!$B50,,DB$606+1)/12)</f>
        <v>0</v>
      </c>
      <c r="DC693" s="1421">
        <f ca="1">IF(DC$612&lt;Start_Mth,0,OFFSET('Model Inputs &amp; Calcs'!$B50,,DC$606+1)/12)</f>
        <v>0</v>
      </c>
      <c r="DD693" s="1421">
        <f ca="1">IF(DD$612&lt;Start_Mth,0,OFFSET('Model Inputs &amp; Calcs'!$B50,,DD$606+1)/12)</f>
        <v>0</v>
      </c>
      <c r="DE693" s="1421">
        <f ca="1">IF(DE$612&lt;Start_Mth,0,OFFSET('Model Inputs &amp; Calcs'!$B50,,DE$606+1)/12)</f>
        <v>0</v>
      </c>
      <c r="DF693" s="1421">
        <f ca="1">IF(DF$612&lt;Start_Mth,0,OFFSET('Model Inputs &amp; Calcs'!$B50,,DF$606+1)/12)</f>
        <v>0</v>
      </c>
      <c r="DG693" s="1421">
        <f ca="1">IF(DG$612&lt;Start_Mth,0,OFFSET('Model Inputs &amp; Calcs'!$B50,,DG$606+1)/12)</f>
        <v>0</v>
      </c>
      <c r="DH693" s="1421">
        <f ca="1">IF(DH$612&lt;Start_Mth,0,OFFSET('Model Inputs &amp; Calcs'!$B50,,DH$606+1)/12)</f>
        <v>0</v>
      </c>
      <c r="DI693" s="1421">
        <f ca="1">IF(DI$612&lt;Start_Mth,0,OFFSET('Model Inputs &amp; Calcs'!$B50,,DI$606+1)/12)</f>
        <v>0</v>
      </c>
      <c r="DJ693" s="1421">
        <f ca="1">IF(DJ$612&lt;Start_Mth,0,OFFSET('Model Inputs &amp; Calcs'!$B50,,DJ$606+1)/12)</f>
        <v>0</v>
      </c>
      <c r="DK693" s="1421">
        <f ca="1">IF(DK$612&lt;Start_Mth,0,OFFSET('Model Inputs &amp; Calcs'!$B50,,DK$606+1)/12)</f>
        <v>0</v>
      </c>
      <c r="DL693" s="1421">
        <f ca="1">IF(DL$612&lt;Start_Mth,0,OFFSET('Model Inputs &amp; Calcs'!$B50,,DL$606+1)/12)</f>
        <v>0</v>
      </c>
      <c r="DM693" s="1421">
        <f ca="1">IF(DM$612&lt;Start_Mth,0,OFFSET('Model Inputs &amp; Calcs'!$B50,,DM$606+1)/12)</f>
        <v>0</v>
      </c>
      <c r="DN693" s="1421">
        <f ca="1">IF(DN$612&lt;Start_Mth,0,OFFSET('Model Inputs &amp; Calcs'!$B50,,DN$606+1)/12)</f>
        <v>0</v>
      </c>
      <c r="DO693" s="1421">
        <f ca="1">IF(DO$612&lt;Start_Mth,0,OFFSET('Model Inputs &amp; Calcs'!$B50,,DO$606+1)/12)</f>
        <v>0</v>
      </c>
      <c r="DP693" s="1421">
        <f ca="1">IF(DP$612&lt;Start_Mth,0,OFFSET('Model Inputs &amp; Calcs'!$B50,,DP$606+1)/12)</f>
        <v>0</v>
      </c>
      <c r="DQ693" s="1421">
        <f ca="1">IF(DQ$612&lt;Start_Mth,0,OFFSET('Model Inputs &amp; Calcs'!$B50,,DQ$606+1)/12)</f>
        <v>0</v>
      </c>
      <c r="DR693" s="1421">
        <f ca="1">IF(DR$612&lt;Start_Mth,0,OFFSET('Model Inputs &amp; Calcs'!$B50,,DR$606+1)/12)</f>
        <v>0</v>
      </c>
      <c r="DS693" s="1421">
        <f ca="1">IF(DS$612&lt;Start_Mth,0,OFFSET('Model Inputs &amp; Calcs'!$B50,,DS$606+1)/12)</f>
        <v>0</v>
      </c>
      <c r="DT693" s="1421">
        <f ca="1">IF(DT$612&lt;Start_Mth,0,OFFSET('Model Inputs &amp; Calcs'!$B50,,DT$606+1)/12)</f>
        <v>0</v>
      </c>
      <c r="DU693" s="1421">
        <f ca="1">IF(DU$612&lt;Start_Mth,0,OFFSET('Model Inputs &amp; Calcs'!$B50,,DU$606+1)/12)</f>
        <v>0</v>
      </c>
      <c r="DV693" s="1421">
        <f ca="1">IF(DV$612&lt;Start_Mth,0,OFFSET('Model Inputs &amp; Calcs'!$B50,,DV$606+1)/12)</f>
        <v>0</v>
      </c>
      <c r="DW693" s="1421">
        <f ca="1">IF(DW$612&lt;Start_Mth,0,OFFSET('Model Inputs &amp; Calcs'!$B50,,DW$606+1)/12)</f>
        <v>0</v>
      </c>
      <c r="DX693" s="1421">
        <f ca="1">IF(DX$612&lt;Start_Mth,0,OFFSET('Model Inputs &amp; Calcs'!$B50,,DX$606+1)/12)</f>
        <v>0</v>
      </c>
      <c r="DY693" s="1421">
        <f ca="1">IF(DY$612&lt;Start_Mth,0,OFFSET('Model Inputs &amp; Calcs'!$B50,,DY$606+1)/12)</f>
        <v>0</v>
      </c>
      <c r="DZ693" s="1421">
        <f ca="1">IF(DZ$612&lt;Start_Mth,0,OFFSET('Model Inputs &amp; Calcs'!$B50,,DZ$606+1)/12)</f>
        <v>0</v>
      </c>
      <c r="EA693" s="1421">
        <f ca="1">IF(EA$612&lt;Start_Mth,0,OFFSET('Model Inputs &amp; Calcs'!$B50,,EA$606+1)/12)</f>
        <v>0</v>
      </c>
      <c r="EB693" s="1421">
        <f ca="1">IF(EB$612&lt;Start_Mth,0,OFFSET('Model Inputs &amp; Calcs'!$B50,,EB$606+1)/12)</f>
        <v>0</v>
      </c>
      <c r="EC693" s="1421">
        <f ca="1">IF(EC$612&lt;Start_Mth,0,OFFSET('Model Inputs &amp; Calcs'!$B50,,EC$606+1)/12)</f>
        <v>0</v>
      </c>
      <c r="ED693" s="1421">
        <f ca="1">IF(ED$612&lt;Start_Mth,0,OFFSET('Model Inputs &amp; Calcs'!$B50,,ED$606+1)/12)</f>
        <v>0</v>
      </c>
      <c r="EE693" s="1421">
        <f ca="1">IF(EE$612&lt;Start_Mth,0,OFFSET('Model Inputs &amp; Calcs'!$B50,,EE$606+1)/12)</f>
        <v>0</v>
      </c>
      <c r="EF693" s="1421">
        <f ca="1">IF(EF$612&lt;Start_Mth,0,OFFSET('Model Inputs &amp; Calcs'!$B50,,EF$606+1)/12)</f>
        <v>0</v>
      </c>
    </row>
    <row r="694" spans="3:136">
      <c r="C694" s="28" t="str">
        <f t="shared" si="506"/>
        <v xml:space="preserve">Employee Wages </v>
      </c>
      <c r="D694" s="1420">
        <f t="shared" si="507"/>
        <v>3200</v>
      </c>
      <c r="E694" s="1421">
        <f ca="1">IF(E$612&lt;Start_Mth,0,OFFSET('Model Inputs &amp; Calcs'!$B51,,E$606+1)/12)+IF(AND(E$612&gt;=Start_Mth,E$612&lt;Start_Mth),$S$569/3,0)</f>
        <v>0</v>
      </c>
      <c r="F694" s="1421">
        <f ca="1">IF(F$612&lt;Start_Mth,0,OFFSET('Model Inputs &amp; Calcs'!$B51,,F$606+1)/12)+IF(AND(F$612&gt;=Start_Mth,F$612&lt;Start_Mth),$S$569/3,0)</f>
        <v>0</v>
      </c>
      <c r="G694" s="1421">
        <f ca="1">IF(G$612&lt;Start_Mth,0,OFFSET('Model Inputs &amp; Calcs'!$B51,,G$606+1)/12)+IF(AND(G$612&gt;=Start_Mth,G$612&lt;Start_Mth),$S$569/3,0)</f>
        <v>0</v>
      </c>
      <c r="H694" s="1421">
        <f ca="1">IF(H$612&lt;Start_Mth,0,OFFSET('Model Inputs &amp; Calcs'!$B51,,H$606+1)/12)+IF(AND(H$612&gt;=Start_Mth,H$612&lt;Start_Mth),$S$569/3,0)</f>
        <v>0</v>
      </c>
      <c r="I694" s="1421">
        <f ca="1">IF(I$612&lt;Start_Mth,0,OFFSET('Model Inputs &amp; Calcs'!$B51,,I$606+1)/12)+IF(AND(I$612&gt;=Start_Mth,I$612&lt;Start_Mth),$S$569/3,0)</f>
        <v>0</v>
      </c>
      <c r="J694" s="1421">
        <f ca="1">IF(J$612&lt;Start_Mth,0,OFFSET('Model Inputs &amp; Calcs'!$B51,,J$606+1)/12)+IF(AND(J$612&gt;=Start_Mth,J$612&lt;Start_Mth),$S$569/3,0)</f>
        <v>0</v>
      </c>
      <c r="K694" s="1421">
        <f ca="1">IF(K$612&lt;Start_Mth,0,OFFSET('Model Inputs &amp; Calcs'!$B51,,K$606+1)/12)+IF(AND(K$612&gt;=Start_Mth,K$612&lt;Start_Mth),$S$569/3,0)</f>
        <v>0</v>
      </c>
      <c r="L694" s="1421">
        <f ca="1">IF(L$612&lt;Start_Mth,0,OFFSET('Model Inputs &amp; Calcs'!$B51,,L$606+1)/12)+IF(AND(L$612&gt;=Start_Mth,L$612&lt;Start_Mth),$S$569/3,0)</f>
        <v>0</v>
      </c>
      <c r="M694" s="1421">
        <f ca="1">IF(M$612&lt;Start_Mth,0,OFFSET('Model Inputs &amp; Calcs'!$B51,,M$606+1)/12)+IF(AND(M$612&gt;=Start_Mth,M$612&lt;Start_Mth),$S$569/3,0)</f>
        <v>0</v>
      </c>
      <c r="N694" s="1421">
        <f ca="1">IF(N$612&lt;Start_Mth,0,OFFSET('Model Inputs &amp; Calcs'!$B51,,N$606+1)/12)+IF(AND(N$612&gt;=Start_Mth,N$612&lt;Start_Mth),$S$569/3,0)</f>
        <v>0</v>
      </c>
      <c r="O694" s="1421">
        <f ca="1">IF(O$612&lt;Start_Mth,0,OFFSET('Model Inputs &amp; Calcs'!$B51,,O$606+1)/12)+IF(AND(O$612&gt;=Start_Mth,O$612&lt;Start_Mth),$S$569/3,0)</f>
        <v>0</v>
      </c>
      <c r="P694" s="1421">
        <f ca="1">IF(P$612&lt;Start_Mth,0,OFFSET('Model Inputs &amp; Calcs'!$B51,,P$606+1)/12)+IF(AND(P$612&gt;=Start_Mth,P$612&lt;Start_Mth),$S$569/3,0)</f>
        <v>0</v>
      </c>
      <c r="Q694" s="1421">
        <f ca="1">IF(Q$612&lt;Start_Mth,0,OFFSET('Model Inputs &amp; Calcs'!$B51,,Q$606+1)/12)+IF(AND(Q$612&gt;=Start_Mth,Q$612&lt;Start_Mth),$S$569/3,0)</f>
        <v>0</v>
      </c>
      <c r="R694" s="1421">
        <f ca="1">IF(R$612&lt;Start_Mth,0,OFFSET('Model Inputs &amp; Calcs'!$B51,,R$606+1)/12)+IF(AND(R$612&gt;=Start_Mth,R$612&lt;Start_Mth),$S$569/3,0)</f>
        <v>0</v>
      </c>
      <c r="S694" s="1421">
        <f ca="1">IF(S$612&lt;Start_Mth,0,OFFSET('Model Inputs &amp; Calcs'!$B51,,S$606+1)/12)+IF(AND(S$612&gt;=Start_Mth,S$612&lt;Start_Mth),$S$569/3,0)</f>
        <v>0</v>
      </c>
      <c r="T694" s="1421">
        <f ca="1">IF(T$612&lt;Start_Mth,0,OFFSET('Model Inputs &amp; Calcs'!$B51,,T$606+1)/12)+IF(AND(T$612&gt;=Start_Mth,T$612&lt;Start_Mth),$S$569/3,0)</f>
        <v>0</v>
      </c>
      <c r="U694" s="1421">
        <f ca="1">IF(U$612&lt;Start_Mth,0,OFFSET('Model Inputs &amp; Calcs'!$B51,,U$606+1)/12)+IF(AND(U$612&gt;=Start_Mth,U$612&lt;Start_Mth),$S$569/3,0)</f>
        <v>0</v>
      </c>
      <c r="V694" s="1421">
        <f ca="1">IF(V$612&lt;Start_Mth,0,OFFSET('Model Inputs &amp; Calcs'!$B51,,V$606+1)/12)+IF(AND(V$612&gt;=Start_Mth,V$612&lt;Start_Mth),$S$569/3,0)</f>
        <v>0</v>
      </c>
      <c r="W694" s="1421">
        <f ca="1">IF(W$612&lt;Start_Mth,0,OFFSET('Model Inputs &amp; Calcs'!$B51,,W$606+1)/12)+IF(AND(W$612&gt;=Start_Mth,W$612&lt;Start_Mth),$S$569/3,0)</f>
        <v>0</v>
      </c>
      <c r="X694" s="1421">
        <f ca="1">IF(X$612&lt;Start_Mth,0,OFFSET('Model Inputs &amp; Calcs'!$B51,,X$606+1)/12)+IF(AND(X$612&gt;=Start_Mth,X$612&lt;Start_Mth),$S$569/3,0)</f>
        <v>0</v>
      </c>
      <c r="Y694" s="1421">
        <f ca="1">IF(Y$612&lt;Start_Mth,0,OFFSET('Model Inputs &amp; Calcs'!$B51,,Y$606+1)/12)+IF(AND(Y$612&gt;=Start_Mth,Y$612&lt;Start_Mth),$S$569/3,0)</f>
        <v>0</v>
      </c>
      <c r="Z694" s="1421">
        <f ca="1">IF(Z$612&lt;Start_Mth,0,OFFSET('Model Inputs &amp; Calcs'!$B51,,Z$606+1)/12)+IF(AND(Z$612&gt;=Start_Mth,Z$612&lt;Start_Mth),$S$569/3,0)</f>
        <v>0</v>
      </c>
      <c r="AA694" s="1421">
        <f ca="1">IF(AA$612&lt;Start_Mth,0,OFFSET('Model Inputs &amp; Calcs'!$B51,,AA$606+1)/12)+IF(AND(AA$612&gt;=Start_Mth,AA$612&lt;Start_Mth),$S$569/3,0)</f>
        <v>0</v>
      </c>
      <c r="AB694" s="1421">
        <f ca="1">IF(AB$612&lt;Start_Mth,0,OFFSET('Model Inputs &amp; Calcs'!$B51,,AB$606+1)/12)+IF(AND(AB$612&gt;=Start_Mth,AB$612&lt;Start_Mth),$S$569/3,0)</f>
        <v>0</v>
      </c>
      <c r="AC694" s="1421">
        <f ca="1">IF(AC$612&lt;Start_Mth,0,OFFSET('Model Inputs &amp; Calcs'!$B51,,AC$606+1)/12)+IF(AND(AC$612&gt;=Start_Mth,AC$612&lt;Start_Mth),$S$569/3,0)</f>
        <v>0</v>
      </c>
      <c r="AD694" s="1421">
        <f ca="1">IF(AD$612&lt;Start_Mth,0,OFFSET('Model Inputs &amp; Calcs'!$B51,,AD$606+1)/12)+IF(AND(AD$612&gt;=Start_Mth,AD$612&lt;Start_Mth),$S$569/3,0)</f>
        <v>0</v>
      </c>
      <c r="AE694" s="1421">
        <f ca="1">IF(AE$612&lt;Start_Mth,0,OFFSET('Model Inputs &amp; Calcs'!$B51,,AE$606+1)/12)+IF(AND(AE$612&gt;=Start_Mth,AE$612&lt;Start_Mth),$S$569/3,0)</f>
        <v>0</v>
      </c>
      <c r="AF694" s="1421">
        <f ca="1">IF(AF$612&lt;Start_Mth,0,OFFSET('Model Inputs &amp; Calcs'!$B51,,AF$606+1)/12)+IF(AND(AF$612&gt;=Start_Mth,AF$612&lt;Start_Mth),$S$569/3,0)</f>
        <v>0</v>
      </c>
      <c r="AG694" s="1421">
        <f ca="1">IF(AG$612&lt;Start_Mth,0,OFFSET('Model Inputs &amp; Calcs'!$B51,,AG$606+1)/12)+IF(AND(AG$612&gt;=Start_Mth,AG$612&lt;Start_Mth),$S$569/3,0)</f>
        <v>0</v>
      </c>
      <c r="AH694" s="1421">
        <f ca="1">IF(AH$612&lt;Start_Mth,0,OFFSET('Model Inputs &amp; Calcs'!$B51,,AH$606+1)/12)+IF(AND(AH$612&gt;=Start_Mth,AH$612&lt;Start_Mth),$S$569/3,0)</f>
        <v>0</v>
      </c>
      <c r="AI694" s="1421">
        <f ca="1">IF(AI$612&lt;Start_Mth,0,OFFSET('Model Inputs &amp; Calcs'!$B51,,AI$606+1)/12)+IF(AND(AI$612&gt;=Start_Mth,AI$612&lt;Start_Mth),$S$569/3,0)</f>
        <v>0</v>
      </c>
      <c r="AJ694" s="1421">
        <f ca="1">IF(AJ$612&lt;Start_Mth,0,OFFSET('Model Inputs &amp; Calcs'!$B51,,AJ$606+1)/12)+IF(AND(AJ$612&gt;=Start_Mth,AJ$612&lt;Start_Mth),$S$569/3,0)</f>
        <v>0</v>
      </c>
      <c r="AK694" s="1421">
        <f ca="1">IF(AK$612&lt;Start_Mth,0,OFFSET('Model Inputs &amp; Calcs'!$B51,,AK$606+1)/12)+IF(AND(AK$612&gt;=Start_Mth,AK$612&lt;Start_Mth),$S$569/3,0)</f>
        <v>0</v>
      </c>
      <c r="AL694" s="1421">
        <f ca="1">IF(AL$612&lt;Start_Mth,0,OFFSET('Model Inputs &amp; Calcs'!$B51,,AL$606+1)/12)+IF(AND(AL$612&gt;=Start_Mth,AL$612&lt;Start_Mth),$S$569/3,0)</f>
        <v>0</v>
      </c>
      <c r="AM694" s="1421">
        <f ca="1">IF(AM$612&lt;Start_Mth,0,OFFSET('Model Inputs &amp; Calcs'!$B51,,AM$606+1)/12)+IF(AND(AM$612&gt;=Start_Mth,AM$612&lt;Start_Mth),$S$569/3,0)</f>
        <v>0</v>
      </c>
      <c r="AN694" s="1421">
        <f ca="1">IF(AN$612&lt;Start_Mth,0,OFFSET('Model Inputs &amp; Calcs'!$B51,,AN$606+1)/12)+IF(AND(AN$612&gt;=Start_Mth,AN$612&lt;Start_Mth),$S$569/3,0)</f>
        <v>0</v>
      </c>
      <c r="AO694" s="1421">
        <f ca="1">IF(AO$612&lt;Start_Mth,0,OFFSET('Model Inputs &amp; Calcs'!$B51,,AO$606+1)/12)+IF(AND(AO$612&gt;=Start_Mth,AO$612&lt;Start_Mth),$S$569/3,0)</f>
        <v>0</v>
      </c>
      <c r="AP694" s="1421">
        <f ca="1">IF(AP$612&lt;Start_Mth,0,OFFSET('Model Inputs &amp; Calcs'!$B51,,AP$606+1)/12)+IF(AND(AP$612&gt;=Start_Mth,AP$612&lt;Start_Mth),$S$569/3,0)</f>
        <v>0</v>
      </c>
      <c r="AQ694" s="1421">
        <f ca="1">IF(AQ$612&lt;Start_Mth,0,OFFSET('Model Inputs &amp; Calcs'!$B51,,AQ$606+1)/12)+IF(AND(AQ$612&gt;=Start_Mth,AQ$612&lt;Start_Mth),$S$569/3,0)</f>
        <v>0</v>
      </c>
      <c r="AR694" s="1421">
        <f ca="1">IF(AR$612&lt;Start_Mth,0,OFFSET('Model Inputs &amp; Calcs'!$B51,,AR$606+1)/12)+IF(AND(AR$612&gt;=Start_Mth,AR$612&lt;Start_Mth),$S$569/3,0)</f>
        <v>0</v>
      </c>
      <c r="AS694" s="1421">
        <f ca="1">IF(AS$612&lt;Start_Mth,0,OFFSET('Model Inputs &amp; Calcs'!$B51,,AS$606+1)/12)+IF(AND(AS$612&gt;=Start_Mth,AS$612&lt;Start_Mth),$S$569/3,0)</f>
        <v>0</v>
      </c>
      <c r="AT694" s="1421">
        <f ca="1">IF(AT$612&lt;Start_Mth,0,OFFSET('Model Inputs &amp; Calcs'!$B51,,AT$606+1)/12)+IF(AND(AT$612&gt;=Start_Mth,AT$612&lt;Start_Mth),$S$569/3,0)</f>
        <v>0</v>
      </c>
      <c r="AU694" s="1421">
        <f ca="1">IF(AU$612&lt;Start_Mth,0,OFFSET('Model Inputs &amp; Calcs'!$B51,,AU$606+1)/12)+IF(AND(AU$612&gt;=Start_Mth,AU$612&lt;Start_Mth),$S$569/3,0)</f>
        <v>0</v>
      </c>
      <c r="AV694" s="1421">
        <f ca="1">IF(AV$612&lt;Start_Mth,0,OFFSET('Model Inputs &amp; Calcs'!$B51,,AV$606+1)/12)+IF(AND(AV$612&gt;=Start_Mth,AV$612&lt;Start_Mth),$S$569/3,0)</f>
        <v>0</v>
      </c>
      <c r="AW694" s="1421">
        <f ca="1">IF(AW$612&lt;Start_Mth,0,OFFSET('Model Inputs &amp; Calcs'!$B51,,AW$606+1)/12)+IF(AND(AW$612&gt;=Start_Mth,AW$612&lt;Start_Mth),$S$569/3,0)</f>
        <v>0</v>
      </c>
      <c r="AX694" s="1421">
        <f ca="1">IF(AX$612&lt;Start_Mth,0,OFFSET('Model Inputs &amp; Calcs'!$B51,,AX$606+1)/12)+IF(AND(AX$612&gt;=Start_Mth,AX$612&lt;Start_Mth),$S$569/3,0)</f>
        <v>0</v>
      </c>
      <c r="AY694" s="1421">
        <f ca="1">IF(AY$612&lt;Start_Mth,0,OFFSET('Model Inputs &amp; Calcs'!$B51,,AY$606+1)/12)+IF(AND(AY$612&gt;=Start_Mth,AY$612&lt;Start_Mth),$S$569/3,0)</f>
        <v>0</v>
      </c>
      <c r="AZ694" s="1421">
        <f ca="1">IF(AZ$612&lt;Start_Mth,0,OFFSET('Model Inputs &amp; Calcs'!$B51,,AZ$606+1)/12)+IF(AND(AZ$612&gt;=Start_Mth,AZ$612&lt;Start_Mth),$S$569/3,0)</f>
        <v>0</v>
      </c>
      <c r="BA694" s="1421">
        <f ca="1">IF(BA$612&lt;Start_Mth,0,OFFSET('Model Inputs &amp; Calcs'!$B51,,BA$606+1)/12)+IF(AND(BA$612&gt;=Start_Mth,BA$612&lt;Start_Mth),$S$569/3,0)</f>
        <v>0</v>
      </c>
      <c r="BB694" s="1421">
        <f ca="1">IF(BB$612&lt;Start_Mth,0,OFFSET('Model Inputs &amp; Calcs'!$B51,,BB$606+1)/12)+IF(AND(BB$612&gt;=Start_Mth,BB$612&lt;Start_Mth),$S$569/3,0)</f>
        <v>0</v>
      </c>
      <c r="BC694" s="1421">
        <f ca="1">IF(BC$612&lt;Start_Mth,0,OFFSET('Model Inputs &amp; Calcs'!$B51,,BC$606+1)/12)+IF(AND(BC$612&gt;=Start_Mth,BC$612&lt;Start_Mth),$S$569/3,0)</f>
        <v>0</v>
      </c>
      <c r="BD694" s="1421">
        <f ca="1">IF(BD$612&lt;Start_Mth,0,OFFSET('Model Inputs &amp; Calcs'!$B51,,BD$606+1)/12)+IF(AND(BD$612&gt;=Start_Mth,BD$612&lt;Start_Mth),$S$569/3,0)</f>
        <v>0</v>
      </c>
      <c r="BE694" s="1421">
        <f ca="1">IF(BE$612&lt;Start_Mth,0,OFFSET('Model Inputs &amp; Calcs'!$B51,,BE$606+1)/12)+IF(AND(BE$612&gt;=Start_Mth,BE$612&lt;Start_Mth),$S$569/3,0)</f>
        <v>0</v>
      </c>
      <c r="BF694" s="1421">
        <f ca="1">IF(BF$612&lt;Start_Mth,0,OFFSET('Model Inputs &amp; Calcs'!$B51,,BF$606+1)/12)+IF(AND(BF$612&gt;=Start_Mth,BF$612&lt;Start_Mth),$S$569/3,0)</f>
        <v>0</v>
      </c>
      <c r="BG694" s="1421">
        <f ca="1">IF(BG$612&lt;Start_Mth,0,OFFSET('Model Inputs &amp; Calcs'!$B51,,BG$606+1)/12)+IF(AND(BG$612&gt;=Start_Mth,BG$612&lt;Start_Mth),$S$569/3,0)</f>
        <v>0</v>
      </c>
      <c r="BH694" s="1421">
        <f ca="1">IF(BH$612&lt;Start_Mth,0,OFFSET('Model Inputs &amp; Calcs'!$B51,,BH$606+1)/12)+IF(AND(BH$612&gt;=Start_Mth,BH$612&lt;Start_Mth),$S$569/3,0)</f>
        <v>0</v>
      </c>
      <c r="BI694" s="1421">
        <f ca="1">IF(BI$612&lt;Start_Mth,0,OFFSET('Model Inputs &amp; Calcs'!$B51,,BI$606+1)/12)+IF(AND(BI$612&gt;=Start_Mth,BI$612&lt;Start_Mth),$S$569/3,0)</f>
        <v>0</v>
      </c>
      <c r="BJ694" s="1421">
        <f ca="1">IF(BJ$612&lt;Start_Mth,0,OFFSET('Model Inputs &amp; Calcs'!$B51,,BJ$606+1)/12)+IF(AND(BJ$612&gt;=Start_Mth,BJ$612&lt;Start_Mth),$S$569/3,0)</f>
        <v>0</v>
      </c>
      <c r="BK694" s="1421">
        <f ca="1">IF(BK$612&lt;Start_Mth,0,OFFSET('Model Inputs &amp; Calcs'!$B51,,BK$606+1)/12)+IF(AND(BK$612&gt;=Start_Mth,BK$612&lt;Start_Mth),$S$569/3,0)</f>
        <v>0</v>
      </c>
      <c r="BL694" s="1421">
        <f ca="1">IF(BL$612&lt;Start_Mth,0,OFFSET('Model Inputs &amp; Calcs'!$B51,,BL$606+1)/12)+IF(AND(BL$612&gt;=Start_Mth,BL$612&lt;Start_Mth),$S$569/3,0)</f>
        <v>0</v>
      </c>
      <c r="BM694" s="1421">
        <f ca="1">IF(BM$612&lt;Start_Mth,0,OFFSET('Model Inputs &amp; Calcs'!$B51,,BM$606+1)/12)+IF(AND(BM$612&gt;=Start_Mth,BM$612&lt;Start_Mth),$S$569/3,0)</f>
        <v>0</v>
      </c>
      <c r="BN694" s="1421">
        <f ca="1">IF(BN$612&lt;Start_Mth,0,OFFSET('Model Inputs &amp; Calcs'!$B51,,BN$606+1)/12)+IF(AND(BN$612&gt;=Start_Mth,BN$612&lt;Start_Mth),$S$569/3,0)</f>
        <v>0</v>
      </c>
      <c r="BO694" s="1421">
        <f ca="1">IF(BO$612&lt;Start_Mth,0,OFFSET('Model Inputs &amp; Calcs'!$B51,,BO$606+1)/12)+IF(AND(BO$612&gt;=Start_Mth,BO$612&lt;Start_Mth),$S$569/3,0)</f>
        <v>0</v>
      </c>
      <c r="BP694" s="1421">
        <f ca="1">IF(BP$612&lt;Start_Mth,0,OFFSET('Model Inputs &amp; Calcs'!$B51,,BP$606+1)/12)+IF(AND(BP$612&gt;=Start_Mth,BP$612&lt;Start_Mth),$S$569/3,0)</f>
        <v>0</v>
      </c>
      <c r="BQ694" s="1421">
        <f ca="1">IF(BQ$612&lt;Start_Mth,0,OFFSET('Model Inputs &amp; Calcs'!$B51,,BQ$606+1)/12)+IF(AND(BQ$612&gt;=Start_Mth,BQ$612&lt;Start_Mth),$S$569/3,0)</f>
        <v>0</v>
      </c>
      <c r="BR694" s="1421">
        <f ca="1">IF(BR$612&lt;Start_Mth,0,OFFSET('Model Inputs &amp; Calcs'!$B51,,BR$606+1)/12)+IF(AND(BR$612&gt;=Start_Mth,BR$612&lt;Start_Mth),$S$569/3,0)</f>
        <v>0</v>
      </c>
      <c r="BS694" s="1421">
        <f ca="1">IF(BS$612&lt;Start_Mth,0,OFFSET('Model Inputs &amp; Calcs'!$B51,,BS$606+1)/12)+IF(AND(BS$612&gt;=Start_Mth,BS$612&lt;Start_Mth),$S$569/3,0)</f>
        <v>0</v>
      </c>
      <c r="BT694" s="1421">
        <f ca="1">IF(BT$612&lt;Start_Mth,0,OFFSET('Model Inputs &amp; Calcs'!$B51,,BT$606+1)/12)+IF(AND(BT$612&gt;=Start_Mth,BT$612&lt;Start_Mth),$S$569/3,0)</f>
        <v>0</v>
      </c>
      <c r="BU694" s="1421">
        <f ca="1">IF(BU$612&lt;Start_Mth,0,OFFSET('Model Inputs &amp; Calcs'!$B51,,BU$606+1)/12)+IF(AND(BU$612&gt;=Start_Mth,BU$612&lt;Start_Mth),$S$569/3,0)</f>
        <v>0</v>
      </c>
      <c r="BV694" s="1421">
        <f ca="1">IF(BV$612&lt;Start_Mth,0,OFFSET('Model Inputs &amp; Calcs'!$B51,,BV$606+1)/12)+IF(AND(BV$612&gt;=Start_Mth,BV$612&lt;Start_Mth),$S$569/3,0)</f>
        <v>0</v>
      </c>
      <c r="BW694" s="1421">
        <f ca="1">IF(BW$612&lt;Start_Mth,0,OFFSET('Model Inputs &amp; Calcs'!$B51,,BW$606+1)/12)+IF(AND(BW$612&gt;=Start_Mth,BW$612&lt;Start_Mth),$S$569/3,0)</f>
        <v>0</v>
      </c>
      <c r="BX694" s="1421">
        <f ca="1">IF(BX$612&lt;Start_Mth,0,OFFSET('Model Inputs &amp; Calcs'!$B51,,BX$606+1)/12)+IF(AND(BX$612&gt;=Start_Mth,BX$612&lt;Start_Mth),$S$569/3,0)</f>
        <v>0</v>
      </c>
      <c r="BY694" s="1421">
        <f ca="1">IF(BY$612&lt;Start_Mth,0,OFFSET('Model Inputs &amp; Calcs'!$B51,,BY$606+1)/12)+IF(AND(BY$612&gt;=Start_Mth,BY$612&lt;Start_Mth),$S$569/3,0)</f>
        <v>0</v>
      </c>
      <c r="BZ694" s="1421">
        <f ca="1">IF(BZ$612&lt;Start_Mth,0,OFFSET('Model Inputs &amp; Calcs'!$B51,,BZ$606+1)/12)+IF(AND(BZ$612&gt;=Start_Mth,BZ$612&lt;Start_Mth),$S$569/3,0)</f>
        <v>0</v>
      </c>
      <c r="CA694" s="1421">
        <f ca="1">IF(CA$612&lt;Start_Mth,0,OFFSET('Model Inputs &amp; Calcs'!$B51,,CA$606+1)/12)+IF(AND(CA$612&gt;=Start_Mth,CA$612&lt;Start_Mth),$S$569/3,0)</f>
        <v>0</v>
      </c>
      <c r="CB694" s="1421">
        <f ca="1">IF(CB$612&lt;Start_Mth,0,OFFSET('Model Inputs &amp; Calcs'!$B51,,CB$606+1)/12)+IF(AND(CB$612&gt;=Start_Mth,CB$612&lt;Start_Mth),$S$569/3,0)</f>
        <v>0</v>
      </c>
      <c r="CC694" s="1421">
        <f ca="1">IF(CC$612&lt;Start_Mth,0,OFFSET('Model Inputs &amp; Calcs'!$B51,,CC$606+1)/12)+IF(AND(CC$612&gt;=Start_Mth,CC$612&lt;Start_Mth),$S$569/3,0)</f>
        <v>0</v>
      </c>
      <c r="CD694" s="1421">
        <f ca="1">IF(CD$612&lt;Start_Mth,0,OFFSET('Model Inputs &amp; Calcs'!$B51,,CD$606+1)/12)+IF(AND(CD$612&gt;=Start_Mth,CD$612&lt;Start_Mth),$S$569/3,0)</f>
        <v>0</v>
      </c>
      <c r="CE694" s="1421">
        <f ca="1">IF(CE$612&lt;Start_Mth,0,OFFSET('Model Inputs &amp; Calcs'!$B51,,CE$606+1)/12)+IF(AND(CE$612&gt;=Start_Mth,CE$612&lt;Start_Mth),$S$569/3,0)</f>
        <v>0</v>
      </c>
      <c r="CF694" s="1421">
        <f ca="1">IF(CF$612&lt;Start_Mth,0,OFFSET('Model Inputs &amp; Calcs'!$B51,,CF$606+1)/12)+IF(AND(CF$612&gt;=Start_Mth,CF$612&lt;Start_Mth),$S$569/3,0)</f>
        <v>0</v>
      </c>
      <c r="CG694" s="1421">
        <f ca="1">IF(CG$612&lt;Start_Mth,0,OFFSET('Model Inputs &amp; Calcs'!$B51,,CG$606+1)/12)+IF(AND(CG$612&gt;=Start_Mth,CG$612&lt;Start_Mth),$S$569/3,0)</f>
        <v>0</v>
      </c>
      <c r="CH694" s="1421">
        <f ca="1">IF(CH$612&lt;Start_Mth,0,OFFSET('Model Inputs &amp; Calcs'!$B51,,CH$606+1)/12)+IF(AND(CH$612&gt;=Start_Mth,CH$612&lt;Start_Mth),$S$569/3,0)</f>
        <v>0</v>
      </c>
      <c r="CI694" s="1421">
        <f ca="1">IF(CI$612&lt;Start_Mth,0,OFFSET('Model Inputs &amp; Calcs'!$B51,,CI$606+1)/12)+IF(AND(CI$612&gt;=Start_Mth,CI$612&lt;Start_Mth),$S$569/3,0)</f>
        <v>0</v>
      </c>
      <c r="CJ694" s="1421">
        <f ca="1">IF(CJ$612&lt;Start_Mth,0,OFFSET('Model Inputs &amp; Calcs'!$B51,,CJ$606+1)/12)+IF(AND(CJ$612&gt;=Start_Mth,CJ$612&lt;Start_Mth),$S$569/3,0)</f>
        <v>0</v>
      </c>
      <c r="CK694" s="1421">
        <f ca="1">IF(CK$612&lt;Start_Mth,0,OFFSET('Model Inputs &amp; Calcs'!$B51,,CK$606+1)/12)+IF(AND(CK$612&gt;=Start_Mth,CK$612&lt;Start_Mth),$S$569/3,0)</f>
        <v>0</v>
      </c>
      <c r="CL694" s="1421">
        <f ca="1">IF(CL$612&lt;Start_Mth,0,OFFSET('Model Inputs &amp; Calcs'!$B51,,CL$606+1)/12)+IF(AND(CL$612&gt;=Start_Mth,CL$612&lt;Start_Mth),$S$569/3,0)</f>
        <v>0</v>
      </c>
      <c r="CM694" s="1421">
        <f ca="1">IF(CM$612&lt;Start_Mth,0,OFFSET('Model Inputs &amp; Calcs'!$B51,,CM$606+1)/12)+IF(AND(CM$612&gt;=Start_Mth,CM$612&lt;Start_Mth),$S$569/3,0)</f>
        <v>0</v>
      </c>
      <c r="CN694" s="1421">
        <f ca="1">IF(CN$612&lt;Start_Mth,0,OFFSET('Model Inputs &amp; Calcs'!$B51,,CN$606+1)/12)+IF(AND(CN$612&gt;=Start_Mth,CN$612&lt;Start_Mth),$S$569/3,0)</f>
        <v>0</v>
      </c>
      <c r="CO694" s="1421">
        <f ca="1">IF(CO$612&lt;Start_Mth,0,OFFSET('Model Inputs &amp; Calcs'!$B51,,CO$606+1)/12)+IF(AND(CO$612&gt;=Start_Mth,CO$612&lt;Start_Mth),$S$569/3,0)</f>
        <v>0</v>
      </c>
      <c r="CP694" s="1421">
        <f ca="1">IF(CP$612&lt;Start_Mth,0,OFFSET('Model Inputs &amp; Calcs'!$B51,,CP$606+1)/12)+IF(AND(CP$612&gt;=Start_Mth,CP$612&lt;Start_Mth),$S$569/3,0)</f>
        <v>0</v>
      </c>
      <c r="CQ694" s="1421">
        <f ca="1">IF(CQ$612&lt;Start_Mth,0,OFFSET('Model Inputs &amp; Calcs'!$B51,,CQ$606+1)/12)+IF(AND(CQ$612&gt;=Start_Mth,CQ$612&lt;Start_Mth),$S$569/3,0)</f>
        <v>0</v>
      </c>
      <c r="CR694" s="1421">
        <f ca="1">IF(CR$612&lt;Start_Mth,0,OFFSET('Model Inputs &amp; Calcs'!$B51,,CR$606+1)/12)+IF(AND(CR$612&gt;=Start_Mth,CR$612&lt;Start_Mth),$S$569/3,0)</f>
        <v>0</v>
      </c>
      <c r="CS694" s="1421">
        <f ca="1">IF(CS$612&lt;Start_Mth,0,OFFSET('Model Inputs &amp; Calcs'!$B51,,CS$606+1)/12)+IF(AND(CS$612&gt;=Start_Mth,CS$612&lt;Start_Mth),$S$569/3,0)</f>
        <v>0</v>
      </c>
      <c r="CT694" s="1421">
        <f ca="1">IF(CT$612&lt;Start_Mth,0,OFFSET('Model Inputs &amp; Calcs'!$B51,,CT$606+1)/12)+IF(AND(CT$612&gt;=Start_Mth,CT$612&lt;Start_Mth),$S$569/3,0)</f>
        <v>0</v>
      </c>
      <c r="CU694" s="1421">
        <f ca="1">IF(CU$612&lt;Start_Mth,0,OFFSET('Model Inputs &amp; Calcs'!$B51,,CU$606+1)/12)+IF(AND(CU$612&gt;=Start_Mth,CU$612&lt;Start_Mth),$S$569/3,0)</f>
        <v>0</v>
      </c>
      <c r="CV694" s="1421">
        <f ca="1">IF(CV$612&lt;Start_Mth,0,OFFSET('Model Inputs &amp; Calcs'!$B51,,CV$606+1)/12)+IF(AND(CV$612&gt;=Start_Mth,CV$612&lt;Start_Mth),$S$569/3,0)</f>
        <v>0</v>
      </c>
      <c r="CW694" s="1421">
        <f ca="1">IF(CW$612&lt;Start_Mth,0,OFFSET('Model Inputs &amp; Calcs'!$B51,,CW$606+1)/12)+IF(AND(CW$612&gt;=Start_Mth,CW$612&lt;Start_Mth),$S$569/3,0)</f>
        <v>0</v>
      </c>
      <c r="CX694" s="1421">
        <f ca="1">IF(CX$612&lt;Start_Mth,0,OFFSET('Model Inputs &amp; Calcs'!$B51,,CX$606+1)/12)+IF(AND(CX$612&gt;=Start_Mth,CX$612&lt;Start_Mth),$S$569/3,0)</f>
        <v>0</v>
      </c>
      <c r="CY694" s="1421">
        <f ca="1">IF(CY$612&lt;Start_Mth,0,OFFSET('Model Inputs &amp; Calcs'!$B51,,CY$606+1)/12)+IF(AND(CY$612&gt;=Start_Mth,CY$612&lt;Start_Mth),$S$569/3,0)</f>
        <v>0</v>
      </c>
      <c r="CZ694" s="1421">
        <f ca="1">IF(CZ$612&lt;Start_Mth,0,OFFSET('Model Inputs &amp; Calcs'!$B51,,CZ$606+1)/12)+IF(AND(CZ$612&gt;=Start_Mth,CZ$612&lt;Start_Mth),$S$569/3,0)</f>
        <v>0</v>
      </c>
      <c r="DA694" s="1421">
        <f ca="1">IF(DA$612&lt;Start_Mth,0,OFFSET('Model Inputs &amp; Calcs'!$B51,,DA$606+1)/12)+IF(AND(DA$612&gt;=Start_Mth,DA$612&lt;Start_Mth),$S$569/3,0)</f>
        <v>0</v>
      </c>
      <c r="DB694" s="1421">
        <f ca="1">IF(DB$612&lt;Start_Mth,0,OFFSET('Model Inputs &amp; Calcs'!$B51,,DB$606+1)/12)+IF(AND(DB$612&gt;=Start_Mth,DB$612&lt;Start_Mth),$S$569/3,0)</f>
        <v>0</v>
      </c>
      <c r="DC694" s="1421">
        <f ca="1">IF(DC$612&lt;Start_Mth,0,OFFSET('Model Inputs &amp; Calcs'!$B51,,DC$606+1)/12)+IF(AND(DC$612&gt;=Start_Mth,DC$612&lt;Start_Mth),$S$569/3,0)</f>
        <v>0</v>
      </c>
      <c r="DD694" s="1421">
        <f ca="1">IF(DD$612&lt;Start_Mth,0,OFFSET('Model Inputs &amp; Calcs'!$B51,,DD$606+1)/12)+IF(AND(DD$612&gt;=Start_Mth,DD$612&lt;Start_Mth),$S$569/3,0)</f>
        <v>0</v>
      </c>
      <c r="DE694" s="1421">
        <f ca="1">IF(DE$612&lt;Start_Mth,0,OFFSET('Model Inputs &amp; Calcs'!$B51,,DE$606+1)/12)+IF(AND(DE$612&gt;=Start_Mth,DE$612&lt;Start_Mth),$S$569/3,0)</f>
        <v>0</v>
      </c>
      <c r="DF694" s="1421">
        <f ca="1">IF(DF$612&lt;Start_Mth,0,OFFSET('Model Inputs &amp; Calcs'!$B51,,DF$606+1)/12)+IF(AND(DF$612&gt;=Start_Mth,DF$612&lt;Start_Mth),$S$569/3,0)</f>
        <v>0</v>
      </c>
      <c r="DG694" s="1421">
        <f ca="1">IF(DG$612&lt;Start_Mth,0,OFFSET('Model Inputs &amp; Calcs'!$B51,,DG$606+1)/12)+IF(AND(DG$612&gt;=Start_Mth,DG$612&lt;Start_Mth),$S$569/3,0)</f>
        <v>0</v>
      </c>
      <c r="DH694" s="1421">
        <f ca="1">IF(DH$612&lt;Start_Mth,0,OFFSET('Model Inputs &amp; Calcs'!$B51,,DH$606+1)/12)+IF(AND(DH$612&gt;=Start_Mth,DH$612&lt;Start_Mth),$S$569/3,0)</f>
        <v>0</v>
      </c>
      <c r="DI694" s="1421">
        <f ca="1">IF(DI$612&lt;Start_Mth,0,OFFSET('Model Inputs &amp; Calcs'!$B51,,DI$606+1)/12)+IF(AND(DI$612&gt;=Start_Mth,DI$612&lt;Start_Mth),$S$569/3,0)</f>
        <v>0</v>
      </c>
      <c r="DJ694" s="1421">
        <f ca="1">IF(DJ$612&lt;Start_Mth,0,OFFSET('Model Inputs &amp; Calcs'!$B51,,DJ$606+1)/12)+IF(AND(DJ$612&gt;=Start_Mth,DJ$612&lt;Start_Mth),$S$569/3,0)</f>
        <v>0</v>
      </c>
      <c r="DK694" s="1421">
        <f ca="1">IF(DK$612&lt;Start_Mth,0,OFFSET('Model Inputs &amp; Calcs'!$B51,,DK$606+1)/12)+IF(AND(DK$612&gt;=Start_Mth,DK$612&lt;Start_Mth),$S$569/3,0)</f>
        <v>0</v>
      </c>
      <c r="DL694" s="1421">
        <f ca="1">IF(DL$612&lt;Start_Mth,0,OFFSET('Model Inputs &amp; Calcs'!$B51,,DL$606+1)/12)+IF(AND(DL$612&gt;=Start_Mth,DL$612&lt;Start_Mth),$S$569/3,0)</f>
        <v>0</v>
      </c>
      <c r="DM694" s="1421">
        <f ca="1">IF(DM$612&lt;Start_Mth,0,OFFSET('Model Inputs &amp; Calcs'!$B51,,DM$606+1)/12)+IF(AND(DM$612&gt;=Start_Mth,DM$612&lt;Start_Mth),$S$569/3,0)</f>
        <v>0</v>
      </c>
      <c r="DN694" s="1421">
        <f ca="1">IF(DN$612&lt;Start_Mth,0,OFFSET('Model Inputs &amp; Calcs'!$B51,,DN$606+1)/12)+IF(AND(DN$612&gt;=Start_Mth,DN$612&lt;Start_Mth),$S$569/3,0)</f>
        <v>0</v>
      </c>
      <c r="DO694" s="1421">
        <f ca="1">IF(DO$612&lt;Start_Mth,0,OFFSET('Model Inputs &amp; Calcs'!$B51,,DO$606+1)/12)+IF(AND(DO$612&gt;=Start_Mth,DO$612&lt;Start_Mth),$S$569/3,0)</f>
        <v>0</v>
      </c>
      <c r="DP694" s="1421">
        <f ca="1">IF(DP$612&lt;Start_Mth,0,OFFSET('Model Inputs &amp; Calcs'!$B51,,DP$606+1)/12)+IF(AND(DP$612&gt;=Start_Mth,DP$612&lt;Start_Mth),$S$569/3,0)</f>
        <v>0</v>
      </c>
      <c r="DQ694" s="1421">
        <f ca="1">IF(DQ$612&lt;Start_Mth,0,OFFSET('Model Inputs &amp; Calcs'!$B51,,DQ$606+1)/12)+IF(AND(DQ$612&gt;=Start_Mth,DQ$612&lt;Start_Mth),$S$569/3,0)</f>
        <v>0</v>
      </c>
      <c r="DR694" s="1421">
        <f ca="1">IF(DR$612&lt;Start_Mth,0,OFFSET('Model Inputs &amp; Calcs'!$B51,,DR$606+1)/12)+IF(AND(DR$612&gt;=Start_Mth,DR$612&lt;Start_Mth),$S$569/3,0)</f>
        <v>0</v>
      </c>
      <c r="DS694" s="1421">
        <f ca="1">IF(DS$612&lt;Start_Mth,0,OFFSET('Model Inputs &amp; Calcs'!$B51,,DS$606+1)/12)+IF(AND(DS$612&gt;=Start_Mth,DS$612&lt;Start_Mth),$S$569/3,0)</f>
        <v>0</v>
      </c>
      <c r="DT694" s="1421">
        <f ca="1">IF(DT$612&lt;Start_Mth,0,OFFSET('Model Inputs &amp; Calcs'!$B51,,DT$606+1)/12)+IF(AND(DT$612&gt;=Start_Mth,DT$612&lt;Start_Mth),$S$569/3,0)</f>
        <v>0</v>
      </c>
      <c r="DU694" s="1421">
        <f ca="1">IF(DU$612&lt;Start_Mth,0,OFFSET('Model Inputs &amp; Calcs'!$B51,,DU$606+1)/12)+IF(AND(DU$612&gt;=Start_Mth,DU$612&lt;Start_Mth),$S$569/3,0)</f>
        <v>0</v>
      </c>
      <c r="DV694" s="1421">
        <f ca="1">IF(DV$612&lt;Start_Mth,0,OFFSET('Model Inputs &amp; Calcs'!$B51,,DV$606+1)/12)+IF(AND(DV$612&gt;=Start_Mth,DV$612&lt;Start_Mth),$S$569/3,0)</f>
        <v>0</v>
      </c>
      <c r="DW694" s="1421">
        <f ca="1">IF(DW$612&lt;Start_Mth,0,OFFSET('Model Inputs &amp; Calcs'!$B51,,DW$606+1)/12)+IF(AND(DW$612&gt;=Start_Mth,DW$612&lt;Start_Mth),$S$569/3,0)</f>
        <v>0</v>
      </c>
      <c r="DX694" s="1421">
        <f ca="1">IF(DX$612&lt;Start_Mth,0,OFFSET('Model Inputs &amp; Calcs'!$B51,,DX$606+1)/12)+IF(AND(DX$612&gt;=Start_Mth,DX$612&lt;Start_Mth),$S$569/3,0)</f>
        <v>0</v>
      </c>
      <c r="DY694" s="1421">
        <f ca="1">IF(DY$612&lt;Start_Mth,0,OFFSET('Model Inputs &amp; Calcs'!$B51,,DY$606+1)/12)+IF(AND(DY$612&gt;=Start_Mth,DY$612&lt;Start_Mth),$S$569/3,0)</f>
        <v>0</v>
      </c>
      <c r="DZ694" s="1421">
        <f ca="1">IF(DZ$612&lt;Start_Mth,0,OFFSET('Model Inputs &amp; Calcs'!$B51,,DZ$606+1)/12)+IF(AND(DZ$612&gt;=Start_Mth,DZ$612&lt;Start_Mth),$S$569/3,0)</f>
        <v>0</v>
      </c>
      <c r="EA694" s="1421">
        <f ca="1">IF(EA$612&lt;Start_Mth,0,OFFSET('Model Inputs &amp; Calcs'!$B51,,EA$606+1)/12)+IF(AND(EA$612&gt;=Start_Mth,EA$612&lt;Start_Mth),$S$569/3,0)</f>
        <v>0</v>
      </c>
      <c r="EB694" s="1421">
        <f ca="1">IF(EB$612&lt;Start_Mth,0,OFFSET('Model Inputs &amp; Calcs'!$B51,,EB$606+1)/12)+IF(AND(EB$612&gt;=Start_Mth,EB$612&lt;Start_Mth),$S$569/3,0)</f>
        <v>0</v>
      </c>
      <c r="EC694" s="1421">
        <f ca="1">IF(EC$612&lt;Start_Mth,0,OFFSET('Model Inputs &amp; Calcs'!$B51,,EC$606+1)/12)+IF(AND(EC$612&gt;=Start_Mth,EC$612&lt;Start_Mth),$S$569/3,0)</f>
        <v>0</v>
      </c>
      <c r="ED694" s="1421">
        <f ca="1">IF(ED$612&lt;Start_Mth,0,OFFSET('Model Inputs &amp; Calcs'!$B51,,ED$606+1)/12)+IF(AND(ED$612&gt;=Start_Mth,ED$612&lt;Start_Mth),$S$569/3,0)</f>
        <v>0</v>
      </c>
      <c r="EE694" s="1421">
        <f ca="1">IF(EE$612&lt;Start_Mth,0,OFFSET('Model Inputs &amp; Calcs'!$B51,,EE$606+1)/12)+IF(AND(EE$612&gt;=Start_Mth,EE$612&lt;Start_Mth),$S$569/3,0)</f>
        <v>0</v>
      </c>
      <c r="EF694" s="1421">
        <f ca="1">IF(EF$612&lt;Start_Mth,0,OFFSET('Model Inputs &amp; Calcs'!$B51,,EF$606+1)/12)+IF(AND(EF$612&gt;=Start_Mth,EF$612&lt;Start_Mth),$S$569/3,0)</f>
        <v>0</v>
      </c>
    </row>
    <row r="695" spans="3:136">
      <c r="C695" s="28" t="str">
        <f t="shared" si="506"/>
        <v>StoreLocal Tech Fee</v>
      </c>
      <c r="D695" s="1420">
        <f t="shared" ca="1" si="507"/>
        <v>1683.5999999999997</v>
      </c>
      <c r="E695" s="1421">
        <f ca="1">IF(E$612&lt;Start_Mth,0,OFFSET('Model Inputs &amp; Calcs'!$B52,,E$606+1)/12)-IF(AND(E$612&gt;=Start_Mth,E$612&lt;=Start_Mth+11),$I$577/12,0)</f>
        <v>0</v>
      </c>
      <c r="F695" s="1421">
        <f ca="1">IF(F$612&lt;Start_Mth,0,OFFSET('Model Inputs &amp; Calcs'!$B52,,F$606+1)/12)-IF(AND(F$612&gt;=Start_Mth,F$612&lt;=Start_Mth+11),$I$577/12,0)</f>
        <v>0</v>
      </c>
      <c r="G695" s="1421">
        <f ca="1">IF(G$612&lt;Start_Mth,0,OFFSET('Model Inputs &amp; Calcs'!$B52,,G$606+1)/12)-IF(AND(G$612&gt;=Start_Mth,G$612&lt;=Start_Mth+11),$I$577/12,0)</f>
        <v>0</v>
      </c>
      <c r="H695" s="1421">
        <f ca="1">IF(H$612&lt;Start_Mth,0,OFFSET('Model Inputs &amp; Calcs'!$B52,,H$606+1)/12)-IF(AND(H$612&gt;=Start_Mth,H$612&lt;=Start_Mth+11),$I$577/12,0)</f>
        <v>0</v>
      </c>
      <c r="I695" s="1421">
        <f ca="1">IF(I$612&lt;Start_Mth,0,OFFSET('Model Inputs &amp; Calcs'!$B52,,I$606+1)/12)-IF(AND(I$612&gt;=Start_Mth,I$612&lt;=Start_Mth+11),$I$577/12,0)</f>
        <v>0</v>
      </c>
      <c r="J695" s="1421">
        <f ca="1">IF(J$612&lt;Start_Mth,0,OFFSET('Model Inputs &amp; Calcs'!$B52,,J$606+1)/12)-IF(AND(J$612&gt;=Start_Mth,J$612&lt;=Start_Mth+11),$I$577/12,0)</f>
        <v>0</v>
      </c>
      <c r="K695" s="1421">
        <f ca="1">IF(K$612&lt;Start_Mth,0,OFFSET('Model Inputs &amp; Calcs'!$B52,,K$606+1)/12)-IF(AND(K$612&gt;=Start_Mth,K$612&lt;=Start_Mth+11),$I$577/12,0)</f>
        <v>0</v>
      </c>
      <c r="L695" s="1421">
        <f ca="1">IF(L$612&lt;Start_Mth,0,OFFSET('Model Inputs &amp; Calcs'!$B52,,L$606+1)/12)-IF(AND(L$612&gt;=Start_Mth,L$612&lt;=Start_Mth+11),$I$577/12,0)</f>
        <v>0</v>
      </c>
      <c r="M695" s="1421">
        <f ca="1">IF(M$612&lt;Start_Mth,0,OFFSET('Model Inputs &amp; Calcs'!$B52,,M$606+1)/12)-IF(AND(M$612&gt;=Start_Mth,M$612&lt;=Start_Mth+11),$I$577/12,0)</f>
        <v>0</v>
      </c>
      <c r="N695" s="1421">
        <f ca="1">IF(N$612&lt;Start_Mth,0,OFFSET('Model Inputs &amp; Calcs'!$B52,,N$606+1)/12)-IF(AND(N$612&gt;=Start_Mth,N$612&lt;=Start_Mth+11),$I$577/12,0)</f>
        <v>0</v>
      </c>
      <c r="O695" s="1421">
        <f ca="1">IF(O$612&lt;Start_Mth,0,OFFSET('Model Inputs &amp; Calcs'!$B52,,O$606+1)/12)-IF(AND(O$612&gt;=Start_Mth,O$612&lt;=Start_Mth+11),$I$577/12,0)</f>
        <v>0</v>
      </c>
      <c r="P695" s="1421">
        <f ca="1">IF(P$612&lt;Start_Mth,0,OFFSET('Model Inputs &amp; Calcs'!$B52,,P$606+1)/12)-IF(AND(P$612&gt;=Start_Mth,P$612&lt;=Start_Mth+11),$I$577/12,0)</f>
        <v>0</v>
      </c>
      <c r="Q695" s="1421">
        <f ca="1">IF(Q$612&lt;Start_Mth,0,OFFSET('Model Inputs &amp; Calcs'!$B52,,Q$606+1)/12)-IF(AND(Q$612&gt;=Start_Mth,Q$612&lt;=Start_Mth+11),$I$577/12,0)</f>
        <v>0</v>
      </c>
      <c r="R695" s="1421">
        <f ca="1">IF(R$612&lt;Start_Mth,0,OFFSET('Model Inputs &amp; Calcs'!$B52,,R$606+1)/12)-IF(AND(R$612&gt;=Start_Mth,R$612&lt;=Start_Mth+11),$I$577/12,0)</f>
        <v>0</v>
      </c>
      <c r="S695" s="1421">
        <f ca="1">IF(S$612&lt;Start_Mth,0,OFFSET('Model Inputs &amp; Calcs'!$B52,,S$606+1)/12)-IF(AND(S$612&gt;=Start_Mth,S$612&lt;=Start_Mth+11),$I$577/12,0)</f>
        <v>0</v>
      </c>
      <c r="T695" s="1421">
        <f ca="1">IF(T$612&lt;Start_Mth,0,OFFSET('Model Inputs &amp; Calcs'!$B52,,T$606+1)/12)-IF(AND(T$612&gt;=Start_Mth,T$612&lt;=Start_Mth+11),$I$577/12,0)</f>
        <v>0</v>
      </c>
      <c r="U695" s="1421">
        <f ca="1">IF(U$612&lt;Start_Mth,0,OFFSET('Model Inputs &amp; Calcs'!$B52,,U$606+1)/12)-IF(AND(U$612&gt;=Start_Mth,U$612&lt;=Start_Mth+11),$I$577/12,0)</f>
        <v>0</v>
      </c>
      <c r="V695" s="1421">
        <f ca="1">IF(V$612&lt;Start_Mth,0,OFFSET('Model Inputs &amp; Calcs'!$B52,,V$606+1)/12)-IF(AND(V$612&gt;=Start_Mth,V$612&lt;=Start_Mth+11),$I$577/12,0)</f>
        <v>0</v>
      </c>
      <c r="W695" s="1421">
        <f ca="1">IF(W$612&lt;Start_Mth,0,OFFSET('Model Inputs &amp; Calcs'!$B52,,W$606+1)/12)-IF(AND(W$612&gt;=Start_Mth,W$612&lt;=Start_Mth+11),$I$577/12,0)</f>
        <v>0</v>
      </c>
      <c r="X695" s="1421">
        <f ca="1">IF(X$612&lt;Start_Mth,0,OFFSET('Model Inputs &amp; Calcs'!$B52,,X$606+1)/12)-IF(AND(X$612&gt;=Start_Mth,X$612&lt;=Start_Mth+11),$I$577/12,0)</f>
        <v>0</v>
      </c>
      <c r="Y695" s="1421">
        <f ca="1">IF(Y$612&lt;Start_Mth,0,OFFSET('Model Inputs &amp; Calcs'!$B52,,Y$606+1)/12)-IF(AND(Y$612&gt;=Start_Mth,Y$612&lt;=Start_Mth+11),$I$577/12,0)</f>
        <v>0</v>
      </c>
      <c r="Z695" s="1421">
        <f ca="1">IF(Z$612&lt;Start_Mth,0,OFFSET('Model Inputs &amp; Calcs'!$B52,,Z$606+1)/12)-IF(AND(Z$612&gt;=Start_Mth,Z$612&lt;=Start_Mth+11),$I$577/12,0)</f>
        <v>0</v>
      </c>
      <c r="AA695" s="1421">
        <f ca="1">IF(AA$612&lt;Start_Mth,0,OFFSET('Model Inputs &amp; Calcs'!$B52,,AA$606+1)/12)-IF(AND(AA$612&gt;=Start_Mth,AA$612&lt;=Start_Mth+11),$I$577/12,0)</f>
        <v>0</v>
      </c>
      <c r="AB695" s="1421">
        <f ca="1">IF(AB$612&lt;Start_Mth,0,OFFSET('Model Inputs &amp; Calcs'!$B52,,AB$606+1)/12)-IF(AND(AB$612&gt;=Start_Mth,AB$612&lt;=Start_Mth+11),$I$577/12,0)</f>
        <v>0</v>
      </c>
      <c r="AC695" s="1421">
        <f ca="1">IF(AC$612&lt;Start_Mth,0,OFFSET('Model Inputs &amp; Calcs'!$B52,,AC$606+1)/12)-IF(AND(AC$612&gt;=Start_Mth,AC$612&lt;=Start_Mth+11),$I$577/12,0)</f>
        <v>0</v>
      </c>
      <c r="AD695" s="1421">
        <f ca="1">IF(AD$612&lt;Start_Mth,0,OFFSET('Model Inputs &amp; Calcs'!$B52,,AD$606+1)/12)-IF(AND(AD$612&gt;=Start_Mth,AD$612&lt;=Start_Mth+11),$I$577/12,0)</f>
        <v>0</v>
      </c>
      <c r="AE695" s="1421">
        <f ca="1">IF(AE$612&lt;Start_Mth,0,OFFSET('Model Inputs &amp; Calcs'!$B52,,AE$606+1)/12)-IF(AND(AE$612&gt;=Start_Mth,AE$612&lt;=Start_Mth+11),$I$577/12,0)</f>
        <v>0</v>
      </c>
      <c r="AF695" s="1421">
        <f ca="1">IF(AF$612&lt;Start_Mth,0,OFFSET('Model Inputs &amp; Calcs'!$B52,,AF$606+1)/12)-IF(AND(AF$612&gt;=Start_Mth,AF$612&lt;=Start_Mth+11),$I$577/12,0)</f>
        <v>0</v>
      </c>
      <c r="AG695" s="1421">
        <f ca="1">IF(AG$612&lt;Start_Mth,0,OFFSET('Model Inputs &amp; Calcs'!$B52,,AG$606+1)/12)-IF(AND(AG$612&gt;=Start_Mth,AG$612&lt;=Start_Mth+11),$I$577/12,0)</f>
        <v>0</v>
      </c>
      <c r="AH695" s="1421">
        <f ca="1">IF(AH$612&lt;Start_Mth,0,OFFSET('Model Inputs &amp; Calcs'!$B52,,AH$606+1)/12)-IF(AND(AH$612&gt;=Start_Mth,AH$612&lt;=Start_Mth+11),$I$577/12,0)</f>
        <v>0</v>
      </c>
      <c r="AI695" s="1421">
        <f ca="1">IF(AI$612&lt;Start_Mth,0,OFFSET('Model Inputs &amp; Calcs'!$B52,,AI$606+1)/12)-IF(AND(AI$612&gt;=Start_Mth,AI$612&lt;=Start_Mth+11),$I$577/12,0)</f>
        <v>0</v>
      </c>
      <c r="AJ695" s="1421">
        <f ca="1">IF(AJ$612&lt;Start_Mth,0,OFFSET('Model Inputs &amp; Calcs'!$B52,,AJ$606+1)/12)-IF(AND(AJ$612&gt;=Start_Mth,AJ$612&lt;=Start_Mth+11),$I$577/12,0)</f>
        <v>0</v>
      </c>
      <c r="AK695" s="1421">
        <f ca="1">IF(AK$612&lt;Start_Mth,0,OFFSET('Model Inputs &amp; Calcs'!$B52,,AK$606+1)/12)-IF(AND(AK$612&gt;=Start_Mth,AK$612&lt;=Start_Mth+11),$I$577/12,0)</f>
        <v>0</v>
      </c>
      <c r="AL695" s="1421">
        <f ca="1">IF(AL$612&lt;Start_Mth,0,OFFSET('Model Inputs &amp; Calcs'!$B52,,AL$606+1)/12)-IF(AND(AL$612&gt;=Start_Mth,AL$612&lt;=Start_Mth+11),$I$577/12,0)</f>
        <v>0</v>
      </c>
      <c r="AM695" s="1421">
        <f ca="1">IF(AM$612&lt;Start_Mth,0,OFFSET('Model Inputs &amp; Calcs'!$B52,,AM$606+1)/12)-IF(AND(AM$612&gt;=Start_Mth,AM$612&lt;=Start_Mth+11),$I$577/12,0)</f>
        <v>0</v>
      </c>
      <c r="AN695" s="1421">
        <f ca="1">IF(AN$612&lt;Start_Mth,0,OFFSET('Model Inputs &amp; Calcs'!$B52,,AN$606+1)/12)-IF(AND(AN$612&gt;=Start_Mth,AN$612&lt;=Start_Mth+11),$I$577/12,0)</f>
        <v>0</v>
      </c>
      <c r="AO695" s="1421">
        <f ca="1">IF(AO$612&lt;Start_Mth,0,OFFSET('Model Inputs &amp; Calcs'!$B52,,AO$606+1)/12)-IF(AND(AO$612&gt;=Start_Mth,AO$612&lt;=Start_Mth+11),$I$577/12,0)</f>
        <v>0</v>
      </c>
      <c r="AP695" s="1421">
        <f ca="1">IF(AP$612&lt;Start_Mth,0,OFFSET('Model Inputs &amp; Calcs'!$B52,,AP$606+1)/12)-IF(AND(AP$612&gt;=Start_Mth,AP$612&lt;=Start_Mth+11),$I$577/12,0)</f>
        <v>0</v>
      </c>
      <c r="AQ695" s="1421">
        <f ca="1">IF(AQ$612&lt;Start_Mth,0,OFFSET('Model Inputs &amp; Calcs'!$B52,,AQ$606+1)/12)-IF(AND(AQ$612&gt;=Start_Mth,AQ$612&lt;=Start_Mth+11),$I$577/12,0)</f>
        <v>0</v>
      </c>
      <c r="AR695" s="1421">
        <f ca="1">IF(AR$612&lt;Start_Mth,0,OFFSET('Model Inputs &amp; Calcs'!$B52,,AR$606+1)/12)-IF(AND(AR$612&gt;=Start_Mth,AR$612&lt;=Start_Mth+11),$I$577/12,0)</f>
        <v>0</v>
      </c>
      <c r="AS695" s="1421">
        <f ca="1">IF(AS$612&lt;Start_Mth,0,OFFSET('Model Inputs &amp; Calcs'!$B52,,AS$606+1)/12)-IF(AND(AS$612&gt;=Start_Mth,AS$612&lt;=Start_Mth+11),$I$577/12,0)</f>
        <v>0</v>
      </c>
      <c r="AT695" s="1421">
        <f ca="1">IF(AT$612&lt;Start_Mth,0,OFFSET('Model Inputs &amp; Calcs'!$B52,,AT$606+1)/12)-IF(AND(AT$612&gt;=Start_Mth,AT$612&lt;=Start_Mth+11),$I$577/12,0)</f>
        <v>0</v>
      </c>
      <c r="AU695" s="1421">
        <f ca="1">IF(AU$612&lt;Start_Mth,0,OFFSET('Model Inputs &amp; Calcs'!$B52,,AU$606+1)/12)-IF(AND(AU$612&gt;=Start_Mth,AU$612&lt;=Start_Mth+11),$I$577/12,0)</f>
        <v>0</v>
      </c>
      <c r="AV695" s="1421">
        <f ca="1">IF(AV$612&lt;Start_Mth,0,OFFSET('Model Inputs &amp; Calcs'!$B52,,AV$606+1)/12)-IF(AND(AV$612&gt;=Start_Mth,AV$612&lt;=Start_Mth+11),$I$577/12,0)</f>
        <v>0</v>
      </c>
      <c r="AW695" s="1421">
        <f ca="1">IF(AW$612&lt;Start_Mth,0,OFFSET('Model Inputs &amp; Calcs'!$B52,,AW$606+1)/12)-IF(AND(AW$612&gt;=Start_Mth,AW$612&lt;=Start_Mth+11),$I$577/12,0)</f>
        <v>0</v>
      </c>
      <c r="AX695" s="1421">
        <f ca="1">IF(AX$612&lt;Start_Mth,0,OFFSET('Model Inputs &amp; Calcs'!$B52,,AX$606+1)/12)-IF(AND(AX$612&gt;=Start_Mth,AX$612&lt;=Start_Mth+11),$I$577/12,0)</f>
        <v>0</v>
      </c>
      <c r="AY695" s="1421">
        <f ca="1">IF(AY$612&lt;Start_Mth,0,OFFSET('Model Inputs &amp; Calcs'!$B52,,AY$606+1)/12)-IF(AND(AY$612&gt;=Start_Mth,AY$612&lt;=Start_Mth+11),$I$577/12,0)</f>
        <v>0</v>
      </c>
      <c r="AZ695" s="1421">
        <f ca="1">IF(AZ$612&lt;Start_Mth,0,OFFSET('Model Inputs &amp; Calcs'!$B52,,AZ$606+1)/12)-IF(AND(AZ$612&gt;=Start_Mth,AZ$612&lt;=Start_Mth+11),$I$577/12,0)</f>
        <v>0</v>
      </c>
      <c r="BA695" s="1421">
        <f ca="1">IF(BA$612&lt;Start_Mth,0,OFFSET('Model Inputs &amp; Calcs'!$B52,,BA$606+1)/12)-IF(AND(BA$612&gt;=Start_Mth,BA$612&lt;=Start_Mth+11),$I$577/12,0)</f>
        <v>0</v>
      </c>
      <c r="BB695" s="1421">
        <f ca="1">IF(BB$612&lt;Start_Mth,0,OFFSET('Model Inputs &amp; Calcs'!$B52,,BB$606+1)/12)-IF(AND(BB$612&gt;=Start_Mth,BB$612&lt;=Start_Mth+11),$I$577/12,0)</f>
        <v>0</v>
      </c>
      <c r="BC695" s="1421">
        <f ca="1">IF(BC$612&lt;Start_Mth,0,OFFSET('Model Inputs &amp; Calcs'!$B52,,BC$606+1)/12)-IF(AND(BC$612&gt;=Start_Mth,BC$612&lt;=Start_Mth+11),$I$577/12,0)</f>
        <v>0</v>
      </c>
      <c r="BD695" s="1421">
        <f ca="1">IF(BD$612&lt;Start_Mth,0,OFFSET('Model Inputs &amp; Calcs'!$B52,,BD$606+1)/12)-IF(AND(BD$612&gt;=Start_Mth,BD$612&lt;=Start_Mth+11),$I$577/12,0)</f>
        <v>0</v>
      </c>
      <c r="BE695" s="1421">
        <f ca="1">IF(BE$612&lt;Start_Mth,0,OFFSET('Model Inputs &amp; Calcs'!$B52,,BE$606+1)/12)-IF(AND(BE$612&gt;=Start_Mth,BE$612&lt;=Start_Mth+11),$I$577/12,0)</f>
        <v>0</v>
      </c>
      <c r="BF695" s="1421">
        <f ca="1">IF(BF$612&lt;Start_Mth,0,OFFSET('Model Inputs &amp; Calcs'!$B52,,BF$606+1)/12)-IF(AND(BF$612&gt;=Start_Mth,BF$612&lt;=Start_Mth+11),$I$577/12,0)</f>
        <v>0</v>
      </c>
      <c r="BG695" s="1421">
        <f ca="1">IF(BG$612&lt;Start_Mth,0,OFFSET('Model Inputs &amp; Calcs'!$B52,,BG$606+1)/12)-IF(AND(BG$612&gt;=Start_Mth,BG$612&lt;=Start_Mth+11),$I$577/12,0)</f>
        <v>0</v>
      </c>
      <c r="BH695" s="1421">
        <f ca="1">IF(BH$612&lt;Start_Mth,0,OFFSET('Model Inputs &amp; Calcs'!$B52,,BH$606+1)/12)-IF(AND(BH$612&gt;=Start_Mth,BH$612&lt;=Start_Mth+11),$I$577/12,0)</f>
        <v>0</v>
      </c>
      <c r="BI695" s="1421">
        <f ca="1">IF(BI$612&lt;Start_Mth,0,OFFSET('Model Inputs &amp; Calcs'!$B52,,BI$606+1)/12)-IF(AND(BI$612&gt;=Start_Mth,BI$612&lt;=Start_Mth+11),$I$577/12,0)</f>
        <v>0</v>
      </c>
      <c r="BJ695" s="1421">
        <f ca="1">IF(BJ$612&lt;Start_Mth,0,OFFSET('Model Inputs &amp; Calcs'!$B52,,BJ$606+1)/12)-IF(AND(BJ$612&gt;=Start_Mth,BJ$612&lt;=Start_Mth+11),$I$577/12,0)</f>
        <v>0</v>
      </c>
      <c r="BK695" s="1421">
        <f ca="1">IF(BK$612&lt;Start_Mth,0,OFFSET('Model Inputs &amp; Calcs'!$B52,,BK$606+1)/12)-IF(AND(BK$612&gt;=Start_Mth,BK$612&lt;=Start_Mth+11),$I$577/12,0)</f>
        <v>0</v>
      </c>
      <c r="BL695" s="1421">
        <f ca="1">IF(BL$612&lt;Start_Mth,0,OFFSET('Model Inputs &amp; Calcs'!$B52,,BL$606+1)/12)-IF(AND(BL$612&gt;=Start_Mth,BL$612&lt;=Start_Mth+11),$I$577/12,0)</f>
        <v>0</v>
      </c>
      <c r="BM695" s="1421">
        <f ca="1">IF(BM$612&lt;Start_Mth,0,OFFSET('Model Inputs &amp; Calcs'!$B52,,BM$606+1)/12)-IF(AND(BM$612&gt;=Start_Mth,BM$612&lt;=Start_Mth+11),$I$577/12,0)</f>
        <v>0</v>
      </c>
      <c r="BN695" s="1421">
        <f ca="1">IF(BN$612&lt;Start_Mth,0,OFFSET('Model Inputs &amp; Calcs'!$B52,,BN$606+1)/12)-IF(AND(BN$612&gt;=Start_Mth,BN$612&lt;=Start_Mth+11),$I$577/12,0)</f>
        <v>0</v>
      </c>
      <c r="BO695" s="1421">
        <f ca="1">IF(BO$612&lt;Start_Mth,0,OFFSET('Model Inputs &amp; Calcs'!$B52,,BO$606+1)/12)-IF(AND(BO$612&gt;=Start_Mth,BO$612&lt;=Start_Mth+11),$I$577/12,0)</f>
        <v>0</v>
      </c>
      <c r="BP695" s="1421">
        <f ca="1">IF(BP$612&lt;Start_Mth,0,OFFSET('Model Inputs &amp; Calcs'!$B52,,BP$606+1)/12)-IF(AND(BP$612&gt;=Start_Mth,BP$612&lt;=Start_Mth+11),$I$577/12,0)</f>
        <v>0</v>
      </c>
      <c r="BQ695" s="1421">
        <f ca="1">IF(BQ$612&lt;Start_Mth,0,OFFSET('Model Inputs &amp; Calcs'!$B52,,BQ$606+1)/12)-IF(AND(BQ$612&gt;=Start_Mth,BQ$612&lt;=Start_Mth+11),$I$577/12,0)</f>
        <v>0</v>
      </c>
      <c r="BR695" s="1421">
        <f ca="1">IF(BR$612&lt;Start_Mth,0,OFFSET('Model Inputs &amp; Calcs'!$B52,,BR$606+1)/12)-IF(AND(BR$612&gt;=Start_Mth,BR$612&lt;=Start_Mth+11),$I$577/12,0)</f>
        <v>0</v>
      </c>
      <c r="BS695" s="1421">
        <f ca="1">IF(BS$612&lt;Start_Mth,0,OFFSET('Model Inputs &amp; Calcs'!$B52,,BS$606+1)/12)-IF(AND(BS$612&gt;=Start_Mth,BS$612&lt;=Start_Mth+11),$I$577/12,0)</f>
        <v>0</v>
      </c>
      <c r="BT695" s="1421">
        <f ca="1">IF(BT$612&lt;Start_Mth,0,OFFSET('Model Inputs &amp; Calcs'!$B52,,BT$606+1)/12)-IF(AND(BT$612&gt;=Start_Mth,BT$612&lt;=Start_Mth+11),$I$577/12,0)</f>
        <v>0</v>
      </c>
      <c r="BU695" s="1421">
        <f ca="1">IF(BU$612&lt;Start_Mth,0,OFFSET('Model Inputs &amp; Calcs'!$B52,,BU$606+1)/12)-IF(AND(BU$612&gt;=Start_Mth,BU$612&lt;=Start_Mth+11),$I$577/12,0)</f>
        <v>0</v>
      </c>
      <c r="BV695" s="1421">
        <f ca="1">IF(BV$612&lt;Start_Mth,0,OFFSET('Model Inputs &amp; Calcs'!$B52,,BV$606+1)/12)-IF(AND(BV$612&gt;=Start_Mth,BV$612&lt;=Start_Mth+11),$I$577/12,0)</f>
        <v>0</v>
      </c>
      <c r="BW695" s="1421">
        <f ca="1">IF(BW$612&lt;Start_Mth,0,OFFSET('Model Inputs &amp; Calcs'!$B52,,BW$606+1)/12)-IF(AND(BW$612&gt;=Start_Mth,BW$612&lt;=Start_Mth+11),$I$577/12,0)</f>
        <v>0</v>
      </c>
      <c r="BX695" s="1421">
        <f ca="1">IF(BX$612&lt;Start_Mth,0,OFFSET('Model Inputs &amp; Calcs'!$B52,,BX$606+1)/12)-IF(AND(BX$612&gt;=Start_Mth,BX$612&lt;=Start_Mth+11),$I$577/12,0)</f>
        <v>0</v>
      </c>
      <c r="BY695" s="1421">
        <f ca="1">IF(BY$612&lt;Start_Mth,0,OFFSET('Model Inputs &amp; Calcs'!$B52,,BY$606+1)/12)-IF(AND(BY$612&gt;=Start_Mth,BY$612&lt;=Start_Mth+11),$I$577/12,0)</f>
        <v>0</v>
      </c>
      <c r="BZ695" s="1421">
        <f ca="1">IF(BZ$612&lt;Start_Mth,0,OFFSET('Model Inputs &amp; Calcs'!$B52,,BZ$606+1)/12)-IF(AND(BZ$612&gt;=Start_Mth,BZ$612&lt;=Start_Mth+11),$I$577/12,0)</f>
        <v>0</v>
      </c>
      <c r="CA695" s="1421">
        <f ca="1">IF(CA$612&lt;Start_Mth,0,OFFSET('Model Inputs &amp; Calcs'!$B52,,CA$606+1)/12)-IF(AND(CA$612&gt;=Start_Mth,CA$612&lt;=Start_Mth+11),$I$577/12,0)</f>
        <v>0</v>
      </c>
      <c r="CB695" s="1421">
        <f ca="1">IF(CB$612&lt;Start_Mth,0,OFFSET('Model Inputs &amp; Calcs'!$B52,,CB$606+1)/12)-IF(AND(CB$612&gt;=Start_Mth,CB$612&lt;=Start_Mth+11),$I$577/12,0)</f>
        <v>0</v>
      </c>
      <c r="CC695" s="1421">
        <f ca="1">IF(CC$612&lt;Start_Mth,0,OFFSET('Model Inputs &amp; Calcs'!$B52,,CC$606+1)/12)-IF(AND(CC$612&gt;=Start_Mth,CC$612&lt;=Start_Mth+11),$I$577/12,0)</f>
        <v>0</v>
      </c>
      <c r="CD695" s="1421">
        <f ca="1">IF(CD$612&lt;Start_Mth,0,OFFSET('Model Inputs &amp; Calcs'!$B52,,CD$606+1)/12)-IF(AND(CD$612&gt;=Start_Mth,CD$612&lt;=Start_Mth+11),$I$577/12,0)</f>
        <v>0</v>
      </c>
      <c r="CE695" s="1421">
        <f ca="1">IF(CE$612&lt;Start_Mth,0,OFFSET('Model Inputs &amp; Calcs'!$B52,,CE$606+1)/12)-IF(AND(CE$612&gt;=Start_Mth,CE$612&lt;=Start_Mth+11),$I$577/12,0)</f>
        <v>0</v>
      </c>
      <c r="CF695" s="1421">
        <f ca="1">IF(CF$612&lt;Start_Mth,0,OFFSET('Model Inputs &amp; Calcs'!$B52,,CF$606+1)/12)-IF(AND(CF$612&gt;=Start_Mth,CF$612&lt;=Start_Mth+11),$I$577/12,0)</f>
        <v>0</v>
      </c>
      <c r="CG695" s="1421">
        <f ca="1">IF(CG$612&lt;Start_Mth,0,OFFSET('Model Inputs &amp; Calcs'!$B52,,CG$606+1)/12)-IF(AND(CG$612&gt;=Start_Mth,CG$612&lt;=Start_Mth+11),$I$577/12,0)</f>
        <v>0</v>
      </c>
      <c r="CH695" s="1421">
        <f ca="1">IF(CH$612&lt;Start_Mth,0,OFFSET('Model Inputs &amp; Calcs'!$B52,,CH$606+1)/12)-IF(AND(CH$612&gt;=Start_Mth,CH$612&lt;=Start_Mth+11),$I$577/12,0)</f>
        <v>0</v>
      </c>
      <c r="CI695" s="1421">
        <f ca="1">IF(CI$612&lt;Start_Mth,0,OFFSET('Model Inputs &amp; Calcs'!$B52,,CI$606+1)/12)-IF(AND(CI$612&gt;=Start_Mth,CI$612&lt;=Start_Mth+11),$I$577/12,0)</f>
        <v>0</v>
      </c>
      <c r="CJ695" s="1421">
        <f ca="1">IF(CJ$612&lt;Start_Mth,0,OFFSET('Model Inputs &amp; Calcs'!$B52,,CJ$606+1)/12)-IF(AND(CJ$612&gt;=Start_Mth,CJ$612&lt;=Start_Mth+11),$I$577/12,0)</f>
        <v>0</v>
      </c>
      <c r="CK695" s="1421">
        <f ca="1">IF(CK$612&lt;Start_Mth,0,OFFSET('Model Inputs &amp; Calcs'!$B52,,CK$606+1)/12)-IF(AND(CK$612&gt;=Start_Mth,CK$612&lt;=Start_Mth+11),$I$577/12,0)</f>
        <v>0</v>
      </c>
      <c r="CL695" s="1421">
        <f ca="1">IF(CL$612&lt;Start_Mth,0,OFFSET('Model Inputs &amp; Calcs'!$B52,,CL$606+1)/12)-IF(AND(CL$612&gt;=Start_Mth,CL$612&lt;=Start_Mth+11),$I$577/12,0)</f>
        <v>0</v>
      </c>
      <c r="CM695" s="1421">
        <f ca="1">IF(CM$612&lt;Start_Mth,0,OFFSET('Model Inputs &amp; Calcs'!$B52,,CM$606+1)/12)-IF(AND(CM$612&gt;=Start_Mth,CM$612&lt;=Start_Mth+11),$I$577/12,0)</f>
        <v>0</v>
      </c>
      <c r="CN695" s="1421">
        <f ca="1">IF(CN$612&lt;Start_Mth,0,OFFSET('Model Inputs &amp; Calcs'!$B52,,CN$606+1)/12)-IF(AND(CN$612&gt;=Start_Mth,CN$612&lt;=Start_Mth+11),$I$577/12,0)</f>
        <v>0</v>
      </c>
      <c r="CO695" s="1421">
        <f ca="1">IF(CO$612&lt;Start_Mth,0,OFFSET('Model Inputs &amp; Calcs'!$B52,,CO$606+1)/12)-IF(AND(CO$612&gt;=Start_Mth,CO$612&lt;=Start_Mth+11),$I$577/12,0)</f>
        <v>0</v>
      </c>
      <c r="CP695" s="1421">
        <f ca="1">IF(CP$612&lt;Start_Mth,0,OFFSET('Model Inputs &amp; Calcs'!$B52,,CP$606+1)/12)-IF(AND(CP$612&gt;=Start_Mth,CP$612&lt;=Start_Mth+11),$I$577/12,0)</f>
        <v>0</v>
      </c>
      <c r="CQ695" s="1421">
        <f ca="1">IF(CQ$612&lt;Start_Mth,0,OFFSET('Model Inputs &amp; Calcs'!$B52,,CQ$606+1)/12)-IF(AND(CQ$612&gt;=Start_Mth,CQ$612&lt;=Start_Mth+11),$I$577/12,0)</f>
        <v>0</v>
      </c>
      <c r="CR695" s="1421">
        <f ca="1">IF(CR$612&lt;Start_Mth,0,OFFSET('Model Inputs &amp; Calcs'!$B52,,CR$606+1)/12)-IF(AND(CR$612&gt;=Start_Mth,CR$612&lt;=Start_Mth+11),$I$577/12,0)</f>
        <v>0</v>
      </c>
      <c r="CS695" s="1421">
        <f ca="1">IF(CS$612&lt;Start_Mth,0,OFFSET('Model Inputs &amp; Calcs'!$B52,,CS$606+1)/12)-IF(AND(CS$612&gt;=Start_Mth,CS$612&lt;=Start_Mth+11),$I$577/12,0)</f>
        <v>0</v>
      </c>
      <c r="CT695" s="1421">
        <f ca="1">IF(CT$612&lt;Start_Mth,0,OFFSET('Model Inputs &amp; Calcs'!$B52,,CT$606+1)/12)-IF(AND(CT$612&gt;=Start_Mth,CT$612&lt;=Start_Mth+11),$I$577/12,0)</f>
        <v>0</v>
      </c>
      <c r="CU695" s="1421">
        <f ca="1">IF(CU$612&lt;Start_Mth,0,OFFSET('Model Inputs &amp; Calcs'!$B52,,CU$606+1)/12)-IF(AND(CU$612&gt;=Start_Mth,CU$612&lt;=Start_Mth+11),$I$577/12,0)</f>
        <v>0</v>
      </c>
      <c r="CV695" s="1421">
        <f ca="1">IF(CV$612&lt;Start_Mth,0,OFFSET('Model Inputs &amp; Calcs'!$B52,,CV$606+1)/12)-IF(AND(CV$612&gt;=Start_Mth,CV$612&lt;=Start_Mth+11),$I$577/12,0)</f>
        <v>0</v>
      </c>
      <c r="CW695" s="1421">
        <f ca="1">IF(CW$612&lt;Start_Mth,0,OFFSET('Model Inputs &amp; Calcs'!$B52,,CW$606+1)/12)-IF(AND(CW$612&gt;=Start_Mth,CW$612&lt;=Start_Mth+11),$I$577/12,0)</f>
        <v>0</v>
      </c>
      <c r="CX695" s="1421">
        <f ca="1">IF(CX$612&lt;Start_Mth,0,OFFSET('Model Inputs &amp; Calcs'!$B52,,CX$606+1)/12)-IF(AND(CX$612&gt;=Start_Mth,CX$612&lt;=Start_Mth+11),$I$577/12,0)</f>
        <v>0</v>
      </c>
      <c r="CY695" s="1421">
        <f ca="1">IF(CY$612&lt;Start_Mth,0,OFFSET('Model Inputs &amp; Calcs'!$B52,,CY$606+1)/12)-IF(AND(CY$612&gt;=Start_Mth,CY$612&lt;=Start_Mth+11),$I$577/12,0)</f>
        <v>0</v>
      </c>
      <c r="CZ695" s="1421">
        <f ca="1">IF(CZ$612&lt;Start_Mth,0,OFFSET('Model Inputs &amp; Calcs'!$B52,,CZ$606+1)/12)-IF(AND(CZ$612&gt;=Start_Mth,CZ$612&lt;=Start_Mth+11),$I$577/12,0)</f>
        <v>0</v>
      </c>
      <c r="DA695" s="1421">
        <f ca="1">IF(DA$612&lt;Start_Mth,0,OFFSET('Model Inputs &amp; Calcs'!$B52,,DA$606+1)/12)-IF(AND(DA$612&gt;=Start_Mth,DA$612&lt;=Start_Mth+11),$I$577/12,0)</f>
        <v>0</v>
      </c>
      <c r="DB695" s="1421">
        <f ca="1">IF(DB$612&lt;Start_Mth,0,OFFSET('Model Inputs &amp; Calcs'!$B52,,DB$606+1)/12)-IF(AND(DB$612&gt;=Start_Mth,DB$612&lt;=Start_Mth+11),$I$577/12,0)</f>
        <v>0</v>
      </c>
      <c r="DC695" s="1421">
        <f ca="1">IF(DC$612&lt;Start_Mth,0,OFFSET('Model Inputs &amp; Calcs'!$B52,,DC$606+1)/12)-IF(AND(DC$612&gt;=Start_Mth,DC$612&lt;=Start_Mth+11),$I$577/12,0)</f>
        <v>0</v>
      </c>
      <c r="DD695" s="1421">
        <f ca="1">IF(DD$612&lt;Start_Mth,0,OFFSET('Model Inputs &amp; Calcs'!$B52,,DD$606+1)/12)-IF(AND(DD$612&gt;=Start_Mth,DD$612&lt;=Start_Mth+11),$I$577/12,0)</f>
        <v>0</v>
      </c>
      <c r="DE695" s="1421">
        <f ca="1">IF(DE$612&lt;Start_Mth,0,OFFSET('Model Inputs &amp; Calcs'!$B52,,DE$606+1)/12)-IF(AND(DE$612&gt;=Start_Mth,DE$612&lt;=Start_Mth+11),$I$577/12,0)</f>
        <v>0</v>
      </c>
      <c r="DF695" s="1421">
        <f ca="1">IF(DF$612&lt;Start_Mth,0,OFFSET('Model Inputs &amp; Calcs'!$B52,,DF$606+1)/12)-IF(AND(DF$612&gt;=Start_Mth,DF$612&lt;=Start_Mth+11),$I$577/12,0)</f>
        <v>0</v>
      </c>
      <c r="DG695" s="1421">
        <f ca="1">IF(DG$612&lt;Start_Mth,0,OFFSET('Model Inputs &amp; Calcs'!$B52,,DG$606+1)/12)-IF(AND(DG$612&gt;=Start_Mth,DG$612&lt;=Start_Mth+11),$I$577/12,0)</f>
        <v>0</v>
      </c>
      <c r="DH695" s="1421">
        <f ca="1">IF(DH$612&lt;Start_Mth,0,OFFSET('Model Inputs &amp; Calcs'!$B52,,DH$606+1)/12)-IF(AND(DH$612&gt;=Start_Mth,DH$612&lt;=Start_Mth+11),$I$577/12,0)</f>
        <v>0</v>
      </c>
      <c r="DI695" s="1421">
        <f ca="1">IF(DI$612&lt;Start_Mth,0,OFFSET('Model Inputs &amp; Calcs'!$B52,,DI$606+1)/12)-IF(AND(DI$612&gt;=Start_Mth,DI$612&lt;=Start_Mth+11),$I$577/12,0)</f>
        <v>0</v>
      </c>
      <c r="DJ695" s="1421">
        <f ca="1">IF(DJ$612&lt;Start_Mth,0,OFFSET('Model Inputs &amp; Calcs'!$B52,,DJ$606+1)/12)-IF(AND(DJ$612&gt;=Start_Mth,DJ$612&lt;=Start_Mth+11),$I$577/12,0)</f>
        <v>0</v>
      </c>
      <c r="DK695" s="1421">
        <f ca="1">IF(DK$612&lt;Start_Mth,0,OFFSET('Model Inputs &amp; Calcs'!$B52,,DK$606+1)/12)-IF(AND(DK$612&gt;=Start_Mth,DK$612&lt;=Start_Mth+11),$I$577/12,0)</f>
        <v>0</v>
      </c>
      <c r="DL695" s="1421">
        <f ca="1">IF(DL$612&lt;Start_Mth,0,OFFSET('Model Inputs &amp; Calcs'!$B52,,DL$606+1)/12)-IF(AND(DL$612&gt;=Start_Mth,DL$612&lt;=Start_Mth+11),$I$577/12,0)</f>
        <v>0</v>
      </c>
      <c r="DM695" s="1421">
        <f ca="1">IF(DM$612&lt;Start_Mth,0,OFFSET('Model Inputs &amp; Calcs'!$B52,,DM$606+1)/12)-IF(AND(DM$612&gt;=Start_Mth,DM$612&lt;=Start_Mth+11),$I$577/12,0)</f>
        <v>0</v>
      </c>
      <c r="DN695" s="1421">
        <f ca="1">IF(DN$612&lt;Start_Mth,0,OFFSET('Model Inputs &amp; Calcs'!$B52,,DN$606+1)/12)-IF(AND(DN$612&gt;=Start_Mth,DN$612&lt;=Start_Mth+11),$I$577/12,0)</f>
        <v>0</v>
      </c>
      <c r="DO695" s="1421">
        <f ca="1">IF(DO$612&lt;Start_Mth,0,OFFSET('Model Inputs &amp; Calcs'!$B52,,DO$606+1)/12)-IF(AND(DO$612&gt;=Start_Mth,DO$612&lt;=Start_Mth+11),$I$577/12,0)</f>
        <v>0</v>
      </c>
      <c r="DP695" s="1421">
        <f ca="1">IF(DP$612&lt;Start_Mth,0,OFFSET('Model Inputs &amp; Calcs'!$B52,,DP$606+1)/12)-IF(AND(DP$612&gt;=Start_Mth,DP$612&lt;=Start_Mth+11),$I$577/12,0)</f>
        <v>0</v>
      </c>
      <c r="DQ695" s="1421">
        <f ca="1">IF(DQ$612&lt;Start_Mth,0,OFFSET('Model Inputs &amp; Calcs'!$B52,,DQ$606+1)/12)-IF(AND(DQ$612&gt;=Start_Mth,DQ$612&lt;=Start_Mth+11),$I$577/12,0)</f>
        <v>0</v>
      </c>
      <c r="DR695" s="1421">
        <f ca="1">IF(DR$612&lt;Start_Mth,0,OFFSET('Model Inputs &amp; Calcs'!$B52,,DR$606+1)/12)-IF(AND(DR$612&gt;=Start_Mth,DR$612&lt;=Start_Mth+11),$I$577/12,0)</f>
        <v>0</v>
      </c>
      <c r="DS695" s="1421">
        <f ca="1">IF(DS$612&lt;Start_Mth,0,OFFSET('Model Inputs &amp; Calcs'!$B52,,DS$606+1)/12)-IF(AND(DS$612&gt;=Start_Mth,DS$612&lt;=Start_Mth+11),$I$577/12,0)</f>
        <v>0</v>
      </c>
      <c r="DT695" s="1421">
        <f ca="1">IF(DT$612&lt;Start_Mth,0,OFFSET('Model Inputs &amp; Calcs'!$B52,,DT$606+1)/12)-IF(AND(DT$612&gt;=Start_Mth,DT$612&lt;=Start_Mth+11),$I$577/12,0)</f>
        <v>0</v>
      </c>
      <c r="DU695" s="1421">
        <f ca="1">IF(DU$612&lt;Start_Mth,0,OFFSET('Model Inputs &amp; Calcs'!$B52,,DU$606+1)/12)-IF(AND(DU$612&gt;=Start_Mth,DU$612&lt;=Start_Mth+11),$I$577/12,0)</f>
        <v>0</v>
      </c>
      <c r="DV695" s="1421">
        <f ca="1">IF(DV$612&lt;Start_Mth,0,OFFSET('Model Inputs &amp; Calcs'!$B52,,DV$606+1)/12)-IF(AND(DV$612&gt;=Start_Mth,DV$612&lt;=Start_Mth+11),$I$577/12,0)</f>
        <v>0</v>
      </c>
      <c r="DW695" s="1421">
        <f ca="1">IF(DW$612&lt;Start_Mth,0,OFFSET('Model Inputs &amp; Calcs'!$B52,,DW$606+1)/12)-IF(AND(DW$612&gt;=Start_Mth,DW$612&lt;=Start_Mth+11),$I$577/12,0)</f>
        <v>0</v>
      </c>
      <c r="DX695" s="1421">
        <f ca="1">IF(DX$612&lt;Start_Mth,0,OFFSET('Model Inputs &amp; Calcs'!$B52,,DX$606+1)/12)-IF(AND(DX$612&gt;=Start_Mth,DX$612&lt;=Start_Mth+11),$I$577/12,0)</f>
        <v>0</v>
      </c>
      <c r="DY695" s="1421">
        <f ca="1">IF(DY$612&lt;Start_Mth,0,OFFSET('Model Inputs &amp; Calcs'!$B52,,DY$606+1)/12)-IF(AND(DY$612&gt;=Start_Mth,DY$612&lt;=Start_Mth+11),$I$577/12,0)</f>
        <v>0</v>
      </c>
      <c r="DZ695" s="1421">
        <f ca="1">IF(DZ$612&lt;Start_Mth,0,OFFSET('Model Inputs &amp; Calcs'!$B52,,DZ$606+1)/12)-IF(AND(DZ$612&gt;=Start_Mth,DZ$612&lt;=Start_Mth+11),$I$577/12,0)</f>
        <v>0</v>
      </c>
      <c r="EA695" s="1421">
        <f ca="1">IF(EA$612&lt;Start_Mth,0,OFFSET('Model Inputs &amp; Calcs'!$B52,,EA$606+1)/12)-IF(AND(EA$612&gt;=Start_Mth,EA$612&lt;=Start_Mth+11),$I$577/12,0)</f>
        <v>0</v>
      </c>
      <c r="EB695" s="1421">
        <f ca="1">IF(EB$612&lt;Start_Mth,0,OFFSET('Model Inputs &amp; Calcs'!$B52,,EB$606+1)/12)-IF(AND(EB$612&gt;=Start_Mth,EB$612&lt;=Start_Mth+11),$I$577/12,0)</f>
        <v>0</v>
      </c>
      <c r="EC695" s="1421">
        <f ca="1">IF(EC$612&lt;Start_Mth,0,OFFSET('Model Inputs &amp; Calcs'!$B52,,EC$606+1)/12)-IF(AND(EC$612&gt;=Start_Mth,EC$612&lt;=Start_Mth+11),$I$577/12,0)</f>
        <v>0</v>
      </c>
      <c r="ED695" s="1421">
        <f ca="1">IF(ED$612&lt;Start_Mth,0,OFFSET('Model Inputs &amp; Calcs'!$B52,,ED$606+1)/12)-IF(AND(ED$612&gt;=Start_Mth,ED$612&lt;=Start_Mth+11),$I$577/12,0)</f>
        <v>0</v>
      </c>
      <c r="EE695" s="1421">
        <f ca="1">IF(EE$612&lt;Start_Mth,0,OFFSET('Model Inputs &amp; Calcs'!$B52,,EE$606+1)/12)-IF(AND(EE$612&gt;=Start_Mth,EE$612&lt;=Start_Mth+11),$I$577/12,0)</f>
        <v>0</v>
      </c>
      <c r="EF695" s="1421">
        <f ca="1">IF(EF$612&lt;Start_Mth,0,OFFSET('Model Inputs &amp; Calcs'!$B52,,EF$606+1)/12)-IF(AND(EF$612&gt;=Start_Mth,EF$612&lt;=Start_Mth+11),$I$577/12,0)</f>
        <v>0</v>
      </c>
    </row>
    <row r="696" spans="3:136">
      <c r="C696" s="28" t="str">
        <f t="shared" si="506"/>
        <v>Insurance (Self Storage)</v>
      </c>
      <c r="D696" s="1420">
        <f t="shared" ca="1" si="507"/>
        <v>2511.25</v>
      </c>
      <c r="E696" s="1421">
        <f ca="1">IF(E$612&lt;Start_Mth,$L$566/12,OFFSET('Model Inputs &amp; Calcs'!$B53,,E$606+1)/12)</f>
        <v>0</v>
      </c>
      <c r="F696" s="1421">
        <f ca="1">IF(F$612&lt;Start_Mth,$L$566/12,OFFSET('Model Inputs &amp; Calcs'!$B53,,F$606+1)/12)</f>
        <v>0</v>
      </c>
      <c r="G696" s="1421">
        <f ca="1">IF(G$612&lt;Start_Mth,$L$566/12,OFFSET('Model Inputs &amp; Calcs'!$B53,,G$606+1)/12)</f>
        <v>0</v>
      </c>
      <c r="H696" s="1421">
        <f ca="1">IF(H$612&lt;Start_Mth,$L$566/12,OFFSET('Model Inputs &amp; Calcs'!$B53,,H$606+1)/12)</f>
        <v>0</v>
      </c>
      <c r="I696" s="1421">
        <f ca="1">IF(I$612&lt;Start_Mth,$L$566/12,OFFSET('Model Inputs &amp; Calcs'!$B53,,I$606+1)/12)</f>
        <v>0</v>
      </c>
      <c r="J696" s="1421">
        <f ca="1">IF(J$612&lt;Start_Mth,$L$566/12,OFFSET('Model Inputs &amp; Calcs'!$B53,,J$606+1)/12)</f>
        <v>0</v>
      </c>
      <c r="K696" s="1421">
        <f ca="1">IF(K$612&lt;Start_Mth,$L$566/12,OFFSET('Model Inputs &amp; Calcs'!$B53,,K$606+1)/12)</f>
        <v>0</v>
      </c>
      <c r="L696" s="1421">
        <f ca="1">IF(L$612&lt;Start_Mth,$L$566/12,OFFSET('Model Inputs &amp; Calcs'!$B53,,L$606+1)/12)</f>
        <v>0</v>
      </c>
      <c r="M696" s="1421">
        <f ca="1">IF(M$612&lt;Start_Mth,$L$566/12,OFFSET('Model Inputs &amp; Calcs'!$B53,,M$606+1)/12)</f>
        <v>0</v>
      </c>
      <c r="N696" s="1421">
        <f ca="1">IF(N$612&lt;Start_Mth,$L$566/12,OFFSET('Model Inputs &amp; Calcs'!$B53,,N$606+1)/12)</f>
        <v>0</v>
      </c>
      <c r="O696" s="1421">
        <f ca="1">IF(O$612&lt;Start_Mth,$L$566/12,OFFSET('Model Inputs &amp; Calcs'!$B53,,O$606+1)/12)</f>
        <v>0</v>
      </c>
      <c r="P696" s="1421">
        <f ca="1">IF(P$612&lt;Start_Mth,$L$566/12,OFFSET('Model Inputs &amp; Calcs'!$B53,,P$606+1)/12)</f>
        <v>0</v>
      </c>
      <c r="Q696" s="1421">
        <f ca="1">IF(Q$612&lt;Start_Mth,$L$566/12,OFFSET('Model Inputs &amp; Calcs'!$B53,,Q$606+1)/12)</f>
        <v>0</v>
      </c>
      <c r="R696" s="1421">
        <f ca="1">IF(R$612&lt;Start_Mth,$L$566/12,OFFSET('Model Inputs &amp; Calcs'!$B53,,R$606+1)/12)</f>
        <v>0</v>
      </c>
      <c r="S696" s="1421">
        <f ca="1">IF(S$612&lt;Start_Mth,$L$566/12,OFFSET('Model Inputs &amp; Calcs'!$B53,,S$606+1)/12)</f>
        <v>0</v>
      </c>
      <c r="T696" s="1421">
        <f ca="1">IF(T$612&lt;Start_Mth,$L$566/12,OFFSET('Model Inputs &amp; Calcs'!$B53,,T$606+1)/12)</f>
        <v>0</v>
      </c>
      <c r="U696" s="1421">
        <f ca="1">IF(U$612&lt;Start_Mth,$L$566/12,OFFSET('Model Inputs &amp; Calcs'!$B53,,U$606+1)/12)</f>
        <v>0</v>
      </c>
      <c r="V696" s="1421">
        <f ca="1">IF(V$612&lt;Start_Mth,$L$566/12,OFFSET('Model Inputs &amp; Calcs'!$B53,,V$606+1)/12)</f>
        <v>0</v>
      </c>
      <c r="W696" s="1421">
        <f ca="1">IF(W$612&lt;Start_Mth,$L$566/12,OFFSET('Model Inputs &amp; Calcs'!$B53,,W$606+1)/12)</f>
        <v>0</v>
      </c>
      <c r="X696" s="1421">
        <f ca="1">IF(X$612&lt;Start_Mth,$L$566/12,OFFSET('Model Inputs &amp; Calcs'!$B53,,X$606+1)/12)</f>
        <v>0</v>
      </c>
      <c r="Y696" s="1421">
        <f ca="1">IF(Y$612&lt;Start_Mth,$L$566/12,OFFSET('Model Inputs &amp; Calcs'!$B53,,Y$606+1)/12)</f>
        <v>0</v>
      </c>
      <c r="Z696" s="1421">
        <f ca="1">IF(Z$612&lt;Start_Mth,$L$566/12,OFFSET('Model Inputs &amp; Calcs'!$B53,,Z$606+1)/12)</f>
        <v>0</v>
      </c>
      <c r="AA696" s="1421">
        <f ca="1">IF(AA$612&lt;Start_Mth,$L$566/12,OFFSET('Model Inputs &amp; Calcs'!$B53,,AA$606+1)/12)</f>
        <v>0</v>
      </c>
      <c r="AB696" s="1421">
        <f ca="1">IF(AB$612&lt;Start_Mth,$L$566/12,OFFSET('Model Inputs &amp; Calcs'!$B53,,AB$606+1)/12)</f>
        <v>0</v>
      </c>
      <c r="AC696" s="1421">
        <f ca="1">IF(AC$612&lt;Start_Mth,$L$566/12,OFFSET('Model Inputs &amp; Calcs'!$B53,,AC$606+1)/12)</f>
        <v>0</v>
      </c>
      <c r="AD696" s="1421">
        <f ca="1">IF(AD$612&lt;Start_Mth,$L$566/12,OFFSET('Model Inputs &amp; Calcs'!$B53,,AD$606+1)/12)</f>
        <v>0</v>
      </c>
      <c r="AE696" s="1421">
        <f ca="1">IF(AE$612&lt;Start_Mth,$L$566/12,OFFSET('Model Inputs &amp; Calcs'!$B53,,AE$606+1)/12)</f>
        <v>0</v>
      </c>
      <c r="AF696" s="1421">
        <f ca="1">IF(AF$612&lt;Start_Mth,$L$566/12,OFFSET('Model Inputs &amp; Calcs'!$B53,,AF$606+1)/12)</f>
        <v>0</v>
      </c>
      <c r="AG696" s="1421">
        <f ca="1">IF(AG$612&lt;Start_Mth,$L$566/12,OFFSET('Model Inputs &amp; Calcs'!$B53,,AG$606+1)/12)</f>
        <v>0</v>
      </c>
      <c r="AH696" s="1421">
        <f ca="1">IF(AH$612&lt;Start_Mth,$L$566/12,OFFSET('Model Inputs &amp; Calcs'!$B53,,AH$606+1)/12)</f>
        <v>0</v>
      </c>
      <c r="AI696" s="1421">
        <f ca="1">IF(AI$612&lt;Start_Mth,$L$566/12,OFFSET('Model Inputs &amp; Calcs'!$B53,,AI$606+1)/12)</f>
        <v>0</v>
      </c>
      <c r="AJ696" s="1421">
        <f ca="1">IF(AJ$612&lt;Start_Mth,$L$566/12,OFFSET('Model Inputs &amp; Calcs'!$B53,,AJ$606+1)/12)</f>
        <v>0</v>
      </c>
      <c r="AK696" s="1421">
        <f ca="1">IF(AK$612&lt;Start_Mth,$L$566/12,OFFSET('Model Inputs &amp; Calcs'!$B53,,AK$606+1)/12)</f>
        <v>0</v>
      </c>
      <c r="AL696" s="1421">
        <f ca="1">IF(AL$612&lt;Start_Mth,$L$566/12,OFFSET('Model Inputs &amp; Calcs'!$B53,,AL$606+1)/12)</f>
        <v>0</v>
      </c>
      <c r="AM696" s="1421">
        <f ca="1">IF(AM$612&lt;Start_Mth,$L$566/12,OFFSET('Model Inputs &amp; Calcs'!$B53,,AM$606+1)/12)</f>
        <v>0</v>
      </c>
      <c r="AN696" s="1421">
        <f ca="1">IF(AN$612&lt;Start_Mth,$L$566/12,OFFSET('Model Inputs &amp; Calcs'!$B53,,AN$606+1)/12)</f>
        <v>0</v>
      </c>
      <c r="AO696" s="1421">
        <f ca="1">IF(AO$612&lt;Start_Mth,$L$566/12,OFFSET('Model Inputs &amp; Calcs'!$B53,,AO$606+1)/12)</f>
        <v>0</v>
      </c>
      <c r="AP696" s="1421">
        <f ca="1">IF(AP$612&lt;Start_Mth,$L$566/12,OFFSET('Model Inputs &amp; Calcs'!$B53,,AP$606+1)/12)</f>
        <v>0</v>
      </c>
      <c r="AQ696" s="1421">
        <f ca="1">IF(AQ$612&lt;Start_Mth,$L$566/12,OFFSET('Model Inputs &amp; Calcs'!$B53,,AQ$606+1)/12)</f>
        <v>0</v>
      </c>
      <c r="AR696" s="1421">
        <f ca="1">IF(AR$612&lt;Start_Mth,$L$566/12,OFFSET('Model Inputs &amp; Calcs'!$B53,,AR$606+1)/12)</f>
        <v>0</v>
      </c>
      <c r="AS696" s="1421">
        <f ca="1">IF(AS$612&lt;Start_Mth,$L$566/12,OFFSET('Model Inputs &amp; Calcs'!$B53,,AS$606+1)/12)</f>
        <v>0</v>
      </c>
      <c r="AT696" s="1421">
        <f ca="1">IF(AT$612&lt;Start_Mth,$L$566/12,OFFSET('Model Inputs &amp; Calcs'!$B53,,AT$606+1)/12)</f>
        <v>0</v>
      </c>
      <c r="AU696" s="1421">
        <f ca="1">IF(AU$612&lt;Start_Mth,$L$566/12,OFFSET('Model Inputs &amp; Calcs'!$B53,,AU$606+1)/12)</f>
        <v>0</v>
      </c>
      <c r="AV696" s="1421">
        <f ca="1">IF(AV$612&lt;Start_Mth,$L$566/12,OFFSET('Model Inputs &amp; Calcs'!$B53,,AV$606+1)/12)</f>
        <v>0</v>
      </c>
      <c r="AW696" s="1421">
        <f ca="1">IF(AW$612&lt;Start_Mth,$L$566/12,OFFSET('Model Inputs &amp; Calcs'!$B53,,AW$606+1)/12)</f>
        <v>0</v>
      </c>
      <c r="AX696" s="1421">
        <f ca="1">IF(AX$612&lt;Start_Mth,$L$566/12,OFFSET('Model Inputs &amp; Calcs'!$B53,,AX$606+1)/12)</f>
        <v>0</v>
      </c>
      <c r="AY696" s="1421">
        <f ca="1">IF(AY$612&lt;Start_Mth,$L$566/12,OFFSET('Model Inputs &amp; Calcs'!$B53,,AY$606+1)/12)</f>
        <v>0</v>
      </c>
      <c r="AZ696" s="1421">
        <f ca="1">IF(AZ$612&lt;Start_Mth,$L$566/12,OFFSET('Model Inputs &amp; Calcs'!$B53,,AZ$606+1)/12)</f>
        <v>0</v>
      </c>
      <c r="BA696" s="1421">
        <f ca="1">IF(BA$612&lt;Start_Mth,$L$566/12,OFFSET('Model Inputs &amp; Calcs'!$B53,,BA$606+1)/12)</f>
        <v>0</v>
      </c>
      <c r="BB696" s="1421">
        <f ca="1">IF(BB$612&lt;Start_Mth,$L$566/12,OFFSET('Model Inputs &amp; Calcs'!$B53,,BB$606+1)/12)</f>
        <v>0</v>
      </c>
      <c r="BC696" s="1421">
        <f ca="1">IF(BC$612&lt;Start_Mth,$L$566/12,OFFSET('Model Inputs &amp; Calcs'!$B53,,BC$606+1)/12)</f>
        <v>0</v>
      </c>
      <c r="BD696" s="1421">
        <f ca="1">IF(BD$612&lt;Start_Mth,$L$566/12,OFFSET('Model Inputs &amp; Calcs'!$B53,,BD$606+1)/12)</f>
        <v>0</v>
      </c>
      <c r="BE696" s="1421">
        <f ca="1">IF(BE$612&lt;Start_Mth,$L$566/12,OFFSET('Model Inputs &amp; Calcs'!$B53,,BE$606+1)/12)</f>
        <v>0</v>
      </c>
      <c r="BF696" s="1421">
        <f ca="1">IF(BF$612&lt;Start_Mth,$L$566/12,OFFSET('Model Inputs &amp; Calcs'!$B53,,BF$606+1)/12)</f>
        <v>0</v>
      </c>
      <c r="BG696" s="1421">
        <f ca="1">IF(BG$612&lt;Start_Mth,$L$566/12,OFFSET('Model Inputs &amp; Calcs'!$B53,,BG$606+1)/12)</f>
        <v>0</v>
      </c>
      <c r="BH696" s="1421">
        <f ca="1">IF(BH$612&lt;Start_Mth,$L$566/12,OFFSET('Model Inputs &amp; Calcs'!$B53,,BH$606+1)/12)</f>
        <v>0</v>
      </c>
      <c r="BI696" s="1421">
        <f ca="1">IF(BI$612&lt;Start_Mth,$L$566/12,OFFSET('Model Inputs &amp; Calcs'!$B53,,BI$606+1)/12)</f>
        <v>0</v>
      </c>
      <c r="BJ696" s="1421">
        <f ca="1">IF(BJ$612&lt;Start_Mth,$L$566/12,OFFSET('Model Inputs &amp; Calcs'!$B53,,BJ$606+1)/12)</f>
        <v>0</v>
      </c>
      <c r="BK696" s="1421">
        <f ca="1">IF(BK$612&lt;Start_Mth,$L$566/12,OFFSET('Model Inputs &amp; Calcs'!$B53,,BK$606+1)/12)</f>
        <v>0</v>
      </c>
      <c r="BL696" s="1421">
        <f ca="1">IF(BL$612&lt;Start_Mth,$L$566/12,OFFSET('Model Inputs &amp; Calcs'!$B53,,BL$606+1)/12)</f>
        <v>0</v>
      </c>
      <c r="BM696" s="1421">
        <f ca="1">IF(BM$612&lt;Start_Mth,$L$566/12,OFFSET('Model Inputs &amp; Calcs'!$B53,,BM$606+1)/12)</f>
        <v>0</v>
      </c>
      <c r="BN696" s="1421">
        <f ca="1">IF(BN$612&lt;Start_Mth,$L$566/12,OFFSET('Model Inputs &amp; Calcs'!$B53,,BN$606+1)/12)</f>
        <v>0</v>
      </c>
      <c r="BO696" s="1421">
        <f ca="1">IF(BO$612&lt;Start_Mth,$L$566/12,OFFSET('Model Inputs &amp; Calcs'!$B53,,BO$606+1)/12)</f>
        <v>0</v>
      </c>
      <c r="BP696" s="1421">
        <f ca="1">IF(BP$612&lt;Start_Mth,$L$566/12,OFFSET('Model Inputs &amp; Calcs'!$B53,,BP$606+1)/12)</f>
        <v>0</v>
      </c>
      <c r="BQ696" s="1421">
        <f ca="1">IF(BQ$612&lt;Start_Mth,$L$566/12,OFFSET('Model Inputs &amp; Calcs'!$B53,,BQ$606+1)/12)</f>
        <v>0</v>
      </c>
      <c r="BR696" s="1421">
        <f ca="1">IF(BR$612&lt;Start_Mth,$L$566/12,OFFSET('Model Inputs &amp; Calcs'!$B53,,BR$606+1)/12)</f>
        <v>0</v>
      </c>
      <c r="BS696" s="1421">
        <f ca="1">IF(BS$612&lt;Start_Mth,$L$566/12,OFFSET('Model Inputs &amp; Calcs'!$B53,,BS$606+1)/12)</f>
        <v>0</v>
      </c>
      <c r="BT696" s="1421">
        <f ca="1">IF(BT$612&lt;Start_Mth,$L$566/12,OFFSET('Model Inputs &amp; Calcs'!$B53,,BT$606+1)/12)</f>
        <v>0</v>
      </c>
      <c r="BU696" s="1421">
        <f ca="1">IF(BU$612&lt;Start_Mth,$L$566/12,OFFSET('Model Inputs &amp; Calcs'!$B53,,BU$606+1)/12)</f>
        <v>0</v>
      </c>
      <c r="BV696" s="1421">
        <f ca="1">IF(BV$612&lt;Start_Mth,$L$566/12,OFFSET('Model Inputs &amp; Calcs'!$B53,,BV$606+1)/12)</f>
        <v>0</v>
      </c>
      <c r="BW696" s="1421">
        <f ca="1">IF(BW$612&lt;Start_Mth,$L$566/12,OFFSET('Model Inputs &amp; Calcs'!$B53,,BW$606+1)/12)</f>
        <v>0</v>
      </c>
      <c r="BX696" s="1421">
        <f ca="1">IF(BX$612&lt;Start_Mth,$L$566/12,OFFSET('Model Inputs &amp; Calcs'!$B53,,BX$606+1)/12)</f>
        <v>0</v>
      </c>
      <c r="BY696" s="1421">
        <f ca="1">IF(BY$612&lt;Start_Mth,$L$566/12,OFFSET('Model Inputs &amp; Calcs'!$B53,,BY$606+1)/12)</f>
        <v>0</v>
      </c>
      <c r="BZ696" s="1421">
        <f ca="1">IF(BZ$612&lt;Start_Mth,$L$566/12,OFFSET('Model Inputs &amp; Calcs'!$B53,,BZ$606+1)/12)</f>
        <v>0</v>
      </c>
      <c r="CA696" s="1421">
        <f ca="1">IF(CA$612&lt;Start_Mth,$L$566/12,OFFSET('Model Inputs &amp; Calcs'!$B53,,CA$606+1)/12)</f>
        <v>0</v>
      </c>
      <c r="CB696" s="1421">
        <f ca="1">IF(CB$612&lt;Start_Mth,$L$566/12,OFFSET('Model Inputs &amp; Calcs'!$B53,,CB$606+1)/12)</f>
        <v>0</v>
      </c>
      <c r="CC696" s="1421">
        <f ca="1">IF(CC$612&lt;Start_Mth,$L$566/12,OFFSET('Model Inputs &amp; Calcs'!$B53,,CC$606+1)/12)</f>
        <v>0</v>
      </c>
      <c r="CD696" s="1421">
        <f ca="1">IF(CD$612&lt;Start_Mth,$L$566/12,OFFSET('Model Inputs &amp; Calcs'!$B53,,CD$606+1)/12)</f>
        <v>0</v>
      </c>
      <c r="CE696" s="1421">
        <f ca="1">IF(CE$612&lt;Start_Mth,$L$566/12,OFFSET('Model Inputs &amp; Calcs'!$B53,,CE$606+1)/12)</f>
        <v>0</v>
      </c>
      <c r="CF696" s="1421">
        <f ca="1">IF(CF$612&lt;Start_Mth,$L$566/12,OFFSET('Model Inputs &amp; Calcs'!$B53,,CF$606+1)/12)</f>
        <v>0</v>
      </c>
      <c r="CG696" s="1421">
        <f ca="1">IF(CG$612&lt;Start_Mth,$L$566/12,OFFSET('Model Inputs &amp; Calcs'!$B53,,CG$606+1)/12)</f>
        <v>0</v>
      </c>
      <c r="CH696" s="1421">
        <f ca="1">IF(CH$612&lt;Start_Mth,$L$566/12,OFFSET('Model Inputs &amp; Calcs'!$B53,,CH$606+1)/12)</f>
        <v>0</v>
      </c>
      <c r="CI696" s="1421">
        <f ca="1">IF(CI$612&lt;Start_Mth,$L$566/12,OFFSET('Model Inputs &amp; Calcs'!$B53,,CI$606+1)/12)</f>
        <v>0</v>
      </c>
      <c r="CJ696" s="1421">
        <f ca="1">IF(CJ$612&lt;Start_Mth,$L$566/12,OFFSET('Model Inputs &amp; Calcs'!$B53,,CJ$606+1)/12)</f>
        <v>0</v>
      </c>
      <c r="CK696" s="1421">
        <f ca="1">IF(CK$612&lt;Start_Mth,$L$566/12,OFFSET('Model Inputs &amp; Calcs'!$B53,,CK$606+1)/12)</f>
        <v>0</v>
      </c>
      <c r="CL696" s="1421">
        <f ca="1">IF(CL$612&lt;Start_Mth,$L$566/12,OFFSET('Model Inputs &amp; Calcs'!$B53,,CL$606+1)/12)</f>
        <v>0</v>
      </c>
      <c r="CM696" s="1421">
        <f ca="1">IF(CM$612&lt;Start_Mth,$L$566/12,OFFSET('Model Inputs &amp; Calcs'!$B53,,CM$606+1)/12)</f>
        <v>0</v>
      </c>
      <c r="CN696" s="1421">
        <f ca="1">IF(CN$612&lt;Start_Mth,$L$566/12,OFFSET('Model Inputs &amp; Calcs'!$B53,,CN$606+1)/12)</f>
        <v>0</v>
      </c>
      <c r="CO696" s="1421">
        <f ca="1">IF(CO$612&lt;Start_Mth,$L$566/12,OFFSET('Model Inputs &amp; Calcs'!$B53,,CO$606+1)/12)</f>
        <v>0</v>
      </c>
      <c r="CP696" s="1421">
        <f ca="1">IF(CP$612&lt;Start_Mth,$L$566/12,OFFSET('Model Inputs &amp; Calcs'!$B53,,CP$606+1)/12)</f>
        <v>0</v>
      </c>
      <c r="CQ696" s="1421">
        <f ca="1">IF(CQ$612&lt;Start_Mth,$L$566/12,OFFSET('Model Inputs &amp; Calcs'!$B53,,CQ$606+1)/12)</f>
        <v>0</v>
      </c>
      <c r="CR696" s="1421">
        <f ca="1">IF(CR$612&lt;Start_Mth,$L$566/12,OFFSET('Model Inputs &amp; Calcs'!$B53,,CR$606+1)/12)</f>
        <v>0</v>
      </c>
      <c r="CS696" s="1421">
        <f ca="1">IF(CS$612&lt;Start_Mth,$L$566/12,OFFSET('Model Inputs &amp; Calcs'!$B53,,CS$606+1)/12)</f>
        <v>0</v>
      </c>
      <c r="CT696" s="1421">
        <f ca="1">IF(CT$612&lt;Start_Mth,$L$566/12,OFFSET('Model Inputs &amp; Calcs'!$B53,,CT$606+1)/12)</f>
        <v>0</v>
      </c>
      <c r="CU696" s="1421">
        <f ca="1">IF(CU$612&lt;Start_Mth,$L$566/12,OFFSET('Model Inputs &amp; Calcs'!$B53,,CU$606+1)/12)</f>
        <v>0</v>
      </c>
      <c r="CV696" s="1421">
        <f ca="1">IF(CV$612&lt;Start_Mth,$L$566/12,OFFSET('Model Inputs &amp; Calcs'!$B53,,CV$606+1)/12)</f>
        <v>0</v>
      </c>
      <c r="CW696" s="1421">
        <f ca="1">IF(CW$612&lt;Start_Mth,$L$566/12,OFFSET('Model Inputs &amp; Calcs'!$B53,,CW$606+1)/12)</f>
        <v>0</v>
      </c>
      <c r="CX696" s="1421">
        <f ca="1">IF(CX$612&lt;Start_Mth,$L$566/12,OFFSET('Model Inputs &amp; Calcs'!$B53,,CX$606+1)/12)</f>
        <v>0</v>
      </c>
      <c r="CY696" s="1421">
        <f ca="1">IF(CY$612&lt;Start_Mth,$L$566/12,OFFSET('Model Inputs &amp; Calcs'!$B53,,CY$606+1)/12)</f>
        <v>0</v>
      </c>
      <c r="CZ696" s="1421">
        <f ca="1">IF(CZ$612&lt;Start_Mth,$L$566/12,OFFSET('Model Inputs &amp; Calcs'!$B53,,CZ$606+1)/12)</f>
        <v>0</v>
      </c>
      <c r="DA696" s="1421">
        <f ca="1">IF(DA$612&lt;Start_Mth,$L$566/12,OFFSET('Model Inputs &amp; Calcs'!$B53,,DA$606+1)/12)</f>
        <v>0</v>
      </c>
      <c r="DB696" s="1421">
        <f ca="1">IF(DB$612&lt;Start_Mth,$L$566/12,OFFSET('Model Inputs &amp; Calcs'!$B53,,DB$606+1)/12)</f>
        <v>0</v>
      </c>
      <c r="DC696" s="1421">
        <f ca="1">IF(DC$612&lt;Start_Mth,$L$566/12,OFFSET('Model Inputs &amp; Calcs'!$B53,,DC$606+1)/12)</f>
        <v>0</v>
      </c>
      <c r="DD696" s="1421">
        <f ca="1">IF(DD$612&lt;Start_Mth,$L$566/12,OFFSET('Model Inputs &amp; Calcs'!$B53,,DD$606+1)/12)</f>
        <v>0</v>
      </c>
      <c r="DE696" s="1421">
        <f ca="1">IF(DE$612&lt;Start_Mth,$L$566/12,OFFSET('Model Inputs &amp; Calcs'!$B53,,DE$606+1)/12)</f>
        <v>0</v>
      </c>
      <c r="DF696" s="1421">
        <f ca="1">IF(DF$612&lt;Start_Mth,$L$566/12,OFFSET('Model Inputs &amp; Calcs'!$B53,,DF$606+1)/12)</f>
        <v>0</v>
      </c>
      <c r="DG696" s="1421">
        <f ca="1">IF(DG$612&lt;Start_Mth,$L$566/12,OFFSET('Model Inputs &amp; Calcs'!$B53,,DG$606+1)/12)</f>
        <v>0</v>
      </c>
      <c r="DH696" s="1421">
        <f ca="1">IF(DH$612&lt;Start_Mth,$L$566/12,OFFSET('Model Inputs &amp; Calcs'!$B53,,DH$606+1)/12)</f>
        <v>0</v>
      </c>
      <c r="DI696" s="1421">
        <f ca="1">IF(DI$612&lt;Start_Mth,$L$566/12,OFFSET('Model Inputs &amp; Calcs'!$B53,,DI$606+1)/12)</f>
        <v>0</v>
      </c>
      <c r="DJ696" s="1421">
        <f ca="1">IF(DJ$612&lt;Start_Mth,$L$566/12,OFFSET('Model Inputs &amp; Calcs'!$B53,,DJ$606+1)/12)</f>
        <v>0</v>
      </c>
      <c r="DK696" s="1421">
        <f ca="1">IF(DK$612&lt;Start_Mth,$L$566/12,OFFSET('Model Inputs &amp; Calcs'!$B53,,DK$606+1)/12)</f>
        <v>0</v>
      </c>
      <c r="DL696" s="1421">
        <f ca="1">IF(DL$612&lt;Start_Mth,$L$566/12,OFFSET('Model Inputs &amp; Calcs'!$B53,,DL$606+1)/12)</f>
        <v>0</v>
      </c>
      <c r="DM696" s="1421">
        <f ca="1">IF(DM$612&lt;Start_Mth,$L$566/12,OFFSET('Model Inputs &amp; Calcs'!$B53,,DM$606+1)/12)</f>
        <v>0</v>
      </c>
      <c r="DN696" s="1421">
        <f ca="1">IF(DN$612&lt;Start_Mth,$L$566/12,OFFSET('Model Inputs &amp; Calcs'!$B53,,DN$606+1)/12)</f>
        <v>0</v>
      </c>
      <c r="DO696" s="1421">
        <f ca="1">IF(DO$612&lt;Start_Mth,$L$566/12,OFFSET('Model Inputs &amp; Calcs'!$B53,,DO$606+1)/12)</f>
        <v>0</v>
      </c>
      <c r="DP696" s="1421">
        <f ca="1">IF(DP$612&lt;Start_Mth,$L$566/12,OFFSET('Model Inputs &amp; Calcs'!$B53,,DP$606+1)/12)</f>
        <v>0</v>
      </c>
      <c r="DQ696" s="1421">
        <f ca="1">IF(DQ$612&lt;Start_Mth,$L$566/12,OFFSET('Model Inputs &amp; Calcs'!$B53,,DQ$606+1)/12)</f>
        <v>0</v>
      </c>
      <c r="DR696" s="1421">
        <f ca="1">IF(DR$612&lt;Start_Mth,$L$566/12,OFFSET('Model Inputs &amp; Calcs'!$B53,,DR$606+1)/12)</f>
        <v>0</v>
      </c>
      <c r="DS696" s="1421">
        <f ca="1">IF(DS$612&lt;Start_Mth,$L$566/12,OFFSET('Model Inputs &amp; Calcs'!$B53,,DS$606+1)/12)</f>
        <v>0</v>
      </c>
      <c r="DT696" s="1421">
        <f ca="1">IF(DT$612&lt;Start_Mth,$L$566/12,OFFSET('Model Inputs &amp; Calcs'!$B53,,DT$606+1)/12)</f>
        <v>0</v>
      </c>
      <c r="DU696" s="1421">
        <f ca="1">IF(DU$612&lt;Start_Mth,$L$566/12,OFFSET('Model Inputs &amp; Calcs'!$B53,,DU$606+1)/12)</f>
        <v>0</v>
      </c>
      <c r="DV696" s="1421">
        <f ca="1">IF(DV$612&lt;Start_Mth,$L$566/12,OFFSET('Model Inputs &amp; Calcs'!$B53,,DV$606+1)/12)</f>
        <v>0</v>
      </c>
      <c r="DW696" s="1421">
        <f ca="1">IF(DW$612&lt;Start_Mth,$L$566/12,OFFSET('Model Inputs &amp; Calcs'!$B53,,DW$606+1)/12)</f>
        <v>0</v>
      </c>
      <c r="DX696" s="1421">
        <f ca="1">IF(DX$612&lt;Start_Mth,$L$566/12,OFFSET('Model Inputs &amp; Calcs'!$B53,,DX$606+1)/12)</f>
        <v>0</v>
      </c>
      <c r="DY696" s="1421">
        <f ca="1">IF(DY$612&lt;Start_Mth,$L$566/12,OFFSET('Model Inputs &amp; Calcs'!$B53,,DY$606+1)/12)</f>
        <v>0</v>
      </c>
      <c r="DZ696" s="1421">
        <f ca="1">IF(DZ$612&lt;Start_Mth,$L$566/12,OFFSET('Model Inputs &amp; Calcs'!$B53,,DZ$606+1)/12)</f>
        <v>0</v>
      </c>
      <c r="EA696" s="1421">
        <f ca="1">IF(EA$612&lt;Start_Mth,$L$566/12,OFFSET('Model Inputs &amp; Calcs'!$B53,,EA$606+1)/12)</f>
        <v>0</v>
      </c>
      <c r="EB696" s="1421">
        <f ca="1">IF(EB$612&lt;Start_Mth,$L$566/12,OFFSET('Model Inputs &amp; Calcs'!$B53,,EB$606+1)/12)</f>
        <v>0</v>
      </c>
      <c r="EC696" s="1421">
        <f ca="1">IF(EC$612&lt;Start_Mth,$L$566/12,OFFSET('Model Inputs &amp; Calcs'!$B53,,EC$606+1)/12)</f>
        <v>0</v>
      </c>
      <c r="ED696" s="1421">
        <f ca="1">IF(ED$612&lt;Start_Mth,$L$566/12,OFFSET('Model Inputs &amp; Calcs'!$B53,,ED$606+1)/12)</f>
        <v>0</v>
      </c>
      <c r="EE696" s="1421">
        <f ca="1">IF(EE$612&lt;Start_Mth,$L$566/12,OFFSET('Model Inputs &amp; Calcs'!$B53,,EE$606+1)/12)</f>
        <v>0</v>
      </c>
      <c r="EF696" s="1421">
        <f ca="1">IF(EF$612&lt;Start_Mth,$L$566/12,OFFSET('Model Inputs &amp; Calcs'!$B53,,EF$606+1)/12)</f>
        <v>0</v>
      </c>
    </row>
    <row r="697" spans="3:136">
      <c r="C697" s="28" t="str">
        <f t="shared" si="506"/>
        <v>Management Fee</v>
      </c>
      <c r="D697" s="1420">
        <f t="shared" ca="1" si="507"/>
        <v>0</v>
      </c>
      <c r="E697" s="1421">
        <f t="shared" ref="E697:AJ697" ca="1" si="512">IF(OR(E689&lt;Start_Mth,E$685=0),0,MAX((E$685-SUM(E682:E684))*$J$54,$J$55))</f>
        <v>0</v>
      </c>
      <c r="F697" s="1421">
        <f t="shared" ca="1" si="512"/>
        <v>0</v>
      </c>
      <c r="G697" s="1421">
        <f t="shared" ca="1" si="512"/>
        <v>0</v>
      </c>
      <c r="H697" s="1421">
        <f t="shared" ca="1" si="512"/>
        <v>0</v>
      </c>
      <c r="I697" s="1421">
        <f t="shared" ca="1" si="512"/>
        <v>0</v>
      </c>
      <c r="J697" s="1421">
        <f t="shared" ca="1" si="512"/>
        <v>0</v>
      </c>
      <c r="K697" s="1421">
        <f t="shared" ca="1" si="512"/>
        <v>0</v>
      </c>
      <c r="L697" s="1421">
        <f t="shared" ca="1" si="512"/>
        <v>0</v>
      </c>
      <c r="M697" s="1421">
        <f t="shared" ca="1" si="512"/>
        <v>0</v>
      </c>
      <c r="N697" s="1421">
        <f t="shared" ca="1" si="512"/>
        <v>0</v>
      </c>
      <c r="O697" s="1421">
        <f t="shared" ca="1" si="512"/>
        <v>0</v>
      </c>
      <c r="P697" s="1421">
        <f t="shared" ca="1" si="512"/>
        <v>0</v>
      </c>
      <c r="Q697" s="1421">
        <f t="shared" ca="1" si="512"/>
        <v>0</v>
      </c>
      <c r="R697" s="1421">
        <f t="shared" ca="1" si="512"/>
        <v>0</v>
      </c>
      <c r="S697" s="1421">
        <f t="shared" ca="1" si="512"/>
        <v>0</v>
      </c>
      <c r="T697" s="1421">
        <f t="shared" ca="1" si="512"/>
        <v>0</v>
      </c>
      <c r="U697" s="1421">
        <f t="shared" ca="1" si="512"/>
        <v>0</v>
      </c>
      <c r="V697" s="1421">
        <f t="shared" ca="1" si="512"/>
        <v>0</v>
      </c>
      <c r="W697" s="1421">
        <f t="shared" ca="1" si="512"/>
        <v>0</v>
      </c>
      <c r="X697" s="1421">
        <f t="shared" ca="1" si="512"/>
        <v>0</v>
      </c>
      <c r="Y697" s="1421">
        <f t="shared" ca="1" si="512"/>
        <v>0</v>
      </c>
      <c r="Z697" s="1421">
        <f t="shared" ca="1" si="512"/>
        <v>0</v>
      </c>
      <c r="AA697" s="1421">
        <f t="shared" ca="1" si="512"/>
        <v>0</v>
      </c>
      <c r="AB697" s="1421">
        <f t="shared" ca="1" si="512"/>
        <v>0</v>
      </c>
      <c r="AC697" s="1421">
        <f t="shared" ca="1" si="512"/>
        <v>0</v>
      </c>
      <c r="AD697" s="1421">
        <f t="shared" ca="1" si="512"/>
        <v>0</v>
      </c>
      <c r="AE697" s="1421">
        <f t="shared" ca="1" si="512"/>
        <v>0</v>
      </c>
      <c r="AF697" s="1421">
        <f t="shared" ca="1" si="512"/>
        <v>0</v>
      </c>
      <c r="AG697" s="1421">
        <f t="shared" ca="1" si="512"/>
        <v>0</v>
      </c>
      <c r="AH697" s="1421">
        <f t="shared" ca="1" si="512"/>
        <v>0</v>
      </c>
      <c r="AI697" s="1421">
        <f t="shared" ca="1" si="512"/>
        <v>0</v>
      </c>
      <c r="AJ697" s="1421">
        <f t="shared" ca="1" si="512"/>
        <v>0</v>
      </c>
      <c r="AK697" s="1421">
        <f t="shared" ref="AK697:BP697" ca="1" si="513">IF(OR(AK689&lt;Start_Mth,AK$685=0),0,MAX((AK$685-SUM(AK682:AK684))*$J$54,$J$55))</f>
        <v>0</v>
      </c>
      <c r="AL697" s="1421">
        <f t="shared" ca="1" si="513"/>
        <v>0</v>
      </c>
      <c r="AM697" s="1421">
        <f t="shared" ca="1" si="513"/>
        <v>0</v>
      </c>
      <c r="AN697" s="1421">
        <f t="shared" ca="1" si="513"/>
        <v>0</v>
      </c>
      <c r="AO697" s="1421">
        <f t="shared" ca="1" si="513"/>
        <v>0</v>
      </c>
      <c r="AP697" s="1421">
        <f t="shared" ca="1" si="513"/>
        <v>0</v>
      </c>
      <c r="AQ697" s="1421">
        <f t="shared" ca="1" si="513"/>
        <v>0</v>
      </c>
      <c r="AR697" s="1421">
        <f t="shared" ca="1" si="513"/>
        <v>0</v>
      </c>
      <c r="AS697" s="1421">
        <f t="shared" ca="1" si="513"/>
        <v>0</v>
      </c>
      <c r="AT697" s="1421">
        <f t="shared" ca="1" si="513"/>
        <v>0</v>
      </c>
      <c r="AU697" s="1421">
        <f t="shared" ca="1" si="513"/>
        <v>0</v>
      </c>
      <c r="AV697" s="1421">
        <f t="shared" ca="1" si="513"/>
        <v>0</v>
      </c>
      <c r="AW697" s="1421">
        <f t="shared" ca="1" si="513"/>
        <v>0</v>
      </c>
      <c r="AX697" s="1421">
        <f t="shared" ca="1" si="513"/>
        <v>0</v>
      </c>
      <c r="AY697" s="1421">
        <f t="shared" ca="1" si="513"/>
        <v>0</v>
      </c>
      <c r="AZ697" s="1421">
        <f t="shared" ca="1" si="513"/>
        <v>0</v>
      </c>
      <c r="BA697" s="1421">
        <f t="shared" ca="1" si="513"/>
        <v>0</v>
      </c>
      <c r="BB697" s="1421">
        <f t="shared" ca="1" si="513"/>
        <v>0</v>
      </c>
      <c r="BC697" s="1421">
        <f t="shared" ca="1" si="513"/>
        <v>0</v>
      </c>
      <c r="BD697" s="1421">
        <f t="shared" ca="1" si="513"/>
        <v>0</v>
      </c>
      <c r="BE697" s="1421">
        <f t="shared" ca="1" si="513"/>
        <v>0</v>
      </c>
      <c r="BF697" s="1421">
        <f t="shared" ca="1" si="513"/>
        <v>0</v>
      </c>
      <c r="BG697" s="1421">
        <f t="shared" ca="1" si="513"/>
        <v>0</v>
      </c>
      <c r="BH697" s="1421">
        <f t="shared" ca="1" si="513"/>
        <v>0</v>
      </c>
      <c r="BI697" s="1421">
        <f t="shared" ca="1" si="513"/>
        <v>0</v>
      </c>
      <c r="BJ697" s="1421">
        <f t="shared" ca="1" si="513"/>
        <v>0</v>
      </c>
      <c r="BK697" s="1421">
        <f t="shared" ca="1" si="513"/>
        <v>0</v>
      </c>
      <c r="BL697" s="1421">
        <f t="shared" ca="1" si="513"/>
        <v>0</v>
      </c>
      <c r="BM697" s="1421">
        <f t="shared" ca="1" si="513"/>
        <v>0</v>
      </c>
      <c r="BN697" s="1421">
        <f t="shared" ca="1" si="513"/>
        <v>0</v>
      </c>
      <c r="BO697" s="1421">
        <f t="shared" ca="1" si="513"/>
        <v>0</v>
      </c>
      <c r="BP697" s="1421">
        <f t="shared" ca="1" si="513"/>
        <v>0</v>
      </c>
      <c r="BQ697" s="1421">
        <f t="shared" ref="BQ697:CV697" ca="1" si="514">IF(OR(BQ689&lt;Start_Mth,BQ$685=0),0,MAX((BQ$685-SUM(BQ682:BQ684))*$J$54,$J$55))</f>
        <v>0</v>
      </c>
      <c r="BR697" s="1421">
        <f t="shared" ca="1" si="514"/>
        <v>0</v>
      </c>
      <c r="BS697" s="1421">
        <f t="shared" ca="1" si="514"/>
        <v>0</v>
      </c>
      <c r="BT697" s="1421">
        <f t="shared" ca="1" si="514"/>
        <v>0</v>
      </c>
      <c r="BU697" s="1421">
        <f t="shared" ca="1" si="514"/>
        <v>0</v>
      </c>
      <c r="BV697" s="1421">
        <f t="shared" ca="1" si="514"/>
        <v>0</v>
      </c>
      <c r="BW697" s="1421">
        <f t="shared" ca="1" si="514"/>
        <v>0</v>
      </c>
      <c r="BX697" s="1421">
        <f t="shared" ca="1" si="514"/>
        <v>0</v>
      </c>
      <c r="BY697" s="1421">
        <f t="shared" ca="1" si="514"/>
        <v>0</v>
      </c>
      <c r="BZ697" s="1421">
        <f t="shared" ca="1" si="514"/>
        <v>0</v>
      </c>
      <c r="CA697" s="1421">
        <f t="shared" ca="1" si="514"/>
        <v>0</v>
      </c>
      <c r="CB697" s="1421">
        <f t="shared" ca="1" si="514"/>
        <v>0</v>
      </c>
      <c r="CC697" s="1421">
        <f t="shared" ca="1" si="514"/>
        <v>0</v>
      </c>
      <c r="CD697" s="1421">
        <f t="shared" ca="1" si="514"/>
        <v>0</v>
      </c>
      <c r="CE697" s="1421">
        <f t="shared" ca="1" si="514"/>
        <v>0</v>
      </c>
      <c r="CF697" s="1421">
        <f t="shared" ca="1" si="514"/>
        <v>0</v>
      </c>
      <c r="CG697" s="1421">
        <f t="shared" ca="1" si="514"/>
        <v>0</v>
      </c>
      <c r="CH697" s="1421">
        <f t="shared" ca="1" si="514"/>
        <v>0</v>
      </c>
      <c r="CI697" s="1421">
        <f t="shared" ca="1" si="514"/>
        <v>0</v>
      </c>
      <c r="CJ697" s="1421">
        <f t="shared" ca="1" si="514"/>
        <v>0</v>
      </c>
      <c r="CK697" s="1421">
        <f t="shared" ca="1" si="514"/>
        <v>0</v>
      </c>
      <c r="CL697" s="1421">
        <f t="shared" ca="1" si="514"/>
        <v>0</v>
      </c>
      <c r="CM697" s="1421">
        <f t="shared" ca="1" si="514"/>
        <v>0</v>
      </c>
      <c r="CN697" s="1421">
        <f t="shared" ca="1" si="514"/>
        <v>0</v>
      </c>
      <c r="CO697" s="1421">
        <f t="shared" ca="1" si="514"/>
        <v>0</v>
      </c>
      <c r="CP697" s="1421">
        <f t="shared" ca="1" si="514"/>
        <v>0</v>
      </c>
      <c r="CQ697" s="1421">
        <f t="shared" ca="1" si="514"/>
        <v>0</v>
      </c>
      <c r="CR697" s="1421">
        <f t="shared" ca="1" si="514"/>
        <v>0</v>
      </c>
      <c r="CS697" s="1421">
        <f t="shared" ca="1" si="514"/>
        <v>0</v>
      </c>
      <c r="CT697" s="1421">
        <f t="shared" ca="1" si="514"/>
        <v>0</v>
      </c>
      <c r="CU697" s="1421">
        <f t="shared" ca="1" si="514"/>
        <v>0</v>
      </c>
      <c r="CV697" s="1421">
        <f t="shared" ca="1" si="514"/>
        <v>0</v>
      </c>
      <c r="CW697" s="1421">
        <f t="shared" ref="CW697:EF697" ca="1" si="515">IF(OR(CW689&lt;Start_Mth,CW$685=0),0,MAX((CW$685-SUM(CW682:CW684))*$J$54,$J$55))</f>
        <v>0</v>
      </c>
      <c r="CX697" s="1421">
        <f t="shared" ca="1" si="515"/>
        <v>0</v>
      </c>
      <c r="CY697" s="1421">
        <f t="shared" ca="1" si="515"/>
        <v>0</v>
      </c>
      <c r="CZ697" s="1421">
        <f t="shared" ca="1" si="515"/>
        <v>0</v>
      </c>
      <c r="DA697" s="1421">
        <f t="shared" ca="1" si="515"/>
        <v>0</v>
      </c>
      <c r="DB697" s="1421">
        <f t="shared" ca="1" si="515"/>
        <v>0</v>
      </c>
      <c r="DC697" s="1421">
        <f t="shared" ca="1" si="515"/>
        <v>0</v>
      </c>
      <c r="DD697" s="1421">
        <f t="shared" ca="1" si="515"/>
        <v>0</v>
      </c>
      <c r="DE697" s="1421">
        <f t="shared" ca="1" si="515"/>
        <v>0</v>
      </c>
      <c r="DF697" s="1421">
        <f t="shared" ca="1" si="515"/>
        <v>0</v>
      </c>
      <c r="DG697" s="1421">
        <f t="shared" ca="1" si="515"/>
        <v>0</v>
      </c>
      <c r="DH697" s="1421">
        <f t="shared" ca="1" si="515"/>
        <v>0</v>
      </c>
      <c r="DI697" s="1421">
        <f t="shared" ca="1" si="515"/>
        <v>0</v>
      </c>
      <c r="DJ697" s="1421">
        <f t="shared" ca="1" si="515"/>
        <v>0</v>
      </c>
      <c r="DK697" s="1421">
        <f t="shared" ca="1" si="515"/>
        <v>0</v>
      </c>
      <c r="DL697" s="1421">
        <f t="shared" ca="1" si="515"/>
        <v>0</v>
      </c>
      <c r="DM697" s="1421">
        <f t="shared" ca="1" si="515"/>
        <v>0</v>
      </c>
      <c r="DN697" s="1421">
        <f t="shared" ca="1" si="515"/>
        <v>0</v>
      </c>
      <c r="DO697" s="1421">
        <f t="shared" ca="1" si="515"/>
        <v>0</v>
      </c>
      <c r="DP697" s="1421">
        <f t="shared" ca="1" si="515"/>
        <v>0</v>
      </c>
      <c r="DQ697" s="1421">
        <f t="shared" ca="1" si="515"/>
        <v>0</v>
      </c>
      <c r="DR697" s="1421">
        <f t="shared" ca="1" si="515"/>
        <v>0</v>
      </c>
      <c r="DS697" s="1421">
        <f t="shared" ca="1" si="515"/>
        <v>0</v>
      </c>
      <c r="DT697" s="1421">
        <f t="shared" ca="1" si="515"/>
        <v>0</v>
      </c>
      <c r="DU697" s="1421">
        <f t="shared" ca="1" si="515"/>
        <v>0</v>
      </c>
      <c r="DV697" s="1421">
        <f t="shared" ca="1" si="515"/>
        <v>0</v>
      </c>
      <c r="DW697" s="1421">
        <f t="shared" ca="1" si="515"/>
        <v>0</v>
      </c>
      <c r="DX697" s="1421">
        <f t="shared" ca="1" si="515"/>
        <v>0</v>
      </c>
      <c r="DY697" s="1421">
        <f t="shared" ca="1" si="515"/>
        <v>0</v>
      </c>
      <c r="DZ697" s="1421">
        <f t="shared" ca="1" si="515"/>
        <v>0</v>
      </c>
      <c r="EA697" s="1421">
        <f t="shared" ca="1" si="515"/>
        <v>0</v>
      </c>
      <c r="EB697" s="1421">
        <f t="shared" ca="1" si="515"/>
        <v>0</v>
      </c>
      <c r="EC697" s="1421">
        <f t="shared" ca="1" si="515"/>
        <v>0</v>
      </c>
      <c r="ED697" s="1421">
        <f t="shared" ca="1" si="515"/>
        <v>0</v>
      </c>
      <c r="EE697" s="1421">
        <f t="shared" ca="1" si="515"/>
        <v>0</v>
      </c>
      <c r="EF697" s="1421">
        <f t="shared" ca="1" si="515"/>
        <v>0</v>
      </c>
    </row>
    <row r="698" spans="3:136">
      <c r="C698" s="28" t="str">
        <f t="shared" si="506"/>
        <v>Merchandise (COGS)</v>
      </c>
      <c r="D698" s="1420">
        <f t="shared" si="507"/>
        <v>0</v>
      </c>
      <c r="E698" s="1421">
        <f t="shared" ref="E698:AJ698" ca="1" si="516">IF(E$612&lt;Start_Mth,0,E$675*OFFSET($D$351,,E$606))</f>
        <v>0</v>
      </c>
      <c r="F698" s="1421">
        <f t="shared" ca="1" si="516"/>
        <v>0</v>
      </c>
      <c r="G698" s="1421">
        <f t="shared" ca="1" si="516"/>
        <v>0</v>
      </c>
      <c r="H698" s="1421">
        <f t="shared" ca="1" si="516"/>
        <v>0</v>
      </c>
      <c r="I698" s="1421">
        <f t="shared" ca="1" si="516"/>
        <v>0</v>
      </c>
      <c r="J698" s="1421">
        <f t="shared" ca="1" si="516"/>
        <v>0</v>
      </c>
      <c r="K698" s="1421">
        <f t="shared" ca="1" si="516"/>
        <v>0</v>
      </c>
      <c r="L698" s="1421">
        <f t="shared" ca="1" si="516"/>
        <v>0</v>
      </c>
      <c r="M698" s="1421">
        <f t="shared" ca="1" si="516"/>
        <v>0</v>
      </c>
      <c r="N698" s="1421">
        <f t="shared" ca="1" si="516"/>
        <v>0</v>
      </c>
      <c r="O698" s="1421">
        <f t="shared" ca="1" si="516"/>
        <v>0</v>
      </c>
      <c r="P698" s="1421">
        <f t="shared" ca="1" si="516"/>
        <v>0</v>
      </c>
      <c r="Q698" s="1421">
        <f t="shared" ca="1" si="516"/>
        <v>0</v>
      </c>
      <c r="R698" s="1421">
        <f t="shared" ca="1" si="516"/>
        <v>0</v>
      </c>
      <c r="S698" s="1421">
        <f t="shared" ca="1" si="516"/>
        <v>0</v>
      </c>
      <c r="T698" s="1421">
        <f t="shared" ca="1" si="516"/>
        <v>0</v>
      </c>
      <c r="U698" s="1421">
        <f t="shared" ca="1" si="516"/>
        <v>0</v>
      </c>
      <c r="V698" s="1421">
        <f t="shared" ca="1" si="516"/>
        <v>0</v>
      </c>
      <c r="W698" s="1421">
        <f t="shared" ca="1" si="516"/>
        <v>0</v>
      </c>
      <c r="X698" s="1421">
        <f t="shared" ca="1" si="516"/>
        <v>0</v>
      </c>
      <c r="Y698" s="1421">
        <f t="shared" ca="1" si="516"/>
        <v>0</v>
      </c>
      <c r="Z698" s="1421">
        <f t="shared" ca="1" si="516"/>
        <v>0</v>
      </c>
      <c r="AA698" s="1421">
        <f t="shared" ca="1" si="516"/>
        <v>0</v>
      </c>
      <c r="AB698" s="1421">
        <f t="shared" ca="1" si="516"/>
        <v>0</v>
      </c>
      <c r="AC698" s="1421">
        <f t="shared" ca="1" si="516"/>
        <v>0</v>
      </c>
      <c r="AD698" s="1421">
        <f t="shared" ca="1" si="516"/>
        <v>0</v>
      </c>
      <c r="AE698" s="1421">
        <f t="shared" ca="1" si="516"/>
        <v>0</v>
      </c>
      <c r="AF698" s="1421">
        <f t="shared" ca="1" si="516"/>
        <v>0</v>
      </c>
      <c r="AG698" s="1421">
        <f t="shared" ca="1" si="516"/>
        <v>0</v>
      </c>
      <c r="AH698" s="1421">
        <f t="shared" ca="1" si="516"/>
        <v>0</v>
      </c>
      <c r="AI698" s="1421">
        <f t="shared" ca="1" si="516"/>
        <v>0</v>
      </c>
      <c r="AJ698" s="1421">
        <f t="shared" ca="1" si="516"/>
        <v>0</v>
      </c>
      <c r="AK698" s="1421">
        <f t="shared" ref="AK698:BP698" ca="1" si="517">IF(AK$612&lt;Start_Mth,0,AK$675*OFFSET($D$351,,AK$606))</f>
        <v>0</v>
      </c>
      <c r="AL698" s="1421">
        <f t="shared" ca="1" si="517"/>
        <v>0</v>
      </c>
      <c r="AM698" s="1421">
        <f t="shared" ca="1" si="517"/>
        <v>0</v>
      </c>
      <c r="AN698" s="1421">
        <f t="shared" ca="1" si="517"/>
        <v>0</v>
      </c>
      <c r="AO698" s="1421">
        <f t="shared" ca="1" si="517"/>
        <v>0</v>
      </c>
      <c r="AP698" s="1421">
        <f t="shared" ca="1" si="517"/>
        <v>0</v>
      </c>
      <c r="AQ698" s="1421">
        <f t="shared" ca="1" si="517"/>
        <v>0</v>
      </c>
      <c r="AR698" s="1421">
        <f t="shared" ca="1" si="517"/>
        <v>0</v>
      </c>
      <c r="AS698" s="1421">
        <f t="shared" ca="1" si="517"/>
        <v>0</v>
      </c>
      <c r="AT698" s="1421">
        <f t="shared" ca="1" si="517"/>
        <v>0</v>
      </c>
      <c r="AU698" s="1421">
        <f t="shared" ca="1" si="517"/>
        <v>0</v>
      </c>
      <c r="AV698" s="1421">
        <f t="shared" ca="1" si="517"/>
        <v>0</v>
      </c>
      <c r="AW698" s="1421">
        <f t="shared" ca="1" si="517"/>
        <v>0</v>
      </c>
      <c r="AX698" s="1421">
        <f t="shared" ca="1" si="517"/>
        <v>0</v>
      </c>
      <c r="AY698" s="1421">
        <f t="shared" ca="1" si="517"/>
        <v>0</v>
      </c>
      <c r="AZ698" s="1421">
        <f t="shared" ca="1" si="517"/>
        <v>0</v>
      </c>
      <c r="BA698" s="1421">
        <f t="shared" ca="1" si="517"/>
        <v>0</v>
      </c>
      <c r="BB698" s="1421">
        <f t="shared" ca="1" si="517"/>
        <v>0</v>
      </c>
      <c r="BC698" s="1421">
        <f t="shared" ca="1" si="517"/>
        <v>0</v>
      </c>
      <c r="BD698" s="1421">
        <f t="shared" ca="1" si="517"/>
        <v>0</v>
      </c>
      <c r="BE698" s="1421">
        <f t="shared" ca="1" si="517"/>
        <v>0</v>
      </c>
      <c r="BF698" s="1421">
        <f t="shared" ca="1" si="517"/>
        <v>0</v>
      </c>
      <c r="BG698" s="1421">
        <f t="shared" ca="1" si="517"/>
        <v>0</v>
      </c>
      <c r="BH698" s="1421">
        <f t="shared" ca="1" si="517"/>
        <v>0</v>
      </c>
      <c r="BI698" s="1421">
        <f t="shared" ca="1" si="517"/>
        <v>0</v>
      </c>
      <c r="BJ698" s="1421">
        <f t="shared" ca="1" si="517"/>
        <v>0</v>
      </c>
      <c r="BK698" s="1421">
        <f t="shared" ca="1" si="517"/>
        <v>0</v>
      </c>
      <c r="BL698" s="1421">
        <f t="shared" ca="1" si="517"/>
        <v>0</v>
      </c>
      <c r="BM698" s="1421">
        <f t="shared" ca="1" si="517"/>
        <v>0</v>
      </c>
      <c r="BN698" s="1421">
        <f t="shared" ca="1" si="517"/>
        <v>0</v>
      </c>
      <c r="BO698" s="1421">
        <f t="shared" ca="1" si="517"/>
        <v>0</v>
      </c>
      <c r="BP698" s="1421">
        <f t="shared" ca="1" si="517"/>
        <v>0</v>
      </c>
      <c r="BQ698" s="1421">
        <f t="shared" ref="BQ698:CV698" ca="1" si="518">IF(BQ$612&lt;Start_Mth,0,BQ$675*OFFSET($D$351,,BQ$606))</f>
        <v>0</v>
      </c>
      <c r="BR698" s="1421">
        <f t="shared" ca="1" si="518"/>
        <v>0</v>
      </c>
      <c r="BS698" s="1421">
        <f t="shared" ca="1" si="518"/>
        <v>0</v>
      </c>
      <c r="BT698" s="1421">
        <f t="shared" ca="1" si="518"/>
        <v>0</v>
      </c>
      <c r="BU698" s="1421">
        <f t="shared" ca="1" si="518"/>
        <v>0</v>
      </c>
      <c r="BV698" s="1421">
        <f t="shared" ca="1" si="518"/>
        <v>0</v>
      </c>
      <c r="BW698" s="1421">
        <f t="shared" ca="1" si="518"/>
        <v>0</v>
      </c>
      <c r="BX698" s="1421">
        <f t="shared" ca="1" si="518"/>
        <v>0</v>
      </c>
      <c r="BY698" s="1421">
        <f t="shared" ca="1" si="518"/>
        <v>0</v>
      </c>
      <c r="BZ698" s="1421">
        <f t="shared" ca="1" si="518"/>
        <v>0</v>
      </c>
      <c r="CA698" s="1421">
        <f t="shared" ca="1" si="518"/>
        <v>0</v>
      </c>
      <c r="CB698" s="1421">
        <f t="shared" ca="1" si="518"/>
        <v>0</v>
      </c>
      <c r="CC698" s="1421">
        <f t="shared" ca="1" si="518"/>
        <v>0</v>
      </c>
      <c r="CD698" s="1421">
        <f t="shared" ca="1" si="518"/>
        <v>0</v>
      </c>
      <c r="CE698" s="1421">
        <f t="shared" ca="1" si="518"/>
        <v>0</v>
      </c>
      <c r="CF698" s="1421">
        <f t="shared" ca="1" si="518"/>
        <v>0</v>
      </c>
      <c r="CG698" s="1421">
        <f t="shared" ca="1" si="518"/>
        <v>0</v>
      </c>
      <c r="CH698" s="1421">
        <f t="shared" ca="1" si="518"/>
        <v>0</v>
      </c>
      <c r="CI698" s="1421">
        <f t="shared" ca="1" si="518"/>
        <v>0</v>
      </c>
      <c r="CJ698" s="1421">
        <f t="shared" ca="1" si="518"/>
        <v>0</v>
      </c>
      <c r="CK698" s="1421">
        <f t="shared" ca="1" si="518"/>
        <v>0</v>
      </c>
      <c r="CL698" s="1421">
        <f t="shared" ca="1" si="518"/>
        <v>0</v>
      </c>
      <c r="CM698" s="1421">
        <f t="shared" ca="1" si="518"/>
        <v>0</v>
      </c>
      <c r="CN698" s="1421">
        <f t="shared" ca="1" si="518"/>
        <v>0</v>
      </c>
      <c r="CO698" s="1421">
        <f t="shared" ca="1" si="518"/>
        <v>0</v>
      </c>
      <c r="CP698" s="1421">
        <f t="shared" ca="1" si="518"/>
        <v>0</v>
      </c>
      <c r="CQ698" s="1421">
        <f t="shared" ca="1" si="518"/>
        <v>0</v>
      </c>
      <c r="CR698" s="1421">
        <f t="shared" ca="1" si="518"/>
        <v>0</v>
      </c>
      <c r="CS698" s="1421">
        <f t="shared" ca="1" si="518"/>
        <v>0</v>
      </c>
      <c r="CT698" s="1421">
        <f t="shared" ca="1" si="518"/>
        <v>0</v>
      </c>
      <c r="CU698" s="1421">
        <f t="shared" ca="1" si="518"/>
        <v>0</v>
      </c>
      <c r="CV698" s="1421">
        <f t="shared" ca="1" si="518"/>
        <v>0</v>
      </c>
      <c r="CW698" s="1421">
        <f t="shared" ref="CW698:EF698" ca="1" si="519">IF(CW$612&lt;Start_Mth,0,CW$675*OFFSET($D$351,,CW$606))</f>
        <v>0</v>
      </c>
      <c r="CX698" s="1421">
        <f t="shared" ca="1" si="519"/>
        <v>0</v>
      </c>
      <c r="CY698" s="1421">
        <f t="shared" ca="1" si="519"/>
        <v>0</v>
      </c>
      <c r="CZ698" s="1421">
        <f t="shared" ca="1" si="519"/>
        <v>0</v>
      </c>
      <c r="DA698" s="1421">
        <f t="shared" ca="1" si="519"/>
        <v>0</v>
      </c>
      <c r="DB698" s="1421">
        <f t="shared" ca="1" si="519"/>
        <v>0</v>
      </c>
      <c r="DC698" s="1421">
        <f t="shared" ca="1" si="519"/>
        <v>0</v>
      </c>
      <c r="DD698" s="1421">
        <f t="shared" ca="1" si="519"/>
        <v>0</v>
      </c>
      <c r="DE698" s="1421">
        <f t="shared" ca="1" si="519"/>
        <v>0</v>
      </c>
      <c r="DF698" s="1421">
        <f t="shared" ca="1" si="519"/>
        <v>0</v>
      </c>
      <c r="DG698" s="1421">
        <f t="shared" ca="1" si="519"/>
        <v>0</v>
      </c>
      <c r="DH698" s="1421">
        <f t="shared" ca="1" si="519"/>
        <v>0</v>
      </c>
      <c r="DI698" s="1421">
        <f t="shared" ca="1" si="519"/>
        <v>0</v>
      </c>
      <c r="DJ698" s="1421">
        <f t="shared" ca="1" si="519"/>
        <v>0</v>
      </c>
      <c r="DK698" s="1421">
        <f t="shared" ca="1" si="519"/>
        <v>0</v>
      </c>
      <c r="DL698" s="1421">
        <f t="shared" ca="1" si="519"/>
        <v>0</v>
      </c>
      <c r="DM698" s="1421">
        <f t="shared" ca="1" si="519"/>
        <v>0</v>
      </c>
      <c r="DN698" s="1421">
        <f t="shared" ca="1" si="519"/>
        <v>0</v>
      </c>
      <c r="DO698" s="1421">
        <f t="shared" ca="1" si="519"/>
        <v>0</v>
      </c>
      <c r="DP698" s="1421">
        <f t="shared" ca="1" si="519"/>
        <v>0</v>
      </c>
      <c r="DQ698" s="1421">
        <f t="shared" ca="1" si="519"/>
        <v>0</v>
      </c>
      <c r="DR698" s="1421">
        <f t="shared" ca="1" si="519"/>
        <v>0</v>
      </c>
      <c r="DS698" s="1421">
        <f t="shared" ca="1" si="519"/>
        <v>0</v>
      </c>
      <c r="DT698" s="1421">
        <f t="shared" ca="1" si="519"/>
        <v>0</v>
      </c>
      <c r="DU698" s="1421">
        <f t="shared" ca="1" si="519"/>
        <v>0</v>
      </c>
      <c r="DV698" s="1421">
        <f t="shared" ca="1" si="519"/>
        <v>0</v>
      </c>
      <c r="DW698" s="1421">
        <f t="shared" ca="1" si="519"/>
        <v>0</v>
      </c>
      <c r="DX698" s="1421">
        <f t="shared" ca="1" si="519"/>
        <v>0</v>
      </c>
      <c r="DY698" s="1421">
        <f t="shared" ca="1" si="519"/>
        <v>0</v>
      </c>
      <c r="DZ698" s="1421">
        <f t="shared" ca="1" si="519"/>
        <v>0</v>
      </c>
      <c r="EA698" s="1421">
        <f t="shared" ca="1" si="519"/>
        <v>0</v>
      </c>
      <c r="EB698" s="1421">
        <f t="shared" ca="1" si="519"/>
        <v>0</v>
      </c>
      <c r="EC698" s="1421">
        <f t="shared" ca="1" si="519"/>
        <v>0</v>
      </c>
      <c r="ED698" s="1421">
        <f t="shared" ca="1" si="519"/>
        <v>0</v>
      </c>
      <c r="EE698" s="1421">
        <f t="shared" ca="1" si="519"/>
        <v>0</v>
      </c>
      <c r="EF698" s="1421">
        <f t="shared" ca="1" si="519"/>
        <v>0</v>
      </c>
    </row>
    <row r="699" spans="3:136">
      <c r="C699" s="28" t="str">
        <f t="shared" si="506"/>
        <v>Motor Vehicle Expense</v>
      </c>
      <c r="D699" s="1420">
        <f t="shared" si="507"/>
        <v>0</v>
      </c>
      <c r="E699" s="1421">
        <f ca="1">IF(E$612&lt;Start_Mth,0,OFFSET('Model Inputs &amp; Calcs'!$B56,,E$606+1)/12)</f>
        <v>0</v>
      </c>
      <c r="F699" s="1421">
        <f ca="1">IF(F$612&lt;Start_Mth,0,OFFSET('Model Inputs &amp; Calcs'!$B56,,F$606+1)/12)</f>
        <v>0</v>
      </c>
      <c r="G699" s="1421">
        <f ca="1">IF(G$612&lt;Start_Mth,0,OFFSET('Model Inputs &amp; Calcs'!$B56,,G$606+1)/12)</f>
        <v>0</v>
      </c>
      <c r="H699" s="1421">
        <f ca="1">IF(H$612&lt;Start_Mth,0,OFFSET('Model Inputs &amp; Calcs'!$B56,,H$606+1)/12)</f>
        <v>0</v>
      </c>
      <c r="I699" s="1421">
        <f ca="1">IF(I$612&lt;Start_Mth,0,OFFSET('Model Inputs &amp; Calcs'!$B56,,I$606+1)/12)</f>
        <v>0</v>
      </c>
      <c r="J699" s="1421">
        <f ca="1">IF(J$612&lt;Start_Mth,0,OFFSET('Model Inputs &amp; Calcs'!$B56,,J$606+1)/12)</f>
        <v>0</v>
      </c>
      <c r="K699" s="1421">
        <f ca="1">IF(K$612&lt;Start_Mth,0,OFFSET('Model Inputs &amp; Calcs'!$B56,,K$606+1)/12)</f>
        <v>0</v>
      </c>
      <c r="L699" s="1421">
        <f ca="1">IF(L$612&lt;Start_Mth,0,OFFSET('Model Inputs &amp; Calcs'!$B56,,L$606+1)/12)</f>
        <v>0</v>
      </c>
      <c r="M699" s="1421">
        <f ca="1">IF(M$612&lt;Start_Mth,0,OFFSET('Model Inputs &amp; Calcs'!$B56,,M$606+1)/12)</f>
        <v>0</v>
      </c>
      <c r="N699" s="1421">
        <f ca="1">IF(N$612&lt;Start_Mth,0,OFFSET('Model Inputs &amp; Calcs'!$B56,,N$606+1)/12)</f>
        <v>0</v>
      </c>
      <c r="O699" s="1421">
        <f ca="1">IF(O$612&lt;Start_Mth,0,OFFSET('Model Inputs &amp; Calcs'!$B56,,O$606+1)/12)</f>
        <v>0</v>
      </c>
      <c r="P699" s="1421">
        <f ca="1">IF(P$612&lt;Start_Mth,0,OFFSET('Model Inputs &amp; Calcs'!$B56,,P$606+1)/12)</f>
        <v>0</v>
      </c>
      <c r="Q699" s="1421">
        <f ca="1">IF(Q$612&lt;Start_Mth,0,OFFSET('Model Inputs &amp; Calcs'!$B56,,Q$606+1)/12)</f>
        <v>0</v>
      </c>
      <c r="R699" s="1421">
        <f ca="1">IF(R$612&lt;Start_Mth,0,OFFSET('Model Inputs &amp; Calcs'!$B56,,R$606+1)/12)</f>
        <v>0</v>
      </c>
      <c r="S699" s="1421">
        <f ca="1">IF(S$612&lt;Start_Mth,0,OFFSET('Model Inputs &amp; Calcs'!$B56,,S$606+1)/12)</f>
        <v>0</v>
      </c>
      <c r="T699" s="1421">
        <f ca="1">IF(T$612&lt;Start_Mth,0,OFFSET('Model Inputs &amp; Calcs'!$B56,,T$606+1)/12)</f>
        <v>0</v>
      </c>
      <c r="U699" s="1421">
        <f ca="1">IF(U$612&lt;Start_Mth,0,OFFSET('Model Inputs &amp; Calcs'!$B56,,U$606+1)/12)</f>
        <v>0</v>
      </c>
      <c r="V699" s="1421">
        <f ca="1">IF(V$612&lt;Start_Mth,0,OFFSET('Model Inputs &amp; Calcs'!$B56,,V$606+1)/12)</f>
        <v>0</v>
      </c>
      <c r="W699" s="1421">
        <f ca="1">IF(W$612&lt;Start_Mth,0,OFFSET('Model Inputs &amp; Calcs'!$B56,,W$606+1)/12)</f>
        <v>0</v>
      </c>
      <c r="X699" s="1421">
        <f ca="1">IF(X$612&lt;Start_Mth,0,OFFSET('Model Inputs &amp; Calcs'!$B56,,X$606+1)/12)</f>
        <v>0</v>
      </c>
      <c r="Y699" s="1421">
        <f ca="1">IF(Y$612&lt;Start_Mth,0,OFFSET('Model Inputs &amp; Calcs'!$B56,,Y$606+1)/12)</f>
        <v>0</v>
      </c>
      <c r="Z699" s="1421">
        <f ca="1">IF(Z$612&lt;Start_Mth,0,OFFSET('Model Inputs &amp; Calcs'!$B56,,Z$606+1)/12)</f>
        <v>0</v>
      </c>
      <c r="AA699" s="1421">
        <f ca="1">IF(AA$612&lt;Start_Mth,0,OFFSET('Model Inputs &amp; Calcs'!$B56,,AA$606+1)/12)</f>
        <v>0</v>
      </c>
      <c r="AB699" s="1421">
        <f ca="1">IF(AB$612&lt;Start_Mth,0,OFFSET('Model Inputs &amp; Calcs'!$B56,,AB$606+1)/12)</f>
        <v>0</v>
      </c>
      <c r="AC699" s="1421">
        <f ca="1">IF(AC$612&lt;Start_Mth,0,OFFSET('Model Inputs &amp; Calcs'!$B56,,AC$606+1)/12)</f>
        <v>0</v>
      </c>
      <c r="AD699" s="1421">
        <f ca="1">IF(AD$612&lt;Start_Mth,0,OFFSET('Model Inputs &amp; Calcs'!$B56,,AD$606+1)/12)</f>
        <v>0</v>
      </c>
      <c r="AE699" s="1421">
        <f ca="1">IF(AE$612&lt;Start_Mth,0,OFFSET('Model Inputs &amp; Calcs'!$B56,,AE$606+1)/12)</f>
        <v>0</v>
      </c>
      <c r="AF699" s="1421">
        <f ca="1">IF(AF$612&lt;Start_Mth,0,OFFSET('Model Inputs &amp; Calcs'!$B56,,AF$606+1)/12)</f>
        <v>0</v>
      </c>
      <c r="AG699" s="1421">
        <f ca="1">IF(AG$612&lt;Start_Mth,0,OFFSET('Model Inputs &amp; Calcs'!$B56,,AG$606+1)/12)</f>
        <v>0</v>
      </c>
      <c r="AH699" s="1421">
        <f ca="1">IF(AH$612&lt;Start_Mth,0,OFFSET('Model Inputs &amp; Calcs'!$B56,,AH$606+1)/12)</f>
        <v>0</v>
      </c>
      <c r="AI699" s="1421">
        <f ca="1">IF(AI$612&lt;Start_Mth,0,OFFSET('Model Inputs &amp; Calcs'!$B56,,AI$606+1)/12)</f>
        <v>0</v>
      </c>
      <c r="AJ699" s="1421">
        <f ca="1">IF(AJ$612&lt;Start_Mth,0,OFFSET('Model Inputs &amp; Calcs'!$B56,,AJ$606+1)/12)</f>
        <v>0</v>
      </c>
      <c r="AK699" s="1421">
        <f ca="1">IF(AK$612&lt;Start_Mth,0,OFFSET('Model Inputs &amp; Calcs'!$B56,,AK$606+1)/12)</f>
        <v>0</v>
      </c>
      <c r="AL699" s="1421">
        <f ca="1">IF(AL$612&lt;Start_Mth,0,OFFSET('Model Inputs &amp; Calcs'!$B56,,AL$606+1)/12)</f>
        <v>0</v>
      </c>
      <c r="AM699" s="1421">
        <f ca="1">IF(AM$612&lt;Start_Mth,0,OFFSET('Model Inputs &amp; Calcs'!$B56,,AM$606+1)/12)</f>
        <v>0</v>
      </c>
      <c r="AN699" s="1421">
        <f ca="1">IF(AN$612&lt;Start_Mth,0,OFFSET('Model Inputs &amp; Calcs'!$B56,,AN$606+1)/12)</f>
        <v>0</v>
      </c>
      <c r="AO699" s="1421">
        <f ca="1">IF(AO$612&lt;Start_Mth,0,OFFSET('Model Inputs &amp; Calcs'!$B56,,AO$606+1)/12)</f>
        <v>0</v>
      </c>
      <c r="AP699" s="1421">
        <f ca="1">IF(AP$612&lt;Start_Mth,0,OFFSET('Model Inputs &amp; Calcs'!$B56,,AP$606+1)/12)</f>
        <v>0</v>
      </c>
      <c r="AQ699" s="1421">
        <f ca="1">IF(AQ$612&lt;Start_Mth,0,OFFSET('Model Inputs &amp; Calcs'!$B56,,AQ$606+1)/12)</f>
        <v>0</v>
      </c>
      <c r="AR699" s="1421">
        <f ca="1">IF(AR$612&lt;Start_Mth,0,OFFSET('Model Inputs &amp; Calcs'!$B56,,AR$606+1)/12)</f>
        <v>0</v>
      </c>
      <c r="AS699" s="1421">
        <f ca="1">IF(AS$612&lt;Start_Mth,0,OFFSET('Model Inputs &amp; Calcs'!$B56,,AS$606+1)/12)</f>
        <v>0</v>
      </c>
      <c r="AT699" s="1421">
        <f ca="1">IF(AT$612&lt;Start_Mth,0,OFFSET('Model Inputs &amp; Calcs'!$B56,,AT$606+1)/12)</f>
        <v>0</v>
      </c>
      <c r="AU699" s="1421">
        <f ca="1">IF(AU$612&lt;Start_Mth,0,OFFSET('Model Inputs &amp; Calcs'!$B56,,AU$606+1)/12)</f>
        <v>0</v>
      </c>
      <c r="AV699" s="1421">
        <f ca="1">IF(AV$612&lt;Start_Mth,0,OFFSET('Model Inputs &amp; Calcs'!$B56,,AV$606+1)/12)</f>
        <v>0</v>
      </c>
      <c r="AW699" s="1421">
        <f ca="1">IF(AW$612&lt;Start_Mth,0,OFFSET('Model Inputs &amp; Calcs'!$B56,,AW$606+1)/12)</f>
        <v>0</v>
      </c>
      <c r="AX699" s="1421">
        <f ca="1">IF(AX$612&lt;Start_Mth,0,OFFSET('Model Inputs &amp; Calcs'!$B56,,AX$606+1)/12)</f>
        <v>0</v>
      </c>
      <c r="AY699" s="1421">
        <f ca="1">IF(AY$612&lt;Start_Mth,0,OFFSET('Model Inputs &amp; Calcs'!$B56,,AY$606+1)/12)</f>
        <v>0</v>
      </c>
      <c r="AZ699" s="1421">
        <f ca="1">IF(AZ$612&lt;Start_Mth,0,OFFSET('Model Inputs &amp; Calcs'!$B56,,AZ$606+1)/12)</f>
        <v>0</v>
      </c>
      <c r="BA699" s="1421">
        <f ca="1">IF(BA$612&lt;Start_Mth,0,OFFSET('Model Inputs &amp; Calcs'!$B56,,BA$606+1)/12)</f>
        <v>0</v>
      </c>
      <c r="BB699" s="1421">
        <f ca="1">IF(BB$612&lt;Start_Mth,0,OFFSET('Model Inputs &amp; Calcs'!$B56,,BB$606+1)/12)</f>
        <v>0</v>
      </c>
      <c r="BC699" s="1421">
        <f ca="1">IF(BC$612&lt;Start_Mth,0,OFFSET('Model Inputs &amp; Calcs'!$B56,,BC$606+1)/12)</f>
        <v>0</v>
      </c>
      <c r="BD699" s="1421">
        <f ca="1">IF(BD$612&lt;Start_Mth,0,OFFSET('Model Inputs &amp; Calcs'!$B56,,BD$606+1)/12)</f>
        <v>0</v>
      </c>
      <c r="BE699" s="1421">
        <f ca="1">IF(BE$612&lt;Start_Mth,0,OFFSET('Model Inputs &amp; Calcs'!$B56,,BE$606+1)/12)</f>
        <v>0</v>
      </c>
      <c r="BF699" s="1421">
        <f ca="1">IF(BF$612&lt;Start_Mth,0,OFFSET('Model Inputs &amp; Calcs'!$B56,,BF$606+1)/12)</f>
        <v>0</v>
      </c>
      <c r="BG699" s="1421">
        <f ca="1">IF(BG$612&lt;Start_Mth,0,OFFSET('Model Inputs &amp; Calcs'!$B56,,BG$606+1)/12)</f>
        <v>0</v>
      </c>
      <c r="BH699" s="1421">
        <f ca="1">IF(BH$612&lt;Start_Mth,0,OFFSET('Model Inputs &amp; Calcs'!$B56,,BH$606+1)/12)</f>
        <v>0</v>
      </c>
      <c r="BI699" s="1421">
        <f ca="1">IF(BI$612&lt;Start_Mth,0,OFFSET('Model Inputs &amp; Calcs'!$B56,,BI$606+1)/12)</f>
        <v>0</v>
      </c>
      <c r="BJ699" s="1421">
        <f ca="1">IF(BJ$612&lt;Start_Mth,0,OFFSET('Model Inputs &amp; Calcs'!$B56,,BJ$606+1)/12)</f>
        <v>0</v>
      </c>
      <c r="BK699" s="1421">
        <f ca="1">IF(BK$612&lt;Start_Mth,0,OFFSET('Model Inputs &amp; Calcs'!$B56,,BK$606+1)/12)</f>
        <v>0</v>
      </c>
      <c r="BL699" s="1421">
        <f ca="1">IF(BL$612&lt;Start_Mth,0,OFFSET('Model Inputs &amp; Calcs'!$B56,,BL$606+1)/12)</f>
        <v>0</v>
      </c>
      <c r="BM699" s="1421">
        <f ca="1">IF(BM$612&lt;Start_Mth,0,OFFSET('Model Inputs &amp; Calcs'!$B56,,BM$606+1)/12)</f>
        <v>0</v>
      </c>
      <c r="BN699" s="1421">
        <f ca="1">IF(BN$612&lt;Start_Mth,0,OFFSET('Model Inputs &amp; Calcs'!$B56,,BN$606+1)/12)</f>
        <v>0</v>
      </c>
      <c r="BO699" s="1421">
        <f ca="1">IF(BO$612&lt;Start_Mth,0,OFFSET('Model Inputs &amp; Calcs'!$B56,,BO$606+1)/12)</f>
        <v>0</v>
      </c>
      <c r="BP699" s="1421">
        <f ca="1">IF(BP$612&lt;Start_Mth,0,OFFSET('Model Inputs &amp; Calcs'!$B56,,BP$606+1)/12)</f>
        <v>0</v>
      </c>
      <c r="BQ699" s="1421">
        <f ca="1">IF(BQ$612&lt;Start_Mth,0,OFFSET('Model Inputs &amp; Calcs'!$B56,,BQ$606+1)/12)</f>
        <v>0</v>
      </c>
      <c r="BR699" s="1421">
        <f ca="1">IF(BR$612&lt;Start_Mth,0,OFFSET('Model Inputs &amp; Calcs'!$B56,,BR$606+1)/12)</f>
        <v>0</v>
      </c>
      <c r="BS699" s="1421">
        <f ca="1">IF(BS$612&lt;Start_Mth,0,OFFSET('Model Inputs &amp; Calcs'!$B56,,BS$606+1)/12)</f>
        <v>0</v>
      </c>
      <c r="BT699" s="1421">
        <f ca="1">IF(BT$612&lt;Start_Mth,0,OFFSET('Model Inputs &amp; Calcs'!$B56,,BT$606+1)/12)</f>
        <v>0</v>
      </c>
      <c r="BU699" s="1421">
        <f ca="1">IF(BU$612&lt;Start_Mth,0,OFFSET('Model Inputs &amp; Calcs'!$B56,,BU$606+1)/12)</f>
        <v>0</v>
      </c>
      <c r="BV699" s="1421">
        <f ca="1">IF(BV$612&lt;Start_Mth,0,OFFSET('Model Inputs &amp; Calcs'!$B56,,BV$606+1)/12)</f>
        <v>0</v>
      </c>
      <c r="BW699" s="1421">
        <f ca="1">IF(BW$612&lt;Start_Mth,0,OFFSET('Model Inputs &amp; Calcs'!$B56,,BW$606+1)/12)</f>
        <v>0</v>
      </c>
      <c r="BX699" s="1421">
        <f ca="1">IF(BX$612&lt;Start_Mth,0,OFFSET('Model Inputs &amp; Calcs'!$B56,,BX$606+1)/12)</f>
        <v>0</v>
      </c>
      <c r="BY699" s="1421">
        <f ca="1">IF(BY$612&lt;Start_Mth,0,OFFSET('Model Inputs &amp; Calcs'!$B56,,BY$606+1)/12)</f>
        <v>0</v>
      </c>
      <c r="BZ699" s="1421">
        <f ca="1">IF(BZ$612&lt;Start_Mth,0,OFFSET('Model Inputs &amp; Calcs'!$B56,,BZ$606+1)/12)</f>
        <v>0</v>
      </c>
      <c r="CA699" s="1421">
        <f ca="1">IF(CA$612&lt;Start_Mth,0,OFFSET('Model Inputs &amp; Calcs'!$B56,,CA$606+1)/12)</f>
        <v>0</v>
      </c>
      <c r="CB699" s="1421">
        <f ca="1">IF(CB$612&lt;Start_Mth,0,OFFSET('Model Inputs &amp; Calcs'!$B56,,CB$606+1)/12)</f>
        <v>0</v>
      </c>
      <c r="CC699" s="1421">
        <f ca="1">IF(CC$612&lt;Start_Mth,0,OFFSET('Model Inputs &amp; Calcs'!$B56,,CC$606+1)/12)</f>
        <v>0</v>
      </c>
      <c r="CD699" s="1421">
        <f ca="1">IF(CD$612&lt;Start_Mth,0,OFFSET('Model Inputs &amp; Calcs'!$B56,,CD$606+1)/12)</f>
        <v>0</v>
      </c>
      <c r="CE699" s="1421">
        <f ca="1">IF(CE$612&lt;Start_Mth,0,OFFSET('Model Inputs &amp; Calcs'!$B56,,CE$606+1)/12)</f>
        <v>0</v>
      </c>
      <c r="CF699" s="1421">
        <f ca="1">IF(CF$612&lt;Start_Mth,0,OFFSET('Model Inputs &amp; Calcs'!$B56,,CF$606+1)/12)</f>
        <v>0</v>
      </c>
      <c r="CG699" s="1421">
        <f ca="1">IF(CG$612&lt;Start_Mth,0,OFFSET('Model Inputs &amp; Calcs'!$B56,,CG$606+1)/12)</f>
        <v>0</v>
      </c>
      <c r="CH699" s="1421">
        <f ca="1">IF(CH$612&lt;Start_Mth,0,OFFSET('Model Inputs &amp; Calcs'!$B56,,CH$606+1)/12)</f>
        <v>0</v>
      </c>
      <c r="CI699" s="1421">
        <f ca="1">IF(CI$612&lt;Start_Mth,0,OFFSET('Model Inputs &amp; Calcs'!$B56,,CI$606+1)/12)</f>
        <v>0</v>
      </c>
      <c r="CJ699" s="1421">
        <f ca="1">IF(CJ$612&lt;Start_Mth,0,OFFSET('Model Inputs &amp; Calcs'!$B56,,CJ$606+1)/12)</f>
        <v>0</v>
      </c>
      <c r="CK699" s="1421">
        <f ca="1">IF(CK$612&lt;Start_Mth,0,OFFSET('Model Inputs &amp; Calcs'!$B56,,CK$606+1)/12)</f>
        <v>0</v>
      </c>
      <c r="CL699" s="1421">
        <f ca="1">IF(CL$612&lt;Start_Mth,0,OFFSET('Model Inputs &amp; Calcs'!$B56,,CL$606+1)/12)</f>
        <v>0</v>
      </c>
      <c r="CM699" s="1421">
        <f ca="1">IF(CM$612&lt;Start_Mth,0,OFFSET('Model Inputs &amp; Calcs'!$B56,,CM$606+1)/12)</f>
        <v>0</v>
      </c>
      <c r="CN699" s="1421">
        <f ca="1">IF(CN$612&lt;Start_Mth,0,OFFSET('Model Inputs &amp; Calcs'!$B56,,CN$606+1)/12)</f>
        <v>0</v>
      </c>
      <c r="CO699" s="1421">
        <f ca="1">IF(CO$612&lt;Start_Mth,0,OFFSET('Model Inputs &amp; Calcs'!$B56,,CO$606+1)/12)</f>
        <v>0</v>
      </c>
      <c r="CP699" s="1421">
        <f ca="1">IF(CP$612&lt;Start_Mth,0,OFFSET('Model Inputs &amp; Calcs'!$B56,,CP$606+1)/12)</f>
        <v>0</v>
      </c>
      <c r="CQ699" s="1421">
        <f ca="1">IF(CQ$612&lt;Start_Mth,0,OFFSET('Model Inputs &amp; Calcs'!$B56,,CQ$606+1)/12)</f>
        <v>0</v>
      </c>
      <c r="CR699" s="1421">
        <f ca="1">IF(CR$612&lt;Start_Mth,0,OFFSET('Model Inputs &amp; Calcs'!$B56,,CR$606+1)/12)</f>
        <v>0</v>
      </c>
      <c r="CS699" s="1421">
        <f ca="1">IF(CS$612&lt;Start_Mth,0,OFFSET('Model Inputs &amp; Calcs'!$B56,,CS$606+1)/12)</f>
        <v>0</v>
      </c>
      <c r="CT699" s="1421">
        <f ca="1">IF(CT$612&lt;Start_Mth,0,OFFSET('Model Inputs &amp; Calcs'!$B56,,CT$606+1)/12)</f>
        <v>0</v>
      </c>
      <c r="CU699" s="1421">
        <f ca="1">IF(CU$612&lt;Start_Mth,0,OFFSET('Model Inputs &amp; Calcs'!$B56,,CU$606+1)/12)</f>
        <v>0</v>
      </c>
      <c r="CV699" s="1421">
        <f ca="1">IF(CV$612&lt;Start_Mth,0,OFFSET('Model Inputs &amp; Calcs'!$B56,,CV$606+1)/12)</f>
        <v>0</v>
      </c>
      <c r="CW699" s="1421">
        <f ca="1">IF(CW$612&lt;Start_Mth,0,OFFSET('Model Inputs &amp; Calcs'!$B56,,CW$606+1)/12)</f>
        <v>0</v>
      </c>
      <c r="CX699" s="1421">
        <f ca="1">IF(CX$612&lt;Start_Mth,0,OFFSET('Model Inputs &amp; Calcs'!$B56,,CX$606+1)/12)</f>
        <v>0</v>
      </c>
      <c r="CY699" s="1421">
        <f ca="1">IF(CY$612&lt;Start_Mth,0,OFFSET('Model Inputs &amp; Calcs'!$B56,,CY$606+1)/12)</f>
        <v>0</v>
      </c>
      <c r="CZ699" s="1421">
        <f ca="1">IF(CZ$612&lt;Start_Mth,0,OFFSET('Model Inputs &amp; Calcs'!$B56,,CZ$606+1)/12)</f>
        <v>0</v>
      </c>
      <c r="DA699" s="1421">
        <f ca="1">IF(DA$612&lt;Start_Mth,0,OFFSET('Model Inputs &amp; Calcs'!$B56,,DA$606+1)/12)</f>
        <v>0</v>
      </c>
      <c r="DB699" s="1421">
        <f ca="1">IF(DB$612&lt;Start_Mth,0,OFFSET('Model Inputs &amp; Calcs'!$B56,,DB$606+1)/12)</f>
        <v>0</v>
      </c>
      <c r="DC699" s="1421">
        <f ca="1">IF(DC$612&lt;Start_Mth,0,OFFSET('Model Inputs &amp; Calcs'!$B56,,DC$606+1)/12)</f>
        <v>0</v>
      </c>
      <c r="DD699" s="1421">
        <f ca="1">IF(DD$612&lt;Start_Mth,0,OFFSET('Model Inputs &amp; Calcs'!$B56,,DD$606+1)/12)</f>
        <v>0</v>
      </c>
      <c r="DE699" s="1421">
        <f ca="1">IF(DE$612&lt;Start_Mth,0,OFFSET('Model Inputs &amp; Calcs'!$B56,,DE$606+1)/12)</f>
        <v>0</v>
      </c>
      <c r="DF699" s="1421">
        <f ca="1">IF(DF$612&lt;Start_Mth,0,OFFSET('Model Inputs &amp; Calcs'!$B56,,DF$606+1)/12)</f>
        <v>0</v>
      </c>
      <c r="DG699" s="1421">
        <f ca="1">IF(DG$612&lt;Start_Mth,0,OFFSET('Model Inputs &amp; Calcs'!$B56,,DG$606+1)/12)</f>
        <v>0</v>
      </c>
      <c r="DH699" s="1421">
        <f ca="1">IF(DH$612&lt;Start_Mth,0,OFFSET('Model Inputs &amp; Calcs'!$B56,,DH$606+1)/12)</f>
        <v>0</v>
      </c>
      <c r="DI699" s="1421">
        <f ca="1">IF(DI$612&lt;Start_Mth,0,OFFSET('Model Inputs &amp; Calcs'!$B56,,DI$606+1)/12)</f>
        <v>0</v>
      </c>
      <c r="DJ699" s="1421">
        <f ca="1">IF(DJ$612&lt;Start_Mth,0,OFFSET('Model Inputs &amp; Calcs'!$B56,,DJ$606+1)/12)</f>
        <v>0</v>
      </c>
      <c r="DK699" s="1421">
        <f ca="1">IF(DK$612&lt;Start_Mth,0,OFFSET('Model Inputs &amp; Calcs'!$B56,,DK$606+1)/12)</f>
        <v>0</v>
      </c>
      <c r="DL699" s="1421">
        <f ca="1">IF(DL$612&lt;Start_Mth,0,OFFSET('Model Inputs &amp; Calcs'!$B56,,DL$606+1)/12)</f>
        <v>0</v>
      </c>
      <c r="DM699" s="1421">
        <f ca="1">IF(DM$612&lt;Start_Mth,0,OFFSET('Model Inputs &amp; Calcs'!$B56,,DM$606+1)/12)</f>
        <v>0</v>
      </c>
      <c r="DN699" s="1421">
        <f ca="1">IF(DN$612&lt;Start_Mth,0,OFFSET('Model Inputs &amp; Calcs'!$B56,,DN$606+1)/12)</f>
        <v>0</v>
      </c>
      <c r="DO699" s="1421">
        <f ca="1">IF(DO$612&lt;Start_Mth,0,OFFSET('Model Inputs &amp; Calcs'!$B56,,DO$606+1)/12)</f>
        <v>0</v>
      </c>
      <c r="DP699" s="1421">
        <f ca="1">IF(DP$612&lt;Start_Mth,0,OFFSET('Model Inputs &amp; Calcs'!$B56,,DP$606+1)/12)</f>
        <v>0</v>
      </c>
      <c r="DQ699" s="1421">
        <f ca="1">IF(DQ$612&lt;Start_Mth,0,OFFSET('Model Inputs &amp; Calcs'!$B56,,DQ$606+1)/12)</f>
        <v>0</v>
      </c>
      <c r="DR699" s="1421">
        <f ca="1">IF(DR$612&lt;Start_Mth,0,OFFSET('Model Inputs &amp; Calcs'!$B56,,DR$606+1)/12)</f>
        <v>0</v>
      </c>
      <c r="DS699" s="1421">
        <f ca="1">IF(DS$612&lt;Start_Mth,0,OFFSET('Model Inputs &amp; Calcs'!$B56,,DS$606+1)/12)</f>
        <v>0</v>
      </c>
      <c r="DT699" s="1421">
        <f ca="1">IF(DT$612&lt;Start_Mth,0,OFFSET('Model Inputs &amp; Calcs'!$B56,,DT$606+1)/12)</f>
        <v>0</v>
      </c>
      <c r="DU699" s="1421">
        <f ca="1">IF(DU$612&lt;Start_Mth,0,OFFSET('Model Inputs &amp; Calcs'!$B56,,DU$606+1)/12)</f>
        <v>0</v>
      </c>
      <c r="DV699" s="1421">
        <f ca="1">IF(DV$612&lt;Start_Mth,0,OFFSET('Model Inputs &amp; Calcs'!$B56,,DV$606+1)/12)</f>
        <v>0</v>
      </c>
      <c r="DW699" s="1421">
        <f ca="1">IF(DW$612&lt;Start_Mth,0,OFFSET('Model Inputs &amp; Calcs'!$B56,,DW$606+1)/12)</f>
        <v>0</v>
      </c>
      <c r="DX699" s="1421">
        <f ca="1">IF(DX$612&lt;Start_Mth,0,OFFSET('Model Inputs &amp; Calcs'!$B56,,DX$606+1)/12)</f>
        <v>0</v>
      </c>
      <c r="DY699" s="1421">
        <f ca="1">IF(DY$612&lt;Start_Mth,0,OFFSET('Model Inputs &amp; Calcs'!$B56,,DY$606+1)/12)</f>
        <v>0</v>
      </c>
      <c r="DZ699" s="1421">
        <f ca="1">IF(DZ$612&lt;Start_Mth,0,OFFSET('Model Inputs &amp; Calcs'!$B56,,DZ$606+1)/12)</f>
        <v>0</v>
      </c>
      <c r="EA699" s="1421">
        <f ca="1">IF(EA$612&lt;Start_Mth,0,OFFSET('Model Inputs &amp; Calcs'!$B56,,EA$606+1)/12)</f>
        <v>0</v>
      </c>
      <c r="EB699" s="1421">
        <f ca="1">IF(EB$612&lt;Start_Mth,0,OFFSET('Model Inputs &amp; Calcs'!$B56,,EB$606+1)/12)</f>
        <v>0</v>
      </c>
      <c r="EC699" s="1421">
        <f ca="1">IF(EC$612&lt;Start_Mth,0,OFFSET('Model Inputs &amp; Calcs'!$B56,,EC$606+1)/12)</f>
        <v>0</v>
      </c>
      <c r="ED699" s="1421">
        <f ca="1">IF(ED$612&lt;Start_Mth,0,OFFSET('Model Inputs &amp; Calcs'!$B56,,ED$606+1)/12)</f>
        <v>0</v>
      </c>
      <c r="EE699" s="1421">
        <f ca="1">IF(EE$612&lt;Start_Mth,0,OFFSET('Model Inputs &amp; Calcs'!$B56,,EE$606+1)/12)</f>
        <v>0</v>
      </c>
      <c r="EF699" s="1421">
        <f ca="1">IF(EF$612&lt;Start_Mth,0,OFFSET('Model Inputs &amp; Calcs'!$B56,,EF$606+1)/12)</f>
        <v>0</v>
      </c>
    </row>
    <row r="700" spans="3:136">
      <c r="C700" s="28" t="str">
        <f t="shared" si="506"/>
        <v>Postage</v>
      </c>
      <c r="D700" s="1420">
        <f t="shared" si="507"/>
        <v>0</v>
      </c>
      <c r="E700" s="1421">
        <f ca="1">IF(E$612&lt;Start_Mth,0,OFFSET('Model Inputs &amp; Calcs'!$B57,,E$606+1)/12)</f>
        <v>0</v>
      </c>
      <c r="F700" s="1421">
        <f ca="1">IF(F$612&lt;Start_Mth,0,OFFSET('Model Inputs &amp; Calcs'!$B57,,F$606+1)/12)</f>
        <v>0</v>
      </c>
      <c r="G700" s="1421">
        <f ca="1">IF(G$612&lt;Start_Mth,0,OFFSET('Model Inputs &amp; Calcs'!$B57,,G$606+1)/12)</f>
        <v>0</v>
      </c>
      <c r="H700" s="1421">
        <f ca="1">IF(H$612&lt;Start_Mth,0,OFFSET('Model Inputs &amp; Calcs'!$B57,,H$606+1)/12)</f>
        <v>0</v>
      </c>
      <c r="I700" s="1421">
        <f ca="1">IF(I$612&lt;Start_Mth,0,OFFSET('Model Inputs &amp; Calcs'!$B57,,I$606+1)/12)</f>
        <v>0</v>
      </c>
      <c r="J700" s="1421">
        <f ca="1">IF(J$612&lt;Start_Mth,0,OFFSET('Model Inputs &amp; Calcs'!$B57,,J$606+1)/12)</f>
        <v>0</v>
      </c>
      <c r="K700" s="1421">
        <f ca="1">IF(K$612&lt;Start_Mth,0,OFFSET('Model Inputs &amp; Calcs'!$B57,,K$606+1)/12)</f>
        <v>0</v>
      </c>
      <c r="L700" s="1421">
        <f ca="1">IF(L$612&lt;Start_Mth,0,OFFSET('Model Inputs &amp; Calcs'!$B57,,L$606+1)/12)</f>
        <v>0</v>
      </c>
      <c r="M700" s="1421">
        <f ca="1">IF(M$612&lt;Start_Mth,0,OFFSET('Model Inputs &amp; Calcs'!$B57,,M$606+1)/12)</f>
        <v>0</v>
      </c>
      <c r="N700" s="1421">
        <f ca="1">IF(N$612&lt;Start_Mth,0,OFFSET('Model Inputs &amp; Calcs'!$B57,,N$606+1)/12)</f>
        <v>0</v>
      </c>
      <c r="O700" s="1421">
        <f ca="1">IF(O$612&lt;Start_Mth,0,OFFSET('Model Inputs &amp; Calcs'!$B57,,O$606+1)/12)</f>
        <v>0</v>
      </c>
      <c r="P700" s="1421">
        <f ca="1">IF(P$612&lt;Start_Mth,0,OFFSET('Model Inputs &amp; Calcs'!$B57,,P$606+1)/12)</f>
        <v>0</v>
      </c>
      <c r="Q700" s="1421">
        <f ca="1">IF(Q$612&lt;Start_Mth,0,OFFSET('Model Inputs &amp; Calcs'!$B57,,Q$606+1)/12)</f>
        <v>0</v>
      </c>
      <c r="R700" s="1421">
        <f ca="1">IF(R$612&lt;Start_Mth,0,OFFSET('Model Inputs &amp; Calcs'!$B57,,R$606+1)/12)</f>
        <v>0</v>
      </c>
      <c r="S700" s="1421">
        <f ca="1">IF(S$612&lt;Start_Mth,0,OFFSET('Model Inputs &amp; Calcs'!$B57,,S$606+1)/12)</f>
        <v>0</v>
      </c>
      <c r="T700" s="1421">
        <f ca="1">IF(T$612&lt;Start_Mth,0,OFFSET('Model Inputs &amp; Calcs'!$B57,,T$606+1)/12)</f>
        <v>0</v>
      </c>
      <c r="U700" s="1421">
        <f ca="1">IF(U$612&lt;Start_Mth,0,OFFSET('Model Inputs &amp; Calcs'!$B57,,U$606+1)/12)</f>
        <v>0</v>
      </c>
      <c r="V700" s="1421">
        <f ca="1">IF(V$612&lt;Start_Mth,0,OFFSET('Model Inputs &amp; Calcs'!$B57,,V$606+1)/12)</f>
        <v>0</v>
      </c>
      <c r="W700" s="1421">
        <f ca="1">IF(W$612&lt;Start_Mth,0,OFFSET('Model Inputs &amp; Calcs'!$B57,,W$606+1)/12)</f>
        <v>0</v>
      </c>
      <c r="X700" s="1421">
        <f ca="1">IF(X$612&lt;Start_Mth,0,OFFSET('Model Inputs &amp; Calcs'!$B57,,X$606+1)/12)</f>
        <v>0</v>
      </c>
      <c r="Y700" s="1421">
        <f ca="1">IF(Y$612&lt;Start_Mth,0,OFFSET('Model Inputs &amp; Calcs'!$B57,,Y$606+1)/12)</f>
        <v>0</v>
      </c>
      <c r="Z700" s="1421">
        <f ca="1">IF(Z$612&lt;Start_Mth,0,OFFSET('Model Inputs &amp; Calcs'!$B57,,Z$606+1)/12)</f>
        <v>0</v>
      </c>
      <c r="AA700" s="1421">
        <f ca="1">IF(AA$612&lt;Start_Mth,0,OFFSET('Model Inputs &amp; Calcs'!$B57,,AA$606+1)/12)</f>
        <v>0</v>
      </c>
      <c r="AB700" s="1421">
        <f ca="1">IF(AB$612&lt;Start_Mth,0,OFFSET('Model Inputs &amp; Calcs'!$B57,,AB$606+1)/12)</f>
        <v>0</v>
      </c>
      <c r="AC700" s="1421">
        <f ca="1">IF(AC$612&lt;Start_Mth,0,OFFSET('Model Inputs &amp; Calcs'!$B57,,AC$606+1)/12)</f>
        <v>0</v>
      </c>
      <c r="AD700" s="1421">
        <f ca="1">IF(AD$612&lt;Start_Mth,0,OFFSET('Model Inputs &amp; Calcs'!$B57,,AD$606+1)/12)</f>
        <v>0</v>
      </c>
      <c r="AE700" s="1421">
        <f ca="1">IF(AE$612&lt;Start_Mth,0,OFFSET('Model Inputs &amp; Calcs'!$B57,,AE$606+1)/12)</f>
        <v>0</v>
      </c>
      <c r="AF700" s="1421">
        <f ca="1">IF(AF$612&lt;Start_Mth,0,OFFSET('Model Inputs &amp; Calcs'!$B57,,AF$606+1)/12)</f>
        <v>0</v>
      </c>
      <c r="AG700" s="1421">
        <f ca="1">IF(AG$612&lt;Start_Mth,0,OFFSET('Model Inputs &amp; Calcs'!$B57,,AG$606+1)/12)</f>
        <v>0</v>
      </c>
      <c r="AH700" s="1421">
        <f ca="1">IF(AH$612&lt;Start_Mth,0,OFFSET('Model Inputs &amp; Calcs'!$B57,,AH$606+1)/12)</f>
        <v>0</v>
      </c>
      <c r="AI700" s="1421">
        <f ca="1">IF(AI$612&lt;Start_Mth,0,OFFSET('Model Inputs &amp; Calcs'!$B57,,AI$606+1)/12)</f>
        <v>0</v>
      </c>
      <c r="AJ700" s="1421">
        <f ca="1">IF(AJ$612&lt;Start_Mth,0,OFFSET('Model Inputs &amp; Calcs'!$B57,,AJ$606+1)/12)</f>
        <v>0</v>
      </c>
      <c r="AK700" s="1421">
        <f ca="1">IF(AK$612&lt;Start_Mth,0,OFFSET('Model Inputs &amp; Calcs'!$B57,,AK$606+1)/12)</f>
        <v>0</v>
      </c>
      <c r="AL700" s="1421">
        <f ca="1">IF(AL$612&lt;Start_Mth,0,OFFSET('Model Inputs &amp; Calcs'!$B57,,AL$606+1)/12)</f>
        <v>0</v>
      </c>
      <c r="AM700" s="1421">
        <f ca="1">IF(AM$612&lt;Start_Mth,0,OFFSET('Model Inputs &amp; Calcs'!$B57,,AM$606+1)/12)</f>
        <v>0</v>
      </c>
      <c r="AN700" s="1421">
        <f ca="1">IF(AN$612&lt;Start_Mth,0,OFFSET('Model Inputs &amp; Calcs'!$B57,,AN$606+1)/12)</f>
        <v>0</v>
      </c>
      <c r="AO700" s="1421">
        <f ca="1">IF(AO$612&lt;Start_Mth,0,OFFSET('Model Inputs &amp; Calcs'!$B57,,AO$606+1)/12)</f>
        <v>0</v>
      </c>
      <c r="AP700" s="1421">
        <f ca="1">IF(AP$612&lt;Start_Mth,0,OFFSET('Model Inputs &amp; Calcs'!$B57,,AP$606+1)/12)</f>
        <v>0</v>
      </c>
      <c r="AQ700" s="1421">
        <f ca="1">IF(AQ$612&lt;Start_Mth,0,OFFSET('Model Inputs &amp; Calcs'!$B57,,AQ$606+1)/12)</f>
        <v>0</v>
      </c>
      <c r="AR700" s="1421">
        <f ca="1">IF(AR$612&lt;Start_Mth,0,OFFSET('Model Inputs &amp; Calcs'!$B57,,AR$606+1)/12)</f>
        <v>0</v>
      </c>
      <c r="AS700" s="1421">
        <f ca="1">IF(AS$612&lt;Start_Mth,0,OFFSET('Model Inputs &amp; Calcs'!$B57,,AS$606+1)/12)</f>
        <v>0</v>
      </c>
      <c r="AT700" s="1421">
        <f ca="1">IF(AT$612&lt;Start_Mth,0,OFFSET('Model Inputs &amp; Calcs'!$B57,,AT$606+1)/12)</f>
        <v>0</v>
      </c>
      <c r="AU700" s="1421">
        <f ca="1">IF(AU$612&lt;Start_Mth,0,OFFSET('Model Inputs &amp; Calcs'!$B57,,AU$606+1)/12)</f>
        <v>0</v>
      </c>
      <c r="AV700" s="1421">
        <f ca="1">IF(AV$612&lt;Start_Mth,0,OFFSET('Model Inputs &amp; Calcs'!$B57,,AV$606+1)/12)</f>
        <v>0</v>
      </c>
      <c r="AW700" s="1421">
        <f ca="1">IF(AW$612&lt;Start_Mth,0,OFFSET('Model Inputs &amp; Calcs'!$B57,,AW$606+1)/12)</f>
        <v>0</v>
      </c>
      <c r="AX700" s="1421">
        <f ca="1">IF(AX$612&lt;Start_Mth,0,OFFSET('Model Inputs &amp; Calcs'!$B57,,AX$606+1)/12)</f>
        <v>0</v>
      </c>
      <c r="AY700" s="1421">
        <f ca="1">IF(AY$612&lt;Start_Mth,0,OFFSET('Model Inputs &amp; Calcs'!$B57,,AY$606+1)/12)</f>
        <v>0</v>
      </c>
      <c r="AZ700" s="1421">
        <f ca="1">IF(AZ$612&lt;Start_Mth,0,OFFSET('Model Inputs &amp; Calcs'!$B57,,AZ$606+1)/12)</f>
        <v>0</v>
      </c>
      <c r="BA700" s="1421">
        <f ca="1">IF(BA$612&lt;Start_Mth,0,OFFSET('Model Inputs &amp; Calcs'!$B57,,BA$606+1)/12)</f>
        <v>0</v>
      </c>
      <c r="BB700" s="1421">
        <f ca="1">IF(BB$612&lt;Start_Mth,0,OFFSET('Model Inputs &amp; Calcs'!$B57,,BB$606+1)/12)</f>
        <v>0</v>
      </c>
      <c r="BC700" s="1421">
        <f ca="1">IF(BC$612&lt;Start_Mth,0,OFFSET('Model Inputs &amp; Calcs'!$B57,,BC$606+1)/12)</f>
        <v>0</v>
      </c>
      <c r="BD700" s="1421">
        <f ca="1">IF(BD$612&lt;Start_Mth,0,OFFSET('Model Inputs &amp; Calcs'!$B57,,BD$606+1)/12)</f>
        <v>0</v>
      </c>
      <c r="BE700" s="1421">
        <f ca="1">IF(BE$612&lt;Start_Mth,0,OFFSET('Model Inputs &amp; Calcs'!$B57,,BE$606+1)/12)</f>
        <v>0</v>
      </c>
      <c r="BF700" s="1421">
        <f ca="1">IF(BF$612&lt;Start_Mth,0,OFFSET('Model Inputs &amp; Calcs'!$B57,,BF$606+1)/12)</f>
        <v>0</v>
      </c>
      <c r="BG700" s="1421">
        <f ca="1">IF(BG$612&lt;Start_Mth,0,OFFSET('Model Inputs &amp; Calcs'!$B57,,BG$606+1)/12)</f>
        <v>0</v>
      </c>
      <c r="BH700" s="1421">
        <f ca="1">IF(BH$612&lt;Start_Mth,0,OFFSET('Model Inputs &amp; Calcs'!$B57,,BH$606+1)/12)</f>
        <v>0</v>
      </c>
      <c r="BI700" s="1421">
        <f ca="1">IF(BI$612&lt;Start_Mth,0,OFFSET('Model Inputs &amp; Calcs'!$B57,,BI$606+1)/12)</f>
        <v>0</v>
      </c>
      <c r="BJ700" s="1421">
        <f ca="1">IF(BJ$612&lt;Start_Mth,0,OFFSET('Model Inputs &amp; Calcs'!$B57,,BJ$606+1)/12)</f>
        <v>0</v>
      </c>
      <c r="BK700" s="1421">
        <f ca="1">IF(BK$612&lt;Start_Mth,0,OFFSET('Model Inputs &amp; Calcs'!$B57,,BK$606+1)/12)</f>
        <v>0</v>
      </c>
      <c r="BL700" s="1421">
        <f ca="1">IF(BL$612&lt;Start_Mth,0,OFFSET('Model Inputs &amp; Calcs'!$B57,,BL$606+1)/12)</f>
        <v>0</v>
      </c>
      <c r="BM700" s="1421">
        <f ca="1">IF(BM$612&lt;Start_Mth,0,OFFSET('Model Inputs &amp; Calcs'!$B57,,BM$606+1)/12)</f>
        <v>0</v>
      </c>
      <c r="BN700" s="1421">
        <f ca="1">IF(BN$612&lt;Start_Mth,0,OFFSET('Model Inputs &amp; Calcs'!$B57,,BN$606+1)/12)</f>
        <v>0</v>
      </c>
      <c r="BO700" s="1421">
        <f ca="1">IF(BO$612&lt;Start_Mth,0,OFFSET('Model Inputs &amp; Calcs'!$B57,,BO$606+1)/12)</f>
        <v>0</v>
      </c>
      <c r="BP700" s="1421">
        <f ca="1">IF(BP$612&lt;Start_Mth,0,OFFSET('Model Inputs &amp; Calcs'!$B57,,BP$606+1)/12)</f>
        <v>0</v>
      </c>
      <c r="BQ700" s="1421">
        <f ca="1">IF(BQ$612&lt;Start_Mth,0,OFFSET('Model Inputs &amp; Calcs'!$B57,,BQ$606+1)/12)</f>
        <v>0</v>
      </c>
      <c r="BR700" s="1421">
        <f ca="1">IF(BR$612&lt;Start_Mth,0,OFFSET('Model Inputs &amp; Calcs'!$B57,,BR$606+1)/12)</f>
        <v>0</v>
      </c>
      <c r="BS700" s="1421">
        <f ca="1">IF(BS$612&lt;Start_Mth,0,OFFSET('Model Inputs &amp; Calcs'!$B57,,BS$606+1)/12)</f>
        <v>0</v>
      </c>
      <c r="BT700" s="1421">
        <f ca="1">IF(BT$612&lt;Start_Mth,0,OFFSET('Model Inputs &amp; Calcs'!$B57,,BT$606+1)/12)</f>
        <v>0</v>
      </c>
      <c r="BU700" s="1421">
        <f ca="1">IF(BU$612&lt;Start_Mth,0,OFFSET('Model Inputs &amp; Calcs'!$B57,,BU$606+1)/12)</f>
        <v>0</v>
      </c>
      <c r="BV700" s="1421">
        <f ca="1">IF(BV$612&lt;Start_Mth,0,OFFSET('Model Inputs &amp; Calcs'!$B57,,BV$606+1)/12)</f>
        <v>0</v>
      </c>
      <c r="BW700" s="1421">
        <f ca="1">IF(BW$612&lt;Start_Mth,0,OFFSET('Model Inputs &amp; Calcs'!$B57,,BW$606+1)/12)</f>
        <v>0</v>
      </c>
      <c r="BX700" s="1421">
        <f ca="1">IF(BX$612&lt;Start_Mth,0,OFFSET('Model Inputs &amp; Calcs'!$B57,,BX$606+1)/12)</f>
        <v>0</v>
      </c>
      <c r="BY700" s="1421">
        <f ca="1">IF(BY$612&lt;Start_Mth,0,OFFSET('Model Inputs &amp; Calcs'!$B57,,BY$606+1)/12)</f>
        <v>0</v>
      </c>
      <c r="BZ700" s="1421">
        <f ca="1">IF(BZ$612&lt;Start_Mth,0,OFFSET('Model Inputs &amp; Calcs'!$B57,,BZ$606+1)/12)</f>
        <v>0</v>
      </c>
      <c r="CA700" s="1421">
        <f ca="1">IF(CA$612&lt;Start_Mth,0,OFFSET('Model Inputs &amp; Calcs'!$B57,,CA$606+1)/12)</f>
        <v>0</v>
      </c>
      <c r="CB700" s="1421">
        <f ca="1">IF(CB$612&lt;Start_Mth,0,OFFSET('Model Inputs &amp; Calcs'!$B57,,CB$606+1)/12)</f>
        <v>0</v>
      </c>
      <c r="CC700" s="1421">
        <f ca="1">IF(CC$612&lt;Start_Mth,0,OFFSET('Model Inputs &amp; Calcs'!$B57,,CC$606+1)/12)</f>
        <v>0</v>
      </c>
      <c r="CD700" s="1421">
        <f ca="1">IF(CD$612&lt;Start_Mth,0,OFFSET('Model Inputs &amp; Calcs'!$B57,,CD$606+1)/12)</f>
        <v>0</v>
      </c>
      <c r="CE700" s="1421">
        <f ca="1">IF(CE$612&lt;Start_Mth,0,OFFSET('Model Inputs &amp; Calcs'!$B57,,CE$606+1)/12)</f>
        <v>0</v>
      </c>
      <c r="CF700" s="1421">
        <f ca="1">IF(CF$612&lt;Start_Mth,0,OFFSET('Model Inputs &amp; Calcs'!$B57,,CF$606+1)/12)</f>
        <v>0</v>
      </c>
      <c r="CG700" s="1421">
        <f ca="1">IF(CG$612&lt;Start_Mth,0,OFFSET('Model Inputs &amp; Calcs'!$B57,,CG$606+1)/12)</f>
        <v>0</v>
      </c>
      <c r="CH700" s="1421">
        <f ca="1">IF(CH$612&lt;Start_Mth,0,OFFSET('Model Inputs &amp; Calcs'!$B57,,CH$606+1)/12)</f>
        <v>0</v>
      </c>
      <c r="CI700" s="1421">
        <f ca="1">IF(CI$612&lt;Start_Mth,0,OFFSET('Model Inputs &amp; Calcs'!$B57,,CI$606+1)/12)</f>
        <v>0</v>
      </c>
      <c r="CJ700" s="1421">
        <f ca="1">IF(CJ$612&lt;Start_Mth,0,OFFSET('Model Inputs &amp; Calcs'!$B57,,CJ$606+1)/12)</f>
        <v>0</v>
      </c>
      <c r="CK700" s="1421">
        <f ca="1">IF(CK$612&lt;Start_Mth,0,OFFSET('Model Inputs &amp; Calcs'!$B57,,CK$606+1)/12)</f>
        <v>0</v>
      </c>
      <c r="CL700" s="1421">
        <f ca="1">IF(CL$612&lt;Start_Mth,0,OFFSET('Model Inputs &amp; Calcs'!$B57,,CL$606+1)/12)</f>
        <v>0</v>
      </c>
      <c r="CM700" s="1421">
        <f ca="1">IF(CM$612&lt;Start_Mth,0,OFFSET('Model Inputs &amp; Calcs'!$B57,,CM$606+1)/12)</f>
        <v>0</v>
      </c>
      <c r="CN700" s="1421">
        <f ca="1">IF(CN$612&lt;Start_Mth,0,OFFSET('Model Inputs &amp; Calcs'!$B57,,CN$606+1)/12)</f>
        <v>0</v>
      </c>
      <c r="CO700" s="1421">
        <f ca="1">IF(CO$612&lt;Start_Mth,0,OFFSET('Model Inputs &amp; Calcs'!$B57,,CO$606+1)/12)</f>
        <v>0</v>
      </c>
      <c r="CP700" s="1421">
        <f ca="1">IF(CP$612&lt;Start_Mth,0,OFFSET('Model Inputs &amp; Calcs'!$B57,,CP$606+1)/12)</f>
        <v>0</v>
      </c>
      <c r="CQ700" s="1421">
        <f ca="1">IF(CQ$612&lt;Start_Mth,0,OFFSET('Model Inputs &amp; Calcs'!$B57,,CQ$606+1)/12)</f>
        <v>0</v>
      </c>
      <c r="CR700" s="1421">
        <f ca="1">IF(CR$612&lt;Start_Mth,0,OFFSET('Model Inputs &amp; Calcs'!$B57,,CR$606+1)/12)</f>
        <v>0</v>
      </c>
      <c r="CS700" s="1421">
        <f ca="1">IF(CS$612&lt;Start_Mth,0,OFFSET('Model Inputs &amp; Calcs'!$B57,,CS$606+1)/12)</f>
        <v>0</v>
      </c>
      <c r="CT700" s="1421">
        <f ca="1">IF(CT$612&lt;Start_Mth,0,OFFSET('Model Inputs &amp; Calcs'!$B57,,CT$606+1)/12)</f>
        <v>0</v>
      </c>
      <c r="CU700" s="1421">
        <f ca="1">IF(CU$612&lt;Start_Mth,0,OFFSET('Model Inputs &amp; Calcs'!$B57,,CU$606+1)/12)</f>
        <v>0</v>
      </c>
      <c r="CV700" s="1421">
        <f ca="1">IF(CV$612&lt;Start_Mth,0,OFFSET('Model Inputs &amp; Calcs'!$B57,,CV$606+1)/12)</f>
        <v>0</v>
      </c>
      <c r="CW700" s="1421">
        <f ca="1">IF(CW$612&lt;Start_Mth,0,OFFSET('Model Inputs &amp; Calcs'!$B57,,CW$606+1)/12)</f>
        <v>0</v>
      </c>
      <c r="CX700" s="1421">
        <f ca="1">IF(CX$612&lt;Start_Mth,0,OFFSET('Model Inputs &amp; Calcs'!$B57,,CX$606+1)/12)</f>
        <v>0</v>
      </c>
      <c r="CY700" s="1421">
        <f ca="1">IF(CY$612&lt;Start_Mth,0,OFFSET('Model Inputs &amp; Calcs'!$B57,,CY$606+1)/12)</f>
        <v>0</v>
      </c>
      <c r="CZ700" s="1421">
        <f ca="1">IF(CZ$612&lt;Start_Mth,0,OFFSET('Model Inputs &amp; Calcs'!$B57,,CZ$606+1)/12)</f>
        <v>0</v>
      </c>
      <c r="DA700" s="1421">
        <f ca="1">IF(DA$612&lt;Start_Mth,0,OFFSET('Model Inputs &amp; Calcs'!$B57,,DA$606+1)/12)</f>
        <v>0</v>
      </c>
      <c r="DB700" s="1421">
        <f ca="1">IF(DB$612&lt;Start_Mth,0,OFFSET('Model Inputs &amp; Calcs'!$B57,,DB$606+1)/12)</f>
        <v>0</v>
      </c>
      <c r="DC700" s="1421">
        <f ca="1">IF(DC$612&lt;Start_Mth,0,OFFSET('Model Inputs &amp; Calcs'!$B57,,DC$606+1)/12)</f>
        <v>0</v>
      </c>
      <c r="DD700" s="1421">
        <f ca="1">IF(DD$612&lt;Start_Mth,0,OFFSET('Model Inputs &amp; Calcs'!$B57,,DD$606+1)/12)</f>
        <v>0</v>
      </c>
      <c r="DE700" s="1421">
        <f ca="1">IF(DE$612&lt;Start_Mth,0,OFFSET('Model Inputs &amp; Calcs'!$B57,,DE$606+1)/12)</f>
        <v>0</v>
      </c>
      <c r="DF700" s="1421">
        <f ca="1">IF(DF$612&lt;Start_Mth,0,OFFSET('Model Inputs &amp; Calcs'!$B57,,DF$606+1)/12)</f>
        <v>0</v>
      </c>
      <c r="DG700" s="1421">
        <f ca="1">IF(DG$612&lt;Start_Mth,0,OFFSET('Model Inputs &amp; Calcs'!$B57,,DG$606+1)/12)</f>
        <v>0</v>
      </c>
      <c r="DH700" s="1421">
        <f ca="1">IF(DH$612&lt;Start_Mth,0,OFFSET('Model Inputs &amp; Calcs'!$B57,,DH$606+1)/12)</f>
        <v>0</v>
      </c>
      <c r="DI700" s="1421">
        <f ca="1">IF(DI$612&lt;Start_Mth,0,OFFSET('Model Inputs &amp; Calcs'!$B57,,DI$606+1)/12)</f>
        <v>0</v>
      </c>
      <c r="DJ700" s="1421">
        <f ca="1">IF(DJ$612&lt;Start_Mth,0,OFFSET('Model Inputs &amp; Calcs'!$B57,,DJ$606+1)/12)</f>
        <v>0</v>
      </c>
      <c r="DK700" s="1421">
        <f ca="1">IF(DK$612&lt;Start_Mth,0,OFFSET('Model Inputs &amp; Calcs'!$B57,,DK$606+1)/12)</f>
        <v>0</v>
      </c>
      <c r="DL700" s="1421">
        <f ca="1">IF(DL$612&lt;Start_Mth,0,OFFSET('Model Inputs &amp; Calcs'!$B57,,DL$606+1)/12)</f>
        <v>0</v>
      </c>
      <c r="DM700" s="1421">
        <f ca="1">IF(DM$612&lt;Start_Mth,0,OFFSET('Model Inputs &amp; Calcs'!$B57,,DM$606+1)/12)</f>
        <v>0</v>
      </c>
      <c r="DN700" s="1421">
        <f ca="1">IF(DN$612&lt;Start_Mth,0,OFFSET('Model Inputs &amp; Calcs'!$B57,,DN$606+1)/12)</f>
        <v>0</v>
      </c>
      <c r="DO700" s="1421">
        <f ca="1">IF(DO$612&lt;Start_Mth,0,OFFSET('Model Inputs &amp; Calcs'!$B57,,DO$606+1)/12)</f>
        <v>0</v>
      </c>
      <c r="DP700" s="1421">
        <f ca="1">IF(DP$612&lt;Start_Mth,0,OFFSET('Model Inputs &amp; Calcs'!$B57,,DP$606+1)/12)</f>
        <v>0</v>
      </c>
      <c r="DQ700" s="1421">
        <f ca="1">IF(DQ$612&lt;Start_Mth,0,OFFSET('Model Inputs &amp; Calcs'!$B57,,DQ$606+1)/12)</f>
        <v>0</v>
      </c>
      <c r="DR700" s="1421">
        <f ca="1">IF(DR$612&lt;Start_Mth,0,OFFSET('Model Inputs &amp; Calcs'!$B57,,DR$606+1)/12)</f>
        <v>0</v>
      </c>
      <c r="DS700" s="1421">
        <f ca="1">IF(DS$612&lt;Start_Mth,0,OFFSET('Model Inputs &amp; Calcs'!$B57,,DS$606+1)/12)</f>
        <v>0</v>
      </c>
      <c r="DT700" s="1421">
        <f ca="1">IF(DT$612&lt;Start_Mth,0,OFFSET('Model Inputs &amp; Calcs'!$B57,,DT$606+1)/12)</f>
        <v>0</v>
      </c>
      <c r="DU700" s="1421">
        <f ca="1">IF(DU$612&lt;Start_Mth,0,OFFSET('Model Inputs &amp; Calcs'!$B57,,DU$606+1)/12)</f>
        <v>0</v>
      </c>
      <c r="DV700" s="1421">
        <f ca="1">IF(DV$612&lt;Start_Mth,0,OFFSET('Model Inputs &amp; Calcs'!$B57,,DV$606+1)/12)</f>
        <v>0</v>
      </c>
      <c r="DW700" s="1421">
        <f ca="1">IF(DW$612&lt;Start_Mth,0,OFFSET('Model Inputs &amp; Calcs'!$B57,,DW$606+1)/12)</f>
        <v>0</v>
      </c>
      <c r="DX700" s="1421">
        <f ca="1">IF(DX$612&lt;Start_Mth,0,OFFSET('Model Inputs &amp; Calcs'!$B57,,DX$606+1)/12)</f>
        <v>0</v>
      </c>
      <c r="DY700" s="1421">
        <f ca="1">IF(DY$612&lt;Start_Mth,0,OFFSET('Model Inputs &amp; Calcs'!$B57,,DY$606+1)/12)</f>
        <v>0</v>
      </c>
      <c r="DZ700" s="1421">
        <f ca="1">IF(DZ$612&lt;Start_Mth,0,OFFSET('Model Inputs &amp; Calcs'!$B57,,DZ$606+1)/12)</f>
        <v>0</v>
      </c>
      <c r="EA700" s="1421">
        <f ca="1">IF(EA$612&lt;Start_Mth,0,OFFSET('Model Inputs &amp; Calcs'!$B57,,EA$606+1)/12)</f>
        <v>0</v>
      </c>
      <c r="EB700" s="1421">
        <f ca="1">IF(EB$612&lt;Start_Mth,0,OFFSET('Model Inputs &amp; Calcs'!$B57,,EB$606+1)/12)</f>
        <v>0</v>
      </c>
      <c r="EC700" s="1421">
        <f ca="1">IF(EC$612&lt;Start_Mth,0,OFFSET('Model Inputs &amp; Calcs'!$B57,,EC$606+1)/12)</f>
        <v>0</v>
      </c>
      <c r="ED700" s="1421">
        <f ca="1">IF(ED$612&lt;Start_Mth,0,OFFSET('Model Inputs &amp; Calcs'!$B57,,ED$606+1)/12)</f>
        <v>0</v>
      </c>
      <c r="EE700" s="1421">
        <f ca="1">IF(EE$612&lt;Start_Mth,0,OFFSET('Model Inputs &amp; Calcs'!$B57,,EE$606+1)/12)</f>
        <v>0</v>
      </c>
      <c r="EF700" s="1421">
        <f ca="1">IF(EF$612&lt;Start_Mth,0,OFFSET('Model Inputs &amp; Calcs'!$B57,,EF$606+1)/12)</f>
        <v>0</v>
      </c>
    </row>
    <row r="701" spans="3:136">
      <c r="C701" s="28" t="str">
        <f t="shared" si="506"/>
        <v>Printing and Stationary</v>
      </c>
      <c r="D701" s="1420">
        <f t="shared" si="507"/>
        <v>0</v>
      </c>
      <c r="E701" s="1421">
        <f ca="1">IF(E$612&lt;Start_Mth,0,OFFSET('Model Inputs &amp; Calcs'!$B58,,E$606+1)/12)</f>
        <v>0</v>
      </c>
      <c r="F701" s="1421">
        <f ca="1">IF(F$612&lt;Start_Mth,0,OFFSET('Model Inputs &amp; Calcs'!$B58,,F$606+1)/12)</f>
        <v>0</v>
      </c>
      <c r="G701" s="1421">
        <f ca="1">IF(G$612&lt;Start_Mth,0,OFFSET('Model Inputs &amp; Calcs'!$B58,,G$606+1)/12)</f>
        <v>0</v>
      </c>
      <c r="H701" s="1421">
        <f ca="1">IF(H$612&lt;Start_Mth,0,OFFSET('Model Inputs &amp; Calcs'!$B58,,H$606+1)/12)</f>
        <v>0</v>
      </c>
      <c r="I701" s="1421">
        <f ca="1">IF(I$612&lt;Start_Mth,0,OFFSET('Model Inputs &amp; Calcs'!$B58,,I$606+1)/12)</f>
        <v>0</v>
      </c>
      <c r="J701" s="1421">
        <f ca="1">IF(J$612&lt;Start_Mth,0,OFFSET('Model Inputs &amp; Calcs'!$B58,,J$606+1)/12)</f>
        <v>0</v>
      </c>
      <c r="K701" s="1421">
        <f ca="1">IF(K$612&lt;Start_Mth,0,OFFSET('Model Inputs &amp; Calcs'!$B58,,K$606+1)/12)</f>
        <v>0</v>
      </c>
      <c r="L701" s="1421">
        <f ca="1">IF(L$612&lt;Start_Mth,0,OFFSET('Model Inputs &amp; Calcs'!$B58,,L$606+1)/12)</f>
        <v>0</v>
      </c>
      <c r="M701" s="1421">
        <f ca="1">IF(M$612&lt;Start_Mth,0,OFFSET('Model Inputs &amp; Calcs'!$B58,,M$606+1)/12)</f>
        <v>0</v>
      </c>
      <c r="N701" s="1421">
        <f ca="1">IF(N$612&lt;Start_Mth,0,OFFSET('Model Inputs &amp; Calcs'!$B58,,N$606+1)/12)</f>
        <v>0</v>
      </c>
      <c r="O701" s="1421">
        <f ca="1">IF(O$612&lt;Start_Mth,0,OFFSET('Model Inputs &amp; Calcs'!$B58,,O$606+1)/12)</f>
        <v>0</v>
      </c>
      <c r="P701" s="1421">
        <f ca="1">IF(P$612&lt;Start_Mth,0,OFFSET('Model Inputs &amp; Calcs'!$B58,,P$606+1)/12)</f>
        <v>0</v>
      </c>
      <c r="Q701" s="1421">
        <f ca="1">IF(Q$612&lt;Start_Mth,0,OFFSET('Model Inputs &amp; Calcs'!$B58,,Q$606+1)/12)</f>
        <v>0</v>
      </c>
      <c r="R701" s="1421">
        <f ca="1">IF(R$612&lt;Start_Mth,0,OFFSET('Model Inputs &amp; Calcs'!$B58,,R$606+1)/12)</f>
        <v>0</v>
      </c>
      <c r="S701" s="1421">
        <f ca="1">IF(S$612&lt;Start_Mth,0,OFFSET('Model Inputs &amp; Calcs'!$B58,,S$606+1)/12)</f>
        <v>0</v>
      </c>
      <c r="T701" s="1421">
        <f ca="1">IF(T$612&lt;Start_Mth,0,OFFSET('Model Inputs &amp; Calcs'!$B58,,T$606+1)/12)</f>
        <v>0</v>
      </c>
      <c r="U701" s="1421">
        <f ca="1">IF(U$612&lt;Start_Mth,0,OFFSET('Model Inputs &amp; Calcs'!$B58,,U$606+1)/12)</f>
        <v>0</v>
      </c>
      <c r="V701" s="1421">
        <f ca="1">IF(V$612&lt;Start_Mth,0,OFFSET('Model Inputs &amp; Calcs'!$B58,,V$606+1)/12)</f>
        <v>0</v>
      </c>
      <c r="W701" s="1421">
        <f ca="1">IF(W$612&lt;Start_Mth,0,OFFSET('Model Inputs &amp; Calcs'!$B58,,W$606+1)/12)</f>
        <v>0</v>
      </c>
      <c r="X701" s="1421">
        <f ca="1">IF(X$612&lt;Start_Mth,0,OFFSET('Model Inputs &amp; Calcs'!$B58,,X$606+1)/12)</f>
        <v>0</v>
      </c>
      <c r="Y701" s="1421">
        <f ca="1">IF(Y$612&lt;Start_Mth,0,OFFSET('Model Inputs &amp; Calcs'!$B58,,Y$606+1)/12)</f>
        <v>0</v>
      </c>
      <c r="Z701" s="1421">
        <f ca="1">IF(Z$612&lt;Start_Mth,0,OFFSET('Model Inputs &amp; Calcs'!$B58,,Z$606+1)/12)</f>
        <v>0</v>
      </c>
      <c r="AA701" s="1421">
        <f ca="1">IF(AA$612&lt;Start_Mth,0,OFFSET('Model Inputs &amp; Calcs'!$B58,,AA$606+1)/12)</f>
        <v>0</v>
      </c>
      <c r="AB701" s="1421">
        <f ca="1">IF(AB$612&lt;Start_Mth,0,OFFSET('Model Inputs &amp; Calcs'!$B58,,AB$606+1)/12)</f>
        <v>0</v>
      </c>
      <c r="AC701" s="1421">
        <f ca="1">IF(AC$612&lt;Start_Mth,0,OFFSET('Model Inputs &amp; Calcs'!$B58,,AC$606+1)/12)</f>
        <v>0</v>
      </c>
      <c r="AD701" s="1421">
        <f ca="1">IF(AD$612&lt;Start_Mth,0,OFFSET('Model Inputs &amp; Calcs'!$B58,,AD$606+1)/12)</f>
        <v>0</v>
      </c>
      <c r="AE701" s="1421">
        <f ca="1">IF(AE$612&lt;Start_Mth,0,OFFSET('Model Inputs &amp; Calcs'!$B58,,AE$606+1)/12)</f>
        <v>0</v>
      </c>
      <c r="AF701" s="1421">
        <f ca="1">IF(AF$612&lt;Start_Mth,0,OFFSET('Model Inputs &amp; Calcs'!$B58,,AF$606+1)/12)</f>
        <v>0</v>
      </c>
      <c r="AG701" s="1421">
        <f ca="1">IF(AG$612&lt;Start_Mth,0,OFFSET('Model Inputs &amp; Calcs'!$B58,,AG$606+1)/12)</f>
        <v>0</v>
      </c>
      <c r="AH701" s="1421">
        <f ca="1">IF(AH$612&lt;Start_Mth,0,OFFSET('Model Inputs &amp; Calcs'!$B58,,AH$606+1)/12)</f>
        <v>0</v>
      </c>
      <c r="AI701" s="1421">
        <f ca="1">IF(AI$612&lt;Start_Mth,0,OFFSET('Model Inputs &amp; Calcs'!$B58,,AI$606+1)/12)</f>
        <v>0</v>
      </c>
      <c r="AJ701" s="1421">
        <f ca="1">IF(AJ$612&lt;Start_Mth,0,OFFSET('Model Inputs &amp; Calcs'!$B58,,AJ$606+1)/12)</f>
        <v>0</v>
      </c>
      <c r="AK701" s="1421">
        <f ca="1">IF(AK$612&lt;Start_Mth,0,OFFSET('Model Inputs &amp; Calcs'!$B58,,AK$606+1)/12)</f>
        <v>0</v>
      </c>
      <c r="AL701" s="1421">
        <f ca="1">IF(AL$612&lt;Start_Mth,0,OFFSET('Model Inputs &amp; Calcs'!$B58,,AL$606+1)/12)</f>
        <v>0</v>
      </c>
      <c r="AM701" s="1421">
        <f ca="1">IF(AM$612&lt;Start_Mth,0,OFFSET('Model Inputs &amp; Calcs'!$B58,,AM$606+1)/12)</f>
        <v>0</v>
      </c>
      <c r="AN701" s="1421">
        <f ca="1">IF(AN$612&lt;Start_Mth,0,OFFSET('Model Inputs &amp; Calcs'!$B58,,AN$606+1)/12)</f>
        <v>0</v>
      </c>
      <c r="AO701" s="1421">
        <f ca="1">IF(AO$612&lt;Start_Mth,0,OFFSET('Model Inputs &amp; Calcs'!$B58,,AO$606+1)/12)</f>
        <v>0</v>
      </c>
      <c r="AP701" s="1421">
        <f ca="1">IF(AP$612&lt;Start_Mth,0,OFFSET('Model Inputs &amp; Calcs'!$B58,,AP$606+1)/12)</f>
        <v>0</v>
      </c>
      <c r="AQ701" s="1421">
        <f ca="1">IF(AQ$612&lt;Start_Mth,0,OFFSET('Model Inputs &amp; Calcs'!$B58,,AQ$606+1)/12)</f>
        <v>0</v>
      </c>
      <c r="AR701" s="1421">
        <f ca="1">IF(AR$612&lt;Start_Mth,0,OFFSET('Model Inputs &amp; Calcs'!$B58,,AR$606+1)/12)</f>
        <v>0</v>
      </c>
      <c r="AS701" s="1421">
        <f ca="1">IF(AS$612&lt;Start_Mth,0,OFFSET('Model Inputs &amp; Calcs'!$B58,,AS$606+1)/12)</f>
        <v>0</v>
      </c>
      <c r="AT701" s="1421">
        <f ca="1">IF(AT$612&lt;Start_Mth,0,OFFSET('Model Inputs &amp; Calcs'!$B58,,AT$606+1)/12)</f>
        <v>0</v>
      </c>
      <c r="AU701" s="1421">
        <f ca="1">IF(AU$612&lt;Start_Mth,0,OFFSET('Model Inputs &amp; Calcs'!$B58,,AU$606+1)/12)</f>
        <v>0</v>
      </c>
      <c r="AV701" s="1421">
        <f ca="1">IF(AV$612&lt;Start_Mth,0,OFFSET('Model Inputs &amp; Calcs'!$B58,,AV$606+1)/12)</f>
        <v>0</v>
      </c>
      <c r="AW701" s="1421">
        <f ca="1">IF(AW$612&lt;Start_Mth,0,OFFSET('Model Inputs &amp; Calcs'!$B58,,AW$606+1)/12)</f>
        <v>0</v>
      </c>
      <c r="AX701" s="1421">
        <f ca="1">IF(AX$612&lt;Start_Mth,0,OFFSET('Model Inputs &amp; Calcs'!$B58,,AX$606+1)/12)</f>
        <v>0</v>
      </c>
      <c r="AY701" s="1421">
        <f ca="1">IF(AY$612&lt;Start_Mth,0,OFFSET('Model Inputs &amp; Calcs'!$B58,,AY$606+1)/12)</f>
        <v>0</v>
      </c>
      <c r="AZ701" s="1421">
        <f ca="1">IF(AZ$612&lt;Start_Mth,0,OFFSET('Model Inputs &amp; Calcs'!$B58,,AZ$606+1)/12)</f>
        <v>0</v>
      </c>
      <c r="BA701" s="1421">
        <f ca="1">IF(BA$612&lt;Start_Mth,0,OFFSET('Model Inputs &amp; Calcs'!$B58,,BA$606+1)/12)</f>
        <v>0</v>
      </c>
      <c r="BB701" s="1421">
        <f ca="1">IF(BB$612&lt;Start_Mth,0,OFFSET('Model Inputs &amp; Calcs'!$B58,,BB$606+1)/12)</f>
        <v>0</v>
      </c>
      <c r="BC701" s="1421">
        <f ca="1">IF(BC$612&lt;Start_Mth,0,OFFSET('Model Inputs &amp; Calcs'!$B58,,BC$606+1)/12)</f>
        <v>0</v>
      </c>
      <c r="BD701" s="1421">
        <f ca="1">IF(BD$612&lt;Start_Mth,0,OFFSET('Model Inputs &amp; Calcs'!$B58,,BD$606+1)/12)</f>
        <v>0</v>
      </c>
      <c r="BE701" s="1421">
        <f ca="1">IF(BE$612&lt;Start_Mth,0,OFFSET('Model Inputs &amp; Calcs'!$B58,,BE$606+1)/12)</f>
        <v>0</v>
      </c>
      <c r="BF701" s="1421">
        <f ca="1">IF(BF$612&lt;Start_Mth,0,OFFSET('Model Inputs &amp; Calcs'!$B58,,BF$606+1)/12)</f>
        <v>0</v>
      </c>
      <c r="BG701" s="1421">
        <f ca="1">IF(BG$612&lt;Start_Mth,0,OFFSET('Model Inputs &amp; Calcs'!$B58,,BG$606+1)/12)</f>
        <v>0</v>
      </c>
      <c r="BH701" s="1421">
        <f ca="1">IF(BH$612&lt;Start_Mth,0,OFFSET('Model Inputs &amp; Calcs'!$B58,,BH$606+1)/12)</f>
        <v>0</v>
      </c>
      <c r="BI701" s="1421">
        <f ca="1">IF(BI$612&lt;Start_Mth,0,OFFSET('Model Inputs &amp; Calcs'!$B58,,BI$606+1)/12)</f>
        <v>0</v>
      </c>
      <c r="BJ701" s="1421">
        <f ca="1">IF(BJ$612&lt;Start_Mth,0,OFFSET('Model Inputs &amp; Calcs'!$B58,,BJ$606+1)/12)</f>
        <v>0</v>
      </c>
      <c r="BK701" s="1421">
        <f ca="1">IF(BK$612&lt;Start_Mth,0,OFFSET('Model Inputs &amp; Calcs'!$B58,,BK$606+1)/12)</f>
        <v>0</v>
      </c>
      <c r="BL701" s="1421">
        <f ca="1">IF(BL$612&lt;Start_Mth,0,OFFSET('Model Inputs &amp; Calcs'!$B58,,BL$606+1)/12)</f>
        <v>0</v>
      </c>
      <c r="BM701" s="1421">
        <f ca="1">IF(BM$612&lt;Start_Mth,0,OFFSET('Model Inputs &amp; Calcs'!$B58,,BM$606+1)/12)</f>
        <v>0</v>
      </c>
      <c r="BN701" s="1421">
        <f ca="1">IF(BN$612&lt;Start_Mth,0,OFFSET('Model Inputs &amp; Calcs'!$B58,,BN$606+1)/12)</f>
        <v>0</v>
      </c>
      <c r="BO701" s="1421">
        <f ca="1">IF(BO$612&lt;Start_Mth,0,OFFSET('Model Inputs &amp; Calcs'!$B58,,BO$606+1)/12)</f>
        <v>0</v>
      </c>
      <c r="BP701" s="1421">
        <f ca="1">IF(BP$612&lt;Start_Mth,0,OFFSET('Model Inputs &amp; Calcs'!$B58,,BP$606+1)/12)</f>
        <v>0</v>
      </c>
      <c r="BQ701" s="1421">
        <f ca="1">IF(BQ$612&lt;Start_Mth,0,OFFSET('Model Inputs &amp; Calcs'!$B58,,BQ$606+1)/12)</f>
        <v>0</v>
      </c>
      <c r="BR701" s="1421">
        <f ca="1">IF(BR$612&lt;Start_Mth,0,OFFSET('Model Inputs &amp; Calcs'!$B58,,BR$606+1)/12)</f>
        <v>0</v>
      </c>
      <c r="BS701" s="1421">
        <f ca="1">IF(BS$612&lt;Start_Mth,0,OFFSET('Model Inputs &amp; Calcs'!$B58,,BS$606+1)/12)</f>
        <v>0</v>
      </c>
      <c r="BT701" s="1421">
        <f ca="1">IF(BT$612&lt;Start_Mth,0,OFFSET('Model Inputs &amp; Calcs'!$B58,,BT$606+1)/12)</f>
        <v>0</v>
      </c>
      <c r="BU701" s="1421">
        <f ca="1">IF(BU$612&lt;Start_Mth,0,OFFSET('Model Inputs &amp; Calcs'!$B58,,BU$606+1)/12)</f>
        <v>0</v>
      </c>
      <c r="BV701" s="1421">
        <f ca="1">IF(BV$612&lt;Start_Mth,0,OFFSET('Model Inputs &amp; Calcs'!$B58,,BV$606+1)/12)</f>
        <v>0</v>
      </c>
      <c r="BW701" s="1421">
        <f ca="1">IF(BW$612&lt;Start_Mth,0,OFFSET('Model Inputs &amp; Calcs'!$B58,,BW$606+1)/12)</f>
        <v>0</v>
      </c>
      <c r="BX701" s="1421">
        <f ca="1">IF(BX$612&lt;Start_Mth,0,OFFSET('Model Inputs &amp; Calcs'!$B58,,BX$606+1)/12)</f>
        <v>0</v>
      </c>
      <c r="BY701" s="1421">
        <f ca="1">IF(BY$612&lt;Start_Mth,0,OFFSET('Model Inputs &amp; Calcs'!$B58,,BY$606+1)/12)</f>
        <v>0</v>
      </c>
      <c r="BZ701" s="1421">
        <f ca="1">IF(BZ$612&lt;Start_Mth,0,OFFSET('Model Inputs &amp; Calcs'!$B58,,BZ$606+1)/12)</f>
        <v>0</v>
      </c>
      <c r="CA701" s="1421">
        <f ca="1">IF(CA$612&lt;Start_Mth,0,OFFSET('Model Inputs &amp; Calcs'!$B58,,CA$606+1)/12)</f>
        <v>0</v>
      </c>
      <c r="CB701" s="1421">
        <f ca="1">IF(CB$612&lt;Start_Mth,0,OFFSET('Model Inputs &amp; Calcs'!$B58,,CB$606+1)/12)</f>
        <v>0</v>
      </c>
      <c r="CC701" s="1421">
        <f ca="1">IF(CC$612&lt;Start_Mth,0,OFFSET('Model Inputs &amp; Calcs'!$B58,,CC$606+1)/12)</f>
        <v>0</v>
      </c>
      <c r="CD701" s="1421">
        <f ca="1">IF(CD$612&lt;Start_Mth,0,OFFSET('Model Inputs &amp; Calcs'!$B58,,CD$606+1)/12)</f>
        <v>0</v>
      </c>
      <c r="CE701" s="1421">
        <f ca="1">IF(CE$612&lt;Start_Mth,0,OFFSET('Model Inputs &amp; Calcs'!$B58,,CE$606+1)/12)</f>
        <v>0</v>
      </c>
      <c r="CF701" s="1421">
        <f ca="1">IF(CF$612&lt;Start_Mth,0,OFFSET('Model Inputs &amp; Calcs'!$B58,,CF$606+1)/12)</f>
        <v>0</v>
      </c>
      <c r="CG701" s="1421">
        <f ca="1">IF(CG$612&lt;Start_Mth,0,OFFSET('Model Inputs &amp; Calcs'!$B58,,CG$606+1)/12)</f>
        <v>0</v>
      </c>
      <c r="CH701" s="1421">
        <f ca="1">IF(CH$612&lt;Start_Mth,0,OFFSET('Model Inputs &amp; Calcs'!$B58,,CH$606+1)/12)</f>
        <v>0</v>
      </c>
      <c r="CI701" s="1421">
        <f ca="1">IF(CI$612&lt;Start_Mth,0,OFFSET('Model Inputs &amp; Calcs'!$B58,,CI$606+1)/12)</f>
        <v>0</v>
      </c>
      <c r="CJ701" s="1421">
        <f ca="1">IF(CJ$612&lt;Start_Mth,0,OFFSET('Model Inputs &amp; Calcs'!$B58,,CJ$606+1)/12)</f>
        <v>0</v>
      </c>
      <c r="CK701" s="1421">
        <f ca="1">IF(CK$612&lt;Start_Mth,0,OFFSET('Model Inputs &amp; Calcs'!$B58,,CK$606+1)/12)</f>
        <v>0</v>
      </c>
      <c r="CL701" s="1421">
        <f ca="1">IF(CL$612&lt;Start_Mth,0,OFFSET('Model Inputs &amp; Calcs'!$B58,,CL$606+1)/12)</f>
        <v>0</v>
      </c>
      <c r="CM701" s="1421">
        <f ca="1">IF(CM$612&lt;Start_Mth,0,OFFSET('Model Inputs &amp; Calcs'!$B58,,CM$606+1)/12)</f>
        <v>0</v>
      </c>
      <c r="CN701" s="1421">
        <f ca="1">IF(CN$612&lt;Start_Mth,0,OFFSET('Model Inputs &amp; Calcs'!$B58,,CN$606+1)/12)</f>
        <v>0</v>
      </c>
      <c r="CO701" s="1421">
        <f ca="1">IF(CO$612&lt;Start_Mth,0,OFFSET('Model Inputs &amp; Calcs'!$B58,,CO$606+1)/12)</f>
        <v>0</v>
      </c>
      <c r="CP701" s="1421">
        <f ca="1">IF(CP$612&lt;Start_Mth,0,OFFSET('Model Inputs &amp; Calcs'!$B58,,CP$606+1)/12)</f>
        <v>0</v>
      </c>
      <c r="CQ701" s="1421">
        <f ca="1">IF(CQ$612&lt;Start_Mth,0,OFFSET('Model Inputs &amp; Calcs'!$B58,,CQ$606+1)/12)</f>
        <v>0</v>
      </c>
      <c r="CR701" s="1421">
        <f ca="1">IF(CR$612&lt;Start_Mth,0,OFFSET('Model Inputs &amp; Calcs'!$B58,,CR$606+1)/12)</f>
        <v>0</v>
      </c>
      <c r="CS701" s="1421">
        <f ca="1">IF(CS$612&lt;Start_Mth,0,OFFSET('Model Inputs &amp; Calcs'!$B58,,CS$606+1)/12)</f>
        <v>0</v>
      </c>
      <c r="CT701" s="1421">
        <f ca="1">IF(CT$612&lt;Start_Mth,0,OFFSET('Model Inputs &amp; Calcs'!$B58,,CT$606+1)/12)</f>
        <v>0</v>
      </c>
      <c r="CU701" s="1421">
        <f ca="1">IF(CU$612&lt;Start_Mth,0,OFFSET('Model Inputs &amp; Calcs'!$B58,,CU$606+1)/12)</f>
        <v>0</v>
      </c>
      <c r="CV701" s="1421">
        <f ca="1">IF(CV$612&lt;Start_Mth,0,OFFSET('Model Inputs &amp; Calcs'!$B58,,CV$606+1)/12)</f>
        <v>0</v>
      </c>
      <c r="CW701" s="1421">
        <f ca="1">IF(CW$612&lt;Start_Mth,0,OFFSET('Model Inputs &amp; Calcs'!$B58,,CW$606+1)/12)</f>
        <v>0</v>
      </c>
      <c r="CX701" s="1421">
        <f ca="1">IF(CX$612&lt;Start_Mth,0,OFFSET('Model Inputs &amp; Calcs'!$B58,,CX$606+1)/12)</f>
        <v>0</v>
      </c>
      <c r="CY701" s="1421">
        <f ca="1">IF(CY$612&lt;Start_Mth,0,OFFSET('Model Inputs &amp; Calcs'!$B58,,CY$606+1)/12)</f>
        <v>0</v>
      </c>
      <c r="CZ701" s="1421">
        <f ca="1">IF(CZ$612&lt;Start_Mth,0,OFFSET('Model Inputs &amp; Calcs'!$B58,,CZ$606+1)/12)</f>
        <v>0</v>
      </c>
      <c r="DA701" s="1421">
        <f ca="1">IF(DA$612&lt;Start_Mth,0,OFFSET('Model Inputs &amp; Calcs'!$B58,,DA$606+1)/12)</f>
        <v>0</v>
      </c>
      <c r="DB701" s="1421">
        <f ca="1">IF(DB$612&lt;Start_Mth,0,OFFSET('Model Inputs &amp; Calcs'!$B58,,DB$606+1)/12)</f>
        <v>0</v>
      </c>
      <c r="DC701" s="1421">
        <f ca="1">IF(DC$612&lt;Start_Mth,0,OFFSET('Model Inputs &amp; Calcs'!$B58,,DC$606+1)/12)</f>
        <v>0</v>
      </c>
      <c r="DD701" s="1421">
        <f ca="1">IF(DD$612&lt;Start_Mth,0,OFFSET('Model Inputs &amp; Calcs'!$B58,,DD$606+1)/12)</f>
        <v>0</v>
      </c>
      <c r="DE701" s="1421">
        <f ca="1">IF(DE$612&lt;Start_Mth,0,OFFSET('Model Inputs &amp; Calcs'!$B58,,DE$606+1)/12)</f>
        <v>0</v>
      </c>
      <c r="DF701" s="1421">
        <f ca="1">IF(DF$612&lt;Start_Mth,0,OFFSET('Model Inputs &amp; Calcs'!$B58,,DF$606+1)/12)</f>
        <v>0</v>
      </c>
      <c r="DG701" s="1421">
        <f ca="1">IF(DG$612&lt;Start_Mth,0,OFFSET('Model Inputs &amp; Calcs'!$B58,,DG$606+1)/12)</f>
        <v>0</v>
      </c>
      <c r="DH701" s="1421">
        <f ca="1">IF(DH$612&lt;Start_Mth,0,OFFSET('Model Inputs &amp; Calcs'!$B58,,DH$606+1)/12)</f>
        <v>0</v>
      </c>
      <c r="DI701" s="1421">
        <f ca="1">IF(DI$612&lt;Start_Mth,0,OFFSET('Model Inputs &amp; Calcs'!$B58,,DI$606+1)/12)</f>
        <v>0</v>
      </c>
      <c r="DJ701" s="1421">
        <f ca="1">IF(DJ$612&lt;Start_Mth,0,OFFSET('Model Inputs &amp; Calcs'!$B58,,DJ$606+1)/12)</f>
        <v>0</v>
      </c>
      <c r="DK701" s="1421">
        <f ca="1">IF(DK$612&lt;Start_Mth,0,OFFSET('Model Inputs &amp; Calcs'!$B58,,DK$606+1)/12)</f>
        <v>0</v>
      </c>
      <c r="DL701" s="1421">
        <f ca="1">IF(DL$612&lt;Start_Mth,0,OFFSET('Model Inputs &amp; Calcs'!$B58,,DL$606+1)/12)</f>
        <v>0</v>
      </c>
      <c r="DM701" s="1421">
        <f ca="1">IF(DM$612&lt;Start_Mth,0,OFFSET('Model Inputs &amp; Calcs'!$B58,,DM$606+1)/12)</f>
        <v>0</v>
      </c>
      <c r="DN701" s="1421">
        <f ca="1">IF(DN$612&lt;Start_Mth,0,OFFSET('Model Inputs &amp; Calcs'!$B58,,DN$606+1)/12)</f>
        <v>0</v>
      </c>
      <c r="DO701" s="1421">
        <f ca="1">IF(DO$612&lt;Start_Mth,0,OFFSET('Model Inputs &amp; Calcs'!$B58,,DO$606+1)/12)</f>
        <v>0</v>
      </c>
      <c r="DP701" s="1421">
        <f ca="1">IF(DP$612&lt;Start_Mth,0,OFFSET('Model Inputs &amp; Calcs'!$B58,,DP$606+1)/12)</f>
        <v>0</v>
      </c>
      <c r="DQ701" s="1421">
        <f ca="1">IF(DQ$612&lt;Start_Mth,0,OFFSET('Model Inputs &amp; Calcs'!$B58,,DQ$606+1)/12)</f>
        <v>0</v>
      </c>
      <c r="DR701" s="1421">
        <f ca="1">IF(DR$612&lt;Start_Mth,0,OFFSET('Model Inputs &amp; Calcs'!$B58,,DR$606+1)/12)</f>
        <v>0</v>
      </c>
      <c r="DS701" s="1421">
        <f ca="1">IF(DS$612&lt;Start_Mth,0,OFFSET('Model Inputs &amp; Calcs'!$B58,,DS$606+1)/12)</f>
        <v>0</v>
      </c>
      <c r="DT701" s="1421">
        <f ca="1">IF(DT$612&lt;Start_Mth,0,OFFSET('Model Inputs &amp; Calcs'!$B58,,DT$606+1)/12)</f>
        <v>0</v>
      </c>
      <c r="DU701" s="1421">
        <f ca="1">IF(DU$612&lt;Start_Mth,0,OFFSET('Model Inputs &amp; Calcs'!$B58,,DU$606+1)/12)</f>
        <v>0</v>
      </c>
      <c r="DV701" s="1421">
        <f ca="1">IF(DV$612&lt;Start_Mth,0,OFFSET('Model Inputs &amp; Calcs'!$B58,,DV$606+1)/12)</f>
        <v>0</v>
      </c>
      <c r="DW701" s="1421">
        <f ca="1">IF(DW$612&lt;Start_Mth,0,OFFSET('Model Inputs &amp; Calcs'!$B58,,DW$606+1)/12)</f>
        <v>0</v>
      </c>
      <c r="DX701" s="1421">
        <f ca="1">IF(DX$612&lt;Start_Mth,0,OFFSET('Model Inputs &amp; Calcs'!$B58,,DX$606+1)/12)</f>
        <v>0</v>
      </c>
      <c r="DY701" s="1421">
        <f ca="1">IF(DY$612&lt;Start_Mth,0,OFFSET('Model Inputs &amp; Calcs'!$B58,,DY$606+1)/12)</f>
        <v>0</v>
      </c>
      <c r="DZ701" s="1421">
        <f ca="1">IF(DZ$612&lt;Start_Mth,0,OFFSET('Model Inputs &amp; Calcs'!$B58,,DZ$606+1)/12)</f>
        <v>0</v>
      </c>
      <c r="EA701" s="1421">
        <f ca="1">IF(EA$612&lt;Start_Mth,0,OFFSET('Model Inputs &amp; Calcs'!$B58,,EA$606+1)/12)</f>
        <v>0</v>
      </c>
      <c r="EB701" s="1421">
        <f ca="1">IF(EB$612&lt;Start_Mth,0,OFFSET('Model Inputs &amp; Calcs'!$B58,,EB$606+1)/12)</f>
        <v>0</v>
      </c>
      <c r="EC701" s="1421">
        <f ca="1">IF(EC$612&lt;Start_Mth,0,OFFSET('Model Inputs &amp; Calcs'!$B58,,EC$606+1)/12)</f>
        <v>0</v>
      </c>
      <c r="ED701" s="1421">
        <f ca="1">IF(ED$612&lt;Start_Mth,0,OFFSET('Model Inputs &amp; Calcs'!$B58,,ED$606+1)/12)</f>
        <v>0</v>
      </c>
      <c r="EE701" s="1421">
        <f ca="1">IF(EE$612&lt;Start_Mth,0,OFFSET('Model Inputs &amp; Calcs'!$B58,,EE$606+1)/12)</f>
        <v>0</v>
      </c>
      <c r="EF701" s="1421">
        <f ca="1">IF(EF$612&lt;Start_Mth,0,OFFSET('Model Inputs &amp; Calcs'!$B58,,EF$606+1)/12)</f>
        <v>0</v>
      </c>
    </row>
    <row r="702" spans="3:136">
      <c r="C702" s="28" t="str">
        <f t="shared" si="506"/>
        <v>Professional Membership</v>
      </c>
      <c r="D702" s="1420">
        <f t="shared" si="507"/>
        <v>33.333333333333336</v>
      </c>
      <c r="E702" s="1421">
        <f ca="1">IF(E$612&gt;=Start_Mth,OFFSET('Model Inputs &amp; Calcs'!$B59,,E$606+1)/12,IF(AND(E$612&gt;Start_Mth,E$612=Start_Mth+((E$606-2)*12)),OFFSET('Model Inputs &amp; Calcs'!$B59,,E$606+1),0))</f>
        <v>0</v>
      </c>
      <c r="F702" s="1421">
        <f ca="1">IF(F$612&gt;=Start_Mth,OFFSET('Model Inputs &amp; Calcs'!$B59,,F$606+1)/12,IF(AND(F$612&gt;Start_Mth,F$612=Start_Mth+((F$606-2)*12)),OFFSET('Model Inputs &amp; Calcs'!$B59,,F$606+1),0))</f>
        <v>0</v>
      </c>
      <c r="G702" s="1421">
        <f ca="1">IF(G$612&gt;=Start_Mth,OFFSET('Model Inputs &amp; Calcs'!$B59,,G$606+1)/12,IF(AND(G$612&gt;Start_Mth,G$612=Start_Mth+((G$606-2)*12)),OFFSET('Model Inputs &amp; Calcs'!$B59,,G$606+1),0))</f>
        <v>0</v>
      </c>
      <c r="H702" s="1421">
        <f ca="1">IF(H$612&gt;=Start_Mth,OFFSET('Model Inputs &amp; Calcs'!$B59,,H$606+1)/12,IF(AND(H$612&gt;Start_Mth,H$612=Start_Mth+((H$606-2)*12)),OFFSET('Model Inputs &amp; Calcs'!$B59,,H$606+1),0))</f>
        <v>0</v>
      </c>
      <c r="I702" s="1421">
        <f ca="1">IF(I$612&gt;=Start_Mth,OFFSET('Model Inputs &amp; Calcs'!$B59,,I$606+1)/12,IF(AND(I$612&gt;Start_Mth,I$612=Start_Mth+((I$606-2)*12)),OFFSET('Model Inputs &amp; Calcs'!$B59,,I$606+1),0))</f>
        <v>0</v>
      </c>
      <c r="J702" s="1421">
        <f ca="1">IF(J$612&gt;=Start_Mth,OFFSET('Model Inputs &amp; Calcs'!$B59,,J$606+1)/12,IF(AND(J$612&gt;Start_Mth,J$612=Start_Mth+((J$606-2)*12)),OFFSET('Model Inputs &amp; Calcs'!$B59,,J$606+1),0))</f>
        <v>0</v>
      </c>
      <c r="K702" s="1421">
        <f ca="1">IF(K$612&gt;=Start_Mth,OFFSET('Model Inputs &amp; Calcs'!$B59,,K$606+1)/12,IF(AND(K$612&gt;Start_Mth,K$612=Start_Mth+((K$606-2)*12)),OFFSET('Model Inputs &amp; Calcs'!$B59,,K$606+1),0))</f>
        <v>0</v>
      </c>
      <c r="L702" s="1421">
        <f ca="1">IF(L$612&gt;=Start_Mth,OFFSET('Model Inputs &amp; Calcs'!$B59,,L$606+1)/12,IF(AND(L$612&gt;Start_Mth,L$612=Start_Mth+((L$606-2)*12)),OFFSET('Model Inputs &amp; Calcs'!$B59,,L$606+1),0))</f>
        <v>0</v>
      </c>
      <c r="M702" s="1421">
        <f ca="1">IF(M$612&gt;=Start_Mth,OFFSET('Model Inputs &amp; Calcs'!$B59,,M$606+1)/12,IF(AND(M$612&gt;Start_Mth,M$612=Start_Mth+((M$606-2)*12)),OFFSET('Model Inputs &amp; Calcs'!$B59,,M$606+1),0))</f>
        <v>0</v>
      </c>
      <c r="N702" s="1421">
        <f ca="1">IF(N$612&gt;=Start_Mth,OFFSET('Model Inputs &amp; Calcs'!$B59,,N$606+1)/12,IF(AND(N$612&gt;Start_Mth,N$612=Start_Mth+((N$606-2)*12)),OFFSET('Model Inputs &amp; Calcs'!$B59,,N$606+1),0))</f>
        <v>0</v>
      </c>
      <c r="O702" s="1421">
        <f ca="1">IF(O$612&gt;=Start_Mth,OFFSET('Model Inputs &amp; Calcs'!$B59,,O$606+1)/12,IF(AND(O$612&gt;Start_Mth,O$612=Start_Mth+((O$606-2)*12)),OFFSET('Model Inputs &amp; Calcs'!$B59,,O$606+1),0))</f>
        <v>0</v>
      </c>
      <c r="P702" s="1421">
        <f ca="1">IF(P$612&gt;=Start_Mth,OFFSET('Model Inputs &amp; Calcs'!$B59,,P$606+1)/12,IF(AND(P$612&gt;Start_Mth,P$612=Start_Mth+((P$606-2)*12)),OFFSET('Model Inputs &amp; Calcs'!$B59,,P$606+1),0))</f>
        <v>0</v>
      </c>
      <c r="Q702" s="1421">
        <f ca="1">IF(Q$612&gt;=Start_Mth,OFFSET('Model Inputs &amp; Calcs'!$B59,,Q$606+1)/12,IF(AND(Q$612&gt;Start_Mth,Q$612=Start_Mth+((Q$606-2)*12)),OFFSET('Model Inputs &amp; Calcs'!$B59,,Q$606+1),0))</f>
        <v>0</v>
      </c>
      <c r="R702" s="1421">
        <f ca="1">IF(R$612&gt;=Start_Mth,OFFSET('Model Inputs &amp; Calcs'!$B59,,R$606+1)/12,IF(AND(R$612&gt;Start_Mth,R$612=Start_Mth+((R$606-2)*12)),OFFSET('Model Inputs &amp; Calcs'!$B59,,R$606+1),0))</f>
        <v>0</v>
      </c>
      <c r="S702" s="1421">
        <f ca="1">IF(S$612&gt;=Start_Mth,OFFSET('Model Inputs &amp; Calcs'!$B59,,S$606+1)/12,IF(AND(S$612&gt;Start_Mth,S$612=Start_Mth+((S$606-2)*12)),OFFSET('Model Inputs &amp; Calcs'!$B59,,S$606+1),0))</f>
        <v>0</v>
      </c>
      <c r="T702" s="1421">
        <f ca="1">IF(T$612&gt;=Start_Mth,OFFSET('Model Inputs &amp; Calcs'!$B59,,T$606+1)/12,IF(AND(T$612&gt;Start_Mth,T$612=Start_Mth+((T$606-2)*12)),OFFSET('Model Inputs &amp; Calcs'!$B59,,T$606+1),0))</f>
        <v>0</v>
      </c>
      <c r="U702" s="1421">
        <f ca="1">IF(U$612&gt;=Start_Mth,OFFSET('Model Inputs &amp; Calcs'!$B59,,U$606+1)/12,IF(AND(U$612&gt;Start_Mth,U$612=Start_Mth+((U$606-2)*12)),OFFSET('Model Inputs &amp; Calcs'!$B59,,U$606+1),0))</f>
        <v>0</v>
      </c>
      <c r="V702" s="1421">
        <f ca="1">IF(V$612&gt;=Start_Mth,OFFSET('Model Inputs &amp; Calcs'!$B59,,V$606+1)/12,IF(AND(V$612&gt;Start_Mth,V$612=Start_Mth+((V$606-2)*12)),OFFSET('Model Inputs &amp; Calcs'!$B59,,V$606+1),0))</f>
        <v>0</v>
      </c>
      <c r="W702" s="1421">
        <f ca="1">IF(W$612&gt;=Start_Mth,OFFSET('Model Inputs &amp; Calcs'!$B59,,W$606+1)/12,IF(AND(W$612&gt;Start_Mth,W$612=Start_Mth+((W$606-2)*12)),OFFSET('Model Inputs &amp; Calcs'!$B59,,W$606+1),0))</f>
        <v>0</v>
      </c>
      <c r="X702" s="1421">
        <f ca="1">IF(X$612&gt;=Start_Mth,OFFSET('Model Inputs &amp; Calcs'!$B59,,X$606+1)/12,IF(AND(X$612&gt;Start_Mth,X$612=Start_Mth+((X$606-2)*12)),OFFSET('Model Inputs &amp; Calcs'!$B59,,X$606+1),0))</f>
        <v>0</v>
      </c>
      <c r="Y702" s="1421">
        <f ca="1">IF(Y$612&gt;=Start_Mth,OFFSET('Model Inputs &amp; Calcs'!$B59,,Y$606+1)/12,IF(AND(Y$612&gt;Start_Mth,Y$612=Start_Mth+((Y$606-2)*12)),OFFSET('Model Inputs &amp; Calcs'!$B59,,Y$606+1),0))</f>
        <v>0</v>
      </c>
      <c r="Z702" s="1421">
        <f ca="1">IF(Z$612&gt;=Start_Mth,OFFSET('Model Inputs &amp; Calcs'!$B59,,Z$606+1)/12,IF(AND(Z$612&gt;Start_Mth,Z$612=Start_Mth+((Z$606-2)*12)),OFFSET('Model Inputs &amp; Calcs'!$B59,,Z$606+1),0))</f>
        <v>0</v>
      </c>
      <c r="AA702" s="1421">
        <f ca="1">IF(AA$612&gt;=Start_Mth,OFFSET('Model Inputs &amp; Calcs'!$B59,,AA$606+1)/12,IF(AND(AA$612&gt;Start_Mth,AA$612=Start_Mth+((AA$606-2)*12)),OFFSET('Model Inputs &amp; Calcs'!$B59,,AA$606+1),0))</f>
        <v>0</v>
      </c>
      <c r="AB702" s="1421">
        <f ca="1">IF(AB$612&gt;=Start_Mth,OFFSET('Model Inputs &amp; Calcs'!$B59,,AB$606+1)/12,IF(AND(AB$612&gt;Start_Mth,AB$612=Start_Mth+((AB$606-2)*12)),OFFSET('Model Inputs &amp; Calcs'!$B59,,AB$606+1),0))</f>
        <v>0</v>
      </c>
      <c r="AC702" s="1421">
        <f ca="1">IF(AC$612&gt;=Start_Mth,OFFSET('Model Inputs &amp; Calcs'!$B59,,AC$606+1)/12,IF(AND(AC$612&gt;Start_Mth,AC$612=Start_Mth+((AC$606-2)*12)),OFFSET('Model Inputs &amp; Calcs'!$B59,,AC$606+1),0))</f>
        <v>0</v>
      </c>
      <c r="AD702" s="1421">
        <f ca="1">IF(AD$612&gt;=Start_Mth,OFFSET('Model Inputs &amp; Calcs'!$B59,,AD$606+1)/12,IF(AND(AD$612&gt;Start_Mth,AD$612=Start_Mth+((AD$606-2)*12)),OFFSET('Model Inputs &amp; Calcs'!$B59,,AD$606+1),0))</f>
        <v>0</v>
      </c>
      <c r="AE702" s="1421">
        <f ca="1">IF(AE$612&gt;=Start_Mth,OFFSET('Model Inputs &amp; Calcs'!$B59,,AE$606+1)/12,IF(AND(AE$612&gt;Start_Mth,AE$612=Start_Mth+((AE$606-2)*12)),OFFSET('Model Inputs &amp; Calcs'!$B59,,AE$606+1),0))</f>
        <v>0</v>
      </c>
      <c r="AF702" s="1421">
        <f ca="1">IF(AF$612&gt;=Start_Mth,OFFSET('Model Inputs &amp; Calcs'!$B59,,AF$606+1)/12,IF(AND(AF$612&gt;Start_Mth,AF$612=Start_Mth+((AF$606-2)*12)),OFFSET('Model Inputs &amp; Calcs'!$B59,,AF$606+1),0))</f>
        <v>0</v>
      </c>
      <c r="AG702" s="1421">
        <f ca="1">IF(AG$612&gt;=Start_Mth,OFFSET('Model Inputs &amp; Calcs'!$B59,,AG$606+1)/12,IF(AND(AG$612&gt;Start_Mth,AG$612=Start_Mth+((AG$606-2)*12)),OFFSET('Model Inputs &amp; Calcs'!$B59,,AG$606+1),0))</f>
        <v>0</v>
      </c>
      <c r="AH702" s="1421">
        <f ca="1">IF(AH$612&gt;=Start_Mth,OFFSET('Model Inputs &amp; Calcs'!$B59,,AH$606+1)/12,IF(AND(AH$612&gt;Start_Mth,AH$612=Start_Mth+((AH$606-2)*12)),OFFSET('Model Inputs &amp; Calcs'!$B59,,AH$606+1),0))</f>
        <v>0</v>
      </c>
      <c r="AI702" s="1421">
        <f ca="1">IF(AI$612&gt;=Start_Mth,OFFSET('Model Inputs &amp; Calcs'!$B59,,AI$606+1)/12,IF(AND(AI$612&gt;Start_Mth,AI$612=Start_Mth+((AI$606-2)*12)),OFFSET('Model Inputs &amp; Calcs'!$B59,,AI$606+1),0))</f>
        <v>0</v>
      </c>
      <c r="AJ702" s="1421">
        <f ca="1">IF(AJ$612&gt;=Start_Mth,OFFSET('Model Inputs &amp; Calcs'!$B59,,AJ$606+1)/12,IF(AND(AJ$612&gt;Start_Mth,AJ$612=Start_Mth+((AJ$606-2)*12)),OFFSET('Model Inputs &amp; Calcs'!$B59,,AJ$606+1),0))</f>
        <v>0</v>
      </c>
      <c r="AK702" s="1421">
        <f ca="1">IF(AK$612&gt;=Start_Mth,OFFSET('Model Inputs &amp; Calcs'!$B59,,AK$606+1)/12,IF(AND(AK$612&gt;Start_Mth,AK$612=Start_Mth+((AK$606-2)*12)),OFFSET('Model Inputs &amp; Calcs'!$B59,,AK$606+1),0))</f>
        <v>0</v>
      </c>
      <c r="AL702" s="1421">
        <f ca="1">IF(AL$612&gt;=Start_Mth,OFFSET('Model Inputs &amp; Calcs'!$B59,,AL$606+1)/12,IF(AND(AL$612&gt;Start_Mth,AL$612=Start_Mth+((AL$606-2)*12)),OFFSET('Model Inputs &amp; Calcs'!$B59,,AL$606+1),0))</f>
        <v>0</v>
      </c>
      <c r="AM702" s="1421">
        <f ca="1">IF(AM$612&gt;=Start_Mth,OFFSET('Model Inputs &amp; Calcs'!$B59,,AM$606+1)/12,IF(AND(AM$612&gt;Start_Mth,AM$612=Start_Mth+((AM$606-2)*12)),OFFSET('Model Inputs &amp; Calcs'!$B59,,AM$606+1),0))</f>
        <v>0</v>
      </c>
      <c r="AN702" s="1421">
        <f ca="1">IF(AN$612&gt;=Start_Mth,OFFSET('Model Inputs &amp; Calcs'!$B59,,AN$606+1)/12,IF(AND(AN$612&gt;Start_Mth,AN$612=Start_Mth+((AN$606-2)*12)),OFFSET('Model Inputs &amp; Calcs'!$B59,,AN$606+1),0))</f>
        <v>0</v>
      </c>
      <c r="AO702" s="1421">
        <f ca="1">IF(AO$612&gt;=Start_Mth,OFFSET('Model Inputs &amp; Calcs'!$B59,,AO$606+1)/12,IF(AND(AO$612&gt;Start_Mth,AO$612=Start_Mth+((AO$606-2)*12)),OFFSET('Model Inputs &amp; Calcs'!$B59,,AO$606+1),0))</f>
        <v>0</v>
      </c>
      <c r="AP702" s="1421">
        <f ca="1">IF(AP$612&gt;=Start_Mth,OFFSET('Model Inputs &amp; Calcs'!$B59,,AP$606+1)/12,IF(AND(AP$612&gt;Start_Mth,AP$612=Start_Mth+((AP$606-2)*12)),OFFSET('Model Inputs &amp; Calcs'!$B59,,AP$606+1),0))</f>
        <v>0</v>
      </c>
      <c r="AQ702" s="1421">
        <f ca="1">IF(AQ$612&gt;=Start_Mth,OFFSET('Model Inputs &amp; Calcs'!$B59,,AQ$606+1)/12,IF(AND(AQ$612&gt;Start_Mth,AQ$612=Start_Mth+((AQ$606-2)*12)),OFFSET('Model Inputs &amp; Calcs'!$B59,,AQ$606+1),0))</f>
        <v>0</v>
      </c>
      <c r="AR702" s="1421">
        <f ca="1">IF(AR$612&gt;=Start_Mth,OFFSET('Model Inputs &amp; Calcs'!$B59,,AR$606+1)/12,IF(AND(AR$612&gt;Start_Mth,AR$612=Start_Mth+((AR$606-2)*12)),OFFSET('Model Inputs &amp; Calcs'!$B59,,AR$606+1),0))</f>
        <v>0</v>
      </c>
      <c r="AS702" s="1421">
        <f ca="1">IF(AS$612&gt;=Start_Mth,OFFSET('Model Inputs &amp; Calcs'!$B59,,AS$606+1)/12,IF(AND(AS$612&gt;Start_Mth,AS$612=Start_Mth+((AS$606-2)*12)),OFFSET('Model Inputs &amp; Calcs'!$B59,,AS$606+1),0))</f>
        <v>0</v>
      </c>
      <c r="AT702" s="1421">
        <f ca="1">IF(AT$612&gt;=Start_Mth,OFFSET('Model Inputs &amp; Calcs'!$B59,,AT$606+1)/12,IF(AND(AT$612&gt;Start_Mth,AT$612=Start_Mth+((AT$606-2)*12)),OFFSET('Model Inputs &amp; Calcs'!$B59,,AT$606+1),0))</f>
        <v>0</v>
      </c>
      <c r="AU702" s="1421">
        <f ca="1">IF(AU$612&gt;=Start_Mth,OFFSET('Model Inputs &amp; Calcs'!$B59,,AU$606+1)/12,IF(AND(AU$612&gt;Start_Mth,AU$612=Start_Mth+((AU$606-2)*12)),OFFSET('Model Inputs &amp; Calcs'!$B59,,AU$606+1),0))</f>
        <v>0</v>
      </c>
      <c r="AV702" s="1421">
        <f ca="1">IF(AV$612&gt;=Start_Mth,OFFSET('Model Inputs &amp; Calcs'!$B59,,AV$606+1)/12,IF(AND(AV$612&gt;Start_Mth,AV$612=Start_Mth+((AV$606-2)*12)),OFFSET('Model Inputs &amp; Calcs'!$B59,,AV$606+1),0))</f>
        <v>0</v>
      </c>
      <c r="AW702" s="1421">
        <f ca="1">IF(AW$612&gt;=Start_Mth,OFFSET('Model Inputs &amp; Calcs'!$B59,,AW$606+1)/12,IF(AND(AW$612&gt;Start_Mth,AW$612=Start_Mth+((AW$606-2)*12)),OFFSET('Model Inputs &amp; Calcs'!$B59,,AW$606+1),0))</f>
        <v>0</v>
      </c>
      <c r="AX702" s="1421">
        <f ca="1">IF(AX$612&gt;=Start_Mth,OFFSET('Model Inputs &amp; Calcs'!$B59,,AX$606+1)/12,IF(AND(AX$612&gt;Start_Mth,AX$612=Start_Mth+((AX$606-2)*12)),OFFSET('Model Inputs &amp; Calcs'!$B59,,AX$606+1),0))</f>
        <v>0</v>
      </c>
      <c r="AY702" s="1421">
        <f ca="1">IF(AY$612&gt;=Start_Mth,OFFSET('Model Inputs &amp; Calcs'!$B59,,AY$606+1)/12,IF(AND(AY$612&gt;Start_Mth,AY$612=Start_Mth+((AY$606-2)*12)),OFFSET('Model Inputs &amp; Calcs'!$B59,,AY$606+1),0))</f>
        <v>0</v>
      </c>
      <c r="AZ702" s="1421">
        <f ca="1">IF(AZ$612&gt;=Start_Mth,OFFSET('Model Inputs &amp; Calcs'!$B59,,AZ$606+1)/12,IF(AND(AZ$612&gt;Start_Mth,AZ$612=Start_Mth+((AZ$606-2)*12)),OFFSET('Model Inputs &amp; Calcs'!$B59,,AZ$606+1),0))</f>
        <v>0</v>
      </c>
      <c r="BA702" s="1421">
        <f ca="1">IF(BA$612&gt;=Start_Mth,OFFSET('Model Inputs &amp; Calcs'!$B59,,BA$606+1)/12,IF(AND(BA$612&gt;Start_Mth,BA$612=Start_Mth+((BA$606-2)*12)),OFFSET('Model Inputs &amp; Calcs'!$B59,,BA$606+1),0))</f>
        <v>0</v>
      </c>
      <c r="BB702" s="1421">
        <f ca="1">IF(BB$612&gt;=Start_Mth,OFFSET('Model Inputs &amp; Calcs'!$B59,,BB$606+1)/12,IF(AND(BB$612&gt;Start_Mth,BB$612=Start_Mth+((BB$606-2)*12)),OFFSET('Model Inputs &amp; Calcs'!$B59,,BB$606+1),0))</f>
        <v>0</v>
      </c>
      <c r="BC702" s="1421">
        <f ca="1">IF(BC$612&gt;=Start_Mth,OFFSET('Model Inputs &amp; Calcs'!$B59,,BC$606+1)/12,IF(AND(BC$612&gt;Start_Mth,BC$612=Start_Mth+((BC$606-2)*12)),OFFSET('Model Inputs &amp; Calcs'!$B59,,BC$606+1),0))</f>
        <v>0</v>
      </c>
      <c r="BD702" s="1421">
        <f ca="1">IF(BD$612&gt;=Start_Mth,OFFSET('Model Inputs &amp; Calcs'!$B59,,BD$606+1)/12,IF(AND(BD$612&gt;Start_Mth,BD$612=Start_Mth+((BD$606-2)*12)),OFFSET('Model Inputs &amp; Calcs'!$B59,,BD$606+1),0))</f>
        <v>0</v>
      </c>
      <c r="BE702" s="1421">
        <f ca="1">IF(BE$612&gt;=Start_Mth,OFFSET('Model Inputs &amp; Calcs'!$B59,,BE$606+1)/12,IF(AND(BE$612&gt;Start_Mth,BE$612=Start_Mth+((BE$606-2)*12)),OFFSET('Model Inputs &amp; Calcs'!$B59,,BE$606+1),0))</f>
        <v>0</v>
      </c>
      <c r="BF702" s="1421">
        <f ca="1">IF(BF$612&gt;=Start_Mth,OFFSET('Model Inputs &amp; Calcs'!$B59,,BF$606+1)/12,IF(AND(BF$612&gt;Start_Mth,BF$612=Start_Mth+((BF$606-2)*12)),OFFSET('Model Inputs &amp; Calcs'!$B59,,BF$606+1),0))</f>
        <v>0</v>
      </c>
      <c r="BG702" s="1421">
        <f ca="1">IF(BG$612&gt;=Start_Mth,OFFSET('Model Inputs &amp; Calcs'!$B59,,BG$606+1)/12,IF(AND(BG$612&gt;Start_Mth,BG$612=Start_Mth+((BG$606-2)*12)),OFFSET('Model Inputs &amp; Calcs'!$B59,,BG$606+1),0))</f>
        <v>0</v>
      </c>
      <c r="BH702" s="1421">
        <f ca="1">IF(BH$612&gt;=Start_Mth,OFFSET('Model Inputs &amp; Calcs'!$B59,,BH$606+1)/12,IF(AND(BH$612&gt;Start_Mth,BH$612=Start_Mth+((BH$606-2)*12)),OFFSET('Model Inputs &amp; Calcs'!$B59,,BH$606+1),0))</f>
        <v>0</v>
      </c>
      <c r="BI702" s="1421">
        <f ca="1">IF(BI$612&gt;=Start_Mth,OFFSET('Model Inputs &amp; Calcs'!$B59,,BI$606+1)/12,IF(AND(BI$612&gt;Start_Mth,BI$612=Start_Mth+((BI$606-2)*12)),OFFSET('Model Inputs &amp; Calcs'!$B59,,BI$606+1),0))</f>
        <v>0</v>
      </c>
      <c r="BJ702" s="1421">
        <f ca="1">IF(BJ$612&gt;=Start_Mth,OFFSET('Model Inputs &amp; Calcs'!$B59,,BJ$606+1)/12,IF(AND(BJ$612&gt;Start_Mth,BJ$612=Start_Mth+((BJ$606-2)*12)),OFFSET('Model Inputs &amp; Calcs'!$B59,,BJ$606+1),0))</f>
        <v>0</v>
      </c>
      <c r="BK702" s="1421">
        <f ca="1">IF(BK$612&gt;=Start_Mth,OFFSET('Model Inputs &amp; Calcs'!$B59,,BK$606+1)/12,IF(AND(BK$612&gt;Start_Mth,BK$612=Start_Mth+((BK$606-2)*12)),OFFSET('Model Inputs &amp; Calcs'!$B59,,BK$606+1),0))</f>
        <v>0</v>
      </c>
      <c r="BL702" s="1421">
        <f ca="1">IF(BL$612&gt;=Start_Mth,OFFSET('Model Inputs &amp; Calcs'!$B59,,BL$606+1)/12,IF(AND(BL$612&gt;Start_Mth,BL$612=Start_Mth+((BL$606-2)*12)),OFFSET('Model Inputs &amp; Calcs'!$B59,,BL$606+1),0))</f>
        <v>0</v>
      </c>
      <c r="BM702" s="1421">
        <f ca="1">IF(BM$612&gt;=Start_Mth,OFFSET('Model Inputs &amp; Calcs'!$B59,,BM$606+1)/12,IF(AND(BM$612&gt;Start_Mth,BM$612=Start_Mth+((BM$606-2)*12)),OFFSET('Model Inputs &amp; Calcs'!$B59,,BM$606+1),0))</f>
        <v>0</v>
      </c>
      <c r="BN702" s="1421">
        <f ca="1">IF(BN$612&gt;=Start_Mth,OFFSET('Model Inputs &amp; Calcs'!$B59,,BN$606+1)/12,IF(AND(BN$612&gt;Start_Mth,BN$612=Start_Mth+((BN$606-2)*12)),OFFSET('Model Inputs &amp; Calcs'!$B59,,BN$606+1),0))</f>
        <v>0</v>
      </c>
      <c r="BO702" s="1421">
        <f ca="1">IF(BO$612&gt;=Start_Mth,OFFSET('Model Inputs &amp; Calcs'!$B59,,BO$606+1)/12,IF(AND(BO$612&gt;Start_Mth,BO$612=Start_Mth+((BO$606-2)*12)),OFFSET('Model Inputs &amp; Calcs'!$B59,,BO$606+1),0))</f>
        <v>0</v>
      </c>
      <c r="BP702" s="1421">
        <f ca="1">IF(BP$612&gt;=Start_Mth,OFFSET('Model Inputs &amp; Calcs'!$B59,,BP$606+1)/12,IF(AND(BP$612&gt;Start_Mth,BP$612=Start_Mth+((BP$606-2)*12)),OFFSET('Model Inputs &amp; Calcs'!$B59,,BP$606+1),0))</f>
        <v>0</v>
      </c>
      <c r="BQ702" s="1421">
        <f ca="1">IF(BQ$612&gt;=Start_Mth,OFFSET('Model Inputs &amp; Calcs'!$B59,,BQ$606+1)/12,IF(AND(BQ$612&gt;Start_Mth,BQ$612=Start_Mth+((BQ$606-2)*12)),OFFSET('Model Inputs &amp; Calcs'!$B59,,BQ$606+1),0))</f>
        <v>0</v>
      </c>
      <c r="BR702" s="1421">
        <f ca="1">IF(BR$612&gt;=Start_Mth,OFFSET('Model Inputs &amp; Calcs'!$B59,,BR$606+1)/12,IF(AND(BR$612&gt;Start_Mth,BR$612=Start_Mth+((BR$606-2)*12)),OFFSET('Model Inputs &amp; Calcs'!$B59,,BR$606+1),0))</f>
        <v>0</v>
      </c>
      <c r="BS702" s="1421">
        <f ca="1">IF(BS$612&gt;=Start_Mth,OFFSET('Model Inputs &amp; Calcs'!$B59,,BS$606+1)/12,IF(AND(BS$612&gt;Start_Mth,BS$612=Start_Mth+((BS$606-2)*12)),OFFSET('Model Inputs &amp; Calcs'!$B59,,BS$606+1),0))</f>
        <v>0</v>
      </c>
      <c r="BT702" s="1421">
        <f ca="1">IF(BT$612&gt;=Start_Mth,OFFSET('Model Inputs &amp; Calcs'!$B59,,BT$606+1)/12,IF(AND(BT$612&gt;Start_Mth,BT$612=Start_Mth+((BT$606-2)*12)),OFFSET('Model Inputs &amp; Calcs'!$B59,,BT$606+1),0))</f>
        <v>0</v>
      </c>
      <c r="BU702" s="1421">
        <f ca="1">IF(BU$612&gt;=Start_Mth,OFFSET('Model Inputs &amp; Calcs'!$B59,,BU$606+1)/12,IF(AND(BU$612&gt;Start_Mth,BU$612=Start_Mth+((BU$606-2)*12)),OFFSET('Model Inputs &amp; Calcs'!$B59,,BU$606+1),0))</f>
        <v>0</v>
      </c>
      <c r="BV702" s="1421">
        <f ca="1">IF(BV$612&gt;=Start_Mth,OFFSET('Model Inputs &amp; Calcs'!$B59,,BV$606+1)/12,IF(AND(BV$612&gt;Start_Mth,BV$612=Start_Mth+((BV$606-2)*12)),OFFSET('Model Inputs &amp; Calcs'!$B59,,BV$606+1),0))</f>
        <v>0</v>
      </c>
      <c r="BW702" s="1421">
        <f ca="1">IF(BW$612&gt;=Start_Mth,OFFSET('Model Inputs &amp; Calcs'!$B59,,BW$606+1)/12,IF(AND(BW$612&gt;Start_Mth,BW$612=Start_Mth+((BW$606-2)*12)),OFFSET('Model Inputs &amp; Calcs'!$B59,,BW$606+1),0))</f>
        <v>0</v>
      </c>
      <c r="BX702" s="1421">
        <f ca="1">IF(BX$612&gt;=Start_Mth,OFFSET('Model Inputs &amp; Calcs'!$B59,,BX$606+1)/12,IF(AND(BX$612&gt;Start_Mth,BX$612=Start_Mth+((BX$606-2)*12)),OFFSET('Model Inputs &amp; Calcs'!$B59,,BX$606+1),0))</f>
        <v>0</v>
      </c>
      <c r="BY702" s="1421">
        <f ca="1">IF(BY$612&gt;=Start_Mth,OFFSET('Model Inputs &amp; Calcs'!$B59,,BY$606+1)/12,IF(AND(BY$612&gt;Start_Mth,BY$612=Start_Mth+((BY$606-2)*12)),OFFSET('Model Inputs &amp; Calcs'!$B59,,BY$606+1),0))</f>
        <v>0</v>
      </c>
      <c r="BZ702" s="1421">
        <f ca="1">IF(BZ$612&gt;=Start_Mth,OFFSET('Model Inputs &amp; Calcs'!$B59,,BZ$606+1)/12,IF(AND(BZ$612&gt;Start_Mth,BZ$612=Start_Mth+((BZ$606-2)*12)),OFFSET('Model Inputs &amp; Calcs'!$B59,,BZ$606+1),0))</f>
        <v>0</v>
      </c>
      <c r="CA702" s="1421">
        <f ca="1">IF(CA$612&gt;=Start_Mth,OFFSET('Model Inputs &amp; Calcs'!$B59,,CA$606+1)/12,IF(AND(CA$612&gt;Start_Mth,CA$612=Start_Mth+((CA$606-2)*12)),OFFSET('Model Inputs &amp; Calcs'!$B59,,CA$606+1),0))</f>
        <v>0</v>
      </c>
      <c r="CB702" s="1421">
        <f ca="1">IF(CB$612&gt;=Start_Mth,OFFSET('Model Inputs &amp; Calcs'!$B59,,CB$606+1)/12,IF(AND(CB$612&gt;Start_Mth,CB$612=Start_Mth+((CB$606-2)*12)),OFFSET('Model Inputs &amp; Calcs'!$B59,,CB$606+1),0))</f>
        <v>0</v>
      </c>
      <c r="CC702" s="1421">
        <f ca="1">IF(CC$612&gt;=Start_Mth,OFFSET('Model Inputs &amp; Calcs'!$B59,,CC$606+1)/12,IF(AND(CC$612&gt;Start_Mth,CC$612=Start_Mth+((CC$606-2)*12)),OFFSET('Model Inputs &amp; Calcs'!$B59,,CC$606+1),0))</f>
        <v>0</v>
      </c>
      <c r="CD702" s="1421">
        <f ca="1">IF(CD$612&gt;=Start_Mth,OFFSET('Model Inputs &amp; Calcs'!$B59,,CD$606+1)/12,IF(AND(CD$612&gt;Start_Mth,CD$612=Start_Mth+((CD$606-2)*12)),OFFSET('Model Inputs &amp; Calcs'!$B59,,CD$606+1),0))</f>
        <v>0</v>
      </c>
      <c r="CE702" s="1421">
        <f ca="1">IF(CE$612&gt;=Start_Mth,OFFSET('Model Inputs &amp; Calcs'!$B59,,CE$606+1)/12,IF(AND(CE$612&gt;Start_Mth,CE$612=Start_Mth+((CE$606-2)*12)),OFFSET('Model Inputs &amp; Calcs'!$B59,,CE$606+1),0))</f>
        <v>0</v>
      </c>
      <c r="CF702" s="1421">
        <f ca="1">IF(CF$612&gt;=Start_Mth,OFFSET('Model Inputs &amp; Calcs'!$B59,,CF$606+1)/12,IF(AND(CF$612&gt;Start_Mth,CF$612=Start_Mth+((CF$606-2)*12)),OFFSET('Model Inputs &amp; Calcs'!$B59,,CF$606+1),0))</f>
        <v>0</v>
      </c>
      <c r="CG702" s="1421">
        <f ca="1">IF(CG$612&gt;=Start_Mth,OFFSET('Model Inputs &amp; Calcs'!$B59,,CG$606+1)/12,IF(AND(CG$612&gt;Start_Mth,CG$612=Start_Mth+((CG$606-2)*12)),OFFSET('Model Inputs &amp; Calcs'!$B59,,CG$606+1),0))</f>
        <v>0</v>
      </c>
      <c r="CH702" s="1421">
        <f ca="1">IF(CH$612&gt;=Start_Mth,OFFSET('Model Inputs &amp; Calcs'!$B59,,CH$606+1)/12,IF(AND(CH$612&gt;Start_Mth,CH$612=Start_Mth+((CH$606-2)*12)),OFFSET('Model Inputs &amp; Calcs'!$B59,,CH$606+1),0))</f>
        <v>0</v>
      </c>
      <c r="CI702" s="1421">
        <f ca="1">IF(CI$612&gt;=Start_Mth,OFFSET('Model Inputs &amp; Calcs'!$B59,,CI$606+1)/12,IF(AND(CI$612&gt;Start_Mth,CI$612=Start_Mth+((CI$606-2)*12)),OFFSET('Model Inputs &amp; Calcs'!$B59,,CI$606+1),0))</f>
        <v>0</v>
      </c>
      <c r="CJ702" s="1421">
        <f ca="1">IF(CJ$612&gt;=Start_Mth,OFFSET('Model Inputs &amp; Calcs'!$B59,,CJ$606+1)/12,IF(AND(CJ$612&gt;Start_Mth,CJ$612=Start_Mth+((CJ$606-2)*12)),OFFSET('Model Inputs &amp; Calcs'!$B59,,CJ$606+1),0))</f>
        <v>0</v>
      </c>
      <c r="CK702" s="1421">
        <f ca="1">IF(CK$612&gt;=Start_Mth,OFFSET('Model Inputs &amp; Calcs'!$B59,,CK$606+1)/12,IF(AND(CK$612&gt;Start_Mth,CK$612=Start_Mth+((CK$606-2)*12)),OFFSET('Model Inputs &amp; Calcs'!$B59,,CK$606+1),0))</f>
        <v>0</v>
      </c>
      <c r="CL702" s="1421">
        <f ca="1">IF(CL$612&gt;=Start_Mth,OFFSET('Model Inputs &amp; Calcs'!$B59,,CL$606+1)/12,IF(AND(CL$612&gt;Start_Mth,CL$612=Start_Mth+((CL$606-2)*12)),OFFSET('Model Inputs &amp; Calcs'!$B59,,CL$606+1),0))</f>
        <v>0</v>
      </c>
      <c r="CM702" s="1421">
        <f ca="1">IF(CM$612&gt;=Start_Mth,OFFSET('Model Inputs &amp; Calcs'!$B59,,CM$606+1)/12,IF(AND(CM$612&gt;Start_Mth,CM$612=Start_Mth+((CM$606-2)*12)),OFFSET('Model Inputs &amp; Calcs'!$B59,,CM$606+1),0))</f>
        <v>0</v>
      </c>
      <c r="CN702" s="1421">
        <f ca="1">IF(CN$612&gt;=Start_Mth,OFFSET('Model Inputs &amp; Calcs'!$B59,,CN$606+1)/12,IF(AND(CN$612&gt;Start_Mth,CN$612=Start_Mth+((CN$606-2)*12)),OFFSET('Model Inputs &amp; Calcs'!$B59,,CN$606+1),0))</f>
        <v>0</v>
      </c>
      <c r="CO702" s="1421">
        <f ca="1">IF(CO$612&gt;=Start_Mth,OFFSET('Model Inputs &amp; Calcs'!$B59,,CO$606+1)/12,IF(AND(CO$612&gt;Start_Mth,CO$612=Start_Mth+((CO$606-2)*12)),OFFSET('Model Inputs &amp; Calcs'!$B59,,CO$606+1),0))</f>
        <v>0</v>
      </c>
      <c r="CP702" s="1421">
        <f ca="1">IF(CP$612&gt;=Start_Mth,OFFSET('Model Inputs &amp; Calcs'!$B59,,CP$606+1)/12,IF(AND(CP$612&gt;Start_Mth,CP$612=Start_Mth+((CP$606-2)*12)),OFFSET('Model Inputs &amp; Calcs'!$B59,,CP$606+1),0))</f>
        <v>0</v>
      </c>
      <c r="CQ702" s="1421">
        <f ca="1">IF(CQ$612&gt;=Start_Mth,OFFSET('Model Inputs &amp; Calcs'!$B59,,CQ$606+1)/12,IF(AND(CQ$612&gt;Start_Mth,CQ$612=Start_Mth+((CQ$606-2)*12)),OFFSET('Model Inputs &amp; Calcs'!$B59,,CQ$606+1),0))</f>
        <v>0</v>
      </c>
      <c r="CR702" s="1421">
        <f ca="1">IF(CR$612&gt;=Start_Mth,OFFSET('Model Inputs &amp; Calcs'!$B59,,CR$606+1)/12,IF(AND(CR$612&gt;Start_Mth,CR$612=Start_Mth+((CR$606-2)*12)),OFFSET('Model Inputs &amp; Calcs'!$B59,,CR$606+1),0))</f>
        <v>0</v>
      </c>
      <c r="CS702" s="1421">
        <f ca="1">IF(CS$612&gt;=Start_Mth,OFFSET('Model Inputs &amp; Calcs'!$B59,,CS$606+1)/12,IF(AND(CS$612&gt;Start_Mth,CS$612=Start_Mth+((CS$606-2)*12)),OFFSET('Model Inputs &amp; Calcs'!$B59,,CS$606+1),0))</f>
        <v>0</v>
      </c>
      <c r="CT702" s="1421">
        <f ca="1">IF(CT$612&gt;=Start_Mth,OFFSET('Model Inputs &amp; Calcs'!$B59,,CT$606+1)/12,IF(AND(CT$612&gt;Start_Mth,CT$612=Start_Mth+((CT$606-2)*12)),OFFSET('Model Inputs &amp; Calcs'!$B59,,CT$606+1),0))</f>
        <v>0</v>
      </c>
      <c r="CU702" s="1421">
        <f ca="1">IF(CU$612&gt;=Start_Mth,OFFSET('Model Inputs &amp; Calcs'!$B59,,CU$606+1)/12,IF(AND(CU$612&gt;Start_Mth,CU$612=Start_Mth+((CU$606-2)*12)),OFFSET('Model Inputs &amp; Calcs'!$B59,,CU$606+1),0))</f>
        <v>0</v>
      </c>
      <c r="CV702" s="1421">
        <f ca="1">IF(CV$612&gt;=Start_Mth,OFFSET('Model Inputs &amp; Calcs'!$B59,,CV$606+1)/12,IF(AND(CV$612&gt;Start_Mth,CV$612=Start_Mth+((CV$606-2)*12)),OFFSET('Model Inputs &amp; Calcs'!$B59,,CV$606+1),0))</f>
        <v>0</v>
      </c>
      <c r="CW702" s="1421">
        <f ca="1">IF(CW$612&gt;=Start_Mth,OFFSET('Model Inputs &amp; Calcs'!$B59,,CW$606+1)/12,IF(AND(CW$612&gt;Start_Mth,CW$612=Start_Mth+((CW$606-2)*12)),OFFSET('Model Inputs &amp; Calcs'!$B59,,CW$606+1),0))</f>
        <v>0</v>
      </c>
      <c r="CX702" s="1421">
        <f ca="1">IF(CX$612&gt;=Start_Mth,OFFSET('Model Inputs &amp; Calcs'!$B59,,CX$606+1)/12,IF(AND(CX$612&gt;Start_Mth,CX$612=Start_Mth+((CX$606-2)*12)),OFFSET('Model Inputs &amp; Calcs'!$B59,,CX$606+1),0))</f>
        <v>0</v>
      </c>
      <c r="CY702" s="1421">
        <f ca="1">IF(CY$612&gt;=Start_Mth,OFFSET('Model Inputs &amp; Calcs'!$B59,,CY$606+1)/12,IF(AND(CY$612&gt;Start_Mth,CY$612=Start_Mth+((CY$606-2)*12)),OFFSET('Model Inputs &amp; Calcs'!$B59,,CY$606+1),0))</f>
        <v>0</v>
      </c>
      <c r="CZ702" s="1421">
        <f ca="1">IF(CZ$612&gt;=Start_Mth,OFFSET('Model Inputs &amp; Calcs'!$B59,,CZ$606+1)/12,IF(AND(CZ$612&gt;Start_Mth,CZ$612=Start_Mth+((CZ$606-2)*12)),OFFSET('Model Inputs &amp; Calcs'!$B59,,CZ$606+1),0))</f>
        <v>0</v>
      </c>
      <c r="DA702" s="1421">
        <f ca="1">IF(DA$612&gt;=Start_Mth,OFFSET('Model Inputs &amp; Calcs'!$B59,,DA$606+1)/12,IF(AND(DA$612&gt;Start_Mth,DA$612=Start_Mth+((DA$606-2)*12)),OFFSET('Model Inputs &amp; Calcs'!$B59,,DA$606+1),0))</f>
        <v>0</v>
      </c>
      <c r="DB702" s="1421">
        <f ca="1">IF(DB$612&gt;=Start_Mth,OFFSET('Model Inputs &amp; Calcs'!$B59,,DB$606+1)/12,IF(AND(DB$612&gt;Start_Mth,DB$612=Start_Mth+((DB$606-2)*12)),OFFSET('Model Inputs &amp; Calcs'!$B59,,DB$606+1),0))</f>
        <v>0</v>
      </c>
      <c r="DC702" s="1421">
        <f ca="1">IF(DC$612&gt;=Start_Mth,OFFSET('Model Inputs &amp; Calcs'!$B59,,DC$606+1)/12,IF(AND(DC$612&gt;Start_Mth,DC$612=Start_Mth+((DC$606-2)*12)),OFFSET('Model Inputs &amp; Calcs'!$B59,,DC$606+1),0))</f>
        <v>0</v>
      </c>
      <c r="DD702" s="1421">
        <f ca="1">IF(DD$612&gt;=Start_Mth,OFFSET('Model Inputs &amp; Calcs'!$B59,,DD$606+1)/12,IF(AND(DD$612&gt;Start_Mth,DD$612=Start_Mth+((DD$606-2)*12)),OFFSET('Model Inputs &amp; Calcs'!$B59,,DD$606+1),0))</f>
        <v>0</v>
      </c>
      <c r="DE702" s="1421">
        <f ca="1">IF(DE$612&gt;=Start_Mth,OFFSET('Model Inputs &amp; Calcs'!$B59,,DE$606+1)/12,IF(AND(DE$612&gt;Start_Mth,DE$612=Start_Mth+((DE$606-2)*12)),OFFSET('Model Inputs &amp; Calcs'!$B59,,DE$606+1),0))</f>
        <v>0</v>
      </c>
      <c r="DF702" s="1421">
        <f ca="1">IF(DF$612&gt;=Start_Mth,OFFSET('Model Inputs &amp; Calcs'!$B59,,DF$606+1)/12,IF(AND(DF$612&gt;Start_Mth,DF$612=Start_Mth+((DF$606-2)*12)),OFFSET('Model Inputs &amp; Calcs'!$B59,,DF$606+1),0))</f>
        <v>0</v>
      </c>
      <c r="DG702" s="1421">
        <f ca="1">IF(DG$612&gt;=Start_Mth,OFFSET('Model Inputs &amp; Calcs'!$B59,,DG$606+1)/12,IF(AND(DG$612&gt;Start_Mth,DG$612=Start_Mth+((DG$606-2)*12)),OFFSET('Model Inputs &amp; Calcs'!$B59,,DG$606+1),0))</f>
        <v>0</v>
      </c>
      <c r="DH702" s="1421">
        <f ca="1">IF(DH$612&gt;=Start_Mth,OFFSET('Model Inputs &amp; Calcs'!$B59,,DH$606+1)/12,IF(AND(DH$612&gt;Start_Mth,DH$612=Start_Mth+((DH$606-2)*12)),OFFSET('Model Inputs &amp; Calcs'!$B59,,DH$606+1),0))</f>
        <v>0</v>
      </c>
      <c r="DI702" s="1421">
        <f ca="1">IF(DI$612&gt;=Start_Mth,OFFSET('Model Inputs &amp; Calcs'!$B59,,DI$606+1)/12,IF(AND(DI$612&gt;Start_Mth,DI$612=Start_Mth+((DI$606-2)*12)),OFFSET('Model Inputs &amp; Calcs'!$B59,,DI$606+1),0))</f>
        <v>0</v>
      </c>
      <c r="DJ702" s="1421">
        <f ca="1">IF(DJ$612&gt;=Start_Mth,OFFSET('Model Inputs &amp; Calcs'!$B59,,DJ$606+1)/12,IF(AND(DJ$612&gt;Start_Mth,DJ$612=Start_Mth+((DJ$606-2)*12)),OFFSET('Model Inputs &amp; Calcs'!$B59,,DJ$606+1),0))</f>
        <v>0</v>
      </c>
      <c r="DK702" s="1421">
        <f ca="1">IF(DK$612&gt;=Start_Mth,OFFSET('Model Inputs &amp; Calcs'!$B59,,DK$606+1)/12,IF(AND(DK$612&gt;Start_Mth,DK$612=Start_Mth+((DK$606-2)*12)),OFFSET('Model Inputs &amp; Calcs'!$B59,,DK$606+1),0))</f>
        <v>0</v>
      </c>
      <c r="DL702" s="1421">
        <f ca="1">IF(DL$612&gt;=Start_Mth,OFFSET('Model Inputs &amp; Calcs'!$B59,,DL$606+1)/12,IF(AND(DL$612&gt;Start_Mth,DL$612=Start_Mth+((DL$606-2)*12)),OFFSET('Model Inputs &amp; Calcs'!$B59,,DL$606+1),0))</f>
        <v>0</v>
      </c>
      <c r="DM702" s="1421">
        <f ca="1">IF(DM$612&gt;=Start_Mth,OFFSET('Model Inputs &amp; Calcs'!$B59,,DM$606+1)/12,IF(AND(DM$612&gt;Start_Mth,DM$612=Start_Mth+((DM$606-2)*12)),OFFSET('Model Inputs &amp; Calcs'!$B59,,DM$606+1),0))</f>
        <v>0</v>
      </c>
      <c r="DN702" s="1421">
        <f ca="1">IF(DN$612&gt;=Start_Mth,OFFSET('Model Inputs &amp; Calcs'!$B59,,DN$606+1)/12,IF(AND(DN$612&gt;Start_Mth,DN$612=Start_Mth+((DN$606-2)*12)),OFFSET('Model Inputs &amp; Calcs'!$B59,,DN$606+1),0))</f>
        <v>0</v>
      </c>
      <c r="DO702" s="1421">
        <f ca="1">IF(DO$612&gt;=Start_Mth,OFFSET('Model Inputs &amp; Calcs'!$B59,,DO$606+1)/12,IF(AND(DO$612&gt;Start_Mth,DO$612=Start_Mth+((DO$606-2)*12)),OFFSET('Model Inputs &amp; Calcs'!$B59,,DO$606+1),0))</f>
        <v>0</v>
      </c>
      <c r="DP702" s="1421">
        <f ca="1">IF(DP$612&gt;=Start_Mth,OFFSET('Model Inputs &amp; Calcs'!$B59,,DP$606+1)/12,IF(AND(DP$612&gt;Start_Mth,DP$612=Start_Mth+((DP$606-2)*12)),OFFSET('Model Inputs &amp; Calcs'!$B59,,DP$606+1),0))</f>
        <v>0</v>
      </c>
      <c r="DQ702" s="1421">
        <f ca="1">IF(DQ$612&gt;=Start_Mth,OFFSET('Model Inputs &amp; Calcs'!$B59,,DQ$606+1)/12,IF(AND(DQ$612&gt;Start_Mth,DQ$612=Start_Mth+((DQ$606-2)*12)),OFFSET('Model Inputs &amp; Calcs'!$B59,,DQ$606+1),0))</f>
        <v>0</v>
      </c>
      <c r="DR702" s="1421">
        <f ca="1">IF(DR$612&gt;=Start_Mth,OFFSET('Model Inputs &amp; Calcs'!$B59,,DR$606+1)/12,IF(AND(DR$612&gt;Start_Mth,DR$612=Start_Mth+((DR$606-2)*12)),OFFSET('Model Inputs &amp; Calcs'!$B59,,DR$606+1),0))</f>
        <v>0</v>
      </c>
      <c r="DS702" s="1421">
        <f ca="1">IF(DS$612&gt;=Start_Mth,OFFSET('Model Inputs &amp; Calcs'!$B59,,DS$606+1)/12,IF(AND(DS$612&gt;Start_Mth,DS$612=Start_Mth+((DS$606-2)*12)),OFFSET('Model Inputs &amp; Calcs'!$B59,,DS$606+1),0))</f>
        <v>0</v>
      </c>
      <c r="DT702" s="1421">
        <f ca="1">IF(DT$612&gt;=Start_Mth,OFFSET('Model Inputs &amp; Calcs'!$B59,,DT$606+1)/12,IF(AND(DT$612&gt;Start_Mth,DT$612=Start_Mth+((DT$606-2)*12)),OFFSET('Model Inputs &amp; Calcs'!$B59,,DT$606+1),0))</f>
        <v>0</v>
      </c>
      <c r="DU702" s="1421">
        <f ca="1">IF(DU$612&gt;=Start_Mth,OFFSET('Model Inputs &amp; Calcs'!$B59,,DU$606+1)/12,IF(AND(DU$612&gt;Start_Mth,DU$612=Start_Mth+((DU$606-2)*12)),OFFSET('Model Inputs &amp; Calcs'!$B59,,DU$606+1),0))</f>
        <v>0</v>
      </c>
      <c r="DV702" s="1421">
        <f ca="1">IF(DV$612&gt;=Start_Mth,OFFSET('Model Inputs &amp; Calcs'!$B59,,DV$606+1)/12,IF(AND(DV$612&gt;Start_Mth,DV$612=Start_Mth+((DV$606-2)*12)),OFFSET('Model Inputs &amp; Calcs'!$B59,,DV$606+1),0))</f>
        <v>0</v>
      </c>
      <c r="DW702" s="1421">
        <f ca="1">IF(DW$612&gt;=Start_Mth,OFFSET('Model Inputs &amp; Calcs'!$B59,,DW$606+1)/12,IF(AND(DW$612&gt;Start_Mth,DW$612=Start_Mth+((DW$606-2)*12)),OFFSET('Model Inputs &amp; Calcs'!$B59,,DW$606+1),0))</f>
        <v>0</v>
      </c>
      <c r="DX702" s="1421">
        <f ca="1">IF(DX$612&gt;=Start_Mth,OFFSET('Model Inputs &amp; Calcs'!$B59,,DX$606+1)/12,IF(AND(DX$612&gt;Start_Mth,DX$612=Start_Mth+((DX$606-2)*12)),OFFSET('Model Inputs &amp; Calcs'!$B59,,DX$606+1),0))</f>
        <v>0</v>
      </c>
      <c r="DY702" s="1421">
        <f ca="1">IF(DY$612&gt;=Start_Mth,OFFSET('Model Inputs &amp; Calcs'!$B59,,DY$606+1)/12,IF(AND(DY$612&gt;Start_Mth,DY$612=Start_Mth+((DY$606-2)*12)),OFFSET('Model Inputs &amp; Calcs'!$B59,,DY$606+1),0))</f>
        <v>0</v>
      </c>
      <c r="DZ702" s="1421">
        <f ca="1">IF(DZ$612&gt;=Start_Mth,OFFSET('Model Inputs &amp; Calcs'!$B59,,DZ$606+1)/12,IF(AND(DZ$612&gt;Start_Mth,DZ$612=Start_Mth+((DZ$606-2)*12)),OFFSET('Model Inputs &amp; Calcs'!$B59,,DZ$606+1),0))</f>
        <v>0</v>
      </c>
      <c r="EA702" s="1421">
        <f ca="1">IF(EA$612&gt;=Start_Mth,OFFSET('Model Inputs &amp; Calcs'!$B59,,EA$606+1)/12,IF(AND(EA$612&gt;Start_Mth,EA$612=Start_Mth+((EA$606-2)*12)),OFFSET('Model Inputs &amp; Calcs'!$B59,,EA$606+1),0))</f>
        <v>0</v>
      </c>
      <c r="EB702" s="1421">
        <f ca="1">IF(EB$612&gt;=Start_Mth,OFFSET('Model Inputs &amp; Calcs'!$B59,,EB$606+1)/12,IF(AND(EB$612&gt;Start_Mth,EB$612=Start_Mth+((EB$606-2)*12)),OFFSET('Model Inputs &amp; Calcs'!$B59,,EB$606+1),0))</f>
        <v>0</v>
      </c>
      <c r="EC702" s="1421">
        <f ca="1">IF(EC$612&gt;=Start_Mth,OFFSET('Model Inputs &amp; Calcs'!$B59,,EC$606+1)/12,IF(AND(EC$612&gt;Start_Mth,EC$612=Start_Mth+((EC$606-2)*12)),OFFSET('Model Inputs &amp; Calcs'!$B59,,EC$606+1),0))</f>
        <v>0</v>
      </c>
      <c r="ED702" s="1421">
        <f ca="1">IF(ED$612&gt;=Start_Mth,OFFSET('Model Inputs &amp; Calcs'!$B59,,ED$606+1)/12,IF(AND(ED$612&gt;Start_Mth,ED$612=Start_Mth+((ED$606-2)*12)),OFFSET('Model Inputs &amp; Calcs'!$B59,,ED$606+1),0))</f>
        <v>0</v>
      </c>
      <c r="EE702" s="1421">
        <f ca="1">IF(EE$612&gt;=Start_Mth,OFFSET('Model Inputs &amp; Calcs'!$B59,,EE$606+1)/12,IF(AND(EE$612&gt;Start_Mth,EE$612=Start_Mth+((EE$606-2)*12)),OFFSET('Model Inputs &amp; Calcs'!$B59,,EE$606+1),0))</f>
        <v>0</v>
      </c>
      <c r="EF702" s="1421">
        <f ca="1">IF(EF$612&gt;=Start_Mth,OFFSET('Model Inputs &amp; Calcs'!$B59,,EF$606+1)/12,IF(AND(EF$612&gt;Start_Mth,EF$612=Start_Mth+((EF$606-2)*12)),OFFSET('Model Inputs &amp; Calcs'!$B59,,EF$606+1),0))</f>
        <v>0</v>
      </c>
    </row>
    <row r="703" spans="3:136">
      <c r="C703" s="28" t="str">
        <f t="shared" si="506"/>
        <v>Rates, Water and Land Tax</v>
      </c>
      <c r="D703" s="1420">
        <f t="shared" si="507"/>
        <v>0</v>
      </c>
      <c r="E703" s="1421">
        <f ca="1">OFFSET('Model Inputs &amp; Calcs'!$B60,,E$606+1)/12</f>
        <v>0</v>
      </c>
      <c r="F703" s="1421">
        <f ca="1">OFFSET('Model Inputs &amp; Calcs'!$B60,,F$606+1)/12</f>
        <v>0</v>
      </c>
      <c r="G703" s="1421">
        <f ca="1">OFFSET('Model Inputs &amp; Calcs'!$B60,,G$606+1)/12</f>
        <v>0</v>
      </c>
      <c r="H703" s="1421">
        <f ca="1">OFFSET('Model Inputs &amp; Calcs'!$B60,,H$606+1)/12</f>
        <v>0</v>
      </c>
      <c r="I703" s="1421">
        <f ca="1">OFFSET('Model Inputs &amp; Calcs'!$B60,,I$606+1)/12</f>
        <v>0</v>
      </c>
      <c r="J703" s="1421">
        <f ca="1">OFFSET('Model Inputs &amp; Calcs'!$B60,,J$606+1)/12</f>
        <v>0</v>
      </c>
      <c r="K703" s="1421">
        <f ca="1">OFFSET('Model Inputs &amp; Calcs'!$B60,,K$606+1)/12</f>
        <v>0</v>
      </c>
      <c r="L703" s="1421">
        <f ca="1">OFFSET('Model Inputs &amp; Calcs'!$B60,,L$606+1)/12</f>
        <v>0</v>
      </c>
      <c r="M703" s="1421">
        <f ca="1">OFFSET('Model Inputs &amp; Calcs'!$B60,,M$606+1)/12</f>
        <v>0</v>
      </c>
      <c r="N703" s="1421">
        <f ca="1">OFFSET('Model Inputs &amp; Calcs'!$B60,,N$606+1)/12</f>
        <v>0</v>
      </c>
      <c r="O703" s="1421">
        <f ca="1">OFFSET('Model Inputs &amp; Calcs'!$B60,,O$606+1)/12</f>
        <v>0</v>
      </c>
      <c r="P703" s="1421">
        <f ca="1">OFFSET('Model Inputs &amp; Calcs'!$B60,,P$606+1)/12</f>
        <v>0</v>
      </c>
      <c r="Q703" s="1421">
        <f ca="1">OFFSET('Model Inputs &amp; Calcs'!$B60,,Q$606+1)/12</f>
        <v>0</v>
      </c>
      <c r="R703" s="1421">
        <f ca="1">OFFSET('Model Inputs &amp; Calcs'!$B60,,R$606+1)/12</f>
        <v>0</v>
      </c>
      <c r="S703" s="1421">
        <f ca="1">OFFSET('Model Inputs &amp; Calcs'!$B60,,S$606+1)/12</f>
        <v>0</v>
      </c>
      <c r="T703" s="1421">
        <f ca="1">OFFSET('Model Inputs &amp; Calcs'!$B60,,T$606+1)/12</f>
        <v>0</v>
      </c>
      <c r="U703" s="1421">
        <f ca="1">OFFSET('Model Inputs &amp; Calcs'!$B60,,U$606+1)/12</f>
        <v>0</v>
      </c>
      <c r="V703" s="1421">
        <f ca="1">OFFSET('Model Inputs &amp; Calcs'!$B60,,V$606+1)/12</f>
        <v>0</v>
      </c>
      <c r="W703" s="1421">
        <f ca="1">OFFSET('Model Inputs &amp; Calcs'!$B60,,W$606+1)/12</f>
        <v>0</v>
      </c>
      <c r="X703" s="1421">
        <f ca="1">OFFSET('Model Inputs &amp; Calcs'!$B60,,X$606+1)/12</f>
        <v>0</v>
      </c>
      <c r="Y703" s="1421">
        <f ca="1">OFFSET('Model Inputs &amp; Calcs'!$B60,,Y$606+1)/12</f>
        <v>0</v>
      </c>
      <c r="Z703" s="1421">
        <f ca="1">OFFSET('Model Inputs &amp; Calcs'!$B60,,Z$606+1)/12</f>
        <v>0</v>
      </c>
      <c r="AA703" s="1421">
        <f ca="1">OFFSET('Model Inputs &amp; Calcs'!$B60,,AA$606+1)/12</f>
        <v>0</v>
      </c>
      <c r="AB703" s="1421">
        <f ca="1">OFFSET('Model Inputs &amp; Calcs'!$B60,,AB$606+1)/12</f>
        <v>0</v>
      </c>
      <c r="AC703" s="1421">
        <f ca="1">OFFSET('Model Inputs &amp; Calcs'!$B60,,AC$606+1)/12</f>
        <v>0</v>
      </c>
      <c r="AD703" s="1421">
        <f ca="1">OFFSET('Model Inputs &amp; Calcs'!$B60,,AD$606+1)/12</f>
        <v>0</v>
      </c>
      <c r="AE703" s="1421">
        <f ca="1">OFFSET('Model Inputs &amp; Calcs'!$B60,,AE$606+1)/12</f>
        <v>0</v>
      </c>
      <c r="AF703" s="1421">
        <f ca="1">OFFSET('Model Inputs &amp; Calcs'!$B60,,AF$606+1)/12</f>
        <v>0</v>
      </c>
      <c r="AG703" s="1421">
        <f ca="1">OFFSET('Model Inputs &amp; Calcs'!$B60,,AG$606+1)/12</f>
        <v>0</v>
      </c>
      <c r="AH703" s="1421">
        <f ca="1">OFFSET('Model Inputs &amp; Calcs'!$B60,,AH$606+1)/12</f>
        <v>0</v>
      </c>
      <c r="AI703" s="1421">
        <f ca="1">OFFSET('Model Inputs &amp; Calcs'!$B60,,AI$606+1)/12</f>
        <v>0</v>
      </c>
      <c r="AJ703" s="1421">
        <f ca="1">OFFSET('Model Inputs &amp; Calcs'!$B60,,AJ$606+1)/12</f>
        <v>0</v>
      </c>
      <c r="AK703" s="1421">
        <f ca="1">OFFSET('Model Inputs &amp; Calcs'!$B60,,AK$606+1)/12</f>
        <v>0</v>
      </c>
      <c r="AL703" s="1421">
        <f ca="1">OFFSET('Model Inputs &amp; Calcs'!$B60,,AL$606+1)/12</f>
        <v>0</v>
      </c>
      <c r="AM703" s="1421">
        <f ca="1">OFFSET('Model Inputs &amp; Calcs'!$B60,,AM$606+1)/12</f>
        <v>0</v>
      </c>
      <c r="AN703" s="1421">
        <f ca="1">OFFSET('Model Inputs &amp; Calcs'!$B60,,AN$606+1)/12</f>
        <v>0</v>
      </c>
      <c r="AO703" s="1421">
        <f ca="1">OFFSET('Model Inputs &amp; Calcs'!$B60,,AO$606+1)/12</f>
        <v>0</v>
      </c>
      <c r="AP703" s="1421">
        <f ca="1">OFFSET('Model Inputs &amp; Calcs'!$B60,,AP$606+1)/12</f>
        <v>0</v>
      </c>
      <c r="AQ703" s="1421">
        <f ca="1">OFFSET('Model Inputs &amp; Calcs'!$B60,,AQ$606+1)/12</f>
        <v>0</v>
      </c>
      <c r="AR703" s="1421">
        <f ca="1">OFFSET('Model Inputs &amp; Calcs'!$B60,,AR$606+1)/12</f>
        <v>0</v>
      </c>
      <c r="AS703" s="1421">
        <f ca="1">OFFSET('Model Inputs &amp; Calcs'!$B60,,AS$606+1)/12</f>
        <v>0</v>
      </c>
      <c r="AT703" s="1421">
        <f ca="1">OFFSET('Model Inputs &amp; Calcs'!$B60,,AT$606+1)/12</f>
        <v>0</v>
      </c>
      <c r="AU703" s="1421">
        <f ca="1">OFFSET('Model Inputs &amp; Calcs'!$B60,,AU$606+1)/12</f>
        <v>0</v>
      </c>
      <c r="AV703" s="1421">
        <f ca="1">OFFSET('Model Inputs &amp; Calcs'!$B60,,AV$606+1)/12</f>
        <v>0</v>
      </c>
      <c r="AW703" s="1421">
        <f ca="1">OFFSET('Model Inputs &amp; Calcs'!$B60,,AW$606+1)/12</f>
        <v>0</v>
      </c>
      <c r="AX703" s="1421">
        <f ca="1">OFFSET('Model Inputs &amp; Calcs'!$B60,,AX$606+1)/12</f>
        <v>0</v>
      </c>
      <c r="AY703" s="1421">
        <f ca="1">OFFSET('Model Inputs &amp; Calcs'!$B60,,AY$606+1)/12</f>
        <v>0</v>
      </c>
      <c r="AZ703" s="1421">
        <f ca="1">OFFSET('Model Inputs &amp; Calcs'!$B60,,AZ$606+1)/12</f>
        <v>0</v>
      </c>
      <c r="BA703" s="1421">
        <f ca="1">OFFSET('Model Inputs &amp; Calcs'!$B60,,BA$606+1)/12</f>
        <v>0</v>
      </c>
      <c r="BB703" s="1421">
        <f ca="1">OFFSET('Model Inputs &amp; Calcs'!$B60,,BB$606+1)/12</f>
        <v>0</v>
      </c>
      <c r="BC703" s="1421">
        <f ca="1">OFFSET('Model Inputs &amp; Calcs'!$B60,,BC$606+1)/12</f>
        <v>0</v>
      </c>
      <c r="BD703" s="1421">
        <f ca="1">OFFSET('Model Inputs &amp; Calcs'!$B60,,BD$606+1)/12</f>
        <v>0</v>
      </c>
      <c r="BE703" s="1421">
        <f ca="1">OFFSET('Model Inputs &amp; Calcs'!$B60,,BE$606+1)/12</f>
        <v>0</v>
      </c>
      <c r="BF703" s="1421">
        <f ca="1">OFFSET('Model Inputs &amp; Calcs'!$B60,,BF$606+1)/12</f>
        <v>0</v>
      </c>
      <c r="BG703" s="1421">
        <f ca="1">OFFSET('Model Inputs &amp; Calcs'!$B60,,BG$606+1)/12</f>
        <v>0</v>
      </c>
      <c r="BH703" s="1421">
        <f ca="1">OFFSET('Model Inputs &amp; Calcs'!$B60,,BH$606+1)/12</f>
        <v>0</v>
      </c>
      <c r="BI703" s="1421">
        <f ca="1">OFFSET('Model Inputs &amp; Calcs'!$B60,,BI$606+1)/12</f>
        <v>0</v>
      </c>
      <c r="BJ703" s="1421">
        <f ca="1">OFFSET('Model Inputs &amp; Calcs'!$B60,,BJ$606+1)/12</f>
        <v>0</v>
      </c>
      <c r="BK703" s="1421">
        <f ca="1">OFFSET('Model Inputs &amp; Calcs'!$B60,,BK$606+1)/12</f>
        <v>0</v>
      </c>
      <c r="BL703" s="1421">
        <f ca="1">OFFSET('Model Inputs &amp; Calcs'!$B60,,BL$606+1)/12</f>
        <v>0</v>
      </c>
      <c r="BM703" s="1421">
        <f ca="1">OFFSET('Model Inputs &amp; Calcs'!$B60,,BM$606+1)/12</f>
        <v>0</v>
      </c>
      <c r="BN703" s="1421">
        <f ca="1">OFFSET('Model Inputs &amp; Calcs'!$B60,,BN$606+1)/12</f>
        <v>0</v>
      </c>
      <c r="BO703" s="1421">
        <f ca="1">OFFSET('Model Inputs &amp; Calcs'!$B60,,BO$606+1)/12</f>
        <v>0</v>
      </c>
      <c r="BP703" s="1421">
        <f ca="1">OFFSET('Model Inputs &amp; Calcs'!$B60,,BP$606+1)/12</f>
        <v>0</v>
      </c>
      <c r="BQ703" s="1421">
        <f ca="1">OFFSET('Model Inputs &amp; Calcs'!$B60,,BQ$606+1)/12</f>
        <v>0</v>
      </c>
      <c r="BR703" s="1421">
        <f ca="1">OFFSET('Model Inputs &amp; Calcs'!$B60,,BR$606+1)/12</f>
        <v>0</v>
      </c>
      <c r="BS703" s="1421">
        <f ca="1">OFFSET('Model Inputs &amp; Calcs'!$B60,,BS$606+1)/12</f>
        <v>0</v>
      </c>
      <c r="BT703" s="1421">
        <f ca="1">OFFSET('Model Inputs &amp; Calcs'!$B60,,BT$606+1)/12</f>
        <v>0</v>
      </c>
      <c r="BU703" s="1421">
        <f ca="1">OFFSET('Model Inputs &amp; Calcs'!$B60,,BU$606+1)/12</f>
        <v>0</v>
      </c>
      <c r="BV703" s="1421">
        <f ca="1">OFFSET('Model Inputs &amp; Calcs'!$B60,,BV$606+1)/12</f>
        <v>0</v>
      </c>
      <c r="BW703" s="1421">
        <f ca="1">OFFSET('Model Inputs &amp; Calcs'!$B60,,BW$606+1)/12</f>
        <v>0</v>
      </c>
      <c r="BX703" s="1421">
        <f ca="1">OFFSET('Model Inputs &amp; Calcs'!$B60,,BX$606+1)/12</f>
        <v>0</v>
      </c>
      <c r="BY703" s="1421">
        <f ca="1">OFFSET('Model Inputs &amp; Calcs'!$B60,,BY$606+1)/12</f>
        <v>0</v>
      </c>
      <c r="BZ703" s="1421">
        <f ca="1">OFFSET('Model Inputs &amp; Calcs'!$B60,,BZ$606+1)/12</f>
        <v>0</v>
      </c>
      <c r="CA703" s="1421">
        <f ca="1">OFFSET('Model Inputs &amp; Calcs'!$B60,,CA$606+1)/12</f>
        <v>0</v>
      </c>
      <c r="CB703" s="1421">
        <f ca="1">OFFSET('Model Inputs &amp; Calcs'!$B60,,CB$606+1)/12</f>
        <v>0</v>
      </c>
      <c r="CC703" s="1421">
        <f ca="1">OFFSET('Model Inputs &amp; Calcs'!$B60,,CC$606+1)/12</f>
        <v>0</v>
      </c>
      <c r="CD703" s="1421">
        <f ca="1">OFFSET('Model Inputs &amp; Calcs'!$B60,,CD$606+1)/12</f>
        <v>0</v>
      </c>
      <c r="CE703" s="1421">
        <f ca="1">OFFSET('Model Inputs &amp; Calcs'!$B60,,CE$606+1)/12</f>
        <v>0</v>
      </c>
      <c r="CF703" s="1421">
        <f ca="1">OFFSET('Model Inputs &amp; Calcs'!$B60,,CF$606+1)/12</f>
        <v>0</v>
      </c>
      <c r="CG703" s="1421">
        <f ca="1">OFFSET('Model Inputs &amp; Calcs'!$B60,,CG$606+1)/12</f>
        <v>0</v>
      </c>
      <c r="CH703" s="1421">
        <f ca="1">OFFSET('Model Inputs &amp; Calcs'!$B60,,CH$606+1)/12</f>
        <v>0</v>
      </c>
      <c r="CI703" s="1421">
        <f ca="1">OFFSET('Model Inputs &amp; Calcs'!$B60,,CI$606+1)/12</f>
        <v>0</v>
      </c>
      <c r="CJ703" s="1421">
        <f ca="1">OFFSET('Model Inputs &amp; Calcs'!$B60,,CJ$606+1)/12</f>
        <v>0</v>
      </c>
      <c r="CK703" s="1421">
        <f ca="1">OFFSET('Model Inputs &amp; Calcs'!$B60,,CK$606+1)/12</f>
        <v>0</v>
      </c>
      <c r="CL703" s="1421">
        <f ca="1">OFFSET('Model Inputs &amp; Calcs'!$B60,,CL$606+1)/12</f>
        <v>0</v>
      </c>
      <c r="CM703" s="1421">
        <f ca="1">OFFSET('Model Inputs &amp; Calcs'!$B60,,CM$606+1)/12</f>
        <v>0</v>
      </c>
      <c r="CN703" s="1421">
        <f ca="1">OFFSET('Model Inputs &amp; Calcs'!$B60,,CN$606+1)/12</f>
        <v>0</v>
      </c>
      <c r="CO703" s="1421">
        <f ca="1">OFFSET('Model Inputs &amp; Calcs'!$B60,,CO$606+1)/12</f>
        <v>0</v>
      </c>
      <c r="CP703" s="1421">
        <f ca="1">OFFSET('Model Inputs &amp; Calcs'!$B60,,CP$606+1)/12</f>
        <v>0</v>
      </c>
      <c r="CQ703" s="1421">
        <f ca="1">OFFSET('Model Inputs &amp; Calcs'!$B60,,CQ$606+1)/12</f>
        <v>0</v>
      </c>
      <c r="CR703" s="1421">
        <f ca="1">OFFSET('Model Inputs &amp; Calcs'!$B60,,CR$606+1)/12</f>
        <v>0</v>
      </c>
      <c r="CS703" s="1421">
        <f ca="1">OFFSET('Model Inputs &amp; Calcs'!$B60,,CS$606+1)/12</f>
        <v>0</v>
      </c>
      <c r="CT703" s="1421">
        <f ca="1">OFFSET('Model Inputs &amp; Calcs'!$B60,,CT$606+1)/12</f>
        <v>0</v>
      </c>
      <c r="CU703" s="1421">
        <f ca="1">OFFSET('Model Inputs &amp; Calcs'!$B60,,CU$606+1)/12</f>
        <v>0</v>
      </c>
      <c r="CV703" s="1421">
        <f ca="1">OFFSET('Model Inputs &amp; Calcs'!$B60,,CV$606+1)/12</f>
        <v>0</v>
      </c>
      <c r="CW703" s="1421">
        <f ca="1">OFFSET('Model Inputs &amp; Calcs'!$B60,,CW$606+1)/12</f>
        <v>0</v>
      </c>
      <c r="CX703" s="1421">
        <f ca="1">OFFSET('Model Inputs &amp; Calcs'!$B60,,CX$606+1)/12</f>
        <v>0</v>
      </c>
      <c r="CY703" s="1421">
        <f ca="1">OFFSET('Model Inputs &amp; Calcs'!$B60,,CY$606+1)/12</f>
        <v>0</v>
      </c>
      <c r="CZ703" s="1421">
        <f ca="1">OFFSET('Model Inputs &amp; Calcs'!$B60,,CZ$606+1)/12</f>
        <v>0</v>
      </c>
      <c r="DA703" s="1421">
        <f ca="1">OFFSET('Model Inputs &amp; Calcs'!$B60,,DA$606+1)/12</f>
        <v>0</v>
      </c>
      <c r="DB703" s="1421">
        <f ca="1">OFFSET('Model Inputs &amp; Calcs'!$B60,,DB$606+1)/12</f>
        <v>0</v>
      </c>
      <c r="DC703" s="1421">
        <f ca="1">OFFSET('Model Inputs &amp; Calcs'!$B60,,DC$606+1)/12</f>
        <v>0</v>
      </c>
      <c r="DD703" s="1421">
        <f ca="1">OFFSET('Model Inputs &amp; Calcs'!$B60,,DD$606+1)/12</f>
        <v>0</v>
      </c>
      <c r="DE703" s="1421">
        <f ca="1">OFFSET('Model Inputs &amp; Calcs'!$B60,,DE$606+1)/12</f>
        <v>0</v>
      </c>
      <c r="DF703" s="1421">
        <f ca="1">OFFSET('Model Inputs &amp; Calcs'!$B60,,DF$606+1)/12</f>
        <v>0</v>
      </c>
      <c r="DG703" s="1421">
        <f ca="1">OFFSET('Model Inputs &amp; Calcs'!$B60,,DG$606+1)/12</f>
        <v>0</v>
      </c>
      <c r="DH703" s="1421">
        <f ca="1">OFFSET('Model Inputs &amp; Calcs'!$B60,,DH$606+1)/12</f>
        <v>0</v>
      </c>
      <c r="DI703" s="1421">
        <f ca="1">OFFSET('Model Inputs &amp; Calcs'!$B60,,DI$606+1)/12</f>
        <v>0</v>
      </c>
      <c r="DJ703" s="1421">
        <f ca="1">OFFSET('Model Inputs &amp; Calcs'!$B60,,DJ$606+1)/12</f>
        <v>0</v>
      </c>
      <c r="DK703" s="1421">
        <f ca="1">OFFSET('Model Inputs &amp; Calcs'!$B60,,DK$606+1)/12</f>
        <v>0</v>
      </c>
      <c r="DL703" s="1421">
        <f ca="1">OFFSET('Model Inputs &amp; Calcs'!$B60,,DL$606+1)/12</f>
        <v>0</v>
      </c>
      <c r="DM703" s="1421">
        <f ca="1">OFFSET('Model Inputs &amp; Calcs'!$B60,,DM$606+1)/12</f>
        <v>0</v>
      </c>
      <c r="DN703" s="1421">
        <f ca="1">OFFSET('Model Inputs &amp; Calcs'!$B60,,DN$606+1)/12</f>
        <v>0</v>
      </c>
      <c r="DO703" s="1421">
        <f ca="1">OFFSET('Model Inputs &amp; Calcs'!$B60,,DO$606+1)/12</f>
        <v>0</v>
      </c>
      <c r="DP703" s="1421">
        <f ca="1">OFFSET('Model Inputs &amp; Calcs'!$B60,,DP$606+1)/12</f>
        <v>0</v>
      </c>
      <c r="DQ703" s="1421">
        <f ca="1">OFFSET('Model Inputs &amp; Calcs'!$B60,,DQ$606+1)/12</f>
        <v>0</v>
      </c>
      <c r="DR703" s="1421">
        <f ca="1">OFFSET('Model Inputs &amp; Calcs'!$B60,,DR$606+1)/12</f>
        <v>0</v>
      </c>
      <c r="DS703" s="1421">
        <f ca="1">OFFSET('Model Inputs &amp; Calcs'!$B60,,DS$606+1)/12</f>
        <v>0</v>
      </c>
      <c r="DT703" s="1421">
        <f ca="1">OFFSET('Model Inputs &amp; Calcs'!$B60,,DT$606+1)/12</f>
        <v>0</v>
      </c>
      <c r="DU703" s="1421">
        <f ca="1">OFFSET('Model Inputs &amp; Calcs'!$B60,,DU$606+1)/12</f>
        <v>0</v>
      </c>
      <c r="DV703" s="1421">
        <f ca="1">OFFSET('Model Inputs &amp; Calcs'!$B60,,DV$606+1)/12</f>
        <v>0</v>
      </c>
      <c r="DW703" s="1421">
        <f ca="1">OFFSET('Model Inputs &amp; Calcs'!$B60,,DW$606+1)/12</f>
        <v>0</v>
      </c>
      <c r="DX703" s="1421">
        <f ca="1">OFFSET('Model Inputs &amp; Calcs'!$B60,,DX$606+1)/12</f>
        <v>0</v>
      </c>
      <c r="DY703" s="1421">
        <f ca="1">OFFSET('Model Inputs &amp; Calcs'!$B60,,DY$606+1)/12</f>
        <v>0</v>
      </c>
      <c r="DZ703" s="1421">
        <f ca="1">OFFSET('Model Inputs &amp; Calcs'!$B60,,DZ$606+1)/12</f>
        <v>0</v>
      </c>
      <c r="EA703" s="1421">
        <f ca="1">OFFSET('Model Inputs &amp; Calcs'!$B60,,EA$606+1)/12</f>
        <v>0</v>
      </c>
      <c r="EB703" s="1421">
        <f ca="1">OFFSET('Model Inputs &amp; Calcs'!$B60,,EB$606+1)/12</f>
        <v>0</v>
      </c>
      <c r="EC703" s="1421">
        <f ca="1">OFFSET('Model Inputs &amp; Calcs'!$B60,,EC$606+1)/12</f>
        <v>0</v>
      </c>
      <c r="ED703" s="1421">
        <f ca="1">OFFSET('Model Inputs &amp; Calcs'!$B60,,ED$606+1)/12</f>
        <v>0</v>
      </c>
      <c r="EE703" s="1421">
        <f ca="1">OFFSET('Model Inputs &amp; Calcs'!$B60,,EE$606+1)/12</f>
        <v>0</v>
      </c>
      <c r="EF703" s="1421">
        <f ca="1">OFFSET('Model Inputs &amp; Calcs'!$B60,,EF$606+1)/12</f>
        <v>0</v>
      </c>
    </row>
    <row r="704" spans="3:136">
      <c r="C704" s="28" t="str">
        <f t="shared" si="506"/>
        <v>Repairs and Maintenance</v>
      </c>
      <c r="D704" s="1420">
        <f t="shared" si="507"/>
        <v>4816.666666666667</v>
      </c>
      <c r="E704" s="1421">
        <f ca="1">IF(E$612&lt;Start_Mth,0,OFFSET('Model Inputs &amp; Calcs'!$B61,,E$606+1)/12)-IF(AND(E$612&gt;=Start_Mth,E$612&lt;Start_Mth+12),$M$590*(1+OFFSET($D$357,,E$606))^(E$606-1),0)/12</f>
        <v>0</v>
      </c>
      <c r="F704" s="1421">
        <f ca="1">IF(F$612&lt;Start_Mth,0,OFFSET('Model Inputs &amp; Calcs'!$B61,,F$606+1)/12)-IF(AND(F$612&gt;=Start_Mth,F$612&lt;Start_Mth+12),$M$590*(1+OFFSET($D$357,,F$606))^(F$606-1),0)/12</f>
        <v>0</v>
      </c>
      <c r="G704" s="1421">
        <f ca="1">IF(G$612&lt;Start_Mth,0,OFFSET('Model Inputs &amp; Calcs'!$B61,,G$606+1)/12)-IF(AND(G$612&gt;=Start_Mth,G$612&lt;Start_Mth+12),$M$590*(1+OFFSET($D$357,,G$606))^(G$606-1),0)/12</f>
        <v>0</v>
      </c>
      <c r="H704" s="1421">
        <f ca="1">IF(H$612&lt;Start_Mth,0,OFFSET('Model Inputs &amp; Calcs'!$B61,,H$606+1)/12)-IF(AND(H$612&gt;=Start_Mth,H$612&lt;Start_Mth+12),$M$590*(1+OFFSET($D$357,,H$606))^(H$606-1),0)/12</f>
        <v>0</v>
      </c>
      <c r="I704" s="1421">
        <f ca="1">IF(I$612&lt;Start_Mth,0,OFFSET('Model Inputs &amp; Calcs'!$B61,,I$606+1)/12)-IF(AND(I$612&gt;=Start_Mth,I$612&lt;Start_Mth+12),$M$590*(1+OFFSET($D$357,,I$606))^(I$606-1),0)/12</f>
        <v>0</v>
      </c>
      <c r="J704" s="1421">
        <f ca="1">IF(J$612&lt;Start_Mth,0,OFFSET('Model Inputs &amp; Calcs'!$B61,,J$606+1)/12)-IF(AND(J$612&gt;=Start_Mth,J$612&lt;Start_Mth+12),$M$590*(1+OFFSET($D$357,,J$606))^(J$606-1),0)/12</f>
        <v>0</v>
      </c>
      <c r="K704" s="1421">
        <f ca="1">IF(K$612&lt;Start_Mth,0,OFFSET('Model Inputs &amp; Calcs'!$B61,,K$606+1)/12)-IF(AND(K$612&gt;=Start_Mth,K$612&lt;Start_Mth+12),$M$590*(1+OFFSET($D$357,,K$606))^(K$606-1),0)/12</f>
        <v>0</v>
      </c>
      <c r="L704" s="1421">
        <f ca="1">IF(L$612&lt;Start_Mth,0,OFFSET('Model Inputs &amp; Calcs'!$B61,,L$606+1)/12)-IF(AND(L$612&gt;=Start_Mth,L$612&lt;Start_Mth+12),$M$590*(1+OFFSET($D$357,,L$606))^(L$606-1),0)/12</f>
        <v>0</v>
      </c>
      <c r="M704" s="1421">
        <f ca="1">IF(M$612&lt;Start_Mth,0,OFFSET('Model Inputs &amp; Calcs'!$B61,,M$606+1)/12)-IF(AND(M$612&gt;=Start_Mth,M$612&lt;Start_Mth+12),$M$590*(1+OFFSET($D$357,,M$606))^(M$606-1),0)/12</f>
        <v>0</v>
      </c>
      <c r="N704" s="1421">
        <f ca="1">IF(N$612&lt;Start_Mth,0,OFFSET('Model Inputs &amp; Calcs'!$B61,,N$606+1)/12)-IF(AND(N$612&gt;=Start_Mth,N$612&lt;Start_Mth+12),$M$590*(1+OFFSET($D$357,,N$606))^(N$606-1),0)/12</f>
        <v>0</v>
      </c>
      <c r="O704" s="1421">
        <f ca="1">IF(O$612&lt;Start_Mth,0,OFFSET('Model Inputs &amp; Calcs'!$B61,,O$606+1)/12)-IF(AND(O$612&gt;=Start_Mth,O$612&lt;Start_Mth+12),$M$590*(1+OFFSET($D$357,,O$606))^(O$606-1),0)/12</f>
        <v>0</v>
      </c>
      <c r="P704" s="1421">
        <f ca="1">IF(P$612&lt;Start_Mth,0,OFFSET('Model Inputs &amp; Calcs'!$B61,,P$606+1)/12)-IF(AND(P$612&gt;=Start_Mth,P$612&lt;Start_Mth+12),$M$590*(1+OFFSET($D$357,,P$606))^(P$606-1),0)/12</f>
        <v>0</v>
      </c>
      <c r="Q704" s="1421">
        <f ca="1">IF(Q$612&lt;Start_Mth,0,OFFSET('Model Inputs &amp; Calcs'!$B61,,Q$606+1)/12)-IF(AND(Q$612&gt;=Start_Mth,Q$612&lt;Start_Mth+12),$M$590*(1+OFFSET($D$357,,Q$606))^(Q$606-1),0)/12</f>
        <v>0</v>
      </c>
      <c r="R704" s="1421">
        <f ca="1">IF(R$612&lt;Start_Mth,0,OFFSET('Model Inputs &amp; Calcs'!$B61,,R$606+1)/12)-IF(AND(R$612&gt;=Start_Mth,R$612&lt;Start_Mth+12),$M$590*(1+OFFSET($D$357,,R$606))^(R$606-1),0)/12</f>
        <v>0</v>
      </c>
      <c r="S704" s="1421">
        <f ca="1">IF(S$612&lt;Start_Mth,0,OFFSET('Model Inputs &amp; Calcs'!$B61,,S$606+1)/12)-IF(AND(S$612&gt;=Start_Mth,S$612&lt;Start_Mth+12),$M$590*(1+OFFSET($D$357,,S$606))^(S$606-1),0)/12</f>
        <v>0</v>
      </c>
      <c r="T704" s="1421">
        <f ca="1">IF(T$612&lt;Start_Mth,0,OFFSET('Model Inputs &amp; Calcs'!$B61,,T$606+1)/12)-IF(AND(T$612&gt;=Start_Mth,T$612&lt;Start_Mth+12),$M$590*(1+OFFSET($D$357,,T$606))^(T$606-1),0)/12</f>
        <v>0</v>
      </c>
      <c r="U704" s="1421">
        <f ca="1">IF(U$612&lt;Start_Mth,0,OFFSET('Model Inputs &amp; Calcs'!$B61,,U$606+1)/12)-IF(AND(U$612&gt;=Start_Mth,U$612&lt;Start_Mth+12),$M$590*(1+OFFSET($D$357,,U$606))^(U$606-1),0)/12</f>
        <v>0</v>
      </c>
      <c r="V704" s="1421">
        <f ca="1">IF(V$612&lt;Start_Mth,0,OFFSET('Model Inputs &amp; Calcs'!$B61,,V$606+1)/12)-IF(AND(V$612&gt;=Start_Mth,V$612&lt;Start_Mth+12),$M$590*(1+OFFSET($D$357,,V$606))^(V$606-1),0)/12</f>
        <v>0</v>
      </c>
      <c r="W704" s="1421">
        <f ca="1">IF(W$612&lt;Start_Mth,0,OFFSET('Model Inputs &amp; Calcs'!$B61,,W$606+1)/12)-IF(AND(W$612&gt;=Start_Mth,W$612&lt;Start_Mth+12),$M$590*(1+OFFSET($D$357,,W$606))^(W$606-1),0)/12</f>
        <v>0</v>
      </c>
      <c r="X704" s="1421">
        <f ca="1">IF(X$612&lt;Start_Mth,0,OFFSET('Model Inputs &amp; Calcs'!$B61,,X$606+1)/12)-IF(AND(X$612&gt;=Start_Mth,X$612&lt;Start_Mth+12),$M$590*(1+OFFSET($D$357,,X$606))^(X$606-1),0)/12</f>
        <v>0</v>
      </c>
      <c r="Y704" s="1421">
        <f ca="1">IF(Y$612&lt;Start_Mth,0,OFFSET('Model Inputs &amp; Calcs'!$B61,,Y$606+1)/12)-IF(AND(Y$612&gt;=Start_Mth,Y$612&lt;Start_Mth+12),$M$590*(1+OFFSET($D$357,,Y$606))^(Y$606-1),0)/12</f>
        <v>0</v>
      </c>
      <c r="Z704" s="1421">
        <f ca="1">IF(Z$612&lt;Start_Mth,0,OFFSET('Model Inputs &amp; Calcs'!$B61,,Z$606+1)/12)-IF(AND(Z$612&gt;=Start_Mth,Z$612&lt;Start_Mth+12),$M$590*(1+OFFSET($D$357,,Z$606))^(Z$606-1),0)/12</f>
        <v>0</v>
      </c>
      <c r="AA704" s="1421">
        <f ca="1">IF(AA$612&lt;Start_Mth,0,OFFSET('Model Inputs &amp; Calcs'!$B61,,AA$606+1)/12)-IF(AND(AA$612&gt;=Start_Mth,AA$612&lt;Start_Mth+12),$M$590*(1+OFFSET($D$357,,AA$606))^(AA$606-1),0)/12</f>
        <v>0</v>
      </c>
      <c r="AB704" s="1421">
        <f ca="1">IF(AB$612&lt;Start_Mth,0,OFFSET('Model Inputs &amp; Calcs'!$B61,,AB$606+1)/12)-IF(AND(AB$612&gt;=Start_Mth,AB$612&lt;Start_Mth+12),$M$590*(1+OFFSET($D$357,,AB$606))^(AB$606-1),0)/12</f>
        <v>0</v>
      </c>
      <c r="AC704" s="1421">
        <f ca="1">IF(AC$612&lt;Start_Mth,0,OFFSET('Model Inputs &amp; Calcs'!$B61,,AC$606+1)/12)-IF(AND(AC$612&gt;=Start_Mth,AC$612&lt;Start_Mth+12),$M$590*(1+OFFSET($D$357,,AC$606))^(AC$606-1),0)/12</f>
        <v>0</v>
      </c>
      <c r="AD704" s="1421">
        <f ca="1">IF(AD$612&lt;Start_Mth,0,OFFSET('Model Inputs &amp; Calcs'!$B61,,AD$606+1)/12)-IF(AND(AD$612&gt;=Start_Mth,AD$612&lt;Start_Mth+12),$M$590*(1+OFFSET($D$357,,AD$606))^(AD$606-1),0)/12</f>
        <v>0</v>
      </c>
      <c r="AE704" s="1421">
        <f ca="1">IF(AE$612&lt;Start_Mth,0,OFFSET('Model Inputs &amp; Calcs'!$B61,,AE$606+1)/12)-IF(AND(AE$612&gt;=Start_Mth,AE$612&lt;Start_Mth+12),$M$590*(1+OFFSET($D$357,,AE$606))^(AE$606-1),0)/12</f>
        <v>0</v>
      </c>
      <c r="AF704" s="1421">
        <f ca="1">IF(AF$612&lt;Start_Mth,0,OFFSET('Model Inputs &amp; Calcs'!$B61,,AF$606+1)/12)-IF(AND(AF$612&gt;=Start_Mth,AF$612&lt;Start_Mth+12),$M$590*(1+OFFSET($D$357,,AF$606))^(AF$606-1),0)/12</f>
        <v>0</v>
      </c>
      <c r="AG704" s="1421">
        <f ca="1">IF(AG$612&lt;Start_Mth,0,OFFSET('Model Inputs &amp; Calcs'!$B61,,AG$606+1)/12)-IF(AND(AG$612&gt;=Start_Mth,AG$612&lt;Start_Mth+12),$M$590*(1+OFFSET($D$357,,AG$606))^(AG$606-1),0)/12</f>
        <v>0</v>
      </c>
      <c r="AH704" s="1421">
        <f ca="1">IF(AH$612&lt;Start_Mth,0,OFFSET('Model Inputs &amp; Calcs'!$B61,,AH$606+1)/12)-IF(AND(AH$612&gt;=Start_Mth,AH$612&lt;Start_Mth+12),$M$590*(1+OFFSET($D$357,,AH$606))^(AH$606-1),0)/12</f>
        <v>0</v>
      </c>
      <c r="AI704" s="1421">
        <f ca="1">IF(AI$612&lt;Start_Mth,0,OFFSET('Model Inputs &amp; Calcs'!$B61,,AI$606+1)/12)-IF(AND(AI$612&gt;=Start_Mth,AI$612&lt;Start_Mth+12),$M$590*(1+OFFSET($D$357,,AI$606))^(AI$606-1),0)/12</f>
        <v>0</v>
      </c>
      <c r="AJ704" s="1421">
        <f ca="1">IF(AJ$612&lt;Start_Mth,0,OFFSET('Model Inputs &amp; Calcs'!$B61,,AJ$606+1)/12)-IF(AND(AJ$612&gt;=Start_Mth,AJ$612&lt;Start_Mth+12),$M$590*(1+OFFSET($D$357,,AJ$606))^(AJ$606-1),0)/12</f>
        <v>0</v>
      </c>
      <c r="AK704" s="1421">
        <f ca="1">IF(AK$612&lt;Start_Mth,0,OFFSET('Model Inputs &amp; Calcs'!$B61,,AK$606+1)/12)-IF(AND(AK$612&gt;=Start_Mth,AK$612&lt;Start_Mth+12),$M$590*(1+OFFSET($D$357,,AK$606))^(AK$606-1),0)/12</f>
        <v>0</v>
      </c>
      <c r="AL704" s="1421">
        <f ca="1">IF(AL$612&lt;Start_Mth,0,OFFSET('Model Inputs &amp; Calcs'!$B61,,AL$606+1)/12)-IF(AND(AL$612&gt;=Start_Mth,AL$612&lt;Start_Mth+12),$M$590*(1+OFFSET($D$357,,AL$606))^(AL$606-1),0)/12</f>
        <v>0</v>
      </c>
      <c r="AM704" s="1421">
        <f ca="1">IF(AM$612&lt;Start_Mth,0,OFFSET('Model Inputs &amp; Calcs'!$B61,,AM$606+1)/12)-IF(AND(AM$612&gt;=Start_Mth,AM$612&lt;Start_Mth+12),$M$590*(1+OFFSET($D$357,,AM$606))^(AM$606-1),0)/12</f>
        <v>0</v>
      </c>
      <c r="AN704" s="1421">
        <f ca="1">IF(AN$612&lt;Start_Mth,0,OFFSET('Model Inputs &amp; Calcs'!$B61,,AN$606+1)/12)-IF(AND(AN$612&gt;=Start_Mth,AN$612&lt;Start_Mth+12),$M$590*(1+OFFSET($D$357,,AN$606))^(AN$606-1),0)/12</f>
        <v>0</v>
      </c>
      <c r="AO704" s="1421">
        <f ca="1">IF(AO$612&lt;Start_Mth,0,OFFSET('Model Inputs &amp; Calcs'!$B61,,AO$606+1)/12)-IF(AND(AO$612&gt;=Start_Mth,AO$612&lt;Start_Mth+12),$M$590*(1+OFFSET($D$357,,AO$606))^(AO$606-1),0)/12</f>
        <v>0</v>
      </c>
      <c r="AP704" s="1421">
        <f ca="1">IF(AP$612&lt;Start_Mth,0,OFFSET('Model Inputs &amp; Calcs'!$B61,,AP$606+1)/12)-IF(AND(AP$612&gt;=Start_Mth,AP$612&lt;Start_Mth+12),$M$590*(1+OFFSET($D$357,,AP$606))^(AP$606-1),0)/12</f>
        <v>0</v>
      </c>
      <c r="AQ704" s="1421">
        <f ca="1">IF(AQ$612&lt;Start_Mth,0,OFFSET('Model Inputs &amp; Calcs'!$B61,,AQ$606+1)/12)-IF(AND(AQ$612&gt;=Start_Mth,AQ$612&lt;Start_Mth+12),$M$590*(1+OFFSET($D$357,,AQ$606))^(AQ$606-1),0)/12</f>
        <v>0</v>
      </c>
      <c r="AR704" s="1421">
        <f ca="1">IF(AR$612&lt;Start_Mth,0,OFFSET('Model Inputs &amp; Calcs'!$B61,,AR$606+1)/12)-IF(AND(AR$612&gt;=Start_Mth,AR$612&lt;Start_Mth+12),$M$590*(1+OFFSET($D$357,,AR$606))^(AR$606-1),0)/12</f>
        <v>0</v>
      </c>
      <c r="AS704" s="1421">
        <f ca="1">IF(AS$612&lt;Start_Mth,0,OFFSET('Model Inputs &amp; Calcs'!$B61,,AS$606+1)/12)-IF(AND(AS$612&gt;=Start_Mth,AS$612&lt;Start_Mth+12),$M$590*(1+OFFSET($D$357,,AS$606))^(AS$606-1),0)/12</f>
        <v>0</v>
      </c>
      <c r="AT704" s="1421">
        <f ca="1">IF(AT$612&lt;Start_Mth,0,OFFSET('Model Inputs &amp; Calcs'!$B61,,AT$606+1)/12)-IF(AND(AT$612&gt;=Start_Mth,AT$612&lt;Start_Mth+12),$M$590*(1+OFFSET($D$357,,AT$606))^(AT$606-1),0)/12</f>
        <v>0</v>
      </c>
      <c r="AU704" s="1421">
        <f ca="1">IF(AU$612&lt;Start_Mth,0,OFFSET('Model Inputs &amp; Calcs'!$B61,,AU$606+1)/12)-IF(AND(AU$612&gt;=Start_Mth,AU$612&lt;Start_Mth+12),$M$590*(1+OFFSET($D$357,,AU$606))^(AU$606-1),0)/12</f>
        <v>0</v>
      </c>
      <c r="AV704" s="1421">
        <f ca="1">IF(AV$612&lt;Start_Mth,0,OFFSET('Model Inputs &amp; Calcs'!$B61,,AV$606+1)/12)-IF(AND(AV$612&gt;=Start_Mth,AV$612&lt;Start_Mth+12),$M$590*(1+OFFSET($D$357,,AV$606))^(AV$606-1),0)/12</f>
        <v>0</v>
      </c>
      <c r="AW704" s="1421">
        <f ca="1">IF(AW$612&lt;Start_Mth,0,OFFSET('Model Inputs &amp; Calcs'!$B61,,AW$606+1)/12)-IF(AND(AW$612&gt;=Start_Mth,AW$612&lt;Start_Mth+12),$M$590*(1+OFFSET($D$357,,AW$606))^(AW$606-1),0)/12</f>
        <v>0</v>
      </c>
      <c r="AX704" s="1421">
        <f ca="1">IF(AX$612&lt;Start_Mth,0,OFFSET('Model Inputs &amp; Calcs'!$B61,,AX$606+1)/12)-IF(AND(AX$612&gt;=Start_Mth,AX$612&lt;Start_Mth+12),$M$590*(1+OFFSET($D$357,,AX$606))^(AX$606-1),0)/12</f>
        <v>0</v>
      </c>
      <c r="AY704" s="1421">
        <f ca="1">IF(AY$612&lt;Start_Mth,0,OFFSET('Model Inputs &amp; Calcs'!$B61,,AY$606+1)/12)-IF(AND(AY$612&gt;=Start_Mth,AY$612&lt;Start_Mth+12),$M$590*(1+OFFSET($D$357,,AY$606))^(AY$606-1),0)/12</f>
        <v>0</v>
      </c>
      <c r="AZ704" s="1421">
        <f ca="1">IF(AZ$612&lt;Start_Mth,0,OFFSET('Model Inputs &amp; Calcs'!$B61,,AZ$606+1)/12)-IF(AND(AZ$612&gt;=Start_Mth,AZ$612&lt;Start_Mth+12),$M$590*(1+OFFSET($D$357,,AZ$606))^(AZ$606-1),0)/12</f>
        <v>0</v>
      </c>
      <c r="BA704" s="1421">
        <f ca="1">IF(BA$612&lt;Start_Mth,0,OFFSET('Model Inputs &amp; Calcs'!$B61,,BA$606+1)/12)-IF(AND(BA$612&gt;=Start_Mth,BA$612&lt;Start_Mth+12),$M$590*(1+OFFSET($D$357,,BA$606))^(BA$606-1),0)/12</f>
        <v>0</v>
      </c>
      <c r="BB704" s="1421">
        <f ca="1">IF(BB$612&lt;Start_Mth,0,OFFSET('Model Inputs &amp; Calcs'!$B61,,BB$606+1)/12)-IF(AND(BB$612&gt;=Start_Mth,BB$612&lt;Start_Mth+12),$M$590*(1+OFFSET($D$357,,BB$606))^(BB$606-1),0)/12</f>
        <v>0</v>
      </c>
      <c r="BC704" s="1421">
        <f ca="1">IF(BC$612&lt;Start_Mth,0,OFFSET('Model Inputs &amp; Calcs'!$B61,,BC$606+1)/12)-IF(AND(BC$612&gt;=Start_Mth,BC$612&lt;Start_Mth+12),$M$590*(1+OFFSET($D$357,,BC$606))^(BC$606-1),0)/12</f>
        <v>0</v>
      </c>
      <c r="BD704" s="1421">
        <f ca="1">IF(BD$612&lt;Start_Mth,0,OFFSET('Model Inputs &amp; Calcs'!$B61,,BD$606+1)/12)-IF(AND(BD$612&gt;=Start_Mth,BD$612&lt;Start_Mth+12),$M$590*(1+OFFSET($D$357,,BD$606))^(BD$606-1),0)/12</f>
        <v>0</v>
      </c>
      <c r="BE704" s="1421">
        <f ca="1">IF(BE$612&lt;Start_Mth,0,OFFSET('Model Inputs &amp; Calcs'!$B61,,BE$606+1)/12)-IF(AND(BE$612&gt;=Start_Mth,BE$612&lt;Start_Mth+12),$M$590*(1+OFFSET($D$357,,BE$606))^(BE$606-1),0)/12</f>
        <v>0</v>
      </c>
      <c r="BF704" s="1421">
        <f ca="1">IF(BF$612&lt;Start_Mth,0,OFFSET('Model Inputs &amp; Calcs'!$B61,,BF$606+1)/12)-IF(AND(BF$612&gt;=Start_Mth,BF$612&lt;Start_Mth+12),$M$590*(1+OFFSET($D$357,,BF$606))^(BF$606-1),0)/12</f>
        <v>0</v>
      </c>
      <c r="BG704" s="1421">
        <f ca="1">IF(BG$612&lt;Start_Mth,0,OFFSET('Model Inputs &amp; Calcs'!$B61,,BG$606+1)/12)-IF(AND(BG$612&gt;=Start_Mth,BG$612&lt;Start_Mth+12),$M$590*(1+OFFSET($D$357,,BG$606))^(BG$606-1),0)/12</f>
        <v>0</v>
      </c>
      <c r="BH704" s="1421">
        <f ca="1">IF(BH$612&lt;Start_Mth,0,OFFSET('Model Inputs &amp; Calcs'!$B61,,BH$606+1)/12)-IF(AND(BH$612&gt;=Start_Mth,BH$612&lt;Start_Mth+12),$M$590*(1+OFFSET($D$357,,BH$606))^(BH$606-1),0)/12</f>
        <v>0</v>
      </c>
      <c r="BI704" s="1421">
        <f ca="1">IF(BI$612&lt;Start_Mth,0,OFFSET('Model Inputs &amp; Calcs'!$B61,,BI$606+1)/12)-IF(AND(BI$612&gt;=Start_Mth,BI$612&lt;Start_Mth+12),$M$590*(1+OFFSET($D$357,,BI$606))^(BI$606-1),0)/12</f>
        <v>0</v>
      </c>
      <c r="BJ704" s="1421">
        <f ca="1">IF(BJ$612&lt;Start_Mth,0,OFFSET('Model Inputs &amp; Calcs'!$B61,,BJ$606+1)/12)-IF(AND(BJ$612&gt;=Start_Mth,BJ$612&lt;Start_Mth+12),$M$590*(1+OFFSET($D$357,,BJ$606))^(BJ$606-1),0)/12</f>
        <v>0</v>
      </c>
      <c r="BK704" s="1421">
        <f ca="1">IF(BK$612&lt;Start_Mth,0,OFFSET('Model Inputs &amp; Calcs'!$B61,,BK$606+1)/12)-IF(AND(BK$612&gt;=Start_Mth,BK$612&lt;Start_Mth+12),$M$590*(1+OFFSET($D$357,,BK$606))^(BK$606-1),0)/12</f>
        <v>0</v>
      </c>
      <c r="BL704" s="1421">
        <f ca="1">IF(BL$612&lt;Start_Mth,0,OFFSET('Model Inputs &amp; Calcs'!$B61,,BL$606+1)/12)-IF(AND(BL$612&gt;=Start_Mth,BL$612&lt;Start_Mth+12),$M$590*(1+OFFSET($D$357,,BL$606))^(BL$606-1),0)/12</f>
        <v>0</v>
      </c>
      <c r="BM704" s="1421">
        <f ca="1">IF(BM$612&lt;Start_Mth,0,OFFSET('Model Inputs &amp; Calcs'!$B61,,BM$606+1)/12)-IF(AND(BM$612&gt;=Start_Mth,BM$612&lt;Start_Mth+12),$M$590*(1+OFFSET($D$357,,BM$606))^(BM$606-1),0)/12</f>
        <v>0</v>
      </c>
      <c r="BN704" s="1421">
        <f ca="1">IF(BN$612&lt;Start_Mth,0,OFFSET('Model Inputs &amp; Calcs'!$B61,,BN$606+1)/12)-IF(AND(BN$612&gt;=Start_Mth,BN$612&lt;Start_Mth+12),$M$590*(1+OFFSET($D$357,,BN$606))^(BN$606-1),0)/12</f>
        <v>0</v>
      </c>
      <c r="BO704" s="1421">
        <f ca="1">IF(BO$612&lt;Start_Mth,0,OFFSET('Model Inputs &amp; Calcs'!$B61,,BO$606+1)/12)-IF(AND(BO$612&gt;=Start_Mth,BO$612&lt;Start_Mth+12),$M$590*(1+OFFSET($D$357,,BO$606))^(BO$606-1),0)/12</f>
        <v>0</v>
      </c>
      <c r="BP704" s="1421">
        <f ca="1">IF(BP$612&lt;Start_Mth,0,OFFSET('Model Inputs &amp; Calcs'!$B61,,BP$606+1)/12)-IF(AND(BP$612&gt;=Start_Mth,BP$612&lt;Start_Mth+12),$M$590*(1+OFFSET($D$357,,BP$606))^(BP$606-1),0)/12</f>
        <v>0</v>
      </c>
      <c r="BQ704" s="1421">
        <f ca="1">IF(BQ$612&lt;Start_Mth,0,OFFSET('Model Inputs &amp; Calcs'!$B61,,BQ$606+1)/12)-IF(AND(BQ$612&gt;=Start_Mth,BQ$612&lt;Start_Mth+12),$M$590*(1+OFFSET($D$357,,BQ$606))^(BQ$606-1),0)/12</f>
        <v>0</v>
      </c>
      <c r="BR704" s="1421">
        <f ca="1">IF(BR$612&lt;Start_Mth,0,OFFSET('Model Inputs &amp; Calcs'!$B61,,BR$606+1)/12)-IF(AND(BR$612&gt;=Start_Mth,BR$612&lt;Start_Mth+12),$M$590*(1+OFFSET($D$357,,BR$606))^(BR$606-1),0)/12</f>
        <v>0</v>
      </c>
      <c r="BS704" s="1421">
        <f ca="1">IF(BS$612&lt;Start_Mth,0,OFFSET('Model Inputs &amp; Calcs'!$B61,,BS$606+1)/12)-IF(AND(BS$612&gt;=Start_Mth,BS$612&lt;Start_Mth+12),$M$590*(1+OFFSET($D$357,,BS$606))^(BS$606-1),0)/12</f>
        <v>0</v>
      </c>
      <c r="BT704" s="1421">
        <f ca="1">IF(BT$612&lt;Start_Mth,0,OFFSET('Model Inputs &amp; Calcs'!$B61,,BT$606+1)/12)-IF(AND(BT$612&gt;=Start_Mth,BT$612&lt;Start_Mth+12),$M$590*(1+OFFSET($D$357,,BT$606))^(BT$606-1),0)/12</f>
        <v>0</v>
      </c>
      <c r="BU704" s="1421">
        <f ca="1">IF(BU$612&lt;Start_Mth,0,OFFSET('Model Inputs &amp; Calcs'!$B61,,BU$606+1)/12)-IF(AND(BU$612&gt;=Start_Mth,BU$612&lt;Start_Mth+12),$M$590*(1+OFFSET($D$357,,BU$606))^(BU$606-1),0)/12</f>
        <v>0</v>
      </c>
      <c r="BV704" s="1421">
        <f ca="1">IF(BV$612&lt;Start_Mth,0,OFFSET('Model Inputs &amp; Calcs'!$B61,,BV$606+1)/12)-IF(AND(BV$612&gt;=Start_Mth,BV$612&lt;Start_Mth+12),$M$590*(1+OFFSET($D$357,,BV$606))^(BV$606-1),0)/12</f>
        <v>0</v>
      </c>
      <c r="BW704" s="1421">
        <f ca="1">IF(BW$612&lt;Start_Mth,0,OFFSET('Model Inputs &amp; Calcs'!$B61,,BW$606+1)/12)-IF(AND(BW$612&gt;=Start_Mth,BW$612&lt;Start_Mth+12),$M$590*(1+OFFSET($D$357,,BW$606))^(BW$606-1),0)/12</f>
        <v>0</v>
      </c>
      <c r="BX704" s="1421">
        <f ca="1">IF(BX$612&lt;Start_Mth,0,OFFSET('Model Inputs &amp; Calcs'!$B61,,BX$606+1)/12)-IF(AND(BX$612&gt;=Start_Mth,BX$612&lt;Start_Mth+12),$M$590*(1+OFFSET($D$357,,BX$606))^(BX$606-1),0)/12</f>
        <v>0</v>
      </c>
      <c r="BY704" s="1421">
        <f ca="1">IF(BY$612&lt;Start_Mth,0,OFFSET('Model Inputs &amp; Calcs'!$B61,,BY$606+1)/12)-IF(AND(BY$612&gt;=Start_Mth,BY$612&lt;Start_Mth+12),$M$590*(1+OFFSET($D$357,,BY$606))^(BY$606-1),0)/12</f>
        <v>0</v>
      </c>
      <c r="BZ704" s="1421">
        <f ca="1">IF(BZ$612&lt;Start_Mth,0,OFFSET('Model Inputs &amp; Calcs'!$B61,,BZ$606+1)/12)-IF(AND(BZ$612&gt;=Start_Mth,BZ$612&lt;Start_Mth+12),$M$590*(1+OFFSET($D$357,,BZ$606))^(BZ$606-1),0)/12</f>
        <v>0</v>
      </c>
      <c r="CA704" s="1421">
        <f ca="1">IF(CA$612&lt;Start_Mth,0,OFFSET('Model Inputs &amp; Calcs'!$B61,,CA$606+1)/12)-IF(AND(CA$612&gt;=Start_Mth,CA$612&lt;Start_Mth+12),$M$590*(1+OFFSET($D$357,,CA$606))^(CA$606-1),0)/12</f>
        <v>0</v>
      </c>
      <c r="CB704" s="1421">
        <f ca="1">IF(CB$612&lt;Start_Mth,0,OFFSET('Model Inputs &amp; Calcs'!$B61,,CB$606+1)/12)-IF(AND(CB$612&gt;=Start_Mth,CB$612&lt;Start_Mth+12),$M$590*(1+OFFSET($D$357,,CB$606))^(CB$606-1),0)/12</f>
        <v>0</v>
      </c>
      <c r="CC704" s="1421">
        <f ca="1">IF(CC$612&lt;Start_Mth,0,OFFSET('Model Inputs &amp; Calcs'!$B61,,CC$606+1)/12)-IF(AND(CC$612&gt;=Start_Mth,CC$612&lt;Start_Mth+12),$M$590*(1+OFFSET($D$357,,CC$606))^(CC$606-1),0)/12</f>
        <v>0</v>
      </c>
      <c r="CD704" s="1421">
        <f ca="1">IF(CD$612&lt;Start_Mth,0,OFFSET('Model Inputs &amp; Calcs'!$B61,,CD$606+1)/12)-IF(AND(CD$612&gt;=Start_Mth,CD$612&lt;Start_Mth+12),$M$590*(1+OFFSET($D$357,,CD$606))^(CD$606-1),0)/12</f>
        <v>0</v>
      </c>
      <c r="CE704" s="1421">
        <f ca="1">IF(CE$612&lt;Start_Mth,0,OFFSET('Model Inputs &amp; Calcs'!$B61,,CE$606+1)/12)-IF(AND(CE$612&gt;=Start_Mth,CE$612&lt;Start_Mth+12),$M$590*(1+OFFSET($D$357,,CE$606))^(CE$606-1),0)/12</f>
        <v>0</v>
      </c>
      <c r="CF704" s="1421">
        <f ca="1">IF(CF$612&lt;Start_Mth,0,OFFSET('Model Inputs &amp; Calcs'!$B61,,CF$606+1)/12)-IF(AND(CF$612&gt;=Start_Mth,CF$612&lt;Start_Mth+12),$M$590*(1+OFFSET($D$357,,CF$606))^(CF$606-1),0)/12</f>
        <v>0</v>
      </c>
      <c r="CG704" s="1421">
        <f ca="1">IF(CG$612&lt;Start_Mth,0,OFFSET('Model Inputs &amp; Calcs'!$B61,,CG$606+1)/12)-IF(AND(CG$612&gt;=Start_Mth,CG$612&lt;Start_Mth+12),$M$590*(1+OFFSET($D$357,,CG$606))^(CG$606-1),0)/12</f>
        <v>0</v>
      </c>
      <c r="CH704" s="1421">
        <f ca="1">IF(CH$612&lt;Start_Mth,0,OFFSET('Model Inputs &amp; Calcs'!$B61,,CH$606+1)/12)-IF(AND(CH$612&gt;=Start_Mth,CH$612&lt;Start_Mth+12),$M$590*(1+OFFSET($D$357,,CH$606))^(CH$606-1),0)/12</f>
        <v>0</v>
      </c>
      <c r="CI704" s="1421">
        <f ca="1">IF(CI$612&lt;Start_Mth,0,OFFSET('Model Inputs &amp; Calcs'!$B61,,CI$606+1)/12)-IF(AND(CI$612&gt;=Start_Mth,CI$612&lt;Start_Mth+12),$M$590*(1+OFFSET($D$357,,CI$606))^(CI$606-1),0)/12</f>
        <v>0</v>
      </c>
      <c r="CJ704" s="1421">
        <f ca="1">IF(CJ$612&lt;Start_Mth,0,OFFSET('Model Inputs &amp; Calcs'!$B61,,CJ$606+1)/12)-IF(AND(CJ$612&gt;=Start_Mth,CJ$612&lt;Start_Mth+12),$M$590*(1+OFFSET($D$357,,CJ$606))^(CJ$606-1),0)/12</f>
        <v>0</v>
      </c>
      <c r="CK704" s="1421">
        <f ca="1">IF(CK$612&lt;Start_Mth,0,OFFSET('Model Inputs &amp; Calcs'!$B61,,CK$606+1)/12)-IF(AND(CK$612&gt;=Start_Mth,CK$612&lt;Start_Mth+12),$M$590*(1+OFFSET($D$357,,CK$606))^(CK$606-1),0)/12</f>
        <v>0</v>
      </c>
      <c r="CL704" s="1421">
        <f ca="1">IF(CL$612&lt;Start_Mth,0,OFFSET('Model Inputs &amp; Calcs'!$B61,,CL$606+1)/12)-IF(AND(CL$612&gt;=Start_Mth,CL$612&lt;Start_Mth+12),$M$590*(1+OFFSET($D$357,,CL$606))^(CL$606-1),0)/12</f>
        <v>0</v>
      </c>
      <c r="CM704" s="1421">
        <f ca="1">IF(CM$612&lt;Start_Mth,0,OFFSET('Model Inputs &amp; Calcs'!$B61,,CM$606+1)/12)-IF(AND(CM$612&gt;=Start_Mth,CM$612&lt;Start_Mth+12),$M$590*(1+OFFSET($D$357,,CM$606))^(CM$606-1),0)/12</f>
        <v>0</v>
      </c>
      <c r="CN704" s="1421">
        <f ca="1">IF(CN$612&lt;Start_Mth,0,OFFSET('Model Inputs &amp; Calcs'!$B61,,CN$606+1)/12)-IF(AND(CN$612&gt;=Start_Mth,CN$612&lt;Start_Mth+12),$M$590*(1+OFFSET($D$357,,CN$606))^(CN$606-1),0)/12</f>
        <v>0</v>
      </c>
      <c r="CO704" s="1421">
        <f ca="1">IF(CO$612&lt;Start_Mth,0,OFFSET('Model Inputs &amp; Calcs'!$B61,,CO$606+1)/12)-IF(AND(CO$612&gt;=Start_Mth,CO$612&lt;Start_Mth+12),$M$590*(1+OFFSET($D$357,,CO$606))^(CO$606-1),0)/12</f>
        <v>0</v>
      </c>
      <c r="CP704" s="1421">
        <f ca="1">IF(CP$612&lt;Start_Mth,0,OFFSET('Model Inputs &amp; Calcs'!$B61,,CP$606+1)/12)-IF(AND(CP$612&gt;=Start_Mth,CP$612&lt;Start_Mth+12),$M$590*(1+OFFSET($D$357,,CP$606))^(CP$606-1),0)/12</f>
        <v>0</v>
      </c>
      <c r="CQ704" s="1421">
        <f ca="1">IF(CQ$612&lt;Start_Mth,0,OFFSET('Model Inputs &amp; Calcs'!$B61,,CQ$606+1)/12)-IF(AND(CQ$612&gt;=Start_Mth,CQ$612&lt;Start_Mth+12),$M$590*(1+OFFSET($D$357,,CQ$606))^(CQ$606-1),0)/12</f>
        <v>0</v>
      </c>
      <c r="CR704" s="1421">
        <f ca="1">IF(CR$612&lt;Start_Mth,0,OFFSET('Model Inputs &amp; Calcs'!$B61,,CR$606+1)/12)-IF(AND(CR$612&gt;=Start_Mth,CR$612&lt;Start_Mth+12),$M$590*(1+OFFSET($D$357,,CR$606))^(CR$606-1),0)/12</f>
        <v>0</v>
      </c>
      <c r="CS704" s="1421">
        <f ca="1">IF(CS$612&lt;Start_Mth,0,OFFSET('Model Inputs &amp; Calcs'!$B61,,CS$606+1)/12)-IF(AND(CS$612&gt;=Start_Mth,CS$612&lt;Start_Mth+12),$M$590*(1+OFFSET($D$357,,CS$606))^(CS$606-1),0)/12</f>
        <v>0</v>
      </c>
      <c r="CT704" s="1421">
        <f ca="1">IF(CT$612&lt;Start_Mth,0,OFFSET('Model Inputs &amp; Calcs'!$B61,,CT$606+1)/12)-IF(AND(CT$612&gt;=Start_Mth,CT$612&lt;Start_Mth+12),$M$590*(1+OFFSET($D$357,,CT$606))^(CT$606-1),0)/12</f>
        <v>0</v>
      </c>
      <c r="CU704" s="1421">
        <f ca="1">IF(CU$612&lt;Start_Mth,0,OFFSET('Model Inputs &amp; Calcs'!$B61,,CU$606+1)/12)-IF(AND(CU$612&gt;=Start_Mth,CU$612&lt;Start_Mth+12),$M$590*(1+OFFSET($D$357,,CU$606))^(CU$606-1),0)/12</f>
        <v>0</v>
      </c>
      <c r="CV704" s="1421">
        <f ca="1">IF(CV$612&lt;Start_Mth,0,OFFSET('Model Inputs &amp; Calcs'!$B61,,CV$606+1)/12)-IF(AND(CV$612&gt;=Start_Mth,CV$612&lt;Start_Mth+12),$M$590*(1+OFFSET($D$357,,CV$606))^(CV$606-1),0)/12</f>
        <v>0</v>
      </c>
      <c r="CW704" s="1421">
        <f ca="1">IF(CW$612&lt;Start_Mth,0,OFFSET('Model Inputs &amp; Calcs'!$B61,,CW$606+1)/12)-IF(AND(CW$612&gt;=Start_Mth,CW$612&lt;Start_Mth+12),$M$590*(1+OFFSET($D$357,,CW$606))^(CW$606-1),0)/12</f>
        <v>0</v>
      </c>
      <c r="CX704" s="1421">
        <f ca="1">IF(CX$612&lt;Start_Mth,0,OFFSET('Model Inputs &amp; Calcs'!$B61,,CX$606+1)/12)-IF(AND(CX$612&gt;=Start_Mth,CX$612&lt;Start_Mth+12),$M$590*(1+OFFSET($D$357,,CX$606))^(CX$606-1),0)/12</f>
        <v>0</v>
      </c>
      <c r="CY704" s="1421">
        <f ca="1">IF(CY$612&lt;Start_Mth,0,OFFSET('Model Inputs &amp; Calcs'!$B61,,CY$606+1)/12)-IF(AND(CY$612&gt;=Start_Mth,CY$612&lt;Start_Mth+12),$M$590*(1+OFFSET($D$357,,CY$606))^(CY$606-1),0)/12</f>
        <v>0</v>
      </c>
      <c r="CZ704" s="1421">
        <f ca="1">IF(CZ$612&lt;Start_Mth,0,OFFSET('Model Inputs &amp; Calcs'!$B61,,CZ$606+1)/12)-IF(AND(CZ$612&gt;=Start_Mth,CZ$612&lt;Start_Mth+12),$M$590*(1+OFFSET($D$357,,CZ$606))^(CZ$606-1),0)/12</f>
        <v>0</v>
      </c>
      <c r="DA704" s="1421">
        <f ca="1">IF(DA$612&lt;Start_Mth,0,OFFSET('Model Inputs &amp; Calcs'!$B61,,DA$606+1)/12)-IF(AND(DA$612&gt;=Start_Mth,DA$612&lt;Start_Mth+12),$M$590*(1+OFFSET($D$357,,DA$606))^(DA$606-1),0)/12</f>
        <v>0</v>
      </c>
      <c r="DB704" s="1421">
        <f ca="1">IF(DB$612&lt;Start_Mth,0,OFFSET('Model Inputs &amp; Calcs'!$B61,,DB$606+1)/12)-IF(AND(DB$612&gt;=Start_Mth,DB$612&lt;Start_Mth+12),$M$590*(1+OFFSET($D$357,,DB$606))^(DB$606-1),0)/12</f>
        <v>0</v>
      </c>
      <c r="DC704" s="1421">
        <f ca="1">IF(DC$612&lt;Start_Mth,0,OFFSET('Model Inputs &amp; Calcs'!$B61,,DC$606+1)/12)-IF(AND(DC$612&gt;=Start_Mth,DC$612&lt;Start_Mth+12),$M$590*(1+OFFSET($D$357,,DC$606))^(DC$606-1),0)/12</f>
        <v>0</v>
      </c>
      <c r="DD704" s="1421">
        <f ca="1">IF(DD$612&lt;Start_Mth,0,OFFSET('Model Inputs &amp; Calcs'!$B61,,DD$606+1)/12)-IF(AND(DD$612&gt;=Start_Mth,DD$612&lt;Start_Mth+12),$M$590*(1+OFFSET($D$357,,DD$606))^(DD$606-1),0)/12</f>
        <v>0</v>
      </c>
      <c r="DE704" s="1421">
        <f ca="1">IF(DE$612&lt;Start_Mth,0,OFFSET('Model Inputs &amp; Calcs'!$B61,,DE$606+1)/12)-IF(AND(DE$612&gt;=Start_Mth,DE$612&lt;Start_Mth+12),$M$590*(1+OFFSET($D$357,,DE$606))^(DE$606-1),0)/12</f>
        <v>0</v>
      </c>
      <c r="DF704" s="1421">
        <f ca="1">IF(DF$612&lt;Start_Mth,0,OFFSET('Model Inputs &amp; Calcs'!$B61,,DF$606+1)/12)-IF(AND(DF$612&gt;=Start_Mth,DF$612&lt;Start_Mth+12),$M$590*(1+OFFSET($D$357,,DF$606))^(DF$606-1),0)/12</f>
        <v>0</v>
      </c>
      <c r="DG704" s="1421">
        <f ca="1">IF(DG$612&lt;Start_Mth,0,OFFSET('Model Inputs &amp; Calcs'!$B61,,DG$606+1)/12)-IF(AND(DG$612&gt;=Start_Mth,DG$612&lt;Start_Mth+12),$M$590*(1+OFFSET($D$357,,DG$606))^(DG$606-1),0)/12</f>
        <v>0</v>
      </c>
      <c r="DH704" s="1421">
        <f ca="1">IF(DH$612&lt;Start_Mth,0,OFFSET('Model Inputs &amp; Calcs'!$B61,,DH$606+1)/12)-IF(AND(DH$612&gt;=Start_Mth,DH$612&lt;Start_Mth+12),$M$590*(1+OFFSET($D$357,,DH$606))^(DH$606-1),0)/12</f>
        <v>0</v>
      </c>
      <c r="DI704" s="1421">
        <f ca="1">IF(DI$612&lt;Start_Mth,0,OFFSET('Model Inputs &amp; Calcs'!$B61,,DI$606+1)/12)-IF(AND(DI$612&gt;=Start_Mth,DI$612&lt;Start_Mth+12),$M$590*(1+OFFSET($D$357,,DI$606))^(DI$606-1),0)/12</f>
        <v>0</v>
      </c>
      <c r="DJ704" s="1421">
        <f ca="1">IF(DJ$612&lt;Start_Mth,0,OFFSET('Model Inputs &amp; Calcs'!$B61,,DJ$606+1)/12)-IF(AND(DJ$612&gt;=Start_Mth,DJ$612&lt;Start_Mth+12),$M$590*(1+OFFSET($D$357,,DJ$606))^(DJ$606-1),0)/12</f>
        <v>0</v>
      </c>
      <c r="DK704" s="1421">
        <f ca="1">IF(DK$612&lt;Start_Mth,0,OFFSET('Model Inputs &amp; Calcs'!$B61,,DK$606+1)/12)-IF(AND(DK$612&gt;=Start_Mth,DK$612&lt;Start_Mth+12),$M$590*(1+OFFSET($D$357,,DK$606))^(DK$606-1),0)/12</f>
        <v>0</v>
      </c>
      <c r="DL704" s="1421">
        <f ca="1">IF(DL$612&lt;Start_Mth,0,OFFSET('Model Inputs &amp; Calcs'!$B61,,DL$606+1)/12)-IF(AND(DL$612&gt;=Start_Mth,DL$612&lt;Start_Mth+12),$M$590*(1+OFFSET($D$357,,DL$606))^(DL$606-1),0)/12</f>
        <v>0</v>
      </c>
      <c r="DM704" s="1421">
        <f ca="1">IF(DM$612&lt;Start_Mth,0,OFFSET('Model Inputs &amp; Calcs'!$B61,,DM$606+1)/12)-IF(AND(DM$612&gt;=Start_Mth,DM$612&lt;Start_Mth+12),$M$590*(1+OFFSET($D$357,,DM$606))^(DM$606-1),0)/12</f>
        <v>0</v>
      </c>
      <c r="DN704" s="1421">
        <f ca="1">IF(DN$612&lt;Start_Mth,0,OFFSET('Model Inputs &amp; Calcs'!$B61,,DN$606+1)/12)-IF(AND(DN$612&gt;=Start_Mth,DN$612&lt;Start_Mth+12),$M$590*(1+OFFSET($D$357,,DN$606))^(DN$606-1),0)/12</f>
        <v>0</v>
      </c>
      <c r="DO704" s="1421">
        <f ca="1">IF(DO$612&lt;Start_Mth,0,OFFSET('Model Inputs &amp; Calcs'!$B61,,DO$606+1)/12)-IF(AND(DO$612&gt;=Start_Mth,DO$612&lt;Start_Mth+12),$M$590*(1+OFFSET($D$357,,DO$606))^(DO$606-1),0)/12</f>
        <v>0</v>
      </c>
      <c r="DP704" s="1421">
        <f ca="1">IF(DP$612&lt;Start_Mth,0,OFFSET('Model Inputs &amp; Calcs'!$B61,,DP$606+1)/12)-IF(AND(DP$612&gt;=Start_Mth,DP$612&lt;Start_Mth+12),$M$590*(1+OFFSET($D$357,,DP$606))^(DP$606-1),0)/12</f>
        <v>0</v>
      </c>
      <c r="DQ704" s="1421">
        <f ca="1">IF(DQ$612&lt;Start_Mth,0,OFFSET('Model Inputs &amp; Calcs'!$B61,,DQ$606+1)/12)-IF(AND(DQ$612&gt;=Start_Mth,DQ$612&lt;Start_Mth+12),$M$590*(1+OFFSET($D$357,,DQ$606))^(DQ$606-1),0)/12</f>
        <v>0</v>
      </c>
      <c r="DR704" s="1421">
        <f ca="1">IF(DR$612&lt;Start_Mth,0,OFFSET('Model Inputs &amp; Calcs'!$B61,,DR$606+1)/12)-IF(AND(DR$612&gt;=Start_Mth,DR$612&lt;Start_Mth+12),$M$590*(1+OFFSET($D$357,,DR$606))^(DR$606-1),0)/12</f>
        <v>0</v>
      </c>
      <c r="DS704" s="1421">
        <f ca="1">IF(DS$612&lt;Start_Mth,0,OFFSET('Model Inputs &amp; Calcs'!$B61,,DS$606+1)/12)-IF(AND(DS$612&gt;=Start_Mth,DS$612&lt;Start_Mth+12),$M$590*(1+OFFSET($D$357,,DS$606))^(DS$606-1),0)/12</f>
        <v>0</v>
      </c>
      <c r="DT704" s="1421">
        <f ca="1">IF(DT$612&lt;Start_Mth,0,OFFSET('Model Inputs &amp; Calcs'!$B61,,DT$606+1)/12)-IF(AND(DT$612&gt;=Start_Mth,DT$612&lt;Start_Mth+12),$M$590*(1+OFFSET($D$357,,DT$606))^(DT$606-1),0)/12</f>
        <v>0</v>
      </c>
      <c r="DU704" s="1421">
        <f ca="1">IF(DU$612&lt;Start_Mth,0,OFFSET('Model Inputs &amp; Calcs'!$B61,,DU$606+1)/12)-IF(AND(DU$612&gt;=Start_Mth,DU$612&lt;Start_Mth+12),$M$590*(1+OFFSET($D$357,,DU$606))^(DU$606-1),0)/12</f>
        <v>0</v>
      </c>
      <c r="DV704" s="1421">
        <f ca="1">IF(DV$612&lt;Start_Mth,0,OFFSET('Model Inputs &amp; Calcs'!$B61,,DV$606+1)/12)-IF(AND(DV$612&gt;=Start_Mth,DV$612&lt;Start_Mth+12),$M$590*(1+OFFSET($D$357,,DV$606))^(DV$606-1),0)/12</f>
        <v>0</v>
      </c>
      <c r="DW704" s="1421">
        <f ca="1">IF(DW$612&lt;Start_Mth,0,OFFSET('Model Inputs &amp; Calcs'!$B61,,DW$606+1)/12)-IF(AND(DW$612&gt;=Start_Mth,DW$612&lt;Start_Mth+12),$M$590*(1+OFFSET($D$357,,DW$606))^(DW$606-1),0)/12</f>
        <v>0</v>
      </c>
      <c r="DX704" s="1421">
        <f ca="1">IF(DX$612&lt;Start_Mth,0,OFFSET('Model Inputs &amp; Calcs'!$B61,,DX$606+1)/12)-IF(AND(DX$612&gt;=Start_Mth,DX$612&lt;Start_Mth+12),$M$590*(1+OFFSET($D$357,,DX$606))^(DX$606-1),0)/12</f>
        <v>0</v>
      </c>
      <c r="DY704" s="1421">
        <f ca="1">IF(DY$612&lt;Start_Mth,0,OFFSET('Model Inputs &amp; Calcs'!$B61,,DY$606+1)/12)-IF(AND(DY$612&gt;=Start_Mth,DY$612&lt;Start_Mth+12),$M$590*(1+OFFSET($D$357,,DY$606))^(DY$606-1),0)/12</f>
        <v>0</v>
      </c>
      <c r="DZ704" s="1421">
        <f ca="1">IF(DZ$612&lt;Start_Mth,0,OFFSET('Model Inputs &amp; Calcs'!$B61,,DZ$606+1)/12)-IF(AND(DZ$612&gt;=Start_Mth,DZ$612&lt;Start_Mth+12),$M$590*(1+OFFSET($D$357,,DZ$606))^(DZ$606-1),0)/12</f>
        <v>0</v>
      </c>
      <c r="EA704" s="1421">
        <f ca="1">IF(EA$612&lt;Start_Mth,0,OFFSET('Model Inputs &amp; Calcs'!$B61,,EA$606+1)/12)-IF(AND(EA$612&gt;=Start_Mth,EA$612&lt;Start_Mth+12),$M$590*(1+OFFSET($D$357,,EA$606))^(EA$606-1),0)/12</f>
        <v>0</v>
      </c>
      <c r="EB704" s="1421">
        <f ca="1">IF(EB$612&lt;Start_Mth,0,OFFSET('Model Inputs &amp; Calcs'!$B61,,EB$606+1)/12)-IF(AND(EB$612&gt;=Start_Mth,EB$612&lt;Start_Mth+12),$M$590*(1+OFFSET($D$357,,EB$606))^(EB$606-1),0)/12</f>
        <v>0</v>
      </c>
      <c r="EC704" s="1421">
        <f ca="1">IF(EC$612&lt;Start_Mth,0,OFFSET('Model Inputs &amp; Calcs'!$B61,,EC$606+1)/12)-IF(AND(EC$612&gt;=Start_Mth,EC$612&lt;Start_Mth+12),$M$590*(1+OFFSET($D$357,,EC$606))^(EC$606-1),0)/12</f>
        <v>0</v>
      </c>
      <c r="ED704" s="1421">
        <f ca="1">IF(ED$612&lt;Start_Mth,0,OFFSET('Model Inputs &amp; Calcs'!$B61,,ED$606+1)/12)-IF(AND(ED$612&gt;=Start_Mth,ED$612&lt;Start_Mth+12),$M$590*(1+OFFSET($D$357,,ED$606))^(ED$606-1),0)/12</f>
        <v>0</v>
      </c>
      <c r="EE704" s="1421">
        <f ca="1">IF(EE$612&lt;Start_Mth,0,OFFSET('Model Inputs &amp; Calcs'!$B61,,EE$606+1)/12)-IF(AND(EE$612&gt;=Start_Mth,EE$612&lt;Start_Mth+12),$M$590*(1+OFFSET($D$357,,EE$606))^(EE$606-1),0)/12</f>
        <v>0</v>
      </c>
      <c r="EF704" s="1421">
        <f ca="1">IF(EF$612&lt;Start_Mth,0,OFFSET('Model Inputs &amp; Calcs'!$B61,,EF$606+1)/12)-IF(AND(EF$612&gt;=Start_Mth,EF$612&lt;Start_Mth+12),$M$590*(1+OFFSET($D$357,,EF$606))^(EF$606-1),0)/12</f>
        <v>0</v>
      </c>
    </row>
    <row r="705" spans="3:136">
      <c r="C705" s="28" t="str">
        <f t="shared" si="506"/>
        <v>Security, Health &amp; Safety</v>
      </c>
      <c r="D705" s="1420">
        <f t="shared" si="507"/>
        <v>250</v>
      </c>
      <c r="E705" s="1421">
        <f ca="1">IF(E$612&lt;Start_Mth,0,OFFSET('Model Inputs &amp; Calcs'!$B62,,E$606+1)/12)</f>
        <v>0</v>
      </c>
      <c r="F705" s="1421">
        <f ca="1">IF(F$612&lt;Start_Mth,0,OFFSET('Model Inputs &amp; Calcs'!$B62,,F$606+1)/12)</f>
        <v>0</v>
      </c>
      <c r="G705" s="1421">
        <f ca="1">IF(G$612&lt;Start_Mth,0,OFFSET('Model Inputs &amp; Calcs'!$B62,,G$606+1)/12)</f>
        <v>0</v>
      </c>
      <c r="H705" s="1421">
        <f ca="1">IF(H$612&lt;Start_Mth,0,OFFSET('Model Inputs &amp; Calcs'!$B62,,H$606+1)/12)</f>
        <v>0</v>
      </c>
      <c r="I705" s="1421">
        <f ca="1">IF(I$612&lt;Start_Mth,0,OFFSET('Model Inputs &amp; Calcs'!$B62,,I$606+1)/12)</f>
        <v>0</v>
      </c>
      <c r="J705" s="1421">
        <f ca="1">IF(J$612&lt;Start_Mth,0,OFFSET('Model Inputs &amp; Calcs'!$B62,,J$606+1)/12)</f>
        <v>0</v>
      </c>
      <c r="K705" s="1421">
        <f ca="1">IF(K$612&lt;Start_Mth,0,OFFSET('Model Inputs &amp; Calcs'!$B62,,K$606+1)/12)</f>
        <v>0</v>
      </c>
      <c r="L705" s="1421">
        <f ca="1">IF(L$612&lt;Start_Mth,0,OFFSET('Model Inputs &amp; Calcs'!$B62,,L$606+1)/12)</f>
        <v>0</v>
      </c>
      <c r="M705" s="1421">
        <f ca="1">IF(M$612&lt;Start_Mth,0,OFFSET('Model Inputs &amp; Calcs'!$B62,,M$606+1)/12)</f>
        <v>0</v>
      </c>
      <c r="N705" s="1421">
        <f ca="1">IF(N$612&lt;Start_Mth,0,OFFSET('Model Inputs &amp; Calcs'!$B62,,N$606+1)/12)</f>
        <v>0</v>
      </c>
      <c r="O705" s="1421">
        <f ca="1">IF(O$612&lt;Start_Mth,0,OFFSET('Model Inputs &amp; Calcs'!$B62,,O$606+1)/12)</f>
        <v>0</v>
      </c>
      <c r="P705" s="1421">
        <f ca="1">IF(P$612&lt;Start_Mth,0,OFFSET('Model Inputs &amp; Calcs'!$B62,,P$606+1)/12)</f>
        <v>0</v>
      </c>
      <c r="Q705" s="1421">
        <f ca="1">IF(Q$612&lt;Start_Mth,0,OFFSET('Model Inputs &amp; Calcs'!$B62,,Q$606+1)/12)</f>
        <v>0</v>
      </c>
      <c r="R705" s="1421">
        <f ca="1">IF(R$612&lt;Start_Mth,0,OFFSET('Model Inputs &amp; Calcs'!$B62,,R$606+1)/12)</f>
        <v>0</v>
      </c>
      <c r="S705" s="1421">
        <f ca="1">IF(S$612&lt;Start_Mth,0,OFFSET('Model Inputs &amp; Calcs'!$B62,,S$606+1)/12)</f>
        <v>0</v>
      </c>
      <c r="T705" s="1421">
        <f ca="1">IF(T$612&lt;Start_Mth,0,OFFSET('Model Inputs &amp; Calcs'!$B62,,T$606+1)/12)</f>
        <v>0</v>
      </c>
      <c r="U705" s="1421">
        <f ca="1">IF(U$612&lt;Start_Mth,0,OFFSET('Model Inputs &amp; Calcs'!$B62,,U$606+1)/12)</f>
        <v>0</v>
      </c>
      <c r="V705" s="1421">
        <f ca="1">IF(V$612&lt;Start_Mth,0,OFFSET('Model Inputs &amp; Calcs'!$B62,,V$606+1)/12)</f>
        <v>0</v>
      </c>
      <c r="W705" s="1421">
        <f ca="1">IF(W$612&lt;Start_Mth,0,OFFSET('Model Inputs &amp; Calcs'!$B62,,W$606+1)/12)</f>
        <v>0</v>
      </c>
      <c r="X705" s="1421">
        <f ca="1">IF(X$612&lt;Start_Mth,0,OFFSET('Model Inputs &amp; Calcs'!$B62,,X$606+1)/12)</f>
        <v>0</v>
      </c>
      <c r="Y705" s="1421">
        <f ca="1">IF(Y$612&lt;Start_Mth,0,OFFSET('Model Inputs &amp; Calcs'!$B62,,Y$606+1)/12)</f>
        <v>0</v>
      </c>
      <c r="Z705" s="1421">
        <f ca="1">IF(Z$612&lt;Start_Mth,0,OFFSET('Model Inputs &amp; Calcs'!$B62,,Z$606+1)/12)</f>
        <v>0</v>
      </c>
      <c r="AA705" s="1421">
        <f ca="1">IF(AA$612&lt;Start_Mth,0,OFFSET('Model Inputs &amp; Calcs'!$B62,,AA$606+1)/12)</f>
        <v>0</v>
      </c>
      <c r="AB705" s="1421">
        <f ca="1">IF(AB$612&lt;Start_Mth,0,OFFSET('Model Inputs &amp; Calcs'!$B62,,AB$606+1)/12)</f>
        <v>0</v>
      </c>
      <c r="AC705" s="1421">
        <f ca="1">IF(AC$612&lt;Start_Mth,0,OFFSET('Model Inputs &amp; Calcs'!$B62,,AC$606+1)/12)</f>
        <v>0</v>
      </c>
      <c r="AD705" s="1421">
        <f ca="1">IF(AD$612&lt;Start_Mth,0,OFFSET('Model Inputs &amp; Calcs'!$B62,,AD$606+1)/12)</f>
        <v>0</v>
      </c>
      <c r="AE705" s="1421">
        <f ca="1">IF(AE$612&lt;Start_Mth,0,OFFSET('Model Inputs &amp; Calcs'!$B62,,AE$606+1)/12)</f>
        <v>0</v>
      </c>
      <c r="AF705" s="1421">
        <f ca="1">IF(AF$612&lt;Start_Mth,0,OFFSET('Model Inputs &amp; Calcs'!$B62,,AF$606+1)/12)</f>
        <v>0</v>
      </c>
      <c r="AG705" s="1421">
        <f ca="1">IF(AG$612&lt;Start_Mth,0,OFFSET('Model Inputs &amp; Calcs'!$B62,,AG$606+1)/12)</f>
        <v>0</v>
      </c>
      <c r="AH705" s="1421">
        <f ca="1">IF(AH$612&lt;Start_Mth,0,OFFSET('Model Inputs &amp; Calcs'!$B62,,AH$606+1)/12)</f>
        <v>0</v>
      </c>
      <c r="AI705" s="1421">
        <f ca="1">IF(AI$612&lt;Start_Mth,0,OFFSET('Model Inputs &amp; Calcs'!$B62,,AI$606+1)/12)</f>
        <v>0</v>
      </c>
      <c r="AJ705" s="1421">
        <f ca="1">IF(AJ$612&lt;Start_Mth,0,OFFSET('Model Inputs &amp; Calcs'!$B62,,AJ$606+1)/12)</f>
        <v>0</v>
      </c>
      <c r="AK705" s="1421">
        <f ca="1">IF(AK$612&lt;Start_Mth,0,OFFSET('Model Inputs &amp; Calcs'!$B62,,AK$606+1)/12)</f>
        <v>0</v>
      </c>
      <c r="AL705" s="1421">
        <f ca="1">IF(AL$612&lt;Start_Mth,0,OFFSET('Model Inputs &amp; Calcs'!$B62,,AL$606+1)/12)</f>
        <v>0</v>
      </c>
      <c r="AM705" s="1421">
        <f ca="1">IF(AM$612&lt;Start_Mth,0,OFFSET('Model Inputs &amp; Calcs'!$B62,,AM$606+1)/12)</f>
        <v>0</v>
      </c>
      <c r="AN705" s="1421">
        <f ca="1">IF(AN$612&lt;Start_Mth,0,OFFSET('Model Inputs &amp; Calcs'!$B62,,AN$606+1)/12)</f>
        <v>0</v>
      </c>
      <c r="AO705" s="1421">
        <f ca="1">IF(AO$612&lt;Start_Mth,0,OFFSET('Model Inputs &amp; Calcs'!$B62,,AO$606+1)/12)</f>
        <v>0</v>
      </c>
      <c r="AP705" s="1421">
        <f ca="1">IF(AP$612&lt;Start_Mth,0,OFFSET('Model Inputs &amp; Calcs'!$B62,,AP$606+1)/12)</f>
        <v>0</v>
      </c>
      <c r="AQ705" s="1421">
        <f ca="1">IF(AQ$612&lt;Start_Mth,0,OFFSET('Model Inputs &amp; Calcs'!$B62,,AQ$606+1)/12)</f>
        <v>0</v>
      </c>
      <c r="AR705" s="1421">
        <f ca="1">IF(AR$612&lt;Start_Mth,0,OFFSET('Model Inputs &amp; Calcs'!$B62,,AR$606+1)/12)</f>
        <v>0</v>
      </c>
      <c r="AS705" s="1421">
        <f ca="1">IF(AS$612&lt;Start_Mth,0,OFFSET('Model Inputs &amp; Calcs'!$B62,,AS$606+1)/12)</f>
        <v>0</v>
      </c>
      <c r="AT705" s="1421">
        <f ca="1">IF(AT$612&lt;Start_Mth,0,OFFSET('Model Inputs &amp; Calcs'!$B62,,AT$606+1)/12)</f>
        <v>0</v>
      </c>
      <c r="AU705" s="1421">
        <f ca="1">IF(AU$612&lt;Start_Mth,0,OFFSET('Model Inputs &amp; Calcs'!$B62,,AU$606+1)/12)</f>
        <v>0</v>
      </c>
      <c r="AV705" s="1421">
        <f ca="1">IF(AV$612&lt;Start_Mth,0,OFFSET('Model Inputs &amp; Calcs'!$B62,,AV$606+1)/12)</f>
        <v>0</v>
      </c>
      <c r="AW705" s="1421">
        <f ca="1">IF(AW$612&lt;Start_Mth,0,OFFSET('Model Inputs &amp; Calcs'!$B62,,AW$606+1)/12)</f>
        <v>0</v>
      </c>
      <c r="AX705" s="1421">
        <f ca="1">IF(AX$612&lt;Start_Mth,0,OFFSET('Model Inputs &amp; Calcs'!$B62,,AX$606+1)/12)</f>
        <v>0</v>
      </c>
      <c r="AY705" s="1421">
        <f ca="1">IF(AY$612&lt;Start_Mth,0,OFFSET('Model Inputs &amp; Calcs'!$B62,,AY$606+1)/12)</f>
        <v>0</v>
      </c>
      <c r="AZ705" s="1421">
        <f ca="1">IF(AZ$612&lt;Start_Mth,0,OFFSET('Model Inputs &amp; Calcs'!$B62,,AZ$606+1)/12)</f>
        <v>0</v>
      </c>
      <c r="BA705" s="1421">
        <f ca="1">IF(BA$612&lt;Start_Mth,0,OFFSET('Model Inputs &amp; Calcs'!$B62,,BA$606+1)/12)</f>
        <v>0</v>
      </c>
      <c r="BB705" s="1421">
        <f ca="1">IF(BB$612&lt;Start_Mth,0,OFFSET('Model Inputs &amp; Calcs'!$B62,,BB$606+1)/12)</f>
        <v>0</v>
      </c>
      <c r="BC705" s="1421">
        <f ca="1">IF(BC$612&lt;Start_Mth,0,OFFSET('Model Inputs &amp; Calcs'!$B62,,BC$606+1)/12)</f>
        <v>0</v>
      </c>
      <c r="BD705" s="1421">
        <f ca="1">IF(BD$612&lt;Start_Mth,0,OFFSET('Model Inputs &amp; Calcs'!$B62,,BD$606+1)/12)</f>
        <v>0</v>
      </c>
      <c r="BE705" s="1421">
        <f ca="1">IF(BE$612&lt;Start_Mth,0,OFFSET('Model Inputs &amp; Calcs'!$B62,,BE$606+1)/12)</f>
        <v>0</v>
      </c>
      <c r="BF705" s="1421">
        <f ca="1">IF(BF$612&lt;Start_Mth,0,OFFSET('Model Inputs &amp; Calcs'!$B62,,BF$606+1)/12)</f>
        <v>0</v>
      </c>
      <c r="BG705" s="1421">
        <f ca="1">IF(BG$612&lt;Start_Mth,0,OFFSET('Model Inputs &amp; Calcs'!$B62,,BG$606+1)/12)</f>
        <v>0</v>
      </c>
      <c r="BH705" s="1421">
        <f ca="1">IF(BH$612&lt;Start_Mth,0,OFFSET('Model Inputs &amp; Calcs'!$B62,,BH$606+1)/12)</f>
        <v>0</v>
      </c>
      <c r="BI705" s="1421">
        <f ca="1">IF(BI$612&lt;Start_Mth,0,OFFSET('Model Inputs &amp; Calcs'!$B62,,BI$606+1)/12)</f>
        <v>0</v>
      </c>
      <c r="BJ705" s="1421">
        <f ca="1">IF(BJ$612&lt;Start_Mth,0,OFFSET('Model Inputs &amp; Calcs'!$B62,,BJ$606+1)/12)</f>
        <v>0</v>
      </c>
      <c r="BK705" s="1421">
        <f ca="1">IF(BK$612&lt;Start_Mth,0,OFFSET('Model Inputs &amp; Calcs'!$B62,,BK$606+1)/12)</f>
        <v>0</v>
      </c>
      <c r="BL705" s="1421">
        <f ca="1">IF(BL$612&lt;Start_Mth,0,OFFSET('Model Inputs &amp; Calcs'!$B62,,BL$606+1)/12)</f>
        <v>0</v>
      </c>
      <c r="BM705" s="1421">
        <f ca="1">IF(BM$612&lt;Start_Mth,0,OFFSET('Model Inputs &amp; Calcs'!$B62,,BM$606+1)/12)</f>
        <v>0</v>
      </c>
      <c r="BN705" s="1421">
        <f ca="1">IF(BN$612&lt;Start_Mth,0,OFFSET('Model Inputs &amp; Calcs'!$B62,,BN$606+1)/12)</f>
        <v>0</v>
      </c>
      <c r="BO705" s="1421">
        <f ca="1">IF(BO$612&lt;Start_Mth,0,OFFSET('Model Inputs &amp; Calcs'!$B62,,BO$606+1)/12)</f>
        <v>0</v>
      </c>
      <c r="BP705" s="1421">
        <f ca="1">IF(BP$612&lt;Start_Mth,0,OFFSET('Model Inputs &amp; Calcs'!$B62,,BP$606+1)/12)</f>
        <v>0</v>
      </c>
      <c r="BQ705" s="1421">
        <f ca="1">IF(BQ$612&lt;Start_Mth,0,OFFSET('Model Inputs &amp; Calcs'!$B62,,BQ$606+1)/12)</f>
        <v>0</v>
      </c>
      <c r="BR705" s="1421">
        <f ca="1">IF(BR$612&lt;Start_Mth,0,OFFSET('Model Inputs &amp; Calcs'!$B62,,BR$606+1)/12)</f>
        <v>0</v>
      </c>
      <c r="BS705" s="1421">
        <f ca="1">IF(BS$612&lt;Start_Mth,0,OFFSET('Model Inputs &amp; Calcs'!$B62,,BS$606+1)/12)</f>
        <v>0</v>
      </c>
      <c r="BT705" s="1421">
        <f ca="1">IF(BT$612&lt;Start_Mth,0,OFFSET('Model Inputs &amp; Calcs'!$B62,,BT$606+1)/12)</f>
        <v>0</v>
      </c>
      <c r="BU705" s="1421">
        <f ca="1">IF(BU$612&lt;Start_Mth,0,OFFSET('Model Inputs &amp; Calcs'!$B62,,BU$606+1)/12)</f>
        <v>0</v>
      </c>
      <c r="BV705" s="1421">
        <f ca="1">IF(BV$612&lt;Start_Mth,0,OFFSET('Model Inputs &amp; Calcs'!$B62,,BV$606+1)/12)</f>
        <v>0</v>
      </c>
      <c r="BW705" s="1421">
        <f ca="1">IF(BW$612&lt;Start_Mth,0,OFFSET('Model Inputs &amp; Calcs'!$B62,,BW$606+1)/12)</f>
        <v>0</v>
      </c>
      <c r="BX705" s="1421">
        <f ca="1">IF(BX$612&lt;Start_Mth,0,OFFSET('Model Inputs &amp; Calcs'!$B62,,BX$606+1)/12)</f>
        <v>0</v>
      </c>
      <c r="BY705" s="1421">
        <f ca="1">IF(BY$612&lt;Start_Mth,0,OFFSET('Model Inputs &amp; Calcs'!$B62,,BY$606+1)/12)</f>
        <v>0</v>
      </c>
      <c r="BZ705" s="1421">
        <f ca="1">IF(BZ$612&lt;Start_Mth,0,OFFSET('Model Inputs &amp; Calcs'!$B62,,BZ$606+1)/12)</f>
        <v>0</v>
      </c>
      <c r="CA705" s="1421">
        <f ca="1">IF(CA$612&lt;Start_Mth,0,OFFSET('Model Inputs &amp; Calcs'!$B62,,CA$606+1)/12)</f>
        <v>0</v>
      </c>
      <c r="CB705" s="1421">
        <f ca="1">IF(CB$612&lt;Start_Mth,0,OFFSET('Model Inputs &amp; Calcs'!$B62,,CB$606+1)/12)</f>
        <v>0</v>
      </c>
      <c r="CC705" s="1421">
        <f ca="1">IF(CC$612&lt;Start_Mth,0,OFFSET('Model Inputs &amp; Calcs'!$B62,,CC$606+1)/12)</f>
        <v>0</v>
      </c>
      <c r="CD705" s="1421">
        <f ca="1">IF(CD$612&lt;Start_Mth,0,OFFSET('Model Inputs &amp; Calcs'!$B62,,CD$606+1)/12)</f>
        <v>0</v>
      </c>
      <c r="CE705" s="1421">
        <f ca="1">IF(CE$612&lt;Start_Mth,0,OFFSET('Model Inputs &amp; Calcs'!$B62,,CE$606+1)/12)</f>
        <v>0</v>
      </c>
      <c r="CF705" s="1421">
        <f ca="1">IF(CF$612&lt;Start_Mth,0,OFFSET('Model Inputs &amp; Calcs'!$B62,,CF$606+1)/12)</f>
        <v>0</v>
      </c>
      <c r="CG705" s="1421">
        <f ca="1">IF(CG$612&lt;Start_Mth,0,OFFSET('Model Inputs &amp; Calcs'!$B62,,CG$606+1)/12)</f>
        <v>0</v>
      </c>
      <c r="CH705" s="1421">
        <f ca="1">IF(CH$612&lt;Start_Mth,0,OFFSET('Model Inputs &amp; Calcs'!$B62,,CH$606+1)/12)</f>
        <v>0</v>
      </c>
      <c r="CI705" s="1421">
        <f ca="1">IF(CI$612&lt;Start_Mth,0,OFFSET('Model Inputs &amp; Calcs'!$B62,,CI$606+1)/12)</f>
        <v>0</v>
      </c>
      <c r="CJ705" s="1421">
        <f ca="1">IF(CJ$612&lt;Start_Mth,0,OFFSET('Model Inputs &amp; Calcs'!$B62,,CJ$606+1)/12)</f>
        <v>0</v>
      </c>
      <c r="CK705" s="1421">
        <f ca="1">IF(CK$612&lt;Start_Mth,0,OFFSET('Model Inputs &amp; Calcs'!$B62,,CK$606+1)/12)</f>
        <v>0</v>
      </c>
      <c r="CL705" s="1421">
        <f ca="1">IF(CL$612&lt;Start_Mth,0,OFFSET('Model Inputs &amp; Calcs'!$B62,,CL$606+1)/12)</f>
        <v>0</v>
      </c>
      <c r="CM705" s="1421">
        <f ca="1">IF(CM$612&lt;Start_Mth,0,OFFSET('Model Inputs &amp; Calcs'!$B62,,CM$606+1)/12)</f>
        <v>0</v>
      </c>
      <c r="CN705" s="1421">
        <f ca="1">IF(CN$612&lt;Start_Mth,0,OFFSET('Model Inputs &amp; Calcs'!$B62,,CN$606+1)/12)</f>
        <v>0</v>
      </c>
      <c r="CO705" s="1421">
        <f ca="1">IF(CO$612&lt;Start_Mth,0,OFFSET('Model Inputs &amp; Calcs'!$B62,,CO$606+1)/12)</f>
        <v>0</v>
      </c>
      <c r="CP705" s="1421">
        <f ca="1">IF(CP$612&lt;Start_Mth,0,OFFSET('Model Inputs &amp; Calcs'!$B62,,CP$606+1)/12)</f>
        <v>0</v>
      </c>
      <c r="CQ705" s="1421">
        <f ca="1">IF(CQ$612&lt;Start_Mth,0,OFFSET('Model Inputs &amp; Calcs'!$B62,,CQ$606+1)/12)</f>
        <v>0</v>
      </c>
      <c r="CR705" s="1421">
        <f ca="1">IF(CR$612&lt;Start_Mth,0,OFFSET('Model Inputs &amp; Calcs'!$B62,,CR$606+1)/12)</f>
        <v>0</v>
      </c>
      <c r="CS705" s="1421">
        <f ca="1">IF(CS$612&lt;Start_Mth,0,OFFSET('Model Inputs &amp; Calcs'!$B62,,CS$606+1)/12)</f>
        <v>0</v>
      </c>
      <c r="CT705" s="1421">
        <f ca="1">IF(CT$612&lt;Start_Mth,0,OFFSET('Model Inputs &amp; Calcs'!$B62,,CT$606+1)/12)</f>
        <v>0</v>
      </c>
      <c r="CU705" s="1421">
        <f ca="1">IF(CU$612&lt;Start_Mth,0,OFFSET('Model Inputs &amp; Calcs'!$B62,,CU$606+1)/12)</f>
        <v>0</v>
      </c>
      <c r="CV705" s="1421">
        <f ca="1">IF(CV$612&lt;Start_Mth,0,OFFSET('Model Inputs &amp; Calcs'!$B62,,CV$606+1)/12)</f>
        <v>0</v>
      </c>
      <c r="CW705" s="1421">
        <f ca="1">IF(CW$612&lt;Start_Mth,0,OFFSET('Model Inputs &amp; Calcs'!$B62,,CW$606+1)/12)</f>
        <v>0</v>
      </c>
      <c r="CX705" s="1421">
        <f ca="1">IF(CX$612&lt;Start_Mth,0,OFFSET('Model Inputs &amp; Calcs'!$B62,,CX$606+1)/12)</f>
        <v>0</v>
      </c>
      <c r="CY705" s="1421">
        <f ca="1">IF(CY$612&lt;Start_Mth,0,OFFSET('Model Inputs &amp; Calcs'!$B62,,CY$606+1)/12)</f>
        <v>0</v>
      </c>
      <c r="CZ705" s="1421">
        <f ca="1">IF(CZ$612&lt;Start_Mth,0,OFFSET('Model Inputs &amp; Calcs'!$B62,,CZ$606+1)/12)</f>
        <v>0</v>
      </c>
      <c r="DA705" s="1421">
        <f ca="1">IF(DA$612&lt;Start_Mth,0,OFFSET('Model Inputs &amp; Calcs'!$B62,,DA$606+1)/12)</f>
        <v>0</v>
      </c>
      <c r="DB705" s="1421">
        <f ca="1">IF(DB$612&lt;Start_Mth,0,OFFSET('Model Inputs &amp; Calcs'!$B62,,DB$606+1)/12)</f>
        <v>0</v>
      </c>
      <c r="DC705" s="1421">
        <f ca="1">IF(DC$612&lt;Start_Mth,0,OFFSET('Model Inputs &amp; Calcs'!$B62,,DC$606+1)/12)</f>
        <v>0</v>
      </c>
      <c r="DD705" s="1421">
        <f ca="1">IF(DD$612&lt;Start_Mth,0,OFFSET('Model Inputs &amp; Calcs'!$B62,,DD$606+1)/12)</f>
        <v>0</v>
      </c>
      <c r="DE705" s="1421">
        <f ca="1">IF(DE$612&lt;Start_Mth,0,OFFSET('Model Inputs &amp; Calcs'!$B62,,DE$606+1)/12)</f>
        <v>0</v>
      </c>
      <c r="DF705" s="1421">
        <f ca="1">IF(DF$612&lt;Start_Mth,0,OFFSET('Model Inputs &amp; Calcs'!$B62,,DF$606+1)/12)</f>
        <v>0</v>
      </c>
      <c r="DG705" s="1421">
        <f ca="1">IF(DG$612&lt;Start_Mth,0,OFFSET('Model Inputs &amp; Calcs'!$B62,,DG$606+1)/12)</f>
        <v>0</v>
      </c>
      <c r="DH705" s="1421">
        <f ca="1">IF(DH$612&lt;Start_Mth,0,OFFSET('Model Inputs &amp; Calcs'!$B62,,DH$606+1)/12)</f>
        <v>0</v>
      </c>
      <c r="DI705" s="1421">
        <f ca="1">IF(DI$612&lt;Start_Mth,0,OFFSET('Model Inputs &amp; Calcs'!$B62,,DI$606+1)/12)</f>
        <v>0</v>
      </c>
      <c r="DJ705" s="1421">
        <f ca="1">IF(DJ$612&lt;Start_Mth,0,OFFSET('Model Inputs &amp; Calcs'!$B62,,DJ$606+1)/12)</f>
        <v>0</v>
      </c>
      <c r="DK705" s="1421">
        <f ca="1">IF(DK$612&lt;Start_Mth,0,OFFSET('Model Inputs &amp; Calcs'!$B62,,DK$606+1)/12)</f>
        <v>0</v>
      </c>
      <c r="DL705" s="1421">
        <f ca="1">IF(DL$612&lt;Start_Mth,0,OFFSET('Model Inputs &amp; Calcs'!$B62,,DL$606+1)/12)</f>
        <v>0</v>
      </c>
      <c r="DM705" s="1421">
        <f ca="1">IF(DM$612&lt;Start_Mth,0,OFFSET('Model Inputs &amp; Calcs'!$B62,,DM$606+1)/12)</f>
        <v>0</v>
      </c>
      <c r="DN705" s="1421">
        <f ca="1">IF(DN$612&lt;Start_Mth,0,OFFSET('Model Inputs &amp; Calcs'!$B62,,DN$606+1)/12)</f>
        <v>0</v>
      </c>
      <c r="DO705" s="1421">
        <f ca="1">IF(DO$612&lt;Start_Mth,0,OFFSET('Model Inputs &amp; Calcs'!$B62,,DO$606+1)/12)</f>
        <v>0</v>
      </c>
      <c r="DP705" s="1421">
        <f ca="1">IF(DP$612&lt;Start_Mth,0,OFFSET('Model Inputs &amp; Calcs'!$B62,,DP$606+1)/12)</f>
        <v>0</v>
      </c>
      <c r="DQ705" s="1421">
        <f ca="1">IF(DQ$612&lt;Start_Mth,0,OFFSET('Model Inputs &amp; Calcs'!$B62,,DQ$606+1)/12)</f>
        <v>0</v>
      </c>
      <c r="DR705" s="1421">
        <f ca="1">IF(DR$612&lt;Start_Mth,0,OFFSET('Model Inputs &amp; Calcs'!$B62,,DR$606+1)/12)</f>
        <v>0</v>
      </c>
      <c r="DS705" s="1421">
        <f ca="1">IF(DS$612&lt;Start_Mth,0,OFFSET('Model Inputs &amp; Calcs'!$B62,,DS$606+1)/12)</f>
        <v>0</v>
      </c>
      <c r="DT705" s="1421">
        <f ca="1">IF(DT$612&lt;Start_Mth,0,OFFSET('Model Inputs &amp; Calcs'!$B62,,DT$606+1)/12)</f>
        <v>0</v>
      </c>
      <c r="DU705" s="1421">
        <f ca="1">IF(DU$612&lt;Start_Mth,0,OFFSET('Model Inputs &amp; Calcs'!$B62,,DU$606+1)/12)</f>
        <v>0</v>
      </c>
      <c r="DV705" s="1421">
        <f ca="1">IF(DV$612&lt;Start_Mth,0,OFFSET('Model Inputs &amp; Calcs'!$B62,,DV$606+1)/12)</f>
        <v>0</v>
      </c>
      <c r="DW705" s="1421">
        <f ca="1">IF(DW$612&lt;Start_Mth,0,OFFSET('Model Inputs &amp; Calcs'!$B62,,DW$606+1)/12)</f>
        <v>0</v>
      </c>
      <c r="DX705" s="1421">
        <f ca="1">IF(DX$612&lt;Start_Mth,0,OFFSET('Model Inputs &amp; Calcs'!$B62,,DX$606+1)/12)</f>
        <v>0</v>
      </c>
      <c r="DY705" s="1421">
        <f ca="1">IF(DY$612&lt;Start_Mth,0,OFFSET('Model Inputs &amp; Calcs'!$B62,,DY$606+1)/12)</f>
        <v>0</v>
      </c>
      <c r="DZ705" s="1421">
        <f ca="1">IF(DZ$612&lt;Start_Mth,0,OFFSET('Model Inputs &amp; Calcs'!$B62,,DZ$606+1)/12)</f>
        <v>0</v>
      </c>
      <c r="EA705" s="1421">
        <f ca="1">IF(EA$612&lt;Start_Mth,0,OFFSET('Model Inputs &amp; Calcs'!$B62,,EA$606+1)/12)</f>
        <v>0</v>
      </c>
      <c r="EB705" s="1421">
        <f ca="1">IF(EB$612&lt;Start_Mth,0,OFFSET('Model Inputs &amp; Calcs'!$B62,,EB$606+1)/12)</f>
        <v>0</v>
      </c>
      <c r="EC705" s="1421">
        <f ca="1">IF(EC$612&lt;Start_Mth,0,OFFSET('Model Inputs &amp; Calcs'!$B62,,EC$606+1)/12)</f>
        <v>0</v>
      </c>
      <c r="ED705" s="1421">
        <f ca="1">IF(ED$612&lt;Start_Mth,0,OFFSET('Model Inputs &amp; Calcs'!$B62,,ED$606+1)/12)</f>
        <v>0</v>
      </c>
      <c r="EE705" s="1421">
        <f ca="1">IF(EE$612&lt;Start_Mth,0,OFFSET('Model Inputs &amp; Calcs'!$B62,,EE$606+1)/12)</f>
        <v>0</v>
      </c>
      <c r="EF705" s="1421">
        <f ca="1">IF(EF$612&lt;Start_Mth,0,OFFSET('Model Inputs &amp; Calcs'!$B62,,EF$606+1)/12)</f>
        <v>0</v>
      </c>
    </row>
    <row r="706" spans="3:136">
      <c r="C706" s="28" t="str">
        <f t="shared" si="506"/>
        <v>Telephone &amp; Internet</v>
      </c>
      <c r="D706" s="1420">
        <f t="shared" si="507"/>
        <v>200</v>
      </c>
      <c r="E706" s="1421">
        <f ca="1">IF(E$612&lt;Start_Mth,0,OFFSET('Model Inputs &amp; Calcs'!$B63,,E$606+1)/12)</f>
        <v>0</v>
      </c>
      <c r="F706" s="1421">
        <f ca="1">IF(F$612&lt;Start_Mth,0,OFFSET('Model Inputs &amp; Calcs'!$B63,,F$606+1)/12)</f>
        <v>0</v>
      </c>
      <c r="G706" s="1421">
        <f ca="1">IF(G$612&lt;Start_Mth,0,OFFSET('Model Inputs &amp; Calcs'!$B63,,G$606+1)/12)</f>
        <v>0</v>
      </c>
      <c r="H706" s="1421">
        <f ca="1">IF(H$612&lt;Start_Mth,0,OFFSET('Model Inputs &amp; Calcs'!$B63,,H$606+1)/12)</f>
        <v>0</v>
      </c>
      <c r="I706" s="1421">
        <f ca="1">IF(I$612&lt;Start_Mth,0,OFFSET('Model Inputs &amp; Calcs'!$B63,,I$606+1)/12)</f>
        <v>0</v>
      </c>
      <c r="J706" s="1421">
        <f ca="1">IF(J$612&lt;Start_Mth,0,OFFSET('Model Inputs &amp; Calcs'!$B63,,J$606+1)/12)</f>
        <v>0</v>
      </c>
      <c r="K706" s="1421">
        <f ca="1">IF(K$612&lt;Start_Mth,0,OFFSET('Model Inputs &amp; Calcs'!$B63,,K$606+1)/12)</f>
        <v>0</v>
      </c>
      <c r="L706" s="1421">
        <f ca="1">IF(L$612&lt;Start_Mth,0,OFFSET('Model Inputs &amp; Calcs'!$B63,,L$606+1)/12)</f>
        <v>0</v>
      </c>
      <c r="M706" s="1421">
        <f ca="1">IF(M$612&lt;Start_Mth,0,OFFSET('Model Inputs &amp; Calcs'!$B63,,M$606+1)/12)</f>
        <v>0</v>
      </c>
      <c r="N706" s="1421">
        <f ca="1">IF(N$612&lt;Start_Mth,0,OFFSET('Model Inputs &amp; Calcs'!$B63,,N$606+1)/12)</f>
        <v>0</v>
      </c>
      <c r="O706" s="1421">
        <f ca="1">IF(O$612&lt;Start_Mth,0,OFFSET('Model Inputs &amp; Calcs'!$B63,,O$606+1)/12)</f>
        <v>0</v>
      </c>
      <c r="P706" s="1421">
        <f ca="1">IF(P$612&lt;Start_Mth,0,OFFSET('Model Inputs &amp; Calcs'!$B63,,P$606+1)/12)</f>
        <v>0</v>
      </c>
      <c r="Q706" s="1421">
        <f ca="1">IF(Q$612&lt;Start_Mth,0,OFFSET('Model Inputs &amp; Calcs'!$B63,,Q$606+1)/12)</f>
        <v>0</v>
      </c>
      <c r="R706" s="1421">
        <f ca="1">IF(R$612&lt;Start_Mth,0,OFFSET('Model Inputs &amp; Calcs'!$B63,,R$606+1)/12)</f>
        <v>0</v>
      </c>
      <c r="S706" s="1421">
        <f ca="1">IF(S$612&lt;Start_Mth,0,OFFSET('Model Inputs &amp; Calcs'!$B63,,S$606+1)/12)</f>
        <v>0</v>
      </c>
      <c r="T706" s="1421">
        <f ca="1">IF(T$612&lt;Start_Mth,0,OFFSET('Model Inputs &amp; Calcs'!$B63,,T$606+1)/12)</f>
        <v>0</v>
      </c>
      <c r="U706" s="1421">
        <f ca="1">IF(U$612&lt;Start_Mth,0,OFFSET('Model Inputs &amp; Calcs'!$B63,,U$606+1)/12)</f>
        <v>0</v>
      </c>
      <c r="V706" s="1421">
        <f ca="1">IF(V$612&lt;Start_Mth,0,OFFSET('Model Inputs &amp; Calcs'!$B63,,V$606+1)/12)</f>
        <v>0</v>
      </c>
      <c r="W706" s="1421">
        <f ca="1">IF(W$612&lt;Start_Mth,0,OFFSET('Model Inputs &amp; Calcs'!$B63,,W$606+1)/12)</f>
        <v>0</v>
      </c>
      <c r="X706" s="1421">
        <f ca="1">IF(X$612&lt;Start_Mth,0,OFFSET('Model Inputs &amp; Calcs'!$B63,,X$606+1)/12)</f>
        <v>0</v>
      </c>
      <c r="Y706" s="1421">
        <f ca="1">IF(Y$612&lt;Start_Mth,0,OFFSET('Model Inputs &amp; Calcs'!$B63,,Y$606+1)/12)</f>
        <v>0</v>
      </c>
      <c r="Z706" s="1421">
        <f ca="1">IF(Z$612&lt;Start_Mth,0,OFFSET('Model Inputs &amp; Calcs'!$B63,,Z$606+1)/12)</f>
        <v>0</v>
      </c>
      <c r="AA706" s="1421">
        <f ca="1">IF(AA$612&lt;Start_Mth,0,OFFSET('Model Inputs &amp; Calcs'!$B63,,AA$606+1)/12)</f>
        <v>0</v>
      </c>
      <c r="AB706" s="1421">
        <f ca="1">IF(AB$612&lt;Start_Mth,0,OFFSET('Model Inputs &amp; Calcs'!$B63,,AB$606+1)/12)</f>
        <v>0</v>
      </c>
      <c r="AC706" s="1421">
        <f ca="1">IF(AC$612&lt;Start_Mth,0,OFFSET('Model Inputs &amp; Calcs'!$B63,,AC$606+1)/12)</f>
        <v>0</v>
      </c>
      <c r="AD706" s="1421">
        <f ca="1">IF(AD$612&lt;Start_Mth,0,OFFSET('Model Inputs &amp; Calcs'!$B63,,AD$606+1)/12)</f>
        <v>0</v>
      </c>
      <c r="AE706" s="1421">
        <f ca="1">IF(AE$612&lt;Start_Mth,0,OFFSET('Model Inputs &amp; Calcs'!$B63,,AE$606+1)/12)</f>
        <v>0</v>
      </c>
      <c r="AF706" s="1421">
        <f ca="1">IF(AF$612&lt;Start_Mth,0,OFFSET('Model Inputs &amp; Calcs'!$B63,,AF$606+1)/12)</f>
        <v>0</v>
      </c>
      <c r="AG706" s="1421">
        <f ca="1">IF(AG$612&lt;Start_Mth,0,OFFSET('Model Inputs &amp; Calcs'!$B63,,AG$606+1)/12)</f>
        <v>0</v>
      </c>
      <c r="AH706" s="1421">
        <f ca="1">IF(AH$612&lt;Start_Mth,0,OFFSET('Model Inputs &amp; Calcs'!$B63,,AH$606+1)/12)</f>
        <v>0</v>
      </c>
      <c r="AI706" s="1421">
        <f ca="1">IF(AI$612&lt;Start_Mth,0,OFFSET('Model Inputs &amp; Calcs'!$B63,,AI$606+1)/12)</f>
        <v>0</v>
      </c>
      <c r="AJ706" s="1421">
        <f ca="1">IF(AJ$612&lt;Start_Mth,0,OFFSET('Model Inputs &amp; Calcs'!$B63,,AJ$606+1)/12)</f>
        <v>0</v>
      </c>
      <c r="AK706" s="1421">
        <f ca="1">IF(AK$612&lt;Start_Mth,0,OFFSET('Model Inputs &amp; Calcs'!$B63,,AK$606+1)/12)</f>
        <v>0</v>
      </c>
      <c r="AL706" s="1421">
        <f ca="1">IF(AL$612&lt;Start_Mth,0,OFFSET('Model Inputs &amp; Calcs'!$B63,,AL$606+1)/12)</f>
        <v>0</v>
      </c>
      <c r="AM706" s="1421">
        <f ca="1">IF(AM$612&lt;Start_Mth,0,OFFSET('Model Inputs &amp; Calcs'!$B63,,AM$606+1)/12)</f>
        <v>0</v>
      </c>
      <c r="AN706" s="1421">
        <f ca="1">IF(AN$612&lt;Start_Mth,0,OFFSET('Model Inputs &amp; Calcs'!$B63,,AN$606+1)/12)</f>
        <v>0</v>
      </c>
      <c r="AO706" s="1421">
        <f ca="1">IF(AO$612&lt;Start_Mth,0,OFFSET('Model Inputs &amp; Calcs'!$B63,,AO$606+1)/12)</f>
        <v>0</v>
      </c>
      <c r="AP706" s="1421">
        <f ca="1">IF(AP$612&lt;Start_Mth,0,OFFSET('Model Inputs &amp; Calcs'!$B63,,AP$606+1)/12)</f>
        <v>0</v>
      </c>
      <c r="AQ706" s="1421">
        <f ca="1">IF(AQ$612&lt;Start_Mth,0,OFFSET('Model Inputs &amp; Calcs'!$B63,,AQ$606+1)/12)</f>
        <v>0</v>
      </c>
      <c r="AR706" s="1421">
        <f ca="1">IF(AR$612&lt;Start_Mth,0,OFFSET('Model Inputs &amp; Calcs'!$B63,,AR$606+1)/12)</f>
        <v>0</v>
      </c>
      <c r="AS706" s="1421">
        <f ca="1">IF(AS$612&lt;Start_Mth,0,OFFSET('Model Inputs &amp; Calcs'!$B63,,AS$606+1)/12)</f>
        <v>0</v>
      </c>
      <c r="AT706" s="1421">
        <f ca="1">IF(AT$612&lt;Start_Mth,0,OFFSET('Model Inputs &amp; Calcs'!$B63,,AT$606+1)/12)</f>
        <v>0</v>
      </c>
      <c r="AU706" s="1421">
        <f ca="1">IF(AU$612&lt;Start_Mth,0,OFFSET('Model Inputs &amp; Calcs'!$B63,,AU$606+1)/12)</f>
        <v>0</v>
      </c>
      <c r="AV706" s="1421">
        <f ca="1">IF(AV$612&lt;Start_Mth,0,OFFSET('Model Inputs &amp; Calcs'!$B63,,AV$606+1)/12)</f>
        <v>0</v>
      </c>
      <c r="AW706" s="1421">
        <f ca="1">IF(AW$612&lt;Start_Mth,0,OFFSET('Model Inputs &amp; Calcs'!$B63,,AW$606+1)/12)</f>
        <v>0</v>
      </c>
      <c r="AX706" s="1421">
        <f ca="1">IF(AX$612&lt;Start_Mth,0,OFFSET('Model Inputs &amp; Calcs'!$B63,,AX$606+1)/12)</f>
        <v>0</v>
      </c>
      <c r="AY706" s="1421">
        <f ca="1">IF(AY$612&lt;Start_Mth,0,OFFSET('Model Inputs &amp; Calcs'!$B63,,AY$606+1)/12)</f>
        <v>0</v>
      </c>
      <c r="AZ706" s="1421">
        <f ca="1">IF(AZ$612&lt;Start_Mth,0,OFFSET('Model Inputs &amp; Calcs'!$B63,,AZ$606+1)/12)</f>
        <v>0</v>
      </c>
      <c r="BA706" s="1421">
        <f ca="1">IF(BA$612&lt;Start_Mth,0,OFFSET('Model Inputs &amp; Calcs'!$B63,,BA$606+1)/12)</f>
        <v>0</v>
      </c>
      <c r="BB706" s="1421">
        <f ca="1">IF(BB$612&lt;Start_Mth,0,OFFSET('Model Inputs &amp; Calcs'!$B63,,BB$606+1)/12)</f>
        <v>0</v>
      </c>
      <c r="BC706" s="1421">
        <f ca="1">IF(BC$612&lt;Start_Mth,0,OFFSET('Model Inputs &amp; Calcs'!$B63,,BC$606+1)/12)</f>
        <v>0</v>
      </c>
      <c r="BD706" s="1421">
        <f ca="1">IF(BD$612&lt;Start_Mth,0,OFFSET('Model Inputs &amp; Calcs'!$B63,,BD$606+1)/12)</f>
        <v>0</v>
      </c>
      <c r="BE706" s="1421">
        <f ca="1">IF(BE$612&lt;Start_Mth,0,OFFSET('Model Inputs &amp; Calcs'!$B63,,BE$606+1)/12)</f>
        <v>0</v>
      </c>
      <c r="BF706" s="1421">
        <f ca="1">IF(BF$612&lt;Start_Mth,0,OFFSET('Model Inputs &amp; Calcs'!$B63,,BF$606+1)/12)</f>
        <v>0</v>
      </c>
      <c r="BG706" s="1421">
        <f ca="1">IF(BG$612&lt;Start_Mth,0,OFFSET('Model Inputs &amp; Calcs'!$B63,,BG$606+1)/12)</f>
        <v>0</v>
      </c>
      <c r="BH706" s="1421">
        <f ca="1">IF(BH$612&lt;Start_Mth,0,OFFSET('Model Inputs &amp; Calcs'!$B63,,BH$606+1)/12)</f>
        <v>0</v>
      </c>
      <c r="BI706" s="1421">
        <f ca="1">IF(BI$612&lt;Start_Mth,0,OFFSET('Model Inputs &amp; Calcs'!$B63,,BI$606+1)/12)</f>
        <v>0</v>
      </c>
      <c r="BJ706" s="1421">
        <f ca="1">IF(BJ$612&lt;Start_Mth,0,OFFSET('Model Inputs &amp; Calcs'!$B63,,BJ$606+1)/12)</f>
        <v>0</v>
      </c>
      <c r="BK706" s="1421">
        <f ca="1">IF(BK$612&lt;Start_Mth,0,OFFSET('Model Inputs &amp; Calcs'!$B63,,BK$606+1)/12)</f>
        <v>0</v>
      </c>
      <c r="BL706" s="1421">
        <f ca="1">IF(BL$612&lt;Start_Mth,0,OFFSET('Model Inputs &amp; Calcs'!$B63,,BL$606+1)/12)</f>
        <v>0</v>
      </c>
      <c r="BM706" s="1421">
        <f ca="1">IF(BM$612&lt;Start_Mth,0,OFFSET('Model Inputs &amp; Calcs'!$B63,,BM$606+1)/12)</f>
        <v>0</v>
      </c>
      <c r="BN706" s="1421">
        <f ca="1">IF(BN$612&lt;Start_Mth,0,OFFSET('Model Inputs &amp; Calcs'!$B63,,BN$606+1)/12)</f>
        <v>0</v>
      </c>
      <c r="BO706" s="1421">
        <f ca="1">IF(BO$612&lt;Start_Mth,0,OFFSET('Model Inputs &amp; Calcs'!$B63,,BO$606+1)/12)</f>
        <v>0</v>
      </c>
      <c r="BP706" s="1421">
        <f ca="1">IF(BP$612&lt;Start_Mth,0,OFFSET('Model Inputs &amp; Calcs'!$B63,,BP$606+1)/12)</f>
        <v>0</v>
      </c>
      <c r="BQ706" s="1421">
        <f ca="1">IF(BQ$612&lt;Start_Mth,0,OFFSET('Model Inputs &amp; Calcs'!$B63,,BQ$606+1)/12)</f>
        <v>0</v>
      </c>
      <c r="BR706" s="1421">
        <f ca="1">IF(BR$612&lt;Start_Mth,0,OFFSET('Model Inputs &amp; Calcs'!$B63,,BR$606+1)/12)</f>
        <v>0</v>
      </c>
      <c r="BS706" s="1421">
        <f ca="1">IF(BS$612&lt;Start_Mth,0,OFFSET('Model Inputs &amp; Calcs'!$B63,,BS$606+1)/12)</f>
        <v>0</v>
      </c>
      <c r="BT706" s="1421">
        <f ca="1">IF(BT$612&lt;Start_Mth,0,OFFSET('Model Inputs &amp; Calcs'!$B63,,BT$606+1)/12)</f>
        <v>0</v>
      </c>
      <c r="BU706" s="1421">
        <f ca="1">IF(BU$612&lt;Start_Mth,0,OFFSET('Model Inputs &amp; Calcs'!$B63,,BU$606+1)/12)</f>
        <v>0</v>
      </c>
      <c r="BV706" s="1421">
        <f ca="1">IF(BV$612&lt;Start_Mth,0,OFFSET('Model Inputs &amp; Calcs'!$B63,,BV$606+1)/12)</f>
        <v>0</v>
      </c>
      <c r="BW706" s="1421">
        <f ca="1">IF(BW$612&lt;Start_Mth,0,OFFSET('Model Inputs &amp; Calcs'!$B63,,BW$606+1)/12)</f>
        <v>0</v>
      </c>
      <c r="BX706" s="1421">
        <f ca="1">IF(BX$612&lt;Start_Mth,0,OFFSET('Model Inputs &amp; Calcs'!$B63,,BX$606+1)/12)</f>
        <v>0</v>
      </c>
      <c r="BY706" s="1421">
        <f ca="1">IF(BY$612&lt;Start_Mth,0,OFFSET('Model Inputs &amp; Calcs'!$B63,,BY$606+1)/12)</f>
        <v>0</v>
      </c>
      <c r="BZ706" s="1421">
        <f ca="1">IF(BZ$612&lt;Start_Mth,0,OFFSET('Model Inputs &amp; Calcs'!$B63,,BZ$606+1)/12)</f>
        <v>0</v>
      </c>
      <c r="CA706" s="1421">
        <f ca="1">IF(CA$612&lt;Start_Mth,0,OFFSET('Model Inputs &amp; Calcs'!$B63,,CA$606+1)/12)</f>
        <v>0</v>
      </c>
      <c r="CB706" s="1421">
        <f ca="1">IF(CB$612&lt;Start_Mth,0,OFFSET('Model Inputs &amp; Calcs'!$B63,,CB$606+1)/12)</f>
        <v>0</v>
      </c>
      <c r="CC706" s="1421">
        <f ca="1">IF(CC$612&lt;Start_Mth,0,OFFSET('Model Inputs &amp; Calcs'!$B63,,CC$606+1)/12)</f>
        <v>0</v>
      </c>
      <c r="CD706" s="1421">
        <f ca="1">IF(CD$612&lt;Start_Mth,0,OFFSET('Model Inputs &amp; Calcs'!$B63,,CD$606+1)/12)</f>
        <v>0</v>
      </c>
      <c r="CE706" s="1421">
        <f ca="1">IF(CE$612&lt;Start_Mth,0,OFFSET('Model Inputs &amp; Calcs'!$B63,,CE$606+1)/12)</f>
        <v>0</v>
      </c>
      <c r="CF706" s="1421">
        <f ca="1">IF(CF$612&lt;Start_Mth,0,OFFSET('Model Inputs &amp; Calcs'!$B63,,CF$606+1)/12)</f>
        <v>0</v>
      </c>
      <c r="CG706" s="1421">
        <f ca="1">IF(CG$612&lt;Start_Mth,0,OFFSET('Model Inputs &amp; Calcs'!$B63,,CG$606+1)/12)</f>
        <v>0</v>
      </c>
      <c r="CH706" s="1421">
        <f ca="1">IF(CH$612&lt;Start_Mth,0,OFFSET('Model Inputs &amp; Calcs'!$B63,,CH$606+1)/12)</f>
        <v>0</v>
      </c>
      <c r="CI706" s="1421">
        <f ca="1">IF(CI$612&lt;Start_Mth,0,OFFSET('Model Inputs &amp; Calcs'!$B63,,CI$606+1)/12)</f>
        <v>0</v>
      </c>
      <c r="CJ706" s="1421">
        <f ca="1">IF(CJ$612&lt;Start_Mth,0,OFFSET('Model Inputs &amp; Calcs'!$B63,,CJ$606+1)/12)</f>
        <v>0</v>
      </c>
      <c r="CK706" s="1421">
        <f ca="1">IF(CK$612&lt;Start_Mth,0,OFFSET('Model Inputs &amp; Calcs'!$B63,,CK$606+1)/12)</f>
        <v>0</v>
      </c>
      <c r="CL706" s="1421">
        <f ca="1">IF(CL$612&lt;Start_Mth,0,OFFSET('Model Inputs &amp; Calcs'!$B63,,CL$606+1)/12)</f>
        <v>0</v>
      </c>
      <c r="CM706" s="1421">
        <f ca="1">IF(CM$612&lt;Start_Mth,0,OFFSET('Model Inputs &amp; Calcs'!$B63,,CM$606+1)/12)</f>
        <v>0</v>
      </c>
      <c r="CN706" s="1421">
        <f ca="1">IF(CN$612&lt;Start_Mth,0,OFFSET('Model Inputs &amp; Calcs'!$B63,,CN$606+1)/12)</f>
        <v>0</v>
      </c>
      <c r="CO706" s="1421">
        <f ca="1">IF(CO$612&lt;Start_Mth,0,OFFSET('Model Inputs &amp; Calcs'!$B63,,CO$606+1)/12)</f>
        <v>0</v>
      </c>
      <c r="CP706" s="1421">
        <f ca="1">IF(CP$612&lt;Start_Mth,0,OFFSET('Model Inputs &amp; Calcs'!$B63,,CP$606+1)/12)</f>
        <v>0</v>
      </c>
      <c r="CQ706" s="1421">
        <f ca="1">IF(CQ$612&lt;Start_Mth,0,OFFSET('Model Inputs &amp; Calcs'!$B63,,CQ$606+1)/12)</f>
        <v>0</v>
      </c>
      <c r="CR706" s="1421">
        <f ca="1">IF(CR$612&lt;Start_Mth,0,OFFSET('Model Inputs &amp; Calcs'!$B63,,CR$606+1)/12)</f>
        <v>0</v>
      </c>
      <c r="CS706" s="1421">
        <f ca="1">IF(CS$612&lt;Start_Mth,0,OFFSET('Model Inputs &amp; Calcs'!$B63,,CS$606+1)/12)</f>
        <v>0</v>
      </c>
      <c r="CT706" s="1421">
        <f ca="1">IF(CT$612&lt;Start_Mth,0,OFFSET('Model Inputs &amp; Calcs'!$B63,,CT$606+1)/12)</f>
        <v>0</v>
      </c>
      <c r="CU706" s="1421">
        <f ca="1">IF(CU$612&lt;Start_Mth,0,OFFSET('Model Inputs &amp; Calcs'!$B63,,CU$606+1)/12)</f>
        <v>0</v>
      </c>
      <c r="CV706" s="1421">
        <f ca="1">IF(CV$612&lt;Start_Mth,0,OFFSET('Model Inputs &amp; Calcs'!$B63,,CV$606+1)/12)</f>
        <v>0</v>
      </c>
      <c r="CW706" s="1421">
        <f ca="1">IF(CW$612&lt;Start_Mth,0,OFFSET('Model Inputs &amp; Calcs'!$B63,,CW$606+1)/12)</f>
        <v>0</v>
      </c>
      <c r="CX706" s="1421">
        <f ca="1">IF(CX$612&lt;Start_Mth,0,OFFSET('Model Inputs &amp; Calcs'!$B63,,CX$606+1)/12)</f>
        <v>0</v>
      </c>
      <c r="CY706" s="1421">
        <f ca="1">IF(CY$612&lt;Start_Mth,0,OFFSET('Model Inputs &amp; Calcs'!$B63,,CY$606+1)/12)</f>
        <v>0</v>
      </c>
      <c r="CZ706" s="1421">
        <f ca="1">IF(CZ$612&lt;Start_Mth,0,OFFSET('Model Inputs &amp; Calcs'!$B63,,CZ$606+1)/12)</f>
        <v>0</v>
      </c>
      <c r="DA706" s="1421">
        <f ca="1">IF(DA$612&lt;Start_Mth,0,OFFSET('Model Inputs &amp; Calcs'!$B63,,DA$606+1)/12)</f>
        <v>0</v>
      </c>
      <c r="DB706" s="1421">
        <f ca="1">IF(DB$612&lt;Start_Mth,0,OFFSET('Model Inputs &amp; Calcs'!$B63,,DB$606+1)/12)</f>
        <v>0</v>
      </c>
      <c r="DC706" s="1421">
        <f ca="1">IF(DC$612&lt;Start_Mth,0,OFFSET('Model Inputs &amp; Calcs'!$B63,,DC$606+1)/12)</f>
        <v>0</v>
      </c>
      <c r="DD706" s="1421">
        <f ca="1">IF(DD$612&lt;Start_Mth,0,OFFSET('Model Inputs &amp; Calcs'!$B63,,DD$606+1)/12)</f>
        <v>0</v>
      </c>
      <c r="DE706" s="1421">
        <f ca="1">IF(DE$612&lt;Start_Mth,0,OFFSET('Model Inputs &amp; Calcs'!$B63,,DE$606+1)/12)</f>
        <v>0</v>
      </c>
      <c r="DF706" s="1421">
        <f ca="1">IF(DF$612&lt;Start_Mth,0,OFFSET('Model Inputs &amp; Calcs'!$B63,,DF$606+1)/12)</f>
        <v>0</v>
      </c>
      <c r="DG706" s="1421">
        <f ca="1">IF(DG$612&lt;Start_Mth,0,OFFSET('Model Inputs &amp; Calcs'!$B63,,DG$606+1)/12)</f>
        <v>0</v>
      </c>
      <c r="DH706" s="1421">
        <f ca="1">IF(DH$612&lt;Start_Mth,0,OFFSET('Model Inputs &amp; Calcs'!$B63,,DH$606+1)/12)</f>
        <v>0</v>
      </c>
      <c r="DI706" s="1421">
        <f ca="1">IF(DI$612&lt;Start_Mth,0,OFFSET('Model Inputs &amp; Calcs'!$B63,,DI$606+1)/12)</f>
        <v>0</v>
      </c>
      <c r="DJ706" s="1421">
        <f ca="1">IF(DJ$612&lt;Start_Mth,0,OFFSET('Model Inputs &amp; Calcs'!$B63,,DJ$606+1)/12)</f>
        <v>0</v>
      </c>
      <c r="DK706" s="1421">
        <f ca="1">IF(DK$612&lt;Start_Mth,0,OFFSET('Model Inputs &amp; Calcs'!$B63,,DK$606+1)/12)</f>
        <v>0</v>
      </c>
      <c r="DL706" s="1421">
        <f ca="1">IF(DL$612&lt;Start_Mth,0,OFFSET('Model Inputs &amp; Calcs'!$B63,,DL$606+1)/12)</f>
        <v>0</v>
      </c>
      <c r="DM706" s="1421">
        <f ca="1">IF(DM$612&lt;Start_Mth,0,OFFSET('Model Inputs &amp; Calcs'!$B63,,DM$606+1)/12)</f>
        <v>0</v>
      </c>
      <c r="DN706" s="1421">
        <f ca="1">IF(DN$612&lt;Start_Mth,0,OFFSET('Model Inputs &amp; Calcs'!$B63,,DN$606+1)/12)</f>
        <v>0</v>
      </c>
      <c r="DO706" s="1421">
        <f ca="1">IF(DO$612&lt;Start_Mth,0,OFFSET('Model Inputs &amp; Calcs'!$B63,,DO$606+1)/12)</f>
        <v>0</v>
      </c>
      <c r="DP706" s="1421">
        <f ca="1">IF(DP$612&lt;Start_Mth,0,OFFSET('Model Inputs &amp; Calcs'!$B63,,DP$606+1)/12)</f>
        <v>0</v>
      </c>
      <c r="DQ706" s="1421">
        <f ca="1">IF(DQ$612&lt;Start_Mth,0,OFFSET('Model Inputs &amp; Calcs'!$B63,,DQ$606+1)/12)</f>
        <v>0</v>
      </c>
      <c r="DR706" s="1421">
        <f ca="1">IF(DR$612&lt;Start_Mth,0,OFFSET('Model Inputs &amp; Calcs'!$B63,,DR$606+1)/12)</f>
        <v>0</v>
      </c>
      <c r="DS706" s="1421">
        <f ca="1">IF(DS$612&lt;Start_Mth,0,OFFSET('Model Inputs &amp; Calcs'!$B63,,DS$606+1)/12)</f>
        <v>0</v>
      </c>
      <c r="DT706" s="1421">
        <f ca="1">IF(DT$612&lt;Start_Mth,0,OFFSET('Model Inputs &amp; Calcs'!$B63,,DT$606+1)/12)</f>
        <v>0</v>
      </c>
      <c r="DU706" s="1421">
        <f ca="1">IF(DU$612&lt;Start_Mth,0,OFFSET('Model Inputs &amp; Calcs'!$B63,,DU$606+1)/12)</f>
        <v>0</v>
      </c>
      <c r="DV706" s="1421">
        <f ca="1">IF(DV$612&lt;Start_Mth,0,OFFSET('Model Inputs &amp; Calcs'!$B63,,DV$606+1)/12)</f>
        <v>0</v>
      </c>
      <c r="DW706" s="1421">
        <f ca="1">IF(DW$612&lt;Start_Mth,0,OFFSET('Model Inputs &amp; Calcs'!$B63,,DW$606+1)/12)</f>
        <v>0</v>
      </c>
      <c r="DX706" s="1421">
        <f ca="1">IF(DX$612&lt;Start_Mth,0,OFFSET('Model Inputs &amp; Calcs'!$B63,,DX$606+1)/12)</f>
        <v>0</v>
      </c>
      <c r="DY706" s="1421">
        <f ca="1">IF(DY$612&lt;Start_Mth,0,OFFSET('Model Inputs &amp; Calcs'!$B63,,DY$606+1)/12)</f>
        <v>0</v>
      </c>
      <c r="DZ706" s="1421">
        <f ca="1">IF(DZ$612&lt;Start_Mth,0,OFFSET('Model Inputs &amp; Calcs'!$B63,,DZ$606+1)/12)</f>
        <v>0</v>
      </c>
      <c r="EA706" s="1421">
        <f ca="1">IF(EA$612&lt;Start_Mth,0,OFFSET('Model Inputs &amp; Calcs'!$B63,,EA$606+1)/12)</f>
        <v>0</v>
      </c>
      <c r="EB706" s="1421">
        <f ca="1">IF(EB$612&lt;Start_Mth,0,OFFSET('Model Inputs &amp; Calcs'!$B63,,EB$606+1)/12)</f>
        <v>0</v>
      </c>
      <c r="EC706" s="1421">
        <f ca="1">IF(EC$612&lt;Start_Mth,0,OFFSET('Model Inputs &amp; Calcs'!$B63,,EC$606+1)/12)</f>
        <v>0</v>
      </c>
      <c r="ED706" s="1421">
        <f ca="1">IF(ED$612&lt;Start_Mth,0,OFFSET('Model Inputs &amp; Calcs'!$B63,,ED$606+1)/12)</f>
        <v>0</v>
      </c>
      <c r="EE706" s="1421">
        <f ca="1">IF(EE$612&lt;Start_Mth,0,OFFSET('Model Inputs &amp; Calcs'!$B63,,EE$606+1)/12)</f>
        <v>0</v>
      </c>
      <c r="EF706" s="1421">
        <f ca="1">IF(EF$612&lt;Start_Mth,0,OFFSET('Model Inputs &amp; Calcs'!$B63,,EF$606+1)/12)</f>
        <v>0</v>
      </c>
    </row>
    <row r="707" spans="3:136">
      <c r="C707" s="28" t="str">
        <f t="shared" si="506"/>
        <v>Fire Services</v>
      </c>
      <c r="D707" s="1420">
        <f t="shared" si="507"/>
        <v>600</v>
      </c>
      <c r="E707" s="1421">
        <f ca="1">IF(E$612&lt;Start_Mth,0,OFFSET('Model Inputs &amp; Calcs'!$B64,,E$606+1)/12)</f>
        <v>0</v>
      </c>
      <c r="F707" s="1421">
        <f ca="1">IF(F$612&lt;Start_Mth,0,OFFSET('Model Inputs &amp; Calcs'!$B64,,F$606+1)/12)</f>
        <v>0</v>
      </c>
      <c r="G707" s="1421">
        <f ca="1">IF(G$612&lt;Start_Mth,0,OFFSET('Model Inputs &amp; Calcs'!$B64,,G$606+1)/12)</f>
        <v>0</v>
      </c>
      <c r="H707" s="1421">
        <f ca="1">IF(H$612&lt;Start_Mth,0,OFFSET('Model Inputs &amp; Calcs'!$B64,,H$606+1)/12)</f>
        <v>0</v>
      </c>
      <c r="I707" s="1421">
        <f ca="1">IF(I$612&lt;Start_Mth,0,OFFSET('Model Inputs &amp; Calcs'!$B64,,I$606+1)/12)</f>
        <v>0</v>
      </c>
      <c r="J707" s="1421">
        <f ca="1">IF(J$612&lt;Start_Mth,0,OFFSET('Model Inputs &amp; Calcs'!$B64,,J$606+1)/12)</f>
        <v>0</v>
      </c>
      <c r="K707" s="1421">
        <f ca="1">IF(K$612&lt;Start_Mth,0,OFFSET('Model Inputs &amp; Calcs'!$B64,,K$606+1)/12)</f>
        <v>0</v>
      </c>
      <c r="L707" s="1421">
        <f ca="1">IF(L$612&lt;Start_Mth,0,OFFSET('Model Inputs &amp; Calcs'!$B64,,L$606+1)/12)</f>
        <v>0</v>
      </c>
      <c r="M707" s="1421">
        <f ca="1">IF(M$612&lt;Start_Mth,0,OFFSET('Model Inputs &amp; Calcs'!$B64,,M$606+1)/12)</f>
        <v>0</v>
      </c>
      <c r="N707" s="1421">
        <f ca="1">IF(N$612&lt;Start_Mth,0,OFFSET('Model Inputs &amp; Calcs'!$B64,,N$606+1)/12)</f>
        <v>0</v>
      </c>
      <c r="O707" s="1421">
        <f ca="1">IF(O$612&lt;Start_Mth,0,OFFSET('Model Inputs &amp; Calcs'!$B64,,O$606+1)/12)</f>
        <v>0</v>
      </c>
      <c r="P707" s="1421">
        <f ca="1">IF(P$612&lt;Start_Mth,0,OFFSET('Model Inputs &amp; Calcs'!$B64,,P$606+1)/12)</f>
        <v>0</v>
      </c>
      <c r="Q707" s="1421">
        <f ca="1">IF(Q$612&lt;Start_Mth,0,OFFSET('Model Inputs &amp; Calcs'!$B64,,Q$606+1)/12)</f>
        <v>0</v>
      </c>
      <c r="R707" s="1421">
        <f ca="1">IF(R$612&lt;Start_Mth,0,OFFSET('Model Inputs &amp; Calcs'!$B64,,R$606+1)/12)</f>
        <v>0</v>
      </c>
      <c r="S707" s="1421">
        <f ca="1">IF(S$612&lt;Start_Mth,0,OFFSET('Model Inputs &amp; Calcs'!$B64,,S$606+1)/12)</f>
        <v>0</v>
      </c>
      <c r="T707" s="1421">
        <f ca="1">IF(T$612&lt;Start_Mth,0,OFFSET('Model Inputs &amp; Calcs'!$B64,,T$606+1)/12)</f>
        <v>0</v>
      </c>
      <c r="U707" s="1421">
        <f ca="1">IF(U$612&lt;Start_Mth,0,OFFSET('Model Inputs &amp; Calcs'!$B64,,U$606+1)/12)</f>
        <v>0</v>
      </c>
      <c r="V707" s="1421">
        <f ca="1">IF(V$612&lt;Start_Mth,0,OFFSET('Model Inputs &amp; Calcs'!$B64,,V$606+1)/12)</f>
        <v>0</v>
      </c>
      <c r="W707" s="1421">
        <f ca="1">IF(W$612&lt;Start_Mth,0,OFFSET('Model Inputs &amp; Calcs'!$B64,,W$606+1)/12)</f>
        <v>0</v>
      </c>
      <c r="X707" s="1421">
        <f ca="1">IF(X$612&lt;Start_Mth,0,OFFSET('Model Inputs &amp; Calcs'!$B64,,X$606+1)/12)</f>
        <v>0</v>
      </c>
      <c r="Y707" s="1421">
        <f ca="1">IF(Y$612&lt;Start_Mth,0,OFFSET('Model Inputs &amp; Calcs'!$B64,,Y$606+1)/12)</f>
        <v>0</v>
      </c>
      <c r="Z707" s="1421">
        <f ca="1">IF(Z$612&lt;Start_Mth,0,OFFSET('Model Inputs &amp; Calcs'!$B64,,Z$606+1)/12)</f>
        <v>0</v>
      </c>
      <c r="AA707" s="1421">
        <f ca="1">IF(AA$612&lt;Start_Mth,0,OFFSET('Model Inputs &amp; Calcs'!$B64,,AA$606+1)/12)</f>
        <v>0</v>
      </c>
      <c r="AB707" s="1421">
        <f ca="1">IF(AB$612&lt;Start_Mth,0,OFFSET('Model Inputs &amp; Calcs'!$B64,,AB$606+1)/12)</f>
        <v>0</v>
      </c>
      <c r="AC707" s="1421">
        <f ca="1">IF(AC$612&lt;Start_Mth,0,OFFSET('Model Inputs &amp; Calcs'!$B64,,AC$606+1)/12)</f>
        <v>0</v>
      </c>
      <c r="AD707" s="1421">
        <f ca="1">IF(AD$612&lt;Start_Mth,0,OFFSET('Model Inputs &amp; Calcs'!$B64,,AD$606+1)/12)</f>
        <v>0</v>
      </c>
      <c r="AE707" s="1421">
        <f ca="1">IF(AE$612&lt;Start_Mth,0,OFFSET('Model Inputs &amp; Calcs'!$B64,,AE$606+1)/12)</f>
        <v>0</v>
      </c>
      <c r="AF707" s="1421">
        <f ca="1">IF(AF$612&lt;Start_Mth,0,OFFSET('Model Inputs &amp; Calcs'!$B64,,AF$606+1)/12)</f>
        <v>0</v>
      </c>
      <c r="AG707" s="1421">
        <f ca="1">IF(AG$612&lt;Start_Mth,0,OFFSET('Model Inputs &amp; Calcs'!$B64,,AG$606+1)/12)</f>
        <v>0</v>
      </c>
      <c r="AH707" s="1421">
        <f ca="1">IF(AH$612&lt;Start_Mth,0,OFFSET('Model Inputs &amp; Calcs'!$B64,,AH$606+1)/12)</f>
        <v>0</v>
      </c>
      <c r="AI707" s="1421">
        <f ca="1">IF(AI$612&lt;Start_Mth,0,OFFSET('Model Inputs &amp; Calcs'!$B64,,AI$606+1)/12)</f>
        <v>0</v>
      </c>
      <c r="AJ707" s="1421">
        <f ca="1">IF(AJ$612&lt;Start_Mth,0,OFFSET('Model Inputs &amp; Calcs'!$B64,,AJ$606+1)/12)</f>
        <v>0</v>
      </c>
      <c r="AK707" s="1421">
        <f ca="1">IF(AK$612&lt;Start_Mth,0,OFFSET('Model Inputs &amp; Calcs'!$B64,,AK$606+1)/12)</f>
        <v>0</v>
      </c>
      <c r="AL707" s="1421">
        <f ca="1">IF(AL$612&lt;Start_Mth,0,OFFSET('Model Inputs &amp; Calcs'!$B64,,AL$606+1)/12)</f>
        <v>0</v>
      </c>
      <c r="AM707" s="1421">
        <f ca="1">IF(AM$612&lt;Start_Mth,0,OFFSET('Model Inputs &amp; Calcs'!$B64,,AM$606+1)/12)</f>
        <v>0</v>
      </c>
      <c r="AN707" s="1421">
        <f ca="1">IF(AN$612&lt;Start_Mth,0,OFFSET('Model Inputs &amp; Calcs'!$B64,,AN$606+1)/12)</f>
        <v>0</v>
      </c>
      <c r="AO707" s="1421">
        <f ca="1">IF(AO$612&lt;Start_Mth,0,OFFSET('Model Inputs &amp; Calcs'!$B64,,AO$606+1)/12)</f>
        <v>0</v>
      </c>
      <c r="AP707" s="1421">
        <f ca="1">IF(AP$612&lt;Start_Mth,0,OFFSET('Model Inputs &amp; Calcs'!$B64,,AP$606+1)/12)</f>
        <v>0</v>
      </c>
      <c r="AQ707" s="1421">
        <f ca="1">IF(AQ$612&lt;Start_Mth,0,OFFSET('Model Inputs &amp; Calcs'!$B64,,AQ$606+1)/12)</f>
        <v>0</v>
      </c>
      <c r="AR707" s="1421">
        <f ca="1">IF(AR$612&lt;Start_Mth,0,OFFSET('Model Inputs &amp; Calcs'!$B64,,AR$606+1)/12)</f>
        <v>0</v>
      </c>
      <c r="AS707" s="1421">
        <f ca="1">IF(AS$612&lt;Start_Mth,0,OFFSET('Model Inputs &amp; Calcs'!$B64,,AS$606+1)/12)</f>
        <v>0</v>
      </c>
      <c r="AT707" s="1421">
        <f ca="1">IF(AT$612&lt;Start_Mth,0,OFFSET('Model Inputs &amp; Calcs'!$B64,,AT$606+1)/12)</f>
        <v>0</v>
      </c>
      <c r="AU707" s="1421">
        <f ca="1">IF(AU$612&lt;Start_Mth,0,OFFSET('Model Inputs &amp; Calcs'!$B64,,AU$606+1)/12)</f>
        <v>0</v>
      </c>
      <c r="AV707" s="1421">
        <f ca="1">IF(AV$612&lt;Start_Mth,0,OFFSET('Model Inputs &amp; Calcs'!$B64,,AV$606+1)/12)</f>
        <v>0</v>
      </c>
      <c r="AW707" s="1421">
        <f ca="1">IF(AW$612&lt;Start_Mth,0,OFFSET('Model Inputs &amp; Calcs'!$B64,,AW$606+1)/12)</f>
        <v>0</v>
      </c>
      <c r="AX707" s="1421">
        <f ca="1">IF(AX$612&lt;Start_Mth,0,OFFSET('Model Inputs &amp; Calcs'!$B64,,AX$606+1)/12)</f>
        <v>0</v>
      </c>
      <c r="AY707" s="1421">
        <f ca="1">IF(AY$612&lt;Start_Mth,0,OFFSET('Model Inputs &amp; Calcs'!$B64,,AY$606+1)/12)</f>
        <v>0</v>
      </c>
      <c r="AZ707" s="1421">
        <f ca="1">IF(AZ$612&lt;Start_Mth,0,OFFSET('Model Inputs &amp; Calcs'!$B64,,AZ$606+1)/12)</f>
        <v>0</v>
      </c>
      <c r="BA707" s="1421">
        <f ca="1">IF(BA$612&lt;Start_Mth,0,OFFSET('Model Inputs &amp; Calcs'!$B64,,BA$606+1)/12)</f>
        <v>0</v>
      </c>
      <c r="BB707" s="1421">
        <f ca="1">IF(BB$612&lt;Start_Mth,0,OFFSET('Model Inputs &amp; Calcs'!$B64,,BB$606+1)/12)</f>
        <v>0</v>
      </c>
      <c r="BC707" s="1421">
        <f ca="1">IF(BC$612&lt;Start_Mth,0,OFFSET('Model Inputs &amp; Calcs'!$B64,,BC$606+1)/12)</f>
        <v>0</v>
      </c>
      <c r="BD707" s="1421">
        <f ca="1">IF(BD$612&lt;Start_Mth,0,OFFSET('Model Inputs &amp; Calcs'!$B64,,BD$606+1)/12)</f>
        <v>0</v>
      </c>
      <c r="BE707" s="1421">
        <f ca="1">IF(BE$612&lt;Start_Mth,0,OFFSET('Model Inputs &amp; Calcs'!$B64,,BE$606+1)/12)</f>
        <v>0</v>
      </c>
      <c r="BF707" s="1421">
        <f ca="1">IF(BF$612&lt;Start_Mth,0,OFFSET('Model Inputs &amp; Calcs'!$B64,,BF$606+1)/12)</f>
        <v>0</v>
      </c>
      <c r="BG707" s="1421">
        <f ca="1">IF(BG$612&lt;Start_Mth,0,OFFSET('Model Inputs &amp; Calcs'!$B64,,BG$606+1)/12)</f>
        <v>0</v>
      </c>
      <c r="BH707" s="1421">
        <f ca="1">IF(BH$612&lt;Start_Mth,0,OFFSET('Model Inputs &amp; Calcs'!$B64,,BH$606+1)/12)</f>
        <v>0</v>
      </c>
      <c r="BI707" s="1421">
        <f ca="1">IF(BI$612&lt;Start_Mth,0,OFFSET('Model Inputs &amp; Calcs'!$B64,,BI$606+1)/12)</f>
        <v>0</v>
      </c>
      <c r="BJ707" s="1421">
        <f ca="1">IF(BJ$612&lt;Start_Mth,0,OFFSET('Model Inputs &amp; Calcs'!$B64,,BJ$606+1)/12)</f>
        <v>0</v>
      </c>
      <c r="BK707" s="1421">
        <f ca="1">IF(BK$612&lt;Start_Mth,0,OFFSET('Model Inputs &amp; Calcs'!$B64,,BK$606+1)/12)</f>
        <v>0</v>
      </c>
      <c r="BL707" s="1421">
        <f ca="1">IF(BL$612&lt;Start_Mth,0,OFFSET('Model Inputs &amp; Calcs'!$B64,,BL$606+1)/12)</f>
        <v>0</v>
      </c>
      <c r="BM707" s="1421">
        <f ca="1">IF(BM$612&lt;Start_Mth,0,OFFSET('Model Inputs &amp; Calcs'!$B64,,BM$606+1)/12)</f>
        <v>0</v>
      </c>
      <c r="BN707" s="1421">
        <f ca="1">IF(BN$612&lt;Start_Mth,0,OFFSET('Model Inputs &amp; Calcs'!$B64,,BN$606+1)/12)</f>
        <v>0</v>
      </c>
      <c r="BO707" s="1421">
        <f ca="1">IF(BO$612&lt;Start_Mth,0,OFFSET('Model Inputs &amp; Calcs'!$B64,,BO$606+1)/12)</f>
        <v>0</v>
      </c>
      <c r="BP707" s="1421">
        <f ca="1">IF(BP$612&lt;Start_Mth,0,OFFSET('Model Inputs &amp; Calcs'!$B64,,BP$606+1)/12)</f>
        <v>0</v>
      </c>
      <c r="BQ707" s="1421">
        <f ca="1">IF(BQ$612&lt;Start_Mth,0,OFFSET('Model Inputs &amp; Calcs'!$B64,,BQ$606+1)/12)</f>
        <v>0</v>
      </c>
      <c r="BR707" s="1421">
        <f ca="1">IF(BR$612&lt;Start_Mth,0,OFFSET('Model Inputs &amp; Calcs'!$B64,,BR$606+1)/12)</f>
        <v>0</v>
      </c>
      <c r="BS707" s="1421">
        <f ca="1">IF(BS$612&lt;Start_Mth,0,OFFSET('Model Inputs &amp; Calcs'!$B64,,BS$606+1)/12)</f>
        <v>0</v>
      </c>
      <c r="BT707" s="1421">
        <f ca="1">IF(BT$612&lt;Start_Mth,0,OFFSET('Model Inputs &amp; Calcs'!$B64,,BT$606+1)/12)</f>
        <v>0</v>
      </c>
      <c r="BU707" s="1421">
        <f ca="1">IF(BU$612&lt;Start_Mth,0,OFFSET('Model Inputs &amp; Calcs'!$B64,,BU$606+1)/12)</f>
        <v>0</v>
      </c>
      <c r="BV707" s="1421">
        <f ca="1">IF(BV$612&lt;Start_Mth,0,OFFSET('Model Inputs &amp; Calcs'!$B64,,BV$606+1)/12)</f>
        <v>0</v>
      </c>
      <c r="BW707" s="1421">
        <f ca="1">IF(BW$612&lt;Start_Mth,0,OFFSET('Model Inputs &amp; Calcs'!$B64,,BW$606+1)/12)</f>
        <v>0</v>
      </c>
      <c r="BX707" s="1421">
        <f ca="1">IF(BX$612&lt;Start_Mth,0,OFFSET('Model Inputs &amp; Calcs'!$B64,,BX$606+1)/12)</f>
        <v>0</v>
      </c>
      <c r="BY707" s="1421">
        <f ca="1">IF(BY$612&lt;Start_Mth,0,OFFSET('Model Inputs &amp; Calcs'!$B64,,BY$606+1)/12)</f>
        <v>0</v>
      </c>
      <c r="BZ707" s="1421">
        <f ca="1">IF(BZ$612&lt;Start_Mth,0,OFFSET('Model Inputs &amp; Calcs'!$B64,,BZ$606+1)/12)</f>
        <v>0</v>
      </c>
      <c r="CA707" s="1421">
        <f ca="1">IF(CA$612&lt;Start_Mth,0,OFFSET('Model Inputs &amp; Calcs'!$B64,,CA$606+1)/12)</f>
        <v>0</v>
      </c>
      <c r="CB707" s="1421">
        <f ca="1">IF(CB$612&lt;Start_Mth,0,OFFSET('Model Inputs &amp; Calcs'!$B64,,CB$606+1)/12)</f>
        <v>0</v>
      </c>
      <c r="CC707" s="1421">
        <f ca="1">IF(CC$612&lt;Start_Mth,0,OFFSET('Model Inputs &amp; Calcs'!$B64,,CC$606+1)/12)</f>
        <v>0</v>
      </c>
      <c r="CD707" s="1421">
        <f ca="1">IF(CD$612&lt;Start_Mth,0,OFFSET('Model Inputs &amp; Calcs'!$B64,,CD$606+1)/12)</f>
        <v>0</v>
      </c>
      <c r="CE707" s="1421">
        <f ca="1">IF(CE$612&lt;Start_Mth,0,OFFSET('Model Inputs &amp; Calcs'!$B64,,CE$606+1)/12)</f>
        <v>0</v>
      </c>
      <c r="CF707" s="1421">
        <f ca="1">IF(CF$612&lt;Start_Mth,0,OFFSET('Model Inputs &amp; Calcs'!$B64,,CF$606+1)/12)</f>
        <v>0</v>
      </c>
      <c r="CG707" s="1421">
        <f ca="1">IF(CG$612&lt;Start_Mth,0,OFFSET('Model Inputs &amp; Calcs'!$B64,,CG$606+1)/12)</f>
        <v>0</v>
      </c>
      <c r="CH707" s="1421">
        <f ca="1">IF(CH$612&lt;Start_Mth,0,OFFSET('Model Inputs &amp; Calcs'!$B64,,CH$606+1)/12)</f>
        <v>0</v>
      </c>
      <c r="CI707" s="1421">
        <f ca="1">IF(CI$612&lt;Start_Mth,0,OFFSET('Model Inputs &amp; Calcs'!$B64,,CI$606+1)/12)</f>
        <v>0</v>
      </c>
      <c r="CJ707" s="1421">
        <f ca="1">IF(CJ$612&lt;Start_Mth,0,OFFSET('Model Inputs &amp; Calcs'!$B64,,CJ$606+1)/12)</f>
        <v>0</v>
      </c>
      <c r="CK707" s="1421">
        <f ca="1">IF(CK$612&lt;Start_Mth,0,OFFSET('Model Inputs &amp; Calcs'!$B64,,CK$606+1)/12)</f>
        <v>0</v>
      </c>
      <c r="CL707" s="1421">
        <f ca="1">IF(CL$612&lt;Start_Mth,0,OFFSET('Model Inputs &amp; Calcs'!$B64,,CL$606+1)/12)</f>
        <v>0</v>
      </c>
      <c r="CM707" s="1421">
        <f ca="1">IF(CM$612&lt;Start_Mth,0,OFFSET('Model Inputs &amp; Calcs'!$B64,,CM$606+1)/12)</f>
        <v>0</v>
      </c>
      <c r="CN707" s="1421">
        <f ca="1">IF(CN$612&lt;Start_Mth,0,OFFSET('Model Inputs &amp; Calcs'!$B64,,CN$606+1)/12)</f>
        <v>0</v>
      </c>
      <c r="CO707" s="1421">
        <f ca="1">IF(CO$612&lt;Start_Mth,0,OFFSET('Model Inputs &amp; Calcs'!$B64,,CO$606+1)/12)</f>
        <v>0</v>
      </c>
      <c r="CP707" s="1421">
        <f ca="1">IF(CP$612&lt;Start_Mth,0,OFFSET('Model Inputs &amp; Calcs'!$B64,,CP$606+1)/12)</f>
        <v>0</v>
      </c>
      <c r="CQ707" s="1421">
        <f ca="1">IF(CQ$612&lt;Start_Mth,0,OFFSET('Model Inputs &amp; Calcs'!$B64,,CQ$606+1)/12)</f>
        <v>0</v>
      </c>
      <c r="CR707" s="1421">
        <f ca="1">IF(CR$612&lt;Start_Mth,0,OFFSET('Model Inputs &amp; Calcs'!$B64,,CR$606+1)/12)</f>
        <v>0</v>
      </c>
      <c r="CS707" s="1421">
        <f ca="1">IF(CS$612&lt;Start_Mth,0,OFFSET('Model Inputs &amp; Calcs'!$B64,,CS$606+1)/12)</f>
        <v>0</v>
      </c>
      <c r="CT707" s="1421">
        <f ca="1">IF(CT$612&lt;Start_Mth,0,OFFSET('Model Inputs &amp; Calcs'!$B64,,CT$606+1)/12)</f>
        <v>0</v>
      </c>
      <c r="CU707" s="1421">
        <f ca="1">IF(CU$612&lt;Start_Mth,0,OFFSET('Model Inputs &amp; Calcs'!$B64,,CU$606+1)/12)</f>
        <v>0</v>
      </c>
      <c r="CV707" s="1421">
        <f ca="1">IF(CV$612&lt;Start_Mth,0,OFFSET('Model Inputs &amp; Calcs'!$B64,,CV$606+1)/12)</f>
        <v>0</v>
      </c>
      <c r="CW707" s="1421">
        <f ca="1">IF(CW$612&lt;Start_Mth,0,OFFSET('Model Inputs &amp; Calcs'!$B64,,CW$606+1)/12)</f>
        <v>0</v>
      </c>
      <c r="CX707" s="1421">
        <f ca="1">IF(CX$612&lt;Start_Mth,0,OFFSET('Model Inputs &amp; Calcs'!$B64,,CX$606+1)/12)</f>
        <v>0</v>
      </c>
      <c r="CY707" s="1421">
        <f ca="1">IF(CY$612&lt;Start_Mth,0,OFFSET('Model Inputs &amp; Calcs'!$B64,,CY$606+1)/12)</f>
        <v>0</v>
      </c>
      <c r="CZ707" s="1421">
        <f ca="1">IF(CZ$612&lt;Start_Mth,0,OFFSET('Model Inputs &amp; Calcs'!$B64,,CZ$606+1)/12)</f>
        <v>0</v>
      </c>
      <c r="DA707" s="1421">
        <f ca="1">IF(DA$612&lt;Start_Mth,0,OFFSET('Model Inputs &amp; Calcs'!$B64,,DA$606+1)/12)</f>
        <v>0</v>
      </c>
      <c r="DB707" s="1421">
        <f ca="1">IF(DB$612&lt;Start_Mth,0,OFFSET('Model Inputs &amp; Calcs'!$B64,,DB$606+1)/12)</f>
        <v>0</v>
      </c>
      <c r="DC707" s="1421">
        <f ca="1">IF(DC$612&lt;Start_Mth,0,OFFSET('Model Inputs &amp; Calcs'!$B64,,DC$606+1)/12)</f>
        <v>0</v>
      </c>
      <c r="DD707" s="1421">
        <f ca="1">IF(DD$612&lt;Start_Mth,0,OFFSET('Model Inputs &amp; Calcs'!$B64,,DD$606+1)/12)</f>
        <v>0</v>
      </c>
      <c r="DE707" s="1421">
        <f ca="1">IF(DE$612&lt;Start_Mth,0,OFFSET('Model Inputs &amp; Calcs'!$B64,,DE$606+1)/12)</f>
        <v>0</v>
      </c>
      <c r="DF707" s="1421">
        <f ca="1">IF(DF$612&lt;Start_Mth,0,OFFSET('Model Inputs &amp; Calcs'!$B64,,DF$606+1)/12)</f>
        <v>0</v>
      </c>
      <c r="DG707" s="1421">
        <f ca="1">IF(DG$612&lt;Start_Mth,0,OFFSET('Model Inputs &amp; Calcs'!$B64,,DG$606+1)/12)</f>
        <v>0</v>
      </c>
      <c r="DH707" s="1421">
        <f ca="1">IF(DH$612&lt;Start_Mth,0,OFFSET('Model Inputs &amp; Calcs'!$B64,,DH$606+1)/12)</f>
        <v>0</v>
      </c>
      <c r="DI707" s="1421">
        <f ca="1">IF(DI$612&lt;Start_Mth,0,OFFSET('Model Inputs &amp; Calcs'!$B64,,DI$606+1)/12)</f>
        <v>0</v>
      </c>
      <c r="DJ707" s="1421">
        <f ca="1">IF(DJ$612&lt;Start_Mth,0,OFFSET('Model Inputs &amp; Calcs'!$B64,,DJ$606+1)/12)</f>
        <v>0</v>
      </c>
      <c r="DK707" s="1421">
        <f ca="1">IF(DK$612&lt;Start_Mth,0,OFFSET('Model Inputs &amp; Calcs'!$B64,,DK$606+1)/12)</f>
        <v>0</v>
      </c>
      <c r="DL707" s="1421">
        <f ca="1">IF(DL$612&lt;Start_Mth,0,OFFSET('Model Inputs &amp; Calcs'!$B64,,DL$606+1)/12)</f>
        <v>0</v>
      </c>
      <c r="DM707" s="1421">
        <f ca="1">IF(DM$612&lt;Start_Mth,0,OFFSET('Model Inputs &amp; Calcs'!$B64,,DM$606+1)/12)</f>
        <v>0</v>
      </c>
      <c r="DN707" s="1421">
        <f ca="1">IF(DN$612&lt;Start_Mth,0,OFFSET('Model Inputs &amp; Calcs'!$B64,,DN$606+1)/12)</f>
        <v>0</v>
      </c>
      <c r="DO707" s="1421">
        <f ca="1">IF(DO$612&lt;Start_Mth,0,OFFSET('Model Inputs &amp; Calcs'!$B64,,DO$606+1)/12)</f>
        <v>0</v>
      </c>
      <c r="DP707" s="1421">
        <f ca="1">IF(DP$612&lt;Start_Mth,0,OFFSET('Model Inputs &amp; Calcs'!$B64,,DP$606+1)/12)</f>
        <v>0</v>
      </c>
      <c r="DQ707" s="1421">
        <f ca="1">IF(DQ$612&lt;Start_Mth,0,OFFSET('Model Inputs &amp; Calcs'!$B64,,DQ$606+1)/12)</f>
        <v>0</v>
      </c>
      <c r="DR707" s="1421">
        <f ca="1">IF(DR$612&lt;Start_Mth,0,OFFSET('Model Inputs &amp; Calcs'!$B64,,DR$606+1)/12)</f>
        <v>0</v>
      </c>
      <c r="DS707" s="1421">
        <f ca="1">IF(DS$612&lt;Start_Mth,0,OFFSET('Model Inputs &amp; Calcs'!$B64,,DS$606+1)/12)</f>
        <v>0</v>
      </c>
      <c r="DT707" s="1421">
        <f ca="1">IF(DT$612&lt;Start_Mth,0,OFFSET('Model Inputs &amp; Calcs'!$B64,,DT$606+1)/12)</f>
        <v>0</v>
      </c>
      <c r="DU707" s="1421">
        <f ca="1">IF(DU$612&lt;Start_Mth,0,OFFSET('Model Inputs &amp; Calcs'!$B64,,DU$606+1)/12)</f>
        <v>0</v>
      </c>
      <c r="DV707" s="1421">
        <f ca="1">IF(DV$612&lt;Start_Mth,0,OFFSET('Model Inputs &amp; Calcs'!$B64,,DV$606+1)/12)</f>
        <v>0</v>
      </c>
      <c r="DW707" s="1421">
        <f ca="1">IF(DW$612&lt;Start_Mth,0,OFFSET('Model Inputs &amp; Calcs'!$B64,,DW$606+1)/12)</f>
        <v>0</v>
      </c>
      <c r="DX707" s="1421">
        <f ca="1">IF(DX$612&lt;Start_Mth,0,OFFSET('Model Inputs &amp; Calcs'!$B64,,DX$606+1)/12)</f>
        <v>0</v>
      </c>
      <c r="DY707" s="1421">
        <f ca="1">IF(DY$612&lt;Start_Mth,0,OFFSET('Model Inputs &amp; Calcs'!$B64,,DY$606+1)/12)</f>
        <v>0</v>
      </c>
      <c r="DZ707" s="1421">
        <f ca="1">IF(DZ$612&lt;Start_Mth,0,OFFSET('Model Inputs &amp; Calcs'!$B64,,DZ$606+1)/12)</f>
        <v>0</v>
      </c>
      <c r="EA707" s="1421">
        <f ca="1">IF(EA$612&lt;Start_Mth,0,OFFSET('Model Inputs &amp; Calcs'!$B64,,EA$606+1)/12)</f>
        <v>0</v>
      </c>
      <c r="EB707" s="1421">
        <f ca="1">IF(EB$612&lt;Start_Mth,0,OFFSET('Model Inputs &amp; Calcs'!$B64,,EB$606+1)/12)</f>
        <v>0</v>
      </c>
      <c r="EC707" s="1421">
        <f ca="1">IF(EC$612&lt;Start_Mth,0,OFFSET('Model Inputs &amp; Calcs'!$B64,,EC$606+1)/12)</f>
        <v>0</v>
      </c>
      <c r="ED707" s="1421">
        <f ca="1">IF(ED$612&lt;Start_Mth,0,OFFSET('Model Inputs &amp; Calcs'!$B64,,ED$606+1)/12)</f>
        <v>0</v>
      </c>
      <c r="EE707" s="1421">
        <f ca="1">IF(EE$612&lt;Start_Mth,0,OFFSET('Model Inputs &amp; Calcs'!$B64,,EE$606+1)/12)</f>
        <v>0</v>
      </c>
      <c r="EF707" s="1421">
        <f ca="1">IF(EF$612&lt;Start_Mth,0,OFFSET('Model Inputs &amp; Calcs'!$B64,,EF$606+1)/12)</f>
        <v>0</v>
      </c>
    </row>
    <row r="708" spans="3:136">
      <c r="C708" s="28" t="str">
        <f t="shared" si="506"/>
        <v>Land Tax</v>
      </c>
      <c r="D708" s="1420">
        <f t="shared" si="507"/>
        <v>0</v>
      </c>
      <c r="E708" s="1421">
        <f ca="1">OFFSET('Model Inputs &amp; Calcs'!$B65,,E$606+1)/12</f>
        <v>0</v>
      </c>
      <c r="F708" s="1421">
        <f ca="1">OFFSET('Model Inputs &amp; Calcs'!$B65,,F$606+1)/12</f>
        <v>0</v>
      </c>
      <c r="G708" s="1421">
        <f ca="1">OFFSET('Model Inputs &amp; Calcs'!$B65,,G$606+1)/12</f>
        <v>0</v>
      </c>
      <c r="H708" s="1421">
        <f ca="1">OFFSET('Model Inputs &amp; Calcs'!$B65,,H$606+1)/12</f>
        <v>0</v>
      </c>
      <c r="I708" s="1421">
        <f ca="1">OFFSET('Model Inputs &amp; Calcs'!$B65,,I$606+1)/12</f>
        <v>0</v>
      </c>
      <c r="J708" s="1421">
        <f ca="1">OFFSET('Model Inputs &amp; Calcs'!$B65,,J$606+1)/12</f>
        <v>0</v>
      </c>
      <c r="K708" s="1421">
        <f ca="1">OFFSET('Model Inputs &amp; Calcs'!$B65,,K$606+1)/12</f>
        <v>0</v>
      </c>
      <c r="L708" s="1421">
        <f ca="1">OFFSET('Model Inputs &amp; Calcs'!$B65,,L$606+1)/12</f>
        <v>0</v>
      </c>
      <c r="M708" s="1421">
        <f ca="1">OFFSET('Model Inputs &amp; Calcs'!$B65,,M$606+1)/12</f>
        <v>0</v>
      </c>
      <c r="N708" s="1421">
        <f ca="1">OFFSET('Model Inputs &amp; Calcs'!$B65,,N$606+1)/12</f>
        <v>0</v>
      </c>
      <c r="O708" s="1421">
        <f ca="1">OFFSET('Model Inputs &amp; Calcs'!$B65,,O$606+1)/12</f>
        <v>0</v>
      </c>
      <c r="P708" s="1421">
        <f ca="1">OFFSET('Model Inputs &amp; Calcs'!$B65,,P$606+1)/12</f>
        <v>0</v>
      </c>
      <c r="Q708" s="1421">
        <f ca="1">OFFSET('Model Inputs &amp; Calcs'!$B65,,Q$606+1)/12</f>
        <v>0</v>
      </c>
      <c r="R708" s="1421">
        <f ca="1">OFFSET('Model Inputs &amp; Calcs'!$B65,,R$606+1)/12</f>
        <v>0</v>
      </c>
      <c r="S708" s="1421">
        <f ca="1">OFFSET('Model Inputs &amp; Calcs'!$B65,,S$606+1)/12</f>
        <v>0</v>
      </c>
      <c r="T708" s="1421">
        <f ca="1">OFFSET('Model Inputs &amp; Calcs'!$B65,,T$606+1)/12</f>
        <v>0</v>
      </c>
      <c r="U708" s="1421">
        <f ca="1">OFFSET('Model Inputs &amp; Calcs'!$B65,,U$606+1)/12</f>
        <v>0</v>
      </c>
      <c r="V708" s="1421">
        <f ca="1">OFFSET('Model Inputs &amp; Calcs'!$B65,,V$606+1)/12</f>
        <v>0</v>
      </c>
      <c r="W708" s="1421">
        <f ca="1">OFFSET('Model Inputs &amp; Calcs'!$B65,,W$606+1)/12</f>
        <v>0</v>
      </c>
      <c r="X708" s="1421">
        <f ca="1">OFFSET('Model Inputs &amp; Calcs'!$B65,,X$606+1)/12</f>
        <v>0</v>
      </c>
      <c r="Y708" s="1421">
        <f ca="1">OFFSET('Model Inputs &amp; Calcs'!$B65,,Y$606+1)/12</f>
        <v>0</v>
      </c>
      <c r="Z708" s="1421">
        <f ca="1">OFFSET('Model Inputs &amp; Calcs'!$B65,,Z$606+1)/12</f>
        <v>0</v>
      </c>
      <c r="AA708" s="1421">
        <f ca="1">OFFSET('Model Inputs &amp; Calcs'!$B65,,AA$606+1)/12</f>
        <v>0</v>
      </c>
      <c r="AB708" s="1421">
        <f ca="1">OFFSET('Model Inputs &amp; Calcs'!$B65,,AB$606+1)/12</f>
        <v>0</v>
      </c>
      <c r="AC708" s="1421">
        <f ca="1">OFFSET('Model Inputs &amp; Calcs'!$B65,,AC$606+1)/12</f>
        <v>0</v>
      </c>
      <c r="AD708" s="1421">
        <f ca="1">OFFSET('Model Inputs &amp; Calcs'!$B65,,AD$606+1)/12</f>
        <v>0</v>
      </c>
      <c r="AE708" s="1421">
        <f ca="1">OFFSET('Model Inputs &amp; Calcs'!$B65,,AE$606+1)/12</f>
        <v>0</v>
      </c>
      <c r="AF708" s="1421">
        <f ca="1">OFFSET('Model Inputs &amp; Calcs'!$B65,,AF$606+1)/12</f>
        <v>0</v>
      </c>
      <c r="AG708" s="1421">
        <f ca="1">OFFSET('Model Inputs &amp; Calcs'!$B65,,AG$606+1)/12</f>
        <v>0</v>
      </c>
      <c r="AH708" s="1421">
        <f ca="1">OFFSET('Model Inputs &amp; Calcs'!$B65,,AH$606+1)/12</f>
        <v>0</v>
      </c>
      <c r="AI708" s="1421">
        <f ca="1">OFFSET('Model Inputs &amp; Calcs'!$B65,,AI$606+1)/12</f>
        <v>0</v>
      </c>
      <c r="AJ708" s="1421">
        <f ca="1">OFFSET('Model Inputs &amp; Calcs'!$B65,,AJ$606+1)/12</f>
        <v>0</v>
      </c>
      <c r="AK708" s="1421">
        <f ca="1">OFFSET('Model Inputs &amp; Calcs'!$B65,,AK$606+1)/12</f>
        <v>0</v>
      </c>
      <c r="AL708" s="1421">
        <f ca="1">OFFSET('Model Inputs &amp; Calcs'!$B65,,AL$606+1)/12</f>
        <v>0</v>
      </c>
      <c r="AM708" s="1421">
        <f ca="1">OFFSET('Model Inputs &amp; Calcs'!$B65,,AM$606+1)/12</f>
        <v>0</v>
      </c>
      <c r="AN708" s="1421">
        <f ca="1">OFFSET('Model Inputs &amp; Calcs'!$B65,,AN$606+1)/12</f>
        <v>0</v>
      </c>
      <c r="AO708" s="1421">
        <f ca="1">OFFSET('Model Inputs &amp; Calcs'!$B65,,AO$606+1)/12</f>
        <v>0</v>
      </c>
      <c r="AP708" s="1421">
        <f ca="1">OFFSET('Model Inputs &amp; Calcs'!$B65,,AP$606+1)/12</f>
        <v>0</v>
      </c>
      <c r="AQ708" s="1421">
        <f ca="1">OFFSET('Model Inputs &amp; Calcs'!$B65,,AQ$606+1)/12</f>
        <v>0</v>
      </c>
      <c r="AR708" s="1421">
        <f ca="1">OFFSET('Model Inputs &amp; Calcs'!$B65,,AR$606+1)/12</f>
        <v>0</v>
      </c>
      <c r="AS708" s="1421">
        <f ca="1">OFFSET('Model Inputs &amp; Calcs'!$B65,,AS$606+1)/12</f>
        <v>0</v>
      </c>
      <c r="AT708" s="1421">
        <f ca="1">OFFSET('Model Inputs &amp; Calcs'!$B65,,AT$606+1)/12</f>
        <v>0</v>
      </c>
      <c r="AU708" s="1421">
        <f ca="1">OFFSET('Model Inputs &amp; Calcs'!$B65,,AU$606+1)/12</f>
        <v>0</v>
      </c>
      <c r="AV708" s="1421">
        <f ca="1">OFFSET('Model Inputs &amp; Calcs'!$B65,,AV$606+1)/12</f>
        <v>0</v>
      </c>
      <c r="AW708" s="1421">
        <f ca="1">OFFSET('Model Inputs &amp; Calcs'!$B65,,AW$606+1)/12</f>
        <v>0</v>
      </c>
      <c r="AX708" s="1421">
        <f ca="1">OFFSET('Model Inputs &amp; Calcs'!$B65,,AX$606+1)/12</f>
        <v>0</v>
      </c>
      <c r="AY708" s="1421">
        <f ca="1">OFFSET('Model Inputs &amp; Calcs'!$B65,,AY$606+1)/12</f>
        <v>0</v>
      </c>
      <c r="AZ708" s="1421">
        <f ca="1">OFFSET('Model Inputs &amp; Calcs'!$B65,,AZ$606+1)/12</f>
        <v>0</v>
      </c>
      <c r="BA708" s="1421">
        <f ca="1">OFFSET('Model Inputs &amp; Calcs'!$B65,,BA$606+1)/12</f>
        <v>0</v>
      </c>
      <c r="BB708" s="1421">
        <f ca="1">OFFSET('Model Inputs &amp; Calcs'!$B65,,BB$606+1)/12</f>
        <v>0</v>
      </c>
      <c r="BC708" s="1421">
        <f ca="1">OFFSET('Model Inputs &amp; Calcs'!$B65,,BC$606+1)/12</f>
        <v>0</v>
      </c>
      <c r="BD708" s="1421">
        <f ca="1">OFFSET('Model Inputs &amp; Calcs'!$B65,,BD$606+1)/12</f>
        <v>0</v>
      </c>
      <c r="BE708" s="1421">
        <f ca="1">OFFSET('Model Inputs &amp; Calcs'!$B65,,BE$606+1)/12</f>
        <v>0</v>
      </c>
      <c r="BF708" s="1421">
        <f ca="1">OFFSET('Model Inputs &amp; Calcs'!$B65,,BF$606+1)/12</f>
        <v>0</v>
      </c>
      <c r="BG708" s="1421">
        <f ca="1">OFFSET('Model Inputs &amp; Calcs'!$B65,,BG$606+1)/12</f>
        <v>0</v>
      </c>
      <c r="BH708" s="1421">
        <f ca="1">OFFSET('Model Inputs &amp; Calcs'!$B65,,BH$606+1)/12</f>
        <v>0</v>
      </c>
      <c r="BI708" s="1421">
        <f ca="1">OFFSET('Model Inputs &amp; Calcs'!$B65,,BI$606+1)/12</f>
        <v>0</v>
      </c>
      <c r="BJ708" s="1421">
        <f ca="1">OFFSET('Model Inputs &amp; Calcs'!$B65,,BJ$606+1)/12</f>
        <v>0</v>
      </c>
      <c r="BK708" s="1421">
        <f ca="1">OFFSET('Model Inputs &amp; Calcs'!$B65,,BK$606+1)/12</f>
        <v>0</v>
      </c>
      <c r="BL708" s="1421">
        <f ca="1">OFFSET('Model Inputs &amp; Calcs'!$B65,,BL$606+1)/12</f>
        <v>0</v>
      </c>
      <c r="BM708" s="1421">
        <f ca="1">OFFSET('Model Inputs &amp; Calcs'!$B65,,BM$606+1)/12</f>
        <v>0</v>
      </c>
      <c r="BN708" s="1421">
        <f ca="1">OFFSET('Model Inputs &amp; Calcs'!$B65,,BN$606+1)/12</f>
        <v>0</v>
      </c>
      <c r="BO708" s="1421">
        <f ca="1">OFFSET('Model Inputs &amp; Calcs'!$B65,,BO$606+1)/12</f>
        <v>0</v>
      </c>
      <c r="BP708" s="1421">
        <f ca="1">OFFSET('Model Inputs &amp; Calcs'!$B65,,BP$606+1)/12</f>
        <v>0</v>
      </c>
      <c r="BQ708" s="1421">
        <f ca="1">OFFSET('Model Inputs &amp; Calcs'!$B65,,BQ$606+1)/12</f>
        <v>0</v>
      </c>
      <c r="BR708" s="1421">
        <f ca="1">OFFSET('Model Inputs &amp; Calcs'!$B65,,BR$606+1)/12</f>
        <v>0</v>
      </c>
      <c r="BS708" s="1421">
        <f ca="1">OFFSET('Model Inputs &amp; Calcs'!$B65,,BS$606+1)/12</f>
        <v>0</v>
      </c>
      <c r="BT708" s="1421">
        <f ca="1">OFFSET('Model Inputs &amp; Calcs'!$B65,,BT$606+1)/12</f>
        <v>0</v>
      </c>
      <c r="BU708" s="1421">
        <f ca="1">OFFSET('Model Inputs &amp; Calcs'!$B65,,BU$606+1)/12</f>
        <v>0</v>
      </c>
      <c r="BV708" s="1421">
        <f ca="1">OFFSET('Model Inputs &amp; Calcs'!$B65,,BV$606+1)/12</f>
        <v>0</v>
      </c>
      <c r="BW708" s="1421">
        <f ca="1">OFFSET('Model Inputs &amp; Calcs'!$B65,,BW$606+1)/12</f>
        <v>0</v>
      </c>
      <c r="BX708" s="1421">
        <f ca="1">OFFSET('Model Inputs &amp; Calcs'!$B65,,BX$606+1)/12</f>
        <v>0</v>
      </c>
      <c r="BY708" s="1421">
        <f ca="1">OFFSET('Model Inputs &amp; Calcs'!$B65,,BY$606+1)/12</f>
        <v>0</v>
      </c>
      <c r="BZ708" s="1421">
        <f ca="1">OFFSET('Model Inputs &amp; Calcs'!$B65,,BZ$606+1)/12</f>
        <v>0</v>
      </c>
      <c r="CA708" s="1421">
        <f ca="1">OFFSET('Model Inputs &amp; Calcs'!$B65,,CA$606+1)/12</f>
        <v>0</v>
      </c>
      <c r="CB708" s="1421">
        <f ca="1">OFFSET('Model Inputs &amp; Calcs'!$B65,,CB$606+1)/12</f>
        <v>0</v>
      </c>
      <c r="CC708" s="1421">
        <f ca="1">OFFSET('Model Inputs &amp; Calcs'!$B65,,CC$606+1)/12</f>
        <v>0</v>
      </c>
      <c r="CD708" s="1421">
        <f ca="1">OFFSET('Model Inputs &amp; Calcs'!$B65,,CD$606+1)/12</f>
        <v>0</v>
      </c>
      <c r="CE708" s="1421">
        <f ca="1">OFFSET('Model Inputs &amp; Calcs'!$B65,,CE$606+1)/12</f>
        <v>0</v>
      </c>
      <c r="CF708" s="1421">
        <f ca="1">OFFSET('Model Inputs &amp; Calcs'!$B65,,CF$606+1)/12</f>
        <v>0</v>
      </c>
      <c r="CG708" s="1421">
        <f ca="1">OFFSET('Model Inputs &amp; Calcs'!$B65,,CG$606+1)/12</f>
        <v>0</v>
      </c>
      <c r="CH708" s="1421">
        <f ca="1">OFFSET('Model Inputs &amp; Calcs'!$B65,,CH$606+1)/12</f>
        <v>0</v>
      </c>
      <c r="CI708" s="1421">
        <f ca="1">OFFSET('Model Inputs &amp; Calcs'!$B65,,CI$606+1)/12</f>
        <v>0</v>
      </c>
      <c r="CJ708" s="1421">
        <f ca="1">OFFSET('Model Inputs &amp; Calcs'!$B65,,CJ$606+1)/12</f>
        <v>0</v>
      </c>
      <c r="CK708" s="1421">
        <f ca="1">OFFSET('Model Inputs &amp; Calcs'!$B65,,CK$606+1)/12</f>
        <v>0</v>
      </c>
      <c r="CL708" s="1421">
        <f ca="1">OFFSET('Model Inputs &amp; Calcs'!$B65,,CL$606+1)/12</f>
        <v>0</v>
      </c>
      <c r="CM708" s="1421">
        <f ca="1">OFFSET('Model Inputs &amp; Calcs'!$B65,,CM$606+1)/12</f>
        <v>0</v>
      </c>
      <c r="CN708" s="1421">
        <f ca="1">OFFSET('Model Inputs &amp; Calcs'!$B65,,CN$606+1)/12</f>
        <v>0</v>
      </c>
      <c r="CO708" s="1421">
        <f ca="1">OFFSET('Model Inputs &amp; Calcs'!$B65,,CO$606+1)/12</f>
        <v>0</v>
      </c>
      <c r="CP708" s="1421">
        <f ca="1">OFFSET('Model Inputs &amp; Calcs'!$B65,,CP$606+1)/12</f>
        <v>0</v>
      </c>
      <c r="CQ708" s="1421">
        <f ca="1">OFFSET('Model Inputs &amp; Calcs'!$B65,,CQ$606+1)/12</f>
        <v>0</v>
      </c>
      <c r="CR708" s="1421">
        <f ca="1">OFFSET('Model Inputs &amp; Calcs'!$B65,,CR$606+1)/12</f>
        <v>0</v>
      </c>
      <c r="CS708" s="1421">
        <f ca="1">OFFSET('Model Inputs &amp; Calcs'!$B65,,CS$606+1)/12</f>
        <v>0</v>
      </c>
      <c r="CT708" s="1421">
        <f ca="1">OFFSET('Model Inputs &amp; Calcs'!$B65,,CT$606+1)/12</f>
        <v>0</v>
      </c>
      <c r="CU708" s="1421">
        <f ca="1">OFFSET('Model Inputs &amp; Calcs'!$B65,,CU$606+1)/12</f>
        <v>0</v>
      </c>
      <c r="CV708" s="1421">
        <f ca="1">OFFSET('Model Inputs &amp; Calcs'!$B65,,CV$606+1)/12</f>
        <v>0</v>
      </c>
      <c r="CW708" s="1421">
        <f ca="1">OFFSET('Model Inputs &amp; Calcs'!$B65,,CW$606+1)/12</f>
        <v>0</v>
      </c>
      <c r="CX708" s="1421">
        <f ca="1">OFFSET('Model Inputs &amp; Calcs'!$B65,,CX$606+1)/12</f>
        <v>0</v>
      </c>
      <c r="CY708" s="1421">
        <f ca="1">OFFSET('Model Inputs &amp; Calcs'!$B65,,CY$606+1)/12</f>
        <v>0</v>
      </c>
      <c r="CZ708" s="1421">
        <f ca="1">OFFSET('Model Inputs &amp; Calcs'!$B65,,CZ$606+1)/12</f>
        <v>0</v>
      </c>
      <c r="DA708" s="1421">
        <f ca="1">OFFSET('Model Inputs &amp; Calcs'!$B65,,DA$606+1)/12</f>
        <v>0</v>
      </c>
      <c r="DB708" s="1421">
        <f ca="1">OFFSET('Model Inputs &amp; Calcs'!$B65,,DB$606+1)/12</f>
        <v>0</v>
      </c>
      <c r="DC708" s="1421">
        <f ca="1">OFFSET('Model Inputs &amp; Calcs'!$B65,,DC$606+1)/12</f>
        <v>0</v>
      </c>
      <c r="DD708" s="1421">
        <f ca="1">OFFSET('Model Inputs &amp; Calcs'!$B65,,DD$606+1)/12</f>
        <v>0</v>
      </c>
      <c r="DE708" s="1421">
        <f ca="1">OFFSET('Model Inputs &amp; Calcs'!$B65,,DE$606+1)/12</f>
        <v>0</v>
      </c>
      <c r="DF708" s="1421">
        <f ca="1">OFFSET('Model Inputs &amp; Calcs'!$B65,,DF$606+1)/12</f>
        <v>0</v>
      </c>
      <c r="DG708" s="1421">
        <f ca="1">OFFSET('Model Inputs &amp; Calcs'!$B65,,DG$606+1)/12</f>
        <v>0</v>
      </c>
      <c r="DH708" s="1421">
        <f ca="1">OFFSET('Model Inputs &amp; Calcs'!$B65,,DH$606+1)/12</f>
        <v>0</v>
      </c>
      <c r="DI708" s="1421">
        <f ca="1">OFFSET('Model Inputs &amp; Calcs'!$B65,,DI$606+1)/12</f>
        <v>0</v>
      </c>
      <c r="DJ708" s="1421">
        <f ca="1">OFFSET('Model Inputs &amp; Calcs'!$B65,,DJ$606+1)/12</f>
        <v>0</v>
      </c>
      <c r="DK708" s="1421">
        <f ca="1">OFFSET('Model Inputs &amp; Calcs'!$B65,,DK$606+1)/12</f>
        <v>0</v>
      </c>
      <c r="DL708" s="1421">
        <f ca="1">OFFSET('Model Inputs &amp; Calcs'!$B65,,DL$606+1)/12</f>
        <v>0</v>
      </c>
      <c r="DM708" s="1421">
        <f ca="1">OFFSET('Model Inputs &amp; Calcs'!$B65,,DM$606+1)/12</f>
        <v>0</v>
      </c>
      <c r="DN708" s="1421">
        <f ca="1">OFFSET('Model Inputs &amp; Calcs'!$B65,,DN$606+1)/12</f>
        <v>0</v>
      </c>
      <c r="DO708" s="1421">
        <f ca="1">OFFSET('Model Inputs &amp; Calcs'!$B65,,DO$606+1)/12</f>
        <v>0</v>
      </c>
      <c r="DP708" s="1421">
        <f ca="1">OFFSET('Model Inputs &amp; Calcs'!$B65,,DP$606+1)/12</f>
        <v>0</v>
      </c>
      <c r="DQ708" s="1421">
        <f ca="1">OFFSET('Model Inputs &amp; Calcs'!$B65,,DQ$606+1)/12</f>
        <v>0</v>
      </c>
      <c r="DR708" s="1421">
        <f ca="1">OFFSET('Model Inputs &amp; Calcs'!$B65,,DR$606+1)/12</f>
        <v>0</v>
      </c>
      <c r="DS708" s="1421">
        <f ca="1">OFFSET('Model Inputs &amp; Calcs'!$B65,,DS$606+1)/12</f>
        <v>0</v>
      </c>
      <c r="DT708" s="1421">
        <f ca="1">OFFSET('Model Inputs &amp; Calcs'!$B65,,DT$606+1)/12</f>
        <v>0</v>
      </c>
      <c r="DU708" s="1421">
        <f ca="1">OFFSET('Model Inputs &amp; Calcs'!$B65,,DU$606+1)/12</f>
        <v>0</v>
      </c>
      <c r="DV708" s="1421">
        <f ca="1">OFFSET('Model Inputs &amp; Calcs'!$B65,,DV$606+1)/12</f>
        <v>0</v>
      </c>
      <c r="DW708" s="1421">
        <f ca="1">OFFSET('Model Inputs &amp; Calcs'!$B65,,DW$606+1)/12</f>
        <v>0</v>
      </c>
      <c r="DX708" s="1421">
        <f ca="1">OFFSET('Model Inputs &amp; Calcs'!$B65,,DX$606+1)/12</f>
        <v>0</v>
      </c>
      <c r="DY708" s="1421">
        <f ca="1">OFFSET('Model Inputs &amp; Calcs'!$B65,,DY$606+1)/12</f>
        <v>0</v>
      </c>
      <c r="DZ708" s="1421">
        <f ca="1">OFFSET('Model Inputs &amp; Calcs'!$B65,,DZ$606+1)/12</f>
        <v>0</v>
      </c>
      <c r="EA708" s="1421">
        <f ca="1">OFFSET('Model Inputs &amp; Calcs'!$B65,,EA$606+1)/12</f>
        <v>0</v>
      </c>
      <c r="EB708" s="1421">
        <f ca="1">OFFSET('Model Inputs &amp; Calcs'!$B65,,EB$606+1)/12</f>
        <v>0</v>
      </c>
      <c r="EC708" s="1421">
        <f ca="1">OFFSET('Model Inputs &amp; Calcs'!$B65,,EC$606+1)/12</f>
        <v>0</v>
      </c>
      <c r="ED708" s="1421">
        <f ca="1">OFFSET('Model Inputs &amp; Calcs'!$B65,,ED$606+1)/12</f>
        <v>0</v>
      </c>
      <c r="EE708" s="1421">
        <f ca="1">OFFSET('Model Inputs &amp; Calcs'!$B65,,EE$606+1)/12</f>
        <v>0</v>
      </c>
      <c r="EF708" s="1421">
        <f ca="1">OFFSET('Model Inputs &amp; Calcs'!$B65,,EF$606+1)/12</f>
        <v>0</v>
      </c>
    </row>
    <row r="709" spans="3:136">
      <c r="C709" s="28" t="str">
        <f t="shared" si="506"/>
        <v>Professional Services</v>
      </c>
      <c r="D709" s="1420">
        <f t="shared" si="507"/>
        <v>1350</v>
      </c>
      <c r="E709" s="1421">
        <f ca="1">IF(E$612&lt;Start_Mth,0,OFFSET('Model Inputs &amp; Calcs'!$B66,,E$606+1)/12)</f>
        <v>0</v>
      </c>
      <c r="F709" s="1421">
        <f ca="1">IF(F$612&lt;Start_Mth,0,OFFSET('Model Inputs &amp; Calcs'!$B66,,F$606+1)/12)</f>
        <v>0</v>
      </c>
      <c r="G709" s="1421">
        <f ca="1">IF(G$612&lt;Start_Mth,0,OFFSET('Model Inputs &amp; Calcs'!$B66,,G$606+1)/12)</f>
        <v>0</v>
      </c>
      <c r="H709" s="1421">
        <f ca="1">IF(H$612&lt;Start_Mth,0,OFFSET('Model Inputs &amp; Calcs'!$B66,,H$606+1)/12)</f>
        <v>0</v>
      </c>
      <c r="I709" s="1421">
        <f ca="1">IF(I$612&lt;Start_Mth,0,OFFSET('Model Inputs &amp; Calcs'!$B66,,I$606+1)/12)</f>
        <v>0</v>
      </c>
      <c r="J709" s="1421">
        <f ca="1">IF(J$612&lt;Start_Mth,0,OFFSET('Model Inputs &amp; Calcs'!$B66,,J$606+1)/12)</f>
        <v>0</v>
      </c>
      <c r="K709" s="1421">
        <f ca="1">IF(K$612&lt;Start_Mth,0,OFFSET('Model Inputs &amp; Calcs'!$B66,,K$606+1)/12)</f>
        <v>0</v>
      </c>
      <c r="L709" s="1421">
        <f ca="1">IF(L$612&lt;Start_Mth,0,OFFSET('Model Inputs &amp; Calcs'!$B66,,L$606+1)/12)</f>
        <v>0</v>
      </c>
      <c r="M709" s="1421">
        <f ca="1">IF(M$612&lt;Start_Mth,0,OFFSET('Model Inputs &amp; Calcs'!$B66,,M$606+1)/12)</f>
        <v>0</v>
      </c>
      <c r="N709" s="1421">
        <f ca="1">IF(N$612&lt;Start_Mth,0,OFFSET('Model Inputs &amp; Calcs'!$B66,,N$606+1)/12)</f>
        <v>0</v>
      </c>
      <c r="O709" s="1421">
        <f ca="1">IF(O$612&lt;Start_Mth,0,OFFSET('Model Inputs &amp; Calcs'!$B66,,O$606+1)/12)</f>
        <v>0</v>
      </c>
      <c r="P709" s="1421">
        <f ca="1">IF(P$612&lt;Start_Mth,0,OFFSET('Model Inputs &amp; Calcs'!$B66,,P$606+1)/12)</f>
        <v>0</v>
      </c>
      <c r="Q709" s="1421">
        <f ca="1">IF(Q$612&lt;Start_Mth,0,OFFSET('Model Inputs &amp; Calcs'!$B66,,Q$606+1)/12)</f>
        <v>0</v>
      </c>
      <c r="R709" s="1421">
        <f ca="1">IF(R$612&lt;Start_Mth,0,OFFSET('Model Inputs &amp; Calcs'!$B66,,R$606+1)/12)</f>
        <v>0</v>
      </c>
      <c r="S709" s="1421">
        <f ca="1">IF(S$612&lt;Start_Mth,0,OFFSET('Model Inputs &amp; Calcs'!$B66,,S$606+1)/12)</f>
        <v>0</v>
      </c>
      <c r="T709" s="1421">
        <f ca="1">IF(T$612&lt;Start_Mth,0,OFFSET('Model Inputs &amp; Calcs'!$B66,,T$606+1)/12)</f>
        <v>0</v>
      </c>
      <c r="U709" s="1421">
        <f ca="1">IF(U$612&lt;Start_Mth,0,OFFSET('Model Inputs &amp; Calcs'!$B66,,U$606+1)/12)</f>
        <v>0</v>
      </c>
      <c r="V709" s="1421">
        <f ca="1">IF(V$612&lt;Start_Mth,0,OFFSET('Model Inputs &amp; Calcs'!$B66,,V$606+1)/12)</f>
        <v>0</v>
      </c>
      <c r="W709" s="1421">
        <f ca="1">IF(W$612&lt;Start_Mth,0,OFFSET('Model Inputs &amp; Calcs'!$B66,,W$606+1)/12)</f>
        <v>0</v>
      </c>
      <c r="X709" s="1421">
        <f ca="1">IF(X$612&lt;Start_Mth,0,OFFSET('Model Inputs &amp; Calcs'!$B66,,X$606+1)/12)</f>
        <v>0</v>
      </c>
      <c r="Y709" s="1421">
        <f ca="1">IF(Y$612&lt;Start_Mth,0,OFFSET('Model Inputs &amp; Calcs'!$B66,,Y$606+1)/12)</f>
        <v>0</v>
      </c>
      <c r="Z709" s="1421">
        <f ca="1">IF(Z$612&lt;Start_Mth,0,OFFSET('Model Inputs &amp; Calcs'!$B66,,Z$606+1)/12)</f>
        <v>0</v>
      </c>
      <c r="AA709" s="1421">
        <f ca="1">IF(AA$612&lt;Start_Mth,0,OFFSET('Model Inputs &amp; Calcs'!$B66,,AA$606+1)/12)</f>
        <v>0</v>
      </c>
      <c r="AB709" s="1421">
        <f ca="1">IF(AB$612&lt;Start_Mth,0,OFFSET('Model Inputs &amp; Calcs'!$B66,,AB$606+1)/12)</f>
        <v>0</v>
      </c>
      <c r="AC709" s="1421">
        <f ca="1">IF(AC$612&lt;Start_Mth,0,OFFSET('Model Inputs &amp; Calcs'!$B66,,AC$606+1)/12)</f>
        <v>0</v>
      </c>
      <c r="AD709" s="1421">
        <f ca="1">IF(AD$612&lt;Start_Mth,0,OFFSET('Model Inputs &amp; Calcs'!$B66,,AD$606+1)/12)</f>
        <v>0</v>
      </c>
      <c r="AE709" s="1421">
        <f ca="1">IF(AE$612&lt;Start_Mth,0,OFFSET('Model Inputs &amp; Calcs'!$B66,,AE$606+1)/12)</f>
        <v>0</v>
      </c>
      <c r="AF709" s="1421">
        <f ca="1">IF(AF$612&lt;Start_Mth,0,OFFSET('Model Inputs &amp; Calcs'!$B66,,AF$606+1)/12)</f>
        <v>0</v>
      </c>
      <c r="AG709" s="1421">
        <f ca="1">IF(AG$612&lt;Start_Mth,0,OFFSET('Model Inputs &amp; Calcs'!$B66,,AG$606+1)/12)</f>
        <v>0</v>
      </c>
      <c r="AH709" s="1421">
        <f ca="1">IF(AH$612&lt;Start_Mth,0,OFFSET('Model Inputs &amp; Calcs'!$B66,,AH$606+1)/12)</f>
        <v>0</v>
      </c>
      <c r="AI709" s="1421">
        <f ca="1">IF(AI$612&lt;Start_Mth,0,OFFSET('Model Inputs &amp; Calcs'!$B66,,AI$606+1)/12)</f>
        <v>0</v>
      </c>
      <c r="AJ709" s="1421">
        <f ca="1">IF(AJ$612&lt;Start_Mth,0,OFFSET('Model Inputs &amp; Calcs'!$B66,,AJ$606+1)/12)</f>
        <v>0</v>
      </c>
      <c r="AK709" s="1421">
        <f ca="1">IF(AK$612&lt;Start_Mth,0,OFFSET('Model Inputs &amp; Calcs'!$B66,,AK$606+1)/12)</f>
        <v>0</v>
      </c>
      <c r="AL709" s="1421">
        <f ca="1">IF(AL$612&lt;Start_Mth,0,OFFSET('Model Inputs &amp; Calcs'!$B66,,AL$606+1)/12)</f>
        <v>0</v>
      </c>
      <c r="AM709" s="1421">
        <f ca="1">IF(AM$612&lt;Start_Mth,0,OFFSET('Model Inputs &amp; Calcs'!$B66,,AM$606+1)/12)</f>
        <v>0</v>
      </c>
      <c r="AN709" s="1421">
        <f ca="1">IF(AN$612&lt;Start_Mth,0,OFFSET('Model Inputs &amp; Calcs'!$B66,,AN$606+1)/12)</f>
        <v>0</v>
      </c>
      <c r="AO709" s="1421">
        <f ca="1">IF(AO$612&lt;Start_Mth,0,OFFSET('Model Inputs &amp; Calcs'!$B66,,AO$606+1)/12)</f>
        <v>0</v>
      </c>
      <c r="AP709" s="1421">
        <f ca="1">IF(AP$612&lt;Start_Mth,0,OFFSET('Model Inputs &amp; Calcs'!$B66,,AP$606+1)/12)</f>
        <v>0</v>
      </c>
      <c r="AQ709" s="1421">
        <f ca="1">IF(AQ$612&lt;Start_Mth,0,OFFSET('Model Inputs &amp; Calcs'!$B66,,AQ$606+1)/12)</f>
        <v>0</v>
      </c>
      <c r="AR709" s="1421">
        <f ca="1">IF(AR$612&lt;Start_Mth,0,OFFSET('Model Inputs &amp; Calcs'!$B66,,AR$606+1)/12)</f>
        <v>0</v>
      </c>
      <c r="AS709" s="1421">
        <f ca="1">IF(AS$612&lt;Start_Mth,0,OFFSET('Model Inputs &amp; Calcs'!$B66,,AS$606+1)/12)</f>
        <v>0</v>
      </c>
      <c r="AT709" s="1421">
        <f ca="1">IF(AT$612&lt;Start_Mth,0,OFFSET('Model Inputs &amp; Calcs'!$B66,,AT$606+1)/12)</f>
        <v>0</v>
      </c>
      <c r="AU709" s="1421">
        <f ca="1">IF(AU$612&lt;Start_Mth,0,OFFSET('Model Inputs &amp; Calcs'!$B66,,AU$606+1)/12)</f>
        <v>0</v>
      </c>
      <c r="AV709" s="1421">
        <f ca="1">IF(AV$612&lt;Start_Mth,0,OFFSET('Model Inputs &amp; Calcs'!$B66,,AV$606+1)/12)</f>
        <v>0</v>
      </c>
      <c r="AW709" s="1421">
        <f ca="1">IF(AW$612&lt;Start_Mth,0,OFFSET('Model Inputs &amp; Calcs'!$B66,,AW$606+1)/12)</f>
        <v>0</v>
      </c>
      <c r="AX709" s="1421">
        <f ca="1">IF(AX$612&lt;Start_Mth,0,OFFSET('Model Inputs &amp; Calcs'!$B66,,AX$606+1)/12)</f>
        <v>0</v>
      </c>
      <c r="AY709" s="1421">
        <f ca="1">IF(AY$612&lt;Start_Mth,0,OFFSET('Model Inputs &amp; Calcs'!$B66,,AY$606+1)/12)</f>
        <v>0</v>
      </c>
      <c r="AZ709" s="1421">
        <f ca="1">IF(AZ$612&lt;Start_Mth,0,OFFSET('Model Inputs &amp; Calcs'!$B66,,AZ$606+1)/12)</f>
        <v>0</v>
      </c>
      <c r="BA709" s="1421">
        <f ca="1">IF(BA$612&lt;Start_Mth,0,OFFSET('Model Inputs &amp; Calcs'!$B66,,BA$606+1)/12)</f>
        <v>0</v>
      </c>
      <c r="BB709" s="1421">
        <f ca="1">IF(BB$612&lt;Start_Mth,0,OFFSET('Model Inputs &amp; Calcs'!$B66,,BB$606+1)/12)</f>
        <v>0</v>
      </c>
      <c r="BC709" s="1421">
        <f ca="1">IF(BC$612&lt;Start_Mth,0,OFFSET('Model Inputs &amp; Calcs'!$B66,,BC$606+1)/12)</f>
        <v>0</v>
      </c>
      <c r="BD709" s="1421">
        <f ca="1">IF(BD$612&lt;Start_Mth,0,OFFSET('Model Inputs &amp; Calcs'!$B66,,BD$606+1)/12)</f>
        <v>0</v>
      </c>
      <c r="BE709" s="1421">
        <f ca="1">IF(BE$612&lt;Start_Mth,0,OFFSET('Model Inputs &amp; Calcs'!$B66,,BE$606+1)/12)</f>
        <v>0</v>
      </c>
      <c r="BF709" s="1421">
        <f ca="1">IF(BF$612&lt;Start_Mth,0,OFFSET('Model Inputs &amp; Calcs'!$B66,,BF$606+1)/12)</f>
        <v>0</v>
      </c>
      <c r="BG709" s="1421">
        <f ca="1">IF(BG$612&lt;Start_Mth,0,OFFSET('Model Inputs &amp; Calcs'!$B66,,BG$606+1)/12)</f>
        <v>0</v>
      </c>
      <c r="BH709" s="1421">
        <f ca="1">IF(BH$612&lt;Start_Mth,0,OFFSET('Model Inputs &amp; Calcs'!$B66,,BH$606+1)/12)</f>
        <v>0</v>
      </c>
      <c r="BI709" s="1421">
        <f ca="1">IF(BI$612&lt;Start_Mth,0,OFFSET('Model Inputs &amp; Calcs'!$B66,,BI$606+1)/12)</f>
        <v>0</v>
      </c>
      <c r="BJ709" s="1421">
        <f ca="1">IF(BJ$612&lt;Start_Mth,0,OFFSET('Model Inputs &amp; Calcs'!$B66,,BJ$606+1)/12)</f>
        <v>0</v>
      </c>
      <c r="BK709" s="1421">
        <f ca="1">IF(BK$612&lt;Start_Mth,0,OFFSET('Model Inputs &amp; Calcs'!$B66,,BK$606+1)/12)</f>
        <v>0</v>
      </c>
      <c r="BL709" s="1421">
        <f ca="1">IF(BL$612&lt;Start_Mth,0,OFFSET('Model Inputs &amp; Calcs'!$B66,,BL$606+1)/12)</f>
        <v>0</v>
      </c>
      <c r="BM709" s="1421">
        <f ca="1">IF(BM$612&lt;Start_Mth,0,OFFSET('Model Inputs &amp; Calcs'!$B66,,BM$606+1)/12)</f>
        <v>0</v>
      </c>
      <c r="BN709" s="1421">
        <f ca="1">IF(BN$612&lt;Start_Mth,0,OFFSET('Model Inputs &amp; Calcs'!$B66,,BN$606+1)/12)</f>
        <v>0</v>
      </c>
      <c r="BO709" s="1421">
        <f ca="1">IF(BO$612&lt;Start_Mth,0,OFFSET('Model Inputs &amp; Calcs'!$B66,,BO$606+1)/12)</f>
        <v>0</v>
      </c>
      <c r="BP709" s="1421">
        <f ca="1">IF(BP$612&lt;Start_Mth,0,OFFSET('Model Inputs &amp; Calcs'!$B66,,BP$606+1)/12)</f>
        <v>0</v>
      </c>
      <c r="BQ709" s="1421">
        <f ca="1">IF(BQ$612&lt;Start_Mth,0,OFFSET('Model Inputs &amp; Calcs'!$B66,,BQ$606+1)/12)</f>
        <v>0</v>
      </c>
      <c r="BR709" s="1421">
        <f ca="1">IF(BR$612&lt;Start_Mth,0,OFFSET('Model Inputs &amp; Calcs'!$B66,,BR$606+1)/12)</f>
        <v>0</v>
      </c>
      <c r="BS709" s="1421">
        <f ca="1">IF(BS$612&lt;Start_Mth,0,OFFSET('Model Inputs &amp; Calcs'!$B66,,BS$606+1)/12)</f>
        <v>0</v>
      </c>
      <c r="BT709" s="1421">
        <f ca="1">IF(BT$612&lt;Start_Mth,0,OFFSET('Model Inputs &amp; Calcs'!$B66,,BT$606+1)/12)</f>
        <v>0</v>
      </c>
      <c r="BU709" s="1421">
        <f ca="1">IF(BU$612&lt;Start_Mth,0,OFFSET('Model Inputs &amp; Calcs'!$B66,,BU$606+1)/12)</f>
        <v>0</v>
      </c>
      <c r="BV709" s="1421">
        <f ca="1">IF(BV$612&lt;Start_Mth,0,OFFSET('Model Inputs &amp; Calcs'!$B66,,BV$606+1)/12)</f>
        <v>0</v>
      </c>
      <c r="BW709" s="1421">
        <f ca="1">IF(BW$612&lt;Start_Mth,0,OFFSET('Model Inputs &amp; Calcs'!$B66,,BW$606+1)/12)</f>
        <v>0</v>
      </c>
      <c r="BX709" s="1421">
        <f ca="1">IF(BX$612&lt;Start_Mth,0,OFFSET('Model Inputs &amp; Calcs'!$B66,,BX$606+1)/12)</f>
        <v>0</v>
      </c>
      <c r="BY709" s="1421">
        <f ca="1">IF(BY$612&lt;Start_Mth,0,OFFSET('Model Inputs &amp; Calcs'!$B66,,BY$606+1)/12)</f>
        <v>0</v>
      </c>
      <c r="BZ709" s="1421">
        <f ca="1">IF(BZ$612&lt;Start_Mth,0,OFFSET('Model Inputs &amp; Calcs'!$B66,,BZ$606+1)/12)</f>
        <v>0</v>
      </c>
      <c r="CA709" s="1421">
        <f ca="1">IF(CA$612&lt;Start_Mth,0,OFFSET('Model Inputs &amp; Calcs'!$B66,,CA$606+1)/12)</f>
        <v>0</v>
      </c>
      <c r="CB709" s="1421">
        <f ca="1">IF(CB$612&lt;Start_Mth,0,OFFSET('Model Inputs &amp; Calcs'!$B66,,CB$606+1)/12)</f>
        <v>0</v>
      </c>
      <c r="CC709" s="1421">
        <f ca="1">IF(CC$612&lt;Start_Mth,0,OFFSET('Model Inputs &amp; Calcs'!$B66,,CC$606+1)/12)</f>
        <v>0</v>
      </c>
      <c r="CD709" s="1421">
        <f ca="1">IF(CD$612&lt;Start_Mth,0,OFFSET('Model Inputs &amp; Calcs'!$B66,,CD$606+1)/12)</f>
        <v>0</v>
      </c>
      <c r="CE709" s="1421">
        <f ca="1">IF(CE$612&lt;Start_Mth,0,OFFSET('Model Inputs &amp; Calcs'!$B66,,CE$606+1)/12)</f>
        <v>0</v>
      </c>
      <c r="CF709" s="1421">
        <f ca="1">IF(CF$612&lt;Start_Mth,0,OFFSET('Model Inputs &amp; Calcs'!$B66,,CF$606+1)/12)</f>
        <v>0</v>
      </c>
      <c r="CG709" s="1421">
        <f ca="1">IF(CG$612&lt;Start_Mth,0,OFFSET('Model Inputs &amp; Calcs'!$B66,,CG$606+1)/12)</f>
        <v>0</v>
      </c>
      <c r="CH709" s="1421">
        <f ca="1">IF(CH$612&lt;Start_Mth,0,OFFSET('Model Inputs &amp; Calcs'!$B66,,CH$606+1)/12)</f>
        <v>0</v>
      </c>
      <c r="CI709" s="1421">
        <f ca="1">IF(CI$612&lt;Start_Mth,0,OFFSET('Model Inputs &amp; Calcs'!$B66,,CI$606+1)/12)</f>
        <v>0</v>
      </c>
      <c r="CJ709" s="1421">
        <f ca="1">IF(CJ$612&lt;Start_Mth,0,OFFSET('Model Inputs &amp; Calcs'!$B66,,CJ$606+1)/12)</f>
        <v>0</v>
      </c>
      <c r="CK709" s="1421">
        <f ca="1">IF(CK$612&lt;Start_Mth,0,OFFSET('Model Inputs &amp; Calcs'!$B66,,CK$606+1)/12)</f>
        <v>0</v>
      </c>
      <c r="CL709" s="1421">
        <f ca="1">IF(CL$612&lt;Start_Mth,0,OFFSET('Model Inputs &amp; Calcs'!$B66,,CL$606+1)/12)</f>
        <v>0</v>
      </c>
      <c r="CM709" s="1421">
        <f ca="1">IF(CM$612&lt;Start_Mth,0,OFFSET('Model Inputs &amp; Calcs'!$B66,,CM$606+1)/12)</f>
        <v>0</v>
      </c>
      <c r="CN709" s="1421">
        <f ca="1">IF(CN$612&lt;Start_Mth,0,OFFSET('Model Inputs &amp; Calcs'!$B66,,CN$606+1)/12)</f>
        <v>0</v>
      </c>
      <c r="CO709" s="1421">
        <f ca="1">IF(CO$612&lt;Start_Mth,0,OFFSET('Model Inputs &amp; Calcs'!$B66,,CO$606+1)/12)</f>
        <v>0</v>
      </c>
      <c r="CP709" s="1421">
        <f ca="1">IF(CP$612&lt;Start_Mth,0,OFFSET('Model Inputs &amp; Calcs'!$B66,,CP$606+1)/12)</f>
        <v>0</v>
      </c>
      <c r="CQ709" s="1421">
        <f ca="1">IF(CQ$612&lt;Start_Mth,0,OFFSET('Model Inputs &amp; Calcs'!$B66,,CQ$606+1)/12)</f>
        <v>0</v>
      </c>
      <c r="CR709" s="1421">
        <f ca="1">IF(CR$612&lt;Start_Mth,0,OFFSET('Model Inputs &amp; Calcs'!$B66,,CR$606+1)/12)</f>
        <v>0</v>
      </c>
      <c r="CS709" s="1421">
        <f ca="1">IF(CS$612&lt;Start_Mth,0,OFFSET('Model Inputs &amp; Calcs'!$B66,,CS$606+1)/12)</f>
        <v>0</v>
      </c>
      <c r="CT709" s="1421">
        <f ca="1">IF(CT$612&lt;Start_Mth,0,OFFSET('Model Inputs &amp; Calcs'!$B66,,CT$606+1)/12)</f>
        <v>0</v>
      </c>
      <c r="CU709" s="1421">
        <f ca="1">IF(CU$612&lt;Start_Mth,0,OFFSET('Model Inputs &amp; Calcs'!$B66,,CU$606+1)/12)</f>
        <v>0</v>
      </c>
      <c r="CV709" s="1421">
        <f ca="1">IF(CV$612&lt;Start_Mth,0,OFFSET('Model Inputs &amp; Calcs'!$B66,,CV$606+1)/12)</f>
        <v>0</v>
      </c>
      <c r="CW709" s="1421">
        <f ca="1">IF(CW$612&lt;Start_Mth,0,OFFSET('Model Inputs &amp; Calcs'!$B66,,CW$606+1)/12)</f>
        <v>0</v>
      </c>
      <c r="CX709" s="1421">
        <f ca="1">IF(CX$612&lt;Start_Mth,0,OFFSET('Model Inputs &amp; Calcs'!$B66,,CX$606+1)/12)</f>
        <v>0</v>
      </c>
      <c r="CY709" s="1421">
        <f ca="1">IF(CY$612&lt;Start_Mth,0,OFFSET('Model Inputs &amp; Calcs'!$B66,,CY$606+1)/12)</f>
        <v>0</v>
      </c>
      <c r="CZ709" s="1421">
        <f ca="1">IF(CZ$612&lt;Start_Mth,0,OFFSET('Model Inputs &amp; Calcs'!$B66,,CZ$606+1)/12)</f>
        <v>0</v>
      </c>
      <c r="DA709" s="1421">
        <f ca="1">IF(DA$612&lt;Start_Mth,0,OFFSET('Model Inputs &amp; Calcs'!$B66,,DA$606+1)/12)</f>
        <v>0</v>
      </c>
      <c r="DB709" s="1421">
        <f ca="1">IF(DB$612&lt;Start_Mth,0,OFFSET('Model Inputs &amp; Calcs'!$B66,,DB$606+1)/12)</f>
        <v>0</v>
      </c>
      <c r="DC709" s="1421">
        <f ca="1">IF(DC$612&lt;Start_Mth,0,OFFSET('Model Inputs &amp; Calcs'!$B66,,DC$606+1)/12)</f>
        <v>0</v>
      </c>
      <c r="DD709" s="1421">
        <f ca="1">IF(DD$612&lt;Start_Mth,0,OFFSET('Model Inputs &amp; Calcs'!$B66,,DD$606+1)/12)</f>
        <v>0</v>
      </c>
      <c r="DE709" s="1421">
        <f ca="1">IF(DE$612&lt;Start_Mth,0,OFFSET('Model Inputs &amp; Calcs'!$B66,,DE$606+1)/12)</f>
        <v>0</v>
      </c>
      <c r="DF709" s="1421">
        <f ca="1">IF(DF$612&lt;Start_Mth,0,OFFSET('Model Inputs &amp; Calcs'!$B66,,DF$606+1)/12)</f>
        <v>0</v>
      </c>
      <c r="DG709" s="1421">
        <f ca="1">IF(DG$612&lt;Start_Mth,0,OFFSET('Model Inputs &amp; Calcs'!$B66,,DG$606+1)/12)</f>
        <v>0</v>
      </c>
      <c r="DH709" s="1421">
        <f ca="1">IF(DH$612&lt;Start_Mth,0,OFFSET('Model Inputs &amp; Calcs'!$B66,,DH$606+1)/12)</f>
        <v>0</v>
      </c>
      <c r="DI709" s="1421">
        <f ca="1">IF(DI$612&lt;Start_Mth,0,OFFSET('Model Inputs &amp; Calcs'!$B66,,DI$606+1)/12)</f>
        <v>0</v>
      </c>
      <c r="DJ709" s="1421">
        <f ca="1">IF(DJ$612&lt;Start_Mth,0,OFFSET('Model Inputs &amp; Calcs'!$B66,,DJ$606+1)/12)</f>
        <v>0</v>
      </c>
      <c r="DK709" s="1421">
        <f ca="1">IF(DK$612&lt;Start_Mth,0,OFFSET('Model Inputs &amp; Calcs'!$B66,,DK$606+1)/12)</f>
        <v>0</v>
      </c>
      <c r="DL709" s="1421">
        <f ca="1">IF(DL$612&lt;Start_Mth,0,OFFSET('Model Inputs &amp; Calcs'!$B66,,DL$606+1)/12)</f>
        <v>0</v>
      </c>
      <c r="DM709" s="1421">
        <f ca="1">IF(DM$612&lt;Start_Mth,0,OFFSET('Model Inputs &amp; Calcs'!$B66,,DM$606+1)/12)</f>
        <v>0</v>
      </c>
      <c r="DN709" s="1421">
        <f ca="1">IF(DN$612&lt;Start_Mth,0,OFFSET('Model Inputs &amp; Calcs'!$B66,,DN$606+1)/12)</f>
        <v>0</v>
      </c>
      <c r="DO709" s="1421">
        <f ca="1">IF(DO$612&lt;Start_Mth,0,OFFSET('Model Inputs &amp; Calcs'!$B66,,DO$606+1)/12)</f>
        <v>0</v>
      </c>
      <c r="DP709" s="1421">
        <f ca="1">IF(DP$612&lt;Start_Mth,0,OFFSET('Model Inputs &amp; Calcs'!$B66,,DP$606+1)/12)</f>
        <v>0</v>
      </c>
      <c r="DQ709" s="1421">
        <f ca="1">IF(DQ$612&lt;Start_Mth,0,OFFSET('Model Inputs &amp; Calcs'!$B66,,DQ$606+1)/12)</f>
        <v>0</v>
      </c>
      <c r="DR709" s="1421">
        <f ca="1">IF(DR$612&lt;Start_Mth,0,OFFSET('Model Inputs &amp; Calcs'!$B66,,DR$606+1)/12)</f>
        <v>0</v>
      </c>
      <c r="DS709" s="1421">
        <f ca="1">IF(DS$612&lt;Start_Mth,0,OFFSET('Model Inputs &amp; Calcs'!$B66,,DS$606+1)/12)</f>
        <v>0</v>
      </c>
      <c r="DT709" s="1421">
        <f ca="1">IF(DT$612&lt;Start_Mth,0,OFFSET('Model Inputs &amp; Calcs'!$B66,,DT$606+1)/12)</f>
        <v>0</v>
      </c>
      <c r="DU709" s="1421">
        <f ca="1">IF(DU$612&lt;Start_Mth,0,OFFSET('Model Inputs &amp; Calcs'!$B66,,DU$606+1)/12)</f>
        <v>0</v>
      </c>
      <c r="DV709" s="1421">
        <f ca="1">IF(DV$612&lt;Start_Mth,0,OFFSET('Model Inputs &amp; Calcs'!$B66,,DV$606+1)/12)</f>
        <v>0</v>
      </c>
      <c r="DW709" s="1421">
        <f ca="1">IF(DW$612&lt;Start_Mth,0,OFFSET('Model Inputs &amp; Calcs'!$B66,,DW$606+1)/12)</f>
        <v>0</v>
      </c>
      <c r="DX709" s="1421">
        <f ca="1">IF(DX$612&lt;Start_Mth,0,OFFSET('Model Inputs &amp; Calcs'!$B66,,DX$606+1)/12)</f>
        <v>0</v>
      </c>
      <c r="DY709" s="1421">
        <f ca="1">IF(DY$612&lt;Start_Mth,0,OFFSET('Model Inputs &amp; Calcs'!$B66,,DY$606+1)/12)</f>
        <v>0</v>
      </c>
      <c r="DZ709" s="1421">
        <f ca="1">IF(DZ$612&lt;Start_Mth,0,OFFSET('Model Inputs &amp; Calcs'!$B66,,DZ$606+1)/12)</f>
        <v>0</v>
      </c>
      <c r="EA709" s="1421">
        <f ca="1">IF(EA$612&lt;Start_Mth,0,OFFSET('Model Inputs &amp; Calcs'!$B66,,EA$606+1)/12)</f>
        <v>0</v>
      </c>
      <c r="EB709" s="1421">
        <f ca="1">IF(EB$612&lt;Start_Mth,0,OFFSET('Model Inputs &amp; Calcs'!$B66,,EB$606+1)/12)</f>
        <v>0</v>
      </c>
      <c r="EC709" s="1421">
        <f ca="1">IF(EC$612&lt;Start_Mth,0,OFFSET('Model Inputs &amp; Calcs'!$B66,,EC$606+1)/12)</f>
        <v>0</v>
      </c>
      <c r="ED709" s="1421">
        <f ca="1">IF(ED$612&lt;Start_Mth,0,OFFSET('Model Inputs &amp; Calcs'!$B66,,ED$606+1)/12)</f>
        <v>0</v>
      </c>
      <c r="EE709" s="1421">
        <f ca="1">IF(EE$612&lt;Start_Mth,0,OFFSET('Model Inputs &amp; Calcs'!$B66,,EE$606+1)/12)</f>
        <v>0</v>
      </c>
      <c r="EF709" s="1421">
        <f ca="1">IF(EF$612&lt;Start_Mth,0,OFFSET('Model Inputs &amp; Calcs'!$B66,,EF$606+1)/12)</f>
        <v>0</v>
      </c>
    </row>
    <row r="710" spans="3:136">
      <c r="C710" s="28" t="str">
        <f t="shared" si="506"/>
        <v>Absentee Owner Land Tax</v>
      </c>
      <c r="D710" s="1420">
        <f t="shared" si="507"/>
        <v>11125</v>
      </c>
      <c r="E710" s="1421">
        <f ca="1">OFFSET('Model Inputs &amp; Calcs'!$B67,,E$606+1)/12</f>
        <v>11681.25</v>
      </c>
      <c r="F710" s="1421">
        <f ca="1">OFFSET('Model Inputs &amp; Calcs'!$B67,,F$606+1)/12</f>
        <v>11681.25</v>
      </c>
      <c r="G710" s="1421">
        <f ca="1">OFFSET('Model Inputs &amp; Calcs'!$B67,,G$606+1)/12</f>
        <v>11681.25</v>
      </c>
      <c r="H710" s="1421">
        <f ca="1">OFFSET('Model Inputs &amp; Calcs'!$B67,,H$606+1)/12</f>
        <v>11681.25</v>
      </c>
      <c r="I710" s="1421">
        <f ca="1">OFFSET('Model Inputs &amp; Calcs'!$B67,,I$606+1)/12</f>
        <v>11681.25</v>
      </c>
      <c r="J710" s="1421">
        <f ca="1">OFFSET('Model Inputs &amp; Calcs'!$B67,,J$606+1)/12</f>
        <v>11681.25</v>
      </c>
      <c r="K710" s="1421">
        <f ca="1">OFFSET('Model Inputs &amp; Calcs'!$B67,,K$606+1)/12</f>
        <v>11681.25</v>
      </c>
      <c r="L710" s="1421">
        <f ca="1">OFFSET('Model Inputs &amp; Calcs'!$B67,,L$606+1)/12</f>
        <v>11681.25</v>
      </c>
      <c r="M710" s="1421">
        <f ca="1">OFFSET('Model Inputs &amp; Calcs'!$B67,,M$606+1)/12</f>
        <v>11681.25</v>
      </c>
      <c r="N710" s="1421">
        <f ca="1">OFFSET('Model Inputs &amp; Calcs'!$B67,,N$606+1)/12</f>
        <v>11681.25</v>
      </c>
      <c r="O710" s="1421">
        <f ca="1">OFFSET('Model Inputs &amp; Calcs'!$B67,,O$606+1)/12</f>
        <v>11681.25</v>
      </c>
      <c r="P710" s="1421">
        <f ca="1">OFFSET('Model Inputs &amp; Calcs'!$B67,,P$606+1)/12</f>
        <v>11681.25</v>
      </c>
      <c r="Q710" s="1421">
        <f ca="1">OFFSET('Model Inputs &amp; Calcs'!$B67,,Q$606+1)/12</f>
        <v>12265.3125</v>
      </c>
      <c r="R710" s="1421">
        <f ca="1">OFFSET('Model Inputs &amp; Calcs'!$B67,,R$606+1)/12</f>
        <v>12265.3125</v>
      </c>
      <c r="S710" s="1421">
        <f ca="1">OFFSET('Model Inputs &amp; Calcs'!$B67,,S$606+1)/12</f>
        <v>12265.3125</v>
      </c>
      <c r="T710" s="1421">
        <f ca="1">OFFSET('Model Inputs &amp; Calcs'!$B67,,T$606+1)/12</f>
        <v>12265.3125</v>
      </c>
      <c r="U710" s="1421">
        <f ca="1">OFFSET('Model Inputs &amp; Calcs'!$B67,,U$606+1)/12</f>
        <v>12265.3125</v>
      </c>
      <c r="V710" s="1421">
        <f ca="1">OFFSET('Model Inputs &amp; Calcs'!$B67,,V$606+1)/12</f>
        <v>12265.3125</v>
      </c>
      <c r="W710" s="1421">
        <f ca="1">OFFSET('Model Inputs &amp; Calcs'!$B67,,W$606+1)/12</f>
        <v>12265.3125</v>
      </c>
      <c r="X710" s="1421">
        <f ca="1">OFFSET('Model Inputs &amp; Calcs'!$B67,,X$606+1)/12</f>
        <v>12265.3125</v>
      </c>
      <c r="Y710" s="1421">
        <f ca="1">OFFSET('Model Inputs &amp; Calcs'!$B67,,Y$606+1)/12</f>
        <v>12265.3125</v>
      </c>
      <c r="Z710" s="1421">
        <f ca="1">OFFSET('Model Inputs &amp; Calcs'!$B67,,Z$606+1)/12</f>
        <v>12265.3125</v>
      </c>
      <c r="AA710" s="1421">
        <f ca="1">OFFSET('Model Inputs &amp; Calcs'!$B67,,AA$606+1)/12</f>
        <v>12265.3125</v>
      </c>
      <c r="AB710" s="1421">
        <f ca="1">OFFSET('Model Inputs &amp; Calcs'!$B67,,AB$606+1)/12</f>
        <v>12265.3125</v>
      </c>
      <c r="AC710" s="1421">
        <f ca="1">OFFSET('Model Inputs &amp; Calcs'!$B67,,AC$606+1)/12</f>
        <v>12878.578125</v>
      </c>
      <c r="AD710" s="1421">
        <f ca="1">OFFSET('Model Inputs &amp; Calcs'!$B67,,AD$606+1)/12</f>
        <v>12878.578125</v>
      </c>
      <c r="AE710" s="1421">
        <f ca="1">OFFSET('Model Inputs &amp; Calcs'!$B67,,AE$606+1)/12</f>
        <v>12878.578125</v>
      </c>
      <c r="AF710" s="1421">
        <f ca="1">OFFSET('Model Inputs &amp; Calcs'!$B67,,AF$606+1)/12</f>
        <v>12878.578125</v>
      </c>
      <c r="AG710" s="1421">
        <f ca="1">OFFSET('Model Inputs &amp; Calcs'!$B67,,AG$606+1)/12</f>
        <v>12878.578125</v>
      </c>
      <c r="AH710" s="1421">
        <f ca="1">OFFSET('Model Inputs &amp; Calcs'!$B67,,AH$606+1)/12</f>
        <v>12878.578125</v>
      </c>
      <c r="AI710" s="1421">
        <f ca="1">OFFSET('Model Inputs &amp; Calcs'!$B67,,AI$606+1)/12</f>
        <v>12878.578125</v>
      </c>
      <c r="AJ710" s="1421">
        <f ca="1">OFFSET('Model Inputs &amp; Calcs'!$B67,,AJ$606+1)/12</f>
        <v>12878.578125</v>
      </c>
      <c r="AK710" s="1421">
        <f ca="1">OFFSET('Model Inputs &amp; Calcs'!$B67,,AK$606+1)/12</f>
        <v>12878.578125</v>
      </c>
      <c r="AL710" s="1421">
        <f ca="1">OFFSET('Model Inputs &amp; Calcs'!$B67,,AL$606+1)/12</f>
        <v>12878.578125</v>
      </c>
      <c r="AM710" s="1421">
        <f ca="1">OFFSET('Model Inputs &amp; Calcs'!$B67,,AM$606+1)/12</f>
        <v>12878.578125</v>
      </c>
      <c r="AN710" s="1421">
        <f ca="1">OFFSET('Model Inputs &amp; Calcs'!$B67,,AN$606+1)/12</f>
        <v>12878.578125</v>
      </c>
      <c r="AO710" s="1421">
        <f ca="1">OFFSET('Model Inputs &amp; Calcs'!$B67,,AO$606+1)/12</f>
        <v>13522.507031250001</v>
      </c>
      <c r="AP710" s="1421">
        <f ca="1">OFFSET('Model Inputs &amp; Calcs'!$B67,,AP$606+1)/12</f>
        <v>13522.507031250001</v>
      </c>
      <c r="AQ710" s="1421">
        <f ca="1">OFFSET('Model Inputs &amp; Calcs'!$B67,,AQ$606+1)/12</f>
        <v>13522.507031250001</v>
      </c>
      <c r="AR710" s="1421">
        <f ca="1">OFFSET('Model Inputs &amp; Calcs'!$B67,,AR$606+1)/12</f>
        <v>13522.507031250001</v>
      </c>
      <c r="AS710" s="1421">
        <f ca="1">OFFSET('Model Inputs &amp; Calcs'!$B67,,AS$606+1)/12</f>
        <v>13522.507031250001</v>
      </c>
      <c r="AT710" s="1421">
        <f ca="1">OFFSET('Model Inputs &amp; Calcs'!$B67,,AT$606+1)/12</f>
        <v>13522.507031250001</v>
      </c>
      <c r="AU710" s="1421">
        <f ca="1">OFFSET('Model Inputs &amp; Calcs'!$B67,,AU$606+1)/12</f>
        <v>13522.507031250001</v>
      </c>
      <c r="AV710" s="1421">
        <f ca="1">OFFSET('Model Inputs &amp; Calcs'!$B67,,AV$606+1)/12</f>
        <v>13522.507031250001</v>
      </c>
      <c r="AW710" s="1421">
        <f ca="1">OFFSET('Model Inputs &amp; Calcs'!$B67,,AW$606+1)/12</f>
        <v>13522.507031250001</v>
      </c>
      <c r="AX710" s="1421">
        <f ca="1">OFFSET('Model Inputs &amp; Calcs'!$B67,,AX$606+1)/12</f>
        <v>13522.507031250001</v>
      </c>
      <c r="AY710" s="1421">
        <f ca="1">OFFSET('Model Inputs &amp; Calcs'!$B67,,AY$606+1)/12</f>
        <v>13522.507031250001</v>
      </c>
      <c r="AZ710" s="1421">
        <f ca="1">OFFSET('Model Inputs &amp; Calcs'!$B67,,AZ$606+1)/12</f>
        <v>13522.507031250001</v>
      </c>
      <c r="BA710" s="1421">
        <f ca="1">OFFSET('Model Inputs &amp; Calcs'!$B67,,BA$606+1)/12</f>
        <v>14198.632382812501</v>
      </c>
      <c r="BB710" s="1421">
        <f ca="1">OFFSET('Model Inputs &amp; Calcs'!$B67,,BB$606+1)/12</f>
        <v>14198.632382812501</v>
      </c>
      <c r="BC710" s="1421">
        <f ca="1">OFFSET('Model Inputs &amp; Calcs'!$B67,,BC$606+1)/12</f>
        <v>14198.632382812501</v>
      </c>
      <c r="BD710" s="1421">
        <f ca="1">OFFSET('Model Inputs &amp; Calcs'!$B67,,BD$606+1)/12</f>
        <v>14198.632382812501</v>
      </c>
      <c r="BE710" s="1421">
        <f ca="1">OFFSET('Model Inputs &amp; Calcs'!$B67,,BE$606+1)/12</f>
        <v>14198.632382812501</v>
      </c>
      <c r="BF710" s="1421">
        <f ca="1">OFFSET('Model Inputs &amp; Calcs'!$B67,,BF$606+1)/12</f>
        <v>14198.632382812501</v>
      </c>
      <c r="BG710" s="1421">
        <f ca="1">OFFSET('Model Inputs &amp; Calcs'!$B67,,BG$606+1)/12</f>
        <v>14198.632382812501</v>
      </c>
      <c r="BH710" s="1421">
        <f ca="1">OFFSET('Model Inputs &amp; Calcs'!$B67,,BH$606+1)/12</f>
        <v>14198.632382812501</v>
      </c>
      <c r="BI710" s="1421">
        <f ca="1">OFFSET('Model Inputs &amp; Calcs'!$B67,,BI$606+1)/12</f>
        <v>14198.632382812501</v>
      </c>
      <c r="BJ710" s="1421">
        <f ca="1">OFFSET('Model Inputs &amp; Calcs'!$B67,,BJ$606+1)/12</f>
        <v>14198.632382812501</v>
      </c>
      <c r="BK710" s="1421">
        <f ca="1">OFFSET('Model Inputs &amp; Calcs'!$B67,,BK$606+1)/12</f>
        <v>14198.632382812501</v>
      </c>
      <c r="BL710" s="1421">
        <f ca="1">OFFSET('Model Inputs &amp; Calcs'!$B67,,BL$606+1)/12</f>
        <v>14198.632382812501</v>
      </c>
      <c r="BM710" s="1421">
        <f ca="1">OFFSET('Model Inputs &amp; Calcs'!$B67,,BM$606+1)/12</f>
        <v>14908.564001953126</v>
      </c>
      <c r="BN710" s="1421">
        <f ca="1">OFFSET('Model Inputs &amp; Calcs'!$B67,,BN$606+1)/12</f>
        <v>14908.564001953126</v>
      </c>
      <c r="BO710" s="1421">
        <f ca="1">OFFSET('Model Inputs &amp; Calcs'!$B67,,BO$606+1)/12</f>
        <v>14908.564001953126</v>
      </c>
      <c r="BP710" s="1421">
        <f ca="1">OFFSET('Model Inputs &amp; Calcs'!$B67,,BP$606+1)/12</f>
        <v>14908.564001953126</v>
      </c>
      <c r="BQ710" s="1421">
        <f ca="1">OFFSET('Model Inputs &amp; Calcs'!$B67,,BQ$606+1)/12</f>
        <v>14908.564001953126</v>
      </c>
      <c r="BR710" s="1421">
        <f ca="1">OFFSET('Model Inputs &amp; Calcs'!$B67,,BR$606+1)/12</f>
        <v>14908.564001953126</v>
      </c>
      <c r="BS710" s="1421">
        <f ca="1">OFFSET('Model Inputs &amp; Calcs'!$B67,,BS$606+1)/12</f>
        <v>14908.564001953126</v>
      </c>
      <c r="BT710" s="1421">
        <f ca="1">OFFSET('Model Inputs &amp; Calcs'!$B67,,BT$606+1)/12</f>
        <v>14908.564001953126</v>
      </c>
      <c r="BU710" s="1421">
        <f ca="1">OFFSET('Model Inputs &amp; Calcs'!$B67,,BU$606+1)/12</f>
        <v>14908.564001953126</v>
      </c>
      <c r="BV710" s="1421">
        <f ca="1">OFFSET('Model Inputs &amp; Calcs'!$B67,,BV$606+1)/12</f>
        <v>14908.564001953126</v>
      </c>
      <c r="BW710" s="1421">
        <f ca="1">OFFSET('Model Inputs &amp; Calcs'!$B67,,BW$606+1)/12</f>
        <v>14908.564001953126</v>
      </c>
      <c r="BX710" s="1421">
        <f ca="1">OFFSET('Model Inputs &amp; Calcs'!$B67,,BX$606+1)/12</f>
        <v>14908.564001953126</v>
      </c>
      <c r="BY710" s="1421">
        <f ca="1">OFFSET('Model Inputs &amp; Calcs'!$B67,,BY$606+1)/12</f>
        <v>15653.992202050782</v>
      </c>
      <c r="BZ710" s="1421">
        <f ca="1">OFFSET('Model Inputs &amp; Calcs'!$B67,,BZ$606+1)/12</f>
        <v>15653.992202050782</v>
      </c>
      <c r="CA710" s="1421">
        <f ca="1">OFFSET('Model Inputs &amp; Calcs'!$B67,,CA$606+1)/12</f>
        <v>15653.992202050782</v>
      </c>
      <c r="CB710" s="1421">
        <f ca="1">OFFSET('Model Inputs &amp; Calcs'!$B67,,CB$606+1)/12</f>
        <v>15653.992202050782</v>
      </c>
      <c r="CC710" s="1421">
        <f ca="1">OFFSET('Model Inputs &amp; Calcs'!$B67,,CC$606+1)/12</f>
        <v>15653.992202050782</v>
      </c>
      <c r="CD710" s="1421">
        <f ca="1">OFFSET('Model Inputs &amp; Calcs'!$B67,,CD$606+1)/12</f>
        <v>15653.992202050782</v>
      </c>
      <c r="CE710" s="1421">
        <f ca="1">OFFSET('Model Inputs &amp; Calcs'!$B67,,CE$606+1)/12</f>
        <v>15653.992202050782</v>
      </c>
      <c r="CF710" s="1421">
        <f ca="1">OFFSET('Model Inputs &amp; Calcs'!$B67,,CF$606+1)/12</f>
        <v>15653.992202050782</v>
      </c>
      <c r="CG710" s="1421">
        <f ca="1">OFFSET('Model Inputs &amp; Calcs'!$B67,,CG$606+1)/12</f>
        <v>15653.992202050782</v>
      </c>
      <c r="CH710" s="1421">
        <f ca="1">OFFSET('Model Inputs &amp; Calcs'!$B67,,CH$606+1)/12</f>
        <v>15653.992202050782</v>
      </c>
      <c r="CI710" s="1421">
        <f ca="1">OFFSET('Model Inputs &amp; Calcs'!$B67,,CI$606+1)/12</f>
        <v>15653.992202050782</v>
      </c>
      <c r="CJ710" s="1421">
        <f ca="1">OFFSET('Model Inputs &amp; Calcs'!$B67,,CJ$606+1)/12</f>
        <v>15653.992202050782</v>
      </c>
      <c r="CK710" s="1421">
        <f ca="1">OFFSET('Model Inputs &amp; Calcs'!$B67,,CK$606+1)/12</f>
        <v>16436.691812153324</v>
      </c>
      <c r="CL710" s="1421">
        <f ca="1">OFFSET('Model Inputs &amp; Calcs'!$B67,,CL$606+1)/12</f>
        <v>16436.691812153324</v>
      </c>
      <c r="CM710" s="1421">
        <f ca="1">OFFSET('Model Inputs &amp; Calcs'!$B67,,CM$606+1)/12</f>
        <v>16436.691812153324</v>
      </c>
      <c r="CN710" s="1421">
        <f ca="1">OFFSET('Model Inputs &amp; Calcs'!$B67,,CN$606+1)/12</f>
        <v>16436.691812153324</v>
      </c>
      <c r="CO710" s="1421">
        <f ca="1">OFFSET('Model Inputs &amp; Calcs'!$B67,,CO$606+1)/12</f>
        <v>16436.691812153324</v>
      </c>
      <c r="CP710" s="1421">
        <f ca="1">OFFSET('Model Inputs &amp; Calcs'!$B67,,CP$606+1)/12</f>
        <v>16436.691812153324</v>
      </c>
      <c r="CQ710" s="1421">
        <f ca="1">OFFSET('Model Inputs &amp; Calcs'!$B67,,CQ$606+1)/12</f>
        <v>16436.691812153324</v>
      </c>
      <c r="CR710" s="1421">
        <f ca="1">OFFSET('Model Inputs &amp; Calcs'!$B67,,CR$606+1)/12</f>
        <v>16436.691812153324</v>
      </c>
      <c r="CS710" s="1421">
        <f ca="1">OFFSET('Model Inputs &amp; Calcs'!$B67,,CS$606+1)/12</f>
        <v>16436.691812153324</v>
      </c>
      <c r="CT710" s="1421">
        <f ca="1">OFFSET('Model Inputs &amp; Calcs'!$B67,,CT$606+1)/12</f>
        <v>16436.691812153324</v>
      </c>
      <c r="CU710" s="1421">
        <f ca="1">OFFSET('Model Inputs &amp; Calcs'!$B67,,CU$606+1)/12</f>
        <v>16436.691812153324</v>
      </c>
      <c r="CV710" s="1421">
        <f ca="1">OFFSET('Model Inputs &amp; Calcs'!$B67,,CV$606+1)/12</f>
        <v>16436.691812153324</v>
      </c>
      <c r="CW710" s="1421">
        <f ca="1">OFFSET('Model Inputs &amp; Calcs'!$B67,,CW$606+1)/12</f>
        <v>17258.526402760992</v>
      </c>
      <c r="CX710" s="1421">
        <f ca="1">OFFSET('Model Inputs &amp; Calcs'!$B67,,CX$606+1)/12</f>
        <v>17258.526402760992</v>
      </c>
      <c r="CY710" s="1421">
        <f ca="1">OFFSET('Model Inputs &amp; Calcs'!$B67,,CY$606+1)/12</f>
        <v>17258.526402760992</v>
      </c>
      <c r="CZ710" s="1421">
        <f ca="1">OFFSET('Model Inputs &amp; Calcs'!$B67,,CZ$606+1)/12</f>
        <v>17258.526402760992</v>
      </c>
      <c r="DA710" s="1421">
        <f ca="1">OFFSET('Model Inputs &amp; Calcs'!$B67,,DA$606+1)/12</f>
        <v>17258.526402760992</v>
      </c>
      <c r="DB710" s="1421">
        <f ca="1">OFFSET('Model Inputs &amp; Calcs'!$B67,,DB$606+1)/12</f>
        <v>17258.526402760992</v>
      </c>
      <c r="DC710" s="1421">
        <f ca="1">OFFSET('Model Inputs &amp; Calcs'!$B67,,DC$606+1)/12</f>
        <v>17258.526402760992</v>
      </c>
      <c r="DD710" s="1421">
        <f ca="1">OFFSET('Model Inputs &amp; Calcs'!$B67,,DD$606+1)/12</f>
        <v>17258.526402760992</v>
      </c>
      <c r="DE710" s="1421">
        <f ca="1">OFFSET('Model Inputs &amp; Calcs'!$B67,,DE$606+1)/12</f>
        <v>17258.526402760992</v>
      </c>
      <c r="DF710" s="1421">
        <f ca="1">OFFSET('Model Inputs &amp; Calcs'!$B67,,DF$606+1)/12</f>
        <v>17258.526402760992</v>
      </c>
      <c r="DG710" s="1421">
        <f ca="1">OFFSET('Model Inputs &amp; Calcs'!$B67,,DG$606+1)/12</f>
        <v>17258.526402760992</v>
      </c>
      <c r="DH710" s="1421">
        <f ca="1">OFFSET('Model Inputs &amp; Calcs'!$B67,,DH$606+1)/12</f>
        <v>17258.526402760992</v>
      </c>
      <c r="DI710" s="1421">
        <f ca="1">OFFSET('Model Inputs &amp; Calcs'!$B67,,DI$606+1)/12</f>
        <v>18121.452722899041</v>
      </c>
      <c r="DJ710" s="1421">
        <f ca="1">OFFSET('Model Inputs &amp; Calcs'!$B67,,DJ$606+1)/12</f>
        <v>18121.452722899041</v>
      </c>
      <c r="DK710" s="1421">
        <f ca="1">OFFSET('Model Inputs &amp; Calcs'!$B67,,DK$606+1)/12</f>
        <v>18121.452722899041</v>
      </c>
      <c r="DL710" s="1421">
        <f ca="1">OFFSET('Model Inputs &amp; Calcs'!$B67,,DL$606+1)/12</f>
        <v>18121.452722899041</v>
      </c>
      <c r="DM710" s="1421">
        <f ca="1">OFFSET('Model Inputs &amp; Calcs'!$B67,,DM$606+1)/12</f>
        <v>18121.452722899041</v>
      </c>
      <c r="DN710" s="1421">
        <f ca="1">OFFSET('Model Inputs &amp; Calcs'!$B67,,DN$606+1)/12</f>
        <v>18121.452722899041</v>
      </c>
      <c r="DO710" s="1421">
        <f ca="1">OFFSET('Model Inputs &amp; Calcs'!$B67,,DO$606+1)/12</f>
        <v>18121.452722899041</v>
      </c>
      <c r="DP710" s="1421">
        <f ca="1">OFFSET('Model Inputs &amp; Calcs'!$B67,,DP$606+1)/12</f>
        <v>18121.452722899041</v>
      </c>
      <c r="DQ710" s="1421">
        <f ca="1">OFFSET('Model Inputs &amp; Calcs'!$B67,,DQ$606+1)/12</f>
        <v>18121.452722899041</v>
      </c>
      <c r="DR710" s="1421">
        <f ca="1">OFFSET('Model Inputs &amp; Calcs'!$B67,,DR$606+1)/12</f>
        <v>18121.452722899041</v>
      </c>
      <c r="DS710" s="1421">
        <f ca="1">OFFSET('Model Inputs &amp; Calcs'!$B67,,DS$606+1)/12</f>
        <v>18121.452722899041</v>
      </c>
      <c r="DT710" s="1421">
        <f ca="1">OFFSET('Model Inputs &amp; Calcs'!$B67,,DT$606+1)/12</f>
        <v>18121.452722899041</v>
      </c>
      <c r="DU710" s="1421">
        <f ca="1">OFFSET('Model Inputs &amp; Calcs'!$B67,,DU$606+1)/12</f>
        <v>19027.525359043993</v>
      </c>
      <c r="DV710" s="1421">
        <f ca="1">OFFSET('Model Inputs &amp; Calcs'!$B67,,DV$606+1)/12</f>
        <v>19027.525359043993</v>
      </c>
      <c r="DW710" s="1421">
        <f ca="1">OFFSET('Model Inputs &amp; Calcs'!$B67,,DW$606+1)/12</f>
        <v>19027.525359043993</v>
      </c>
      <c r="DX710" s="1421">
        <f ca="1">OFFSET('Model Inputs &amp; Calcs'!$B67,,DX$606+1)/12</f>
        <v>19027.525359043993</v>
      </c>
      <c r="DY710" s="1421">
        <f ca="1">OFFSET('Model Inputs &amp; Calcs'!$B67,,DY$606+1)/12</f>
        <v>19027.525359043993</v>
      </c>
      <c r="DZ710" s="1421">
        <f ca="1">OFFSET('Model Inputs &amp; Calcs'!$B67,,DZ$606+1)/12</f>
        <v>19027.525359043993</v>
      </c>
      <c r="EA710" s="1421">
        <f ca="1">OFFSET('Model Inputs &amp; Calcs'!$B67,,EA$606+1)/12</f>
        <v>19027.525359043993</v>
      </c>
      <c r="EB710" s="1421">
        <f ca="1">OFFSET('Model Inputs &amp; Calcs'!$B67,,EB$606+1)/12</f>
        <v>19027.525359043993</v>
      </c>
      <c r="EC710" s="1421">
        <f ca="1">OFFSET('Model Inputs &amp; Calcs'!$B67,,EC$606+1)/12</f>
        <v>19027.525359043993</v>
      </c>
      <c r="ED710" s="1421">
        <f ca="1">OFFSET('Model Inputs &amp; Calcs'!$B67,,ED$606+1)/12</f>
        <v>19027.525359043993</v>
      </c>
      <c r="EE710" s="1421">
        <f ca="1">OFFSET('Model Inputs &amp; Calcs'!$B67,,EE$606+1)/12</f>
        <v>19027.525359043993</v>
      </c>
      <c r="EF710" s="1421">
        <f ca="1">OFFSET('Model Inputs &amp; Calcs'!$B67,,EF$606+1)/12</f>
        <v>19027.525359043993</v>
      </c>
    </row>
    <row r="711" spans="3:136">
      <c r="C711" s="28" t="str">
        <f t="shared" si="506"/>
        <v>Misc II</v>
      </c>
      <c r="D711" s="1420">
        <f t="shared" si="507"/>
        <v>0</v>
      </c>
      <c r="E711" s="1421">
        <f ca="1">IF(E$612&lt;Start_Mth,0,OFFSET('Model Inputs &amp; Calcs'!$B68,,E$606+1)/12)</f>
        <v>0</v>
      </c>
      <c r="F711" s="1421">
        <f ca="1">IF(F$612&lt;Start_Mth,0,OFFSET('Model Inputs &amp; Calcs'!$B68,,F$606+1)/12)</f>
        <v>0</v>
      </c>
      <c r="G711" s="1421">
        <f ca="1">IF(G$612&lt;Start_Mth,0,OFFSET('Model Inputs &amp; Calcs'!$B68,,G$606+1)/12)</f>
        <v>0</v>
      </c>
      <c r="H711" s="1421">
        <f ca="1">IF(H$612&lt;Start_Mth,0,OFFSET('Model Inputs &amp; Calcs'!$B68,,H$606+1)/12)</f>
        <v>0</v>
      </c>
      <c r="I711" s="1421">
        <f ca="1">IF(I$612&lt;Start_Mth,0,OFFSET('Model Inputs &amp; Calcs'!$B68,,I$606+1)/12)</f>
        <v>0</v>
      </c>
      <c r="J711" s="1421">
        <f ca="1">IF(J$612&lt;Start_Mth,0,OFFSET('Model Inputs &amp; Calcs'!$B68,,J$606+1)/12)</f>
        <v>0</v>
      </c>
      <c r="K711" s="1421">
        <f ca="1">IF(K$612&lt;Start_Mth,0,OFFSET('Model Inputs &amp; Calcs'!$B68,,K$606+1)/12)</f>
        <v>0</v>
      </c>
      <c r="L711" s="1421">
        <f ca="1">IF(L$612&lt;Start_Mth,0,OFFSET('Model Inputs &amp; Calcs'!$B68,,L$606+1)/12)</f>
        <v>0</v>
      </c>
      <c r="M711" s="1421">
        <f ca="1">IF(M$612&lt;Start_Mth,0,OFFSET('Model Inputs &amp; Calcs'!$B68,,M$606+1)/12)</f>
        <v>0</v>
      </c>
      <c r="N711" s="1421">
        <f ca="1">IF(N$612&lt;Start_Mth,0,OFFSET('Model Inputs &amp; Calcs'!$B68,,N$606+1)/12)</f>
        <v>0</v>
      </c>
      <c r="O711" s="1421">
        <f ca="1">IF(O$612&lt;Start_Mth,0,OFFSET('Model Inputs &amp; Calcs'!$B68,,O$606+1)/12)</f>
        <v>0</v>
      </c>
      <c r="P711" s="1421">
        <f ca="1">IF(P$612&lt;Start_Mth,0,OFFSET('Model Inputs &amp; Calcs'!$B68,,P$606+1)/12)</f>
        <v>0</v>
      </c>
      <c r="Q711" s="1421">
        <f ca="1">IF(Q$612&lt;Start_Mth,0,OFFSET('Model Inputs &amp; Calcs'!$B68,,Q$606+1)/12)</f>
        <v>0</v>
      </c>
      <c r="R711" s="1421">
        <f ca="1">IF(R$612&lt;Start_Mth,0,OFFSET('Model Inputs &amp; Calcs'!$B68,,R$606+1)/12)</f>
        <v>0</v>
      </c>
      <c r="S711" s="1421">
        <f ca="1">IF(S$612&lt;Start_Mth,0,OFFSET('Model Inputs &amp; Calcs'!$B68,,S$606+1)/12)</f>
        <v>0</v>
      </c>
      <c r="T711" s="1421">
        <f ca="1">IF(T$612&lt;Start_Mth,0,OFFSET('Model Inputs &amp; Calcs'!$B68,,T$606+1)/12)</f>
        <v>0</v>
      </c>
      <c r="U711" s="1421">
        <f ca="1">IF(U$612&lt;Start_Mth,0,OFFSET('Model Inputs &amp; Calcs'!$B68,,U$606+1)/12)</f>
        <v>0</v>
      </c>
      <c r="V711" s="1421">
        <f ca="1">IF(V$612&lt;Start_Mth,0,OFFSET('Model Inputs &amp; Calcs'!$B68,,V$606+1)/12)</f>
        <v>0</v>
      </c>
      <c r="W711" s="1421">
        <f ca="1">IF(W$612&lt;Start_Mth,0,OFFSET('Model Inputs &amp; Calcs'!$B68,,W$606+1)/12)</f>
        <v>0</v>
      </c>
      <c r="X711" s="1421">
        <f ca="1">IF(X$612&lt;Start_Mth,0,OFFSET('Model Inputs &amp; Calcs'!$B68,,X$606+1)/12)</f>
        <v>0</v>
      </c>
      <c r="Y711" s="1421">
        <f ca="1">IF(Y$612&lt;Start_Mth,0,OFFSET('Model Inputs &amp; Calcs'!$B68,,Y$606+1)/12)</f>
        <v>0</v>
      </c>
      <c r="Z711" s="1421">
        <f ca="1">IF(Z$612&lt;Start_Mth,0,OFFSET('Model Inputs &amp; Calcs'!$B68,,Z$606+1)/12)</f>
        <v>0</v>
      </c>
      <c r="AA711" s="1421">
        <f ca="1">IF(AA$612&lt;Start_Mth,0,OFFSET('Model Inputs &amp; Calcs'!$B68,,AA$606+1)/12)</f>
        <v>0</v>
      </c>
      <c r="AB711" s="1421">
        <f ca="1">IF(AB$612&lt;Start_Mth,0,OFFSET('Model Inputs &amp; Calcs'!$B68,,AB$606+1)/12)</f>
        <v>0</v>
      </c>
      <c r="AC711" s="1421">
        <f ca="1">IF(AC$612&lt;Start_Mth,0,OFFSET('Model Inputs &amp; Calcs'!$B68,,AC$606+1)/12)</f>
        <v>0</v>
      </c>
      <c r="AD711" s="1421">
        <f ca="1">IF(AD$612&lt;Start_Mth,0,OFFSET('Model Inputs &amp; Calcs'!$B68,,AD$606+1)/12)</f>
        <v>0</v>
      </c>
      <c r="AE711" s="1421">
        <f ca="1">IF(AE$612&lt;Start_Mth,0,OFFSET('Model Inputs &amp; Calcs'!$B68,,AE$606+1)/12)</f>
        <v>0</v>
      </c>
      <c r="AF711" s="1421">
        <f ca="1">IF(AF$612&lt;Start_Mth,0,OFFSET('Model Inputs &amp; Calcs'!$B68,,AF$606+1)/12)</f>
        <v>0</v>
      </c>
      <c r="AG711" s="1421">
        <f ca="1">IF(AG$612&lt;Start_Mth,0,OFFSET('Model Inputs &amp; Calcs'!$B68,,AG$606+1)/12)</f>
        <v>0</v>
      </c>
      <c r="AH711" s="1421">
        <f ca="1">IF(AH$612&lt;Start_Mth,0,OFFSET('Model Inputs &amp; Calcs'!$B68,,AH$606+1)/12)</f>
        <v>0</v>
      </c>
      <c r="AI711" s="1421">
        <f ca="1">IF(AI$612&lt;Start_Mth,0,OFFSET('Model Inputs &amp; Calcs'!$B68,,AI$606+1)/12)</f>
        <v>0</v>
      </c>
      <c r="AJ711" s="1421">
        <f ca="1">IF(AJ$612&lt;Start_Mth,0,OFFSET('Model Inputs &amp; Calcs'!$B68,,AJ$606+1)/12)</f>
        <v>0</v>
      </c>
      <c r="AK711" s="1421">
        <f ca="1">IF(AK$612&lt;Start_Mth,0,OFFSET('Model Inputs &amp; Calcs'!$B68,,AK$606+1)/12)</f>
        <v>0</v>
      </c>
      <c r="AL711" s="1421">
        <f ca="1">IF(AL$612&lt;Start_Mth,0,OFFSET('Model Inputs &amp; Calcs'!$B68,,AL$606+1)/12)</f>
        <v>0</v>
      </c>
      <c r="AM711" s="1421">
        <f ca="1">IF(AM$612&lt;Start_Mth,0,OFFSET('Model Inputs &amp; Calcs'!$B68,,AM$606+1)/12)</f>
        <v>0</v>
      </c>
      <c r="AN711" s="1421">
        <f ca="1">IF(AN$612&lt;Start_Mth,0,OFFSET('Model Inputs &amp; Calcs'!$B68,,AN$606+1)/12)</f>
        <v>0</v>
      </c>
      <c r="AO711" s="1421">
        <f ca="1">IF(AO$612&lt;Start_Mth,0,OFFSET('Model Inputs &amp; Calcs'!$B68,,AO$606+1)/12)</f>
        <v>0</v>
      </c>
      <c r="AP711" s="1421">
        <f ca="1">IF(AP$612&lt;Start_Mth,0,OFFSET('Model Inputs &amp; Calcs'!$B68,,AP$606+1)/12)</f>
        <v>0</v>
      </c>
      <c r="AQ711" s="1421">
        <f ca="1">IF(AQ$612&lt;Start_Mth,0,OFFSET('Model Inputs &amp; Calcs'!$B68,,AQ$606+1)/12)</f>
        <v>0</v>
      </c>
      <c r="AR711" s="1421">
        <f ca="1">IF(AR$612&lt;Start_Mth,0,OFFSET('Model Inputs &amp; Calcs'!$B68,,AR$606+1)/12)</f>
        <v>0</v>
      </c>
      <c r="AS711" s="1421">
        <f ca="1">IF(AS$612&lt;Start_Mth,0,OFFSET('Model Inputs &amp; Calcs'!$B68,,AS$606+1)/12)</f>
        <v>0</v>
      </c>
      <c r="AT711" s="1421">
        <f ca="1">IF(AT$612&lt;Start_Mth,0,OFFSET('Model Inputs &amp; Calcs'!$B68,,AT$606+1)/12)</f>
        <v>0</v>
      </c>
      <c r="AU711" s="1421">
        <f ca="1">IF(AU$612&lt;Start_Mth,0,OFFSET('Model Inputs &amp; Calcs'!$B68,,AU$606+1)/12)</f>
        <v>0</v>
      </c>
      <c r="AV711" s="1421">
        <f ca="1">IF(AV$612&lt;Start_Mth,0,OFFSET('Model Inputs &amp; Calcs'!$B68,,AV$606+1)/12)</f>
        <v>0</v>
      </c>
      <c r="AW711" s="1421">
        <f ca="1">IF(AW$612&lt;Start_Mth,0,OFFSET('Model Inputs &amp; Calcs'!$B68,,AW$606+1)/12)</f>
        <v>0</v>
      </c>
      <c r="AX711" s="1421">
        <f ca="1">IF(AX$612&lt;Start_Mth,0,OFFSET('Model Inputs &amp; Calcs'!$B68,,AX$606+1)/12)</f>
        <v>0</v>
      </c>
      <c r="AY711" s="1421">
        <f ca="1">IF(AY$612&lt;Start_Mth,0,OFFSET('Model Inputs &amp; Calcs'!$B68,,AY$606+1)/12)</f>
        <v>0</v>
      </c>
      <c r="AZ711" s="1421">
        <f ca="1">IF(AZ$612&lt;Start_Mth,0,OFFSET('Model Inputs &amp; Calcs'!$B68,,AZ$606+1)/12)</f>
        <v>0</v>
      </c>
      <c r="BA711" s="1421">
        <f ca="1">IF(BA$612&lt;Start_Mth,0,OFFSET('Model Inputs &amp; Calcs'!$B68,,BA$606+1)/12)</f>
        <v>0</v>
      </c>
      <c r="BB711" s="1421">
        <f ca="1">IF(BB$612&lt;Start_Mth,0,OFFSET('Model Inputs &amp; Calcs'!$B68,,BB$606+1)/12)</f>
        <v>0</v>
      </c>
      <c r="BC711" s="1421">
        <f ca="1">IF(BC$612&lt;Start_Mth,0,OFFSET('Model Inputs &amp; Calcs'!$B68,,BC$606+1)/12)</f>
        <v>0</v>
      </c>
      <c r="BD711" s="1421">
        <f ca="1">IF(BD$612&lt;Start_Mth,0,OFFSET('Model Inputs &amp; Calcs'!$B68,,BD$606+1)/12)</f>
        <v>0</v>
      </c>
      <c r="BE711" s="1421">
        <f ca="1">IF(BE$612&lt;Start_Mth,0,OFFSET('Model Inputs &amp; Calcs'!$B68,,BE$606+1)/12)</f>
        <v>0</v>
      </c>
      <c r="BF711" s="1421">
        <f ca="1">IF(BF$612&lt;Start_Mth,0,OFFSET('Model Inputs &amp; Calcs'!$B68,,BF$606+1)/12)</f>
        <v>0</v>
      </c>
      <c r="BG711" s="1421">
        <f ca="1">IF(BG$612&lt;Start_Mth,0,OFFSET('Model Inputs &amp; Calcs'!$B68,,BG$606+1)/12)</f>
        <v>0</v>
      </c>
      <c r="BH711" s="1421">
        <f ca="1">IF(BH$612&lt;Start_Mth,0,OFFSET('Model Inputs &amp; Calcs'!$B68,,BH$606+1)/12)</f>
        <v>0</v>
      </c>
      <c r="BI711" s="1421">
        <f ca="1">IF(BI$612&lt;Start_Mth,0,OFFSET('Model Inputs &amp; Calcs'!$B68,,BI$606+1)/12)</f>
        <v>0</v>
      </c>
      <c r="BJ711" s="1421">
        <f ca="1">IF(BJ$612&lt;Start_Mth,0,OFFSET('Model Inputs &amp; Calcs'!$B68,,BJ$606+1)/12)</f>
        <v>0</v>
      </c>
      <c r="BK711" s="1421">
        <f ca="1">IF(BK$612&lt;Start_Mth,0,OFFSET('Model Inputs &amp; Calcs'!$B68,,BK$606+1)/12)</f>
        <v>0</v>
      </c>
      <c r="BL711" s="1421">
        <f ca="1">IF(BL$612&lt;Start_Mth,0,OFFSET('Model Inputs &amp; Calcs'!$B68,,BL$606+1)/12)</f>
        <v>0</v>
      </c>
      <c r="BM711" s="1421">
        <f ca="1">IF(BM$612&lt;Start_Mth,0,OFFSET('Model Inputs &amp; Calcs'!$B68,,BM$606+1)/12)</f>
        <v>0</v>
      </c>
      <c r="BN711" s="1421">
        <f ca="1">IF(BN$612&lt;Start_Mth,0,OFFSET('Model Inputs &amp; Calcs'!$B68,,BN$606+1)/12)</f>
        <v>0</v>
      </c>
      <c r="BO711" s="1421">
        <f ca="1">IF(BO$612&lt;Start_Mth,0,OFFSET('Model Inputs &amp; Calcs'!$B68,,BO$606+1)/12)</f>
        <v>0</v>
      </c>
      <c r="BP711" s="1421">
        <f ca="1">IF(BP$612&lt;Start_Mth,0,OFFSET('Model Inputs &amp; Calcs'!$B68,,BP$606+1)/12)</f>
        <v>0</v>
      </c>
      <c r="BQ711" s="1421">
        <f ca="1">IF(BQ$612&lt;Start_Mth,0,OFFSET('Model Inputs &amp; Calcs'!$B68,,BQ$606+1)/12)</f>
        <v>0</v>
      </c>
      <c r="BR711" s="1421">
        <f ca="1">IF(BR$612&lt;Start_Mth,0,OFFSET('Model Inputs &amp; Calcs'!$B68,,BR$606+1)/12)</f>
        <v>0</v>
      </c>
      <c r="BS711" s="1421">
        <f ca="1">IF(BS$612&lt;Start_Mth,0,OFFSET('Model Inputs &amp; Calcs'!$B68,,BS$606+1)/12)</f>
        <v>0</v>
      </c>
      <c r="BT711" s="1421">
        <f ca="1">IF(BT$612&lt;Start_Mth,0,OFFSET('Model Inputs &amp; Calcs'!$B68,,BT$606+1)/12)</f>
        <v>0</v>
      </c>
      <c r="BU711" s="1421">
        <f ca="1">IF(BU$612&lt;Start_Mth,0,OFFSET('Model Inputs &amp; Calcs'!$B68,,BU$606+1)/12)</f>
        <v>0</v>
      </c>
      <c r="BV711" s="1421">
        <f ca="1">IF(BV$612&lt;Start_Mth,0,OFFSET('Model Inputs &amp; Calcs'!$B68,,BV$606+1)/12)</f>
        <v>0</v>
      </c>
      <c r="BW711" s="1421">
        <f ca="1">IF(BW$612&lt;Start_Mth,0,OFFSET('Model Inputs &amp; Calcs'!$B68,,BW$606+1)/12)</f>
        <v>0</v>
      </c>
      <c r="BX711" s="1421">
        <f ca="1">IF(BX$612&lt;Start_Mth,0,OFFSET('Model Inputs &amp; Calcs'!$B68,,BX$606+1)/12)</f>
        <v>0</v>
      </c>
      <c r="BY711" s="1421">
        <f ca="1">IF(BY$612&lt;Start_Mth,0,OFFSET('Model Inputs &amp; Calcs'!$B68,,BY$606+1)/12)</f>
        <v>0</v>
      </c>
      <c r="BZ711" s="1421">
        <f ca="1">IF(BZ$612&lt;Start_Mth,0,OFFSET('Model Inputs &amp; Calcs'!$B68,,BZ$606+1)/12)</f>
        <v>0</v>
      </c>
      <c r="CA711" s="1421">
        <f ca="1">IF(CA$612&lt;Start_Mth,0,OFFSET('Model Inputs &amp; Calcs'!$B68,,CA$606+1)/12)</f>
        <v>0</v>
      </c>
      <c r="CB711" s="1421">
        <f ca="1">IF(CB$612&lt;Start_Mth,0,OFFSET('Model Inputs &amp; Calcs'!$B68,,CB$606+1)/12)</f>
        <v>0</v>
      </c>
      <c r="CC711" s="1421">
        <f ca="1">IF(CC$612&lt;Start_Mth,0,OFFSET('Model Inputs &amp; Calcs'!$B68,,CC$606+1)/12)</f>
        <v>0</v>
      </c>
      <c r="CD711" s="1421">
        <f ca="1">IF(CD$612&lt;Start_Mth,0,OFFSET('Model Inputs &amp; Calcs'!$B68,,CD$606+1)/12)</f>
        <v>0</v>
      </c>
      <c r="CE711" s="1421">
        <f ca="1">IF(CE$612&lt;Start_Mth,0,OFFSET('Model Inputs &amp; Calcs'!$B68,,CE$606+1)/12)</f>
        <v>0</v>
      </c>
      <c r="CF711" s="1421">
        <f ca="1">IF(CF$612&lt;Start_Mth,0,OFFSET('Model Inputs &amp; Calcs'!$B68,,CF$606+1)/12)</f>
        <v>0</v>
      </c>
      <c r="CG711" s="1421">
        <f ca="1">IF(CG$612&lt;Start_Mth,0,OFFSET('Model Inputs &amp; Calcs'!$B68,,CG$606+1)/12)</f>
        <v>0</v>
      </c>
      <c r="CH711" s="1421">
        <f ca="1">IF(CH$612&lt;Start_Mth,0,OFFSET('Model Inputs &amp; Calcs'!$B68,,CH$606+1)/12)</f>
        <v>0</v>
      </c>
      <c r="CI711" s="1421">
        <f ca="1">IF(CI$612&lt;Start_Mth,0,OFFSET('Model Inputs &amp; Calcs'!$B68,,CI$606+1)/12)</f>
        <v>0</v>
      </c>
      <c r="CJ711" s="1421">
        <f ca="1">IF(CJ$612&lt;Start_Mth,0,OFFSET('Model Inputs &amp; Calcs'!$B68,,CJ$606+1)/12)</f>
        <v>0</v>
      </c>
      <c r="CK711" s="1421">
        <f ca="1">IF(CK$612&lt;Start_Mth,0,OFFSET('Model Inputs &amp; Calcs'!$B68,,CK$606+1)/12)</f>
        <v>0</v>
      </c>
      <c r="CL711" s="1421">
        <f ca="1">IF(CL$612&lt;Start_Mth,0,OFFSET('Model Inputs &amp; Calcs'!$B68,,CL$606+1)/12)</f>
        <v>0</v>
      </c>
      <c r="CM711" s="1421">
        <f ca="1">IF(CM$612&lt;Start_Mth,0,OFFSET('Model Inputs &amp; Calcs'!$B68,,CM$606+1)/12)</f>
        <v>0</v>
      </c>
      <c r="CN711" s="1421">
        <f ca="1">IF(CN$612&lt;Start_Mth,0,OFFSET('Model Inputs &amp; Calcs'!$B68,,CN$606+1)/12)</f>
        <v>0</v>
      </c>
      <c r="CO711" s="1421">
        <f ca="1">IF(CO$612&lt;Start_Mth,0,OFFSET('Model Inputs &amp; Calcs'!$B68,,CO$606+1)/12)</f>
        <v>0</v>
      </c>
      <c r="CP711" s="1421">
        <f ca="1">IF(CP$612&lt;Start_Mth,0,OFFSET('Model Inputs &amp; Calcs'!$B68,,CP$606+1)/12)</f>
        <v>0</v>
      </c>
      <c r="CQ711" s="1421">
        <f ca="1">IF(CQ$612&lt;Start_Mth,0,OFFSET('Model Inputs &amp; Calcs'!$B68,,CQ$606+1)/12)</f>
        <v>0</v>
      </c>
      <c r="CR711" s="1421">
        <f ca="1">IF(CR$612&lt;Start_Mth,0,OFFSET('Model Inputs &amp; Calcs'!$B68,,CR$606+1)/12)</f>
        <v>0</v>
      </c>
      <c r="CS711" s="1421">
        <f ca="1">IF(CS$612&lt;Start_Mth,0,OFFSET('Model Inputs &amp; Calcs'!$B68,,CS$606+1)/12)</f>
        <v>0</v>
      </c>
      <c r="CT711" s="1421">
        <f ca="1">IF(CT$612&lt;Start_Mth,0,OFFSET('Model Inputs &amp; Calcs'!$B68,,CT$606+1)/12)</f>
        <v>0</v>
      </c>
      <c r="CU711" s="1421">
        <f ca="1">IF(CU$612&lt;Start_Mth,0,OFFSET('Model Inputs &amp; Calcs'!$B68,,CU$606+1)/12)</f>
        <v>0</v>
      </c>
      <c r="CV711" s="1421">
        <f ca="1">IF(CV$612&lt;Start_Mth,0,OFFSET('Model Inputs &amp; Calcs'!$B68,,CV$606+1)/12)</f>
        <v>0</v>
      </c>
      <c r="CW711" s="1421">
        <f ca="1">IF(CW$612&lt;Start_Mth,0,OFFSET('Model Inputs &amp; Calcs'!$B68,,CW$606+1)/12)</f>
        <v>0</v>
      </c>
      <c r="CX711" s="1421">
        <f ca="1">IF(CX$612&lt;Start_Mth,0,OFFSET('Model Inputs &amp; Calcs'!$B68,,CX$606+1)/12)</f>
        <v>0</v>
      </c>
      <c r="CY711" s="1421">
        <f ca="1">IF(CY$612&lt;Start_Mth,0,OFFSET('Model Inputs &amp; Calcs'!$B68,,CY$606+1)/12)</f>
        <v>0</v>
      </c>
      <c r="CZ711" s="1421">
        <f ca="1">IF(CZ$612&lt;Start_Mth,0,OFFSET('Model Inputs &amp; Calcs'!$B68,,CZ$606+1)/12)</f>
        <v>0</v>
      </c>
      <c r="DA711" s="1421">
        <f ca="1">IF(DA$612&lt;Start_Mth,0,OFFSET('Model Inputs &amp; Calcs'!$B68,,DA$606+1)/12)</f>
        <v>0</v>
      </c>
      <c r="DB711" s="1421">
        <f ca="1">IF(DB$612&lt;Start_Mth,0,OFFSET('Model Inputs &amp; Calcs'!$B68,,DB$606+1)/12)</f>
        <v>0</v>
      </c>
      <c r="DC711" s="1421">
        <f ca="1">IF(DC$612&lt;Start_Mth,0,OFFSET('Model Inputs &amp; Calcs'!$B68,,DC$606+1)/12)</f>
        <v>0</v>
      </c>
      <c r="DD711" s="1421">
        <f ca="1">IF(DD$612&lt;Start_Mth,0,OFFSET('Model Inputs &amp; Calcs'!$B68,,DD$606+1)/12)</f>
        <v>0</v>
      </c>
      <c r="DE711" s="1421">
        <f ca="1">IF(DE$612&lt;Start_Mth,0,OFFSET('Model Inputs &amp; Calcs'!$B68,,DE$606+1)/12)</f>
        <v>0</v>
      </c>
      <c r="DF711" s="1421">
        <f ca="1">IF(DF$612&lt;Start_Mth,0,OFFSET('Model Inputs &amp; Calcs'!$B68,,DF$606+1)/12)</f>
        <v>0</v>
      </c>
      <c r="DG711" s="1421">
        <f ca="1">IF(DG$612&lt;Start_Mth,0,OFFSET('Model Inputs &amp; Calcs'!$B68,,DG$606+1)/12)</f>
        <v>0</v>
      </c>
      <c r="DH711" s="1421">
        <f ca="1">IF(DH$612&lt;Start_Mth,0,OFFSET('Model Inputs &amp; Calcs'!$B68,,DH$606+1)/12)</f>
        <v>0</v>
      </c>
      <c r="DI711" s="1421">
        <f ca="1">IF(DI$612&lt;Start_Mth,0,OFFSET('Model Inputs &amp; Calcs'!$B68,,DI$606+1)/12)</f>
        <v>0</v>
      </c>
      <c r="DJ711" s="1421">
        <f ca="1">IF(DJ$612&lt;Start_Mth,0,OFFSET('Model Inputs &amp; Calcs'!$B68,,DJ$606+1)/12)</f>
        <v>0</v>
      </c>
      <c r="DK711" s="1421">
        <f ca="1">IF(DK$612&lt;Start_Mth,0,OFFSET('Model Inputs &amp; Calcs'!$B68,,DK$606+1)/12)</f>
        <v>0</v>
      </c>
      <c r="DL711" s="1421">
        <f ca="1">IF(DL$612&lt;Start_Mth,0,OFFSET('Model Inputs &amp; Calcs'!$B68,,DL$606+1)/12)</f>
        <v>0</v>
      </c>
      <c r="DM711" s="1421">
        <f ca="1">IF(DM$612&lt;Start_Mth,0,OFFSET('Model Inputs &amp; Calcs'!$B68,,DM$606+1)/12)</f>
        <v>0</v>
      </c>
      <c r="DN711" s="1421">
        <f ca="1">IF(DN$612&lt;Start_Mth,0,OFFSET('Model Inputs &amp; Calcs'!$B68,,DN$606+1)/12)</f>
        <v>0</v>
      </c>
      <c r="DO711" s="1421">
        <f ca="1">IF(DO$612&lt;Start_Mth,0,OFFSET('Model Inputs &amp; Calcs'!$B68,,DO$606+1)/12)</f>
        <v>0</v>
      </c>
      <c r="DP711" s="1421">
        <f ca="1">IF(DP$612&lt;Start_Mth,0,OFFSET('Model Inputs &amp; Calcs'!$B68,,DP$606+1)/12)</f>
        <v>0</v>
      </c>
      <c r="DQ711" s="1421">
        <f ca="1">IF(DQ$612&lt;Start_Mth,0,OFFSET('Model Inputs &amp; Calcs'!$B68,,DQ$606+1)/12)</f>
        <v>0</v>
      </c>
      <c r="DR711" s="1421">
        <f ca="1">IF(DR$612&lt;Start_Mth,0,OFFSET('Model Inputs &amp; Calcs'!$B68,,DR$606+1)/12)</f>
        <v>0</v>
      </c>
      <c r="DS711" s="1421">
        <f ca="1">IF(DS$612&lt;Start_Mth,0,OFFSET('Model Inputs &amp; Calcs'!$B68,,DS$606+1)/12)</f>
        <v>0</v>
      </c>
      <c r="DT711" s="1421">
        <f ca="1">IF(DT$612&lt;Start_Mth,0,OFFSET('Model Inputs &amp; Calcs'!$B68,,DT$606+1)/12)</f>
        <v>0</v>
      </c>
      <c r="DU711" s="1421">
        <f ca="1">IF(DU$612&lt;Start_Mth,0,OFFSET('Model Inputs &amp; Calcs'!$B68,,DU$606+1)/12)</f>
        <v>0</v>
      </c>
      <c r="DV711" s="1421">
        <f ca="1">IF(DV$612&lt;Start_Mth,0,OFFSET('Model Inputs &amp; Calcs'!$B68,,DV$606+1)/12)</f>
        <v>0</v>
      </c>
      <c r="DW711" s="1421">
        <f ca="1">IF(DW$612&lt;Start_Mth,0,OFFSET('Model Inputs &amp; Calcs'!$B68,,DW$606+1)/12)</f>
        <v>0</v>
      </c>
      <c r="DX711" s="1421">
        <f ca="1">IF(DX$612&lt;Start_Mth,0,OFFSET('Model Inputs &amp; Calcs'!$B68,,DX$606+1)/12)</f>
        <v>0</v>
      </c>
      <c r="DY711" s="1421">
        <f ca="1">IF(DY$612&lt;Start_Mth,0,OFFSET('Model Inputs &amp; Calcs'!$B68,,DY$606+1)/12)</f>
        <v>0</v>
      </c>
      <c r="DZ711" s="1421">
        <f ca="1">IF(DZ$612&lt;Start_Mth,0,OFFSET('Model Inputs &amp; Calcs'!$B68,,DZ$606+1)/12)</f>
        <v>0</v>
      </c>
      <c r="EA711" s="1421">
        <f ca="1">IF(EA$612&lt;Start_Mth,0,OFFSET('Model Inputs &amp; Calcs'!$B68,,EA$606+1)/12)</f>
        <v>0</v>
      </c>
      <c r="EB711" s="1421">
        <f ca="1">IF(EB$612&lt;Start_Mth,0,OFFSET('Model Inputs &amp; Calcs'!$B68,,EB$606+1)/12)</f>
        <v>0</v>
      </c>
      <c r="EC711" s="1421">
        <f ca="1">IF(EC$612&lt;Start_Mth,0,OFFSET('Model Inputs &amp; Calcs'!$B68,,EC$606+1)/12)</f>
        <v>0</v>
      </c>
      <c r="ED711" s="1421">
        <f ca="1">IF(ED$612&lt;Start_Mth,0,OFFSET('Model Inputs &amp; Calcs'!$B68,,ED$606+1)/12)</f>
        <v>0</v>
      </c>
      <c r="EE711" s="1421">
        <f ca="1">IF(EE$612&lt;Start_Mth,0,OFFSET('Model Inputs &amp; Calcs'!$B68,,EE$606+1)/12)</f>
        <v>0</v>
      </c>
      <c r="EF711" s="1421">
        <f ca="1">IF(EF$612&lt;Start_Mth,0,OFFSET('Model Inputs &amp; Calcs'!$B68,,EF$606+1)/12)</f>
        <v>0</v>
      </c>
    </row>
    <row r="712" spans="3:136">
      <c r="C712" s="704" t="s">
        <v>445</v>
      </c>
      <c r="D712" s="1575">
        <f t="shared" ref="D712:AI712" ca="1" si="520">SUM(D690:D711)</f>
        <v>31269.850000000002</v>
      </c>
      <c r="E712" s="1576">
        <f t="shared" ca="1" si="520"/>
        <v>11762.85</v>
      </c>
      <c r="F712" s="1576">
        <f t="shared" ca="1" si="520"/>
        <v>11762.85</v>
      </c>
      <c r="G712" s="1576">
        <f t="shared" ca="1" si="520"/>
        <v>11762.85</v>
      </c>
      <c r="H712" s="1576">
        <f t="shared" ca="1" si="520"/>
        <v>11762.85</v>
      </c>
      <c r="I712" s="1576">
        <f t="shared" ca="1" si="520"/>
        <v>11762.85</v>
      </c>
      <c r="J712" s="1576">
        <f t="shared" ca="1" si="520"/>
        <v>11762.85</v>
      </c>
      <c r="K712" s="1576">
        <f t="shared" ca="1" si="520"/>
        <v>11762.85</v>
      </c>
      <c r="L712" s="1576">
        <f t="shared" ca="1" si="520"/>
        <v>11762.85</v>
      </c>
      <c r="M712" s="1576">
        <f t="shared" ca="1" si="520"/>
        <v>11762.85</v>
      </c>
      <c r="N712" s="1576">
        <f t="shared" ca="1" si="520"/>
        <v>11762.85</v>
      </c>
      <c r="O712" s="1576">
        <f t="shared" ca="1" si="520"/>
        <v>11762.85</v>
      </c>
      <c r="P712" s="1576">
        <f t="shared" ca="1" si="520"/>
        <v>11762.85</v>
      </c>
      <c r="Q712" s="1576">
        <f t="shared" ca="1" si="520"/>
        <v>12348.5445</v>
      </c>
      <c r="R712" s="1576">
        <f t="shared" ca="1" si="520"/>
        <v>12348.5445</v>
      </c>
      <c r="S712" s="1576">
        <f t="shared" ca="1" si="520"/>
        <v>12348.5445</v>
      </c>
      <c r="T712" s="1576">
        <f t="shared" ca="1" si="520"/>
        <v>12348.5445</v>
      </c>
      <c r="U712" s="1576">
        <f t="shared" ca="1" si="520"/>
        <v>12348.5445</v>
      </c>
      <c r="V712" s="1576">
        <f t="shared" ca="1" si="520"/>
        <v>12348.5445</v>
      </c>
      <c r="W712" s="1576">
        <f t="shared" ca="1" si="520"/>
        <v>12348.5445</v>
      </c>
      <c r="X712" s="1576">
        <f t="shared" ca="1" si="520"/>
        <v>12348.5445</v>
      </c>
      <c r="Y712" s="1576">
        <f t="shared" ca="1" si="520"/>
        <v>12348.5445</v>
      </c>
      <c r="Z712" s="1576">
        <f t="shared" ca="1" si="520"/>
        <v>12348.5445</v>
      </c>
      <c r="AA712" s="1576">
        <f t="shared" ca="1" si="520"/>
        <v>12348.5445</v>
      </c>
      <c r="AB712" s="1576">
        <f t="shared" ca="1" si="520"/>
        <v>12348.5445</v>
      </c>
      <c r="AC712" s="1576">
        <f t="shared" ca="1" si="520"/>
        <v>12963.474765000001</v>
      </c>
      <c r="AD712" s="1576">
        <f t="shared" ca="1" si="520"/>
        <v>12963.474765000001</v>
      </c>
      <c r="AE712" s="1576">
        <f t="shared" ca="1" si="520"/>
        <v>12963.474765000001</v>
      </c>
      <c r="AF712" s="1576">
        <f t="shared" ca="1" si="520"/>
        <v>12963.474765000001</v>
      </c>
      <c r="AG712" s="1576">
        <f t="shared" ca="1" si="520"/>
        <v>12963.474765000001</v>
      </c>
      <c r="AH712" s="1576">
        <f t="shared" ca="1" si="520"/>
        <v>12963.474765000001</v>
      </c>
      <c r="AI712" s="1576">
        <f t="shared" ca="1" si="520"/>
        <v>12963.474765000001</v>
      </c>
      <c r="AJ712" s="1576">
        <f t="shared" ref="AJ712:BO712" ca="1" si="521">SUM(AJ690:AJ711)</f>
        <v>12963.474765000001</v>
      </c>
      <c r="AK712" s="1576">
        <f t="shared" ca="1" si="521"/>
        <v>12963.474765000001</v>
      </c>
      <c r="AL712" s="1576">
        <f t="shared" ca="1" si="521"/>
        <v>12963.474765000001</v>
      </c>
      <c r="AM712" s="1576">
        <f t="shared" ca="1" si="521"/>
        <v>12963.474765000001</v>
      </c>
      <c r="AN712" s="1576">
        <f t="shared" ca="1" si="521"/>
        <v>12963.474765000001</v>
      </c>
      <c r="AO712" s="1576">
        <f t="shared" ca="1" si="521"/>
        <v>13609.101604050002</v>
      </c>
      <c r="AP712" s="1576">
        <f t="shared" ca="1" si="521"/>
        <v>13609.101604050002</v>
      </c>
      <c r="AQ712" s="1576">
        <f t="shared" ca="1" si="521"/>
        <v>13609.101604050002</v>
      </c>
      <c r="AR712" s="1576">
        <f t="shared" ca="1" si="521"/>
        <v>13609.101604050002</v>
      </c>
      <c r="AS712" s="1576">
        <f t="shared" ca="1" si="521"/>
        <v>13609.101604050002</v>
      </c>
      <c r="AT712" s="1576">
        <f t="shared" ca="1" si="521"/>
        <v>13609.101604050002</v>
      </c>
      <c r="AU712" s="1576">
        <f t="shared" ca="1" si="521"/>
        <v>13609.101604050002</v>
      </c>
      <c r="AV712" s="1576">
        <f t="shared" ca="1" si="521"/>
        <v>13609.101604050002</v>
      </c>
      <c r="AW712" s="1576">
        <f t="shared" ca="1" si="521"/>
        <v>13609.101604050002</v>
      </c>
      <c r="AX712" s="1576">
        <f t="shared" ca="1" si="521"/>
        <v>13609.101604050002</v>
      </c>
      <c r="AY712" s="1576">
        <f t="shared" ca="1" si="521"/>
        <v>13609.101604050002</v>
      </c>
      <c r="AZ712" s="1576">
        <f t="shared" ca="1" si="521"/>
        <v>13609.101604050002</v>
      </c>
      <c r="BA712" s="1576">
        <f t="shared" ca="1" si="521"/>
        <v>14286.958847068501</v>
      </c>
      <c r="BB712" s="1576">
        <f t="shared" ca="1" si="521"/>
        <v>14286.958847068501</v>
      </c>
      <c r="BC712" s="1576">
        <f t="shared" ca="1" si="521"/>
        <v>14286.958847068501</v>
      </c>
      <c r="BD712" s="1576">
        <f t="shared" ca="1" si="521"/>
        <v>14286.958847068501</v>
      </c>
      <c r="BE712" s="1576">
        <f t="shared" ca="1" si="521"/>
        <v>14286.958847068501</v>
      </c>
      <c r="BF712" s="1576">
        <f t="shared" ca="1" si="521"/>
        <v>14286.958847068501</v>
      </c>
      <c r="BG712" s="1576">
        <f t="shared" ca="1" si="521"/>
        <v>14286.958847068501</v>
      </c>
      <c r="BH712" s="1576">
        <f t="shared" ca="1" si="521"/>
        <v>14286.958847068501</v>
      </c>
      <c r="BI712" s="1576">
        <f t="shared" ca="1" si="521"/>
        <v>14286.958847068501</v>
      </c>
      <c r="BJ712" s="1576">
        <f t="shared" ca="1" si="521"/>
        <v>14286.958847068501</v>
      </c>
      <c r="BK712" s="1576">
        <f t="shared" ca="1" si="521"/>
        <v>14286.958847068501</v>
      </c>
      <c r="BL712" s="1576">
        <f t="shared" ca="1" si="521"/>
        <v>14286.958847068501</v>
      </c>
      <c r="BM712" s="1576">
        <f t="shared" ca="1" si="521"/>
        <v>14998.656995494246</v>
      </c>
      <c r="BN712" s="1576">
        <f t="shared" ca="1" si="521"/>
        <v>14998.656995494246</v>
      </c>
      <c r="BO712" s="1576">
        <f t="shared" ca="1" si="521"/>
        <v>14998.656995494246</v>
      </c>
      <c r="BP712" s="1576">
        <f t="shared" ref="BP712:CU712" ca="1" si="522">SUM(BP690:BP711)</f>
        <v>14998.656995494246</v>
      </c>
      <c r="BQ712" s="1576">
        <f t="shared" ca="1" si="522"/>
        <v>14998.656995494246</v>
      </c>
      <c r="BR712" s="1576">
        <f t="shared" ca="1" si="522"/>
        <v>14998.656995494246</v>
      </c>
      <c r="BS712" s="1576">
        <f t="shared" ca="1" si="522"/>
        <v>14998.656995494246</v>
      </c>
      <c r="BT712" s="1576">
        <f t="shared" ca="1" si="522"/>
        <v>14998.656995494246</v>
      </c>
      <c r="BU712" s="1576">
        <f t="shared" ca="1" si="522"/>
        <v>14998.656995494246</v>
      </c>
      <c r="BV712" s="1576">
        <f t="shared" ca="1" si="522"/>
        <v>14998.656995494246</v>
      </c>
      <c r="BW712" s="1576">
        <f t="shared" ca="1" si="522"/>
        <v>14998.656995494246</v>
      </c>
      <c r="BX712" s="1576">
        <f t="shared" ca="1" si="522"/>
        <v>14998.656995494246</v>
      </c>
      <c r="BY712" s="1576">
        <f t="shared" ca="1" si="522"/>
        <v>15745.887055462725</v>
      </c>
      <c r="BZ712" s="1576">
        <f t="shared" ca="1" si="522"/>
        <v>15745.887055462725</v>
      </c>
      <c r="CA712" s="1576">
        <f t="shared" ca="1" si="522"/>
        <v>15745.887055462725</v>
      </c>
      <c r="CB712" s="1576">
        <f t="shared" ca="1" si="522"/>
        <v>15745.887055462725</v>
      </c>
      <c r="CC712" s="1576">
        <f t="shared" ca="1" si="522"/>
        <v>15745.887055462725</v>
      </c>
      <c r="CD712" s="1576">
        <f t="shared" ca="1" si="522"/>
        <v>15745.887055462725</v>
      </c>
      <c r="CE712" s="1576">
        <f t="shared" ca="1" si="522"/>
        <v>15745.887055462725</v>
      </c>
      <c r="CF712" s="1576">
        <f t="shared" ca="1" si="522"/>
        <v>15745.887055462725</v>
      </c>
      <c r="CG712" s="1576">
        <f t="shared" ca="1" si="522"/>
        <v>15745.887055462725</v>
      </c>
      <c r="CH712" s="1576">
        <f t="shared" ca="1" si="522"/>
        <v>15745.887055462725</v>
      </c>
      <c r="CI712" s="1576">
        <f t="shared" ca="1" si="522"/>
        <v>15745.887055462725</v>
      </c>
      <c r="CJ712" s="1576">
        <f t="shared" ca="1" si="522"/>
        <v>15745.887055462725</v>
      </c>
      <c r="CK712" s="1576">
        <f t="shared" ca="1" si="522"/>
        <v>16530.424562633503</v>
      </c>
      <c r="CL712" s="1576">
        <f t="shared" ca="1" si="522"/>
        <v>16530.424562633503</v>
      </c>
      <c r="CM712" s="1576">
        <f t="shared" ca="1" si="522"/>
        <v>16530.424562633503</v>
      </c>
      <c r="CN712" s="1576">
        <f t="shared" ca="1" si="522"/>
        <v>16530.424562633503</v>
      </c>
      <c r="CO712" s="1576">
        <f t="shared" ca="1" si="522"/>
        <v>16530.424562633503</v>
      </c>
      <c r="CP712" s="1576">
        <f t="shared" ca="1" si="522"/>
        <v>16530.424562633503</v>
      </c>
      <c r="CQ712" s="1576">
        <f t="shared" ca="1" si="522"/>
        <v>16530.424562633503</v>
      </c>
      <c r="CR712" s="1576">
        <f t="shared" ca="1" si="522"/>
        <v>16530.424562633503</v>
      </c>
      <c r="CS712" s="1576">
        <f t="shared" ca="1" si="522"/>
        <v>16530.424562633503</v>
      </c>
      <c r="CT712" s="1576">
        <f t="shared" ca="1" si="522"/>
        <v>16530.424562633503</v>
      </c>
      <c r="CU712" s="1576">
        <f t="shared" ca="1" si="522"/>
        <v>16530.424562633503</v>
      </c>
      <c r="CV712" s="1576">
        <f t="shared" ref="CV712:EA712" ca="1" si="523">SUM(CV690:CV711)</f>
        <v>16530.424562633503</v>
      </c>
      <c r="CW712" s="1576">
        <f t="shared" ca="1" si="523"/>
        <v>17354.133808250775</v>
      </c>
      <c r="CX712" s="1576">
        <f t="shared" ca="1" si="523"/>
        <v>17354.133808250775</v>
      </c>
      <c r="CY712" s="1576">
        <f t="shared" ca="1" si="523"/>
        <v>17354.133808250775</v>
      </c>
      <c r="CZ712" s="1576">
        <f t="shared" ca="1" si="523"/>
        <v>17354.133808250775</v>
      </c>
      <c r="DA712" s="1576">
        <f t="shared" ca="1" si="523"/>
        <v>17354.133808250775</v>
      </c>
      <c r="DB712" s="1576">
        <f t="shared" ca="1" si="523"/>
        <v>17354.133808250775</v>
      </c>
      <c r="DC712" s="1576">
        <f t="shared" ca="1" si="523"/>
        <v>17354.133808250775</v>
      </c>
      <c r="DD712" s="1576">
        <f t="shared" ca="1" si="523"/>
        <v>17354.133808250775</v>
      </c>
      <c r="DE712" s="1576">
        <f t="shared" ca="1" si="523"/>
        <v>17354.133808250775</v>
      </c>
      <c r="DF712" s="1576">
        <f t="shared" ca="1" si="523"/>
        <v>17354.133808250775</v>
      </c>
      <c r="DG712" s="1576">
        <f t="shared" ca="1" si="523"/>
        <v>17354.133808250775</v>
      </c>
      <c r="DH712" s="1576">
        <f t="shared" ca="1" si="523"/>
        <v>17354.133808250775</v>
      </c>
      <c r="DI712" s="1576">
        <f t="shared" ca="1" si="523"/>
        <v>18218.972276498622</v>
      </c>
      <c r="DJ712" s="1576">
        <f t="shared" ca="1" si="523"/>
        <v>18218.972276498622</v>
      </c>
      <c r="DK712" s="1576">
        <f t="shared" ca="1" si="523"/>
        <v>18218.972276498622</v>
      </c>
      <c r="DL712" s="1576">
        <f t="shared" ca="1" si="523"/>
        <v>18218.972276498622</v>
      </c>
      <c r="DM712" s="1576">
        <f t="shared" ca="1" si="523"/>
        <v>18218.972276498622</v>
      </c>
      <c r="DN712" s="1576">
        <f t="shared" ca="1" si="523"/>
        <v>18218.972276498622</v>
      </c>
      <c r="DO712" s="1576">
        <f t="shared" ca="1" si="523"/>
        <v>18218.972276498622</v>
      </c>
      <c r="DP712" s="1576">
        <f t="shared" ca="1" si="523"/>
        <v>18218.972276498622</v>
      </c>
      <c r="DQ712" s="1576">
        <f t="shared" ca="1" si="523"/>
        <v>18218.972276498622</v>
      </c>
      <c r="DR712" s="1576">
        <f t="shared" ca="1" si="523"/>
        <v>18218.972276498622</v>
      </c>
      <c r="DS712" s="1576">
        <f t="shared" ca="1" si="523"/>
        <v>18218.972276498622</v>
      </c>
      <c r="DT712" s="1576">
        <f t="shared" ca="1" si="523"/>
        <v>18218.972276498622</v>
      </c>
      <c r="DU712" s="1576">
        <f t="shared" ca="1" si="523"/>
        <v>19126.995303715565</v>
      </c>
      <c r="DV712" s="1576">
        <f t="shared" ca="1" si="523"/>
        <v>19126.995303715565</v>
      </c>
      <c r="DW712" s="1576">
        <f t="shared" ca="1" si="523"/>
        <v>19126.995303715565</v>
      </c>
      <c r="DX712" s="1576">
        <f t="shared" ca="1" si="523"/>
        <v>19126.995303715565</v>
      </c>
      <c r="DY712" s="1576">
        <f t="shared" ca="1" si="523"/>
        <v>19126.995303715565</v>
      </c>
      <c r="DZ712" s="1576">
        <f t="shared" ca="1" si="523"/>
        <v>19126.995303715565</v>
      </c>
      <c r="EA712" s="1576">
        <f t="shared" ca="1" si="523"/>
        <v>19126.995303715565</v>
      </c>
      <c r="EB712" s="1576">
        <f t="shared" ref="EB712:FG712" ca="1" si="524">SUM(EB690:EB711)</f>
        <v>19126.995303715565</v>
      </c>
      <c r="EC712" s="1576">
        <f t="shared" ca="1" si="524"/>
        <v>19126.995303715565</v>
      </c>
      <c r="ED712" s="1576">
        <f t="shared" ca="1" si="524"/>
        <v>19126.995303715565</v>
      </c>
      <c r="EE712" s="1576">
        <f t="shared" ca="1" si="524"/>
        <v>19126.995303715565</v>
      </c>
      <c r="EF712" s="1576">
        <f t="shared" ca="1" si="524"/>
        <v>19126.995303715565</v>
      </c>
    </row>
    <row r="713" spans="3:136">
      <c r="D713" s="1577"/>
      <c r="E713" s="1421"/>
      <c r="F713" s="1421"/>
      <c r="G713" s="1421"/>
      <c r="H713" s="1421"/>
      <c r="I713" s="1421"/>
      <c r="J713" s="1421"/>
      <c r="K713" s="1421"/>
      <c r="L713" s="1421"/>
      <c r="M713" s="1421"/>
      <c r="N713" s="1421"/>
      <c r="O713" s="1421"/>
      <c r="P713" s="1421"/>
      <c r="Q713" s="1421"/>
      <c r="R713" s="1421"/>
      <c r="S713" s="1421"/>
      <c r="T713" s="1421"/>
      <c r="U713" s="1421"/>
      <c r="V713" s="1421"/>
      <c r="W713" s="1421"/>
      <c r="X713" s="1421"/>
      <c r="Y713" s="1421"/>
      <c r="Z713" s="1421"/>
      <c r="AA713" s="1421"/>
      <c r="AB713" s="1421"/>
      <c r="AC713" s="1421"/>
      <c r="AD713" s="1421"/>
      <c r="AE713" s="1421"/>
      <c r="AF713" s="1421"/>
      <c r="AG713" s="1421"/>
      <c r="AH713" s="1421"/>
      <c r="AI713" s="1421"/>
      <c r="AJ713" s="1421"/>
      <c r="AK713" s="1421"/>
      <c r="AL713" s="1421"/>
      <c r="AM713" s="1421"/>
      <c r="AN713" s="1421"/>
      <c r="AO713" s="1421"/>
      <c r="AP713" s="1421"/>
      <c r="AQ713" s="1421"/>
      <c r="AR713" s="1421"/>
      <c r="AS713" s="1421"/>
      <c r="AT713" s="1421"/>
      <c r="AU713" s="1421"/>
      <c r="AV713" s="1421"/>
      <c r="AW713" s="1421"/>
      <c r="AX713" s="1421"/>
      <c r="AY713" s="1421"/>
      <c r="AZ713" s="1421"/>
      <c r="BA713" s="1421"/>
      <c r="BB713" s="1421"/>
      <c r="BC713" s="1421"/>
      <c r="BD713" s="1421"/>
      <c r="BE713" s="1421"/>
      <c r="BF713" s="1421"/>
      <c r="BG713" s="1421"/>
      <c r="BH713" s="1421"/>
      <c r="BI713" s="1421"/>
      <c r="BJ713" s="1421"/>
      <c r="BK713" s="1421"/>
      <c r="BL713" s="1421"/>
      <c r="BM713" s="1421"/>
      <c r="BN713" s="1421"/>
      <c r="BO713" s="1421"/>
      <c r="BP713" s="1421"/>
      <c r="BQ713" s="1421"/>
      <c r="BR713" s="1421"/>
      <c r="BS713" s="1421"/>
      <c r="BT713" s="1421"/>
      <c r="BU713" s="1421"/>
      <c r="BV713" s="1421"/>
      <c r="BW713" s="1421"/>
      <c r="BX713" s="1421"/>
      <c r="BY713" s="1421"/>
      <c r="BZ713" s="1421"/>
      <c r="CA713" s="1421"/>
      <c r="CB713" s="1421"/>
      <c r="CC713" s="1421"/>
      <c r="CD713" s="1421"/>
      <c r="CE713" s="1421"/>
      <c r="CF713" s="1421"/>
      <c r="CG713" s="1421"/>
      <c r="CH713" s="1421"/>
      <c r="CI713" s="1421"/>
      <c r="CJ713" s="1421"/>
      <c r="CK713" s="1421"/>
      <c r="CL713" s="1421"/>
      <c r="CM713" s="1421"/>
      <c r="CN713" s="1421"/>
      <c r="CO713" s="1421"/>
      <c r="CP713" s="1421"/>
      <c r="CQ713" s="1421"/>
      <c r="CR713" s="1421"/>
      <c r="CS713" s="1421"/>
      <c r="CT713" s="1421"/>
      <c r="CU713" s="1421"/>
      <c r="CV713" s="1421"/>
      <c r="CW713" s="1421"/>
      <c r="CX713" s="1421"/>
      <c r="CY713" s="1421"/>
      <c r="CZ713" s="1421"/>
      <c r="DA713" s="1421"/>
      <c r="DB713" s="1421"/>
      <c r="DC713" s="1421"/>
      <c r="DD713" s="1421"/>
      <c r="DE713" s="1421"/>
      <c r="DF713" s="1421"/>
      <c r="DG713" s="1421"/>
      <c r="DH713" s="1421"/>
      <c r="DI713" s="1421"/>
      <c r="DJ713" s="1421"/>
      <c r="DK713" s="1421"/>
      <c r="DL713" s="1421"/>
      <c r="DM713" s="1421"/>
      <c r="DN713" s="1421"/>
      <c r="DO713" s="1421"/>
      <c r="DP713" s="1421"/>
      <c r="DQ713" s="1421"/>
      <c r="DR713" s="1421"/>
      <c r="DS713" s="1421"/>
      <c r="DT713" s="1421"/>
      <c r="DU713" s="1421"/>
      <c r="DV713" s="1421"/>
      <c r="DW713" s="1421"/>
      <c r="DX713" s="1421"/>
      <c r="DY713" s="1421"/>
      <c r="DZ713" s="1421"/>
      <c r="EA713" s="1421"/>
      <c r="EB713" s="1421"/>
      <c r="EC713" s="1421"/>
      <c r="ED713" s="1421"/>
      <c r="EE713" s="1421"/>
      <c r="EF713" s="1421"/>
    </row>
    <row r="714" spans="3:136">
      <c r="C714" s="704" t="s">
        <v>448</v>
      </c>
      <c r="D714" s="1575">
        <f t="shared" ref="D714:AI714" ca="1" si="525">D685-D712</f>
        <v>-31269.850000000002</v>
      </c>
      <c r="E714" s="1576">
        <f t="shared" ca="1" si="525"/>
        <v>-11762.85</v>
      </c>
      <c r="F714" s="1576">
        <f t="shared" ca="1" si="525"/>
        <v>-11762.85</v>
      </c>
      <c r="G714" s="1576">
        <f t="shared" ca="1" si="525"/>
        <v>-11762.85</v>
      </c>
      <c r="H714" s="1576">
        <f t="shared" ca="1" si="525"/>
        <v>-11762.85</v>
      </c>
      <c r="I714" s="1576">
        <f t="shared" ca="1" si="525"/>
        <v>-11762.85</v>
      </c>
      <c r="J714" s="1576">
        <f t="shared" ca="1" si="525"/>
        <v>-11762.85</v>
      </c>
      <c r="K714" s="1576">
        <f t="shared" ca="1" si="525"/>
        <v>-11762.85</v>
      </c>
      <c r="L714" s="1576">
        <f t="shared" ca="1" si="525"/>
        <v>-11762.85</v>
      </c>
      <c r="M714" s="1576">
        <f t="shared" ca="1" si="525"/>
        <v>-11762.85</v>
      </c>
      <c r="N714" s="1576">
        <f t="shared" ca="1" si="525"/>
        <v>-11762.85</v>
      </c>
      <c r="O714" s="1576">
        <f t="shared" ca="1" si="525"/>
        <v>-11762.85</v>
      </c>
      <c r="P714" s="1576">
        <f t="shared" ca="1" si="525"/>
        <v>-11762.85</v>
      </c>
      <c r="Q714" s="1576">
        <f t="shared" ca="1" si="525"/>
        <v>-12348.5445</v>
      </c>
      <c r="R714" s="1576">
        <f t="shared" ca="1" si="525"/>
        <v>-12348.5445</v>
      </c>
      <c r="S714" s="1576">
        <f t="shared" ca="1" si="525"/>
        <v>-12348.5445</v>
      </c>
      <c r="T714" s="1576">
        <f t="shared" ca="1" si="525"/>
        <v>-12348.5445</v>
      </c>
      <c r="U714" s="1576">
        <f t="shared" ca="1" si="525"/>
        <v>-12348.5445</v>
      </c>
      <c r="V714" s="1576">
        <f t="shared" ca="1" si="525"/>
        <v>-12348.5445</v>
      </c>
      <c r="W714" s="1576">
        <f t="shared" ca="1" si="525"/>
        <v>-12348.5445</v>
      </c>
      <c r="X714" s="1576">
        <f t="shared" ca="1" si="525"/>
        <v>-12348.5445</v>
      </c>
      <c r="Y714" s="1576">
        <f t="shared" ca="1" si="525"/>
        <v>-12348.5445</v>
      </c>
      <c r="Z714" s="1576">
        <f t="shared" ca="1" si="525"/>
        <v>-12348.5445</v>
      </c>
      <c r="AA714" s="1576">
        <f t="shared" ca="1" si="525"/>
        <v>-12348.5445</v>
      </c>
      <c r="AB714" s="1576">
        <f t="shared" ca="1" si="525"/>
        <v>-12348.5445</v>
      </c>
      <c r="AC714" s="1576">
        <f t="shared" ca="1" si="525"/>
        <v>-12963.474765000001</v>
      </c>
      <c r="AD714" s="1576">
        <f t="shared" ca="1" si="525"/>
        <v>-12963.474765000001</v>
      </c>
      <c r="AE714" s="1576">
        <f t="shared" ca="1" si="525"/>
        <v>-12963.474765000001</v>
      </c>
      <c r="AF714" s="1576">
        <f t="shared" ca="1" si="525"/>
        <v>-12963.474765000001</v>
      </c>
      <c r="AG714" s="1576">
        <f t="shared" ca="1" si="525"/>
        <v>-12963.474765000001</v>
      </c>
      <c r="AH714" s="1576">
        <f t="shared" ca="1" si="525"/>
        <v>-12963.474765000001</v>
      </c>
      <c r="AI714" s="1576">
        <f t="shared" ca="1" si="525"/>
        <v>-12963.474765000001</v>
      </c>
      <c r="AJ714" s="1576">
        <f t="shared" ref="AJ714:BO714" ca="1" si="526">AJ685-AJ712</f>
        <v>-12963.474765000001</v>
      </c>
      <c r="AK714" s="1576">
        <f t="shared" ca="1" si="526"/>
        <v>-12963.474765000001</v>
      </c>
      <c r="AL714" s="1576">
        <f t="shared" ca="1" si="526"/>
        <v>-12963.474765000001</v>
      </c>
      <c r="AM714" s="1576">
        <f t="shared" ca="1" si="526"/>
        <v>-12963.474765000001</v>
      </c>
      <c r="AN714" s="1576">
        <f t="shared" ca="1" si="526"/>
        <v>-12963.474765000001</v>
      </c>
      <c r="AO714" s="1576">
        <f t="shared" ca="1" si="526"/>
        <v>-13609.101604050002</v>
      </c>
      <c r="AP714" s="1576">
        <f t="shared" ca="1" si="526"/>
        <v>-13609.101604050002</v>
      </c>
      <c r="AQ714" s="1576">
        <f t="shared" ca="1" si="526"/>
        <v>-13609.101604050002</v>
      </c>
      <c r="AR714" s="1576">
        <f t="shared" ca="1" si="526"/>
        <v>-13609.101604050002</v>
      </c>
      <c r="AS714" s="1576">
        <f t="shared" ca="1" si="526"/>
        <v>-13609.101604050002</v>
      </c>
      <c r="AT714" s="1576">
        <f t="shared" ca="1" si="526"/>
        <v>-13609.101604050002</v>
      </c>
      <c r="AU714" s="1576">
        <f t="shared" ca="1" si="526"/>
        <v>-13609.101604050002</v>
      </c>
      <c r="AV714" s="1576">
        <f t="shared" ca="1" si="526"/>
        <v>-13609.101604050002</v>
      </c>
      <c r="AW714" s="1576">
        <f t="shared" ca="1" si="526"/>
        <v>-13609.101604050002</v>
      </c>
      <c r="AX714" s="1576">
        <f t="shared" ca="1" si="526"/>
        <v>-13609.101604050002</v>
      </c>
      <c r="AY714" s="1576">
        <f t="shared" ca="1" si="526"/>
        <v>-13609.101604050002</v>
      </c>
      <c r="AZ714" s="1576">
        <f t="shared" ca="1" si="526"/>
        <v>-13609.101604050002</v>
      </c>
      <c r="BA714" s="1576">
        <f t="shared" ca="1" si="526"/>
        <v>-14286.958847068501</v>
      </c>
      <c r="BB714" s="1576">
        <f t="shared" ca="1" si="526"/>
        <v>-14286.958847068501</v>
      </c>
      <c r="BC714" s="1576">
        <f t="shared" ca="1" si="526"/>
        <v>-14286.958847068501</v>
      </c>
      <c r="BD714" s="1576">
        <f t="shared" ca="1" si="526"/>
        <v>-14286.958847068501</v>
      </c>
      <c r="BE714" s="1576">
        <f t="shared" ca="1" si="526"/>
        <v>-14286.958847068501</v>
      </c>
      <c r="BF714" s="1576">
        <f t="shared" ca="1" si="526"/>
        <v>-14286.958847068501</v>
      </c>
      <c r="BG714" s="1576">
        <f t="shared" ca="1" si="526"/>
        <v>-14286.958847068501</v>
      </c>
      <c r="BH714" s="1576">
        <f t="shared" ca="1" si="526"/>
        <v>-14286.958847068501</v>
      </c>
      <c r="BI714" s="1576">
        <f t="shared" ca="1" si="526"/>
        <v>-14286.958847068501</v>
      </c>
      <c r="BJ714" s="1576">
        <f t="shared" ca="1" si="526"/>
        <v>-14286.958847068501</v>
      </c>
      <c r="BK714" s="1576">
        <f t="shared" ca="1" si="526"/>
        <v>-14286.958847068501</v>
      </c>
      <c r="BL714" s="1576">
        <f t="shared" ca="1" si="526"/>
        <v>-14286.958847068501</v>
      </c>
      <c r="BM714" s="1576">
        <f t="shared" ca="1" si="526"/>
        <v>-14998.656995494246</v>
      </c>
      <c r="BN714" s="1576">
        <f t="shared" ca="1" si="526"/>
        <v>-14998.656995494246</v>
      </c>
      <c r="BO714" s="1576">
        <f t="shared" ca="1" si="526"/>
        <v>-14998.656995494246</v>
      </c>
      <c r="BP714" s="1576">
        <f t="shared" ref="BP714:CU714" ca="1" si="527">BP685-BP712</f>
        <v>-14998.656995494246</v>
      </c>
      <c r="BQ714" s="1576">
        <f t="shared" ca="1" si="527"/>
        <v>-14998.656995494246</v>
      </c>
      <c r="BR714" s="1576">
        <f t="shared" ca="1" si="527"/>
        <v>-14998.656995494246</v>
      </c>
      <c r="BS714" s="1576">
        <f t="shared" ca="1" si="527"/>
        <v>-14998.656995494246</v>
      </c>
      <c r="BT714" s="1576">
        <f t="shared" ca="1" si="527"/>
        <v>-14998.656995494246</v>
      </c>
      <c r="BU714" s="1576">
        <f t="shared" ca="1" si="527"/>
        <v>-14998.656995494246</v>
      </c>
      <c r="BV714" s="1576">
        <f t="shared" ca="1" si="527"/>
        <v>-14998.656995494246</v>
      </c>
      <c r="BW714" s="1576">
        <f t="shared" ca="1" si="527"/>
        <v>-14998.656995494246</v>
      </c>
      <c r="BX714" s="1576">
        <f t="shared" ca="1" si="527"/>
        <v>-14998.656995494246</v>
      </c>
      <c r="BY714" s="1576">
        <f t="shared" ca="1" si="527"/>
        <v>-15745.887055462725</v>
      </c>
      <c r="BZ714" s="1576">
        <f t="shared" ca="1" si="527"/>
        <v>-15745.887055462725</v>
      </c>
      <c r="CA714" s="1576">
        <f t="shared" ca="1" si="527"/>
        <v>-15745.887055462725</v>
      </c>
      <c r="CB714" s="1576">
        <f t="shared" ca="1" si="527"/>
        <v>-15745.887055462725</v>
      </c>
      <c r="CC714" s="1576">
        <f t="shared" ca="1" si="527"/>
        <v>-15745.887055462725</v>
      </c>
      <c r="CD714" s="1576">
        <f t="shared" ca="1" si="527"/>
        <v>-15745.887055462725</v>
      </c>
      <c r="CE714" s="1576">
        <f t="shared" ca="1" si="527"/>
        <v>-15745.887055462725</v>
      </c>
      <c r="CF714" s="1576">
        <f t="shared" ca="1" si="527"/>
        <v>-15745.887055462725</v>
      </c>
      <c r="CG714" s="1576">
        <f t="shared" ca="1" si="527"/>
        <v>-15745.887055462725</v>
      </c>
      <c r="CH714" s="1576">
        <f t="shared" ca="1" si="527"/>
        <v>-15745.887055462725</v>
      </c>
      <c r="CI714" s="1576">
        <f t="shared" ca="1" si="527"/>
        <v>-15745.887055462725</v>
      </c>
      <c r="CJ714" s="1576">
        <f t="shared" ca="1" si="527"/>
        <v>-15745.887055462725</v>
      </c>
      <c r="CK714" s="1576">
        <f t="shared" ca="1" si="527"/>
        <v>-16530.424562633503</v>
      </c>
      <c r="CL714" s="1576">
        <f t="shared" ca="1" si="527"/>
        <v>-16530.424562633503</v>
      </c>
      <c r="CM714" s="1576">
        <f t="shared" ca="1" si="527"/>
        <v>-16530.424562633503</v>
      </c>
      <c r="CN714" s="1576">
        <f t="shared" ca="1" si="527"/>
        <v>-16530.424562633503</v>
      </c>
      <c r="CO714" s="1576">
        <f t="shared" ca="1" si="527"/>
        <v>-16530.424562633503</v>
      </c>
      <c r="CP714" s="1576">
        <f t="shared" ca="1" si="527"/>
        <v>-16530.424562633503</v>
      </c>
      <c r="CQ714" s="1576">
        <f t="shared" ca="1" si="527"/>
        <v>-16530.424562633503</v>
      </c>
      <c r="CR714" s="1576">
        <f t="shared" ca="1" si="527"/>
        <v>-16530.424562633503</v>
      </c>
      <c r="CS714" s="1576">
        <f t="shared" ca="1" si="527"/>
        <v>-16530.424562633503</v>
      </c>
      <c r="CT714" s="1576">
        <f t="shared" ca="1" si="527"/>
        <v>-16530.424562633503</v>
      </c>
      <c r="CU714" s="1576">
        <f t="shared" ca="1" si="527"/>
        <v>-16530.424562633503</v>
      </c>
      <c r="CV714" s="1576">
        <f t="shared" ref="CV714:EF714" ca="1" si="528">CV685-CV712</f>
        <v>-16530.424562633503</v>
      </c>
      <c r="CW714" s="1576">
        <f t="shared" ca="1" si="528"/>
        <v>-17354.133808250775</v>
      </c>
      <c r="CX714" s="1576">
        <f t="shared" ca="1" si="528"/>
        <v>-17354.133808250775</v>
      </c>
      <c r="CY714" s="1576">
        <f t="shared" ca="1" si="528"/>
        <v>-17354.133808250775</v>
      </c>
      <c r="CZ714" s="1576">
        <f t="shared" ca="1" si="528"/>
        <v>-17354.133808250775</v>
      </c>
      <c r="DA714" s="1576">
        <f t="shared" ca="1" si="528"/>
        <v>-17354.133808250775</v>
      </c>
      <c r="DB714" s="1576">
        <f t="shared" ca="1" si="528"/>
        <v>-17354.133808250775</v>
      </c>
      <c r="DC714" s="1576">
        <f t="shared" ca="1" si="528"/>
        <v>-17354.133808250775</v>
      </c>
      <c r="DD714" s="1576">
        <f t="shared" ca="1" si="528"/>
        <v>-17354.133808250775</v>
      </c>
      <c r="DE714" s="1576">
        <f t="shared" ca="1" si="528"/>
        <v>-17354.133808250775</v>
      </c>
      <c r="DF714" s="1576">
        <f t="shared" ca="1" si="528"/>
        <v>-17354.133808250775</v>
      </c>
      <c r="DG714" s="1576">
        <f t="shared" ca="1" si="528"/>
        <v>-17354.133808250775</v>
      </c>
      <c r="DH714" s="1576">
        <f t="shared" ca="1" si="528"/>
        <v>-17354.133808250775</v>
      </c>
      <c r="DI714" s="1576">
        <f t="shared" ca="1" si="528"/>
        <v>-18218.972276498622</v>
      </c>
      <c r="DJ714" s="1576">
        <f t="shared" ca="1" si="528"/>
        <v>-18218.972276498622</v>
      </c>
      <c r="DK714" s="1576">
        <f t="shared" ca="1" si="528"/>
        <v>-18218.972276498622</v>
      </c>
      <c r="DL714" s="1576">
        <f t="shared" ca="1" si="528"/>
        <v>-18218.972276498622</v>
      </c>
      <c r="DM714" s="1576">
        <f t="shared" ca="1" si="528"/>
        <v>-18218.972276498622</v>
      </c>
      <c r="DN714" s="1576">
        <f t="shared" ca="1" si="528"/>
        <v>-18218.972276498622</v>
      </c>
      <c r="DO714" s="1576">
        <f t="shared" ca="1" si="528"/>
        <v>-18218.972276498622</v>
      </c>
      <c r="DP714" s="1576">
        <f t="shared" ca="1" si="528"/>
        <v>-18218.972276498622</v>
      </c>
      <c r="DQ714" s="1576">
        <f t="shared" ca="1" si="528"/>
        <v>-18218.972276498622</v>
      </c>
      <c r="DR714" s="1576">
        <f t="shared" ca="1" si="528"/>
        <v>-18218.972276498622</v>
      </c>
      <c r="DS714" s="1576">
        <f t="shared" ca="1" si="528"/>
        <v>-18218.972276498622</v>
      </c>
      <c r="DT714" s="1576">
        <f t="shared" ca="1" si="528"/>
        <v>-18218.972276498622</v>
      </c>
      <c r="DU714" s="1576">
        <f t="shared" ca="1" si="528"/>
        <v>-19126.995303715565</v>
      </c>
      <c r="DV714" s="1576">
        <f t="shared" ca="1" si="528"/>
        <v>-19126.995303715565</v>
      </c>
      <c r="DW714" s="1576">
        <f t="shared" ca="1" si="528"/>
        <v>-19126.995303715565</v>
      </c>
      <c r="DX714" s="1576">
        <f t="shared" ca="1" si="528"/>
        <v>-19126.995303715565</v>
      </c>
      <c r="DY714" s="1576">
        <f t="shared" ca="1" si="528"/>
        <v>-19126.995303715565</v>
      </c>
      <c r="DZ714" s="1576">
        <f t="shared" ca="1" si="528"/>
        <v>-19126.995303715565</v>
      </c>
      <c r="EA714" s="1576">
        <f t="shared" ca="1" si="528"/>
        <v>-19126.995303715565</v>
      </c>
      <c r="EB714" s="1576">
        <f t="shared" ca="1" si="528"/>
        <v>-19126.995303715565</v>
      </c>
      <c r="EC714" s="1576">
        <f t="shared" ca="1" si="528"/>
        <v>-19126.995303715565</v>
      </c>
      <c r="ED714" s="1576">
        <f t="shared" ca="1" si="528"/>
        <v>-19126.995303715565</v>
      </c>
      <c r="EE714" s="1576">
        <f t="shared" ca="1" si="528"/>
        <v>-19126.995303715565</v>
      </c>
      <c r="EF714" s="1576">
        <f t="shared" ca="1" si="528"/>
        <v>-19126.995303715565</v>
      </c>
    </row>
    <row r="715" spans="3:136">
      <c r="D715" s="1420"/>
      <c r="E715" s="1421"/>
      <c r="F715" s="1421"/>
      <c r="G715" s="1421"/>
      <c r="H715" s="1421"/>
      <c r="I715" s="1421"/>
      <c r="J715" s="1421"/>
      <c r="K715" s="1421"/>
      <c r="L715" s="1421"/>
      <c r="M715" s="1421"/>
      <c r="N715" s="1421"/>
      <c r="O715" s="1421"/>
      <c r="P715" s="1421"/>
      <c r="Q715" s="1421"/>
      <c r="R715" s="1421"/>
      <c r="S715" s="1421"/>
      <c r="T715" s="1421"/>
      <c r="U715" s="1421"/>
      <c r="V715" s="1421"/>
      <c r="W715" s="1421"/>
      <c r="X715" s="1421"/>
      <c r="Y715" s="1421"/>
      <c r="Z715" s="1421"/>
      <c r="AA715" s="1421"/>
      <c r="AB715" s="1421"/>
      <c r="AC715" s="1421"/>
      <c r="AD715" s="1421"/>
      <c r="AE715" s="1421"/>
      <c r="AF715" s="1421"/>
      <c r="AG715" s="1421"/>
      <c r="AH715" s="1421"/>
      <c r="AI715" s="1421"/>
      <c r="AJ715" s="1421"/>
      <c r="AK715" s="1421"/>
      <c r="AL715" s="1421"/>
      <c r="AM715" s="1421"/>
      <c r="AN715" s="1421"/>
      <c r="AO715" s="1421"/>
      <c r="AP715" s="1421"/>
      <c r="AQ715" s="1421"/>
      <c r="AR715" s="1421"/>
      <c r="AS715" s="1421"/>
      <c r="AT715" s="1421"/>
      <c r="AU715" s="1421"/>
      <c r="AV715" s="1421"/>
      <c r="AW715" s="1421"/>
      <c r="AX715" s="1421"/>
      <c r="AY715" s="1421"/>
      <c r="AZ715" s="1421"/>
      <c r="BA715" s="1421"/>
      <c r="BB715" s="1421"/>
      <c r="BC715" s="1421"/>
      <c r="BD715" s="1421"/>
      <c r="BE715" s="1421"/>
      <c r="BF715" s="1421"/>
      <c r="BG715" s="1421"/>
      <c r="BH715" s="1421"/>
      <c r="BI715" s="1421"/>
      <c r="BJ715" s="1421"/>
      <c r="BK715" s="1421"/>
      <c r="BL715" s="1421"/>
      <c r="BM715" s="1421"/>
      <c r="BN715" s="1421"/>
      <c r="BO715" s="1421"/>
      <c r="BP715" s="1421"/>
      <c r="BQ715" s="1421"/>
      <c r="BR715" s="1421"/>
      <c r="BS715" s="1421"/>
      <c r="BT715" s="1421"/>
      <c r="BU715" s="1421"/>
      <c r="BV715" s="1421"/>
      <c r="BW715" s="1421"/>
      <c r="BX715" s="1421"/>
      <c r="BY715" s="1421"/>
      <c r="BZ715" s="1421"/>
      <c r="CA715" s="1421"/>
      <c r="CB715" s="1421"/>
      <c r="CC715" s="1421"/>
      <c r="CD715" s="1421"/>
      <c r="CE715" s="1421"/>
      <c r="CF715" s="1421"/>
      <c r="CG715" s="1421"/>
      <c r="CH715" s="1421"/>
      <c r="CI715" s="1421"/>
      <c r="CJ715" s="1421"/>
      <c r="CK715" s="1421"/>
      <c r="CL715" s="1421"/>
      <c r="CM715" s="1421"/>
      <c r="CN715" s="1421"/>
      <c r="CO715" s="1421"/>
      <c r="CP715" s="1421"/>
      <c r="CQ715" s="1421"/>
      <c r="CR715" s="1421"/>
      <c r="CS715" s="1421"/>
      <c r="CT715" s="1421"/>
      <c r="CU715" s="1421"/>
      <c r="CV715" s="1421"/>
      <c r="CW715" s="1421"/>
      <c r="CX715" s="1421"/>
      <c r="CY715" s="1421"/>
      <c r="CZ715" s="1421"/>
      <c r="DA715" s="1421"/>
      <c r="DB715" s="1421"/>
      <c r="DC715" s="1421"/>
      <c r="DD715" s="1421"/>
      <c r="DE715" s="1421"/>
      <c r="DF715" s="1421"/>
      <c r="DG715" s="1421"/>
      <c r="DH715" s="1421"/>
      <c r="DI715" s="1421"/>
      <c r="DJ715" s="1421"/>
      <c r="DK715" s="1421"/>
      <c r="DL715" s="1421"/>
      <c r="DM715" s="1421"/>
      <c r="DN715" s="1421"/>
      <c r="DO715" s="1421"/>
      <c r="DP715" s="1421"/>
      <c r="DQ715" s="1421"/>
      <c r="DR715" s="1421"/>
      <c r="DS715" s="1421"/>
      <c r="DT715" s="1421"/>
      <c r="DU715" s="1421"/>
      <c r="DV715" s="1421"/>
      <c r="DW715" s="1421"/>
      <c r="DX715" s="1421"/>
      <c r="DY715" s="1421"/>
      <c r="DZ715" s="1421"/>
      <c r="EA715" s="1421"/>
      <c r="EB715" s="1421"/>
      <c r="EC715" s="1421"/>
      <c r="ED715" s="1421"/>
      <c r="EE715" s="1421"/>
      <c r="EF715" s="1421"/>
    </row>
    <row r="716" spans="3:136">
      <c r="C716" s="28" t="s">
        <v>443</v>
      </c>
      <c r="D716" s="1420"/>
      <c r="E716" s="1421" t="e">
        <f ca="1">-IF(E$610=0,0,OFFSET('Model Inputs &amp; Calcs'!$B69,,E$606)/12)</f>
        <v>#DIV/0!</v>
      </c>
      <c r="F716" s="1421" t="e">
        <f ca="1">-IF(F$610=0,0,OFFSET('Model Inputs &amp; Calcs'!$B69,,F$606)/12)</f>
        <v>#DIV/0!</v>
      </c>
      <c r="G716" s="1421" t="e">
        <f ca="1">-IF(G$610=0,0,OFFSET('Model Inputs &amp; Calcs'!$B69,,G$606)/12)</f>
        <v>#DIV/0!</v>
      </c>
      <c r="H716" s="1421" t="e">
        <f ca="1">-IF(H$610=0,0,OFFSET('Model Inputs &amp; Calcs'!$B69,,H$606)/12)</f>
        <v>#DIV/0!</v>
      </c>
      <c r="I716" s="1421" t="e">
        <f ca="1">-IF(I$610=0,0,OFFSET('Model Inputs &amp; Calcs'!$B69,,I$606)/12)</f>
        <v>#DIV/0!</v>
      </c>
      <c r="J716" s="1421" t="e">
        <f ca="1">-IF(J$610=0,0,OFFSET('Model Inputs &amp; Calcs'!$B69,,J$606)/12)</f>
        <v>#DIV/0!</v>
      </c>
      <c r="K716" s="1421" t="e">
        <f ca="1">-IF(K$610=0,0,OFFSET('Model Inputs &amp; Calcs'!$B69,,K$606)/12)</f>
        <v>#DIV/0!</v>
      </c>
      <c r="L716" s="1421" t="e">
        <f ca="1">-IF(L$610=0,0,OFFSET('Model Inputs &amp; Calcs'!$B69,,L$606)/12)</f>
        <v>#DIV/0!</v>
      </c>
      <c r="M716" s="1421" t="e">
        <f ca="1">-IF(M$610=0,0,OFFSET('Model Inputs &amp; Calcs'!$B69,,M$606)/12)</f>
        <v>#DIV/0!</v>
      </c>
      <c r="N716" s="1421" t="e">
        <f ca="1">-IF(N$610=0,0,OFFSET('Model Inputs &amp; Calcs'!$B69,,N$606)/12)</f>
        <v>#DIV/0!</v>
      </c>
      <c r="O716" s="1421" t="e">
        <f ca="1">-IF(O$610=0,0,OFFSET('Model Inputs &amp; Calcs'!$B69,,O$606)/12)</f>
        <v>#DIV/0!</v>
      </c>
      <c r="P716" s="1421" t="e">
        <f ca="1">-IF(P$610=0,0,OFFSET('Model Inputs &amp; Calcs'!$B69,,P$606)/12)</f>
        <v>#DIV/0!</v>
      </c>
      <c r="Q716" s="1421" t="e">
        <f ca="1">-IF(Q$610=0,0,OFFSET('Model Inputs &amp; Calcs'!$B69,,Q$606)/12)</f>
        <v>#DIV/0!</v>
      </c>
      <c r="R716" s="1421" t="e">
        <f ca="1">-IF(R$610=0,0,OFFSET('Model Inputs &amp; Calcs'!$B69,,R$606)/12)</f>
        <v>#DIV/0!</v>
      </c>
      <c r="S716" s="1421" t="e">
        <f ca="1">-IF(S$610=0,0,OFFSET('Model Inputs &amp; Calcs'!$B69,,S$606)/12)</f>
        <v>#DIV/0!</v>
      </c>
      <c r="T716" s="1421" t="e">
        <f ca="1">-IF(T$610=0,0,OFFSET('Model Inputs &amp; Calcs'!$B69,,T$606)/12)</f>
        <v>#DIV/0!</v>
      </c>
      <c r="U716" s="1421" t="e">
        <f ca="1">-IF(U$610=0,0,OFFSET('Model Inputs &amp; Calcs'!$B69,,U$606)/12)</f>
        <v>#DIV/0!</v>
      </c>
      <c r="V716" s="1421" t="e">
        <f ca="1">-IF(V$610=0,0,OFFSET('Model Inputs &amp; Calcs'!$B69,,V$606)/12)</f>
        <v>#DIV/0!</v>
      </c>
      <c r="W716" s="1421" t="e">
        <f ca="1">-IF(W$610=0,0,OFFSET('Model Inputs &amp; Calcs'!$B69,,W$606)/12)</f>
        <v>#DIV/0!</v>
      </c>
      <c r="X716" s="1421" t="e">
        <f ca="1">-IF(X$610=0,0,OFFSET('Model Inputs &amp; Calcs'!$B69,,X$606)/12)</f>
        <v>#DIV/0!</v>
      </c>
      <c r="Y716" s="1421" t="e">
        <f ca="1">-IF(Y$610=0,0,OFFSET('Model Inputs &amp; Calcs'!$B69,,Y$606)/12)</f>
        <v>#DIV/0!</v>
      </c>
      <c r="Z716" s="1421" t="e">
        <f ca="1">-IF(Z$610=0,0,OFFSET('Model Inputs &amp; Calcs'!$B69,,Z$606)/12)</f>
        <v>#DIV/0!</v>
      </c>
      <c r="AA716" s="1421" t="e">
        <f ca="1">-IF(AA$610=0,0,OFFSET('Model Inputs &amp; Calcs'!$B69,,AA$606)/12)</f>
        <v>#DIV/0!</v>
      </c>
      <c r="AB716" s="1421" t="e">
        <f ca="1">-IF(AB$610=0,0,OFFSET('Model Inputs &amp; Calcs'!$B69,,AB$606)/12)</f>
        <v>#DIV/0!</v>
      </c>
      <c r="AC716" s="1421" t="e">
        <f ca="1">-IF(AC$610=0,0,OFFSET('Model Inputs &amp; Calcs'!$B69,,AC$606)/12)</f>
        <v>#DIV/0!</v>
      </c>
      <c r="AD716" s="1421" t="e">
        <f ca="1">-IF(AD$610=0,0,OFFSET('Model Inputs &amp; Calcs'!$B69,,AD$606)/12)</f>
        <v>#DIV/0!</v>
      </c>
      <c r="AE716" s="1421" t="e">
        <f ca="1">-IF(AE$610=0,0,OFFSET('Model Inputs &amp; Calcs'!$B69,,AE$606)/12)</f>
        <v>#DIV/0!</v>
      </c>
      <c r="AF716" s="1421" t="e">
        <f ca="1">-IF(AF$610=0,0,OFFSET('Model Inputs &amp; Calcs'!$B69,,AF$606)/12)</f>
        <v>#DIV/0!</v>
      </c>
      <c r="AG716" s="1421" t="e">
        <f ca="1">-IF(AG$610=0,0,OFFSET('Model Inputs &amp; Calcs'!$B69,,AG$606)/12)</f>
        <v>#DIV/0!</v>
      </c>
      <c r="AH716" s="1421" t="e">
        <f ca="1">-IF(AH$610=0,0,OFFSET('Model Inputs &amp; Calcs'!$B69,,AH$606)/12)</f>
        <v>#DIV/0!</v>
      </c>
      <c r="AI716" s="1421" t="e">
        <f ca="1">-IF(AI$610=0,0,OFFSET('Model Inputs &amp; Calcs'!$B69,,AI$606)/12)</f>
        <v>#DIV/0!</v>
      </c>
      <c r="AJ716" s="1421" t="e">
        <f ca="1">-IF(AJ$610=0,0,OFFSET('Model Inputs &amp; Calcs'!$B69,,AJ$606)/12)</f>
        <v>#DIV/0!</v>
      </c>
      <c r="AK716" s="1421" t="e">
        <f ca="1">-IF(AK$610=0,0,OFFSET('Model Inputs &amp; Calcs'!$B69,,AK$606)/12)</f>
        <v>#DIV/0!</v>
      </c>
      <c r="AL716" s="1421" t="e">
        <f ca="1">-IF(AL$610=0,0,OFFSET('Model Inputs &amp; Calcs'!$B69,,AL$606)/12)</f>
        <v>#DIV/0!</v>
      </c>
      <c r="AM716" s="1421" t="e">
        <f ca="1">-IF(AM$610=0,0,OFFSET('Model Inputs &amp; Calcs'!$B69,,AM$606)/12)</f>
        <v>#DIV/0!</v>
      </c>
      <c r="AN716" s="1421" t="e">
        <f ca="1">-IF(AN$610=0,0,OFFSET('Model Inputs &amp; Calcs'!$B69,,AN$606)/12)</f>
        <v>#DIV/0!</v>
      </c>
      <c r="AO716" s="1421" t="e">
        <f ca="1">-IF(AO$610=0,0,OFFSET('Model Inputs &amp; Calcs'!$B69,,AO$606)/12)</f>
        <v>#DIV/0!</v>
      </c>
      <c r="AP716" s="1421" t="e">
        <f ca="1">-IF(AP$610=0,0,OFFSET('Model Inputs &amp; Calcs'!$B69,,AP$606)/12)</f>
        <v>#DIV/0!</v>
      </c>
      <c r="AQ716" s="1421" t="e">
        <f ca="1">-IF(AQ$610=0,0,OFFSET('Model Inputs &amp; Calcs'!$B69,,AQ$606)/12)</f>
        <v>#DIV/0!</v>
      </c>
      <c r="AR716" s="1421" t="e">
        <f ca="1">-IF(AR$610=0,0,OFFSET('Model Inputs &amp; Calcs'!$B69,,AR$606)/12)</f>
        <v>#DIV/0!</v>
      </c>
      <c r="AS716" s="1421" t="e">
        <f ca="1">-IF(AS$610=0,0,OFFSET('Model Inputs &amp; Calcs'!$B69,,AS$606)/12)</f>
        <v>#DIV/0!</v>
      </c>
      <c r="AT716" s="1421" t="e">
        <f ca="1">-IF(AT$610=0,0,OFFSET('Model Inputs &amp; Calcs'!$B69,,AT$606)/12)</f>
        <v>#DIV/0!</v>
      </c>
      <c r="AU716" s="1421" t="e">
        <f ca="1">-IF(AU$610=0,0,OFFSET('Model Inputs &amp; Calcs'!$B69,,AU$606)/12)</f>
        <v>#DIV/0!</v>
      </c>
      <c r="AV716" s="1421" t="e">
        <f ca="1">-IF(AV$610=0,0,OFFSET('Model Inputs &amp; Calcs'!$B69,,AV$606)/12)</f>
        <v>#DIV/0!</v>
      </c>
      <c r="AW716" s="1421" t="e">
        <f ca="1">-IF(AW$610=0,0,OFFSET('Model Inputs &amp; Calcs'!$B69,,AW$606)/12)</f>
        <v>#DIV/0!</v>
      </c>
      <c r="AX716" s="1421" t="e">
        <f ca="1">-IF(AX$610=0,0,OFFSET('Model Inputs &amp; Calcs'!$B69,,AX$606)/12)</f>
        <v>#DIV/0!</v>
      </c>
      <c r="AY716" s="1421" t="e">
        <f ca="1">-IF(AY$610=0,0,OFFSET('Model Inputs &amp; Calcs'!$B69,,AY$606)/12)</f>
        <v>#DIV/0!</v>
      </c>
      <c r="AZ716" s="1421" t="e">
        <f ca="1">-IF(AZ$610=0,0,OFFSET('Model Inputs &amp; Calcs'!$B69,,AZ$606)/12)</f>
        <v>#DIV/0!</v>
      </c>
      <c r="BA716" s="1421" t="e">
        <f ca="1">-IF(BA$610=0,0,OFFSET('Model Inputs &amp; Calcs'!$B69,,BA$606)/12)</f>
        <v>#DIV/0!</v>
      </c>
      <c r="BB716" s="1421" t="e">
        <f ca="1">-IF(BB$610=0,0,OFFSET('Model Inputs &amp; Calcs'!$B69,,BB$606)/12)</f>
        <v>#DIV/0!</v>
      </c>
      <c r="BC716" s="1421" t="e">
        <f ca="1">-IF(BC$610=0,0,OFFSET('Model Inputs &amp; Calcs'!$B69,,BC$606)/12)</f>
        <v>#DIV/0!</v>
      </c>
      <c r="BD716" s="1421" t="e">
        <f ca="1">-IF(BD$610=0,0,OFFSET('Model Inputs &amp; Calcs'!$B69,,BD$606)/12)</f>
        <v>#DIV/0!</v>
      </c>
      <c r="BE716" s="1421" t="e">
        <f ca="1">-IF(BE$610=0,0,OFFSET('Model Inputs &amp; Calcs'!$B69,,BE$606)/12)</f>
        <v>#DIV/0!</v>
      </c>
      <c r="BF716" s="1421" t="e">
        <f ca="1">-IF(BF$610=0,0,OFFSET('Model Inputs &amp; Calcs'!$B69,,BF$606)/12)</f>
        <v>#DIV/0!</v>
      </c>
      <c r="BG716" s="1421" t="e">
        <f ca="1">-IF(BG$610=0,0,OFFSET('Model Inputs &amp; Calcs'!$B69,,BG$606)/12)</f>
        <v>#DIV/0!</v>
      </c>
      <c r="BH716" s="1421" t="e">
        <f ca="1">-IF(BH$610=0,0,OFFSET('Model Inputs &amp; Calcs'!$B69,,BH$606)/12)</f>
        <v>#DIV/0!</v>
      </c>
      <c r="BI716" s="1421" t="e">
        <f ca="1">-IF(BI$610=0,0,OFFSET('Model Inputs &amp; Calcs'!$B69,,BI$606)/12)</f>
        <v>#DIV/0!</v>
      </c>
      <c r="BJ716" s="1421" t="e">
        <f ca="1">-IF(BJ$610=0,0,OFFSET('Model Inputs &amp; Calcs'!$B69,,BJ$606)/12)</f>
        <v>#DIV/0!</v>
      </c>
      <c r="BK716" s="1421" t="e">
        <f ca="1">-IF(BK$610=0,0,OFFSET('Model Inputs &amp; Calcs'!$B69,,BK$606)/12)</f>
        <v>#DIV/0!</v>
      </c>
      <c r="BL716" s="1421" t="e">
        <f ca="1">-IF(BL$610=0,0,OFFSET('Model Inputs &amp; Calcs'!$B69,,BL$606)/12)</f>
        <v>#DIV/0!</v>
      </c>
      <c r="BM716" s="1421" t="e">
        <f ca="1">-IF(BM$610=0,0,OFFSET('Model Inputs &amp; Calcs'!$B69,,BM$606)/12)</f>
        <v>#DIV/0!</v>
      </c>
      <c r="BN716" s="1421" t="e">
        <f ca="1">-IF(BN$610=0,0,OFFSET('Model Inputs &amp; Calcs'!$B69,,BN$606)/12)</f>
        <v>#DIV/0!</v>
      </c>
      <c r="BO716" s="1421" t="e">
        <f ca="1">-IF(BO$610=0,0,OFFSET('Model Inputs &amp; Calcs'!$B69,,BO$606)/12)</f>
        <v>#DIV/0!</v>
      </c>
      <c r="BP716" s="1421" t="e">
        <f ca="1">-IF(BP$610=0,0,OFFSET('Model Inputs &amp; Calcs'!$B69,,BP$606)/12)</f>
        <v>#DIV/0!</v>
      </c>
      <c r="BQ716" s="1421" t="e">
        <f ca="1">-IF(BQ$610=0,0,OFFSET('Model Inputs &amp; Calcs'!$B69,,BQ$606)/12)</f>
        <v>#DIV/0!</v>
      </c>
      <c r="BR716" s="1421" t="e">
        <f ca="1">-IF(BR$610=0,0,OFFSET('Model Inputs &amp; Calcs'!$B69,,BR$606)/12)</f>
        <v>#DIV/0!</v>
      </c>
      <c r="BS716" s="1421" t="e">
        <f ca="1">-IF(BS$610=0,0,OFFSET('Model Inputs &amp; Calcs'!$B69,,BS$606)/12)</f>
        <v>#DIV/0!</v>
      </c>
      <c r="BT716" s="1421" t="e">
        <f ca="1">-IF(BT$610=0,0,OFFSET('Model Inputs &amp; Calcs'!$B69,,BT$606)/12)</f>
        <v>#DIV/0!</v>
      </c>
      <c r="BU716" s="1421" t="e">
        <f ca="1">-IF(BU$610=0,0,OFFSET('Model Inputs &amp; Calcs'!$B69,,BU$606)/12)</f>
        <v>#DIV/0!</v>
      </c>
      <c r="BV716" s="1421" t="e">
        <f ca="1">-IF(BV$610=0,0,OFFSET('Model Inputs &amp; Calcs'!$B69,,BV$606)/12)</f>
        <v>#DIV/0!</v>
      </c>
      <c r="BW716" s="1421" t="e">
        <f ca="1">-IF(BW$610=0,0,OFFSET('Model Inputs &amp; Calcs'!$B69,,BW$606)/12)</f>
        <v>#DIV/0!</v>
      </c>
      <c r="BX716" s="1421" t="e">
        <f ca="1">-IF(BX$610=0,0,OFFSET('Model Inputs &amp; Calcs'!$B69,,BX$606)/12)</f>
        <v>#DIV/0!</v>
      </c>
      <c r="BY716" s="1421" t="e">
        <f ca="1">-IF(BY$610=0,0,OFFSET('Model Inputs &amp; Calcs'!$B69,,BY$606)/12)</f>
        <v>#DIV/0!</v>
      </c>
      <c r="BZ716" s="1421" t="e">
        <f ca="1">-IF(BZ$610=0,0,OFFSET('Model Inputs &amp; Calcs'!$B69,,BZ$606)/12)</f>
        <v>#DIV/0!</v>
      </c>
      <c r="CA716" s="1421" t="e">
        <f ca="1">-IF(CA$610=0,0,OFFSET('Model Inputs &amp; Calcs'!$B69,,CA$606)/12)</f>
        <v>#DIV/0!</v>
      </c>
      <c r="CB716" s="1421" t="e">
        <f ca="1">-IF(CB$610=0,0,OFFSET('Model Inputs &amp; Calcs'!$B69,,CB$606)/12)</f>
        <v>#DIV/0!</v>
      </c>
      <c r="CC716" s="1421" t="e">
        <f ca="1">-IF(CC$610=0,0,OFFSET('Model Inputs &amp; Calcs'!$B69,,CC$606)/12)</f>
        <v>#DIV/0!</v>
      </c>
      <c r="CD716" s="1421" t="e">
        <f ca="1">-IF(CD$610=0,0,OFFSET('Model Inputs &amp; Calcs'!$B69,,CD$606)/12)</f>
        <v>#DIV/0!</v>
      </c>
      <c r="CE716" s="1421" t="e">
        <f ca="1">-IF(CE$610=0,0,OFFSET('Model Inputs &amp; Calcs'!$B69,,CE$606)/12)</f>
        <v>#DIV/0!</v>
      </c>
      <c r="CF716" s="1421" t="e">
        <f ca="1">-IF(CF$610=0,0,OFFSET('Model Inputs &amp; Calcs'!$B69,,CF$606)/12)</f>
        <v>#DIV/0!</v>
      </c>
      <c r="CG716" s="1421" t="e">
        <f ca="1">-IF(CG$610=0,0,OFFSET('Model Inputs &amp; Calcs'!$B69,,CG$606)/12)</f>
        <v>#DIV/0!</v>
      </c>
      <c r="CH716" s="1421" t="e">
        <f ca="1">-IF(CH$610=0,0,OFFSET('Model Inputs &amp; Calcs'!$B69,,CH$606)/12)</f>
        <v>#DIV/0!</v>
      </c>
      <c r="CI716" s="1421" t="e">
        <f ca="1">-IF(CI$610=0,0,OFFSET('Model Inputs &amp; Calcs'!$B69,,CI$606)/12)</f>
        <v>#DIV/0!</v>
      </c>
      <c r="CJ716" s="1421" t="e">
        <f ca="1">-IF(CJ$610=0,0,OFFSET('Model Inputs &amp; Calcs'!$B69,,CJ$606)/12)</f>
        <v>#DIV/0!</v>
      </c>
      <c r="CK716" s="1421" t="e">
        <f ca="1">-IF(CK$610=0,0,OFFSET('Model Inputs &amp; Calcs'!$B69,,CK$606)/12)</f>
        <v>#DIV/0!</v>
      </c>
      <c r="CL716" s="1421" t="e">
        <f ca="1">-IF(CL$610=0,0,OFFSET('Model Inputs &amp; Calcs'!$B69,,CL$606)/12)</f>
        <v>#DIV/0!</v>
      </c>
      <c r="CM716" s="1421" t="e">
        <f ca="1">-IF(CM$610=0,0,OFFSET('Model Inputs &amp; Calcs'!$B69,,CM$606)/12)</f>
        <v>#DIV/0!</v>
      </c>
      <c r="CN716" s="1421" t="e">
        <f ca="1">-IF(CN$610=0,0,OFFSET('Model Inputs &amp; Calcs'!$B69,,CN$606)/12)</f>
        <v>#DIV/0!</v>
      </c>
      <c r="CO716" s="1421" t="e">
        <f ca="1">-IF(CO$610=0,0,OFFSET('Model Inputs &amp; Calcs'!$B69,,CO$606)/12)</f>
        <v>#DIV/0!</v>
      </c>
      <c r="CP716" s="1421" t="e">
        <f ca="1">-IF(CP$610=0,0,OFFSET('Model Inputs &amp; Calcs'!$B69,,CP$606)/12)</f>
        <v>#DIV/0!</v>
      </c>
      <c r="CQ716" s="1421" t="e">
        <f ca="1">-IF(CQ$610=0,0,OFFSET('Model Inputs &amp; Calcs'!$B69,,CQ$606)/12)</f>
        <v>#DIV/0!</v>
      </c>
      <c r="CR716" s="1421" t="e">
        <f ca="1">-IF(CR$610=0,0,OFFSET('Model Inputs &amp; Calcs'!$B69,,CR$606)/12)</f>
        <v>#DIV/0!</v>
      </c>
      <c r="CS716" s="1421" t="e">
        <f ca="1">-IF(CS$610=0,0,OFFSET('Model Inputs &amp; Calcs'!$B69,,CS$606)/12)</f>
        <v>#DIV/0!</v>
      </c>
      <c r="CT716" s="1421" t="e">
        <f ca="1">-IF(CT$610=0,0,OFFSET('Model Inputs &amp; Calcs'!$B69,,CT$606)/12)</f>
        <v>#DIV/0!</v>
      </c>
      <c r="CU716" s="1421" t="e">
        <f ca="1">-IF(CU$610=0,0,OFFSET('Model Inputs &amp; Calcs'!$B69,,CU$606)/12)</f>
        <v>#DIV/0!</v>
      </c>
      <c r="CV716" s="1421" t="e">
        <f ca="1">-IF(CV$610=0,0,OFFSET('Model Inputs &amp; Calcs'!$B69,,CV$606)/12)</f>
        <v>#DIV/0!</v>
      </c>
      <c r="CW716" s="1421" t="e">
        <f ca="1">-IF(CW$610=0,0,OFFSET('Model Inputs &amp; Calcs'!$B69,,CW$606)/12)</f>
        <v>#DIV/0!</v>
      </c>
      <c r="CX716" s="1421" t="e">
        <f ca="1">-IF(CX$610=0,0,OFFSET('Model Inputs &amp; Calcs'!$B69,,CX$606)/12)</f>
        <v>#DIV/0!</v>
      </c>
      <c r="CY716" s="1421" t="e">
        <f ca="1">-IF(CY$610=0,0,OFFSET('Model Inputs &amp; Calcs'!$B69,,CY$606)/12)</f>
        <v>#DIV/0!</v>
      </c>
      <c r="CZ716" s="1421" t="e">
        <f ca="1">-IF(CZ$610=0,0,OFFSET('Model Inputs &amp; Calcs'!$B69,,CZ$606)/12)</f>
        <v>#DIV/0!</v>
      </c>
      <c r="DA716" s="1421" t="e">
        <f ca="1">-IF(DA$610=0,0,OFFSET('Model Inputs &amp; Calcs'!$B69,,DA$606)/12)</f>
        <v>#DIV/0!</v>
      </c>
      <c r="DB716" s="1421" t="e">
        <f ca="1">-IF(DB$610=0,0,OFFSET('Model Inputs &amp; Calcs'!$B69,,DB$606)/12)</f>
        <v>#DIV/0!</v>
      </c>
      <c r="DC716" s="1421" t="e">
        <f ca="1">-IF(DC$610=0,0,OFFSET('Model Inputs &amp; Calcs'!$B69,,DC$606)/12)</f>
        <v>#DIV/0!</v>
      </c>
      <c r="DD716" s="1421" t="e">
        <f ca="1">-IF(DD$610=0,0,OFFSET('Model Inputs &amp; Calcs'!$B69,,DD$606)/12)</f>
        <v>#DIV/0!</v>
      </c>
      <c r="DE716" s="1421" t="e">
        <f ca="1">-IF(DE$610=0,0,OFFSET('Model Inputs &amp; Calcs'!$B69,,DE$606)/12)</f>
        <v>#DIV/0!</v>
      </c>
      <c r="DF716" s="1421" t="e">
        <f ca="1">-IF(DF$610=0,0,OFFSET('Model Inputs &amp; Calcs'!$B69,,DF$606)/12)</f>
        <v>#DIV/0!</v>
      </c>
      <c r="DG716" s="1421" t="e">
        <f ca="1">-IF(DG$610=0,0,OFFSET('Model Inputs &amp; Calcs'!$B69,,DG$606)/12)</f>
        <v>#DIV/0!</v>
      </c>
      <c r="DH716" s="1421" t="e">
        <f ca="1">-IF(DH$610=0,0,OFFSET('Model Inputs &amp; Calcs'!$B69,,DH$606)/12)</f>
        <v>#DIV/0!</v>
      </c>
      <c r="DI716" s="1421" t="e">
        <f ca="1">-IF(DI$610=0,0,OFFSET('Model Inputs &amp; Calcs'!$B69,,DI$606)/12)</f>
        <v>#DIV/0!</v>
      </c>
      <c r="DJ716" s="1421" t="e">
        <f ca="1">-IF(DJ$610=0,0,OFFSET('Model Inputs &amp; Calcs'!$B69,,DJ$606)/12)</f>
        <v>#DIV/0!</v>
      </c>
      <c r="DK716" s="1421" t="e">
        <f ca="1">-IF(DK$610=0,0,OFFSET('Model Inputs &amp; Calcs'!$B69,,DK$606)/12)</f>
        <v>#DIV/0!</v>
      </c>
      <c r="DL716" s="1421" t="e">
        <f ca="1">-IF(DL$610=0,0,OFFSET('Model Inputs &amp; Calcs'!$B69,,DL$606)/12)</f>
        <v>#DIV/0!</v>
      </c>
      <c r="DM716" s="1421" t="e">
        <f ca="1">-IF(DM$610=0,0,OFFSET('Model Inputs &amp; Calcs'!$B69,,DM$606)/12)</f>
        <v>#DIV/0!</v>
      </c>
      <c r="DN716" s="1421" t="e">
        <f ca="1">-IF(DN$610=0,0,OFFSET('Model Inputs &amp; Calcs'!$B69,,DN$606)/12)</f>
        <v>#DIV/0!</v>
      </c>
      <c r="DO716" s="1421" t="e">
        <f ca="1">-IF(DO$610=0,0,OFFSET('Model Inputs &amp; Calcs'!$B69,,DO$606)/12)</f>
        <v>#DIV/0!</v>
      </c>
      <c r="DP716" s="1421" t="e">
        <f ca="1">-IF(DP$610=0,0,OFFSET('Model Inputs &amp; Calcs'!$B69,,DP$606)/12)</f>
        <v>#DIV/0!</v>
      </c>
      <c r="DQ716" s="1421" t="e">
        <f ca="1">-IF(DQ$610=0,0,OFFSET('Model Inputs &amp; Calcs'!$B69,,DQ$606)/12)</f>
        <v>#DIV/0!</v>
      </c>
      <c r="DR716" s="1421" t="e">
        <f ca="1">-IF(DR$610=0,0,OFFSET('Model Inputs &amp; Calcs'!$B69,,DR$606)/12)</f>
        <v>#DIV/0!</v>
      </c>
      <c r="DS716" s="1421" t="e">
        <f ca="1">-IF(DS$610=0,0,OFFSET('Model Inputs &amp; Calcs'!$B69,,DS$606)/12)</f>
        <v>#DIV/0!</v>
      </c>
      <c r="DT716" s="1421" t="e">
        <f ca="1">-IF(DT$610=0,0,OFFSET('Model Inputs &amp; Calcs'!$B69,,DT$606)/12)</f>
        <v>#DIV/0!</v>
      </c>
      <c r="DU716" s="1421" t="e">
        <f ca="1">-IF(DU$610=0,0,OFFSET('Model Inputs &amp; Calcs'!$B69,,DU$606)/12)</f>
        <v>#DIV/0!</v>
      </c>
      <c r="DV716" s="1421" t="e">
        <f ca="1">-IF(DV$610=0,0,OFFSET('Model Inputs &amp; Calcs'!$B69,,DV$606)/12)</f>
        <v>#DIV/0!</v>
      </c>
      <c r="DW716" s="1421" t="e">
        <f ca="1">-IF(DW$610=0,0,OFFSET('Model Inputs &amp; Calcs'!$B69,,DW$606)/12)</f>
        <v>#DIV/0!</v>
      </c>
      <c r="DX716" s="1421" t="e">
        <f ca="1">-IF(DX$610=0,0,OFFSET('Model Inputs &amp; Calcs'!$B69,,DX$606)/12)</f>
        <v>#DIV/0!</v>
      </c>
      <c r="DY716" s="1421" t="e">
        <f ca="1">-IF(DY$610=0,0,OFFSET('Model Inputs &amp; Calcs'!$B69,,DY$606)/12)</f>
        <v>#DIV/0!</v>
      </c>
      <c r="DZ716" s="1421" t="e">
        <f ca="1">-IF(DZ$610=0,0,OFFSET('Model Inputs &amp; Calcs'!$B69,,DZ$606)/12)</f>
        <v>#DIV/0!</v>
      </c>
      <c r="EA716" s="1421" t="e">
        <f ca="1">-IF(EA$610=0,0,OFFSET('Model Inputs &amp; Calcs'!$B69,,EA$606)/12)</f>
        <v>#DIV/0!</v>
      </c>
      <c r="EB716" s="1421" t="e">
        <f ca="1">-IF(EB$610=0,0,OFFSET('Model Inputs &amp; Calcs'!$B69,,EB$606)/12)</f>
        <v>#DIV/0!</v>
      </c>
      <c r="EC716" s="1421" t="e">
        <f ca="1">-IF(EC$610=0,0,OFFSET('Model Inputs &amp; Calcs'!$B69,,EC$606)/12)</f>
        <v>#DIV/0!</v>
      </c>
      <c r="ED716" s="1421" t="e">
        <f ca="1">-IF(ED$610=0,0,OFFSET('Model Inputs &amp; Calcs'!$B69,,ED$606)/12)</f>
        <v>#DIV/0!</v>
      </c>
      <c r="EE716" s="1421" t="e">
        <f ca="1">-IF(EE$610=0,0,OFFSET('Model Inputs &amp; Calcs'!$B69,,EE$606)/12)</f>
        <v>#DIV/0!</v>
      </c>
      <c r="EF716" s="1421" t="e">
        <f ca="1">-IF(EF$610=0,0,OFFSET('Model Inputs &amp; Calcs'!$B69,,EF$606)/12)</f>
        <v>#DIV/0!</v>
      </c>
    </row>
    <row r="717" spans="3:136" ht="14.5" customHeight="1" thickBot="1">
      <c r="C717" s="704" t="s">
        <v>450</v>
      </c>
      <c r="D717" s="1578">
        <f ca="1">D714-D716</f>
        <v>-31269.850000000002</v>
      </c>
      <c r="E717" s="1576" t="e">
        <f t="shared" ref="E717:AJ717" ca="1" si="529">E714+E716</f>
        <v>#DIV/0!</v>
      </c>
      <c r="F717" s="1576" t="e">
        <f t="shared" ca="1" si="529"/>
        <v>#DIV/0!</v>
      </c>
      <c r="G717" s="1576" t="e">
        <f t="shared" ca="1" si="529"/>
        <v>#DIV/0!</v>
      </c>
      <c r="H717" s="1576" t="e">
        <f t="shared" ca="1" si="529"/>
        <v>#DIV/0!</v>
      </c>
      <c r="I717" s="1576" t="e">
        <f t="shared" ca="1" si="529"/>
        <v>#DIV/0!</v>
      </c>
      <c r="J717" s="1576" t="e">
        <f t="shared" ca="1" si="529"/>
        <v>#DIV/0!</v>
      </c>
      <c r="K717" s="1576" t="e">
        <f t="shared" ca="1" si="529"/>
        <v>#DIV/0!</v>
      </c>
      <c r="L717" s="1576" t="e">
        <f t="shared" ca="1" si="529"/>
        <v>#DIV/0!</v>
      </c>
      <c r="M717" s="1576" t="e">
        <f t="shared" ca="1" si="529"/>
        <v>#DIV/0!</v>
      </c>
      <c r="N717" s="1576" t="e">
        <f t="shared" ca="1" si="529"/>
        <v>#DIV/0!</v>
      </c>
      <c r="O717" s="1576" t="e">
        <f t="shared" ca="1" si="529"/>
        <v>#DIV/0!</v>
      </c>
      <c r="P717" s="1576" t="e">
        <f t="shared" ca="1" si="529"/>
        <v>#DIV/0!</v>
      </c>
      <c r="Q717" s="1576" t="e">
        <f t="shared" ca="1" si="529"/>
        <v>#DIV/0!</v>
      </c>
      <c r="R717" s="1576" t="e">
        <f t="shared" ca="1" si="529"/>
        <v>#DIV/0!</v>
      </c>
      <c r="S717" s="1576" t="e">
        <f t="shared" ca="1" si="529"/>
        <v>#DIV/0!</v>
      </c>
      <c r="T717" s="1576" t="e">
        <f t="shared" ca="1" si="529"/>
        <v>#DIV/0!</v>
      </c>
      <c r="U717" s="1576" t="e">
        <f t="shared" ca="1" si="529"/>
        <v>#DIV/0!</v>
      </c>
      <c r="V717" s="1576" t="e">
        <f t="shared" ca="1" si="529"/>
        <v>#DIV/0!</v>
      </c>
      <c r="W717" s="1576" t="e">
        <f t="shared" ca="1" si="529"/>
        <v>#DIV/0!</v>
      </c>
      <c r="X717" s="1576" t="e">
        <f t="shared" ca="1" si="529"/>
        <v>#DIV/0!</v>
      </c>
      <c r="Y717" s="1576" t="e">
        <f t="shared" ca="1" si="529"/>
        <v>#DIV/0!</v>
      </c>
      <c r="Z717" s="1576" t="e">
        <f t="shared" ca="1" si="529"/>
        <v>#DIV/0!</v>
      </c>
      <c r="AA717" s="1576" t="e">
        <f t="shared" ca="1" si="529"/>
        <v>#DIV/0!</v>
      </c>
      <c r="AB717" s="1576" t="e">
        <f t="shared" ca="1" si="529"/>
        <v>#DIV/0!</v>
      </c>
      <c r="AC717" s="1576" t="e">
        <f t="shared" ca="1" si="529"/>
        <v>#DIV/0!</v>
      </c>
      <c r="AD717" s="1576" t="e">
        <f t="shared" ca="1" si="529"/>
        <v>#DIV/0!</v>
      </c>
      <c r="AE717" s="1576" t="e">
        <f t="shared" ca="1" si="529"/>
        <v>#DIV/0!</v>
      </c>
      <c r="AF717" s="1576" t="e">
        <f t="shared" ca="1" si="529"/>
        <v>#DIV/0!</v>
      </c>
      <c r="AG717" s="1576" t="e">
        <f t="shared" ca="1" si="529"/>
        <v>#DIV/0!</v>
      </c>
      <c r="AH717" s="1576" t="e">
        <f t="shared" ca="1" si="529"/>
        <v>#DIV/0!</v>
      </c>
      <c r="AI717" s="1576" t="e">
        <f t="shared" ca="1" si="529"/>
        <v>#DIV/0!</v>
      </c>
      <c r="AJ717" s="1576" t="e">
        <f t="shared" ca="1" si="529"/>
        <v>#DIV/0!</v>
      </c>
      <c r="AK717" s="1576" t="e">
        <f t="shared" ref="AK717:BP717" ca="1" si="530">AK714+AK716</f>
        <v>#DIV/0!</v>
      </c>
      <c r="AL717" s="1576" t="e">
        <f t="shared" ca="1" si="530"/>
        <v>#DIV/0!</v>
      </c>
      <c r="AM717" s="1576" t="e">
        <f t="shared" ca="1" si="530"/>
        <v>#DIV/0!</v>
      </c>
      <c r="AN717" s="1576" t="e">
        <f t="shared" ca="1" si="530"/>
        <v>#DIV/0!</v>
      </c>
      <c r="AO717" s="1576" t="e">
        <f t="shared" ca="1" si="530"/>
        <v>#DIV/0!</v>
      </c>
      <c r="AP717" s="1576" t="e">
        <f t="shared" ca="1" si="530"/>
        <v>#DIV/0!</v>
      </c>
      <c r="AQ717" s="1576" t="e">
        <f t="shared" ca="1" si="530"/>
        <v>#DIV/0!</v>
      </c>
      <c r="AR717" s="1576" t="e">
        <f t="shared" ca="1" si="530"/>
        <v>#DIV/0!</v>
      </c>
      <c r="AS717" s="1576" t="e">
        <f t="shared" ca="1" si="530"/>
        <v>#DIV/0!</v>
      </c>
      <c r="AT717" s="1576" t="e">
        <f t="shared" ca="1" si="530"/>
        <v>#DIV/0!</v>
      </c>
      <c r="AU717" s="1576" t="e">
        <f t="shared" ca="1" si="530"/>
        <v>#DIV/0!</v>
      </c>
      <c r="AV717" s="1576" t="e">
        <f t="shared" ca="1" si="530"/>
        <v>#DIV/0!</v>
      </c>
      <c r="AW717" s="1576" t="e">
        <f t="shared" ca="1" si="530"/>
        <v>#DIV/0!</v>
      </c>
      <c r="AX717" s="1576" t="e">
        <f t="shared" ca="1" si="530"/>
        <v>#DIV/0!</v>
      </c>
      <c r="AY717" s="1576" t="e">
        <f t="shared" ca="1" si="530"/>
        <v>#DIV/0!</v>
      </c>
      <c r="AZ717" s="1576" t="e">
        <f t="shared" ca="1" si="530"/>
        <v>#DIV/0!</v>
      </c>
      <c r="BA717" s="1576" t="e">
        <f t="shared" ca="1" si="530"/>
        <v>#DIV/0!</v>
      </c>
      <c r="BB717" s="1576" t="e">
        <f t="shared" ca="1" si="530"/>
        <v>#DIV/0!</v>
      </c>
      <c r="BC717" s="1576" t="e">
        <f t="shared" ca="1" si="530"/>
        <v>#DIV/0!</v>
      </c>
      <c r="BD717" s="1576" t="e">
        <f t="shared" ca="1" si="530"/>
        <v>#DIV/0!</v>
      </c>
      <c r="BE717" s="1576" t="e">
        <f t="shared" ca="1" si="530"/>
        <v>#DIV/0!</v>
      </c>
      <c r="BF717" s="1576" t="e">
        <f t="shared" ca="1" si="530"/>
        <v>#DIV/0!</v>
      </c>
      <c r="BG717" s="1576" t="e">
        <f t="shared" ca="1" si="530"/>
        <v>#DIV/0!</v>
      </c>
      <c r="BH717" s="1576" t="e">
        <f t="shared" ca="1" si="530"/>
        <v>#DIV/0!</v>
      </c>
      <c r="BI717" s="1576" t="e">
        <f t="shared" ca="1" si="530"/>
        <v>#DIV/0!</v>
      </c>
      <c r="BJ717" s="1576" t="e">
        <f t="shared" ca="1" si="530"/>
        <v>#DIV/0!</v>
      </c>
      <c r="BK717" s="1576" t="e">
        <f t="shared" ca="1" si="530"/>
        <v>#DIV/0!</v>
      </c>
      <c r="BL717" s="1576" t="e">
        <f t="shared" ca="1" si="530"/>
        <v>#DIV/0!</v>
      </c>
      <c r="BM717" s="1576" t="e">
        <f t="shared" ca="1" si="530"/>
        <v>#DIV/0!</v>
      </c>
      <c r="BN717" s="1576" t="e">
        <f t="shared" ca="1" si="530"/>
        <v>#DIV/0!</v>
      </c>
      <c r="BO717" s="1576" t="e">
        <f t="shared" ca="1" si="530"/>
        <v>#DIV/0!</v>
      </c>
      <c r="BP717" s="1576" t="e">
        <f t="shared" ca="1" si="530"/>
        <v>#DIV/0!</v>
      </c>
      <c r="BQ717" s="1576" t="e">
        <f t="shared" ref="BQ717:CV717" ca="1" si="531">BQ714+BQ716</f>
        <v>#DIV/0!</v>
      </c>
      <c r="BR717" s="1576" t="e">
        <f t="shared" ca="1" si="531"/>
        <v>#DIV/0!</v>
      </c>
      <c r="BS717" s="1576" t="e">
        <f t="shared" ca="1" si="531"/>
        <v>#DIV/0!</v>
      </c>
      <c r="BT717" s="1576" t="e">
        <f t="shared" ca="1" si="531"/>
        <v>#DIV/0!</v>
      </c>
      <c r="BU717" s="1576" t="e">
        <f t="shared" ca="1" si="531"/>
        <v>#DIV/0!</v>
      </c>
      <c r="BV717" s="1576" t="e">
        <f t="shared" ca="1" si="531"/>
        <v>#DIV/0!</v>
      </c>
      <c r="BW717" s="1576" t="e">
        <f t="shared" ca="1" si="531"/>
        <v>#DIV/0!</v>
      </c>
      <c r="BX717" s="1576" t="e">
        <f t="shared" ca="1" si="531"/>
        <v>#DIV/0!</v>
      </c>
      <c r="BY717" s="1576" t="e">
        <f t="shared" ca="1" si="531"/>
        <v>#DIV/0!</v>
      </c>
      <c r="BZ717" s="1576" t="e">
        <f t="shared" ca="1" si="531"/>
        <v>#DIV/0!</v>
      </c>
      <c r="CA717" s="1576" t="e">
        <f t="shared" ca="1" si="531"/>
        <v>#DIV/0!</v>
      </c>
      <c r="CB717" s="1576" t="e">
        <f t="shared" ca="1" si="531"/>
        <v>#DIV/0!</v>
      </c>
      <c r="CC717" s="1576" t="e">
        <f t="shared" ca="1" si="531"/>
        <v>#DIV/0!</v>
      </c>
      <c r="CD717" s="1576" t="e">
        <f t="shared" ca="1" si="531"/>
        <v>#DIV/0!</v>
      </c>
      <c r="CE717" s="1576" t="e">
        <f t="shared" ca="1" si="531"/>
        <v>#DIV/0!</v>
      </c>
      <c r="CF717" s="1576" t="e">
        <f t="shared" ca="1" si="531"/>
        <v>#DIV/0!</v>
      </c>
      <c r="CG717" s="1576" t="e">
        <f t="shared" ca="1" si="531"/>
        <v>#DIV/0!</v>
      </c>
      <c r="CH717" s="1576" t="e">
        <f t="shared" ca="1" si="531"/>
        <v>#DIV/0!</v>
      </c>
      <c r="CI717" s="1576" t="e">
        <f t="shared" ca="1" si="531"/>
        <v>#DIV/0!</v>
      </c>
      <c r="CJ717" s="1576" t="e">
        <f t="shared" ca="1" si="531"/>
        <v>#DIV/0!</v>
      </c>
      <c r="CK717" s="1576" t="e">
        <f t="shared" ca="1" si="531"/>
        <v>#DIV/0!</v>
      </c>
      <c r="CL717" s="1576" t="e">
        <f t="shared" ca="1" si="531"/>
        <v>#DIV/0!</v>
      </c>
      <c r="CM717" s="1576" t="e">
        <f t="shared" ca="1" si="531"/>
        <v>#DIV/0!</v>
      </c>
      <c r="CN717" s="1576" t="e">
        <f t="shared" ca="1" si="531"/>
        <v>#DIV/0!</v>
      </c>
      <c r="CO717" s="1576" t="e">
        <f t="shared" ca="1" si="531"/>
        <v>#DIV/0!</v>
      </c>
      <c r="CP717" s="1576" t="e">
        <f t="shared" ca="1" si="531"/>
        <v>#DIV/0!</v>
      </c>
      <c r="CQ717" s="1576" t="e">
        <f t="shared" ca="1" si="531"/>
        <v>#DIV/0!</v>
      </c>
      <c r="CR717" s="1576" t="e">
        <f t="shared" ca="1" si="531"/>
        <v>#DIV/0!</v>
      </c>
      <c r="CS717" s="1576" t="e">
        <f t="shared" ca="1" si="531"/>
        <v>#DIV/0!</v>
      </c>
      <c r="CT717" s="1576" t="e">
        <f t="shared" ca="1" si="531"/>
        <v>#DIV/0!</v>
      </c>
      <c r="CU717" s="1576" t="e">
        <f t="shared" ca="1" si="531"/>
        <v>#DIV/0!</v>
      </c>
      <c r="CV717" s="1576" t="e">
        <f t="shared" ca="1" si="531"/>
        <v>#DIV/0!</v>
      </c>
      <c r="CW717" s="1576" t="e">
        <f t="shared" ref="CW717:EB717" ca="1" si="532">CW714+CW716</f>
        <v>#DIV/0!</v>
      </c>
      <c r="CX717" s="1576" t="e">
        <f t="shared" ca="1" si="532"/>
        <v>#DIV/0!</v>
      </c>
      <c r="CY717" s="1576" t="e">
        <f t="shared" ca="1" si="532"/>
        <v>#DIV/0!</v>
      </c>
      <c r="CZ717" s="1576" t="e">
        <f t="shared" ca="1" si="532"/>
        <v>#DIV/0!</v>
      </c>
      <c r="DA717" s="1576" t="e">
        <f t="shared" ca="1" si="532"/>
        <v>#DIV/0!</v>
      </c>
      <c r="DB717" s="1576" t="e">
        <f t="shared" ca="1" si="532"/>
        <v>#DIV/0!</v>
      </c>
      <c r="DC717" s="1576" t="e">
        <f t="shared" ca="1" si="532"/>
        <v>#DIV/0!</v>
      </c>
      <c r="DD717" s="1576" t="e">
        <f t="shared" ca="1" si="532"/>
        <v>#DIV/0!</v>
      </c>
      <c r="DE717" s="1576" t="e">
        <f t="shared" ca="1" si="532"/>
        <v>#DIV/0!</v>
      </c>
      <c r="DF717" s="1576" t="e">
        <f t="shared" ca="1" si="532"/>
        <v>#DIV/0!</v>
      </c>
      <c r="DG717" s="1576" t="e">
        <f t="shared" ca="1" si="532"/>
        <v>#DIV/0!</v>
      </c>
      <c r="DH717" s="1576" t="e">
        <f t="shared" ca="1" si="532"/>
        <v>#DIV/0!</v>
      </c>
      <c r="DI717" s="1576" t="e">
        <f t="shared" ca="1" si="532"/>
        <v>#DIV/0!</v>
      </c>
      <c r="DJ717" s="1576" t="e">
        <f t="shared" ca="1" si="532"/>
        <v>#DIV/0!</v>
      </c>
      <c r="DK717" s="1576" t="e">
        <f t="shared" ca="1" si="532"/>
        <v>#DIV/0!</v>
      </c>
      <c r="DL717" s="1576" t="e">
        <f t="shared" ca="1" si="532"/>
        <v>#DIV/0!</v>
      </c>
      <c r="DM717" s="1576" t="e">
        <f t="shared" ca="1" si="532"/>
        <v>#DIV/0!</v>
      </c>
      <c r="DN717" s="1576" t="e">
        <f t="shared" ca="1" si="532"/>
        <v>#DIV/0!</v>
      </c>
      <c r="DO717" s="1576" t="e">
        <f t="shared" ca="1" si="532"/>
        <v>#DIV/0!</v>
      </c>
      <c r="DP717" s="1576" t="e">
        <f t="shared" ca="1" si="532"/>
        <v>#DIV/0!</v>
      </c>
      <c r="DQ717" s="1576" t="e">
        <f t="shared" ca="1" si="532"/>
        <v>#DIV/0!</v>
      </c>
      <c r="DR717" s="1576" t="e">
        <f t="shared" ca="1" si="532"/>
        <v>#DIV/0!</v>
      </c>
      <c r="DS717" s="1576" t="e">
        <f t="shared" ca="1" si="532"/>
        <v>#DIV/0!</v>
      </c>
      <c r="DT717" s="1576" t="e">
        <f t="shared" ca="1" si="532"/>
        <v>#DIV/0!</v>
      </c>
      <c r="DU717" s="1576" t="e">
        <f t="shared" ca="1" si="532"/>
        <v>#DIV/0!</v>
      </c>
      <c r="DV717" s="1576" t="e">
        <f t="shared" ca="1" si="532"/>
        <v>#DIV/0!</v>
      </c>
      <c r="DW717" s="1576" t="e">
        <f t="shared" ca="1" si="532"/>
        <v>#DIV/0!</v>
      </c>
      <c r="DX717" s="1576" t="e">
        <f t="shared" ca="1" si="532"/>
        <v>#DIV/0!</v>
      </c>
      <c r="DY717" s="1576" t="e">
        <f t="shared" ca="1" si="532"/>
        <v>#DIV/0!</v>
      </c>
      <c r="DZ717" s="1576" t="e">
        <f t="shared" ca="1" si="532"/>
        <v>#DIV/0!</v>
      </c>
      <c r="EA717" s="1576" t="e">
        <f t="shared" ca="1" si="532"/>
        <v>#DIV/0!</v>
      </c>
      <c r="EB717" s="1576" t="e">
        <f t="shared" ca="1" si="532"/>
        <v>#DIV/0!</v>
      </c>
      <c r="EC717" s="1576" t="e">
        <f t="shared" ref="EC717:FH717" ca="1" si="533">EC714+EC716</f>
        <v>#DIV/0!</v>
      </c>
      <c r="ED717" s="1576" t="e">
        <f t="shared" ca="1" si="533"/>
        <v>#DIV/0!</v>
      </c>
      <c r="EE717" s="1576" t="e">
        <f t="shared" ca="1" si="533"/>
        <v>#DIV/0!</v>
      </c>
      <c r="EF717" s="1576" t="e">
        <f t="shared" ca="1" si="533"/>
        <v>#DIV/0!</v>
      </c>
    </row>
    <row r="719" spans="3:136">
      <c r="C719" s="28" t="s">
        <v>451</v>
      </c>
      <c r="E719" s="1250">
        <f t="shared" ref="E719:AJ719" ca="1" si="534">-HLOOKUP(E$612,$E$855:$EF$860,4,FALSE)</f>
        <v>0</v>
      </c>
      <c r="F719" s="1250" t="e">
        <f t="shared" ca="1" si="534"/>
        <v>#DIV/0!</v>
      </c>
      <c r="G719" s="1250" t="e">
        <f t="shared" ca="1" si="534"/>
        <v>#DIV/0!</v>
      </c>
      <c r="H719" s="1250" t="e">
        <f t="shared" ca="1" si="534"/>
        <v>#DIV/0!</v>
      </c>
      <c r="I719" s="1250" t="e">
        <f t="shared" ca="1" si="534"/>
        <v>#DIV/0!</v>
      </c>
      <c r="J719" s="1250" t="e">
        <f t="shared" ca="1" si="534"/>
        <v>#DIV/0!</v>
      </c>
      <c r="K719" s="1250" t="e">
        <f t="shared" ca="1" si="534"/>
        <v>#DIV/0!</v>
      </c>
      <c r="L719" s="1250" t="e">
        <f t="shared" ca="1" si="534"/>
        <v>#DIV/0!</v>
      </c>
      <c r="M719" s="1250" t="e">
        <f t="shared" ca="1" si="534"/>
        <v>#DIV/0!</v>
      </c>
      <c r="N719" s="1250" t="e">
        <f t="shared" ca="1" si="534"/>
        <v>#DIV/0!</v>
      </c>
      <c r="O719" s="1250" t="e">
        <f t="shared" ca="1" si="534"/>
        <v>#DIV/0!</v>
      </c>
      <c r="P719" s="1250" t="e">
        <f t="shared" ca="1" si="534"/>
        <v>#DIV/0!</v>
      </c>
      <c r="Q719" s="1250" t="e">
        <f t="shared" ca="1" si="534"/>
        <v>#DIV/0!</v>
      </c>
      <c r="R719" s="1250" t="e">
        <f t="shared" ca="1" si="534"/>
        <v>#DIV/0!</v>
      </c>
      <c r="S719" s="1250" t="e">
        <f t="shared" ca="1" si="534"/>
        <v>#DIV/0!</v>
      </c>
      <c r="T719" s="1250" t="e">
        <f t="shared" ca="1" si="534"/>
        <v>#DIV/0!</v>
      </c>
      <c r="U719" s="1250" t="e">
        <f t="shared" ca="1" si="534"/>
        <v>#DIV/0!</v>
      </c>
      <c r="V719" s="1250" t="e">
        <f t="shared" ca="1" si="534"/>
        <v>#DIV/0!</v>
      </c>
      <c r="W719" s="1250" t="e">
        <f t="shared" ca="1" si="534"/>
        <v>#DIV/0!</v>
      </c>
      <c r="X719" s="1250" t="e">
        <f t="shared" ca="1" si="534"/>
        <v>#DIV/0!</v>
      </c>
      <c r="Y719" s="1250" t="e">
        <f t="shared" ca="1" si="534"/>
        <v>#DIV/0!</v>
      </c>
      <c r="Z719" s="1250" t="e">
        <f t="shared" ca="1" si="534"/>
        <v>#DIV/0!</v>
      </c>
      <c r="AA719" s="1250" t="e">
        <f t="shared" ca="1" si="534"/>
        <v>#DIV/0!</v>
      </c>
      <c r="AB719" s="1250" t="e">
        <f t="shared" ca="1" si="534"/>
        <v>#DIV/0!</v>
      </c>
      <c r="AC719" s="1250" t="e">
        <f t="shared" ca="1" si="534"/>
        <v>#DIV/0!</v>
      </c>
      <c r="AD719" s="1250" t="e">
        <f t="shared" ca="1" si="534"/>
        <v>#DIV/0!</v>
      </c>
      <c r="AE719" s="1250" t="e">
        <f t="shared" ca="1" si="534"/>
        <v>#DIV/0!</v>
      </c>
      <c r="AF719" s="1250" t="e">
        <f t="shared" ca="1" si="534"/>
        <v>#DIV/0!</v>
      </c>
      <c r="AG719" s="1250" t="e">
        <f t="shared" ca="1" si="534"/>
        <v>#DIV/0!</v>
      </c>
      <c r="AH719" s="1250" t="e">
        <f t="shared" ca="1" si="534"/>
        <v>#DIV/0!</v>
      </c>
      <c r="AI719" s="1250" t="e">
        <f t="shared" ca="1" si="534"/>
        <v>#DIV/0!</v>
      </c>
      <c r="AJ719" s="1250" t="e">
        <f t="shared" ca="1" si="534"/>
        <v>#DIV/0!</v>
      </c>
      <c r="AK719" s="1250" t="e">
        <f t="shared" ref="AK719:BP719" ca="1" si="535">-HLOOKUP(AK$612,$E$855:$EF$860,4,FALSE)</f>
        <v>#DIV/0!</v>
      </c>
      <c r="AL719" s="1250">
        <f t="shared" ca="1" si="535"/>
        <v>4.2124912726453898</v>
      </c>
      <c r="AM719" s="1250">
        <f t="shared" ca="1" si="535"/>
        <v>4.2124912726453898</v>
      </c>
      <c r="AN719" s="1250">
        <f t="shared" ca="1" si="535"/>
        <v>4.2124912726453898</v>
      </c>
      <c r="AO719" s="1250">
        <f t="shared" ca="1" si="535"/>
        <v>4.2124912726453898</v>
      </c>
      <c r="AP719" s="1250">
        <f t="shared" ca="1" si="535"/>
        <v>4.2124912726453898</v>
      </c>
      <c r="AQ719" s="1250">
        <f t="shared" ca="1" si="535"/>
        <v>4.2124912726453898</v>
      </c>
      <c r="AR719" s="1250">
        <f t="shared" ca="1" si="535"/>
        <v>4.2124912726453898</v>
      </c>
      <c r="AS719" s="1250">
        <f t="shared" ca="1" si="535"/>
        <v>4.2124912726453898</v>
      </c>
      <c r="AT719" s="1250">
        <f t="shared" ca="1" si="535"/>
        <v>4.2124912726453898</v>
      </c>
      <c r="AU719" s="1250">
        <f t="shared" ca="1" si="535"/>
        <v>4.2124912726453898</v>
      </c>
      <c r="AV719" s="1250">
        <f t="shared" ca="1" si="535"/>
        <v>4.2124912726453898</v>
      </c>
      <c r="AW719" s="1250">
        <f t="shared" ca="1" si="535"/>
        <v>4.2124912726453898</v>
      </c>
      <c r="AX719" s="1250">
        <f t="shared" ca="1" si="535"/>
        <v>4.2124912726453898</v>
      </c>
      <c r="AY719" s="1250">
        <f t="shared" ca="1" si="535"/>
        <v>4.2124912726453898</v>
      </c>
      <c r="AZ719" s="1250">
        <f t="shared" ca="1" si="535"/>
        <v>4.2124912726453898</v>
      </c>
      <c r="BA719" s="1250">
        <f t="shared" ca="1" si="535"/>
        <v>0</v>
      </c>
      <c r="BB719" s="1250">
        <f t="shared" ca="1" si="535"/>
        <v>0</v>
      </c>
      <c r="BC719" s="1250">
        <f t="shared" ca="1" si="535"/>
        <v>0</v>
      </c>
      <c r="BD719" s="1250">
        <f t="shared" ca="1" si="535"/>
        <v>0</v>
      </c>
      <c r="BE719" s="1250">
        <f t="shared" ca="1" si="535"/>
        <v>0</v>
      </c>
      <c r="BF719" s="1250">
        <f t="shared" ca="1" si="535"/>
        <v>0</v>
      </c>
      <c r="BG719" s="1250">
        <f t="shared" ca="1" si="535"/>
        <v>0</v>
      </c>
      <c r="BH719" s="1250">
        <f t="shared" ca="1" si="535"/>
        <v>0</v>
      </c>
      <c r="BI719" s="1250">
        <f t="shared" ca="1" si="535"/>
        <v>0</v>
      </c>
      <c r="BJ719" s="1250">
        <f t="shared" ca="1" si="535"/>
        <v>0</v>
      </c>
      <c r="BK719" s="1250">
        <f t="shared" ca="1" si="535"/>
        <v>0</v>
      </c>
      <c r="BL719" s="1250">
        <f t="shared" ca="1" si="535"/>
        <v>0</v>
      </c>
      <c r="BM719" s="1250">
        <f t="shared" ca="1" si="535"/>
        <v>0</v>
      </c>
      <c r="BN719" s="1250">
        <f t="shared" ca="1" si="535"/>
        <v>0</v>
      </c>
      <c r="BO719" s="1250">
        <f t="shared" ca="1" si="535"/>
        <v>0</v>
      </c>
      <c r="BP719" s="1250">
        <f t="shared" ca="1" si="535"/>
        <v>0</v>
      </c>
      <c r="BQ719" s="1250">
        <f t="shared" ref="BQ719:CV719" ca="1" si="536">-HLOOKUP(BQ$612,$E$855:$EF$860,4,FALSE)</f>
        <v>0</v>
      </c>
      <c r="BR719" s="1250">
        <f t="shared" ca="1" si="536"/>
        <v>0</v>
      </c>
      <c r="BS719" s="1250">
        <f t="shared" ca="1" si="536"/>
        <v>0</v>
      </c>
      <c r="BT719" s="1250">
        <f t="shared" ca="1" si="536"/>
        <v>0</v>
      </c>
      <c r="BU719" s="1250">
        <f t="shared" ca="1" si="536"/>
        <v>0</v>
      </c>
      <c r="BV719" s="1250">
        <f t="shared" ca="1" si="536"/>
        <v>0</v>
      </c>
      <c r="BW719" s="1250">
        <f t="shared" ca="1" si="536"/>
        <v>0</v>
      </c>
      <c r="BX719" s="1250">
        <f t="shared" ca="1" si="536"/>
        <v>0</v>
      </c>
      <c r="BY719" s="1250">
        <f t="shared" ca="1" si="536"/>
        <v>0</v>
      </c>
      <c r="BZ719" s="1250">
        <f t="shared" ca="1" si="536"/>
        <v>0</v>
      </c>
      <c r="CA719" s="1250">
        <f t="shared" ca="1" si="536"/>
        <v>0</v>
      </c>
      <c r="CB719" s="1250">
        <f t="shared" ca="1" si="536"/>
        <v>0</v>
      </c>
      <c r="CC719" s="1250">
        <f t="shared" ca="1" si="536"/>
        <v>0</v>
      </c>
      <c r="CD719" s="1250">
        <f t="shared" ca="1" si="536"/>
        <v>0</v>
      </c>
      <c r="CE719" s="1250">
        <f t="shared" ca="1" si="536"/>
        <v>0</v>
      </c>
      <c r="CF719" s="1250">
        <f t="shared" ca="1" si="536"/>
        <v>0</v>
      </c>
      <c r="CG719" s="1250">
        <f t="shared" ca="1" si="536"/>
        <v>0</v>
      </c>
      <c r="CH719" s="1250">
        <f t="shared" ca="1" si="536"/>
        <v>0</v>
      </c>
      <c r="CI719" s="1250">
        <f t="shared" ca="1" si="536"/>
        <v>0</v>
      </c>
      <c r="CJ719" s="1250">
        <f t="shared" ca="1" si="536"/>
        <v>0</v>
      </c>
      <c r="CK719" s="1250">
        <f t="shared" ca="1" si="536"/>
        <v>0</v>
      </c>
      <c r="CL719" s="1250">
        <f t="shared" ca="1" si="536"/>
        <v>0</v>
      </c>
      <c r="CM719" s="1250">
        <f t="shared" ca="1" si="536"/>
        <v>0</v>
      </c>
      <c r="CN719" s="1250">
        <f t="shared" ca="1" si="536"/>
        <v>0</v>
      </c>
      <c r="CO719" s="1250">
        <f t="shared" ca="1" si="536"/>
        <v>0</v>
      </c>
      <c r="CP719" s="1250">
        <f t="shared" ca="1" si="536"/>
        <v>0</v>
      </c>
      <c r="CQ719" s="1250">
        <f t="shared" ca="1" si="536"/>
        <v>0</v>
      </c>
      <c r="CR719" s="1250">
        <f t="shared" ca="1" si="536"/>
        <v>0</v>
      </c>
      <c r="CS719" s="1250">
        <f t="shared" ca="1" si="536"/>
        <v>0</v>
      </c>
      <c r="CT719" s="1250">
        <f t="shared" ca="1" si="536"/>
        <v>0</v>
      </c>
      <c r="CU719" s="1250">
        <f t="shared" ca="1" si="536"/>
        <v>0</v>
      </c>
      <c r="CV719" s="1250">
        <f t="shared" ca="1" si="536"/>
        <v>0</v>
      </c>
      <c r="CW719" s="1250">
        <f t="shared" ref="CW719:EF719" ca="1" si="537">-HLOOKUP(CW$612,$E$855:$EF$860,4,FALSE)</f>
        <v>0</v>
      </c>
      <c r="CX719" s="1250">
        <f t="shared" ca="1" si="537"/>
        <v>0</v>
      </c>
      <c r="CY719" s="1250">
        <f t="shared" ca="1" si="537"/>
        <v>0</v>
      </c>
      <c r="CZ719" s="1250">
        <f t="shared" ca="1" si="537"/>
        <v>0</v>
      </c>
      <c r="DA719" s="1250">
        <f t="shared" ca="1" si="537"/>
        <v>0</v>
      </c>
      <c r="DB719" s="1250">
        <f t="shared" ca="1" si="537"/>
        <v>0</v>
      </c>
      <c r="DC719" s="1250">
        <f t="shared" ca="1" si="537"/>
        <v>0</v>
      </c>
      <c r="DD719" s="1250">
        <f t="shared" ca="1" si="537"/>
        <v>0</v>
      </c>
      <c r="DE719" s="1250">
        <f t="shared" ca="1" si="537"/>
        <v>0</v>
      </c>
      <c r="DF719" s="1250">
        <f t="shared" ca="1" si="537"/>
        <v>0</v>
      </c>
      <c r="DG719" s="1250">
        <f t="shared" ca="1" si="537"/>
        <v>0</v>
      </c>
      <c r="DH719" s="1250">
        <f t="shared" ca="1" si="537"/>
        <v>0</v>
      </c>
      <c r="DI719" s="1250">
        <f t="shared" ca="1" si="537"/>
        <v>0</v>
      </c>
      <c r="DJ719" s="1250">
        <f t="shared" ca="1" si="537"/>
        <v>0</v>
      </c>
      <c r="DK719" s="1250">
        <f t="shared" ca="1" si="537"/>
        <v>0</v>
      </c>
      <c r="DL719" s="1250">
        <f t="shared" ca="1" si="537"/>
        <v>0</v>
      </c>
      <c r="DM719" s="1250">
        <f t="shared" ca="1" si="537"/>
        <v>0</v>
      </c>
      <c r="DN719" s="1250">
        <f t="shared" ca="1" si="537"/>
        <v>0</v>
      </c>
      <c r="DO719" s="1250">
        <f t="shared" ca="1" si="537"/>
        <v>0</v>
      </c>
      <c r="DP719" s="1250">
        <f t="shared" ca="1" si="537"/>
        <v>0</v>
      </c>
      <c r="DQ719" s="1250">
        <f t="shared" ca="1" si="537"/>
        <v>0</v>
      </c>
      <c r="DR719" s="1250">
        <f t="shared" ca="1" si="537"/>
        <v>0</v>
      </c>
      <c r="DS719" s="1250">
        <f t="shared" ca="1" si="537"/>
        <v>0</v>
      </c>
      <c r="DT719" s="1250">
        <f t="shared" ca="1" si="537"/>
        <v>0</v>
      </c>
      <c r="DU719" s="1250">
        <f t="shared" ca="1" si="537"/>
        <v>0</v>
      </c>
      <c r="DV719" s="1250">
        <f t="shared" ca="1" si="537"/>
        <v>0</v>
      </c>
      <c r="DW719" s="1250">
        <f t="shared" ca="1" si="537"/>
        <v>0</v>
      </c>
      <c r="DX719" s="1250">
        <f t="shared" ca="1" si="537"/>
        <v>0</v>
      </c>
      <c r="DY719" s="1250">
        <f t="shared" ca="1" si="537"/>
        <v>0</v>
      </c>
      <c r="DZ719" s="1250">
        <f t="shared" ca="1" si="537"/>
        <v>0</v>
      </c>
      <c r="EA719" s="1250">
        <f t="shared" ca="1" si="537"/>
        <v>0</v>
      </c>
      <c r="EB719" s="1250">
        <f t="shared" ca="1" si="537"/>
        <v>0</v>
      </c>
      <c r="EC719" s="1250">
        <f t="shared" ca="1" si="537"/>
        <v>0</v>
      </c>
      <c r="ED719" s="1250">
        <f t="shared" ca="1" si="537"/>
        <v>0</v>
      </c>
      <c r="EE719" s="1250">
        <f t="shared" ca="1" si="537"/>
        <v>0</v>
      </c>
      <c r="EF719" s="1250">
        <f t="shared" ca="1" si="537"/>
        <v>0</v>
      </c>
    </row>
    <row r="720" spans="3:136">
      <c r="C720" s="28" t="s">
        <v>452</v>
      </c>
      <c r="E720" s="1412">
        <f t="shared" ref="E720:AJ720" si="538">IF(Cash_on_Deposit_YesNo=1,IF(E689&lt;On_Deposit_Equity_InDate+1,0,IF(E689&lt;=On_Deposit_Equity_InDate+On_Deposit_Equity_OutDate,-E719,0)),0)</f>
        <v>0</v>
      </c>
      <c r="F720" s="1412">
        <f t="shared" si="538"/>
        <v>0</v>
      </c>
      <c r="G720" s="1412">
        <f t="shared" si="538"/>
        <v>0</v>
      </c>
      <c r="H720" s="1412">
        <f t="shared" si="538"/>
        <v>0</v>
      </c>
      <c r="I720" s="1412">
        <f t="shared" si="538"/>
        <v>0</v>
      </c>
      <c r="J720" s="1412">
        <f t="shared" si="538"/>
        <v>0</v>
      </c>
      <c r="K720" s="1412">
        <f t="shared" si="538"/>
        <v>0</v>
      </c>
      <c r="L720" s="1412">
        <f t="shared" si="538"/>
        <v>0</v>
      </c>
      <c r="M720" s="1412">
        <f t="shared" si="538"/>
        <v>0</v>
      </c>
      <c r="N720" s="1412">
        <f t="shared" si="538"/>
        <v>0</v>
      </c>
      <c r="O720" s="1412">
        <f t="shared" si="538"/>
        <v>0</v>
      </c>
      <c r="P720" s="1412">
        <f t="shared" si="538"/>
        <v>0</v>
      </c>
      <c r="Q720" s="1412">
        <f t="shared" si="538"/>
        <v>0</v>
      </c>
      <c r="R720" s="1412">
        <f t="shared" si="538"/>
        <v>0</v>
      </c>
      <c r="S720" s="1412">
        <f t="shared" si="538"/>
        <v>0</v>
      </c>
      <c r="T720" s="1412">
        <f t="shared" si="538"/>
        <v>0</v>
      </c>
      <c r="U720" s="1412">
        <f t="shared" si="538"/>
        <v>0</v>
      </c>
      <c r="V720" s="1412">
        <f t="shared" si="538"/>
        <v>0</v>
      </c>
      <c r="W720" s="1412">
        <f t="shared" si="538"/>
        <v>0</v>
      </c>
      <c r="X720" s="1412">
        <f t="shared" si="538"/>
        <v>0</v>
      </c>
      <c r="Y720" s="1412">
        <f t="shared" si="538"/>
        <v>0</v>
      </c>
      <c r="Z720" s="1412">
        <f t="shared" si="538"/>
        <v>0</v>
      </c>
      <c r="AA720" s="1412">
        <f t="shared" si="538"/>
        <v>0</v>
      </c>
      <c r="AB720" s="1412">
        <f t="shared" si="538"/>
        <v>0</v>
      </c>
      <c r="AC720" s="1412">
        <f t="shared" si="538"/>
        <v>0</v>
      </c>
      <c r="AD720" s="1412">
        <f t="shared" si="538"/>
        <v>0</v>
      </c>
      <c r="AE720" s="1412">
        <f t="shared" si="538"/>
        <v>0</v>
      </c>
      <c r="AF720" s="1412">
        <f t="shared" si="538"/>
        <v>0</v>
      </c>
      <c r="AG720" s="1412">
        <f t="shared" si="538"/>
        <v>0</v>
      </c>
      <c r="AH720" s="1412">
        <f t="shared" si="538"/>
        <v>0</v>
      </c>
      <c r="AI720" s="1412">
        <f t="shared" si="538"/>
        <v>0</v>
      </c>
      <c r="AJ720" s="1412">
        <f t="shared" si="538"/>
        <v>0</v>
      </c>
      <c r="AK720" s="1412">
        <f t="shared" ref="AK720:BP720" si="539">IF(Cash_on_Deposit_YesNo=1,IF(AK689&lt;On_Deposit_Equity_InDate+1,0,IF(AK689&lt;=On_Deposit_Equity_InDate+On_Deposit_Equity_OutDate,-AK719,0)),0)</f>
        <v>0</v>
      </c>
      <c r="AL720" s="1412">
        <f t="shared" si="539"/>
        <v>0</v>
      </c>
      <c r="AM720" s="1412">
        <f t="shared" si="539"/>
        <v>0</v>
      </c>
      <c r="AN720" s="1412">
        <f t="shared" si="539"/>
        <v>0</v>
      </c>
      <c r="AO720" s="1412">
        <f t="shared" si="539"/>
        <v>0</v>
      </c>
      <c r="AP720" s="1412">
        <f t="shared" si="539"/>
        <v>0</v>
      </c>
      <c r="AQ720" s="1412">
        <f t="shared" si="539"/>
        <v>0</v>
      </c>
      <c r="AR720" s="1412">
        <f t="shared" si="539"/>
        <v>0</v>
      </c>
      <c r="AS720" s="1412">
        <f t="shared" si="539"/>
        <v>0</v>
      </c>
      <c r="AT720" s="1412">
        <f t="shared" si="539"/>
        <v>0</v>
      </c>
      <c r="AU720" s="1412">
        <f t="shared" si="539"/>
        <v>0</v>
      </c>
      <c r="AV720" s="1412">
        <f t="shared" si="539"/>
        <v>0</v>
      </c>
      <c r="AW720" s="1412">
        <f t="shared" si="539"/>
        <v>0</v>
      </c>
      <c r="AX720" s="1412">
        <f t="shared" si="539"/>
        <v>0</v>
      </c>
      <c r="AY720" s="1412">
        <f t="shared" si="539"/>
        <v>0</v>
      </c>
      <c r="AZ720" s="1412">
        <f t="shared" si="539"/>
        <v>0</v>
      </c>
      <c r="BA720" s="1412">
        <f t="shared" si="539"/>
        <v>0</v>
      </c>
      <c r="BB720" s="1412">
        <f t="shared" si="539"/>
        <v>0</v>
      </c>
      <c r="BC720" s="1412">
        <f t="shared" si="539"/>
        <v>0</v>
      </c>
      <c r="BD720" s="1412">
        <f t="shared" si="539"/>
        <v>0</v>
      </c>
      <c r="BE720" s="1412">
        <f t="shared" si="539"/>
        <v>0</v>
      </c>
      <c r="BF720" s="1412">
        <f t="shared" si="539"/>
        <v>0</v>
      </c>
      <c r="BG720" s="1412">
        <f t="shared" si="539"/>
        <v>0</v>
      </c>
      <c r="BH720" s="1412">
        <f t="shared" si="539"/>
        <v>0</v>
      </c>
      <c r="BI720" s="1412">
        <f t="shared" si="539"/>
        <v>0</v>
      </c>
      <c r="BJ720" s="1412">
        <f t="shared" si="539"/>
        <v>0</v>
      </c>
      <c r="BK720" s="1412">
        <f t="shared" si="539"/>
        <v>0</v>
      </c>
      <c r="BL720" s="1412">
        <f t="shared" si="539"/>
        <v>0</v>
      </c>
      <c r="BM720" s="1412">
        <f t="shared" si="539"/>
        <v>0</v>
      </c>
      <c r="BN720" s="1412">
        <f t="shared" si="539"/>
        <v>0</v>
      </c>
      <c r="BO720" s="1412">
        <f t="shared" si="539"/>
        <v>0</v>
      </c>
      <c r="BP720" s="1412">
        <f t="shared" si="539"/>
        <v>0</v>
      </c>
      <c r="BQ720" s="1412">
        <f t="shared" ref="BQ720:CV720" si="540">IF(Cash_on_Deposit_YesNo=1,IF(BQ689&lt;On_Deposit_Equity_InDate+1,0,IF(BQ689&lt;=On_Deposit_Equity_InDate+On_Deposit_Equity_OutDate,-BQ719,0)),0)</f>
        <v>0</v>
      </c>
      <c r="BR720" s="1412">
        <f t="shared" si="540"/>
        <v>0</v>
      </c>
      <c r="BS720" s="1412">
        <f t="shared" si="540"/>
        <v>0</v>
      </c>
      <c r="BT720" s="1412">
        <f t="shared" si="540"/>
        <v>0</v>
      </c>
      <c r="BU720" s="1412">
        <f t="shared" si="540"/>
        <v>0</v>
      </c>
      <c r="BV720" s="1412">
        <f t="shared" si="540"/>
        <v>0</v>
      </c>
      <c r="BW720" s="1412">
        <f t="shared" si="540"/>
        <v>0</v>
      </c>
      <c r="BX720" s="1412">
        <f t="shared" si="540"/>
        <v>0</v>
      </c>
      <c r="BY720" s="1412">
        <f t="shared" si="540"/>
        <v>0</v>
      </c>
      <c r="BZ720" s="1412">
        <f t="shared" si="540"/>
        <v>0</v>
      </c>
      <c r="CA720" s="1412">
        <f t="shared" si="540"/>
        <v>0</v>
      </c>
      <c r="CB720" s="1412">
        <f t="shared" si="540"/>
        <v>0</v>
      </c>
      <c r="CC720" s="1412">
        <f t="shared" si="540"/>
        <v>0</v>
      </c>
      <c r="CD720" s="1412">
        <f t="shared" si="540"/>
        <v>0</v>
      </c>
      <c r="CE720" s="1412">
        <f t="shared" si="540"/>
        <v>0</v>
      </c>
      <c r="CF720" s="1412">
        <f t="shared" si="540"/>
        <v>0</v>
      </c>
      <c r="CG720" s="1412">
        <f t="shared" si="540"/>
        <v>0</v>
      </c>
      <c r="CH720" s="1412">
        <f t="shared" si="540"/>
        <v>0</v>
      </c>
      <c r="CI720" s="1412">
        <f t="shared" si="540"/>
        <v>0</v>
      </c>
      <c r="CJ720" s="1412">
        <f t="shared" si="540"/>
        <v>0</v>
      </c>
      <c r="CK720" s="1412">
        <f t="shared" si="540"/>
        <v>0</v>
      </c>
      <c r="CL720" s="1412">
        <f t="shared" si="540"/>
        <v>0</v>
      </c>
      <c r="CM720" s="1412">
        <f t="shared" si="540"/>
        <v>0</v>
      </c>
      <c r="CN720" s="1412">
        <f t="shared" si="540"/>
        <v>0</v>
      </c>
      <c r="CO720" s="1412">
        <f t="shared" si="540"/>
        <v>0</v>
      </c>
      <c r="CP720" s="1412">
        <f t="shared" si="540"/>
        <v>0</v>
      </c>
      <c r="CQ720" s="1412">
        <f t="shared" si="540"/>
        <v>0</v>
      </c>
      <c r="CR720" s="1412">
        <f t="shared" si="540"/>
        <v>0</v>
      </c>
      <c r="CS720" s="1412">
        <f t="shared" si="540"/>
        <v>0</v>
      </c>
      <c r="CT720" s="1412">
        <f t="shared" si="540"/>
        <v>0</v>
      </c>
      <c r="CU720" s="1412">
        <f t="shared" si="540"/>
        <v>0</v>
      </c>
      <c r="CV720" s="1412">
        <f t="shared" si="540"/>
        <v>0</v>
      </c>
      <c r="CW720" s="1412">
        <f t="shared" ref="CW720:EB720" si="541">IF(Cash_on_Deposit_YesNo=1,IF(CW689&lt;On_Deposit_Equity_InDate+1,0,IF(CW689&lt;=On_Deposit_Equity_InDate+On_Deposit_Equity_OutDate,-CW719,0)),0)</f>
        <v>0</v>
      </c>
      <c r="CX720" s="1412">
        <f t="shared" si="541"/>
        <v>0</v>
      </c>
      <c r="CY720" s="1412">
        <f t="shared" si="541"/>
        <v>0</v>
      </c>
      <c r="CZ720" s="1412">
        <f t="shared" si="541"/>
        <v>0</v>
      </c>
      <c r="DA720" s="1412">
        <f t="shared" si="541"/>
        <v>0</v>
      </c>
      <c r="DB720" s="1412">
        <f t="shared" si="541"/>
        <v>0</v>
      </c>
      <c r="DC720" s="1412">
        <f t="shared" si="541"/>
        <v>0</v>
      </c>
      <c r="DD720" s="1412">
        <f t="shared" si="541"/>
        <v>0</v>
      </c>
      <c r="DE720" s="1412">
        <f t="shared" si="541"/>
        <v>0</v>
      </c>
      <c r="DF720" s="1412">
        <f t="shared" si="541"/>
        <v>0</v>
      </c>
      <c r="DG720" s="1412">
        <f t="shared" si="541"/>
        <v>0</v>
      </c>
      <c r="DH720" s="1412">
        <f t="shared" si="541"/>
        <v>0</v>
      </c>
      <c r="DI720" s="1412">
        <f t="shared" si="541"/>
        <v>0</v>
      </c>
      <c r="DJ720" s="1412">
        <f t="shared" si="541"/>
        <v>0</v>
      </c>
      <c r="DK720" s="1412">
        <f t="shared" si="541"/>
        <v>0</v>
      </c>
      <c r="DL720" s="1412">
        <f t="shared" si="541"/>
        <v>0</v>
      </c>
      <c r="DM720" s="1412">
        <f t="shared" si="541"/>
        <v>0</v>
      </c>
      <c r="DN720" s="1412">
        <f t="shared" si="541"/>
        <v>0</v>
      </c>
      <c r="DO720" s="1412">
        <f t="shared" si="541"/>
        <v>0</v>
      </c>
      <c r="DP720" s="1412">
        <f t="shared" si="541"/>
        <v>0</v>
      </c>
      <c r="DQ720" s="1412">
        <f t="shared" si="541"/>
        <v>0</v>
      </c>
      <c r="DR720" s="1412">
        <f t="shared" si="541"/>
        <v>0</v>
      </c>
      <c r="DS720" s="1412">
        <f t="shared" si="541"/>
        <v>0</v>
      </c>
      <c r="DT720" s="1412">
        <f t="shared" si="541"/>
        <v>0</v>
      </c>
      <c r="DU720" s="1412">
        <f t="shared" si="541"/>
        <v>0</v>
      </c>
      <c r="DV720" s="1412">
        <f t="shared" si="541"/>
        <v>0</v>
      </c>
      <c r="DW720" s="1412">
        <f t="shared" si="541"/>
        <v>0</v>
      </c>
      <c r="DX720" s="1412">
        <f t="shared" si="541"/>
        <v>0</v>
      </c>
      <c r="DY720" s="1412">
        <f t="shared" si="541"/>
        <v>0</v>
      </c>
      <c r="DZ720" s="1412">
        <f t="shared" si="541"/>
        <v>0</v>
      </c>
      <c r="EA720" s="1412">
        <f t="shared" si="541"/>
        <v>0</v>
      </c>
      <c r="EB720" s="1412">
        <f t="shared" si="541"/>
        <v>0</v>
      </c>
      <c r="EC720" s="1412">
        <f t="shared" ref="EC720:FH720" si="542">IF(Cash_on_Deposit_YesNo=1,IF(EC689&lt;On_Deposit_Equity_InDate+1,0,IF(EC689&lt;=On_Deposit_Equity_InDate+On_Deposit_Equity_OutDate,-EC719,0)),0)</f>
        <v>0</v>
      </c>
      <c r="ED720" s="1412">
        <f t="shared" si="542"/>
        <v>0</v>
      </c>
      <c r="EE720" s="1412">
        <f t="shared" si="542"/>
        <v>0</v>
      </c>
      <c r="EF720" s="1412">
        <f t="shared" si="542"/>
        <v>0</v>
      </c>
    </row>
    <row r="721" spans="1:136">
      <c r="C721" s="27" t="s">
        <v>453</v>
      </c>
      <c r="E721" s="1410">
        <f t="shared" ref="E721:AJ721" ca="1" si="543">SUM(E719:E720)</f>
        <v>0</v>
      </c>
      <c r="F721" s="1410" t="e">
        <f t="shared" ca="1" si="543"/>
        <v>#DIV/0!</v>
      </c>
      <c r="G721" s="1410" t="e">
        <f t="shared" ca="1" si="543"/>
        <v>#DIV/0!</v>
      </c>
      <c r="H721" s="1410" t="e">
        <f t="shared" ca="1" si="543"/>
        <v>#DIV/0!</v>
      </c>
      <c r="I721" s="1410" t="e">
        <f t="shared" ca="1" si="543"/>
        <v>#DIV/0!</v>
      </c>
      <c r="J721" s="1410" t="e">
        <f t="shared" ca="1" si="543"/>
        <v>#DIV/0!</v>
      </c>
      <c r="K721" s="1410" t="e">
        <f t="shared" ca="1" si="543"/>
        <v>#DIV/0!</v>
      </c>
      <c r="L721" s="1410" t="e">
        <f t="shared" ca="1" si="543"/>
        <v>#DIV/0!</v>
      </c>
      <c r="M721" s="1410" t="e">
        <f t="shared" ca="1" si="543"/>
        <v>#DIV/0!</v>
      </c>
      <c r="N721" s="1410" t="e">
        <f t="shared" ca="1" si="543"/>
        <v>#DIV/0!</v>
      </c>
      <c r="O721" s="1410" t="e">
        <f t="shared" ca="1" si="543"/>
        <v>#DIV/0!</v>
      </c>
      <c r="P721" s="1410" t="e">
        <f t="shared" ca="1" si="543"/>
        <v>#DIV/0!</v>
      </c>
      <c r="Q721" s="1410" t="e">
        <f t="shared" ca="1" si="543"/>
        <v>#DIV/0!</v>
      </c>
      <c r="R721" s="1410" t="e">
        <f t="shared" ca="1" si="543"/>
        <v>#DIV/0!</v>
      </c>
      <c r="S721" s="1410" t="e">
        <f t="shared" ca="1" si="543"/>
        <v>#DIV/0!</v>
      </c>
      <c r="T721" s="1410" t="e">
        <f t="shared" ca="1" si="543"/>
        <v>#DIV/0!</v>
      </c>
      <c r="U721" s="1410" t="e">
        <f t="shared" ca="1" si="543"/>
        <v>#DIV/0!</v>
      </c>
      <c r="V721" s="1410" t="e">
        <f t="shared" ca="1" si="543"/>
        <v>#DIV/0!</v>
      </c>
      <c r="W721" s="1410" t="e">
        <f t="shared" ca="1" si="543"/>
        <v>#DIV/0!</v>
      </c>
      <c r="X721" s="1410" t="e">
        <f t="shared" ca="1" si="543"/>
        <v>#DIV/0!</v>
      </c>
      <c r="Y721" s="1410" t="e">
        <f t="shared" ca="1" si="543"/>
        <v>#DIV/0!</v>
      </c>
      <c r="Z721" s="1410" t="e">
        <f t="shared" ca="1" si="543"/>
        <v>#DIV/0!</v>
      </c>
      <c r="AA721" s="1410" t="e">
        <f t="shared" ca="1" si="543"/>
        <v>#DIV/0!</v>
      </c>
      <c r="AB721" s="1410" t="e">
        <f t="shared" ca="1" si="543"/>
        <v>#DIV/0!</v>
      </c>
      <c r="AC721" s="1410" t="e">
        <f t="shared" ca="1" si="543"/>
        <v>#DIV/0!</v>
      </c>
      <c r="AD721" s="1410" t="e">
        <f t="shared" ca="1" si="543"/>
        <v>#DIV/0!</v>
      </c>
      <c r="AE721" s="1410" t="e">
        <f t="shared" ca="1" si="543"/>
        <v>#DIV/0!</v>
      </c>
      <c r="AF721" s="1410" t="e">
        <f t="shared" ca="1" si="543"/>
        <v>#DIV/0!</v>
      </c>
      <c r="AG721" s="1410" t="e">
        <f t="shared" ca="1" si="543"/>
        <v>#DIV/0!</v>
      </c>
      <c r="AH721" s="1410" t="e">
        <f t="shared" ca="1" si="543"/>
        <v>#DIV/0!</v>
      </c>
      <c r="AI721" s="1410" t="e">
        <f t="shared" ca="1" si="543"/>
        <v>#DIV/0!</v>
      </c>
      <c r="AJ721" s="1410" t="e">
        <f t="shared" ca="1" si="543"/>
        <v>#DIV/0!</v>
      </c>
      <c r="AK721" s="1410" t="e">
        <f t="shared" ref="AK721:BP721" ca="1" si="544">SUM(AK719:AK720)</f>
        <v>#DIV/0!</v>
      </c>
      <c r="AL721" s="1410">
        <f t="shared" ca="1" si="544"/>
        <v>4.2124912726453898</v>
      </c>
      <c r="AM721" s="1410">
        <f t="shared" ca="1" si="544"/>
        <v>4.2124912726453898</v>
      </c>
      <c r="AN721" s="1410">
        <f t="shared" ca="1" si="544"/>
        <v>4.2124912726453898</v>
      </c>
      <c r="AO721" s="1410">
        <f t="shared" ca="1" si="544"/>
        <v>4.2124912726453898</v>
      </c>
      <c r="AP721" s="1410">
        <f t="shared" ca="1" si="544"/>
        <v>4.2124912726453898</v>
      </c>
      <c r="AQ721" s="1410">
        <f t="shared" ca="1" si="544"/>
        <v>4.2124912726453898</v>
      </c>
      <c r="AR721" s="1410">
        <f t="shared" ca="1" si="544"/>
        <v>4.2124912726453898</v>
      </c>
      <c r="AS721" s="1410">
        <f t="shared" ca="1" si="544"/>
        <v>4.2124912726453898</v>
      </c>
      <c r="AT721" s="1410">
        <f t="shared" ca="1" si="544"/>
        <v>4.2124912726453898</v>
      </c>
      <c r="AU721" s="1410">
        <f t="shared" ca="1" si="544"/>
        <v>4.2124912726453898</v>
      </c>
      <c r="AV721" s="1410">
        <f t="shared" ca="1" si="544"/>
        <v>4.2124912726453898</v>
      </c>
      <c r="AW721" s="1410">
        <f t="shared" ca="1" si="544"/>
        <v>4.2124912726453898</v>
      </c>
      <c r="AX721" s="1410">
        <f t="shared" ca="1" si="544"/>
        <v>4.2124912726453898</v>
      </c>
      <c r="AY721" s="1410">
        <f t="shared" ca="1" si="544"/>
        <v>4.2124912726453898</v>
      </c>
      <c r="AZ721" s="1410">
        <f t="shared" ca="1" si="544"/>
        <v>4.2124912726453898</v>
      </c>
      <c r="BA721" s="1410">
        <f t="shared" ca="1" si="544"/>
        <v>0</v>
      </c>
      <c r="BB721" s="1410">
        <f t="shared" ca="1" si="544"/>
        <v>0</v>
      </c>
      <c r="BC721" s="1410">
        <f t="shared" ca="1" si="544"/>
        <v>0</v>
      </c>
      <c r="BD721" s="1410">
        <f t="shared" ca="1" si="544"/>
        <v>0</v>
      </c>
      <c r="BE721" s="1410">
        <f t="shared" ca="1" si="544"/>
        <v>0</v>
      </c>
      <c r="BF721" s="1410">
        <f t="shared" ca="1" si="544"/>
        <v>0</v>
      </c>
      <c r="BG721" s="1410">
        <f t="shared" ca="1" si="544"/>
        <v>0</v>
      </c>
      <c r="BH721" s="1410">
        <f t="shared" ca="1" si="544"/>
        <v>0</v>
      </c>
      <c r="BI721" s="1410">
        <f t="shared" ca="1" si="544"/>
        <v>0</v>
      </c>
      <c r="BJ721" s="1410">
        <f t="shared" ca="1" si="544"/>
        <v>0</v>
      </c>
      <c r="BK721" s="1410">
        <f t="shared" ca="1" si="544"/>
        <v>0</v>
      </c>
      <c r="BL721" s="1410">
        <f t="shared" ca="1" si="544"/>
        <v>0</v>
      </c>
      <c r="BM721" s="1410">
        <f t="shared" ca="1" si="544"/>
        <v>0</v>
      </c>
      <c r="BN721" s="1410">
        <f t="shared" ca="1" si="544"/>
        <v>0</v>
      </c>
      <c r="BO721" s="1410">
        <f t="shared" ca="1" si="544"/>
        <v>0</v>
      </c>
      <c r="BP721" s="1410">
        <f t="shared" ca="1" si="544"/>
        <v>0</v>
      </c>
      <c r="BQ721" s="1410">
        <f t="shared" ref="BQ721:CV721" ca="1" si="545">SUM(BQ719:BQ720)</f>
        <v>0</v>
      </c>
      <c r="BR721" s="1410">
        <f t="shared" ca="1" si="545"/>
        <v>0</v>
      </c>
      <c r="BS721" s="1410">
        <f t="shared" ca="1" si="545"/>
        <v>0</v>
      </c>
      <c r="BT721" s="1410">
        <f t="shared" ca="1" si="545"/>
        <v>0</v>
      </c>
      <c r="BU721" s="1410">
        <f t="shared" ca="1" si="545"/>
        <v>0</v>
      </c>
      <c r="BV721" s="1410">
        <f t="shared" ca="1" si="545"/>
        <v>0</v>
      </c>
      <c r="BW721" s="1410">
        <f t="shared" ca="1" si="545"/>
        <v>0</v>
      </c>
      <c r="BX721" s="1410">
        <f t="shared" ca="1" si="545"/>
        <v>0</v>
      </c>
      <c r="BY721" s="1410">
        <f t="shared" ca="1" si="545"/>
        <v>0</v>
      </c>
      <c r="BZ721" s="1410">
        <f t="shared" ca="1" si="545"/>
        <v>0</v>
      </c>
      <c r="CA721" s="1410">
        <f t="shared" ca="1" si="545"/>
        <v>0</v>
      </c>
      <c r="CB721" s="1410">
        <f t="shared" ca="1" si="545"/>
        <v>0</v>
      </c>
      <c r="CC721" s="1410">
        <f t="shared" ca="1" si="545"/>
        <v>0</v>
      </c>
      <c r="CD721" s="1410">
        <f t="shared" ca="1" si="545"/>
        <v>0</v>
      </c>
      <c r="CE721" s="1410">
        <f t="shared" ca="1" si="545"/>
        <v>0</v>
      </c>
      <c r="CF721" s="1410">
        <f t="shared" ca="1" si="545"/>
        <v>0</v>
      </c>
      <c r="CG721" s="1410">
        <f t="shared" ca="1" si="545"/>
        <v>0</v>
      </c>
      <c r="CH721" s="1410">
        <f t="shared" ca="1" si="545"/>
        <v>0</v>
      </c>
      <c r="CI721" s="1410">
        <f t="shared" ca="1" si="545"/>
        <v>0</v>
      </c>
      <c r="CJ721" s="1410">
        <f t="shared" ca="1" si="545"/>
        <v>0</v>
      </c>
      <c r="CK721" s="1410">
        <f t="shared" ca="1" si="545"/>
        <v>0</v>
      </c>
      <c r="CL721" s="1410">
        <f t="shared" ca="1" si="545"/>
        <v>0</v>
      </c>
      <c r="CM721" s="1410">
        <f t="shared" ca="1" si="545"/>
        <v>0</v>
      </c>
      <c r="CN721" s="1410">
        <f t="shared" ca="1" si="545"/>
        <v>0</v>
      </c>
      <c r="CO721" s="1410">
        <f t="shared" ca="1" si="545"/>
        <v>0</v>
      </c>
      <c r="CP721" s="1410">
        <f t="shared" ca="1" si="545"/>
        <v>0</v>
      </c>
      <c r="CQ721" s="1410">
        <f t="shared" ca="1" si="545"/>
        <v>0</v>
      </c>
      <c r="CR721" s="1410">
        <f t="shared" ca="1" si="545"/>
        <v>0</v>
      </c>
      <c r="CS721" s="1410">
        <f t="shared" ca="1" si="545"/>
        <v>0</v>
      </c>
      <c r="CT721" s="1410">
        <f t="shared" ca="1" si="545"/>
        <v>0</v>
      </c>
      <c r="CU721" s="1410">
        <f t="shared" ca="1" si="545"/>
        <v>0</v>
      </c>
      <c r="CV721" s="1410">
        <f t="shared" ca="1" si="545"/>
        <v>0</v>
      </c>
      <c r="CW721" s="1410">
        <f t="shared" ref="CW721:EB721" ca="1" si="546">SUM(CW719:CW720)</f>
        <v>0</v>
      </c>
      <c r="CX721" s="1410">
        <f t="shared" ca="1" si="546"/>
        <v>0</v>
      </c>
      <c r="CY721" s="1410">
        <f t="shared" ca="1" si="546"/>
        <v>0</v>
      </c>
      <c r="CZ721" s="1410">
        <f t="shared" ca="1" si="546"/>
        <v>0</v>
      </c>
      <c r="DA721" s="1410">
        <f t="shared" ca="1" si="546"/>
        <v>0</v>
      </c>
      <c r="DB721" s="1410">
        <f t="shared" ca="1" si="546"/>
        <v>0</v>
      </c>
      <c r="DC721" s="1410">
        <f t="shared" ca="1" si="546"/>
        <v>0</v>
      </c>
      <c r="DD721" s="1410">
        <f t="shared" ca="1" si="546"/>
        <v>0</v>
      </c>
      <c r="DE721" s="1410">
        <f t="shared" ca="1" si="546"/>
        <v>0</v>
      </c>
      <c r="DF721" s="1410">
        <f t="shared" ca="1" si="546"/>
        <v>0</v>
      </c>
      <c r="DG721" s="1410">
        <f t="shared" ca="1" si="546"/>
        <v>0</v>
      </c>
      <c r="DH721" s="1410">
        <f t="shared" ca="1" si="546"/>
        <v>0</v>
      </c>
      <c r="DI721" s="1410">
        <f t="shared" ca="1" si="546"/>
        <v>0</v>
      </c>
      <c r="DJ721" s="1410">
        <f t="shared" ca="1" si="546"/>
        <v>0</v>
      </c>
      <c r="DK721" s="1410">
        <f t="shared" ca="1" si="546"/>
        <v>0</v>
      </c>
      <c r="DL721" s="1410">
        <f t="shared" ca="1" si="546"/>
        <v>0</v>
      </c>
      <c r="DM721" s="1410">
        <f t="shared" ca="1" si="546"/>
        <v>0</v>
      </c>
      <c r="DN721" s="1410">
        <f t="shared" ca="1" si="546"/>
        <v>0</v>
      </c>
      <c r="DO721" s="1410">
        <f t="shared" ca="1" si="546"/>
        <v>0</v>
      </c>
      <c r="DP721" s="1410">
        <f t="shared" ca="1" si="546"/>
        <v>0</v>
      </c>
      <c r="DQ721" s="1410">
        <f t="shared" ca="1" si="546"/>
        <v>0</v>
      </c>
      <c r="DR721" s="1410">
        <f t="shared" ca="1" si="546"/>
        <v>0</v>
      </c>
      <c r="DS721" s="1410">
        <f t="shared" ca="1" si="546"/>
        <v>0</v>
      </c>
      <c r="DT721" s="1410">
        <f t="shared" ca="1" si="546"/>
        <v>0</v>
      </c>
      <c r="DU721" s="1410">
        <f t="shared" ca="1" si="546"/>
        <v>0</v>
      </c>
      <c r="DV721" s="1410">
        <f t="shared" ca="1" si="546"/>
        <v>0</v>
      </c>
      <c r="DW721" s="1410">
        <f t="shared" ca="1" si="546"/>
        <v>0</v>
      </c>
      <c r="DX721" s="1410">
        <f t="shared" ca="1" si="546"/>
        <v>0</v>
      </c>
      <c r="DY721" s="1410">
        <f t="shared" ca="1" si="546"/>
        <v>0</v>
      </c>
      <c r="DZ721" s="1410">
        <f t="shared" ca="1" si="546"/>
        <v>0</v>
      </c>
      <c r="EA721" s="1410">
        <f t="shared" ca="1" si="546"/>
        <v>0</v>
      </c>
      <c r="EB721" s="1410">
        <f t="shared" ca="1" si="546"/>
        <v>0</v>
      </c>
      <c r="EC721" s="1410">
        <f t="shared" ref="EC721:FH721" ca="1" si="547">SUM(EC719:EC720)</f>
        <v>0</v>
      </c>
      <c r="ED721" s="1410">
        <f t="shared" ca="1" si="547"/>
        <v>0</v>
      </c>
      <c r="EE721" s="1410">
        <f t="shared" ca="1" si="547"/>
        <v>0</v>
      </c>
      <c r="EF721" s="1410">
        <f t="shared" ca="1" si="547"/>
        <v>0</v>
      </c>
    </row>
    <row r="722" spans="1:136">
      <c r="A722" s="1579">
        <f ca="1">MAX(E722:EF722)</f>
        <v>3230.6539582463424</v>
      </c>
      <c r="C722" s="695" t="s">
        <v>454</v>
      </c>
      <c r="E722" s="1580" t="str">
        <f t="shared" ref="E722:AJ722" ca="1" si="548">IFERROR(-E714/E721,"-")</f>
        <v>-</v>
      </c>
      <c r="F722" s="1580" t="str">
        <f t="shared" ca="1" si="548"/>
        <v>-</v>
      </c>
      <c r="G722" s="1580" t="str">
        <f t="shared" ca="1" si="548"/>
        <v>-</v>
      </c>
      <c r="H722" s="1580" t="str">
        <f t="shared" ca="1" si="548"/>
        <v>-</v>
      </c>
      <c r="I722" s="1580" t="str">
        <f t="shared" ca="1" si="548"/>
        <v>-</v>
      </c>
      <c r="J722" s="1580" t="str">
        <f t="shared" ca="1" si="548"/>
        <v>-</v>
      </c>
      <c r="K722" s="1580" t="str">
        <f t="shared" ca="1" si="548"/>
        <v>-</v>
      </c>
      <c r="L722" s="1580" t="str">
        <f t="shared" ca="1" si="548"/>
        <v>-</v>
      </c>
      <c r="M722" s="1580" t="str">
        <f t="shared" ca="1" si="548"/>
        <v>-</v>
      </c>
      <c r="N722" s="1580" t="str">
        <f t="shared" ca="1" si="548"/>
        <v>-</v>
      </c>
      <c r="O722" s="1580" t="str">
        <f t="shared" ca="1" si="548"/>
        <v>-</v>
      </c>
      <c r="P722" s="1580" t="str">
        <f t="shared" ca="1" si="548"/>
        <v>-</v>
      </c>
      <c r="Q722" s="1580" t="str">
        <f t="shared" ca="1" si="548"/>
        <v>-</v>
      </c>
      <c r="R722" s="1580" t="str">
        <f t="shared" ca="1" si="548"/>
        <v>-</v>
      </c>
      <c r="S722" s="1580" t="str">
        <f t="shared" ca="1" si="548"/>
        <v>-</v>
      </c>
      <c r="T722" s="1580" t="str">
        <f t="shared" ca="1" si="548"/>
        <v>-</v>
      </c>
      <c r="U722" s="1580" t="str">
        <f t="shared" ca="1" si="548"/>
        <v>-</v>
      </c>
      <c r="V722" s="1580" t="str">
        <f t="shared" ca="1" si="548"/>
        <v>-</v>
      </c>
      <c r="W722" s="1580" t="str">
        <f t="shared" ca="1" si="548"/>
        <v>-</v>
      </c>
      <c r="X722" s="1580" t="str">
        <f t="shared" ca="1" si="548"/>
        <v>-</v>
      </c>
      <c r="Y722" s="1580" t="str">
        <f t="shared" ca="1" si="548"/>
        <v>-</v>
      </c>
      <c r="Z722" s="1580" t="str">
        <f t="shared" ca="1" si="548"/>
        <v>-</v>
      </c>
      <c r="AA722" s="1580" t="str">
        <f t="shared" ca="1" si="548"/>
        <v>-</v>
      </c>
      <c r="AB722" s="1580" t="str">
        <f t="shared" ca="1" si="548"/>
        <v>-</v>
      </c>
      <c r="AC722" s="1580" t="str">
        <f t="shared" ca="1" si="548"/>
        <v>-</v>
      </c>
      <c r="AD722" s="1580" t="str">
        <f t="shared" ca="1" si="548"/>
        <v>-</v>
      </c>
      <c r="AE722" s="1580" t="str">
        <f t="shared" ca="1" si="548"/>
        <v>-</v>
      </c>
      <c r="AF722" s="1580" t="str">
        <f t="shared" ca="1" si="548"/>
        <v>-</v>
      </c>
      <c r="AG722" s="1580" t="str">
        <f t="shared" ca="1" si="548"/>
        <v>-</v>
      </c>
      <c r="AH722" s="1580" t="str">
        <f t="shared" ca="1" si="548"/>
        <v>-</v>
      </c>
      <c r="AI722" s="1580" t="str">
        <f t="shared" ca="1" si="548"/>
        <v>-</v>
      </c>
      <c r="AJ722" s="1580" t="str">
        <f t="shared" ca="1" si="548"/>
        <v>-</v>
      </c>
      <c r="AK722" s="1580" t="str">
        <f t="shared" ref="AK722:BP722" ca="1" si="549">IFERROR(-AK714/AK721,"-")</f>
        <v>-</v>
      </c>
      <c r="AL722" s="1580">
        <f t="shared" ca="1" si="549"/>
        <v>3077.389109190749</v>
      </c>
      <c r="AM722" s="1580">
        <f t="shared" ca="1" si="549"/>
        <v>3077.389109190749</v>
      </c>
      <c r="AN722" s="1580">
        <f t="shared" ca="1" si="549"/>
        <v>3077.389109190749</v>
      </c>
      <c r="AO722" s="1580">
        <f t="shared" ca="1" si="549"/>
        <v>3230.6539582463424</v>
      </c>
      <c r="AP722" s="1580">
        <f t="shared" ca="1" si="549"/>
        <v>3230.6539582463424</v>
      </c>
      <c r="AQ722" s="1580">
        <f t="shared" ca="1" si="549"/>
        <v>3230.6539582463424</v>
      </c>
      <c r="AR722" s="1580">
        <f t="shared" ca="1" si="549"/>
        <v>3230.6539582463424</v>
      </c>
      <c r="AS722" s="1580">
        <f t="shared" ca="1" si="549"/>
        <v>3230.6539582463424</v>
      </c>
      <c r="AT722" s="1580">
        <f t="shared" ca="1" si="549"/>
        <v>3230.6539582463424</v>
      </c>
      <c r="AU722" s="1580">
        <f t="shared" ca="1" si="549"/>
        <v>3230.6539582463424</v>
      </c>
      <c r="AV722" s="1580">
        <f t="shared" ca="1" si="549"/>
        <v>3230.6539582463424</v>
      </c>
      <c r="AW722" s="1580">
        <f t="shared" ca="1" si="549"/>
        <v>3230.6539582463424</v>
      </c>
      <c r="AX722" s="1580">
        <f t="shared" ca="1" si="549"/>
        <v>3230.6539582463424</v>
      </c>
      <c r="AY722" s="1580">
        <f t="shared" ca="1" si="549"/>
        <v>3230.6539582463424</v>
      </c>
      <c r="AZ722" s="1580">
        <f t="shared" ca="1" si="549"/>
        <v>3230.6539582463424</v>
      </c>
      <c r="BA722" s="1580" t="str">
        <f t="shared" ca="1" si="549"/>
        <v>-</v>
      </c>
      <c r="BB722" s="1580" t="str">
        <f t="shared" ca="1" si="549"/>
        <v>-</v>
      </c>
      <c r="BC722" s="1580" t="str">
        <f t="shared" ca="1" si="549"/>
        <v>-</v>
      </c>
      <c r="BD722" s="1580" t="str">
        <f t="shared" ca="1" si="549"/>
        <v>-</v>
      </c>
      <c r="BE722" s="1580" t="str">
        <f t="shared" ca="1" si="549"/>
        <v>-</v>
      </c>
      <c r="BF722" s="1580" t="str">
        <f t="shared" ca="1" si="549"/>
        <v>-</v>
      </c>
      <c r="BG722" s="1580" t="str">
        <f t="shared" ca="1" si="549"/>
        <v>-</v>
      </c>
      <c r="BH722" s="1580" t="str">
        <f t="shared" ca="1" si="549"/>
        <v>-</v>
      </c>
      <c r="BI722" s="1580" t="str">
        <f t="shared" ca="1" si="549"/>
        <v>-</v>
      </c>
      <c r="BJ722" s="1580" t="str">
        <f t="shared" ca="1" si="549"/>
        <v>-</v>
      </c>
      <c r="BK722" s="1580" t="str">
        <f t="shared" ca="1" si="549"/>
        <v>-</v>
      </c>
      <c r="BL722" s="1580" t="str">
        <f t="shared" ca="1" si="549"/>
        <v>-</v>
      </c>
      <c r="BM722" s="1580" t="str">
        <f t="shared" ca="1" si="549"/>
        <v>-</v>
      </c>
      <c r="BN722" s="1580" t="str">
        <f t="shared" ca="1" si="549"/>
        <v>-</v>
      </c>
      <c r="BO722" s="1580" t="str">
        <f t="shared" ca="1" si="549"/>
        <v>-</v>
      </c>
      <c r="BP722" s="1580" t="str">
        <f t="shared" ca="1" si="549"/>
        <v>-</v>
      </c>
      <c r="BQ722" s="1580" t="str">
        <f t="shared" ref="BQ722:CV722" ca="1" si="550">IFERROR(-BQ714/BQ721,"-")</f>
        <v>-</v>
      </c>
      <c r="BR722" s="1580" t="str">
        <f t="shared" ca="1" si="550"/>
        <v>-</v>
      </c>
      <c r="BS722" s="1580" t="str">
        <f t="shared" ca="1" si="550"/>
        <v>-</v>
      </c>
      <c r="BT722" s="1580" t="str">
        <f t="shared" ca="1" si="550"/>
        <v>-</v>
      </c>
      <c r="BU722" s="1580" t="str">
        <f t="shared" ca="1" si="550"/>
        <v>-</v>
      </c>
      <c r="BV722" s="1580" t="str">
        <f t="shared" ca="1" si="550"/>
        <v>-</v>
      </c>
      <c r="BW722" s="1580" t="str">
        <f t="shared" ca="1" si="550"/>
        <v>-</v>
      </c>
      <c r="BX722" s="1580" t="str">
        <f t="shared" ca="1" si="550"/>
        <v>-</v>
      </c>
      <c r="BY722" s="1580" t="str">
        <f t="shared" ca="1" si="550"/>
        <v>-</v>
      </c>
      <c r="BZ722" s="1580" t="str">
        <f t="shared" ca="1" si="550"/>
        <v>-</v>
      </c>
      <c r="CA722" s="1580" t="str">
        <f t="shared" ca="1" si="550"/>
        <v>-</v>
      </c>
      <c r="CB722" s="1580" t="str">
        <f t="shared" ca="1" si="550"/>
        <v>-</v>
      </c>
      <c r="CC722" s="1580" t="str">
        <f t="shared" ca="1" si="550"/>
        <v>-</v>
      </c>
      <c r="CD722" s="1580" t="str">
        <f t="shared" ca="1" si="550"/>
        <v>-</v>
      </c>
      <c r="CE722" s="1580" t="str">
        <f t="shared" ca="1" si="550"/>
        <v>-</v>
      </c>
      <c r="CF722" s="1580" t="str">
        <f t="shared" ca="1" si="550"/>
        <v>-</v>
      </c>
      <c r="CG722" s="1580" t="str">
        <f t="shared" ca="1" si="550"/>
        <v>-</v>
      </c>
      <c r="CH722" s="1580" t="str">
        <f t="shared" ca="1" si="550"/>
        <v>-</v>
      </c>
      <c r="CI722" s="1580" t="str">
        <f t="shared" ca="1" si="550"/>
        <v>-</v>
      </c>
      <c r="CJ722" s="1580" t="str">
        <f t="shared" ca="1" si="550"/>
        <v>-</v>
      </c>
      <c r="CK722" s="1580" t="str">
        <f t="shared" ca="1" si="550"/>
        <v>-</v>
      </c>
      <c r="CL722" s="1580" t="str">
        <f t="shared" ca="1" si="550"/>
        <v>-</v>
      </c>
      <c r="CM722" s="1580" t="str">
        <f t="shared" ca="1" si="550"/>
        <v>-</v>
      </c>
      <c r="CN722" s="1580" t="str">
        <f t="shared" ca="1" si="550"/>
        <v>-</v>
      </c>
      <c r="CO722" s="1580" t="str">
        <f t="shared" ca="1" si="550"/>
        <v>-</v>
      </c>
      <c r="CP722" s="1580" t="str">
        <f t="shared" ca="1" si="550"/>
        <v>-</v>
      </c>
      <c r="CQ722" s="1580" t="str">
        <f t="shared" ca="1" si="550"/>
        <v>-</v>
      </c>
      <c r="CR722" s="1580" t="str">
        <f t="shared" ca="1" si="550"/>
        <v>-</v>
      </c>
      <c r="CS722" s="1580" t="str">
        <f t="shared" ca="1" si="550"/>
        <v>-</v>
      </c>
      <c r="CT722" s="1580" t="str">
        <f t="shared" ca="1" si="550"/>
        <v>-</v>
      </c>
      <c r="CU722" s="1580" t="str">
        <f t="shared" ca="1" si="550"/>
        <v>-</v>
      </c>
      <c r="CV722" s="1580" t="str">
        <f t="shared" ca="1" si="550"/>
        <v>-</v>
      </c>
      <c r="CW722" s="1580" t="str">
        <f t="shared" ref="CW722:EB722" ca="1" si="551">IFERROR(-CW714/CW721,"-")</f>
        <v>-</v>
      </c>
      <c r="CX722" s="1580" t="str">
        <f t="shared" ca="1" si="551"/>
        <v>-</v>
      </c>
      <c r="CY722" s="1580" t="str">
        <f t="shared" ca="1" si="551"/>
        <v>-</v>
      </c>
      <c r="CZ722" s="1580" t="str">
        <f t="shared" ca="1" si="551"/>
        <v>-</v>
      </c>
      <c r="DA722" s="1580" t="str">
        <f t="shared" ca="1" si="551"/>
        <v>-</v>
      </c>
      <c r="DB722" s="1580" t="str">
        <f t="shared" ca="1" si="551"/>
        <v>-</v>
      </c>
      <c r="DC722" s="1580" t="str">
        <f t="shared" ca="1" si="551"/>
        <v>-</v>
      </c>
      <c r="DD722" s="1580" t="str">
        <f t="shared" ca="1" si="551"/>
        <v>-</v>
      </c>
      <c r="DE722" s="1580" t="str">
        <f t="shared" ca="1" si="551"/>
        <v>-</v>
      </c>
      <c r="DF722" s="1580" t="str">
        <f t="shared" ca="1" si="551"/>
        <v>-</v>
      </c>
      <c r="DG722" s="1580" t="str">
        <f t="shared" ca="1" si="551"/>
        <v>-</v>
      </c>
      <c r="DH722" s="1580" t="str">
        <f t="shared" ca="1" si="551"/>
        <v>-</v>
      </c>
      <c r="DI722" s="1580" t="str">
        <f t="shared" ca="1" si="551"/>
        <v>-</v>
      </c>
      <c r="DJ722" s="1580" t="str">
        <f t="shared" ca="1" si="551"/>
        <v>-</v>
      </c>
      <c r="DK722" s="1580" t="str">
        <f t="shared" ca="1" si="551"/>
        <v>-</v>
      </c>
      <c r="DL722" s="1580" t="str">
        <f t="shared" ca="1" si="551"/>
        <v>-</v>
      </c>
      <c r="DM722" s="1580" t="str">
        <f t="shared" ca="1" si="551"/>
        <v>-</v>
      </c>
      <c r="DN722" s="1580" t="str">
        <f t="shared" ca="1" si="551"/>
        <v>-</v>
      </c>
      <c r="DO722" s="1580" t="str">
        <f t="shared" ca="1" si="551"/>
        <v>-</v>
      </c>
      <c r="DP722" s="1580" t="str">
        <f t="shared" ca="1" si="551"/>
        <v>-</v>
      </c>
      <c r="DQ722" s="1580" t="str">
        <f t="shared" ca="1" si="551"/>
        <v>-</v>
      </c>
      <c r="DR722" s="1580" t="str">
        <f t="shared" ca="1" si="551"/>
        <v>-</v>
      </c>
      <c r="DS722" s="1580" t="str">
        <f t="shared" ca="1" si="551"/>
        <v>-</v>
      </c>
      <c r="DT722" s="1580" t="str">
        <f t="shared" ca="1" si="551"/>
        <v>-</v>
      </c>
      <c r="DU722" s="1580" t="str">
        <f t="shared" ca="1" si="551"/>
        <v>-</v>
      </c>
      <c r="DV722" s="1580" t="str">
        <f t="shared" ca="1" si="551"/>
        <v>-</v>
      </c>
      <c r="DW722" s="1580" t="str">
        <f t="shared" ca="1" si="551"/>
        <v>-</v>
      </c>
      <c r="DX722" s="1580" t="str">
        <f t="shared" ca="1" si="551"/>
        <v>-</v>
      </c>
      <c r="DY722" s="1580" t="str">
        <f t="shared" ca="1" si="551"/>
        <v>-</v>
      </c>
      <c r="DZ722" s="1580" t="str">
        <f t="shared" ca="1" si="551"/>
        <v>-</v>
      </c>
      <c r="EA722" s="1580" t="str">
        <f t="shared" ca="1" si="551"/>
        <v>-</v>
      </c>
      <c r="EB722" s="1580" t="str">
        <f t="shared" ca="1" si="551"/>
        <v>-</v>
      </c>
      <c r="EC722" s="1580" t="str">
        <f t="shared" ref="EC722:FH722" ca="1" si="552">IFERROR(-EC714/EC721,"-")</f>
        <v>-</v>
      </c>
      <c r="ED722" s="1580" t="str">
        <f t="shared" ca="1" si="552"/>
        <v>-</v>
      </c>
      <c r="EE722" s="1580" t="str">
        <f t="shared" ca="1" si="552"/>
        <v>-</v>
      </c>
      <c r="EF722" s="1580" t="str">
        <f t="shared" ca="1" si="552"/>
        <v>-</v>
      </c>
    </row>
    <row r="723" spans="1:136">
      <c r="A723" s="1579"/>
      <c r="C723" s="695" t="s">
        <v>763</v>
      </c>
      <c r="E723" s="707">
        <f t="shared" ref="E723:J723" ca="1" si="553">IF($E$63&gt;=E$945,$E$56,IF($F$63&gt;=E$945,$F$56,IF($G$63&gt;=E$945,$G$56,0)))</f>
        <v>6.0499999999999998E-2</v>
      </c>
      <c r="F723" s="707">
        <f t="shared" ca="1" si="553"/>
        <v>6.0499999999999998E-2</v>
      </c>
      <c r="G723" s="707">
        <f t="shared" ca="1" si="553"/>
        <v>6.0499999999999998E-2</v>
      </c>
      <c r="H723" s="707">
        <f t="shared" ca="1" si="553"/>
        <v>6.0499999999999998E-2</v>
      </c>
      <c r="I723" s="707">
        <f t="shared" ca="1" si="553"/>
        <v>6.0499999999999998E-2</v>
      </c>
      <c r="J723" s="707">
        <f t="shared" ca="1" si="553"/>
        <v>6.0499999999999998E-2</v>
      </c>
      <c r="K723" s="707">
        <f ca="1">IF($E$63&gt;=K$944,$E$56,IF($F$63&gt;=K$944,$F$56,IF($G$63&gt;=K$944,$G$56,0)))</f>
        <v>0</v>
      </c>
      <c r="L723" s="707">
        <f ca="1">IF($E$63&gt;=L$944,$E$56,IF($F$63&gt;=L$944,$F$56,IF($G$63&gt;=L$944,$G$56,0)))</f>
        <v>0</v>
      </c>
      <c r="M723" s="707">
        <f ca="1">IF($E$63&gt;=M$944,$E$56,IF($F$63&gt;=M$944,$F$56,IF($G$63&gt;=M$944,$G$56,0)))</f>
        <v>0</v>
      </c>
      <c r="N723" s="707">
        <f ca="1">IF($E$63&gt;=N$944,$E$56,IF($F$63&gt;=N$944,$F$56,IF($G$63&gt;=N$944,$G$56,0)))</f>
        <v>0</v>
      </c>
      <c r="O723" s="707">
        <f ca="1">IF($E$63&gt;=O$944,$E$56,IF($F$63&gt;=O$944,$F$56,IF($G$63&gt;=O$944,$G$56,0)))</f>
        <v>0</v>
      </c>
      <c r="P723" s="707">
        <f t="shared" ref="P723:AB723" ca="1" si="554">IF($E$63&gt;=P$945,$E$56,IF($F$63&gt;=P$945,$F$56,IF($G$63&gt;=P$945,$G$56,0)))</f>
        <v>6.0499999999999998E-2</v>
      </c>
      <c r="Q723" s="707">
        <f t="shared" ca="1" si="554"/>
        <v>6.0499999999999998E-2</v>
      </c>
      <c r="R723" s="707">
        <f t="shared" ca="1" si="554"/>
        <v>6.0499999999999998E-2</v>
      </c>
      <c r="S723" s="707">
        <f t="shared" ca="1" si="554"/>
        <v>6.0499999999999998E-2</v>
      </c>
      <c r="T723" s="707">
        <f t="shared" ca="1" si="554"/>
        <v>6.0499999999999998E-2</v>
      </c>
      <c r="U723" s="707">
        <f t="shared" ca="1" si="554"/>
        <v>6.0499999999999998E-2</v>
      </c>
      <c r="V723" s="707">
        <f t="shared" ca="1" si="554"/>
        <v>6.0499999999999998E-2</v>
      </c>
      <c r="W723" s="707">
        <f t="shared" ca="1" si="554"/>
        <v>6.0499999999999998E-2</v>
      </c>
      <c r="X723" s="707">
        <f t="shared" ca="1" si="554"/>
        <v>6.0499999999999998E-2</v>
      </c>
      <c r="Y723" s="707">
        <f t="shared" ca="1" si="554"/>
        <v>6.0499999999999998E-2</v>
      </c>
      <c r="Z723" s="707">
        <f t="shared" ca="1" si="554"/>
        <v>6.0499999999999998E-2</v>
      </c>
      <c r="AA723" s="707">
        <f t="shared" ca="1" si="554"/>
        <v>6.0499999999999998E-2</v>
      </c>
      <c r="AB723" s="707">
        <f t="shared" ca="1" si="554"/>
        <v>6.0499999999999998E-2</v>
      </c>
      <c r="AC723" s="707">
        <f t="shared" ref="AC723:BH723" ca="1" si="555">IF($E$63&gt;=AC$944,$E$56,IF($F$63&gt;=AC$944,$F$56,IF($G$63&gt;=AC$944,$G$56,0)))</f>
        <v>0</v>
      </c>
      <c r="AD723" s="707">
        <f t="shared" ca="1" si="555"/>
        <v>0</v>
      </c>
      <c r="AE723" s="707">
        <f t="shared" ca="1" si="555"/>
        <v>0</v>
      </c>
      <c r="AF723" s="707">
        <f t="shared" ca="1" si="555"/>
        <v>0</v>
      </c>
      <c r="AG723" s="707">
        <f t="shared" ca="1" si="555"/>
        <v>0</v>
      </c>
      <c r="AH723" s="707">
        <f t="shared" ca="1" si="555"/>
        <v>0</v>
      </c>
      <c r="AI723" s="707">
        <f t="shared" ca="1" si="555"/>
        <v>0</v>
      </c>
      <c r="AJ723" s="707">
        <f t="shared" ca="1" si="555"/>
        <v>0</v>
      </c>
      <c r="AK723" s="707">
        <f t="shared" ca="1" si="555"/>
        <v>0</v>
      </c>
      <c r="AL723" s="707">
        <f t="shared" ca="1" si="555"/>
        <v>0</v>
      </c>
      <c r="AM723" s="707">
        <f t="shared" ca="1" si="555"/>
        <v>0</v>
      </c>
      <c r="AN723" s="707">
        <f t="shared" ca="1" si="555"/>
        <v>0</v>
      </c>
      <c r="AO723" s="707">
        <f t="shared" ca="1" si="555"/>
        <v>0</v>
      </c>
      <c r="AP723" s="707">
        <f t="shared" ca="1" si="555"/>
        <v>0</v>
      </c>
      <c r="AQ723" s="707">
        <f t="shared" ca="1" si="555"/>
        <v>0</v>
      </c>
      <c r="AR723" s="707">
        <f t="shared" ca="1" si="555"/>
        <v>0</v>
      </c>
      <c r="AS723" s="707">
        <f t="shared" ca="1" si="555"/>
        <v>0</v>
      </c>
      <c r="AT723" s="707">
        <f t="shared" ca="1" si="555"/>
        <v>0</v>
      </c>
      <c r="AU723" s="707">
        <f t="shared" ca="1" si="555"/>
        <v>0</v>
      </c>
      <c r="AV723" s="707">
        <f t="shared" ca="1" si="555"/>
        <v>0</v>
      </c>
      <c r="AW723" s="707">
        <f t="shared" ca="1" si="555"/>
        <v>0</v>
      </c>
      <c r="AX723" s="707">
        <f t="shared" ca="1" si="555"/>
        <v>0</v>
      </c>
      <c r="AY723" s="707">
        <f t="shared" ca="1" si="555"/>
        <v>0</v>
      </c>
      <c r="AZ723" s="707">
        <f t="shared" ca="1" si="555"/>
        <v>0</v>
      </c>
      <c r="BA723" s="707">
        <f t="shared" ca="1" si="555"/>
        <v>0</v>
      </c>
      <c r="BB723" s="707">
        <f t="shared" ca="1" si="555"/>
        <v>0</v>
      </c>
      <c r="BC723" s="707">
        <f t="shared" ca="1" si="555"/>
        <v>0</v>
      </c>
      <c r="BD723" s="707">
        <f t="shared" ca="1" si="555"/>
        <v>0</v>
      </c>
      <c r="BE723" s="707">
        <f t="shared" ca="1" si="555"/>
        <v>0</v>
      </c>
      <c r="BF723" s="707">
        <f t="shared" ca="1" si="555"/>
        <v>0</v>
      </c>
      <c r="BG723" s="707">
        <f t="shared" ca="1" si="555"/>
        <v>0</v>
      </c>
      <c r="BH723" s="707">
        <f t="shared" ca="1" si="555"/>
        <v>0</v>
      </c>
      <c r="BI723" s="707">
        <f t="shared" ref="BI723:CN723" ca="1" si="556">IF($E$63&gt;=BI$944,$E$56,IF($F$63&gt;=BI$944,$F$56,IF($G$63&gt;=BI$944,$G$56,0)))</f>
        <v>0</v>
      </c>
      <c r="BJ723" s="707">
        <f t="shared" ca="1" si="556"/>
        <v>0</v>
      </c>
      <c r="BK723" s="707">
        <f t="shared" ca="1" si="556"/>
        <v>0</v>
      </c>
      <c r="BL723" s="707">
        <f t="shared" ca="1" si="556"/>
        <v>0</v>
      </c>
      <c r="BM723" s="707">
        <f t="shared" ca="1" si="556"/>
        <v>0</v>
      </c>
      <c r="BN723" s="707">
        <f t="shared" ca="1" si="556"/>
        <v>0</v>
      </c>
      <c r="BO723" s="707">
        <f t="shared" ca="1" si="556"/>
        <v>0</v>
      </c>
      <c r="BP723" s="707">
        <f t="shared" ca="1" si="556"/>
        <v>0</v>
      </c>
      <c r="BQ723" s="707">
        <f t="shared" ca="1" si="556"/>
        <v>0</v>
      </c>
      <c r="BR723" s="707">
        <f t="shared" ca="1" si="556"/>
        <v>0</v>
      </c>
      <c r="BS723" s="707">
        <f t="shared" ca="1" si="556"/>
        <v>0</v>
      </c>
      <c r="BT723" s="707">
        <f t="shared" ca="1" si="556"/>
        <v>0</v>
      </c>
      <c r="BU723" s="707">
        <f t="shared" ca="1" si="556"/>
        <v>0</v>
      </c>
      <c r="BV723" s="707">
        <f t="shared" ca="1" si="556"/>
        <v>0</v>
      </c>
      <c r="BW723" s="707">
        <f t="shared" ca="1" si="556"/>
        <v>0</v>
      </c>
      <c r="BX723" s="707">
        <f t="shared" ca="1" si="556"/>
        <v>0</v>
      </c>
      <c r="BY723" s="707">
        <f t="shared" ca="1" si="556"/>
        <v>0</v>
      </c>
      <c r="BZ723" s="707">
        <f t="shared" ca="1" si="556"/>
        <v>0</v>
      </c>
      <c r="CA723" s="707">
        <f t="shared" ca="1" si="556"/>
        <v>0</v>
      </c>
      <c r="CB723" s="707">
        <f t="shared" ca="1" si="556"/>
        <v>0</v>
      </c>
      <c r="CC723" s="707">
        <f t="shared" ca="1" si="556"/>
        <v>0</v>
      </c>
      <c r="CD723" s="707">
        <f t="shared" ca="1" si="556"/>
        <v>0</v>
      </c>
      <c r="CE723" s="707">
        <f t="shared" ca="1" si="556"/>
        <v>0</v>
      </c>
      <c r="CF723" s="707">
        <f t="shared" ca="1" si="556"/>
        <v>0</v>
      </c>
      <c r="CG723" s="707">
        <f t="shared" ca="1" si="556"/>
        <v>0</v>
      </c>
      <c r="CH723" s="707">
        <f t="shared" ca="1" si="556"/>
        <v>0</v>
      </c>
      <c r="CI723" s="707">
        <f t="shared" ca="1" si="556"/>
        <v>0</v>
      </c>
      <c r="CJ723" s="707">
        <f t="shared" ca="1" si="556"/>
        <v>0</v>
      </c>
      <c r="CK723" s="707">
        <f t="shared" ca="1" si="556"/>
        <v>0</v>
      </c>
      <c r="CL723" s="707">
        <f t="shared" ca="1" si="556"/>
        <v>0</v>
      </c>
      <c r="CM723" s="707">
        <f t="shared" ca="1" si="556"/>
        <v>0</v>
      </c>
      <c r="CN723" s="707">
        <f t="shared" ca="1" si="556"/>
        <v>0</v>
      </c>
      <c r="CO723" s="707">
        <f t="shared" ref="CO723:DT723" ca="1" si="557">IF($E$63&gt;=CO$944,$E$56,IF($F$63&gt;=CO$944,$F$56,IF($G$63&gt;=CO$944,$G$56,0)))</f>
        <v>0</v>
      </c>
      <c r="CP723" s="707">
        <f t="shared" ca="1" si="557"/>
        <v>0</v>
      </c>
      <c r="CQ723" s="707">
        <f t="shared" ca="1" si="557"/>
        <v>0</v>
      </c>
      <c r="CR723" s="707">
        <f t="shared" ca="1" si="557"/>
        <v>0</v>
      </c>
      <c r="CS723" s="707">
        <f t="shared" ca="1" si="557"/>
        <v>0</v>
      </c>
      <c r="CT723" s="707">
        <f t="shared" ca="1" si="557"/>
        <v>0</v>
      </c>
      <c r="CU723" s="707">
        <f t="shared" ca="1" si="557"/>
        <v>0</v>
      </c>
      <c r="CV723" s="707">
        <f t="shared" ca="1" si="557"/>
        <v>0</v>
      </c>
      <c r="CW723" s="707">
        <f t="shared" ca="1" si="557"/>
        <v>0</v>
      </c>
      <c r="CX723" s="707">
        <f t="shared" ca="1" si="557"/>
        <v>0</v>
      </c>
      <c r="CY723" s="707">
        <f t="shared" ca="1" si="557"/>
        <v>0</v>
      </c>
      <c r="CZ723" s="707">
        <f t="shared" ca="1" si="557"/>
        <v>0</v>
      </c>
      <c r="DA723" s="707">
        <f t="shared" ca="1" si="557"/>
        <v>0</v>
      </c>
      <c r="DB723" s="707">
        <f t="shared" ca="1" si="557"/>
        <v>0</v>
      </c>
      <c r="DC723" s="707">
        <f t="shared" ca="1" si="557"/>
        <v>0</v>
      </c>
      <c r="DD723" s="707">
        <f t="shared" ca="1" si="557"/>
        <v>0</v>
      </c>
      <c r="DE723" s="707">
        <f t="shared" ca="1" si="557"/>
        <v>0</v>
      </c>
      <c r="DF723" s="707">
        <f t="shared" ca="1" si="557"/>
        <v>0</v>
      </c>
      <c r="DG723" s="707">
        <f t="shared" ca="1" si="557"/>
        <v>0</v>
      </c>
      <c r="DH723" s="707">
        <f t="shared" ca="1" si="557"/>
        <v>0</v>
      </c>
      <c r="DI723" s="707">
        <f t="shared" ca="1" si="557"/>
        <v>0</v>
      </c>
      <c r="DJ723" s="707">
        <f t="shared" ca="1" si="557"/>
        <v>0</v>
      </c>
      <c r="DK723" s="707">
        <f t="shared" ca="1" si="557"/>
        <v>0</v>
      </c>
      <c r="DL723" s="707">
        <f t="shared" ca="1" si="557"/>
        <v>0</v>
      </c>
      <c r="DM723" s="707">
        <f t="shared" ca="1" si="557"/>
        <v>0</v>
      </c>
      <c r="DN723" s="707">
        <f t="shared" ca="1" si="557"/>
        <v>0</v>
      </c>
      <c r="DO723" s="707">
        <f t="shared" ca="1" si="557"/>
        <v>0</v>
      </c>
      <c r="DP723" s="707">
        <f t="shared" ca="1" si="557"/>
        <v>0</v>
      </c>
      <c r="DQ723" s="707">
        <f t="shared" ca="1" si="557"/>
        <v>0</v>
      </c>
      <c r="DR723" s="707">
        <f t="shared" ca="1" si="557"/>
        <v>0</v>
      </c>
      <c r="DS723" s="707">
        <f t="shared" ca="1" si="557"/>
        <v>0</v>
      </c>
      <c r="DT723" s="707">
        <f t="shared" ca="1" si="557"/>
        <v>0</v>
      </c>
      <c r="DU723" s="707">
        <f t="shared" ref="DU723:EF723" ca="1" si="558">IF($E$63&gt;=DU$944,$E$56,IF($F$63&gt;=DU$944,$F$56,IF($G$63&gt;=DU$944,$G$56,0)))</f>
        <v>0</v>
      </c>
      <c r="DV723" s="707">
        <f t="shared" ca="1" si="558"/>
        <v>0</v>
      </c>
      <c r="DW723" s="707">
        <f t="shared" ca="1" si="558"/>
        <v>6.0499999999999998E-2</v>
      </c>
      <c r="DX723" s="707">
        <f t="shared" ca="1" si="558"/>
        <v>6.0499999999999998E-2</v>
      </c>
      <c r="DY723" s="707">
        <f t="shared" ca="1" si="558"/>
        <v>6.0499999999999998E-2</v>
      </c>
      <c r="DZ723" s="707">
        <f t="shared" ca="1" si="558"/>
        <v>6.0499999999999998E-2</v>
      </c>
      <c r="EA723" s="707">
        <f t="shared" ca="1" si="558"/>
        <v>6.0499999999999998E-2</v>
      </c>
      <c r="EB723" s="707">
        <f t="shared" ca="1" si="558"/>
        <v>6.0499999999999998E-2</v>
      </c>
      <c r="EC723" s="707">
        <f t="shared" ca="1" si="558"/>
        <v>6.0499999999999998E-2</v>
      </c>
      <c r="ED723" s="707">
        <f t="shared" ca="1" si="558"/>
        <v>6.0499999999999998E-2</v>
      </c>
      <c r="EE723" s="707">
        <f t="shared" ca="1" si="558"/>
        <v>6.0499999999999998E-2</v>
      </c>
      <c r="EF723" s="707">
        <f t="shared" ca="1" si="558"/>
        <v>6.0499999999999998E-2</v>
      </c>
    </row>
    <row r="724" spans="1:136">
      <c r="C724" s="28" t="s">
        <v>764</v>
      </c>
      <c r="E724" s="701" t="e">
        <f ca="1">E860/Val!D27</f>
        <v>#DIV/0!</v>
      </c>
      <c r="F724" s="701" t="e">
        <f ca="1">F860/Val!E27</f>
        <v>#DIV/0!</v>
      </c>
      <c r="G724" s="701" t="e">
        <f ca="1">G860/Val!F27</f>
        <v>#DIV/0!</v>
      </c>
      <c r="H724" s="701" t="e">
        <f ca="1">H860/Val!G27</f>
        <v>#DIV/0!</v>
      </c>
      <c r="I724" s="701" t="e">
        <f ca="1">I860/Val!H27</f>
        <v>#DIV/0!</v>
      </c>
      <c r="J724" s="701" t="e">
        <f ca="1">J860/Val!I27</f>
        <v>#DIV/0!</v>
      </c>
      <c r="K724" s="701" t="e">
        <f ca="1">K860/Val!J27</f>
        <v>#DIV/0!</v>
      </c>
      <c r="L724" s="701" t="e">
        <f ca="1">L860/Val!K27</f>
        <v>#DIV/0!</v>
      </c>
      <c r="M724" s="701" t="e">
        <f ca="1">M860/Val!L27</f>
        <v>#DIV/0!</v>
      </c>
      <c r="N724" s="701" t="e">
        <f ca="1">N860/Val!M27</f>
        <v>#DIV/0!</v>
      </c>
      <c r="O724" s="701" t="e">
        <f ca="1">O860/Val!N27</f>
        <v>#DIV/0!</v>
      </c>
      <c r="P724" s="701" t="e">
        <f ca="1">P860/Val!O27</f>
        <v>#DIV/0!</v>
      </c>
      <c r="Q724" s="701" t="e">
        <f ca="1">Q860/Val!P27</f>
        <v>#DIV/0!</v>
      </c>
      <c r="R724" s="701" t="e">
        <f ca="1">R860/Val!Q27</f>
        <v>#DIV/0!</v>
      </c>
      <c r="S724" s="701" t="e">
        <f ca="1">S860/Val!R27</f>
        <v>#DIV/0!</v>
      </c>
      <c r="T724" s="701" t="e">
        <f ca="1">T860/Val!S27</f>
        <v>#DIV/0!</v>
      </c>
      <c r="U724" s="701" t="e">
        <f ca="1">U860/Val!T27</f>
        <v>#DIV/0!</v>
      </c>
      <c r="V724" s="701" t="e">
        <f ca="1">V860/Val!U27</f>
        <v>#DIV/0!</v>
      </c>
      <c r="W724" s="701" t="e">
        <f ca="1">W860/Val!V27</f>
        <v>#DIV/0!</v>
      </c>
      <c r="X724" s="701" t="e">
        <f ca="1">X860/Val!W27</f>
        <v>#DIV/0!</v>
      </c>
      <c r="Y724" s="701" t="e">
        <f ca="1">Y860/Val!X27</f>
        <v>#DIV/0!</v>
      </c>
      <c r="Z724" s="701" t="e">
        <f ca="1">Z860/Val!Y27</f>
        <v>#DIV/0!</v>
      </c>
      <c r="AA724" s="701" t="e">
        <f ca="1">AA860/Val!Z27</f>
        <v>#DIV/0!</v>
      </c>
      <c r="AB724" s="701" t="e">
        <f ca="1">AB860/Val!AA27</f>
        <v>#DIV/0!</v>
      </c>
      <c r="AC724" s="701" t="e">
        <f ca="1">AC860/Val!AB27</f>
        <v>#DIV/0!</v>
      </c>
      <c r="AD724" s="701" t="e">
        <f ca="1">AD860/Val!AC27</f>
        <v>#DIV/0!</v>
      </c>
      <c r="AE724" s="701" t="e">
        <f ca="1">AE860/Val!AD27</f>
        <v>#DIV/0!</v>
      </c>
      <c r="AF724" s="701" t="e">
        <f ca="1">AF860/Val!AE27</f>
        <v>#DIV/0!</v>
      </c>
      <c r="AG724" s="701" t="e">
        <f ca="1">AG860/Val!AF27</f>
        <v>#DIV/0!</v>
      </c>
      <c r="AH724" s="701" t="e">
        <f ca="1">AH860/Val!AG27</f>
        <v>#DIV/0!</v>
      </c>
      <c r="AI724" s="701" t="e">
        <f ca="1">AI860/Val!AH27</f>
        <v>#DIV/0!</v>
      </c>
      <c r="AJ724" s="701" t="e">
        <f ca="1">AJ860/Val!AI27</f>
        <v>#DIV/0!</v>
      </c>
      <c r="AK724" s="701" t="e">
        <f ca="1">AK860/Val!AJ27</f>
        <v>#DIV/0!</v>
      </c>
      <c r="AL724" s="701">
        <f ca="1">AL860/Val!AK27</f>
        <v>0.68980998186543052</v>
      </c>
      <c r="AM724" s="701">
        <f ca="1">AM860/Val!AL27</f>
        <v>0.7352142481775551</v>
      </c>
      <c r="AN724" s="701">
        <f ca="1">AN860/Val!AM27</f>
        <v>0.78747918054557897</v>
      </c>
      <c r="AO724" s="701">
        <f ca="1">AO860/Val!AN27</f>
        <v>0.84045143970494884</v>
      </c>
      <c r="AP724" s="701">
        <f ca="1">AP860/Val!AO27</f>
        <v>0.91376168350670739</v>
      </c>
      <c r="AQ724" s="701">
        <f ca="1">AQ860/Val!AP27</f>
        <v>1.001741546711163</v>
      </c>
      <c r="AR724" s="701">
        <f ca="1">AR860/Val!AQ27</f>
        <v>1.109280903281741</v>
      </c>
      <c r="AS724" s="701">
        <f ca="1">AS860/Val!AR27</f>
        <v>1.2437145640748299</v>
      </c>
      <c r="AT724" s="701">
        <f ca="1">AT860/Val!AS27</f>
        <v>1.4165686603347272</v>
      </c>
      <c r="AU724" s="701">
        <f ca="1">AU860/Val!AT27</f>
        <v>1.6470534106835248</v>
      </c>
      <c r="AV724" s="701">
        <f ca="1">AV860/Val!AU27</f>
        <v>1.9697472084988714</v>
      </c>
      <c r="AW724" s="701">
        <f ca="1">AW860/Val!AV27</f>
        <v>2.4538068403583786</v>
      </c>
      <c r="AX724" s="701">
        <f ca="1">AX860/Val!AW27</f>
        <v>3.2605981413728466</v>
      </c>
      <c r="AY724" s="701">
        <f ca="1">AY860/Val!AX27</f>
        <v>4.8742186165191885</v>
      </c>
      <c r="AZ724" s="701">
        <f ca="1">AZ860/Val!AY27</f>
        <v>9.7151557899708987</v>
      </c>
      <c r="BA724" s="701" t="e">
        <f ca="1">BA860/Val!AZ27</f>
        <v>#DIV/0!</v>
      </c>
      <c r="BB724" s="701" t="e">
        <f ca="1">BB860/Val!BA27</f>
        <v>#DIV/0!</v>
      </c>
      <c r="BC724" s="701" t="e">
        <f ca="1">BC860/Val!BB27</f>
        <v>#DIV/0!</v>
      </c>
      <c r="BD724" s="701" t="e">
        <f ca="1">BD860/Val!BC27</f>
        <v>#DIV/0!</v>
      </c>
      <c r="BE724" s="701" t="e">
        <f ca="1">BE860/Val!BD27</f>
        <v>#DIV/0!</v>
      </c>
      <c r="BF724" s="701" t="e">
        <f ca="1">BF860/Val!BE27</f>
        <v>#DIV/0!</v>
      </c>
      <c r="BG724" s="701" t="e">
        <f ca="1">BG860/Val!BF27</f>
        <v>#DIV/0!</v>
      </c>
      <c r="BH724" s="701" t="e">
        <f ca="1">BH860/Val!BG27</f>
        <v>#DIV/0!</v>
      </c>
      <c r="BI724" s="701" t="e">
        <f ca="1">BI860/Val!BH27</f>
        <v>#DIV/0!</v>
      </c>
      <c r="BJ724" s="701" t="e">
        <f ca="1">BJ860/Val!BI27</f>
        <v>#DIV/0!</v>
      </c>
      <c r="BK724" s="701" t="e">
        <f ca="1">BK860/Val!BJ27</f>
        <v>#DIV/0!</v>
      </c>
      <c r="BL724" s="701" t="e">
        <f ca="1">BL860/Val!BK27</f>
        <v>#DIV/0!</v>
      </c>
      <c r="BM724" s="701" t="e">
        <f ca="1">BM860/Val!BL27</f>
        <v>#DIV/0!</v>
      </c>
      <c r="BN724" s="701" t="e">
        <f ca="1">BN860/Val!BM27</f>
        <v>#DIV/0!</v>
      </c>
      <c r="BO724" s="701" t="e">
        <f ca="1">BO860/Val!BN27</f>
        <v>#DIV/0!</v>
      </c>
      <c r="BP724" s="701" t="e">
        <f ca="1">BP860/Val!BO27</f>
        <v>#DIV/0!</v>
      </c>
      <c r="BQ724" s="701" t="e">
        <f ca="1">BQ860/Val!BP27</f>
        <v>#DIV/0!</v>
      </c>
      <c r="BR724" s="701" t="e">
        <f ca="1">BR860/Val!BQ27</f>
        <v>#DIV/0!</v>
      </c>
      <c r="BS724" s="701" t="e">
        <f ca="1">BS860/Val!BR27</f>
        <v>#DIV/0!</v>
      </c>
      <c r="BT724" s="701" t="e">
        <f ca="1">BT860/Val!BS27</f>
        <v>#DIV/0!</v>
      </c>
      <c r="BU724" s="701" t="e">
        <f ca="1">BU860/Val!BT27</f>
        <v>#DIV/0!</v>
      </c>
      <c r="BV724" s="701" t="e">
        <f ca="1">BV860/Val!BU27</f>
        <v>#DIV/0!</v>
      </c>
      <c r="BW724" s="701" t="e">
        <f ca="1">BW860/Val!BV27</f>
        <v>#DIV/0!</v>
      </c>
      <c r="BX724" s="701" t="e">
        <f ca="1">BX860/Val!BW27</f>
        <v>#DIV/0!</v>
      </c>
      <c r="BY724" s="701" t="e">
        <f ca="1">BY860/Val!BX27</f>
        <v>#DIV/0!</v>
      </c>
      <c r="BZ724" s="701" t="e">
        <f ca="1">BZ860/Val!BY27</f>
        <v>#DIV/0!</v>
      </c>
      <c r="CA724" s="701" t="e">
        <f ca="1">CA860/Val!BZ27</f>
        <v>#DIV/0!</v>
      </c>
      <c r="CB724" s="701" t="e">
        <f ca="1">CB860/Val!CA27</f>
        <v>#DIV/0!</v>
      </c>
      <c r="CC724" s="701" t="e">
        <f ca="1">CC860/Val!CB27</f>
        <v>#DIV/0!</v>
      </c>
      <c r="CD724" s="701" t="e">
        <f ca="1">CD860/Val!CC27</f>
        <v>#DIV/0!</v>
      </c>
      <c r="CE724" s="701" t="e">
        <f ca="1">CE860/Val!CD27</f>
        <v>#DIV/0!</v>
      </c>
      <c r="CF724" s="701" t="e">
        <f ca="1">CF860/Val!CE27</f>
        <v>#DIV/0!</v>
      </c>
      <c r="CG724" s="701" t="e">
        <f ca="1">CG860/Val!CF27</f>
        <v>#DIV/0!</v>
      </c>
      <c r="CH724" s="701" t="e">
        <f ca="1">CH860/Val!CG27</f>
        <v>#DIV/0!</v>
      </c>
      <c r="CI724" s="701" t="e">
        <f ca="1">CI860/Val!CH27</f>
        <v>#DIV/0!</v>
      </c>
      <c r="CJ724" s="701" t="e">
        <f ca="1">CJ860/Val!CI27</f>
        <v>#DIV/0!</v>
      </c>
      <c r="CK724" s="701" t="e">
        <f ca="1">CK860/Val!CJ27</f>
        <v>#DIV/0!</v>
      </c>
      <c r="CL724" s="701" t="e">
        <f ca="1">CL860/Val!CK27</f>
        <v>#DIV/0!</v>
      </c>
      <c r="CM724" s="701" t="e">
        <f ca="1">CM860/Val!CL27</f>
        <v>#DIV/0!</v>
      </c>
      <c r="CN724" s="701" t="e">
        <f ca="1">CN860/Val!CM27</f>
        <v>#DIV/0!</v>
      </c>
      <c r="CO724" s="701" t="e">
        <f ca="1">CO860/Val!CN27</f>
        <v>#DIV/0!</v>
      </c>
      <c r="CP724" s="701" t="e">
        <f ca="1">CP860/Val!CO27</f>
        <v>#DIV/0!</v>
      </c>
      <c r="CQ724" s="701" t="e">
        <f ca="1">CQ860/Val!CP27</f>
        <v>#DIV/0!</v>
      </c>
      <c r="CR724" s="701" t="e">
        <f ca="1">CR860/Val!CQ27</f>
        <v>#DIV/0!</v>
      </c>
      <c r="CS724" s="701" t="e">
        <f ca="1">CS860/Val!CR27</f>
        <v>#DIV/0!</v>
      </c>
      <c r="CT724" s="701" t="e">
        <f ca="1">CT860/Val!CS27</f>
        <v>#DIV/0!</v>
      </c>
      <c r="CU724" s="701" t="e">
        <f ca="1">CU860/Val!CT27</f>
        <v>#DIV/0!</v>
      </c>
      <c r="CV724" s="701" t="e">
        <f ca="1">CV860/Val!CU27</f>
        <v>#DIV/0!</v>
      </c>
      <c r="CW724" s="701" t="e">
        <f ca="1">CW860/Val!CV27</f>
        <v>#DIV/0!</v>
      </c>
      <c r="CX724" s="701" t="e">
        <f ca="1">CX860/Val!CW27</f>
        <v>#DIV/0!</v>
      </c>
      <c r="CY724" s="701" t="e">
        <f ca="1">CY860/Val!CX27</f>
        <v>#DIV/0!</v>
      </c>
      <c r="CZ724" s="701" t="e">
        <f ca="1">CZ860/Val!CY27</f>
        <v>#DIV/0!</v>
      </c>
      <c r="DA724" s="701" t="e">
        <f ca="1">DA860/Val!CZ27</f>
        <v>#DIV/0!</v>
      </c>
      <c r="DB724" s="701" t="e">
        <f ca="1">DB860/Val!DA27</f>
        <v>#DIV/0!</v>
      </c>
      <c r="DC724" s="701" t="e">
        <f ca="1">DC860/Val!DB27</f>
        <v>#DIV/0!</v>
      </c>
      <c r="DD724" s="701" t="e">
        <f ca="1">DD860/Val!DC27</f>
        <v>#DIV/0!</v>
      </c>
      <c r="DE724" s="701" t="e">
        <f ca="1">DE860/Val!DD27</f>
        <v>#DIV/0!</v>
      </c>
      <c r="DF724" s="701" t="e">
        <f ca="1">DF860/Val!DE27</f>
        <v>#DIV/0!</v>
      </c>
      <c r="DG724" s="701" t="e">
        <f ca="1">DG860/Val!DF27</f>
        <v>#DIV/0!</v>
      </c>
      <c r="DH724" s="701" t="e">
        <f ca="1">DH860/Val!DG27</f>
        <v>#DIV/0!</v>
      </c>
      <c r="DI724" s="701" t="e">
        <f ca="1">DI860/Val!DH27</f>
        <v>#DIV/0!</v>
      </c>
      <c r="DJ724" s="701" t="e">
        <f ca="1">DJ860/Val!DI27</f>
        <v>#DIV/0!</v>
      </c>
      <c r="DK724" s="701" t="e">
        <f ca="1">DK860/Val!DJ27</f>
        <v>#DIV/0!</v>
      </c>
      <c r="DL724" s="701" t="e">
        <f ca="1">DL860/Val!DK27</f>
        <v>#DIV/0!</v>
      </c>
      <c r="DM724" s="701" t="e">
        <f ca="1">DM860/Val!DL27</f>
        <v>#DIV/0!</v>
      </c>
      <c r="DN724" s="701" t="e">
        <f ca="1">DN860/Val!DM27</f>
        <v>#DIV/0!</v>
      </c>
      <c r="DO724" s="701" t="e">
        <f ca="1">DO860/Val!DN27</f>
        <v>#DIV/0!</v>
      </c>
      <c r="DP724" s="701" t="e">
        <f ca="1">DP860/Val!DO27</f>
        <v>#DIV/0!</v>
      </c>
      <c r="DQ724" s="701" t="e">
        <f ca="1">DQ860/Val!DP27</f>
        <v>#DIV/0!</v>
      </c>
      <c r="DR724" s="701" t="e">
        <f ca="1">DR860/Val!DQ27</f>
        <v>#DIV/0!</v>
      </c>
      <c r="DS724" s="701" t="e">
        <f ca="1">DS860/Val!DR27</f>
        <v>#DIV/0!</v>
      </c>
      <c r="DT724" s="701" t="e">
        <f ca="1">DT860/Val!DS27</f>
        <v>#DIV/0!</v>
      </c>
      <c r="DU724" s="701" t="e">
        <f ca="1">DU860/Val!DT27</f>
        <v>#DIV/0!</v>
      </c>
      <c r="DV724" s="701" t="e">
        <f ca="1">DV860/Val!DU27</f>
        <v>#DIV/0!</v>
      </c>
      <c r="DW724" s="701" t="e">
        <f ca="1">DW860/Val!DV27</f>
        <v>#DIV/0!</v>
      </c>
      <c r="DX724" s="701" t="e">
        <f ca="1">DX860/Val!DW27</f>
        <v>#DIV/0!</v>
      </c>
      <c r="DY724" s="701" t="e">
        <f ca="1">DY860/Val!DX27</f>
        <v>#DIV/0!</v>
      </c>
      <c r="DZ724" s="701" t="e">
        <f ca="1">DZ860/Val!DY27</f>
        <v>#DIV/0!</v>
      </c>
      <c r="EA724" s="701" t="e">
        <f ca="1">EA860/Val!DZ27</f>
        <v>#DIV/0!</v>
      </c>
      <c r="EB724" s="701" t="e">
        <f ca="1">EB860/Val!EA27</f>
        <v>#DIV/0!</v>
      </c>
      <c r="EC724" s="701" t="e">
        <f ca="1">EC860/Val!EB27</f>
        <v>#DIV/0!</v>
      </c>
      <c r="ED724" s="701" t="e">
        <f ca="1">ED860/Val!EC27</f>
        <v>#DIV/0!</v>
      </c>
      <c r="EE724" s="701" t="e">
        <f ca="1">EE860/Val!ED27</f>
        <v>#DIV/0!</v>
      </c>
      <c r="EF724" s="701" t="e">
        <f ca="1">EF860/Val!EE27</f>
        <v>#DIV/0!</v>
      </c>
    </row>
    <row r="725" spans="1:136">
      <c r="C725" s="704" t="s">
        <v>455</v>
      </c>
      <c r="D725" s="721"/>
      <c r="E725" s="1419" t="e">
        <f t="shared" ref="E725:AJ725" ca="1" si="559">E717+E721</f>
        <v>#DIV/0!</v>
      </c>
      <c r="F725" s="1419" t="e">
        <f t="shared" ca="1" si="559"/>
        <v>#DIV/0!</v>
      </c>
      <c r="G725" s="1419" t="e">
        <f t="shared" ca="1" si="559"/>
        <v>#DIV/0!</v>
      </c>
      <c r="H725" s="1419" t="e">
        <f t="shared" ca="1" si="559"/>
        <v>#DIV/0!</v>
      </c>
      <c r="I725" s="1419" t="e">
        <f t="shared" ca="1" si="559"/>
        <v>#DIV/0!</v>
      </c>
      <c r="J725" s="1419" t="e">
        <f t="shared" ca="1" si="559"/>
        <v>#DIV/0!</v>
      </c>
      <c r="K725" s="1419" t="e">
        <f t="shared" ca="1" si="559"/>
        <v>#DIV/0!</v>
      </c>
      <c r="L725" s="1419" t="e">
        <f t="shared" ca="1" si="559"/>
        <v>#DIV/0!</v>
      </c>
      <c r="M725" s="1419" t="e">
        <f t="shared" ca="1" si="559"/>
        <v>#DIV/0!</v>
      </c>
      <c r="N725" s="1419" t="e">
        <f t="shared" ca="1" si="559"/>
        <v>#DIV/0!</v>
      </c>
      <c r="O725" s="1419" t="e">
        <f t="shared" ca="1" si="559"/>
        <v>#DIV/0!</v>
      </c>
      <c r="P725" s="1419" t="e">
        <f t="shared" ca="1" si="559"/>
        <v>#DIV/0!</v>
      </c>
      <c r="Q725" s="1419" t="e">
        <f t="shared" ca="1" si="559"/>
        <v>#DIV/0!</v>
      </c>
      <c r="R725" s="1419" t="e">
        <f t="shared" ca="1" si="559"/>
        <v>#DIV/0!</v>
      </c>
      <c r="S725" s="1419" t="e">
        <f t="shared" ca="1" si="559"/>
        <v>#DIV/0!</v>
      </c>
      <c r="T725" s="1419" t="e">
        <f t="shared" ca="1" si="559"/>
        <v>#DIV/0!</v>
      </c>
      <c r="U725" s="1419" t="e">
        <f t="shared" ca="1" si="559"/>
        <v>#DIV/0!</v>
      </c>
      <c r="V725" s="1419" t="e">
        <f t="shared" ca="1" si="559"/>
        <v>#DIV/0!</v>
      </c>
      <c r="W725" s="1419" t="e">
        <f t="shared" ca="1" si="559"/>
        <v>#DIV/0!</v>
      </c>
      <c r="X725" s="1419" t="e">
        <f t="shared" ca="1" si="559"/>
        <v>#DIV/0!</v>
      </c>
      <c r="Y725" s="1419" t="e">
        <f t="shared" ca="1" si="559"/>
        <v>#DIV/0!</v>
      </c>
      <c r="Z725" s="1419" t="e">
        <f t="shared" ca="1" si="559"/>
        <v>#DIV/0!</v>
      </c>
      <c r="AA725" s="1419" t="e">
        <f t="shared" ca="1" si="559"/>
        <v>#DIV/0!</v>
      </c>
      <c r="AB725" s="1419" t="e">
        <f t="shared" ca="1" si="559"/>
        <v>#DIV/0!</v>
      </c>
      <c r="AC725" s="1419" t="e">
        <f t="shared" ca="1" si="559"/>
        <v>#DIV/0!</v>
      </c>
      <c r="AD725" s="1419" t="e">
        <f t="shared" ca="1" si="559"/>
        <v>#DIV/0!</v>
      </c>
      <c r="AE725" s="1419" t="e">
        <f t="shared" ca="1" si="559"/>
        <v>#DIV/0!</v>
      </c>
      <c r="AF725" s="1419" t="e">
        <f t="shared" ca="1" si="559"/>
        <v>#DIV/0!</v>
      </c>
      <c r="AG725" s="1419" t="e">
        <f t="shared" ca="1" si="559"/>
        <v>#DIV/0!</v>
      </c>
      <c r="AH725" s="1419" t="e">
        <f t="shared" ca="1" si="559"/>
        <v>#DIV/0!</v>
      </c>
      <c r="AI725" s="1419" t="e">
        <f t="shared" ca="1" si="559"/>
        <v>#DIV/0!</v>
      </c>
      <c r="AJ725" s="1419" t="e">
        <f t="shared" ca="1" si="559"/>
        <v>#DIV/0!</v>
      </c>
      <c r="AK725" s="1419" t="e">
        <f t="shared" ref="AK725:BP725" ca="1" si="560">AK717+AK721</f>
        <v>#DIV/0!</v>
      </c>
      <c r="AL725" s="1419" t="e">
        <f t="shared" ca="1" si="560"/>
        <v>#DIV/0!</v>
      </c>
      <c r="AM725" s="1419" t="e">
        <f t="shared" ca="1" si="560"/>
        <v>#DIV/0!</v>
      </c>
      <c r="AN725" s="1419" t="e">
        <f t="shared" ca="1" si="560"/>
        <v>#DIV/0!</v>
      </c>
      <c r="AO725" s="1419" t="e">
        <f t="shared" ca="1" si="560"/>
        <v>#DIV/0!</v>
      </c>
      <c r="AP725" s="1419" t="e">
        <f t="shared" ca="1" si="560"/>
        <v>#DIV/0!</v>
      </c>
      <c r="AQ725" s="1419" t="e">
        <f t="shared" ca="1" si="560"/>
        <v>#DIV/0!</v>
      </c>
      <c r="AR725" s="1419" t="e">
        <f t="shared" ca="1" si="560"/>
        <v>#DIV/0!</v>
      </c>
      <c r="AS725" s="1419" t="e">
        <f t="shared" ca="1" si="560"/>
        <v>#DIV/0!</v>
      </c>
      <c r="AT725" s="1419" t="e">
        <f t="shared" ca="1" si="560"/>
        <v>#DIV/0!</v>
      </c>
      <c r="AU725" s="1419" t="e">
        <f t="shared" ca="1" si="560"/>
        <v>#DIV/0!</v>
      </c>
      <c r="AV725" s="1419" t="e">
        <f t="shared" ca="1" si="560"/>
        <v>#DIV/0!</v>
      </c>
      <c r="AW725" s="1419" t="e">
        <f t="shared" ca="1" si="560"/>
        <v>#DIV/0!</v>
      </c>
      <c r="AX725" s="1419" t="e">
        <f t="shared" ca="1" si="560"/>
        <v>#DIV/0!</v>
      </c>
      <c r="AY725" s="1419" t="e">
        <f t="shared" ca="1" si="560"/>
        <v>#DIV/0!</v>
      </c>
      <c r="AZ725" s="1419" t="e">
        <f t="shared" ca="1" si="560"/>
        <v>#DIV/0!</v>
      </c>
      <c r="BA725" s="1419" t="e">
        <f t="shared" ca="1" si="560"/>
        <v>#DIV/0!</v>
      </c>
      <c r="BB725" s="1419" t="e">
        <f t="shared" ca="1" si="560"/>
        <v>#DIV/0!</v>
      </c>
      <c r="BC725" s="1419" t="e">
        <f t="shared" ca="1" si="560"/>
        <v>#DIV/0!</v>
      </c>
      <c r="BD725" s="1419" t="e">
        <f t="shared" ca="1" si="560"/>
        <v>#DIV/0!</v>
      </c>
      <c r="BE725" s="1419" t="e">
        <f t="shared" ca="1" si="560"/>
        <v>#DIV/0!</v>
      </c>
      <c r="BF725" s="1419" t="e">
        <f t="shared" ca="1" si="560"/>
        <v>#DIV/0!</v>
      </c>
      <c r="BG725" s="1419" t="e">
        <f t="shared" ca="1" si="560"/>
        <v>#DIV/0!</v>
      </c>
      <c r="BH725" s="1419" t="e">
        <f t="shared" ca="1" si="560"/>
        <v>#DIV/0!</v>
      </c>
      <c r="BI725" s="1419" t="e">
        <f t="shared" ca="1" si="560"/>
        <v>#DIV/0!</v>
      </c>
      <c r="BJ725" s="1419" t="e">
        <f t="shared" ca="1" si="560"/>
        <v>#DIV/0!</v>
      </c>
      <c r="BK725" s="1419" t="e">
        <f t="shared" ca="1" si="560"/>
        <v>#DIV/0!</v>
      </c>
      <c r="BL725" s="1419" t="e">
        <f t="shared" ca="1" si="560"/>
        <v>#DIV/0!</v>
      </c>
      <c r="BM725" s="1419" t="e">
        <f t="shared" ca="1" si="560"/>
        <v>#DIV/0!</v>
      </c>
      <c r="BN725" s="1419" t="e">
        <f t="shared" ca="1" si="560"/>
        <v>#DIV/0!</v>
      </c>
      <c r="BO725" s="1419" t="e">
        <f t="shared" ca="1" si="560"/>
        <v>#DIV/0!</v>
      </c>
      <c r="BP725" s="1419" t="e">
        <f t="shared" ca="1" si="560"/>
        <v>#DIV/0!</v>
      </c>
      <c r="BQ725" s="1419" t="e">
        <f t="shared" ref="BQ725:CV725" ca="1" si="561">BQ717+BQ721</f>
        <v>#DIV/0!</v>
      </c>
      <c r="BR725" s="1419" t="e">
        <f t="shared" ca="1" si="561"/>
        <v>#DIV/0!</v>
      </c>
      <c r="BS725" s="1419" t="e">
        <f t="shared" ca="1" si="561"/>
        <v>#DIV/0!</v>
      </c>
      <c r="BT725" s="1419" t="e">
        <f t="shared" ca="1" si="561"/>
        <v>#DIV/0!</v>
      </c>
      <c r="BU725" s="1419" t="e">
        <f t="shared" ca="1" si="561"/>
        <v>#DIV/0!</v>
      </c>
      <c r="BV725" s="1419" t="e">
        <f t="shared" ca="1" si="561"/>
        <v>#DIV/0!</v>
      </c>
      <c r="BW725" s="1419" t="e">
        <f t="shared" ca="1" si="561"/>
        <v>#DIV/0!</v>
      </c>
      <c r="BX725" s="1419" t="e">
        <f t="shared" ca="1" si="561"/>
        <v>#DIV/0!</v>
      </c>
      <c r="BY725" s="1419" t="e">
        <f t="shared" ca="1" si="561"/>
        <v>#DIV/0!</v>
      </c>
      <c r="BZ725" s="1419" t="e">
        <f t="shared" ca="1" si="561"/>
        <v>#DIV/0!</v>
      </c>
      <c r="CA725" s="1419" t="e">
        <f t="shared" ca="1" si="561"/>
        <v>#DIV/0!</v>
      </c>
      <c r="CB725" s="1419" t="e">
        <f t="shared" ca="1" si="561"/>
        <v>#DIV/0!</v>
      </c>
      <c r="CC725" s="1419" t="e">
        <f t="shared" ca="1" si="561"/>
        <v>#DIV/0!</v>
      </c>
      <c r="CD725" s="1419" t="e">
        <f t="shared" ca="1" si="561"/>
        <v>#DIV/0!</v>
      </c>
      <c r="CE725" s="1419" t="e">
        <f t="shared" ca="1" si="561"/>
        <v>#DIV/0!</v>
      </c>
      <c r="CF725" s="1419" t="e">
        <f t="shared" ca="1" si="561"/>
        <v>#DIV/0!</v>
      </c>
      <c r="CG725" s="1419" t="e">
        <f t="shared" ca="1" si="561"/>
        <v>#DIV/0!</v>
      </c>
      <c r="CH725" s="1419" t="e">
        <f t="shared" ca="1" si="561"/>
        <v>#DIV/0!</v>
      </c>
      <c r="CI725" s="1419" t="e">
        <f t="shared" ca="1" si="561"/>
        <v>#DIV/0!</v>
      </c>
      <c r="CJ725" s="1419" t="e">
        <f t="shared" ca="1" si="561"/>
        <v>#DIV/0!</v>
      </c>
      <c r="CK725" s="1419" t="e">
        <f t="shared" ca="1" si="561"/>
        <v>#DIV/0!</v>
      </c>
      <c r="CL725" s="1419" t="e">
        <f t="shared" ca="1" si="561"/>
        <v>#DIV/0!</v>
      </c>
      <c r="CM725" s="1419" t="e">
        <f t="shared" ca="1" si="561"/>
        <v>#DIV/0!</v>
      </c>
      <c r="CN725" s="1419" t="e">
        <f t="shared" ca="1" si="561"/>
        <v>#DIV/0!</v>
      </c>
      <c r="CO725" s="1419" t="e">
        <f t="shared" ca="1" si="561"/>
        <v>#DIV/0!</v>
      </c>
      <c r="CP725" s="1419" t="e">
        <f t="shared" ca="1" si="561"/>
        <v>#DIV/0!</v>
      </c>
      <c r="CQ725" s="1419" t="e">
        <f t="shared" ca="1" si="561"/>
        <v>#DIV/0!</v>
      </c>
      <c r="CR725" s="1419" t="e">
        <f t="shared" ca="1" si="561"/>
        <v>#DIV/0!</v>
      </c>
      <c r="CS725" s="1419" t="e">
        <f t="shared" ca="1" si="561"/>
        <v>#DIV/0!</v>
      </c>
      <c r="CT725" s="1419" t="e">
        <f t="shared" ca="1" si="561"/>
        <v>#DIV/0!</v>
      </c>
      <c r="CU725" s="1419" t="e">
        <f t="shared" ca="1" si="561"/>
        <v>#DIV/0!</v>
      </c>
      <c r="CV725" s="1419" t="e">
        <f t="shared" ca="1" si="561"/>
        <v>#DIV/0!</v>
      </c>
      <c r="CW725" s="1419" t="e">
        <f t="shared" ref="CW725:EF725" ca="1" si="562">CW717+CW721</f>
        <v>#DIV/0!</v>
      </c>
      <c r="CX725" s="1419" t="e">
        <f t="shared" ca="1" si="562"/>
        <v>#DIV/0!</v>
      </c>
      <c r="CY725" s="1419" t="e">
        <f t="shared" ca="1" si="562"/>
        <v>#DIV/0!</v>
      </c>
      <c r="CZ725" s="1419" t="e">
        <f t="shared" ca="1" si="562"/>
        <v>#DIV/0!</v>
      </c>
      <c r="DA725" s="1419" t="e">
        <f t="shared" ca="1" si="562"/>
        <v>#DIV/0!</v>
      </c>
      <c r="DB725" s="1419" t="e">
        <f t="shared" ca="1" si="562"/>
        <v>#DIV/0!</v>
      </c>
      <c r="DC725" s="1419" t="e">
        <f t="shared" ca="1" si="562"/>
        <v>#DIV/0!</v>
      </c>
      <c r="DD725" s="1419" t="e">
        <f t="shared" ca="1" si="562"/>
        <v>#DIV/0!</v>
      </c>
      <c r="DE725" s="1419" t="e">
        <f t="shared" ca="1" si="562"/>
        <v>#DIV/0!</v>
      </c>
      <c r="DF725" s="1419" t="e">
        <f t="shared" ca="1" si="562"/>
        <v>#DIV/0!</v>
      </c>
      <c r="DG725" s="1419" t="e">
        <f t="shared" ca="1" si="562"/>
        <v>#DIV/0!</v>
      </c>
      <c r="DH725" s="1419" t="e">
        <f t="shared" ca="1" si="562"/>
        <v>#DIV/0!</v>
      </c>
      <c r="DI725" s="1419" t="e">
        <f t="shared" ca="1" si="562"/>
        <v>#DIV/0!</v>
      </c>
      <c r="DJ725" s="1419" t="e">
        <f t="shared" ca="1" si="562"/>
        <v>#DIV/0!</v>
      </c>
      <c r="DK725" s="1419" t="e">
        <f t="shared" ca="1" si="562"/>
        <v>#DIV/0!</v>
      </c>
      <c r="DL725" s="1419" t="e">
        <f t="shared" ca="1" si="562"/>
        <v>#DIV/0!</v>
      </c>
      <c r="DM725" s="1419" t="e">
        <f t="shared" ca="1" si="562"/>
        <v>#DIV/0!</v>
      </c>
      <c r="DN725" s="1419" t="e">
        <f t="shared" ca="1" si="562"/>
        <v>#DIV/0!</v>
      </c>
      <c r="DO725" s="1419" t="e">
        <f t="shared" ca="1" si="562"/>
        <v>#DIV/0!</v>
      </c>
      <c r="DP725" s="1419" t="e">
        <f t="shared" ca="1" si="562"/>
        <v>#DIV/0!</v>
      </c>
      <c r="DQ725" s="1419" t="e">
        <f t="shared" ca="1" si="562"/>
        <v>#DIV/0!</v>
      </c>
      <c r="DR725" s="1419" t="e">
        <f t="shared" ca="1" si="562"/>
        <v>#DIV/0!</v>
      </c>
      <c r="DS725" s="1419" t="e">
        <f t="shared" ca="1" si="562"/>
        <v>#DIV/0!</v>
      </c>
      <c r="DT725" s="1419" t="e">
        <f t="shared" ca="1" si="562"/>
        <v>#DIV/0!</v>
      </c>
      <c r="DU725" s="1419" t="e">
        <f t="shared" ca="1" si="562"/>
        <v>#DIV/0!</v>
      </c>
      <c r="DV725" s="1419" t="e">
        <f t="shared" ca="1" si="562"/>
        <v>#DIV/0!</v>
      </c>
      <c r="DW725" s="1419" t="e">
        <f t="shared" ca="1" si="562"/>
        <v>#DIV/0!</v>
      </c>
      <c r="DX725" s="1419" t="e">
        <f t="shared" ca="1" si="562"/>
        <v>#DIV/0!</v>
      </c>
      <c r="DY725" s="1419" t="e">
        <f t="shared" ca="1" si="562"/>
        <v>#DIV/0!</v>
      </c>
      <c r="DZ725" s="1419" t="e">
        <f t="shared" ca="1" si="562"/>
        <v>#DIV/0!</v>
      </c>
      <c r="EA725" s="1419" t="e">
        <f t="shared" ca="1" si="562"/>
        <v>#DIV/0!</v>
      </c>
      <c r="EB725" s="1419" t="e">
        <f t="shared" ca="1" si="562"/>
        <v>#DIV/0!</v>
      </c>
      <c r="EC725" s="1419" t="e">
        <f t="shared" ca="1" si="562"/>
        <v>#DIV/0!</v>
      </c>
      <c r="ED725" s="1419" t="e">
        <f t="shared" ca="1" si="562"/>
        <v>#DIV/0!</v>
      </c>
      <c r="EE725" s="1419" t="e">
        <f t="shared" ca="1" si="562"/>
        <v>#DIV/0!</v>
      </c>
      <c r="EF725" s="1419" t="e">
        <f t="shared" ca="1" si="562"/>
        <v>#DIV/0!</v>
      </c>
    </row>
    <row r="726" spans="1:136">
      <c r="C726" s="27"/>
      <c r="E726" s="1250"/>
      <c r="F726" s="1250"/>
      <c r="G726" s="1250"/>
      <c r="H726" s="1250"/>
      <c r="I726" s="1250"/>
      <c r="J726" s="1250"/>
      <c r="K726" s="1250"/>
      <c r="L726" s="1250"/>
      <c r="M726" s="1250"/>
      <c r="N726" s="1250"/>
      <c r="O726" s="1250"/>
      <c r="P726" s="1250"/>
      <c r="Q726" s="1250"/>
      <c r="R726" s="1250"/>
      <c r="S726" s="1250"/>
      <c r="T726" s="1250"/>
      <c r="U726" s="1250"/>
      <c r="V726" s="1250"/>
      <c r="W726" s="1250"/>
      <c r="X726" s="1250"/>
      <c r="Y726" s="1250"/>
      <c r="Z726" s="1250"/>
      <c r="AA726" s="1250"/>
      <c r="AB726" s="1250"/>
      <c r="AC726" s="1250"/>
      <c r="AD726" s="1250"/>
      <c r="AE726" s="1250"/>
      <c r="AF726" s="1250"/>
      <c r="AG726" s="1250"/>
      <c r="AH726" s="1250"/>
      <c r="AI726" s="1250"/>
      <c r="AJ726" s="1250"/>
      <c r="AK726" s="1250"/>
      <c r="AL726" s="1250"/>
      <c r="AM726" s="1250"/>
      <c r="AN726" s="1250"/>
      <c r="AO726" s="1250"/>
      <c r="AP726" s="1250"/>
      <c r="AQ726" s="1250"/>
      <c r="AR726" s="1250"/>
      <c r="AS726" s="1250"/>
      <c r="AT726" s="1250"/>
      <c r="AU726" s="1250"/>
      <c r="AV726" s="1250"/>
      <c r="AW726" s="1250"/>
      <c r="AX726" s="1250"/>
      <c r="AY726" s="1250"/>
      <c r="AZ726" s="1250"/>
      <c r="BA726" s="1250"/>
      <c r="BB726" s="1250"/>
      <c r="BC726" s="1250"/>
      <c r="BD726" s="1250"/>
      <c r="BE726" s="1250"/>
      <c r="BF726" s="1250"/>
      <c r="BG726" s="1250"/>
      <c r="BH726" s="1250"/>
      <c r="BI726" s="1250"/>
      <c r="BJ726" s="1250"/>
      <c r="BK726" s="1250"/>
      <c r="BL726" s="1250"/>
      <c r="BM726" s="1250"/>
      <c r="BN726" s="1250"/>
      <c r="BO726" s="1250"/>
      <c r="BP726" s="1250"/>
      <c r="BQ726" s="1250"/>
      <c r="BR726" s="1250"/>
      <c r="BS726" s="1250"/>
      <c r="BT726" s="1250"/>
      <c r="BU726" s="1250"/>
      <c r="BV726" s="1250"/>
      <c r="BW726" s="1250"/>
      <c r="BX726" s="1250"/>
      <c r="BY726" s="1250"/>
      <c r="BZ726" s="1250"/>
      <c r="CA726" s="1250"/>
      <c r="CB726" s="1250"/>
      <c r="CC726" s="1250"/>
      <c r="CD726" s="1250"/>
      <c r="CE726" s="1250"/>
      <c r="CF726" s="1250"/>
      <c r="CG726" s="1250"/>
      <c r="CH726" s="1250"/>
      <c r="CI726" s="1250"/>
      <c r="CJ726" s="1250"/>
      <c r="CK726" s="1250"/>
      <c r="CL726" s="1250"/>
      <c r="CM726" s="1250"/>
      <c r="CN726" s="1250"/>
      <c r="CO726" s="1250"/>
      <c r="CP726" s="1250"/>
      <c r="CQ726" s="1250"/>
      <c r="CR726" s="1250"/>
      <c r="CS726" s="1250"/>
      <c r="CT726" s="1250"/>
      <c r="CU726" s="1250"/>
      <c r="CV726" s="1250"/>
      <c r="CW726" s="1250"/>
      <c r="CX726" s="1250"/>
      <c r="CY726" s="1250"/>
      <c r="CZ726" s="1250"/>
      <c r="DA726" s="1250"/>
      <c r="DB726" s="1250"/>
      <c r="DC726" s="1250"/>
      <c r="DD726" s="1250"/>
      <c r="DE726" s="1250"/>
      <c r="DF726" s="1250"/>
      <c r="DG726" s="1250"/>
      <c r="DH726" s="1250"/>
      <c r="DI726" s="1250"/>
      <c r="DJ726" s="1250"/>
      <c r="DK726" s="1250"/>
      <c r="DL726" s="1250"/>
      <c r="DM726" s="1250"/>
      <c r="DN726" s="1250"/>
      <c r="DO726" s="1250"/>
      <c r="DP726" s="1250"/>
      <c r="DQ726" s="1250"/>
      <c r="DR726" s="1250"/>
      <c r="DS726" s="1250"/>
      <c r="DT726" s="1250"/>
      <c r="DU726" s="1250"/>
      <c r="DV726" s="1250"/>
      <c r="DW726" s="1250"/>
      <c r="DX726" s="1250"/>
      <c r="DY726" s="1250"/>
      <c r="DZ726" s="1250"/>
      <c r="EA726" s="1250"/>
      <c r="EB726" s="1250"/>
      <c r="EC726" s="1250"/>
      <c r="ED726" s="1250"/>
      <c r="EE726" s="1250"/>
      <c r="EF726" s="1250"/>
    </row>
    <row r="727" spans="1:136">
      <c r="C727" s="704" t="s">
        <v>765</v>
      </c>
      <c r="D727" s="721"/>
      <c r="E727" s="1419">
        <f>IF(OR($D$13='Model Inputs &amp; Calcs'!$B$17,$D$13='Model Inputs &amp; Calcs'!$B$16),-'Dev Bdgt'!M57-'Dev Bdgt'!N57,0)</f>
        <v>0</v>
      </c>
      <c r="F727" s="1419">
        <f>IF(OR($D$13='Model Inputs &amp; Calcs'!$B$17,$D$13='Model Inputs &amp; Calcs'!$B$16),-'Dev Bdgt'!O57,0)</f>
        <v>0</v>
      </c>
      <c r="G727" s="1419">
        <f>IF(OR($D$13='Model Inputs &amp; Calcs'!$B$17,$D$13='Model Inputs &amp; Calcs'!$B$16),-'Dev Bdgt'!P57,0)</f>
        <v>0</v>
      </c>
      <c r="H727" s="1419">
        <f>IF(OR($D$13='Model Inputs &amp; Calcs'!$B$17,$D$13='Model Inputs &amp; Calcs'!$B$16),-'Dev Bdgt'!Q57,0)</f>
        <v>0</v>
      </c>
      <c r="I727" s="1419">
        <f>IF(OR($D$13='Model Inputs &amp; Calcs'!$B$17,$D$13='Model Inputs &amp; Calcs'!$B$16),-'Dev Bdgt'!R57,0)</f>
        <v>0</v>
      </c>
      <c r="J727" s="1419">
        <f>IF(OR($D$13='Model Inputs &amp; Calcs'!$B$17,$D$13='Model Inputs &amp; Calcs'!$B$16),-'Dev Bdgt'!S57,0)</f>
        <v>0</v>
      </c>
      <c r="K727" s="1419">
        <f>IF(OR($D$13='Model Inputs &amp; Calcs'!$B$17,$D$13='Model Inputs &amp; Calcs'!$B$16),-'Dev Bdgt'!T57,0)</f>
        <v>0</v>
      </c>
      <c r="L727" s="1419">
        <f>IF(OR($D$13='Model Inputs &amp; Calcs'!$B$17,$D$13='Model Inputs &amp; Calcs'!$B$16),-'Dev Bdgt'!U57,0)</f>
        <v>0</v>
      </c>
      <c r="M727" s="1419">
        <f>IF(OR($D$13='Model Inputs &amp; Calcs'!$B$17,$D$13='Model Inputs &amp; Calcs'!$B$16),-'Dev Bdgt'!V57,0)</f>
        <v>0</v>
      </c>
      <c r="N727" s="1419">
        <f>IF(OR($D$13='Model Inputs &amp; Calcs'!$B$17,$D$13='Model Inputs &amp; Calcs'!$B$16),-'Dev Bdgt'!W57,0)</f>
        <v>0</v>
      </c>
      <c r="O727" s="1419">
        <f>IF(OR($D$13='Model Inputs &amp; Calcs'!$B$17,$D$13='Model Inputs &amp; Calcs'!$B$16),-'Dev Bdgt'!X57,0)</f>
        <v>0</v>
      </c>
      <c r="P727" s="1419">
        <f>IF(OR($D$13='Model Inputs &amp; Calcs'!$B$17,$D$13='Model Inputs &amp; Calcs'!$B$16),-'Dev Bdgt'!Y57,0)</f>
        <v>0</v>
      </c>
      <c r="Q727" s="1419">
        <f>IF(OR($D$13='Model Inputs &amp; Calcs'!$B$17,$D$13='Model Inputs &amp; Calcs'!$B$16),-'Dev Bdgt'!Z57,0)</f>
        <v>0</v>
      </c>
      <c r="R727" s="1419">
        <f>IF(OR($D$13='Model Inputs &amp; Calcs'!$B$17,$D$13='Model Inputs &amp; Calcs'!$B$16),-'Dev Bdgt'!AA57,0)</f>
        <v>0</v>
      </c>
      <c r="S727" s="1419">
        <f>IF(OR($D$13='Model Inputs &amp; Calcs'!$B$17,$D$13='Model Inputs &amp; Calcs'!$B$16),-'Dev Bdgt'!AB57,0)</f>
        <v>0</v>
      </c>
      <c r="T727" s="1419">
        <f>IF(OR($D$13='Model Inputs &amp; Calcs'!$B$17,$D$13='Model Inputs &amp; Calcs'!$B$16),-'Dev Bdgt'!AC57,0)</f>
        <v>0</v>
      </c>
      <c r="U727" s="1419">
        <f>IF(OR($D$13='Model Inputs &amp; Calcs'!$B$17,$D$13='Model Inputs &amp; Calcs'!$B$16),-'Dev Bdgt'!AD57,0)</f>
        <v>0</v>
      </c>
      <c r="V727" s="1419">
        <f>IF(OR($D$13='Model Inputs &amp; Calcs'!$B$17,$D$13='Model Inputs &amp; Calcs'!$B$16),-'Dev Bdgt'!AE57,0)</f>
        <v>0</v>
      </c>
      <c r="W727" s="1419">
        <f>IF(OR($D$13='Model Inputs &amp; Calcs'!$B$17,$D$13='Model Inputs &amp; Calcs'!$B$16),-'Dev Bdgt'!AF57,0)</f>
        <v>0</v>
      </c>
      <c r="X727" s="1419">
        <f>IF(OR($D$13='Model Inputs &amp; Calcs'!$B$17,$D$13='Model Inputs &amp; Calcs'!$B$16),-'Dev Bdgt'!AG57,0)</f>
        <v>0</v>
      </c>
      <c r="Y727" s="1419">
        <f>IF(OR($D$13='Model Inputs &amp; Calcs'!$B$17,$D$13='Model Inputs &amp; Calcs'!$B$16),-'Dev Bdgt'!AH57,0)</f>
        <v>0</v>
      </c>
      <c r="Z727" s="1419">
        <f>IF(OR($D$13='Model Inputs &amp; Calcs'!$B$17,$D$13='Model Inputs &amp; Calcs'!$B$16),-'Dev Bdgt'!AI57,0)</f>
        <v>0</v>
      </c>
      <c r="AA727" s="1419">
        <f>IF(OR($D$13='Model Inputs &amp; Calcs'!$B$17,$D$13='Model Inputs &amp; Calcs'!$B$16),-'Dev Bdgt'!AJ57,0)</f>
        <v>0</v>
      </c>
      <c r="AB727" s="1419">
        <f>IF(OR($D$13='Model Inputs &amp; Calcs'!$B$17,$D$13='Model Inputs &amp; Calcs'!$B$16),-'Dev Bdgt'!AK57,0)</f>
        <v>0</v>
      </c>
      <c r="AC727" s="1419">
        <f>IF(OR($D$13='Model Inputs &amp; Calcs'!$B$17,$D$13='Model Inputs &amp; Calcs'!$B$16),-'Dev Bdgt'!AL57,0)</f>
        <v>0</v>
      </c>
      <c r="AD727" s="1419">
        <f>IF(OR($D$13='Model Inputs &amp; Calcs'!$B$17,$D$13='Model Inputs &amp; Calcs'!$B$16),-'Dev Bdgt'!AM57,0)</f>
        <v>0</v>
      </c>
      <c r="AE727" s="1419">
        <f>IF(OR($D$13='Model Inputs &amp; Calcs'!$B$17,$D$13='Model Inputs &amp; Calcs'!$B$16),-'Dev Bdgt'!AN57,0)</f>
        <v>0</v>
      </c>
      <c r="AF727" s="1419">
        <f>IF(OR($D$13='Model Inputs &amp; Calcs'!$B$17,$D$13='Model Inputs &amp; Calcs'!$B$16),-'Dev Bdgt'!AO57,0)</f>
        <v>0</v>
      </c>
      <c r="AG727" s="1419">
        <f>IF(OR($D$13='Model Inputs &amp; Calcs'!$B$17,$D$13='Model Inputs &amp; Calcs'!$B$16),-'Dev Bdgt'!AP57,0)</f>
        <v>0</v>
      </c>
      <c r="AH727" s="1419">
        <f>IF(OR($D$13='Model Inputs &amp; Calcs'!$B$17,$D$13='Model Inputs &amp; Calcs'!$B$16),-'Dev Bdgt'!AQ57,0)</f>
        <v>0</v>
      </c>
      <c r="AI727" s="1419">
        <f>IF(OR($D$13='Model Inputs &amp; Calcs'!$B$17,$D$13='Model Inputs &amp; Calcs'!$B$16),-'Dev Bdgt'!AR57,0)</f>
        <v>0</v>
      </c>
      <c r="AJ727" s="1419">
        <f>IF(OR($D$13='Model Inputs &amp; Calcs'!$B$17,$D$13='Model Inputs &amp; Calcs'!$B$16),-'Dev Bdgt'!AS57,0)</f>
        <v>0</v>
      </c>
      <c r="AK727" s="1419">
        <f>IF(OR($D$13='Model Inputs &amp; Calcs'!$B$17,$D$13='Model Inputs &amp; Calcs'!$B$16),-'Dev Bdgt'!AT57,0)</f>
        <v>0</v>
      </c>
      <c r="AL727" s="1419">
        <f>IF(OR($D$13='Model Inputs &amp; Calcs'!$B$17,$D$13='Model Inputs &amp; Calcs'!$B$16),-'Dev Bdgt'!AU57,0)</f>
        <v>0</v>
      </c>
      <c r="AM727" s="1419">
        <f>IF(OR($D$13='Model Inputs &amp; Calcs'!$B$17,$D$13='Model Inputs &amp; Calcs'!$B$16),-'Dev Bdgt'!AV57,0)</f>
        <v>0</v>
      </c>
      <c r="AN727" s="1419">
        <f>IF(OR($D$13='Model Inputs &amp; Calcs'!$B$17,$D$13='Model Inputs &amp; Calcs'!$B$16),-'Dev Bdgt'!AW57,0)</f>
        <v>0</v>
      </c>
      <c r="AO727" s="1419">
        <f>IF(OR($D$13='Model Inputs &amp; Calcs'!$B$17,$D$13='Model Inputs &amp; Calcs'!$B$16),-'Dev Bdgt'!AX57,0)</f>
        <v>0</v>
      </c>
      <c r="AP727" s="1419">
        <f>IF(OR($D$13='Model Inputs &amp; Calcs'!$B$17,$D$13='Model Inputs &amp; Calcs'!$B$16),-'Dev Bdgt'!AY57,0)</f>
        <v>0</v>
      </c>
      <c r="AQ727" s="1419">
        <f>IF(OR($D$13='Model Inputs &amp; Calcs'!$B$17,$D$13='Model Inputs &amp; Calcs'!$B$16),-'Dev Bdgt'!AZ57,0)</f>
        <v>0</v>
      </c>
      <c r="AR727" s="1419">
        <f>IF(OR($D$13='Model Inputs &amp; Calcs'!$B$17,$D$13='Model Inputs &amp; Calcs'!$B$16),-'Dev Bdgt'!BA57,0)</f>
        <v>0</v>
      </c>
      <c r="AS727" s="1419">
        <f>IF(OR($D$13='Model Inputs &amp; Calcs'!$B$17,$D$13='Model Inputs &amp; Calcs'!$B$16),-'Dev Bdgt'!BB57,0)</f>
        <v>0</v>
      </c>
      <c r="AT727" s="1419">
        <f>IF(OR($D$13='Model Inputs &amp; Calcs'!$B$17,$D$13='Model Inputs &amp; Calcs'!$B$16),-'Dev Bdgt'!BC57,0)</f>
        <v>0</v>
      </c>
      <c r="AU727" s="1419">
        <f>IF(OR($D$13='Model Inputs &amp; Calcs'!$B$17,$D$13='Model Inputs &amp; Calcs'!$B$16),-'Dev Bdgt'!BD57,0)</f>
        <v>0</v>
      </c>
      <c r="AV727" s="1419">
        <f>IF(OR($D$13='Model Inputs &amp; Calcs'!$B$17,$D$13='Model Inputs &amp; Calcs'!$B$16),-'Dev Bdgt'!BE57,0)</f>
        <v>0</v>
      </c>
      <c r="AW727" s="1419">
        <f>IF(OR($D$13='Model Inputs &amp; Calcs'!$B$17,$D$13='Model Inputs &amp; Calcs'!$B$16),-'Dev Bdgt'!BF57,0)</f>
        <v>0</v>
      </c>
      <c r="AX727" s="1419">
        <f>IF(OR($D$13='Model Inputs &amp; Calcs'!$B$17,$D$13='Model Inputs &amp; Calcs'!$B$16),-'Dev Bdgt'!BG57,0)</f>
        <v>0</v>
      </c>
      <c r="AY727" s="1419">
        <f>IF(OR($D$13='Model Inputs &amp; Calcs'!$B$17,$D$13='Model Inputs &amp; Calcs'!$B$16),-'Dev Bdgt'!BH57,0)</f>
        <v>0</v>
      </c>
      <c r="AZ727" s="1419">
        <f>IF(OR($D$13='Model Inputs &amp; Calcs'!$B$17,$D$13='Model Inputs &amp; Calcs'!$B$16),-'Dev Bdgt'!BI57,0)</f>
        <v>0</v>
      </c>
      <c r="BA727" s="1419">
        <f>IF(OR($D$13='Model Inputs &amp; Calcs'!$B$17,$D$13='Model Inputs &amp; Calcs'!$B$16),-'Dev Bdgt'!BJ57,0)</f>
        <v>0</v>
      </c>
      <c r="BB727" s="1419">
        <f>IF(OR($D$13='Model Inputs &amp; Calcs'!$B$17,$D$13='Model Inputs &amp; Calcs'!$B$16),-'Dev Bdgt'!BK57,0)</f>
        <v>0</v>
      </c>
      <c r="BC727" s="1419">
        <f>IF(OR($D$13='Model Inputs &amp; Calcs'!$B$17,$D$13='Model Inputs &amp; Calcs'!$B$16),-'Dev Bdgt'!BL57,0)</f>
        <v>0</v>
      </c>
      <c r="BD727" s="1419">
        <f>IF(OR($D$13='Model Inputs &amp; Calcs'!$B$17,$D$13='Model Inputs &amp; Calcs'!$B$16),-'Dev Bdgt'!BM57,0)</f>
        <v>0</v>
      </c>
      <c r="BE727" s="1419">
        <f>IF(OR($D$13='Model Inputs &amp; Calcs'!$B$17,$D$13='Model Inputs &amp; Calcs'!$B$16),-'Dev Bdgt'!BN57,0)</f>
        <v>0</v>
      </c>
      <c r="BF727" s="1419">
        <f>IF(OR($D$13='Model Inputs &amp; Calcs'!$B$17,$D$13='Model Inputs &amp; Calcs'!$B$16),-'Dev Bdgt'!BO57,0)</f>
        <v>0</v>
      </c>
      <c r="BG727" s="1419">
        <f>IF(OR($D$13='Model Inputs &amp; Calcs'!$B$17,$D$13='Model Inputs &amp; Calcs'!$B$16),-'Dev Bdgt'!BP57,0)</f>
        <v>0</v>
      </c>
      <c r="BH727" s="1419">
        <f>IF(OR($D$13='Model Inputs &amp; Calcs'!$B$17,$D$13='Model Inputs &amp; Calcs'!$B$16),-'Dev Bdgt'!BQ57,0)</f>
        <v>0</v>
      </c>
      <c r="BI727" s="1419">
        <f>IF(OR($D$13='Model Inputs &amp; Calcs'!$B$17,$D$13='Model Inputs &amp; Calcs'!$B$16),-'Dev Bdgt'!BR57,0)</f>
        <v>0</v>
      </c>
      <c r="BJ727" s="1419">
        <f>IF(OR($D$13='Model Inputs &amp; Calcs'!$B$17,$D$13='Model Inputs &amp; Calcs'!$B$16),-'Dev Bdgt'!BS57,0)</f>
        <v>0</v>
      </c>
      <c r="BK727" s="1419">
        <f>IF(OR($D$13='Model Inputs &amp; Calcs'!$B$17,$D$13='Model Inputs &amp; Calcs'!$B$16),-'Dev Bdgt'!BT57,0)</f>
        <v>0</v>
      </c>
      <c r="BL727" s="1419">
        <f>IF(OR($D$13='Model Inputs &amp; Calcs'!$B$17,$D$13='Model Inputs &amp; Calcs'!$B$16),-'Dev Bdgt'!BU57,0)</f>
        <v>0</v>
      </c>
      <c r="BM727" s="1419">
        <f>IF(OR($D$13='Model Inputs &amp; Calcs'!$B$17,$D$13='Model Inputs &amp; Calcs'!$B$16),-'Dev Bdgt'!BV57,0)</f>
        <v>0</v>
      </c>
      <c r="BN727" s="1419">
        <f>IF(OR($D$13='Model Inputs &amp; Calcs'!$B$17,$D$13='Model Inputs &amp; Calcs'!$B$16),-'Dev Bdgt'!BW57,0)</f>
        <v>0</v>
      </c>
      <c r="BO727" s="1419">
        <f>IF(OR($D$13='Model Inputs &amp; Calcs'!$B$17,$D$13='Model Inputs &amp; Calcs'!$B$16),-'Dev Bdgt'!BX57,0)</f>
        <v>0</v>
      </c>
      <c r="BP727" s="1419">
        <f>IF(OR($D$13='Model Inputs &amp; Calcs'!$B$17,$D$13='Model Inputs &amp; Calcs'!$B$16),-'Dev Bdgt'!BY57,0)</f>
        <v>0</v>
      </c>
      <c r="BQ727" s="1419">
        <f>IF(OR($D$13='Model Inputs &amp; Calcs'!$B$17,$D$13='Model Inputs &amp; Calcs'!$B$16),-'Dev Bdgt'!BZ57,0)</f>
        <v>0</v>
      </c>
      <c r="BR727" s="1419">
        <f>IF(OR($D$13='Model Inputs &amp; Calcs'!$B$17,$D$13='Model Inputs &amp; Calcs'!$B$16),-'Dev Bdgt'!CA57,0)</f>
        <v>0</v>
      </c>
      <c r="BS727" s="1419">
        <f>IF(OR($D$13='Model Inputs &amp; Calcs'!$B$17,$D$13='Model Inputs &amp; Calcs'!$B$16),-'Dev Bdgt'!CB57,0)</f>
        <v>0</v>
      </c>
      <c r="BT727" s="1419">
        <f>IF(OR($D$13='Model Inputs &amp; Calcs'!$B$17,$D$13='Model Inputs &amp; Calcs'!$B$16),-'Dev Bdgt'!CC57,0)</f>
        <v>0</v>
      </c>
      <c r="BU727" s="1419">
        <f>IF(OR($D$13='Model Inputs &amp; Calcs'!$B$17,$D$13='Model Inputs &amp; Calcs'!$B$16),-'Dev Bdgt'!CD57,0)</f>
        <v>0</v>
      </c>
      <c r="BV727" s="1419">
        <f>IF(OR($D$13='Model Inputs &amp; Calcs'!$B$17,$D$13='Model Inputs &amp; Calcs'!$B$16),-'Dev Bdgt'!CE57,0)</f>
        <v>0</v>
      </c>
      <c r="BW727" s="1419">
        <f>IF(OR($D$13='Model Inputs &amp; Calcs'!$B$17,$D$13='Model Inputs &amp; Calcs'!$B$16),-'Dev Bdgt'!CF57,0)</f>
        <v>0</v>
      </c>
      <c r="BX727" s="1419">
        <f>IF(OR($D$13='Model Inputs &amp; Calcs'!$B$17,$D$13='Model Inputs &amp; Calcs'!$B$16),-'Dev Bdgt'!CG57,0)</f>
        <v>0</v>
      </c>
      <c r="BY727" s="1419">
        <f>IF(OR($D$13='Model Inputs &amp; Calcs'!$B$17,$D$13='Model Inputs &amp; Calcs'!$B$16),-'Dev Bdgt'!CH57,0)</f>
        <v>0</v>
      </c>
      <c r="BZ727" s="1419">
        <f>IF(OR($D$13='Model Inputs &amp; Calcs'!$B$17,$D$13='Model Inputs &amp; Calcs'!$B$16),-'Dev Bdgt'!CI57,0)</f>
        <v>0</v>
      </c>
      <c r="CA727" s="1419">
        <f>IF(OR($D$13='Model Inputs &amp; Calcs'!$B$17,$D$13='Model Inputs &amp; Calcs'!$B$16),-'Dev Bdgt'!CJ57,0)</f>
        <v>0</v>
      </c>
      <c r="CB727" s="1419">
        <f>IF(OR($D$13='Model Inputs &amp; Calcs'!$B$17,$D$13='Model Inputs &amp; Calcs'!$B$16),-'Dev Bdgt'!CK57,0)</f>
        <v>0</v>
      </c>
      <c r="CC727" s="1419">
        <f>IF(OR($D$13='Model Inputs &amp; Calcs'!$B$17,$D$13='Model Inputs &amp; Calcs'!$B$16),-'Dev Bdgt'!CL57,0)</f>
        <v>0</v>
      </c>
      <c r="CD727" s="1419">
        <f>IF(OR($D$13='Model Inputs &amp; Calcs'!$B$17,$D$13='Model Inputs &amp; Calcs'!$B$16),-'Dev Bdgt'!CM57,0)</f>
        <v>0</v>
      </c>
      <c r="CE727" s="1419">
        <f>IF(OR($D$13='Model Inputs &amp; Calcs'!$B$17,$D$13='Model Inputs &amp; Calcs'!$B$16),-'Dev Bdgt'!CN57,0)</f>
        <v>0</v>
      </c>
      <c r="CF727" s="1419">
        <f>IF(OR($D$13='Model Inputs &amp; Calcs'!$B$17,$D$13='Model Inputs &amp; Calcs'!$B$16),-'Dev Bdgt'!CO57,0)</f>
        <v>0</v>
      </c>
      <c r="CG727" s="1419">
        <f>IF(OR($D$13='Model Inputs &amp; Calcs'!$B$17,$D$13='Model Inputs &amp; Calcs'!$B$16),-'Dev Bdgt'!CP57,0)</f>
        <v>0</v>
      </c>
      <c r="CH727" s="1419">
        <f>IF(OR($D$13='Model Inputs &amp; Calcs'!$B$17,$D$13='Model Inputs &amp; Calcs'!$B$16),-'Dev Bdgt'!CQ57,0)</f>
        <v>0</v>
      </c>
      <c r="CI727" s="1419">
        <f>IF(OR($D$13='Model Inputs &amp; Calcs'!$B$17,$D$13='Model Inputs &amp; Calcs'!$B$16),-'Dev Bdgt'!CR57,0)</f>
        <v>0</v>
      </c>
      <c r="CJ727" s="1419">
        <f>IF(OR($D$13='Model Inputs &amp; Calcs'!$B$17,$D$13='Model Inputs &amp; Calcs'!$B$16),-'Dev Bdgt'!CS57,0)</f>
        <v>0</v>
      </c>
      <c r="CK727" s="1419">
        <f>IF(OR($D$13='Model Inputs &amp; Calcs'!$B$17,$D$13='Model Inputs &amp; Calcs'!$B$16),-'Dev Bdgt'!CT57,0)</f>
        <v>0</v>
      </c>
      <c r="CL727" s="1419">
        <f>IF(OR($D$13='Model Inputs &amp; Calcs'!$B$17,$D$13='Model Inputs &amp; Calcs'!$B$16),-'Dev Bdgt'!CU57,0)</f>
        <v>0</v>
      </c>
      <c r="CM727" s="1419">
        <f>IF(OR($D$13='Model Inputs &amp; Calcs'!$B$17,$D$13='Model Inputs &amp; Calcs'!$B$16),-'Dev Bdgt'!CV57,0)</f>
        <v>0</v>
      </c>
      <c r="CN727" s="1419">
        <f>IF(OR($D$13='Model Inputs &amp; Calcs'!$B$17,$D$13='Model Inputs &amp; Calcs'!$B$16),-'Dev Bdgt'!CW57,0)</f>
        <v>0</v>
      </c>
      <c r="CO727" s="1419">
        <f>IF(OR($D$13='Model Inputs &amp; Calcs'!$B$17,$D$13='Model Inputs &amp; Calcs'!$B$16),-'Dev Bdgt'!CX57,0)</f>
        <v>0</v>
      </c>
      <c r="CP727" s="1419">
        <f>IF(OR($D$13='Model Inputs &amp; Calcs'!$B$17,$D$13='Model Inputs &amp; Calcs'!$B$16),-'Dev Bdgt'!CY57,0)</f>
        <v>0</v>
      </c>
      <c r="CQ727" s="1419">
        <f>IF(OR($D$13='Model Inputs &amp; Calcs'!$B$17,$D$13='Model Inputs &amp; Calcs'!$B$16),-'Dev Bdgt'!CZ57,0)</f>
        <v>0</v>
      </c>
      <c r="CR727" s="1419">
        <f>IF(OR($D$13='Model Inputs &amp; Calcs'!$B$17,$D$13='Model Inputs &amp; Calcs'!$B$16),-'Dev Bdgt'!DA57,0)</f>
        <v>0</v>
      </c>
      <c r="CS727" s="1419">
        <f>IF(OR($D$13='Model Inputs &amp; Calcs'!$B$17,$D$13='Model Inputs &amp; Calcs'!$B$16),-'Dev Bdgt'!DB57,0)</f>
        <v>0</v>
      </c>
      <c r="CT727" s="1419">
        <f>IF(OR($D$13='Model Inputs &amp; Calcs'!$B$17,$D$13='Model Inputs &amp; Calcs'!$B$16),-'Dev Bdgt'!DC57,0)</f>
        <v>0</v>
      </c>
      <c r="CU727" s="1419">
        <f>IF(OR($D$13='Model Inputs &amp; Calcs'!$B$17,$D$13='Model Inputs &amp; Calcs'!$B$16),-'Dev Bdgt'!DD57,0)</f>
        <v>0</v>
      </c>
      <c r="CV727" s="1419">
        <f>IF(OR($D$13='Model Inputs &amp; Calcs'!$B$17,$D$13='Model Inputs &amp; Calcs'!$B$16),-'Dev Bdgt'!DE57,0)</f>
        <v>0</v>
      </c>
      <c r="CW727" s="1419">
        <f>IF(OR($D$13='Model Inputs &amp; Calcs'!$B$17,$D$13='Model Inputs &amp; Calcs'!$B$16),-'Dev Bdgt'!DF57,0)</f>
        <v>0</v>
      </c>
      <c r="CX727" s="1419">
        <f>IF(OR($D$13='Model Inputs &amp; Calcs'!$B$17,$D$13='Model Inputs &amp; Calcs'!$B$16),-'Dev Bdgt'!DG57,0)</f>
        <v>0</v>
      </c>
      <c r="CY727" s="1419">
        <f>IF(OR($D$13='Model Inputs &amp; Calcs'!$B$17,$D$13='Model Inputs &amp; Calcs'!$B$16),-'Dev Bdgt'!DH57,0)</f>
        <v>0</v>
      </c>
      <c r="CZ727" s="1419">
        <f>IF(OR($D$13='Model Inputs &amp; Calcs'!$B$17,$D$13='Model Inputs &amp; Calcs'!$B$16),-'Dev Bdgt'!DI57,0)</f>
        <v>0</v>
      </c>
      <c r="DA727" s="1419">
        <f>IF(OR($D$13='Model Inputs &amp; Calcs'!$B$17,$D$13='Model Inputs &amp; Calcs'!$B$16),-'Dev Bdgt'!DJ57,0)</f>
        <v>0</v>
      </c>
      <c r="DB727" s="1419">
        <f>IF(OR($D$13='Model Inputs &amp; Calcs'!$B$17,$D$13='Model Inputs &amp; Calcs'!$B$16),-'Dev Bdgt'!DK57,0)</f>
        <v>0</v>
      </c>
      <c r="DC727" s="1419">
        <f>IF(OR($D$13='Model Inputs &amp; Calcs'!$B$17,$D$13='Model Inputs &amp; Calcs'!$B$16),-'Dev Bdgt'!DL57,0)</f>
        <v>0</v>
      </c>
      <c r="DD727" s="1419">
        <f>IF(OR($D$13='Model Inputs &amp; Calcs'!$B$17,$D$13='Model Inputs &amp; Calcs'!$B$16),-'Dev Bdgt'!DM57,0)</f>
        <v>0</v>
      </c>
      <c r="DE727" s="1419">
        <f>IF(OR($D$13='Model Inputs &amp; Calcs'!$B$17,$D$13='Model Inputs &amp; Calcs'!$B$16),-'Dev Bdgt'!DN57,0)</f>
        <v>0</v>
      </c>
      <c r="DF727" s="1419">
        <f>IF(OR($D$13='Model Inputs &amp; Calcs'!$B$17,$D$13='Model Inputs &amp; Calcs'!$B$16),-'Dev Bdgt'!DO57,0)</f>
        <v>0</v>
      </c>
      <c r="DG727" s="1419">
        <f>IF(OR($D$13='Model Inputs &amp; Calcs'!$B$17,$D$13='Model Inputs &amp; Calcs'!$B$16),-'Dev Bdgt'!DP57,0)</f>
        <v>0</v>
      </c>
      <c r="DH727" s="1419">
        <f>IF(OR($D$13='Model Inputs &amp; Calcs'!$B$17,$D$13='Model Inputs &amp; Calcs'!$B$16),-'Dev Bdgt'!DQ57,0)</f>
        <v>0</v>
      </c>
      <c r="DI727" s="1419">
        <f>IF(OR($D$13='Model Inputs &amp; Calcs'!$B$17,$D$13='Model Inputs &amp; Calcs'!$B$16),-'Dev Bdgt'!DR57,0)</f>
        <v>0</v>
      </c>
      <c r="DJ727" s="1419">
        <f>IF(OR($D$13='Model Inputs &amp; Calcs'!$B$17,$D$13='Model Inputs &amp; Calcs'!$B$16),-'Dev Bdgt'!DS57,0)</f>
        <v>0</v>
      </c>
      <c r="DK727" s="1419">
        <f>IF(OR($D$13='Model Inputs &amp; Calcs'!$B$17,$D$13='Model Inputs &amp; Calcs'!$B$16),-'Dev Bdgt'!DT57,0)</f>
        <v>0</v>
      </c>
      <c r="DL727" s="1419">
        <f>IF(OR($D$13='Model Inputs &amp; Calcs'!$B$17,$D$13='Model Inputs &amp; Calcs'!$B$16),-'Dev Bdgt'!DU57,0)</f>
        <v>0</v>
      </c>
      <c r="DM727" s="1419">
        <f>IF(OR($D$13='Model Inputs &amp; Calcs'!$B$17,$D$13='Model Inputs &amp; Calcs'!$B$16),-'Dev Bdgt'!DV57,0)</f>
        <v>0</v>
      </c>
      <c r="DN727" s="1419">
        <f>IF(OR($D$13='Model Inputs &amp; Calcs'!$B$17,$D$13='Model Inputs &amp; Calcs'!$B$16),-'Dev Bdgt'!DW57,0)</f>
        <v>0</v>
      </c>
      <c r="DO727" s="1419">
        <f>IF(OR($D$13='Model Inputs &amp; Calcs'!$B$17,$D$13='Model Inputs &amp; Calcs'!$B$16),-'Dev Bdgt'!DX57,0)</f>
        <v>0</v>
      </c>
      <c r="DP727" s="1419">
        <f>IF(OR($D$13='Model Inputs &amp; Calcs'!$B$17,$D$13='Model Inputs &amp; Calcs'!$B$16),-'Dev Bdgt'!DY57,0)</f>
        <v>0</v>
      </c>
      <c r="DQ727" s="1419">
        <f>IF(OR($D$13='Model Inputs &amp; Calcs'!$B$17,$D$13='Model Inputs &amp; Calcs'!$B$16),-'Dev Bdgt'!DZ57,0)</f>
        <v>0</v>
      </c>
      <c r="DR727" s="1419">
        <f>IF(OR($D$13='Model Inputs &amp; Calcs'!$B$17,$D$13='Model Inputs &amp; Calcs'!$B$16),-'Dev Bdgt'!EA57,0)</f>
        <v>0</v>
      </c>
      <c r="DS727" s="1419">
        <f>IF(OR($D$13='Model Inputs &amp; Calcs'!$B$17,$D$13='Model Inputs &amp; Calcs'!$B$16),-'Dev Bdgt'!EB57,0)</f>
        <v>0</v>
      </c>
      <c r="DT727" s="1419">
        <f>IF(OR($D$13='Model Inputs &amp; Calcs'!$B$17,$D$13='Model Inputs &amp; Calcs'!$B$16),-'Dev Bdgt'!EC57,0)</f>
        <v>0</v>
      </c>
      <c r="DU727" s="1419">
        <f>IF(OR($D$13='Model Inputs &amp; Calcs'!$B$17,$D$13='Model Inputs &amp; Calcs'!$B$16),-'Dev Bdgt'!ED57,0)</f>
        <v>0</v>
      </c>
      <c r="DV727" s="1419">
        <f>IF(OR($D$13='Model Inputs &amp; Calcs'!$B$17,$D$13='Model Inputs &amp; Calcs'!$B$16),-'Dev Bdgt'!EE57,0)</f>
        <v>0</v>
      </c>
      <c r="DW727" s="1419">
        <f>IF(OR($D$13='Model Inputs &amp; Calcs'!$B$17,$D$13='Model Inputs &amp; Calcs'!$B$16),-'Dev Bdgt'!EF57,0)</f>
        <v>0</v>
      </c>
      <c r="DX727" s="1419">
        <f>IF(OR($D$13='Model Inputs &amp; Calcs'!$B$17,$D$13='Model Inputs &amp; Calcs'!$B$16),-'Dev Bdgt'!EG57,0)</f>
        <v>0</v>
      </c>
      <c r="DY727" s="1419">
        <f>IF(OR($D$13='Model Inputs &amp; Calcs'!$B$17,$D$13='Model Inputs &amp; Calcs'!$B$16),-'Dev Bdgt'!EH57,0)</f>
        <v>0</v>
      </c>
      <c r="DZ727" s="1419">
        <f>IF(OR($D$13='Model Inputs &amp; Calcs'!$B$17,$D$13='Model Inputs &amp; Calcs'!$B$16),-'Dev Bdgt'!EI57,0)</f>
        <v>0</v>
      </c>
      <c r="EA727" s="1419">
        <f>IF(OR($D$13='Model Inputs &amp; Calcs'!$B$17,$D$13='Model Inputs &amp; Calcs'!$B$16),-'Dev Bdgt'!EJ57,0)</f>
        <v>0</v>
      </c>
      <c r="EB727" s="1419">
        <f>IF(OR($D$13='Model Inputs &amp; Calcs'!$B$17,$D$13='Model Inputs &amp; Calcs'!$B$16),-'Dev Bdgt'!EK57,0)</f>
        <v>0</v>
      </c>
      <c r="EC727" s="1419">
        <f>IF(OR($D$13='Model Inputs &amp; Calcs'!$B$17,$D$13='Model Inputs &amp; Calcs'!$B$16),-'Dev Bdgt'!EL57,0)</f>
        <v>0</v>
      </c>
      <c r="ED727" s="1419">
        <f>IF(OR($D$13='Model Inputs &amp; Calcs'!$B$17,$D$13='Model Inputs &amp; Calcs'!$B$16),-'Dev Bdgt'!EM57,0)</f>
        <v>0</v>
      </c>
      <c r="EE727" s="1419">
        <f>IF(OR($D$13='Model Inputs &amp; Calcs'!$B$17,$D$13='Model Inputs &amp; Calcs'!$B$16),-'Dev Bdgt'!EN57,0)</f>
        <v>0</v>
      </c>
      <c r="EF727" s="1419">
        <f>IF(OR($D$13='Model Inputs &amp; Calcs'!$B$17,$D$13='Model Inputs &amp; Calcs'!$B$16),-'Dev Bdgt'!EO57,0)</f>
        <v>0</v>
      </c>
    </row>
    <row r="728" spans="1:136">
      <c r="E728" s="1250"/>
      <c r="F728" s="1250"/>
      <c r="G728" s="1250"/>
      <c r="H728" s="1250"/>
      <c r="I728" s="1250"/>
      <c r="J728" s="1250"/>
      <c r="K728" s="1250"/>
      <c r="L728" s="1250"/>
      <c r="M728" s="1250"/>
      <c r="N728" s="1250"/>
      <c r="O728" s="1250"/>
      <c r="P728" s="1250"/>
      <c r="Q728" s="1250"/>
      <c r="R728" s="1250"/>
      <c r="S728" s="1250"/>
      <c r="T728" s="1250"/>
      <c r="U728" s="1250"/>
      <c r="V728" s="1250"/>
      <c r="W728" s="1250"/>
      <c r="X728" s="1250"/>
      <c r="Y728" s="1250"/>
      <c r="Z728" s="1250"/>
      <c r="AA728" s="1250"/>
      <c r="AB728" s="1250"/>
      <c r="AC728" s="1250"/>
      <c r="AD728" s="1250"/>
      <c r="AE728" s="1250"/>
      <c r="AF728" s="1250"/>
      <c r="AG728" s="1250"/>
      <c r="AH728" s="1250"/>
      <c r="AI728" s="1250"/>
      <c r="AJ728" s="1250"/>
      <c r="AK728" s="1250"/>
      <c r="AL728" s="1250"/>
      <c r="AM728" s="1250"/>
      <c r="AN728" s="1250"/>
      <c r="AO728" s="1250"/>
      <c r="AP728" s="1250"/>
      <c r="AQ728" s="1250"/>
      <c r="AR728" s="1250"/>
      <c r="AS728" s="1250"/>
      <c r="AT728" s="1250"/>
      <c r="AU728" s="1250"/>
      <c r="AV728" s="1250"/>
      <c r="AW728" s="1250"/>
      <c r="AX728" s="1250"/>
      <c r="AY728" s="1250"/>
      <c r="AZ728" s="1250"/>
      <c r="BA728" s="1250"/>
      <c r="BB728" s="1250"/>
      <c r="BC728" s="1250"/>
      <c r="BD728" s="1250"/>
      <c r="BE728" s="1250"/>
      <c r="BF728" s="1250"/>
      <c r="BG728" s="1250"/>
      <c r="BH728" s="1250"/>
      <c r="BI728" s="1250"/>
      <c r="BJ728" s="1250"/>
      <c r="BK728" s="1250"/>
      <c r="BL728" s="1250"/>
      <c r="BM728" s="1250"/>
      <c r="BN728" s="1250"/>
      <c r="BO728" s="1250"/>
      <c r="BP728" s="1250"/>
      <c r="BQ728" s="1250"/>
      <c r="BR728" s="1250"/>
      <c r="BS728" s="1250"/>
      <c r="BT728" s="1250"/>
      <c r="BU728" s="1250"/>
      <c r="BV728" s="1250"/>
      <c r="BW728" s="1250"/>
      <c r="BX728" s="1250"/>
      <c r="BY728" s="1250"/>
      <c r="BZ728" s="1250"/>
      <c r="CA728" s="1250"/>
      <c r="CB728" s="1250"/>
      <c r="CC728" s="1250"/>
      <c r="CD728" s="1250"/>
      <c r="CE728" s="1250"/>
      <c r="CF728" s="1250"/>
      <c r="CG728" s="1250"/>
      <c r="CH728" s="1250"/>
      <c r="CI728" s="1250"/>
      <c r="CJ728" s="1250"/>
      <c r="CK728" s="1250"/>
      <c r="CL728" s="1250"/>
      <c r="CM728" s="1250"/>
      <c r="CN728" s="1250"/>
      <c r="CO728" s="1250"/>
      <c r="CP728" s="1250"/>
      <c r="CQ728" s="1250"/>
      <c r="CR728" s="1250"/>
      <c r="CS728" s="1250"/>
      <c r="CT728" s="1250"/>
      <c r="CU728" s="1250"/>
      <c r="CV728" s="1250"/>
      <c r="CW728" s="1250"/>
      <c r="CX728" s="1250"/>
      <c r="CY728" s="1250"/>
      <c r="CZ728" s="1250"/>
      <c r="DA728" s="1250"/>
      <c r="DB728" s="1250"/>
      <c r="DC728" s="1250"/>
      <c r="DD728" s="1250"/>
      <c r="DE728" s="1250"/>
      <c r="DF728" s="1250"/>
      <c r="DG728" s="1250"/>
      <c r="DH728" s="1250"/>
      <c r="DI728" s="1250"/>
      <c r="DJ728" s="1250"/>
      <c r="DK728" s="1250"/>
      <c r="DL728" s="1250"/>
      <c r="DM728" s="1250"/>
      <c r="DN728" s="1250"/>
      <c r="DO728" s="1250"/>
      <c r="DP728" s="1250"/>
      <c r="DQ728" s="1250"/>
      <c r="DR728" s="1250"/>
      <c r="DS728" s="1250"/>
      <c r="DT728" s="1250"/>
      <c r="DU728" s="1250"/>
      <c r="DV728" s="1250"/>
      <c r="DW728" s="1250"/>
      <c r="DX728" s="1250"/>
      <c r="DY728" s="1250"/>
      <c r="DZ728" s="1250"/>
      <c r="EA728" s="1250"/>
      <c r="EB728" s="1250"/>
      <c r="EC728" s="1250"/>
      <c r="ED728" s="1250"/>
      <c r="EE728" s="1250"/>
      <c r="EF728" s="1250"/>
    </row>
    <row r="729" spans="1:136">
      <c r="C729" s="854" t="s">
        <v>458</v>
      </c>
      <c r="D729" s="854"/>
      <c r="E729" s="1581">
        <f t="shared" ref="E729:AJ729" si="563">-E727</f>
        <v>0</v>
      </c>
      <c r="F729" s="1581">
        <f t="shared" si="563"/>
        <v>0</v>
      </c>
      <c r="G729" s="1581">
        <f t="shared" si="563"/>
        <v>0</v>
      </c>
      <c r="H729" s="1581">
        <f t="shared" si="563"/>
        <v>0</v>
      </c>
      <c r="I729" s="1581">
        <f t="shared" si="563"/>
        <v>0</v>
      </c>
      <c r="J729" s="1581">
        <f t="shared" si="563"/>
        <v>0</v>
      </c>
      <c r="K729" s="1581">
        <f t="shared" si="563"/>
        <v>0</v>
      </c>
      <c r="L729" s="1581">
        <f t="shared" si="563"/>
        <v>0</v>
      </c>
      <c r="M729" s="1581">
        <f t="shared" si="563"/>
        <v>0</v>
      </c>
      <c r="N729" s="1581">
        <f t="shared" si="563"/>
        <v>0</v>
      </c>
      <c r="O729" s="1581">
        <f t="shared" si="563"/>
        <v>0</v>
      </c>
      <c r="P729" s="1581">
        <f t="shared" si="563"/>
        <v>0</v>
      </c>
      <c r="Q729" s="1581">
        <f t="shared" si="563"/>
        <v>0</v>
      </c>
      <c r="R729" s="1581">
        <f t="shared" si="563"/>
        <v>0</v>
      </c>
      <c r="S729" s="1581">
        <f t="shared" si="563"/>
        <v>0</v>
      </c>
      <c r="T729" s="1581">
        <f t="shared" si="563"/>
        <v>0</v>
      </c>
      <c r="U729" s="1581">
        <f t="shared" si="563"/>
        <v>0</v>
      </c>
      <c r="V729" s="1581">
        <f t="shared" si="563"/>
        <v>0</v>
      </c>
      <c r="W729" s="1581">
        <f t="shared" si="563"/>
        <v>0</v>
      </c>
      <c r="X729" s="1581">
        <f t="shared" si="563"/>
        <v>0</v>
      </c>
      <c r="Y729" s="1581">
        <f t="shared" si="563"/>
        <v>0</v>
      </c>
      <c r="Z729" s="1581">
        <f t="shared" si="563"/>
        <v>0</v>
      </c>
      <c r="AA729" s="1581">
        <f t="shared" si="563"/>
        <v>0</v>
      </c>
      <c r="AB729" s="1581">
        <f t="shared" si="563"/>
        <v>0</v>
      </c>
      <c r="AC729" s="1581">
        <f t="shared" si="563"/>
        <v>0</v>
      </c>
      <c r="AD729" s="1581">
        <f t="shared" si="563"/>
        <v>0</v>
      </c>
      <c r="AE729" s="1581">
        <f t="shared" si="563"/>
        <v>0</v>
      </c>
      <c r="AF729" s="1581">
        <f t="shared" si="563"/>
        <v>0</v>
      </c>
      <c r="AG729" s="1581">
        <f t="shared" si="563"/>
        <v>0</v>
      </c>
      <c r="AH729" s="1581">
        <f t="shared" si="563"/>
        <v>0</v>
      </c>
      <c r="AI729" s="1581">
        <f t="shared" si="563"/>
        <v>0</v>
      </c>
      <c r="AJ729" s="1581">
        <f t="shared" si="563"/>
        <v>0</v>
      </c>
      <c r="AK729" s="1581">
        <f t="shared" ref="AK729:BP729" si="564">-AK727</f>
        <v>0</v>
      </c>
      <c r="AL729" s="1581">
        <f t="shared" si="564"/>
        <v>0</v>
      </c>
      <c r="AM729" s="1581">
        <f t="shared" si="564"/>
        <v>0</v>
      </c>
      <c r="AN729" s="1581">
        <f t="shared" si="564"/>
        <v>0</v>
      </c>
      <c r="AO729" s="1581">
        <f t="shared" si="564"/>
        <v>0</v>
      </c>
      <c r="AP729" s="1581">
        <f t="shared" si="564"/>
        <v>0</v>
      </c>
      <c r="AQ729" s="1581">
        <f t="shared" si="564"/>
        <v>0</v>
      </c>
      <c r="AR729" s="1581">
        <f t="shared" si="564"/>
        <v>0</v>
      </c>
      <c r="AS729" s="1581">
        <f t="shared" si="564"/>
        <v>0</v>
      </c>
      <c r="AT729" s="1581">
        <f t="shared" si="564"/>
        <v>0</v>
      </c>
      <c r="AU729" s="1581">
        <f t="shared" si="564"/>
        <v>0</v>
      </c>
      <c r="AV729" s="1581">
        <f t="shared" si="564"/>
        <v>0</v>
      </c>
      <c r="AW729" s="1581">
        <f t="shared" si="564"/>
        <v>0</v>
      </c>
      <c r="AX729" s="1581">
        <f t="shared" si="564"/>
        <v>0</v>
      </c>
      <c r="AY729" s="1581">
        <f t="shared" si="564"/>
        <v>0</v>
      </c>
      <c r="AZ729" s="1581">
        <f t="shared" si="564"/>
        <v>0</v>
      </c>
      <c r="BA729" s="1581">
        <f t="shared" si="564"/>
        <v>0</v>
      </c>
      <c r="BB729" s="1581">
        <f t="shared" si="564"/>
        <v>0</v>
      </c>
      <c r="BC729" s="1581">
        <f t="shared" si="564"/>
        <v>0</v>
      </c>
      <c r="BD729" s="1581">
        <f t="shared" si="564"/>
        <v>0</v>
      </c>
      <c r="BE729" s="1581">
        <f t="shared" si="564"/>
        <v>0</v>
      </c>
      <c r="BF729" s="1581">
        <f t="shared" si="564"/>
        <v>0</v>
      </c>
      <c r="BG729" s="1581">
        <f t="shared" si="564"/>
        <v>0</v>
      </c>
      <c r="BH729" s="1581">
        <f t="shared" si="564"/>
        <v>0</v>
      </c>
      <c r="BI729" s="1581">
        <f t="shared" si="564"/>
        <v>0</v>
      </c>
      <c r="BJ729" s="1581">
        <f t="shared" si="564"/>
        <v>0</v>
      </c>
      <c r="BK729" s="1581">
        <f t="shared" si="564"/>
        <v>0</v>
      </c>
      <c r="BL729" s="1581">
        <f t="shared" si="564"/>
        <v>0</v>
      </c>
      <c r="BM729" s="1581">
        <f t="shared" si="564"/>
        <v>0</v>
      </c>
      <c r="BN729" s="1581">
        <f t="shared" si="564"/>
        <v>0</v>
      </c>
      <c r="BO729" s="1581">
        <f t="shared" si="564"/>
        <v>0</v>
      </c>
      <c r="BP729" s="1581">
        <f t="shared" si="564"/>
        <v>0</v>
      </c>
      <c r="BQ729" s="1581">
        <f t="shared" ref="BQ729:CV729" si="565">-BQ727</f>
        <v>0</v>
      </c>
      <c r="BR729" s="1581">
        <f t="shared" si="565"/>
        <v>0</v>
      </c>
      <c r="BS729" s="1581">
        <f t="shared" si="565"/>
        <v>0</v>
      </c>
      <c r="BT729" s="1581">
        <f t="shared" si="565"/>
        <v>0</v>
      </c>
      <c r="BU729" s="1581">
        <f t="shared" si="565"/>
        <v>0</v>
      </c>
      <c r="BV729" s="1581">
        <f t="shared" si="565"/>
        <v>0</v>
      </c>
      <c r="BW729" s="1581">
        <f t="shared" si="565"/>
        <v>0</v>
      </c>
      <c r="BX729" s="1581">
        <f t="shared" si="565"/>
        <v>0</v>
      </c>
      <c r="BY729" s="1581">
        <f t="shared" si="565"/>
        <v>0</v>
      </c>
      <c r="BZ729" s="1581">
        <f t="shared" si="565"/>
        <v>0</v>
      </c>
      <c r="CA729" s="1581">
        <f t="shared" si="565"/>
        <v>0</v>
      </c>
      <c r="CB729" s="1581">
        <f t="shared" si="565"/>
        <v>0</v>
      </c>
      <c r="CC729" s="1581">
        <f t="shared" si="565"/>
        <v>0</v>
      </c>
      <c r="CD729" s="1581">
        <f t="shared" si="565"/>
        <v>0</v>
      </c>
      <c r="CE729" s="1581">
        <f t="shared" si="565"/>
        <v>0</v>
      </c>
      <c r="CF729" s="1581">
        <f t="shared" si="565"/>
        <v>0</v>
      </c>
      <c r="CG729" s="1581">
        <f t="shared" si="565"/>
        <v>0</v>
      </c>
      <c r="CH729" s="1581">
        <f t="shared" si="565"/>
        <v>0</v>
      </c>
      <c r="CI729" s="1581">
        <f t="shared" si="565"/>
        <v>0</v>
      </c>
      <c r="CJ729" s="1581">
        <f t="shared" si="565"/>
        <v>0</v>
      </c>
      <c r="CK729" s="1581">
        <f t="shared" si="565"/>
        <v>0</v>
      </c>
      <c r="CL729" s="1581">
        <f t="shared" si="565"/>
        <v>0</v>
      </c>
      <c r="CM729" s="1581">
        <f t="shared" si="565"/>
        <v>0</v>
      </c>
      <c r="CN729" s="1581">
        <f t="shared" si="565"/>
        <v>0</v>
      </c>
      <c r="CO729" s="1581">
        <f t="shared" si="565"/>
        <v>0</v>
      </c>
      <c r="CP729" s="1581">
        <f t="shared" si="565"/>
        <v>0</v>
      </c>
      <c r="CQ729" s="1581">
        <f t="shared" si="565"/>
        <v>0</v>
      </c>
      <c r="CR729" s="1581">
        <f t="shared" si="565"/>
        <v>0</v>
      </c>
      <c r="CS729" s="1581">
        <f t="shared" si="565"/>
        <v>0</v>
      </c>
      <c r="CT729" s="1581">
        <f t="shared" si="565"/>
        <v>0</v>
      </c>
      <c r="CU729" s="1581">
        <f t="shared" si="565"/>
        <v>0</v>
      </c>
      <c r="CV729" s="1581">
        <f t="shared" si="565"/>
        <v>0</v>
      </c>
      <c r="CW729" s="1581">
        <f t="shared" ref="CW729:EF729" si="566">-CW727</f>
        <v>0</v>
      </c>
      <c r="CX729" s="1581">
        <f t="shared" si="566"/>
        <v>0</v>
      </c>
      <c r="CY729" s="1581">
        <f t="shared" si="566"/>
        <v>0</v>
      </c>
      <c r="CZ729" s="1581">
        <f t="shared" si="566"/>
        <v>0</v>
      </c>
      <c r="DA729" s="1581">
        <f t="shared" si="566"/>
        <v>0</v>
      </c>
      <c r="DB729" s="1581">
        <f t="shared" si="566"/>
        <v>0</v>
      </c>
      <c r="DC729" s="1581">
        <f t="shared" si="566"/>
        <v>0</v>
      </c>
      <c r="DD729" s="1581">
        <f t="shared" si="566"/>
        <v>0</v>
      </c>
      <c r="DE729" s="1581">
        <f t="shared" si="566"/>
        <v>0</v>
      </c>
      <c r="DF729" s="1581">
        <f t="shared" si="566"/>
        <v>0</v>
      </c>
      <c r="DG729" s="1581">
        <f t="shared" si="566"/>
        <v>0</v>
      </c>
      <c r="DH729" s="1581">
        <f t="shared" si="566"/>
        <v>0</v>
      </c>
      <c r="DI729" s="1581">
        <f t="shared" si="566"/>
        <v>0</v>
      </c>
      <c r="DJ729" s="1581">
        <f t="shared" si="566"/>
        <v>0</v>
      </c>
      <c r="DK729" s="1581">
        <f t="shared" si="566"/>
        <v>0</v>
      </c>
      <c r="DL729" s="1581">
        <f t="shared" si="566"/>
        <v>0</v>
      </c>
      <c r="DM729" s="1581">
        <f t="shared" si="566"/>
        <v>0</v>
      </c>
      <c r="DN729" s="1581">
        <f t="shared" si="566"/>
        <v>0</v>
      </c>
      <c r="DO729" s="1581">
        <f t="shared" si="566"/>
        <v>0</v>
      </c>
      <c r="DP729" s="1581">
        <f t="shared" si="566"/>
        <v>0</v>
      </c>
      <c r="DQ729" s="1581">
        <f t="shared" si="566"/>
        <v>0</v>
      </c>
      <c r="DR729" s="1581">
        <f t="shared" si="566"/>
        <v>0</v>
      </c>
      <c r="DS729" s="1581">
        <f t="shared" si="566"/>
        <v>0</v>
      </c>
      <c r="DT729" s="1581">
        <f t="shared" si="566"/>
        <v>0</v>
      </c>
      <c r="DU729" s="1581">
        <f t="shared" si="566"/>
        <v>0</v>
      </c>
      <c r="DV729" s="1581">
        <f t="shared" si="566"/>
        <v>0</v>
      </c>
      <c r="DW729" s="1581">
        <f t="shared" si="566"/>
        <v>0</v>
      </c>
      <c r="DX729" s="1581">
        <f t="shared" si="566"/>
        <v>0</v>
      </c>
      <c r="DY729" s="1581">
        <f t="shared" si="566"/>
        <v>0</v>
      </c>
      <c r="DZ729" s="1581">
        <f t="shared" si="566"/>
        <v>0</v>
      </c>
      <c r="EA729" s="1581">
        <f t="shared" si="566"/>
        <v>0</v>
      </c>
      <c r="EB729" s="1581">
        <f t="shared" si="566"/>
        <v>0</v>
      </c>
      <c r="EC729" s="1581">
        <f t="shared" si="566"/>
        <v>0</v>
      </c>
      <c r="ED729" s="1581">
        <f t="shared" si="566"/>
        <v>0</v>
      </c>
      <c r="EE729" s="1581">
        <f t="shared" si="566"/>
        <v>0</v>
      </c>
      <c r="EF729" s="1581">
        <f t="shared" si="566"/>
        <v>0</v>
      </c>
    </row>
    <row r="730" spans="1:136">
      <c r="C730" s="28" t="s">
        <v>459</v>
      </c>
      <c r="E730" s="1250" t="e">
        <f t="shared" ref="E730:AJ730" ca="1" si="567">IF(E$717&lt;0,-E$717,0)</f>
        <v>#DIV/0!</v>
      </c>
      <c r="F730" s="1250" t="e">
        <f t="shared" ca="1" si="567"/>
        <v>#DIV/0!</v>
      </c>
      <c r="G730" s="1250" t="e">
        <f t="shared" ca="1" si="567"/>
        <v>#DIV/0!</v>
      </c>
      <c r="H730" s="1250" t="e">
        <f t="shared" ca="1" si="567"/>
        <v>#DIV/0!</v>
      </c>
      <c r="I730" s="1250" t="e">
        <f t="shared" ca="1" si="567"/>
        <v>#DIV/0!</v>
      </c>
      <c r="J730" s="1250" t="e">
        <f t="shared" ca="1" si="567"/>
        <v>#DIV/0!</v>
      </c>
      <c r="K730" s="1250" t="e">
        <f t="shared" ca="1" si="567"/>
        <v>#DIV/0!</v>
      </c>
      <c r="L730" s="1250" t="e">
        <f t="shared" ca="1" si="567"/>
        <v>#DIV/0!</v>
      </c>
      <c r="M730" s="1250" t="e">
        <f t="shared" ca="1" si="567"/>
        <v>#DIV/0!</v>
      </c>
      <c r="N730" s="1250" t="e">
        <f t="shared" ca="1" si="567"/>
        <v>#DIV/0!</v>
      </c>
      <c r="O730" s="1250" t="e">
        <f t="shared" ca="1" si="567"/>
        <v>#DIV/0!</v>
      </c>
      <c r="P730" s="1250" t="e">
        <f t="shared" ca="1" si="567"/>
        <v>#DIV/0!</v>
      </c>
      <c r="Q730" s="1250" t="e">
        <f t="shared" ca="1" si="567"/>
        <v>#DIV/0!</v>
      </c>
      <c r="R730" s="1250" t="e">
        <f t="shared" ca="1" si="567"/>
        <v>#DIV/0!</v>
      </c>
      <c r="S730" s="1250" t="e">
        <f t="shared" ca="1" si="567"/>
        <v>#DIV/0!</v>
      </c>
      <c r="T730" s="1250" t="e">
        <f t="shared" ca="1" si="567"/>
        <v>#DIV/0!</v>
      </c>
      <c r="U730" s="1250" t="e">
        <f t="shared" ca="1" si="567"/>
        <v>#DIV/0!</v>
      </c>
      <c r="V730" s="1250" t="e">
        <f t="shared" ca="1" si="567"/>
        <v>#DIV/0!</v>
      </c>
      <c r="W730" s="1250" t="e">
        <f t="shared" ca="1" si="567"/>
        <v>#DIV/0!</v>
      </c>
      <c r="X730" s="1250" t="e">
        <f t="shared" ca="1" si="567"/>
        <v>#DIV/0!</v>
      </c>
      <c r="Y730" s="1250" t="e">
        <f t="shared" ca="1" si="567"/>
        <v>#DIV/0!</v>
      </c>
      <c r="Z730" s="1250" t="e">
        <f t="shared" ca="1" si="567"/>
        <v>#DIV/0!</v>
      </c>
      <c r="AA730" s="1250" t="e">
        <f t="shared" ca="1" si="567"/>
        <v>#DIV/0!</v>
      </c>
      <c r="AB730" s="1250" t="e">
        <f t="shared" ca="1" si="567"/>
        <v>#DIV/0!</v>
      </c>
      <c r="AC730" s="1250" t="e">
        <f t="shared" ca="1" si="567"/>
        <v>#DIV/0!</v>
      </c>
      <c r="AD730" s="1250" t="e">
        <f t="shared" ca="1" si="567"/>
        <v>#DIV/0!</v>
      </c>
      <c r="AE730" s="1250" t="e">
        <f t="shared" ca="1" si="567"/>
        <v>#DIV/0!</v>
      </c>
      <c r="AF730" s="1250" t="e">
        <f t="shared" ca="1" si="567"/>
        <v>#DIV/0!</v>
      </c>
      <c r="AG730" s="1250" t="e">
        <f t="shared" ca="1" si="567"/>
        <v>#DIV/0!</v>
      </c>
      <c r="AH730" s="1250" t="e">
        <f t="shared" ca="1" si="567"/>
        <v>#DIV/0!</v>
      </c>
      <c r="AI730" s="1250" t="e">
        <f t="shared" ca="1" si="567"/>
        <v>#DIV/0!</v>
      </c>
      <c r="AJ730" s="1250" t="e">
        <f t="shared" ca="1" si="567"/>
        <v>#DIV/0!</v>
      </c>
      <c r="AK730" s="1250" t="e">
        <f t="shared" ref="AK730:BP730" ca="1" si="568">IF(AK$717&lt;0,-AK$717,0)</f>
        <v>#DIV/0!</v>
      </c>
      <c r="AL730" s="1250" t="e">
        <f t="shared" ca="1" si="568"/>
        <v>#DIV/0!</v>
      </c>
      <c r="AM730" s="1250" t="e">
        <f t="shared" ca="1" si="568"/>
        <v>#DIV/0!</v>
      </c>
      <c r="AN730" s="1250" t="e">
        <f t="shared" ca="1" si="568"/>
        <v>#DIV/0!</v>
      </c>
      <c r="AO730" s="1250" t="e">
        <f t="shared" ca="1" si="568"/>
        <v>#DIV/0!</v>
      </c>
      <c r="AP730" s="1250" t="e">
        <f t="shared" ca="1" si="568"/>
        <v>#DIV/0!</v>
      </c>
      <c r="AQ730" s="1250" t="e">
        <f t="shared" ca="1" si="568"/>
        <v>#DIV/0!</v>
      </c>
      <c r="AR730" s="1250" t="e">
        <f t="shared" ca="1" si="568"/>
        <v>#DIV/0!</v>
      </c>
      <c r="AS730" s="1250" t="e">
        <f t="shared" ca="1" si="568"/>
        <v>#DIV/0!</v>
      </c>
      <c r="AT730" s="1250" t="e">
        <f t="shared" ca="1" si="568"/>
        <v>#DIV/0!</v>
      </c>
      <c r="AU730" s="1250" t="e">
        <f t="shared" ca="1" si="568"/>
        <v>#DIV/0!</v>
      </c>
      <c r="AV730" s="1250" t="e">
        <f t="shared" ca="1" si="568"/>
        <v>#DIV/0!</v>
      </c>
      <c r="AW730" s="1250" t="e">
        <f t="shared" ca="1" si="568"/>
        <v>#DIV/0!</v>
      </c>
      <c r="AX730" s="1250" t="e">
        <f t="shared" ca="1" si="568"/>
        <v>#DIV/0!</v>
      </c>
      <c r="AY730" s="1250" t="e">
        <f t="shared" ca="1" si="568"/>
        <v>#DIV/0!</v>
      </c>
      <c r="AZ730" s="1250" t="e">
        <f t="shared" ca="1" si="568"/>
        <v>#DIV/0!</v>
      </c>
      <c r="BA730" s="1250" t="e">
        <f t="shared" ca="1" si="568"/>
        <v>#DIV/0!</v>
      </c>
      <c r="BB730" s="1250" t="e">
        <f t="shared" ca="1" si="568"/>
        <v>#DIV/0!</v>
      </c>
      <c r="BC730" s="1250" t="e">
        <f t="shared" ca="1" si="568"/>
        <v>#DIV/0!</v>
      </c>
      <c r="BD730" s="1250" t="e">
        <f t="shared" ca="1" si="568"/>
        <v>#DIV/0!</v>
      </c>
      <c r="BE730" s="1250" t="e">
        <f t="shared" ca="1" si="568"/>
        <v>#DIV/0!</v>
      </c>
      <c r="BF730" s="1250" t="e">
        <f t="shared" ca="1" si="568"/>
        <v>#DIV/0!</v>
      </c>
      <c r="BG730" s="1250" t="e">
        <f t="shared" ca="1" si="568"/>
        <v>#DIV/0!</v>
      </c>
      <c r="BH730" s="1250" t="e">
        <f t="shared" ca="1" si="568"/>
        <v>#DIV/0!</v>
      </c>
      <c r="BI730" s="1250" t="e">
        <f t="shared" ca="1" si="568"/>
        <v>#DIV/0!</v>
      </c>
      <c r="BJ730" s="1250" t="e">
        <f t="shared" ca="1" si="568"/>
        <v>#DIV/0!</v>
      </c>
      <c r="BK730" s="1250" t="e">
        <f t="shared" ca="1" si="568"/>
        <v>#DIV/0!</v>
      </c>
      <c r="BL730" s="1250" t="e">
        <f t="shared" ca="1" si="568"/>
        <v>#DIV/0!</v>
      </c>
      <c r="BM730" s="1250" t="e">
        <f t="shared" ca="1" si="568"/>
        <v>#DIV/0!</v>
      </c>
      <c r="BN730" s="1250" t="e">
        <f t="shared" ca="1" si="568"/>
        <v>#DIV/0!</v>
      </c>
      <c r="BO730" s="1250" t="e">
        <f t="shared" ca="1" si="568"/>
        <v>#DIV/0!</v>
      </c>
      <c r="BP730" s="1250" t="e">
        <f t="shared" ca="1" si="568"/>
        <v>#DIV/0!</v>
      </c>
      <c r="BQ730" s="1250" t="e">
        <f t="shared" ref="BQ730:CV730" ca="1" si="569">IF(BQ$717&lt;0,-BQ$717,0)</f>
        <v>#DIV/0!</v>
      </c>
      <c r="BR730" s="1250" t="e">
        <f t="shared" ca="1" si="569"/>
        <v>#DIV/0!</v>
      </c>
      <c r="BS730" s="1250" t="e">
        <f t="shared" ca="1" si="569"/>
        <v>#DIV/0!</v>
      </c>
      <c r="BT730" s="1250" t="e">
        <f t="shared" ca="1" si="569"/>
        <v>#DIV/0!</v>
      </c>
      <c r="BU730" s="1250" t="e">
        <f t="shared" ca="1" si="569"/>
        <v>#DIV/0!</v>
      </c>
      <c r="BV730" s="1250" t="e">
        <f t="shared" ca="1" si="569"/>
        <v>#DIV/0!</v>
      </c>
      <c r="BW730" s="1250" t="e">
        <f t="shared" ca="1" si="569"/>
        <v>#DIV/0!</v>
      </c>
      <c r="BX730" s="1250" t="e">
        <f t="shared" ca="1" si="569"/>
        <v>#DIV/0!</v>
      </c>
      <c r="BY730" s="1250" t="e">
        <f t="shared" ca="1" si="569"/>
        <v>#DIV/0!</v>
      </c>
      <c r="BZ730" s="1250" t="e">
        <f t="shared" ca="1" si="569"/>
        <v>#DIV/0!</v>
      </c>
      <c r="CA730" s="1250" t="e">
        <f t="shared" ca="1" si="569"/>
        <v>#DIV/0!</v>
      </c>
      <c r="CB730" s="1250" t="e">
        <f t="shared" ca="1" si="569"/>
        <v>#DIV/0!</v>
      </c>
      <c r="CC730" s="1250" t="e">
        <f t="shared" ca="1" si="569"/>
        <v>#DIV/0!</v>
      </c>
      <c r="CD730" s="1250" t="e">
        <f t="shared" ca="1" si="569"/>
        <v>#DIV/0!</v>
      </c>
      <c r="CE730" s="1250" t="e">
        <f t="shared" ca="1" si="569"/>
        <v>#DIV/0!</v>
      </c>
      <c r="CF730" s="1250" t="e">
        <f t="shared" ca="1" si="569"/>
        <v>#DIV/0!</v>
      </c>
      <c r="CG730" s="1250" t="e">
        <f t="shared" ca="1" si="569"/>
        <v>#DIV/0!</v>
      </c>
      <c r="CH730" s="1250" t="e">
        <f t="shared" ca="1" si="569"/>
        <v>#DIV/0!</v>
      </c>
      <c r="CI730" s="1250" t="e">
        <f t="shared" ca="1" si="569"/>
        <v>#DIV/0!</v>
      </c>
      <c r="CJ730" s="1250" t="e">
        <f t="shared" ca="1" si="569"/>
        <v>#DIV/0!</v>
      </c>
      <c r="CK730" s="1250" t="e">
        <f t="shared" ca="1" si="569"/>
        <v>#DIV/0!</v>
      </c>
      <c r="CL730" s="1250" t="e">
        <f t="shared" ca="1" si="569"/>
        <v>#DIV/0!</v>
      </c>
      <c r="CM730" s="1250" t="e">
        <f t="shared" ca="1" si="569"/>
        <v>#DIV/0!</v>
      </c>
      <c r="CN730" s="1250" t="e">
        <f t="shared" ca="1" si="569"/>
        <v>#DIV/0!</v>
      </c>
      <c r="CO730" s="1250" t="e">
        <f t="shared" ca="1" si="569"/>
        <v>#DIV/0!</v>
      </c>
      <c r="CP730" s="1250" t="e">
        <f t="shared" ca="1" si="569"/>
        <v>#DIV/0!</v>
      </c>
      <c r="CQ730" s="1250" t="e">
        <f t="shared" ca="1" si="569"/>
        <v>#DIV/0!</v>
      </c>
      <c r="CR730" s="1250" t="e">
        <f t="shared" ca="1" si="569"/>
        <v>#DIV/0!</v>
      </c>
      <c r="CS730" s="1250" t="e">
        <f t="shared" ca="1" si="569"/>
        <v>#DIV/0!</v>
      </c>
      <c r="CT730" s="1250" t="e">
        <f t="shared" ca="1" si="569"/>
        <v>#DIV/0!</v>
      </c>
      <c r="CU730" s="1250" t="e">
        <f t="shared" ca="1" si="569"/>
        <v>#DIV/0!</v>
      </c>
      <c r="CV730" s="1250" t="e">
        <f t="shared" ca="1" si="569"/>
        <v>#DIV/0!</v>
      </c>
      <c r="CW730" s="1250" t="e">
        <f t="shared" ref="CW730:EF730" ca="1" si="570">IF(CW$717&lt;0,-CW$717,0)</f>
        <v>#DIV/0!</v>
      </c>
      <c r="CX730" s="1250" t="e">
        <f t="shared" ca="1" si="570"/>
        <v>#DIV/0!</v>
      </c>
      <c r="CY730" s="1250" t="e">
        <f t="shared" ca="1" si="570"/>
        <v>#DIV/0!</v>
      </c>
      <c r="CZ730" s="1250" t="e">
        <f t="shared" ca="1" si="570"/>
        <v>#DIV/0!</v>
      </c>
      <c r="DA730" s="1250" t="e">
        <f t="shared" ca="1" si="570"/>
        <v>#DIV/0!</v>
      </c>
      <c r="DB730" s="1250" t="e">
        <f t="shared" ca="1" si="570"/>
        <v>#DIV/0!</v>
      </c>
      <c r="DC730" s="1250" t="e">
        <f t="shared" ca="1" si="570"/>
        <v>#DIV/0!</v>
      </c>
      <c r="DD730" s="1250" t="e">
        <f t="shared" ca="1" si="570"/>
        <v>#DIV/0!</v>
      </c>
      <c r="DE730" s="1250" t="e">
        <f t="shared" ca="1" si="570"/>
        <v>#DIV/0!</v>
      </c>
      <c r="DF730" s="1250" t="e">
        <f t="shared" ca="1" si="570"/>
        <v>#DIV/0!</v>
      </c>
      <c r="DG730" s="1250" t="e">
        <f t="shared" ca="1" si="570"/>
        <v>#DIV/0!</v>
      </c>
      <c r="DH730" s="1250" t="e">
        <f t="shared" ca="1" si="570"/>
        <v>#DIV/0!</v>
      </c>
      <c r="DI730" s="1250" t="e">
        <f t="shared" ca="1" si="570"/>
        <v>#DIV/0!</v>
      </c>
      <c r="DJ730" s="1250" t="e">
        <f t="shared" ca="1" si="570"/>
        <v>#DIV/0!</v>
      </c>
      <c r="DK730" s="1250" t="e">
        <f t="shared" ca="1" si="570"/>
        <v>#DIV/0!</v>
      </c>
      <c r="DL730" s="1250" t="e">
        <f t="shared" ca="1" si="570"/>
        <v>#DIV/0!</v>
      </c>
      <c r="DM730" s="1250" t="e">
        <f t="shared" ca="1" si="570"/>
        <v>#DIV/0!</v>
      </c>
      <c r="DN730" s="1250" t="e">
        <f t="shared" ca="1" si="570"/>
        <v>#DIV/0!</v>
      </c>
      <c r="DO730" s="1250" t="e">
        <f t="shared" ca="1" si="570"/>
        <v>#DIV/0!</v>
      </c>
      <c r="DP730" s="1250" t="e">
        <f t="shared" ca="1" si="570"/>
        <v>#DIV/0!</v>
      </c>
      <c r="DQ730" s="1250" t="e">
        <f t="shared" ca="1" si="570"/>
        <v>#DIV/0!</v>
      </c>
      <c r="DR730" s="1250" t="e">
        <f t="shared" ca="1" si="570"/>
        <v>#DIV/0!</v>
      </c>
      <c r="DS730" s="1250" t="e">
        <f t="shared" ca="1" si="570"/>
        <v>#DIV/0!</v>
      </c>
      <c r="DT730" s="1250" t="e">
        <f t="shared" ca="1" si="570"/>
        <v>#DIV/0!</v>
      </c>
      <c r="DU730" s="1250" t="e">
        <f t="shared" ca="1" si="570"/>
        <v>#DIV/0!</v>
      </c>
      <c r="DV730" s="1250" t="e">
        <f t="shared" ca="1" si="570"/>
        <v>#DIV/0!</v>
      </c>
      <c r="DW730" s="1250" t="e">
        <f t="shared" ca="1" si="570"/>
        <v>#DIV/0!</v>
      </c>
      <c r="DX730" s="1250" t="e">
        <f t="shared" ca="1" si="570"/>
        <v>#DIV/0!</v>
      </c>
      <c r="DY730" s="1250" t="e">
        <f t="shared" ca="1" si="570"/>
        <v>#DIV/0!</v>
      </c>
      <c r="DZ730" s="1250" t="e">
        <f t="shared" ca="1" si="570"/>
        <v>#DIV/0!</v>
      </c>
      <c r="EA730" s="1250" t="e">
        <f t="shared" ca="1" si="570"/>
        <v>#DIV/0!</v>
      </c>
      <c r="EB730" s="1250" t="e">
        <f t="shared" ca="1" si="570"/>
        <v>#DIV/0!</v>
      </c>
      <c r="EC730" s="1250" t="e">
        <f t="shared" ca="1" si="570"/>
        <v>#DIV/0!</v>
      </c>
      <c r="ED730" s="1250" t="e">
        <f t="shared" ca="1" si="570"/>
        <v>#DIV/0!</v>
      </c>
      <c r="EE730" s="1250" t="e">
        <f t="shared" ca="1" si="570"/>
        <v>#DIV/0!</v>
      </c>
      <c r="EF730" s="1250" t="e">
        <f t="shared" ca="1" si="570"/>
        <v>#DIV/0!</v>
      </c>
    </row>
    <row r="731" spans="1:136">
      <c r="C731" s="34" t="s">
        <v>288</v>
      </c>
      <c r="D731" s="34"/>
      <c r="E731" s="1412" t="e">
        <f t="shared" ref="E731:AJ731" ca="1" si="571">-(IF(AND(E717&gt;=0,E725&lt;0),E725,IF(AND(E717&lt;0,E725&lt;0),E721)))</f>
        <v>#DIV/0!</v>
      </c>
      <c r="F731" s="1412" t="e">
        <f t="shared" ca="1" si="571"/>
        <v>#DIV/0!</v>
      </c>
      <c r="G731" s="1412" t="e">
        <f t="shared" ca="1" si="571"/>
        <v>#DIV/0!</v>
      </c>
      <c r="H731" s="1412" t="e">
        <f t="shared" ca="1" si="571"/>
        <v>#DIV/0!</v>
      </c>
      <c r="I731" s="1412" t="e">
        <f t="shared" ca="1" si="571"/>
        <v>#DIV/0!</v>
      </c>
      <c r="J731" s="1412" t="e">
        <f t="shared" ca="1" si="571"/>
        <v>#DIV/0!</v>
      </c>
      <c r="K731" s="1412" t="e">
        <f t="shared" ca="1" si="571"/>
        <v>#DIV/0!</v>
      </c>
      <c r="L731" s="1412" t="e">
        <f t="shared" ca="1" si="571"/>
        <v>#DIV/0!</v>
      </c>
      <c r="M731" s="1412" t="e">
        <f t="shared" ca="1" si="571"/>
        <v>#DIV/0!</v>
      </c>
      <c r="N731" s="1412" t="e">
        <f t="shared" ca="1" si="571"/>
        <v>#DIV/0!</v>
      </c>
      <c r="O731" s="1412" t="e">
        <f t="shared" ca="1" si="571"/>
        <v>#DIV/0!</v>
      </c>
      <c r="P731" s="1412" t="e">
        <f t="shared" ca="1" si="571"/>
        <v>#DIV/0!</v>
      </c>
      <c r="Q731" s="1412" t="e">
        <f t="shared" ca="1" si="571"/>
        <v>#DIV/0!</v>
      </c>
      <c r="R731" s="1412" t="e">
        <f t="shared" ca="1" si="571"/>
        <v>#DIV/0!</v>
      </c>
      <c r="S731" s="1412" t="e">
        <f t="shared" ca="1" si="571"/>
        <v>#DIV/0!</v>
      </c>
      <c r="T731" s="1412" t="e">
        <f t="shared" ca="1" si="571"/>
        <v>#DIV/0!</v>
      </c>
      <c r="U731" s="1412" t="e">
        <f t="shared" ca="1" si="571"/>
        <v>#DIV/0!</v>
      </c>
      <c r="V731" s="1412" t="e">
        <f t="shared" ca="1" si="571"/>
        <v>#DIV/0!</v>
      </c>
      <c r="W731" s="1412" t="e">
        <f t="shared" ca="1" si="571"/>
        <v>#DIV/0!</v>
      </c>
      <c r="X731" s="1412" t="e">
        <f t="shared" ca="1" si="571"/>
        <v>#DIV/0!</v>
      </c>
      <c r="Y731" s="1412" t="e">
        <f t="shared" ca="1" si="571"/>
        <v>#DIV/0!</v>
      </c>
      <c r="Z731" s="1412" t="e">
        <f t="shared" ca="1" si="571"/>
        <v>#DIV/0!</v>
      </c>
      <c r="AA731" s="1412" t="e">
        <f t="shared" ca="1" si="571"/>
        <v>#DIV/0!</v>
      </c>
      <c r="AB731" s="1412" t="e">
        <f t="shared" ca="1" si="571"/>
        <v>#DIV/0!</v>
      </c>
      <c r="AC731" s="1412" t="e">
        <f t="shared" ca="1" si="571"/>
        <v>#DIV/0!</v>
      </c>
      <c r="AD731" s="1412" t="e">
        <f t="shared" ca="1" si="571"/>
        <v>#DIV/0!</v>
      </c>
      <c r="AE731" s="1412" t="e">
        <f t="shared" ca="1" si="571"/>
        <v>#DIV/0!</v>
      </c>
      <c r="AF731" s="1412" t="e">
        <f t="shared" ca="1" si="571"/>
        <v>#DIV/0!</v>
      </c>
      <c r="AG731" s="1412" t="e">
        <f t="shared" ca="1" si="571"/>
        <v>#DIV/0!</v>
      </c>
      <c r="AH731" s="1412" t="e">
        <f t="shared" ca="1" si="571"/>
        <v>#DIV/0!</v>
      </c>
      <c r="AI731" s="1412" t="e">
        <f t="shared" ca="1" si="571"/>
        <v>#DIV/0!</v>
      </c>
      <c r="AJ731" s="1412" t="e">
        <f t="shared" ca="1" si="571"/>
        <v>#DIV/0!</v>
      </c>
      <c r="AK731" s="1412" t="e">
        <f t="shared" ref="AK731:BP731" ca="1" si="572">-(IF(AND(AK717&gt;=0,AK725&lt;0),AK725,IF(AND(AK717&lt;0,AK725&lt;0),AK721)))</f>
        <v>#DIV/0!</v>
      </c>
      <c r="AL731" s="1412" t="e">
        <f t="shared" ca="1" si="572"/>
        <v>#DIV/0!</v>
      </c>
      <c r="AM731" s="1412" t="e">
        <f t="shared" ca="1" si="572"/>
        <v>#DIV/0!</v>
      </c>
      <c r="AN731" s="1412" t="e">
        <f t="shared" ca="1" si="572"/>
        <v>#DIV/0!</v>
      </c>
      <c r="AO731" s="1412" t="e">
        <f t="shared" ca="1" si="572"/>
        <v>#DIV/0!</v>
      </c>
      <c r="AP731" s="1412" t="e">
        <f t="shared" ca="1" si="572"/>
        <v>#DIV/0!</v>
      </c>
      <c r="AQ731" s="1412" t="e">
        <f t="shared" ca="1" si="572"/>
        <v>#DIV/0!</v>
      </c>
      <c r="AR731" s="1412" t="e">
        <f t="shared" ca="1" si="572"/>
        <v>#DIV/0!</v>
      </c>
      <c r="AS731" s="1412" t="e">
        <f t="shared" ca="1" si="572"/>
        <v>#DIV/0!</v>
      </c>
      <c r="AT731" s="1412" t="e">
        <f t="shared" ca="1" si="572"/>
        <v>#DIV/0!</v>
      </c>
      <c r="AU731" s="1412" t="e">
        <f t="shared" ca="1" si="572"/>
        <v>#DIV/0!</v>
      </c>
      <c r="AV731" s="1412" t="e">
        <f t="shared" ca="1" si="572"/>
        <v>#DIV/0!</v>
      </c>
      <c r="AW731" s="1412" t="e">
        <f t="shared" ca="1" si="572"/>
        <v>#DIV/0!</v>
      </c>
      <c r="AX731" s="1412" t="e">
        <f t="shared" ca="1" si="572"/>
        <v>#DIV/0!</v>
      </c>
      <c r="AY731" s="1412" t="e">
        <f t="shared" ca="1" si="572"/>
        <v>#DIV/0!</v>
      </c>
      <c r="AZ731" s="1412" t="e">
        <f t="shared" ca="1" si="572"/>
        <v>#DIV/0!</v>
      </c>
      <c r="BA731" s="1412" t="e">
        <f t="shared" ca="1" si="572"/>
        <v>#DIV/0!</v>
      </c>
      <c r="BB731" s="1412" t="e">
        <f t="shared" ca="1" si="572"/>
        <v>#DIV/0!</v>
      </c>
      <c r="BC731" s="1412" t="e">
        <f t="shared" ca="1" si="572"/>
        <v>#DIV/0!</v>
      </c>
      <c r="BD731" s="1412" t="e">
        <f t="shared" ca="1" si="572"/>
        <v>#DIV/0!</v>
      </c>
      <c r="BE731" s="1412" t="e">
        <f t="shared" ca="1" si="572"/>
        <v>#DIV/0!</v>
      </c>
      <c r="BF731" s="1412" t="e">
        <f t="shared" ca="1" si="572"/>
        <v>#DIV/0!</v>
      </c>
      <c r="BG731" s="1412" t="e">
        <f t="shared" ca="1" si="572"/>
        <v>#DIV/0!</v>
      </c>
      <c r="BH731" s="1412" t="e">
        <f t="shared" ca="1" si="572"/>
        <v>#DIV/0!</v>
      </c>
      <c r="BI731" s="1412" t="e">
        <f t="shared" ca="1" si="572"/>
        <v>#DIV/0!</v>
      </c>
      <c r="BJ731" s="1412" t="e">
        <f t="shared" ca="1" si="572"/>
        <v>#DIV/0!</v>
      </c>
      <c r="BK731" s="1412" t="e">
        <f t="shared" ca="1" si="572"/>
        <v>#DIV/0!</v>
      </c>
      <c r="BL731" s="1412" t="e">
        <f t="shared" ca="1" si="572"/>
        <v>#DIV/0!</v>
      </c>
      <c r="BM731" s="1412" t="e">
        <f t="shared" ca="1" si="572"/>
        <v>#DIV/0!</v>
      </c>
      <c r="BN731" s="1412" t="e">
        <f t="shared" ca="1" si="572"/>
        <v>#DIV/0!</v>
      </c>
      <c r="BO731" s="1412" t="e">
        <f t="shared" ca="1" si="572"/>
        <v>#DIV/0!</v>
      </c>
      <c r="BP731" s="1412" t="e">
        <f t="shared" ca="1" si="572"/>
        <v>#DIV/0!</v>
      </c>
      <c r="BQ731" s="1412" t="e">
        <f t="shared" ref="BQ731:CV731" ca="1" si="573">-(IF(AND(BQ717&gt;=0,BQ725&lt;0),BQ725,IF(AND(BQ717&lt;0,BQ725&lt;0),BQ721)))</f>
        <v>#DIV/0!</v>
      </c>
      <c r="BR731" s="1412" t="e">
        <f t="shared" ca="1" si="573"/>
        <v>#DIV/0!</v>
      </c>
      <c r="BS731" s="1412" t="e">
        <f t="shared" ca="1" si="573"/>
        <v>#DIV/0!</v>
      </c>
      <c r="BT731" s="1412" t="e">
        <f t="shared" ca="1" si="573"/>
        <v>#DIV/0!</v>
      </c>
      <c r="BU731" s="1412" t="e">
        <f t="shared" ca="1" si="573"/>
        <v>#DIV/0!</v>
      </c>
      <c r="BV731" s="1412" t="e">
        <f t="shared" ca="1" si="573"/>
        <v>#DIV/0!</v>
      </c>
      <c r="BW731" s="1412" t="e">
        <f t="shared" ca="1" si="573"/>
        <v>#DIV/0!</v>
      </c>
      <c r="BX731" s="1412" t="e">
        <f t="shared" ca="1" si="573"/>
        <v>#DIV/0!</v>
      </c>
      <c r="BY731" s="1412" t="e">
        <f t="shared" ca="1" si="573"/>
        <v>#DIV/0!</v>
      </c>
      <c r="BZ731" s="1412" t="e">
        <f t="shared" ca="1" si="573"/>
        <v>#DIV/0!</v>
      </c>
      <c r="CA731" s="1412" t="e">
        <f t="shared" ca="1" si="573"/>
        <v>#DIV/0!</v>
      </c>
      <c r="CB731" s="1412" t="e">
        <f t="shared" ca="1" si="573"/>
        <v>#DIV/0!</v>
      </c>
      <c r="CC731" s="1412" t="e">
        <f t="shared" ca="1" si="573"/>
        <v>#DIV/0!</v>
      </c>
      <c r="CD731" s="1412" t="e">
        <f t="shared" ca="1" si="573"/>
        <v>#DIV/0!</v>
      </c>
      <c r="CE731" s="1412" t="e">
        <f t="shared" ca="1" si="573"/>
        <v>#DIV/0!</v>
      </c>
      <c r="CF731" s="1412" t="e">
        <f t="shared" ca="1" si="573"/>
        <v>#DIV/0!</v>
      </c>
      <c r="CG731" s="1412" t="e">
        <f t="shared" ca="1" si="573"/>
        <v>#DIV/0!</v>
      </c>
      <c r="CH731" s="1412" t="e">
        <f t="shared" ca="1" si="573"/>
        <v>#DIV/0!</v>
      </c>
      <c r="CI731" s="1412" t="e">
        <f t="shared" ca="1" si="573"/>
        <v>#DIV/0!</v>
      </c>
      <c r="CJ731" s="1412" t="e">
        <f t="shared" ca="1" si="573"/>
        <v>#DIV/0!</v>
      </c>
      <c r="CK731" s="1412" t="e">
        <f t="shared" ca="1" si="573"/>
        <v>#DIV/0!</v>
      </c>
      <c r="CL731" s="1412" t="e">
        <f t="shared" ca="1" si="573"/>
        <v>#DIV/0!</v>
      </c>
      <c r="CM731" s="1412" t="e">
        <f t="shared" ca="1" si="573"/>
        <v>#DIV/0!</v>
      </c>
      <c r="CN731" s="1412" t="e">
        <f t="shared" ca="1" si="573"/>
        <v>#DIV/0!</v>
      </c>
      <c r="CO731" s="1412" t="e">
        <f t="shared" ca="1" si="573"/>
        <v>#DIV/0!</v>
      </c>
      <c r="CP731" s="1412" t="e">
        <f t="shared" ca="1" si="573"/>
        <v>#DIV/0!</v>
      </c>
      <c r="CQ731" s="1412" t="e">
        <f t="shared" ca="1" si="573"/>
        <v>#DIV/0!</v>
      </c>
      <c r="CR731" s="1412" t="e">
        <f t="shared" ca="1" si="573"/>
        <v>#DIV/0!</v>
      </c>
      <c r="CS731" s="1412" t="e">
        <f t="shared" ca="1" si="573"/>
        <v>#DIV/0!</v>
      </c>
      <c r="CT731" s="1412" t="e">
        <f t="shared" ca="1" si="573"/>
        <v>#DIV/0!</v>
      </c>
      <c r="CU731" s="1412" t="e">
        <f t="shared" ca="1" si="573"/>
        <v>#DIV/0!</v>
      </c>
      <c r="CV731" s="1412" t="e">
        <f t="shared" ca="1" si="573"/>
        <v>#DIV/0!</v>
      </c>
      <c r="CW731" s="1412" t="e">
        <f t="shared" ref="CW731:EF731" ca="1" si="574">-(IF(AND(CW717&gt;=0,CW725&lt;0),CW725,IF(AND(CW717&lt;0,CW725&lt;0),CW721)))</f>
        <v>#DIV/0!</v>
      </c>
      <c r="CX731" s="1412" t="e">
        <f t="shared" ca="1" si="574"/>
        <v>#DIV/0!</v>
      </c>
      <c r="CY731" s="1412" t="e">
        <f t="shared" ca="1" si="574"/>
        <v>#DIV/0!</v>
      </c>
      <c r="CZ731" s="1412" t="e">
        <f t="shared" ca="1" si="574"/>
        <v>#DIV/0!</v>
      </c>
      <c r="DA731" s="1412" t="e">
        <f t="shared" ca="1" si="574"/>
        <v>#DIV/0!</v>
      </c>
      <c r="DB731" s="1412" t="e">
        <f t="shared" ca="1" si="574"/>
        <v>#DIV/0!</v>
      </c>
      <c r="DC731" s="1412" t="e">
        <f t="shared" ca="1" si="574"/>
        <v>#DIV/0!</v>
      </c>
      <c r="DD731" s="1412" t="e">
        <f t="shared" ca="1" si="574"/>
        <v>#DIV/0!</v>
      </c>
      <c r="DE731" s="1412" t="e">
        <f t="shared" ca="1" si="574"/>
        <v>#DIV/0!</v>
      </c>
      <c r="DF731" s="1412" t="e">
        <f t="shared" ca="1" si="574"/>
        <v>#DIV/0!</v>
      </c>
      <c r="DG731" s="1412" t="e">
        <f t="shared" ca="1" si="574"/>
        <v>#DIV/0!</v>
      </c>
      <c r="DH731" s="1412" t="e">
        <f t="shared" ca="1" si="574"/>
        <v>#DIV/0!</v>
      </c>
      <c r="DI731" s="1412" t="e">
        <f t="shared" ca="1" si="574"/>
        <v>#DIV/0!</v>
      </c>
      <c r="DJ731" s="1412" t="e">
        <f t="shared" ca="1" si="574"/>
        <v>#DIV/0!</v>
      </c>
      <c r="DK731" s="1412" t="e">
        <f t="shared" ca="1" si="574"/>
        <v>#DIV/0!</v>
      </c>
      <c r="DL731" s="1412" t="e">
        <f t="shared" ca="1" si="574"/>
        <v>#DIV/0!</v>
      </c>
      <c r="DM731" s="1412" t="e">
        <f t="shared" ca="1" si="574"/>
        <v>#DIV/0!</v>
      </c>
      <c r="DN731" s="1412" t="e">
        <f t="shared" ca="1" si="574"/>
        <v>#DIV/0!</v>
      </c>
      <c r="DO731" s="1412" t="e">
        <f t="shared" ca="1" si="574"/>
        <v>#DIV/0!</v>
      </c>
      <c r="DP731" s="1412" t="e">
        <f t="shared" ca="1" si="574"/>
        <v>#DIV/0!</v>
      </c>
      <c r="DQ731" s="1412" t="e">
        <f t="shared" ca="1" si="574"/>
        <v>#DIV/0!</v>
      </c>
      <c r="DR731" s="1412" t="e">
        <f t="shared" ca="1" si="574"/>
        <v>#DIV/0!</v>
      </c>
      <c r="DS731" s="1412" t="e">
        <f t="shared" ca="1" si="574"/>
        <v>#DIV/0!</v>
      </c>
      <c r="DT731" s="1412" t="e">
        <f t="shared" ca="1" si="574"/>
        <v>#DIV/0!</v>
      </c>
      <c r="DU731" s="1412" t="e">
        <f t="shared" ca="1" si="574"/>
        <v>#DIV/0!</v>
      </c>
      <c r="DV731" s="1412" t="e">
        <f t="shared" ca="1" si="574"/>
        <v>#DIV/0!</v>
      </c>
      <c r="DW731" s="1412" t="e">
        <f t="shared" ca="1" si="574"/>
        <v>#DIV/0!</v>
      </c>
      <c r="DX731" s="1412" t="e">
        <f t="shared" ca="1" si="574"/>
        <v>#DIV/0!</v>
      </c>
      <c r="DY731" s="1412" t="e">
        <f t="shared" ca="1" si="574"/>
        <v>#DIV/0!</v>
      </c>
      <c r="DZ731" s="1412" t="e">
        <f t="shared" ca="1" si="574"/>
        <v>#DIV/0!</v>
      </c>
      <c r="EA731" s="1412" t="e">
        <f t="shared" ca="1" si="574"/>
        <v>#DIV/0!</v>
      </c>
      <c r="EB731" s="1412" t="e">
        <f t="shared" ca="1" si="574"/>
        <v>#DIV/0!</v>
      </c>
      <c r="EC731" s="1412" t="e">
        <f t="shared" ca="1" si="574"/>
        <v>#DIV/0!</v>
      </c>
      <c r="ED731" s="1412" t="e">
        <f t="shared" ca="1" si="574"/>
        <v>#DIV/0!</v>
      </c>
      <c r="EE731" s="1412" t="e">
        <f t="shared" ca="1" si="574"/>
        <v>#DIV/0!</v>
      </c>
      <c r="EF731" s="1412" t="e">
        <f t="shared" ca="1" si="574"/>
        <v>#DIV/0!</v>
      </c>
    </row>
    <row r="732" spans="1:136">
      <c r="A732" s="1250"/>
      <c r="C732" s="28" t="s">
        <v>766</v>
      </c>
      <c r="E732" s="1250">
        <f t="shared" ref="E732:AJ732" si="575">E738-E735</f>
        <v>0</v>
      </c>
      <c r="F732" s="1250">
        <f t="shared" si="575"/>
        <v>0</v>
      </c>
      <c r="G732" s="1250">
        <f t="shared" si="575"/>
        <v>0</v>
      </c>
      <c r="H732" s="1250">
        <f t="shared" si="575"/>
        <v>0</v>
      </c>
      <c r="I732" s="1250">
        <f t="shared" si="575"/>
        <v>0</v>
      </c>
      <c r="J732" s="1250">
        <f t="shared" si="575"/>
        <v>0</v>
      </c>
      <c r="K732" s="1250">
        <f t="shared" si="575"/>
        <v>0</v>
      </c>
      <c r="L732" s="1250">
        <f t="shared" si="575"/>
        <v>0</v>
      </c>
      <c r="M732" s="1250">
        <f t="shared" si="575"/>
        <v>0</v>
      </c>
      <c r="N732" s="1250">
        <f t="shared" si="575"/>
        <v>0</v>
      </c>
      <c r="O732" s="1250">
        <f t="shared" si="575"/>
        <v>0</v>
      </c>
      <c r="P732" s="1250">
        <f t="shared" si="575"/>
        <v>0</v>
      </c>
      <c r="Q732" s="1250">
        <f t="shared" si="575"/>
        <v>0</v>
      </c>
      <c r="R732" s="1250">
        <f t="shared" si="575"/>
        <v>0</v>
      </c>
      <c r="S732" s="1250">
        <f t="shared" si="575"/>
        <v>0</v>
      </c>
      <c r="T732" s="1250">
        <f t="shared" si="575"/>
        <v>0</v>
      </c>
      <c r="U732" s="1250">
        <f t="shared" si="575"/>
        <v>0</v>
      </c>
      <c r="V732" s="1250">
        <f t="shared" si="575"/>
        <v>0</v>
      </c>
      <c r="W732" s="1250">
        <f t="shared" si="575"/>
        <v>0</v>
      </c>
      <c r="X732" s="1250">
        <f t="shared" si="575"/>
        <v>0</v>
      </c>
      <c r="Y732" s="1250">
        <f t="shared" si="575"/>
        <v>0</v>
      </c>
      <c r="Z732" s="1250">
        <f t="shared" si="575"/>
        <v>0</v>
      </c>
      <c r="AA732" s="1250">
        <f t="shared" si="575"/>
        <v>0</v>
      </c>
      <c r="AB732" s="1250">
        <f t="shared" si="575"/>
        <v>0</v>
      </c>
      <c r="AC732" s="1250">
        <f t="shared" si="575"/>
        <v>0</v>
      </c>
      <c r="AD732" s="1250">
        <f t="shared" si="575"/>
        <v>0</v>
      </c>
      <c r="AE732" s="1250">
        <f t="shared" si="575"/>
        <v>0</v>
      </c>
      <c r="AF732" s="1250">
        <f t="shared" si="575"/>
        <v>0</v>
      </c>
      <c r="AG732" s="1250">
        <f t="shared" si="575"/>
        <v>0</v>
      </c>
      <c r="AH732" s="1250">
        <f t="shared" si="575"/>
        <v>0</v>
      </c>
      <c r="AI732" s="1250">
        <f t="shared" si="575"/>
        <v>0</v>
      </c>
      <c r="AJ732" s="1250">
        <f t="shared" si="575"/>
        <v>0</v>
      </c>
      <c r="AK732" s="1250">
        <f t="shared" ref="AK732:BP732" si="576">AK738-AK735</f>
        <v>0</v>
      </c>
      <c r="AL732" s="1250">
        <f t="shared" si="576"/>
        <v>0</v>
      </c>
      <c r="AM732" s="1250">
        <f t="shared" si="576"/>
        <v>0</v>
      </c>
      <c r="AN732" s="1250">
        <f t="shared" si="576"/>
        <v>0</v>
      </c>
      <c r="AO732" s="1250">
        <f t="shared" si="576"/>
        <v>0</v>
      </c>
      <c r="AP732" s="1250">
        <f t="shared" si="576"/>
        <v>0</v>
      </c>
      <c r="AQ732" s="1250">
        <f t="shared" si="576"/>
        <v>0</v>
      </c>
      <c r="AR732" s="1250">
        <f t="shared" si="576"/>
        <v>0</v>
      </c>
      <c r="AS732" s="1250">
        <f t="shared" si="576"/>
        <v>0</v>
      </c>
      <c r="AT732" s="1250">
        <f t="shared" si="576"/>
        <v>0</v>
      </c>
      <c r="AU732" s="1250">
        <f t="shared" si="576"/>
        <v>0</v>
      </c>
      <c r="AV732" s="1250">
        <f t="shared" si="576"/>
        <v>0</v>
      </c>
      <c r="AW732" s="1250">
        <f t="shared" si="576"/>
        <v>0</v>
      </c>
      <c r="AX732" s="1250">
        <f t="shared" si="576"/>
        <v>0</v>
      </c>
      <c r="AY732" s="1250">
        <f t="shared" si="576"/>
        <v>0</v>
      </c>
      <c r="AZ732" s="1250">
        <f t="shared" si="576"/>
        <v>0</v>
      </c>
      <c r="BA732" s="1250">
        <f t="shared" si="576"/>
        <v>0</v>
      </c>
      <c r="BB732" s="1250">
        <f t="shared" si="576"/>
        <v>0</v>
      </c>
      <c r="BC732" s="1250">
        <f t="shared" si="576"/>
        <v>0</v>
      </c>
      <c r="BD732" s="1250">
        <f t="shared" si="576"/>
        <v>0</v>
      </c>
      <c r="BE732" s="1250">
        <f t="shared" si="576"/>
        <v>0</v>
      </c>
      <c r="BF732" s="1250">
        <f t="shared" si="576"/>
        <v>0</v>
      </c>
      <c r="BG732" s="1250">
        <f t="shared" si="576"/>
        <v>0</v>
      </c>
      <c r="BH732" s="1250">
        <f t="shared" si="576"/>
        <v>0</v>
      </c>
      <c r="BI732" s="1250">
        <f t="shared" si="576"/>
        <v>0</v>
      </c>
      <c r="BJ732" s="1250">
        <f t="shared" si="576"/>
        <v>0</v>
      </c>
      <c r="BK732" s="1250">
        <f t="shared" si="576"/>
        <v>0</v>
      </c>
      <c r="BL732" s="1250">
        <f t="shared" si="576"/>
        <v>0</v>
      </c>
      <c r="BM732" s="1250">
        <f t="shared" si="576"/>
        <v>0</v>
      </c>
      <c r="BN732" s="1250">
        <f t="shared" si="576"/>
        <v>0</v>
      </c>
      <c r="BO732" s="1250">
        <f t="shared" si="576"/>
        <v>0</v>
      </c>
      <c r="BP732" s="1250">
        <f t="shared" si="576"/>
        <v>0</v>
      </c>
      <c r="BQ732" s="1250">
        <f t="shared" ref="BQ732:CV732" si="577">BQ738-BQ735</f>
        <v>0</v>
      </c>
      <c r="BR732" s="1250">
        <f t="shared" si="577"/>
        <v>0</v>
      </c>
      <c r="BS732" s="1250">
        <f t="shared" si="577"/>
        <v>0</v>
      </c>
      <c r="BT732" s="1250">
        <f t="shared" si="577"/>
        <v>0</v>
      </c>
      <c r="BU732" s="1250">
        <f t="shared" si="577"/>
        <v>0</v>
      </c>
      <c r="BV732" s="1250">
        <f t="shared" si="577"/>
        <v>0</v>
      </c>
      <c r="BW732" s="1250">
        <f t="shared" si="577"/>
        <v>0</v>
      </c>
      <c r="BX732" s="1250">
        <f t="shared" si="577"/>
        <v>0</v>
      </c>
      <c r="BY732" s="1250">
        <f t="shared" si="577"/>
        <v>0</v>
      </c>
      <c r="BZ732" s="1250">
        <f t="shared" si="577"/>
        <v>0</v>
      </c>
      <c r="CA732" s="1250">
        <f t="shared" si="577"/>
        <v>0</v>
      </c>
      <c r="CB732" s="1250">
        <f t="shared" si="577"/>
        <v>0</v>
      </c>
      <c r="CC732" s="1250">
        <f t="shared" si="577"/>
        <v>0</v>
      </c>
      <c r="CD732" s="1250">
        <f t="shared" si="577"/>
        <v>0</v>
      </c>
      <c r="CE732" s="1250">
        <f t="shared" si="577"/>
        <v>0</v>
      </c>
      <c r="CF732" s="1250">
        <f t="shared" si="577"/>
        <v>0</v>
      </c>
      <c r="CG732" s="1250">
        <f t="shared" si="577"/>
        <v>0</v>
      </c>
      <c r="CH732" s="1250">
        <f t="shared" si="577"/>
        <v>0</v>
      </c>
      <c r="CI732" s="1250">
        <f t="shared" si="577"/>
        <v>0</v>
      </c>
      <c r="CJ732" s="1250">
        <f t="shared" si="577"/>
        <v>0</v>
      </c>
      <c r="CK732" s="1250">
        <f t="shared" si="577"/>
        <v>0</v>
      </c>
      <c r="CL732" s="1250">
        <f t="shared" si="577"/>
        <v>0</v>
      </c>
      <c r="CM732" s="1250">
        <f t="shared" si="577"/>
        <v>0</v>
      </c>
      <c r="CN732" s="1250">
        <f t="shared" si="577"/>
        <v>0</v>
      </c>
      <c r="CO732" s="1250">
        <f t="shared" si="577"/>
        <v>0</v>
      </c>
      <c r="CP732" s="1250">
        <f t="shared" si="577"/>
        <v>0</v>
      </c>
      <c r="CQ732" s="1250">
        <f t="shared" si="577"/>
        <v>0</v>
      </c>
      <c r="CR732" s="1250">
        <f t="shared" si="577"/>
        <v>0</v>
      </c>
      <c r="CS732" s="1250">
        <f t="shared" si="577"/>
        <v>0</v>
      </c>
      <c r="CT732" s="1250">
        <f t="shared" si="577"/>
        <v>0</v>
      </c>
      <c r="CU732" s="1250">
        <f t="shared" si="577"/>
        <v>0</v>
      </c>
      <c r="CV732" s="1250">
        <f t="shared" si="577"/>
        <v>0</v>
      </c>
      <c r="CW732" s="1250">
        <f t="shared" ref="CW732:EF732" si="578">CW738-CW735</f>
        <v>0</v>
      </c>
      <c r="CX732" s="1250">
        <f t="shared" si="578"/>
        <v>0</v>
      </c>
      <c r="CY732" s="1250">
        <f t="shared" si="578"/>
        <v>0</v>
      </c>
      <c r="CZ732" s="1250">
        <f t="shared" si="578"/>
        <v>0</v>
      </c>
      <c r="DA732" s="1250">
        <f t="shared" si="578"/>
        <v>0</v>
      </c>
      <c r="DB732" s="1250">
        <f t="shared" si="578"/>
        <v>0</v>
      </c>
      <c r="DC732" s="1250">
        <f t="shared" si="578"/>
        <v>0</v>
      </c>
      <c r="DD732" s="1250">
        <f t="shared" si="578"/>
        <v>0</v>
      </c>
      <c r="DE732" s="1250">
        <f t="shared" si="578"/>
        <v>0</v>
      </c>
      <c r="DF732" s="1250">
        <f t="shared" si="578"/>
        <v>0</v>
      </c>
      <c r="DG732" s="1250">
        <f t="shared" si="578"/>
        <v>0</v>
      </c>
      <c r="DH732" s="1250">
        <f t="shared" si="578"/>
        <v>0</v>
      </c>
      <c r="DI732" s="1250">
        <f t="shared" si="578"/>
        <v>0</v>
      </c>
      <c r="DJ732" s="1250">
        <f t="shared" si="578"/>
        <v>0</v>
      </c>
      <c r="DK732" s="1250">
        <f t="shared" si="578"/>
        <v>0</v>
      </c>
      <c r="DL732" s="1250">
        <f t="shared" si="578"/>
        <v>0</v>
      </c>
      <c r="DM732" s="1250">
        <f t="shared" si="578"/>
        <v>0</v>
      </c>
      <c r="DN732" s="1250">
        <f t="shared" si="578"/>
        <v>0</v>
      </c>
      <c r="DO732" s="1250">
        <f t="shared" si="578"/>
        <v>0</v>
      </c>
      <c r="DP732" s="1250">
        <f t="shared" si="578"/>
        <v>0</v>
      </c>
      <c r="DQ732" s="1250">
        <f t="shared" si="578"/>
        <v>0</v>
      </c>
      <c r="DR732" s="1250">
        <f t="shared" si="578"/>
        <v>0</v>
      </c>
      <c r="DS732" s="1250">
        <f t="shared" si="578"/>
        <v>0</v>
      </c>
      <c r="DT732" s="1250">
        <f t="shared" si="578"/>
        <v>0</v>
      </c>
      <c r="DU732" s="1250">
        <f t="shared" si="578"/>
        <v>0</v>
      </c>
      <c r="DV732" s="1250">
        <f t="shared" si="578"/>
        <v>0</v>
      </c>
      <c r="DW732" s="1250">
        <f t="shared" si="578"/>
        <v>0</v>
      </c>
      <c r="DX732" s="1250">
        <f t="shared" si="578"/>
        <v>0</v>
      </c>
      <c r="DY732" s="1250">
        <f t="shared" si="578"/>
        <v>0</v>
      </c>
      <c r="DZ732" s="1250">
        <f t="shared" si="578"/>
        <v>0</v>
      </c>
      <c r="EA732" s="1250">
        <f t="shared" si="578"/>
        <v>0</v>
      </c>
      <c r="EB732" s="1250">
        <f t="shared" si="578"/>
        <v>0</v>
      </c>
      <c r="EC732" s="1250">
        <f t="shared" si="578"/>
        <v>0</v>
      </c>
      <c r="ED732" s="1250">
        <f t="shared" si="578"/>
        <v>0</v>
      </c>
      <c r="EE732" s="1250">
        <f t="shared" si="578"/>
        <v>0</v>
      </c>
      <c r="EF732" s="1250">
        <f t="shared" si="578"/>
        <v>0</v>
      </c>
    </row>
    <row r="733" spans="1:136">
      <c r="C733" s="28" t="s">
        <v>767</v>
      </c>
      <c r="E733" s="1250" t="e">
        <f ca="1">IF(AND($C$44='Model Inputs &amp; Calcs'!$B$4,SUM($E$730:E730)&gt;=$E$44),$E$44,IF($C$44='Model Inputs &amp; Calcs'!$B$3,0,SUM($E$730:E730)))</f>
        <v>#DIV/0!</v>
      </c>
      <c r="F733" s="1250" t="e">
        <f ca="1">IF(AND($C$44='Model Inputs &amp; Calcs'!$B$4,SUM($E$730:F730)&gt;=$E$44),$E$44,IF($C$44='Model Inputs &amp; Calcs'!$B$3,0,SUM($E$730:F730)))</f>
        <v>#DIV/0!</v>
      </c>
      <c r="G733" s="1250" t="e">
        <f ca="1">IF(AND($C$44='Model Inputs &amp; Calcs'!$B$4,SUM($E$730:G730)&gt;=$E$44),$E$44,IF($C$44='Model Inputs &amp; Calcs'!$B$3,0,SUM($E$730:G730)))</f>
        <v>#DIV/0!</v>
      </c>
      <c r="H733" s="1250" t="e">
        <f ca="1">IF(AND($C$44='Model Inputs &amp; Calcs'!$B$4,SUM($E$730:H730)&gt;=$E$44),$E$44,IF($C$44='Model Inputs &amp; Calcs'!$B$3,0,SUM($E$730:H730)))</f>
        <v>#DIV/0!</v>
      </c>
      <c r="I733" s="1250" t="e">
        <f ca="1">IF(AND($C$44='Model Inputs &amp; Calcs'!$B$4,SUM($E$730:I730)&gt;=$E$44),$E$44,IF($C$44='Model Inputs &amp; Calcs'!$B$3,0,SUM($E$730:I730)))</f>
        <v>#DIV/0!</v>
      </c>
      <c r="J733" s="1250" t="e">
        <f ca="1">IF(AND($C$44='Model Inputs &amp; Calcs'!$B$4,SUM($E$730:J730)&gt;=$E$44),$E$44,IF($C$44='Model Inputs &amp; Calcs'!$B$3,0,SUM($E$730:J730)))</f>
        <v>#DIV/0!</v>
      </c>
      <c r="K733" s="1250" t="e">
        <f ca="1">IF(AND($C$44='Model Inputs &amp; Calcs'!$B$4,SUM($E$730:K730)&gt;=$E$44),$E$44,IF($C$44='Model Inputs &amp; Calcs'!$B$3,0,SUM($E$730:K730)))</f>
        <v>#DIV/0!</v>
      </c>
      <c r="L733" s="1250" t="e">
        <f ca="1">IF(AND($C$44='Model Inputs &amp; Calcs'!$B$4,SUM($E$730:L730)&gt;=$E$44),$E$44,IF($C$44='Model Inputs &amp; Calcs'!$B$3,0,SUM($E$730:L730)))</f>
        <v>#DIV/0!</v>
      </c>
      <c r="M733" s="1250" t="e">
        <f ca="1">IF(AND($C$44='Model Inputs &amp; Calcs'!$B$4,SUM($E$730:M730)&gt;=$E$44),$E$44,IF($C$44='Model Inputs &amp; Calcs'!$B$3,0,SUM($E$730:M730)))</f>
        <v>#DIV/0!</v>
      </c>
      <c r="N733" s="1250" t="e">
        <f ca="1">IF(AND($C$44='Model Inputs &amp; Calcs'!$B$4,SUM($E$730:N730)&gt;=$E$44),$E$44,IF($C$44='Model Inputs &amp; Calcs'!$B$3,0,SUM($E$730:N730)))</f>
        <v>#DIV/0!</v>
      </c>
      <c r="O733" s="1250" t="e">
        <f ca="1">IF(AND($C$44='Model Inputs &amp; Calcs'!$B$4,SUM($E$730:O730)&gt;=$E$44),$E$44,IF($C$44='Model Inputs &amp; Calcs'!$B$3,0,SUM($E$730:O730)))</f>
        <v>#DIV/0!</v>
      </c>
      <c r="P733" s="1250" t="e">
        <f ca="1">IF(AND($C$44='Model Inputs &amp; Calcs'!$B$4,SUM($E$730:P730)&gt;=$E$44),$E$44,IF($C$44='Model Inputs &amp; Calcs'!$B$3,0,SUM($E$730:P730)))</f>
        <v>#DIV/0!</v>
      </c>
      <c r="Q733" s="1250" t="e">
        <f ca="1">IF(AND($C$44='Model Inputs &amp; Calcs'!$B$4,SUM($E$730:Q730)&gt;=$E$44),$E$44,IF($C$44='Model Inputs &amp; Calcs'!$B$3,0,SUM($E$730:Q730)))</f>
        <v>#DIV/0!</v>
      </c>
      <c r="R733" s="1250" t="e">
        <f ca="1">IF(AND($C$44='Model Inputs &amp; Calcs'!$B$4,SUM($E$730:R730)&gt;=$E$44),$E$44,IF($C$44='Model Inputs &amp; Calcs'!$B$3,0,SUM($E$730:R730)))</f>
        <v>#DIV/0!</v>
      </c>
      <c r="S733" s="1250" t="e">
        <f ca="1">IF(AND($C$44='Model Inputs &amp; Calcs'!$B$4,SUM($E$730:S730)&gt;=$E$44),$E$44,IF($C$44='Model Inputs &amp; Calcs'!$B$3,0,SUM($E$730:S730)))</f>
        <v>#DIV/0!</v>
      </c>
      <c r="T733" s="1250" t="e">
        <f ca="1">IF(AND($C$44='Model Inputs &amp; Calcs'!$B$4,SUM($E$730:T730)&gt;=$E$44),$E$44,IF($C$44='Model Inputs &amp; Calcs'!$B$3,0,SUM($E$730:T730)))</f>
        <v>#DIV/0!</v>
      </c>
      <c r="U733" s="1250" t="e">
        <f ca="1">IF(AND($C$44='Model Inputs &amp; Calcs'!$B$4,SUM($E$730:U730)&gt;=$E$44),$E$44,IF($C$44='Model Inputs &amp; Calcs'!$B$3,0,SUM($E$730:U730)))</f>
        <v>#DIV/0!</v>
      </c>
      <c r="V733" s="1250" t="e">
        <f ca="1">IF(AND($C$44='Model Inputs &amp; Calcs'!$B$4,SUM($E$730:V730)&gt;=$E$44),$E$44,IF($C$44='Model Inputs &amp; Calcs'!$B$3,0,SUM($E$730:V730)))</f>
        <v>#DIV/0!</v>
      </c>
      <c r="W733" s="1250" t="e">
        <f ca="1">IF(AND($C$44='Model Inputs &amp; Calcs'!$B$4,SUM($E$730:W730)&gt;=$E$44),$E$44,IF($C$44='Model Inputs &amp; Calcs'!$B$3,0,SUM($E$730:W730)))</f>
        <v>#DIV/0!</v>
      </c>
      <c r="X733" s="1250" t="e">
        <f ca="1">IF(AND($C$44='Model Inputs &amp; Calcs'!$B$4,SUM($E$730:X730)&gt;=$E$44),$E$44,IF($C$44='Model Inputs &amp; Calcs'!$B$3,0,SUM($E$730:X730)))</f>
        <v>#DIV/0!</v>
      </c>
      <c r="Y733" s="1250" t="e">
        <f ca="1">IF(AND($C$44='Model Inputs &amp; Calcs'!$B$4,SUM($E$730:Y730)&gt;=$E$44),$E$44,IF($C$44='Model Inputs &amp; Calcs'!$B$3,0,SUM($E$730:Y730)))</f>
        <v>#DIV/0!</v>
      </c>
      <c r="Z733" s="1250" t="e">
        <f ca="1">IF(AND($C$44='Model Inputs &amp; Calcs'!$B$4,SUM($E$730:Z730)&gt;=$E$44),$E$44,IF($C$44='Model Inputs &amp; Calcs'!$B$3,0,SUM($E$730:Z730)))</f>
        <v>#DIV/0!</v>
      </c>
      <c r="AA733" s="1250" t="e">
        <f ca="1">IF(AND($C$44='Model Inputs &amp; Calcs'!$B$4,SUM($E$730:AA730)&gt;=$E$44),$E$44,IF($C$44='Model Inputs &amp; Calcs'!$B$3,0,SUM($E$730:AA730)))</f>
        <v>#DIV/0!</v>
      </c>
      <c r="AB733" s="1250" t="e">
        <f ca="1">IF(AND($C$44='Model Inputs &amp; Calcs'!$B$4,SUM($E$730:AB730)&gt;=$E$44),$E$44,IF($C$44='Model Inputs &amp; Calcs'!$B$3,0,SUM($E$730:AB730)))</f>
        <v>#DIV/0!</v>
      </c>
      <c r="AC733" s="1250" t="e">
        <f ca="1">IF(AND($C$44='Model Inputs &amp; Calcs'!$B$4,SUM($E$730:AC730)&gt;=$E$44),$E$44,IF($C$44='Model Inputs &amp; Calcs'!$B$3,0,SUM($E$730:AC730)))</f>
        <v>#DIV/0!</v>
      </c>
      <c r="AD733" s="1250" t="e">
        <f ca="1">IF(AND($C$44='Model Inputs &amp; Calcs'!$B$4,SUM($E$730:AD730)&gt;=$E$44),$E$44,IF($C$44='Model Inputs &amp; Calcs'!$B$3,0,SUM($E$730:AD730)))</f>
        <v>#DIV/0!</v>
      </c>
      <c r="AE733" s="1250" t="e">
        <f ca="1">IF(AND($C$44='Model Inputs &amp; Calcs'!$B$4,SUM($E$730:AE730)&gt;=$E$44),$E$44,IF($C$44='Model Inputs &amp; Calcs'!$B$3,0,SUM($E$730:AE730)))</f>
        <v>#DIV/0!</v>
      </c>
      <c r="AF733" s="1250" t="e">
        <f ca="1">IF(AND($C$44='Model Inputs &amp; Calcs'!$B$4,SUM($E$730:AF730)&gt;=$E$44),$E$44,IF($C$44='Model Inputs &amp; Calcs'!$B$3,0,SUM($E$730:AF730)))</f>
        <v>#DIV/0!</v>
      </c>
      <c r="AG733" s="1250" t="e">
        <f ca="1">IF(AND($C$44='Model Inputs &amp; Calcs'!$B$4,SUM($E$730:AG730)&gt;=$E$44),$E$44,IF($C$44='Model Inputs &amp; Calcs'!$B$3,0,SUM($E$730:AG730)))</f>
        <v>#DIV/0!</v>
      </c>
      <c r="AH733" s="1250" t="e">
        <f ca="1">IF(AND($C$44='Model Inputs &amp; Calcs'!$B$4,SUM($E$730:AH730)&gt;=$E$44),$E$44,IF($C$44='Model Inputs &amp; Calcs'!$B$3,0,SUM($E$730:AH730)))</f>
        <v>#DIV/0!</v>
      </c>
      <c r="AI733" s="1250" t="e">
        <f ca="1">IF(AND($C$44='Model Inputs &amp; Calcs'!$B$4,SUM($E$730:AI730)&gt;=$E$44),$E$44,IF($C$44='Model Inputs &amp; Calcs'!$B$3,0,SUM($E$730:AI730)))</f>
        <v>#DIV/0!</v>
      </c>
      <c r="AJ733" s="1250" t="e">
        <f ca="1">IF(AND($C$44='Model Inputs &amp; Calcs'!$B$4,SUM($E$730:AJ730)&gt;=$E$44),$E$44,IF($C$44='Model Inputs &amp; Calcs'!$B$3,0,SUM($E$730:AJ730)))</f>
        <v>#DIV/0!</v>
      </c>
      <c r="AK733" s="1250" t="e">
        <f ca="1">IF(AND($C$44='Model Inputs &amp; Calcs'!$B$4,SUM($E$730:AK730)&gt;=$E$44),$E$44,IF($C$44='Model Inputs &amp; Calcs'!$B$3,0,SUM($E$730:AK730)))</f>
        <v>#DIV/0!</v>
      </c>
      <c r="AL733" s="1250" t="e">
        <f ca="1">IF(AND($C$44='Model Inputs &amp; Calcs'!$B$4,SUM($E$730:AL730)&gt;=$E$44),$E$44,IF($C$44='Model Inputs &amp; Calcs'!$B$3,0,SUM($E$730:AL730)))</f>
        <v>#DIV/0!</v>
      </c>
      <c r="AM733" s="1250" t="e">
        <f ca="1">IF(AND($C$44='Model Inputs &amp; Calcs'!$B$4,SUM($E$730:AM730)&gt;=$E$44),$E$44,IF($C$44='Model Inputs &amp; Calcs'!$B$3,0,SUM($E$730:AM730)))</f>
        <v>#DIV/0!</v>
      </c>
      <c r="AN733" s="1250" t="e">
        <f ca="1">IF(AND($C$44='Model Inputs &amp; Calcs'!$B$4,SUM($E$730:AN730)&gt;=$E$44),$E$44,IF($C$44='Model Inputs &amp; Calcs'!$B$3,0,SUM($E$730:AN730)))</f>
        <v>#DIV/0!</v>
      </c>
      <c r="AO733" s="1250" t="e">
        <f ca="1">IF(AND($C$44='Model Inputs &amp; Calcs'!$B$4,SUM($E$730:AO730)&gt;=$E$44),$E$44,IF($C$44='Model Inputs &amp; Calcs'!$B$3,0,SUM($E$730:AO730)))</f>
        <v>#DIV/0!</v>
      </c>
      <c r="AP733" s="1250" t="e">
        <f ca="1">IF(AND($C$44='Model Inputs &amp; Calcs'!$B$4,SUM($E$730:AP730)&gt;=$E$44),$E$44,IF($C$44='Model Inputs &amp; Calcs'!$B$3,0,SUM($E$730:AP730)))</f>
        <v>#DIV/0!</v>
      </c>
      <c r="AQ733" s="1250" t="e">
        <f ca="1">IF(AND($C$44='Model Inputs &amp; Calcs'!$B$4,SUM($E$730:AQ730)&gt;=$E$44),$E$44,IF($C$44='Model Inputs &amp; Calcs'!$B$3,0,SUM($E$730:AQ730)))</f>
        <v>#DIV/0!</v>
      </c>
      <c r="AR733" s="1250" t="e">
        <f ca="1">IF(AND($C$44='Model Inputs &amp; Calcs'!$B$4,SUM($E$730:AR730)&gt;=$E$44),$E$44,IF($C$44='Model Inputs &amp; Calcs'!$B$3,0,SUM($E$730:AR730)))</f>
        <v>#DIV/0!</v>
      </c>
      <c r="AS733" s="1250" t="e">
        <f ca="1">IF(AND($C$44='Model Inputs &amp; Calcs'!$B$4,SUM($E$730:AS730)&gt;=$E$44),$E$44,IF($C$44='Model Inputs &amp; Calcs'!$B$3,0,SUM($E$730:AS730)))</f>
        <v>#DIV/0!</v>
      </c>
      <c r="AT733" s="1250" t="e">
        <f ca="1">IF(AND($C$44='Model Inputs &amp; Calcs'!$B$4,SUM($E$730:AT730)&gt;=$E$44),$E$44,IF($C$44='Model Inputs &amp; Calcs'!$B$3,0,SUM($E$730:AT730)))</f>
        <v>#DIV/0!</v>
      </c>
      <c r="AU733" s="1250" t="e">
        <f ca="1">IF(AND($C$44='Model Inputs &amp; Calcs'!$B$4,SUM($E$730:AU730)&gt;=$E$44),$E$44,IF($C$44='Model Inputs &amp; Calcs'!$B$3,0,SUM($E$730:AU730)))</f>
        <v>#DIV/0!</v>
      </c>
      <c r="AV733" s="1250" t="e">
        <f ca="1">IF(AND($C$44='Model Inputs &amp; Calcs'!$B$4,SUM($E$730:AV730)&gt;=$E$44),$E$44,IF($C$44='Model Inputs &amp; Calcs'!$B$3,0,SUM($E$730:AV730)))</f>
        <v>#DIV/0!</v>
      </c>
      <c r="AW733" s="1250" t="e">
        <f ca="1">IF(AND($C$44='Model Inputs &amp; Calcs'!$B$4,SUM($E$730:AW730)&gt;=$E$44),$E$44,IF($C$44='Model Inputs &amp; Calcs'!$B$3,0,SUM($E$730:AW730)))</f>
        <v>#DIV/0!</v>
      </c>
      <c r="AX733" s="1250" t="e">
        <f ca="1">IF(AND($C$44='Model Inputs &amp; Calcs'!$B$4,SUM($E$730:AX730)&gt;=$E$44),$E$44,IF($C$44='Model Inputs &amp; Calcs'!$B$3,0,SUM($E$730:AX730)))</f>
        <v>#DIV/0!</v>
      </c>
      <c r="AY733" s="1250" t="e">
        <f ca="1">IF(AND($C$44='Model Inputs &amp; Calcs'!$B$4,SUM($E$730:AY730)&gt;=$E$44),$E$44,IF($C$44='Model Inputs &amp; Calcs'!$B$3,0,SUM($E$730:AY730)))</f>
        <v>#DIV/0!</v>
      </c>
      <c r="AZ733" s="1250" t="e">
        <f ca="1">IF(AND($C$44='Model Inputs &amp; Calcs'!$B$4,SUM($E$730:AZ730)&gt;=$E$44),$E$44,IF($C$44='Model Inputs &amp; Calcs'!$B$3,0,SUM($E$730:AZ730)))</f>
        <v>#DIV/0!</v>
      </c>
      <c r="BA733" s="1250" t="e">
        <f ca="1">IF(AND($C$44='Model Inputs &amp; Calcs'!$B$4,SUM($E$730:BA730)&gt;=$E$44),$E$44,IF($C$44='Model Inputs &amp; Calcs'!$B$3,0,SUM($E$730:BA730)))</f>
        <v>#DIV/0!</v>
      </c>
      <c r="BB733" s="1250" t="e">
        <f ca="1">IF(AND($C$44='Model Inputs &amp; Calcs'!$B$4,SUM($E$730:BB730)&gt;=$E$44),$E$44,IF($C$44='Model Inputs &amp; Calcs'!$B$3,0,SUM($E$730:BB730)))</f>
        <v>#DIV/0!</v>
      </c>
      <c r="BC733" s="1250" t="e">
        <f ca="1">IF(AND($C$44='Model Inputs &amp; Calcs'!$B$4,SUM($E$730:BC730)&gt;=$E$44),$E$44,IF($C$44='Model Inputs &amp; Calcs'!$B$3,0,SUM($E$730:BC730)))</f>
        <v>#DIV/0!</v>
      </c>
      <c r="BD733" s="1250" t="e">
        <f ca="1">IF(AND($C$44='Model Inputs &amp; Calcs'!$B$4,SUM($E$730:BD730)&gt;=$E$44),$E$44,IF($C$44='Model Inputs &amp; Calcs'!$B$3,0,SUM($E$730:BD730)))</f>
        <v>#DIV/0!</v>
      </c>
      <c r="BE733" s="1250" t="e">
        <f ca="1">IF(AND($C$44='Model Inputs &amp; Calcs'!$B$4,SUM($E$730:BE730)&gt;=$E$44),$E$44,IF($C$44='Model Inputs &amp; Calcs'!$B$3,0,SUM($E$730:BE730)))</f>
        <v>#DIV/0!</v>
      </c>
      <c r="BF733" s="1250" t="e">
        <f ca="1">IF(AND($C$44='Model Inputs &amp; Calcs'!$B$4,SUM($E$730:BF730)&gt;=$E$44),$E$44,IF($C$44='Model Inputs &amp; Calcs'!$B$3,0,SUM($E$730:BF730)))</f>
        <v>#DIV/0!</v>
      </c>
      <c r="BG733" s="1250" t="e">
        <f ca="1">IF(AND($C$44='Model Inputs &amp; Calcs'!$B$4,SUM($E$730:BG730)&gt;=$E$44),$E$44,IF($C$44='Model Inputs &amp; Calcs'!$B$3,0,SUM($E$730:BG730)))</f>
        <v>#DIV/0!</v>
      </c>
      <c r="BH733" s="1250" t="e">
        <f ca="1">IF(AND($C$44='Model Inputs &amp; Calcs'!$B$4,SUM($E$730:BH730)&gt;=$E$44),$E$44,IF($C$44='Model Inputs &amp; Calcs'!$B$3,0,SUM($E$730:BH730)))</f>
        <v>#DIV/0!</v>
      </c>
      <c r="BI733" s="1250" t="e">
        <f ca="1">IF(AND($C$44='Model Inputs &amp; Calcs'!$B$4,SUM($E$730:BI730)&gt;=$E$44),$E$44,IF($C$44='Model Inputs &amp; Calcs'!$B$3,0,SUM($E$730:BI730)))</f>
        <v>#DIV/0!</v>
      </c>
      <c r="BJ733" s="1250" t="e">
        <f ca="1">IF(AND($C$44='Model Inputs &amp; Calcs'!$B$4,SUM($E$730:BJ730)&gt;=$E$44),$E$44,IF($C$44='Model Inputs &amp; Calcs'!$B$3,0,SUM($E$730:BJ730)))</f>
        <v>#DIV/0!</v>
      </c>
      <c r="BK733" s="1250" t="e">
        <f ca="1">IF(AND($C$44='Model Inputs &amp; Calcs'!$B$4,SUM($E$730:BK730)&gt;=$E$44),$E$44,IF($C$44='Model Inputs &amp; Calcs'!$B$3,0,SUM($E$730:BK730)))</f>
        <v>#DIV/0!</v>
      </c>
      <c r="BL733" s="1250" t="e">
        <f ca="1">IF(AND($C$44='Model Inputs &amp; Calcs'!$B$4,SUM($E$730:BL730)&gt;=$E$44),$E$44,IF($C$44='Model Inputs &amp; Calcs'!$B$3,0,SUM($E$730:BL730)))</f>
        <v>#DIV/0!</v>
      </c>
      <c r="BM733" s="1250" t="e">
        <f ca="1">IF(AND($C$44='Model Inputs &amp; Calcs'!$B$4,SUM($E$730:BM730)&gt;=$E$44),$E$44,IF($C$44='Model Inputs &amp; Calcs'!$B$3,0,SUM($E$730:BM730)))</f>
        <v>#DIV/0!</v>
      </c>
      <c r="BN733" s="1250" t="e">
        <f ca="1">IF(AND($C$44='Model Inputs &amp; Calcs'!$B$4,SUM($E$730:BN730)&gt;=$E$44),$E$44,IF($C$44='Model Inputs &amp; Calcs'!$B$3,0,SUM($E$730:BN730)))</f>
        <v>#DIV/0!</v>
      </c>
      <c r="BO733" s="1250" t="e">
        <f ca="1">IF(AND($C$44='Model Inputs &amp; Calcs'!$B$4,SUM($E$730:BO730)&gt;=$E$44),$E$44,IF($C$44='Model Inputs &amp; Calcs'!$B$3,0,SUM($E$730:BO730)))</f>
        <v>#DIV/0!</v>
      </c>
      <c r="BP733" s="1250" t="e">
        <f ca="1">IF(AND($C$44='Model Inputs &amp; Calcs'!$B$4,SUM($E$730:BP730)&gt;=$E$44),$E$44,IF($C$44='Model Inputs &amp; Calcs'!$B$3,0,SUM($E$730:BP730)))</f>
        <v>#DIV/0!</v>
      </c>
      <c r="BQ733" s="1250" t="e">
        <f ca="1">IF(AND($C$44='Model Inputs &amp; Calcs'!$B$4,SUM($E$730:BQ730)&gt;=$E$44),$E$44,IF($C$44='Model Inputs &amp; Calcs'!$B$3,0,SUM($E$730:BQ730)))</f>
        <v>#DIV/0!</v>
      </c>
      <c r="BR733" s="1250" t="e">
        <f ca="1">IF(AND($C$44='Model Inputs &amp; Calcs'!$B$4,SUM($E$730:BR730)&gt;=$E$44),$E$44,IF($C$44='Model Inputs &amp; Calcs'!$B$3,0,SUM($E$730:BR730)))</f>
        <v>#DIV/0!</v>
      </c>
      <c r="BS733" s="1250" t="e">
        <f ca="1">IF(AND($C$44='Model Inputs &amp; Calcs'!$B$4,SUM($E$730:BS730)&gt;=$E$44),$E$44,IF($C$44='Model Inputs &amp; Calcs'!$B$3,0,SUM($E$730:BS730)))</f>
        <v>#DIV/0!</v>
      </c>
      <c r="BT733" s="1250" t="e">
        <f ca="1">IF(AND($C$44='Model Inputs &amp; Calcs'!$B$4,SUM($E$730:BT730)&gt;=$E$44),$E$44,IF($C$44='Model Inputs &amp; Calcs'!$B$3,0,SUM($E$730:BT730)))</f>
        <v>#DIV/0!</v>
      </c>
      <c r="BU733" s="1250" t="e">
        <f ca="1">IF(AND($C$44='Model Inputs &amp; Calcs'!$B$4,SUM($E$730:BU730)&gt;=$E$44),$E$44,IF($C$44='Model Inputs &amp; Calcs'!$B$3,0,SUM($E$730:BU730)))</f>
        <v>#DIV/0!</v>
      </c>
      <c r="BV733" s="1250" t="e">
        <f ca="1">IF(AND($C$44='Model Inputs &amp; Calcs'!$B$4,SUM($E$730:BV730)&gt;=$E$44),$E$44,IF($C$44='Model Inputs &amp; Calcs'!$B$3,0,SUM($E$730:BV730)))</f>
        <v>#DIV/0!</v>
      </c>
      <c r="BW733" s="1250" t="e">
        <f ca="1">IF(AND($C$44='Model Inputs &amp; Calcs'!$B$4,SUM($E$730:BW730)&gt;=$E$44),$E$44,IF($C$44='Model Inputs &amp; Calcs'!$B$3,0,SUM($E$730:BW730)))</f>
        <v>#DIV/0!</v>
      </c>
      <c r="BX733" s="1250" t="e">
        <f ca="1">IF(AND($C$44='Model Inputs &amp; Calcs'!$B$4,SUM($E$730:BX730)&gt;=$E$44),$E$44,IF($C$44='Model Inputs &amp; Calcs'!$B$3,0,SUM($E$730:BX730)))</f>
        <v>#DIV/0!</v>
      </c>
      <c r="BY733" s="1250" t="e">
        <f ca="1">IF(AND($C$44='Model Inputs &amp; Calcs'!$B$4,SUM($E$730:BY730)&gt;=$E$44),$E$44,IF($C$44='Model Inputs &amp; Calcs'!$B$3,0,SUM($E$730:BY730)))</f>
        <v>#DIV/0!</v>
      </c>
      <c r="BZ733" s="1250" t="e">
        <f ca="1">IF(AND($C$44='Model Inputs &amp; Calcs'!$B$4,SUM($E$730:BZ730)&gt;=$E$44),$E$44,IF($C$44='Model Inputs &amp; Calcs'!$B$3,0,SUM($E$730:BZ730)))</f>
        <v>#DIV/0!</v>
      </c>
      <c r="CA733" s="1250" t="e">
        <f ca="1">IF(AND($C$44='Model Inputs &amp; Calcs'!$B$4,SUM($E$730:CA730)&gt;=$E$44),$E$44,IF($C$44='Model Inputs &amp; Calcs'!$B$3,0,SUM($E$730:CA730)))</f>
        <v>#DIV/0!</v>
      </c>
      <c r="CB733" s="1250" t="e">
        <f ca="1">IF(AND($C$44='Model Inputs &amp; Calcs'!$B$4,SUM($E$730:CB730)&gt;=$E$44),$E$44,IF($C$44='Model Inputs &amp; Calcs'!$B$3,0,SUM($E$730:CB730)))</f>
        <v>#DIV/0!</v>
      </c>
      <c r="CC733" s="1250" t="e">
        <f ca="1">IF(AND($C$44='Model Inputs &amp; Calcs'!$B$4,SUM($E$730:CC730)&gt;=$E$44),$E$44,IF($C$44='Model Inputs &amp; Calcs'!$B$3,0,SUM($E$730:CC730)))</f>
        <v>#DIV/0!</v>
      </c>
      <c r="CD733" s="1250" t="e">
        <f ca="1">IF(AND($C$44='Model Inputs &amp; Calcs'!$B$4,SUM($E$730:CD730)&gt;=$E$44),$E$44,IF($C$44='Model Inputs &amp; Calcs'!$B$3,0,SUM($E$730:CD730)))</f>
        <v>#DIV/0!</v>
      </c>
      <c r="CE733" s="1250" t="e">
        <f ca="1">IF(AND($C$44='Model Inputs &amp; Calcs'!$B$4,SUM($E$730:CE730)&gt;=$E$44),$E$44,IF($C$44='Model Inputs &amp; Calcs'!$B$3,0,SUM($E$730:CE730)))</f>
        <v>#DIV/0!</v>
      </c>
      <c r="CF733" s="1250" t="e">
        <f ca="1">IF(AND($C$44='Model Inputs &amp; Calcs'!$B$4,SUM($E$730:CF730)&gt;=$E$44),$E$44,IF($C$44='Model Inputs &amp; Calcs'!$B$3,0,SUM($E$730:CF730)))</f>
        <v>#DIV/0!</v>
      </c>
      <c r="CG733" s="1250" t="e">
        <f ca="1">IF(AND($C$44='Model Inputs &amp; Calcs'!$B$4,SUM($E$730:CG730)&gt;=$E$44),$E$44,IF($C$44='Model Inputs &amp; Calcs'!$B$3,0,SUM($E$730:CG730)))</f>
        <v>#DIV/0!</v>
      </c>
      <c r="CH733" s="1250" t="e">
        <f ca="1">IF(AND($C$44='Model Inputs &amp; Calcs'!$B$4,SUM($E$730:CH730)&gt;=$E$44),$E$44,IF($C$44='Model Inputs &amp; Calcs'!$B$3,0,SUM($E$730:CH730)))</f>
        <v>#DIV/0!</v>
      </c>
      <c r="CI733" s="1250" t="e">
        <f ca="1">IF(AND($C$44='Model Inputs &amp; Calcs'!$B$4,SUM($E$730:CI730)&gt;=$E$44),$E$44,IF($C$44='Model Inputs &amp; Calcs'!$B$3,0,SUM($E$730:CI730)))</f>
        <v>#DIV/0!</v>
      </c>
      <c r="CJ733" s="1250" t="e">
        <f ca="1">IF(AND($C$44='Model Inputs &amp; Calcs'!$B$4,SUM($E$730:CJ730)&gt;=$E$44),$E$44,IF($C$44='Model Inputs &amp; Calcs'!$B$3,0,SUM($E$730:CJ730)))</f>
        <v>#DIV/0!</v>
      </c>
      <c r="CK733" s="1250" t="e">
        <f ca="1">IF(AND($C$44='Model Inputs &amp; Calcs'!$B$4,SUM($E$730:CK730)&gt;=$E$44),$E$44,IF($C$44='Model Inputs &amp; Calcs'!$B$3,0,SUM($E$730:CK730)))</f>
        <v>#DIV/0!</v>
      </c>
      <c r="CL733" s="1250" t="e">
        <f ca="1">IF(AND($C$44='Model Inputs &amp; Calcs'!$B$4,SUM($E$730:CL730)&gt;=$E$44),$E$44,IF($C$44='Model Inputs &amp; Calcs'!$B$3,0,SUM($E$730:CL730)))</f>
        <v>#DIV/0!</v>
      </c>
      <c r="CM733" s="1250" t="e">
        <f ca="1">IF(AND($C$44='Model Inputs &amp; Calcs'!$B$4,SUM($E$730:CM730)&gt;=$E$44),$E$44,IF($C$44='Model Inputs &amp; Calcs'!$B$3,0,SUM($E$730:CM730)))</f>
        <v>#DIV/0!</v>
      </c>
      <c r="CN733" s="1250" t="e">
        <f ca="1">IF(AND($C$44='Model Inputs &amp; Calcs'!$B$4,SUM($E$730:CN730)&gt;=$E$44),$E$44,IF($C$44='Model Inputs &amp; Calcs'!$B$3,0,SUM($E$730:CN730)))</f>
        <v>#DIV/0!</v>
      </c>
      <c r="CO733" s="1250" t="e">
        <f ca="1">IF(AND($C$44='Model Inputs &amp; Calcs'!$B$4,SUM($E$730:CO730)&gt;=$E$44),$E$44,IF($C$44='Model Inputs &amp; Calcs'!$B$3,0,SUM($E$730:CO730)))</f>
        <v>#DIV/0!</v>
      </c>
      <c r="CP733" s="1250" t="e">
        <f ca="1">IF(AND($C$44='Model Inputs &amp; Calcs'!$B$4,SUM($E$730:CP730)&gt;=$E$44),$E$44,IF($C$44='Model Inputs &amp; Calcs'!$B$3,0,SUM($E$730:CP730)))</f>
        <v>#DIV/0!</v>
      </c>
      <c r="CQ733" s="1250" t="e">
        <f ca="1">IF(AND($C$44='Model Inputs &amp; Calcs'!$B$4,SUM($E$730:CQ730)&gt;=$E$44),$E$44,IF($C$44='Model Inputs &amp; Calcs'!$B$3,0,SUM($E$730:CQ730)))</f>
        <v>#DIV/0!</v>
      </c>
      <c r="CR733" s="1250" t="e">
        <f ca="1">IF(AND($C$44='Model Inputs &amp; Calcs'!$B$4,SUM($E$730:CR730)&gt;=$E$44),$E$44,IF($C$44='Model Inputs &amp; Calcs'!$B$3,0,SUM($E$730:CR730)))</f>
        <v>#DIV/0!</v>
      </c>
      <c r="CS733" s="1250" t="e">
        <f ca="1">IF(AND($C$44='Model Inputs &amp; Calcs'!$B$4,SUM($E$730:CS730)&gt;=$E$44),$E$44,IF($C$44='Model Inputs &amp; Calcs'!$B$3,0,SUM($E$730:CS730)))</f>
        <v>#DIV/0!</v>
      </c>
      <c r="CT733" s="1250" t="e">
        <f ca="1">IF(AND($C$44='Model Inputs &amp; Calcs'!$B$4,SUM($E$730:CT730)&gt;=$E$44),$E$44,IF($C$44='Model Inputs &amp; Calcs'!$B$3,0,SUM($E$730:CT730)))</f>
        <v>#DIV/0!</v>
      </c>
      <c r="CU733" s="1250" t="e">
        <f ca="1">IF(AND($C$44='Model Inputs &amp; Calcs'!$B$4,SUM($E$730:CU730)&gt;=$E$44),$E$44,IF($C$44='Model Inputs &amp; Calcs'!$B$3,0,SUM($E$730:CU730)))</f>
        <v>#DIV/0!</v>
      </c>
      <c r="CV733" s="1250" t="e">
        <f ca="1">IF(AND($C$44='Model Inputs &amp; Calcs'!$B$4,SUM($E$730:CV730)&gt;=$E$44),$E$44,IF($C$44='Model Inputs &amp; Calcs'!$B$3,0,SUM($E$730:CV730)))</f>
        <v>#DIV/0!</v>
      </c>
      <c r="CW733" s="1250" t="e">
        <f ca="1">IF(AND($C$44='Model Inputs &amp; Calcs'!$B$4,SUM($E$730:CW730)&gt;=$E$44),$E$44,IF($C$44='Model Inputs &amp; Calcs'!$B$3,0,SUM($E$730:CW730)))</f>
        <v>#DIV/0!</v>
      </c>
      <c r="CX733" s="1250" t="e">
        <f ca="1">IF(AND($C$44='Model Inputs &amp; Calcs'!$B$4,SUM($E$730:CX730)&gt;=$E$44),$E$44,IF($C$44='Model Inputs &amp; Calcs'!$B$3,0,SUM($E$730:CX730)))</f>
        <v>#DIV/0!</v>
      </c>
      <c r="CY733" s="1250" t="e">
        <f ca="1">IF(AND($C$44='Model Inputs &amp; Calcs'!$B$4,SUM($E$730:CY730)&gt;=$E$44),$E$44,IF($C$44='Model Inputs &amp; Calcs'!$B$3,0,SUM($E$730:CY730)))</f>
        <v>#DIV/0!</v>
      </c>
      <c r="CZ733" s="1250" t="e">
        <f ca="1">IF(AND($C$44='Model Inputs &amp; Calcs'!$B$4,SUM($E$730:CZ730)&gt;=$E$44),$E$44,IF($C$44='Model Inputs &amp; Calcs'!$B$3,0,SUM($E$730:CZ730)))</f>
        <v>#DIV/0!</v>
      </c>
      <c r="DA733" s="1250" t="e">
        <f ca="1">IF(AND($C$44='Model Inputs &amp; Calcs'!$B$4,SUM($E$730:DA730)&gt;=$E$44),$E$44,IF($C$44='Model Inputs &amp; Calcs'!$B$3,0,SUM($E$730:DA730)))</f>
        <v>#DIV/0!</v>
      </c>
      <c r="DB733" s="1250" t="e">
        <f ca="1">IF(AND($C$44='Model Inputs &amp; Calcs'!$B$4,SUM($E$730:DB730)&gt;=$E$44),$E$44,IF($C$44='Model Inputs &amp; Calcs'!$B$3,0,SUM($E$730:DB730)))</f>
        <v>#DIV/0!</v>
      </c>
      <c r="DC733" s="1250" t="e">
        <f ca="1">IF(AND($C$44='Model Inputs &amp; Calcs'!$B$4,SUM($E$730:DC730)&gt;=$E$44),$E$44,IF($C$44='Model Inputs &amp; Calcs'!$B$3,0,SUM($E$730:DC730)))</f>
        <v>#DIV/0!</v>
      </c>
      <c r="DD733" s="1250" t="e">
        <f ca="1">IF(AND($C$44='Model Inputs &amp; Calcs'!$B$4,SUM($E$730:DD730)&gt;=$E$44),$E$44,IF($C$44='Model Inputs &amp; Calcs'!$B$3,0,SUM($E$730:DD730)))</f>
        <v>#DIV/0!</v>
      </c>
      <c r="DE733" s="1250" t="e">
        <f ca="1">IF(AND($C$44='Model Inputs &amp; Calcs'!$B$4,SUM($E$730:DE730)&gt;=$E$44),$E$44,IF($C$44='Model Inputs &amp; Calcs'!$B$3,0,SUM($E$730:DE730)))</f>
        <v>#DIV/0!</v>
      </c>
      <c r="DF733" s="1250" t="e">
        <f ca="1">IF(AND($C$44='Model Inputs &amp; Calcs'!$B$4,SUM($E$730:DF730)&gt;=$E$44),$E$44,IF($C$44='Model Inputs &amp; Calcs'!$B$3,0,SUM($E$730:DF730)))</f>
        <v>#DIV/0!</v>
      </c>
      <c r="DG733" s="1250" t="e">
        <f ca="1">IF(AND($C$44='Model Inputs &amp; Calcs'!$B$4,SUM($E$730:DG730)&gt;=$E$44),$E$44,IF($C$44='Model Inputs &amp; Calcs'!$B$3,0,SUM($E$730:DG730)))</f>
        <v>#DIV/0!</v>
      </c>
      <c r="DH733" s="1250" t="e">
        <f ca="1">IF(AND($C$44='Model Inputs &amp; Calcs'!$B$4,SUM($E$730:DH730)&gt;=$E$44),$E$44,IF($C$44='Model Inputs &amp; Calcs'!$B$3,0,SUM($E$730:DH730)))</f>
        <v>#DIV/0!</v>
      </c>
      <c r="DI733" s="1250" t="e">
        <f ca="1">IF(AND($C$44='Model Inputs &amp; Calcs'!$B$4,SUM($E$730:DI730)&gt;=$E$44),$E$44,IF($C$44='Model Inputs &amp; Calcs'!$B$3,0,SUM($E$730:DI730)))</f>
        <v>#DIV/0!</v>
      </c>
      <c r="DJ733" s="1250" t="e">
        <f ca="1">IF(AND($C$44='Model Inputs &amp; Calcs'!$B$4,SUM($E$730:DJ730)&gt;=$E$44),$E$44,IF($C$44='Model Inputs &amp; Calcs'!$B$3,0,SUM($E$730:DJ730)))</f>
        <v>#DIV/0!</v>
      </c>
      <c r="DK733" s="1250" t="e">
        <f ca="1">IF(AND($C$44='Model Inputs &amp; Calcs'!$B$4,SUM($E$730:DK730)&gt;=$E$44),$E$44,IF($C$44='Model Inputs &amp; Calcs'!$B$3,0,SUM($E$730:DK730)))</f>
        <v>#DIV/0!</v>
      </c>
      <c r="DL733" s="1250" t="e">
        <f ca="1">IF(AND($C$44='Model Inputs &amp; Calcs'!$B$4,SUM($E$730:DL730)&gt;=$E$44),$E$44,IF($C$44='Model Inputs &amp; Calcs'!$B$3,0,SUM($E$730:DL730)))</f>
        <v>#DIV/0!</v>
      </c>
      <c r="DM733" s="1250" t="e">
        <f ca="1">IF(AND($C$44='Model Inputs &amp; Calcs'!$B$4,SUM($E$730:DM730)&gt;=$E$44),$E$44,IF($C$44='Model Inputs &amp; Calcs'!$B$3,0,SUM($E$730:DM730)))</f>
        <v>#DIV/0!</v>
      </c>
      <c r="DN733" s="1250" t="e">
        <f ca="1">IF(AND($C$44='Model Inputs &amp; Calcs'!$B$4,SUM($E$730:DN730)&gt;=$E$44),$E$44,IF($C$44='Model Inputs &amp; Calcs'!$B$3,0,SUM($E$730:DN730)))</f>
        <v>#DIV/0!</v>
      </c>
      <c r="DO733" s="1250" t="e">
        <f ca="1">IF(AND($C$44='Model Inputs &amp; Calcs'!$B$4,SUM($E$730:DO730)&gt;=$E$44),$E$44,IF($C$44='Model Inputs &amp; Calcs'!$B$3,0,SUM($E$730:DO730)))</f>
        <v>#DIV/0!</v>
      </c>
      <c r="DP733" s="1250" t="e">
        <f ca="1">IF(AND($C$44='Model Inputs &amp; Calcs'!$B$4,SUM($E$730:DP730)&gt;=$E$44),$E$44,IF($C$44='Model Inputs &amp; Calcs'!$B$3,0,SUM($E$730:DP730)))</f>
        <v>#DIV/0!</v>
      </c>
      <c r="DQ733" s="1250" t="e">
        <f ca="1">IF(AND($C$44='Model Inputs &amp; Calcs'!$B$4,SUM($E$730:DQ730)&gt;=$E$44),$E$44,IF($C$44='Model Inputs &amp; Calcs'!$B$3,0,SUM($E$730:DQ730)))</f>
        <v>#DIV/0!</v>
      </c>
      <c r="DR733" s="1250" t="e">
        <f ca="1">IF(AND($C$44='Model Inputs &amp; Calcs'!$B$4,SUM($E$730:DR730)&gt;=$E$44),$E$44,IF($C$44='Model Inputs &amp; Calcs'!$B$3,0,SUM($E$730:DR730)))</f>
        <v>#DIV/0!</v>
      </c>
      <c r="DS733" s="1250" t="e">
        <f ca="1">IF(AND($C$44='Model Inputs &amp; Calcs'!$B$4,SUM($E$730:DS730)&gt;=$E$44),$E$44,IF($C$44='Model Inputs &amp; Calcs'!$B$3,0,SUM($E$730:DS730)))</f>
        <v>#DIV/0!</v>
      </c>
      <c r="DT733" s="1250" t="e">
        <f ca="1">IF(AND($C$44='Model Inputs &amp; Calcs'!$B$4,SUM($E$730:DT730)&gt;=$E$44),$E$44,IF($C$44='Model Inputs &amp; Calcs'!$B$3,0,SUM($E$730:DT730)))</f>
        <v>#DIV/0!</v>
      </c>
      <c r="DU733" s="1250" t="e">
        <f ca="1">IF(AND($C$44='Model Inputs &amp; Calcs'!$B$4,SUM($E$730:DU730)&gt;=$E$44),$E$44,IF($C$44='Model Inputs &amp; Calcs'!$B$3,0,SUM($E$730:DU730)))</f>
        <v>#DIV/0!</v>
      </c>
      <c r="DV733" s="1250" t="e">
        <f ca="1">IF(AND($C$44='Model Inputs &amp; Calcs'!$B$4,SUM($E$730:DV730)&gt;=$E$44),$E$44,IF($C$44='Model Inputs &amp; Calcs'!$B$3,0,SUM($E$730:DV730)))</f>
        <v>#DIV/0!</v>
      </c>
      <c r="DW733" s="1250" t="e">
        <f ca="1">IF(AND($C$44='Model Inputs &amp; Calcs'!$B$4,SUM($E$730:DW730)&gt;=$E$44),$E$44,IF($C$44='Model Inputs &amp; Calcs'!$B$3,0,SUM($E$730:DW730)))</f>
        <v>#DIV/0!</v>
      </c>
      <c r="DX733" s="1250" t="e">
        <f ca="1">IF(AND($C$44='Model Inputs &amp; Calcs'!$B$4,SUM($E$730:DX730)&gt;=$E$44),$E$44,IF($C$44='Model Inputs &amp; Calcs'!$B$3,0,SUM($E$730:DX730)))</f>
        <v>#DIV/0!</v>
      </c>
      <c r="DY733" s="1250" t="e">
        <f ca="1">IF(AND($C$44='Model Inputs &amp; Calcs'!$B$4,SUM($E$730:DY730)&gt;=$E$44),$E$44,IF($C$44='Model Inputs &amp; Calcs'!$B$3,0,SUM($E$730:DY730)))</f>
        <v>#DIV/0!</v>
      </c>
      <c r="DZ733" s="1250" t="e">
        <f ca="1">IF(AND($C$44='Model Inputs &amp; Calcs'!$B$4,SUM($E$730:DZ730)&gt;=$E$44),$E$44,IF($C$44='Model Inputs &amp; Calcs'!$B$3,0,SUM($E$730:DZ730)))</f>
        <v>#DIV/0!</v>
      </c>
      <c r="EA733" s="1250" t="e">
        <f ca="1">IF(AND($C$44='Model Inputs &amp; Calcs'!$B$4,SUM($E$730:EA730)&gt;=$E$44),$E$44,IF($C$44='Model Inputs &amp; Calcs'!$B$3,0,SUM($E$730:EA730)))</f>
        <v>#DIV/0!</v>
      </c>
      <c r="EB733" s="1250" t="e">
        <f ca="1">IF(AND($C$44='Model Inputs &amp; Calcs'!$B$4,SUM($E$730:EB730)&gt;=$E$44),$E$44,IF($C$44='Model Inputs &amp; Calcs'!$B$3,0,SUM($E$730:EB730)))</f>
        <v>#DIV/0!</v>
      </c>
      <c r="EC733" s="1250" t="e">
        <f ca="1">IF(AND($C$44='Model Inputs &amp; Calcs'!$B$4,SUM($E$730:EC730)&gt;=$E$44),$E$44,IF($C$44='Model Inputs &amp; Calcs'!$B$3,0,SUM($E$730:EC730)))</f>
        <v>#DIV/0!</v>
      </c>
      <c r="ED733" s="1250" t="e">
        <f ca="1">IF(AND($C$44='Model Inputs &amp; Calcs'!$B$4,SUM($E$730:ED730)&gt;=$E$44),$E$44,IF($C$44='Model Inputs &amp; Calcs'!$B$3,0,SUM($E$730:ED730)))</f>
        <v>#DIV/0!</v>
      </c>
      <c r="EE733" s="1250" t="e">
        <f ca="1">IF(AND($C$44='Model Inputs &amp; Calcs'!$B$4,SUM($E$730:EE730)&gt;=$E$44),$E$44,IF($C$44='Model Inputs &amp; Calcs'!$B$3,0,SUM($E$730:EE730)))</f>
        <v>#DIV/0!</v>
      </c>
      <c r="EF733" s="1250" t="e">
        <f ca="1">IF(AND($C$44='Model Inputs &amp; Calcs'!$B$4,SUM($E$730:EF730)&gt;=$E$44),$E$44,IF($C$44='Model Inputs &amp; Calcs'!$B$3,0,SUM($E$730:EF730)))</f>
        <v>#DIV/0!</v>
      </c>
    </row>
    <row r="734" spans="1:136">
      <c r="C734" s="34" t="s">
        <v>768</v>
      </c>
      <c r="D734" s="34"/>
      <c r="E734" s="1412" t="e">
        <f ca="1">IF(AND($C$46='Model Inputs &amp; Calcs'!$B$4,SUM($E$731:E731)&gt;=$E$46),$E$46,IF($C$46='Model Inputs &amp; Calcs'!$B$3,0,SUM($E$731:E731)))</f>
        <v>#DIV/0!</v>
      </c>
      <c r="F734" s="1412" t="e">
        <f ca="1">IF(AND($C$46='Model Inputs &amp; Calcs'!$B$4,SUM($E$731:F731)&gt;=$E$46),$E$46,IF($C$46='Model Inputs &amp; Calcs'!$B$3,0,SUM($E$731:F731)))</f>
        <v>#DIV/0!</v>
      </c>
      <c r="G734" s="1412" t="e">
        <f ca="1">IF(AND($C$46='Model Inputs &amp; Calcs'!$B$4,SUM($E$731:G731)&gt;=$E$46),$E$46,IF($C$46='Model Inputs &amp; Calcs'!$B$3,0,SUM($E$731:G731)))</f>
        <v>#DIV/0!</v>
      </c>
      <c r="H734" s="1412" t="e">
        <f ca="1">IF(AND($C$46='Model Inputs &amp; Calcs'!$B$4,SUM($E$731:H731)&gt;=$E$46),$E$46,IF($C$46='Model Inputs &amp; Calcs'!$B$3,0,SUM($E$731:H731)))</f>
        <v>#DIV/0!</v>
      </c>
      <c r="I734" s="1412" t="e">
        <f ca="1">IF(AND($C$46='Model Inputs &amp; Calcs'!$B$4,SUM($E$731:I731)&gt;=$E$46),$E$46,IF($C$46='Model Inputs &amp; Calcs'!$B$3,0,SUM($E$731:I731)))</f>
        <v>#DIV/0!</v>
      </c>
      <c r="J734" s="1412" t="e">
        <f ca="1">IF(AND($C$46='Model Inputs &amp; Calcs'!$B$4,SUM($E$731:J731)&gt;=$E$46),$E$46,IF($C$46='Model Inputs &amp; Calcs'!$B$3,0,SUM($E$731:J731)))</f>
        <v>#DIV/0!</v>
      </c>
      <c r="K734" s="1412" t="e">
        <f ca="1">IF(AND($C$46='Model Inputs &amp; Calcs'!$B$4,SUM($E$731:K731)&gt;=$E$46),$E$46,IF($C$46='Model Inputs &amp; Calcs'!$B$3,0,SUM($E$731:K731)))</f>
        <v>#DIV/0!</v>
      </c>
      <c r="L734" s="1412" t="e">
        <f ca="1">IF(AND($C$46='Model Inputs &amp; Calcs'!$B$4,SUM($E$731:L731)&gt;=$E$46),$E$46,IF($C$46='Model Inputs &amp; Calcs'!$B$3,0,SUM($E$731:L731)))</f>
        <v>#DIV/0!</v>
      </c>
      <c r="M734" s="1412" t="e">
        <f ca="1">IF(AND($C$46='Model Inputs &amp; Calcs'!$B$4,SUM($E$731:M731)&gt;=$E$46),$E$46,IF($C$46='Model Inputs &amp; Calcs'!$B$3,0,SUM($E$731:M731)))</f>
        <v>#DIV/0!</v>
      </c>
      <c r="N734" s="1412" t="e">
        <f ca="1">IF(AND($C$46='Model Inputs &amp; Calcs'!$B$4,SUM($E$731:N731)&gt;=$E$46),$E$46,IF($C$46='Model Inputs &amp; Calcs'!$B$3,0,SUM($E$731:N731)))</f>
        <v>#DIV/0!</v>
      </c>
      <c r="O734" s="1412" t="e">
        <f ca="1">IF(AND($C$46='Model Inputs &amp; Calcs'!$B$4,SUM($E$731:O731)&gt;=$E$46),$E$46,IF($C$46='Model Inputs &amp; Calcs'!$B$3,0,SUM($E$731:O731)))</f>
        <v>#DIV/0!</v>
      </c>
      <c r="P734" s="1412" t="e">
        <f ca="1">IF(AND($C$46='Model Inputs &amp; Calcs'!$B$4,SUM($E$731:P731)&gt;=$E$46),$E$46,IF($C$46='Model Inputs &amp; Calcs'!$B$3,0,SUM($E$731:P731)))</f>
        <v>#DIV/0!</v>
      </c>
      <c r="Q734" s="1412" t="e">
        <f ca="1">IF(AND($C$46='Model Inputs &amp; Calcs'!$B$4,SUM($E$731:Q731)&gt;=$E$46),$E$46,IF($C$46='Model Inputs &amp; Calcs'!$B$3,0,SUM($E$731:Q731)))</f>
        <v>#DIV/0!</v>
      </c>
      <c r="R734" s="1412" t="e">
        <f ca="1">IF(AND($C$46='Model Inputs &amp; Calcs'!$B$4,SUM($E$731:R731)&gt;=$E$46),$E$46,IF($C$46='Model Inputs &amp; Calcs'!$B$3,0,SUM($E$731:R731)))</f>
        <v>#DIV/0!</v>
      </c>
      <c r="S734" s="1412" t="e">
        <f ca="1">IF(AND($C$46='Model Inputs &amp; Calcs'!$B$4,SUM($E$731:S731)&gt;=$E$46),$E$46,IF($C$46='Model Inputs &amp; Calcs'!$B$3,0,SUM($E$731:S731)))</f>
        <v>#DIV/0!</v>
      </c>
      <c r="T734" s="1412" t="e">
        <f ca="1">IF(AND($C$46='Model Inputs &amp; Calcs'!$B$4,SUM($E$731:T731)&gt;=$E$46),$E$46,IF($C$46='Model Inputs &amp; Calcs'!$B$3,0,SUM($E$731:T731)))</f>
        <v>#DIV/0!</v>
      </c>
      <c r="U734" s="1412" t="e">
        <f ca="1">IF(AND($C$46='Model Inputs &amp; Calcs'!$B$4,SUM($E$731:U731)&gt;=$E$46),$E$46,IF($C$46='Model Inputs &amp; Calcs'!$B$3,0,SUM($E$731:U731)))</f>
        <v>#DIV/0!</v>
      </c>
      <c r="V734" s="1412" t="e">
        <f ca="1">IF(AND($C$46='Model Inputs &amp; Calcs'!$B$4,SUM($E$731:V731)&gt;=$E$46),$E$46,IF($C$46='Model Inputs &amp; Calcs'!$B$3,0,SUM($E$731:V731)))</f>
        <v>#DIV/0!</v>
      </c>
      <c r="W734" s="1412" t="e">
        <f ca="1">IF(AND($C$46='Model Inputs &amp; Calcs'!$B$4,SUM($E$731:W731)&gt;=$E$46),$E$46,IF($C$46='Model Inputs &amp; Calcs'!$B$3,0,SUM($E$731:W731)))</f>
        <v>#DIV/0!</v>
      </c>
      <c r="X734" s="1412" t="e">
        <f ca="1">IF(AND($C$46='Model Inputs &amp; Calcs'!$B$4,SUM($E$731:X731)&gt;=$E$46),$E$46,IF($C$46='Model Inputs &amp; Calcs'!$B$3,0,SUM($E$731:X731)))</f>
        <v>#DIV/0!</v>
      </c>
      <c r="Y734" s="1412" t="e">
        <f ca="1">IF(AND($C$46='Model Inputs &amp; Calcs'!$B$4,SUM($E$731:Y731)&gt;=$E$46),$E$46,IF($C$46='Model Inputs &amp; Calcs'!$B$3,0,SUM($E$731:Y731)))</f>
        <v>#DIV/0!</v>
      </c>
      <c r="Z734" s="1412" t="e">
        <f ca="1">IF(AND($C$46='Model Inputs &amp; Calcs'!$B$4,SUM($E$731:Z731)&gt;=$E$46),$E$46,IF($C$46='Model Inputs &amp; Calcs'!$B$3,0,SUM($E$731:Z731)))</f>
        <v>#DIV/0!</v>
      </c>
      <c r="AA734" s="1412" t="e">
        <f ca="1">IF(AND($C$46='Model Inputs &amp; Calcs'!$B$4,SUM($E$731:AA731)&gt;=$E$46),$E$46,IF($C$46='Model Inputs &amp; Calcs'!$B$3,0,SUM($E$731:AA731)))</f>
        <v>#DIV/0!</v>
      </c>
      <c r="AB734" s="1412" t="e">
        <f ca="1">IF(AND($C$46='Model Inputs &amp; Calcs'!$B$4,SUM($E$731:AB731)&gt;=$E$46),$E$46,IF($C$46='Model Inputs &amp; Calcs'!$B$3,0,SUM($E$731:AB731)))</f>
        <v>#DIV/0!</v>
      </c>
      <c r="AC734" s="1412" t="e">
        <f ca="1">IF(AND($C$46='Model Inputs &amp; Calcs'!$B$4,SUM($E$731:AC731)&gt;=$E$46),$E$46,IF($C$46='Model Inputs &amp; Calcs'!$B$3,0,SUM($E$731:AC731)))</f>
        <v>#DIV/0!</v>
      </c>
      <c r="AD734" s="1412" t="e">
        <f ca="1">IF(AND($C$46='Model Inputs &amp; Calcs'!$B$4,SUM($E$731:AD731)&gt;=$E$46),$E$46,IF($C$46='Model Inputs &amp; Calcs'!$B$3,0,SUM($E$731:AD731)))</f>
        <v>#DIV/0!</v>
      </c>
      <c r="AE734" s="1412" t="e">
        <f ca="1">IF(AND($C$46='Model Inputs &amp; Calcs'!$B$4,SUM($E$731:AE731)&gt;=$E$46),$E$46,IF($C$46='Model Inputs &amp; Calcs'!$B$3,0,SUM($E$731:AE731)))</f>
        <v>#DIV/0!</v>
      </c>
      <c r="AF734" s="1412" t="e">
        <f ca="1">IF(AND($C$46='Model Inputs &amp; Calcs'!$B$4,SUM($E$731:AF731)&gt;=$E$46),$E$46,IF($C$46='Model Inputs &amp; Calcs'!$B$3,0,SUM($E$731:AF731)))</f>
        <v>#DIV/0!</v>
      </c>
      <c r="AG734" s="1412" t="e">
        <f ca="1">IF(AND($C$46='Model Inputs &amp; Calcs'!$B$4,SUM($E$731:AG731)&gt;=$E$46),$E$46,IF($C$46='Model Inputs &amp; Calcs'!$B$3,0,SUM($E$731:AG731)))</f>
        <v>#DIV/0!</v>
      </c>
      <c r="AH734" s="1412" t="e">
        <f ca="1">IF(AND($C$46='Model Inputs &amp; Calcs'!$B$4,SUM($E$731:AH731)&gt;=$E$46),$E$46,IF($C$46='Model Inputs &amp; Calcs'!$B$3,0,SUM($E$731:AH731)))</f>
        <v>#DIV/0!</v>
      </c>
      <c r="AI734" s="1412" t="e">
        <f ca="1">IF(AND($C$46='Model Inputs &amp; Calcs'!$B$4,SUM($E$731:AI731)&gt;=$E$46),$E$46,IF($C$46='Model Inputs &amp; Calcs'!$B$3,0,SUM($E$731:AI731)))</f>
        <v>#DIV/0!</v>
      </c>
      <c r="AJ734" s="1412" t="e">
        <f ca="1">IF(AND($C$46='Model Inputs &amp; Calcs'!$B$4,SUM($E$731:AJ731)&gt;=$E$46),$E$46,IF($C$46='Model Inputs &amp; Calcs'!$B$3,0,SUM($E$731:AJ731)))</f>
        <v>#DIV/0!</v>
      </c>
      <c r="AK734" s="1412" t="e">
        <f ca="1">IF(AND($C$46='Model Inputs &amp; Calcs'!$B$4,SUM($E$731:AK731)&gt;=$E$46),$E$46,IF($C$46='Model Inputs &amp; Calcs'!$B$3,0,SUM($E$731:AK731)))</f>
        <v>#DIV/0!</v>
      </c>
      <c r="AL734" s="1412" t="e">
        <f ca="1">IF(AND($C$46='Model Inputs &amp; Calcs'!$B$4,SUM($E$731:AL731)&gt;=$E$46),$E$46,IF($C$46='Model Inputs &amp; Calcs'!$B$3,0,SUM($E$731:AL731)))</f>
        <v>#DIV/0!</v>
      </c>
      <c r="AM734" s="1412" t="e">
        <f ca="1">IF(AND($C$46='Model Inputs &amp; Calcs'!$B$4,SUM($E$731:AM731)&gt;=$E$46),$E$46,IF($C$46='Model Inputs &amp; Calcs'!$B$3,0,SUM($E$731:AM731)))</f>
        <v>#DIV/0!</v>
      </c>
      <c r="AN734" s="1412" t="e">
        <f ca="1">IF(AND($C$46='Model Inputs &amp; Calcs'!$B$4,SUM($E$731:AN731)&gt;=$E$46),$E$46,IF($C$46='Model Inputs &amp; Calcs'!$B$3,0,SUM($E$731:AN731)))</f>
        <v>#DIV/0!</v>
      </c>
      <c r="AO734" s="1412" t="e">
        <f ca="1">IF(AND($C$46='Model Inputs &amp; Calcs'!$B$4,SUM($E$731:AO731)&gt;=$E$46),$E$46,IF($C$46='Model Inputs &amp; Calcs'!$B$3,0,SUM($E$731:AO731)))</f>
        <v>#DIV/0!</v>
      </c>
      <c r="AP734" s="1412" t="e">
        <f ca="1">IF(AND($C$46='Model Inputs &amp; Calcs'!$B$4,SUM($E$731:AP731)&gt;=$E$46),$E$46,IF($C$46='Model Inputs &amp; Calcs'!$B$3,0,SUM($E$731:AP731)))</f>
        <v>#DIV/0!</v>
      </c>
      <c r="AQ734" s="1412" t="e">
        <f ca="1">IF(AND($C$46='Model Inputs &amp; Calcs'!$B$4,SUM($E$731:AQ731)&gt;=$E$46),$E$46,IF($C$46='Model Inputs &amp; Calcs'!$B$3,0,SUM($E$731:AQ731)))</f>
        <v>#DIV/0!</v>
      </c>
      <c r="AR734" s="1412" t="e">
        <f ca="1">IF(AND($C$46='Model Inputs &amp; Calcs'!$B$4,SUM($E$731:AR731)&gt;=$E$46),$E$46,IF($C$46='Model Inputs &amp; Calcs'!$B$3,0,SUM($E$731:AR731)))</f>
        <v>#DIV/0!</v>
      </c>
      <c r="AS734" s="1412" t="e">
        <f ca="1">IF(AND($C$46='Model Inputs &amp; Calcs'!$B$4,SUM($E$731:AS731)&gt;=$E$46),$E$46,IF($C$46='Model Inputs &amp; Calcs'!$B$3,0,SUM($E$731:AS731)))</f>
        <v>#DIV/0!</v>
      </c>
      <c r="AT734" s="1412" t="e">
        <f ca="1">IF(AND($C$46='Model Inputs &amp; Calcs'!$B$4,SUM($E$731:AT731)&gt;=$E$46),$E$46,IF($C$46='Model Inputs &amp; Calcs'!$B$3,0,SUM($E$731:AT731)))</f>
        <v>#DIV/0!</v>
      </c>
      <c r="AU734" s="1412" t="e">
        <f ca="1">IF(AND($C$46='Model Inputs &amp; Calcs'!$B$4,SUM($E$731:AU731)&gt;=$E$46),$E$46,IF($C$46='Model Inputs &amp; Calcs'!$B$3,0,SUM($E$731:AU731)))</f>
        <v>#DIV/0!</v>
      </c>
      <c r="AV734" s="1412" t="e">
        <f ca="1">IF(AND($C$46='Model Inputs &amp; Calcs'!$B$4,SUM($E$731:AV731)&gt;=$E$46),$E$46,IF($C$46='Model Inputs &amp; Calcs'!$B$3,0,SUM($E$731:AV731)))</f>
        <v>#DIV/0!</v>
      </c>
      <c r="AW734" s="1412" t="e">
        <f ca="1">IF(AND($C$46='Model Inputs &amp; Calcs'!$B$4,SUM($E$731:AW731)&gt;=$E$46),$E$46,IF($C$46='Model Inputs &amp; Calcs'!$B$3,0,SUM($E$731:AW731)))</f>
        <v>#DIV/0!</v>
      </c>
      <c r="AX734" s="1412" t="e">
        <f ca="1">IF(AND($C$46='Model Inputs &amp; Calcs'!$B$4,SUM($E$731:AX731)&gt;=$E$46),$E$46,IF($C$46='Model Inputs &amp; Calcs'!$B$3,0,SUM($E$731:AX731)))</f>
        <v>#DIV/0!</v>
      </c>
      <c r="AY734" s="1412" t="e">
        <f ca="1">IF(AND($C$46='Model Inputs &amp; Calcs'!$B$4,SUM($E$731:AY731)&gt;=$E$46),$E$46,IF($C$46='Model Inputs &amp; Calcs'!$B$3,0,SUM($E$731:AY731)))</f>
        <v>#DIV/0!</v>
      </c>
      <c r="AZ734" s="1412" t="e">
        <f ca="1">IF(AND($C$46='Model Inputs &amp; Calcs'!$B$4,SUM($E$731:AZ731)&gt;=$E$46),$E$46,IF($C$46='Model Inputs &amp; Calcs'!$B$3,0,SUM($E$731:AZ731)))</f>
        <v>#DIV/0!</v>
      </c>
      <c r="BA734" s="1412" t="e">
        <f ca="1">IF(AND($C$46='Model Inputs &amp; Calcs'!$B$4,SUM($E$731:BA731)&gt;=$E$46),$E$46,IF($C$46='Model Inputs &amp; Calcs'!$B$3,0,SUM($E$731:BA731)))</f>
        <v>#DIV/0!</v>
      </c>
      <c r="BB734" s="1412" t="e">
        <f ca="1">IF(AND($C$46='Model Inputs &amp; Calcs'!$B$4,SUM($E$731:BB731)&gt;=$E$46),$E$46,IF($C$46='Model Inputs &amp; Calcs'!$B$3,0,SUM($E$731:BB731)))</f>
        <v>#DIV/0!</v>
      </c>
      <c r="BC734" s="1412" t="e">
        <f ca="1">IF(AND($C$46='Model Inputs &amp; Calcs'!$B$4,SUM($E$731:BC731)&gt;=$E$46),$E$46,IF($C$46='Model Inputs &amp; Calcs'!$B$3,0,SUM($E$731:BC731)))</f>
        <v>#DIV/0!</v>
      </c>
      <c r="BD734" s="1412" t="e">
        <f ca="1">IF(AND($C$46='Model Inputs &amp; Calcs'!$B$4,SUM($E$731:BD731)&gt;=$E$46),$E$46,IF($C$46='Model Inputs &amp; Calcs'!$B$3,0,SUM($E$731:BD731)))</f>
        <v>#DIV/0!</v>
      </c>
      <c r="BE734" s="1412" t="e">
        <f ca="1">IF(AND($C$46='Model Inputs &amp; Calcs'!$B$4,SUM($E$731:BE731)&gt;=$E$46),$E$46,IF($C$46='Model Inputs &amp; Calcs'!$B$3,0,SUM($E$731:BE731)))</f>
        <v>#DIV/0!</v>
      </c>
      <c r="BF734" s="1412" t="e">
        <f ca="1">IF(AND($C$46='Model Inputs &amp; Calcs'!$B$4,SUM($E$731:BF731)&gt;=$E$46),$E$46,IF($C$46='Model Inputs &amp; Calcs'!$B$3,0,SUM($E$731:BF731)))</f>
        <v>#DIV/0!</v>
      </c>
      <c r="BG734" s="1412" t="e">
        <f ca="1">IF(AND($C$46='Model Inputs &amp; Calcs'!$B$4,SUM($E$731:BG731)&gt;=$E$46),$E$46,IF($C$46='Model Inputs &amp; Calcs'!$B$3,0,SUM($E$731:BG731)))</f>
        <v>#DIV/0!</v>
      </c>
      <c r="BH734" s="1412" t="e">
        <f ca="1">IF(AND($C$46='Model Inputs &amp; Calcs'!$B$4,SUM($E$731:BH731)&gt;=$E$46),$E$46,IF($C$46='Model Inputs &amp; Calcs'!$B$3,0,SUM($E$731:BH731)))</f>
        <v>#DIV/0!</v>
      </c>
      <c r="BI734" s="1412" t="e">
        <f ca="1">IF(AND($C$46='Model Inputs &amp; Calcs'!$B$4,SUM($E$731:BI731)&gt;=$E$46),$E$46,IF($C$46='Model Inputs &amp; Calcs'!$B$3,0,SUM($E$731:BI731)))</f>
        <v>#DIV/0!</v>
      </c>
      <c r="BJ734" s="1412" t="e">
        <f ca="1">IF(AND($C$46='Model Inputs &amp; Calcs'!$B$4,SUM($E$731:BJ731)&gt;=$E$46),$E$46,IF($C$46='Model Inputs &amp; Calcs'!$B$3,0,SUM($E$731:BJ731)))</f>
        <v>#DIV/0!</v>
      </c>
      <c r="BK734" s="1412" t="e">
        <f ca="1">IF(AND($C$46='Model Inputs &amp; Calcs'!$B$4,SUM($E$731:BK731)&gt;=$E$46),$E$46,IF($C$46='Model Inputs &amp; Calcs'!$B$3,0,SUM($E$731:BK731)))</f>
        <v>#DIV/0!</v>
      </c>
      <c r="BL734" s="1412" t="e">
        <f ca="1">IF(AND($C$46='Model Inputs &amp; Calcs'!$B$4,SUM($E$731:BL731)&gt;=$E$46),$E$46,IF($C$46='Model Inputs &amp; Calcs'!$B$3,0,SUM($E$731:BL731)))</f>
        <v>#DIV/0!</v>
      </c>
      <c r="BM734" s="1412" t="e">
        <f ca="1">IF(AND($C$46='Model Inputs &amp; Calcs'!$B$4,SUM($E$731:BM731)&gt;=$E$46),$E$46,IF($C$46='Model Inputs &amp; Calcs'!$B$3,0,SUM($E$731:BM731)))</f>
        <v>#DIV/0!</v>
      </c>
      <c r="BN734" s="1412" t="e">
        <f ca="1">IF(AND($C$46='Model Inputs &amp; Calcs'!$B$4,SUM($E$731:BN731)&gt;=$E$46),$E$46,IF($C$46='Model Inputs &amp; Calcs'!$B$3,0,SUM($E$731:BN731)))</f>
        <v>#DIV/0!</v>
      </c>
      <c r="BO734" s="1412" t="e">
        <f ca="1">IF(AND($C$46='Model Inputs &amp; Calcs'!$B$4,SUM($E$731:BO731)&gt;=$E$46),$E$46,IF($C$46='Model Inputs &amp; Calcs'!$B$3,0,SUM($E$731:BO731)))</f>
        <v>#DIV/0!</v>
      </c>
      <c r="BP734" s="1412" t="e">
        <f ca="1">IF(AND($C$46='Model Inputs &amp; Calcs'!$B$4,SUM($E$731:BP731)&gt;=$E$46),$E$46,IF($C$46='Model Inputs &amp; Calcs'!$B$3,0,SUM($E$731:BP731)))</f>
        <v>#DIV/0!</v>
      </c>
      <c r="BQ734" s="1412" t="e">
        <f ca="1">IF(AND($C$46='Model Inputs &amp; Calcs'!$B$4,SUM($E$731:BQ731)&gt;=$E$46),$E$46,IF($C$46='Model Inputs &amp; Calcs'!$B$3,0,SUM($E$731:BQ731)))</f>
        <v>#DIV/0!</v>
      </c>
      <c r="BR734" s="1412" t="e">
        <f ca="1">IF(AND($C$46='Model Inputs &amp; Calcs'!$B$4,SUM($E$731:BR731)&gt;=$E$46),$E$46,IF($C$46='Model Inputs &amp; Calcs'!$B$3,0,SUM($E$731:BR731)))</f>
        <v>#DIV/0!</v>
      </c>
      <c r="BS734" s="1412" t="e">
        <f ca="1">IF(AND($C$46='Model Inputs &amp; Calcs'!$B$4,SUM($E$731:BS731)&gt;=$E$46),$E$46,IF($C$46='Model Inputs &amp; Calcs'!$B$3,0,SUM($E$731:BS731)))</f>
        <v>#DIV/0!</v>
      </c>
      <c r="BT734" s="1412" t="e">
        <f ca="1">IF(AND($C$46='Model Inputs &amp; Calcs'!$B$4,SUM($E$731:BT731)&gt;=$E$46),$E$46,IF($C$46='Model Inputs &amp; Calcs'!$B$3,0,SUM($E$731:BT731)))</f>
        <v>#DIV/0!</v>
      </c>
      <c r="BU734" s="1412" t="e">
        <f ca="1">IF(AND($C$46='Model Inputs &amp; Calcs'!$B$4,SUM($E$731:BU731)&gt;=$E$46),$E$46,IF($C$46='Model Inputs &amp; Calcs'!$B$3,0,SUM($E$731:BU731)))</f>
        <v>#DIV/0!</v>
      </c>
      <c r="BV734" s="1412" t="e">
        <f ca="1">IF(AND($C$46='Model Inputs &amp; Calcs'!$B$4,SUM($E$731:BV731)&gt;=$E$46),$E$46,IF($C$46='Model Inputs &amp; Calcs'!$B$3,0,SUM($E$731:BV731)))</f>
        <v>#DIV/0!</v>
      </c>
      <c r="BW734" s="1412" t="e">
        <f ca="1">IF(AND($C$46='Model Inputs &amp; Calcs'!$B$4,SUM($E$731:BW731)&gt;=$E$46),$E$46,IF($C$46='Model Inputs &amp; Calcs'!$B$3,0,SUM($E$731:BW731)))</f>
        <v>#DIV/0!</v>
      </c>
      <c r="BX734" s="1412" t="e">
        <f ca="1">IF(AND($C$46='Model Inputs &amp; Calcs'!$B$4,SUM($E$731:BX731)&gt;=$E$46),$E$46,IF($C$46='Model Inputs &amp; Calcs'!$B$3,0,SUM($E$731:BX731)))</f>
        <v>#DIV/0!</v>
      </c>
      <c r="BY734" s="1412" t="e">
        <f ca="1">IF(AND($C$46='Model Inputs &amp; Calcs'!$B$4,SUM($E$731:BY731)&gt;=$E$46),$E$46,IF($C$46='Model Inputs &amp; Calcs'!$B$3,0,SUM($E$731:BY731)))</f>
        <v>#DIV/0!</v>
      </c>
      <c r="BZ734" s="1412" t="e">
        <f ca="1">IF(AND($C$46='Model Inputs &amp; Calcs'!$B$4,SUM($E$731:BZ731)&gt;=$E$46),$E$46,IF($C$46='Model Inputs &amp; Calcs'!$B$3,0,SUM($E$731:BZ731)))</f>
        <v>#DIV/0!</v>
      </c>
      <c r="CA734" s="1412" t="e">
        <f ca="1">IF(AND($C$46='Model Inputs &amp; Calcs'!$B$4,SUM($E$731:CA731)&gt;=$E$46),$E$46,IF($C$46='Model Inputs &amp; Calcs'!$B$3,0,SUM($E$731:CA731)))</f>
        <v>#DIV/0!</v>
      </c>
      <c r="CB734" s="1412" t="e">
        <f ca="1">IF(AND($C$46='Model Inputs &amp; Calcs'!$B$4,SUM($E$731:CB731)&gt;=$E$46),$E$46,IF($C$46='Model Inputs &amp; Calcs'!$B$3,0,SUM($E$731:CB731)))</f>
        <v>#DIV/0!</v>
      </c>
      <c r="CC734" s="1412" t="e">
        <f ca="1">IF(AND($C$46='Model Inputs &amp; Calcs'!$B$4,SUM($E$731:CC731)&gt;=$E$46),$E$46,IF($C$46='Model Inputs &amp; Calcs'!$B$3,0,SUM($E$731:CC731)))</f>
        <v>#DIV/0!</v>
      </c>
      <c r="CD734" s="1412" t="e">
        <f ca="1">IF(AND($C$46='Model Inputs &amp; Calcs'!$B$4,SUM($E$731:CD731)&gt;=$E$46),$E$46,IF($C$46='Model Inputs &amp; Calcs'!$B$3,0,SUM($E$731:CD731)))</f>
        <v>#DIV/0!</v>
      </c>
      <c r="CE734" s="1412" t="e">
        <f ca="1">IF(AND($C$46='Model Inputs &amp; Calcs'!$B$4,SUM($E$731:CE731)&gt;=$E$46),$E$46,IF($C$46='Model Inputs &amp; Calcs'!$B$3,0,SUM($E$731:CE731)))</f>
        <v>#DIV/0!</v>
      </c>
      <c r="CF734" s="1412" t="e">
        <f ca="1">IF(AND($C$46='Model Inputs &amp; Calcs'!$B$4,SUM($E$731:CF731)&gt;=$E$46),$E$46,IF($C$46='Model Inputs &amp; Calcs'!$B$3,0,SUM($E$731:CF731)))</f>
        <v>#DIV/0!</v>
      </c>
      <c r="CG734" s="1412" t="e">
        <f ca="1">IF(AND($C$46='Model Inputs &amp; Calcs'!$B$4,SUM($E$731:CG731)&gt;=$E$46),$E$46,IF($C$46='Model Inputs &amp; Calcs'!$B$3,0,SUM($E$731:CG731)))</f>
        <v>#DIV/0!</v>
      </c>
      <c r="CH734" s="1412" t="e">
        <f ca="1">IF(AND($C$46='Model Inputs &amp; Calcs'!$B$4,SUM($E$731:CH731)&gt;=$E$46),$E$46,IF($C$46='Model Inputs &amp; Calcs'!$B$3,0,SUM($E$731:CH731)))</f>
        <v>#DIV/0!</v>
      </c>
      <c r="CI734" s="1412" t="e">
        <f ca="1">IF(AND($C$46='Model Inputs &amp; Calcs'!$B$4,SUM($E$731:CI731)&gt;=$E$46),$E$46,IF($C$46='Model Inputs &amp; Calcs'!$B$3,0,SUM($E$731:CI731)))</f>
        <v>#DIV/0!</v>
      </c>
      <c r="CJ734" s="1412" t="e">
        <f ca="1">IF(AND($C$46='Model Inputs &amp; Calcs'!$B$4,SUM($E$731:CJ731)&gt;=$E$46),$E$46,IF($C$46='Model Inputs &amp; Calcs'!$B$3,0,SUM($E$731:CJ731)))</f>
        <v>#DIV/0!</v>
      </c>
      <c r="CK734" s="1412" t="e">
        <f ca="1">IF(AND($C$46='Model Inputs &amp; Calcs'!$B$4,SUM($E$731:CK731)&gt;=$E$46),$E$46,IF($C$46='Model Inputs &amp; Calcs'!$B$3,0,SUM($E$731:CK731)))</f>
        <v>#DIV/0!</v>
      </c>
      <c r="CL734" s="1412" t="e">
        <f ca="1">IF(AND($C$46='Model Inputs &amp; Calcs'!$B$4,SUM($E$731:CL731)&gt;=$E$46),$E$46,IF($C$46='Model Inputs &amp; Calcs'!$B$3,0,SUM($E$731:CL731)))</f>
        <v>#DIV/0!</v>
      </c>
      <c r="CM734" s="1412" t="e">
        <f ca="1">IF(AND($C$46='Model Inputs &amp; Calcs'!$B$4,SUM($E$731:CM731)&gt;=$E$46),$E$46,IF($C$46='Model Inputs &amp; Calcs'!$B$3,0,SUM($E$731:CM731)))</f>
        <v>#DIV/0!</v>
      </c>
      <c r="CN734" s="1412" t="e">
        <f ca="1">IF(AND($C$46='Model Inputs &amp; Calcs'!$B$4,SUM($E$731:CN731)&gt;=$E$46),$E$46,IF($C$46='Model Inputs &amp; Calcs'!$B$3,0,SUM($E$731:CN731)))</f>
        <v>#DIV/0!</v>
      </c>
      <c r="CO734" s="1412" t="e">
        <f ca="1">IF(AND($C$46='Model Inputs &amp; Calcs'!$B$4,SUM($E$731:CO731)&gt;=$E$46),$E$46,IF($C$46='Model Inputs &amp; Calcs'!$B$3,0,SUM($E$731:CO731)))</f>
        <v>#DIV/0!</v>
      </c>
      <c r="CP734" s="1412" t="e">
        <f ca="1">IF(AND($C$46='Model Inputs &amp; Calcs'!$B$4,SUM($E$731:CP731)&gt;=$E$46),$E$46,IF($C$46='Model Inputs &amp; Calcs'!$B$3,0,SUM($E$731:CP731)))</f>
        <v>#DIV/0!</v>
      </c>
      <c r="CQ734" s="1412" t="e">
        <f ca="1">IF(AND($C$46='Model Inputs &amp; Calcs'!$B$4,SUM($E$731:CQ731)&gt;=$E$46),$E$46,IF($C$46='Model Inputs &amp; Calcs'!$B$3,0,SUM($E$731:CQ731)))</f>
        <v>#DIV/0!</v>
      </c>
      <c r="CR734" s="1412" t="e">
        <f ca="1">IF(AND($C$46='Model Inputs &amp; Calcs'!$B$4,SUM($E$731:CR731)&gt;=$E$46),$E$46,IF($C$46='Model Inputs &amp; Calcs'!$B$3,0,SUM($E$731:CR731)))</f>
        <v>#DIV/0!</v>
      </c>
      <c r="CS734" s="1412" t="e">
        <f ca="1">IF(AND($C$46='Model Inputs &amp; Calcs'!$B$4,SUM($E$731:CS731)&gt;=$E$46),$E$46,IF($C$46='Model Inputs &amp; Calcs'!$B$3,0,SUM($E$731:CS731)))</f>
        <v>#DIV/0!</v>
      </c>
      <c r="CT734" s="1412" t="e">
        <f ca="1">IF(AND($C$46='Model Inputs &amp; Calcs'!$B$4,SUM($E$731:CT731)&gt;=$E$46),$E$46,IF($C$46='Model Inputs &amp; Calcs'!$B$3,0,SUM($E$731:CT731)))</f>
        <v>#DIV/0!</v>
      </c>
      <c r="CU734" s="1412" t="e">
        <f ca="1">IF(AND($C$46='Model Inputs &amp; Calcs'!$B$4,SUM($E$731:CU731)&gt;=$E$46),$E$46,IF($C$46='Model Inputs &amp; Calcs'!$B$3,0,SUM($E$731:CU731)))</f>
        <v>#DIV/0!</v>
      </c>
      <c r="CV734" s="1412" t="e">
        <f ca="1">IF(AND($C$46='Model Inputs &amp; Calcs'!$B$4,SUM($E$731:CV731)&gt;=$E$46),$E$46,IF($C$46='Model Inputs &amp; Calcs'!$B$3,0,SUM($E$731:CV731)))</f>
        <v>#DIV/0!</v>
      </c>
      <c r="CW734" s="1412" t="e">
        <f ca="1">IF(AND($C$46='Model Inputs &amp; Calcs'!$B$4,SUM($E$731:CW731)&gt;=$E$46),$E$46,IF($C$46='Model Inputs &amp; Calcs'!$B$3,0,SUM($E$731:CW731)))</f>
        <v>#DIV/0!</v>
      </c>
      <c r="CX734" s="1412" t="e">
        <f ca="1">IF(AND($C$46='Model Inputs &amp; Calcs'!$B$4,SUM($E$731:CX731)&gt;=$E$46),$E$46,IF($C$46='Model Inputs &amp; Calcs'!$B$3,0,SUM($E$731:CX731)))</f>
        <v>#DIV/0!</v>
      </c>
      <c r="CY734" s="1412" t="e">
        <f ca="1">IF(AND($C$46='Model Inputs &amp; Calcs'!$B$4,SUM($E$731:CY731)&gt;=$E$46),$E$46,IF($C$46='Model Inputs &amp; Calcs'!$B$3,0,SUM($E$731:CY731)))</f>
        <v>#DIV/0!</v>
      </c>
      <c r="CZ734" s="1412" t="e">
        <f ca="1">IF(AND($C$46='Model Inputs &amp; Calcs'!$B$4,SUM($E$731:CZ731)&gt;=$E$46),$E$46,IF($C$46='Model Inputs &amp; Calcs'!$B$3,0,SUM($E$731:CZ731)))</f>
        <v>#DIV/0!</v>
      </c>
      <c r="DA734" s="1412" t="e">
        <f ca="1">IF(AND($C$46='Model Inputs &amp; Calcs'!$B$4,SUM($E$731:DA731)&gt;=$E$46),$E$46,IF($C$46='Model Inputs &amp; Calcs'!$B$3,0,SUM($E$731:DA731)))</f>
        <v>#DIV/0!</v>
      </c>
      <c r="DB734" s="1412" t="e">
        <f ca="1">IF(AND($C$46='Model Inputs &amp; Calcs'!$B$4,SUM($E$731:DB731)&gt;=$E$46),$E$46,IF($C$46='Model Inputs &amp; Calcs'!$B$3,0,SUM($E$731:DB731)))</f>
        <v>#DIV/0!</v>
      </c>
      <c r="DC734" s="1412" t="e">
        <f ca="1">IF(AND($C$46='Model Inputs &amp; Calcs'!$B$4,SUM($E$731:DC731)&gt;=$E$46),$E$46,IF($C$46='Model Inputs &amp; Calcs'!$B$3,0,SUM($E$731:DC731)))</f>
        <v>#DIV/0!</v>
      </c>
      <c r="DD734" s="1412" t="e">
        <f ca="1">IF(AND($C$46='Model Inputs &amp; Calcs'!$B$4,SUM($E$731:DD731)&gt;=$E$46),$E$46,IF($C$46='Model Inputs &amp; Calcs'!$B$3,0,SUM($E$731:DD731)))</f>
        <v>#DIV/0!</v>
      </c>
      <c r="DE734" s="1412" t="e">
        <f ca="1">IF(AND($C$46='Model Inputs &amp; Calcs'!$B$4,SUM($E$731:DE731)&gt;=$E$46),$E$46,IF($C$46='Model Inputs &amp; Calcs'!$B$3,0,SUM($E$731:DE731)))</f>
        <v>#DIV/0!</v>
      </c>
      <c r="DF734" s="1412" t="e">
        <f ca="1">IF(AND($C$46='Model Inputs &amp; Calcs'!$B$4,SUM($E$731:DF731)&gt;=$E$46),$E$46,IF($C$46='Model Inputs &amp; Calcs'!$B$3,0,SUM($E$731:DF731)))</f>
        <v>#DIV/0!</v>
      </c>
      <c r="DG734" s="1412" t="e">
        <f ca="1">IF(AND($C$46='Model Inputs &amp; Calcs'!$B$4,SUM($E$731:DG731)&gt;=$E$46),$E$46,IF($C$46='Model Inputs &amp; Calcs'!$B$3,0,SUM($E$731:DG731)))</f>
        <v>#DIV/0!</v>
      </c>
      <c r="DH734" s="1412" t="e">
        <f ca="1">IF(AND($C$46='Model Inputs &amp; Calcs'!$B$4,SUM($E$731:DH731)&gt;=$E$46),$E$46,IF($C$46='Model Inputs &amp; Calcs'!$B$3,0,SUM($E$731:DH731)))</f>
        <v>#DIV/0!</v>
      </c>
      <c r="DI734" s="1412" t="e">
        <f ca="1">IF(AND($C$46='Model Inputs &amp; Calcs'!$B$4,SUM($E$731:DI731)&gt;=$E$46),$E$46,IF($C$46='Model Inputs &amp; Calcs'!$B$3,0,SUM($E$731:DI731)))</f>
        <v>#DIV/0!</v>
      </c>
      <c r="DJ734" s="1412" t="e">
        <f ca="1">IF(AND($C$46='Model Inputs &amp; Calcs'!$B$4,SUM($E$731:DJ731)&gt;=$E$46),$E$46,IF($C$46='Model Inputs &amp; Calcs'!$B$3,0,SUM($E$731:DJ731)))</f>
        <v>#DIV/0!</v>
      </c>
      <c r="DK734" s="1412" t="e">
        <f ca="1">IF(AND($C$46='Model Inputs &amp; Calcs'!$B$4,SUM($E$731:DK731)&gt;=$E$46),$E$46,IF($C$46='Model Inputs &amp; Calcs'!$B$3,0,SUM($E$731:DK731)))</f>
        <v>#DIV/0!</v>
      </c>
      <c r="DL734" s="1412" t="e">
        <f ca="1">IF(AND($C$46='Model Inputs &amp; Calcs'!$B$4,SUM($E$731:DL731)&gt;=$E$46),$E$46,IF($C$46='Model Inputs &amp; Calcs'!$B$3,0,SUM($E$731:DL731)))</f>
        <v>#DIV/0!</v>
      </c>
      <c r="DM734" s="1412" t="e">
        <f ca="1">IF(AND($C$46='Model Inputs &amp; Calcs'!$B$4,SUM($E$731:DM731)&gt;=$E$46),$E$46,IF($C$46='Model Inputs &amp; Calcs'!$B$3,0,SUM($E$731:DM731)))</f>
        <v>#DIV/0!</v>
      </c>
      <c r="DN734" s="1412" t="e">
        <f ca="1">IF(AND($C$46='Model Inputs &amp; Calcs'!$B$4,SUM($E$731:DN731)&gt;=$E$46),$E$46,IF($C$46='Model Inputs &amp; Calcs'!$B$3,0,SUM($E$731:DN731)))</f>
        <v>#DIV/0!</v>
      </c>
      <c r="DO734" s="1412" t="e">
        <f ca="1">IF(AND($C$46='Model Inputs &amp; Calcs'!$B$4,SUM($E$731:DO731)&gt;=$E$46),$E$46,IF($C$46='Model Inputs &amp; Calcs'!$B$3,0,SUM($E$731:DO731)))</f>
        <v>#DIV/0!</v>
      </c>
      <c r="DP734" s="1412" t="e">
        <f ca="1">IF(AND($C$46='Model Inputs &amp; Calcs'!$B$4,SUM($E$731:DP731)&gt;=$E$46),$E$46,IF($C$46='Model Inputs &amp; Calcs'!$B$3,0,SUM($E$731:DP731)))</f>
        <v>#DIV/0!</v>
      </c>
      <c r="DQ734" s="1412" t="e">
        <f ca="1">IF(AND($C$46='Model Inputs &amp; Calcs'!$B$4,SUM($E$731:DQ731)&gt;=$E$46),$E$46,IF($C$46='Model Inputs &amp; Calcs'!$B$3,0,SUM($E$731:DQ731)))</f>
        <v>#DIV/0!</v>
      </c>
      <c r="DR734" s="1412" t="e">
        <f ca="1">IF(AND($C$46='Model Inputs &amp; Calcs'!$B$4,SUM($E$731:DR731)&gt;=$E$46),$E$46,IF($C$46='Model Inputs &amp; Calcs'!$B$3,0,SUM($E$731:DR731)))</f>
        <v>#DIV/0!</v>
      </c>
      <c r="DS734" s="1412" t="e">
        <f ca="1">IF(AND($C$46='Model Inputs &amp; Calcs'!$B$4,SUM($E$731:DS731)&gt;=$E$46),$E$46,IF($C$46='Model Inputs &amp; Calcs'!$B$3,0,SUM($E$731:DS731)))</f>
        <v>#DIV/0!</v>
      </c>
      <c r="DT734" s="1412" t="e">
        <f ca="1">IF(AND($C$46='Model Inputs &amp; Calcs'!$B$4,SUM($E$731:DT731)&gt;=$E$46),$E$46,IF($C$46='Model Inputs &amp; Calcs'!$B$3,0,SUM($E$731:DT731)))</f>
        <v>#DIV/0!</v>
      </c>
      <c r="DU734" s="1412" t="e">
        <f ca="1">IF(AND($C$46='Model Inputs &amp; Calcs'!$B$4,SUM($E$731:DU731)&gt;=$E$46),$E$46,IF($C$46='Model Inputs &amp; Calcs'!$B$3,0,SUM($E$731:DU731)))</f>
        <v>#DIV/0!</v>
      </c>
      <c r="DV734" s="1412" t="e">
        <f ca="1">IF(AND($C$46='Model Inputs &amp; Calcs'!$B$4,SUM($E$731:DV731)&gt;=$E$46),$E$46,IF($C$46='Model Inputs &amp; Calcs'!$B$3,0,SUM($E$731:DV731)))</f>
        <v>#DIV/0!</v>
      </c>
      <c r="DW734" s="1412" t="e">
        <f ca="1">IF(AND($C$46='Model Inputs &amp; Calcs'!$B$4,SUM($E$731:DW731)&gt;=$E$46),$E$46,IF($C$46='Model Inputs &amp; Calcs'!$B$3,0,SUM($E$731:DW731)))</f>
        <v>#DIV/0!</v>
      </c>
      <c r="DX734" s="1412" t="e">
        <f ca="1">IF(AND($C$46='Model Inputs &amp; Calcs'!$B$4,SUM($E$731:DX731)&gt;=$E$46),$E$46,IF($C$46='Model Inputs &amp; Calcs'!$B$3,0,SUM($E$731:DX731)))</f>
        <v>#DIV/0!</v>
      </c>
      <c r="DY734" s="1412" t="e">
        <f ca="1">IF(AND($C$46='Model Inputs &amp; Calcs'!$B$4,SUM($E$731:DY731)&gt;=$E$46),$E$46,IF($C$46='Model Inputs &amp; Calcs'!$B$3,0,SUM($E$731:DY731)))</f>
        <v>#DIV/0!</v>
      </c>
      <c r="DZ734" s="1412" t="e">
        <f ca="1">IF(AND($C$46='Model Inputs &amp; Calcs'!$B$4,SUM($E$731:DZ731)&gt;=$E$46),$E$46,IF($C$46='Model Inputs &amp; Calcs'!$B$3,0,SUM($E$731:DZ731)))</f>
        <v>#DIV/0!</v>
      </c>
      <c r="EA734" s="1412" t="e">
        <f ca="1">IF(AND($C$46='Model Inputs &amp; Calcs'!$B$4,SUM($E$731:EA731)&gt;=$E$46),$E$46,IF($C$46='Model Inputs &amp; Calcs'!$B$3,0,SUM($E$731:EA731)))</f>
        <v>#DIV/0!</v>
      </c>
      <c r="EB734" s="1412" t="e">
        <f ca="1">IF(AND($C$46='Model Inputs &amp; Calcs'!$B$4,SUM($E$731:EB731)&gt;=$E$46),$E$46,IF($C$46='Model Inputs &amp; Calcs'!$B$3,0,SUM($E$731:EB731)))</f>
        <v>#DIV/0!</v>
      </c>
      <c r="EC734" s="1412" t="e">
        <f ca="1">IF(AND($C$46='Model Inputs &amp; Calcs'!$B$4,SUM($E$731:EC731)&gt;=$E$46),$E$46,IF($C$46='Model Inputs &amp; Calcs'!$B$3,0,SUM($E$731:EC731)))</f>
        <v>#DIV/0!</v>
      </c>
      <c r="ED734" s="1412" t="e">
        <f ca="1">IF(AND($C$46='Model Inputs &amp; Calcs'!$B$4,SUM($E$731:ED731)&gt;=$E$46),$E$46,IF($C$46='Model Inputs &amp; Calcs'!$B$3,0,SUM($E$731:ED731)))</f>
        <v>#DIV/0!</v>
      </c>
      <c r="EE734" s="1412" t="e">
        <f ca="1">IF(AND($C$46='Model Inputs &amp; Calcs'!$B$4,SUM($E$731:EE731)&gt;=$E$46),$E$46,IF($C$46='Model Inputs &amp; Calcs'!$B$3,0,SUM($E$731:EE731)))</f>
        <v>#DIV/0!</v>
      </c>
      <c r="EF734" s="1412" t="e">
        <f ca="1">IF(AND($C$46='Model Inputs &amp; Calcs'!$B$4,SUM($E$731:EF731)&gt;=$E$46),$E$46,IF($C$46='Model Inputs &amp; Calcs'!$B$3,0,SUM($E$731:EF731)))</f>
        <v>#DIV/0!</v>
      </c>
    </row>
    <row r="735" spans="1:136">
      <c r="C735" s="28" t="s">
        <v>769</v>
      </c>
      <c r="E735" s="1250">
        <f>IF(AND($C$43='Model Inputs &amp; Calcs'!$B$4,SUM($E$729:E729)&gt;=$M$41),$M$41,SUM($E$729:E729))</f>
        <v>0</v>
      </c>
      <c r="F735" s="1250">
        <f>IF(AND($C$43='Model Inputs &amp; Calcs'!$B$4,SUM($E$729:F729)&gt;=$M$41),$M$41,SUM($E$729:F729))</f>
        <v>0</v>
      </c>
      <c r="G735" s="1250">
        <f>IF(AND($C$43='Model Inputs &amp; Calcs'!$B$4,SUM($E$729:G729)&gt;=$M$41),$M$41,SUM($E$729:G729))</f>
        <v>0</v>
      </c>
      <c r="H735" s="1250">
        <f>IF(AND($C$43='Model Inputs &amp; Calcs'!$B$4,SUM($E$729:H729)&gt;=$M$41),$M$41,SUM($E$729:H729))</f>
        <v>0</v>
      </c>
      <c r="I735" s="1250">
        <f>IF(AND($C$43='Model Inputs &amp; Calcs'!$B$4,SUM($E$729:I729)&gt;=$M$41),$M$41,SUM($E$729:I729))</f>
        <v>0</v>
      </c>
      <c r="J735" s="1250">
        <f>IF(AND($C$43='Model Inputs &amp; Calcs'!$B$4,SUM($E$729:J729)&gt;=$M$41),$M$41,SUM($E$729:J729))</f>
        <v>0</v>
      </c>
      <c r="K735" s="1250">
        <f>IF(AND($C$43='Model Inputs &amp; Calcs'!$B$4,SUM($E$729:K729)&gt;=$M$41),$M$41,SUM($E$729:K729))</f>
        <v>0</v>
      </c>
      <c r="L735" s="1250">
        <f>IF(AND($C$43='Model Inputs &amp; Calcs'!$B$4,SUM($E$729:L729)&gt;=$M$41),$M$41,SUM($E$729:L729))</f>
        <v>0</v>
      </c>
      <c r="M735" s="1250">
        <f>IF(AND($C$43='Model Inputs &amp; Calcs'!$B$4,SUM($E$729:M729)&gt;=$M$41),$M$41,SUM($E$729:M729))</f>
        <v>0</v>
      </c>
      <c r="N735" s="1250">
        <f>IF(AND($C$43='Model Inputs &amp; Calcs'!$B$4,SUM($E$729:N729)&gt;=$M$41),$M$41,SUM($E$729:N729))</f>
        <v>0</v>
      </c>
      <c r="O735" s="1250">
        <f>IF(AND($C$43='Model Inputs &amp; Calcs'!$B$4,SUM($E$729:O729)&gt;=$M$41),$M$41,SUM($E$729:O729))</f>
        <v>0</v>
      </c>
      <c r="P735" s="1250">
        <f>IF(AND($C$43='Model Inputs &amp; Calcs'!$B$4,SUM($E$729:P729)&gt;=$M$41),$M$41,SUM($E$729:P729))</f>
        <v>0</v>
      </c>
      <c r="Q735" s="1250">
        <f>IF(AND($C$43='Model Inputs &amp; Calcs'!$B$4,SUM($E$729:Q729)&gt;=$M$41),$M$41,SUM($E$729:Q729))</f>
        <v>0</v>
      </c>
      <c r="R735" s="1250">
        <f>IF(AND($C$43='Model Inputs &amp; Calcs'!$B$4,SUM($E$729:R729)&gt;=$M$41),$M$41,SUM($E$729:R729))</f>
        <v>0</v>
      </c>
      <c r="S735" s="1250">
        <f>IF(AND($C$43='Model Inputs &amp; Calcs'!$B$4,SUM($E$729:S729)&gt;=$M$41),$M$41,SUM($E$729:S729))</f>
        <v>0</v>
      </c>
      <c r="T735" s="1250">
        <f>IF(AND($C$43='Model Inputs &amp; Calcs'!$B$4,SUM($E$729:T729)&gt;=$M$41),$M$41,SUM($E$729:T729))</f>
        <v>0</v>
      </c>
      <c r="U735" s="1250">
        <f>IF(AND($C$43='Model Inputs &amp; Calcs'!$B$4,SUM($E$729:U729)&gt;=$M$41),$M$41,SUM($E$729:U729))</f>
        <v>0</v>
      </c>
      <c r="V735" s="1250">
        <f>IF(AND($C$43='Model Inputs &amp; Calcs'!$B$4,SUM($E$729:V729)&gt;=$M$41),$M$41,SUM($E$729:V729))</f>
        <v>0</v>
      </c>
      <c r="W735" s="1250">
        <f>IF(AND($C$43='Model Inputs &amp; Calcs'!$B$4,SUM($E$729:W729)&gt;=$M$41),$M$41,SUM($E$729:W729))</f>
        <v>0</v>
      </c>
      <c r="X735" s="1250">
        <f>IF(AND($C$43='Model Inputs &amp; Calcs'!$B$4,SUM($E$729:X729)&gt;=$M$41),$M$41,SUM($E$729:X729))</f>
        <v>0</v>
      </c>
      <c r="Y735" s="1250">
        <f>IF(AND($C$43='Model Inputs &amp; Calcs'!$B$4,SUM($E$729:Y729)&gt;=$M$41),$M$41,SUM($E$729:Y729))</f>
        <v>0</v>
      </c>
      <c r="Z735" s="1250">
        <f>IF(AND($C$43='Model Inputs &amp; Calcs'!$B$4,SUM($E$729:Z729)&gt;=$M$41),$M$41,SUM($E$729:Z729))</f>
        <v>0</v>
      </c>
      <c r="AA735" s="1250">
        <f>IF(AND($C$43='Model Inputs &amp; Calcs'!$B$4,SUM($E$729:AA729)&gt;=$M$41),$M$41,SUM($E$729:AA729))</f>
        <v>0</v>
      </c>
      <c r="AB735" s="1250">
        <f>IF(AND($C$43='Model Inputs &amp; Calcs'!$B$4,SUM($E$729:AB729)&gt;=$M$41),$M$41,SUM($E$729:AB729))</f>
        <v>0</v>
      </c>
      <c r="AC735" s="1250">
        <f>IF(AND($C$43='Model Inputs &amp; Calcs'!$B$4,SUM($E$729:AC729)&gt;=$M$41),$M$41,SUM($E$729:AC729))</f>
        <v>0</v>
      </c>
      <c r="AD735" s="1250">
        <f>IF(AND($C$43='Model Inputs &amp; Calcs'!$B$4,SUM($E$729:AD729)&gt;=$M$41),$M$41,SUM($E$729:AD729))</f>
        <v>0</v>
      </c>
      <c r="AE735" s="1250">
        <f>IF(AND($C$43='Model Inputs &amp; Calcs'!$B$4,SUM($E$729:AE729)&gt;=$M$41),$M$41,SUM($E$729:AE729))</f>
        <v>0</v>
      </c>
      <c r="AF735" s="1250">
        <f>IF(AND($C$43='Model Inputs &amp; Calcs'!$B$4,SUM($E$729:AF729)&gt;=$M$41),$M$41,SUM($E$729:AF729))</f>
        <v>0</v>
      </c>
      <c r="AG735" s="1250">
        <f>IF(AND($C$43='Model Inputs &amp; Calcs'!$B$4,SUM($E$729:AG729)&gt;=$M$41),$M$41,SUM($E$729:AG729))</f>
        <v>0</v>
      </c>
      <c r="AH735" s="1250">
        <f>IF(AND($C$43='Model Inputs &amp; Calcs'!$B$4,SUM($E$729:AH729)&gt;=$M$41),$M$41,SUM($E$729:AH729))</f>
        <v>0</v>
      </c>
      <c r="AI735" s="1250">
        <f>IF(AND($C$43='Model Inputs &amp; Calcs'!$B$4,SUM($E$729:AI729)&gt;=$M$41),$M$41,SUM($E$729:AI729))</f>
        <v>0</v>
      </c>
      <c r="AJ735" s="1250">
        <f>IF(AND($C$43='Model Inputs &amp; Calcs'!$B$4,SUM($E$729:AJ729)&gt;=$M$41),$M$41,SUM($E$729:AJ729))</f>
        <v>0</v>
      </c>
      <c r="AK735" s="1250">
        <f>IF(AND($C$43='Model Inputs &amp; Calcs'!$B$4,SUM($E$729:AK729)&gt;=$M$41),$M$41,SUM($E$729:AK729))</f>
        <v>0</v>
      </c>
      <c r="AL735" s="1250">
        <f>IF(AND($C$43='Model Inputs &amp; Calcs'!$B$4,SUM($E$729:AL729)&gt;=$M$41),$M$41,SUM($E$729:AL729))</f>
        <v>0</v>
      </c>
      <c r="AM735" s="1250">
        <f>IF(AND($C$43='Model Inputs &amp; Calcs'!$B$4,SUM($E$729:AM729)&gt;=$M$41),$M$41,SUM($E$729:AM729))</f>
        <v>0</v>
      </c>
      <c r="AN735" s="1250">
        <f>IF(AND($C$43='Model Inputs &amp; Calcs'!$B$4,SUM($E$729:AN729)&gt;=$M$41),$M$41,SUM($E$729:AN729))</f>
        <v>0</v>
      </c>
      <c r="AO735" s="1250">
        <f>IF(AND($C$43='Model Inputs &amp; Calcs'!$B$4,SUM($E$729:AO729)&gt;=$M$41),$M$41,SUM($E$729:AO729))</f>
        <v>0</v>
      </c>
      <c r="AP735" s="1250">
        <f>IF(AND($C$43='Model Inputs &amp; Calcs'!$B$4,SUM($E$729:AP729)&gt;=$M$41),$M$41,SUM($E$729:AP729))</f>
        <v>0</v>
      </c>
      <c r="AQ735" s="1250">
        <f>IF(AND($C$43='Model Inputs &amp; Calcs'!$B$4,SUM($E$729:AQ729)&gt;=$M$41),$M$41,SUM($E$729:AQ729))</f>
        <v>0</v>
      </c>
      <c r="AR735" s="1250">
        <f>IF(AND($C$43='Model Inputs &amp; Calcs'!$B$4,SUM($E$729:AR729)&gt;=$M$41),$M$41,SUM($E$729:AR729))</f>
        <v>0</v>
      </c>
      <c r="AS735" s="1250">
        <f>IF(AND($C$43='Model Inputs &amp; Calcs'!$B$4,SUM($E$729:AS729)&gt;=$M$41),$M$41,SUM($E$729:AS729))</f>
        <v>0</v>
      </c>
      <c r="AT735" s="1250">
        <f>IF(AND($C$43='Model Inputs &amp; Calcs'!$B$4,SUM($E$729:AT729)&gt;=$M$41),$M$41,SUM($E$729:AT729))</f>
        <v>0</v>
      </c>
      <c r="AU735" s="1250">
        <f>IF(AND($C$43='Model Inputs &amp; Calcs'!$B$4,SUM($E$729:AU729)&gt;=$M$41),$M$41,SUM($E$729:AU729))</f>
        <v>0</v>
      </c>
      <c r="AV735" s="1250">
        <f>IF(AND($C$43='Model Inputs &amp; Calcs'!$B$4,SUM($E$729:AV729)&gt;=$M$41),$M$41,SUM($E$729:AV729))</f>
        <v>0</v>
      </c>
      <c r="AW735" s="1250">
        <f>IF(AND($C$43='Model Inputs &amp; Calcs'!$B$4,SUM($E$729:AW729)&gt;=$M$41),$M$41,SUM($E$729:AW729))</f>
        <v>0</v>
      </c>
      <c r="AX735" s="1250">
        <f>IF(AND($C$43='Model Inputs &amp; Calcs'!$B$4,SUM($E$729:AX729)&gt;=$M$41),$M$41,SUM($E$729:AX729))</f>
        <v>0</v>
      </c>
      <c r="AY735" s="1250">
        <f>IF(AND($C$43='Model Inputs &amp; Calcs'!$B$4,SUM($E$729:AY729)&gt;=$M$41),$M$41,SUM($E$729:AY729))</f>
        <v>0</v>
      </c>
      <c r="AZ735" s="1250">
        <f>IF(AND($C$43='Model Inputs &amp; Calcs'!$B$4,SUM($E$729:AZ729)&gt;=$M$41),$M$41,SUM($E$729:AZ729))</f>
        <v>0</v>
      </c>
      <c r="BA735" s="1250">
        <f>IF(AND($C$43='Model Inputs &amp; Calcs'!$B$4,SUM($E$729:BA729)&gt;=$M$41),$M$41,SUM($E$729:BA729))</f>
        <v>0</v>
      </c>
      <c r="BB735" s="1250">
        <f>IF(AND($C$43='Model Inputs &amp; Calcs'!$B$4,SUM($E$729:BB729)&gt;=$M$41),$M$41,SUM($E$729:BB729))</f>
        <v>0</v>
      </c>
      <c r="BC735" s="1250">
        <f>IF(AND($C$43='Model Inputs &amp; Calcs'!$B$4,SUM($E$729:BC729)&gt;=$M$41),$M$41,SUM($E$729:BC729))</f>
        <v>0</v>
      </c>
      <c r="BD735" s="1250">
        <f>IF(AND($C$43='Model Inputs &amp; Calcs'!$B$4,SUM($E$729:BD729)&gt;=$M$41),$M$41,SUM($E$729:BD729))</f>
        <v>0</v>
      </c>
      <c r="BE735" s="1250">
        <f>IF(AND($C$43='Model Inputs &amp; Calcs'!$B$4,SUM($E$729:BE729)&gt;=$M$41),$M$41,SUM($E$729:BE729))</f>
        <v>0</v>
      </c>
      <c r="BF735" s="1250">
        <f>IF(AND($C$43='Model Inputs &amp; Calcs'!$B$4,SUM($E$729:BF729)&gt;=$M$41),$M$41,SUM($E$729:BF729))</f>
        <v>0</v>
      </c>
      <c r="BG735" s="1250">
        <f>IF(AND($C$43='Model Inputs &amp; Calcs'!$B$4,SUM($E$729:BG729)&gt;=$M$41),$M$41,SUM($E$729:BG729))</f>
        <v>0</v>
      </c>
      <c r="BH735" s="1250">
        <f>IF(AND($C$43='Model Inputs &amp; Calcs'!$B$4,SUM($E$729:BH729)&gt;=$M$41),$M$41,SUM($E$729:BH729))</f>
        <v>0</v>
      </c>
      <c r="BI735" s="1250">
        <f>IF(AND($C$43='Model Inputs &amp; Calcs'!$B$4,SUM($E$729:BI729)&gt;=$M$41),$M$41,SUM($E$729:BI729))</f>
        <v>0</v>
      </c>
      <c r="BJ735" s="1250">
        <f>IF(AND($C$43='Model Inputs &amp; Calcs'!$B$4,SUM($E$729:BJ729)&gt;=$M$41),$M$41,SUM($E$729:BJ729))</f>
        <v>0</v>
      </c>
      <c r="BK735" s="1250">
        <f>IF(AND($C$43='Model Inputs &amp; Calcs'!$B$4,SUM($E$729:BK729)&gt;=$M$41),$M$41,SUM($E$729:BK729))</f>
        <v>0</v>
      </c>
      <c r="BL735" s="1250">
        <f>IF(AND($C$43='Model Inputs &amp; Calcs'!$B$4,SUM($E$729:BL729)&gt;=$M$41),$M$41,SUM($E$729:BL729))</f>
        <v>0</v>
      </c>
      <c r="BM735" s="1250">
        <f>IF(AND($C$43='Model Inputs &amp; Calcs'!$B$4,SUM($E$729:BM729)&gt;=$M$41),$M$41,SUM($E$729:BM729))</f>
        <v>0</v>
      </c>
      <c r="BN735" s="1250">
        <f>IF(AND($C$43='Model Inputs &amp; Calcs'!$B$4,SUM($E$729:BN729)&gt;=$M$41),$M$41,SUM($E$729:BN729))</f>
        <v>0</v>
      </c>
      <c r="BO735" s="1250">
        <f>IF(AND($C$43='Model Inputs &amp; Calcs'!$B$4,SUM($E$729:BO729)&gt;=$M$41),$M$41,SUM($E$729:BO729))</f>
        <v>0</v>
      </c>
      <c r="BP735" s="1250">
        <f>IF(AND($C$43='Model Inputs &amp; Calcs'!$B$4,SUM($E$729:BP729)&gt;=$M$41),$M$41,SUM($E$729:BP729))</f>
        <v>0</v>
      </c>
      <c r="BQ735" s="1250">
        <f>IF(AND($C$43='Model Inputs &amp; Calcs'!$B$4,SUM($E$729:BQ729)&gt;=$M$41),$M$41,SUM($E$729:BQ729))</f>
        <v>0</v>
      </c>
      <c r="BR735" s="1250">
        <f>IF(AND($C$43='Model Inputs &amp; Calcs'!$B$4,SUM($E$729:BR729)&gt;=$M$41),$M$41,SUM($E$729:BR729))</f>
        <v>0</v>
      </c>
      <c r="BS735" s="1250">
        <f>IF(AND($C$43='Model Inputs &amp; Calcs'!$B$4,SUM($E$729:BS729)&gt;=$M$41),$M$41,SUM($E$729:BS729))</f>
        <v>0</v>
      </c>
      <c r="BT735" s="1250">
        <f>IF(AND($C$43='Model Inputs &amp; Calcs'!$B$4,SUM($E$729:BT729)&gt;=$M$41),$M$41,SUM($E$729:BT729))</f>
        <v>0</v>
      </c>
      <c r="BU735" s="1250">
        <f>IF(AND($C$43='Model Inputs &amp; Calcs'!$B$4,SUM($E$729:BU729)&gt;=$M$41),$M$41,SUM($E$729:BU729))</f>
        <v>0</v>
      </c>
      <c r="BV735" s="1250">
        <f>IF(AND($C$43='Model Inputs &amp; Calcs'!$B$4,SUM($E$729:BV729)&gt;=$M$41),$M$41,SUM($E$729:BV729))</f>
        <v>0</v>
      </c>
      <c r="BW735" s="1250">
        <f>IF(AND($C$43='Model Inputs &amp; Calcs'!$B$4,SUM($E$729:BW729)&gt;=$M$41),$M$41,SUM($E$729:BW729))</f>
        <v>0</v>
      </c>
      <c r="BX735" s="1250">
        <f>IF(AND($C$43='Model Inputs &amp; Calcs'!$B$4,SUM($E$729:BX729)&gt;=$M$41),$M$41,SUM($E$729:BX729))</f>
        <v>0</v>
      </c>
      <c r="BY735" s="1250">
        <f>IF(AND($C$43='Model Inputs &amp; Calcs'!$B$4,SUM($E$729:BY729)&gt;=$M$41),$M$41,SUM($E$729:BY729))</f>
        <v>0</v>
      </c>
      <c r="BZ735" s="1250">
        <f>IF(AND($C$43='Model Inputs &amp; Calcs'!$B$4,SUM($E$729:BZ729)&gt;=$M$41),$M$41,SUM($E$729:BZ729))</f>
        <v>0</v>
      </c>
      <c r="CA735" s="1250">
        <f>IF(AND($C$43='Model Inputs &amp; Calcs'!$B$4,SUM($E$729:CA729)&gt;=$M$41),$M$41,SUM($E$729:CA729))</f>
        <v>0</v>
      </c>
      <c r="CB735" s="1250">
        <f>IF(AND($C$43='Model Inputs &amp; Calcs'!$B$4,SUM($E$729:CB729)&gt;=$M$41),$M$41,SUM($E$729:CB729))</f>
        <v>0</v>
      </c>
      <c r="CC735" s="1250">
        <f>IF(AND($C$43='Model Inputs &amp; Calcs'!$B$4,SUM($E$729:CC729)&gt;=$M$41),$M$41,SUM($E$729:CC729))</f>
        <v>0</v>
      </c>
      <c r="CD735" s="1250">
        <f>IF(AND($C$43='Model Inputs &amp; Calcs'!$B$4,SUM($E$729:CD729)&gt;=$M$41),$M$41,SUM($E$729:CD729))</f>
        <v>0</v>
      </c>
      <c r="CE735" s="1250">
        <f>IF(AND($C$43='Model Inputs &amp; Calcs'!$B$4,SUM($E$729:CE729)&gt;=$M$41),$M$41,SUM($E$729:CE729))</f>
        <v>0</v>
      </c>
      <c r="CF735" s="1250">
        <f>IF(AND($C$43='Model Inputs &amp; Calcs'!$B$4,SUM($E$729:CF729)&gt;=$M$41),$M$41,SUM($E$729:CF729))</f>
        <v>0</v>
      </c>
      <c r="CG735" s="1250">
        <f>IF(AND($C$43='Model Inputs &amp; Calcs'!$B$4,SUM($E$729:CG729)&gt;=$M$41),$M$41,SUM($E$729:CG729))</f>
        <v>0</v>
      </c>
      <c r="CH735" s="1250">
        <f>IF(AND($C$43='Model Inputs &amp; Calcs'!$B$4,SUM($E$729:CH729)&gt;=$M$41),$M$41,SUM($E$729:CH729))</f>
        <v>0</v>
      </c>
      <c r="CI735" s="1250">
        <f>IF(AND($C$43='Model Inputs &amp; Calcs'!$B$4,SUM($E$729:CI729)&gt;=$M$41),$M$41,SUM($E$729:CI729))</f>
        <v>0</v>
      </c>
      <c r="CJ735" s="1250">
        <f>IF(AND($C$43='Model Inputs &amp; Calcs'!$B$4,SUM($E$729:CJ729)&gt;=$M$41),$M$41,SUM($E$729:CJ729))</f>
        <v>0</v>
      </c>
      <c r="CK735" s="1250">
        <f>IF(AND($C$43='Model Inputs &amp; Calcs'!$B$4,SUM($E$729:CK729)&gt;=$M$41),$M$41,SUM($E$729:CK729))</f>
        <v>0</v>
      </c>
      <c r="CL735" s="1250">
        <f>IF(AND($C$43='Model Inputs &amp; Calcs'!$B$4,SUM($E$729:CL729)&gt;=$M$41),$M$41,SUM($E$729:CL729))</f>
        <v>0</v>
      </c>
      <c r="CM735" s="1250">
        <f>IF(AND($C$43='Model Inputs &amp; Calcs'!$B$4,SUM($E$729:CM729)&gt;=$M$41),$M$41,SUM($E$729:CM729))</f>
        <v>0</v>
      </c>
      <c r="CN735" s="1250">
        <f>IF(AND($C$43='Model Inputs &amp; Calcs'!$B$4,SUM($E$729:CN729)&gt;=$M$41),$M$41,SUM($E$729:CN729))</f>
        <v>0</v>
      </c>
      <c r="CO735" s="1250">
        <f>IF(AND($C$43='Model Inputs &amp; Calcs'!$B$4,SUM($E$729:CO729)&gt;=$M$41),$M$41,SUM($E$729:CO729))</f>
        <v>0</v>
      </c>
      <c r="CP735" s="1250">
        <f>IF(AND($C$43='Model Inputs &amp; Calcs'!$B$4,SUM($E$729:CP729)&gt;=$M$41),$M$41,SUM($E$729:CP729))</f>
        <v>0</v>
      </c>
      <c r="CQ735" s="1250">
        <f>IF(AND($C$43='Model Inputs &amp; Calcs'!$B$4,SUM($E$729:CQ729)&gt;=$M$41),$M$41,SUM($E$729:CQ729))</f>
        <v>0</v>
      </c>
      <c r="CR735" s="1250">
        <f>IF(AND($C$43='Model Inputs &amp; Calcs'!$B$4,SUM($E$729:CR729)&gt;=$M$41),$M$41,SUM($E$729:CR729))</f>
        <v>0</v>
      </c>
      <c r="CS735" s="1250">
        <f>IF(AND($C$43='Model Inputs &amp; Calcs'!$B$4,SUM($E$729:CS729)&gt;=$M$41),$M$41,SUM($E$729:CS729))</f>
        <v>0</v>
      </c>
      <c r="CT735" s="1250">
        <f>IF(AND($C$43='Model Inputs &amp; Calcs'!$B$4,SUM($E$729:CT729)&gt;=$M$41),$M$41,SUM($E$729:CT729))</f>
        <v>0</v>
      </c>
      <c r="CU735" s="1250">
        <f>IF(AND($C$43='Model Inputs &amp; Calcs'!$B$4,SUM($E$729:CU729)&gt;=$M$41),$M$41,SUM($E$729:CU729))</f>
        <v>0</v>
      </c>
      <c r="CV735" s="1250">
        <f>IF(AND($C$43='Model Inputs &amp; Calcs'!$B$4,SUM($E$729:CV729)&gt;=$M$41),$M$41,SUM($E$729:CV729))</f>
        <v>0</v>
      </c>
      <c r="CW735" s="1250">
        <f>IF(AND($C$43='Model Inputs &amp; Calcs'!$B$4,SUM($E$729:CW729)&gt;=$M$41),$M$41,SUM($E$729:CW729))</f>
        <v>0</v>
      </c>
      <c r="CX735" s="1250">
        <f>IF(AND($C$43='Model Inputs &amp; Calcs'!$B$4,SUM($E$729:CX729)&gt;=$M$41),$M$41,SUM($E$729:CX729))</f>
        <v>0</v>
      </c>
      <c r="CY735" s="1250">
        <f>IF(AND($C$43='Model Inputs &amp; Calcs'!$B$4,SUM($E$729:CY729)&gt;=$M$41),$M$41,SUM($E$729:CY729))</f>
        <v>0</v>
      </c>
      <c r="CZ735" s="1250">
        <f>IF(AND($C$43='Model Inputs &amp; Calcs'!$B$4,SUM($E$729:CZ729)&gt;=$M$41),$M$41,SUM($E$729:CZ729))</f>
        <v>0</v>
      </c>
      <c r="DA735" s="1250">
        <f>IF(AND($C$43='Model Inputs &amp; Calcs'!$B$4,SUM($E$729:DA729)&gt;=$M$41),$M$41,SUM($E$729:DA729))</f>
        <v>0</v>
      </c>
      <c r="DB735" s="1250">
        <f>IF(AND($C$43='Model Inputs &amp; Calcs'!$B$4,SUM($E$729:DB729)&gt;=$M$41),$M$41,SUM($E$729:DB729))</f>
        <v>0</v>
      </c>
      <c r="DC735" s="1250">
        <f>IF(AND($C$43='Model Inputs &amp; Calcs'!$B$4,SUM($E$729:DC729)&gt;=$M$41),$M$41,SUM($E$729:DC729))</f>
        <v>0</v>
      </c>
      <c r="DD735" s="1250">
        <f>IF(AND($C$43='Model Inputs &amp; Calcs'!$B$4,SUM($E$729:DD729)&gt;=$M$41),$M$41,SUM($E$729:DD729))</f>
        <v>0</v>
      </c>
      <c r="DE735" s="1250">
        <f>IF(AND($C$43='Model Inputs &amp; Calcs'!$B$4,SUM($E$729:DE729)&gt;=$M$41),$M$41,SUM($E$729:DE729))</f>
        <v>0</v>
      </c>
      <c r="DF735" s="1250">
        <f>IF(AND($C$43='Model Inputs &amp; Calcs'!$B$4,SUM($E$729:DF729)&gt;=$M$41),$M$41,SUM($E$729:DF729))</f>
        <v>0</v>
      </c>
      <c r="DG735" s="1250">
        <f>IF(AND($C$43='Model Inputs &amp; Calcs'!$B$4,SUM($E$729:DG729)&gt;=$M$41),$M$41,SUM($E$729:DG729))</f>
        <v>0</v>
      </c>
      <c r="DH735" s="1250">
        <f>IF(AND($C$43='Model Inputs &amp; Calcs'!$B$4,SUM($E$729:DH729)&gt;=$M$41),$M$41,SUM($E$729:DH729))</f>
        <v>0</v>
      </c>
      <c r="DI735" s="1250">
        <f>IF(AND($C$43='Model Inputs &amp; Calcs'!$B$4,SUM($E$729:DI729)&gt;=$M$41),$M$41,SUM($E$729:DI729))</f>
        <v>0</v>
      </c>
      <c r="DJ735" s="1250">
        <f>IF(AND($C$43='Model Inputs &amp; Calcs'!$B$4,SUM($E$729:DJ729)&gt;=$M$41),$M$41,SUM($E$729:DJ729))</f>
        <v>0</v>
      </c>
      <c r="DK735" s="1250">
        <f>IF(AND($C$43='Model Inputs &amp; Calcs'!$B$4,SUM($E$729:DK729)&gt;=$M$41),$M$41,SUM($E$729:DK729))</f>
        <v>0</v>
      </c>
      <c r="DL735" s="1250">
        <f>IF(AND($C$43='Model Inputs &amp; Calcs'!$B$4,SUM($E$729:DL729)&gt;=$M$41),$M$41,SUM($E$729:DL729))</f>
        <v>0</v>
      </c>
      <c r="DM735" s="1250">
        <f>IF(AND($C$43='Model Inputs &amp; Calcs'!$B$4,SUM($E$729:DM729)&gt;=$M$41),$M$41,SUM($E$729:DM729))</f>
        <v>0</v>
      </c>
      <c r="DN735" s="1250">
        <f>IF(AND($C$43='Model Inputs &amp; Calcs'!$B$4,SUM($E$729:DN729)&gt;=$M$41),$M$41,SUM($E$729:DN729))</f>
        <v>0</v>
      </c>
      <c r="DO735" s="1250">
        <f>IF(AND($C$43='Model Inputs &amp; Calcs'!$B$4,SUM($E$729:DO729)&gt;=$M$41),$M$41,SUM($E$729:DO729))</f>
        <v>0</v>
      </c>
      <c r="DP735" s="1250">
        <f>IF(AND($C$43='Model Inputs &amp; Calcs'!$B$4,SUM($E$729:DP729)&gt;=$M$41),$M$41,SUM($E$729:DP729))</f>
        <v>0</v>
      </c>
      <c r="DQ735" s="1250">
        <f>IF(AND($C$43='Model Inputs &amp; Calcs'!$B$4,SUM($E$729:DQ729)&gt;=$M$41),$M$41,SUM($E$729:DQ729))</f>
        <v>0</v>
      </c>
      <c r="DR735" s="1250">
        <f>IF(AND($C$43='Model Inputs &amp; Calcs'!$B$4,SUM($E$729:DR729)&gt;=$M$41),$M$41,SUM($E$729:DR729))</f>
        <v>0</v>
      </c>
      <c r="DS735" s="1250">
        <f>IF(AND($C$43='Model Inputs &amp; Calcs'!$B$4,SUM($E$729:DS729)&gt;=$M$41),$M$41,SUM($E$729:DS729))</f>
        <v>0</v>
      </c>
      <c r="DT735" s="1250">
        <f>IF(AND($C$43='Model Inputs &amp; Calcs'!$B$4,SUM($E$729:DT729)&gt;=$M$41),$M$41,SUM($E$729:DT729))</f>
        <v>0</v>
      </c>
      <c r="DU735" s="1250">
        <f>IF(AND($C$43='Model Inputs &amp; Calcs'!$B$4,SUM($E$729:DU729)&gt;=$M$41),$M$41,SUM($E$729:DU729))</f>
        <v>0</v>
      </c>
      <c r="DV735" s="1250">
        <f>IF(AND($C$43='Model Inputs &amp; Calcs'!$B$4,SUM($E$729:DV729)&gt;=$M$41),$M$41,SUM($E$729:DV729))</f>
        <v>0</v>
      </c>
      <c r="DW735" s="1250">
        <f>IF(AND($C$43='Model Inputs &amp; Calcs'!$B$4,SUM($E$729:DW729)&gt;=$M$41),$M$41,SUM($E$729:DW729))</f>
        <v>0</v>
      </c>
      <c r="DX735" s="1250">
        <f>IF(AND($C$43='Model Inputs &amp; Calcs'!$B$4,SUM($E$729:DX729)&gt;=$M$41),$M$41,SUM($E$729:DX729))</f>
        <v>0</v>
      </c>
      <c r="DY735" s="1250">
        <f>IF(AND($C$43='Model Inputs &amp; Calcs'!$B$4,SUM($E$729:DY729)&gt;=$M$41),$M$41,SUM($E$729:DY729))</f>
        <v>0</v>
      </c>
      <c r="DZ735" s="1250">
        <f>IF(AND($C$43='Model Inputs &amp; Calcs'!$B$4,SUM($E$729:DZ729)&gt;=$M$41),$M$41,SUM($E$729:DZ729))</f>
        <v>0</v>
      </c>
      <c r="EA735" s="1250">
        <f>IF(AND($C$43='Model Inputs &amp; Calcs'!$B$4,SUM($E$729:EA729)&gt;=$M$41),$M$41,SUM($E$729:EA729))</f>
        <v>0</v>
      </c>
      <c r="EB735" s="1250">
        <f>IF(AND($C$43='Model Inputs &amp; Calcs'!$B$4,SUM($E$729:EB729)&gt;=$M$41),$M$41,SUM($E$729:EB729))</f>
        <v>0</v>
      </c>
      <c r="EC735" s="1250">
        <f>IF(AND($C$43='Model Inputs &amp; Calcs'!$B$4,SUM($E$729:EC729)&gt;=$M$41),$M$41,SUM($E$729:EC729))</f>
        <v>0</v>
      </c>
      <c r="ED735" s="1250">
        <f>IF(AND($C$43='Model Inputs &amp; Calcs'!$B$4,SUM($E$729:ED729)&gt;=$M$41),$M$41,SUM($E$729:ED729))</f>
        <v>0</v>
      </c>
      <c r="EE735" s="1250">
        <f>IF(AND($C$43='Model Inputs &amp; Calcs'!$B$4,SUM($E$729:EE729)&gt;=$M$41),$M$41,SUM($E$729:EE729))</f>
        <v>0</v>
      </c>
      <c r="EF735" s="1250">
        <f>IF(AND($C$43='Model Inputs &amp; Calcs'!$B$4,SUM($E$729:EF729)&gt;=$M$41),$M$41,SUM($E$729:EF729))</f>
        <v>0</v>
      </c>
    </row>
    <row r="736" spans="1:136">
      <c r="C736" s="28" t="s">
        <v>770</v>
      </c>
      <c r="E736" s="1250" t="e">
        <f t="shared" ref="E736:AJ736" ca="1" si="579">E739-E733</f>
        <v>#DIV/0!</v>
      </c>
      <c r="F736" s="1250" t="e">
        <f t="shared" ca="1" si="579"/>
        <v>#DIV/0!</v>
      </c>
      <c r="G736" s="1250" t="e">
        <f t="shared" ca="1" si="579"/>
        <v>#DIV/0!</v>
      </c>
      <c r="H736" s="1250" t="e">
        <f t="shared" ca="1" si="579"/>
        <v>#DIV/0!</v>
      </c>
      <c r="I736" s="1250" t="e">
        <f t="shared" ca="1" si="579"/>
        <v>#DIV/0!</v>
      </c>
      <c r="J736" s="1250" t="e">
        <f t="shared" ca="1" si="579"/>
        <v>#DIV/0!</v>
      </c>
      <c r="K736" s="1250" t="e">
        <f t="shared" ca="1" si="579"/>
        <v>#DIV/0!</v>
      </c>
      <c r="L736" s="1250" t="e">
        <f t="shared" ca="1" si="579"/>
        <v>#DIV/0!</v>
      </c>
      <c r="M736" s="1250" t="e">
        <f t="shared" ca="1" si="579"/>
        <v>#DIV/0!</v>
      </c>
      <c r="N736" s="1250" t="e">
        <f t="shared" ca="1" si="579"/>
        <v>#DIV/0!</v>
      </c>
      <c r="O736" s="1250" t="e">
        <f t="shared" ca="1" si="579"/>
        <v>#DIV/0!</v>
      </c>
      <c r="P736" s="1250" t="e">
        <f t="shared" ca="1" si="579"/>
        <v>#DIV/0!</v>
      </c>
      <c r="Q736" s="1250" t="e">
        <f t="shared" ca="1" si="579"/>
        <v>#DIV/0!</v>
      </c>
      <c r="R736" s="1250" t="e">
        <f t="shared" ca="1" si="579"/>
        <v>#DIV/0!</v>
      </c>
      <c r="S736" s="1250" t="e">
        <f t="shared" ca="1" si="579"/>
        <v>#DIV/0!</v>
      </c>
      <c r="T736" s="1250" t="e">
        <f t="shared" ca="1" si="579"/>
        <v>#DIV/0!</v>
      </c>
      <c r="U736" s="1250" t="e">
        <f t="shared" ca="1" si="579"/>
        <v>#DIV/0!</v>
      </c>
      <c r="V736" s="1250" t="e">
        <f t="shared" ca="1" si="579"/>
        <v>#DIV/0!</v>
      </c>
      <c r="W736" s="1250" t="e">
        <f t="shared" ca="1" si="579"/>
        <v>#DIV/0!</v>
      </c>
      <c r="X736" s="1250" t="e">
        <f t="shared" ca="1" si="579"/>
        <v>#DIV/0!</v>
      </c>
      <c r="Y736" s="1250" t="e">
        <f t="shared" ca="1" si="579"/>
        <v>#DIV/0!</v>
      </c>
      <c r="Z736" s="1250" t="e">
        <f t="shared" ca="1" si="579"/>
        <v>#DIV/0!</v>
      </c>
      <c r="AA736" s="1250" t="e">
        <f t="shared" ca="1" si="579"/>
        <v>#DIV/0!</v>
      </c>
      <c r="AB736" s="1250" t="e">
        <f t="shared" ca="1" si="579"/>
        <v>#DIV/0!</v>
      </c>
      <c r="AC736" s="1250" t="e">
        <f t="shared" ca="1" si="579"/>
        <v>#DIV/0!</v>
      </c>
      <c r="AD736" s="1250" t="e">
        <f t="shared" ca="1" si="579"/>
        <v>#DIV/0!</v>
      </c>
      <c r="AE736" s="1250" t="e">
        <f t="shared" ca="1" si="579"/>
        <v>#DIV/0!</v>
      </c>
      <c r="AF736" s="1250" t="e">
        <f t="shared" ca="1" si="579"/>
        <v>#DIV/0!</v>
      </c>
      <c r="AG736" s="1250" t="e">
        <f t="shared" ca="1" si="579"/>
        <v>#DIV/0!</v>
      </c>
      <c r="AH736" s="1250" t="e">
        <f t="shared" ca="1" si="579"/>
        <v>#DIV/0!</v>
      </c>
      <c r="AI736" s="1250" t="e">
        <f t="shared" ca="1" si="579"/>
        <v>#DIV/0!</v>
      </c>
      <c r="AJ736" s="1250" t="e">
        <f t="shared" ca="1" si="579"/>
        <v>#DIV/0!</v>
      </c>
      <c r="AK736" s="1250" t="e">
        <f t="shared" ref="AK736:BP736" ca="1" si="580">AK739-AK733</f>
        <v>#DIV/0!</v>
      </c>
      <c r="AL736" s="1250" t="e">
        <f t="shared" ca="1" si="580"/>
        <v>#DIV/0!</v>
      </c>
      <c r="AM736" s="1250" t="e">
        <f t="shared" ca="1" si="580"/>
        <v>#DIV/0!</v>
      </c>
      <c r="AN736" s="1250" t="e">
        <f t="shared" ca="1" si="580"/>
        <v>#DIV/0!</v>
      </c>
      <c r="AO736" s="1250" t="e">
        <f t="shared" ca="1" si="580"/>
        <v>#DIV/0!</v>
      </c>
      <c r="AP736" s="1250" t="e">
        <f t="shared" ca="1" si="580"/>
        <v>#DIV/0!</v>
      </c>
      <c r="AQ736" s="1250" t="e">
        <f t="shared" ca="1" si="580"/>
        <v>#DIV/0!</v>
      </c>
      <c r="AR736" s="1250" t="e">
        <f t="shared" ca="1" si="580"/>
        <v>#DIV/0!</v>
      </c>
      <c r="AS736" s="1250" t="e">
        <f t="shared" ca="1" si="580"/>
        <v>#DIV/0!</v>
      </c>
      <c r="AT736" s="1250" t="e">
        <f t="shared" ca="1" si="580"/>
        <v>#DIV/0!</v>
      </c>
      <c r="AU736" s="1250" t="e">
        <f t="shared" ca="1" si="580"/>
        <v>#DIV/0!</v>
      </c>
      <c r="AV736" s="1250" t="e">
        <f t="shared" ca="1" si="580"/>
        <v>#DIV/0!</v>
      </c>
      <c r="AW736" s="1250" t="e">
        <f t="shared" ca="1" si="580"/>
        <v>#DIV/0!</v>
      </c>
      <c r="AX736" s="1250" t="e">
        <f t="shared" ca="1" si="580"/>
        <v>#DIV/0!</v>
      </c>
      <c r="AY736" s="1250" t="e">
        <f t="shared" ca="1" si="580"/>
        <v>#DIV/0!</v>
      </c>
      <c r="AZ736" s="1250" t="e">
        <f t="shared" ca="1" si="580"/>
        <v>#DIV/0!</v>
      </c>
      <c r="BA736" s="1250" t="e">
        <f t="shared" ca="1" si="580"/>
        <v>#DIV/0!</v>
      </c>
      <c r="BB736" s="1250" t="e">
        <f t="shared" ca="1" si="580"/>
        <v>#DIV/0!</v>
      </c>
      <c r="BC736" s="1250" t="e">
        <f t="shared" ca="1" si="580"/>
        <v>#DIV/0!</v>
      </c>
      <c r="BD736" s="1250" t="e">
        <f t="shared" ca="1" si="580"/>
        <v>#DIV/0!</v>
      </c>
      <c r="BE736" s="1250" t="e">
        <f t="shared" ca="1" si="580"/>
        <v>#DIV/0!</v>
      </c>
      <c r="BF736" s="1250" t="e">
        <f t="shared" ca="1" si="580"/>
        <v>#DIV/0!</v>
      </c>
      <c r="BG736" s="1250" t="e">
        <f t="shared" ca="1" si="580"/>
        <v>#DIV/0!</v>
      </c>
      <c r="BH736" s="1250" t="e">
        <f t="shared" ca="1" si="580"/>
        <v>#DIV/0!</v>
      </c>
      <c r="BI736" s="1250" t="e">
        <f t="shared" ca="1" si="580"/>
        <v>#DIV/0!</v>
      </c>
      <c r="BJ736" s="1250" t="e">
        <f t="shared" ca="1" si="580"/>
        <v>#DIV/0!</v>
      </c>
      <c r="BK736" s="1250" t="e">
        <f t="shared" ca="1" si="580"/>
        <v>#DIV/0!</v>
      </c>
      <c r="BL736" s="1250" t="e">
        <f t="shared" ca="1" si="580"/>
        <v>#DIV/0!</v>
      </c>
      <c r="BM736" s="1250" t="e">
        <f t="shared" ca="1" si="580"/>
        <v>#DIV/0!</v>
      </c>
      <c r="BN736" s="1250" t="e">
        <f t="shared" ca="1" si="580"/>
        <v>#DIV/0!</v>
      </c>
      <c r="BO736" s="1250" t="e">
        <f t="shared" ca="1" si="580"/>
        <v>#DIV/0!</v>
      </c>
      <c r="BP736" s="1250" t="e">
        <f t="shared" ca="1" si="580"/>
        <v>#DIV/0!</v>
      </c>
      <c r="BQ736" s="1250" t="e">
        <f t="shared" ref="BQ736:CV736" ca="1" si="581">BQ739-BQ733</f>
        <v>#DIV/0!</v>
      </c>
      <c r="BR736" s="1250" t="e">
        <f t="shared" ca="1" si="581"/>
        <v>#DIV/0!</v>
      </c>
      <c r="BS736" s="1250" t="e">
        <f t="shared" ca="1" si="581"/>
        <v>#DIV/0!</v>
      </c>
      <c r="BT736" s="1250" t="e">
        <f t="shared" ca="1" si="581"/>
        <v>#DIV/0!</v>
      </c>
      <c r="BU736" s="1250" t="e">
        <f t="shared" ca="1" si="581"/>
        <v>#DIV/0!</v>
      </c>
      <c r="BV736" s="1250" t="e">
        <f t="shared" ca="1" si="581"/>
        <v>#DIV/0!</v>
      </c>
      <c r="BW736" s="1250" t="e">
        <f t="shared" ca="1" si="581"/>
        <v>#DIV/0!</v>
      </c>
      <c r="BX736" s="1250" t="e">
        <f t="shared" ca="1" si="581"/>
        <v>#DIV/0!</v>
      </c>
      <c r="BY736" s="1250" t="e">
        <f t="shared" ca="1" si="581"/>
        <v>#DIV/0!</v>
      </c>
      <c r="BZ736" s="1250" t="e">
        <f t="shared" ca="1" si="581"/>
        <v>#DIV/0!</v>
      </c>
      <c r="CA736" s="1250" t="e">
        <f t="shared" ca="1" si="581"/>
        <v>#DIV/0!</v>
      </c>
      <c r="CB736" s="1250" t="e">
        <f t="shared" ca="1" si="581"/>
        <v>#DIV/0!</v>
      </c>
      <c r="CC736" s="1250" t="e">
        <f t="shared" ca="1" si="581"/>
        <v>#DIV/0!</v>
      </c>
      <c r="CD736" s="1250" t="e">
        <f t="shared" ca="1" si="581"/>
        <v>#DIV/0!</v>
      </c>
      <c r="CE736" s="1250" t="e">
        <f t="shared" ca="1" si="581"/>
        <v>#DIV/0!</v>
      </c>
      <c r="CF736" s="1250" t="e">
        <f t="shared" ca="1" si="581"/>
        <v>#DIV/0!</v>
      </c>
      <c r="CG736" s="1250" t="e">
        <f t="shared" ca="1" si="581"/>
        <v>#DIV/0!</v>
      </c>
      <c r="CH736" s="1250" t="e">
        <f t="shared" ca="1" si="581"/>
        <v>#DIV/0!</v>
      </c>
      <c r="CI736" s="1250" t="e">
        <f t="shared" ca="1" si="581"/>
        <v>#DIV/0!</v>
      </c>
      <c r="CJ736" s="1250" t="e">
        <f t="shared" ca="1" si="581"/>
        <v>#DIV/0!</v>
      </c>
      <c r="CK736" s="1250" t="e">
        <f t="shared" ca="1" si="581"/>
        <v>#DIV/0!</v>
      </c>
      <c r="CL736" s="1250" t="e">
        <f t="shared" ca="1" si="581"/>
        <v>#DIV/0!</v>
      </c>
      <c r="CM736" s="1250" t="e">
        <f t="shared" ca="1" si="581"/>
        <v>#DIV/0!</v>
      </c>
      <c r="CN736" s="1250" t="e">
        <f t="shared" ca="1" si="581"/>
        <v>#DIV/0!</v>
      </c>
      <c r="CO736" s="1250" t="e">
        <f t="shared" ca="1" si="581"/>
        <v>#DIV/0!</v>
      </c>
      <c r="CP736" s="1250" t="e">
        <f t="shared" ca="1" si="581"/>
        <v>#DIV/0!</v>
      </c>
      <c r="CQ736" s="1250" t="e">
        <f t="shared" ca="1" si="581"/>
        <v>#DIV/0!</v>
      </c>
      <c r="CR736" s="1250" t="e">
        <f t="shared" ca="1" si="581"/>
        <v>#DIV/0!</v>
      </c>
      <c r="CS736" s="1250" t="e">
        <f t="shared" ca="1" si="581"/>
        <v>#DIV/0!</v>
      </c>
      <c r="CT736" s="1250" t="e">
        <f t="shared" ca="1" si="581"/>
        <v>#DIV/0!</v>
      </c>
      <c r="CU736" s="1250" t="e">
        <f t="shared" ca="1" si="581"/>
        <v>#DIV/0!</v>
      </c>
      <c r="CV736" s="1250" t="e">
        <f t="shared" ca="1" si="581"/>
        <v>#DIV/0!</v>
      </c>
      <c r="CW736" s="1250" t="e">
        <f t="shared" ref="CW736:EF736" ca="1" si="582">CW739-CW733</f>
        <v>#DIV/0!</v>
      </c>
      <c r="CX736" s="1250" t="e">
        <f t="shared" ca="1" si="582"/>
        <v>#DIV/0!</v>
      </c>
      <c r="CY736" s="1250" t="e">
        <f t="shared" ca="1" si="582"/>
        <v>#DIV/0!</v>
      </c>
      <c r="CZ736" s="1250" t="e">
        <f t="shared" ca="1" si="582"/>
        <v>#DIV/0!</v>
      </c>
      <c r="DA736" s="1250" t="e">
        <f t="shared" ca="1" si="582"/>
        <v>#DIV/0!</v>
      </c>
      <c r="DB736" s="1250" t="e">
        <f t="shared" ca="1" si="582"/>
        <v>#DIV/0!</v>
      </c>
      <c r="DC736" s="1250" t="e">
        <f t="shared" ca="1" si="582"/>
        <v>#DIV/0!</v>
      </c>
      <c r="DD736" s="1250" t="e">
        <f t="shared" ca="1" si="582"/>
        <v>#DIV/0!</v>
      </c>
      <c r="DE736" s="1250" t="e">
        <f t="shared" ca="1" si="582"/>
        <v>#DIV/0!</v>
      </c>
      <c r="DF736" s="1250" t="e">
        <f t="shared" ca="1" si="582"/>
        <v>#DIV/0!</v>
      </c>
      <c r="DG736" s="1250" t="e">
        <f t="shared" ca="1" si="582"/>
        <v>#DIV/0!</v>
      </c>
      <c r="DH736" s="1250" t="e">
        <f t="shared" ca="1" si="582"/>
        <v>#DIV/0!</v>
      </c>
      <c r="DI736" s="1250" t="e">
        <f t="shared" ca="1" si="582"/>
        <v>#DIV/0!</v>
      </c>
      <c r="DJ736" s="1250" t="e">
        <f t="shared" ca="1" si="582"/>
        <v>#DIV/0!</v>
      </c>
      <c r="DK736" s="1250" t="e">
        <f t="shared" ca="1" si="582"/>
        <v>#DIV/0!</v>
      </c>
      <c r="DL736" s="1250" t="e">
        <f t="shared" ca="1" si="582"/>
        <v>#DIV/0!</v>
      </c>
      <c r="DM736" s="1250" t="e">
        <f t="shared" ca="1" si="582"/>
        <v>#DIV/0!</v>
      </c>
      <c r="DN736" s="1250" t="e">
        <f t="shared" ca="1" si="582"/>
        <v>#DIV/0!</v>
      </c>
      <c r="DO736" s="1250" t="e">
        <f t="shared" ca="1" si="582"/>
        <v>#DIV/0!</v>
      </c>
      <c r="DP736" s="1250" t="e">
        <f t="shared" ca="1" si="582"/>
        <v>#DIV/0!</v>
      </c>
      <c r="DQ736" s="1250" t="e">
        <f t="shared" ca="1" si="582"/>
        <v>#DIV/0!</v>
      </c>
      <c r="DR736" s="1250" t="e">
        <f t="shared" ca="1" si="582"/>
        <v>#DIV/0!</v>
      </c>
      <c r="DS736" s="1250" t="e">
        <f t="shared" ca="1" si="582"/>
        <v>#DIV/0!</v>
      </c>
      <c r="DT736" s="1250" t="e">
        <f t="shared" ca="1" si="582"/>
        <v>#DIV/0!</v>
      </c>
      <c r="DU736" s="1250" t="e">
        <f t="shared" ca="1" si="582"/>
        <v>#DIV/0!</v>
      </c>
      <c r="DV736" s="1250" t="e">
        <f t="shared" ca="1" si="582"/>
        <v>#DIV/0!</v>
      </c>
      <c r="DW736" s="1250" t="e">
        <f t="shared" ca="1" si="582"/>
        <v>#DIV/0!</v>
      </c>
      <c r="DX736" s="1250" t="e">
        <f t="shared" ca="1" si="582"/>
        <v>#DIV/0!</v>
      </c>
      <c r="DY736" s="1250" t="e">
        <f t="shared" ca="1" si="582"/>
        <v>#DIV/0!</v>
      </c>
      <c r="DZ736" s="1250" t="e">
        <f t="shared" ca="1" si="582"/>
        <v>#DIV/0!</v>
      </c>
      <c r="EA736" s="1250" t="e">
        <f t="shared" ca="1" si="582"/>
        <v>#DIV/0!</v>
      </c>
      <c r="EB736" s="1250" t="e">
        <f t="shared" ca="1" si="582"/>
        <v>#DIV/0!</v>
      </c>
      <c r="EC736" s="1250" t="e">
        <f t="shared" ca="1" si="582"/>
        <v>#DIV/0!</v>
      </c>
      <c r="ED736" s="1250" t="e">
        <f t="shared" ca="1" si="582"/>
        <v>#DIV/0!</v>
      </c>
      <c r="EE736" s="1250" t="e">
        <f t="shared" ca="1" si="582"/>
        <v>#DIV/0!</v>
      </c>
      <c r="EF736" s="1250" t="e">
        <f t="shared" ca="1" si="582"/>
        <v>#DIV/0!</v>
      </c>
    </row>
    <row r="737" spans="3:136">
      <c r="C737" s="34" t="s">
        <v>771</v>
      </c>
      <c r="D737" s="34"/>
      <c r="E737" s="1412" t="e">
        <f t="shared" ref="E737:AJ737" ca="1" si="583">E740-E734</f>
        <v>#DIV/0!</v>
      </c>
      <c r="F737" s="1412" t="e">
        <f t="shared" ca="1" si="583"/>
        <v>#DIV/0!</v>
      </c>
      <c r="G737" s="1412" t="e">
        <f t="shared" ca="1" si="583"/>
        <v>#DIV/0!</v>
      </c>
      <c r="H737" s="1412" t="e">
        <f t="shared" ca="1" si="583"/>
        <v>#DIV/0!</v>
      </c>
      <c r="I737" s="1412" t="e">
        <f t="shared" ca="1" si="583"/>
        <v>#DIV/0!</v>
      </c>
      <c r="J737" s="1412" t="e">
        <f t="shared" ca="1" si="583"/>
        <v>#DIV/0!</v>
      </c>
      <c r="K737" s="1412" t="e">
        <f t="shared" ca="1" si="583"/>
        <v>#DIV/0!</v>
      </c>
      <c r="L737" s="1412" t="e">
        <f t="shared" ca="1" si="583"/>
        <v>#DIV/0!</v>
      </c>
      <c r="M737" s="1412" t="e">
        <f t="shared" ca="1" si="583"/>
        <v>#DIV/0!</v>
      </c>
      <c r="N737" s="1412" t="e">
        <f t="shared" ca="1" si="583"/>
        <v>#DIV/0!</v>
      </c>
      <c r="O737" s="1412" t="e">
        <f t="shared" ca="1" si="583"/>
        <v>#DIV/0!</v>
      </c>
      <c r="P737" s="1412" t="e">
        <f t="shared" ca="1" si="583"/>
        <v>#DIV/0!</v>
      </c>
      <c r="Q737" s="1412" t="e">
        <f t="shared" ca="1" si="583"/>
        <v>#DIV/0!</v>
      </c>
      <c r="R737" s="1412" t="e">
        <f t="shared" ca="1" si="583"/>
        <v>#DIV/0!</v>
      </c>
      <c r="S737" s="1412" t="e">
        <f t="shared" ca="1" si="583"/>
        <v>#DIV/0!</v>
      </c>
      <c r="T737" s="1412" t="e">
        <f t="shared" ca="1" si="583"/>
        <v>#DIV/0!</v>
      </c>
      <c r="U737" s="1412" t="e">
        <f t="shared" ca="1" si="583"/>
        <v>#DIV/0!</v>
      </c>
      <c r="V737" s="1412" t="e">
        <f t="shared" ca="1" si="583"/>
        <v>#DIV/0!</v>
      </c>
      <c r="W737" s="1412" t="e">
        <f t="shared" ca="1" si="583"/>
        <v>#DIV/0!</v>
      </c>
      <c r="X737" s="1412" t="e">
        <f t="shared" ca="1" si="583"/>
        <v>#DIV/0!</v>
      </c>
      <c r="Y737" s="1412" t="e">
        <f t="shared" ca="1" si="583"/>
        <v>#DIV/0!</v>
      </c>
      <c r="Z737" s="1412" t="e">
        <f t="shared" ca="1" si="583"/>
        <v>#DIV/0!</v>
      </c>
      <c r="AA737" s="1412" t="e">
        <f t="shared" ca="1" si="583"/>
        <v>#DIV/0!</v>
      </c>
      <c r="AB737" s="1412" t="e">
        <f t="shared" ca="1" si="583"/>
        <v>#DIV/0!</v>
      </c>
      <c r="AC737" s="1412" t="e">
        <f t="shared" ca="1" si="583"/>
        <v>#DIV/0!</v>
      </c>
      <c r="AD737" s="1412" t="e">
        <f t="shared" ca="1" si="583"/>
        <v>#DIV/0!</v>
      </c>
      <c r="AE737" s="1412" t="e">
        <f t="shared" ca="1" si="583"/>
        <v>#DIV/0!</v>
      </c>
      <c r="AF737" s="1412" t="e">
        <f t="shared" ca="1" si="583"/>
        <v>#DIV/0!</v>
      </c>
      <c r="AG737" s="1412" t="e">
        <f t="shared" ca="1" si="583"/>
        <v>#DIV/0!</v>
      </c>
      <c r="AH737" s="1412" t="e">
        <f t="shared" ca="1" si="583"/>
        <v>#DIV/0!</v>
      </c>
      <c r="AI737" s="1412" t="e">
        <f t="shared" ca="1" si="583"/>
        <v>#DIV/0!</v>
      </c>
      <c r="AJ737" s="1412" t="e">
        <f t="shared" ca="1" si="583"/>
        <v>#DIV/0!</v>
      </c>
      <c r="AK737" s="1412" t="e">
        <f t="shared" ref="AK737:BP737" ca="1" si="584">AK740-AK734</f>
        <v>#DIV/0!</v>
      </c>
      <c r="AL737" s="1412" t="e">
        <f t="shared" ca="1" si="584"/>
        <v>#DIV/0!</v>
      </c>
      <c r="AM737" s="1412" t="e">
        <f t="shared" ca="1" si="584"/>
        <v>#DIV/0!</v>
      </c>
      <c r="AN737" s="1412" t="e">
        <f t="shared" ca="1" si="584"/>
        <v>#DIV/0!</v>
      </c>
      <c r="AO737" s="1412" t="e">
        <f t="shared" ca="1" si="584"/>
        <v>#DIV/0!</v>
      </c>
      <c r="AP737" s="1412" t="e">
        <f t="shared" ca="1" si="584"/>
        <v>#DIV/0!</v>
      </c>
      <c r="AQ737" s="1412" t="e">
        <f t="shared" ca="1" si="584"/>
        <v>#DIV/0!</v>
      </c>
      <c r="AR737" s="1412" t="e">
        <f t="shared" ca="1" si="584"/>
        <v>#DIV/0!</v>
      </c>
      <c r="AS737" s="1412" t="e">
        <f t="shared" ca="1" si="584"/>
        <v>#DIV/0!</v>
      </c>
      <c r="AT737" s="1412" t="e">
        <f t="shared" ca="1" si="584"/>
        <v>#DIV/0!</v>
      </c>
      <c r="AU737" s="1412" t="e">
        <f t="shared" ca="1" si="584"/>
        <v>#DIV/0!</v>
      </c>
      <c r="AV737" s="1412" t="e">
        <f t="shared" ca="1" si="584"/>
        <v>#DIV/0!</v>
      </c>
      <c r="AW737" s="1412" t="e">
        <f t="shared" ca="1" si="584"/>
        <v>#DIV/0!</v>
      </c>
      <c r="AX737" s="1412" t="e">
        <f t="shared" ca="1" si="584"/>
        <v>#DIV/0!</v>
      </c>
      <c r="AY737" s="1412" t="e">
        <f t="shared" ca="1" si="584"/>
        <v>#DIV/0!</v>
      </c>
      <c r="AZ737" s="1412" t="e">
        <f t="shared" ca="1" si="584"/>
        <v>#DIV/0!</v>
      </c>
      <c r="BA737" s="1412" t="e">
        <f t="shared" ca="1" si="584"/>
        <v>#DIV/0!</v>
      </c>
      <c r="BB737" s="1412" t="e">
        <f t="shared" ca="1" si="584"/>
        <v>#DIV/0!</v>
      </c>
      <c r="BC737" s="1412" t="e">
        <f t="shared" ca="1" si="584"/>
        <v>#DIV/0!</v>
      </c>
      <c r="BD737" s="1412" t="e">
        <f t="shared" ca="1" si="584"/>
        <v>#DIV/0!</v>
      </c>
      <c r="BE737" s="1412" t="e">
        <f t="shared" ca="1" si="584"/>
        <v>#DIV/0!</v>
      </c>
      <c r="BF737" s="1412" t="e">
        <f t="shared" ca="1" si="584"/>
        <v>#DIV/0!</v>
      </c>
      <c r="BG737" s="1412" t="e">
        <f t="shared" ca="1" si="584"/>
        <v>#DIV/0!</v>
      </c>
      <c r="BH737" s="1412" t="e">
        <f t="shared" ca="1" si="584"/>
        <v>#DIV/0!</v>
      </c>
      <c r="BI737" s="1412" t="e">
        <f t="shared" ca="1" si="584"/>
        <v>#DIV/0!</v>
      </c>
      <c r="BJ737" s="1412" t="e">
        <f t="shared" ca="1" si="584"/>
        <v>#DIV/0!</v>
      </c>
      <c r="BK737" s="1412" t="e">
        <f t="shared" ca="1" si="584"/>
        <v>#DIV/0!</v>
      </c>
      <c r="BL737" s="1412" t="e">
        <f t="shared" ca="1" si="584"/>
        <v>#DIV/0!</v>
      </c>
      <c r="BM737" s="1412" t="e">
        <f t="shared" ca="1" si="584"/>
        <v>#DIV/0!</v>
      </c>
      <c r="BN737" s="1412" t="e">
        <f t="shared" ca="1" si="584"/>
        <v>#DIV/0!</v>
      </c>
      <c r="BO737" s="1412" t="e">
        <f t="shared" ca="1" si="584"/>
        <v>#DIV/0!</v>
      </c>
      <c r="BP737" s="1412" t="e">
        <f t="shared" ca="1" si="584"/>
        <v>#DIV/0!</v>
      </c>
      <c r="BQ737" s="1412" t="e">
        <f t="shared" ref="BQ737:CV737" ca="1" si="585">BQ740-BQ734</f>
        <v>#DIV/0!</v>
      </c>
      <c r="BR737" s="1412" t="e">
        <f t="shared" ca="1" si="585"/>
        <v>#DIV/0!</v>
      </c>
      <c r="BS737" s="1412" t="e">
        <f t="shared" ca="1" si="585"/>
        <v>#DIV/0!</v>
      </c>
      <c r="BT737" s="1412" t="e">
        <f t="shared" ca="1" si="585"/>
        <v>#DIV/0!</v>
      </c>
      <c r="BU737" s="1412" t="e">
        <f t="shared" ca="1" si="585"/>
        <v>#DIV/0!</v>
      </c>
      <c r="BV737" s="1412" t="e">
        <f t="shared" ca="1" si="585"/>
        <v>#DIV/0!</v>
      </c>
      <c r="BW737" s="1412" t="e">
        <f t="shared" ca="1" si="585"/>
        <v>#DIV/0!</v>
      </c>
      <c r="BX737" s="1412" t="e">
        <f t="shared" ca="1" si="585"/>
        <v>#DIV/0!</v>
      </c>
      <c r="BY737" s="1412" t="e">
        <f t="shared" ca="1" si="585"/>
        <v>#DIV/0!</v>
      </c>
      <c r="BZ737" s="1412" t="e">
        <f t="shared" ca="1" si="585"/>
        <v>#DIV/0!</v>
      </c>
      <c r="CA737" s="1412" t="e">
        <f t="shared" ca="1" si="585"/>
        <v>#DIV/0!</v>
      </c>
      <c r="CB737" s="1412" t="e">
        <f t="shared" ca="1" si="585"/>
        <v>#DIV/0!</v>
      </c>
      <c r="CC737" s="1412" t="e">
        <f t="shared" ca="1" si="585"/>
        <v>#DIV/0!</v>
      </c>
      <c r="CD737" s="1412" t="e">
        <f t="shared" ca="1" si="585"/>
        <v>#DIV/0!</v>
      </c>
      <c r="CE737" s="1412" t="e">
        <f t="shared" ca="1" si="585"/>
        <v>#DIV/0!</v>
      </c>
      <c r="CF737" s="1412" t="e">
        <f t="shared" ca="1" si="585"/>
        <v>#DIV/0!</v>
      </c>
      <c r="CG737" s="1412" t="e">
        <f t="shared" ca="1" si="585"/>
        <v>#DIV/0!</v>
      </c>
      <c r="CH737" s="1412" t="e">
        <f t="shared" ca="1" si="585"/>
        <v>#DIV/0!</v>
      </c>
      <c r="CI737" s="1412" t="e">
        <f t="shared" ca="1" si="585"/>
        <v>#DIV/0!</v>
      </c>
      <c r="CJ737" s="1412" t="e">
        <f t="shared" ca="1" si="585"/>
        <v>#DIV/0!</v>
      </c>
      <c r="CK737" s="1412" t="e">
        <f t="shared" ca="1" si="585"/>
        <v>#DIV/0!</v>
      </c>
      <c r="CL737" s="1412" t="e">
        <f t="shared" ca="1" si="585"/>
        <v>#DIV/0!</v>
      </c>
      <c r="CM737" s="1412" t="e">
        <f t="shared" ca="1" si="585"/>
        <v>#DIV/0!</v>
      </c>
      <c r="CN737" s="1412" t="e">
        <f t="shared" ca="1" si="585"/>
        <v>#DIV/0!</v>
      </c>
      <c r="CO737" s="1412" t="e">
        <f t="shared" ca="1" si="585"/>
        <v>#DIV/0!</v>
      </c>
      <c r="CP737" s="1412" t="e">
        <f t="shared" ca="1" si="585"/>
        <v>#DIV/0!</v>
      </c>
      <c r="CQ737" s="1412" t="e">
        <f t="shared" ca="1" si="585"/>
        <v>#DIV/0!</v>
      </c>
      <c r="CR737" s="1412" t="e">
        <f t="shared" ca="1" si="585"/>
        <v>#DIV/0!</v>
      </c>
      <c r="CS737" s="1412" t="e">
        <f t="shared" ca="1" si="585"/>
        <v>#DIV/0!</v>
      </c>
      <c r="CT737" s="1412" t="e">
        <f t="shared" ca="1" si="585"/>
        <v>#DIV/0!</v>
      </c>
      <c r="CU737" s="1412" t="e">
        <f t="shared" ca="1" si="585"/>
        <v>#DIV/0!</v>
      </c>
      <c r="CV737" s="1412" t="e">
        <f t="shared" ca="1" si="585"/>
        <v>#DIV/0!</v>
      </c>
      <c r="CW737" s="1412" t="e">
        <f t="shared" ref="CW737:EF737" ca="1" si="586">CW740-CW734</f>
        <v>#DIV/0!</v>
      </c>
      <c r="CX737" s="1412" t="e">
        <f t="shared" ca="1" si="586"/>
        <v>#DIV/0!</v>
      </c>
      <c r="CY737" s="1412" t="e">
        <f t="shared" ca="1" si="586"/>
        <v>#DIV/0!</v>
      </c>
      <c r="CZ737" s="1412" t="e">
        <f t="shared" ca="1" si="586"/>
        <v>#DIV/0!</v>
      </c>
      <c r="DA737" s="1412" t="e">
        <f t="shared" ca="1" si="586"/>
        <v>#DIV/0!</v>
      </c>
      <c r="DB737" s="1412" t="e">
        <f t="shared" ca="1" si="586"/>
        <v>#DIV/0!</v>
      </c>
      <c r="DC737" s="1412" t="e">
        <f t="shared" ca="1" si="586"/>
        <v>#DIV/0!</v>
      </c>
      <c r="DD737" s="1412" t="e">
        <f t="shared" ca="1" si="586"/>
        <v>#DIV/0!</v>
      </c>
      <c r="DE737" s="1412" t="e">
        <f t="shared" ca="1" si="586"/>
        <v>#DIV/0!</v>
      </c>
      <c r="DF737" s="1412" t="e">
        <f t="shared" ca="1" si="586"/>
        <v>#DIV/0!</v>
      </c>
      <c r="DG737" s="1412" t="e">
        <f t="shared" ca="1" si="586"/>
        <v>#DIV/0!</v>
      </c>
      <c r="DH737" s="1412" t="e">
        <f t="shared" ca="1" si="586"/>
        <v>#DIV/0!</v>
      </c>
      <c r="DI737" s="1412" t="e">
        <f t="shared" ca="1" si="586"/>
        <v>#DIV/0!</v>
      </c>
      <c r="DJ737" s="1412" t="e">
        <f t="shared" ca="1" si="586"/>
        <v>#DIV/0!</v>
      </c>
      <c r="DK737" s="1412" t="e">
        <f t="shared" ca="1" si="586"/>
        <v>#DIV/0!</v>
      </c>
      <c r="DL737" s="1412" t="e">
        <f t="shared" ca="1" si="586"/>
        <v>#DIV/0!</v>
      </c>
      <c r="DM737" s="1412" t="e">
        <f t="shared" ca="1" si="586"/>
        <v>#DIV/0!</v>
      </c>
      <c r="DN737" s="1412" t="e">
        <f t="shared" ca="1" si="586"/>
        <v>#DIV/0!</v>
      </c>
      <c r="DO737" s="1412" t="e">
        <f t="shared" ca="1" si="586"/>
        <v>#DIV/0!</v>
      </c>
      <c r="DP737" s="1412" t="e">
        <f t="shared" ca="1" si="586"/>
        <v>#DIV/0!</v>
      </c>
      <c r="DQ737" s="1412" t="e">
        <f t="shared" ca="1" si="586"/>
        <v>#DIV/0!</v>
      </c>
      <c r="DR737" s="1412" t="e">
        <f t="shared" ca="1" si="586"/>
        <v>#DIV/0!</v>
      </c>
      <c r="DS737" s="1412" t="e">
        <f t="shared" ca="1" si="586"/>
        <v>#DIV/0!</v>
      </c>
      <c r="DT737" s="1412" t="e">
        <f t="shared" ca="1" si="586"/>
        <v>#DIV/0!</v>
      </c>
      <c r="DU737" s="1412" t="e">
        <f t="shared" ca="1" si="586"/>
        <v>#DIV/0!</v>
      </c>
      <c r="DV737" s="1412" t="e">
        <f t="shared" ca="1" si="586"/>
        <v>#DIV/0!</v>
      </c>
      <c r="DW737" s="1412" t="e">
        <f t="shared" ca="1" si="586"/>
        <v>#DIV/0!</v>
      </c>
      <c r="DX737" s="1412" t="e">
        <f t="shared" ca="1" si="586"/>
        <v>#DIV/0!</v>
      </c>
      <c r="DY737" s="1412" t="e">
        <f t="shared" ca="1" si="586"/>
        <v>#DIV/0!</v>
      </c>
      <c r="DZ737" s="1412" t="e">
        <f t="shared" ca="1" si="586"/>
        <v>#DIV/0!</v>
      </c>
      <c r="EA737" s="1412" t="e">
        <f t="shared" ca="1" si="586"/>
        <v>#DIV/0!</v>
      </c>
      <c r="EB737" s="1412" t="e">
        <f t="shared" ca="1" si="586"/>
        <v>#DIV/0!</v>
      </c>
      <c r="EC737" s="1412" t="e">
        <f t="shared" ca="1" si="586"/>
        <v>#DIV/0!</v>
      </c>
      <c r="ED737" s="1412" t="e">
        <f t="shared" ca="1" si="586"/>
        <v>#DIV/0!</v>
      </c>
      <c r="EE737" s="1412" t="e">
        <f t="shared" ca="1" si="586"/>
        <v>#DIV/0!</v>
      </c>
      <c r="EF737" s="1412" t="e">
        <f t="shared" ca="1" si="586"/>
        <v>#DIV/0!</v>
      </c>
    </row>
    <row r="738" spans="3:136">
      <c r="C738" s="28" t="s">
        <v>772</v>
      </c>
      <c r="E738" s="1250">
        <f>E729</f>
        <v>0</v>
      </c>
      <c r="F738" s="1250">
        <f t="shared" ref="F738:AK738" si="587">E738+F729</f>
        <v>0</v>
      </c>
      <c r="G738" s="1250">
        <f t="shared" si="587"/>
        <v>0</v>
      </c>
      <c r="H738" s="1250">
        <f t="shared" si="587"/>
        <v>0</v>
      </c>
      <c r="I738" s="1250">
        <f t="shared" si="587"/>
        <v>0</v>
      </c>
      <c r="J738" s="1250">
        <f t="shared" si="587"/>
        <v>0</v>
      </c>
      <c r="K738" s="1250">
        <f t="shared" si="587"/>
        <v>0</v>
      </c>
      <c r="L738" s="1250">
        <f t="shared" si="587"/>
        <v>0</v>
      </c>
      <c r="M738" s="1250">
        <f t="shared" si="587"/>
        <v>0</v>
      </c>
      <c r="N738" s="1250">
        <f t="shared" si="587"/>
        <v>0</v>
      </c>
      <c r="O738" s="1250">
        <f t="shared" si="587"/>
        <v>0</v>
      </c>
      <c r="P738" s="1250">
        <f t="shared" si="587"/>
        <v>0</v>
      </c>
      <c r="Q738" s="1250">
        <f t="shared" si="587"/>
        <v>0</v>
      </c>
      <c r="R738" s="1250">
        <f t="shared" si="587"/>
        <v>0</v>
      </c>
      <c r="S738" s="1250">
        <f t="shared" si="587"/>
        <v>0</v>
      </c>
      <c r="T738" s="1250">
        <f t="shared" si="587"/>
        <v>0</v>
      </c>
      <c r="U738" s="1250">
        <f t="shared" si="587"/>
        <v>0</v>
      </c>
      <c r="V738" s="1250">
        <f t="shared" si="587"/>
        <v>0</v>
      </c>
      <c r="W738" s="1250">
        <f t="shared" si="587"/>
        <v>0</v>
      </c>
      <c r="X738" s="1250">
        <f t="shared" si="587"/>
        <v>0</v>
      </c>
      <c r="Y738" s="1250">
        <f t="shared" si="587"/>
        <v>0</v>
      </c>
      <c r="Z738" s="1250">
        <f t="shared" si="587"/>
        <v>0</v>
      </c>
      <c r="AA738" s="1250">
        <f t="shared" si="587"/>
        <v>0</v>
      </c>
      <c r="AB738" s="1250">
        <f t="shared" si="587"/>
        <v>0</v>
      </c>
      <c r="AC738" s="1250">
        <f t="shared" si="587"/>
        <v>0</v>
      </c>
      <c r="AD738" s="1250">
        <f t="shared" si="587"/>
        <v>0</v>
      </c>
      <c r="AE738" s="1250">
        <f t="shared" si="587"/>
        <v>0</v>
      </c>
      <c r="AF738" s="1250">
        <f t="shared" si="587"/>
        <v>0</v>
      </c>
      <c r="AG738" s="1250">
        <f t="shared" si="587"/>
        <v>0</v>
      </c>
      <c r="AH738" s="1250">
        <f t="shared" si="587"/>
        <v>0</v>
      </c>
      <c r="AI738" s="1250">
        <f t="shared" si="587"/>
        <v>0</v>
      </c>
      <c r="AJ738" s="1250">
        <f t="shared" si="587"/>
        <v>0</v>
      </c>
      <c r="AK738" s="1250">
        <f t="shared" si="587"/>
        <v>0</v>
      </c>
      <c r="AL738" s="1250">
        <f t="shared" ref="AL738:BQ738" si="588">AK738+AL729</f>
        <v>0</v>
      </c>
      <c r="AM738" s="1250">
        <f t="shared" si="588"/>
        <v>0</v>
      </c>
      <c r="AN738" s="1250">
        <f t="shared" si="588"/>
        <v>0</v>
      </c>
      <c r="AO738" s="1250">
        <f t="shared" si="588"/>
        <v>0</v>
      </c>
      <c r="AP738" s="1250">
        <f t="shared" si="588"/>
        <v>0</v>
      </c>
      <c r="AQ738" s="1250">
        <f t="shared" si="588"/>
        <v>0</v>
      </c>
      <c r="AR738" s="1250">
        <f t="shared" si="588"/>
        <v>0</v>
      </c>
      <c r="AS738" s="1250">
        <f t="shared" si="588"/>
        <v>0</v>
      </c>
      <c r="AT738" s="1250">
        <f t="shared" si="588"/>
        <v>0</v>
      </c>
      <c r="AU738" s="1250">
        <f t="shared" si="588"/>
        <v>0</v>
      </c>
      <c r="AV738" s="1250">
        <f t="shared" si="588"/>
        <v>0</v>
      </c>
      <c r="AW738" s="1250">
        <f t="shared" si="588"/>
        <v>0</v>
      </c>
      <c r="AX738" s="1250">
        <f t="shared" si="588"/>
        <v>0</v>
      </c>
      <c r="AY738" s="1250">
        <f t="shared" si="588"/>
        <v>0</v>
      </c>
      <c r="AZ738" s="1250">
        <f t="shared" si="588"/>
        <v>0</v>
      </c>
      <c r="BA738" s="1250">
        <f t="shared" si="588"/>
        <v>0</v>
      </c>
      <c r="BB738" s="1250">
        <f t="shared" si="588"/>
        <v>0</v>
      </c>
      <c r="BC738" s="1250">
        <f t="shared" si="588"/>
        <v>0</v>
      </c>
      <c r="BD738" s="1250">
        <f t="shared" si="588"/>
        <v>0</v>
      </c>
      <c r="BE738" s="1250">
        <f t="shared" si="588"/>
        <v>0</v>
      </c>
      <c r="BF738" s="1250">
        <f t="shared" si="588"/>
        <v>0</v>
      </c>
      <c r="BG738" s="1250">
        <f t="shared" si="588"/>
        <v>0</v>
      </c>
      <c r="BH738" s="1250">
        <f t="shared" si="588"/>
        <v>0</v>
      </c>
      <c r="BI738" s="1250">
        <f t="shared" si="588"/>
        <v>0</v>
      </c>
      <c r="BJ738" s="1250">
        <f t="shared" si="588"/>
        <v>0</v>
      </c>
      <c r="BK738" s="1250">
        <f t="shared" si="588"/>
        <v>0</v>
      </c>
      <c r="BL738" s="1250">
        <f t="shared" si="588"/>
        <v>0</v>
      </c>
      <c r="BM738" s="1250">
        <f t="shared" si="588"/>
        <v>0</v>
      </c>
      <c r="BN738" s="1250">
        <f t="shared" si="588"/>
        <v>0</v>
      </c>
      <c r="BO738" s="1250">
        <f t="shared" si="588"/>
        <v>0</v>
      </c>
      <c r="BP738" s="1250">
        <f t="shared" si="588"/>
        <v>0</v>
      </c>
      <c r="BQ738" s="1250">
        <f t="shared" si="588"/>
        <v>0</v>
      </c>
      <c r="BR738" s="1250">
        <f t="shared" ref="BR738:CW738" si="589">BQ738+BR729</f>
        <v>0</v>
      </c>
      <c r="BS738" s="1250">
        <f t="shared" si="589"/>
        <v>0</v>
      </c>
      <c r="BT738" s="1250">
        <f t="shared" si="589"/>
        <v>0</v>
      </c>
      <c r="BU738" s="1250">
        <f t="shared" si="589"/>
        <v>0</v>
      </c>
      <c r="BV738" s="1250">
        <f t="shared" si="589"/>
        <v>0</v>
      </c>
      <c r="BW738" s="1250">
        <f t="shared" si="589"/>
        <v>0</v>
      </c>
      <c r="BX738" s="1250">
        <f t="shared" si="589"/>
        <v>0</v>
      </c>
      <c r="BY738" s="1250">
        <f t="shared" si="589"/>
        <v>0</v>
      </c>
      <c r="BZ738" s="1250">
        <f t="shared" si="589"/>
        <v>0</v>
      </c>
      <c r="CA738" s="1250">
        <f t="shared" si="589"/>
        <v>0</v>
      </c>
      <c r="CB738" s="1250">
        <f t="shared" si="589"/>
        <v>0</v>
      </c>
      <c r="CC738" s="1250">
        <f t="shared" si="589"/>
        <v>0</v>
      </c>
      <c r="CD738" s="1250">
        <f t="shared" si="589"/>
        <v>0</v>
      </c>
      <c r="CE738" s="1250">
        <f t="shared" si="589"/>
        <v>0</v>
      </c>
      <c r="CF738" s="1250">
        <f t="shared" si="589"/>
        <v>0</v>
      </c>
      <c r="CG738" s="1250">
        <f t="shared" si="589"/>
        <v>0</v>
      </c>
      <c r="CH738" s="1250">
        <f t="shared" si="589"/>
        <v>0</v>
      </c>
      <c r="CI738" s="1250">
        <f t="shared" si="589"/>
        <v>0</v>
      </c>
      <c r="CJ738" s="1250">
        <f t="shared" si="589"/>
        <v>0</v>
      </c>
      <c r="CK738" s="1250">
        <f t="shared" si="589"/>
        <v>0</v>
      </c>
      <c r="CL738" s="1250">
        <f t="shared" si="589"/>
        <v>0</v>
      </c>
      <c r="CM738" s="1250">
        <f t="shared" si="589"/>
        <v>0</v>
      </c>
      <c r="CN738" s="1250">
        <f t="shared" si="589"/>
        <v>0</v>
      </c>
      <c r="CO738" s="1250">
        <f t="shared" si="589"/>
        <v>0</v>
      </c>
      <c r="CP738" s="1250">
        <f t="shared" si="589"/>
        <v>0</v>
      </c>
      <c r="CQ738" s="1250">
        <f t="shared" si="589"/>
        <v>0</v>
      </c>
      <c r="CR738" s="1250">
        <f t="shared" si="589"/>
        <v>0</v>
      </c>
      <c r="CS738" s="1250">
        <f t="shared" si="589"/>
        <v>0</v>
      </c>
      <c r="CT738" s="1250">
        <f t="shared" si="589"/>
        <v>0</v>
      </c>
      <c r="CU738" s="1250">
        <f t="shared" si="589"/>
        <v>0</v>
      </c>
      <c r="CV738" s="1250">
        <f t="shared" si="589"/>
        <v>0</v>
      </c>
      <c r="CW738" s="1250">
        <f t="shared" si="589"/>
        <v>0</v>
      </c>
      <c r="CX738" s="1250">
        <f t="shared" ref="CX738:EF738" si="590">CW738+CX729</f>
        <v>0</v>
      </c>
      <c r="CY738" s="1250">
        <f t="shared" si="590"/>
        <v>0</v>
      </c>
      <c r="CZ738" s="1250">
        <f t="shared" si="590"/>
        <v>0</v>
      </c>
      <c r="DA738" s="1250">
        <f t="shared" si="590"/>
        <v>0</v>
      </c>
      <c r="DB738" s="1250">
        <f t="shared" si="590"/>
        <v>0</v>
      </c>
      <c r="DC738" s="1250">
        <f t="shared" si="590"/>
        <v>0</v>
      </c>
      <c r="DD738" s="1250">
        <f t="shared" si="590"/>
        <v>0</v>
      </c>
      <c r="DE738" s="1250">
        <f t="shared" si="590"/>
        <v>0</v>
      </c>
      <c r="DF738" s="1250">
        <f t="shared" si="590"/>
        <v>0</v>
      </c>
      <c r="DG738" s="1250">
        <f t="shared" si="590"/>
        <v>0</v>
      </c>
      <c r="DH738" s="1250">
        <f t="shared" si="590"/>
        <v>0</v>
      </c>
      <c r="DI738" s="1250">
        <f t="shared" si="590"/>
        <v>0</v>
      </c>
      <c r="DJ738" s="1250">
        <f t="shared" si="590"/>
        <v>0</v>
      </c>
      <c r="DK738" s="1250">
        <f t="shared" si="590"/>
        <v>0</v>
      </c>
      <c r="DL738" s="1250">
        <f t="shared" si="590"/>
        <v>0</v>
      </c>
      <c r="DM738" s="1250">
        <f t="shared" si="590"/>
        <v>0</v>
      </c>
      <c r="DN738" s="1250">
        <f t="shared" si="590"/>
        <v>0</v>
      </c>
      <c r="DO738" s="1250">
        <f t="shared" si="590"/>
        <v>0</v>
      </c>
      <c r="DP738" s="1250">
        <f t="shared" si="590"/>
        <v>0</v>
      </c>
      <c r="DQ738" s="1250">
        <f t="shared" si="590"/>
        <v>0</v>
      </c>
      <c r="DR738" s="1250">
        <f t="shared" si="590"/>
        <v>0</v>
      </c>
      <c r="DS738" s="1250">
        <f t="shared" si="590"/>
        <v>0</v>
      </c>
      <c r="DT738" s="1250">
        <f t="shared" si="590"/>
        <v>0</v>
      </c>
      <c r="DU738" s="1250">
        <f t="shared" si="590"/>
        <v>0</v>
      </c>
      <c r="DV738" s="1250">
        <f t="shared" si="590"/>
        <v>0</v>
      </c>
      <c r="DW738" s="1250">
        <f t="shared" si="590"/>
        <v>0</v>
      </c>
      <c r="DX738" s="1250">
        <f t="shared" si="590"/>
        <v>0</v>
      </c>
      <c r="DY738" s="1250">
        <f t="shared" si="590"/>
        <v>0</v>
      </c>
      <c r="DZ738" s="1250">
        <f t="shared" si="590"/>
        <v>0</v>
      </c>
      <c r="EA738" s="1250">
        <f t="shared" si="590"/>
        <v>0</v>
      </c>
      <c r="EB738" s="1250">
        <f t="shared" si="590"/>
        <v>0</v>
      </c>
      <c r="EC738" s="1250">
        <f t="shared" si="590"/>
        <v>0</v>
      </c>
      <c r="ED738" s="1250">
        <f t="shared" si="590"/>
        <v>0</v>
      </c>
      <c r="EE738" s="1250">
        <f t="shared" si="590"/>
        <v>0</v>
      </c>
      <c r="EF738" s="1250">
        <f t="shared" si="590"/>
        <v>0</v>
      </c>
    </row>
    <row r="739" spans="3:136">
      <c r="C739" s="28" t="s">
        <v>773</v>
      </c>
      <c r="E739" s="1250" t="e">
        <f ca="1">E730</f>
        <v>#DIV/0!</v>
      </c>
      <c r="F739" s="1250" t="e">
        <f t="shared" ref="F739:AK739" ca="1" si="591">E739+F730</f>
        <v>#DIV/0!</v>
      </c>
      <c r="G739" s="1250" t="e">
        <f t="shared" ca="1" si="591"/>
        <v>#DIV/0!</v>
      </c>
      <c r="H739" s="1250" t="e">
        <f t="shared" ca="1" si="591"/>
        <v>#DIV/0!</v>
      </c>
      <c r="I739" s="1250" t="e">
        <f t="shared" ca="1" si="591"/>
        <v>#DIV/0!</v>
      </c>
      <c r="J739" s="1250" t="e">
        <f t="shared" ca="1" si="591"/>
        <v>#DIV/0!</v>
      </c>
      <c r="K739" s="1250" t="e">
        <f t="shared" ca="1" si="591"/>
        <v>#DIV/0!</v>
      </c>
      <c r="L739" s="1250" t="e">
        <f t="shared" ca="1" si="591"/>
        <v>#DIV/0!</v>
      </c>
      <c r="M739" s="1250" t="e">
        <f t="shared" ca="1" si="591"/>
        <v>#DIV/0!</v>
      </c>
      <c r="N739" s="1250" t="e">
        <f t="shared" ca="1" si="591"/>
        <v>#DIV/0!</v>
      </c>
      <c r="O739" s="1250" t="e">
        <f t="shared" ca="1" si="591"/>
        <v>#DIV/0!</v>
      </c>
      <c r="P739" s="1250" t="e">
        <f t="shared" ca="1" si="591"/>
        <v>#DIV/0!</v>
      </c>
      <c r="Q739" s="1250" t="e">
        <f t="shared" ca="1" si="591"/>
        <v>#DIV/0!</v>
      </c>
      <c r="R739" s="1250" t="e">
        <f t="shared" ca="1" si="591"/>
        <v>#DIV/0!</v>
      </c>
      <c r="S739" s="1250" t="e">
        <f t="shared" ca="1" si="591"/>
        <v>#DIV/0!</v>
      </c>
      <c r="T739" s="1250" t="e">
        <f t="shared" ca="1" si="591"/>
        <v>#DIV/0!</v>
      </c>
      <c r="U739" s="1250" t="e">
        <f t="shared" ca="1" si="591"/>
        <v>#DIV/0!</v>
      </c>
      <c r="V739" s="1250" t="e">
        <f t="shared" ca="1" si="591"/>
        <v>#DIV/0!</v>
      </c>
      <c r="W739" s="1250" t="e">
        <f t="shared" ca="1" si="591"/>
        <v>#DIV/0!</v>
      </c>
      <c r="X739" s="1250" t="e">
        <f t="shared" ca="1" si="591"/>
        <v>#DIV/0!</v>
      </c>
      <c r="Y739" s="1250" t="e">
        <f t="shared" ca="1" si="591"/>
        <v>#DIV/0!</v>
      </c>
      <c r="Z739" s="1250" t="e">
        <f t="shared" ca="1" si="591"/>
        <v>#DIV/0!</v>
      </c>
      <c r="AA739" s="1250" t="e">
        <f t="shared" ca="1" si="591"/>
        <v>#DIV/0!</v>
      </c>
      <c r="AB739" s="1250" t="e">
        <f t="shared" ca="1" si="591"/>
        <v>#DIV/0!</v>
      </c>
      <c r="AC739" s="1250" t="e">
        <f t="shared" ca="1" si="591"/>
        <v>#DIV/0!</v>
      </c>
      <c r="AD739" s="1250" t="e">
        <f t="shared" ca="1" si="591"/>
        <v>#DIV/0!</v>
      </c>
      <c r="AE739" s="1250" t="e">
        <f t="shared" ca="1" si="591"/>
        <v>#DIV/0!</v>
      </c>
      <c r="AF739" s="1250" t="e">
        <f t="shared" ca="1" si="591"/>
        <v>#DIV/0!</v>
      </c>
      <c r="AG739" s="1250" t="e">
        <f t="shared" ca="1" si="591"/>
        <v>#DIV/0!</v>
      </c>
      <c r="AH739" s="1250" t="e">
        <f t="shared" ca="1" si="591"/>
        <v>#DIV/0!</v>
      </c>
      <c r="AI739" s="1250" t="e">
        <f t="shared" ca="1" si="591"/>
        <v>#DIV/0!</v>
      </c>
      <c r="AJ739" s="1250" t="e">
        <f t="shared" ca="1" si="591"/>
        <v>#DIV/0!</v>
      </c>
      <c r="AK739" s="1250" t="e">
        <f t="shared" ca="1" si="591"/>
        <v>#DIV/0!</v>
      </c>
      <c r="AL739" s="1250" t="e">
        <f t="shared" ref="AL739:BQ739" ca="1" si="592">AK739+AL730</f>
        <v>#DIV/0!</v>
      </c>
      <c r="AM739" s="1250" t="e">
        <f t="shared" ca="1" si="592"/>
        <v>#DIV/0!</v>
      </c>
      <c r="AN739" s="1250" t="e">
        <f t="shared" ca="1" si="592"/>
        <v>#DIV/0!</v>
      </c>
      <c r="AO739" s="1250" t="e">
        <f t="shared" ca="1" si="592"/>
        <v>#DIV/0!</v>
      </c>
      <c r="AP739" s="1250" t="e">
        <f t="shared" ca="1" si="592"/>
        <v>#DIV/0!</v>
      </c>
      <c r="AQ739" s="1250" t="e">
        <f t="shared" ca="1" si="592"/>
        <v>#DIV/0!</v>
      </c>
      <c r="AR739" s="1250" t="e">
        <f t="shared" ca="1" si="592"/>
        <v>#DIV/0!</v>
      </c>
      <c r="AS739" s="1250" t="e">
        <f t="shared" ca="1" si="592"/>
        <v>#DIV/0!</v>
      </c>
      <c r="AT739" s="1250" t="e">
        <f t="shared" ca="1" si="592"/>
        <v>#DIV/0!</v>
      </c>
      <c r="AU739" s="1250" t="e">
        <f t="shared" ca="1" si="592"/>
        <v>#DIV/0!</v>
      </c>
      <c r="AV739" s="1250" t="e">
        <f t="shared" ca="1" si="592"/>
        <v>#DIV/0!</v>
      </c>
      <c r="AW739" s="1250" t="e">
        <f t="shared" ca="1" si="592"/>
        <v>#DIV/0!</v>
      </c>
      <c r="AX739" s="1250" t="e">
        <f t="shared" ca="1" si="592"/>
        <v>#DIV/0!</v>
      </c>
      <c r="AY739" s="1250" t="e">
        <f t="shared" ca="1" si="592"/>
        <v>#DIV/0!</v>
      </c>
      <c r="AZ739" s="1250" t="e">
        <f t="shared" ca="1" si="592"/>
        <v>#DIV/0!</v>
      </c>
      <c r="BA739" s="1250" t="e">
        <f t="shared" ca="1" si="592"/>
        <v>#DIV/0!</v>
      </c>
      <c r="BB739" s="1250" t="e">
        <f t="shared" ca="1" si="592"/>
        <v>#DIV/0!</v>
      </c>
      <c r="BC739" s="1250" t="e">
        <f t="shared" ca="1" si="592"/>
        <v>#DIV/0!</v>
      </c>
      <c r="BD739" s="1250" t="e">
        <f t="shared" ca="1" si="592"/>
        <v>#DIV/0!</v>
      </c>
      <c r="BE739" s="1250" t="e">
        <f t="shared" ca="1" si="592"/>
        <v>#DIV/0!</v>
      </c>
      <c r="BF739" s="1250" t="e">
        <f t="shared" ca="1" si="592"/>
        <v>#DIV/0!</v>
      </c>
      <c r="BG739" s="1250" t="e">
        <f t="shared" ca="1" si="592"/>
        <v>#DIV/0!</v>
      </c>
      <c r="BH739" s="1250" t="e">
        <f t="shared" ca="1" si="592"/>
        <v>#DIV/0!</v>
      </c>
      <c r="BI739" s="1250" t="e">
        <f t="shared" ca="1" si="592"/>
        <v>#DIV/0!</v>
      </c>
      <c r="BJ739" s="1250" t="e">
        <f t="shared" ca="1" si="592"/>
        <v>#DIV/0!</v>
      </c>
      <c r="BK739" s="1250" t="e">
        <f t="shared" ca="1" si="592"/>
        <v>#DIV/0!</v>
      </c>
      <c r="BL739" s="1250" t="e">
        <f t="shared" ca="1" si="592"/>
        <v>#DIV/0!</v>
      </c>
      <c r="BM739" s="1250" t="e">
        <f t="shared" ca="1" si="592"/>
        <v>#DIV/0!</v>
      </c>
      <c r="BN739" s="1250" t="e">
        <f t="shared" ca="1" si="592"/>
        <v>#DIV/0!</v>
      </c>
      <c r="BO739" s="1250" t="e">
        <f t="shared" ca="1" si="592"/>
        <v>#DIV/0!</v>
      </c>
      <c r="BP739" s="1250" t="e">
        <f t="shared" ca="1" si="592"/>
        <v>#DIV/0!</v>
      </c>
      <c r="BQ739" s="1250" t="e">
        <f t="shared" ca="1" si="592"/>
        <v>#DIV/0!</v>
      </c>
      <c r="BR739" s="1250" t="e">
        <f t="shared" ref="BR739:CW739" ca="1" si="593">BQ739+BR730</f>
        <v>#DIV/0!</v>
      </c>
      <c r="BS739" s="1250" t="e">
        <f t="shared" ca="1" si="593"/>
        <v>#DIV/0!</v>
      </c>
      <c r="BT739" s="1250" t="e">
        <f t="shared" ca="1" si="593"/>
        <v>#DIV/0!</v>
      </c>
      <c r="BU739" s="1250" t="e">
        <f t="shared" ca="1" si="593"/>
        <v>#DIV/0!</v>
      </c>
      <c r="BV739" s="1250" t="e">
        <f t="shared" ca="1" si="593"/>
        <v>#DIV/0!</v>
      </c>
      <c r="BW739" s="1250" t="e">
        <f t="shared" ca="1" si="593"/>
        <v>#DIV/0!</v>
      </c>
      <c r="BX739" s="1250" t="e">
        <f t="shared" ca="1" si="593"/>
        <v>#DIV/0!</v>
      </c>
      <c r="BY739" s="1250" t="e">
        <f t="shared" ca="1" si="593"/>
        <v>#DIV/0!</v>
      </c>
      <c r="BZ739" s="1250" t="e">
        <f t="shared" ca="1" si="593"/>
        <v>#DIV/0!</v>
      </c>
      <c r="CA739" s="1250" t="e">
        <f t="shared" ca="1" si="593"/>
        <v>#DIV/0!</v>
      </c>
      <c r="CB739" s="1250" t="e">
        <f t="shared" ca="1" si="593"/>
        <v>#DIV/0!</v>
      </c>
      <c r="CC739" s="1250" t="e">
        <f t="shared" ca="1" si="593"/>
        <v>#DIV/0!</v>
      </c>
      <c r="CD739" s="1250" t="e">
        <f t="shared" ca="1" si="593"/>
        <v>#DIV/0!</v>
      </c>
      <c r="CE739" s="1250" t="e">
        <f t="shared" ca="1" si="593"/>
        <v>#DIV/0!</v>
      </c>
      <c r="CF739" s="1250" t="e">
        <f t="shared" ca="1" si="593"/>
        <v>#DIV/0!</v>
      </c>
      <c r="CG739" s="1250" t="e">
        <f t="shared" ca="1" si="593"/>
        <v>#DIV/0!</v>
      </c>
      <c r="CH739" s="1250" t="e">
        <f t="shared" ca="1" si="593"/>
        <v>#DIV/0!</v>
      </c>
      <c r="CI739" s="1250" t="e">
        <f t="shared" ca="1" si="593"/>
        <v>#DIV/0!</v>
      </c>
      <c r="CJ739" s="1250" t="e">
        <f t="shared" ca="1" si="593"/>
        <v>#DIV/0!</v>
      </c>
      <c r="CK739" s="1250" t="e">
        <f t="shared" ca="1" si="593"/>
        <v>#DIV/0!</v>
      </c>
      <c r="CL739" s="1250" t="e">
        <f t="shared" ca="1" si="593"/>
        <v>#DIV/0!</v>
      </c>
      <c r="CM739" s="1250" t="e">
        <f t="shared" ca="1" si="593"/>
        <v>#DIV/0!</v>
      </c>
      <c r="CN739" s="1250" t="e">
        <f t="shared" ca="1" si="593"/>
        <v>#DIV/0!</v>
      </c>
      <c r="CO739" s="1250" t="e">
        <f t="shared" ca="1" si="593"/>
        <v>#DIV/0!</v>
      </c>
      <c r="CP739" s="1250" t="e">
        <f t="shared" ca="1" si="593"/>
        <v>#DIV/0!</v>
      </c>
      <c r="CQ739" s="1250" t="e">
        <f t="shared" ca="1" si="593"/>
        <v>#DIV/0!</v>
      </c>
      <c r="CR739" s="1250" t="e">
        <f t="shared" ca="1" si="593"/>
        <v>#DIV/0!</v>
      </c>
      <c r="CS739" s="1250" t="e">
        <f t="shared" ca="1" si="593"/>
        <v>#DIV/0!</v>
      </c>
      <c r="CT739" s="1250" t="e">
        <f t="shared" ca="1" si="593"/>
        <v>#DIV/0!</v>
      </c>
      <c r="CU739" s="1250" t="e">
        <f t="shared" ca="1" si="593"/>
        <v>#DIV/0!</v>
      </c>
      <c r="CV739" s="1250" t="e">
        <f t="shared" ca="1" si="593"/>
        <v>#DIV/0!</v>
      </c>
      <c r="CW739" s="1250" t="e">
        <f t="shared" ca="1" si="593"/>
        <v>#DIV/0!</v>
      </c>
      <c r="CX739" s="1250" t="e">
        <f t="shared" ref="CX739:EF739" ca="1" si="594">CW739+CX730</f>
        <v>#DIV/0!</v>
      </c>
      <c r="CY739" s="1250" t="e">
        <f t="shared" ca="1" si="594"/>
        <v>#DIV/0!</v>
      </c>
      <c r="CZ739" s="1250" t="e">
        <f t="shared" ca="1" si="594"/>
        <v>#DIV/0!</v>
      </c>
      <c r="DA739" s="1250" t="e">
        <f t="shared" ca="1" si="594"/>
        <v>#DIV/0!</v>
      </c>
      <c r="DB739" s="1250" t="e">
        <f t="shared" ca="1" si="594"/>
        <v>#DIV/0!</v>
      </c>
      <c r="DC739" s="1250" t="e">
        <f t="shared" ca="1" si="594"/>
        <v>#DIV/0!</v>
      </c>
      <c r="DD739" s="1250" t="e">
        <f t="shared" ca="1" si="594"/>
        <v>#DIV/0!</v>
      </c>
      <c r="DE739" s="1250" t="e">
        <f t="shared" ca="1" si="594"/>
        <v>#DIV/0!</v>
      </c>
      <c r="DF739" s="1250" t="e">
        <f t="shared" ca="1" si="594"/>
        <v>#DIV/0!</v>
      </c>
      <c r="DG739" s="1250" t="e">
        <f t="shared" ca="1" si="594"/>
        <v>#DIV/0!</v>
      </c>
      <c r="DH739" s="1250" t="e">
        <f t="shared" ca="1" si="594"/>
        <v>#DIV/0!</v>
      </c>
      <c r="DI739" s="1250" t="e">
        <f t="shared" ca="1" si="594"/>
        <v>#DIV/0!</v>
      </c>
      <c r="DJ739" s="1250" t="e">
        <f t="shared" ca="1" si="594"/>
        <v>#DIV/0!</v>
      </c>
      <c r="DK739" s="1250" t="e">
        <f t="shared" ca="1" si="594"/>
        <v>#DIV/0!</v>
      </c>
      <c r="DL739" s="1250" t="e">
        <f t="shared" ca="1" si="594"/>
        <v>#DIV/0!</v>
      </c>
      <c r="DM739" s="1250" t="e">
        <f t="shared" ca="1" si="594"/>
        <v>#DIV/0!</v>
      </c>
      <c r="DN739" s="1250" t="e">
        <f t="shared" ca="1" si="594"/>
        <v>#DIV/0!</v>
      </c>
      <c r="DO739" s="1250" t="e">
        <f t="shared" ca="1" si="594"/>
        <v>#DIV/0!</v>
      </c>
      <c r="DP739" s="1250" t="e">
        <f t="shared" ca="1" si="594"/>
        <v>#DIV/0!</v>
      </c>
      <c r="DQ739" s="1250" t="e">
        <f t="shared" ca="1" si="594"/>
        <v>#DIV/0!</v>
      </c>
      <c r="DR739" s="1250" t="e">
        <f t="shared" ca="1" si="594"/>
        <v>#DIV/0!</v>
      </c>
      <c r="DS739" s="1250" t="e">
        <f t="shared" ca="1" si="594"/>
        <v>#DIV/0!</v>
      </c>
      <c r="DT739" s="1250" t="e">
        <f t="shared" ca="1" si="594"/>
        <v>#DIV/0!</v>
      </c>
      <c r="DU739" s="1250" t="e">
        <f t="shared" ca="1" si="594"/>
        <v>#DIV/0!</v>
      </c>
      <c r="DV739" s="1250" t="e">
        <f t="shared" ca="1" si="594"/>
        <v>#DIV/0!</v>
      </c>
      <c r="DW739" s="1250" t="e">
        <f t="shared" ca="1" si="594"/>
        <v>#DIV/0!</v>
      </c>
      <c r="DX739" s="1250" t="e">
        <f t="shared" ca="1" si="594"/>
        <v>#DIV/0!</v>
      </c>
      <c r="DY739" s="1250" t="e">
        <f t="shared" ca="1" si="594"/>
        <v>#DIV/0!</v>
      </c>
      <c r="DZ739" s="1250" t="e">
        <f t="shared" ca="1" si="594"/>
        <v>#DIV/0!</v>
      </c>
      <c r="EA739" s="1250" t="e">
        <f t="shared" ca="1" si="594"/>
        <v>#DIV/0!</v>
      </c>
      <c r="EB739" s="1250" t="e">
        <f t="shared" ca="1" si="594"/>
        <v>#DIV/0!</v>
      </c>
      <c r="EC739" s="1250" t="e">
        <f t="shared" ca="1" si="594"/>
        <v>#DIV/0!</v>
      </c>
      <c r="ED739" s="1250" t="e">
        <f t="shared" ca="1" si="594"/>
        <v>#DIV/0!</v>
      </c>
      <c r="EE739" s="1250" t="e">
        <f t="shared" ca="1" si="594"/>
        <v>#DIV/0!</v>
      </c>
      <c r="EF739" s="1250" t="e">
        <f t="shared" ca="1" si="594"/>
        <v>#DIV/0!</v>
      </c>
    </row>
    <row r="740" spans="3:136">
      <c r="C740" s="34" t="s">
        <v>774</v>
      </c>
      <c r="D740" s="34"/>
      <c r="E740" s="1412" t="e">
        <f ca="1">E731</f>
        <v>#DIV/0!</v>
      </c>
      <c r="F740" s="1412" t="e">
        <f t="shared" ref="F740:AK740" ca="1" si="595">E740+F731</f>
        <v>#DIV/0!</v>
      </c>
      <c r="G740" s="1412" t="e">
        <f t="shared" ca="1" si="595"/>
        <v>#DIV/0!</v>
      </c>
      <c r="H740" s="1412" t="e">
        <f t="shared" ca="1" si="595"/>
        <v>#DIV/0!</v>
      </c>
      <c r="I740" s="1412" t="e">
        <f t="shared" ca="1" si="595"/>
        <v>#DIV/0!</v>
      </c>
      <c r="J740" s="1412" t="e">
        <f t="shared" ca="1" si="595"/>
        <v>#DIV/0!</v>
      </c>
      <c r="K740" s="1412" t="e">
        <f t="shared" ca="1" si="595"/>
        <v>#DIV/0!</v>
      </c>
      <c r="L740" s="1412" t="e">
        <f t="shared" ca="1" si="595"/>
        <v>#DIV/0!</v>
      </c>
      <c r="M740" s="1412" t="e">
        <f t="shared" ca="1" si="595"/>
        <v>#DIV/0!</v>
      </c>
      <c r="N740" s="1412" t="e">
        <f t="shared" ca="1" si="595"/>
        <v>#DIV/0!</v>
      </c>
      <c r="O740" s="1412" t="e">
        <f t="shared" ca="1" si="595"/>
        <v>#DIV/0!</v>
      </c>
      <c r="P740" s="1412" t="e">
        <f t="shared" ca="1" si="595"/>
        <v>#DIV/0!</v>
      </c>
      <c r="Q740" s="1412" t="e">
        <f t="shared" ca="1" si="595"/>
        <v>#DIV/0!</v>
      </c>
      <c r="R740" s="1412" t="e">
        <f t="shared" ca="1" si="595"/>
        <v>#DIV/0!</v>
      </c>
      <c r="S740" s="1412" t="e">
        <f t="shared" ca="1" si="595"/>
        <v>#DIV/0!</v>
      </c>
      <c r="T740" s="1412" t="e">
        <f t="shared" ca="1" si="595"/>
        <v>#DIV/0!</v>
      </c>
      <c r="U740" s="1412" t="e">
        <f t="shared" ca="1" si="595"/>
        <v>#DIV/0!</v>
      </c>
      <c r="V740" s="1412" t="e">
        <f t="shared" ca="1" si="595"/>
        <v>#DIV/0!</v>
      </c>
      <c r="W740" s="1412" t="e">
        <f t="shared" ca="1" si="595"/>
        <v>#DIV/0!</v>
      </c>
      <c r="X740" s="1412" t="e">
        <f t="shared" ca="1" si="595"/>
        <v>#DIV/0!</v>
      </c>
      <c r="Y740" s="1412" t="e">
        <f t="shared" ca="1" si="595"/>
        <v>#DIV/0!</v>
      </c>
      <c r="Z740" s="1412" t="e">
        <f t="shared" ca="1" si="595"/>
        <v>#DIV/0!</v>
      </c>
      <c r="AA740" s="1412" t="e">
        <f t="shared" ca="1" si="595"/>
        <v>#DIV/0!</v>
      </c>
      <c r="AB740" s="1412" t="e">
        <f t="shared" ca="1" si="595"/>
        <v>#DIV/0!</v>
      </c>
      <c r="AC740" s="1412" t="e">
        <f t="shared" ca="1" si="595"/>
        <v>#DIV/0!</v>
      </c>
      <c r="AD740" s="1412" t="e">
        <f t="shared" ca="1" si="595"/>
        <v>#DIV/0!</v>
      </c>
      <c r="AE740" s="1412" t="e">
        <f t="shared" ca="1" si="595"/>
        <v>#DIV/0!</v>
      </c>
      <c r="AF740" s="1412" t="e">
        <f t="shared" ca="1" si="595"/>
        <v>#DIV/0!</v>
      </c>
      <c r="AG740" s="1412" t="e">
        <f t="shared" ca="1" si="595"/>
        <v>#DIV/0!</v>
      </c>
      <c r="AH740" s="1412" t="e">
        <f t="shared" ca="1" si="595"/>
        <v>#DIV/0!</v>
      </c>
      <c r="AI740" s="1412" t="e">
        <f t="shared" ca="1" si="595"/>
        <v>#DIV/0!</v>
      </c>
      <c r="AJ740" s="1412" t="e">
        <f t="shared" ca="1" si="595"/>
        <v>#DIV/0!</v>
      </c>
      <c r="AK740" s="1412" t="e">
        <f t="shared" ca="1" si="595"/>
        <v>#DIV/0!</v>
      </c>
      <c r="AL740" s="1412" t="e">
        <f t="shared" ref="AL740:BQ740" ca="1" si="596">AK740+AL731</f>
        <v>#DIV/0!</v>
      </c>
      <c r="AM740" s="1412" t="e">
        <f t="shared" ca="1" si="596"/>
        <v>#DIV/0!</v>
      </c>
      <c r="AN740" s="1412" t="e">
        <f t="shared" ca="1" si="596"/>
        <v>#DIV/0!</v>
      </c>
      <c r="AO740" s="1412" t="e">
        <f t="shared" ca="1" si="596"/>
        <v>#DIV/0!</v>
      </c>
      <c r="AP740" s="1412" t="e">
        <f t="shared" ca="1" si="596"/>
        <v>#DIV/0!</v>
      </c>
      <c r="AQ740" s="1412" t="e">
        <f t="shared" ca="1" si="596"/>
        <v>#DIV/0!</v>
      </c>
      <c r="AR740" s="1412" t="e">
        <f t="shared" ca="1" si="596"/>
        <v>#DIV/0!</v>
      </c>
      <c r="AS740" s="1412" t="e">
        <f t="shared" ca="1" si="596"/>
        <v>#DIV/0!</v>
      </c>
      <c r="AT740" s="1412" t="e">
        <f t="shared" ca="1" si="596"/>
        <v>#DIV/0!</v>
      </c>
      <c r="AU740" s="1412" t="e">
        <f t="shared" ca="1" si="596"/>
        <v>#DIV/0!</v>
      </c>
      <c r="AV740" s="1412" t="e">
        <f t="shared" ca="1" si="596"/>
        <v>#DIV/0!</v>
      </c>
      <c r="AW740" s="1412" t="e">
        <f t="shared" ca="1" si="596"/>
        <v>#DIV/0!</v>
      </c>
      <c r="AX740" s="1412" t="e">
        <f t="shared" ca="1" si="596"/>
        <v>#DIV/0!</v>
      </c>
      <c r="AY740" s="1412" t="e">
        <f t="shared" ca="1" si="596"/>
        <v>#DIV/0!</v>
      </c>
      <c r="AZ740" s="1412" t="e">
        <f t="shared" ca="1" si="596"/>
        <v>#DIV/0!</v>
      </c>
      <c r="BA740" s="1412" t="e">
        <f t="shared" ca="1" si="596"/>
        <v>#DIV/0!</v>
      </c>
      <c r="BB740" s="1412" t="e">
        <f t="shared" ca="1" si="596"/>
        <v>#DIV/0!</v>
      </c>
      <c r="BC740" s="1412" t="e">
        <f t="shared" ca="1" si="596"/>
        <v>#DIV/0!</v>
      </c>
      <c r="BD740" s="1412" t="e">
        <f t="shared" ca="1" si="596"/>
        <v>#DIV/0!</v>
      </c>
      <c r="BE740" s="1412" t="e">
        <f t="shared" ca="1" si="596"/>
        <v>#DIV/0!</v>
      </c>
      <c r="BF740" s="1412" t="e">
        <f t="shared" ca="1" si="596"/>
        <v>#DIV/0!</v>
      </c>
      <c r="BG740" s="1412" t="e">
        <f t="shared" ca="1" si="596"/>
        <v>#DIV/0!</v>
      </c>
      <c r="BH740" s="1412" t="e">
        <f t="shared" ca="1" si="596"/>
        <v>#DIV/0!</v>
      </c>
      <c r="BI740" s="1412" t="e">
        <f t="shared" ca="1" si="596"/>
        <v>#DIV/0!</v>
      </c>
      <c r="BJ740" s="1412" t="e">
        <f t="shared" ca="1" si="596"/>
        <v>#DIV/0!</v>
      </c>
      <c r="BK740" s="1412" t="e">
        <f t="shared" ca="1" si="596"/>
        <v>#DIV/0!</v>
      </c>
      <c r="BL740" s="1412" t="e">
        <f t="shared" ca="1" si="596"/>
        <v>#DIV/0!</v>
      </c>
      <c r="BM740" s="1412" t="e">
        <f t="shared" ca="1" si="596"/>
        <v>#DIV/0!</v>
      </c>
      <c r="BN740" s="1412" t="e">
        <f t="shared" ca="1" si="596"/>
        <v>#DIV/0!</v>
      </c>
      <c r="BO740" s="1412" t="e">
        <f t="shared" ca="1" si="596"/>
        <v>#DIV/0!</v>
      </c>
      <c r="BP740" s="1412" t="e">
        <f t="shared" ca="1" si="596"/>
        <v>#DIV/0!</v>
      </c>
      <c r="BQ740" s="1412" t="e">
        <f t="shared" ca="1" si="596"/>
        <v>#DIV/0!</v>
      </c>
      <c r="BR740" s="1412" t="e">
        <f t="shared" ref="BR740:CW740" ca="1" si="597">BQ740+BR731</f>
        <v>#DIV/0!</v>
      </c>
      <c r="BS740" s="1412" t="e">
        <f t="shared" ca="1" si="597"/>
        <v>#DIV/0!</v>
      </c>
      <c r="BT740" s="1412" t="e">
        <f t="shared" ca="1" si="597"/>
        <v>#DIV/0!</v>
      </c>
      <c r="BU740" s="1412" t="e">
        <f t="shared" ca="1" si="597"/>
        <v>#DIV/0!</v>
      </c>
      <c r="BV740" s="1412" t="e">
        <f t="shared" ca="1" si="597"/>
        <v>#DIV/0!</v>
      </c>
      <c r="BW740" s="1412" t="e">
        <f t="shared" ca="1" si="597"/>
        <v>#DIV/0!</v>
      </c>
      <c r="BX740" s="1412" t="e">
        <f t="shared" ca="1" si="597"/>
        <v>#DIV/0!</v>
      </c>
      <c r="BY740" s="1412" t="e">
        <f t="shared" ca="1" si="597"/>
        <v>#DIV/0!</v>
      </c>
      <c r="BZ740" s="1412" t="e">
        <f t="shared" ca="1" si="597"/>
        <v>#DIV/0!</v>
      </c>
      <c r="CA740" s="1412" t="e">
        <f t="shared" ca="1" si="597"/>
        <v>#DIV/0!</v>
      </c>
      <c r="CB740" s="1412" t="e">
        <f t="shared" ca="1" si="597"/>
        <v>#DIV/0!</v>
      </c>
      <c r="CC740" s="1412" t="e">
        <f t="shared" ca="1" si="597"/>
        <v>#DIV/0!</v>
      </c>
      <c r="CD740" s="1412" t="e">
        <f t="shared" ca="1" si="597"/>
        <v>#DIV/0!</v>
      </c>
      <c r="CE740" s="1412" t="e">
        <f t="shared" ca="1" si="597"/>
        <v>#DIV/0!</v>
      </c>
      <c r="CF740" s="1412" t="e">
        <f t="shared" ca="1" si="597"/>
        <v>#DIV/0!</v>
      </c>
      <c r="CG740" s="1412" t="e">
        <f t="shared" ca="1" si="597"/>
        <v>#DIV/0!</v>
      </c>
      <c r="CH740" s="1412" t="e">
        <f t="shared" ca="1" si="597"/>
        <v>#DIV/0!</v>
      </c>
      <c r="CI740" s="1412" t="e">
        <f t="shared" ca="1" si="597"/>
        <v>#DIV/0!</v>
      </c>
      <c r="CJ740" s="1412" t="e">
        <f t="shared" ca="1" si="597"/>
        <v>#DIV/0!</v>
      </c>
      <c r="CK740" s="1412" t="e">
        <f t="shared" ca="1" si="597"/>
        <v>#DIV/0!</v>
      </c>
      <c r="CL740" s="1412" t="e">
        <f t="shared" ca="1" si="597"/>
        <v>#DIV/0!</v>
      </c>
      <c r="CM740" s="1412" t="e">
        <f t="shared" ca="1" si="597"/>
        <v>#DIV/0!</v>
      </c>
      <c r="CN740" s="1412" t="e">
        <f t="shared" ca="1" si="597"/>
        <v>#DIV/0!</v>
      </c>
      <c r="CO740" s="1412" t="e">
        <f t="shared" ca="1" si="597"/>
        <v>#DIV/0!</v>
      </c>
      <c r="CP740" s="1412" t="e">
        <f t="shared" ca="1" si="597"/>
        <v>#DIV/0!</v>
      </c>
      <c r="CQ740" s="1412" t="e">
        <f t="shared" ca="1" si="597"/>
        <v>#DIV/0!</v>
      </c>
      <c r="CR740" s="1412" t="e">
        <f t="shared" ca="1" si="597"/>
        <v>#DIV/0!</v>
      </c>
      <c r="CS740" s="1412" t="e">
        <f t="shared" ca="1" si="597"/>
        <v>#DIV/0!</v>
      </c>
      <c r="CT740" s="1412" t="e">
        <f t="shared" ca="1" si="597"/>
        <v>#DIV/0!</v>
      </c>
      <c r="CU740" s="1412" t="e">
        <f t="shared" ca="1" si="597"/>
        <v>#DIV/0!</v>
      </c>
      <c r="CV740" s="1412" t="e">
        <f t="shared" ca="1" si="597"/>
        <v>#DIV/0!</v>
      </c>
      <c r="CW740" s="1412" t="e">
        <f t="shared" ca="1" si="597"/>
        <v>#DIV/0!</v>
      </c>
      <c r="CX740" s="1412" t="e">
        <f t="shared" ref="CX740:EF740" ca="1" si="598">CW740+CX731</f>
        <v>#DIV/0!</v>
      </c>
      <c r="CY740" s="1412" t="e">
        <f t="shared" ca="1" si="598"/>
        <v>#DIV/0!</v>
      </c>
      <c r="CZ740" s="1412" t="e">
        <f t="shared" ca="1" si="598"/>
        <v>#DIV/0!</v>
      </c>
      <c r="DA740" s="1412" t="e">
        <f t="shared" ca="1" si="598"/>
        <v>#DIV/0!</v>
      </c>
      <c r="DB740" s="1412" t="e">
        <f t="shared" ca="1" si="598"/>
        <v>#DIV/0!</v>
      </c>
      <c r="DC740" s="1412" t="e">
        <f t="shared" ca="1" si="598"/>
        <v>#DIV/0!</v>
      </c>
      <c r="DD740" s="1412" t="e">
        <f t="shared" ca="1" si="598"/>
        <v>#DIV/0!</v>
      </c>
      <c r="DE740" s="1412" t="e">
        <f t="shared" ca="1" si="598"/>
        <v>#DIV/0!</v>
      </c>
      <c r="DF740" s="1412" t="e">
        <f t="shared" ca="1" si="598"/>
        <v>#DIV/0!</v>
      </c>
      <c r="DG740" s="1412" t="e">
        <f t="shared" ca="1" si="598"/>
        <v>#DIV/0!</v>
      </c>
      <c r="DH740" s="1412" t="e">
        <f t="shared" ca="1" si="598"/>
        <v>#DIV/0!</v>
      </c>
      <c r="DI740" s="1412" t="e">
        <f t="shared" ca="1" si="598"/>
        <v>#DIV/0!</v>
      </c>
      <c r="DJ740" s="1412" t="e">
        <f t="shared" ca="1" si="598"/>
        <v>#DIV/0!</v>
      </c>
      <c r="DK740" s="1412" t="e">
        <f t="shared" ca="1" si="598"/>
        <v>#DIV/0!</v>
      </c>
      <c r="DL740" s="1412" t="e">
        <f t="shared" ca="1" si="598"/>
        <v>#DIV/0!</v>
      </c>
      <c r="DM740" s="1412" t="e">
        <f t="shared" ca="1" si="598"/>
        <v>#DIV/0!</v>
      </c>
      <c r="DN740" s="1412" t="e">
        <f t="shared" ca="1" si="598"/>
        <v>#DIV/0!</v>
      </c>
      <c r="DO740" s="1412" t="e">
        <f t="shared" ca="1" si="598"/>
        <v>#DIV/0!</v>
      </c>
      <c r="DP740" s="1412" t="e">
        <f t="shared" ca="1" si="598"/>
        <v>#DIV/0!</v>
      </c>
      <c r="DQ740" s="1412" t="e">
        <f t="shared" ca="1" si="598"/>
        <v>#DIV/0!</v>
      </c>
      <c r="DR740" s="1412" t="e">
        <f t="shared" ca="1" si="598"/>
        <v>#DIV/0!</v>
      </c>
      <c r="DS740" s="1412" t="e">
        <f t="shared" ca="1" si="598"/>
        <v>#DIV/0!</v>
      </c>
      <c r="DT740" s="1412" t="e">
        <f t="shared" ca="1" si="598"/>
        <v>#DIV/0!</v>
      </c>
      <c r="DU740" s="1412" t="e">
        <f t="shared" ca="1" si="598"/>
        <v>#DIV/0!</v>
      </c>
      <c r="DV740" s="1412" t="e">
        <f t="shared" ca="1" si="598"/>
        <v>#DIV/0!</v>
      </c>
      <c r="DW740" s="1412" t="e">
        <f t="shared" ca="1" si="598"/>
        <v>#DIV/0!</v>
      </c>
      <c r="DX740" s="1412" t="e">
        <f t="shared" ca="1" si="598"/>
        <v>#DIV/0!</v>
      </c>
      <c r="DY740" s="1412" t="e">
        <f t="shared" ca="1" si="598"/>
        <v>#DIV/0!</v>
      </c>
      <c r="DZ740" s="1412" t="e">
        <f t="shared" ca="1" si="598"/>
        <v>#DIV/0!</v>
      </c>
      <c r="EA740" s="1412" t="e">
        <f t="shared" ca="1" si="598"/>
        <v>#DIV/0!</v>
      </c>
      <c r="EB740" s="1412" t="e">
        <f t="shared" ca="1" si="598"/>
        <v>#DIV/0!</v>
      </c>
      <c r="EC740" s="1412" t="e">
        <f t="shared" ca="1" si="598"/>
        <v>#DIV/0!</v>
      </c>
      <c r="ED740" s="1412" t="e">
        <f t="shared" ca="1" si="598"/>
        <v>#DIV/0!</v>
      </c>
      <c r="EE740" s="1412" t="e">
        <f t="shared" ca="1" si="598"/>
        <v>#DIV/0!</v>
      </c>
      <c r="EF740" s="1412" t="e">
        <f t="shared" ca="1" si="598"/>
        <v>#DIV/0!</v>
      </c>
    </row>
    <row r="741" spans="3:136">
      <c r="C741" s="855" t="s">
        <v>460</v>
      </c>
      <c r="D741" s="34"/>
      <c r="E741" s="1582" t="e">
        <f t="shared" ref="E741:AJ741" ca="1" si="599">SUM(E725:E731)</f>
        <v>#DIV/0!</v>
      </c>
      <c r="F741" s="1582" t="e">
        <f t="shared" ca="1" si="599"/>
        <v>#DIV/0!</v>
      </c>
      <c r="G741" s="1582" t="e">
        <f t="shared" ca="1" si="599"/>
        <v>#DIV/0!</v>
      </c>
      <c r="H741" s="1582" t="e">
        <f t="shared" ca="1" si="599"/>
        <v>#DIV/0!</v>
      </c>
      <c r="I741" s="1582" t="e">
        <f t="shared" ca="1" si="599"/>
        <v>#DIV/0!</v>
      </c>
      <c r="J741" s="1582" t="e">
        <f t="shared" ca="1" si="599"/>
        <v>#DIV/0!</v>
      </c>
      <c r="K741" s="1582" t="e">
        <f t="shared" ca="1" si="599"/>
        <v>#DIV/0!</v>
      </c>
      <c r="L741" s="1582" t="e">
        <f t="shared" ca="1" si="599"/>
        <v>#DIV/0!</v>
      </c>
      <c r="M741" s="1582" t="e">
        <f t="shared" ca="1" si="599"/>
        <v>#DIV/0!</v>
      </c>
      <c r="N741" s="1582" t="e">
        <f t="shared" ca="1" si="599"/>
        <v>#DIV/0!</v>
      </c>
      <c r="O741" s="1582" t="e">
        <f t="shared" ca="1" si="599"/>
        <v>#DIV/0!</v>
      </c>
      <c r="P741" s="1582" t="e">
        <f t="shared" ca="1" si="599"/>
        <v>#DIV/0!</v>
      </c>
      <c r="Q741" s="1582" t="e">
        <f t="shared" ca="1" si="599"/>
        <v>#DIV/0!</v>
      </c>
      <c r="R741" s="1582" t="e">
        <f t="shared" ca="1" si="599"/>
        <v>#DIV/0!</v>
      </c>
      <c r="S741" s="1582" t="e">
        <f t="shared" ca="1" si="599"/>
        <v>#DIV/0!</v>
      </c>
      <c r="T741" s="1582" t="e">
        <f t="shared" ca="1" si="599"/>
        <v>#DIV/0!</v>
      </c>
      <c r="U741" s="1582" t="e">
        <f t="shared" ca="1" si="599"/>
        <v>#DIV/0!</v>
      </c>
      <c r="V741" s="1582" t="e">
        <f t="shared" ca="1" si="599"/>
        <v>#DIV/0!</v>
      </c>
      <c r="W741" s="1582" t="e">
        <f t="shared" ca="1" si="599"/>
        <v>#DIV/0!</v>
      </c>
      <c r="X741" s="1582" t="e">
        <f t="shared" ca="1" si="599"/>
        <v>#DIV/0!</v>
      </c>
      <c r="Y741" s="1582" t="e">
        <f t="shared" ca="1" si="599"/>
        <v>#DIV/0!</v>
      </c>
      <c r="Z741" s="1582" t="e">
        <f t="shared" ca="1" si="599"/>
        <v>#DIV/0!</v>
      </c>
      <c r="AA741" s="1582" t="e">
        <f t="shared" ca="1" si="599"/>
        <v>#DIV/0!</v>
      </c>
      <c r="AB741" s="1582" t="e">
        <f t="shared" ca="1" si="599"/>
        <v>#DIV/0!</v>
      </c>
      <c r="AC741" s="1582" t="e">
        <f t="shared" ca="1" si="599"/>
        <v>#DIV/0!</v>
      </c>
      <c r="AD741" s="1582" t="e">
        <f t="shared" ca="1" si="599"/>
        <v>#DIV/0!</v>
      </c>
      <c r="AE741" s="1582" t="e">
        <f t="shared" ca="1" si="599"/>
        <v>#DIV/0!</v>
      </c>
      <c r="AF741" s="1582" t="e">
        <f t="shared" ca="1" si="599"/>
        <v>#DIV/0!</v>
      </c>
      <c r="AG741" s="1582" t="e">
        <f t="shared" ca="1" si="599"/>
        <v>#DIV/0!</v>
      </c>
      <c r="AH741" s="1582" t="e">
        <f t="shared" ca="1" si="599"/>
        <v>#DIV/0!</v>
      </c>
      <c r="AI741" s="1582" t="e">
        <f t="shared" ca="1" si="599"/>
        <v>#DIV/0!</v>
      </c>
      <c r="AJ741" s="1582" t="e">
        <f t="shared" ca="1" si="599"/>
        <v>#DIV/0!</v>
      </c>
      <c r="AK741" s="1582" t="e">
        <f t="shared" ref="AK741:BP741" ca="1" si="600">SUM(AK725:AK731)</f>
        <v>#DIV/0!</v>
      </c>
      <c r="AL741" s="1582" t="e">
        <f t="shared" ca="1" si="600"/>
        <v>#DIV/0!</v>
      </c>
      <c r="AM741" s="1582" t="e">
        <f t="shared" ca="1" si="600"/>
        <v>#DIV/0!</v>
      </c>
      <c r="AN741" s="1582" t="e">
        <f t="shared" ca="1" si="600"/>
        <v>#DIV/0!</v>
      </c>
      <c r="AO741" s="1582" t="e">
        <f t="shared" ca="1" si="600"/>
        <v>#DIV/0!</v>
      </c>
      <c r="AP741" s="1582" t="e">
        <f t="shared" ca="1" si="600"/>
        <v>#DIV/0!</v>
      </c>
      <c r="AQ741" s="1582" t="e">
        <f t="shared" ca="1" si="600"/>
        <v>#DIV/0!</v>
      </c>
      <c r="AR741" s="1582" t="e">
        <f t="shared" ca="1" si="600"/>
        <v>#DIV/0!</v>
      </c>
      <c r="AS741" s="1582" t="e">
        <f t="shared" ca="1" si="600"/>
        <v>#DIV/0!</v>
      </c>
      <c r="AT741" s="1582" t="e">
        <f t="shared" ca="1" si="600"/>
        <v>#DIV/0!</v>
      </c>
      <c r="AU741" s="1582" t="e">
        <f t="shared" ca="1" si="600"/>
        <v>#DIV/0!</v>
      </c>
      <c r="AV741" s="1582" t="e">
        <f t="shared" ca="1" si="600"/>
        <v>#DIV/0!</v>
      </c>
      <c r="AW741" s="1582" t="e">
        <f t="shared" ca="1" si="600"/>
        <v>#DIV/0!</v>
      </c>
      <c r="AX741" s="1582" t="e">
        <f t="shared" ca="1" si="600"/>
        <v>#DIV/0!</v>
      </c>
      <c r="AY741" s="1582" t="e">
        <f t="shared" ca="1" si="600"/>
        <v>#DIV/0!</v>
      </c>
      <c r="AZ741" s="1582" t="e">
        <f t="shared" ca="1" si="600"/>
        <v>#DIV/0!</v>
      </c>
      <c r="BA741" s="1582" t="e">
        <f t="shared" ca="1" si="600"/>
        <v>#DIV/0!</v>
      </c>
      <c r="BB741" s="1582" t="e">
        <f t="shared" ca="1" si="600"/>
        <v>#DIV/0!</v>
      </c>
      <c r="BC741" s="1582" t="e">
        <f t="shared" ca="1" si="600"/>
        <v>#DIV/0!</v>
      </c>
      <c r="BD741" s="1582" t="e">
        <f t="shared" ca="1" si="600"/>
        <v>#DIV/0!</v>
      </c>
      <c r="BE741" s="1582" t="e">
        <f t="shared" ca="1" si="600"/>
        <v>#DIV/0!</v>
      </c>
      <c r="BF741" s="1582" t="e">
        <f t="shared" ca="1" si="600"/>
        <v>#DIV/0!</v>
      </c>
      <c r="BG741" s="1582" t="e">
        <f t="shared" ca="1" si="600"/>
        <v>#DIV/0!</v>
      </c>
      <c r="BH741" s="1582" t="e">
        <f t="shared" ca="1" si="600"/>
        <v>#DIV/0!</v>
      </c>
      <c r="BI741" s="1582" t="e">
        <f t="shared" ca="1" si="600"/>
        <v>#DIV/0!</v>
      </c>
      <c r="BJ741" s="1582" t="e">
        <f t="shared" ca="1" si="600"/>
        <v>#DIV/0!</v>
      </c>
      <c r="BK741" s="1582" t="e">
        <f t="shared" ca="1" si="600"/>
        <v>#DIV/0!</v>
      </c>
      <c r="BL741" s="1582" t="e">
        <f t="shared" ca="1" si="600"/>
        <v>#DIV/0!</v>
      </c>
      <c r="BM741" s="1582" t="e">
        <f t="shared" ca="1" si="600"/>
        <v>#DIV/0!</v>
      </c>
      <c r="BN741" s="1582" t="e">
        <f t="shared" ca="1" si="600"/>
        <v>#DIV/0!</v>
      </c>
      <c r="BO741" s="1582" t="e">
        <f t="shared" ca="1" si="600"/>
        <v>#DIV/0!</v>
      </c>
      <c r="BP741" s="1582" t="e">
        <f t="shared" ca="1" si="600"/>
        <v>#DIV/0!</v>
      </c>
      <c r="BQ741" s="1582" t="e">
        <f t="shared" ref="BQ741:CV741" ca="1" si="601">SUM(BQ725:BQ731)</f>
        <v>#DIV/0!</v>
      </c>
      <c r="BR741" s="1582" t="e">
        <f t="shared" ca="1" si="601"/>
        <v>#DIV/0!</v>
      </c>
      <c r="BS741" s="1582" t="e">
        <f t="shared" ca="1" si="601"/>
        <v>#DIV/0!</v>
      </c>
      <c r="BT741" s="1582" t="e">
        <f t="shared" ca="1" si="601"/>
        <v>#DIV/0!</v>
      </c>
      <c r="BU741" s="1582" t="e">
        <f t="shared" ca="1" si="601"/>
        <v>#DIV/0!</v>
      </c>
      <c r="BV741" s="1582" t="e">
        <f t="shared" ca="1" si="601"/>
        <v>#DIV/0!</v>
      </c>
      <c r="BW741" s="1582" t="e">
        <f t="shared" ca="1" si="601"/>
        <v>#DIV/0!</v>
      </c>
      <c r="BX741" s="1582" t="e">
        <f t="shared" ca="1" si="601"/>
        <v>#DIV/0!</v>
      </c>
      <c r="BY741" s="1582" t="e">
        <f t="shared" ca="1" si="601"/>
        <v>#DIV/0!</v>
      </c>
      <c r="BZ741" s="1582" t="e">
        <f t="shared" ca="1" si="601"/>
        <v>#DIV/0!</v>
      </c>
      <c r="CA741" s="1582" t="e">
        <f t="shared" ca="1" si="601"/>
        <v>#DIV/0!</v>
      </c>
      <c r="CB741" s="1582" t="e">
        <f t="shared" ca="1" si="601"/>
        <v>#DIV/0!</v>
      </c>
      <c r="CC741" s="1582" t="e">
        <f t="shared" ca="1" si="601"/>
        <v>#DIV/0!</v>
      </c>
      <c r="CD741" s="1582" t="e">
        <f t="shared" ca="1" si="601"/>
        <v>#DIV/0!</v>
      </c>
      <c r="CE741" s="1582" t="e">
        <f t="shared" ca="1" si="601"/>
        <v>#DIV/0!</v>
      </c>
      <c r="CF741" s="1582" t="e">
        <f t="shared" ca="1" si="601"/>
        <v>#DIV/0!</v>
      </c>
      <c r="CG741" s="1582" t="e">
        <f t="shared" ca="1" si="601"/>
        <v>#DIV/0!</v>
      </c>
      <c r="CH741" s="1582" t="e">
        <f t="shared" ca="1" si="601"/>
        <v>#DIV/0!</v>
      </c>
      <c r="CI741" s="1582" t="e">
        <f t="shared" ca="1" si="601"/>
        <v>#DIV/0!</v>
      </c>
      <c r="CJ741" s="1582" t="e">
        <f t="shared" ca="1" si="601"/>
        <v>#DIV/0!</v>
      </c>
      <c r="CK741" s="1582" t="e">
        <f t="shared" ca="1" si="601"/>
        <v>#DIV/0!</v>
      </c>
      <c r="CL741" s="1582" t="e">
        <f t="shared" ca="1" si="601"/>
        <v>#DIV/0!</v>
      </c>
      <c r="CM741" s="1582" t="e">
        <f t="shared" ca="1" si="601"/>
        <v>#DIV/0!</v>
      </c>
      <c r="CN741" s="1582" t="e">
        <f t="shared" ca="1" si="601"/>
        <v>#DIV/0!</v>
      </c>
      <c r="CO741" s="1582" t="e">
        <f t="shared" ca="1" si="601"/>
        <v>#DIV/0!</v>
      </c>
      <c r="CP741" s="1582" t="e">
        <f t="shared" ca="1" si="601"/>
        <v>#DIV/0!</v>
      </c>
      <c r="CQ741" s="1582" t="e">
        <f t="shared" ca="1" si="601"/>
        <v>#DIV/0!</v>
      </c>
      <c r="CR741" s="1582" t="e">
        <f t="shared" ca="1" si="601"/>
        <v>#DIV/0!</v>
      </c>
      <c r="CS741" s="1582" t="e">
        <f t="shared" ca="1" si="601"/>
        <v>#DIV/0!</v>
      </c>
      <c r="CT741" s="1582" t="e">
        <f t="shared" ca="1" si="601"/>
        <v>#DIV/0!</v>
      </c>
      <c r="CU741" s="1582" t="e">
        <f t="shared" ca="1" si="601"/>
        <v>#DIV/0!</v>
      </c>
      <c r="CV741" s="1582" t="e">
        <f t="shared" ca="1" si="601"/>
        <v>#DIV/0!</v>
      </c>
      <c r="CW741" s="1582" t="e">
        <f t="shared" ref="CW741:EF741" ca="1" si="602">SUM(CW725:CW731)</f>
        <v>#DIV/0!</v>
      </c>
      <c r="CX741" s="1582" t="e">
        <f t="shared" ca="1" si="602"/>
        <v>#DIV/0!</v>
      </c>
      <c r="CY741" s="1582" t="e">
        <f t="shared" ca="1" si="602"/>
        <v>#DIV/0!</v>
      </c>
      <c r="CZ741" s="1582" t="e">
        <f t="shared" ca="1" si="602"/>
        <v>#DIV/0!</v>
      </c>
      <c r="DA741" s="1582" t="e">
        <f t="shared" ca="1" si="602"/>
        <v>#DIV/0!</v>
      </c>
      <c r="DB741" s="1582" t="e">
        <f t="shared" ca="1" si="602"/>
        <v>#DIV/0!</v>
      </c>
      <c r="DC741" s="1582" t="e">
        <f t="shared" ca="1" si="602"/>
        <v>#DIV/0!</v>
      </c>
      <c r="DD741" s="1582" t="e">
        <f t="shared" ca="1" si="602"/>
        <v>#DIV/0!</v>
      </c>
      <c r="DE741" s="1582" t="e">
        <f t="shared" ca="1" si="602"/>
        <v>#DIV/0!</v>
      </c>
      <c r="DF741" s="1582" t="e">
        <f t="shared" ca="1" si="602"/>
        <v>#DIV/0!</v>
      </c>
      <c r="DG741" s="1582" t="e">
        <f t="shared" ca="1" si="602"/>
        <v>#DIV/0!</v>
      </c>
      <c r="DH741" s="1582" t="e">
        <f t="shared" ca="1" si="602"/>
        <v>#DIV/0!</v>
      </c>
      <c r="DI741" s="1582" t="e">
        <f t="shared" ca="1" si="602"/>
        <v>#DIV/0!</v>
      </c>
      <c r="DJ741" s="1582" t="e">
        <f t="shared" ca="1" si="602"/>
        <v>#DIV/0!</v>
      </c>
      <c r="DK741" s="1582" t="e">
        <f t="shared" ca="1" si="602"/>
        <v>#DIV/0!</v>
      </c>
      <c r="DL741" s="1582" t="e">
        <f t="shared" ca="1" si="602"/>
        <v>#DIV/0!</v>
      </c>
      <c r="DM741" s="1582" t="e">
        <f t="shared" ca="1" si="602"/>
        <v>#DIV/0!</v>
      </c>
      <c r="DN741" s="1582" t="e">
        <f t="shared" ca="1" si="602"/>
        <v>#DIV/0!</v>
      </c>
      <c r="DO741" s="1582" t="e">
        <f t="shared" ca="1" si="602"/>
        <v>#DIV/0!</v>
      </c>
      <c r="DP741" s="1582" t="e">
        <f t="shared" ca="1" si="602"/>
        <v>#DIV/0!</v>
      </c>
      <c r="DQ741" s="1582" t="e">
        <f t="shared" ca="1" si="602"/>
        <v>#DIV/0!</v>
      </c>
      <c r="DR741" s="1582" t="e">
        <f t="shared" ca="1" si="602"/>
        <v>#DIV/0!</v>
      </c>
      <c r="DS741" s="1582" t="e">
        <f t="shared" ca="1" si="602"/>
        <v>#DIV/0!</v>
      </c>
      <c r="DT741" s="1582" t="e">
        <f t="shared" ca="1" si="602"/>
        <v>#DIV/0!</v>
      </c>
      <c r="DU741" s="1582" t="e">
        <f t="shared" ca="1" si="602"/>
        <v>#DIV/0!</v>
      </c>
      <c r="DV741" s="1582" t="e">
        <f t="shared" ca="1" si="602"/>
        <v>#DIV/0!</v>
      </c>
      <c r="DW741" s="1582" t="e">
        <f t="shared" ca="1" si="602"/>
        <v>#DIV/0!</v>
      </c>
      <c r="DX741" s="1582" t="e">
        <f t="shared" ca="1" si="602"/>
        <v>#DIV/0!</v>
      </c>
      <c r="DY741" s="1582" t="e">
        <f t="shared" ca="1" si="602"/>
        <v>#DIV/0!</v>
      </c>
      <c r="DZ741" s="1582" t="e">
        <f t="shared" ca="1" si="602"/>
        <v>#DIV/0!</v>
      </c>
      <c r="EA741" s="1582" t="e">
        <f t="shared" ca="1" si="602"/>
        <v>#DIV/0!</v>
      </c>
      <c r="EB741" s="1582" t="e">
        <f t="shared" ca="1" si="602"/>
        <v>#DIV/0!</v>
      </c>
      <c r="EC741" s="1582" t="e">
        <f t="shared" ca="1" si="602"/>
        <v>#DIV/0!</v>
      </c>
      <c r="ED741" s="1582" t="e">
        <f t="shared" ca="1" si="602"/>
        <v>#DIV/0!</v>
      </c>
      <c r="EE741" s="1582" t="e">
        <f t="shared" ca="1" si="602"/>
        <v>#DIV/0!</v>
      </c>
      <c r="EF741" s="1582" t="e">
        <f t="shared" ca="1" si="602"/>
        <v>#DIV/0!</v>
      </c>
    </row>
    <row r="743" spans="3:136">
      <c r="C743" s="28" t="s">
        <v>290</v>
      </c>
      <c r="E743" s="1583">
        <f ca="1">IF(E$612&lt;Start_Mth,$J$50*($J$9-SUM($E$727:E727))/12,(SUMIF(Val!$O$101:$X$101,UW!E$606,Val!$O$116:$X$116)*$J$50)/12)</f>
        <v>0</v>
      </c>
      <c r="F743" s="1583">
        <f ca="1">IF(F$612&lt;Start_Mth,$J$50*($J$9-SUM($E$727:F727))/12,(SUMIF(Val!$O$101:$X$101,UW!F$606,Val!$O$116:$X$116)*$J$50)/12)</f>
        <v>0</v>
      </c>
      <c r="G743" s="1583">
        <f ca="1">IF(G$612&lt;Start_Mth,$J$50*($J$9-SUM($E$727:G727))/12,(SUMIF(Val!$O$101:$X$101,UW!G$606,Val!$O$116:$X$116)*$J$50)/12)</f>
        <v>0</v>
      </c>
      <c r="H743" s="1583">
        <f ca="1">IF(H$612&lt;Start_Mth,$J$50*($J$9-SUM($E$727:H727))/12,(SUMIF(Val!$O$101:$X$101,UW!H$606,Val!$O$116:$X$116)*$J$50)/12)</f>
        <v>0</v>
      </c>
      <c r="I743" s="1583">
        <f ca="1">IF(I$612&lt;Start_Mth,$J$50*($J$9-SUM($E$727:I727))/12,(SUMIF(Val!$O$101:$X$101,UW!I$606,Val!$O$116:$X$116)*$J$50)/12)</f>
        <v>0</v>
      </c>
      <c r="J743" s="1583">
        <f ca="1">IF(J$612&lt;Start_Mth,$J$50*($J$9-SUM($E$727:J727))/12,(SUMIF(Val!$O$101:$X$101,UW!J$606,Val!$O$116:$X$116)*$J$50)/12)</f>
        <v>0</v>
      </c>
      <c r="K743" s="1583">
        <f ca="1">IF(K$612&lt;Start_Mth,$J$50*($J$9-SUM($E$727:K727))/12,(SUMIF(Val!$O$101:$X$101,UW!K$606,Val!$O$116:$X$116)*$J$50)/12)</f>
        <v>0</v>
      </c>
      <c r="L743" s="1583">
        <f ca="1">IF(L$612&lt;Start_Mth,$J$50*($J$9-SUM($E$727:L727))/12,(SUMIF(Val!$O$101:$X$101,UW!L$606,Val!$O$116:$X$116)*$J$50)/12)</f>
        <v>0</v>
      </c>
      <c r="M743" s="1583">
        <f ca="1">IF(M$612&lt;Start_Mth,$J$50*($J$9-SUM($E$727:M727))/12,(SUMIF(Val!$O$101:$X$101,UW!M$606,Val!$O$116:$X$116)*$J$50)/12)</f>
        <v>0</v>
      </c>
      <c r="N743" s="1583">
        <f ca="1">IF(N$612&lt;Start_Mth,$J$50*($J$9-SUM($E$727:N727))/12,(SUMIF(Val!$O$101:$X$101,UW!N$606,Val!$O$116:$X$116)*$J$50)/12)</f>
        <v>0</v>
      </c>
      <c r="O743" s="1583">
        <f ca="1">IF(O$612&lt;Start_Mth,$J$50*($J$9-SUM($E$727:O727))/12,(SUMIF(Val!$O$101:$X$101,UW!O$606,Val!$O$116:$X$116)*$J$50)/12)</f>
        <v>0</v>
      </c>
      <c r="P743" s="1583">
        <f ca="1">IF(P$612&lt;Start_Mth,$J$50*($J$9-SUM($E$727:P727))/12,(SUMIF(Val!$O$101:$X$101,UW!P$606,Val!$O$116:$X$116)*$J$50)/12)</f>
        <v>0</v>
      </c>
      <c r="Q743" s="1583">
        <f ca="1">IF(Q$612&lt;Start_Mth,$J$50*($J$9-SUM($E$727:Q727))/12,(SUMIF(Val!$O$101:$X$101,UW!Q$606,Val!$O$116:$X$116)*$J$50)/12)</f>
        <v>0</v>
      </c>
      <c r="R743" s="1583">
        <f ca="1">IF(R$612&lt;Start_Mth,$J$50*($J$9-SUM($E$727:R727))/12,(SUMIF(Val!$O$101:$X$101,UW!R$606,Val!$O$116:$X$116)*$J$50)/12)</f>
        <v>0</v>
      </c>
      <c r="S743" s="1583">
        <f ca="1">IF(S$612&lt;Start_Mth,$J$50*($J$9-SUM($E$727:S727))/12,(SUMIF(Val!$O$101:$X$101,UW!S$606,Val!$O$116:$X$116)*$J$50)/12)</f>
        <v>0</v>
      </c>
      <c r="T743" s="1583">
        <f ca="1">IF(T$612&lt;Start_Mth,$J$50*($J$9-SUM($E$727:T727))/12,(SUMIF(Val!$O$101:$X$101,UW!T$606,Val!$O$116:$X$116)*$J$50)/12)</f>
        <v>0</v>
      </c>
      <c r="U743" s="1583">
        <f ca="1">IF(U$612&lt;Start_Mth,$J$50*($J$9-SUM($E$727:U727))/12,(SUMIF(Val!$O$101:$X$101,UW!U$606,Val!$O$116:$X$116)*$J$50)/12)</f>
        <v>0</v>
      </c>
      <c r="V743" s="1583">
        <f ca="1">IF(V$612&lt;Start_Mth,$J$50*($J$9-SUM($E$727:V727))/12,(SUMIF(Val!$O$101:$X$101,UW!V$606,Val!$O$116:$X$116)*$J$50)/12)</f>
        <v>0</v>
      </c>
      <c r="W743" s="1583">
        <f ca="1">IF(W$612&lt;Start_Mth,$J$50*($J$9-SUM($E$727:W727))/12,(SUMIF(Val!$O$101:$X$101,UW!W$606,Val!$O$116:$X$116)*$J$50)/12)</f>
        <v>0</v>
      </c>
      <c r="X743" s="1583">
        <f ca="1">IF(X$612&lt;Start_Mth,$J$50*($J$9-SUM($E$727:X727))/12,(SUMIF(Val!$O$101:$X$101,UW!X$606,Val!$O$116:$X$116)*$J$50)/12)</f>
        <v>0</v>
      </c>
      <c r="Y743" s="1583">
        <f ca="1">IF(Y$612&lt;Start_Mth,$J$50*($J$9-SUM($E$727:Y727))/12,(SUMIF(Val!$O$101:$X$101,UW!Y$606,Val!$O$116:$X$116)*$J$50)/12)</f>
        <v>0</v>
      </c>
      <c r="Z743" s="1583">
        <f ca="1">IF(Z$612&lt;Start_Mth,$J$50*($J$9-SUM($E$727:Z727))/12,(SUMIF(Val!$O$101:$X$101,UW!Z$606,Val!$O$116:$X$116)*$J$50)/12)</f>
        <v>0</v>
      </c>
      <c r="AA743" s="1583">
        <f ca="1">IF(AA$612&lt;Start_Mth,$J$50*($J$9-SUM($E$727:AA727))/12,(SUMIF(Val!$O$101:$X$101,UW!AA$606,Val!$O$116:$X$116)*$J$50)/12)</f>
        <v>0</v>
      </c>
      <c r="AB743" s="1583">
        <f ca="1">IF(AB$612&lt;Start_Mth,$J$50*($J$9-SUM($E$727:AB727))/12,(SUMIF(Val!$O$101:$X$101,UW!AB$606,Val!$O$116:$X$116)*$J$50)/12)</f>
        <v>0</v>
      </c>
      <c r="AC743" s="1583">
        <f ca="1">IF(AC$612&lt;Start_Mth,$J$50*($J$9-SUM($E$727:AC727))/12,(SUMIF(Val!$O$101:$X$101,UW!AC$606,Val!$O$116:$X$116)*$J$50)/12)</f>
        <v>0</v>
      </c>
      <c r="AD743" s="1583">
        <f ca="1">IF(AD$612&lt;Start_Mth,$J$50*($J$9-SUM($E$727:AD727))/12,(SUMIF(Val!$O$101:$X$101,UW!AD$606,Val!$O$116:$X$116)*$J$50)/12)</f>
        <v>0</v>
      </c>
      <c r="AE743" s="1583">
        <f ca="1">IF(AE$612&lt;Start_Mth,$J$50*($J$9-SUM($E$727:AE727))/12,(SUMIF(Val!$O$101:$X$101,UW!AE$606,Val!$O$116:$X$116)*$J$50)/12)</f>
        <v>0</v>
      </c>
      <c r="AF743" s="1583">
        <f ca="1">IF(AF$612&lt;Start_Mth,$J$50*($J$9-SUM($E$727:AF727))/12,(SUMIF(Val!$O$101:$X$101,UW!AF$606,Val!$O$116:$X$116)*$J$50)/12)</f>
        <v>0</v>
      </c>
      <c r="AG743" s="1583">
        <f ca="1">IF(AG$612&lt;Start_Mth,$J$50*($J$9-SUM($E$727:AG727))/12,(SUMIF(Val!$O$101:$X$101,UW!AG$606,Val!$O$116:$X$116)*$J$50)/12)</f>
        <v>0</v>
      </c>
      <c r="AH743" s="1583">
        <f ca="1">IF(AH$612&lt;Start_Mth,$J$50*($J$9-SUM($E$727:AH727))/12,(SUMIF(Val!$O$101:$X$101,UW!AH$606,Val!$O$116:$X$116)*$J$50)/12)</f>
        <v>0</v>
      </c>
      <c r="AI743" s="1583">
        <f ca="1">IF(AI$612&lt;Start_Mth,$J$50*($J$9-SUM($E$727:AI727))/12,(SUMIF(Val!$O$101:$X$101,UW!AI$606,Val!$O$116:$X$116)*$J$50)/12)</f>
        <v>0</v>
      </c>
      <c r="AJ743" s="1583">
        <f ca="1">IF(AJ$612&lt;Start_Mth,$J$50*($J$9-SUM($E$727:AJ727))/12,(SUMIF(Val!$O$101:$X$101,UW!AJ$606,Val!$O$116:$X$116)*$J$50)/12)</f>
        <v>0</v>
      </c>
      <c r="AK743" s="1583">
        <f ca="1">IF(AK$612&lt;Start_Mth,$J$50*($J$9-SUM($E$727:AK727))/12,(SUMIF(Val!$O$101:$X$101,UW!AK$606,Val!$O$116:$X$116)*$J$50)/12)</f>
        <v>0</v>
      </c>
      <c r="AL743" s="1583">
        <f ca="1">IF(AL$612&lt;Start_Mth,$J$50*($J$9-SUM($E$727:AL727))/12,(SUMIF(Val!$O$101:$X$101,UW!AL$606,Val!$O$116:$X$116)*$J$50)/12)</f>
        <v>0</v>
      </c>
      <c r="AM743" s="1583">
        <f ca="1">IF(AM$612&lt;Start_Mth,$J$50*($J$9-SUM($E$727:AM727))/12,(SUMIF(Val!$O$101:$X$101,UW!AM$606,Val!$O$116:$X$116)*$J$50)/12)</f>
        <v>0</v>
      </c>
      <c r="AN743" s="1583">
        <f ca="1">IF(AN$612&lt;Start_Mth,$J$50*($J$9-SUM($E$727:AN727))/12,(SUMIF(Val!$O$101:$X$101,UW!AN$606,Val!$O$116:$X$116)*$J$50)/12)</f>
        <v>0</v>
      </c>
      <c r="AO743" s="1583">
        <f ca="1">IF(AO$612&lt;Start_Mth,$J$50*($J$9-SUM($E$727:AO727))/12,(SUMIF(Val!$O$101:$X$101,UW!AO$606,Val!$O$116:$X$116)*$J$50)/12)</f>
        <v>0</v>
      </c>
      <c r="AP743" s="1583">
        <f ca="1">IF(AP$612&lt;Start_Mth,$J$50*($J$9-SUM($E$727:AP727))/12,(SUMIF(Val!$O$101:$X$101,UW!AP$606,Val!$O$116:$X$116)*$J$50)/12)</f>
        <v>0</v>
      </c>
      <c r="AQ743" s="1583">
        <f ca="1">IF(AQ$612&lt;Start_Mth,$J$50*($J$9-SUM($E$727:AQ727))/12,(SUMIF(Val!$O$101:$X$101,UW!AQ$606,Val!$O$116:$X$116)*$J$50)/12)</f>
        <v>0</v>
      </c>
      <c r="AR743" s="1583">
        <f ca="1">IF(AR$612&lt;Start_Mth,$J$50*($J$9-SUM($E$727:AR727))/12,(SUMIF(Val!$O$101:$X$101,UW!AR$606,Val!$O$116:$X$116)*$J$50)/12)</f>
        <v>0</v>
      </c>
      <c r="AS743" s="1583">
        <f ca="1">IF(AS$612&lt;Start_Mth,$J$50*($J$9-SUM($E$727:AS727))/12,(SUMIF(Val!$O$101:$X$101,UW!AS$606,Val!$O$116:$X$116)*$J$50)/12)</f>
        <v>0</v>
      </c>
      <c r="AT743" s="1583">
        <f ca="1">IF(AT$612&lt;Start_Mth,$J$50*($J$9-SUM($E$727:AT727))/12,(SUMIF(Val!$O$101:$X$101,UW!AT$606,Val!$O$116:$X$116)*$J$50)/12)</f>
        <v>0</v>
      </c>
      <c r="AU743" s="1583">
        <f ca="1">IF(AU$612&lt;Start_Mth,$J$50*($J$9-SUM($E$727:AU727))/12,(SUMIF(Val!$O$101:$X$101,UW!AU$606,Val!$O$116:$X$116)*$J$50)/12)</f>
        <v>0</v>
      </c>
      <c r="AV743" s="1583">
        <f ca="1">IF(AV$612&lt;Start_Mth,$J$50*($J$9-SUM($E$727:AV727))/12,(SUMIF(Val!$O$101:$X$101,UW!AV$606,Val!$O$116:$X$116)*$J$50)/12)</f>
        <v>0</v>
      </c>
      <c r="AW743" s="1583">
        <f ca="1">IF(AW$612&lt;Start_Mth,$J$50*($J$9-SUM($E$727:AW727))/12,(SUMIF(Val!$O$101:$X$101,UW!AW$606,Val!$O$116:$X$116)*$J$50)/12)</f>
        <v>0</v>
      </c>
      <c r="AX743" s="1583">
        <f ca="1">IF(AX$612&lt;Start_Mth,$J$50*($J$9-SUM($E$727:AX727))/12,(SUMIF(Val!$O$101:$X$101,UW!AX$606,Val!$O$116:$X$116)*$J$50)/12)</f>
        <v>0</v>
      </c>
      <c r="AY743" s="1583">
        <f ca="1">IF(AY$612&lt;Start_Mth,$J$50*($J$9-SUM($E$727:AY727))/12,(SUMIF(Val!$O$101:$X$101,UW!AY$606,Val!$O$116:$X$116)*$J$50)/12)</f>
        <v>0</v>
      </c>
      <c r="AZ743" s="1583">
        <f ca="1">IF(AZ$612&lt;Start_Mth,$J$50*($J$9-SUM($E$727:AZ727))/12,(SUMIF(Val!$O$101:$X$101,UW!AZ$606,Val!$O$116:$X$116)*$J$50)/12)</f>
        <v>0</v>
      </c>
      <c r="BA743" s="1583">
        <f ca="1">IF(BA$612&lt;Start_Mth,$J$50*($J$9-SUM($E$727:BA727))/12,(SUMIF(Val!$O$101:$X$101,UW!BA$606,Val!$O$116:$X$116)*$J$50)/12)</f>
        <v>0</v>
      </c>
      <c r="BB743" s="1583">
        <f ca="1">IF(BB$612&lt;Start_Mth,$J$50*($J$9-SUM($E$727:BB727))/12,(SUMIF(Val!$O$101:$X$101,UW!BB$606,Val!$O$116:$X$116)*$J$50)/12)</f>
        <v>0</v>
      </c>
      <c r="BC743" s="1583">
        <f ca="1">IF(BC$612&lt;Start_Mth,$J$50*($J$9-SUM($E$727:BC727))/12,(SUMIF(Val!$O$101:$X$101,UW!BC$606,Val!$O$116:$X$116)*$J$50)/12)</f>
        <v>0</v>
      </c>
      <c r="BD743" s="1583">
        <f ca="1">IF(BD$612&lt;Start_Mth,$J$50*($J$9-SUM($E$727:BD727))/12,(SUMIF(Val!$O$101:$X$101,UW!BD$606,Val!$O$116:$X$116)*$J$50)/12)</f>
        <v>0</v>
      </c>
      <c r="BE743" s="1583">
        <f ca="1">IF(BE$612&lt;Start_Mth,$J$50*($J$9-SUM($E$727:BE727))/12,(SUMIF(Val!$O$101:$X$101,UW!BE$606,Val!$O$116:$X$116)*$J$50)/12)</f>
        <v>0</v>
      </c>
      <c r="BF743" s="1583">
        <f ca="1">IF(BF$612&lt;Start_Mth,$J$50*($J$9-SUM($E$727:BF727))/12,(SUMIF(Val!$O$101:$X$101,UW!BF$606,Val!$O$116:$X$116)*$J$50)/12)</f>
        <v>0</v>
      </c>
      <c r="BG743" s="1583">
        <f ca="1">IF(BG$612&lt;Start_Mth,$J$50*($J$9-SUM($E$727:BG727))/12,(SUMIF(Val!$O$101:$X$101,UW!BG$606,Val!$O$116:$X$116)*$J$50)/12)</f>
        <v>0</v>
      </c>
      <c r="BH743" s="1583">
        <f ca="1">IF(BH$612&lt;Start_Mth,$J$50*($J$9-SUM($E$727:BH727))/12,(SUMIF(Val!$O$101:$X$101,UW!BH$606,Val!$O$116:$X$116)*$J$50)/12)</f>
        <v>0</v>
      </c>
      <c r="BI743" s="1583">
        <f ca="1">IF(BI$612&lt;Start_Mth,$J$50*($J$9-SUM($E$727:BI727))/12,(SUMIF(Val!$O$101:$X$101,UW!BI$606,Val!$O$116:$X$116)*$J$50)/12)</f>
        <v>0</v>
      </c>
      <c r="BJ743" s="1583">
        <f ca="1">IF(BJ$612&lt;Start_Mth,$J$50*($J$9-SUM($E$727:BJ727))/12,(SUMIF(Val!$O$101:$X$101,UW!BJ$606,Val!$O$116:$X$116)*$J$50)/12)</f>
        <v>0</v>
      </c>
      <c r="BK743" s="1583">
        <f ca="1">IF(BK$612&lt;Start_Mth,$J$50*($J$9-SUM($E$727:BK727))/12,(SUMIF(Val!$O$101:$X$101,UW!BK$606,Val!$O$116:$X$116)*$J$50)/12)</f>
        <v>0</v>
      </c>
      <c r="BL743" s="1583">
        <f ca="1">IF(BL$612&lt;Start_Mth,$J$50*($J$9-SUM($E$727:BL727))/12,(SUMIF(Val!$O$101:$X$101,UW!BL$606,Val!$O$116:$X$116)*$J$50)/12)</f>
        <v>0</v>
      </c>
      <c r="BM743" s="1583">
        <f ca="1">IF(BM$612&lt;Start_Mth,$J$50*($J$9-SUM($E$727:BM727))/12,(SUMIF(Val!$O$101:$X$101,UW!BM$606,Val!$O$116:$X$116)*$J$50)/12)</f>
        <v>0</v>
      </c>
      <c r="BN743" s="1583">
        <f ca="1">IF(BN$612&lt;Start_Mth,$J$50*($J$9-SUM($E$727:BN727))/12,(SUMIF(Val!$O$101:$X$101,UW!BN$606,Val!$O$116:$X$116)*$J$50)/12)</f>
        <v>0</v>
      </c>
      <c r="BO743" s="1583">
        <f ca="1">IF(BO$612&lt;Start_Mth,$J$50*($J$9-SUM($E$727:BO727))/12,(SUMIF(Val!$O$101:$X$101,UW!BO$606,Val!$O$116:$X$116)*$J$50)/12)</f>
        <v>0</v>
      </c>
      <c r="BP743" s="1583">
        <f ca="1">IF(BP$612&lt;Start_Mth,$J$50*($J$9-SUM($E$727:BP727))/12,(SUMIF(Val!$O$101:$X$101,UW!BP$606,Val!$O$116:$X$116)*$J$50)/12)</f>
        <v>0</v>
      </c>
      <c r="BQ743" s="1583">
        <f ca="1">IF(BQ$612&lt;Start_Mth,$J$50*($J$9-SUM($E$727:BQ727))/12,(SUMIF(Val!$O$101:$X$101,UW!BQ$606,Val!$O$116:$X$116)*$J$50)/12)</f>
        <v>0</v>
      </c>
      <c r="BR743" s="1583">
        <f ca="1">IF(BR$612&lt;Start_Mth,$J$50*($J$9-SUM($E$727:BR727))/12,(SUMIF(Val!$O$101:$X$101,UW!BR$606,Val!$O$116:$X$116)*$J$50)/12)</f>
        <v>0</v>
      </c>
      <c r="BS743" s="1583">
        <f ca="1">IF(BS$612&lt;Start_Mth,$J$50*($J$9-SUM($E$727:BS727))/12,(SUMIF(Val!$O$101:$X$101,UW!BS$606,Val!$O$116:$X$116)*$J$50)/12)</f>
        <v>0</v>
      </c>
      <c r="BT743" s="1583">
        <f ca="1">IF(BT$612&lt;Start_Mth,$J$50*($J$9-SUM($E$727:BT727))/12,(SUMIF(Val!$O$101:$X$101,UW!BT$606,Val!$O$116:$X$116)*$J$50)/12)</f>
        <v>0</v>
      </c>
      <c r="BU743" s="1583">
        <f ca="1">IF(BU$612&lt;Start_Mth,$J$50*($J$9-SUM($E$727:BU727))/12,(SUMIF(Val!$O$101:$X$101,UW!BU$606,Val!$O$116:$X$116)*$J$50)/12)</f>
        <v>0</v>
      </c>
      <c r="BV743" s="1583">
        <f ca="1">IF(BV$612&lt;Start_Mth,$J$50*($J$9-SUM($E$727:BV727))/12,(SUMIF(Val!$O$101:$X$101,UW!BV$606,Val!$O$116:$X$116)*$J$50)/12)</f>
        <v>0</v>
      </c>
      <c r="BW743" s="1583">
        <f ca="1">IF(BW$612&lt;Start_Mth,$J$50*($J$9-SUM($E$727:BW727))/12,(SUMIF(Val!$O$101:$X$101,UW!BW$606,Val!$O$116:$X$116)*$J$50)/12)</f>
        <v>0</v>
      </c>
      <c r="BX743" s="1583">
        <f ca="1">IF(BX$612&lt;Start_Mth,$J$50*($J$9-SUM($E$727:BX727))/12,(SUMIF(Val!$O$101:$X$101,UW!BX$606,Val!$O$116:$X$116)*$J$50)/12)</f>
        <v>0</v>
      </c>
      <c r="BY743" s="1583">
        <f ca="1">IF(BY$612&lt;Start_Mth,$J$50*($J$9-SUM($E$727:BY727))/12,(SUMIF(Val!$O$101:$X$101,UW!BY$606,Val!$O$116:$X$116)*$J$50)/12)</f>
        <v>0</v>
      </c>
      <c r="BZ743" s="1583">
        <f ca="1">IF(BZ$612&lt;Start_Mth,$J$50*($J$9-SUM($E$727:BZ727))/12,(SUMIF(Val!$O$101:$X$101,UW!BZ$606,Val!$O$116:$X$116)*$J$50)/12)</f>
        <v>0</v>
      </c>
      <c r="CA743" s="1583">
        <f ca="1">IF(CA$612&lt;Start_Mth,$J$50*($J$9-SUM($E$727:CA727))/12,(SUMIF(Val!$O$101:$X$101,UW!CA$606,Val!$O$116:$X$116)*$J$50)/12)</f>
        <v>0</v>
      </c>
      <c r="CB743" s="1583">
        <f ca="1">IF(CB$612&lt;Start_Mth,$J$50*($J$9-SUM($E$727:CB727))/12,(SUMIF(Val!$O$101:$X$101,UW!CB$606,Val!$O$116:$X$116)*$J$50)/12)</f>
        <v>0</v>
      </c>
      <c r="CC743" s="1583">
        <f ca="1">IF(CC$612&lt;Start_Mth,$J$50*($J$9-SUM($E$727:CC727))/12,(SUMIF(Val!$O$101:$X$101,UW!CC$606,Val!$O$116:$X$116)*$J$50)/12)</f>
        <v>0</v>
      </c>
      <c r="CD743" s="1583">
        <f ca="1">IF(CD$612&lt;Start_Mth,$J$50*($J$9-SUM($E$727:CD727))/12,(SUMIF(Val!$O$101:$X$101,UW!CD$606,Val!$O$116:$X$116)*$J$50)/12)</f>
        <v>0</v>
      </c>
      <c r="CE743" s="1583">
        <f ca="1">IF(CE$612&lt;Start_Mth,$J$50*($J$9-SUM($E$727:CE727))/12,(SUMIF(Val!$O$101:$X$101,UW!CE$606,Val!$O$116:$X$116)*$J$50)/12)</f>
        <v>0</v>
      </c>
      <c r="CF743" s="1583">
        <f ca="1">IF(CF$612&lt;Start_Mth,$J$50*($J$9-SUM($E$727:CF727))/12,(SUMIF(Val!$O$101:$X$101,UW!CF$606,Val!$O$116:$X$116)*$J$50)/12)</f>
        <v>0</v>
      </c>
      <c r="CG743" s="1583">
        <f ca="1">IF(CG$612&lt;Start_Mth,$J$50*($J$9-SUM($E$727:CG727))/12,(SUMIF(Val!$O$101:$X$101,UW!CG$606,Val!$O$116:$X$116)*$J$50)/12)</f>
        <v>0</v>
      </c>
      <c r="CH743" s="1583">
        <f ca="1">IF(CH$612&lt;Start_Mth,$J$50*($J$9-SUM($E$727:CH727))/12,(SUMIF(Val!$O$101:$X$101,UW!CH$606,Val!$O$116:$X$116)*$J$50)/12)</f>
        <v>0</v>
      </c>
      <c r="CI743" s="1583">
        <f ca="1">IF(CI$612&lt;Start_Mth,$J$50*($J$9-SUM($E$727:CI727))/12,(SUMIF(Val!$O$101:$X$101,UW!CI$606,Val!$O$116:$X$116)*$J$50)/12)</f>
        <v>0</v>
      </c>
      <c r="CJ743" s="1583">
        <f ca="1">IF(CJ$612&lt;Start_Mth,$J$50*($J$9-SUM($E$727:CJ727))/12,(SUMIF(Val!$O$101:$X$101,UW!CJ$606,Val!$O$116:$X$116)*$J$50)/12)</f>
        <v>0</v>
      </c>
      <c r="CK743" s="1583">
        <f ca="1">IF(CK$612&lt;Start_Mth,$J$50*($J$9-SUM($E$727:CK727))/12,(SUMIF(Val!$O$101:$X$101,UW!CK$606,Val!$O$116:$X$116)*$J$50)/12)</f>
        <v>0</v>
      </c>
      <c r="CL743" s="1583">
        <f ca="1">IF(CL$612&lt;Start_Mth,$J$50*($J$9-SUM($E$727:CL727))/12,(SUMIF(Val!$O$101:$X$101,UW!CL$606,Val!$O$116:$X$116)*$J$50)/12)</f>
        <v>0</v>
      </c>
      <c r="CM743" s="1583">
        <f ca="1">IF(CM$612&lt;Start_Mth,$J$50*($J$9-SUM($E$727:CM727))/12,(SUMIF(Val!$O$101:$X$101,UW!CM$606,Val!$O$116:$X$116)*$J$50)/12)</f>
        <v>0</v>
      </c>
      <c r="CN743" s="1583">
        <f ca="1">IF(CN$612&lt;Start_Mth,$J$50*($J$9-SUM($E$727:CN727))/12,(SUMIF(Val!$O$101:$X$101,UW!CN$606,Val!$O$116:$X$116)*$J$50)/12)</f>
        <v>0</v>
      </c>
      <c r="CO743" s="1583">
        <f ca="1">IF(CO$612&lt;Start_Mth,$J$50*($J$9-SUM($E$727:CO727))/12,(SUMIF(Val!$O$101:$X$101,UW!CO$606,Val!$O$116:$X$116)*$J$50)/12)</f>
        <v>0</v>
      </c>
      <c r="CP743" s="1583">
        <f ca="1">IF(CP$612&lt;Start_Mth,$J$50*($J$9-SUM($E$727:CP727))/12,(SUMIF(Val!$O$101:$X$101,UW!CP$606,Val!$O$116:$X$116)*$J$50)/12)</f>
        <v>0</v>
      </c>
      <c r="CQ743" s="1583">
        <f ca="1">IF(CQ$612&lt;Start_Mth,$J$50*($J$9-SUM($E$727:CQ727))/12,(SUMIF(Val!$O$101:$X$101,UW!CQ$606,Val!$O$116:$X$116)*$J$50)/12)</f>
        <v>0</v>
      </c>
      <c r="CR743" s="1583">
        <f ca="1">IF(CR$612&lt;Start_Mth,$J$50*($J$9-SUM($E$727:CR727))/12,(SUMIF(Val!$O$101:$X$101,UW!CR$606,Val!$O$116:$X$116)*$J$50)/12)</f>
        <v>0</v>
      </c>
      <c r="CS743" s="1583">
        <f ca="1">IF(CS$612&lt;Start_Mth,$J$50*($J$9-SUM($E$727:CS727))/12,(SUMIF(Val!$O$101:$X$101,UW!CS$606,Val!$O$116:$X$116)*$J$50)/12)</f>
        <v>0</v>
      </c>
      <c r="CT743" s="1583">
        <f ca="1">IF(CT$612&lt;Start_Mth,$J$50*($J$9-SUM($E$727:CT727))/12,(SUMIF(Val!$O$101:$X$101,UW!CT$606,Val!$O$116:$X$116)*$J$50)/12)</f>
        <v>0</v>
      </c>
      <c r="CU743" s="1583">
        <f ca="1">IF(CU$612&lt;Start_Mth,$J$50*($J$9-SUM($E$727:CU727))/12,(SUMIF(Val!$O$101:$X$101,UW!CU$606,Val!$O$116:$X$116)*$J$50)/12)</f>
        <v>0</v>
      </c>
      <c r="CV743" s="1583">
        <f ca="1">IF(CV$612&lt;Start_Mth,$J$50*($J$9-SUM($E$727:CV727))/12,(SUMIF(Val!$O$101:$X$101,UW!CV$606,Val!$O$116:$X$116)*$J$50)/12)</f>
        <v>0</v>
      </c>
      <c r="CW743" s="1583">
        <f ca="1">IF(CW$612&lt;Start_Mth,$J$50*($J$9-SUM($E$727:CW727))/12,(SUMIF(Val!$O$101:$X$101,UW!CW$606,Val!$O$116:$X$116)*$J$50)/12)</f>
        <v>0</v>
      </c>
      <c r="CX743" s="1583">
        <f ca="1">IF(CX$612&lt;Start_Mth,$J$50*($J$9-SUM($E$727:CX727))/12,(SUMIF(Val!$O$101:$X$101,UW!CX$606,Val!$O$116:$X$116)*$J$50)/12)</f>
        <v>0</v>
      </c>
      <c r="CY743" s="1583">
        <f ca="1">IF(CY$612&lt;Start_Mth,$J$50*($J$9-SUM($E$727:CY727))/12,(SUMIF(Val!$O$101:$X$101,UW!CY$606,Val!$O$116:$X$116)*$J$50)/12)</f>
        <v>0</v>
      </c>
      <c r="CZ743" s="1583">
        <f ca="1">IF(CZ$612&lt;Start_Mth,$J$50*($J$9-SUM($E$727:CZ727))/12,(SUMIF(Val!$O$101:$X$101,UW!CZ$606,Val!$O$116:$X$116)*$J$50)/12)</f>
        <v>0</v>
      </c>
      <c r="DA743" s="1583">
        <f ca="1">IF(DA$612&lt;Start_Mth,$J$50*($J$9-SUM($E$727:DA727))/12,(SUMIF(Val!$O$101:$X$101,UW!DA$606,Val!$O$116:$X$116)*$J$50)/12)</f>
        <v>0</v>
      </c>
      <c r="DB743" s="1583">
        <f ca="1">IF(DB$612&lt;Start_Mth,$J$50*($J$9-SUM($E$727:DB727))/12,(SUMIF(Val!$O$101:$X$101,UW!DB$606,Val!$O$116:$X$116)*$J$50)/12)</f>
        <v>0</v>
      </c>
      <c r="DC743" s="1583">
        <f ca="1">IF(DC$612&lt;Start_Mth,$J$50*($J$9-SUM($E$727:DC727))/12,(SUMIF(Val!$O$101:$X$101,UW!DC$606,Val!$O$116:$X$116)*$J$50)/12)</f>
        <v>0</v>
      </c>
      <c r="DD743" s="1583">
        <f ca="1">IF(DD$612&lt;Start_Mth,$J$50*($J$9-SUM($E$727:DD727))/12,(SUMIF(Val!$O$101:$X$101,UW!DD$606,Val!$O$116:$X$116)*$J$50)/12)</f>
        <v>0</v>
      </c>
      <c r="DE743" s="1583">
        <f ca="1">IF(DE$612&lt;Start_Mth,$J$50*($J$9-SUM($E$727:DE727))/12,(SUMIF(Val!$O$101:$X$101,UW!DE$606,Val!$O$116:$X$116)*$J$50)/12)</f>
        <v>0</v>
      </c>
      <c r="DF743" s="1583">
        <f ca="1">IF(DF$612&lt;Start_Mth,$J$50*($J$9-SUM($E$727:DF727))/12,(SUMIF(Val!$O$101:$X$101,UW!DF$606,Val!$O$116:$X$116)*$J$50)/12)</f>
        <v>0</v>
      </c>
      <c r="DG743" s="1583">
        <f ca="1">IF(DG$612&lt;Start_Mth,$J$50*($J$9-SUM($E$727:DG727))/12,(SUMIF(Val!$O$101:$X$101,UW!DG$606,Val!$O$116:$X$116)*$J$50)/12)</f>
        <v>0</v>
      </c>
      <c r="DH743" s="1583">
        <f ca="1">IF(DH$612&lt;Start_Mth,$J$50*($J$9-SUM($E$727:DH727))/12,(SUMIF(Val!$O$101:$X$101,UW!DH$606,Val!$O$116:$X$116)*$J$50)/12)</f>
        <v>0</v>
      </c>
      <c r="DI743" s="1583">
        <f ca="1">IF(DI$612&lt;Start_Mth,$J$50*($J$9-SUM($E$727:DI727))/12,(SUMIF(Val!$O$101:$X$101,UW!DI$606,Val!$O$116:$X$116)*$J$50)/12)</f>
        <v>0</v>
      </c>
      <c r="DJ743" s="1583">
        <f ca="1">IF(DJ$612&lt;Start_Mth,$J$50*($J$9-SUM($E$727:DJ727))/12,(SUMIF(Val!$O$101:$X$101,UW!DJ$606,Val!$O$116:$X$116)*$J$50)/12)</f>
        <v>0</v>
      </c>
      <c r="DK743" s="1583">
        <f ca="1">IF(DK$612&lt;Start_Mth,$J$50*($J$9-SUM($E$727:DK727))/12,(SUMIF(Val!$O$101:$X$101,UW!DK$606,Val!$O$116:$X$116)*$J$50)/12)</f>
        <v>0</v>
      </c>
      <c r="DL743" s="1583">
        <f ca="1">IF(DL$612&lt;Start_Mth,$J$50*($J$9-SUM($E$727:DL727))/12,(SUMIF(Val!$O$101:$X$101,UW!DL$606,Val!$O$116:$X$116)*$J$50)/12)</f>
        <v>0</v>
      </c>
      <c r="DM743" s="1583">
        <f ca="1">IF(DM$612&lt;Start_Mth,$J$50*($J$9-SUM($E$727:DM727))/12,(SUMIF(Val!$O$101:$X$101,UW!DM$606,Val!$O$116:$X$116)*$J$50)/12)</f>
        <v>0</v>
      </c>
      <c r="DN743" s="1583">
        <f ca="1">IF(DN$612&lt;Start_Mth,$J$50*($J$9-SUM($E$727:DN727))/12,(SUMIF(Val!$O$101:$X$101,UW!DN$606,Val!$O$116:$X$116)*$J$50)/12)</f>
        <v>0</v>
      </c>
      <c r="DO743" s="1583">
        <f ca="1">IF(DO$612&lt;Start_Mth,$J$50*($J$9-SUM($E$727:DO727))/12,(SUMIF(Val!$O$101:$X$101,UW!DO$606,Val!$O$116:$X$116)*$J$50)/12)</f>
        <v>0</v>
      </c>
      <c r="DP743" s="1583">
        <f ca="1">IF(DP$612&lt;Start_Mth,$J$50*($J$9-SUM($E$727:DP727))/12,(SUMIF(Val!$O$101:$X$101,UW!DP$606,Val!$O$116:$X$116)*$J$50)/12)</f>
        <v>0</v>
      </c>
      <c r="DQ743" s="1583">
        <f ca="1">IF(DQ$612&lt;Start_Mth,$J$50*($J$9-SUM($E$727:DQ727))/12,(SUMIF(Val!$O$101:$X$101,UW!DQ$606,Val!$O$116:$X$116)*$J$50)/12)</f>
        <v>0</v>
      </c>
      <c r="DR743" s="1583">
        <f ca="1">IF(DR$612&lt;Start_Mth,$J$50*($J$9-SUM($E$727:DR727))/12,(SUMIF(Val!$O$101:$X$101,UW!DR$606,Val!$O$116:$X$116)*$J$50)/12)</f>
        <v>0</v>
      </c>
      <c r="DS743" s="1583">
        <f ca="1">IF(DS$612&lt;Start_Mth,$J$50*($J$9-SUM($E$727:DS727))/12,(SUMIF(Val!$O$101:$X$101,UW!DS$606,Val!$O$116:$X$116)*$J$50)/12)</f>
        <v>0</v>
      </c>
      <c r="DT743" s="1583">
        <f ca="1">IF(DT$612&lt;Start_Mth,$J$50*($J$9-SUM($E$727:DT727))/12,(SUMIF(Val!$O$101:$X$101,UW!DT$606,Val!$O$116:$X$116)*$J$50)/12)</f>
        <v>0</v>
      </c>
      <c r="DU743" s="1583">
        <f ca="1">IF(DU$612&lt;Start_Mth,$J$50*($J$9-SUM($E$727:DU727))/12,(SUMIF(Val!$O$101:$X$101,UW!DU$606,Val!$O$116:$X$116)*$J$50)/12)</f>
        <v>0</v>
      </c>
      <c r="DV743" s="1583">
        <f ca="1">IF(DV$612&lt;Start_Mth,$J$50*($J$9-SUM($E$727:DV727))/12,(SUMIF(Val!$O$101:$X$101,UW!DV$606,Val!$O$116:$X$116)*$J$50)/12)</f>
        <v>0</v>
      </c>
      <c r="DW743" s="1583">
        <f ca="1">IF(DW$612&lt;Start_Mth,$J$50*($J$9-SUM($E$727:DW727))/12,(SUMIF(Val!$O$101:$X$101,UW!DW$606,Val!$O$116:$X$116)*$J$50)/12)</f>
        <v>0</v>
      </c>
      <c r="DX743" s="1583">
        <f ca="1">IF(DX$612&lt;Start_Mth,$J$50*($J$9-SUM($E$727:DX727))/12,(SUMIF(Val!$O$101:$X$101,UW!DX$606,Val!$O$116:$X$116)*$J$50)/12)</f>
        <v>0</v>
      </c>
      <c r="DY743" s="1583">
        <f ca="1">IF(DY$612&lt;Start_Mth,$J$50*($J$9-SUM($E$727:DY727))/12,(SUMIF(Val!$O$101:$X$101,UW!DY$606,Val!$O$116:$X$116)*$J$50)/12)</f>
        <v>0</v>
      </c>
      <c r="DZ743" s="1583">
        <f ca="1">IF(DZ$612&lt;Start_Mth,$J$50*($J$9-SUM($E$727:DZ727))/12,(SUMIF(Val!$O$101:$X$101,UW!DZ$606,Val!$O$116:$X$116)*$J$50)/12)</f>
        <v>0</v>
      </c>
      <c r="EA743" s="1583">
        <f ca="1">IF(EA$612&lt;Start_Mth,$J$50*($J$9-SUM($E$727:EA727))/12,(SUMIF(Val!$O$101:$X$101,UW!EA$606,Val!$O$116:$X$116)*$J$50)/12)</f>
        <v>0</v>
      </c>
      <c r="EB743" s="1583">
        <f ca="1">IF(EB$612&lt;Start_Mth,$J$50*($J$9-SUM($E$727:EB727))/12,(SUMIF(Val!$O$101:$X$101,UW!EB$606,Val!$O$116:$X$116)*$J$50)/12)</f>
        <v>0</v>
      </c>
      <c r="EC743" s="1583">
        <f ca="1">IF(EC$612&lt;Start_Mth,$J$50*($J$9-SUM($E$727:EC727))/12,(SUMIF(Val!$O$101:$X$101,UW!EC$606,Val!$O$116:$X$116)*$J$50)/12)</f>
        <v>0</v>
      </c>
      <c r="ED743" s="1583">
        <f ca="1">IF(ED$612&lt;Start_Mth,$J$50*($J$9-SUM($E$727:ED727))/12,(SUMIF(Val!$O$101:$X$101,UW!ED$606,Val!$O$116:$X$116)*$J$50)/12)</f>
        <v>0</v>
      </c>
      <c r="EE743" s="1583">
        <f ca="1">IF(EE$612&lt;Start_Mth,$J$50*($J$9-SUM($E$727:EE727))/12,(SUMIF(Val!$O$101:$X$101,UW!EE$606,Val!$O$116:$X$116)*$J$50)/12)</f>
        <v>0</v>
      </c>
      <c r="EF743" s="1583">
        <f ca="1">IF(EF$612&lt;Start_Mth,$J$50*($J$9-SUM($E$727:EF727))/12,(SUMIF(Val!$O$101:$X$101,UW!EF$606,Val!$O$116:$X$116)*$J$50)/12)</f>
        <v>0</v>
      </c>
    </row>
    <row r="744" spans="3:136" s="27" customFormat="1">
      <c r="C744" s="704" t="s">
        <v>461</v>
      </c>
      <c r="D744" s="704"/>
      <c r="E744" s="1584" t="e">
        <f t="shared" ref="E744:AJ744" ca="1" si="603">E741-E743</f>
        <v>#DIV/0!</v>
      </c>
      <c r="F744" s="1584" t="e">
        <f t="shared" ca="1" si="603"/>
        <v>#DIV/0!</v>
      </c>
      <c r="G744" s="1584" t="e">
        <f t="shared" ca="1" si="603"/>
        <v>#DIV/0!</v>
      </c>
      <c r="H744" s="1584" t="e">
        <f t="shared" ca="1" si="603"/>
        <v>#DIV/0!</v>
      </c>
      <c r="I744" s="1584" t="e">
        <f t="shared" ca="1" si="603"/>
        <v>#DIV/0!</v>
      </c>
      <c r="J744" s="1584" t="e">
        <f t="shared" ca="1" si="603"/>
        <v>#DIV/0!</v>
      </c>
      <c r="K744" s="1584" t="e">
        <f t="shared" ca="1" si="603"/>
        <v>#DIV/0!</v>
      </c>
      <c r="L744" s="1584" t="e">
        <f t="shared" ca="1" si="603"/>
        <v>#DIV/0!</v>
      </c>
      <c r="M744" s="1584" t="e">
        <f t="shared" ca="1" si="603"/>
        <v>#DIV/0!</v>
      </c>
      <c r="N744" s="1584" t="e">
        <f t="shared" ca="1" si="603"/>
        <v>#DIV/0!</v>
      </c>
      <c r="O744" s="1584" t="e">
        <f t="shared" ca="1" si="603"/>
        <v>#DIV/0!</v>
      </c>
      <c r="P744" s="1584" t="e">
        <f t="shared" ca="1" si="603"/>
        <v>#DIV/0!</v>
      </c>
      <c r="Q744" s="1584" t="e">
        <f t="shared" ca="1" si="603"/>
        <v>#DIV/0!</v>
      </c>
      <c r="R744" s="1584" t="e">
        <f t="shared" ca="1" si="603"/>
        <v>#DIV/0!</v>
      </c>
      <c r="S744" s="1584" t="e">
        <f t="shared" ca="1" si="603"/>
        <v>#DIV/0!</v>
      </c>
      <c r="T744" s="1584" t="e">
        <f t="shared" ca="1" si="603"/>
        <v>#DIV/0!</v>
      </c>
      <c r="U744" s="1584" t="e">
        <f t="shared" ca="1" si="603"/>
        <v>#DIV/0!</v>
      </c>
      <c r="V744" s="1584" t="e">
        <f t="shared" ca="1" si="603"/>
        <v>#DIV/0!</v>
      </c>
      <c r="W744" s="1584" t="e">
        <f t="shared" ca="1" si="603"/>
        <v>#DIV/0!</v>
      </c>
      <c r="X744" s="1584" t="e">
        <f t="shared" ca="1" si="603"/>
        <v>#DIV/0!</v>
      </c>
      <c r="Y744" s="1584" t="e">
        <f t="shared" ca="1" si="603"/>
        <v>#DIV/0!</v>
      </c>
      <c r="Z744" s="1584" t="e">
        <f t="shared" ca="1" si="603"/>
        <v>#DIV/0!</v>
      </c>
      <c r="AA744" s="1584" t="e">
        <f t="shared" ca="1" si="603"/>
        <v>#DIV/0!</v>
      </c>
      <c r="AB744" s="1584" t="e">
        <f t="shared" ca="1" si="603"/>
        <v>#DIV/0!</v>
      </c>
      <c r="AC744" s="1584" t="e">
        <f t="shared" ca="1" si="603"/>
        <v>#DIV/0!</v>
      </c>
      <c r="AD744" s="1584" t="e">
        <f t="shared" ca="1" si="603"/>
        <v>#DIV/0!</v>
      </c>
      <c r="AE744" s="1584" t="e">
        <f t="shared" ca="1" si="603"/>
        <v>#DIV/0!</v>
      </c>
      <c r="AF744" s="1584" t="e">
        <f t="shared" ca="1" si="603"/>
        <v>#DIV/0!</v>
      </c>
      <c r="AG744" s="1584" t="e">
        <f t="shared" ca="1" si="603"/>
        <v>#DIV/0!</v>
      </c>
      <c r="AH744" s="1584" t="e">
        <f t="shared" ca="1" si="603"/>
        <v>#DIV/0!</v>
      </c>
      <c r="AI744" s="1584" t="e">
        <f t="shared" ca="1" si="603"/>
        <v>#DIV/0!</v>
      </c>
      <c r="AJ744" s="1584" t="e">
        <f t="shared" ca="1" si="603"/>
        <v>#DIV/0!</v>
      </c>
      <c r="AK744" s="1584" t="e">
        <f t="shared" ref="AK744:BP744" ca="1" si="604">AK741-AK743</f>
        <v>#DIV/0!</v>
      </c>
      <c r="AL744" s="1584" t="e">
        <f t="shared" ca="1" si="604"/>
        <v>#DIV/0!</v>
      </c>
      <c r="AM744" s="1584" t="e">
        <f t="shared" ca="1" si="604"/>
        <v>#DIV/0!</v>
      </c>
      <c r="AN744" s="1584" t="e">
        <f t="shared" ca="1" si="604"/>
        <v>#DIV/0!</v>
      </c>
      <c r="AO744" s="1584" t="e">
        <f t="shared" ca="1" si="604"/>
        <v>#DIV/0!</v>
      </c>
      <c r="AP744" s="1584" t="e">
        <f t="shared" ca="1" si="604"/>
        <v>#DIV/0!</v>
      </c>
      <c r="AQ744" s="1584" t="e">
        <f t="shared" ca="1" si="604"/>
        <v>#DIV/0!</v>
      </c>
      <c r="AR744" s="1584" t="e">
        <f t="shared" ca="1" si="604"/>
        <v>#DIV/0!</v>
      </c>
      <c r="AS744" s="1584" t="e">
        <f t="shared" ca="1" si="604"/>
        <v>#DIV/0!</v>
      </c>
      <c r="AT744" s="1584" t="e">
        <f t="shared" ca="1" si="604"/>
        <v>#DIV/0!</v>
      </c>
      <c r="AU744" s="1584" t="e">
        <f t="shared" ca="1" si="604"/>
        <v>#DIV/0!</v>
      </c>
      <c r="AV744" s="1584" t="e">
        <f t="shared" ca="1" si="604"/>
        <v>#DIV/0!</v>
      </c>
      <c r="AW744" s="1584" t="e">
        <f t="shared" ca="1" si="604"/>
        <v>#DIV/0!</v>
      </c>
      <c r="AX744" s="1584" t="e">
        <f t="shared" ca="1" si="604"/>
        <v>#DIV/0!</v>
      </c>
      <c r="AY744" s="1584" t="e">
        <f t="shared" ca="1" si="604"/>
        <v>#DIV/0!</v>
      </c>
      <c r="AZ744" s="1584" t="e">
        <f t="shared" ca="1" si="604"/>
        <v>#DIV/0!</v>
      </c>
      <c r="BA744" s="1584" t="e">
        <f t="shared" ca="1" si="604"/>
        <v>#DIV/0!</v>
      </c>
      <c r="BB744" s="1584" t="e">
        <f t="shared" ca="1" si="604"/>
        <v>#DIV/0!</v>
      </c>
      <c r="BC744" s="1584" t="e">
        <f t="shared" ca="1" si="604"/>
        <v>#DIV/0!</v>
      </c>
      <c r="BD744" s="1584" t="e">
        <f t="shared" ca="1" si="604"/>
        <v>#DIV/0!</v>
      </c>
      <c r="BE744" s="1584" t="e">
        <f t="shared" ca="1" si="604"/>
        <v>#DIV/0!</v>
      </c>
      <c r="BF744" s="1584" t="e">
        <f t="shared" ca="1" si="604"/>
        <v>#DIV/0!</v>
      </c>
      <c r="BG744" s="1584" t="e">
        <f t="shared" ca="1" si="604"/>
        <v>#DIV/0!</v>
      </c>
      <c r="BH744" s="1584" t="e">
        <f t="shared" ca="1" si="604"/>
        <v>#DIV/0!</v>
      </c>
      <c r="BI744" s="1584" t="e">
        <f t="shared" ca="1" si="604"/>
        <v>#DIV/0!</v>
      </c>
      <c r="BJ744" s="1584" t="e">
        <f t="shared" ca="1" si="604"/>
        <v>#DIV/0!</v>
      </c>
      <c r="BK744" s="1584" t="e">
        <f t="shared" ca="1" si="604"/>
        <v>#DIV/0!</v>
      </c>
      <c r="BL744" s="1584" t="e">
        <f t="shared" ca="1" si="604"/>
        <v>#DIV/0!</v>
      </c>
      <c r="BM744" s="1584" t="e">
        <f t="shared" ca="1" si="604"/>
        <v>#DIV/0!</v>
      </c>
      <c r="BN744" s="1584" t="e">
        <f t="shared" ca="1" si="604"/>
        <v>#DIV/0!</v>
      </c>
      <c r="BO744" s="1584" t="e">
        <f t="shared" ca="1" si="604"/>
        <v>#DIV/0!</v>
      </c>
      <c r="BP744" s="1584" t="e">
        <f t="shared" ca="1" si="604"/>
        <v>#DIV/0!</v>
      </c>
      <c r="BQ744" s="1584" t="e">
        <f t="shared" ref="BQ744:CV744" ca="1" si="605">BQ741-BQ743</f>
        <v>#DIV/0!</v>
      </c>
      <c r="BR744" s="1584" t="e">
        <f t="shared" ca="1" si="605"/>
        <v>#DIV/0!</v>
      </c>
      <c r="BS744" s="1584" t="e">
        <f t="shared" ca="1" si="605"/>
        <v>#DIV/0!</v>
      </c>
      <c r="BT744" s="1584" t="e">
        <f t="shared" ca="1" si="605"/>
        <v>#DIV/0!</v>
      </c>
      <c r="BU744" s="1584" t="e">
        <f t="shared" ca="1" si="605"/>
        <v>#DIV/0!</v>
      </c>
      <c r="BV744" s="1584" t="e">
        <f t="shared" ca="1" si="605"/>
        <v>#DIV/0!</v>
      </c>
      <c r="BW744" s="1584" t="e">
        <f t="shared" ca="1" si="605"/>
        <v>#DIV/0!</v>
      </c>
      <c r="BX744" s="1584" t="e">
        <f t="shared" ca="1" si="605"/>
        <v>#DIV/0!</v>
      </c>
      <c r="BY744" s="1584" t="e">
        <f t="shared" ca="1" si="605"/>
        <v>#DIV/0!</v>
      </c>
      <c r="BZ744" s="1584" t="e">
        <f t="shared" ca="1" si="605"/>
        <v>#DIV/0!</v>
      </c>
      <c r="CA744" s="1584" t="e">
        <f t="shared" ca="1" si="605"/>
        <v>#DIV/0!</v>
      </c>
      <c r="CB744" s="1584" t="e">
        <f t="shared" ca="1" si="605"/>
        <v>#DIV/0!</v>
      </c>
      <c r="CC744" s="1584" t="e">
        <f t="shared" ca="1" si="605"/>
        <v>#DIV/0!</v>
      </c>
      <c r="CD744" s="1584" t="e">
        <f t="shared" ca="1" si="605"/>
        <v>#DIV/0!</v>
      </c>
      <c r="CE744" s="1584" t="e">
        <f t="shared" ca="1" si="605"/>
        <v>#DIV/0!</v>
      </c>
      <c r="CF744" s="1584" t="e">
        <f t="shared" ca="1" si="605"/>
        <v>#DIV/0!</v>
      </c>
      <c r="CG744" s="1584" t="e">
        <f t="shared" ca="1" si="605"/>
        <v>#DIV/0!</v>
      </c>
      <c r="CH744" s="1584" t="e">
        <f t="shared" ca="1" si="605"/>
        <v>#DIV/0!</v>
      </c>
      <c r="CI744" s="1584" t="e">
        <f t="shared" ca="1" si="605"/>
        <v>#DIV/0!</v>
      </c>
      <c r="CJ744" s="1584" t="e">
        <f t="shared" ca="1" si="605"/>
        <v>#DIV/0!</v>
      </c>
      <c r="CK744" s="1584" t="e">
        <f t="shared" ca="1" si="605"/>
        <v>#DIV/0!</v>
      </c>
      <c r="CL744" s="1584" t="e">
        <f t="shared" ca="1" si="605"/>
        <v>#DIV/0!</v>
      </c>
      <c r="CM744" s="1584" t="e">
        <f t="shared" ca="1" si="605"/>
        <v>#DIV/0!</v>
      </c>
      <c r="CN744" s="1584" t="e">
        <f t="shared" ca="1" si="605"/>
        <v>#DIV/0!</v>
      </c>
      <c r="CO744" s="1584" t="e">
        <f t="shared" ca="1" si="605"/>
        <v>#DIV/0!</v>
      </c>
      <c r="CP744" s="1584" t="e">
        <f t="shared" ca="1" si="605"/>
        <v>#DIV/0!</v>
      </c>
      <c r="CQ744" s="1584" t="e">
        <f t="shared" ca="1" si="605"/>
        <v>#DIV/0!</v>
      </c>
      <c r="CR744" s="1584" t="e">
        <f t="shared" ca="1" si="605"/>
        <v>#DIV/0!</v>
      </c>
      <c r="CS744" s="1584" t="e">
        <f t="shared" ca="1" si="605"/>
        <v>#DIV/0!</v>
      </c>
      <c r="CT744" s="1584" t="e">
        <f t="shared" ca="1" si="605"/>
        <v>#DIV/0!</v>
      </c>
      <c r="CU744" s="1584" t="e">
        <f t="shared" ca="1" si="605"/>
        <v>#DIV/0!</v>
      </c>
      <c r="CV744" s="1584" t="e">
        <f t="shared" ca="1" si="605"/>
        <v>#DIV/0!</v>
      </c>
      <c r="CW744" s="1584" t="e">
        <f t="shared" ref="CW744:EB744" ca="1" si="606">CW741-CW743</f>
        <v>#DIV/0!</v>
      </c>
      <c r="CX744" s="1584" t="e">
        <f t="shared" ca="1" si="606"/>
        <v>#DIV/0!</v>
      </c>
      <c r="CY744" s="1584" t="e">
        <f t="shared" ca="1" si="606"/>
        <v>#DIV/0!</v>
      </c>
      <c r="CZ744" s="1584" t="e">
        <f t="shared" ca="1" si="606"/>
        <v>#DIV/0!</v>
      </c>
      <c r="DA744" s="1584" t="e">
        <f t="shared" ca="1" si="606"/>
        <v>#DIV/0!</v>
      </c>
      <c r="DB744" s="1584" t="e">
        <f t="shared" ca="1" si="606"/>
        <v>#DIV/0!</v>
      </c>
      <c r="DC744" s="1584" t="e">
        <f t="shared" ca="1" si="606"/>
        <v>#DIV/0!</v>
      </c>
      <c r="DD744" s="1584" t="e">
        <f t="shared" ca="1" si="606"/>
        <v>#DIV/0!</v>
      </c>
      <c r="DE744" s="1584" t="e">
        <f t="shared" ca="1" si="606"/>
        <v>#DIV/0!</v>
      </c>
      <c r="DF744" s="1584" t="e">
        <f t="shared" ca="1" si="606"/>
        <v>#DIV/0!</v>
      </c>
      <c r="DG744" s="1584" t="e">
        <f t="shared" ca="1" si="606"/>
        <v>#DIV/0!</v>
      </c>
      <c r="DH744" s="1584" t="e">
        <f t="shared" ca="1" si="606"/>
        <v>#DIV/0!</v>
      </c>
      <c r="DI744" s="1584" t="e">
        <f t="shared" ca="1" si="606"/>
        <v>#DIV/0!</v>
      </c>
      <c r="DJ744" s="1584" t="e">
        <f t="shared" ca="1" si="606"/>
        <v>#DIV/0!</v>
      </c>
      <c r="DK744" s="1584" t="e">
        <f t="shared" ca="1" si="606"/>
        <v>#DIV/0!</v>
      </c>
      <c r="DL744" s="1584" t="e">
        <f t="shared" ca="1" si="606"/>
        <v>#DIV/0!</v>
      </c>
      <c r="DM744" s="1584" t="e">
        <f t="shared" ca="1" si="606"/>
        <v>#DIV/0!</v>
      </c>
      <c r="DN744" s="1584" t="e">
        <f t="shared" ca="1" si="606"/>
        <v>#DIV/0!</v>
      </c>
      <c r="DO744" s="1584" t="e">
        <f t="shared" ca="1" si="606"/>
        <v>#DIV/0!</v>
      </c>
      <c r="DP744" s="1584" t="e">
        <f t="shared" ca="1" si="606"/>
        <v>#DIV/0!</v>
      </c>
      <c r="DQ744" s="1584" t="e">
        <f t="shared" ca="1" si="606"/>
        <v>#DIV/0!</v>
      </c>
      <c r="DR744" s="1584" t="e">
        <f t="shared" ca="1" si="606"/>
        <v>#DIV/0!</v>
      </c>
      <c r="DS744" s="1584" t="e">
        <f t="shared" ca="1" si="606"/>
        <v>#DIV/0!</v>
      </c>
      <c r="DT744" s="1584" t="e">
        <f t="shared" ca="1" si="606"/>
        <v>#DIV/0!</v>
      </c>
      <c r="DU744" s="1584" t="e">
        <f t="shared" ca="1" si="606"/>
        <v>#DIV/0!</v>
      </c>
      <c r="DV744" s="1584" t="e">
        <f t="shared" ca="1" si="606"/>
        <v>#DIV/0!</v>
      </c>
      <c r="DW744" s="1584" t="e">
        <f t="shared" ca="1" si="606"/>
        <v>#DIV/0!</v>
      </c>
      <c r="DX744" s="1584" t="e">
        <f t="shared" ca="1" si="606"/>
        <v>#DIV/0!</v>
      </c>
      <c r="DY744" s="1584" t="e">
        <f t="shared" ca="1" si="606"/>
        <v>#DIV/0!</v>
      </c>
      <c r="DZ744" s="1584" t="e">
        <f t="shared" ca="1" si="606"/>
        <v>#DIV/0!</v>
      </c>
      <c r="EA744" s="1584" t="e">
        <f t="shared" ca="1" si="606"/>
        <v>#DIV/0!</v>
      </c>
      <c r="EB744" s="1584" t="e">
        <f t="shared" ca="1" si="606"/>
        <v>#DIV/0!</v>
      </c>
      <c r="EC744" s="1584" t="e">
        <f t="shared" ref="EC744:FH744" ca="1" si="607">EC741-EC743</f>
        <v>#DIV/0!</v>
      </c>
      <c r="ED744" s="1584" t="e">
        <f t="shared" ca="1" si="607"/>
        <v>#DIV/0!</v>
      </c>
      <c r="EE744" s="1584" t="e">
        <f t="shared" ca="1" si="607"/>
        <v>#DIV/0!</v>
      </c>
      <c r="EF744" s="1584" t="e">
        <f t="shared" ca="1" si="607"/>
        <v>#DIV/0!</v>
      </c>
    </row>
    <row r="745" spans="3:136">
      <c r="E745" s="1583"/>
      <c r="F745" s="1583"/>
      <c r="G745" s="1583"/>
      <c r="H745" s="1583"/>
      <c r="I745" s="1583"/>
      <c r="J745" s="1583"/>
      <c r="K745" s="1583"/>
      <c r="L745" s="1583"/>
      <c r="M745" s="1583"/>
      <c r="N745" s="1583"/>
      <c r="O745" s="1583"/>
      <c r="P745" s="1583"/>
      <c r="Q745" s="1583"/>
      <c r="R745" s="1583"/>
      <c r="S745" s="1583"/>
      <c r="T745" s="1583"/>
      <c r="U745" s="1583"/>
      <c r="V745" s="1583"/>
      <c r="W745" s="1583"/>
      <c r="X745" s="1583"/>
      <c r="Y745" s="1583"/>
      <c r="Z745" s="1583"/>
      <c r="AA745" s="1583"/>
      <c r="AB745" s="1583"/>
      <c r="AC745" s="1583"/>
      <c r="AD745" s="1583"/>
      <c r="AE745" s="1583"/>
      <c r="AF745" s="1583"/>
      <c r="AG745" s="1583"/>
      <c r="AH745" s="1583"/>
      <c r="AI745" s="1583"/>
      <c r="AJ745" s="1583"/>
      <c r="AK745" s="1583"/>
      <c r="AL745" s="1583"/>
      <c r="AM745" s="1583"/>
      <c r="AN745" s="1583"/>
      <c r="AO745" s="1583"/>
      <c r="AP745" s="1583"/>
      <c r="AQ745" s="1583"/>
      <c r="AR745" s="1583"/>
      <c r="AS745" s="1583"/>
      <c r="AT745" s="1583"/>
      <c r="AU745" s="1583"/>
      <c r="AV745" s="1583"/>
      <c r="AW745" s="1583"/>
      <c r="AX745" s="1583"/>
      <c r="AY745" s="1583"/>
      <c r="AZ745" s="1583"/>
      <c r="BA745" s="1583"/>
      <c r="BB745" s="1583"/>
      <c r="BC745" s="1583"/>
      <c r="BD745" s="1583"/>
      <c r="BE745" s="1583"/>
      <c r="BF745" s="1583"/>
      <c r="BG745" s="1583"/>
      <c r="BH745" s="1583"/>
      <c r="BI745" s="1583"/>
      <c r="BJ745" s="1583"/>
      <c r="BK745" s="1583"/>
      <c r="BL745" s="1583"/>
      <c r="BM745" s="1583"/>
      <c r="BN745" s="1583"/>
      <c r="BO745" s="1583"/>
      <c r="BP745" s="1583"/>
      <c r="BQ745" s="1583"/>
      <c r="BR745" s="1583"/>
      <c r="BS745" s="1583"/>
      <c r="BT745" s="1583"/>
      <c r="BU745" s="1583"/>
      <c r="BV745" s="1583"/>
      <c r="BW745" s="1583"/>
      <c r="BX745" s="1583"/>
      <c r="BY745" s="1583"/>
      <c r="BZ745" s="1583"/>
      <c r="CA745" s="1583"/>
      <c r="CB745" s="1583"/>
      <c r="CC745" s="1583"/>
      <c r="CD745" s="1583"/>
      <c r="CE745" s="1583"/>
      <c r="CF745" s="1583"/>
      <c r="CG745" s="1583"/>
      <c r="CH745" s="1583"/>
      <c r="CI745" s="1583"/>
      <c r="CJ745" s="1583"/>
      <c r="CK745" s="1583"/>
      <c r="CL745" s="1583"/>
      <c r="CM745" s="1583"/>
      <c r="CN745" s="1583"/>
      <c r="CO745" s="1583"/>
      <c r="CP745" s="1583"/>
      <c r="CQ745" s="1583"/>
      <c r="CR745" s="1583"/>
      <c r="CS745" s="1583"/>
      <c r="CT745" s="1583"/>
      <c r="CU745" s="1583"/>
      <c r="CV745" s="1583"/>
      <c r="CW745" s="1583"/>
      <c r="CX745" s="1583"/>
      <c r="CY745" s="1583"/>
      <c r="CZ745" s="1583"/>
      <c r="DA745" s="1583"/>
      <c r="DB745" s="1583"/>
      <c r="DC745" s="1583"/>
      <c r="DD745" s="1583"/>
      <c r="DE745" s="1583"/>
      <c r="DF745" s="1583"/>
      <c r="DG745" s="1583"/>
      <c r="DH745" s="1583"/>
      <c r="DI745" s="1583"/>
      <c r="DJ745" s="1583"/>
      <c r="DK745" s="1583"/>
      <c r="DL745" s="1583"/>
      <c r="DM745" s="1583"/>
      <c r="DN745" s="1583"/>
      <c r="DO745" s="1583"/>
      <c r="DP745" s="1583"/>
      <c r="DQ745" s="1583"/>
      <c r="DR745" s="1583"/>
      <c r="DS745" s="1583"/>
      <c r="DT745" s="1583"/>
      <c r="DU745" s="1583"/>
      <c r="DV745" s="1583"/>
      <c r="DW745" s="1583"/>
      <c r="DX745" s="1583"/>
      <c r="DY745" s="1583"/>
      <c r="DZ745" s="1583"/>
      <c r="EA745" s="1583"/>
      <c r="EB745" s="1583"/>
      <c r="EC745" s="1583"/>
      <c r="ED745" s="1583"/>
      <c r="EE745" s="1583"/>
      <c r="EF745" s="1583"/>
    </row>
    <row r="746" spans="3:136">
      <c r="C746" s="28" t="s">
        <v>462</v>
      </c>
      <c r="E746" s="1412" t="e">
        <f t="shared" ref="E746:AJ746" ca="1" si="608">IF(E744&lt;0,-E744,0)</f>
        <v>#DIV/0!</v>
      </c>
      <c r="F746" s="1412" t="e">
        <f t="shared" ca="1" si="608"/>
        <v>#DIV/0!</v>
      </c>
      <c r="G746" s="1412" t="e">
        <f t="shared" ca="1" si="608"/>
        <v>#DIV/0!</v>
      </c>
      <c r="H746" s="1412" t="e">
        <f t="shared" ca="1" si="608"/>
        <v>#DIV/0!</v>
      </c>
      <c r="I746" s="1412" t="e">
        <f t="shared" ca="1" si="608"/>
        <v>#DIV/0!</v>
      </c>
      <c r="J746" s="1412" t="e">
        <f t="shared" ca="1" si="608"/>
        <v>#DIV/0!</v>
      </c>
      <c r="K746" s="1412" t="e">
        <f t="shared" ca="1" si="608"/>
        <v>#DIV/0!</v>
      </c>
      <c r="L746" s="1412" t="e">
        <f t="shared" ca="1" si="608"/>
        <v>#DIV/0!</v>
      </c>
      <c r="M746" s="1412" t="e">
        <f t="shared" ca="1" si="608"/>
        <v>#DIV/0!</v>
      </c>
      <c r="N746" s="1412" t="e">
        <f t="shared" ca="1" si="608"/>
        <v>#DIV/0!</v>
      </c>
      <c r="O746" s="1412" t="e">
        <f t="shared" ca="1" si="608"/>
        <v>#DIV/0!</v>
      </c>
      <c r="P746" s="1412" t="e">
        <f t="shared" ca="1" si="608"/>
        <v>#DIV/0!</v>
      </c>
      <c r="Q746" s="1412" t="e">
        <f t="shared" ca="1" si="608"/>
        <v>#DIV/0!</v>
      </c>
      <c r="R746" s="1412" t="e">
        <f t="shared" ca="1" si="608"/>
        <v>#DIV/0!</v>
      </c>
      <c r="S746" s="1412" t="e">
        <f t="shared" ca="1" si="608"/>
        <v>#DIV/0!</v>
      </c>
      <c r="T746" s="1412" t="e">
        <f t="shared" ca="1" si="608"/>
        <v>#DIV/0!</v>
      </c>
      <c r="U746" s="1412" t="e">
        <f t="shared" ca="1" si="608"/>
        <v>#DIV/0!</v>
      </c>
      <c r="V746" s="1412" t="e">
        <f t="shared" ca="1" si="608"/>
        <v>#DIV/0!</v>
      </c>
      <c r="W746" s="1412" t="e">
        <f t="shared" ca="1" si="608"/>
        <v>#DIV/0!</v>
      </c>
      <c r="X746" s="1412" t="e">
        <f t="shared" ca="1" si="608"/>
        <v>#DIV/0!</v>
      </c>
      <c r="Y746" s="1412" t="e">
        <f t="shared" ca="1" si="608"/>
        <v>#DIV/0!</v>
      </c>
      <c r="Z746" s="1412" t="e">
        <f t="shared" ca="1" si="608"/>
        <v>#DIV/0!</v>
      </c>
      <c r="AA746" s="1412" t="e">
        <f t="shared" ca="1" si="608"/>
        <v>#DIV/0!</v>
      </c>
      <c r="AB746" s="1412" t="e">
        <f t="shared" ca="1" si="608"/>
        <v>#DIV/0!</v>
      </c>
      <c r="AC746" s="1412" t="e">
        <f t="shared" ca="1" si="608"/>
        <v>#DIV/0!</v>
      </c>
      <c r="AD746" s="1412" t="e">
        <f t="shared" ca="1" si="608"/>
        <v>#DIV/0!</v>
      </c>
      <c r="AE746" s="1412" t="e">
        <f t="shared" ca="1" si="608"/>
        <v>#DIV/0!</v>
      </c>
      <c r="AF746" s="1412" t="e">
        <f t="shared" ca="1" si="608"/>
        <v>#DIV/0!</v>
      </c>
      <c r="AG746" s="1412" t="e">
        <f t="shared" ca="1" si="608"/>
        <v>#DIV/0!</v>
      </c>
      <c r="AH746" s="1412" t="e">
        <f t="shared" ca="1" si="608"/>
        <v>#DIV/0!</v>
      </c>
      <c r="AI746" s="1412" t="e">
        <f t="shared" ca="1" si="608"/>
        <v>#DIV/0!</v>
      </c>
      <c r="AJ746" s="1412" t="e">
        <f t="shared" ca="1" si="608"/>
        <v>#DIV/0!</v>
      </c>
      <c r="AK746" s="1412" t="e">
        <f t="shared" ref="AK746:BP746" ca="1" si="609">IF(AK744&lt;0,-AK744,0)</f>
        <v>#DIV/0!</v>
      </c>
      <c r="AL746" s="1412" t="e">
        <f t="shared" ca="1" si="609"/>
        <v>#DIV/0!</v>
      </c>
      <c r="AM746" s="1412" t="e">
        <f t="shared" ca="1" si="609"/>
        <v>#DIV/0!</v>
      </c>
      <c r="AN746" s="1412" t="e">
        <f t="shared" ca="1" si="609"/>
        <v>#DIV/0!</v>
      </c>
      <c r="AO746" s="1412" t="e">
        <f t="shared" ca="1" si="609"/>
        <v>#DIV/0!</v>
      </c>
      <c r="AP746" s="1412" t="e">
        <f t="shared" ca="1" si="609"/>
        <v>#DIV/0!</v>
      </c>
      <c r="AQ746" s="1412" t="e">
        <f t="shared" ca="1" si="609"/>
        <v>#DIV/0!</v>
      </c>
      <c r="AR746" s="1412" t="e">
        <f t="shared" ca="1" si="609"/>
        <v>#DIV/0!</v>
      </c>
      <c r="AS746" s="1412" t="e">
        <f t="shared" ca="1" si="609"/>
        <v>#DIV/0!</v>
      </c>
      <c r="AT746" s="1412" t="e">
        <f t="shared" ca="1" si="609"/>
        <v>#DIV/0!</v>
      </c>
      <c r="AU746" s="1412" t="e">
        <f t="shared" ca="1" si="609"/>
        <v>#DIV/0!</v>
      </c>
      <c r="AV746" s="1412" t="e">
        <f t="shared" ca="1" si="609"/>
        <v>#DIV/0!</v>
      </c>
      <c r="AW746" s="1412" t="e">
        <f t="shared" ca="1" si="609"/>
        <v>#DIV/0!</v>
      </c>
      <c r="AX746" s="1412" t="e">
        <f t="shared" ca="1" si="609"/>
        <v>#DIV/0!</v>
      </c>
      <c r="AY746" s="1412" t="e">
        <f t="shared" ca="1" si="609"/>
        <v>#DIV/0!</v>
      </c>
      <c r="AZ746" s="1412" t="e">
        <f t="shared" ca="1" si="609"/>
        <v>#DIV/0!</v>
      </c>
      <c r="BA746" s="1412" t="e">
        <f t="shared" ca="1" si="609"/>
        <v>#DIV/0!</v>
      </c>
      <c r="BB746" s="1412" t="e">
        <f t="shared" ca="1" si="609"/>
        <v>#DIV/0!</v>
      </c>
      <c r="BC746" s="1412" t="e">
        <f t="shared" ca="1" si="609"/>
        <v>#DIV/0!</v>
      </c>
      <c r="BD746" s="1412" t="e">
        <f t="shared" ca="1" si="609"/>
        <v>#DIV/0!</v>
      </c>
      <c r="BE746" s="1412" t="e">
        <f t="shared" ca="1" si="609"/>
        <v>#DIV/0!</v>
      </c>
      <c r="BF746" s="1412" t="e">
        <f t="shared" ca="1" si="609"/>
        <v>#DIV/0!</v>
      </c>
      <c r="BG746" s="1412" t="e">
        <f t="shared" ca="1" si="609"/>
        <v>#DIV/0!</v>
      </c>
      <c r="BH746" s="1412" t="e">
        <f t="shared" ca="1" si="609"/>
        <v>#DIV/0!</v>
      </c>
      <c r="BI746" s="1412" t="e">
        <f t="shared" ca="1" si="609"/>
        <v>#DIV/0!</v>
      </c>
      <c r="BJ746" s="1412" t="e">
        <f t="shared" ca="1" si="609"/>
        <v>#DIV/0!</v>
      </c>
      <c r="BK746" s="1412" t="e">
        <f t="shared" ca="1" si="609"/>
        <v>#DIV/0!</v>
      </c>
      <c r="BL746" s="1412" t="e">
        <f t="shared" ca="1" si="609"/>
        <v>#DIV/0!</v>
      </c>
      <c r="BM746" s="1412" t="e">
        <f t="shared" ca="1" si="609"/>
        <v>#DIV/0!</v>
      </c>
      <c r="BN746" s="1412" t="e">
        <f t="shared" ca="1" si="609"/>
        <v>#DIV/0!</v>
      </c>
      <c r="BO746" s="1412" t="e">
        <f t="shared" ca="1" si="609"/>
        <v>#DIV/0!</v>
      </c>
      <c r="BP746" s="1412" t="e">
        <f t="shared" ca="1" si="609"/>
        <v>#DIV/0!</v>
      </c>
      <c r="BQ746" s="1412" t="e">
        <f t="shared" ref="BQ746:CV746" ca="1" si="610">IF(BQ744&lt;0,-BQ744,0)</f>
        <v>#DIV/0!</v>
      </c>
      <c r="BR746" s="1412" t="e">
        <f t="shared" ca="1" si="610"/>
        <v>#DIV/0!</v>
      </c>
      <c r="BS746" s="1412" t="e">
        <f t="shared" ca="1" si="610"/>
        <v>#DIV/0!</v>
      </c>
      <c r="BT746" s="1412" t="e">
        <f t="shared" ca="1" si="610"/>
        <v>#DIV/0!</v>
      </c>
      <c r="BU746" s="1412" t="e">
        <f t="shared" ca="1" si="610"/>
        <v>#DIV/0!</v>
      </c>
      <c r="BV746" s="1412" t="e">
        <f t="shared" ca="1" si="610"/>
        <v>#DIV/0!</v>
      </c>
      <c r="BW746" s="1412" t="e">
        <f t="shared" ca="1" si="610"/>
        <v>#DIV/0!</v>
      </c>
      <c r="BX746" s="1412" t="e">
        <f t="shared" ca="1" si="610"/>
        <v>#DIV/0!</v>
      </c>
      <c r="BY746" s="1412" t="e">
        <f t="shared" ca="1" si="610"/>
        <v>#DIV/0!</v>
      </c>
      <c r="BZ746" s="1412" t="e">
        <f t="shared" ca="1" si="610"/>
        <v>#DIV/0!</v>
      </c>
      <c r="CA746" s="1412" t="e">
        <f t="shared" ca="1" si="610"/>
        <v>#DIV/0!</v>
      </c>
      <c r="CB746" s="1412" t="e">
        <f t="shared" ca="1" si="610"/>
        <v>#DIV/0!</v>
      </c>
      <c r="CC746" s="1412" t="e">
        <f t="shared" ca="1" si="610"/>
        <v>#DIV/0!</v>
      </c>
      <c r="CD746" s="1412" t="e">
        <f t="shared" ca="1" si="610"/>
        <v>#DIV/0!</v>
      </c>
      <c r="CE746" s="1412" t="e">
        <f t="shared" ca="1" si="610"/>
        <v>#DIV/0!</v>
      </c>
      <c r="CF746" s="1412" t="e">
        <f t="shared" ca="1" si="610"/>
        <v>#DIV/0!</v>
      </c>
      <c r="CG746" s="1412" t="e">
        <f t="shared" ca="1" si="610"/>
        <v>#DIV/0!</v>
      </c>
      <c r="CH746" s="1412" t="e">
        <f t="shared" ca="1" si="610"/>
        <v>#DIV/0!</v>
      </c>
      <c r="CI746" s="1412" t="e">
        <f t="shared" ca="1" si="610"/>
        <v>#DIV/0!</v>
      </c>
      <c r="CJ746" s="1412" t="e">
        <f t="shared" ca="1" si="610"/>
        <v>#DIV/0!</v>
      </c>
      <c r="CK746" s="1412" t="e">
        <f t="shared" ca="1" si="610"/>
        <v>#DIV/0!</v>
      </c>
      <c r="CL746" s="1412" t="e">
        <f t="shared" ca="1" si="610"/>
        <v>#DIV/0!</v>
      </c>
      <c r="CM746" s="1412" t="e">
        <f t="shared" ca="1" si="610"/>
        <v>#DIV/0!</v>
      </c>
      <c r="CN746" s="1412" t="e">
        <f t="shared" ca="1" si="610"/>
        <v>#DIV/0!</v>
      </c>
      <c r="CO746" s="1412" t="e">
        <f t="shared" ca="1" si="610"/>
        <v>#DIV/0!</v>
      </c>
      <c r="CP746" s="1412" t="e">
        <f t="shared" ca="1" si="610"/>
        <v>#DIV/0!</v>
      </c>
      <c r="CQ746" s="1412" t="e">
        <f t="shared" ca="1" si="610"/>
        <v>#DIV/0!</v>
      </c>
      <c r="CR746" s="1412" t="e">
        <f t="shared" ca="1" si="610"/>
        <v>#DIV/0!</v>
      </c>
      <c r="CS746" s="1412" t="e">
        <f t="shared" ca="1" si="610"/>
        <v>#DIV/0!</v>
      </c>
      <c r="CT746" s="1412" t="e">
        <f t="shared" ca="1" si="610"/>
        <v>#DIV/0!</v>
      </c>
      <c r="CU746" s="1412" t="e">
        <f t="shared" ca="1" si="610"/>
        <v>#DIV/0!</v>
      </c>
      <c r="CV746" s="1412" t="e">
        <f t="shared" ca="1" si="610"/>
        <v>#DIV/0!</v>
      </c>
      <c r="CW746" s="1412" t="e">
        <f t="shared" ref="CW746:EF746" ca="1" si="611">IF(CW744&lt;0,-CW744,0)</f>
        <v>#DIV/0!</v>
      </c>
      <c r="CX746" s="1412" t="e">
        <f t="shared" ca="1" si="611"/>
        <v>#DIV/0!</v>
      </c>
      <c r="CY746" s="1412" t="e">
        <f t="shared" ca="1" si="611"/>
        <v>#DIV/0!</v>
      </c>
      <c r="CZ746" s="1412" t="e">
        <f t="shared" ca="1" si="611"/>
        <v>#DIV/0!</v>
      </c>
      <c r="DA746" s="1412" t="e">
        <f t="shared" ca="1" si="611"/>
        <v>#DIV/0!</v>
      </c>
      <c r="DB746" s="1412" t="e">
        <f t="shared" ca="1" si="611"/>
        <v>#DIV/0!</v>
      </c>
      <c r="DC746" s="1412" t="e">
        <f t="shared" ca="1" si="611"/>
        <v>#DIV/0!</v>
      </c>
      <c r="DD746" s="1412" t="e">
        <f t="shared" ca="1" si="611"/>
        <v>#DIV/0!</v>
      </c>
      <c r="DE746" s="1412" t="e">
        <f t="shared" ca="1" si="611"/>
        <v>#DIV/0!</v>
      </c>
      <c r="DF746" s="1412" t="e">
        <f t="shared" ca="1" si="611"/>
        <v>#DIV/0!</v>
      </c>
      <c r="DG746" s="1412" t="e">
        <f t="shared" ca="1" si="611"/>
        <v>#DIV/0!</v>
      </c>
      <c r="DH746" s="1412" t="e">
        <f t="shared" ca="1" si="611"/>
        <v>#DIV/0!</v>
      </c>
      <c r="DI746" s="1412" t="e">
        <f t="shared" ca="1" si="611"/>
        <v>#DIV/0!</v>
      </c>
      <c r="DJ746" s="1412" t="e">
        <f t="shared" ca="1" si="611"/>
        <v>#DIV/0!</v>
      </c>
      <c r="DK746" s="1412" t="e">
        <f t="shared" ca="1" si="611"/>
        <v>#DIV/0!</v>
      </c>
      <c r="DL746" s="1412" t="e">
        <f t="shared" ca="1" si="611"/>
        <v>#DIV/0!</v>
      </c>
      <c r="DM746" s="1412" t="e">
        <f t="shared" ca="1" si="611"/>
        <v>#DIV/0!</v>
      </c>
      <c r="DN746" s="1412" t="e">
        <f t="shared" ca="1" si="611"/>
        <v>#DIV/0!</v>
      </c>
      <c r="DO746" s="1412" t="e">
        <f t="shared" ca="1" si="611"/>
        <v>#DIV/0!</v>
      </c>
      <c r="DP746" s="1412" t="e">
        <f t="shared" ca="1" si="611"/>
        <v>#DIV/0!</v>
      </c>
      <c r="DQ746" s="1412" t="e">
        <f t="shared" ca="1" si="611"/>
        <v>#DIV/0!</v>
      </c>
      <c r="DR746" s="1412" t="e">
        <f t="shared" ca="1" si="611"/>
        <v>#DIV/0!</v>
      </c>
      <c r="DS746" s="1412" t="e">
        <f t="shared" ca="1" si="611"/>
        <v>#DIV/0!</v>
      </c>
      <c r="DT746" s="1412" t="e">
        <f t="shared" ca="1" si="611"/>
        <v>#DIV/0!</v>
      </c>
      <c r="DU746" s="1412" t="e">
        <f t="shared" ca="1" si="611"/>
        <v>#DIV/0!</v>
      </c>
      <c r="DV746" s="1412" t="e">
        <f t="shared" ca="1" si="611"/>
        <v>#DIV/0!</v>
      </c>
      <c r="DW746" s="1412" t="e">
        <f t="shared" ca="1" si="611"/>
        <v>#DIV/0!</v>
      </c>
      <c r="DX746" s="1412" t="e">
        <f t="shared" ca="1" si="611"/>
        <v>#DIV/0!</v>
      </c>
      <c r="DY746" s="1412" t="e">
        <f t="shared" ca="1" si="611"/>
        <v>#DIV/0!</v>
      </c>
      <c r="DZ746" s="1412" t="e">
        <f t="shared" ca="1" si="611"/>
        <v>#DIV/0!</v>
      </c>
      <c r="EA746" s="1412" t="e">
        <f t="shared" ca="1" si="611"/>
        <v>#DIV/0!</v>
      </c>
      <c r="EB746" s="1412" t="e">
        <f t="shared" ca="1" si="611"/>
        <v>#DIV/0!</v>
      </c>
      <c r="EC746" s="1412" t="e">
        <f t="shared" ca="1" si="611"/>
        <v>#DIV/0!</v>
      </c>
      <c r="ED746" s="1412" t="e">
        <f t="shared" ca="1" si="611"/>
        <v>#DIV/0!</v>
      </c>
      <c r="EE746" s="1412" t="e">
        <f t="shared" ca="1" si="611"/>
        <v>#DIV/0!</v>
      </c>
      <c r="EF746" s="1412" t="e">
        <f t="shared" ca="1" si="611"/>
        <v>#DIV/0!</v>
      </c>
    </row>
    <row r="747" spans="3:136">
      <c r="C747" s="704" t="s">
        <v>463</v>
      </c>
      <c r="D747" s="721"/>
      <c r="E747" s="1582" t="e">
        <f t="shared" ref="E747:AJ747" ca="1" si="612">E746+E744</f>
        <v>#DIV/0!</v>
      </c>
      <c r="F747" s="1582" t="e">
        <f t="shared" ca="1" si="612"/>
        <v>#DIV/0!</v>
      </c>
      <c r="G747" s="1582" t="e">
        <f t="shared" ca="1" si="612"/>
        <v>#DIV/0!</v>
      </c>
      <c r="H747" s="1582" t="e">
        <f t="shared" ca="1" si="612"/>
        <v>#DIV/0!</v>
      </c>
      <c r="I747" s="1582" t="e">
        <f t="shared" ca="1" si="612"/>
        <v>#DIV/0!</v>
      </c>
      <c r="J747" s="1582" t="e">
        <f t="shared" ca="1" si="612"/>
        <v>#DIV/0!</v>
      </c>
      <c r="K747" s="1582" t="e">
        <f t="shared" ca="1" si="612"/>
        <v>#DIV/0!</v>
      </c>
      <c r="L747" s="1582" t="e">
        <f t="shared" ca="1" si="612"/>
        <v>#DIV/0!</v>
      </c>
      <c r="M747" s="1582" t="e">
        <f t="shared" ca="1" si="612"/>
        <v>#DIV/0!</v>
      </c>
      <c r="N747" s="1582" t="e">
        <f t="shared" ca="1" si="612"/>
        <v>#DIV/0!</v>
      </c>
      <c r="O747" s="1582" t="e">
        <f t="shared" ca="1" si="612"/>
        <v>#DIV/0!</v>
      </c>
      <c r="P747" s="1582" t="e">
        <f t="shared" ca="1" si="612"/>
        <v>#DIV/0!</v>
      </c>
      <c r="Q747" s="1582" t="e">
        <f t="shared" ca="1" si="612"/>
        <v>#DIV/0!</v>
      </c>
      <c r="R747" s="1582" t="e">
        <f t="shared" ca="1" si="612"/>
        <v>#DIV/0!</v>
      </c>
      <c r="S747" s="1582" t="e">
        <f t="shared" ca="1" si="612"/>
        <v>#DIV/0!</v>
      </c>
      <c r="T747" s="1582" t="e">
        <f t="shared" ca="1" si="612"/>
        <v>#DIV/0!</v>
      </c>
      <c r="U747" s="1582" t="e">
        <f t="shared" ca="1" si="612"/>
        <v>#DIV/0!</v>
      </c>
      <c r="V747" s="1582" t="e">
        <f t="shared" ca="1" si="612"/>
        <v>#DIV/0!</v>
      </c>
      <c r="W747" s="1582" t="e">
        <f t="shared" ca="1" si="612"/>
        <v>#DIV/0!</v>
      </c>
      <c r="X747" s="1582" t="e">
        <f t="shared" ca="1" si="612"/>
        <v>#DIV/0!</v>
      </c>
      <c r="Y747" s="1582" t="e">
        <f t="shared" ca="1" si="612"/>
        <v>#DIV/0!</v>
      </c>
      <c r="Z747" s="1582" t="e">
        <f t="shared" ca="1" si="612"/>
        <v>#DIV/0!</v>
      </c>
      <c r="AA747" s="1582" t="e">
        <f t="shared" ca="1" si="612"/>
        <v>#DIV/0!</v>
      </c>
      <c r="AB747" s="1582" t="e">
        <f t="shared" ca="1" si="612"/>
        <v>#DIV/0!</v>
      </c>
      <c r="AC747" s="1582" t="e">
        <f t="shared" ca="1" si="612"/>
        <v>#DIV/0!</v>
      </c>
      <c r="AD747" s="1582" t="e">
        <f t="shared" ca="1" si="612"/>
        <v>#DIV/0!</v>
      </c>
      <c r="AE747" s="1582" t="e">
        <f t="shared" ca="1" si="612"/>
        <v>#DIV/0!</v>
      </c>
      <c r="AF747" s="1582" t="e">
        <f t="shared" ca="1" si="612"/>
        <v>#DIV/0!</v>
      </c>
      <c r="AG747" s="1582" t="e">
        <f t="shared" ca="1" si="612"/>
        <v>#DIV/0!</v>
      </c>
      <c r="AH747" s="1582" t="e">
        <f t="shared" ca="1" si="612"/>
        <v>#DIV/0!</v>
      </c>
      <c r="AI747" s="1582" t="e">
        <f t="shared" ca="1" si="612"/>
        <v>#DIV/0!</v>
      </c>
      <c r="AJ747" s="1582" t="e">
        <f t="shared" ca="1" si="612"/>
        <v>#DIV/0!</v>
      </c>
      <c r="AK747" s="1582" t="e">
        <f t="shared" ref="AK747:BP747" ca="1" si="613">AK746+AK744</f>
        <v>#DIV/0!</v>
      </c>
      <c r="AL747" s="1582" t="e">
        <f t="shared" ca="1" si="613"/>
        <v>#DIV/0!</v>
      </c>
      <c r="AM747" s="1582" t="e">
        <f t="shared" ca="1" si="613"/>
        <v>#DIV/0!</v>
      </c>
      <c r="AN747" s="1582" t="e">
        <f t="shared" ca="1" si="613"/>
        <v>#DIV/0!</v>
      </c>
      <c r="AO747" s="1582" t="e">
        <f t="shared" ca="1" si="613"/>
        <v>#DIV/0!</v>
      </c>
      <c r="AP747" s="1582" t="e">
        <f t="shared" ca="1" si="613"/>
        <v>#DIV/0!</v>
      </c>
      <c r="AQ747" s="1582" t="e">
        <f t="shared" ca="1" si="613"/>
        <v>#DIV/0!</v>
      </c>
      <c r="AR747" s="1582" t="e">
        <f t="shared" ca="1" si="613"/>
        <v>#DIV/0!</v>
      </c>
      <c r="AS747" s="1582" t="e">
        <f t="shared" ca="1" si="613"/>
        <v>#DIV/0!</v>
      </c>
      <c r="AT747" s="1582" t="e">
        <f t="shared" ca="1" si="613"/>
        <v>#DIV/0!</v>
      </c>
      <c r="AU747" s="1582" t="e">
        <f t="shared" ca="1" si="613"/>
        <v>#DIV/0!</v>
      </c>
      <c r="AV747" s="1582" t="e">
        <f t="shared" ca="1" si="613"/>
        <v>#DIV/0!</v>
      </c>
      <c r="AW747" s="1582" t="e">
        <f t="shared" ca="1" si="613"/>
        <v>#DIV/0!</v>
      </c>
      <c r="AX747" s="1582" t="e">
        <f t="shared" ca="1" si="613"/>
        <v>#DIV/0!</v>
      </c>
      <c r="AY747" s="1582" t="e">
        <f t="shared" ca="1" si="613"/>
        <v>#DIV/0!</v>
      </c>
      <c r="AZ747" s="1582" t="e">
        <f t="shared" ca="1" si="613"/>
        <v>#DIV/0!</v>
      </c>
      <c r="BA747" s="1582" t="e">
        <f t="shared" ca="1" si="613"/>
        <v>#DIV/0!</v>
      </c>
      <c r="BB747" s="1582" t="e">
        <f t="shared" ca="1" si="613"/>
        <v>#DIV/0!</v>
      </c>
      <c r="BC747" s="1582" t="e">
        <f t="shared" ca="1" si="613"/>
        <v>#DIV/0!</v>
      </c>
      <c r="BD747" s="1582" t="e">
        <f t="shared" ca="1" si="613"/>
        <v>#DIV/0!</v>
      </c>
      <c r="BE747" s="1582" t="e">
        <f t="shared" ca="1" si="613"/>
        <v>#DIV/0!</v>
      </c>
      <c r="BF747" s="1582" t="e">
        <f t="shared" ca="1" si="613"/>
        <v>#DIV/0!</v>
      </c>
      <c r="BG747" s="1582" t="e">
        <f t="shared" ca="1" si="613"/>
        <v>#DIV/0!</v>
      </c>
      <c r="BH747" s="1582" t="e">
        <f t="shared" ca="1" si="613"/>
        <v>#DIV/0!</v>
      </c>
      <c r="BI747" s="1582" t="e">
        <f t="shared" ca="1" si="613"/>
        <v>#DIV/0!</v>
      </c>
      <c r="BJ747" s="1582" t="e">
        <f t="shared" ca="1" si="613"/>
        <v>#DIV/0!</v>
      </c>
      <c r="BK747" s="1582" t="e">
        <f t="shared" ca="1" si="613"/>
        <v>#DIV/0!</v>
      </c>
      <c r="BL747" s="1582" t="e">
        <f t="shared" ca="1" si="613"/>
        <v>#DIV/0!</v>
      </c>
      <c r="BM747" s="1582" t="e">
        <f t="shared" ca="1" si="613"/>
        <v>#DIV/0!</v>
      </c>
      <c r="BN747" s="1582" t="e">
        <f t="shared" ca="1" si="613"/>
        <v>#DIV/0!</v>
      </c>
      <c r="BO747" s="1582" t="e">
        <f t="shared" ca="1" si="613"/>
        <v>#DIV/0!</v>
      </c>
      <c r="BP747" s="1582" t="e">
        <f t="shared" ca="1" si="613"/>
        <v>#DIV/0!</v>
      </c>
      <c r="BQ747" s="1582" t="e">
        <f t="shared" ref="BQ747:CV747" ca="1" si="614">BQ746+BQ744</f>
        <v>#DIV/0!</v>
      </c>
      <c r="BR747" s="1582" t="e">
        <f t="shared" ca="1" si="614"/>
        <v>#DIV/0!</v>
      </c>
      <c r="BS747" s="1582" t="e">
        <f t="shared" ca="1" si="614"/>
        <v>#DIV/0!</v>
      </c>
      <c r="BT747" s="1582" t="e">
        <f t="shared" ca="1" si="614"/>
        <v>#DIV/0!</v>
      </c>
      <c r="BU747" s="1582" t="e">
        <f t="shared" ca="1" si="614"/>
        <v>#DIV/0!</v>
      </c>
      <c r="BV747" s="1582" t="e">
        <f t="shared" ca="1" si="614"/>
        <v>#DIV/0!</v>
      </c>
      <c r="BW747" s="1582" t="e">
        <f t="shared" ca="1" si="614"/>
        <v>#DIV/0!</v>
      </c>
      <c r="BX747" s="1582" t="e">
        <f t="shared" ca="1" si="614"/>
        <v>#DIV/0!</v>
      </c>
      <c r="BY747" s="1582" t="e">
        <f t="shared" ca="1" si="614"/>
        <v>#DIV/0!</v>
      </c>
      <c r="BZ747" s="1582" t="e">
        <f t="shared" ca="1" si="614"/>
        <v>#DIV/0!</v>
      </c>
      <c r="CA747" s="1582" t="e">
        <f t="shared" ca="1" si="614"/>
        <v>#DIV/0!</v>
      </c>
      <c r="CB747" s="1582" t="e">
        <f t="shared" ca="1" si="614"/>
        <v>#DIV/0!</v>
      </c>
      <c r="CC747" s="1582" t="e">
        <f t="shared" ca="1" si="614"/>
        <v>#DIV/0!</v>
      </c>
      <c r="CD747" s="1582" t="e">
        <f t="shared" ca="1" si="614"/>
        <v>#DIV/0!</v>
      </c>
      <c r="CE747" s="1582" t="e">
        <f t="shared" ca="1" si="614"/>
        <v>#DIV/0!</v>
      </c>
      <c r="CF747" s="1582" t="e">
        <f t="shared" ca="1" si="614"/>
        <v>#DIV/0!</v>
      </c>
      <c r="CG747" s="1582" t="e">
        <f t="shared" ca="1" si="614"/>
        <v>#DIV/0!</v>
      </c>
      <c r="CH747" s="1582" t="e">
        <f t="shared" ca="1" si="614"/>
        <v>#DIV/0!</v>
      </c>
      <c r="CI747" s="1582" t="e">
        <f t="shared" ca="1" si="614"/>
        <v>#DIV/0!</v>
      </c>
      <c r="CJ747" s="1582" t="e">
        <f t="shared" ca="1" si="614"/>
        <v>#DIV/0!</v>
      </c>
      <c r="CK747" s="1582" t="e">
        <f t="shared" ca="1" si="614"/>
        <v>#DIV/0!</v>
      </c>
      <c r="CL747" s="1582" t="e">
        <f t="shared" ca="1" si="614"/>
        <v>#DIV/0!</v>
      </c>
      <c r="CM747" s="1582" t="e">
        <f t="shared" ca="1" si="614"/>
        <v>#DIV/0!</v>
      </c>
      <c r="CN747" s="1582" t="e">
        <f t="shared" ca="1" si="614"/>
        <v>#DIV/0!</v>
      </c>
      <c r="CO747" s="1582" t="e">
        <f t="shared" ca="1" si="614"/>
        <v>#DIV/0!</v>
      </c>
      <c r="CP747" s="1582" t="e">
        <f t="shared" ca="1" si="614"/>
        <v>#DIV/0!</v>
      </c>
      <c r="CQ747" s="1582" t="e">
        <f t="shared" ca="1" si="614"/>
        <v>#DIV/0!</v>
      </c>
      <c r="CR747" s="1582" t="e">
        <f t="shared" ca="1" si="614"/>
        <v>#DIV/0!</v>
      </c>
      <c r="CS747" s="1582" t="e">
        <f t="shared" ca="1" si="614"/>
        <v>#DIV/0!</v>
      </c>
      <c r="CT747" s="1582" t="e">
        <f t="shared" ca="1" si="614"/>
        <v>#DIV/0!</v>
      </c>
      <c r="CU747" s="1582" t="e">
        <f t="shared" ca="1" si="614"/>
        <v>#DIV/0!</v>
      </c>
      <c r="CV747" s="1582" t="e">
        <f t="shared" ca="1" si="614"/>
        <v>#DIV/0!</v>
      </c>
      <c r="CW747" s="1582" t="e">
        <f t="shared" ref="CW747:EB747" ca="1" si="615">CW746+CW744</f>
        <v>#DIV/0!</v>
      </c>
      <c r="CX747" s="1582" t="e">
        <f t="shared" ca="1" si="615"/>
        <v>#DIV/0!</v>
      </c>
      <c r="CY747" s="1582" t="e">
        <f t="shared" ca="1" si="615"/>
        <v>#DIV/0!</v>
      </c>
      <c r="CZ747" s="1582" t="e">
        <f t="shared" ca="1" si="615"/>
        <v>#DIV/0!</v>
      </c>
      <c r="DA747" s="1582" t="e">
        <f t="shared" ca="1" si="615"/>
        <v>#DIV/0!</v>
      </c>
      <c r="DB747" s="1582" t="e">
        <f t="shared" ca="1" si="615"/>
        <v>#DIV/0!</v>
      </c>
      <c r="DC747" s="1582" t="e">
        <f t="shared" ca="1" si="615"/>
        <v>#DIV/0!</v>
      </c>
      <c r="DD747" s="1582" t="e">
        <f t="shared" ca="1" si="615"/>
        <v>#DIV/0!</v>
      </c>
      <c r="DE747" s="1582" t="e">
        <f t="shared" ca="1" si="615"/>
        <v>#DIV/0!</v>
      </c>
      <c r="DF747" s="1582" t="e">
        <f t="shared" ca="1" si="615"/>
        <v>#DIV/0!</v>
      </c>
      <c r="DG747" s="1582" t="e">
        <f t="shared" ca="1" si="615"/>
        <v>#DIV/0!</v>
      </c>
      <c r="DH747" s="1582" t="e">
        <f t="shared" ca="1" si="615"/>
        <v>#DIV/0!</v>
      </c>
      <c r="DI747" s="1582" t="e">
        <f t="shared" ca="1" si="615"/>
        <v>#DIV/0!</v>
      </c>
      <c r="DJ747" s="1582" t="e">
        <f t="shared" ca="1" si="615"/>
        <v>#DIV/0!</v>
      </c>
      <c r="DK747" s="1582" t="e">
        <f t="shared" ca="1" si="615"/>
        <v>#DIV/0!</v>
      </c>
      <c r="DL747" s="1582" t="e">
        <f t="shared" ca="1" si="615"/>
        <v>#DIV/0!</v>
      </c>
      <c r="DM747" s="1582" t="e">
        <f t="shared" ca="1" si="615"/>
        <v>#DIV/0!</v>
      </c>
      <c r="DN747" s="1582" t="e">
        <f t="shared" ca="1" si="615"/>
        <v>#DIV/0!</v>
      </c>
      <c r="DO747" s="1582" t="e">
        <f t="shared" ca="1" si="615"/>
        <v>#DIV/0!</v>
      </c>
      <c r="DP747" s="1582" t="e">
        <f t="shared" ca="1" si="615"/>
        <v>#DIV/0!</v>
      </c>
      <c r="DQ747" s="1582" t="e">
        <f t="shared" ca="1" si="615"/>
        <v>#DIV/0!</v>
      </c>
      <c r="DR747" s="1582" t="e">
        <f t="shared" ca="1" si="615"/>
        <v>#DIV/0!</v>
      </c>
      <c r="DS747" s="1582" t="e">
        <f t="shared" ca="1" si="615"/>
        <v>#DIV/0!</v>
      </c>
      <c r="DT747" s="1582" t="e">
        <f t="shared" ca="1" si="615"/>
        <v>#DIV/0!</v>
      </c>
      <c r="DU747" s="1582" t="e">
        <f t="shared" ca="1" si="615"/>
        <v>#DIV/0!</v>
      </c>
      <c r="DV747" s="1582" t="e">
        <f t="shared" ca="1" si="615"/>
        <v>#DIV/0!</v>
      </c>
      <c r="DW747" s="1582" t="e">
        <f t="shared" ca="1" si="615"/>
        <v>#DIV/0!</v>
      </c>
      <c r="DX747" s="1582" t="e">
        <f t="shared" ca="1" si="615"/>
        <v>#DIV/0!</v>
      </c>
      <c r="DY747" s="1582" t="e">
        <f t="shared" ca="1" si="615"/>
        <v>#DIV/0!</v>
      </c>
      <c r="DZ747" s="1582" t="e">
        <f t="shared" ca="1" si="615"/>
        <v>#DIV/0!</v>
      </c>
      <c r="EA747" s="1582" t="e">
        <f t="shared" ca="1" si="615"/>
        <v>#DIV/0!</v>
      </c>
      <c r="EB747" s="1582" t="e">
        <f t="shared" ca="1" si="615"/>
        <v>#DIV/0!</v>
      </c>
      <c r="EC747" s="1582" t="e">
        <f t="shared" ref="EC747:FH747" ca="1" si="616">EC746+EC744</f>
        <v>#DIV/0!</v>
      </c>
      <c r="ED747" s="1582" t="e">
        <f t="shared" ca="1" si="616"/>
        <v>#DIV/0!</v>
      </c>
      <c r="EE747" s="1582" t="e">
        <f t="shared" ca="1" si="616"/>
        <v>#DIV/0!</v>
      </c>
      <c r="EF747" s="1582" t="e">
        <f t="shared" ca="1" si="616"/>
        <v>#DIV/0!</v>
      </c>
    </row>
    <row r="748" spans="3:136">
      <c r="C748" s="28" t="s">
        <v>464</v>
      </c>
      <c r="E748" s="1250" t="e">
        <f t="shared" ref="E748:AJ748" ca="1" si="617">SUM(E729:E731)+E746</f>
        <v>#DIV/0!</v>
      </c>
      <c r="F748" s="1250" t="e">
        <f t="shared" ca="1" si="617"/>
        <v>#DIV/0!</v>
      </c>
      <c r="G748" s="1250" t="e">
        <f t="shared" ca="1" si="617"/>
        <v>#DIV/0!</v>
      </c>
      <c r="H748" s="1250" t="e">
        <f t="shared" ca="1" si="617"/>
        <v>#DIV/0!</v>
      </c>
      <c r="I748" s="1250" t="e">
        <f t="shared" ca="1" si="617"/>
        <v>#DIV/0!</v>
      </c>
      <c r="J748" s="1250" t="e">
        <f t="shared" ca="1" si="617"/>
        <v>#DIV/0!</v>
      </c>
      <c r="K748" s="1250" t="e">
        <f t="shared" ca="1" si="617"/>
        <v>#DIV/0!</v>
      </c>
      <c r="L748" s="1250" t="e">
        <f t="shared" ca="1" si="617"/>
        <v>#DIV/0!</v>
      </c>
      <c r="M748" s="1250" t="e">
        <f t="shared" ca="1" si="617"/>
        <v>#DIV/0!</v>
      </c>
      <c r="N748" s="1250" t="e">
        <f t="shared" ca="1" si="617"/>
        <v>#DIV/0!</v>
      </c>
      <c r="O748" s="1250" t="e">
        <f t="shared" ca="1" si="617"/>
        <v>#DIV/0!</v>
      </c>
      <c r="P748" s="1250" t="e">
        <f t="shared" ca="1" si="617"/>
        <v>#DIV/0!</v>
      </c>
      <c r="Q748" s="1250" t="e">
        <f t="shared" ca="1" si="617"/>
        <v>#DIV/0!</v>
      </c>
      <c r="R748" s="1250" t="e">
        <f t="shared" ca="1" si="617"/>
        <v>#DIV/0!</v>
      </c>
      <c r="S748" s="1250" t="e">
        <f t="shared" ca="1" si="617"/>
        <v>#DIV/0!</v>
      </c>
      <c r="T748" s="1250" t="e">
        <f t="shared" ca="1" si="617"/>
        <v>#DIV/0!</v>
      </c>
      <c r="U748" s="1250" t="e">
        <f t="shared" ca="1" si="617"/>
        <v>#DIV/0!</v>
      </c>
      <c r="V748" s="1250" t="e">
        <f t="shared" ca="1" si="617"/>
        <v>#DIV/0!</v>
      </c>
      <c r="W748" s="1250" t="e">
        <f t="shared" ca="1" si="617"/>
        <v>#DIV/0!</v>
      </c>
      <c r="X748" s="1250" t="e">
        <f t="shared" ca="1" si="617"/>
        <v>#DIV/0!</v>
      </c>
      <c r="Y748" s="1250" t="e">
        <f t="shared" ca="1" si="617"/>
        <v>#DIV/0!</v>
      </c>
      <c r="Z748" s="1250" t="e">
        <f t="shared" ca="1" si="617"/>
        <v>#DIV/0!</v>
      </c>
      <c r="AA748" s="1250" t="e">
        <f t="shared" ca="1" si="617"/>
        <v>#DIV/0!</v>
      </c>
      <c r="AB748" s="1250" t="e">
        <f t="shared" ca="1" si="617"/>
        <v>#DIV/0!</v>
      </c>
      <c r="AC748" s="1250" t="e">
        <f t="shared" ca="1" si="617"/>
        <v>#DIV/0!</v>
      </c>
      <c r="AD748" s="1250" t="e">
        <f t="shared" ca="1" si="617"/>
        <v>#DIV/0!</v>
      </c>
      <c r="AE748" s="1250" t="e">
        <f t="shared" ca="1" si="617"/>
        <v>#DIV/0!</v>
      </c>
      <c r="AF748" s="1250" t="e">
        <f t="shared" ca="1" si="617"/>
        <v>#DIV/0!</v>
      </c>
      <c r="AG748" s="1250" t="e">
        <f t="shared" ca="1" si="617"/>
        <v>#DIV/0!</v>
      </c>
      <c r="AH748" s="1250" t="e">
        <f t="shared" ca="1" si="617"/>
        <v>#DIV/0!</v>
      </c>
      <c r="AI748" s="1250" t="e">
        <f t="shared" ca="1" si="617"/>
        <v>#DIV/0!</v>
      </c>
      <c r="AJ748" s="1250" t="e">
        <f t="shared" ca="1" si="617"/>
        <v>#DIV/0!</v>
      </c>
      <c r="AK748" s="1250" t="e">
        <f t="shared" ref="AK748:BP748" ca="1" si="618">SUM(AK729:AK731)+AK746</f>
        <v>#DIV/0!</v>
      </c>
      <c r="AL748" s="1250" t="e">
        <f t="shared" ca="1" si="618"/>
        <v>#DIV/0!</v>
      </c>
      <c r="AM748" s="1250" t="e">
        <f t="shared" ca="1" si="618"/>
        <v>#DIV/0!</v>
      </c>
      <c r="AN748" s="1250" t="e">
        <f t="shared" ca="1" si="618"/>
        <v>#DIV/0!</v>
      </c>
      <c r="AO748" s="1250" t="e">
        <f t="shared" ca="1" si="618"/>
        <v>#DIV/0!</v>
      </c>
      <c r="AP748" s="1250" t="e">
        <f t="shared" ca="1" si="618"/>
        <v>#DIV/0!</v>
      </c>
      <c r="AQ748" s="1250" t="e">
        <f t="shared" ca="1" si="618"/>
        <v>#DIV/0!</v>
      </c>
      <c r="AR748" s="1250" t="e">
        <f t="shared" ca="1" si="618"/>
        <v>#DIV/0!</v>
      </c>
      <c r="AS748" s="1250" t="e">
        <f t="shared" ca="1" si="618"/>
        <v>#DIV/0!</v>
      </c>
      <c r="AT748" s="1250" t="e">
        <f t="shared" ca="1" si="618"/>
        <v>#DIV/0!</v>
      </c>
      <c r="AU748" s="1250" t="e">
        <f t="shared" ca="1" si="618"/>
        <v>#DIV/0!</v>
      </c>
      <c r="AV748" s="1250" t="e">
        <f t="shared" ca="1" si="618"/>
        <v>#DIV/0!</v>
      </c>
      <c r="AW748" s="1250" t="e">
        <f t="shared" ca="1" si="618"/>
        <v>#DIV/0!</v>
      </c>
      <c r="AX748" s="1250" t="e">
        <f t="shared" ca="1" si="618"/>
        <v>#DIV/0!</v>
      </c>
      <c r="AY748" s="1250" t="e">
        <f t="shared" ca="1" si="618"/>
        <v>#DIV/0!</v>
      </c>
      <c r="AZ748" s="1250" t="e">
        <f t="shared" ca="1" si="618"/>
        <v>#DIV/0!</v>
      </c>
      <c r="BA748" s="1250" t="e">
        <f t="shared" ca="1" si="618"/>
        <v>#DIV/0!</v>
      </c>
      <c r="BB748" s="1250" t="e">
        <f t="shared" ca="1" si="618"/>
        <v>#DIV/0!</v>
      </c>
      <c r="BC748" s="1250" t="e">
        <f t="shared" ca="1" si="618"/>
        <v>#DIV/0!</v>
      </c>
      <c r="BD748" s="1250" t="e">
        <f t="shared" ca="1" si="618"/>
        <v>#DIV/0!</v>
      </c>
      <c r="BE748" s="1250" t="e">
        <f t="shared" ca="1" si="618"/>
        <v>#DIV/0!</v>
      </c>
      <c r="BF748" s="1250" t="e">
        <f t="shared" ca="1" si="618"/>
        <v>#DIV/0!</v>
      </c>
      <c r="BG748" s="1250" t="e">
        <f t="shared" ca="1" si="618"/>
        <v>#DIV/0!</v>
      </c>
      <c r="BH748" s="1250" t="e">
        <f t="shared" ca="1" si="618"/>
        <v>#DIV/0!</v>
      </c>
      <c r="BI748" s="1250" t="e">
        <f t="shared" ca="1" si="618"/>
        <v>#DIV/0!</v>
      </c>
      <c r="BJ748" s="1250" t="e">
        <f t="shared" ca="1" si="618"/>
        <v>#DIV/0!</v>
      </c>
      <c r="BK748" s="1250" t="e">
        <f t="shared" ca="1" si="618"/>
        <v>#DIV/0!</v>
      </c>
      <c r="BL748" s="1250" t="e">
        <f t="shared" ca="1" si="618"/>
        <v>#DIV/0!</v>
      </c>
      <c r="BM748" s="1250" t="e">
        <f t="shared" ca="1" si="618"/>
        <v>#DIV/0!</v>
      </c>
      <c r="BN748" s="1250" t="e">
        <f t="shared" ca="1" si="618"/>
        <v>#DIV/0!</v>
      </c>
      <c r="BO748" s="1250" t="e">
        <f t="shared" ca="1" si="618"/>
        <v>#DIV/0!</v>
      </c>
      <c r="BP748" s="1250" t="e">
        <f t="shared" ca="1" si="618"/>
        <v>#DIV/0!</v>
      </c>
      <c r="BQ748" s="1250" t="e">
        <f t="shared" ref="BQ748:CV748" ca="1" si="619">SUM(BQ729:BQ731)+BQ746</f>
        <v>#DIV/0!</v>
      </c>
      <c r="BR748" s="1250" t="e">
        <f t="shared" ca="1" si="619"/>
        <v>#DIV/0!</v>
      </c>
      <c r="BS748" s="1250" t="e">
        <f t="shared" ca="1" si="619"/>
        <v>#DIV/0!</v>
      </c>
      <c r="BT748" s="1250" t="e">
        <f t="shared" ca="1" si="619"/>
        <v>#DIV/0!</v>
      </c>
      <c r="BU748" s="1250" t="e">
        <f t="shared" ca="1" si="619"/>
        <v>#DIV/0!</v>
      </c>
      <c r="BV748" s="1250" t="e">
        <f t="shared" ca="1" si="619"/>
        <v>#DIV/0!</v>
      </c>
      <c r="BW748" s="1250" t="e">
        <f t="shared" ca="1" si="619"/>
        <v>#DIV/0!</v>
      </c>
      <c r="BX748" s="1250" t="e">
        <f t="shared" ca="1" si="619"/>
        <v>#DIV/0!</v>
      </c>
      <c r="BY748" s="1250" t="e">
        <f t="shared" ca="1" si="619"/>
        <v>#DIV/0!</v>
      </c>
      <c r="BZ748" s="1250" t="e">
        <f t="shared" ca="1" si="619"/>
        <v>#DIV/0!</v>
      </c>
      <c r="CA748" s="1250" t="e">
        <f t="shared" ca="1" si="619"/>
        <v>#DIV/0!</v>
      </c>
      <c r="CB748" s="1250" t="e">
        <f t="shared" ca="1" si="619"/>
        <v>#DIV/0!</v>
      </c>
      <c r="CC748" s="1250" t="e">
        <f t="shared" ca="1" si="619"/>
        <v>#DIV/0!</v>
      </c>
      <c r="CD748" s="1250" t="e">
        <f t="shared" ca="1" si="619"/>
        <v>#DIV/0!</v>
      </c>
      <c r="CE748" s="1250" t="e">
        <f t="shared" ca="1" si="619"/>
        <v>#DIV/0!</v>
      </c>
      <c r="CF748" s="1250" t="e">
        <f t="shared" ca="1" si="619"/>
        <v>#DIV/0!</v>
      </c>
      <c r="CG748" s="1250" t="e">
        <f t="shared" ca="1" si="619"/>
        <v>#DIV/0!</v>
      </c>
      <c r="CH748" s="1250" t="e">
        <f t="shared" ca="1" si="619"/>
        <v>#DIV/0!</v>
      </c>
      <c r="CI748" s="1250" t="e">
        <f t="shared" ca="1" si="619"/>
        <v>#DIV/0!</v>
      </c>
      <c r="CJ748" s="1250" t="e">
        <f t="shared" ca="1" si="619"/>
        <v>#DIV/0!</v>
      </c>
      <c r="CK748" s="1250" t="e">
        <f t="shared" ca="1" si="619"/>
        <v>#DIV/0!</v>
      </c>
      <c r="CL748" s="1250" t="e">
        <f t="shared" ca="1" si="619"/>
        <v>#DIV/0!</v>
      </c>
      <c r="CM748" s="1250" t="e">
        <f t="shared" ca="1" si="619"/>
        <v>#DIV/0!</v>
      </c>
      <c r="CN748" s="1250" t="e">
        <f t="shared" ca="1" si="619"/>
        <v>#DIV/0!</v>
      </c>
      <c r="CO748" s="1250" t="e">
        <f t="shared" ca="1" si="619"/>
        <v>#DIV/0!</v>
      </c>
      <c r="CP748" s="1250" t="e">
        <f t="shared" ca="1" si="619"/>
        <v>#DIV/0!</v>
      </c>
      <c r="CQ748" s="1250" t="e">
        <f t="shared" ca="1" si="619"/>
        <v>#DIV/0!</v>
      </c>
      <c r="CR748" s="1250" t="e">
        <f t="shared" ca="1" si="619"/>
        <v>#DIV/0!</v>
      </c>
      <c r="CS748" s="1250" t="e">
        <f t="shared" ca="1" si="619"/>
        <v>#DIV/0!</v>
      </c>
      <c r="CT748" s="1250" t="e">
        <f t="shared" ca="1" si="619"/>
        <v>#DIV/0!</v>
      </c>
      <c r="CU748" s="1250" t="e">
        <f t="shared" ca="1" si="619"/>
        <v>#DIV/0!</v>
      </c>
      <c r="CV748" s="1250" t="e">
        <f t="shared" ca="1" si="619"/>
        <v>#DIV/0!</v>
      </c>
      <c r="CW748" s="1250" t="e">
        <f t="shared" ref="CW748:EF748" ca="1" si="620">SUM(CW729:CW731)+CW746</f>
        <v>#DIV/0!</v>
      </c>
      <c r="CX748" s="1250" t="e">
        <f t="shared" ca="1" si="620"/>
        <v>#DIV/0!</v>
      </c>
      <c r="CY748" s="1250" t="e">
        <f t="shared" ca="1" si="620"/>
        <v>#DIV/0!</v>
      </c>
      <c r="CZ748" s="1250" t="e">
        <f t="shared" ca="1" si="620"/>
        <v>#DIV/0!</v>
      </c>
      <c r="DA748" s="1250" t="e">
        <f t="shared" ca="1" si="620"/>
        <v>#DIV/0!</v>
      </c>
      <c r="DB748" s="1250" t="e">
        <f t="shared" ca="1" si="620"/>
        <v>#DIV/0!</v>
      </c>
      <c r="DC748" s="1250" t="e">
        <f t="shared" ca="1" si="620"/>
        <v>#DIV/0!</v>
      </c>
      <c r="DD748" s="1250" t="e">
        <f t="shared" ca="1" si="620"/>
        <v>#DIV/0!</v>
      </c>
      <c r="DE748" s="1250" t="e">
        <f t="shared" ca="1" si="620"/>
        <v>#DIV/0!</v>
      </c>
      <c r="DF748" s="1250" t="e">
        <f t="shared" ca="1" si="620"/>
        <v>#DIV/0!</v>
      </c>
      <c r="DG748" s="1250" t="e">
        <f t="shared" ca="1" si="620"/>
        <v>#DIV/0!</v>
      </c>
      <c r="DH748" s="1250" t="e">
        <f t="shared" ca="1" si="620"/>
        <v>#DIV/0!</v>
      </c>
      <c r="DI748" s="1250" t="e">
        <f t="shared" ca="1" si="620"/>
        <v>#DIV/0!</v>
      </c>
      <c r="DJ748" s="1250" t="e">
        <f t="shared" ca="1" si="620"/>
        <v>#DIV/0!</v>
      </c>
      <c r="DK748" s="1250" t="e">
        <f t="shared" ca="1" si="620"/>
        <v>#DIV/0!</v>
      </c>
      <c r="DL748" s="1250" t="e">
        <f t="shared" ca="1" si="620"/>
        <v>#DIV/0!</v>
      </c>
      <c r="DM748" s="1250" t="e">
        <f t="shared" ca="1" si="620"/>
        <v>#DIV/0!</v>
      </c>
      <c r="DN748" s="1250" t="e">
        <f t="shared" ca="1" si="620"/>
        <v>#DIV/0!</v>
      </c>
      <c r="DO748" s="1250" t="e">
        <f t="shared" ca="1" si="620"/>
        <v>#DIV/0!</v>
      </c>
      <c r="DP748" s="1250" t="e">
        <f t="shared" ca="1" si="620"/>
        <v>#DIV/0!</v>
      </c>
      <c r="DQ748" s="1250" t="e">
        <f t="shared" ca="1" si="620"/>
        <v>#DIV/0!</v>
      </c>
      <c r="DR748" s="1250" t="e">
        <f t="shared" ca="1" si="620"/>
        <v>#DIV/0!</v>
      </c>
      <c r="DS748" s="1250" t="e">
        <f t="shared" ca="1" si="620"/>
        <v>#DIV/0!</v>
      </c>
      <c r="DT748" s="1250" t="e">
        <f t="shared" ca="1" si="620"/>
        <v>#DIV/0!</v>
      </c>
      <c r="DU748" s="1250" t="e">
        <f t="shared" ca="1" si="620"/>
        <v>#DIV/0!</v>
      </c>
      <c r="DV748" s="1250" t="e">
        <f t="shared" ca="1" si="620"/>
        <v>#DIV/0!</v>
      </c>
      <c r="DW748" s="1250" t="e">
        <f t="shared" ca="1" si="620"/>
        <v>#DIV/0!</v>
      </c>
      <c r="DX748" s="1250" t="e">
        <f t="shared" ca="1" si="620"/>
        <v>#DIV/0!</v>
      </c>
      <c r="DY748" s="1250" t="e">
        <f t="shared" ca="1" si="620"/>
        <v>#DIV/0!</v>
      </c>
      <c r="DZ748" s="1250" t="e">
        <f t="shared" ca="1" si="620"/>
        <v>#DIV/0!</v>
      </c>
      <c r="EA748" s="1250" t="e">
        <f t="shared" ca="1" si="620"/>
        <v>#DIV/0!</v>
      </c>
      <c r="EB748" s="1250" t="e">
        <f t="shared" ca="1" si="620"/>
        <v>#DIV/0!</v>
      </c>
      <c r="EC748" s="1250" t="e">
        <f t="shared" ca="1" si="620"/>
        <v>#DIV/0!</v>
      </c>
      <c r="ED748" s="1250" t="e">
        <f t="shared" ca="1" si="620"/>
        <v>#DIV/0!</v>
      </c>
      <c r="EE748" s="1250" t="e">
        <f t="shared" ca="1" si="620"/>
        <v>#DIV/0!</v>
      </c>
      <c r="EF748" s="1250" t="e">
        <f t="shared" ca="1" si="620"/>
        <v>#DIV/0!</v>
      </c>
    </row>
    <row r="749" spans="3:136">
      <c r="C749" s="28" t="s">
        <v>775</v>
      </c>
      <c r="E749" s="1250">
        <f t="shared" ref="E749:AJ749" ca="1" si="621">IF(E750&gt;0,-(E750+E752+E751)*0.15,0)</f>
        <v>0</v>
      </c>
      <c r="F749" s="1250">
        <f t="shared" ca="1" si="621"/>
        <v>0</v>
      </c>
      <c r="G749" s="1250">
        <f t="shared" ca="1" si="621"/>
        <v>0</v>
      </c>
      <c r="H749" s="1250">
        <f t="shared" ca="1" si="621"/>
        <v>0</v>
      </c>
      <c r="I749" s="1250">
        <f t="shared" ca="1" si="621"/>
        <v>0</v>
      </c>
      <c r="J749" s="1250">
        <f t="shared" ca="1" si="621"/>
        <v>0</v>
      </c>
      <c r="K749" s="1250">
        <f t="shared" ca="1" si="621"/>
        <v>0</v>
      </c>
      <c r="L749" s="1250">
        <f t="shared" ca="1" si="621"/>
        <v>0</v>
      </c>
      <c r="M749" s="1250">
        <f t="shared" ca="1" si="621"/>
        <v>0</v>
      </c>
      <c r="N749" s="1250">
        <f t="shared" ca="1" si="621"/>
        <v>0</v>
      </c>
      <c r="O749" s="1250">
        <f t="shared" ca="1" si="621"/>
        <v>0</v>
      </c>
      <c r="P749" s="1250">
        <f t="shared" ca="1" si="621"/>
        <v>0</v>
      </c>
      <c r="Q749" s="1250">
        <f t="shared" ca="1" si="621"/>
        <v>0</v>
      </c>
      <c r="R749" s="1250">
        <f t="shared" ca="1" si="621"/>
        <v>0</v>
      </c>
      <c r="S749" s="1250">
        <f t="shared" ca="1" si="621"/>
        <v>0</v>
      </c>
      <c r="T749" s="1250">
        <f t="shared" ca="1" si="621"/>
        <v>0</v>
      </c>
      <c r="U749" s="1250">
        <f t="shared" ca="1" si="621"/>
        <v>0</v>
      </c>
      <c r="V749" s="1250">
        <f t="shared" ca="1" si="621"/>
        <v>0</v>
      </c>
      <c r="W749" s="1250">
        <f t="shared" ca="1" si="621"/>
        <v>0</v>
      </c>
      <c r="X749" s="1250">
        <f t="shared" ca="1" si="621"/>
        <v>0</v>
      </c>
      <c r="Y749" s="1250">
        <f t="shared" ca="1" si="621"/>
        <v>0</v>
      </c>
      <c r="Z749" s="1250">
        <f t="shared" ca="1" si="621"/>
        <v>0</v>
      </c>
      <c r="AA749" s="1250">
        <f t="shared" ca="1" si="621"/>
        <v>0</v>
      </c>
      <c r="AB749" s="1250">
        <f t="shared" ca="1" si="621"/>
        <v>0</v>
      </c>
      <c r="AC749" s="1250">
        <f t="shared" ca="1" si="621"/>
        <v>0</v>
      </c>
      <c r="AD749" s="1250">
        <f t="shared" ca="1" si="621"/>
        <v>0</v>
      </c>
      <c r="AE749" s="1250">
        <f t="shared" ca="1" si="621"/>
        <v>0</v>
      </c>
      <c r="AF749" s="1250">
        <f t="shared" ca="1" si="621"/>
        <v>0</v>
      </c>
      <c r="AG749" s="1250">
        <f t="shared" ca="1" si="621"/>
        <v>0</v>
      </c>
      <c r="AH749" s="1250">
        <f t="shared" ca="1" si="621"/>
        <v>0</v>
      </c>
      <c r="AI749" s="1250">
        <f t="shared" ca="1" si="621"/>
        <v>0</v>
      </c>
      <c r="AJ749" s="1250">
        <f t="shared" ca="1" si="621"/>
        <v>0</v>
      </c>
      <c r="AK749" s="1250">
        <f t="shared" ref="AK749:BP749" ca="1" si="622">IF(AK750&gt;0,-(AK750+AK752+AK751)*0.15,0)</f>
        <v>0</v>
      </c>
      <c r="AL749" s="1250">
        <f t="shared" ca="1" si="622"/>
        <v>0</v>
      </c>
      <c r="AM749" s="1250">
        <f t="shared" ca="1" si="622"/>
        <v>0</v>
      </c>
      <c r="AN749" s="1250">
        <f t="shared" ca="1" si="622"/>
        <v>0</v>
      </c>
      <c r="AO749" s="1250">
        <f t="shared" ca="1" si="622"/>
        <v>0</v>
      </c>
      <c r="AP749" s="1250">
        <f t="shared" ca="1" si="622"/>
        <v>0</v>
      </c>
      <c r="AQ749" s="1250">
        <f t="shared" ca="1" si="622"/>
        <v>0</v>
      </c>
      <c r="AR749" s="1250">
        <f t="shared" ca="1" si="622"/>
        <v>0</v>
      </c>
      <c r="AS749" s="1250">
        <f t="shared" ca="1" si="622"/>
        <v>0</v>
      </c>
      <c r="AT749" s="1250">
        <f t="shared" ca="1" si="622"/>
        <v>0</v>
      </c>
      <c r="AU749" s="1250">
        <f t="shared" ca="1" si="622"/>
        <v>0</v>
      </c>
      <c r="AV749" s="1250">
        <f t="shared" ca="1" si="622"/>
        <v>0</v>
      </c>
      <c r="AW749" s="1250">
        <f t="shared" ca="1" si="622"/>
        <v>0</v>
      </c>
      <c r="AX749" s="1250">
        <f t="shared" ca="1" si="622"/>
        <v>0</v>
      </c>
      <c r="AY749" s="1250">
        <f t="shared" ca="1" si="622"/>
        <v>0</v>
      </c>
      <c r="AZ749" s="1250">
        <f t="shared" ca="1" si="622"/>
        <v>0</v>
      </c>
      <c r="BA749" s="1250">
        <f t="shared" ca="1" si="622"/>
        <v>0</v>
      </c>
      <c r="BB749" s="1250">
        <f t="shared" ca="1" si="622"/>
        <v>0</v>
      </c>
      <c r="BC749" s="1250">
        <f t="shared" ca="1" si="622"/>
        <v>0</v>
      </c>
      <c r="BD749" s="1250">
        <f t="shared" ca="1" si="622"/>
        <v>0</v>
      </c>
      <c r="BE749" s="1250">
        <f t="shared" ca="1" si="622"/>
        <v>0</v>
      </c>
      <c r="BF749" s="1250">
        <f t="shared" ca="1" si="622"/>
        <v>0</v>
      </c>
      <c r="BG749" s="1250">
        <f t="shared" ca="1" si="622"/>
        <v>0</v>
      </c>
      <c r="BH749" s="1250">
        <f t="shared" ca="1" si="622"/>
        <v>0</v>
      </c>
      <c r="BI749" s="1250">
        <f t="shared" ca="1" si="622"/>
        <v>0</v>
      </c>
      <c r="BJ749" s="1250">
        <f t="shared" ca="1" si="622"/>
        <v>0</v>
      </c>
      <c r="BK749" s="1250">
        <f t="shared" ca="1" si="622"/>
        <v>0</v>
      </c>
      <c r="BL749" s="1250">
        <f t="shared" ca="1" si="622"/>
        <v>0</v>
      </c>
      <c r="BM749" s="1250">
        <f t="shared" ca="1" si="622"/>
        <v>0</v>
      </c>
      <c r="BN749" s="1250">
        <f t="shared" ca="1" si="622"/>
        <v>0</v>
      </c>
      <c r="BO749" s="1250">
        <f t="shared" ca="1" si="622"/>
        <v>0</v>
      </c>
      <c r="BP749" s="1250">
        <f t="shared" ca="1" si="622"/>
        <v>0</v>
      </c>
      <c r="BQ749" s="1250">
        <f t="shared" ref="BQ749:CV749" ca="1" si="623">IF(BQ750&gt;0,-(BQ750+BQ752+BQ751)*0.15,0)</f>
        <v>0</v>
      </c>
      <c r="BR749" s="1250">
        <f t="shared" ca="1" si="623"/>
        <v>0</v>
      </c>
      <c r="BS749" s="1250">
        <f t="shared" ca="1" si="623"/>
        <v>0</v>
      </c>
      <c r="BT749" s="1250">
        <f t="shared" ca="1" si="623"/>
        <v>0</v>
      </c>
      <c r="BU749" s="1250">
        <f t="shared" ca="1" si="623"/>
        <v>0</v>
      </c>
      <c r="BV749" s="1250">
        <f t="shared" ca="1" si="623"/>
        <v>0</v>
      </c>
      <c r="BW749" s="1250">
        <f t="shared" ca="1" si="623"/>
        <v>0</v>
      </c>
      <c r="BX749" s="1250">
        <f t="shared" ca="1" si="623"/>
        <v>0</v>
      </c>
      <c r="BY749" s="1250">
        <f t="shared" ca="1" si="623"/>
        <v>0</v>
      </c>
      <c r="BZ749" s="1250">
        <f t="shared" ca="1" si="623"/>
        <v>0</v>
      </c>
      <c r="CA749" s="1250">
        <f t="shared" ca="1" si="623"/>
        <v>0</v>
      </c>
      <c r="CB749" s="1250">
        <f t="shared" ca="1" si="623"/>
        <v>0</v>
      </c>
      <c r="CC749" s="1250">
        <f t="shared" ca="1" si="623"/>
        <v>0</v>
      </c>
      <c r="CD749" s="1250">
        <f t="shared" ca="1" si="623"/>
        <v>0</v>
      </c>
      <c r="CE749" s="1250">
        <f t="shared" ca="1" si="623"/>
        <v>0</v>
      </c>
      <c r="CF749" s="1250">
        <f t="shared" ca="1" si="623"/>
        <v>0</v>
      </c>
      <c r="CG749" s="1250">
        <f t="shared" ca="1" si="623"/>
        <v>0</v>
      </c>
      <c r="CH749" s="1250">
        <f t="shared" ca="1" si="623"/>
        <v>0</v>
      </c>
      <c r="CI749" s="1250">
        <f t="shared" ca="1" si="623"/>
        <v>0</v>
      </c>
      <c r="CJ749" s="1250">
        <f t="shared" ca="1" si="623"/>
        <v>0</v>
      </c>
      <c r="CK749" s="1250">
        <f t="shared" ca="1" si="623"/>
        <v>0</v>
      </c>
      <c r="CL749" s="1250">
        <f t="shared" ca="1" si="623"/>
        <v>0</v>
      </c>
      <c r="CM749" s="1250">
        <f t="shared" ca="1" si="623"/>
        <v>0</v>
      </c>
      <c r="CN749" s="1250">
        <f t="shared" ca="1" si="623"/>
        <v>0</v>
      </c>
      <c r="CO749" s="1250">
        <f t="shared" ca="1" si="623"/>
        <v>0</v>
      </c>
      <c r="CP749" s="1250">
        <f t="shared" ca="1" si="623"/>
        <v>0</v>
      </c>
      <c r="CQ749" s="1250">
        <f t="shared" ca="1" si="623"/>
        <v>0</v>
      </c>
      <c r="CR749" s="1250">
        <f t="shared" ca="1" si="623"/>
        <v>0</v>
      </c>
      <c r="CS749" s="1250">
        <f t="shared" ca="1" si="623"/>
        <v>0</v>
      </c>
      <c r="CT749" s="1250">
        <f t="shared" ca="1" si="623"/>
        <v>0</v>
      </c>
      <c r="CU749" s="1250">
        <f t="shared" ca="1" si="623"/>
        <v>0</v>
      </c>
      <c r="CV749" s="1250">
        <f t="shared" ca="1" si="623"/>
        <v>0</v>
      </c>
      <c r="CW749" s="1250">
        <f t="shared" ref="CW749:EB749" ca="1" si="624">IF(CW750&gt;0,-(CW750+CW752+CW751)*0.15,0)</f>
        <v>0</v>
      </c>
      <c r="CX749" s="1250">
        <f t="shared" ca="1" si="624"/>
        <v>0</v>
      </c>
      <c r="CY749" s="1250">
        <f t="shared" ca="1" si="624"/>
        <v>0</v>
      </c>
      <c r="CZ749" s="1250">
        <f t="shared" ca="1" si="624"/>
        <v>0</v>
      </c>
      <c r="DA749" s="1250">
        <f t="shared" ca="1" si="624"/>
        <v>0</v>
      </c>
      <c r="DB749" s="1250">
        <f t="shared" ca="1" si="624"/>
        <v>0</v>
      </c>
      <c r="DC749" s="1250">
        <f t="shared" ca="1" si="624"/>
        <v>0</v>
      </c>
      <c r="DD749" s="1250">
        <f t="shared" ca="1" si="624"/>
        <v>0</v>
      </c>
      <c r="DE749" s="1250">
        <f t="shared" ca="1" si="624"/>
        <v>0</v>
      </c>
      <c r="DF749" s="1250">
        <f t="shared" ca="1" si="624"/>
        <v>0</v>
      </c>
      <c r="DG749" s="1250">
        <f t="shared" ca="1" si="624"/>
        <v>0</v>
      </c>
      <c r="DH749" s="1250">
        <f t="shared" ca="1" si="624"/>
        <v>0</v>
      </c>
      <c r="DI749" s="1250">
        <f t="shared" ca="1" si="624"/>
        <v>0</v>
      </c>
      <c r="DJ749" s="1250">
        <f t="shared" ca="1" si="624"/>
        <v>0</v>
      </c>
      <c r="DK749" s="1250">
        <f t="shared" ca="1" si="624"/>
        <v>0</v>
      </c>
      <c r="DL749" s="1250">
        <f t="shared" ca="1" si="624"/>
        <v>0</v>
      </c>
      <c r="DM749" s="1250">
        <f t="shared" ca="1" si="624"/>
        <v>0</v>
      </c>
      <c r="DN749" s="1250">
        <f t="shared" ca="1" si="624"/>
        <v>0</v>
      </c>
      <c r="DO749" s="1250">
        <f t="shared" ca="1" si="624"/>
        <v>0</v>
      </c>
      <c r="DP749" s="1250">
        <f t="shared" ca="1" si="624"/>
        <v>0</v>
      </c>
      <c r="DQ749" s="1250">
        <f t="shared" ca="1" si="624"/>
        <v>0</v>
      </c>
      <c r="DR749" s="1250">
        <f t="shared" ca="1" si="624"/>
        <v>0</v>
      </c>
      <c r="DS749" s="1250">
        <f t="shared" ca="1" si="624"/>
        <v>0</v>
      </c>
      <c r="DT749" s="1250">
        <f t="shared" ca="1" si="624"/>
        <v>0</v>
      </c>
      <c r="DU749" s="1250">
        <f t="shared" ca="1" si="624"/>
        <v>0</v>
      </c>
      <c r="DV749" s="1250">
        <f t="shared" ca="1" si="624"/>
        <v>0</v>
      </c>
      <c r="DW749" s="1250">
        <f t="shared" ca="1" si="624"/>
        <v>0</v>
      </c>
      <c r="DX749" s="1250">
        <f t="shared" ca="1" si="624"/>
        <v>0</v>
      </c>
      <c r="DY749" s="1250">
        <f t="shared" ca="1" si="624"/>
        <v>0</v>
      </c>
      <c r="DZ749" s="1250">
        <f t="shared" ca="1" si="624"/>
        <v>0</v>
      </c>
      <c r="EA749" s="1250">
        <f t="shared" ca="1" si="624"/>
        <v>0</v>
      </c>
      <c r="EB749" s="1250">
        <f t="shared" ca="1" si="624"/>
        <v>0</v>
      </c>
      <c r="EC749" s="1250">
        <f t="shared" ref="EC749:FH749" ca="1" si="625">IF(EC750&gt;0,-(EC750+EC752+EC751)*0.15,0)</f>
        <v>0</v>
      </c>
      <c r="ED749" s="1250">
        <f t="shared" ca="1" si="625"/>
        <v>0</v>
      </c>
      <c r="EE749" s="1250">
        <f t="shared" ca="1" si="625"/>
        <v>0</v>
      </c>
      <c r="EF749" s="1250">
        <f t="shared" ca="1" si="625"/>
        <v>0</v>
      </c>
    </row>
    <row r="750" spans="3:136">
      <c r="C750" s="28" t="s">
        <v>234</v>
      </c>
      <c r="E750" s="1250">
        <f t="shared" ref="E750:AJ750" ca="1" si="626">IF($J$36=E$612,$J$31,0)</f>
        <v>0</v>
      </c>
      <c r="F750" s="1250">
        <f t="shared" ca="1" si="626"/>
        <v>0</v>
      </c>
      <c r="G750" s="1250">
        <f t="shared" ca="1" si="626"/>
        <v>0</v>
      </c>
      <c r="H750" s="1250">
        <f t="shared" ca="1" si="626"/>
        <v>0</v>
      </c>
      <c r="I750" s="1250">
        <f t="shared" ca="1" si="626"/>
        <v>0</v>
      </c>
      <c r="J750" s="1250">
        <f t="shared" ca="1" si="626"/>
        <v>0</v>
      </c>
      <c r="K750" s="1250">
        <f t="shared" ca="1" si="626"/>
        <v>0</v>
      </c>
      <c r="L750" s="1250">
        <f t="shared" ca="1" si="626"/>
        <v>0</v>
      </c>
      <c r="M750" s="1250">
        <f t="shared" ca="1" si="626"/>
        <v>0</v>
      </c>
      <c r="N750" s="1250">
        <f t="shared" ca="1" si="626"/>
        <v>0</v>
      </c>
      <c r="O750" s="1250">
        <f t="shared" ca="1" si="626"/>
        <v>0</v>
      </c>
      <c r="P750" s="1250">
        <f t="shared" ca="1" si="626"/>
        <v>0</v>
      </c>
      <c r="Q750" s="1250">
        <f t="shared" ca="1" si="626"/>
        <v>0</v>
      </c>
      <c r="R750" s="1250">
        <f t="shared" ca="1" si="626"/>
        <v>0</v>
      </c>
      <c r="S750" s="1250">
        <f t="shared" ca="1" si="626"/>
        <v>0</v>
      </c>
      <c r="T750" s="1250">
        <f t="shared" ca="1" si="626"/>
        <v>0</v>
      </c>
      <c r="U750" s="1250">
        <f t="shared" ca="1" si="626"/>
        <v>0</v>
      </c>
      <c r="V750" s="1250">
        <f t="shared" ca="1" si="626"/>
        <v>0</v>
      </c>
      <c r="W750" s="1250">
        <f t="shared" ca="1" si="626"/>
        <v>0</v>
      </c>
      <c r="X750" s="1250">
        <f t="shared" ca="1" si="626"/>
        <v>0</v>
      </c>
      <c r="Y750" s="1250">
        <f t="shared" ca="1" si="626"/>
        <v>0</v>
      </c>
      <c r="Z750" s="1250">
        <f t="shared" ca="1" si="626"/>
        <v>0</v>
      </c>
      <c r="AA750" s="1250">
        <f t="shared" ca="1" si="626"/>
        <v>0</v>
      </c>
      <c r="AB750" s="1250">
        <f t="shared" ca="1" si="626"/>
        <v>0</v>
      </c>
      <c r="AC750" s="1250">
        <f t="shared" ca="1" si="626"/>
        <v>0</v>
      </c>
      <c r="AD750" s="1250">
        <f t="shared" ca="1" si="626"/>
        <v>0</v>
      </c>
      <c r="AE750" s="1250">
        <f t="shared" ca="1" si="626"/>
        <v>0</v>
      </c>
      <c r="AF750" s="1250">
        <f t="shared" ca="1" si="626"/>
        <v>0</v>
      </c>
      <c r="AG750" s="1250">
        <f t="shared" ca="1" si="626"/>
        <v>0</v>
      </c>
      <c r="AH750" s="1250">
        <f t="shared" ca="1" si="626"/>
        <v>0</v>
      </c>
      <c r="AI750" s="1250">
        <f t="shared" ca="1" si="626"/>
        <v>0</v>
      </c>
      <c r="AJ750" s="1250">
        <f t="shared" ca="1" si="626"/>
        <v>0</v>
      </c>
      <c r="AK750" s="1250">
        <f t="shared" ref="AK750:BP750" ca="1" si="627">IF($J$36=AK$612,$J$31,0)</f>
        <v>0</v>
      </c>
      <c r="AL750" s="1250">
        <f t="shared" ca="1" si="627"/>
        <v>0</v>
      </c>
      <c r="AM750" s="1250">
        <f t="shared" ca="1" si="627"/>
        <v>0</v>
      </c>
      <c r="AN750" s="1250">
        <f t="shared" ca="1" si="627"/>
        <v>0</v>
      </c>
      <c r="AO750" s="1250">
        <f t="shared" ca="1" si="627"/>
        <v>0</v>
      </c>
      <c r="AP750" s="1250">
        <f t="shared" ca="1" si="627"/>
        <v>0</v>
      </c>
      <c r="AQ750" s="1250">
        <f t="shared" ca="1" si="627"/>
        <v>0</v>
      </c>
      <c r="AR750" s="1250">
        <f t="shared" ca="1" si="627"/>
        <v>0</v>
      </c>
      <c r="AS750" s="1250">
        <f t="shared" ca="1" si="627"/>
        <v>0</v>
      </c>
      <c r="AT750" s="1250">
        <f t="shared" ca="1" si="627"/>
        <v>0</v>
      </c>
      <c r="AU750" s="1250">
        <f t="shared" ca="1" si="627"/>
        <v>0</v>
      </c>
      <c r="AV750" s="1250">
        <f t="shared" ca="1" si="627"/>
        <v>0</v>
      </c>
      <c r="AW750" s="1250">
        <f t="shared" ca="1" si="627"/>
        <v>0</v>
      </c>
      <c r="AX750" s="1250">
        <f t="shared" ca="1" si="627"/>
        <v>0</v>
      </c>
      <c r="AY750" s="1250">
        <f t="shared" ca="1" si="627"/>
        <v>0</v>
      </c>
      <c r="AZ750" s="1250">
        <f t="shared" ca="1" si="627"/>
        <v>0</v>
      </c>
      <c r="BA750" s="1250">
        <f t="shared" ca="1" si="627"/>
        <v>0</v>
      </c>
      <c r="BB750" s="1250">
        <f t="shared" ca="1" si="627"/>
        <v>0</v>
      </c>
      <c r="BC750" s="1250">
        <f t="shared" ca="1" si="627"/>
        <v>0</v>
      </c>
      <c r="BD750" s="1250">
        <f t="shared" ca="1" si="627"/>
        <v>0</v>
      </c>
      <c r="BE750" s="1250">
        <f t="shared" ca="1" si="627"/>
        <v>0</v>
      </c>
      <c r="BF750" s="1250">
        <f t="shared" ca="1" si="627"/>
        <v>0</v>
      </c>
      <c r="BG750" s="1250">
        <f t="shared" ca="1" si="627"/>
        <v>0</v>
      </c>
      <c r="BH750" s="1250">
        <f t="shared" ca="1" si="627"/>
        <v>0</v>
      </c>
      <c r="BI750" s="1250">
        <f t="shared" ca="1" si="627"/>
        <v>0</v>
      </c>
      <c r="BJ750" s="1250">
        <f t="shared" ca="1" si="627"/>
        <v>0</v>
      </c>
      <c r="BK750" s="1250">
        <f t="shared" ca="1" si="627"/>
        <v>0</v>
      </c>
      <c r="BL750" s="1250">
        <f t="shared" ca="1" si="627"/>
        <v>0</v>
      </c>
      <c r="BM750" s="1250">
        <f t="shared" ca="1" si="627"/>
        <v>0</v>
      </c>
      <c r="BN750" s="1250">
        <f t="shared" ca="1" si="627"/>
        <v>0</v>
      </c>
      <c r="BO750" s="1250">
        <f t="shared" ca="1" si="627"/>
        <v>0</v>
      </c>
      <c r="BP750" s="1250">
        <f t="shared" ca="1" si="627"/>
        <v>0</v>
      </c>
      <c r="BQ750" s="1250">
        <f t="shared" ref="BQ750:CV750" ca="1" si="628">IF($J$36=BQ$612,$J$31,0)</f>
        <v>0</v>
      </c>
      <c r="BR750" s="1250">
        <f t="shared" ca="1" si="628"/>
        <v>0</v>
      </c>
      <c r="BS750" s="1250">
        <f t="shared" ca="1" si="628"/>
        <v>0</v>
      </c>
      <c r="BT750" s="1250">
        <f t="shared" ca="1" si="628"/>
        <v>0</v>
      </c>
      <c r="BU750" s="1250">
        <f t="shared" ca="1" si="628"/>
        <v>0</v>
      </c>
      <c r="BV750" s="1250">
        <f t="shared" ca="1" si="628"/>
        <v>0</v>
      </c>
      <c r="BW750" s="1250">
        <f t="shared" ca="1" si="628"/>
        <v>0</v>
      </c>
      <c r="BX750" s="1250">
        <f t="shared" ca="1" si="628"/>
        <v>0</v>
      </c>
      <c r="BY750" s="1250">
        <f t="shared" ca="1" si="628"/>
        <v>0</v>
      </c>
      <c r="BZ750" s="1250">
        <f t="shared" ca="1" si="628"/>
        <v>0</v>
      </c>
      <c r="CA750" s="1250">
        <f t="shared" ca="1" si="628"/>
        <v>0</v>
      </c>
      <c r="CB750" s="1250">
        <f t="shared" ca="1" si="628"/>
        <v>0</v>
      </c>
      <c r="CC750" s="1250">
        <f t="shared" ca="1" si="628"/>
        <v>0</v>
      </c>
      <c r="CD750" s="1250">
        <f t="shared" ca="1" si="628"/>
        <v>0</v>
      </c>
      <c r="CE750" s="1250">
        <f t="shared" ca="1" si="628"/>
        <v>0</v>
      </c>
      <c r="CF750" s="1250">
        <f t="shared" ca="1" si="628"/>
        <v>0</v>
      </c>
      <c r="CG750" s="1250">
        <f t="shared" ca="1" si="628"/>
        <v>0</v>
      </c>
      <c r="CH750" s="1250">
        <f t="shared" ca="1" si="628"/>
        <v>0</v>
      </c>
      <c r="CI750" s="1250">
        <f t="shared" ca="1" si="628"/>
        <v>0</v>
      </c>
      <c r="CJ750" s="1250">
        <f t="shared" ca="1" si="628"/>
        <v>0</v>
      </c>
      <c r="CK750" s="1250">
        <f t="shared" ca="1" si="628"/>
        <v>0</v>
      </c>
      <c r="CL750" s="1250">
        <f t="shared" ca="1" si="628"/>
        <v>0</v>
      </c>
      <c r="CM750" s="1250">
        <f t="shared" ca="1" si="628"/>
        <v>0</v>
      </c>
      <c r="CN750" s="1250">
        <f t="shared" ca="1" si="628"/>
        <v>0</v>
      </c>
      <c r="CO750" s="1250">
        <f t="shared" ca="1" si="628"/>
        <v>0</v>
      </c>
      <c r="CP750" s="1250">
        <f t="shared" ca="1" si="628"/>
        <v>0</v>
      </c>
      <c r="CQ750" s="1250">
        <f t="shared" ca="1" si="628"/>
        <v>0</v>
      </c>
      <c r="CR750" s="1250">
        <f t="shared" ca="1" si="628"/>
        <v>0</v>
      </c>
      <c r="CS750" s="1250">
        <f t="shared" ca="1" si="628"/>
        <v>0</v>
      </c>
      <c r="CT750" s="1250">
        <f t="shared" ca="1" si="628"/>
        <v>0</v>
      </c>
      <c r="CU750" s="1250">
        <f t="shared" ca="1" si="628"/>
        <v>0</v>
      </c>
      <c r="CV750" s="1250">
        <f t="shared" ca="1" si="628"/>
        <v>0</v>
      </c>
      <c r="CW750" s="1250">
        <f t="shared" ref="CW750:EF750" ca="1" si="629">IF($J$36=CW$612,$J$31,0)</f>
        <v>0</v>
      </c>
      <c r="CX750" s="1250">
        <f t="shared" ca="1" si="629"/>
        <v>0</v>
      </c>
      <c r="CY750" s="1250">
        <f t="shared" ca="1" si="629"/>
        <v>0</v>
      </c>
      <c r="CZ750" s="1250">
        <f t="shared" ca="1" si="629"/>
        <v>0</v>
      </c>
      <c r="DA750" s="1250">
        <f t="shared" ca="1" si="629"/>
        <v>0</v>
      </c>
      <c r="DB750" s="1250">
        <f t="shared" ca="1" si="629"/>
        <v>0</v>
      </c>
      <c r="DC750" s="1250">
        <f t="shared" ca="1" si="629"/>
        <v>0</v>
      </c>
      <c r="DD750" s="1250">
        <f t="shared" ca="1" si="629"/>
        <v>0</v>
      </c>
      <c r="DE750" s="1250">
        <f t="shared" ca="1" si="629"/>
        <v>0</v>
      </c>
      <c r="DF750" s="1250">
        <f t="shared" ca="1" si="629"/>
        <v>0</v>
      </c>
      <c r="DG750" s="1250">
        <f t="shared" ca="1" si="629"/>
        <v>0</v>
      </c>
      <c r="DH750" s="1250">
        <f t="shared" ca="1" si="629"/>
        <v>0</v>
      </c>
      <c r="DI750" s="1250">
        <f t="shared" ca="1" si="629"/>
        <v>0</v>
      </c>
      <c r="DJ750" s="1250">
        <f t="shared" ca="1" si="629"/>
        <v>0</v>
      </c>
      <c r="DK750" s="1250">
        <f t="shared" ca="1" si="629"/>
        <v>0</v>
      </c>
      <c r="DL750" s="1250">
        <f t="shared" ca="1" si="629"/>
        <v>0</v>
      </c>
      <c r="DM750" s="1250">
        <f t="shared" ca="1" si="629"/>
        <v>0</v>
      </c>
      <c r="DN750" s="1250">
        <f t="shared" ca="1" si="629"/>
        <v>0</v>
      </c>
      <c r="DO750" s="1250">
        <f t="shared" ca="1" si="629"/>
        <v>0</v>
      </c>
      <c r="DP750" s="1250">
        <f t="shared" ca="1" si="629"/>
        <v>0</v>
      </c>
      <c r="DQ750" s="1250">
        <f t="shared" ca="1" si="629"/>
        <v>0</v>
      </c>
      <c r="DR750" s="1250">
        <f t="shared" ca="1" si="629"/>
        <v>0</v>
      </c>
      <c r="DS750" s="1250">
        <f t="shared" ca="1" si="629"/>
        <v>0</v>
      </c>
      <c r="DT750" s="1250">
        <f t="shared" ca="1" si="629"/>
        <v>0</v>
      </c>
      <c r="DU750" s="1250">
        <f t="shared" ca="1" si="629"/>
        <v>0</v>
      </c>
      <c r="DV750" s="1250">
        <f t="shared" ca="1" si="629"/>
        <v>0</v>
      </c>
      <c r="DW750" s="1250">
        <f t="shared" ca="1" si="629"/>
        <v>0</v>
      </c>
      <c r="DX750" s="1250">
        <f t="shared" ca="1" si="629"/>
        <v>0</v>
      </c>
      <c r="DY750" s="1250">
        <f t="shared" ca="1" si="629"/>
        <v>0</v>
      </c>
      <c r="DZ750" s="1250">
        <f t="shared" ca="1" si="629"/>
        <v>0</v>
      </c>
      <c r="EA750" s="1250">
        <f t="shared" ca="1" si="629"/>
        <v>0</v>
      </c>
      <c r="EB750" s="1250">
        <f t="shared" ca="1" si="629"/>
        <v>0</v>
      </c>
      <c r="EC750" s="1250">
        <f t="shared" ca="1" si="629"/>
        <v>0</v>
      </c>
      <c r="ED750" s="1250">
        <f t="shared" ca="1" si="629"/>
        <v>0</v>
      </c>
      <c r="EE750" s="1250">
        <f t="shared" ca="1" si="629"/>
        <v>0</v>
      </c>
      <c r="EF750" s="1250">
        <f t="shared" ca="1" si="629"/>
        <v>0</v>
      </c>
    </row>
    <row r="751" spans="3:136">
      <c r="C751" s="28" t="s">
        <v>197</v>
      </c>
      <c r="E751" s="1250">
        <f t="shared" ref="E751:AJ751" si="630">IF($K$21="Yes",IF(E689=$J$36,(E697*12)*13+(E743*12)*11,0),0)</f>
        <v>0</v>
      </c>
      <c r="F751" s="1250">
        <f t="shared" si="630"/>
        <v>0</v>
      </c>
      <c r="G751" s="1250">
        <f t="shared" si="630"/>
        <v>0</v>
      </c>
      <c r="H751" s="1250">
        <f t="shared" si="630"/>
        <v>0</v>
      </c>
      <c r="I751" s="1250">
        <f t="shared" si="630"/>
        <v>0</v>
      </c>
      <c r="J751" s="1250">
        <f t="shared" si="630"/>
        <v>0</v>
      </c>
      <c r="K751" s="1250">
        <f t="shared" si="630"/>
        <v>0</v>
      </c>
      <c r="L751" s="1250">
        <f t="shared" si="630"/>
        <v>0</v>
      </c>
      <c r="M751" s="1250">
        <f t="shared" si="630"/>
        <v>0</v>
      </c>
      <c r="N751" s="1250">
        <f t="shared" si="630"/>
        <v>0</v>
      </c>
      <c r="O751" s="1250">
        <f t="shared" si="630"/>
        <v>0</v>
      </c>
      <c r="P751" s="1250">
        <f t="shared" si="630"/>
        <v>0</v>
      </c>
      <c r="Q751" s="1250">
        <f t="shared" si="630"/>
        <v>0</v>
      </c>
      <c r="R751" s="1250">
        <f t="shared" si="630"/>
        <v>0</v>
      </c>
      <c r="S751" s="1250">
        <f t="shared" si="630"/>
        <v>0</v>
      </c>
      <c r="T751" s="1250">
        <f t="shared" si="630"/>
        <v>0</v>
      </c>
      <c r="U751" s="1250">
        <f t="shared" si="630"/>
        <v>0</v>
      </c>
      <c r="V751" s="1250">
        <f t="shared" si="630"/>
        <v>0</v>
      </c>
      <c r="W751" s="1250">
        <f t="shared" si="630"/>
        <v>0</v>
      </c>
      <c r="X751" s="1250">
        <f t="shared" si="630"/>
        <v>0</v>
      </c>
      <c r="Y751" s="1250">
        <f t="shared" si="630"/>
        <v>0</v>
      </c>
      <c r="Z751" s="1250">
        <f t="shared" si="630"/>
        <v>0</v>
      </c>
      <c r="AA751" s="1250">
        <f t="shared" si="630"/>
        <v>0</v>
      </c>
      <c r="AB751" s="1250">
        <f t="shared" si="630"/>
        <v>0</v>
      </c>
      <c r="AC751" s="1250">
        <f t="shared" si="630"/>
        <v>0</v>
      </c>
      <c r="AD751" s="1250">
        <f t="shared" si="630"/>
        <v>0</v>
      </c>
      <c r="AE751" s="1250">
        <f t="shared" si="630"/>
        <v>0</v>
      </c>
      <c r="AF751" s="1250">
        <f t="shared" si="630"/>
        <v>0</v>
      </c>
      <c r="AG751" s="1250">
        <f t="shared" si="630"/>
        <v>0</v>
      </c>
      <c r="AH751" s="1250">
        <f t="shared" si="630"/>
        <v>0</v>
      </c>
      <c r="AI751" s="1250">
        <f t="shared" si="630"/>
        <v>0</v>
      </c>
      <c r="AJ751" s="1250">
        <f t="shared" si="630"/>
        <v>0</v>
      </c>
      <c r="AK751" s="1250">
        <f t="shared" ref="AK751:BP751" si="631">IF($K$21="Yes",IF(AK689=$J$36,(AK697*12)*13+(AK743*12)*11,0),0)</f>
        <v>0</v>
      </c>
      <c r="AL751" s="1250">
        <f t="shared" si="631"/>
        <v>0</v>
      </c>
      <c r="AM751" s="1250">
        <f t="shared" si="631"/>
        <v>0</v>
      </c>
      <c r="AN751" s="1250">
        <f t="shared" si="631"/>
        <v>0</v>
      </c>
      <c r="AO751" s="1250">
        <f t="shared" si="631"/>
        <v>0</v>
      </c>
      <c r="AP751" s="1250">
        <f t="shared" si="631"/>
        <v>0</v>
      </c>
      <c r="AQ751" s="1250">
        <f t="shared" si="631"/>
        <v>0</v>
      </c>
      <c r="AR751" s="1250">
        <f t="shared" si="631"/>
        <v>0</v>
      </c>
      <c r="AS751" s="1250">
        <f t="shared" si="631"/>
        <v>0</v>
      </c>
      <c r="AT751" s="1250">
        <f t="shared" si="631"/>
        <v>0</v>
      </c>
      <c r="AU751" s="1250">
        <f t="shared" si="631"/>
        <v>0</v>
      </c>
      <c r="AV751" s="1250">
        <f t="shared" si="631"/>
        <v>0</v>
      </c>
      <c r="AW751" s="1250">
        <f t="shared" si="631"/>
        <v>0</v>
      </c>
      <c r="AX751" s="1250">
        <f t="shared" si="631"/>
        <v>0</v>
      </c>
      <c r="AY751" s="1250">
        <f t="shared" si="631"/>
        <v>0</v>
      </c>
      <c r="AZ751" s="1250">
        <f t="shared" si="631"/>
        <v>0</v>
      </c>
      <c r="BA751" s="1250">
        <f t="shared" si="631"/>
        <v>0</v>
      </c>
      <c r="BB751" s="1250">
        <f t="shared" si="631"/>
        <v>0</v>
      </c>
      <c r="BC751" s="1250">
        <f t="shared" si="631"/>
        <v>0</v>
      </c>
      <c r="BD751" s="1250">
        <f t="shared" si="631"/>
        <v>0</v>
      </c>
      <c r="BE751" s="1250">
        <f t="shared" si="631"/>
        <v>0</v>
      </c>
      <c r="BF751" s="1250">
        <f t="shared" si="631"/>
        <v>0</v>
      </c>
      <c r="BG751" s="1250">
        <f t="shared" si="631"/>
        <v>0</v>
      </c>
      <c r="BH751" s="1250">
        <f t="shared" si="631"/>
        <v>0</v>
      </c>
      <c r="BI751" s="1250">
        <f t="shared" si="631"/>
        <v>0</v>
      </c>
      <c r="BJ751" s="1250">
        <f t="shared" si="631"/>
        <v>0</v>
      </c>
      <c r="BK751" s="1250">
        <f t="shared" si="631"/>
        <v>0</v>
      </c>
      <c r="BL751" s="1250">
        <f t="shared" si="631"/>
        <v>0</v>
      </c>
      <c r="BM751" s="1250">
        <f t="shared" si="631"/>
        <v>0</v>
      </c>
      <c r="BN751" s="1250">
        <f t="shared" si="631"/>
        <v>0</v>
      </c>
      <c r="BO751" s="1250">
        <f t="shared" si="631"/>
        <v>0</v>
      </c>
      <c r="BP751" s="1250">
        <f t="shared" si="631"/>
        <v>0</v>
      </c>
      <c r="BQ751" s="1250">
        <f t="shared" ref="BQ751:CV751" si="632">IF($K$21="Yes",IF(BQ689=$J$36,(BQ697*12)*13+(BQ743*12)*11,0),0)</f>
        <v>0</v>
      </c>
      <c r="BR751" s="1250">
        <f t="shared" si="632"/>
        <v>0</v>
      </c>
      <c r="BS751" s="1250">
        <f t="shared" si="632"/>
        <v>0</v>
      </c>
      <c r="BT751" s="1250">
        <f t="shared" si="632"/>
        <v>0</v>
      </c>
      <c r="BU751" s="1250">
        <f t="shared" si="632"/>
        <v>0</v>
      </c>
      <c r="BV751" s="1250">
        <f t="shared" si="632"/>
        <v>0</v>
      </c>
      <c r="BW751" s="1250">
        <f t="shared" si="632"/>
        <v>0</v>
      </c>
      <c r="BX751" s="1250">
        <f t="shared" si="632"/>
        <v>0</v>
      </c>
      <c r="BY751" s="1250">
        <f t="shared" si="632"/>
        <v>0</v>
      </c>
      <c r="BZ751" s="1250">
        <f t="shared" si="632"/>
        <v>0</v>
      </c>
      <c r="CA751" s="1250">
        <f t="shared" si="632"/>
        <v>0</v>
      </c>
      <c r="CB751" s="1250">
        <f t="shared" si="632"/>
        <v>0</v>
      </c>
      <c r="CC751" s="1250">
        <f t="shared" si="632"/>
        <v>0</v>
      </c>
      <c r="CD751" s="1250">
        <f t="shared" si="632"/>
        <v>0</v>
      </c>
      <c r="CE751" s="1250">
        <f t="shared" si="632"/>
        <v>0</v>
      </c>
      <c r="CF751" s="1250">
        <f t="shared" si="632"/>
        <v>0</v>
      </c>
      <c r="CG751" s="1250">
        <f t="shared" si="632"/>
        <v>0</v>
      </c>
      <c r="CH751" s="1250">
        <f t="shared" si="632"/>
        <v>0</v>
      </c>
      <c r="CI751" s="1250">
        <f t="shared" si="632"/>
        <v>0</v>
      </c>
      <c r="CJ751" s="1250">
        <f t="shared" si="632"/>
        <v>0</v>
      </c>
      <c r="CK751" s="1250">
        <f t="shared" si="632"/>
        <v>0</v>
      </c>
      <c r="CL751" s="1250">
        <f t="shared" si="632"/>
        <v>0</v>
      </c>
      <c r="CM751" s="1250">
        <f t="shared" si="632"/>
        <v>0</v>
      </c>
      <c r="CN751" s="1250">
        <f t="shared" si="632"/>
        <v>0</v>
      </c>
      <c r="CO751" s="1250">
        <f t="shared" si="632"/>
        <v>0</v>
      </c>
      <c r="CP751" s="1250">
        <f t="shared" si="632"/>
        <v>0</v>
      </c>
      <c r="CQ751" s="1250">
        <f t="shared" si="632"/>
        <v>0</v>
      </c>
      <c r="CR751" s="1250">
        <f t="shared" si="632"/>
        <v>0</v>
      </c>
      <c r="CS751" s="1250">
        <f t="shared" si="632"/>
        <v>0</v>
      </c>
      <c r="CT751" s="1250">
        <f t="shared" si="632"/>
        <v>0</v>
      </c>
      <c r="CU751" s="1250">
        <f t="shared" si="632"/>
        <v>0</v>
      </c>
      <c r="CV751" s="1250">
        <f t="shared" si="632"/>
        <v>0</v>
      </c>
      <c r="CW751" s="1250">
        <f t="shared" ref="CW751:EF751" si="633">IF($K$21="Yes",IF(CW689=$J$36,(CW697*12)*13+(CW743*12)*11,0),0)</f>
        <v>0</v>
      </c>
      <c r="CX751" s="1250">
        <f t="shared" si="633"/>
        <v>0</v>
      </c>
      <c r="CY751" s="1250">
        <f t="shared" si="633"/>
        <v>0</v>
      </c>
      <c r="CZ751" s="1250">
        <f t="shared" si="633"/>
        <v>0</v>
      </c>
      <c r="DA751" s="1250">
        <f t="shared" si="633"/>
        <v>0</v>
      </c>
      <c r="DB751" s="1250">
        <f t="shared" si="633"/>
        <v>0</v>
      </c>
      <c r="DC751" s="1250">
        <f t="shared" si="633"/>
        <v>0</v>
      </c>
      <c r="DD751" s="1250">
        <f t="shared" si="633"/>
        <v>0</v>
      </c>
      <c r="DE751" s="1250">
        <f t="shared" si="633"/>
        <v>0</v>
      </c>
      <c r="DF751" s="1250">
        <f t="shared" si="633"/>
        <v>0</v>
      </c>
      <c r="DG751" s="1250">
        <f t="shared" si="633"/>
        <v>0</v>
      </c>
      <c r="DH751" s="1250">
        <f t="shared" si="633"/>
        <v>0</v>
      </c>
      <c r="DI751" s="1250">
        <f t="shared" si="633"/>
        <v>0</v>
      </c>
      <c r="DJ751" s="1250">
        <f t="shared" si="633"/>
        <v>0</v>
      </c>
      <c r="DK751" s="1250">
        <f t="shared" si="633"/>
        <v>0</v>
      </c>
      <c r="DL751" s="1250">
        <f t="shared" si="633"/>
        <v>0</v>
      </c>
      <c r="DM751" s="1250">
        <f t="shared" si="633"/>
        <v>0</v>
      </c>
      <c r="DN751" s="1250">
        <f t="shared" si="633"/>
        <v>0</v>
      </c>
      <c r="DO751" s="1250">
        <f t="shared" si="633"/>
        <v>0</v>
      </c>
      <c r="DP751" s="1250">
        <f t="shared" si="633"/>
        <v>0</v>
      </c>
      <c r="DQ751" s="1250">
        <f t="shared" si="633"/>
        <v>0</v>
      </c>
      <c r="DR751" s="1250">
        <f t="shared" si="633"/>
        <v>0</v>
      </c>
      <c r="DS751" s="1250">
        <f t="shared" si="633"/>
        <v>0</v>
      </c>
      <c r="DT751" s="1250">
        <f t="shared" si="633"/>
        <v>0</v>
      </c>
      <c r="DU751" s="1250">
        <f t="shared" si="633"/>
        <v>0</v>
      </c>
      <c r="DV751" s="1250">
        <f t="shared" si="633"/>
        <v>0</v>
      </c>
      <c r="DW751" s="1250">
        <f t="shared" si="633"/>
        <v>0</v>
      </c>
      <c r="DX751" s="1250">
        <f t="shared" si="633"/>
        <v>0</v>
      </c>
      <c r="DY751" s="1250">
        <f t="shared" si="633"/>
        <v>0</v>
      </c>
      <c r="DZ751" s="1250">
        <f t="shared" si="633"/>
        <v>0</v>
      </c>
      <c r="EA751" s="1250">
        <f t="shared" si="633"/>
        <v>0</v>
      </c>
      <c r="EB751" s="1250">
        <f t="shared" si="633"/>
        <v>0</v>
      </c>
      <c r="EC751" s="1250">
        <f t="shared" si="633"/>
        <v>0</v>
      </c>
      <c r="ED751" s="1250">
        <f t="shared" si="633"/>
        <v>0</v>
      </c>
      <c r="EE751" s="1250">
        <f t="shared" si="633"/>
        <v>0</v>
      </c>
      <c r="EF751" s="1250">
        <f t="shared" si="633"/>
        <v>0</v>
      </c>
    </row>
    <row r="752" spans="3:136">
      <c r="C752" s="28" t="s">
        <v>249</v>
      </c>
      <c r="E752" s="1250">
        <f t="shared" ref="E752:AJ752" ca="1" si="634">-IF($E$63=E$612,E$860,IF($F$63=E$612,E$860,IF($G$63=E$612,E$860,0)))</f>
        <v>0</v>
      </c>
      <c r="F752" s="1250">
        <f t="shared" ca="1" si="634"/>
        <v>0</v>
      </c>
      <c r="G752" s="1250">
        <f t="shared" ca="1" si="634"/>
        <v>0</v>
      </c>
      <c r="H752" s="1250">
        <f t="shared" ca="1" si="634"/>
        <v>0</v>
      </c>
      <c r="I752" s="1250">
        <f t="shared" ca="1" si="634"/>
        <v>0</v>
      </c>
      <c r="J752" s="1250">
        <f t="shared" ca="1" si="634"/>
        <v>0</v>
      </c>
      <c r="K752" s="1250">
        <f t="shared" ca="1" si="634"/>
        <v>0</v>
      </c>
      <c r="L752" s="1250">
        <f t="shared" ca="1" si="634"/>
        <v>0</v>
      </c>
      <c r="M752" s="1250">
        <f t="shared" ca="1" si="634"/>
        <v>0</v>
      </c>
      <c r="N752" s="1250">
        <f t="shared" ca="1" si="634"/>
        <v>0</v>
      </c>
      <c r="O752" s="1250">
        <f t="shared" ca="1" si="634"/>
        <v>0</v>
      </c>
      <c r="P752" s="1250">
        <f t="shared" ca="1" si="634"/>
        <v>0</v>
      </c>
      <c r="Q752" s="1250">
        <f t="shared" ca="1" si="634"/>
        <v>0</v>
      </c>
      <c r="R752" s="1250">
        <f t="shared" ca="1" si="634"/>
        <v>0</v>
      </c>
      <c r="S752" s="1250">
        <f t="shared" ca="1" si="634"/>
        <v>0</v>
      </c>
      <c r="T752" s="1250">
        <f t="shared" ca="1" si="634"/>
        <v>0</v>
      </c>
      <c r="U752" s="1250">
        <f t="shared" ca="1" si="634"/>
        <v>0</v>
      </c>
      <c r="V752" s="1250">
        <f t="shared" ca="1" si="634"/>
        <v>0</v>
      </c>
      <c r="W752" s="1250">
        <f t="shared" ca="1" si="634"/>
        <v>0</v>
      </c>
      <c r="X752" s="1250">
        <f t="shared" ca="1" si="634"/>
        <v>0</v>
      </c>
      <c r="Y752" s="1250">
        <f t="shared" ca="1" si="634"/>
        <v>0</v>
      </c>
      <c r="Z752" s="1250">
        <f t="shared" ca="1" si="634"/>
        <v>0</v>
      </c>
      <c r="AA752" s="1250">
        <f t="shared" ca="1" si="634"/>
        <v>0</v>
      </c>
      <c r="AB752" s="1250">
        <f t="shared" ca="1" si="634"/>
        <v>0</v>
      </c>
      <c r="AC752" s="1250">
        <f t="shared" ca="1" si="634"/>
        <v>0</v>
      </c>
      <c r="AD752" s="1250">
        <f t="shared" ca="1" si="634"/>
        <v>0</v>
      </c>
      <c r="AE752" s="1250">
        <f t="shared" ca="1" si="634"/>
        <v>0</v>
      </c>
      <c r="AF752" s="1250">
        <f t="shared" ca="1" si="634"/>
        <v>0</v>
      </c>
      <c r="AG752" s="1250">
        <f t="shared" ca="1" si="634"/>
        <v>0</v>
      </c>
      <c r="AH752" s="1250">
        <f t="shared" ca="1" si="634"/>
        <v>0</v>
      </c>
      <c r="AI752" s="1250">
        <f t="shared" ca="1" si="634"/>
        <v>0</v>
      </c>
      <c r="AJ752" s="1250">
        <f t="shared" ca="1" si="634"/>
        <v>0</v>
      </c>
      <c r="AK752" s="1250" t="e">
        <f t="shared" ref="AK752:BP752" ca="1" si="635">-IF($E$63=AK$612,AK$860,IF($F$63=AK$612,AK$860,IF($G$63=AK$612,AK$860,0)))</f>
        <v>#DIV/0!</v>
      </c>
      <c r="AL752" s="1250">
        <f t="shared" ca="1" si="635"/>
        <v>0</v>
      </c>
      <c r="AM752" s="1250">
        <f t="shared" ca="1" si="635"/>
        <v>0</v>
      </c>
      <c r="AN752" s="1250">
        <f t="shared" ca="1" si="635"/>
        <v>0</v>
      </c>
      <c r="AO752" s="1250">
        <f t="shared" ca="1" si="635"/>
        <v>0</v>
      </c>
      <c r="AP752" s="1250">
        <f t="shared" ca="1" si="635"/>
        <v>0</v>
      </c>
      <c r="AQ752" s="1250">
        <f t="shared" ca="1" si="635"/>
        <v>0</v>
      </c>
      <c r="AR752" s="1250">
        <f t="shared" ca="1" si="635"/>
        <v>0</v>
      </c>
      <c r="AS752" s="1250">
        <f t="shared" ca="1" si="635"/>
        <v>0</v>
      </c>
      <c r="AT752" s="1250">
        <f t="shared" ca="1" si="635"/>
        <v>0</v>
      </c>
      <c r="AU752" s="1250">
        <f t="shared" ca="1" si="635"/>
        <v>0</v>
      </c>
      <c r="AV752" s="1250">
        <f t="shared" ca="1" si="635"/>
        <v>0</v>
      </c>
      <c r="AW752" s="1250">
        <f t="shared" ca="1" si="635"/>
        <v>0</v>
      </c>
      <c r="AX752" s="1250">
        <f t="shared" ca="1" si="635"/>
        <v>0</v>
      </c>
      <c r="AY752" s="1250">
        <f t="shared" ca="1" si="635"/>
        <v>0</v>
      </c>
      <c r="AZ752" s="1250">
        <f t="shared" ca="1" si="635"/>
        <v>835.53545903710221</v>
      </c>
      <c r="BA752" s="1250">
        <f t="shared" ca="1" si="635"/>
        <v>0</v>
      </c>
      <c r="BB752" s="1250">
        <f t="shared" ca="1" si="635"/>
        <v>0</v>
      </c>
      <c r="BC752" s="1250">
        <f t="shared" ca="1" si="635"/>
        <v>0</v>
      </c>
      <c r="BD752" s="1250">
        <f t="shared" ca="1" si="635"/>
        <v>0</v>
      </c>
      <c r="BE752" s="1250">
        <f t="shared" ca="1" si="635"/>
        <v>0</v>
      </c>
      <c r="BF752" s="1250">
        <f t="shared" ca="1" si="635"/>
        <v>0</v>
      </c>
      <c r="BG752" s="1250">
        <f t="shared" ca="1" si="635"/>
        <v>0</v>
      </c>
      <c r="BH752" s="1250">
        <f t="shared" ca="1" si="635"/>
        <v>0</v>
      </c>
      <c r="BI752" s="1250">
        <f t="shared" ca="1" si="635"/>
        <v>0</v>
      </c>
      <c r="BJ752" s="1250">
        <f t="shared" ca="1" si="635"/>
        <v>0</v>
      </c>
      <c r="BK752" s="1250">
        <f t="shared" ca="1" si="635"/>
        <v>0</v>
      </c>
      <c r="BL752" s="1250">
        <f t="shared" ca="1" si="635"/>
        <v>0</v>
      </c>
      <c r="BM752" s="1250">
        <f t="shared" ca="1" si="635"/>
        <v>0</v>
      </c>
      <c r="BN752" s="1250">
        <f t="shared" ca="1" si="635"/>
        <v>0</v>
      </c>
      <c r="BO752" s="1250">
        <f t="shared" ca="1" si="635"/>
        <v>0</v>
      </c>
      <c r="BP752" s="1250">
        <f t="shared" ca="1" si="635"/>
        <v>0</v>
      </c>
      <c r="BQ752" s="1250">
        <f t="shared" ref="BQ752:CV752" ca="1" si="636">-IF($E$63=BQ$612,BQ$860,IF($F$63=BQ$612,BQ$860,IF($G$63=BQ$612,BQ$860,0)))</f>
        <v>0</v>
      </c>
      <c r="BR752" s="1250">
        <f t="shared" ca="1" si="636"/>
        <v>0</v>
      </c>
      <c r="BS752" s="1250">
        <f t="shared" ca="1" si="636"/>
        <v>0</v>
      </c>
      <c r="BT752" s="1250">
        <f t="shared" ca="1" si="636"/>
        <v>0</v>
      </c>
      <c r="BU752" s="1250">
        <f t="shared" ca="1" si="636"/>
        <v>0</v>
      </c>
      <c r="BV752" s="1250">
        <f t="shared" ca="1" si="636"/>
        <v>0</v>
      </c>
      <c r="BW752" s="1250">
        <f t="shared" ca="1" si="636"/>
        <v>0</v>
      </c>
      <c r="BX752" s="1250">
        <f t="shared" ca="1" si="636"/>
        <v>0</v>
      </c>
      <c r="BY752" s="1250">
        <f t="shared" ca="1" si="636"/>
        <v>0</v>
      </c>
      <c r="BZ752" s="1250">
        <f t="shared" ca="1" si="636"/>
        <v>0</v>
      </c>
      <c r="CA752" s="1250">
        <f t="shared" ca="1" si="636"/>
        <v>0</v>
      </c>
      <c r="CB752" s="1250">
        <f t="shared" ca="1" si="636"/>
        <v>0</v>
      </c>
      <c r="CC752" s="1250">
        <f t="shared" ca="1" si="636"/>
        <v>0</v>
      </c>
      <c r="CD752" s="1250">
        <f t="shared" ca="1" si="636"/>
        <v>0</v>
      </c>
      <c r="CE752" s="1250">
        <f t="shared" ca="1" si="636"/>
        <v>0</v>
      </c>
      <c r="CF752" s="1250">
        <f t="shared" ca="1" si="636"/>
        <v>0</v>
      </c>
      <c r="CG752" s="1250">
        <f t="shared" ca="1" si="636"/>
        <v>0</v>
      </c>
      <c r="CH752" s="1250">
        <f t="shared" ca="1" si="636"/>
        <v>0</v>
      </c>
      <c r="CI752" s="1250">
        <f t="shared" ca="1" si="636"/>
        <v>0</v>
      </c>
      <c r="CJ752" s="1250">
        <f t="shared" ca="1" si="636"/>
        <v>0</v>
      </c>
      <c r="CK752" s="1250">
        <f t="shared" ca="1" si="636"/>
        <v>0</v>
      </c>
      <c r="CL752" s="1250">
        <f t="shared" ca="1" si="636"/>
        <v>0</v>
      </c>
      <c r="CM752" s="1250">
        <f t="shared" ca="1" si="636"/>
        <v>0</v>
      </c>
      <c r="CN752" s="1250">
        <f t="shared" ca="1" si="636"/>
        <v>0</v>
      </c>
      <c r="CO752" s="1250">
        <f t="shared" ca="1" si="636"/>
        <v>0</v>
      </c>
      <c r="CP752" s="1250">
        <f t="shared" ca="1" si="636"/>
        <v>0</v>
      </c>
      <c r="CQ752" s="1250">
        <f t="shared" ca="1" si="636"/>
        <v>0</v>
      </c>
      <c r="CR752" s="1250">
        <f t="shared" ca="1" si="636"/>
        <v>0</v>
      </c>
      <c r="CS752" s="1250">
        <f t="shared" ca="1" si="636"/>
        <v>0</v>
      </c>
      <c r="CT752" s="1250">
        <f t="shared" ca="1" si="636"/>
        <v>0</v>
      </c>
      <c r="CU752" s="1250">
        <f t="shared" ca="1" si="636"/>
        <v>0</v>
      </c>
      <c r="CV752" s="1250">
        <f t="shared" ca="1" si="636"/>
        <v>0</v>
      </c>
      <c r="CW752" s="1250">
        <f t="shared" ref="CW752:EF752" ca="1" si="637">-IF($E$63=CW$612,CW$860,IF($F$63=CW$612,CW$860,IF($G$63=CW$612,CW$860,0)))</f>
        <v>0</v>
      </c>
      <c r="CX752" s="1250">
        <f t="shared" ca="1" si="637"/>
        <v>0</v>
      </c>
      <c r="CY752" s="1250">
        <f t="shared" ca="1" si="637"/>
        <v>0</v>
      </c>
      <c r="CZ752" s="1250">
        <f t="shared" ca="1" si="637"/>
        <v>0</v>
      </c>
      <c r="DA752" s="1250">
        <f t="shared" ca="1" si="637"/>
        <v>0</v>
      </c>
      <c r="DB752" s="1250">
        <f t="shared" ca="1" si="637"/>
        <v>0</v>
      </c>
      <c r="DC752" s="1250">
        <f t="shared" ca="1" si="637"/>
        <v>0</v>
      </c>
      <c r="DD752" s="1250">
        <f t="shared" ca="1" si="637"/>
        <v>0</v>
      </c>
      <c r="DE752" s="1250">
        <f t="shared" ca="1" si="637"/>
        <v>0</v>
      </c>
      <c r="DF752" s="1250">
        <f t="shared" ca="1" si="637"/>
        <v>0</v>
      </c>
      <c r="DG752" s="1250">
        <f t="shared" ca="1" si="637"/>
        <v>0</v>
      </c>
      <c r="DH752" s="1250">
        <f t="shared" ca="1" si="637"/>
        <v>0</v>
      </c>
      <c r="DI752" s="1250">
        <f t="shared" ca="1" si="637"/>
        <v>0</v>
      </c>
      <c r="DJ752" s="1250">
        <f t="shared" ca="1" si="637"/>
        <v>0</v>
      </c>
      <c r="DK752" s="1250">
        <f t="shared" ca="1" si="637"/>
        <v>0</v>
      </c>
      <c r="DL752" s="1250">
        <f t="shared" ca="1" si="637"/>
        <v>0</v>
      </c>
      <c r="DM752" s="1250">
        <f t="shared" ca="1" si="637"/>
        <v>0</v>
      </c>
      <c r="DN752" s="1250">
        <f t="shared" ca="1" si="637"/>
        <v>0</v>
      </c>
      <c r="DO752" s="1250">
        <f t="shared" ca="1" si="637"/>
        <v>0</v>
      </c>
      <c r="DP752" s="1250">
        <f t="shared" ca="1" si="637"/>
        <v>0</v>
      </c>
      <c r="DQ752" s="1250">
        <f t="shared" ca="1" si="637"/>
        <v>0</v>
      </c>
      <c r="DR752" s="1250">
        <f t="shared" ca="1" si="637"/>
        <v>0</v>
      </c>
      <c r="DS752" s="1250">
        <f t="shared" ca="1" si="637"/>
        <v>0</v>
      </c>
      <c r="DT752" s="1250">
        <f t="shared" ca="1" si="637"/>
        <v>0</v>
      </c>
      <c r="DU752" s="1250">
        <f t="shared" ca="1" si="637"/>
        <v>0</v>
      </c>
      <c r="DV752" s="1250">
        <f t="shared" ca="1" si="637"/>
        <v>0</v>
      </c>
      <c r="DW752" s="1250">
        <f t="shared" ca="1" si="637"/>
        <v>0</v>
      </c>
      <c r="DX752" s="1250">
        <f t="shared" ca="1" si="637"/>
        <v>0</v>
      </c>
      <c r="DY752" s="1250">
        <f t="shared" ca="1" si="637"/>
        <v>0</v>
      </c>
      <c r="DZ752" s="1250">
        <f t="shared" ca="1" si="637"/>
        <v>0</v>
      </c>
      <c r="EA752" s="1250">
        <f t="shared" ca="1" si="637"/>
        <v>0</v>
      </c>
      <c r="EB752" s="1250">
        <f t="shared" ca="1" si="637"/>
        <v>0</v>
      </c>
      <c r="EC752" s="1250">
        <f t="shared" ca="1" si="637"/>
        <v>0</v>
      </c>
      <c r="ED752" s="1250">
        <f t="shared" ca="1" si="637"/>
        <v>0</v>
      </c>
      <c r="EE752" s="1250">
        <f t="shared" ca="1" si="637"/>
        <v>0</v>
      </c>
      <c r="EF752" s="1250">
        <f t="shared" ca="1" si="637"/>
        <v>0</v>
      </c>
    </row>
    <row r="753" spans="1:136">
      <c r="C753" s="28" t="s">
        <v>465</v>
      </c>
      <c r="E753" s="1250">
        <f t="shared" ref="E753:AJ753" ca="1" si="638">IF($E$63=E$612,$F$47*(1-SUM($F$49:$F$51))-$F$48,IF($F$63=E$612,$G$47*(1-SUM($G$49:$G$51))-$G$48,0))</f>
        <v>0</v>
      </c>
      <c r="F753" s="1250">
        <f t="shared" ca="1" si="638"/>
        <v>0</v>
      </c>
      <c r="G753" s="1250">
        <f t="shared" ca="1" si="638"/>
        <v>0</v>
      </c>
      <c r="H753" s="1250">
        <f t="shared" ca="1" si="638"/>
        <v>0</v>
      </c>
      <c r="I753" s="1250">
        <f t="shared" ca="1" si="638"/>
        <v>0</v>
      </c>
      <c r="J753" s="1250">
        <f t="shared" ca="1" si="638"/>
        <v>0</v>
      </c>
      <c r="K753" s="1250">
        <f t="shared" ca="1" si="638"/>
        <v>0</v>
      </c>
      <c r="L753" s="1250">
        <f t="shared" ca="1" si="638"/>
        <v>0</v>
      </c>
      <c r="M753" s="1250">
        <f t="shared" ca="1" si="638"/>
        <v>0</v>
      </c>
      <c r="N753" s="1250">
        <f t="shared" ca="1" si="638"/>
        <v>0</v>
      </c>
      <c r="O753" s="1250">
        <f t="shared" ca="1" si="638"/>
        <v>0</v>
      </c>
      <c r="P753" s="1250">
        <f t="shared" ca="1" si="638"/>
        <v>0</v>
      </c>
      <c r="Q753" s="1250">
        <f t="shared" ca="1" si="638"/>
        <v>0</v>
      </c>
      <c r="R753" s="1250">
        <f t="shared" ca="1" si="638"/>
        <v>0</v>
      </c>
      <c r="S753" s="1250">
        <f t="shared" ca="1" si="638"/>
        <v>0</v>
      </c>
      <c r="T753" s="1250">
        <f t="shared" ca="1" si="638"/>
        <v>0</v>
      </c>
      <c r="U753" s="1250">
        <f t="shared" ca="1" si="638"/>
        <v>0</v>
      </c>
      <c r="V753" s="1250">
        <f t="shared" ca="1" si="638"/>
        <v>0</v>
      </c>
      <c r="W753" s="1250">
        <f t="shared" ca="1" si="638"/>
        <v>0</v>
      </c>
      <c r="X753" s="1250">
        <f t="shared" ca="1" si="638"/>
        <v>0</v>
      </c>
      <c r="Y753" s="1250">
        <f t="shared" ca="1" si="638"/>
        <v>0</v>
      </c>
      <c r="Z753" s="1250">
        <f t="shared" ca="1" si="638"/>
        <v>0</v>
      </c>
      <c r="AA753" s="1250">
        <f t="shared" ca="1" si="638"/>
        <v>0</v>
      </c>
      <c r="AB753" s="1250">
        <f t="shared" ca="1" si="638"/>
        <v>0</v>
      </c>
      <c r="AC753" s="1250">
        <f t="shared" ca="1" si="638"/>
        <v>0</v>
      </c>
      <c r="AD753" s="1250">
        <f t="shared" ca="1" si="638"/>
        <v>0</v>
      </c>
      <c r="AE753" s="1250">
        <f t="shared" ca="1" si="638"/>
        <v>0</v>
      </c>
      <c r="AF753" s="1250">
        <f t="shared" ca="1" si="638"/>
        <v>0</v>
      </c>
      <c r="AG753" s="1250">
        <f t="shared" ca="1" si="638"/>
        <v>0</v>
      </c>
      <c r="AH753" s="1250">
        <f t="shared" ca="1" si="638"/>
        <v>0</v>
      </c>
      <c r="AI753" s="1250">
        <f t="shared" ca="1" si="638"/>
        <v>0</v>
      </c>
      <c r="AJ753" s="1250">
        <f t="shared" ca="1" si="638"/>
        <v>0</v>
      </c>
      <c r="AK753" s="1250">
        <f t="shared" ref="AK753:BP753" ca="1" si="639">IF($E$63=AK$612,$F$47*(1-SUM($F$49:$F$51))-$F$48,IF($F$63=AK$612,$G$47*(1-SUM($G$49:$G$51))-$G$48,0))</f>
        <v>-835.53545903710221</v>
      </c>
      <c r="AL753" s="1250">
        <f t="shared" ca="1" si="639"/>
        <v>0</v>
      </c>
      <c r="AM753" s="1250">
        <f t="shared" ca="1" si="639"/>
        <v>0</v>
      </c>
      <c r="AN753" s="1250">
        <f t="shared" ca="1" si="639"/>
        <v>0</v>
      </c>
      <c r="AO753" s="1250">
        <f t="shared" ca="1" si="639"/>
        <v>0</v>
      </c>
      <c r="AP753" s="1250">
        <f t="shared" ca="1" si="639"/>
        <v>0</v>
      </c>
      <c r="AQ753" s="1250">
        <f t="shared" ca="1" si="639"/>
        <v>0</v>
      </c>
      <c r="AR753" s="1250">
        <f t="shared" ca="1" si="639"/>
        <v>0</v>
      </c>
      <c r="AS753" s="1250">
        <f t="shared" ca="1" si="639"/>
        <v>0</v>
      </c>
      <c r="AT753" s="1250">
        <f t="shared" ca="1" si="639"/>
        <v>0</v>
      </c>
      <c r="AU753" s="1250">
        <f t="shared" ca="1" si="639"/>
        <v>0</v>
      </c>
      <c r="AV753" s="1250">
        <f t="shared" ca="1" si="639"/>
        <v>0</v>
      </c>
      <c r="AW753" s="1250">
        <f t="shared" ca="1" si="639"/>
        <v>0</v>
      </c>
      <c r="AX753" s="1250">
        <f t="shared" ca="1" si="639"/>
        <v>0</v>
      </c>
      <c r="AY753" s="1250">
        <f t="shared" ca="1" si="639"/>
        <v>0</v>
      </c>
      <c r="AZ753" s="1250">
        <f t="shared" ca="1" si="639"/>
        <v>0</v>
      </c>
      <c r="BA753" s="1250">
        <f t="shared" ca="1" si="639"/>
        <v>0</v>
      </c>
      <c r="BB753" s="1250">
        <f t="shared" ca="1" si="639"/>
        <v>0</v>
      </c>
      <c r="BC753" s="1250">
        <f t="shared" ca="1" si="639"/>
        <v>0</v>
      </c>
      <c r="BD753" s="1250">
        <f t="shared" ca="1" si="639"/>
        <v>0</v>
      </c>
      <c r="BE753" s="1250">
        <f t="shared" ca="1" si="639"/>
        <v>0</v>
      </c>
      <c r="BF753" s="1250">
        <f t="shared" ca="1" si="639"/>
        <v>0</v>
      </c>
      <c r="BG753" s="1250">
        <f t="shared" ca="1" si="639"/>
        <v>0</v>
      </c>
      <c r="BH753" s="1250">
        <f t="shared" ca="1" si="639"/>
        <v>0</v>
      </c>
      <c r="BI753" s="1250">
        <f t="shared" ca="1" si="639"/>
        <v>0</v>
      </c>
      <c r="BJ753" s="1250">
        <f t="shared" ca="1" si="639"/>
        <v>0</v>
      </c>
      <c r="BK753" s="1250">
        <f t="shared" ca="1" si="639"/>
        <v>0</v>
      </c>
      <c r="BL753" s="1250">
        <f t="shared" ca="1" si="639"/>
        <v>0</v>
      </c>
      <c r="BM753" s="1250">
        <f t="shared" ca="1" si="639"/>
        <v>0</v>
      </c>
      <c r="BN753" s="1250">
        <f t="shared" ca="1" si="639"/>
        <v>0</v>
      </c>
      <c r="BO753" s="1250">
        <f t="shared" ca="1" si="639"/>
        <v>0</v>
      </c>
      <c r="BP753" s="1250">
        <f t="shared" ca="1" si="639"/>
        <v>0</v>
      </c>
      <c r="BQ753" s="1250">
        <f t="shared" ref="BQ753:CV753" ca="1" si="640">IF($E$63=BQ$612,$F$47*(1-SUM($F$49:$F$51))-$F$48,IF($F$63=BQ$612,$G$47*(1-SUM($G$49:$G$51))-$G$48,0))</f>
        <v>0</v>
      </c>
      <c r="BR753" s="1250">
        <f t="shared" ca="1" si="640"/>
        <v>0</v>
      </c>
      <c r="BS753" s="1250">
        <f t="shared" ca="1" si="640"/>
        <v>0</v>
      </c>
      <c r="BT753" s="1250">
        <f t="shared" ca="1" si="640"/>
        <v>0</v>
      </c>
      <c r="BU753" s="1250">
        <f t="shared" ca="1" si="640"/>
        <v>0</v>
      </c>
      <c r="BV753" s="1250">
        <f t="shared" ca="1" si="640"/>
        <v>0</v>
      </c>
      <c r="BW753" s="1250">
        <f t="shared" ca="1" si="640"/>
        <v>0</v>
      </c>
      <c r="BX753" s="1250">
        <f t="shared" ca="1" si="640"/>
        <v>0</v>
      </c>
      <c r="BY753" s="1250">
        <f t="shared" ca="1" si="640"/>
        <v>0</v>
      </c>
      <c r="BZ753" s="1250">
        <f t="shared" ca="1" si="640"/>
        <v>0</v>
      </c>
      <c r="CA753" s="1250">
        <f t="shared" ca="1" si="640"/>
        <v>0</v>
      </c>
      <c r="CB753" s="1250">
        <f t="shared" ca="1" si="640"/>
        <v>0</v>
      </c>
      <c r="CC753" s="1250">
        <f t="shared" ca="1" si="640"/>
        <v>0</v>
      </c>
      <c r="CD753" s="1250">
        <f t="shared" ca="1" si="640"/>
        <v>0</v>
      </c>
      <c r="CE753" s="1250">
        <f t="shared" ca="1" si="640"/>
        <v>0</v>
      </c>
      <c r="CF753" s="1250">
        <f t="shared" ca="1" si="640"/>
        <v>0</v>
      </c>
      <c r="CG753" s="1250">
        <f t="shared" ca="1" si="640"/>
        <v>0</v>
      </c>
      <c r="CH753" s="1250">
        <f t="shared" ca="1" si="640"/>
        <v>0</v>
      </c>
      <c r="CI753" s="1250">
        <f t="shared" ca="1" si="640"/>
        <v>0</v>
      </c>
      <c r="CJ753" s="1250">
        <f t="shared" ca="1" si="640"/>
        <v>0</v>
      </c>
      <c r="CK753" s="1250">
        <f t="shared" ca="1" si="640"/>
        <v>0</v>
      </c>
      <c r="CL753" s="1250">
        <f t="shared" ca="1" si="640"/>
        <v>0</v>
      </c>
      <c r="CM753" s="1250">
        <f t="shared" ca="1" si="640"/>
        <v>0</v>
      </c>
      <c r="CN753" s="1250">
        <f t="shared" ca="1" si="640"/>
        <v>0</v>
      </c>
      <c r="CO753" s="1250">
        <f t="shared" ca="1" si="640"/>
        <v>0</v>
      </c>
      <c r="CP753" s="1250">
        <f t="shared" ca="1" si="640"/>
        <v>0</v>
      </c>
      <c r="CQ753" s="1250">
        <f t="shared" ca="1" si="640"/>
        <v>0</v>
      </c>
      <c r="CR753" s="1250">
        <f t="shared" ca="1" si="640"/>
        <v>0</v>
      </c>
      <c r="CS753" s="1250">
        <f t="shared" ca="1" si="640"/>
        <v>0</v>
      </c>
      <c r="CT753" s="1250">
        <f t="shared" ca="1" si="640"/>
        <v>0</v>
      </c>
      <c r="CU753" s="1250">
        <f t="shared" ca="1" si="640"/>
        <v>0</v>
      </c>
      <c r="CV753" s="1250">
        <f t="shared" ca="1" si="640"/>
        <v>0</v>
      </c>
      <c r="CW753" s="1250">
        <f t="shared" ref="CW753:EF753" ca="1" si="641">IF($E$63=CW$612,$F$47*(1-SUM($F$49:$F$51))-$F$48,IF($F$63=CW$612,$G$47*(1-SUM($G$49:$G$51))-$G$48,0))</f>
        <v>0</v>
      </c>
      <c r="CX753" s="1250">
        <f t="shared" ca="1" si="641"/>
        <v>0</v>
      </c>
      <c r="CY753" s="1250">
        <f t="shared" ca="1" si="641"/>
        <v>0</v>
      </c>
      <c r="CZ753" s="1250">
        <f t="shared" ca="1" si="641"/>
        <v>0</v>
      </c>
      <c r="DA753" s="1250">
        <f t="shared" ca="1" si="641"/>
        <v>0</v>
      </c>
      <c r="DB753" s="1250">
        <f t="shared" ca="1" si="641"/>
        <v>0</v>
      </c>
      <c r="DC753" s="1250">
        <f t="shared" ca="1" si="641"/>
        <v>0</v>
      </c>
      <c r="DD753" s="1250">
        <f t="shared" ca="1" si="641"/>
        <v>0</v>
      </c>
      <c r="DE753" s="1250">
        <f t="shared" ca="1" si="641"/>
        <v>0</v>
      </c>
      <c r="DF753" s="1250">
        <f t="shared" ca="1" si="641"/>
        <v>0</v>
      </c>
      <c r="DG753" s="1250">
        <f t="shared" ca="1" si="641"/>
        <v>0</v>
      </c>
      <c r="DH753" s="1250">
        <f t="shared" ca="1" si="641"/>
        <v>0</v>
      </c>
      <c r="DI753" s="1250">
        <f t="shared" ca="1" si="641"/>
        <v>0</v>
      </c>
      <c r="DJ753" s="1250">
        <f t="shared" ca="1" si="641"/>
        <v>0</v>
      </c>
      <c r="DK753" s="1250">
        <f t="shared" ca="1" si="641"/>
        <v>0</v>
      </c>
      <c r="DL753" s="1250">
        <f t="shared" ca="1" si="641"/>
        <v>0</v>
      </c>
      <c r="DM753" s="1250">
        <f t="shared" ca="1" si="641"/>
        <v>0</v>
      </c>
      <c r="DN753" s="1250">
        <f t="shared" ca="1" si="641"/>
        <v>0</v>
      </c>
      <c r="DO753" s="1250">
        <f t="shared" ca="1" si="641"/>
        <v>0</v>
      </c>
      <c r="DP753" s="1250">
        <f t="shared" ca="1" si="641"/>
        <v>0</v>
      </c>
      <c r="DQ753" s="1250">
        <f t="shared" ca="1" si="641"/>
        <v>0</v>
      </c>
      <c r="DR753" s="1250">
        <f t="shared" ca="1" si="641"/>
        <v>0</v>
      </c>
      <c r="DS753" s="1250">
        <f t="shared" ca="1" si="641"/>
        <v>0</v>
      </c>
      <c r="DT753" s="1250">
        <f t="shared" ca="1" si="641"/>
        <v>0</v>
      </c>
      <c r="DU753" s="1250">
        <f t="shared" ca="1" si="641"/>
        <v>0</v>
      </c>
      <c r="DV753" s="1250">
        <f t="shared" ca="1" si="641"/>
        <v>0</v>
      </c>
      <c r="DW753" s="1250">
        <f t="shared" ca="1" si="641"/>
        <v>0</v>
      </c>
      <c r="DX753" s="1250">
        <f t="shared" ca="1" si="641"/>
        <v>0</v>
      </c>
      <c r="DY753" s="1250">
        <f t="shared" ca="1" si="641"/>
        <v>0</v>
      </c>
      <c r="DZ753" s="1250">
        <f t="shared" ca="1" si="641"/>
        <v>0</v>
      </c>
      <c r="EA753" s="1250">
        <f t="shared" ca="1" si="641"/>
        <v>0</v>
      </c>
      <c r="EB753" s="1250">
        <f t="shared" ca="1" si="641"/>
        <v>0</v>
      </c>
      <c r="EC753" s="1250">
        <f t="shared" ca="1" si="641"/>
        <v>0</v>
      </c>
      <c r="ED753" s="1250">
        <f t="shared" ca="1" si="641"/>
        <v>0</v>
      </c>
      <c r="EE753" s="1250">
        <f t="shared" ca="1" si="641"/>
        <v>0</v>
      </c>
      <c r="EF753" s="1250">
        <f t="shared" ca="1" si="641"/>
        <v>0</v>
      </c>
    </row>
    <row r="754" spans="1:136">
      <c r="C754" s="704" t="s">
        <v>776</v>
      </c>
      <c r="D754" s="1419" t="e">
        <f ca="1">-Total_Equity+M26</f>
        <v>#DIV/0!</v>
      </c>
      <c r="E754" s="1419" t="e">
        <f t="shared" ref="E754:AJ754" ca="1" si="642">IF($J$36&gt;=E$612,SUM(E$749:E$753)+E$747-SUM(E735:E737,E746)+SUM(D735:D737),0)</f>
        <v>#DIV/0!</v>
      </c>
      <c r="F754" s="1419" t="e">
        <f t="shared" ca="1" si="642"/>
        <v>#DIV/0!</v>
      </c>
      <c r="G754" s="1419" t="e">
        <f t="shared" ca="1" si="642"/>
        <v>#DIV/0!</v>
      </c>
      <c r="H754" s="1419" t="e">
        <f t="shared" ca="1" si="642"/>
        <v>#DIV/0!</v>
      </c>
      <c r="I754" s="1419" t="e">
        <f t="shared" ca="1" si="642"/>
        <v>#DIV/0!</v>
      </c>
      <c r="J754" s="1419" t="e">
        <f t="shared" ca="1" si="642"/>
        <v>#DIV/0!</v>
      </c>
      <c r="K754" s="1419" t="e">
        <f t="shared" ca="1" si="642"/>
        <v>#DIV/0!</v>
      </c>
      <c r="L754" s="1419" t="e">
        <f t="shared" ca="1" si="642"/>
        <v>#DIV/0!</v>
      </c>
      <c r="M754" s="1419" t="e">
        <f t="shared" ca="1" si="642"/>
        <v>#DIV/0!</v>
      </c>
      <c r="N754" s="1419" t="e">
        <f t="shared" ca="1" si="642"/>
        <v>#DIV/0!</v>
      </c>
      <c r="O754" s="1419" t="e">
        <f t="shared" ca="1" si="642"/>
        <v>#DIV/0!</v>
      </c>
      <c r="P754" s="1419" t="e">
        <f t="shared" ca="1" si="642"/>
        <v>#DIV/0!</v>
      </c>
      <c r="Q754" s="1419" t="e">
        <f t="shared" ca="1" si="642"/>
        <v>#DIV/0!</v>
      </c>
      <c r="R754" s="1419" t="e">
        <f t="shared" ca="1" si="642"/>
        <v>#DIV/0!</v>
      </c>
      <c r="S754" s="1419" t="e">
        <f t="shared" ca="1" si="642"/>
        <v>#DIV/0!</v>
      </c>
      <c r="T754" s="1419" t="e">
        <f t="shared" ca="1" si="642"/>
        <v>#DIV/0!</v>
      </c>
      <c r="U754" s="1419" t="e">
        <f t="shared" ca="1" si="642"/>
        <v>#DIV/0!</v>
      </c>
      <c r="V754" s="1419" t="e">
        <f t="shared" ca="1" si="642"/>
        <v>#DIV/0!</v>
      </c>
      <c r="W754" s="1419" t="e">
        <f t="shared" ca="1" si="642"/>
        <v>#DIV/0!</v>
      </c>
      <c r="X754" s="1419" t="e">
        <f t="shared" ca="1" si="642"/>
        <v>#DIV/0!</v>
      </c>
      <c r="Y754" s="1419" t="e">
        <f t="shared" ca="1" si="642"/>
        <v>#DIV/0!</v>
      </c>
      <c r="Z754" s="1419" t="e">
        <f t="shared" ca="1" si="642"/>
        <v>#DIV/0!</v>
      </c>
      <c r="AA754" s="1419" t="e">
        <f t="shared" ca="1" si="642"/>
        <v>#DIV/0!</v>
      </c>
      <c r="AB754" s="1419" t="e">
        <f t="shared" ca="1" si="642"/>
        <v>#DIV/0!</v>
      </c>
      <c r="AC754" s="1419" t="e">
        <f t="shared" ca="1" si="642"/>
        <v>#DIV/0!</v>
      </c>
      <c r="AD754" s="1419" t="e">
        <f t="shared" ca="1" si="642"/>
        <v>#DIV/0!</v>
      </c>
      <c r="AE754" s="1419" t="e">
        <f t="shared" ca="1" si="642"/>
        <v>#DIV/0!</v>
      </c>
      <c r="AF754" s="1419" t="e">
        <f t="shared" ca="1" si="642"/>
        <v>#DIV/0!</v>
      </c>
      <c r="AG754" s="1419" t="e">
        <f t="shared" ca="1" si="642"/>
        <v>#DIV/0!</v>
      </c>
      <c r="AH754" s="1419" t="e">
        <f t="shared" ca="1" si="642"/>
        <v>#DIV/0!</v>
      </c>
      <c r="AI754" s="1419" t="e">
        <f t="shared" ca="1" si="642"/>
        <v>#DIV/0!</v>
      </c>
      <c r="AJ754" s="1419" t="e">
        <f t="shared" ca="1" si="642"/>
        <v>#DIV/0!</v>
      </c>
      <c r="AK754" s="1419" t="e">
        <f t="shared" ref="AK754:BP754" ca="1" si="643">IF($J$36&gt;=AK$612,SUM(AK$749:AK$753)+AK$747-SUM(AK735:AK737,AK746)+SUM(AJ735:AJ737),0)</f>
        <v>#DIV/0!</v>
      </c>
      <c r="AL754" s="1419" t="e">
        <f t="shared" ca="1" si="643"/>
        <v>#DIV/0!</v>
      </c>
      <c r="AM754" s="1419" t="e">
        <f t="shared" ca="1" si="643"/>
        <v>#DIV/0!</v>
      </c>
      <c r="AN754" s="1419" t="e">
        <f t="shared" ca="1" si="643"/>
        <v>#DIV/0!</v>
      </c>
      <c r="AO754" s="1419" t="e">
        <f t="shared" ca="1" si="643"/>
        <v>#DIV/0!</v>
      </c>
      <c r="AP754" s="1419" t="e">
        <f t="shared" ca="1" si="643"/>
        <v>#DIV/0!</v>
      </c>
      <c r="AQ754" s="1419" t="e">
        <f t="shared" ca="1" si="643"/>
        <v>#DIV/0!</v>
      </c>
      <c r="AR754" s="1419" t="e">
        <f t="shared" ca="1" si="643"/>
        <v>#DIV/0!</v>
      </c>
      <c r="AS754" s="1419" t="e">
        <f t="shared" ca="1" si="643"/>
        <v>#DIV/0!</v>
      </c>
      <c r="AT754" s="1419" t="e">
        <f t="shared" ca="1" si="643"/>
        <v>#DIV/0!</v>
      </c>
      <c r="AU754" s="1419" t="e">
        <f t="shared" ca="1" si="643"/>
        <v>#DIV/0!</v>
      </c>
      <c r="AV754" s="1419" t="e">
        <f t="shared" ca="1" si="643"/>
        <v>#DIV/0!</v>
      </c>
      <c r="AW754" s="1419" t="e">
        <f t="shared" ca="1" si="643"/>
        <v>#DIV/0!</v>
      </c>
      <c r="AX754" s="1419" t="e">
        <f t="shared" ca="1" si="643"/>
        <v>#DIV/0!</v>
      </c>
      <c r="AY754" s="1419" t="e">
        <f t="shared" ca="1" si="643"/>
        <v>#DIV/0!</v>
      </c>
      <c r="AZ754" s="1419" t="e">
        <f t="shared" ca="1" si="643"/>
        <v>#DIV/0!</v>
      </c>
      <c r="BA754" s="1419">
        <f t="shared" ca="1" si="643"/>
        <v>0</v>
      </c>
      <c r="BB754" s="1419">
        <f t="shared" ca="1" si="643"/>
        <v>0</v>
      </c>
      <c r="BC754" s="1419">
        <f t="shared" ca="1" si="643"/>
        <v>0</v>
      </c>
      <c r="BD754" s="1419">
        <f t="shared" ca="1" si="643"/>
        <v>0</v>
      </c>
      <c r="BE754" s="1419">
        <f t="shared" ca="1" si="643"/>
        <v>0</v>
      </c>
      <c r="BF754" s="1419">
        <f t="shared" ca="1" si="643"/>
        <v>0</v>
      </c>
      <c r="BG754" s="1419">
        <f t="shared" ca="1" si="643"/>
        <v>0</v>
      </c>
      <c r="BH754" s="1419">
        <f t="shared" ca="1" si="643"/>
        <v>0</v>
      </c>
      <c r="BI754" s="1419">
        <f t="shared" ca="1" si="643"/>
        <v>0</v>
      </c>
      <c r="BJ754" s="1419">
        <f t="shared" ca="1" si="643"/>
        <v>0</v>
      </c>
      <c r="BK754" s="1419">
        <f t="shared" ca="1" si="643"/>
        <v>0</v>
      </c>
      <c r="BL754" s="1419">
        <f t="shared" ca="1" si="643"/>
        <v>0</v>
      </c>
      <c r="BM754" s="1419">
        <f t="shared" ca="1" si="643"/>
        <v>0</v>
      </c>
      <c r="BN754" s="1419">
        <f t="shared" ca="1" si="643"/>
        <v>0</v>
      </c>
      <c r="BO754" s="1419">
        <f t="shared" ca="1" si="643"/>
        <v>0</v>
      </c>
      <c r="BP754" s="1419">
        <f t="shared" ca="1" si="643"/>
        <v>0</v>
      </c>
      <c r="BQ754" s="1419">
        <f t="shared" ref="BQ754:CV754" ca="1" si="644">IF($J$36&gt;=BQ$612,SUM(BQ$749:BQ$753)+BQ$747-SUM(BQ735:BQ737,BQ746)+SUM(BP735:BP737),0)</f>
        <v>0</v>
      </c>
      <c r="BR754" s="1419">
        <f t="shared" ca="1" si="644"/>
        <v>0</v>
      </c>
      <c r="BS754" s="1419">
        <f t="shared" ca="1" si="644"/>
        <v>0</v>
      </c>
      <c r="BT754" s="1419">
        <f t="shared" ca="1" si="644"/>
        <v>0</v>
      </c>
      <c r="BU754" s="1419">
        <f t="shared" ca="1" si="644"/>
        <v>0</v>
      </c>
      <c r="BV754" s="1419">
        <f t="shared" ca="1" si="644"/>
        <v>0</v>
      </c>
      <c r="BW754" s="1419">
        <f t="shared" ca="1" si="644"/>
        <v>0</v>
      </c>
      <c r="BX754" s="1419">
        <f t="shared" ca="1" si="644"/>
        <v>0</v>
      </c>
      <c r="BY754" s="1419">
        <f t="shared" ca="1" si="644"/>
        <v>0</v>
      </c>
      <c r="BZ754" s="1419">
        <f t="shared" ca="1" si="644"/>
        <v>0</v>
      </c>
      <c r="CA754" s="1419">
        <f t="shared" ca="1" si="644"/>
        <v>0</v>
      </c>
      <c r="CB754" s="1419">
        <f t="shared" ca="1" si="644"/>
        <v>0</v>
      </c>
      <c r="CC754" s="1419">
        <f t="shared" ca="1" si="644"/>
        <v>0</v>
      </c>
      <c r="CD754" s="1419">
        <f t="shared" ca="1" si="644"/>
        <v>0</v>
      </c>
      <c r="CE754" s="1419">
        <f t="shared" ca="1" si="644"/>
        <v>0</v>
      </c>
      <c r="CF754" s="1419">
        <f t="shared" ca="1" si="644"/>
        <v>0</v>
      </c>
      <c r="CG754" s="1419">
        <f t="shared" ca="1" si="644"/>
        <v>0</v>
      </c>
      <c r="CH754" s="1419">
        <f t="shared" ca="1" si="644"/>
        <v>0</v>
      </c>
      <c r="CI754" s="1419">
        <f t="shared" ca="1" si="644"/>
        <v>0</v>
      </c>
      <c r="CJ754" s="1419">
        <f t="shared" ca="1" si="644"/>
        <v>0</v>
      </c>
      <c r="CK754" s="1419">
        <f t="shared" ca="1" si="644"/>
        <v>0</v>
      </c>
      <c r="CL754" s="1419">
        <f t="shared" ca="1" si="644"/>
        <v>0</v>
      </c>
      <c r="CM754" s="1419">
        <f t="shared" ca="1" si="644"/>
        <v>0</v>
      </c>
      <c r="CN754" s="1419">
        <f t="shared" ca="1" si="644"/>
        <v>0</v>
      </c>
      <c r="CO754" s="1419">
        <f t="shared" ca="1" si="644"/>
        <v>0</v>
      </c>
      <c r="CP754" s="1419">
        <f t="shared" ca="1" si="644"/>
        <v>0</v>
      </c>
      <c r="CQ754" s="1419">
        <f t="shared" ca="1" si="644"/>
        <v>0</v>
      </c>
      <c r="CR754" s="1419">
        <f t="shared" ca="1" si="644"/>
        <v>0</v>
      </c>
      <c r="CS754" s="1419">
        <f t="shared" ca="1" si="644"/>
        <v>0</v>
      </c>
      <c r="CT754" s="1419">
        <f t="shared" ca="1" si="644"/>
        <v>0</v>
      </c>
      <c r="CU754" s="1419">
        <f t="shared" ca="1" si="644"/>
        <v>0</v>
      </c>
      <c r="CV754" s="1419">
        <f t="shared" ca="1" si="644"/>
        <v>0</v>
      </c>
      <c r="CW754" s="1419">
        <f t="shared" ref="CW754:EF754" ca="1" si="645">IF($J$36&gt;=CW$612,SUM(CW$749:CW$753)+CW$747-SUM(CW735:CW737,CW746)+SUM(CV735:CV737),0)</f>
        <v>0</v>
      </c>
      <c r="CX754" s="1419">
        <f t="shared" ca="1" si="645"/>
        <v>0</v>
      </c>
      <c r="CY754" s="1419">
        <f t="shared" ca="1" si="645"/>
        <v>0</v>
      </c>
      <c r="CZ754" s="1419">
        <f t="shared" ca="1" si="645"/>
        <v>0</v>
      </c>
      <c r="DA754" s="1419">
        <f t="shared" ca="1" si="645"/>
        <v>0</v>
      </c>
      <c r="DB754" s="1419">
        <f t="shared" ca="1" si="645"/>
        <v>0</v>
      </c>
      <c r="DC754" s="1419">
        <f t="shared" ca="1" si="645"/>
        <v>0</v>
      </c>
      <c r="DD754" s="1419">
        <f t="shared" ca="1" si="645"/>
        <v>0</v>
      </c>
      <c r="DE754" s="1419">
        <f t="shared" ca="1" si="645"/>
        <v>0</v>
      </c>
      <c r="DF754" s="1419">
        <f t="shared" ca="1" si="645"/>
        <v>0</v>
      </c>
      <c r="DG754" s="1419">
        <f t="shared" ca="1" si="645"/>
        <v>0</v>
      </c>
      <c r="DH754" s="1419">
        <f t="shared" ca="1" si="645"/>
        <v>0</v>
      </c>
      <c r="DI754" s="1419">
        <f t="shared" ca="1" si="645"/>
        <v>0</v>
      </c>
      <c r="DJ754" s="1419">
        <f t="shared" ca="1" si="645"/>
        <v>0</v>
      </c>
      <c r="DK754" s="1419">
        <f t="shared" ca="1" si="645"/>
        <v>0</v>
      </c>
      <c r="DL754" s="1419">
        <f t="shared" ca="1" si="645"/>
        <v>0</v>
      </c>
      <c r="DM754" s="1419">
        <f t="shared" ca="1" si="645"/>
        <v>0</v>
      </c>
      <c r="DN754" s="1419">
        <f t="shared" ca="1" si="645"/>
        <v>0</v>
      </c>
      <c r="DO754" s="1419">
        <f t="shared" ca="1" si="645"/>
        <v>0</v>
      </c>
      <c r="DP754" s="1419">
        <f t="shared" ca="1" si="645"/>
        <v>0</v>
      </c>
      <c r="DQ754" s="1419">
        <f t="shared" ca="1" si="645"/>
        <v>0</v>
      </c>
      <c r="DR754" s="1419">
        <f t="shared" ca="1" si="645"/>
        <v>0</v>
      </c>
      <c r="DS754" s="1419">
        <f t="shared" ca="1" si="645"/>
        <v>0</v>
      </c>
      <c r="DT754" s="1419">
        <f t="shared" ca="1" si="645"/>
        <v>0</v>
      </c>
      <c r="DU754" s="1419">
        <f t="shared" ca="1" si="645"/>
        <v>0</v>
      </c>
      <c r="DV754" s="1419">
        <f t="shared" ca="1" si="645"/>
        <v>0</v>
      </c>
      <c r="DW754" s="1419">
        <f t="shared" ca="1" si="645"/>
        <v>0</v>
      </c>
      <c r="DX754" s="1419">
        <f t="shared" ca="1" si="645"/>
        <v>0</v>
      </c>
      <c r="DY754" s="1419">
        <f t="shared" ca="1" si="645"/>
        <v>0</v>
      </c>
      <c r="DZ754" s="1419">
        <f t="shared" ca="1" si="645"/>
        <v>0</v>
      </c>
      <c r="EA754" s="1419">
        <f t="shared" ca="1" si="645"/>
        <v>0</v>
      </c>
      <c r="EB754" s="1419">
        <f t="shared" ca="1" si="645"/>
        <v>0</v>
      </c>
      <c r="EC754" s="1419">
        <f t="shared" ca="1" si="645"/>
        <v>0</v>
      </c>
      <c r="ED754" s="1419">
        <f t="shared" ca="1" si="645"/>
        <v>0</v>
      </c>
      <c r="EE754" s="1419">
        <f t="shared" ca="1" si="645"/>
        <v>0</v>
      </c>
      <c r="EF754" s="1419">
        <f t="shared" ca="1" si="645"/>
        <v>0</v>
      </c>
    </row>
    <row r="755" spans="1:136">
      <c r="C755" s="27"/>
      <c r="D755" s="1410" t="e">
        <f t="shared" ref="D755:AI755" ca="1" si="646">IF(D756&lt;0,0,D756)</f>
        <v>#DIV/0!</v>
      </c>
      <c r="E755" s="1410" t="e">
        <f t="shared" ca="1" si="646"/>
        <v>#DIV/0!</v>
      </c>
      <c r="F755" s="1410" t="e">
        <f t="shared" ca="1" si="646"/>
        <v>#DIV/0!</v>
      </c>
      <c r="G755" s="1410" t="e">
        <f t="shared" ca="1" si="646"/>
        <v>#DIV/0!</v>
      </c>
      <c r="H755" s="1410" t="e">
        <f t="shared" ca="1" si="646"/>
        <v>#DIV/0!</v>
      </c>
      <c r="I755" s="1410" t="e">
        <f t="shared" ca="1" si="646"/>
        <v>#DIV/0!</v>
      </c>
      <c r="J755" s="1410" t="e">
        <f t="shared" ca="1" si="646"/>
        <v>#DIV/0!</v>
      </c>
      <c r="K755" s="1410" t="e">
        <f t="shared" ca="1" si="646"/>
        <v>#DIV/0!</v>
      </c>
      <c r="L755" s="1410" t="e">
        <f t="shared" ca="1" si="646"/>
        <v>#DIV/0!</v>
      </c>
      <c r="M755" s="1410" t="e">
        <f t="shared" ca="1" si="646"/>
        <v>#DIV/0!</v>
      </c>
      <c r="N755" s="1410" t="e">
        <f t="shared" ca="1" si="646"/>
        <v>#DIV/0!</v>
      </c>
      <c r="O755" s="1410" t="e">
        <f t="shared" ca="1" si="646"/>
        <v>#DIV/0!</v>
      </c>
      <c r="P755" s="1410" t="e">
        <f t="shared" ca="1" si="646"/>
        <v>#DIV/0!</v>
      </c>
      <c r="Q755" s="1410" t="e">
        <f t="shared" ca="1" si="646"/>
        <v>#DIV/0!</v>
      </c>
      <c r="R755" s="1410" t="e">
        <f t="shared" ca="1" si="646"/>
        <v>#DIV/0!</v>
      </c>
      <c r="S755" s="1410" t="e">
        <f t="shared" ca="1" si="646"/>
        <v>#DIV/0!</v>
      </c>
      <c r="T755" s="1410" t="e">
        <f t="shared" ca="1" si="646"/>
        <v>#DIV/0!</v>
      </c>
      <c r="U755" s="1410" t="e">
        <f t="shared" ca="1" si="646"/>
        <v>#DIV/0!</v>
      </c>
      <c r="V755" s="1410" t="e">
        <f t="shared" ca="1" si="646"/>
        <v>#DIV/0!</v>
      </c>
      <c r="W755" s="1410" t="e">
        <f t="shared" ca="1" si="646"/>
        <v>#DIV/0!</v>
      </c>
      <c r="X755" s="1410" t="e">
        <f t="shared" ca="1" si="646"/>
        <v>#DIV/0!</v>
      </c>
      <c r="Y755" s="1410" t="e">
        <f t="shared" ca="1" si="646"/>
        <v>#DIV/0!</v>
      </c>
      <c r="Z755" s="1410" t="e">
        <f t="shared" ca="1" si="646"/>
        <v>#DIV/0!</v>
      </c>
      <c r="AA755" s="1410" t="e">
        <f t="shared" ca="1" si="646"/>
        <v>#DIV/0!</v>
      </c>
      <c r="AB755" s="1410" t="e">
        <f t="shared" ca="1" si="646"/>
        <v>#DIV/0!</v>
      </c>
      <c r="AC755" s="1410" t="e">
        <f t="shared" ca="1" si="646"/>
        <v>#DIV/0!</v>
      </c>
      <c r="AD755" s="1410" t="e">
        <f t="shared" ca="1" si="646"/>
        <v>#DIV/0!</v>
      </c>
      <c r="AE755" s="1410" t="e">
        <f t="shared" ca="1" si="646"/>
        <v>#DIV/0!</v>
      </c>
      <c r="AF755" s="1410" t="e">
        <f t="shared" ca="1" si="646"/>
        <v>#DIV/0!</v>
      </c>
      <c r="AG755" s="1410" t="e">
        <f t="shared" ca="1" si="646"/>
        <v>#DIV/0!</v>
      </c>
      <c r="AH755" s="1410" t="e">
        <f t="shared" ca="1" si="646"/>
        <v>#DIV/0!</v>
      </c>
      <c r="AI755" s="1410" t="e">
        <f t="shared" ca="1" si="646"/>
        <v>#DIV/0!</v>
      </c>
      <c r="AJ755" s="1410" t="e">
        <f t="shared" ref="AJ755:BO755" ca="1" si="647">IF(AJ756&lt;0,0,AJ756)</f>
        <v>#DIV/0!</v>
      </c>
      <c r="AK755" s="1410" t="e">
        <f t="shared" ca="1" si="647"/>
        <v>#DIV/0!</v>
      </c>
      <c r="AL755" s="1410" t="e">
        <f t="shared" ca="1" si="647"/>
        <v>#DIV/0!</v>
      </c>
      <c r="AM755" s="1410" t="e">
        <f t="shared" ca="1" si="647"/>
        <v>#DIV/0!</v>
      </c>
      <c r="AN755" s="1410" t="e">
        <f t="shared" ca="1" si="647"/>
        <v>#DIV/0!</v>
      </c>
      <c r="AO755" s="1410" t="e">
        <f t="shared" ca="1" si="647"/>
        <v>#DIV/0!</v>
      </c>
      <c r="AP755" s="1410" t="e">
        <f t="shared" ca="1" si="647"/>
        <v>#DIV/0!</v>
      </c>
      <c r="AQ755" s="1410" t="e">
        <f t="shared" ca="1" si="647"/>
        <v>#DIV/0!</v>
      </c>
      <c r="AR755" s="1410" t="e">
        <f t="shared" ca="1" si="647"/>
        <v>#DIV/0!</v>
      </c>
      <c r="AS755" s="1410" t="e">
        <f t="shared" ca="1" si="647"/>
        <v>#DIV/0!</v>
      </c>
      <c r="AT755" s="1410" t="e">
        <f t="shared" ca="1" si="647"/>
        <v>#DIV/0!</v>
      </c>
      <c r="AU755" s="1410" t="e">
        <f t="shared" ca="1" si="647"/>
        <v>#DIV/0!</v>
      </c>
      <c r="AV755" s="1410" t="e">
        <f t="shared" ca="1" si="647"/>
        <v>#DIV/0!</v>
      </c>
      <c r="AW755" s="1410" t="e">
        <f t="shared" ca="1" si="647"/>
        <v>#DIV/0!</v>
      </c>
      <c r="AX755" s="1410" t="e">
        <f t="shared" ca="1" si="647"/>
        <v>#DIV/0!</v>
      </c>
      <c r="AY755" s="1410" t="e">
        <f t="shared" ca="1" si="647"/>
        <v>#DIV/0!</v>
      </c>
      <c r="AZ755" s="1410" t="e">
        <f t="shared" ca="1" si="647"/>
        <v>#DIV/0!</v>
      </c>
      <c r="BA755" s="1410">
        <f t="shared" ca="1" si="647"/>
        <v>0</v>
      </c>
      <c r="BB755" s="1410">
        <f t="shared" ca="1" si="647"/>
        <v>0</v>
      </c>
      <c r="BC755" s="1410">
        <f t="shared" ca="1" si="647"/>
        <v>0</v>
      </c>
      <c r="BD755" s="1410">
        <f t="shared" ca="1" si="647"/>
        <v>0</v>
      </c>
      <c r="BE755" s="1410">
        <f t="shared" ca="1" si="647"/>
        <v>0</v>
      </c>
      <c r="BF755" s="1410">
        <f t="shared" ca="1" si="647"/>
        <v>0</v>
      </c>
      <c r="BG755" s="1410">
        <f t="shared" ca="1" si="647"/>
        <v>0</v>
      </c>
      <c r="BH755" s="1410">
        <f t="shared" ca="1" si="647"/>
        <v>0</v>
      </c>
      <c r="BI755" s="1410">
        <f t="shared" ca="1" si="647"/>
        <v>0</v>
      </c>
      <c r="BJ755" s="1410">
        <f t="shared" ca="1" si="647"/>
        <v>0</v>
      </c>
      <c r="BK755" s="1410">
        <f t="shared" ca="1" si="647"/>
        <v>0</v>
      </c>
      <c r="BL755" s="1410">
        <f t="shared" ca="1" si="647"/>
        <v>0</v>
      </c>
      <c r="BM755" s="1410">
        <f t="shared" ca="1" si="647"/>
        <v>0</v>
      </c>
      <c r="BN755" s="1410">
        <f t="shared" ca="1" si="647"/>
        <v>0</v>
      </c>
      <c r="BO755" s="1410">
        <f t="shared" ca="1" si="647"/>
        <v>0</v>
      </c>
      <c r="BP755" s="1410">
        <f t="shared" ref="BP755:CU755" ca="1" si="648">IF(BP756&lt;0,0,BP756)</f>
        <v>0</v>
      </c>
      <c r="BQ755" s="1410">
        <f t="shared" ca="1" si="648"/>
        <v>0</v>
      </c>
      <c r="BR755" s="1410">
        <f t="shared" ca="1" si="648"/>
        <v>0</v>
      </c>
      <c r="BS755" s="1410">
        <f t="shared" ca="1" si="648"/>
        <v>0</v>
      </c>
      <c r="BT755" s="1410">
        <f t="shared" ca="1" si="648"/>
        <v>0</v>
      </c>
      <c r="BU755" s="1410">
        <f t="shared" ca="1" si="648"/>
        <v>0</v>
      </c>
      <c r="BV755" s="1410">
        <f t="shared" ca="1" si="648"/>
        <v>0</v>
      </c>
      <c r="BW755" s="1410">
        <f t="shared" ca="1" si="648"/>
        <v>0</v>
      </c>
      <c r="BX755" s="1410">
        <f t="shared" ca="1" si="648"/>
        <v>0</v>
      </c>
      <c r="BY755" s="1410">
        <f t="shared" ca="1" si="648"/>
        <v>0</v>
      </c>
      <c r="BZ755" s="1410">
        <f t="shared" ca="1" si="648"/>
        <v>0</v>
      </c>
      <c r="CA755" s="1410">
        <f t="shared" ca="1" si="648"/>
        <v>0</v>
      </c>
      <c r="CB755" s="1410">
        <f t="shared" ca="1" si="648"/>
        <v>0</v>
      </c>
      <c r="CC755" s="1410">
        <f t="shared" ca="1" si="648"/>
        <v>0</v>
      </c>
      <c r="CD755" s="1410">
        <f t="shared" ca="1" si="648"/>
        <v>0</v>
      </c>
      <c r="CE755" s="1410">
        <f t="shared" ca="1" si="648"/>
        <v>0</v>
      </c>
      <c r="CF755" s="1410">
        <f t="shared" ca="1" si="648"/>
        <v>0</v>
      </c>
      <c r="CG755" s="1410">
        <f t="shared" ca="1" si="648"/>
        <v>0</v>
      </c>
      <c r="CH755" s="1410">
        <f t="shared" ca="1" si="648"/>
        <v>0</v>
      </c>
      <c r="CI755" s="1410">
        <f t="shared" ca="1" si="648"/>
        <v>0</v>
      </c>
      <c r="CJ755" s="1410">
        <f t="shared" ca="1" si="648"/>
        <v>0</v>
      </c>
      <c r="CK755" s="1410">
        <f t="shared" ca="1" si="648"/>
        <v>0</v>
      </c>
      <c r="CL755" s="1410">
        <f t="shared" ca="1" si="648"/>
        <v>0</v>
      </c>
      <c r="CM755" s="1410">
        <f t="shared" ca="1" si="648"/>
        <v>0</v>
      </c>
      <c r="CN755" s="1410">
        <f t="shared" ca="1" si="648"/>
        <v>0</v>
      </c>
      <c r="CO755" s="1410">
        <f t="shared" ca="1" si="648"/>
        <v>0</v>
      </c>
      <c r="CP755" s="1410">
        <f t="shared" ca="1" si="648"/>
        <v>0</v>
      </c>
      <c r="CQ755" s="1410">
        <f t="shared" ca="1" si="648"/>
        <v>0</v>
      </c>
      <c r="CR755" s="1410">
        <f t="shared" ca="1" si="648"/>
        <v>0</v>
      </c>
      <c r="CS755" s="1410">
        <f t="shared" ca="1" si="648"/>
        <v>0</v>
      </c>
      <c r="CT755" s="1410">
        <f t="shared" ca="1" si="648"/>
        <v>0</v>
      </c>
      <c r="CU755" s="1410">
        <f t="shared" ca="1" si="648"/>
        <v>0</v>
      </c>
      <c r="CV755" s="1410">
        <f t="shared" ref="CV755:EA755" ca="1" si="649">IF(CV756&lt;0,0,CV756)</f>
        <v>0</v>
      </c>
      <c r="CW755" s="1410">
        <f t="shared" ca="1" si="649"/>
        <v>0</v>
      </c>
      <c r="CX755" s="1410">
        <f t="shared" ca="1" si="649"/>
        <v>0</v>
      </c>
      <c r="CY755" s="1410">
        <f t="shared" ca="1" si="649"/>
        <v>0</v>
      </c>
      <c r="CZ755" s="1410">
        <f t="shared" ca="1" si="649"/>
        <v>0</v>
      </c>
      <c r="DA755" s="1410">
        <f t="shared" ca="1" si="649"/>
        <v>0</v>
      </c>
      <c r="DB755" s="1410">
        <f t="shared" ca="1" si="649"/>
        <v>0</v>
      </c>
      <c r="DC755" s="1410">
        <f t="shared" ca="1" si="649"/>
        <v>0</v>
      </c>
      <c r="DD755" s="1410">
        <f t="shared" ca="1" si="649"/>
        <v>0</v>
      </c>
      <c r="DE755" s="1410">
        <f t="shared" ca="1" si="649"/>
        <v>0</v>
      </c>
      <c r="DF755" s="1410">
        <f t="shared" ca="1" si="649"/>
        <v>0</v>
      </c>
      <c r="DG755" s="1410">
        <f t="shared" ca="1" si="649"/>
        <v>0</v>
      </c>
      <c r="DH755" s="1410">
        <f t="shared" ca="1" si="649"/>
        <v>0</v>
      </c>
      <c r="DI755" s="1410">
        <f t="shared" ca="1" si="649"/>
        <v>0</v>
      </c>
      <c r="DJ755" s="1410">
        <f t="shared" ca="1" si="649"/>
        <v>0</v>
      </c>
      <c r="DK755" s="1410">
        <f t="shared" ca="1" si="649"/>
        <v>0</v>
      </c>
      <c r="DL755" s="1410">
        <f t="shared" ca="1" si="649"/>
        <v>0</v>
      </c>
      <c r="DM755" s="1410">
        <f t="shared" ca="1" si="649"/>
        <v>0</v>
      </c>
      <c r="DN755" s="1410">
        <f t="shared" ca="1" si="649"/>
        <v>0</v>
      </c>
      <c r="DO755" s="1410">
        <f t="shared" ca="1" si="649"/>
        <v>0</v>
      </c>
      <c r="DP755" s="1410">
        <f t="shared" ca="1" si="649"/>
        <v>0</v>
      </c>
      <c r="DQ755" s="1410">
        <f t="shared" ca="1" si="649"/>
        <v>0</v>
      </c>
      <c r="DR755" s="1410">
        <f t="shared" ca="1" si="649"/>
        <v>0</v>
      </c>
      <c r="DS755" s="1410">
        <f t="shared" ca="1" si="649"/>
        <v>0</v>
      </c>
      <c r="DT755" s="1410">
        <f t="shared" ca="1" si="649"/>
        <v>0</v>
      </c>
      <c r="DU755" s="1410">
        <f t="shared" ca="1" si="649"/>
        <v>0</v>
      </c>
      <c r="DV755" s="1410">
        <f t="shared" ca="1" si="649"/>
        <v>0</v>
      </c>
      <c r="DW755" s="1410">
        <f t="shared" ca="1" si="649"/>
        <v>0</v>
      </c>
      <c r="DX755" s="1410">
        <f t="shared" ca="1" si="649"/>
        <v>0</v>
      </c>
      <c r="DY755" s="1410">
        <f t="shared" ca="1" si="649"/>
        <v>0</v>
      </c>
      <c r="DZ755" s="1410">
        <f t="shared" ca="1" si="649"/>
        <v>0</v>
      </c>
      <c r="EA755" s="1410">
        <f t="shared" ca="1" si="649"/>
        <v>0</v>
      </c>
      <c r="EB755" s="1410">
        <f t="shared" ref="EB755:FG755" ca="1" si="650">IF(EB756&lt;0,0,EB756)</f>
        <v>0</v>
      </c>
      <c r="EC755" s="1410">
        <f t="shared" ca="1" si="650"/>
        <v>0</v>
      </c>
      <c r="ED755" s="1410">
        <f t="shared" ca="1" si="650"/>
        <v>0</v>
      </c>
      <c r="EE755" s="1410">
        <f t="shared" ca="1" si="650"/>
        <v>0</v>
      </c>
      <c r="EF755" s="1410">
        <f t="shared" ca="1" si="650"/>
        <v>0</v>
      </c>
    </row>
    <row r="756" spans="1:136">
      <c r="A756" s="1250"/>
      <c r="C756" s="704" t="s">
        <v>777</v>
      </c>
      <c r="D756" s="1419" t="e">
        <f ca="1">D754</f>
        <v>#DIV/0!</v>
      </c>
      <c r="E756" s="1419" t="e">
        <f t="shared" ref="E756:AJ756" ca="1" si="651">E754+IF(E750&gt;0,-$D$777,0)</f>
        <v>#DIV/0!</v>
      </c>
      <c r="F756" s="1419" t="e">
        <f t="shared" ca="1" si="651"/>
        <v>#DIV/0!</v>
      </c>
      <c r="G756" s="1419" t="e">
        <f t="shared" ca="1" si="651"/>
        <v>#DIV/0!</v>
      </c>
      <c r="H756" s="1419" t="e">
        <f t="shared" ca="1" si="651"/>
        <v>#DIV/0!</v>
      </c>
      <c r="I756" s="1419" t="e">
        <f t="shared" ca="1" si="651"/>
        <v>#DIV/0!</v>
      </c>
      <c r="J756" s="1419" t="e">
        <f t="shared" ca="1" si="651"/>
        <v>#DIV/0!</v>
      </c>
      <c r="K756" s="1419" t="e">
        <f t="shared" ca="1" si="651"/>
        <v>#DIV/0!</v>
      </c>
      <c r="L756" s="1419" t="e">
        <f t="shared" ca="1" si="651"/>
        <v>#DIV/0!</v>
      </c>
      <c r="M756" s="1419" t="e">
        <f t="shared" ca="1" si="651"/>
        <v>#DIV/0!</v>
      </c>
      <c r="N756" s="1419" t="e">
        <f t="shared" ca="1" si="651"/>
        <v>#DIV/0!</v>
      </c>
      <c r="O756" s="1419" t="e">
        <f t="shared" ca="1" si="651"/>
        <v>#DIV/0!</v>
      </c>
      <c r="P756" s="1419" t="e">
        <f t="shared" ca="1" si="651"/>
        <v>#DIV/0!</v>
      </c>
      <c r="Q756" s="1419" t="e">
        <f t="shared" ca="1" si="651"/>
        <v>#DIV/0!</v>
      </c>
      <c r="R756" s="1419" t="e">
        <f t="shared" ca="1" si="651"/>
        <v>#DIV/0!</v>
      </c>
      <c r="S756" s="1419" t="e">
        <f t="shared" ca="1" si="651"/>
        <v>#DIV/0!</v>
      </c>
      <c r="T756" s="1419" t="e">
        <f t="shared" ca="1" si="651"/>
        <v>#DIV/0!</v>
      </c>
      <c r="U756" s="1419" t="e">
        <f t="shared" ca="1" si="651"/>
        <v>#DIV/0!</v>
      </c>
      <c r="V756" s="1419" t="e">
        <f t="shared" ca="1" si="651"/>
        <v>#DIV/0!</v>
      </c>
      <c r="W756" s="1419" t="e">
        <f t="shared" ca="1" si="651"/>
        <v>#DIV/0!</v>
      </c>
      <c r="X756" s="1419" t="e">
        <f t="shared" ca="1" si="651"/>
        <v>#DIV/0!</v>
      </c>
      <c r="Y756" s="1419" t="e">
        <f t="shared" ca="1" si="651"/>
        <v>#DIV/0!</v>
      </c>
      <c r="Z756" s="1419" t="e">
        <f t="shared" ca="1" si="651"/>
        <v>#DIV/0!</v>
      </c>
      <c r="AA756" s="1419" t="e">
        <f t="shared" ca="1" si="651"/>
        <v>#DIV/0!</v>
      </c>
      <c r="AB756" s="1419" t="e">
        <f t="shared" ca="1" si="651"/>
        <v>#DIV/0!</v>
      </c>
      <c r="AC756" s="1419" t="e">
        <f t="shared" ca="1" si="651"/>
        <v>#DIV/0!</v>
      </c>
      <c r="AD756" s="1419" t="e">
        <f t="shared" ca="1" si="651"/>
        <v>#DIV/0!</v>
      </c>
      <c r="AE756" s="1419" t="e">
        <f t="shared" ca="1" si="651"/>
        <v>#DIV/0!</v>
      </c>
      <c r="AF756" s="1419" t="e">
        <f t="shared" ca="1" si="651"/>
        <v>#DIV/0!</v>
      </c>
      <c r="AG756" s="1419" t="e">
        <f t="shared" ca="1" si="651"/>
        <v>#DIV/0!</v>
      </c>
      <c r="AH756" s="1419" t="e">
        <f t="shared" ca="1" si="651"/>
        <v>#DIV/0!</v>
      </c>
      <c r="AI756" s="1419" t="e">
        <f t="shared" ca="1" si="651"/>
        <v>#DIV/0!</v>
      </c>
      <c r="AJ756" s="1419" t="e">
        <f t="shared" ca="1" si="651"/>
        <v>#DIV/0!</v>
      </c>
      <c r="AK756" s="1419" t="e">
        <f t="shared" ref="AK756:BP756" ca="1" si="652">AK754+IF(AK750&gt;0,-$D$777,0)</f>
        <v>#DIV/0!</v>
      </c>
      <c r="AL756" s="1419" t="e">
        <f t="shared" ca="1" si="652"/>
        <v>#DIV/0!</v>
      </c>
      <c r="AM756" s="1419" t="e">
        <f t="shared" ca="1" si="652"/>
        <v>#DIV/0!</v>
      </c>
      <c r="AN756" s="1419" t="e">
        <f t="shared" ca="1" si="652"/>
        <v>#DIV/0!</v>
      </c>
      <c r="AO756" s="1419" t="e">
        <f t="shared" ca="1" si="652"/>
        <v>#DIV/0!</v>
      </c>
      <c r="AP756" s="1419" t="e">
        <f t="shared" ca="1" si="652"/>
        <v>#DIV/0!</v>
      </c>
      <c r="AQ756" s="1419" t="e">
        <f t="shared" ca="1" si="652"/>
        <v>#DIV/0!</v>
      </c>
      <c r="AR756" s="1419" t="e">
        <f t="shared" ca="1" si="652"/>
        <v>#DIV/0!</v>
      </c>
      <c r="AS756" s="1419" t="e">
        <f t="shared" ca="1" si="652"/>
        <v>#DIV/0!</v>
      </c>
      <c r="AT756" s="1419" t="e">
        <f t="shared" ca="1" si="652"/>
        <v>#DIV/0!</v>
      </c>
      <c r="AU756" s="1419" t="e">
        <f t="shared" ca="1" si="652"/>
        <v>#DIV/0!</v>
      </c>
      <c r="AV756" s="1419" t="e">
        <f t="shared" ca="1" si="652"/>
        <v>#DIV/0!</v>
      </c>
      <c r="AW756" s="1419" t="e">
        <f t="shared" ca="1" si="652"/>
        <v>#DIV/0!</v>
      </c>
      <c r="AX756" s="1419" t="e">
        <f t="shared" ca="1" si="652"/>
        <v>#DIV/0!</v>
      </c>
      <c r="AY756" s="1419" t="e">
        <f t="shared" ca="1" si="652"/>
        <v>#DIV/0!</v>
      </c>
      <c r="AZ756" s="1419" t="e">
        <f t="shared" ca="1" si="652"/>
        <v>#DIV/0!</v>
      </c>
      <c r="BA756" s="1419">
        <f t="shared" ca="1" si="652"/>
        <v>0</v>
      </c>
      <c r="BB756" s="1419">
        <f t="shared" ca="1" si="652"/>
        <v>0</v>
      </c>
      <c r="BC756" s="1419">
        <f t="shared" ca="1" si="652"/>
        <v>0</v>
      </c>
      <c r="BD756" s="1419">
        <f t="shared" ca="1" si="652"/>
        <v>0</v>
      </c>
      <c r="BE756" s="1419">
        <f t="shared" ca="1" si="652"/>
        <v>0</v>
      </c>
      <c r="BF756" s="1419">
        <f t="shared" ca="1" si="652"/>
        <v>0</v>
      </c>
      <c r="BG756" s="1419">
        <f t="shared" ca="1" si="652"/>
        <v>0</v>
      </c>
      <c r="BH756" s="1419">
        <f t="shared" ca="1" si="652"/>
        <v>0</v>
      </c>
      <c r="BI756" s="1419">
        <f t="shared" ca="1" si="652"/>
        <v>0</v>
      </c>
      <c r="BJ756" s="1419">
        <f t="shared" ca="1" si="652"/>
        <v>0</v>
      </c>
      <c r="BK756" s="1419">
        <f t="shared" ca="1" si="652"/>
        <v>0</v>
      </c>
      <c r="BL756" s="1419">
        <f t="shared" ca="1" si="652"/>
        <v>0</v>
      </c>
      <c r="BM756" s="1419">
        <f t="shared" ca="1" si="652"/>
        <v>0</v>
      </c>
      <c r="BN756" s="1419">
        <f t="shared" ca="1" si="652"/>
        <v>0</v>
      </c>
      <c r="BO756" s="1419">
        <f t="shared" ca="1" si="652"/>
        <v>0</v>
      </c>
      <c r="BP756" s="1419">
        <f t="shared" ca="1" si="652"/>
        <v>0</v>
      </c>
      <c r="BQ756" s="1419">
        <f t="shared" ref="BQ756:CV756" ca="1" si="653">BQ754+IF(BQ750&gt;0,-$D$777,0)</f>
        <v>0</v>
      </c>
      <c r="BR756" s="1419">
        <f t="shared" ca="1" si="653"/>
        <v>0</v>
      </c>
      <c r="BS756" s="1419">
        <f t="shared" ca="1" si="653"/>
        <v>0</v>
      </c>
      <c r="BT756" s="1419">
        <f t="shared" ca="1" si="653"/>
        <v>0</v>
      </c>
      <c r="BU756" s="1419">
        <f t="shared" ca="1" si="653"/>
        <v>0</v>
      </c>
      <c r="BV756" s="1419">
        <f t="shared" ca="1" si="653"/>
        <v>0</v>
      </c>
      <c r="BW756" s="1419">
        <f t="shared" ca="1" si="653"/>
        <v>0</v>
      </c>
      <c r="BX756" s="1419">
        <f t="shared" ca="1" si="653"/>
        <v>0</v>
      </c>
      <c r="BY756" s="1419">
        <f t="shared" ca="1" si="653"/>
        <v>0</v>
      </c>
      <c r="BZ756" s="1419">
        <f t="shared" ca="1" si="653"/>
        <v>0</v>
      </c>
      <c r="CA756" s="1419">
        <f t="shared" ca="1" si="653"/>
        <v>0</v>
      </c>
      <c r="CB756" s="1419">
        <f t="shared" ca="1" si="653"/>
        <v>0</v>
      </c>
      <c r="CC756" s="1419">
        <f t="shared" ca="1" si="653"/>
        <v>0</v>
      </c>
      <c r="CD756" s="1419">
        <f t="shared" ca="1" si="653"/>
        <v>0</v>
      </c>
      <c r="CE756" s="1419">
        <f t="shared" ca="1" si="653"/>
        <v>0</v>
      </c>
      <c r="CF756" s="1419">
        <f t="shared" ca="1" si="653"/>
        <v>0</v>
      </c>
      <c r="CG756" s="1419">
        <f t="shared" ca="1" si="653"/>
        <v>0</v>
      </c>
      <c r="CH756" s="1419">
        <f t="shared" ca="1" si="653"/>
        <v>0</v>
      </c>
      <c r="CI756" s="1419">
        <f t="shared" ca="1" si="653"/>
        <v>0</v>
      </c>
      <c r="CJ756" s="1419">
        <f t="shared" ca="1" si="653"/>
        <v>0</v>
      </c>
      <c r="CK756" s="1419">
        <f t="shared" ca="1" si="653"/>
        <v>0</v>
      </c>
      <c r="CL756" s="1419">
        <f t="shared" ca="1" si="653"/>
        <v>0</v>
      </c>
      <c r="CM756" s="1419">
        <f t="shared" ca="1" si="653"/>
        <v>0</v>
      </c>
      <c r="CN756" s="1419">
        <f t="shared" ca="1" si="653"/>
        <v>0</v>
      </c>
      <c r="CO756" s="1419">
        <f t="shared" ca="1" si="653"/>
        <v>0</v>
      </c>
      <c r="CP756" s="1419">
        <f t="shared" ca="1" si="653"/>
        <v>0</v>
      </c>
      <c r="CQ756" s="1419">
        <f t="shared" ca="1" si="653"/>
        <v>0</v>
      </c>
      <c r="CR756" s="1419">
        <f t="shared" ca="1" si="653"/>
        <v>0</v>
      </c>
      <c r="CS756" s="1419">
        <f t="shared" ca="1" si="653"/>
        <v>0</v>
      </c>
      <c r="CT756" s="1419">
        <f t="shared" ca="1" si="653"/>
        <v>0</v>
      </c>
      <c r="CU756" s="1419">
        <f t="shared" ca="1" si="653"/>
        <v>0</v>
      </c>
      <c r="CV756" s="1419">
        <f t="shared" ca="1" si="653"/>
        <v>0</v>
      </c>
      <c r="CW756" s="1419">
        <f t="shared" ref="CW756:EF756" ca="1" si="654">CW754+IF(CW750&gt;0,-$D$777,0)</f>
        <v>0</v>
      </c>
      <c r="CX756" s="1419">
        <f t="shared" ca="1" si="654"/>
        <v>0</v>
      </c>
      <c r="CY756" s="1419">
        <f t="shared" ca="1" si="654"/>
        <v>0</v>
      </c>
      <c r="CZ756" s="1419">
        <f t="shared" ca="1" si="654"/>
        <v>0</v>
      </c>
      <c r="DA756" s="1419">
        <f t="shared" ca="1" si="654"/>
        <v>0</v>
      </c>
      <c r="DB756" s="1419">
        <f t="shared" ca="1" si="654"/>
        <v>0</v>
      </c>
      <c r="DC756" s="1419">
        <f t="shared" ca="1" si="654"/>
        <v>0</v>
      </c>
      <c r="DD756" s="1419">
        <f t="shared" ca="1" si="654"/>
        <v>0</v>
      </c>
      <c r="DE756" s="1419">
        <f t="shared" ca="1" si="654"/>
        <v>0</v>
      </c>
      <c r="DF756" s="1419">
        <f t="shared" ca="1" si="654"/>
        <v>0</v>
      </c>
      <c r="DG756" s="1419">
        <f t="shared" ca="1" si="654"/>
        <v>0</v>
      </c>
      <c r="DH756" s="1419">
        <f t="shared" ca="1" si="654"/>
        <v>0</v>
      </c>
      <c r="DI756" s="1419">
        <f t="shared" ca="1" si="654"/>
        <v>0</v>
      </c>
      <c r="DJ756" s="1419">
        <f t="shared" ca="1" si="654"/>
        <v>0</v>
      </c>
      <c r="DK756" s="1419">
        <f t="shared" ca="1" si="654"/>
        <v>0</v>
      </c>
      <c r="DL756" s="1419">
        <f t="shared" ca="1" si="654"/>
        <v>0</v>
      </c>
      <c r="DM756" s="1419">
        <f t="shared" ca="1" si="654"/>
        <v>0</v>
      </c>
      <c r="DN756" s="1419">
        <f t="shared" ca="1" si="654"/>
        <v>0</v>
      </c>
      <c r="DO756" s="1419">
        <f t="shared" ca="1" si="654"/>
        <v>0</v>
      </c>
      <c r="DP756" s="1419">
        <f t="shared" ca="1" si="654"/>
        <v>0</v>
      </c>
      <c r="DQ756" s="1419">
        <f t="shared" ca="1" si="654"/>
        <v>0</v>
      </c>
      <c r="DR756" s="1419">
        <f t="shared" ca="1" si="654"/>
        <v>0</v>
      </c>
      <c r="DS756" s="1419">
        <f t="shared" ca="1" si="654"/>
        <v>0</v>
      </c>
      <c r="DT756" s="1419">
        <f t="shared" ca="1" si="654"/>
        <v>0</v>
      </c>
      <c r="DU756" s="1419">
        <f t="shared" ca="1" si="654"/>
        <v>0</v>
      </c>
      <c r="DV756" s="1419">
        <f t="shared" ca="1" si="654"/>
        <v>0</v>
      </c>
      <c r="DW756" s="1419">
        <f t="shared" ca="1" si="654"/>
        <v>0</v>
      </c>
      <c r="DX756" s="1419">
        <f t="shared" ca="1" si="654"/>
        <v>0</v>
      </c>
      <c r="DY756" s="1419">
        <f t="shared" ca="1" si="654"/>
        <v>0</v>
      </c>
      <c r="DZ756" s="1419">
        <f t="shared" ca="1" si="654"/>
        <v>0</v>
      </c>
      <c r="EA756" s="1419">
        <f t="shared" ca="1" si="654"/>
        <v>0</v>
      </c>
      <c r="EB756" s="1419">
        <f t="shared" ca="1" si="654"/>
        <v>0</v>
      </c>
      <c r="EC756" s="1419">
        <f t="shared" ca="1" si="654"/>
        <v>0</v>
      </c>
      <c r="ED756" s="1419">
        <f t="shared" ca="1" si="654"/>
        <v>0</v>
      </c>
      <c r="EE756" s="1419">
        <f t="shared" ca="1" si="654"/>
        <v>0</v>
      </c>
      <c r="EF756" s="1419">
        <f t="shared" ca="1" si="654"/>
        <v>0</v>
      </c>
    </row>
    <row r="757" spans="1:136">
      <c r="C757" s="27" t="s">
        <v>778</v>
      </c>
      <c r="D757" s="1410" t="e">
        <f ca="1">-(M33-M17-On_Deposit_Equity_Amount-(E47*E49)-'Dev Bdgt'!E48)</f>
        <v>#DIV/0!</v>
      </c>
      <c r="E757" s="1410" t="e">
        <f t="shared" ref="E757:AJ757" ca="1" si="655">IF(AND($J$36&gt;=E$612,E689=$E$63),SUM(E$749:E$753)-($F$47*$F$49)+E$741,IF($J$36&gt;=E$612,SUM(E$749:E$753)+E$741,0))</f>
        <v>#DIV/0!</v>
      </c>
      <c r="F757" s="1410" t="e">
        <f t="shared" ca="1" si="655"/>
        <v>#DIV/0!</v>
      </c>
      <c r="G757" s="1410" t="e">
        <f t="shared" ca="1" si="655"/>
        <v>#DIV/0!</v>
      </c>
      <c r="H757" s="1410" t="e">
        <f t="shared" ca="1" si="655"/>
        <v>#DIV/0!</v>
      </c>
      <c r="I757" s="1410" t="e">
        <f t="shared" ca="1" si="655"/>
        <v>#DIV/0!</v>
      </c>
      <c r="J757" s="1410" t="e">
        <f t="shared" ca="1" si="655"/>
        <v>#DIV/0!</v>
      </c>
      <c r="K757" s="1410" t="e">
        <f t="shared" ca="1" si="655"/>
        <v>#DIV/0!</v>
      </c>
      <c r="L757" s="1410" t="e">
        <f t="shared" ca="1" si="655"/>
        <v>#DIV/0!</v>
      </c>
      <c r="M757" s="1410" t="e">
        <f t="shared" ca="1" si="655"/>
        <v>#DIV/0!</v>
      </c>
      <c r="N757" s="1410" t="e">
        <f t="shared" ca="1" si="655"/>
        <v>#DIV/0!</v>
      </c>
      <c r="O757" s="1410" t="e">
        <f t="shared" ca="1" si="655"/>
        <v>#DIV/0!</v>
      </c>
      <c r="P757" s="1410" t="e">
        <f t="shared" ca="1" si="655"/>
        <v>#DIV/0!</v>
      </c>
      <c r="Q757" s="1410" t="e">
        <f t="shared" ca="1" si="655"/>
        <v>#DIV/0!</v>
      </c>
      <c r="R757" s="1410" t="e">
        <f t="shared" ca="1" si="655"/>
        <v>#DIV/0!</v>
      </c>
      <c r="S757" s="1410" t="e">
        <f t="shared" ca="1" si="655"/>
        <v>#DIV/0!</v>
      </c>
      <c r="T757" s="1410" t="e">
        <f t="shared" ca="1" si="655"/>
        <v>#DIV/0!</v>
      </c>
      <c r="U757" s="1410" t="e">
        <f t="shared" ca="1" si="655"/>
        <v>#DIV/0!</v>
      </c>
      <c r="V757" s="1410" t="e">
        <f t="shared" ca="1" si="655"/>
        <v>#DIV/0!</v>
      </c>
      <c r="W757" s="1410" t="e">
        <f t="shared" ca="1" si="655"/>
        <v>#DIV/0!</v>
      </c>
      <c r="X757" s="1410" t="e">
        <f t="shared" ca="1" si="655"/>
        <v>#DIV/0!</v>
      </c>
      <c r="Y757" s="1410" t="e">
        <f t="shared" ca="1" si="655"/>
        <v>#DIV/0!</v>
      </c>
      <c r="Z757" s="1410" t="e">
        <f t="shared" ca="1" si="655"/>
        <v>#DIV/0!</v>
      </c>
      <c r="AA757" s="1410" t="e">
        <f t="shared" ca="1" si="655"/>
        <v>#DIV/0!</v>
      </c>
      <c r="AB757" s="1410" t="e">
        <f t="shared" ca="1" si="655"/>
        <v>#DIV/0!</v>
      </c>
      <c r="AC757" s="1410" t="e">
        <f t="shared" ca="1" si="655"/>
        <v>#DIV/0!</v>
      </c>
      <c r="AD757" s="1410" t="e">
        <f t="shared" ca="1" si="655"/>
        <v>#DIV/0!</v>
      </c>
      <c r="AE757" s="1410" t="e">
        <f t="shared" ca="1" si="655"/>
        <v>#DIV/0!</v>
      </c>
      <c r="AF757" s="1410" t="e">
        <f t="shared" ca="1" si="655"/>
        <v>#DIV/0!</v>
      </c>
      <c r="AG757" s="1410" t="e">
        <f t="shared" ca="1" si="655"/>
        <v>#DIV/0!</v>
      </c>
      <c r="AH757" s="1410" t="e">
        <f t="shared" ca="1" si="655"/>
        <v>#DIV/0!</v>
      </c>
      <c r="AI757" s="1410" t="e">
        <f t="shared" ca="1" si="655"/>
        <v>#DIV/0!</v>
      </c>
      <c r="AJ757" s="1410" t="e">
        <f t="shared" ca="1" si="655"/>
        <v>#DIV/0!</v>
      </c>
      <c r="AK757" s="1410" t="e">
        <f t="shared" ref="AK757:BP757" ca="1" si="656">IF(AND($J$36&gt;=AK$612,AK689=$E$63),SUM(AK$749:AK$753)-($F$47*$F$49)+AK$741,IF($J$36&gt;=AK$612,SUM(AK$749:AK$753)+AK$741,0))</f>
        <v>#DIV/0!</v>
      </c>
      <c r="AL757" s="1410" t="e">
        <f t="shared" ca="1" si="656"/>
        <v>#DIV/0!</v>
      </c>
      <c r="AM757" s="1410" t="e">
        <f t="shared" ca="1" si="656"/>
        <v>#DIV/0!</v>
      </c>
      <c r="AN757" s="1410" t="e">
        <f t="shared" ca="1" si="656"/>
        <v>#DIV/0!</v>
      </c>
      <c r="AO757" s="1410" t="e">
        <f t="shared" ca="1" si="656"/>
        <v>#DIV/0!</v>
      </c>
      <c r="AP757" s="1410" t="e">
        <f t="shared" ca="1" si="656"/>
        <v>#DIV/0!</v>
      </c>
      <c r="AQ757" s="1410" t="e">
        <f t="shared" ca="1" si="656"/>
        <v>#DIV/0!</v>
      </c>
      <c r="AR757" s="1410" t="e">
        <f t="shared" ca="1" si="656"/>
        <v>#DIV/0!</v>
      </c>
      <c r="AS757" s="1410" t="e">
        <f t="shared" ca="1" si="656"/>
        <v>#DIV/0!</v>
      </c>
      <c r="AT757" s="1410" t="e">
        <f t="shared" ca="1" si="656"/>
        <v>#DIV/0!</v>
      </c>
      <c r="AU757" s="1410" t="e">
        <f t="shared" ca="1" si="656"/>
        <v>#DIV/0!</v>
      </c>
      <c r="AV757" s="1410" t="e">
        <f t="shared" ca="1" si="656"/>
        <v>#DIV/0!</v>
      </c>
      <c r="AW757" s="1410" t="e">
        <f t="shared" ca="1" si="656"/>
        <v>#DIV/0!</v>
      </c>
      <c r="AX757" s="1410" t="e">
        <f t="shared" ca="1" si="656"/>
        <v>#DIV/0!</v>
      </c>
      <c r="AY757" s="1410" t="e">
        <f t="shared" ca="1" si="656"/>
        <v>#DIV/0!</v>
      </c>
      <c r="AZ757" s="1410" t="e">
        <f t="shared" ca="1" si="656"/>
        <v>#DIV/0!</v>
      </c>
      <c r="BA757" s="1410">
        <f t="shared" ca="1" si="656"/>
        <v>0</v>
      </c>
      <c r="BB757" s="1410">
        <f t="shared" ca="1" si="656"/>
        <v>0</v>
      </c>
      <c r="BC757" s="1410">
        <f t="shared" ca="1" si="656"/>
        <v>0</v>
      </c>
      <c r="BD757" s="1410">
        <f t="shared" ca="1" si="656"/>
        <v>0</v>
      </c>
      <c r="BE757" s="1410">
        <f t="shared" ca="1" si="656"/>
        <v>0</v>
      </c>
      <c r="BF757" s="1410">
        <f t="shared" ca="1" si="656"/>
        <v>0</v>
      </c>
      <c r="BG757" s="1410">
        <f t="shared" ca="1" si="656"/>
        <v>0</v>
      </c>
      <c r="BH757" s="1410">
        <f t="shared" ca="1" si="656"/>
        <v>0</v>
      </c>
      <c r="BI757" s="1410">
        <f t="shared" ca="1" si="656"/>
        <v>0</v>
      </c>
      <c r="BJ757" s="1410">
        <f t="shared" ca="1" si="656"/>
        <v>0</v>
      </c>
      <c r="BK757" s="1410">
        <f t="shared" ca="1" si="656"/>
        <v>0</v>
      </c>
      <c r="BL757" s="1410">
        <f t="shared" ca="1" si="656"/>
        <v>0</v>
      </c>
      <c r="BM757" s="1410">
        <f t="shared" ca="1" si="656"/>
        <v>0</v>
      </c>
      <c r="BN757" s="1410">
        <f t="shared" ca="1" si="656"/>
        <v>0</v>
      </c>
      <c r="BO757" s="1410">
        <f t="shared" ca="1" si="656"/>
        <v>0</v>
      </c>
      <c r="BP757" s="1410">
        <f t="shared" ca="1" si="656"/>
        <v>0</v>
      </c>
      <c r="BQ757" s="1410">
        <f t="shared" ref="BQ757:CV757" ca="1" si="657">IF(AND($J$36&gt;=BQ$612,BQ689=$E$63),SUM(BQ$749:BQ$753)-($F$47*$F$49)+BQ$741,IF($J$36&gt;=BQ$612,SUM(BQ$749:BQ$753)+BQ$741,0))</f>
        <v>0</v>
      </c>
      <c r="BR757" s="1410">
        <f t="shared" ca="1" si="657"/>
        <v>0</v>
      </c>
      <c r="BS757" s="1410">
        <f t="shared" ca="1" si="657"/>
        <v>0</v>
      </c>
      <c r="BT757" s="1410">
        <f t="shared" ca="1" si="657"/>
        <v>0</v>
      </c>
      <c r="BU757" s="1410">
        <f t="shared" ca="1" si="657"/>
        <v>0</v>
      </c>
      <c r="BV757" s="1410">
        <f t="shared" ca="1" si="657"/>
        <v>0</v>
      </c>
      <c r="BW757" s="1410">
        <f t="shared" ca="1" si="657"/>
        <v>0</v>
      </c>
      <c r="BX757" s="1410">
        <f t="shared" ca="1" si="657"/>
        <v>0</v>
      </c>
      <c r="BY757" s="1410">
        <f t="shared" ca="1" si="657"/>
        <v>0</v>
      </c>
      <c r="BZ757" s="1410">
        <f t="shared" ca="1" si="657"/>
        <v>0</v>
      </c>
      <c r="CA757" s="1410">
        <f t="shared" ca="1" si="657"/>
        <v>0</v>
      </c>
      <c r="CB757" s="1410">
        <f t="shared" ca="1" si="657"/>
        <v>0</v>
      </c>
      <c r="CC757" s="1410">
        <f t="shared" ca="1" si="657"/>
        <v>0</v>
      </c>
      <c r="CD757" s="1410">
        <f t="shared" ca="1" si="657"/>
        <v>0</v>
      </c>
      <c r="CE757" s="1410">
        <f t="shared" ca="1" si="657"/>
        <v>0</v>
      </c>
      <c r="CF757" s="1410">
        <f t="shared" ca="1" si="657"/>
        <v>0</v>
      </c>
      <c r="CG757" s="1410">
        <f t="shared" ca="1" si="657"/>
        <v>0</v>
      </c>
      <c r="CH757" s="1410">
        <f t="shared" ca="1" si="657"/>
        <v>0</v>
      </c>
      <c r="CI757" s="1410">
        <f t="shared" ca="1" si="657"/>
        <v>0</v>
      </c>
      <c r="CJ757" s="1410">
        <f t="shared" ca="1" si="657"/>
        <v>0</v>
      </c>
      <c r="CK757" s="1410">
        <f t="shared" ca="1" si="657"/>
        <v>0</v>
      </c>
      <c r="CL757" s="1410">
        <f t="shared" ca="1" si="657"/>
        <v>0</v>
      </c>
      <c r="CM757" s="1410">
        <f t="shared" ca="1" si="657"/>
        <v>0</v>
      </c>
      <c r="CN757" s="1410">
        <f t="shared" ca="1" si="657"/>
        <v>0</v>
      </c>
      <c r="CO757" s="1410">
        <f t="shared" ca="1" si="657"/>
        <v>0</v>
      </c>
      <c r="CP757" s="1410">
        <f t="shared" ca="1" si="657"/>
        <v>0</v>
      </c>
      <c r="CQ757" s="1410">
        <f t="shared" ca="1" si="657"/>
        <v>0</v>
      </c>
      <c r="CR757" s="1410">
        <f t="shared" ca="1" si="657"/>
        <v>0</v>
      </c>
      <c r="CS757" s="1410">
        <f t="shared" ca="1" si="657"/>
        <v>0</v>
      </c>
      <c r="CT757" s="1410">
        <f t="shared" ca="1" si="657"/>
        <v>0</v>
      </c>
      <c r="CU757" s="1410">
        <f t="shared" ca="1" si="657"/>
        <v>0</v>
      </c>
      <c r="CV757" s="1410">
        <f t="shared" ca="1" si="657"/>
        <v>0</v>
      </c>
      <c r="CW757" s="1410">
        <f t="shared" ref="CW757:EF757" ca="1" si="658">IF(AND($J$36&gt;=CW$612,CW689=$E$63),SUM(CW$749:CW$753)-($F$47*$F$49)+CW$741,IF($J$36&gt;=CW$612,SUM(CW$749:CW$753)+CW$741,0))</f>
        <v>0</v>
      </c>
      <c r="CX757" s="1410">
        <f t="shared" ca="1" si="658"/>
        <v>0</v>
      </c>
      <c r="CY757" s="1410">
        <f t="shared" ca="1" si="658"/>
        <v>0</v>
      </c>
      <c r="CZ757" s="1410">
        <f t="shared" ca="1" si="658"/>
        <v>0</v>
      </c>
      <c r="DA757" s="1410">
        <f t="shared" ca="1" si="658"/>
        <v>0</v>
      </c>
      <c r="DB757" s="1410">
        <f t="shared" ca="1" si="658"/>
        <v>0</v>
      </c>
      <c r="DC757" s="1410">
        <f t="shared" ca="1" si="658"/>
        <v>0</v>
      </c>
      <c r="DD757" s="1410">
        <f t="shared" ca="1" si="658"/>
        <v>0</v>
      </c>
      <c r="DE757" s="1410">
        <f t="shared" ca="1" si="658"/>
        <v>0</v>
      </c>
      <c r="DF757" s="1410">
        <f t="shared" ca="1" si="658"/>
        <v>0</v>
      </c>
      <c r="DG757" s="1410">
        <f t="shared" ca="1" si="658"/>
        <v>0</v>
      </c>
      <c r="DH757" s="1410">
        <f t="shared" ca="1" si="658"/>
        <v>0</v>
      </c>
      <c r="DI757" s="1410">
        <f t="shared" ca="1" si="658"/>
        <v>0</v>
      </c>
      <c r="DJ757" s="1410">
        <f t="shared" ca="1" si="658"/>
        <v>0</v>
      </c>
      <c r="DK757" s="1410">
        <f t="shared" ca="1" si="658"/>
        <v>0</v>
      </c>
      <c r="DL757" s="1410">
        <f t="shared" ca="1" si="658"/>
        <v>0</v>
      </c>
      <c r="DM757" s="1410">
        <f t="shared" ca="1" si="658"/>
        <v>0</v>
      </c>
      <c r="DN757" s="1410">
        <f t="shared" ca="1" si="658"/>
        <v>0</v>
      </c>
      <c r="DO757" s="1410">
        <f t="shared" ca="1" si="658"/>
        <v>0</v>
      </c>
      <c r="DP757" s="1410">
        <f t="shared" ca="1" si="658"/>
        <v>0</v>
      </c>
      <c r="DQ757" s="1410">
        <f t="shared" ca="1" si="658"/>
        <v>0</v>
      </c>
      <c r="DR757" s="1410">
        <f t="shared" ca="1" si="658"/>
        <v>0</v>
      </c>
      <c r="DS757" s="1410">
        <f t="shared" ca="1" si="658"/>
        <v>0</v>
      </c>
      <c r="DT757" s="1410">
        <f t="shared" ca="1" si="658"/>
        <v>0</v>
      </c>
      <c r="DU757" s="1410">
        <f t="shared" ca="1" si="658"/>
        <v>0</v>
      </c>
      <c r="DV757" s="1410">
        <f t="shared" ca="1" si="658"/>
        <v>0</v>
      </c>
      <c r="DW757" s="1410">
        <f t="shared" ca="1" si="658"/>
        <v>0</v>
      </c>
      <c r="DX757" s="1410">
        <f t="shared" ca="1" si="658"/>
        <v>0</v>
      </c>
      <c r="DY757" s="1410">
        <f t="shared" ca="1" si="658"/>
        <v>0</v>
      </c>
      <c r="DZ757" s="1410">
        <f t="shared" ca="1" si="658"/>
        <v>0</v>
      </c>
      <c r="EA757" s="1410">
        <f t="shared" ca="1" si="658"/>
        <v>0</v>
      </c>
      <c r="EB757" s="1410">
        <f t="shared" ca="1" si="658"/>
        <v>0</v>
      </c>
      <c r="EC757" s="1410">
        <f t="shared" ca="1" si="658"/>
        <v>0</v>
      </c>
      <c r="ED757" s="1410">
        <f t="shared" ca="1" si="658"/>
        <v>0</v>
      </c>
      <c r="EE757" s="1410">
        <f t="shared" ca="1" si="658"/>
        <v>0</v>
      </c>
      <c r="EF757" s="1410">
        <f t="shared" ca="1" si="658"/>
        <v>0</v>
      </c>
    </row>
    <row r="758" spans="1:136">
      <c r="C758" s="27" t="s">
        <v>779</v>
      </c>
      <c r="D758" s="1410">
        <f>-(M16+SUM(M19:M25))</f>
        <v>-80525</v>
      </c>
      <c r="E758" s="1410" t="e">
        <f t="shared" ref="E758:AJ758" ca="1" si="659">IF($J$36&gt;=E$612,E717-E729+E750+E749,0)</f>
        <v>#DIV/0!</v>
      </c>
      <c r="F758" s="1410" t="e">
        <f t="shared" ca="1" si="659"/>
        <v>#DIV/0!</v>
      </c>
      <c r="G758" s="1410" t="e">
        <f t="shared" ca="1" si="659"/>
        <v>#DIV/0!</v>
      </c>
      <c r="H758" s="1410" t="e">
        <f t="shared" ca="1" si="659"/>
        <v>#DIV/0!</v>
      </c>
      <c r="I758" s="1410" t="e">
        <f t="shared" ca="1" si="659"/>
        <v>#DIV/0!</v>
      </c>
      <c r="J758" s="1410" t="e">
        <f t="shared" ca="1" si="659"/>
        <v>#DIV/0!</v>
      </c>
      <c r="K758" s="1410" t="e">
        <f t="shared" ca="1" si="659"/>
        <v>#DIV/0!</v>
      </c>
      <c r="L758" s="1410" t="e">
        <f t="shared" ca="1" si="659"/>
        <v>#DIV/0!</v>
      </c>
      <c r="M758" s="1410" t="e">
        <f t="shared" ca="1" si="659"/>
        <v>#DIV/0!</v>
      </c>
      <c r="N758" s="1410" t="e">
        <f t="shared" ca="1" si="659"/>
        <v>#DIV/0!</v>
      </c>
      <c r="O758" s="1410" t="e">
        <f t="shared" ca="1" si="659"/>
        <v>#DIV/0!</v>
      </c>
      <c r="P758" s="1410" t="e">
        <f t="shared" ca="1" si="659"/>
        <v>#DIV/0!</v>
      </c>
      <c r="Q758" s="1410" t="e">
        <f t="shared" ca="1" si="659"/>
        <v>#DIV/0!</v>
      </c>
      <c r="R758" s="1410" t="e">
        <f t="shared" ca="1" si="659"/>
        <v>#DIV/0!</v>
      </c>
      <c r="S758" s="1410" t="e">
        <f t="shared" ca="1" si="659"/>
        <v>#DIV/0!</v>
      </c>
      <c r="T758" s="1410" t="e">
        <f t="shared" ca="1" si="659"/>
        <v>#DIV/0!</v>
      </c>
      <c r="U758" s="1410" t="e">
        <f t="shared" ca="1" si="659"/>
        <v>#DIV/0!</v>
      </c>
      <c r="V758" s="1410" t="e">
        <f t="shared" ca="1" si="659"/>
        <v>#DIV/0!</v>
      </c>
      <c r="W758" s="1410" t="e">
        <f t="shared" ca="1" si="659"/>
        <v>#DIV/0!</v>
      </c>
      <c r="X758" s="1410" t="e">
        <f t="shared" ca="1" si="659"/>
        <v>#DIV/0!</v>
      </c>
      <c r="Y758" s="1410" t="e">
        <f t="shared" ca="1" si="659"/>
        <v>#DIV/0!</v>
      </c>
      <c r="Z758" s="1410" t="e">
        <f t="shared" ca="1" si="659"/>
        <v>#DIV/0!</v>
      </c>
      <c r="AA758" s="1410" t="e">
        <f t="shared" ca="1" si="659"/>
        <v>#DIV/0!</v>
      </c>
      <c r="AB758" s="1410" t="e">
        <f t="shared" ca="1" si="659"/>
        <v>#DIV/0!</v>
      </c>
      <c r="AC758" s="1410" t="e">
        <f t="shared" ca="1" si="659"/>
        <v>#DIV/0!</v>
      </c>
      <c r="AD758" s="1410" t="e">
        <f t="shared" ca="1" si="659"/>
        <v>#DIV/0!</v>
      </c>
      <c r="AE758" s="1410" t="e">
        <f t="shared" ca="1" si="659"/>
        <v>#DIV/0!</v>
      </c>
      <c r="AF758" s="1410" t="e">
        <f t="shared" ca="1" si="659"/>
        <v>#DIV/0!</v>
      </c>
      <c r="AG758" s="1410" t="e">
        <f t="shared" ca="1" si="659"/>
        <v>#DIV/0!</v>
      </c>
      <c r="AH758" s="1410" t="e">
        <f t="shared" ca="1" si="659"/>
        <v>#DIV/0!</v>
      </c>
      <c r="AI758" s="1410" t="e">
        <f t="shared" ca="1" si="659"/>
        <v>#DIV/0!</v>
      </c>
      <c r="AJ758" s="1410" t="e">
        <f t="shared" ca="1" si="659"/>
        <v>#DIV/0!</v>
      </c>
      <c r="AK758" s="1410" t="e">
        <f t="shared" ref="AK758:BP758" ca="1" si="660">IF($J$36&gt;=AK$612,AK717-AK729+AK750+AK749,0)</f>
        <v>#DIV/0!</v>
      </c>
      <c r="AL758" s="1410" t="e">
        <f t="shared" ca="1" si="660"/>
        <v>#DIV/0!</v>
      </c>
      <c r="AM758" s="1410" t="e">
        <f t="shared" ca="1" si="660"/>
        <v>#DIV/0!</v>
      </c>
      <c r="AN758" s="1410" t="e">
        <f t="shared" ca="1" si="660"/>
        <v>#DIV/0!</v>
      </c>
      <c r="AO758" s="1410" t="e">
        <f t="shared" ca="1" si="660"/>
        <v>#DIV/0!</v>
      </c>
      <c r="AP758" s="1410" t="e">
        <f t="shared" ca="1" si="660"/>
        <v>#DIV/0!</v>
      </c>
      <c r="AQ758" s="1410" t="e">
        <f t="shared" ca="1" si="660"/>
        <v>#DIV/0!</v>
      </c>
      <c r="AR758" s="1410" t="e">
        <f t="shared" ca="1" si="660"/>
        <v>#DIV/0!</v>
      </c>
      <c r="AS758" s="1410" t="e">
        <f t="shared" ca="1" si="660"/>
        <v>#DIV/0!</v>
      </c>
      <c r="AT758" s="1410" t="e">
        <f t="shared" ca="1" si="660"/>
        <v>#DIV/0!</v>
      </c>
      <c r="AU758" s="1410" t="e">
        <f t="shared" ca="1" si="660"/>
        <v>#DIV/0!</v>
      </c>
      <c r="AV758" s="1410" t="e">
        <f t="shared" ca="1" si="660"/>
        <v>#DIV/0!</v>
      </c>
      <c r="AW758" s="1410" t="e">
        <f t="shared" ca="1" si="660"/>
        <v>#DIV/0!</v>
      </c>
      <c r="AX758" s="1410" t="e">
        <f t="shared" ca="1" si="660"/>
        <v>#DIV/0!</v>
      </c>
      <c r="AY758" s="1410" t="e">
        <f t="shared" ca="1" si="660"/>
        <v>#DIV/0!</v>
      </c>
      <c r="AZ758" s="1410" t="e">
        <f t="shared" ca="1" si="660"/>
        <v>#DIV/0!</v>
      </c>
      <c r="BA758" s="1410">
        <f t="shared" ca="1" si="660"/>
        <v>0</v>
      </c>
      <c r="BB758" s="1410">
        <f t="shared" ca="1" si="660"/>
        <v>0</v>
      </c>
      <c r="BC758" s="1410">
        <f t="shared" ca="1" si="660"/>
        <v>0</v>
      </c>
      <c r="BD758" s="1410">
        <f t="shared" ca="1" si="660"/>
        <v>0</v>
      </c>
      <c r="BE758" s="1410">
        <f t="shared" ca="1" si="660"/>
        <v>0</v>
      </c>
      <c r="BF758" s="1410">
        <f t="shared" ca="1" si="660"/>
        <v>0</v>
      </c>
      <c r="BG758" s="1410">
        <f t="shared" ca="1" si="660"/>
        <v>0</v>
      </c>
      <c r="BH758" s="1410">
        <f t="shared" ca="1" si="660"/>
        <v>0</v>
      </c>
      <c r="BI758" s="1410">
        <f t="shared" ca="1" si="660"/>
        <v>0</v>
      </c>
      <c r="BJ758" s="1410">
        <f t="shared" ca="1" si="660"/>
        <v>0</v>
      </c>
      <c r="BK758" s="1410">
        <f t="shared" ca="1" si="660"/>
        <v>0</v>
      </c>
      <c r="BL758" s="1410">
        <f t="shared" ca="1" si="660"/>
        <v>0</v>
      </c>
      <c r="BM758" s="1410">
        <f t="shared" ca="1" si="660"/>
        <v>0</v>
      </c>
      <c r="BN758" s="1410">
        <f t="shared" ca="1" si="660"/>
        <v>0</v>
      </c>
      <c r="BO758" s="1410">
        <f t="shared" ca="1" si="660"/>
        <v>0</v>
      </c>
      <c r="BP758" s="1410">
        <f t="shared" ca="1" si="660"/>
        <v>0</v>
      </c>
      <c r="BQ758" s="1410">
        <f t="shared" ref="BQ758:CV758" ca="1" si="661">IF($J$36&gt;=BQ$612,BQ717-BQ729+BQ750+BQ749,0)</f>
        <v>0</v>
      </c>
      <c r="BR758" s="1410">
        <f t="shared" ca="1" si="661"/>
        <v>0</v>
      </c>
      <c r="BS758" s="1410">
        <f t="shared" ca="1" si="661"/>
        <v>0</v>
      </c>
      <c r="BT758" s="1410">
        <f t="shared" ca="1" si="661"/>
        <v>0</v>
      </c>
      <c r="BU758" s="1410">
        <f t="shared" ca="1" si="661"/>
        <v>0</v>
      </c>
      <c r="BV758" s="1410">
        <f t="shared" ca="1" si="661"/>
        <v>0</v>
      </c>
      <c r="BW758" s="1410">
        <f t="shared" ca="1" si="661"/>
        <v>0</v>
      </c>
      <c r="BX758" s="1410">
        <f t="shared" ca="1" si="661"/>
        <v>0</v>
      </c>
      <c r="BY758" s="1410">
        <f t="shared" ca="1" si="661"/>
        <v>0</v>
      </c>
      <c r="BZ758" s="1410">
        <f t="shared" ca="1" si="661"/>
        <v>0</v>
      </c>
      <c r="CA758" s="1410">
        <f t="shared" ca="1" si="661"/>
        <v>0</v>
      </c>
      <c r="CB758" s="1410">
        <f t="shared" ca="1" si="661"/>
        <v>0</v>
      </c>
      <c r="CC758" s="1410">
        <f t="shared" ca="1" si="661"/>
        <v>0</v>
      </c>
      <c r="CD758" s="1410">
        <f t="shared" ca="1" si="661"/>
        <v>0</v>
      </c>
      <c r="CE758" s="1410">
        <f t="shared" ca="1" si="661"/>
        <v>0</v>
      </c>
      <c r="CF758" s="1410">
        <f t="shared" ca="1" si="661"/>
        <v>0</v>
      </c>
      <c r="CG758" s="1410">
        <f t="shared" ca="1" si="661"/>
        <v>0</v>
      </c>
      <c r="CH758" s="1410">
        <f t="shared" ca="1" si="661"/>
        <v>0</v>
      </c>
      <c r="CI758" s="1410">
        <f t="shared" ca="1" si="661"/>
        <v>0</v>
      </c>
      <c r="CJ758" s="1410">
        <f t="shared" ca="1" si="661"/>
        <v>0</v>
      </c>
      <c r="CK758" s="1410">
        <f t="shared" ca="1" si="661"/>
        <v>0</v>
      </c>
      <c r="CL758" s="1410">
        <f t="shared" ca="1" si="661"/>
        <v>0</v>
      </c>
      <c r="CM758" s="1410">
        <f t="shared" ca="1" si="661"/>
        <v>0</v>
      </c>
      <c r="CN758" s="1410">
        <f t="shared" ca="1" si="661"/>
        <v>0</v>
      </c>
      <c r="CO758" s="1410">
        <f t="shared" ca="1" si="661"/>
        <v>0</v>
      </c>
      <c r="CP758" s="1410">
        <f t="shared" ca="1" si="661"/>
        <v>0</v>
      </c>
      <c r="CQ758" s="1410">
        <f t="shared" ca="1" si="661"/>
        <v>0</v>
      </c>
      <c r="CR758" s="1410">
        <f t="shared" ca="1" si="661"/>
        <v>0</v>
      </c>
      <c r="CS758" s="1410">
        <f t="shared" ca="1" si="661"/>
        <v>0</v>
      </c>
      <c r="CT758" s="1410">
        <f t="shared" ca="1" si="661"/>
        <v>0</v>
      </c>
      <c r="CU758" s="1410">
        <f t="shared" ca="1" si="661"/>
        <v>0</v>
      </c>
      <c r="CV758" s="1410">
        <f t="shared" ca="1" si="661"/>
        <v>0</v>
      </c>
      <c r="CW758" s="1410">
        <f t="shared" ref="CW758:EF758" ca="1" si="662">IF($J$36&gt;=CW$612,CW717-CW729+CW750+CW749,0)</f>
        <v>0</v>
      </c>
      <c r="CX758" s="1410">
        <f t="shared" ca="1" si="662"/>
        <v>0</v>
      </c>
      <c r="CY758" s="1410">
        <f t="shared" ca="1" si="662"/>
        <v>0</v>
      </c>
      <c r="CZ758" s="1410">
        <f t="shared" ca="1" si="662"/>
        <v>0</v>
      </c>
      <c r="DA758" s="1410">
        <f t="shared" ca="1" si="662"/>
        <v>0</v>
      </c>
      <c r="DB758" s="1410">
        <f t="shared" ca="1" si="662"/>
        <v>0</v>
      </c>
      <c r="DC758" s="1410">
        <f t="shared" ca="1" si="662"/>
        <v>0</v>
      </c>
      <c r="DD758" s="1410">
        <f t="shared" ca="1" si="662"/>
        <v>0</v>
      </c>
      <c r="DE758" s="1410">
        <f t="shared" ca="1" si="662"/>
        <v>0</v>
      </c>
      <c r="DF758" s="1410">
        <f t="shared" ca="1" si="662"/>
        <v>0</v>
      </c>
      <c r="DG758" s="1410">
        <f t="shared" ca="1" si="662"/>
        <v>0</v>
      </c>
      <c r="DH758" s="1410">
        <f t="shared" ca="1" si="662"/>
        <v>0</v>
      </c>
      <c r="DI758" s="1410">
        <f t="shared" ca="1" si="662"/>
        <v>0</v>
      </c>
      <c r="DJ758" s="1410">
        <f t="shared" ca="1" si="662"/>
        <v>0</v>
      </c>
      <c r="DK758" s="1410">
        <f t="shared" ca="1" si="662"/>
        <v>0</v>
      </c>
      <c r="DL758" s="1410">
        <f t="shared" ca="1" si="662"/>
        <v>0</v>
      </c>
      <c r="DM758" s="1410">
        <f t="shared" ca="1" si="662"/>
        <v>0</v>
      </c>
      <c r="DN758" s="1410">
        <f t="shared" ca="1" si="662"/>
        <v>0</v>
      </c>
      <c r="DO758" s="1410">
        <f t="shared" ca="1" si="662"/>
        <v>0</v>
      </c>
      <c r="DP758" s="1410">
        <f t="shared" ca="1" si="662"/>
        <v>0</v>
      </c>
      <c r="DQ758" s="1410">
        <f t="shared" ca="1" si="662"/>
        <v>0</v>
      </c>
      <c r="DR758" s="1410">
        <f t="shared" ca="1" si="662"/>
        <v>0</v>
      </c>
      <c r="DS758" s="1410">
        <f t="shared" ca="1" si="662"/>
        <v>0</v>
      </c>
      <c r="DT758" s="1410">
        <f t="shared" ca="1" si="662"/>
        <v>0</v>
      </c>
      <c r="DU758" s="1410">
        <f t="shared" ca="1" si="662"/>
        <v>0</v>
      </c>
      <c r="DV758" s="1410">
        <f t="shared" ca="1" si="662"/>
        <v>0</v>
      </c>
      <c r="DW758" s="1410">
        <f t="shared" ca="1" si="662"/>
        <v>0</v>
      </c>
      <c r="DX758" s="1410">
        <f t="shared" ca="1" si="662"/>
        <v>0</v>
      </c>
      <c r="DY758" s="1410">
        <f t="shared" ca="1" si="662"/>
        <v>0</v>
      </c>
      <c r="DZ758" s="1410">
        <f t="shared" ca="1" si="662"/>
        <v>0</v>
      </c>
      <c r="EA758" s="1410">
        <f t="shared" ca="1" si="662"/>
        <v>0</v>
      </c>
      <c r="EB758" s="1410">
        <f t="shared" ca="1" si="662"/>
        <v>0</v>
      </c>
      <c r="EC758" s="1410">
        <f t="shared" ca="1" si="662"/>
        <v>0</v>
      </c>
      <c r="ED758" s="1410">
        <f t="shared" ca="1" si="662"/>
        <v>0</v>
      </c>
      <c r="EE758" s="1410">
        <f t="shared" ca="1" si="662"/>
        <v>0</v>
      </c>
      <c r="EF758" s="1410">
        <f t="shared" ca="1" si="662"/>
        <v>0</v>
      </c>
    </row>
    <row r="759" spans="1:136">
      <c r="C759" s="27"/>
      <c r="D759" s="1410"/>
      <c r="E759" s="1410"/>
      <c r="F759" s="1410"/>
      <c r="G759" s="1410"/>
      <c r="H759" s="1410"/>
      <c r="I759" s="1410"/>
      <c r="J759" s="1410"/>
      <c r="K759" s="1410"/>
      <c r="L759" s="1410"/>
      <c r="M759" s="1410"/>
      <c r="N759" s="1410"/>
      <c r="O759" s="1410"/>
      <c r="P759" s="1410"/>
      <c r="Q759" s="1410"/>
      <c r="R759" s="1410"/>
      <c r="S759" s="1410"/>
      <c r="T759" s="1410"/>
      <c r="U759" s="1410"/>
      <c r="V759" s="1410"/>
      <c r="W759" s="1410"/>
      <c r="X759" s="1410"/>
      <c r="Y759" s="1410"/>
      <c r="Z759" s="1410"/>
      <c r="AA759" s="1410"/>
      <c r="AB759" s="1410"/>
      <c r="AC759" s="1410"/>
      <c r="AD759" s="1410"/>
      <c r="AE759" s="1410"/>
      <c r="AF759" s="1410"/>
      <c r="AG759" s="1410"/>
      <c r="AH759" s="1410"/>
      <c r="AI759" s="1410"/>
      <c r="AJ759" s="1410"/>
      <c r="AK759" s="1410"/>
      <c r="AL759" s="1410"/>
      <c r="AM759" s="1410"/>
      <c r="AN759" s="1410"/>
      <c r="AO759" s="1410"/>
      <c r="AP759" s="1410"/>
      <c r="AQ759" s="1410"/>
      <c r="AR759" s="1410"/>
      <c r="AS759" s="1410"/>
      <c r="AT759" s="1410"/>
      <c r="AU759" s="1410"/>
      <c r="AV759" s="1410"/>
      <c r="AW759" s="1410"/>
      <c r="AX759" s="1410"/>
      <c r="AY759" s="1410"/>
      <c r="AZ759" s="1410"/>
      <c r="BA759" s="1410"/>
      <c r="BB759" s="1410"/>
      <c r="BC759" s="1410"/>
      <c r="BD759" s="1410"/>
      <c r="BE759" s="1410"/>
      <c r="BF759" s="1410"/>
      <c r="BG759" s="1410"/>
      <c r="BH759" s="1410"/>
      <c r="BI759" s="1410"/>
      <c r="BJ759" s="1410"/>
      <c r="BK759" s="1410"/>
      <c r="BL759" s="1410"/>
      <c r="BM759" s="1410"/>
      <c r="BN759" s="1410"/>
      <c r="BO759" s="1410"/>
      <c r="BP759" s="1410"/>
      <c r="BQ759" s="1410"/>
      <c r="BR759" s="1410"/>
      <c r="BS759" s="1410"/>
      <c r="BT759" s="1410"/>
      <c r="BU759" s="1410"/>
      <c r="BV759" s="1410"/>
      <c r="BW759" s="1410"/>
      <c r="BX759" s="1410"/>
      <c r="BY759" s="1410"/>
      <c r="BZ759" s="1410"/>
      <c r="CA759" s="1410"/>
      <c r="CB759" s="1410"/>
      <c r="CC759" s="1410"/>
      <c r="CD759" s="1410"/>
      <c r="CE759" s="1410"/>
      <c r="CF759" s="1410"/>
      <c r="CG759" s="1410"/>
      <c r="CH759" s="1410"/>
      <c r="CI759" s="1410"/>
      <c r="CJ759" s="1410"/>
      <c r="CK759" s="1410"/>
      <c r="CL759" s="1410"/>
      <c r="CM759" s="1410"/>
      <c r="CN759" s="1410"/>
      <c r="CO759" s="1410"/>
      <c r="CP759" s="1410"/>
      <c r="CQ759" s="1410"/>
      <c r="CR759" s="1410"/>
      <c r="CS759" s="1410"/>
      <c r="CT759" s="1410"/>
      <c r="CU759" s="1410"/>
      <c r="CV759" s="1410"/>
      <c r="CW759" s="1410"/>
      <c r="CX759" s="1410"/>
      <c r="CY759" s="1410"/>
      <c r="CZ759" s="1410"/>
      <c r="DA759" s="1410"/>
      <c r="DB759" s="1410"/>
      <c r="DC759" s="1410"/>
      <c r="DD759" s="1410"/>
      <c r="DE759" s="1410"/>
      <c r="DF759" s="1410"/>
      <c r="DG759" s="1410"/>
      <c r="DH759" s="1410"/>
      <c r="DI759" s="1410"/>
      <c r="DJ759" s="1410"/>
      <c r="DK759" s="1410"/>
      <c r="DL759" s="1410"/>
      <c r="DM759" s="1410"/>
      <c r="DN759" s="1410"/>
      <c r="DO759" s="1410"/>
      <c r="DP759" s="1410"/>
      <c r="DQ759" s="1410"/>
      <c r="DR759" s="1410"/>
      <c r="DS759" s="1410"/>
      <c r="DT759" s="1410"/>
      <c r="DU759" s="1410"/>
      <c r="DV759" s="1410"/>
      <c r="DW759" s="1410"/>
      <c r="DX759" s="1410"/>
      <c r="DY759" s="1410"/>
      <c r="DZ759" s="1410"/>
      <c r="EA759" s="1410"/>
      <c r="EB759" s="1410"/>
      <c r="EC759" s="1410"/>
      <c r="ED759" s="1410"/>
      <c r="EE759" s="1410"/>
      <c r="EF759" s="1410"/>
    </row>
    <row r="760" spans="1:136">
      <c r="C760" s="27" t="s">
        <v>780</v>
      </c>
      <c r="D760" s="1410"/>
      <c r="E760" s="1585" t="e">
        <f ca="1">IF(UW!$R$27&lt;E$612,IF(UW!$R$32&gt;=E$612,UW!$Q$28,UW!$Q$33),$M$33)</f>
        <v>#DIV/0!</v>
      </c>
      <c r="F760" s="1410" t="e">
        <f ca="1">IF(UW!$R$27&lt;F$612,IF(UW!$R$32&gt;=F$612,UW!$Q$28,UW!$Q$33),$M$33)</f>
        <v>#DIV/0!</v>
      </c>
      <c r="G760" s="1410" t="e">
        <f ca="1">IF(UW!$R$27&lt;G$612,IF(UW!$R$32&gt;=G$612,UW!$Q$28,UW!$Q$33),$M$33)</f>
        <v>#DIV/0!</v>
      </c>
      <c r="H760" s="1410" t="e">
        <f ca="1">IF(UW!$R$27&lt;H$612,IF(UW!$R$32&gt;=H$612,UW!$Q$28,UW!$Q$33),$M$33)</f>
        <v>#DIV/0!</v>
      </c>
      <c r="I760" s="1410" t="e">
        <f ca="1">IF(UW!$R$27&lt;I$612,IF(UW!$R$32&gt;=I$612,UW!$Q$28,UW!$Q$33),$M$33)</f>
        <v>#DIV/0!</v>
      </c>
      <c r="J760" s="1410" t="e">
        <f ca="1">IF(UW!$R$27&lt;J$612,IF(UW!$R$32&gt;=J$612,UW!$Q$28,UW!$Q$33),$M$33)</f>
        <v>#DIV/0!</v>
      </c>
      <c r="K760" s="1410" t="e">
        <f ca="1">IF(UW!$R$27&lt;K$612,IF(UW!$R$32&gt;=K$612,UW!$Q$28,UW!$Q$33),$M$33)</f>
        <v>#DIV/0!</v>
      </c>
      <c r="L760" s="1410" t="e">
        <f ca="1">IF(UW!$R$27&lt;L$612,IF(UW!$R$32&gt;=L$612,UW!$Q$28,UW!$Q$33),$M$33)</f>
        <v>#DIV/0!</v>
      </c>
      <c r="M760" s="1410" t="e">
        <f ca="1">IF(UW!$R$27&lt;M$612,IF(UW!$R$32&gt;=M$612,UW!$Q$28,UW!$Q$33),$M$33)</f>
        <v>#DIV/0!</v>
      </c>
      <c r="N760" s="1410" t="e">
        <f ca="1">IF(UW!$R$27&lt;N$612,IF(UW!$R$32&gt;=N$612,UW!$Q$28,UW!$Q$33),$M$33)</f>
        <v>#DIV/0!</v>
      </c>
      <c r="O760" s="1410" t="e">
        <f ca="1">IF(UW!$R$27&lt;O$612,IF(UW!$R$32&gt;=O$612,UW!$Q$28,UW!$Q$33),$M$33)</f>
        <v>#DIV/0!</v>
      </c>
      <c r="P760" s="1410" t="e">
        <f ca="1">IF(UW!$R$27&lt;P$612,IF(UW!$R$32&gt;=P$612,UW!$Q$28,UW!$Q$33),$M$33)</f>
        <v>#DIV/0!</v>
      </c>
      <c r="Q760" s="1410" t="e">
        <f ca="1">IF(UW!$R$27&lt;Q$612,IF(UW!$R$32&gt;=Q$612,UW!$Q$28,UW!$Q$33),$M$33)</f>
        <v>#DIV/0!</v>
      </c>
      <c r="R760" s="1410" t="e">
        <f ca="1">IF(UW!$R$27&lt;R$612,IF(UW!$R$32&gt;=R$612,UW!$Q$28,UW!$Q$33),$M$33)</f>
        <v>#DIV/0!</v>
      </c>
      <c r="S760" s="1410" t="e">
        <f ca="1">IF(UW!$R$27&lt;S$612,IF(UW!$R$32&gt;=S$612,UW!$Q$28,UW!$Q$33),$M$33)</f>
        <v>#DIV/0!</v>
      </c>
      <c r="T760" s="1410" t="e">
        <f ca="1">IF(UW!$R$27&lt;T$612,IF(UW!$R$32&gt;=T$612,UW!$Q$28,UW!$Q$33),$M$33)</f>
        <v>#DIV/0!</v>
      </c>
      <c r="U760" s="1410" t="e">
        <f ca="1">IF(UW!$R$27&lt;U$612,IF(UW!$R$32&gt;=U$612,UW!$Q$28,UW!$Q$33),$M$33)</f>
        <v>#DIV/0!</v>
      </c>
      <c r="V760" s="1410" t="e">
        <f ca="1">IF(UW!$R$27&lt;V$612,IF(UW!$R$32&gt;=V$612,UW!$Q$28,UW!$Q$33),$M$33)</f>
        <v>#DIV/0!</v>
      </c>
      <c r="W760" s="1410" t="e">
        <f ca="1">IF(UW!$R$27&lt;W$612,IF(UW!$R$32&gt;=W$612,UW!$Q$28,UW!$Q$33),$M$33)</f>
        <v>#DIV/0!</v>
      </c>
      <c r="X760" s="1410" t="e">
        <f ca="1">IF(UW!$R$27&lt;X$612,IF(UW!$R$32&gt;=X$612,UW!$Q$28,UW!$Q$33),$M$33)</f>
        <v>#DIV/0!</v>
      </c>
      <c r="Y760" s="1410" t="e">
        <f ca="1">IF(UW!$R$27&lt;Y$612,IF(UW!$R$32&gt;=Y$612,UW!$Q$28,UW!$Q$33),$M$33)</f>
        <v>#DIV/0!</v>
      </c>
      <c r="Z760" s="1410" t="e">
        <f ca="1">IF(UW!$R$27&lt;Z$612,IF(UW!$R$32&gt;=Z$612,UW!$Q$28,UW!$Q$33),$M$33)</f>
        <v>#DIV/0!</v>
      </c>
      <c r="AA760" s="1410" t="e">
        <f ca="1">IF(UW!$R$27&lt;AA$612,IF(UW!$R$32&gt;=AA$612,UW!$Q$28,UW!$Q$33),$M$33)</f>
        <v>#DIV/0!</v>
      </c>
      <c r="AB760" s="1410" t="e">
        <f ca="1">IF(UW!$R$27&lt;AB$612,IF(UW!$R$32&gt;=AB$612,UW!$Q$28,UW!$Q$33),$M$33)</f>
        <v>#DIV/0!</v>
      </c>
      <c r="AC760" s="1410" t="e">
        <f ca="1">IF(UW!$R$27&lt;AC$612,IF(UW!$R$32&gt;=AC$612,UW!$Q$28,UW!$Q$33),$M$33)</f>
        <v>#DIV/0!</v>
      </c>
      <c r="AD760" s="1410" t="e">
        <f ca="1">IF(UW!$R$27&lt;AD$612,IF(UW!$R$32&gt;=AD$612,UW!$Q$28,UW!$Q$33),$M$33)</f>
        <v>#DIV/0!</v>
      </c>
      <c r="AE760" s="1410" t="e">
        <f ca="1">IF(UW!$R$27&lt;AE$612,IF(UW!$R$32&gt;=AE$612,UW!$Q$28,UW!$Q$33),$M$33)</f>
        <v>#DIV/0!</v>
      </c>
      <c r="AF760" s="1410" t="e">
        <f ca="1">IF(UW!$R$27&lt;AF$612,IF(UW!$R$32&gt;=AF$612,UW!$Q$28,UW!$Q$33),$M$33)</f>
        <v>#DIV/0!</v>
      </c>
      <c r="AG760" s="1410" t="e">
        <f ca="1">IF(UW!$R$27&lt;AG$612,IF(UW!$R$32&gt;=AG$612,UW!$Q$28,UW!$Q$33),$M$33)</f>
        <v>#DIV/0!</v>
      </c>
      <c r="AH760" s="1410" t="e">
        <f ca="1">IF(UW!$R$27&lt;AH$612,IF(UW!$R$32&gt;=AH$612,UW!$Q$28,UW!$Q$33),$M$33)</f>
        <v>#DIV/0!</v>
      </c>
      <c r="AI760" s="1410" t="e">
        <f ca="1">IF(UW!$R$27&lt;AI$612,IF(UW!$R$32&gt;=AI$612,UW!$Q$28,UW!$Q$33),$M$33)</f>
        <v>#DIV/0!</v>
      </c>
      <c r="AJ760" s="1410" t="e">
        <f ca="1">IF(UW!$R$27&lt;AJ$612,IF(UW!$R$32&gt;=AJ$612,UW!$Q$28,UW!$Q$33),$M$33)</f>
        <v>#DIV/0!</v>
      </c>
      <c r="AK760" s="1410" t="e">
        <f ca="1">IF(UW!$R$27&lt;AK$612,IF(UW!$R$32&gt;=AK$612,UW!$Q$28,UW!$Q$33),$M$33)</f>
        <v>#DIV/0!</v>
      </c>
      <c r="AL760" s="1410" t="e">
        <f ca="1">IF(UW!$R$27&lt;AL$612,IF(UW!$R$32&gt;=AL$612,UW!$Q$28,UW!$Q$33),$M$33)</f>
        <v>#DIV/0!</v>
      </c>
      <c r="AM760" s="1410" t="e">
        <f ca="1">IF(UW!$R$27&lt;AM$612,IF(UW!$R$32&gt;=AM$612,UW!$Q$28,UW!$Q$33),$M$33)</f>
        <v>#DIV/0!</v>
      </c>
      <c r="AN760" s="1410" t="e">
        <f ca="1">IF(UW!$R$27&lt;AN$612,IF(UW!$R$32&gt;=AN$612,UW!$Q$28,UW!$Q$33),$M$33)</f>
        <v>#DIV/0!</v>
      </c>
      <c r="AO760" s="1410" t="e">
        <f ca="1">IF(UW!$R$27&lt;AO$612,IF(UW!$R$32&gt;=AO$612,UW!$Q$28,UW!$Q$33),$M$33)</f>
        <v>#DIV/0!</v>
      </c>
      <c r="AP760" s="1410" t="e">
        <f ca="1">IF(UW!$R$27&lt;AP$612,IF(UW!$R$32&gt;=AP$612,UW!$Q$28,UW!$Q$33),$M$33)</f>
        <v>#DIV/0!</v>
      </c>
      <c r="AQ760" s="1410" t="e">
        <f ca="1">IF(UW!$R$27&lt;AQ$612,IF(UW!$R$32&gt;=AQ$612,UW!$Q$28,UW!$Q$33),$M$33)</f>
        <v>#DIV/0!</v>
      </c>
      <c r="AR760" s="1410" t="e">
        <f ca="1">IF(UW!$R$27&lt;AR$612,IF(UW!$R$32&gt;=AR$612,UW!$Q$28,UW!$Q$33),$M$33)</f>
        <v>#DIV/0!</v>
      </c>
      <c r="AS760" s="1410" t="e">
        <f ca="1">IF(UW!$R$27&lt;AS$612,IF(UW!$R$32&gt;=AS$612,UW!$Q$28,UW!$Q$33),$M$33)</f>
        <v>#DIV/0!</v>
      </c>
      <c r="AT760" s="1410" t="e">
        <f ca="1">IF(UW!$R$27&lt;AT$612,IF(UW!$R$32&gt;=AT$612,UW!$Q$28,UW!$Q$33),$M$33)</f>
        <v>#DIV/0!</v>
      </c>
      <c r="AU760" s="1410" t="e">
        <f ca="1">IF(UW!$R$27&lt;AU$612,IF(UW!$R$32&gt;=AU$612,UW!$Q$28,UW!$Q$33),$M$33)</f>
        <v>#DIV/0!</v>
      </c>
      <c r="AV760" s="1410" t="e">
        <f ca="1">IF(UW!$R$27&lt;AV$612,IF(UW!$R$32&gt;=AV$612,UW!$Q$28,UW!$Q$33),$M$33)</f>
        <v>#DIV/0!</v>
      </c>
      <c r="AW760" s="1410" t="e">
        <f ca="1">IF(UW!$R$27&lt;AW$612,IF(UW!$R$32&gt;=AW$612,UW!$Q$28,UW!$Q$33),$M$33)</f>
        <v>#DIV/0!</v>
      </c>
      <c r="AX760" s="1410" t="e">
        <f ca="1">IF(UW!$R$27&lt;AX$612,IF(UW!$R$32&gt;=AX$612,UW!$Q$28,UW!$Q$33),$M$33)</f>
        <v>#DIV/0!</v>
      </c>
      <c r="AY760" s="1410" t="e">
        <f ca="1">IF(UW!$R$27&lt;AY$612,IF(UW!$R$32&gt;=AY$612,UW!$Q$28,UW!$Q$33),$M$33)</f>
        <v>#DIV/0!</v>
      </c>
      <c r="AZ760" s="1410" t="e">
        <f ca="1">IF(UW!$R$27&lt;AZ$612,IF(UW!$R$32&gt;=AZ$612,UW!$Q$28,UW!$Q$33),$M$33)</f>
        <v>#DIV/0!</v>
      </c>
      <c r="BA760" s="1410" t="e">
        <f ca="1">IF(UW!$R$27&lt;BA$612,IF(UW!$R$32&gt;=BA$612,UW!$Q$28,UW!$Q$33),$M$33)</f>
        <v>#DIV/0!</v>
      </c>
      <c r="BB760" s="1410" t="e">
        <f ca="1">IF(UW!$R$27&lt;BB$612,IF(UW!$R$32&gt;=BB$612,UW!$Q$28,UW!$Q$33),$M$33)</f>
        <v>#DIV/0!</v>
      </c>
      <c r="BC760" s="1410" t="e">
        <f ca="1">IF(UW!$R$27&lt;BC$612,IF(UW!$R$32&gt;=BC$612,UW!$Q$28,UW!$Q$33),$M$33)</f>
        <v>#DIV/0!</v>
      </c>
      <c r="BD760" s="1410" t="e">
        <f ca="1">IF(UW!$R$27&lt;BD$612,IF(UW!$R$32&gt;=BD$612,UW!$Q$28,UW!$Q$33),$M$33)</f>
        <v>#DIV/0!</v>
      </c>
      <c r="BE760" s="1410" t="e">
        <f ca="1">IF(UW!$R$27&lt;BE$612,IF(UW!$R$32&gt;=BE$612,UW!$Q$28,UW!$Q$33),$M$33)</f>
        <v>#DIV/0!</v>
      </c>
      <c r="BF760" s="1410" t="e">
        <f ca="1">IF(UW!$R$27&lt;BF$612,IF(UW!$R$32&gt;=BF$612,UW!$Q$28,UW!$Q$33),$M$33)</f>
        <v>#DIV/0!</v>
      </c>
      <c r="BG760" s="1410" t="e">
        <f ca="1">IF(UW!$R$27&lt;BG$612,IF(UW!$R$32&gt;=BG$612,UW!$Q$28,UW!$Q$33),$M$33)</f>
        <v>#DIV/0!</v>
      </c>
      <c r="BH760" s="1410" t="e">
        <f ca="1">IF(UW!$R$27&lt;BH$612,IF(UW!$R$32&gt;=BH$612,UW!$Q$28,UW!$Q$33),$M$33)</f>
        <v>#DIV/0!</v>
      </c>
      <c r="BI760" s="1410" t="e">
        <f ca="1">IF(UW!$R$27&lt;BI$612,IF(UW!$R$32&gt;=BI$612,UW!$Q$28,UW!$Q$33),$M$33)</f>
        <v>#DIV/0!</v>
      </c>
      <c r="BJ760" s="1410" t="e">
        <f ca="1">IF(UW!$R$27&lt;BJ$612,IF(UW!$R$32&gt;=BJ$612,UW!$Q$28,UW!$Q$33),$M$33)</f>
        <v>#DIV/0!</v>
      </c>
      <c r="BK760" s="1410" t="e">
        <f ca="1">IF(UW!$R$27&lt;BK$612,IF(UW!$R$32&gt;=BK$612,UW!$Q$28,UW!$Q$33),$M$33)</f>
        <v>#DIV/0!</v>
      </c>
      <c r="BL760" s="1410" t="e">
        <f ca="1">IF(UW!$R$27&lt;BL$612,IF(UW!$R$32&gt;=BL$612,UW!$Q$28,UW!$Q$33),$M$33)</f>
        <v>#DIV/0!</v>
      </c>
      <c r="BM760" s="1410" t="e">
        <f ca="1">IF(UW!$R$27&lt;BM$612,IF(UW!$R$32&gt;=BM$612,UW!$Q$28,UW!$Q$33),$M$33)</f>
        <v>#DIV/0!</v>
      </c>
      <c r="BN760" s="1410" t="e">
        <f ca="1">IF(UW!$R$27&lt;BN$612,IF(UW!$R$32&gt;=BN$612,UW!$Q$28,UW!$Q$33),$M$33)</f>
        <v>#DIV/0!</v>
      </c>
      <c r="BO760" s="1410" t="e">
        <f ca="1">IF(UW!$R$27&lt;BO$612,IF(UW!$R$32&gt;=BO$612,UW!$Q$28,UW!$Q$33),$M$33)</f>
        <v>#DIV/0!</v>
      </c>
      <c r="BP760" s="1410" t="e">
        <f ca="1">IF(UW!$R$27&lt;BP$612,IF(UW!$R$32&gt;=BP$612,UW!$Q$28,UW!$Q$33),$M$33)</f>
        <v>#DIV/0!</v>
      </c>
      <c r="BQ760" s="1410" t="e">
        <f ca="1">IF(UW!$R$27&lt;BQ$612,IF(UW!$R$32&gt;=BQ$612,UW!$Q$28,UW!$Q$33),$M$33)</f>
        <v>#DIV/0!</v>
      </c>
      <c r="BR760" s="1410" t="e">
        <f ca="1">IF(UW!$R$27&lt;BR$612,IF(UW!$R$32&gt;=BR$612,UW!$Q$28,UW!$Q$33),$M$33)</f>
        <v>#DIV/0!</v>
      </c>
      <c r="BS760" s="1410" t="e">
        <f ca="1">IF(UW!$R$27&lt;BS$612,IF(UW!$R$32&gt;=BS$612,UW!$Q$28,UW!$Q$33),$M$33)</f>
        <v>#DIV/0!</v>
      </c>
      <c r="BT760" s="1410" t="e">
        <f ca="1">IF(UW!$R$27&lt;BT$612,IF(UW!$R$32&gt;=BT$612,UW!$Q$28,UW!$Q$33),$M$33)</f>
        <v>#DIV/0!</v>
      </c>
      <c r="BU760" s="1410" t="e">
        <f ca="1">IF(UW!$R$27&lt;BU$612,IF(UW!$R$32&gt;=BU$612,UW!$Q$28,UW!$Q$33),$M$33)</f>
        <v>#DIV/0!</v>
      </c>
      <c r="BV760" s="1410" t="e">
        <f ca="1">IF(UW!$R$27&lt;BV$612,IF(UW!$R$32&gt;=BV$612,UW!$Q$28,UW!$Q$33),$M$33)</f>
        <v>#DIV/0!</v>
      </c>
      <c r="BW760" s="1410" t="e">
        <f ca="1">IF(UW!$R$27&lt;BW$612,IF(UW!$R$32&gt;=BW$612,UW!$Q$28,UW!$Q$33),$M$33)</f>
        <v>#DIV/0!</v>
      </c>
      <c r="BX760" s="1410" t="e">
        <f ca="1">IF(UW!$R$27&lt;BX$612,IF(UW!$R$32&gt;=BX$612,UW!$Q$28,UW!$Q$33),$M$33)</f>
        <v>#DIV/0!</v>
      </c>
      <c r="BY760" s="1410" t="e">
        <f ca="1">IF(UW!$R$27&lt;BY$612,IF(UW!$R$32&gt;=BY$612,UW!$Q$28,UW!$Q$33),$M$33)</f>
        <v>#DIV/0!</v>
      </c>
      <c r="BZ760" s="1410" t="e">
        <f ca="1">IF(UW!$R$27&lt;BZ$612,IF(UW!$R$32&gt;=BZ$612,UW!$Q$28,UW!$Q$33),$M$33)</f>
        <v>#DIV/0!</v>
      </c>
      <c r="CA760" s="1410" t="e">
        <f ca="1">IF(UW!$R$27&lt;CA$612,IF(UW!$R$32&gt;=CA$612,UW!$Q$28,UW!$Q$33),$M$33)</f>
        <v>#DIV/0!</v>
      </c>
      <c r="CB760" s="1410" t="e">
        <f ca="1">IF(UW!$R$27&lt;CB$612,IF(UW!$R$32&gt;=CB$612,UW!$Q$28,UW!$Q$33),$M$33)</f>
        <v>#DIV/0!</v>
      </c>
      <c r="CC760" s="1410" t="e">
        <f ca="1">IF(UW!$R$27&lt;CC$612,IF(UW!$R$32&gt;=CC$612,UW!$Q$28,UW!$Q$33),$M$33)</f>
        <v>#DIV/0!</v>
      </c>
      <c r="CD760" s="1410" t="e">
        <f ca="1">IF(UW!$R$27&lt;CD$612,IF(UW!$R$32&gt;=CD$612,UW!$Q$28,UW!$Q$33),$M$33)</f>
        <v>#DIV/0!</v>
      </c>
      <c r="CE760" s="1410" t="e">
        <f ca="1">IF(UW!$R$27&lt;CE$612,IF(UW!$R$32&gt;=CE$612,UW!$Q$28,UW!$Q$33),$M$33)</f>
        <v>#DIV/0!</v>
      </c>
      <c r="CF760" s="1410" t="e">
        <f ca="1">IF(UW!$R$27&lt;CF$612,IF(UW!$R$32&gt;=CF$612,UW!$Q$28,UW!$Q$33),$M$33)</f>
        <v>#DIV/0!</v>
      </c>
      <c r="CG760" s="1410" t="e">
        <f ca="1">IF(UW!$R$27&lt;CG$612,IF(UW!$R$32&gt;=CG$612,UW!$Q$28,UW!$Q$33),$M$33)</f>
        <v>#DIV/0!</v>
      </c>
      <c r="CH760" s="1410" t="e">
        <f ca="1">IF(UW!$R$27&lt;CH$612,IF(UW!$R$32&gt;=CH$612,UW!$Q$28,UW!$Q$33),$M$33)</f>
        <v>#DIV/0!</v>
      </c>
      <c r="CI760" s="1410" t="e">
        <f ca="1">IF(UW!$R$27&lt;CI$612,IF(UW!$R$32&gt;=CI$612,UW!$Q$28,UW!$Q$33),$M$33)</f>
        <v>#DIV/0!</v>
      </c>
      <c r="CJ760" s="1410" t="e">
        <f ca="1">IF(UW!$R$27&lt;CJ$612,IF(UW!$R$32&gt;=CJ$612,UW!$Q$28,UW!$Q$33),$M$33)</f>
        <v>#DIV/0!</v>
      </c>
      <c r="CK760" s="1410" t="e">
        <f ca="1">IF(UW!$R$27&lt;CK$612,IF(UW!$R$32&gt;=CK$612,UW!$Q$28,UW!$Q$33),$M$33)</f>
        <v>#DIV/0!</v>
      </c>
      <c r="CL760" s="1410" t="e">
        <f ca="1">IF(UW!$R$27&lt;CL$612,IF(UW!$R$32&gt;=CL$612,UW!$Q$28,UW!$Q$33),$M$33)</f>
        <v>#DIV/0!</v>
      </c>
      <c r="CM760" s="1410" t="e">
        <f ca="1">IF(UW!$R$27&lt;CM$612,IF(UW!$R$32&gt;=CM$612,UW!$Q$28,UW!$Q$33),$M$33)</f>
        <v>#DIV/0!</v>
      </c>
      <c r="CN760" s="1410" t="e">
        <f ca="1">IF(UW!$R$27&lt;CN$612,IF(UW!$R$32&gt;=CN$612,UW!$Q$28,UW!$Q$33),$M$33)</f>
        <v>#DIV/0!</v>
      </c>
      <c r="CO760" s="1410" t="e">
        <f ca="1">IF(UW!$R$27&lt;CO$612,IF(UW!$R$32&gt;=CO$612,UW!$Q$28,UW!$Q$33),$M$33)</f>
        <v>#DIV/0!</v>
      </c>
      <c r="CP760" s="1410" t="e">
        <f ca="1">IF(UW!$R$27&lt;CP$612,IF(UW!$R$32&gt;=CP$612,UW!$Q$28,UW!$Q$33),$M$33)</f>
        <v>#DIV/0!</v>
      </c>
      <c r="CQ760" s="1410" t="e">
        <f ca="1">IF(UW!$R$27&lt;CQ$612,IF(UW!$R$32&gt;=CQ$612,UW!$Q$28,UW!$Q$33),$M$33)</f>
        <v>#DIV/0!</v>
      </c>
      <c r="CR760" s="1410" t="e">
        <f ca="1">IF(UW!$R$27&lt;CR$612,IF(UW!$R$32&gt;=CR$612,UW!$Q$28,UW!$Q$33),$M$33)</f>
        <v>#DIV/0!</v>
      </c>
      <c r="CS760" s="1410" t="e">
        <f ca="1">IF(UW!$R$27&lt;CS$612,IF(UW!$R$32&gt;=CS$612,UW!$Q$28,UW!$Q$33),$M$33)</f>
        <v>#DIV/0!</v>
      </c>
      <c r="CT760" s="1410" t="e">
        <f ca="1">IF(UW!$R$27&lt;CT$612,IF(UW!$R$32&gt;=CT$612,UW!$Q$28,UW!$Q$33),$M$33)</f>
        <v>#DIV/0!</v>
      </c>
      <c r="CU760" s="1410" t="e">
        <f ca="1">IF(UW!$R$27&lt;CU$612,IF(UW!$R$32&gt;=CU$612,UW!$Q$28,UW!$Q$33),$M$33)</f>
        <v>#DIV/0!</v>
      </c>
      <c r="CV760" s="1410" t="e">
        <f ca="1">IF(UW!$R$27&lt;CV$612,IF(UW!$R$32&gt;=CV$612,UW!$Q$28,UW!$Q$33),$M$33)</f>
        <v>#DIV/0!</v>
      </c>
      <c r="CW760" s="1410" t="e">
        <f ca="1">IF(UW!$R$27&lt;CW$612,IF(UW!$R$32&gt;=CW$612,UW!$Q$28,UW!$Q$33),$M$33)</f>
        <v>#DIV/0!</v>
      </c>
      <c r="CX760" s="1410" t="e">
        <f ca="1">IF(UW!$R$27&lt;CX$612,IF(UW!$R$32&gt;=CX$612,UW!$Q$28,UW!$Q$33),$M$33)</f>
        <v>#DIV/0!</v>
      </c>
      <c r="CY760" s="1410" t="e">
        <f ca="1">IF(UW!$R$27&lt;CY$612,IF(UW!$R$32&gt;=CY$612,UW!$Q$28,UW!$Q$33),$M$33)</f>
        <v>#DIV/0!</v>
      </c>
      <c r="CZ760" s="1410" t="e">
        <f ca="1">IF(UW!$R$27&lt;CZ$612,IF(UW!$R$32&gt;=CZ$612,UW!$Q$28,UW!$Q$33),$M$33)</f>
        <v>#DIV/0!</v>
      </c>
      <c r="DA760" s="1410" t="e">
        <f ca="1">IF(UW!$R$27&lt;DA$612,IF(UW!$R$32&gt;=DA$612,UW!$Q$28,UW!$Q$33),$M$33)</f>
        <v>#DIV/0!</v>
      </c>
      <c r="DB760" s="1410" t="e">
        <f ca="1">IF(UW!$R$27&lt;DB$612,IF(UW!$R$32&gt;=DB$612,UW!$Q$28,UW!$Q$33),$M$33)</f>
        <v>#DIV/0!</v>
      </c>
      <c r="DC760" s="1410" t="e">
        <f ca="1">IF(UW!$R$27&lt;DC$612,IF(UW!$R$32&gt;=DC$612,UW!$Q$28,UW!$Q$33),$M$33)</f>
        <v>#DIV/0!</v>
      </c>
      <c r="DD760" s="1410" t="e">
        <f ca="1">IF(UW!$R$27&lt;DD$612,IF(UW!$R$32&gt;=DD$612,UW!$Q$28,UW!$Q$33),$M$33)</f>
        <v>#DIV/0!</v>
      </c>
      <c r="DE760" s="1410" t="e">
        <f ca="1">IF(UW!$R$27&lt;DE$612,IF(UW!$R$32&gt;=DE$612,UW!$Q$28,UW!$Q$33),$M$33)</f>
        <v>#DIV/0!</v>
      </c>
      <c r="DF760" s="1410" t="e">
        <f ca="1">IF(UW!$R$27&lt;DF$612,IF(UW!$R$32&gt;=DF$612,UW!$Q$28,UW!$Q$33),$M$33)</f>
        <v>#DIV/0!</v>
      </c>
      <c r="DG760" s="1410" t="e">
        <f ca="1">IF(UW!$R$27&lt;DG$612,IF(UW!$R$32&gt;=DG$612,UW!$Q$28,UW!$Q$33),$M$33)</f>
        <v>#DIV/0!</v>
      </c>
      <c r="DH760" s="1410" t="e">
        <f ca="1">IF(UW!$R$27&lt;DH$612,IF(UW!$R$32&gt;=DH$612,UW!$Q$28,UW!$Q$33),$M$33)</f>
        <v>#DIV/0!</v>
      </c>
      <c r="DI760" s="1410" t="e">
        <f ca="1">IF(UW!$R$27&lt;DI$612,IF(UW!$R$32&gt;=DI$612,UW!$Q$28,UW!$Q$33),$M$33)</f>
        <v>#DIV/0!</v>
      </c>
      <c r="DJ760" s="1410" t="e">
        <f ca="1">IF(UW!$R$27&lt;DJ$612,IF(UW!$R$32&gt;=DJ$612,UW!$Q$28,UW!$Q$33),$M$33)</f>
        <v>#DIV/0!</v>
      </c>
      <c r="DK760" s="1410" t="e">
        <f ca="1">IF(UW!$R$27&lt;DK$612,IF(UW!$R$32&gt;=DK$612,UW!$Q$28,UW!$Q$33),$M$33)</f>
        <v>#DIV/0!</v>
      </c>
      <c r="DL760" s="1410" t="e">
        <f ca="1">IF(UW!$R$27&lt;DL$612,IF(UW!$R$32&gt;=DL$612,UW!$Q$28,UW!$Q$33),$M$33)</f>
        <v>#DIV/0!</v>
      </c>
      <c r="DM760" s="1410" t="e">
        <f ca="1">IF(UW!$R$27&lt;DM$612,IF(UW!$R$32&gt;=DM$612,UW!$Q$28,UW!$Q$33),$M$33)</f>
        <v>#DIV/0!</v>
      </c>
      <c r="DN760" s="1410" t="e">
        <f ca="1">IF(UW!$R$27&lt;DN$612,IF(UW!$R$32&gt;=DN$612,UW!$Q$28,UW!$Q$33),$M$33)</f>
        <v>#DIV/0!</v>
      </c>
      <c r="DO760" s="1410" t="e">
        <f ca="1">IF(UW!$R$27&lt;DO$612,IF(UW!$R$32&gt;=DO$612,UW!$Q$28,UW!$Q$33),$M$33)</f>
        <v>#DIV/0!</v>
      </c>
      <c r="DP760" s="1410" t="e">
        <f ca="1">IF(UW!$R$27&lt;DP$612,IF(UW!$R$32&gt;=DP$612,UW!$Q$28,UW!$Q$33),$M$33)</f>
        <v>#DIV/0!</v>
      </c>
      <c r="DQ760" s="1410" t="e">
        <f ca="1">IF(UW!$R$27&lt;DQ$612,IF(UW!$R$32&gt;=DQ$612,UW!$Q$28,UW!$Q$33),$M$33)</f>
        <v>#DIV/0!</v>
      </c>
      <c r="DR760" s="1410" t="e">
        <f ca="1">IF(UW!$R$27&lt;DR$612,IF(UW!$R$32&gt;=DR$612,UW!$Q$28,UW!$Q$33),$M$33)</f>
        <v>#DIV/0!</v>
      </c>
      <c r="DS760" s="1410" t="e">
        <f ca="1">IF(UW!$R$27&lt;DS$612,IF(UW!$R$32&gt;=DS$612,UW!$Q$28,UW!$Q$33),$M$33)</f>
        <v>#DIV/0!</v>
      </c>
      <c r="DT760" s="1410" t="e">
        <f ca="1">IF(UW!$R$27&lt;DT$612,IF(UW!$R$32&gt;=DT$612,UW!$Q$28,UW!$Q$33),$M$33)</f>
        <v>#DIV/0!</v>
      </c>
      <c r="DU760" s="1410" t="e">
        <f ca="1">IF(UW!$R$27&lt;DU$612,IF(UW!$R$32&gt;=DU$612,UW!$Q$28,UW!$Q$33),$M$33)</f>
        <v>#DIV/0!</v>
      </c>
      <c r="DV760" s="1410" t="e">
        <f ca="1">IF(UW!$R$27&lt;DV$612,IF(UW!$R$32&gt;=DV$612,UW!$Q$28,UW!$Q$33),$M$33)</f>
        <v>#DIV/0!</v>
      </c>
      <c r="DW760" s="1410" t="e">
        <f ca="1">IF(UW!$R$27&lt;DW$612,IF(UW!$R$32&gt;=DW$612,UW!$Q$28,UW!$Q$33),$M$33)</f>
        <v>#DIV/0!</v>
      </c>
      <c r="DX760" s="1410" t="e">
        <f ca="1">IF(UW!$R$27&lt;DX$612,IF(UW!$R$32&gt;=DX$612,UW!$Q$28,UW!$Q$33),$M$33)</f>
        <v>#DIV/0!</v>
      </c>
      <c r="DY760" s="1410" t="e">
        <f ca="1">IF(UW!$R$27&lt;DY$612,IF(UW!$R$32&gt;=DY$612,UW!$Q$28,UW!$Q$33),$M$33)</f>
        <v>#DIV/0!</v>
      </c>
      <c r="DZ760" s="1410" t="e">
        <f ca="1">IF(UW!$R$27&lt;DZ$612,IF(UW!$R$32&gt;=DZ$612,UW!$Q$28,UW!$Q$33),$M$33)</f>
        <v>#DIV/0!</v>
      </c>
      <c r="EA760" s="1410" t="e">
        <f ca="1">IF(UW!$R$27&lt;EA$612,IF(UW!$R$32&gt;=EA$612,UW!$Q$28,UW!$Q$33),$M$33)</f>
        <v>#DIV/0!</v>
      </c>
      <c r="EB760" s="1410" t="e">
        <f ca="1">IF(UW!$R$27&lt;EB$612,IF(UW!$R$32&gt;=EB$612,UW!$Q$28,UW!$Q$33),$M$33)</f>
        <v>#DIV/0!</v>
      </c>
      <c r="EC760" s="1410" t="e">
        <f ca="1">IF(UW!$R$27&lt;EC$612,IF(UW!$R$32&gt;=EC$612,UW!$Q$28,UW!$Q$33),$M$33)</f>
        <v>#DIV/0!</v>
      </c>
      <c r="ED760" s="1410" t="e">
        <f ca="1">IF(UW!$R$27&lt;ED$612,IF(UW!$R$32&gt;=ED$612,UW!$Q$28,UW!$Q$33),$M$33)</f>
        <v>#DIV/0!</v>
      </c>
      <c r="EE760" s="1410" t="e">
        <f ca="1">IF(UW!$R$27&lt;EE$612,IF(UW!$R$32&gt;=EE$612,UW!$Q$28,UW!$Q$33),$M$33)</f>
        <v>#DIV/0!</v>
      </c>
      <c r="EF760" s="1410" t="e">
        <f ca="1">IF(UW!$R$27&lt;EF$612,IF(UW!$R$32&gt;=EF$612,UW!$Q$28,UW!$Q$33),$M$33)</f>
        <v>#DIV/0!</v>
      </c>
    </row>
    <row r="761" spans="1:136">
      <c r="C761" s="27" t="s">
        <v>781</v>
      </c>
      <c r="D761" s="1410"/>
      <c r="E761" s="1410" t="e">
        <f t="shared" ref="E761:AJ761" ca="1" si="663">E860</f>
        <v>#DIV/0!</v>
      </c>
      <c r="F761" s="1410" t="e">
        <f t="shared" ca="1" si="663"/>
        <v>#DIV/0!</v>
      </c>
      <c r="G761" s="1410" t="e">
        <f t="shared" ca="1" si="663"/>
        <v>#DIV/0!</v>
      </c>
      <c r="H761" s="1410" t="e">
        <f t="shared" ca="1" si="663"/>
        <v>#DIV/0!</v>
      </c>
      <c r="I761" s="1410" t="e">
        <f t="shared" ca="1" si="663"/>
        <v>#DIV/0!</v>
      </c>
      <c r="J761" s="1410" t="e">
        <f t="shared" ca="1" si="663"/>
        <v>#DIV/0!</v>
      </c>
      <c r="K761" s="1410" t="e">
        <f t="shared" ca="1" si="663"/>
        <v>#DIV/0!</v>
      </c>
      <c r="L761" s="1410" t="e">
        <f t="shared" ca="1" si="663"/>
        <v>#DIV/0!</v>
      </c>
      <c r="M761" s="1410" t="e">
        <f t="shared" ca="1" si="663"/>
        <v>#DIV/0!</v>
      </c>
      <c r="N761" s="1410" t="e">
        <f t="shared" ca="1" si="663"/>
        <v>#DIV/0!</v>
      </c>
      <c r="O761" s="1410" t="e">
        <f t="shared" ca="1" si="663"/>
        <v>#DIV/0!</v>
      </c>
      <c r="P761" s="1410" t="e">
        <f t="shared" ca="1" si="663"/>
        <v>#DIV/0!</v>
      </c>
      <c r="Q761" s="1410" t="e">
        <f t="shared" ca="1" si="663"/>
        <v>#DIV/0!</v>
      </c>
      <c r="R761" s="1410" t="e">
        <f t="shared" ca="1" si="663"/>
        <v>#DIV/0!</v>
      </c>
      <c r="S761" s="1410" t="e">
        <f t="shared" ca="1" si="663"/>
        <v>#DIV/0!</v>
      </c>
      <c r="T761" s="1410" t="e">
        <f t="shared" ca="1" si="663"/>
        <v>#DIV/0!</v>
      </c>
      <c r="U761" s="1410" t="e">
        <f t="shared" ca="1" si="663"/>
        <v>#DIV/0!</v>
      </c>
      <c r="V761" s="1410" t="e">
        <f t="shared" ca="1" si="663"/>
        <v>#DIV/0!</v>
      </c>
      <c r="W761" s="1410" t="e">
        <f t="shared" ca="1" si="663"/>
        <v>#DIV/0!</v>
      </c>
      <c r="X761" s="1410" t="e">
        <f t="shared" ca="1" si="663"/>
        <v>#DIV/0!</v>
      </c>
      <c r="Y761" s="1410" t="e">
        <f t="shared" ca="1" si="663"/>
        <v>#DIV/0!</v>
      </c>
      <c r="Z761" s="1410" t="e">
        <f t="shared" ca="1" si="663"/>
        <v>#DIV/0!</v>
      </c>
      <c r="AA761" s="1410" t="e">
        <f t="shared" ca="1" si="663"/>
        <v>#DIV/0!</v>
      </c>
      <c r="AB761" s="1410" t="e">
        <f t="shared" ca="1" si="663"/>
        <v>#DIV/0!</v>
      </c>
      <c r="AC761" s="1410" t="e">
        <f t="shared" ca="1" si="663"/>
        <v>#DIV/0!</v>
      </c>
      <c r="AD761" s="1410" t="e">
        <f t="shared" ca="1" si="663"/>
        <v>#DIV/0!</v>
      </c>
      <c r="AE761" s="1410" t="e">
        <f t="shared" ca="1" si="663"/>
        <v>#DIV/0!</v>
      </c>
      <c r="AF761" s="1410" t="e">
        <f t="shared" ca="1" si="663"/>
        <v>#DIV/0!</v>
      </c>
      <c r="AG761" s="1410" t="e">
        <f t="shared" ca="1" si="663"/>
        <v>#DIV/0!</v>
      </c>
      <c r="AH761" s="1410" t="e">
        <f t="shared" ca="1" si="663"/>
        <v>#DIV/0!</v>
      </c>
      <c r="AI761" s="1410" t="e">
        <f t="shared" ca="1" si="663"/>
        <v>#DIV/0!</v>
      </c>
      <c r="AJ761" s="1410" t="e">
        <f t="shared" ca="1" si="663"/>
        <v>#DIV/0!</v>
      </c>
      <c r="AK761" s="1410" t="e">
        <f t="shared" ref="AK761:BP761" ca="1" si="664">AK860</f>
        <v>#DIV/0!</v>
      </c>
      <c r="AL761" s="1410">
        <f t="shared" ca="1" si="664"/>
        <v>-835.53545903710221</v>
      </c>
      <c r="AM761" s="1410">
        <f t="shared" ca="1" si="664"/>
        <v>-835.53545903710221</v>
      </c>
      <c r="AN761" s="1410">
        <f t="shared" ca="1" si="664"/>
        <v>-835.53545903710221</v>
      </c>
      <c r="AO761" s="1410">
        <f t="shared" ca="1" si="664"/>
        <v>-835.53545903710221</v>
      </c>
      <c r="AP761" s="1410">
        <f t="shared" ca="1" si="664"/>
        <v>-835.53545903710221</v>
      </c>
      <c r="AQ761" s="1410">
        <f t="shared" ca="1" si="664"/>
        <v>-835.53545903710221</v>
      </c>
      <c r="AR761" s="1410">
        <f t="shared" ca="1" si="664"/>
        <v>-835.53545903710221</v>
      </c>
      <c r="AS761" s="1410">
        <f t="shared" ca="1" si="664"/>
        <v>-835.53545903710221</v>
      </c>
      <c r="AT761" s="1410">
        <f t="shared" ca="1" si="664"/>
        <v>-835.53545903710221</v>
      </c>
      <c r="AU761" s="1410">
        <f t="shared" ca="1" si="664"/>
        <v>-835.53545903710221</v>
      </c>
      <c r="AV761" s="1410">
        <f t="shared" ca="1" si="664"/>
        <v>-835.53545903710221</v>
      </c>
      <c r="AW761" s="1410">
        <f t="shared" ca="1" si="664"/>
        <v>-835.53545903710221</v>
      </c>
      <c r="AX761" s="1410">
        <f t="shared" ca="1" si="664"/>
        <v>-835.53545903710221</v>
      </c>
      <c r="AY761" s="1410">
        <f t="shared" ca="1" si="664"/>
        <v>-835.53545903710221</v>
      </c>
      <c r="AZ761" s="1410">
        <f t="shared" ca="1" si="664"/>
        <v>-835.53545903710221</v>
      </c>
      <c r="BA761" s="1410">
        <f t="shared" ca="1" si="664"/>
        <v>0</v>
      </c>
      <c r="BB761" s="1410">
        <f t="shared" ca="1" si="664"/>
        <v>0</v>
      </c>
      <c r="BC761" s="1410">
        <f t="shared" ca="1" si="664"/>
        <v>0</v>
      </c>
      <c r="BD761" s="1410">
        <f t="shared" ca="1" si="664"/>
        <v>0</v>
      </c>
      <c r="BE761" s="1410">
        <f t="shared" ca="1" si="664"/>
        <v>0</v>
      </c>
      <c r="BF761" s="1410">
        <f t="shared" ca="1" si="664"/>
        <v>0</v>
      </c>
      <c r="BG761" s="1410">
        <f t="shared" ca="1" si="664"/>
        <v>0</v>
      </c>
      <c r="BH761" s="1410">
        <f t="shared" ca="1" si="664"/>
        <v>0</v>
      </c>
      <c r="BI761" s="1410">
        <f t="shared" ca="1" si="664"/>
        <v>0</v>
      </c>
      <c r="BJ761" s="1410">
        <f t="shared" ca="1" si="664"/>
        <v>0</v>
      </c>
      <c r="BK761" s="1410">
        <f t="shared" ca="1" si="664"/>
        <v>0</v>
      </c>
      <c r="BL761" s="1410">
        <f t="shared" ca="1" si="664"/>
        <v>0</v>
      </c>
      <c r="BM761" s="1410">
        <f t="shared" ca="1" si="664"/>
        <v>0</v>
      </c>
      <c r="BN761" s="1410">
        <f t="shared" ca="1" si="664"/>
        <v>0</v>
      </c>
      <c r="BO761" s="1410">
        <f t="shared" ca="1" si="664"/>
        <v>0</v>
      </c>
      <c r="BP761" s="1410">
        <f t="shared" ca="1" si="664"/>
        <v>0</v>
      </c>
      <c r="BQ761" s="1410">
        <f t="shared" ref="BQ761:CV761" ca="1" si="665">BQ860</f>
        <v>0</v>
      </c>
      <c r="BR761" s="1410">
        <f t="shared" ca="1" si="665"/>
        <v>0</v>
      </c>
      <c r="BS761" s="1410">
        <f t="shared" ca="1" si="665"/>
        <v>0</v>
      </c>
      <c r="BT761" s="1410">
        <f t="shared" ca="1" si="665"/>
        <v>0</v>
      </c>
      <c r="BU761" s="1410">
        <f t="shared" ca="1" si="665"/>
        <v>0</v>
      </c>
      <c r="BV761" s="1410">
        <f t="shared" ca="1" si="665"/>
        <v>0</v>
      </c>
      <c r="BW761" s="1410">
        <f t="shared" ca="1" si="665"/>
        <v>0</v>
      </c>
      <c r="BX761" s="1410">
        <f t="shared" ca="1" si="665"/>
        <v>0</v>
      </c>
      <c r="BY761" s="1410">
        <f t="shared" ca="1" si="665"/>
        <v>0</v>
      </c>
      <c r="BZ761" s="1410">
        <f t="shared" ca="1" si="665"/>
        <v>0</v>
      </c>
      <c r="CA761" s="1410">
        <f t="shared" ca="1" si="665"/>
        <v>0</v>
      </c>
      <c r="CB761" s="1410">
        <f t="shared" ca="1" si="665"/>
        <v>0</v>
      </c>
      <c r="CC761" s="1410">
        <f t="shared" ca="1" si="665"/>
        <v>0</v>
      </c>
      <c r="CD761" s="1410">
        <f t="shared" ca="1" si="665"/>
        <v>0</v>
      </c>
      <c r="CE761" s="1410">
        <f t="shared" ca="1" si="665"/>
        <v>0</v>
      </c>
      <c r="CF761" s="1410">
        <f t="shared" ca="1" si="665"/>
        <v>0</v>
      </c>
      <c r="CG761" s="1410">
        <f t="shared" ca="1" si="665"/>
        <v>0</v>
      </c>
      <c r="CH761" s="1410">
        <f t="shared" ca="1" si="665"/>
        <v>0</v>
      </c>
      <c r="CI761" s="1410">
        <f t="shared" ca="1" si="665"/>
        <v>0</v>
      </c>
      <c r="CJ761" s="1410">
        <f t="shared" ca="1" si="665"/>
        <v>0</v>
      </c>
      <c r="CK761" s="1410">
        <f t="shared" ca="1" si="665"/>
        <v>0</v>
      </c>
      <c r="CL761" s="1410">
        <f t="shared" ca="1" si="665"/>
        <v>0</v>
      </c>
      <c r="CM761" s="1410">
        <f t="shared" ca="1" si="665"/>
        <v>0</v>
      </c>
      <c r="CN761" s="1410">
        <f t="shared" ca="1" si="665"/>
        <v>0</v>
      </c>
      <c r="CO761" s="1410">
        <f t="shared" ca="1" si="665"/>
        <v>0</v>
      </c>
      <c r="CP761" s="1410">
        <f t="shared" ca="1" si="665"/>
        <v>0</v>
      </c>
      <c r="CQ761" s="1410">
        <f t="shared" ca="1" si="665"/>
        <v>0</v>
      </c>
      <c r="CR761" s="1410">
        <f t="shared" ca="1" si="665"/>
        <v>0</v>
      </c>
      <c r="CS761" s="1410">
        <f t="shared" ca="1" si="665"/>
        <v>0</v>
      </c>
      <c r="CT761" s="1410">
        <f t="shared" ca="1" si="665"/>
        <v>0</v>
      </c>
      <c r="CU761" s="1410">
        <f t="shared" ca="1" si="665"/>
        <v>0</v>
      </c>
      <c r="CV761" s="1410">
        <f t="shared" ca="1" si="665"/>
        <v>0</v>
      </c>
      <c r="CW761" s="1410">
        <f t="shared" ref="CW761:EF761" ca="1" si="666">CW860</f>
        <v>0</v>
      </c>
      <c r="CX761" s="1410">
        <f t="shared" ca="1" si="666"/>
        <v>0</v>
      </c>
      <c r="CY761" s="1410">
        <f t="shared" ca="1" si="666"/>
        <v>0</v>
      </c>
      <c r="CZ761" s="1410">
        <f t="shared" ca="1" si="666"/>
        <v>0</v>
      </c>
      <c r="DA761" s="1410">
        <f t="shared" ca="1" si="666"/>
        <v>0</v>
      </c>
      <c r="DB761" s="1410">
        <f t="shared" ca="1" si="666"/>
        <v>0</v>
      </c>
      <c r="DC761" s="1410">
        <f t="shared" ca="1" si="666"/>
        <v>0</v>
      </c>
      <c r="DD761" s="1410">
        <f t="shared" ca="1" si="666"/>
        <v>0</v>
      </c>
      <c r="DE761" s="1410">
        <f t="shared" ca="1" si="666"/>
        <v>0</v>
      </c>
      <c r="DF761" s="1410">
        <f t="shared" ca="1" si="666"/>
        <v>0</v>
      </c>
      <c r="DG761" s="1410">
        <f t="shared" ca="1" si="666"/>
        <v>0</v>
      </c>
      <c r="DH761" s="1410">
        <f t="shared" ca="1" si="666"/>
        <v>0</v>
      </c>
      <c r="DI761" s="1410">
        <f t="shared" ca="1" si="666"/>
        <v>0</v>
      </c>
      <c r="DJ761" s="1410">
        <f t="shared" ca="1" si="666"/>
        <v>0</v>
      </c>
      <c r="DK761" s="1410">
        <f t="shared" ca="1" si="666"/>
        <v>0</v>
      </c>
      <c r="DL761" s="1410">
        <f t="shared" ca="1" si="666"/>
        <v>0</v>
      </c>
      <c r="DM761" s="1410">
        <f t="shared" ca="1" si="666"/>
        <v>0</v>
      </c>
      <c r="DN761" s="1410">
        <f t="shared" ca="1" si="666"/>
        <v>0</v>
      </c>
      <c r="DO761" s="1410">
        <f t="shared" ca="1" si="666"/>
        <v>0</v>
      </c>
      <c r="DP761" s="1410">
        <f t="shared" ca="1" si="666"/>
        <v>0</v>
      </c>
      <c r="DQ761" s="1410">
        <f t="shared" ca="1" si="666"/>
        <v>0</v>
      </c>
      <c r="DR761" s="1410">
        <f t="shared" ca="1" si="666"/>
        <v>0</v>
      </c>
      <c r="DS761" s="1410">
        <f t="shared" ca="1" si="666"/>
        <v>0</v>
      </c>
      <c r="DT761" s="1410">
        <f t="shared" ca="1" si="666"/>
        <v>0</v>
      </c>
      <c r="DU761" s="1410">
        <f t="shared" ca="1" si="666"/>
        <v>0</v>
      </c>
      <c r="DV761" s="1410">
        <f t="shared" ca="1" si="666"/>
        <v>0</v>
      </c>
      <c r="DW761" s="1410">
        <f t="shared" ca="1" si="666"/>
        <v>0</v>
      </c>
      <c r="DX761" s="1410">
        <f t="shared" ca="1" si="666"/>
        <v>0</v>
      </c>
      <c r="DY761" s="1410">
        <f t="shared" ca="1" si="666"/>
        <v>0</v>
      </c>
      <c r="DZ761" s="1410">
        <f t="shared" ca="1" si="666"/>
        <v>0</v>
      </c>
      <c r="EA761" s="1410">
        <f t="shared" ca="1" si="666"/>
        <v>0</v>
      </c>
      <c r="EB761" s="1410">
        <f t="shared" ca="1" si="666"/>
        <v>0</v>
      </c>
      <c r="EC761" s="1410">
        <f t="shared" ca="1" si="666"/>
        <v>0</v>
      </c>
      <c r="ED761" s="1410">
        <f t="shared" ca="1" si="666"/>
        <v>0</v>
      </c>
      <c r="EE761" s="1410">
        <f t="shared" ca="1" si="666"/>
        <v>0</v>
      </c>
      <c r="EF761" s="1410">
        <f t="shared" ca="1" si="666"/>
        <v>0</v>
      </c>
    </row>
    <row r="762" spans="1:136">
      <c r="C762" s="27" t="s">
        <v>782</v>
      </c>
      <c r="D762" s="1410">
        <f>$J$9</f>
        <v>0</v>
      </c>
      <c r="E762" s="1410">
        <f ca="1">Val!D98</f>
        <v>-3307.0062744620423</v>
      </c>
      <c r="F762" s="1410">
        <f ca="1">Val!E98</f>
        <v>-3252.964660082559</v>
      </c>
      <c r="G762" s="1410">
        <f ca="1">Val!F98</f>
        <v>-3198.4726989165797</v>
      </c>
      <c r="H762" s="1410">
        <f ca="1">Val!G98</f>
        <v>-3143.5266380742178</v>
      </c>
      <c r="I762" s="1410">
        <f ca="1">Val!H98</f>
        <v>-3088.1226933915018</v>
      </c>
      <c r="J762" s="1410">
        <f ca="1">Val!I98</f>
        <v>-3032.2570491697634</v>
      </c>
      <c r="K762" s="1410">
        <f ca="1">Val!J98</f>
        <v>-2975.9258579128445</v>
      </c>
      <c r="L762" s="1410">
        <f ca="1">Val!K98</f>
        <v>-2919.125240062117</v>
      </c>
      <c r="M762" s="1410">
        <f ca="1">Val!L98</f>
        <v>-2861.8512837293015</v>
      </c>
      <c r="N762" s="1410">
        <f ca="1">Val!M98</f>
        <v>-2804.1000444270448</v>
      </c>
      <c r="O762" s="1410">
        <f ca="1">Val!N98</f>
        <v>-2745.8675447972696</v>
      </c>
      <c r="P762" s="1410">
        <f ca="1">Val!O98</f>
        <v>-2687.149774337247</v>
      </c>
      <c r="Q762" s="1410">
        <f ca="1">Val!P98</f>
        <v>-2627.9426891233902</v>
      </c>
      <c r="R762" s="1410">
        <f ca="1">Val!Q98</f>
        <v>-2566.6102115327517</v>
      </c>
      <c r="S762" s="1410">
        <f ca="1">Val!R98</f>
        <v>-2504.766629962191</v>
      </c>
      <c r="T762" s="1410">
        <f ca="1">Val!S98</f>
        <v>-2442.407685211876</v>
      </c>
      <c r="U762" s="1410">
        <f ca="1">Val!T98</f>
        <v>-2379.5290825886423</v>
      </c>
      <c r="V762" s="1410">
        <f ca="1">Val!U98</f>
        <v>-2316.1264916102145</v>
      </c>
      <c r="W762" s="1410">
        <f ca="1">Val!V98</f>
        <v>-2252.1955457069657</v>
      </c>
      <c r="X762" s="1410">
        <f ca="1">Val!W98</f>
        <v>-2187.7318419211906</v>
      </c>
      <c r="Y762" s="1410">
        <f ca="1">Val!X98</f>
        <v>-2122.7309406038671</v>
      </c>
      <c r="Z762" s="1410">
        <f ca="1">Val!Y98</f>
        <v>-2057.1883651088992</v>
      </c>
      <c r="AA762" s="1410">
        <f ca="1">Val!Z98</f>
        <v>-1991.0996014848065</v>
      </c>
      <c r="AB762" s="1410">
        <f ca="1">Val!AA98</f>
        <v>-1924.4600981638466</v>
      </c>
      <c r="AC762" s="1410">
        <f ca="1">Val!AB98</f>
        <v>-1857.2652656485452</v>
      </c>
      <c r="AD762" s="1410">
        <f ca="1">Val!AC98</f>
        <v>-1787.8458361956154</v>
      </c>
      <c r="AE762" s="1410">
        <f ca="1">Val!AD98</f>
        <v>-1717.8479114972447</v>
      </c>
      <c r="AF762" s="1410">
        <f ca="1">Val!AE98</f>
        <v>-1647.2666707597207</v>
      </c>
      <c r="AG762" s="1410">
        <f ca="1">Val!AF98</f>
        <v>-1576.0972530160509</v>
      </c>
      <c r="AH762" s="1410">
        <f ca="1">Val!AG98</f>
        <v>-1504.334756791184</v>
      </c>
      <c r="AI762" s="1410">
        <f ca="1">Val!AH98</f>
        <v>-1431.9742397644432</v>
      </c>
      <c r="AJ762" s="1410">
        <f ca="1">Val!AI98</f>
        <v>-1359.0107184291462</v>
      </c>
      <c r="AK762" s="1410">
        <f ca="1">Val!AJ98</f>
        <v>-1285.4391677493879</v>
      </c>
      <c r="AL762" s="1410">
        <f ca="1">Val!AK98</f>
        <v>-1211.2545208139654</v>
      </c>
      <c r="AM762" s="1410">
        <f ca="1">Val!AL98</f>
        <v>-1136.4516684874141</v>
      </c>
      <c r="AN762" s="1410">
        <f ca="1">Val!AM98</f>
        <v>-1061.0254590581417</v>
      </c>
      <c r="AO762" s="1410">
        <f ca="1">Val!AN98</f>
        <v>-994.15078559497454</v>
      </c>
      <c r="AP762" s="1410">
        <f ca="1">Val!AO98</f>
        <v>-914.39099944593931</v>
      </c>
      <c r="AQ762" s="1410">
        <f ca="1">Val!AP98</f>
        <v>-834.08286476712954</v>
      </c>
      <c r="AR762" s="1410">
        <f ca="1">Val!AQ98</f>
        <v>-753.22261166240287</v>
      </c>
      <c r="AS762" s="1410">
        <f ca="1">Val!AR98</f>
        <v>-671.80644431758139</v>
      </c>
      <c r="AT762" s="1410">
        <f ca="1">Val!AS98</f>
        <v>-589.83054082226408</v>
      </c>
      <c r="AU762" s="1410">
        <f ca="1">Val!AT98</f>
        <v>-507.29105299041652</v>
      </c>
      <c r="AV762" s="1410">
        <f ca="1">Val!AU98</f>
        <v>-424.18410617972501</v>
      </c>
      <c r="AW762" s="1410">
        <f ca="1">Val!AV98</f>
        <v>-340.50579910970998</v>
      </c>
      <c r="AX762" s="1410">
        <f ca="1">Val!AW98</f>
        <v>-256.25220367858861</v>
      </c>
      <c r="AY762" s="1410">
        <f ca="1">Val!AX98</f>
        <v>-171.41936477887828</v>
      </c>
      <c r="AZ762" s="1410">
        <f ca="1">Val!AY98</f>
        <v>-86.003300111732443</v>
      </c>
      <c r="BA762" s="1410">
        <f ca="1">Val!AZ98</f>
        <v>0</v>
      </c>
      <c r="BB762" s="1410">
        <f ca="1">Val!BA98</f>
        <v>0</v>
      </c>
      <c r="BC762" s="1410">
        <f ca="1">Val!BB98</f>
        <v>0</v>
      </c>
      <c r="BD762" s="1410">
        <f ca="1">Val!BC98</f>
        <v>0</v>
      </c>
      <c r="BE762" s="1410">
        <f ca="1">Val!BD98</f>
        <v>0</v>
      </c>
      <c r="BF762" s="1410">
        <f ca="1">Val!BE98</f>
        <v>0</v>
      </c>
      <c r="BG762" s="1410">
        <f ca="1">Val!BF98</f>
        <v>0</v>
      </c>
      <c r="BH762" s="1410">
        <f ca="1">Val!BG98</f>
        <v>0</v>
      </c>
      <c r="BI762" s="1410">
        <f ca="1">Val!BH98</f>
        <v>0</v>
      </c>
      <c r="BJ762" s="1410">
        <f ca="1">Val!BI98</f>
        <v>0</v>
      </c>
      <c r="BK762" s="1410">
        <f ca="1">Val!BJ98</f>
        <v>0</v>
      </c>
      <c r="BL762" s="1410">
        <f ca="1">Val!BK98</f>
        <v>0</v>
      </c>
      <c r="BM762" s="1410">
        <f ca="1">Val!BL98</f>
        <v>0</v>
      </c>
      <c r="BN762" s="1410">
        <f ca="1">Val!BM98</f>
        <v>0</v>
      </c>
      <c r="BO762" s="1410">
        <f ca="1">Val!BN98</f>
        <v>0</v>
      </c>
      <c r="BP762" s="1410">
        <f ca="1">Val!BO98</f>
        <v>0</v>
      </c>
      <c r="BQ762" s="1410">
        <f ca="1">Val!BP98</f>
        <v>0</v>
      </c>
      <c r="BR762" s="1410">
        <f ca="1">Val!BQ98</f>
        <v>0</v>
      </c>
      <c r="BS762" s="1410">
        <f ca="1">Val!BR98</f>
        <v>0</v>
      </c>
      <c r="BT762" s="1410">
        <f ca="1">Val!BS98</f>
        <v>0</v>
      </c>
      <c r="BU762" s="1410">
        <f ca="1">Val!BT98</f>
        <v>0</v>
      </c>
      <c r="BV762" s="1410">
        <f ca="1">Val!BU98</f>
        <v>0</v>
      </c>
      <c r="BW762" s="1410">
        <f ca="1">Val!BV98</f>
        <v>0</v>
      </c>
      <c r="BX762" s="1410">
        <f ca="1">Val!BW98</f>
        <v>0</v>
      </c>
      <c r="BY762" s="1410">
        <f ca="1">Val!BX98</f>
        <v>0</v>
      </c>
      <c r="BZ762" s="1410">
        <f ca="1">Val!BY98</f>
        <v>0</v>
      </c>
      <c r="CA762" s="1410">
        <f ca="1">Val!BZ98</f>
        <v>0</v>
      </c>
      <c r="CB762" s="1410">
        <f ca="1">Val!CA98</f>
        <v>0</v>
      </c>
      <c r="CC762" s="1410">
        <f ca="1">Val!CB98</f>
        <v>0</v>
      </c>
      <c r="CD762" s="1410">
        <f ca="1">Val!CC98</f>
        <v>0</v>
      </c>
      <c r="CE762" s="1410">
        <f ca="1">Val!CD98</f>
        <v>0</v>
      </c>
      <c r="CF762" s="1410">
        <f ca="1">Val!CE98</f>
        <v>0</v>
      </c>
      <c r="CG762" s="1410">
        <f ca="1">Val!CF98</f>
        <v>0</v>
      </c>
      <c r="CH762" s="1410">
        <f ca="1">Val!CG98</f>
        <v>0</v>
      </c>
      <c r="CI762" s="1410">
        <f ca="1">Val!CH98</f>
        <v>0</v>
      </c>
      <c r="CJ762" s="1410">
        <f ca="1">Val!CI98</f>
        <v>0</v>
      </c>
      <c r="CK762" s="1410">
        <f ca="1">Val!CJ98</f>
        <v>0</v>
      </c>
      <c r="CL762" s="1410">
        <f ca="1">Val!CK98</f>
        <v>0</v>
      </c>
      <c r="CM762" s="1410">
        <f ca="1">Val!CL98</f>
        <v>0</v>
      </c>
      <c r="CN762" s="1410">
        <f ca="1">Val!CM98</f>
        <v>0</v>
      </c>
      <c r="CO762" s="1410">
        <f ca="1">Val!CN98</f>
        <v>0</v>
      </c>
      <c r="CP762" s="1410">
        <f ca="1">Val!CO98</f>
        <v>0</v>
      </c>
      <c r="CQ762" s="1410">
        <f ca="1">Val!CP98</f>
        <v>0</v>
      </c>
      <c r="CR762" s="1410">
        <f ca="1">Val!CQ98</f>
        <v>0</v>
      </c>
      <c r="CS762" s="1410">
        <f ca="1">Val!CR98</f>
        <v>0</v>
      </c>
      <c r="CT762" s="1410">
        <f ca="1">Val!CS98</f>
        <v>0</v>
      </c>
      <c r="CU762" s="1410">
        <f ca="1">Val!CT98</f>
        <v>0</v>
      </c>
      <c r="CV762" s="1410">
        <f ca="1">Val!CU98</f>
        <v>0</v>
      </c>
      <c r="CW762" s="1410">
        <f ca="1">Val!CV98</f>
        <v>0</v>
      </c>
      <c r="CX762" s="1410">
        <f ca="1">Val!CW98</f>
        <v>0</v>
      </c>
      <c r="CY762" s="1410">
        <f ca="1">Val!CX98</f>
        <v>0</v>
      </c>
      <c r="CZ762" s="1410">
        <f ca="1">Val!CY98</f>
        <v>0</v>
      </c>
      <c r="DA762" s="1410">
        <f ca="1">Val!CZ98</f>
        <v>0</v>
      </c>
      <c r="DB762" s="1410">
        <f ca="1">Val!DA98</f>
        <v>0</v>
      </c>
      <c r="DC762" s="1410">
        <f ca="1">Val!DB98</f>
        <v>0</v>
      </c>
      <c r="DD762" s="1410">
        <f ca="1">Val!DC98</f>
        <v>0</v>
      </c>
      <c r="DE762" s="1410">
        <f ca="1">Val!DD98</f>
        <v>0</v>
      </c>
      <c r="DF762" s="1410">
        <f ca="1">Val!DE98</f>
        <v>0</v>
      </c>
      <c r="DG762" s="1410">
        <f ca="1">Val!DF98</f>
        <v>0</v>
      </c>
      <c r="DH762" s="1410">
        <f ca="1">Val!DG98</f>
        <v>0</v>
      </c>
      <c r="DI762" s="1410">
        <f ca="1">Val!DH98</f>
        <v>0</v>
      </c>
      <c r="DJ762" s="1410">
        <f ca="1">Val!DI98</f>
        <v>0</v>
      </c>
      <c r="DK762" s="1410">
        <f ca="1">Val!DJ98</f>
        <v>0</v>
      </c>
      <c r="DL762" s="1410">
        <f ca="1">Val!DK98</f>
        <v>0</v>
      </c>
      <c r="DM762" s="1410">
        <f ca="1">Val!DL98</f>
        <v>0</v>
      </c>
      <c r="DN762" s="1410">
        <f ca="1">Val!DM98</f>
        <v>0</v>
      </c>
      <c r="DO762" s="1410">
        <f ca="1">Val!DN98</f>
        <v>0</v>
      </c>
      <c r="DP762" s="1410">
        <f ca="1">Val!DO98</f>
        <v>0</v>
      </c>
      <c r="DQ762" s="1410">
        <f ca="1">Val!DP98</f>
        <v>0</v>
      </c>
      <c r="DR762" s="1410">
        <f ca="1">Val!DQ98</f>
        <v>0</v>
      </c>
      <c r="DS762" s="1410">
        <f ca="1">Val!DR98</f>
        <v>0</v>
      </c>
      <c r="DT762" s="1410">
        <f ca="1">Val!DS98</f>
        <v>0</v>
      </c>
      <c r="DU762" s="1410">
        <f ca="1">Val!DT98</f>
        <v>0</v>
      </c>
      <c r="DV762" s="1410">
        <f ca="1">Val!DU98</f>
        <v>0</v>
      </c>
      <c r="DW762" s="1410">
        <f ca="1">Val!DV98</f>
        <v>0</v>
      </c>
      <c r="DX762" s="1410">
        <f ca="1">Val!DW98</f>
        <v>0</v>
      </c>
      <c r="DY762" s="1410">
        <f ca="1">Val!DX98</f>
        <v>0</v>
      </c>
      <c r="DZ762" s="1410">
        <f ca="1">Val!DY98</f>
        <v>0</v>
      </c>
      <c r="EA762" s="1410">
        <f ca="1">Val!DZ98</f>
        <v>0</v>
      </c>
      <c r="EB762" s="1410">
        <f ca="1">Val!EA98</f>
        <v>0</v>
      </c>
      <c r="EC762" s="1410">
        <f ca="1">Val!EB98</f>
        <v>0</v>
      </c>
      <c r="ED762" s="1410">
        <f ca="1">Val!EC98</f>
        <v>0</v>
      </c>
      <c r="EE762" s="1410">
        <f ca="1">Val!ED98</f>
        <v>0</v>
      </c>
      <c r="EF762" s="1410">
        <f ca="1">Val!EE98</f>
        <v>0</v>
      </c>
    </row>
    <row r="763" spans="1:136">
      <c r="C763" s="27" t="s">
        <v>783</v>
      </c>
      <c r="D763" s="1410"/>
      <c r="E763" s="1410">
        <f ca="1">Val!D99</f>
        <v>0</v>
      </c>
      <c r="F763" s="1410">
        <f ca="1">Val!E99</f>
        <v>0</v>
      </c>
      <c r="G763" s="1410">
        <f ca="1">Val!F99</f>
        <v>0</v>
      </c>
      <c r="H763" s="1410">
        <f ca="1">Val!G99</f>
        <v>0</v>
      </c>
      <c r="I763" s="1410">
        <f ca="1">Val!H99</f>
        <v>0</v>
      </c>
      <c r="J763" s="1410">
        <f ca="1">Val!I99</f>
        <v>0</v>
      </c>
      <c r="K763" s="1410">
        <f ca="1">Val!J99</f>
        <v>0</v>
      </c>
      <c r="L763" s="1410">
        <f ca="1">Val!K99</f>
        <v>0</v>
      </c>
      <c r="M763" s="1410">
        <f ca="1">Val!L99</f>
        <v>0</v>
      </c>
      <c r="N763" s="1410">
        <f ca="1">Val!M99</f>
        <v>0</v>
      </c>
      <c r="O763" s="1410">
        <f ca="1">Val!N99</f>
        <v>0</v>
      </c>
      <c r="P763" s="1410">
        <f ca="1">Val!O99</f>
        <v>0</v>
      </c>
      <c r="Q763" s="1410">
        <f ca="1">Val!P99</f>
        <v>0</v>
      </c>
      <c r="R763" s="1410">
        <f ca="1">Val!Q99</f>
        <v>0</v>
      </c>
      <c r="S763" s="1410">
        <f ca="1">Val!R99</f>
        <v>0</v>
      </c>
      <c r="T763" s="1410">
        <f ca="1">Val!S99</f>
        <v>0</v>
      </c>
      <c r="U763" s="1410">
        <f ca="1">Val!T99</f>
        <v>0</v>
      </c>
      <c r="V763" s="1410">
        <f ca="1">Val!U99</f>
        <v>0</v>
      </c>
      <c r="W763" s="1410">
        <f ca="1">Val!V99</f>
        <v>0</v>
      </c>
      <c r="X763" s="1410">
        <f ca="1">Val!W99</f>
        <v>0</v>
      </c>
      <c r="Y763" s="1410">
        <f ca="1">Val!X99</f>
        <v>0</v>
      </c>
      <c r="Z763" s="1410">
        <f ca="1">Val!Y99</f>
        <v>0</v>
      </c>
      <c r="AA763" s="1410">
        <f ca="1">Val!Z99</f>
        <v>0</v>
      </c>
      <c r="AB763" s="1410">
        <f ca="1">Val!AA99</f>
        <v>0</v>
      </c>
      <c r="AC763" s="1410">
        <f ca="1">Val!AB99</f>
        <v>0</v>
      </c>
      <c r="AD763" s="1410">
        <f ca="1">Val!AC99</f>
        <v>0</v>
      </c>
      <c r="AE763" s="1410">
        <f ca="1">Val!AD99</f>
        <v>0</v>
      </c>
      <c r="AF763" s="1410">
        <f ca="1">Val!AE99</f>
        <v>0</v>
      </c>
      <c r="AG763" s="1410">
        <f ca="1">Val!AF99</f>
        <v>0</v>
      </c>
      <c r="AH763" s="1410">
        <f ca="1">Val!AG99</f>
        <v>0</v>
      </c>
      <c r="AI763" s="1410">
        <f ca="1">Val!AH99</f>
        <v>0</v>
      </c>
      <c r="AJ763" s="1410">
        <f ca="1">Val!AI99</f>
        <v>0</v>
      </c>
      <c r="AK763" s="1410">
        <f ca="1">Val!AJ99</f>
        <v>0</v>
      </c>
      <c r="AL763" s="1410">
        <f ca="1">Val!AK99</f>
        <v>0</v>
      </c>
      <c r="AM763" s="1410">
        <f ca="1">Val!AL99</f>
        <v>0</v>
      </c>
      <c r="AN763" s="1410">
        <f ca="1">Val!AM99</f>
        <v>0</v>
      </c>
      <c r="AO763" s="1410">
        <f ca="1">Val!AN99</f>
        <v>0</v>
      </c>
      <c r="AP763" s="1410">
        <f ca="1">Val!AO99</f>
        <v>0</v>
      </c>
      <c r="AQ763" s="1410">
        <f ca="1">Val!AP99</f>
        <v>0</v>
      </c>
      <c r="AR763" s="1410">
        <f ca="1">Val!AQ99</f>
        <v>0</v>
      </c>
      <c r="AS763" s="1410">
        <f ca="1">Val!AR99</f>
        <v>0</v>
      </c>
      <c r="AT763" s="1410">
        <f ca="1">Val!AS99</f>
        <v>0</v>
      </c>
      <c r="AU763" s="1410">
        <f ca="1">Val!AT99</f>
        <v>0</v>
      </c>
      <c r="AV763" s="1410">
        <f ca="1">Val!AU99</f>
        <v>0</v>
      </c>
      <c r="AW763" s="1410">
        <f ca="1">Val!AV99</f>
        <v>0</v>
      </c>
      <c r="AX763" s="1410">
        <f ca="1">Val!AW99</f>
        <v>0</v>
      </c>
      <c r="AY763" s="1410">
        <f ca="1">Val!AX99</f>
        <v>0</v>
      </c>
      <c r="AZ763" s="1410">
        <f ca="1">Val!AY99</f>
        <v>0</v>
      </c>
      <c r="BA763" s="1410">
        <f ca="1">Val!AZ99</f>
        <v>0</v>
      </c>
      <c r="BB763" s="1410">
        <f ca="1">Val!BA99</f>
        <v>0</v>
      </c>
      <c r="BC763" s="1410">
        <f ca="1">Val!BB99</f>
        <v>0</v>
      </c>
      <c r="BD763" s="1410">
        <f ca="1">Val!BC99</f>
        <v>0</v>
      </c>
      <c r="BE763" s="1410">
        <f ca="1">Val!BD99</f>
        <v>0</v>
      </c>
      <c r="BF763" s="1410">
        <f ca="1">Val!BE99</f>
        <v>0</v>
      </c>
      <c r="BG763" s="1410">
        <f ca="1">Val!BF99</f>
        <v>0</v>
      </c>
      <c r="BH763" s="1410">
        <f ca="1">Val!BG99</f>
        <v>0</v>
      </c>
      <c r="BI763" s="1410">
        <f ca="1">Val!BH99</f>
        <v>0</v>
      </c>
      <c r="BJ763" s="1410">
        <f ca="1">Val!BI99</f>
        <v>0</v>
      </c>
      <c r="BK763" s="1410">
        <f ca="1">Val!BJ99</f>
        <v>0</v>
      </c>
      <c r="BL763" s="1410">
        <f ca="1">Val!BK99</f>
        <v>0</v>
      </c>
      <c r="BM763" s="1410">
        <f ca="1">Val!BL99</f>
        <v>0</v>
      </c>
      <c r="BN763" s="1410">
        <f ca="1">Val!BM99</f>
        <v>0</v>
      </c>
      <c r="BO763" s="1410">
        <f ca="1">Val!BN99</f>
        <v>0</v>
      </c>
      <c r="BP763" s="1410">
        <f ca="1">Val!BO99</f>
        <v>0</v>
      </c>
      <c r="BQ763" s="1410">
        <f ca="1">Val!BP99</f>
        <v>0</v>
      </c>
      <c r="BR763" s="1410">
        <f ca="1">Val!BQ99</f>
        <v>0</v>
      </c>
      <c r="BS763" s="1410">
        <f ca="1">Val!BR99</f>
        <v>0</v>
      </c>
      <c r="BT763" s="1410">
        <f ca="1">Val!BS99</f>
        <v>0</v>
      </c>
      <c r="BU763" s="1410">
        <f ca="1">Val!BT99</f>
        <v>0</v>
      </c>
      <c r="BV763" s="1410">
        <f ca="1">Val!BU99</f>
        <v>0</v>
      </c>
      <c r="BW763" s="1410">
        <f ca="1">Val!BV99</f>
        <v>0</v>
      </c>
      <c r="BX763" s="1410">
        <f ca="1">Val!BW99</f>
        <v>0</v>
      </c>
      <c r="BY763" s="1410">
        <f ca="1">Val!BX99</f>
        <v>0</v>
      </c>
      <c r="BZ763" s="1410">
        <f ca="1">Val!BY99</f>
        <v>0</v>
      </c>
      <c r="CA763" s="1410">
        <f ca="1">Val!BZ99</f>
        <v>0</v>
      </c>
      <c r="CB763" s="1410">
        <f ca="1">Val!CA99</f>
        <v>0</v>
      </c>
      <c r="CC763" s="1410">
        <f ca="1">Val!CB99</f>
        <v>0</v>
      </c>
      <c r="CD763" s="1410">
        <f ca="1">Val!CC99</f>
        <v>0</v>
      </c>
      <c r="CE763" s="1410">
        <f ca="1">Val!CD99</f>
        <v>0</v>
      </c>
      <c r="CF763" s="1410">
        <f ca="1">Val!CE99</f>
        <v>0</v>
      </c>
      <c r="CG763" s="1410">
        <f ca="1">Val!CF99</f>
        <v>0</v>
      </c>
      <c r="CH763" s="1410">
        <f ca="1">Val!CG99</f>
        <v>0</v>
      </c>
      <c r="CI763" s="1410">
        <f ca="1">Val!CH99</f>
        <v>0</v>
      </c>
      <c r="CJ763" s="1410">
        <f ca="1">Val!CI99</f>
        <v>0</v>
      </c>
      <c r="CK763" s="1410">
        <f ca="1">Val!CJ99</f>
        <v>0</v>
      </c>
      <c r="CL763" s="1410">
        <f ca="1">Val!CK99</f>
        <v>0</v>
      </c>
      <c r="CM763" s="1410">
        <f ca="1">Val!CL99</f>
        <v>0</v>
      </c>
      <c r="CN763" s="1410">
        <f ca="1">Val!CM99</f>
        <v>0</v>
      </c>
      <c r="CO763" s="1410">
        <f ca="1">Val!CN99</f>
        <v>0</v>
      </c>
      <c r="CP763" s="1410">
        <f ca="1">Val!CO99</f>
        <v>0</v>
      </c>
      <c r="CQ763" s="1410">
        <f ca="1">Val!CP99</f>
        <v>0</v>
      </c>
      <c r="CR763" s="1410">
        <f ca="1">Val!CQ99</f>
        <v>0</v>
      </c>
      <c r="CS763" s="1410">
        <f ca="1">Val!CR99</f>
        <v>0</v>
      </c>
      <c r="CT763" s="1410">
        <f ca="1">Val!CS99</f>
        <v>0</v>
      </c>
      <c r="CU763" s="1410">
        <f ca="1">Val!CT99</f>
        <v>0</v>
      </c>
      <c r="CV763" s="1410">
        <f ca="1">Val!CU99</f>
        <v>0</v>
      </c>
      <c r="CW763" s="1410">
        <f ca="1">Val!CV99</f>
        <v>0</v>
      </c>
      <c r="CX763" s="1410">
        <f ca="1">Val!CW99</f>
        <v>0</v>
      </c>
      <c r="CY763" s="1410">
        <f ca="1">Val!CX99</f>
        <v>0</v>
      </c>
      <c r="CZ763" s="1410">
        <f ca="1">Val!CY99</f>
        <v>0</v>
      </c>
      <c r="DA763" s="1410">
        <f ca="1">Val!CZ99</f>
        <v>0</v>
      </c>
      <c r="DB763" s="1410">
        <f ca="1">Val!DA99</f>
        <v>0</v>
      </c>
      <c r="DC763" s="1410">
        <f ca="1">Val!DB99</f>
        <v>0</v>
      </c>
      <c r="DD763" s="1410">
        <f ca="1">Val!DC99</f>
        <v>0</v>
      </c>
      <c r="DE763" s="1410">
        <f ca="1">Val!DD99</f>
        <v>0</v>
      </c>
      <c r="DF763" s="1410">
        <f ca="1">Val!DE99</f>
        <v>0</v>
      </c>
      <c r="DG763" s="1410">
        <f ca="1">Val!DF99</f>
        <v>0</v>
      </c>
      <c r="DH763" s="1410">
        <f ca="1">Val!DG99</f>
        <v>0</v>
      </c>
      <c r="DI763" s="1410">
        <f ca="1">Val!DH99</f>
        <v>0</v>
      </c>
      <c r="DJ763" s="1410">
        <f ca="1">Val!DI99</f>
        <v>0</v>
      </c>
      <c r="DK763" s="1410">
        <f ca="1">Val!DJ99</f>
        <v>0</v>
      </c>
      <c r="DL763" s="1410">
        <f ca="1">Val!DK99</f>
        <v>0</v>
      </c>
      <c r="DM763" s="1410">
        <f ca="1">Val!DL99</f>
        <v>0</v>
      </c>
      <c r="DN763" s="1410">
        <f ca="1">Val!DM99</f>
        <v>0</v>
      </c>
      <c r="DO763" s="1410">
        <f ca="1">Val!DN99</f>
        <v>0</v>
      </c>
      <c r="DP763" s="1410">
        <f ca="1">Val!DO99</f>
        <v>0</v>
      </c>
      <c r="DQ763" s="1410">
        <f ca="1">Val!DP99</f>
        <v>0</v>
      </c>
      <c r="DR763" s="1410">
        <f ca="1">Val!DQ99</f>
        <v>0</v>
      </c>
      <c r="DS763" s="1410">
        <f ca="1">Val!DR99</f>
        <v>0</v>
      </c>
      <c r="DT763" s="1410">
        <f ca="1">Val!DS99</f>
        <v>0</v>
      </c>
      <c r="DU763" s="1410">
        <f ca="1">Val!DT99</f>
        <v>0</v>
      </c>
      <c r="DV763" s="1410" t="e">
        <f ca="1">Val!DU99</f>
        <v>#DIV/0!</v>
      </c>
      <c r="DW763" s="1410" t="e">
        <f ca="1">Val!DV99</f>
        <v>#DIV/0!</v>
      </c>
      <c r="DX763" s="1410" t="e">
        <f ca="1">Val!DW99</f>
        <v>#DIV/0!</v>
      </c>
      <c r="DY763" s="1410" t="e">
        <f ca="1">Val!DX99</f>
        <v>#DIV/0!</v>
      </c>
      <c r="DZ763" s="1410" t="e">
        <f ca="1">Val!DY99</f>
        <v>#DIV/0!</v>
      </c>
      <c r="EA763" s="1410" t="e">
        <f ca="1">Val!DZ99</f>
        <v>#DIV/0!</v>
      </c>
      <c r="EB763" s="1410" t="e">
        <f ca="1">Val!EA99</f>
        <v>#DIV/0!</v>
      </c>
      <c r="EC763" s="1410" t="e">
        <f ca="1">Val!EB99</f>
        <v>#DIV/0!</v>
      </c>
      <c r="ED763" s="1410" t="e">
        <f ca="1">Val!EC99</f>
        <v>#DIV/0!</v>
      </c>
      <c r="EE763" s="1410" t="e">
        <f ca="1">Val!ED99</f>
        <v>#DIV/0!</v>
      </c>
      <c r="EF763" s="1410" t="e">
        <f ca="1">Val!EE99</f>
        <v>#DIV/0!</v>
      </c>
    </row>
    <row r="764" spans="1:136">
      <c r="C764" s="27" t="s">
        <v>784</v>
      </c>
      <c r="D764" s="1410"/>
      <c r="E764" s="1410" t="e">
        <f t="shared" ref="E764:AJ764" ca="1" si="667">SUM(E765:E768)</f>
        <v>#DIV/0!</v>
      </c>
      <c r="F764" s="1410" t="e">
        <f t="shared" ca="1" si="667"/>
        <v>#DIV/0!</v>
      </c>
      <c r="G764" s="1410" t="e">
        <f t="shared" ca="1" si="667"/>
        <v>#DIV/0!</v>
      </c>
      <c r="H764" s="1410" t="e">
        <f t="shared" ca="1" si="667"/>
        <v>#DIV/0!</v>
      </c>
      <c r="I764" s="1410" t="e">
        <f t="shared" ca="1" si="667"/>
        <v>#DIV/0!</v>
      </c>
      <c r="J764" s="1410" t="e">
        <f t="shared" ca="1" si="667"/>
        <v>#DIV/0!</v>
      </c>
      <c r="K764" s="1410" t="e">
        <f t="shared" ca="1" si="667"/>
        <v>#DIV/0!</v>
      </c>
      <c r="L764" s="1410" t="e">
        <f t="shared" ca="1" si="667"/>
        <v>#DIV/0!</v>
      </c>
      <c r="M764" s="1410" t="e">
        <f t="shared" ca="1" si="667"/>
        <v>#DIV/0!</v>
      </c>
      <c r="N764" s="1410" t="e">
        <f t="shared" ca="1" si="667"/>
        <v>#DIV/0!</v>
      </c>
      <c r="O764" s="1410" t="e">
        <f t="shared" ca="1" si="667"/>
        <v>#DIV/0!</v>
      </c>
      <c r="P764" s="1410" t="e">
        <f t="shared" ca="1" si="667"/>
        <v>#DIV/0!</v>
      </c>
      <c r="Q764" s="1410" t="e">
        <f t="shared" ca="1" si="667"/>
        <v>#DIV/0!</v>
      </c>
      <c r="R764" s="1410" t="e">
        <f t="shared" ca="1" si="667"/>
        <v>#DIV/0!</v>
      </c>
      <c r="S764" s="1410" t="e">
        <f t="shared" ca="1" si="667"/>
        <v>#DIV/0!</v>
      </c>
      <c r="T764" s="1410" t="e">
        <f t="shared" ca="1" si="667"/>
        <v>#DIV/0!</v>
      </c>
      <c r="U764" s="1410" t="e">
        <f t="shared" ca="1" si="667"/>
        <v>#DIV/0!</v>
      </c>
      <c r="V764" s="1410" t="e">
        <f t="shared" ca="1" si="667"/>
        <v>#DIV/0!</v>
      </c>
      <c r="W764" s="1410" t="e">
        <f t="shared" ca="1" si="667"/>
        <v>#DIV/0!</v>
      </c>
      <c r="X764" s="1410" t="e">
        <f t="shared" ca="1" si="667"/>
        <v>#DIV/0!</v>
      </c>
      <c r="Y764" s="1410" t="e">
        <f t="shared" ca="1" si="667"/>
        <v>#DIV/0!</v>
      </c>
      <c r="Z764" s="1410" t="e">
        <f t="shared" ca="1" si="667"/>
        <v>#DIV/0!</v>
      </c>
      <c r="AA764" s="1410" t="e">
        <f t="shared" ca="1" si="667"/>
        <v>#DIV/0!</v>
      </c>
      <c r="AB764" s="1410" t="e">
        <f t="shared" ca="1" si="667"/>
        <v>#DIV/0!</v>
      </c>
      <c r="AC764" s="1410" t="e">
        <f t="shared" ca="1" si="667"/>
        <v>#DIV/0!</v>
      </c>
      <c r="AD764" s="1410" t="e">
        <f t="shared" ca="1" si="667"/>
        <v>#DIV/0!</v>
      </c>
      <c r="AE764" s="1410" t="e">
        <f t="shared" ca="1" si="667"/>
        <v>#DIV/0!</v>
      </c>
      <c r="AF764" s="1410" t="e">
        <f t="shared" ca="1" si="667"/>
        <v>#DIV/0!</v>
      </c>
      <c r="AG764" s="1410" t="e">
        <f t="shared" ca="1" si="667"/>
        <v>#DIV/0!</v>
      </c>
      <c r="AH764" s="1410" t="e">
        <f t="shared" ca="1" si="667"/>
        <v>#DIV/0!</v>
      </c>
      <c r="AI764" s="1410" t="e">
        <f t="shared" ca="1" si="667"/>
        <v>#DIV/0!</v>
      </c>
      <c r="AJ764" s="1410" t="e">
        <f t="shared" ca="1" si="667"/>
        <v>#DIV/0!</v>
      </c>
      <c r="AK764" s="1410" t="e">
        <f t="shared" ref="AK764:BP764" ca="1" si="668">SUM(AK765:AK768)</f>
        <v>#DIV/0!</v>
      </c>
      <c r="AL764" s="1410" t="e">
        <f t="shared" ca="1" si="668"/>
        <v>#DIV/0!</v>
      </c>
      <c r="AM764" s="1410" t="e">
        <f t="shared" ca="1" si="668"/>
        <v>#DIV/0!</v>
      </c>
      <c r="AN764" s="1410" t="e">
        <f t="shared" ca="1" si="668"/>
        <v>#DIV/0!</v>
      </c>
      <c r="AO764" s="1410" t="e">
        <f t="shared" ca="1" si="668"/>
        <v>#DIV/0!</v>
      </c>
      <c r="AP764" s="1410" t="e">
        <f t="shared" ca="1" si="668"/>
        <v>#DIV/0!</v>
      </c>
      <c r="AQ764" s="1410" t="e">
        <f t="shared" ca="1" si="668"/>
        <v>#DIV/0!</v>
      </c>
      <c r="AR764" s="1410" t="e">
        <f t="shared" ca="1" si="668"/>
        <v>#DIV/0!</v>
      </c>
      <c r="AS764" s="1410" t="e">
        <f t="shared" ca="1" si="668"/>
        <v>#DIV/0!</v>
      </c>
      <c r="AT764" s="1410" t="e">
        <f t="shared" ca="1" si="668"/>
        <v>#DIV/0!</v>
      </c>
      <c r="AU764" s="1410" t="e">
        <f t="shared" ca="1" si="668"/>
        <v>#DIV/0!</v>
      </c>
      <c r="AV764" s="1410" t="e">
        <f t="shared" ca="1" si="668"/>
        <v>#DIV/0!</v>
      </c>
      <c r="AW764" s="1410" t="e">
        <f t="shared" ca="1" si="668"/>
        <v>#DIV/0!</v>
      </c>
      <c r="AX764" s="1410" t="e">
        <f t="shared" ca="1" si="668"/>
        <v>#DIV/0!</v>
      </c>
      <c r="AY764" s="1410" t="e">
        <f t="shared" ca="1" si="668"/>
        <v>#DIV/0!</v>
      </c>
      <c r="AZ764" s="1410" t="e">
        <f t="shared" ca="1" si="668"/>
        <v>#DIV/0!</v>
      </c>
      <c r="BA764" s="1410" t="e">
        <f t="shared" ca="1" si="668"/>
        <v>#DIV/0!</v>
      </c>
      <c r="BB764" s="1410" t="e">
        <f t="shared" ca="1" si="668"/>
        <v>#DIV/0!</v>
      </c>
      <c r="BC764" s="1410" t="e">
        <f t="shared" ca="1" si="668"/>
        <v>#DIV/0!</v>
      </c>
      <c r="BD764" s="1410" t="e">
        <f t="shared" ca="1" si="668"/>
        <v>#DIV/0!</v>
      </c>
      <c r="BE764" s="1410" t="e">
        <f t="shared" ca="1" si="668"/>
        <v>#DIV/0!</v>
      </c>
      <c r="BF764" s="1410" t="e">
        <f t="shared" ca="1" si="668"/>
        <v>#DIV/0!</v>
      </c>
      <c r="BG764" s="1410" t="e">
        <f t="shared" ca="1" si="668"/>
        <v>#DIV/0!</v>
      </c>
      <c r="BH764" s="1410" t="e">
        <f t="shared" ca="1" si="668"/>
        <v>#DIV/0!</v>
      </c>
      <c r="BI764" s="1410" t="e">
        <f t="shared" ca="1" si="668"/>
        <v>#DIV/0!</v>
      </c>
      <c r="BJ764" s="1410" t="e">
        <f t="shared" ca="1" si="668"/>
        <v>#DIV/0!</v>
      </c>
      <c r="BK764" s="1410" t="e">
        <f t="shared" ca="1" si="668"/>
        <v>#DIV/0!</v>
      </c>
      <c r="BL764" s="1410" t="e">
        <f t="shared" ca="1" si="668"/>
        <v>#DIV/0!</v>
      </c>
      <c r="BM764" s="1410" t="e">
        <f t="shared" ca="1" si="668"/>
        <v>#DIV/0!</v>
      </c>
      <c r="BN764" s="1410" t="e">
        <f t="shared" ca="1" si="668"/>
        <v>#DIV/0!</v>
      </c>
      <c r="BO764" s="1410" t="e">
        <f t="shared" ca="1" si="668"/>
        <v>#DIV/0!</v>
      </c>
      <c r="BP764" s="1410" t="e">
        <f t="shared" ca="1" si="668"/>
        <v>#DIV/0!</v>
      </c>
      <c r="BQ764" s="1410" t="e">
        <f t="shared" ref="BQ764:CV764" ca="1" si="669">SUM(BQ765:BQ768)</f>
        <v>#DIV/0!</v>
      </c>
      <c r="BR764" s="1410" t="e">
        <f t="shared" ca="1" si="669"/>
        <v>#DIV/0!</v>
      </c>
      <c r="BS764" s="1410" t="e">
        <f t="shared" ca="1" si="669"/>
        <v>#DIV/0!</v>
      </c>
      <c r="BT764" s="1410" t="e">
        <f t="shared" ca="1" si="669"/>
        <v>#DIV/0!</v>
      </c>
      <c r="BU764" s="1410" t="e">
        <f t="shared" ca="1" si="669"/>
        <v>#DIV/0!</v>
      </c>
      <c r="BV764" s="1410" t="e">
        <f t="shared" ca="1" si="669"/>
        <v>#DIV/0!</v>
      </c>
      <c r="BW764" s="1410" t="e">
        <f t="shared" ca="1" si="669"/>
        <v>#DIV/0!</v>
      </c>
      <c r="BX764" s="1410" t="e">
        <f t="shared" ca="1" si="669"/>
        <v>#DIV/0!</v>
      </c>
      <c r="BY764" s="1410" t="e">
        <f t="shared" ca="1" si="669"/>
        <v>#DIV/0!</v>
      </c>
      <c r="BZ764" s="1410" t="e">
        <f t="shared" ca="1" si="669"/>
        <v>#DIV/0!</v>
      </c>
      <c r="CA764" s="1410" t="e">
        <f t="shared" ca="1" si="669"/>
        <v>#DIV/0!</v>
      </c>
      <c r="CB764" s="1410" t="e">
        <f t="shared" ca="1" si="669"/>
        <v>#DIV/0!</v>
      </c>
      <c r="CC764" s="1410" t="e">
        <f t="shared" ca="1" si="669"/>
        <v>#DIV/0!</v>
      </c>
      <c r="CD764" s="1410" t="e">
        <f t="shared" ca="1" si="669"/>
        <v>#DIV/0!</v>
      </c>
      <c r="CE764" s="1410" t="e">
        <f t="shared" ca="1" si="669"/>
        <v>#DIV/0!</v>
      </c>
      <c r="CF764" s="1410" t="e">
        <f t="shared" ca="1" si="669"/>
        <v>#DIV/0!</v>
      </c>
      <c r="CG764" s="1410" t="e">
        <f t="shared" ca="1" si="669"/>
        <v>#DIV/0!</v>
      </c>
      <c r="CH764" s="1410" t="e">
        <f t="shared" ca="1" si="669"/>
        <v>#DIV/0!</v>
      </c>
      <c r="CI764" s="1410" t="e">
        <f t="shared" ca="1" si="669"/>
        <v>#DIV/0!</v>
      </c>
      <c r="CJ764" s="1410" t="e">
        <f t="shared" ca="1" si="669"/>
        <v>#DIV/0!</v>
      </c>
      <c r="CK764" s="1410" t="e">
        <f t="shared" ca="1" si="669"/>
        <v>#DIV/0!</v>
      </c>
      <c r="CL764" s="1410" t="e">
        <f t="shared" ca="1" si="669"/>
        <v>#DIV/0!</v>
      </c>
      <c r="CM764" s="1410" t="e">
        <f t="shared" ca="1" si="669"/>
        <v>#DIV/0!</v>
      </c>
      <c r="CN764" s="1410" t="e">
        <f t="shared" ca="1" si="669"/>
        <v>#DIV/0!</v>
      </c>
      <c r="CO764" s="1410" t="e">
        <f t="shared" ca="1" si="669"/>
        <v>#DIV/0!</v>
      </c>
      <c r="CP764" s="1410" t="e">
        <f t="shared" ca="1" si="669"/>
        <v>#DIV/0!</v>
      </c>
      <c r="CQ764" s="1410" t="e">
        <f t="shared" ca="1" si="669"/>
        <v>#DIV/0!</v>
      </c>
      <c r="CR764" s="1410" t="e">
        <f t="shared" ca="1" si="669"/>
        <v>#DIV/0!</v>
      </c>
      <c r="CS764" s="1410" t="e">
        <f t="shared" ca="1" si="669"/>
        <v>#DIV/0!</v>
      </c>
      <c r="CT764" s="1410" t="e">
        <f t="shared" ca="1" si="669"/>
        <v>#DIV/0!</v>
      </c>
      <c r="CU764" s="1410" t="e">
        <f t="shared" ca="1" si="669"/>
        <v>#DIV/0!</v>
      </c>
      <c r="CV764" s="1410" t="e">
        <f t="shared" ca="1" si="669"/>
        <v>#DIV/0!</v>
      </c>
      <c r="CW764" s="1410" t="e">
        <f t="shared" ref="CW764:EB764" ca="1" si="670">SUM(CW765:CW768)</f>
        <v>#DIV/0!</v>
      </c>
      <c r="CX764" s="1410" t="e">
        <f t="shared" ca="1" si="670"/>
        <v>#DIV/0!</v>
      </c>
      <c r="CY764" s="1410" t="e">
        <f t="shared" ca="1" si="670"/>
        <v>#DIV/0!</v>
      </c>
      <c r="CZ764" s="1410" t="e">
        <f t="shared" ca="1" si="670"/>
        <v>#DIV/0!</v>
      </c>
      <c r="DA764" s="1410" t="e">
        <f t="shared" ca="1" si="670"/>
        <v>#DIV/0!</v>
      </c>
      <c r="DB764" s="1410" t="e">
        <f t="shared" ca="1" si="670"/>
        <v>#DIV/0!</v>
      </c>
      <c r="DC764" s="1410" t="e">
        <f t="shared" ca="1" si="670"/>
        <v>#DIV/0!</v>
      </c>
      <c r="DD764" s="1410" t="e">
        <f t="shared" ca="1" si="670"/>
        <v>#DIV/0!</v>
      </c>
      <c r="DE764" s="1410" t="e">
        <f t="shared" ca="1" si="670"/>
        <v>#DIV/0!</v>
      </c>
      <c r="DF764" s="1410" t="e">
        <f t="shared" ca="1" si="670"/>
        <v>#DIV/0!</v>
      </c>
      <c r="DG764" s="1410" t="e">
        <f t="shared" ca="1" si="670"/>
        <v>#DIV/0!</v>
      </c>
      <c r="DH764" s="1410" t="e">
        <f t="shared" ca="1" si="670"/>
        <v>#DIV/0!</v>
      </c>
      <c r="DI764" s="1410" t="e">
        <f t="shared" ca="1" si="670"/>
        <v>#DIV/0!</v>
      </c>
      <c r="DJ764" s="1410" t="e">
        <f t="shared" ca="1" si="670"/>
        <v>#DIV/0!</v>
      </c>
      <c r="DK764" s="1410" t="e">
        <f t="shared" ca="1" si="670"/>
        <v>#DIV/0!</v>
      </c>
      <c r="DL764" s="1410" t="e">
        <f t="shared" ca="1" si="670"/>
        <v>#DIV/0!</v>
      </c>
      <c r="DM764" s="1410" t="e">
        <f t="shared" ca="1" si="670"/>
        <v>#DIV/0!</v>
      </c>
      <c r="DN764" s="1410" t="e">
        <f t="shared" ca="1" si="670"/>
        <v>#DIV/0!</v>
      </c>
      <c r="DO764" s="1410" t="e">
        <f t="shared" ca="1" si="670"/>
        <v>#DIV/0!</v>
      </c>
      <c r="DP764" s="1410" t="e">
        <f t="shared" ca="1" si="670"/>
        <v>#DIV/0!</v>
      </c>
      <c r="DQ764" s="1410" t="e">
        <f t="shared" ca="1" si="670"/>
        <v>#DIV/0!</v>
      </c>
      <c r="DR764" s="1410" t="e">
        <f t="shared" ca="1" si="670"/>
        <v>#DIV/0!</v>
      </c>
      <c r="DS764" s="1410" t="e">
        <f t="shared" ca="1" si="670"/>
        <v>#DIV/0!</v>
      </c>
      <c r="DT764" s="1410" t="e">
        <f t="shared" ca="1" si="670"/>
        <v>#DIV/0!</v>
      </c>
      <c r="DU764" s="1410" t="e">
        <f t="shared" ca="1" si="670"/>
        <v>#DIV/0!</v>
      </c>
      <c r="DV764" s="1410" t="e">
        <f t="shared" ca="1" si="670"/>
        <v>#DIV/0!</v>
      </c>
      <c r="DW764" s="1410" t="e">
        <f t="shared" ca="1" si="670"/>
        <v>#DIV/0!</v>
      </c>
      <c r="DX764" s="1410" t="e">
        <f t="shared" ca="1" si="670"/>
        <v>#DIV/0!</v>
      </c>
      <c r="DY764" s="1410" t="e">
        <f t="shared" ca="1" si="670"/>
        <v>#DIV/0!</v>
      </c>
      <c r="DZ764" s="1410" t="e">
        <f t="shared" ca="1" si="670"/>
        <v>#DIV/0!</v>
      </c>
      <c r="EA764" s="1410" t="e">
        <f t="shared" ca="1" si="670"/>
        <v>#DIV/0!</v>
      </c>
      <c r="EB764" s="1410" t="e">
        <f t="shared" ca="1" si="670"/>
        <v>#DIV/0!</v>
      </c>
      <c r="EC764" s="1410" t="e">
        <f t="shared" ref="EC764:FH764" ca="1" si="671">SUM(EC765:EC768)</f>
        <v>#DIV/0!</v>
      </c>
      <c r="ED764" s="1410" t="e">
        <f t="shared" ca="1" si="671"/>
        <v>#DIV/0!</v>
      </c>
      <c r="EE764" s="1410" t="e">
        <f t="shared" ca="1" si="671"/>
        <v>#DIV/0!</v>
      </c>
      <c r="EF764" s="1410" t="e">
        <f t="shared" ca="1" si="671"/>
        <v>#DIV/0!</v>
      </c>
    </row>
    <row r="765" spans="1:136">
      <c r="C765" s="28" t="s">
        <v>785</v>
      </c>
      <c r="D765" s="1410"/>
      <c r="E765" s="1250" t="e">
        <f t="shared" ref="E765:AJ765" ca="1" si="672">E760</f>
        <v>#DIV/0!</v>
      </c>
      <c r="F765" s="1250" t="e">
        <f t="shared" ca="1" si="672"/>
        <v>#DIV/0!</v>
      </c>
      <c r="G765" s="1250" t="e">
        <f t="shared" ca="1" si="672"/>
        <v>#DIV/0!</v>
      </c>
      <c r="H765" s="1250" t="e">
        <f t="shared" ca="1" si="672"/>
        <v>#DIV/0!</v>
      </c>
      <c r="I765" s="1250" t="e">
        <f t="shared" ca="1" si="672"/>
        <v>#DIV/0!</v>
      </c>
      <c r="J765" s="1250" t="e">
        <f t="shared" ca="1" si="672"/>
        <v>#DIV/0!</v>
      </c>
      <c r="K765" s="1250" t="e">
        <f t="shared" ca="1" si="672"/>
        <v>#DIV/0!</v>
      </c>
      <c r="L765" s="1250" t="e">
        <f t="shared" ca="1" si="672"/>
        <v>#DIV/0!</v>
      </c>
      <c r="M765" s="1250" t="e">
        <f t="shared" ca="1" si="672"/>
        <v>#DIV/0!</v>
      </c>
      <c r="N765" s="1250" t="e">
        <f t="shared" ca="1" si="672"/>
        <v>#DIV/0!</v>
      </c>
      <c r="O765" s="1250" t="e">
        <f t="shared" ca="1" si="672"/>
        <v>#DIV/0!</v>
      </c>
      <c r="P765" s="1250" t="e">
        <f t="shared" ca="1" si="672"/>
        <v>#DIV/0!</v>
      </c>
      <c r="Q765" s="1250" t="e">
        <f t="shared" ca="1" si="672"/>
        <v>#DIV/0!</v>
      </c>
      <c r="R765" s="1250" t="e">
        <f t="shared" ca="1" si="672"/>
        <v>#DIV/0!</v>
      </c>
      <c r="S765" s="1250" t="e">
        <f t="shared" ca="1" si="672"/>
        <v>#DIV/0!</v>
      </c>
      <c r="T765" s="1250" t="e">
        <f t="shared" ca="1" si="672"/>
        <v>#DIV/0!</v>
      </c>
      <c r="U765" s="1250" t="e">
        <f t="shared" ca="1" si="672"/>
        <v>#DIV/0!</v>
      </c>
      <c r="V765" s="1250" t="e">
        <f t="shared" ca="1" si="672"/>
        <v>#DIV/0!</v>
      </c>
      <c r="W765" s="1250" t="e">
        <f t="shared" ca="1" si="672"/>
        <v>#DIV/0!</v>
      </c>
      <c r="X765" s="1250" t="e">
        <f t="shared" ca="1" si="672"/>
        <v>#DIV/0!</v>
      </c>
      <c r="Y765" s="1250" t="e">
        <f t="shared" ca="1" si="672"/>
        <v>#DIV/0!</v>
      </c>
      <c r="Z765" s="1250" t="e">
        <f t="shared" ca="1" si="672"/>
        <v>#DIV/0!</v>
      </c>
      <c r="AA765" s="1250" t="e">
        <f t="shared" ca="1" si="672"/>
        <v>#DIV/0!</v>
      </c>
      <c r="AB765" s="1250" t="e">
        <f t="shared" ca="1" si="672"/>
        <v>#DIV/0!</v>
      </c>
      <c r="AC765" s="1250" t="e">
        <f t="shared" ca="1" si="672"/>
        <v>#DIV/0!</v>
      </c>
      <c r="AD765" s="1250" t="e">
        <f t="shared" ca="1" si="672"/>
        <v>#DIV/0!</v>
      </c>
      <c r="AE765" s="1250" t="e">
        <f t="shared" ca="1" si="672"/>
        <v>#DIV/0!</v>
      </c>
      <c r="AF765" s="1250" t="e">
        <f t="shared" ca="1" si="672"/>
        <v>#DIV/0!</v>
      </c>
      <c r="AG765" s="1250" t="e">
        <f t="shared" ca="1" si="672"/>
        <v>#DIV/0!</v>
      </c>
      <c r="AH765" s="1250" t="e">
        <f t="shared" ca="1" si="672"/>
        <v>#DIV/0!</v>
      </c>
      <c r="AI765" s="1250" t="e">
        <f t="shared" ca="1" si="672"/>
        <v>#DIV/0!</v>
      </c>
      <c r="AJ765" s="1250" t="e">
        <f t="shared" ca="1" si="672"/>
        <v>#DIV/0!</v>
      </c>
      <c r="AK765" s="1250" t="e">
        <f t="shared" ref="AK765:BP765" ca="1" si="673">AK760</f>
        <v>#DIV/0!</v>
      </c>
      <c r="AL765" s="1250" t="e">
        <f t="shared" ca="1" si="673"/>
        <v>#DIV/0!</v>
      </c>
      <c r="AM765" s="1250" t="e">
        <f t="shared" ca="1" si="673"/>
        <v>#DIV/0!</v>
      </c>
      <c r="AN765" s="1250" t="e">
        <f t="shared" ca="1" si="673"/>
        <v>#DIV/0!</v>
      </c>
      <c r="AO765" s="1250" t="e">
        <f t="shared" ca="1" si="673"/>
        <v>#DIV/0!</v>
      </c>
      <c r="AP765" s="1250" t="e">
        <f t="shared" ca="1" si="673"/>
        <v>#DIV/0!</v>
      </c>
      <c r="AQ765" s="1250" t="e">
        <f t="shared" ca="1" si="673"/>
        <v>#DIV/0!</v>
      </c>
      <c r="AR765" s="1250" t="e">
        <f t="shared" ca="1" si="673"/>
        <v>#DIV/0!</v>
      </c>
      <c r="AS765" s="1250" t="e">
        <f t="shared" ca="1" si="673"/>
        <v>#DIV/0!</v>
      </c>
      <c r="AT765" s="1250" t="e">
        <f t="shared" ca="1" si="673"/>
        <v>#DIV/0!</v>
      </c>
      <c r="AU765" s="1250" t="e">
        <f t="shared" ca="1" si="673"/>
        <v>#DIV/0!</v>
      </c>
      <c r="AV765" s="1250" t="e">
        <f t="shared" ca="1" si="673"/>
        <v>#DIV/0!</v>
      </c>
      <c r="AW765" s="1250" t="e">
        <f t="shared" ca="1" si="673"/>
        <v>#DIV/0!</v>
      </c>
      <c r="AX765" s="1250" t="e">
        <f t="shared" ca="1" si="673"/>
        <v>#DIV/0!</v>
      </c>
      <c r="AY765" s="1250" t="e">
        <f t="shared" ca="1" si="673"/>
        <v>#DIV/0!</v>
      </c>
      <c r="AZ765" s="1250" t="e">
        <f t="shared" ca="1" si="673"/>
        <v>#DIV/0!</v>
      </c>
      <c r="BA765" s="1250" t="e">
        <f t="shared" ca="1" si="673"/>
        <v>#DIV/0!</v>
      </c>
      <c r="BB765" s="1250" t="e">
        <f t="shared" ca="1" si="673"/>
        <v>#DIV/0!</v>
      </c>
      <c r="BC765" s="1250" t="e">
        <f t="shared" ca="1" si="673"/>
        <v>#DIV/0!</v>
      </c>
      <c r="BD765" s="1250" t="e">
        <f t="shared" ca="1" si="673"/>
        <v>#DIV/0!</v>
      </c>
      <c r="BE765" s="1250" t="e">
        <f t="shared" ca="1" si="673"/>
        <v>#DIV/0!</v>
      </c>
      <c r="BF765" s="1250" t="e">
        <f t="shared" ca="1" si="673"/>
        <v>#DIV/0!</v>
      </c>
      <c r="BG765" s="1250" t="e">
        <f t="shared" ca="1" si="673"/>
        <v>#DIV/0!</v>
      </c>
      <c r="BH765" s="1250" t="e">
        <f t="shared" ca="1" si="673"/>
        <v>#DIV/0!</v>
      </c>
      <c r="BI765" s="1250" t="e">
        <f t="shared" ca="1" si="673"/>
        <v>#DIV/0!</v>
      </c>
      <c r="BJ765" s="1250" t="e">
        <f t="shared" ca="1" si="673"/>
        <v>#DIV/0!</v>
      </c>
      <c r="BK765" s="1250" t="e">
        <f t="shared" ca="1" si="673"/>
        <v>#DIV/0!</v>
      </c>
      <c r="BL765" s="1250" t="e">
        <f t="shared" ca="1" si="673"/>
        <v>#DIV/0!</v>
      </c>
      <c r="BM765" s="1250" t="e">
        <f t="shared" ca="1" si="673"/>
        <v>#DIV/0!</v>
      </c>
      <c r="BN765" s="1250" t="e">
        <f t="shared" ca="1" si="673"/>
        <v>#DIV/0!</v>
      </c>
      <c r="BO765" s="1250" t="e">
        <f t="shared" ca="1" si="673"/>
        <v>#DIV/0!</v>
      </c>
      <c r="BP765" s="1250" t="e">
        <f t="shared" ca="1" si="673"/>
        <v>#DIV/0!</v>
      </c>
      <c r="BQ765" s="1250" t="e">
        <f t="shared" ref="BQ765:CV765" ca="1" si="674">BQ760</f>
        <v>#DIV/0!</v>
      </c>
      <c r="BR765" s="1250" t="e">
        <f t="shared" ca="1" si="674"/>
        <v>#DIV/0!</v>
      </c>
      <c r="BS765" s="1250" t="e">
        <f t="shared" ca="1" si="674"/>
        <v>#DIV/0!</v>
      </c>
      <c r="BT765" s="1250" t="e">
        <f t="shared" ca="1" si="674"/>
        <v>#DIV/0!</v>
      </c>
      <c r="BU765" s="1250" t="e">
        <f t="shared" ca="1" si="674"/>
        <v>#DIV/0!</v>
      </c>
      <c r="BV765" s="1250" t="e">
        <f t="shared" ca="1" si="674"/>
        <v>#DIV/0!</v>
      </c>
      <c r="BW765" s="1250" t="e">
        <f t="shared" ca="1" si="674"/>
        <v>#DIV/0!</v>
      </c>
      <c r="BX765" s="1250" t="e">
        <f t="shared" ca="1" si="674"/>
        <v>#DIV/0!</v>
      </c>
      <c r="BY765" s="1250" t="e">
        <f t="shared" ca="1" si="674"/>
        <v>#DIV/0!</v>
      </c>
      <c r="BZ765" s="1250" t="e">
        <f t="shared" ca="1" si="674"/>
        <v>#DIV/0!</v>
      </c>
      <c r="CA765" s="1250" t="e">
        <f t="shared" ca="1" si="674"/>
        <v>#DIV/0!</v>
      </c>
      <c r="CB765" s="1250" t="e">
        <f t="shared" ca="1" si="674"/>
        <v>#DIV/0!</v>
      </c>
      <c r="CC765" s="1250" t="e">
        <f t="shared" ca="1" si="674"/>
        <v>#DIV/0!</v>
      </c>
      <c r="CD765" s="1250" t="e">
        <f t="shared" ca="1" si="674"/>
        <v>#DIV/0!</v>
      </c>
      <c r="CE765" s="1250" t="e">
        <f t="shared" ca="1" si="674"/>
        <v>#DIV/0!</v>
      </c>
      <c r="CF765" s="1250" t="e">
        <f t="shared" ca="1" si="674"/>
        <v>#DIV/0!</v>
      </c>
      <c r="CG765" s="1250" t="e">
        <f t="shared" ca="1" si="674"/>
        <v>#DIV/0!</v>
      </c>
      <c r="CH765" s="1250" t="e">
        <f t="shared" ca="1" si="674"/>
        <v>#DIV/0!</v>
      </c>
      <c r="CI765" s="1250" t="e">
        <f t="shared" ca="1" si="674"/>
        <v>#DIV/0!</v>
      </c>
      <c r="CJ765" s="1250" t="e">
        <f t="shared" ca="1" si="674"/>
        <v>#DIV/0!</v>
      </c>
      <c r="CK765" s="1250" t="e">
        <f t="shared" ca="1" si="674"/>
        <v>#DIV/0!</v>
      </c>
      <c r="CL765" s="1250" t="e">
        <f t="shared" ca="1" si="674"/>
        <v>#DIV/0!</v>
      </c>
      <c r="CM765" s="1250" t="e">
        <f t="shared" ca="1" si="674"/>
        <v>#DIV/0!</v>
      </c>
      <c r="CN765" s="1250" t="e">
        <f t="shared" ca="1" si="674"/>
        <v>#DIV/0!</v>
      </c>
      <c r="CO765" s="1250" t="e">
        <f t="shared" ca="1" si="674"/>
        <v>#DIV/0!</v>
      </c>
      <c r="CP765" s="1250" t="e">
        <f t="shared" ca="1" si="674"/>
        <v>#DIV/0!</v>
      </c>
      <c r="CQ765" s="1250" t="e">
        <f t="shared" ca="1" si="674"/>
        <v>#DIV/0!</v>
      </c>
      <c r="CR765" s="1250" t="e">
        <f t="shared" ca="1" si="674"/>
        <v>#DIV/0!</v>
      </c>
      <c r="CS765" s="1250" t="e">
        <f t="shared" ca="1" si="674"/>
        <v>#DIV/0!</v>
      </c>
      <c r="CT765" s="1250" t="e">
        <f t="shared" ca="1" si="674"/>
        <v>#DIV/0!</v>
      </c>
      <c r="CU765" s="1250" t="e">
        <f t="shared" ca="1" si="674"/>
        <v>#DIV/0!</v>
      </c>
      <c r="CV765" s="1250" t="e">
        <f t="shared" ca="1" si="674"/>
        <v>#DIV/0!</v>
      </c>
      <c r="CW765" s="1250" t="e">
        <f t="shared" ref="CW765:EF765" ca="1" si="675">CW760</f>
        <v>#DIV/0!</v>
      </c>
      <c r="CX765" s="1250" t="e">
        <f t="shared" ca="1" si="675"/>
        <v>#DIV/0!</v>
      </c>
      <c r="CY765" s="1250" t="e">
        <f t="shared" ca="1" si="675"/>
        <v>#DIV/0!</v>
      </c>
      <c r="CZ765" s="1250" t="e">
        <f t="shared" ca="1" si="675"/>
        <v>#DIV/0!</v>
      </c>
      <c r="DA765" s="1250" t="e">
        <f t="shared" ca="1" si="675"/>
        <v>#DIV/0!</v>
      </c>
      <c r="DB765" s="1250" t="e">
        <f t="shared" ca="1" si="675"/>
        <v>#DIV/0!</v>
      </c>
      <c r="DC765" s="1250" t="e">
        <f t="shared" ca="1" si="675"/>
        <v>#DIV/0!</v>
      </c>
      <c r="DD765" s="1250" t="e">
        <f t="shared" ca="1" si="675"/>
        <v>#DIV/0!</v>
      </c>
      <c r="DE765" s="1250" t="e">
        <f t="shared" ca="1" si="675"/>
        <v>#DIV/0!</v>
      </c>
      <c r="DF765" s="1250" t="e">
        <f t="shared" ca="1" si="675"/>
        <v>#DIV/0!</v>
      </c>
      <c r="DG765" s="1250" t="e">
        <f t="shared" ca="1" si="675"/>
        <v>#DIV/0!</v>
      </c>
      <c r="DH765" s="1250" t="e">
        <f t="shared" ca="1" si="675"/>
        <v>#DIV/0!</v>
      </c>
      <c r="DI765" s="1250" t="e">
        <f t="shared" ca="1" si="675"/>
        <v>#DIV/0!</v>
      </c>
      <c r="DJ765" s="1250" t="e">
        <f t="shared" ca="1" si="675"/>
        <v>#DIV/0!</v>
      </c>
      <c r="DK765" s="1250" t="e">
        <f t="shared" ca="1" si="675"/>
        <v>#DIV/0!</v>
      </c>
      <c r="DL765" s="1250" t="e">
        <f t="shared" ca="1" si="675"/>
        <v>#DIV/0!</v>
      </c>
      <c r="DM765" s="1250" t="e">
        <f t="shared" ca="1" si="675"/>
        <v>#DIV/0!</v>
      </c>
      <c r="DN765" s="1250" t="e">
        <f t="shared" ca="1" si="675"/>
        <v>#DIV/0!</v>
      </c>
      <c r="DO765" s="1250" t="e">
        <f t="shared" ca="1" si="675"/>
        <v>#DIV/0!</v>
      </c>
      <c r="DP765" s="1250" t="e">
        <f t="shared" ca="1" si="675"/>
        <v>#DIV/0!</v>
      </c>
      <c r="DQ765" s="1250" t="e">
        <f t="shared" ca="1" si="675"/>
        <v>#DIV/0!</v>
      </c>
      <c r="DR765" s="1250" t="e">
        <f t="shared" ca="1" si="675"/>
        <v>#DIV/0!</v>
      </c>
      <c r="DS765" s="1250" t="e">
        <f t="shared" ca="1" si="675"/>
        <v>#DIV/0!</v>
      </c>
      <c r="DT765" s="1250" t="e">
        <f t="shared" ca="1" si="675"/>
        <v>#DIV/0!</v>
      </c>
      <c r="DU765" s="1250" t="e">
        <f t="shared" ca="1" si="675"/>
        <v>#DIV/0!</v>
      </c>
      <c r="DV765" s="1250" t="e">
        <f t="shared" ca="1" si="675"/>
        <v>#DIV/0!</v>
      </c>
      <c r="DW765" s="1250" t="e">
        <f t="shared" ca="1" si="675"/>
        <v>#DIV/0!</v>
      </c>
      <c r="DX765" s="1250" t="e">
        <f t="shared" ca="1" si="675"/>
        <v>#DIV/0!</v>
      </c>
      <c r="DY765" s="1250" t="e">
        <f t="shared" ca="1" si="675"/>
        <v>#DIV/0!</v>
      </c>
      <c r="DZ765" s="1250" t="e">
        <f t="shared" ca="1" si="675"/>
        <v>#DIV/0!</v>
      </c>
      <c r="EA765" s="1250" t="e">
        <f t="shared" ca="1" si="675"/>
        <v>#DIV/0!</v>
      </c>
      <c r="EB765" s="1250" t="e">
        <f t="shared" ca="1" si="675"/>
        <v>#DIV/0!</v>
      </c>
      <c r="EC765" s="1250" t="e">
        <f t="shared" ca="1" si="675"/>
        <v>#DIV/0!</v>
      </c>
      <c r="ED765" s="1250" t="e">
        <f t="shared" ca="1" si="675"/>
        <v>#DIV/0!</v>
      </c>
      <c r="EE765" s="1250" t="e">
        <f t="shared" ca="1" si="675"/>
        <v>#DIV/0!</v>
      </c>
      <c r="EF765" s="1250" t="e">
        <f t="shared" ca="1" si="675"/>
        <v>#DIV/0!</v>
      </c>
    </row>
    <row r="766" spans="1:136">
      <c r="C766" s="28" t="s">
        <v>786</v>
      </c>
      <c r="D766" s="1410"/>
      <c r="E766" s="1410" t="e">
        <f ca="1">E747+D766-(E754-E756)-SUM(M17:M25)-E812-E730-E746-E753*$E$49</f>
        <v>#DIV/0!</v>
      </c>
      <c r="F766" s="1410" t="e">
        <f t="shared" ref="F766:AK766" ca="1" si="676">F747+E766-(F754-F756)-F812-F730-F746 - F753*$E$49+IF(F$612=$J$36,$J$30,0)</f>
        <v>#DIV/0!</v>
      </c>
      <c r="G766" s="1410" t="e">
        <f t="shared" ca="1" si="676"/>
        <v>#DIV/0!</v>
      </c>
      <c r="H766" s="1410" t="e">
        <f t="shared" ca="1" si="676"/>
        <v>#DIV/0!</v>
      </c>
      <c r="I766" s="1410" t="e">
        <f t="shared" ca="1" si="676"/>
        <v>#DIV/0!</v>
      </c>
      <c r="J766" s="1410" t="e">
        <f t="shared" ca="1" si="676"/>
        <v>#DIV/0!</v>
      </c>
      <c r="K766" s="1410" t="e">
        <f t="shared" ca="1" si="676"/>
        <v>#DIV/0!</v>
      </c>
      <c r="L766" s="1410" t="e">
        <f t="shared" ca="1" si="676"/>
        <v>#DIV/0!</v>
      </c>
      <c r="M766" s="1410" t="e">
        <f t="shared" ca="1" si="676"/>
        <v>#DIV/0!</v>
      </c>
      <c r="N766" s="1410" t="e">
        <f t="shared" ca="1" si="676"/>
        <v>#DIV/0!</v>
      </c>
      <c r="O766" s="1410" t="e">
        <f t="shared" ca="1" si="676"/>
        <v>#DIV/0!</v>
      </c>
      <c r="P766" s="1410" t="e">
        <f t="shared" ca="1" si="676"/>
        <v>#DIV/0!</v>
      </c>
      <c r="Q766" s="1410" t="e">
        <f t="shared" ca="1" si="676"/>
        <v>#DIV/0!</v>
      </c>
      <c r="R766" s="1410" t="e">
        <f t="shared" ca="1" si="676"/>
        <v>#DIV/0!</v>
      </c>
      <c r="S766" s="1410" t="e">
        <f t="shared" ca="1" si="676"/>
        <v>#DIV/0!</v>
      </c>
      <c r="T766" s="1410" t="e">
        <f t="shared" ca="1" si="676"/>
        <v>#DIV/0!</v>
      </c>
      <c r="U766" s="1410" t="e">
        <f t="shared" ca="1" si="676"/>
        <v>#DIV/0!</v>
      </c>
      <c r="V766" s="1410" t="e">
        <f t="shared" ca="1" si="676"/>
        <v>#DIV/0!</v>
      </c>
      <c r="W766" s="1410" t="e">
        <f t="shared" ca="1" si="676"/>
        <v>#DIV/0!</v>
      </c>
      <c r="X766" s="1410" t="e">
        <f t="shared" ca="1" si="676"/>
        <v>#DIV/0!</v>
      </c>
      <c r="Y766" s="1410" t="e">
        <f t="shared" ca="1" si="676"/>
        <v>#DIV/0!</v>
      </c>
      <c r="Z766" s="1410" t="e">
        <f t="shared" ca="1" si="676"/>
        <v>#DIV/0!</v>
      </c>
      <c r="AA766" s="1410" t="e">
        <f t="shared" ca="1" si="676"/>
        <v>#DIV/0!</v>
      </c>
      <c r="AB766" s="1410" t="e">
        <f t="shared" ca="1" si="676"/>
        <v>#DIV/0!</v>
      </c>
      <c r="AC766" s="1410" t="e">
        <f t="shared" ca="1" si="676"/>
        <v>#DIV/0!</v>
      </c>
      <c r="AD766" s="1410" t="e">
        <f t="shared" ca="1" si="676"/>
        <v>#DIV/0!</v>
      </c>
      <c r="AE766" s="1410" t="e">
        <f t="shared" ca="1" si="676"/>
        <v>#DIV/0!</v>
      </c>
      <c r="AF766" s="1410" t="e">
        <f t="shared" ca="1" si="676"/>
        <v>#DIV/0!</v>
      </c>
      <c r="AG766" s="1410" t="e">
        <f t="shared" ca="1" si="676"/>
        <v>#DIV/0!</v>
      </c>
      <c r="AH766" s="1410" t="e">
        <f t="shared" ca="1" si="676"/>
        <v>#DIV/0!</v>
      </c>
      <c r="AI766" s="1410" t="e">
        <f t="shared" ca="1" si="676"/>
        <v>#DIV/0!</v>
      </c>
      <c r="AJ766" s="1410" t="e">
        <f t="shared" ca="1" si="676"/>
        <v>#DIV/0!</v>
      </c>
      <c r="AK766" s="1410" t="e">
        <f t="shared" ca="1" si="676"/>
        <v>#DIV/0!</v>
      </c>
      <c r="AL766" s="1410" t="e">
        <f t="shared" ref="AL766:BQ766" ca="1" si="677">AL747+AK766-(AL754-AL756)-AL812-AL730-AL746 - AL753*$E$49+IF(AL$612=$J$36,$J$30,0)</f>
        <v>#DIV/0!</v>
      </c>
      <c r="AM766" s="1410" t="e">
        <f t="shared" ca="1" si="677"/>
        <v>#DIV/0!</v>
      </c>
      <c r="AN766" s="1410" t="e">
        <f t="shared" ca="1" si="677"/>
        <v>#DIV/0!</v>
      </c>
      <c r="AO766" s="1410" t="e">
        <f t="shared" ca="1" si="677"/>
        <v>#DIV/0!</v>
      </c>
      <c r="AP766" s="1410" t="e">
        <f t="shared" ca="1" si="677"/>
        <v>#DIV/0!</v>
      </c>
      <c r="AQ766" s="1410" t="e">
        <f t="shared" ca="1" si="677"/>
        <v>#DIV/0!</v>
      </c>
      <c r="AR766" s="1410" t="e">
        <f t="shared" ca="1" si="677"/>
        <v>#DIV/0!</v>
      </c>
      <c r="AS766" s="1410" t="e">
        <f t="shared" ca="1" si="677"/>
        <v>#DIV/0!</v>
      </c>
      <c r="AT766" s="1410" t="e">
        <f t="shared" ca="1" si="677"/>
        <v>#DIV/0!</v>
      </c>
      <c r="AU766" s="1410" t="e">
        <f t="shared" ca="1" si="677"/>
        <v>#DIV/0!</v>
      </c>
      <c r="AV766" s="1410" t="e">
        <f t="shared" ca="1" si="677"/>
        <v>#DIV/0!</v>
      </c>
      <c r="AW766" s="1410" t="e">
        <f t="shared" ca="1" si="677"/>
        <v>#DIV/0!</v>
      </c>
      <c r="AX766" s="1410" t="e">
        <f t="shared" ca="1" si="677"/>
        <v>#DIV/0!</v>
      </c>
      <c r="AY766" s="1410" t="e">
        <f t="shared" ca="1" si="677"/>
        <v>#DIV/0!</v>
      </c>
      <c r="AZ766" s="1410" t="e">
        <f t="shared" ca="1" si="677"/>
        <v>#DIV/0!</v>
      </c>
      <c r="BA766" s="1410" t="e">
        <f t="shared" ca="1" si="677"/>
        <v>#DIV/0!</v>
      </c>
      <c r="BB766" s="1410" t="e">
        <f t="shared" ca="1" si="677"/>
        <v>#DIV/0!</v>
      </c>
      <c r="BC766" s="1410" t="e">
        <f t="shared" ca="1" si="677"/>
        <v>#DIV/0!</v>
      </c>
      <c r="BD766" s="1410" t="e">
        <f t="shared" ca="1" si="677"/>
        <v>#DIV/0!</v>
      </c>
      <c r="BE766" s="1410" t="e">
        <f t="shared" ca="1" si="677"/>
        <v>#DIV/0!</v>
      </c>
      <c r="BF766" s="1410" t="e">
        <f t="shared" ca="1" si="677"/>
        <v>#DIV/0!</v>
      </c>
      <c r="BG766" s="1410" t="e">
        <f t="shared" ca="1" si="677"/>
        <v>#DIV/0!</v>
      </c>
      <c r="BH766" s="1410" t="e">
        <f t="shared" ca="1" si="677"/>
        <v>#DIV/0!</v>
      </c>
      <c r="BI766" s="1410" t="e">
        <f t="shared" ca="1" si="677"/>
        <v>#DIV/0!</v>
      </c>
      <c r="BJ766" s="1410" t="e">
        <f t="shared" ca="1" si="677"/>
        <v>#DIV/0!</v>
      </c>
      <c r="BK766" s="1410" t="e">
        <f t="shared" ca="1" si="677"/>
        <v>#DIV/0!</v>
      </c>
      <c r="BL766" s="1410" t="e">
        <f t="shared" ca="1" si="677"/>
        <v>#DIV/0!</v>
      </c>
      <c r="BM766" s="1410" t="e">
        <f t="shared" ca="1" si="677"/>
        <v>#DIV/0!</v>
      </c>
      <c r="BN766" s="1410" t="e">
        <f t="shared" ca="1" si="677"/>
        <v>#DIV/0!</v>
      </c>
      <c r="BO766" s="1410" t="e">
        <f t="shared" ca="1" si="677"/>
        <v>#DIV/0!</v>
      </c>
      <c r="BP766" s="1410" t="e">
        <f t="shared" ca="1" si="677"/>
        <v>#DIV/0!</v>
      </c>
      <c r="BQ766" s="1410" t="e">
        <f t="shared" ca="1" si="677"/>
        <v>#DIV/0!</v>
      </c>
      <c r="BR766" s="1410" t="e">
        <f t="shared" ref="BR766:CW766" ca="1" si="678">BR747+BQ766-(BR754-BR756)-BR812-BR730-BR746 - BR753*$E$49+IF(BR$612=$J$36,$J$30,0)</f>
        <v>#DIV/0!</v>
      </c>
      <c r="BS766" s="1410" t="e">
        <f t="shared" ca="1" si="678"/>
        <v>#DIV/0!</v>
      </c>
      <c r="BT766" s="1410" t="e">
        <f t="shared" ca="1" si="678"/>
        <v>#DIV/0!</v>
      </c>
      <c r="BU766" s="1410" t="e">
        <f t="shared" ca="1" si="678"/>
        <v>#DIV/0!</v>
      </c>
      <c r="BV766" s="1410" t="e">
        <f t="shared" ca="1" si="678"/>
        <v>#DIV/0!</v>
      </c>
      <c r="BW766" s="1410" t="e">
        <f t="shared" ca="1" si="678"/>
        <v>#DIV/0!</v>
      </c>
      <c r="BX766" s="1410" t="e">
        <f t="shared" ca="1" si="678"/>
        <v>#DIV/0!</v>
      </c>
      <c r="BY766" s="1410" t="e">
        <f t="shared" ca="1" si="678"/>
        <v>#DIV/0!</v>
      </c>
      <c r="BZ766" s="1410" t="e">
        <f t="shared" ca="1" si="678"/>
        <v>#DIV/0!</v>
      </c>
      <c r="CA766" s="1410" t="e">
        <f t="shared" ca="1" si="678"/>
        <v>#DIV/0!</v>
      </c>
      <c r="CB766" s="1410" t="e">
        <f t="shared" ca="1" si="678"/>
        <v>#DIV/0!</v>
      </c>
      <c r="CC766" s="1410" t="e">
        <f t="shared" ca="1" si="678"/>
        <v>#DIV/0!</v>
      </c>
      <c r="CD766" s="1410" t="e">
        <f t="shared" ca="1" si="678"/>
        <v>#DIV/0!</v>
      </c>
      <c r="CE766" s="1410" t="e">
        <f t="shared" ca="1" si="678"/>
        <v>#DIV/0!</v>
      </c>
      <c r="CF766" s="1410" t="e">
        <f t="shared" ca="1" si="678"/>
        <v>#DIV/0!</v>
      </c>
      <c r="CG766" s="1410" t="e">
        <f t="shared" ca="1" si="678"/>
        <v>#DIV/0!</v>
      </c>
      <c r="CH766" s="1410" t="e">
        <f t="shared" ca="1" si="678"/>
        <v>#DIV/0!</v>
      </c>
      <c r="CI766" s="1410" t="e">
        <f t="shared" ca="1" si="678"/>
        <v>#DIV/0!</v>
      </c>
      <c r="CJ766" s="1410" t="e">
        <f t="shared" ca="1" si="678"/>
        <v>#DIV/0!</v>
      </c>
      <c r="CK766" s="1410" t="e">
        <f t="shared" ca="1" si="678"/>
        <v>#DIV/0!</v>
      </c>
      <c r="CL766" s="1410" t="e">
        <f t="shared" ca="1" si="678"/>
        <v>#DIV/0!</v>
      </c>
      <c r="CM766" s="1410" t="e">
        <f t="shared" ca="1" si="678"/>
        <v>#DIV/0!</v>
      </c>
      <c r="CN766" s="1410" t="e">
        <f t="shared" ca="1" si="678"/>
        <v>#DIV/0!</v>
      </c>
      <c r="CO766" s="1410" t="e">
        <f t="shared" ca="1" si="678"/>
        <v>#DIV/0!</v>
      </c>
      <c r="CP766" s="1410" t="e">
        <f t="shared" ca="1" si="678"/>
        <v>#DIV/0!</v>
      </c>
      <c r="CQ766" s="1410" t="e">
        <f t="shared" ca="1" si="678"/>
        <v>#DIV/0!</v>
      </c>
      <c r="CR766" s="1410" t="e">
        <f t="shared" ca="1" si="678"/>
        <v>#DIV/0!</v>
      </c>
      <c r="CS766" s="1410" t="e">
        <f t="shared" ca="1" si="678"/>
        <v>#DIV/0!</v>
      </c>
      <c r="CT766" s="1410" t="e">
        <f t="shared" ca="1" si="678"/>
        <v>#DIV/0!</v>
      </c>
      <c r="CU766" s="1410" t="e">
        <f t="shared" ca="1" si="678"/>
        <v>#DIV/0!</v>
      </c>
      <c r="CV766" s="1410" t="e">
        <f t="shared" ca="1" si="678"/>
        <v>#DIV/0!</v>
      </c>
      <c r="CW766" s="1410" t="e">
        <f t="shared" ca="1" si="678"/>
        <v>#DIV/0!</v>
      </c>
      <c r="CX766" s="1410" t="e">
        <f t="shared" ref="CX766:EF766" ca="1" si="679">CX747+CW766-(CX754-CX756)-CX812-CX730-CX746 - CX753*$E$49+IF(CX$612=$J$36,$J$30,0)</f>
        <v>#DIV/0!</v>
      </c>
      <c r="CY766" s="1410" t="e">
        <f t="shared" ca="1" si="679"/>
        <v>#DIV/0!</v>
      </c>
      <c r="CZ766" s="1410" t="e">
        <f t="shared" ca="1" si="679"/>
        <v>#DIV/0!</v>
      </c>
      <c r="DA766" s="1410" t="e">
        <f t="shared" ca="1" si="679"/>
        <v>#DIV/0!</v>
      </c>
      <c r="DB766" s="1410" t="e">
        <f t="shared" ca="1" si="679"/>
        <v>#DIV/0!</v>
      </c>
      <c r="DC766" s="1410" t="e">
        <f t="shared" ca="1" si="679"/>
        <v>#DIV/0!</v>
      </c>
      <c r="DD766" s="1410" t="e">
        <f t="shared" ca="1" si="679"/>
        <v>#DIV/0!</v>
      </c>
      <c r="DE766" s="1410" t="e">
        <f t="shared" ca="1" si="679"/>
        <v>#DIV/0!</v>
      </c>
      <c r="DF766" s="1410" t="e">
        <f t="shared" ca="1" si="679"/>
        <v>#DIV/0!</v>
      </c>
      <c r="DG766" s="1410" t="e">
        <f t="shared" ca="1" si="679"/>
        <v>#DIV/0!</v>
      </c>
      <c r="DH766" s="1410" t="e">
        <f t="shared" ca="1" si="679"/>
        <v>#DIV/0!</v>
      </c>
      <c r="DI766" s="1410" t="e">
        <f t="shared" ca="1" si="679"/>
        <v>#DIV/0!</v>
      </c>
      <c r="DJ766" s="1410" t="e">
        <f t="shared" ca="1" si="679"/>
        <v>#DIV/0!</v>
      </c>
      <c r="DK766" s="1410" t="e">
        <f t="shared" ca="1" si="679"/>
        <v>#DIV/0!</v>
      </c>
      <c r="DL766" s="1410" t="e">
        <f t="shared" ca="1" si="679"/>
        <v>#DIV/0!</v>
      </c>
      <c r="DM766" s="1410" t="e">
        <f t="shared" ca="1" si="679"/>
        <v>#DIV/0!</v>
      </c>
      <c r="DN766" s="1410" t="e">
        <f t="shared" ca="1" si="679"/>
        <v>#DIV/0!</v>
      </c>
      <c r="DO766" s="1410" t="e">
        <f t="shared" ca="1" si="679"/>
        <v>#DIV/0!</v>
      </c>
      <c r="DP766" s="1410" t="e">
        <f t="shared" ca="1" si="679"/>
        <v>#DIV/0!</v>
      </c>
      <c r="DQ766" s="1410" t="e">
        <f t="shared" ca="1" si="679"/>
        <v>#DIV/0!</v>
      </c>
      <c r="DR766" s="1410" t="e">
        <f t="shared" ca="1" si="679"/>
        <v>#DIV/0!</v>
      </c>
      <c r="DS766" s="1410" t="e">
        <f t="shared" ca="1" si="679"/>
        <v>#DIV/0!</v>
      </c>
      <c r="DT766" s="1410" t="e">
        <f t="shared" ca="1" si="679"/>
        <v>#DIV/0!</v>
      </c>
      <c r="DU766" s="1410" t="e">
        <f t="shared" ca="1" si="679"/>
        <v>#DIV/0!</v>
      </c>
      <c r="DV766" s="1410" t="e">
        <f t="shared" ca="1" si="679"/>
        <v>#DIV/0!</v>
      </c>
      <c r="DW766" s="1410" t="e">
        <f t="shared" ca="1" si="679"/>
        <v>#DIV/0!</v>
      </c>
      <c r="DX766" s="1410" t="e">
        <f t="shared" ca="1" si="679"/>
        <v>#DIV/0!</v>
      </c>
      <c r="DY766" s="1410" t="e">
        <f t="shared" ca="1" si="679"/>
        <v>#DIV/0!</v>
      </c>
      <c r="DZ766" s="1410" t="e">
        <f t="shared" ca="1" si="679"/>
        <v>#DIV/0!</v>
      </c>
      <c r="EA766" s="1410" t="e">
        <f t="shared" ca="1" si="679"/>
        <v>#DIV/0!</v>
      </c>
      <c r="EB766" s="1410" t="e">
        <f t="shared" ca="1" si="679"/>
        <v>#DIV/0!</v>
      </c>
      <c r="EC766" s="1410" t="e">
        <f t="shared" ca="1" si="679"/>
        <v>#DIV/0!</v>
      </c>
      <c r="ED766" s="1410" t="e">
        <f t="shared" ca="1" si="679"/>
        <v>#DIV/0!</v>
      </c>
      <c r="EE766" s="1410" t="e">
        <f t="shared" ca="1" si="679"/>
        <v>#DIV/0!</v>
      </c>
      <c r="EF766" s="1410" t="e">
        <f t="shared" ca="1" si="679"/>
        <v>#DIV/0!</v>
      </c>
    </row>
    <row r="767" spans="1:136">
      <c r="C767" s="28" t="s">
        <v>787</v>
      </c>
      <c r="D767" s="1410"/>
      <c r="E767" s="1410" t="e">
        <f t="shared" ref="E767:AJ767" ca="1" si="680">-E756+D767+IF(E750&gt;0,E756-E747,E753+E752)</f>
        <v>#DIV/0!</v>
      </c>
      <c r="F767" s="1410" t="e">
        <f t="shared" ca="1" si="680"/>
        <v>#DIV/0!</v>
      </c>
      <c r="G767" s="1410" t="e">
        <f t="shared" ca="1" si="680"/>
        <v>#DIV/0!</v>
      </c>
      <c r="H767" s="1410" t="e">
        <f t="shared" ca="1" si="680"/>
        <v>#DIV/0!</v>
      </c>
      <c r="I767" s="1410" t="e">
        <f t="shared" ca="1" si="680"/>
        <v>#DIV/0!</v>
      </c>
      <c r="J767" s="1410" t="e">
        <f t="shared" ca="1" si="680"/>
        <v>#DIV/0!</v>
      </c>
      <c r="K767" s="1410" t="e">
        <f t="shared" ca="1" si="680"/>
        <v>#DIV/0!</v>
      </c>
      <c r="L767" s="1410" t="e">
        <f t="shared" ca="1" si="680"/>
        <v>#DIV/0!</v>
      </c>
      <c r="M767" s="1410" t="e">
        <f t="shared" ca="1" si="680"/>
        <v>#DIV/0!</v>
      </c>
      <c r="N767" s="1410" t="e">
        <f t="shared" ca="1" si="680"/>
        <v>#DIV/0!</v>
      </c>
      <c r="O767" s="1410" t="e">
        <f t="shared" ca="1" si="680"/>
        <v>#DIV/0!</v>
      </c>
      <c r="P767" s="1410" t="e">
        <f t="shared" ca="1" si="680"/>
        <v>#DIV/0!</v>
      </c>
      <c r="Q767" s="1410" t="e">
        <f t="shared" ca="1" si="680"/>
        <v>#DIV/0!</v>
      </c>
      <c r="R767" s="1410" t="e">
        <f t="shared" ca="1" si="680"/>
        <v>#DIV/0!</v>
      </c>
      <c r="S767" s="1410" t="e">
        <f t="shared" ca="1" si="680"/>
        <v>#DIV/0!</v>
      </c>
      <c r="T767" s="1410" t="e">
        <f t="shared" ca="1" si="680"/>
        <v>#DIV/0!</v>
      </c>
      <c r="U767" s="1410" t="e">
        <f t="shared" ca="1" si="680"/>
        <v>#DIV/0!</v>
      </c>
      <c r="V767" s="1410" t="e">
        <f t="shared" ca="1" si="680"/>
        <v>#DIV/0!</v>
      </c>
      <c r="W767" s="1410" t="e">
        <f t="shared" ca="1" si="680"/>
        <v>#DIV/0!</v>
      </c>
      <c r="X767" s="1410" t="e">
        <f t="shared" ca="1" si="680"/>
        <v>#DIV/0!</v>
      </c>
      <c r="Y767" s="1410" t="e">
        <f t="shared" ca="1" si="680"/>
        <v>#DIV/0!</v>
      </c>
      <c r="Z767" s="1410" t="e">
        <f t="shared" ca="1" si="680"/>
        <v>#DIV/0!</v>
      </c>
      <c r="AA767" s="1410" t="e">
        <f t="shared" ca="1" si="680"/>
        <v>#DIV/0!</v>
      </c>
      <c r="AB767" s="1410" t="e">
        <f t="shared" ca="1" si="680"/>
        <v>#DIV/0!</v>
      </c>
      <c r="AC767" s="1410" t="e">
        <f t="shared" ca="1" si="680"/>
        <v>#DIV/0!</v>
      </c>
      <c r="AD767" s="1410" t="e">
        <f t="shared" ca="1" si="680"/>
        <v>#DIV/0!</v>
      </c>
      <c r="AE767" s="1410" t="e">
        <f t="shared" ca="1" si="680"/>
        <v>#DIV/0!</v>
      </c>
      <c r="AF767" s="1410" t="e">
        <f t="shared" ca="1" si="680"/>
        <v>#DIV/0!</v>
      </c>
      <c r="AG767" s="1410" t="e">
        <f t="shared" ca="1" si="680"/>
        <v>#DIV/0!</v>
      </c>
      <c r="AH767" s="1410" t="e">
        <f t="shared" ca="1" si="680"/>
        <v>#DIV/0!</v>
      </c>
      <c r="AI767" s="1410" t="e">
        <f t="shared" ca="1" si="680"/>
        <v>#DIV/0!</v>
      </c>
      <c r="AJ767" s="1410" t="e">
        <f t="shared" ca="1" si="680"/>
        <v>#DIV/0!</v>
      </c>
      <c r="AK767" s="1410" t="e">
        <f t="shared" ref="AK767:BP767" ca="1" si="681">-AK756+AJ767+IF(AK750&gt;0,AK756-AK747,AK753+AK752)</f>
        <v>#DIV/0!</v>
      </c>
      <c r="AL767" s="1410" t="e">
        <f t="shared" ca="1" si="681"/>
        <v>#DIV/0!</v>
      </c>
      <c r="AM767" s="1410" t="e">
        <f t="shared" ca="1" si="681"/>
        <v>#DIV/0!</v>
      </c>
      <c r="AN767" s="1410" t="e">
        <f t="shared" ca="1" si="681"/>
        <v>#DIV/0!</v>
      </c>
      <c r="AO767" s="1410" t="e">
        <f t="shared" ca="1" si="681"/>
        <v>#DIV/0!</v>
      </c>
      <c r="AP767" s="1410" t="e">
        <f t="shared" ca="1" si="681"/>
        <v>#DIV/0!</v>
      </c>
      <c r="AQ767" s="1410" t="e">
        <f t="shared" ca="1" si="681"/>
        <v>#DIV/0!</v>
      </c>
      <c r="AR767" s="1410" t="e">
        <f t="shared" ca="1" si="681"/>
        <v>#DIV/0!</v>
      </c>
      <c r="AS767" s="1410" t="e">
        <f t="shared" ca="1" si="681"/>
        <v>#DIV/0!</v>
      </c>
      <c r="AT767" s="1410" t="e">
        <f t="shared" ca="1" si="681"/>
        <v>#DIV/0!</v>
      </c>
      <c r="AU767" s="1410" t="e">
        <f t="shared" ca="1" si="681"/>
        <v>#DIV/0!</v>
      </c>
      <c r="AV767" s="1410" t="e">
        <f t="shared" ca="1" si="681"/>
        <v>#DIV/0!</v>
      </c>
      <c r="AW767" s="1410" t="e">
        <f t="shared" ca="1" si="681"/>
        <v>#DIV/0!</v>
      </c>
      <c r="AX767" s="1410" t="e">
        <f t="shared" ca="1" si="681"/>
        <v>#DIV/0!</v>
      </c>
      <c r="AY767" s="1410" t="e">
        <f t="shared" ca="1" si="681"/>
        <v>#DIV/0!</v>
      </c>
      <c r="AZ767" s="1410" t="e">
        <f t="shared" ca="1" si="681"/>
        <v>#DIV/0!</v>
      </c>
      <c r="BA767" s="1410" t="e">
        <f t="shared" ca="1" si="681"/>
        <v>#DIV/0!</v>
      </c>
      <c r="BB767" s="1410" t="e">
        <f t="shared" ca="1" si="681"/>
        <v>#DIV/0!</v>
      </c>
      <c r="BC767" s="1410" t="e">
        <f t="shared" ca="1" si="681"/>
        <v>#DIV/0!</v>
      </c>
      <c r="BD767" s="1410" t="e">
        <f t="shared" ca="1" si="681"/>
        <v>#DIV/0!</v>
      </c>
      <c r="BE767" s="1410" t="e">
        <f t="shared" ca="1" si="681"/>
        <v>#DIV/0!</v>
      </c>
      <c r="BF767" s="1410" t="e">
        <f t="shared" ca="1" si="681"/>
        <v>#DIV/0!</v>
      </c>
      <c r="BG767" s="1410" t="e">
        <f t="shared" ca="1" si="681"/>
        <v>#DIV/0!</v>
      </c>
      <c r="BH767" s="1410" t="e">
        <f t="shared" ca="1" si="681"/>
        <v>#DIV/0!</v>
      </c>
      <c r="BI767" s="1410" t="e">
        <f t="shared" ca="1" si="681"/>
        <v>#DIV/0!</v>
      </c>
      <c r="BJ767" s="1410" t="e">
        <f t="shared" ca="1" si="681"/>
        <v>#DIV/0!</v>
      </c>
      <c r="BK767" s="1410" t="e">
        <f t="shared" ca="1" si="681"/>
        <v>#DIV/0!</v>
      </c>
      <c r="BL767" s="1410" t="e">
        <f t="shared" ca="1" si="681"/>
        <v>#DIV/0!</v>
      </c>
      <c r="BM767" s="1410" t="e">
        <f t="shared" ca="1" si="681"/>
        <v>#DIV/0!</v>
      </c>
      <c r="BN767" s="1410" t="e">
        <f t="shared" ca="1" si="681"/>
        <v>#DIV/0!</v>
      </c>
      <c r="BO767" s="1410" t="e">
        <f t="shared" ca="1" si="681"/>
        <v>#DIV/0!</v>
      </c>
      <c r="BP767" s="1410" t="e">
        <f t="shared" ca="1" si="681"/>
        <v>#DIV/0!</v>
      </c>
      <c r="BQ767" s="1410" t="e">
        <f t="shared" ref="BQ767:CV767" ca="1" si="682">-BQ756+BP767+IF(BQ750&gt;0,BQ756-BQ747,BQ753+BQ752)</f>
        <v>#DIV/0!</v>
      </c>
      <c r="BR767" s="1410" t="e">
        <f t="shared" ca="1" si="682"/>
        <v>#DIV/0!</v>
      </c>
      <c r="BS767" s="1410" t="e">
        <f t="shared" ca="1" si="682"/>
        <v>#DIV/0!</v>
      </c>
      <c r="BT767" s="1410" t="e">
        <f t="shared" ca="1" si="682"/>
        <v>#DIV/0!</v>
      </c>
      <c r="BU767" s="1410" t="e">
        <f t="shared" ca="1" si="682"/>
        <v>#DIV/0!</v>
      </c>
      <c r="BV767" s="1410" t="e">
        <f t="shared" ca="1" si="682"/>
        <v>#DIV/0!</v>
      </c>
      <c r="BW767" s="1410" t="e">
        <f t="shared" ca="1" si="682"/>
        <v>#DIV/0!</v>
      </c>
      <c r="BX767" s="1410" t="e">
        <f t="shared" ca="1" si="682"/>
        <v>#DIV/0!</v>
      </c>
      <c r="BY767" s="1410" t="e">
        <f t="shared" ca="1" si="682"/>
        <v>#DIV/0!</v>
      </c>
      <c r="BZ767" s="1410" t="e">
        <f t="shared" ca="1" si="682"/>
        <v>#DIV/0!</v>
      </c>
      <c r="CA767" s="1410" t="e">
        <f t="shared" ca="1" si="682"/>
        <v>#DIV/0!</v>
      </c>
      <c r="CB767" s="1410" t="e">
        <f t="shared" ca="1" si="682"/>
        <v>#DIV/0!</v>
      </c>
      <c r="CC767" s="1410" t="e">
        <f t="shared" ca="1" si="682"/>
        <v>#DIV/0!</v>
      </c>
      <c r="CD767" s="1410" t="e">
        <f t="shared" ca="1" si="682"/>
        <v>#DIV/0!</v>
      </c>
      <c r="CE767" s="1410" t="e">
        <f t="shared" ca="1" si="682"/>
        <v>#DIV/0!</v>
      </c>
      <c r="CF767" s="1410" t="e">
        <f t="shared" ca="1" si="682"/>
        <v>#DIV/0!</v>
      </c>
      <c r="CG767" s="1410" t="e">
        <f t="shared" ca="1" si="682"/>
        <v>#DIV/0!</v>
      </c>
      <c r="CH767" s="1410" t="e">
        <f t="shared" ca="1" si="682"/>
        <v>#DIV/0!</v>
      </c>
      <c r="CI767" s="1410" t="e">
        <f t="shared" ca="1" si="682"/>
        <v>#DIV/0!</v>
      </c>
      <c r="CJ767" s="1410" t="e">
        <f t="shared" ca="1" si="682"/>
        <v>#DIV/0!</v>
      </c>
      <c r="CK767" s="1410" t="e">
        <f t="shared" ca="1" si="682"/>
        <v>#DIV/0!</v>
      </c>
      <c r="CL767" s="1410" t="e">
        <f t="shared" ca="1" si="682"/>
        <v>#DIV/0!</v>
      </c>
      <c r="CM767" s="1410" t="e">
        <f t="shared" ca="1" si="682"/>
        <v>#DIV/0!</v>
      </c>
      <c r="CN767" s="1410" t="e">
        <f t="shared" ca="1" si="682"/>
        <v>#DIV/0!</v>
      </c>
      <c r="CO767" s="1410" t="e">
        <f t="shared" ca="1" si="682"/>
        <v>#DIV/0!</v>
      </c>
      <c r="CP767" s="1410" t="e">
        <f t="shared" ca="1" si="682"/>
        <v>#DIV/0!</v>
      </c>
      <c r="CQ767" s="1410" t="e">
        <f t="shared" ca="1" si="682"/>
        <v>#DIV/0!</v>
      </c>
      <c r="CR767" s="1410" t="e">
        <f t="shared" ca="1" si="682"/>
        <v>#DIV/0!</v>
      </c>
      <c r="CS767" s="1410" t="e">
        <f t="shared" ca="1" si="682"/>
        <v>#DIV/0!</v>
      </c>
      <c r="CT767" s="1410" t="e">
        <f t="shared" ca="1" si="682"/>
        <v>#DIV/0!</v>
      </c>
      <c r="CU767" s="1410" t="e">
        <f t="shared" ca="1" si="682"/>
        <v>#DIV/0!</v>
      </c>
      <c r="CV767" s="1410" t="e">
        <f t="shared" ca="1" si="682"/>
        <v>#DIV/0!</v>
      </c>
      <c r="CW767" s="1410" t="e">
        <f t="shared" ref="CW767:EF767" ca="1" si="683">-CW756+CV767+IF(CW750&gt;0,CW756-CW747,CW753+CW752)</f>
        <v>#DIV/0!</v>
      </c>
      <c r="CX767" s="1410" t="e">
        <f t="shared" ca="1" si="683"/>
        <v>#DIV/0!</v>
      </c>
      <c r="CY767" s="1410" t="e">
        <f t="shared" ca="1" si="683"/>
        <v>#DIV/0!</v>
      </c>
      <c r="CZ767" s="1410" t="e">
        <f t="shared" ca="1" si="683"/>
        <v>#DIV/0!</v>
      </c>
      <c r="DA767" s="1410" t="e">
        <f t="shared" ca="1" si="683"/>
        <v>#DIV/0!</v>
      </c>
      <c r="DB767" s="1410" t="e">
        <f t="shared" ca="1" si="683"/>
        <v>#DIV/0!</v>
      </c>
      <c r="DC767" s="1410" t="e">
        <f t="shared" ca="1" si="683"/>
        <v>#DIV/0!</v>
      </c>
      <c r="DD767" s="1410" t="e">
        <f t="shared" ca="1" si="683"/>
        <v>#DIV/0!</v>
      </c>
      <c r="DE767" s="1410" t="e">
        <f t="shared" ca="1" si="683"/>
        <v>#DIV/0!</v>
      </c>
      <c r="DF767" s="1410" t="e">
        <f t="shared" ca="1" si="683"/>
        <v>#DIV/0!</v>
      </c>
      <c r="DG767" s="1410" t="e">
        <f t="shared" ca="1" si="683"/>
        <v>#DIV/0!</v>
      </c>
      <c r="DH767" s="1410" t="e">
        <f t="shared" ca="1" si="683"/>
        <v>#DIV/0!</v>
      </c>
      <c r="DI767" s="1410" t="e">
        <f t="shared" ca="1" si="683"/>
        <v>#DIV/0!</v>
      </c>
      <c r="DJ767" s="1410" t="e">
        <f t="shared" ca="1" si="683"/>
        <v>#DIV/0!</v>
      </c>
      <c r="DK767" s="1410" t="e">
        <f t="shared" ca="1" si="683"/>
        <v>#DIV/0!</v>
      </c>
      <c r="DL767" s="1410" t="e">
        <f t="shared" ca="1" si="683"/>
        <v>#DIV/0!</v>
      </c>
      <c r="DM767" s="1410" t="e">
        <f t="shared" ca="1" si="683"/>
        <v>#DIV/0!</v>
      </c>
      <c r="DN767" s="1410" t="e">
        <f t="shared" ca="1" si="683"/>
        <v>#DIV/0!</v>
      </c>
      <c r="DO767" s="1410" t="e">
        <f t="shared" ca="1" si="683"/>
        <v>#DIV/0!</v>
      </c>
      <c r="DP767" s="1410" t="e">
        <f t="shared" ca="1" si="683"/>
        <v>#DIV/0!</v>
      </c>
      <c r="DQ767" s="1410" t="e">
        <f t="shared" ca="1" si="683"/>
        <v>#DIV/0!</v>
      </c>
      <c r="DR767" s="1410" t="e">
        <f t="shared" ca="1" si="683"/>
        <v>#DIV/0!</v>
      </c>
      <c r="DS767" s="1410" t="e">
        <f t="shared" ca="1" si="683"/>
        <v>#DIV/0!</v>
      </c>
      <c r="DT767" s="1410" t="e">
        <f t="shared" ca="1" si="683"/>
        <v>#DIV/0!</v>
      </c>
      <c r="DU767" s="1410" t="e">
        <f t="shared" ca="1" si="683"/>
        <v>#DIV/0!</v>
      </c>
      <c r="DV767" s="1410" t="e">
        <f t="shared" ca="1" si="683"/>
        <v>#DIV/0!</v>
      </c>
      <c r="DW767" s="1410" t="e">
        <f t="shared" ca="1" si="683"/>
        <v>#DIV/0!</v>
      </c>
      <c r="DX767" s="1410" t="e">
        <f t="shared" ca="1" si="683"/>
        <v>#DIV/0!</v>
      </c>
      <c r="DY767" s="1410" t="e">
        <f t="shared" ca="1" si="683"/>
        <v>#DIV/0!</v>
      </c>
      <c r="DZ767" s="1410" t="e">
        <f t="shared" ca="1" si="683"/>
        <v>#DIV/0!</v>
      </c>
      <c r="EA767" s="1410" t="e">
        <f t="shared" ca="1" si="683"/>
        <v>#DIV/0!</v>
      </c>
      <c r="EB767" s="1410" t="e">
        <f t="shared" ca="1" si="683"/>
        <v>#DIV/0!</v>
      </c>
      <c r="EC767" s="1410" t="e">
        <f t="shared" ca="1" si="683"/>
        <v>#DIV/0!</v>
      </c>
      <c r="ED767" s="1410" t="e">
        <f t="shared" ca="1" si="683"/>
        <v>#DIV/0!</v>
      </c>
      <c r="EE767" s="1410" t="e">
        <f t="shared" ca="1" si="683"/>
        <v>#DIV/0!</v>
      </c>
      <c r="EF767" s="1410" t="e">
        <f t="shared" ca="1" si="683"/>
        <v>#DIV/0!</v>
      </c>
    </row>
    <row r="768" spans="1:136">
      <c r="C768" s="28" t="s">
        <v>788</v>
      </c>
      <c r="D768" s="1410">
        <f>$J$9</f>
        <v>0</v>
      </c>
      <c r="E768" s="1410">
        <f t="shared" ref="E768:AJ768" ca="1" si="684">IF(E$607&lt;=$I$12,$J$9,E762-D762+D768)</f>
        <v>-3307.0062744620423</v>
      </c>
      <c r="F768" s="1410">
        <f t="shared" ca="1" si="684"/>
        <v>-3252.964660082559</v>
      </c>
      <c r="G768" s="1410">
        <f t="shared" ca="1" si="684"/>
        <v>-3198.4726989165797</v>
      </c>
      <c r="H768" s="1410">
        <f t="shared" ca="1" si="684"/>
        <v>-3143.5266380742178</v>
      </c>
      <c r="I768" s="1410">
        <f t="shared" ca="1" si="684"/>
        <v>-3088.1226933915018</v>
      </c>
      <c r="J768" s="1410">
        <f t="shared" ca="1" si="684"/>
        <v>-3032.2570491697634</v>
      </c>
      <c r="K768" s="1410">
        <f t="shared" ca="1" si="684"/>
        <v>-2975.9258579128445</v>
      </c>
      <c r="L768" s="1410">
        <f t="shared" ca="1" si="684"/>
        <v>-2919.125240062117</v>
      </c>
      <c r="M768" s="1410">
        <f t="shared" ca="1" si="684"/>
        <v>-2861.8512837293015</v>
      </c>
      <c r="N768" s="1410">
        <f t="shared" ca="1" si="684"/>
        <v>-2804.1000444270448</v>
      </c>
      <c r="O768" s="1410">
        <f t="shared" ca="1" si="684"/>
        <v>-2745.8675447972696</v>
      </c>
      <c r="P768" s="1410">
        <f t="shared" ca="1" si="684"/>
        <v>-2687.149774337247</v>
      </c>
      <c r="Q768" s="1410">
        <f t="shared" ca="1" si="684"/>
        <v>-2627.9426891233902</v>
      </c>
      <c r="R768" s="1410">
        <f t="shared" ca="1" si="684"/>
        <v>-2566.6102115327517</v>
      </c>
      <c r="S768" s="1410">
        <f t="shared" ca="1" si="684"/>
        <v>-2504.766629962191</v>
      </c>
      <c r="T768" s="1410">
        <f t="shared" ca="1" si="684"/>
        <v>-2442.407685211876</v>
      </c>
      <c r="U768" s="1410">
        <f t="shared" ca="1" si="684"/>
        <v>-2379.5290825886423</v>
      </c>
      <c r="V768" s="1410">
        <f t="shared" ca="1" si="684"/>
        <v>-2316.1264916102145</v>
      </c>
      <c r="W768" s="1410">
        <f t="shared" ca="1" si="684"/>
        <v>-2252.1955457069657</v>
      </c>
      <c r="X768" s="1410">
        <f t="shared" ca="1" si="684"/>
        <v>-2187.7318419211906</v>
      </c>
      <c r="Y768" s="1410">
        <f t="shared" ca="1" si="684"/>
        <v>-2122.7309406038671</v>
      </c>
      <c r="Z768" s="1410">
        <f t="shared" ca="1" si="684"/>
        <v>-2057.1883651088992</v>
      </c>
      <c r="AA768" s="1410">
        <f t="shared" ca="1" si="684"/>
        <v>-1991.0996014848065</v>
      </c>
      <c r="AB768" s="1410">
        <f t="shared" ca="1" si="684"/>
        <v>-1924.4600981638466</v>
      </c>
      <c r="AC768" s="1410">
        <f t="shared" ca="1" si="684"/>
        <v>-1857.2652656485452</v>
      </c>
      <c r="AD768" s="1410">
        <f t="shared" ca="1" si="684"/>
        <v>-1787.8458361956154</v>
      </c>
      <c r="AE768" s="1410">
        <f t="shared" ca="1" si="684"/>
        <v>-1717.8479114972447</v>
      </c>
      <c r="AF768" s="1410">
        <f t="shared" ca="1" si="684"/>
        <v>-1647.2666707597207</v>
      </c>
      <c r="AG768" s="1410">
        <f t="shared" ca="1" si="684"/>
        <v>-1576.0972530160509</v>
      </c>
      <c r="AH768" s="1410">
        <f t="shared" ca="1" si="684"/>
        <v>-1504.334756791184</v>
      </c>
      <c r="AI768" s="1410">
        <f t="shared" ca="1" si="684"/>
        <v>-1431.9742397644432</v>
      </c>
      <c r="AJ768" s="1410">
        <f t="shared" ca="1" si="684"/>
        <v>-1359.0107184291462</v>
      </c>
      <c r="AK768" s="1410">
        <f t="shared" ref="AK768:BP768" ca="1" si="685">IF(AK$607&lt;=$I$12,$J$9,AK762-AJ762+AJ768)</f>
        <v>-1285.4391677493879</v>
      </c>
      <c r="AL768" s="1410">
        <f t="shared" ca="1" si="685"/>
        <v>-1211.2545208139654</v>
      </c>
      <c r="AM768" s="1410">
        <f t="shared" ca="1" si="685"/>
        <v>-1136.4516684874141</v>
      </c>
      <c r="AN768" s="1410">
        <f t="shared" ca="1" si="685"/>
        <v>-1061.0254590581417</v>
      </c>
      <c r="AO768" s="1410">
        <f t="shared" ca="1" si="685"/>
        <v>-994.15078559497454</v>
      </c>
      <c r="AP768" s="1410">
        <f t="shared" ca="1" si="685"/>
        <v>-914.39099944593931</v>
      </c>
      <c r="AQ768" s="1410">
        <f t="shared" ca="1" si="685"/>
        <v>-834.08286476712954</v>
      </c>
      <c r="AR768" s="1410">
        <f t="shared" ca="1" si="685"/>
        <v>-753.22261166240287</v>
      </c>
      <c r="AS768" s="1410">
        <f t="shared" ca="1" si="685"/>
        <v>-671.80644431758139</v>
      </c>
      <c r="AT768" s="1410">
        <f t="shared" ca="1" si="685"/>
        <v>-589.83054082226408</v>
      </c>
      <c r="AU768" s="1410">
        <f t="shared" ca="1" si="685"/>
        <v>-507.29105299041652</v>
      </c>
      <c r="AV768" s="1410">
        <f t="shared" ca="1" si="685"/>
        <v>-424.18410617972501</v>
      </c>
      <c r="AW768" s="1410">
        <f t="shared" ca="1" si="685"/>
        <v>-340.50579910970998</v>
      </c>
      <c r="AX768" s="1410">
        <f t="shared" ca="1" si="685"/>
        <v>-256.25220367858861</v>
      </c>
      <c r="AY768" s="1410">
        <f t="shared" ca="1" si="685"/>
        <v>-171.41936477887828</v>
      </c>
      <c r="AZ768" s="1410">
        <f t="shared" ca="1" si="685"/>
        <v>-86.003300111732443</v>
      </c>
      <c r="BA768" s="1410">
        <f t="shared" ca="1" si="685"/>
        <v>0</v>
      </c>
      <c r="BB768" s="1410">
        <f t="shared" ca="1" si="685"/>
        <v>0</v>
      </c>
      <c r="BC768" s="1410">
        <f t="shared" ca="1" si="685"/>
        <v>0</v>
      </c>
      <c r="BD768" s="1410">
        <f t="shared" ca="1" si="685"/>
        <v>0</v>
      </c>
      <c r="BE768" s="1410">
        <f t="shared" ca="1" si="685"/>
        <v>0</v>
      </c>
      <c r="BF768" s="1410">
        <f t="shared" ca="1" si="685"/>
        <v>0</v>
      </c>
      <c r="BG768" s="1410">
        <f t="shared" ca="1" si="685"/>
        <v>0</v>
      </c>
      <c r="BH768" s="1410">
        <f t="shared" ca="1" si="685"/>
        <v>0</v>
      </c>
      <c r="BI768" s="1410">
        <f t="shared" ca="1" si="685"/>
        <v>0</v>
      </c>
      <c r="BJ768" s="1410">
        <f t="shared" ca="1" si="685"/>
        <v>0</v>
      </c>
      <c r="BK768" s="1410">
        <f t="shared" ca="1" si="685"/>
        <v>0</v>
      </c>
      <c r="BL768" s="1410">
        <f t="shared" ca="1" si="685"/>
        <v>0</v>
      </c>
      <c r="BM768" s="1410">
        <f t="shared" ca="1" si="685"/>
        <v>0</v>
      </c>
      <c r="BN768" s="1410">
        <f t="shared" ca="1" si="685"/>
        <v>0</v>
      </c>
      <c r="BO768" s="1410">
        <f t="shared" ca="1" si="685"/>
        <v>0</v>
      </c>
      <c r="BP768" s="1410">
        <f t="shared" ca="1" si="685"/>
        <v>0</v>
      </c>
      <c r="BQ768" s="1410">
        <f t="shared" ref="BQ768:CV768" ca="1" si="686">IF(BQ$607&lt;=$I$12,$J$9,BQ762-BP762+BP768)</f>
        <v>0</v>
      </c>
      <c r="BR768" s="1410">
        <f t="shared" ca="1" si="686"/>
        <v>0</v>
      </c>
      <c r="BS768" s="1410">
        <f t="shared" ca="1" si="686"/>
        <v>0</v>
      </c>
      <c r="BT768" s="1410">
        <f t="shared" ca="1" si="686"/>
        <v>0</v>
      </c>
      <c r="BU768" s="1410">
        <f t="shared" ca="1" si="686"/>
        <v>0</v>
      </c>
      <c r="BV768" s="1410">
        <f t="shared" ca="1" si="686"/>
        <v>0</v>
      </c>
      <c r="BW768" s="1410">
        <f t="shared" ca="1" si="686"/>
        <v>0</v>
      </c>
      <c r="BX768" s="1410">
        <f t="shared" ca="1" si="686"/>
        <v>0</v>
      </c>
      <c r="BY768" s="1410">
        <f t="shared" ca="1" si="686"/>
        <v>0</v>
      </c>
      <c r="BZ768" s="1410">
        <f t="shared" ca="1" si="686"/>
        <v>0</v>
      </c>
      <c r="CA768" s="1410">
        <f t="shared" ca="1" si="686"/>
        <v>0</v>
      </c>
      <c r="CB768" s="1410">
        <f t="shared" ca="1" si="686"/>
        <v>0</v>
      </c>
      <c r="CC768" s="1410">
        <f t="shared" ca="1" si="686"/>
        <v>0</v>
      </c>
      <c r="CD768" s="1410">
        <f t="shared" ca="1" si="686"/>
        <v>0</v>
      </c>
      <c r="CE768" s="1410">
        <f t="shared" ca="1" si="686"/>
        <v>0</v>
      </c>
      <c r="CF768" s="1410">
        <f t="shared" ca="1" si="686"/>
        <v>0</v>
      </c>
      <c r="CG768" s="1410">
        <f t="shared" ca="1" si="686"/>
        <v>0</v>
      </c>
      <c r="CH768" s="1410">
        <f t="shared" ca="1" si="686"/>
        <v>0</v>
      </c>
      <c r="CI768" s="1410">
        <f t="shared" ca="1" si="686"/>
        <v>0</v>
      </c>
      <c r="CJ768" s="1410">
        <f t="shared" ca="1" si="686"/>
        <v>0</v>
      </c>
      <c r="CK768" s="1410">
        <f t="shared" ca="1" si="686"/>
        <v>0</v>
      </c>
      <c r="CL768" s="1410">
        <f t="shared" ca="1" si="686"/>
        <v>0</v>
      </c>
      <c r="CM768" s="1410">
        <f t="shared" ca="1" si="686"/>
        <v>0</v>
      </c>
      <c r="CN768" s="1410">
        <f t="shared" ca="1" si="686"/>
        <v>0</v>
      </c>
      <c r="CO768" s="1410">
        <f t="shared" ca="1" si="686"/>
        <v>0</v>
      </c>
      <c r="CP768" s="1410">
        <f t="shared" ca="1" si="686"/>
        <v>0</v>
      </c>
      <c r="CQ768" s="1410">
        <f t="shared" ca="1" si="686"/>
        <v>0</v>
      </c>
      <c r="CR768" s="1410">
        <f t="shared" ca="1" si="686"/>
        <v>0</v>
      </c>
      <c r="CS768" s="1410">
        <f t="shared" ca="1" si="686"/>
        <v>0</v>
      </c>
      <c r="CT768" s="1410">
        <f t="shared" ca="1" si="686"/>
        <v>0</v>
      </c>
      <c r="CU768" s="1410">
        <f t="shared" ca="1" si="686"/>
        <v>0</v>
      </c>
      <c r="CV768" s="1410">
        <f t="shared" ca="1" si="686"/>
        <v>0</v>
      </c>
      <c r="CW768" s="1410">
        <f t="shared" ref="CW768:EF768" ca="1" si="687">IF(CW$607&lt;=$I$12,$J$9,CW762-CV762+CV768)</f>
        <v>0</v>
      </c>
      <c r="CX768" s="1410">
        <f t="shared" ca="1" si="687"/>
        <v>0</v>
      </c>
      <c r="CY768" s="1410">
        <f t="shared" ca="1" si="687"/>
        <v>0</v>
      </c>
      <c r="CZ768" s="1410">
        <f t="shared" ca="1" si="687"/>
        <v>0</v>
      </c>
      <c r="DA768" s="1410">
        <f t="shared" ca="1" si="687"/>
        <v>0</v>
      </c>
      <c r="DB768" s="1410">
        <f t="shared" ca="1" si="687"/>
        <v>0</v>
      </c>
      <c r="DC768" s="1410">
        <f t="shared" ca="1" si="687"/>
        <v>0</v>
      </c>
      <c r="DD768" s="1410">
        <f t="shared" ca="1" si="687"/>
        <v>0</v>
      </c>
      <c r="DE768" s="1410">
        <f t="shared" ca="1" si="687"/>
        <v>0</v>
      </c>
      <c r="DF768" s="1410">
        <f t="shared" ca="1" si="687"/>
        <v>0</v>
      </c>
      <c r="DG768" s="1410">
        <f t="shared" ca="1" si="687"/>
        <v>0</v>
      </c>
      <c r="DH768" s="1410">
        <f t="shared" ca="1" si="687"/>
        <v>0</v>
      </c>
      <c r="DI768" s="1410">
        <f t="shared" ca="1" si="687"/>
        <v>0</v>
      </c>
      <c r="DJ768" s="1410">
        <f t="shared" ca="1" si="687"/>
        <v>0</v>
      </c>
      <c r="DK768" s="1410">
        <f t="shared" ca="1" si="687"/>
        <v>0</v>
      </c>
      <c r="DL768" s="1410">
        <f t="shared" ca="1" si="687"/>
        <v>0</v>
      </c>
      <c r="DM768" s="1410">
        <f t="shared" ca="1" si="687"/>
        <v>0</v>
      </c>
      <c r="DN768" s="1410">
        <f t="shared" ca="1" si="687"/>
        <v>0</v>
      </c>
      <c r="DO768" s="1410">
        <f t="shared" ca="1" si="687"/>
        <v>0</v>
      </c>
      <c r="DP768" s="1410">
        <f t="shared" ca="1" si="687"/>
        <v>0</v>
      </c>
      <c r="DQ768" s="1410">
        <f t="shared" ca="1" si="687"/>
        <v>0</v>
      </c>
      <c r="DR768" s="1410">
        <f t="shared" ca="1" si="687"/>
        <v>0</v>
      </c>
      <c r="DS768" s="1410">
        <f t="shared" ca="1" si="687"/>
        <v>0</v>
      </c>
      <c r="DT768" s="1410">
        <f t="shared" ca="1" si="687"/>
        <v>0</v>
      </c>
      <c r="DU768" s="1410">
        <f t="shared" ca="1" si="687"/>
        <v>0</v>
      </c>
      <c r="DV768" s="1410">
        <f t="shared" ca="1" si="687"/>
        <v>0</v>
      </c>
      <c r="DW768" s="1410">
        <f t="shared" ca="1" si="687"/>
        <v>0</v>
      </c>
      <c r="DX768" s="1410">
        <f t="shared" ca="1" si="687"/>
        <v>0</v>
      </c>
      <c r="DY768" s="1410">
        <f t="shared" ca="1" si="687"/>
        <v>0</v>
      </c>
      <c r="DZ768" s="1410">
        <f t="shared" ca="1" si="687"/>
        <v>0</v>
      </c>
      <c r="EA768" s="1410">
        <f t="shared" ca="1" si="687"/>
        <v>0</v>
      </c>
      <c r="EB768" s="1410">
        <f t="shared" ca="1" si="687"/>
        <v>0</v>
      </c>
      <c r="EC768" s="1410">
        <f t="shared" ca="1" si="687"/>
        <v>0</v>
      </c>
      <c r="ED768" s="1410">
        <f t="shared" ca="1" si="687"/>
        <v>0</v>
      </c>
      <c r="EE768" s="1410">
        <f t="shared" ca="1" si="687"/>
        <v>0</v>
      </c>
      <c r="EF768" s="1410">
        <f t="shared" ca="1" si="687"/>
        <v>0</v>
      </c>
    </row>
    <row r="769" spans="2:136" ht="14.5" customHeight="1" thickBot="1">
      <c r="C769" s="27"/>
      <c r="D769" s="1410"/>
      <c r="E769" s="1410"/>
      <c r="F769" s="1410"/>
      <c r="G769" s="1410"/>
      <c r="H769" s="1410"/>
      <c r="I769" s="1410"/>
      <c r="J769" s="1410"/>
      <c r="K769" s="1410"/>
      <c r="L769" s="1410"/>
      <c r="M769" s="1410"/>
      <c r="N769" s="1410"/>
      <c r="O769" s="1410"/>
      <c r="P769" s="1410"/>
      <c r="Q769" s="1410"/>
      <c r="R769" s="1410"/>
      <c r="S769" s="1410"/>
      <c r="T769" s="1410"/>
      <c r="U769" s="1410"/>
      <c r="V769" s="1410"/>
      <c r="W769" s="1410"/>
      <c r="X769" s="1410"/>
      <c r="Y769" s="1410"/>
      <c r="Z769" s="1410"/>
      <c r="AA769" s="1410"/>
      <c r="AB769" s="1410"/>
      <c r="AC769" s="1410"/>
      <c r="AD769" s="1410"/>
      <c r="AE769" s="1410"/>
      <c r="AF769" s="1410"/>
      <c r="AG769" s="1410"/>
      <c r="AH769" s="1410"/>
      <c r="AI769" s="1410"/>
      <c r="AJ769" s="1410"/>
      <c r="AK769" s="1410"/>
      <c r="AL769" s="1410"/>
      <c r="AM769" s="1410"/>
      <c r="AN769" s="1410"/>
      <c r="AO769" s="1410"/>
      <c r="AP769" s="1410"/>
      <c r="AQ769" s="1410"/>
      <c r="AR769" s="1410"/>
      <c r="AS769" s="1410"/>
      <c r="AT769" s="1410"/>
      <c r="AU769" s="1410"/>
      <c r="AV769" s="1410"/>
      <c r="AW769" s="1410"/>
      <c r="AX769" s="1410"/>
      <c r="AY769" s="1410"/>
      <c r="AZ769" s="1410"/>
      <c r="BA769" s="1410"/>
      <c r="BB769" s="1410"/>
      <c r="BC769" s="1410"/>
      <c r="BD769" s="1410"/>
      <c r="BE769" s="1410"/>
      <c r="BF769" s="1410"/>
      <c r="BG769" s="1410"/>
      <c r="BH769" s="1410"/>
      <c r="BI769" s="1410"/>
      <c r="BJ769" s="1410"/>
      <c r="BK769" s="1410"/>
      <c r="BL769" s="1410"/>
      <c r="BM769" s="1410"/>
      <c r="BN769" s="1410"/>
      <c r="BO769" s="1410"/>
      <c r="BP769" s="1410"/>
      <c r="BQ769" s="1410"/>
      <c r="BR769" s="1410"/>
      <c r="BS769" s="1410"/>
      <c r="BT769" s="1410"/>
      <c r="BU769" s="1410"/>
      <c r="BV769" s="1410"/>
      <c r="BW769" s="1410"/>
      <c r="BX769" s="1410"/>
      <c r="BY769" s="1410"/>
      <c r="BZ769" s="1410"/>
      <c r="CA769" s="1410"/>
      <c r="CB769" s="1410"/>
      <c r="CC769" s="1410"/>
      <c r="CD769" s="1410"/>
      <c r="CE769" s="1410"/>
      <c r="CF769" s="1410"/>
      <c r="CG769" s="1410"/>
      <c r="CH769" s="1410"/>
      <c r="CI769" s="1410"/>
      <c r="CJ769" s="1410" t="e">
        <f ca="1">SUM(CJ765:CJ768)</f>
        <v>#DIV/0!</v>
      </c>
      <c r="CK769" s="1410"/>
      <c r="CL769" s="1410"/>
      <c r="CM769" s="1410"/>
      <c r="CN769" s="1410"/>
      <c r="CO769" s="1410"/>
      <c r="CP769" s="1410"/>
      <c r="CQ769" s="1410"/>
      <c r="CR769" s="1410"/>
      <c r="CS769" s="1410"/>
      <c r="CT769" s="1410"/>
      <c r="CU769" s="1410"/>
      <c r="CV769" s="1410"/>
      <c r="CW769" s="1410"/>
      <c r="CX769" s="1410"/>
      <c r="CY769" s="1410"/>
      <c r="CZ769" s="1410"/>
      <c r="DA769" s="1410"/>
      <c r="DB769" s="1410"/>
      <c r="DC769" s="1410"/>
      <c r="DD769" s="1410"/>
      <c r="DE769" s="1410"/>
      <c r="DF769" s="1410"/>
      <c r="DG769" s="1410"/>
      <c r="DH769" s="1410"/>
      <c r="DI769" s="1410"/>
      <c r="DJ769" s="1410"/>
      <c r="DK769" s="1410"/>
      <c r="DL769" s="1410"/>
      <c r="DM769" s="1410"/>
      <c r="DN769" s="1410"/>
      <c r="DO769" s="1410"/>
      <c r="DP769" s="1410"/>
      <c r="DQ769" s="1410"/>
      <c r="DR769" s="1410"/>
      <c r="DS769" s="1410"/>
      <c r="DT769" s="1410"/>
      <c r="DU769" s="1410"/>
      <c r="DV769" s="1410"/>
      <c r="DW769" s="1410"/>
      <c r="DX769" s="1410"/>
      <c r="DY769" s="1410"/>
      <c r="DZ769" s="1410"/>
      <c r="EA769" s="1410"/>
      <c r="EB769" s="1410"/>
      <c r="EC769" s="1410"/>
      <c r="ED769" s="1410"/>
      <c r="EE769" s="1410"/>
      <c r="EF769" s="1410"/>
    </row>
    <row r="770" spans="2:136" ht="14.5" customHeight="1" thickBot="1">
      <c r="C770" s="568" t="s">
        <v>789</v>
      </c>
      <c r="D770" s="1586"/>
      <c r="E770" s="1250"/>
      <c r="F770" s="1250"/>
      <c r="G770" s="1250"/>
      <c r="H770" s="1250"/>
      <c r="I770" s="1250"/>
      <c r="J770" s="1250"/>
      <c r="K770" s="1250"/>
      <c r="L770" s="1250"/>
      <c r="M770" s="1250"/>
      <c r="N770" s="1250"/>
      <c r="O770" s="1250"/>
      <c r="P770" s="1250"/>
      <c r="Q770" s="1250"/>
      <c r="R770" s="1250"/>
      <c r="S770" s="1250"/>
      <c r="T770" s="1250"/>
      <c r="U770" s="1250"/>
      <c r="V770" s="1250"/>
      <c r="W770" s="1250"/>
      <c r="X770" s="1250"/>
      <c r="Y770" s="1250"/>
      <c r="Z770" s="1250"/>
      <c r="AA770" s="1250"/>
      <c r="AB770" s="1250"/>
      <c r="AC770" s="1250"/>
      <c r="AD770" s="1250"/>
      <c r="AE770" s="1250"/>
      <c r="AF770" s="1250"/>
      <c r="AG770" s="1250"/>
      <c r="AH770" s="1250"/>
      <c r="AI770" s="1250"/>
      <c r="AJ770" s="1250"/>
      <c r="AK770" s="1250"/>
      <c r="AL770" s="1250"/>
      <c r="AM770" s="1250"/>
      <c r="AN770" s="1250"/>
      <c r="AO770" s="1250"/>
      <c r="AP770" s="1250"/>
      <c r="AQ770" s="1250"/>
      <c r="AR770" s="1250"/>
      <c r="AS770" s="1250"/>
      <c r="AT770" s="1250"/>
      <c r="AU770" s="1250"/>
      <c r="AV770" s="1250"/>
      <c r="AW770" s="1250"/>
      <c r="AX770" s="1250"/>
      <c r="AY770" s="1250"/>
      <c r="AZ770" s="1250"/>
      <c r="BA770" s="1250"/>
      <c r="BB770" s="1250"/>
      <c r="BC770" s="1250"/>
      <c r="BD770" s="1250"/>
      <c r="BE770" s="1250"/>
      <c r="BF770" s="1250"/>
      <c r="BG770" s="1250"/>
      <c r="BH770" s="1250"/>
      <c r="BI770" s="1250"/>
      <c r="BJ770" s="1250"/>
      <c r="BK770" s="1250"/>
      <c r="BL770" s="1250"/>
      <c r="BM770" s="1250"/>
      <c r="BN770" s="1250"/>
      <c r="BO770" s="1250"/>
      <c r="BP770" s="1250"/>
      <c r="BQ770" s="1250"/>
      <c r="BR770" s="1250"/>
      <c r="BS770" s="1250"/>
      <c r="BT770" s="1250"/>
      <c r="BU770" s="1250"/>
      <c r="BV770" s="1250"/>
      <c r="BW770" s="1250"/>
      <c r="BX770" s="1250"/>
      <c r="BY770" s="1250"/>
      <c r="BZ770" s="1250"/>
      <c r="CA770" s="1250"/>
      <c r="CB770" s="1250"/>
      <c r="CC770" s="1250"/>
      <c r="CD770" s="1250"/>
      <c r="CE770" s="1250"/>
      <c r="CF770" s="1250"/>
      <c r="CG770" s="1250"/>
      <c r="CH770" s="1250"/>
      <c r="CI770" s="1250"/>
      <c r="CJ770" s="1587"/>
      <c r="CK770" s="1250"/>
      <c r="CL770" s="1250"/>
      <c r="CM770" s="1250"/>
      <c r="CN770" s="1250"/>
      <c r="CO770" s="1250"/>
      <c r="CP770" s="1250"/>
      <c r="CQ770" s="1250"/>
      <c r="CR770" s="1250"/>
      <c r="CS770" s="1250"/>
      <c r="CT770" s="1250"/>
      <c r="CU770" s="1250"/>
      <c r="CV770" s="1250"/>
      <c r="CW770" s="1250"/>
      <c r="CX770" s="1250"/>
      <c r="CY770" s="1250"/>
      <c r="CZ770" s="1250"/>
      <c r="DA770" s="1250"/>
      <c r="DB770" s="1250"/>
      <c r="DC770" s="1250"/>
      <c r="DD770" s="1250"/>
      <c r="DE770" s="1250"/>
      <c r="DF770" s="1250"/>
      <c r="DG770" s="1250"/>
      <c r="DH770" s="1250"/>
      <c r="DI770" s="1250"/>
      <c r="DJ770" s="1250"/>
      <c r="DK770" s="1250"/>
      <c r="DL770" s="1250"/>
      <c r="DM770" s="1250"/>
      <c r="DN770" s="1250"/>
      <c r="DO770" s="1250"/>
      <c r="DP770" s="1250"/>
      <c r="DQ770" s="1250"/>
      <c r="DR770" s="1250"/>
      <c r="DS770" s="1250"/>
      <c r="DT770" s="1250"/>
      <c r="DU770" s="1250"/>
      <c r="DV770" s="1250"/>
      <c r="DW770" s="1250"/>
      <c r="DX770" s="1250"/>
      <c r="DY770" s="1250"/>
      <c r="DZ770" s="1250"/>
      <c r="EA770" s="1250"/>
      <c r="EB770" s="1250"/>
      <c r="EC770" s="1250"/>
      <c r="ED770" s="1250"/>
      <c r="EE770" s="1250"/>
      <c r="EF770" s="1250"/>
    </row>
    <row r="771" spans="2:136">
      <c r="C771" s="856" t="s">
        <v>790</v>
      </c>
      <c r="D771" s="1280" t="e">
        <f ca="1">XNPV($J$40,$D$754:$EF$754,D$607:EF$607)</f>
        <v>#DIV/0!</v>
      </c>
      <c r="E771" s="1250"/>
      <c r="F771" s="1250"/>
      <c r="G771" s="1250"/>
      <c r="H771" s="1250"/>
      <c r="I771" s="1250"/>
      <c r="J771" s="1250"/>
      <c r="K771" s="1250"/>
      <c r="L771" s="1250"/>
      <c r="M771" s="1250"/>
      <c r="N771" s="1250"/>
      <c r="O771" s="1250"/>
      <c r="P771" s="1250"/>
      <c r="Q771" s="1250"/>
      <c r="R771" s="1250"/>
      <c r="S771" s="1250"/>
      <c r="T771" s="1250"/>
      <c r="U771" s="1250"/>
      <c r="V771" s="1250"/>
      <c r="W771" s="1250"/>
      <c r="X771" s="1250"/>
      <c r="Y771" s="1250"/>
      <c r="Z771" s="1250"/>
      <c r="AA771" s="1250"/>
      <c r="AB771" s="1250"/>
      <c r="AC771" s="1250"/>
      <c r="AD771" s="1250"/>
      <c r="AE771" s="1250"/>
      <c r="AF771" s="1250"/>
      <c r="AG771" s="1250"/>
      <c r="AH771" s="1250"/>
      <c r="AI771" s="1250"/>
      <c r="AJ771" s="1250"/>
      <c r="AK771" s="1250"/>
      <c r="AL771" s="1250"/>
      <c r="AM771" s="1250"/>
      <c r="AN771" s="1250"/>
      <c r="AO771" s="1250"/>
      <c r="AP771" s="1250"/>
      <c r="AQ771" s="1250"/>
      <c r="AR771" s="1250"/>
      <c r="AS771" s="1250"/>
      <c r="AT771" s="1250"/>
      <c r="AU771" s="1250"/>
      <c r="AV771" s="1250"/>
      <c r="AW771" s="1250"/>
      <c r="AX771" s="1250"/>
      <c r="AY771" s="1250"/>
      <c r="AZ771" s="1250"/>
      <c r="BA771" s="1250"/>
      <c r="BB771" s="1250"/>
      <c r="BC771" s="1250"/>
      <c r="BD771" s="1250"/>
      <c r="BE771" s="1250"/>
      <c r="BF771" s="1250"/>
      <c r="BG771" s="1250"/>
      <c r="BH771" s="1250"/>
      <c r="BI771" s="1250"/>
      <c r="BJ771" s="1250"/>
      <c r="BK771" s="1250"/>
      <c r="BL771" s="1250"/>
      <c r="BM771" s="1250"/>
      <c r="BN771" s="1250"/>
      <c r="BO771" s="1250"/>
      <c r="BP771" s="1250"/>
      <c r="BQ771" s="1250"/>
      <c r="BR771" s="1250"/>
      <c r="BS771" s="1250"/>
      <c r="BT771" s="1250"/>
      <c r="BU771" s="1250"/>
      <c r="BV771" s="1250"/>
      <c r="BW771" s="1250"/>
      <c r="BX771" s="1250"/>
      <c r="BY771" s="1250"/>
      <c r="BZ771" s="1250"/>
      <c r="CA771" s="1250"/>
      <c r="CB771" s="1250"/>
      <c r="CC771" s="1250"/>
      <c r="CD771" s="1250"/>
      <c r="CE771" s="1250"/>
      <c r="CF771" s="1250"/>
      <c r="CG771" s="1250"/>
      <c r="CH771" s="1250"/>
      <c r="CI771" s="1250"/>
      <c r="CJ771" s="1250"/>
      <c r="CK771" s="1250"/>
      <c r="CL771" s="1250"/>
      <c r="CM771" s="1250"/>
      <c r="CN771" s="1250"/>
      <c r="CO771" s="1250"/>
      <c r="CP771" s="1250"/>
      <c r="CQ771" s="1250"/>
      <c r="CR771" s="1250"/>
      <c r="CS771" s="1250"/>
      <c r="CT771" s="1250"/>
      <c r="CU771" s="1250"/>
      <c r="CV771" s="1250"/>
      <c r="CW771" s="1250"/>
      <c r="CX771" s="1250"/>
      <c r="CY771" s="1250"/>
      <c r="CZ771" s="1250"/>
      <c r="DA771" s="1250"/>
      <c r="DB771" s="1250"/>
      <c r="DC771" s="1250"/>
      <c r="DD771" s="1250"/>
      <c r="DE771" s="1250"/>
      <c r="DF771" s="1250"/>
      <c r="DG771" s="1250"/>
      <c r="DH771" s="1250"/>
      <c r="DI771" s="1250"/>
      <c r="DJ771" s="1250"/>
      <c r="DK771" s="1250"/>
      <c r="DL771" s="1250"/>
      <c r="DM771" s="1250"/>
      <c r="DN771" s="1250"/>
      <c r="DO771" s="1250"/>
      <c r="DP771" s="1250"/>
      <c r="DQ771" s="1250"/>
      <c r="DR771" s="1250"/>
      <c r="DS771" s="1250"/>
      <c r="DT771" s="1250"/>
      <c r="DU771" s="1250"/>
      <c r="DV771" s="1250"/>
      <c r="DW771" s="1250"/>
      <c r="DX771" s="1250"/>
      <c r="DY771" s="1250"/>
      <c r="DZ771" s="1250"/>
      <c r="EA771" s="1250"/>
      <c r="EB771" s="1250"/>
      <c r="EC771" s="1250"/>
      <c r="ED771" s="1250"/>
      <c r="EE771" s="1250"/>
      <c r="EF771" s="1250"/>
    </row>
    <row r="772" spans="2:136">
      <c r="C772" s="587" t="s">
        <v>791</v>
      </c>
      <c r="D772" s="1333">
        <f ca="1">YEARFRAC($D$607,EOMONTH(D607,$J$36),3)</f>
        <v>4.0027397260273974</v>
      </c>
      <c r="E772" s="1250"/>
      <c r="F772" s="1250"/>
      <c r="G772" s="1250"/>
      <c r="H772" s="1250"/>
      <c r="I772" s="1250"/>
      <c r="J772" s="1250"/>
      <c r="K772" s="1250"/>
      <c r="L772" s="1250"/>
      <c r="M772" s="1250"/>
      <c r="N772" s="1250"/>
      <c r="O772" s="1250"/>
      <c r="P772" s="1250"/>
      <c r="Q772" s="1250"/>
      <c r="R772" s="1250"/>
      <c r="S772" s="1250"/>
      <c r="T772" s="1250"/>
      <c r="U772" s="1250"/>
      <c r="V772" s="1250"/>
      <c r="W772" s="1250"/>
      <c r="X772" s="1250"/>
      <c r="Y772" s="1250"/>
      <c r="Z772" s="1250"/>
      <c r="AA772" s="1250"/>
      <c r="AB772" s="1250"/>
      <c r="AC772" s="1250"/>
      <c r="AD772" s="1250"/>
      <c r="AE772" s="1250"/>
      <c r="AF772" s="1250"/>
      <c r="AG772" s="1250"/>
      <c r="AH772" s="1250"/>
      <c r="AI772" s="1250"/>
      <c r="AJ772" s="1250"/>
      <c r="AK772" s="1250"/>
      <c r="AL772" s="1250"/>
      <c r="AM772" s="1250"/>
      <c r="AN772" s="1250"/>
      <c r="AO772" s="1250"/>
      <c r="AP772" s="1250"/>
      <c r="AQ772" s="1250"/>
      <c r="AR772" s="1250"/>
      <c r="AS772" s="1250"/>
      <c r="AT772" s="1250"/>
      <c r="AU772" s="1250"/>
      <c r="AV772" s="1250"/>
      <c r="AW772" s="1250"/>
      <c r="AX772" s="1250"/>
      <c r="AY772" s="1250"/>
      <c r="AZ772" s="1250"/>
      <c r="BA772" s="1250"/>
      <c r="BB772" s="1250"/>
      <c r="BC772" s="1250"/>
      <c r="BD772" s="1250"/>
      <c r="BE772" s="1250"/>
      <c r="BF772" s="1250"/>
      <c r="BG772" s="1250"/>
      <c r="BH772" s="1250"/>
      <c r="BI772" s="1250"/>
      <c r="BJ772" s="1250"/>
      <c r="BK772" s="1250"/>
      <c r="BL772" s="1250"/>
      <c r="BM772" s="1250"/>
      <c r="BN772" s="1250"/>
      <c r="BO772" s="1250"/>
      <c r="BP772" s="1250"/>
      <c r="BQ772" s="1250"/>
      <c r="BR772" s="1250"/>
      <c r="BS772" s="1250"/>
      <c r="BT772" s="1250"/>
      <c r="BU772" s="1250"/>
      <c r="BV772" s="1250"/>
      <c r="BW772" s="1250"/>
      <c r="BX772" s="1250"/>
      <c r="BY772" s="1250"/>
      <c r="BZ772" s="1250"/>
      <c r="CA772" s="1250"/>
      <c r="CB772" s="1250"/>
      <c r="CC772" s="1250"/>
      <c r="CD772" s="1250"/>
      <c r="CE772" s="1250"/>
      <c r="CF772" s="1250"/>
      <c r="CG772" s="1250"/>
      <c r="CH772" s="1250"/>
      <c r="CI772" s="1250"/>
      <c r="CJ772" s="1250"/>
      <c r="CK772" s="1250"/>
      <c r="CL772" s="1250"/>
      <c r="CM772" s="1250"/>
      <c r="CN772" s="1250"/>
      <c r="CO772" s="1250"/>
      <c r="CP772" s="1250"/>
      <c r="CQ772" s="1250"/>
      <c r="CR772" s="1250"/>
      <c r="CS772" s="1250"/>
      <c r="CT772" s="1250"/>
      <c r="CU772" s="1250"/>
      <c r="CV772" s="1250"/>
      <c r="CW772" s="1250"/>
      <c r="CX772" s="1250"/>
      <c r="CY772" s="1250"/>
      <c r="CZ772" s="1250"/>
      <c r="DA772" s="1250"/>
      <c r="DB772" s="1250"/>
      <c r="DC772" s="1250"/>
      <c r="DD772" s="1250"/>
      <c r="DE772" s="1250"/>
      <c r="DF772" s="1250"/>
      <c r="DG772" s="1250"/>
      <c r="DH772" s="1250"/>
      <c r="DI772" s="1250"/>
      <c r="DJ772" s="1250"/>
      <c r="DK772" s="1250"/>
      <c r="DL772" s="1250"/>
      <c r="DM772" s="1250"/>
      <c r="DN772" s="1250"/>
      <c r="DO772" s="1250"/>
      <c r="DP772" s="1250"/>
      <c r="DQ772" s="1250"/>
      <c r="DR772" s="1250"/>
      <c r="DS772" s="1250"/>
      <c r="DT772" s="1250"/>
      <c r="DU772" s="1250"/>
      <c r="DV772" s="1250"/>
      <c r="DW772" s="1250"/>
      <c r="DX772" s="1250"/>
      <c r="DY772" s="1250"/>
      <c r="DZ772" s="1250"/>
      <c r="EA772" s="1250"/>
      <c r="EB772" s="1250"/>
      <c r="EC772" s="1250"/>
      <c r="ED772" s="1250"/>
      <c r="EE772" s="1250"/>
      <c r="EF772" s="1250"/>
    </row>
    <row r="773" spans="2:136">
      <c r="C773" s="1334" t="s">
        <v>792</v>
      </c>
      <c r="D773" s="1283" t="e">
        <f ca="1">OFFSET(D754,0,J36)</f>
        <v>#DIV/0!</v>
      </c>
      <c r="E773" s="1250"/>
      <c r="F773" s="1250"/>
      <c r="G773" s="1250"/>
      <c r="H773" s="1250"/>
      <c r="I773" s="1250"/>
      <c r="J773" s="1250"/>
      <c r="K773" s="1250"/>
      <c r="L773" s="1250"/>
      <c r="M773" s="1250"/>
      <c r="N773" s="1250"/>
      <c r="O773" s="1250"/>
      <c r="P773" s="1250"/>
      <c r="Q773" s="1250"/>
      <c r="R773" s="1250"/>
      <c r="S773" s="1250"/>
      <c r="T773" s="1250"/>
      <c r="U773" s="1250"/>
      <c r="V773" s="1250"/>
      <c r="W773" s="1250"/>
      <c r="X773" s="1250"/>
      <c r="Y773" s="1250"/>
      <c r="Z773" s="1250"/>
      <c r="AA773" s="1250"/>
      <c r="AB773" s="1250"/>
      <c r="AC773" s="1250"/>
      <c r="AD773" s="1250"/>
      <c r="AE773" s="1250"/>
      <c r="AF773" s="1250"/>
      <c r="AG773" s="1250"/>
      <c r="AH773" s="1250"/>
      <c r="AI773" s="1250"/>
      <c r="AJ773" s="1250"/>
      <c r="AK773" s="1250"/>
      <c r="AL773" s="1250"/>
      <c r="AM773" s="1250"/>
      <c r="AN773" s="1250"/>
      <c r="AO773" s="1250"/>
      <c r="AP773" s="1250"/>
      <c r="AQ773" s="1250"/>
      <c r="AR773" s="1250"/>
      <c r="AS773" s="1250"/>
      <c r="AT773" s="1250"/>
      <c r="AU773" s="1250"/>
      <c r="AV773" s="1250"/>
      <c r="AW773" s="1250"/>
      <c r="AX773" s="1250"/>
      <c r="AY773" s="1250"/>
      <c r="AZ773" s="1250"/>
      <c r="BA773" s="1250"/>
      <c r="BB773" s="1250"/>
      <c r="BC773" s="1250"/>
      <c r="BD773" s="1250"/>
      <c r="BE773" s="1250"/>
      <c r="BF773" s="1250"/>
      <c r="BG773" s="1250"/>
      <c r="BH773" s="1250"/>
      <c r="BI773" s="1250"/>
      <c r="BJ773" s="1250"/>
      <c r="BK773" s="1250"/>
      <c r="BL773" s="1250"/>
      <c r="BM773" s="1250"/>
      <c r="BN773" s="1250"/>
      <c r="BO773" s="1250"/>
      <c r="BP773" s="1250"/>
      <c r="BQ773" s="1250"/>
      <c r="BR773" s="1250"/>
      <c r="BS773" s="1250"/>
      <c r="BT773" s="1250"/>
      <c r="BU773" s="1250"/>
      <c r="BV773" s="1250"/>
      <c r="BW773" s="1250"/>
      <c r="BX773" s="1250"/>
      <c r="BY773" s="1250"/>
      <c r="BZ773" s="1250"/>
      <c r="CA773" s="1250"/>
      <c r="CB773" s="1250"/>
      <c r="CC773" s="1250"/>
      <c r="CD773" s="1250"/>
      <c r="CE773" s="1250"/>
      <c r="CF773" s="1250"/>
      <c r="CG773" s="1250"/>
      <c r="CH773" s="1250"/>
      <c r="CI773" s="1250"/>
      <c r="CJ773" s="1250"/>
      <c r="CK773" s="1250"/>
      <c r="CL773" s="1250"/>
      <c r="CM773" s="1250"/>
      <c r="CN773" s="1250"/>
      <c r="CO773" s="1250"/>
      <c r="CP773" s="1250"/>
      <c r="CQ773" s="1250"/>
      <c r="CR773" s="1250"/>
      <c r="CS773" s="1250"/>
      <c r="CT773" s="1250"/>
      <c r="CU773" s="1250"/>
      <c r="CV773" s="1250"/>
      <c r="CW773" s="1250"/>
      <c r="CX773" s="1250"/>
      <c r="CY773" s="1250"/>
      <c r="CZ773" s="1250"/>
      <c r="DA773" s="1250"/>
      <c r="DB773" s="1250"/>
      <c r="DC773" s="1250"/>
      <c r="DD773" s="1250"/>
      <c r="DE773" s="1250"/>
      <c r="DF773" s="1250"/>
      <c r="DG773" s="1250"/>
      <c r="DH773" s="1250"/>
      <c r="DI773" s="1250"/>
      <c r="DJ773" s="1250"/>
      <c r="DK773" s="1250"/>
      <c r="DL773" s="1250"/>
      <c r="DM773" s="1250"/>
      <c r="DN773" s="1250"/>
      <c r="DO773" s="1250"/>
      <c r="DP773" s="1250"/>
      <c r="DQ773" s="1250"/>
      <c r="DR773" s="1250"/>
      <c r="DS773" s="1250"/>
      <c r="DT773" s="1250"/>
      <c r="DU773" s="1250"/>
      <c r="DV773" s="1250"/>
      <c r="DW773" s="1250"/>
      <c r="DX773" s="1250"/>
      <c r="DY773" s="1250"/>
      <c r="DZ773" s="1250"/>
      <c r="EA773" s="1250"/>
      <c r="EB773" s="1250"/>
      <c r="EC773" s="1250"/>
      <c r="ED773" s="1250"/>
      <c r="EE773" s="1250"/>
      <c r="EF773" s="1250"/>
    </row>
    <row r="774" spans="2:136">
      <c r="C774" s="587" t="s">
        <v>793</v>
      </c>
      <c r="D774" s="1340" t="e">
        <f ca="1">D773 - (D771*(1+$J$40)^D772)</f>
        <v>#DIV/0!</v>
      </c>
    </row>
    <row r="775" spans="2:136">
      <c r="C775" s="587" t="s">
        <v>794</v>
      </c>
      <c r="D775" s="1340" t="e">
        <f ca="1">MAX(D773-D774,0)</f>
        <v>#DIV/0!</v>
      </c>
    </row>
    <row r="776" spans="2:136">
      <c r="C776" s="587" t="s">
        <v>795</v>
      </c>
      <c r="D776" s="1215">
        <f>$J$57</f>
        <v>0</v>
      </c>
    </row>
    <row r="777" spans="2:136" ht="14.5" customHeight="1" thickBot="1">
      <c r="C777" s="581" t="s">
        <v>327</v>
      </c>
      <c r="D777" s="1351" t="e">
        <f ca="1">D775*D776</f>
        <v>#DIV/0!</v>
      </c>
    </row>
    <row r="778" spans="2:136">
      <c r="C778" s="27"/>
      <c r="D778" s="1588"/>
    </row>
    <row r="779" spans="2:136" ht="23" customHeight="1">
      <c r="B779" s="669" t="s">
        <v>49</v>
      </c>
      <c r="C779" s="541"/>
      <c r="D779" s="541"/>
      <c r="E779" s="541"/>
      <c r="F779" s="541"/>
      <c r="G779" s="541"/>
      <c r="H779" s="541"/>
      <c r="I779" s="541"/>
      <c r="J779" s="541"/>
      <c r="K779" s="541"/>
      <c r="L779" s="541"/>
      <c r="M779" s="541"/>
      <c r="N779" s="541"/>
      <c r="O779" s="541"/>
      <c r="P779" s="541"/>
      <c r="Q779" s="541"/>
      <c r="R779" s="541"/>
      <c r="S779" s="541"/>
      <c r="T779" s="541"/>
      <c r="U779" s="541"/>
      <c r="V779" s="541"/>
      <c r="W779" s="541"/>
      <c r="X779" s="541"/>
      <c r="Y779" s="541"/>
      <c r="Z779" s="541"/>
      <c r="AA779" s="541"/>
      <c r="AB779" s="541"/>
      <c r="AC779" s="541"/>
      <c r="AD779" s="541"/>
      <c r="AE779" s="541"/>
      <c r="AF779" s="541"/>
      <c r="AG779" s="541"/>
      <c r="AH779" s="541"/>
      <c r="AI779" s="541"/>
      <c r="AJ779" s="541"/>
      <c r="AK779" s="541"/>
      <c r="AL779" s="541"/>
      <c r="AM779" s="541"/>
      <c r="AN779" s="541"/>
      <c r="AO779" s="541"/>
      <c r="AP779" s="541"/>
      <c r="AQ779" s="541"/>
      <c r="AR779" s="541"/>
      <c r="AS779" s="541"/>
      <c r="AT779" s="541"/>
      <c r="AU779" s="541"/>
      <c r="AV779" s="541"/>
      <c r="AW779" s="541"/>
      <c r="AX779" s="541"/>
      <c r="AY779" s="541"/>
      <c r="AZ779" s="541"/>
      <c r="BA779" s="541"/>
      <c r="BB779" s="541"/>
      <c r="BC779" s="541"/>
      <c r="BD779" s="541"/>
      <c r="BE779" s="541"/>
      <c r="BF779" s="541"/>
      <c r="BG779" s="541"/>
      <c r="BH779" s="541"/>
      <c r="BI779" s="541"/>
      <c r="BJ779" s="541"/>
      <c r="BK779" s="541"/>
      <c r="BL779" s="541"/>
      <c r="BM779" s="541"/>
      <c r="BN779" s="541"/>
      <c r="BO779" s="541"/>
      <c r="BP779" s="541"/>
      <c r="BQ779" s="541"/>
      <c r="BR779" s="541"/>
      <c r="BS779" s="541"/>
      <c r="BT779" s="541"/>
      <c r="BU779" s="541"/>
      <c r="BV779" s="541"/>
      <c r="BW779" s="541"/>
      <c r="BX779" s="541"/>
      <c r="BY779" s="541"/>
      <c r="BZ779" s="541"/>
      <c r="CA779" s="541"/>
      <c r="CB779" s="541"/>
      <c r="CC779" s="541"/>
      <c r="CD779" s="541"/>
      <c r="CE779" s="541"/>
      <c r="CF779" s="541"/>
      <c r="CG779" s="541"/>
      <c r="CH779" s="541"/>
      <c r="CI779" s="541"/>
      <c r="CJ779" s="541"/>
      <c r="CK779" s="541"/>
      <c r="CL779" s="541"/>
      <c r="CM779" s="541"/>
      <c r="CN779" s="541"/>
      <c r="CO779" s="541"/>
      <c r="CP779" s="541"/>
      <c r="CQ779" s="541"/>
      <c r="CR779" s="541"/>
      <c r="CS779" s="541"/>
      <c r="CT779" s="541"/>
      <c r="CU779" s="541"/>
      <c r="CV779" s="541"/>
      <c r="CW779" s="541"/>
      <c r="CX779" s="541"/>
      <c r="CY779" s="541"/>
      <c r="CZ779" s="541"/>
      <c r="DA779" s="541"/>
      <c r="DB779" s="541"/>
      <c r="DC779" s="541"/>
      <c r="DD779" s="541"/>
      <c r="DE779" s="541"/>
      <c r="DF779" s="541"/>
      <c r="DG779" s="541"/>
      <c r="DH779" s="541"/>
      <c r="DI779" s="541"/>
      <c r="DJ779" s="541"/>
      <c r="DK779" s="541"/>
      <c r="DL779" s="541"/>
      <c r="DM779" s="541"/>
      <c r="DN779" s="541"/>
      <c r="DO779" s="541"/>
      <c r="DP779" s="541"/>
      <c r="DQ779" s="541"/>
      <c r="DR779" s="541"/>
      <c r="DS779" s="541"/>
      <c r="DT779" s="541"/>
      <c r="DU779" s="541"/>
      <c r="DV779" s="541"/>
      <c r="DW779" s="541"/>
      <c r="DX779" s="541"/>
      <c r="DY779" s="541"/>
      <c r="DZ779" s="541"/>
      <c r="EA779" s="541"/>
      <c r="EB779" s="541"/>
      <c r="EC779" s="541"/>
      <c r="ED779" s="541"/>
      <c r="EE779" s="541"/>
      <c r="EF779" s="541"/>
    </row>
    <row r="780" spans="2:136" ht="14.5" customHeight="1" thickBot="1">
      <c r="C780" s="27" t="s">
        <v>796</v>
      </c>
    </row>
    <row r="781" spans="2:136">
      <c r="C781" s="36"/>
      <c r="D781" s="857" t="s">
        <v>797</v>
      </c>
      <c r="E781" s="1318">
        <f>E42</f>
        <v>0</v>
      </c>
    </row>
    <row r="782" spans="2:136">
      <c r="C782" s="29"/>
      <c r="D782" s="673" t="s">
        <v>798</v>
      </c>
      <c r="E782" s="1283">
        <f>E43</f>
        <v>0</v>
      </c>
    </row>
    <row r="783" spans="2:136">
      <c r="C783" s="29"/>
      <c r="D783" s="673" t="s">
        <v>799</v>
      </c>
      <c r="E783" s="1283">
        <f>E44</f>
        <v>0</v>
      </c>
    </row>
    <row r="784" spans="2:136">
      <c r="C784" s="29"/>
      <c r="D784" s="673" t="s">
        <v>288</v>
      </c>
      <c r="E784" s="1283">
        <f>IF(AND($E$41='Model Inputs &amp; Calcs'!$B$13,$C$46='Model Inputs &amp; Calcs'!$B$3),"0",IF(AND($E$41='Model Inputs &amp; Calcs'!$B$13,$C$46='Model Inputs &amp; Calcs'!$B$4),$E$46,0))</f>
        <v>0</v>
      </c>
    </row>
    <row r="785" spans="3:137">
      <c r="C785" s="29"/>
      <c r="D785" s="673" t="s">
        <v>323</v>
      </c>
      <c r="E785" s="39">
        <f>E56</f>
        <v>6.0499999999999998E-2</v>
      </c>
    </row>
    <row r="786" spans="3:137">
      <c r="C786" s="29"/>
      <c r="D786" s="673" t="s">
        <v>800</v>
      </c>
      <c r="E786" s="30">
        <f>E57*12</f>
        <v>300</v>
      </c>
    </row>
    <row r="787" spans="3:137" ht="14.5" customHeight="1" thickBot="1">
      <c r="C787" s="33"/>
      <c r="D787" s="858" t="s">
        <v>801</v>
      </c>
      <c r="E787" s="818">
        <f ca="1">E58*12</f>
        <v>33</v>
      </c>
    </row>
    <row r="788" spans="3:137">
      <c r="D788" s="859"/>
    </row>
    <row r="789" spans="3:137">
      <c r="D789" s="673" t="s">
        <v>112</v>
      </c>
      <c r="E789" s="811">
        <v>1</v>
      </c>
      <c r="F789" s="811">
        <f t="shared" ref="F789:AK789" si="688">E789+1</f>
        <v>2</v>
      </c>
      <c r="G789" s="811">
        <f t="shared" si="688"/>
        <v>3</v>
      </c>
      <c r="H789" s="811">
        <f t="shared" si="688"/>
        <v>4</v>
      </c>
      <c r="I789" s="811">
        <f t="shared" si="688"/>
        <v>5</v>
      </c>
      <c r="J789" s="811">
        <f t="shared" si="688"/>
        <v>6</v>
      </c>
      <c r="K789" s="811">
        <f t="shared" si="688"/>
        <v>7</v>
      </c>
      <c r="L789" s="811">
        <f t="shared" si="688"/>
        <v>8</v>
      </c>
      <c r="M789" s="811">
        <f t="shared" si="688"/>
        <v>9</v>
      </c>
      <c r="N789" s="811">
        <f t="shared" si="688"/>
        <v>10</v>
      </c>
      <c r="O789" s="811">
        <f t="shared" si="688"/>
        <v>11</v>
      </c>
      <c r="P789" s="811">
        <f t="shared" si="688"/>
        <v>12</v>
      </c>
      <c r="Q789" s="811">
        <f t="shared" si="688"/>
        <v>13</v>
      </c>
      <c r="R789" s="811">
        <f t="shared" si="688"/>
        <v>14</v>
      </c>
      <c r="S789" s="811">
        <f t="shared" si="688"/>
        <v>15</v>
      </c>
      <c r="T789" s="811">
        <f t="shared" si="688"/>
        <v>16</v>
      </c>
      <c r="U789" s="811">
        <f t="shared" si="688"/>
        <v>17</v>
      </c>
      <c r="V789" s="811">
        <f t="shared" si="688"/>
        <v>18</v>
      </c>
      <c r="W789" s="811">
        <f t="shared" si="688"/>
        <v>19</v>
      </c>
      <c r="X789" s="811">
        <f t="shared" si="688"/>
        <v>20</v>
      </c>
      <c r="Y789" s="811">
        <f t="shared" si="688"/>
        <v>21</v>
      </c>
      <c r="Z789" s="811">
        <f t="shared" si="688"/>
        <v>22</v>
      </c>
      <c r="AA789" s="811">
        <f t="shared" si="688"/>
        <v>23</v>
      </c>
      <c r="AB789" s="811">
        <f t="shared" si="688"/>
        <v>24</v>
      </c>
      <c r="AC789" s="811">
        <f t="shared" si="688"/>
        <v>25</v>
      </c>
      <c r="AD789" s="811">
        <f t="shared" si="688"/>
        <v>26</v>
      </c>
      <c r="AE789" s="811">
        <f t="shared" si="688"/>
        <v>27</v>
      </c>
      <c r="AF789" s="811">
        <f t="shared" si="688"/>
        <v>28</v>
      </c>
      <c r="AG789" s="811">
        <f t="shared" si="688"/>
        <v>29</v>
      </c>
      <c r="AH789" s="811">
        <f t="shared" si="688"/>
        <v>30</v>
      </c>
      <c r="AI789" s="811">
        <f t="shared" si="688"/>
        <v>31</v>
      </c>
      <c r="AJ789" s="811">
        <f t="shared" si="688"/>
        <v>32</v>
      </c>
      <c r="AK789" s="811">
        <f t="shared" si="688"/>
        <v>33</v>
      </c>
      <c r="AL789" s="811">
        <f t="shared" ref="AL789:BQ789" si="689">AK789+1</f>
        <v>34</v>
      </c>
      <c r="AM789" s="811">
        <f t="shared" si="689"/>
        <v>35</v>
      </c>
      <c r="AN789" s="811">
        <f t="shared" si="689"/>
        <v>36</v>
      </c>
      <c r="AO789" s="811">
        <f t="shared" si="689"/>
        <v>37</v>
      </c>
      <c r="AP789" s="811">
        <f t="shared" si="689"/>
        <v>38</v>
      </c>
      <c r="AQ789" s="811">
        <f t="shared" si="689"/>
        <v>39</v>
      </c>
      <c r="AR789" s="811">
        <f t="shared" si="689"/>
        <v>40</v>
      </c>
      <c r="AS789" s="811">
        <f t="shared" si="689"/>
        <v>41</v>
      </c>
      <c r="AT789" s="811">
        <f t="shared" si="689"/>
        <v>42</v>
      </c>
      <c r="AU789" s="811">
        <f t="shared" si="689"/>
        <v>43</v>
      </c>
      <c r="AV789" s="811">
        <f t="shared" si="689"/>
        <v>44</v>
      </c>
      <c r="AW789" s="811">
        <f t="shared" si="689"/>
        <v>45</v>
      </c>
      <c r="AX789" s="811">
        <f t="shared" si="689"/>
        <v>46</v>
      </c>
      <c r="AY789" s="811">
        <f t="shared" si="689"/>
        <v>47</v>
      </c>
      <c r="AZ789" s="811">
        <f t="shared" si="689"/>
        <v>48</v>
      </c>
      <c r="BA789" s="811">
        <f t="shared" si="689"/>
        <v>49</v>
      </c>
      <c r="BB789" s="811">
        <f t="shared" si="689"/>
        <v>50</v>
      </c>
      <c r="BC789" s="811">
        <f t="shared" si="689"/>
        <v>51</v>
      </c>
      <c r="BD789" s="811">
        <f t="shared" si="689"/>
        <v>52</v>
      </c>
      <c r="BE789" s="811">
        <f t="shared" si="689"/>
        <v>53</v>
      </c>
      <c r="BF789" s="811">
        <f t="shared" si="689"/>
        <v>54</v>
      </c>
      <c r="BG789" s="811">
        <f t="shared" si="689"/>
        <v>55</v>
      </c>
      <c r="BH789" s="811">
        <f t="shared" si="689"/>
        <v>56</v>
      </c>
      <c r="BI789" s="811">
        <f t="shared" si="689"/>
        <v>57</v>
      </c>
      <c r="BJ789" s="811">
        <f t="shared" si="689"/>
        <v>58</v>
      </c>
      <c r="BK789" s="811">
        <f t="shared" si="689"/>
        <v>59</v>
      </c>
      <c r="BL789" s="811">
        <f t="shared" si="689"/>
        <v>60</v>
      </c>
      <c r="BM789" s="811">
        <f t="shared" si="689"/>
        <v>61</v>
      </c>
      <c r="BN789" s="811">
        <f t="shared" si="689"/>
        <v>62</v>
      </c>
      <c r="BO789" s="811">
        <f t="shared" si="689"/>
        <v>63</v>
      </c>
      <c r="BP789" s="811">
        <f t="shared" si="689"/>
        <v>64</v>
      </c>
      <c r="BQ789" s="811">
        <f t="shared" si="689"/>
        <v>65</v>
      </c>
      <c r="BR789" s="811">
        <f t="shared" ref="BR789:CW789" si="690">BQ789+1</f>
        <v>66</v>
      </c>
      <c r="BS789" s="811">
        <f t="shared" si="690"/>
        <v>67</v>
      </c>
      <c r="BT789" s="811">
        <f t="shared" si="690"/>
        <v>68</v>
      </c>
      <c r="BU789" s="811">
        <f t="shared" si="690"/>
        <v>69</v>
      </c>
      <c r="BV789" s="811">
        <f t="shared" si="690"/>
        <v>70</v>
      </c>
      <c r="BW789" s="811">
        <f t="shared" si="690"/>
        <v>71</v>
      </c>
      <c r="BX789" s="811">
        <f t="shared" si="690"/>
        <v>72</v>
      </c>
      <c r="BY789" s="811">
        <f t="shared" si="690"/>
        <v>73</v>
      </c>
      <c r="BZ789" s="811">
        <f t="shared" si="690"/>
        <v>74</v>
      </c>
      <c r="CA789" s="811">
        <f t="shared" si="690"/>
        <v>75</v>
      </c>
      <c r="CB789" s="811">
        <f t="shared" si="690"/>
        <v>76</v>
      </c>
      <c r="CC789" s="811">
        <f t="shared" si="690"/>
        <v>77</v>
      </c>
      <c r="CD789" s="811">
        <f t="shared" si="690"/>
        <v>78</v>
      </c>
      <c r="CE789" s="811">
        <f t="shared" si="690"/>
        <v>79</v>
      </c>
      <c r="CF789" s="811">
        <f t="shared" si="690"/>
        <v>80</v>
      </c>
      <c r="CG789" s="811">
        <f t="shared" si="690"/>
        <v>81</v>
      </c>
      <c r="CH789" s="811">
        <f t="shared" si="690"/>
        <v>82</v>
      </c>
      <c r="CI789" s="811">
        <f t="shared" si="690"/>
        <v>83</v>
      </c>
      <c r="CJ789" s="811">
        <f t="shared" si="690"/>
        <v>84</v>
      </c>
      <c r="CK789" s="811">
        <f t="shared" si="690"/>
        <v>85</v>
      </c>
      <c r="CL789" s="811">
        <f t="shared" si="690"/>
        <v>86</v>
      </c>
      <c r="CM789" s="811">
        <f t="shared" si="690"/>
        <v>87</v>
      </c>
      <c r="CN789" s="811">
        <f t="shared" si="690"/>
        <v>88</v>
      </c>
      <c r="CO789" s="811">
        <f t="shared" si="690"/>
        <v>89</v>
      </c>
      <c r="CP789" s="811">
        <f t="shared" si="690"/>
        <v>90</v>
      </c>
      <c r="CQ789" s="811">
        <f t="shared" si="690"/>
        <v>91</v>
      </c>
      <c r="CR789" s="811">
        <f t="shared" si="690"/>
        <v>92</v>
      </c>
      <c r="CS789" s="811">
        <f t="shared" si="690"/>
        <v>93</v>
      </c>
      <c r="CT789" s="811">
        <f t="shared" si="690"/>
        <v>94</v>
      </c>
      <c r="CU789" s="811">
        <f t="shared" si="690"/>
        <v>95</v>
      </c>
      <c r="CV789" s="811">
        <f t="shared" si="690"/>
        <v>96</v>
      </c>
      <c r="CW789" s="811">
        <f t="shared" si="690"/>
        <v>97</v>
      </c>
      <c r="CX789" s="811">
        <f t="shared" ref="CX789:EF789" si="691">CW789+1</f>
        <v>98</v>
      </c>
      <c r="CY789" s="811">
        <f t="shared" si="691"/>
        <v>99</v>
      </c>
      <c r="CZ789" s="811">
        <f t="shared" si="691"/>
        <v>100</v>
      </c>
      <c r="DA789" s="811">
        <f t="shared" si="691"/>
        <v>101</v>
      </c>
      <c r="DB789" s="811">
        <f t="shared" si="691"/>
        <v>102</v>
      </c>
      <c r="DC789" s="811">
        <f t="shared" si="691"/>
        <v>103</v>
      </c>
      <c r="DD789" s="811">
        <f t="shared" si="691"/>
        <v>104</v>
      </c>
      <c r="DE789" s="811">
        <f t="shared" si="691"/>
        <v>105</v>
      </c>
      <c r="DF789" s="811">
        <f t="shared" si="691"/>
        <v>106</v>
      </c>
      <c r="DG789" s="811">
        <f t="shared" si="691"/>
        <v>107</v>
      </c>
      <c r="DH789" s="811">
        <f t="shared" si="691"/>
        <v>108</v>
      </c>
      <c r="DI789" s="811">
        <f t="shared" si="691"/>
        <v>109</v>
      </c>
      <c r="DJ789" s="811">
        <f t="shared" si="691"/>
        <v>110</v>
      </c>
      <c r="DK789" s="811">
        <f t="shared" si="691"/>
        <v>111</v>
      </c>
      <c r="DL789" s="811">
        <f t="shared" si="691"/>
        <v>112</v>
      </c>
      <c r="DM789" s="811">
        <f t="shared" si="691"/>
        <v>113</v>
      </c>
      <c r="DN789" s="811">
        <f t="shared" si="691"/>
        <v>114</v>
      </c>
      <c r="DO789" s="811">
        <f t="shared" si="691"/>
        <v>115</v>
      </c>
      <c r="DP789" s="811">
        <f t="shared" si="691"/>
        <v>116</v>
      </c>
      <c r="DQ789" s="811">
        <f t="shared" si="691"/>
        <v>117</v>
      </c>
      <c r="DR789" s="811">
        <f t="shared" si="691"/>
        <v>118</v>
      </c>
      <c r="DS789" s="811">
        <f t="shared" si="691"/>
        <v>119</v>
      </c>
      <c r="DT789" s="811">
        <f t="shared" si="691"/>
        <v>120</v>
      </c>
      <c r="DU789" s="811">
        <f t="shared" si="691"/>
        <v>121</v>
      </c>
      <c r="DV789" s="811">
        <f t="shared" si="691"/>
        <v>122</v>
      </c>
      <c r="DW789" s="811">
        <f t="shared" si="691"/>
        <v>123</v>
      </c>
      <c r="DX789" s="811">
        <f t="shared" si="691"/>
        <v>124</v>
      </c>
      <c r="DY789" s="811">
        <f t="shared" si="691"/>
        <v>125</v>
      </c>
      <c r="DZ789" s="811">
        <f t="shared" si="691"/>
        <v>126</v>
      </c>
      <c r="EA789" s="811">
        <f t="shared" si="691"/>
        <v>127</v>
      </c>
      <c r="EB789" s="811">
        <f t="shared" si="691"/>
        <v>128</v>
      </c>
      <c r="EC789" s="811">
        <f t="shared" si="691"/>
        <v>129</v>
      </c>
      <c r="ED789" s="811">
        <f t="shared" si="691"/>
        <v>130</v>
      </c>
      <c r="EE789" s="811">
        <f t="shared" si="691"/>
        <v>131</v>
      </c>
      <c r="EF789" s="811">
        <f t="shared" si="691"/>
        <v>132</v>
      </c>
    </row>
    <row r="790" spans="3:137">
      <c r="D790" s="859" t="s">
        <v>802</v>
      </c>
      <c r="E790" s="1587">
        <f t="shared" ref="E790:AJ790" si="692">IF(AND(E789&lt;=$D$793,E789&gt;=$E$793),$E$782,0)</f>
        <v>0</v>
      </c>
      <c r="F790" s="1587">
        <f t="shared" si="692"/>
        <v>0</v>
      </c>
      <c r="G790" s="1587">
        <f t="shared" si="692"/>
        <v>0</v>
      </c>
      <c r="H790" s="1587">
        <f t="shared" si="692"/>
        <v>0</v>
      </c>
      <c r="I790" s="1587">
        <f t="shared" si="692"/>
        <v>0</v>
      </c>
      <c r="J790" s="1587">
        <f t="shared" si="692"/>
        <v>0</v>
      </c>
      <c r="K790" s="1587">
        <f t="shared" si="692"/>
        <v>0</v>
      </c>
      <c r="L790" s="1587">
        <f t="shared" si="692"/>
        <v>0</v>
      </c>
      <c r="M790" s="1587">
        <f t="shared" si="692"/>
        <v>0</v>
      </c>
      <c r="N790" s="1587">
        <f t="shared" si="692"/>
        <v>0</v>
      </c>
      <c r="O790" s="1587">
        <f t="shared" si="692"/>
        <v>0</v>
      </c>
      <c r="P790" s="1587">
        <f t="shared" si="692"/>
        <v>0</v>
      </c>
      <c r="Q790" s="1587">
        <f t="shared" si="692"/>
        <v>0</v>
      </c>
      <c r="R790" s="1587">
        <f t="shared" si="692"/>
        <v>0</v>
      </c>
      <c r="S790" s="1587">
        <f t="shared" si="692"/>
        <v>0</v>
      </c>
      <c r="T790" s="1587">
        <f t="shared" si="692"/>
        <v>0</v>
      </c>
      <c r="U790" s="1587">
        <f t="shared" si="692"/>
        <v>0</v>
      </c>
      <c r="V790" s="1587">
        <f t="shared" si="692"/>
        <v>0</v>
      </c>
      <c r="W790" s="1587">
        <f t="shared" si="692"/>
        <v>0</v>
      </c>
      <c r="X790" s="1587">
        <f t="shared" si="692"/>
        <v>0</v>
      </c>
      <c r="Y790" s="1587">
        <f t="shared" si="692"/>
        <v>0</v>
      </c>
      <c r="Z790" s="1587">
        <f t="shared" si="692"/>
        <v>0</v>
      </c>
      <c r="AA790" s="1587">
        <f t="shared" si="692"/>
        <v>0</v>
      </c>
      <c r="AB790" s="1587">
        <f t="shared" si="692"/>
        <v>0</v>
      </c>
      <c r="AC790" s="1587">
        <f t="shared" si="692"/>
        <v>0</v>
      </c>
      <c r="AD790" s="1587">
        <f t="shared" si="692"/>
        <v>0</v>
      </c>
      <c r="AE790" s="1587">
        <f t="shared" si="692"/>
        <v>0</v>
      </c>
      <c r="AF790" s="1587">
        <f t="shared" si="692"/>
        <v>0</v>
      </c>
      <c r="AG790" s="1587">
        <f t="shared" si="692"/>
        <v>0</v>
      </c>
      <c r="AH790" s="1587">
        <f t="shared" si="692"/>
        <v>0</v>
      </c>
      <c r="AI790" s="1587">
        <f t="shared" si="692"/>
        <v>0</v>
      </c>
      <c r="AJ790" s="1587">
        <f t="shared" si="692"/>
        <v>0</v>
      </c>
      <c r="AK790" s="1587">
        <f t="shared" ref="AK790:BP790" si="693">IF(AND(AK789&lt;=$D$793,AK789&gt;=$E$793),$E$782,0)</f>
        <v>0</v>
      </c>
      <c r="AL790" s="1587">
        <f t="shared" si="693"/>
        <v>0</v>
      </c>
      <c r="AM790" s="1587">
        <f t="shared" si="693"/>
        <v>0</v>
      </c>
      <c r="AN790" s="1587">
        <f t="shared" si="693"/>
        <v>0</v>
      </c>
      <c r="AO790" s="1587">
        <f t="shared" si="693"/>
        <v>0</v>
      </c>
      <c r="AP790" s="1587">
        <f t="shared" si="693"/>
        <v>0</v>
      </c>
      <c r="AQ790" s="1587">
        <f t="shared" si="693"/>
        <v>0</v>
      </c>
      <c r="AR790" s="1587">
        <f t="shared" si="693"/>
        <v>0</v>
      </c>
      <c r="AS790" s="1587">
        <f t="shared" si="693"/>
        <v>0</v>
      </c>
      <c r="AT790" s="1587">
        <f t="shared" si="693"/>
        <v>0</v>
      </c>
      <c r="AU790" s="1587">
        <f t="shared" si="693"/>
        <v>0</v>
      </c>
      <c r="AV790" s="1587">
        <f t="shared" si="693"/>
        <v>0</v>
      </c>
      <c r="AW790" s="1587">
        <f t="shared" si="693"/>
        <v>0</v>
      </c>
      <c r="AX790" s="1587">
        <f t="shared" si="693"/>
        <v>0</v>
      </c>
      <c r="AY790" s="1587">
        <f t="shared" si="693"/>
        <v>0</v>
      </c>
      <c r="AZ790" s="1587">
        <f t="shared" si="693"/>
        <v>0</v>
      </c>
      <c r="BA790" s="1587">
        <f t="shared" si="693"/>
        <v>0</v>
      </c>
      <c r="BB790" s="1587">
        <f t="shared" si="693"/>
        <v>0</v>
      </c>
      <c r="BC790" s="1587">
        <f t="shared" si="693"/>
        <v>0</v>
      </c>
      <c r="BD790" s="1587">
        <f t="shared" si="693"/>
        <v>0</v>
      </c>
      <c r="BE790" s="1587">
        <f t="shared" si="693"/>
        <v>0</v>
      </c>
      <c r="BF790" s="1587">
        <f t="shared" si="693"/>
        <v>0</v>
      </c>
      <c r="BG790" s="1587">
        <f t="shared" si="693"/>
        <v>0</v>
      </c>
      <c r="BH790" s="1587">
        <f t="shared" si="693"/>
        <v>0</v>
      </c>
      <c r="BI790" s="1587">
        <f t="shared" si="693"/>
        <v>0</v>
      </c>
      <c r="BJ790" s="1587">
        <f t="shared" si="693"/>
        <v>0</v>
      </c>
      <c r="BK790" s="1587">
        <f t="shared" si="693"/>
        <v>0</v>
      </c>
      <c r="BL790" s="1587">
        <f t="shared" si="693"/>
        <v>0</v>
      </c>
      <c r="BM790" s="1587">
        <f t="shared" si="693"/>
        <v>0</v>
      </c>
      <c r="BN790" s="1587">
        <f t="shared" si="693"/>
        <v>0</v>
      </c>
      <c r="BO790" s="1587">
        <f t="shared" si="693"/>
        <v>0</v>
      </c>
      <c r="BP790" s="1587">
        <f t="shared" si="693"/>
        <v>0</v>
      </c>
      <c r="BQ790" s="1587">
        <f t="shared" ref="BQ790:CV790" si="694">IF(AND(BQ789&lt;=$D$793,BQ789&gt;=$E$793),$E$782,0)</f>
        <v>0</v>
      </c>
      <c r="BR790" s="1587">
        <f t="shared" si="694"/>
        <v>0</v>
      </c>
      <c r="BS790" s="1587">
        <f t="shared" si="694"/>
        <v>0</v>
      </c>
      <c r="BT790" s="1587">
        <f t="shared" si="694"/>
        <v>0</v>
      </c>
      <c r="BU790" s="1587">
        <f t="shared" si="694"/>
        <v>0</v>
      </c>
      <c r="BV790" s="1587">
        <f t="shared" si="694"/>
        <v>0</v>
      </c>
      <c r="BW790" s="1587">
        <f t="shared" si="694"/>
        <v>0</v>
      </c>
      <c r="BX790" s="1587">
        <f t="shared" si="694"/>
        <v>0</v>
      </c>
      <c r="BY790" s="1587">
        <f t="shared" si="694"/>
        <v>0</v>
      </c>
      <c r="BZ790" s="1587">
        <f t="shared" si="694"/>
        <v>0</v>
      </c>
      <c r="CA790" s="1587">
        <f t="shared" si="694"/>
        <v>0</v>
      </c>
      <c r="CB790" s="1587">
        <f t="shared" si="694"/>
        <v>0</v>
      </c>
      <c r="CC790" s="1587">
        <f t="shared" si="694"/>
        <v>0</v>
      </c>
      <c r="CD790" s="1587">
        <f t="shared" si="694"/>
        <v>0</v>
      </c>
      <c r="CE790" s="1587">
        <f t="shared" si="694"/>
        <v>0</v>
      </c>
      <c r="CF790" s="1587">
        <f t="shared" si="694"/>
        <v>0</v>
      </c>
      <c r="CG790" s="1587">
        <f t="shared" si="694"/>
        <v>0</v>
      </c>
      <c r="CH790" s="1587">
        <f t="shared" si="694"/>
        <v>0</v>
      </c>
      <c r="CI790" s="1587">
        <f t="shared" si="694"/>
        <v>0</v>
      </c>
      <c r="CJ790" s="1587">
        <f t="shared" si="694"/>
        <v>0</v>
      </c>
      <c r="CK790" s="1587">
        <f t="shared" si="694"/>
        <v>0</v>
      </c>
      <c r="CL790" s="1587">
        <f t="shared" si="694"/>
        <v>0</v>
      </c>
      <c r="CM790" s="1587">
        <f t="shared" si="694"/>
        <v>0</v>
      </c>
      <c r="CN790" s="1587">
        <f t="shared" si="694"/>
        <v>0</v>
      </c>
      <c r="CO790" s="1587">
        <f t="shared" si="694"/>
        <v>0</v>
      </c>
      <c r="CP790" s="1587">
        <f t="shared" si="694"/>
        <v>0</v>
      </c>
      <c r="CQ790" s="1587">
        <f t="shared" si="694"/>
        <v>0</v>
      </c>
      <c r="CR790" s="1587">
        <f t="shared" si="694"/>
        <v>0</v>
      </c>
      <c r="CS790" s="1587">
        <f t="shared" si="694"/>
        <v>0</v>
      </c>
      <c r="CT790" s="1587">
        <f t="shared" si="694"/>
        <v>0</v>
      </c>
      <c r="CU790" s="1587">
        <f t="shared" si="694"/>
        <v>0</v>
      </c>
      <c r="CV790" s="1587">
        <f t="shared" si="694"/>
        <v>0</v>
      </c>
      <c r="CW790" s="1587">
        <f t="shared" ref="CW790:EB790" si="695">IF(AND(CW789&lt;=$D$793,CW789&gt;=$E$793),$E$782,0)</f>
        <v>0</v>
      </c>
      <c r="CX790" s="1587">
        <f t="shared" si="695"/>
        <v>0</v>
      </c>
      <c r="CY790" s="1587">
        <f t="shared" si="695"/>
        <v>0</v>
      </c>
      <c r="CZ790" s="1587">
        <f t="shared" si="695"/>
        <v>0</v>
      </c>
      <c r="DA790" s="1587">
        <f t="shared" si="695"/>
        <v>0</v>
      </c>
      <c r="DB790" s="1587">
        <f t="shared" si="695"/>
        <v>0</v>
      </c>
      <c r="DC790" s="1587">
        <f t="shared" si="695"/>
        <v>0</v>
      </c>
      <c r="DD790" s="1587">
        <f t="shared" si="695"/>
        <v>0</v>
      </c>
      <c r="DE790" s="1587">
        <f t="shared" si="695"/>
        <v>0</v>
      </c>
      <c r="DF790" s="1587">
        <f t="shared" si="695"/>
        <v>0</v>
      </c>
      <c r="DG790" s="1587">
        <f t="shared" si="695"/>
        <v>0</v>
      </c>
      <c r="DH790" s="1587">
        <f t="shared" si="695"/>
        <v>0</v>
      </c>
      <c r="DI790" s="1587">
        <f t="shared" si="695"/>
        <v>0</v>
      </c>
      <c r="DJ790" s="1587">
        <f t="shared" si="695"/>
        <v>0</v>
      </c>
      <c r="DK790" s="1587">
        <f t="shared" si="695"/>
        <v>0</v>
      </c>
      <c r="DL790" s="1587">
        <f t="shared" si="695"/>
        <v>0</v>
      </c>
      <c r="DM790" s="1587">
        <f t="shared" si="695"/>
        <v>0</v>
      </c>
      <c r="DN790" s="1587">
        <f t="shared" si="695"/>
        <v>0</v>
      </c>
      <c r="DO790" s="1587">
        <f t="shared" si="695"/>
        <v>0</v>
      </c>
      <c r="DP790" s="1587">
        <f t="shared" si="695"/>
        <v>0</v>
      </c>
      <c r="DQ790" s="1587">
        <f t="shared" si="695"/>
        <v>0</v>
      </c>
      <c r="DR790" s="1587">
        <f t="shared" si="695"/>
        <v>0</v>
      </c>
      <c r="DS790" s="1587">
        <f t="shared" si="695"/>
        <v>0</v>
      </c>
      <c r="DT790" s="1587">
        <f t="shared" si="695"/>
        <v>0</v>
      </c>
      <c r="DU790" s="1587">
        <f t="shared" si="695"/>
        <v>0</v>
      </c>
      <c r="DV790" s="1587">
        <f t="shared" si="695"/>
        <v>0</v>
      </c>
      <c r="DW790" s="1587">
        <f t="shared" si="695"/>
        <v>0</v>
      </c>
      <c r="DX790" s="1587">
        <f t="shared" si="695"/>
        <v>0</v>
      </c>
      <c r="DY790" s="1587">
        <f t="shared" si="695"/>
        <v>0</v>
      </c>
      <c r="DZ790" s="1587">
        <f t="shared" si="695"/>
        <v>0</v>
      </c>
      <c r="EA790" s="1587">
        <f t="shared" si="695"/>
        <v>0</v>
      </c>
      <c r="EB790" s="1587">
        <f t="shared" si="695"/>
        <v>0</v>
      </c>
      <c r="EC790" s="1587">
        <f t="shared" ref="EC790:FH790" si="696">IF(AND(EC789&lt;=$D$793,EC789&gt;=$E$793),$E$782,0)</f>
        <v>0</v>
      </c>
      <c r="ED790" s="1587">
        <f t="shared" si="696"/>
        <v>0</v>
      </c>
      <c r="EE790" s="1587">
        <f t="shared" si="696"/>
        <v>0</v>
      </c>
      <c r="EF790" s="1587">
        <f t="shared" si="696"/>
        <v>0</v>
      </c>
      <c r="EG790" s="1587" t="s">
        <v>803</v>
      </c>
    </row>
    <row r="791" spans="3:137">
      <c r="D791" s="902" t="s">
        <v>804</v>
      </c>
      <c r="E791" s="1587">
        <f t="shared" ref="E791:AJ791" si="697">IF(AND(E789&lt;=$D$793,E789&gt;=$E$793),E790*$D$792/12,0)</f>
        <v>0</v>
      </c>
      <c r="F791" s="1587">
        <f t="shared" si="697"/>
        <v>0</v>
      </c>
      <c r="G791" s="1587">
        <f t="shared" si="697"/>
        <v>0</v>
      </c>
      <c r="H791" s="1587">
        <f t="shared" si="697"/>
        <v>0</v>
      </c>
      <c r="I791" s="1587">
        <f t="shared" si="697"/>
        <v>0</v>
      </c>
      <c r="J791" s="1587">
        <f t="shared" si="697"/>
        <v>0</v>
      </c>
      <c r="K791" s="1587">
        <f t="shared" si="697"/>
        <v>0</v>
      </c>
      <c r="L791" s="1587">
        <f t="shared" si="697"/>
        <v>0</v>
      </c>
      <c r="M791" s="1587">
        <f t="shared" si="697"/>
        <v>0</v>
      </c>
      <c r="N791" s="1587">
        <f t="shared" si="697"/>
        <v>0</v>
      </c>
      <c r="O791" s="1587">
        <f t="shared" si="697"/>
        <v>0</v>
      </c>
      <c r="P791" s="1587">
        <f t="shared" si="697"/>
        <v>0</v>
      </c>
      <c r="Q791" s="1587">
        <f t="shared" si="697"/>
        <v>0</v>
      </c>
      <c r="R791" s="1587">
        <f t="shared" si="697"/>
        <v>0</v>
      </c>
      <c r="S791" s="1587">
        <f t="shared" si="697"/>
        <v>0</v>
      </c>
      <c r="T791" s="1587">
        <f t="shared" si="697"/>
        <v>0</v>
      </c>
      <c r="U791" s="1587">
        <f t="shared" si="697"/>
        <v>0</v>
      </c>
      <c r="V791" s="1587">
        <f t="shared" si="697"/>
        <v>0</v>
      </c>
      <c r="W791" s="1587">
        <f t="shared" si="697"/>
        <v>0</v>
      </c>
      <c r="X791" s="1587">
        <f t="shared" si="697"/>
        <v>0</v>
      </c>
      <c r="Y791" s="1587">
        <f t="shared" si="697"/>
        <v>0</v>
      </c>
      <c r="Z791" s="1587">
        <f t="shared" si="697"/>
        <v>0</v>
      </c>
      <c r="AA791" s="1587">
        <f t="shared" si="697"/>
        <v>0</v>
      </c>
      <c r="AB791" s="1587">
        <f t="shared" si="697"/>
        <v>0</v>
      </c>
      <c r="AC791" s="1587">
        <f t="shared" si="697"/>
        <v>0</v>
      </c>
      <c r="AD791" s="1587">
        <f t="shared" si="697"/>
        <v>0</v>
      </c>
      <c r="AE791" s="1587">
        <f t="shared" si="697"/>
        <v>0</v>
      </c>
      <c r="AF791" s="1587">
        <f t="shared" si="697"/>
        <v>0</v>
      </c>
      <c r="AG791" s="1587">
        <f t="shared" si="697"/>
        <v>0</v>
      </c>
      <c r="AH791" s="1587">
        <f t="shared" si="697"/>
        <v>0</v>
      </c>
      <c r="AI791" s="1587">
        <f t="shared" si="697"/>
        <v>0</v>
      </c>
      <c r="AJ791" s="1587">
        <f t="shared" si="697"/>
        <v>0</v>
      </c>
      <c r="AK791" s="1587">
        <f t="shared" ref="AK791:BP791" si="698">IF(AND(AK789&lt;=$D$793,AK789&gt;=$E$793),AK790*$D$792/12,0)</f>
        <v>0</v>
      </c>
      <c r="AL791" s="1587">
        <f t="shared" si="698"/>
        <v>0</v>
      </c>
      <c r="AM791" s="1587">
        <f t="shared" si="698"/>
        <v>0</v>
      </c>
      <c r="AN791" s="1587">
        <f t="shared" si="698"/>
        <v>0</v>
      </c>
      <c r="AO791" s="1587">
        <f t="shared" si="698"/>
        <v>0</v>
      </c>
      <c r="AP791" s="1587">
        <f t="shared" si="698"/>
        <v>0</v>
      </c>
      <c r="AQ791" s="1587">
        <f t="shared" si="698"/>
        <v>0</v>
      </c>
      <c r="AR791" s="1587">
        <f t="shared" si="698"/>
        <v>0</v>
      </c>
      <c r="AS791" s="1587">
        <f t="shared" si="698"/>
        <v>0</v>
      </c>
      <c r="AT791" s="1587">
        <f t="shared" si="698"/>
        <v>0</v>
      </c>
      <c r="AU791" s="1587">
        <f t="shared" si="698"/>
        <v>0</v>
      </c>
      <c r="AV791" s="1587">
        <f t="shared" si="698"/>
        <v>0</v>
      </c>
      <c r="AW791" s="1587">
        <f t="shared" si="698"/>
        <v>0</v>
      </c>
      <c r="AX791" s="1587">
        <f t="shared" si="698"/>
        <v>0</v>
      </c>
      <c r="AY791" s="1587">
        <f t="shared" si="698"/>
        <v>0</v>
      </c>
      <c r="AZ791" s="1587">
        <f t="shared" si="698"/>
        <v>0</v>
      </c>
      <c r="BA791" s="1587">
        <f t="shared" si="698"/>
        <v>0</v>
      </c>
      <c r="BB791" s="1587">
        <f t="shared" si="698"/>
        <v>0</v>
      </c>
      <c r="BC791" s="1587">
        <f t="shared" si="698"/>
        <v>0</v>
      </c>
      <c r="BD791" s="1587">
        <f t="shared" si="698"/>
        <v>0</v>
      </c>
      <c r="BE791" s="1587">
        <f t="shared" si="698"/>
        <v>0</v>
      </c>
      <c r="BF791" s="1587">
        <f t="shared" si="698"/>
        <v>0</v>
      </c>
      <c r="BG791" s="1587">
        <f t="shared" si="698"/>
        <v>0</v>
      </c>
      <c r="BH791" s="1587">
        <f t="shared" si="698"/>
        <v>0</v>
      </c>
      <c r="BI791" s="1587">
        <f t="shared" si="698"/>
        <v>0</v>
      </c>
      <c r="BJ791" s="1587">
        <f t="shared" si="698"/>
        <v>0</v>
      </c>
      <c r="BK791" s="1587">
        <f t="shared" si="698"/>
        <v>0</v>
      </c>
      <c r="BL791" s="1587">
        <f t="shared" si="698"/>
        <v>0</v>
      </c>
      <c r="BM791" s="1587">
        <f t="shared" si="698"/>
        <v>0</v>
      </c>
      <c r="BN791" s="1587">
        <f t="shared" si="698"/>
        <v>0</v>
      </c>
      <c r="BO791" s="1587">
        <f t="shared" si="698"/>
        <v>0</v>
      </c>
      <c r="BP791" s="1587">
        <f t="shared" si="698"/>
        <v>0</v>
      </c>
      <c r="BQ791" s="1587">
        <f t="shared" ref="BQ791:CV791" si="699">IF(AND(BQ789&lt;=$D$793,BQ789&gt;=$E$793),BQ790*$D$792/12,0)</f>
        <v>0</v>
      </c>
      <c r="BR791" s="1587">
        <f t="shared" si="699"/>
        <v>0</v>
      </c>
      <c r="BS791" s="1587">
        <f t="shared" si="699"/>
        <v>0</v>
      </c>
      <c r="BT791" s="1587">
        <f t="shared" si="699"/>
        <v>0</v>
      </c>
      <c r="BU791" s="1587">
        <f t="shared" si="699"/>
        <v>0</v>
      </c>
      <c r="BV791" s="1587">
        <f t="shared" si="699"/>
        <v>0</v>
      </c>
      <c r="BW791" s="1587">
        <f t="shared" si="699"/>
        <v>0</v>
      </c>
      <c r="BX791" s="1587">
        <f t="shared" si="699"/>
        <v>0</v>
      </c>
      <c r="BY791" s="1587">
        <f t="shared" si="699"/>
        <v>0</v>
      </c>
      <c r="BZ791" s="1587">
        <f t="shared" si="699"/>
        <v>0</v>
      </c>
      <c r="CA791" s="1587">
        <f t="shared" si="699"/>
        <v>0</v>
      </c>
      <c r="CB791" s="1587">
        <f t="shared" si="699"/>
        <v>0</v>
      </c>
      <c r="CC791" s="1587">
        <f t="shared" si="699"/>
        <v>0</v>
      </c>
      <c r="CD791" s="1587">
        <f t="shared" si="699"/>
        <v>0</v>
      </c>
      <c r="CE791" s="1587">
        <f t="shared" si="699"/>
        <v>0</v>
      </c>
      <c r="CF791" s="1587">
        <f t="shared" si="699"/>
        <v>0</v>
      </c>
      <c r="CG791" s="1587">
        <f t="shared" si="699"/>
        <v>0</v>
      </c>
      <c r="CH791" s="1587">
        <f t="shared" si="699"/>
        <v>0</v>
      </c>
      <c r="CI791" s="1587">
        <f t="shared" si="699"/>
        <v>0</v>
      </c>
      <c r="CJ791" s="1587">
        <f t="shared" si="699"/>
        <v>0</v>
      </c>
      <c r="CK791" s="1587">
        <f t="shared" si="699"/>
        <v>0</v>
      </c>
      <c r="CL791" s="1587">
        <f t="shared" si="699"/>
        <v>0</v>
      </c>
      <c r="CM791" s="1587">
        <f t="shared" si="699"/>
        <v>0</v>
      </c>
      <c r="CN791" s="1587">
        <f t="shared" si="699"/>
        <v>0</v>
      </c>
      <c r="CO791" s="1587">
        <f t="shared" si="699"/>
        <v>0</v>
      </c>
      <c r="CP791" s="1587">
        <f t="shared" si="699"/>
        <v>0</v>
      </c>
      <c r="CQ791" s="1587">
        <f t="shared" si="699"/>
        <v>0</v>
      </c>
      <c r="CR791" s="1587">
        <f t="shared" si="699"/>
        <v>0</v>
      </c>
      <c r="CS791" s="1587">
        <f t="shared" si="699"/>
        <v>0</v>
      </c>
      <c r="CT791" s="1587">
        <f t="shared" si="699"/>
        <v>0</v>
      </c>
      <c r="CU791" s="1587">
        <f t="shared" si="699"/>
        <v>0</v>
      </c>
      <c r="CV791" s="1587">
        <f t="shared" si="699"/>
        <v>0</v>
      </c>
      <c r="CW791" s="1587">
        <f t="shared" ref="CW791:EB791" si="700">IF(AND(CW789&lt;=$D$793,CW789&gt;=$E$793),CW790*$D$792/12,0)</f>
        <v>0</v>
      </c>
      <c r="CX791" s="1587">
        <f t="shared" si="700"/>
        <v>0</v>
      </c>
      <c r="CY791" s="1587">
        <f t="shared" si="700"/>
        <v>0</v>
      </c>
      <c r="CZ791" s="1587">
        <f t="shared" si="700"/>
        <v>0</v>
      </c>
      <c r="DA791" s="1587">
        <f t="shared" si="700"/>
        <v>0</v>
      </c>
      <c r="DB791" s="1587">
        <f t="shared" si="700"/>
        <v>0</v>
      </c>
      <c r="DC791" s="1587">
        <f t="shared" si="700"/>
        <v>0</v>
      </c>
      <c r="DD791" s="1587">
        <f t="shared" si="700"/>
        <v>0</v>
      </c>
      <c r="DE791" s="1587">
        <f t="shared" si="700"/>
        <v>0</v>
      </c>
      <c r="DF791" s="1587">
        <f t="shared" si="700"/>
        <v>0</v>
      </c>
      <c r="DG791" s="1587">
        <f t="shared" si="700"/>
        <v>0</v>
      </c>
      <c r="DH791" s="1587">
        <f t="shared" si="700"/>
        <v>0</v>
      </c>
      <c r="DI791" s="1587">
        <f t="shared" si="700"/>
        <v>0</v>
      </c>
      <c r="DJ791" s="1587">
        <f t="shared" si="700"/>
        <v>0</v>
      </c>
      <c r="DK791" s="1587">
        <f t="shared" si="700"/>
        <v>0</v>
      </c>
      <c r="DL791" s="1587">
        <f t="shared" si="700"/>
        <v>0</v>
      </c>
      <c r="DM791" s="1587">
        <f t="shared" si="700"/>
        <v>0</v>
      </c>
      <c r="DN791" s="1587">
        <f t="shared" si="700"/>
        <v>0</v>
      </c>
      <c r="DO791" s="1587">
        <f t="shared" si="700"/>
        <v>0</v>
      </c>
      <c r="DP791" s="1587">
        <f t="shared" si="700"/>
        <v>0</v>
      </c>
      <c r="DQ791" s="1587">
        <f t="shared" si="700"/>
        <v>0</v>
      </c>
      <c r="DR791" s="1587">
        <f t="shared" si="700"/>
        <v>0</v>
      </c>
      <c r="DS791" s="1587">
        <f t="shared" si="700"/>
        <v>0</v>
      </c>
      <c r="DT791" s="1587">
        <f t="shared" si="700"/>
        <v>0</v>
      </c>
      <c r="DU791" s="1587">
        <f t="shared" si="700"/>
        <v>0</v>
      </c>
      <c r="DV791" s="1587">
        <f t="shared" si="700"/>
        <v>0</v>
      </c>
      <c r="DW791" s="1587">
        <f t="shared" si="700"/>
        <v>0</v>
      </c>
      <c r="DX791" s="1587">
        <f t="shared" si="700"/>
        <v>0</v>
      </c>
      <c r="DY791" s="1587">
        <f t="shared" si="700"/>
        <v>0</v>
      </c>
      <c r="DZ791" s="1587">
        <f t="shared" si="700"/>
        <v>0</v>
      </c>
      <c r="EA791" s="1587">
        <f t="shared" si="700"/>
        <v>0</v>
      </c>
      <c r="EB791" s="1587">
        <f t="shared" si="700"/>
        <v>0</v>
      </c>
      <c r="EC791" s="1587">
        <f t="shared" ref="EC791:FH791" si="701">IF(AND(EC789&lt;=$D$793,EC789&gt;=$E$793),EC790*$D$792/12,0)</f>
        <v>0</v>
      </c>
      <c r="ED791" s="1587">
        <f t="shared" si="701"/>
        <v>0</v>
      </c>
      <c r="EE791" s="1587">
        <f t="shared" si="701"/>
        <v>0</v>
      </c>
      <c r="EF791" s="1587">
        <f t="shared" si="701"/>
        <v>0</v>
      </c>
      <c r="EG791" s="1587" t="s">
        <v>803</v>
      </c>
    </row>
    <row r="792" spans="3:137">
      <c r="D792" s="918">
        <v>0</v>
      </c>
      <c r="EG792" s="28" t="s">
        <v>803</v>
      </c>
    </row>
    <row r="793" spans="3:137">
      <c r="D793" s="903">
        <f>D863</f>
        <v>20</v>
      </c>
      <c r="E793" s="922">
        <v>2</v>
      </c>
      <c r="EG793" s="28" t="s">
        <v>803</v>
      </c>
    </row>
    <row r="794" spans="3:137">
      <c r="C794" s="673" t="s">
        <v>267</v>
      </c>
      <c r="D794" s="859" t="s">
        <v>805</v>
      </c>
      <c r="E794" s="1587">
        <f>E781</f>
        <v>0</v>
      </c>
      <c r="F794" s="1587">
        <f t="shared" ref="F794:AK794" ca="1" si="702">IF(OR(F$789&gt;$E$63,F$789&gt;$J$36*12),0,E798)</f>
        <v>0</v>
      </c>
      <c r="G794" s="1587">
        <f t="shared" ca="1" si="702"/>
        <v>0</v>
      </c>
      <c r="H794" s="1587">
        <f t="shared" ca="1" si="702"/>
        <v>0</v>
      </c>
      <c r="I794" s="1587">
        <f t="shared" ca="1" si="702"/>
        <v>0</v>
      </c>
      <c r="J794" s="1587">
        <f t="shared" ca="1" si="702"/>
        <v>0</v>
      </c>
      <c r="K794" s="1587">
        <f t="shared" ca="1" si="702"/>
        <v>0</v>
      </c>
      <c r="L794" s="1587">
        <f t="shared" ca="1" si="702"/>
        <v>0</v>
      </c>
      <c r="M794" s="1587">
        <f t="shared" ca="1" si="702"/>
        <v>0</v>
      </c>
      <c r="N794" s="1587">
        <f t="shared" ca="1" si="702"/>
        <v>0</v>
      </c>
      <c r="O794" s="1587">
        <f t="shared" ca="1" si="702"/>
        <v>0</v>
      </c>
      <c r="P794" s="1587">
        <f t="shared" ca="1" si="702"/>
        <v>0</v>
      </c>
      <c r="Q794" s="1587">
        <f t="shared" ca="1" si="702"/>
        <v>0</v>
      </c>
      <c r="R794" s="1587">
        <f t="shared" ca="1" si="702"/>
        <v>0</v>
      </c>
      <c r="S794" s="1587">
        <f t="shared" ca="1" si="702"/>
        <v>0</v>
      </c>
      <c r="T794" s="1587">
        <f t="shared" ca="1" si="702"/>
        <v>0</v>
      </c>
      <c r="U794" s="1587">
        <f t="shared" ca="1" si="702"/>
        <v>0</v>
      </c>
      <c r="V794" s="1587">
        <f t="shared" ca="1" si="702"/>
        <v>0</v>
      </c>
      <c r="W794" s="1587">
        <f t="shared" ca="1" si="702"/>
        <v>0</v>
      </c>
      <c r="X794" s="1587">
        <f t="shared" ca="1" si="702"/>
        <v>0</v>
      </c>
      <c r="Y794" s="1587">
        <f t="shared" ca="1" si="702"/>
        <v>0</v>
      </c>
      <c r="Z794" s="1587">
        <f t="shared" ca="1" si="702"/>
        <v>0</v>
      </c>
      <c r="AA794" s="1587">
        <f t="shared" ca="1" si="702"/>
        <v>0</v>
      </c>
      <c r="AB794" s="1587">
        <f t="shared" ca="1" si="702"/>
        <v>0</v>
      </c>
      <c r="AC794" s="1587">
        <f t="shared" ca="1" si="702"/>
        <v>0</v>
      </c>
      <c r="AD794" s="1587">
        <f t="shared" ca="1" si="702"/>
        <v>0</v>
      </c>
      <c r="AE794" s="1587">
        <f t="shared" ca="1" si="702"/>
        <v>0</v>
      </c>
      <c r="AF794" s="1587">
        <f t="shared" ca="1" si="702"/>
        <v>0</v>
      </c>
      <c r="AG794" s="1587">
        <f t="shared" ca="1" si="702"/>
        <v>0</v>
      </c>
      <c r="AH794" s="1587">
        <f t="shared" ca="1" si="702"/>
        <v>0</v>
      </c>
      <c r="AI794" s="1587">
        <f t="shared" ca="1" si="702"/>
        <v>0</v>
      </c>
      <c r="AJ794" s="1587">
        <f t="shared" ca="1" si="702"/>
        <v>0</v>
      </c>
      <c r="AK794" s="1587">
        <f t="shared" ca="1" si="702"/>
        <v>0</v>
      </c>
      <c r="AL794" s="1587">
        <f t="shared" ref="AL794:BQ794" ca="1" si="703">IF(OR(AL$789&gt;$E$63,AL$789&gt;$J$36*12),0,AK798)</f>
        <v>0</v>
      </c>
      <c r="AM794" s="1587">
        <f t="shared" ca="1" si="703"/>
        <v>0</v>
      </c>
      <c r="AN794" s="1587">
        <f t="shared" ca="1" si="703"/>
        <v>0</v>
      </c>
      <c r="AO794" s="1587">
        <f t="shared" ca="1" si="703"/>
        <v>0</v>
      </c>
      <c r="AP794" s="1587">
        <f t="shared" ca="1" si="703"/>
        <v>0</v>
      </c>
      <c r="AQ794" s="1587">
        <f t="shared" ca="1" si="703"/>
        <v>0</v>
      </c>
      <c r="AR794" s="1587">
        <f t="shared" ca="1" si="703"/>
        <v>0</v>
      </c>
      <c r="AS794" s="1587">
        <f t="shared" ca="1" si="703"/>
        <v>0</v>
      </c>
      <c r="AT794" s="1587">
        <f t="shared" ca="1" si="703"/>
        <v>0</v>
      </c>
      <c r="AU794" s="1587">
        <f t="shared" ca="1" si="703"/>
        <v>0</v>
      </c>
      <c r="AV794" s="1587">
        <f t="shared" ca="1" si="703"/>
        <v>0</v>
      </c>
      <c r="AW794" s="1587">
        <f t="shared" ca="1" si="703"/>
        <v>0</v>
      </c>
      <c r="AX794" s="1587">
        <f t="shared" ca="1" si="703"/>
        <v>0</v>
      </c>
      <c r="AY794" s="1587">
        <f t="shared" ca="1" si="703"/>
        <v>0</v>
      </c>
      <c r="AZ794" s="1587">
        <f t="shared" ca="1" si="703"/>
        <v>0</v>
      </c>
      <c r="BA794" s="1587">
        <f t="shared" ca="1" si="703"/>
        <v>0</v>
      </c>
      <c r="BB794" s="1587">
        <f t="shared" ca="1" si="703"/>
        <v>0</v>
      </c>
      <c r="BC794" s="1587">
        <f t="shared" ca="1" si="703"/>
        <v>0</v>
      </c>
      <c r="BD794" s="1587">
        <f t="shared" ca="1" si="703"/>
        <v>0</v>
      </c>
      <c r="BE794" s="1587">
        <f t="shared" ca="1" si="703"/>
        <v>0</v>
      </c>
      <c r="BF794" s="1587">
        <f t="shared" ca="1" si="703"/>
        <v>0</v>
      </c>
      <c r="BG794" s="1587">
        <f t="shared" ca="1" si="703"/>
        <v>0</v>
      </c>
      <c r="BH794" s="1587">
        <f t="shared" ca="1" si="703"/>
        <v>0</v>
      </c>
      <c r="BI794" s="1587">
        <f t="shared" ca="1" si="703"/>
        <v>0</v>
      </c>
      <c r="BJ794" s="1587">
        <f t="shared" ca="1" si="703"/>
        <v>0</v>
      </c>
      <c r="BK794" s="1587">
        <f t="shared" ca="1" si="703"/>
        <v>0</v>
      </c>
      <c r="BL794" s="1587">
        <f t="shared" ca="1" si="703"/>
        <v>0</v>
      </c>
      <c r="BM794" s="1587">
        <f t="shared" ca="1" si="703"/>
        <v>0</v>
      </c>
      <c r="BN794" s="1587">
        <f t="shared" ca="1" si="703"/>
        <v>0</v>
      </c>
      <c r="BO794" s="1587">
        <f t="shared" ca="1" si="703"/>
        <v>0</v>
      </c>
      <c r="BP794" s="1587">
        <f t="shared" ca="1" si="703"/>
        <v>0</v>
      </c>
      <c r="BQ794" s="1587">
        <f t="shared" ca="1" si="703"/>
        <v>0</v>
      </c>
      <c r="BR794" s="1587">
        <f t="shared" ref="BR794:CW794" ca="1" si="704">IF(OR(BR$789&gt;$E$63,BR$789&gt;$J$36*12),0,BQ798)</f>
        <v>0</v>
      </c>
      <c r="BS794" s="1587">
        <f t="shared" ca="1" si="704"/>
        <v>0</v>
      </c>
      <c r="BT794" s="1587">
        <f t="shared" ca="1" si="704"/>
        <v>0</v>
      </c>
      <c r="BU794" s="1587">
        <f t="shared" ca="1" si="704"/>
        <v>0</v>
      </c>
      <c r="BV794" s="1587">
        <f t="shared" ca="1" si="704"/>
        <v>0</v>
      </c>
      <c r="BW794" s="1587">
        <f t="shared" ca="1" si="704"/>
        <v>0</v>
      </c>
      <c r="BX794" s="1587">
        <f t="shared" ca="1" si="704"/>
        <v>0</v>
      </c>
      <c r="BY794" s="1587">
        <f t="shared" ca="1" si="704"/>
        <v>0</v>
      </c>
      <c r="BZ794" s="1587">
        <f t="shared" ca="1" si="704"/>
        <v>0</v>
      </c>
      <c r="CA794" s="1587">
        <f t="shared" ca="1" si="704"/>
        <v>0</v>
      </c>
      <c r="CB794" s="1587">
        <f t="shared" ca="1" si="704"/>
        <v>0</v>
      </c>
      <c r="CC794" s="1587">
        <f t="shared" ca="1" si="704"/>
        <v>0</v>
      </c>
      <c r="CD794" s="1587">
        <f t="shared" ca="1" si="704"/>
        <v>0</v>
      </c>
      <c r="CE794" s="1587">
        <f t="shared" ca="1" si="704"/>
        <v>0</v>
      </c>
      <c r="CF794" s="1587">
        <f t="shared" ca="1" si="704"/>
        <v>0</v>
      </c>
      <c r="CG794" s="1587">
        <f t="shared" ca="1" si="704"/>
        <v>0</v>
      </c>
      <c r="CH794" s="1587">
        <f t="shared" ca="1" si="704"/>
        <v>0</v>
      </c>
      <c r="CI794" s="1587">
        <f t="shared" ca="1" si="704"/>
        <v>0</v>
      </c>
      <c r="CJ794" s="1587">
        <f t="shared" ca="1" si="704"/>
        <v>0</v>
      </c>
      <c r="CK794" s="1587">
        <f t="shared" ca="1" si="704"/>
        <v>0</v>
      </c>
      <c r="CL794" s="1587">
        <f t="shared" ca="1" si="704"/>
        <v>0</v>
      </c>
      <c r="CM794" s="1587">
        <f t="shared" ca="1" si="704"/>
        <v>0</v>
      </c>
      <c r="CN794" s="1587">
        <f t="shared" ca="1" si="704"/>
        <v>0</v>
      </c>
      <c r="CO794" s="1587">
        <f t="shared" ca="1" si="704"/>
        <v>0</v>
      </c>
      <c r="CP794" s="1587">
        <f t="shared" ca="1" si="704"/>
        <v>0</v>
      </c>
      <c r="CQ794" s="1587">
        <f t="shared" ca="1" si="704"/>
        <v>0</v>
      </c>
      <c r="CR794" s="1587">
        <f t="shared" ca="1" si="704"/>
        <v>0</v>
      </c>
      <c r="CS794" s="1587">
        <f t="shared" ca="1" si="704"/>
        <v>0</v>
      </c>
      <c r="CT794" s="1587">
        <f t="shared" ca="1" si="704"/>
        <v>0</v>
      </c>
      <c r="CU794" s="1587">
        <f t="shared" ca="1" si="704"/>
        <v>0</v>
      </c>
      <c r="CV794" s="1587">
        <f t="shared" ca="1" si="704"/>
        <v>0</v>
      </c>
      <c r="CW794" s="1587">
        <f t="shared" ca="1" si="704"/>
        <v>0</v>
      </c>
      <c r="CX794" s="1587">
        <f t="shared" ref="CX794:EF794" ca="1" si="705">IF(OR(CX$789&gt;$E$63,CX$789&gt;$J$36*12),0,CW798)</f>
        <v>0</v>
      </c>
      <c r="CY794" s="1587">
        <f t="shared" ca="1" si="705"/>
        <v>0</v>
      </c>
      <c r="CZ794" s="1587">
        <f t="shared" ca="1" si="705"/>
        <v>0</v>
      </c>
      <c r="DA794" s="1587">
        <f t="shared" ca="1" si="705"/>
        <v>0</v>
      </c>
      <c r="DB794" s="1587">
        <f t="shared" ca="1" si="705"/>
        <v>0</v>
      </c>
      <c r="DC794" s="1587">
        <f t="shared" ca="1" si="705"/>
        <v>0</v>
      </c>
      <c r="DD794" s="1587">
        <f t="shared" ca="1" si="705"/>
        <v>0</v>
      </c>
      <c r="DE794" s="1587">
        <f t="shared" ca="1" si="705"/>
        <v>0</v>
      </c>
      <c r="DF794" s="1587">
        <f t="shared" ca="1" si="705"/>
        <v>0</v>
      </c>
      <c r="DG794" s="1587">
        <f t="shared" ca="1" si="705"/>
        <v>0</v>
      </c>
      <c r="DH794" s="1587">
        <f t="shared" ca="1" si="705"/>
        <v>0</v>
      </c>
      <c r="DI794" s="1587">
        <f t="shared" ca="1" si="705"/>
        <v>0</v>
      </c>
      <c r="DJ794" s="1587">
        <f t="shared" ca="1" si="705"/>
        <v>0</v>
      </c>
      <c r="DK794" s="1587">
        <f t="shared" ca="1" si="705"/>
        <v>0</v>
      </c>
      <c r="DL794" s="1587">
        <f t="shared" ca="1" si="705"/>
        <v>0</v>
      </c>
      <c r="DM794" s="1587">
        <f t="shared" ca="1" si="705"/>
        <v>0</v>
      </c>
      <c r="DN794" s="1587">
        <f t="shared" ca="1" si="705"/>
        <v>0</v>
      </c>
      <c r="DO794" s="1587">
        <f t="shared" ca="1" si="705"/>
        <v>0</v>
      </c>
      <c r="DP794" s="1587">
        <f t="shared" ca="1" si="705"/>
        <v>0</v>
      </c>
      <c r="DQ794" s="1587">
        <f t="shared" ca="1" si="705"/>
        <v>0</v>
      </c>
      <c r="DR794" s="1587">
        <f t="shared" ca="1" si="705"/>
        <v>0</v>
      </c>
      <c r="DS794" s="1587">
        <f t="shared" ca="1" si="705"/>
        <v>0</v>
      </c>
      <c r="DT794" s="1587">
        <f t="shared" ca="1" si="705"/>
        <v>0</v>
      </c>
      <c r="DU794" s="1587">
        <f t="shared" ca="1" si="705"/>
        <v>0</v>
      </c>
      <c r="DV794" s="1587">
        <f t="shared" ca="1" si="705"/>
        <v>0</v>
      </c>
      <c r="DW794" s="1587">
        <f t="shared" ca="1" si="705"/>
        <v>0</v>
      </c>
      <c r="DX794" s="1587">
        <f t="shared" ca="1" si="705"/>
        <v>0</v>
      </c>
      <c r="DY794" s="1587">
        <f t="shared" ca="1" si="705"/>
        <v>0</v>
      </c>
      <c r="DZ794" s="1587">
        <f t="shared" ca="1" si="705"/>
        <v>0</v>
      </c>
      <c r="EA794" s="1587">
        <f t="shared" ca="1" si="705"/>
        <v>0</v>
      </c>
      <c r="EB794" s="1587">
        <f t="shared" ca="1" si="705"/>
        <v>0</v>
      </c>
      <c r="EC794" s="1587">
        <f t="shared" ca="1" si="705"/>
        <v>0</v>
      </c>
      <c r="ED794" s="1587">
        <f t="shared" ca="1" si="705"/>
        <v>0</v>
      </c>
      <c r="EE794" s="1587">
        <f t="shared" ca="1" si="705"/>
        <v>0</v>
      </c>
      <c r="EF794" s="1587">
        <f t="shared" ca="1" si="705"/>
        <v>0</v>
      </c>
      <c r="EG794" s="28" t="s">
        <v>803</v>
      </c>
    </row>
    <row r="795" spans="3:137">
      <c r="C795" s="673"/>
      <c r="D795" s="859" t="s">
        <v>806</v>
      </c>
      <c r="E795" s="1587">
        <f t="shared" ref="E795:AJ795" ca="1" si="706">IF(AND($E$787&gt;=E$789,$E$63&gt;=E$789),$E$781*E$863/12,IF(AND($E$787&lt;E$789,$E$63&gt;=E$789),-PMT(E$863/12,$E$786,$E$781),0))+E791</f>
        <v>0</v>
      </c>
      <c r="F795" s="1587">
        <f t="shared" ca="1" si="706"/>
        <v>0</v>
      </c>
      <c r="G795" s="1587">
        <f t="shared" ca="1" si="706"/>
        <v>0</v>
      </c>
      <c r="H795" s="1587">
        <f t="shared" ca="1" si="706"/>
        <v>0</v>
      </c>
      <c r="I795" s="1587">
        <f t="shared" ca="1" si="706"/>
        <v>0</v>
      </c>
      <c r="J795" s="1587">
        <f t="shared" ca="1" si="706"/>
        <v>0</v>
      </c>
      <c r="K795" s="1587">
        <f t="shared" ca="1" si="706"/>
        <v>0</v>
      </c>
      <c r="L795" s="1587">
        <f t="shared" ca="1" si="706"/>
        <v>0</v>
      </c>
      <c r="M795" s="1587">
        <f t="shared" ca="1" si="706"/>
        <v>0</v>
      </c>
      <c r="N795" s="1587">
        <f t="shared" ca="1" si="706"/>
        <v>0</v>
      </c>
      <c r="O795" s="1587">
        <f t="shared" ca="1" si="706"/>
        <v>0</v>
      </c>
      <c r="P795" s="1587">
        <f t="shared" ca="1" si="706"/>
        <v>0</v>
      </c>
      <c r="Q795" s="1587">
        <f t="shared" ca="1" si="706"/>
        <v>0</v>
      </c>
      <c r="R795" s="1587">
        <f t="shared" ca="1" si="706"/>
        <v>0</v>
      </c>
      <c r="S795" s="1587">
        <f t="shared" ca="1" si="706"/>
        <v>0</v>
      </c>
      <c r="T795" s="1587">
        <f t="shared" ca="1" si="706"/>
        <v>0</v>
      </c>
      <c r="U795" s="1587">
        <f t="shared" ca="1" si="706"/>
        <v>0</v>
      </c>
      <c r="V795" s="1587">
        <f t="shared" ca="1" si="706"/>
        <v>0</v>
      </c>
      <c r="W795" s="1587">
        <f t="shared" ca="1" si="706"/>
        <v>0</v>
      </c>
      <c r="X795" s="1587">
        <f t="shared" ca="1" si="706"/>
        <v>0</v>
      </c>
      <c r="Y795" s="1587">
        <f t="shared" ca="1" si="706"/>
        <v>0</v>
      </c>
      <c r="Z795" s="1587">
        <f t="shared" ca="1" si="706"/>
        <v>0</v>
      </c>
      <c r="AA795" s="1587">
        <f t="shared" ca="1" si="706"/>
        <v>0</v>
      </c>
      <c r="AB795" s="1587">
        <f t="shared" ca="1" si="706"/>
        <v>0</v>
      </c>
      <c r="AC795" s="1587">
        <f t="shared" ca="1" si="706"/>
        <v>0</v>
      </c>
      <c r="AD795" s="1587">
        <f t="shared" ca="1" si="706"/>
        <v>0</v>
      </c>
      <c r="AE795" s="1587">
        <f t="shared" ca="1" si="706"/>
        <v>0</v>
      </c>
      <c r="AF795" s="1587">
        <f t="shared" ca="1" si="706"/>
        <v>0</v>
      </c>
      <c r="AG795" s="1587">
        <f t="shared" ca="1" si="706"/>
        <v>0</v>
      </c>
      <c r="AH795" s="1587">
        <f t="shared" ca="1" si="706"/>
        <v>0</v>
      </c>
      <c r="AI795" s="1587">
        <f t="shared" ca="1" si="706"/>
        <v>0</v>
      </c>
      <c r="AJ795" s="1587">
        <f t="shared" ca="1" si="706"/>
        <v>0</v>
      </c>
      <c r="AK795" s="1587">
        <f t="shared" ref="AK795:BP795" ca="1" si="707">IF(AND($E$787&gt;=AK$789,$E$63&gt;=AK$789),$E$781*AK$863/12,IF(AND($E$787&lt;AK$789,$E$63&gt;=AK$789),-PMT(AK$863/12,$E$786,$E$781),0))+AK791</f>
        <v>0</v>
      </c>
      <c r="AL795" s="1587">
        <f t="shared" ca="1" si="707"/>
        <v>0</v>
      </c>
      <c r="AM795" s="1587">
        <f t="shared" ca="1" si="707"/>
        <v>0</v>
      </c>
      <c r="AN795" s="1587">
        <f t="shared" ca="1" si="707"/>
        <v>0</v>
      </c>
      <c r="AO795" s="1587">
        <f t="shared" ca="1" si="707"/>
        <v>0</v>
      </c>
      <c r="AP795" s="1587">
        <f t="shared" ca="1" si="707"/>
        <v>0</v>
      </c>
      <c r="AQ795" s="1587">
        <f t="shared" ca="1" si="707"/>
        <v>0</v>
      </c>
      <c r="AR795" s="1587">
        <f t="shared" ca="1" si="707"/>
        <v>0</v>
      </c>
      <c r="AS795" s="1587">
        <f t="shared" ca="1" si="707"/>
        <v>0</v>
      </c>
      <c r="AT795" s="1587">
        <f t="shared" ca="1" si="707"/>
        <v>0</v>
      </c>
      <c r="AU795" s="1587">
        <f t="shared" ca="1" si="707"/>
        <v>0</v>
      </c>
      <c r="AV795" s="1587">
        <f t="shared" ca="1" si="707"/>
        <v>0</v>
      </c>
      <c r="AW795" s="1587">
        <f t="shared" ca="1" si="707"/>
        <v>0</v>
      </c>
      <c r="AX795" s="1587">
        <f t="shared" ca="1" si="707"/>
        <v>0</v>
      </c>
      <c r="AY795" s="1587">
        <f t="shared" ca="1" si="707"/>
        <v>0</v>
      </c>
      <c r="AZ795" s="1587">
        <f t="shared" ca="1" si="707"/>
        <v>0</v>
      </c>
      <c r="BA795" s="1587">
        <f t="shared" ca="1" si="707"/>
        <v>0</v>
      </c>
      <c r="BB795" s="1587">
        <f t="shared" ca="1" si="707"/>
        <v>0</v>
      </c>
      <c r="BC795" s="1587">
        <f t="shared" ca="1" si="707"/>
        <v>0</v>
      </c>
      <c r="BD795" s="1587">
        <f t="shared" ca="1" si="707"/>
        <v>0</v>
      </c>
      <c r="BE795" s="1587">
        <f t="shared" ca="1" si="707"/>
        <v>0</v>
      </c>
      <c r="BF795" s="1587">
        <f t="shared" ca="1" si="707"/>
        <v>0</v>
      </c>
      <c r="BG795" s="1587">
        <f t="shared" ca="1" si="707"/>
        <v>0</v>
      </c>
      <c r="BH795" s="1587">
        <f t="shared" ca="1" si="707"/>
        <v>0</v>
      </c>
      <c r="BI795" s="1587">
        <f t="shared" ca="1" si="707"/>
        <v>0</v>
      </c>
      <c r="BJ795" s="1587">
        <f t="shared" ca="1" si="707"/>
        <v>0</v>
      </c>
      <c r="BK795" s="1587">
        <f t="shared" ca="1" si="707"/>
        <v>0</v>
      </c>
      <c r="BL795" s="1587">
        <f t="shared" ca="1" si="707"/>
        <v>0</v>
      </c>
      <c r="BM795" s="1587">
        <f t="shared" ca="1" si="707"/>
        <v>0</v>
      </c>
      <c r="BN795" s="1587">
        <f t="shared" ca="1" si="707"/>
        <v>0</v>
      </c>
      <c r="BO795" s="1587">
        <f t="shared" ca="1" si="707"/>
        <v>0</v>
      </c>
      <c r="BP795" s="1587">
        <f t="shared" ca="1" si="707"/>
        <v>0</v>
      </c>
      <c r="BQ795" s="1587">
        <f t="shared" ref="BQ795:CV795" ca="1" si="708">IF(AND($E$787&gt;=BQ$789,$E$63&gt;=BQ$789),$E$781*BQ$863/12,IF(AND($E$787&lt;BQ$789,$E$63&gt;=BQ$789),-PMT(BQ$863/12,$E$786,$E$781),0))+BQ791</f>
        <v>0</v>
      </c>
      <c r="BR795" s="1587">
        <f t="shared" ca="1" si="708"/>
        <v>0</v>
      </c>
      <c r="BS795" s="1587">
        <f t="shared" ca="1" si="708"/>
        <v>0</v>
      </c>
      <c r="BT795" s="1587">
        <f t="shared" ca="1" si="708"/>
        <v>0</v>
      </c>
      <c r="BU795" s="1587">
        <f t="shared" ca="1" si="708"/>
        <v>0</v>
      </c>
      <c r="BV795" s="1587">
        <f t="shared" ca="1" si="708"/>
        <v>0</v>
      </c>
      <c r="BW795" s="1587">
        <f t="shared" ca="1" si="708"/>
        <v>0</v>
      </c>
      <c r="BX795" s="1587">
        <f t="shared" ca="1" si="708"/>
        <v>0</v>
      </c>
      <c r="BY795" s="1587">
        <f t="shared" ca="1" si="708"/>
        <v>0</v>
      </c>
      <c r="BZ795" s="1587">
        <f t="shared" ca="1" si="708"/>
        <v>0</v>
      </c>
      <c r="CA795" s="1587">
        <f t="shared" ca="1" si="708"/>
        <v>0</v>
      </c>
      <c r="CB795" s="1587">
        <f t="shared" ca="1" si="708"/>
        <v>0</v>
      </c>
      <c r="CC795" s="1587">
        <f t="shared" ca="1" si="708"/>
        <v>0</v>
      </c>
      <c r="CD795" s="1587">
        <f t="shared" ca="1" si="708"/>
        <v>0</v>
      </c>
      <c r="CE795" s="1587">
        <f t="shared" ca="1" si="708"/>
        <v>0</v>
      </c>
      <c r="CF795" s="1587">
        <f t="shared" ca="1" si="708"/>
        <v>0</v>
      </c>
      <c r="CG795" s="1587">
        <f t="shared" ca="1" si="708"/>
        <v>0</v>
      </c>
      <c r="CH795" s="1587">
        <f t="shared" ca="1" si="708"/>
        <v>0</v>
      </c>
      <c r="CI795" s="1587">
        <f t="shared" ca="1" si="708"/>
        <v>0</v>
      </c>
      <c r="CJ795" s="1587">
        <f t="shared" ca="1" si="708"/>
        <v>0</v>
      </c>
      <c r="CK795" s="1587">
        <f t="shared" ca="1" si="708"/>
        <v>0</v>
      </c>
      <c r="CL795" s="1587">
        <f t="shared" ca="1" si="708"/>
        <v>0</v>
      </c>
      <c r="CM795" s="1587">
        <f t="shared" ca="1" si="708"/>
        <v>0</v>
      </c>
      <c r="CN795" s="1587">
        <f t="shared" ca="1" si="708"/>
        <v>0</v>
      </c>
      <c r="CO795" s="1587">
        <f t="shared" ca="1" si="708"/>
        <v>0</v>
      </c>
      <c r="CP795" s="1587">
        <f t="shared" ca="1" si="708"/>
        <v>0</v>
      </c>
      <c r="CQ795" s="1587">
        <f t="shared" ca="1" si="708"/>
        <v>0</v>
      </c>
      <c r="CR795" s="1587">
        <f t="shared" ca="1" si="708"/>
        <v>0</v>
      </c>
      <c r="CS795" s="1587">
        <f t="shared" ca="1" si="708"/>
        <v>0</v>
      </c>
      <c r="CT795" s="1587">
        <f t="shared" ca="1" si="708"/>
        <v>0</v>
      </c>
      <c r="CU795" s="1587">
        <f t="shared" ca="1" si="708"/>
        <v>0</v>
      </c>
      <c r="CV795" s="1587">
        <f t="shared" ca="1" si="708"/>
        <v>0</v>
      </c>
      <c r="CW795" s="1587">
        <f t="shared" ref="CW795:EF795" ca="1" si="709">IF(AND($E$787&gt;=CW$789,$E$63&gt;=CW$789),$E$781*CW$863/12,IF(AND($E$787&lt;CW$789,$E$63&gt;=CW$789),-PMT(CW$863/12,$E$786,$E$781),0))+CW791</f>
        <v>0</v>
      </c>
      <c r="CX795" s="1587">
        <f t="shared" ca="1" si="709"/>
        <v>0</v>
      </c>
      <c r="CY795" s="1587">
        <f t="shared" ca="1" si="709"/>
        <v>0</v>
      </c>
      <c r="CZ795" s="1587">
        <f t="shared" ca="1" si="709"/>
        <v>0</v>
      </c>
      <c r="DA795" s="1587">
        <f t="shared" ca="1" si="709"/>
        <v>0</v>
      </c>
      <c r="DB795" s="1587">
        <f t="shared" ca="1" si="709"/>
        <v>0</v>
      </c>
      <c r="DC795" s="1587">
        <f t="shared" ca="1" si="709"/>
        <v>0</v>
      </c>
      <c r="DD795" s="1587">
        <f t="shared" ca="1" si="709"/>
        <v>0</v>
      </c>
      <c r="DE795" s="1587">
        <f t="shared" ca="1" si="709"/>
        <v>0</v>
      </c>
      <c r="DF795" s="1587">
        <f t="shared" ca="1" si="709"/>
        <v>0</v>
      </c>
      <c r="DG795" s="1587">
        <f t="shared" ca="1" si="709"/>
        <v>0</v>
      </c>
      <c r="DH795" s="1587">
        <f t="shared" ca="1" si="709"/>
        <v>0</v>
      </c>
      <c r="DI795" s="1587">
        <f t="shared" ca="1" si="709"/>
        <v>0</v>
      </c>
      <c r="DJ795" s="1587">
        <f t="shared" ca="1" si="709"/>
        <v>0</v>
      </c>
      <c r="DK795" s="1587">
        <f t="shared" ca="1" si="709"/>
        <v>0</v>
      </c>
      <c r="DL795" s="1587">
        <f t="shared" ca="1" si="709"/>
        <v>0</v>
      </c>
      <c r="DM795" s="1587">
        <f t="shared" ca="1" si="709"/>
        <v>0</v>
      </c>
      <c r="DN795" s="1587">
        <f t="shared" ca="1" si="709"/>
        <v>0</v>
      </c>
      <c r="DO795" s="1587">
        <f t="shared" ca="1" si="709"/>
        <v>0</v>
      </c>
      <c r="DP795" s="1587">
        <f t="shared" ca="1" si="709"/>
        <v>0</v>
      </c>
      <c r="DQ795" s="1587">
        <f t="shared" ca="1" si="709"/>
        <v>0</v>
      </c>
      <c r="DR795" s="1587">
        <f t="shared" ca="1" si="709"/>
        <v>0</v>
      </c>
      <c r="DS795" s="1587">
        <f t="shared" ca="1" si="709"/>
        <v>0</v>
      </c>
      <c r="DT795" s="1587">
        <f t="shared" ca="1" si="709"/>
        <v>0</v>
      </c>
      <c r="DU795" s="1587">
        <f t="shared" ca="1" si="709"/>
        <v>0</v>
      </c>
      <c r="DV795" s="1587">
        <f t="shared" ca="1" si="709"/>
        <v>0</v>
      </c>
      <c r="DW795" s="1587">
        <f t="shared" ca="1" si="709"/>
        <v>0</v>
      </c>
      <c r="DX795" s="1587">
        <f t="shared" ca="1" si="709"/>
        <v>0</v>
      </c>
      <c r="DY795" s="1587">
        <f t="shared" ca="1" si="709"/>
        <v>0</v>
      </c>
      <c r="DZ795" s="1587">
        <f t="shared" ca="1" si="709"/>
        <v>0</v>
      </c>
      <c r="EA795" s="1587">
        <f t="shared" ca="1" si="709"/>
        <v>0</v>
      </c>
      <c r="EB795" s="1587">
        <f t="shared" ca="1" si="709"/>
        <v>0</v>
      </c>
      <c r="EC795" s="1587">
        <f t="shared" ca="1" si="709"/>
        <v>0</v>
      </c>
      <c r="ED795" s="1587">
        <f t="shared" ca="1" si="709"/>
        <v>0</v>
      </c>
      <c r="EE795" s="1587">
        <f t="shared" ca="1" si="709"/>
        <v>0</v>
      </c>
      <c r="EF795" s="1587">
        <f t="shared" ca="1" si="709"/>
        <v>0</v>
      </c>
      <c r="EG795" s="28" t="s">
        <v>803</v>
      </c>
    </row>
    <row r="796" spans="3:137">
      <c r="C796" s="673"/>
      <c r="D796" s="859" t="s">
        <v>807</v>
      </c>
      <c r="E796" s="1587">
        <f t="shared" ref="E796:AJ796" ca="1" si="710">(E$794*E$863/12)+E791</f>
        <v>0</v>
      </c>
      <c r="F796" s="1587">
        <f t="shared" ca="1" si="710"/>
        <v>0</v>
      </c>
      <c r="G796" s="1587">
        <f t="shared" ca="1" si="710"/>
        <v>0</v>
      </c>
      <c r="H796" s="1587">
        <f t="shared" ca="1" si="710"/>
        <v>0</v>
      </c>
      <c r="I796" s="1587">
        <f t="shared" ca="1" si="710"/>
        <v>0</v>
      </c>
      <c r="J796" s="1587">
        <f t="shared" ca="1" si="710"/>
        <v>0</v>
      </c>
      <c r="K796" s="1587">
        <f t="shared" ca="1" si="710"/>
        <v>0</v>
      </c>
      <c r="L796" s="1587">
        <f t="shared" ca="1" si="710"/>
        <v>0</v>
      </c>
      <c r="M796" s="1587">
        <f t="shared" ca="1" si="710"/>
        <v>0</v>
      </c>
      <c r="N796" s="1587">
        <f t="shared" ca="1" si="710"/>
        <v>0</v>
      </c>
      <c r="O796" s="1587">
        <f t="shared" ca="1" si="710"/>
        <v>0</v>
      </c>
      <c r="P796" s="1587">
        <f t="shared" ca="1" si="710"/>
        <v>0</v>
      </c>
      <c r="Q796" s="1587">
        <f t="shared" ca="1" si="710"/>
        <v>0</v>
      </c>
      <c r="R796" s="1587">
        <f t="shared" ca="1" si="710"/>
        <v>0</v>
      </c>
      <c r="S796" s="1587">
        <f t="shared" ca="1" si="710"/>
        <v>0</v>
      </c>
      <c r="T796" s="1587">
        <f t="shared" ca="1" si="710"/>
        <v>0</v>
      </c>
      <c r="U796" s="1587">
        <f t="shared" ca="1" si="710"/>
        <v>0</v>
      </c>
      <c r="V796" s="1587">
        <f t="shared" ca="1" si="710"/>
        <v>0</v>
      </c>
      <c r="W796" s="1587">
        <f t="shared" ca="1" si="710"/>
        <v>0</v>
      </c>
      <c r="X796" s="1587">
        <f t="shared" ca="1" si="710"/>
        <v>0</v>
      </c>
      <c r="Y796" s="1587">
        <f t="shared" ca="1" si="710"/>
        <v>0</v>
      </c>
      <c r="Z796" s="1587">
        <f t="shared" ca="1" si="710"/>
        <v>0</v>
      </c>
      <c r="AA796" s="1587">
        <f t="shared" ca="1" si="710"/>
        <v>0</v>
      </c>
      <c r="AB796" s="1587">
        <f t="shared" ca="1" si="710"/>
        <v>0</v>
      </c>
      <c r="AC796" s="1587">
        <f t="shared" ca="1" si="710"/>
        <v>0</v>
      </c>
      <c r="AD796" s="1587">
        <f t="shared" ca="1" si="710"/>
        <v>0</v>
      </c>
      <c r="AE796" s="1587">
        <f t="shared" ca="1" si="710"/>
        <v>0</v>
      </c>
      <c r="AF796" s="1587">
        <f t="shared" ca="1" si="710"/>
        <v>0</v>
      </c>
      <c r="AG796" s="1587">
        <f t="shared" ca="1" si="710"/>
        <v>0</v>
      </c>
      <c r="AH796" s="1587">
        <f t="shared" ca="1" si="710"/>
        <v>0</v>
      </c>
      <c r="AI796" s="1587">
        <f t="shared" ca="1" si="710"/>
        <v>0</v>
      </c>
      <c r="AJ796" s="1587">
        <f t="shared" ca="1" si="710"/>
        <v>0</v>
      </c>
      <c r="AK796" s="1587">
        <f t="shared" ref="AK796:BP796" ca="1" si="711">(AK$794*AK$863/12)+AK791</f>
        <v>0</v>
      </c>
      <c r="AL796" s="1587">
        <f t="shared" ca="1" si="711"/>
        <v>0</v>
      </c>
      <c r="AM796" s="1587">
        <f t="shared" ca="1" si="711"/>
        <v>0</v>
      </c>
      <c r="AN796" s="1587">
        <f t="shared" ca="1" si="711"/>
        <v>0</v>
      </c>
      <c r="AO796" s="1587">
        <f t="shared" ca="1" si="711"/>
        <v>0</v>
      </c>
      <c r="AP796" s="1587">
        <f t="shared" ca="1" si="711"/>
        <v>0</v>
      </c>
      <c r="AQ796" s="1587">
        <f t="shared" ca="1" si="711"/>
        <v>0</v>
      </c>
      <c r="AR796" s="1587">
        <f t="shared" ca="1" si="711"/>
        <v>0</v>
      </c>
      <c r="AS796" s="1587">
        <f t="shared" ca="1" si="711"/>
        <v>0</v>
      </c>
      <c r="AT796" s="1587">
        <f t="shared" ca="1" si="711"/>
        <v>0</v>
      </c>
      <c r="AU796" s="1587">
        <f t="shared" ca="1" si="711"/>
        <v>0</v>
      </c>
      <c r="AV796" s="1587">
        <f t="shared" ca="1" si="711"/>
        <v>0</v>
      </c>
      <c r="AW796" s="1587">
        <f t="shared" ca="1" si="711"/>
        <v>0</v>
      </c>
      <c r="AX796" s="1587">
        <f t="shared" ca="1" si="711"/>
        <v>0</v>
      </c>
      <c r="AY796" s="1587">
        <f t="shared" ca="1" si="711"/>
        <v>0</v>
      </c>
      <c r="AZ796" s="1587">
        <f t="shared" ca="1" si="711"/>
        <v>0</v>
      </c>
      <c r="BA796" s="1587">
        <f t="shared" ca="1" si="711"/>
        <v>0</v>
      </c>
      <c r="BB796" s="1587">
        <f t="shared" ca="1" si="711"/>
        <v>0</v>
      </c>
      <c r="BC796" s="1587">
        <f t="shared" ca="1" si="711"/>
        <v>0</v>
      </c>
      <c r="BD796" s="1587">
        <f t="shared" ca="1" si="711"/>
        <v>0</v>
      </c>
      <c r="BE796" s="1587">
        <f t="shared" ca="1" si="711"/>
        <v>0</v>
      </c>
      <c r="BF796" s="1587">
        <f t="shared" ca="1" si="711"/>
        <v>0</v>
      </c>
      <c r="BG796" s="1587">
        <f t="shared" ca="1" si="711"/>
        <v>0</v>
      </c>
      <c r="BH796" s="1587">
        <f t="shared" ca="1" si="711"/>
        <v>0</v>
      </c>
      <c r="BI796" s="1587">
        <f t="shared" ca="1" si="711"/>
        <v>0</v>
      </c>
      <c r="BJ796" s="1587">
        <f t="shared" ca="1" si="711"/>
        <v>0</v>
      </c>
      <c r="BK796" s="1587">
        <f t="shared" ca="1" si="711"/>
        <v>0</v>
      </c>
      <c r="BL796" s="1587">
        <f t="shared" ca="1" si="711"/>
        <v>0</v>
      </c>
      <c r="BM796" s="1587">
        <f t="shared" ca="1" si="711"/>
        <v>0</v>
      </c>
      <c r="BN796" s="1587">
        <f t="shared" ca="1" si="711"/>
        <v>0</v>
      </c>
      <c r="BO796" s="1587">
        <f t="shared" ca="1" si="711"/>
        <v>0</v>
      </c>
      <c r="BP796" s="1587">
        <f t="shared" ca="1" si="711"/>
        <v>0</v>
      </c>
      <c r="BQ796" s="1587">
        <f t="shared" ref="BQ796:CV796" ca="1" si="712">(BQ$794*BQ$863/12)+BQ791</f>
        <v>0</v>
      </c>
      <c r="BR796" s="1587">
        <f t="shared" ca="1" si="712"/>
        <v>0</v>
      </c>
      <c r="BS796" s="1587">
        <f t="shared" ca="1" si="712"/>
        <v>0</v>
      </c>
      <c r="BT796" s="1587">
        <f t="shared" ca="1" si="712"/>
        <v>0</v>
      </c>
      <c r="BU796" s="1587">
        <f t="shared" ca="1" si="712"/>
        <v>0</v>
      </c>
      <c r="BV796" s="1587">
        <f t="shared" ca="1" si="712"/>
        <v>0</v>
      </c>
      <c r="BW796" s="1587">
        <f t="shared" ca="1" si="712"/>
        <v>0</v>
      </c>
      <c r="BX796" s="1587">
        <f t="shared" ca="1" si="712"/>
        <v>0</v>
      </c>
      <c r="BY796" s="1587">
        <f t="shared" ca="1" si="712"/>
        <v>0</v>
      </c>
      <c r="BZ796" s="1587">
        <f t="shared" ca="1" si="712"/>
        <v>0</v>
      </c>
      <c r="CA796" s="1587">
        <f t="shared" ca="1" si="712"/>
        <v>0</v>
      </c>
      <c r="CB796" s="1587">
        <f t="shared" ca="1" si="712"/>
        <v>0</v>
      </c>
      <c r="CC796" s="1587">
        <f t="shared" ca="1" si="712"/>
        <v>0</v>
      </c>
      <c r="CD796" s="1587">
        <f t="shared" ca="1" si="712"/>
        <v>0</v>
      </c>
      <c r="CE796" s="1587">
        <f t="shared" ca="1" si="712"/>
        <v>0</v>
      </c>
      <c r="CF796" s="1587">
        <f t="shared" ca="1" si="712"/>
        <v>0</v>
      </c>
      <c r="CG796" s="1587">
        <f t="shared" ca="1" si="712"/>
        <v>0</v>
      </c>
      <c r="CH796" s="1587">
        <f t="shared" ca="1" si="712"/>
        <v>0</v>
      </c>
      <c r="CI796" s="1587">
        <f t="shared" ca="1" si="712"/>
        <v>0</v>
      </c>
      <c r="CJ796" s="1587">
        <f t="shared" ca="1" si="712"/>
        <v>0</v>
      </c>
      <c r="CK796" s="1587">
        <f t="shared" ca="1" si="712"/>
        <v>0</v>
      </c>
      <c r="CL796" s="1587">
        <f t="shared" ca="1" si="712"/>
        <v>0</v>
      </c>
      <c r="CM796" s="1587">
        <f t="shared" ca="1" si="712"/>
        <v>0</v>
      </c>
      <c r="CN796" s="1587">
        <f t="shared" ca="1" si="712"/>
        <v>0</v>
      </c>
      <c r="CO796" s="1587">
        <f t="shared" ca="1" si="712"/>
        <v>0</v>
      </c>
      <c r="CP796" s="1587">
        <f t="shared" ca="1" si="712"/>
        <v>0</v>
      </c>
      <c r="CQ796" s="1587">
        <f t="shared" ca="1" si="712"/>
        <v>0</v>
      </c>
      <c r="CR796" s="1587">
        <f t="shared" ca="1" si="712"/>
        <v>0</v>
      </c>
      <c r="CS796" s="1587">
        <f t="shared" ca="1" si="712"/>
        <v>0</v>
      </c>
      <c r="CT796" s="1587">
        <f t="shared" ca="1" si="712"/>
        <v>0</v>
      </c>
      <c r="CU796" s="1587">
        <f t="shared" ca="1" si="712"/>
        <v>0</v>
      </c>
      <c r="CV796" s="1587">
        <f t="shared" ca="1" si="712"/>
        <v>0</v>
      </c>
      <c r="CW796" s="1587">
        <f t="shared" ref="CW796:EF796" ca="1" si="713">(CW$794*CW$863/12)+CW791</f>
        <v>0</v>
      </c>
      <c r="CX796" s="1587">
        <f t="shared" ca="1" si="713"/>
        <v>0</v>
      </c>
      <c r="CY796" s="1587">
        <f t="shared" ca="1" si="713"/>
        <v>0</v>
      </c>
      <c r="CZ796" s="1587">
        <f t="shared" ca="1" si="713"/>
        <v>0</v>
      </c>
      <c r="DA796" s="1587">
        <f t="shared" ca="1" si="713"/>
        <v>0</v>
      </c>
      <c r="DB796" s="1587">
        <f t="shared" ca="1" si="713"/>
        <v>0</v>
      </c>
      <c r="DC796" s="1587">
        <f t="shared" ca="1" si="713"/>
        <v>0</v>
      </c>
      <c r="DD796" s="1587">
        <f t="shared" ca="1" si="713"/>
        <v>0</v>
      </c>
      <c r="DE796" s="1587">
        <f t="shared" ca="1" si="713"/>
        <v>0</v>
      </c>
      <c r="DF796" s="1587">
        <f t="shared" ca="1" si="713"/>
        <v>0</v>
      </c>
      <c r="DG796" s="1587">
        <f t="shared" ca="1" si="713"/>
        <v>0</v>
      </c>
      <c r="DH796" s="1587">
        <f t="shared" ca="1" si="713"/>
        <v>0</v>
      </c>
      <c r="DI796" s="1587">
        <f t="shared" ca="1" si="713"/>
        <v>0</v>
      </c>
      <c r="DJ796" s="1587">
        <f t="shared" ca="1" si="713"/>
        <v>0</v>
      </c>
      <c r="DK796" s="1587">
        <f t="shared" ca="1" si="713"/>
        <v>0</v>
      </c>
      <c r="DL796" s="1587">
        <f t="shared" ca="1" si="713"/>
        <v>0</v>
      </c>
      <c r="DM796" s="1587">
        <f t="shared" ca="1" si="713"/>
        <v>0</v>
      </c>
      <c r="DN796" s="1587">
        <f t="shared" ca="1" si="713"/>
        <v>0</v>
      </c>
      <c r="DO796" s="1587">
        <f t="shared" ca="1" si="713"/>
        <v>0</v>
      </c>
      <c r="DP796" s="1587">
        <f t="shared" ca="1" si="713"/>
        <v>0</v>
      </c>
      <c r="DQ796" s="1587">
        <f t="shared" ca="1" si="713"/>
        <v>0</v>
      </c>
      <c r="DR796" s="1587">
        <f t="shared" ca="1" si="713"/>
        <v>0</v>
      </c>
      <c r="DS796" s="1587">
        <f t="shared" ca="1" si="713"/>
        <v>0</v>
      </c>
      <c r="DT796" s="1587">
        <f t="shared" ca="1" si="713"/>
        <v>0</v>
      </c>
      <c r="DU796" s="1587">
        <f t="shared" ca="1" si="713"/>
        <v>0</v>
      </c>
      <c r="DV796" s="1587">
        <f t="shared" ca="1" si="713"/>
        <v>0</v>
      </c>
      <c r="DW796" s="1587">
        <f t="shared" ca="1" si="713"/>
        <v>0</v>
      </c>
      <c r="DX796" s="1587">
        <f t="shared" ca="1" si="713"/>
        <v>0</v>
      </c>
      <c r="DY796" s="1587">
        <f t="shared" ca="1" si="713"/>
        <v>0</v>
      </c>
      <c r="DZ796" s="1587">
        <f t="shared" ca="1" si="713"/>
        <v>0</v>
      </c>
      <c r="EA796" s="1587">
        <f t="shared" ca="1" si="713"/>
        <v>0</v>
      </c>
      <c r="EB796" s="1587">
        <f t="shared" ca="1" si="713"/>
        <v>0</v>
      </c>
      <c r="EC796" s="1587">
        <f t="shared" ca="1" si="713"/>
        <v>0</v>
      </c>
      <c r="ED796" s="1587">
        <f t="shared" ca="1" si="713"/>
        <v>0</v>
      </c>
      <c r="EE796" s="1587">
        <f t="shared" ca="1" si="713"/>
        <v>0</v>
      </c>
      <c r="EF796" s="1587">
        <f t="shared" ca="1" si="713"/>
        <v>0</v>
      </c>
      <c r="EG796" s="28" t="s">
        <v>803</v>
      </c>
    </row>
    <row r="797" spans="3:137">
      <c r="C797" s="673"/>
      <c r="D797" s="859" t="s">
        <v>808</v>
      </c>
      <c r="E797" s="1587">
        <f t="shared" ref="E797:AJ797" ca="1" si="714">E795-E796</f>
        <v>0</v>
      </c>
      <c r="F797" s="1587">
        <f t="shared" ca="1" si="714"/>
        <v>0</v>
      </c>
      <c r="G797" s="1587">
        <f t="shared" ca="1" si="714"/>
        <v>0</v>
      </c>
      <c r="H797" s="1587">
        <f t="shared" ca="1" si="714"/>
        <v>0</v>
      </c>
      <c r="I797" s="1587">
        <f t="shared" ca="1" si="714"/>
        <v>0</v>
      </c>
      <c r="J797" s="1587">
        <f t="shared" ca="1" si="714"/>
        <v>0</v>
      </c>
      <c r="K797" s="1587">
        <f t="shared" ca="1" si="714"/>
        <v>0</v>
      </c>
      <c r="L797" s="1587">
        <f t="shared" ca="1" si="714"/>
        <v>0</v>
      </c>
      <c r="M797" s="1587">
        <f t="shared" ca="1" si="714"/>
        <v>0</v>
      </c>
      <c r="N797" s="1587">
        <f t="shared" ca="1" si="714"/>
        <v>0</v>
      </c>
      <c r="O797" s="1587">
        <f t="shared" ca="1" si="714"/>
        <v>0</v>
      </c>
      <c r="P797" s="1587">
        <f t="shared" ca="1" si="714"/>
        <v>0</v>
      </c>
      <c r="Q797" s="1587">
        <f t="shared" ca="1" si="714"/>
        <v>0</v>
      </c>
      <c r="R797" s="1587">
        <f t="shared" ca="1" si="714"/>
        <v>0</v>
      </c>
      <c r="S797" s="1587">
        <f t="shared" ca="1" si="714"/>
        <v>0</v>
      </c>
      <c r="T797" s="1587">
        <f t="shared" ca="1" si="714"/>
        <v>0</v>
      </c>
      <c r="U797" s="1587">
        <f t="shared" ca="1" si="714"/>
        <v>0</v>
      </c>
      <c r="V797" s="1587">
        <f t="shared" ca="1" si="714"/>
        <v>0</v>
      </c>
      <c r="W797" s="1587">
        <f t="shared" ca="1" si="714"/>
        <v>0</v>
      </c>
      <c r="X797" s="1587">
        <f t="shared" ca="1" si="714"/>
        <v>0</v>
      </c>
      <c r="Y797" s="1587">
        <f t="shared" ca="1" si="714"/>
        <v>0</v>
      </c>
      <c r="Z797" s="1587">
        <f t="shared" ca="1" si="714"/>
        <v>0</v>
      </c>
      <c r="AA797" s="1587">
        <f t="shared" ca="1" si="714"/>
        <v>0</v>
      </c>
      <c r="AB797" s="1587">
        <f t="shared" ca="1" si="714"/>
        <v>0</v>
      </c>
      <c r="AC797" s="1587">
        <f t="shared" ca="1" si="714"/>
        <v>0</v>
      </c>
      <c r="AD797" s="1587">
        <f t="shared" ca="1" si="714"/>
        <v>0</v>
      </c>
      <c r="AE797" s="1587">
        <f t="shared" ca="1" si="714"/>
        <v>0</v>
      </c>
      <c r="AF797" s="1587">
        <f t="shared" ca="1" si="714"/>
        <v>0</v>
      </c>
      <c r="AG797" s="1587">
        <f t="shared" ca="1" si="714"/>
        <v>0</v>
      </c>
      <c r="AH797" s="1587">
        <f t="shared" ca="1" si="714"/>
        <v>0</v>
      </c>
      <c r="AI797" s="1587">
        <f t="shared" ca="1" si="714"/>
        <v>0</v>
      </c>
      <c r="AJ797" s="1587">
        <f t="shared" ca="1" si="714"/>
        <v>0</v>
      </c>
      <c r="AK797" s="1587">
        <f t="shared" ref="AK797:BP797" ca="1" si="715">AK795-AK796</f>
        <v>0</v>
      </c>
      <c r="AL797" s="1587">
        <f t="shared" ca="1" si="715"/>
        <v>0</v>
      </c>
      <c r="AM797" s="1587">
        <f t="shared" ca="1" si="715"/>
        <v>0</v>
      </c>
      <c r="AN797" s="1587">
        <f t="shared" ca="1" si="715"/>
        <v>0</v>
      </c>
      <c r="AO797" s="1587">
        <f t="shared" ca="1" si="715"/>
        <v>0</v>
      </c>
      <c r="AP797" s="1587">
        <f t="shared" ca="1" si="715"/>
        <v>0</v>
      </c>
      <c r="AQ797" s="1587">
        <f t="shared" ca="1" si="715"/>
        <v>0</v>
      </c>
      <c r="AR797" s="1587">
        <f t="shared" ca="1" si="715"/>
        <v>0</v>
      </c>
      <c r="AS797" s="1587">
        <f t="shared" ca="1" si="715"/>
        <v>0</v>
      </c>
      <c r="AT797" s="1587">
        <f t="shared" ca="1" si="715"/>
        <v>0</v>
      </c>
      <c r="AU797" s="1587">
        <f t="shared" ca="1" si="715"/>
        <v>0</v>
      </c>
      <c r="AV797" s="1587">
        <f t="shared" ca="1" si="715"/>
        <v>0</v>
      </c>
      <c r="AW797" s="1587">
        <f t="shared" ca="1" si="715"/>
        <v>0</v>
      </c>
      <c r="AX797" s="1587">
        <f t="shared" ca="1" si="715"/>
        <v>0</v>
      </c>
      <c r="AY797" s="1587">
        <f t="shared" ca="1" si="715"/>
        <v>0</v>
      </c>
      <c r="AZ797" s="1587">
        <f t="shared" ca="1" si="715"/>
        <v>0</v>
      </c>
      <c r="BA797" s="1587">
        <f t="shared" ca="1" si="715"/>
        <v>0</v>
      </c>
      <c r="BB797" s="1587">
        <f t="shared" ca="1" si="715"/>
        <v>0</v>
      </c>
      <c r="BC797" s="1587">
        <f t="shared" ca="1" si="715"/>
        <v>0</v>
      </c>
      <c r="BD797" s="1587">
        <f t="shared" ca="1" si="715"/>
        <v>0</v>
      </c>
      <c r="BE797" s="1587">
        <f t="shared" ca="1" si="715"/>
        <v>0</v>
      </c>
      <c r="BF797" s="1587">
        <f t="shared" ca="1" si="715"/>
        <v>0</v>
      </c>
      <c r="BG797" s="1587">
        <f t="shared" ca="1" si="715"/>
        <v>0</v>
      </c>
      <c r="BH797" s="1587">
        <f t="shared" ca="1" si="715"/>
        <v>0</v>
      </c>
      <c r="BI797" s="1587">
        <f t="shared" ca="1" si="715"/>
        <v>0</v>
      </c>
      <c r="BJ797" s="1587">
        <f t="shared" ca="1" si="715"/>
        <v>0</v>
      </c>
      <c r="BK797" s="1587">
        <f t="shared" ca="1" si="715"/>
        <v>0</v>
      </c>
      <c r="BL797" s="1587">
        <f t="shared" ca="1" si="715"/>
        <v>0</v>
      </c>
      <c r="BM797" s="1587">
        <f t="shared" ca="1" si="715"/>
        <v>0</v>
      </c>
      <c r="BN797" s="1587">
        <f t="shared" ca="1" si="715"/>
        <v>0</v>
      </c>
      <c r="BO797" s="1587">
        <f t="shared" ca="1" si="715"/>
        <v>0</v>
      </c>
      <c r="BP797" s="1587">
        <f t="shared" ca="1" si="715"/>
        <v>0</v>
      </c>
      <c r="BQ797" s="1587">
        <f t="shared" ref="BQ797:CV797" ca="1" si="716">BQ795-BQ796</f>
        <v>0</v>
      </c>
      <c r="BR797" s="1587">
        <f t="shared" ca="1" si="716"/>
        <v>0</v>
      </c>
      <c r="BS797" s="1587">
        <f t="shared" ca="1" si="716"/>
        <v>0</v>
      </c>
      <c r="BT797" s="1587">
        <f t="shared" ca="1" si="716"/>
        <v>0</v>
      </c>
      <c r="BU797" s="1587">
        <f t="shared" ca="1" si="716"/>
        <v>0</v>
      </c>
      <c r="BV797" s="1587">
        <f t="shared" ca="1" si="716"/>
        <v>0</v>
      </c>
      <c r="BW797" s="1587">
        <f t="shared" ca="1" si="716"/>
        <v>0</v>
      </c>
      <c r="BX797" s="1587">
        <f t="shared" ca="1" si="716"/>
        <v>0</v>
      </c>
      <c r="BY797" s="1587">
        <f t="shared" ca="1" si="716"/>
        <v>0</v>
      </c>
      <c r="BZ797" s="1587">
        <f t="shared" ca="1" si="716"/>
        <v>0</v>
      </c>
      <c r="CA797" s="1587">
        <f t="shared" ca="1" si="716"/>
        <v>0</v>
      </c>
      <c r="CB797" s="1587">
        <f t="shared" ca="1" si="716"/>
        <v>0</v>
      </c>
      <c r="CC797" s="1587">
        <f t="shared" ca="1" si="716"/>
        <v>0</v>
      </c>
      <c r="CD797" s="1587">
        <f t="shared" ca="1" si="716"/>
        <v>0</v>
      </c>
      <c r="CE797" s="1587">
        <f t="shared" ca="1" si="716"/>
        <v>0</v>
      </c>
      <c r="CF797" s="1587">
        <f t="shared" ca="1" si="716"/>
        <v>0</v>
      </c>
      <c r="CG797" s="1587">
        <f t="shared" ca="1" si="716"/>
        <v>0</v>
      </c>
      <c r="CH797" s="1587">
        <f t="shared" ca="1" si="716"/>
        <v>0</v>
      </c>
      <c r="CI797" s="1587">
        <f t="shared" ca="1" si="716"/>
        <v>0</v>
      </c>
      <c r="CJ797" s="1587">
        <f t="shared" ca="1" si="716"/>
        <v>0</v>
      </c>
      <c r="CK797" s="1587">
        <f t="shared" ca="1" si="716"/>
        <v>0</v>
      </c>
      <c r="CL797" s="1587">
        <f t="shared" ca="1" si="716"/>
        <v>0</v>
      </c>
      <c r="CM797" s="1587">
        <f t="shared" ca="1" si="716"/>
        <v>0</v>
      </c>
      <c r="CN797" s="1587">
        <f t="shared" ca="1" si="716"/>
        <v>0</v>
      </c>
      <c r="CO797" s="1587">
        <f t="shared" ca="1" si="716"/>
        <v>0</v>
      </c>
      <c r="CP797" s="1587">
        <f t="shared" ca="1" si="716"/>
        <v>0</v>
      </c>
      <c r="CQ797" s="1587">
        <f t="shared" ca="1" si="716"/>
        <v>0</v>
      </c>
      <c r="CR797" s="1587">
        <f t="shared" ca="1" si="716"/>
        <v>0</v>
      </c>
      <c r="CS797" s="1587">
        <f t="shared" ca="1" si="716"/>
        <v>0</v>
      </c>
      <c r="CT797" s="1587">
        <f t="shared" ca="1" si="716"/>
        <v>0</v>
      </c>
      <c r="CU797" s="1587">
        <f t="shared" ca="1" si="716"/>
        <v>0</v>
      </c>
      <c r="CV797" s="1587">
        <f t="shared" ca="1" si="716"/>
        <v>0</v>
      </c>
      <c r="CW797" s="1587">
        <f t="shared" ref="CW797:EB797" ca="1" si="717">CW795-CW796</f>
        <v>0</v>
      </c>
      <c r="CX797" s="1587">
        <f t="shared" ca="1" si="717"/>
        <v>0</v>
      </c>
      <c r="CY797" s="1587">
        <f t="shared" ca="1" si="717"/>
        <v>0</v>
      </c>
      <c r="CZ797" s="1587">
        <f t="shared" ca="1" si="717"/>
        <v>0</v>
      </c>
      <c r="DA797" s="1587">
        <f t="shared" ca="1" si="717"/>
        <v>0</v>
      </c>
      <c r="DB797" s="1587">
        <f t="shared" ca="1" si="717"/>
        <v>0</v>
      </c>
      <c r="DC797" s="1587">
        <f t="shared" ca="1" si="717"/>
        <v>0</v>
      </c>
      <c r="DD797" s="1587">
        <f t="shared" ca="1" si="717"/>
        <v>0</v>
      </c>
      <c r="DE797" s="1587">
        <f t="shared" ca="1" si="717"/>
        <v>0</v>
      </c>
      <c r="DF797" s="1587">
        <f t="shared" ca="1" si="717"/>
        <v>0</v>
      </c>
      <c r="DG797" s="1587">
        <f t="shared" ca="1" si="717"/>
        <v>0</v>
      </c>
      <c r="DH797" s="1587">
        <f t="shared" ca="1" si="717"/>
        <v>0</v>
      </c>
      <c r="DI797" s="1587">
        <f t="shared" ca="1" si="717"/>
        <v>0</v>
      </c>
      <c r="DJ797" s="1587">
        <f t="shared" ca="1" si="717"/>
        <v>0</v>
      </c>
      <c r="DK797" s="1587">
        <f t="shared" ca="1" si="717"/>
        <v>0</v>
      </c>
      <c r="DL797" s="1587">
        <f t="shared" ca="1" si="717"/>
        <v>0</v>
      </c>
      <c r="DM797" s="1587">
        <f t="shared" ca="1" si="717"/>
        <v>0</v>
      </c>
      <c r="DN797" s="1587">
        <f t="shared" ca="1" si="717"/>
        <v>0</v>
      </c>
      <c r="DO797" s="1587">
        <f t="shared" ca="1" si="717"/>
        <v>0</v>
      </c>
      <c r="DP797" s="1587">
        <f t="shared" ca="1" si="717"/>
        <v>0</v>
      </c>
      <c r="DQ797" s="1587">
        <f t="shared" ca="1" si="717"/>
        <v>0</v>
      </c>
      <c r="DR797" s="1587">
        <f t="shared" ca="1" si="717"/>
        <v>0</v>
      </c>
      <c r="DS797" s="1587">
        <f t="shared" ca="1" si="717"/>
        <v>0</v>
      </c>
      <c r="DT797" s="1587">
        <f t="shared" ca="1" si="717"/>
        <v>0</v>
      </c>
      <c r="DU797" s="1587">
        <f t="shared" ca="1" si="717"/>
        <v>0</v>
      </c>
      <c r="DV797" s="1587">
        <f t="shared" ca="1" si="717"/>
        <v>0</v>
      </c>
      <c r="DW797" s="1587">
        <f t="shared" ca="1" si="717"/>
        <v>0</v>
      </c>
      <c r="DX797" s="1587">
        <f t="shared" ca="1" si="717"/>
        <v>0</v>
      </c>
      <c r="DY797" s="1587">
        <f t="shared" ca="1" si="717"/>
        <v>0</v>
      </c>
      <c r="DZ797" s="1587">
        <f t="shared" ca="1" si="717"/>
        <v>0</v>
      </c>
      <c r="EA797" s="1587">
        <f t="shared" ca="1" si="717"/>
        <v>0</v>
      </c>
      <c r="EB797" s="1587">
        <f t="shared" ca="1" si="717"/>
        <v>0</v>
      </c>
      <c r="EC797" s="1587">
        <f t="shared" ref="EC797:FH797" ca="1" si="718">EC795-EC796</f>
        <v>0</v>
      </c>
      <c r="ED797" s="1587">
        <f t="shared" ca="1" si="718"/>
        <v>0</v>
      </c>
      <c r="EE797" s="1587">
        <f t="shared" ca="1" si="718"/>
        <v>0</v>
      </c>
      <c r="EF797" s="1587">
        <f t="shared" ca="1" si="718"/>
        <v>0</v>
      </c>
      <c r="EG797" s="28" t="s">
        <v>803</v>
      </c>
    </row>
    <row r="798" spans="3:137">
      <c r="C798" s="673"/>
      <c r="D798" s="859" t="s">
        <v>809</v>
      </c>
      <c r="E798" s="1587">
        <f t="shared" ref="E798:AJ798" ca="1" si="719">E794-E797</f>
        <v>0</v>
      </c>
      <c r="F798" s="1587">
        <f t="shared" ca="1" si="719"/>
        <v>0</v>
      </c>
      <c r="G798" s="1587">
        <f t="shared" ca="1" si="719"/>
        <v>0</v>
      </c>
      <c r="H798" s="1587">
        <f t="shared" ca="1" si="719"/>
        <v>0</v>
      </c>
      <c r="I798" s="1587">
        <f t="shared" ca="1" si="719"/>
        <v>0</v>
      </c>
      <c r="J798" s="1587">
        <f t="shared" ca="1" si="719"/>
        <v>0</v>
      </c>
      <c r="K798" s="1587">
        <f t="shared" ca="1" si="719"/>
        <v>0</v>
      </c>
      <c r="L798" s="1587">
        <f t="shared" ca="1" si="719"/>
        <v>0</v>
      </c>
      <c r="M798" s="1587">
        <f t="shared" ca="1" si="719"/>
        <v>0</v>
      </c>
      <c r="N798" s="1587">
        <f t="shared" ca="1" si="719"/>
        <v>0</v>
      </c>
      <c r="O798" s="1587">
        <f t="shared" ca="1" si="719"/>
        <v>0</v>
      </c>
      <c r="P798" s="1587">
        <f t="shared" ca="1" si="719"/>
        <v>0</v>
      </c>
      <c r="Q798" s="1587">
        <f t="shared" ca="1" si="719"/>
        <v>0</v>
      </c>
      <c r="R798" s="1587">
        <f t="shared" ca="1" si="719"/>
        <v>0</v>
      </c>
      <c r="S798" s="1587">
        <f t="shared" ca="1" si="719"/>
        <v>0</v>
      </c>
      <c r="T798" s="1587">
        <f t="shared" ca="1" si="719"/>
        <v>0</v>
      </c>
      <c r="U798" s="1587">
        <f t="shared" ca="1" si="719"/>
        <v>0</v>
      </c>
      <c r="V798" s="1587">
        <f t="shared" ca="1" si="719"/>
        <v>0</v>
      </c>
      <c r="W798" s="1587">
        <f t="shared" ca="1" si="719"/>
        <v>0</v>
      </c>
      <c r="X798" s="1587">
        <f t="shared" ca="1" si="719"/>
        <v>0</v>
      </c>
      <c r="Y798" s="1587">
        <f t="shared" ca="1" si="719"/>
        <v>0</v>
      </c>
      <c r="Z798" s="1587">
        <f t="shared" ca="1" si="719"/>
        <v>0</v>
      </c>
      <c r="AA798" s="1587">
        <f t="shared" ca="1" si="719"/>
        <v>0</v>
      </c>
      <c r="AB798" s="1587">
        <f t="shared" ca="1" si="719"/>
        <v>0</v>
      </c>
      <c r="AC798" s="1587">
        <f t="shared" ca="1" si="719"/>
        <v>0</v>
      </c>
      <c r="AD798" s="1587">
        <f t="shared" ca="1" si="719"/>
        <v>0</v>
      </c>
      <c r="AE798" s="1587">
        <f t="shared" ca="1" si="719"/>
        <v>0</v>
      </c>
      <c r="AF798" s="1587">
        <f t="shared" ca="1" si="719"/>
        <v>0</v>
      </c>
      <c r="AG798" s="1587">
        <f t="shared" ca="1" si="719"/>
        <v>0</v>
      </c>
      <c r="AH798" s="1587">
        <f t="shared" ca="1" si="719"/>
        <v>0</v>
      </c>
      <c r="AI798" s="1587">
        <f t="shared" ca="1" si="719"/>
        <v>0</v>
      </c>
      <c r="AJ798" s="1587">
        <f t="shared" ca="1" si="719"/>
        <v>0</v>
      </c>
      <c r="AK798" s="1587">
        <f t="shared" ref="AK798:BP798" ca="1" si="720">AK794-AK797</f>
        <v>0</v>
      </c>
      <c r="AL798" s="1587">
        <f t="shared" ca="1" si="720"/>
        <v>0</v>
      </c>
      <c r="AM798" s="1587">
        <f t="shared" ca="1" si="720"/>
        <v>0</v>
      </c>
      <c r="AN798" s="1587">
        <f t="shared" ca="1" si="720"/>
        <v>0</v>
      </c>
      <c r="AO798" s="1587">
        <f t="shared" ca="1" si="720"/>
        <v>0</v>
      </c>
      <c r="AP798" s="1587">
        <f t="shared" ca="1" si="720"/>
        <v>0</v>
      </c>
      <c r="AQ798" s="1587">
        <f t="shared" ca="1" si="720"/>
        <v>0</v>
      </c>
      <c r="AR798" s="1587">
        <f t="shared" ca="1" si="720"/>
        <v>0</v>
      </c>
      <c r="AS798" s="1587">
        <f t="shared" ca="1" si="720"/>
        <v>0</v>
      </c>
      <c r="AT798" s="1587">
        <f t="shared" ca="1" si="720"/>
        <v>0</v>
      </c>
      <c r="AU798" s="1587">
        <f t="shared" ca="1" si="720"/>
        <v>0</v>
      </c>
      <c r="AV798" s="1587">
        <f t="shared" ca="1" si="720"/>
        <v>0</v>
      </c>
      <c r="AW798" s="1587">
        <f t="shared" ca="1" si="720"/>
        <v>0</v>
      </c>
      <c r="AX798" s="1587">
        <f t="shared" ca="1" si="720"/>
        <v>0</v>
      </c>
      <c r="AY798" s="1587">
        <f t="shared" ca="1" si="720"/>
        <v>0</v>
      </c>
      <c r="AZ798" s="1587">
        <f t="shared" ca="1" si="720"/>
        <v>0</v>
      </c>
      <c r="BA798" s="1587">
        <f t="shared" ca="1" si="720"/>
        <v>0</v>
      </c>
      <c r="BB798" s="1587">
        <f t="shared" ca="1" si="720"/>
        <v>0</v>
      </c>
      <c r="BC798" s="1587">
        <f t="shared" ca="1" si="720"/>
        <v>0</v>
      </c>
      <c r="BD798" s="1587">
        <f t="shared" ca="1" si="720"/>
        <v>0</v>
      </c>
      <c r="BE798" s="1587">
        <f t="shared" ca="1" si="720"/>
        <v>0</v>
      </c>
      <c r="BF798" s="1587">
        <f t="shared" ca="1" si="720"/>
        <v>0</v>
      </c>
      <c r="BG798" s="1587">
        <f t="shared" ca="1" si="720"/>
        <v>0</v>
      </c>
      <c r="BH798" s="1587">
        <f t="shared" ca="1" si="720"/>
        <v>0</v>
      </c>
      <c r="BI798" s="1587">
        <f t="shared" ca="1" si="720"/>
        <v>0</v>
      </c>
      <c r="BJ798" s="1587">
        <f t="shared" ca="1" si="720"/>
        <v>0</v>
      </c>
      <c r="BK798" s="1587">
        <f t="shared" ca="1" si="720"/>
        <v>0</v>
      </c>
      <c r="BL798" s="1587">
        <f t="shared" ca="1" si="720"/>
        <v>0</v>
      </c>
      <c r="BM798" s="1587">
        <f t="shared" ca="1" si="720"/>
        <v>0</v>
      </c>
      <c r="BN798" s="1587">
        <f t="shared" ca="1" si="720"/>
        <v>0</v>
      </c>
      <c r="BO798" s="1587">
        <f t="shared" ca="1" si="720"/>
        <v>0</v>
      </c>
      <c r="BP798" s="1587">
        <f t="shared" ca="1" si="720"/>
        <v>0</v>
      </c>
      <c r="BQ798" s="1587">
        <f t="shared" ref="BQ798:CV798" ca="1" si="721">BQ794-BQ797</f>
        <v>0</v>
      </c>
      <c r="BR798" s="1587">
        <f t="shared" ca="1" si="721"/>
        <v>0</v>
      </c>
      <c r="BS798" s="1587">
        <f t="shared" ca="1" si="721"/>
        <v>0</v>
      </c>
      <c r="BT798" s="1587">
        <f t="shared" ca="1" si="721"/>
        <v>0</v>
      </c>
      <c r="BU798" s="1587">
        <f t="shared" ca="1" si="721"/>
        <v>0</v>
      </c>
      <c r="BV798" s="1587">
        <f t="shared" ca="1" si="721"/>
        <v>0</v>
      </c>
      <c r="BW798" s="1587">
        <f t="shared" ca="1" si="721"/>
        <v>0</v>
      </c>
      <c r="BX798" s="1587">
        <f t="shared" ca="1" si="721"/>
        <v>0</v>
      </c>
      <c r="BY798" s="1587">
        <f t="shared" ca="1" si="721"/>
        <v>0</v>
      </c>
      <c r="BZ798" s="1587">
        <f t="shared" ca="1" si="721"/>
        <v>0</v>
      </c>
      <c r="CA798" s="1587">
        <f t="shared" ca="1" si="721"/>
        <v>0</v>
      </c>
      <c r="CB798" s="1587">
        <f t="shared" ca="1" si="721"/>
        <v>0</v>
      </c>
      <c r="CC798" s="1587">
        <f t="shared" ca="1" si="721"/>
        <v>0</v>
      </c>
      <c r="CD798" s="1587">
        <f t="shared" ca="1" si="721"/>
        <v>0</v>
      </c>
      <c r="CE798" s="1587">
        <f t="shared" ca="1" si="721"/>
        <v>0</v>
      </c>
      <c r="CF798" s="1587">
        <f t="shared" ca="1" si="721"/>
        <v>0</v>
      </c>
      <c r="CG798" s="1587">
        <f t="shared" ca="1" si="721"/>
        <v>0</v>
      </c>
      <c r="CH798" s="1587">
        <f t="shared" ca="1" si="721"/>
        <v>0</v>
      </c>
      <c r="CI798" s="1587">
        <f t="shared" ca="1" si="721"/>
        <v>0</v>
      </c>
      <c r="CJ798" s="1587">
        <f t="shared" ca="1" si="721"/>
        <v>0</v>
      </c>
      <c r="CK798" s="1587">
        <f t="shared" ca="1" si="721"/>
        <v>0</v>
      </c>
      <c r="CL798" s="1587">
        <f t="shared" ca="1" si="721"/>
        <v>0</v>
      </c>
      <c r="CM798" s="1587">
        <f t="shared" ca="1" si="721"/>
        <v>0</v>
      </c>
      <c r="CN798" s="1587">
        <f t="shared" ca="1" si="721"/>
        <v>0</v>
      </c>
      <c r="CO798" s="1587">
        <f t="shared" ca="1" si="721"/>
        <v>0</v>
      </c>
      <c r="CP798" s="1587">
        <f t="shared" ca="1" si="721"/>
        <v>0</v>
      </c>
      <c r="CQ798" s="1587">
        <f t="shared" ca="1" si="721"/>
        <v>0</v>
      </c>
      <c r="CR798" s="1587">
        <f t="shared" ca="1" si="721"/>
        <v>0</v>
      </c>
      <c r="CS798" s="1587">
        <f t="shared" ca="1" si="721"/>
        <v>0</v>
      </c>
      <c r="CT798" s="1587">
        <f t="shared" ca="1" si="721"/>
        <v>0</v>
      </c>
      <c r="CU798" s="1587">
        <f t="shared" ca="1" si="721"/>
        <v>0</v>
      </c>
      <c r="CV798" s="1587">
        <f t="shared" ca="1" si="721"/>
        <v>0</v>
      </c>
      <c r="CW798" s="1587">
        <f t="shared" ref="CW798:EB798" ca="1" si="722">CW794-CW797</f>
        <v>0</v>
      </c>
      <c r="CX798" s="1587">
        <f t="shared" ca="1" si="722"/>
        <v>0</v>
      </c>
      <c r="CY798" s="1587">
        <f t="shared" ca="1" si="722"/>
        <v>0</v>
      </c>
      <c r="CZ798" s="1587">
        <f t="shared" ca="1" si="722"/>
        <v>0</v>
      </c>
      <c r="DA798" s="1587">
        <f t="shared" ca="1" si="722"/>
        <v>0</v>
      </c>
      <c r="DB798" s="1587">
        <f t="shared" ca="1" si="722"/>
        <v>0</v>
      </c>
      <c r="DC798" s="1587">
        <f t="shared" ca="1" si="722"/>
        <v>0</v>
      </c>
      <c r="DD798" s="1587">
        <f t="shared" ca="1" si="722"/>
        <v>0</v>
      </c>
      <c r="DE798" s="1587">
        <f t="shared" ca="1" si="722"/>
        <v>0</v>
      </c>
      <c r="DF798" s="1587">
        <f t="shared" ca="1" si="722"/>
        <v>0</v>
      </c>
      <c r="DG798" s="1587">
        <f t="shared" ca="1" si="722"/>
        <v>0</v>
      </c>
      <c r="DH798" s="1587">
        <f t="shared" ca="1" si="722"/>
        <v>0</v>
      </c>
      <c r="DI798" s="1587">
        <f t="shared" ca="1" si="722"/>
        <v>0</v>
      </c>
      <c r="DJ798" s="1587">
        <f t="shared" ca="1" si="722"/>
        <v>0</v>
      </c>
      <c r="DK798" s="1587">
        <f t="shared" ca="1" si="722"/>
        <v>0</v>
      </c>
      <c r="DL798" s="1587">
        <f t="shared" ca="1" si="722"/>
        <v>0</v>
      </c>
      <c r="DM798" s="1587">
        <f t="shared" ca="1" si="722"/>
        <v>0</v>
      </c>
      <c r="DN798" s="1587">
        <f t="shared" ca="1" si="722"/>
        <v>0</v>
      </c>
      <c r="DO798" s="1587">
        <f t="shared" ca="1" si="722"/>
        <v>0</v>
      </c>
      <c r="DP798" s="1587">
        <f t="shared" ca="1" si="722"/>
        <v>0</v>
      </c>
      <c r="DQ798" s="1587">
        <f t="shared" ca="1" si="722"/>
        <v>0</v>
      </c>
      <c r="DR798" s="1587">
        <f t="shared" ca="1" si="722"/>
        <v>0</v>
      </c>
      <c r="DS798" s="1587">
        <f t="shared" ca="1" si="722"/>
        <v>0</v>
      </c>
      <c r="DT798" s="1587">
        <f t="shared" ca="1" si="722"/>
        <v>0</v>
      </c>
      <c r="DU798" s="1587">
        <f t="shared" ca="1" si="722"/>
        <v>0</v>
      </c>
      <c r="DV798" s="1587">
        <f t="shared" ca="1" si="722"/>
        <v>0</v>
      </c>
      <c r="DW798" s="1587">
        <f t="shared" ca="1" si="722"/>
        <v>0</v>
      </c>
      <c r="DX798" s="1587">
        <f t="shared" ca="1" si="722"/>
        <v>0</v>
      </c>
      <c r="DY798" s="1587">
        <f t="shared" ca="1" si="722"/>
        <v>0</v>
      </c>
      <c r="DZ798" s="1587">
        <f t="shared" ca="1" si="722"/>
        <v>0</v>
      </c>
      <c r="EA798" s="1587">
        <f t="shared" ca="1" si="722"/>
        <v>0</v>
      </c>
      <c r="EB798" s="1587">
        <f t="shared" ca="1" si="722"/>
        <v>0</v>
      </c>
      <c r="EC798" s="1587">
        <f t="shared" ref="EC798:FH798" ca="1" si="723">EC794-EC797</f>
        <v>0</v>
      </c>
      <c r="ED798" s="1587">
        <f t="shared" ca="1" si="723"/>
        <v>0</v>
      </c>
      <c r="EE798" s="1587">
        <f t="shared" ca="1" si="723"/>
        <v>0</v>
      </c>
      <c r="EF798" s="1587">
        <f t="shared" ca="1" si="723"/>
        <v>0</v>
      </c>
      <c r="EG798" s="28" t="s">
        <v>803</v>
      </c>
    </row>
    <row r="799" spans="3:137">
      <c r="C799" s="673"/>
      <c r="D799" s="859"/>
      <c r="EG799" s="28" t="s">
        <v>803</v>
      </c>
    </row>
    <row r="800" spans="3:137">
      <c r="C800" s="673" t="s">
        <v>810</v>
      </c>
      <c r="D800" s="859" t="s">
        <v>811</v>
      </c>
      <c r="E800" s="1587">
        <f t="shared" ref="E800:AJ800" si="724">E$732-D$732</f>
        <v>0</v>
      </c>
      <c r="F800" s="1587">
        <f t="shared" si="724"/>
        <v>0</v>
      </c>
      <c r="G800" s="1587">
        <f t="shared" si="724"/>
        <v>0</v>
      </c>
      <c r="H800" s="1587">
        <f t="shared" si="724"/>
        <v>0</v>
      </c>
      <c r="I800" s="1587">
        <f t="shared" si="724"/>
        <v>0</v>
      </c>
      <c r="J800" s="1587">
        <f t="shared" si="724"/>
        <v>0</v>
      </c>
      <c r="K800" s="1587">
        <f t="shared" si="724"/>
        <v>0</v>
      </c>
      <c r="L800" s="1587">
        <f t="shared" si="724"/>
        <v>0</v>
      </c>
      <c r="M800" s="1587">
        <f t="shared" si="724"/>
        <v>0</v>
      </c>
      <c r="N800" s="1587">
        <f t="shared" si="724"/>
        <v>0</v>
      </c>
      <c r="O800" s="1587">
        <f t="shared" si="724"/>
        <v>0</v>
      </c>
      <c r="P800" s="1587">
        <f t="shared" si="724"/>
        <v>0</v>
      </c>
      <c r="Q800" s="1587">
        <f t="shared" si="724"/>
        <v>0</v>
      </c>
      <c r="R800" s="1587">
        <f t="shared" si="724"/>
        <v>0</v>
      </c>
      <c r="S800" s="1587">
        <f t="shared" si="724"/>
        <v>0</v>
      </c>
      <c r="T800" s="1587">
        <f t="shared" si="724"/>
        <v>0</v>
      </c>
      <c r="U800" s="1587">
        <f t="shared" si="724"/>
        <v>0</v>
      </c>
      <c r="V800" s="1587">
        <f t="shared" si="724"/>
        <v>0</v>
      </c>
      <c r="W800" s="1587">
        <f t="shared" si="724"/>
        <v>0</v>
      </c>
      <c r="X800" s="1587">
        <f t="shared" si="724"/>
        <v>0</v>
      </c>
      <c r="Y800" s="1587">
        <f t="shared" si="724"/>
        <v>0</v>
      </c>
      <c r="Z800" s="1587">
        <f t="shared" si="724"/>
        <v>0</v>
      </c>
      <c r="AA800" s="1587">
        <f t="shared" si="724"/>
        <v>0</v>
      </c>
      <c r="AB800" s="1587">
        <f t="shared" si="724"/>
        <v>0</v>
      </c>
      <c r="AC800" s="1587">
        <f t="shared" si="724"/>
        <v>0</v>
      </c>
      <c r="AD800" s="1587">
        <f t="shared" si="724"/>
        <v>0</v>
      </c>
      <c r="AE800" s="1587">
        <f t="shared" si="724"/>
        <v>0</v>
      </c>
      <c r="AF800" s="1587">
        <f t="shared" si="724"/>
        <v>0</v>
      </c>
      <c r="AG800" s="1587">
        <f t="shared" si="724"/>
        <v>0</v>
      </c>
      <c r="AH800" s="1587">
        <f t="shared" si="724"/>
        <v>0</v>
      </c>
      <c r="AI800" s="1587">
        <f t="shared" si="724"/>
        <v>0</v>
      </c>
      <c r="AJ800" s="1587">
        <f t="shared" si="724"/>
        <v>0</v>
      </c>
      <c r="AK800" s="1587">
        <f t="shared" ref="AK800:BP800" si="725">AK$732-AJ$732</f>
        <v>0</v>
      </c>
      <c r="AL800" s="1587">
        <f t="shared" si="725"/>
        <v>0</v>
      </c>
      <c r="AM800" s="1587">
        <f t="shared" si="725"/>
        <v>0</v>
      </c>
      <c r="AN800" s="1587">
        <f t="shared" si="725"/>
        <v>0</v>
      </c>
      <c r="AO800" s="1587">
        <f t="shared" si="725"/>
        <v>0</v>
      </c>
      <c r="AP800" s="1587">
        <f t="shared" si="725"/>
        <v>0</v>
      </c>
      <c r="AQ800" s="1587">
        <f t="shared" si="725"/>
        <v>0</v>
      </c>
      <c r="AR800" s="1587">
        <f t="shared" si="725"/>
        <v>0</v>
      </c>
      <c r="AS800" s="1587">
        <f t="shared" si="725"/>
        <v>0</v>
      </c>
      <c r="AT800" s="1587">
        <f t="shared" si="725"/>
        <v>0</v>
      </c>
      <c r="AU800" s="1587">
        <f t="shared" si="725"/>
        <v>0</v>
      </c>
      <c r="AV800" s="1587">
        <f t="shared" si="725"/>
        <v>0</v>
      </c>
      <c r="AW800" s="1587">
        <f t="shared" si="725"/>
        <v>0</v>
      </c>
      <c r="AX800" s="1587">
        <f t="shared" si="725"/>
        <v>0</v>
      </c>
      <c r="AY800" s="1587">
        <f t="shared" si="725"/>
        <v>0</v>
      </c>
      <c r="AZ800" s="1587">
        <f t="shared" si="725"/>
        <v>0</v>
      </c>
      <c r="BA800" s="1587">
        <f t="shared" si="725"/>
        <v>0</v>
      </c>
      <c r="BB800" s="1587">
        <f t="shared" si="725"/>
        <v>0</v>
      </c>
      <c r="BC800" s="1587">
        <f t="shared" si="725"/>
        <v>0</v>
      </c>
      <c r="BD800" s="1587">
        <f t="shared" si="725"/>
        <v>0</v>
      </c>
      <c r="BE800" s="1587">
        <f t="shared" si="725"/>
        <v>0</v>
      </c>
      <c r="BF800" s="1587">
        <f t="shared" si="725"/>
        <v>0</v>
      </c>
      <c r="BG800" s="1587">
        <f t="shared" si="725"/>
        <v>0</v>
      </c>
      <c r="BH800" s="1587">
        <f t="shared" si="725"/>
        <v>0</v>
      </c>
      <c r="BI800" s="1587">
        <f t="shared" si="725"/>
        <v>0</v>
      </c>
      <c r="BJ800" s="1587">
        <f t="shared" si="725"/>
        <v>0</v>
      </c>
      <c r="BK800" s="1587">
        <f t="shared" si="725"/>
        <v>0</v>
      </c>
      <c r="BL800" s="1587">
        <f t="shared" si="725"/>
        <v>0</v>
      </c>
      <c r="BM800" s="1587">
        <f t="shared" si="725"/>
        <v>0</v>
      </c>
      <c r="BN800" s="1587">
        <f t="shared" si="725"/>
        <v>0</v>
      </c>
      <c r="BO800" s="1587">
        <f t="shared" si="725"/>
        <v>0</v>
      </c>
      <c r="BP800" s="1587">
        <f t="shared" si="725"/>
        <v>0</v>
      </c>
      <c r="BQ800" s="1587">
        <f t="shared" ref="BQ800:CV800" si="726">BQ$732-BP$732</f>
        <v>0</v>
      </c>
      <c r="BR800" s="1587">
        <f t="shared" si="726"/>
        <v>0</v>
      </c>
      <c r="BS800" s="1587">
        <f t="shared" si="726"/>
        <v>0</v>
      </c>
      <c r="BT800" s="1587">
        <f t="shared" si="726"/>
        <v>0</v>
      </c>
      <c r="BU800" s="1587">
        <f t="shared" si="726"/>
        <v>0</v>
      </c>
      <c r="BV800" s="1587">
        <f t="shared" si="726"/>
        <v>0</v>
      </c>
      <c r="BW800" s="1587">
        <f t="shared" si="726"/>
        <v>0</v>
      </c>
      <c r="BX800" s="1587">
        <f t="shared" si="726"/>
        <v>0</v>
      </c>
      <c r="BY800" s="1587">
        <f t="shared" si="726"/>
        <v>0</v>
      </c>
      <c r="BZ800" s="1587">
        <f t="shared" si="726"/>
        <v>0</v>
      </c>
      <c r="CA800" s="1587">
        <f t="shared" si="726"/>
        <v>0</v>
      </c>
      <c r="CB800" s="1587">
        <f t="shared" si="726"/>
        <v>0</v>
      </c>
      <c r="CC800" s="1587">
        <f t="shared" si="726"/>
        <v>0</v>
      </c>
      <c r="CD800" s="1587">
        <f t="shared" si="726"/>
        <v>0</v>
      </c>
      <c r="CE800" s="1587">
        <f t="shared" si="726"/>
        <v>0</v>
      </c>
      <c r="CF800" s="1587">
        <f t="shared" si="726"/>
        <v>0</v>
      </c>
      <c r="CG800" s="1587">
        <f t="shared" si="726"/>
        <v>0</v>
      </c>
      <c r="CH800" s="1587">
        <f t="shared" si="726"/>
        <v>0</v>
      </c>
      <c r="CI800" s="1587">
        <f t="shared" si="726"/>
        <v>0</v>
      </c>
      <c r="CJ800" s="1587">
        <f t="shared" si="726"/>
        <v>0</v>
      </c>
      <c r="CK800" s="1587">
        <f t="shared" si="726"/>
        <v>0</v>
      </c>
      <c r="CL800" s="1587">
        <f t="shared" si="726"/>
        <v>0</v>
      </c>
      <c r="CM800" s="1587">
        <f t="shared" si="726"/>
        <v>0</v>
      </c>
      <c r="CN800" s="1587">
        <f t="shared" si="726"/>
        <v>0</v>
      </c>
      <c r="CO800" s="1587">
        <f t="shared" si="726"/>
        <v>0</v>
      </c>
      <c r="CP800" s="1587">
        <f t="shared" si="726"/>
        <v>0</v>
      </c>
      <c r="CQ800" s="1587">
        <f t="shared" si="726"/>
        <v>0</v>
      </c>
      <c r="CR800" s="1587">
        <f t="shared" si="726"/>
        <v>0</v>
      </c>
      <c r="CS800" s="1587">
        <f t="shared" si="726"/>
        <v>0</v>
      </c>
      <c r="CT800" s="1587">
        <f t="shared" si="726"/>
        <v>0</v>
      </c>
      <c r="CU800" s="1587">
        <f t="shared" si="726"/>
        <v>0</v>
      </c>
      <c r="CV800" s="1587">
        <f t="shared" si="726"/>
        <v>0</v>
      </c>
      <c r="CW800" s="1587">
        <f t="shared" ref="CW800:EF800" si="727">CW$732-CV$732</f>
        <v>0</v>
      </c>
      <c r="CX800" s="1587">
        <f t="shared" si="727"/>
        <v>0</v>
      </c>
      <c r="CY800" s="1587">
        <f t="shared" si="727"/>
        <v>0</v>
      </c>
      <c r="CZ800" s="1587">
        <f t="shared" si="727"/>
        <v>0</v>
      </c>
      <c r="DA800" s="1587">
        <f t="shared" si="727"/>
        <v>0</v>
      </c>
      <c r="DB800" s="1587">
        <f t="shared" si="727"/>
        <v>0</v>
      </c>
      <c r="DC800" s="1587">
        <f t="shared" si="727"/>
        <v>0</v>
      </c>
      <c r="DD800" s="1587">
        <f t="shared" si="727"/>
        <v>0</v>
      </c>
      <c r="DE800" s="1587">
        <f t="shared" si="727"/>
        <v>0</v>
      </c>
      <c r="DF800" s="1587">
        <f t="shared" si="727"/>
        <v>0</v>
      </c>
      <c r="DG800" s="1587">
        <f t="shared" si="727"/>
        <v>0</v>
      </c>
      <c r="DH800" s="1587">
        <f t="shared" si="727"/>
        <v>0</v>
      </c>
      <c r="DI800" s="1587">
        <f t="shared" si="727"/>
        <v>0</v>
      </c>
      <c r="DJ800" s="1587">
        <f t="shared" si="727"/>
        <v>0</v>
      </c>
      <c r="DK800" s="1587">
        <f t="shared" si="727"/>
        <v>0</v>
      </c>
      <c r="DL800" s="1587">
        <f t="shared" si="727"/>
        <v>0</v>
      </c>
      <c r="DM800" s="1587">
        <f t="shared" si="727"/>
        <v>0</v>
      </c>
      <c r="DN800" s="1587">
        <f t="shared" si="727"/>
        <v>0</v>
      </c>
      <c r="DO800" s="1587">
        <f t="shared" si="727"/>
        <v>0</v>
      </c>
      <c r="DP800" s="1587">
        <f t="shared" si="727"/>
        <v>0</v>
      </c>
      <c r="DQ800" s="1587">
        <f t="shared" si="727"/>
        <v>0</v>
      </c>
      <c r="DR800" s="1587">
        <f t="shared" si="727"/>
        <v>0</v>
      </c>
      <c r="DS800" s="1587">
        <f t="shared" si="727"/>
        <v>0</v>
      </c>
      <c r="DT800" s="1587">
        <f t="shared" si="727"/>
        <v>0</v>
      </c>
      <c r="DU800" s="1587">
        <f t="shared" si="727"/>
        <v>0</v>
      </c>
      <c r="DV800" s="1587">
        <f t="shared" si="727"/>
        <v>0</v>
      </c>
      <c r="DW800" s="1587">
        <f t="shared" si="727"/>
        <v>0</v>
      </c>
      <c r="DX800" s="1587">
        <f t="shared" si="727"/>
        <v>0</v>
      </c>
      <c r="DY800" s="1587">
        <f t="shared" si="727"/>
        <v>0</v>
      </c>
      <c r="DZ800" s="1587">
        <f t="shared" si="727"/>
        <v>0</v>
      </c>
      <c r="EA800" s="1587">
        <f t="shared" si="727"/>
        <v>0</v>
      </c>
      <c r="EB800" s="1587">
        <f t="shared" si="727"/>
        <v>0</v>
      </c>
      <c r="EC800" s="1587">
        <f t="shared" si="727"/>
        <v>0</v>
      </c>
      <c r="ED800" s="1587">
        <f t="shared" si="727"/>
        <v>0</v>
      </c>
      <c r="EE800" s="1587">
        <f t="shared" si="727"/>
        <v>0</v>
      </c>
      <c r="EF800" s="1587">
        <f t="shared" si="727"/>
        <v>0</v>
      </c>
      <c r="EG800" s="28" t="s">
        <v>803</v>
      </c>
    </row>
    <row r="801" spans="3:137">
      <c r="C801" s="673"/>
      <c r="D801" s="859" t="s">
        <v>805</v>
      </c>
      <c r="F801" s="1587">
        <f t="shared" ref="F801:AK801" ca="1" si="728">IF(OR(F$789&gt;$E$63,F$789&gt;$J$36*12),0,E805)</f>
        <v>0</v>
      </c>
      <c r="G801" s="1587">
        <f t="shared" ca="1" si="728"/>
        <v>0</v>
      </c>
      <c r="H801" s="1587">
        <f t="shared" ca="1" si="728"/>
        <v>0</v>
      </c>
      <c r="I801" s="1587">
        <f t="shared" ca="1" si="728"/>
        <v>0</v>
      </c>
      <c r="J801" s="1587">
        <f t="shared" ca="1" si="728"/>
        <v>0</v>
      </c>
      <c r="K801" s="1587">
        <f t="shared" ca="1" si="728"/>
        <v>0</v>
      </c>
      <c r="L801" s="1587">
        <f t="shared" ca="1" si="728"/>
        <v>0</v>
      </c>
      <c r="M801" s="1587">
        <f t="shared" ca="1" si="728"/>
        <v>0</v>
      </c>
      <c r="N801" s="1587">
        <f t="shared" ca="1" si="728"/>
        <v>0</v>
      </c>
      <c r="O801" s="1587">
        <f t="shared" ca="1" si="728"/>
        <v>0</v>
      </c>
      <c r="P801" s="1587">
        <f t="shared" ca="1" si="728"/>
        <v>0</v>
      </c>
      <c r="Q801" s="1587">
        <f t="shared" ca="1" si="728"/>
        <v>0</v>
      </c>
      <c r="R801" s="1587">
        <f t="shared" ca="1" si="728"/>
        <v>0</v>
      </c>
      <c r="S801" s="1587">
        <f t="shared" ca="1" si="728"/>
        <v>0</v>
      </c>
      <c r="T801" s="1587">
        <f t="shared" ca="1" si="728"/>
        <v>0</v>
      </c>
      <c r="U801" s="1587">
        <f t="shared" ca="1" si="728"/>
        <v>0</v>
      </c>
      <c r="V801" s="1587">
        <f t="shared" ca="1" si="728"/>
        <v>0</v>
      </c>
      <c r="W801" s="1587">
        <f t="shared" ca="1" si="728"/>
        <v>0</v>
      </c>
      <c r="X801" s="1587">
        <f t="shared" ca="1" si="728"/>
        <v>0</v>
      </c>
      <c r="Y801" s="1587">
        <f t="shared" ca="1" si="728"/>
        <v>0</v>
      </c>
      <c r="Z801" s="1587">
        <f t="shared" ca="1" si="728"/>
        <v>0</v>
      </c>
      <c r="AA801" s="1587">
        <f t="shared" ca="1" si="728"/>
        <v>0</v>
      </c>
      <c r="AB801" s="1587">
        <f t="shared" ca="1" si="728"/>
        <v>0</v>
      </c>
      <c r="AC801" s="1587">
        <f t="shared" ca="1" si="728"/>
        <v>0</v>
      </c>
      <c r="AD801" s="1587">
        <f t="shared" ca="1" si="728"/>
        <v>0</v>
      </c>
      <c r="AE801" s="1587">
        <f t="shared" ca="1" si="728"/>
        <v>0</v>
      </c>
      <c r="AF801" s="1587">
        <f t="shared" ca="1" si="728"/>
        <v>0</v>
      </c>
      <c r="AG801" s="1587">
        <f t="shared" ca="1" si="728"/>
        <v>0</v>
      </c>
      <c r="AH801" s="1587">
        <f t="shared" ca="1" si="728"/>
        <v>0</v>
      </c>
      <c r="AI801" s="1587">
        <f t="shared" ca="1" si="728"/>
        <v>0</v>
      </c>
      <c r="AJ801" s="1587">
        <f t="shared" ca="1" si="728"/>
        <v>0</v>
      </c>
      <c r="AK801" s="1587">
        <f t="shared" ca="1" si="728"/>
        <v>0</v>
      </c>
      <c r="AL801" s="1587">
        <f t="shared" ref="AL801:BQ801" ca="1" si="729">IF(OR(AL$789&gt;$E$63,AL$789&gt;$J$36*12),0,AK805)</f>
        <v>0</v>
      </c>
      <c r="AM801" s="1587">
        <f t="shared" ca="1" si="729"/>
        <v>0</v>
      </c>
      <c r="AN801" s="1587">
        <f t="shared" ca="1" si="729"/>
        <v>0</v>
      </c>
      <c r="AO801" s="1587">
        <f t="shared" ca="1" si="729"/>
        <v>0</v>
      </c>
      <c r="AP801" s="1587">
        <f t="shared" ca="1" si="729"/>
        <v>0</v>
      </c>
      <c r="AQ801" s="1587">
        <f t="shared" ca="1" si="729"/>
        <v>0</v>
      </c>
      <c r="AR801" s="1587">
        <f t="shared" ca="1" si="729"/>
        <v>0</v>
      </c>
      <c r="AS801" s="1587">
        <f t="shared" ca="1" si="729"/>
        <v>0</v>
      </c>
      <c r="AT801" s="1587">
        <f t="shared" ca="1" si="729"/>
        <v>0</v>
      </c>
      <c r="AU801" s="1587">
        <f t="shared" ca="1" si="729"/>
        <v>0</v>
      </c>
      <c r="AV801" s="1587">
        <f t="shared" ca="1" si="729"/>
        <v>0</v>
      </c>
      <c r="AW801" s="1587">
        <f t="shared" ca="1" si="729"/>
        <v>0</v>
      </c>
      <c r="AX801" s="1587">
        <f t="shared" ca="1" si="729"/>
        <v>0</v>
      </c>
      <c r="AY801" s="1587">
        <f t="shared" ca="1" si="729"/>
        <v>0</v>
      </c>
      <c r="AZ801" s="1587">
        <f t="shared" ca="1" si="729"/>
        <v>0</v>
      </c>
      <c r="BA801" s="1587">
        <f t="shared" ca="1" si="729"/>
        <v>0</v>
      </c>
      <c r="BB801" s="1587">
        <f t="shared" ca="1" si="729"/>
        <v>0</v>
      </c>
      <c r="BC801" s="1587">
        <f t="shared" ca="1" si="729"/>
        <v>0</v>
      </c>
      <c r="BD801" s="1587">
        <f t="shared" ca="1" si="729"/>
        <v>0</v>
      </c>
      <c r="BE801" s="1587">
        <f t="shared" ca="1" si="729"/>
        <v>0</v>
      </c>
      <c r="BF801" s="1587">
        <f t="shared" ca="1" si="729"/>
        <v>0</v>
      </c>
      <c r="BG801" s="1587">
        <f t="shared" ca="1" si="729"/>
        <v>0</v>
      </c>
      <c r="BH801" s="1587">
        <f t="shared" ca="1" si="729"/>
        <v>0</v>
      </c>
      <c r="BI801" s="1587">
        <f t="shared" ca="1" si="729"/>
        <v>0</v>
      </c>
      <c r="BJ801" s="1587">
        <f t="shared" ca="1" si="729"/>
        <v>0</v>
      </c>
      <c r="BK801" s="1587">
        <f t="shared" ca="1" si="729"/>
        <v>0</v>
      </c>
      <c r="BL801" s="1587">
        <f t="shared" ca="1" si="729"/>
        <v>0</v>
      </c>
      <c r="BM801" s="1587">
        <f t="shared" ca="1" si="729"/>
        <v>0</v>
      </c>
      <c r="BN801" s="1587">
        <f t="shared" ca="1" si="729"/>
        <v>0</v>
      </c>
      <c r="BO801" s="1587">
        <f t="shared" ca="1" si="729"/>
        <v>0</v>
      </c>
      <c r="BP801" s="1587">
        <f t="shared" ca="1" si="729"/>
        <v>0</v>
      </c>
      <c r="BQ801" s="1587">
        <f t="shared" ca="1" si="729"/>
        <v>0</v>
      </c>
      <c r="BR801" s="1587">
        <f t="shared" ref="BR801:CW801" ca="1" si="730">IF(OR(BR$789&gt;$E$63,BR$789&gt;$J$36*12),0,BQ805)</f>
        <v>0</v>
      </c>
      <c r="BS801" s="1587">
        <f t="shared" ca="1" si="730"/>
        <v>0</v>
      </c>
      <c r="BT801" s="1587">
        <f t="shared" ca="1" si="730"/>
        <v>0</v>
      </c>
      <c r="BU801" s="1587">
        <f t="shared" ca="1" si="730"/>
        <v>0</v>
      </c>
      <c r="BV801" s="1587">
        <f t="shared" ca="1" si="730"/>
        <v>0</v>
      </c>
      <c r="BW801" s="1587">
        <f t="shared" ca="1" si="730"/>
        <v>0</v>
      </c>
      <c r="BX801" s="1587">
        <f t="shared" ca="1" si="730"/>
        <v>0</v>
      </c>
      <c r="BY801" s="1587">
        <f t="shared" ca="1" si="730"/>
        <v>0</v>
      </c>
      <c r="BZ801" s="1587">
        <f t="shared" ca="1" si="730"/>
        <v>0</v>
      </c>
      <c r="CA801" s="1587">
        <f t="shared" ca="1" si="730"/>
        <v>0</v>
      </c>
      <c r="CB801" s="1587">
        <f t="shared" ca="1" si="730"/>
        <v>0</v>
      </c>
      <c r="CC801" s="1587">
        <f t="shared" ca="1" si="730"/>
        <v>0</v>
      </c>
      <c r="CD801" s="1587">
        <f t="shared" ca="1" si="730"/>
        <v>0</v>
      </c>
      <c r="CE801" s="1587">
        <f t="shared" ca="1" si="730"/>
        <v>0</v>
      </c>
      <c r="CF801" s="1587">
        <f t="shared" ca="1" si="730"/>
        <v>0</v>
      </c>
      <c r="CG801" s="1587">
        <f t="shared" ca="1" si="730"/>
        <v>0</v>
      </c>
      <c r="CH801" s="1587">
        <f t="shared" ca="1" si="730"/>
        <v>0</v>
      </c>
      <c r="CI801" s="1587">
        <f t="shared" ca="1" si="730"/>
        <v>0</v>
      </c>
      <c r="CJ801" s="1587">
        <f t="shared" ca="1" si="730"/>
        <v>0</v>
      </c>
      <c r="CK801" s="1587">
        <f t="shared" ca="1" si="730"/>
        <v>0</v>
      </c>
      <c r="CL801" s="1587">
        <f t="shared" ca="1" si="730"/>
        <v>0</v>
      </c>
      <c r="CM801" s="1587">
        <f t="shared" ca="1" si="730"/>
        <v>0</v>
      </c>
      <c r="CN801" s="1587">
        <f t="shared" ca="1" si="730"/>
        <v>0</v>
      </c>
      <c r="CO801" s="1587">
        <f t="shared" ca="1" si="730"/>
        <v>0</v>
      </c>
      <c r="CP801" s="1587">
        <f t="shared" ca="1" si="730"/>
        <v>0</v>
      </c>
      <c r="CQ801" s="1587">
        <f t="shared" ca="1" si="730"/>
        <v>0</v>
      </c>
      <c r="CR801" s="1587">
        <f t="shared" ca="1" si="730"/>
        <v>0</v>
      </c>
      <c r="CS801" s="1587">
        <f t="shared" ca="1" si="730"/>
        <v>0</v>
      </c>
      <c r="CT801" s="1587">
        <f t="shared" ca="1" si="730"/>
        <v>0</v>
      </c>
      <c r="CU801" s="1587">
        <f t="shared" ca="1" si="730"/>
        <v>0</v>
      </c>
      <c r="CV801" s="1587">
        <f t="shared" ca="1" si="730"/>
        <v>0</v>
      </c>
      <c r="CW801" s="1587">
        <f t="shared" ca="1" si="730"/>
        <v>0</v>
      </c>
      <c r="CX801" s="1587">
        <f t="shared" ref="CX801:EF801" ca="1" si="731">IF(OR(CX$789&gt;$E$63,CX$789&gt;$J$36*12),0,CW805)</f>
        <v>0</v>
      </c>
      <c r="CY801" s="1587">
        <f t="shared" ca="1" si="731"/>
        <v>0</v>
      </c>
      <c r="CZ801" s="1587">
        <f t="shared" ca="1" si="731"/>
        <v>0</v>
      </c>
      <c r="DA801" s="1587">
        <f t="shared" ca="1" si="731"/>
        <v>0</v>
      </c>
      <c r="DB801" s="1587">
        <f t="shared" ca="1" si="731"/>
        <v>0</v>
      </c>
      <c r="DC801" s="1587">
        <f t="shared" ca="1" si="731"/>
        <v>0</v>
      </c>
      <c r="DD801" s="1587">
        <f t="shared" ca="1" si="731"/>
        <v>0</v>
      </c>
      <c r="DE801" s="1587">
        <f t="shared" ca="1" si="731"/>
        <v>0</v>
      </c>
      <c r="DF801" s="1587">
        <f t="shared" ca="1" si="731"/>
        <v>0</v>
      </c>
      <c r="DG801" s="1587">
        <f t="shared" ca="1" si="731"/>
        <v>0</v>
      </c>
      <c r="DH801" s="1587">
        <f t="shared" ca="1" si="731"/>
        <v>0</v>
      </c>
      <c r="DI801" s="1587">
        <f t="shared" ca="1" si="731"/>
        <v>0</v>
      </c>
      <c r="DJ801" s="1587">
        <f t="shared" ca="1" si="731"/>
        <v>0</v>
      </c>
      <c r="DK801" s="1587">
        <f t="shared" ca="1" si="731"/>
        <v>0</v>
      </c>
      <c r="DL801" s="1587">
        <f t="shared" ca="1" si="731"/>
        <v>0</v>
      </c>
      <c r="DM801" s="1587">
        <f t="shared" ca="1" si="731"/>
        <v>0</v>
      </c>
      <c r="DN801" s="1587">
        <f t="shared" ca="1" si="731"/>
        <v>0</v>
      </c>
      <c r="DO801" s="1587">
        <f t="shared" ca="1" si="731"/>
        <v>0</v>
      </c>
      <c r="DP801" s="1587">
        <f t="shared" ca="1" si="731"/>
        <v>0</v>
      </c>
      <c r="DQ801" s="1587">
        <f t="shared" ca="1" si="731"/>
        <v>0</v>
      </c>
      <c r="DR801" s="1587">
        <f t="shared" ca="1" si="731"/>
        <v>0</v>
      </c>
      <c r="DS801" s="1587">
        <f t="shared" ca="1" si="731"/>
        <v>0</v>
      </c>
      <c r="DT801" s="1587">
        <f t="shared" ca="1" si="731"/>
        <v>0</v>
      </c>
      <c r="DU801" s="1587">
        <f t="shared" ca="1" si="731"/>
        <v>0</v>
      </c>
      <c r="DV801" s="1587">
        <f t="shared" ca="1" si="731"/>
        <v>0</v>
      </c>
      <c r="DW801" s="1587">
        <f t="shared" ca="1" si="731"/>
        <v>0</v>
      </c>
      <c r="DX801" s="1587">
        <f t="shared" ca="1" si="731"/>
        <v>0</v>
      </c>
      <c r="DY801" s="1587">
        <f t="shared" ca="1" si="731"/>
        <v>0</v>
      </c>
      <c r="DZ801" s="1587">
        <f t="shared" ca="1" si="731"/>
        <v>0</v>
      </c>
      <c r="EA801" s="1587">
        <f t="shared" ca="1" si="731"/>
        <v>0</v>
      </c>
      <c r="EB801" s="1587">
        <f t="shared" ca="1" si="731"/>
        <v>0</v>
      </c>
      <c r="EC801" s="1587">
        <f t="shared" ca="1" si="731"/>
        <v>0</v>
      </c>
      <c r="ED801" s="1587">
        <f t="shared" ca="1" si="731"/>
        <v>0</v>
      </c>
      <c r="EE801" s="1587">
        <f t="shared" ca="1" si="731"/>
        <v>0</v>
      </c>
      <c r="EF801" s="1587">
        <f t="shared" ca="1" si="731"/>
        <v>0</v>
      </c>
      <c r="EG801" s="28" t="s">
        <v>803</v>
      </c>
    </row>
    <row r="802" spans="3:137">
      <c r="C802" s="673"/>
      <c r="D802" s="859" t="s">
        <v>806</v>
      </c>
      <c r="E802" s="1587">
        <f t="shared" ref="E802:AJ802" ca="1" si="732">IF(AND($E$787&gt;=E$789,$E$63&gt;=E$789),E$801*E$864/12,IF(AND($E$787&lt;E$789,$E$63&gt;=E$789),-PMT(E$864/12,$E$786,$E$782),0))</f>
        <v>0</v>
      </c>
      <c r="F802" s="1587">
        <f t="shared" ca="1" si="732"/>
        <v>0</v>
      </c>
      <c r="G802" s="1587">
        <f t="shared" ca="1" si="732"/>
        <v>0</v>
      </c>
      <c r="H802" s="1587">
        <f t="shared" ca="1" si="732"/>
        <v>0</v>
      </c>
      <c r="I802" s="1587">
        <f t="shared" ca="1" si="732"/>
        <v>0</v>
      </c>
      <c r="J802" s="1587">
        <f t="shared" ca="1" si="732"/>
        <v>0</v>
      </c>
      <c r="K802" s="1587">
        <f t="shared" ca="1" si="732"/>
        <v>0</v>
      </c>
      <c r="L802" s="1587">
        <f t="shared" ca="1" si="732"/>
        <v>0</v>
      </c>
      <c r="M802" s="1587">
        <f t="shared" ca="1" si="732"/>
        <v>0</v>
      </c>
      <c r="N802" s="1587">
        <f t="shared" ca="1" si="732"/>
        <v>0</v>
      </c>
      <c r="O802" s="1587">
        <f t="shared" ca="1" si="732"/>
        <v>0</v>
      </c>
      <c r="P802" s="1587">
        <f t="shared" ca="1" si="732"/>
        <v>0</v>
      </c>
      <c r="Q802" s="1587">
        <f t="shared" ca="1" si="732"/>
        <v>0</v>
      </c>
      <c r="R802" s="1587">
        <f t="shared" ca="1" si="732"/>
        <v>0</v>
      </c>
      <c r="S802" s="1587">
        <f t="shared" ca="1" si="732"/>
        <v>0</v>
      </c>
      <c r="T802" s="1587">
        <f t="shared" ca="1" si="732"/>
        <v>0</v>
      </c>
      <c r="U802" s="1587">
        <f t="shared" ca="1" si="732"/>
        <v>0</v>
      </c>
      <c r="V802" s="1587">
        <f t="shared" ca="1" si="732"/>
        <v>0</v>
      </c>
      <c r="W802" s="1587">
        <f t="shared" ca="1" si="732"/>
        <v>0</v>
      </c>
      <c r="X802" s="1587">
        <f t="shared" ca="1" si="732"/>
        <v>0</v>
      </c>
      <c r="Y802" s="1587">
        <f t="shared" ca="1" si="732"/>
        <v>0</v>
      </c>
      <c r="Z802" s="1587">
        <f t="shared" ca="1" si="732"/>
        <v>0</v>
      </c>
      <c r="AA802" s="1587">
        <f t="shared" ca="1" si="732"/>
        <v>0</v>
      </c>
      <c r="AB802" s="1587">
        <f t="shared" ca="1" si="732"/>
        <v>0</v>
      </c>
      <c r="AC802" s="1587">
        <f t="shared" ca="1" si="732"/>
        <v>0</v>
      </c>
      <c r="AD802" s="1587">
        <f t="shared" ca="1" si="732"/>
        <v>0</v>
      </c>
      <c r="AE802" s="1587">
        <f t="shared" ca="1" si="732"/>
        <v>0</v>
      </c>
      <c r="AF802" s="1587">
        <f t="shared" ca="1" si="732"/>
        <v>0</v>
      </c>
      <c r="AG802" s="1587">
        <f t="shared" ca="1" si="732"/>
        <v>0</v>
      </c>
      <c r="AH802" s="1587">
        <f t="shared" ca="1" si="732"/>
        <v>0</v>
      </c>
      <c r="AI802" s="1587">
        <f t="shared" ca="1" si="732"/>
        <v>0</v>
      </c>
      <c r="AJ802" s="1587">
        <f t="shared" ca="1" si="732"/>
        <v>0</v>
      </c>
      <c r="AK802" s="1587">
        <f t="shared" ref="AK802:BP802" ca="1" si="733">IF(AND($E$787&gt;=AK$789,$E$63&gt;=AK$789),AK$801*AK$864/12,IF(AND($E$787&lt;AK$789,$E$63&gt;=AK$789),-PMT(AK$864/12,$E$786,$E$782),0))</f>
        <v>0</v>
      </c>
      <c r="AL802" s="1587">
        <f t="shared" ca="1" si="733"/>
        <v>0</v>
      </c>
      <c r="AM802" s="1587">
        <f t="shared" ca="1" si="733"/>
        <v>0</v>
      </c>
      <c r="AN802" s="1587">
        <f t="shared" ca="1" si="733"/>
        <v>0</v>
      </c>
      <c r="AO802" s="1587">
        <f t="shared" ca="1" si="733"/>
        <v>0</v>
      </c>
      <c r="AP802" s="1587">
        <f t="shared" ca="1" si="733"/>
        <v>0</v>
      </c>
      <c r="AQ802" s="1587">
        <f t="shared" ca="1" si="733"/>
        <v>0</v>
      </c>
      <c r="AR802" s="1587">
        <f t="shared" ca="1" si="733"/>
        <v>0</v>
      </c>
      <c r="AS802" s="1587">
        <f t="shared" ca="1" si="733"/>
        <v>0</v>
      </c>
      <c r="AT802" s="1587">
        <f t="shared" ca="1" si="733"/>
        <v>0</v>
      </c>
      <c r="AU802" s="1587">
        <f t="shared" ca="1" si="733"/>
        <v>0</v>
      </c>
      <c r="AV802" s="1587">
        <f t="shared" ca="1" si="733"/>
        <v>0</v>
      </c>
      <c r="AW802" s="1587">
        <f t="shared" ca="1" si="733"/>
        <v>0</v>
      </c>
      <c r="AX802" s="1587">
        <f t="shared" ca="1" si="733"/>
        <v>0</v>
      </c>
      <c r="AY802" s="1587">
        <f t="shared" ca="1" si="733"/>
        <v>0</v>
      </c>
      <c r="AZ802" s="1587">
        <f t="shared" ca="1" si="733"/>
        <v>0</v>
      </c>
      <c r="BA802" s="1587">
        <f t="shared" ca="1" si="733"/>
        <v>0</v>
      </c>
      <c r="BB802" s="1587">
        <f t="shared" ca="1" si="733"/>
        <v>0</v>
      </c>
      <c r="BC802" s="1587">
        <f t="shared" ca="1" si="733"/>
        <v>0</v>
      </c>
      <c r="BD802" s="1587">
        <f t="shared" ca="1" si="733"/>
        <v>0</v>
      </c>
      <c r="BE802" s="1587">
        <f t="shared" ca="1" si="733"/>
        <v>0</v>
      </c>
      <c r="BF802" s="1587">
        <f t="shared" ca="1" si="733"/>
        <v>0</v>
      </c>
      <c r="BG802" s="1587">
        <f t="shared" ca="1" si="733"/>
        <v>0</v>
      </c>
      <c r="BH802" s="1587">
        <f t="shared" ca="1" si="733"/>
        <v>0</v>
      </c>
      <c r="BI802" s="1587">
        <f t="shared" ca="1" si="733"/>
        <v>0</v>
      </c>
      <c r="BJ802" s="1587">
        <f t="shared" ca="1" si="733"/>
        <v>0</v>
      </c>
      <c r="BK802" s="1587">
        <f t="shared" ca="1" si="733"/>
        <v>0</v>
      </c>
      <c r="BL802" s="1587">
        <f t="shared" ca="1" si="733"/>
        <v>0</v>
      </c>
      <c r="BM802" s="1587">
        <f t="shared" ca="1" si="733"/>
        <v>0</v>
      </c>
      <c r="BN802" s="1587">
        <f t="shared" ca="1" si="733"/>
        <v>0</v>
      </c>
      <c r="BO802" s="1587">
        <f t="shared" ca="1" si="733"/>
        <v>0</v>
      </c>
      <c r="BP802" s="1587">
        <f t="shared" ca="1" si="733"/>
        <v>0</v>
      </c>
      <c r="BQ802" s="1587">
        <f t="shared" ref="BQ802:CV802" ca="1" si="734">IF(AND($E$787&gt;=BQ$789,$E$63&gt;=BQ$789),BQ$801*BQ$864/12,IF(AND($E$787&lt;BQ$789,$E$63&gt;=BQ$789),-PMT(BQ$864/12,$E$786,$E$782),0))</f>
        <v>0</v>
      </c>
      <c r="BR802" s="1587">
        <f t="shared" ca="1" si="734"/>
        <v>0</v>
      </c>
      <c r="BS802" s="1587">
        <f t="shared" ca="1" si="734"/>
        <v>0</v>
      </c>
      <c r="BT802" s="1587">
        <f t="shared" ca="1" si="734"/>
        <v>0</v>
      </c>
      <c r="BU802" s="1587">
        <f t="shared" ca="1" si="734"/>
        <v>0</v>
      </c>
      <c r="BV802" s="1587">
        <f t="shared" ca="1" si="734"/>
        <v>0</v>
      </c>
      <c r="BW802" s="1587">
        <f t="shared" ca="1" si="734"/>
        <v>0</v>
      </c>
      <c r="BX802" s="1587">
        <f t="shared" ca="1" si="734"/>
        <v>0</v>
      </c>
      <c r="BY802" s="1587">
        <f t="shared" ca="1" si="734"/>
        <v>0</v>
      </c>
      <c r="BZ802" s="1587">
        <f t="shared" ca="1" si="734"/>
        <v>0</v>
      </c>
      <c r="CA802" s="1587">
        <f t="shared" ca="1" si="734"/>
        <v>0</v>
      </c>
      <c r="CB802" s="1587">
        <f t="shared" ca="1" si="734"/>
        <v>0</v>
      </c>
      <c r="CC802" s="1587">
        <f t="shared" ca="1" si="734"/>
        <v>0</v>
      </c>
      <c r="CD802" s="1587">
        <f t="shared" ca="1" si="734"/>
        <v>0</v>
      </c>
      <c r="CE802" s="1587">
        <f t="shared" ca="1" si="734"/>
        <v>0</v>
      </c>
      <c r="CF802" s="1587">
        <f t="shared" ca="1" si="734"/>
        <v>0</v>
      </c>
      <c r="CG802" s="1587">
        <f t="shared" ca="1" si="734"/>
        <v>0</v>
      </c>
      <c r="CH802" s="1587">
        <f t="shared" ca="1" si="734"/>
        <v>0</v>
      </c>
      <c r="CI802" s="1587">
        <f t="shared" ca="1" si="734"/>
        <v>0</v>
      </c>
      <c r="CJ802" s="1587">
        <f t="shared" ca="1" si="734"/>
        <v>0</v>
      </c>
      <c r="CK802" s="1587">
        <f t="shared" ca="1" si="734"/>
        <v>0</v>
      </c>
      <c r="CL802" s="1587">
        <f t="shared" ca="1" si="734"/>
        <v>0</v>
      </c>
      <c r="CM802" s="1587">
        <f t="shared" ca="1" si="734"/>
        <v>0</v>
      </c>
      <c r="CN802" s="1587">
        <f t="shared" ca="1" si="734"/>
        <v>0</v>
      </c>
      <c r="CO802" s="1587">
        <f t="shared" ca="1" si="734"/>
        <v>0</v>
      </c>
      <c r="CP802" s="1587">
        <f t="shared" ca="1" si="734"/>
        <v>0</v>
      </c>
      <c r="CQ802" s="1587">
        <f t="shared" ca="1" si="734"/>
        <v>0</v>
      </c>
      <c r="CR802" s="1587">
        <f t="shared" ca="1" si="734"/>
        <v>0</v>
      </c>
      <c r="CS802" s="1587">
        <f t="shared" ca="1" si="734"/>
        <v>0</v>
      </c>
      <c r="CT802" s="1587">
        <f t="shared" ca="1" si="734"/>
        <v>0</v>
      </c>
      <c r="CU802" s="1587">
        <f t="shared" ca="1" si="734"/>
        <v>0</v>
      </c>
      <c r="CV802" s="1587">
        <f t="shared" ca="1" si="734"/>
        <v>0</v>
      </c>
      <c r="CW802" s="1587">
        <f t="shared" ref="CW802:EF802" ca="1" si="735">IF(AND($E$787&gt;=CW$789,$E$63&gt;=CW$789),CW$801*CW$864/12,IF(AND($E$787&lt;CW$789,$E$63&gt;=CW$789),-PMT(CW$864/12,$E$786,$E$782),0))</f>
        <v>0</v>
      </c>
      <c r="CX802" s="1587">
        <f t="shared" ca="1" si="735"/>
        <v>0</v>
      </c>
      <c r="CY802" s="1587">
        <f t="shared" ca="1" si="735"/>
        <v>0</v>
      </c>
      <c r="CZ802" s="1587">
        <f t="shared" ca="1" si="735"/>
        <v>0</v>
      </c>
      <c r="DA802" s="1587">
        <f t="shared" ca="1" si="735"/>
        <v>0</v>
      </c>
      <c r="DB802" s="1587">
        <f t="shared" ca="1" si="735"/>
        <v>0</v>
      </c>
      <c r="DC802" s="1587">
        <f t="shared" ca="1" si="735"/>
        <v>0</v>
      </c>
      <c r="DD802" s="1587">
        <f t="shared" ca="1" si="735"/>
        <v>0</v>
      </c>
      <c r="DE802" s="1587">
        <f t="shared" ca="1" si="735"/>
        <v>0</v>
      </c>
      <c r="DF802" s="1587">
        <f t="shared" ca="1" si="735"/>
        <v>0</v>
      </c>
      <c r="DG802" s="1587">
        <f t="shared" ca="1" si="735"/>
        <v>0</v>
      </c>
      <c r="DH802" s="1587">
        <f t="shared" ca="1" si="735"/>
        <v>0</v>
      </c>
      <c r="DI802" s="1587">
        <f t="shared" ca="1" si="735"/>
        <v>0</v>
      </c>
      <c r="DJ802" s="1587">
        <f t="shared" ca="1" si="735"/>
        <v>0</v>
      </c>
      <c r="DK802" s="1587">
        <f t="shared" ca="1" si="735"/>
        <v>0</v>
      </c>
      <c r="DL802" s="1587">
        <f t="shared" ca="1" si="735"/>
        <v>0</v>
      </c>
      <c r="DM802" s="1587">
        <f t="shared" ca="1" si="735"/>
        <v>0</v>
      </c>
      <c r="DN802" s="1587">
        <f t="shared" ca="1" si="735"/>
        <v>0</v>
      </c>
      <c r="DO802" s="1587">
        <f t="shared" ca="1" si="735"/>
        <v>0</v>
      </c>
      <c r="DP802" s="1587">
        <f t="shared" ca="1" si="735"/>
        <v>0</v>
      </c>
      <c r="DQ802" s="1587">
        <f t="shared" ca="1" si="735"/>
        <v>0</v>
      </c>
      <c r="DR802" s="1587">
        <f t="shared" ca="1" si="735"/>
        <v>0</v>
      </c>
      <c r="DS802" s="1587">
        <f t="shared" ca="1" si="735"/>
        <v>0</v>
      </c>
      <c r="DT802" s="1587">
        <f t="shared" ca="1" si="735"/>
        <v>0</v>
      </c>
      <c r="DU802" s="1587">
        <f t="shared" ca="1" si="735"/>
        <v>0</v>
      </c>
      <c r="DV802" s="1587">
        <f t="shared" ca="1" si="735"/>
        <v>0</v>
      </c>
      <c r="DW802" s="1587">
        <f t="shared" ca="1" si="735"/>
        <v>0</v>
      </c>
      <c r="DX802" s="1587">
        <f t="shared" ca="1" si="735"/>
        <v>0</v>
      </c>
      <c r="DY802" s="1587">
        <f t="shared" ca="1" si="735"/>
        <v>0</v>
      </c>
      <c r="DZ802" s="1587">
        <f t="shared" ca="1" si="735"/>
        <v>0</v>
      </c>
      <c r="EA802" s="1587">
        <f t="shared" ca="1" si="735"/>
        <v>0</v>
      </c>
      <c r="EB802" s="1587">
        <f t="shared" ca="1" si="735"/>
        <v>0</v>
      </c>
      <c r="EC802" s="1587">
        <f t="shared" ca="1" si="735"/>
        <v>0</v>
      </c>
      <c r="ED802" s="1587">
        <f t="shared" ca="1" si="735"/>
        <v>0</v>
      </c>
      <c r="EE802" s="1587">
        <f t="shared" ca="1" si="735"/>
        <v>0</v>
      </c>
      <c r="EF802" s="1587">
        <f t="shared" ca="1" si="735"/>
        <v>0</v>
      </c>
      <c r="EG802" s="28" t="s">
        <v>803</v>
      </c>
    </row>
    <row r="803" spans="3:137">
      <c r="C803" s="673"/>
      <c r="D803" s="859" t="s">
        <v>807</v>
      </c>
      <c r="E803" s="1587">
        <f t="shared" ref="E803:AJ803" si="736">E$801*E$864/12</f>
        <v>0</v>
      </c>
      <c r="F803" s="1587">
        <f t="shared" ca="1" si="736"/>
        <v>0</v>
      </c>
      <c r="G803" s="1587">
        <f t="shared" ca="1" si="736"/>
        <v>0</v>
      </c>
      <c r="H803" s="1587">
        <f t="shared" ca="1" si="736"/>
        <v>0</v>
      </c>
      <c r="I803" s="1587">
        <f t="shared" ca="1" si="736"/>
        <v>0</v>
      </c>
      <c r="J803" s="1587">
        <f t="shared" ca="1" si="736"/>
        <v>0</v>
      </c>
      <c r="K803" s="1587">
        <f t="shared" ca="1" si="736"/>
        <v>0</v>
      </c>
      <c r="L803" s="1587">
        <f t="shared" ca="1" si="736"/>
        <v>0</v>
      </c>
      <c r="M803" s="1587">
        <f t="shared" ca="1" si="736"/>
        <v>0</v>
      </c>
      <c r="N803" s="1587">
        <f t="shared" ca="1" si="736"/>
        <v>0</v>
      </c>
      <c r="O803" s="1587">
        <f t="shared" ca="1" si="736"/>
        <v>0</v>
      </c>
      <c r="P803" s="1587">
        <f t="shared" ca="1" si="736"/>
        <v>0</v>
      </c>
      <c r="Q803" s="1587">
        <f t="shared" ca="1" si="736"/>
        <v>0</v>
      </c>
      <c r="R803" s="1587">
        <f t="shared" ca="1" si="736"/>
        <v>0</v>
      </c>
      <c r="S803" s="1587">
        <f t="shared" ca="1" si="736"/>
        <v>0</v>
      </c>
      <c r="T803" s="1587">
        <f t="shared" ca="1" si="736"/>
        <v>0</v>
      </c>
      <c r="U803" s="1587">
        <f t="shared" ca="1" si="736"/>
        <v>0</v>
      </c>
      <c r="V803" s="1587">
        <f t="shared" ca="1" si="736"/>
        <v>0</v>
      </c>
      <c r="W803" s="1587">
        <f t="shared" ca="1" si="736"/>
        <v>0</v>
      </c>
      <c r="X803" s="1587">
        <f t="shared" ca="1" si="736"/>
        <v>0</v>
      </c>
      <c r="Y803" s="1587">
        <f t="shared" ca="1" si="736"/>
        <v>0</v>
      </c>
      <c r="Z803" s="1587">
        <f t="shared" ca="1" si="736"/>
        <v>0</v>
      </c>
      <c r="AA803" s="1587">
        <f t="shared" ca="1" si="736"/>
        <v>0</v>
      </c>
      <c r="AB803" s="1587">
        <f t="shared" ca="1" si="736"/>
        <v>0</v>
      </c>
      <c r="AC803" s="1587">
        <f t="shared" ca="1" si="736"/>
        <v>0</v>
      </c>
      <c r="AD803" s="1587">
        <f t="shared" ca="1" si="736"/>
        <v>0</v>
      </c>
      <c r="AE803" s="1587">
        <f t="shared" ca="1" si="736"/>
        <v>0</v>
      </c>
      <c r="AF803" s="1587">
        <f t="shared" ca="1" si="736"/>
        <v>0</v>
      </c>
      <c r="AG803" s="1587">
        <f t="shared" ca="1" si="736"/>
        <v>0</v>
      </c>
      <c r="AH803" s="1587">
        <f t="shared" ca="1" si="736"/>
        <v>0</v>
      </c>
      <c r="AI803" s="1587">
        <f t="shared" ca="1" si="736"/>
        <v>0</v>
      </c>
      <c r="AJ803" s="1587">
        <f t="shared" ca="1" si="736"/>
        <v>0</v>
      </c>
      <c r="AK803" s="1587">
        <f t="shared" ref="AK803:BP803" ca="1" si="737">AK$801*AK$864/12</f>
        <v>0</v>
      </c>
      <c r="AL803" s="1587">
        <f t="shared" ca="1" si="737"/>
        <v>0</v>
      </c>
      <c r="AM803" s="1587">
        <f t="shared" ca="1" si="737"/>
        <v>0</v>
      </c>
      <c r="AN803" s="1587">
        <f t="shared" ca="1" si="737"/>
        <v>0</v>
      </c>
      <c r="AO803" s="1587">
        <f t="shared" ca="1" si="737"/>
        <v>0</v>
      </c>
      <c r="AP803" s="1587">
        <f t="shared" ca="1" si="737"/>
        <v>0</v>
      </c>
      <c r="AQ803" s="1587">
        <f t="shared" ca="1" si="737"/>
        <v>0</v>
      </c>
      <c r="AR803" s="1587">
        <f t="shared" ca="1" si="737"/>
        <v>0</v>
      </c>
      <c r="AS803" s="1587">
        <f t="shared" ca="1" si="737"/>
        <v>0</v>
      </c>
      <c r="AT803" s="1587">
        <f t="shared" ca="1" si="737"/>
        <v>0</v>
      </c>
      <c r="AU803" s="1587">
        <f t="shared" ca="1" si="737"/>
        <v>0</v>
      </c>
      <c r="AV803" s="1587">
        <f t="shared" ca="1" si="737"/>
        <v>0</v>
      </c>
      <c r="AW803" s="1587">
        <f t="shared" ca="1" si="737"/>
        <v>0</v>
      </c>
      <c r="AX803" s="1587">
        <f t="shared" ca="1" si="737"/>
        <v>0</v>
      </c>
      <c r="AY803" s="1587">
        <f t="shared" ca="1" si="737"/>
        <v>0</v>
      </c>
      <c r="AZ803" s="1587">
        <f t="shared" ca="1" si="737"/>
        <v>0</v>
      </c>
      <c r="BA803" s="1587">
        <f t="shared" ca="1" si="737"/>
        <v>0</v>
      </c>
      <c r="BB803" s="1587">
        <f t="shared" ca="1" si="737"/>
        <v>0</v>
      </c>
      <c r="BC803" s="1587">
        <f t="shared" ca="1" si="737"/>
        <v>0</v>
      </c>
      <c r="BD803" s="1587">
        <f t="shared" ca="1" si="737"/>
        <v>0</v>
      </c>
      <c r="BE803" s="1587">
        <f t="shared" ca="1" si="737"/>
        <v>0</v>
      </c>
      <c r="BF803" s="1587">
        <f t="shared" ca="1" si="737"/>
        <v>0</v>
      </c>
      <c r="BG803" s="1587">
        <f t="shared" ca="1" si="737"/>
        <v>0</v>
      </c>
      <c r="BH803" s="1587">
        <f t="shared" ca="1" si="737"/>
        <v>0</v>
      </c>
      <c r="BI803" s="1587">
        <f t="shared" ca="1" si="737"/>
        <v>0</v>
      </c>
      <c r="BJ803" s="1587">
        <f t="shared" ca="1" si="737"/>
        <v>0</v>
      </c>
      <c r="BK803" s="1587">
        <f t="shared" ca="1" si="737"/>
        <v>0</v>
      </c>
      <c r="BL803" s="1587">
        <f t="shared" ca="1" si="737"/>
        <v>0</v>
      </c>
      <c r="BM803" s="1587">
        <f t="shared" ca="1" si="737"/>
        <v>0</v>
      </c>
      <c r="BN803" s="1587">
        <f t="shared" ca="1" si="737"/>
        <v>0</v>
      </c>
      <c r="BO803" s="1587">
        <f t="shared" ca="1" si="737"/>
        <v>0</v>
      </c>
      <c r="BP803" s="1587">
        <f t="shared" ca="1" si="737"/>
        <v>0</v>
      </c>
      <c r="BQ803" s="1587">
        <f t="shared" ref="BQ803:CV803" ca="1" si="738">BQ$801*BQ$864/12</f>
        <v>0</v>
      </c>
      <c r="BR803" s="1587">
        <f t="shared" ca="1" si="738"/>
        <v>0</v>
      </c>
      <c r="BS803" s="1587">
        <f t="shared" ca="1" si="738"/>
        <v>0</v>
      </c>
      <c r="BT803" s="1587">
        <f t="shared" ca="1" si="738"/>
        <v>0</v>
      </c>
      <c r="BU803" s="1587">
        <f t="shared" ca="1" si="738"/>
        <v>0</v>
      </c>
      <c r="BV803" s="1587">
        <f t="shared" ca="1" si="738"/>
        <v>0</v>
      </c>
      <c r="BW803" s="1587">
        <f t="shared" ca="1" si="738"/>
        <v>0</v>
      </c>
      <c r="BX803" s="1587">
        <f t="shared" ca="1" si="738"/>
        <v>0</v>
      </c>
      <c r="BY803" s="1587">
        <f t="shared" ca="1" si="738"/>
        <v>0</v>
      </c>
      <c r="BZ803" s="1587">
        <f t="shared" ca="1" si="738"/>
        <v>0</v>
      </c>
      <c r="CA803" s="1587">
        <f t="shared" ca="1" si="738"/>
        <v>0</v>
      </c>
      <c r="CB803" s="1587">
        <f t="shared" ca="1" si="738"/>
        <v>0</v>
      </c>
      <c r="CC803" s="1587">
        <f t="shared" ca="1" si="738"/>
        <v>0</v>
      </c>
      <c r="CD803" s="1587">
        <f t="shared" ca="1" si="738"/>
        <v>0</v>
      </c>
      <c r="CE803" s="1587">
        <f t="shared" ca="1" si="738"/>
        <v>0</v>
      </c>
      <c r="CF803" s="1587">
        <f t="shared" ca="1" si="738"/>
        <v>0</v>
      </c>
      <c r="CG803" s="1587">
        <f t="shared" ca="1" si="738"/>
        <v>0</v>
      </c>
      <c r="CH803" s="1587">
        <f t="shared" ca="1" si="738"/>
        <v>0</v>
      </c>
      <c r="CI803" s="1587">
        <f t="shared" ca="1" si="738"/>
        <v>0</v>
      </c>
      <c r="CJ803" s="1587">
        <f t="shared" ca="1" si="738"/>
        <v>0</v>
      </c>
      <c r="CK803" s="1587">
        <f t="shared" ca="1" si="738"/>
        <v>0</v>
      </c>
      <c r="CL803" s="1587">
        <f t="shared" ca="1" si="738"/>
        <v>0</v>
      </c>
      <c r="CM803" s="1587">
        <f t="shared" ca="1" si="738"/>
        <v>0</v>
      </c>
      <c r="CN803" s="1587">
        <f t="shared" ca="1" si="738"/>
        <v>0</v>
      </c>
      <c r="CO803" s="1587">
        <f t="shared" ca="1" si="738"/>
        <v>0</v>
      </c>
      <c r="CP803" s="1587">
        <f t="shared" ca="1" si="738"/>
        <v>0</v>
      </c>
      <c r="CQ803" s="1587">
        <f t="shared" ca="1" si="738"/>
        <v>0</v>
      </c>
      <c r="CR803" s="1587">
        <f t="shared" ca="1" si="738"/>
        <v>0</v>
      </c>
      <c r="CS803" s="1587">
        <f t="shared" ca="1" si="738"/>
        <v>0</v>
      </c>
      <c r="CT803" s="1587">
        <f t="shared" ca="1" si="738"/>
        <v>0</v>
      </c>
      <c r="CU803" s="1587">
        <f t="shared" ca="1" si="738"/>
        <v>0</v>
      </c>
      <c r="CV803" s="1587">
        <f t="shared" ca="1" si="738"/>
        <v>0</v>
      </c>
      <c r="CW803" s="1587">
        <f t="shared" ref="CW803:EF803" ca="1" si="739">CW$801*CW$864/12</f>
        <v>0</v>
      </c>
      <c r="CX803" s="1587">
        <f t="shared" ca="1" si="739"/>
        <v>0</v>
      </c>
      <c r="CY803" s="1587">
        <f t="shared" ca="1" si="739"/>
        <v>0</v>
      </c>
      <c r="CZ803" s="1587">
        <f t="shared" ca="1" si="739"/>
        <v>0</v>
      </c>
      <c r="DA803" s="1587">
        <f t="shared" ca="1" si="739"/>
        <v>0</v>
      </c>
      <c r="DB803" s="1587">
        <f t="shared" ca="1" si="739"/>
        <v>0</v>
      </c>
      <c r="DC803" s="1587">
        <f t="shared" ca="1" si="739"/>
        <v>0</v>
      </c>
      <c r="DD803" s="1587">
        <f t="shared" ca="1" si="739"/>
        <v>0</v>
      </c>
      <c r="DE803" s="1587">
        <f t="shared" ca="1" si="739"/>
        <v>0</v>
      </c>
      <c r="DF803" s="1587">
        <f t="shared" ca="1" si="739"/>
        <v>0</v>
      </c>
      <c r="DG803" s="1587">
        <f t="shared" ca="1" si="739"/>
        <v>0</v>
      </c>
      <c r="DH803" s="1587">
        <f t="shared" ca="1" si="739"/>
        <v>0</v>
      </c>
      <c r="DI803" s="1587">
        <f t="shared" ca="1" si="739"/>
        <v>0</v>
      </c>
      <c r="DJ803" s="1587">
        <f t="shared" ca="1" si="739"/>
        <v>0</v>
      </c>
      <c r="DK803" s="1587">
        <f t="shared" ca="1" si="739"/>
        <v>0</v>
      </c>
      <c r="DL803" s="1587">
        <f t="shared" ca="1" si="739"/>
        <v>0</v>
      </c>
      <c r="DM803" s="1587">
        <f t="shared" ca="1" si="739"/>
        <v>0</v>
      </c>
      <c r="DN803" s="1587">
        <f t="shared" ca="1" si="739"/>
        <v>0</v>
      </c>
      <c r="DO803" s="1587">
        <f t="shared" ca="1" si="739"/>
        <v>0</v>
      </c>
      <c r="DP803" s="1587">
        <f t="shared" ca="1" si="739"/>
        <v>0</v>
      </c>
      <c r="DQ803" s="1587">
        <f t="shared" ca="1" si="739"/>
        <v>0</v>
      </c>
      <c r="DR803" s="1587">
        <f t="shared" ca="1" si="739"/>
        <v>0</v>
      </c>
      <c r="DS803" s="1587">
        <f t="shared" ca="1" si="739"/>
        <v>0</v>
      </c>
      <c r="DT803" s="1587">
        <f t="shared" ca="1" si="739"/>
        <v>0</v>
      </c>
      <c r="DU803" s="1587">
        <f t="shared" ca="1" si="739"/>
        <v>0</v>
      </c>
      <c r="DV803" s="1587">
        <f t="shared" ca="1" si="739"/>
        <v>0</v>
      </c>
      <c r="DW803" s="1587">
        <f t="shared" ca="1" si="739"/>
        <v>0</v>
      </c>
      <c r="DX803" s="1587">
        <f t="shared" ca="1" si="739"/>
        <v>0</v>
      </c>
      <c r="DY803" s="1587">
        <f t="shared" ca="1" si="739"/>
        <v>0</v>
      </c>
      <c r="DZ803" s="1587">
        <f t="shared" ca="1" si="739"/>
        <v>0</v>
      </c>
      <c r="EA803" s="1587">
        <f t="shared" ca="1" si="739"/>
        <v>0</v>
      </c>
      <c r="EB803" s="1587">
        <f t="shared" ca="1" si="739"/>
        <v>0</v>
      </c>
      <c r="EC803" s="1587">
        <f t="shared" ca="1" si="739"/>
        <v>0</v>
      </c>
      <c r="ED803" s="1587">
        <f t="shared" ca="1" si="739"/>
        <v>0</v>
      </c>
      <c r="EE803" s="1587">
        <f t="shared" ca="1" si="739"/>
        <v>0</v>
      </c>
      <c r="EF803" s="1587">
        <f t="shared" ca="1" si="739"/>
        <v>0</v>
      </c>
      <c r="EG803" s="28" t="s">
        <v>803</v>
      </c>
    </row>
    <row r="804" spans="3:137">
      <c r="C804" s="673"/>
      <c r="D804" s="859" t="s">
        <v>808</v>
      </c>
      <c r="E804" s="1587">
        <f t="shared" ref="E804:AJ804" ca="1" si="740">E802-E803</f>
        <v>0</v>
      </c>
      <c r="F804" s="1587">
        <f t="shared" ca="1" si="740"/>
        <v>0</v>
      </c>
      <c r="G804" s="1587">
        <f t="shared" ca="1" si="740"/>
        <v>0</v>
      </c>
      <c r="H804" s="1587">
        <f t="shared" ca="1" si="740"/>
        <v>0</v>
      </c>
      <c r="I804" s="1587">
        <f t="shared" ca="1" si="740"/>
        <v>0</v>
      </c>
      <c r="J804" s="1587">
        <f t="shared" ca="1" si="740"/>
        <v>0</v>
      </c>
      <c r="K804" s="1587">
        <f t="shared" ca="1" si="740"/>
        <v>0</v>
      </c>
      <c r="L804" s="1587">
        <f t="shared" ca="1" si="740"/>
        <v>0</v>
      </c>
      <c r="M804" s="1587">
        <f t="shared" ca="1" si="740"/>
        <v>0</v>
      </c>
      <c r="N804" s="1587">
        <f t="shared" ca="1" si="740"/>
        <v>0</v>
      </c>
      <c r="O804" s="1587">
        <f t="shared" ca="1" si="740"/>
        <v>0</v>
      </c>
      <c r="P804" s="1587">
        <f t="shared" ca="1" si="740"/>
        <v>0</v>
      </c>
      <c r="Q804" s="1587">
        <f t="shared" ca="1" si="740"/>
        <v>0</v>
      </c>
      <c r="R804" s="1587">
        <f t="shared" ca="1" si="740"/>
        <v>0</v>
      </c>
      <c r="S804" s="1587">
        <f t="shared" ca="1" si="740"/>
        <v>0</v>
      </c>
      <c r="T804" s="1587">
        <f t="shared" ca="1" si="740"/>
        <v>0</v>
      </c>
      <c r="U804" s="1587">
        <f t="shared" ca="1" si="740"/>
        <v>0</v>
      </c>
      <c r="V804" s="1587">
        <f t="shared" ca="1" si="740"/>
        <v>0</v>
      </c>
      <c r="W804" s="1587">
        <f t="shared" ca="1" si="740"/>
        <v>0</v>
      </c>
      <c r="X804" s="1587">
        <f t="shared" ca="1" si="740"/>
        <v>0</v>
      </c>
      <c r="Y804" s="1587">
        <f t="shared" ca="1" si="740"/>
        <v>0</v>
      </c>
      <c r="Z804" s="1587">
        <f t="shared" ca="1" si="740"/>
        <v>0</v>
      </c>
      <c r="AA804" s="1587">
        <f t="shared" ca="1" si="740"/>
        <v>0</v>
      </c>
      <c r="AB804" s="1587">
        <f t="shared" ca="1" si="740"/>
        <v>0</v>
      </c>
      <c r="AC804" s="1587">
        <f t="shared" ca="1" si="740"/>
        <v>0</v>
      </c>
      <c r="AD804" s="1587">
        <f t="shared" ca="1" si="740"/>
        <v>0</v>
      </c>
      <c r="AE804" s="1587">
        <f t="shared" ca="1" si="740"/>
        <v>0</v>
      </c>
      <c r="AF804" s="1587">
        <f t="shared" ca="1" si="740"/>
        <v>0</v>
      </c>
      <c r="AG804" s="1587">
        <f t="shared" ca="1" si="740"/>
        <v>0</v>
      </c>
      <c r="AH804" s="1587">
        <f t="shared" ca="1" si="740"/>
        <v>0</v>
      </c>
      <c r="AI804" s="1587">
        <f t="shared" ca="1" si="740"/>
        <v>0</v>
      </c>
      <c r="AJ804" s="1587">
        <f t="shared" ca="1" si="740"/>
        <v>0</v>
      </c>
      <c r="AK804" s="1587">
        <f t="shared" ref="AK804:BP804" ca="1" si="741">AK802-AK803</f>
        <v>0</v>
      </c>
      <c r="AL804" s="1587">
        <f t="shared" ca="1" si="741"/>
        <v>0</v>
      </c>
      <c r="AM804" s="1587">
        <f t="shared" ca="1" si="741"/>
        <v>0</v>
      </c>
      <c r="AN804" s="1587">
        <f t="shared" ca="1" si="741"/>
        <v>0</v>
      </c>
      <c r="AO804" s="1587">
        <f t="shared" ca="1" si="741"/>
        <v>0</v>
      </c>
      <c r="AP804" s="1587">
        <f t="shared" ca="1" si="741"/>
        <v>0</v>
      </c>
      <c r="AQ804" s="1587">
        <f t="shared" ca="1" si="741"/>
        <v>0</v>
      </c>
      <c r="AR804" s="1587">
        <f t="shared" ca="1" si="741"/>
        <v>0</v>
      </c>
      <c r="AS804" s="1587">
        <f t="shared" ca="1" si="741"/>
        <v>0</v>
      </c>
      <c r="AT804" s="1587">
        <f t="shared" ca="1" si="741"/>
        <v>0</v>
      </c>
      <c r="AU804" s="1587">
        <f t="shared" ca="1" si="741"/>
        <v>0</v>
      </c>
      <c r="AV804" s="1587">
        <f t="shared" ca="1" si="741"/>
        <v>0</v>
      </c>
      <c r="AW804" s="1587">
        <f t="shared" ca="1" si="741"/>
        <v>0</v>
      </c>
      <c r="AX804" s="1587">
        <f t="shared" ca="1" si="741"/>
        <v>0</v>
      </c>
      <c r="AY804" s="1587">
        <f t="shared" ca="1" si="741"/>
        <v>0</v>
      </c>
      <c r="AZ804" s="1587">
        <f t="shared" ca="1" si="741"/>
        <v>0</v>
      </c>
      <c r="BA804" s="1587">
        <f t="shared" ca="1" si="741"/>
        <v>0</v>
      </c>
      <c r="BB804" s="1587">
        <f t="shared" ca="1" si="741"/>
        <v>0</v>
      </c>
      <c r="BC804" s="1587">
        <f t="shared" ca="1" si="741"/>
        <v>0</v>
      </c>
      <c r="BD804" s="1587">
        <f t="shared" ca="1" si="741"/>
        <v>0</v>
      </c>
      <c r="BE804" s="1587">
        <f t="shared" ca="1" si="741"/>
        <v>0</v>
      </c>
      <c r="BF804" s="1587">
        <f t="shared" ca="1" si="741"/>
        <v>0</v>
      </c>
      <c r="BG804" s="1587">
        <f t="shared" ca="1" si="741"/>
        <v>0</v>
      </c>
      <c r="BH804" s="1587">
        <f t="shared" ca="1" si="741"/>
        <v>0</v>
      </c>
      <c r="BI804" s="1587">
        <f t="shared" ca="1" si="741"/>
        <v>0</v>
      </c>
      <c r="BJ804" s="1587">
        <f t="shared" ca="1" si="741"/>
        <v>0</v>
      </c>
      <c r="BK804" s="1587">
        <f t="shared" ca="1" si="741"/>
        <v>0</v>
      </c>
      <c r="BL804" s="1587">
        <f t="shared" ca="1" si="741"/>
        <v>0</v>
      </c>
      <c r="BM804" s="1587">
        <f t="shared" ca="1" si="741"/>
        <v>0</v>
      </c>
      <c r="BN804" s="1587">
        <f t="shared" ca="1" si="741"/>
        <v>0</v>
      </c>
      <c r="BO804" s="1587">
        <f t="shared" ca="1" si="741"/>
        <v>0</v>
      </c>
      <c r="BP804" s="1587">
        <f t="shared" ca="1" si="741"/>
        <v>0</v>
      </c>
      <c r="BQ804" s="1587">
        <f t="shared" ref="BQ804:CV804" ca="1" si="742">BQ802-BQ803</f>
        <v>0</v>
      </c>
      <c r="BR804" s="1587">
        <f t="shared" ca="1" si="742"/>
        <v>0</v>
      </c>
      <c r="BS804" s="1587">
        <f t="shared" ca="1" si="742"/>
        <v>0</v>
      </c>
      <c r="BT804" s="1587">
        <f t="shared" ca="1" si="742"/>
        <v>0</v>
      </c>
      <c r="BU804" s="1587">
        <f t="shared" ca="1" si="742"/>
        <v>0</v>
      </c>
      <c r="BV804" s="1587">
        <f t="shared" ca="1" si="742"/>
        <v>0</v>
      </c>
      <c r="BW804" s="1587">
        <f t="shared" ca="1" si="742"/>
        <v>0</v>
      </c>
      <c r="BX804" s="1587">
        <f t="shared" ca="1" si="742"/>
        <v>0</v>
      </c>
      <c r="BY804" s="1587">
        <f t="shared" ca="1" si="742"/>
        <v>0</v>
      </c>
      <c r="BZ804" s="1587">
        <f t="shared" ca="1" si="742"/>
        <v>0</v>
      </c>
      <c r="CA804" s="1587">
        <f t="shared" ca="1" si="742"/>
        <v>0</v>
      </c>
      <c r="CB804" s="1587">
        <f t="shared" ca="1" si="742"/>
        <v>0</v>
      </c>
      <c r="CC804" s="1587">
        <f t="shared" ca="1" si="742"/>
        <v>0</v>
      </c>
      <c r="CD804" s="1587">
        <f t="shared" ca="1" si="742"/>
        <v>0</v>
      </c>
      <c r="CE804" s="1587">
        <f t="shared" ca="1" si="742"/>
        <v>0</v>
      </c>
      <c r="CF804" s="1587">
        <f t="shared" ca="1" si="742"/>
        <v>0</v>
      </c>
      <c r="CG804" s="1587">
        <f t="shared" ca="1" si="742"/>
        <v>0</v>
      </c>
      <c r="CH804" s="1587">
        <f t="shared" ca="1" si="742"/>
        <v>0</v>
      </c>
      <c r="CI804" s="1587">
        <f t="shared" ca="1" si="742"/>
        <v>0</v>
      </c>
      <c r="CJ804" s="1587">
        <f t="shared" ca="1" si="742"/>
        <v>0</v>
      </c>
      <c r="CK804" s="1587">
        <f t="shared" ca="1" si="742"/>
        <v>0</v>
      </c>
      <c r="CL804" s="1587">
        <f t="shared" ca="1" si="742"/>
        <v>0</v>
      </c>
      <c r="CM804" s="1587">
        <f t="shared" ca="1" si="742"/>
        <v>0</v>
      </c>
      <c r="CN804" s="1587">
        <f t="shared" ca="1" si="742"/>
        <v>0</v>
      </c>
      <c r="CO804" s="1587">
        <f t="shared" ca="1" si="742"/>
        <v>0</v>
      </c>
      <c r="CP804" s="1587">
        <f t="shared" ca="1" si="742"/>
        <v>0</v>
      </c>
      <c r="CQ804" s="1587">
        <f t="shared" ca="1" si="742"/>
        <v>0</v>
      </c>
      <c r="CR804" s="1587">
        <f t="shared" ca="1" si="742"/>
        <v>0</v>
      </c>
      <c r="CS804" s="1587">
        <f t="shared" ca="1" si="742"/>
        <v>0</v>
      </c>
      <c r="CT804" s="1587">
        <f t="shared" ca="1" si="742"/>
        <v>0</v>
      </c>
      <c r="CU804" s="1587">
        <f t="shared" ca="1" si="742"/>
        <v>0</v>
      </c>
      <c r="CV804" s="1587">
        <f t="shared" ca="1" si="742"/>
        <v>0</v>
      </c>
      <c r="CW804" s="1587">
        <f t="shared" ref="CW804:EB804" ca="1" si="743">CW802-CW803</f>
        <v>0</v>
      </c>
      <c r="CX804" s="1587">
        <f t="shared" ca="1" si="743"/>
        <v>0</v>
      </c>
      <c r="CY804" s="1587">
        <f t="shared" ca="1" si="743"/>
        <v>0</v>
      </c>
      <c r="CZ804" s="1587">
        <f t="shared" ca="1" si="743"/>
        <v>0</v>
      </c>
      <c r="DA804" s="1587">
        <f t="shared" ca="1" si="743"/>
        <v>0</v>
      </c>
      <c r="DB804" s="1587">
        <f t="shared" ca="1" si="743"/>
        <v>0</v>
      </c>
      <c r="DC804" s="1587">
        <f t="shared" ca="1" si="743"/>
        <v>0</v>
      </c>
      <c r="DD804" s="1587">
        <f t="shared" ca="1" si="743"/>
        <v>0</v>
      </c>
      <c r="DE804" s="1587">
        <f t="shared" ca="1" si="743"/>
        <v>0</v>
      </c>
      <c r="DF804" s="1587">
        <f t="shared" ca="1" si="743"/>
        <v>0</v>
      </c>
      <c r="DG804" s="1587">
        <f t="shared" ca="1" si="743"/>
        <v>0</v>
      </c>
      <c r="DH804" s="1587">
        <f t="shared" ca="1" si="743"/>
        <v>0</v>
      </c>
      <c r="DI804" s="1587">
        <f t="shared" ca="1" si="743"/>
        <v>0</v>
      </c>
      <c r="DJ804" s="1587">
        <f t="shared" ca="1" si="743"/>
        <v>0</v>
      </c>
      <c r="DK804" s="1587">
        <f t="shared" ca="1" si="743"/>
        <v>0</v>
      </c>
      <c r="DL804" s="1587">
        <f t="shared" ca="1" si="743"/>
        <v>0</v>
      </c>
      <c r="DM804" s="1587">
        <f t="shared" ca="1" si="743"/>
        <v>0</v>
      </c>
      <c r="DN804" s="1587">
        <f t="shared" ca="1" si="743"/>
        <v>0</v>
      </c>
      <c r="DO804" s="1587">
        <f t="shared" ca="1" si="743"/>
        <v>0</v>
      </c>
      <c r="DP804" s="1587">
        <f t="shared" ca="1" si="743"/>
        <v>0</v>
      </c>
      <c r="DQ804" s="1587">
        <f t="shared" ca="1" si="743"/>
        <v>0</v>
      </c>
      <c r="DR804" s="1587">
        <f t="shared" ca="1" si="743"/>
        <v>0</v>
      </c>
      <c r="DS804" s="1587">
        <f t="shared" ca="1" si="743"/>
        <v>0</v>
      </c>
      <c r="DT804" s="1587">
        <f t="shared" ca="1" si="743"/>
        <v>0</v>
      </c>
      <c r="DU804" s="1587">
        <f t="shared" ca="1" si="743"/>
        <v>0</v>
      </c>
      <c r="DV804" s="1587">
        <f t="shared" ca="1" si="743"/>
        <v>0</v>
      </c>
      <c r="DW804" s="1587">
        <f t="shared" ca="1" si="743"/>
        <v>0</v>
      </c>
      <c r="DX804" s="1587">
        <f t="shared" ca="1" si="743"/>
        <v>0</v>
      </c>
      <c r="DY804" s="1587">
        <f t="shared" ca="1" si="743"/>
        <v>0</v>
      </c>
      <c r="DZ804" s="1587">
        <f t="shared" ca="1" si="743"/>
        <v>0</v>
      </c>
      <c r="EA804" s="1587">
        <f t="shared" ca="1" si="743"/>
        <v>0</v>
      </c>
      <c r="EB804" s="1587">
        <f t="shared" ca="1" si="743"/>
        <v>0</v>
      </c>
      <c r="EC804" s="1587">
        <f t="shared" ref="EC804:FH804" ca="1" si="744">EC802-EC803</f>
        <v>0</v>
      </c>
      <c r="ED804" s="1587">
        <f t="shared" ca="1" si="744"/>
        <v>0</v>
      </c>
      <c r="EE804" s="1587">
        <f t="shared" ca="1" si="744"/>
        <v>0</v>
      </c>
      <c r="EF804" s="1587">
        <f t="shared" ca="1" si="744"/>
        <v>0</v>
      </c>
      <c r="EG804" s="28" t="s">
        <v>803</v>
      </c>
    </row>
    <row r="805" spans="3:137">
      <c r="C805" s="673"/>
      <c r="D805" s="859" t="s">
        <v>809</v>
      </c>
      <c r="E805" s="1587">
        <f t="shared" ref="E805:AJ805" ca="1" si="745">E801-E804+E800</f>
        <v>0</v>
      </c>
      <c r="F805" s="1587">
        <f t="shared" ca="1" si="745"/>
        <v>0</v>
      </c>
      <c r="G805" s="1587">
        <f t="shared" ca="1" si="745"/>
        <v>0</v>
      </c>
      <c r="H805" s="1587">
        <f t="shared" ca="1" si="745"/>
        <v>0</v>
      </c>
      <c r="I805" s="1587">
        <f t="shared" ca="1" si="745"/>
        <v>0</v>
      </c>
      <c r="J805" s="1587">
        <f t="shared" ca="1" si="745"/>
        <v>0</v>
      </c>
      <c r="K805" s="1587">
        <f t="shared" ca="1" si="745"/>
        <v>0</v>
      </c>
      <c r="L805" s="1587">
        <f t="shared" ca="1" si="745"/>
        <v>0</v>
      </c>
      <c r="M805" s="1587">
        <f t="shared" ca="1" si="745"/>
        <v>0</v>
      </c>
      <c r="N805" s="1587">
        <f t="shared" ca="1" si="745"/>
        <v>0</v>
      </c>
      <c r="O805" s="1587">
        <f t="shared" ca="1" si="745"/>
        <v>0</v>
      </c>
      <c r="P805" s="1587">
        <f t="shared" ca="1" si="745"/>
        <v>0</v>
      </c>
      <c r="Q805" s="1587">
        <f t="shared" ca="1" si="745"/>
        <v>0</v>
      </c>
      <c r="R805" s="1587">
        <f t="shared" ca="1" si="745"/>
        <v>0</v>
      </c>
      <c r="S805" s="1587">
        <f t="shared" ca="1" si="745"/>
        <v>0</v>
      </c>
      <c r="T805" s="1587">
        <f t="shared" ca="1" si="745"/>
        <v>0</v>
      </c>
      <c r="U805" s="1587">
        <f t="shared" ca="1" si="745"/>
        <v>0</v>
      </c>
      <c r="V805" s="1587">
        <f t="shared" ca="1" si="745"/>
        <v>0</v>
      </c>
      <c r="W805" s="1587">
        <f t="shared" ca="1" si="745"/>
        <v>0</v>
      </c>
      <c r="X805" s="1587">
        <f t="shared" ca="1" si="745"/>
        <v>0</v>
      </c>
      <c r="Y805" s="1587">
        <f t="shared" ca="1" si="745"/>
        <v>0</v>
      </c>
      <c r="Z805" s="1587">
        <f t="shared" ca="1" si="745"/>
        <v>0</v>
      </c>
      <c r="AA805" s="1587">
        <f t="shared" ca="1" si="745"/>
        <v>0</v>
      </c>
      <c r="AB805" s="1587">
        <f t="shared" ca="1" si="745"/>
        <v>0</v>
      </c>
      <c r="AC805" s="1587">
        <f t="shared" ca="1" si="745"/>
        <v>0</v>
      </c>
      <c r="AD805" s="1587">
        <f t="shared" ca="1" si="745"/>
        <v>0</v>
      </c>
      <c r="AE805" s="1587">
        <f t="shared" ca="1" si="745"/>
        <v>0</v>
      </c>
      <c r="AF805" s="1587">
        <f t="shared" ca="1" si="745"/>
        <v>0</v>
      </c>
      <c r="AG805" s="1587">
        <f t="shared" ca="1" si="745"/>
        <v>0</v>
      </c>
      <c r="AH805" s="1587">
        <f t="shared" ca="1" si="745"/>
        <v>0</v>
      </c>
      <c r="AI805" s="1587">
        <f t="shared" ca="1" si="745"/>
        <v>0</v>
      </c>
      <c r="AJ805" s="1587">
        <f t="shared" ca="1" si="745"/>
        <v>0</v>
      </c>
      <c r="AK805" s="1587">
        <f t="shared" ref="AK805:BP805" ca="1" si="746">AK801-AK804+AK800</f>
        <v>0</v>
      </c>
      <c r="AL805" s="1587">
        <f t="shared" ca="1" si="746"/>
        <v>0</v>
      </c>
      <c r="AM805" s="1587">
        <f t="shared" ca="1" si="746"/>
        <v>0</v>
      </c>
      <c r="AN805" s="1587">
        <f t="shared" ca="1" si="746"/>
        <v>0</v>
      </c>
      <c r="AO805" s="1587">
        <f t="shared" ca="1" si="746"/>
        <v>0</v>
      </c>
      <c r="AP805" s="1587">
        <f t="shared" ca="1" si="746"/>
        <v>0</v>
      </c>
      <c r="AQ805" s="1587">
        <f t="shared" ca="1" si="746"/>
        <v>0</v>
      </c>
      <c r="AR805" s="1587">
        <f t="shared" ca="1" si="746"/>
        <v>0</v>
      </c>
      <c r="AS805" s="1587">
        <f t="shared" ca="1" si="746"/>
        <v>0</v>
      </c>
      <c r="AT805" s="1587">
        <f t="shared" ca="1" si="746"/>
        <v>0</v>
      </c>
      <c r="AU805" s="1587">
        <f t="shared" ca="1" si="746"/>
        <v>0</v>
      </c>
      <c r="AV805" s="1587">
        <f t="shared" ca="1" si="746"/>
        <v>0</v>
      </c>
      <c r="AW805" s="1587">
        <f t="shared" ca="1" si="746"/>
        <v>0</v>
      </c>
      <c r="AX805" s="1587">
        <f t="shared" ca="1" si="746"/>
        <v>0</v>
      </c>
      <c r="AY805" s="1587">
        <f t="shared" ca="1" si="746"/>
        <v>0</v>
      </c>
      <c r="AZ805" s="1587">
        <f t="shared" ca="1" si="746"/>
        <v>0</v>
      </c>
      <c r="BA805" s="1587">
        <f t="shared" ca="1" si="746"/>
        <v>0</v>
      </c>
      <c r="BB805" s="1587">
        <f t="shared" ca="1" si="746"/>
        <v>0</v>
      </c>
      <c r="BC805" s="1587">
        <f t="shared" ca="1" si="746"/>
        <v>0</v>
      </c>
      <c r="BD805" s="1587">
        <f t="shared" ca="1" si="746"/>
        <v>0</v>
      </c>
      <c r="BE805" s="1587">
        <f t="shared" ca="1" si="746"/>
        <v>0</v>
      </c>
      <c r="BF805" s="1587">
        <f t="shared" ca="1" si="746"/>
        <v>0</v>
      </c>
      <c r="BG805" s="1587">
        <f t="shared" ca="1" si="746"/>
        <v>0</v>
      </c>
      <c r="BH805" s="1587">
        <f t="shared" ca="1" si="746"/>
        <v>0</v>
      </c>
      <c r="BI805" s="1587">
        <f t="shared" ca="1" si="746"/>
        <v>0</v>
      </c>
      <c r="BJ805" s="1587">
        <f t="shared" ca="1" si="746"/>
        <v>0</v>
      </c>
      <c r="BK805" s="1587">
        <f t="shared" ca="1" si="746"/>
        <v>0</v>
      </c>
      <c r="BL805" s="1587">
        <f t="shared" ca="1" si="746"/>
        <v>0</v>
      </c>
      <c r="BM805" s="1587">
        <f t="shared" ca="1" si="746"/>
        <v>0</v>
      </c>
      <c r="BN805" s="1587">
        <f t="shared" ca="1" si="746"/>
        <v>0</v>
      </c>
      <c r="BO805" s="1587">
        <f t="shared" ca="1" si="746"/>
        <v>0</v>
      </c>
      <c r="BP805" s="1587">
        <f t="shared" ca="1" si="746"/>
        <v>0</v>
      </c>
      <c r="BQ805" s="1587">
        <f t="shared" ref="BQ805:CV805" ca="1" si="747">BQ801-BQ804+BQ800</f>
        <v>0</v>
      </c>
      <c r="BR805" s="1587">
        <f t="shared" ca="1" si="747"/>
        <v>0</v>
      </c>
      <c r="BS805" s="1587">
        <f t="shared" ca="1" si="747"/>
        <v>0</v>
      </c>
      <c r="BT805" s="1587">
        <f t="shared" ca="1" si="747"/>
        <v>0</v>
      </c>
      <c r="BU805" s="1587">
        <f t="shared" ca="1" si="747"/>
        <v>0</v>
      </c>
      <c r="BV805" s="1587">
        <f t="shared" ca="1" si="747"/>
        <v>0</v>
      </c>
      <c r="BW805" s="1587">
        <f t="shared" ca="1" si="747"/>
        <v>0</v>
      </c>
      <c r="BX805" s="1587">
        <f t="shared" ca="1" si="747"/>
        <v>0</v>
      </c>
      <c r="BY805" s="1587">
        <f t="shared" ca="1" si="747"/>
        <v>0</v>
      </c>
      <c r="BZ805" s="1587">
        <f t="shared" ca="1" si="747"/>
        <v>0</v>
      </c>
      <c r="CA805" s="1587">
        <f t="shared" ca="1" si="747"/>
        <v>0</v>
      </c>
      <c r="CB805" s="1587">
        <f t="shared" ca="1" si="747"/>
        <v>0</v>
      </c>
      <c r="CC805" s="1587">
        <f t="shared" ca="1" si="747"/>
        <v>0</v>
      </c>
      <c r="CD805" s="1587">
        <f t="shared" ca="1" si="747"/>
        <v>0</v>
      </c>
      <c r="CE805" s="1587">
        <f t="shared" ca="1" si="747"/>
        <v>0</v>
      </c>
      <c r="CF805" s="1587">
        <f t="shared" ca="1" si="747"/>
        <v>0</v>
      </c>
      <c r="CG805" s="1587">
        <f t="shared" ca="1" si="747"/>
        <v>0</v>
      </c>
      <c r="CH805" s="1587">
        <f t="shared" ca="1" si="747"/>
        <v>0</v>
      </c>
      <c r="CI805" s="1587">
        <f t="shared" ca="1" si="747"/>
        <v>0</v>
      </c>
      <c r="CJ805" s="1587">
        <f t="shared" ca="1" si="747"/>
        <v>0</v>
      </c>
      <c r="CK805" s="1587">
        <f t="shared" ca="1" si="747"/>
        <v>0</v>
      </c>
      <c r="CL805" s="1587">
        <f t="shared" ca="1" si="747"/>
        <v>0</v>
      </c>
      <c r="CM805" s="1587">
        <f t="shared" ca="1" si="747"/>
        <v>0</v>
      </c>
      <c r="CN805" s="1587">
        <f t="shared" ca="1" si="747"/>
        <v>0</v>
      </c>
      <c r="CO805" s="1587">
        <f t="shared" ca="1" si="747"/>
        <v>0</v>
      </c>
      <c r="CP805" s="1587">
        <f t="shared" ca="1" si="747"/>
        <v>0</v>
      </c>
      <c r="CQ805" s="1587">
        <f t="shared" ca="1" si="747"/>
        <v>0</v>
      </c>
      <c r="CR805" s="1587">
        <f t="shared" ca="1" si="747"/>
        <v>0</v>
      </c>
      <c r="CS805" s="1587">
        <f t="shared" ca="1" si="747"/>
        <v>0</v>
      </c>
      <c r="CT805" s="1587">
        <f t="shared" ca="1" si="747"/>
        <v>0</v>
      </c>
      <c r="CU805" s="1587">
        <f t="shared" ca="1" si="747"/>
        <v>0</v>
      </c>
      <c r="CV805" s="1587">
        <f t="shared" ca="1" si="747"/>
        <v>0</v>
      </c>
      <c r="CW805" s="1587">
        <f t="shared" ref="CW805:EB805" ca="1" si="748">CW801-CW804+CW800</f>
        <v>0</v>
      </c>
      <c r="CX805" s="1587">
        <f t="shared" ca="1" si="748"/>
        <v>0</v>
      </c>
      <c r="CY805" s="1587">
        <f t="shared" ca="1" si="748"/>
        <v>0</v>
      </c>
      <c r="CZ805" s="1587">
        <f t="shared" ca="1" si="748"/>
        <v>0</v>
      </c>
      <c r="DA805" s="1587">
        <f t="shared" ca="1" si="748"/>
        <v>0</v>
      </c>
      <c r="DB805" s="1587">
        <f t="shared" ca="1" si="748"/>
        <v>0</v>
      </c>
      <c r="DC805" s="1587">
        <f t="shared" ca="1" si="748"/>
        <v>0</v>
      </c>
      <c r="DD805" s="1587">
        <f t="shared" ca="1" si="748"/>
        <v>0</v>
      </c>
      <c r="DE805" s="1587">
        <f t="shared" ca="1" si="748"/>
        <v>0</v>
      </c>
      <c r="DF805" s="1587">
        <f t="shared" ca="1" si="748"/>
        <v>0</v>
      </c>
      <c r="DG805" s="1587">
        <f t="shared" ca="1" si="748"/>
        <v>0</v>
      </c>
      <c r="DH805" s="1587">
        <f t="shared" ca="1" si="748"/>
        <v>0</v>
      </c>
      <c r="DI805" s="1587">
        <f t="shared" ca="1" si="748"/>
        <v>0</v>
      </c>
      <c r="DJ805" s="1587">
        <f t="shared" ca="1" si="748"/>
        <v>0</v>
      </c>
      <c r="DK805" s="1587">
        <f t="shared" ca="1" si="748"/>
        <v>0</v>
      </c>
      <c r="DL805" s="1587">
        <f t="shared" ca="1" si="748"/>
        <v>0</v>
      </c>
      <c r="DM805" s="1587">
        <f t="shared" ca="1" si="748"/>
        <v>0</v>
      </c>
      <c r="DN805" s="1587">
        <f t="shared" ca="1" si="748"/>
        <v>0</v>
      </c>
      <c r="DO805" s="1587">
        <f t="shared" ca="1" si="748"/>
        <v>0</v>
      </c>
      <c r="DP805" s="1587">
        <f t="shared" ca="1" si="748"/>
        <v>0</v>
      </c>
      <c r="DQ805" s="1587">
        <f t="shared" ca="1" si="748"/>
        <v>0</v>
      </c>
      <c r="DR805" s="1587">
        <f t="shared" ca="1" si="748"/>
        <v>0</v>
      </c>
      <c r="DS805" s="1587">
        <f t="shared" ca="1" si="748"/>
        <v>0</v>
      </c>
      <c r="DT805" s="1587">
        <f t="shared" ca="1" si="748"/>
        <v>0</v>
      </c>
      <c r="DU805" s="1587">
        <f t="shared" ca="1" si="748"/>
        <v>0</v>
      </c>
      <c r="DV805" s="1587">
        <f t="shared" ca="1" si="748"/>
        <v>0</v>
      </c>
      <c r="DW805" s="1587">
        <f t="shared" ca="1" si="748"/>
        <v>0</v>
      </c>
      <c r="DX805" s="1587">
        <f t="shared" ca="1" si="748"/>
        <v>0</v>
      </c>
      <c r="DY805" s="1587">
        <f t="shared" ca="1" si="748"/>
        <v>0</v>
      </c>
      <c r="DZ805" s="1587">
        <f t="shared" ca="1" si="748"/>
        <v>0</v>
      </c>
      <c r="EA805" s="1587">
        <f t="shared" ca="1" si="748"/>
        <v>0</v>
      </c>
      <c r="EB805" s="1587">
        <f t="shared" ca="1" si="748"/>
        <v>0</v>
      </c>
      <c r="EC805" s="1587">
        <f t="shared" ref="EC805:FH805" ca="1" si="749">EC801-EC804+EC800</f>
        <v>0</v>
      </c>
      <c r="ED805" s="1587">
        <f t="shared" ca="1" si="749"/>
        <v>0</v>
      </c>
      <c r="EE805" s="1587">
        <f t="shared" ca="1" si="749"/>
        <v>0</v>
      </c>
      <c r="EF805" s="1587">
        <f t="shared" ca="1" si="749"/>
        <v>0</v>
      </c>
      <c r="EG805" s="28" t="s">
        <v>803</v>
      </c>
    </row>
    <row r="806" spans="3:137">
      <c r="C806" s="673"/>
      <c r="D806" s="859"/>
      <c r="EG806" s="28" t="s">
        <v>803</v>
      </c>
    </row>
    <row r="807" spans="3:137">
      <c r="C807" s="673" t="s">
        <v>812</v>
      </c>
      <c r="D807" s="859" t="s">
        <v>813</v>
      </c>
      <c r="E807" s="1587" t="e">
        <f t="shared" ref="E807:AJ807" ca="1" si="750">IF(AND($E$783&gt;0,E$733&lt;=$E$43),E$733-D$733,0)</f>
        <v>#DIV/0!</v>
      </c>
      <c r="F807" s="1587" t="e">
        <f t="shared" ca="1" si="750"/>
        <v>#DIV/0!</v>
      </c>
      <c r="G807" s="1587" t="e">
        <f t="shared" ca="1" si="750"/>
        <v>#DIV/0!</v>
      </c>
      <c r="H807" s="1587" t="e">
        <f t="shared" ca="1" si="750"/>
        <v>#DIV/0!</v>
      </c>
      <c r="I807" s="1587" t="e">
        <f t="shared" ca="1" si="750"/>
        <v>#DIV/0!</v>
      </c>
      <c r="J807" s="1587" t="e">
        <f t="shared" ca="1" si="750"/>
        <v>#DIV/0!</v>
      </c>
      <c r="K807" s="1587" t="e">
        <f t="shared" ca="1" si="750"/>
        <v>#DIV/0!</v>
      </c>
      <c r="L807" s="1587" t="e">
        <f t="shared" ca="1" si="750"/>
        <v>#DIV/0!</v>
      </c>
      <c r="M807" s="1587" t="e">
        <f t="shared" ca="1" si="750"/>
        <v>#DIV/0!</v>
      </c>
      <c r="N807" s="1587" t="e">
        <f t="shared" ca="1" si="750"/>
        <v>#DIV/0!</v>
      </c>
      <c r="O807" s="1587" t="e">
        <f t="shared" ca="1" si="750"/>
        <v>#DIV/0!</v>
      </c>
      <c r="P807" s="1587" t="e">
        <f t="shared" ca="1" si="750"/>
        <v>#DIV/0!</v>
      </c>
      <c r="Q807" s="1587" t="e">
        <f t="shared" ca="1" si="750"/>
        <v>#DIV/0!</v>
      </c>
      <c r="R807" s="1587" t="e">
        <f t="shared" ca="1" si="750"/>
        <v>#DIV/0!</v>
      </c>
      <c r="S807" s="1587" t="e">
        <f t="shared" ca="1" si="750"/>
        <v>#DIV/0!</v>
      </c>
      <c r="T807" s="1587" t="e">
        <f t="shared" ca="1" si="750"/>
        <v>#DIV/0!</v>
      </c>
      <c r="U807" s="1587" t="e">
        <f t="shared" ca="1" si="750"/>
        <v>#DIV/0!</v>
      </c>
      <c r="V807" s="1587" t="e">
        <f t="shared" ca="1" si="750"/>
        <v>#DIV/0!</v>
      </c>
      <c r="W807" s="1587" t="e">
        <f t="shared" ca="1" si="750"/>
        <v>#DIV/0!</v>
      </c>
      <c r="X807" s="1587" t="e">
        <f t="shared" ca="1" si="750"/>
        <v>#DIV/0!</v>
      </c>
      <c r="Y807" s="1587" t="e">
        <f t="shared" ca="1" si="750"/>
        <v>#DIV/0!</v>
      </c>
      <c r="Z807" s="1587" t="e">
        <f t="shared" ca="1" si="750"/>
        <v>#DIV/0!</v>
      </c>
      <c r="AA807" s="1587" t="e">
        <f t="shared" ca="1" si="750"/>
        <v>#DIV/0!</v>
      </c>
      <c r="AB807" s="1587" t="e">
        <f t="shared" ca="1" si="750"/>
        <v>#DIV/0!</v>
      </c>
      <c r="AC807" s="1587" t="e">
        <f t="shared" ca="1" si="750"/>
        <v>#DIV/0!</v>
      </c>
      <c r="AD807" s="1587" t="e">
        <f t="shared" ca="1" si="750"/>
        <v>#DIV/0!</v>
      </c>
      <c r="AE807" s="1587" t="e">
        <f t="shared" ca="1" si="750"/>
        <v>#DIV/0!</v>
      </c>
      <c r="AF807" s="1587" t="e">
        <f t="shared" ca="1" si="750"/>
        <v>#DIV/0!</v>
      </c>
      <c r="AG807" s="1587" t="e">
        <f t="shared" ca="1" si="750"/>
        <v>#DIV/0!</v>
      </c>
      <c r="AH807" s="1587" t="e">
        <f t="shared" ca="1" si="750"/>
        <v>#DIV/0!</v>
      </c>
      <c r="AI807" s="1587" t="e">
        <f t="shared" ca="1" si="750"/>
        <v>#DIV/0!</v>
      </c>
      <c r="AJ807" s="1587" t="e">
        <f t="shared" ca="1" si="750"/>
        <v>#DIV/0!</v>
      </c>
      <c r="AK807" s="1587" t="e">
        <f t="shared" ref="AK807:BP807" ca="1" si="751">IF(AND($E$783&gt;0,AK$733&lt;=$E$43),AK$733-AJ$733,0)</f>
        <v>#DIV/0!</v>
      </c>
      <c r="AL807" s="1587" t="e">
        <f t="shared" ca="1" si="751"/>
        <v>#DIV/0!</v>
      </c>
      <c r="AM807" s="1587" t="e">
        <f t="shared" ca="1" si="751"/>
        <v>#DIV/0!</v>
      </c>
      <c r="AN807" s="1587" t="e">
        <f t="shared" ca="1" si="751"/>
        <v>#DIV/0!</v>
      </c>
      <c r="AO807" s="1587" t="e">
        <f t="shared" ca="1" si="751"/>
        <v>#DIV/0!</v>
      </c>
      <c r="AP807" s="1587" t="e">
        <f t="shared" ca="1" si="751"/>
        <v>#DIV/0!</v>
      </c>
      <c r="AQ807" s="1587" t="e">
        <f t="shared" ca="1" si="751"/>
        <v>#DIV/0!</v>
      </c>
      <c r="AR807" s="1587" t="e">
        <f t="shared" ca="1" si="751"/>
        <v>#DIV/0!</v>
      </c>
      <c r="AS807" s="1587" t="e">
        <f t="shared" ca="1" si="751"/>
        <v>#DIV/0!</v>
      </c>
      <c r="AT807" s="1587" t="e">
        <f t="shared" ca="1" si="751"/>
        <v>#DIV/0!</v>
      </c>
      <c r="AU807" s="1587" t="e">
        <f t="shared" ca="1" si="751"/>
        <v>#DIV/0!</v>
      </c>
      <c r="AV807" s="1587" t="e">
        <f t="shared" ca="1" si="751"/>
        <v>#DIV/0!</v>
      </c>
      <c r="AW807" s="1587" t="e">
        <f t="shared" ca="1" si="751"/>
        <v>#DIV/0!</v>
      </c>
      <c r="AX807" s="1587" t="e">
        <f t="shared" ca="1" si="751"/>
        <v>#DIV/0!</v>
      </c>
      <c r="AY807" s="1587" t="e">
        <f t="shared" ca="1" si="751"/>
        <v>#DIV/0!</v>
      </c>
      <c r="AZ807" s="1587" t="e">
        <f t="shared" ca="1" si="751"/>
        <v>#DIV/0!</v>
      </c>
      <c r="BA807" s="1587" t="e">
        <f t="shared" ca="1" si="751"/>
        <v>#DIV/0!</v>
      </c>
      <c r="BB807" s="1587" t="e">
        <f t="shared" ca="1" si="751"/>
        <v>#DIV/0!</v>
      </c>
      <c r="BC807" s="1587" t="e">
        <f t="shared" ca="1" si="751"/>
        <v>#DIV/0!</v>
      </c>
      <c r="BD807" s="1587" t="e">
        <f t="shared" ca="1" si="751"/>
        <v>#DIV/0!</v>
      </c>
      <c r="BE807" s="1587" t="e">
        <f t="shared" ca="1" si="751"/>
        <v>#DIV/0!</v>
      </c>
      <c r="BF807" s="1587" t="e">
        <f t="shared" ca="1" si="751"/>
        <v>#DIV/0!</v>
      </c>
      <c r="BG807" s="1587" t="e">
        <f t="shared" ca="1" si="751"/>
        <v>#DIV/0!</v>
      </c>
      <c r="BH807" s="1587" t="e">
        <f t="shared" ca="1" si="751"/>
        <v>#DIV/0!</v>
      </c>
      <c r="BI807" s="1587" t="e">
        <f t="shared" ca="1" si="751"/>
        <v>#DIV/0!</v>
      </c>
      <c r="BJ807" s="1587" t="e">
        <f t="shared" ca="1" si="751"/>
        <v>#DIV/0!</v>
      </c>
      <c r="BK807" s="1587" t="e">
        <f t="shared" ca="1" si="751"/>
        <v>#DIV/0!</v>
      </c>
      <c r="BL807" s="1587" t="e">
        <f t="shared" ca="1" si="751"/>
        <v>#DIV/0!</v>
      </c>
      <c r="BM807" s="1587" t="e">
        <f t="shared" ca="1" si="751"/>
        <v>#DIV/0!</v>
      </c>
      <c r="BN807" s="1587" t="e">
        <f t="shared" ca="1" si="751"/>
        <v>#DIV/0!</v>
      </c>
      <c r="BO807" s="1587" t="e">
        <f t="shared" ca="1" si="751"/>
        <v>#DIV/0!</v>
      </c>
      <c r="BP807" s="1587" t="e">
        <f t="shared" ca="1" si="751"/>
        <v>#DIV/0!</v>
      </c>
      <c r="BQ807" s="1587" t="e">
        <f t="shared" ref="BQ807:CV807" ca="1" si="752">IF(AND($E$783&gt;0,BQ$733&lt;=$E$43),BQ$733-BP$733,0)</f>
        <v>#DIV/0!</v>
      </c>
      <c r="BR807" s="1587" t="e">
        <f t="shared" ca="1" si="752"/>
        <v>#DIV/0!</v>
      </c>
      <c r="BS807" s="1587" t="e">
        <f t="shared" ca="1" si="752"/>
        <v>#DIV/0!</v>
      </c>
      <c r="BT807" s="1587" t="e">
        <f t="shared" ca="1" si="752"/>
        <v>#DIV/0!</v>
      </c>
      <c r="BU807" s="1587" t="e">
        <f t="shared" ca="1" si="752"/>
        <v>#DIV/0!</v>
      </c>
      <c r="BV807" s="1587" t="e">
        <f t="shared" ca="1" si="752"/>
        <v>#DIV/0!</v>
      </c>
      <c r="BW807" s="1587" t="e">
        <f t="shared" ca="1" si="752"/>
        <v>#DIV/0!</v>
      </c>
      <c r="BX807" s="1587" t="e">
        <f t="shared" ca="1" si="752"/>
        <v>#DIV/0!</v>
      </c>
      <c r="BY807" s="1587" t="e">
        <f t="shared" ca="1" si="752"/>
        <v>#DIV/0!</v>
      </c>
      <c r="BZ807" s="1587" t="e">
        <f t="shared" ca="1" si="752"/>
        <v>#DIV/0!</v>
      </c>
      <c r="CA807" s="1587" t="e">
        <f t="shared" ca="1" si="752"/>
        <v>#DIV/0!</v>
      </c>
      <c r="CB807" s="1587" t="e">
        <f t="shared" ca="1" si="752"/>
        <v>#DIV/0!</v>
      </c>
      <c r="CC807" s="1587" t="e">
        <f t="shared" ca="1" si="752"/>
        <v>#DIV/0!</v>
      </c>
      <c r="CD807" s="1587" t="e">
        <f t="shared" ca="1" si="752"/>
        <v>#DIV/0!</v>
      </c>
      <c r="CE807" s="1587" t="e">
        <f t="shared" ca="1" si="752"/>
        <v>#DIV/0!</v>
      </c>
      <c r="CF807" s="1587" t="e">
        <f t="shared" ca="1" si="752"/>
        <v>#DIV/0!</v>
      </c>
      <c r="CG807" s="1587" t="e">
        <f t="shared" ca="1" si="752"/>
        <v>#DIV/0!</v>
      </c>
      <c r="CH807" s="1587" t="e">
        <f t="shared" ca="1" si="752"/>
        <v>#DIV/0!</v>
      </c>
      <c r="CI807" s="1587" t="e">
        <f t="shared" ca="1" si="752"/>
        <v>#DIV/0!</v>
      </c>
      <c r="CJ807" s="1587" t="e">
        <f t="shared" ca="1" si="752"/>
        <v>#DIV/0!</v>
      </c>
      <c r="CK807" s="1587" t="e">
        <f t="shared" ca="1" si="752"/>
        <v>#DIV/0!</v>
      </c>
      <c r="CL807" s="1587" t="e">
        <f t="shared" ca="1" si="752"/>
        <v>#DIV/0!</v>
      </c>
      <c r="CM807" s="1587" t="e">
        <f t="shared" ca="1" si="752"/>
        <v>#DIV/0!</v>
      </c>
      <c r="CN807" s="1587" t="e">
        <f t="shared" ca="1" si="752"/>
        <v>#DIV/0!</v>
      </c>
      <c r="CO807" s="1587" t="e">
        <f t="shared" ca="1" si="752"/>
        <v>#DIV/0!</v>
      </c>
      <c r="CP807" s="1587" t="e">
        <f t="shared" ca="1" si="752"/>
        <v>#DIV/0!</v>
      </c>
      <c r="CQ807" s="1587" t="e">
        <f t="shared" ca="1" si="752"/>
        <v>#DIV/0!</v>
      </c>
      <c r="CR807" s="1587" t="e">
        <f t="shared" ca="1" si="752"/>
        <v>#DIV/0!</v>
      </c>
      <c r="CS807" s="1587" t="e">
        <f t="shared" ca="1" si="752"/>
        <v>#DIV/0!</v>
      </c>
      <c r="CT807" s="1587" t="e">
        <f t="shared" ca="1" si="752"/>
        <v>#DIV/0!</v>
      </c>
      <c r="CU807" s="1587" t="e">
        <f t="shared" ca="1" si="752"/>
        <v>#DIV/0!</v>
      </c>
      <c r="CV807" s="1587" t="e">
        <f t="shared" ca="1" si="752"/>
        <v>#DIV/0!</v>
      </c>
      <c r="CW807" s="1587" t="e">
        <f t="shared" ref="CW807:EF807" ca="1" si="753">IF(AND($E$783&gt;0,CW$733&lt;=$E$43),CW$733-CV$733,0)</f>
        <v>#DIV/0!</v>
      </c>
      <c r="CX807" s="1587" t="e">
        <f t="shared" ca="1" si="753"/>
        <v>#DIV/0!</v>
      </c>
      <c r="CY807" s="1587" t="e">
        <f t="shared" ca="1" si="753"/>
        <v>#DIV/0!</v>
      </c>
      <c r="CZ807" s="1587" t="e">
        <f t="shared" ca="1" si="753"/>
        <v>#DIV/0!</v>
      </c>
      <c r="DA807" s="1587" t="e">
        <f t="shared" ca="1" si="753"/>
        <v>#DIV/0!</v>
      </c>
      <c r="DB807" s="1587" t="e">
        <f t="shared" ca="1" si="753"/>
        <v>#DIV/0!</v>
      </c>
      <c r="DC807" s="1587" t="e">
        <f t="shared" ca="1" si="753"/>
        <v>#DIV/0!</v>
      </c>
      <c r="DD807" s="1587" t="e">
        <f t="shared" ca="1" si="753"/>
        <v>#DIV/0!</v>
      </c>
      <c r="DE807" s="1587" t="e">
        <f t="shared" ca="1" si="753"/>
        <v>#DIV/0!</v>
      </c>
      <c r="DF807" s="1587" t="e">
        <f t="shared" ca="1" si="753"/>
        <v>#DIV/0!</v>
      </c>
      <c r="DG807" s="1587" t="e">
        <f t="shared" ca="1" si="753"/>
        <v>#DIV/0!</v>
      </c>
      <c r="DH807" s="1587" t="e">
        <f t="shared" ca="1" si="753"/>
        <v>#DIV/0!</v>
      </c>
      <c r="DI807" s="1587" t="e">
        <f t="shared" ca="1" si="753"/>
        <v>#DIV/0!</v>
      </c>
      <c r="DJ807" s="1587" t="e">
        <f t="shared" ca="1" si="753"/>
        <v>#DIV/0!</v>
      </c>
      <c r="DK807" s="1587" t="e">
        <f t="shared" ca="1" si="753"/>
        <v>#DIV/0!</v>
      </c>
      <c r="DL807" s="1587" t="e">
        <f t="shared" ca="1" si="753"/>
        <v>#DIV/0!</v>
      </c>
      <c r="DM807" s="1587" t="e">
        <f t="shared" ca="1" si="753"/>
        <v>#DIV/0!</v>
      </c>
      <c r="DN807" s="1587" t="e">
        <f t="shared" ca="1" si="753"/>
        <v>#DIV/0!</v>
      </c>
      <c r="DO807" s="1587" t="e">
        <f t="shared" ca="1" si="753"/>
        <v>#DIV/0!</v>
      </c>
      <c r="DP807" s="1587" t="e">
        <f t="shared" ca="1" si="753"/>
        <v>#DIV/0!</v>
      </c>
      <c r="DQ807" s="1587" t="e">
        <f t="shared" ca="1" si="753"/>
        <v>#DIV/0!</v>
      </c>
      <c r="DR807" s="1587" t="e">
        <f t="shared" ca="1" si="753"/>
        <v>#DIV/0!</v>
      </c>
      <c r="DS807" s="1587" t="e">
        <f t="shared" ca="1" si="753"/>
        <v>#DIV/0!</v>
      </c>
      <c r="DT807" s="1587" t="e">
        <f t="shared" ca="1" si="753"/>
        <v>#DIV/0!</v>
      </c>
      <c r="DU807" s="1587" t="e">
        <f t="shared" ca="1" si="753"/>
        <v>#DIV/0!</v>
      </c>
      <c r="DV807" s="1587" t="e">
        <f t="shared" ca="1" si="753"/>
        <v>#DIV/0!</v>
      </c>
      <c r="DW807" s="1587" t="e">
        <f t="shared" ca="1" si="753"/>
        <v>#DIV/0!</v>
      </c>
      <c r="DX807" s="1587" t="e">
        <f t="shared" ca="1" si="753"/>
        <v>#DIV/0!</v>
      </c>
      <c r="DY807" s="1587" t="e">
        <f t="shared" ca="1" si="753"/>
        <v>#DIV/0!</v>
      </c>
      <c r="DZ807" s="1587" t="e">
        <f t="shared" ca="1" si="753"/>
        <v>#DIV/0!</v>
      </c>
      <c r="EA807" s="1587" t="e">
        <f t="shared" ca="1" si="753"/>
        <v>#DIV/0!</v>
      </c>
      <c r="EB807" s="1587" t="e">
        <f t="shared" ca="1" si="753"/>
        <v>#DIV/0!</v>
      </c>
      <c r="EC807" s="1587" t="e">
        <f t="shared" ca="1" si="753"/>
        <v>#DIV/0!</v>
      </c>
      <c r="ED807" s="1587" t="e">
        <f t="shared" ca="1" si="753"/>
        <v>#DIV/0!</v>
      </c>
      <c r="EE807" s="1587" t="e">
        <f t="shared" ca="1" si="753"/>
        <v>#DIV/0!</v>
      </c>
      <c r="EF807" s="1587" t="e">
        <f t="shared" ca="1" si="753"/>
        <v>#DIV/0!</v>
      </c>
      <c r="EG807" s="28" t="s">
        <v>803</v>
      </c>
    </row>
    <row r="808" spans="3:137">
      <c r="C808" s="673"/>
      <c r="D808" s="859" t="s">
        <v>805</v>
      </c>
      <c r="E808" s="1587"/>
      <c r="F808" s="1587" t="e">
        <f t="shared" ref="F808:AK808" ca="1" si="754">IF(OR(F$789&gt;$E$63,F$789&gt;$J$36*12),0,E812)</f>
        <v>#DIV/0!</v>
      </c>
      <c r="G808" s="1587" t="e">
        <f t="shared" ca="1" si="754"/>
        <v>#DIV/0!</v>
      </c>
      <c r="H808" s="1587" t="e">
        <f t="shared" ca="1" si="754"/>
        <v>#DIV/0!</v>
      </c>
      <c r="I808" s="1587" t="e">
        <f t="shared" ca="1" si="754"/>
        <v>#DIV/0!</v>
      </c>
      <c r="J808" s="1587" t="e">
        <f t="shared" ca="1" si="754"/>
        <v>#DIV/0!</v>
      </c>
      <c r="K808" s="1587" t="e">
        <f t="shared" ca="1" si="754"/>
        <v>#DIV/0!</v>
      </c>
      <c r="L808" s="1587" t="e">
        <f t="shared" ca="1" si="754"/>
        <v>#DIV/0!</v>
      </c>
      <c r="M808" s="1587" t="e">
        <f t="shared" ca="1" si="754"/>
        <v>#DIV/0!</v>
      </c>
      <c r="N808" s="1587" t="e">
        <f t="shared" ca="1" si="754"/>
        <v>#DIV/0!</v>
      </c>
      <c r="O808" s="1587" t="e">
        <f t="shared" ca="1" si="754"/>
        <v>#DIV/0!</v>
      </c>
      <c r="P808" s="1587" t="e">
        <f t="shared" ca="1" si="754"/>
        <v>#DIV/0!</v>
      </c>
      <c r="Q808" s="1587" t="e">
        <f t="shared" ca="1" si="754"/>
        <v>#DIV/0!</v>
      </c>
      <c r="R808" s="1587" t="e">
        <f t="shared" ca="1" si="754"/>
        <v>#DIV/0!</v>
      </c>
      <c r="S808" s="1587" t="e">
        <f t="shared" ca="1" si="754"/>
        <v>#DIV/0!</v>
      </c>
      <c r="T808" s="1587" t="e">
        <f t="shared" ca="1" si="754"/>
        <v>#DIV/0!</v>
      </c>
      <c r="U808" s="1587" t="e">
        <f t="shared" ca="1" si="754"/>
        <v>#DIV/0!</v>
      </c>
      <c r="V808" s="1587" t="e">
        <f t="shared" ca="1" si="754"/>
        <v>#DIV/0!</v>
      </c>
      <c r="W808" s="1587" t="e">
        <f t="shared" ca="1" si="754"/>
        <v>#DIV/0!</v>
      </c>
      <c r="X808" s="1587" t="e">
        <f t="shared" ca="1" si="754"/>
        <v>#DIV/0!</v>
      </c>
      <c r="Y808" s="1587" t="e">
        <f t="shared" ca="1" si="754"/>
        <v>#DIV/0!</v>
      </c>
      <c r="Z808" s="1587" t="e">
        <f t="shared" ca="1" si="754"/>
        <v>#DIV/0!</v>
      </c>
      <c r="AA808" s="1587" t="e">
        <f t="shared" ca="1" si="754"/>
        <v>#DIV/0!</v>
      </c>
      <c r="AB808" s="1587" t="e">
        <f t="shared" ca="1" si="754"/>
        <v>#DIV/0!</v>
      </c>
      <c r="AC808" s="1587" t="e">
        <f t="shared" ca="1" si="754"/>
        <v>#DIV/0!</v>
      </c>
      <c r="AD808" s="1587" t="e">
        <f t="shared" ca="1" si="754"/>
        <v>#DIV/0!</v>
      </c>
      <c r="AE808" s="1587" t="e">
        <f t="shared" ca="1" si="754"/>
        <v>#DIV/0!</v>
      </c>
      <c r="AF808" s="1587" t="e">
        <f t="shared" ca="1" si="754"/>
        <v>#DIV/0!</v>
      </c>
      <c r="AG808" s="1587" t="e">
        <f t="shared" ca="1" si="754"/>
        <v>#DIV/0!</v>
      </c>
      <c r="AH808" s="1587" t="e">
        <f t="shared" ca="1" si="754"/>
        <v>#DIV/0!</v>
      </c>
      <c r="AI808" s="1587" t="e">
        <f t="shared" ca="1" si="754"/>
        <v>#DIV/0!</v>
      </c>
      <c r="AJ808" s="1587" t="e">
        <f t="shared" ca="1" si="754"/>
        <v>#DIV/0!</v>
      </c>
      <c r="AK808" s="1587" t="e">
        <f t="shared" ca="1" si="754"/>
        <v>#DIV/0!</v>
      </c>
      <c r="AL808" s="1587">
        <f t="shared" ref="AL808:BQ808" ca="1" si="755">IF(OR(AL$789&gt;$E$63,AL$789&gt;$J$36*12),0,AK812)</f>
        <v>0</v>
      </c>
      <c r="AM808" s="1587">
        <f t="shared" ca="1" si="755"/>
        <v>0</v>
      </c>
      <c r="AN808" s="1587">
        <f t="shared" ca="1" si="755"/>
        <v>0</v>
      </c>
      <c r="AO808" s="1587">
        <f t="shared" ca="1" si="755"/>
        <v>0</v>
      </c>
      <c r="AP808" s="1587">
        <f t="shared" ca="1" si="755"/>
        <v>0</v>
      </c>
      <c r="AQ808" s="1587">
        <f t="shared" ca="1" si="755"/>
        <v>0</v>
      </c>
      <c r="AR808" s="1587">
        <f t="shared" ca="1" si="755"/>
        <v>0</v>
      </c>
      <c r="AS808" s="1587">
        <f t="shared" ca="1" si="755"/>
        <v>0</v>
      </c>
      <c r="AT808" s="1587">
        <f t="shared" ca="1" si="755"/>
        <v>0</v>
      </c>
      <c r="AU808" s="1587">
        <f t="shared" ca="1" si="755"/>
        <v>0</v>
      </c>
      <c r="AV808" s="1587">
        <f t="shared" ca="1" si="755"/>
        <v>0</v>
      </c>
      <c r="AW808" s="1587">
        <f t="shared" ca="1" si="755"/>
        <v>0</v>
      </c>
      <c r="AX808" s="1587">
        <f t="shared" ca="1" si="755"/>
        <v>0</v>
      </c>
      <c r="AY808" s="1587">
        <f t="shared" ca="1" si="755"/>
        <v>0</v>
      </c>
      <c r="AZ808" s="1587">
        <f t="shared" ca="1" si="755"/>
        <v>0</v>
      </c>
      <c r="BA808" s="1587">
        <f t="shared" ca="1" si="755"/>
        <v>0</v>
      </c>
      <c r="BB808" s="1587">
        <f t="shared" ca="1" si="755"/>
        <v>0</v>
      </c>
      <c r="BC808" s="1587">
        <f t="shared" ca="1" si="755"/>
        <v>0</v>
      </c>
      <c r="BD808" s="1587">
        <f t="shared" ca="1" si="755"/>
        <v>0</v>
      </c>
      <c r="BE808" s="1587">
        <f t="shared" ca="1" si="755"/>
        <v>0</v>
      </c>
      <c r="BF808" s="1587">
        <f t="shared" ca="1" si="755"/>
        <v>0</v>
      </c>
      <c r="BG808" s="1587">
        <f t="shared" ca="1" si="755"/>
        <v>0</v>
      </c>
      <c r="BH808" s="1587">
        <f t="shared" ca="1" si="755"/>
        <v>0</v>
      </c>
      <c r="BI808" s="1587">
        <f t="shared" ca="1" si="755"/>
        <v>0</v>
      </c>
      <c r="BJ808" s="1587">
        <f t="shared" ca="1" si="755"/>
        <v>0</v>
      </c>
      <c r="BK808" s="1587">
        <f t="shared" ca="1" si="755"/>
        <v>0</v>
      </c>
      <c r="BL808" s="1587">
        <f t="shared" ca="1" si="755"/>
        <v>0</v>
      </c>
      <c r="BM808" s="1587">
        <f t="shared" ca="1" si="755"/>
        <v>0</v>
      </c>
      <c r="BN808" s="1587">
        <f t="shared" ca="1" si="755"/>
        <v>0</v>
      </c>
      <c r="BO808" s="1587">
        <f t="shared" ca="1" si="755"/>
        <v>0</v>
      </c>
      <c r="BP808" s="1587">
        <f t="shared" ca="1" si="755"/>
        <v>0</v>
      </c>
      <c r="BQ808" s="1587">
        <f t="shared" ca="1" si="755"/>
        <v>0</v>
      </c>
      <c r="BR808" s="1587">
        <f t="shared" ref="BR808:CW808" ca="1" si="756">IF(OR(BR$789&gt;$E$63,BR$789&gt;$J$36*12),0,BQ812)</f>
        <v>0</v>
      </c>
      <c r="BS808" s="1587">
        <f t="shared" ca="1" si="756"/>
        <v>0</v>
      </c>
      <c r="BT808" s="1587">
        <f t="shared" ca="1" si="756"/>
        <v>0</v>
      </c>
      <c r="BU808" s="1587">
        <f t="shared" ca="1" si="756"/>
        <v>0</v>
      </c>
      <c r="BV808" s="1587">
        <f t="shared" ca="1" si="756"/>
        <v>0</v>
      </c>
      <c r="BW808" s="1587">
        <f t="shared" ca="1" si="756"/>
        <v>0</v>
      </c>
      <c r="BX808" s="1587">
        <f t="shared" ca="1" si="756"/>
        <v>0</v>
      </c>
      <c r="BY808" s="1587">
        <f t="shared" ca="1" si="756"/>
        <v>0</v>
      </c>
      <c r="BZ808" s="1587">
        <f t="shared" ca="1" si="756"/>
        <v>0</v>
      </c>
      <c r="CA808" s="1587">
        <f t="shared" ca="1" si="756"/>
        <v>0</v>
      </c>
      <c r="CB808" s="1587">
        <f t="shared" ca="1" si="756"/>
        <v>0</v>
      </c>
      <c r="CC808" s="1587">
        <f t="shared" ca="1" si="756"/>
        <v>0</v>
      </c>
      <c r="CD808" s="1587">
        <f t="shared" ca="1" si="756"/>
        <v>0</v>
      </c>
      <c r="CE808" s="1587">
        <f t="shared" ca="1" si="756"/>
        <v>0</v>
      </c>
      <c r="CF808" s="1587">
        <f t="shared" ca="1" si="756"/>
        <v>0</v>
      </c>
      <c r="CG808" s="1587">
        <f t="shared" ca="1" si="756"/>
        <v>0</v>
      </c>
      <c r="CH808" s="1587">
        <f t="shared" ca="1" si="756"/>
        <v>0</v>
      </c>
      <c r="CI808" s="1587">
        <f t="shared" ca="1" si="756"/>
        <v>0</v>
      </c>
      <c r="CJ808" s="1587">
        <f t="shared" ca="1" si="756"/>
        <v>0</v>
      </c>
      <c r="CK808" s="1587">
        <f t="shared" ca="1" si="756"/>
        <v>0</v>
      </c>
      <c r="CL808" s="1587">
        <f t="shared" ca="1" si="756"/>
        <v>0</v>
      </c>
      <c r="CM808" s="1587">
        <f t="shared" ca="1" si="756"/>
        <v>0</v>
      </c>
      <c r="CN808" s="1587">
        <f t="shared" ca="1" si="756"/>
        <v>0</v>
      </c>
      <c r="CO808" s="1587">
        <f t="shared" ca="1" si="756"/>
        <v>0</v>
      </c>
      <c r="CP808" s="1587">
        <f t="shared" ca="1" si="756"/>
        <v>0</v>
      </c>
      <c r="CQ808" s="1587">
        <f t="shared" ca="1" si="756"/>
        <v>0</v>
      </c>
      <c r="CR808" s="1587">
        <f t="shared" ca="1" si="756"/>
        <v>0</v>
      </c>
      <c r="CS808" s="1587">
        <f t="shared" ca="1" si="756"/>
        <v>0</v>
      </c>
      <c r="CT808" s="1587">
        <f t="shared" ca="1" si="756"/>
        <v>0</v>
      </c>
      <c r="CU808" s="1587">
        <f t="shared" ca="1" si="756"/>
        <v>0</v>
      </c>
      <c r="CV808" s="1587">
        <f t="shared" ca="1" si="756"/>
        <v>0</v>
      </c>
      <c r="CW808" s="1587">
        <f t="shared" ca="1" si="756"/>
        <v>0</v>
      </c>
      <c r="CX808" s="1587">
        <f t="shared" ref="CX808:EF808" ca="1" si="757">IF(OR(CX$789&gt;$E$63,CX$789&gt;$J$36*12),0,CW812)</f>
        <v>0</v>
      </c>
      <c r="CY808" s="1587">
        <f t="shared" ca="1" si="757"/>
        <v>0</v>
      </c>
      <c r="CZ808" s="1587">
        <f t="shared" ca="1" si="757"/>
        <v>0</v>
      </c>
      <c r="DA808" s="1587">
        <f t="shared" ca="1" si="757"/>
        <v>0</v>
      </c>
      <c r="DB808" s="1587">
        <f t="shared" ca="1" si="757"/>
        <v>0</v>
      </c>
      <c r="DC808" s="1587">
        <f t="shared" ca="1" si="757"/>
        <v>0</v>
      </c>
      <c r="DD808" s="1587">
        <f t="shared" ca="1" si="757"/>
        <v>0</v>
      </c>
      <c r="DE808" s="1587">
        <f t="shared" ca="1" si="757"/>
        <v>0</v>
      </c>
      <c r="DF808" s="1587">
        <f t="shared" ca="1" si="757"/>
        <v>0</v>
      </c>
      <c r="DG808" s="1587">
        <f t="shared" ca="1" si="757"/>
        <v>0</v>
      </c>
      <c r="DH808" s="1587">
        <f t="shared" ca="1" si="757"/>
        <v>0</v>
      </c>
      <c r="DI808" s="1587">
        <f t="shared" ca="1" si="757"/>
        <v>0</v>
      </c>
      <c r="DJ808" s="1587">
        <f t="shared" ca="1" si="757"/>
        <v>0</v>
      </c>
      <c r="DK808" s="1587">
        <f t="shared" ca="1" si="757"/>
        <v>0</v>
      </c>
      <c r="DL808" s="1587">
        <f t="shared" ca="1" si="757"/>
        <v>0</v>
      </c>
      <c r="DM808" s="1587">
        <f t="shared" ca="1" si="757"/>
        <v>0</v>
      </c>
      <c r="DN808" s="1587">
        <f t="shared" ca="1" si="757"/>
        <v>0</v>
      </c>
      <c r="DO808" s="1587">
        <f t="shared" ca="1" si="757"/>
        <v>0</v>
      </c>
      <c r="DP808" s="1587">
        <f t="shared" ca="1" si="757"/>
        <v>0</v>
      </c>
      <c r="DQ808" s="1587">
        <f t="shared" ca="1" si="757"/>
        <v>0</v>
      </c>
      <c r="DR808" s="1587">
        <f t="shared" ca="1" si="757"/>
        <v>0</v>
      </c>
      <c r="DS808" s="1587">
        <f t="shared" ca="1" si="757"/>
        <v>0</v>
      </c>
      <c r="DT808" s="1587">
        <f t="shared" ca="1" si="757"/>
        <v>0</v>
      </c>
      <c r="DU808" s="1587">
        <f t="shared" ca="1" si="757"/>
        <v>0</v>
      </c>
      <c r="DV808" s="1587">
        <f t="shared" ca="1" si="757"/>
        <v>0</v>
      </c>
      <c r="DW808" s="1587">
        <f t="shared" ca="1" si="757"/>
        <v>0</v>
      </c>
      <c r="DX808" s="1587">
        <f t="shared" ca="1" si="757"/>
        <v>0</v>
      </c>
      <c r="DY808" s="1587">
        <f t="shared" ca="1" si="757"/>
        <v>0</v>
      </c>
      <c r="DZ808" s="1587">
        <f t="shared" ca="1" si="757"/>
        <v>0</v>
      </c>
      <c r="EA808" s="1587">
        <f t="shared" ca="1" si="757"/>
        <v>0</v>
      </c>
      <c r="EB808" s="1587">
        <f t="shared" ca="1" si="757"/>
        <v>0</v>
      </c>
      <c r="EC808" s="1587">
        <f t="shared" ca="1" si="757"/>
        <v>0</v>
      </c>
      <c r="ED808" s="1587">
        <f t="shared" ca="1" si="757"/>
        <v>0</v>
      </c>
      <c r="EE808" s="1587">
        <f t="shared" ca="1" si="757"/>
        <v>0</v>
      </c>
      <c r="EF808" s="1587">
        <f t="shared" ca="1" si="757"/>
        <v>0</v>
      </c>
      <c r="EG808" s="28" t="s">
        <v>803</v>
      </c>
    </row>
    <row r="809" spans="3:137">
      <c r="D809" s="859" t="s">
        <v>806</v>
      </c>
      <c r="E809" s="1587">
        <f t="shared" ref="E809:AJ809" ca="1" si="758">IF(AND($E$787&gt;=E$789,$E$63&gt;=E$789),E$808*E$863/12,IF(AND($E$787&lt;E$789,$E$63&gt;=E$789),-PMT(E$863/12,$E$786,$E$783),0))</f>
        <v>0</v>
      </c>
      <c r="F809" s="1587" t="e">
        <f t="shared" ca="1" si="758"/>
        <v>#DIV/0!</v>
      </c>
      <c r="G809" s="1587" t="e">
        <f t="shared" ca="1" si="758"/>
        <v>#DIV/0!</v>
      </c>
      <c r="H809" s="1587" t="e">
        <f t="shared" ca="1" si="758"/>
        <v>#DIV/0!</v>
      </c>
      <c r="I809" s="1587" t="e">
        <f t="shared" ca="1" si="758"/>
        <v>#DIV/0!</v>
      </c>
      <c r="J809" s="1587" t="e">
        <f t="shared" ca="1" si="758"/>
        <v>#DIV/0!</v>
      </c>
      <c r="K809" s="1587" t="e">
        <f t="shared" ca="1" si="758"/>
        <v>#DIV/0!</v>
      </c>
      <c r="L809" s="1587" t="e">
        <f t="shared" ca="1" si="758"/>
        <v>#DIV/0!</v>
      </c>
      <c r="M809" s="1587" t="e">
        <f t="shared" ca="1" si="758"/>
        <v>#DIV/0!</v>
      </c>
      <c r="N809" s="1587" t="e">
        <f t="shared" ca="1" si="758"/>
        <v>#DIV/0!</v>
      </c>
      <c r="O809" s="1587" t="e">
        <f t="shared" ca="1" si="758"/>
        <v>#DIV/0!</v>
      </c>
      <c r="P809" s="1587" t="e">
        <f t="shared" ca="1" si="758"/>
        <v>#DIV/0!</v>
      </c>
      <c r="Q809" s="1587" t="e">
        <f t="shared" ca="1" si="758"/>
        <v>#DIV/0!</v>
      </c>
      <c r="R809" s="1587" t="e">
        <f t="shared" ca="1" si="758"/>
        <v>#DIV/0!</v>
      </c>
      <c r="S809" s="1587" t="e">
        <f t="shared" ca="1" si="758"/>
        <v>#DIV/0!</v>
      </c>
      <c r="T809" s="1587" t="e">
        <f t="shared" ca="1" si="758"/>
        <v>#DIV/0!</v>
      </c>
      <c r="U809" s="1587" t="e">
        <f t="shared" ca="1" si="758"/>
        <v>#DIV/0!</v>
      </c>
      <c r="V809" s="1587" t="e">
        <f t="shared" ca="1" si="758"/>
        <v>#DIV/0!</v>
      </c>
      <c r="W809" s="1587" t="e">
        <f t="shared" ca="1" si="758"/>
        <v>#DIV/0!</v>
      </c>
      <c r="X809" s="1587" t="e">
        <f t="shared" ca="1" si="758"/>
        <v>#DIV/0!</v>
      </c>
      <c r="Y809" s="1587" t="e">
        <f t="shared" ca="1" si="758"/>
        <v>#DIV/0!</v>
      </c>
      <c r="Z809" s="1587" t="e">
        <f t="shared" ca="1" si="758"/>
        <v>#DIV/0!</v>
      </c>
      <c r="AA809" s="1587" t="e">
        <f t="shared" ca="1" si="758"/>
        <v>#DIV/0!</v>
      </c>
      <c r="AB809" s="1587" t="e">
        <f t="shared" ca="1" si="758"/>
        <v>#DIV/0!</v>
      </c>
      <c r="AC809" s="1587" t="e">
        <f t="shared" ca="1" si="758"/>
        <v>#DIV/0!</v>
      </c>
      <c r="AD809" s="1587" t="e">
        <f t="shared" ca="1" si="758"/>
        <v>#DIV/0!</v>
      </c>
      <c r="AE809" s="1587" t="e">
        <f t="shared" ca="1" si="758"/>
        <v>#DIV/0!</v>
      </c>
      <c r="AF809" s="1587" t="e">
        <f t="shared" ca="1" si="758"/>
        <v>#DIV/0!</v>
      </c>
      <c r="AG809" s="1587" t="e">
        <f t="shared" ca="1" si="758"/>
        <v>#DIV/0!</v>
      </c>
      <c r="AH809" s="1587" t="e">
        <f t="shared" ca="1" si="758"/>
        <v>#DIV/0!</v>
      </c>
      <c r="AI809" s="1587" t="e">
        <f t="shared" ca="1" si="758"/>
        <v>#DIV/0!</v>
      </c>
      <c r="AJ809" s="1587" t="e">
        <f t="shared" ca="1" si="758"/>
        <v>#DIV/0!</v>
      </c>
      <c r="AK809" s="1587" t="e">
        <f t="shared" ref="AK809:BP809" ca="1" si="759">IF(AND($E$787&gt;=AK$789,$E$63&gt;=AK$789),AK$808*AK$863/12,IF(AND($E$787&lt;AK$789,$E$63&gt;=AK$789),-PMT(AK$863/12,$E$786,$E$783),0))</f>
        <v>#DIV/0!</v>
      </c>
      <c r="AL809" s="1587">
        <f t="shared" ca="1" si="759"/>
        <v>0</v>
      </c>
      <c r="AM809" s="1587">
        <f t="shared" ca="1" si="759"/>
        <v>0</v>
      </c>
      <c r="AN809" s="1587">
        <f t="shared" ca="1" si="759"/>
        <v>0</v>
      </c>
      <c r="AO809" s="1587">
        <f t="shared" ca="1" si="759"/>
        <v>0</v>
      </c>
      <c r="AP809" s="1587">
        <f t="shared" ca="1" si="759"/>
        <v>0</v>
      </c>
      <c r="AQ809" s="1587">
        <f t="shared" ca="1" si="759"/>
        <v>0</v>
      </c>
      <c r="AR809" s="1587">
        <f t="shared" ca="1" si="759"/>
        <v>0</v>
      </c>
      <c r="AS809" s="1587">
        <f t="shared" ca="1" si="759"/>
        <v>0</v>
      </c>
      <c r="AT809" s="1587">
        <f t="shared" ca="1" si="759"/>
        <v>0</v>
      </c>
      <c r="AU809" s="1587">
        <f t="shared" ca="1" si="759"/>
        <v>0</v>
      </c>
      <c r="AV809" s="1587">
        <f t="shared" ca="1" si="759"/>
        <v>0</v>
      </c>
      <c r="AW809" s="1587">
        <f t="shared" ca="1" si="759"/>
        <v>0</v>
      </c>
      <c r="AX809" s="1587">
        <f t="shared" ca="1" si="759"/>
        <v>0</v>
      </c>
      <c r="AY809" s="1587">
        <f t="shared" ca="1" si="759"/>
        <v>0</v>
      </c>
      <c r="AZ809" s="1587">
        <f t="shared" ca="1" si="759"/>
        <v>0</v>
      </c>
      <c r="BA809" s="1587">
        <f t="shared" ca="1" si="759"/>
        <v>0</v>
      </c>
      <c r="BB809" s="1587">
        <f t="shared" ca="1" si="759"/>
        <v>0</v>
      </c>
      <c r="BC809" s="1587">
        <f t="shared" ca="1" si="759"/>
        <v>0</v>
      </c>
      <c r="BD809" s="1587">
        <f t="shared" ca="1" si="759"/>
        <v>0</v>
      </c>
      <c r="BE809" s="1587">
        <f t="shared" ca="1" si="759"/>
        <v>0</v>
      </c>
      <c r="BF809" s="1587">
        <f t="shared" ca="1" si="759"/>
        <v>0</v>
      </c>
      <c r="BG809" s="1587">
        <f t="shared" ca="1" si="759"/>
        <v>0</v>
      </c>
      <c r="BH809" s="1587">
        <f t="shared" ca="1" si="759"/>
        <v>0</v>
      </c>
      <c r="BI809" s="1587">
        <f t="shared" ca="1" si="759"/>
        <v>0</v>
      </c>
      <c r="BJ809" s="1587">
        <f t="shared" ca="1" si="759"/>
        <v>0</v>
      </c>
      <c r="BK809" s="1587">
        <f t="shared" ca="1" si="759"/>
        <v>0</v>
      </c>
      <c r="BL809" s="1587">
        <f t="shared" ca="1" si="759"/>
        <v>0</v>
      </c>
      <c r="BM809" s="1587">
        <f t="shared" ca="1" si="759"/>
        <v>0</v>
      </c>
      <c r="BN809" s="1587">
        <f t="shared" ca="1" si="759"/>
        <v>0</v>
      </c>
      <c r="BO809" s="1587">
        <f t="shared" ca="1" si="759"/>
        <v>0</v>
      </c>
      <c r="BP809" s="1587">
        <f t="shared" ca="1" si="759"/>
        <v>0</v>
      </c>
      <c r="BQ809" s="1587">
        <f t="shared" ref="BQ809:CV809" ca="1" si="760">IF(AND($E$787&gt;=BQ$789,$E$63&gt;=BQ$789),BQ$808*BQ$863/12,IF(AND($E$787&lt;BQ$789,$E$63&gt;=BQ$789),-PMT(BQ$863/12,$E$786,$E$783),0))</f>
        <v>0</v>
      </c>
      <c r="BR809" s="1587">
        <f t="shared" ca="1" si="760"/>
        <v>0</v>
      </c>
      <c r="BS809" s="1587">
        <f t="shared" ca="1" si="760"/>
        <v>0</v>
      </c>
      <c r="BT809" s="1587">
        <f t="shared" ca="1" si="760"/>
        <v>0</v>
      </c>
      <c r="BU809" s="1587">
        <f t="shared" ca="1" si="760"/>
        <v>0</v>
      </c>
      <c r="BV809" s="1587">
        <f t="shared" ca="1" si="760"/>
        <v>0</v>
      </c>
      <c r="BW809" s="1587">
        <f t="shared" ca="1" si="760"/>
        <v>0</v>
      </c>
      <c r="BX809" s="1587">
        <f t="shared" ca="1" si="760"/>
        <v>0</v>
      </c>
      <c r="BY809" s="1587">
        <f t="shared" ca="1" si="760"/>
        <v>0</v>
      </c>
      <c r="BZ809" s="1587">
        <f t="shared" ca="1" si="760"/>
        <v>0</v>
      </c>
      <c r="CA809" s="1587">
        <f t="shared" ca="1" si="760"/>
        <v>0</v>
      </c>
      <c r="CB809" s="1587">
        <f t="shared" ca="1" si="760"/>
        <v>0</v>
      </c>
      <c r="CC809" s="1587">
        <f t="shared" ca="1" si="760"/>
        <v>0</v>
      </c>
      <c r="CD809" s="1587">
        <f t="shared" ca="1" si="760"/>
        <v>0</v>
      </c>
      <c r="CE809" s="1587">
        <f t="shared" ca="1" si="760"/>
        <v>0</v>
      </c>
      <c r="CF809" s="1587">
        <f t="shared" ca="1" si="760"/>
        <v>0</v>
      </c>
      <c r="CG809" s="1587">
        <f t="shared" ca="1" si="760"/>
        <v>0</v>
      </c>
      <c r="CH809" s="1587">
        <f t="shared" ca="1" si="760"/>
        <v>0</v>
      </c>
      <c r="CI809" s="1587">
        <f t="shared" ca="1" si="760"/>
        <v>0</v>
      </c>
      <c r="CJ809" s="1587">
        <f t="shared" ca="1" si="760"/>
        <v>0</v>
      </c>
      <c r="CK809" s="1587">
        <f t="shared" ca="1" si="760"/>
        <v>0</v>
      </c>
      <c r="CL809" s="1587">
        <f t="shared" ca="1" si="760"/>
        <v>0</v>
      </c>
      <c r="CM809" s="1587">
        <f t="shared" ca="1" si="760"/>
        <v>0</v>
      </c>
      <c r="CN809" s="1587">
        <f t="shared" ca="1" si="760"/>
        <v>0</v>
      </c>
      <c r="CO809" s="1587">
        <f t="shared" ca="1" si="760"/>
        <v>0</v>
      </c>
      <c r="CP809" s="1587">
        <f t="shared" ca="1" si="760"/>
        <v>0</v>
      </c>
      <c r="CQ809" s="1587">
        <f t="shared" ca="1" si="760"/>
        <v>0</v>
      </c>
      <c r="CR809" s="1587">
        <f t="shared" ca="1" si="760"/>
        <v>0</v>
      </c>
      <c r="CS809" s="1587">
        <f t="shared" ca="1" si="760"/>
        <v>0</v>
      </c>
      <c r="CT809" s="1587">
        <f t="shared" ca="1" si="760"/>
        <v>0</v>
      </c>
      <c r="CU809" s="1587">
        <f t="shared" ca="1" si="760"/>
        <v>0</v>
      </c>
      <c r="CV809" s="1587">
        <f t="shared" ca="1" si="760"/>
        <v>0</v>
      </c>
      <c r="CW809" s="1587">
        <f t="shared" ref="CW809:EF809" ca="1" si="761">IF(AND($E$787&gt;=CW$789,$E$63&gt;=CW$789),CW$808*CW$863/12,IF(AND($E$787&lt;CW$789,$E$63&gt;=CW$789),-PMT(CW$863/12,$E$786,$E$783),0))</f>
        <v>0</v>
      </c>
      <c r="CX809" s="1587">
        <f t="shared" ca="1" si="761"/>
        <v>0</v>
      </c>
      <c r="CY809" s="1587">
        <f t="shared" ca="1" si="761"/>
        <v>0</v>
      </c>
      <c r="CZ809" s="1587">
        <f t="shared" ca="1" si="761"/>
        <v>0</v>
      </c>
      <c r="DA809" s="1587">
        <f t="shared" ca="1" si="761"/>
        <v>0</v>
      </c>
      <c r="DB809" s="1587">
        <f t="shared" ca="1" si="761"/>
        <v>0</v>
      </c>
      <c r="DC809" s="1587">
        <f t="shared" ca="1" si="761"/>
        <v>0</v>
      </c>
      <c r="DD809" s="1587">
        <f t="shared" ca="1" si="761"/>
        <v>0</v>
      </c>
      <c r="DE809" s="1587">
        <f t="shared" ca="1" si="761"/>
        <v>0</v>
      </c>
      <c r="DF809" s="1587">
        <f t="shared" ca="1" si="761"/>
        <v>0</v>
      </c>
      <c r="DG809" s="1587">
        <f t="shared" ca="1" si="761"/>
        <v>0</v>
      </c>
      <c r="DH809" s="1587">
        <f t="shared" ca="1" si="761"/>
        <v>0</v>
      </c>
      <c r="DI809" s="1587">
        <f t="shared" ca="1" si="761"/>
        <v>0</v>
      </c>
      <c r="DJ809" s="1587">
        <f t="shared" ca="1" si="761"/>
        <v>0</v>
      </c>
      <c r="DK809" s="1587">
        <f t="shared" ca="1" si="761"/>
        <v>0</v>
      </c>
      <c r="DL809" s="1587">
        <f t="shared" ca="1" si="761"/>
        <v>0</v>
      </c>
      <c r="DM809" s="1587">
        <f t="shared" ca="1" si="761"/>
        <v>0</v>
      </c>
      <c r="DN809" s="1587">
        <f t="shared" ca="1" si="761"/>
        <v>0</v>
      </c>
      <c r="DO809" s="1587">
        <f t="shared" ca="1" si="761"/>
        <v>0</v>
      </c>
      <c r="DP809" s="1587">
        <f t="shared" ca="1" si="761"/>
        <v>0</v>
      </c>
      <c r="DQ809" s="1587">
        <f t="shared" ca="1" si="761"/>
        <v>0</v>
      </c>
      <c r="DR809" s="1587">
        <f t="shared" ca="1" si="761"/>
        <v>0</v>
      </c>
      <c r="DS809" s="1587">
        <f t="shared" ca="1" si="761"/>
        <v>0</v>
      </c>
      <c r="DT809" s="1587">
        <f t="shared" ca="1" si="761"/>
        <v>0</v>
      </c>
      <c r="DU809" s="1587">
        <f t="shared" ca="1" si="761"/>
        <v>0</v>
      </c>
      <c r="DV809" s="1587">
        <f t="shared" ca="1" si="761"/>
        <v>0</v>
      </c>
      <c r="DW809" s="1587">
        <f t="shared" ca="1" si="761"/>
        <v>0</v>
      </c>
      <c r="DX809" s="1587">
        <f t="shared" ca="1" si="761"/>
        <v>0</v>
      </c>
      <c r="DY809" s="1587">
        <f t="shared" ca="1" si="761"/>
        <v>0</v>
      </c>
      <c r="DZ809" s="1587">
        <f t="shared" ca="1" si="761"/>
        <v>0</v>
      </c>
      <c r="EA809" s="1587">
        <f t="shared" ca="1" si="761"/>
        <v>0</v>
      </c>
      <c r="EB809" s="1587">
        <f t="shared" ca="1" si="761"/>
        <v>0</v>
      </c>
      <c r="EC809" s="1587">
        <f t="shared" ca="1" si="761"/>
        <v>0</v>
      </c>
      <c r="ED809" s="1587">
        <f t="shared" ca="1" si="761"/>
        <v>0</v>
      </c>
      <c r="EE809" s="1587">
        <f t="shared" ca="1" si="761"/>
        <v>0</v>
      </c>
      <c r="EF809" s="1587">
        <f t="shared" ca="1" si="761"/>
        <v>0</v>
      </c>
      <c r="EG809" s="28" t="s">
        <v>803</v>
      </c>
    </row>
    <row r="810" spans="3:137">
      <c r="D810" s="859" t="s">
        <v>807</v>
      </c>
      <c r="E810" s="1587">
        <f t="shared" ref="E810:AJ810" ca="1" si="762">E$808*E$863/12</f>
        <v>0</v>
      </c>
      <c r="F810" s="1587" t="e">
        <f t="shared" ca="1" si="762"/>
        <v>#DIV/0!</v>
      </c>
      <c r="G810" s="1587" t="e">
        <f t="shared" ca="1" si="762"/>
        <v>#DIV/0!</v>
      </c>
      <c r="H810" s="1587" t="e">
        <f t="shared" ca="1" si="762"/>
        <v>#DIV/0!</v>
      </c>
      <c r="I810" s="1587" t="e">
        <f t="shared" ca="1" si="762"/>
        <v>#DIV/0!</v>
      </c>
      <c r="J810" s="1587" t="e">
        <f t="shared" ca="1" si="762"/>
        <v>#DIV/0!</v>
      </c>
      <c r="K810" s="1587" t="e">
        <f t="shared" ca="1" si="762"/>
        <v>#DIV/0!</v>
      </c>
      <c r="L810" s="1587" t="e">
        <f t="shared" ca="1" si="762"/>
        <v>#DIV/0!</v>
      </c>
      <c r="M810" s="1587" t="e">
        <f t="shared" ca="1" si="762"/>
        <v>#DIV/0!</v>
      </c>
      <c r="N810" s="1587" t="e">
        <f t="shared" ca="1" si="762"/>
        <v>#DIV/0!</v>
      </c>
      <c r="O810" s="1587" t="e">
        <f t="shared" ca="1" si="762"/>
        <v>#DIV/0!</v>
      </c>
      <c r="P810" s="1587" t="e">
        <f t="shared" ca="1" si="762"/>
        <v>#DIV/0!</v>
      </c>
      <c r="Q810" s="1587" t="e">
        <f t="shared" ca="1" si="762"/>
        <v>#DIV/0!</v>
      </c>
      <c r="R810" s="1587" t="e">
        <f t="shared" ca="1" si="762"/>
        <v>#DIV/0!</v>
      </c>
      <c r="S810" s="1587" t="e">
        <f t="shared" ca="1" si="762"/>
        <v>#DIV/0!</v>
      </c>
      <c r="T810" s="1587" t="e">
        <f t="shared" ca="1" si="762"/>
        <v>#DIV/0!</v>
      </c>
      <c r="U810" s="1587" t="e">
        <f t="shared" ca="1" si="762"/>
        <v>#DIV/0!</v>
      </c>
      <c r="V810" s="1587" t="e">
        <f t="shared" ca="1" si="762"/>
        <v>#DIV/0!</v>
      </c>
      <c r="W810" s="1587" t="e">
        <f t="shared" ca="1" si="762"/>
        <v>#DIV/0!</v>
      </c>
      <c r="X810" s="1587" t="e">
        <f t="shared" ca="1" si="762"/>
        <v>#DIV/0!</v>
      </c>
      <c r="Y810" s="1587" t="e">
        <f t="shared" ca="1" si="762"/>
        <v>#DIV/0!</v>
      </c>
      <c r="Z810" s="1587" t="e">
        <f t="shared" ca="1" si="762"/>
        <v>#DIV/0!</v>
      </c>
      <c r="AA810" s="1587" t="e">
        <f t="shared" ca="1" si="762"/>
        <v>#DIV/0!</v>
      </c>
      <c r="AB810" s="1587" t="e">
        <f t="shared" ca="1" si="762"/>
        <v>#DIV/0!</v>
      </c>
      <c r="AC810" s="1587" t="e">
        <f t="shared" ca="1" si="762"/>
        <v>#DIV/0!</v>
      </c>
      <c r="AD810" s="1587" t="e">
        <f t="shared" ca="1" si="762"/>
        <v>#DIV/0!</v>
      </c>
      <c r="AE810" s="1587" t="e">
        <f t="shared" ca="1" si="762"/>
        <v>#DIV/0!</v>
      </c>
      <c r="AF810" s="1587" t="e">
        <f t="shared" ca="1" si="762"/>
        <v>#DIV/0!</v>
      </c>
      <c r="AG810" s="1587" t="e">
        <f t="shared" ca="1" si="762"/>
        <v>#DIV/0!</v>
      </c>
      <c r="AH810" s="1587" t="e">
        <f t="shared" ca="1" si="762"/>
        <v>#DIV/0!</v>
      </c>
      <c r="AI810" s="1587" t="e">
        <f t="shared" ca="1" si="762"/>
        <v>#DIV/0!</v>
      </c>
      <c r="AJ810" s="1587" t="e">
        <f t="shared" ca="1" si="762"/>
        <v>#DIV/0!</v>
      </c>
      <c r="AK810" s="1587" t="e">
        <f t="shared" ref="AK810:BP810" ca="1" si="763">AK$808*AK$863/12</f>
        <v>#DIV/0!</v>
      </c>
      <c r="AL810" s="1587">
        <f t="shared" ca="1" si="763"/>
        <v>0</v>
      </c>
      <c r="AM810" s="1587">
        <f t="shared" ca="1" si="763"/>
        <v>0</v>
      </c>
      <c r="AN810" s="1587">
        <f t="shared" ca="1" si="763"/>
        <v>0</v>
      </c>
      <c r="AO810" s="1587">
        <f t="shared" ca="1" si="763"/>
        <v>0</v>
      </c>
      <c r="AP810" s="1587">
        <f t="shared" ca="1" si="763"/>
        <v>0</v>
      </c>
      <c r="AQ810" s="1587">
        <f t="shared" ca="1" si="763"/>
        <v>0</v>
      </c>
      <c r="AR810" s="1587">
        <f t="shared" ca="1" si="763"/>
        <v>0</v>
      </c>
      <c r="AS810" s="1587">
        <f t="shared" ca="1" si="763"/>
        <v>0</v>
      </c>
      <c r="AT810" s="1587">
        <f t="shared" ca="1" si="763"/>
        <v>0</v>
      </c>
      <c r="AU810" s="1587">
        <f t="shared" ca="1" si="763"/>
        <v>0</v>
      </c>
      <c r="AV810" s="1587">
        <f t="shared" ca="1" si="763"/>
        <v>0</v>
      </c>
      <c r="AW810" s="1587">
        <f t="shared" ca="1" si="763"/>
        <v>0</v>
      </c>
      <c r="AX810" s="1587">
        <f t="shared" ca="1" si="763"/>
        <v>0</v>
      </c>
      <c r="AY810" s="1587">
        <f t="shared" ca="1" si="763"/>
        <v>0</v>
      </c>
      <c r="AZ810" s="1587">
        <f t="shared" ca="1" si="763"/>
        <v>0</v>
      </c>
      <c r="BA810" s="1587">
        <f t="shared" ca="1" si="763"/>
        <v>0</v>
      </c>
      <c r="BB810" s="1587">
        <f t="shared" ca="1" si="763"/>
        <v>0</v>
      </c>
      <c r="BC810" s="1587">
        <f t="shared" ca="1" si="763"/>
        <v>0</v>
      </c>
      <c r="BD810" s="1587">
        <f t="shared" ca="1" si="763"/>
        <v>0</v>
      </c>
      <c r="BE810" s="1587">
        <f t="shared" ca="1" si="763"/>
        <v>0</v>
      </c>
      <c r="BF810" s="1587">
        <f t="shared" ca="1" si="763"/>
        <v>0</v>
      </c>
      <c r="BG810" s="1587">
        <f t="shared" ca="1" si="763"/>
        <v>0</v>
      </c>
      <c r="BH810" s="1587">
        <f t="shared" ca="1" si="763"/>
        <v>0</v>
      </c>
      <c r="BI810" s="1587">
        <f t="shared" ca="1" si="763"/>
        <v>0</v>
      </c>
      <c r="BJ810" s="1587">
        <f t="shared" ca="1" si="763"/>
        <v>0</v>
      </c>
      <c r="BK810" s="1587">
        <f t="shared" ca="1" si="763"/>
        <v>0</v>
      </c>
      <c r="BL810" s="1587">
        <f t="shared" ca="1" si="763"/>
        <v>0</v>
      </c>
      <c r="BM810" s="1587">
        <f t="shared" ca="1" si="763"/>
        <v>0</v>
      </c>
      <c r="BN810" s="1587">
        <f t="shared" ca="1" si="763"/>
        <v>0</v>
      </c>
      <c r="BO810" s="1587">
        <f t="shared" ca="1" si="763"/>
        <v>0</v>
      </c>
      <c r="BP810" s="1587">
        <f t="shared" ca="1" si="763"/>
        <v>0</v>
      </c>
      <c r="BQ810" s="1587">
        <f t="shared" ref="BQ810:CV810" ca="1" si="764">BQ$808*BQ$863/12</f>
        <v>0</v>
      </c>
      <c r="BR810" s="1587">
        <f t="shared" ca="1" si="764"/>
        <v>0</v>
      </c>
      <c r="BS810" s="1587">
        <f t="shared" ca="1" si="764"/>
        <v>0</v>
      </c>
      <c r="BT810" s="1587">
        <f t="shared" ca="1" si="764"/>
        <v>0</v>
      </c>
      <c r="BU810" s="1587">
        <f t="shared" ca="1" si="764"/>
        <v>0</v>
      </c>
      <c r="BV810" s="1587">
        <f t="shared" ca="1" si="764"/>
        <v>0</v>
      </c>
      <c r="BW810" s="1587">
        <f t="shared" ca="1" si="764"/>
        <v>0</v>
      </c>
      <c r="BX810" s="1587">
        <f t="shared" ca="1" si="764"/>
        <v>0</v>
      </c>
      <c r="BY810" s="1587">
        <f t="shared" ca="1" si="764"/>
        <v>0</v>
      </c>
      <c r="BZ810" s="1587">
        <f t="shared" ca="1" si="764"/>
        <v>0</v>
      </c>
      <c r="CA810" s="1587">
        <f t="shared" ca="1" si="764"/>
        <v>0</v>
      </c>
      <c r="CB810" s="1587">
        <f t="shared" ca="1" si="764"/>
        <v>0</v>
      </c>
      <c r="CC810" s="1587">
        <f t="shared" ca="1" si="764"/>
        <v>0</v>
      </c>
      <c r="CD810" s="1587">
        <f t="shared" ca="1" si="764"/>
        <v>0</v>
      </c>
      <c r="CE810" s="1587">
        <f t="shared" ca="1" si="764"/>
        <v>0</v>
      </c>
      <c r="CF810" s="1587">
        <f t="shared" ca="1" si="764"/>
        <v>0</v>
      </c>
      <c r="CG810" s="1587">
        <f t="shared" ca="1" si="764"/>
        <v>0</v>
      </c>
      <c r="CH810" s="1587">
        <f t="shared" ca="1" si="764"/>
        <v>0</v>
      </c>
      <c r="CI810" s="1587">
        <f t="shared" ca="1" si="764"/>
        <v>0</v>
      </c>
      <c r="CJ810" s="1587">
        <f t="shared" ca="1" si="764"/>
        <v>0</v>
      </c>
      <c r="CK810" s="1587">
        <f t="shared" ca="1" si="764"/>
        <v>0</v>
      </c>
      <c r="CL810" s="1587">
        <f t="shared" ca="1" si="764"/>
        <v>0</v>
      </c>
      <c r="CM810" s="1587">
        <f t="shared" ca="1" si="764"/>
        <v>0</v>
      </c>
      <c r="CN810" s="1587">
        <f t="shared" ca="1" si="764"/>
        <v>0</v>
      </c>
      <c r="CO810" s="1587">
        <f t="shared" ca="1" si="764"/>
        <v>0</v>
      </c>
      <c r="CP810" s="1587">
        <f t="shared" ca="1" si="764"/>
        <v>0</v>
      </c>
      <c r="CQ810" s="1587">
        <f t="shared" ca="1" si="764"/>
        <v>0</v>
      </c>
      <c r="CR810" s="1587">
        <f t="shared" ca="1" si="764"/>
        <v>0</v>
      </c>
      <c r="CS810" s="1587">
        <f t="shared" ca="1" si="764"/>
        <v>0</v>
      </c>
      <c r="CT810" s="1587">
        <f t="shared" ca="1" si="764"/>
        <v>0</v>
      </c>
      <c r="CU810" s="1587">
        <f t="shared" ca="1" si="764"/>
        <v>0</v>
      </c>
      <c r="CV810" s="1587">
        <f t="shared" ca="1" si="764"/>
        <v>0</v>
      </c>
      <c r="CW810" s="1587">
        <f t="shared" ref="CW810:EF810" ca="1" si="765">CW$808*CW$863/12</f>
        <v>0</v>
      </c>
      <c r="CX810" s="1587">
        <f t="shared" ca="1" si="765"/>
        <v>0</v>
      </c>
      <c r="CY810" s="1587">
        <f t="shared" ca="1" si="765"/>
        <v>0</v>
      </c>
      <c r="CZ810" s="1587">
        <f t="shared" ca="1" si="765"/>
        <v>0</v>
      </c>
      <c r="DA810" s="1587">
        <f t="shared" ca="1" si="765"/>
        <v>0</v>
      </c>
      <c r="DB810" s="1587">
        <f t="shared" ca="1" si="765"/>
        <v>0</v>
      </c>
      <c r="DC810" s="1587">
        <f t="shared" ca="1" si="765"/>
        <v>0</v>
      </c>
      <c r="DD810" s="1587">
        <f t="shared" ca="1" si="765"/>
        <v>0</v>
      </c>
      <c r="DE810" s="1587">
        <f t="shared" ca="1" si="765"/>
        <v>0</v>
      </c>
      <c r="DF810" s="1587">
        <f t="shared" ca="1" si="765"/>
        <v>0</v>
      </c>
      <c r="DG810" s="1587">
        <f t="shared" ca="1" si="765"/>
        <v>0</v>
      </c>
      <c r="DH810" s="1587">
        <f t="shared" ca="1" si="765"/>
        <v>0</v>
      </c>
      <c r="DI810" s="1587">
        <f t="shared" ca="1" si="765"/>
        <v>0</v>
      </c>
      <c r="DJ810" s="1587">
        <f t="shared" ca="1" si="765"/>
        <v>0</v>
      </c>
      <c r="DK810" s="1587">
        <f t="shared" ca="1" si="765"/>
        <v>0</v>
      </c>
      <c r="DL810" s="1587">
        <f t="shared" ca="1" si="765"/>
        <v>0</v>
      </c>
      <c r="DM810" s="1587">
        <f t="shared" ca="1" si="765"/>
        <v>0</v>
      </c>
      <c r="DN810" s="1587">
        <f t="shared" ca="1" si="765"/>
        <v>0</v>
      </c>
      <c r="DO810" s="1587">
        <f t="shared" ca="1" si="765"/>
        <v>0</v>
      </c>
      <c r="DP810" s="1587">
        <f t="shared" ca="1" si="765"/>
        <v>0</v>
      </c>
      <c r="DQ810" s="1587">
        <f t="shared" ca="1" si="765"/>
        <v>0</v>
      </c>
      <c r="DR810" s="1587">
        <f t="shared" ca="1" si="765"/>
        <v>0</v>
      </c>
      <c r="DS810" s="1587">
        <f t="shared" ca="1" si="765"/>
        <v>0</v>
      </c>
      <c r="DT810" s="1587">
        <f t="shared" ca="1" si="765"/>
        <v>0</v>
      </c>
      <c r="DU810" s="1587">
        <f t="shared" ca="1" si="765"/>
        <v>0</v>
      </c>
      <c r="DV810" s="1587">
        <f t="shared" ca="1" si="765"/>
        <v>0</v>
      </c>
      <c r="DW810" s="1587">
        <f t="shared" ca="1" si="765"/>
        <v>0</v>
      </c>
      <c r="DX810" s="1587">
        <f t="shared" ca="1" si="765"/>
        <v>0</v>
      </c>
      <c r="DY810" s="1587">
        <f t="shared" ca="1" si="765"/>
        <v>0</v>
      </c>
      <c r="DZ810" s="1587">
        <f t="shared" ca="1" si="765"/>
        <v>0</v>
      </c>
      <c r="EA810" s="1587">
        <f t="shared" ca="1" si="765"/>
        <v>0</v>
      </c>
      <c r="EB810" s="1587">
        <f t="shared" ca="1" si="765"/>
        <v>0</v>
      </c>
      <c r="EC810" s="1587">
        <f t="shared" ca="1" si="765"/>
        <v>0</v>
      </c>
      <c r="ED810" s="1587">
        <f t="shared" ca="1" si="765"/>
        <v>0</v>
      </c>
      <c r="EE810" s="1587">
        <f t="shared" ca="1" si="765"/>
        <v>0</v>
      </c>
      <c r="EF810" s="1587">
        <f t="shared" ca="1" si="765"/>
        <v>0</v>
      </c>
      <c r="EG810" s="28" t="s">
        <v>803</v>
      </c>
    </row>
    <row r="811" spans="3:137">
      <c r="D811" s="859" t="s">
        <v>808</v>
      </c>
      <c r="E811" s="1587">
        <f t="shared" ref="E811:AJ811" ca="1" si="766">E809-E810</f>
        <v>0</v>
      </c>
      <c r="F811" s="1587" t="e">
        <f t="shared" ca="1" si="766"/>
        <v>#DIV/0!</v>
      </c>
      <c r="G811" s="1587" t="e">
        <f t="shared" ca="1" si="766"/>
        <v>#DIV/0!</v>
      </c>
      <c r="H811" s="1587" t="e">
        <f t="shared" ca="1" si="766"/>
        <v>#DIV/0!</v>
      </c>
      <c r="I811" s="1587" t="e">
        <f t="shared" ca="1" si="766"/>
        <v>#DIV/0!</v>
      </c>
      <c r="J811" s="1587" t="e">
        <f t="shared" ca="1" si="766"/>
        <v>#DIV/0!</v>
      </c>
      <c r="K811" s="1587" t="e">
        <f t="shared" ca="1" si="766"/>
        <v>#DIV/0!</v>
      </c>
      <c r="L811" s="1587" t="e">
        <f t="shared" ca="1" si="766"/>
        <v>#DIV/0!</v>
      </c>
      <c r="M811" s="1587" t="e">
        <f t="shared" ca="1" si="766"/>
        <v>#DIV/0!</v>
      </c>
      <c r="N811" s="1587" t="e">
        <f t="shared" ca="1" si="766"/>
        <v>#DIV/0!</v>
      </c>
      <c r="O811" s="1587" t="e">
        <f t="shared" ca="1" si="766"/>
        <v>#DIV/0!</v>
      </c>
      <c r="P811" s="1587" t="e">
        <f t="shared" ca="1" si="766"/>
        <v>#DIV/0!</v>
      </c>
      <c r="Q811" s="1587" t="e">
        <f t="shared" ca="1" si="766"/>
        <v>#DIV/0!</v>
      </c>
      <c r="R811" s="1587" t="e">
        <f t="shared" ca="1" si="766"/>
        <v>#DIV/0!</v>
      </c>
      <c r="S811" s="1587" t="e">
        <f t="shared" ca="1" si="766"/>
        <v>#DIV/0!</v>
      </c>
      <c r="T811" s="1587" t="e">
        <f t="shared" ca="1" si="766"/>
        <v>#DIV/0!</v>
      </c>
      <c r="U811" s="1587" t="e">
        <f t="shared" ca="1" si="766"/>
        <v>#DIV/0!</v>
      </c>
      <c r="V811" s="1587" t="e">
        <f t="shared" ca="1" si="766"/>
        <v>#DIV/0!</v>
      </c>
      <c r="W811" s="1587" t="e">
        <f t="shared" ca="1" si="766"/>
        <v>#DIV/0!</v>
      </c>
      <c r="X811" s="1587" t="e">
        <f t="shared" ca="1" si="766"/>
        <v>#DIV/0!</v>
      </c>
      <c r="Y811" s="1587" t="e">
        <f t="shared" ca="1" si="766"/>
        <v>#DIV/0!</v>
      </c>
      <c r="Z811" s="1587" t="e">
        <f t="shared" ca="1" si="766"/>
        <v>#DIV/0!</v>
      </c>
      <c r="AA811" s="1587" t="e">
        <f t="shared" ca="1" si="766"/>
        <v>#DIV/0!</v>
      </c>
      <c r="AB811" s="1587" t="e">
        <f t="shared" ca="1" si="766"/>
        <v>#DIV/0!</v>
      </c>
      <c r="AC811" s="1587" t="e">
        <f t="shared" ca="1" si="766"/>
        <v>#DIV/0!</v>
      </c>
      <c r="AD811" s="1587" t="e">
        <f t="shared" ca="1" si="766"/>
        <v>#DIV/0!</v>
      </c>
      <c r="AE811" s="1587" t="e">
        <f t="shared" ca="1" si="766"/>
        <v>#DIV/0!</v>
      </c>
      <c r="AF811" s="1587" t="e">
        <f t="shared" ca="1" si="766"/>
        <v>#DIV/0!</v>
      </c>
      <c r="AG811" s="1587" t="e">
        <f t="shared" ca="1" si="766"/>
        <v>#DIV/0!</v>
      </c>
      <c r="AH811" s="1587" t="e">
        <f t="shared" ca="1" si="766"/>
        <v>#DIV/0!</v>
      </c>
      <c r="AI811" s="1587" t="e">
        <f t="shared" ca="1" si="766"/>
        <v>#DIV/0!</v>
      </c>
      <c r="AJ811" s="1587" t="e">
        <f t="shared" ca="1" si="766"/>
        <v>#DIV/0!</v>
      </c>
      <c r="AK811" s="1587" t="e">
        <f t="shared" ref="AK811:BP811" ca="1" si="767">AK809-AK810</f>
        <v>#DIV/0!</v>
      </c>
      <c r="AL811" s="1587">
        <f t="shared" ca="1" si="767"/>
        <v>0</v>
      </c>
      <c r="AM811" s="1587">
        <f t="shared" ca="1" si="767"/>
        <v>0</v>
      </c>
      <c r="AN811" s="1587">
        <f t="shared" ca="1" si="767"/>
        <v>0</v>
      </c>
      <c r="AO811" s="1587">
        <f t="shared" ca="1" si="767"/>
        <v>0</v>
      </c>
      <c r="AP811" s="1587">
        <f t="shared" ca="1" si="767"/>
        <v>0</v>
      </c>
      <c r="AQ811" s="1587">
        <f t="shared" ca="1" si="767"/>
        <v>0</v>
      </c>
      <c r="AR811" s="1587">
        <f t="shared" ca="1" si="767"/>
        <v>0</v>
      </c>
      <c r="AS811" s="1587">
        <f t="shared" ca="1" si="767"/>
        <v>0</v>
      </c>
      <c r="AT811" s="1587">
        <f t="shared" ca="1" si="767"/>
        <v>0</v>
      </c>
      <c r="AU811" s="1587">
        <f t="shared" ca="1" si="767"/>
        <v>0</v>
      </c>
      <c r="AV811" s="1587">
        <f t="shared" ca="1" si="767"/>
        <v>0</v>
      </c>
      <c r="AW811" s="1587">
        <f t="shared" ca="1" si="767"/>
        <v>0</v>
      </c>
      <c r="AX811" s="1587">
        <f t="shared" ca="1" si="767"/>
        <v>0</v>
      </c>
      <c r="AY811" s="1587">
        <f t="shared" ca="1" si="767"/>
        <v>0</v>
      </c>
      <c r="AZ811" s="1587">
        <f t="shared" ca="1" si="767"/>
        <v>0</v>
      </c>
      <c r="BA811" s="1587">
        <f t="shared" ca="1" si="767"/>
        <v>0</v>
      </c>
      <c r="BB811" s="1587">
        <f t="shared" ca="1" si="767"/>
        <v>0</v>
      </c>
      <c r="BC811" s="1587">
        <f t="shared" ca="1" si="767"/>
        <v>0</v>
      </c>
      <c r="BD811" s="1587">
        <f t="shared" ca="1" si="767"/>
        <v>0</v>
      </c>
      <c r="BE811" s="1587">
        <f t="shared" ca="1" si="767"/>
        <v>0</v>
      </c>
      <c r="BF811" s="1587">
        <f t="shared" ca="1" si="767"/>
        <v>0</v>
      </c>
      <c r="BG811" s="1587">
        <f t="shared" ca="1" si="767"/>
        <v>0</v>
      </c>
      <c r="BH811" s="1587">
        <f t="shared" ca="1" si="767"/>
        <v>0</v>
      </c>
      <c r="BI811" s="1587">
        <f t="shared" ca="1" si="767"/>
        <v>0</v>
      </c>
      <c r="BJ811" s="1587">
        <f t="shared" ca="1" si="767"/>
        <v>0</v>
      </c>
      <c r="BK811" s="1587">
        <f t="shared" ca="1" si="767"/>
        <v>0</v>
      </c>
      <c r="BL811" s="1587">
        <f t="shared" ca="1" si="767"/>
        <v>0</v>
      </c>
      <c r="BM811" s="1587">
        <f t="shared" ca="1" si="767"/>
        <v>0</v>
      </c>
      <c r="BN811" s="1587">
        <f t="shared" ca="1" si="767"/>
        <v>0</v>
      </c>
      <c r="BO811" s="1587">
        <f t="shared" ca="1" si="767"/>
        <v>0</v>
      </c>
      <c r="BP811" s="1587">
        <f t="shared" ca="1" si="767"/>
        <v>0</v>
      </c>
      <c r="BQ811" s="1587">
        <f t="shared" ref="BQ811:CV811" ca="1" si="768">BQ809-BQ810</f>
        <v>0</v>
      </c>
      <c r="BR811" s="1587">
        <f t="shared" ca="1" si="768"/>
        <v>0</v>
      </c>
      <c r="BS811" s="1587">
        <f t="shared" ca="1" si="768"/>
        <v>0</v>
      </c>
      <c r="BT811" s="1587">
        <f t="shared" ca="1" si="768"/>
        <v>0</v>
      </c>
      <c r="BU811" s="1587">
        <f t="shared" ca="1" si="768"/>
        <v>0</v>
      </c>
      <c r="BV811" s="1587">
        <f t="shared" ca="1" si="768"/>
        <v>0</v>
      </c>
      <c r="BW811" s="1587">
        <f t="shared" ca="1" si="768"/>
        <v>0</v>
      </c>
      <c r="BX811" s="1587">
        <f t="shared" ca="1" si="768"/>
        <v>0</v>
      </c>
      <c r="BY811" s="1587">
        <f t="shared" ca="1" si="768"/>
        <v>0</v>
      </c>
      <c r="BZ811" s="1587">
        <f t="shared" ca="1" si="768"/>
        <v>0</v>
      </c>
      <c r="CA811" s="1587">
        <f t="shared" ca="1" si="768"/>
        <v>0</v>
      </c>
      <c r="CB811" s="1587">
        <f t="shared" ca="1" si="768"/>
        <v>0</v>
      </c>
      <c r="CC811" s="1587">
        <f t="shared" ca="1" si="768"/>
        <v>0</v>
      </c>
      <c r="CD811" s="1587">
        <f t="shared" ca="1" si="768"/>
        <v>0</v>
      </c>
      <c r="CE811" s="1587">
        <f t="shared" ca="1" si="768"/>
        <v>0</v>
      </c>
      <c r="CF811" s="1587">
        <f t="shared" ca="1" si="768"/>
        <v>0</v>
      </c>
      <c r="CG811" s="1587">
        <f t="shared" ca="1" si="768"/>
        <v>0</v>
      </c>
      <c r="CH811" s="1587">
        <f t="shared" ca="1" si="768"/>
        <v>0</v>
      </c>
      <c r="CI811" s="1587">
        <f t="shared" ca="1" si="768"/>
        <v>0</v>
      </c>
      <c r="CJ811" s="1587">
        <f t="shared" ca="1" si="768"/>
        <v>0</v>
      </c>
      <c r="CK811" s="1587">
        <f t="shared" ca="1" si="768"/>
        <v>0</v>
      </c>
      <c r="CL811" s="1587">
        <f t="shared" ca="1" si="768"/>
        <v>0</v>
      </c>
      <c r="CM811" s="1587">
        <f t="shared" ca="1" si="768"/>
        <v>0</v>
      </c>
      <c r="CN811" s="1587">
        <f t="shared" ca="1" si="768"/>
        <v>0</v>
      </c>
      <c r="CO811" s="1587">
        <f t="shared" ca="1" si="768"/>
        <v>0</v>
      </c>
      <c r="CP811" s="1587">
        <f t="shared" ca="1" si="768"/>
        <v>0</v>
      </c>
      <c r="CQ811" s="1587">
        <f t="shared" ca="1" si="768"/>
        <v>0</v>
      </c>
      <c r="CR811" s="1587">
        <f t="shared" ca="1" si="768"/>
        <v>0</v>
      </c>
      <c r="CS811" s="1587">
        <f t="shared" ca="1" si="768"/>
        <v>0</v>
      </c>
      <c r="CT811" s="1587">
        <f t="shared" ca="1" si="768"/>
        <v>0</v>
      </c>
      <c r="CU811" s="1587">
        <f t="shared" ca="1" si="768"/>
        <v>0</v>
      </c>
      <c r="CV811" s="1587">
        <f t="shared" ca="1" si="768"/>
        <v>0</v>
      </c>
      <c r="CW811" s="1587">
        <f t="shared" ref="CW811:EB811" ca="1" si="769">CW809-CW810</f>
        <v>0</v>
      </c>
      <c r="CX811" s="1587">
        <f t="shared" ca="1" si="769"/>
        <v>0</v>
      </c>
      <c r="CY811" s="1587">
        <f t="shared" ca="1" si="769"/>
        <v>0</v>
      </c>
      <c r="CZ811" s="1587">
        <f t="shared" ca="1" si="769"/>
        <v>0</v>
      </c>
      <c r="DA811" s="1587">
        <f t="shared" ca="1" si="769"/>
        <v>0</v>
      </c>
      <c r="DB811" s="1587">
        <f t="shared" ca="1" si="769"/>
        <v>0</v>
      </c>
      <c r="DC811" s="1587">
        <f t="shared" ca="1" si="769"/>
        <v>0</v>
      </c>
      <c r="DD811" s="1587">
        <f t="shared" ca="1" si="769"/>
        <v>0</v>
      </c>
      <c r="DE811" s="1587">
        <f t="shared" ca="1" si="769"/>
        <v>0</v>
      </c>
      <c r="DF811" s="1587">
        <f t="shared" ca="1" si="769"/>
        <v>0</v>
      </c>
      <c r="DG811" s="1587">
        <f t="shared" ca="1" si="769"/>
        <v>0</v>
      </c>
      <c r="DH811" s="1587">
        <f t="shared" ca="1" si="769"/>
        <v>0</v>
      </c>
      <c r="DI811" s="1587">
        <f t="shared" ca="1" si="769"/>
        <v>0</v>
      </c>
      <c r="DJ811" s="1587">
        <f t="shared" ca="1" si="769"/>
        <v>0</v>
      </c>
      <c r="DK811" s="1587">
        <f t="shared" ca="1" si="769"/>
        <v>0</v>
      </c>
      <c r="DL811" s="1587">
        <f t="shared" ca="1" si="769"/>
        <v>0</v>
      </c>
      <c r="DM811" s="1587">
        <f t="shared" ca="1" si="769"/>
        <v>0</v>
      </c>
      <c r="DN811" s="1587">
        <f t="shared" ca="1" si="769"/>
        <v>0</v>
      </c>
      <c r="DO811" s="1587">
        <f t="shared" ca="1" si="769"/>
        <v>0</v>
      </c>
      <c r="DP811" s="1587">
        <f t="shared" ca="1" si="769"/>
        <v>0</v>
      </c>
      <c r="DQ811" s="1587">
        <f t="shared" ca="1" si="769"/>
        <v>0</v>
      </c>
      <c r="DR811" s="1587">
        <f t="shared" ca="1" si="769"/>
        <v>0</v>
      </c>
      <c r="DS811" s="1587">
        <f t="shared" ca="1" si="769"/>
        <v>0</v>
      </c>
      <c r="DT811" s="1587">
        <f t="shared" ca="1" si="769"/>
        <v>0</v>
      </c>
      <c r="DU811" s="1587">
        <f t="shared" ca="1" si="769"/>
        <v>0</v>
      </c>
      <c r="DV811" s="1587">
        <f t="shared" ca="1" si="769"/>
        <v>0</v>
      </c>
      <c r="DW811" s="1587">
        <f t="shared" ca="1" si="769"/>
        <v>0</v>
      </c>
      <c r="DX811" s="1587">
        <f t="shared" ca="1" si="769"/>
        <v>0</v>
      </c>
      <c r="DY811" s="1587">
        <f t="shared" ca="1" si="769"/>
        <v>0</v>
      </c>
      <c r="DZ811" s="1587">
        <f t="shared" ca="1" si="769"/>
        <v>0</v>
      </c>
      <c r="EA811" s="1587">
        <f t="shared" ca="1" si="769"/>
        <v>0</v>
      </c>
      <c r="EB811" s="1587">
        <f t="shared" ca="1" si="769"/>
        <v>0</v>
      </c>
      <c r="EC811" s="1587">
        <f t="shared" ref="EC811:FH811" ca="1" si="770">EC809-EC810</f>
        <v>0</v>
      </c>
      <c r="ED811" s="1587">
        <f t="shared" ca="1" si="770"/>
        <v>0</v>
      </c>
      <c r="EE811" s="1587">
        <f t="shared" ca="1" si="770"/>
        <v>0</v>
      </c>
      <c r="EF811" s="1587">
        <f t="shared" ca="1" si="770"/>
        <v>0</v>
      </c>
      <c r="EG811" s="28" t="s">
        <v>803</v>
      </c>
    </row>
    <row r="812" spans="3:137">
      <c r="D812" s="859" t="s">
        <v>809</v>
      </c>
      <c r="E812" s="1587" t="e">
        <f t="shared" ref="E812:AJ812" ca="1" si="771">E808-E811+E807</f>
        <v>#DIV/0!</v>
      </c>
      <c r="F812" s="1587" t="e">
        <f t="shared" ca="1" si="771"/>
        <v>#DIV/0!</v>
      </c>
      <c r="G812" s="1587" t="e">
        <f t="shared" ca="1" si="771"/>
        <v>#DIV/0!</v>
      </c>
      <c r="H812" s="1587" t="e">
        <f t="shared" ca="1" si="771"/>
        <v>#DIV/0!</v>
      </c>
      <c r="I812" s="1587" t="e">
        <f t="shared" ca="1" si="771"/>
        <v>#DIV/0!</v>
      </c>
      <c r="J812" s="1587" t="e">
        <f t="shared" ca="1" si="771"/>
        <v>#DIV/0!</v>
      </c>
      <c r="K812" s="1587" t="e">
        <f t="shared" ca="1" si="771"/>
        <v>#DIV/0!</v>
      </c>
      <c r="L812" s="1587" t="e">
        <f t="shared" ca="1" si="771"/>
        <v>#DIV/0!</v>
      </c>
      <c r="M812" s="1587" t="e">
        <f t="shared" ca="1" si="771"/>
        <v>#DIV/0!</v>
      </c>
      <c r="N812" s="1587" t="e">
        <f t="shared" ca="1" si="771"/>
        <v>#DIV/0!</v>
      </c>
      <c r="O812" s="1587" t="e">
        <f t="shared" ca="1" si="771"/>
        <v>#DIV/0!</v>
      </c>
      <c r="P812" s="1587" t="e">
        <f t="shared" ca="1" si="771"/>
        <v>#DIV/0!</v>
      </c>
      <c r="Q812" s="1587" t="e">
        <f t="shared" ca="1" si="771"/>
        <v>#DIV/0!</v>
      </c>
      <c r="R812" s="1587" t="e">
        <f t="shared" ca="1" si="771"/>
        <v>#DIV/0!</v>
      </c>
      <c r="S812" s="1587" t="e">
        <f t="shared" ca="1" si="771"/>
        <v>#DIV/0!</v>
      </c>
      <c r="T812" s="1587" t="e">
        <f t="shared" ca="1" si="771"/>
        <v>#DIV/0!</v>
      </c>
      <c r="U812" s="1587" t="e">
        <f t="shared" ca="1" si="771"/>
        <v>#DIV/0!</v>
      </c>
      <c r="V812" s="1587" t="e">
        <f t="shared" ca="1" si="771"/>
        <v>#DIV/0!</v>
      </c>
      <c r="W812" s="1587" t="e">
        <f t="shared" ca="1" si="771"/>
        <v>#DIV/0!</v>
      </c>
      <c r="X812" s="1587" t="e">
        <f t="shared" ca="1" si="771"/>
        <v>#DIV/0!</v>
      </c>
      <c r="Y812" s="1587" t="e">
        <f t="shared" ca="1" si="771"/>
        <v>#DIV/0!</v>
      </c>
      <c r="Z812" s="1587" t="e">
        <f t="shared" ca="1" si="771"/>
        <v>#DIV/0!</v>
      </c>
      <c r="AA812" s="1587" t="e">
        <f t="shared" ca="1" si="771"/>
        <v>#DIV/0!</v>
      </c>
      <c r="AB812" s="1587" t="e">
        <f t="shared" ca="1" si="771"/>
        <v>#DIV/0!</v>
      </c>
      <c r="AC812" s="1587" t="e">
        <f t="shared" ca="1" si="771"/>
        <v>#DIV/0!</v>
      </c>
      <c r="AD812" s="1587" t="e">
        <f t="shared" ca="1" si="771"/>
        <v>#DIV/0!</v>
      </c>
      <c r="AE812" s="1587" t="e">
        <f t="shared" ca="1" si="771"/>
        <v>#DIV/0!</v>
      </c>
      <c r="AF812" s="1587" t="e">
        <f t="shared" ca="1" si="771"/>
        <v>#DIV/0!</v>
      </c>
      <c r="AG812" s="1587" t="e">
        <f t="shared" ca="1" si="771"/>
        <v>#DIV/0!</v>
      </c>
      <c r="AH812" s="1587" t="e">
        <f t="shared" ca="1" si="771"/>
        <v>#DIV/0!</v>
      </c>
      <c r="AI812" s="1587" t="e">
        <f t="shared" ca="1" si="771"/>
        <v>#DIV/0!</v>
      </c>
      <c r="AJ812" s="1587" t="e">
        <f t="shared" ca="1" si="771"/>
        <v>#DIV/0!</v>
      </c>
      <c r="AK812" s="1587" t="e">
        <f t="shared" ref="AK812:BP812" ca="1" si="772">AK808-AK811+AK807</f>
        <v>#DIV/0!</v>
      </c>
      <c r="AL812" s="1587" t="e">
        <f t="shared" ca="1" si="772"/>
        <v>#DIV/0!</v>
      </c>
      <c r="AM812" s="1587" t="e">
        <f t="shared" ca="1" si="772"/>
        <v>#DIV/0!</v>
      </c>
      <c r="AN812" s="1587" t="e">
        <f t="shared" ca="1" si="772"/>
        <v>#DIV/0!</v>
      </c>
      <c r="AO812" s="1587" t="e">
        <f t="shared" ca="1" si="772"/>
        <v>#DIV/0!</v>
      </c>
      <c r="AP812" s="1587" t="e">
        <f t="shared" ca="1" si="772"/>
        <v>#DIV/0!</v>
      </c>
      <c r="AQ812" s="1587" t="e">
        <f t="shared" ca="1" si="772"/>
        <v>#DIV/0!</v>
      </c>
      <c r="AR812" s="1587" t="e">
        <f t="shared" ca="1" si="772"/>
        <v>#DIV/0!</v>
      </c>
      <c r="AS812" s="1587" t="e">
        <f t="shared" ca="1" si="772"/>
        <v>#DIV/0!</v>
      </c>
      <c r="AT812" s="1587" t="e">
        <f t="shared" ca="1" si="772"/>
        <v>#DIV/0!</v>
      </c>
      <c r="AU812" s="1587" t="e">
        <f t="shared" ca="1" si="772"/>
        <v>#DIV/0!</v>
      </c>
      <c r="AV812" s="1587" t="e">
        <f t="shared" ca="1" si="772"/>
        <v>#DIV/0!</v>
      </c>
      <c r="AW812" s="1587" t="e">
        <f t="shared" ca="1" si="772"/>
        <v>#DIV/0!</v>
      </c>
      <c r="AX812" s="1587" t="e">
        <f t="shared" ca="1" si="772"/>
        <v>#DIV/0!</v>
      </c>
      <c r="AY812" s="1587" t="e">
        <f t="shared" ca="1" si="772"/>
        <v>#DIV/0!</v>
      </c>
      <c r="AZ812" s="1587" t="e">
        <f t="shared" ca="1" si="772"/>
        <v>#DIV/0!</v>
      </c>
      <c r="BA812" s="1587" t="e">
        <f t="shared" ca="1" si="772"/>
        <v>#DIV/0!</v>
      </c>
      <c r="BB812" s="1587" t="e">
        <f t="shared" ca="1" si="772"/>
        <v>#DIV/0!</v>
      </c>
      <c r="BC812" s="1587" t="e">
        <f t="shared" ca="1" si="772"/>
        <v>#DIV/0!</v>
      </c>
      <c r="BD812" s="1587" t="e">
        <f t="shared" ca="1" si="772"/>
        <v>#DIV/0!</v>
      </c>
      <c r="BE812" s="1587" t="e">
        <f t="shared" ca="1" si="772"/>
        <v>#DIV/0!</v>
      </c>
      <c r="BF812" s="1587" t="e">
        <f t="shared" ca="1" si="772"/>
        <v>#DIV/0!</v>
      </c>
      <c r="BG812" s="1587" t="e">
        <f t="shared" ca="1" si="772"/>
        <v>#DIV/0!</v>
      </c>
      <c r="BH812" s="1587" t="e">
        <f t="shared" ca="1" si="772"/>
        <v>#DIV/0!</v>
      </c>
      <c r="BI812" s="1587" t="e">
        <f t="shared" ca="1" si="772"/>
        <v>#DIV/0!</v>
      </c>
      <c r="BJ812" s="1587" t="e">
        <f t="shared" ca="1" si="772"/>
        <v>#DIV/0!</v>
      </c>
      <c r="BK812" s="1587" t="e">
        <f t="shared" ca="1" si="772"/>
        <v>#DIV/0!</v>
      </c>
      <c r="BL812" s="1587" t="e">
        <f t="shared" ca="1" si="772"/>
        <v>#DIV/0!</v>
      </c>
      <c r="BM812" s="1587" t="e">
        <f t="shared" ca="1" si="772"/>
        <v>#DIV/0!</v>
      </c>
      <c r="BN812" s="1587" t="e">
        <f t="shared" ca="1" si="772"/>
        <v>#DIV/0!</v>
      </c>
      <c r="BO812" s="1587" t="e">
        <f t="shared" ca="1" si="772"/>
        <v>#DIV/0!</v>
      </c>
      <c r="BP812" s="1587" t="e">
        <f t="shared" ca="1" si="772"/>
        <v>#DIV/0!</v>
      </c>
      <c r="BQ812" s="1587" t="e">
        <f t="shared" ref="BQ812:CV812" ca="1" si="773">BQ808-BQ811+BQ807</f>
        <v>#DIV/0!</v>
      </c>
      <c r="BR812" s="1587" t="e">
        <f t="shared" ca="1" si="773"/>
        <v>#DIV/0!</v>
      </c>
      <c r="BS812" s="1587" t="e">
        <f t="shared" ca="1" si="773"/>
        <v>#DIV/0!</v>
      </c>
      <c r="BT812" s="1587" t="e">
        <f t="shared" ca="1" si="773"/>
        <v>#DIV/0!</v>
      </c>
      <c r="BU812" s="1587" t="e">
        <f t="shared" ca="1" si="773"/>
        <v>#DIV/0!</v>
      </c>
      <c r="BV812" s="1587" t="e">
        <f t="shared" ca="1" si="773"/>
        <v>#DIV/0!</v>
      </c>
      <c r="BW812" s="1587" t="e">
        <f t="shared" ca="1" si="773"/>
        <v>#DIV/0!</v>
      </c>
      <c r="BX812" s="1587" t="e">
        <f t="shared" ca="1" si="773"/>
        <v>#DIV/0!</v>
      </c>
      <c r="BY812" s="1587" t="e">
        <f t="shared" ca="1" si="773"/>
        <v>#DIV/0!</v>
      </c>
      <c r="BZ812" s="1587" t="e">
        <f t="shared" ca="1" si="773"/>
        <v>#DIV/0!</v>
      </c>
      <c r="CA812" s="1587" t="e">
        <f t="shared" ca="1" si="773"/>
        <v>#DIV/0!</v>
      </c>
      <c r="CB812" s="1587" t="e">
        <f t="shared" ca="1" si="773"/>
        <v>#DIV/0!</v>
      </c>
      <c r="CC812" s="1587" t="e">
        <f t="shared" ca="1" si="773"/>
        <v>#DIV/0!</v>
      </c>
      <c r="CD812" s="1587" t="e">
        <f t="shared" ca="1" si="773"/>
        <v>#DIV/0!</v>
      </c>
      <c r="CE812" s="1587" t="e">
        <f t="shared" ca="1" si="773"/>
        <v>#DIV/0!</v>
      </c>
      <c r="CF812" s="1587" t="e">
        <f t="shared" ca="1" si="773"/>
        <v>#DIV/0!</v>
      </c>
      <c r="CG812" s="1587" t="e">
        <f t="shared" ca="1" si="773"/>
        <v>#DIV/0!</v>
      </c>
      <c r="CH812" s="1587" t="e">
        <f t="shared" ca="1" si="773"/>
        <v>#DIV/0!</v>
      </c>
      <c r="CI812" s="1587" t="e">
        <f t="shared" ca="1" si="773"/>
        <v>#DIV/0!</v>
      </c>
      <c r="CJ812" s="1587" t="e">
        <f t="shared" ca="1" si="773"/>
        <v>#DIV/0!</v>
      </c>
      <c r="CK812" s="1587" t="e">
        <f t="shared" ca="1" si="773"/>
        <v>#DIV/0!</v>
      </c>
      <c r="CL812" s="1587" t="e">
        <f t="shared" ca="1" si="773"/>
        <v>#DIV/0!</v>
      </c>
      <c r="CM812" s="1587" t="e">
        <f t="shared" ca="1" si="773"/>
        <v>#DIV/0!</v>
      </c>
      <c r="CN812" s="1587" t="e">
        <f t="shared" ca="1" si="773"/>
        <v>#DIV/0!</v>
      </c>
      <c r="CO812" s="1587" t="e">
        <f t="shared" ca="1" si="773"/>
        <v>#DIV/0!</v>
      </c>
      <c r="CP812" s="1587" t="e">
        <f t="shared" ca="1" si="773"/>
        <v>#DIV/0!</v>
      </c>
      <c r="CQ812" s="1587" t="e">
        <f t="shared" ca="1" si="773"/>
        <v>#DIV/0!</v>
      </c>
      <c r="CR812" s="1587" t="e">
        <f t="shared" ca="1" si="773"/>
        <v>#DIV/0!</v>
      </c>
      <c r="CS812" s="1587" t="e">
        <f t="shared" ca="1" si="773"/>
        <v>#DIV/0!</v>
      </c>
      <c r="CT812" s="1587" t="e">
        <f t="shared" ca="1" si="773"/>
        <v>#DIV/0!</v>
      </c>
      <c r="CU812" s="1587" t="e">
        <f t="shared" ca="1" si="773"/>
        <v>#DIV/0!</v>
      </c>
      <c r="CV812" s="1587" t="e">
        <f t="shared" ca="1" si="773"/>
        <v>#DIV/0!</v>
      </c>
      <c r="CW812" s="1587" t="e">
        <f t="shared" ref="CW812:EB812" ca="1" si="774">CW808-CW811+CW807</f>
        <v>#DIV/0!</v>
      </c>
      <c r="CX812" s="1587" t="e">
        <f t="shared" ca="1" si="774"/>
        <v>#DIV/0!</v>
      </c>
      <c r="CY812" s="1587" t="e">
        <f t="shared" ca="1" si="774"/>
        <v>#DIV/0!</v>
      </c>
      <c r="CZ812" s="1587" t="e">
        <f t="shared" ca="1" si="774"/>
        <v>#DIV/0!</v>
      </c>
      <c r="DA812" s="1587" t="e">
        <f t="shared" ca="1" si="774"/>
        <v>#DIV/0!</v>
      </c>
      <c r="DB812" s="1587" t="e">
        <f t="shared" ca="1" si="774"/>
        <v>#DIV/0!</v>
      </c>
      <c r="DC812" s="1587" t="e">
        <f t="shared" ca="1" si="774"/>
        <v>#DIV/0!</v>
      </c>
      <c r="DD812" s="1587" t="e">
        <f t="shared" ca="1" si="774"/>
        <v>#DIV/0!</v>
      </c>
      <c r="DE812" s="1587" t="e">
        <f t="shared" ca="1" si="774"/>
        <v>#DIV/0!</v>
      </c>
      <c r="DF812" s="1587" t="e">
        <f t="shared" ca="1" si="774"/>
        <v>#DIV/0!</v>
      </c>
      <c r="DG812" s="1587" t="e">
        <f t="shared" ca="1" si="774"/>
        <v>#DIV/0!</v>
      </c>
      <c r="DH812" s="1587" t="e">
        <f t="shared" ca="1" si="774"/>
        <v>#DIV/0!</v>
      </c>
      <c r="DI812" s="1587" t="e">
        <f t="shared" ca="1" si="774"/>
        <v>#DIV/0!</v>
      </c>
      <c r="DJ812" s="1587" t="e">
        <f t="shared" ca="1" si="774"/>
        <v>#DIV/0!</v>
      </c>
      <c r="DK812" s="1587" t="e">
        <f t="shared" ca="1" si="774"/>
        <v>#DIV/0!</v>
      </c>
      <c r="DL812" s="1587" t="e">
        <f t="shared" ca="1" si="774"/>
        <v>#DIV/0!</v>
      </c>
      <c r="DM812" s="1587" t="e">
        <f t="shared" ca="1" si="774"/>
        <v>#DIV/0!</v>
      </c>
      <c r="DN812" s="1587" t="e">
        <f t="shared" ca="1" si="774"/>
        <v>#DIV/0!</v>
      </c>
      <c r="DO812" s="1587" t="e">
        <f t="shared" ca="1" si="774"/>
        <v>#DIV/0!</v>
      </c>
      <c r="DP812" s="1587" t="e">
        <f t="shared" ca="1" si="774"/>
        <v>#DIV/0!</v>
      </c>
      <c r="DQ812" s="1587" t="e">
        <f t="shared" ca="1" si="774"/>
        <v>#DIV/0!</v>
      </c>
      <c r="DR812" s="1587" t="e">
        <f t="shared" ca="1" si="774"/>
        <v>#DIV/0!</v>
      </c>
      <c r="DS812" s="1587" t="e">
        <f t="shared" ca="1" si="774"/>
        <v>#DIV/0!</v>
      </c>
      <c r="DT812" s="1587" t="e">
        <f t="shared" ca="1" si="774"/>
        <v>#DIV/0!</v>
      </c>
      <c r="DU812" s="1587" t="e">
        <f t="shared" ca="1" si="774"/>
        <v>#DIV/0!</v>
      </c>
      <c r="DV812" s="1587" t="e">
        <f t="shared" ca="1" si="774"/>
        <v>#DIV/0!</v>
      </c>
      <c r="DW812" s="1587" t="e">
        <f t="shared" ca="1" si="774"/>
        <v>#DIV/0!</v>
      </c>
      <c r="DX812" s="1587" t="e">
        <f t="shared" ca="1" si="774"/>
        <v>#DIV/0!</v>
      </c>
      <c r="DY812" s="1587" t="e">
        <f t="shared" ca="1" si="774"/>
        <v>#DIV/0!</v>
      </c>
      <c r="DZ812" s="1587" t="e">
        <f t="shared" ca="1" si="774"/>
        <v>#DIV/0!</v>
      </c>
      <c r="EA812" s="1587" t="e">
        <f t="shared" ca="1" si="774"/>
        <v>#DIV/0!</v>
      </c>
      <c r="EB812" s="1587" t="e">
        <f t="shared" ca="1" si="774"/>
        <v>#DIV/0!</v>
      </c>
      <c r="EC812" s="1587" t="e">
        <f t="shared" ref="EC812:FH812" ca="1" si="775">EC808-EC811+EC807</f>
        <v>#DIV/0!</v>
      </c>
      <c r="ED812" s="1587" t="e">
        <f t="shared" ca="1" si="775"/>
        <v>#DIV/0!</v>
      </c>
      <c r="EE812" s="1587" t="e">
        <f t="shared" ca="1" si="775"/>
        <v>#DIV/0!</v>
      </c>
      <c r="EF812" s="1587" t="e">
        <f t="shared" ca="1" si="775"/>
        <v>#DIV/0!</v>
      </c>
      <c r="EG812" s="28" t="s">
        <v>803</v>
      </c>
    </row>
    <row r="813" spans="3:137">
      <c r="D813" s="859"/>
      <c r="EG813" s="28" t="s">
        <v>803</v>
      </c>
    </row>
    <row r="814" spans="3:137">
      <c r="C814" s="673" t="s">
        <v>814</v>
      </c>
      <c r="D814" s="859" t="s">
        <v>815</v>
      </c>
      <c r="E814" s="1587" t="e">
        <f t="shared" ref="E814:AJ814" ca="1" si="776">IF(AND($E$784&gt;0,E$734&lt;=$E$43),E$734-D$734,0)</f>
        <v>#DIV/0!</v>
      </c>
      <c r="F814" s="1587" t="e">
        <f t="shared" ca="1" si="776"/>
        <v>#DIV/0!</v>
      </c>
      <c r="G814" s="1587" t="e">
        <f t="shared" ca="1" si="776"/>
        <v>#DIV/0!</v>
      </c>
      <c r="H814" s="1587" t="e">
        <f t="shared" ca="1" si="776"/>
        <v>#DIV/0!</v>
      </c>
      <c r="I814" s="1587" t="e">
        <f t="shared" ca="1" si="776"/>
        <v>#DIV/0!</v>
      </c>
      <c r="J814" s="1587" t="e">
        <f t="shared" ca="1" si="776"/>
        <v>#DIV/0!</v>
      </c>
      <c r="K814" s="1587" t="e">
        <f t="shared" ca="1" si="776"/>
        <v>#DIV/0!</v>
      </c>
      <c r="L814" s="1587" t="e">
        <f t="shared" ca="1" si="776"/>
        <v>#DIV/0!</v>
      </c>
      <c r="M814" s="1587" t="e">
        <f t="shared" ca="1" si="776"/>
        <v>#DIV/0!</v>
      </c>
      <c r="N814" s="1587" t="e">
        <f t="shared" ca="1" si="776"/>
        <v>#DIV/0!</v>
      </c>
      <c r="O814" s="1587" t="e">
        <f t="shared" ca="1" si="776"/>
        <v>#DIV/0!</v>
      </c>
      <c r="P814" s="1587" t="e">
        <f t="shared" ca="1" si="776"/>
        <v>#DIV/0!</v>
      </c>
      <c r="Q814" s="1587" t="e">
        <f t="shared" ca="1" si="776"/>
        <v>#DIV/0!</v>
      </c>
      <c r="R814" s="1587" t="e">
        <f t="shared" ca="1" si="776"/>
        <v>#DIV/0!</v>
      </c>
      <c r="S814" s="1587" t="e">
        <f t="shared" ca="1" si="776"/>
        <v>#DIV/0!</v>
      </c>
      <c r="T814" s="1587" t="e">
        <f t="shared" ca="1" si="776"/>
        <v>#DIV/0!</v>
      </c>
      <c r="U814" s="1587" t="e">
        <f t="shared" ca="1" si="776"/>
        <v>#DIV/0!</v>
      </c>
      <c r="V814" s="1587" t="e">
        <f t="shared" ca="1" si="776"/>
        <v>#DIV/0!</v>
      </c>
      <c r="W814" s="1587" t="e">
        <f t="shared" ca="1" si="776"/>
        <v>#DIV/0!</v>
      </c>
      <c r="X814" s="1587" t="e">
        <f t="shared" ca="1" si="776"/>
        <v>#DIV/0!</v>
      </c>
      <c r="Y814" s="1587" t="e">
        <f t="shared" ca="1" si="776"/>
        <v>#DIV/0!</v>
      </c>
      <c r="Z814" s="1587" t="e">
        <f t="shared" ca="1" si="776"/>
        <v>#DIV/0!</v>
      </c>
      <c r="AA814" s="1587" t="e">
        <f t="shared" ca="1" si="776"/>
        <v>#DIV/0!</v>
      </c>
      <c r="AB814" s="1587" t="e">
        <f t="shared" ca="1" si="776"/>
        <v>#DIV/0!</v>
      </c>
      <c r="AC814" s="1587" t="e">
        <f t="shared" ca="1" si="776"/>
        <v>#DIV/0!</v>
      </c>
      <c r="AD814" s="1587" t="e">
        <f t="shared" ca="1" si="776"/>
        <v>#DIV/0!</v>
      </c>
      <c r="AE814" s="1587" t="e">
        <f t="shared" ca="1" si="776"/>
        <v>#DIV/0!</v>
      </c>
      <c r="AF814" s="1587" t="e">
        <f t="shared" ca="1" si="776"/>
        <v>#DIV/0!</v>
      </c>
      <c r="AG814" s="1587" t="e">
        <f t="shared" ca="1" si="776"/>
        <v>#DIV/0!</v>
      </c>
      <c r="AH814" s="1587" t="e">
        <f t="shared" ca="1" si="776"/>
        <v>#DIV/0!</v>
      </c>
      <c r="AI814" s="1587" t="e">
        <f t="shared" ca="1" si="776"/>
        <v>#DIV/0!</v>
      </c>
      <c r="AJ814" s="1587" t="e">
        <f t="shared" ca="1" si="776"/>
        <v>#DIV/0!</v>
      </c>
      <c r="AK814" s="1587" t="e">
        <f t="shared" ref="AK814:BP814" ca="1" si="777">IF(AND($E$784&gt;0,AK$734&lt;=$E$43),AK$734-AJ$734,0)</f>
        <v>#DIV/0!</v>
      </c>
      <c r="AL814" s="1587" t="e">
        <f t="shared" ca="1" si="777"/>
        <v>#DIV/0!</v>
      </c>
      <c r="AM814" s="1587" t="e">
        <f t="shared" ca="1" si="777"/>
        <v>#DIV/0!</v>
      </c>
      <c r="AN814" s="1587" t="e">
        <f t="shared" ca="1" si="777"/>
        <v>#DIV/0!</v>
      </c>
      <c r="AO814" s="1587" t="e">
        <f t="shared" ca="1" si="777"/>
        <v>#DIV/0!</v>
      </c>
      <c r="AP814" s="1587" t="e">
        <f t="shared" ca="1" si="777"/>
        <v>#DIV/0!</v>
      </c>
      <c r="AQ814" s="1587" t="e">
        <f t="shared" ca="1" si="777"/>
        <v>#DIV/0!</v>
      </c>
      <c r="AR814" s="1587" t="e">
        <f t="shared" ca="1" si="777"/>
        <v>#DIV/0!</v>
      </c>
      <c r="AS814" s="1587" t="e">
        <f t="shared" ca="1" si="777"/>
        <v>#DIV/0!</v>
      </c>
      <c r="AT814" s="1587" t="e">
        <f t="shared" ca="1" si="777"/>
        <v>#DIV/0!</v>
      </c>
      <c r="AU814" s="1587" t="e">
        <f t="shared" ca="1" si="777"/>
        <v>#DIV/0!</v>
      </c>
      <c r="AV814" s="1587" t="e">
        <f t="shared" ca="1" si="777"/>
        <v>#DIV/0!</v>
      </c>
      <c r="AW814" s="1587" t="e">
        <f t="shared" ca="1" si="777"/>
        <v>#DIV/0!</v>
      </c>
      <c r="AX814" s="1587" t="e">
        <f t="shared" ca="1" si="777"/>
        <v>#DIV/0!</v>
      </c>
      <c r="AY814" s="1587" t="e">
        <f t="shared" ca="1" si="777"/>
        <v>#DIV/0!</v>
      </c>
      <c r="AZ814" s="1587" t="e">
        <f t="shared" ca="1" si="777"/>
        <v>#DIV/0!</v>
      </c>
      <c r="BA814" s="1587" t="e">
        <f t="shared" ca="1" si="777"/>
        <v>#DIV/0!</v>
      </c>
      <c r="BB814" s="1587" t="e">
        <f t="shared" ca="1" si="777"/>
        <v>#DIV/0!</v>
      </c>
      <c r="BC814" s="1587" t="e">
        <f t="shared" ca="1" si="777"/>
        <v>#DIV/0!</v>
      </c>
      <c r="BD814" s="1587" t="e">
        <f t="shared" ca="1" si="777"/>
        <v>#DIV/0!</v>
      </c>
      <c r="BE814" s="1587" t="e">
        <f t="shared" ca="1" si="777"/>
        <v>#DIV/0!</v>
      </c>
      <c r="BF814" s="1587" t="e">
        <f t="shared" ca="1" si="777"/>
        <v>#DIV/0!</v>
      </c>
      <c r="BG814" s="1587" t="e">
        <f t="shared" ca="1" si="777"/>
        <v>#DIV/0!</v>
      </c>
      <c r="BH814" s="1587" t="e">
        <f t="shared" ca="1" si="777"/>
        <v>#DIV/0!</v>
      </c>
      <c r="BI814" s="1587" t="e">
        <f t="shared" ca="1" si="777"/>
        <v>#DIV/0!</v>
      </c>
      <c r="BJ814" s="1587" t="e">
        <f t="shared" ca="1" si="777"/>
        <v>#DIV/0!</v>
      </c>
      <c r="BK814" s="1587" t="e">
        <f t="shared" ca="1" si="777"/>
        <v>#DIV/0!</v>
      </c>
      <c r="BL814" s="1587" t="e">
        <f t="shared" ca="1" si="777"/>
        <v>#DIV/0!</v>
      </c>
      <c r="BM814" s="1587" t="e">
        <f t="shared" ca="1" si="777"/>
        <v>#DIV/0!</v>
      </c>
      <c r="BN814" s="1587" t="e">
        <f t="shared" ca="1" si="777"/>
        <v>#DIV/0!</v>
      </c>
      <c r="BO814" s="1587" t="e">
        <f t="shared" ca="1" si="777"/>
        <v>#DIV/0!</v>
      </c>
      <c r="BP814" s="1587" t="e">
        <f t="shared" ca="1" si="777"/>
        <v>#DIV/0!</v>
      </c>
      <c r="BQ814" s="1587" t="e">
        <f t="shared" ref="BQ814:CV814" ca="1" si="778">IF(AND($E$784&gt;0,BQ$734&lt;=$E$43),BQ$734-BP$734,0)</f>
        <v>#DIV/0!</v>
      </c>
      <c r="BR814" s="1587" t="e">
        <f t="shared" ca="1" si="778"/>
        <v>#DIV/0!</v>
      </c>
      <c r="BS814" s="1587" t="e">
        <f t="shared" ca="1" si="778"/>
        <v>#DIV/0!</v>
      </c>
      <c r="BT814" s="1587" t="e">
        <f t="shared" ca="1" si="778"/>
        <v>#DIV/0!</v>
      </c>
      <c r="BU814" s="1587" t="e">
        <f t="shared" ca="1" si="778"/>
        <v>#DIV/0!</v>
      </c>
      <c r="BV814" s="1587" t="e">
        <f t="shared" ca="1" si="778"/>
        <v>#DIV/0!</v>
      </c>
      <c r="BW814" s="1587" t="e">
        <f t="shared" ca="1" si="778"/>
        <v>#DIV/0!</v>
      </c>
      <c r="BX814" s="1587" t="e">
        <f t="shared" ca="1" si="778"/>
        <v>#DIV/0!</v>
      </c>
      <c r="BY814" s="1587" t="e">
        <f t="shared" ca="1" si="778"/>
        <v>#DIV/0!</v>
      </c>
      <c r="BZ814" s="1587" t="e">
        <f t="shared" ca="1" si="778"/>
        <v>#DIV/0!</v>
      </c>
      <c r="CA814" s="1587" t="e">
        <f t="shared" ca="1" si="778"/>
        <v>#DIV/0!</v>
      </c>
      <c r="CB814" s="1587" t="e">
        <f t="shared" ca="1" si="778"/>
        <v>#DIV/0!</v>
      </c>
      <c r="CC814" s="1587" t="e">
        <f t="shared" ca="1" si="778"/>
        <v>#DIV/0!</v>
      </c>
      <c r="CD814" s="1587" t="e">
        <f t="shared" ca="1" si="778"/>
        <v>#DIV/0!</v>
      </c>
      <c r="CE814" s="1587" t="e">
        <f t="shared" ca="1" si="778"/>
        <v>#DIV/0!</v>
      </c>
      <c r="CF814" s="1587" t="e">
        <f t="shared" ca="1" si="778"/>
        <v>#DIV/0!</v>
      </c>
      <c r="CG814" s="1587" t="e">
        <f t="shared" ca="1" si="778"/>
        <v>#DIV/0!</v>
      </c>
      <c r="CH814" s="1587" t="e">
        <f t="shared" ca="1" si="778"/>
        <v>#DIV/0!</v>
      </c>
      <c r="CI814" s="1587" t="e">
        <f t="shared" ca="1" si="778"/>
        <v>#DIV/0!</v>
      </c>
      <c r="CJ814" s="1587" t="e">
        <f t="shared" ca="1" si="778"/>
        <v>#DIV/0!</v>
      </c>
      <c r="CK814" s="1587" t="e">
        <f t="shared" ca="1" si="778"/>
        <v>#DIV/0!</v>
      </c>
      <c r="CL814" s="1587" t="e">
        <f t="shared" ca="1" si="778"/>
        <v>#DIV/0!</v>
      </c>
      <c r="CM814" s="1587" t="e">
        <f t="shared" ca="1" si="778"/>
        <v>#DIV/0!</v>
      </c>
      <c r="CN814" s="1587" t="e">
        <f t="shared" ca="1" si="778"/>
        <v>#DIV/0!</v>
      </c>
      <c r="CO814" s="1587" t="e">
        <f t="shared" ca="1" si="778"/>
        <v>#DIV/0!</v>
      </c>
      <c r="CP814" s="1587" t="e">
        <f t="shared" ca="1" si="778"/>
        <v>#DIV/0!</v>
      </c>
      <c r="CQ814" s="1587" t="e">
        <f t="shared" ca="1" si="778"/>
        <v>#DIV/0!</v>
      </c>
      <c r="CR814" s="1587" t="e">
        <f t="shared" ca="1" si="778"/>
        <v>#DIV/0!</v>
      </c>
      <c r="CS814" s="1587" t="e">
        <f t="shared" ca="1" si="778"/>
        <v>#DIV/0!</v>
      </c>
      <c r="CT814" s="1587" t="e">
        <f t="shared" ca="1" si="778"/>
        <v>#DIV/0!</v>
      </c>
      <c r="CU814" s="1587" t="e">
        <f t="shared" ca="1" si="778"/>
        <v>#DIV/0!</v>
      </c>
      <c r="CV814" s="1587" t="e">
        <f t="shared" ca="1" si="778"/>
        <v>#DIV/0!</v>
      </c>
      <c r="CW814" s="1587" t="e">
        <f t="shared" ref="CW814:EF814" ca="1" si="779">IF(AND($E$784&gt;0,CW$734&lt;=$E$43),CW$734-CV$734,0)</f>
        <v>#DIV/0!</v>
      </c>
      <c r="CX814" s="1587" t="e">
        <f t="shared" ca="1" si="779"/>
        <v>#DIV/0!</v>
      </c>
      <c r="CY814" s="1587" t="e">
        <f t="shared" ca="1" si="779"/>
        <v>#DIV/0!</v>
      </c>
      <c r="CZ814" s="1587" t="e">
        <f t="shared" ca="1" si="779"/>
        <v>#DIV/0!</v>
      </c>
      <c r="DA814" s="1587" t="e">
        <f t="shared" ca="1" si="779"/>
        <v>#DIV/0!</v>
      </c>
      <c r="DB814" s="1587" t="e">
        <f t="shared" ca="1" si="779"/>
        <v>#DIV/0!</v>
      </c>
      <c r="DC814" s="1587" t="e">
        <f t="shared" ca="1" si="779"/>
        <v>#DIV/0!</v>
      </c>
      <c r="DD814" s="1587" t="e">
        <f t="shared" ca="1" si="779"/>
        <v>#DIV/0!</v>
      </c>
      <c r="DE814" s="1587" t="e">
        <f t="shared" ca="1" si="779"/>
        <v>#DIV/0!</v>
      </c>
      <c r="DF814" s="1587" t="e">
        <f t="shared" ca="1" si="779"/>
        <v>#DIV/0!</v>
      </c>
      <c r="DG814" s="1587" t="e">
        <f t="shared" ca="1" si="779"/>
        <v>#DIV/0!</v>
      </c>
      <c r="DH814" s="1587" t="e">
        <f t="shared" ca="1" si="779"/>
        <v>#DIV/0!</v>
      </c>
      <c r="DI814" s="1587" t="e">
        <f t="shared" ca="1" si="779"/>
        <v>#DIV/0!</v>
      </c>
      <c r="DJ814" s="1587" t="e">
        <f t="shared" ca="1" si="779"/>
        <v>#DIV/0!</v>
      </c>
      <c r="DK814" s="1587" t="e">
        <f t="shared" ca="1" si="779"/>
        <v>#DIV/0!</v>
      </c>
      <c r="DL814" s="1587" t="e">
        <f t="shared" ca="1" si="779"/>
        <v>#DIV/0!</v>
      </c>
      <c r="DM814" s="1587" t="e">
        <f t="shared" ca="1" si="779"/>
        <v>#DIV/0!</v>
      </c>
      <c r="DN814" s="1587" t="e">
        <f t="shared" ca="1" si="779"/>
        <v>#DIV/0!</v>
      </c>
      <c r="DO814" s="1587" t="e">
        <f t="shared" ca="1" si="779"/>
        <v>#DIV/0!</v>
      </c>
      <c r="DP814" s="1587" t="e">
        <f t="shared" ca="1" si="779"/>
        <v>#DIV/0!</v>
      </c>
      <c r="DQ814" s="1587" t="e">
        <f t="shared" ca="1" si="779"/>
        <v>#DIV/0!</v>
      </c>
      <c r="DR814" s="1587" t="e">
        <f t="shared" ca="1" si="779"/>
        <v>#DIV/0!</v>
      </c>
      <c r="DS814" s="1587" t="e">
        <f t="shared" ca="1" si="779"/>
        <v>#DIV/0!</v>
      </c>
      <c r="DT814" s="1587" t="e">
        <f t="shared" ca="1" si="779"/>
        <v>#DIV/0!</v>
      </c>
      <c r="DU814" s="1587" t="e">
        <f t="shared" ca="1" si="779"/>
        <v>#DIV/0!</v>
      </c>
      <c r="DV814" s="1587" t="e">
        <f t="shared" ca="1" si="779"/>
        <v>#DIV/0!</v>
      </c>
      <c r="DW814" s="1587" t="e">
        <f t="shared" ca="1" si="779"/>
        <v>#DIV/0!</v>
      </c>
      <c r="DX814" s="1587" t="e">
        <f t="shared" ca="1" si="779"/>
        <v>#DIV/0!</v>
      </c>
      <c r="DY814" s="1587" t="e">
        <f t="shared" ca="1" si="779"/>
        <v>#DIV/0!</v>
      </c>
      <c r="DZ814" s="1587" t="e">
        <f t="shared" ca="1" si="779"/>
        <v>#DIV/0!</v>
      </c>
      <c r="EA814" s="1587" t="e">
        <f t="shared" ca="1" si="779"/>
        <v>#DIV/0!</v>
      </c>
      <c r="EB814" s="1587" t="e">
        <f t="shared" ca="1" si="779"/>
        <v>#DIV/0!</v>
      </c>
      <c r="EC814" s="1587" t="e">
        <f t="shared" ca="1" si="779"/>
        <v>#DIV/0!</v>
      </c>
      <c r="ED814" s="1587" t="e">
        <f t="shared" ca="1" si="779"/>
        <v>#DIV/0!</v>
      </c>
      <c r="EE814" s="1587" t="e">
        <f t="shared" ca="1" si="779"/>
        <v>#DIV/0!</v>
      </c>
      <c r="EF814" s="1587" t="e">
        <f t="shared" ca="1" si="779"/>
        <v>#DIV/0!</v>
      </c>
      <c r="EG814" s="28" t="s">
        <v>803</v>
      </c>
    </row>
    <row r="815" spans="3:137">
      <c r="D815" s="859" t="s">
        <v>805</v>
      </c>
      <c r="E815" s="1587"/>
      <c r="F815" s="1587" t="e">
        <f t="shared" ref="F815:AK815" ca="1" si="780">IF(OR(F$789&gt;$E$63,F$789&gt;$J$36*12),0,E819)</f>
        <v>#DIV/0!</v>
      </c>
      <c r="G815" s="1587" t="e">
        <f t="shared" ca="1" si="780"/>
        <v>#DIV/0!</v>
      </c>
      <c r="H815" s="1587" t="e">
        <f t="shared" ca="1" si="780"/>
        <v>#DIV/0!</v>
      </c>
      <c r="I815" s="1587" t="e">
        <f t="shared" ca="1" si="780"/>
        <v>#DIV/0!</v>
      </c>
      <c r="J815" s="1587" t="e">
        <f t="shared" ca="1" si="780"/>
        <v>#DIV/0!</v>
      </c>
      <c r="K815" s="1587" t="e">
        <f t="shared" ca="1" si="780"/>
        <v>#DIV/0!</v>
      </c>
      <c r="L815" s="1587" t="e">
        <f t="shared" ca="1" si="780"/>
        <v>#DIV/0!</v>
      </c>
      <c r="M815" s="1587" t="e">
        <f t="shared" ca="1" si="780"/>
        <v>#DIV/0!</v>
      </c>
      <c r="N815" s="1587" t="e">
        <f t="shared" ca="1" si="780"/>
        <v>#DIV/0!</v>
      </c>
      <c r="O815" s="1587" t="e">
        <f t="shared" ca="1" si="780"/>
        <v>#DIV/0!</v>
      </c>
      <c r="P815" s="1587" t="e">
        <f t="shared" ca="1" si="780"/>
        <v>#DIV/0!</v>
      </c>
      <c r="Q815" s="1587" t="e">
        <f t="shared" ca="1" si="780"/>
        <v>#DIV/0!</v>
      </c>
      <c r="R815" s="1587" t="e">
        <f t="shared" ca="1" si="780"/>
        <v>#DIV/0!</v>
      </c>
      <c r="S815" s="1587" t="e">
        <f t="shared" ca="1" si="780"/>
        <v>#DIV/0!</v>
      </c>
      <c r="T815" s="1587" t="e">
        <f t="shared" ca="1" si="780"/>
        <v>#DIV/0!</v>
      </c>
      <c r="U815" s="1587" t="e">
        <f t="shared" ca="1" si="780"/>
        <v>#DIV/0!</v>
      </c>
      <c r="V815" s="1587" t="e">
        <f t="shared" ca="1" si="780"/>
        <v>#DIV/0!</v>
      </c>
      <c r="W815" s="1587" t="e">
        <f t="shared" ca="1" si="780"/>
        <v>#DIV/0!</v>
      </c>
      <c r="X815" s="1587" t="e">
        <f t="shared" ca="1" si="780"/>
        <v>#DIV/0!</v>
      </c>
      <c r="Y815" s="1587" t="e">
        <f t="shared" ca="1" si="780"/>
        <v>#DIV/0!</v>
      </c>
      <c r="Z815" s="1587" t="e">
        <f t="shared" ca="1" si="780"/>
        <v>#DIV/0!</v>
      </c>
      <c r="AA815" s="1587" t="e">
        <f t="shared" ca="1" si="780"/>
        <v>#DIV/0!</v>
      </c>
      <c r="AB815" s="1587" t="e">
        <f t="shared" ca="1" si="780"/>
        <v>#DIV/0!</v>
      </c>
      <c r="AC815" s="1587" t="e">
        <f t="shared" ca="1" si="780"/>
        <v>#DIV/0!</v>
      </c>
      <c r="AD815" s="1587" t="e">
        <f t="shared" ca="1" si="780"/>
        <v>#DIV/0!</v>
      </c>
      <c r="AE815" s="1587" t="e">
        <f t="shared" ca="1" si="780"/>
        <v>#DIV/0!</v>
      </c>
      <c r="AF815" s="1587" t="e">
        <f t="shared" ca="1" si="780"/>
        <v>#DIV/0!</v>
      </c>
      <c r="AG815" s="1587" t="e">
        <f t="shared" ca="1" si="780"/>
        <v>#DIV/0!</v>
      </c>
      <c r="AH815" s="1587" t="e">
        <f t="shared" ca="1" si="780"/>
        <v>#DIV/0!</v>
      </c>
      <c r="AI815" s="1587" t="e">
        <f t="shared" ca="1" si="780"/>
        <v>#DIV/0!</v>
      </c>
      <c r="AJ815" s="1587" t="e">
        <f t="shared" ca="1" si="780"/>
        <v>#DIV/0!</v>
      </c>
      <c r="AK815" s="1587" t="e">
        <f t="shared" ca="1" si="780"/>
        <v>#DIV/0!</v>
      </c>
      <c r="AL815" s="1587">
        <f t="shared" ref="AL815:BQ815" ca="1" si="781">IF(OR(AL$789&gt;$E$63,AL$789&gt;$J$36*12),0,AK819)</f>
        <v>0</v>
      </c>
      <c r="AM815" s="1587">
        <f t="shared" ca="1" si="781"/>
        <v>0</v>
      </c>
      <c r="AN815" s="1587">
        <f t="shared" ca="1" si="781"/>
        <v>0</v>
      </c>
      <c r="AO815" s="1587">
        <f t="shared" ca="1" si="781"/>
        <v>0</v>
      </c>
      <c r="AP815" s="1587">
        <f t="shared" ca="1" si="781"/>
        <v>0</v>
      </c>
      <c r="AQ815" s="1587">
        <f t="shared" ca="1" si="781"/>
        <v>0</v>
      </c>
      <c r="AR815" s="1587">
        <f t="shared" ca="1" si="781"/>
        <v>0</v>
      </c>
      <c r="AS815" s="1587">
        <f t="shared" ca="1" si="781"/>
        <v>0</v>
      </c>
      <c r="AT815" s="1587">
        <f t="shared" ca="1" si="781"/>
        <v>0</v>
      </c>
      <c r="AU815" s="1587">
        <f t="shared" ca="1" si="781"/>
        <v>0</v>
      </c>
      <c r="AV815" s="1587">
        <f t="shared" ca="1" si="781"/>
        <v>0</v>
      </c>
      <c r="AW815" s="1587">
        <f t="shared" ca="1" si="781"/>
        <v>0</v>
      </c>
      <c r="AX815" s="1587">
        <f t="shared" ca="1" si="781"/>
        <v>0</v>
      </c>
      <c r="AY815" s="1587">
        <f t="shared" ca="1" si="781"/>
        <v>0</v>
      </c>
      <c r="AZ815" s="1587">
        <f t="shared" ca="1" si="781"/>
        <v>0</v>
      </c>
      <c r="BA815" s="1587">
        <f t="shared" ca="1" si="781"/>
        <v>0</v>
      </c>
      <c r="BB815" s="1587">
        <f t="shared" ca="1" si="781"/>
        <v>0</v>
      </c>
      <c r="BC815" s="1587">
        <f t="shared" ca="1" si="781"/>
        <v>0</v>
      </c>
      <c r="BD815" s="1587">
        <f t="shared" ca="1" si="781"/>
        <v>0</v>
      </c>
      <c r="BE815" s="1587">
        <f t="shared" ca="1" si="781"/>
        <v>0</v>
      </c>
      <c r="BF815" s="1587">
        <f t="shared" ca="1" si="781"/>
        <v>0</v>
      </c>
      <c r="BG815" s="1587">
        <f t="shared" ca="1" si="781"/>
        <v>0</v>
      </c>
      <c r="BH815" s="1587">
        <f t="shared" ca="1" si="781"/>
        <v>0</v>
      </c>
      <c r="BI815" s="1587">
        <f t="shared" ca="1" si="781"/>
        <v>0</v>
      </c>
      <c r="BJ815" s="1587">
        <f t="shared" ca="1" si="781"/>
        <v>0</v>
      </c>
      <c r="BK815" s="1587">
        <f t="shared" ca="1" si="781"/>
        <v>0</v>
      </c>
      <c r="BL815" s="1587">
        <f t="shared" ca="1" si="781"/>
        <v>0</v>
      </c>
      <c r="BM815" s="1587">
        <f t="shared" ca="1" si="781"/>
        <v>0</v>
      </c>
      <c r="BN815" s="1587">
        <f t="shared" ca="1" si="781"/>
        <v>0</v>
      </c>
      <c r="BO815" s="1587">
        <f t="shared" ca="1" si="781"/>
        <v>0</v>
      </c>
      <c r="BP815" s="1587">
        <f t="shared" ca="1" si="781"/>
        <v>0</v>
      </c>
      <c r="BQ815" s="1587">
        <f t="shared" ca="1" si="781"/>
        <v>0</v>
      </c>
      <c r="BR815" s="1587">
        <f t="shared" ref="BR815:CW815" ca="1" si="782">IF(OR(BR$789&gt;$E$63,BR$789&gt;$J$36*12),0,BQ819)</f>
        <v>0</v>
      </c>
      <c r="BS815" s="1587">
        <f t="shared" ca="1" si="782"/>
        <v>0</v>
      </c>
      <c r="BT815" s="1587">
        <f t="shared" ca="1" si="782"/>
        <v>0</v>
      </c>
      <c r="BU815" s="1587">
        <f t="shared" ca="1" si="782"/>
        <v>0</v>
      </c>
      <c r="BV815" s="1587">
        <f t="shared" ca="1" si="782"/>
        <v>0</v>
      </c>
      <c r="BW815" s="1587">
        <f t="shared" ca="1" si="782"/>
        <v>0</v>
      </c>
      <c r="BX815" s="1587">
        <f t="shared" ca="1" si="782"/>
        <v>0</v>
      </c>
      <c r="BY815" s="1587">
        <f t="shared" ca="1" si="782"/>
        <v>0</v>
      </c>
      <c r="BZ815" s="1587">
        <f t="shared" ca="1" si="782"/>
        <v>0</v>
      </c>
      <c r="CA815" s="1587">
        <f t="shared" ca="1" si="782"/>
        <v>0</v>
      </c>
      <c r="CB815" s="1587">
        <f t="shared" ca="1" si="782"/>
        <v>0</v>
      </c>
      <c r="CC815" s="1587">
        <f t="shared" ca="1" si="782"/>
        <v>0</v>
      </c>
      <c r="CD815" s="1587">
        <f t="shared" ca="1" si="782"/>
        <v>0</v>
      </c>
      <c r="CE815" s="1587">
        <f t="shared" ca="1" si="782"/>
        <v>0</v>
      </c>
      <c r="CF815" s="1587">
        <f t="shared" ca="1" si="782"/>
        <v>0</v>
      </c>
      <c r="CG815" s="1587">
        <f t="shared" ca="1" si="782"/>
        <v>0</v>
      </c>
      <c r="CH815" s="1587">
        <f t="shared" ca="1" si="782"/>
        <v>0</v>
      </c>
      <c r="CI815" s="1587">
        <f t="shared" ca="1" si="782"/>
        <v>0</v>
      </c>
      <c r="CJ815" s="1587">
        <f t="shared" ca="1" si="782"/>
        <v>0</v>
      </c>
      <c r="CK815" s="1587">
        <f t="shared" ca="1" si="782"/>
        <v>0</v>
      </c>
      <c r="CL815" s="1587">
        <f t="shared" ca="1" si="782"/>
        <v>0</v>
      </c>
      <c r="CM815" s="1587">
        <f t="shared" ca="1" si="782"/>
        <v>0</v>
      </c>
      <c r="CN815" s="1587">
        <f t="shared" ca="1" si="782"/>
        <v>0</v>
      </c>
      <c r="CO815" s="1587">
        <f t="shared" ca="1" si="782"/>
        <v>0</v>
      </c>
      <c r="CP815" s="1587">
        <f t="shared" ca="1" si="782"/>
        <v>0</v>
      </c>
      <c r="CQ815" s="1587">
        <f t="shared" ca="1" si="782"/>
        <v>0</v>
      </c>
      <c r="CR815" s="1587">
        <f t="shared" ca="1" si="782"/>
        <v>0</v>
      </c>
      <c r="CS815" s="1587">
        <f t="shared" ca="1" si="782"/>
        <v>0</v>
      </c>
      <c r="CT815" s="1587">
        <f t="shared" ca="1" si="782"/>
        <v>0</v>
      </c>
      <c r="CU815" s="1587">
        <f t="shared" ca="1" si="782"/>
        <v>0</v>
      </c>
      <c r="CV815" s="1587">
        <f t="shared" ca="1" si="782"/>
        <v>0</v>
      </c>
      <c r="CW815" s="1587">
        <f t="shared" ca="1" si="782"/>
        <v>0</v>
      </c>
      <c r="CX815" s="1587">
        <f t="shared" ref="CX815:EF815" ca="1" si="783">IF(OR(CX$789&gt;$E$63,CX$789&gt;$J$36*12),0,CW819)</f>
        <v>0</v>
      </c>
      <c r="CY815" s="1587">
        <f t="shared" ca="1" si="783"/>
        <v>0</v>
      </c>
      <c r="CZ815" s="1587">
        <f t="shared" ca="1" si="783"/>
        <v>0</v>
      </c>
      <c r="DA815" s="1587">
        <f t="shared" ca="1" si="783"/>
        <v>0</v>
      </c>
      <c r="DB815" s="1587">
        <f t="shared" ca="1" si="783"/>
        <v>0</v>
      </c>
      <c r="DC815" s="1587">
        <f t="shared" ca="1" si="783"/>
        <v>0</v>
      </c>
      <c r="DD815" s="1587">
        <f t="shared" ca="1" si="783"/>
        <v>0</v>
      </c>
      <c r="DE815" s="1587">
        <f t="shared" ca="1" si="783"/>
        <v>0</v>
      </c>
      <c r="DF815" s="1587">
        <f t="shared" ca="1" si="783"/>
        <v>0</v>
      </c>
      <c r="DG815" s="1587">
        <f t="shared" ca="1" si="783"/>
        <v>0</v>
      </c>
      <c r="DH815" s="1587">
        <f t="shared" ca="1" si="783"/>
        <v>0</v>
      </c>
      <c r="DI815" s="1587">
        <f t="shared" ca="1" si="783"/>
        <v>0</v>
      </c>
      <c r="DJ815" s="1587">
        <f t="shared" ca="1" si="783"/>
        <v>0</v>
      </c>
      <c r="DK815" s="1587">
        <f t="shared" ca="1" si="783"/>
        <v>0</v>
      </c>
      <c r="DL815" s="1587">
        <f t="shared" ca="1" si="783"/>
        <v>0</v>
      </c>
      <c r="DM815" s="1587">
        <f t="shared" ca="1" si="783"/>
        <v>0</v>
      </c>
      <c r="DN815" s="1587">
        <f t="shared" ca="1" si="783"/>
        <v>0</v>
      </c>
      <c r="DO815" s="1587">
        <f t="shared" ca="1" si="783"/>
        <v>0</v>
      </c>
      <c r="DP815" s="1587">
        <f t="shared" ca="1" si="783"/>
        <v>0</v>
      </c>
      <c r="DQ815" s="1587">
        <f t="shared" ca="1" si="783"/>
        <v>0</v>
      </c>
      <c r="DR815" s="1587">
        <f t="shared" ca="1" si="783"/>
        <v>0</v>
      </c>
      <c r="DS815" s="1587">
        <f t="shared" ca="1" si="783"/>
        <v>0</v>
      </c>
      <c r="DT815" s="1587">
        <f t="shared" ca="1" si="783"/>
        <v>0</v>
      </c>
      <c r="DU815" s="1587">
        <f t="shared" ca="1" si="783"/>
        <v>0</v>
      </c>
      <c r="DV815" s="1587">
        <f t="shared" ca="1" si="783"/>
        <v>0</v>
      </c>
      <c r="DW815" s="1587">
        <f t="shared" ca="1" si="783"/>
        <v>0</v>
      </c>
      <c r="DX815" s="1587">
        <f t="shared" ca="1" si="783"/>
        <v>0</v>
      </c>
      <c r="DY815" s="1587">
        <f t="shared" ca="1" si="783"/>
        <v>0</v>
      </c>
      <c r="DZ815" s="1587">
        <f t="shared" ca="1" si="783"/>
        <v>0</v>
      </c>
      <c r="EA815" s="1587">
        <f t="shared" ca="1" si="783"/>
        <v>0</v>
      </c>
      <c r="EB815" s="1587">
        <f t="shared" ca="1" si="783"/>
        <v>0</v>
      </c>
      <c r="EC815" s="1587">
        <f t="shared" ca="1" si="783"/>
        <v>0</v>
      </c>
      <c r="ED815" s="1587">
        <f t="shared" ca="1" si="783"/>
        <v>0</v>
      </c>
      <c r="EE815" s="1587">
        <f t="shared" ca="1" si="783"/>
        <v>0</v>
      </c>
      <c r="EF815" s="1587">
        <f t="shared" ca="1" si="783"/>
        <v>0</v>
      </c>
      <c r="EG815" s="28" t="s">
        <v>803</v>
      </c>
    </row>
    <row r="816" spans="3:137">
      <c r="D816" s="859" t="s">
        <v>806</v>
      </c>
      <c r="E816" s="1587">
        <f t="shared" ref="E816:AJ816" ca="1" si="784">IF(AND($E$787&gt;=E$789,$E$63&gt;=E$789),E$815*E$863/12,IF(AND($E$787&lt;E$789,$E$63&gt;=E$789),-PMT(E$863/12,$E$786,$E$784),0))</f>
        <v>0</v>
      </c>
      <c r="F816" s="1587" t="e">
        <f t="shared" ca="1" si="784"/>
        <v>#DIV/0!</v>
      </c>
      <c r="G816" s="1587" t="e">
        <f t="shared" ca="1" si="784"/>
        <v>#DIV/0!</v>
      </c>
      <c r="H816" s="1587" t="e">
        <f t="shared" ca="1" si="784"/>
        <v>#DIV/0!</v>
      </c>
      <c r="I816" s="1587" t="e">
        <f t="shared" ca="1" si="784"/>
        <v>#DIV/0!</v>
      </c>
      <c r="J816" s="1587" t="e">
        <f t="shared" ca="1" si="784"/>
        <v>#DIV/0!</v>
      </c>
      <c r="K816" s="1587" t="e">
        <f t="shared" ca="1" si="784"/>
        <v>#DIV/0!</v>
      </c>
      <c r="L816" s="1587" t="e">
        <f t="shared" ca="1" si="784"/>
        <v>#DIV/0!</v>
      </c>
      <c r="M816" s="1587" t="e">
        <f t="shared" ca="1" si="784"/>
        <v>#DIV/0!</v>
      </c>
      <c r="N816" s="1587" t="e">
        <f t="shared" ca="1" si="784"/>
        <v>#DIV/0!</v>
      </c>
      <c r="O816" s="1587" t="e">
        <f t="shared" ca="1" si="784"/>
        <v>#DIV/0!</v>
      </c>
      <c r="P816" s="1587" t="e">
        <f t="shared" ca="1" si="784"/>
        <v>#DIV/0!</v>
      </c>
      <c r="Q816" s="1587" t="e">
        <f t="shared" ca="1" si="784"/>
        <v>#DIV/0!</v>
      </c>
      <c r="R816" s="1587" t="e">
        <f t="shared" ca="1" si="784"/>
        <v>#DIV/0!</v>
      </c>
      <c r="S816" s="1587" t="e">
        <f t="shared" ca="1" si="784"/>
        <v>#DIV/0!</v>
      </c>
      <c r="T816" s="1587" t="e">
        <f t="shared" ca="1" si="784"/>
        <v>#DIV/0!</v>
      </c>
      <c r="U816" s="1587" t="e">
        <f t="shared" ca="1" si="784"/>
        <v>#DIV/0!</v>
      </c>
      <c r="V816" s="1587" t="e">
        <f t="shared" ca="1" si="784"/>
        <v>#DIV/0!</v>
      </c>
      <c r="W816" s="1587" t="e">
        <f t="shared" ca="1" si="784"/>
        <v>#DIV/0!</v>
      </c>
      <c r="X816" s="1587" t="e">
        <f t="shared" ca="1" si="784"/>
        <v>#DIV/0!</v>
      </c>
      <c r="Y816" s="1587" t="e">
        <f t="shared" ca="1" si="784"/>
        <v>#DIV/0!</v>
      </c>
      <c r="Z816" s="1587" t="e">
        <f t="shared" ca="1" si="784"/>
        <v>#DIV/0!</v>
      </c>
      <c r="AA816" s="1587" t="e">
        <f t="shared" ca="1" si="784"/>
        <v>#DIV/0!</v>
      </c>
      <c r="AB816" s="1587" t="e">
        <f t="shared" ca="1" si="784"/>
        <v>#DIV/0!</v>
      </c>
      <c r="AC816" s="1587" t="e">
        <f t="shared" ca="1" si="784"/>
        <v>#DIV/0!</v>
      </c>
      <c r="AD816" s="1587" t="e">
        <f t="shared" ca="1" si="784"/>
        <v>#DIV/0!</v>
      </c>
      <c r="AE816" s="1587" t="e">
        <f t="shared" ca="1" si="784"/>
        <v>#DIV/0!</v>
      </c>
      <c r="AF816" s="1587" t="e">
        <f t="shared" ca="1" si="784"/>
        <v>#DIV/0!</v>
      </c>
      <c r="AG816" s="1587" t="e">
        <f t="shared" ca="1" si="784"/>
        <v>#DIV/0!</v>
      </c>
      <c r="AH816" s="1587" t="e">
        <f t="shared" ca="1" si="784"/>
        <v>#DIV/0!</v>
      </c>
      <c r="AI816" s="1587" t="e">
        <f t="shared" ca="1" si="784"/>
        <v>#DIV/0!</v>
      </c>
      <c r="AJ816" s="1587" t="e">
        <f t="shared" ca="1" si="784"/>
        <v>#DIV/0!</v>
      </c>
      <c r="AK816" s="1587" t="e">
        <f t="shared" ref="AK816:BP816" ca="1" si="785">IF(AND($E$787&gt;=AK$789,$E$63&gt;=AK$789),AK$815*AK$863/12,IF(AND($E$787&lt;AK$789,$E$63&gt;=AK$789),-PMT(AK$863/12,$E$786,$E$784),0))</f>
        <v>#DIV/0!</v>
      </c>
      <c r="AL816" s="1587">
        <f t="shared" ca="1" si="785"/>
        <v>0</v>
      </c>
      <c r="AM816" s="1587">
        <f t="shared" ca="1" si="785"/>
        <v>0</v>
      </c>
      <c r="AN816" s="1587">
        <f t="shared" ca="1" si="785"/>
        <v>0</v>
      </c>
      <c r="AO816" s="1587">
        <f t="shared" ca="1" si="785"/>
        <v>0</v>
      </c>
      <c r="AP816" s="1587">
        <f t="shared" ca="1" si="785"/>
        <v>0</v>
      </c>
      <c r="AQ816" s="1587">
        <f t="shared" ca="1" si="785"/>
        <v>0</v>
      </c>
      <c r="AR816" s="1587">
        <f t="shared" ca="1" si="785"/>
        <v>0</v>
      </c>
      <c r="AS816" s="1587">
        <f t="shared" ca="1" si="785"/>
        <v>0</v>
      </c>
      <c r="AT816" s="1587">
        <f t="shared" ca="1" si="785"/>
        <v>0</v>
      </c>
      <c r="AU816" s="1587">
        <f t="shared" ca="1" si="785"/>
        <v>0</v>
      </c>
      <c r="AV816" s="1587">
        <f t="shared" ca="1" si="785"/>
        <v>0</v>
      </c>
      <c r="AW816" s="1587">
        <f t="shared" ca="1" si="785"/>
        <v>0</v>
      </c>
      <c r="AX816" s="1587">
        <f t="shared" ca="1" si="785"/>
        <v>0</v>
      </c>
      <c r="AY816" s="1587">
        <f t="shared" ca="1" si="785"/>
        <v>0</v>
      </c>
      <c r="AZ816" s="1587">
        <f t="shared" ca="1" si="785"/>
        <v>0</v>
      </c>
      <c r="BA816" s="1587">
        <f t="shared" ca="1" si="785"/>
        <v>0</v>
      </c>
      <c r="BB816" s="1587">
        <f t="shared" ca="1" si="785"/>
        <v>0</v>
      </c>
      <c r="BC816" s="1587">
        <f t="shared" ca="1" si="785"/>
        <v>0</v>
      </c>
      <c r="BD816" s="1587">
        <f t="shared" ca="1" si="785"/>
        <v>0</v>
      </c>
      <c r="BE816" s="1587">
        <f t="shared" ca="1" si="785"/>
        <v>0</v>
      </c>
      <c r="BF816" s="1587">
        <f t="shared" ca="1" si="785"/>
        <v>0</v>
      </c>
      <c r="BG816" s="1587">
        <f t="shared" ca="1" si="785"/>
        <v>0</v>
      </c>
      <c r="BH816" s="1587">
        <f t="shared" ca="1" si="785"/>
        <v>0</v>
      </c>
      <c r="BI816" s="1587">
        <f t="shared" ca="1" si="785"/>
        <v>0</v>
      </c>
      <c r="BJ816" s="1587">
        <f t="shared" ca="1" si="785"/>
        <v>0</v>
      </c>
      <c r="BK816" s="1587">
        <f t="shared" ca="1" si="785"/>
        <v>0</v>
      </c>
      <c r="BL816" s="1587">
        <f t="shared" ca="1" si="785"/>
        <v>0</v>
      </c>
      <c r="BM816" s="1587">
        <f t="shared" ca="1" si="785"/>
        <v>0</v>
      </c>
      <c r="BN816" s="1587">
        <f t="shared" ca="1" si="785"/>
        <v>0</v>
      </c>
      <c r="BO816" s="1587">
        <f t="shared" ca="1" si="785"/>
        <v>0</v>
      </c>
      <c r="BP816" s="1587">
        <f t="shared" ca="1" si="785"/>
        <v>0</v>
      </c>
      <c r="BQ816" s="1587">
        <f t="shared" ref="BQ816:CV816" ca="1" si="786">IF(AND($E$787&gt;=BQ$789,$E$63&gt;=BQ$789),BQ$815*BQ$863/12,IF(AND($E$787&lt;BQ$789,$E$63&gt;=BQ$789),-PMT(BQ$863/12,$E$786,$E$784),0))</f>
        <v>0</v>
      </c>
      <c r="BR816" s="1587">
        <f t="shared" ca="1" si="786"/>
        <v>0</v>
      </c>
      <c r="BS816" s="1587">
        <f t="shared" ca="1" si="786"/>
        <v>0</v>
      </c>
      <c r="BT816" s="1587">
        <f t="shared" ca="1" si="786"/>
        <v>0</v>
      </c>
      <c r="BU816" s="1587">
        <f t="shared" ca="1" si="786"/>
        <v>0</v>
      </c>
      <c r="BV816" s="1587">
        <f t="shared" ca="1" si="786"/>
        <v>0</v>
      </c>
      <c r="BW816" s="1587">
        <f t="shared" ca="1" si="786"/>
        <v>0</v>
      </c>
      <c r="BX816" s="1587">
        <f t="shared" ca="1" si="786"/>
        <v>0</v>
      </c>
      <c r="BY816" s="1587">
        <f t="shared" ca="1" si="786"/>
        <v>0</v>
      </c>
      <c r="BZ816" s="1587">
        <f t="shared" ca="1" si="786"/>
        <v>0</v>
      </c>
      <c r="CA816" s="1587">
        <f t="shared" ca="1" si="786"/>
        <v>0</v>
      </c>
      <c r="CB816" s="1587">
        <f t="shared" ca="1" si="786"/>
        <v>0</v>
      </c>
      <c r="CC816" s="1587">
        <f t="shared" ca="1" si="786"/>
        <v>0</v>
      </c>
      <c r="CD816" s="1587">
        <f t="shared" ca="1" si="786"/>
        <v>0</v>
      </c>
      <c r="CE816" s="1587">
        <f t="shared" ca="1" si="786"/>
        <v>0</v>
      </c>
      <c r="CF816" s="1587">
        <f t="shared" ca="1" si="786"/>
        <v>0</v>
      </c>
      <c r="CG816" s="1587">
        <f t="shared" ca="1" si="786"/>
        <v>0</v>
      </c>
      <c r="CH816" s="1587">
        <f t="shared" ca="1" si="786"/>
        <v>0</v>
      </c>
      <c r="CI816" s="1587">
        <f t="shared" ca="1" si="786"/>
        <v>0</v>
      </c>
      <c r="CJ816" s="1587">
        <f t="shared" ca="1" si="786"/>
        <v>0</v>
      </c>
      <c r="CK816" s="1587">
        <f t="shared" ca="1" si="786"/>
        <v>0</v>
      </c>
      <c r="CL816" s="1587">
        <f t="shared" ca="1" si="786"/>
        <v>0</v>
      </c>
      <c r="CM816" s="1587">
        <f t="shared" ca="1" si="786"/>
        <v>0</v>
      </c>
      <c r="CN816" s="1587">
        <f t="shared" ca="1" si="786"/>
        <v>0</v>
      </c>
      <c r="CO816" s="1587">
        <f t="shared" ca="1" si="786"/>
        <v>0</v>
      </c>
      <c r="CP816" s="1587">
        <f t="shared" ca="1" si="786"/>
        <v>0</v>
      </c>
      <c r="CQ816" s="1587">
        <f t="shared" ca="1" si="786"/>
        <v>0</v>
      </c>
      <c r="CR816" s="1587">
        <f t="shared" ca="1" si="786"/>
        <v>0</v>
      </c>
      <c r="CS816" s="1587">
        <f t="shared" ca="1" si="786"/>
        <v>0</v>
      </c>
      <c r="CT816" s="1587">
        <f t="shared" ca="1" si="786"/>
        <v>0</v>
      </c>
      <c r="CU816" s="1587">
        <f t="shared" ca="1" si="786"/>
        <v>0</v>
      </c>
      <c r="CV816" s="1587">
        <f t="shared" ca="1" si="786"/>
        <v>0</v>
      </c>
      <c r="CW816" s="1587">
        <f t="shared" ref="CW816:EF816" ca="1" si="787">IF(AND($E$787&gt;=CW$789,$E$63&gt;=CW$789),CW$815*CW$863/12,IF(AND($E$787&lt;CW$789,$E$63&gt;=CW$789),-PMT(CW$863/12,$E$786,$E$784),0))</f>
        <v>0</v>
      </c>
      <c r="CX816" s="1587">
        <f t="shared" ca="1" si="787"/>
        <v>0</v>
      </c>
      <c r="CY816" s="1587">
        <f t="shared" ca="1" si="787"/>
        <v>0</v>
      </c>
      <c r="CZ816" s="1587">
        <f t="shared" ca="1" si="787"/>
        <v>0</v>
      </c>
      <c r="DA816" s="1587">
        <f t="shared" ca="1" si="787"/>
        <v>0</v>
      </c>
      <c r="DB816" s="1587">
        <f t="shared" ca="1" si="787"/>
        <v>0</v>
      </c>
      <c r="DC816" s="1587">
        <f t="shared" ca="1" si="787"/>
        <v>0</v>
      </c>
      <c r="DD816" s="1587">
        <f t="shared" ca="1" si="787"/>
        <v>0</v>
      </c>
      <c r="DE816" s="1587">
        <f t="shared" ca="1" si="787"/>
        <v>0</v>
      </c>
      <c r="DF816" s="1587">
        <f t="shared" ca="1" si="787"/>
        <v>0</v>
      </c>
      <c r="DG816" s="1587">
        <f t="shared" ca="1" si="787"/>
        <v>0</v>
      </c>
      <c r="DH816" s="1587">
        <f t="shared" ca="1" si="787"/>
        <v>0</v>
      </c>
      <c r="DI816" s="1587">
        <f t="shared" ca="1" si="787"/>
        <v>0</v>
      </c>
      <c r="DJ816" s="1587">
        <f t="shared" ca="1" si="787"/>
        <v>0</v>
      </c>
      <c r="DK816" s="1587">
        <f t="shared" ca="1" si="787"/>
        <v>0</v>
      </c>
      <c r="DL816" s="1587">
        <f t="shared" ca="1" si="787"/>
        <v>0</v>
      </c>
      <c r="DM816" s="1587">
        <f t="shared" ca="1" si="787"/>
        <v>0</v>
      </c>
      <c r="DN816" s="1587">
        <f t="shared" ca="1" si="787"/>
        <v>0</v>
      </c>
      <c r="DO816" s="1587">
        <f t="shared" ca="1" si="787"/>
        <v>0</v>
      </c>
      <c r="DP816" s="1587">
        <f t="shared" ca="1" si="787"/>
        <v>0</v>
      </c>
      <c r="DQ816" s="1587">
        <f t="shared" ca="1" si="787"/>
        <v>0</v>
      </c>
      <c r="DR816" s="1587">
        <f t="shared" ca="1" si="787"/>
        <v>0</v>
      </c>
      <c r="DS816" s="1587">
        <f t="shared" ca="1" si="787"/>
        <v>0</v>
      </c>
      <c r="DT816" s="1587">
        <f t="shared" ca="1" si="787"/>
        <v>0</v>
      </c>
      <c r="DU816" s="1587">
        <f t="shared" ca="1" si="787"/>
        <v>0</v>
      </c>
      <c r="DV816" s="1587">
        <f t="shared" ca="1" si="787"/>
        <v>0</v>
      </c>
      <c r="DW816" s="1587">
        <f t="shared" ca="1" si="787"/>
        <v>0</v>
      </c>
      <c r="DX816" s="1587">
        <f t="shared" ca="1" si="787"/>
        <v>0</v>
      </c>
      <c r="DY816" s="1587">
        <f t="shared" ca="1" si="787"/>
        <v>0</v>
      </c>
      <c r="DZ816" s="1587">
        <f t="shared" ca="1" si="787"/>
        <v>0</v>
      </c>
      <c r="EA816" s="1587">
        <f t="shared" ca="1" si="787"/>
        <v>0</v>
      </c>
      <c r="EB816" s="1587">
        <f t="shared" ca="1" si="787"/>
        <v>0</v>
      </c>
      <c r="EC816" s="1587">
        <f t="shared" ca="1" si="787"/>
        <v>0</v>
      </c>
      <c r="ED816" s="1587">
        <f t="shared" ca="1" si="787"/>
        <v>0</v>
      </c>
      <c r="EE816" s="1587">
        <f t="shared" ca="1" si="787"/>
        <v>0</v>
      </c>
      <c r="EF816" s="1587">
        <f t="shared" ca="1" si="787"/>
        <v>0</v>
      </c>
      <c r="EG816" s="28" t="s">
        <v>803</v>
      </c>
    </row>
    <row r="817" spans="3:137">
      <c r="D817" s="859" t="s">
        <v>807</v>
      </c>
      <c r="E817" s="1587">
        <f t="shared" ref="E817:AJ817" ca="1" si="788">E$815*E$863/12</f>
        <v>0</v>
      </c>
      <c r="F817" s="1587" t="e">
        <f t="shared" ca="1" si="788"/>
        <v>#DIV/0!</v>
      </c>
      <c r="G817" s="1587" t="e">
        <f t="shared" ca="1" si="788"/>
        <v>#DIV/0!</v>
      </c>
      <c r="H817" s="1587" t="e">
        <f t="shared" ca="1" si="788"/>
        <v>#DIV/0!</v>
      </c>
      <c r="I817" s="1587" t="e">
        <f t="shared" ca="1" si="788"/>
        <v>#DIV/0!</v>
      </c>
      <c r="J817" s="1587" t="e">
        <f t="shared" ca="1" si="788"/>
        <v>#DIV/0!</v>
      </c>
      <c r="K817" s="1587" t="e">
        <f t="shared" ca="1" si="788"/>
        <v>#DIV/0!</v>
      </c>
      <c r="L817" s="1587" t="e">
        <f t="shared" ca="1" si="788"/>
        <v>#DIV/0!</v>
      </c>
      <c r="M817" s="1587" t="e">
        <f t="shared" ca="1" si="788"/>
        <v>#DIV/0!</v>
      </c>
      <c r="N817" s="1587" t="e">
        <f t="shared" ca="1" si="788"/>
        <v>#DIV/0!</v>
      </c>
      <c r="O817" s="1587" t="e">
        <f t="shared" ca="1" si="788"/>
        <v>#DIV/0!</v>
      </c>
      <c r="P817" s="1587" t="e">
        <f t="shared" ca="1" si="788"/>
        <v>#DIV/0!</v>
      </c>
      <c r="Q817" s="1587" t="e">
        <f t="shared" ca="1" si="788"/>
        <v>#DIV/0!</v>
      </c>
      <c r="R817" s="1587" t="e">
        <f t="shared" ca="1" si="788"/>
        <v>#DIV/0!</v>
      </c>
      <c r="S817" s="1587" t="e">
        <f t="shared" ca="1" si="788"/>
        <v>#DIV/0!</v>
      </c>
      <c r="T817" s="1587" t="e">
        <f t="shared" ca="1" si="788"/>
        <v>#DIV/0!</v>
      </c>
      <c r="U817" s="1587" t="e">
        <f t="shared" ca="1" si="788"/>
        <v>#DIV/0!</v>
      </c>
      <c r="V817" s="1587" t="e">
        <f t="shared" ca="1" si="788"/>
        <v>#DIV/0!</v>
      </c>
      <c r="W817" s="1587" t="e">
        <f t="shared" ca="1" si="788"/>
        <v>#DIV/0!</v>
      </c>
      <c r="X817" s="1587" t="e">
        <f t="shared" ca="1" si="788"/>
        <v>#DIV/0!</v>
      </c>
      <c r="Y817" s="1587" t="e">
        <f t="shared" ca="1" si="788"/>
        <v>#DIV/0!</v>
      </c>
      <c r="Z817" s="1587" t="e">
        <f t="shared" ca="1" si="788"/>
        <v>#DIV/0!</v>
      </c>
      <c r="AA817" s="1587" t="e">
        <f t="shared" ca="1" si="788"/>
        <v>#DIV/0!</v>
      </c>
      <c r="AB817" s="1587" t="e">
        <f t="shared" ca="1" si="788"/>
        <v>#DIV/0!</v>
      </c>
      <c r="AC817" s="1587" t="e">
        <f t="shared" ca="1" si="788"/>
        <v>#DIV/0!</v>
      </c>
      <c r="AD817" s="1587" t="e">
        <f t="shared" ca="1" si="788"/>
        <v>#DIV/0!</v>
      </c>
      <c r="AE817" s="1587" t="e">
        <f t="shared" ca="1" si="788"/>
        <v>#DIV/0!</v>
      </c>
      <c r="AF817" s="1587" t="e">
        <f t="shared" ca="1" si="788"/>
        <v>#DIV/0!</v>
      </c>
      <c r="AG817" s="1587" t="e">
        <f t="shared" ca="1" si="788"/>
        <v>#DIV/0!</v>
      </c>
      <c r="AH817" s="1587" t="e">
        <f t="shared" ca="1" si="788"/>
        <v>#DIV/0!</v>
      </c>
      <c r="AI817" s="1587" t="e">
        <f t="shared" ca="1" si="788"/>
        <v>#DIV/0!</v>
      </c>
      <c r="AJ817" s="1587" t="e">
        <f t="shared" ca="1" si="788"/>
        <v>#DIV/0!</v>
      </c>
      <c r="AK817" s="1587" t="e">
        <f t="shared" ref="AK817:BP817" ca="1" si="789">AK$815*AK$863/12</f>
        <v>#DIV/0!</v>
      </c>
      <c r="AL817" s="1587">
        <f t="shared" ca="1" si="789"/>
        <v>0</v>
      </c>
      <c r="AM817" s="1587">
        <f t="shared" ca="1" si="789"/>
        <v>0</v>
      </c>
      <c r="AN817" s="1587">
        <f t="shared" ca="1" si="789"/>
        <v>0</v>
      </c>
      <c r="AO817" s="1587">
        <f t="shared" ca="1" si="789"/>
        <v>0</v>
      </c>
      <c r="AP817" s="1587">
        <f t="shared" ca="1" si="789"/>
        <v>0</v>
      </c>
      <c r="AQ817" s="1587">
        <f t="shared" ca="1" si="789"/>
        <v>0</v>
      </c>
      <c r="AR817" s="1587">
        <f t="shared" ca="1" si="789"/>
        <v>0</v>
      </c>
      <c r="AS817" s="1587">
        <f t="shared" ca="1" si="789"/>
        <v>0</v>
      </c>
      <c r="AT817" s="1587">
        <f t="shared" ca="1" si="789"/>
        <v>0</v>
      </c>
      <c r="AU817" s="1587">
        <f t="shared" ca="1" si="789"/>
        <v>0</v>
      </c>
      <c r="AV817" s="1587">
        <f t="shared" ca="1" si="789"/>
        <v>0</v>
      </c>
      <c r="AW817" s="1587">
        <f t="shared" ca="1" si="789"/>
        <v>0</v>
      </c>
      <c r="AX817" s="1587">
        <f t="shared" ca="1" si="789"/>
        <v>0</v>
      </c>
      <c r="AY817" s="1587">
        <f t="shared" ca="1" si="789"/>
        <v>0</v>
      </c>
      <c r="AZ817" s="1587">
        <f t="shared" ca="1" si="789"/>
        <v>0</v>
      </c>
      <c r="BA817" s="1587">
        <f t="shared" ca="1" si="789"/>
        <v>0</v>
      </c>
      <c r="BB817" s="1587">
        <f t="shared" ca="1" si="789"/>
        <v>0</v>
      </c>
      <c r="BC817" s="1587">
        <f t="shared" ca="1" si="789"/>
        <v>0</v>
      </c>
      <c r="BD817" s="1587">
        <f t="shared" ca="1" si="789"/>
        <v>0</v>
      </c>
      <c r="BE817" s="1587">
        <f t="shared" ca="1" si="789"/>
        <v>0</v>
      </c>
      <c r="BF817" s="1587">
        <f t="shared" ca="1" si="789"/>
        <v>0</v>
      </c>
      <c r="BG817" s="1587">
        <f t="shared" ca="1" si="789"/>
        <v>0</v>
      </c>
      <c r="BH817" s="1587">
        <f t="shared" ca="1" si="789"/>
        <v>0</v>
      </c>
      <c r="BI817" s="1587">
        <f t="shared" ca="1" si="789"/>
        <v>0</v>
      </c>
      <c r="BJ817" s="1587">
        <f t="shared" ca="1" si="789"/>
        <v>0</v>
      </c>
      <c r="BK817" s="1587">
        <f t="shared" ca="1" si="789"/>
        <v>0</v>
      </c>
      <c r="BL817" s="1587">
        <f t="shared" ca="1" si="789"/>
        <v>0</v>
      </c>
      <c r="BM817" s="1587">
        <f t="shared" ca="1" si="789"/>
        <v>0</v>
      </c>
      <c r="BN817" s="1587">
        <f t="shared" ca="1" si="789"/>
        <v>0</v>
      </c>
      <c r="BO817" s="1587">
        <f t="shared" ca="1" si="789"/>
        <v>0</v>
      </c>
      <c r="BP817" s="1587">
        <f t="shared" ca="1" si="789"/>
        <v>0</v>
      </c>
      <c r="BQ817" s="1587">
        <f t="shared" ref="BQ817:CV817" ca="1" si="790">BQ$815*BQ$863/12</f>
        <v>0</v>
      </c>
      <c r="BR817" s="1587">
        <f t="shared" ca="1" si="790"/>
        <v>0</v>
      </c>
      <c r="BS817" s="1587">
        <f t="shared" ca="1" si="790"/>
        <v>0</v>
      </c>
      <c r="BT817" s="1587">
        <f t="shared" ca="1" si="790"/>
        <v>0</v>
      </c>
      <c r="BU817" s="1587">
        <f t="shared" ca="1" si="790"/>
        <v>0</v>
      </c>
      <c r="BV817" s="1587">
        <f t="shared" ca="1" si="790"/>
        <v>0</v>
      </c>
      <c r="BW817" s="1587">
        <f t="shared" ca="1" si="790"/>
        <v>0</v>
      </c>
      <c r="BX817" s="1587">
        <f t="shared" ca="1" si="790"/>
        <v>0</v>
      </c>
      <c r="BY817" s="1587">
        <f t="shared" ca="1" si="790"/>
        <v>0</v>
      </c>
      <c r="BZ817" s="1587">
        <f t="shared" ca="1" si="790"/>
        <v>0</v>
      </c>
      <c r="CA817" s="1587">
        <f t="shared" ca="1" si="790"/>
        <v>0</v>
      </c>
      <c r="CB817" s="1587">
        <f t="shared" ca="1" si="790"/>
        <v>0</v>
      </c>
      <c r="CC817" s="1587">
        <f t="shared" ca="1" si="790"/>
        <v>0</v>
      </c>
      <c r="CD817" s="1587">
        <f t="shared" ca="1" si="790"/>
        <v>0</v>
      </c>
      <c r="CE817" s="1587">
        <f t="shared" ca="1" si="790"/>
        <v>0</v>
      </c>
      <c r="CF817" s="1587">
        <f t="shared" ca="1" si="790"/>
        <v>0</v>
      </c>
      <c r="CG817" s="1587">
        <f t="shared" ca="1" si="790"/>
        <v>0</v>
      </c>
      <c r="CH817" s="1587">
        <f t="shared" ca="1" si="790"/>
        <v>0</v>
      </c>
      <c r="CI817" s="1587">
        <f t="shared" ca="1" si="790"/>
        <v>0</v>
      </c>
      <c r="CJ817" s="1587">
        <f t="shared" ca="1" si="790"/>
        <v>0</v>
      </c>
      <c r="CK817" s="1587">
        <f t="shared" ca="1" si="790"/>
        <v>0</v>
      </c>
      <c r="CL817" s="1587">
        <f t="shared" ca="1" si="790"/>
        <v>0</v>
      </c>
      <c r="CM817" s="1587">
        <f t="shared" ca="1" si="790"/>
        <v>0</v>
      </c>
      <c r="CN817" s="1587">
        <f t="shared" ca="1" si="790"/>
        <v>0</v>
      </c>
      <c r="CO817" s="1587">
        <f t="shared" ca="1" si="790"/>
        <v>0</v>
      </c>
      <c r="CP817" s="1587">
        <f t="shared" ca="1" si="790"/>
        <v>0</v>
      </c>
      <c r="CQ817" s="1587">
        <f t="shared" ca="1" si="790"/>
        <v>0</v>
      </c>
      <c r="CR817" s="1587">
        <f t="shared" ca="1" si="790"/>
        <v>0</v>
      </c>
      <c r="CS817" s="1587">
        <f t="shared" ca="1" si="790"/>
        <v>0</v>
      </c>
      <c r="CT817" s="1587">
        <f t="shared" ca="1" si="790"/>
        <v>0</v>
      </c>
      <c r="CU817" s="1587">
        <f t="shared" ca="1" si="790"/>
        <v>0</v>
      </c>
      <c r="CV817" s="1587">
        <f t="shared" ca="1" si="790"/>
        <v>0</v>
      </c>
      <c r="CW817" s="1587">
        <f t="shared" ref="CW817:EF817" ca="1" si="791">CW$815*CW$863/12</f>
        <v>0</v>
      </c>
      <c r="CX817" s="1587">
        <f t="shared" ca="1" si="791"/>
        <v>0</v>
      </c>
      <c r="CY817" s="1587">
        <f t="shared" ca="1" si="791"/>
        <v>0</v>
      </c>
      <c r="CZ817" s="1587">
        <f t="shared" ca="1" si="791"/>
        <v>0</v>
      </c>
      <c r="DA817" s="1587">
        <f t="shared" ca="1" si="791"/>
        <v>0</v>
      </c>
      <c r="DB817" s="1587">
        <f t="shared" ca="1" si="791"/>
        <v>0</v>
      </c>
      <c r="DC817" s="1587">
        <f t="shared" ca="1" si="791"/>
        <v>0</v>
      </c>
      <c r="DD817" s="1587">
        <f t="shared" ca="1" si="791"/>
        <v>0</v>
      </c>
      <c r="DE817" s="1587">
        <f t="shared" ca="1" si="791"/>
        <v>0</v>
      </c>
      <c r="DF817" s="1587">
        <f t="shared" ca="1" si="791"/>
        <v>0</v>
      </c>
      <c r="DG817" s="1587">
        <f t="shared" ca="1" si="791"/>
        <v>0</v>
      </c>
      <c r="DH817" s="1587">
        <f t="shared" ca="1" si="791"/>
        <v>0</v>
      </c>
      <c r="DI817" s="1587">
        <f t="shared" ca="1" si="791"/>
        <v>0</v>
      </c>
      <c r="DJ817" s="1587">
        <f t="shared" ca="1" si="791"/>
        <v>0</v>
      </c>
      <c r="DK817" s="1587">
        <f t="shared" ca="1" si="791"/>
        <v>0</v>
      </c>
      <c r="DL817" s="1587">
        <f t="shared" ca="1" si="791"/>
        <v>0</v>
      </c>
      <c r="DM817" s="1587">
        <f t="shared" ca="1" si="791"/>
        <v>0</v>
      </c>
      <c r="DN817" s="1587">
        <f t="shared" ca="1" si="791"/>
        <v>0</v>
      </c>
      <c r="DO817" s="1587">
        <f t="shared" ca="1" si="791"/>
        <v>0</v>
      </c>
      <c r="DP817" s="1587">
        <f t="shared" ca="1" si="791"/>
        <v>0</v>
      </c>
      <c r="DQ817" s="1587">
        <f t="shared" ca="1" si="791"/>
        <v>0</v>
      </c>
      <c r="DR817" s="1587">
        <f t="shared" ca="1" si="791"/>
        <v>0</v>
      </c>
      <c r="DS817" s="1587">
        <f t="shared" ca="1" si="791"/>
        <v>0</v>
      </c>
      <c r="DT817" s="1587">
        <f t="shared" ca="1" si="791"/>
        <v>0</v>
      </c>
      <c r="DU817" s="1587">
        <f t="shared" ca="1" si="791"/>
        <v>0</v>
      </c>
      <c r="DV817" s="1587">
        <f t="shared" ca="1" si="791"/>
        <v>0</v>
      </c>
      <c r="DW817" s="1587">
        <f t="shared" ca="1" si="791"/>
        <v>0</v>
      </c>
      <c r="DX817" s="1587">
        <f t="shared" ca="1" si="791"/>
        <v>0</v>
      </c>
      <c r="DY817" s="1587">
        <f t="shared" ca="1" si="791"/>
        <v>0</v>
      </c>
      <c r="DZ817" s="1587">
        <f t="shared" ca="1" si="791"/>
        <v>0</v>
      </c>
      <c r="EA817" s="1587">
        <f t="shared" ca="1" si="791"/>
        <v>0</v>
      </c>
      <c r="EB817" s="1587">
        <f t="shared" ca="1" si="791"/>
        <v>0</v>
      </c>
      <c r="EC817" s="1587">
        <f t="shared" ca="1" si="791"/>
        <v>0</v>
      </c>
      <c r="ED817" s="1587">
        <f t="shared" ca="1" si="791"/>
        <v>0</v>
      </c>
      <c r="EE817" s="1587">
        <f t="shared" ca="1" si="791"/>
        <v>0</v>
      </c>
      <c r="EF817" s="1587">
        <f t="shared" ca="1" si="791"/>
        <v>0</v>
      </c>
      <c r="EG817" s="28" t="s">
        <v>803</v>
      </c>
    </row>
    <row r="818" spans="3:137">
      <c r="D818" s="859" t="s">
        <v>808</v>
      </c>
      <c r="E818" s="1587">
        <f t="shared" ref="E818:AJ818" ca="1" si="792">E816-E817</f>
        <v>0</v>
      </c>
      <c r="F818" s="1587" t="e">
        <f t="shared" ca="1" si="792"/>
        <v>#DIV/0!</v>
      </c>
      <c r="G818" s="1587" t="e">
        <f t="shared" ca="1" si="792"/>
        <v>#DIV/0!</v>
      </c>
      <c r="H818" s="1587" t="e">
        <f t="shared" ca="1" si="792"/>
        <v>#DIV/0!</v>
      </c>
      <c r="I818" s="1587" t="e">
        <f t="shared" ca="1" si="792"/>
        <v>#DIV/0!</v>
      </c>
      <c r="J818" s="1587" t="e">
        <f t="shared" ca="1" si="792"/>
        <v>#DIV/0!</v>
      </c>
      <c r="K818" s="1587" t="e">
        <f t="shared" ca="1" si="792"/>
        <v>#DIV/0!</v>
      </c>
      <c r="L818" s="1587" t="e">
        <f t="shared" ca="1" si="792"/>
        <v>#DIV/0!</v>
      </c>
      <c r="M818" s="1587" t="e">
        <f t="shared" ca="1" si="792"/>
        <v>#DIV/0!</v>
      </c>
      <c r="N818" s="1587" t="e">
        <f t="shared" ca="1" si="792"/>
        <v>#DIV/0!</v>
      </c>
      <c r="O818" s="1587" t="e">
        <f t="shared" ca="1" si="792"/>
        <v>#DIV/0!</v>
      </c>
      <c r="P818" s="1587" t="e">
        <f t="shared" ca="1" si="792"/>
        <v>#DIV/0!</v>
      </c>
      <c r="Q818" s="1587" t="e">
        <f t="shared" ca="1" si="792"/>
        <v>#DIV/0!</v>
      </c>
      <c r="R818" s="1587" t="e">
        <f t="shared" ca="1" si="792"/>
        <v>#DIV/0!</v>
      </c>
      <c r="S818" s="1587" t="e">
        <f t="shared" ca="1" si="792"/>
        <v>#DIV/0!</v>
      </c>
      <c r="T818" s="1587" t="e">
        <f t="shared" ca="1" si="792"/>
        <v>#DIV/0!</v>
      </c>
      <c r="U818" s="1587" t="e">
        <f t="shared" ca="1" si="792"/>
        <v>#DIV/0!</v>
      </c>
      <c r="V818" s="1587" t="e">
        <f t="shared" ca="1" si="792"/>
        <v>#DIV/0!</v>
      </c>
      <c r="W818" s="1587" t="e">
        <f t="shared" ca="1" si="792"/>
        <v>#DIV/0!</v>
      </c>
      <c r="X818" s="1587" t="e">
        <f t="shared" ca="1" si="792"/>
        <v>#DIV/0!</v>
      </c>
      <c r="Y818" s="1587" t="e">
        <f t="shared" ca="1" si="792"/>
        <v>#DIV/0!</v>
      </c>
      <c r="Z818" s="1587" t="e">
        <f t="shared" ca="1" si="792"/>
        <v>#DIV/0!</v>
      </c>
      <c r="AA818" s="1587" t="e">
        <f t="shared" ca="1" si="792"/>
        <v>#DIV/0!</v>
      </c>
      <c r="AB818" s="1587" t="e">
        <f t="shared" ca="1" si="792"/>
        <v>#DIV/0!</v>
      </c>
      <c r="AC818" s="1587" t="e">
        <f t="shared" ca="1" si="792"/>
        <v>#DIV/0!</v>
      </c>
      <c r="AD818" s="1587" t="e">
        <f t="shared" ca="1" si="792"/>
        <v>#DIV/0!</v>
      </c>
      <c r="AE818" s="1587" t="e">
        <f t="shared" ca="1" si="792"/>
        <v>#DIV/0!</v>
      </c>
      <c r="AF818" s="1587" t="e">
        <f t="shared" ca="1" si="792"/>
        <v>#DIV/0!</v>
      </c>
      <c r="AG818" s="1587" t="e">
        <f t="shared" ca="1" si="792"/>
        <v>#DIV/0!</v>
      </c>
      <c r="AH818" s="1587" t="e">
        <f t="shared" ca="1" si="792"/>
        <v>#DIV/0!</v>
      </c>
      <c r="AI818" s="1587" t="e">
        <f t="shared" ca="1" si="792"/>
        <v>#DIV/0!</v>
      </c>
      <c r="AJ818" s="1587" t="e">
        <f t="shared" ca="1" si="792"/>
        <v>#DIV/0!</v>
      </c>
      <c r="AK818" s="1587" t="e">
        <f t="shared" ref="AK818:BP818" ca="1" si="793">AK816-AK817</f>
        <v>#DIV/0!</v>
      </c>
      <c r="AL818" s="1587">
        <f t="shared" ca="1" si="793"/>
        <v>0</v>
      </c>
      <c r="AM818" s="1587">
        <f t="shared" ca="1" si="793"/>
        <v>0</v>
      </c>
      <c r="AN818" s="1587">
        <f t="shared" ca="1" si="793"/>
        <v>0</v>
      </c>
      <c r="AO818" s="1587">
        <f t="shared" ca="1" si="793"/>
        <v>0</v>
      </c>
      <c r="AP818" s="1587">
        <f t="shared" ca="1" si="793"/>
        <v>0</v>
      </c>
      <c r="AQ818" s="1587">
        <f t="shared" ca="1" si="793"/>
        <v>0</v>
      </c>
      <c r="AR818" s="1587">
        <f t="shared" ca="1" si="793"/>
        <v>0</v>
      </c>
      <c r="AS818" s="1587">
        <f t="shared" ca="1" si="793"/>
        <v>0</v>
      </c>
      <c r="AT818" s="1587">
        <f t="shared" ca="1" si="793"/>
        <v>0</v>
      </c>
      <c r="AU818" s="1587">
        <f t="shared" ca="1" si="793"/>
        <v>0</v>
      </c>
      <c r="AV818" s="1587">
        <f t="shared" ca="1" si="793"/>
        <v>0</v>
      </c>
      <c r="AW818" s="1587">
        <f t="shared" ca="1" si="793"/>
        <v>0</v>
      </c>
      <c r="AX818" s="1587">
        <f t="shared" ca="1" si="793"/>
        <v>0</v>
      </c>
      <c r="AY818" s="1587">
        <f t="shared" ca="1" si="793"/>
        <v>0</v>
      </c>
      <c r="AZ818" s="1587">
        <f t="shared" ca="1" si="793"/>
        <v>0</v>
      </c>
      <c r="BA818" s="1587">
        <f t="shared" ca="1" si="793"/>
        <v>0</v>
      </c>
      <c r="BB818" s="1587">
        <f t="shared" ca="1" si="793"/>
        <v>0</v>
      </c>
      <c r="BC818" s="1587">
        <f t="shared" ca="1" si="793"/>
        <v>0</v>
      </c>
      <c r="BD818" s="1587">
        <f t="shared" ca="1" si="793"/>
        <v>0</v>
      </c>
      <c r="BE818" s="1587">
        <f t="shared" ca="1" si="793"/>
        <v>0</v>
      </c>
      <c r="BF818" s="1587">
        <f t="shared" ca="1" si="793"/>
        <v>0</v>
      </c>
      <c r="BG818" s="1587">
        <f t="shared" ca="1" si="793"/>
        <v>0</v>
      </c>
      <c r="BH818" s="1587">
        <f t="shared" ca="1" si="793"/>
        <v>0</v>
      </c>
      <c r="BI818" s="1587">
        <f t="shared" ca="1" si="793"/>
        <v>0</v>
      </c>
      <c r="BJ818" s="1587">
        <f t="shared" ca="1" si="793"/>
        <v>0</v>
      </c>
      <c r="BK818" s="1587">
        <f t="shared" ca="1" si="793"/>
        <v>0</v>
      </c>
      <c r="BL818" s="1587">
        <f t="shared" ca="1" si="793"/>
        <v>0</v>
      </c>
      <c r="BM818" s="1587">
        <f t="shared" ca="1" si="793"/>
        <v>0</v>
      </c>
      <c r="BN818" s="1587">
        <f t="shared" ca="1" si="793"/>
        <v>0</v>
      </c>
      <c r="BO818" s="1587">
        <f t="shared" ca="1" si="793"/>
        <v>0</v>
      </c>
      <c r="BP818" s="1587">
        <f t="shared" ca="1" si="793"/>
        <v>0</v>
      </c>
      <c r="BQ818" s="1587">
        <f t="shared" ref="BQ818:CV818" ca="1" si="794">BQ816-BQ817</f>
        <v>0</v>
      </c>
      <c r="BR818" s="1587">
        <f t="shared" ca="1" si="794"/>
        <v>0</v>
      </c>
      <c r="BS818" s="1587">
        <f t="shared" ca="1" si="794"/>
        <v>0</v>
      </c>
      <c r="BT818" s="1587">
        <f t="shared" ca="1" si="794"/>
        <v>0</v>
      </c>
      <c r="BU818" s="1587">
        <f t="shared" ca="1" si="794"/>
        <v>0</v>
      </c>
      <c r="BV818" s="1587">
        <f t="shared" ca="1" si="794"/>
        <v>0</v>
      </c>
      <c r="BW818" s="1587">
        <f t="shared" ca="1" si="794"/>
        <v>0</v>
      </c>
      <c r="BX818" s="1587">
        <f t="shared" ca="1" si="794"/>
        <v>0</v>
      </c>
      <c r="BY818" s="1587">
        <f t="shared" ca="1" si="794"/>
        <v>0</v>
      </c>
      <c r="BZ818" s="1587">
        <f t="shared" ca="1" si="794"/>
        <v>0</v>
      </c>
      <c r="CA818" s="1587">
        <f t="shared" ca="1" si="794"/>
        <v>0</v>
      </c>
      <c r="CB818" s="1587">
        <f t="shared" ca="1" si="794"/>
        <v>0</v>
      </c>
      <c r="CC818" s="1587">
        <f t="shared" ca="1" si="794"/>
        <v>0</v>
      </c>
      <c r="CD818" s="1587">
        <f t="shared" ca="1" si="794"/>
        <v>0</v>
      </c>
      <c r="CE818" s="1587">
        <f t="shared" ca="1" si="794"/>
        <v>0</v>
      </c>
      <c r="CF818" s="1587">
        <f t="shared" ca="1" si="794"/>
        <v>0</v>
      </c>
      <c r="CG818" s="1587">
        <f t="shared" ca="1" si="794"/>
        <v>0</v>
      </c>
      <c r="CH818" s="1587">
        <f t="shared" ca="1" si="794"/>
        <v>0</v>
      </c>
      <c r="CI818" s="1587">
        <f t="shared" ca="1" si="794"/>
        <v>0</v>
      </c>
      <c r="CJ818" s="1587">
        <f t="shared" ca="1" si="794"/>
        <v>0</v>
      </c>
      <c r="CK818" s="1587">
        <f t="shared" ca="1" si="794"/>
        <v>0</v>
      </c>
      <c r="CL818" s="1587">
        <f t="shared" ca="1" si="794"/>
        <v>0</v>
      </c>
      <c r="CM818" s="1587">
        <f t="shared" ca="1" si="794"/>
        <v>0</v>
      </c>
      <c r="CN818" s="1587">
        <f t="shared" ca="1" si="794"/>
        <v>0</v>
      </c>
      <c r="CO818" s="1587">
        <f t="shared" ca="1" si="794"/>
        <v>0</v>
      </c>
      <c r="CP818" s="1587">
        <f t="shared" ca="1" si="794"/>
        <v>0</v>
      </c>
      <c r="CQ818" s="1587">
        <f t="shared" ca="1" si="794"/>
        <v>0</v>
      </c>
      <c r="CR818" s="1587">
        <f t="shared" ca="1" si="794"/>
        <v>0</v>
      </c>
      <c r="CS818" s="1587">
        <f t="shared" ca="1" si="794"/>
        <v>0</v>
      </c>
      <c r="CT818" s="1587">
        <f t="shared" ca="1" si="794"/>
        <v>0</v>
      </c>
      <c r="CU818" s="1587">
        <f t="shared" ca="1" si="794"/>
        <v>0</v>
      </c>
      <c r="CV818" s="1587">
        <f t="shared" ca="1" si="794"/>
        <v>0</v>
      </c>
      <c r="CW818" s="1587">
        <f t="shared" ref="CW818:EB818" ca="1" si="795">CW816-CW817</f>
        <v>0</v>
      </c>
      <c r="CX818" s="1587">
        <f t="shared" ca="1" si="795"/>
        <v>0</v>
      </c>
      <c r="CY818" s="1587">
        <f t="shared" ca="1" si="795"/>
        <v>0</v>
      </c>
      <c r="CZ818" s="1587">
        <f t="shared" ca="1" si="795"/>
        <v>0</v>
      </c>
      <c r="DA818" s="1587">
        <f t="shared" ca="1" si="795"/>
        <v>0</v>
      </c>
      <c r="DB818" s="1587">
        <f t="shared" ca="1" si="795"/>
        <v>0</v>
      </c>
      <c r="DC818" s="1587">
        <f t="shared" ca="1" si="795"/>
        <v>0</v>
      </c>
      <c r="DD818" s="1587">
        <f t="shared" ca="1" si="795"/>
        <v>0</v>
      </c>
      <c r="DE818" s="1587">
        <f t="shared" ca="1" si="795"/>
        <v>0</v>
      </c>
      <c r="DF818" s="1587">
        <f t="shared" ca="1" si="795"/>
        <v>0</v>
      </c>
      <c r="DG818" s="1587">
        <f t="shared" ca="1" si="795"/>
        <v>0</v>
      </c>
      <c r="DH818" s="1587">
        <f t="shared" ca="1" si="795"/>
        <v>0</v>
      </c>
      <c r="DI818" s="1587">
        <f t="shared" ca="1" si="795"/>
        <v>0</v>
      </c>
      <c r="DJ818" s="1587">
        <f t="shared" ca="1" si="795"/>
        <v>0</v>
      </c>
      <c r="DK818" s="1587">
        <f t="shared" ca="1" si="795"/>
        <v>0</v>
      </c>
      <c r="DL818" s="1587">
        <f t="shared" ca="1" si="795"/>
        <v>0</v>
      </c>
      <c r="DM818" s="1587">
        <f t="shared" ca="1" si="795"/>
        <v>0</v>
      </c>
      <c r="DN818" s="1587">
        <f t="shared" ca="1" si="795"/>
        <v>0</v>
      </c>
      <c r="DO818" s="1587">
        <f t="shared" ca="1" si="795"/>
        <v>0</v>
      </c>
      <c r="DP818" s="1587">
        <f t="shared" ca="1" si="795"/>
        <v>0</v>
      </c>
      <c r="DQ818" s="1587">
        <f t="shared" ca="1" si="795"/>
        <v>0</v>
      </c>
      <c r="DR818" s="1587">
        <f t="shared" ca="1" si="795"/>
        <v>0</v>
      </c>
      <c r="DS818" s="1587">
        <f t="shared" ca="1" si="795"/>
        <v>0</v>
      </c>
      <c r="DT818" s="1587">
        <f t="shared" ca="1" si="795"/>
        <v>0</v>
      </c>
      <c r="DU818" s="1587">
        <f t="shared" ca="1" si="795"/>
        <v>0</v>
      </c>
      <c r="DV818" s="1587">
        <f t="shared" ca="1" si="795"/>
        <v>0</v>
      </c>
      <c r="DW818" s="1587">
        <f t="shared" ca="1" si="795"/>
        <v>0</v>
      </c>
      <c r="DX818" s="1587">
        <f t="shared" ca="1" si="795"/>
        <v>0</v>
      </c>
      <c r="DY818" s="1587">
        <f t="shared" ca="1" si="795"/>
        <v>0</v>
      </c>
      <c r="DZ818" s="1587">
        <f t="shared" ca="1" si="795"/>
        <v>0</v>
      </c>
      <c r="EA818" s="1587">
        <f t="shared" ca="1" si="795"/>
        <v>0</v>
      </c>
      <c r="EB818" s="1587">
        <f t="shared" ca="1" si="795"/>
        <v>0</v>
      </c>
      <c r="EC818" s="1587">
        <f t="shared" ref="EC818:FH818" ca="1" si="796">EC816-EC817</f>
        <v>0</v>
      </c>
      <c r="ED818" s="1587">
        <f t="shared" ca="1" si="796"/>
        <v>0</v>
      </c>
      <c r="EE818" s="1587">
        <f t="shared" ca="1" si="796"/>
        <v>0</v>
      </c>
      <c r="EF818" s="1587">
        <f t="shared" ca="1" si="796"/>
        <v>0</v>
      </c>
      <c r="EG818" s="28" t="s">
        <v>803</v>
      </c>
    </row>
    <row r="819" spans="3:137">
      <c r="D819" s="859" t="s">
        <v>809</v>
      </c>
      <c r="E819" s="1587" t="e">
        <f t="shared" ref="E819:AJ819" ca="1" si="797">E815-E818+E814</f>
        <v>#DIV/0!</v>
      </c>
      <c r="F819" s="1587" t="e">
        <f t="shared" ca="1" si="797"/>
        <v>#DIV/0!</v>
      </c>
      <c r="G819" s="1587" t="e">
        <f t="shared" ca="1" si="797"/>
        <v>#DIV/0!</v>
      </c>
      <c r="H819" s="1587" t="e">
        <f t="shared" ca="1" si="797"/>
        <v>#DIV/0!</v>
      </c>
      <c r="I819" s="1587" t="e">
        <f t="shared" ca="1" si="797"/>
        <v>#DIV/0!</v>
      </c>
      <c r="J819" s="1587" t="e">
        <f t="shared" ca="1" si="797"/>
        <v>#DIV/0!</v>
      </c>
      <c r="K819" s="1587" t="e">
        <f t="shared" ca="1" si="797"/>
        <v>#DIV/0!</v>
      </c>
      <c r="L819" s="1587" t="e">
        <f t="shared" ca="1" si="797"/>
        <v>#DIV/0!</v>
      </c>
      <c r="M819" s="1587" t="e">
        <f t="shared" ca="1" si="797"/>
        <v>#DIV/0!</v>
      </c>
      <c r="N819" s="1587" t="e">
        <f t="shared" ca="1" si="797"/>
        <v>#DIV/0!</v>
      </c>
      <c r="O819" s="1587" t="e">
        <f t="shared" ca="1" si="797"/>
        <v>#DIV/0!</v>
      </c>
      <c r="P819" s="1587" t="e">
        <f t="shared" ca="1" si="797"/>
        <v>#DIV/0!</v>
      </c>
      <c r="Q819" s="1587" t="e">
        <f t="shared" ca="1" si="797"/>
        <v>#DIV/0!</v>
      </c>
      <c r="R819" s="1587" t="e">
        <f t="shared" ca="1" si="797"/>
        <v>#DIV/0!</v>
      </c>
      <c r="S819" s="1587" t="e">
        <f t="shared" ca="1" si="797"/>
        <v>#DIV/0!</v>
      </c>
      <c r="T819" s="1587" t="e">
        <f t="shared" ca="1" si="797"/>
        <v>#DIV/0!</v>
      </c>
      <c r="U819" s="1587" t="e">
        <f t="shared" ca="1" si="797"/>
        <v>#DIV/0!</v>
      </c>
      <c r="V819" s="1587" t="e">
        <f t="shared" ca="1" si="797"/>
        <v>#DIV/0!</v>
      </c>
      <c r="W819" s="1587" t="e">
        <f t="shared" ca="1" si="797"/>
        <v>#DIV/0!</v>
      </c>
      <c r="X819" s="1587" t="e">
        <f t="shared" ca="1" si="797"/>
        <v>#DIV/0!</v>
      </c>
      <c r="Y819" s="1587" t="e">
        <f t="shared" ca="1" si="797"/>
        <v>#DIV/0!</v>
      </c>
      <c r="Z819" s="1587" t="e">
        <f t="shared" ca="1" si="797"/>
        <v>#DIV/0!</v>
      </c>
      <c r="AA819" s="1587" t="e">
        <f t="shared" ca="1" si="797"/>
        <v>#DIV/0!</v>
      </c>
      <c r="AB819" s="1587" t="e">
        <f t="shared" ca="1" si="797"/>
        <v>#DIV/0!</v>
      </c>
      <c r="AC819" s="1587" t="e">
        <f t="shared" ca="1" si="797"/>
        <v>#DIV/0!</v>
      </c>
      <c r="AD819" s="1587" t="e">
        <f t="shared" ca="1" si="797"/>
        <v>#DIV/0!</v>
      </c>
      <c r="AE819" s="1587" t="e">
        <f t="shared" ca="1" si="797"/>
        <v>#DIV/0!</v>
      </c>
      <c r="AF819" s="1587" t="e">
        <f t="shared" ca="1" si="797"/>
        <v>#DIV/0!</v>
      </c>
      <c r="AG819" s="1587" t="e">
        <f t="shared" ca="1" si="797"/>
        <v>#DIV/0!</v>
      </c>
      <c r="AH819" s="1587" t="e">
        <f t="shared" ca="1" si="797"/>
        <v>#DIV/0!</v>
      </c>
      <c r="AI819" s="1587" t="e">
        <f t="shared" ca="1" si="797"/>
        <v>#DIV/0!</v>
      </c>
      <c r="AJ819" s="1587" t="e">
        <f t="shared" ca="1" si="797"/>
        <v>#DIV/0!</v>
      </c>
      <c r="AK819" s="1587" t="e">
        <f t="shared" ref="AK819:BP819" ca="1" si="798">AK815-AK818+AK814</f>
        <v>#DIV/0!</v>
      </c>
      <c r="AL819" s="1587" t="e">
        <f t="shared" ca="1" si="798"/>
        <v>#DIV/0!</v>
      </c>
      <c r="AM819" s="1587" t="e">
        <f t="shared" ca="1" si="798"/>
        <v>#DIV/0!</v>
      </c>
      <c r="AN819" s="1587" t="e">
        <f t="shared" ca="1" si="798"/>
        <v>#DIV/0!</v>
      </c>
      <c r="AO819" s="1587" t="e">
        <f t="shared" ca="1" si="798"/>
        <v>#DIV/0!</v>
      </c>
      <c r="AP819" s="1587" t="e">
        <f t="shared" ca="1" si="798"/>
        <v>#DIV/0!</v>
      </c>
      <c r="AQ819" s="1587" t="e">
        <f t="shared" ca="1" si="798"/>
        <v>#DIV/0!</v>
      </c>
      <c r="AR819" s="1587" t="e">
        <f t="shared" ca="1" si="798"/>
        <v>#DIV/0!</v>
      </c>
      <c r="AS819" s="1587" t="e">
        <f t="shared" ca="1" si="798"/>
        <v>#DIV/0!</v>
      </c>
      <c r="AT819" s="1587" t="e">
        <f t="shared" ca="1" si="798"/>
        <v>#DIV/0!</v>
      </c>
      <c r="AU819" s="1587" t="e">
        <f t="shared" ca="1" si="798"/>
        <v>#DIV/0!</v>
      </c>
      <c r="AV819" s="1587" t="e">
        <f t="shared" ca="1" si="798"/>
        <v>#DIV/0!</v>
      </c>
      <c r="AW819" s="1587" t="e">
        <f t="shared" ca="1" si="798"/>
        <v>#DIV/0!</v>
      </c>
      <c r="AX819" s="1587" t="e">
        <f t="shared" ca="1" si="798"/>
        <v>#DIV/0!</v>
      </c>
      <c r="AY819" s="1587" t="e">
        <f t="shared" ca="1" si="798"/>
        <v>#DIV/0!</v>
      </c>
      <c r="AZ819" s="1587" t="e">
        <f t="shared" ca="1" si="798"/>
        <v>#DIV/0!</v>
      </c>
      <c r="BA819" s="1587" t="e">
        <f t="shared" ca="1" si="798"/>
        <v>#DIV/0!</v>
      </c>
      <c r="BB819" s="1587" t="e">
        <f t="shared" ca="1" si="798"/>
        <v>#DIV/0!</v>
      </c>
      <c r="BC819" s="1587" t="e">
        <f t="shared" ca="1" si="798"/>
        <v>#DIV/0!</v>
      </c>
      <c r="BD819" s="1587" t="e">
        <f t="shared" ca="1" si="798"/>
        <v>#DIV/0!</v>
      </c>
      <c r="BE819" s="1587" t="e">
        <f t="shared" ca="1" si="798"/>
        <v>#DIV/0!</v>
      </c>
      <c r="BF819" s="1587" t="e">
        <f t="shared" ca="1" si="798"/>
        <v>#DIV/0!</v>
      </c>
      <c r="BG819" s="1587" t="e">
        <f t="shared" ca="1" si="798"/>
        <v>#DIV/0!</v>
      </c>
      <c r="BH819" s="1587" t="e">
        <f t="shared" ca="1" si="798"/>
        <v>#DIV/0!</v>
      </c>
      <c r="BI819" s="1587" t="e">
        <f t="shared" ca="1" si="798"/>
        <v>#DIV/0!</v>
      </c>
      <c r="BJ819" s="1587" t="e">
        <f t="shared" ca="1" si="798"/>
        <v>#DIV/0!</v>
      </c>
      <c r="BK819" s="1587" t="e">
        <f t="shared" ca="1" si="798"/>
        <v>#DIV/0!</v>
      </c>
      <c r="BL819" s="1587" t="e">
        <f t="shared" ca="1" si="798"/>
        <v>#DIV/0!</v>
      </c>
      <c r="BM819" s="1587" t="e">
        <f t="shared" ca="1" si="798"/>
        <v>#DIV/0!</v>
      </c>
      <c r="BN819" s="1587" t="e">
        <f t="shared" ca="1" si="798"/>
        <v>#DIV/0!</v>
      </c>
      <c r="BO819" s="1587" t="e">
        <f t="shared" ca="1" si="798"/>
        <v>#DIV/0!</v>
      </c>
      <c r="BP819" s="1587" t="e">
        <f t="shared" ca="1" si="798"/>
        <v>#DIV/0!</v>
      </c>
      <c r="BQ819" s="1587" t="e">
        <f t="shared" ref="BQ819:CV819" ca="1" si="799">BQ815-BQ818+BQ814</f>
        <v>#DIV/0!</v>
      </c>
      <c r="BR819" s="1587" t="e">
        <f t="shared" ca="1" si="799"/>
        <v>#DIV/0!</v>
      </c>
      <c r="BS819" s="1587" t="e">
        <f t="shared" ca="1" si="799"/>
        <v>#DIV/0!</v>
      </c>
      <c r="BT819" s="1587" t="e">
        <f t="shared" ca="1" si="799"/>
        <v>#DIV/0!</v>
      </c>
      <c r="BU819" s="1587" t="e">
        <f t="shared" ca="1" si="799"/>
        <v>#DIV/0!</v>
      </c>
      <c r="BV819" s="1587" t="e">
        <f t="shared" ca="1" si="799"/>
        <v>#DIV/0!</v>
      </c>
      <c r="BW819" s="1587" t="e">
        <f t="shared" ca="1" si="799"/>
        <v>#DIV/0!</v>
      </c>
      <c r="BX819" s="1587" t="e">
        <f t="shared" ca="1" si="799"/>
        <v>#DIV/0!</v>
      </c>
      <c r="BY819" s="1587" t="e">
        <f t="shared" ca="1" si="799"/>
        <v>#DIV/0!</v>
      </c>
      <c r="BZ819" s="1587" t="e">
        <f t="shared" ca="1" si="799"/>
        <v>#DIV/0!</v>
      </c>
      <c r="CA819" s="1587" t="e">
        <f t="shared" ca="1" si="799"/>
        <v>#DIV/0!</v>
      </c>
      <c r="CB819" s="1587" t="e">
        <f t="shared" ca="1" si="799"/>
        <v>#DIV/0!</v>
      </c>
      <c r="CC819" s="1587" t="e">
        <f t="shared" ca="1" si="799"/>
        <v>#DIV/0!</v>
      </c>
      <c r="CD819" s="1587" t="e">
        <f t="shared" ca="1" si="799"/>
        <v>#DIV/0!</v>
      </c>
      <c r="CE819" s="1587" t="e">
        <f t="shared" ca="1" si="799"/>
        <v>#DIV/0!</v>
      </c>
      <c r="CF819" s="1587" t="e">
        <f t="shared" ca="1" si="799"/>
        <v>#DIV/0!</v>
      </c>
      <c r="CG819" s="1587" t="e">
        <f t="shared" ca="1" si="799"/>
        <v>#DIV/0!</v>
      </c>
      <c r="CH819" s="1587" t="e">
        <f t="shared" ca="1" si="799"/>
        <v>#DIV/0!</v>
      </c>
      <c r="CI819" s="1587" t="e">
        <f t="shared" ca="1" si="799"/>
        <v>#DIV/0!</v>
      </c>
      <c r="CJ819" s="1587" t="e">
        <f t="shared" ca="1" si="799"/>
        <v>#DIV/0!</v>
      </c>
      <c r="CK819" s="1587" t="e">
        <f t="shared" ca="1" si="799"/>
        <v>#DIV/0!</v>
      </c>
      <c r="CL819" s="1587" t="e">
        <f t="shared" ca="1" si="799"/>
        <v>#DIV/0!</v>
      </c>
      <c r="CM819" s="1587" t="e">
        <f t="shared" ca="1" si="799"/>
        <v>#DIV/0!</v>
      </c>
      <c r="CN819" s="1587" t="e">
        <f t="shared" ca="1" si="799"/>
        <v>#DIV/0!</v>
      </c>
      <c r="CO819" s="1587" t="e">
        <f t="shared" ca="1" si="799"/>
        <v>#DIV/0!</v>
      </c>
      <c r="CP819" s="1587" t="e">
        <f t="shared" ca="1" si="799"/>
        <v>#DIV/0!</v>
      </c>
      <c r="CQ819" s="1587" t="e">
        <f t="shared" ca="1" si="799"/>
        <v>#DIV/0!</v>
      </c>
      <c r="CR819" s="1587" t="e">
        <f t="shared" ca="1" si="799"/>
        <v>#DIV/0!</v>
      </c>
      <c r="CS819" s="1587" t="e">
        <f t="shared" ca="1" si="799"/>
        <v>#DIV/0!</v>
      </c>
      <c r="CT819" s="1587" t="e">
        <f t="shared" ca="1" si="799"/>
        <v>#DIV/0!</v>
      </c>
      <c r="CU819" s="1587" t="e">
        <f t="shared" ca="1" si="799"/>
        <v>#DIV/0!</v>
      </c>
      <c r="CV819" s="1587" t="e">
        <f t="shared" ca="1" si="799"/>
        <v>#DIV/0!</v>
      </c>
      <c r="CW819" s="1587" t="e">
        <f t="shared" ref="CW819:EB819" ca="1" si="800">CW815-CW818+CW814</f>
        <v>#DIV/0!</v>
      </c>
      <c r="CX819" s="1587" t="e">
        <f t="shared" ca="1" si="800"/>
        <v>#DIV/0!</v>
      </c>
      <c r="CY819" s="1587" t="e">
        <f t="shared" ca="1" si="800"/>
        <v>#DIV/0!</v>
      </c>
      <c r="CZ819" s="1587" t="e">
        <f t="shared" ca="1" si="800"/>
        <v>#DIV/0!</v>
      </c>
      <c r="DA819" s="1587" t="e">
        <f t="shared" ca="1" si="800"/>
        <v>#DIV/0!</v>
      </c>
      <c r="DB819" s="1587" t="e">
        <f t="shared" ca="1" si="800"/>
        <v>#DIV/0!</v>
      </c>
      <c r="DC819" s="1587" t="e">
        <f t="shared" ca="1" si="800"/>
        <v>#DIV/0!</v>
      </c>
      <c r="DD819" s="1587" t="e">
        <f t="shared" ca="1" si="800"/>
        <v>#DIV/0!</v>
      </c>
      <c r="DE819" s="1587" t="e">
        <f t="shared" ca="1" si="800"/>
        <v>#DIV/0!</v>
      </c>
      <c r="DF819" s="1587" t="e">
        <f t="shared" ca="1" si="800"/>
        <v>#DIV/0!</v>
      </c>
      <c r="DG819" s="1587" t="e">
        <f t="shared" ca="1" si="800"/>
        <v>#DIV/0!</v>
      </c>
      <c r="DH819" s="1587" t="e">
        <f t="shared" ca="1" si="800"/>
        <v>#DIV/0!</v>
      </c>
      <c r="DI819" s="1587" t="e">
        <f t="shared" ca="1" si="800"/>
        <v>#DIV/0!</v>
      </c>
      <c r="DJ819" s="1587" t="e">
        <f t="shared" ca="1" si="800"/>
        <v>#DIV/0!</v>
      </c>
      <c r="DK819" s="1587" t="e">
        <f t="shared" ca="1" si="800"/>
        <v>#DIV/0!</v>
      </c>
      <c r="DL819" s="1587" t="e">
        <f t="shared" ca="1" si="800"/>
        <v>#DIV/0!</v>
      </c>
      <c r="DM819" s="1587" t="e">
        <f t="shared" ca="1" si="800"/>
        <v>#DIV/0!</v>
      </c>
      <c r="DN819" s="1587" t="e">
        <f t="shared" ca="1" si="800"/>
        <v>#DIV/0!</v>
      </c>
      <c r="DO819" s="1587" t="e">
        <f t="shared" ca="1" si="800"/>
        <v>#DIV/0!</v>
      </c>
      <c r="DP819" s="1587" t="e">
        <f t="shared" ca="1" si="800"/>
        <v>#DIV/0!</v>
      </c>
      <c r="DQ819" s="1587" t="e">
        <f t="shared" ca="1" si="800"/>
        <v>#DIV/0!</v>
      </c>
      <c r="DR819" s="1587" t="e">
        <f t="shared" ca="1" si="800"/>
        <v>#DIV/0!</v>
      </c>
      <c r="DS819" s="1587" t="e">
        <f t="shared" ca="1" si="800"/>
        <v>#DIV/0!</v>
      </c>
      <c r="DT819" s="1587" t="e">
        <f t="shared" ca="1" si="800"/>
        <v>#DIV/0!</v>
      </c>
      <c r="DU819" s="1587" t="e">
        <f t="shared" ca="1" si="800"/>
        <v>#DIV/0!</v>
      </c>
      <c r="DV819" s="1587" t="e">
        <f t="shared" ca="1" si="800"/>
        <v>#DIV/0!</v>
      </c>
      <c r="DW819" s="1587" t="e">
        <f t="shared" ca="1" si="800"/>
        <v>#DIV/0!</v>
      </c>
      <c r="DX819" s="1587" t="e">
        <f t="shared" ca="1" si="800"/>
        <v>#DIV/0!</v>
      </c>
      <c r="DY819" s="1587" t="e">
        <f t="shared" ca="1" si="800"/>
        <v>#DIV/0!</v>
      </c>
      <c r="DZ819" s="1587" t="e">
        <f t="shared" ca="1" si="800"/>
        <v>#DIV/0!</v>
      </c>
      <c r="EA819" s="1587" t="e">
        <f t="shared" ca="1" si="800"/>
        <v>#DIV/0!</v>
      </c>
      <c r="EB819" s="1587" t="e">
        <f t="shared" ca="1" si="800"/>
        <v>#DIV/0!</v>
      </c>
      <c r="EC819" s="1587" t="e">
        <f t="shared" ref="EC819:FH819" ca="1" si="801">EC815-EC818+EC814</f>
        <v>#DIV/0!</v>
      </c>
      <c r="ED819" s="1587" t="e">
        <f t="shared" ca="1" si="801"/>
        <v>#DIV/0!</v>
      </c>
      <c r="EE819" s="1587" t="e">
        <f t="shared" ca="1" si="801"/>
        <v>#DIV/0!</v>
      </c>
      <c r="EF819" s="1587" t="e">
        <f t="shared" ca="1" si="801"/>
        <v>#DIV/0!</v>
      </c>
      <c r="EG819" s="28" t="s">
        <v>803</v>
      </c>
    </row>
    <row r="820" spans="3:137">
      <c r="D820" s="859"/>
      <c r="E820" s="1587"/>
      <c r="F820" s="1587"/>
      <c r="G820" s="1587"/>
      <c r="H820" s="1587"/>
      <c r="I820" s="1587"/>
      <c r="J820" s="1587"/>
      <c r="K820" s="1587"/>
      <c r="L820" s="1587"/>
      <c r="M820" s="1587"/>
      <c r="N820" s="1587"/>
      <c r="O820" s="1587"/>
      <c r="P820" s="1587"/>
      <c r="Q820" s="1587"/>
      <c r="R820" s="1587"/>
      <c r="S820" s="1587"/>
      <c r="T820" s="1587"/>
      <c r="U820" s="1587"/>
      <c r="V820" s="1587"/>
      <c r="W820" s="1587"/>
      <c r="X820" s="1587"/>
      <c r="Y820" s="1587"/>
      <c r="Z820" s="1587"/>
      <c r="AA820" s="1587"/>
      <c r="AB820" s="1587"/>
      <c r="AC820" s="1587"/>
      <c r="AD820" s="1587"/>
      <c r="AE820" s="1587"/>
      <c r="AF820" s="1587"/>
      <c r="AG820" s="1587"/>
      <c r="AH820" s="1587"/>
      <c r="AI820" s="1587"/>
      <c r="AJ820" s="1587"/>
      <c r="AK820" s="1587"/>
      <c r="AL820" s="1587"/>
      <c r="AM820" s="1587"/>
      <c r="AN820" s="1587"/>
      <c r="AO820" s="1587"/>
      <c r="AP820" s="1587"/>
      <c r="AQ820" s="1587"/>
      <c r="AR820" s="1587"/>
      <c r="AS820" s="1587"/>
      <c r="AT820" s="1587"/>
      <c r="AU820" s="1587"/>
      <c r="AV820" s="1587"/>
      <c r="AW820" s="1587"/>
      <c r="AX820" s="1587"/>
      <c r="AY820" s="1587"/>
      <c r="AZ820" s="1587"/>
      <c r="BA820" s="1587"/>
      <c r="BB820" s="1587"/>
      <c r="BC820" s="1587"/>
      <c r="BD820" s="1587"/>
      <c r="BE820" s="1587"/>
      <c r="BF820" s="1587"/>
      <c r="BG820" s="1587"/>
      <c r="BH820" s="1587"/>
      <c r="BI820" s="1587"/>
      <c r="BJ820" s="1587"/>
      <c r="BK820" s="1587"/>
      <c r="BL820" s="1587"/>
      <c r="BM820" s="1587"/>
      <c r="BN820" s="1587"/>
      <c r="BO820" s="1587"/>
      <c r="BP820" s="1587"/>
      <c r="BQ820" s="1587"/>
      <c r="BR820" s="1587"/>
      <c r="BS820" s="1587"/>
      <c r="BT820" s="1587"/>
      <c r="BU820" s="1587"/>
      <c r="BV820" s="1587"/>
      <c r="BW820" s="1587"/>
      <c r="BX820" s="1587"/>
      <c r="BY820" s="1587"/>
      <c r="BZ820" s="1587"/>
      <c r="CA820" s="1587"/>
      <c r="CB820" s="1587"/>
      <c r="CC820" s="1587"/>
      <c r="CD820" s="1587"/>
      <c r="CE820" s="1587"/>
      <c r="CF820" s="1587"/>
      <c r="CG820" s="1587"/>
      <c r="CH820" s="1587"/>
      <c r="CI820" s="1587"/>
      <c r="CJ820" s="1587"/>
      <c r="CK820" s="1587"/>
      <c r="CL820" s="1587"/>
      <c r="CM820" s="1587"/>
      <c r="CN820" s="1587"/>
      <c r="CO820" s="1587"/>
      <c r="CP820" s="1587"/>
      <c r="CQ820" s="1587"/>
      <c r="CR820" s="1587"/>
      <c r="CS820" s="1587"/>
      <c r="CT820" s="1587"/>
      <c r="CU820" s="1587"/>
      <c r="CV820" s="1587"/>
      <c r="CW820" s="1587"/>
      <c r="CX820" s="1587"/>
      <c r="CY820" s="1587"/>
      <c r="CZ820" s="1587"/>
      <c r="DA820" s="1587"/>
      <c r="DB820" s="1587"/>
      <c r="DC820" s="1587"/>
      <c r="DD820" s="1587"/>
      <c r="DE820" s="1587"/>
      <c r="DF820" s="1587"/>
      <c r="DG820" s="1587"/>
      <c r="DH820" s="1587"/>
      <c r="DI820" s="1587"/>
      <c r="DJ820" s="1587"/>
      <c r="DK820" s="1587"/>
      <c r="DL820" s="1587"/>
      <c r="DM820" s="1587"/>
      <c r="DN820" s="1587"/>
      <c r="DO820" s="1587"/>
      <c r="DP820" s="1587"/>
      <c r="DQ820" s="1587"/>
      <c r="DR820" s="1587"/>
      <c r="DS820" s="1587"/>
      <c r="DT820" s="1587"/>
      <c r="DU820" s="1587"/>
      <c r="DV820" s="1587"/>
      <c r="DW820" s="1587"/>
      <c r="DX820" s="1587"/>
      <c r="DY820" s="1587"/>
      <c r="DZ820" s="1587"/>
      <c r="EA820" s="1587"/>
      <c r="EB820" s="1587"/>
      <c r="EC820" s="1587"/>
      <c r="ED820" s="1587"/>
      <c r="EE820" s="1587"/>
      <c r="EF820" s="1587"/>
      <c r="EG820" s="28" t="s">
        <v>803</v>
      </c>
    </row>
    <row r="821" spans="3:137">
      <c r="C821" s="673" t="s">
        <v>816</v>
      </c>
      <c r="D821" s="859" t="s">
        <v>805</v>
      </c>
      <c r="E821" s="1587">
        <f t="shared" ref="E821:AJ821" ca="1" si="802">IF($E$63&gt;=E$789,E794+E801+E808+E815,0)</f>
        <v>0</v>
      </c>
      <c r="F821" s="1587" t="e">
        <f t="shared" ca="1" si="802"/>
        <v>#DIV/0!</v>
      </c>
      <c r="G821" s="1587" t="e">
        <f t="shared" ca="1" si="802"/>
        <v>#DIV/0!</v>
      </c>
      <c r="H821" s="1587" t="e">
        <f t="shared" ca="1" si="802"/>
        <v>#DIV/0!</v>
      </c>
      <c r="I821" s="1587" t="e">
        <f t="shared" ca="1" si="802"/>
        <v>#DIV/0!</v>
      </c>
      <c r="J821" s="1587" t="e">
        <f t="shared" ca="1" si="802"/>
        <v>#DIV/0!</v>
      </c>
      <c r="K821" s="1587" t="e">
        <f t="shared" ca="1" si="802"/>
        <v>#DIV/0!</v>
      </c>
      <c r="L821" s="1587" t="e">
        <f t="shared" ca="1" si="802"/>
        <v>#DIV/0!</v>
      </c>
      <c r="M821" s="1587" t="e">
        <f t="shared" ca="1" si="802"/>
        <v>#DIV/0!</v>
      </c>
      <c r="N821" s="1587" t="e">
        <f t="shared" ca="1" si="802"/>
        <v>#DIV/0!</v>
      </c>
      <c r="O821" s="1587" t="e">
        <f t="shared" ca="1" si="802"/>
        <v>#DIV/0!</v>
      </c>
      <c r="P821" s="1587" t="e">
        <f t="shared" ca="1" si="802"/>
        <v>#DIV/0!</v>
      </c>
      <c r="Q821" s="1587" t="e">
        <f t="shared" ca="1" si="802"/>
        <v>#DIV/0!</v>
      </c>
      <c r="R821" s="1587" t="e">
        <f t="shared" ca="1" si="802"/>
        <v>#DIV/0!</v>
      </c>
      <c r="S821" s="1587" t="e">
        <f t="shared" ca="1" si="802"/>
        <v>#DIV/0!</v>
      </c>
      <c r="T821" s="1587" t="e">
        <f t="shared" ca="1" si="802"/>
        <v>#DIV/0!</v>
      </c>
      <c r="U821" s="1587" t="e">
        <f t="shared" ca="1" si="802"/>
        <v>#DIV/0!</v>
      </c>
      <c r="V821" s="1587" t="e">
        <f t="shared" ca="1" si="802"/>
        <v>#DIV/0!</v>
      </c>
      <c r="W821" s="1587" t="e">
        <f t="shared" ca="1" si="802"/>
        <v>#DIV/0!</v>
      </c>
      <c r="X821" s="1587" t="e">
        <f t="shared" ca="1" si="802"/>
        <v>#DIV/0!</v>
      </c>
      <c r="Y821" s="1587" t="e">
        <f t="shared" ca="1" si="802"/>
        <v>#DIV/0!</v>
      </c>
      <c r="Z821" s="1587" t="e">
        <f t="shared" ca="1" si="802"/>
        <v>#DIV/0!</v>
      </c>
      <c r="AA821" s="1587" t="e">
        <f t="shared" ca="1" si="802"/>
        <v>#DIV/0!</v>
      </c>
      <c r="AB821" s="1587" t="e">
        <f t="shared" ca="1" si="802"/>
        <v>#DIV/0!</v>
      </c>
      <c r="AC821" s="1587" t="e">
        <f t="shared" ca="1" si="802"/>
        <v>#DIV/0!</v>
      </c>
      <c r="AD821" s="1587" t="e">
        <f t="shared" ca="1" si="802"/>
        <v>#DIV/0!</v>
      </c>
      <c r="AE821" s="1587" t="e">
        <f t="shared" ca="1" si="802"/>
        <v>#DIV/0!</v>
      </c>
      <c r="AF821" s="1587" t="e">
        <f t="shared" ca="1" si="802"/>
        <v>#DIV/0!</v>
      </c>
      <c r="AG821" s="1587" t="e">
        <f t="shared" ca="1" si="802"/>
        <v>#DIV/0!</v>
      </c>
      <c r="AH821" s="1587" t="e">
        <f t="shared" ca="1" si="802"/>
        <v>#DIV/0!</v>
      </c>
      <c r="AI821" s="1587" t="e">
        <f t="shared" ca="1" si="802"/>
        <v>#DIV/0!</v>
      </c>
      <c r="AJ821" s="1587" t="e">
        <f t="shared" ca="1" si="802"/>
        <v>#DIV/0!</v>
      </c>
      <c r="AK821" s="1587" t="e">
        <f t="shared" ref="AK821:BP821" ca="1" si="803">IF($E$63&gt;=AK$789,AK794+AK801+AK808+AK815,0)</f>
        <v>#DIV/0!</v>
      </c>
      <c r="AL821" s="1587">
        <f t="shared" ca="1" si="803"/>
        <v>0</v>
      </c>
      <c r="AM821" s="1587">
        <f t="shared" ca="1" si="803"/>
        <v>0</v>
      </c>
      <c r="AN821" s="1587">
        <f t="shared" ca="1" si="803"/>
        <v>0</v>
      </c>
      <c r="AO821" s="1587">
        <f t="shared" ca="1" si="803"/>
        <v>0</v>
      </c>
      <c r="AP821" s="1587">
        <f t="shared" ca="1" si="803"/>
        <v>0</v>
      </c>
      <c r="AQ821" s="1587">
        <f t="shared" ca="1" si="803"/>
        <v>0</v>
      </c>
      <c r="AR821" s="1587">
        <f t="shared" ca="1" si="803"/>
        <v>0</v>
      </c>
      <c r="AS821" s="1587">
        <f t="shared" ca="1" si="803"/>
        <v>0</v>
      </c>
      <c r="AT821" s="1587">
        <f t="shared" ca="1" si="803"/>
        <v>0</v>
      </c>
      <c r="AU821" s="1587">
        <f t="shared" ca="1" si="803"/>
        <v>0</v>
      </c>
      <c r="AV821" s="1587">
        <f t="shared" ca="1" si="803"/>
        <v>0</v>
      </c>
      <c r="AW821" s="1587">
        <f t="shared" ca="1" si="803"/>
        <v>0</v>
      </c>
      <c r="AX821" s="1587">
        <f t="shared" ca="1" si="803"/>
        <v>0</v>
      </c>
      <c r="AY821" s="1587">
        <f t="shared" ca="1" si="803"/>
        <v>0</v>
      </c>
      <c r="AZ821" s="1587">
        <f t="shared" ca="1" si="803"/>
        <v>0</v>
      </c>
      <c r="BA821" s="1587">
        <f t="shared" ca="1" si="803"/>
        <v>0</v>
      </c>
      <c r="BB821" s="1587">
        <f t="shared" ca="1" si="803"/>
        <v>0</v>
      </c>
      <c r="BC821" s="1587">
        <f t="shared" ca="1" si="803"/>
        <v>0</v>
      </c>
      <c r="BD821" s="1587">
        <f t="shared" ca="1" si="803"/>
        <v>0</v>
      </c>
      <c r="BE821" s="1587">
        <f t="shared" ca="1" si="803"/>
        <v>0</v>
      </c>
      <c r="BF821" s="1587">
        <f t="shared" ca="1" si="803"/>
        <v>0</v>
      </c>
      <c r="BG821" s="1587">
        <f t="shared" ca="1" si="803"/>
        <v>0</v>
      </c>
      <c r="BH821" s="1587">
        <f t="shared" ca="1" si="803"/>
        <v>0</v>
      </c>
      <c r="BI821" s="1587">
        <f t="shared" ca="1" si="803"/>
        <v>0</v>
      </c>
      <c r="BJ821" s="1587">
        <f t="shared" ca="1" si="803"/>
        <v>0</v>
      </c>
      <c r="BK821" s="1587">
        <f t="shared" ca="1" si="803"/>
        <v>0</v>
      </c>
      <c r="BL821" s="1587">
        <f t="shared" ca="1" si="803"/>
        <v>0</v>
      </c>
      <c r="BM821" s="1587">
        <f t="shared" ca="1" si="803"/>
        <v>0</v>
      </c>
      <c r="BN821" s="1587">
        <f t="shared" ca="1" si="803"/>
        <v>0</v>
      </c>
      <c r="BO821" s="1587">
        <f t="shared" ca="1" si="803"/>
        <v>0</v>
      </c>
      <c r="BP821" s="1587">
        <f t="shared" ca="1" si="803"/>
        <v>0</v>
      </c>
      <c r="BQ821" s="1587">
        <f t="shared" ref="BQ821:CV821" ca="1" si="804">IF($E$63&gt;=BQ$789,BQ794+BQ801+BQ808+BQ815,0)</f>
        <v>0</v>
      </c>
      <c r="BR821" s="1587">
        <f t="shared" ca="1" si="804"/>
        <v>0</v>
      </c>
      <c r="BS821" s="1587">
        <f t="shared" ca="1" si="804"/>
        <v>0</v>
      </c>
      <c r="BT821" s="1587">
        <f t="shared" ca="1" si="804"/>
        <v>0</v>
      </c>
      <c r="BU821" s="1587">
        <f t="shared" ca="1" si="804"/>
        <v>0</v>
      </c>
      <c r="BV821" s="1587">
        <f t="shared" ca="1" si="804"/>
        <v>0</v>
      </c>
      <c r="BW821" s="1587">
        <f t="shared" ca="1" si="804"/>
        <v>0</v>
      </c>
      <c r="BX821" s="1587">
        <f t="shared" ca="1" si="804"/>
        <v>0</v>
      </c>
      <c r="BY821" s="1587">
        <f t="shared" ca="1" si="804"/>
        <v>0</v>
      </c>
      <c r="BZ821" s="1587">
        <f t="shared" ca="1" si="804"/>
        <v>0</v>
      </c>
      <c r="CA821" s="1587">
        <f t="shared" ca="1" si="804"/>
        <v>0</v>
      </c>
      <c r="CB821" s="1587">
        <f t="shared" ca="1" si="804"/>
        <v>0</v>
      </c>
      <c r="CC821" s="1587">
        <f t="shared" ca="1" si="804"/>
        <v>0</v>
      </c>
      <c r="CD821" s="1587">
        <f t="shared" ca="1" si="804"/>
        <v>0</v>
      </c>
      <c r="CE821" s="1587">
        <f t="shared" ca="1" si="804"/>
        <v>0</v>
      </c>
      <c r="CF821" s="1587">
        <f t="shared" ca="1" si="804"/>
        <v>0</v>
      </c>
      <c r="CG821" s="1587">
        <f t="shared" ca="1" si="804"/>
        <v>0</v>
      </c>
      <c r="CH821" s="1587">
        <f t="shared" ca="1" si="804"/>
        <v>0</v>
      </c>
      <c r="CI821" s="1587">
        <f t="shared" ca="1" si="804"/>
        <v>0</v>
      </c>
      <c r="CJ821" s="1587">
        <f t="shared" ca="1" si="804"/>
        <v>0</v>
      </c>
      <c r="CK821" s="1587">
        <f t="shared" ca="1" si="804"/>
        <v>0</v>
      </c>
      <c r="CL821" s="1587">
        <f t="shared" ca="1" si="804"/>
        <v>0</v>
      </c>
      <c r="CM821" s="1587">
        <f t="shared" ca="1" si="804"/>
        <v>0</v>
      </c>
      <c r="CN821" s="1587">
        <f t="shared" ca="1" si="804"/>
        <v>0</v>
      </c>
      <c r="CO821" s="1587">
        <f t="shared" ca="1" si="804"/>
        <v>0</v>
      </c>
      <c r="CP821" s="1587">
        <f t="shared" ca="1" si="804"/>
        <v>0</v>
      </c>
      <c r="CQ821" s="1587">
        <f t="shared" ca="1" si="804"/>
        <v>0</v>
      </c>
      <c r="CR821" s="1587">
        <f t="shared" ca="1" si="804"/>
        <v>0</v>
      </c>
      <c r="CS821" s="1587">
        <f t="shared" ca="1" si="804"/>
        <v>0</v>
      </c>
      <c r="CT821" s="1587">
        <f t="shared" ca="1" si="804"/>
        <v>0</v>
      </c>
      <c r="CU821" s="1587">
        <f t="shared" ca="1" si="804"/>
        <v>0</v>
      </c>
      <c r="CV821" s="1587">
        <f t="shared" ca="1" si="804"/>
        <v>0</v>
      </c>
      <c r="CW821" s="1587">
        <f t="shared" ref="CW821:EF821" ca="1" si="805">IF($E$63&gt;=CW$789,CW794+CW801+CW808+CW815,0)</f>
        <v>0</v>
      </c>
      <c r="CX821" s="1587">
        <f t="shared" ca="1" si="805"/>
        <v>0</v>
      </c>
      <c r="CY821" s="1587">
        <f t="shared" ca="1" si="805"/>
        <v>0</v>
      </c>
      <c r="CZ821" s="1587">
        <f t="shared" ca="1" si="805"/>
        <v>0</v>
      </c>
      <c r="DA821" s="1587">
        <f t="shared" ca="1" si="805"/>
        <v>0</v>
      </c>
      <c r="DB821" s="1587">
        <f t="shared" ca="1" si="805"/>
        <v>0</v>
      </c>
      <c r="DC821" s="1587">
        <f t="shared" ca="1" si="805"/>
        <v>0</v>
      </c>
      <c r="DD821" s="1587">
        <f t="shared" ca="1" si="805"/>
        <v>0</v>
      </c>
      <c r="DE821" s="1587">
        <f t="shared" ca="1" si="805"/>
        <v>0</v>
      </c>
      <c r="DF821" s="1587">
        <f t="shared" ca="1" si="805"/>
        <v>0</v>
      </c>
      <c r="DG821" s="1587">
        <f t="shared" ca="1" si="805"/>
        <v>0</v>
      </c>
      <c r="DH821" s="1587">
        <f t="shared" ca="1" si="805"/>
        <v>0</v>
      </c>
      <c r="DI821" s="1587">
        <f t="shared" ca="1" si="805"/>
        <v>0</v>
      </c>
      <c r="DJ821" s="1587">
        <f t="shared" ca="1" si="805"/>
        <v>0</v>
      </c>
      <c r="DK821" s="1587">
        <f t="shared" ca="1" si="805"/>
        <v>0</v>
      </c>
      <c r="DL821" s="1587">
        <f t="shared" ca="1" si="805"/>
        <v>0</v>
      </c>
      <c r="DM821" s="1587">
        <f t="shared" ca="1" si="805"/>
        <v>0</v>
      </c>
      <c r="DN821" s="1587">
        <f t="shared" ca="1" si="805"/>
        <v>0</v>
      </c>
      <c r="DO821" s="1587">
        <f t="shared" ca="1" si="805"/>
        <v>0</v>
      </c>
      <c r="DP821" s="1587">
        <f t="shared" ca="1" si="805"/>
        <v>0</v>
      </c>
      <c r="DQ821" s="1587">
        <f t="shared" ca="1" si="805"/>
        <v>0</v>
      </c>
      <c r="DR821" s="1587">
        <f t="shared" ca="1" si="805"/>
        <v>0</v>
      </c>
      <c r="DS821" s="1587">
        <f t="shared" ca="1" si="805"/>
        <v>0</v>
      </c>
      <c r="DT821" s="1587">
        <f t="shared" ca="1" si="805"/>
        <v>0</v>
      </c>
      <c r="DU821" s="1587">
        <f t="shared" ca="1" si="805"/>
        <v>0</v>
      </c>
      <c r="DV821" s="1587">
        <f t="shared" ca="1" si="805"/>
        <v>0</v>
      </c>
      <c r="DW821" s="1587">
        <f t="shared" ca="1" si="805"/>
        <v>0</v>
      </c>
      <c r="DX821" s="1587">
        <f t="shared" ca="1" si="805"/>
        <v>0</v>
      </c>
      <c r="DY821" s="1587">
        <f t="shared" ca="1" si="805"/>
        <v>0</v>
      </c>
      <c r="DZ821" s="1587">
        <f t="shared" ca="1" si="805"/>
        <v>0</v>
      </c>
      <c r="EA821" s="1587">
        <f t="shared" ca="1" si="805"/>
        <v>0</v>
      </c>
      <c r="EB821" s="1587">
        <f t="shared" ca="1" si="805"/>
        <v>0</v>
      </c>
      <c r="EC821" s="1587">
        <f t="shared" ca="1" si="805"/>
        <v>0</v>
      </c>
      <c r="ED821" s="1587">
        <f t="shared" ca="1" si="805"/>
        <v>0</v>
      </c>
      <c r="EE821" s="1587">
        <f t="shared" ca="1" si="805"/>
        <v>0</v>
      </c>
      <c r="EF821" s="1587">
        <f t="shared" ca="1" si="805"/>
        <v>0</v>
      </c>
      <c r="EG821" s="28" t="s">
        <v>803</v>
      </c>
    </row>
    <row r="822" spans="3:137">
      <c r="D822" s="859" t="s">
        <v>806</v>
      </c>
      <c r="E822" s="1587">
        <f t="shared" ref="E822:AJ822" ca="1" si="806">IF($E$63&gt;=E$789,E795+E802+E809+E816,0)</f>
        <v>0</v>
      </c>
      <c r="F822" s="1587" t="e">
        <f t="shared" ca="1" si="806"/>
        <v>#DIV/0!</v>
      </c>
      <c r="G822" s="1587" t="e">
        <f t="shared" ca="1" si="806"/>
        <v>#DIV/0!</v>
      </c>
      <c r="H822" s="1587" t="e">
        <f t="shared" ca="1" si="806"/>
        <v>#DIV/0!</v>
      </c>
      <c r="I822" s="1587" t="e">
        <f t="shared" ca="1" si="806"/>
        <v>#DIV/0!</v>
      </c>
      <c r="J822" s="1587" t="e">
        <f t="shared" ca="1" si="806"/>
        <v>#DIV/0!</v>
      </c>
      <c r="K822" s="1587" t="e">
        <f t="shared" ca="1" si="806"/>
        <v>#DIV/0!</v>
      </c>
      <c r="L822" s="1587" t="e">
        <f t="shared" ca="1" si="806"/>
        <v>#DIV/0!</v>
      </c>
      <c r="M822" s="1587" t="e">
        <f t="shared" ca="1" si="806"/>
        <v>#DIV/0!</v>
      </c>
      <c r="N822" s="1587" t="e">
        <f t="shared" ca="1" si="806"/>
        <v>#DIV/0!</v>
      </c>
      <c r="O822" s="1587" t="e">
        <f t="shared" ca="1" si="806"/>
        <v>#DIV/0!</v>
      </c>
      <c r="P822" s="1587" t="e">
        <f t="shared" ca="1" si="806"/>
        <v>#DIV/0!</v>
      </c>
      <c r="Q822" s="1587" t="e">
        <f t="shared" ca="1" si="806"/>
        <v>#DIV/0!</v>
      </c>
      <c r="R822" s="1587" t="e">
        <f t="shared" ca="1" si="806"/>
        <v>#DIV/0!</v>
      </c>
      <c r="S822" s="1587" t="e">
        <f t="shared" ca="1" si="806"/>
        <v>#DIV/0!</v>
      </c>
      <c r="T822" s="1587" t="e">
        <f t="shared" ca="1" si="806"/>
        <v>#DIV/0!</v>
      </c>
      <c r="U822" s="1587" t="e">
        <f t="shared" ca="1" si="806"/>
        <v>#DIV/0!</v>
      </c>
      <c r="V822" s="1587" t="e">
        <f t="shared" ca="1" si="806"/>
        <v>#DIV/0!</v>
      </c>
      <c r="W822" s="1587" t="e">
        <f t="shared" ca="1" si="806"/>
        <v>#DIV/0!</v>
      </c>
      <c r="X822" s="1587" t="e">
        <f t="shared" ca="1" si="806"/>
        <v>#DIV/0!</v>
      </c>
      <c r="Y822" s="1587" t="e">
        <f t="shared" ca="1" si="806"/>
        <v>#DIV/0!</v>
      </c>
      <c r="Z822" s="1587" t="e">
        <f t="shared" ca="1" si="806"/>
        <v>#DIV/0!</v>
      </c>
      <c r="AA822" s="1587" t="e">
        <f t="shared" ca="1" si="806"/>
        <v>#DIV/0!</v>
      </c>
      <c r="AB822" s="1587" t="e">
        <f t="shared" ca="1" si="806"/>
        <v>#DIV/0!</v>
      </c>
      <c r="AC822" s="1587" t="e">
        <f t="shared" ca="1" si="806"/>
        <v>#DIV/0!</v>
      </c>
      <c r="AD822" s="1587" t="e">
        <f t="shared" ca="1" si="806"/>
        <v>#DIV/0!</v>
      </c>
      <c r="AE822" s="1587" t="e">
        <f t="shared" ca="1" si="806"/>
        <v>#DIV/0!</v>
      </c>
      <c r="AF822" s="1587" t="e">
        <f t="shared" ca="1" si="806"/>
        <v>#DIV/0!</v>
      </c>
      <c r="AG822" s="1587" t="e">
        <f t="shared" ca="1" si="806"/>
        <v>#DIV/0!</v>
      </c>
      <c r="AH822" s="1587" t="e">
        <f t="shared" ca="1" si="806"/>
        <v>#DIV/0!</v>
      </c>
      <c r="AI822" s="1587" t="e">
        <f t="shared" ca="1" si="806"/>
        <v>#DIV/0!</v>
      </c>
      <c r="AJ822" s="1587" t="e">
        <f t="shared" ca="1" si="806"/>
        <v>#DIV/0!</v>
      </c>
      <c r="AK822" s="1587" t="e">
        <f t="shared" ref="AK822:BP822" ca="1" si="807">IF($E$63&gt;=AK$789,AK795+AK802+AK809+AK816,0)</f>
        <v>#DIV/0!</v>
      </c>
      <c r="AL822" s="1587">
        <f t="shared" ca="1" si="807"/>
        <v>0</v>
      </c>
      <c r="AM822" s="1587">
        <f t="shared" ca="1" si="807"/>
        <v>0</v>
      </c>
      <c r="AN822" s="1587">
        <f t="shared" ca="1" si="807"/>
        <v>0</v>
      </c>
      <c r="AO822" s="1587">
        <f t="shared" ca="1" si="807"/>
        <v>0</v>
      </c>
      <c r="AP822" s="1587">
        <f t="shared" ca="1" si="807"/>
        <v>0</v>
      </c>
      <c r="AQ822" s="1587">
        <f t="shared" ca="1" si="807"/>
        <v>0</v>
      </c>
      <c r="AR822" s="1587">
        <f t="shared" ca="1" si="807"/>
        <v>0</v>
      </c>
      <c r="AS822" s="1587">
        <f t="shared" ca="1" si="807"/>
        <v>0</v>
      </c>
      <c r="AT822" s="1587">
        <f t="shared" ca="1" si="807"/>
        <v>0</v>
      </c>
      <c r="AU822" s="1587">
        <f t="shared" ca="1" si="807"/>
        <v>0</v>
      </c>
      <c r="AV822" s="1587">
        <f t="shared" ca="1" si="807"/>
        <v>0</v>
      </c>
      <c r="AW822" s="1587">
        <f t="shared" ca="1" si="807"/>
        <v>0</v>
      </c>
      <c r="AX822" s="1587">
        <f t="shared" ca="1" si="807"/>
        <v>0</v>
      </c>
      <c r="AY822" s="1587">
        <f t="shared" ca="1" si="807"/>
        <v>0</v>
      </c>
      <c r="AZ822" s="1587">
        <f t="shared" ca="1" si="807"/>
        <v>0</v>
      </c>
      <c r="BA822" s="1587">
        <f t="shared" ca="1" si="807"/>
        <v>0</v>
      </c>
      <c r="BB822" s="1587">
        <f t="shared" ca="1" si="807"/>
        <v>0</v>
      </c>
      <c r="BC822" s="1587">
        <f t="shared" ca="1" si="807"/>
        <v>0</v>
      </c>
      <c r="BD822" s="1587">
        <f t="shared" ca="1" si="807"/>
        <v>0</v>
      </c>
      <c r="BE822" s="1587">
        <f t="shared" ca="1" si="807"/>
        <v>0</v>
      </c>
      <c r="BF822" s="1587">
        <f t="shared" ca="1" si="807"/>
        <v>0</v>
      </c>
      <c r="BG822" s="1587">
        <f t="shared" ca="1" si="807"/>
        <v>0</v>
      </c>
      <c r="BH822" s="1587">
        <f t="shared" ca="1" si="807"/>
        <v>0</v>
      </c>
      <c r="BI822" s="1587">
        <f t="shared" ca="1" si="807"/>
        <v>0</v>
      </c>
      <c r="BJ822" s="1587">
        <f t="shared" ca="1" si="807"/>
        <v>0</v>
      </c>
      <c r="BK822" s="1587">
        <f t="shared" ca="1" si="807"/>
        <v>0</v>
      </c>
      <c r="BL822" s="1587">
        <f t="shared" ca="1" si="807"/>
        <v>0</v>
      </c>
      <c r="BM822" s="1587">
        <f t="shared" ca="1" si="807"/>
        <v>0</v>
      </c>
      <c r="BN822" s="1587">
        <f t="shared" ca="1" si="807"/>
        <v>0</v>
      </c>
      <c r="BO822" s="1587">
        <f t="shared" ca="1" si="807"/>
        <v>0</v>
      </c>
      <c r="BP822" s="1587">
        <f t="shared" ca="1" si="807"/>
        <v>0</v>
      </c>
      <c r="BQ822" s="1587">
        <f t="shared" ref="BQ822:CV822" ca="1" si="808">IF($E$63&gt;=BQ$789,BQ795+BQ802+BQ809+BQ816,0)</f>
        <v>0</v>
      </c>
      <c r="BR822" s="1587">
        <f t="shared" ca="1" si="808"/>
        <v>0</v>
      </c>
      <c r="BS822" s="1587">
        <f t="shared" ca="1" si="808"/>
        <v>0</v>
      </c>
      <c r="BT822" s="1587">
        <f t="shared" ca="1" si="808"/>
        <v>0</v>
      </c>
      <c r="BU822" s="1587">
        <f t="shared" ca="1" si="808"/>
        <v>0</v>
      </c>
      <c r="BV822" s="1587">
        <f t="shared" ca="1" si="808"/>
        <v>0</v>
      </c>
      <c r="BW822" s="1587">
        <f t="shared" ca="1" si="808"/>
        <v>0</v>
      </c>
      <c r="BX822" s="1587">
        <f t="shared" ca="1" si="808"/>
        <v>0</v>
      </c>
      <c r="BY822" s="1587">
        <f t="shared" ca="1" si="808"/>
        <v>0</v>
      </c>
      <c r="BZ822" s="1587">
        <f t="shared" ca="1" si="808"/>
        <v>0</v>
      </c>
      <c r="CA822" s="1587">
        <f t="shared" ca="1" si="808"/>
        <v>0</v>
      </c>
      <c r="CB822" s="1587">
        <f t="shared" ca="1" si="808"/>
        <v>0</v>
      </c>
      <c r="CC822" s="1587">
        <f t="shared" ca="1" si="808"/>
        <v>0</v>
      </c>
      <c r="CD822" s="1587">
        <f t="shared" ca="1" si="808"/>
        <v>0</v>
      </c>
      <c r="CE822" s="1587">
        <f t="shared" ca="1" si="808"/>
        <v>0</v>
      </c>
      <c r="CF822" s="1587">
        <f t="shared" ca="1" si="808"/>
        <v>0</v>
      </c>
      <c r="CG822" s="1587">
        <f t="shared" ca="1" si="808"/>
        <v>0</v>
      </c>
      <c r="CH822" s="1587">
        <f t="shared" ca="1" si="808"/>
        <v>0</v>
      </c>
      <c r="CI822" s="1587">
        <f t="shared" ca="1" si="808"/>
        <v>0</v>
      </c>
      <c r="CJ822" s="1587">
        <f t="shared" ca="1" si="808"/>
        <v>0</v>
      </c>
      <c r="CK822" s="1587">
        <f t="shared" ca="1" si="808"/>
        <v>0</v>
      </c>
      <c r="CL822" s="1587">
        <f t="shared" ca="1" si="808"/>
        <v>0</v>
      </c>
      <c r="CM822" s="1587">
        <f t="shared" ca="1" si="808"/>
        <v>0</v>
      </c>
      <c r="CN822" s="1587">
        <f t="shared" ca="1" si="808"/>
        <v>0</v>
      </c>
      <c r="CO822" s="1587">
        <f t="shared" ca="1" si="808"/>
        <v>0</v>
      </c>
      <c r="CP822" s="1587">
        <f t="shared" ca="1" si="808"/>
        <v>0</v>
      </c>
      <c r="CQ822" s="1587">
        <f t="shared" ca="1" si="808"/>
        <v>0</v>
      </c>
      <c r="CR822" s="1587">
        <f t="shared" ca="1" si="808"/>
        <v>0</v>
      </c>
      <c r="CS822" s="1587">
        <f t="shared" ca="1" si="808"/>
        <v>0</v>
      </c>
      <c r="CT822" s="1587">
        <f t="shared" ca="1" si="808"/>
        <v>0</v>
      </c>
      <c r="CU822" s="1587">
        <f t="shared" ca="1" si="808"/>
        <v>0</v>
      </c>
      <c r="CV822" s="1587">
        <f t="shared" ca="1" si="808"/>
        <v>0</v>
      </c>
      <c r="CW822" s="1587">
        <f t="shared" ref="CW822:EF822" ca="1" si="809">IF($E$63&gt;=CW$789,CW795+CW802+CW809+CW816,0)</f>
        <v>0</v>
      </c>
      <c r="CX822" s="1587">
        <f t="shared" ca="1" si="809"/>
        <v>0</v>
      </c>
      <c r="CY822" s="1587">
        <f t="shared" ca="1" si="809"/>
        <v>0</v>
      </c>
      <c r="CZ822" s="1587">
        <f t="shared" ca="1" si="809"/>
        <v>0</v>
      </c>
      <c r="DA822" s="1587">
        <f t="shared" ca="1" si="809"/>
        <v>0</v>
      </c>
      <c r="DB822" s="1587">
        <f t="shared" ca="1" si="809"/>
        <v>0</v>
      </c>
      <c r="DC822" s="1587">
        <f t="shared" ca="1" si="809"/>
        <v>0</v>
      </c>
      <c r="DD822" s="1587">
        <f t="shared" ca="1" si="809"/>
        <v>0</v>
      </c>
      <c r="DE822" s="1587">
        <f t="shared" ca="1" si="809"/>
        <v>0</v>
      </c>
      <c r="DF822" s="1587">
        <f t="shared" ca="1" si="809"/>
        <v>0</v>
      </c>
      <c r="DG822" s="1587">
        <f t="shared" ca="1" si="809"/>
        <v>0</v>
      </c>
      <c r="DH822" s="1587">
        <f t="shared" ca="1" si="809"/>
        <v>0</v>
      </c>
      <c r="DI822" s="1587">
        <f t="shared" ca="1" si="809"/>
        <v>0</v>
      </c>
      <c r="DJ822" s="1587">
        <f t="shared" ca="1" si="809"/>
        <v>0</v>
      </c>
      <c r="DK822" s="1587">
        <f t="shared" ca="1" si="809"/>
        <v>0</v>
      </c>
      <c r="DL822" s="1587">
        <f t="shared" ca="1" si="809"/>
        <v>0</v>
      </c>
      <c r="DM822" s="1587">
        <f t="shared" ca="1" si="809"/>
        <v>0</v>
      </c>
      <c r="DN822" s="1587">
        <f t="shared" ca="1" si="809"/>
        <v>0</v>
      </c>
      <c r="DO822" s="1587">
        <f t="shared" ca="1" si="809"/>
        <v>0</v>
      </c>
      <c r="DP822" s="1587">
        <f t="shared" ca="1" si="809"/>
        <v>0</v>
      </c>
      <c r="DQ822" s="1587">
        <f t="shared" ca="1" si="809"/>
        <v>0</v>
      </c>
      <c r="DR822" s="1587">
        <f t="shared" ca="1" si="809"/>
        <v>0</v>
      </c>
      <c r="DS822" s="1587">
        <f t="shared" ca="1" si="809"/>
        <v>0</v>
      </c>
      <c r="DT822" s="1587">
        <f t="shared" ca="1" si="809"/>
        <v>0</v>
      </c>
      <c r="DU822" s="1587">
        <f t="shared" ca="1" si="809"/>
        <v>0</v>
      </c>
      <c r="DV822" s="1587">
        <f t="shared" ca="1" si="809"/>
        <v>0</v>
      </c>
      <c r="DW822" s="1587">
        <f t="shared" ca="1" si="809"/>
        <v>0</v>
      </c>
      <c r="DX822" s="1587">
        <f t="shared" ca="1" si="809"/>
        <v>0</v>
      </c>
      <c r="DY822" s="1587">
        <f t="shared" ca="1" si="809"/>
        <v>0</v>
      </c>
      <c r="DZ822" s="1587">
        <f t="shared" ca="1" si="809"/>
        <v>0</v>
      </c>
      <c r="EA822" s="1587">
        <f t="shared" ca="1" si="809"/>
        <v>0</v>
      </c>
      <c r="EB822" s="1587">
        <f t="shared" ca="1" si="809"/>
        <v>0</v>
      </c>
      <c r="EC822" s="1587">
        <f t="shared" ca="1" si="809"/>
        <v>0</v>
      </c>
      <c r="ED822" s="1587">
        <f t="shared" ca="1" si="809"/>
        <v>0</v>
      </c>
      <c r="EE822" s="1587">
        <f t="shared" ca="1" si="809"/>
        <v>0</v>
      </c>
      <c r="EF822" s="1587">
        <f t="shared" ca="1" si="809"/>
        <v>0</v>
      </c>
      <c r="EG822" s="28" t="s">
        <v>803</v>
      </c>
    </row>
    <row r="823" spans="3:137">
      <c r="D823" s="859" t="s">
        <v>807</v>
      </c>
      <c r="E823" s="1587">
        <f t="shared" ref="E823:AJ823" ca="1" si="810">IF($E$63&gt;=E$789,E796+E803+E810+E817,0)</f>
        <v>0</v>
      </c>
      <c r="F823" s="1587" t="e">
        <f t="shared" ca="1" si="810"/>
        <v>#DIV/0!</v>
      </c>
      <c r="G823" s="1587" t="e">
        <f t="shared" ca="1" si="810"/>
        <v>#DIV/0!</v>
      </c>
      <c r="H823" s="1587" t="e">
        <f t="shared" ca="1" si="810"/>
        <v>#DIV/0!</v>
      </c>
      <c r="I823" s="1587" t="e">
        <f t="shared" ca="1" si="810"/>
        <v>#DIV/0!</v>
      </c>
      <c r="J823" s="1587" t="e">
        <f t="shared" ca="1" si="810"/>
        <v>#DIV/0!</v>
      </c>
      <c r="K823" s="1587" t="e">
        <f t="shared" ca="1" si="810"/>
        <v>#DIV/0!</v>
      </c>
      <c r="L823" s="1587" t="e">
        <f t="shared" ca="1" si="810"/>
        <v>#DIV/0!</v>
      </c>
      <c r="M823" s="1587" t="e">
        <f t="shared" ca="1" si="810"/>
        <v>#DIV/0!</v>
      </c>
      <c r="N823" s="1587" t="e">
        <f t="shared" ca="1" si="810"/>
        <v>#DIV/0!</v>
      </c>
      <c r="O823" s="1587" t="e">
        <f t="shared" ca="1" si="810"/>
        <v>#DIV/0!</v>
      </c>
      <c r="P823" s="1587" t="e">
        <f t="shared" ca="1" si="810"/>
        <v>#DIV/0!</v>
      </c>
      <c r="Q823" s="1587" t="e">
        <f t="shared" ca="1" si="810"/>
        <v>#DIV/0!</v>
      </c>
      <c r="R823" s="1587" t="e">
        <f t="shared" ca="1" si="810"/>
        <v>#DIV/0!</v>
      </c>
      <c r="S823" s="1587" t="e">
        <f t="shared" ca="1" si="810"/>
        <v>#DIV/0!</v>
      </c>
      <c r="T823" s="1587" t="e">
        <f t="shared" ca="1" si="810"/>
        <v>#DIV/0!</v>
      </c>
      <c r="U823" s="1587" t="e">
        <f t="shared" ca="1" si="810"/>
        <v>#DIV/0!</v>
      </c>
      <c r="V823" s="1587" t="e">
        <f t="shared" ca="1" si="810"/>
        <v>#DIV/0!</v>
      </c>
      <c r="W823" s="1587" t="e">
        <f t="shared" ca="1" si="810"/>
        <v>#DIV/0!</v>
      </c>
      <c r="X823" s="1587" t="e">
        <f t="shared" ca="1" si="810"/>
        <v>#DIV/0!</v>
      </c>
      <c r="Y823" s="1587" t="e">
        <f t="shared" ca="1" si="810"/>
        <v>#DIV/0!</v>
      </c>
      <c r="Z823" s="1587" t="e">
        <f t="shared" ca="1" si="810"/>
        <v>#DIV/0!</v>
      </c>
      <c r="AA823" s="1587" t="e">
        <f t="shared" ca="1" si="810"/>
        <v>#DIV/0!</v>
      </c>
      <c r="AB823" s="1587" t="e">
        <f t="shared" ca="1" si="810"/>
        <v>#DIV/0!</v>
      </c>
      <c r="AC823" s="1587" t="e">
        <f t="shared" ca="1" si="810"/>
        <v>#DIV/0!</v>
      </c>
      <c r="AD823" s="1587" t="e">
        <f t="shared" ca="1" si="810"/>
        <v>#DIV/0!</v>
      </c>
      <c r="AE823" s="1587" t="e">
        <f t="shared" ca="1" si="810"/>
        <v>#DIV/0!</v>
      </c>
      <c r="AF823" s="1587" t="e">
        <f t="shared" ca="1" si="810"/>
        <v>#DIV/0!</v>
      </c>
      <c r="AG823" s="1587" t="e">
        <f t="shared" ca="1" si="810"/>
        <v>#DIV/0!</v>
      </c>
      <c r="AH823" s="1587" t="e">
        <f t="shared" ca="1" si="810"/>
        <v>#DIV/0!</v>
      </c>
      <c r="AI823" s="1587" t="e">
        <f t="shared" ca="1" si="810"/>
        <v>#DIV/0!</v>
      </c>
      <c r="AJ823" s="1587" t="e">
        <f t="shared" ca="1" si="810"/>
        <v>#DIV/0!</v>
      </c>
      <c r="AK823" s="1587" t="e">
        <f t="shared" ref="AK823:BP823" ca="1" si="811">IF($E$63&gt;=AK$789,AK796+AK803+AK810+AK817,0)</f>
        <v>#DIV/0!</v>
      </c>
      <c r="AL823" s="1587">
        <f t="shared" ca="1" si="811"/>
        <v>0</v>
      </c>
      <c r="AM823" s="1587">
        <f t="shared" ca="1" si="811"/>
        <v>0</v>
      </c>
      <c r="AN823" s="1587">
        <f t="shared" ca="1" si="811"/>
        <v>0</v>
      </c>
      <c r="AO823" s="1587">
        <f t="shared" ca="1" si="811"/>
        <v>0</v>
      </c>
      <c r="AP823" s="1587">
        <f t="shared" ca="1" si="811"/>
        <v>0</v>
      </c>
      <c r="AQ823" s="1587">
        <f t="shared" ca="1" si="811"/>
        <v>0</v>
      </c>
      <c r="AR823" s="1587">
        <f t="shared" ca="1" si="811"/>
        <v>0</v>
      </c>
      <c r="AS823" s="1587">
        <f t="shared" ca="1" si="811"/>
        <v>0</v>
      </c>
      <c r="AT823" s="1587">
        <f t="shared" ca="1" si="811"/>
        <v>0</v>
      </c>
      <c r="AU823" s="1587">
        <f t="shared" ca="1" si="811"/>
        <v>0</v>
      </c>
      <c r="AV823" s="1587">
        <f t="shared" ca="1" si="811"/>
        <v>0</v>
      </c>
      <c r="AW823" s="1587">
        <f t="shared" ca="1" si="811"/>
        <v>0</v>
      </c>
      <c r="AX823" s="1587">
        <f t="shared" ca="1" si="811"/>
        <v>0</v>
      </c>
      <c r="AY823" s="1587">
        <f t="shared" ca="1" si="811"/>
        <v>0</v>
      </c>
      <c r="AZ823" s="1587">
        <f t="shared" ca="1" si="811"/>
        <v>0</v>
      </c>
      <c r="BA823" s="1587">
        <f t="shared" ca="1" si="811"/>
        <v>0</v>
      </c>
      <c r="BB823" s="1587">
        <f t="shared" ca="1" si="811"/>
        <v>0</v>
      </c>
      <c r="BC823" s="1587">
        <f t="shared" ca="1" si="811"/>
        <v>0</v>
      </c>
      <c r="BD823" s="1587">
        <f t="shared" ca="1" si="811"/>
        <v>0</v>
      </c>
      <c r="BE823" s="1587">
        <f t="shared" ca="1" si="811"/>
        <v>0</v>
      </c>
      <c r="BF823" s="1587">
        <f t="shared" ca="1" si="811"/>
        <v>0</v>
      </c>
      <c r="BG823" s="1587">
        <f t="shared" ca="1" si="811"/>
        <v>0</v>
      </c>
      <c r="BH823" s="1587">
        <f t="shared" ca="1" si="811"/>
        <v>0</v>
      </c>
      <c r="BI823" s="1587">
        <f t="shared" ca="1" si="811"/>
        <v>0</v>
      </c>
      <c r="BJ823" s="1587">
        <f t="shared" ca="1" si="811"/>
        <v>0</v>
      </c>
      <c r="BK823" s="1587">
        <f t="shared" ca="1" si="811"/>
        <v>0</v>
      </c>
      <c r="BL823" s="1587">
        <f t="shared" ca="1" si="811"/>
        <v>0</v>
      </c>
      <c r="BM823" s="1587">
        <f t="shared" ca="1" si="811"/>
        <v>0</v>
      </c>
      <c r="BN823" s="1587">
        <f t="shared" ca="1" si="811"/>
        <v>0</v>
      </c>
      <c r="BO823" s="1587">
        <f t="shared" ca="1" si="811"/>
        <v>0</v>
      </c>
      <c r="BP823" s="1587">
        <f t="shared" ca="1" si="811"/>
        <v>0</v>
      </c>
      <c r="BQ823" s="1587">
        <f t="shared" ref="BQ823:CV823" ca="1" si="812">IF($E$63&gt;=BQ$789,BQ796+BQ803+BQ810+BQ817,0)</f>
        <v>0</v>
      </c>
      <c r="BR823" s="1587">
        <f t="shared" ca="1" si="812"/>
        <v>0</v>
      </c>
      <c r="BS823" s="1587">
        <f t="shared" ca="1" si="812"/>
        <v>0</v>
      </c>
      <c r="BT823" s="1587">
        <f t="shared" ca="1" si="812"/>
        <v>0</v>
      </c>
      <c r="BU823" s="1587">
        <f t="shared" ca="1" si="812"/>
        <v>0</v>
      </c>
      <c r="BV823" s="1587">
        <f t="shared" ca="1" si="812"/>
        <v>0</v>
      </c>
      <c r="BW823" s="1587">
        <f t="shared" ca="1" si="812"/>
        <v>0</v>
      </c>
      <c r="BX823" s="1587">
        <f t="shared" ca="1" si="812"/>
        <v>0</v>
      </c>
      <c r="BY823" s="1587">
        <f t="shared" ca="1" si="812"/>
        <v>0</v>
      </c>
      <c r="BZ823" s="1587">
        <f t="shared" ca="1" si="812"/>
        <v>0</v>
      </c>
      <c r="CA823" s="1587">
        <f t="shared" ca="1" si="812"/>
        <v>0</v>
      </c>
      <c r="CB823" s="1587">
        <f t="shared" ca="1" si="812"/>
        <v>0</v>
      </c>
      <c r="CC823" s="1587">
        <f t="shared" ca="1" si="812"/>
        <v>0</v>
      </c>
      <c r="CD823" s="1587">
        <f t="shared" ca="1" si="812"/>
        <v>0</v>
      </c>
      <c r="CE823" s="1587">
        <f t="shared" ca="1" si="812"/>
        <v>0</v>
      </c>
      <c r="CF823" s="1587">
        <f t="shared" ca="1" si="812"/>
        <v>0</v>
      </c>
      <c r="CG823" s="1587">
        <f t="shared" ca="1" si="812"/>
        <v>0</v>
      </c>
      <c r="CH823" s="1587">
        <f t="shared" ca="1" si="812"/>
        <v>0</v>
      </c>
      <c r="CI823" s="1587">
        <f t="shared" ca="1" si="812"/>
        <v>0</v>
      </c>
      <c r="CJ823" s="1587">
        <f t="shared" ca="1" si="812"/>
        <v>0</v>
      </c>
      <c r="CK823" s="1587">
        <f t="shared" ca="1" si="812"/>
        <v>0</v>
      </c>
      <c r="CL823" s="1587">
        <f t="shared" ca="1" si="812"/>
        <v>0</v>
      </c>
      <c r="CM823" s="1587">
        <f t="shared" ca="1" si="812"/>
        <v>0</v>
      </c>
      <c r="CN823" s="1587">
        <f t="shared" ca="1" si="812"/>
        <v>0</v>
      </c>
      <c r="CO823" s="1587">
        <f t="shared" ca="1" si="812"/>
        <v>0</v>
      </c>
      <c r="CP823" s="1587">
        <f t="shared" ca="1" si="812"/>
        <v>0</v>
      </c>
      <c r="CQ823" s="1587">
        <f t="shared" ca="1" si="812"/>
        <v>0</v>
      </c>
      <c r="CR823" s="1587">
        <f t="shared" ca="1" si="812"/>
        <v>0</v>
      </c>
      <c r="CS823" s="1587">
        <f t="shared" ca="1" si="812"/>
        <v>0</v>
      </c>
      <c r="CT823" s="1587">
        <f t="shared" ca="1" si="812"/>
        <v>0</v>
      </c>
      <c r="CU823" s="1587">
        <f t="shared" ca="1" si="812"/>
        <v>0</v>
      </c>
      <c r="CV823" s="1587">
        <f t="shared" ca="1" si="812"/>
        <v>0</v>
      </c>
      <c r="CW823" s="1587">
        <f t="shared" ref="CW823:EF823" ca="1" si="813">IF($E$63&gt;=CW$789,CW796+CW803+CW810+CW817,0)</f>
        <v>0</v>
      </c>
      <c r="CX823" s="1587">
        <f t="shared" ca="1" si="813"/>
        <v>0</v>
      </c>
      <c r="CY823" s="1587">
        <f t="shared" ca="1" si="813"/>
        <v>0</v>
      </c>
      <c r="CZ823" s="1587">
        <f t="shared" ca="1" si="813"/>
        <v>0</v>
      </c>
      <c r="DA823" s="1587">
        <f t="shared" ca="1" si="813"/>
        <v>0</v>
      </c>
      <c r="DB823" s="1587">
        <f t="shared" ca="1" si="813"/>
        <v>0</v>
      </c>
      <c r="DC823" s="1587">
        <f t="shared" ca="1" si="813"/>
        <v>0</v>
      </c>
      <c r="DD823" s="1587">
        <f t="shared" ca="1" si="813"/>
        <v>0</v>
      </c>
      <c r="DE823" s="1587">
        <f t="shared" ca="1" si="813"/>
        <v>0</v>
      </c>
      <c r="DF823" s="1587">
        <f t="shared" ca="1" si="813"/>
        <v>0</v>
      </c>
      <c r="DG823" s="1587">
        <f t="shared" ca="1" si="813"/>
        <v>0</v>
      </c>
      <c r="DH823" s="1587">
        <f t="shared" ca="1" si="813"/>
        <v>0</v>
      </c>
      <c r="DI823" s="1587">
        <f t="shared" ca="1" si="813"/>
        <v>0</v>
      </c>
      <c r="DJ823" s="1587">
        <f t="shared" ca="1" si="813"/>
        <v>0</v>
      </c>
      <c r="DK823" s="1587">
        <f t="shared" ca="1" si="813"/>
        <v>0</v>
      </c>
      <c r="DL823" s="1587">
        <f t="shared" ca="1" si="813"/>
        <v>0</v>
      </c>
      <c r="DM823" s="1587">
        <f t="shared" ca="1" si="813"/>
        <v>0</v>
      </c>
      <c r="DN823" s="1587">
        <f t="shared" ca="1" si="813"/>
        <v>0</v>
      </c>
      <c r="DO823" s="1587">
        <f t="shared" ca="1" si="813"/>
        <v>0</v>
      </c>
      <c r="DP823" s="1587">
        <f t="shared" ca="1" si="813"/>
        <v>0</v>
      </c>
      <c r="DQ823" s="1587">
        <f t="shared" ca="1" si="813"/>
        <v>0</v>
      </c>
      <c r="DR823" s="1587">
        <f t="shared" ca="1" si="813"/>
        <v>0</v>
      </c>
      <c r="DS823" s="1587">
        <f t="shared" ca="1" si="813"/>
        <v>0</v>
      </c>
      <c r="DT823" s="1587">
        <f t="shared" ca="1" si="813"/>
        <v>0</v>
      </c>
      <c r="DU823" s="1587">
        <f t="shared" ca="1" si="813"/>
        <v>0</v>
      </c>
      <c r="DV823" s="1587">
        <f t="shared" ca="1" si="813"/>
        <v>0</v>
      </c>
      <c r="DW823" s="1587">
        <f t="shared" ca="1" si="813"/>
        <v>0</v>
      </c>
      <c r="DX823" s="1587">
        <f t="shared" ca="1" si="813"/>
        <v>0</v>
      </c>
      <c r="DY823" s="1587">
        <f t="shared" ca="1" si="813"/>
        <v>0</v>
      </c>
      <c r="DZ823" s="1587">
        <f t="shared" ca="1" si="813"/>
        <v>0</v>
      </c>
      <c r="EA823" s="1587">
        <f t="shared" ca="1" si="813"/>
        <v>0</v>
      </c>
      <c r="EB823" s="1587">
        <f t="shared" ca="1" si="813"/>
        <v>0</v>
      </c>
      <c r="EC823" s="1587">
        <f t="shared" ca="1" si="813"/>
        <v>0</v>
      </c>
      <c r="ED823" s="1587">
        <f t="shared" ca="1" si="813"/>
        <v>0</v>
      </c>
      <c r="EE823" s="1587">
        <f t="shared" ca="1" si="813"/>
        <v>0</v>
      </c>
      <c r="EF823" s="1587">
        <f t="shared" ca="1" si="813"/>
        <v>0</v>
      </c>
      <c r="EG823" s="28" t="s">
        <v>803</v>
      </c>
    </row>
    <row r="824" spans="3:137">
      <c r="D824" s="859" t="s">
        <v>808</v>
      </c>
      <c r="E824" s="1587">
        <f t="shared" ref="E824:AJ824" ca="1" si="814">IF($E$63&gt;=E$789,E797+E804+E811+E818,0)</f>
        <v>0</v>
      </c>
      <c r="F824" s="1587" t="e">
        <f t="shared" ca="1" si="814"/>
        <v>#DIV/0!</v>
      </c>
      <c r="G824" s="1587" t="e">
        <f t="shared" ca="1" si="814"/>
        <v>#DIV/0!</v>
      </c>
      <c r="H824" s="1587" t="e">
        <f t="shared" ca="1" si="814"/>
        <v>#DIV/0!</v>
      </c>
      <c r="I824" s="1587" t="e">
        <f t="shared" ca="1" si="814"/>
        <v>#DIV/0!</v>
      </c>
      <c r="J824" s="1587" t="e">
        <f t="shared" ca="1" si="814"/>
        <v>#DIV/0!</v>
      </c>
      <c r="K824" s="1587" t="e">
        <f t="shared" ca="1" si="814"/>
        <v>#DIV/0!</v>
      </c>
      <c r="L824" s="1587" t="e">
        <f t="shared" ca="1" si="814"/>
        <v>#DIV/0!</v>
      </c>
      <c r="M824" s="1587" t="e">
        <f t="shared" ca="1" si="814"/>
        <v>#DIV/0!</v>
      </c>
      <c r="N824" s="1587" t="e">
        <f t="shared" ca="1" si="814"/>
        <v>#DIV/0!</v>
      </c>
      <c r="O824" s="1587" t="e">
        <f t="shared" ca="1" si="814"/>
        <v>#DIV/0!</v>
      </c>
      <c r="P824" s="1587" t="e">
        <f t="shared" ca="1" si="814"/>
        <v>#DIV/0!</v>
      </c>
      <c r="Q824" s="1587" t="e">
        <f t="shared" ca="1" si="814"/>
        <v>#DIV/0!</v>
      </c>
      <c r="R824" s="1587" t="e">
        <f t="shared" ca="1" si="814"/>
        <v>#DIV/0!</v>
      </c>
      <c r="S824" s="1587" t="e">
        <f t="shared" ca="1" si="814"/>
        <v>#DIV/0!</v>
      </c>
      <c r="T824" s="1587" t="e">
        <f t="shared" ca="1" si="814"/>
        <v>#DIV/0!</v>
      </c>
      <c r="U824" s="1587" t="e">
        <f t="shared" ca="1" si="814"/>
        <v>#DIV/0!</v>
      </c>
      <c r="V824" s="1587" t="e">
        <f t="shared" ca="1" si="814"/>
        <v>#DIV/0!</v>
      </c>
      <c r="W824" s="1587" t="e">
        <f t="shared" ca="1" si="814"/>
        <v>#DIV/0!</v>
      </c>
      <c r="X824" s="1587" t="e">
        <f t="shared" ca="1" si="814"/>
        <v>#DIV/0!</v>
      </c>
      <c r="Y824" s="1587" t="e">
        <f t="shared" ca="1" si="814"/>
        <v>#DIV/0!</v>
      </c>
      <c r="Z824" s="1587" t="e">
        <f t="shared" ca="1" si="814"/>
        <v>#DIV/0!</v>
      </c>
      <c r="AA824" s="1587" t="e">
        <f t="shared" ca="1" si="814"/>
        <v>#DIV/0!</v>
      </c>
      <c r="AB824" s="1587" t="e">
        <f t="shared" ca="1" si="814"/>
        <v>#DIV/0!</v>
      </c>
      <c r="AC824" s="1587" t="e">
        <f t="shared" ca="1" si="814"/>
        <v>#DIV/0!</v>
      </c>
      <c r="AD824" s="1587" t="e">
        <f t="shared" ca="1" si="814"/>
        <v>#DIV/0!</v>
      </c>
      <c r="AE824" s="1587" t="e">
        <f t="shared" ca="1" si="814"/>
        <v>#DIV/0!</v>
      </c>
      <c r="AF824" s="1587" t="e">
        <f t="shared" ca="1" si="814"/>
        <v>#DIV/0!</v>
      </c>
      <c r="AG824" s="1587" t="e">
        <f t="shared" ca="1" si="814"/>
        <v>#DIV/0!</v>
      </c>
      <c r="AH824" s="1587" t="e">
        <f t="shared" ca="1" si="814"/>
        <v>#DIV/0!</v>
      </c>
      <c r="AI824" s="1587" t="e">
        <f t="shared" ca="1" si="814"/>
        <v>#DIV/0!</v>
      </c>
      <c r="AJ824" s="1587" t="e">
        <f t="shared" ca="1" si="814"/>
        <v>#DIV/0!</v>
      </c>
      <c r="AK824" s="1587" t="e">
        <f t="shared" ref="AK824:BP824" ca="1" si="815">IF($E$63&gt;=AK$789,AK797+AK804+AK811+AK818,0)</f>
        <v>#DIV/0!</v>
      </c>
      <c r="AL824" s="1587">
        <f t="shared" ca="1" si="815"/>
        <v>0</v>
      </c>
      <c r="AM824" s="1587">
        <f t="shared" ca="1" si="815"/>
        <v>0</v>
      </c>
      <c r="AN824" s="1587">
        <f t="shared" ca="1" si="815"/>
        <v>0</v>
      </c>
      <c r="AO824" s="1587">
        <f t="shared" ca="1" si="815"/>
        <v>0</v>
      </c>
      <c r="AP824" s="1587">
        <f t="shared" ca="1" si="815"/>
        <v>0</v>
      </c>
      <c r="AQ824" s="1587">
        <f t="shared" ca="1" si="815"/>
        <v>0</v>
      </c>
      <c r="AR824" s="1587">
        <f t="shared" ca="1" si="815"/>
        <v>0</v>
      </c>
      <c r="AS824" s="1587">
        <f t="shared" ca="1" si="815"/>
        <v>0</v>
      </c>
      <c r="AT824" s="1587">
        <f t="shared" ca="1" si="815"/>
        <v>0</v>
      </c>
      <c r="AU824" s="1587">
        <f t="shared" ca="1" si="815"/>
        <v>0</v>
      </c>
      <c r="AV824" s="1587">
        <f t="shared" ca="1" si="815"/>
        <v>0</v>
      </c>
      <c r="AW824" s="1587">
        <f t="shared" ca="1" si="815"/>
        <v>0</v>
      </c>
      <c r="AX824" s="1587">
        <f t="shared" ca="1" si="815"/>
        <v>0</v>
      </c>
      <c r="AY824" s="1587">
        <f t="shared" ca="1" si="815"/>
        <v>0</v>
      </c>
      <c r="AZ824" s="1587">
        <f t="shared" ca="1" si="815"/>
        <v>0</v>
      </c>
      <c r="BA824" s="1587">
        <f t="shared" ca="1" si="815"/>
        <v>0</v>
      </c>
      <c r="BB824" s="1587">
        <f t="shared" ca="1" si="815"/>
        <v>0</v>
      </c>
      <c r="BC824" s="1587">
        <f t="shared" ca="1" si="815"/>
        <v>0</v>
      </c>
      <c r="BD824" s="1587">
        <f t="shared" ca="1" si="815"/>
        <v>0</v>
      </c>
      <c r="BE824" s="1587">
        <f t="shared" ca="1" si="815"/>
        <v>0</v>
      </c>
      <c r="BF824" s="1587">
        <f t="shared" ca="1" si="815"/>
        <v>0</v>
      </c>
      <c r="BG824" s="1587">
        <f t="shared" ca="1" si="815"/>
        <v>0</v>
      </c>
      <c r="BH824" s="1587">
        <f t="shared" ca="1" si="815"/>
        <v>0</v>
      </c>
      <c r="BI824" s="1587">
        <f t="shared" ca="1" si="815"/>
        <v>0</v>
      </c>
      <c r="BJ824" s="1587">
        <f t="shared" ca="1" si="815"/>
        <v>0</v>
      </c>
      <c r="BK824" s="1587">
        <f t="shared" ca="1" si="815"/>
        <v>0</v>
      </c>
      <c r="BL824" s="1587">
        <f t="shared" ca="1" si="815"/>
        <v>0</v>
      </c>
      <c r="BM824" s="1587">
        <f t="shared" ca="1" si="815"/>
        <v>0</v>
      </c>
      <c r="BN824" s="1587">
        <f t="shared" ca="1" si="815"/>
        <v>0</v>
      </c>
      <c r="BO824" s="1587">
        <f t="shared" ca="1" si="815"/>
        <v>0</v>
      </c>
      <c r="BP824" s="1587">
        <f t="shared" ca="1" si="815"/>
        <v>0</v>
      </c>
      <c r="BQ824" s="1587">
        <f t="shared" ref="BQ824:CV824" ca="1" si="816">IF($E$63&gt;=BQ$789,BQ797+BQ804+BQ811+BQ818,0)</f>
        <v>0</v>
      </c>
      <c r="BR824" s="1587">
        <f t="shared" ca="1" si="816"/>
        <v>0</v>
      </c>
      <c r="BS824" s="1587">
        <f t="shared" ca="1" si="816"/>
        <v>0</v>
      </c>
      <c r="BT824" s="1587">
        <f t="shared" ca="1" si="816"/>
        <v>0</v>
      </c>
      <c r="BU824" s="1587">
        <f t="shared" ca="1" si="816"/>
        <v>0</v>
      </c>
      <c r="BV824" s="1587">
        <f t="shared" ca="1" si="816"/>
        <v>0</v>
      </c>
      <c r="BW824" s="1587">
        <f t="shared" ca="1" si="816"/>
        <v>0</v>
      </c>
      <c r="BX824" s="1587">
        <f t="shared" ca="1" si="816"/>
        <v>0</v>
      </c>
      <c r="BY824" s="1587">
        <f t="shared" ca="1" si="816"/>
        <v>0</v>
      </c>
      <c r="BZ824" s="1587">
        <f t="shared" ca="1" si="816"/>
        <v>0</v>
      </c>
      <c r="CA824" s="1587">
        <f t="shared" ca="1" si="816"/>
        <v>0</v>
      </c>
      <c r="CB824" s="1587">
        <f t="shared" ca="1" si="816"/>
        <v>0</v>
      </c>
      <c r="CC824" s="1587">
        <f t="shared" ca="1" si="816"/>
        <v>0</v>
      </c>
      <c r="CD824" s="1587">
        <f t="shared" ca="1" si="816"/>
        <v>0</v>
      </c>
      <c r="CE824" s="1587">
        <f t="shared" ca="1" si="816"/>
        <v>0</v>
      </c>
      <c r="CF824" s="1587">
        <f t="shared" ca="1" si="816"/>
        <v>0</v>
      </c>
      <c r="CG824" s="1587">
        <f t="shared" ca="1" si="816"/>
        <v>0</v>
      </c>
      <c r="CH824" s="1587">
        <f t="shared" ca="1" si="816"/>
        <v>0</v>
      </c>
      <c r="CI824" s="1587">
        <f t="shared" ca="1" si="816"/>
        <v>0</v>
      </c>
      <c r="CJ824" s="1587">
        <f t="shared" ca="1" si="816"/>
        <v>0</v>
      </c>
      <c r="CK824" s="1587">
        <f t="shared" ca="1" si="816"/>
        <v>0</v>
      </c>
      <c r="CL824" s="1587">
        <f t="shared" ca="1" si="816"/>
        <v>0</v>
      </c>
      <c r="CM824" s="1587">
        <f t="shared" ca="1" si="816"/>
        <v>0</v>
      </c>
      <c r="CN824" s="1587">
        <f t="shared" ca="1" si="816"/>
        <v>0</v>
      </c>
      <c r="CO824" s="1587">
        <f t="shared" ca="1" si="816"/>
        <v>0</v>
      </c>
      <c r="CP824" s="1587">
        <f t="shared" ca="1" si="816"/>
        <v>0</v>
      </c>
      <c r="CQ824" s="1587">
        <f t="shared" ca="1" si="816"/>
        <v>0</v>
      </c>
      <c r="CR824" s="1587">
        <f t="shared" ca="1" si="816"/>
        <v>0</v>
      </c>
      <c r="CS824" s="1587">
        <f t="shared" ca="1" si="816"/>
        <v>0</v>
      </c>
      <c r="CT824" s="1587">
        <f t="shared" ca="1" si="816"/>
        <v>0</v>
      </c>
      <c r="CU824" s="1587">
        <f t="shared" ca="1" si="816"/>
        <v>0</v>
      </c>
      <c r="CV824" s="1587">
        <f t="shared" ca="1" si="816"/>
        <v>0</v>
      </c>
      <c r="CW824" s="1587">
        <f t="shared" ref="CW824:EF824" ca="1" si="817">IF($E$63&gt;=CW$789,CW797+CW804+CW811+CW818,0)</f>
        <v>0</v>
      </c>
      <c r="CX824" s="1587">
        <f t="shared" ca="1" si="817"/>
        <v>0</v>
      </c>
      <c r="CY824" s="1587">
        <f t="shared" ca="1" si="817"/>
        <v>0</v>
      </c>
      <c r="CZ824" s="1587">
        <f t="shared" ca="1" si="817"/>
        <v>0</v>
      </c>
      <c r="DA824" s="1587">
        <f t="shared" ca="1" si="817"/>
        <v>0</v>
      </c>
      <c r="DB824" s="1587">
        <f t="shared" ca="1" si="817"/>
        <v>0</v>
      </c>
      <c r="DC824" s="1587">
        <f t="shared" ca="1" si="817"/>
        <v>0</v>
      </c>
      <c r="DD824" s="1587">
        <f t="shared" ca="1" si="817"/>
        <v>0</v>
      </c>
      <c r="DE824" s="1587">
        <f t="shared" ca="1" si="817"/>
        <v>0</v>
      </c>
      <c r="DF824" s="1587">
        <f t="shared" ca="1" si="817"/>
        <v>0</v>
      </c>
      <c r="DG824" s="1587">
        <f t="shared" ca="1" si="817"/>
        <v>0</v>
      </c>
      <c r="DH824" s="1587">
        <f t="shared" ca="1" si="817"/>
        <v>0</v>
      </c>
      <c r="DI824" s="1587">
        <f t="shared" ca="1" si="817"/>
        <v>0</v>
      </c>
      <c r="DJ824" s="1587">
        <f t="shared" ca="1" si="817"/>
        <v>0</v>
      </c>
      <c r="DK824" s="1587">
        <f t="shared" ca="1" si="817"/>
        <v>0</v>
      </c>
      <c r="DL824" s="1587">
        <f t="shared" ca="1" si="817"/>
        <v>0</v>
      </c>
      <c r="DM824" s="1587">
        <f t="shared" ca="1" si="817"/>
        <v>0</v>
      </c>
      <c r="DN824" s="1587">
        <f t="shared" ca="1" si="817"/>
        <v>0</v>
      </c>
      <c r="DO824" s="1587">
        <f t="shared" ca="1" si="817"/>
        <v>0</v>
      </c>
      <c r="DP824" s="1587">
        <f t="shared" ca="1" si="817"/>
        <v>0</v>
      </c>
      <c r="DQ824" s="1587">
        <f t="shared" ca="1" si="817"/>
        <v>0</v>
      </c>
      <c r="DR824" s="1587">
        <f t="shared" ca="1" si="817"/>
        <v>0</v>
      </c>
      <c r="DS824" s="1587">
        <f t="shared" ca="1" si="817"/>
        <v>0</v>
      </c>
      <c r="DT824" s="1587">
        <f t="shared" ca="1" si="817"/>
        <v>0</v>
      </c>
      <c r="DU824" s="1587">
        <f t="shared" ca="1" si="817"/>
        <v>0</v>
      </c>
      <c r="DV824" s="1587">
        <f t="shared" ca="1" si="817"/>
        <v>0</v>
      </c>
      <c r="DW824" s="1587">
        <f t="shared" ca="1" si="817"/>
        <v>0</v>
      </c>
      <c r="DX824" s="1587">
        <f t="shared" ca="1" si="817"/>
        <v>0</v>
      </c>
      <c r="DY824" s="1587">
        <f t="shared" ca="1" si="817"/>
        <v>0</v>
      </c>
      <c r="DZ824" s="1587">
        <f t="shared" ca="1" si="817"/>
        <v>0</v>
      </c>
      <c r="EA824" s="1587">
        <f t="shared" ca="1" si="817"/>
        <v>0</v>
      </c>
      <c r="EB824" s="1587">
        <f t="shared" ca="1" si="817"/>
        <v>0</v>
      </c>
      <c r="EC824" s="1587">
        <f t="shared" ca="1" si="817"/>
        <v>0</v>
      </c>
      <c r="ED824" s="1587">
        <f t="shared" ca="1" si="817"/>
        <v>0</v>
      </c>
      <c r="EE824" s="1587">
        <f t="shared" ca="1" si="817"/>
        <v>0</v>
      </c>
      <c r="EF824" s="1587">
        <f t="shared" ca="1" si="817"/>
        <v>0</v>
      </c>
      <c r="EG824" s="28" t="s">
        <v>803</v>
      </c>
    </row>
    <row r="825" spans="3:137">
      <c r="D825" s="859" t="s">
        <v>809</v>
      </c>
      <c r="E825" s="1587" t="e">
        <f t="shared" ref="E825:AJ825" ca="1" si="818">IF($E$63&gt;=E$789,E798+E805+E812+E819,0)</f>
        <v>#DIV/0!</v>
      </c>
      <c r="F825" s="1587" t="e">
        <f t="shared" ca="1" si="818"/>
        <v>#DIV/0!</v>
      </c>
      <c r="G825" s="1587" t="e">
        <f t="shared" ca="1" si="818"/>
        <v>#DIV/0!</v>
      </c>
      <c r="H825" s="1587" t="e">
        <f t="shared" ca="1" si="818"/>
        <v>#DIV/0!</v>
      </c>
      <c r="I825" s="1587" t="e">
        <f t="shared" ca="1" si="818"/>
        <v>#DIV/0!</v>
      </c>
      <c r="J825" s="1587" t="e">
        <f t="shared" ca="1" si="818"/>
        <v>#DIV/0!</v>
      </c>
      <c r="K825" s="1587" t="e">
        <f t="shared" ca="1" si="818"/>
        <v>#DIV/0!</v>
      </c>
      <c r="L825" s="1587" t="e">
        <f t="shared" ca="1" si="818"/>
        <v>#DIV/0!</v>
      </c>
      <c r="M825" s="1587" t="e">
        <f t="shared" ca="1" si="818"/>
        <v>#DIV/0!</v>
      </c>
      <c r="N825" s="1587" t="e">
        <f t="shared" ca="1" si="818"/>
        <v>#DIV/0!</v>
      </c>
      <c r="O825" s="1587" t="e">
        <f t="shared" ca="1" si="818"/>
        <v>#DIV/0!</v>
      </c>
      <c r="P825" s="1587" t="e">
        <f t="shared" ca="1" si="818"/>
        <v>#DIV/0!</v>
      </c>
      <c r="Q825" s="1587" t="e">
        <f t="shared" ca="1" si="818"/>
        <v>#DIV/0!</v>
      </c>
      <c r="R825" s="1587" t="e">
        <f t="shared" ca="1" si="818"/>
        <v>#DIV/0!</v>
      </c>
      <c r="S825" s="1587" t="e">
        <f t="shared" ca="1" si="818"/>
        <v>#DIV/0!</v>
      </c>
      <c r="T825" s="1587" t="e">
        <f t="shared" ca="1" si="818"/>
        <v>#DIV/0!</v>
      </c>
      <c r="U825" s="1587" t="e">
        <f t="shared" ca="1" si="818"/>
        <v>#DIV/0!</v>
      </c>
      <c r="V825" s="1587" t="e">
        <f t="shared" ca="1" si="818"/>
        <v>#DIV/0!</v>
      </c>
      <c r="W825" s="1587" t="e">
        <f t="shared" ca="1" si="818"/>
        <v>#DIV/0!</v>
      </c>
      <c r="X825" s="1587" t="e">
        <f t="shared" ca="1" si="818"/>
        <v>#DIV/0!</v>
      </c>
      <c r="Y825" s="1587" t="e">
        <f t="shared" ca="1" si="818"/>
        <v>#DIV/0!</v>
      </c>
      <c r="Z825" s="1587" t="e">
        <f t="shared" ca="1" si="818"/>
        <v>#DIV/0!</v>
      </c>
      <c r="AA825" s="1587" t="e">
        <f t="shared" ca="1" si="818"/>
        <v>#DIV/0!</v>
      </c>
      <c r="AB825" s="1587" t="e">
        <f t="shared" ca="1" si="818"/>
        <v>#DIV/0!</v>
      </c>
      <c r="AC825" s="1587" t="e">
        <f t="shared" ca="1" si="818"/>
        <v>#DIV/0!</v>
      </c>
      <c r="AD825" s="1587" t="e">
        <f t="shared" ca="1" si="818"/>
        <v>#DIV/0!</v>
      </c>
      <c r="AE825" s="1587" t="e">
        <f t="shared" ca="1" si="818"/>
        <v>#DIV/0!</v>
      </c>
      <c r="AF825" s="1587" t="e">
        <f t="shared" ca="1" si="818"/>
        <v>#DIV/0!</v>
      </c>
      <c r="AG825" s="1587" t="e">
        <f t="shared" ca="1" si="818"/>
        <v>#DIV/0!</v>
      </c>
      <c r="AH825" s="1587" t="e">
        <f t="shared" ca="1" si="818"/>
        <v>#DIV/0!</v>
      </c>
      <c r="AI825" s="1587" t="e">
        <f t="shared" ca="1" si="818"/>
        <v>#DIV/0!</v>
      </c>
      <c r="AJ825" s="1587" t="e">
        <f t="shared" ca="1" si="818"/>
        <v>#DIV/0!</v>
      </c>
      <c r="AK825" s="1587" t="e">
        <f t="shared" ref="AK825:BP825" ca="1" si="819">IF($E$63&gt;=AK$789,AK798+AK805+AK812+AK819,0)</f>
        <v>#DIV/0!</v>
      </c>
      <c r="AL825" s="1587">
        <f t="shared" ca="1" si="819"/>
        <v>0</v>
      </c>
      <c r="AM825" s="1587">
        <f t="shared" ca="1" si="819"/>
        <v>0</v>
      </c>
      <c r="AN825" s="1587">
        <f t="shared" ca="1" si="819"/>
        <v>0</v>
      </c>
      <c r="AO825" s="1587">
        <f t="shared" ca="1" si="819"/>
        <v>0</v>
      </c>
      <c r="AP825" s="1587">
        <f t="shared" ca="1" si="819"/>
        <v>0</v>
      </c>
      <c r="AQ825" s="1587">
        <f t="shared" ca="1" si="819"/>
        <v>0</v>
      </c>
      <c r="AR825" s="1587">
        <f t="shared" ca="1" si="819"/>
        <v>0</v>
      </c>
      <c r="AS825" s="1587">
        <f t="shared" ca="1" si="819"/>
        <v>0</v>
      </c>
      <c r="AT825" s="1587">
        <f t="shared" ca="1" si="819"/>
        <v>0</v>
      </c>
      <c r="AU825" s="1587">
        <f t="shared" ca="1" si="819"/>
        <v>0</v>
      </c>
      <c r="AV825" s="1587">
        <f t="shared" ca="1" si="819"/>
        <v>0</v>
      </c>
      <c r="AW825" s="1587">
        <f t="shared" ca="1" si="819"/>
        <v>0</v>
      </c>
      <c r="AX825" s="1587">
        <f t="shared" ca="1" si="819"/>
        <v>0</v>
      </c>
      <c r="AY825" s="1587">
        <f t="shared" ca="1" si="819"/>
        <v>0</v>
      </c>
      <c r="AZ825" s="1587">
        <f t="shared" ca="1" si="819"/>
        <v>0</v>
      </c>
      <c r="BA825" s="1587">
        <f t="shared" ca="1" si="819"/>
        <v>0</v>
      </c>
      <c r="BB825" s="1587">
        <f t="shared" ca="1" si="819"/>
        <v>0</v>
      </c>
      <c r="BC825" s="1587">
        <f t="shared" ca="1" si="819"/>
        <v>0</v>
      </c>
      <c r="BD825" s="1587">
        <f t="shared" ca="1" si="819"/>
        <v>0</v>
      </c>
      <c r="BE825" s="1587">
        <f t="shared" ca="1" si="819"/>
        <v>0</v>
      </c>
      <c r="BF825" s="1587">
        <f t="shared" ca="1" si="819"/>
        <v>0</v>
      </c>
      <c r="BG825" s="1587">
        <f t="shared" ca="1" si="819"/>
        <v>0</v>
      </c>
      <c r="BH825" s="1587">
        <f t="shared" ca="1" si="819"/>
        <v>0</v>
      </c>
      <c r="BI825" s="1587">
        <f t="shared" ca="1" si="819"/>
        <v>0</v>
      </c>
      <c r="BJ825" s="1587">
        <f t="shared" ca="1" si="819"/>
        <v>0</v>
      </c>
      <c r="BK825" s="1587">
        <f t="shared" ca="1" si="819"/>
        <v>0</v>
      </c>
      <c r="BL825" s="1587">
        <f t="shared" ca="1" si="819"/>
        <v>0</v>
      </c>
      <c r="BM825" s="1587">
        <f t="shared" ca="1" si="819"/>
        <v>0</v>
      </c>
      <c r="BN825" s="1587">
        <f t="shared" ca="1" si="819"/>
        <v>0</v>
      </c>
      <c r="BO825" s="1587">
        <f t="shared" ca="1" si="819"/>
        <v>0</v>
      </c>
      <c r="BP825" s="1587">
        <f t="shared" ca="1" si="819"/>
        <v>0</v>
      </c>
      <c r="BQ825" s="1587">
        <f t="shared" ref="BQ825:CV825" ca="1" si="820">IF($E$63&gt;=BQ$789,BQ798+BQ805+BQ812+BQ819,0)</f>
        <v>0</v>
      </c>
      <c r="BR825" s="1587">
        <f t="shared" ca="1" si="820"/>
        <v>0</v>
      </c>
      <c r="BS825" s="1587">
        <f t="shared" ca="1" si="820"/>
        <v>0</v>
      </c>
      <c r="BT825" s="1587">
        <f t="shared" ca="1" si="820"/>
        <v>0</v>
      </c>
      <c r="BU825" s="1587">
        <f t="shared" ca="1" si="820"/>
        <v>0</v>
      </c>
      <c r="BV825" s="1587">
        <f t="shared" ca="1" si="820"/>
        <v>0</v>
      </c>
      <c r="BW825" s="1587">
        <f t="shared" ca="1" si="820"/>
        <v>0</v>
      </c>
      <c r="BX825" s="1587">
        <f t="shared" ca="1" si="820"/>
        <v>0</v>
      </c>
      <c r="BY825" s="1587">
        <f t="shared" ca="1" si="820"/>
        <v>0</v>
      </c>
      <c r="BZ825" s="1587">
        <f t="shared" ca="1" si="820"/>
        <v>0</v>
      </c>
      <c r="CA825" s="1587">
        <f t="shared" ca="1" si="820"/>
        <v>0</v>
      </c>
      <c r="CB825" s="1587">
        <f t="shared" ca="1" si="820"/>
        <v>0</v>
      </c>
      <c r="CC825" s="1587">
        <f t="shared" ca="1" si="820"/>
        <v>0</v>
      </c>
      <c r="CD825" s="1587">
        <f t="shared" ca="1" si="820"/>
        <v>0</v>
      </c>
      <c r="CE825" s="1587">
        <f t="shared" ca="1" si="820"/>
        <v>0</v>
      </c>
      <c r="CF825" s="1587">
        <f t="shared" ca="1" si="820"/>
        <v>0</v>
      </c>
      <c r="CG825" s="1587">
        <f t="shared" ca="1" si="820"/>
        <v>0</v>
      </c>
      <c r="CH825" s="1587">
        <f t="shared" ca="1" si="820"/>
        <v>0</v>
      </c>
      <c r="CI825" s="1587">
        <f t="shared" ca="1" si="820"/>
        <v>0</v>
      </c>
      <c r="CJ825" s="1587">
        <f t="shared" ca="1" si="820"/>
        <v>0</v>
      </c>
      <c r="CK825" s="1587">
        <f t="shared" ca="1" si="820"/>
        <v>0</v>
      </c>
      <c r="CL825" s="1587">
        <f t="shared" ca="1" si="820"/>
        <v>0</v>
      </c>
      <c r="CM825" s="1587">
        <f t="shared" ca="1" si="820"/>
        <v>0</v>
      </c>
      <c r="CN825" s="1587">
        <f t="shared" ca="1" si="820"/>
        <v>0</v>
      </c>
      <c r="CO825" s="1587">
        <f t="shared" ca="1" si="820"/>
        <v>0</v>
      </c>
      <c r="CP825" s="1587">
        <f t="shared" ca="1" si="820"/>
        <v>0</v>
      </c>
      <c r="CQ825" s="1587">
        <f t="shared" ca="1" si="820"/>
        <v>0</v>
      </c>
      <c r="CR825" s="1587">
        <f t="shared" ca="1" si="820"/>
        <v>0</v>
      </c>
      <c r="CS825" s="1587">
        <f t="shared" ca="1" si="820"/>
        <v>0</v>
      </c>
      <c r="CT825" s="1587">
        <f t="shared" ca="1" si="820"/>
        <v>0</v>
      </c>
      <c r="CU825" s="1587">
        <f t="shared" ca="1" si="820"/>
        <v>0</v>
      </c>
      <c r="CV825" s="1587">
        <f t="shared" ca="1" si="820"/>
        <v>0</v>
      </c>
      <c r="CW825" s="1587">
        <f t="shared" ref="CW825:EF825" ca="1" si="821">IF($E$63&gt;=CW$789,CW798+CW805+CW812+CW819,0)</f>
        <v>0</v>
      </c>
      <c r="CX825" s="1587">
        <f t="shared" ca="1" si="821"/>
        <v>0</v>
      </c>
      <c r="CY825" s="1587">
        <f t="shared" ca="1" si="821"/>
        <v>0</v>
      </c>
      <c r="CZ825" s="1587">
        <f t="shared" ca="1" si="821"/>
        <v>0</v>
      </c>
      <c r="DA825" s="1587">
        <f t="shared" ca="1" si="821"/>
        <v>0</v>
      </c>
      <c r="DB825" s="1587">
        <f t="shared" ca="1" si="821"/>
        <v>0</v>
      </c>
      <c r="DC825" s="1587">
        <f t="shared" ca="1" si="821"/>
        <v>0</v>
      </c>
      <c r="DD825" s="1587">
        <f t="shared" ca="1" si="821"/>
        <v>0</v>
      </c>
      <c r="DE825" s="1587">
        <f t="shared" ca="1" si="821"/>
        <v>0</v>
      </c>
      <c r="DF825" s="1587">
        <f t="shared" ca="1" si="821"/>
        <v>0</v>
      </c>
      <c r="DG825" s="1587">
        <f t="shared" ca="1" si="821"/>
        <v>0</v>
      </c>
      <c r="DH825" s="1587">
        <f t="shared" ca="1" si="821"/>
        <v>0</v>
      </c>
      <c r="DI825" s="1587">
        <f t="shared" ca="1" si="821"/>
        <v>0</v>
      </c>
      <c r="DJ825" s="1587">
        <f t="shared" ca="1" si="821"/>
        <v>0</v>
      </c>
      <c r="DK825" s="1587">
        <f t="shared" ca="1" si="821"/>
        <v>0</v>
      </c>
      <c r="DL825" s="1587">
        <f t="shared" ca="1" si="821"/>
        <v>0</v>
      </c>
      <c r="DM825" s="1587">
        <f t="shared" ca="1" si="821"/>
        <v>0</v>
      </c>
      <c r="DN825" s="1587">
        <f t="shared" ca="1" si="821"/>
        <v>0</v>
      </c>
      <c r="DO825" s="1587">
        <f t="shared" ca="1" si="821"/>
        <v>0</v>
      </c>
      <c r="DP825" s="1587">
        <f t="shared" ca="1" si="821"/>
        <v>0</v>
      </c>
      <c r="DQ825" s="1587">
        <f t="shared" ca="1" si="821"/>
        <v>0</v>
      </c>
      <c r="DR825" s="1587">
        <f t="shared" ca="1" si="821"/>
        <v>0</v>
      </c>
      <c r="DS825" s="1587">
        <f t="shared" ca="1" si="821"/>
        <v>0</v>
      </c>
      <c r="DT825" s="1587">
        <f t="shared" ca="1" si="821"/>
        <v>0</v>
      </c>
      <c r="DU825" s="1587">
        <f t="shared" ca="1" si="821"/>
        <v>0</v>
      </c>
      <c r="DV825" s="1587">
        <f t="shared" ca="1" si="821"/>
        <v>0</v>
      </c>
      <c r="DW825" s="1587">
        <f t="shared" ca="1" si="821"/>
        <v>0</v>
      </c>
      <c r="DX825" s="1587">
        <f t="shared" ca="1" si="821"/>
        <v>0</v>
      </c>
      <c r="DY825" s="1587">
        <f t="shared" ca="1" si="821"/>
        <v>0</v>
      </c>
      <c r="DZ825" s="1587">
        <f t="shared" ca="1" si="821"/>
        <v>0</v>
      </c>
      <c r="EA825" s="1587">
        <f t="shared" ca="1" si="821"/>
        <v>0</v>
      </c>
      <c r="EB825" s="1587">
        <f t="shared" ca="1" si="821"/>
        <v>0</v>
      </c>
      <c r="EC825" s="1587">
        <f t="shared" ca="1" si="821"/>
        <v>0</v>
      </c>
      <c r="ED825" s="1587">
        <f t="shared" ca="1" si="821"/>
        <v>0</v>
      </c>
      <c r="EE825" s="1587">
        <f t="shared" ca="1" si="821"/>
        <v>0</v>
      </c>
      <c r="EF825" s="1587">
        <f t="shared" ca="1" si="821"/>
        <v>0</v>
      </c>
      <c r="EG825" s="28" t="s">
        <v>803</v>
      </c>
    </row>
    <row r="826" spans="3:137">
      <c r="EG826" s="28" t="s">
        <v>803</v>
      </c>
    </row>
    <row r="827" spans="3:137" ht="14.5" customHeight="1" thickBot="1">
      <c r="C827" s="27" t="s">
        <v>817</v>
      </c>
      <c r="EG827" s="28" t="s">
        <v>803</v>
      </c>
    </row>
    <row r="828" spans="3:137">
      <c r="C828" s="856"/>
      <c r="D828" s="857" t="s">
        <v>818</v>
      </c>
      <c r="E828" s="1280">
        <f ca="1">$F$47</f>
        <v>-835.53545903710221</v>
      </c>
      <c r="F828" s="627"/>
      <c r="EG828" s="28" t="s">
        <v>803</v>
      </c>
    </row>
    <row r="829" spans="3:137">
      <c r="C829" s="587"/>
      <c r="D829" s="673" t="s">
        <v>319</v>
      </c>
      <c r="E829" s="39">
        <f>$E$55</f>
        <v>2.1499999999999998E-2</v>
      </c>
      <c r="EG829" s="28" t="s">
        <v>803</v>
      </c>
    </row>
    <row r="830" spans="3:137">
      <c r="C830" s="587"/>
      <c r="D830" s="673" t="s">
        <v>101</v>
      </c>
      <c r="E830" s="30">
        <f ca="1">E63+1</f>
        <v>34</v>
      </c>
      <c r="EG830" s="28" t="s">
        <v>803</v>
      </c>
    </row>
    <row r="831" spans="3:137">
      <c r="C831" s="587"/>
      <c r="D831" s="673" t="s">
        <v>800</v>
      </c>
      <c r="E831" s="30">
        <f>F57*12</f>
        <v>300</v>
      </c>
      <c r="EG831" s="28" t="s">
        <v>803</v>
      </c>
    </row>
    <row r="832" spans="3:137" ht="14.5" customHeight="1" thickBot="1">
      <c r="C832" s="581"/>
      <c r="D832" s="858" t="s">
        <v>801</v>
      </c>
      <c r="E832" s="818">
        <f ca="1">E63+F58*12</f>
        <v>48</v>
      </c>
      <c r="EG832" s="28" t="s">
        <v>803</v>
      </c>
    </row>
    <row r="833" spans="3:137">
      <c r="C833" s="27"/>
      <c r="EG833" s="28" t="s">
        <v>803</v>
      </c>
    </row>
    <row r="834" spans="3:137">
      <c r="D834" s="673" t="s">
        <v>112</v>
      </c>
      <c r="E834" s="811">
        <f t="shared" ref="E834:AJ834" si="822">E789</f>
        <v>1</v>
      </c>
      <c r="F834" s="811">
        <f t="shared" si="822"/>
        <v>2</v>
      </c>
      <c r="G834" s="811">
        <f t="shared" si="822"/>
        <v>3</v>
      </c>
      <c r="H834" s="811">
        <f t="shared" si="822"/>
        <v>4</v>
      </c>
      <c r="I834" s="811">
        <f t="shared" si="822"/>
        <v>5</v>
      </c>
      <c r="J834" s="811">
        <f t="shared" si="822"/>
        <v>6</v>
      </c>
      <c r="K834" s="811">
        <f t="shared" si="822"/>
        <v>7</v>
      </c>
      <c r="L834" s="811">
        <f t="shared" si="822"/>
        <v>8</v>
      </c>
      <c r="M834" s="811">
        <f t="shared" si="822"/>
        <v>9</v>
      </c>
      <c r="N834" s="811">
        <f t="shared" si="822"/>
        <v>10</v>
      </c>
      <c r="O834" s="811">
        <f t="shared" si="822"/>
        <v>11</v>
      </c>
      <c r="P834" s="811">
        <f t="shared" si="822"/>
        <v>12</v>
      </c>
      <c r="Q834" s="811">
        <f t="shared" si="822"/>
        <v>13</v>
      </c>
      <c r="R834" s="811">
        <f t="shared" si="822"/>
        <v>14</v>
      </c>
      <c r="S834" s="811">
        <f t="shared" si="822"/>
        <v>15</v>
      </c>
      <c r="T834" s="811">
        <f t="shared" si="822"/>
        <v>16</v>
      </c>
      <c r="U834" s="811">
        <f t="shared" si="822"/>
        <v>17</v>
      </c>
      <c r="V834" s="811">
        <f t="shared" si="822"/>
        <v>18</v>
      </c>
      <c r="W834" s="811">
        <f t="shared" si="822"/>
        <v>19</v>
      </c>
      <c r="X834" s="811">
        <f t="shared" si="822"/>
        <v>20</v>
      </c>
      <c r="Y834" s="811">
        <f t="shared" si="822"/>
        <v>21</v>
      </c>
      <c r="Z834" s="811">
        <f t="shared" si="822"/>
        <v>22</v>
      </c>
      <c r="AA834" s="811">
        <f t="shared" si="822"/>
        <v>23</v>
      </c>
      <c r="AB834" s="811">
        <f t="shared" si="822"/>
        <v>24</v>
      </c>
      <c r="AC834" s="811">
        <f t="shared" si="822"/>
        <v>25</v>
      </c>
      <c r="AD834" s="811">
        <f t="shared" si="822"/>
        <v>26</v>
      </c>
      <c r="AE834" s="811">
        <f t="shared" si="822"/>
        <v>27</v>
      </c>
      <c r="AF834" s="811">
        <f t="shared" si="822"/>
        <v>28</v>
      </c>
      <c r="AG834" s="811">
        <f t="shared" si="822"/>
        <v>29</v>
      </c>
      <c r="AH834" s="811">
        <f t="shared" si="822"/>
        <v>30</v>
      </c>
      <c r="AI834" s="811">
        <f t="shared" si="822"/>
        <v>31</v>
      </c>
      <c r="AJ834" s="811">
        <f t="shared" si="822"/>
        <v>32</v>
      </c>
      <c r="AK834" s="811">
        <f t="shared" ref="AK834:BP834" si="823">AK789</f>
        <v>33</v>
      </c>
      <c r="AL834" s="811">
        <f t="shared" si="823"/>
        <v>34</v>
      </c>
      <c r="AM834" s="811">
        <f t="shared" si="823"/>
        <v>35</v>
      </c>
      <c r="AN834" s="811">
        <f t="shared" si="823"/>
        <v>36</v>
      </c>
      <c r="AO834" s="811">
        <f t="shared" si="823"/>
        <v>37</v>
      </c>
      <c r="AP834" s="811">
        <f t="shared" si="823"/>
        <v>38</v>
      </c>
      <c r="AQ834" s="811">
        <f t="shared" si="823"/>
        <v>39</v>
      </c>
      <c r="AR834" s="811">
        <f t="shared" si="823"/>
        <v>40</v>
      </c>
      <c r="AS834" s="811">
        <f t="shared" si="823"/>
        <v>41</v>
      </c>
      <c r="AT834" s="811">
        <f t="shared" si="823"/>
        <v>42</v>
      </c>
      <c r="AU834" s="811">
        <f t="shared" si="823"/>
        <v>43</v>
      </c>
      <c r="AV834" s="811">
        <f t="shared" si="823"/>
        <v>44</v>
      </c>
      <c r="AW834" s="811">
        <f t="shared" si="823"/>
        <v>45</v>
      </c>
      <c r="AX834" s="811">
        <f t="shared" si="823"/>
        <v>46</v>
      </c>
      <c r="AY834" s="811">
        <f t="shared" si="823"/>
        <v>47</v>
      </c>
      <c r="AZ834" s="811">
        <f t="shared" si="823"/>
        <v>48</v>
      </c>
      <c r="BA834" s="811">
        <f t="shared" si="823"/>
        <v>49</v>
      </c>
      <c r="BB834" s="811">
        <f t="shared" si="823"/>
        <v>50</v>
      </c>
      <c r="BC834" s="811">
        <f t="shared" si="823"/>
        <v>51</v>
      </c>
      <c r="BD834" s="811">
        <f t="shared" si="823"/>
        <v>52</v>
      </c>
      <c r="BE834" s="811">
        <f t="shared" si="823"/>
        <v>53</v>
      </c>
      <c r="BF834" s="811">
        <f t="shared" si="823"/>
        <v>54</v>
      </c>
      <c r="BG834" s="811">
        <f t="shared" si="823"/>
        <v>55</v>
      </c>
      <c r="BH834" s="811">
        <f t="shared" si="823"/>
        <v>56</v>
      </c>
      <c r="BI834" s="811">
        <f t="shared" si="823"/>
        <v>57</v>
      </c>
      <c r="BJ834" s="811">
        <f t="shared" si="823"/>
        <v>58</v>
      </c>
      <c r="BK834" s="811">
        <f t="shared" si="823"/>
        <v>59</v>
      </c>
      <c r="BL834" s="811">
        <f t="shared" si="823"/>
        <v>60</v>
      </c>
      <c r="BM834" s="811">
        <f t="shared" si="823"/>
        <v>61</v>
      </c>
      <c r="BN834" s="811">
        <f t="shared" si="823"/>
        <v>62</v>
      </c>
      <c r="BO834" s="811">
        <f t="shared" si="823"/>
        <v>63</v>
      </c>
      <c r="BP834" s="811">
        <f t="shared" si="823"/>
        <v>64</v>
      </c>
      <c r="BQ834" s="811">
        <f t="shared" ref="BQ834:CV834" si="824">BQ789</f>
        <v>65</v>
      </c>
      <c r="BR834" s="811">
        <f t="shared" si="824"/>
        <v>66</v>
      </c>
      <c r="BS834" s="811">
        <f t="shared" si="824"/>
        <v>67</v>
      </c>
      <c r="BT834" s="811">
        <f t="shared" si="824"/>
        <v>68</v>
      </c>
      <c r="BU834" s="811">
        <f t="shared" si="824"/>
        <v>69</v>
      </c>
      <c r="BV834" s="811">
        <f t="shared" si="824"/>
        <v>70</v>
      </c>
      <c r="BW834" s="811">
        <f t="shared" si="824"/>
        <v>71</v>
      </c>
      <c r="BX834" s="811">
        <f t="shared" si="824"/>
        <v>72</v>
      </c>
      <c r="BY834" s="811">
        <f t="shared" si="824"/>
        <v>73</v>
      </c>
      <c r="BZ834" s="811">
        <f t="shared" si="824"/>
        <v>74</v>
      </c>
      <c r="CA834" s="811">
        <f t="shared" si="824"/>
        <v>75</v>
      </c>
      <c r="CB834" s="811">
        <f t="shared" si="824"/>
        <v>76</v>
      </c>
      <c r="CC834" s="811">
        <f t="shared" si="824"/>
        <v>77</v>
      </c>
      <c r="CD834" s="811">
        <f t="shared" si="824"/>
        <v>78</v>
      </c>
      <c r="CE834" s="811">
        <f t="shared" si="824"/>
        <v>79</v>
      </c>
      <c r="CF834" s="811">
        <f t="shared" si="824"/>
        <v>80</v>
      </c>
      <c r="CG834" s="811">
        <f t="shared" si="824"/>
        <v>81</v>
      </c>
      <c r="CH834" s="811">
        <f t="shared" si="824"/>
        <v>82</v>
      </c>
      <c r="CI834" s="811">
        <f t="shared" si="824"/>
        <v>83</v>
      </c>
      <c r="CJ834" s="811">
        <f t="shared" si="824"/>
        <v>84</v>
      </c>
      <c r="CK834" s="811">
        <f t="shared" si="824"/>
        <v>85</v>
      </c>
      <c r="CL834" s="811">
        <f t="shared" si="824"/>
        <v>86</v>
      </c>
      <c r="CM834" s="811">
        <f t="shared" si="824"/>
        <v>87</v>
      </c>
      <c r="CN834" s="811">
        <f t="shared" si="824"/>
        <v>88</v>
      </c>
      <c r="CO834" s="811">
        <f t="shared" si="824"/>
        <v>89</v>
      </c>
      <c r="CP834" s="811">
        <f t="shared" si="824"/>
        <v>90</v>
      </c>
      <c r="CQ834" s="811">
        <f t="shared" si="824"/>
        <v>91</v>
      </c>
      <c r="CR834" s="811">
        <f t="shared" si="824"/>
        <v>92</v>
      </c>
      <c r="CS834" s="811">
        <f t="shared" si="824"/>
        <v>93</v>
      </c>
      <c r="CT834" s="811">
        <f t="shared" si="824"/>
        <v>94</v>
      </c>
      <c r="CU834" s="811">
        <f t="shared" si="824"/>
        <v>95</v>
      </c>
      <c r="CV834" s="811">
        <f t="shared" si="824"/>
        <v>96</v>
      </c>
      <c r="CW834" s="811">
        <f t="shared" ref="CW834:EF834" si="825">CW789</f>
        <v>97</v>
      </c>
      <c r="CX834" s="811">
        <f t="shared" si="825"/>
        <v>98</v>
      </c>
      <c r="CY834" s="811">
        <f t="shared" si="825"/>
        <v>99</v>
      </c>
      <c r="CZ834" s="811">
        <f t="shared" si="825"/>
        <v>100</v>
      </c>
      <c r="DA834" s="811">
        <f t="shared" si="825"/>
        <v>101</v>
      </c>
      <c r="DB834" s="811">
        <f t="shared" si="825"/>
        <v>102</v>
      </c>
      <c r="DC834" s="811">
        <f t="shared" si="825"/>
        <v>103</v>
      </c>
      <c r="DD834" s="811">
        <f t="shared" si="825"/>
        <v>104</v>
      </c>
      <c r="DE834" s="811">
        <f t="shared" si="825"/>
        <v>105</v>
      </c>
      <c r="DF834" s="811">
        <f t="shared" si="825"/>
        <v>106</v>
      </c>
      <c r="DG834" s="811">
        <f t="shared" si="825"/>
        <v>107</v>
      </c>
      <c r="DH834" s="811">
        <f t="shared" si="825"/>
        <v>108</v>
      </c>
      <c r="DI834" s="811">
        <f t="shared" si="825"/>
        <v>109</v>
      </c>
      <c r="DJ834" s="811">
        <f t="shared" si="825"/>
        <v>110</v>
      </c>
      <c r="DK834" s="811">
        <f t="shared" si="825"/>
        <v>111</v>
      </c>
      <c r="DL834" s="811">
        <f t="shared" si="825"/>
        <v>112</v>
      </c>
      <c r="DM834" s="811">
        <f t="shared" si="825"/>
        <v>113</v>
      </c>
      <c r="DN834" s="811">
        <f t="shared" si="825"/>
        <v>114</v>
      </c>
      <c r="DO834" s="811">
        <f t="shared" si="825"/>
        <v>115</v>
      </c>
      <c r="DP834" s="811">
        <f t="shared" si="825"/>
        <v>116</v>
      </c>
      <c r="DQ834" s="811">
        <f t="shared" si="825"/>
        <v>117</v>
      </c>
      <c r="DR834" s="811">
        <f t="shared" si="825"/>
        <v>118</v>
      </c>
      <c r="DS834" s="811">
        <f t="shared" si="825"/>
        <v>119</v>
      </c>
      <c r="DT834" s="811">
        <f t="shared" si="825"/>
        <v>120</v>
      </c>
      <c r="DU834" s="811">
        <f t="shared" si="825"/>
        <v>121</v>
      </c>
      <c r="DV834" s="811">
        <f t="shared" si="825"/>
        <v>122</v>
      </c>
      <c r="DW834" s="811">
        <f t="shared" si="825"/>
        <v>123</v>
      </c>
      <c r="DX834" s="811">
        <f t="shared" si="825"/>
        <v>124</v>
      </c>
      <c r="DY834" s="811">
        <f t="shared" si="825"/>
        <v>125</v>
      </c>
      <c r="DZ834" s="811">
        <f t="shared" si="825"/>
        <v>126</v>
      </c>
      <c r="EA834" s="811">
        <f t="shared" si="825"/>
        <v>127</v>
      </c>
      <c r="EB834" s="811">
        <f t="shared" si="825"/>
        <v>128</v>
      </c>
      <c r="EC834" s="811">
        <f t="shared" si="825"/>
        <v>129</v>
      </c>
      <c r="ED834" s="811">
        <f t="shared" si="825"/>
        <v>130</v>
      </c>
      <c r="EE834" s="811">
        <f t="shared" si="825"/>
        <v>131</v>
      </c>
      <c r="EF834" s="811">
        <f t="shared" si="825"/>
        <v>132</v>
      </c>
      <c r="EG834" s="28" t="s">
        <v>803</v>
      </c>
    </row>
    <row r="835" spans="3:137">
      <c r="D835" s="859" t="s">
        <v>805</v>
      </c>
      <c r="E835" s="1587">
        <f t="shared" ref="E835:AJ835" ca="1" si="826">IF(OR(E834&lt;$E$830,E834&gt;$F$63),0,IF(E834=$E$830,$E$828,D839))</f>
        <v>0</v>
      </c>
      <c r="F835" s="1587">
        <f t="shared" ca="1" si="826"/>
        <v>0</v>
      </c>
      <c r="G835" s="1587">
        <f t="shared" ca="1" si="826"/>
        <v>0</v>
      </c>
      <c r="H835" s="1587">
        <f t="shared" ca="1" si="826"/>
        <v>0</v>
      </c>
      <c r="I835" s="1587">
        <f t="shared" ca="1" si="826"/>
        <v>0</v>
      </c>
      <c r="J835" s="1587">
        <f t="shared" ca="1" si="826"/>
        <v>0</v>
      </c>
      <c r="K835" s="1587">
        <f t="shared" ca="1" si="826"/>
        <v>0</v>
      </c>
      <c r="L835" s="1587">
        <f t="shared" ca="1" si="826"/>
        <v>0</v>
      </c>
      <c r="M835" s="1587">
        <f t="shared" ca="1" si="826"/>
        <v>0</v>
      </c>
      <c r="N835" s="1587">
        <f t="shared" ca="1" si="826"/>
        <v>0</v>
      </c>
      <c r="O835" s="1587">
        <f t="shared" ca="1" si="826"/>
        <v>0</v>
      </c>
      <c r="P835" s="1587">
        <f t="shared" ca="1" si="826"/>
        <v>0</v>
      </c>
      <c r="Q835" s="1587">
        <f t="shared" ca="1" si="826"/>
        <v>0</v>
      </c>
      <c r="R835" s="1587">
        <f t="shared" ca="1" si="826"/>
        <v>0</v>
      </c>
      <c r="S835" s="1587">
        <f t="shared" ca="1" si="826"/>
        <v>0</v>
      </c>
      <c r="T835" s="1587">
        <f t="shared" ca="1" si="826"/>
        <v>0</v>
      </c>
      <c r="U835" s="1587">
        <f t="shared" ca="1" si="826"/>
        <v>0</v>
      </c>
      <c r="V835" s="1587">
        <f t="shared" ca="1" si="826"/>
        <v>0</v>
      </c>
      <c r="W835" s="1587">
        <f t="shared" ca="1" si="826"/>
        <v>0</v>
      </c>
      <c r="X835" s="1587">
        <f t="shared" ca="1" si="826"/>
        <v>0</v>
      </c>
      <c r="Y835" s="1587">
        <f t="shared" ca="1" si="826"/>
        <v>0</v>
      </c>
      <c r="Z835" s="1587">
        <f t="shared" ca="1" si="826"/>
        <v>0</v>
      </c>
      <c r="AA835" s="1587">
        <f t="shared" ca="1" si="826"/>
        <v>0</v>
      </c>
      <c r="AB835" s="1587">
        <f t="shared" ca="1" si="826"/>
        <v>0</v>
      </c>
      <c r="AC835" s="1587">
        <f t="shared" ca="1" si="826"/>
        <v>0</v>
      </c>
      <c r="AD835" s="1587">
        <f t="shared" ca="1" si="826"/>
        <v>0</v>
      </c>
      <c r="AE835" s="1587">
        <f t="shared" ca="1" si="826"/>
        <v>0</v>
      </c>
      <c r="AF835" s="1587">
        <f t="shared" ca="1" si="826"/>
        <v>0</v>
      </c>
      <c r="AG835" s="1587">
        <f t="shared" ca="1" si="826"/>
        <v>0</v>
      </c>
      <c r="AH835" s="1587">
        <f t="shared" ca="1" si="826"/>
        <v>0</v>
      </c>
      <c r="AI835" s="1587">
        <f t="shared" ca="1" si="826"/>
        <v>0</v>
      </c>
      <c r="AJ835" s="1587">
        <f t="shared" ca="1" si="826"/>
        <v>0</v>
      </c>
      <c r="AK835" s="1587">
        <f t="shared" ref="AK835:BP835" ca="1" si="827">IF(OR(AK834&lt;$E$830,AK834&gt;$F$63),0,IF(AK834=$E$830,$E$828,AJ839))</f>
        <v>0</v>
      </c>
      <c r="AL835" s="1587">
        <f t="shared" ca="1" si="827"/>
        <v>-835.53545903710221</v>
      </c>
      <c r="AM835" s="1587">
        <f t="shared" ca="1" si="827"/>
        <v>-835.53545903710221</v>
      </c>
      <c r="AN835" s="1587">
        <f t="shared" ca="1" si="827"/>
        <v>-835.53545903710221</v>
      </c>
      <c r="AO835" s="1587">
        <f t="shared" ca="1" si="827"/>
        <v>-835.53545903710221</v>
      </c>
      <c r="AP835" s="1587">
        <f t="shared" ca="1" si="827"/>
        <v>-835.53545903710221</v>
      </c>
      <c r="AQ835" s="1587">
        <f t="shared" ca="1" si="827"/>
        <v>-835.53545903710221</v>
      </c>
      <c r="AR835" s="1587">
        <f t="shared" ca="1" si="827"/>
        <v>-835.53545903710221</v>
      </c>
      <c r="AS835" s="1587">
        <f t="shared" ca="1" si="827"/>
        <v>-835.53545903710221</v>
      </c>
      <c r="AT835" s="1587">
        <f t="shared" ca="1" si="827"/>
        <v>-835.53545903710221</v>
      </c>
      <c r="AU835" s="1587">
        <f t="shared" ca="1" si="827"/>
        <v>-835.53545903710221</v>
      </c>
      <c r="AV835" s="1587">
        <f t="shared" ca="1" si="827"/>
        <v>-835.53545903710221</v>
      </c>
      <c r="AW835" s="1587">
        <f t="shared" ca="1" si="827"/>
        <v>-835.53545903710221</v>
      </c>
      <c r="AX835" s="1587">
        <f t="shared" ca="1" si="827"/>
        <v>-835.53545903710221</v>
      </c>
      <c r="AY835" s="1587">
        <f t="shared" ca="1" si="827"/>
        <v>-835.53545903710221</v>
      </c>
      <c r="AZ835" s="1587">
        <f t="shared" ca="1" si="827"/>
        <v>-835.53545903710221</v>
      </c>
      <c r="BA835" s="1587">
        <f t="shared" ca="1" si="827"/>
        <v>0</v>
      </c>
      <c r="BB835" s="1587">
        <f t="shared" ca="1" si="827"/>
        <v>0</v>
      </c>
      <c r="BC835" s="1587">
        <f t="shared" ca="1" si="827"/>
        <v>0</v>
      </c>
      <c r="BD835" s="1587">
        <f t="shared" ca="1" si="827"/>
        <v>0</v>
      </c>
      <c r="BE835" s="1587">
        <f t="shared" ca="1" si="827"/>
        <v>0</v>
      </c>
      <c r="BF835" s="1587">
        <f t="shared" ca="1" si="827"/>
        <v>0</v>
      </c>
      <c r="BG835" s="1587">
        <f t="shared" ca="1" si="827"/>
        <v>0</v>
      </c>
      <c r="BH835" s="1587">
        <f t="shared" ca="1" si="827"/>
        <v>0</v>
      </c>
      <c r="BI835" s="1587">
        <f t="shared" ca="1" si="827"/>
        <v>0</v>
      </c>
      <c r="BJ835" s="1587">
        <f t="shared" ca="1" si="827"/>
        <v>0</v>
      </c>
      <c r="BK835" s="1587">
        <f t="shared" ca="1" si="827"/>
        <v>0</v>
      </c>
      <c r="BL835" s="1587">
        <f t="shared" ca="1" si="827"/>
        <v>0</v>
      </c>
      <c r="BM835" s="1587">
        <f t="shared" ca="1" si="827"/>
        <v>0</v>
      </c>
      <c r="BN835" s="1587">
        <f t="shared" ca="1" si="827"/>
        <v>0</v>
      </c>
      <c r="BO835" s="1587">
        <f t="shared" ca="1" si="827"/>
        <v>0</v>
      </c>
      <c r="BP835" s="1587">
        <f t="shared" ca="1" si="827"/>
        <v>0</v>
      </c>
      <c r="BQ835" s="1587">
        <f t="shared" ref="BQ835:CV835" ca="1" si="828">IF(OR(BQ834&lt;$E$830,BQ834&gt;$F$63),0,IF(BQ834=$E$830,$E$828,BP839))</f>
        <v>0</v>
      </c>
      <c r="BR835" s="1587">
        <f t="shared" ca="1" si="828"/>
        <v>0</v>
      </c>
      <c r="BS835" s="1587">
        <f t="shared" ca="1" si="828"/>
        <v>0</v>
      </c>
      <c r="BT835" s="1587">
        <f t="shared" ca="1" si="828"/>
        <v>0</v>
      </c>
      <c r="BU835" s="1587">
        <f t="shared" ca="1" si="828"/>
        <v>0</v>
      </c>
      <c r="BV835" s="1587">
        <f t="shared" ca="1" si="828"/>
        <v>0</v>
      </c>
      <c r="BW835" s="1587">
        <f t="shared" ca="1" si="828"/>
        <v>0</v>
      </c>
      <c r="BX835" s="1587">
        <f t="shared" ca="1" si="828"/>
        <v>0</v>
      </c>
      <c r="BY835" s="1587">
        <f t="shared" ca="1" si="828"/>
        <v>0</v>
      </c>
      <c r="BZ835" s="1587">
        <f t="shared" ca="1" si="828"/>
        <v>0</v>
      </c>
      <c r="CA835" s="1587">
        <f t="shared" ca="1" si="828"/>
        <v>0</v>
      </c>
      <c r="CB835" s="1587">
        <f t="shared" ca="1" si="828"/>
        <v>0</v>
      </c>
      <c r="CC835" s="1587">
        <f t="shared" ca="1" si="828"/>
        <v>0</v>
      </c>
      <c r="CD835" s="1587">
        <f t="shared" ca="1" si="828"/>
        <v>0</v>
      </c>
      <c r="CE835" s="1587">
        <f t="shared" ca="1" si="828"/>
        <v>0</v>
      </c>
      <c r="CF835" s="1587">
        <f t="shared" ca="1" si="828"/>
        <v>0</v>
      </c>
      <c r="CG835" s="1587">
        <f t="shared" ca="1" si="828"/>
        <v>0</v>
      </c>
      <c r="CH835" s="1587">
        <f t="shared" ca="1" si="828"/>
        <v>0</v>
      </c>
      <c r="CI835" s="1587">
        <f t="shared" ca="1" si="828"/>
        <v>0</v>
      </c>
      <c r="CJ835" s="1587">
        <f t="shared" ca="1" si="828"/>
        <v>0</v>
      </c>
      <c r="CK835" s="1587">
        <f t="shared" ca="1" si="828"/>
        <v>0</v>
      </c>
      <c r="CL835" s="1587">
        <f t="shared" ca="1" si="828"/>
        <v>0</v>
      </c>
      <c r="CM835" s="1587">
        <f t="shared" ca="1" si="828"/>
        <v>0</v>
      </c>
      <c r="CN835" s="1587">
        <f t="shared" ca="1" si="828"/>
        <v>0</v>
      </c>
      <c r="CO835" s="1587">
        <f t="shared" ca="1" si="828"/>
        <v>0</v>
      </c>
      <c r="CP835" s="1587">
        <f t="shared" ca="1" si="828"/>
        <v>0</v>
      </c>
      <c r="CQ835" s="1587">
        <f t="shared" ca="1" si="828"/>
        <v>0</v>
      </c>
      <c r="CR835" s="1587">
        <f t="shared" ca="1" si="828"/>
        <v>0</v>
      </c>
      <c r="CS835" s="1587">
        <f t="shared" ca="1" si="828"/>
        <v>0</v>
      </c>
      <c r="CT835" s="1587">
        <f t="shared" ca="1" si="828"/>
        <v>0</v>
      </c>
      <c r="CU835" s="1587">
        <f t="shared" ca="1" si="828"/>
        <v>0</v>
      </c>
      <c r="CV835" s="1587">
        <f t="shared" ca="1" si="828"/>
        <v>0</v>
      </c>
      <c r="CW835" s="1587">
        <f t="shared" ref="CW835:EB835" ca="1" si="829">IF(OR(CW834&lt;$E$830,CW834&gt;$F$63),0,IF(CW834=$E$830,$E$828,CV839))</f>
        <v>0</v>
      </c>
      <c r="CX835" s="1587">
        <f t="shared" ca="1" si="829"/>
        <v>0</v>
      </c>
      <c r="CY835" s="1587">
        <f t="shared" ca="1" si="829"/>
        <v>0</v>
      </c>
      <c r="CZ835" s="1587">
        <f t="shared" ca="1" si="829"/>
        <v>0</v>
      </c>
      <c r="DA835" s="1587">
        <f t="shared" ca="1" si="829"/>
        <v>0</v>
      </c>
      <c r="DB835" s="1587">
        <f t="shared" ca="1" si="829"/>
        <v>0</v>
      </c>
      <c r="DC835" s="1587">
        <f t="shared" ca="1" si="829"/>
        <v>0</v>
      </c>
      <c r="DD835" s="1587">
        <f t="shared" ca="1" si="829"/>
        <v>0</v>
      </c>
      <c r="DE835" s="1587">
        <f t="shared" ca="1" si="829"/>
        <v>0</v>
      </c>
      <c r="DF835" s="1587">
        <f t="shared" ca="1" si="829"/>
        <v>0</v>
      </c>
      <c r="DG835" s="1587">
        <f t="shared" ca="1" si="829"/>
        <v>0</v>
      </c>
      <c r="DH835" s="1587">
        <f t="shared" ca="1" si="829"/>
        <v>0</v>
      </c>
      <c r="DI835" s="1587">
        <f t="shared" ca="1" si="829"/>
        <v>0</v>
      </c>
      <c r="DJ835" s="1587">
        <f t="shared" ca="1" si="829"/>
        <v>0</v>
      </c>
      <c r="DK835" s="1587">
        <f t="shared" ca="1" si="829"/>
        <v>0</v>
      </c>
      <c r="DL835" s="1587">
        <f t="shared" ca="1" si="829"/>
        <v>0</v>
      </c>
      <c r="DM835" s="1587">
        <f t="shared" ca="1" si="829"/>
        <v>0</v>
      </c>
      <c r="DN835" s="1587">
        <f t="shared" ca="1" si="829"/>
        <v>0</v>
      </c>
      <c r="DO835" s="1587">
        <f t="shared" ca="1" si="829"/>
        <v>0</v>
      </c>
      <c r="DP835" s="1587">
        <f t="shared" ca="1" si="829"/>
        <v>0</v>
      </c>
      <c r="DQ835" s="1587">
        <f t="shared" ca="1" si="829"/>
        <v>0</v>
      </c>
      <c r="DR835" s="1587">
        <f t="shared" ca="1" si="829"/>
        <v>0</v>
      </c>
      <c r="DS835" s="1587">
        <f t="shared" ca="1" si="829"/>
        <v>0</v>
      </c>
      <c r="DT835" s="1587">
        <f t="shared" ca="1" si="829"/>
        <v>0</v>
      </c>
      <c r="DU835" s="1587">
        <f t="shared" ca="1" si="829"/>
        <v>0</v>
      </c>
      <c r="DV835" s="1587">
        <f t="shared" ca="1" si="829"/>
        <v>0</v>
      </c>
      <c r="DW835" s="1587">
        <f t="shared" ca="1" si="829"/>
        <v>0</v>
      </c>
      <c r="DX835" s="1587">
        <f t="shared" ca="1" si="829"/>
        <v>0</v>
      </c>
      <c r="DY835" s="1587">
        <f t="shared" ca="1" si="829"/>
        <v>0</v>
      </c>
      <c r="DZ835" s="1587">
        <f t="shared" ca="1" si="829"/>
        <v>0</v>
      </c>
      <c r="EA835" s="1587">
        <f t="shared" ca="1" si="829"/>
        <v>0</v>
      </c>
      <c r="EB835" s="1587">
        <f t="shared" ca="1" si="829"/>
        <v>0</v>
      </c>
      <c r="EC835" s="1587">
        <f t="shared" ref="EC835:FH835" ca="1" si="830">IF(OR(EC834&lt;$E$830,EC834&gt;$F$63),0,IF(EC834=$E$830,$E$828,EB839))</f>
        <v>0</v>
      </c>
      <c r="ED835" s="1587">
        <f t="shared" ca="1" si="830"/>
        <v>0</v>
      </c>
      <c r="EE835" s="1587">
        <f t="shared" ca="1" si="830"/>
        <v>0</v>
      </c>
      <c r="EF835" s="1587">
        <f t="shared" ca="1" si="830"/>
        <v>0</v>
      </c>
      <c r="EG835" s="28" t="s">
        <v>803</v>
      </c>
    </row>
    <row r="836" spans="3:137">
      <c r="D836" s="859" t="s">
        <v>806</v>
      </c>
      <c r="E836" s="1587">
        <f t="shared" ref="E836:AJ836" ca="1" si="831">IF(OR(E834&lt;$E$830,E834&gt;$F$63),0,IF($E$832&gt;=E834,$E$828*E$863/12,IF($E$832&lt;E834,-PMT(E$863/12,$E$831,$E$828))))</f>
        <v>0</v>
      </c>
      <c r="F836" s="1587">
        <f t="shared" ca="1" si="831"/>
        <v>0</v>
      </c>
      <c r="G836" s="1587">
        <f t="shared" ca="1" si="831"/>
        <v>0</v>
      </c>
      <c r="H836" s="1587">
        <f t="shared" ca="1" si="831"/>
        <v>0</v>
      </c>
      <c r="I836" s="1587">
        <f t="shared" ca="1" si="831"/>
        <v>0</v>
      </c>
      <c r="J836" s="1587">
        <f t="shared" ca="1" si="831"/>
        <v>0</v>
      </c>
      <c r="K836" s="1587">
        <f t="shared" ca="1" si="831"/>
        <v>0</v>
      </c>
      <c r="L836" s="1587">
        <f t="shared" ca="1" si="831"/>
        <v>0</v>
      </c>
      <c r="M836" s="1587">
        <f t="shared" ca="1" si="831"/>
        <v>0</v>
      </c>
      <c r="N836" s="1587">
        <f t="shared" ca="1" si="831"/>
        <v>0</v>
      </c>
      <c r="O836" s="1587">
        <f t="shared" ca="1" si="831"/>
        <v>0</v>
      </c>
      <c r="P836" s="1587">
        <f t="shared" ca="1" si="831"/>
        <v>0</v>
      </c>
      <c r="Q836" s="1587">
        <f t="shared" ca="1" si="831"/>
        <v>0</v>
      </c>
      <c r="R836" s="1587">
        <f t="shared" ca="1" si="831"/>
        <v>0</v>
      </c>
      <c r="S836" s="1587">
        <f t="shared" ca="1" si="831"/>
        <v>0</v>
      </c>
      <c r="T836" s="1587">
        <f t="shared" ca="1" si="831"/>
        <v>0</v>
      </c>
      <c r="U836" s="1587">
        <f t="shared" ca="1" si="831"/>
        <v>0</v>
      </c>
      <c r="V836" s="1587">
        <f t="shared" ca="1" si="831"/>
        <v>0</v>
      </c>
      <c r="W836" s="1587">
        <f t="shared" ca="1" si="831"/>
        <v>0</v>
      </c>
      <c r="X836" s="1587">
        <f t="shared" ca="1" si="831"/>
        <v>0</v>
      </c>
      <c r="Y836" s="1587">
        <f t="shared" ca="1" si="831"/>
        <v>0</v>
      </c>
      <c r="Z836" s="1587">
        <f t="shared" ca="1" si="831"/>
        <v>0</v>
      </c>
      <c r="AA836" s="1587">
        <f t="shared" ca="1" si="831"/>
        <v>0</v>
      </c>
      <c r="AB836" s="1587">
        <f t="shared" ca="1" si="831"/>
        <v>0</v>
      </c>
      <c r="AC836" s="1587">
        <f t="shared" ca="1" si="831"/>
        <v>0</v>
      </c>
      <c r="AD836" s="1587">
        <f t="shared" ca="1" si="831"/>
        <v>0</v>
      </c>
      <c r="AE836" s="1587">
        <f t="shared" ca="1" si="831"/>
        <v>0</v>
      </c>
      <c r="AF836" s="1587">
        <f t="shared" ca="1" si="831"/>
        <v>0</v>
      </c>
      <c r="AG836" s="1587">
        <f t="shared" ca="1" si="831"/>
        <v>0</v>
      </c>
      <c r="AH836" s="1587">
        <f t="shared" ca="1" si="831"/>
        <v>0</v>
      </c>
      <c r="AI836" s="1587">
        <f t="shared" ca="1" si="831"/>
        <v>0</v>
      </c>
      <c r="AJ836" s="1587">
        <f t="shared" ca="1" si="831"/>
        <v>0</v>
      </c>
      <c r="AK836" s="1587">
        <f t="shared" ref="AK836:BP836" ca="1" si="832">IF(OR(AK834&lt;$E$830,AK834&gt;$F$63),0,IF($E$832&gt;=AK834,$E$828*AK$863/12,IF($E$832&lt;AK834,-PMT(AK$863/12,$E$831,$E$828))))</f>
        <v>0</v>
      </c>
      <c r="AL836" s="1587">
        <f t="shared" ca="1" si="832"/>
        <v>-4.2124912726453898</v>
      </c>
      <c r="AM836" s="1587">
        <f t="shared" ca="1" si="832"/>
        <v>-4.2124912726453898</v>
      </c>
      <c r="AN836" s="1587">
        <f t="shared" ca="1" si="832"/>
        <v>-4.2124912726453898</v>
      </c>
      <c r="AO836" s="1587">
        <f t="shared" ca="1" si="832"/>
        <v>-4.2124912726453898</v>
      </c>
      <c r="AP836" s="1587">
        <f t="shared" ca="1" si="832"/>
        <v>-4.2124912726453898</v>
      </c>
      <c r="AQ836" s="1587">
        <f t="shared" ca="1" si="832"/>
        <v>-4.2124912726453898</v>
      </c>
      <c r="AR836" s="1587">
        <f t="shared" ca="1" si="832"/>
        <v>-4.2124912726453898</v>
      </c>
      <c r="AS836" s="1587">
        <f t="shared" ca="1" si="832"/>
        <v>-4.2124912726453898</v>
      </c>
      <c r="AT836" s="1587">
        <f t="shared" ca="1" si="832"/>
        <v>-4.2124912726453898</v>
      </c>
      <c r="AU836" s="1587">
        <f t="shared" ca="1" si="832"/>
        <v>-4.2124912726453898</v>
      </c>
      <c r="AV836" s="1587">
        <f t="shared" ca="1" si="832"/>
        <v>-4.2124912726453898</v>
      </c>
      <c r="AW836" s="1587">
        <f t="shared" ca="1" si="832"/>
        <v>-4.2124912726453898</v>
      </c>
      <c r="AX836" s="1587">
        <f t="shared" ca="1" si="832"/>
        <v>-4.2124912726453898</v>
      </c>
      <c r="AY836" s="1587">
        <f t="shared" ca="1" si="832"/>
        <v>-4.2124912726453898</v>
      </c>
      <c r="AZ836" s="1587">
        <f t="shared" ca="1" si="832"/>
        <v>-4.2124912726453898</v>
      </c>
      <c r="BA836" s="1587">
        <f t="shared" ca="1" si="832"/>
        <v>0</v>
      </c>
      <c r="BB836" s="1587">
        <f t="shared" ca="1" si="832"/>
        <v>0</v>
      </c>
      <c r="BC836" s="1587">
        <f t="shared" ca="1" si="832"/>
        <v>0</v>
      </c>
      <c r="BD836" s="1587">
        <f t="shared" ca="1" si="832"/>
        <v>0</v>
      </c>
      <c r="BE836" s="1587">
        <f t="shared" ca="1" si="832"/>
        <v>0</v>
      </c>
      <c r="BF836" s="1587">
        <f t="shared" ca="1" si="832"/>
        <v>0</v>
      </c>
      <c r="BG836" s="1587">
        <f t="shared" ca="1" si="832"/>
        <v>0</v>
      </c>
      <c r="BH836" s="1587">
        <f t="shared" ca="1" si="832"/>
        <v>0</v>
      </c>
      <c r="BI836" s="1587">
        <f t="shared" ca="1" si="832"/>
        <v>0</v>
      </c>
      <c r="BJ836" s="1587">
        <f t="shared" ca="1" si="832"/>
        <v>0</v>
      </c>
      <c r="BK836" s="1587">
        <f t="shared" ca="1" si="832"/>
        <v>0</v>
      </c>
      <c r="BL836" s="1587">
        <f t="shared" ca="1" si="832"/>
        <v>0</v>
      </c>
      <c r="BM836" s="1587">
        <f t="shared" ca="1" si="832"/>
        <v>0</v>
      </c>
      <c r="BN836" s="1587">
        <f t="shared" ca="1" si="832"/>
        <v>0</v>
      </c>
      <c r="BO836" s="1587">
        <f t="shared" ca="1" si="832"/>
        <v>0</v>
      </c>
      <c r="BP836" s="1587">
        <f t="shared" ca="1" si="832"/>
        <v>0</v>
      </c>
      <c r="BQ836" s="1587">
        <f t="shared" ref="BQ836:CV836" ca="1" si="833">IF(OR(BQ834&lt;$E$830,BQ834&gt;$F$63),0,IF($E$832&gt;=BQ834,$E$828*BQ$863/12,IF($E$832&lt;BQ834,-PMT(BQ$863/12,$E$831,$E$828))))</f>
        <v>0</v>
      </c>
      <c r="BR836" s="1587">
        <f t="shared" ca="1" si="833"/>
        <v>0</v>
      </c>
      <c r="BS836" s="1587">
        <f t="shared" ca="1" si="833"/>
        <v>0</v>
      </c>
      <c r="BT836" s="1587">
        <f t="shared" ca="1" si="833"/>
        <v>0</v>
      </c>
      <c r="BU836" s="1587">
        <f t="shared" ca="1" si="833"/>
        <v>0</v>
      </c>
      <c r="BV836" s="1587">
        <f t="shared" ca="1" si="833"/>
        <v>0</v>
      </c>
      <c r="BW836" s="1587">
        <f t="shared" ca="1" si="833"/>
        <v>0</v>
      </c>
      <c r="BX836" s="1587">
        <f t="shared" ca="1" si="833"/>
        <v>0</v>
      </c>
      <c r="BY836" s="1587">
        <f t="shared" ca="1" si="833"/>
        <v>0</v>
      </c>
      <c r="BZ836" s="1587">
        <f t="shared" ca="1" si="833"/>
        <v>0</v>
      </c>
      <c r="CA836" s="1587">
        <f t="shared" ca="1" si="833"/>
        <v>0</v>
      </c>
      <c r="CB836" s="1587">
        <f t="shared" ca="1" si="833"/>
        <v>0</v>
      </c>
      <c r="CC836" s="1587">
        <f t="shared" ca="1" si="833"/>
        <v>0</v>
      </c>
      <c r="CD836" s="1587">
        <f t="shared" ca="1" si="833"/>
        <v>0</v>
      </c>
      <c r="CE836" s="1587">
        <f t="shared" ca="1" si="833"/>
        <v>0</v>
      </c>
      <c r="CF836" s="1587">
        <f t="shared" ca="1" si="833"/>
        <v>0</v>
      </c>
      <c r="CG836" s="1587">
        <f t="shared" ca="1" si="833"/>
        <v>0</v>
      </c>
      <c r="CH836" s="1587">
        <f t="shared" ca="1" si="833"/>
        <v>0</v>
      </c>
      <c r="CI836" s="1587">
        <f t="shared" ca="1" si="833"/>
        <v>0</v>
      </c>
      <c r="CJ836" s="1587">
        <f t="shared" ca="1" si="833"/>
        <v>0</v>
      </c>
      <c r="CK836" s="1587">
        <f t="shared" ca="1" si="833"/>
        <v>0</v>
      </c>
      <c r="CL836" s="1587">
        <f t="shared" ca="1" si="833"/>
        <v>0</v>
      </c>
      <c r="CM836" s="1587">
        <f t="shared" ca="1" si="833"/>
        <v>0</v>
      </c>
      <c r="CN836" s="1587">
        <f t="shared" ca="1" si="833"/>
        <v>0</v>
      </c>
      <c r="CO836" s="1587">
        <f t="shared" ca="1" si="833"/>
        <v>0</v>
      </c>
      <c r="CP836" s="1587">
        <f t="shared" ca="1" si="833"/>
        <v>0</v>
      </c>
      <c r="CQ836" s="1587">
        <f t="shared" ca="1" si="833"/>
        <v>0</v>
      </c>
      <c r="CR836" s="1587">
        <f t="shared" ca="1" si="833"/>
        <v>0</v>
      </c>
      <c r="CS836" s="1587">
        <f t="shared" ca="1" si="833"/>
        <v>0</v>
      </c>
      <c r="CT836" s="1587">
        <f t="shared" ca="1" si="833"/>
        <v>0</v>
      </c>
      <c r="CU836" s="1587">
        <f t="shared" ca="1" si="833"/>
        <v>0</v>
      </c>
      <c r="CV836" s="1587">
        <f t="shared" ca="1" si="833"/>
        <v>0</v>
      </c>
      <c r="CW836" s="1587">
        <f t="shared" ref="CW836:EF836" ca="1" si="834">IF(OR(CW834&lt;$E$830,CW834&gt;$F$63),0,IF($E$832&gt;=CW834,$E$828*CW$863/12,IF($E$832&lt;CW834,-PMT(CW$863/12,$E$831,$E$828))))</f>
        <v>0</v>
      </c>
      <c r="CX836" s="1587">
        <f t="shared" ca="1" si="834"/>
        <v>0</v>
      </c>
      <c r="CY836" s="1587">
        <f t="shared" ca="1" si="834"/>
        <v>0</v>
      </c>
      <c r="CZ836" s="1587">
        <f t="shared" ca="1" si="834"/>
        <v>0</v>
      </c>
      <c r="DA836" s="1587">
        <f t="shared" ca="1" si="834"/>
        <v>0</v>
      </c>
      <c r="DB836" s="1587">
        <f t="shared" ca="1" si="834"/>
        <v>0</v>
      </c>
      <c r="DC836" s="1587">
        <f t="shared" ca="1" si="834"/>
        <v>0</v>
      </c>
      <c r="DD836" s="1587">
        <f t="shared" ca="1" si="834"/>
        <v>0</v>
      </c>
      <c r="DE836" s="1587">
        <f t="shared" ca="1" si="834"/>
        <v>0</v>
      </c>
      <c r="DF836" s="1587">
        <f t="shared" ca="1" si="834"/>
        <v>0</v>
      </c>
      <c r="DG836" s="1587">
        <f t="shared" ca="1" si="834"/>
        <v>0</v>
      </c>
      <c r="DH836" s="1587">
        <f t="shared" ca="1" si="834"/>
        <v>0</v>
      </c>
      <c r="DI836" s="1587">
        <f t="shared" ca="1" si="834"/>
        <v>0</v>
      </c>
      <c r="DJ836" s="1587">
        <f t="shared" ca="1" si="834"/>
        <v>0</v>
      </c>
      <c r="DK836" s="1587">
        <f t="shared" ca="1" si="834"/>
        <v>0</v>
      </c>
      <c r="DL836" s="1587">
        <f t="shared" ca="1" si="834"/>
        <v>0</v>
      </c>
      <c r="DM836" s="1587">
        <f t="shared" ca="1" si="834"/>
        <v>0</v>
      </c>
      <c r="DN836" s="1587">
        <f t="shared" ca="1" si="834"/>
        <v>0</v>
      </c>
      <c r="DO836" s="1587">
        <f t="shared" ca="1" si="834"/>
        <v>0</v>
      </c>
      <c r="DP836" s="1587">
        <f t="shared" ca="1" si="834"/>
        <v>0</v>
      </c>
      <c r="DQ836" s="1587">
        <f t="shared" ca="1" si="834"/>
        <v>0</v>
      </c>
      <c r="DR836" s="1587">
        <f t="shared" ca="1" si="834"/>
        <v>0</v>
      </c>
      <c r="DS836" s="1587">
        <f t="shared" ca="1" si="834"/>
        <v>0</v>
      </c>
      <c r="DT836" s="1587">
        <f t="shared" ca="1" si="834"/>
        <v>0</v>
      </c>
      <c r="DU836" s="1587">
        <f t="shared" ca="1" si="834"/>
        <v>0</v>
      </c>
      <c r="DV836" s="1587">
        <f t="shared" ca="1" si="834"/>
        <v>0</v>
      </c>
      <c r="DW836" s="1587">
        <f t="shared" ca="1" si="834"/>
        <v>0</v>
      </c>
      <c r="DX836" s="1587">
        <f t="shared" ca="1" si="834"/>
        <v>0</v>
      </c>
      <c r="DY836" s="1587">
        <f t="shared" ca="1" si="834"/>
        <v>0</v>
      </c>
      <c r="DZ836" s="1587">
        <f t="shared" ca="1" si="834"/>
        <v>0</v>
      </c>
      <c r="EA836" s="1587">
        <f t="shared" ca="1" si="834"/>
        <v>0</v>
      </c>
      <c r="EB836" s="1587">
        <f t="shared" ca="1" si="834"/>
        <v>0</v>
      </c>
      <c r="EC836" s="1587">
        <f t="shared" ca="1" si="834"/>
        <v>0</v>
      </c>
      <c r="ED836" s="1587">
        <f t="shared" ca="1" si="834"/>
        <v>0</v>
      </c>
      <c r="EE836" s="1587">
        <f t="shared" ca="1" si="834"/>
        <v>0</v>
      </c>
      <c r="EF836" s="1587">
        <f t="shared" ca="1" si="834"/>
        <v>0</v>
      </c>
      <c r="EG836" s="28" t="s">
        <v>803</v>
      </c>
    </row>
    <row r="837" spans="3:137">
      <c r="D837" s="859" t="s">
        <v>807</v>
      </c>
      <c r="E837" s="1587">
        <f t="shared" ref="E837:AJ837" ca="1" si="835">E835*E$863/12</f>
        <v>0</v>
      </c>
      <c r="F837" s="1587">
        <f t="shared" ca="1" si="835"/>
        <v>0</v>
      </c>
      <c r="G837" s="1587">
        <f t="shared" ca="1" si="835"/>
        <v>0</v>
      </c>
      <c r="H837" s="1587">
        <f t="shared" ca="1" si="835"/>
        <v>0</v>
      </c>
      <c r="I837" s="1587">
        <f t="shared" ca="1" si="835"/>
        <v>0</v>
      </c>
      <c r="J837" s="1587">
        <f t="shared" ca="1" si="835"/>
        <v>0</v>
      </c>
      <c r="K837" s="1587">
        <f t="shared" ca="1" si="835"/>
        <v>0</v>
      </c>
      <c r="L837" s="1587">
        <f t="shared" ca="1" si="835"/>
        <v>0</v>
      </c>
      <c r="M837" s="1587">
        <f t="shared" ca="1" si="835"/>
        <v>0</v>
      </c>
      <c r="N837" s="1587">
        <f t="shared" ca="1" si="835"/>
        <v>0</v>
      </c>
      <c r="O837" s="1587">
        <f t="shared" ca="1" si="835"/>
        <v>0</v>
      </c>
      <c r="P837" s="1587">
        <f t="shared" ca="1" si="835"/>
        <v>0</v>
      </c>
      <c r="Q837" s="1587">
        <f t="shared" ca="1" si="835"/>
        <v>0</v>
      </c>
      <c r="R837" s="1587">
        <f t="shared" ca="1" si="835"/>
        <v>0</v>
      </c>
      <c r="S837" s="1587">
        <f t="shared" ca="1" si="835"/>
        <v>0</v>
      </c>
      <c r="T837" s="1587">
        <f t="shared" ca="1" si="835"/>
        <v>0</v>
      </c>
      <c r="U837" s="1587">
        <f t="shared" ca="1" si="835"/>
        <v>0</v>
      </c>
      <c r="V837" s="1587">
        <f t="shared" ca="1" si="835"/>
        <v>0</v>
      </c>
      <c r="W837" s="1587">
        <f t="shared" ca="1" si="835"/>
        <v>0</v>
      </c>
      <c r="X837" s="1587">
        <f t="shared" ca="1" si="835"/>
        <v>0</v>
      </c>
      <c r="Y837" s="1587">
        <f t="shared" ca="1" si="835"/>
        <v>0</v>
      </c>
      <c r="Z837" s="1587">
        <f t="shared" ca="1" si="835"/>
        <v>0</v>
      </c>
      <c r="AA837" s="1587">
        <f t="shared" ca="1" si="835"/>
        <v>0</v>
      </c>
      <c r="AB837" s="1587">
        <f t="shared" ca="1" si="835"/>
        <v>0</v>
      </c>
      <c r="AC837" s="1587">
        <f t="shared" ca="1" si="835"/>
        <v>0</v>
      </c>
      <c r="AD837" s="1587">
        <f t="shared" ca="1" si="835"/>
        <v>0</v>
      </c>
      <c r="AE837" s="1587">
        <f t="shared" ca="1" si="835"/>
        <v>0</v>
      </c>
      <c r="AF837" s="1587">
        <f t="shared" ca="1" si="835"/>
        <v>0</v>
      </c>
      <c r="AG837" s="1587">
        <f t="shared" ca="1" si="835"/>
        <v>0</v>
      </c>
      <c r="AH837" s="1587">
        <f t="shared" ca="1" si="835"/>
        <v>0</v>
      </c>
      <c r="AI837" s="1587">
        <f t="shared" ca="1" si="835"/>
        <v>0</v>
      </c>
      <c r="AJ837" s="1587">
        <f t="shared" ca="1" si="835"/>
        <v>0</v>
      </c>
      <c r="AK837" s="1587">
        <f t="shared" ref="AK837:BP837" ca="1" si="836">AK835*AK$863/12</f>
        <v>0</v>
      </c>
      <c r="AL837" s="1587">
        <f t="shared" ca="1" si="836"/>
        <v>-4.2124912726453898</v>
      </c>
      <c r="AM837" s="1587">
        <f t="shared" ca="1" si="836"/>
        <v>-4.2124912726453898</v>
      </c>
      <c r="AN837" s="1587">
        <f t="shared" ca="1" si="836"/>
        <v>-4.2124912726453898</v>
      </c>
      <c r="AO837" s="1587">
        <f t="shared" ca="1" si="836"/>
        <v>-4.2124912726453898</v>
      </c>
      <c r="AP837" s="1587">
        <f t="shared" ca="1" si="836"/>
        <v>-4.2124912726453898</v>
      </c>
      <c r="AQ837" s="1587">
        <f t="shared" ca="1" si="836"/>
        <v>-4.2124912726453898</v>
      </c>
      <c r="AR837" s="1587">
        <f t="shared" ca="1" si="836"/>
        <v>-4.2124912726453898</v>
      </c>
      <c r="AS837" s="1587">
        <f t="shared" ca="1" si="836"/>
        <v>-4.2124912726453898</v>
      </c>
      <c r="AT837" s="1587">
        <f t="shared" ca="1" si="836"/>
        <v>-4.2124912726453898</v>
      </c>
      <c r="AU837" s="1587">
        <f t="shared" ca="1" si="836"/>
        <v>-4.2124912726453898</v>
      </c>
      <c r="AV837" s="1587">
        <f t="shared" ca="1" si="836"/>
        <v>-4.2124912726453898</v>
      </c>
      <c r="AW837" s="1587">
        <f t="shared" ca="1" si="836"/>
        <v>-4.2124912726453898</v>
      </c>
      <c r="AX837" s="1587">
        <f t="shared" ca="1" si="836"/>
        <v>-4.2124912726453898</v>
      </c>
      <c r="AY837" s="1587">
        <f t="shared" ca="1" si="836"/>
        <v>-4.2124912726453898</v>
      </c>
      <c r="AZ837" s="1587">
        <f t="shared" ca="1" si="836"/>
        <v>-4.2124912726453898</v>
      </c>
      <c r="BA837" s="1587">
        <f t="shared" ca="1" si="836"/>
        <v>0</v>
      </c>
      <c r="BB837" s="1587">
        <f t="shared" ca="1" si="836"/>
        <v>0</v>
      </c>
      <c r="BC837" s="1587">
        <f t="shared" ca="1" si="836"/>
        <v>0</v>
      </c>
      <c r="BD837" s="1587">
        <f t="shared" ca="1" si="836"/>
        <v>0</v>
      </c>
      <c r="BE837" s="1587">
        <f t="shared" ca="1" si="836"/>
        <v>0</v>
      </c>
      <c r="BF837" s="1587">
        <f t="shared" ca="1" si="836"/>
        <v>0</v>
      </c>
      <c r="BG837" s="1587">
        <f t="shared" ca="1" si="836"/>
        <v>0</v>
      </c>
      <c r="BH837" s="1587">
        <f t="shared" ca="1" si="836"/>
        <v>0</v>
      </c>
      <c r="BI837" s="1587">
        <f t="shared" ca="1" si="836"/>
        <v>0</v>
      </c>
      <c r="BJ837" s="1587">
        <f t="shared" ca="1" si="836"/>
        <v>0</v>
      </c>
      <c r="BK837" s="1587">
        <f t="shared" ca="1" si="836"/>
        <v>0</v>
      </c>
      <c r="BL837" s="1587">
        <f t="shared" ca="1" si="836"/>
        <v>0</v>
      </c>
      <c r="BM837" s="1587">
        <f t="shared" ca="1" si="836"/>
        <v>0</v>
      </c>
      <c r="BN837" s="1587">
        <f t="shared" ca="1" si="836"/>
        <v>0</v>
      </c>
      <c r="BO837" s="1587">
        <f t="shared" ca="1" si="836"/>
        <v>0</v>
      </c>
      <c r="BP837" s="1587">
        <f t="shared" ca="1" si="836"/>
        <v>0</v>
      </c>
      <c r="BQ837" s="1587">
        <f t="shared" ref="BQ837:CV837" ca="1" si="837">BQ835*BQ$863/12</f>
        <v>0</v>
      </c>
      <c r="BR837" s="1587">
        <f t="shared" ca="1" si="837"/>
        <v>0</v>
      </c>
      <c r="BS837" s="1587">
        <f t="shared" ca="1" si="837"/>
        <v>0</v>
      </c>
      <c r="BT837" s="1587">
        <f t="shared" ca="1" si="837"/>
        <v>0</v>
      </c>
      <c r="BU837" s="1587">
        <f t="shared" ca="1" si="837"/>
        <v>0</v>
      </c>
      <c r="BV837" s="1587">
        <f t="shared" ca="1" si="837"/>
        <v>0</v>
      </c>
      <c r="BW837" s="1587">
        <f t="shared" ca="1" si="837"/>
        <v>0</v>
      </c>
      <c r="BX837" s="1587">
        <f t="shared" ca="1" si="837"/>
        <v>0</v>
      </c>
      <c r="BY837" s="1587">
        <f t="shared" ca="1" si="837"/>
        <v>0</v>
      </c>
      <c r="BZ837" s="1587">
        <f t="shared" ca="1" si="837"/>
        <v>0</v>
      </c>
      <c r="CA837" s="1587">
        <f t="shared" ca="1" si="837"/>
        <v>0</v>
      </c>
      <c r="CB837" s="1587">
        <f t="shared" ca="1" si="837"/>
        <v>0</v>
      </c>
      <c r="CC837" s="1587">
        <f t="shared" ca="1" si="837"/>
        <v>0</v>
      </c>
      <c r="CD837" s="1587">
        <f t="shared" ca="1" si="837"/>
        <v>0</v>
      </c>
      <c r="CE837" s="1587">
        <f t="shared" ca="1" si="837"/>
        <v>0</v>
      </c>
      <c r="CF837" s="1587">
        <f t="shared" ca="1" si="837"/>
        <v>0</v>
      </c>
      <c r="CG837" s="1587">
        <f t="shared" ca="1" si="837"/>
        <v>0</v>
      </c>
      <c r="CH837" s="1587">
        <f t="shared" ca="1" si="837"/>
        <v>0</v>
      </c>
      <c r="CI837" s="1587">
        <f t="shared" ca="1" si="837"/>
        <v>0</v>
      </c>
      <c r="CJ837" s="1587">
        <f t="shared" ca="1" si="837"/>
        <v>0</v>
      </c>
      <c r="CK837" s="1587">
        <f t="shared" ca="1" si="837"/>
        <v>0</v>
      </c>
      <c r="CL837" s="1587">
        <f t="shared" ca="1" si="837"/>
        <v>0</v>
      </c>
      <c r="CM837" s="1587">
        <f t="shared" ca="1" si="837"/>
        <v>0</v>
      </c>
      <c r="CN837" s="1587">
        <f t="shared" ca="1" si="837"/>
        <v>0</v>
      </c>
      <c r="CO837" s="1587">
        <f t="shared" ca="1" si="837"/>
        <v>0</v>
      </c>
      <c r="CP837" s="1587">
        <f t="shared" ca="1" si="837"/>
        <v>0</v>
      </c>
      <c r="CQ837" s="1587">
        <f t="shared" ca="1" si="837"/>
        <v>0</v>
      </c>
      <c r="CR837" s="1587">
        <f t="shared" ca="1" si="837"/>
        <v>0</v>
      </c>
      <c r="CS837" s="1587">
        <f t="shared" ca="1" si="837"/>
        <v>0</v>
      </c>
      <c r="CT837" s="1587">
        <f t="shared" ca="1" si="837"/>
        <v>0</v>
      </c>
      <c r="CU837" s="1587">
        <f t="shared" ca="1" si="837"/>
        <v>0</v>
      </c>
      <c r="CV837" s="1587">
        <f t="shared" ca="1" si="837"/>
        <v>0</v>
      </c>
      <c r="CW837" s="1587">
        <f t="shared" ref="CW837:EF837" ca="1" si="838">CW835*CW$863/12</f>
        <v>0</v>
      </c>
      <c r="CX837" s="1587">
        <f t="shared" ca="1" si="838"/>
        <v>0</v>
      </c>
      <c r="CY837" s="1587">
        <f t="shared" ca="1" si="838"/>
        <v>0</v>
      </c>
      <c r="CZ837" s="1587">
        <f t="shared" ca="1" si="838"/>
        <v>0</v>
      </c>
      <c r="DA837" s="1587">
        <f t="shared" ca="1" si="838"/>
        <v>0</v>
      </c>
      <c r="DB837" s="1587">
        <f t="shared" ca="1" si="838"/>
        <v>0</v>
      </c>
      <c r="DC837" s="1587">
        <f t="shared" ca="1" si="838"/>
        <v>0</v>
      </c>
      <c r="DD837" s="1587">
        <f t="shared" ca="1" si="838"/>
        <v>0</v>
      </c>
      <c r="DE837" s="1587">
        <f t="shared" ca="1" si="838"/>
        <v>0</v>
      </c>
      <c r="DF837" s="1587">
        <f t="shared" ca="1" si="838"/>
        <v>0</v>
      </c>
      <c r="DG837" s="1587">
        <f t="shared" ca="1" si="838"/>
        <v>0</v>
      </c>
      <c r="DH837" s="1587">
        <f t="shared" ca="1" si="838"/>
        <v>0</v>
      </c>
      <c r="DI837" s="1587">
        <f t="shared" ca="1" si="838"/>
        <v>0</v>
      </c>
      <c r="DJ837" s="1587">
        <f t="shared" ca="1" si="838"/>
        <v>0</v>
      </c>
      <c r="DK837" s="1587">
        <f t="shared" ca="1" si="838"/>
        <v>0</v>
      </c>
      <c r="DL837" s="1587">
        <f t="shared" ca="1" si="838"/>
        <v>0</v>
      </c>
      <c r="DM837" s="1587">
        <f t="shared" ca="1" si="838"/>
        <v>0</v>
      </c>
      <c r="DN837" s="1587">
        <f t="shared" ca="1" si="838"/>
        <v>0</v>
      </c>
      <c r="DO837" s="1587">
        <f t="shared" ca="1" si="838"/>
        <v>0</v>
      </c>
      <c r="DP837" s="1587">
        <f t="shared" ca="1" si="838"/>
        <v>0</v>
      </c>
      <c r="DQ837" s="1587">
        <f t="shared" ca="1" si="838"/>
        <v>0</v>
      </c>
      <c r="DR837" s="1587">
        <f t="shared" ca="1" si="838"/>
        <v>0</v>
      </c>
      <c r="DS837" s="1587">
        <f t="shared" ca="1" si="838"/>
        <v>0</v>
      </c>
      <c r="DT837" s="1587">
        <f t="shared" ca="1" si="838"/>
        <v>0</v>
      </c>
      <c r="DU837" s="1587">
        <f t="shared" ca="1" si="838"/>
        <v>0</v>
      </c>
      <c r="DV837" s="1587">
        <f t="shared" ca="1" si="838"/>
        <v>0</v>
      </c>
      <c r="DW837" s="1587">
        <f t="shared" ca="1" si="838"/>
        <v>0</v>
      </c>
      <c r="DX837" s="1587">
        <f t="shared" ca="1" si="838"/>
        <v>0</v>
      </c>
      <c r="DY837" s="1587">
        <f t="shared" ca="1" si="838"/>
        <v>0</v>
      </c>
      <c r="DZ837" s="1587">
        <f t="shared" ca="1" si="838"/>
        <v>0</v>
      </c>
      <c r="EA837" s="1587">
        <f t="shared" ca="1" si="838"/>
        <v>0</v>
      </c>
      <c r="EB837" s="1587">
        <f t="shared" ca="1" si="838"/>
        <v>0</v>
      </c>
      <c r="EC837" s="1587">
        <f t="shared" ca="1" si="838"/>
        <v>0</v>
      </c>
      <c r="ED837" s="1587">
        <f t="shared" ca="1" si="838"/>
        <v>0</v>
      </c>
      <c r="EE837" s="1587">
        <f t="shared" ca="1" si="838"/>
        <v>0</v>
      </c>
      <c r="EF837" s="1587">
        <f t="shared" ca="1" si="838"/>
        <v>0</v>
      </c>
      <c r="EG837" s="28" t="s">
        <v>803</v>
      </c>
    </row>
    <row r="838" spans="3:137">
      <c r="D838" s="859" t="s">
        <v>808</v>
      </c>
      <c r="E838" s="1587">
        <f t="shared" ref="E838:AJ838" ca="1" si="839">E836-E837</f>
        <v>0</v>
      </c>
      <c r="F838" s="1587">
        <f t="shared" ca="1" si="839"/>
        <v>0</v>
      </c>
      <c r="G838" s="1587">
        <f t="shared" ca="1" si="839"/>
        <v>0</v>
      </c>
      <c r="H838" s="1587">
        <f t="shared" ca="1" si="839"/>
        <v>0</v>
      </c>
      <c r="I838" s="1587">
        <f t="shared" ca="1" si="839"/>
        <v>0</v>
      </c>
      <c r="J838" s="1587">
        <f t="shared" ca="1" si="839"/>
        <v>0</v>
      </c>
      <c r="K838" s="1587">
        <f t="shared" ca="1" si="839"/>
        <v>0</v>
      </c>
      <c r="L838" s="1587">
        <f t="shared" ca="1" si="839"/>
        <v>0</v>
      </c>
      <c r="M838" s="1587">
        <f t="shared" ca="1" si="839"/>
        <v>0</v>
      </c>
      <c r="N838" s="1587">
        <f t="shared" ca="1" si="839"/>
        <v>0</v>
      </c>
      <c r="O838" s="1587">
        <f t="shared" ca="1" si="839"/>
        <v>0</v>
      </c>
      <c r="P838" s="1587">
        <f t="shared" ca="1" si="839"/>
        <v>0</v>
      </c>
      <c r="Q838" s="1587">
        <f t="shared" ca="1" si="839"/>
        <v>0</v>
      </c>
      <c r="R838" s="1587">
        <f t="shared" ca="1" si="839"/>
        <v>0</v>
      </c>
      <c r="S838" s="1587">
        <f t="shared" ca="1" si="839"/>
        <v>0</v>
      </c>
      <c r="T838" s="1587">
        <f t="shared" ca="1" si="839"/>
        <v>0</v>
      </c>
      <c r="U838" s="1587">
        <f t="shared" ca="1" si="839"/>
        <v>0</v>
      </c>
      <c r="V838" s="1587">
        <f t="shared" ca="1" si="839"/>
        <v>0</v>
      </c>
      <c r="W838" s="1587">
        <f t="shared" ca="1" si="839"/>
        <v>0</v>
      </c>
      <c r="X838" s="1587">
        <f t="shared" ca="1" si="839"/>
        <v>0</v>
      </c>
      <c r="Y838" s="1587">
        <f t="shared" ca="1" si="839"/>
        <v>0</v>
      </c>
      <c r="Z838" s="1587">
        <f t="shared" ca="1" si="839"/>
        <v>0</v>
      </c>
      <c r="AA838" s="1587">
        <f t="shared" ca="1" si="839"/>
        <v>0</v>
      </c>
      <c r="AB838" s="1587">
        <f t="shared" ca="1" si="839"/>
        <v>0</v>
      </c>
      <c r="AC838" s="1587">
        <f t="shared" ca="1" si="839"/>
        <v>0</v>
      </c>
      <c r="AD838" s="1587">
        <f t="shared" ca="1" si="839"/>
        <v>0</v>
      </c>
      <c r="AE838" s="1587">
        <f t="shared" ca="1" si="839"/>
        <v>0</v>
      </c>
      <c r="AF838" s="1587">
        <f t="shared" ca="1" si="839"/>
        <v>0</v>
      </c>
      <c r="AG838" s="1587">
        <f t="shared" ca="1" si="839"/>
        <v>0</v>
      </c>
      <c r="AH838" s="1587">
        <f t="shared" ca="1" si="839"/>
        <v>0</v>
      </c>
      <c r="AI838" s="1587">
        <f t="shared" ca="1" si="839"/>
        <v>0</v>
      </c>
      <c r="AJ838" s="1587">
        <f t="shared" ca="1" si="839"/>
        <v>0</v>
      </c>
      <c r="AK838" s="1587">
        <f t="shared" ref="AK838:BP838" ca="1" si="840">AK836-AK837</f>
        <v>0</v>
      </c>
      <c r="AL838" s="1587">
        <f t="shared" ca="1" si="840"/>
        <v>0</v>
      </c>
      <c r="AM838" s="1587">
        <f t="shared" ca="1" si="840"/>
        <v>0</v>
      </c>
      <c r="AN838" s="1587">
        <f t="shared" ca="1" si="840"/>
        <v>0</v>
      </c>
      <c r="AO838" s="1587">
        <f t="shared" ca="1" si="840"/>
        <v>0</v>
      </c>
      <c r="AP838" s="1587">
        <f t="shared" ca="1" si="840"/>
        <v>0</v>
      </c>
      <c r="AQ838" s="1587">
        <f t="shared" ca="1" si="840"/>
        <v>0</v>
      </c>
      <c r="AR838" s="1587">
        <f t="shared" ca="1" si="840"/>
        <v>0</v>
      </c>
      <c r="AS838" s="1587">
        <f t="shared" ca="1" si="840"/>
        <v>0</v>
      </c>
      <c r="AT838" s="1587">
        <f t="shared" ca="1" si="840"/>
        <v>0</v>
      </c>
      <c r="AU838" s="1587">
        <f t="shared" ca="1" si="840"/>
        <v>0</v>
      </c>
      <c r="AV838" s="1587">
        <f t="shared" ca="1" si="840"/>
        <v>0</v>
      </c>
      <c r="AW838" s="1587">
        <f t="shared" ca="1" si="840"/>
        <v>0</v>
      </c>
      <c r="AX838" s="1587">
        <f t="shared" ca="1" si="840"/>
        <v>0</v>
      </c>
      <c r="AY838" s="1587">
        <f t="shared" ca="1" si="840"/>
        <v>0</v>
      </c>
      <c r="AZ838" s="1587">
        <f t="shared" ca="1" si="840"/>
        <v>0</v>
      </c>
      <c r="BA838" s="1587">
        <f t="shared" ca="1" si="840"/>
        <v>0</v>
      </c>
      <c r="BB838" s="1587">
        <f t="shared" ca="1" si="840"/>
        <v>0</v>
      </c>
      <c r="BC838" s="1587">
        <f t="shared" ca="1" si="840"/>
        <v>0</v>
      </c>
      <c r="BD838" s="1587">
        <f t="shared" ca="1" si="840"/>
        <v>0</v>
      </c>
      <c r="BE838" s="1587">
        <f t="shared" ca="1" si="840"/>
        <v>0</v>
      </c>
      <c r="BF838" s="1587">
        <f t="shared" ca="1" si="840"/>
        <v>0</v>
      </c>
      <c r="BG838" s="1587">
        <f t="shared" ca="1" si="840"/>
        <v>0</v>
      </c>
      <c r="BH838" s="1587">
        <f t="shared" ca="1" si="840"/>
        <v>0</v>
      </c>
      <c r="BI838" s="1587">
        <f t="shared" ca="1" si="840"/>
        <v>0</v>
      </c>
      <c r="BJ838" s="1587">
        <f t="shared" ca="1" si="840"/>
        <v>0</v>
      </c>
      <c r="BK838" s="1587">
        <f t="shared" ca="1" si="840"/>
        <v>0</v>
      </c>
      <c r="BL838" s="1587">
        <f t="shared" ca="1" si="840"/>
        <v>0</v>
      </c>
      <c r="BM838" s="1587">
        <f t="shared" ca="1" si="840"/>
        <v>0</v>
      </c>
      <c r="BN838" s="1587">
        <f t="shared" ca="1" si="840"/>
        <v>0</v>
      </c>
      <c r="BO838" s="1587">
        <f t="shared" ca="1" si="840"/>
        <v>0</v>
      </c>
      <c r="BP838" s="1587">
        <f t="shared" ca="1" si="840"/>
        <v>0</v>
      </c>
      <c r="BQ838" s="1587">
        <f t="shared" ref="BQ838:CV838" ca="1" si="841">BQ836-BQ837</f>
        <v>0</v>
      </c>
      <c r="BR838" s="1587">
        <f t="shared" ca="1" si="841"/>
        <v>0</v>
      </c>
      <c r="BS838" s="1587">
        <f t="shared" ca="1" si="841"/>
        <v>0</v>
      </c>
      <c r="BT838" s="1587">
        <f t="shared" ca="1" si="841"/>
        <v>0</v>
      </c>
      <c r="BU838" s="1587">
        <f t="shared" ca="1" si="841"/>
        <v>0</v>
      </c>
      <c r="BV838" s="1587">
        <f t="shared" ca="1" si="841"/>
        <v>0</v>
      </c>
      <c r="BW838" s="1587">
        <f t="shared" ca="1" si="841"/>
        <v>0</v>
      </c>
      <c r="BX838" s="1587">
        <f t="shared" ca="1" si="841"/>
        <v>0</v>
      </c>
      <c r="BY838" s="1587">
        <f t="shared" ca="1" si="841"/>
        <v>0</v>
      </c>
      <c r="BZ838" s="1587">
        <f t="shared" ca="1" si="841"/>
        <v>0</v>
      </c>
      <c r="CA838" s="1587">
        <f t="shared" ca="1" si="841"/>
        <v>0</v>
      </c>
      <c r="CB838" s="1587">
        <f t="shared" ca="1" si="841"/>
        <v>0</v>
      </c>
      <c r="CC838" s="1587">
        <f t="shared" ca="1" si="841"/>
        <v>0</v>
      </c>
      <c r="CD838" s="1587">
        <f t="shared" ca="1" si="841"/>
        <v>0</v>
      </c>
      <c r="CE838" s="1587">
        <f t="shared" ca="1" si="841"/>
        <v>0</v>
      </c>
      <c r="CF838" s="1587">
        <f t="shared" ca="1" si="841"/>
        <v>0</v>
      </c>
      <c r="CG838" s="1587">
        <f t="shared" ca="1" si="841"/>
        <v>0</v>
      </c>
      <c r="CH838" s="1587">
        <f t="shared" ca="1" si="841"/>
        <v>0</v>
      </c>
      <c r="CI838" s="1587">
        <f t="shared" ca="1" si="841"/>
        <v>0</v>
      </c>
      <c r="CJ838" s="1587">
        <f t="shared" ca="1" si="841"/>
        <v>0</v>
      </c>
      <c r="CK838" s="1587">
        <f t="shared" ca="1" si="841"/>
        <v>0</v>
      </c>
      <c r="CL838" s="1587">
        <f t="shared" ca="1" si="841"/>
        <v>0</v>
      </c>
      <c r="CM838" s="1587">
        <f t="shared" ca="1" si="841"/>
        <v>0</v>
      </c>
      <c r="CN838" s="1587">
        <f t="shared" ca="1" si="841"/>
        <v>0</v>
      </c>
      <c r="CO838" s="1587">
        <f t="shared" ca="1" si="841"/>
        <v>0</v>
      </c>
      <c r="CP838" s="1587">
        <f t="shared" ca="1" si="841"/>
        <v>0</v>
      </c>
      <c r="CQ838" s="1587">
        <f t="shared" ca="1" si="841"/>
        <v>0</v>
      </c>
      <c r="CR838" s="1587">
        <f t="shared" ca="1" si="841"/>
        <v>0</v>
      </c>
      <c r="CS838" s="1587">
        <f t="shared" ca="1" si="841"/>
        <v>0</v>
      </c>
      <c r="CT838" s="1587">
        <f t="shared" ca="1" si="841"/>
        <v>0</v>
      </c>
      <c r="CU838" s="1587">
        <f t="shared" ca="1" si="841"/>
        <v>0</v>
      </c>
      <c r="CV838" s="1587">
        <f t="shared" ca="1" si="841"/>
        <v>0</v>
      </c>
      <c r="CW838" s="1587">
        <f t="shared" ref="CW838:EB838" ca="1" si="842">CW836-CW837</f>
        <v>0</v>
      </c>
      <c r="CX838" s="1587">
        <f t="shared" ca="1" si="842"/>
        <v>0</v>
      </c>
      <c r="CY838" s="1587">
        <f t="shared" ca="1" si="842"/>
        <v>0</v>
      </c>
      <c r="CZ838" s="1587">
        <f t="shared" ca="1" si="842"/>
        <v>0</v>
      </c>
      <c r="DA838" s="1587">
        <f t="shared" ca="1" si="842"/>
        <v>0</v>
      </c>
      <c r="DB838" s="1587">
        <f t="shared" ca="1" si="842"/>
        <v>0</v>
      </c>
      <c r="DC838" s="1587">
        <f t="shared" ca="1" si="842"/>
        <v>0</v>
      </c>
      <c r="DD838" s="1587">
        <f t="shared" ca="1" si="842"/>
        <v>0</v>
      </c>
      <c r="DE838" s="1587">
        <f t="shared" ca="1" si="842"/>
        <v>0</v>
      </c>
      <c r="DF838" s="1587">
        <f t="shared" ca="1" si="842"/>
        <v>0</v>
      </c>
      <c r="DG838" s="1587">
        <f t="shared" ca="1" si="842"/>
        <v>0</v>
      </c>
      <c r="DH838" s="1587">
        <f t="shared" ca="1" si="842"/>
        <v>0</v>
      </c>
      <c r="DI838" s="1587">
        <f t="shared" ca="1" si="842"/>
        <v>0</v>
      </c>
      <c r="DJ838" s="1587">
        <f t="shared" ca="1" si="842"/>
        <v>0</v>
      </c>
      <c r="DK838" s="1587">
        <f t="shared" ca="1" si="842"/>
        <v>0</v>
      </c>
      <c r="DL838" s="1587">
        <f t="shared" ca="1" si="842"/>
        <v>0</v>
      </c>
      <c r="DM838" s="1587">
        <f t="shared" ca="1" si="842"/>
        <v>0</v>
      </c>
      <c r="DN838" s="1587">
        <f t="shared" ca="1" si="842"/>
        <v>0</v>
      </c>
      <c r="DO838" s="1587">
        <f t="shared" ca="1" si="842"/>
        <v>0</v>
      </c>
      <c r="DP838" s="1587">
        <f t="shared" ca="1" si="842"/>
        <v>0</v>
      </c>
      <c r="DQ838" s="1587">
        <f t="shared" ca="1" si="842"/>
        <v>0</v>
      </c>
      <c r="DR838" s="1587">
        <f t="shared" ca="1" si="842"/>
        <v>0</v>
      </c>
      <c r="DS838" s="1587">
        <f t="shared" ca="1" si="842"/>
        <v>0</v>
      </c>
      <c r="DT838" s="1587">
        <f t="shared" ca="1" si="842"/>
        <v>0</v>
      </c>
      <c r="DU838" s="1587">
        <f t="shared" ca="1" si="842"/>
        <v>0</v>
      </c>
      <c r="DV838" s="1587">
        <f t="shared" ca="1" si="842"/>
        <v>0</v>
      </c>
      <c r="DW838" s="1587">
        <f t="shared" ca="1" si="842"/>
        <v>0</v>
      </c>
      <c r="DX838" s="1587">
        <f t="shared" ca="1" si="842"/>
        <v>0</v>
      </c>
      <c r="DY838" s="1587">
        <f t="shared" ca="1" si="842"/>
        <v>0</v>
      </c>
      <c r="DZ838" s="1587">
        <f t="shared" ca="1" si="842"/>
        <v>0</v>
      </c>
      <c r="EA838" s="1587">
        <f t="shared" ca="1" si="842"/>
        <v>0</v>
      </c>
      <c r="EB838" s="1587">
        <f t="shared" ca="1" si="842"/>
        <v>0</v>
      </c>
      <c r="EC838" s="1587">
        <f t="shared" ref="EC838:FH838" ca="1" si="843">EC836-EC837</f>
        <v>0</v>
      </c>
      <c r="ED838" s="1587">
        <f t="shared" ca="1" si="843"/>
        <v>0</v>
      </c>
      <c r="EE838" s="1587">
        <f t="shared" ca="1" si="843"/>
        <v>0</v>
      </c>
      <c r="EF838" s="1587">
        <f t="shared" ca="1" si="843"/>
        <v>0</v>
      </c>
      <c r="EG838" s="28" t="s">
        <v>803</v>
      </c>
    </row>
    <row r="839" spans="3:137">
      <c r="D839" s="859" t="s">
        <v>809</v>
      </c>
      <c r="E839" s="1587">
        <f t="shared" ref="E839:AJ839" ca="1" si="844">E835-E838</f>
        <v>0</v>
      </c>
      <c r="F839" s="1587">
        <f t="shared" ca="1" si="844"/>
        <v>0</v>
      </c>
      <c r="G839" s="1587">
        <f t="shared" ca="1" si="844"/>
        <v>0</v>
      </c>
      <c r="H839" s="1587">
        <f t="shared" ca="1" si="844"/>
        <v>0</v>
      </c>
      <c r="I839" s="1587">
        <f t="shared" ca="1" si="844"/>
        <v>0</v>
      </c>
      <c r="J839" s="1587">
        <f t="shared" ca="1" si="844"/>
        <v>0</v>
      </c>
      <c r="K839" s="1587">
        <f t="shared" ca="1" si="844"/>
        <v>0</v>
      </c>
      <c r="L839" s="1587">
        <f t="shared" ca="1" si="844"/>
        <v>0</v>
      </c>
      <c r="M839" s="1587">
        <f t="shared" ca="1" si="844"/>
        <v>0</v>
      </c>
      <c r="N839" s="1587">
        <f t="shared" ca="1" si="844"/>
        <v>0</v>
      </c>
      <c r="O839" s="1587">
        <f t="shared" ca="1" si="844"/>
        <v>0</v>
      </c>
      <c r="P839" s="1587">
        <f t="shared" ca="1" si="844"/>
        <v>0</v>
      </c>
      <c r="Q839" s="1587">
        <f t="shared" ca="1" si="844"/>
        <v>0</v>
      </c>
      <c r="R839" s="1587">
        <f t="shared" ca="1" si="844"/>
        <v>0</v>
      </c>
      <c r="S839" s="1587">
        <f t="shared" ca="1" si="844"/>
        <v>0</v>
      </c>
      <c r="T839" s="1587">
        <f t="shared" ca="1" si="844"/>
        <v>0</v>
      </c>
      <c r="U839" s="1587">
        <f t="shared" ca="1" si="844"/>
        <v>0</v>
      </c>
      <c r="V839" s="1587">
        <f t="shared" ca="1" si="844"/>
        <v>0</v>
      </c>
      <c r="W839" s="1587">
        <f t="shared" ca="1" si="844"/>
        <v>0</v>
      </c>
      <c r="X839" s="1587">
        <f t="shared" ca="1" si="844"/>
        <v>0</v>
      </c>
      <c r="Y839" s="1587">
        <f t="shared" ca="1" si="844"/>
        <v>0</v>
      </c>
      <c r="Z839" s="1587">
        <f t="shared" ca="1" si="844"/>
        <v>0</v>
      </c>
      <c r="AA839" s="1587">
        <f t="shared" ca="1" si="844"/>
        <v>0</v>
      </c>
      <c r="AB839" s="1587">
        <f t="shared" ca="1" si="844"/>
        <v>0</v>
      </c>
      <c r="AC839" s="1587">
        <f t="shared" ca="1" si="844"/>
        <v>0</v>
      </c>
      <c r="AD839" s="1587">
        <f t="shared" ca="1" si="844"/>
        <v>0</v>
      </c>
      <c r="AE839" s="1587">
        <f t="shared" ca="1" si="844"/>
        <v>0</v>
      </c>
      <c r="AF839" s="1587">
        <f t="shared" ca="1" si="844"/>
        <v>0</v>
      </c>
      <c r="AG839" s="1587">
        <f t="shared" ca="1" si="844"/>
        <v>0</v>
      </c>
      <c r="AH839" s="1587">
        <f t="shared" ca="1" si="844"/>
        <v>0</v>
      </c>
      <c r="AI839" s="1587">
        <f t="shared" ca="1" si="844"/>
        <v>0</v>
      </c>
      <c r="AJ839" s="1587">
        <f t="shared" ca="1" si="844"/>
        <v>0</v>
      </c>
      <c r="AK839" s="1587">
        <f t="shared" ref="AK839:BP839" ca="1" si="845">AK835-AK838</f>
        <v>0</v>
      </c>
      <c r="AL839" s="1587">
        <f t="shared" ca="1" si="845"/>
        <v>-835.53545903710221</v>
      </c>
      <c r="AM839" s="1587">
        <f t="shared" ca="1" si="845"/>
        <v>-835.53545903710221</v>
      </c>
      <c r="AN839" s="1587">
        <f t="shared" ca="1" si="845"/>
        <v>-835.53545903710221</v>
      </c>
      <c r="AO839" s="1587">
        <f t="shared" ca="1" si="845"/>
        <v>-835.53545903710221</v>
      </c>
      <c r="AP839" s="1587">
        <f t="shared" ca="1" si="845"/>
        <v>-835.53545903710221</v>
      </c>
      <c r="AQ839" s="1587">
        <f t="shared" ca="1" si="845"/>
        <v>-835.53545903710221</v>
      </c>
      <c r="AR839" s="1587">
        <f t="shared" ca="1" si="845"/>
        <v>-835.53545903710221</v>
      </c>
      <c r="AS839" s="1587">
        <f t="shared" ca="1" si="845"/>
        <v>-835.53545903710221</v>
      </c>
      <c r="AT839" s="1587">
        <f t="shared" ca="1" si="845"/>
        <v>-835.53545903710221</v>
      </c>
      <c r="AU839" s="1587">
        <f t="shared" ca="1" si="845"/>
        <v>-835.53545903710221</v>
      </c>
      <c r="AV839" s="1587">
        <f t="shared" ca="1" si="845"/>
        <v>-835.53545903710221</v>
      </c>
      <c r="AW839" s="1587">
        <f t="shared" ca="1" si="845"/>
        <v>-835.53545903710221</v>
      </c>
      <c r="AX839" s="1587">
        <f t="shared" ca="1" si="845"/>
        <v>-835.53545903710221</v>
      </c>
      <c r="AY839" s="1587">
        <f t="shared" ca="1" si="845"/>
        <v>-835.53545903710221</v>
      </c>
      <c r="AZ839" s="1587">
        <f t="shared" ca="1" si="845"/>
        <v>-835.53545903710221</v>
      </c>
      <c r="BA839" s="1587">
        <f t="shared" ca="1" si="845"/>
        <v>0</v>
      </c>
      <c r="BB839" s="1587">
        <f t="shared" ca="1" si="845"/>
        <v>0</v>
      </c>
      <c r="BC839" s="1587">
        <f t="shared" ca="1" si="845"/>
        <v>0</v>
      </c>
      <c r="BD839" s="1587">
        <f t="shared" ca="1" si="845"/>
        <v>0</v>
      </c>
      <c r="BE839" s="1587">
        <f t="shared" ca="1" si="845"/>
        <v>0</v>
      </c>
      <c r="BF839" s="1587">
        <f t="shared" ca="1" si="845"/>
        <v>0</v>
      </c>
      <c r="BG839" s="1587">
        <f t="shared" ca="1" si="845"/>
        <v>0</v>
      </c>
      <c r="BH839" s="1587">
        <f t="shared" ca="1" si="845"/>
        <v>0</v>
      </c>
      <c r="BI839" s="1587">
        <f t="shared" ca="1" si="845"/>
        <v>0</v>
      </c>
      <c r="BJ839" s="1587">
        <f t="shared" ca="1" si="845"/>
        <v>0</v>
      </c>
      <c r="BK839" s="1587">
        <f t="shared" ca="1" si="845"/>
        <v>0</v>
      </c>
      <c r="BL839" s="1587">
        <f t="shared" ca="1" si="845"/>
        <v>0</v>
      </c>
      <c r="BM839" s="1587">
        <f t="shared" ca="1" si="845"/>
        <v>0</v>
      </c>
      <c r="BN839" s="1587">
        <f t="shared" ca="1" si="845"/>
        <v>0</v>
      </c>
      <c r="BO839" s="1587">
        <f t="shared" ca="1" si="845"/>
        <v>0</v>
      </c>
      <c r="BP839" s="1587">
        <f t="shared" ca="1" si="845"/>
        <v>0</v>
      </c>
      <c r="BQ839" s="1587">
        <f t="shared" ref="BQ839:CV839" ca="1" si="846">BQ835-BQ838</f>
        <v>0</v>
      </c>
      <c r="BR839" s="1587">
        <f t="shared" ca="1" si="846"/>
        <v>0</v>
      </c>
      <c r="BS839" s="1587">
        <f t="shared" ca="1" si="846"/>
        <v>0</v>
      </c>
      <c r="BT839" s="1587">
        <f t="shared" ca="1" si="846"/>
        <v>0</v>
      </c>
      <c r="BU839" s="1587">
        <f t="shared" ca="1" si="846"/>
        <v>0</v>
      </c>
      <c r="BV839" s="1587">
        <f t="shared" ca="1" si="846"/>
        <v>0</v>
      </c>
      <c r="BW839" s="1587">
        <f t="shared" ca="1" si="846"/>
        <v>0</v>
      </c>
      <c r="BX839" s="1587">
        <f t="shared" ca="1" si="846"/>
        <v>0</v>
      </c>
      <c r="BY839" s="1587">
        <f t="shared" ca="1" si="846"/>
        <v>0</v>
      </c>
      <c r="BZ839" s="1587">
        <f t="shared" ca="1" si="846"/>
        <v>0</v>
      </c>
      <c r="CA839" s="1587">
        <f t="shared" ca="1" si="846"/>
        <v>0</v>
      </c>
      <c r="CB839" s="1587">
        <f t="shared" ca="1" si="846"/>
        <v>0</v>
      </c>
      <c r="CC839" s="1587">
        <f t="shared" ca="1" si="846"/>
        <v>0</v>
      </c>
      <c r="CD839" s="1587">
        <f t="shared" ca="1" si="846"/>
        <v>0</v>
      </c>
      <c r="CE839" s="1587">
        <f t="shared" ca="1" si="846"/>
        <v>0</v>
      </c>
      <c r="CF839" s="1587">
        <f t="shared" ca="1" si="846"/>
        <v>0</v>
      </c>
      <c r="CG839" s="1587">
        <f t="shared" ca="1" si="846"/>
        <v>0</v>
      </c>
      <c r="CH839" s="1587">
        <f t="shared" ca="1" si="846"/>
        <v>0</v>
      </c>
      <c r="CI839" s="1587">
        <f t="shared" ca="1" si="846"/>
        <v>0</v>
      </c>
      <c r="CJ839" s="1587">
        <f t="shared" ca="1" si="846"/>
        <v>0</v>
      </c>
      <c r="CK839" s="1587">
        <f t="shared" ca="1" si="846"/>
        <v>0</v>
      </c>
      <c r="CL839" s="1587">
        <f t="shared" ca="1" si="846"/>
        <v>0</v>
      </c>
      <c r="CM839" s="1587">
        <f t="shared" ca="1" si="846"/>
        <v>0</v>
      </c>
      <c r="CN839" s="1587">
        <f t="shared" ca="1" si="846"/>
        <v>0</v>
      </c>
      <c r="CO839" s="1587">
        <f t="shared" ca="1" si="846"/>
        <v>0</v>
      </c>
      <c r="CP839" s="1587">
        <f t="shared" ca="1" si="846"/>
        <v>0</v>
      </c>
      <c r="CQ839" s="1587">
        <f t="shared" ca="1" si="846"/>
        <v>0</v>
      </c>
      <c r="CR839" s="1587">
        <f t="shared" ca="1" si="846"/>
        <v>0</v>
      </c>
      <c r="CS839" s="1587">
        <f t="shared" ca="1" si="846"/>
        <v>0</v>
      </c>
      <c r="CT839" s="1587">
        <f t="shared" ca="1" si="846"/>
        <v>0</v>
      </c>
      <c r="CU839" s="1587">
        <f t="shared" ca="1" si="846"/>
        <v>0</v>
      </c>
      <c r="CV839" s="1587">
        <f t="shared" ca="1" si="846"/>
        <v>0</v>
      </c>
      <c r="CW839" s="1587">
        <f t="shared" ref="CW839:EB839" ca="1" si="847">CW835-CW838</f>
        <v>0</v>
      </c>
      <c r="CX839" s="1587">
        <f t="shared" ca="1" si="847"/>
        <v>0</v>
      </c>
      <c r="CY839" s="1587">
        <f t="shared" ca="1" si="847"/>
        <v>0</v>
      </c>
      <c r="CZ839" s="1587">
        <f t="shared" ca="1" si="847"/>
        <v>0</v>
      </c>
      <c r="DA839" s="1587">
        <f t="shared" ca="1" si="847"/>
        <v>0</v>
      </c>
      <c r="DB839" s="1587">
        <f t="shared" ca="1" si="847"/>
        <v>0</v>
      </c>
      <c r="DC839" s="1587">
        <f t="shared" ca="1" si="847"/>
        <v>0</v>
      </c>
      <c r="DD839" s="1587">
        <f t="shared" ca="1" si="847"/>
        <v>0</v>
      </c>
      <c r="DE839" s="1587">
        <f t="shared" ca="1" si="847"/>
        <v>0</v>
      </c>
      <c r="DF839" s="1587">
        <f t="shared" ca="1" si="847"/>
        <v>0</v>
      </c>
      <c r="DG839" s="1587">
        <f t="shared" ca="1" si="847"/>
        <v>0</v>
      </c>
      <c r="DH839" s="1587">
        <f t="shared" ca="1" si="847"/>
        <v>0</v>
      </c>
      <c r="DI839" s="1587">
        <f t="shared" ca="1" si="847"/>
        <v>0</v>
      </c>
      <c r="DJ839" s="1587">
        <f t="shared" ca="1" si="847"/>
        <v>0</v>
      </c>
      <c r="DK839" s="1587">
        <f t="shared" ca="1" si="847"/>
        <v>0</v>
      </c>
      <c r="DL839" s="1587">
        <f t="shared" ca="1" si="847"/>
        <v>0</v>
      </c>
      <c r="DM839" s="1587">
        <f t="shared" ca="1" si="847"/>
        <v>0</v>
      </c>
      <c r="DN839" s="1587">
        <f t="shared" ca="1" si="847"/>
        <v>0</v>
      </c>
      <c r="DO839" s="1587">
        <f t="shared" ca="1" si="847"/>
        <v>0</v>
      </c>
      <c r="DP839" s="1587">
        <f t="shared" ca="1" si="847"/>
        <v>0</v>
      </c>
      <c r="DQ839" s="1587">
        <f t="shared" ca="1" si="847"/>
        <v>0</v>
      </c>
      <c r="DR839" s="1587">
        <f t="shared" ca="1" si="847"/>
        <v>0</v>
      </c>
      <c r="DS839" s="1587">
        <f t="shared" ca="1" si="847"/>
        <v>0</v>
      </c>
      <c r="DT839" s="1587">
        <f t="shared" ca="1" si="847"/>
        <v>0</v>
      </c>
      <c r="DU839" s="1587">
        <f t="shared" ca="1" si="847"/>
        <v>0</v>
      </c>
      <c r="DV839" s="1587">
        <f t="shared" ca="1" si="847"/>
        <v>0</v>
      </c>
      <c r="DW839" s="1587">
        <f t="shared" ca="1" si="847"/>
        <v>0</v>
      </c>
      <c r="DX839" s="1587">
        <f t="shared" ca="1" si="847"/>
        <v>0</v>
      </c>
      <c r="DY839" s="1587">
        <f t="shared" ca="1" si="847"/>
        <v>0</v>
      </c>
      <c r="DZ839" s="1587">
        <f t="shared" ca="1" si="847"/>
        <v>0</v>
      </c>
      <c r="EA839" s="1587">
        <f t="shared" ca="1" si="847"/>
        <v>0</v>
      </c>
      <c r="EB839" s="1587">
        <f t="shared" ca="1" si="847"/>
        <v>0</v>
      </c>
      <c r="EC839" s="1587">
        <f t="shared" ref="EC839:FH839" ca="1" si="848">EC835-EC838</f>
        <v>0</v>
      </c>
      <c r="ED839" s="1587">
        <f t="shared" ca="1" si="848"/>
        <v>0</v>
      </c>
      <c r="EE839" s="1587">
        <f t="shared" ca="1" si="848"/>
        <v>0</v>
      </c>
      <c r="EF839" s="1587">
        <f t="shared" ca="1" si="848"/>
        <v>0</v>
      </c>
      <c r="EG839" s="28" t="s">
        <v>803</v>
      </c>
    </row>
    <row r="840" spans="3:137">
      <c r="EG840" s="28" t="s">
        <v>803</v>
      </c>
    </row>
    <row r="841" spans="3:137" ht="14.5" customHeight="1" thickBot="1">
      <c r="C841" s="27" t="s">
        <v>329</v>
      </c>
      <c r="EG841" s="28" t="s">
        <v>803</v>
      </c>
    </row>
    <row r="842" spans="3:137">
      <c r="C842" s="856"/>
      <c r="D842" s="857" t="s">
        <v>818</v>
      </c>
      <c r="E842" s="1280">
        <f>$G$42</f>
        <v>0</v>
      </c>
      <c r="EG842" s="28" t="s">
        <v>803</v>
      </c>
    </row>
    <row r="843" spans="3:137">
      <c r="C843" s="587"/>
      <c r="D843" s="673" t="s">
        <v>323</v>
      </c>
      <c r="E843" s="39">
        <f>G56</f>
        <v>6.0499999999999998E-2</v>
      </c>
      <c r="EG843" s="28" t="s">
        <v>803</v>
      </c>
    </row>
    <row r="844" spans="3:137">
      <c r="C844" s="587"/>
      <c r="D844" s="673" t="s">
        <v>101</v>
      </c>
      <c r="E844" s="30">
        <f ca="1">F63+1</f>
        <v>49</v>
      </c>
      <c r="EG844" s="28" t="s">
        <v>803</v>
      </c>
    </row>
    <row r="845" spans="3:137">
      <c r="C845" s="587"/>
      <c r="D845" s="673" t="s">
        <v>800</v>
      </c>
      <c r="E845" s="30">
        <f>G57*12</f>
        <v>300</v>
      </c>
      <c r="EG845" s="28" t="s">
        <v>803</v>
      </c>
    </row>
    <row r="846" spans="3:137" ht="14.5" customHeight="1" thickBot="1">
      <c r="C846" s="581"/>
      <c r="D846" s="858" t="s">
        <v>801</v>
      </c>
      <c r="E846" s="818">
        <f ca="1">F63+G58*12</f>
        <v>48</v>
      </c>
      <c r="EG846" s="28" t="s">
        <v>803</v>
      </c>
    </row>
    <row r="847" spans="3:137">
      <c r="C847" s="27"/>
      <c r="EG847" s="28" t="s">
        <v>803</v>
      </c>
    </row>
    <row r="848" spans="3:137">
      <c r="D848" s="673" t="s">
        <v>112</v>
      </c>
      <c r="E848" s="811">
        <f t="shared" ref="E848:AJ848" si="849">E834</f>
        <v>1</v>
      </c>
      <c r="F848" s="811">
        <f t="shared" si="849"/>
        <v>2</v>
      </c>
      <c r="G848" s="811">
        <f t="shared" si="849"/>
        <v>3</v>
      </c>
      <c r="H848" s="811">
        <f t="shared" si="849"/>
        <v>4</v>
      </c>
      <c r="I848" s="811">
        <f t="shared" si="849"/>
        <v>5</v>
      </c>
      <c r="J848" s="811">
        <f t="shared" si="849"/>
        <v>6</v>
      </c>
      <c r="K848" s="811">
        <f t="shared" si="849"/>
        <v>7</v>
      </c>
      <c r="L848" s="811">
        <f t="shared" si="849"/>
        <v>8</v>
      </c>
      <c r="M848" s="811">
        <f t="shared" si="849"/>
        <v>9</v>
      </c>
      <c r="N848" s="811">
        <f t="shared" si="849"/>
        <v>10</v>
      </c>
      <c r="O848" s="811">
        <f t="shared" si="849"/>
        <v>11</v>
      </c>
      <c r="P848" s="811">
        <f t="shared" si="849"/>
        <v>12</v>
      </c>
      <c r="Q848" s="811">
        <f t="shared" si="849"/>
        <v>13</v>
      </c>
      <c r="R848" s="811">
        <f t="shared" si="849"/>
        <v>14</v>
      </c>
      <c r="S848" s="811">
        <f t="shared" si="849"/>
        <v>15</v>
      </c>
      <c r="T848" s="811">
        <f t="shared" si="849"/>
        <v>16</v>
      </c>
      <c r="U848" s="811">
        <f t="shared" si="849"/>
        <v>17</v>
      </c>
      <c r="V848" s="811">
        <f t="shared" si="849"/>
        <v>18</v>
      </c>
      <c r="W848" s="811">
        <f t="shared" si="849"/>
        <v>19</v>
      </c>
      <c r="X848" s="811">
        <f t="shared" si="849"/>
        <v>20</v>
      </c>
      <c r="Y848" s="811">
        <f t="shared" si="849"/>
        <v>21</v>
      </c>
      <c r="Z848" s="811">
        <f t="shared" si="849"/>
        <v>22</v>
      </c>
      <c r="AA848" s="811">
        <f t="shared" si="849"/>
        <v>23</v>
      </c>
      <c r="AB848" s="811">
        <f t="shared" si="849"/>
        <v>24</v>
      </c>
      <c r="AC848" s="811">
        <f t="shared" si="849"/>
        <v>25</v>
      </c>
      <c r="AD848" s="811">
        <f t="shared" si="849"/>
        <v>26</v>
      </c>
      <c r="AE848" s="811">
        <f t="shared" si="849"/>
        <v>27</v>
      </c>
      <c r="AF848" s="811">
        <f t="shared" si="849"/>
        <v>28</v>
      </c>
      <c r="AG848" s="811">
        <f t="shared" si="849"/>
        <v>29</v>
      </c>
      <c r="AH848" s="811">
        <f t="shared" si="849"/>
        <v>30</v>
      </c>
      <c r="AI848" s="811">
        <f t="shared" si="849"/>
        <v>31</v>
      </c>
      <c r="AJ848" s="811">
        <f t="shared" si="849"/>
        <v>32</v>
      </c>
      <c r="AK848" s="811">
        <f t="shared" ref="AK848:BP848" si="850">AK834</f>
        <v>33</v>
      </c>
      <c r="AL848" s="811">
        <f t="shared" si="850"/>
        <v>34</v>
      </c>
      <c r="AM848" s="811">
        <f t="shared" si="850"/>
        <v>35</v>
      </c>
      <c r="AN848" s="811">
        <f t="shared" si="850"/>
        <v>36</v>
      </c>
      <c r="AO848" s="811">
        <f t="shared" si="850"/>
        <v>37</v>
      </c>
      <c r="AP848" s="811">
        <f t="shared" si="850"/>
        <v>38</v>
      </c>
      <c r="AQ848" s="811">
        <f t="shared" si="850"/>
        <v>39</v>
      </c>
      <c r="AR848" s="811">
        <f t="shared" si="850"/>
        <v>40</v>
      </c>
      <c r="AS848" s="811">
        <f t="shared" si="850"/>
        <v>41</v>
      </c>
      <c r="AT848" s="811">
        <f t="shared" si="850"/>
        <v>42</v>
      </c>
      <c r="AU848" s="811">
        <f t="shared" si="850"/>
        <v>43</v>
      </c>
      <c r="AV848" s="811">
        <f t="shared" si="850"/>
        <v>44</v>
      </c>
      <c r="AW848" s="811">
        <f t="shared" si="850"/>
        <v>45</v>
      </c>
      <c r="AX848" s="811">
        <f t="shared" si="850"/>
        <v>46</v>
      </c>
      <c r="AY848" s="811">
        <f t="shared" si="850"/>
        <v>47</v>
      </c>
      <c r="AZ848" s="811">
        <f t="shared" si="850"/>
        <v>48</v>
      </c>
      <c r="BA848" s="811">
        <f t="shared" si="850"/>
        <v>49</v>
      </c>
      <c r="BB848" s="811">
        <f t="shared" si="850"/>
        <v>50</v>
      </c>
      <c r="BC848" s="811">
        <f t="shared" si="850"/>
        <v>51</v>
      </c>
      <c r="BD848" s="811">
        <f t="shared" si="850"/>
        <v>52</v>
      </c>
      <c r="BE848" s="811">
        <f t="shared" si="850"/>
        <v>53</v>
      </c>
      <c r="BF848" s="811">
        <f t="shared" si="850"/>
        <v>54</v>
      </c>
      <c r="BG848" s="811">
        <f t="shared" si="850"/>
        <v>55</v>
      </c>
      <c r="BH848" s="811">
        <f t="shared" si="850"/>
        <v>56</v>
      </c>
      <c r="BI848" s="811">
        <f t="shared" si="850"/>
        <v>57</v>
      </c>
      <c r="BJ848" s="811">
        <f t="shared" si="850"/>
        <v>58</v>
      </c>
      <c r="BK848" s="811">
        <f t="shared" si="850"/>
        <v>59</v>
      </c>
      <c r="BL848" s="811">
        <f t="shared" si="850"/>
        <v>60</v>
      </c>
      <c r="BM848" s="811">
        <f t="shared" si="850"/>
        <v>61</v>
      </c>
      <c r="BN848" s="811">
        <f t="shared" si="850"/>
        <v>62</v>
      </c>
      <c r="BO848" s="811">
        <f t="shared" si="850"/>
        <v>63</v>
      </c>
      <c r="BP848" s="811">
        <f t="shared" si="850"/>
        <v>64</v>
      </c>
      <c r="BQ848" s="811">
        <f t="shared" ref="BQ848:CV848" si="851">BQ834</f>
        <v>65</v>
      </c>
      <c r="BR848" s="811">
        <f t="shared" si="851"/>
        <v>66</v>
      </c>
      <c r="BS848" s="811">
        <f t="shared" si="851"/>
        <v>67</v>
      </c>
      <c r="BT848" s="811">
        <f t="shared" si="851"/>
        <v>68</v>
      </c>
      <c r="BU848" s="811">
        <f t="shared" si="851"/>
        <v>69</v>
      </c>
      <c r="BV848" s="811">
        <f t="shared" si="851"/>
        <v>70</v>
      </c>
      <c r="BW848" s="811">
        <f t="shared" si="851"/>
        <v>71</v>
      </c>
      <c r="BX848" s="811">
        <f t="shared" si="851"/>
        <v>72</v>
      </c>
      <c r="BY848" s="811">
        <f t="shared" si="851"/>
        <v>73</v>
      </c>
      <c r="BZ848" s="811">
        <f t="shared" si="851"/>
        <v>74</v>
      </c>
      <c r="CA848" s="811">
        <f t="shared" si="851"/>
        <v>75</v>
      </c>
      <c r="CB848" s="811">
        <f t="shared" si="851"/>
        <v>76</v>
      </c>
      <c r="CC848" s="811">
        <f t="shared" si="851"/>
        <v>77</v>
      </c>
      <c r="CD848" s="811">
        <f t="shared" si="851"/>
        <v>78</v>
      </c>
      <c r="CE848" s="811">
        <f t="shared" si="851"/>
        <v>79</v>
      </c>
      <c r="CF848" s="811">
        <f t="shared" si="851"/>
        <v>80</v>
      </c>
      <c r="CG848" s="811">
        <f t="shared" si="851"/>
        <v>81</v>
      </c>
      <c r="CH848" s="811">
        <f t="shared" si="851"/>
        <v>82</v>
      </c>
      <c r="CI848" s="811">
        <f t="shared" si="851"/>
        <v>83</v>
      </c>
      <c r="CJ848" s="811">
        <f t="shared" si="851"/>
        <v>84</v>
      </c>
      <c r="CK848" s="811">
        <f t="shared" si="851"/>
        <v>85</v>
      </c>
      <c r="CL848" s="811">
        <f t="shared" si="851"/>
        <v>86</v>
      </c>
      <c r="CM848" s="811">
        <f t="shared" si="851"/>
        <v>87</v>
      </c>
      <c r="CN848" s="811">
        <f t="shared" si="851"/>
        <v>88</v>
      </c>
      <c r="CO848" s="811">
        <f t="shared" si="851"/>
        <v>89</v>
      </c>
      <c r="CP848" s="811">
        <f t="shared" si="851"/>
        <v>90</v>
      </c>
      <c r="CQ848" s="811">
        <f t="shared" si="851"/>
        <v>91</v>
      </c>
      <c r="CR848" s="811">
        <f t="shared" si="851"/>
        <v>92</v>
      </c>
      <c r="CS848" s="811">
        <f t="shared" si="851"/>
        <v>93</v>
      </c>
      <c r="CT848" s="811">
        <f t="shared" si="851"/>
        <v>94</v>
      </c>
      <c r="CU848" s="811">
        <f t="shared" si="851"/>
        <v>95</v>
      </c>
      <c r="CV848" s="811">
        <f t="shared" si="851"/>
        <v>96</v>
      </c>
      <c r="CW848" s="811">
        <f t="shared" ref="CW848:EF848" si="852">CW834</f>
        <v>97</v>
      </c>
      <c r="CX848" s="811">
        <f t="shared" si="852"/>
        <v>98</v>
      </c>
      <c r="CY848" s="811">
        <f t="shared" si="852"/>
        <v>99</v>
      </c>
      <c r="CZ848" s="811">
        <f t="shared" si="852"/>
        <v>100</v>
      </c>
      <c r="DA848" s="811">
        <f t="shared" si="852"/>
        <v>101</v>
      </c>
      <c r="DB848" s="811">
        <f t="shared" si="852"/>
        <v>102</v>
      </c>
      <c r="DC848" s="811">
        <f t="shared" si="852"/>
        <v>103</v>
      </c>
      <c r="DD848" s="811">
        <f t="shared" si="852"/>
        <v>104</v>
      </c>
      <c r="DE848" s="811">
        <f t="shared" si="852"/>
        <v>105</v>
      </c>
      <c r="DF848" s="811">
        <f t="shared" si="852"/>
        <v>106</v>
      </c>
      <c r="DG848" s="811">
        <f t="shared" si="852"/>
        <v>107</v>
      </c>
      <c r="DH848" s="811">
        <f t="shared" si="852"/>
        <v>108</v>
      </c>
      <c r="DI848" s="811">
        <f t="shared" si="852"/>
        <v>109</v>
      </c>
      <c r="DJ848" s="811">
        <f t="shared" si="852"/>
        <v>110</v>
      </c>
      <c r="DK848" s="811">
        <f t="shared" si="852"/>
        <v>111</v>
      </c>
      <c r="DL848" s="811">
        <f t="shared" si="852"/>
        <v>112</v>
      </c>
      <c r="DM848" s="811">
        <f t="shared" si="852"/>
        <v>113</v>
      </c>
      <c r="DN848" s="811">
        <f t="shared" si="852"/>
        <v>114</v>
      </c>
      <c r="DO848" s="811">
        <f t="shared" si="852"/>
        <v>115</v>
      </c>
      <c r="DP848" s="811">
        <f t="shared" si="852"/>
        <v>116</v>
      </c>
      <c r="DQ848" s="811">
        <f t="shared" si="852"/>
        <v>117</v>
      </c>
      <c r="DR848" s="811">
        <f t="shared" si="852"/>
        <v>118</v>
      </c>
      <c r="DS848" s="811">
        <f t="shared" si="852"/>
        <v>119</v>
      </c>
      <c r="DT848" s="811">
        <f t="shared" si="852"/>
        <v>120</v>
      </c>
      <c r="DU848" s="811">
        <f t="shared" si="852"/>
        <v>121</v>
      </c>
      <c r="DV848" s="811">
        <f t="shared" si="852"/>
        <v>122</v>
      </c>
      <c r="DW848" s="811">
        <f t="shared" si="852"/>
        <v>123</v>
      </c>
      <c r="DX848" s="811">
        <f t="shared" si="852"/>
        <v>124</v>
      </c>
      <c r="DY848" s="811">
        <f t="shared" si="852"/>
        <v>125</v>
      </c>
      <c r="DZ848" s="811">
        <f t="shared" si="852"/>
        <v>126</v>
      </c>
      <c r="EA848" s="811">
        <f t="shared" si="852"/>
        <v>127</v>
      </c>
      <c r="EB848" s="811">
        <f t="shared" si="852"/>
        <v>128</v>
      </c>
      <c r="EC848" s="811">
        <f t="shared" si="852"/>
        <v>129</v>
      </c>
      <c r="ED848" s="811">
        <f t="shared" si="852"/>
        <v>130</v>
      </c>
      <c r="EE848" s="811">
        <f t="shared" si="852"/>
        <v>131</v>
      </c>
      <c r="EF848" s="811">
        <f t="shared" si="852"/>
        <v>132</v>
      </c>
      <c r="EG848" s="28" t="s">
        <v>803</v>
      </c>
    </row>
    <row r="849" spans="3:137">
      <c r="D849" s="859" t="s">
        <v>805</v>
      </c>
      <c r="E849" s="1587">
        <f t="shared" ref="E849:AJ849" ca="1" si="853">IF(E848&lt;$E$844,0,IF(E848=$E$844,$E$842,D853))</f>
        <v>0</v>
      </c>
      <c r="F849" s="1587">
        <f t="shared" ca="1" si="853"/>
        <v>0</v>
      </c>
      <c r="G849" s="1587">
        <f t="shared" ca="1" si="853"/>
        <v>0</v>
      </c>
      <c r="H849" s="1587">
        <f t="shared" ca="1" si="853"/>
        <v>0</v>
      </c>
      <c r="I849" s="1587">
        <f t="shared" ca="1" si="853"/>
        <v>0</v>
      </c>
      <c r="J849" s="1587">
        <f t="shared" ca="1" si="853"/>
        <v>0</v>
      </c>
      <c r="K849" s="1587">
        <f t="shared" ca="1" si="853"/>
        <v>0</v>
      </c>
      <c r="L849" s="1587">
        <f t="shared" ca="1" si="853"/>
        <v>0</v>
      </c>
      <c r="M849" s="1587">
        <f t="shared" ca="1" si="853"/>
        <v>0</v>
      </c>
      <c r="N849" s="1587">
        <f t="shared" ca="1" si="853"/>
        <v>0</v>
      </c>
      <c r="O849" s="1587">
        <f t="shared" ca="1" si="853"/>
        <v>0</v>
      </c>
      <c r="P849" s="1587">
        <f t="shared" ca="1" si="853"/>
        <v>0</v>
      </c>
      <c r="Q849" s="1587">
        <f t="shared" ca="1" si="853"/>
        <v>0</v>
      </c>
      <c r="R849" s="1587">
        <f t="shared" ca="1" si="853"/>
        <v>0</v>
      </c>
      <c r="S849" s="1587">
        <f t="shared" ca="1" si="853"/>
        <v>0</v>
      </c>
      <c r="T849" s="1587">
        <f t="shared" ca="1" si="853"/>
        <v>0</v>
      </c>
      <c r="U849" s="1587">
        <f t="shared" ca="1" si="853"/>
        <v>0</v>
      </c>
      <c r="V849" s="1587">
        <f t="shared" ca="1" si="853"/>
        <v>0</v>
      </c>
      <c r="W849" s="1587">
        <f t="shared" ca="1" si="853"/>
        <v>0</v>
      </c>
      <c r="X849" s="1587">
        <f t="shared" ca="1" si="853"/>
        <v>0</v>
      </c>
      <c r="Y849" s="1587">
        <f t="shared" ca="1" si="853"/>
        <v>0</v>
      </c>
      <c r="Z849" s="1587">
        <f t="shared" ca="1" si="853"/>
        <v>0</v>
      </c>
      <c r="AA849" s="1587">
        <f t="shared" ca="1" si="853"/>
        <v>0</v>
      </c>
      <c r="AB849" s="1587">
        <f t="shared" ca="1" si="853"/>
        <v>0</v>
      </c>
      <c r="AC849" s="1587">
        <f t="shared" ca="1" si="853"/>
        <v>0</v>
      </c>
      <c r="AD849" s="1587">
        <f t="shared" ca="1" si="853"/>
        <v>0</v>
      </c>
      <c r="AE849" s="1587">
        <f t="shared" ca="1" si="853"/>
        <v>0</v>
      </c>
      <c r="AF849" s="1587">
        <f t="shared" ca="1" si="853"/>
        <v>0</v>
      </c>
      <c r="AG849" s="1587">
        <f t="shared" ca="1" si="853"/>
        <v>0</v>
      </c>
      <c r="AH849" s="1587">
        <f t="shared" ca="1" si="853"/>
        <v>0</v>
      </c>
      <c r="AI849" s="1587">
        <f t="shared" ca="1" si="853"/>
        <v>0</v>
      </c>
      <c r="AJ849" s="1587">
        <f t="shared" ca="1" si="853"/>
        <v>0</v>
      </c>
      <c r="AK849" s="1587">
        <f t="shared" ref="AK849:BP849" ca="1" si="854">IF(AK848&lt;$E$844,0,IF(AK848=$E$844,$E$842,AJ853))</f>
        <v>0</v>
      </c>
      <c r="AL849" s="1587">
        <f t="shared" ca="1" si="854"/>
        <v>0</v>
      </c>
      <c r="AM849" s="1587">
        <f t="shared" ca="1" si="854"/>
        <v>0</v>
      </c>
      <c r="AN849" s="1587">
        <f t="shared" ca="1" si="854"/>
        <v>0</v>
      </c>
      <c r="AO849" s="1587">
        <f t="shared" ca="1" si="854"/>
        <v>0</v>
      </c>
      <c r="AP849" s="1587">
        <f t="shared" ca="1" si="854"/>
        <v>0</v>
      </c>
      <c r="AQ849" s="1587">
        <f t="shared" ca="1" si="854"/>
        <v>0</v>
      </c>
      <c r="AR849" s="1587">
        <f t="shared" ca="1" si="854"/>
        <v>0</v>
      </c>
      <c r="AS849" s="1587">
        <f t="shared" ca="1" si="854"/>
        <v>0</v>
      </c>
      <c r="AT849" s="1587">
        <f t="shared" ca="1" si="854"/>
        <v>0</v>
      </c>
      <c r="AU849" s="1587">
        <f t="shared" ca="1" si="854"/>
        <v>0</v>
      </c>
      <c r="AV849" s="1587">
        <f t="shared" ca="1" si="854"/>
        <v>0</v>
      </c>
      <c r="AW849" s="1587">
        <f t="shared" ca="1" si="854"/>
        <v>0</v>
      </c>
      <c r="AX849" s="1587">
        <f t="shared" ca="1" si="854"/>
        <v>0</v>
      </c>
      <c r="AY849" s="1587">
        <f t="shared" ca="1" si="854"/>
        <v>0</v>
      </c>
      <c r="AZ849" s="1587">
        <f t="shared" ca="1" si="854"/>
        <v>0</v>
      </c>
      <c r="BA849" s="1587">
        <f t="shared" ca="1" si="854"/>
        <v>0</v>
      </c>
      <c r="BB849" s="1587">
        <f t="shared" ca="1" si="854"/>
        <v>0</v>
      </c>
      <c r="BC849" s="1587">
        <f t="shared" ca="1" si="854"/>
        <v>0</v>
      </c>
      <c r="BD849" s="1587">
        <f t="shared" ca="1" si="854"/>
        <v>0</v>
      </c>
      <c r="BE849" s="1587">
        <f t="shared" ca="1" si="854"/>
        <v>0</v>
      </c>
      <c r="BF849" s="1587">
        <f t="shared" ca="1" si="854"/>
        <v>0</v>
      </c>
      <c r="BG849" s="1587">
        <f t="shared" ca="1" si="854"/>
        <v>0</v>
      </c>
      <c r="BH849" s="1587">
        <f t="shared" ca="1" si="854"/>
        <v>0</v>
      </c>
      <c r="BI849" s="1587">
        <f t="shared" ca="1" si="854"/>
        <v>0</v>
      </c>
      <c r="BJ849" s="1587">
        <f t="shared" ca="1" si="854"/>
        <v>0</v>
      </c>
      <c r="BK849" s="1587">
        <f t="shared" ca="1" si="854"/>
        <v>0</v>
      </c>
      <c r="BL849" s="1587">
        <f t="shared" ca="1" si="854"/>
        <v>0</v>
      </c>
      <c r="BM849" s="1587">
        <f t="shared" ca="1" si="854"/>
        <v>0</v>
      </c>
      <c r="BN849" s="1587">
        <f t="shared" ca="1" si="854"/>
        <v>0</v>
      </c>
      <c r="BO849" s="1587">
        <f t="shared" ca="1" si="854"/>
        <v>0</v>
      </c>
      <c r="BP849" s="1587">
        <f t="shared" ca="1" si="854"/>
        <v>0</v>
      </c>
      <c r="BQ849" s="1587">
        <f t="shared" ref="BQ849:CV849" ca="1" si="855">IF(BQ848&lt;$E$844,0,IF(BQ848=$E$844,$E$842,BP853))</f>
        <v>0</v>
      </c>
      <c r="BR849" s="1587">
        <f t="shared" ca="1" si="855"/>
        <v>0</v>
      </c>
      <c r="BS849" s="1587">
        <f t="shared" ca="1" si="855"/>
        <v>0</v>
      </c>
      <c r="BT849" s="1587">
        <f t="shared" ca="1" si="855"/>
        <v>0</v>
      </c>
      <c r="BU849" s="1587">
        <f t="shared" ca="1" si="855"/>
        <v>0</v>
      </c>
      <c r="BV849" s="1587">
        <f t="shared" ca="1" si="855"/>
        <v>0</v>
      </c>
      <c r="BW849" s="1587">
        <f t="shared" ca="1" si="855"/>
        <v>0</v>
      </c>
      <c r="BX849" s="1587">
        <f t="shared" ca="1" si="855"/>
        <v>0</v>
      </c>
      <c r="BY849" s="1587">
        <f t="shared" ca="1" si="855"/>
        <v>0</v>
      </c>
      <c r="BZ849" s="1587">
        <f t="shared" ca="1" si="855"/>
        <v>0</v>
      </c>
      <c r="CA849" s="1587">
        <f t="shared" ca="1" si="855"/>
        <v>0</v>
      </c>
      <c r="CB849" s="1587">
        <f t="shared" ca="1" si="855"/>
        <v>0</v>
      </c>
      <c r="CC849" s="1587">
        <f t="shared" ca="1" si="855"/>
        <v>0</v>
      </c>
      <c r="CD849" s="1587">
        <f t="shared" ca="1" si="855"/>
        <v>0</v>
      </c>
      <c r="CE849" s="1587">
        <f t="shared" ca="1" si="855"/>
        <v>0</v>
      </c>
      <c r="CF849" s="1587">
        <f t="shared" ca="1" si="855"/>
        <v>0</v>
      </c>
      <c r="CG849" s="1587">
        <f t="shared" ca="1" si="855"/>
        <v>0</v>
      </c>
      <c r="CH849" s="1587">
        <f t="shared" ca="1" si="855"/>
        <v>0</v>
      </c>
      <c r="CI849" s="1587">
        <f t="shared" ca="1" si="855"/>
        <v>0</v>
      </c>
      <c r="CJ849" s="1587">
        <f t="shared" ca="1" si="855"/>
        <v>0</v>
      </c>
      <c r="CK849" s="1587">
        <f t="shared" ca="1" si="855"/>
        <v>0</v>
      </c>
      <c r="CL849" s="1587">
        <f t="shared" ca="1" si="855"/>
        <v>0</v>
      </c>
      <c r="CM849" s="1587">
        <f t="shared" ca="1" si="855"/>
        <v>0</v>
      </c>
      <c r="CN849" s="1587">
        <f t="shared" ca="1" si="855"/>
        <v>0</v>
      </c>
      <c r="CO849" s="1587">
        <f t="shared" ca="1" si="855"/>
        <v>0</v>
      </c>
      <c r="CP849" s="1587">
        <f t="shared" ca="1" si="855"/>
        <v>0</v>
      </c>
      <c r="CQ849" s="1587">
        <f t="shared" ca="1" si="855"/>
        <v>0</v>
      </c>
      <c r="CR849" s="1587">
        <f t="shared" ca="1" si="855"/>
        <v>0</v>
      </c>
      <c r="CS849" s="1587">
        <f t="shared" ca="1" si="855"/>
        <v>0</v>
      </c>
      <c r="CT849" s="1587">
        <f t="shared" ca="1" si="855"/>
        <v>0</v>
      </c>
      <c r="CU849" s="1587">
        <f t="shared" ca="1" si="855"/>
        <v>0</v>
      </c>
      <c r="CV849" s="1587">
        <f t="shared" ca="1" si="855"/>
        <v>0</v>
      </c>
      <c r="CW849" s="1587">
        <f t="shared" ref="CW849:EB849" ca="1" si="856">IF(CW848&lt;$E$844,0,IF(CW848=$E$844,$E$842,CV853))</f>
        <v>0</v>
      </c>
      <c r="CX849" s="1587">
        <f t="shared" ca="1" si="856"/>
        <v>0</v>
      </c>
      <c r="CY849" s="1587">
        <f t="shared" ca="1" si="856"/>
        <v>0</v>
      </c>
      <c r="CZ849" s="1587">
        <f t="shared" ca="1" si="856"/>
        <v>0</v>
      </c>
      <c r="DA849" s="1587">
        <f t="shared" ca="1" si="856"/>
        <v>0</v>
      </c>
      <c r="DB849" s="1587">
        <f t="shared" ca="1" si="856"/>
        <v>0</v>
      </c>
      <c r="DC849" s="1587">
        <f t="shared" ca="1" si="856"/>
        <v>0</v>
      </c>
      <c r="DD849" s="1587">
        <f t="shared" ca="1" si="856"/>
        <v>0</v>
      </c>
      <c r="DE849" s="1587">
        <f t="shared" ca="1" si="856"/>
        <v>0</v>
      </c>
      <c r="DF849" s="1587">
        <f t="shared" ca="1" si="856"/>
        <v>0</v>
      </c>
      <c r="DG849" s="1587">
        <f t="shared" ca="1" si="856"/>
        <v>0</v>
      </c>
      <c r="DH849" s="1587">
        <f t="shared" ca="1" si="856"/>
        <v>0</v>
      </c>
      <c r="DI849" s="1587">
        <f t="shared" ca="1" si="856"/>
        <v>0</v>
      </c>
      <c r="DJ849" s="1587">
        <f t="shared" ca="1" si="856"/>
        <v>0</v>
      </c>
      <c r="DK849" s="1587">
        <f t="shared" ca="1" si="856"/>
        <v>0</v>
      </c>
      <c r="DL849" s="1587">
        <f t="shared" ca="1" si="856"/>
        <v>0</v>
      </c>
      <c r="DM849" s="1587">
        <f t="shared" ca="1" si="856"/>
        <v>0</v>
      </c>
      <c r="DN849" s="1587">
        <f t="shared" ca="1" si="856"/>
        <v>0</v>
      </c>
      <c r="DO849" s="1587">
        <f t="shared" ca="1" si="856"/>
        <v>0</v>
      </c>
      <c r="DP849" s="1587">
        <f t="shared" ca="1" si="856"/>
        <v>0</v>
      </c>
      <c r="DQ849" s="1587">
        <f t="shared" ca="1" si="856"/>
        <v>0</v>
      </c>
      <c r="DR849" s="1587">
        <f t="shared" ca="1" si="856"/>
        <v>0</v>
      </c>
      <c r="DS849" s="1587">
        <f t="shared" ca="1" si="856"/>
        <v>0</v>
      </c>
      <c r="DT849" s="1587">
        <f t="shared" ca="1" si="856"/>
        <v>0</v>
      </c>
      <c r="DU849" s="1587">
        <f t="shared" ca="1" si="856"/>
        <v>0</v>
      </c>
      <c r="DV849" s="1587">
        <f t="shared" ca="1" si="856"/>
        <v>0</v>
      </c>
      <c r="DW849" s="1587">
        <f t="shared" ca="1" si="856"/>
        <v>0</v>
      </c>
      <c r="DX849" s="1587">
        <f t="shared" ca="1" si="856"/>
        <v>0</v>
      </c>
      <c r="DY849" s="1587">
        <f t="shared" ca="1" si="856"/>
        <v>0</v>
      </c>
      <c r="DZ849" s="1587">
        <f t="shared" ca="1" si="856"/>
        <v>0</v>
      </c>
      <c r="EA849" s="1587">
        <f t="shared" ca="1" si="856"/>
        <v>0</v>
      </c>
      <c r="EB849" s="1587">
        <f t="shared" ca="1" si="856"/>
        <v>0</v>
      </c>
      <c r="EC849" s="1587">
        <f t="shared" ref="EC849:FH849" ca="1" si="857">IF(EC848&lt;$E$844,0,IF(EC848=$E$844,$E$842,EB853))</f>
        <v>0</v>
      </c>
      <c r="ED849" s="1587">
        <f t="shared" ca="1" si="857"/>
        <v>0</v>
      </c>
      <c r="EE849" s="1587">
        <f t="shared" ca="1" si="857"/>
        <v>0</v>
      </c>
      <c r="EF849" s="1587">
        <f t="shared" ca="1" si="857"/>
        <v>0</v>
      </c>
      <c r="EG849" s="28" t="s">
        <v>803</v>
      </c>
    </row>
    <row r="850" spans="3:137">
      <c r="D850" s="859" t="s">
        <v>806</v>
      </c>
      <c r="E850" s="1587">
        <f t="shared" ref="E850:AJ850" ca="1" si="858">IF(E848&lt;$E$844,0,IF($E$846&gt;=E848,$E$842*E$863/12,IF($E$846&lt;E848,-PMT(E$863/12,$E$845,$E$842))))</f>
        <v>0</v>
      </c>
      <c r="F850" s="1587">
        <f t="shared" ca="1" si="858"/>
        <v>0</v>
      </c>
      <c r="G850" s="1587">
        <f t="shared" ca="1" si="858"/>
        <v>0</v>
      </c>
      <c r="H850" s="1587">
        <f t="shared" ca="1" si="858"/>
        <v>0</v>
      </c>
      <c r="I850" s="1587">
        <f t="shared" ca="1" si="858"/>
        <v>0</v>
      </c>
      <c r="J850" s="1587">
        <f t="shared" ca="1" si="858"/>
        <v>0</v>
      </c>
      <c r="K850" s="1587">
        <f t="shared" ca="1" si="858"/>
        <v>0</v>
      </c>
      <c r="L850" s="1587">
        <f t="shared" ca="1" si="858"/>
        <v>0</v>
      </c>
      <c r="M850" s="1587">
        <f t="shared" ca="1" si="858"/>
        <v>0</v>
      </c>
      <c r="N850" s="1587">
        <f t="shared" ca="1" si="858"/>
        <v>0</v>
      </c>
      <c r="O850" s="1587">
        <f t="shared" ca="1" si="858"/>
        <v>0</v>
      </c>
      <c r="P850" s="1587">
        <f t="shared" ca="1" si="858"/>
        <v>0</v>
      </c>
      <c r="Q850" s="1587">
        <f t="shared" ca="1" si="858"/>
        <v>0</v>
      </c>
      <c r="R850" s="1587">
        <f t="shared" ca="1" si="858"/>
        <v>0</v>
      </c>
      <c r="S850" s="1587">
        <f t="shared" ca="1" si="858"/>
        <v>0</v>
      </c>
      <c r="T850" s="1587">
        <f t="shared" ca="1" si="858"/>
        <v>0</v>
      </c>
      <c r="U850" s="1587">
        <f t="shared" ca="1" si="858"/>
        <v>0</v>
      </c>
      <c r="V850" s="1587">
        <f t="shared" ca="1" si="858"/>
        <v>0</v>
      </c>
      <c r="W850" s="1587">
        <f t="shared" ca="1" si="858"/>
        <v>0</v>
      </c>
      <c r="X850" s="1587">
        <f t="shared" ca="1" si="858"/>
        <v>0</v>
      </c>
      <c r="Y850" s="1587">
        <f t="shared" ca="1" si="858"/>
        <v>0</v>
      </c>
      <c r="Z850" s="1587">
        <f t="shared" ca="1" si="858"/>
        <v>0</v>
      </c>
      <c r="AA850" s="1587">
        <f t="shared" ca="1" si="858"/>
        <v>0</v>
      </c>
      <c r="AB850" s="1587">
        <f t="shared" ca="1" si="858"/>
        <v>0</v>
      </c>
      <c r="AC850" s="1587">
        <f t="shared" ca="1" si="858"/>
        <v>0</v>
      </c>
      <c r="AD850" s="1587">
        <f t="shared" ca="1" si="858"/>
        <v>0</v>
      </c>
      <c r="AE850" s="1587">
        <f t="shared" ca="1" si="858"/>
        <v>0</v>
      </c>
      <c r="AF850" s="1587">
        <f t="shared" ca="1" si="858"/>
        <v>0</v>
      </c>
      <c r="AG850" s="1587">
        <f t="shared" ca="1" si="858"/>
        <v>0</v>
      </c>
      <c r="AH850" s="1587">
        <f t="shared" ca="1" si="858"/>
        <v>0</v>
      </c>
      <c r="AI850" s="1587">
        <f t="shared" ca="1" si="858"/>
        <v>0</v>
      </c>
      <c r="AJ850" s="1587">
        <f t="shared" ca="1" si="858"/>
        <v>0</v>
      </c>
      <c r="AK850" s="1587">
        <f t="shared" ref="AK850:BP850" ca="1" si="859">IF(AK848&lt;$E$844,0,IF($E$846&gt;=AK848,$E$842*AK$863/12,IF($E$846&lt;AK848,-PMT(AK$863/12,$E$845,$E$842))))</f>
        <v>0</v>
      </c>
      <c r="AL850" s="1587">
        <f t="shared" ca="1" si="859"/>
        <v>0</v>
      </c>
      <c r="AM850" s="1587">
        <f t="shared" ca="1" si="859"/>
        <v>0</v>
      </c>
      <c r="AN850" s="1587">
        <f t="shared" ca="1" si="859"/>
        <v>0</v>
      </c>
      <c r="AO850" s="1587">
        <f t="shared" ca="1" si="859"/>
        <v>0</v>
      </c>
      <c r="AP850" s="1587">
        <f t="shared" ca="1" si="859"/>
        <v>0</v>
      </c>
      <c r="AQ850" s="1587">
        <f t="shared" ca="1" si="859"/>
        <v>0</v>
      </c>
      <c r="AR850" s="1587">
        <f t="shared" ca="1" si="859"/>
        <v>0</v>
      </c>
      <c r="AS850" s="1587">
        <f t="shared" ca="1" si="859"/>
        <v>0</v>
      </c>
      <c r="AT850" s="1587">
        <f t="shared" ca="1" si="859"/>
        <v>0</v>
      </c>
      <c r="AU850" s="1587">
        <f t="shared" ca="1" si="859"/>
        <v>0</v>
      </c>
      <c r="AV850" s="1587">
        <f t="shared" ca="1" si="859"/>
        <v>0</v>
      </c>
      <c r="AW850" s="1587">
        <f t="shared" ca="1" si="859"/>
        <v>0</v>
      </c>
      <c r="AX850" s="1587">
        <f t="shared" ca="1" si="859"/>
        <v>0</v>
      </c>
      <c r="AY850" s="1587">
        <f t="shared" ca="1" si="859"/>
        <v>0</v>
      </c>
      <c r="AZ850" s="1587">
        <f t="shared" ca="1" si="859"/>
        <v>0</v>
      </c>
      <c r="BA850" s="1587">
        <f t="shared" ca="1" si="859"/>
        <v>0</v>
      </c>
      <c r="BB850" s="1587">
        <f t="shared" ca="1" si="859"/>
        <v>0</v>
      </c>
      <c r="BC850" s="1587">
        <f t="shared" ca="1" si="859"/>
        <v>0</v>
      </c>
      <c r="BD850" s="1587">
        <f t="shared" ca="1" si="859"/>
        <v>0</v>
      </c>
      <c r="BE850" s="1587">
        <f t="shared" ca="1" si="859"/>
        <v>0</v>
      </c>
      <c r="BF850" s="1587">
        <f t="shared" ca="1" si="859"/>
        <v>0</v>
      </c>
      <c r="BG850" s="1587">
        <f t="shared" ca="1" si="859"/>
        <v>0</v>
      </c>
      <c r="BH850" s="1587">
        <f t="shared" ca="1" si="859"/>
        <v>0</v>
      </c>
      <c r="BI850" s="1587">
        <f t="shared" ca="1" si="859"/>
        <v>0</v>
      </c>
      <c r="BJ850" s="1587">
        <f t="shared" ca="1" si="859"/>
        <v>0</v>
      </c>
      <c r="BK850" s="1587">
        <f t="shared" ca="1" si="859"/>
        <v>0</v>
      </c>
      <c r="BL850" s="1587">
        <f t="shared" ca="1" si="859"/>
        <v>0</v>
      </c>
      <c r="BM850" s="1587">
        <f t="shared" ca="1" si="859"/>
        <v>0</v>
      </c>
      <c r="BN850" s="1587">
        <f t="shared" ca="1" si="859"/>
        <v>0</v>
      </c>
      <c r="BO850" s="1587">
        <f t="shared" ca="1" si="859"/>
        <v>0</v>
      </c>
      <c r="BP850" s="1587">
        <f t="shared" ca="1" si="859"/>
        <v>0</v>
      </c>
      <c r="BQ850" s="1587">
        <f t="shared" ref="BQ850:CV850" ca="1" si="860">IF(BQ848&lt;$E$844,0,IF($E$846&gt;=BQ848,$E$842*BQ$863/12,IF($E$846&lt;BQ848,-PMT(BQ$863/12,$E$845,$E$842))))</f>
        <v>0</v>
      </c>
      <c r="BR850" s="1587">
        <f t="shared" ca="1" si="860"/>
        <v>0</v>
      </c>
      <c r="BS850" s="1587">
        <f t="shared" ca="1" si="860"/>
        <v>0</v>
      </c>
      <c r="BT850" s="1587">
        <f t="shared" ca="1" si="860"/>
        <v>0</v>
      </c>
      <c r="BU850" s="1587">
        <f t="shared" ca="1" si="860"/>
        <v>0</v>
      </c>
      <c r="BV850" s="1587">
        <f t="shared" ca="1" si="860"/>
        <v>0</v>
      </c>
      <c r="BW850" s="1587">
        <f t="shared" ca="1" si="860"/>
        <v>0</v>
      </c>
      <c r="BX850" s="1587">
        <f t="shared" ca="1" si="860"/>
        <v>0</v>
      </c>
      <c r="BY850" s="1587">
        <f t="shared" ca="1" si="860"/>
        <v>0</v>
      </c>
      <c r="BZ850" s="1587">
        <f t="shared" ca="1" si="860"/>
        <v>0</v>
      </c>
      <c r="CA850" s="1587">
        <f t="shared" ca="1" si="860"/>
        <v>0</v>
      </c>
      <c r="CB850" s="1587">
        <f t="shared" ca="1" si="860"/>
        <v>0</v>
      </c>
      <c r="CC850" s="1587">
        <f t="shared" ca="1" si="860"/>
        <v>0</v>
      </c>
      <c r="CD850" s="1587">
        <f t="shared" ca="1" si="860"/>
        <v>0</v>
      </c>
      <c r="CE850" s="1587">
        <f t="shared" ca="1" si="860"/>
        <v>0</v>
      </c>
      <c r="CF850" s="1587">
        <f t="shared" ca="1" si="860"/>
        <v>0</v>
      </c>
      <c r="CG850" s="1587">
        <f t="shared" ca="1" si="860"/>
        <v>0</v>
      </c>
      <c r="CH850" s="1587">
        <f t="shared" ca="1" si="860"/>
        <v>0</v>
      </c>
      <c r="CI850" s="1587">
        <f t="shared" ca="1" si="860"/>
        <v>0</v>
      </c>
      <c r="CJ850" s="1587">
        <f t="shared" ca="1" si="860"/>
        <v>0</v>
      </c>
      <c r="CK850" s="1587">
        <f t="shared" ca="1" si="860"/>
        <v>0</v>
      </c>
      <c r="CL850" s="1587">
        <f t="shared" ca="1" si="860"/>
        <v>0</v>
      </c>
      <c r="CM850" s="1587">
        <f t="shared" ca="1" si="860"/>
        <v>0</v>
      </c>
      <c r="CN850" s="1587">
        <f t="shared" ca="1" si="860"/>
        <v>0</v>
      </c>
      <c r="CO850" s="1587">
        <f t="shared" ca="1" si="860"/>
        <v>0</v>
      </c>
      <c r="CP850" s="1587">
        <f t="shared" ca="1" si="860"/>
        <v>0</v>
      </c>
      <c r="CQ850" s="1587">
        <f t="shared" ca="1" si="860"/>
        <v>0</v>
      </c>
      <c r="CR850" s="1587">
        <f t="shared" ca="1" si="860"/>
        <v>0</v>
      </c>
      <c r="CS850" s="1587">
        <f t="shared" ca="1" si="860"/>
        <v>0</v>
      </c>
      <c r="CT850" s="1587">
        <f t="shared" ca="1" si="860"/>
        <v>0</v>
      </c>
      <c r="CU850" s="1587">
        <f t="shared" ca="1" si="860"/>
        <v>0</v>
      </c>
      <c r="CV850" s="1587">
        <f t="shared" ca="1" si="860"/>
        <v>0</v>
      </c>
      <c r="CW850" s="1587">
        <f t="shared" ref="CW850:EF850" ca="1" si="861">IF(CW848&lt;$E$844,0,IF($E$846&gt;=CW848,$E$842*CW$863/12,IF($E$846&lt;CW848,-PMT(CW$863/12,$E$845,$E$842))))</f>
        <v>0</v>
      </c>
      <c r="CX850" s="1587">
        <f t="shared" ca="1" si="861"/>
        <v>0</v>
      </c>
      <c r="CY850" s="1587">
        <f t="shared" ca="1" si="861"/>
        <v>0</v>
      </c>
      <c r="CZ850" s="1587">
        <f t="shared" ca="1" si="861"/>
        <v>0</v>
      </c>
      <c r="DA850" s="1587">
        <f t="shared" ca="1" si="861"/>
        <v>0</v>
      </c>
      <c r="DB850" s="1587">
        <f t="shared" ca="1" si="861"/>
        <v>0</v>
      </c>
      <c r="DC850" s="1587">
        <f t="shared" ca="1" si="861"/>
        <v>0</v>
      </c>
      <c r="DD850" s="1587">
        <f t="shared" ca="1" si="861"/>
        <v>0</v>
      </c>
      <c r="DE850" s="1587">
        <f t="shared" ca="1" si="861"/>
        <v>0</v>
      </c>
      <c r="DF850" s="1587">
        <f t="shared" ca="1" si="861"/>
        <v>0</v>
      </c>
      <c r="DG850" s="1587">
        <f t="shared" ca="1" si="861"/>
        <v>0</v>
      </c>
      <c r="DH850" s="1587">
        <f t="shared" ca="1" si="861"/>
        <v>0</v>
      </c>
      <c r="DI850" s="1587">
        <f t="shared" ca="1" si="861"/>
        <v>0</v>
      </c>
      <c r="DJ850" s="1587">
        <f t="shared" ca="1" si="861"/>
        <v>0</v>
      </c>
      <c r="DK850" s="1587">
        <f t="shared" ca="1" si="861"/>
        <v>0</v>
      </c>
      <c r="DL850" s="1587">
        <f t="shared" ca="1" si="861"/>
        <v>0</v>
      </c>
      <c r="DM850" s="1587">
        <f t="shared" ca="1" si="861"/>
        <v>0</v>
      </c>
      <c r="DN850" s="1587">
        <f t="shared" ca="1" si="861"/>
        <v>0</v>
      </c>
      <c r="DO850" s="1587">
        <f t="shared" ca="1" si="861"/>
        <v>0</v>
      </c>
      <c r="DP850" s="1587">
        <f t="shared" ca="1" si="861"/>
        <v>0</v>
      </c>
      <c r="DQ850" s="1587">
        <f t="shared" ca="1" si="861"/>
        <v>0</v>
      </c>
      <c r="DR850" s="1587">
        <f t="shared" ca="1" si="861"/>
        <v>0</v>
      </c>
      <c r="DS850" s="1587">
        <f t="shared" ca="1" si="861"/>
        <v>0</v>
      </c>
      <c r="DT850" s="1587">
        <f t="shared" ca="1" si="861"/>
        <v>0</v>
      </c>
      <c r="DU850" s="1587">
        <f t="shared" ca="1" si="861"/>
        <v>0</v>
      </c>
      <c r="DV850" s="1587">
        <f t="shared" ca="1" si="861"/>
        <v>0</v>
      </c>
      <c r="DW850" s="1587">
        <f t="shared" ca="1" si="861"/>
        <v>0</v>
      </c>
      <c r="DX850" s="1587">
        <f t="shared" ca="1" si="861"/>
        <v>0</v>
      </c>
      <c r="DY850" s="1587">
        <f t="shared" ca="1" si="861"/>
        <v>0</v>
      </c>
      <c r="DZ850" s="1587">
        <f t="shared" ca="1" si="861"/>
        <v>0</v>
      </c>
      <c r="EA850" s="1587">
        <f t="shared" ca="1" si="861"/>
        <v>0</v>
      </c>
      <c r="EB850" s="1587">
        <f t="shared" ca="1" si="861"/>
        <v>0</v>
      </c>
      <c r="EC850" s="1587">
        <f t="shared" ca="1" si="861"/>
        <v>0</v>
      </c>
      <c r="ED850" s="1587">
        <f t="shared" ca="1" si="861"/>
        <v>0</v>
      </c>
      <c r="EE850" s="1587">
        <f t="shared" ca="1" si="861"/>
        <v>0</v>
      </c>
      <c r="EF850" s="1587">
        <f t="shared" ca="1" si="861"/>
        <v>0</v>
      </c>
      <c r="EG850" s="28" t="s">
        <v>803</v>
      </c>
    </row>
    <row r="851" spans="3:137">
      <c r="D851" s="859" t="s">
        <v>807</v>
      </c>
      <c r="E851" s="1587">
        <f t="shared" ref="E851:AJ851" ca="1" si="862">E849*E$863/12</f>
        <v>0</v>
      </c>
      <c r="F851" s="1587">
        <f t="shared" ca="1" si="862"/>
        <v>0</v>
      </c>
      <c r="G851" s="1587">
        <f t="shared" ca="1" si="862"/>
        <v>0</v>
      </c>
      <c r="H851" s="1587">
        <f t="shared" ca="1" si="862"/>
        <v>0</v>
      </c>
      <c r="I851" s="1587">
        <f t="shared" ca="1" si="862"/>
        <v>0</v>
      </c>
      <c r="J851" s="1587">
        <f t="shared" ca="1" si="862"/>
        <v>0</v>
      </c>
      <c r="K851" s="1587">
        <f t="shared" ca="1" si="862"/>
        <v>0</v>
      </c>
      <c r="L851" s="1587">
        <f t="shared" ca="1" si="862"/>
        <v>0</v>
      </c>
      <c r="M851" s="1587">
        <f t="shared" ca="1" si="862"/>
        <v>0</v>
      </c>
      <c r="N851" s="1587">
        <f t="shared" ca="1" si="862"/>
        <v>0</v>
      </c>
      <c r="O851" s="1587">
        <f t="shared" ca="1" si="862"/>
        <v>0</v>
      </c>
      <c r="P851" s="1587">
        <f t="shared" ca="1" si="862"/>
        <v>0</v>
      </c>
      <c r="Q851" s="1587">
        <f t="shared" ca="1" si="862"/>
        <v>0</v>
      </c>
      <c r="R851" s="1587">
        <f t="shared" ca="1" si="862"/>
        <v>0</v>
      </c>
      <c r="S851" s="1587">
        <f t="shared" ca="1" si="862"/>
        <v>0</v>
      </c>
      <c r="T851" s="1587">
        <f t="shared" ca="1" si="862"/>
        <v>0</v>
      </c>
      <c r="U851" s="1587">
        <f t="shared" ca="1" si="862"/>
        <v>0</v>
      </c>
      <c r="V851" s="1587">
        <f t="shared" ca="1" si="862"/>
        <v>0</v>
      </c>
      <c r="W851" s="1587">
        <f t="shared" ca="1" si="862"/>
        <v>0</v>
      </c>
      <c r="X851" s="1587">
        <f t="shared" ca="1" si="862"/>
        <v>0</v>
      </c>
      <c r="Y851" s="1587">
        <f t="shared" ca="1" si="862"/>
        <v>0</v>
      </c>
      <c r="Z851" s="1587">
        <f t="shared" ca="1" si="862"/>
        <v>0</v>
      </c>
      <c r="AA851" s="1587">
        <f t="shared" ca="1" si="862"/>
        <v>0</v>
      </c>
      <c r="AB851" s="1587">
        <f t="shared" ca="1" si="862"/>
        <v>0</v>
      </c>
      <c r="AC851" s="1587">
        <f t="shared" ca="1" si="862"/>
        <v>0</v>
      </c>
      <c r="AD851" s="1587">
        <f t="shared" ca="1" si="862"/>
        <v>0</v>
      </c>
      <c r="AE851" s="1587">
        <f t="shared" ca="1" si="862"/>
        <v>0</v>
      </c>
      <c r="AF851" s="1587">
        <f t="shared" ca="1" si="862"/>
        <v>0</v>
      </c>
      <c r="AG851" s="1587">
        <f t="shared" ca="1" si="862"/>
        <v>0</v>
      </c>
      <c r="AH851" s="1587">
        <f t="shared" ca="1" si="862"/>
        <v>0</v>
      </c>
      <c r="AI851" s="1587">
        <f t="shared" ca="1" si="862"/>
        <v>0</v>
      </c>
      <c r="AJ851" s="1587">
        <f t="shared" ca="1" si="862"/>
        <v>0</v>
      </c>
      <c r="AK851" s="1587">
        <f t="shared" ref="AK851:BP851" ca="1" si="863">AK849*AK$863/12</f>
        <v>0</v>
      </c>
      <c r="AL851" s="1587">
        <f t="shared" ca="1" si="863"/>
        <v>0</v>
      </c>
      <c r="AM851" s="1587">
        <f t="shared" ca="1" si="863"/>
        <v>0</v>
      </c>
      <c r="AN851" s="1587">
        <f t="shared" ca="1" si="863"/>
        <v>0</v>
      </c>
      <c r="AO851" s="1587">
        <f t="shared" ca="1" si="863"/>
        <v>0</v>
      </c>
      <c r="AP851" s="1587">
        <f t="shared" ca="1" si="863"/>
        <v>0</v>
      </c>
      <c r="AQ851" s="1587">
        <f t="shared" ca="1" si="863"/>
        <v>0</v>
      </c>
      <c r="AR851" s="1587">
        <f t="shared" ca="1" si="863"/>
        <v>0</v>
      </c>
      <c r="AS851" s="1587">
        <f t="shared" ca="1" si="863"/>
        <v>0</v>
      </c>
      <c r="AT851" s="1587">
        <f t="shared" ca="1" si="863"/>
        <v>0</v>
      </c>
      <c r="AU851" s="1587">
        <f t="shared" ca="1" si="863"/>
        <v>0</v>
      </c>
      <c r="AV851" s="1587">
        <f t="shared" ca="1" si="863"/>
        <v>0</v>
      </c>
      <c r="AW851" s="1587">
        <f t="shared" ca="1" si="863"/>
        <v>0</v>
      </c>
      <c r="AX851" s="1587">
        <f t="shared" ca="1" si="863"/>
        <v>0</v>
      </c>
      <c r="AY851" s="1587">
        <f t="shared" ca="1" si="863"/>
        <v>0</v>
      </c>
      <c r="AZ851" s="1587">
        <f t="shared" ca="1" si="863"/>
        <v>0</v>
      </c>
      <c r="BA851" s="1587">
        <f t="shared" ca="1" si="863"/>
        <v>0</v>
      </c>
      <c r="BB851" s="1587">
        <f t="shared" ca="1" si="863"/>
        <v>0</v>
      </c>
      <c r="BC851" s="1587">
        <f t="shared" ca="1" si="863"/>
        <v>0</v>
      </c>
      <c r="BD851" s="1587">
        <f t="shared" ca="1" si="863"/>
        <v>0</v>
      </c>
      <c r="BE851" s="1587">
        <f t="shared" ca="1" si="863"/>
        <v>0</v>
      </c>
      <c r="BF851" s="1587">
        <f t="shared" ca="1" si="863"/>
        <v>0</v>
      </c>
      <c r="BG851" s="1587">
        <f t="shared" ca="1" si="863"/>
        <v>0</v>
      </c>
      <c r="BH851" s="1587">
        <f t="shared" ca="1" si="863"/>
        <v>0</v>
      </c>
      <c r="BI851" s="1587">
        <f t="shared" ca="1" si="863"/>
        <v>0</v>
      </c>
      <c r="BJ851" s="1587">
        <f t="shared" ca="1" si="863"/>
        <v>0</v>
      </c>
      <c r="BK851" s="1587">
        <f t="shared" ca="1" si="863"/>
        <v>0</v>
      </c>
      <c r="BL851" s="1587">
        <f t="shared" ca="1" si="863"/>
        <v>0</v>
      </c>
      <c r="BM851" s="1587">
        <f t="shared" ca="1" si="863"/>
        <v>0</v>
      </c>
      <c r="BN851" s="1587">
        <f t="shared" ca="1" si="863"/>
        <v>0</v>
      </c>
      <c r="BO851" s="1587">
        <f t="shared" ca="1" si="863"/>
        <v>0</v>
      </c>
      <c r="BP851" s="1587">
        <f t="shared" ca="1" si="863"/>
        <v>0</v>
      </c>
      <c r="BQ851" s="1587">
        <f t="shared" ref="BQ851:CV851" ca="1" si="864">BQ849*BQ$863/12</f>
        <v>0</v>
      </c>
      <c r="BR851" s="1587">
        <f t="shared" ca="1" si="864"/>
        <v>0</v>
      </c>
      <c r="BS851" s="1587">
        <f t="shared" ca="1" si="864"/>
        <v>0</v>
      </c>
      <c r="BT851" s="1587">
        <f t="shared" ca="1" si="864"/>
        <v>0</v>
      </c>
      <c r="BU851" s="1587">
        <f t="shared" ca="1" si="864"/>
        <v>0</v>
      </c>
      <c r="BV851" s="1587">
        <f t="shared" ca="1" si="864"/>
        <v>0</v>
      </c>
      <c r="BW851" s="1587">
        <f t="shared" ca="1" si="864"/>
        <v>0</v>
      </c>
      <c r="BX851" s="1587">
        <f t="shared" ca="1" si="864"/>
        <v>0</v>
      </c>
      <c r="BY851" s="1587">
        <f t="shared" ca="1" si="864"/>
        <v>0</v>
      </c>
      <c r="BZ851" s="1587">
        <f t="shared" ca="1" si="864"/>
        <v>0</v>
      </c>
      <c r="CA851" s="1587">
        <f t="shared" ca="1" si="864"/>
        <v>0</v>
      </c>
      <c r="CB851" s="1587">
        <f t="shared" ca="1" si="864"/>
        <v>0</v>
      </c>
      <c r="CC851" s="1587">
        <f t="shared" ca="1" si="864"/>
        <v>0</v>
      </c>
      <c r="CD851" s="1587">
        <f t="shared" ca="1" si="864"/>
        <v>0</v>
      </c>
      <c r="CE851" s="1587">
        <f t="shared" ca="1" si="864"/>
        <v>0</v>
      </c>
      <c r="CF851" s="1587">
        <f t="shared" ca="1" si="864"/>
        <v>0</v>
      </c>
      <c r="CG851" s="1587">
        <f t="shared" ca="1" si="864"/>
        <v>0</v>
      </c>
      <c r="CH851" s="1587">
        <f t="shared" ca="1" si="864"/>
        <v>0</v>
      </c>
      <c r="CI851" s="1587">
        <f t="shared" ca="1" si="864"/>
        <v>0</v>
      </c>
      <c r="CJ851" s="1587">
        <f t="shared" ca="1" si="864"/>
        <v>0</v>
      </c>
      <c r="CK851" s="1587">
        <f t="shared" ca="1" si="864"/>
        <v>0</v>
      </c>
      <c r="CL851" s="1587">
        <f t="shared" ca="1" si="864"/>
        <v>0</v>
      </c>
      <c r="CM851" s="1587">
        <f t="shared" ca="1" si="864"/>
        <v>0</v>
      </c>
      <c r="CN851" s="1587">
        <f t="shared" ca="1" si="864"/>
        <v>0</v>
      </c>
      <c r="CO851" s="1587">
        <f t="shared" ca="1" si="864"/>
        <v>0</v>
      </c>
      <c r="CP851" s="1587">
        <f t="shared" ca="1" si="864"/>
        <v>0</v>
      </c>
      <c r="CQ851" s="1587">
        <f t="shared" ca="1" si="864"/>
        <v>0</v>
      </c>
      <c r="CR851" s="1587">
        <f t="shared" ca="1" si="864"/>
        <v>0</v>
      </c>
      <c r="CS851" s="1587">
        <f t="shared" ca="1" si="864"/>
        <v>0</v>
      </c>
      <c r="CT851" s="1587">
        <f t="shared" ca="1" si="864"/>
        <v>0</v>
      </c>
      <c r="CU851" s="1587">
        <f t="shared" ca="1" si="864"/>
        <v>0</v>
      </c>
      <c r="CV851" s="1587">
        <f t="shared" ca="1" si="864"/>
        <v>0</v>
      </c>
      <c r="CW851" s="1587">
        <f t="shared" ref="CW851:EF851" ca="1" si="865">CW849*CW$863/12</f>
        <v>0</v>
      </c>
      <c r="CX851" s="1587">
        <f t="shared" ca="1" si="865"/>
        <v>0</v>
      </c>
      <c r="CY851" s="1587">
        <f t="shared" ca="1" si="865"/>
        <v>0</v>
      </c>
      <c r="CZ851" s="1587">
        <f t="shared" ca="1" si="865"/>
        <v>0</v>
      </c>
      <c r="DA851" s="1587">
        <f t="shared" ca="1" si="865"/>
        <v>0</v>
      </c>
      <c r="DB851" s="1587">
        <f t="shared" ca="1" si="865"/>
        <v>0</v>
      </c>
      <c r="DC851" s="1587">
        <f t="shared" ca="1" si="865"/>
        <v>0</v>
      </c>
      <c r="DD851" s="1587">
        <f t="shared" ca="1" si="865"/>
        <v>0</v>
      </c>
      <c r="DE851" s="1587">
        <f t="shared" ca="1" si="865"/>
        <v>0</v>
      </c>
      <c r="DF851" s="1587">
        <f t="shared" ca="1" si="865"/>
        <v>0</v>
      </c>
      <c r="DG851" s="1587">
        <f t="shared" ca="1" si="865"/>
        <v>0</v>
      </c>
      <c r="DH851" s="1587">
        <f t="shared" ca="1" si="865"/>
        <v>0</v>
      </c>
      <c r="DI851" s="1587">
        <f t="shared" ca="1" si="865"/>
        <v>0</v>
      </c>
      <c r="DJ851" s="1587">
        <f t="shared" ca="1" si="865"/>
        <v>0</v>
      </c>
      <c r="DK851" s="1587">
        <f t="shared" ca="1" si="865"/>
        <v>0</v>
      </c>
      <c r="DL851" s="1587">
        <f t="shared" ca="1" si="865"/>
        <v>0</v>
      </c>
      <c r="DM851" s="1587">
        <f t="shared" ca="1" si="865"/>
        <v>0</v>
      </c>
      <c r="DN851" s="1587">
        <f t="shared" ca="1" si="865"/>
        <v>0</v>
      </c>
      <c r="DO851" s="1587">
        <f t="shared" ca="1" si="865"/>
        <v>0</v>
      </c>
      <c r="DP851" s="1587">
        <f t="shared" ca="1" si="865"/>
        <v>0</v>
      </c>
      <c r="DQ851" s="1587">
        <f t="shared" ca="1" si="865"/>
        <v>0</v>
      </c>
      <c r="DR851" s="1587">
        <f t="shared" ca="1" si="865"/>
        <v>0</v>
      </c>
      <c r="DS851" s="1587">
        <f t="shared" ca="1" si="865"/>
        <v>0</v>
      </c>
      <c r="DT851" s="1587">
        <f t="shared" ca="1" si="865"/>
        <v>0</v>
      </c>
      <c r="DU851" s="1587">
        <f t="shared" ca="1" si="865"/>
        <v>0</v>
      </c>
      <c r="DV851" s="1587">
        <f t="shared" ca="1" si="865"/>
        <v>0</v>
      </c>
      <c r="DW851" s="1587">
        <f t="shared" ca="1" si="865"/>
        <v>0</v>
      </c>
      <c r="DX851" s="1587">
        <f t="shared" ca="1" si="865"/>
        <v>0</v>
      </c>
      <c r="DY851" s="1587">
        <f t="shared" ca="1" si="865"/>
        <v>0</v>
      </c>
      <c r="DZ851" s="1587">
        <f t="shared" ca="1" si="865"/>
        <v>0</v>
      </c>
      <c r="EA851" s="1587">
        <f t="shared" ca="1" si="865"/>
        <v>0</v>
      </c>
      <c r="EB851" s="1587">
        <f t="shared" ca="1" si="865"/>
        <v>0</v>
      </c>
      <c r="EC851" s="1587">
        <f t="shared" ca="1" si="865"/>
        <v>0</v>
      </c>
      <c r="ED851" s="1587">
        <f t="shared" ca="1" si="865"/>
        <v>0</v>
      </c>
      <c r="EE851" s="1587">
        <f t="shared" ca="1" si="865"/>
        <v>0</v>
      </c>
      <c r="EF851" s="1587">
        <f t="shared" ca="1" si="865"/>
        <v>0</v>
      </c>
      <c r="EG851" s="28" t="s">
        <v>803</v>
      </c>
    </row>
    <row r="852" spans="3:137">
      <c r="D852" s="859" t="s">
        <v>808</v>
      </c>
      <c r="E852" s="1587">
        <f t="shared" ref="E852:AJ852" ca="1" si="866">E850-E851</f>
        <v>0</v>
      </c>
      <c r="F852" s="1587">
        <f t="shared" ca="1" si="866"/>
        <v>0</v>
      </c>
      <c r="G852" s="1587">
        <f t="shared" ca="1" si="866"/>
        <v>0</v>
      </c>
      <c r="H852" s="1587">
        <f t="shared" ca="1" si="866"/>
        <v>0</v>
      </c>
      <c r="I852" s="1587">
        <f t="shared" ca="1" si="866"/>
        <v>0</v>
      </c>
      <c r="J852" s="1587">
        <f t="shared" ca="1" si="866"/>
        <v>0</v>
      </c>
      <c r="K852" s="1587">
        <f t="shared" ca="1" si="866"/>
        <v>0</v>
      </c>
      <c r="L852" s="1587">
        <f t="shared" ca="1" si="866"/>
        <v>0</v>
      </c>
      <c r="M852" s="1587">
        <f t="shared" ca="1" si="866"/>
        <v>0</v>
      </c>
      <c r="N852" s="1587">
        <f t="shared" ca="1" si="866"/>
        <v>0</v>
      </c>
      <c r="O852" s="1587">
        <f t="shared" ca="1" si="866"/>
        <v>0</v>
      </c>
      <c r="P852" s="1587">
        <f t="shared" ca="1" si="866"/>
        <v>0</v>
      </c>
      <c r="Q852" s="1587">
        <f t="shared" ca="1" si="866"/>
        <v>0</v>
      </c>
      <c r="R852" s="1587">
        <f t="shared" ca="1" si="866"/>
        <v>0</v>
      </c>
      <c r="S852" s="1587">
        <f t="shared" ca="1" si="866"/>
        <v>0</v>
      </c>
      <c r="T852" s="1587">
        <f t="shared" ca="1" si="866"/>
        <v>0</v>
      </c>
      <c r="U852" s="1587">
        <f t="shared" ca="1" si="866"/>
        <v>0</v>
      </c>
      <c r="V852" s="1587">
        <f t="shared" ca="1" si="866"/>
        <v>0</v>
      </c>
      <c r="W852" s="1587">
        <f t="shared" ca="1" si="866"/>
        <v>0</v>
      </c>
      <c r="X852" s="1587">
        <f t="shared" ca="1" si="866"/>
        <v>0</v>
      </c>
      <c r="Y852" s="1587">
        <f t="shared" ca="1" si="866"/>
        <v>0</v>
      </c>
      <c r="Z852" s="1587">
        <f t="shared" ca="1" si="866"/>
        <v>0</v>
      </c>
      <c r="AA852" s="1587">
        <f t="shared" ca="1" si="866"/>
        <v>0</v>
      </c>
      <c r="AB852" s="1587">
        <f t="shared" ca="1" si="866"/>
        <v>0</v>
      </c>
      <c r="AC852" s="1587">
        <f t="shared" ca="1" si="866"/>
        <v>0</v>
      </c>
      <c r="AD852" s="1587">
        <f t="shared" ca="1" si="866"/>
        <v>0</v>
      </c>
      <c r="AE852" s="1587">
        <f t="shared" ca="1" si="866"/>
        <v>0</v>
      </c>
      <c r="AF852" s="1587">
        <f t="shared" ca="1" si="866"/>
        <v>0</v>
      </c>
      <c r="AG852" s="1587">
        <f t="shared" ca="1" si="866"/>
        <v>0</v>
      </c>
      <c r="AH852" s="1587">
        <f t="shared" ca="1" si="866"/>
        <v>0</v>
      </c>
      <c r="AI852" s="1587">
        <f t="shared" ca="1" si="866"/>
        <v>0</v>
      </c>
      <c r="AJ852" s="1587">
        <f t="shared" ca="1" si="866"/>
        <v>0</v>
      </c>
      <c r="AK852" s="1587">
        <f t="shared" ref="AK852:BP852" ca="1" si="867">AK850-AK851</f>
        <v>0</v>
      </c>
      <c r="AL852" s="1587">
        <f t="shared" ca="1" si="867"/>
        <v>0</v>
      </c>
      <c r="AM852" s="1587">
        <f t="shared" ca="1" si="867"/>
        <v>0</v>
      </c>
      <c r="AN852" s="1587">
        <f t="shared" ca="1" si="867"/>
        <v>0</v>
      </c>
      <c r="AO852" s="1587">
        <f t="shared" ca="1" si="867"/>
        <v>0</v>
      </c>
      <c r="AP852" s="1587">
        <f t="shared" ca="1" si="867"/>
        <v>0</v>
      </c>
      <c r="AQ852" s="1587">
        <f t="shared" ca="1" si="867"/>
        <v>0</v>
      </c>
      <c r="AR852" s="1587">
        <f t="shared" ca="1" si="867"/>
        <v>0</v>
      </c>
      <c r="AS852" s="1587">
        <f t="shared" ca="1" si="867"/>
        <v>0</v>
      </c>
      <c r="AT852" s="1587">
        <f t="shared" ca="1" si="867"/>
        <v>0</v>
      </c>
      <c r="AU852" s="1587">
        <f t="shared" ca="1" si="867"/>
        <v>0</v>
      </c>
      <c r="AV852" s="1587">
        <f t="shared" ca="1" si="867"/>
        <v>0</v>
      </c>
      <c r="AW852" s="1587">
        <f t="shared" ca="1" si="867"/>
        <v>0</v>
      </c>
      <c r="AX852" s="1587">
        <f t="shared" ca="1" si="867"/>
        <v>0</v>
      </c>
      <c r="AY852" s="1587">
        <f t="shared" ca="1" si="867"/>
        <v>0</v>
      </c>
      <c r="AZ852" s="1587">
        <f t="shared" ca="1" si="867"/>
        <v>0</v>
      </c>
      <c r="BA852" s="1587">
        <f t="shared" ca="1" si="867"/>
        <v>0</v>
      </c>
      <c r="BB852" s="1587">
        <f t="shared" ca="1" si="867"/>
        <v>0</v>
      </c>
      <c r="BC852" s="1587">
        <f t="shared" ca="1" si="867"/>
        <v>0</v>
      </c>
      <c r="BD852" s="1587">
        <f t="shared" ca="1" si="867"/>
        <v>0</v>
      </c>
      <c r="BE852" s="1587">
        <f t="shared" ca="1" si="867"/>
        <v>0</v>
      </c>
      <c r="BF852" s="1587">
        <f t="shared" ca="1" si="867"/>
        <v>0</v>
      </c>
      <c r="BG852" s="1587">
        <f t="shared" ca="1" si="867"/>
        <v>0</v>
      </c>
      <c r="BH852" s="1587">
        <f t="shared" ca="1" si="867"/>
        <v>0</v>
      </c>
      <c r="BI852" s="1587">
        <f t="shared" ca="1" si="867"/>
        <v>0</v>
      </c>
      <c r="BJ852" s="1587">
        <f t="shared" ca="1" si="867"/>
        <v>0</v>
      </c>
      <c r="BK852" s="1587">
        <f t="shared" ca="1" si="867"/>
        <v>0</v>
      </c>
      <c r="BL852" s="1587">
        <f t="shared" ca="1" si="867"/>
        <v>0</v>
      </c>
      <c r="BM852" s="1587">
        <f t="shared" ca="1" si="867"/>
        <v>0</v>
      </c>
      <c r="BN852" s="1587">
        <f t="shared" ca="1" si="867"/>
        <v>0</v>
      </c>
      <c r="BO852" s="1587">
        <f t="shared" ca="1" si="867"/>
        <v>0</v>
      </c>
      <c r="BP852" s="1587">
        <f t="shared" ca="1" si="867"/>
        <v>0</v>
      </c>
      <c r="BQ852" s="1587">
        <f t="shared" ref="BQ852:CV852" ca="1" si="868">BQ850-BQ851</f>
        <v>0</v>
      </c>
      <c r="BR852" s="1587">
        <f t="shared" ca="1" si="868"/>
        <v>0</v>
      </c>
      <c r="BS852" s="1587">
        <f t="shared" ca="1" si="868"/>
        <v>0</v>
      </c>
      <c r="BT852" s="1587">
        <f t="shared" ca="1" si="868"/>
        <v>0</v>
      </c>
      <c r="BU852" s="1587">
        <f t="shared" ca="1" si="868"/>
        <v>0</v>
      </c>
      <c r="BV852" s="1587">
        <f t="shared" ca="1" si="868"/>
        <v>0</v>
      </c>
      <c r="BW852" s="1587">
        <f t="shared" ca="1" si="868"/>
        <v>0</v>
      </c>
      <c r="BX852" s="1587">
        <f t="shared" ca="1" si="868"/>
        <v>0</v>
      </c>
      <c r="BY852" s="1587">
        <f t="shared" ca="1" si="868"/>
        <v>0</v>
      </c>
      <c r="BZ852" s="1587">
        <f t="shared" ca="1" si="868"/>
        <v>0</v>
      </c>
      <c r="CA852" s="1587">
        <f t="shared" ca="1" si="868"/>
        <v>0</v>
      </c>
      <c r="CB852" s="1587">
        <f t="shared" ca="1" si="868"/>
        <v>0</v>
      </c>
      <c r="CC852" s="1587">
        <f t="shared" ca="1" si="868"/>
        <v>0</v>
      </c>
      <c r="CD852" s="1587">
        <f t="shared" ca="1" si="868"/>
        <v>0</v>
      </c>
      <c r="CE852" s="1587">
        <f t="shared" ca="1" si="868"/>
        <v>0</v>
      </c>
      <c r="CF852" s="1587">
        <f t="shared" ca="1" si="868"/>
        <v>0</v>
      </c>
      <c r="CG852" s="1587">
        <f t="shared" ca="1" si="868"/>
        <v>0</v>
      </c>
      <c r="CH852" s="1587">
        <f t="shared" ca="1" si="868"/>
        <v>0</v>
      </c>
      <c r="CI852" s="1587">
        <f t="shared" ca="1" si="868"/>
        <v>0</v>
      </c>
      <c r="CJ852" s="1587">
        <f t="shared" ca="1" si="868"/>
        <v>0</v>
      </c>
      <c r="CK852" s="1587">
        <f t="shared" ca="1" si="868"/>
        <v>0</v>
      </c>
      <c r="CL852" s="1587">
        <f t="shared" ca="1" si="868"/>
        <v>0</v>
      </c>
      <c r="CM852" s="1587">
        <f t="shared" ca="1" si="868"/>
        <v>0</v>
      </c>
      <c r="CN852" s="1587">
        <f t="shared" ca="1" si="868"/>
        <v>0</v>
      </c>
      <c r="CO852" s="1587">
        <f t="shared" ca="1" si="868"/>
        <v>0</v>
      </c>
      <c r="CP852" s="1587">
        <f t="shared" ca="1" si="868"/>
        <v>0</v>
      </c>
      <c r="CQ852" s="1587">
        <f t="shared" ca="1" si="868"/>
        <v>0</v>
      </c>
      <c r="CR852" s="1587">
        <f t="shared" ca="1" si="868"/>
        <v>0</v>
      </c>
      <c r="CS852" s="1587">
        <f t="shared" ca="1" si="868"/>
        <v>0</v>
      </c>
      <c r="CT852" s="1587">
        <f t="shared" ca="1" si="868"/>
        <v>0</v>
      </c>
      <c r="CU852" s="1587">
        <f t="shared" ca="1" si="868"/>
        <v>0</v>
      </c>
      <c r="CV852" s="1587">
        <f t="shared" ca="1" si="868"/>
        <v>0</v>
      </c>
      <c r="CW852" s="1587">
        <f t="shared" ref="CW852:EB852" ca="1" si="869">CW850-CW851</f>
        <v>0</v>
      </c>
      <c r="CX852" s="1587">
        <f t="shared" ca="1" si="869"/>
        <v>0</v>
      </c>
      <c r="CY852" s="1587">
        <f t="shared" ca="1" si="869"/>
        <v>0</v>
      </c>
      <c r="CZ852" s="1587">
        <f t="shared" ca="1" si="869"/>
        <v>0</v>
      </c>
      <c r="DA852" s="1587">
        <f t="shared" ca="1" si="869"/>
        <v>0</v>
      </c>
      <c r="DB852" s="1587">
        <f t="shared" ca="1" si="869"/>
        <v>0</v>
      </c>
      <c r="DC852" s="1587">
        <f t="shared" ca="1" si="869"/>
        <v>0</v>
      </c>
      <c r="DD852" s="1587">
        <f t="shared" ca="1" si="869"/>
        <v>0</v>
      </c>
      <c r="DE852" s="1587">
        <f t="shared" ca="1" si="869"/>
        <v>0</v>
      </c>
      <c r="DF852" s="1587">
        <f t="shared" ca="1" si="869"/>
        <v>0</v>
      </c>
      <c r="DG852" s="1587">
        <f t="shared" ca="1" si="869"/>
        <v>0</v>
      </c>
      <c r="DH852" s="1587">
        <f t="shared" ca="1" si="869"/>
        <v>0</v>
      </c>
      <c r="DI852" s="1587">
        <f t="shared" ca="1" si="869"/>
        <v>0</v>
      </c>
      <c r="DJ852" s="1587">
        <f t="shared" ca="1" si="869"/>
        <v>0</v>
      </c>
      <c r="DK852" s="1587">
        <f t="shared" ca="1" si="869"/>
        <v>0</v>
      </c>
      <c r="DL852" s="1587">
        <f t="shared" ca="1" si="869"/>
        <v>0</v>
      </c>
      <c r="DM852" s="1587">
        <f t="shared" ca="1" si="869"/>
        <v>0</v>
      </c>
      <c r="DN852" s="1587">
        <f t="shared" ca="1" si="869"/>
        <v>0</v>
      </c>
      <c r="DO852" s="1587">
        <f t="shared" ca="1" si="869"/>
        <v>0</v>
      </c>
      <c r="DP852" s="1587">
        <f t="shared" ca="1" si="869"/>
        <v>0</v>
      </c>
      <c r="DQ852" s="1587">
        <f t="shared" ca="1" si="869"/>
        <v>0</v>
      </c>
      <c r="DR852" s="1587">
        <f t="shared" ca="1" si="869"/>
        <v>0</v>
      </c>
      <c r="DS852" s="1587">
        <f t="shared" ca="1" si="869"/>
        <v>0</v>
      </c>
      <c r="DT852" s="1587">
        <f t="shared" ca="1" si="869"/>
        <v>0</v>
      </c>
      <c r="DU852" s="1587">
        <f t="shared" ca="1" si="869"/>
        <v>0</v>
      </c>
      <c r="DV852" s="1587">
        <f t="shared" ca="1" si="869"/>
        <v>0</v>
      </c>
      <c r="DW852" s="1587">
        <f t="shared" ca="1" si="869"/>
        <v>0</v>
      </c>
      <c r="DX852" s="1587">
        <f t="shared" ca="1" si="869"/>
        <v>0</v>
      </c>
      <c r="DY852" s="1587">
        <f t="shared" ca="1" si="869"/>
        <v>0</v>
      </c>
      <c r="DZ852" s="1587">
        <f t="shared" ca="1" si="869"/>
        <v>0</v>
      </c>
      <c r="EA852" s="1587">
        <f t="shared" ca="1" si="869"/>
        <v>0</v>
      </c>
      <c r="EB852" s="1587">
        <f t="shared" ca="1" si="869"/>
        <v>0</v>
      </c>
      <c r="EC852" s="1587">
        <f t="shared" ref="EC852:FH852" ca="1" si="870">EC850-EC851</f>
        <v>0</v>
      </c>
      <c r="ED852" s="1587">
        <f t="shared" ca="1" si="870"/>
        <v>0</v>
      </c>
      <c r="EE852" s="1587">
        <f t="shared" ca="1" si="870"/>
        <v>0</v>
      </c>
      <c r="EF852" s="1587">
        <f t="shared" ca="1" si="870"/>
        <v>0</v>
      </c>
      <c r="EG852" s="28" t="s">
        <v>803</v>
      </c>
    </row>
    <row r="853" spans="3:137">
      <c r="D853" s="859" t="s">
        <v>809</v>
      </c>
      <c r="E853" s="1587">
        <f t="shared" ref="E853:AJ853" ca="1" si="871">E849-E852</f>
        <v>0</v>
      </c>
      <c r="F853" s="1587">
        <f t="shared" ca="1" si="871"/>
        <v>0</v>
      </c>
      <c r="G853" s="1587">
        <f t="shared" ca="1" si="871"/>
        <v>0</v>
      </c>
      <c r="H853" s="1587">
        <f t="shared" ca="1" si="871"/>
        <v>0</v>
      </c>
      <c r="I853" s="1587">
        <f t="shared" ca="1" si="871"/>
        <v>0</v>
      </c>
      <c r="J853" s="1587">
        <f t="shared" ca="1" si="871"/>
        <v>0</v>
      </c>
      <c r="K853" s="1587">
        <f t="shared" ca="1" si="871"/>
        <v>0</v>
      </c>
      <c r="L853" s="1587">
        <f t="shared" ca="1" si="871"/>
        <v>0</v>
      </c>
      <c r="M853" s="1587">
        <f t="shared" ca="1" si="871"/>
        <v>0</v>
      </c>
      <c r="N853" s="1587">
        <f t="shared" ca="1" si="871"/>
        <v>0</v>
      </c>
      <c r="O853" s="1587">
        <f t="shared" ca="1" si="871"/>
        <v>0</v>
      </c>
      <c r="P853" s="1587">
        <f t="shared" ca="1" si="871"/>
        <v>0</v>
      </c>
      <c r="Q853" s="1587">
        <f t="shared" ca="1" si="871"/>
        <v>0</v>
      </c>
      <c r="R853" s="1587">
        <f t="shared" ca="1" si="871"/>
        <v>0</v>
      </c>
      <c r="S853" s="1587">
        <f t="shared" ca="1" si="871"/>
        <v>0</v>
      </c>
      <c r="T853" s="1587">
        <f t="shared" ca="1" si="871"/>
        <v>0</v>
      </c>
      <c r="U853" s="1587">
        <f t="shared" ca="1" si="871"/>
        <v>0</v>
      </c>
      <c r="V853" s="1587">
        <f t="shared" ca="1" si="871"/>
        <v>0</v>
      </c>
      <c r="W853" s="1587">
        <f t="shared" ca="1" si="871"/>
        <v>0</v>
      </c>
      <c r="X853" s="1587">
        <f t="shared" ca="1" si="871"/>
        <v>0</v>
      </c>
      <c r="Y853" s="1587">
        <f t="shared" ca="1" si="871"/>
        <v>0</v>
      </c>
      <c r="Z853" s="1587">
        <f t="shared" ca="1" si="871"/>
        <v>0</v>
      </c>
      <c r="AA853" s="1587">
        <f t="shared" ca="1" si="871"/>
        <v>0</v>
      </c>
      <c r="AB853" s="1587">
        <f t="shared" ca="1" si="871"/>
        <v>0</v>
      </c>
      <c r="AC853" s="1587">
        <f t="shared" ca="1" si="871"/>
        <v>0</v>
      </c>
      <c r="AD853" s="1587">
        <f t="shared" ca="1" si="871"/>
        <v>0</v>
      </c>
      <c r="AE853" s="1587">
        <f t="shared" ca="1" si="871"/>
        <v>0</v>
      </c>
      <c r="AF853" s="1587">
        <f t="shared" ca="1" si="871"/>
        <v>0</v>
      </c>
      <c r="AG853" s="1587">
        <f t="shared" ca="1" si="871"/>
        <v>0</v>
      </c>
      <c r="AH853" s="1587">
        <f t="shared" ca="1" si="871"/>
        <v>0</v>
      </c>
      <c r="AI853" s="1587">
        <f t="shared" ca="1" si="871"/>
        <v>0</v>
      </c>
      <c r="AJ853" s="1587">
        <f t="shared" ca="1" si="871"/>
        <v>0</v>
      </c>
      <c r="AK853" s="1587">
        <f t="shared" ref="AK853:BP853" ca="1" si="872">AK849-AK852</f>
        <v>0</v>
      </c>
      <c r="AL853" s="1587">
        <f t="shared" ca="1" si="872"/>
        <v>0</v>
      </c>
      <c r="AM853" s="1587">
        <f t="shared" ca="1" si="872"/>
        <v>0</v>
      </c>
      <c r="AN853" s="1587">
        <f t="shared" ca="1" si="872"/>
        <v>0</v>
      </c>
      <c r="AO853" s="1587">
        <f t="shared" ca="1" si="872"/>
        <v>0</v>
      </c>
      <c r="AP853" s="1587">
        <f t="shared" ca="1" si="872"/>
        <v>0</v>
      </c>
      <c r="AQ853" s="1587">
        <f t="shared" ca="1" si="872"/>
        <v>0</v>
      </c>
      <c r="AR853" s="1587">
        <f t="shared" ca="1" si="872"/>
        <v>0</v>
      </c>
      <c r="AS853" s="1587">
        <f t="shared" ca="1" si="872"/>
        <v>0</v>
      </c>
      <c r="AT853" s="1587">
        <f t="shared" ca="1" si="872"/>
        <v>0</v>
      </c>
      <c r="AU853" s="1587">
        <f t="shared" ca="1" si="872"/>
        <v>0</v>
      </c>
      <c r="AV853" s="1587">
        <f t="shared" ca="1" si="872"/>
        <v>0</v>
      </c>
      <c r="AW853" s="1587">
        <f t="shared" ca="1" si="872"/>
        <v>0</v>
      </c>
      <c r="AX853" s="1587">
        <f t="shared" ca="1" si="872"/>
        <v>0</v>
      </c>
      <c r="AY853" s="1587">
        <f t="shared" ca="1" si="872"/>
        <v>0</v>
      </c>
      <c r="AZ853" s="1587">
        <f t="shared" ca="1" si="872"/>
        <v>0</v>
      </c>
      <c r="BA853" s="1587">
        <f t="shared" ca="1" si="872"/>
        <v>0</v>
      </c>
      <c r="BB853" s="1587">
        <f t="shared" ca="1" si="872"/>
        <v>0</v>
      </c>
      <c r="BC853" s="1587">
        <f t="shared" ca="1" si="872"/>
        <v>0</v>
      </c>
      <c r="BD853" s="1587">
        <f t="shared" ca="1" si="872"/>
        <v>0</v>
      </c>
      <c r="BE853" s="1587">
        <f t="shared" ca="1" si="872"/>
        <v>0</v>
      </c>
      <c r="BF853" s="1587">
        <f t="shared" ca="1" si="872"/>
        <v>0</v>
      </c>
      <c r="BG853" s="1587">
        <f t="shared" ca="1" si="872"/>
        <v>0</v>
      </c>
      <c r="BH853" s="1587">
        <f t="shared" ca="1" si="872"/>
        <v>0</v>
      </c>
      <c r="BI853" s="1587">
        <f t="shared" ca="1" si="872"/>
        <v>0</v>
      </c>
      <c r="BJ853" s="1587">
        <f t="shared" ca="1" si="872"/>
        <v>0</v>
      </c>
      <c r="BK853" s="1587">
        <f t="shared" ca="1" si="872"/>
        <v>0</v>
      </c>
      <c r="BL853" s="1587">
        <f t="shared" ca="1" si="872"/>
        <v>0</v>
      </c>
      <c r="BM853" s="1587">
        <f t="shared" ca="1" si="872"/>
        <v>0</v>
      </c>
      <c r="BN853" s="1587">
        <f t="shared" ca="1" si="872"/>
        <v>0</v>
      </c>
      <c r="BO853" s="1587">
        <f t="shared" ca="1" si="872"/>
        <v>0</v>
      </c>
      <c r="BP853" s="1587">
        <f t="shared" ca="1" si="872"/>
        <v>0</v>
      </c>
      <c r="BQ853" s="1587">
        <f t="shared" ref="BQ853:CV853" ca="1" si="873">BQ849-BQ852</f>
        <v>0</v>
      </c>
      <c r="BR853" s="1587">
        <f t="shared" ca="1" si="873"/>
        <v>0</v>
      </c>
      <c r="BS853" s="1587">
        <f t="shared" ca="1" si="873"/>
        <v>0</v>
      </c>
      <c r="BT853" s="1587">
        <f t="shared" ca="1" si="873"/>
        <v>0</v>
      </c>
      <c r="BU853" s="1587">
        <f t="shared" ca="1" si="873"/>
        <v>0</v>
      </c>
      <c r="BV853" s="1587">
        <f t="shared" ca="1" si="873"/>
        <v>0</v>
      </c>
      <c r="BW853" s="1587">
        <f t="shared" ca="1" si="873"/>
        <v>0</v>
      </c>
      <c r="BX853" s="1587">
        <f t="shared" ca="1" si="873"/>
        <v>0</v>
      </c>
      <c r="BY853" s="1587">
        <f t="shared" ca="1" si="873"/>
        <v>0</v>
      </c>
      <c r="BZ853" s="1587">
        <f t="shared" ca="1" si="873"/>
        <v>0</v>
      </c>
      <c r="CA853" s="1587">
        <f t="shared" ca="1" si="873"/>
        <v>0</v>
      </c>
      <c r="CB853" s="1587">
        <f t="shared" ca="1" si="873"/>
        <v>0</v>
      </c>
      <c r="CC853" s="1587">
        <f t="shared" ca="1" si="873"/>
        <v>0</v>
      </c>
      <c r="CD853" s="1587">
        <f t="shared" ca="1" si="873"/>
        <v>0</v>
      </c>
      <c r="CE853" s="1587">
        <f t="shared" ca="1" si="873"/>
        <v>0</v>
      </c>
      <c r="CF853" s="1587">
        <f t="shared" ca="1" si="873"/>
        <v>0</v>
      </c>
      <c r="CG853" s="1587">
        <f t="shared" ca="1" si="873"/>
        <v>0</v>
      </c>
      <c r="CH853" s="1587">
        <f t="shared" ca="1" si="873"/>
        <v>0</v>
      </c>
      <c r="CI853" s="1587">
        <f t="shared" ca="1" si="873"/>
        <v>0</v>
      </c>
      <c r="CJ853" s="1587">
        <f t="shared" ca="1" si="873"/>
        <v>0</v>
      </c>
      <c r="CK853" s="1587">
        <f t="shared" ca="1" si="873"/>
        <v>0</v>
      </c>
      <c r="CL853" s="1587">
        <f t="shared" ca="1" si="873"/>
        <v>0</v>
      </c>
      <c r="CM853" s="1587">
        <f t="shared" ca="1" si="873"/>
        <v>0</v>
      </c>
      <c r="CN853" s="1587">
        <f t="shared" ca="1" si="873"/>
        <v>0</v>
      </c>
      <c r="CO853" s="1587">
        <f t="shared" ca="1" si="873"/>
        <v>0</v>
      </c>
      <c r="CP853" s="1587">
        <f t="shared" ca="1" si="873"/>
        <v>0</v>
      </c>
      <c r="CQ853" s="1587">
        <f t="shared" ca="1" si="873"/>
        <v>0</v>
      </c>
      <c r="CR853" s="1587">
        <f t="shared" ca="1" si="873"/>
        <v>0</v>
      </c>
      <c r="CS853" s="1587">
        <f t="shared" ca="1" si="873"/>
        <v>0</v>
      </c>
      <c r="CT853" s="1587">
        <f t="shared" ca="1" si="873"/>
        <v>0</v>
      </c>
      <c r="CU853" s="1587">
        <f t="shared" ca="1" si="873"/>
        <v>0</v>
      </c>
      <c r="CV853" s="1587">
        <f t="shared" ca="1" si="873"/>
        <v>0</v>
      </c>
      <c r="CW853" s="1587">
        <f t="shared" ref="CW853:EB853" ca="1" si="874">CW849-CW852</f>
        <v>0</v>
      </c>
      <c r="CX853" s="1587">
        <f t="shared" ca="1" si="874"/>
        <v>0</v>
      </c>
      <c r="CY853" s="1587">
        <f t="shared" ca="1" si="874"/>
        <v>0</v>
      </c>
      <c r="CZ853" s="1587">
        <f t="shared" ca="1" si="874"/>
        <v>0</v>
      </c>
      <c r="DA853" s="1587">
        <f t="shared" ca="1" si="874"/>
        <v>0</v>
      </c>
      <c r="DB853" s="1587">
        <f t="shared" ca="1" si="874"/>
        <v>0</v>
      </c>
      <c r="DC853" s="1587">
        <f t="shared" ca="1" si="874"/>
        <v>0</v>
      </c>
      <c r="DD853" s="1587">
        <f t="shared" ca="1" si="874"/>
        <v>0</v>
      </c>
      <c r="DE853" s="1587">
        <f t="shared" ca="1" si="874"/>
        <v>0</v>
      </c>
      <c r="DF853" s="1587">
        <f t="shared" ca="1" si="874"/>
        <v>0</v>
      </c>
      <c r="DG853" s="1587">
        <f t="shared" ca="1" si="874"/>
        <v>0</v>
      </c>
      <c r="DH853" s="1587">
        <f t="shared" ca="1" si="874"/>
        <v>0</v>
      </c>
      <c r="DI853" s="1587">
        <f t="shared" ca="1" si="874"/>
        <v>0</v>
      </c>
      <c r="DJ853" s="1587">
        <f t="shared" ca="1" si="874"/>
        <v>0</v>
      </c>
      <c r="DK853" s="1587">
        <f t="shared" ca="1" si="874"/>
        <v>0</v>
      </c>
      <c r="DL853" s="1587">
        <f t="shared" ca="1" si="874"/>
        <v>0</v>
      </c>
      <c r="DM853" s="1587">
        <f t="shared" ca="1" si="874"/>
        <v>0</v>
      </c>
      <c r="DN853" s="1587">
        <f t="shared" ca="1" si="874"/>
        <v>0</v>
      </c>
      <c r="DO853" s="1587">
        <f t="shared" ca="1" si="874"/>
        <v>0</v>
      </c>
      <c r="DP853" s="1587">
        <f t="shared" ca="1" si="874"/>
        <v>0</v>
      </c>
      <c r="DQ853" s="1587">
        <f t="shared" ca="1" si="874"/>
        <v>0</v>
      </c>
      <c r="DR853" s="1587">
        <f t="shared" ca="1" si="874"/>
        <v>0</v>
      </c>
      <c r="DS853" s="1587">
        <f t="shared" ca="1" si="874"/>
        <v>0</v>
      </c>
      <c r="DT853" s="1587">
        <f t="shared" ca="1" si="874"/>
        <v>0</v>
      </c>
      <c r="DU853" s="1587">
        <f t="shared" ca="1" si="874"/>
        <v>0</v>
      </c>
      <c r="DV853" s="1587">
        <f t="shared" ca="1" si="874"/>
        <v>0</v>
      </c>
      <c r="DW853" s="1587">
        <f t="shared" ca="1" si="874"/>
        <v>0</v>
      </c>
      <c r="DX853" s="1587">
        <f t="shared" ca="1" si="874"/>
        <v>0</v>
      </c>
      <c r="DY853" s="1587">
        <f t="shared" ca="1" si="874"/>
        <v>0</v>
      </c>
      <c r="DZ853" s="1587">
        <f t="shared" ca="1" si="874"/>
        <v>0</v>
      </c>
      <c r="EA853" s="1587">
        <f t="shared" ca="1" si="874"/>
        <v>0</v>
      </c>
      <c r="EB853" s="1587">
        <f t="shared" ca="1" si="874"/>
        <v>0</v>
      </c>
      <c r="EC853" s="1587">
        <f t="shared" ref="EC853:FH853" ca="1" si="875">EC849-EC852</f>
        <v>0</v>
      </c>
      <c r="ED853" s="1587">
        <f t="shared" ca="1" si="875"/>
        <v>0</v>
      </c>
      <c r="EE853" s="1587">
        <f t="shared" ca="1" si="875"/>
        <v>0</v>
      </c>
      <c r="EF853" s="1587">
        <f t="shared" ca="1" si="875"/>
        <v>0</v>
      </c>
      <c r="EG853" s="28" t="s">
        <v>803</v>
      </c>
    </row>
    <row r="854" spans="3:137" ht="14.5" customHeight="1" thickBot="1">
      <c r="C854" s="27" t="s">
        <v>819</v>
      </c>
      <c r="EG854" s="28" t="s">
        <v>803</v>
      </c>
    </row>
    <row r="855" spans="3:137">
      <c r="C855" s="36"/>
      <c r="D855" s="857" t="s">
        <v>112</v>
      </c>
      <c r="E855" s="860">
        <f t="shared" ref="E855:AJ855" si="876">E834</f>
        <v>1</v>
      </c>
      <c r="F855" s="860">
        <f t="shared" si="876"/>
        <v>2</v>
      </c>
      <c r="G855" s="860">
        <f t="shared" si="876"/>
        <v>3</v>
      </c>
      <c r="H855" s="860">
        <f t="shared" si="876"/>
        <v>4</v>
      </c>
      <c r="I855" s="860">
        <f t="shared" si="876"/>
        <v>5</v>
      </c>
      <c r="J855" s="860">
        <f t="shared" si="876"/>
        <v>6</v>
      </c>
      <c r="K855" s="860">
        <f t="shared" si="876"/>
        <v>7</v>
      </c>
      <c r="L855" s="860">
        <f t="shared" si="876"/>
        <v>8</v>
      </c>
      <c r="M855" s="860">
        <f t="shared" si="876"/>
        <v>9</v>
      </c>
      <c r="N855" s="860">
        <f t="shared" si="876"/>
        <v>10</v>
      </c>
      <c r="O855" s="860">
        <f t="shared" si="876"/>
        <v>11</v>
      </c>
      <c r="P855" s="860">
        <f t="shared" si="876"/>
        <v>12</v>
      </c>
      <c r="Q855" s="860">
        <f t="shared" si="876"/>
        <v>13</v>
      </c>
      <c r="R855" s="860">
        <f t="shared" si="876"/>
        <v>14</v>
      </c>
      <c r="S855" s="860">
        <f t="shared" si="876"/>
        <v>15</v>
      </c>
      <c r="T855" s="860">
        <f t="shared" si="876"/>
        <v>16</v>
      </c>
      <c r="U855" s="860">
        <f t="shared" si="876"/>
        <v>17</v>
      </c>
      <c r="V855" s="860">
        <f t="shared" si="876"/>
        <v>18</v>
      </c>
      <c r="W855" s="860">
        <f t="shared" si="876"/>
        <v>19</v>
      </c>
      <c r="X855" s="860">
        <f t="shared" si="876"/>
        <v>20</v>
      </c>
      <c r="Y855" s="860">
        <f t="shared" si="876"/>
        <v>21</v>
      </c>
      <c r="Z855" s="860">
        <f t="shared" si="876"/>
        <v>22</v>
      </c>
      <c r="AA855" s="860">
        <f t="shared" si="876"/>
        <v>23</v>
      </c>
      <c r="AB855" s="860">
        <f t="shared" si="876"/>
        <v>24</v>
      </c>
      <c r="AC855" s="860">
        <f t="shared" si="876"/>
        <v>25</v>
      </c>
      <c r="AD855" s="860">
        <f t="shared" si="876"/>
        <v>26</v>
      </c>
      <c r="AE855" s="860">
        <f t="shared" si="876"/>
        <v>27</v>
      </c>
      <c r="AF855" s="860">
        <f t="shared" si="876"/>
        <v>28</v>
      </c>
      <c r="AG855" s="860">
        <f t="shared" si="876"/>
        <v>29</v>
      </c>
      <c r="AH855" s="860">
        <f t="shared" si="876"/>
        <v>30</v>
      </c>
      <c r="AI855" s="860">
        <f t="shared" si="876"/>
        <v>31</v>
      </c>
      <c r="AJ855" s="860">
        <f t="shared" si="876"/>
        <v>32</v>
      </c>
      <c r="AK855" s="860">
        <f t="shared" ref="AK855:BP855" si="877">AK834</f>
        <v>33</v>
      </c>
      <c r="AL855" s="860">
        <f t="shared" si="877"/>
        <v>34</v>
      </c>
      <c r="AM855" s="860">
        <f t="shared" si="877"/>
        <v>35</v>
      </c>
      <c r="AN855" s="860">
        <f t="shared" si="877"/>
        <v>36</v>
      </c>
      <c r="AO855" s="860">
        <f t="shared" si="877"/>
        <v>37</v>
      </c>
      <c r="AP855" s="860">
        <f t="shared" si="877"/>
        <v>38</v>
      </c>
      <c r="AQ855" s="860">
        <f t="shared" si="877"/>
        <v>39</v>
      </c>
      <c r="AR855" s="860">
        <f t="shared" si="877"/>
        <v>40</v>
      </c>
      <c r="AS855" s="860">
        <f t="shared" si="877"/>
        <v>41</v>
      </c>
      <c r="AT855" s="860">
        <f t="shared" si="877"/>
        <v>42</v>
      </c>
      <c r="AU855" s="860">
        <f t="shared" si="877"/>
        <v>43</v>
      </c>
      <c r="AV855" s="860">
        <f t="shared" si="877"/>
        <v>44</v>
      </c>
      <c r="AW855" s="860">
        <f t="shared" si="877"/>
        <v>45</v>
      </c>
      <c r="AX855" s="860">
        <f t="shared" si="877"/>
        <v>46</v>
      </c>
      <c r="AY855" s="860">
        <f t="shared" si="877"/>
        <v>47</v>
      </c>
      <c r="AZ855" s="860">
        <f t="shared" si="877"/>
        <v>48</v>
      </c>
      <c r="BA855" s="860">
        <f t="shared" si="877"/>
        <v>49</v>
      </c>
      <c r="BB855" s="860">
        <f t="shared" si="877"/>
        <v>50</v>
      </c>
      <c r="BC855" s="860">
        <f t="shared" si="877"/>
        <v>51</v>
      </c>
      <c r="BD855" s="860">
        <f t="shared" si="877"/>
        <v>52</v>
      </c>
      <c r="BE855" s="860">
        <f t="shared" si="877"/>
        <v>53</v>
      </c>
      <c r="BF855" s="860">
        <f t="shared" si="877"/>
        <v>54</v>
      </c>
      <c r="BG855" s="860">
        <f t="shared" si="877"/>
        <v>55</v>
      </c>
      <c r="BH855" s="860">
        <f t="shared" si="877"/>
        <v>56</v>
      </c>
      <c r="BI855" s="860">
        <f t="shared" si="877"/>
        <v>57</v>
      </c>
      <c r="BJ855" s="860">
        <f t="shared" si="877"/>
        <v>58</v>
      </c>
      <c r="BK855" s="860">
        <f t="shared" si="877"/>
        <v>59</v>
      </c>
      <c r="BL855" s="860">
        <f t="shared" si="877"/>
        <v>60</v>
      </c>
      <c r="BM855" s="860">
        <f t="shared" si="877"/>
        <v>61</v>
      </c>
      <c r="BN855" s="860">
        <f t="shared" si="877"/>
        <v>62</v>
      </c>
      <c r="BO855" s="860">
        <f t="shared" si="877"/>
        <v>63</v>
      </c>
      <c r="BP855" s="860">
        <f t="shared" si="877"/>
        <v>64</v>
      </c>
      <c r="BQ855" s="860">
        <f t="shared" ref="BQ855:CV855" si="878">BQ834</f>
        <v>65</v>
      </c>
      <c r="BR855" s="860">
        <f t="shared" si="878"/>
        <v>66</v>
      </c>
      <c r="BS855" s="860">
        <f t="shared" si="878"/>
        <v>67</v>
      </c>
      <c r="BT855" s="860">
        <f t="shared" si="878"/>
        <v>68</v>
      </c>
      <c r="BU855" s="860">
        <f t="shared" si="878"/>
        <v>69</v>
      </c>
      <c r="BV855" s="860">
        <f t="shared" si="878"/>
        <v>70</v>
      </c>
      <c r="BW855" s="860">
        <f t="shared" si="878"/>
        <v>71</v>
      </c>
      <c r="BX855" s="860">
        <f t="shared" si="878"/>
        <v>72</v>
      </c>
      <c r="BY855" s="860">
        <f t="shared" si="878"/>
        <v>73</v>
      </c>
      <c r="BZ855" s="860">
        <f t="shared" si="878"/>
        <v>74</v>
      </c>
      <c r="CA855" s="860">
        <f t="shared" si="878"/>
        <v>75</v>
      </c>
      <c r="CB855" s="860">
        <f t="shared" si="878"/>
        <v>76</v>
      </c>
      <c r="CC855" s="860">
        <f t="shared" si="878"/>
        <v>77</v>
      </c>
      <c r="CD855" s="860">
        <f t="shared" si="878"/>
        <v>78</v>
      </c>
      <c r="CE855" s="860">
        <f t="shared" si="878"/>
        <v>79</v>
      </c>
      <c r="CF855" s="860">
        <f t="shared" si="878"/>
        <v>80</v>
      </c>
      <c r="CG855" s="860">
        <f t="shared" si="878"/>
        <v>81</v>
      </c>
      <c r="CH855" s="860">
        <f t="shared" si="878"/>
        <v>82</v>
      </c>
      <c r="CI855" s="860">
        <f t="shared" si="878"/>
        <v>83</v>
      </c>
      <c r="CJ855" s="860">
        <f t="shared" si="878"/>
        <v>84</v>
      </c>
      <c r="CK855" s="860">
        <f t="shared" si="878"/>
        <v>85</v>
      </c>
      <c r="CL855" s="860">
        <f t="shared" si="878"/>
        <v>86</v>
      </c>
      <c r="CM855" s="860">
        <f t="shared" si="878"/>
        <v>87</v>
      </c>
      <c r="CN855" s="860">
        <f t="shared" si="878"/>
        <v>88</v>
      </c>
      <c r="CO855" s="860">
        <f t="shared" si="878"/>
        <v>89</v>
      </c>
      <c r="CP855" s="860">
        <f t="shared" si="878"/>
        <v>90</v>
      </c>
      <c r="CQ855" s="860">
        <f t="shared" si="878"/>
        <v>91</v>
      </c>
      <c r="CR855" s="860">
        <f t="shared" si="878"/>
        <v>92</v>
      </c>
      <c r="CS855" s="860">
        <f t="shared" si="878"/>
        <v>93</v>
      </c>
      <c r="CT855" s="860">
        <f t="shared" si="878"/>
        <v>94</v>
      </c>
      <c r="CU855" s="860">
        <f t="shared" si="878"/>
        <v>95</v>
      </c>
      <c r="CV855" s="860">
        <f t="shared" si="878"/>
        <v>96</v>
      </c>
      <c r="CW855" s="860">
        <f t="shared" ref="CW855:EF855" si="879">CW834</f>
        <v>97</v>
      </c>
      <c r="CX855" s="860">
        <f t="shared" si="879"/>
        <v>98</v>
      </c>
      <c r="CY855" s="860">
        <f t="shared" si="879"/>
        <v>99</v>
      </c>
      <c r="CZ855" s="860">
        <f t="shared" si="879"/>
        <v>100</v>
      </c>
      <c r="DA855" s="860">
        <f t="shared" si="879"/>
        <v>101</v>
      </c>
      <c r="DB855" s="860">
        <f t="shared" si="879"/>
        <v>102</v>
      </c>
      <c r="DC855" s="860">
        <f t="shared" si="879"/>
        <v>103</v>
      </c>
      <c r="DD855" s="860">
        <f t="shared" si="879"/>
        <v>104</v>
      </c>
      <c r="DE855" s="860">
        <f t="shared" si="879"/>
        <v>105</v>
      </c>
      <c r="DF855" s="860">
        <f t="shared" si="879"/>
        <v>106</v>
      </c>
      <c r="DG855" s="860">
        <f t="shared" si="879"/>
        <v>107</v>
      </c>
      <c r="DH855" s="860">
        <f t="shared" si="879"/>
        <v>108</v>
      </c>
      <c r="DI855" s="860">
        <f t="shared" si="879"/>
        <v>109</v>
      </c>
      <c r="DJ855" s="860">
        <f t="shared" si="879"/>
        <v>110</v>
      </c>
      <c r="DK855" s="860">
        <f t="shared" si="879"/>
        <v>111</v>
      </c>
      <c r="DL855" s="860">
        <f t="shared" si="879"/>
        <v>112</v>
      </c>
      <c r="DM855" s="860">
        <f t="shared" si="879"/>
        <v>113</v>
      </c>
      <c r="DN855" s="860">
        <f t="shared" si="879"/>
        <v>114</v>
      </c>
      <c r="DO855" s="860">
        <f t="shared" si="879"/>
        <v>115</v>
      </c>
      <c r="DP855" s="860">
        <f t="shared" si="879"/>
        <v>116</v>
      </c>
      <c r="DQ855" s="860">
        <f t="shared" si="879"/>
        <v>117</v>
      </c>
      <c r="DR855" s="860">
        <f t="shared" si="879"/>
        <v>118</v>
      </c>
      <c r="DS855" s="860">
        <f t="shared" si="879"/>
        <v>119</v>
      </c>
      <c r="DT855" s="860">
        <f t="shared" si="879"/>
        <v>120</v>
      </c>
      <c r="DU855" s="860">
        <f t="shared" si="879"/>
        <v>121</v>
      </c>
      <c r="DV855" s="860">
        <f t="shared" si="879"/>
        <v>122</v>
      </c>
      <c r="DW855" s="860">
        <f t="shared" si="879"/>
        <v>123</v>
      </c>
      <c r="DX855" s="860">
        <f t="shared" si="879"/>
        <v>124</v>
      </c>
      <c r="DY855" s="860">
        <f t="shared" si="879"/>
        <v>125</v>
      </c>
      <c r="DZ855" s="860">
        <f t="shared" si="879"/>
        <v>126</v>
      </c>
      <c r="EA855" s="860">
        <f t="shared" si="879"/>
        <v>127</v>
      </c>
      <c r="EB855" s="860">
        <f t="shared" si="879"/>
        <v>128</v>
      </c>
      <c r="EC855" s="860">
        <f t="shared" si="879"/>
        <v>129</v>
      </c>
      <c r="ED855" s="860">
        <f t="shared" si="879"/>
        <v>130</v>
      </c>
      <c r="EE855" s="860">
        <f t="shared" si="879"/>
        <v>131</v>
      </c>
      <c r="EF855" s="861">
        <f t="shared" si="879"/>
        <v>132</v>
      </c>
      <c r="EG855" s="28" t="s">
        <v>803</v>
      </c>
    </row>
    <row r="856" spans="3:137">
      <c r="C856" s="29"/>
      <c r="D856" s="859" t="s">
        <v>805</v>
      </c>
      <c r="E856" s="1587">
        <f t="shared" ref="E856:AJ856" ca="1" si="880">E821+E835+E849</f>
        <v>0</v>
      </c>
      <c r="F856" s="1587" t="e">
        <f t="shared" ca="1" si="880"/>
        <v>#DIV/0!</v>
      </c>
      <c r="G856" s="1587" t="e">
        <f t="shared" ca="1" si="880"/>
        <v>#DIV/0!</v>
      </c>
      <c r="H856" s="1587" t="e">
        <f t="shared" ca="1" si="880"/>
        <v>#DIV/0!</v>
      </c>
      <c r="I856" s="1587" t="e">
        <f t="shared" ca="1" si="880"/>
        <v>#DIV/0!</v>
      </c>
      <c r="J856" s="1587" t="e">
        <f t="shared" ca="1" si="880"/>
        <v>#DIV/0!</v>
      </c>
      <c r="K856" s="1587" t="e">
        <f t="shared" ca="1" si="880"/>
        <v>#DIV/0!</v>
      </c>
      <c r="L856" s="1587" t="e">
        <f t="shared" ca="1" si="880"/>
        <v>#DIV/0!</v>
      </c>
      <c r="M856" s="1587" t="e">
        <f t="shared" ca="1" si="880"/>
        <v>#DIV/0!</v>
      </c>
      <c r="N856" s="1587" t="e">
        <f t="shared" ca="1" si="880"/>
        <v>#DIV/0!</v>
      </c>
      <c r="O856" s="1587" t="e">
        <f t="shared" ca="1" si="880"/>
        <v>#DIV/0!</v>
      </c>
      <c r="P856" s="1587" t="e">
        <f t="shared" ca="1" si="880"/>
        <v>#DIV/0!</v>
      </c>
      <c r="Q856" s="1587" t="e">
        <f t="shared" ca="1" si="880"/>
        <v>#DIV/0!</v>
      </c>
      <c r="R856" s="1587" t="e">
        <f t="shared" ca="1" si="880"/>
        <v>#DIV/0!</v>
      </c>
      <c r="S856" s="1587" t="e">
        <f t="shared" ca="1" si="880"/>
        <v>#DIV/0!</v>
      </c>
      <c r="T856" s="1587" t="e">
        <f t="shared" ca="1" si="880"/>
        <v>#DIV/0!</v>
      </c>
      <c r="U856" s="1587" t="e">
        <f t="shared" ca="1" si="880"/>
        <v>#DIV/0!</v>
      </c>
      <c r="V856" s="1587" t="e">
        <f t="shared" ca="1" si="880"/>
        <v>#DIV/0!</v>
      </c>
      <c r="W856" s="1587" t="e">
        <f t="shared" ca="1" si="880"/>
        <v>#DIV/0!</v>
      </c>
      <c r="X856" s="1587" t="e">
        <f t="shared" ca="1" si="880"/>
        <v>#DIV/0!</v>
      </c>
      <c r="Y856" s="1587" t="e">
        <f t="shared" ca="1" si="880"/>
        <v>#DIV/0!</v>
      </c>
      <c r="Z856" s="1587" t="e">
        <f t="shared" ca="1" si="880"/>
        <v>#DIV/0!</v>
      </c>
      <c r="AA856" s="1587" t="e">
        <f t="shared" ca="1" si="880"/>
        <v>#DIV/0!</v>
      </c>
      <c r="AB856" s="1587" t="e">
        <f t="shared" ca="1" si="880"/>
        <v>#DIV/0!</v>
      </c>
      <c r="AC856" s="1587" t="e">
        <f t="shared" ca="1" si="880"/>
        <v>#DIV/0!</v>
      </c>
      <c r="AD856" s="1587" t="e">
        <f t="shared" ca="1" si="880"/>
        <v>#DIV/0!</v>
      </c>
      <c r="AE856" s="1587" t="e">
        <f t="shared" ca="1" si="880"/>
        <v>#DIV/0!</v>
      </c>
      <c r="AF856" s="1587" t="e">
        <f t="shared" ca="1" si="880"/>
        <v>#DIV/0!</v>
      </c>
      <c r="AG856" s="1587" t="e">
        <f t="shared" ca="1" si="880"/>
        <v>#DIV/0!</v>
      </c>
      <c r="AH856" s="1587" t="e">
        <f t="shared" ca="1" si="880"/>
        <v>#DIV/0!</v>
      </c>
      <c r="AI856" s="1587" t="e">
        <f t="shared" ca="1" si="880"/>
        <v>#DIV/0!</v>
      </c>
      <c r="AJ856" s="1587" t="e">
        <f t="shared" ca="1" si="880"/>
        <v>#DIV/0!</v>
      </c>
      <c r="AK856" s="1587" t="e">
        <f t="shared" ref="AK856:BP856" ca="1" si="881">AK821+AK835+AK849</f>
        <v>#DIV/0!</v>
      </c>
      <c r="AL856" s="1587">
        <f t="shared" ca="1" si="881"/>
        <v>-835.53545903710221</v>
      </c>
      <c r="AM856" s="1587">
        <f t="shared" ca="1" si="881"/>
        <v>-835.53545903710221</v>
      </c>
      <c r="AN856" s="1587">
        <f t="shared" ca="1" si="881"/>
        <v>-835.53545903710221</v>
      </c>
      <c r="AO856" s="1587">
        <f t="shared" ca="1" si="881"/>
        <v>-835.53545903710221</v>
      </c>
      <c r="AP856" s="1587">
        <f t="shared" ca="1" si="881"/>
        <v>-835.53545903710221</v>
      </c>
      <c r="AQ856" s="1587">
        <f t="shared" ca="1" si="881"/>
        <v>-835.53545903710221</v>
      </c>
      <c r="AR856" s="1587">
        <f t="shared" ca="1" si="881"/>
        <v>-835.53545903710221</v>
      </c>
      <c r="AS856" s="1587">
        <f t="shared" ca="1" si="881"/>
        <v>-835.53545903710221</v>
      </c>
      <c r="AT856" s="1587">
        <f t="shared" ca="1" si="881"/>
        <v>-835.53545903710221</v>
      </c>
      <c r="AU856" s="1587">
        <f t="shared" ca="1" si="881"/>
        <v>-835.53545903710221</v>
      </c>
      <c r="AV856" s="1587">
        <f t="shared" ca="1" si="881"/>
        <v>-835.53545903710221</v>
      </c>
      <c r="AW856" s="1587">
        <f t="shared" ca="1" si="881"/>
        <v>-835.53545903710221</v>
      </c>
      <c r="AX856" s="1587">
        <f t="shared" ca="1" si="881"/>
        <v>-835.53545903710221</v>
      </c>
      <c r="AY856" s="1587">
        <f t="shared" ca="1" si="881"/>
        <v>-835.53545903710221</v>
      </c>
      <c r="AZ856" s="1587">
        <f t="shared" ca="1" si="881"/>
        <v>-835.53545903710221</v>
      </c>
      <c r="BA856" s="1587">
        <f t="shared" ca="1" si="881"/>
        <v>0</v>
      </c>
      <c r="BB856" s="1587">
        <f t="shared" ca="1" si="881"/>
        <v>0</v>
      </c>
      <c r="BC856" s="1587">
        <f t="shared" ca="1" si="881"/>
        <v>0</v>
      </c>
      <c r="BD856" s="1587">
        <f t="shared" ca="1" si="881"/>
        <v>0</v>
      </c>
      <c r="BE856" s="1587">
        <f t="shared" ca="1" si="881"/>
        <v>0</v>
      </c>
      <c r="BF856" s="1587">
        <f t="shared" ca="1" si="881"/>
        <v>0</v>
      </c>
      <c r="BG856" s="1587">
        <f t="shared" ca="1" si="881"/>
        <v>0</v>
      </c>
      <c r="BH856" s="1587">
        <f t="shared" ca="1" si="881"/>
        <v>0</v>
      </c>
      <c r="BI856" s="1587">
        <f t="shared" ca="1" si="881"/>
        <v>0</v>
      </c>
      <c r="BJ856" s="1587">
        <f t="shared" ca="1" si="881"/>
        <v>0</v>
      </c>
      <c r="BK856" s="1587">
        <f t="shared" ca="1" si="881"/>
        <v>0</v>
      </c>
      <c r="BL856" s="1587">
        <f t="shared" ca="1" si="881"/>
        <v>0</v>
      </c>
      <c r="BM856" s="1587">
        <f t="shared" ca="1" si="881"/>
        <v>0</v>
      </c>
      <c r="BN856" s="1587">
        <f t="shared" ca="1" si="881"/>
        <v>0</v>
      </c>
      <c r="BO856" s="1587">
        <f t="shared" ca="1" si="881"/>
        <v>0</v>
      </c>
      <c r="BP856" s="1587">
        <f t="shared" ca="1" si="881"/>
        <v>0</v>
      </c>
      <c r="BQ856" s="1587">
        <f t="shared" ref="BQ856:CV856" ca="1" si="882">BQ821+BQ835+BQ849</f>
        <v>0</v>
      </c>
      <c r="BR856" s="1587">
        <f t="shared" ca="1" si="882"/>
        <v>0</v>
      </c>
      <c r="BS856" s="1587">
        <f t="shared" ca="1" si="882"/>
        <v>0</v>
      </c>
      <c r="BT856" s="1587">
        <f t="shared" ca="1" si="882"/>
        <v>0</v>
      </c>
      <c r="BU856" s="1587">
        <f t="shared" ca="1" si="882"/>
        <v>0</v>
      </c>
      <c r="BV856" s="1587">
        <f t="shared" ca="1" si="882"/>
        <v>0</v>
      </c>
      <c r="BW856" s="1587">
        <f t="shared" ca="1" si="882"/>
        <v>0</v>
      </c>
      <c r="BX856" s="1587">
        <f t="shared" ca="1" si="882"/>
        <v>0</v>
      </c>
      <c r="BY856" s="1587">
        <f t="shared" ca="1" si="882"/>
        <v>0</v>
      </c>
      <c r="BZ856" s="1587">
        <f t="shared" ca="1" si="882"/>
        <v>0</v>
      </c>
      <c r="CA856" s="1587">
        <f t="shared" ca="1" si="882"/>
        <v>0</v>
      </c>
      <c r="CB856" s="1587">
        <f t="shared" ca="1" si="882"/>
        <v>0</v>
      </c>
      <c r="CC856" s="1587">
        <f t="shared" ca="1" si="882"/>
        <v>0</v>
      </c>
      <c r="CD856" s="1587">
        <f t="shared" ca="1" si="882"/>
        <v>0</v>
      </c>
      <c r="CE856" s="1587">
        <f t="shared" ca="1" si="882"/>
        <v>0</v>
      </c>
      <c r="CF856" s="1587">
        <f t="shared" ca="1" si="882"/>
        <v>0</v>
      </c>
      <c r="CG856" s="1587">
        <f t="shared" ca="1" si="882"/>
        <v>0</v>
      </c>
      <c r="CH856" s="1587">
        <f t="shared" ca="1" si="882"/>
        <v>0</v>
      </c>
      <c r="CI856" s="1587">
        <f t="shared" ca="1" si="882"/>
        <v>0</v>
      </c>
      <c r="CJ856" s="1587">
        <f t="shared" ca="1" si="882"/>
        <v>0</v>
      </c>
      <c r="CK856" s="1587">
        <f t="shared" ca="1" si="882"/>
        <v>0</v>
      </c>
      <c r="CL856" s="1587">
        <f t="shared" ca="1" si="882"/>
        <v>0</v>
      </c>
      <c r="CM856" s="1587">
        <f t="shared" ca="1" si="882"/>
        <v>0</v>
      </c>
      <c r="CN856" s="1587">
        <f t="shared" ca="1" si="882"/>
        <v>0</v>
      </c>
      <c r="CO856" s="1587">
        <f t="shared" ca="1" si="882"/>
        <v>0</v>
      </c>
      <c r="CP856" s="1587">
        <f t="shared" ca="1" si="882"/>
        <v>0</v>
      </c>
      <c r="CQ856" s="1587">
        <f t="shared" ca="1" si="882"/>
        <v>0</v>
      </c>
      <c r="CR856" s="1587">
        <f t="shared" ca="1" si="882"/>
        <v>0</v>
      </c>
      <c r="CS856" s="1587">
        <f t="shared" ca="1" si="882"/>
        <v>0</v>
      </c>
      <c r="CT856" s="1587">
        <f t="shared" ca="1" si="882"/>
        <v>0</v>
      </c>
      <c r="CU856" s="1587">
        <f t="shared" ca="1" si="882"/>
        <v>0</v>
      </c>
      <c r="CV856" s="1587">
        <f t="shared" ca="1" si="882"/>
        <v>0</v>
      </c>
      <c r="CW856" s="1587">
        <f t="shared" ref="CW856:EF856" ca="1" si="883">CW821+CW835+CW849</f>
        <v>0</v>
      </c>
      <c r="CX856" s="1587">
        <f t="shared" ca="1" si="883"/>
        <v>0</v>
      </c>
      <c r="CY856" s="1587">
        <f t="shared" ca="1" si="883"/>
        <v>0</v>
      </c>
      <c r="CZ856" s="1587">
        <f t="shared" ca="1" si="883"/>
        <v>0</v>
      </c>
      <c r="DA856" s="1587">
        <f t="shared" ca="1" si="883"/>
        <v>0</v>
      </c>
      <c r="DB856" s="1587">
        <f t="shared" ca="1" si="883"/>
        <v>0</v>
      </c>
      <c r="DC856" s="1587">
        <f t="shared" ca="1" si="883"/>
        <v>0</v>
      </c>
      <c r="DD856" s="1587">
        <f t="shared" ca="1" si="883"/>
        <v>0</v>
      </c>
      <c r="DE856" s="1587">
        <f t="shared" ca="1" si="883"/>
        <v>0</v>
      </c>
      <c r="DF856" s="1587">
        <f t="shared" ca="1" si="883"/>
        <v>0</v>
      </c>
      <c r="DG856" s="1587">
        <f t="shared" ca="1" si="883"/>
        <v>0</v>
      </c>
      <c r="DH856" s="1587">
        <f t="shared" ca="1" si="883"/>
        <v>0</v>
      </c>
      <c r="DI856" s="1587">
        <f t="shared" ca="1" si="883"/>
        <v>0</v>
      </c>
      <c r="DJ856" s="1587">
        <f t="shared" ca="1" si="883"/>
        <v>0</v>
      </c>
      <c r="DK856" s="1587">
        <f t="shared" ca="1" si="883"/>
        <v>0</v>
      </c>
      <c r="DL856" s="1587">
        <f t="shared" ca="1" si="883"/>
        <v>0</v>
      </c>
      <c r="DM856" s="1587">
        <f t="shared" ca="1" si="883"/>
        <v>0</v>
      </c>
      <c r="DN856" s="1587">
        <f t="shared" ca="1" si="883"/>
        <v>0</v>
      </c>
      <c r="DO856" s="1587">
        <f t="shared" ca="1" si="883"/>
        <v>0</v>
      </c>
      <c r="DP856" s="1587">
        <f t="shared" ca="1" si="883"/>
        <v>0</v>
      </c>
      <c r="DQ856" s="1587">
        <f t="shared" ca="1" si="883"/>
        <v>0</v>
      </c>
      <c r="DR856" s="1587">
        <f t="shared" ca="1" si="883"/>
        <v>0</v>
      </c>
      <c r="DS856" s="1587">
        <f t="shared" ca="1" si="883"/>
        <v>0</v>
      </c>
      <c r="DT856" s="1587">
        <f t="shared" ca="1" si="883"/>
        <v>0</v>
      </c>
      <c r="DU856" s="1587">
        <f t="shared" ca="1" si="883"/>
        <v>0</v>
      </c>
      <c r="DV856" s="1587">
        <f t="shared" ca="1" si="883"/>
        <v>0</v>
      </c>
      <c r="DW856" s="1587">
        <f t="shared" ca="1" si="883"/>
        <v>0</v>
      </c>
      <c r="DX856" s="1587">
        <f t="shared" ca="1" si="883"/>
        <v>0</v>
      </c>
      <c r="DY856" s="1587">
        <f t="shared" ca="1" si="883"/>
        <v>0</v>
      </c>
      <c r="DZ856" s="1587">
        <f t="shared" ca="1" si="883"/>
        <v>0</v>
      </c>
      <c r="EA856" s="1587">
        <f t="shared" ca="1" si="883"/>
        <v>0</v>
      </c>
      <c r="EB856" s="1587">
        <f t="shared" ca="1" si="883"/>
        <v>0</v>
      </c>
      <c r="EC856" s="1587">
        <f t="shared" ca="1" si="883"/>
        <v>0</v>
      </c>
      <c r="ED856" s="1587">
        <f t="shared" ca="1" si="883"/>
        <v>0</v>
      </c>
      <c r="EE856" s="1587">
        <f t="shared" ca="1" si="883"/>
        <v>0</v>
      </c>
      <c r="EF856" s="1288">
        <f t="shared" ca="1" si="883"/>
        <v>0</v>
      </c>
      <c r="EG856" s="28" t="s">
        <v>803</v>
      </c>
    </row>
    <row r="857" spans="3:137">
      <c r="C857" s="29"/>
      <c r="D857" s="673" t="s">
        <v>806</v>
      </c>
      <c r="E857" s="1587">
        <f t="shared" ref="E857:AJ857" ca="1" si="884">E822+E836+E850</f>
        <v>0</v>
      </c>
      <c r="F857" s="1587" t="e">
        <f t="shared" ca="1" si="884"/>
        <v>#DIV/0!</v>
      </c>
      <c r="G857" s="1587" t="e">
        <f t="shared" ca="1" si="884"/>
        <v>#DIV/0!</v>
      </c>
      <c r="H857" s="1587" t="e">
        <f t="shared" ca="1" si="884"/>
        <v>#DIV/0!</v>
      </c>
      <c r="I857" s="1587" t="e">
        <f t="shared" ca="1" si="884"/>
        <v>#DIV/0!</v>
      </c>
      <c r="J857" s="1587" t="e">
        <f t="shared" ca="1" si="884"/>
        <v>#DIV/0!</v>
      </c>
      <c r="K857" s="1587" t="e">
        <f t="shared" ca="1" si="884"/>
        <v>#DIV/0!</v>
      </c>
      <c r="L857" s="1587" t="e">
        <f t="shared" ca="1" si="884"/>
        <v>#DIV/0!</v>
      </c>
      <c r="M857" s="1587" t="e">
        <f t="shared" ca="1" si="884"/>
        <v>#DIV/0!</v>
      </c>
      <c r="N857" s="1587" t="e">
        <f t="shared" ca="1" si="884"/>
        <v>#DIV/0!</v>
      </c>
      <c r="O857" s="1587" t="e">
        <f t="shared" ca="1" si="884"/>
        <v>#DIV/0!</v>
      </c>
      <c r="P857" s="1587" t="e">
        <f t="shared" ca="1" si="884"/>
        <v>#DIV/0!</v>
      </c>
      <c r="Q857" s="1587" t="e">
        <f t="shared" ca="1" si="884"/>
        <v>#DIV/0!</v>
      </c>
      <c r="R857" s="1587" t="e">
        <f t="shared" ca="1" si="884"/>
        <v>#DIV/0!</v>
      </c>
      <c r="S857" s="1587" t="e">
        <f t="shared" ca="1" si="884"/>
        <v>#DIV/0!</v>
      </c>
      <c r="T857" s="1587" t="e">
        <f t="shared" ca="1" si="884"/>
        <v>#DIV/0!</v>
      </c>
      <c r="U857" s="1587" t="e">
        <f t="shared" ca="1" si="884"/>
        <v>#DIV/0!</v>
      </c>
      <c r="V857" s="1587" t="e">
        <f t="shared" ca="1" si="884"/>
        <v>#DIV/0!</v>
      </c>
      <c r="W857" s="1587" t="e">
        <f t="shared" ca="1" si="884"/>
        <v>#DIV/0!</v>
      </c>
      <c r="X857" s="1587" t="e">
        <f t="shared" ca="1" si="884"/>
        <v>#DIV/0!</v>
      </c>
      <c r="Y857" s="1587" t="e">
        <f t="shared" ca="1" si="884"/>
        <v>#DIV/0!</v>
      </c>
      <c r="Z857" s="1587" t="e">
        <f t="shared" ca="1" si="884"/>
        <v>#DIV/0!</v>
      </c>
      <c r="AA857" s="1587" t="e">
        <f t="shared" ca="1" si="884"/>
        <v>#DIV/0!</v>
      </c>
      <c r="AB857" s="1587" t="e">
        <f t="shared" ca="1" si="884"/>
        <v>#DIV/0!</v>
      </c>
      <c r="AC857" s="1587" t="e">
        <f t="shared" ca="1" si="884"/>
        <v>#DIV/0!</v>
      </c>
      <c r="AD857" s="1587" t="e">
        <f t="shared" ca="1" si="884"/>
        <v>#DIV/0!</v>
      </c>
      <c r="AE857" s="1587" t="e">
        <f t="shared" ca="1" si="884"/>
        <v>#DIV/0!</v>
      </c>
      <c r="AF857" s="1587" t="e">
        <f t="shared" ca="1" si="884"/>
        <v>#DIV/0!</v>
      </c>
      <c r="AG857" s="1587" t="e">
        <f t="shared" ca="1" si="884"/>
        <v>#DIV/0!</v>
      </c>
      <c r="AH857" s="1587" t="e">
        <f t="shared" ca="1" si="884"/>
        <v>#DIV/0!</v>
      </c>
      <c r="AI857" s="1587" t="e">
        <f t="shared" ca="1" si="884"/>
        <v>#DIV/0!</v>
      </c>
      <c r="AJ857" s="1587" t="e">
        <f t="shared" ca="1" si="884"/>
        <v>#DIV/0!</v>
      </c>
      <c r="AK857" s="1587" t="e">
        <f t="shared" ref="AK857:BP857" ca="1" si="885">AK822+AK836+AK850</f>
        <v>#DIV/0!</v>
      </c>
      <c r="AL857" s="1587">
        <f t="shared" ca="1" si="885"/>
        <v>-4.2124912726453898</v>
      </c>
      <c r="AM857" s="1587">
        <f t="shared" ca="1" si="885"/>
        <v>-4.2124912726453898</v>
      </c>
      <c r="AN857" s="1587">
        <f t="shared" ca="1" si="885"/>
        <v>-4.2124912726453898</v>
      </c>
      <c r="AO857" s="1587">
        <f t="shared" ca="1" si="885"/>
        <v>-4.2124912726453898</v>
      </c>
      <c r="AP857" s="1587">
        <f t="shared" ca="1" si="885"/>
        <v>-4.2124912726453898</v>
      </c>
      <c r="AQ857" s="1587">
        <f t="shared" ca="1" si="885"/>
        <v>-4.2124912726453898</v>
      </c>
      <c r="AR857" s="1587">
        <f t="shared" ca="1" si="885"/>
        <v>-4.2124912726453898</v>
      </c>
      <c r="AS857" s="1587">
        <f t="shared" ca="1" si="885"/>
        <v>-4.2124912726453898</v>
      </c>
      <c r="AT857" s="1587">
        <f t="shared" ca="1" si="885"/>
        <v>-4.2124912726453898</v>
      </c>
      <c r="AU857" s="1587">
        <f t="shared" ca="1" si="885"/>
        <v>-4.2124912726453898</v>
      </c>
      <c r="AV857" s="1587">
        <f t="shared" ca="1" si="885"/>
        <v>-4.2124912726453898</v>
      </c>
      <c r="AW857" s="1587">
        <f t="shared" ca="1" si="885"/>
        <v>-4.2124912726453898</v>
      </c>
      <c r="AX857" s="1587">
        <f t="shared" ca="1" si="885"/>
        <v>-4.2124912726453898</v>
      </c>
      <c r="AY857" s="1587">
        <f t="shared" ca="1" si="885"/>
        <v>-4.2124912726453898</v>
      </c>
      <c r="AZ857" s="1587">
        <f t="shared" ca="1" si="885"/>
        <v>-4.2124912726453898</v>
      </c>
      <c r="BA857" s="1587">
        <f t="shared" ca="1" si="885"/>
        <v>0</v>
      </c>
      <c r="BB857" s="1587">
        <f t="shared" ca="1" si="885"/>
        <v>0</v>
      </c>
      <c r="BC857" s="1587">
        <f t="shared" ca="1" si="885"/>
        <v>0</v>
      </c>
      <c r="BD857" s="1587">
        <f t="shared" ca="1" si="885"/>
        <v>0</v>
      </c>
      <c r="BE857" s="1587">
        <f t="shared" ca="1" si="885"/>
        <v>0</v>
      </c>
      <c r="BF857" s="1587">
        <f t="shared" ca="1" si="885"/>
        <v>0</v>
      </c>
      <c r="BG857" s="1587">
        <f t="shared" ca="1" si="885"/>
        <v>0</v>
      </c>
      <c r="BH857" s="1587">
        <f t="shared" ca="1" si="885"/>
        <v>0</v>
      </c>
      <c r="BI857" s="1587">
        <f t="shared" ca="1" si="885"/>
        <v>0</v>
      </c>
      <c r="BJ857" s="1587">
        <f t="shared" ca="1" si="885"/>
        <v>0</v>
      </c>
      <c r="BK857" s="1587">
        <f t="shared" ca="1" si="885"/>
        <v>0</v>
      </c>
      <c r="BL857" s="1587">
        <f t="shared" ca="1" si="885"/>
        <v>0</v>
      </c>
      <c r="BM857" s="1587">
        <f t="shared" ca="1" si="885"/>
        <v>0</v>
      </c>
      <c r="BN857" s="1587">
        <f t="shared" ca="1" si="885"/>
        <v>0</v>
      </c>
      <c r="BO857" s="1587">
        <f t="shared" ca="1" si="885"/>
        <v>0</v>
      </c>
      <c r="BP857" s="1587">
        <f t="shared" ca="1" si="885"/>
        <v>0</v>
      </c>
      <c r="BQ857" s="1587">
        <f t="shared" ref="BQ857:CV857" ca="1" si="886">BQ822+BQ836+BQ850</f>
        <v>0</v>
      </c>
      <c r="BR857" s="1587">
        <f t="shared" ca="1" si="886"/>
        <v>0</v>
      </c>
      <c r="BS857" s="1587">
        <f t="shared" ca="1" si="886"/>
        <v>0</v>
      </c>
      <c r="BT857" s="1587">
        <f t="shared" ca="1" si="886"/>
        <v>0</v>
      </c>
      <c r="BU857" s="1587">
        <f t="shared" ca="1" si="886"/>
        <v>0</v>
      </c>
      <c r="BV857" s="1587">
        <f t="shared" ca="1" si="886"/>
        <v>0</v>
      </c>
      <c r="BW857" s="1587">
        <f t="shared" ca="1" si="886"/>
        <v>0</v>
      </c>
      <c r="BX857" s="1587">
        <f t="shared" ca="1" si="886"/>
        <v>0</v>
      </c>
      <c r="BY857" s="1587">
        <f t="shared" ca="1" si="886"/>
        <v>0</v>
      </c>
      <c r="BZ857" s="1587">
        <f t="shared" ca="1" si="886"/>
        <v>0</v>
      </c>
      <c r="CA857" s="1587">
        <f t="shared" ca="1" si="886"/>
        <v>0</v>
      </c>
      <c r="CB857" s="1587">
        <f t="shared" ca="1" si="886"/>
        <v>0</v>
      </c>
      <c r="CC857" s="1587">
        <f t="shared" ca="1" si="886"/>
        <v>0</v>
      </c>
      <c r="CD857" s="1587">
        <f t="shared" ca="1" si="886"/>
        <v>0</v>
      </c>
      <c r="CE857" s="1587">
        <f t="shared" ca="1" si="886"/>
        <v>0</v>
      </c>
      <c r="CF857" s="1587">
        <f t="shared" ca="1" si="886"/>
        <v>0</v>
      </c>
      <c r="CG857" s="1587">
        <f t="shared" ca="1" si="886"/>
        <v>0</v>
      </c>
      <c r="CH857" s="1587">
        <f t="shared" ca="1" si="886"/>
        <v>0</v>
      </c>
      <c r="CI857" s="1587">
        <f t="shared" ca="1" si="886"/>
        <v>0</v>
      </c>
      <c r="CJ857" s="1587">
        <f t="shared" ca="1" si="886"/>
        <v>0</v>
      </c>
      <c r="CK857" s="1587">
        <f t="shared" ca="1" si="886"/>
        <v>0</v>
      </c>
      <c r="CL857" s="1587">
        <f t="shared" ca="1" si="886"/>
        <v>0</v>
      </c>
      <c r="CM857" s="1587">
        <f t="shared" ca="1" si="886"/>
        <v>0</v>
      </c>
      <c r="CN857" s="1587">
        <f t="shared" ca="1" si="886"/>
        <v>0</v>
      </c>
      <c r="CO857" s="1587">
        <f t="shared" ca="1" si="886"/>
        <v>0</v>
      </c>
      <c r="CP857" s="1587">
        <f t="shared" ca="1" si="886"/>
        <v>0</v>
      </c>
      <c r="CQ857" s="1587">
        <f t="shared" ca="1" si="886"/>
        <v>0</v>
      </c>
      <c r="CR857" s="1587">
        <f t="shared" ca="1" si="886"/>
        <v>0</v>
      </c>
      <c r="CS857" s="1587">
        <f t="shared" ca="1" si="886"/>
        <v>0</v>
      </c>
      <c r="CT857" s="1587">
        <f t="shared" ca="1" si="886"/>
        <v>0</v>
      </c>
      <c r="CU857" s="1587">
        <f t="shared" ca="1" si="886"/>
        <v>0</v>
      </c>
      <c r="CV857" s="1587">
        <f t="shared" ca="1" si="886"/>
        <v>0</v>
      </c>
      <c r="CW857" s="1587">
        <f t="shared" ref="CW857:EF857" ca="1" si="887">CW822+CW836+CW850</f>
        <v>0</v>
      </c>
      <c r="CX857" s="1587">
        <f t="shared" ca="1" si="887"/>
        <v>0</v>
      </c>
      <c r="CY857" s="1587">
        <f t="shared" ca="1" si="887"/>
        <v>0</v>
      </c>
      <c r="CZ857" s="1587">
        <f t="shared" ca="1" si="887"/>
        <v>0</v>
      </c>
      <c r="DA857" s="1587">
        <f t="shared" ca="1" si="887"/>
        <v>0</v>
      </c>
      <c r="DB857" s="1587">
        <f t="shared" ca="1" si="887"/>
        <v>0</v>
      </c>
      <c r="DC857" s="1587">
        <f t="shared" ca="1" si="887"/>
        <v>0</v>
      </c>
      <c r="DD857" s="1587">
        <f t="shared" ca="1" si="887"/>
        <v>0</v>
      </c>
      <c r="DE857" s="1587">
        <f t="shared" ca="1" si="887"/>
        <v>0</v>
      </c>
      <c r="DF857" s="1587">
        <f t="shared" ca="1" si="887"/>
        <v>0</v>
      </c>
      <c r="DG857" s="1587">
        <f t="shared" ca="1" si="887"/>
        <v>0</v>
      </c>
      <c r="DH857" s="1587">
        <f t="shared" ca="1" si="887"/>
        <v>0</v>
      </c>
      <c r="DI857" s="1587">
        <f t="shared" ca="1" si="887"/>
        <v>0</v>
      </c>
      <c r="DJ857" s="1587">
        <f t="shared" ca="1" si="887"/>
        <v>0</v>
      </c>
      <c r="DK857" s="1587">
        <f t="shared" ca="1" si="887"/>
        <v>0</v>
      </c>
      <c r="DL857" s="1587">
        <f t="shared" ca="1" si="887"/>
        <v>0</v>
      </c>
      <c r="DM857" s="1587">
        <f t="shared" ca="1" si="887"/>
        <v>0</v>
      </c>
      <c r="DN857" s="1587">
        <f t="shared" ca="1" si="887"/>
        <v>0</v>
      </c>
      <c r="DO857" s="1587">
        <f t="shared" ca="1" si="887"/>
        <v>0</v>
      </c>
      <c r="DP857" s="1587">
        <f t="shared" ca="1" si="887"/>
        <v>0</v>
      </c>
      <c r="DQ857" s="1587">
        <f t="shared" ca="1" si="887"/>
        <v>0</v>
      </c>
      <c r="DR857" s="1587">
        <f t="shared" ca="1" si="887"/>
        <v>0</v>
      </c>
      <c r="DS857" s="1587">
        <f t="shared" ca="1" si="887"/>
        <v>0</v>
      </c>
      <c r="DT857" s="1587">
        <f t="shared" ca="1" si="887"/>
        <v>0</v>
      </c>
      <c r="DU857" s="1587">
        <f t="shared" ca="1" si="887"/>
        <v>0</v>
      </c>
      <c r="DV857" s="1587">
        <f t="shared" ca="1" si="887"/>
        <v>0</v>
      </c>
      <c r="DW857" s="1587">
        <f t="shared" ca="1" si="887"/>
        <v>0</v>
      </c>
      <c r="DX857" s="1587">
        <f t="shared" ca="1" si="887"/>
        <v>0</v>
      </c>
      <c r="DY857" s="1587">
        <f t="shared" ca="1" si="887"/>
        <v>0</v>
      </c>
      <c r="DZ857" s="1587">
        <f t="shared" ca="1" si="887"/>
        <v>0</v>
      </c>
      <c r="EA857" s="1587">
        <f t="shared" ca="1" si="887"/>
        <v>0</v>
      </c>
      <c r="EB857" s="1587">
        <f t="shared" ca="1" si="887"/>
        <v>0</v>
      </c>
      <c r="EC857" s="1587">
        <f t="shared" ca="1" si="887"/>
        <v>0</v>
      </c>
      <c r="ED857" s="1587">
        <f t="shared" ca="1" si="887"/>
        <v>0</v>
      </c>
      <c r="EE857" s="1587">
        <f t="shared" ca="1" si="887"/>
        <v>0</v>
      </c>
      <c r="EF857" s="1288">
        <f t="shared" ca="1" si="887"/>
        <v>0</v>
      </c>
      <c r="EG857" s="28" t="s">
        <v>803</v>
      </c>
    </row>
    <row r="858" spans="3:137">
      <c r="C858" s="29"/>
      <c r="D858" s="859" t="s">
        <v>807</v>
      </c>
      <c r="E858" s="1587">
        <f t="shared" ref="E858:AJ858" ca="1" si="888">E823+E837+E851</f>
        <v>0</v>
      </c>
      <c r="F858" s="1587" t="e">
        <f t="shared" ca="1" si="888"/>
        <v>#DIV/0!</v>
      </c>
      <c r="G858" s="1587" t="e">
        <f t="shared" ca="1" si="888"/>
        <v>#DIV/0!</v>
      </c>
      <c r="H858" s="1587" t="e">
        <f t="shared" ca="1" si="888"/>
        <v>#DIV/0!</v>
      </c>
      <c r="I858" s="1587" t="e">
        <f t="shared" ca="1" si="888"/>
        <v>#DIV/0!</v>
      </c>
      <c r="J858" s="1587" t="e">
        <f t="shared" ca="1" si="888"/>
        <v>#DIV/0!</v>
      </c>
      <c r="K858" s="1587" t="e">
        <f t="shared" ca="1" si="888"/>
        <v>#DIV/0!</v>
      </c>
      <c r="L858" s="1587" t="e">
        <f t="shared" ca="1" si="888"/>
        <v>#DIV/0!</v>
      </c>
      <c r="M858" s="1587" t="e">
        <f t="shared" ca="1" si="888"/>
        <v>#DIV/0!</v>
      </c>
      <c r="N858" s="1587" t="e">
        <f t="shared" ca="1" si="888"/>
        <v>#DIV/0!</v>
      </c>
      <c r="O858" s="1587" t="e">
        <f t="shared" ca="1" si="888"/>
        <v>#DIV/0!</v>
      </c>
      <c r="P858" s="1587" t="e">
        <f t="shared" ca="1" si="888"/>
        <v>#DIV/0!</v>
      </c>
      <c r="Q858" s="1587" t="e">
        <f t="shared" ca="1" si="888"/>
        <v>#DIV/0!</v>
      </c>
      <c r="R858" s="1587" t="e">
        <f t="shared" ca="1" si="888"/>
        <v>#DIV/0!</v>
      </c>
      <c r="S858" s="1587" t="e">
        <f t="shared" ca="1" si="888"/>
        <v>#DIV/0!</v>
      </c>
      <c r="T858" s="1587" t="e">
        <f t="shared" ca="1" si="888"/>
        <v>#DIV/0!</v>
      </c>
      <c r="U858" s="1587" t="e">
        <f t="shared" ca="1" si="888"/>
        <v>#DIV/0!</v>
      </c>
      <c r="V858" s="1587" t="e">
        <f t="shared" ca="1" si="888"/>
        <v>#DIV/0!</v>
      </c>
      <c r="W858" s="1587" t="e">
        <f t="shared" ca="1" si="888"/>
        <v>#DIV/0!</v>
      </c>
      <c r="X858" s="1587" t="e">
        <f t="shared" ca="1" si="888"/>
        <v>#DIV/0!</v>
      </c>
      <c r="Y858" s="1587" t="e">
        <f t="shared" ca="1" si="888"/>
        <v>#DIV/0!</v>
      </c>
      <c r="Z858" s="1587" t="e">
        <f t="shared" ca="1" si="888"/>
        <v>#DIV/0!</v>
      </c>
      <c r="AA858" s="1587" t="e">
        <f t="shared" ca="1" si="888"/>
        <v>#DIV/0!</v>
      </c>
      <c r="AB858" s="1587" t="e">
        <f t="shared" ca="1" si="888"/>
        <v>#DIV/0!</v>
      </c>
      <c r="AC858" s="1587" t="e">
        <f t="shared" ca="1" si="888"/>
        <v>#DIV/0!</v>
      </c>
      <c r="AD858" s="1587" t="e">
        <f t="shared" ca="1" si="888"/>
        <v>#DIV/0!</v>
      </c>
      <c r="AE858" s="1587" t="e">
        <f t="shared" ca="1" si="888"/>
        <v>#DIV/0!</v>
      </c>
      <c r="AF858" s="1587" t="e">
        <f t="shared" ca="1" si="888"/>
        <v>#DIV/0!</v>
      </c>
      <c r="AG858" s="1587" t="e">
        <f t="shared" ca="1" si="888"/>
        <v>#DIV/0!</v>
      </c>
      <c r="AH858" s="1587" t="e">
        <f t="shared" ca="1" si="888"/>
        <v>#DIV/0!</v>
      </c>
      <c r="AI858" s="1587" t="e">
        <f t="shared" ca="1" si="888"/>
        <v>#DIV/0!</v>
      </c>
      <c r="AJ858" s="1587" t="e">
        <f t="shared" ca="1" si="888"/>
        <v>#DIV/0!</v>
      </c>
      <c r="AK858" s="1587" t="e">
        <f t="shared" ref="AK858:BP858" ca="1" si="889">AK823+AK837+AK851</f>
        <v>#DIV/0!</v>
      </c>
      <c r="AL858" s="1587">
        <f t="shared" ca="1" si="889"/>
        <v>-4.2124912726453898</v>
      </c>
      <c r="AM858" s="1587">
        <f t="shared" ca="1" si="889"/>
        <v>-4.2124912726453898</v>
      </c>
      <c r="AN858" s="1587">
        <f t="shared" ca="1" si="889"/>
        <v>-4.2124912726453898</v>
      </c>
      <c r="AO858" s="1587">
        <f t="shared" ca="1" si="889"/>
        <v>-4.2124912726453898</v>
      </c>
      <c r="AP858" s="1587">
        <f t="shared" ca="1" si="889"/>
        <v>-4.2124912726453898</v>
      </c>
      <c r="AQ858" s="1587">
        <f t="shared" ca="1" si="889"/>
        <v>-4.2124912726453898</v>
      </c>
      <c r="AR858" s="1587">
        <f t="shared" ca="1" si="889"/>
        <v>-4.2124912726453898</v>
      </c>
      <c r="AS858" s="1587">
        <f t="shared" ca="1" si="889"/>
        <v>-4.2124912726453898</v>
      </c>
      <c r="AT858" s="1587">
        <f t="shared" ca="1" si="889"/>
        <v>-4.2124912726453898</v>
      </c>
      <c r="AU858" s="1587">
        <f t="shared" ca="1" si="889"/>
        <v>-4.2124912726453898</v>
      </c>
      <c r="AV858" s="1587">
        <f t="shared" ca="1" si="889"/>
        <v>-4.2124912726453898</v>
      </c>
      <c r="AW858" s="1587">
        <f t="shared" ca="1" si="889"/>
        <v>-4.2124912726453898</v>
      </c>
      <c r="AX858" s="1587">
        <f t="shared" ca="1" si="889"/>
        <v>-4.2124912726453898</v>
      </c>
      <c r="AY858" s="1587">
        <f t="shared" ca="1" si="889"/>
        <v>-4.2124912726453898</v>
      </c>
      <c r="AZ858" s="1587">
        <f t="shared" ca="1" si="889"/>
        <v>-4.2124912726453898</v>
      </c>
      <c r="BA858" s="1587">
        <f t="shared" ca="1" si="889"/>
        <v>0</v>
      </c>
      <c r="BB858" s="1587">
        <f t="shared" ca="1" si="889"/>
        <v>0</v>
      </c>
      <c r="BC858" s="1587">
        <f t="shared" ca="1" si="889"/>
        <v>0</v>
      </c>
      <c r="BD858" s="1587">
        <f t="shared" ca="1" si="889"/>
        <v>0</v>
      </c>
      <c r="BE858" s="1587">
        <f t="shared" ca="1" si="889"/>
        <v>0</v>
      </c>
      <c r="BF858" s="1587">
        <f t="shared" ca="1" si="889"/>
        <v>0</v>
      </c>
      <c r="BG858" s="1587">
        <f t="shared" ca="1" si="889"/>
        <v>0</v>
      </c>
      <c r="BH858" s="1587">
        <f t="shared" ca="1" si="889"/>
        <v>0</v>
      </c>
      <c r="BI858" s="1587">
        <f t="shared" ca="1" si="889"/>
        <v>0</v>
      </c>
      <c r="BJ858" s="1587">
        <f t="shared" ca="1" si="889"/>
        <v>0</v>
      </c>
      <c r="BK858" s="1587">
        <f t="shared" ca="1" si="889"/>
        <v>0</v>
      </c>
      <c r="BL858" s="1587">
        <f t="shared" ca="1" si="889"/>
        <v>0</v>
      </c>
      <c r="BM858" s="1587">
        <f t="shared" ca="1" si="889"/>
        <v>0</v>
      </c>
      <c r="BN858" s="1587">
        <f t="shared" ca="1" si="889"/>
        <v>0</v>
      </c>
      <c r="BO858" s="1587">
        <f t="shared" ca="1" si="889"/>
        <v>0</v>
      </c>
      <c r="BP858" s="1587">
        <f t="shared" ca="1" si="889"/>
        <v>0</v>
      </c>
      <c r="BQ858" s="1587">
        <f t="shared" ref="BQ858:CV858" ca="1" si="890">BQ823+BQ837+BQ851</f>
        <v>0</v>
      </c>
      <c r="BR858" s="1587">
        <f t="shared" ca="1" si="890"/>
        <v>0</v>
      </c>
      <c r="BS858" s="1587">
        <f t="shared" ca="1" si="890"/>
        <v>0</v>
      </c>
      <c r="BT858" s="1587">
        <f t="shared" ca="1" si="890"/>
        <v>0</v>
      </c>
      <c r="BU858" s="1587">
        <f t="shared" ca="1" si="890"/>
        <v>0</v>
      </c>
      <c r="BV858" s="1587">
        <f t="shared" ca="1" si="890"/>
        <v>0</v>
      </c>
      <c r="BW858" s="1587">
        <f t="shared" ca="1" si="890"/>
        <v>0</v>
      </c>
      <c r="BX858" s="1587">
        <f t="shared" ca="1" si="890"/>
        <v>0</v>
      </c>
      <c r="BY858" s="1587">
        <f t="shared" ca="1" si="890"/>
        <v>0</v>
      </c>
      <c r="BZ858" s="1587">
        <f t="shared" ca="1" si="890"/>
        <v>0</v>
      </c>
      <c r="CA858" s="1587">
        <f t="shared" ca="1" si="890"/>
        <v>0</v>
      </c>
      <c r="CB858" s="1587">
        <f t="shared" ca="1" si="890"/>
        <v>0</v>
      </c>
      <c r="CC858" s="1587">
        <f t="shared" ca="1" si="890"/>
        <v>0</v>
      </c>
      <c r="CD858" s="1587">
        <f t="shared" ca="1" si="890"/>
        <v>0</v>
      </c>
      <c r="CE858" s="1587">
        <f t="shared" ca="1" si="890"/>
        <v>0</v>
      </c>
      <c r="CF858" s="1587">
        <f t="shared" ca="1" si="890"/>
        <v>0</v>
      </c>
      <c r="CG858" s="1587">
        <f t="shared" ca="1" si="890"/>
        <v>0</v>
      </c>
      <c r="CH858" s="1587">
        <f t="shared" ca="1" si="890"/>
        <v>0</v>
      </c>
      <c r="CI858" s="1587">
        <f t="shared" ca="1" si="890"/>
        <v>0</v>
      </c>
      <c r="CJ858" s="1587">
        <f t="shared" ca="1" si="890"/>
        <v>0</v>
      </c>
      <c r="CK858" s="1587">
        <f t="shared" ca="1" si="890"/>
        <v>0</v>
      </c>
      <c r="CL858" s="1587">
        <f t="shared" ca="1" si="890"/>
        <v>0</v>
      </c>
      <c r="CM858" s="1587">
        <f t="shared" ca="1" si="890"/>
        <v>0</v>
      </c>
      <c r="CN858" s="1587">
        <f t="shared" ca="1" si="890"/>
        <v>0</v>
      </c>
      <c r="CO858" s="1587">
        <f t="shared" ca="1" si="890"/>
        <v>0</v>
      </c>
      <c r="CP858" s="1587">
        <f t="shared" ca="1" si="890"/>
        <v>0</v>
      </c>
      <c r="CQ858" s="1587">
        <f t="shared" ca="1" si="890"/>
        <v>0</v>
      </c>
      <c r="CR858" s="1587">
        <f t="shared" ca="1" si="890"/>
        <v>0</v>
      </c>
      <c r="CS858" s="1587">
        <f t="shared" ca="1" si="890"/>
        <v>0</v>
      </c>
      <c r="CT858" s="1587">
        <f t="shared" ca="1" si="890"/>
        <v>0</v>
      </c>
      <c r="CU858" s="1587">
        <f t="shared" ca="1" si="890"/>
        <v>0</v>
      </c>
      <c r="CV858" s="1587">
        <f t="shared" ca="1" si="890"/>
        <v>0</v>
      </c>
      <c r="CW858" s="1587">
        <f t="shared" ref="CW858:EF858" ca="1" si="891">CW823+CW837+CW851</f>
        <v>0</v>
      </c>
      <c r="CX858" s="1587">
        <f t="shared" ca="1" si="891"/>
        <v>0</v>
      </c>
      <c r="CY858" s="1587">
        <f t="shared" ca="1" si="891"/>
        <v>0</v>
      </c>
      <c r="CZ858" s="1587">
        <f t="shared" ca="1" si="891"/>
        <v>0</v>
      </c>
      <c r="DA858" s="1587">
        <f t="shared" ca="1" si="891"/>
        <v>0</v>
      </c>
      <c r="DB858" s="1587">
        <f t="shared" ca="1" si="891"/>
        <v>0</v>
      </c>
      <c r="DC858" s="1587">
        <f t="shared" ca="1" si="891"/>
        <v>0</v>
      </c>
      <c r="DD858" s="1587">
        <f t="shared" ca="1" si="891"/>
        <v>0</v>
      </c>
      <c r="DE858" s="1587">
        <f t="shared" ca="1" si="891"/>
        <v>0</v>
      </c>
      <c r="DF858" s="1587">
        <f t="shared" ca="1" si="891"/>
        <v>0</v>
      </c>
      <c r="DG858" s="1587">
        <f t="shared" ca="1" si="891"/>
        <v>0</v>
      </c>
      <c r="DH858" s="1587">
        <f t="shared" ca="1" si="891"/>
        <v>0</v>
      </c>
      <c r="DI858" s="1587">
        <f t="shared" ca="1" si="891"/>
        <v>0</v>
      </c>
      <c r="DJ858" s="1587">
        <f t="shared" ca="1" si="891"/>
        <v>0</v>
      </c>
      <c r="DK858" s="1587">
        <f t="shared" ca="1" si="891"/>
        <v>0</v>
      </c>
      <c r="DL858" s="1587">
        <f t="shared" ca="1" si="891"/>
        <v>0</v>
      </c>
      <c r="DM858" s="1587">
        <f t="shared" ca="1" si="891"/>
        <v>0</v>
      </c>
      <c r="DN858" s="1587">
        <f t="shared" ca="1" si="891"/>
        <v>0</v>
      </c>
      <c r="DO858" s="1587">
        <f t="shared" ca="1" si="891"/>
        <v>0</v>
      </c>
      <c r="DP858" s="1587">
        <f t="shared" ca="1" si="891"/>
        <v>0</v>
      </c>
      <c r="DQ858" s="1587">
        <f t="shared" ca="1" si="891"/>
        <v>0</v>
      </c>
      <c r="DR858" s="1587">
        <f t="shared" ca="1" si="891"/>
        <v>0</v>
      </c>
      <c r="DS858" s="1587">
        <f t="shared" ca="1" si="891"/>
        <v>0</v>
      </c>
      <c r="DT858" s="1587">
        <f t="shared" ca="1" si="891"/>
        <v>0</v>
      </c>
      <c r="DU858" s="1587">
        <f t="shared" ca="1" si="891"/>
        <v>0</v>
      </c>
      <c r="DV858" s="1587">
        <f t="shared" ca="1" si="891"/>
        <v>0</v>
      </c>
      <c r="DW858" s="1587">
        <f t="shared" ca="1" si="891"/>
        <v>0</v>
      </c>
      <c r="DX858" s="1587">
        <f t="shared" ca="1" si="891"/>
        <v>0</v>
      </c>
      <c r="DY858" s="1587">
        <f t="shared" ca="1" si="891"/>
        <v>0</v>
      </c>
      <c r="DZ858" s="1587">
        <f t="shared" ca="1" si="891"/>
        <v>0</v>
      </c>
      <c r="EA858" s="1587">
        <f t="shared" ca="1" si="891"/>
        <v>0</v>
      </c>
      <c r="EB858" s="1587">
        <f t="shared" ca="1" si="891"/>
        <v>0</v>
      </c>
      <c r="EC858" s="1587">
        <f t="shared" ca="1" si="891"/>
        <v>0</v>
      </c>
      <c r="ED858" s="1587">
        <f t="shared" ca="1" si="891"/>
        <v>0</v>
      </c>
      <c r="EE858" s="1587">
        <f t="shared" ca="1" si="891"/>
        <v>0</v>
      </c>
      <c r="EF858" s="1288">
        <f t="shared" ca="1" si="891"/>
        <v>0</v>
      </c>
      <c r="EG858" s="28" t="s">
        <v>803</v>
      </c>
    </row>
    <row r="859" spans="3:137">
      <c r="C859" s="29"/>
      <c r="D859" s="859" t="s">
        <v>808</v>
      </c>
      <c r="E859" s="1587">
        <f t="shared" ref="E859:AJ859" ca="1" si="892">E824+E838+E852</f>
        <v>0</v>
      </c>
      <c r="F859" s="1587" t="e">
        <f t="shared" ca="1" si="892"/>
        <v>#DIV/0!</v>
      </c>
      <c r="G859" s="1587" t="e">
        <f t="shared" ca="1" si="892"/>
        <v>#DIV/0!</v>
      </c>
      <c r="H859" s="1587" t="e">
        <f t="shared" ca="1" si="892"/>
        <v>#DIV/0!</v>
      </c>
      <c r="I859" s="1587" t="e">
        <f t="shared" ca="1" si="892"/>
        <v>#DIV/0!</v>
      </c>
      <c r="J859" s="1587" t="e">
        <f t="shared" ca="1" si="892"/>
        <v>#DIV/0!</v>
      </c>
      <c r="K859" s="1587" t="e">
        <f t="shared" ca="1" si="892"/>
        <v>#DIV/0!</v>
      </c>
      <c r="L859" s="1587" t="e">
        <f t="shared" ca="1" si="892"/>
        <v>#DIV/0!</v>
      </c>
      <c r="M859" s="1587" t="e">
        <f t="shared" ca="1" si="892"/>
        <v>#DIV/0!</v>
      </c>
      <c r="N859" s="1587" t="e">
        <f t="shared" ca="1" si="892"/>
        <v>#DIV/0!</v>
      </c>
      <c r="O859" s="1587" t="e">
        <f t="shared" ca="1" si="892"/>
        <v>#DIV/0!</v>
      </c>
      <c r="P859" s="1587" t="e">
        <f t="shared" ca="1" si="892"/>
        <v>#DIV/0!</v>
      </c>
      <c r="Q859" s="1587" t="e">
        <f t="shared" ca="1" si="892"/>
        <v>#DIV/0!</v>
      </c>
      <c r="R859" s="1587" t="e">
        <f t="shared" ca="1" si="892"/>
        <v>#DIV/0!</v>
      </c>
      <c r="S859" s="1587" t="e">
        <f t="shared" ca="1" si="892"/>
        <v>#DIV/0!</v>
      </c>
      <c r="T859" s="1587" t="e">
        <f t="shared" ca="1" si="892"/>
        <v>#DIV/0!</v>
      </c>
      <c r="U859" s="1587" t="e">
        <f t="shared" ca="1" si="892"/>
        <v>#DIV/0!</v>
      </c>
      <c r="V859" s="1587" t="e">
        <f t="shared" ca="1" si="892"/>
        <v>#DIV/0!</v>
      </c>
      <c r="W859" s="1587" t="e">
        <f t="shared" ca="1" si="892"/>
        <v>#DIV/0!</v>
      </c>
      <c r="X859" s="1587" t="e">
        <f t="shared" ca="1" si="892"/>
        <v>#DIV/0!</v>
      </c>
      <c r="Y859" s="1587" t="e">
        <f t="shared" ca="1" si="892"/>
        <v>#DIV/0!</v>
      </c>
      <c r="Z859" s="1587" t="e">
        <f t="shared" ca="1" si="892"/>
        <v>#DIV/0!</v>
      </c>
      <c r="AA859" s="1587" t="e">
        <f t="shared" ca="1" si="892"/>
        <v>#DIV/0!</v>
      </c>
      <c r="AB859" s="1587" t="e">
        <f t="shared" ca="1" si="892"/>
        <v>#DIV/0!</v>
      </c>
      <c r="AC859" s="1587" t="e">
        <f t="shared" ca="1" si="892"/>
        <v>#DIV/0!</v>
      </c>
      <c r="AD859" s="1587" t="e">
        <f t="shared" ca="1" si="892"/>
        <v>#DIV/0!</v>
      </c>
      <c r="AE859" s="1587" t="e">
        <f t="shared" ca="1" si="892"/>
        <v>#DIV/0!</v>
      </c>
      <c r="AF859" s="1587" t="e">
        <f t="shared" ca="1" si="892"/>
        <v>#DIV/0!</v>
      </c>
      <c r="AG859" s="1587" t="e">
        <f t="shared" ca="1" si="892"/>
        <v>#DIV/0!</v>
      </c>
      <c r="AH859" s="1587" t="e">
        <f t="shared" ca="1" si="892"/>
        <v>#DIV/0!</v>
      </c>
      <c r="AI859" s="1587" t="e">
        <f t="shared" ca="1" si="892"/>
        <v>#DIV/0!</v>
      </c>
      <c r="AJ859" s="1587" t="e">
        <f t="shared" ca="1" si="892"/>
        <v>#DIV/0!</v>
      </c>
      <c r="AK859" s="1587" t="e">
        <f t="shared" ref="AK859:BP859" ca="1" si="893">AK824+AK838+AK852</f>
        <v>#DIV/0!</v>
      </c>
      <c r="AL859" s="1587">
        <f t="shared" ca="1" si="893"/>
        <v>0</v>
      </c>
      <c r="AM859" s="1587">
        <f t="shared" ca="1" si="893"/>
        <v>0</v>
      </c>
      <c r="AN859" s="1587">
        <f t="shared" ca="1" si="893"/>
        <v>0</v>
      </c>
      <c r="AO859" s="1587">
        <f t="shared" ca="1" si="893"/>
        <v>0</v>
      </c>
      <c r="AP859" s="1587">
        <f t="shared" ca="1" si="893"/>
        <v>0</v>
      </c>
      <c r="AQ859" s="1587">
        <f t="shared" ca="1" si="893"/>
        <v>0</v>
      </c>
      <c r="AR859" s="1587">
        <f t="shared" ca="1" si="893"/>
        <v>0</v>
      </c>
      <c r="AS859" s="1587">
        <f t="shared" ca="1" si="893"/>
        <v>0</v>
      </c>
      <c r="AT859" s="1587">
        <f t="shared" ca="1" si="893"/>
        <v>0</v>
      </c>
      <c r="AU859" s="1587">
        <f t="shared" ca="1" si="893"/>
        <v>0</v>
      </c>
      <c r="AV859" s="1587">
        <f t="shared" ca="1" si="893"/>
        <v>0</v>
      </c>
      <c r="AW859" s="1587">
        <f t="shared" ca="1" si="893"/>
        <v>0</v>
      </c>
      <c r="AX859" s="1587">
        <f t="shared" ca="1" si="893"/>
        <v>0</v>
      </c>
      <c r="AY859" s="1587">
        <f t="shared" ca="1" si="893"/>
        <v>0</v>
      </c>
      <c r="AZ859" s="1587">
        <f t="shared" ca="1" si="893"/>
        <v>0</v>
      </c>
      <c r="BA859" s="1587">
        <f t="shared" ca="1" si="893"/>
        <v>0</v>
      </c>
      <c r="BB859" s="1587">
        <f t="shared" ca="1" si="893"/>
        <v>0</v>
      </c>
      <c r="BC859" s="1587">
        <f t="shared" ca="1" si="893"/>
        <v>0</v>
      </c>
      <c r="BD859" s="1587">
        <f t="shared" ca="1" si="893"/>
        <v>0</v>
      </c>
      <c r="BE859" s="1587">
        <f t="shared" ca="1" si="893"/>
        <v>0</v>
      </c>
      <c r="BF859" s="1587">
        <f t="shared" ca="1" si="893"/>
        <v>0</v>
      </c>
      <c r="BG859" s="1587">
        <f t="shared" ca="1" si="893"/>
        <v>0</v>
      </c>
      <c r="BH859" s="1587">
        <f t="shared" ca="1" si="893"/>
        <v>0</v>
      </c>
      <c r="BI859" s="1587">
        <f t="shared" ca="1" si="893"/>
        <v>0</v>
      </c>
      <c r="BJ859" s="1587">
        <f t="shared" ca="1" si="893"/>
        <v>0</v>
      </c>
      <c r="BK859" s="1587">
        <f t="shared" ca="1" si="893"/>
        <v>0</v>
      </c>
      <c r="BL859" s="1587">
        <f t="shared" ca="1" si="893"/>
        <v>0</v>
      </c>
      <c r="BM859" s="1587">
        <f t="shared" ca="1" si="893"/>
        <v>0</v>
      </c>
      <c r="BN859" s="1587">
        <f t="shared" ca="1" si="893"/>
        <v>0</v>
      </c>
      <c r="BO859" s="1587">
        <f t="shared" ca="1" si="893"/>
        <v>0</v>
      </c>
      <c r="BP859" s="1587">
        <f t="shared" ca="1" si="893"/>
        <v>0</v>
      </c>
      <c r="BQ859" s="1587">
        <f t="shared" ref="BQ859:CV859" ca="1" si="894">BQ824+BQ838+BQ852</f>
        <v>0</v>
      </c>
      <c r="BR859" s="1587">
        <f t="shared" ca="1" si="894"/>
        <v>0</v>
      </c>
      <c r="BS859" s="1587">
        <f t="shared" ca="1" si="894"/>
        <v>0</v>
      </c>
      <c r="BT859" s="1587">
        <f t="shared" ca="1" si="894"/>
        <v>0</v>
      </c>
      <c r="BU859" s="1587">
        <f t="shared" ca="1" si="894"/>
        <v>0</v>
      </c>
      <c r="BV859" s="1587">
        <f t="shared" ca="1" si="894"/>
        <v>0</v>
      </c>
      <c r="BW859" s="1587">
        <f t="shared" ca="1" si="894"/>
        <v>0</v>
      </c>
      <c r="BX859" s="1587">
        <f t="shared" ca="1" si="894"/>
        <v>0</v>
      </c>
      <c r="BY859" s="1587">
        <f t="shared" ca="1" si="894"/>
        <v>0</v>
      </c>
      <c r="BZ859" s="1587">
        <f t="shared" ca="1" si="894"/>
        <v>0</v>
      </c>
      <c r="CA859" s="1587">
        <f t="shared" ca="1" si="894"/>
        <v>0</v>
      </c>
      <c r="CB859" s="1587">
        <f t="shared" ca="1" si="894"/>
        <v>0</v>
      </c>
      <c r="CC859" s="1587">
        <f t="shared" ca="1" si="894"/>
        <v>0</v>
      </c>
      <c r="CD859" s="1587">
        <f t="shared" ca="1" si="894"/>
        <v>0</v>
      </c>
      <c r="CE859" s="1587">
        <f t="shared" ca="1" si="894"/>
        <v>0</v>
      </c>
      <c r="CF859" s="1587">
        <f t="shared" ca="1" si="894"/>
        <v>0</v>
      </c>
      <c r="CG859" s="1587">
        <f t="shared" ca="1" si="894"/>
        <v>0</v>
      </c>
      <c r="CH859" s="1587">
        <f t="shared" ca="1" si="894"/>
        <v>0</v>
      </c>
      <c r="CI859" s="1587">
        <f t="shared" ca="1" si="894"/>
        <v>0</v>
      </c>
      <c r="CJ859" s="1587">
        <f t="shared" ca="1" si="894"/>
        <v>0</v>
      </c>
      <c r="CK859" s="1587">
        <f t="shared" ca="1" si="894"/>
        <v>0</v>
      </c>
      <c r="CL859" s="1587">
        <f t="shared" ca="1" si="894"/>
        <v>0</v>
      </c>
      <c r="CM859" s="1587">
        <f t="shared" ca="1" si="894"/>
        <v>0</v>
      </c>
      <c r="CN859" s="1587">
        <f t="shared" ca="1" si="894"/>
        <v>0</v>
      </c>
      <c r="CO859" s="1587">
        <f t="shared" ca="1" si="894"/>
        <v>0</v>
      </c>
      <c r="CP859" s="1587">
        <f t="shared" ca="1" si="894"/>
        <v>0</v>
      </c>
      <c r="CQ859" s="1587">
        <f t="shared" ca="1" si="894"/>
        <v>0</v>
      </c>
      <c r="CR859" s="1587">
        <f t="shared" ca="1" si="894"/>
        <v>0</v>
      </c>
      <c r="CS859" s="1587">
        <f t="shared" ca="1" si="894"/>
        <v>0</v>
      </c>
      <c r="CT859" s="1587">
        <f t="shared" ca="1" si="894"/>
        <v>0</v>
      </c>
      <c r="CU859" s="1587">
        <f t="shared" ca="1" si="894"/>
        <v>0</v>
      </c>
      <c r="CV859" s="1587">
        <f t="shared" ca="1" si="894"/>
        <v>0</v>
      </c>
      <c r="CW859" s="1587">
        <f t="shared" ref="CW859:EF859" ca="1" si="895">CW824+CW838+CW852</f>
        <v>0</v>
      </c>
      <c r="CX859" s="1587">
        <f t="shared" ca="1" si="895"/>
        <v>0</v>
      </c>
      <c r="CY859" s="1587">
        <f t="shared" ca="1" si="895"/>
        <v>0</v>
      </c>
      <c r="CZ859" s="1587">
        <f t="shared" ca="1" si="895"/>
        <v>0</v>
      </c>
      <c r="DA859" s="1587">
        <f t="shared" ca="1" si="895"/>
        <v>0</v>
      </c>
      <c r="DB859" s="1587">
        <f t="shared" ca="1" si="895"/>
        <v>0</v>
      </c>
      <c r="DC859" s="1587">
        <f t="shared" ca="1" si="895"/>
        <v>0</v>
      </c>
      <c r="DD859" s="1587">
        <f t="shared" ca="1" si="895"/>
        <v>0</v>
      </c>
      <c r="DE859" s="1587">
        <f t="shared" ca="1" si="895"/>
        <v>0</v>
      </c>
      <c r="DF859" s="1587">
        <f t="shared" ca="1" si="895"/>
        <v>0</v>
      </c>
      <c r="DG859" s="1587">
        <f t="shared" ca="1" si="895"/>
        <v>0</v>
      </c>
      <c r="DH859" s="1587">
        <f t="shared" ca="1" si="895"/>
        <v>0</v>
      </c>
      <c r="DI859" s="1587">
        <f t="shared" ca="1" si="895"/>
        <v>0</v>
      </c>
      <c r="DJ859" s="1587">
        <f t="shared" ca="1" si="895"/>
        <v>0</v>
      </c>
      <c r="DK859" s="1587">
        <f t="shared" ca="1" si="895"/>
        <v>0</v>
      </c>
      <c r="DL859" s="1587">
        <f t="shared" ca="1" si="895"/>
        <v>0</v>
      </c>
      <c r="DM859" s="1587">
        <f t="shared" ca="1" si="895"/>
        <v>0</v>
      </c>
      <c r="DN859" s="1587">
        <f t="shared" ca="1" si="895"/>
        <v>0</v>
      </c>
      <c r="DO859" s="1587">
        <f t="shared" ca="1" si="895"/>
        <v>0</v>
      </c>
      <c r="DP859" s="1587">
        <f t="shared" ca="1" si="895"/>
        <v>0</v>
      </c>
      <c r="DQ859" s="1587">
        <f t="shared" ca="1" si="895"/>
        <v>0</v>
      </c>
      <c r="DR859" s="1587">
        <f t="shared" ca="1" si="895"/>
        <v>0</v>
      </c>
      <c r="DS859" s="1587">
        <f t="shared" ca="1" si="895"/>
        <v>0</v>
      </c>
      <c r="DT859" s="1587">
        <f t="shared" ca="1" si="895"/>
        <v>0</v>
      </c>
      <c r="DU859" s="1587">
        <f t="shared" ca="1" si="895"/>
        <v>0</v>
      </c>
      <c r="DV859" s="1587">
        <f t="shared" ca="1" si="895"/>
        <v>0</v>
      </c>
      <c r="DW859" s="1587">
        <f t="shared" ca="1" si="895"/>
        <v>0</v>
      </c>
      <c r="DX859" s="1587">
        <f t="shared" ca="1" si="895"/>
        <v>0</v>
      </c>
      <c r="DY859" s="1587">
        <f t="shared" ca="1" si="895"/>
        <v>0</v>
      </c>
      <c r="DZ859" s="1587">
        <f t="shared" ca="1" si="895"/>
        <v>0</v>
      </c>
      <c r="EA859" s="1587">
        <f t="shared" ca="1" si="895"/>
        <v>0</v>
      </c>
      <c r="EB859" s="1587">
        <f t="shared" ca="1" si="895"/>
        <v>0</v>
      </c>
      <c r="EC859" s="1587">
        <f t="shared" ca="1" si="895"/>
        <v>0</v>
      </c>
      <c r="ED859" s="1587">
        <f t="shared" ca="1" si="895"/>
        <v>0</v>
      </c>
      <c r="EE859" s="1587">
        <f t="shared" ca="1" si="895"/>
        <v>0</v>
      </c>
      <c r="EF859" s="1288">
        <f t="shared" ca="1" si="895"/>
        <v>0</v>
      </c>
      <c r="EG859" s="28" t="s">
        <v>803</v>
      </c>
    </row>
    <row r="860" spans="3:137" ht="14.5" customHeight="1" thickBot="1">
      <c r="C860" s="33"/>
      <c r="D860" s="862" t="s">
        <v>809</v>
      </c>
      <c r="E860" s="1589" t="e">
        <f t="shared" ref="E860:AJ860" ca="1" si="896">E825+E839+E853</f>
        <v>#DIV/0!</v>
      </c>
      <c r="F860" s="1589" t="e">
        <f t="shared" ca="1" si="896"/>
        <v>#DIV/0!</v>
      </c>
      <c r="G860" s="1589" t="e">
        <f t="shared" ca="1" si="896"/>
        <v>#DIV/0!</v>
      </c>
      <c r="H860" s="1589" t="e">
        <f t="shared" ca="1" si="896"/>
        <v>#DIV/0!</v>
      </c>
      <c r="I860" s="1589" t="e">
        <f t="shared" ca="1" si="896"/>
        <v>#DIV/0!</v>
      </c>
      <c r="J860" s="1589" t="e">
        <f t="shared" ca="1" si="896"/>
        <v>#DIV/0!</v>
      </c>
      <c r="K860" s="1589" t="e">
        <f t="shared" ca="1" si="896"/>
        <v>#DIV/0!</v>
      </c>
      <c r="L860" s="1589" t="e">
        <f t="shared" ca="1" si="896"/>
        <v>#DIV/0!</v>
      </c>
      <c r="M860" s="1589" t="e">
        <f t="shared" ca="1" si="896"/>
        <v>#DIV/0!</v>
      </c>
      <c r="N860" s="1589" t="e">
        <f t="shared" ca="1" si="896"/>
        <v>#DIV/0!</v>
      </c>
      <c r="O860" s="1589" t="e">
        <f t="shared" ca="1" si="896"/>
        <v>#DIV/0!</v>
      </c>
      <c r="P860" s="1589" t="e">
        <f t="shared" ca="1" si="896"/>
        <v>#DIV/0!</v>
      </c>
      <c r="Q860" s="1589" t="e">
        <f t="shared" ca="1" si="896"/>
        <v>#DIV/0!</v>
      </c>
      <c r="R860" s="1589" t="e">
        <f t="shared" ca="1" si="896"/>
        <v>#DIV/0!</v>
      </c>
      <c r="S860" s="1589" t="e">
        <f t="shared" ca="1" si="896"/>
        <v>#DIV/0!</v>
      </c>
      <c r="T860" s="1589" t="e">
        <f t="shared" ca="1" si="896"/>
        <v>#DIV/0!</v>
      </c>
      <c r="U860" s="1589" t="e">
        <f t="shared" ca="1" si="896"/>
        <v>#DIV/0!</v>
      </c>
      <c r="V860" s="1589" t="e">
        <f t="shared" ca="1" si="896"/>
        <v>#DIV/0!</v>
      </c>
      <c r="W860" s="1589" t="e">
        <f t="shared" ca="1" si="896"/>
        <v>#DIV/0!</v>
      </c>
      <c r="X860" s="1589" t="e">
        <f t="shared" ca="1" si="896"/>
        <v>#DIV/0!</v>
      </c>
      <c r="Y860" s="1589" t="e">
        <f t="shared" ca="1" si="896"/>
        <v>#DIV/0!</v>
      </c>
      <c r="Z860" s="1589" t="e">
        <f t="shared" ca="1" si="896"/>
        <v>#DIV/0!</v>
      </c>
      <c r="AA860" s="1589" t="e">
        <f t="shared" ca="1" si="896"/>
        <v>#DIV/0!</v>
      </c>
      <c r="AB860" s="1589" t="e">
        <f t="shared" ca="1" si="896"/>
        <v>#DIV/0!</v>
      </c>
      <c r="AC860" s="1589" t="e">
        <f t="shared" ca="1" si="896"/>
        <v>#DIV/0!</v>
      </c>
      <c r="AD860" s="1589" t="e">
        <f t="shared" ca="1" si="896"/>
        <v>#DIV/0!</v>
      </c>
      <c r="AE860" s="1589" t="e">
        <f t="shared" ca="1" si="896"/>
        <v>#DIV/0!</v>
      </c>
      <c r="AF860" s="1589" t="e">
        <f t="shared" ca="1" si="896"/>
        <v>#DIV/0!</v>
      </c>
      <c r="AG860" s="1589" t="e">
        <f t="shared" ca="1" si="896"/>
        <v>#DIV/0!</v>
      </c>
      <c r="AH860" s="1589" t="e">
        <f t="shared" ca="1" si="896"/>
        <v>#DIV/0!</v>
      </c>
      <c r="AI860" s="1589" t="e">
        <f t="shared" ca="1" si="896"/>
        <v>#DIV/0!</v>
      </c>
      <c r="AJ860" s="1589" t="e">
        <f t="shared" ca="1" si="896"/>
        <v>#DIV/0!</v>
      </c>
      <c r="AK860" s="1589" t="e">
        <f t="shared" ref="AK860:BP860" ca="1" si="897">AK825+AK839+AK853</f>
        <v>#DIV/0!</v>
      </c>
      <c r="AL860" s="1589">
        <f t="shared" ca="1" si="897"/>
        <v>-835.53545903710221</v>
      </c>
      <c r="AM860" s="1589">
        <f t="shared" ca="1" si="897"/>
        <v>-835.53545903710221</v>
      </c>
      <c r="AN860" s="1589">
        <f t="shared" ca="1" si="897"/>
        <v>-835.53545903710221</v>
      </c>
      <c r="AO860" s="1589">
        <f t="shared" ca="1" si="897"/>
        <v>-835.53545903710221</v>
      </c>
      <c r="AP860" s="1589">
        <f t="shared" ca="1" si="897"/>
        <v>-835.53545903710221</v>
      </c>
      <c r="AQ860" s="1589">
        <f t="shared" ca="1" si="897"/>
        <v>-835.53545903710221</v>
      </c>
      <c r="AR860" s="1589">
        <f t="shared" ca="1" si="897"/>
        <v>-835.53545903710221</v>
      </c>
      <c r="AS860" s="1589">
        <f t="shared" ca="1" si="897"/>
        <v>-835.53545903710221</v>
      </c>
      <c r="AT860" s="1589">
        <f t="shared" ca="1" si="897"/>
        <v>-835.53545903710221</v>
      </c>
      <c r="AU860" s="1589">
        <f t="shared" ca="1" si="897"/>
        <v>-835.53545903710221</v>
      </c>
      <c r="AV860" s="1589">
        <f t="shared" ca="1" si="897"/>
        <v>-835.53545903710221</v>
      </c>
      <c r="AW860" s="1589">
        <f t="shared" ca="1" si="897"/>
        <v>-835.53545903710221</v>
      </c>
      <c r="AX860" s="1589">
        <f t="shared" ca="1" si="897"/>
        <v>-835.53545903710221</v>
      </c>
      <c r="AY860" s="1589">
        <f t="shared" ca="1" si="897"/>
        <v>-835.53545903710221</v>
      </c>
      <c r="AZ860" s="1589">
        <f t="shared" ca="1" si="897"/>
        <v>-835.53545903710221</v>
      </c>
      <c r="BA860" s="1589">
        <f t="shared" ca="1" si="897"/>
        <v>0</v>
      </c>
      <c r="BB860" s="1589">
        <f t="shared" ca="1" si="897"/>
        <v>0</v>
      </c>
      <c r="BC860" s="1589">
        <f t="shared" ca="1" si="897"/>
        <v>0</v>
      </c>
      <c r="BD860" s="1589">
        <f t="shared" ca="1" si="897"/>
        <v>0</v>
      </c>
      <c r="BE860" s="1589">
        <f t="shared" ca="1" si="897"/>
        <v>0</v>
      </c>
      <c r="BF860" s="1589">
        <f t="shared" ca="1" si="897"/>
        <v>0</v>
      </c>
      <c r="BG860" s="1589">
        <f t="shared" ca="1" si="897"/>
        <v>0</v>
      </c>
      <c r="BH860" s="1589">
        <f t="shared" ca="1" si="897"/>
        <v>0</v>
      </c>
      <c r="BI860" s="1589">
        <f t="shared" ca="1" si="897"/>
        <v>0</v>
      </c>
      <c r="BJ860" s="1589">
        <f t="shared" ca="1" si="897"/>
        <v>0</v>
      </c>
      <c r="BK860" s="1589">
        <f t="shared" ca="1" si="897"/>
        <v>0</v>
      </c>
      <c r="BL860" s="1589">
        <f t="shared" ca="1" si="897"/>
        <v>0</v>
      </c>
      <c r="BM860" s="1589">
        <f t="shared" ca="1" si="897"/>
        <v>0</v>
      </c>
      <c r="BN860" s="1589">
        <f t="shared" ca="1" si="897"/>
        <v>0</v>
      </c>
      <c r="BO860" s="1589">
        <f t="shared" ca="1" si="897"/>
        <v>0</v>
      </c>
      <c r="BP860" s="1589">
        <f t="shared" ca="1" si="897"/>
        <v>0</v>
      </c>
      <c r="BQ860" s="1589">
        <f t="shared" ref="BQ860:CV860" ca="1" si="898">BQ825+BQ839+BQ853</f>
        <v>0</v>
      </c>
      <c r="BR860" s="1589">
        <f t="shared" ca="1" si="898"/>
        <v>0</v>
      </c>
      <c r="BS860" s="1589">
        <f t="shared" ca="1" si="898"/>
        <v>0</v>
      </c>
      <c r="BT860" s="1589">
        <f t="shared" ca="1" si="898"/>
        <v>0</v>
      </c>
      <c r="BU860" s="1589">
        <f t="shared" ca="1" si="898"/>
        <v>0</v>
      </c>
      <c r="BV860" s="1589">
        <f t="shared" ca="1" si="898"/>
        <v>0</v>
      </c>
      <c r="BW860" s="1589">
        <f t="shared" ca="1" si="898"/>
        <v>0</v>
      </c>
      <c r="BX860" s="1589">
        <f t="shared" ca="1" si="898"/>
        <v>0</v>
      </c>
      <c r="BY860" s="1589">
        <f t="shared" ca="1" si="898"/>
        <v>0</v>
      </c>
      <c r="BZ860" s="1589">
        <f t="shared" ca="1" si="898"/>
        <v>0</v>
      </c>
      <c r="CA860" s="1589">
        <f t="shared" ca="1" si="898"/>
        <v>0</v>
      </c>
      <c r="CB860" s="1589">
        <f t="shared" ca="1" si="898"/>
        <v>0</v>
      </c>
      <c r="CC860" s="1589">
        <f t="shared" ca="1" si="898"/>
        <v>0</v>
      </c>
      <c r="CD860" s="1589">
        <f t="shared" ca="1" si="898"/>
        <v>0</v>
      </c>
      <c r="CE860" s="1589">
        <f t="shared" ca="1" si="898"/>
        <v>0</v>
      </c>
      <c r="CF860" s="1589">
        <f t="shared" ca="1" si="898"/>
        <v>0</v>
      </c>
      <c r="CG860" s="1589">
        <f t="shared" ca="1" si="898"/>
        <v>0</v>
      </c>
      <c r="CH860" s="1589">
        <f t="shared" ca="1" si="898"/>
        <v>0</v>
      </c>
      <c r="CI860" s="1589">
        <f t="shared" ca="1" si="898"/>
        <v>0</v>
      </c>
      <c r="CJ860" s="1589">
        <f t="shared" ca="1" si="898"/>
        <v>0</v>
      </c>
      <c r="CK860" s="1589">
        <f t="shared" ca="1" si="898"/>
        <v>0</v>
      </c>
      <c r="CL860" s="1589">
        <f t="shared" ca="1" si="898"/>
        <v>0</v>
      </c>
      <c r="CM860" s="1589">
        <f t="shared" ca="1" si="898"/>
        <v>0</v>
      </c>
      <c r="CN860" s="1589">
        <f t="shared" ca="1" si="898"/>
        <v>0</v>
      </c>
      <c r="CO860" s="1589">
        <f t="shared" ca="1" si="898"/>
        <v>0</v>
      </c>
      <c r="CP860" s="1589">
        <f t="shared" ca="1" si="898"/>
        <v>0</v>
      </c>
      <c r="CQ860" s="1589">
        <f t="shared" ca="1" si="898"/>
        <v>0</v>
      </c>
      <c r="CR860" s="1589">
        <f t="shared" ca="1" si="898"/>
        <v>0</v>
      </c>
      <c r="CS860" s="1589">
        <f t="shared" ca="1" si="898"/>
        <v>0</v>
      </c>
      <c r="CT860" s="1589">
        <f t="shared" ca="1" si="898"/>
        <v>0</v>
      </c>
      <c r="CU860" s="1589">
        <f t="shared" ca="1" si="898"/>
        <v>0</v>
      </c>
      <c r="CV860" s="1589">
        <f t="shared" ca="1" si="898"/>
        <v>0</v>
      </c>
      <c r="CW860" s="1589">
        <f t="shared" ref="CW860:EF860" ca="1" si="899">CW825+CW839+CW853</f>
        <v>0</v>
      </c>
      <c r="CX860" s="1589">
        <f t="shared" ca="1" si="899"/>
        <v>0</v>
      </c>
      <c r="CY860" s="1589">
        <f t="shared" ca="1" si="899"/>
        <v>0</v>
      </c>
      <c r="CZ860" s="1589">
        <f t="shared" ca="1" si="899"/>
        <v>0</v>
      </c>
      <c r="DA860" s="1589">
        <f t="shared" ca="1" si="899"/>
        <v>0</v>
      </c>
      <c r="DB860" s="1589">
        <f t="shared" ca="1" si="899"/>
        <v>0</v>
      </c>
      <c r="DC860" s="1589">
        <f t="shared" ca="1" si="899"/>
        <v>0</v>
      </c>
      <c r="DD860" s="1589">
        <f t="shared" ca="1" si="899"/>
        <v>0</v>
      </c>
      <c r="DE860" s="1589">
        <f t="shared" ca="1" si="899"/>
        <v>0</v>
      </c>
      <c r="DF860" s="1589">
        <f t="shared" ca="1" si="899"/>
        <v>0</v>
      </c>
      <c r="DG860" s="1589">
        <f t="shared" ca="1" si="899"/>
        <v>0</v>
      </c>
      <c r="DH860" s="1589">
        <f t="shared" ca="1" si="899"/>
        <v>0</v>
      </c>
      <c r="DI860" s="1589">
        <f t="shared" ca="1" si="899"/>
        <v>0</v>
      </c>
      <c r="DJ860" s="1589">
        <f t="shared" ca="1" si="899"/>
        <v>0</v>
      </c>
      <c r="DK860" s="1589">
        <f t="shared" ca="1" si="899"/>
        <v>0</v>
      </c>
      <c r="DL860" s="1589">
        <f t="shared" ca="1" si="899"/>
        <v>0</v>
      </c>
      <c r="DM860" s="1589">
        <f t="shared" ca="1" si="899"/>
        <v>0</v>
      </c>
      <c r="DN860" s="1589">
        <f t="shared" ca="1" si="899"/>
        <v>0</v>
      </c>
      <c r="DO860" s="1589">
        <f t="shared" ca="1" si="899"/>
        <v>0</v>
      </c>
      <c r="DP860" s="1589">
        <f t="shared" ca="1" si="899"/>
        <v>0</v>
      </c>
      <c r="DQ860" s="1589">
        <f t="shared" ca="1" si="899"/>
        <v>0</v>
      </c>
      <c r="DR860" s="1589">
        <f t="shared" ca="1" si="899"/>
        <v>0</v>
      </c>
      <c r="DS860" s="1589">
        <f t="shared" ca="1" si="899"/>
        <v>0</v>
      </c>
      <c r="DT860" s="1589">
        <f t="shared" ca="1" si="899"/>
        <v>0</v>
      </c>
      <c r="DU860" s="1589">
        <f t="shared" ca="1" si="899"/>
        <v>0</v>
      </c>
      <c r="DV860" s="1589">
        <f t="shared" ca="1" si="899"/>
        <v>0</v>
      </c>
      <c r="DW860" s="1589">
        <f t="shared" ca="1" si="899"/>
        <v>0</v>
      </c>
      <c r="DX860" s="1589">
        <f t="shared" ca="1" si="899"/>
        <v>0</v>
      </c>
      <c r="DY860" s="1589">
        <f t="shared" ca="1" si="899"/>
        <v>0</v>
      </c>
      <c r="DZ860" s="1589">
        <f t="shared" ca="1" si="899"/>
        <v>0</v>
      </c>
      <c r="EA860" s="1589">
        <f t="shared" ca="1" si="899"/>
        <v>0</v>
      </c>
      <c r="EB860" s="1589">
        <f t="shared" ca="1" si="899"/>
        <v>0</v>
      </c>
      <c r="EC860" s="1589">
        <f t="shared" ca="1" si="899"/>
        <v>0</v>
      </c>
      <c r="ED860" s="1589">
        <f t="shared" ca="1" si="899"/>
        <v>0</v>
      </c>
      <c r="EE860" s="1589">
        <f t="shared" ca="1" si="899"/>
        <v>0</v>
      </c>
      <c r="EF860" s="1590">
        <f t="shared" ca="1" si="899"/>
        <v>0</v>
      </c>
      <c r="EG860" s="28" t="s">
        <v>803</v>
      </c>
    </row>
    <row r="861" spans="3:137">
      <c r="EG861" s="28" t="s">
        <v>803</v>
      </c>
    </row>
    <row r="862" spans="3:137" ht="14.5" customHeight="1">
      <c r="C862" s="28" t="s">
        <v>820</v>
      </c>
      <c r="D862" s="905" t="s">
        <v>112</v>
      </c>
      <c r="E862" s="237">
        <f>E54</f>
        <v>3.9E-2</v>
      </c>
      <c r="F862" s="237">
        <f t="shared" ref="F862:AK862" si="900">E862</f>
        <v>3.9E-2</v>
      </c>
      <c r="G862" s="237">
        <f t="shared" si="900"/>
        <v>3.9E-2</v>
      </c>
      <c r="H862" s="237">
        <f t="shared" si="900"/>
        <v>3.9E-2</v>
      </c>
      <c r="I862" s="237">
        <f t="shared" si="900"/>
        <v>3.9E-2</v>
      </c>
      <c r="J862" s="237">
        <f t="shared" si="900"/>
        <v>3.9E-2</v>
      </c>
      <c r="K862" s="237">
        <f t="shared" si="900"/>
        <v>3.9E-2</v>
      </c>
      <c r="L862" s="237">
        <f t="shared" si="900"/>
        <v>3.9E-2</v>
      </c>
      <c r="M862" s="237">
        <f t="shared" si="900"/>
        <v>3.9E-2</v>
      </c>
      <c r="N862" s="237">
        <f t="shared" si="900"/>
        <v>3.9E-2</v>
      </c>
      <c r="O862" s="237">
        <f t="shared" si="900"/>
        <v>3.9E-2</v>
      </c>
      <c r="P862" s="237">
        <f t="shared" si="900"/>
        <v>3.9E-2</v>
      </c>
      <c r="Q862" s="237">
        <f t="shared" si="900"/>
        <v>3.9E-2</v>
      </c>
      <c r="R862" s="237">
        <f t="shared" si="900"/>
        <v>3.9E-2</v>
      </c>
      <c r="S862" s="237">
        <f t="shared" si="900"/>
        <v>3.9E-2</v>
      </c>
      <c r="T862" s="237">
        <f t="shared" si="900"/>
        <v>3.9E-2</v>
      </c>
      <c r="U862" s="237">
        <f t="shared" si="900"/>
        <v>3.9E-2</v>
      </c>
      <c r="V862" s="237">
        <f t="shared" si="900"/>
        <v>3.9E-2</v>
      </c>
      <c r="W862" s="237">
        <f t="shared" si="900"/>
        <v>3.9E-2</v>
      </c>
      <c r="X862" s="237">
        <f t="shared" si="900"/>
        <v>3.9E-2</v>
      </c>
      <c r="Y862" s="237">
        <f t="shared" si="900"/>
        <v>3.9E-2</v>
      </c>
      <c r="Z862" s="237">
        <f t="shared" si="900"/>
        <v>3.9E-2</v>
      </c>
      <c r="AA862" s="237">
        <f t="shared" si="900"/>
        <v>3.9E-2</v>
      </c>
      <c r="AB862" s="237">
        <f t="shared" si="900"/>
        <v>3.9E-2</v>
      </c>
      <c r="AC862" s="237">
        <f t="shared" si="900"/>
        <v>3.9E-2</v>
      </c>
      <c r="AD862" s="237">
        <f t="shared" si="900"/>
        <v>3.9E-2</v>
      </c>
      <c r="AE862" s="237">
        <f t="shared" si="900"/>
        <v>3.9E-2</v>
      </c>
      <c r="AF862" s="237">
        <f t="shared" si="900"/>
        <v>3.9E-2</v>
      </c>
      <c r="AG862" s="237">
        <f t="shared" si="900"/>
        <v>3.9E-2</v>
      </c>
      <c r="AH862" s="237">
        <f t="shared" si="900"/>
        <v>3.9E-2</v>
      </c>
      <c r="AI862" s="237">
        <f t="shared" si="900"/>
        <v>3.9E-2</v>
      </c>
      <c r="AJ862" s="237">
        <f t="shared" si="900"/>
        <v>3.9E-2</v>
      </c>
      <c r="AK862" s="237">
        <f t="shared" si="900"/>
        <v>3.9E-2</v>
      </c>
      <c r="AL862" s="237">
        <f t="shared" ref="AL862:BQ862" si="901">AK862</f>
        <v>3.9E-2</v>
      </c>
      <c r="AM862" s="237">
        <f t="shared" si="901"/>
        <v>3.9E-2</v>
      </c>
      <c r="AN862" s="237">
        <f t="shared" si="901"/>
        <v>3.9E-2</v>
      </c>
      <c r="AO862" s="237">
        <f t="shared" si="901"/>
        <v>3.9E-2</v>
      </c>
      <c r="AP862" s="237">
        <f t="shared" si="901"/>
        <v>3.9E-2</v>
      </c>
      <c r="AQ862" s="237">
        <f t="shared" si="901"/>
        <v>3.9E-2</v>
      </c>
      <c r="AR862" s="237">
        <f t="shared" si="901"/>
        <v>3.9E-2</v>
      </c>
      <c r="AS862" s="237">
        <f t="shared" si="901"/>
        <v>3.9E-2</v>
      </c>
      <c r="AT862" s="237">
        <f t="shared" si="901"/>
        <v>3.9E-2</v>
      </c>
      <c r="AU862" s="237">
        <f t="shared" si="901"/>
        <v>3.9E-2</v>
      </c>
      <c r="AV862" s="237">
        <f t="shared" si="901"/>
        <v>3.9E-2</v>
      </c>
      <c r="AW862" s="237">
        <f t="shared" si="901"/>
        <v>3.9E-2</v>
      </c>
      <c r="AX862" s="237">
        <f t="shared" si="901"/>
        <v>3.9E-2</v>
      </c>
      <c r="AY862" s="237">
        <f t="shared" si="901"/>
        <v>3.9E-2</v>
      </c>
      <c r="AZ862" s="237">
        <f t="shared" si="901"/>
        <v>3.9E-2</v>
      </c>
      <c r="BA862" s="237">
        <f t="shared" si="901"/>
        <v>3.9E-2</v>
      </c>
      <c r="BB862" s="237">
        <f t="shared" si="901"/>
        <v>3.9E-2</v>
      </c>
      <c r="BC862" s="237">
        <f t="shared" si="901"/>
        <v>3.9E-2</v>
      </c>
      <c r="BD862" s="237">
        <f t="shared" si="901"/>
        <v>3.9E-2</v>
      </c>
      <c r="BE862" s="237">
        <f t="shared" si="901"/>
        <v>3.9E-2</v>
      </c>
      <c r="BF862" s="237">
        <f t="shared" si="901"/>
        <v>3.9E-2</v>
      </c>
      <c r="BG862" s="237">
        <f t="shared" si="901"/>
        <v>3.9E-2</v>
      </c>
      <c r="BH862" s="237">
        <f t="shared" si="901"/>
        <v>3.9E-2</v>
      </c>
      <c r="BI862" s="237">
        <f t="shared" si="901"/>
        <v>3.9E-2</v>
      </c>
      <c r="BJ862" s="237">
        <f t="shared" si="901"/>
        <v>3.9E-2</v>
      </c>
      <c r="BK862" s="237">
        <f t="shared" si="901"/>
        <v>3.9E-2</v>
      </c>
      <c r="BL862" s="237">
        <f t="shared" si="901"/>
        <v>3.9E-2</v>
      </c>
      <c r="BM862" s="237">
        <f t="shared" si="901"/>
        <v>3.9E-2</v>
      </c>
      <c r="BN862" s="237">
        <f t="shared" si="901"/>
        <v>3.9E-2</v>
      </c>
      <c r="BO862" s="237">
        <f t="shared" si="901"/>
        <v>3.9E-2</v>
      </c>
      <c r="BP862" s="237">
        <f t="shared" si="901"/>
        <v>3.9E-2</v>
      </c>
      <c r="BQ862" s="237">
        <f t="shared" si="901"/>
        <v>3.9E-2</v>
      </c>
      <c r="BR862" s="237">
        <f t="shared" ref="BR862:CW862" si="902">BQ862</f>
        <v>3.9E-2</v>
      </c>
      <c r="BS862" s="237">
        <f t="shared" si="902"/>
        <v>3.9E-2</v>
      </c>
      <c r="BT862" s="237">
        <f t="shared" si="902"/>
        <v>3.9E-2</v>
      </c>
      <c r="BU862" s="237">
        <f t="shared" si="902"/>
        <v>3.9E-2</v>
      </c>
      <c r="BV862" s="237">
        <f t="shared" si="902"/>
        <v>3.9E-2</v>
      </c>
      <c r="BW862" s="237">
        <f t="shared" si="902"/>
        <v>3.9E-2</v>
      </c>
      <c r="BX862" s="237">
        <f t="shared" si="902"/>
        <v>3.9E-2</v>
      </c>
      <c r="BY862" s="237">
        <f t="shared" si="902"/>
        <v>3.9E-2</v>
      </c>
      <c r="BZ862" s="237">
        <f t="shared" si="902"/>
        <v>3.9E-2</v>
      </c>
      <c r="CA862" s="237">
        <f t="shared" si="902"/>
        <v>3.9E-2</v>
      </c>
      <c r="CB862" s="237">
        <f t="shared" si="902"/>
        <v>3.9E-2</v>
      </c>
      <c r="CC862" s="237">
        <f t="shared" si="902"/>
        <v>3.9E-2</v>
      </c>
      <c r="CD862" s="237">
        <f t="shared" si="902"/>
        <v>3.9E-2</v>
      </c>
      <c r="CE862" s="237">
        <f t="shared" si="902"/>
        <v>3.9E-2</v>
      </c>
      <c r="CF862" s="237">
        <f t="shared" si="902"/>
        <v>3.9E-2</v>
      </c>
      <c r="CG862" s="237">
        <f t="shared" si="902"/>
        <v>3.9E-2</v>
      </c>
      <c r="CH862" s="237">
        <f t="shared" si="902"/>
        <v>3.9E-2</v>
      </c>
      <c r="CI862" s="237">
        <f t="shared" si="902"/>
        <v>3.9E-2</v>
      </c>
      <c r="CJ862" s="237">
        <f t="shared" si="902"/>
        <v>3.9E-2</v>
      </c>
      <c r="CK862" s="237">
        <f t="shared" si="902"/>
        <v>3.9E-2</v>
      </c>
      <c r="CL862" s="237">
        <f t="shared" si="902"/>
        <v>3.9E-2</v>
      </c>
      <c r="CM862" s="237">
        <f t="shared" si="902"/>
        <v>3.9E-2</v>
      </c>
      <c r="CN862" s="237">
        <f t="shared" si="902"/>
        <v>3.9E-2</v>
      </c>
      <c r="CO862" s="237">
        <f t="shared" si="902"/>
        <v>3.9E-2</v>
      </c>
      <c r="CP862" s="237">
        <f t="shared" si="902"/>
        <v>3.9E-2</v>
      </c>
      <c r="CQ862" s="237">
        <f t="shared" si="902"/>
        <v>3.9E-2</v>
      </c>
      <c r="CR862" s="237">
        <f t="shared" si="902"/>
        <v>3.9E-2</v>
      </c>
      <c r="CS862" s="237">
        <f t="shared" si="902"/>
        <v>3.9E-2</v>
      </c>
      <c r="CT862" s="237">
        <f t="shared" si="902"/>
        <v>3.9E-2</v>
      </c>
      <c r="CU862" s="237">
        <f t="shared" si="902"/>
        <v>3.9E-2</v>
      </c>
      <c r="CV862" s="237">
        <f t="shared" si="902"/>
        <v>3.9E-2</v>
      </c>
      <c r="CW862" s="237">
        <f t="shared" si="902"/>
        <v>3.9E-2</v>
      </c>
      <c r="CX862" s="237">
        <f t="shared" ref="CX862:EF862" si="903">CW862</f>
        <v>3.9E-2</v>
      </c>
      <c r="CY862" s="237">
        <f t="shared" si="903"/>
        <v>3.9E-2</v>
      </c>
      <c r="CZ862" s="237">
        <f t="shared" si="903"/>
        <v>3.9E-2</v>
      </c>
      <c r="DA862" s="237">
        <f t="shared" si="903"/>
        <v>3.9E-2</v>
      </c>
      <c r="DB862" s="237">
        <f t="shared" si="903"/>
        <v>3.9E-2</v>
      </c>
      <c r="DC862" s="237">
        <f t="shared" si="903"/>
        <v>3.9E-2</v>
      </c>
      <c r="DD862" s="237">
        <f t="shared" si="903"/>
        <v>3.9E-2</v>
      </c>
      <c r="DE862" s="237">
        <f t="shared" si="903"/>
        <v>3.9E-2</v>
      </c>
      <c r="DF862" s="237">
        <f t="shared" si="903"/>
        <v>3.9E-2</v>
      </c>
      <c r="DG862" s="237">
        <f t="shared" si="903"/>
        <v>3.9E-2</v>
      </c>
      <c r="DH862" s="237">
        <f t="shared" si="903"/>
        <v>3.9E-2</v>
      </c>
      <c r="DI862" s="237">
        <f t="shared" si="903"/>
        <v>3.9E-2</v>
      </c>
      <c r="DJ862" s="237">
        <f t="shared" si="903"/>
        <v>3.9E-2</v>
      </c>
      <c r="DK862" s="237">
        <f t="shared" si="903"/>
        <v>3.9E-2</v>
      </c>
      <c r="DL862" s="237">
        <f t="shared" si="903"/>
        <v>3.9E-2</v>
      </c>
      <c r="DM862" s="237">
        <f t="shared" si="903"/>
        <v>3.9E-2</v>
      </c>
      <c r="DN862" s="237">
        <f t="shared" si="903"/>
        <v>3.9E-2</v>
      </c>
      <c r="DO862" s="237">
        <f t="shared" si="903"/>
        <v>3.9E-2</v>
      </c>
      <c r="DP862" s="237">
        <f t="shared" si="903"/>
        <v>3.9E-2</v>
      </c>
      <c r="DQ862" s="237">
        <f t="shared" si="903"/>
        <v>3.9E-2</v>
      </c>
      <c r="DR862" s="237">
        <f t="shared" si="903"/>
        <v>3.9E-2</v>
      </c>
      <c r="DS862" s="237">
        <f t="shared" si="903"/>
        <v>3.9E-2</v>
      </c>
      <c r="DT862" s="237">
        <f t="shared" si="903"/>
        <v>3.9E-2</v>
      </c>
      <c r="DU862" s="237">
        <f t="shared" si="903"/>
        <v>3.9E-2</v>
      </c>
      <c r="DV862" s="237">
        <f t="shared" si="903"/>
        <v>3.9E-2</v>
      </c>
      <c r="DW862" s="237">
        <f t="shared" si="903"/>
        <v>3.9E-2</v>
      </c>
      <c r="DX862" s="237">
        <f t="shared" si="903"/>
        <v>3.9E-2</v>
      </c>
      <c r="DY862" s="237">
        <f t="shared" si="903"/>
        <v>3.9E-2</v>
      </c>
      <c r="DZ862" s="237">
        <f t="shared" si="903"/>
        <v>3.9E-2</v>
      </c>
      <c r="EA862" s="237">
        <f t="shared" si="903"/>
        <v>3.9E-2</v>
      </c>
      <c r="EB862" s="237">
        <f t="shared" si="903"/>
        <v>3.9E-2</v>
      </c>
      <c r="EC862" s="237">
        <f t="shared" si="903"/>
        <v>3.9E-2</v>
      </c>
      <c r="ED862" s="237">
        <f t="shared" si="903"/>
        <v>3.9E-2</v>
      </c>
      <c r="EE862" s="237">
        <f t="shared" si="903"/>
        <v>3.9E-2</v>
      </c>
      <c r="EF862" s="237">
        <f t="shared" si="903"/>
        <v>3.9E-2</v>
      </c>
      <c r="EG862" s="237" t="s">
        <v>803</v>
      </c>
    </row>
    <row r="863" spans="3:137">
      <c r="C863" s="28" t="s">
        <v>821</v>
      </c>
      <c r="D863" s="904">
        <f>On_Deposit_Equity_InDate</f>
        <v>20</v>
      </c>
      <c r="E863" s="701">
        <f t="shared" ref="E863:AJ863" ca="1" si="904">IF(E855&lt;=$E$63,$E$829,IF(E855&lt;=$F$63,$F$55,$G$55))+E862</f>
        <v>6.0499999999999998E-2</v>
      </c>
      <c r="F863" s="701">
        <f t="shared" ca="1" si="904"/>
        <v>6.0499999999999998E-2</v>
      </c>
      <c r="G863" s="701">
        <f t="shared" ca="1" si="904"/>
        <v>6.0499999999999998E-2</v>
      </c>
      <c r="H863" s="701">
        <f t="shared" ca="1" si="904"/>
        <v>6.0499999999999998E-2</v>
      </c>
      <c r="I863" s="701">
        <f t="shared" ca="1" si="904"/>
        <v>6.0499999999999998E-2</v>
      </c>
      <c r="J863" s="701">
        <f t="shared" ca="1" si="904"/>
        <v>6.0499999999999998E-2</v>
      </c>
      <c r="K863" s="701">
        <f t="shared" ca="1" si="904"/>
        <v>6.0499999999999998E-2</v>
      </c>
      <c r="L863" s="701">
        <f t="shared" ca="1" si="904"/>
        <v>6.0499999999999998E-2</v>
      </c>
      <c r="M863" s="701">
        <f t="shared" ca="1" si="904"/>
        <v>6.0499999999999998E-2</v>
      </c>
      <c r="N863" s="701">
        <f t="shared" ca="1" si="904"/>
        <v>6.0499999999999998E-2</v>
      </c>
      <c r="O863" s="701">
        <f t="shared" ca="1" si="904"/>
        <v>6.0499999999999998E-2</v>
      </c>
      <c r="P863" s="701">
        <f t="shared" ca="1" si="904"/>
        <v>6.0499999999999998E-2</v>
      </c>
      <c r="Q863" s="701">
        <f t="shared" ca="1" si="904"/>
        <v>6.0499999999999998E-2</v>
      </c>
      <c r="R863" s="701">
        <f t="shared" ca="1" si="904"/>
        <v>6.0499999999999998E-2</v>
      </c>
      <c r="S863" s="701">
        <f t="shared" ca="1" si="904"/>
        <v>6.0499999999999998E-2</v>
      </c>
      <c r="T863" s="701">
        <f t="shared" ca="1" si="904"/>
        <v>6.0499999999999998E-2</v>
      </c>
      <c r="U863" s="701">
        <f t="shared" ca="1" si="904"/>
        <v>6.0499999999999998E-2</v>
      </c>
      <c r="V863" s="701">
        <f t="shared" ca="1" si="904"/>
        <v>6.0499999999999998E-2</v>
      </c>
      <c r="W863" s="701">
        <f t="shared" ca="1" si="904"/>
        <v>6.0499999999999998E-2</v>
      </c>
      <c r="X863" s="701">
        <f t="shared" ca="1" si="904"/>
        <v>6.0499999999999998E-2</v>
      </c>
      <c r="Y863" s="701">
        <f t="shared" ca="1" si="904"/>
        <v>6.0499999999999998E-2</v>
      </c>
      <c r="Z863" s="701">
        <f t="shared" ca="1" si="904"/>
        <v>6.0499999999999998E-2</v>
      </c>
      <c r="AA863" s="701">
        <f t="shared" ca="1" si="904"/>
        <v>6.0499999999999998E-2</v>
      </c>
      <c r="AB863" s="701">
        <f t="shared" ca="1" si="904"/>
        <v>6.0499999999999998E-2</v>
      </c>
      <c r="AC863" s="701">
        <f t="shared" ca="1" si="904"/>
        <v>6.0499999999999998E-2</v>
      </c>
      <c r="AD863" s="701">
        <f t="shared" ca="1" si="904"/>
        <v>6.0499999999999998E-2</v>
      </c>
      <c r="AE863" s="701">
        <f t="shared" ca="1" si="904"/>
        <v>6.0499999999999998E-2</v>
      </c>
      <c r="AF863" s="701">
        <f t="shared" ca="1" si="904"/>
        <v>6.0499999999999998E-2</v>
      </c>
      <c r="AG863" s="701">
        <f t="shared" ca="1" si="904"/>
        <v>6.0499999999999998E-2</v>
      </c>
      <c r="AH863" s="701">
        <f t="shared" ca="1" si="904"/>
        <v>6.0499999999999998E-2</v>
      </c>
      <c r="AI863" s="701">
        <f t="shared" ca="1" si="904"/>
        <v>6.0499999999999998E-2</v>
      </c>
      <c r="AJ863" s="701">
        <f t="shared" ca="1" si="904"/>
        <v>6.0499999999999998E-2</v>
      </c>
      <c r="AK863" s="701">
        <f t="shared" ref="AK863:BP863" ca="1" si="905">IF(AK855&lt;=$E$63,$E$829,IF(AK855&lt;=$F$63,$F$55,$G$55))+AK862</f>
        <v>6.0499999999999998E-2</v>
      </c>
      <c r="AL863" s="701">
        <f t="shared" ca="1" si="905"/>
        <v>6.0499999999999998E-2</v>
      </c>
      <c r="AM863" s="701">
        <f t="shared" ca="1" si="905"/>
        <v>6.0499999999999998E-2</v>
      </c>
      <c r="AN863" s="701">
        <f t="shared" ca="1" si="905"/>
        <v>6.0499999999999998E-2</v>
      </c>
      <c r="AO863" s="701">
        <f t="shared" ca="1" si="905"/>
        <v>6.0499999999999998E-2</v>
      </c>
      <c r="AP863" s="701">
        <f t="shared" ca="1" si="905"/>
        <v>6.0499999999999998E-2</v>
      </c>
      <c r="AQ863" s="701">
        <f t="shared" ca="1" si="905"/>
        <v>6.0499999999999998E-2</v>
      </c>
      <c r="AR863" s="701">
        <f t="shared" ca="1" si="905"/>
        <v>6.0499999999999998E-2</v>
      </c>
      <c r="AS863" s="701">
        <f t="shared" ca="1" si="905"/>
        <v>6.0499999999999998E-2</v>
      </c>
      <c r="AT863" s="701">
        <f t="shared" ca="1" si="905"/>
        <v>6.0499999999999998E-2</v>
      </c>
      <c r="AU863" s="701">
        <f t="shared" ca="1" si="905"/>
        <v>6.0499999999999998E-2</v>
      </c>
      <c r="AV863" s="701">
        <f t="shared" ca="1" si="905"/>
        <v>6.0499999999999998E-2</v>
      </c>
      <c r="AW863" s="701">
        <f t="shared" ca="1" si="905"/>
        <v>6.0499999999999998E-2</v>
      </c>
      <c r="AX863" s="701">
        <f t="shared" ca="1" si="905"/>
        <v>6.0499999999999998E-2</v>
      </c>
      <c r="AY863" s="701">
        <f t="shared" ca="1" si="905"/>
        <v>6.0499999999999998E-2</v>
      </c>
      <c r="AZ863" s="701">
        <f t="shared" ca="1" si="905"/>
        <v>6.0499999999999998E-2</v>
      </c>
      <c r="BA863" s="701">
        <f t="shared" ca="1" si="905"/>
        <v>6.0499999999999998E-2</v>
      </c>
      <c r="BB863" s="701">
        <f t="shared" ca="1" si="905"/>
        <v>6.0499999999999998E-2</v>
      </c>
      <c r="BC863" s="701">
        <f t="shared" ca="1" si="905"/>
        <v>6.0499999999999998E-2</v>
      </c>
      <c r="BD863" s="701">
        <f t="shared" ca="1" si="905"/>
        <v>6.0499999999999998E-2</v>
      </c>
      <c r="BE863" s="701">
        <f t="shared" ca="1" si="905"/>
        <v>6.0499999999999998E-2</v>
      </c>
      <c r="BF863" s="701">
        <f t="shared" ca="1" si="905"/>
        <v>6.0499999999999998E-2</v>
      </c>
      <c r="BG863" s="701">
        <f t="shared" ca="1" si="905"/>
        <v>6.0499999999999998E-2</v>
      </c>
      <c r="BH863" s="701">
        <f t="shared" ca="1" si="905"/>
        <v>6.0499999999999998E-2</v>
      </c>
      <c r="BI863" s="701">
        <f t="shared" ca="1" si="905"/>
        <v>6.0499999999999998E-2</v>
      </c>
      <c r="BJ863" s="701">
        <f t="shared" ca="1" si="905"/>
        <v>6.0499999999999998E-2</v>
      </c>
      <c r="BK863" s="701">
        <f t="shared" ca="1" si="905"/>
        <v>6.0499999999999998E-2</v>
      </c>
      <c r="BL863" s="701">
        <f t="shared" ca="1" si="905"/>
        <v>6.0499999999999998E-2</v>
      </c>
      <c r="BM863" s="701">
        <f t="shared" ca="1" si="905"/>
        <v>6.0499999999999998E-2</v>
      </c>
      <c r="BN863" s="701">
        <f t="shared" ca="1" si="905"/>
        <v>6.0499999999999998E-2</v>
      </c>
      <c r="BO863" s="701">
        <f t="shared" ca="1" si="905"/>
        <v>6.0499999999999998E-2</v>
      </c>
      <c r="BP863" s="701">
        <f t="shared" ca="1" si="905"/>
        <v>6.0499999999999998E-2</v>
      </c>
      <c r="BQ863" s="701">
        <f t="shared" ref="BQ863:CV863" ca="1" si="906">IF(BQ855&lt;=$E$63,$E$829,IF(BQ855&lt;=$F$63,$F$55,$G$55))+BQ862</f>
        <v>6.0499999999999998E-2</v>
      </c>
      <c r="BR863" s="701">
        <f t="shared" ca="1" si="906"/>
        <v>6.0499999999999998E-2</v>
      </c>
      <c r="BS863" s="701">
        <f t="shared" ca="1" si="906"/>
        <v>6.0499999999999998E-2</v>
      </c>
      <c r="BT863" s="701">
        <f t="shared" ca="1" si="906"/>
        <v>6.0499999999999998E-2</v>
      </c>
      <c r="BU863" s="701">
        <f t="shared" ca="1" si="906"/>
        <v>6.0499999999999998E-2</v>
      </c>
      <c r="BV863" s="701">
        <f t="shared" ca="1" si="906"/>
        <v>6.0499999999999998E-2</v>
      </c>
      <c r="BW863" s="701">
        <f t="shared" ca="1" si="906"/>
        <v>6.0499999999999998E-2</v>
      </c>
      <c r="BX863" s="701">
        <f t="shared" ca="1" si="906"/>
        <v>6.0499999999999998E-2</v>
      </c>
      <c r="BY863" s="701">
        <f t="shared" ca="1" si="906"/>
        <v>6.0499999999999998E-2</v>
      </c>
      <c r="BZ863" s="701">
        <f t="shared" ca="1" si="906"/>
        <v>6.0499999999999998E-2</v>
      </c>
      <c r="CA863" s="701">
        <f t="shared" ca="1" si="906"/>
        <v>6.0499999999999998E-2</v>
      </c>
      <c r="CB863" s="701">
        <f t="shared" ca="1" si="906"/>
        <v>6.0499999999999998E-2</v>
      </c>
      <c r="CC863" s="701">
        <f t="shared" ca="1" si="906"/>
        <v>6.0499999999999998E-2</v>
      </c>
      <c r="CD863" s="701">
        <f t="shared" ca="1" si="906"/>
        <v>6.0499999999999998E-2</v>
      </c>
      <c r="CE863" s="701">
        <f t="shared" ca="1" si="906"/>
        <v>6.0499999999999998E-2</v>
      </c>
      <c r="CF863" s="701">
        <f t="shared" ca="1" si="906"/>
        <v>6.0499999999999998E-2</v>
      </c>
      <c r="CG863" s="701">
        <f t="shared" ca="1" si="906"/>
        <v>6.0499999999999998E-2</v>
      </c>
      <c r="CH863" s="701">
        <f t="shared" ca="1" si="906"/>
        <v>6.0499999999999998E-2</v>
      </c>
      <c r="CI863" s="701">
        <f t="shared" ca="1" si="906"/>
        <v>6.0499999999999998E-2</v>
      </c>
      <c r="CJ863" s="701">
        <f t="shared" ca="1" si="906"/>
        <v>6.0499999999999998E-2</v>
      </c>
      <c r="CK863" s="701">
        <f t="shared" ca="1" si="906"/>
        <v>6.0499999999999998E-2</v>
      </c>
      <c r="CL863" s="701">
        <f t="shared" ca="1" si="906"/>
        <v>6.0499999999999998E-2</v>
      </c>
      <c r="CM863" s="701">
        <f t="shared" ca="1" si="906"/>
        <v>6.0499999999999998E-2</v>
      </c>
      <c r="CN863" s="701">
        <f t="shared" ca="1" si="906"/>
        <v>6.0499999999999998E-2</v>
      </c>
      <c r="CO863" s="701">
        <f t="shared" ca="1" si="906"/>
        <v>6.0499999999999998E-2</v>
      </c>
      <c r="CP863" s="701">
        <f t="shared" ca="1" si="906"/>
        <v>6.0499999999999998E-2</v>
      </c>
      <c r="CQ863" s="701">
        <f t="shared" ca="1" si="906"/>
        <v>6.0499999999999998E-2</v>
      </c>
      <c r="CR863" s="701">
        <f t="shared" ca="1" si="906"/>
        <v>6.0499999999999998E-2</v>
      </c>
      <c r="CS863" s="701">
        <f t="shared" ca="1" si="906"/>
        <v>6.0499999999999998E-2</v>
      </c>
      <c r="CT863" s="701">
        <f t="shared" ca="1" si="906"/>
        <v>6.0499999999999998E-2</v>
      </c>
      <c r="CU863" s="701">
        <f t="shared" ca="1" si="906"/>
        <v>6.0499999999999998E-2</v>
      </c>
      <c r="CV863" s="701">
        <f t="shared" ca="1" si="906"/>
        <v>6.0499999999999998E-2</v>
      </c>
      <c r="CW863" s="701">
        <f t="shared" ref="CW863:EB863" ca="1" si="907">IF(CW855&lt;=$E$63,$E$829,IF(CW855&lt;=$F$63,$F$55,$G$55))+CW862</f>
        <v>6.0499999999999998E-2</v>
      </c>
      <c r="CX863" s="701">
        <f t="shared" ca="1" si="907"/>
        <v>6.0499999999999998E-2</v>
      </c>
      <c r="CY863" s="701">
        <f t="shared" ca="1" si="907"/>
        <v>6.0499999999999998E-2</v>
      </c>
      <c r="CZ863" s="701">
        <f t="shared" ca="1" si="907"/>
        <v>6.0499999999999998E-2</v>
      </c>
      <c r="DA863" s="701">
        <f t="shared" ca="1" si="907"/>
        <v>6.0499999999999998E-2</v>
      </c>
      <c r="DB863" s="701">
        <f t="shared" ca="1" si="907"/>
        <v>6.0499999999999998E-2</v>
      </c>
      <c r="DC863" s="701">
        <f t="shared" ca="1" si="907"/>
        <v>6.0499999999999998E-2</v>
      </c>
      <c r="DD863" s="701">
        <f t="shared" ca="1" si="907"/>
        <v>6.0499999999999998E-2</v>
      </c>
      <c r="DE863" s="701">
        <f t="shared" ca="1" si="907"/>
        <v>6.0499999999999998E-2</v>
      </c>
      <c r="DF863" s="701">
        <f t="shared" ca="1" si="907"/>
        <v>6.0499999999999998E-2</v>
      </c>
      <c r="DG863" s="701">
        <f t="shared" ca="1" si="907"/>
        <v>6.0499999999999998E-2</v>
      </c>
      <c r="DH863" s="701">
        <f t="shared" ca="1" si="907"/>
        <v>6.0499999999999998E-2</v>
      </c>
      <c r="DI863" s="701">
        <f t="shared" ca="1" si="907"/>
        <v>6.0499999999999998E-2</v>
      </c>
      <c r="DJ863" s="701">
        <f t="shared" ca="1" si="907"/>
        <v>6.0499999999999998E-2</v>
      </c>
      <c r="DK863" s="701">
        <f t="shared" ca="1" si="907"/>
        <v>6.0499999999999998E-2</v>
      </c>
      <c r="DL863" s="701">
        <f t="shared" ca="1" si="907"/>
        <v>6.0499999999999998E-2</v>
      </c>
      <c r="DM863" s="701">
        <f t="shared" ca="1" si="907"/>
        <v>6.0499999999999998E-2</v>
      </c>
      <c r="DN863" s="701">
        <f t="shared" ca="1" si="907"/>
        <v>6.0499999999999998E-2</v>
      </c>
      <c r="DO863" s="701">
        <f t="shared" ca="1" si="907"/>
        <v>6.0499999999999998E-2</v>
      </c>
      <c r="DP863" s="701">
        <f t="shared" ca="1" si="907"/>
        <v>6.0499999999999998E-2</v>
      </c>
      <c r="DQ863" s="701">
        <f t="shared" ca="1" si="907"/>
        <v>6.0499999999999998E-2</v>
      </c>
      <c r="DR863" s="701">
        <f t="shared" ca="1" si="907"/>
        <v>6.0499999999999998E-2</v>
      </c>
      <c r="DS863" s="701">
        <f t="shared" ca="1" si="907"/>
        <v>6.0499999999999998E-2</v>
      </c>
      <c r="DT863" s="701">
        <f t="shared" ca="1" si="907"/>
        <v>6.0499999999999998E-2</v>
      </c>
      <c r="DU863" s="701">
        <f t="shared" ca="1" si="907"/>
        <v>6.0499999999999998E-2</v>
      </c>
      <c r="DV863" s="701">
        <f t="shared" ca="1" si="907"/>
        <v>6.0499999999999998E-2</v>
      </c>
      <c r="DW863" s="701">
        <f t="shared" ca="1" si="907"/>
        <v>6.0499999999999998E-2</v>
      </c>
      <c r="DX863" s="701">
        <f t="shared" ca="1" si="907"/>
        <v>6.0499999999999998E-2</v>
      </c>
      <c r="DY863" s="701">
        <f t="shared" ca="1" si="907"/>
        <v>6.0499999999999998E-2</v>
      </c>
      <c r="DZ863" s="701">
        <f t="shared" ca="1" si="907"/>
        <v>6.0499999999999998E-2</v>
      </c>
      <c r="EA863" s="701">
        <f t="shared" ca="1" si="907"/>
        <v>6.0499999999999998E-2</v>
      </c>
      <c r="EB863" s="701">
        <f t="shared" ca="1" si="907"/>
        <v>6.0499999999999998E-2</v>
      </c>
      <c r="EC863" s="701">
        <f t="shared" ref="EC863:FH863" ca="1" si="908">IF(EC855&lt;=$E$63,$E$829,IF(EC855&lt;=$F$63,$F$55,$G$55))+EC862</f>
        <v>6.0499999999999998E-2</v>
      </c>
      <c r="ED863" s="701">
        <f t="shared" ca="1" si="908"/>
        <v>6.0499999999999998E-2</v>
      </c>
      <c r="EE863" s="701">
        <f t="shared" ca="1" si="908"/>
        <v>6.0499999999999998E-2</v>
      </c>
      <c r="EF863" s="701">
        <f t="shared" ca="1" si="908"/>
        <v>6.0499999999999998E-2</v>
      </c>
      <c r="EG863" s="28" t="s">
        <v>803</v>
      </c>
    </row>
    <row r="864" spans="3:137">
      <c r="C864" s="28" t="s">
        <v>822</v>
      </c>
      <c r="E864" s="701">
        <f t="shared" ref="E864:AJ864" si="909">E862+IF(E855&lt;=$D$863,$E$55,IF(AND(E855&gt;$D$863,E855&lt;=$E$63),$E$829,IF(AND(E855&gt;$E$63,E855&lt;=$F$63),$F$55,$G$55)))</f>
        <v>6.0499999999999998E-2</v>
      </c>
      <c r="F864" s="701">
        <f t="shared" si="909"/>
        <v>6.0499999999999998E-2</v>
      </c>
      <c r="G864" s="701">
        <f t="shared" si="909"/>
        <v>6.0499999999999998E-2</v>
      </c>
      <c r="H864" s="701">
        <f t="shared" si="909"/>
        <v>6.0499999999999998E-2</v>
      </c>
      <c r="I864" s="701">
        <f t="shared" si="909"/>
        <v>6.0499999999999998E-2</v>
      </c>
      <c r="J864" s="701">
        <f t="shared" si="909"/>
        <v>6.0499999999999998E-2</v>
      </c>
      <c r="K864" s="701">
        <f t="shared" si="909"/>
        <v>6.0499999999999998E-2</v>
      </c>
      <c r="L864" s="701">
        <f t="shared" si="909"/>
        <v>6.0499999999999998E-2</v>
      </c>
      <c r="M864" s="701">
        <f t="shared" si="909"/>
        <v>6.0499999999999998E-2</v>
      </c>
      <c r="N864" s="701">
        <f t="shared" si="909"/>
        <v>6.0499999999999998E-2</v>
      </c>
      <c r="O864" s="701">
        <f t="shared" si="909"/>
        <v>6.0499999999999998E-2</v>
      </c>
      <c r="P864" s="701">
        <f t="shared" si="909"/>
        <v>6.0499999999999998E-2</v>
      </c>
      <c r="Q864" s="701">
        <f t="shared" si="909"/>
        <v>6.0499999999999998E-2</v>
      </c>
      <c r="R864" s="701">
        <f t="shared" si="909"/>
        <v>6.0499999999999998E-2</v>
      </c>
      <c r="S864" s="701">
        <f t="shared" si="909"/>
        <v>6.0499999999999998E-2</v>
      </c>
      <c r="T864" s="701">
        <f t="shared" si="909"/>
        <v>6.0499999999999998E-2</v>
      </c>
      <c r="U864" s="701">
        <f t="shared" si="909"/>
        <v>6.0499999999999998E-2</v>
      </c>
      <c r="V864" s="701">
        <f t="shared" si="909"/>
        <v>6.0499999999999998E-2</v>
      </c>
      <c r="W864" s="701">
        <f t="shared" si="909"/>
        <v>6.0499999999999998E-2</v>
      </c>
      <c r="X864" s="701">
        <f t="shared" si="909"/>
        <v>6.0499999999999998E-2</v>
      </c>
      <c r="Y864" s="701">
        <f t="shared" ca="1" si="909"/>
        <v>6.0499999999999998E-2</v>
      </c>
      <c r="Z864" s="701">
        <f t="shared" ca="1" si="909"/>
        <v>6.0499999999999998E-2</v>
      </c>
      <c r="AA864" s="701">
        <f t="shared" ca="1" si="909"/>
        <v>6.0499999999999998E-2</v>
      </c>
      <c r="AB864" s="701">
        <f t="shared" ca="1" si="909"/>
        <v>6.0499999999999998E-2</v>
      </c>
      <c r="AC864" s="701">
        <f t="shared" ca="1" si="909"/>
        <v>6.0499999999999998E-2</v>
      </c>
      <c r="AD864" s="701">
        <f t="shared" ca="1" si="909"/>
        <v>6.0499999999999998E-2</v>
      </c>
      <c r="AE864" s="701">
        <f t="shared" ca="1" si="909"/>
        <v>6.0499999999999998E-2</v>
      </c>
      <c r="AF864" s="701">
        <f t="shared" ca="1" si="909"/>
        <v>6.0499999999999998E-2</v>
      </c>
      <c r="AG864" s="701">
        <f t="shared" ca="1" si="909"/>
        <v>6.0499999999999998E-2</v>
      </c>
      <c r="AH864" s="701">
        <f t="shared" ca="1" si="909"/>
        <v>6.0499999999999998E-2</v>
      </c>
      <c r="AI864" s="701">
        <f t="shared" ca="1" si="909"/>
        <v>6.0499999999999998E-2</v>
      </c>
      <c r="AJ864" s="701">
        <f t="shared" ca="1" si="909"/>
        <v>6.0499999999999998E-2</v>
      </c>
      <c r="AK864" s="701">
        <f t="shared" ref="AK864:BP864" ca="1" si="910">AK862+IF(AK855&lt;=$D$863,$E$55,IF(AND(AK855&gt;$D$863,AK855&lt;=$E$63),$E$829,IF(AND(AK855&gt;$E$63,AK855&lt;=$F$63),$F$55,$G$55)))</f>
        <v>6.0499999999999998E-2</v>
      </c>
      <c r="AL864" s="701">
        <f t="shared" ca="1" si="910"/>
        <v>6.0499999999999998E-2</v>
      </c>
      <c r="AM864" s="701">
        <f t="shared" ca="1" si="910"/>
        <v>6.0499999999999998E-2</v>
      </c>
      <c r="AN864" s="701">
        <f t="shared" ca="1" si="910"/>
        <v>6.0499999999999998E-2</v>
      </c>
      <c r="AO864" s="701">
        <f t="shared" ca="1" si="910"/>
        <v>6.0499999999999998E-2</v>
      </c>
      <c r="AP864" s="701">
        <f t="shared" ca="1" si="910"/>
        <v>6.0499999999999998E-2</v>
      </c>
      <c r="AQ864" s="701">
        <f t="shared" ca="1" si="910"/>
        <v>6.0499999999999998E-2</v>
      </c>
      <c r="AR864" s="701">
        <f t="shared" ca="1" si="910"/>
        <v>6.0499999999999998E-2</v>
      </c>
      <c r="AS864" s="701">
        <f t="shared" ca="1" si="910"/>
        <v>6.0499999999999998E-2</v>
      </c>
      <c r="AT864" s="701">
        <f t="shared" ca="1" si="910"/>
        <v>6.0499999999999998E-2</v>
      </c>
      <c r="AU864" s="701">
        <f t="shared" ca="1" si="910"/>
        <v>6.0499999999999998E-2</v>
      </c>
      <c r="AV864" s="701">
        <f t="shared" ca="1" si="910"/>
        <v>6.0499999999999998E-2</v>
      </c>
      <c r="AW864" s="701">
        <f t="shared" ca="1" si="910"/>
        <v>6.0499999999999998E-2</v>
      </c>
      <c r="AX864" s="701">
        <f t="shared" ca="1" si="910"/>
        <v>6.0499999999999998E-2</v>
      </c>
      <c r="AY864" s="701">
        <f t="shared" ca="1" si="910"/>
        <v>6.0499999999999998E-2</v>
      </c>
      <c r="AZ864" s="701">
        <f t="shared" ca="1" si="910"/>
        <v>6.0499999999999998E-2</v>
      </c>
      <c r="BA864" s="701">
        <f t="shared" ca="1" si="910"/>
        <v>6.0499999999999998E-2</v>
      </c>
      <c r="BB864" s="701">
        <f t="shared" ca="1" si="910"/>
        <v>6.0499999999999998E-2</v>
      </c>
      <c r="BC864" s="701">
        <f t="shared" ca="1" si="910"/>
        <v>6.0499999999999998E-2</v>
      </c>
      <c r="BD864" s="701">
        <f t="shared" ca="1" si="910"/>
        <v>6.0499999999999998E-2</v>
      </c>
      <c r="BE864" s="701">
        <f t="shared" ca="1" si="910"/>
        <v>6.0499999999999998E-2</v>
      </c>
      <c r="BF864" s="701">
        <f t="shared" ca="1" si="910"/>
        <v>6.0499999999999998E-2</v>
      </c>
      <c r="BG864" s="701">
        <f t="shared" ca="1" si="910"/>
        <v>6.0499999999999998E-2</v>
      </c>
      <c r="BH864" s="701">
        <f t="shared" ca="1" si="910"/>
        <v>6.0499999999999998E-2</v>
      </c>
      <c r="BI864" s="701">
        <f t="shared" ca="1" si="910"/>
        <v>6.0499999999999998E-2</v>
      </c>
      <c r="BJ864" s="701">
        <f t="shared" ca="1" si="910"/>
        <v>6.0499999999999998E-2</v>
      </c>
      <c r="BK864" s="701">
        <f t="shared" ca="1" si="910"/>
        <v>6.0499999999999998E-2</v>
      </c>
      <c r="BL864" s="701">
        <f t="shared" ca="1" si="910"/>
        <v>6.0499999999999998E-2</v>
      </c>
      <c r="BM864" s="701">
        <f t="shared" ca="1" si="910"/>
        <v>6.0499999999999998E-2</v>
      </c>
      <c r="BN864" s="701">
        <f t="shared" ca="1" si="910"/>
        <v>6.0499999999999998E-2</v>
      </c>
      <c r="BO864" s="701">
        <f t="shared" ca="1" si="910"/>
        <v>6.0499999999999998E-2</v>
      </c>
      <c r="BP864" s="701">
        <f t="shared" ca="1" si="910"/>
        <v>6.0499999999999998E-2</v>
      </c>
      <c r="BQ864" s="701">
        <f t="shared" ref="BQ864:CV864" ca="1" si="911">BQ862+IF(BQ855&lt;=$D$863,$E$55,IF(AND(BQ855&gt;$D$863,BQ855&lt;=$E$63),$E$829,IF(AND(BQ855&gt;$E$63,BQ855&lt;=$F$63),$F$55,$G$55)))</f>
        <v>6.0499999999999998E-2</v>
      </c>
      <c r="BR864" s="701">
        <f t="shared" ca="1" si="911"/>
        <v>6.0499999999999998E-2</v>
      </c>
      <c r="BS864" s="701">
        <f t="shared" ca="1" si="911"/>
        <v>6.0499999999999998E-2</v>
      </c>
      <c r="BT864" s="701">
        <f t="shared" ca="1" si="911"/>
        <v>6.0499999999999998E-2</v>
      </c>
      <c r="BU864" s="701">
        <f t="shared" ca="1" si="911"/>
        <v>6.0499999999999998E-2</v>
      </c>
      <c r="BV864" s="701">
        <f t="shared" ca="1" si="911"/>
        <v>6.0499999999999998E-2</v>
      </c>
      <c r="BW864" s="701">
        <f t="shared" ca="1" si="911"/>
        <v>6.0499999999999998E-2</v>
      </c>
      <c r="BX864" s="701">
        <f t="shared" ca="1" si="911"/>
        <v>6.0499999999999998E-2</v>
      </c>
      <c r="BY864" s="701">
        <f t="shared" ca="1" si="911"/>
        <v>6.0499999999999998E-2</v>
      </c>
      <c r="BZ864" s="701">
        <f t="shared" ca="1" si="911"/>
        <v>6.0499999999999998E-2</v>
      </c>
      <c r="CA864" s="701">
        <f t="shared" ca="1" si="911"/>
        <v>6.0499999999999998E-2</v>
      </c>
      <c r="CB864" s="701">
        <f t="shared" ca="1" si="911"/>
        <v>6.0499999999999998E-2</v>
      </c>
      <c r="CC864" s="701">
        <f t="shared" ca="1" si="911"/>
        <v>6.0499999999999998E-2</v>
      </c>
      <c r="CD864" s="701">
        <f t="shared" ca="1" si="911"/>
        <v>6.0499999999999998E-2</v>
      </c>
      <c r="CE864" s="701">
        <f t="shared" ca="1" si="911"/>
        <v>6.0499999999999998E-2</v>
      </c>
      <c r="CF864" s="701">
        <f t="shared" ca="1" si="911"/>
        <v>6.0499999999999998E-2</v>
      </c>
      <c r="CG864" s="701">
        <f t="shared" ca="1" si="911"/>
        <v>6.0499999999999998E-2</v>
      </c>
      <c r="CH864" s="701">
        <f t="shared" ca="1" si="911"/>
        <v>6.0499999999999998E-2</v>
      </c>
      <c r="CI864" s="701">
        <f t="shared" ca="1" si="911"/>
        <v>6.0499999999999998E-2</v>
      </c>
      <c r="CJ864" s="701">
        <f t="shared" ca="1" si="911"/>
        <v>6.0499999999999998E-2</v>
      </c>
      <c r="CK864" s="701">
        <f t="shared" ca="1" si="911"/>
        <v>6.0499999999999998E-2</v>
      </c>
      <c r="CL864" s="701">
        <f t="shared" ca="1" si="911"/>
        <v>6.0499999999999998E-2</v>
      </c>
      <c r="CM864" s="701">
        <f t="shared" ca="1" si="911"/>
        <v>6.0499999999999998E-2</v>
      </c>
      <c r="CN864" s="701">
        <f t="shared" ca="1" si="911"/>
        <v>6.0499999999999998E-2</v>
      </c>
      <c r="CO864" s="701">
        <f t="shared" ca="1" si="911"/>
        <v>6.0499999999999998E-2</v>
      </c>
      <c r="CP864" s="701">
        <f t="shared" ca="1" si="911"/>
        <v>6.0499999999999998E-2</v>
      </c>
      <c r="CQ864" s="701">
        <f t="shared" ca="1" si="911"/>
        <v>6.0499999999999998E-2</v>
      </c>
      <c r="CR864" s="701">
        <f t="shared" ca="1" si="911"/>
        <v>6.0499999999999998E-2</v>
      </c>
      <c r="CS864" s="701">
        <f t="shared" ca="1" si="911"/>
        <v>6.0499999999999998E-2</v>
      </c>
      <c r="CT864" s="701">
        <f t="shared" ca="1" si="911"/>
        <v>6.0499999999999998E-2</v>
      </c>
      <c r="CU864" s="701">
        <f t="shared" ca="1" si="911"/>
        <v>6.0499999999999998E-2</v>
      </c>
      <c r="CV864" s="701">
        <f t="shared" ca="1" si="911"/>
        <v>6.0499999999999998E-2</v>
      </c>
      <c r="CW864" s="701">
        <f t="shared" ref="CW864:EF864" ca="1" si="912">CW862+IF(CW855&lt;=$D$863,$E$55,IF(AND(CW855&gt;$D$863,CW855&lt;=$E$63),$E$829,IF(AND(CW855&gt;$E$63,CW855&lt;=$F$63),$F$55,$G$55)))</f>
        <v>6.0499999999999998E-2</v>
      </c>
      <c r="CX864" s="701">
        <f t="shared" ca="1" si="912"/>
        <v>6.0499999999999998E-2</v>
      </c>
      <c r="CY864" s="701">
        <f t="shared" ca="1" si="912"/>
        <v>6.0499999999999998E-2</v>
      </c>
      <c r="CZ864" s="701">
        <f t="shared" ca="1" si="912"/>
        <v>6.0499999999999998E-2</v>
      </c>
      <c r="DA864" s="701">
        <f t="shared" ca="1" si="912"/>
        <v>6.0499999999999998E-2</v>
      </c>
      <c r="DB864" s="701">
        <f t="shared" ca="1" si="912"/>
        <v>6.0499999999999998E-2</v>
      </c>
      <c r="DC864" s="701">
        <f t="shared" ca="1" si="912"/>
        <v>6.0499999999999998E-2</v>
      </c>
      <c r="DD864" s="701">
        <f t="shared" ca="1" si="912"/>
        <v>6.0499999999999998E-2</v>
      </c>
      <c r="DE864" s="701">
        <f t="shared" ca="1" si="912"/>
        <v>6.0499999999999998E-2</v>
      </c>
      <c r="DF864" s="701">
        <f t="shared" ca="1" si="912"/>
        <v>6.0499999999999998E-2</v>
      </c>
      <c r="DG864" s="701">
        <f t="shared" ca="1" si="912"/>
        <v>6.0499999999999998E-2</v>
      </c>
      <c r="DH864" s="701">
        <f t="shared" ca="1" si="912"/>
        <v>6.0499999999999998E-2</v>
      </c>
      <c r="DI864" s="701">
        <f t="shared" ca="1" si="912"/>
        <v>6.0499999999999998E-2</v>
      </c>
      <c r="DJ864" s="701">
        <f t="shared" ca="1" si="912"/>
        <v>6.0499999999999998E-2</v>
      </c>
      <c r="DK864" s="701">
        <f t="shared" ca="1" si="912"/>
        <v>6.0499999999999998E-2</v>
      </c>
      <c r="DL864" s="701">
        <f t="shared" ca="1" si="912"/>
        <v>6.0499999999999998E-2</v>
      </c>
      <c r="DM864" s="701">
        <f t="shared" ca="1" si="912"/>
        <v>6.0499999999999998E-2</v>
      </c>
      <c r="DN864" s="701">
        <f t="shared" ca="1" si="912"/>
        <v>6.0499999999999998E-2</v>
      </c>
      <c r="DO864" s="701">
        <f t="shared" ca="1" si="912"/>
        <v>6.0499999999999998E-2</v>
      </c>
      <c r="DP864" s="701">
        <f t="shared" ca="1" si="912"/>
        <v>6.0499999999999998E-2</v>
      </c>
      <c r="DQ864" s="701">
        <f t="shared" ca="1" si="912"/>
        <v>6.0499999999999998E-2</v>
      </c>
      <c r="DR864" s="701">
        <f t="shared" ca="1" si="912"/>
        <v>6.0499999999999998E-2</v>
      </c>
      <c r="DS864" s="701">
        <f t="shared" ca="1" si="912"/>
        <v>6.0499999999999998E-2</v>
      </c>
      <c r="DT864" s="701">
        <f t="shared" ca="1" si="912"/>
        <v>6.0499999999999998E-2</v>
      </c>
      <c r="DU864" s="701">
        <f t="shared" ca="1" si="912"/>
        <v>6.0499999999999998E-2</v>
      </c>
      <c r="DV864" s="701">
        <f t="shared" ca="1" si="912"/>
        <v>6.0499999999999998E-2</v>
      </c>
      <c r="DW864" s="701">
        <f t="shared" ca="1" si="912"/>
        <v>6.0499999999999998E-2</v>
      </c>
      <c r="DX864" s="701">
        <f t="shared" ca="1" si="912"/>
        <v>6.0499999999999998E-2</v>
      </c>
      <c r="DY864" s="701">
        <f t="shared" ca="1" si="912"/>
        <v>6.0499999999999998E-2</v>
      </c>
      <c r="DZ864" s="701">
        <f t="shared" ca="1" si="912"/>
        <v>6.0499999999999998E-2</v>
      </c>
      <c r="EA864" s="701">
        <f t="shared" ca="1" si="912"/>
        <v>6.0499999999999998E-2</v>
      </c>
      <c r="EB864" s="701">
        <f t="shared" ca="1" si="912"/>
        <v>6.0499999999999998E-2</v>
      </c>
      <c r="EC864" s="701">
        <f t="shared" ca="1" si="912"/>
        <v>6.0499999999999998E-2</v>
      </c>
      <c r="ED864" s="701">
        <f t="shared" ca="1" si="912"/>
        <v>6.0499999999999998E-2</v>
      </c>
      <c r="EE864" s="701">
        <f t="shared" ca="1" si="912"/>
        <v>6.0499999999999998E-2</v>
      </c>
      <c r="EF864" s="701">
        <f t="shared" ca="1" si="912"/>
        <v>6.0499999999999998E-2</v>
      </c>
      <c r="EG864" s="28" t="s">
        <v>803</v>
      </c>
    </row>
    <row r="867" spans="2:29" ht="23" customHeight="1">
      <c r="B867" s="669" t="s">
        <v>823</v>
      </c>
      <c r="C867" s="669"/>
      <c r="D867" s="669"/>
      <c r="E867" s="669"/>
      <c r="F867" s="669"/>
      <c r="G867" s="669"/>
      <c r="H867" s="669"/>
      <c r="I867" s="669"/>
      <c r="J867" s="669"/>
      <c r="K867" s="669"/>
      <c r="L867" s="669"/>
      <c r="M867" s="669"/>
      <c r="N867" s="669"/>
      <c r="O867" s="669"/>
      <c r="P867" s="669"/>
    </row>
    <row r="868" spans="2:29" ht="14.5" customHeight="1" thickBot="1"/>
    <row r="869" spans="2:29" ht="14.5" customHeight="1" thickBot="1">
      <c r="C869" s="2044" t="s">
        <v>824</v>
      </c>
      <c r="D869" s="2031"/>
      <c r="E869" s="2031"/>
      <c r="F869" s="2031"/>
      <c r="G869" s="2031"/>
      <c r="H869" s="2031"/>
      <c r="I869" s="2031"/>
      <c r="J869" s="2032"/>
      <c r="Q869" s="27" t="s">
        <v>825</v>
      </c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</row>
    <row r="870" spans="2:29" ht="14.5" customHeight="1" thickBot="1">
      <c r="C870" s="83" t="s">
        <v>826</v>
      </c>
      <c r="D870" s="863">
        <f ca="1">E870-$D$877</f>
        <v>-1.4999999999999999E-2</v>
      </c>
      <c r="E870" s="863">
        <f ca="1">F870-$D$877</f>
        <v>-0.01</v>
      </c>
      <c r="F870" s="863">
        <f ca="1">G870-$D$877</f>
        <v>-5.0000000000000001E-3</v>
      </c>
      <c r="G870" s="864">
        <f ca="1">OFFSET(Val!$C$25,,$J$36)</f>
        <v>0</v>
      </c>
      <c r="H870" s="863">
        <f ca="1">G870+$D$877</f>
        <v>5.0000000000000001E-3</v>
      </c>
      <c r="I870" s="863">
        <f ca="1">H870+$D$877</f>
        <v>0.01</v>
      </c>
      <c r="J870" s="865">
        <f ca="1">I870+$D$877</f>
        <v>1.4999999999999999E-2</v>
      </c>
      <c r="Q870" s="27"/>
      <c r="R870" s="1591">
        <v>0</v>
      </c>
      <c r="S870" s="1591">
        <f t="shared" ref="S870:AC870" si="913">R870+1</f>
        <v>1</v>
      </c>
      <c r="T870" s="1591">
        <f t="shared" si="913"/>
        <v>2</v>
      </c>
      <c r="U870" s="1591">
        <f t="shared" si="913"/>
        <v>3</v>
      </c>
      <c r="V870" s="1591">
        <f t="shared" si="913"/>
        <v>4</v>
      </c>
      <c r="W870" s="1591">
        <f t="shared" si="913"/>
        <v>5</v>
      </c>
      <c r="X870" s="1591">
        <f t="shared" si="913"/>
        <v>6</v>
      </c>
      <c r="Y870" s="1591">
        <f t="shared" si="913"/>
        <v>7</v>
      </c>
      <c r="Z870" s="1591">
        <f t="shared" si="913"/>
        <v>8</v>
      </c>
      <c r="AA870" s="1591">
        <f t="shared" si="913"/>
        <v>9</v>
      </c>
      <c r="AB870" s="1591">
        <f t="shared" si="913"/>
        <v>10</v>
      </c>
      <c r="AC870" s="1591">
        <f t="shared" si="913"/>
        <v>11</v>
      </c>
    </row>
    <row r="871" spans="2:29">
      <c r="C871" s="31" t="str">
        <f>R$921</f>
        <v>XIRR-Levered (Deal)</v>
      </c>
      <c r="D871" s="58" t="e">
        <f t="shared" ref="D871:J876" ca="1" si="914">INDEX($R$923:$AB$930,MATCH(D$870,$Q$923:$Q$930,0),MATCH($C871,$R$921:$AB$921,0))</f>
        <v>#N/A</v>
      </c>
      <c r="E871" s="58" t="e">
        <f t="shared" ca="1" si="914"/>
        <v>#N/A</v>
      </c>
      <c r="F871" s="58" t="e">
        <f t="shared" ca="1" si="914"/>
        <v>#N/A</v>
      </c>
      <c r="G871" s="58" t="e">
        <f t="shared" ca="1" si="914"/>
        <v>#N/A</v>
      </c>
      <c r="H871" s="58" t="e">
        <f t="shared" ca="1" si="914"/>
        <v>#N/A</v>
      </c>
      <c r="I871" s="58" t="e">
        <f t="shared" ca="1" si="914"/>
        <v>#N/A</v>
      </c>
      <c r="J871" s="39" t="e">
        <f t="shared" ca="1" si="914"/>
        <v>#N/A</v>
      </c>
      <c r="Q871" s="27" t="str">
        <f>C871</f>
        <v>XIRR-Levered (Deal)</v>
      </c>
    </row>
    <row r="872" spans="2:29">
      <c r="C872" s="31" t="str">
        <f>T$921</f>
        <v>XIRR-Levered (Deal with Perf. Fee)</v>
      </c>
      <c r="D872" s="58" t="e">
        <f t="shared" ca="1" si="914"/>
        <v>#N/A</v>
      </c>
      <c r="E872" s="58" t="e">
        <f t="shared" ca="1" si="914"/>
        <v>#N/A</v>
      </c>
      <c r="F872" s="58" t="e">
        <f t="shared" ca="1" si="914"/>
        <v>#N/A</v>
      </c>
      <c r="G872" s="58" t="e">
        <f t="shared" ca="1" si="914"/>
        <v>#N/A</v>
      </c>
      <c r="H872" s="58" t="e">
        <f t="shared" ca="1" si="914"/>
        <v>#N/A</v>
      </c>
      <c r="I872" s="58" t="e">
        <f t="shared" ca="1" si="914"/>
        <v>#N/A</v>
      </c>
      <c r="J872" s="39" t="e">
        <f t="shared" ca="1" si="914"/>
        <v>#N/A</v>
      </c>
      <c r="Q872" s="58">
        <f ca="1">D870</f>
        <v>-1.4999999999999999E-2</v>
      </c>
      <c r="R872" s="1250" t="e">
        <f t="shared" ref="R872:R878" ca="1" si="915">$D$425</f>
        <v>#DIV/0!</v>
      </c>
      <c r="S872" s="1250" t="e">
        <f t="shared" ref="S872:AC872" ca="1" si="916">IF($J$36&gt;E$222,E$418+SUM(E$421:E$424),IF($J$36=E$222,$D$883+$D$884+E$418,0))</f>
        <v>#DIV/0!</v>
      </c>
      <c r="T872" s="1250" t="e">
        <f t="shared" ca="1" si="916"/>
        <v>#DIV/0!</v>
      </c>
      <c r="U872" s="1250" t="e">
        <f t="shared" ca="1" si="916"/>
        <v>#DIV/0!</v>
      </c>
      <c r="V872" s="1250" t="e">
        <f t="shared" ca="1" si="916"/>
        <v>#DIV/0!</v>
      </c>
      <c r="W872" s="1250" t="e">
        <f t="shared" ca="1" si="916"/>
        <v>#DIV/0!</v>
      </c>
      <c r="X872" s="1250" t="e">
        <f t="shared" ca="1" si="916"/>
        <v>#DIV/0!</v>
      </c>
      <c r="Y872" s="1250" t="e">
        <f t="shared" ca="1" si="916"/>
        <v>#DIV/0!</v>
      </c>
      <c r="Z872" s="1250" t="e">
        <f t="shared" ca="1" si="916"/>
        <v>#DIV/0!</v>
      </c>
      <c r="AA872" s="1250" t="e">
        <f t="shared" ca="1" si="916"/>
        <v>#DIV/0!</v>
      </c>
      <c r="AB872" s="1250" t="e">
        <f t="shared" ca="1" si="916"/>
        <v>#DIV/0!</v>
      </c>
      <c r="AC872" s="1250" t="e">
        <f t="shared" ca="1" si="916"/>
        <v>#DIV/0!</v>
      </c>
    </row>
    <row r="873" spans="2:29">
      <c r="C873" s="31" t="str">
        <f>V$921</f>
        <v>XIRR-Levered (Project)</v>
      </c>
      <c r="D873" s="58" t="e">
        <f t="shared" ca="1" si="914"/>
        <v>#N/A</v>
      </c>
      <c r="E873" s="58" t="e">
        <f t="shared" ca="1" si="914"/>
        <v>#N/A</v>
      </c>
      <c r="F873" s="58" t="e">
        <f t="shared" ca="1" si="914"/>
        <v>#N/A</v>
      </c>
      <c r="G873" s="58" t="e">
        <f t="shared" ca="1" si="914"/>
        <v>#N/A</v>
      </c>
      <c r="H873" s="58" t="e">
        <f t="shared" ca="1" si="914"/>
        <v>#N/A</v>
      </c>
      <c r="I873" s="58" t="e">
        <f t="shared" ca="1" si="914"/>
        <v>#N/A</v>
      </c>
      <c r="J873" s="39" t="e">
        <f t="shared" ca="1" si="914"/>
        <v>#N/A</v>
      </c>
      <c r="Q873" s="58">
        <f ca="1">E870</f>
        <v>-0.01</v>
      </c>
      <c r="R873" s="1250" t="e">
        <f t="shared" ca="1" si="915"/>
        <v>#DIV/0!</v>
      </c>
      <c r="S873" s="1250" t="e">
        <f t="shared" ref="S873:AC873" ca="1" si="917">IF($J$36&gt;E$222,E$418+SUM(E$421:E$424),IF($J$36=E$222,$E$883+$E$884+E$418,0))</f>
        <v>#DIV/0!</v>
      </c>
      <c r="T873" s="1250" t="e">
        <f t="shared" ca="1" si="917"/>
        <v>#DIV/0!</v>
      </c>
      <c r="U873" s="1250" t="e">
        <f t="shared" ca="1" si="917"/>
        <v>#DIV/0!</v>
      </c>
      <c r="V873" s="1250" t="e">
        <f t="shared" ca="1" si="917"/>
        <v>#DIV/0!</v>
      </c>
      <c r="W873" s="1250" t="e">
        <f t="shared" ca="1" si="917"/>
        <v>#DIV/0!</v>
      </c>
      <c r="X873" s="1250" t="e">
        <f t="shared" ca="1" si="917"/>
        <v>#DIV/0!</v>
      </c>
      <c r="Y873" s="1250" t="e">
        <f t="shared" ca="1" si="917"/>
        <v>#DIV/0!</v>
      </c>
      <c r="Z873" s="1250" t="e">
        <f t="shared" ca="1" si="917"/>
        <v>#DIV/0!</v>
      </c>
      <c r="AA873" s="1250" t="e">
        <f t="shared" ca="1" si="917"/>
        <v>#DIV/0!</v>
      </c>
      <c r="AB873" s="1250" t="e">
        <f t="shared" ca="1" si="917"/>
        <v>#DIV/0!</v>
      </c>
      <c r="AC873" s="1250" t="e">
        <f t="shared" ca="1" si="917"/>
        <v>#DIV/0!</v>
      </c>
    </row>
    <row r="874" spans="2:29">
      <c r="C874" s="31" t="str">
        <f>X$921</f>
        <v>XIRR-Unlevered (Project)</v>
      </c>
      <c r="D874" s="58" t="e">
        <f t="shared" ca="1" si="914"/>
        <v>#N/A</v>
      </c>
      <c r="E874" s="58" t="e">
        <f t="shared" ca="1" si="914"/>
        <v>#N/A</v>
      </c>
      <c r="F874" s="58" t="e">
        <f t="shared" ca="1" si="914"/>
        <v>#N/A</v>
      </c>
      <c r="G874" s="58" t="e">
        <f t="shared" ca="1" si="914"/>
        <v>#N/A</v>
      </c>
      <c r="H874" s="58" t="e">
        <f t="shared" ca="1" si="914"/>
        <v>#N/A</v>
      </c>
      <c r="I874" s="58" t="e">
        <f t="shared" ca="1" si="914"/>
        <v>#N/A</v>
      </c>
      <c r="J874" s="39" t="e">
        <f t="shared" ca="1" si="914"/>
        <v>#N/A</v>
      </c>
      <c r="Q874" s="58">
        <f ca="1">F870</f>
        <v>-5.0000000000000001E-3</v>
      </c>
      <c r="R874" s="1250" t="e">
        <f t="shared" ca="1" si="915"/>
        <v>#DIV/0!</v>
      </c>
      <c r="S874" s="1250" t="e">
        <f t="shared" ref="S874:AC874" ca="1" si="918">IF($J$36&gt;E$222,E$418+SUM(E$421:E$424),IF($J$36=E$222,$F$883+$F$884+E$418,0))</f>
        <v>#DIV/0!</v>
      </c>
      <c r="T874" s="1250" t="e">
        <f t="shared" ca="1" si="918"/>
        <v>#DIV/0!</v>
      </c>
      <c r="U874" s="1250" t="e">
        <f t="shared" ca="1" si="918"/>
        <v>#DIV/0!</v>
      </c>
      <c r="V874" s="1250" t="e">
        <f t="shared" ca="1" si="918"/>
        <v>#DIV/0!</v>
      </c>
      <c r="W874" s="1250" t="e">
        <f t="shared" ca="1" si="918"/>
        <v>#DIV/0!</v>
      </c>
      <c r="X874" s="1250" t="e">
        <f t="shared" ca="1" si="918"/>
        <v>#DIV/0!</v>
      </c>
      <c r="Y874" s="1250" t="e">
        <f t="shared" ca="1" si="918"/>
        <v>#DIV/0!</v>
      </c>
      <c r="Z874" s="1250" t="e">
        <f t="shared" ca="1" si="918"/>
        <v>#DIV/0!</v>
      </c>
      <c r="AA874" s="1250" t="e">
        <f t="shared" ca="1" si="918"/>
        <v>#DIV/0!</v>
      </c>
      <c r="AB874" s="1250" t="e">
        <f t="shared" ca="1" si="918"/>
        <v>#DIV/0!</v>
      </c>
      <c r="AC874" s="1250" t="e">
        <f t="shared" ca="1" si="918"/>
        <v>#DIV/0!</v>
      </c>
    </row>
    <row r="875" spans="2:29">
      <c r="C875" s="31" t="str">
        <f>Z$921</f>
        <v>Equity Multiple</v>
      </c>
      <c r="D875" s="1579" t="e">
        <f t="shared" ca="1" si="914"/>
        <v>#N/A</v>
      </c>
      <c r="E875" s="1579" t="e">
        <f t="shared" ca="1" si="914"/>
        <v>#N/A</v>
      </c>
      <c r="F875" s="1579" t="e">
        <f t="shared" ca="1" si="914"/>
        <v>#N/A</v>
      </c>
      <c r="G875" s="1579" t="e">
        <f t="shared" ca="1" si="914"/>
        <v>#N/A</v>
      </c>
      <c r="H875" s="1579" t="e">
        <f t="shared" ca="1" si="914"/>
        <v>#N/A</v>
      </c>
      <c r="I875" s="1579" t="e">
        <f t="shared" ca="1" si="914"/>
        <v>#N/A</v>
      </c>
      <c r="J875" s="1592" t="e">
        <f t="shared" ca="1" si="914"/>
        <v>#N/A</v>
      </c>
      <c r="P875" s="866"/>
      <c r="Q875" s="58">
        <f ca="1">G870</f>
        <v>0</v>
      </c>
      <c r="R875" s="1250" t="e">
        <f t="shared" ca="1" si="915"/>
        <v>#DIV/0!</v>
      </c>
      <c r="S875" s="1250" t="e">
        <f t="shared" ref="S875:AC875" ca="1" si="919">IF($J$36&gt;E$222,E$418+SUM(E$421:E$424),IF($J$36=E$222,$G$883+$G$884+E$418,0))</f>
        <v>#DIV/0!</v>
      </c>
      <c r="T875" s="1250" t="e">
        <f t="shared" ca="1" si="919"/>
        <v>#DIV/0!</v>
      </c>
      <c r="U875" s="1250" t="e">
        <f t="shared" ca="1" si="919"/>
        <v>#DIV/0!</v>
      </c>
      <c r="V875" s="1250" t="e">
        <f t="shared" ca="1" si="919"/>
        <v>#DIV/0!</v>
      </c>
      <c r="W875" s="1250" t="e">
        <f t="shared" ca="1" si="919"/>
        <v>#DIV/0!</v>
      </c>
      <c r="X875" s="1250" t="e">
        <f t="shared" ca="1" si="919"/>
        <v>#DIV/0!</v>
      </c>
      <c r="Y875" s="1250" t="e">
        <f t="shared" ca="1" si="919"/>
        <v>#DIV/0!</v>
      </c>
      <c r="Z875" s="1250" t="e">
        <f t="shared" ca="1" si="919"/>
        <v>#DIV/0!</v>
      </c>
      <c r="AA875" s="1250" t="e">
        <f t="shared" ca="1" si="919"/>
        <v>#DIV/0!</v>
      </c>
      <c r="AB875" s="1250" t="e">
        <f t="shared" ca="1" si="919"/>
        <v>#DIV/0!</v>
      </c>
      <c r="AC875" s="1250" t="e">
        <f t="shared" ca="1" si="919"/>
        <v>#DIV/0!</v>
      </c>
    </row>
    <row r="876" spans="2:29" ht="14.5" customHeight="1" thickBot="1">
      <c r="C876" s="35" t="str">
        <f>AB$921</f>
        <v>DCF Value</v>
      </c>
      <c r="D876" s="1593" t="e">
        <f t="shared" ca="1" si="914"/>
        <v>#N/A</v>
      </c>
      <c r="E876" s="1593" t="e">
        <f t="shared" ca="1" si="914"/>
        <v>#N/A</v>
      </c>
      <c r="F876" s="1593" t="e">
        <f t="shared" ca="1" si="914"/>
        <v>#N/A</v>
      </c>
      <c r="G876" s="1593" t="e">
        <f t="shared" ca="1" si="914"/>
        <v>#N/A</v>
      </c>
      <c r="H876" s="1593" t="e">
        <f t="shared" ca="1" si="914"/>
        <v>#N/A</v>
      </c>
      <c r="I876" s="1593" t="e">
        <f t="shared" ca="1" si="914"/>
        <v>#N/A</v>
      </c>
      <c r="J876" s="1594" t="e">
        <f t="shared" ca="1" si="914"/>
        <v>#N/A</v>
      </c>
      <c r="Q876" s="58">
        <f ca="1">H870</f>
        <v>5.0000000000000001E-3</v>
      </c>
      <c r="R876" s="1250" t="e">
        <f t="shared" ca="1" si="915"/>
        <v>#DIV/0!</v>
      </c>
      <c r="S876" s="1250" t="e">
        <f t="shared" ref="S876:AC876" ca="1" si="920">IF($J$36&gt;E$222,E$418+SUM(E$421:E$424),IF($J$36=E$222,$H$883+$H$884+E$418,0))</f>
        <v>#DIV/0!</v>
      </c>
      <c r="T876" s="1250" t="e">
        <f t="shared" ca="1" si="920"/>
        <v>#DIV/0!</v>
      </c>
      <c r="U876" s="1250" t="e">
        <f t="shared" ca="1" si="920"/>
        <v>#DIV/0!</v>
      </c>
      <c r="V876" s="1250" t="e">
        <f t="shared" ca="1" si="920"/>
        <v>#DIV/0!</v>
      </c>
      <c r="W876" s="1250" t="e">
        <f t="shared" ca="1" si="920"/>
        <v>#DIV/0!</v>
      </c>
      <c r="X876" s="1250" t="e">
        <f t="shared" ca="1" si="920"/>
        <v>#DIV/0!</v>
      </c>
      <c r="Y876" s="1250" t="e">
        <f t="shared" ca="1" si="920"/>
        <v>#DIV/0!</v>
      </c>
      <c r="Z876" s="1250" t="e">
        <f t="shared" ca="1" si="920"/>
        <v>#DIV/0!</v>
      </c>
      <c r="AA876" s="1250" t="e">
        <f t="shared" ca="1" si="920"/>
        <v>#DIV/0!</v>
      </c>
      <c r="AB876" s="1250" t="e">
        <f t="shared" ca="1" si="920"/>
        <v>#DIV/0!</v>
      </c>
      <c r="AC876" s="1250" t="e">
        <f t="shared" ca="1" si="920"/>
        <v>#DIV/0!</v>
      </c>
    </row>
    <row r="877" spans="2:29" ht="14.5" customHeight="1" thickBot="1">
      <c r="C877" s="84" t="s">
        <v>827</v>
      </c>
      <c r="D877" s="867">
        <v>5.0000000000000001E-3</v>
      </c>
      <c r="Q877" s="58">
        <f ca="1">I870</f>
        <v>0.01</v>
      </c>
      <c r="R877" s="1250" t="e">
        <f t="shared" ca="1" si="915"/>
        <v>#DIV/0!</v>
      </c>
      <c r="S877" s="1250" t="e">
        <f t="shared" ref="S877:AC877" ca="1" si="921">IF($J$36&gt;E$222,E$418+SUM(E$421:E$424),IF($J$36=E$222,$I$883+$I$884+E$418,0))</f>
        <v>#DIV/0!</v>
      </c>
      <c r="T877" s="1250" t="e">
        <f t="shared" ca="1" si="921"/>
        <v>#DIV/0!</v>
      </c>
      <c r="U877" s="1250" t="e">
        <f t="shared" ca="1" si="921"/>
        <v>#DIV/0!</v>
      </c>
      <c r="V877" s="1250" t="e">
        <f t="shared" ca="1" si="921"/>
        <v>#DIV/0!</v>
      </c>
      <c r="W877" s="1250" t="e">
        <f t="shared" ca="1" si="921"/>
        <v>#DIV/0!</v>
      </c>
      <c r="X877" s="1250" t="e">
        <f t="shared" ca="1" si="921"/>
        <v>#DIV/0!</v>
      </c>
      <c r="Y877" s="1250" t="e">
        <f t="shared" ca="1" si="921"/>
        <v>#DIV/0!</v>
      </c>
      <c r="Z877" s="1250" t="e">
        <f t="shared" ca="1" si="921"/>
        <v>#DIV/0!</v>
      </c>
      <c r="AA877" s="1250" t="e">
        <f t="shared" ca="1" si="921"/>
        <v>#DIV/0!</v>
      </c>
      <c r="AB877" s="1250" t="e">
        <f t="shared" ca="1" si="921"/>
        <v>#DIV/0!</v>
      </c>
      <c r="AC877" s="1250" t="e">
        <f t="shared" ca="1" si="921"/>
        <v>#DIV/0!</v>
      </c>
    </row>
    <row r="878" spans="2:29" ht="14.5" customHeight="1" thickBot="1">
      <c r="Q878" s="58">
        <f ca="1">J870</f>
        <v>1.4999999999999999E-2</v>
      </c>
      <c r="R878" s="1250" t="e">
        <f t="shared" ca="1" si="915"/>
        <v>#DIV/0!</v>
      </c>
      <c r="S878" s="1250" t="e">
        <f t="shared" ref="S878:AC878" ca="1" si="922">IF($J$36&gt;E$222,E$418+SUM(E$421:E$424),IF($J$36=E$222,$J$883+$J$884+E$418,0))</f>
        <v>#DIV/0!</v>
      </c>
      <c r="T878" s="1250" t="e">
        <f t="shared" ca="1" si="922"/>
        <v>#DIV/0!</v>
      </c>
      <c r="U878" s="1250" t="e">
        <f t="shared" ca="1" si="922"/>
        <v>#DIV/0!</v>
      </c>
      <c r="V878" s="1250" t="e">
        <f t="shared" ca="1" si="922"/>
        <v>#DIV/0!</v>
      </c>
      <c r="W878" s="1250" t="e">
        <f t="shared" ca="1" si="922"/>
        <v>#DIV/0!</v>
      </c>
      <c r="X878" s="1250" t="e">
        <f t="shared" ca="1" si="922"/>
        <v>#DIV/0!</v>
      </c>
      <c r="Y878" s="1250" t="e">
        <f t="shared" ca="1" si="922"/>
        <v>#DIV/0!</v>
      </c>
      <c r="Z878" s="1250" t="e">
        <f t="shared" ca="1" si="922"/>
        <v>#DIV/0!</v>
      </c>
      <c r="AA878" s="1250" t="e">
        <f t="shared" ca="1" si="922"/>
        <v>#DIV/0!</v>
      </c>
      <c r="AB878" s="1250" t="e">
        <f t="shared" ca="1" si="922"/>
        <v>#DIV/0!</v>
      </c>
      <c r="AC878" s="1250" t="e">
        <f t="shared" ca="1" si="922"/>
        <v>#DIV/0!</v>
      </c>
    </row>
    <row r="879" spans="2:29" ht="14.5" customHeight="1" thickBot="1">
      <c r="C879" s="2044" t="s">
        <v>828</v>
      </c>
      <c r="D879" s="2031"/>
      <c r="E879" s="2031"/>
      <c r="F879" s="2031"/>
      <c r="G879" s="2031"/>
      <c r="H879" s="2031"/>
      <c r="I879" s="2031"/>
      <c r="J879" s="2032"/>
      <c r="S879" s="1250"/>
    </row>
    <row r="880" spans="2:29" ht="14.5" customHeight="1" thickBot="1">
      <c r="C880" s="83" t="s">
        <v>826</v>
      </c>
      <c r="D880" s="863">
        <f t="shared" ref="D880:J880" ca="1" si="923">D870</f>
        <v>-1.4999999999999999E-2</v>
      </c>
      <c r="E880" s="863">
        <f t="shared" ca="1" si="923"/>
        <v>-0.01</v>
      </c>
      <c r="F880" s="863">
        <f t="shared" ca="1" si="923"/>
        <v>-5.0000000000000001E-3</v>
      </c>
      <c r="G880" s="868">
        <f t="shared" ca="1" si="923"/>
        <v>0</v>
      </c>
      <c r="H880" s="863">
        <f t="shared" ca="1" si="923"/>
        <v>5.0000000000000001E-3</v>
      </c>
      <c r="I880" s="863">
        <f t="shared" ca="1" si="923"/>
        <v>0.01</v>
      </c>
      <c r="J880" s="865">
        <f t="shared" ca="1" si="923"/>
        <v>1.4999999999999999E-2</v>
      </c>
      <c r="Q880" s="27" t="str">
        <f>C873</f>
        <v>XIRR-Levered (Project)</v>
      </c>
      <c r="S880" s="1250"/>
    </row>
    <row r="881" spans="3:29">
      <c r="C881" s="31" t="s">
        <v>239</v>
      </c>
      <c r="D881" s="1583" t="e">
        <f t="shared" ref="D881:J881" ca="1" si="924">AVERAGE(OFFSET($D$395,,$J$36+1))/D880</f>
        <v>#DIV/0!</v>
      </c>
      <c r="E881" s="1583" t="e">
        <f t="shared" ca="1" si="924"/>
        <v>#DIV/0!</v>
      </c>
      <c r="F881" s="1583" t="e">
        <f t="shared" ca="1" si="924"/>
        <v>#DIV/0!</v>
      </c>
      <c r="G881" s="1583" t="e">
        <f t="shared" ca="1" si="924"/>
        <v>#DIV/0!</v>
      </c>
      <c r="H881" s="1583" t="e">
        <f t="shared" ca="1" si="924"/>
        <v>#DIV/0!</v>
      </c>
      <c r="I881" s="1583" t="e">
        <f t="shared" ca="1" si="924"/>
        <v>#DIV/0!</v>
      </c>
      <c r="J881" s="1257" t="e">
        <f t="shared" ca="1" si="924"/>
        <v>#DIV/0!</v>
      </c>
      <c r="Q881" s="58">
        <f t="shared" ref="Q881:Q887" ca="1" si="925">Q872</f>
        <v>-1.4999999999999999E-2</v>
      </c>
      <c r="R881" s="1250" t="e">
        <f t="shared" ref="R881:R887" ca="1" si="926">$D$426</f>
        <v>#DIV/0!</v>
      </c>
      <c r="S881" s="1250" t="e">
        <f t="shared" ref="S881:AC881" ca="1" si="927">IF($J$36&gt;E$222,E$412+SUM(E$421:E$424),IF($J$36=E$222,$D$883+$D$884+E$412,0))</f>
        <v>#DIV/0!</v>
      </c>
      <c r="T881" s="1250" t="e">
        <f t="shared" ca="1" si="927"/>
        <v>#DIV/0!</v>
      </c>
      <c r="U881" s="1250" t="e">
        <f t="shared" ca="1" si="927"/>
        <v>#DIV/0!</v>
      </c>
      <c r="V881" s="1250" t="e">
        <f t="shared" ca="1" si="927"/>
        <v>#DIV/0!</v>
      </c>
      <c r="W881" s="1250" t="e">
        <f t="shared" ca="1" si="927"/>
        <v>#DIV/0!</v>
      </c>
      <c r="X881" s="1250" t="e">
        <f t="shared" ca="1" si="927"/>
        <v>#DIV/0!</v>
      </c>
      <c r="Y881" s="1250" t="e">
        <f t="shared" ca="1" si="927"/>
        <v>#DIV/0!</v>
      </c>
      <c r="Z881" s="1250" t="e">
        <f t="shared" ca="1" si="927"/>
        <v>#DIV/0!</v>
      </c>
      <c r="AA881" s="1250" t="e">
        <f t="shared" ca="1" si="927"/>
        <v>#DIV/0!</v>
      </c>
      <c r="AB881" s="1250" t="e">
        <f t="shared" ca="1" si="927"/>
        <v>#DIV/0!</v>
      </c>
      <c r="AC881" s="1250" t="e">
        <f t="shared" ca="1" si="927"/>
        <v>#DIV/0!</v>
      </c>
    </row>
    <row r="882" spans="3:29">
      <c r="C882" s="31" t="s">
        <v>243</v>
      </c>
      <c r="D882" s="1583" t="e">
        <f t="shared" ref="D882:J882" ca="1" si="928">-SUM($J$37:$J$38)*D881</f>
        <v>#DIV/0!</v>
      </c>
      <c r="E882" s="1583" t="e">
        <f t="shared" ca="1" si="928"/>
        <v>#DIV/0!</v>
      </c>
      <c r="F882" s="1583" t="e">
        <f t="shared" ca="1" si="928"/>
        <v>#DIV/0!</v>
      </c>
      <c r="G882" s="1583" t="e">
        <f t="shared" ca="1" si="928"/>
        <v>#DIV/0!</v>
      </c>
      <c r="H882" s="1583" t="e">
        <f t="shared" ca="1" si="928"/>
        <v>#DIV/0!</v>
      </c>
      <c r="I882" s="1583" t="e">
        <f t="shared" ca="1" si="928"/>
        <v>#DIV/0!</v>
      </c>
      <c r="J882" s="1257" t="e">
        <f t="shared" ca="1" si="928"/>
        <v>#DIV/0!</v>
      </c>
      <c r="Q882" s="58">
        <f t="shared" ca="1" si="925"/>
        <v>-0.01</v>
      </c>
      <c r="R882" s="1250" t="e">
        <f t="shared" ca="1" si="926"/>
        <v>#DIV/0!</v>
      </c>
      <c r="S882" s="1250" t="e">
        <f t="shared" ref="S882:AC882" ca="1" si="929">IF($J$36&gt;E$222,E$412+SUM(E$421:E$424),IF($J$36=E$222,$E$883+$E$884+E$412,0))</f>
        <v>#DIV/0!</v>
      </c>
      <c r="T882" s="1250" t="e">
        <f t="shared" ca="1" si="929"/>
        <v>#DIV/0!</v>
      </c>
      <c r="U882" s="1250" t="e">
        <f t="shared" ca="1" si="929"/>
        <v>#DIV/0!</v>
      </c>
      <c r="V882" s="1250" t="e">
        <f t="shared" ca="1" si="929"/>
        <v>#DIV/0!</v>
      </c>
      <c r="W882" s="1250" t="e">
        <f t="shared" ca="1" si="929"/>
        <v>#DIV/0!</v>
      </c>
      <c r="X882" s="1250" t="e">
        <f t="shared" ca="1" si="929"/>
        <v>#DIV/0!</v>
      </c>
      <c r="Y882" s="1250" t="e">
        <f t="shared" ca="1" si="929"/>
        <v>#DIV/0!</v>
      </c>
      <c r="Z882" s="1250" t="e">
        <f t="shared" ca="1" si="929"/>
        <v>#DIV/0!</v>
      </c>
      <c r="AA882" s="1250" t="e">
        <f t="shared" ca="1" si="929"/>
        <v>#DIV/0!</v>
      </c>
      <c r="AB882" s="1250" t="e">
        <f t="shared" ca="1" si="929"/>
        <v>#DIV/0!</v>
      </c>
      <c r="AC882" s="1250" t="e">
        <f t="shared" ca="1" si="929"/>
        <v>#DIV/0!</v>
      </c>
    </row>
    <row r="883" spans="3:29">
      <c r="C883" s="31" t="s">
        <v>245</v>
      </c>
      <c r="D883" s="1583" t="e">
        <f t="shared" ref="D883:J883" ca="1" si="930">SUM(D881:D882)</f>
        <v>#DIV/0!</v>
      </c>
      <c r="E883" s="1583" t="e">
        <f t="shared" ca="1" si="930"/>
        <v>#DIV/0!</v>
      </c>
      <c r="F883" s="1583" t="e">
        <f t="shared" ca="1" si="930"/>
        <v>#DIV/0!</v>
      </c>
      <c r="G883" s="1583" t="e">
        <f t="shared" ca="1" si="930"/>
        <v>#DIV/0!</v>
      </c>
      <c r="H883" s="1583" t="e">
        <f t="shared" ca="1" si="930"/>
        <v>#DIV/0!</v>
      </c>
      <c r="I883" s="1583" t="e">
        <f t="shared" ca="1" si="930"/>
        <v>#DIV/0!</v>
      </c>
      <c r="J883" s="1257" t="e">
        <f t="shared" ca="1" si="930"/>
        <v>#DIV/0!</v>
      </c>
      <c r="Q883" s="58">
        <f t="shared" ca="1" si="925"/>
        <v>-5.0000000000000001E-3</v>
      </c>
      <c r="R883" s="1250" t="e">
        <f t="shared" ca="1" si="926"/>
        <v>#DIV/0!</v>
      </c>
      <c r="S883" s="1250" t="e">
        <f t="shared" ref="S883:AC883" ca="1" si="931">IF($J$36&gt;E$222,E$412+SUM(E$421:E$424),IF($J$36=E$222,$F$883+$F$884+E$412,0))</f>
        <v>#DIV/0!</v>
      </c>
      <c r="T883" s="1250" t="e">
        <f t="shared" ca="1" si="931"/>
        <v>#DIV/0!</v>
      </c>
      <c r="U883" s="1250" t="e">
        <f t="shared" ca="1" si="931"/>
        <v>#DIV/0!</v>
      </c>
      <c r="V883" s="1250" t="e">
        <f t="shared" ca="1" si="931"/>
        <v>#DIV/0!</v>
      </c>
      <c r="W883" s="1250" t="e">
        <f t="shared" ca="1" si="931"/>
        <v>#DIV/0!</v>
      </c>
      <c r="X883" s="1250" t="e">
        <f t="shared" ca="1" si="931"/>
        <v>#DIV/0!</v>
      </c>
      <c r="Y883" s="1250" t="e">
        <f t="shared" ca="1" si="931"/>
        <v>#DIV/0!</v>
      </c>
      <c r="Z883" s="1250" t="e">
        <f t="shared" ca="1" si="931"/>
        <v>#DIV/0!</v>
      </c>
      <c r="AA883" s="1250" t="e">
        <f t="shared" ca="1" si="931"/>
        <v>#DIV/0!</v>
      </c>
      <c r="AB883" s="1250" t="e">
        <f t="shared" ca="1" si="931"/>
        <v>#DIV/0!</v>
      </c>
      <c r="AC883" s="1250" t="e">
        <f t="shared" ca="1" si="931"/>
        <v>#DIV/0!</v>
      </c>
    </row>
    <row r="884" spans="3:29">
      <c r="C884" s="31" t="s">
        <v>249</v>
      </c>
      <c r="D884" s="1250">
        <f t="shared" ref="D884:J884" ca="1" si="932">$J$32</f>
        <v>835.53545903710221</v>
      </c>
      <c r="E884" s="1250">
        <f t="shared" ca="1" si="932"/>
        <v>835.53545903710221</v>
      </c>
      <c r="F884" s="1250">
        <f t="shared" ca="1" si="932"/>
        <v>835.53545903710221</v>
      </c>
      <c r="G884" s="1250">
        <f t="shared" ca="1" si="932"/>
        <v>835.53545903710221</v>
      </c>
      <c r="H884" s="1250">
        <f t="shared" ca="1" si="932"/>
        <v>835.53545903710221</v>
      </c>
      <c r="I884" s="1250">
        <f t="shared" ca="1" si="932"/>
        <v>835.53545903710221</v>
      </c>
      <c r="J884" s="1283">
        <f t="shared" ca="1" si="932"/>
        <v>835.53545903710221</v>
      </c>
      <c r="Q884" s="58">
        <f t="shared" ca="1" si="925"/>
        <v>0</v>
      </c>
      <c r="R884" s="1250" t="e">
        <f t="shared" ca="1" si="926"/>
        <v>#DIV/0!</v>
      </c>
      <c r="S884" s="1250" t="e">
        <f t="shared" ref="S884:AC884" ca="1" si="933">IF($J$36&gt;E$222,E$412+SUM(E$421:E$424),IF($J$36=E$222,$G$883+$G$884+E$412,0))</f>
        <v>#DIV/0!</v>
      </c>
      <c r="T884" s="1250" t="e">
        <f t="shared" ca="1" si="933"/>
        <v>#DIV/0!</v>
      </c>
      <c r="U884" s="1250" t="e">
        <f t="shared" ca="1" si="933"/>
        <v>#DIV/0!</v>
      </c>
      <c r="V884" s="1250" t="e">
        <f t="shared" ca="1" si="933"/>
        <v>#DIV/0!</v>
      </c>
      <c r="W884" s="1250" t="e">
        <f t="shared" ca="1" si="933"/>
        <v>#DIV/0!</v>
      </c>
      <c r="X884" s="1250" t="e">
        <f t="shared" ca="1" si="933"/>
        <v>#DIV/0!</v>
      </c>
      <c r="Y884" s="1250" t="e">
        <f t="shared" ca="1" si="933"/>
        <v>#DIV/0!</v>
      </c>
      <c r="Z884" s="1250" t="e">
        <f t="shared" ca="1" si="933"/>
        <v>#DIV/0!</v>
      </c>
      <c r="AA884" s="1250" t="e">
        <f t="shared" ca="1" si="933"/>
        <v>#DIV/0!</v>
      </c>
      <c r="AB884" s="1250" t="e">
        <f t="shared" ca="1" si="933"/>
        <v>#DIV/0!</v>
      </c>
      <c r="AC884" s="1250" t="e">
        <f t="shared" ca="1" si="933"/>
        <v>#DIV/0!</v>
      </c>
    </row>
    <row r="885" spans="3:29">
      <c r="C885" s="31" t="s">
        <v>253</v>
      </c>
      <c r="D885" s="1250" t="e">
        <f t="shared" ref="D885:J885" ca="1" si="934">$J$33</f>
        <v>#DIV/0!</v>
      </c>
      <c r="E885" s="1250" t="e">
        <f t="shared" ca="1" si="934"/>
        <v>#DIV/0!</v>
      </c>
      <c r="F885" s="1250" t="e">
        <f t="shared" ca="1" si="934"/>
        <v>#DIV/0!</v>
      </c>
      <c r="G885" s="1250" t="e">
        <f t="shared" ca="1" si="934"/>
        <v>#DIV/0!</v>
      </c>
      <c r="H885" s="1250" t="e">
        <f t="shared" ca="1" si="934"/>
        <v>#DIV/0!</v>
      </c>
      <c r="I885" s="1250" t="e">
        <f t="shared" ca="1" si="934"/>
        <v>#DIV/0!</v>
      </c>
      <c r="J885" s="1283" t="e">
        <f t="shared" ca="1" si="934"/>
        <v>#DIV/0!</v>
      </c>
      <c r="Q885" s="58">
        <f t="shared" ca="1" si="925"/>
        <v>5.0000000000000001E-3</v>
      </c>
      <c r="R885" s="1250" t="e">
        <f t="shared" ca="1" si="926"/>
        <v>#DIV/0!</v>
      </c>
      <c r="S885" s="1250" t="e">
        <f t="shared" ref="S885:AC885" ca="1" si="935">IF($J$36&gt;E$222,E$412+SUM(E$421:E$424),IF($J$36=E$222,$H$883+$H$884+E$412,0))</f>
        <v>#DIV/0!</v>
      </c>
      <c r="T885" s="1250" t="e">
        <f t="shared" ca="1" si="935"/>
        <v>#DIV/0!</v>
      </c>
      <c r="U885" s="1250" t="e">
        <f t="shared" ca="1" si="935"/>
        <v>#DIV/0!</v>
      </c>
      <c r="V885" s="1250" t="e">
        <f t="shared" ca="1" si="935"/>
        <v>#DIV/0!</v>
      </c>
      <c r="W885" s="1250" t="e">
        <f t="shared" ca="1" si="935"/>
        <v>#DIV/0!</v>
      </c>
      <c r="X885" s="1250" t="e">
        <f t="shared" ca="1" si="935"/>
        <v>#DIV/0!</v>
      </c>
      <c r="Y885" s="1250" t="e">
        <f t="shared" ca="1" si="935"/>
        <v>#DIV/0!</v>
      </c>
      <c r="Z885" s="1250" t="e">
        <f t="shared" ca="1" si="935"/>
        <v>#DIV/0!</v>
      </c>
      <c r="AA885" s="1250" t="e">
        <f t="shared" ca="1" si="935"/>
        <v>#DIV/0!</v>
      </c>
      <c r="AB885" s="1250" t="e">
        <f t="shared" ca="1" si="935"/>
        <v>#DIV/0!</v>
      </c>
      <c r="AC885" s="1250" t="e">
        <f t="shared" ca="1" si="935"/>
        <v>#DIV/0!</v>
      </c>
    </row>
    <row r="886" spans="3:29" ht="14.5" customHeight="1" thickBot="1">
      <c r="C886" s="35" t="s">
        <v>829</v>
      </c>
      <c r="D886" s="1595" t="e">
        <f t="shared" ref="D886:J886" ca="1" si="936">SUM(D883:D885)</f>
        <v>#DIV/0!</v>
      </c>
      <c r="E886" s="1595" t="e">
        <f t="shared" ca="1" si="936"/>
        <v>#DIV/0!</v>
      </c>
      <c r="F886" s="1595" t="e">
        <f t="shared" ca="1" si="936"/>
        <v>#DIV/0!</v>
      </c>
      <c r="G886" s="1595" t="e">
        <f t="shared" ca="1" si="936"/>
        <v>#DIV/0!</v>
      </c>
      <c r="H886" s="1595" t="e">
        <f t="shared" ca="1" si="936"/>
        <v>#DIV/0!</v>
      </c>
      <c r="I886" s="1595" t="e">
        <f t="shared" ca="1" si="936"/>
        <v>#DIV/0!</v>
      </c>
      <c r="J886" s="1270" t="e">
        <f t="shared" ca="1" si="936"/>
        <v>#DIV/0!</v>
      </c>
      <c r="Q886" s="58">
        <f t="shared" ca="1" si="925"/>
        <v>0.01</v>
      </c>
      <c r="R886" s="1250" t="e">
        <f t="shared" ca="1" si="926"/>
        <v>#DIV/0!</v>
      </c>
      <c r="S886" s="1250" t="e">
        <f t="shared" ref="S886:AC886" ca="1" si="937">IF($J$36&gt;E$222,E$412+SUM(E$421:E$424),IF($J$36=E$222,$I$883+$I$884+E$412,0))</f>
        <v>#DIV/0!</v>
      </c>
      <c r="T886" s="1250" t="e">
        <f t="shared" ca="1" si="937"/>
        <v>#DIV/0!</v>
      </c>
      <c r="U886" s="1250" t="e">
        <f t="shared" ca="1" si="937"/>
        <v>#DIV/0!</v>
      </c>
      <c r="V886" s="1250" t="e">
        <f t="shared" ca="1" si="937"/>
        <v>#DIV/0!</v>
      </c>
      <c r="W886" s="1250" t="e">
        <f t="shared" ca="1" si="937"/>
        <v>#DIV/0!</v>
      </c>
      <c r="X886" s="1250" t="e">
        <f t="shared" ca="1" si="937"/>
        <v>#DIV/0!</v>
      </c>
      <c r="Y886" s="1250" t="e">
        <f t="shared" ca="1" si="937"/>
        <v>#DIV/0!</v>
      </c>
      <c r="Z886" s="1250" t="e">
        <f t="shared" ca="1" si="937"/>
        <v>#DIV/0!</v>
      </c>
      <c r="AA886" s="1250" t="e">
        <f t="shared" ca="1" si="937"/>
        <v>#DIV/0!</v>
      </c>
      <c r="AB886" s="1250" t="e">
        <f t="shared" ca="1" si="937"/>
        <v>#DIV/0!</v>
      </c>
      <c r="AC886" s="1250" t="e">
        <f t="shared" ca="1" si="937"/>
        <v>#DIV/0!</v>
      </c>
    </row>
    <row r="887" spans="3:29" ht="14.5" customHeight="1" thickBot="1">
      <c r="Q887" s="58">
        <f t="shared" ca="1" si="925"/>
        <v>1.4999999999999999E-2</v>
      </c>
      <c r="R887" s="1250" t="e">
        <f t="shared" ca="1" si="926"/>
        <v>#DIV/0!</v>
      </c>
      <c r="S887" s="1250" t="e">
        <f t="shared" ref="S887:AC887" ca="1" si="938">IF($J$36&gt;E$222,E$412+SUM(E$421:E$424),IF($J$36=E$222,$J$883+$J$884+E$412,0))</f>
        <v>#DIV/0!</v>
      </c>
      <c r="T887" s="1250" t="e">
        <f t="shared" ca="1" si="938"/>
        <v>#DIV/0!</v>
      </c>
      <c r="U887" s="1250" t="e">
        <f t="shared" ca="1" si="938"/>
        <v>#DIV/0!</v>
      </c>
      <c r="V887" s="1250" t="e">
        <f t="shared" ca="1" si="938"/>
        <v>#DIV/0!</v>
      </c>
      <c r="W887" s="1250" t="e">
        <f t="shared" ca="1" si="938"/>
        <v>#DIV/0!</v>
      </c>
      <c r="X887" s="1250" t="e">
        <f t="shared" ca="1" si="938"/>
        <v>#DIV/0!</v>
      </c>
      <c r="Y887" s="1250" t="e">
        <f t="shared" ca="1" si="938"/>
        <v>#DIV/0!</v>
      </c>
      <c r="Z887" s="1250" t="e">
        <f t="shared" ca="1" si="938"/>
        <v>#DIV/0!</v>
      </c>
      <c r="AA887" s="1250" t="e">
        <f t="shared" ca="1" si="938"/>
        <v>#DIV/0!</v>
      </c>
      <c r="AB887" s="1250" t="e">
        <f t="shared" ca="1" si="938"/>
        <v>#DIV/0!</v>
      </c>
      <c r="AC887" s="1250" t="e">
        <f t="shared" ca="1" si="938"/>
        <v>#DIV/0!</v>
      </c>
    </row>
    <row r="888" spans="3:29" ht="14.5" customHeight="1" thickBot="1">
      <c r="C888" s="2044" t="s">
        <v>830</v>
      </c>
      <c r="D888" s="2031"/>
      <c r="E888" s="2031"/>
      <c r="F888" s="2031"/>
      <c r="G888" s="2031"/>
      <c r="H888" s="2031"/>
      <c r="I888" s="2031"/>
      <c r="J888" s="2032"/>
      <c r="Q888" s="58"/>
    </row>
    <row r="889" spans="3:29" ht="14.5" customHeight="1" thickBot="1">
      <c r="C889" s="83" t="s">
        <v>831</v>
      </c>
      <c r="D889" s="1596" t="e">
        <f ca="1">E889*(1-$D$895)</f>
        <v>#DIV/0!</v>
      </c>
      <c r="E889" s="1596" t="e">
        <f ca="1">F889*(1-$D$895)</f>
        <v>#DIV/0!</v>
      </c>
      <c r="F889" s="1596" t="e">
        <f ca="1">G889*(1-$D$895)</f>
        <v>#DIV/0!</v>
      </c>
      <c r="G889" s="1597" t="e">
        <f ca="1">E455</f>
        <v>#DIV/0!</v>
      </c>
      <c r="H889" s="1596" t="e">
        <f ca="1">G889*(1+$D$895)</f>
        <v>#DIV/0!</v>
      </c>
      <c r="I889" s="1596" t="e">
        <f ca="1">H889*(1+$D$895)</f>
        <v>#DIV/0!</v>
      </c>
      <c r="J889" s="1586" t="e">
        <f ca="1">I889*(1+$D$895)</f>
        <v>#DIV/0!</v>
      </c>
      <c r="Q889" s="27" t="str">
        <f>C874</f>
        <v>XIRR-Unlevered (Project)</v>
      </c>
    </row>
    <row r="890" spans="3:29">
      <c r="C890" s="31" t="s">
        <v>832</v>
      </c>
      <c r="D890" s="58" t="e">
        <f t="shared" ref="D890:J894" ca="1" si="939">INDEX($R$912:$Z$918,MATCH(D$889,$Q$912:$Q$918,0),MATCH($C890,$R$910:$Z$910,0))</f>
        <v>#DIV/0!</v>
      </c>
      <c r="E890" s="58" t="e">
        <f t="shared" ca="1" si="939"/>
        <v>#DIV/0!</v>
      </c>
      <c r="F890" s="58" t="e">
        <f t="shared" ca="1" si="939"/>
        <v>#DIV/0!</v>
      </c>
      <c r="G890" s="58" t="e">
        <f t="shared" ca="1" si="939"/>
        <v>#DIV/0!</v>
      </c>
      <c r="H890" s="58" t="e">
        <f t="shared" ca="1" si="939"/>
        <v>#DIV/0!</v>
      </c>
      <c r="I890" s="58" t="e">
        <f t="shared" ca="1" si="939"/>
        <v>#DIV/0!</v>
      </c>
      <c r="J890" s="39" t="e">
        <f t="shared" ca="1" si="939"/>
        <v>#DIV/0!</v>
      </c>
      <c r="Q890" s="58">
        <f t="shared" ref="Q890:Q896" ca="1" si="940">Q881</f>
        <v>-1.4999999999999999E-2</v>
      </c>
      <c r="R890" s="1250">
        <f t="shared" ref="R890:R896" si="941">$D$427</f>
        <v>-80525</v>
      </c>
      <c r="S890" s="1250" t="e">
        <f t="shared" ref="S890:AC890" ca="1" si="942">IF($J$36&gt;E$342,E$399+E$407+E$408,IF($J$36=E$342,$D$883+E$399+E$407+E$408,0))</f>
        <v>#DIV/0!</v>
      </c>
      <c r="T890" s="1250" t="e">
        <f t="shared" ca="1" si="942"/>
        <v>#DIV/0!</v>
      </c>
      <c r="U890" s="1250" t="e">
        <f t="shared" ca="1" si="942"/>
        <v>#DIV/0!</v>
      </c>
      <c r="V890" s="1250" t="e">
        <f t="shared" ca="1" si="942"/>
        <v>#DIV/0!</v>
      </c>
      <c r="W890" s="1250" t="e">
        <f t="shared" ca="1" si="942"/>
        <v>#DIV/0!</v>
      </c>
      <c r="X890" s="1250" t="e">
        <f t="shared" ca="1" si="942"/>
        <v>#DIV/0!</v>
      </c>
      <c r="Y890" s="1250" t="e">
        <f t="shared" ca="1" si="942"/>
        <v>#DIV/0!</v>
      </c>
      <c r="Z890" s="1250" t="e">
        <f t="shared" ca="1" si="942"/>
        <v>#DIV/0!</v>
      </c>
      <c r="AA890" s="1250" t="e">
        <f t="shared" ca="1" si="942"/>
        <v>#DIV/0!</v>
      </c>
      <c r="AB890" s="1250" t="e">
        <f t="shared" ca="1" si="942"/>
        <v>#DIV/0!</v>
      </c>
      <c r="AC890" s="1250" t="e">
        <f t="shared" ca="1" si="942"/>
        <v>#DIV/0!</v>
      </c>
    </row>
    <row r="891" spans="3:29">
      <c r="C891" s="31" t="s">
        <v>833</v>
      </c>
      <c r="D891" s="58" t="e">
        <f t="shared" ca="1" si="939"/>
        <v>#DIV/0!</v>
      </c>
      <c r="E891" s="58" t="e">
        <f t="shared" ca="1" si="939"/>
        <v>#DIV/0!</v>
      </c>
      <c r="F891" s="58" t="e">
        <f t="shared" ca="1" si="939"/>
        <v>#DIV/0!</v>
      </c>
      <c r="G891" s="58" t="e">
        <f t="shared" ca="1" si="939"/>
        <v>#DIV/0!</v>
      </c>
      <c r="H891" s="58" t="e">
        <f t="shared" ca="1" si="939"/>
        <v>#DIV/0!</v>
      </c>
      <c r="I891" s="58" t="e">
        <f t="shared" ca="1" si="939"/>
        <v>#DIV/0!</v>
      </c>
      <c r="J891" s="39" t="e">
        <f t="shared" ca="1" si="939"/>
        <v>#DIV/0!</v>
      </c>
      <c r="Q891" s="58">
        <f t="shared" ca="1" si="940"/>
        <v>-0.01</v>
      </c>
      <c r="R891" s="1250">
        <f t="shared" si="941"/>
        <v>-80525</v>
      </c>
      <c r="S891" s="1250" t="e">
        <f t="shared" ref="S891:AC891" ca="1" si="943">IF($J$36&gt;E$342,E$399+E$407+E$408,IF($J$36=E$342,$E$883+E$399+E$407+E$408,0))</f>
        <v>#DIV/0!</v>
      </c>
      <c r="T891" s="1250" t="e">
        <f t="shared" ca="1" si="943"/>
        <v>#DIV/0!</v>
      </c>
      <c r="U891" s="1250" t="e">
        <f t="shared" ca="1" si="943"/>
        <v>#DIV/0!</v>
      </c>
      <c r="V891" s="1250" t="e">
        <f t="shared" ca="1" si="943"/>
        <v>#DIV/0!</v>
      </c>
      <c r="W891" s="1250" t="e">
        <f t="shared" ca="1" si="943"/>
        <v>#DIV/0!</v>
      </c>
      <c r="X891" s="1250" t="e">
        <f t="shared" ca="1" si="943"/>
        <v>#DIV/0!</v>
      </c>
      <c r="Y891" s="1250" t="e">
        <f t="shared" ca="1" si="943"/>
        <v>#DIV/0!</v>
      </c>
      <c r="Z891" s="1250" t="e">
        <f t="shared" ca="1" si="943"/>
        <v>#DIV/0!</v>
      </c>
      <c r="AA891" s="1250" t="e">
        <f t="shared" ca="1" si="943"/>
        <v>#DIV/0!</v>
      </c>
      <c r="AB891" s="1250" t="e">
        <f t="shared" ca="1" si="943"/>
        <v>#DIV/0!</v>
      </c>
      <c r="AC891" s="1250" t="e">
        <f t="shared" ca="1" si="943"/>
        <v>#DIV/0!</v>
      </c>
    </row>
    <row r="892" spans="3:29">
      <c r="C892" s="31" t="s">
        <v>834</v>
      </c>
      <c r="D892" s="58" t="e">
        <f t="shared" ca="1" si="939"/>
        <v>#DIV/0!</v>
      </c>
      <c r="E892" s="58" t="e">
        <f t="shared" ca="1" si="939"/>
        <v>#DIV/0!</v>
      </c>
      <c r="F892" s="58" t="e">
        <f t="shared" ca="1" si="939"/>
        <v>#DIV/0!</v>
      </c>
      <c r="G892" s="58" t="e">
        <f t="shared" ca="1" si="939"/>
        <v>#DIV/0!</v>
      </c>
      <c r="H892" s="58" t="e">
        <f t="shared" ca="1" si="939"/>
        <v>#DIV/0!</v>
      </c>
      <c r="I892" s="58" t="e">
        <f t="shared" ca="1" si="939"/>
        <v>#DIV/0!</v>
      </c>
      <c r="J892" s="39" t="e">
        <f t="shared" ca="1" si="939"/>
        <v>#DIV/0!</v>
      </c>
      <c r="Q892" s="58">
        <f t="shared" ca="1" si="940"/>
        <v>-5.0000000000000001E-3</v>
      </c>
      <c r="R892" s="1250">
        <f t="shared" si="941"/>
        <v>-80525</v>
      </c>
      <c r="S892" s="1250" t="e">
        <f t="shared" ref="S892:AC892" ca="1" si="944">IF($J$36&gt;E$342,E$399+E$407+E$408,IF($J$36=E$342,$F$883+E$399+E$407+E$408,0))</f>
        <v>#DIV/0!</v>
      </c>
      <c r="T892" s="1250" t="e">
        <f t="shared" ca="1" si="944"/>
        <v>#DIV/0!</v>
      </c>
      <c r="U892" s="1250" t="e">
        <f t="shared" ca="1" si="944"/>
        <v>#DIV/0!</v>
      </c>
      <c r="V892" s="1250" t="e">
        <f t="shared" ca="1" si="944"/>
        <v>#DIV/0!</v>
      </c>
      <c r="W892" s="1250" t="e">
        <f t="shared" ca="1" si="944"/>
        <v>#DIV/0!</v>
      </c>
      <c r="X892" s="1250" t="e">
        <f t="shared" ca="1" si="944"/>
        <v>#DIV/0!</v>
      </c>
      <c r="Y892" s="1250" t="e">
        <f t="shared" ca="1" si="944"/>
        <v>#DIV/0!</v>
      </c>
      <c r="Z892" s="1250" t="e">
        <f t="shared" ca="1" si="944"/>
        <v>#DIV/0!</v>
      </c>
      <c r="AA892" s="1250" t="e">
        <f t="shared" ca="1" si="944"/>
        <v>#DIV/0!</v>
      </c>
      <c r="AB892" s="1250" t="e">
        <f t="shared" ca="1" si="944"/>
        <v>#DIV/0!</v>
      </c>
      <c r="AC892" s="1250" t="e">
        <f t="shared" ca="1" si="944"/>
        <v>#DIV/0!</v>
      </c>
    </row>
    <row r="893" spans="3:29">
      <c r="C893" s="31" t="s">
        <v>835</v>
      </c>
      <c r="D893" s="1579" t="e">
        <f t="shared" ca="1" si="939"/>
        <v>#DIV/0!</v>
      </c>
      <c r="E893" s="1579" t="e">
        <f t="shared" ca="1" si="939"/>
        <v>#DIV/0!</v>
      </c>
      <c r="F893" s="1579" t="e">
        <f t="shared" ca="1" si="939"/>
        <v>#DIV/0!</v>
      </c>
      <c r="G893" s="1579" t="e">
        <f t="shared" ca="1" si="939"/>
        <v>#DIV/0!</v>
      </c>
      <c r="H893" s="1579" t="e">
        <f t="shared" ca="1" si="939"/>
        <v>#DIV/0!</v>
      </c>
      <c r="I893" s="1579" t="e">
        <f t="shared" ca="1" si="939"/>
        <v>#DIV/0!</v>
      </c>
      <c r="J893" s="1592" t="e">
        <f t="shared" ca="1" si="939"/>
        <v>#DIV/0!</v>
      </c>
      <c r="Q893" s="58">
        <f t="shared" ca="1" si="940"/>
        <v>0</v>
      </c>
      <c r="R893" s="1250">
        <f t="shared" si="941"/>
        <v>-80525</v>
      </c>
      <c r="S893" s="1250" t="e">
        <f t="shared" ref="S893:AC893" ca="1" si="945">IF($J$36&gt;E$342,E$399+E$407+E$408,IF($J$36=E$342,$G$883+E$399+E$407+E$408,0))</f>
        <v>#DIV/0!</v>
      </c>
      <c r="T893" s="1250" t="e">
        <f t="shared" ca="1" si="945"/>
        <v>#DIV/0!</v>
      </c>
      <c r="U893" s="1250" t="e">
        <f t="shared" ca="1" si="945"/>
        <v>#DIV/0!</v>
      </c>
      <c r="V893" s="1250" t="e">
        <f t="shared" ca="1" si="945"/>
        <v>#DIV/0!</v>
      </c>
      <c r="W893" s="1250" t="e">
        <f t="shared" ca="1" si="945"/>
        <v>#DIV/0!</v>
      </c>
      <c r="X893" s="1250" t="e">
        <f t="shared" ca="1" si="945"/>
        <v>#DIV/0!</v>
      </c>
      <c r="Y893" s="1250" t="e">
        <f t="shared" ca="1" si="945"/>
        <v>#DIV/0!</v>
      </c>
      <c r="Z893" s="1250" t="e">
        <f t="shared" ca="1" si="945"/>
        <v>#DIV/0!</v>
      </c>
      <c r="AA893" s="1250" t="e">
        <f t="shared" ca="1" si="945"/>
        <v>#DIV/0!</v>
      </c>
      <c r="AB893" s="1250" t="e">
        <f t="shared" ca="1" si="945"/>
        <v>#DIV/0!</v>
      </c>
      <c r="AC893" s="1250" t="e">
        <f t="shared" ca="1" si="945"/>
        <v>#DIV/0!</v>
      </c>
    </row>
    <row r="894" spans="3:29" ht="14.5" customHeight="1" thickBot="1">
      <c r="C894" s="35" t="s">
        <v>836</v>
      </c>
      <c r="D894" s="994" t="e">
        <f t="shared" ca="1" si="939"/>
        <v>#DIV/0!</v>
      </c>
      <c r="E894" s="994" t="e">
        <f t="shared" ca="1" si="939"/>
        <v>#DIV/0!</v>
      </c>
      <c r="F894" s="994" t="e">
        <f t="shared" ca="1" si="939"/>
        <v>#DIV/0!</v>
      </c>
      <c r="G894" s="994" t="e">
        <f t="shared" ca="1" si="939"/>
        <v>#DIV/0!</v>
      </c>
      <c r="H894" s="994" t="e">
        <f t="shared" ca="1" si="939"/>
        <v>#DIV/0!</v>
      </c>
      <c r="I894" s="994" t="e">
        <f t="shared" ca="1" si="939"/>
        <v>#DIV/0!</v>
      </c>
      <c r="J894" s="995" t="e">
        <f t="shared" ca="1" si="939"/>
        <v>#DIV/0!</v>
      </c>
      <c r="Q894" s="58">
        <f t="shared" ca="1" si="940"/>
        <v>5.0000000000000001E-3</v>
      </c>
      <c r="R894" s="1250">
        <f t="shared" si="941"/>
        <v>-80525</v>
      </c>
      <c r="S894" s="1250" t="e">
        <f t="shared" ref="S894:AC894" ca="1" si="946">IF($J$36&gt;E$342,E$399+E$407+E$408,IF($J$36=E$342,$H$883+E$399+E$407+E$408,0))</f>
        <v>#DIV/0!</v>
      </c>
      <c r="T894" s="1250" t="e">
        <f t="shared" ca="1" si="946"/>
        <v>#DIV/0!</v>
      </c>
      <c r="U894" s="1250" t="e">
        <f t="shared" ca="1" si="946"/>
        <v>#DIV/0!</v>
      </c>
      <c r="V894" s="1250" t="e">
        <f t="shared" ca="1" si="946"/>
        <v>#DIV/0!</v>
      </c>
      <c r="W894" s="1250" t="e">
        <f t="shared" ca="1" si="946"/>
        <v>#DIV/0!</v>
      </c>
      <c r="X894" s="1250" t="e">
        <f t="shared" ca="1" si="946"/>
        <v>#DIV/0!</v>
      </c>
      <c r="Y894" s="1250" t="e">
        <f t="shared" ca="1" si="946"/>
        <v>#DIV/0!</v>
      </c>
      <c r="Z894" s="1250" t="e">
        <f t="shared" ca="1" si="946"/>
        <v>#DIV/0!</v>
      </c>
      <c r="AA894" s="1250" t="e">
        <f t="shared" ca="1" si="946"/>
        <v>#DIV/0!</v>
      </c>
      <c r="AB894" s="1250" t="e">
        <f t="shared" ca="1" si="946"/>
        <v>#DIV/0!</v>
      </c>
      <c r="AC894" s="1250" t="e">
        <f t="shared" ca="1" si="946"/>
        <v>#DIV/0!</v>
      </c>
    </row>
    <row r="895" spans="3:29" ht="14.5" customHeight="1" thickBot="1">
      <c r="C895" s="84" t="s">
        <v>837</v>
      </c>
      <c r="D895" s="867">
        <v>0.05</v>
      </c>
      <c r="Q895" s="58">
        <f t="shared" ca="1" si="940"/>
        <v>0.01</v>
      </c>
      <c r="R895" s="1250">
        <f t="shared" si="941"/>
        <v>-80525</v>
      </c>
      <c r="S895" s="1250" t="e">
        <f t="shared" ref="S895:AC895" ca="1" si="947">IF($J$36&gt;E$342,E$399+E$407+E$408,IF($J$36=E$342,$I$883+E$399+E$407+E$408,0))</f>
        <v>#DIV/0!</v>
      </c>
      <c r="T895" s="1250" t="e">
        <f t="shared" ca="1" si="947"/>
        <v>#DIV/0!</v>
      </c>
      <c r="U895" s="1250" t="e">
        <f t="shared" ca="1" si="947"/>
        <v>#DIV/0!</v>
      </c>
      <c r="V895" s="1250" t="e">
        <f t="shared" ca="1" si="947"/>
        <v>#DIV/0!</v>
      </c>
      <c r="W895" s="1250" t="e">
        <f t="shared" ca="1" si="947"/>
        <v>#DIV/0!</v>
      </c>
      <c r="X895" s="1250" t="e">
        <f t="shared" ca="1" si="947"/>
        <v>#DIV/0!</v>
      </c>
      <c r="Y895" s="1250" t="e">
        <f t="shared" ca="1" si="947"/>
        <v>#DIV/0!</v>
      </c>
      <c r="Z895" s="1250" t="e">
        <f t="shared" ca="1" si="947"/>
        <v>#DIV/0!</v>
      </c>
      <c r="AA895" s="1250" t="e">
        <f t="shared" ca="1" si="947"/>
        <v>#DIV/0!</v>
      </c>
      <c r="AB895" s="1250" t="e">
        <f t="shared" ca="1" si="947"/>
        <v>#DIV/0!</v>
      </c>
      <c r="AC895" s="1250" t="e">
        <f t="shared" ca="1" si="947"/>
        <v>#DIV/0!</v>
      </c>
    </row>
    <row r="896" spans="3:29" ht="14.5" customHeight="1" thickBot="1">
      <c r="Q896" s="58">
        <f t="shared" ca="1" si="940"/>
        <v>1.4999999999999999E-2</v>
      </c>
      <c r="R896" s="1250">
        <f t="shared" si="941"/>
        <v>-80525</v>
      </c>
      <c r="S896" s="1250" t="e">
        <f t="shared" ref="S896:AC896" ca="1" si="948">IF($J$36&gt;E$342,E$399+E$407+E$408,IF($J$36=E$342,$J$883+E$399+E$407+E$408,0))</f>
        <v>#DIV/0!</v>
      </c>
      <c r="T896" s="1250" t="e">
        <f t="shared" ca="1" si="948"/>
        <v>#DIV/0!</v>
      </c>
      <c r="U896" s="1250" t="e">
        <f t="shared" ca="1" si="948"/>
        <v>#DIV/0!</v>
      </c>
      <c r="V896" s="1250" t="e">
        <f t="shared" ca="1" si="948"/>
        <v>#DIV/0!</v>
      </c>
      <c r="W896" s="1250" t="e">
        <f t="shared" ca="1" si="948"/>
        <v>#DIV/0!</v>
      </c>
      <c r="X896" s="1250" t="e">
        <f t="shared" ca="1" si="948"/>
        <v>#DIV/0!</v>
      </c>
      <c r="Y896" s="1250" t="e">
        <f t="shared" ca="1" si="948"/>
        <v>#DIV/0!</v>
      </c>
      <c r="Z896" s="1250" t="e">
        <f t="shared" ca="1" si="948"/>
        <v>#DIV/0!</v>
      </c>
      <c r="AA896" s="1250" t="e">
        <f t="shared" ca="1" si="948"/>
        <v>#DIV/0!</v>
      </c>
      <c r="AB896" s="1250" t="e">
        <f t="shared" ca="1" si="948"/>
        <v>#DIV/0!</v>
      </c>
      <c r="AC896" s="1250" t="e">
        <f t="shared" ca="1" si="948"/>
        <v>#DIV/0!</v>
      </c>
    </row>
    <row r="897" spans="3:29" ht="14.5" customHeight="1" thickBot="1">
      <c r="C897" s="2044" t="str">
        <f>'Dev Bdgt'!C65:J65</f>
        <v>IRR - Levered (Project Level)</v>
      </c>
      <c r="D897" s="2031"/>
      <c r="E897" s="2031"/>
      <c r="F897" s="2031"/>
      <c r="G897" s="2031"/>
      <c r="H897" s="2031"/>
      <c r="I897" s="2031"/>
      <c r="J897" s="2032"/>
    </row>
    <row r="898" spans="3:29" ht="14.5" customHeight="1" thickBot="1">
      <c r="C898" s="83" t="str">
        <f>'Dev Bdgt'!C63</f>
        <v>Construction Cost</v>
      </c>
      <c r="D898" s="1596">
        <f>'Dev Bdgt'!D63</f>
        <v>25646877</v>
      </c>
      <c r="E898" s="1596">
        <f>'Dev Bdgt'!E63</f>
        <v>25896877</v>
      </c>
      <c r="F898" s="1596">
        <f>'Dev Bdgt'!F63</f>
        <v>26146877</v>
      </c>
      <c r="G898" s="1597">
        <f>'Dev Bdgt'!G63</f>
        <v>26396877</v>
      </c>
      <c r="H898" s="1596">
        <f>'Dev Bdgt'!H63</f>
        <v>26646877</v>
      </c>
      <c r="I898" s="1596">
        <f>'Dev Bdgt'!I63</f>
        <v>26896877</v>
      </c>
      <c r="J898" s="1586">
        <f>'Dev Bdgt'!J63</f>
        <v>27146877</v>
      </c>
      <c r="Q898" s="27" t="s">
        <v>469</v>
      </c>
      <c r="S898" s="1250"/>
    </row>
    <row r="899" spans="3:29">
      <c r="C899" s="31" t="str">
        <f>'Dev Bdgt'!C64</f>
        <v>IRR - Levered (Deal Level)</v>
      </c>
      <c r="D899" s="58">
        <f>'Dev Bdgt'!D64</f>
        <v>0</v>
      </c>
      <c r="E899" s="58">
        <f>'Dev Bdgt'!E64</f>
        <v>0</v>
      </c>
      <c r="F899" s="58">
        <f>'Dev Bdgt'!F64</f>
        <v>0</v>
      </c>
      <c r="G899" s="58">
        <f>'Dev Bdgt'!G64</f>
        <v>0</v>
      </c>
      <c r="H899" s="58">
        <f>'Dev Bdgt'!H64</f>
        <v>0</v>
      </c>
      <c r="I899" s="58">
        <f>'Dev Bdgt'!I64</f>
        <v>0</v>
      </c>
      <c r="J899" s="39">
        <f>'Dev Bdgt'!J64</f>
        <v>0</v>
      </c>
      <c r="Q899" s="58">
        <f t="shared" ref="Q899:Q905" ca="1" si="949">Q890</f>
        <v>-1.4999999999999999E-2</v>
      </c>
      <c r="R899" s="1250">
        <f t="shared" ref="R899:R905" si="950">$D$428</f>
        <v>-80525</v>
      </c>
      <c r="S899" s="1250" t="e">
        <f ca="1">IF($J$36&gt;E$368,E$399+D$428+E$407+E$408,IF($J$36=E$368,$D$883+E$399+E$407+E$408,0))</f>
        <v>#DIV/0!</v>
      </c>
      <c r="T899" s="1250" t="e">
        <f t="shared" ref="T899:AC899" ca="1" si="951">IF($J$36&gt;F$368,F$399+F$407+F$408,IF($J$36=F$368,$D$883+F$399+F$407+F$408,0))</f>
        <v>#DIV/0!</v>
      </c>
      <c r="U899" s="1250" t="e">
        <f t="shared" ca="1" si="951"/>
        <v>#DIV/0!</v>
      </c>
      <c r="V899" s="1250" t="e">
        <f t="shared" ca="1" si="951"/>
        <v>#DIV/0!</v>
      </c>
      <c r="W899" s="1250" t="e">
        <f t="shared" ca="1" si="951"/>
        <v>#DIV/0!</v>
      </c>
      <c r="X899" s="1250" t="e">
        <f t="shared" ca="1" si="951"/>
        <v>#DIV/0!</v>
      </c>
      <c r="Y899" s="1250" t="e">
        <f t="shared" ca="1" si="951"/>
        <v>#DIV/0!</v>
      </c>
      <c r="Z899" s="1250" t="e">
        <f t="shared" ca="1" si="951"/>
        <v>#DIV/0!</v>
      </c>
      <c r="AA899" s="1250" t="e">
        <f t="shared" ca="1" si="951"/>
        <v>#DIV/0!</v>
      </c>
      <c r="AB899" s="1250" t="e">
        <f t="shared" ca="1" si="951"/>
        <v>#DIV/0!</v>
      </c>
      <c r="AC899" s="1250" t="e">
        <f t="shared" ca="1" si="951"/>
        <v>#DIV/0!</v>
      </c>
    </row>
    <row r="900" spans="3:29">
      <c r="C900" s="31" t="str">
        <f>'Dev Bdgt'!C65</f>
        <v>IRR - Levered (Project Level)</v>
      </c>
      <c r="D900" s="58">
        <f>'Dev Bdgt'!D65</f>
        <v>0</v>
      </c>
      <c r="E900" s="58">
        <f>'Dev Bdgt'!E65</f>
        <v>0</v>
      </c>
      <c r="F900" s="58">
        <f>'Dev Bdgt'!F65</f>
        <v>0</v>
      </c>
      <c r="G900" s="58">
        <f>'Dev Bdgt'!G65</f>
        <v>0</v>
      </c>
      <c r="H900" s="58">
        <f>'Dev Bdgt'!H65</f>
        <v>0</v>
      </c>
      <c r="I900" s="58">
        <f>'Dev Bdgt'!I65</f>
        <v>0</v>
      </c>
      <c r="J900" s="39">
        <f>'Dev Bdgt'!J65</f>
        <v>0</v>
      </c>
      <c r="Q900" s="58">
        <f t="shared" ca="1" si="949"/>
        <v>-0.01</v>
      </c>
      <c r="R900" s="1250">
        <f t="shared" si="950"/>
        <v>-80525</v>
      </c>
      <c r="S900" s="1250" t="e">
        <f ca="1">IF($J$36&gt;E$368,E$399+D$428+E$407+E$408,IF($J$36=E$368,$E$883+E$399+E$407+E$408,0))</f>
        <v>#DIV/0!</v>
      </c>
      <c r="T900" s="1250" t="e">
        <f t="shared" ref="T900:AC900" ca="1" si="952">IF($J$36&gt;F$368,F$399+F$407+F$408,IF($J$36=F$368,$E$883+F$399+F$407+F$408,0))</f>
        <v>#DIV/0!</v>
      </c>
      <c r="U900" s="1250" t="e">
        <f t="shared" ca="1" si="952"/>
        <v>#DIV/0!</v>
      </c>
      <c r="V900" s="1250" t="e">
        <f t="shared" ca="1" si="952"/>
        <v>#DIV/0!</v>
      </c>
      <c r="W900" s="1250" t="e">
        <f t="shared" ca="1" si="952"/>
        <v>#DIV/0!</v>
      </c>
      <c r="X900" s="1250" t="e">
        <f t="shared" ca="1" si="952"/>
        <v>#DIV/0!</v>
      </c>
      <c r="Y900" s="1250" t="e">
        <f t="shared" ca="1" si="952"/>
        <v>#DIV/0!</v>
      </c>
      <c r="Z900" s="1250" t="e">
        <f t="shared" ca="1" si="952"/>
        <v>#DIV/0!</v>
      </c>
      <c r="AA900" s="1250" t="e">
        <f t="shared" ca="1" si="952"/>
        <v>#DIV/0!</v>
      </c>
      <c r="AB900" s="1250" t="e">
        <f t="shared" ca="1" si="952"/>
        <v>#DIV/0!</v>
      </c>
      <c r="AC900" s="1250" t="e">
        <f t="shared" ca="1" si="952"/>
        <v>#DIV/0!</v>
      </c>
    </row>
    <row r="901" spans="3:29">
      <c r="C901" s="31" t="str">
        <f>'Dev Bdgt'!C66</f>
        <v>IRR - Unlevered</v>
      </c>
      <c r="D901" s="58">
        <f>'Dev Bdgt'!D66</f>
        <v>0</v>
      </c>
      <c r="E901" s="58">
        <f>'Dev Bdgt'!E66</f>
        <v>0</v>
      </c>
      <c r="F901" s="58">
        <f>'Dev Bdgt'!F66</f>
        <v>0</v>
      </c>
      <c r="G901" s="58">
        <f>'Dev Bdgt'!G66</f>
        <v>0</v>
      </c>
      <c r="H901" s="58">
        <f>'Dev Bdgt'!H66</f>
        <v>0</v>
      </c>
      <c r="I901" s="58">
        <f>'Dev Bdgt'!I66</f>
        <v>0</v>
      </c>
      <c r="J901" s="39">
        <f>'Dev Bdgt'!J66</f>
        <v>0</v>
      </c>
      <c r="Q901" s="58">
        <f t="shared" ca="1" si="949"/>
        <v>-5.0000000000000001E-3</v>
      </c>
      <c r="R901" s="1250">
        <f t="shared" si="950"/>
        <v>-80525</v>
      </c>
      <c r="S901" s="1250" t="e">
        <f ca="1">IF($J$36&gt;E$368,E$399+D$428+E$407+E$408,IF($J$36=E$368,$F$883+E$399+E$407+E$408,0))</f>
        <v>#DIV/0!</v>
      </c>
      <c r="T901" s="1250" t="e">
        <f t="shared" ref="T901:AC901" ca="1" si="953">IF($J$36&gt;F$368,F$399+F$407+F$408,IF($J$36=F$368,$F$883+F$399+F$407+F$408,0))</f>
        <v>#DIV/0!</v>
      </c>
      <c r="U901" s="1250" t="e">
        <f t="shared" ca="1" si="953"/>
        <v>#DIV/0!</v>
      </c>
      <c r="V901" s="1250" t="e">
        <f t="shared" ca="1" si="953"/>
        <v>#DIV/0!</v>
      </c>
      <c r="W901" s="1250" t="e">
        <f t="shared" ca="1" si="953"/>
        <v>#DIV/0!</v>
      </c>
      <c r="X901" s="1250" t="e">
        <f t="shared" ca="1" si="953"/>
        <v>#DIV/0!</v>
      </c>
      <c r="Y901" s="1250" t="e">
        <f t="shared" ca="1" si="953"/>
        <v>#DIV/0!</v>
      </c>
      <c r="Z901" s="1250" t="e">
        <f t="shared" ca="1" si="953"/>
        <v>#DIV/0!</v>
      </c>
      <c r="AA901" s="1250" t="e">
        <f t="shared" ca="1" si="953"/>
        <v>#DIV/0!</v>
      </c>
      <c r="AB901" s="1250" t="e">
        <f t="shared" ca="1" si="953"/>
        <v>#DIV/0!</v>
      </c>
      <c r="AC901" s="1250" t="e">
        <f t="shared" ca="1" si="953"/>
        <v>#DIV/0!</v>
      </c>
    </row>
    <row r="902" spans="3:29">
      <c r="C902" s="31" t="str">
        <f>'Dev Bdgt'!C67</f>
        <v>Equity Multiple:</v>
      </c>
      <c r="D902" s="1579">
        <f>'Dev Bdgt'!D67</f>
        <v>0</v>
      </c>
      <c r="E902" s="1579">
        <f>'Dev Bdgt'!E67</f>
        <v>0</v>
      </c>
      <c r="F902" s="1579">
        <f>'Dev Bdgt'!F67</f>
        <v>0</v>
      </c>
      <c r="G902" s="1579">
        <f>'Dev Bdgt'!G67</f>
        <v>0</v>
      </c>
      <c r="H902" s="1579">
        <f>'Dev Bdgt'!H67</f>
        <v>0</v>
      </c>
      <c r="I902" s="1579">
        <f>'Dev Bdgt'!I67</f>
        <v>0</v>
      </c>
      <c r="J902" s="1592">
        <f>'Dev Bdgt'!J67</f>
        <v>0</v>
      </c>
      <c r="Q902" s="58">
        <f t="shared" ca="1" si="949"/>
        <v>0</v>
      </c>
      <c r="R902" s="1250">
        <f t="shared" si="950"/>
        <v>-80525</v>
      </c>
      <c r="S902" s="1250" t="e">
        <f ca="1">IF($J$36&gt;E$368,E$399+D$428+E$407+E$408,IF($J$36=E$368,$G$883+E$399+E$407+E$408,0))</f>
        <v>#DIV/0!</v>
      </c>
      <c r="T902" s="1250" t="e">
        <f t="shared" ref="T902:AC902" ca="1" si="954">IF($J$36&gt;F$368,F$399+F$407+F$408,IF($J$36=F$368,$G$883+F$399+F$407+F$408,0))</f>
        <v>#DIV/0!</v>
      </c>
      <c r="U902" s="1250" t="e">
        <f t="shared" ca="1" si="954"/>
        <v>#DIV/0!</v>
      </c>
      <c r="V902" s="1250" t="e">
        <f t="shared" ca="1" si="954"/>
        <v>#DIV/0!</v>
      </c>
      <c r="W902" s="1250" t="e">
        <f t="shared" ca="1" si="954"/>
        <v>#DIV/0!</v>
      </c>
      <c r="X902" s="1250" t="e">
        <f t="shared" ca="1" si="954"/>
        <v>#DIV/0!</v>
      </c>
      <c r="Y902" s="1250" t="e">
        <f t="shared" ca="1" si="954"/>
        <v>#DIV/0!</v>
      </c>
      <c r="Z902" s="1250" t="e">
        <f t="shared" ca="1" si="954"/>
        <v>#DIV/0!</v>
      </c>
      <c r="AA902" s="1250" t="e">
        <f t="shared" ca="1" si="954"/>
        <v>#DIV/0!</v>
      </c>
      <c r="AB902" s="1250" t="e">
        <f t="shared" ca="1" si="954"/>
        <v>#DIV/0!</v>
      </c>
      <c r="AC902" s="1250" t="e">
        <f t="shared" ca="1" si="954"/>
        <v>#DIV/0!</v>
      </c>
    </row>
    <row r="903" spans="3:29" ht="14.5" customHeight="1" thickBot="1">
      <c r="C903" s="35" t="str">
        <f>'Dev Bdgt'!C68</f>
        <v>Yield on Cost</v>
      </c>
      <c r="D903" s="1593">
        <f>'Dev Bdgt'!D68</f>
        <v>0</v>
      </c>
      <c r="E903" s="1593">
        <f>'Dev Bdgt'!E68</f>
        <v>0</v>
      </c>
      <c r="F903" s="1593">
        <f>'Dev Bdgt'!F68</f>
        <v>0</v>
      </c>
      <c r="G903" s="1593">
        <f>'Dev Bdgt'!G68</f>
        <v>0</v>
      </c>
      <c r="H903" s="1593">
        <f>'Dev Bdgt'!H68</f>
        <v>0</v>
      </c>
      <c r="I903" s="1593">
        <f>'Dev Bdgt'!I68</f>
        <v>0</v>
      </c>
      <c r="J903" s="1594">
        <f>'Dev Bdgt'!J68</f>
        <v>0</v>
      </c>
      <c r="Q903" s="58">
        <f t="shared" ca="1" si="949"/>
        <v>5.0000000000000001E-3</v>
      </c>
      <c r="R903" s="1250">
        <f t="shared" si="950"/>
        <v>-80525</v>
      </c>
      <c r="S903" s="1250" t="e">
        <f ca="1">IF($J$36&gt;E$368,E$399+D$428+E$407+E$408,IF($J$36=E$368,$H$883+E$399+E$407+E$408,0))</f>
        <v>#DIV/0!</v>
      </c>
      <c r="T903" s="1250" t="e">
        <f t="shared" ref="T903:AC903" ca="1" si="955">IF($J$36&gt;F$368,F$399+F$407+F$408,IF($J$36=F$368,$H$883+F$399+F$407+F$408,0))</f>
        <v>#DIV/0!</v>
      </c>
      <c r="U903" s="1250" t="e">
        <f t="shared" ca="1" si="955"/>
        <v>#DIV/0!</v>
      </c>
      <c r="V903" s="1250" t="e">
        <f t="shared" ca="1" si="955"/>
        <v>#DIV/0!</v>
      </c>
      <c r="W903" s="1250" t="e">
        <f t="shared" ca="1" si="955"/>
        <v>#DIV/0!</v>
      </c>
      <c r="X903" s="1250" t="e">
        <f t="shared" ca="1" si="955"/>
        <v>#DIV/0!</v>
      </c>
      <c r="Y903" s="1250" t="e">
        <f t="shared" ca="1" si="955"/>
        <v>#DIV/0!</v>
      </c>
      <c r="Z903" s="1250" t="e">
        <f t="shared" ca="1" si="955"/>
        <v>#DIV/0!</v>
      </c>
      <c r="AA903" s="1250" t="e">
        <f t="shared" ca="1" si="955"/>
        <v>#DIV/0!</v>
      </c>
      <c r="AB903" s="1250" t="e">
        <f t="shared" ca="1" si="955"/>
        <v>#DIV/0!</v>
      </c>
      <c r="AC903" s="1250" t="e">
        <f t="shared" ca="1" si="955"/>
        <v>#DIV/0!</v>
      </c>
    </row>
    <row r="904" spans="3:29" ht="14.5" customHeight="1" thickBot="1">
      <c r="C904" s="84" t="str">
        <f>'Dev Bdgt'!C69</f>
        <v>Construction Price Sensitivity</v>
      </c>
      <c r="D904" s="867">
        <f>'Dev Bdgt'!D69</f>
        <v>250000</v>
      </c>
      <c r="Q904" s="58">
        <f t="shared" ca="1" si="949"/>
        <v>0.01</v>
      </c>
      <c r="R904" s="1250">
        <f t="shared" si="950"/>
        <v>-80525</v>
      </c>
      <c r="S904" s="1250" t="e">
        <f ca="1">IF($J$36&gt;E$368,E$399+D$428+E$407+E$408,IF($J$36=E$368,$I$883+E$399+E$407+E$408,0))</f>
        <v>#DIV/0!</v>
      </c>
      <c r="T904" s="1250" t="e">
        <f t="shared" ref="T904:AC904" ca="1" si="956">IF($J$36&gt;F$368,F$399+F$407+F$408,IF($J$36=F$368,$I$883+F$399+F$407+F$408,0))</f>
        <v>#DIV/0!</v>
      </c>
      <c r="U904" s="1250" t="e">
        <f t="shared" ca="1" si="956"/>
        <v>#DIV/0!</v>
      </c>
      <c r="V904" s="1250" t="e">
        <f t="shared" ca="1" si="956"/>
        <v>#DIV/0!</v>
      </c>
      <c r="W904" s="1250" t="e">
        <f t="shared" ca="1" si="956"/>
        <v>#DIV/0!</v>
      </c>
      <c r="X904" s="1250" t="e">
        <f t="shared" ca="1" si="956"/>
        <v>#DIV/0!</v>
      </c>
      <c r="Y904" s="1250" t="e">
        <f t="shared" ca="1" si="956"/>
        <v>#DIV/0!</v>
      </c>
      <c r="Z904" s="1250" t="e">
        <f t="shared" ca="1" si="956"/>
        <v>#DIV/0!</v>
      </c>
      <c r="AA904" s="1250" t="e">
        <f t="shared" ca="1" si="956"/>
        <v>#DIV/0!</v>
      </c>
      <c r="AB904" s="1250" t="e">
        <f t="shared" ca="1" si="956"/>
        <v>#DIV/0!</v>
      </c>
      <c r="AC904" s="1250" t="e">
        <f t="shared" ca="1" si="956"/>
        <v>#DIV/0!</v>
      </c>
    </row>
    <row r="905" spans="3:29">
      <c r="Q905" s="58">
        <f t="shared" ca="1" si="949"/>
        <v>1.4999999999999999E-2</v>
      </c>
      <c r="R905" s="1250">
        <f t="shared" si="950"/>
        <v>-80525</v>
      </c>
      <c r="S905" s="1250" t="e">
        <f ca="1">IF($J$36&gt;E$368,E$399+D$428+E$407+E$408,IF($J$36=E$368,$J$883+E$399+E$407+E$408,0))</f>
        <v>#DIV/0!</v>
      </c>
      <c r="T905" s="1250" t="e">
        <f t="shared" ref="T905:AC905" ca="1" si="957">IF($J$36&gt;F$368,F$399+F$407+F$408,IF($J$36=F$368,$J$883+F$399+F$407+F$408,0))</f>
        <v>#DIV/0!</v>
      </c>
      <c r="U905" s="1250" t="e">
        <f t="shared" ca="1" si="957"/>
        <v>#DIV/0!</v>
      </c>
      <c r="V905" s="1250" t="e">
        <f t="shared" ca="1" si="957"/>
        <v>#DIV/0!</v>
      </c>
      <c r="W905" s="1250" t="e">
        <f t="shared" ca="1" si="957"/>
        <v>#DIV/0!</v>
      </c>
      <c r="X905" s="1250" t="e">
        <f t="shared" ca="1" si="957"/>
        <v>#DIV/0!</v>
      </c>
      <c r="Y905" s="1250" t="e">
        <f t="shared" ca="1" si="957"/>
        <v>#DIV/0!</v>
      </c>
      <c r="Z905" s="1250" t="e">
        <f t="shared" ca="1" si="957"/>
        <v>#DIV/0!</v>
      </c>
      <c r="AA905" s="1250" t="e">
        <f t="shared" ca="1" si="957"/>
        <v>#DIV/0!</v>
      </c>
      <c r="AB905" s="1250" t="e">
        <f t="shared" ca="1" si="957"/>
        <v>#DIV/0!</v>
      </c>
      <c r="AC905" s="1250" t="e">
        <f t="shared" ca="1" si="957"/>
        <v>#DIV/0!</v>
      </c>
    </row>
    <row r="906" spans="3:29">
      <c r="Q906" s="58"/>
      <c r="R906" s="1250"/>
      <c r="S906" s="1250"/>
      <c r="T906" s="1250"/>
      <c r="U906" s="1250"/>
      <c r="V906" s="1250"/>
      <c r="W906" s="1250"/>
      <c r="X906" s="1250"/>
      <c r="Y906" s="1250"/>
      <c r="Z906" s="1250"/>
      <c r="AA906" s="1250"/>
      <c r="AB906" s="1250"/>
      <c r="AC906" s="1250"/>
    </row>
    <row r="907" spans="3:29">
      <c r="Q907" s="58"/>
      <c r="R907" s="1250"/>
      <c r="S907" s="1250"/>
      <c r="T907" s="1250"/>
      <c r="U907" s="1250"/>
      <c r="V907" s="1250"/>
      <c r="W907" s="1250"/>
      <c r="X907" s="1250"/>
      <c r="Y907" s="1250"/>
      <c r="Z907" s="1250"/>
      <c r="AA907" s="1250"/>
      <c r="AB907" s="1250"/>
      <c r="AC907" s="1250"/>
    </row>
    <row r="909" spans="3:29">
      <c r="Q909" s="27" t="s">
        <v>838</v>
      </c>
      <c r="R909" s="627" t="s">
        <v>839</v>
      </c>
    </row>
    <row r="910" spans="3:29">
      <c r="Q910" s="27"/>
      <c r="R910" s="869" t="str">
        <f>C890</f>
        <v>IRR - Levered (Deal Level)</v>
      </c>
      <c r="S910" s="869"/>
      <c r="T910" s="869" t="str">
        <f>C891</f>
        <v>IRR - Levered (Project Level)</v>
      </c>
      <c r="U910" s="869"/>
      <c r="V910" s="869" t="str">
        <f>C892</f>
        <v>IRR - Unlevered</v>
      </c>
      <c r="W910" s="869"/>
      <c r="X910" s="869" t="str">
        <f>C893</f>
        <v>Equity Multiple:</v>
      </c>
      <c r="Y910" s="869"/>
      <c r="Z910" s="869" t="str">
        <f>C894</f>
        <v>Yield on Cost</v>
      </c>
    </row>
    <row r="911" spans="3:29">
      <c r="R911" s="870" t="e">
        <f>#REF!</f>
        <v>#REF!</v>
      </c>
      <c r="S911" s="34"/>
      <c r="T911" s="870" t="e">
        <f>#REF!</f>
        <v>#REF!</v>
      </c>
      <c r="U911" s="34"/>
      <c r="V911" s="870" t="e">
        <f>#REF!</f>
        <v>#REF!</v>
      </c>
      <c r="W911" s="34"/>
      <c r="X911" s="1598" t="e">
        <f ca="1">J16</f>
        <v>#DIV/0!</v>
      </c>
      <c r="Y911" s="34"/>
      <c r="Z911" s="996" t="e">
        <f ca="1">J18</f>
        <v>#DIV/0!</v>
      </c>
    </row>
    <row r="912" spans="3:29">
      <c r="Q912" s="1583">
        <f>Q913*(1-$D$895)</f>
        <v>368.67124999999999</v>
      </c>
      <c r="R912" s="701"/>
      <c r="S912" s="1583">
        <f t="shared" ref="S912:S918" si="958">$Q912</f>
        <v>368.67124999999999</v>
      </c>
      <c r="T912" s="701"/>
      <c r="U912" s="1583">
        <f t="shared" ref="U912:U918" si="959">$Q912</f>
        <v>368.67124999999999</v>
      </c>
      <c r="V912" s="701"/>
      <c r="W912" s="1583">
        <f t="shared" ref="W912:W918" si="960">$Q912</f>
        <v>368.67124999999999</v>
      </c>
      <c r="X912" s="582"/>
      <c r="Y912" s="1583">
        <f t="shared" ref="Y912:Y918" si="961">$Q912</f>
        <v>368.67124999999999</v>
      </c>
      <c r="Z912" s="701"/>
    </row>
    <row r="913" spans="16:28">
      <c r="Q913" s="1583">
        <f>Q914*(1-$D$895)</f>
        <v>388.07499999999999</v>
      </c>
      <c r="R913" s="701"/>
      <c r="S913" s="1583">
        <f t="shared" si="958"/>
        <v>388.07499999999999</v>
      </c>
      <c r="T913" s="701"/>
      <c r="U913" s="1583">
        <f t="shared" si="959"/>
        <v>388.07499999999999</v>
      </c>
      <c r="V913" s="701"/>
      <c r="W913" s="1583">
        <f t="shared" si="960"/>
        <v>388.07499999999999</v>
      </c>
      <c r="X913" s="582"/>
      <c r="Y913" s="1583">
        <f t="shared" si="961"/>
        <v>388.07499999999999</v>
      </c>
      <c r="Z913" s="701"/>
    </row>
    <row r="914" spans="16:28">
      <c r="Q914" s="1583">
        <f>Q915*(1-$D$895)</f>
        <v>408.5</v>
      </c>
      <c r="R914" s="701"/>
      <c r="S914" s="1583">
        <f t="shared" si="958"/>
        <v>408.5</v>
      </c>
      <c r="T914" s="701"/>
      <c r="U914" s="1583">
        <f t="shared" si="959"/>
        <v>408.5</v>
      </c>
      <c r="V914" s="701"/>
      <c r="W914" s="1583">
        <f t="shared" si="960"/>
        <v>408.5</v>
      </c>
      <c r="X914" s="582"/>
      <c r="Y914" s="1583">
        <f t="shared" si="961"/>
        <v>408.5</v>
      </c>
      <c r="Z914" s="701"/>
    </row>
    <row r="915" spans="16:28">
      <c r="Q915" s="1599">
        <v>430</v>
      </c>
      <c r="R915" s="701"/>
      <c r="S915" s="1583">
        <f t="shared" si="958"/>
        <v>430</v>
      </c>
      <c r="T915" s="701"/>
      <c r="U915" s="1583">
        <f t="shared" si="959"/>
        <v>430</v>
      </c>
      <c r="V915" s="701"/>
      <c r="W915" s="1583">
        <f t="shared" si="960"/>
        <v>430</v>
      </c>
      <c r="X915" s="582"/>
      <c r="Y915" s="1583">
        <f t="shared" si="961"/>
        <v>430</v>
      </c>
      <c r="Z915" s="701"/>
    </row>
    <row r="916" spans="16:28">
      <c r="Q916" s="1583">
        <f>Q915*(1+$D$895)</f>
        <v>451.5</v>
      </c>
      <c r="R916" s="701"/>
      <c r="S916" s="1583">
        <f t="shared" si="958"/>
        <v>451.5</v>
      </c>
      <c r="T916" s="701"/>
      <c r="U916" s="1583">
        <f t="shared" si="959"/>
        <v>451.5</v>
      </c>
      <c r="V916" s="701"/>
      <c r="W916" s="1583">
        <f t="shared" si="960"/>
        <v>451.5</v>
      </c>
      <c r="X916" s="582"/>
      <c r="Y916" s="1583">
        <f t="shared" si="961"/>
        <v>451.5</v>
      </c>
      <c r="Z916" s="701"/>
    </row>
    <row r="917" spans="16:28">
      <c r="Q917" s="1583">
        <f>Q916*(1+$D$895)</f>
        <v>474.07500000000005</v>
      </c>
      <c r="R917" s="701"/>
      <c r="S917" s="1583">
        <f t="shared" si="958"/>
        <v>474.07500000000005</v>
      </c>
      <c r="T917" s="701"/>
      <c r="U917" s="1583">
        <f t="shared" si="959"/>
        <v>474.07500000000005</v>
      </c>
      <c r="V917" s="701"/>
      <c r="W917" s="1583">
        <f t="shared" si="960"/>
        <v>474.07500000000005</v>
      </c>
      <c r="X917" s="582"/>
      <c r="Y917" s="1583">
        <f t="shared" si="961"/>
        <v>474.07500000000005</v>
      </c>
      <c r="Z917" s="701"/>
    </row>
    <row r="918" spans="16:28">
      <c r="Q918" s="1583">
        <f>Q917*(1+$D$895)</f>
        <v>497.77875000000006</v>
      </c>
      <c r="R918" s="701"/>
      <c r="S918" s="1583">
        <f t="shared" si="958"/>
        <v>497.77875000000006</v>
      </c>
      <c r="T918" s="701"/>
      <c r="U918" s="1583">
        <f t="shared" si="959"/>
        <v>497.77875000000006</v>
      </c>
      <c r="V918" s="701"/>
      <c r="W918" s="1583">
        <f t="shared" si="960"/>
        <v>497.77875000000006</v>
      </c>
      <c r="X918" s="582"/>
      <c r="Y918" s="1583">
        <f t="shared" si="961"/>
        <v>497.77875000000006</v>
      </c>
      <c r="Z918" s="701"/>
    </row>
    <row r="919" spans="16:28">
      <c r="Z919" s="701"/>
    </row>
    <row r="920" spans="16:28">
      <c r="Q920" s="27" t="s">
        <v>840</v>
      </c>
    </row>
    <row r="921" spans="16:28">
      <c r="Q921" s="27"/>
      <c r="R921" s="869" t="s">
        <v>841</v>
      </c>
      <c r="S921" s="869"/>
      <c r="T921" s="871" t="s">
        <v>842</v>
      </c>
      <c r="U921" s="869"/>
      <c r="V921" s="869" t="s">
        <v>843</v>
      </c>
      <c r="W921" s="869"/>
      <c r="X921" s="869" t="s">
        <v>844</v>
      </c>
      <c r="Y921" s="869"/>
      <c r="Z921" s="869" t="s">
        <v>178</v>
      </c>
      <c r="AA921" s="869"/>
      <c r="AB921" s="869" t="s">
        <v>845</v>
      </c>
    </row>
    <row r="922" spans="16:28">
      <c r="R922" s="870" t="e">
        <f>#REF!</f>
        <v>#REF!</v>
      </c>
      <c r="S922" s="870"/>
      <c r="T922" s="870" t="e">
        <f ca="1">$J$15</f>
        <v>#DIV/0!</v>
      </c>
      <c r="U922" s="34"/>
      <c r="V922" s="870" t="e">
        <f>#REF!</f>
        <v>#REF!</v>
      </c>
      <c r="W922" s="34"/>
      <c r="X922" s="870" t="e">
        <f>#REF!</f>
        <v>#REF!</v>
      </c>
      <c r="Y922" s="34"/>
      <c r="Z922" s="1598" t="e">
        <f ca="1">$J$16</f>
        <v>#DIV/0!</v>
      </c>
      <c r="AA922" s="34"/>
      <c r="AB922" s="1600" t="e">
        <f ca="1">$J$17</f>
        <v>#DIV/0!</v>
      </c>
    </row>
    <row r="923" spans="16:28">
      <c r="Q923" s="701"/>
      <c r="R923" s="58"/>
      <c r="S923" s="701"/>
      <c r="T923" s="701"/>
      <c r="U923" s="701"/>
      <c r="V923" s="701"/>
      <c r="W923" s="701"/>
      <c r="X923" s="701"/>
      <c r="Y923" s="701"/>
      <c r="Z923" s="582"/>
      <c r="AA923" s="701"/>
      <c r="AB923" s="1583"/>
    </row>
    <row r="924" spans="16:28">
      <c r="Q924" s="701">
        <f>Q925-$D$877</f>
        <v>3.7500000000000006E-2</v>
      </c>
      <c r="R924" s="701"/>
      <c r="S924" s="701">
        <f t="shared" ref="S924:S930" si="962">$Q924</f>
        <v>3.7500000000000006E-2</v>
      </c>
      <c r="T924" s="701"/>
      <c r="U924" s="701">
        <f t="shared" ref="U924:U930" si="963">$Q924</f>
        <v>3.7500000000000006E-2</v>
      </c>
      <c r="V924" s="701"/>
      <c r="W924" s="701">
        <f t="shared" ref="W924:W930" si="964">$Q924</f>
        <v>3.7500000000000006E-2</v>
      </c>
      <c r="X924" s="701"/>
      <c r="Y924" s="701">
        <f t="shared" ref="Y924:Y930" si="965">$Q924</f>
        <v>3.7500000000000006E-2</v>
      </c>
      <c r="Z924" s="582"/>
      <c r="AA924" s="701">
        <f t="shared" ref="AA924:AA930" si="966">$Q924</f>
        <v>3.7500000000000006E-2</v>
      </c>
      <c r="AB924" s="164"/>
    </row>
    <row r="925" spans="16:28">
      <c r="Q925" s="701">
        <f>Q926-$D$877</f>
        <v>4.2500000000000003E-2</v>
      </c>
      <c r="R925" s="701"/>
      <c r="S925" s="701">
        <f t="shared" si="962"/>
        <v>4.2500000000000003E-2</v>
      </c>
      <c r="T925" s="701"/>
      <c r="U925" s="701">
        <f t="shared" si="963"/>
        <v>4.2500000000000003E-2</v>
      </c>
      <c r="V925" s="701"/>
      <c r="W925" s="701">
        <f t="shared" si="964"/>
        <v>4.2500000000000003E-2</v>
      </c>
      <c r="X925" s="701"/>
      <c r="Y925" s="701">
        <f t="shared" si="965"/>
        <v>4.2500000000000003E-2</v>
      </c>
      <c r="Z925" s="582"/>
      <c r="AA925" s="701">
        <f t="shared" si="966"/>
        <v>4.2500000000000003E-2</v>
      </c>
      <c r="AB925" s="164"/>
    </row>
    <row r="926" spans="16:28">
      <c r="P926" s="28" t="s">
        <v>846</v>
      </c>
      <c r="Q926" s="701">
        <f>Q927-$D$877</f>
        <v>4.7500000000000001E-2</v>
      </c>
      <c r="R926" s="701"/>
      <c r="S926" s="701">
        <f t="shared" si="962"/>
        <v>4.7500000000000001E-2</v>
      </c>
      <c r="T926" s="701"/>
      <c r="U926" s="701">
        <f t="shared" si="963"/>
        <v>4.7500000000000001E-2</v>
      </c>
      <c r="V926" s="701"/>
      <c r="W926" s="701">
        <f t="shared" si="964"/>
        <v>4.7500000000000001E-2</v>
      </c>
      <c r="X926" s="701"/>
      <c r="Y926" s="701">
        <f t="shared" si="965"/>
        <v>4.7500000000000001E-2</v>
      </c>
      <c r="Z926" s="582"/>
      <c r="AA926" s="701">
        <f t="shared" si="966"/>
        <v>4.7500000000000001E-2</v>
      </c>
      <c r="AB926" s="164"/>
    </row>
    <row r="927" spans="16:28">
      <c r="P927" s="872">
        <v>0</v>
      </c>
      <c r="Q927" s="873">
        <v>5.2499999999999998E-2</v>
      </c>
      <c r="R927" s="701"/>
      <c r="S927" s="701">
        <f t="shared" si="962"/>
        <v>5.2499999999999998E-2</v>
      </c>
      <c r="T927" s="701"/>
      <c r="U927" s="701">
        <f t="shared" si="963"/>
        <v>5.2499999999999998E-2</v>
      </c>
      <c r="V927" s="701"/>
      <c r="W927" s="701">
        <f t="shared" si="964"/>
        <v>5.2499999999999998E-2</v>
      </c>
      <c r="X927" s="701"/>
      <c r="Y927" s="701">
        <f t="shared" si="965"/>
        <v>5.2499999999999998E-2</v>
      </c>
      <c r="Z927" s="582"/>
      <c r="AA927" s="701">
        <f t="shared" si="966"/>
        <v>5.2499999999999998E-2</v>
      </c>
      <c r="AB927" s="164"/>
    </row>
    <row r="928" spans="16:28">
      <c r="Q928" s="701">
        <f>Q927+$D$877</f>
        <v>5.7499999999999996E-2</v>
      </c>
      <c r="R928" s="701"/>
      <c r="S928" s="701">
        <f t="shared" si="962"/>
        <v>5.7499999999999996E-2</v>
      </c>
      <c r="T928" s="701"/>
      <c r="U928" s="701">
        <f t="shared" si="963"/>
        <v>5.7499999999999996E-2</v>
      </c>
      <c r="V928" s="701"/>
      <c r="W928" s="701">
        <f t="shared" si="964"/>
        <v>5.7499999999999996E-2</v>
      </c>
      <c r="X928" s="701"/>
      <c r="Y928" s="701">
        <f t="shared" si="965"/>
        <v>5.7499999999999996E-2</v>
      </c>
      <c r="Z928" s="582"/>
      <c r="AA928" s="701">
        <f t="shared" si="966"/>
        <v>5.7499999999999996E-2</v>
      </c>
      <c r="AB928" s="164"/>
    </row>
    <row r="929" spans="1:126">
      <c r="Q929" s="701">
        <f>Q928+$D$877</f>
        <v>6.2499999999999993E-2</v>
      </c>
      <c r="R929" s="701"/>
      <c r="S929" s="701">
        <f t="shared" si="962"/>
        <v>6.2499999999999993E-2</v>
      </c>
      <c r="T929" s="701"/>
      <c r="U929" s="701">
        <f t="shared" si="963"/>
        <v>6.2499999999999993E-2</v>
      </c>
      <c r="V929" s="701"/>
      <c r="W929" s="701">
        <f t="shared" si="964"/>
        <v>6.2499999999999993E-2</v>
      </c>
      <c r="X929" s="701"/>
      <c r="Y929" s="701">
        <f t="shared" si="965"/>
        <v>6.2499999999999993E-2</v>
      </c>
      <c r="Z929" s="582"/>
      <c r="AA929" s="701">
        <f t="shared" si="966"/>
        <v>6.2499999999999993E-2</v>
      </c>
      <c r="AB929" s="164"/>
    </row>
    <row r="930" spans="1:126">
      <c r="Q930" s="701">
        <f>Q929+$D$877</f>
        <v>6.7499999999999991E-2</v>
      </c>
      <c r="R930" s="701"/>
      <c r="S930" s="701">
        <f t="shared" si="962"/>
        <v>6.7499999999999991E-2</v>
      </c>
      <c r="T930" s="701"/>
      <c r="U930" s="701">
        <f t="shared" si="963"/>
        <v>6.7499999999999991E-2</v>
      </c>
      <c r="V930" s="701"/>
      <c r="W930" s="701">
        <f t="shared" si="964"/>
        <v>6.7499999999999991E-2</v>
      </c>
      <c r="X930" s="701"/>
      <c r="Y930" s="701">
        <f t="shared" si="965"/>
        <v>6.7499999999999991E-2</v>
      </c>
      <c r="Z930" s="582"/>
      <c r="AA930" s="701">
        <f t="shared" si="966"/>
        <v>6.7499999999999991E-2</v>
      </c>
      <c r="AB930" s="164"/>
    </row>
    <row r="941" spans="1:126" ht="14.5" customHeight="1">
      <c r="A941" s="28" t="s">
        <v>847</v>
      </c>
      <c r="C941" s="906" t="s">
        <v>848</v>
      </c>
      <c r="E941" s="907">
        <f t="shared" ref="E941:AJ941" ca="1" si="967">IF(AND(E942&gt;=$I$12,E942&lt;=EOMONTH($I$12,$J$36)),1,0)</f>
        <v>1</v>
      </c>
      <c r="F941" s="907">
        <f t="shared" ca="1" si="967"/>
        <v>1</v>
      </c>
      <c r="G941" s="907">
        <f t="shared" ca="1" si="967"/>
        <v>1</v>
      </c>
      <c r="H941" s="907">
        <f t="shared" ca="1" si="967"/>
        <v>1</v>
      </c>
      <c r="I941" s="907">
        <f t="shared" ca="1" si="967"/>
        <v>1</v>
      </c>
      <c r="J941" s="907">
        <f t="shared" ca="1" si="967"/>
        <v>1</v>
      </c>
      <c r="K941" s="907">
        <f t="shared" ca="1" si="967"/>
        <v>1</v>
      </c>
      <c r="L941" s="907">
        <f t="shared" ca="1" si="967"/>
        <v>1</v>
      </c>
      <c r="M941" s="907">
        <f t="shared" ca="1" si="967"/>
        <v>1</v>
      </c>
      <c r="N941" s="907">
        <f t="shared" ca="1" si="967"/>
        <v>1</v>
      </c>
      <c r="O941" s="907">
        <f t="shared" ca="1" si="967"/>
        <v>1</v>
      </c>
      <c r="P941" s="907">
        <f t="shared" ca="1" si="967"/>
        <v>1</v>
      </c>
      <c r="Q941" s="907">
        <f t="shared" ca="1" si="967"/>
        <v>1</v>
      </c>
      <c r="R941" s="907">
        <f t="shared" ca="1" si="967"/>
        <v>1</v>
      </c>
      <c r="S941" s="907">
        <f t="shared" ca="1" si="967"/>
        <v>1</v>
      </c>
      <c r="T941" s="907">
        <f t="shared" ca="1" si="967"/>
        <v>1</v>
      </c>
      <c r="U941" s="907">
        <f t="shared" ca="1" si="967"/>
        <v>1</v>
      </c>
      <c r="V941" s="907">
        <f t="shared" ca="1" si="967"/>
        <v>1</v>
      </c>
      <c r="W941" s="907">
        <f t="shared" ca="1" si="967"/>
        <v>1</v>
      </c>
      <c r="X941" s="907">
        <f t="shared" ca="1" si="967"/>
        <v>1</v>
      </c>
      <c r="Y941" s="907">
        <f t="shared" ca="1" si="967"/>
        <v>1</v>
      </c>
      <c r="Z941" s="907">
        <f t="shared" ca="1" si="967"/>
        <v>1</v>
      </c>
      <c r="AA941" s="907">
        <f t="shared" ca="1" si="967"/>
        <v>1</v>
      </c>
      <c r="AB941" s="907">
        <f t="shared" ca="1" si="967"/>
        <v>1</v>
      </c>
      <c r="AC941" s="907">
        <f t="shared" ca="1" si="967"/>
        <v>1</v>
      </c>
      <c r="AD941" s="907">
        <f t="shared" ca="1" si="967"/>
        <v>1</v>
      </c>
      <c r="AE941" s="907">
        <f t="shared" ca="1" si="967"/>
        <v>1</v>
      </c>
      <c r="AF941" s="907">
        <f t="shared" ca="1" si="967"/>
        <v>1</v>
      </c>
      <c r="AG941" s="907">
        <f t="shared" ca="1" si="967"/>
        <v>1</v>
      </c>
      <c r="AH941" s="907">
        <f t="shared" ca="1" si="967"/>
        <v>1</v>
      </c>
      <c r="AI941" s="907">
        <f t="shared" ca="1" si="967"/>
        <v>1</v>
      </c>
      <c r="AJ941" s="907">
        <f t="shared" ca="1" si="967"/>
        <v>1</v>
      </c>
      <c r="AK941" s="907">
        <f t="shared" ref="AK941:BP941" ca="1" si="968">IF(AND(AK942&gt;=$I$12,AK942&lt;=EOMONTH($I$12,$J$36)),1,0)</f>
        <v>1</v>
      </c>
      <c r="AL941" s="907">
        <f t="shared" ca="1" si="968"/>
        <v>1</v>
      </c>
      <c r="AM941" s="907">
        <f t="shared" ca="1" si="968"/>
        <v>1</v>
      </c>
      <c r="AN941" s="907">
        <f t="shared" ca="1" si="968"/>
        <v>1</v>
      </c>
      <c r="AO941" s="907">
        <f t="shared" ca="1" si="968"/>
        <v>1</v>
      </c>
      <c r="AP941" s="907">
        <f t="shared" ca="1" si="968"/>
        <v>1</v>
      </c>
      <c r="AQ941" s="907">
        <f t="shared" ca="1" si="968"/>
        <v>1</v>
      </c>
      <c r="AR941" s="907">
        <f t="shared" ca="1" si="968"/>
        <v>1</v>
      </c>
      <c r="AS941" s="907">
        <f t="shared" ca="1" si="968"/>
        <v>1</v>
      </c>
      <c r="AT941" s="907">
        <f t="shared" ca="1" si="968"/>
        <v>1</v>
      </c>
      <c r="AU941" s="907">
        <f t="shared" ca="1" si="968"/>
        <v>1</v>
      </c>
      <c r="AV941" s="907">
        <f t="shared" ca="1" si="968"/>
        <v>1</v>
      </c>
      <c r="AW941" s="907">
        <f t="shared" ca="1" si="968"/>
        <v>1</v>
      </c>
      <c r="AX941" s="907">
        <f t="shared" ca="1" si="968"/>
        <v>1</v>
      </c>
      <c r="AY941" s="907">
        <f t="shared" ca="1" si="968"/>
        <v>1</v>
      </c>
      <c r="AZ941" s="907">
        <f t="shared" ca="1" si="968"/>
        <v>1</v>
      </c>
      <c r="BA941" s="907">
        <f t="shared" ca="1" si="968"/>
        <v>0</v>
      </c>
      <c r="BB941" s="907">
        <f t="shared" ca="1" si="968"/>
        <v>0</v>
      </c>
      <c r="BC941" s="907">
        <f t="shared" ca="1" si="968"/>
        <v>0</v>
      </c>
      <c r="BD941" s="907">
        <f t="shared" ca="1" si="968"/>
        <v>0</v>
      </c>
      <c r="BE941" s="907">
        <f t="shared" ca="1" si="968"/>
        <v>0</v>
      </c>
      <c r="BF941" s="907">
        <f t="shared" ca="1" si="968"/>
        <v>0</v>
      </c>
      <c r="BG941" s="907">
        <f t="shared" ca="1" si="968"/>
        <v>0</v>
      </c>
      <c r="BH941" s="907">
        <f t="shared" ca="1" si="968"/>
        <v>0</v>
      </c>
      <c r="BI941" s="907">
        <f t="shared" ca="1" si="968"/>
        <v>0</v>
      </c>
      <c r="BJ941" s="907">
        <f t="shared" ca="1" si="968"/>
        <v>0</v>
      </c>
      <c r="BK941" s="907">
        <f t="shared" ca="1" si="968"/>
        <v>0</v>
      </c>
      <c r="BL941" s="907">
        <f t="shared" ca="1" si="968"/>
        <v>0</v>
      </c>
      <c r="BM941" s="907">
        <f t="shared" ca="1" si="968"/>
        <v>0</v>
      </c>
      <c r="BN941" s="907">
        <f t="shared" ca="1" si="968"/>
        <v>0</v>
      </c>
      <c r="BO941" s="907">
        <f t="shared" ca="1" si="968"/>
        <v>0</v>
      </c>
      <c r="BP941" s="907">
        <f t="shared" ca="1" si="968"/>
        <v>0</v>
      </c>
      <c r="BQ941" s="907">
        <f t="shared" ref="BQ941:CV941" ca="1" si="969">IF(AND(BQ942&gt;=$I$12,BQ942&lt;=EOMONTH($I$12,$J$36)),1,0)</f>
        <v>0</v>
      </c>
      <c r="BR941" s="907">
        <f t="shared" ca="1" si="969"/>
        <v>0</v>
      </c>
      <c r="BS941" s="907">
        <f t="shared" ca="1" si="969"/>
        <v>0</v>
      </c>
      <c r="BT941" s="907">
        <f t="shared" ca="1" si="969"/>
        <v>0</v>
      </c>
      <c r="BU941" s="907">
        <f t="shared" ca="1" si="969"/>
        <v>0</v>
      </c>
      <c r="BV941" s="907">
        <f t="shared" ca="1" si="969"/>
        <v>0</v>
      </c>
      <c r="BW941" s="907">
        <f t="shared" ca="1" si="969"/>
        <v>0</v>
      </c>
      <c r="BX941" s="907">
        <f t="shared" ca="1" si="969"/>
        <v>0</v>
      </c>
      <c r="BY941" s="907">
        <f t="shared" ca="1" si="969"/>
        <v>0</v>
      </c>
      <c r="BZ941" s="907">
        <f t="shared" ca="1" si="969"/>
        <v>0</v>
      </c>
      <c r="CA941" s="907">
        <f t="shared" ca="1" si="969"/>
        <v>0</v>
      </c>
      <c r="CB941" s="907">
        <f t="shared" ca="1" si="969"/>
        <v>0</v>
      </c>
      <c r="CC941" s="907">
        <f t="shared" ca="1" si="969"/>
        <v>0</v>
      </c>
      <c r="CD941" s="907">
        <f t="shared" ca="1" si="969"/>
        <v>0</v>
      </c>
      <c r="CE941" s="907">
        <f t="shared" ca="1" si="969"/>
        <v>0</v>
      </c>
      <c r="CF941" s="907">
        <f t="shared" ca="1" si="969"/>
        <v>0</v>
      </c>
      <c r="CG941" s="907">
        <f t="shared" ca="1" si="969"/>
        <v>0</v>
      </c>
      <c r="CH941" s="907">
        <f t="shared" ca="1" si="969"/>
        <v>0</v>
      </c>
      <c r="CI941" s="907">
        <f t="shared" ca="1" si="969"/>
        <v>0</v>
      </c>
      <c r="CJ941" s="907">
        <f t="shared" ca="1" si="969"/>
        <v>0</v>
      </c>
      <c r="CK941" s="907">
        <f t="shared" ca="1" si="969"/>
        <v>0</v>
      </c>
      <c r="CL941" s="907">
        <f t="shared" ca="1" si="969"/>
        <v>0</v>
      </c>
      <c r="CM941" s="907">
        <f t="shared" ca="1" si="969"/>
        <v>0</v>
      </c>
      <c r="CN941" s="907">
        <f t="shared" ca="1" si="969"/>
        <v>0</v>
      </c>
      <c r="CO941" s="907">
        <f t="shared" ca="1" si="969"/>
        <v>0</v>
      </c>
      <c r="CP941" s="907">
        <f t="shared" ca="1" si="969"/>
        <v>0</v>
      </c>
      <c r="CQ941" s="907">
        <f t="shared" ca="1" si="969"/>
        <v>0</v>
      </c>
      <c r="CR941" s="907">
        <f t="shared" ca="1" si="969"/>
        <v>0</v>
      </c>
      <c r="CS941" s="907">
        <f t="shared" ca="1" si="969"/>
        <v>0</v>
      </c>
      <c r="CT941" s="907">
        <f t="shared" ca="1" si="969"/>
        <v>0</v>
      </c>
      <c r="CU941" s="907">
        <f t="shared" ca="1" si="969"/>
        <v>0</v>
      </c>
      <c r="CV941" s="907">
        <f t="shared" ca="1" si="969"/>
        <v>0</v>
      </c>
      <c r="CW941" s="907">
        <f t="shared" ref="CW941:EB941" ca="1" si="970">IF(AND(CW942&gt;=$I$12,CW942&lt;=EOMONTH($I$12,$J$36)),1,0)</f>
        <v>0</v>
      </c>
      <c r="CX941" s="907">
        <f t="shared" ca="1" si="970"/>
        <v>0</v>
      </c>
      <c r="CY941" s="907">
        <f t="shared" ca="1" si="970"/>
        <v>0</v>
      </c>
      <c r="CZ941" s="907">
        <f t="shared" ca="1" si="970"/>
        <v>0</v>
      </c>
      <c r="DA941" s="907">
        <f t="shared" ca="1" si="970"/>
        <v>0</v>
      </c>
      <c r="DB941" s="907">
        <f t="shared" ca="1" si="970"/>
        <v>0</v>
      </c>
      <c r="DC941" s="907">
        <f t="shared" ca="1" si="970"/>
        <v>0</v>
      </c>
      <c r="DD941" s="907">
        <f t="shared" ca="1" si="970"/>
        <v>0</v>
      </c>
      <c r="DE941" s="907">
        <f t="shared" ca="1" si="970"/>
        <v>0</v>
      </c>
      <c r="DF941" s="907">
        <f t="shared" ca="1" si="970"/>
        <v>0</v>
      </c>
      <c r="DG941" s="907">
        <f t="shared" ca="1" si="970"/>
        <v>0</v>
      </c>
      <c r="DH941" s="907">
        <f t="shared" ca="1" si="970"/>
        <v>0</v>
      </c>
      <c r="DI941" s="907">
        <f t="shared" ca="1" si="970"/>
        <v>0</v>
      </c>
      <c r="DJ941" s="907">
        <f t="shared" ca="1" si="970"/>
        <v>0</v>
      </c>
      <c r="DK941" s="907">
        <f t="shared" ca="1" si="970"/>
        <v>0</v>
      </c>
      <c r="DL941" s="907">
        <f t="shared" ca="1" si="970"/>
        <v>0</v>
      </c>
      <c r="DM941" s="907">
        <f t="shared" ca="1" si="970"/>
        <v>0</v>
      </c>
      <c r="DN941" s="907">
        <f t="shared" ca="1" si="970"/>
        <v>0</v>
      </c>
      <c r="DO941" s="907">
        <f t="shared" ca="1" si="970"/>
        <v>0</v>
      </c>
      <c r="DP941" s="907">
        <f t="shared" ca="1" si="970"/>
        <v>0</v>
      </c>
      <c r="DQ941" s="907">
        <f t="shared" ca="1" si="970"/>
        <v>0</v>
      </c>
      <c r="DR941" s="907">
        <f t="shared" ca="1" si="970"/>
        <v>0</v>
      </c>
      <c r="DS941" s="907">
        <f t="shared" ca="1" si="970"/>
        <v>0</v>
      </c>
      <c r="DT941" s="907">
        <f t="shared" ca="1" si="970"/>
        <v>0</v>
      </c>
      <c r="DU941" s="907">
        <f t="shared" ca="1" si="970"/>
        <v>0</v>
      </c>
      <c r="DV941" s="28" t="s">
        <v>803</v>
      </c>
    </row>
    <row r="942" spans="1:126">
      <c r="C942" s="673" t="s">
        <v>849</v>
      </c>
      <c r="E942" s="908">
        <f t="shared" ref="E942:AJ942" si="971">EOMONTH($I$12,E945)</f>
        <v>46142</v>
      </c>
      <c r="F942" s="908">
        <f t="shared" si="971"/>
        <v>46173</v>
      </c>
      <c r="G942" s="908">
        <f t="shared" si="971"/>
        <v>46203</v>
      </c>
      <c r="H942" s="908">
        <f t="shared" si="971"/>
        <v>46234</v>
      </c>
      <c r="I942" s="908">
        <f t="shared" si="971"/>
        <v>46265</v>
      </c>
      <c r="J942" s="908">
        <f t="shared" si="971"/>
        <v>46295</v>
      </c>
      <c r="K942" s="908">
        <f t="shared" si="971"/>
        <v>46326</v>
      </c>
      <c r="L942" s="908">
        <f t="shared" si="971"/>
        <v>46356</v>
      </c>
      <c r="M942" s="908">
        <f t="shared" si="971"/>
        <v>46387</v>
      </c>
      <c r="N942" s="908">
        <f t="shared" si="971"/>
        <v>46418</v>
      </c>
      <c r="O942" s="908">
        <f t="shared" si="971"/>
        <v>46446</v>
      </c>
      <c r="P942" s="908">
        <f t="shared" si="971"/>
        <v>46477</v>
      </c>
      <c r="Q942" s="908">
        <f t="shared" si="971"/>
        <v>46507</v>
      </c>
      <c r="R942" s="908">
        <f t="shared" si="971"/>
        <v>46538</v>
      </c>
      <c r="S942" s="908">
        <f t="shared" si="971"/>
        <v>46568</v>
      </c>
      <c r="T942" s="908">
        <f t="shared" si="971"/>
        <v>46599</v>
      </c>
      <c r="U942" s="908">
        <f t="shared" si="971"/>
        <v>46630</v>
      </c>
      <c r="V942" s="908">
        <f t="shared" si="971"/>
        <v>46660</v>
      </c>
      <c r="W942" s="908">
        <f t="shared" si="971"/>
        <v>46691</v>
      </c>
      <c r="X942" s="908">
        <f t="shared" si="971"/>
        <v>46721</v>
      </c>
      <c r="Y942" s="908">
        <f t="shared" si="971"/>
        <v>46752</v>
      </c>
      <c r="Z942" s="908">
        <f t="shared" si="971"/>
        <v>46783</v>
      </c>
      <c r="AA942" s="908">
        <f t="shared" si="971"/>
        <v>46812</v>
      </c>
      <c r="AB942" s="908">
        <f t="shared" si="971"/>
        <v>46843</v>
      </c>
      <c r="AC942" s="908">
        <f t="shared" si="971"/>
        <v>46873</v>
      </c>
      <c r="AD942" s="908">
        <f t="shared" si="971"/>
        <v>46904</v>
      </c>
      <c r="AE942" s="908">
        <f t="shared" si="971"/>
        <v>46934</v>
      </c>
      <c r="AF942" s="908">
        <f t="shared" si="971"/>
        <v>46965</v>
      </c>
      <c r="AG942" s="908">
        <f t="shared" si="971"/>
        <v>46996</v>
      </c>
      <c r="AH942" s="908">
        <f t="shared" si="971"/>
        <v>47026</v>
      </c>
      <c r="AI942" s="908">
        <f t="shared" si="971"/>
        <v>47057</v>
      </c>
      <c r="AJ942" s="908">
        <f t="shared" si="971"/>
        <v>47087</v>
      </c>
      <c r="AK942" s="908">
        <f t="shared" ref="AK942:BP942" si="972">EOMONTH($I$12,AK945)</f>
        <v>47118</v>
      </c>
      <c r="AL942" s="908">
        <f t="shared" si="972"/>
        <v>47149</v>
      </c>
      <c r="AM942" s="908">
        <f t="shared" si="972"/>
        <v>47177</v>
      </c>
      <c r="AN942" s="908">
        <f t="shared" si="972"/>
        <v>47208</v>
      </c>
      <c r="AO942" s="908">
        <f t="shared" si="972"/>
        <v>47238</v>
      </c>
      <c r="AP942" s="908">
        <f t="shared" si="972"/>
        <v>47269</v>
      </c>
      <c r="AQ942" s="908">
        <f t="shared" si="972"/>
        <v>47299</v>
      </c>
      <c r="AR942" s="908">
        <f t="shared" si="972"/>
        <v>47330</v>
      </c>
      <c r="AS942" s="908">
        <f t="shared" si="972"/>
        <v>47361</v>
      </c>
      <c r="AT942" s="908">
        <f t="shared" si="972"/>
        <v>47391</v>
      </c>
      <c r="AU942" s="908">
        <f t="shared" si="972"/>
        <v>47422</v>
      </c>
      <c r="AV942" s="908">
        <f t="shared" si="972"/>
        <v>47452</v>
      </c>
      <c r="AW942" s="908">
        <f t="shared" si="972"/>
        <v>47483</v>
      </c>
      <c r="AX942" s="908">
        <f t="shared" si="972"/>
        <v>47514</v>
      </c>
      <c r="AY942" s="908">
        <f t="shared" si="972"/>
        <v>47542</v>
      </c>
      <c r="AZ942" s="908">
        <f t="shared" si="972"/>
        <v>47573</v>
      </c>
      <c r="BA942" s="908">
        <f t="shared" si="972"/>
        <v>47603</v>
      </c>
      <c r="BB942" s="908">
        <f t="shared" si="972"/>
        <v>47634</v>
      </c>
      <c r="BC942" s="908">
        <f t="shared" si="972"/>
        <v>47664</v>
      </c>
      <c r="BD942" s="908">
        <f t="shared" si="972"/>
        <v>47695</v>
      </c>
      <c r="BE942" s="908">
        <f t="shared" si="972"/>
        <v>47726</v>
      </c>
      <c r="BF942" s="908">
        <f t="shared" si="972"/>
        <v>47756</v>
      </c>
      <c r="BG942" s="908">
        <f t="shared" si="972"/>
        <v>47787</v>
      </c>
      <c r="BH942" s="908">
        <f t="shared" si="972"/>
        <v>47817</v>
      </c>
      <c r="BI942" s="908">
        <f t="shared" si="972"/>
        <v>47848</v>
      </c>
      <c r="BJ942" s="908">
        <f t="shared" si="972"/>
        <v>47879</v>
      </c>
      <c r="BK942" s="908">
        <f t="shared" si="972"/>
        <v>47907</v>
      </c>
      <c r="BL942" s="908">
        <f t="shared" si="972"/>
        <v>47938</v>
      </c>
      <c r="BM942" s="908">
        <f t="shared" si="972"/>
        <v>47968</v>
      </c>
      <c r="BN942" s="908">
        <f t="shared" si="972"/>
        <v>47999</v>
      </c>
      <c r="BO942" s="908">
        <f t="shared" si="972"/>
        <v>48029</v>
      </c>
      <c r="BP942" s="908">
        <f t="shared" si="972"/>
        <v>48060</v>
      </c>
      <c r="BQ942" s="908">
        <f t="shared" ref="BQ942:CV942" si="973">EOMONTH($I$12,BQ945)</f>
        <v>48091</v>
      </c>
      <c r="BR942" s="908">
        <f t="shared" si="973"/>
        <v>48121</v>
      </c>
      <c r="BS942" s="908">
        <f t="shared" si="973"/>
        <v>48152</v>
      </c>
      <c r="BT942" s="908">
        <f t="shared" si="973"/>
        <v>48182</v>
      </c>
      <c r="BU942" s="908">
        <f t="shared" si="973"/>
        <v>48213</v>
      </c>
      <c r="BV942" s="908">
        <f t="shared" si="973"/>
        <v>48244</v>
      </c>
      <c r="BW942" s="908">
        <f t="shared" si="973"/>
        <v>48273</v>
      </c>
      <c r="BX942" s="908">
        <f t="shared" si="973"/>
        <v>48304</v>
      </c>
      <c r="BY942" s="908">
        <f t="shared" si="973"/>
        <v>48334</v>
      </c>
      <c r="BZ942" s="908">
        <f t="shared" si="973"/>
        <v>48365</v>
      </c>
      <c r="CA942" s="908">
        <f t="shared" si="973"/>
        <v>48395</v>
      </c>
      <c r="CB942" s="908">
        <f t="shared" si="973"/>
        <v>48426</v>
      </c>
      <c r="CC942" s="908">
        <f t="shared" si="973"/>
        <v>48457</v>
      </c>
      <c r="CD942" s="908">
        <f t="shared" si="973"/>
        <v>48487</v>
      </c>
      <c r="CE942" s="908">
        <f t="shared" si="973"/>
        <v>48518</v>
      </c>
      <c r="CF942" s="908">
        <f t="shared" si="973"/>
        <v>48548</v>
      </c>
      <c r="CG942" s="908">
        <f t="shared" si="973"/>
        <v>48579</v>
      </c>
      <c r="CH942" s="908">
        <f t="shared" si="973"/>
        <v>48610</v>
      </c>
      <c r="CI942" s="908">
        <f t="shared" si="973"/>
        <v>48638</v>
      </c>
      <c r="CJ942" s="908">
        <f t="shared" si="973"/>
        <v>48669</v>
      </c>
      <c r="CK942" s="908">
        <f t="shared" si="973"/>
        <v>48699</v>
      </c>
      <c r="CL942" s="908">
        <f t="shared" si="973"/>
        <v>48730</v>
      </c>
      <c r="CM942" s="908">
        <f t="shared" si="973"/>
        <v>48760</v>
      </c>
      <c r="CN942" s="908">
        <f t="shared" si="973"/>
        <v>48791</v>
      </c>
      <c r="CO942" s="908">
        <f t="shared" si="973"/>
        <v>48822</v>
      </c>
      <c r="CP942" s="908">
        <f t="shared" si="973"/>
        <v>48852</v>
      </c>
      <c r="CQ942" s="908">
        <f t="shared" si="973"/>
        <v>48883</v>
      </c>
      <c r="CR942" s="908">
        <f t="shared" si="973"/>
        <v>48913</v>
      </c>
      <c r="CS942" s="908">
        <f t="shared" si="973"/>
        <v>48944</v>
      </c>
      <c r="CT942" s="908">
        <f t="shared" si="973"/>
        <v>48975</v>
      </c>
      <c r="CU942" s="908">
        <f t="shared" si="973"/>
        <v>49003</v>
      </c>
      <c r="CV942" s="908">
        <f t="shared" si="973"/>
        <v>49034</v>
      </c>
      <c r="CW942" s="908">
        <f t="shared" ref="CW942:DU942" si="974">EOMONTH($I$12,CW945)</f>
        <v>49064</v>
      </c>
      <c r="CX942" s="908">
        <f t="shared" si="974"/>
        <v>49095</v>
      </c>
      <c r="CY942" s="908">
        <f t="shared" si="974"/>
        <v>49125</v>
      </c>
      <c r="CZ942" s="908">
        <f t="shared" si="974"/>
        <v>49156</v>
      </c>
      <c r="DA942" s="908">
        <f t="shared" si="974"/>
        <v>49187</v>
      </c>
      <c r="DB942" s="908">
        <f t="shared" si="974"/>
        <v>49217</v>
      </c>
      <c r="DC942" s="908">
        <f t="shared" si="974"/>
        <v>49248</v>
      </c>
      <c r="DD942" s="908">
        <f t="shared" si="974"/>
        <v>49278</v>
      </c>
      <c r="DE942" s="908">
        <f t="shared" si="974"/>
        <v>49309</v>
      </c>
      <c r="DF942" s="908">
        <f t="shared" si="974"/>
        <v>49340</v>
      </c>
      <c r="DG942" s="908">
        <f t="shared" si="974"/>
        <v>49368</v>
      </c>
      <c r="DH942" s="908">
        <f t="shared" si="974"/>
        <v>49399</v>
      </c>
      <c r="DI942" s="908">
        <f t="shared" si="974"/>
        <v>49429</v>
      </c>
      <c r="DJ942" s="908">
        <f t="shared" si="974"/>
        <v>49460</v>
      </c>
      <c r="DK942" s="908">
        <f t="shared" si="974"/>
        <v>49490</v>
      </c>
      <c r="DL942" s="908">
        <f t="shared" si="974"/>
        <v>49521</v>
      </c>
      <c r="DM942" s="908">
        <f t="shared" si="974"/>
        <v>49552</v>
      </c>
      <c r="DN942" s="908">
        <f t="shared" si="974"/>
        <v>49582</v>
      </c>
      <c r="DO942" s="908">
        <f t="shared" si="974"/>
        <v>49613</v>
      </c>
      <c r="DP942" s="908">
        <f t="shared" si="974"/>
        <v>49643</v>
      </c>
      <c r="DQ942" s="908">
        <f t="shared" si="974"/>
        <v>49674</v>
      </c>
      <c r="DR942" s="908">
        <f t="shared" si="974"/>
        <v>49705</v>
      </c>
      <c r="DS942" s="908">
        <f t="shared" si="974"/>
        <v>49734</v>
      </c>
      <c r="DT942" s="908">
        <f t="shared" si="974"/>
        <v>49765</v>
      </c>
      <c r="DU942" s="908">
        <f t="shared" si="974"/>
        <v>49795</v>
      </c>
      <c r="DV942" s="28" t="s">
        <v>803</v>
      </c>
    </row>
    <row r="943" spans="1:126">
      <c r="C943" s="673" t="s">
        <v>850</v>
      </c>
      <c r="E943" s="28">
        <f t="shared" ref="E943:AJ943" si="975">ROUNDUP(E945/12,0)</f>
        <v>1</v>
      </c>
      <c r="F943" s="28">
        <f t="shared" si="975"/>
        <v>1</v>
      </c>
      <c r="G943" s="28">
        <f t="shared" si="975"/>
        <v>1</v>
      </c>
      <c r="H943" s="28">
        <f t="shared" si="975"/>
        <v>1</v>
      </c>
      <c r="I943" s="28">
        <f t="shared" si="975"/>
        <v>1</v>
      </c>
      <c r="J943" s="28">
        <f t="shared" si="975"/>
        <v>1</v>
      </c>
      <c r="K943" s="28">
        <f t="shared" si="975"/>
        <v>1</v>
      </c>
      <c r="L943" s="28">
        <f t="shared" si="975"/>
        <v>1</v>
      </c>
      <c r="M943" s="28">
        <f t="shared" si="975"/>
        <v>1</v>
      </c>
      <c r="N943" s="28">
        <f t="shared" si="975"/>
        <v>1</v>
      </c>
      <c r="O943" s="28">
        <f t="shared" si="975"/>
        <v>1</v>
      </c>
      <c r="P943" s="28">
        <f t="shared" si="975"/>
        <v>1</v>
      </c>
      <c r="Q943" s="28">
        <f t="shared" si="975"/>
        <v>2</v>
      </c>
      <c r="R943" s="28">
        <f t="shared" si="975"/>
        <v>2</v>
      </c>
      <c r="S943" s="28">
        <f t="shared" si="975"/>
        <v>2</v>
      </c>
      <c r="T943" s="28">
        <f t="shared" si="975"/>
        <v>2</v>
      </c>
      <c r="U943" s="28">
        <f t="shared" si="975"/>
        <v>2</v>
      </c>
      <c r="V943" s="28">
        <f t="shared" si="975"/>
        <v>2</v>
      </c>
      <c r="W943" s="28">
        <f t="shared" si="975"/>
        <v>2</v>
      </c>
      <c r="X943" s="28">
        <f t="shared" si="975"/>
        <v>2</v>
      </c>
      <c r="Y943" s="28">
        <f t="shared" si="975"/>
        <v>2</v>
      </c>
      <c r="Z943" s="28">
        <f t="shared" si="975"/>
        <v>2</v>
      </c>
      <c r="AA943" s="28">
        <f t="shared" si="975"/>
        <v>2</v>
      </c>
      <c r="AB943" s="28">
        <f t="shared" si="975"/>
        <v>2</v>
      </c>
      <c r="AC943" s="28">
        <f t="shared" si="975"/>
        <v>3</v>
      </c>
      <c r="AD943" s="28">
        <f t="shared" si="975"/>
        <v>3</v>
      </c>
      <c r="AE943" s="28">
        <f t="shared" si="975"/>
        <v>3</v>
      </c>
      <c r="AF943" s="28">
        <f t="shared" si="975"/>
        <v>3</v>
      </c>
      <c r="AG943" s="28">
        <f t="shared" si="975"/>
        <v>3</v>
      </c>
      <c r="AH943" s="28">
        <f t="shared" si="975"/>
        <v>3</v>
      </c>
      <c r="AI943" s="28">
        <f t="shared" si="975"/>
        <v>3</v>
      </c>
      <c r="AJ943" s="28">
        <f t="shared" si="975"/>
        <v>3</v>
      </c>
      <c r="AK943" s="28">
        <f t="shared" ref="AK943:BP943" si="976">ROUNDUP(AK945/12,0)</f>
        <v>3</v>
      </c>
      <c r="AL943" s="28">
        <f t="shared" si="976"/>
        <v>3</v>
      </c>
      <c r="AM943" s="28">
        <f t="shared" si="976"/>
        <v>3</v>
      </c>
      <c r="AN943" s="28">
        <f t="shared" si="976"/>
        <v>3</v>
      </c>
      <c r="AO943" s="28">
        <f t="shared" si="976"/>
        <v>4</v>
      </c>
      <c r="AP943" s="28">
        <f t="shared" si="976"/>
        <v>4</v>
      </c>
      <c r="AQ943" s="28">
        <f t="shared" si="976"/>
        <v>4</v>
      </c>
      <c r="AR943" s="28">
        <f t="shared" si="976"/>
        <v>4</v>
      </c>
      <c r="AS943" s="28">
        <f t="shared" si="976"/>
        <v>4</v>
      </c>
      <c r="AT943" s="28">
        <f t="shared" si="976"/>
        <v>4</v>
      </c>
      <c r="AU943" s="28">
        <f t="shared" si="976"/>
        <v>4</v>
      </c>
      <c r="AV943" s="28">
        <f t="shared" si="976"/>
        <v>4</v>
      </c>
      <c r="AW943" s="28">
        <f t="shared" si="976"/>
        <v>4</v>
      </c>
      <c r="AX943" s="28">
        <f t="shared" si="976"/>
        <v>4</v>
      </c>
      <c r="AY943" s="28">
        <f t="shared" si="976"/>
        <v>4</v>
      </c>
      <c r="AZ943" s="28">
        <f t="shared" si="976"/>
        <v>4</v>
      </c>
      <c r="BA943" s="28">
        <f t="shared" si="976"/>
        <v>5</v>
      </c>
      <c r="BB943" s="28">
        <f t="shared" si="976"/>
        <v>5</v>
      </c>
      <c r="BC943" s="28">
        <f t="shared" si="976"/>
        <v>5</v>
      </c>
      <c r="BD943" s="28">
        <f t="shared" si="976"/>
        <v>5</v>
      </c>
      <c r="BE943" s="28">
        <f t="shared" si="976"/>
        <v>5</v>
      </c>
      <c r="BF943" s="28">
        <f t="shared" si="976"/>
        <v>5</v>
      </c>
      <c r="BG943" s="28">
        <f t="shared" si="976"/>
        <v>5</v>
      </c>
      <c r="BH943" s="28">
        <f t="shared" si="976"/>
        <v>5</v>
      </c>
      <c r="BI943" s="28">
        <f t="shared" si="976"/>
        <v>5</v>
      </c>
      <c r="BJ943" s="28">
        <f t="shared" si="976"/>
        <v>5</v>
      </c>
      <c r="BK943" s="28">
        <f t="shared" si="976"/>
        <v>5</v>
      </c>
      <c r="BL943" s="28">
        <f t="shared" si="976"/>
        <v>5</v>
      </c>
      <c r="BM943" s="28">
        <f t="shared" si="976"/>
        <v>6</v>
      </c>
      <c r="BN943" s="28">
        <f t="shared" si="976"/>
        <v>6</v>
      </c>
      <c r="BO943" s="28">
        <f t="shared" si="976"/>
        <v>6</v>
      </c>
      <c r="BP943" s="28">
        <f t="shared" si="976"/>
        <v>6</v>
      </c>
      <c r="BQ943" s="28">
        <f t="shared" ref="BQ943:CV943" si="977">ROUNDUP(BQ945/12,0)</f>
        <v>6</v>
      </c>
      <c r="BR943" s="28">
        <f t="shared" si="977"/>
        <v>6</v>
      </c>
      <c r="BS943" s="28">
        <f t="shared" si="977"/>
        <v>6</v>
      </c>
      <c r="BT943" s="28">
        <f t="shared" si="977"/>
        <v>6</v>
      </c>
      <c r="BU943" s="28">
        <f t="shared" si="977"/>
        <v>6</v>
      </c>
      <c r="BV943" s="28">
        <f t="shared" si="977"/>
        <v>6</v>
      </c>
      <c r="BW943" s="28">
        <f t="shared" si="977"/>
        <v>6</v>
      </c>
      <c r="BX943" s="28">
        <f t="shared" si="977"/>
        <v>6</v>
      </c>
      <c r="BY943" s="28">
        <f t="shared" si="977"/>
        <v>7</v>
      </c>
      <c r="BZ943" s="28">
        <f t="shared" si="977"/>
        <v>7</v>
      </c>
      <c r="CA943" s="28">
        <f t="shared" si="977"/>
        <v>7</v>
      </c>
      <c r="CB943" s="28">
        <f t="shared" si="977"/>
        <v>7</v>
      </c>
      <c r="CC943" s="28">
        <f t="shared" si="977"/>
        <v>7</v>
      </c>
      <c r="CD943" s="28">
        <f t="shared" si="977"/>
        <v>7</v>
      </c>
      <c r="CE943" s="28">
        <f t="shared" si="977"/>
        <v>7</v>
      </c>
      <c r="CF943" s="28">
        <f t="shared" si="977"/>
        <v>7</v>
      </c>
      <c r="CG943" s="28">
        <f t="shared" si="977"/>
        <v>7</v>
      </c>
      <c r="CH943" s="28">
        <f t="shared" si="977"/>
        <v>7</v>
      </c>
      <c r="CI943" s="28">
        <f t="shared" si="977"/>
        <v>7</v>
      </c>
      <c r="CJ943" s="28">
        <f t="shared" si="977"/>
        <v>7</v>
      </c>
      <c r="CK943" s="28">
        <f t="shared" si="977"/>
        <v>8</v>
      </c>
      <c r="CL943" s="28">
        <f t="shared" si="977"/>
        <v>8</v>
      </c>
      <c r="CM943" s="28">
        <f t="shared" si="977"/>
        <v>8</v>
      </c>
      <c r="CN943" s="28">
        <f t="shared" si="977"/>
        <v>8</v>
      </c>
      <c r="CO943" s="28">
        <f t="shared" si="977"/>
        <v>8</v>
      </c>
      <c r="CP943" s="28">
        <f t="shared" si="977"/>
        <v>8</v>
      </c>
      <c r="CQ943" s="28">
        <f t="shared" si="977"/>
        <v>8</v>
      </c>
      <c r="CR943" s="28">
        <f t="shared" si="977"/>
        <v>8</v>
      </c>
      <c r="CS943" s="28">
        <f t="shared" si="977"/>
        <v>8</v>
      </c>
      <c r="CT943" s="28">
        <f t="shared" si="977"/>
        <v>8</v>
      </c>
      <c r="CU943" s="28">
        <f t="shared" si="977"/>
        <v>8</v>
      </c>
      <c r="CV943" s="28">
        <f t="shared" si="977"/>
        <v>8</v>
      </c>
      <c r="CW943" s="28">
        <f t="shared" ref="CW943:DU943" si="978">ROUNDUP(CW945/12,0)</f>
        <v>9</v>
      </c>
      <c r="CX943" s="28">
        <f t="shared" si="978"/>
        <v>9</v>
      </c>
      <c r="CY943" s="28">
        <f t="shared" si="978"/>
        <v>9</v>
      </c>
      <c r="CZ943" s="28">
        <f t="shared" si="978"/>
        <v>9</v>
      </c>
      <c r="DA943" s="28">
        <f t="shared" si="978"/>
        <v>9</v>
      </c>
      <c r="DB943" s="28">
        <f t="shared" si="978"/>
        <v>9</v>
      </c>
      <c r="DC943" s="28">
        <f t="shared" si="978"/>
        <v>9</v>
      </c>
      <c r="DD943" s="28">
        <f t="shared" si="978"/>
        <v>9</v>
      </c>
      <c r="DE943" s="28">
        <f t="shared" si="978"/>
        <v>9</v>
      </c>
      <c r="DF943" s="28">
        <f t="shared" si="978"/>
        <v>9</v>
      </c>
      <c r="DG943" s="28">
        <f t="shared" si="978"/>
        <v>9</v>
      </c>
      <c r="DH943" s="28">
        <f t="shared" si="978"/>
        <v>9</v>
      </c>
      <c r="DI943" s="28">
        <f t="shared" si="978"/>
        <v>10</v>
      </c>
      <c r="DJ943" s="28">
        <f t="shared" si="978"/>
        <v>10</v>
      </c>
      <c r="DK943" s="28">
        <f t="shared" si="978"/>
        <v>10</v>
      </c>
      <c r="DL943" s="28">
        <f t="shared" si="978"/>
        <v>10</v>
      </c>
      <c r="DM943" s="28">
        <f t="shared" si="978"/>
        <v>10</v>
      </c>
      <c r="DN943" s="28">
        <f t="shared" si="978"/>
        <v>10</v>
      </c>
      <c r="DO943" s="28">
        <f t="shared" si="978"/>
        <v>10</v>
      </c>
      <c r="DP943" s="28">
        <f t="shared" si="978"/>
        <v>10</v>
      </c>
      <c r="DQ943" s="28">
        <f t="shared" si="978"/>
        <v>10</v>
      </c>
      <c r="DR943" s="28">
        <f t="shared" si="978"/>
        <v>10</v>
      </c>
      <c r="DS943" s="28">
        <f t="shared" si="978"/>
        <v>10</v>
      </c>
      <c r="DT943" s="28">
        <f t="shared" si="978"/>
        <v>10</v>
      </c>
      <c r="DU943" s="28">
        <f t="shared" si="978"/>
        <v>11</v>
      </c>
      <c r="DV943" s="28" t="s">
        <v>803</v>
      </c>
    </row>
    <row r="944" spans="1:126">
      <c r="C944" s="673" t="s">
        <v>851</v>
      </c>
      <c r="E944" s="28">
        <f t="shared" ref="E944:AJ944" si="979">YEAR(IF(MONTH(E942)=7,E942+1,E942))</f>
        <v>2026</v>
      </c>
      <c r="F944" s="28">
        <f t="shared" si="979"/>
        <v>2026</v>
      </c>
      <c r="G944" s="28">
        <f t="shared" si="979"/>
        <v>2026</v>
      </c>
      <c r="H944" s="28">
        <f t="shared" si="979"/>
        <v>2026</v>
      </c>
      <c r="I944" s="28">
        <f t="shared" si="979"/>
        <v>2026</v>
      </c>
      <c r="J944" s="28">
        <f t="shared" si="979"/>
        <v>2026</v>
      </c>
      <c r="K944" s="28">
        <f t="shared" si="979"/>
        <v>2026</v>
      </c>
      <c r="L944" s="28">
        <f t="shared" si="979"/>
        <v>2026</v>
      </c>
      <c r="M944" s="28">
        <f t="shared" si="979"/>
        <v>2026</v>
      </c>
      <c r="N944" s="28">
        <f t="shared" si="979"/>
        <v>2027</v>
      </c>
      <c r="O944" s="28">
        <f t="shared" si="979"/>
        <v>2027</v>
      </c>
      <c r="P944" s="28">
        <f t="shared" si="979"/>
        <v>2027</v>
      </c>
      <c r="Q944" s="28">
        <f t="shared" si="979"/>
        <v>2027</v>
      </c>
      <c r="R944" s="28">
        <f t="shared" si="979"/>
        <v>2027</v>
      </c>
      <c r="S944" s="28">
        <f t="shared" si="979"/>
        <v>2027</v>
      </c>
      <c r="T944" s="28">
        <f t="shared" si="979"/>
        <v>2027</v>
      </c>
      <c r="U944" s="28">
        <f t="shared" si="979"/>
        <v>2027</v>
      </c>
      <c r="V944" s="28">
        <f t="shared" si="979"/>
        <v>2027</v>
      </c>
      <c r="W944" s="28">
        <f t="shared" si="979"/>
        <v>2027</v>
      </c>
      <c r="X944" s="28">
        <f t="shared" si="979"/>
        <v>2027</v>
      </c>
      <c r="Y944" s="28">
        <f t="shared" si="979"/>
        <v>2027</v>
      </c>
      <c r="Z944" s="28">
        <f t="shared" si="979"/>
        <v>2028</v>
      </c>
      <c r="AA944" s="28">
        <f t="shared" si="979"/>
        <v>2028</v>
      </c>
      <c r="AB944" s="28">
        <f t="shared" si="979"/>
        <v>2028</v>
      </c>
      <c r="AC944" s="28">
        <f t="shared" si="979"/>
        <v>2028</v>
      </c>
      <c r="AD944" s="28">
        <f t="shared" si="979"/>
        <v>2028</v>
      </c>
      <c r="AE944" s="28">
        <f t="shared" si="979"/>
        <v>2028</v>
      </c>
      <c r="AF944" s="28">
        <f t="shared" si="979"/>
        <v>2028</v>
      </c>
      <c r="AG944" s="28">
        <f t="shared" si="979"/>
        <v>2028</v>
      </c>
      <c r="AH944" s="28">
        <f t="shared" si="979"/>
        <v>2028</v>
      </c>
      <c r="AI944" s="28">
        <f t="shared" si="979"/>
        <v>2028</v>
      </c>
      <c r="AJ944" s="28">
        <f t="shared" si="979"/>
        <v>2028</v>
      </c>
      <c r="AK944" s="28">
        <f t="shared" ref="AK944:BP944" si="980">YEAR(IF(MONTH(AK942)=7,AK942+1,AK942))</f>
        <v>2028</v>
      </c>
      <c r="AL944" s="28">
        <f t="shared" si="980"/>
        <v>2029</v>
      </c>
      <c r="AM944" s="28">
        <f t="shared" si="980"/>
        <v>2029</v>
      </c>
      <c r="AN944" s="28">
        <f t="shared" si="980"/>
        <v>2029</v>
      </c>
      <c r="AO944" s="28">
        <f t="shared" si="980"/>
        <v>2029</v>
      </c>
      <c r="AP944" s="28">
        <f t="shared" si="980"/>
        <v>2029</v>
      </c>
      <c r="AQ944" s="28">
        <f t="shared" si="980"/>
        <v>2029</v>
      </c>
      <c r="AR944" s="28">
        <f t="shared" si="980"/>
        <v>2029</v>
      </c>
      <c r="AS944" s="28">
        <f t="shared" si="980"/>
        <v>2029</v>
      </c>
      <c r="AT944" s="28">
        <f t="shared" si="980"/>
        <v>2029</v>
      </c>
      <c r="AU944" s="28">
        <f t="shared" si="980"/>
        <v>2029</v>
      </c>
      <c r="AV944" s="28">
        <f t="shared" si="980"/>
        <v>2029</v>
      </c>
      <c r="AW944" s="28">
        <f t="shared" si="980"/>
        <v>2029</v>
      </c>
      <c r="AX944" s="28">
        <f t="shared" si="980"/>
        <v>2030</v>
      </c>
      <c r="AY944" s="28">
        <f t="shared" si="980"/>
        <v>2030</v>
      </c>
      <c r="AZ944" s="28">
        <f t="shared" si="980"/>
        <v>2030</v>
      </c>
      <c r="BA944" s="28">
        <f t="shared" si="980"/>
        <v>2030</v>
      </c>
      <c r="BB944" s="28">
        <f t="shared" si="980"/>
        <v>2030</v>
      </c>
      <c r="BC944" s="28">
        <f t="shared" si="980"/>
        <v>2030</v>
      </c>
      <c r="BD944" s="28">
        <f t="shared" si="980"/>
        <v>2030</v>
      </c>
      <c r="BE944" s="28">
        <f t="shared" si="980"/>
        <v>2030</v>
      </c>
      <c r="BF944" s="28">
        <f t="shared" si="980"/>
        <v>2030</v>
      </c>
      <c r="BG944" s="28">
        <f t="shared" si="980"/>
        <v>2030</v>
      </c>
      <c r="BH944" s="28">
        <f t="shared" si="980"/>
        <v>2030</v>
      </c>
      <c r="BI944" s="28">
        <f t="shared" si="980"/>
        <v>2030</v>
      </c>
      <c r="BJ944" s="28">
        <f t="shared" si="980"/>
        <v>2031</v>
      </c>
      <c r="BK944" s="28">
        <f t="shared" si="980"/>
        <v>2031</v>
      </c>
      <c r="BL944" s="28">
        <f t="shared" si="980"/>
        <v>2031</v>
      </c>
      <c r="BM944" s="28">
        <f t="shared" si="980"/>
        <v>2031</v>
      </c>
      <c r="BN944" s="28">
        <f t="shared" si="980"/>
        <v>2031</v>
      </c>
      <c r="BO944" s="28">
        <f t="shared" si="980"/>
        <v>2031</v>
      </c>
      <c r="BP944" s="28">
        <f t="shared" si="980"/>
        <v>2031</v>
      </c>
      <c r="BQ944" s="28">
        <f t="shared" ref="BQ944:CV944" si="981">YEAR(IF(MONTH(BQ942)=7,BQ942+1,BQ942))</f>
        <v>2031</v>
      </c>
      <c r="BR944" s="28">
        <f t="shared" si="981"/>
        <v>2031</v>
      </c>
      <c r="BS944" s="28">
        <f t="shared" si="981"/>
        <v>2031</v>
      </c>
      <c r="BT944" s="28">
        <f t="shared" si="981"/>
        <v>2031</v>
      </c>
      <c r="BU944" s="28">
        <f t="shared" si="981"/>
        <v>2031</v>
      </c>
      <c r="BV944" s="28">
        <f t="shared" si="981"/>
        <v>2032</v>
      </c>
      <c r="BW944" s="28">
        <f t="shared" si="981"/>
        <v>2032</v>
      </c>
      <c r="BX944" s="28">
        <f t="shared" si="981"/>
        <v>2032</v>
      </c>
      <c r="BY944" s="28">
        <f t="shared" si="981"/>
        <v>2032</v>
      </c>
      <c r="BZ944" s="28">
        <f t="shared" si="981"/>
        <v>2032</v>
      </c>
      <c r="CA944" s="28">
        <f t="shared" si="981"/>
        <v>2032</v>
      </c>
      <c r="CB944" s="28">
        <f t="shared" si="981"/>
        <v>2032</v>
      </c>
      <c r="CC944" s="28">
        <f t="shared" si="981"/>
        <v>2032</v>
      </c>
      <c r="CD944" s="28">
        <f t="shared" si="981"/>
        <v>2032</v>
      </c>
      <c r="CE944" s="28">
        <f t="shared" si="981"/>
        <v>2032</v>
      </c>
      <c r="CF944" s="28">
        <f t="shared" si="981"/>
        <v>2032</v>
      </c>
      <c r="CG944" s="28">
        <f t="shared" si="981"/>
        <v>2032</v>
      </c>
      <c r="CH944" s="28">
        <f t="shared" si="981"/>
        <v>2033</v>
      </c>
      <c r="CI944" s="28">
        <f t="shared" si="981"/>
        <v>2033</v>
      </c>
      <c r="CJ944" s="28">
        <f t="shared" si="981"/>
        <v>2033</v>
      </c>
      <c r="CK944" s="28">
        <f t="shared" si="981"/>
        <v>2033</v>
      </c>
      <c r="CL944" s="28">
        <f t="shared" si="981"/>
        <v>2033</v>
      </c>
      <c r="CM944" s="28">
        <f t="shared" si="981"/>
        <v>2033</v>
      </c>
      <c r="CN944" s="28">
        <f t="shared" si="981"/>
        <v>2033</v>
      </c>
      <c r="CO944" s="28">
        <f t="shared" si="981"/>
        <v>2033</v>
      </c>
      <c r="CP944" s="28">
        <f t="shared" si="981"/>
        <v>2033</v>
      </c>
      <c r="CQ944" s="28">
        <f t="shared" si="981"/>
        <v>2033</v>
      </c>
      <c r="CR944" s="28">
        <f t="shared" si="981"/>
        <v>2033</v>
      </c>
      <c r="CS944" s="28">
        <f t="shared" si="981"/>
        <v>2033</v>
      </c>
      <c r="CT944" s="28">
        <f t="shared" si="981"/>
        <v>2034</v>
      </c>
      <c r="CU944" s="28">
        <f t="shared" si="981"/>
        <v>2034</v>
      </c>
      <c r="CV944" s="28">
        <f t="shared" si="981"/>
        <v>2034</v>
      </c>
      <c r="CW944" s="28">
        <f t="shared" ref="CW944:DU944" si="982">YEAR(IF(MONTH(CW942)=7,CW942+1,CW942))</f>
        <v>2034</v>
      </c>
      <c r="CX944" s="28">
        <f t="shared" si="982"/>
        <v>2034</v>
      </c>
      <c r="CY944" s="28">
        <f t="shared" si="982"/>
        <v>2034</v>
      </c>
      <c r="CZ944" s="28">
        <f t="shared" si="982"/>
        <v>2034</v>
      </c>
      <c r="DA944" s="28">
        <f t="shared" si="982"/>
        <v>2034</v>
      </c>
      <c r="DB944" s="28">
        <f t="shared" si="982"/>
        <v>2034</v>
      </c>
      <c r="DC944" s="28">
        <f t="shared" si="982"/>
        <v>2034</v>
      </c>
      <c r="DD944" s="28">
        <f t="shared" si="982"/>
        <v>2034</v>
      </c>
      <c r="DE944" s="28">
        <f t="shared" si="982"/>
        <v>2034</v>
      </c>
      <c r="DF944" s="28">
        <f t="shared" si="982"/>
        <v>2035</v>
      </c>
      <c r="DG944" s="28">
        <f t="shared" si="982"/>
        <v>2035</v>
      </c>
      <c r="DH944" s="28">
        <f t="shared" si="982"/>
        <v>2035</v>
      </c>
      <c r="DI944" s="28">
        <f t="shared" si="982"/>
        <v>2035</v>
      </c>
      <c r="DJ944" s="28">
        <f t="shared" si="982"/>
        <v>2035</v>
      </c>
      <c r="DK944" s="28">
        <f t="shared" si="982"/>
        <v>2035</v>
      </c>
      <c r="DL944" s="28">
        <f t="shared" si="982"/>
        <v>2035</v>
      </c>
      <c r="DM944" s="28">
        <f t="shared" si="982"/>
        <v>2035</v>
      </c>
      <c r="DN944" s="28">
        <f t="shared" si="982"/>
        <v>2035</v>
      </c>
      <c r="DO944" s="28">
        <f t="shared" si="982"/>
        <v>2035</v>
      </c>
      <c r="DP944" s="28">
        <f t="shared" si="982"/>
        <v>2035</v>
      </c>
      <c r="DQ944" s="28">
        <f t="shared" si="982"/>
        <v>2035</v>
      </c>
      <c r="DR944" s="28">
        <f t="shared" si="982"/>
        <v>2036</v>
      </c>
      <c r="DS944" s="28">
        <f t="shared" si="982"/>
        <v>2036</v>
      </c>
      <c r="DT944" s="28">
        <f t="shared" si="982"/>
        <v>2036</v>
      </c>
      <c r="DU944" s="28">
        <f t="shared" si="982"/>
        <v>2036</v>
      </c>
      <c r="DV944" s="28" t="s">
        <v>803</v>
      </c>
    </row>
    <row r="945" spans="3:126">
      <c r="C945" s="673" t="s">
        <v>112</v>
      </c>
      <c r="E945" s="28">
        <v>1</v>
      </c>
      <c r="F945" s="28">
        <f t="shared" ref="F945:AK945" si="983">E945+1</f>
        <v>2</v>
      </c>
      <c r="G945" s="28">
        <f t="shared" si="983"/>
        <v>3</v>
      </c>
      <c r="H945" s="28">
        <f t="shared" si="983"/>
        <v>4</v>
      </c>
      <c r="I945" s="28">
        <f t="shared" si="983"/>
        <v>5</v>
      </c>
      <c r="J945" s="28">
        <f t="shared" si="983"/>
        <v>6</v>
      </c>
      <c r="K945" s="28">
        <f t="shared" si="983"/>
        <v>7</v>
      </c>
      <c r="L945" s="28">
        <f t="shared" si="983"/>
        <v>8</v>
      </c>
      <c r="M945" s="28">
        <f t="shared" si="983"/>
        <v>9</v>
      </c>
      <c r="N945" s="28">
        <f t="shared" si="983"/>
        <v>10</v>
      </c>
      <c r="O945" s="28">
        <f t="shared" si="983"/>
        <v>11</v>
      </c>
      <c r="P945" s="28">
        <f t="shared" si="983"/>
        <v>12</v>
      </c>
      <c r="Q945" s="28">
        <f t="shared" si="983"/>
        <v>13</v>
      </c>
      <c r="R945" s="28">
        <f t="shared" si="983"/>
        <v>14</v>
      </c>
      <c r="S945" s="28">
        <f t="shared" si="983"/>
        <v>15</v>
      </c>
      <c r="T945" s="28">
        <f t="shared" si="983"/>
        <v>16</v>
      </c>
      <c r="U945" s="28">
        <f t="shared" si="983"/>
        <v>17</v>
      </c>
      <c r="V945" s="28">
        <f t="shared" si="983"/>
        <v>18</v>
      </c>
      <c r="W945" s="28">
        <f t="shared" si="983"/>
        <v>19</v>
      </c>
      <c r="X945" s="28">
        <f t="shared" si="983"/>
        <v>20</v>
      </c>
      <c r="Y945" s="28">
        <f t="shared" si="983"/>
        <v>21</v>
      </c>
      <c r="Z945" s="28">
        <f t="shared" si="983"/>
        <v>22</v>
      </c>
      <c r="AA945" s="28">
        <f t="shared" si="983"/>
        <v>23</v>
      </c>
      <c r="AB945" s="28">
        <f t="shared" si="983"/>
        <v>24</v>
      </c>
      <c r="AC945" s="28">
        <f t="shared" si="983"/>
        <v>25</v>
      </c>
      <c r="AD945" s="28">
        <f t="shared" si="983"/>
        <v>26</v>
      </c>
      <c r="AE945" s="28">
        <f t="shared" si="983"/>
        <v>27</v>
      </c>
      <c r="AF945" s="28">
        <f t="shared" si="983"/>
        <v>28</v>
      </c>
      <c r="AG945" s="28">
        <f t="shared" si="983"/>
        <v>29</v>
      </c>
      <c r="AH945" s="28">
        <f t="shared" si="983"/>
        <v>30</v>
      </c>
      <c r="AI945" s="28">
        <f t="shared" si="983"/>
        <v>31</v>
      </c>
      <c r="AJ945" s="28">
        <f t="shared" si="983"/>
        <v>32</v>
      </c>
      <c r="AK945" s="28">
        <f t="shared" si="983"/>
        <v>33</v>
      </c>
      <c r="AL945" s="28">
        <f t="shared" ref="AL945:BQ945" si="984">AK945+1</f>
        <v>34</v>
      </c>
      <c r="AM945" s="28">
        <f t="shared" si="984"/>
        <v>35</v>
      </c>
      <c r="AN945" s="28">
        <f t="shared" si="984"/>
        <v>36</v>
      </c>
      <c r="AO945" s="28">
        <f t="shared" si="984"/>
        <v>37</v>
      </c>
      <c r="AP945" s="28">
        <f t="shared" si="984"/>
        <v>38</v>
      </c>
      <c r="AQ945" s="28">
        <f t="shared" si="984"/>
        <v>39</v>
      </c>
      <c r="AR945" s="28">
        <f t="shared" si="984"/>
        <v>40</v>
      </c>
      <c r="AS945" s="28">
        <f t="shared" si="984"/>
        <v>41</v>
      </c>
      <c r="AT945" s="28">
        <f t="shared" si="984"/>
        <v>42</v>
      </c>
      <c r="AU945" s="28">
        <f t="shared" si="984"/>
        <v>43</v>
      </c>
      <c r="AV945" s="28">
        <f t="shared" si="984"/>
        <v>44</v>
      </c>
      <c r="AW945" s="28">
        <f t="shared" si="984"/>
        <v>45</v>
      </c>
      <c r="AX945" s="28">
        <f t="shared" si="984"/>
        <v>46</v>
      </c>
      <c r="AY945" s="28">
        <f t="shared" si="984"/>
        <v>47</v>
      </c>
      <c r="AZ945" s="28">
        <f t="shared" si="984"/>
        <v>48</v>
      </c>
      <c r="BA945" s="28">
        <f t="shared" si="984"/>
        <v>49</v>
      </c>
      <c r="BB945" s="28">
        <f t="shared" si="984"/>
        <v>50</v>
      </c>
      <c r="BC945" s="28">
        <f t="shared" si="984"/>
        <v>51</v>
      </c>
      <c r="BD945" s="28">
        <f t="shared" si="984"/>
        <v>52</v>
      </c>
      <c r="BE945" s="28">
        <f t="shared" si="984"/>
        <v>53</v>
      </c>
      <c r="BF945" s="28">
        <f t="shared" si="984"/>
        <v>54</v>
      </c>
      <c r="BG945" s="28">
        <f t="shared" si="984"/>
        <v>55</v>
      </c>
      <c r="BH945" s="28">
        <f t="shared" si="984"/>
        <v>56</v>
      </c>
      <c r="BI945" s="28">
        <f t="shared" si="984"/>
        <v>57</v>
      </c>
      <c r="BJ945" s="28">
        <f t="shared" si="984"/>
        <v>58</v>
      </c>
      <c r="BK945" s="28">
        <f t="shared" si="984"/>
        <v>59</v>
      </c>
      <c r="BL945" s="28">
        <f t="shared" si="984"/>
        <v>60</v>
      </c>
      <c r="BM945" s="28">
        <f t="shared" si="984"/>
        <v>61</v>
      </c>
      <c r="BN945" s="28">
        <f t="shared" si="984"/>
        <v>62</v>
      </c>
      <c r="BO945" s="28">
        <f t="shared" si="984"/>
        <v>63</v>
      </c>
      <c r="BP945" s="28">
        <f t="shared" si="984"/>
        <v>64</v>
      </c>
      <c r="BQ945" s="28">
        <f t="shared" si="984"/>
        <v>65</v>
      </c>
      <c r="BR945" s="28">
        <f t="shared" ref="BR945:CW945" si="985">BQ945+1</f>
        <v>66</v>
      </c>
      <c r="BS945" s="28">
        <f t="shared" si="985"/>
        <v>67</v>
      </c>
      <c r="BT945" s="28">
        <f t="shared" si="985"/>
        <v>68</v>
      </c>
      <c r="BU945" s="28">
        <f t="shared" si="985"/>
        <v>69</v>
      </c>
      <c r="BV945" s="28">
        <f t="shared" si="985"/>
        <v>70</v>
      </c>
      <c r="BW945" s="28">
        <f t="shared" si="985"/>
        <v>71</v>
      </c>
      <c r="BX945" s="28">
        <f t="shared" si="985"/>
        <v>72</v>
      </c>
      <c r="BY945" s="28">
        <f t="shared" si="985"/>
        <v>73</v>
      </c>
      <c r="BZ945" s="28">
        <f t="shared" si="985"/>
        <v>74</v>
      </c>
      <c r="CA945" s="28">
        <f t="shared" si="985"/>
        <v>75</v>
      </c>
      <c r="CB945" s="28">
        <f t="shared" si="985"/>
        <v>76</v>
      </c>
      <c r="CC945" s="28">
        <f t="shared" si="985"/>
        <v>77</v>
      </c>
      <c r="CD945" s="28">
        <f t="shared" si="985"/>
        <v>78</v>
      </c>
      <c r="CE945" s="28">
        <f t="shared" si="985"/>
        <v>79</v>
      </c>
      <c r="CF945" s="28">
        <f t="shared" si="985"/>
        <v>80</v>
      </c>
      <c r="CG945" s="28">
        <f t="shared" si="985"/>
        <v>81</v>
      </c>
      <c r="CH945" s="28">
        <f t="shared" si="985"/>
        <v>82</v>
      </c>
      <c r="CI945" s="28">
        <f t="shared" si="985"/>
        <v>83</v>
      </c>
      <c r="CJ945" s="28">
        <f t="shared" si="985"/>
        <v>84</v>
      </c>
      <c r="CK945" s="28">
        <f t="shared" si="985"/>
        <v>85</v>
      </c>
      <c r="CL945" s="28">
        <f t="shared" si="985"/>
        <v>86</v>
      </c>
      <c r="CM945" s="28">
        <f t="shared" si="985"/>
        <v>87</v>
      </c>
      <c r="CN945" s="28">
        <f t="shared" si="985"/>
        <v>88</v>
      </c>
      <c r="CO945" s="28">
        <f t="shared" si="985"/>
        <v>89</v>
      </c>
      <c r="CP945" s="28">
        <f t="shared" si="985"/>
        <v>90</v>
      </c>
      <c r="CQ945" s="28">
        <f t="shared" si="985"/>
        <v>91</v>
      </c>
      <c r="CR945" s="28">
        <f t="shared" si="985"/>
        <v>92</v>
      </c>
      <c r="CS945" s="28">
        <f t="shared" si="985"/>
        <v>93</v>
      </c>
      <c r="CT945" s="28">
        <f t="shared" si="985"/>
        <v>94</v>
      </c>
      <c r="CU945" s="28">
        <f t="shared" si="985"/>
        <v>95</v>
      </c>
      <c r="CV945" s="28">
        <f t="shared" si="985"/>
        <v>96</v>
      </c>
      <c r="CW945" s="28">
        <f t="shared" si="985"/>
        <v>97</v>
      </c>
      <c r="CX945" s="28">
        <f t="shared" ref="CX945:DU945" si="986">CW945+1</f>
        <v>98</v>
      </c>
      <c r="CY945" s="28">
        <f t="shared" si="986"/>
        <v>99</v>
      </c>
      <c r="CZ945" s="28">
        <f t="shared" si="986"/>
        <v>100</v>
      </c>
      <c r="DA945" s="28">
        <f t="shared" si="986"/>
        <v>101</v>
      </c>
      <c r="DB945" s="28">
        <f t="shared" si="986"/>
        <v>102</v>
      </c>
      <c r="DC945" s="28">
        <f t="shared" si="986"/>
        <v>103</v>
      </c>
      <c r="DD945" s="28">
        <f t="shared" si="986"/>
        <v>104</v>
      </c>
      <c r="DE945" s="28">
        <f t="shared" si="986"/>
        <v>105</v>
      </c>
      <c r="DF945" s="28">
        <f t="shared" si="986"/>
        <v>106</v>
      </c>
      <c r="DG945" s="28">
        <f t="shared" si="986"/>
        <v>107</v>
      </c>
      <c r="DH945" s="28">
        <f t="shared" si="986"/>
        <v>108</v>
      </c>
      <c r="DI945" s="28">
        <f t="shared" si="986"/>
        <v>109</v>
      </c>
      <c r="DJ945" s="28">
        <f t="shared" si="986"/>
        <v>110</v>
      </c>
      <c r="DK945" s="28">
        <f t="shared" si="986"/>
        <v>111</v>
      </c>
      <c r="DL945" s="28">
        <f t="shared" si="986"/>
        <v>112</v>
      </c>
      <c r="DM945" s="28">
        <f t="shared" si="986"/>
        <v>113</v>
      </c>
      <c r="DN945" s="28">
        <f t="shared" si="986"/>
        <v>114</v>
      </c>
      <c r="DO945" s="28">
        <f t="shared" si="986"/>
        <v>115</v>
      </c>
      <c r="DP945" s="28">
        <f t="shared" si="986"/>
        <v>116</v>
      </c>
      <c r="DQ945" s="28">
        <f t="shared" si="986"/>
        <v>117</v>
      </c>
      <c r="DR945" s="28">
        <f t="shared" si="986"/>
        <v>118</v>
      </c>
      <c r="DS945" s="28">
        <f t="shared" si="986"/>
        <v>119</v>
      </c>
      <c r="DT945" s="28">
        <f t="shared" si="986"/>
        <v>120</v>
      </c>
      <c r="DU945" s="28">
        <f t="shared" si="986"/>
        <v>121</v>
      </c>
      <c r="DV945" s="28" t="s">
        <v>803</v>
      </c>
    </row>
    <row r="946" spans="3:126">
      <c r="C946" s="909" t="s">
        <v>605</v>
      </c>
      <c r="D946" s="34"/>
      <c r="E946" s="34">
        <f t="shared" ref="E946:AJ946" ca="1" si="987">IF( E945&gt;$G$63,0,IF( E945 = $G$63, 1, IF( OR(MONTH(E942)=1,MONTH(E942)=4,MONTH(E942)=7,MONTH(E942)=10),1,0) ) )</f>
        <v>1</v>
      </c>
      <c r="F946" s="34">
        <f t="shared" ca="1" si="987"/>
        <v>0</v>
      </c>
      <c r="G946" s="34">
        <f t="shared" ca="1" si="987"/>
        <v>0</v>
      </c>
      <c r="H946" s="34">
        <f t="shared" ca="1" si="987"/>
        <v>1</v>
      </c>
      <c r="I946" s="34">
        <f t="shared" ca="1" si="987"/>
        <v>0</v>
      </c>
      <c r="J946" s="34">
        <f t="shared" ca="1" si="987"/>
        <v>0</v>
      </c>
      <c r="K946" s="34">
        <f t="shared" ca="1" si="987"/>
        <v>1</v>
      </c>
      <c r="L946" s="34">
        <f t="shared" ca="1" si="987"/>
        <v>0</v>
      </c>
      <c r="M946" s="34">
        <f t="shared" ca="1" si="987"/>
        <v>0</v>
      </c>
      <c r="N946" s="34">
        <f t="shared" ca="1" si="987"/>
        <v>1</v>
      </c>
      <c r="O946" s="34">
        <f t="shared" ca="1" si="987"/>
        <v>0</v>
      </c>
      <c r="P946" s="34">
        <f t="shared" ca="1" si="987"/>
        <v>0</v>
      </c>
      <c r="Q946" s="34">
        <f t="shared" ca="1" si="987"/>
        <v>1</v>
      </c>
      <c r="R946" s="34">
        <f t="shared" ca="1" si="987"/>
        <v>0</v>
      </c>
      <c r="S946" s="34">
        <f t="shared" ca="1" si="987"/>
        <v>0</v>
      </c>
      <c r="T946" s="34">
        <f t="shared" ca="1" si="987"/>
        <v>1</v>
      </c>
      <c r="U946" s="34">
        <f t="shared" ca="1" si="987"/>
        <v>0</v>
      </c>
      <c r="V946" s="34">
        <f t="shared" ca="1" si="987"/>
        <v>0</v>
      </c>
      <c r="W946" s="34">
        <f t="shared" ca="1" si="987"/>
        <v>1</v>
      </c>
      <c r="X946" s="34">
        <f t="shared" ca="1" si="987"/>
        <v>0</v>
      </c>
      <c r="Y946" s="34">
        <f t="shared" ca="1" si="987"/>
        <v>0</v>
      </c>
      <c r="Z946" s="34">
        <f t="shared" ca="1" si="987"/>
        <v>1</v>
      </c>
      <c r="AA946" s="34">
        <f t="shared" ca="1" si="987"/>
        <v>0</v>
      </c>
      <c r="AB946" s="34">
        <f t="shared" ca="1" si="987"/>
        <v>0</v>
      </c>
      <c r="AC946" s="34">
        <f t="shared" ca="1" si="987"/>
        <v>1</v>
      </c>
      <c r="AD946" s="34">
        <f t="shared" ca="1" si="987"/>
        <v>0</v>
      </c>
      <c r="AE946" s="34">
        <f t="shared" ca="1" si="987"/>
        <v>0</v>
      </c>
      <c r="AF946" s="34">
        <f t="shared" ca="1" si="987"/>
        <v>1</v>
      </c>
      <c r="AG946" s="34">
        <f t="shared" ca="1" si="987"/>
        <v>0</v>
      </c>
      <c r="AH946" s="34">
        <f t="shared" ca="1" si="987"/>
        <v>0</v>
      </c>
      <c r="AI946" s="34">
        <f t="shared" ca="1" si="987"/>
        <v>1</v>
      </c>
      <c r="AJ946" s="34">
        <f t="shared" ca="1" si="987"/>
        <v>0</v>
      </c>
      <c r="AK946" s="34">
        <f t="shared" ref="AK946:BP946" ca="1" si="988">IF( AK945&gt;$G$63,0,IF( AK945 = $G$63, 1, IF( OR(MONTH(AK942)=1,MONTH(AK942)=4,MONTH(AK942)=7,MONTH(AK942)=10),1,0) ) )</f>
        <v>0</v>
      </c>
      <c r="AL946" s="34">
        <f t="shared" ca="1" si="988"/>
        <v>1</v>
      </c>
      <c r="AM946" s="34">
        <f t="shared" ca="1" si="988"/>
        <v>0</v>
      </c>
      <c r="AN946" s="34">
        <f t="shared" ca="1" si="988"/>
        <v>0</v>
      </c>
      <c r="AO946" s="34">
        <f t="shared" ca="1" si="988"/>
        <v>1</v>
      </c>
      <c r="AP946" s="34">
        <f t="shared" ca="1" si="988"/>
        <v>0</v>
      </c>
      <c r="AQ946" s="34">
        <f t="shared" ca="1" si="988"/>
        <v>0</v>
      </c>
      <c r="AR946" s="34">
        <f t="shared" ca="1" si="988"/>
        <v>1</v>
      </c>
      <c r="AS946" s="34">
        <f t="shared" ca="1" si="988"/>
        <v>0</v>
      </c>
      <c r="AT946" s="34">
        <f t="shared" ca="1" si="988"/>
        <v>0</v>
      </c>
      <c r="AU946" s="34">
        <f t="shared" ca="1" si="988"/>
        <v>1</v>
      </c>
      <c r="AV946" s="34">
        <f t="shared" ca="1" si="988"/>
        <v>0</v>
      </c>
      <c r="AW946" s="34">
        <f t="shared" ca="1" si="988"/>
        <v>0</v>
      </c>
      <c r="AX946" s="34">
        <f t="shared" ca="1" si="988"/>
        <v>1</v>
      </c>
      <c r="AY946" s="34">
        <f t="shared" ca="1" si="988"/>
        <v>0</v>
      </c>
      <c r="AZ946" s="34">
        <f t="shared" ca="1" si="988"/>
        <v>1</v>
      </c>
      <c r="BA946" s="34">
        <f t="shared" ca="1" si="988"/>
        <v>0</v>
      </c>
      <c r="BB946" s="34">
        <f t="shared" ca="1" si="988"/>
        <v>0</v>
      </c>
      <c r="BC946" s="34">
        <f t="shared" ca="1" si="988"/>
        <v>0</v>
      </c>
      <c r="BD946" s="34">
        <f t="shared" ca="1" si="988"/>
        <v>0</v>
      </c>
      <c r="BE946" s="34">
        <f t="shared" ca="1" si="988"/>
        <v>0</v>
      </c>
      <c r="BF946" s="34">
        <f t="shared" ca="1" si="988"/>
        <v>0</v>
      </c>
      <c r="BG946" s="34">
        <f t="shared" ca="1" si="988"/>
        <v>0</v>
      </c>
      <c r="BH946" s="34">
        <f t="shared" ca="1" si="988"/>
        <v>0</v>
      </c>
      <c r="BI946" s="34">
        <f t="shared" ca="1" si="988"/>
        <v>0</v>
      </c>
      <c r="BJ946" s="34">
        <f t="shared" ca="1" si="988"/>
        <v>0</v>
      </c>
      <c r="BK946" s="34">
        <f t="shared" ca="1" si="988"/>
        <v>0</v>
      </c>
      <c r="BL946" s="34">
        <f t="shared" ca="1" si="988"/>
        <v>0</v>
      </c>
      <c r="BM946" s="34">
        <f t="shared" ca="1" si="988"/>
        <v>0</v>
      </c>
      <c r="BN946" s="34">
        <f t="shared" ca="1" si="988"/>
        <v>0</v>
      </c>
      <c r="BO946" s="34">
        <f t="shared" ca="1" si="988"/>
        <v>0</v>
      </c>
      <c r="BP946" s="34">
        <f t="shared" ca="1" si="988"/>
        <v>0</v>
      </c>
      <c r="BQ946" s="34">
        <f t="shared" ref="BQ946:CV946" ca="1" si="989">IF( BQ945&gt;$G$63,0,IF( BQ945 = $G$63, 1, IF( OR(MONTH(BQ942)=1,MONTH(BQ942)=4,MONTH(BQ942)=7,MONTH(BQ942)=10),1,0) ) )</f>
        <v>0</v>
      </c>
      <c r="BR946" s="34">
        <f t="shared" ca="1" si="989"/>
        <v>0</v>
      </c>
      <c r="BS946" s="34">
        <f t="shared" ca="1" si="989"/>
        <v>0</v>
      </c>
      <c r="BT946" s="34">
        <f t="shared" ca="1" si="989"/>
        <v>0</v>
      </c>
      <c r="BU946" s="34">
        <f t="shared" ca="1" si="989"/>
        <v>0</v>
      </c>
      <c r="BV946" s="34">
        <f t="shared" ca="1" si="989"/>
        <v>0</v>
      </c>
      <c r="BW946" s="34">
        <f t="shared" ca="1" si="989"/>
        <v>0</v>
      </c>
      <c r="BX946" s="34">
        <f t="shared" ca="1" si="989"/>
        <v>0</v>
      </c>
      <c r="BY946" s="34">
        <f t="shared" ca="1" si="989"/>
        <v>0</v>
      </c>
      <c r="BZ946" s="34">
        <f t="shared" ca="1" si="989"/>
        <v>0</v>
      </c>
      <c r="CA946" s="34">
        <f t="shared" ca="1" si="989"/>
        <v>0</v>
      </c>
      <c r="CB946" s="34">
        <f t="shared" ca="1" si="989"/>
        <v>0</v>
      </c>
      <c r="CC946" s="34">
        <f t="shared" ca="1" si="989"/>
        <v>0</v>
      </c>
      <c r="CD946" s="34">
        <f t="shared" ca="1" si="989"/>
        <v>0</v>
      </c>
      <c r="CE946" s="34">
        <f t="shared" ca="1" si="989"/>
        <v>0</v>
      </c>
      <c r="CF946" s="34">
        <f t="shared" ca="1" si="989"/>
        <v>0</v>
      </c>
      <c r="CG946" s="34">
        <f t="shared" ca="1" si="989"/>
        <v>0</v>
      </c>
      <c r="CH946" s="34">
        <f t="shared" ca="1" si="989"/>
        <v>0</v>
      </c>
      <c r="CI946" s="34">
        <f t="shared" ca="1" si="989"/>
        <v>0</v>
      </c>
      <c r="CJ946" s="34">
        <f t="shared" ca="1" si="989"/>
        <v>0</v>
      </c>
      <c r="CK946" s="34">
        <f t="shared" ca="1" si="989"/>
        <v>0</v>
      </c>
      <c r="CL946" s="34">
        <f t="shared" ca="1" si="989"/>
        <v>0</v>
      </c>
      <c r="CM946" s="34">
        <f t="shared" ca="1" si="989"/>
        <v>0</v>
      </c>
      <c r="CN946" s="34">
        <f t="shared" ca="1" si="989"/>
        <v>0</v>
      </c>
      <c r="CO946" s="34">
        <f t="shared" ca="1" si="989"/>
        <v>0</v>
      </c>
      <c r="CP946" s="34">
        <f t="shared" ca="1" si="989"/>
        <v>0</v>
      </c>
      <c r="CQ946" s="34">
        <f t="shared" ca="1" si="989"/>
        <v>0</v>
      </c>
      <c r="CR946" s="34">
        <f t="shared" ca="1" si="989"/>
        <v>0</v>
      </c>
      <c r="CS946" s="34">
        <f t="shared" ca="1" si="989"/>
        <v>0</v>
      </c>
      <c r="CT946" s="34">
        <f t="shared" ca="1" si="989"/>
        <v>0</v>
      </c>
      <c r="CU946" s="34">
        <f t="shared" ca="1" si="989"/>
        <v>0</v>
      </c>
      <c r="CV946" s="34">
        <f t="shared" ca="1" si="989"/>
        <v>0</v>
      </c>
      <c r="CW946" s="34">
        <f t="shared" ref="CW946:EB946" ca="1" si="990">IF( CW945&gt;$G$63,0,IF( CW945 = $G$63, 1, IF( OR(MONTH(CW942)=1,MONTH(CW942)=4,MONTH(CW942)=7,MONTH(CW942)=10),1,0) ) )</f>
        <v>0</v>
      </c>
      <c r="CX946" s="34">
        <f t="shared" ca="1" si="990"/>
        <v>0</v>
      </c>
      <c r="CY946" s="34">
        <f t="shared" ca="1" si="990"/>
        <v>0</v>
      </c>
      <c r="CZ946" s="34">
        <f t="shared" ca="1" si="990"/>
        <v>0</v>
      </c>
      <c r="DA946" s="34">
        <f t="shared" ca="1" si="990"/>
        <v>0</v>
      </c>
      <c r="DB946" s="34">
        <f t="shared" ca="1" si="990"/>
        <v>0</v>
      </c>
      <c r="DC946" s="34">
        <f t="shared" ca="1" si="990"/>
        <v>0</v>
      </c>
      <c r="DD946" s="34">
        <f t="shared" ca="1" si="990"/>
        <v>0</v>
      </c>
      <c r="DE946" s="34">
        <f t="shared" ca="1" si="990"/>
        <v>0</v>
      </c>
      <c r="DF946" s="34">
        <f t="shared" ca="1" si="990"/>
        <v>0</v>
      </c>
      <c r="DG946" s="34">
        <f t="shared" ca="1" si="990"/>
        <v>0</v>
      </c>
      <c r="DH946" s="34">
        <f t="shared" ca="1" si="990"/>
        <v>0</v>
      </c>
      <c r="DI946" s="34">
        <f t="shared" ca="1" si="990"/>
        <v>0</v>
      </c>
      <c r="DJ946" s="34">
        <f t="shared" ca="1" si="990"/>
        <v>0</v>
      </c>
      <c r="DK946" s="34">
        <f t="shared" ca="1" si="990"/>
        <v>0</v>
      </c>
      <c r="DL946" s="34">
        <f t="shared" ca="1" si="990"/>
        <v>0</v>
      </c>
      <c r="DM946" s="34">
        <f t="shared" ca="1" si="990"/>
        <v>0</v>
      </c>
      <c r="DN946" s="34">
        <f t="shared" ca="1" si="990"/>
        <v>0</v>
      </c>
      <c r="DO946" s="34">
        <f t="shared" ca="1" si="990"/>
        <v>0</v>
      </c>
      <c r="DP946" s="34">
        <f t="shared" ca="1" si="990"/>
        <v>0</v>
      </c>
      <c r="DQ946" s="34">
        <f t="shared" ca="1" si="990"/>
        <v>0</v>
      </c>
      <c r="DR946" s="34">
        <f t="shared" ca="1" si="990"/>
        <v>0</v>
      </c>
      <c r="DS946" s="34">
        <f t="shared" ca="1" si="990"/>
        <v>0</v>
      </c>
      <c r="DT946" s="34">
        <f t="shared" ca="1" si="990"/>
        <v>0</v>
      </c>
      <c r="DU946" s="34">
        <f t="shared" ca="1" si="990"/>
        <v>0</v>
      </c>
      <c r="DV946" s="28" t="s">
        <v>803</v>
      </c>
    </row>
    <row r="947" spans="3:126">
      <c r="C947" s="869" t="s">
        <v>852</v>
      </c>
      <c r="DV947" s="28" t="s">
        <v>803</v>
      </c>
    </row>
    <row r="948" spans="3:126">
      <c r="C948" s="673" t="s">
        <v>113</v>
      </c>
      <c r="DV948" s="28" t="s">
        <v>803</v>
      </c>
    </row>
    <row r="949" spans="3:126">
      <c r="C949" s="859" t="s">
        <v>387</v>
      </c>
      <c r="E949" s="1250">
        <f t="shared" ref="E949:AJ949" ca="1" si="991">(E617+E630+E643+E656+E669)*E$941</f>
        <v>0</v>
      </c>
      <c r="F949" s="1250">
        <f t="shared" ca="1" si="991"/>
        <v>0</v>
      </c>
      <c r="G949" s="1250">
        <f t="shared" ca="1" si="991"/>
        <v>0</v>
      </c>
      <c r="H949" s="1250">
        <f t="shared" ca="1" si="991"/>
        <v>0</v>
      </c>
      <c r="I949" s="1250">
        <f t="shared" ca="1" si="991"/>
        <v>0</v>
      </c>
      <c r="J949" s="1250">
        <f t="shared" ca="1" si="991"/>
        <v>0</v>
      </c>
      <c r="K949" s="1250">
        <f t="shared" ca="1" si="991"/>
        <v>0</v>
      </c>
      <c r="L949" s="1250">
        <f t="shared" ca="1" si="991"/>
        <v>0</v>
      </c>
      <c r="M949" s="1250">
        <f t="shared" ca="1" si="991"/>
        <v>0</v>
      </c>
      <c r="N949" s="1250">
        <f t="shared" ca="1" si="991"/>
        <v>0</v>
      </c>
      <c r="O949" s="1250">
        <f t="shared" ca="1" si="991"/>
        <v>0</v>
      </c>
      <c r="P949" s="1250">
        <f t="shared" ca="1" si="991"/>
        <v>0</v>
      </c>
      <c r="Q949" s="1250">
        <f t="shared" ca="1" si="991"/>
        <v>0</v>
      </c>
      <c r="R949" s="1250">
        <f t="shared" ca="1" si="991"/>
        <v>0</v>
      </c>
      <c r="S949" s="1250">
        <f t="shared" ca="1" si="991"/>
        <v>0</v>
      </c>
      <c r="T949" s="1250">
        <f t="shared" ca="1" si="991"/>
        <v>0</v>
      </c>
      <c r="U949" s="1250">
        <f t="shared" ca="1" si="991"/>
        <v>0</v>
      </c>
      <c r="V949" s="1250">
        <f t="shared" ca="1" si="991"/>
        <v>0</v>
      </c>
      <c r="W949" s="1250">
        <f t="shared" ca="1" si="991"/>
        <v>0</v>
      </c>
      <c r="X949" s="1250">
        <f t="shared" ca="1" si="991"/>
        <v>0</v>
      </c>
      <c r="Y949" s="1250">
        <f t="shared" ca="1" si="991"/>
        <v>0</v>
      </c>
      <c r="Z949" s="1250">
        <f t="shared" ca="1" si="991"/>
        <v>0</v>
      </c>
      <c r="AA949" s="1250">
        <f t="shared" ca="1" si="991"/>
        <v>0</v>
      </c>
      <c r="AB949" s="1250">
        <f t="shared" ca="1" si="991"/>
        <v>0</v>
      </c>
      <c r="AC949" s="1250">
        <f t="shared" ca="1" si="991"/>
        <v>0</v>
      </c>
      <c r="AD949" s="1250">
        <f t="shared" ca="1" si="991"/>
        <v>0</v>
      </c>
      <c r="AE949" s="1250">
        <f t="shared" ca="1" si="991"/>
        <v>0</v>
      </c>
      <c r="AF949" s="1250">
        <f t="shared" ca="1" si="991"/>
        <v>0</v>
      </c>
      <c r="AG949" s="1250">
        <f t="shared" ca="1" si="991"/>
        <v>0</v>
      </c>
      <c r="AH949" s="1250">
        <f t="shared" ca="1" si="991"/>
        <v>0</v>
      </c>
      <c r="AI949" s="1250">
        <f t="shared" ca="1" si="991"/>
        <v>0</v>
      </c>
      <c r="AJ949" s="1250">
        <f t="shared" ca="1" si="991"/>
        <v>0</v>
      </c>
      <c r="AK949" s="1250">
        <f t="shared" ref="AK949:BP949" ca="1" si="992">(AK617+AK630+AK643+AK656+AK669)*AK$941</f>
        <v>0</v>
      </c>
      <c r="AL949" s="1250">
        <f t="shared" ca="1" si="992"/>
        <v>0</v>
      </c>
      <c r="AM949" s="1250">
        <f t="shared" ca="1" si="992"/>
        <v>0</v>
      </c>
      <c r="AN949" s="1250">
        <f t="shared" ca="1" si="992"/>
        <v>0</v>
      </c>
      <c r="AO949" s="1250">
        <f t="shared" ca="1" si="992"/>
        <v>0</v>
      </c>
      <c r="AP949" s="1250">
        <f t="shared" ca="1" si="992"/>
        <v>0</v>
      </c>
      <c r="AQ949" s="1250">
        <f t="shared" ca="1" si="992"/>
        <v>0</v>
      </c>
      <c r="AR949" s="1250">
        <f t="shared" ca="1" si="992"/>
        <v>0</v>
      </c>
      <c r="AS949" s="1250">
        <f t="shared" ca="1" si="992"/>
        <v>0</v>
      </c>
      <c r="AT949" s="1250">
        <f t="shared" ca="1" si="992"/>
        <v>0</v>
      </c>
      <c r="AU949" s="1250">
        <f t="shared" ca="1" si="992"/>
        <v>0</v>
      </c>
      <c r="AV949" s="1250">
        <f t="shared" ca="1" si="992"/>
        <v>0</v>
      </c>
      <c r="AW949" s="1250">
        <f t="shared" ca="1" si="992"/>
        <v>0</v>
      </c>
      <c r="AX949" s="1250">
        <f t="shared" ca="1" si="992"/>
        <v>0</v>
      </c>
      <c r="AY949" s="1250">
        <f t="shared" ca="1" si="992"/>
        <v>0</v>
      </c>
      <c r="AZ949" s="1250">
        <f t="shared" ca="1" si="992"/>
        <v>0</v>
      </c>
      <c r="BA949" s="1250">
        <f t="shared" ca="1" si="992"/>
        <v>0</v>
      </c>
      <c r="BB949" s="1250">
        <f t="shared" ca="1" si="992"/>
        <v>0</v>
      </c>
      <c r="BC949" s="1250">
        <f t="shared" ca="1" si="992"/>
        <v>0</v>
      </c>
      <c r="BD949" s="1250">
        <f t="shared" ca="1" si="992"/>
        <v>0</v>
      </c>
      <c r="BE949" s="1250">
        <f t="shared" ca="1" si="992"/>
        <v>0</v>
      </c>
      <c r="BF949" s="1250">
        <f t="shared" ca="1" si="992"/>
        <v>0</v>
      </c>
      <c r="BG949" s="1250">
        <f t="shared" ca="1" si="992"/>
        <v>0</v>
      </c>
      <c r="BH949" s="1250">
        <f t="shared" ca="1" si="992"/>
        <v>0</v>
      </c>
      <c r="BI949" s="1250">
        <f t="shared" ca="1" si="992"/>
        <v>0</v>
      </c>
      <c r="BJ949" s="1250">
        <f t="shared" ca="1" si="992"/>
        <v>0</v>
      </c>
      <c r="BK949" s="1250">
        <f t="shared" ca="1" si="992"/>
        <v>0</v>
      </c>
      <c r="BL949" s="1250">
        <f t="shared" ca="1" si="992"/>
        <v>0</v>
      </c>
      <c r="BM949" s="1250">
        <f t="shared" ca="1" si="992"/>
        <v>0</v>
      </c>
      <c r="BN949" s="1250">
        <f t="shared" ca="1" si="992"/>
        <v>0</v>
      </c>
      <c r="BO949" s="1250">
        <f t="shared" ca="1" si="992"/>
        <v>0</v>
      </c>
      <c r="BP949" s="1250">
        <f t="shared" ca="1" si="992"/>
        <v>0</v>
      </c>
      <c r="BQ949" s="1250">
        <f t="shared" ref="BQ949:CV949" ca="1" si="993">(BQ617+BQ630+BQ643+BQ656+BQ669)*BQ$941</f>
        <v>0</v>
      </c>
      <c r="BR949" s="1250">
        <f t="shared" ca="1" si="993"/>
        <v>0</v>
      </c>
      <c r="BS949" s="1250">
        <f t="shared" ca="1" si="993"/>
        <v>0</v>
      </c>
      <c r="BT949" s="1250">
        <f t="shared" ca="1" si="993"/>
        <v>0</v>
      </c>
      <c r="BU949" s="1250">
        <f t="shared" ca="1" si="993"/>
        <v>0</v>
      </c>
      <c r="BV949" s="1250">
        <f t="shared" ca="1" si="993"/>
        <v>0</v>
      </c>
      <c r="BW949" s="1250">
        <f t="shared" ca="1" si="993"/>
        <v>0</v>
      </c>
      <c r="BX949" s="1250">
        <f t="shared" ca="1" si="993"/>
        <v>0</v>
      </c>
      <c r="BY949" s="1250">
        <f t="shared" ca="1" si="993"/>
        <v>0</v>
      </c>
      <c r="BZ949" s="1250">
        <f t="shared" ca="1" si="993"/>
        <v>0</v>
      </c>
      <c r="CA949" s="1250">
        <f t="shared" ca="1" si="993"/>
        <v>0</v>
      </c>
      <c r="CB949" s="1250">
        <f t="shared" ca="1" si="993"/>
        <v>0</v>
      </c>
      <c r="CC949" s="1250">
        <f t="shared" ca="1" si="993"/>
        <v>0</v>
      </c>
      <c r="CD949" s="1250">
        <f t="shared" ca="1" si="993"/>
        <v>0</v>
      </c>
      <c r="CE949" s="1250">
        <f t="shared" ca="1" si="993"/>
        <v>0</v>
      </c>
      <c r="CF949" s="1250">
        <f t="shared" ca="1" si="993"/>
        <v>0</v>
      </c>
      <c r="CG949" s="1250">
        <f t="shared" ca="1" si="993"/>
        <v>0</v>
      </c>
      <c r="CH949" s="1250">
        <f t="shared" ca="1" si="993"/>
        <v>0</v>
      </c>
      <c r="CI949" s="1250">
        <f t="shared" ca="1" si="993"/>
        <v>0</v>
      </c>
      <c r="CJ949" s="1250">
        <f t="shared" ca="1" si="993"/>
        <v>0</v>
      </c>
      <c r="CK949" s="1250">
        <f t="shared" ca="1" si="993"/>
        <v>0</v>
      </c>
      <c r="CL949" s="1250">
        <f t="shared" ca="1" si="993"/>
        <v>0</v>
      </c>
      <c r="CM949" s="1250">
        <f t="shared" ca="1" si="993"/>
        <v>0</v>
      </c>
      <c r="CN949" s="1250">
        <f t="shared" ca="1" si="993"/>
        <v>0</v>
      </c>
      <c r="CO949" s="1250">
        <f t="shared" ca="1" si="993"/>
        <v>0</v>
      </c>
      <c r="CP949" s="1250">
        <f t="shared" ca="1" si="993"/>
        <v>0</v>
      </c>
      <c r="CQ949" s="1250">
        <f t="shared" ca="1" si="993"/>
        <v>0</v>
      </c>
      <c r="CR949" s="1250">
        <f t="shared" ca="1" si="993"/>
        <v>0</v>
      </c>
      <c r="CS949" s="1250">
        <f t="shared" ca="1" si="993"/>
        <v>0</v>
      </c>
      <c r="CT949" s="1250">
        <f t="shared" ca="1" si="993"/>
        <v>0</v>
      </c>
      <c r="CU949" s="1250">
        <f t="shared" ca="1" si="993"/>
        <v>0</v>
      </c>
      <c r="CV949" s="1250">
        <f t="shared" ca="1" si="993"/>
        <v>0</v>
      </c>
      <c r="CW949" s="1250">
        <f t="shared" ref="CW949:DU949" ca="1" si="994">(CW617+CW630+CW643+CW656+CW669)*CW$941</f>
        <v>0</v>
      </c>
      <c r="CX949" s="1250">
        <f t="shared" ca="1" si="994"/>
        <v>0</v>
      </c>
      <c r="CY949" s="1250">
        <f t="shared" ca="1" si="994"/>
        <v>0</v>
      </c>
      <c r="CZ949" s="1250">
        <f t="shared" ca="1" si="994"/>
        <v>0</v>
      </c>
      <c r="DA949" s="1250">
        <f t="shared" ca="1" si="994"/>
        <v>0</v>
      </c>
      <c r="DB949" s="1250">
        <f t="shared" ca="1" si="994"/>
        <v>0</v>
      </c>
      <c r="DC949" s="1250">
        <f t="shared" ca="1" si="994"/>
        <v>0</v>
      </c>
      <c r="DD949" s="1250">
        <f t="shared" ca="1" si="994"/>
        <v>0</v>
      </c>
      <c r="DE949" s="1250">
        <f t="shared" ca="1" si="994"/>
        <v>0</v>
      </c>
      <c r="DF949" s="1250">
        <f t="shared" ca="1" si="994"/>
        <v>0</v>
      </c>
      <c r="DG949" s="1250">
        <f t="shared" ca="1" si="994"/>
        <v>0</v>
      </c>
      <c r="DH949" s="1250">
        <f t="shared" ca="1" si="994"/>
        <v>0</v>
      </c>
      <c r="DI949" s="1250">
        <f t="shared" ca="1" si="994"/>
        <v>0</v>
      </c>
      <c r="DJ949" s="1250">
        <f t="shared" ca="1" si="994"/>
        <v>0</v>
      </c>
      <c r="DK949" s="1250">
        <f t="shared" ca="1" si="994"/>
        <v>0</v>
      </c>
      <c r="DL949" s="1250">
        <f t="shared" ca="1" si="994"/>
        <v>0</v>
      </c>
      <c r="DM949" s="1250">
        <f t="shared" ca="1" si="994"/>
        <v>0</v>
      </c>
      <c r="DN949" s="1250">
        <f t="shared" ca="1" si="994"/>
        <v>0</v>
      </c>
      <c r="DO949" s="1250">
        <f t="shared" ca="1" si="994"/>
        <v>0</v>
      </c>
      <c r="DP949" s="1250">
        <f t="shared" ca="1" si="994"/>
        <v>0</v>
      </c>
      <c r="DQ949" s="1250">
        <f t="shared" ca="1" si="994"/>
        <v>0</v>
      </c>
      <c r="DR949" s="1250">
        <f t="shared" ca="1" si="994"/>
        <v>0</v>
      </c>
      <c r="DS949" s="1250">
        <f t="shared" ca="1" si="994"/>
        <v>0</v>
      </c>
      <c r="DT949" s="1250">
        <f t="shared" ca="1" si="994"/>
        <v>0</v>
      </c>
      <c r="DU949" s="1250">
        <f t="shared" ca="1" si="994"/>
        <v>0</v>
      </c>
      <c r="DV949" s="28" t="s">
        <v>803</v>
      </c>
    </row>
    <row r="950" spans="3:126">
      <c r="C950" s="859" t="s">
        <v>550</v>
      </c>
      <c r="E950" s="1250">
        <f t="shared" ref="E950:AJ950" ca="1" si="995">SUM(E674:E684)*E$941</f>
        <v>0</v>
      </c>
      <c r="F950" s="1250">
        <f t="shared" ca="1" si="995"/>
        <v>0</v>
      </c>
      <c r="G950" s="1250">
        <f t="shared" ca="1" si="995"/>
        <v>0</v>
      </c>
      <c r="H950" s="1250">
        <f t="shared" ca="1" si="995"/>
        <v>0</v>
      </c>
      <c r="I950" s="1250">
        <f t="shared" ca="1" si="995"/>
        <v>0</v>
      </c>
      <c r="J950" s="1250">
        <f t="shared" ca="1" si="995"/>
        <v>0</v>
      </c>
      <c r="K950" s="1250">
        <f t="shared" ca="1" si="995"/>
        <v>0</v>
      </c>
      <c r="L950" s="1250">
        <f t="shared" ca="1" si="995"/>
        <v>0</v>
      </c>
      <c r="M950" s="1250">
        <f t="shared" ca="1" si="995"/>
        <v>0</v>
      </c>
      <c r="N950" s="1250">
        <f t="shared" ca="1" si="995"/>
        <v>0</v>
      </c>
      <c r="O950" s="1250">
        <f t="shared" ca="1" si="995"/>
        <v>0</v>
      </c>
      <c r="P950" s="1250">
        <f t="shared" ca="1" si="995"/>
        <v>0</v>
      </c>
      <c r="Q950" s="1250">
        <f t="shared" ca="1" si="995"/>
        <v>0</v>
      </c>
      <c r="R950" s="1250">
        <f t="shared" ca="1" si="995"/>
        <v>0</v>
      </c>
      <c r="S950" s="1250">
        <f t="shared" ca="1" si="995"/>
        <v>0</v>
      </c>
      <c r="T950" s="1250">
        <f t="shared" ca="1" si="995"/>
        <v>0</v>
      </c>
      <c r="U950" s="1250">
        <f t="shared" ca="1" si="995"/>
        <v>0</v>
      </c>
      <c r="V950" s="1250">
        <f t="shared" ca="1" si="995"/>
        <v>0</v>
      </c>
      <c r="W950" s="1250">
        <f t="shared" ca="1" si="995"/>
        <v>0</v>
      </c>
      <c r="X950" s="1250">
        <f t="shared" ca="1" si="995"/>
        <v>0</v>
      </c>
      <c r="Y950" s="1250">
        <f t="shared" ca="1" si="995"/>
        <v>0</v>
      </c>
      <c r="Z950" s="1250">
        <f t="shared" ca="1" si="995"/>
        <v>0</v>
      </c>
      <c r="AA950" s="1250">
        <f t="shared" ca="1" si="995"/>
        <v>0</v>
      </c>
      <c r="AB950" s="1250">
        <f t="shared" ca="1" si="995"/>
        <v>0</v>
      </c>
      <c r="AC950" s="1250">
        <f t="shared" ca="1" si="995"/>
        <v>0</v>
      </c>
      <c r="AD950" s="1250">
        <f t="shared" ca="1" si="995"/>
        <v>0</v>
      </c>
      <c r="AE950" s="1250">
        <f t="shared" ca="1" si="995"/>
        <v>0</v>
      </c>
      <c r="AF950" s="1250">
        <f t="shared" ca="1" si="995"/>
        <v>0</v>
      </c>
      <c r="AG950" s="1250">
        <f t="shared" ca="1" si="995"/>
        <v>0</v>
      </c>
      <c r="AH950" s="1250">
        <f t="shared" ca="1" si="995"/>
        <v>0</v>
      </c>
      <c r="AI950" s="1250">
        <f t="shared" ca="1" si="995"/>
        <v>0</v>
      </c>
      <c r="AJ950" s="1250">
        <f t="shared" ca="1" si="995"/>
        <v>0</v>
      </c>
      <c r="AK950" s="1250">
        <f t="shared" ref="AK950:BP950" ca="1" si="996">SUM(AK674:AK684)*AK$941</f>
        <v>0</v>
      </c>
      <c r="AL950" s="1250">
        <f t="shared" ca="1" si="996"/>
        <v>0</v>
      </c>
      <c r="AM950" s="1250">
        <f t="shared" ca="1" si="996"/>
        <v>0</v>
      </c>
      <c r="AN950" s="1250">
        <f t="shared" ca="1" si="996"/>
        <v>0</v>
      </c>
      <c r="AO950" s="1250">
        <f t="shared" ca="1" si="996"/>
        <v>0</v>
      </c>
      <c r="AP950" s="1250">
        <f t="shared" ca="1" si="996"/>
        <v>0</v>
      </c>
      <c r="AQ950" s="1250">
        <f t="shared" ca="1" si="996"/>
        <v>0</v>
      </c>
      <c r="AR950" s="1250">
        <f t="shared" ca="1" si="996"/>
        <v>0</v>
      </c>
      <c r="AS950" s="1250">
        <f t="shared" ca="1" si="996"/>
        <v>0</v>
      </c>
      <c r="AT950" s="1250">
        <f t="shared" ca="1" si="996"/>
        <v>0</v>
      </c>
      <c r="AU950" s="1250">
        <f t="shared" ca="1" si="996"/>
        <v>0</v>
      </c>
      <c r="AV950" s="1250">
        <f t="shared" ca="1" si="996"/>
        <v>0</v>
      </c>
      <c r="AW950" s="1250">
        <f t="shared" ca="1" si="996"/>
        <v>0</v>
      </c>
      <c r="AX950" s="1250">
        <f t="shared" ca="1" si="996"/>
        <v>0</v>
      </c>
      <c r="AY950" s="1250">
        <f t="shared" ca="1" si="996"/>
        <v>0</v>
      </c>
      <c r="AZ950" s="1250">
        <f t="shared" ca="1" si="996"/>
        <v>0</v>
      </c>
      <c r="BA950" s="1250">
        <f t="shared" ca="1" si="996"/>
        <v>0</v>
      </c>
      <c r="BB950" s="1250">
        <f t="shared" ca="1" si="996"/>
        <v>0</v>
      </c>
      <c r="BC950" s="1250">
        <f t="shared" ca="1" si="996"/>
        <v>0</v>
      </c>
      <c r="BD950" s="1250">
        <f t="shared" ca="1" si="996"/>
        <v>0</v>
      </c>
      <c r="BE950" s="1250">
        <f t="shared" ca="1" si="996"/>
        <v>0</v>
      </c>
      <c r="BF950" s="1250">
        <f t="shared" ca="1" si="996"/>
        <v>0</v>
      </c>
      <c r="BG950" s="1250">
        <f t="shared" ca="1" si="996"/>
        <v>0</v>
      </c>
      <c r="BH950" s="1250">
        <f t="shared" ca="1" si="996"/>
        <v>0</v>
      </c>
      <c r="BI950" s="1250">
        <f t="shared" ca="1" si="996"/>
        <v>0</v>
      </c>
      <c r="BJ950" s="1250">
        <f t="shared" ca="1" si="996"/>
        <v>0</v>
      </c>
      <c r="BK950" s="1250">
        <f t="shared" ca="1" si="996"/>
        <v>0</v>
      </c>
      <c r="BL950" s="1250">
        <f t="shared" ca="1" si="996"/>
        <v>0</v>
      </c>
      <c r="BM950" s="1250">
        <f t="shared" ca="1" si="996"/>
        <v>0</v>
      </c>
      <c r="BN950" s="1250">
        <f t="shared" ca="1" si="996"/>
        <v>0</v>
      </c>
      <c r="BO950" s="1250">
        <f t="shared" ca="1" si="996"/>
        <v>0</v>
      </c>
      <c r="BP950" s="1250">
        <f t="shared" ca="1" si="996"/>
        <v>0</v>
      </c>
      <c r="BQ950" s="1250">
        <f t="shared" ref="BQ950:CV950" ca="1" si="997">SUM(BQ674:BQ684)*BQ$941</f>
        <v>0</v>
      </c>
      <c r="BR950" s="1250">
        <f t="shared" ca="1" si="997"/>
        <v>0</v>
      </c>
      <c r="BS950" s="1250">
        <f t="shared" ca="1" si="997"/>
        <v>0</v>
      </c>
      <c r="BT950" s="1250">
        <f t="shared" ca="1" si="997"/>
        <v>0</v>
      </c>
      <c r="BU950" s="1250">
        <f t="shared" ca="1" si="997"/>
        <v>0</v>
      </c>
      <c r="BV950" s="1250">
        <f t="shared" ca="1" si="997"/>
        <v>0</v>
      </c>
      <c r="BW950" s="1250">
        <f t="shared" ca="1" si="997"/>
        <v>0</v>
      </c>
      <c r="BX950" s="1250">
        <f t="shared" ca="1" si="997"/>
        <v>0</v>
      </c>
      <c r="BY950" s="1250">
        <f t="shared" ca="1" si="997"/>
        <v>0</v>
      </c>
      <c r="BZ950" s="1250">
        <f t="shared" ca="1" si="997"/>
        <v>0</v>
      </c>
      <c r="CA950" s="1250">
        <f t="shared" ca="1" si="997"/>
        <v>0</v>
      </c>
      <c r="CB950" s="1250">
        <f t="shared" ca="1" si="997"/>
        <v>0</v>
      </c>
      <c r="CC950" s="1250">
        <f t="shared" ca="1" si="997"/>
        <v>0</v>
      </c>
      <c r="CD950" s="1250">
        <f t="shared" ca="1" si="997"/>
        <v>0</v>
      </c>
      <c r="CE950" s="1250">
        <f t="shared" ca="1" si="997"/>
        <v>0</v>
      </c>
      <c r="CF950" s="1250">
        <f t="shared" ca="1" si="997"/>
        <v>0</v>
      </c>
      <c r="CG950" s="1250">
        <f t="shared" ca="1" si="997"/>
        <v>0</v>
      </c>
      <c r="CH950" s="1250">
        <f t="shared" ca="1" si="997"/>
        <v>0</v>
      </c>
      <c r="CI950" s="1250">
        <f t="shared" ca="1" si="997"/>
        <v>0</v>
      </c>
      <c r="CJ950" s="1250">
        <f t="shared" ca="1" si="997"/>
        <v>0</v>
      </c>
      <c r="CK950" s="1250">
        <f t="shared" ca="1" si="997"/>
        <v>0</v>
      </c>
      <c r="CL950" s="1250">
        <f t="shared" ca="1" si="997"/>
        <v>0</v>
      </c>
      <c r="CM950" s="1250">
        <f t="shared" ca="1" si="997"/>
        <v>0</v>
      </c>
      <c r="CN950" s="1250">
        <f t="shared" ca="1" si="997"/>
        <v>0</v>
      </c>
      <c r="CO950" s="1250">
        <f t="shared" ca="1" si="997"/>
        <v>0</v>
      </c>
      <c r="CP950" s="1250">
        <f t="shared" ca="1" si="997"/>
        <v>0</v>
      </c>
      <c r="CQ950" s="1250">
        <f t="shared" ca="1" si="997"/>
        <v>0</v>
      </c>
      <c r="CR950" s="1250">
        <f t="shared" ca="1" si="997"/>
        <v>0</v>
      </c>
      <c r="CS950" s="1250">
        <f t="shared" ca="1" si="997"/>
        <v>0</v>
      </c>
      <c r="CT950" s="1250">
        <f t="shared" ca="1" si="997"/>
        <v>0</v>
      </c>
      <c r="CU950" s="1250">
        <f t="shared" ca="1" si="997"/>
        <v>0</v>
      </c>
      <c r="CV950" s="1250">
        <f t="shared" ca="1" si="997"/>
        <v>0</v>
      </c>
      <c r="CW950" s="1250">
        <f t="shared" ref="CW950:DU950" ca="1" si="998">SUM(CW674:CW684)*CW$941</f>
        <v>0</v>
      </c>
      <c r="CX950" s="1250">
        <f t="shared" ca="1" si="998"/>
        <v>0</v>
      </c>
      <c r="CY950" s="1250">
        <f t="shared" ca="1" si="998"/>
        <v>0</v>
      </c>
      <c r="CZ950" s="1250">
        <f t="shared" ca="1" si="998"/>
        <v>0</v>
      </c>
      <c r="DA950" s="1250">
        <f t="shared" ca="1" si="998"/>
        <v>0</v>
      </c>
      <c r="DB950" s="1250">
        <f t="shared" ca="1" si="998"/>
        <v>0</v>
      </c>
      <c r="DC950" s="1250">
        <f t="shared" ca="1" si="998"/>
        <v>0</v>
      </c>
      <c r="DD950" s="1250">
        <f t="shared" ca="1" si="998"/>
        <v>0</v>
      </c>
      <c r="DE950" s="1250">
        <f t="shared" ca="1" si="998"/>
        <v>0</v>
      </c>
      <c r="DF950" s="1250">
        <f t="shared" ca="1" si="998"/>
        <v>0</v>
      </c>
      <c r="DG950" s="1250">
        <f t="shared" ca="1" si="998"/>
        <v>0</v>
      </c>
      <c r="DH950" s="1250">
        <f t="shared" ca="1" si="998"/>
        <v>0</v>
      </c>
      <c r="DI950" s="1250">
        <f t="shared" ca="1" si="998"/>
        <v>0</v>
      </c>
      <c r="DJ950" s="1250">
        <f t="shared" ca="1" si="998"/>
        <v>0</v>
      </c>
      <c r="DK950" s="1250">
        <f t="shared" ca="1" si="998"/>
        <v>0</v>
      </c>
      <c r="DL950" s="1250">
        <f t="shared" ca="1" si="998"/>
        <v>0</v>
      </c>
      <c r="DM950" s="1250">
        <f t="shared" ca="1" si="998"/>
        <v>0</v>
      </c>
      <c r="DN950" s="1250">
        <f t="shared" ca="1" si="998"/>
        <v>0</v>
      </c>
      <c r="DO950" s="1250">
        <f t="shared" ca="1" si="998"/>
        <v>0</v>
      </c>
      <c r="DP950" s="1250">
        <f t="shared" ca="1" si="998"/>
        <v>0</v>
      </c>
      <c r="DQ950" s="1250">
        <f t="shared" ca="1" si="998"/>
        <v>0</v>
      </c>
      <c r="DR950" s="1250">
        <f t="shared" ca="1" si="998"/>
        <v>0</v>
      </c>
      <c r="DS950" s="1250">
        <f t="shared" ca="1" si="998"/>
        <v>0</v>
      </c>
      <c r="DT950" s="1250">
        <f t="shared" ca="1" si="998"/>
        <v>0</v>
      </c>
      <c r="DU950" s="1250">
        <f t="shared" ca="1" si="998"/>
        <v>0</v>
      </c>
      <c r="DV950" s="28" t="s">
        <v>803</v>
      </c>
    </row>
    <row r="951" spans="3:126">
      <c r="C951" s="673" t="s">
        <v>410</v>
      </c>
      <c r="E951" s="1601">
        <f t="shared" ref="E951:AJ951" ca="1" si="999">SUM(E949:E950)</f>
        <v>0</v>
      </c>
      <c r="F951" s="1601">
        <f t="shared" ca="1" si="999"/>
        <v>0</v>
      </c>
      <c r="G951" s="1601">
        <f t="shared" ca="1" si="999"/>
        <v>0</v>
      </c>
      <c r="H951" s="1601">
        <f t="shared" ca="1" si="999"/>
        <v>0</v>
      </c>
      <c r="I951" s="1601">
        <f t="shared" ca="1" si="999"/>
        <v>0</v>
      </c>
      <c r="J951" s="1601">
        <f t="shared" ca="1" si="999"/>
        <v>0</v>
      </c>
      <c r="K951" s="1601">
        <f t="shared" ca="1" si="999"/>
        <v>0</v>
      </c>
      <c r="L951" s="1601">
        <f t="shared" ca="1" si="999"/>
        <v>0</v>
      </c>
      <c r="M951" s="1601">
        <f t="shared" ca="1" si="999"/>
        <v>0</v>
      </c>
      <c r="N951" s="1601">
        <f t="shared" ca="1" si="999"/>
        <v>0</v>
      </c>
      <c r="O951" s="1601">
        <f t="shared" ca="1" si="999"/>
        <v>0</v>
      </c>
      <c r="P951" s="1601">
        <f t="shared" ca="1" si="999"/>
        <v>0</v>
      </c>
      <c r="Q951" s="1601">
        <f t="shared" ca="1" si="999"/>
        <v>0</v>
      </c>
      <c r="R951" s="1601">
        <f t="shared" ca="1" si="999"/>
        <v>0</v>
      </c>
      <c r="S951" s="1601">
        <f t="shared" ca="1" si="999"/>
        <v>0</v>
      </c>
      <c r="T951" s="1601">
        <f t="shared" ca="1" si="999"/>
        <v>0</v>
      </c>
      <c r="U951" s="1601">
        <f t="shared" ca="1" si="999"/>
        <v>0</v>
      </c>
      <c r="V951" s="1601">
        <f t="shared" ca="1" si="999"/>
        <v>0</v>
      </c>
      <c r="W951" s="1601">
        <f t="shared" ca="1" si="999"/>
        <v>0</v>
      </c>
      <c r="X951" s="1601">
        <f t="shared" ca="1" si="999"/>
        <v>0</v>
      </c>
      <c r="Y951" s="1601">
        <f t="shared" ca="1" si="999"/>
        <v>0</v>
      </c>
      <c r="Z951" s="1601">
        <f t="shared" ca="1" si="999"/>
        <v>0</v>
      </c>
      <c r="AA951" s="1601">
        <f t="shared" ca="1" si="999"/>
        <v>0</v>
      </c>
      <c r="AB951" s="1601">
        <f t="shared" ca="1" si="999"/>
        <v>0</v>
      </c>
      <c r="AC951" s="1601">
        <f t="shared" ca="1" si="999"/>
        <v>0</v>
      </c>
      <c r="AD951" s="1601">
        <f t="shared" ca="1" si="999"/>
        <v>0</v>
      </c>
      <c r="AE951" s="1601">
        <f t="shared" ca="1" si="999"/>
        <v>0</v>
      </c>
      <c r="AF951" s="1601">
        <f t="shared" ca="1" si="999"/>
        <v>0</v>
      </c>
      <c r="AG951" s="1601">
        <f t="shared" ca="1" si="999"/>
        <v>0</v>
      </c>
      <c r="AH951" s="1601">
        <f t="shared" ca="1" si="999"/>
        <v>0</v>
      </c>
      <c r="AI951" s="1601">
        <f t="shared" ca="1" si="999"/>
        <v>0</v>
      </c>
      <c r="AJ951" s="1601">
        <f t="shared" ca="1" si="999"/>
        <v>0</v>
      </c>
      <c r="AK951" s="1601">
        <f t="shared" ref="AK951:BP951" ca="1" si="1000">SUM(AK949:AK950)</f>
        <v>0</v>
      </c>
      <c r="AL951" s="1601">
        <f t="shared" ca="1" si="1000"/>
        <v>0</v>
      </c>
      <c r="AM951" s="1601">
        <f t="shared" ca="1" si="1000"/>
        <v>0</v>
      </c>
      <c r="AN951" s="1601">
        <f t="shared" ca="1" si="1000"/>
        <v>0</v>
      </c>
      <c r="AO951" s="1601">
        <f t="shared" ca="1" si="1000"/>
        <v>0</v>
      </c>
      <c r="AP951" s="1601">
        <f t="shared" ca="1" si="1000"/>
        <v>0</v>
      </c>
      <c r="AQ951" s="1601">
        <f t="shared" ca="1" si="1000"/>
        <v>0</v>
      </c>
      <c r="AR951" s="1601">
        <f t="shared" ca="1" si="1000"/>
        <v>0</v>
      </c>
      <c r="AS951" s="1601">
        <f t="shared" ca="1" si="1000"/>
        <v>0</v>
      </c>
      <c r="AT951" s="1601">
        <f t="shared" ca="1" si="1000"/>
        <v>0</v>
      </c>
      <c r="AU951" s="1601">
        <f t="shared" ca="1" si="1000"/>
        <v>0</v>
      </c>
      <c r="AV951" s="1601">
        <f t="shared" ca="1" si="1000"/>
        <v>0</v>
      </c>
      <c r="AW951" s="1601">
        <f t="shared" ca="1" si="1000"/>
        <v>0</v>
      </c>
      <c r="AX951" s="1601">
        <f t="shared" ca="1" si="1000"/>
        <v>0</v>
      </c>
      <c r="AY951" s="1601">
        <f t="shared" ca="1" si="1000"/>
        <v>0</v>
      </c>
      <c r="AZ951" s="1601">
        <f t="shared" ca="1" si="1000"/>
        <v>0</v>
      </c>
      <c r="BA951" s="1601">
        <f t="shared" ca="1" si="1000"/>
        <v>0</v>
      </c>
      <c r="BB951" s="1601">
        <f t="shared" ca="1" si="1000"/>
        <v>0</v>
      </c>
      <c r="BC951" s="1601">
        <f t="shared" ca="1" si="1000"/>
        <v>0</v>
      </c>
      <c r="BD951" s="1601">
        <f t="shared" ca="1" si="1000"/>
        <v>0</v>
      </c>
      <c r="BE951" s="1601">
        <f t="shared" ca="1" si="1000"/>
        <v>0</v>
      </c>
      <c r="BF951" s="1601">
        <f t="shared" ca="1" si="1000"/>
        <v>0</v>
      </c>
      <c r="BG951" s="1601">
        <f t="shared" ca="1" si="1000"/>
        <v>0</v>
      </c>
      <c r="BH951" s="1601">
        <f t="shared" ca="1" si="1000"/>
        <v>0</v>
      </c>
      <c r="BI951" s="1601">
        <f t="shared" ca="1" si="1000"/>
        <v>0</v>
      </c>
      <c r="BJ951" s="1601">
        <f t="shared" ca="1" si="1000"/>
        <v>0</v>
      </c>
      <c r="BK951" s="1601">
        <f t="shared" ca="1" si="1000"/>
        <v>0</v>
      </c>
      <c r="BL951" s="1601">
        <f t="shared" ca="1" si="1000"/>
        <v>0</v>
      </c>
      <c r="BM951" s="1601">
        <f t="shared" ca="1" si="1000"/>
        <v>0</v>
      </c>
      <c r="BN951" s="1601">
        <f t="shared" ca="1" si="1000"/>
        <v>0</v>
      </c>
      <c r="BO951" s="1601">
        <f t="shared" ca="1" si="1000"/>
        <v>0</v>
      </c>
      <c r="BP951" s="1601">
        <f t="shared" ca="1" si="1000"/>
        <v>0</v>
      </c>
      <c r="BQ951" s="1601">
        <f t="shared" ref="BQ951:CV951" ca="1" si="1001">SUM(BQ949:BQ950)</f>
        <v>0</v>
      </c>
      <c r="BR951" s="1601">
        <f t="shared" ca="1" si="1001"/>
        <v>0</v>
      </c>
      <c r="BS951" s="1601">
        <f t="shared" ca="1" si="1001"/>
        <v>0</v>
      </c>
      <c r="BT951" s="1601">
        <f t="shared" ca="1" si="1001"/>
        <v>0</v>
      </c>
      <c r="BU951" s="1601">
        <f t="shared" ca="1" si="1001"/>
        <v>0</v>
      </c>
      <c r="BV951" s="1601">
        <f t="shared" ca="1" si="1001"/>
        <v>0</v>
      </c>
      <c r="BW951" s="1601">
        <f t="shared" ca="1" si="1001"/>
        <v>0</v>
      </c>
      <c r="BX951" s="1601">
        <f t="shared" ca="1" si="1001"/>
        <v>0</v>
      </c>
      <c r="BY951" s="1601">
        <f t="shared" ca="1" si="1001"/>
        <v>0</v>
      </c>
      <c r="BZ951" s="1601">
        <f t="shared" ca="1" si="1001"/>
        <v>0</v>
      </c>
      <c r="CA951" s="1601">
        <f t="shared" ca="1" si="1001"/>
        <v>0</v>
      </c>
      <c r="CB951" s="1601">
        <f t="shared" ca="1" si="1001"/>
        <v>0</v>
      </c>
      <c r="CC951" s="1601">
        <f t="shared" ca="1" si="1001"/>
        <v>0</v>
      </c>
      <c r="CD951" s="1601">
        <f t="shared" ca="1" si="1001"/>
        <v>0</v>
      </c>
      <c r="CE951" s="1601">
        <f t="shared" ca="1" si="1001"/>
        <v>0</v>
      </c>
      <c r="CF951" s="1601">
        <f t="shared" ca="1" si="1001"/>
        <v>0</v>
      </c>
      <c r="CG951" s="1601">
        <f t="shared" ca="1" si="1001"/>
        <v>0</v>
      </c>
      <c r="CH951" s="1601">
        <f t="shared" ca="1" si="1001"/>
        <v>0</v>
      </c>
      <c r="CI951" s="1601">
        <f t="shared" ca="1" si="1001"/>
        <v>0</v>
      </c>
      <c r="CJ951" s="1601">
        <f t="shared" ca="1" si="1001"/>
        <v>0</v>
      </c>
      <c r="CK951" s="1601">
        <f t="shared" ca="1" si="1001"/>
        <v>0</v>
      </c>
      <c r="CL951" s="1601">
        <f t="shared" ca="1" si="1001"/>
        <v>0</v>
      </c>
      <c r="CM951" s="1601">
        <f t="shared" ca="1" si="1001"/>
        <v>0</v>
      </c>
      <c r="CN951" s="1601">
        <f t="shared" ca="1" si="1001"/>
        <v>0</v>
      </c>
      <c r="CO951" s="1601">
        <f t="shared" ca="1" si="1001"/>
        <v>0</v>
      </c>
      <c r="CP951" s="1601">
        <f t="shared" ca="1" si="1001"/>
        <v>0</v>
      </c>
      <c r="CQ951" s="1601">
        <f t="shared" ca="1" si="1001"/>
        <v>0</v>
      </c>
      <c r="CR951" s="1601">
        <f t="shared" ca="1" si="1001"/>
        <v>0</v>
      </c>
      <c r="CS951" s="1601">
        <f t="shared" ca="1" si="1001"/>
        <v>0</v>
      </c>
      <c r="CT951" s="1601">
        <f t="shared" ca="1" si="1001"/>
        <v>0</v>
      </c>
      <c r="CU951" s="1601">
        <f t="shared" ca="1" si="1001"/>
        <v>0</v>
      </c>
      <c r="CV951" s="1601">
        <f t="shared" ca="1" si="1001"/>
        <v>0</v>
      </c>
      <c r="CW951" s="1601">
        <f t="shared" ref="CW951:EB951" ca="1" si="1002">SUM(CW949:CW950)</f>
        <v>0</v>
      </c>
      <c r="CX951" s="1601">
        <f t="shared" ca="1" si="1002"/>
        <v>0</v>
      </c>
      <c r="CY951" s="1601">
        <f t="shared" ca="1" si="1002"/>
        <v>0</v>
      </c>
      <c r="CZ951" s="1601">
        <f t="shared" ca="1" si="1002"/>
        <v>0</v>
      </c>
      <c r="DA951" s="1601">
        <f t="shared" ca="1" si="1002"/>
        <v>0</v>
      </c>
      <c r="DB951" s="1601">
        <f t="shared" ca="1" si="1002"/>
        <v>0</v>
      </c>
      <c r="DC951" s="1601">
        <f t="shared" ca="1" si="1002"/>
        <v>0</v>
      </c>
      <c r="DD951" s="1601">
        <f t="shared" ca="1" si="1002"/>
        <v>0</v>
      </c>
      <c r="DE951" s="1601">
        <f t="shared" ca="1" si="1002"/>
        <v>0</v>
      </c>
      <c r="DF951" s="1601">
        <f t="shared" ca="1" si="1002"/>
        <v>0</v>
      </c>
      <c r="DG951" s="1601">
        <f t="shared" ca="1" si="1002"/>
        <v>0</v>
      </c>
      <c r="DH951" s="1601">
        <f t="shared" ca="1" si="1002"/>
        <v>0</v>
      </c>
      <c r="DI951" s="1601">
        <f t="shared" ca="1" si="1002"/>
        <v>0</v>
      </c>
      <c r="DJ951" s="1601">
        <f t="shared" ca="1" si="1002"/>
        <v>0</v>
      </c>
      <c r="DK951" s="1601">
        <f t="shared" ca="1" si="1002"/>
        <v>0</v>
      </c>
      <c r="DL951" s="1601">
        <f t="shared" ca="1" si="1002"/>
        <v>0</v>
      </c>
      <c r="DM951" s="1601">
        <f t="shared" ca="1" si="1002"/>
        <v>0</v>
      </c>
      <c r="DN951" s="1601">
        <f t="shared" ca="1" si="1002"/>
        <v>0</v>
      </c>
      <c r="DO951" s="1601">
        <f t="shared" ca="1" si="1002"/>
        <v>0</v>
      </c>
      <c r="DP951" s="1601">
        <f t="shared" ca="1" si="1002"/>
        <v>0</v>
      </c>
      <c r="DQ951" s="1601">
        <f t="shared" ca="1" si="1002"/>
        <v>0</v>
      </c>
      <c r="DR951" s="1601">
        <f t="shared" ca="1" si="1002"/>
        <v>0</v>
      </c>
      <c r="DS951" s="1601">
        <f t="shared" ca="1" si="1002"/>
        <v>0</v>
      </c>
      <c r="DT951" s="1601">
        <f t="shared" ca="1" si="1002"/>
        <v>0</v>
      </c>
      <c r="DU951" s="1601">
        <f t="shared" ca="1" si="1002"/>
        <v>0</v>
      </c>
      <c r="DV951" s="28" t="s">
        <v>803</v>
      </c>
    </row>
    <row r="952" spans="3:126">
      <c r="C952" s="673" t="s">
        <v>853</v>
      </c>
      <c r="DV952" s="28" t="s">
        <v>803</v>
      </c>
    </row>
    <row r="953" spans="3:126">
      <c r="C953" s="859" t="s">
        <v>423</v>
      </c>
      <c r="E953" s="1250">
        <f t="shared" ref="E953:AJ953" ca="1" si="1003">E690*E$941</f>
        <v>0</v>
      </c>
      <c r="F953" s="1250">
        <f t="shared" ca="1" si="1003"/>
        <v>0</v>
      </c>
      <c r="G953" s="1250">
        <f t="shared" ca="1" si="1003"/>
        <v>0</v>
      </c>
      <c r="H953" s="1250">
        <f t="shared" ca="1" si="1003"/>
        <v>0</v>
      </c>
      <c r="I953" s="1250">
        <f t="shared" ca="1" si="1003"/>
        <v>0</v>
      </c>
      <c r="J953" s="1250">
        <f t="shared" ca="1" si="1003"/>
        <v>0</v>
      </c>
      <c r="K953" s="1250">
        <f t="shared" ca="1" si="1003"/>
        <v>0</v>
      </c>
      <c r="L953" s="1250">
        <f t="shared" ca="1" si="1003"/>
        <v>0</v>
      </c>
      <c r="M953" s="1250">
        <f t="shared" ca="1" si="1003"/>
        <v>0</v>
      </c>
      <c r="N953" s="1250">
        <f t="shared" ca="1" si="1003"/>
        <v>0</v>
      </c>
      <c r="O953" s="1250">
        <f t="shared" ca="1" si="1003"/>
        <v>0</v>
      </c>
      <c r="P953" s="1250">
        <f t="shared" ca="1" si="1003"/>
        <v>0</v>
      </c>
      <c r="Q953" s="1250">
        <f t="shared" ca="1" si="1003"/>
        <v>0</v>
      </c>
      <c r="R953" s="1250">
        <f t="shared" ca="1" si="1003"/>
        <v>0</v>
      </c>
      <c r="S953" s="1250">
        <f t="shared" ca="1" si="1003"/>
        <v>0</v>
      </c>
      <c r="T953" s="1250">
        <f t="shared" ca="1" si="1003"/>
        <v>0</v>
      </c>
      <c r="U953" s="1250">
        <f t="shared" ca="1" si="1003"/>
        <v>0</v>
      </c>
      <c r="V953" s="1250">
        <f t="shared" ca="1" si="1003"/>
        <v>0</v>
      </c>
      <c r="W953" s="1250">
        <f t="shared" ca="1" si="1003"/>
        <v>0</v>
      </c>
      <c r="X953" s="1250">
        <f t="shared" ca="1" si="1003"/>
        <v>0</v>
      </c>
      <c r="Y953" s="1250">
        <f t="shared" ca="1" si="1003"/>
        <v>0</v>
      </c>
      <c r="Z953" s="1250">
        <f t="shared" ca="1" si="1003"/>
        <v>0</v>
      </c>
      <c r="AA953" s="1250">
        <f t="shared" ca="1" si="1003"/>
        <v>0</v>
      </c>
      <c r="AB953" s="1250">
        <f t="shared" ca="1" si="1003"/>
        <v>0</v>
      </c>
      <c r="AC953" s="1250">
        <f t="shared" ca="1" si="1003"/>
        <v>0</v>
      </c>
      <c r="AD953" s="1250">
        <f t="shared" ca="1" si="1003"/>
        <v>0</v>
      </c>
      <c r="AE953" s="1250">
        <f t="shared" ca="1" si="1003"/>
        <v>0</v>
      </c>
      <c r="AF953" s="1250">
        <f t="shared" ca="1" si="1003"/>
        <v>0</v>
      </c>
      <c r="AG953" s="1250">
        <f t="shared" ca="1" si="1003"/>
        <v>0</v>
      </c>
      <c r="AH953" s="1250">
        <f t="shared" ca="1" si="1003"/>
        <v>0</v>
      </c>
      <c r="AI953" s="1250">
        <f t="shared" ca="1" si="1003"/>
        <v>0</v>
      </c>
      <c r="AJ953" s="1250">
        <f t="shared" ca="1" si="1003"/>
        <v>0</v>
      </c>
      <c r="AK953" s="1250">
        <f t="shared" ref="AK953:BP953" ca="1" si="1004">AK690*AK$941</f>
        <v>0</v>
      </c>
      <c r="AL953" s="1250">
        <f t="shared" ca="1" si="1004"/>
        <v>0</v>
      </c>
      <c r="AM953" s="1250">
        <f t="shared" ca="1" si="1004"/>
        <v>0</v>
      </c>
      <c r="AN953" s="1250">
        <f t="shared" ca="1" si="1004"/>
        <v>0</v>
      </c>
      <c r="AO953" s="1250">
        <f t="shared" ca="1" si="1004"/>
        <v>0</v>
      </c>
      <c r="AP953" s="1250">
        <f t="shared" ca="1" si="1004"/>
        <v>0</v>
      </c>
      <c r="AQ953" s="1250">
        <f t="shared" ca="1" si="1004"/>
        <v>0</v>
      </c>
      <c r="AR953" s="1250">
        <f t="shared" ca="1" si="1004"/>
        <v>0</v>
      </c>
      <c r="AS953" s="1250">
        <f t="shared" ca="1" si="1004"/>
        <v>0</v>
      </c>
      <c r="AT953" s="1250">
        <f t="shared" ca="1" si="1004"/>
        <v>0</v>
      </c>
      <c r="AU953" s="1250">
        <f t="shared" ca="1" si="1004"/>
        <v>0</v>
      </c>
      <c r="AV953" s="1250">
        <f t="shared" ca="1" si="1004"/>
        <v>0</v>
      </c>
      <c r="AW953" s="1250">
        <f t="shared" ca="1" si="1004"/>
        <v>0</v>
      </c>
      <c r="AX953" s="1250">
        <f t="shared" ca="1" si="1004"/>
        <v>0</v>
      </c>
      <c r="AY953" s="1250">
        <f t="shared" ca="1" si="1004"/>
        <v>0</v>
      </c>
      <c r="AZ953" s="1250">
        <f t="shared" ca="1" si="1004"/>
        <v>0</v>
      </c>
      <c r="BA953" s="1250">
        <f t="shared" ca="1" si="1004"/>
        <v>0</v>
      </c>
      <c r="BB953" s="1250">
        <f t="shared" ca="1" si="1004"/>
        <v>0</v>
      </c>
      <c r="BC953" s="1250">
        <f t="shared" ca="1" si="1004"/>
        <v>0</v>
      </c>
      <c r="BD953" s="1250">
        <f t="shared" ca="1" si="1004"/>
        <v>0</v>
      </c>
      <c r="BE953" s="1250">
        <f t="shared" ca="1" si="1004"/>
        <v>0</v>
      </c>
      <c r="BF953" s="1250">
        <f t="shared" ca="1" si="1004"/>
        <v>0</v>
      </c>
      <c r="BG953" s="1250">
        <f t="shared" ca="1" si="1004"/>
        <v>0</v>
      </c>
      <c r="BH953" s="1250">
        <f t="shared" ca="1" si="1004"/>
        <v>0</v>
      </c>
      <c r="BI953" s="1250">
        <f t="shared" ca="1" si="1004"/>
        <v>0</v>
      </c>
      <c r="BJ953" s="1250">
        <f t="shared" ca="1" si="1004"/>
        <v>0</v>
      </c>
      <c r="BK953" s="1250">
        <f t="shared" ca="1" si="1004"/>
        <v>0</v>
      </c>
      <c r="BL953" s="1250">
        <f t="shared" ca="1" si="1004"/>
        <v>0</v>
      </c>
      <c r="BM953" s="1250">
        <f t="shared" ca="1" si="1004"/>
        <v>0</v>
      </c>
      <c r="BN953" s="1250">
        <f t="shared" ca="1" si="1004"/>
        <v>0</v>
      </c>
      <c r="BO953" s="1250">
        <f t="shared" ca="1" si="1004"/>
        <v>0</v>
      </c>
      <c r="BP953" s="1250">
        <f t="shared" ca="1" si="1004"/>
        <v>0</v>
      </c>
      <c r="BQ953" s="1250">
        <f t="shared" ref="BQ953:CV953" ca="1" si="1005">BQ690*BQ$941</f>
        <v>0</v>
      </c>
      <c r="BR953" s="1250">
        <f t="shared" ca="1" si="1005"/>
        <v>0</v>
      </c>
      <c r="BS953" s="1250">
        <f t="shared" ca="1" si="1005"/>
        <v>0</v>
      </c>
      <c r="BT953" s="1250">
        <f t="shared" ca="1" si="1005"/>
        <v>0</v>
      </c>
      <c r="BU953" s="1250">
        <f t="shared" ca="1" si="1005"/>
        <v>0</v>
      </c>
      <c r="BV953" s="1250">
        <f t="shared" ca="1" si="1005"/>
        <v>0</v>
      </c>
      <c r="BW953" s="1250">
        <f t="shared" ca="1" si="1005"/>
        <v>0</v>
      </c>
      <c r="BX953" s="1250">
        <f t="shared" ca="1" si="1005"/>
        <v>0</v>
      </c>
      <c r="BY953" s="1250">
        <f t="shared" ca="1" si="1005"/>
        <v>0</v>
      </c>
      <c r="BZ953" s="1250">
        <f t="shared" ca="1" si="1005"/>
        <v>0</v>
      </c>
      <c r="CA953" s="1250">
        <f t="shared" ca="1" si="1005"/>
        <v>0</v>
      </c>
      <c r="CB953" s="1250">
        <f t="shared" ca="1" si="1005"/>
        <v>0</v>
      </c>
      <c r="CC953" s="1250">
        <f t="shared" ca="1" si="1005"/>
        <v>0</v>
      </c>
      <c r="CD953" s="1250">
        <f t="shared" ca="1" si="1005"/>
        <v>0</v>
      </c>
      <c r="CE953" s="1250">
        <f t="shared" ca="1" si="1005"/>
        <v>0</v>
      </c>
      <c r="CF953" s="1250">
        <f t="shared" ca="1" si="1005"/>
        <v>0</v>
      </c>
      <c r="CG953" s="1250">
        <f t="shared" ca="1" si="1005"/>
        <v>0</v>
      </c>
      <c r="CH953" s="1250">
        <f t="shared" ca="1" si="1005"/>
        <v>0</v>
      </c>
      <c r="CI953" s="1250">
        <f t="shared" ca="1" si="1005"/>
        <v>0</v>
      </c>
      <c r="CJ953" s="1250">
        <f t="shared" ca="1" si="1005"/>
        <v>0</v>
      </c>
      <c r="CK953" s="1250">
        <f t="shared" ca="1" si="1005"/>
        <v>0</v>
      </c>
      <c r="CL953" s="1250">
        <f t="shared" ca="1" si="1005"/>
        <v>0</v>
      </c>
      <c r="CM953" s="1250">
        <f t="shared" ca="1" si="1005"/>
        <v>0</v>
      </c>
      <c r="CN953" s="1250">
        <f t="shared" ca="1" si="1005"/>
        <v>0</v>
      </c>
      <c r="CO953" s="1250">
        <f t="shared" ca="1" si="1005"/>
        <v>0</v>
      </c>
      <c r="CP953" s="1250">
        <f t="shared" ca="1" si="1005"/>
        <v>0</v>
      </c>
      <c r="CQ953" s="1250">
        <f t="shared" ca="1" si="1005"/>
        <v>0</v>
      </c>
      <c r="CR953" s="1250">
        <f t="shared" ca="1" si="1005"/>
        <v>0</v>
      </c>
      <c r="CS953" s="1250">
        <f t="shared" ca="1" si="1005"/>
        <v>0</v>
      </c>
      <c r="CT953" s="1250">
        <f t="shared" ca="1" si="1005"/>
        <v>0</v>
      </c>
      <c r="CU953" s="1250">
        <f t="shared" ca="1" si="1005"/>
        <v>0</v>
      </c>
      <c r="CV953" s="1250">
        <f t="shared" ca="1" si="1005"/>
        <v>0</v>
      </c>
      <c r="CW953" s="1250">
        <f t="shared" ref="CW953:DU953" ca="1" si="1006">CW690*CW$941</f>
        <v>0</v>
      </c>
      <c r="CX953" s="1250">
        <f t="shared" ca="1" si="1006"/>
        <v>0</v>
      </c>
      <c r="CY953" s="1250">
        <f t="shared" ca="1" si="1006"/>
        <v>0</v>
      </c>
      <c r="CZ953" s="1250">
        <f t="shared" ca="1" si="1006"/>
        <v>0</v>
      </c>
      <c r="DA953" s="1250">
        <f t="shared" ca="1" si="1006"/>
        <v>0</v>
      </c>
      <c r="DB953" s="1250">
        <f t="shared" ca="1" si="1006"/>
        <v>0</v>
      </c>
      <c r="DC953" s="1250">
        <f t="shared" ca="1" si="1006"/>
        <v>0</v>
      </c>
      <c r="DD953" s="1250">
        <f t="shared" ca="1" si="1006"/>
        <v>0</v>
      </c>
      <c r="DE953" s="1250">
        <f t="shared" ca="1" si="1006"/>
        <v>0</v>
      </c>
      <c r="DF953" s="1250">
        <f t="shared" ca="1" si="1006"/>
        <v>0</v>
      </c>
      <c r="DG953" s="1250">
        <f t="shared" ca="1" si="1006"/>
        <v>0</v>
      </c>
      <c r="DH953" s="1250">
        <f t="shared" ca="1" si="1006"/>
        <v>0</v>
      </c>
      <c r="DI953" s="1250">
        <f t="shared" ca="1" si="1006"/>
        <v>0</v>
      </c>
      <c r="DJ953" s="1250">
        <f t="shared" ca="1" si="1006"/>
        <v>0</v>
      </c>
      <c r="DK953" s="1250">
        <f t="shared" ca="1" si="1006"/>
        <v>0</v>
      </c>
      <c r="DL953" s="1250">
        <f t="shared" ca="1" si="1006"/>
        <v>0</v>
      </c>
      <c r="DM953" s="1250">
        <f t="shared" ca="1" si="1006"/>
        <v>0</v>
      </c>
      <c r="DN953" s="1250">
        <f t="shared" ca="1" si="1006"/>
        <v>0</v>
      </c>
      <c r="DO953" s="1250">
        <f t="shared" ca="1" si="1006"/>
        <v>0</v>
      </c>
      <c r="DP953" s="1250">
        <f t="shared" ca="1" si="1006"/>
        <v>0</v>
      </c>
      <c r="DQ953" s="1250">
        <f t="shared" ca="1" si="1006"/>
        <v>0</v>
      </c>
      <c r="DR953" s="1250">
        <f t="shared" ca="1" si="1006"/>
        <v>0</v>
      </c>
      <c r="DS953" s="1250">
        <f t="shared" ca="1" si="1006"/>
        <v>0</v>
      </c>
      <c r="DT953" s="1250">
        <f t="shared" ca="1" si="1006"/>
        <v>0</v>
      </c>
      <c r="DU953" s="1250">
        <f t="shared" ca="1" si="1006"/>
        <v>0</v>
      </c>
      <c r="DV953" s="28" t="s">
        <v>803</v>
      </c>
    </row>
    <row r="954" spans="3:126">
      <c r="C954" s="859" t="s">
        <v>854</v>
      </c>
      <c r="E954" s="1250">
        <f t="shared" ref="E954:AJ954" ca="1" si="1007">E698*E$941</f>
        <v>0</v>
      </c>
      <c r="F954" s="1250">
        <f t="shared" ca="1" si="1007"/>
        <v>0</v>
      </c>
      <c r="G954" s="1250">
        <f t="shared" ca="1" si="1007"/>
        <v>0</v>
      </c>
      <c r="H954" s="1250">
        <f t="shared" ca="1" si="1007"/>
        <v>0</v>
      </c>
      <c r="I954" s="1250">
        <f t="shared" ca="1" si="1007"/>
        <v>0</v>
      </c>
      <c r="J954" s="1250">
        <f t="shared" ca="1" si="1007"/>
        <v>0</v>
      </c>
      <c r="K954" s="1250">
        <f t="shared" ca="1" si="1007"/>
        <v>0</v>
      </c>
      <c r="L954" s="1250">
        <f t="shared" ca="1" si="1007"/>
        <v>0</v>
      </c>
      <c r="M954" s="1250">
        <f t="shared" ca="1" si="1007"/>
        <v>0</v>
      </c>
      <c r="N954" s="1250">
        <f t="shared" ca="1" si="1007"/>
        <v>0</v>
      </c>
      <c r="O954" s="1250">
        <f t="shared" ca="1" si="1007"/>
        <v>0</v>
      </c>
      <c r="P954" s="1250">
        <f t="shared" ca="1" si="1007"/>
        <v>0</v>
      </c>
      <c r="Q954" s="1250">
        <f t="shared" ca="1" si="1007"/>
        <v>0</v>
      </c>
      <c r="R954" s="1250">
        <f t="shared" ca="1" si="1007"/>
        <v>0</v>
      </c>
      <c r="S954" s="1250">
        <f t="shared" ca="1" si="1007"/>
        <v>0</v>
      </c>
      <c r="T954" s="1250">
        <f t="shared" ca="1" si="1007"/>
        <v>0</v>
      </c>
      <c r="U954" s="1250">
        <f t="shared" ca="1" si="1007"/>
        <v>0</v>
      </c>
      <c r="V954" s="1250">
        <f t="shared" ca="1" si="1007"/>
        <v>0</v>
      </c>
      <c r="W954" s="1250">
        <f t="shared" ca="1" si="1007"/>
        <v>0</v>
      </c>
      <c r="X954" s="1250">
        <f t="shared" ca="1" si="1007"/>
        <v>0</v>
      </c>
      <c r="Y954" s="1250">
        <f t="shared" ca="1" si="1007"/>
        <v>0</v>
      </c>
      <c r="Z954" s="1250">
        <f t="shared" ca="1" si="1007"/>
        <v>0</v>
      </c>
      <c r="AA954" s="1250">
        <f t="shared" ca="1" si="1007"/>
        <v>0</v>
      </c>
      <c r="AB954" s="1250">
        <f t="shared" ca="1" si="1007"/>
        <v>0</v>
      </c>
      <c r="AC954" s="1250">
        <f t="shared" ca="1" si="1007"/>
        <v>0</v>
      </c>
      <c r="AD954" s="1250">
        <f t="shared" ca="1" si="1007"/>
        <v>0</v>
      </c>
      <c r="AE954" s="1250">
        <f t="shared" ca="1" si="1007"/>
        <v>0</v>
      </c>
      <c r="AF954" s="1250">
        <f t="shared" ca="1" si="1007"/>
        <v>0</v>
      </c>
      <c r="AG954" s="1250">
        <f t="shared" ca="1" si="1007"/>
        <v>0</v>
      </c>
      <c r="AH954" s="1250">
        <f t="shared" ca="1" si="1007"/>
        <v>0</v>
      </c>
      <c r="AI954" s="1250">
        <f t="shared" ca="1" si="1007"/>
        <v>0</v>
      </c>
      <c r="AJ954" s="1250">
        <f t="shared" ca="1" si="1007"/>
        <v>0</v>
      </c>
      <c r="AK954" s="1250">
        <f t="shared" ref="AK954:BP954" ca="1" si="1008">AK698*AK$941</f>
        <v>0</v>
      </c>
      <c r="AL954" s="1250">
        <f t="shared" ca="1" si="1008"/>
        <v>0</v>
      </c>
      <c r="AM954" s="1250">
        <f t="shared" ca="1" si="1008"/>
        <v>0</v>
      </c>
      <c r="AN954" s="1250">
        <f t="shared" ca="1" si="1008"/>
        <v>0</v>
      </c>
      <c r="AO954" s="1250">
        <f t="shared" ca="1" si="1008"/>
        <v>0</v>
      </c>
      <c r="AP954" s="1250">
        <f t="shared" ca="1" si="1008"/>
        <v>0</v>
      </c>
      <c r="AQ954" s="1250">
        <f t="shared" ca="1" si="1008"/>
        <v>0</v>
      </c>
      <c r="AR954" s="1250">
        <f t="shared" ca="1" si="1008"/>
        <v>0</v>
      </c>
      <c r="AS954" s="1250">
        <f t="shared" ca="1" si="1008"/>
        <v>0</v>
      </c>
      <c r="AT954" s="1250">
        <f t="shared" ca="1" si="1008"/>
        <v>0</v>
      </c>
      <c r="AU954" s="1250">
        <f t="shared" ca="1" si="1008"/>
        <v>0</v>
      </c>
      <c r="AV954" s="1250">
        <f t="shared" ca="1" si="1008"/>
        <v>0</v>
      </c>
      <c r="AW954" s="1250">
        <f t="shared" ca="1" si="1008"/>
        <v>0</v>
      </c>
      <c r="AX954" s="1250">
        <f t="shared" ca="1" si="1008"/>
        <v>0</v>
      </c>
      <c r="AY954" s="1250">
        <f t="shared" ca="1" si="1008"/>
        <v>0</v>
      </c>
      <c r="AZ954" s="1250">
        <f t="shared" ca="1" si="1008"/>
        <v>0</v>
      </c>
      <c r="BA954" s="1250">
        <f t="shared" ca="1" si="1008"/>
        <v>0</v>
      </c>
      <c r="BB954" s="1250">
        <f t="shared" ca="1" si="1008"/>
        <v>0</v>
      </c>
      <c r="BC954" s="1250">
        <f t="shared" ca="1" si="1008"/>
        <v>0</v>
      </c>
      <c r="BD954" s="1250">
        <f t="shared" ca="1" si="1008"/>
        <v>0</v>
      </c>
      <c r="BE954" s="1250">
        <f t="shared" ca="1" si="1008"/>
        <v>0</v>
      </c>
      <c r="BF954" s="1250">
        <f t="shared" ca="1" si="1008"/>
        <v>0</v>
      </c>
      <c r="BG954" s="1250">
        <f t="shared" ca="1" si="1008"/>
        <v>0</v>
      </c>
      <c r="BH954" s="1250">
        <f t="shared" ca="1" si="1008"/>
        <v>0</v>
      </c>
      <c r="BI954" s="1250">
        <f t="shared" ca="1" si="1008"/>
        <v>0</v>
      </c>
      <c r="BJ954" s="1250">
        <f t="shared" ca="1" si="1008"/>
        <v>0</v>
      </c>
      <c r="BK954" s="1250">
        <f t="shared" ca="1" si="1008"/>
        <v>0</v>
      </c>
      <c r="BL954" s="1250">
        <f t="shared" ca="1" si="1008"/>
        <v>0</v>
      </c>
      <c r="BM954" s="1250">
        <f t="shared" ca="1" si="1008"/>
        <v>0</v>
      </c>
      <c r="BN954" s="1250">
        <f t="shared" ca="1" si="1008"/>
        <v>0</v>
      </c>
      <c r="BO954" s="1250">
        <f t="shared" ca="1" si="1008"/>
        <v>0</v>
      </c>
      <c r="BP954" s="1250">
        <f t="shared" ca="1" si="1008"/>
        <v>0</v>
      </c>
      <c r="BQ954" s="1250">
        <f t="shared" ref="BQ954:CV954" ca="1" si="1009">BQ698*BQ$941</f>
        <v>0</v>
      </c>
      <c r="BR954" s="1250">
        <f t="shared" ca="1" si="1009"/>
        <v>0</v>
      </c>
      <c r="BS954" s="1250">
        <f t="shared" ca="1" si="1009"/>
        <v>0</v>
      </c>
      <c r="BT954" s="1250">
        <f t="shared" ca="1" si="1009"/>
        <v>0</v>
      </c>
      <c r="BU954" s="1250">
        <f t="shared" ca="1" si="1009"/>
        <v>0</v>
      </c>
      <c r="BV954" s="1250">
        <f t="shared" ca="1" si="1009"/>
        <v>0</v>
      </c>
      <c r="BW954" s="1250">
        <f t="shared" ca="1" si="1009"/>
        <v>0</v>
      </c>
      <c r="BX954" s="1250">
        <f t="shared" ca="1" si="1009"/>
        <v>0</v>
      </c>
      <c r="BY954" s="1250">
        <f t="shared" ca="1" si="1009"/>
        <v>0</v>
      </c>
      <c r="BZ954" s="1250">
        <f t="shared" ca="1" si="1009"/>
        <v>0</v>
      </c>
      <c r="CA954" s="1250">
        <f t="shared" ca="1" si="1009"/>
        <v>0</v>
      </c>
      <c r="CB954" s="1250">
        <f t="shared" ca="1" si="1009"/>
        <v>0</v>
      </c>
      <c r="CC954" s="1250">
        <f t="shared" ca="1" si="1009"/>
        <v>0</v>
      </c>
      <c r="CD954" s="1250">
        <f t="shared" ca="1" si="1009"/>
        <v>0</v>
      </c>
      <c r="CE954" s="1250">
        <f t="shared" ca="1" si="1009"/>
        <v>0</v>
      </c>
      <c r="CF954" s="1250">
        <f t="shared" ca="1" si="1009"/>
        <v>0</v>
      </c>
      <c r="CG954" s="1250">
        <f t="shared" ca="1" si="1009"/>
        <v>0</v>
      </c>
      <c r="CH954" s="1250">
        <f t="shared" ca="1" si="1009"/>
        <v>0</v>
      </c>
      <c r="CI954" s="1250">
        <f t="shared" ca="1" si="1009"/>
        <v>0</v>
      </c>
      <c r="CJ954" s="1250">
        <f t="shared" ca="1" si="1009"/>
        <v>0</v>
      </c>
      <c r="CK954" s="1250">
        <f t="shared" ca="1" si="1009"/>
        <v>0</v>
      </c>
      <c r="CL954" s="1250">
        <f t="shared" ca="1" si="1009"/>
        <v>0</v>
      </c>
      <c r="CM954" s="1250">
        <f t="shared" ca="1" si="1009"/>
        <v>0</v>
      </c>
      <c r="CN954" s="1250">
        <f t="shared" ca="1" si="1009"/>
        <v>0</v>
      </c>
      <c r="CO954" s="1250">
        <f t="shared" ca="1" si="1009"/>
        <v>0</v>
      </c>
      <c r="CP954" s="1250">
        <f t="shared" ca="1" si="1009"/>
        <v>0</v>
      </c>
      <c r="CQ954" s="1250">
        <f t="shared" ca="1" si="1009"/>
        <v>0</v>
      </c>
      <c r="CR954" s="1250">
        <f t="shared" ca="1" si="1009"/>
        <v>0</v>
      </c>
      <c r="CS954" s="1250">
        <f t="shared" ca="1" si="1009"/>
        <v>0</v>
      </c>
      <c r="CT954" s="1250">
        <f t="shared" ca="1" si="1009"/>
        <v>0</v>
      </c>
      <c r="CU954" s="1250">
        <f t="shared" ca="1" si="1009"/>
        <v>0</v>
      </c>
      <c r="CV954" s="1250">
        <f t="shared" ca="1" si="1009"/>
        <v>0</v>
      </c>
      <c r="CW954" s="1250">
        <f t="shared" ref="CW954:DU954" ca="1" si="1010">CW698*CW$941</f>
        <v>0</v>
      </c>
      <c r="CX954" s="1250">
        <f t="shared" ca="1" si="1010"/>
        <v>0</v>
      </c>
      <c r="CY954" s="1250">
        <f t="shared" ca="1" si="1010"/>
        <v>0</v>
      </c>
      <c r="CZ954" s="1250">
        <f t="shared" ca="1" si="1010"/>
        <v>0</v>
      </c>
      <c r="DA954" s="1250">
        <f t="shared" ca="1" si="1010"/>
        <v>0</v>
      </c>
      <c r="DB954" s="1250">
        <f t="shared" ca="1" si="1010"/>
        <v>0</v>
      </c>
      <c r="DC954" s="1250">
        <f t="shared" ca="1" si="1010"/>
        <v>0</v>
      </c>
      <c r="DD954" s="1250">
        <f t="shared" ca="1" si="1010"/>
        <v>0</v>
      </c>
      <c r="DE954" s="1250">
        <f t="shared" ca="1" si="1010"/>
        <v>0</v>
      </c>
      <c r="DF954" s="1250">
        <f t="shared" ca="1" si="1010"/>
        <v>0</v>
      </c>
      <c r="DG954" s="1250">
        <f t="shared" ca="1" si="1010"/>
        <v>0</v>
      </c>
      <c r="DH954" s="1250">
        <f t="shared" ca="1" si="1010"/>
        <v>0</v>
      </c>
      <c r="DI954" s="1250">
        <f t="shared" ca="1" si="1010"/>
        <v>0</v>
      </c>
      <c r="DJ954" s="1250">
        <f t="shared" ca="1" si="1010"/>
        <v>0</v>
      </c>
      <c r="DK954" s="1250">
        <f t="shared" ca="1" si="1010"/>
        <v>0</v>
      </c>
      <c r="DL954" s="1250">
        <f t="shared" ca="1" si="1010"/>
        <v>0</v>
      </c>
      <c r="DM954" s="1250">
        <f t="shared" ca="1" si="1010"/>
        <v>0</v>
      </c>
      <c r="DN954" s="1250">
        <f t="shared" ca="1" si="1010"/>
        <v>0</v>
      </c>
      <c r="DO954" s="1250">
        <f t="shared" ca="1" si="1010"/>
        <v>0</v>
      </c>
      <c r="DP954" s="1250">
        <f t="shared" ca="1" si="1010"/>
        <v>0</v>
      </c>
      <c r="DQ954" s="1250">
        <f t="shared" ca="1" si="1010"/>
        <v>0</v>
      </c>
      <c r="DR954" s="1250">
        <f t="shared" ca="1" si="1010"/>
        <v>0</v>
      </c>
      <c r="DS954" s="1250">
        <f t="shared" ca="1" si="1010"/>
        <v>0</v>
      </c>
      <c r="DT954" s="1250">
        <f t="shared" ca="1" si="1010"/>
        <v>0</v>
      </c>
      <c r="DU954" s="1250">
        <f t="shared" ca="1" si="1010"/>
        <v>0</v>
      </c>
      <c r="DV954" s="28" t="s">
        <v>803</v>
      </c>
    </row>
    <row r="955" spans="3:126">
      <c r="C955" s="859" t="s">
        <v>855</v>
      </c>
      <c r="E955" s="1250">
        <f t="shared" ref="E955:AJ955" ca="1" si="1011">E691*E$941</f>
        <v>0</v>
      </c>
      <c r="F955" s="1250">
        <f t="shared" ca="1" si="1011"/>
        <v>0</v>
      </c>
      <c r="G955" s="1250">
        <f t="shared" ca="1" si="1011"/>
        <v>0</v>
      </c>
      <c r="H955" s="1250">
        <f t="shared" ca="1" si="1011"/>
        <v>0</v>
      </c>
      <c r="I955" s="1250">
        <f t="shared" ca="1" si="1011"/>
        <v>0</v>
      </c>
      <c r="J955" s="1250">
        <f t="shared" ca="1" si="1011"/>
        <v>0</v>
      </c>
      <c r="K955" s="1250">
        <f t="shared" ca="1" si="1011"/>
        <v>0</v>
      </c>
      <c r="L955" s="1250">
        <f t="shared" ca="1" si="1011"/>
        <v>0</v>
      </c>
      <c r="M955" s="1250">
        <f t="shared" ca="1" si="1011"/>
        <v>0</v>
      </c>
      <c r="N955" s="1250">
        <f t="shared" ca="1" si="1011"/>
        <v>0</v>
      </c>
      <c r="O955" s="1250">
        <f t="shared" ca="1" si="1011"/>
        <v>0</v>
      </c>
      <c r="P955" s="1250">
        <f t="shared" ca="1" si="1011"/>
        <v>0</v>
      </c>
      <c r="Q955" s="1250">
        <f t="shared" ca="1" si="1011"/>
        <v>0</v>
      </c>
      <c r="R955" s="1250">
        <f t="shared" ca="1" si="1011"/>
        <v>0</v>
      </c>
      <c r="S955" s="1250">
        <f t="shared" ca="1" si="1011"/>
        <v>0</v>
      </c>
      <c r="T955" s="1250">
        <f t="shared" ca="1" si="1011"/>
        <v>0</v>
      </c>
      <c r="U955" s="1250">
        <f t="shared" ca="1" si="1011"/>
        <v>0</v>
      </c>
      <c r="V955" s="1250">
        <f t="shared" ca="1" si="1011"/>
        <v>0</v>
      </c>
      <c r="W955" s="1250">
        <f t="shared" ca="1" si="1011"/>
        <v>0</v>
      </c>
      <c r="X955" s="1250">
        <f t="shared" ca="1" si="1011"/>
        <v>0</v>
      </c>
      <c r="Y955" s="1250">
        <f t="shared" ca="1" si="1011"/>
        <v>0</v>
      </c>
      <c r="Z955" s="1250">
        <f t="shared" ca="1" si="1011"/>
        <v>0</v>
      </c>
      <c r="AA955" s="1250">
        <f t="shared" ca="1" si="1011"/>
        <v>0</v>
      </c>
      <c r="AB955" s="1250">
        <f t="shared" ca="1" si="1011"/>
        <v>0</v>
      </c>
      <c r="AC955" s="1250">
        <f t="shared" ca="1" si="1011"/>
        <v>0</v>
      </c>
      <c r="AD955" s="1250">
        <f t="shared" ca="1" si="1011"/>
        <v>0</v>
      </c>
      <c r="AE955" s="1250">
        <f t="shared" ca="1" si="1011"/>
        <v>0</v>
      </c>
      <c r="AF955" s="1250">
        <f t="shared" ca="1" si="1011"/>
        <v>0</v>
      </c>
      <c r="AG955" s="1250">
        <f t="shared" ca="1" si="1011"/>
        <v>0</v>
      </c>
      <c r="AH955" s="1250">
        <f t="shared" ca="1" si="1011"/>
        <v>0</v>
      </c>
      <c r="AI955" s="1250">
        <f t="shared" ca="1" si="1011"/>
        <v>0</v>
      </c>
      <c r="AJ955" s="1250">
        <f t="shared" ca="1" si="1011"/>
        <v>0</v>
      </c>
      <c r="AK955" s="1250">
        <f t="shared" ref="AK955:BP955" ca="1" si="1012">AK691*AK$941</f>
        <v>0</v>
      </c>
      <c r="AL955" s="1250">
        <f t="shared" ca="1" si="1012"/>
        <v>0</v>
      </c>
      <c r="AM955" s="1250">
        <f t="shared" ca="1" si="1012"/>
        <v>0</v>
      </c>
      <c r="AN955" s="1250">
        <f t="shared" ca="1" si="1012"/>
        <v>0</v>
      </c>
      <c r="AO955" s="1250">
        <f t="shared" ca="1" si="1012"/>
        <v>0</v>
      </c>
      <c r="AP955" s="1250">
        <f t="shared" ca="1" si="1012"/>
        <v>0</v>
      </c>
      <c r="AQ955" s="1250">
        <f t="shared" ca="1" si="1012"/>
        <v>0</v>
      </c>
      <c r="AR955" s="1250">
        <f t="shared" ca="1" si="1012"/>
        <v>0</v>
      </c>
      <c r="AS955" s="1250">
        <f t="shared" ca="1" si="1012"/>
        <v>0</v>
      </c>
      <c r="AT955" s="1250">
        <f t="shared" ca="1" si="1012"/>
        <v>0</v>
      </c>
      <c r="AU955" s="1250">
        <f t="shared" ca="1" si="1012"/>
        <v>0</v>
      </c>
      <c r="AV955" s="1250">
        <f t="shared" ca="1" si="1012"/>
        <v>0</v>
      </c>
      <c r="AW955" s="1250">
        <f t="shared" ca="1" si="1012"/>
        <v>0</v>
      </c>
      <c r="AX955" s="1250">
        <f t="shared" ca="1" si="1012"/>
        <v>0</v>
      </c>
      <c r="AY955" s="1250">
        <f t="shared" ca="1" si="1012"/>
        <v>0</v>
      </c>
      <c r="AZ955" s="1250">
        <f t="shared" ca="1" si="1012"/>
        <v>0</v>
      </c>
      <c r="BA955" s="1250">
        <f t="shared" ca="1" si="1012"/>
        <v>0</v>
      </c>
      <c r="BB955" s="1250">
        <f t="shared" ca="1" si="1012"/>
        <v>0</v>
      </c>
      <c r="BC955" s="1250">
        <f t="shared" ca="1" si="1012"/>
        <v>0</v>
      </c>
      <c r="BD955" s="1250">
        <f t="shared" ca="1" si="1012"/>
        <v>0</v>
      </c>
      <c r="BE955" s="1250">
        <f t="shared" ca="1" si="1012"/>
        <v>0</v>
      </c>
      <c r="BF955" s="1250">
        <f t="shared" ca="1" si="1012"/>
        <v>0</v>
      </c>
      <c r="BG955" s="1250">
        <f t="shared" ca="1" si="1012"/>
        <v>0</v>
      </c>
      <c r="BH955" s="1250">
        <f t="shared" ca="1" si="1012"/>
        <v>0</v>
      </c>
      <c r="BI955" s="1250">
        <f t="shared" ca="1" si="1012"/>
        <v>0</v>
      </c>
      <c r="BJ955" s="1250">
        <f t="shared" ca="1" si="1012"/>
        <v>0</v>
      </c>
      <c r="BK955" s="1250">
        <f t="shared" ca="1" si="1012"/>
        <v>0</v>
      </c>
      <c r="BL955" s="1250">
        <f t="shared" ca="1" si="1012"/>
        <v>0</v>
      </c>
      <c r="BM955" s="1250">
        <f t="shared" ca="1" si="1012"/>
        <v>0</v>
      </c>
      <c r="BN955" s="1250">
        <f t="shared" ca="1" si="1012"/>
        <v>0</v>
      </c>
      <c r="BO955" s="1250">
        <f t="shared" ca="1" si="1012"/>
        <v>0</v>
      </c>
      <c r="BP955" s="1250">
        <f t="shared" ca="1" si="1012"/>
        <v>0</v>
      </c>
      <c r="BQ955" s="1250">
        <f t="shared" ref="BQ955:CV955" ca="1" si="1013">BQ691*BQ$941</f>
        <v>0</v>
      </c>
      <c r="BR955" s="1250">
        <f t="shared" ca="1" si="1013"/>
        <v>0</v>
      </c>
      <c r="BS955" s="1250">
        <f t="shared" ca="1" si="1013"/>
        <v>0</v>
      </c>
      <c r="BT955" s="1250">
        <f t="shared" ca="1" si="1013"/>
        <v>0</v>
      </c>
      <c r="BU955" s="1250">
        <f t="shared" ca="1" si="1013"/>
        <v>0</v>
      </c>
      <c r="BV955" s="1250">
        <f t="shared" ca="1" si="1013"/>
        <v>0</v>
      </c>
      <c r="BW955" s="1250">
        <f t="shared" ca="1" si="1013"/>
        <v>0</v>
      </c>
      <c r="BX955" s="1250">
        <f t="shared" ca="1" si="1013"/>
        <v>0</v>
      </c>
      <c r="BY955" s="1250">
        <f t="shared" ca="1" si="1013"/>
        <v>0</v>
      </c>
      <c r="BZ955" s="1250">
        <f t="shared" ca="1" si="1013"/>
        <v>0</v>
      </c>
      <c r="CA955" s="1250">
        <f t="shared" ca="1" si="1013"/>
        <v>0</v>
      </c>
      <c r="CB955" s="1250">
        <f t="shared" ca="1" si="1013"/>
        <v>0</v>
      </c>
      <c r="CC955" s="1250">
        <f t="shared" ca="1" si="1013"/>
        <v>0</v>
      </c>
      <c r="CD955" s="1250">
        <f t="shared" ca="1" si="1013"/>
        <v>0</v>
      </c>
      <c r="CE955" s="1250">
        <f t="shared" ca="1" si="1013"/>
        <v>0</v>
      </c>
      <c r="CF955" s="1250">
        <f t="shared" ca="1" si="1013"/>
        <v>0</v>
      </c>
      <c r="CG955" s="1250">
        <f t="shared" ca="1" si="1013"/>
        <v>0</v>
      </c>
      <c r="CH955" s="1250">
        <f t="shared" ca="1" si="1013"/>
        <v>0</v>
      </c>
      <c r="CI955" s="1250">
        <f t="shared" ca="1" si="1013"/>
        <v>0</v>
      </c>
      <c r="CJ955" s="1250">
        <f t="shared" ca="1" si="1013"/>
        <v>0</v>
      </c>
      <c r="CK955" s="1250">
        <f t="shared" ca="1" si="1013"/>
        <v>0</v>
      </c>
      <c r="CL955" s="1250">
        <f t="shared" ca="1" si="1013"/>
        <v>0</v>
      </c>
      <c r="CM955" s="1250">
        <f t="shared" ca="1" si="1013"/>
        <v>0</v>
      </c>
      <c r="CN955" s="1250">
        <f t="shared" ca="1" si="1013"/>
        <v>0</v>
      </c>
      <c r="CO955" s="1250">
        <f t="shared" ca="1" si="1013"/>
        <v>0</v>
      </c>
      <c r="CP955" s="1250">
        <f t="shared" ca="1" si="1013"/>
        <v>0</v>
      </c>
      <c r="CQ955" s="1250">
        <f t="shared" ca="1" si="1013"/>
        <v>0</v>
      </c>
      <c r="CR955" s="1250">
        <f t="shared" ca="1" si="1013"/>
        <v>0</v>
      </c>
      <c r="CS955" s="1250">
        <f t="shared" ca="1" si="1013"/>
        <v>0</v>
      </c>
      <c r="CT955" s="1250">
        <f t="shared" ca="1" si="1013"/>
        <v>0</v>
      </c>
      <c r="CU955" s="1250">
        <f t="shared" ca="1" si="1013"/>
        <v>0</v>
      </c>
      <c r="CV955" s="1250">
        <f t="shared" ca="1" si="1013"/>
        <v>0</v>
      </c>
      <c r="CW955" s="1250">
        <f t="shared" ref="CW955:DU955" ca="1" si="1014">CW691*CW$941</f>
        <v>0</v>
      </c>
      <c r="CX955" s="1250">
        <f t="shared" ca="1" si="1014"/>
        <v>0</v>
      </c>
      <c r="CY955" s="1250">
        <f t="shared" ca="1" si="1014"/>
        <v>0</v>
      </c>
      <c r="CZ955" s="1250">
        <f t="shared" ca="1" si="1014"/>
        <v>0</v>
      </c>
      <c r="DA955" s="1250">
        <f t="shared" ca="1" si="1014"/>
        <v>0</v>
      </c>
      <c r="DB955" s="1250">
        <f t="shared" ca="1" si="1014"/>
        <v>0</v>
      </c>
      <c r="DC955" s="1250">
        <f t="shared" ca="1" si="1014"/>
        <v>0</v>
      </c>
      <c r="DD955" s="1250">
        <f t="shared" ca="1" si="1014"/>
        <v>0</v>
      </c>
      <c r="DE955" s="1250">
        <f t="shared" ca="1" si="1014"/>
        <v>0</v>
      </c>
      <c r="DF955" s="1250">
        <f t="shared" ca="1" si="1014"/>
        <v>0</v>
      </c>
      <c r="DG955" s="1250">
        <f t="shared" ca="1" si="1014"/>
        <v>0</v>
      </c>
      <c r="DH955" s="1250">
        <f t="shared" ca="1" si="1014"/>
        <v>0</v>
      </c>
      <c r="DI955" s="1250">
        <f t="shared" ca="1" si="1014"/>
        <v>0</v>
      </c>
      <c r="DJ955" s="1250">
        <f t="shared" ca="1" si="1014"/>
        <v>0</v>
      </c>
      <c r="DK955" s="1250">
        <f t="shared" ca="1" si="1014"/>
        <v>0</v>
      </c>
      <c r="DL955" s="1250">
        <f t="shared" ca="1" si="1014"/>
        <v>0</v>
      </c>
      <c r="DM955" s="1250">
        <f t="shared" ca="1" si="1014"/>
        <v>0</v>
      </c>
      <c r="DN955" s="1250">
        <f t="shared" ca="1" si="1014"/>
        <v>0</v>
      </c>
      <c r="DO955" s="1250">
        <f t="shared" ca="1" si="1014"/>
        <v>0</v>
      </c>
      <c r="DP955" s="1250">
        <f t="shared" ca="1" si="1014"/>
        <v>0</v>
      </c>
      <c r="DQ955" s="1250">
        <f t="shared" ca="1" si="1014"/>
        <v>0</v>
      </c>
      <c r="DR955" s="1250">
        <f t="shared" ca="1" si="1014"/>
        <v>0</v>
      </c>
      <c r="DS955" s="1250">
        <f t="shared" ca="1" si="1014"/>
        <v>0</v>
      </c>
      <c r="DT955" s="1250">
        <f t="shared" ca="1" si="1014"/>
        <v>0</v>
      </c>
      <c r="DU955" s="1250">
        <f t="shared" ca="1" si="1014"/>
        <v>0</v>
      </c>
      <c r="DV955" s="28" t="s">
        <v>803</v>
      </c>
    </row>
    <row r="956" spans="3:126">
      <c r="C956" s="859" t="s">
        <v>425</v>
      </c>
      <c r="E956" s="1250">
        <f t="shared" ref="E956:AJ956" ca="1" si="1015">E692*E$941</f>
        <v>81.600000000000009</v>
      </c>
      <c r="F956" s="1250">
        <f t="shared" ca="1" si="1015"/>
        <v>81.600000000000009</v>
      </c>
      <c r="G956" s="1250">
        <f t="shared" ca="1" si="1015"/>
        <v>81.600000000000009</v>
      </c>
      <c r="H956" s="1250">
        <f t="shared" ca="1" si="1015"/>
        <v>81.600000000000009</v>
      </c>
      <c r="I956" s="1250">
        <f t="shared" ca="1" si="1015"/>
        <v>81.600000000000009</v>
      </c>
      <c r="J956" s="1250">
        <f t="shared" ca="1" si="1015"/>
        <v>81.600000000000009</v>
      </c>
      <c r="K956" s="1250">
        <f t="shared" ca="1" si="1015"/>
        <v>81.600000000000009</v>
      </c>
      <c r="L956" s="1250">
        <f t="shared" ca="1" si="1015"/>
        <v>81.600000000000009</v>
      </c>
      <c r="M956" s="1250">
        <f t="shared" ca="1" si="1015"/>
        <v>81.600000000000009</v>
      </c>
      <c r="N956" s="1250">
        <f t="shared" ca="1" si="1015"/>
        <v>81.600000000000009</v>
      </c>
      <c r="O956" s="1250">
        <f t="shared" ca="1" si="1015"/>
        <v>81.600000000000009</v>
      </c>
      <c r="P956" s="1250">
        <f t="shared" ca="1" si="1015"/>
        <v>81.600000000000009</v>
      </c>
      <c r="Q956" s="1250">
        <f t="shared" ca="1" si="1015"/>
        <v>83.232000000000014</v>
      </c>
      <c r="R956" s="1250">
        <f t="shared" ca="1" si="1015"/>
        <v>83.232000000000014</v>
      </c>
      <c r="S956" s="1250">
        <f t="shared" ca="1" si="1015"/>
        <v>83.232000000000014</v>
      </c>
      <c r="T956" s="1250">
        <f t="shared" ca="1" si="1015"/>
        <v>83.232000000000014</v>
      </c>
      <c r="U956" s="1250">
        <f t="shared" ca="1" si="1015"/>
        <v>83.232000000000014</v>
      </c>
      <c r="V956" s="1250">
        <f t="shared" ca="1" si="1015"/>
        <v>83.232000000000014</v>
      </c>
      <c r="W956" s="1250">
        <f t="shared" ca="1" si="1015"/>
        <v>83.232000000000014</v>
      </c>
      <c r="X956" s="1250">
        <f t="shared" ca="1" si="1015"/>
        <v>83.232000000000014</v>
      </c>
      <c r="Y956" s="1250">
        <f t="shared" ca="1" si="1015"/>
        <v>83.232000000000014</v>
      </c>
      <c r="Z956" s="1250">
        <f t="shared" ca="1" si="1015"/>
        <v>83.232000000000014</v>
      </c>
      <c r="AA956" s="1250">
        <f t="shared" ca="1" si="1015"/>
        <v>83.232000000000014</v>
      </c>
      <c r="AB956" s="1250">
        <f t="shared" ca="1" si="1015"/>
        <v>83.232000000000014</v>
      </c>
      <c r="AC956" s="1250">
        <f t="shared" ca="1" si="1015"/>
        <v>84.896640000000005</v>
      </c>
      <c r="AD956" s="1250">
        <f t="shared" ca="1" si="1015"/>
        <v>84.896640000000005</v>
      </c>
      <c r="AE956" s="1250">
        <f t="shared" ca="1" si="1015"/>
        <v>84.896640000000005</v>
      </c>
      <c r="AF956" s="1250">
        <f t="shared" ca="1" si="1015"/>
        <v>84.896640000000005</v>
      </c>
      <c r="AG956" s="1250">
        <f t="shared" ca="1" si="1015"/>
        <v>84.896640000000005</v>
      </c>
      <c r="AH956" s="1250">
        <f t="shared" ca="1" si="1015"/>
        <v>84.896640000000005</v>
      </c>
      <c r="AI956" s="1250">
        <f t="shared" ca="1" si="1015"/>
        <v>84.896640000000005</v>
      </c>
      <c r="AJ956" s="1250">
        <f t="shared" ca="1" si="1015"/>
        <v>84.896640000000005</v>
      </c>
      <c r="AK956" s="1250">
        <f t="shared" ref="AK956:BP956" ca="1" si="1016">AK692*AK$941</f>
        <v>84.896640000000005</v>
      </c>
      <c r="AL956" s="1250">
        <f t="shared" ca="1" si="1016"/>
        <v>84.896640000000005</v>
      </c>
      <c r="AM956" s="1250">
        <f t="shared" ca="1" si="1016"/>
        <v>84.896640000000005</v>
      </c>
      <c r="AN956" s="1250">
        <f t="shared" ca="1" si="1016"/>
        <v>84.896640000000005</v>
      </c>
      <c r="AO956" s="1250">
        <f t="shared" ca="1" si="1016"/>
        <v>86.594572800000023</v>
      </c>
      <c r="AP956" s="1250">
        <f t="shared" ca="1" si="1016"/>
        <v>86.594572800000023</v>
      </c>
      <c r="AQ956" s="1250">
        <f t="shared" ca="1" si="1016"/>
        <v>86.594572800000023</v>
      </c>
      <c r="AR956" s="1250">
        <f t="shared" ca="1" si="1016"/>
        <v>86.594572800000023</v>
      </c>
      <c r="AS956" s="1250">
        <f t="shared" ca="1" si="1016"/>
        <v>86.594572800000023</v>
      </c>
      <c r="AT956" s="1250">
        <f t="shared" ca="1" si="1016"/>
        <v>86.594572800000023</v>
      </c>
      <c r="AU956" s="1250">
        <f t="shared" ca="1" si="1016"/>
        <v>86.594572800000023</v>
      </c>
      <c r="AV956" s="1250">
        <f t="shared" ca="1" si="1016"/>
        <v>86.594572800000023</v>
      </c>
      <c r="AW956" s="1250">
        <f t="shared" ca="1" si="1016"/>
        <v>86.594572800000023</v>
      </c>
      <c r="AX956" s="1250">
        <f t="shared" ca="1" si="1016"/>
        <v>86.594572800000023</v>
      </c>
      <c r="AY956" s="1250">
        <f t="shared" ca="1" si="1016"/>
        <v>86.594572800000023</v>
      </c>
      <c r="AZ956" s="1250">
        <f t="shared" ca="1" si="1016"/>
        <v>86.594572800000023</v>
      </c>
      <c r="BA956" s="1250">
        <f t="shared" ca="1" si="1016"/>
        <v>0</v>
      </c>
      <c r="BB956" s="1250">
        <f t="shared" ca="1" si="1016"/>
        <v>0</v>
      </c>
      <c r="BC956" s="1250">
        <f t="shared" ca="1" si="1016"/>
        <v>0</v>
      </c>
      <c r="BD956" s="1250">
        <f t="shared" ca="1" si="1016"/>
        <v>0</v>
      </c>
      <c r="BE956" s="1250">
        <f t="shared" ca="1" si="1016"/>
        <v>0</v>
      </c>
      <c r="BF956" s="1250">
        <f t="shared" ca="1" si="1016"/>
        <v>0</v>
      </c>
      <c r="BG956" s="1250">
        <f t="shared" ca="1" si="1016"/>
        <v>0</v>
      </c>
      <c r="BH956" s="1250">
        <f t="shared" ca="1" si="1016"/>
        <v>0</v>
      </c>
      <c r="BI956" s="1250">
        <f t="shared" ca="1" si="1016"/>
        <v>0</v>
      </c>
      <c r="BJ956" s="1250">
        <f t="shared" ca="1" si="1016"/>
        <v>0</v>
      </c>
      <c r="BK956" s="1250">
        <f t="shared" ca="1" si="1016"/>
        <v>0</v>
      </c>
      <c r="BL956" s="1250">
        <f t="shared" ca="1" si="1016"/>
        <v>0</v>
      </c>
      <c r="BM956" s="1250">
        <f t="shared" ca="1" si="1016"/>
        <v>0</v>
      </c>
      <c r="BN956" s="1250">
        <f t="shared" ca="1" si="1016"/>
        <v>0</v>
      </c>
      <c r="BO956" s="1250">
        <f t="shared" ca="1" si="1016"/>
        <v>0</v>
      </c>
      <c r="BP956" s="1250">
        <f t="shared" ca="1" si="1016"/>
        <v>0</v>
      </c>
      <c r="BQ956" s="1250">
        <f t="shared" ref="BQ956:CV956" ca="1" si="1017">BQ692*BQ$941</f>
        <v>0</v>
      </c>
      <c r="BR956" s="1250">
        <f t="shared" ca="1" si="1017"/>
        <v>0</v>
      </c>
      <c r="BS956" s="1250">
        <f t="shared" ca="1" si="1017"/>
        <v>0</v>
      </c>
      <c r="BT956" s="1250">
        <f t="shared" ca="1" si="1017"/>
        <v>0</v>
      </c>
      <c r="BU956" s="1250">
        <f t="shared" ca="1" si="1017"/>
        <v>0</v>
      </c>
      <c r="BV956" s="1250">
        <f t="shared" ca="1" si="1017"/>
        <v>0</v>
      </c>
      <c r="BW956" s="1250">
        <f t="shared" ca="1" si="1017"/>
        <v>0</v>
      </c>
      <c r="BX956" s="1250">
        <f t="shared" ca="1" si="1017"/>
        <v>0</v>
      </c>
      <c r="BY956" s="1250">
        <f t="shared" ca="1" si="1017"/>
        <v>0</v>
      </c>
      <c r="BZ956" s="1250">
        <f t="shared" ca="1" si="1017"/>
        <v>0</v>
      </c>
      <c r="CA956" s="1250">
        <f t="shared" ca="1" si="1017"/>
        <v>0</v>
      </c>
      <c r="CB956" s="1250">
        <f t="shared" ca="1" si="1017"/>
        <v>0</v>
      </c>
      <c r="CC956" s="1250">
        <f t="shared" ca="1" si="1017"/>
        <v>0</v>
      </c>
      <c r="CD956" s="1250">
        <f t="shared" ca="1" si="1017"/>
        <v>0</v>
      </c>
      <c r="CE956" s="1250">
        <f t="shared" ca="1" si="1017"/>
        <v>0</v>
      </c>
      <c r="CF956" s="1250">
        <f t="shared" ca="1" si="1017"/>
        <v>0</v>
      </c>
      <c r="CG956" s="1250">
        <f t="shared" ca="1" si="1017"/>
        <v>0</v>
      </c>
      <c r="CH956" s="1250">
        <f t="shared" ca="1" si="1017"/>
        <v>0</v>
      </c>
      <c r="CI956" s="1250">
        <f t="shared" ca="1" si="1017"/>
        <v>0</v>
      </c>
      <c r="CJ956" s="1250">
        <f t="shared" ca="1" si="1017"/>
        <v>0</v>
      </c>
      <c r="CK956" s="1250">
        <f t="shared" ca="1" si="1017"/>
        <v>0</v>
      </c>
      <c r="CL956" s="1250">
        <f t="shared" ca="1" si="1017"/>
        <v>0</v>
      </c>
      <c r="CM956" s="1250">
        <f t="shared" ca="1" si="1017"/>
        <v>0</v>
      </c>
      <c r="CN956" s="1250">
        <f t="shared" ca="1" si="1017"/>
        <v>0</v>
      </c>
      <c r="CO956" s="1250">
        <f t="shared" ca="1" si="1017"/>
        <v>0</v>
      </c>
      <c r="CP956" s="1250">
        <f t="shared" ca="1" si="1017"/>
        <v>0</v>
      </c>
      <c r="CQ956" s="1250">
        <f t="shared" ca="1" si="1017"/>
        <v>0</v>
      </c>
      <c r="CR956" s="1250">
        <f t="shared" ca="1" si="1017"/>
        <v>0</v>
      </c>
      <c r="CS956" s="1250">
        <f t="shared" ca="1" si="1017"/>
        <v>0</v>
      </c>
      <c r="CT956" s="1250">
        <f t="shared" ca="1" si="1017"/>
        <v>0</v>
      </c>
      <c r="CU956" s="1250">
        <f t="shared" ca="1" si="1017"/>
        <v>0</v>
      </c>
      <c r="CV956" s="1250">
        <f t="shared" ca="1" si="1017"/>
        <v>0</v>
      </c>
      <c r="CW956" s="1250">
        <f t="shared" ref="CW956:DU956" ca="1" si="1018">CW692*CW$941</f>
        <v>0</v>
      </c>
      <c r="CX956" s="1250">
        <f t="shared" ca="1" si="1018"/>
        <v>0</v>
      </c>
      <c r="CY956" s="1250">
        <f t="shared" ca="1" si="1018"/>
        <v>0</v>
      </c>
      <c r="CZ956" s="1250">
        <f t="shared" ca="1" si="1018"/>
        <v>0</v>
      </c>
      <c r="DA956" s="1250">
        <f t="shared" ca="1" si="1018"/>
        <v>0</v>
      </c>
      <c r="DB956" s="1250">
        <f t="shared" ca="1" si="1018"/>
        <v>0</v>
      </c>
      <c r="DC956" s="1250">
        <f t="shared" ca="1" si="1018"/>
        <v>0</v>
      </c>
      <c r="DD956" s="1250">
        <f t="shared" ca="1" si="1018"/>
        <v>0</v>
      </c>
      <c r="DE956" s="1250">
        <f t="shared" ca="1" si="1018"/>
        <v>0</v>
      </c>
      <c r="DF956" s="1250">
        <f t="shared" ca="1" si="1018"/>
        <v>0</v>
      </c>
      <c r="DG956" s="1250">
        <f t="shared" ca="1" si="1018"/>
        <v>0</v>
      </c>
      <c r="DH956" s="1250">
        <f t="shared" ca="1" si="1018"/>
        <v>0</v>
      </c>
      <c r="DI956" s="1250">
        <f t="shared" ca="1" si="1018"/>
        <v>0</v>
      </c>
      <c r="DJ956" s="1250">
        <f t="shared" ca="1" si="1018"/>
        <v>0</v>
      </c>
      <c r="DK956" s="1250">
        <f t="shared" ca="1" si="1018"/>
        <v>0</v>
      </c>
      <c r="DL956" s="1250">
        <f t="shared" ca="1" si="1018"/>
        <v>0</v>
      </c>
      <c r="DM956" s="1250">
        <f t="shared" ca="1" si="1018"/>
        <v>0</v>
      </c>
      <c r="DN956" s="1250">
        <f t="shared" ca="1" si="1018"/>
        <v>0</v>
      </c>
      <c r="DO956" s="1250">
        <f t="shared" ca="1" si="1018"/>
        <v>0</v>
      </c>
      <c r="DP956" s="1250">
        <f t="shared" ca="1" si="1018"/>
        <v>0</v>
      </c>
      <c r="DQ956" s="1250">
        <f t="shared" ca="1" si="1018"/>
        <v>0</v>
      </c>
      <c r="DR956" s="1250">
        <f t="shared" ca="1" si="1018"/>
        <v>0</v>
      </c>
      <c r="DS956" s="1250">
        <f t="shared" ca="1" si="1018"/>
        <v>0</v>
      </c>
      <c r="DT956" s="1250">
        <f t="shared" ca="1" si="1018"/>
        <v>0</v>
      </c>
      <c r="DU956" s="1250">
        <f t="shared" ca="1" si="1018"/>
        <v>0</v>
      </c>
      <c r="DV956" s="28" t="s">
        <v>803</v>
      </c>
    </row>
    <row r="957" spans="3:126">
      <c r="C957" s="859" t="s">
        <v>426</v>
      </c>
      <c r="E957" s="1250">
        <f t="shared" ref="E957:AJ957" ca="1" si="1019">E693*E$941</f>
        <v>0</v>
      </c>
      <c r="F957" s="1250">
        <f t="shared" ca="1" si="1019"/>
        <v>0</v>
      </c>
      <c r="G957" s="1250">
        <f t="shared" ca="1" si="1019"/>
        <v>0</v>
      </c>
      <c r="H957" s="1250">
        <f t="shared" ca="1" si="1019"/>
        <v>0</v>
      </c>
      <c r="I957" s="1250">
        <f t="shared" ca="1" si="1019"/>
        <v>0</v>
      </c>
      <c r="J957" s="1250">
        <f t="shared" ca="1" si="1019"/>
        <v>0</v>
      </c>
      <c r="K957" s="1250">
        <f t="shared" ca="1" si="1019"/>
        <v>0</v>
      </c>
      <c r="L957" s="1250">
        <f t="shared" ca="1" si="1019"/>
        <v>0</v>
      </c>
      <c r="M957" s="1250">
        <f t="shared" ca="1" si="1019"/>
        <v>0</v>
      </c>
      <c r="N957" s="1250">
        <f t="shared" ca="1" si="1019"/>
        <v>0</v>
      </c>
      <c r="O957" s="1250">
        <f t="shared" ca="1" si="1019"/>
        <v>0</v>
      </c>
      <c r="P957" s="1250">
        <f t="shared" ca="1" si="1019"/>
        <v>0</v>
      </c>
      <c r="Q957" s="1250">
        <f t="shared" ca="1" si="1019"/>
        <v>0</v>
      </c>
      <c r="R957" s="1250">
        <f t="shared" ca="1" si="1019"/>
        <v>0</v>
      </c>
      <c r="S957" s="1250">
        <f t="shared" ca="1" si="1019"/>
        <v>0</v>
      </c>
      <c r="T957" s="1250">
        <f t="shared" ca="1" si="1019"/>
        <v>0</v>
      </c>
      <c r="U957" s="1250">
        <f t="shared" ca="1" si="1019"/>
        <v>0</v>
      </c>
      <c r="V957" s="1250">
        <f t="shared" ca="1" si="1019"/>
        <v>0</v>
      </c>
      <c r="W957" s="1250">
        <f t="shared" ca="1" si="1019"/>
        <v>0</v>
      </c>
      <c r="X957" s="1250">
        <f t="shared" ca="1" si="1019"/>
        <v>0</v>
      </c>
      <c r="Y957" s="1250">
        <f t="shared" ca="1" si="1019"/>
        <v>0</v>
      </c>
      <c r="Z957" s="1250">
        <f t="shared" ca="1" si="1019"/>
        <v>0</v>
      </c>
      <c r="AA957" s="1250">
        <f t="shared" ca="1" si="1019"/>
        <v>0</v>
      </c>
      <c r="AB957" s="1250">
        <f t="shared" ca="1" si="1019"/>
        <v>0</v>
      </c>
      <c r="AC957" s="1250">
        <f t="shared" ca="1" si="1019"/>
        <v>0</v>
      </c>
      <c r="AD957" s="1250">
        <f t="shared" ca="1" si="1019"/>
        <v>0</v>
      </c>
      <c r="AE957" s="1250">
        <f t="shared" ca="1" si="1019"/>
        <v>0</v>
      </c>
      <c r="AF957" s="1250">
        <f t="shared" ca="1" si="1019"/>
        <v>0</v>
      </c>
      <c r="AG957" s="1250">
        <f t="shared" ca="1" si="1019"/>
        <v>0</v>
      </c>
      <c r="AH957" s="1250">
        <f t="shared" ca="1" si="1019"/>
        <v>0</v>
      </c>
      <c r="AI957" s="1250">
        <f t="shared" ca="1" si="1019"/>
        <v>0</v>
      </c>
      <c r="AJ957" s="1250">
        <f t="shared" ca="1" si="1019"/>
        <v>0</v>
      </c>
      <c r="AK957" s="1250">
        <f t="shared" ref="AK957:BP957" ca="1" si="1020">AK693*AK$941</f>
        <v>0</v>
      </c>
      <c r="AL957" s="1250">
        <f t="shared" ca="1" si="1020"/>
        <v>0</v>
      </c>
      <c r="AM957" s="1250">
        <f t="shared" ca="1" si="1020"/>
        <v>0</v>
      </c>
      <c r="AN957" s="1250">
        <f t="shared" ca="1" si="1020"/>
        <v>0</v>
      </c>
      <c r="AO957" s="1250">
        <f t="shared" ca="1" si="1020"/>
        <v>0</v>
      </c>
      <c r="AP957" s="1250">
        <f t="shared" ca="1" si="1020"/>
        <v>0</v>
      </c>
      <c r="AQ957" s="1250">
        <f t="shared" ca="1" si="1020"/>
        <v>0</v>
      </c>
      <c r="AR957" s="1250">
        <f t="shared" ca="1" si="1020"/>
        <v>0</v>
      </c>
      <c r="AS957" s="1250">
        <f t="shared" ca="1" si="1020"/>
        <v>0</v>
      </c>
      <c r="AT957" s="1250">
        <f t="shared" ca="1" si="1020"/>
        <v>0</v>
      </c>
      <c r="AU957" s="1250">
        <f t="shared" ca="1" si="1020"/>
        <v>0</v>
      </c>
      <c r="AV957" s="1250">
        <f t="shared" ca="1" si="1020"/>
        <v>0</v>
      </c>
      <c r="AW957" s="1250">
        <f t="shared" ca="1" si="1020"/>
        <v>0</v>
      </c>
      <c r="AX957" s="1250">
        <f t="shared" ca="1" si="1020"/>
        <v>0</v>
      </c>
      <c r="AY957" s="1250">
        <f t="shared" ca="1" si="1020"/>
        <v>0</v>
      </c>
      <c r="AZ957" s="1250">
        <f t="shared" ca="1" si="1020"/>
        <v>0</v>
      </c>
      <c r="BA957" s="1250">
        <f t="shared" ca="1" si="1020"/>
        <v>0</v>
      </c>
      <c r="BB957" s="1250">
        <f t="shared" ca="1" si="1020"/>
        <v>0</v>
      </c>
      <c r="BC957" s="1250">
        <f t="shared" ca="1" si="1020"/>
        <v>0</v>
      </c>
      <c r="BD957" s="1250">
        <f t="shared" ca="1" si="1020"/>
        <v>0</v>
      </c>
      <c r="BE957" s="1250">
        <f t="shared" ca="1" si="1020"/>
        <v>0</v>
      </c>
      <c r="BF957" s="1250">
        <f t="shared" ca="1" si="1020"/>
        <v>0</v>
      </c>
      <c r="BG957" s="1250">
        <f t="shared" ca="1" si="1020"/>
        <v>0</v>
      </c>
      <c r="BH957" s="1250">
        <f t="shared" ca="1" si="1020"/>
        <v>0</v>
      </c>
      <c r="BI957" s="1250">
        <f t="shared" ca="1" si="1020"/>
        <v>0</v>
      </c>
      <c r="BJ957" s="1250">
        <f t="shared" ca="1" si="1020"/>
        <v>0</v>
      </c>
      <c r="BK957" s="1250">
        <f t="shared" ca="1" si="1020"/>
        <v>0</v>
      </c>
      <c r="BL957" s="1250">
        <f t="shared" ca="1" si="1020"/>
        <v>0</v>
      </c>
      <c r="BM957" s="1250">
        <f t="shared" ca="1" si="1020"/>
        <v>0</v>
      </c>
      <c r="BN957" s="1250">
        <f t="shared" ca="1" si="1020"/>
        <v>0</v>
      </c>
      <c r="BO957" s="1250">
        <f t="shared" ca="1" si="1020"/>
        <v>0</v>
      </c>
      <c r="BP957" s="1250">
        <f t="shared" ca="1" si="1020"/>
        <v>0</v>
      </c>
      <c r="BQ957" s="1250">
        <f t="shared" ref="BQ957:CV957" ca="1" si="1021">BQ693*BQ$941</f>
        <v>0</v>
      </c>
      <c r="BR957" s="1250">
        <f t="shared" ca="1" si="1021"/>
        <v>0</v>
      </c>
      <c r="BS957" s="1250">
        <f t="shared" ca="1" si="1021"/>
        <v>0</v>
      </c>
      <c r="BT957" s="1250">
        <f t="shared" ca="1" si="1021"/>
        <v>0</v>
      </c>
      <c r="BU957" s="1250">
        <f t="shared" ca="1" si="1021"/>
        <v>0</v>
      </c>
      <c r="BV957" s="1250">
        <f t="shared" ca="1" si="1021"/>
        <v>0</v>
      </c>
      <c r="BW957" s="1250">
        <f t="shared" ca="1" si="1021"/>
        <v>0</v>
      </c>
      <c r="BX957" s="1250">
        <f t="shared" ca="1" si="1021"/>
        <v>0</v>
      </c>
      <c r="BY957" s="1250">
        <f t="shared" ca="1" si="1021"/>
        <v>0</v>
      </c>
      <c r="BZ957" s="1250">
        <f t="shared" ca="1" si="1021"/>
        <v>0</v>
      </c>
      <c r="CA957" s="1250">
        <f t="shared" ca="1" si="1021"/>
        <v>0</v>
      </c>
      <c r="CB957" s="1250">
        <f t="shared" ca="1" si="1021"/>
        <v>0</v>
      </c>
      <c r="CC957" s="1250">
        <f t="shared" ca="1" si="1021"/>
        <v>0</v>
      </c>
      <c r="CD957" s="1250">
        <f t="shared" ca="1" si="1021"/>
        <v>0</v>
      </c>
      <c r="CE957" s="1250">
        <f t="shared" ca="1" si="1021"/>
        <v>0</v>
      </c>
      <c r="CF957" s="1250">
        <f t="shared" ca="1" si="1021"/>
        <v>0</v>
      </c>
      <c r="CG957" s="1250">
        <f t="shared" ca="1" si="1021"/>
        <v>0</v>
      </c>
      <c r="CH957" s="1250">
        <f t="shared" ca="1" si="1021"/>
        <v>0</v>
      </c>
      <c r="CI957" s="1250">
        <f t="shared" ca="1" si="1021"/>
        <v>0</v>
      </c>
      <c r="CJ957" s="1250">
        <f t="shared" ca="1" si="1021"/>
        <v>0</v>
      </c>
      <c r="CK957" s="1250">
        <f t="shared" ca="1" si="1021"/>
        <v>0</v>
      </c>
      <c r="CL957" s="1250">
        <f t="shared" ca="1" si="1021"/>
        <v>0</v>
      </c>
      <c r="CM957" s="1250">
        <f t="shared" ca="1" si="1021"/>
        <v>0</v>
      </c>
      <c r="CN957" s="1250">
        <f t="shared" ca="1" si="1021"/>
        <v>0</v>
      </c>
      <c r="CO957" s="1250">
        <f t="shared" ca="1" si="1021"/>
        <v>0</v>
      </c>
      <c r="CP957" s="1250">
        <f t="shared" ca="1" si="1021"/>
        <v>0</v>
      </c>
      <c r="CQ957" s="1250">
        <f t="shared" ca="1" si="1021"/>
        <v>0</v>
      </c>
      <c r="CR957" s="1250">
        <f t="shared" ca="1" si="1021"/>
        <v>0</v>
      </c>
      <c r="CS957" s="1250">
        <f t="shared" ca="1" si="1021"/>
        <v>0</v>
      </c>
      <c r="CT957" s="1250">
        <f t="shared" ca="1" si="1021"/>
        <v>0</v>
      </c>
      <c r="CU957" s="1250">
        <f t="shared" ca="1" si="1021"/>
        <v>0</v>
      </c>
      <c r="CV957" s="1250">
        <f t="shared" ca="1" si="1021"/>
        <v>0</v>
      </c>
      <c r="CW957" s="1250">
        <f t="shared" ref="CW957:DU957" ca="1" si="1022">CW693*CW$941</f>
        <v>0</v>
      </c>
      <c r="CX957" s="1250">
        <f t="shared" ca="1" si="1022"/>
        <v>0</v>
      </c>
      <c r="CY957" s="1250">
        <f t="shared" ca="1" si="1022"/>
        <v>0</v>
      </c>
      <c r="CZ957" s="1250">
        <f t="shared" ca="1" si="1022"/>
        <v>0</v>
      </c>
      <c r="DA957" s="1250">
        <f t="shared" ca="1" si="1022"/>
        <v>0</v>
      </c>
      <c r="DB957" s="1250">
        <f t="shared" ca="1" si="1022"/>
        <v>0</v>
      </c>
      <c r="DC957" s="1250">
        <f t="shared" ca="1" si="1022"/>
        <v>0</v>
      </c>
      <c r="DD957" s="1250">
        <f t="shared" ca="1" si="1022"/>
        <v>0</v>
      </c>
      <c r="DE957" s="1250">
        <f t="shared" ca="1" si="1022"/>
        <v>0</v>
      </c>
      <c r="DF957" s="1250">
        <f t="shared" ca="1" si="1022"/>
        <v>0</v>
      </c>
      <c r="DG957" s="1250">
        <f t="shared" ca="1" si="1022"/>
        <v>0</v>
      </c>
      <c r="DH957" s="1250">
        <f t="shared" ca="1" si="1022"/>
        <v>0</v>
      </c>
      <c r="DI957" s="1250">
        <f t="shared" ca="1" si="1022"/>
        <v>0</v>
      </c>
      <c r="DJ957" s="1250">
        <f t="shared" ca="1" si="1022"/>
        <v>0</v>
      </c>
      <c r="DK957" s="1250">
        <f t="shared" ca="1" si="1022"/>
        <v>0</v>
      </c>
      <c r="DL957" s="1250">
        <f t="shared" ca="1" si="1022"/>
        <v>0</v>
      </c>
      <c r="DM957" s="1250">
        <f t="shared" ca="1" si="1022"/>
        <v>0</v>
      </c>
      <c r="DN957" s="1250">
        <f t="shared" ca="1" si="1022"/>
        <v>0</v>
      </c>
      <c r="DO957" s="1250">
        <f t="shared" ca="1" si="1022"/>
        <v>0</v>
      </c>
      <c r="DP957" s="1250">
        <f t="shared" ca="1" si="1022"/>
        <v>0</v>
      </c>
      <c r="DQ957" s="1250">
        <f t="shared" ca="1" si="1022"/>
        <v>0</v>
      </c>
      <c r="DR957" s="1250">
        <f t="shared" ca="1" si="1022"/>
        <v>0</v>
      </c>
      <c r="DS957" s="1250">
        <f t="shared" ca="1" si="1022"/>
        <v>0</v>
      </c>
      <c r="DT957" s="1250">
        <f t="shared" ca="1" si="1022"/>
        <v>0</v>
      </c>
      <c r="DU957" s="1250">
        <f t="shared" ca="1" si="1022"/>
        <v>0</v>
      </c>
      <c r="DV957" s="28" t="s">
        <v>803</v>
      </c>
    </row>
    <row r="958" spans="3:126">
      <c r="C958" s="859" t="s">
        <v>427</v>
      </c>
      <c r="E958" s="1250">
        <f t="shared" ref="E958:AJ958" ca="1" si="1023">E694*E$941</f>
        <v>0</v>
      </c>
      <c r="F958" s="1250">
        <f t="shared" ca="1" si="1023"/>
        <v>0</v>
      </c>
      <c r="G958" s="1250">
        <f t="shared" ca="1" si="1023"/>
        <v>0</v>
      </c>
      <c r="H958" s="1250">
        <f t="shared" ca="1" si="1023"/>
        <v>0</v>
      </c>
      <c r="I958" s="1250">
        <f t="shared" ca="1" si="1023"/>
        <v>0</v>
      </c>
      <c r="J958" s="1250">
        <f t="shared" ca="1" si="1023"/>
        <v>0</v>
      </c>
      <c r="K958" s="1250">
        <f t="shared" ca="1" si="1023"/>
        <v>0</v>
      </c>
      <c r="L958" s="1250">
        <f t="shared" ca="1" si="1023"/>
        <v>0</v>
      </c>
      <c r="M958" s="1250">
        <f t="shared" ca="1" si="1023"/>
        <v>0</v>
      </c>
      <c r="N958" s="1250">
        <f t="shared" ca="1" si="1023"/>
        <v>0</v>
      </c>
      <c r="O958" s="1250">
        <f t="shared" ca="1" si="1023"/>
        <v>0</v>
      </c>
      <c r="P958" s="1250">
        <f t="shared" ca="1" si="1023"/>
        <v>0</v>
      </c>
      <c r="Q958" s="1250">
        <f t="shared" ca="1" si="1023"/>
        <v>0</v>
      </c>
      <c r="R958" s="1250">
        <f t="shared" ca="1" si="1023"/>
        <v>0</v>
      </c>
      <c r="S958" s="1250">
        <f t="shared" ca="1" si="1023"/>
        <v>0</v>
      </c>
      <c r="T958" s="1250">
        <f t="shared" ca="1" si="1023"/>
        <v>0</v>
      </c>
      <c r="U958" s="1250">
        <f t="shared" ca="1" si="1023"/>
        <v>0</v>
      </c>
      <c r="V958" s="1250">
        <f t="shared" ca="1" si="1023"/>
        <v>0</v>
      </c>
      <c r="W958" s="1250">
        <f t="shared" ca="1" si="1023"/>
        <v>0</v>
      </c>
      <c r="X958" s="1250">
        <f t="shared" ca="1" si="1023"/>
        <v>0</v>
      </c>
      <c r="Y958" s="1250">
        <f t="shared" ca="1" si="1023"/>
        <v>0</v>
      </c>
      <c r="Z958" s="1250">
        <f t="shared" ca="1" si="1023"/>
        <v>0</v>
      </c>
      <c r="AA958" s="1250">
        <f t="shared" ca="1" si="1023"/>
        <v>0</v>
      </c>
      <c r="AB958" s="1250">
        <f t="shared" ca="1" si="1023"/>
        <v>0</v>
      </c>
      <c r="AC958" s="1250">
        <f t="shared" ca="1" si="1023"/>
        <v>0</v>
      </c>
      <c r="AD958" s="1250">
        <f t="shared" ca="1" si="1023"/>
        <v>0</v>
      </c>
      <c r="AE958" s="1250">
        <f t="shared" ca="1" si="1023"/>
        <v>0</v>
      </c>
      <c r="AF958" s="1250">
        <f t="shared" ca="1" si="1023"/>
        <v>0</v>
      </c>
      <c r="AG958" s="1250">
        <f t="shared" ca="1" si="1023"/>
        <v>0</v>
      </c>
      <c r="AH958" s="1250">
        <f t="shared" ca="1" si="1023"/>
        <v>0</v>
      </c>
      <c r="AI958" s="1250">
        <f t="shared" ca="1" si="1023"/>
        <v>0</v>
      </c>
      <c r="AJ958" s="1250">
        <f t="shared" ca="1" si="1023"/>
        <v>0</v>
      </c>
      <c r="AK958" s="1250">
        <f t="shared" ref="AK958:BP958" ca="1" si="1024">AK694*AK$941</f>
        <v>0</v>
      </c>
      <c r="AL958" s="1250">
        <f t="shared" ca="1" si="1024"/>
        <v>0</v>
      </c>
      <c r="AM958" s="1250">
        <f t="shared" ca="1" si="1024"/>
        <v>0</v>
      </c>
      <c r="AN958" s="1250">
        <f t="shared" ca="1" si="1024"/>
        <v>0</v>
      </c>
      <c r="AO958" s="1250">
        <f t="shared" ca="1" si="1024"/>
        <v>0</v>
      </c>
      <c r="AP958" s="1250">
        <f t="shared" ca="1" si="1024"/>
        <v>0</v>
      </c>
      <c r="AQ958" s="1250">
        <f t="shared" ca="1" si="1024"/>
        <v>0</v>
      </c>
      <c r="AR958" s="1250">
        <f t="shared" ca="1" si="1024"/>
        <v>0</v>
      </c>
      <c r="AS958" s="1250">
        <f t="shared" ca="1" si="1024"/>
        <v>0</v>
      </c>
      <c r="AT958" s="1250">
        <f t="shared" ca="1" si="1024"/>
        <v>0</v>
      </c>
      <c r="AU958" s="1250">
        <f t="shared" ca="1" si="1024"/>
        <v>0</v>
      </c>
      <c r="AV958" s="1250">
        <f t="shared" ca="1" si="1024"/>
        <v>0</v>
      </c>
      <c r="AW958" s="1250">
        <f t="shared" ca="1" si="1024"/>
        <v>0</v>
      </c>
      <c r="AX958" s="1250">
        <f t="shared" ca="1" si="1024"/>
        <v>0</v>
      </c>
      <c r="AY958" s="1250">
        <f t="shared" ca="1" si="1024"/>
        <v>0</v>
      </c>
      <c r="AZ958" s="1250">
        <f t="shared" ca="1" si="1024"/>
        <v>0</v>
      </c>
      <c r="BA958" s="1250">
        <f t="shared" ca="1" si="1024"/>
        <v>0</v>
      </c>
      <c r="BB958" s="1250">
        <f t="shared" ca="1" si="1024"/>
        <v>0</v>
      </c>
      <c r="BC958" s="1250">
        <f t="shared" ca="1" si="1024"/>
        <v>0</v>
      </c>
      <c r="BD958" s="1250">
        <f t="shared" ca="1" si="1024"/>
        <v>0</v>
      </c>
      <c r="BE958" s="1250">
        <f t="shared" ca="1" si="1024"/>
        <v>0</v>
      </c>
      <c r="BF958" s="1250">
        <f t="shared" ca="1" si="1024"/>
        <v>0</v>
      </c>
      <c r="BG958" s="1250">
        <f t="shared" ca="1" si="1024"/>
        <v>0</v>
      </c>
      <c r="BH958" s="1250">
        <f t="shared" ca="1" si="1024"/>
        <v>0</v>
      </c>
      <c r="BI958" s="1250">
        <f t="shared" ca="1" si="1024"/>
        <v>0</v>
      </c>
      <c r="BJ958" s="1250">
        <f t="shared" ca="1" si="1024"/>
        <v>0</v>
      </c>
      <c r="BK958" s="1250">
        <f t="shared" ca="1" si="1024"/>
        <v>0</v>
      </c>
      <c r="BL958" s="1250">
        <f t="shared" ca="1" si="1024"/>
        <v>0</v>
      </c>
      <c r="BM958" s="1250">
        <f t="shared" ca="1" si="1024"/>
        <v>0</v>
      </c>
      <c r="BN958" s="1250">
        <f t="shared" ca="1" si="1024"/>
        <v>0</v>
      </c>
      <c r="BO958" s="1250">
        <f t="shared" ca="1" si="1024"/>
        <v>0</v>
      </c>
      <c r="BP958" s="1250">
        <f t="shared" ca="1" si="1024"/>
        <v>0</v>
      </c>
      <c r="BQ958" s="1250">
        <f t="shared" ref="BQ958:CV958" ca="1" si="1025">BQ694*BQ$941</f>
        <v>0</v>
      </c>
      <c r="BR958" s="1250">
        <f t="shared" ca="1" si="1025"/>
        <v>0</v>
      </c>
      <c r="BS958" s="1250">
        <f t="shared" ca="1" si="1025"/>
        <v>0</v>
      </c>
      <c r="BT958" s="1250">
        <f t="shared" ca="1" si="1025"/>
        <v>0</v>
      </c>
      <c r="BU958" s="1250">
        <f t="shared" ca="1" si="1025"/>
        <v>0</v>
      </c>
      <c r="BV958" s="1250">
        <f t="shared" ca="1" si="1025"/>
        <v>0</v>
      </c>
      <c r="BW958" s="1250">
        <f t="shared" ca="1" si="1025"/>
        <v>0</v>
      </c>
      <c r="BX958" s="1250">
        <f t="shared" ca="1" si="1025"/>
        <v>0</v>
      </c>
      <c r="BY958" s="1250">
        <f t="shared" ca="1" si="1025"/>
        <v>0</v>
      </c>
      <c r="BZ958" s="1250">
        <f t="shared" ca="1" si="1025"/>
        <v>0</v>
      </c>
      <c r="CA958" s="1250">
        <f t="shared" ca="1" si="1025"/>
        <v>0</v>
      </c>
      <c r="CB958" s="1250">
        <f t="shared" ca="1" si="1025"/>
        <v>0</v>
      </c>
      <c r="CC958" s="1250">
        <f t="shared" ca="1" si="1025"/>
        <v>0</v>
      </c>
      <c r="CD958" s="1250">
        <f t="shared" ca="1" si="1025"/>
        <v>0</v>
      </c>
      <c r="CE958" s="1250">
        <f t="shared" ca="1" si="1025"/>
        <v>0</v>
      </c>
      <c r="CF958" s="1250">
        <f t="shared" ca="1" si="1025"/>
        <v>0</v>
      </c>
      <c r="CG958" s="1250">
        <f t="shared" ca="1" si="1025"/>
        <v>0</v>
      </c>
      <c r="CH958" s="1250">
        <f t="shared" ca="1" si="1025"/>
        <v>0</v>
      </c>
      <c r="CI958" s="1250">
        <f t="shared" ca="1" si="1025"/>
        <v>0</v>
      </c>
      <c r="CJ958" s="1250">
        <f t="shared" ca="1" si="1025"/>
        <v>0</v>
      </c>
      <c r="CK958" s="1250">
        <f t="shared" ca="1" si="1025"/>
        <v>0</v>
      </c>
      <c r="CL958" s="1250">
        <f t="shared" ca="1" si="1025"/>
        <v>0</v>
      </c>
      <c r="CM958" s="1250">
        <f t="shared" ca="1" si="1025"/>
        <v>0</v>
      </c>
      <c r="CN958" s="1250">
        <f t="shared" ca="1" si="1025"/>
        <v>0</v>
      </c>
      <c r="CO958" s="1250">
        <f t="shared" ca="1" si="1025"/>
        <v>0</v>
      </c>
      <c r="CP958" s="1250">
        <f t="shared" ca="1" si="1025"/>
        <v>0</v>
      </c>
      <c r="CQ958" s="1250">
        <f t="shared" ca="1" si="1025"/>
        <v>0</v>
      </c>
      <c r="CR958" s="1250">
        <f t="shared" ca="1" si="1025"/>
        <v>0</v>
      </c>
      <c r="CS958" s="1250">
        <f t="shared" ca="1" si="1025"/>
        <v>0</v>
      </c>
      <c r="CT958" s="1250">
        <f t="shared" ca="1" si="1025"/>
        <v>0</v>
      </c>
      <c r="CU958" s="1250">
        <f t="shared" ca="1" si="1025"/>
        <v>0</v>
      </c>
      <c r="CV958" s="1250">
        <f t="shared" ca="1" si="1025"/>
        <v>0</v>
      </c>
      <c r="CW958" s="1250">
        <f t="shared" ref="CW958:DU958" ca="1" si="1026">CW694*CW$941</f>
        <v>0</v>
      </c>
      <c r="CX958" s="1250">
        <f t="shared" ca="1" si="1026"/>
        <v>0</v>
      </c>
      <c r="CY958" s="1250">
        <f t="shared" ca="1" si="1026"/>
        <v>0</v>
      </c>
      <c r="CZ958" s="1250">
        <f t="shared" ca="1" si="1026"/>
        <v>0</v>
      </c>
      <c r="DA958" s="1250">
        <f t="shared" ca="1" si="1026"/>
        <v>0</v>
      </c>
      <c r="DB958" s="1250">
        <f t="shared" ca="1" si="1026"/>
        <v>0</v>
      </c>
      <c r="DC958" s="1250">
        <f t="shared" ca="1" si="1026"/>
        <v>0</v>
      </c>
      <c r="DD958" s="1250">
        <f t="shared" ca="1" si="1026"/>
        <v>0</v>
      </c>
      <c r="DE958" s="1250">
        <f t="shared" ca="1" si="1026"/>
        <v>0</v>
      </c>
      <c r="DF958" s="1250">
        <f t="shared" ca="1" si="1026"/>
        <v>0</v>
      </c>
      <c r="DG958" s="1250">
        <f t="shared" ca="1" si="1026"/>
        <v>0</v>
      </c>
      <c r="DH958" s="1250">
        <f t="shared" ca="1" si="1026"/>
        <v>0</v>
      </c>
      <c r="DI958" s="1250">
        <f t="shared" ca="1" si="1026"/>
        <v>0</v>
      </c>
      <c r="DJ958" s="1250">
        <f t="shared" ca="1" si="1026"/>
        <v>0</v>
      </c>
      <c r="DK958" s="1250">
        <f t="shared" ca="1" si="1026"/>
        <v>0</v>
      </c>
      <c r="DL958" s="1250">
        <f t="shared" ca="1" si="1026"/>
        <v>0</v>
      </c>
      <c r="DM958" s="1250">
        <f t="shared" ca="1" si="1026"/>
        <v>0</v>
      </c>
      <c r="DN958" s="1250">
        <f t="shared" ca="1" si="1026"/>
        <v>0</v>
      </c>
      <c r="DO958" s="1250">
        <f t="shared" ca="1" si="1026"/>
        <v>0</v>
      </c>
      <c r="DP958" s="1250">
        <f t="shared" ca="1" si="1026"/>
        <v>0</v>
      </c>
      <c r="DQ958" s="1250">
        <f t="shared" ca="1" si="1026"/>
        <v>0</v>
      </c>
      <c r="DR958" s="1250">
        <f t="shared" ca="1" si="1026"/>
        <v>0</v>
      </c>
      <c r="DS958" s="1250">
        <f t="shared" ca="1" si="1026"/>
        <v>0</v>
      </c>
      <c r="DT958" s="1250">
        <f t="shared" ca="1" si="1026"/>
        <v>0</v>
      </c>
      <c r="DU958" s="1250">
        <f t="shared" ca="1" si="1026"/>
        <v>0</v>
      </c>
      <c r="DV958" s="28" t="s">
        <v>803</v>
      </c>
    </row>
    <row r="959" spans="3:126">
      <c r="C959" s="859" t="s">
        <v>856</v>
      </c>
      <c r="E959" s="1250">
        <f t="shared" ref="E959:AJ959" ca="1" si="1027">E695*E$941</f>
        <v>0</v>
      </c>
      <c r="F959" s="1250">
        <f t="shared" ca="1" si="1027"/>
        <v>0</v>
      </c>
      <c r="G959" s="1250">
        <f t="shared" ca="1" si="1027"/>
        <v>0</v>
      </c>
      <c r="H959" s="1250">
        <f t="shared" ca="1" si="1027"/>
        <v>0</v>
      </c>
      <c r="I959" s="1250">
        <f t="shared" ca="1" si="1027"/>
        <v>0</v>
      </c>
      <c r="J959" s="1250">
        <f t="shared" ca="1" si="1027"/>
        <v>0</v>
      </c>
      <c r="K959" s="1250">
        <f t="shared" ca="1" si="1027"/>
        <v>0</v>
      </c>
      <c r="L959" s="1250">
        <f t="shared" ca="1" si="1027"/>
        <v>0</v>
      </c>
      <c r="M959" s="1250">
        <f t="shared" ca="1" si="1027"/>
        <v>0</v>
      </c>
      <c r="N959" s="1250">
        <f t="shared" ca="1" si="1027"/>
        <v>0</v>
      </c>
      <c r="O959" s="1250">
        <f t="shared" ca="1" si="1027"/>
        <v>0</v>
      </c>
      <c r="P959" s="1250">
        <f t="shared" ca="1" si="1027"/>
        <v>0</v>
      </c>
      <c r="Q959" s="1250">
        <f t="shared" ca="1" si="1027"/>
        <v>0</v>
      </c>
      <c r="R959" s="1250">
        <f t="shared" ca="1" si="1027"/>
        <v>0</v>
      </c>
      <c r="S959" s="1250">
        <f t="shared" ca="1" si="1027"/>
        <v>0</v>
      </c>
      <c r="T959" s="1250">
        <f t="shared" ca="1" si="1027"/>
        <v>0</v>
      </c>
      <c r="U959" s="1250">
        <f t="shared" ca="1" si="1027"/>
        <v>0</v>
      </c>
      <c r="V959" s="1250">
        <f t="shared" ca="1" si="1027"/>
        <v>0</v>
      </c>
      <c r="W959" s="1250">
        <f t="shared" ca="1" si="1027"/>
        <v>0</v>
      </c>
      <c r="X959" s="1250">
        <f t="shared" ca="1" si="1027"/>
        <v>0</v>
      </c>
      <c r="Y959" s="1250">
        <f t="shared" ca="1" si="1027"/>
        <v>0</v>
      </c>
      <c r="Z959" s="1250">
        <f t="shared" ca="1" si="1027"/>
        <v>0</v>
      </c>
      <c r="AA959" s="1250">
        <f t="shared" ca="1" si="1027"/>
        <v>0</v>
      </c>
      <c r="AB959" s="1250">
        <f t="shared" ca="1" si="1027"/>
        <v>0</v>
      </c>
      <c r="AC959" s="1250">
        <f t="shared" ca="1" si="1027"/>
        <v>0</v>
      </c>
      <c r="AD959" s="1250">
        <f t="shared" ca="1" si="1027"/>
        <v>0</v>
      </c>
      <c r="AE959" s="1250">
        <f t="shared" ca="1" si="1027"/>
        <v>0</v>
      </c>
      <c r="AF959" s="1250">
        <f t="shared" ca="1" si="1027"/>
        <v>0</v>
      </c>
      <c r="AG959" s="1250">
        <f t="shared" ca="1" si="1027"/>
        <v>0</v>
      </c>
      <c r="AH959" s="1250">
        <f t="shared" ca="1" si="1027"/>
        <v>0</v>
      </c>
      <c r="AI959" s="1250">
        <f t="shared" ca="1" si="1027"/>
        <v>0</v>
      </c>
      <c r="AJ959" s="1250">
        <f t="shared" ca="1" si="1027"/>
        <v>0</v>
      </c>
      <c r="AK959" s="1250">
        <f t="shared" ref="AK959:BP959" ca="1" si="1028">AK695*AK$941</f>
        <v>0</v>
      </c>
      <c r="AL959" s="1250">
        <f t="shared" ca="1" si="1028"/>
        <v>0</v>
      </c>
      <c r="AM959" s="1250">
        <f t="shared" ca="1" si="1028"/>
        <v>0</v>
      </c>
      <c r="AN959" s="1250">
        <f t="shared" ca="1" si="1028"/>
        <v>0</v>
      </c>
      <c r="AO959" s="1250">
        <f t="shared" ca="1" si="1028"/>
        <v>0</v>
      </c>
      <c r="AP959" s="1250">
        <f t="shared" ca="1" si="1028"/>
        <v>0</v>
      </c>
      <c r="AQ959" s="1250">
        <f t="shared" ca="1" si="1028"/>
        <v>0</v>
      </c>
      <c r="AR959" s="1250">
        <f t="shared" ca="1" si="1028"/>
        <v>0</v>
      </c>
      <c r="AS959" s="1250">
        <f t="shared" ca="1" si="1028"/>
        <v>0</v>
      </c>
      <c r="AT959" s="1250">
        <f t="shared" ca="1" si="1028"/>
        <v>0</v>
      </c>
      <c r="AU959" s="1250">
        <f t="shared" ca="1" si="1028"/>
        <v>0</v>
      </c>
      <c r="AV959" s="1250">
        <f t="shared" ca="1" si="1028"/>
        <v>0</v>
      </c>
      <c r="AW959" s="1250">
        <f t="shared" ca="1" si="1028"/>
        <v>0</v>
      </c>
      <c r="AX959" s="1250">
        <f t="shared" ca="1" si="1028"/>
        <v>0</v>
      </c>
      <c r="AY959" s="1250">
        <f t="shared" ca="1" si="1028"/>
        <v>0</v>
      </c>
      <c r="AZ959" s="1250">
        <f t="shared" ca="1" si="1028"/>
        <v>0</v>
      </c>
      <c r="BA959" s="1250">
        <f t="shared" ca="1" si="1028"/>
        <v>0</v>
      </c>
      <c r="BB959" s="1250">
        <f t="shared" ca="1" si="1028"/>
        <v>0</v>
      </c>
      <c r="BC959" s="1250">
        <f t="shared" ca="1" si="1028"/>
        <v>0</v>
      </c>
      <c r="BD959" s="1250">
        <f t="shared" ca="1" si="1028"/>
        <v>0</v>
      </c>
      <c r="BE959" s="1250">
        <f t="shared" ca="1" si="1028"/>
        <v>0</v>
      </c>
      <c r="BF959" s="1250">
        <f t="shared" ca="1" si="1028"/>
        <v>0</v>
      </c>
      <c r="BG959" s="1250">
        <f t="shared" ca="1" si="1028"/>
        <v>0</v>
      </c>
      <c r="BH959" s="1250">
        <f t="shared" ca="1" si="1028"/>
        <v>0</v>
      </c>
      <c r="BI959" s="1250">
        <f t="shared" ca="1" si="1028"/>
        <v>0</v>
      </c>
      <c r="BJ959" s="1250">
        <f t="shared" ca="1" si="1028"/>
        <v>0</v>
      </c>
      <c r="BK959" s="1250">
        <f t="shared" ca="1" si="1028"/>
        <v>0</v>
      </c>
      <c r="BL959" s="1250">
        <f t="shared" ca="1" si="1028"/>
        <v>0</v>
      </c>
      <c r="BM959" s="1250">
        <f t="shared" ca="1" si="1028"/>
        <v>0</v>
      </c>
      <c r="BN959" s="1250">
        <f t="shared" ca="1" si="1028"/>
        <v>0</v>
      </c>
      <c r="BO959" s="1250">
        <f t="shared" ca="1" si="1028"/>
        <v>0</v>
      </c>
      <c r="BP959" s="1250">
        <f t="shared" ca="1" si="1028"/>
        <v>0</v>
      </c>
      <c r="BQ959" s="1250">
        <f t="shared" ref="BQ959:CV959" ca="1" si="1029">BQ695*BQ$941</f>
        <v>0</v>
      </c>
      <c r="BR959" s="1250">
        <f t="shared" ca="1" si="1029"/>
        <v>0</v>
      </c>
      <c r="BS959" s="1250">
        <f t="shared" ca="1" si="1029"/>
        <v>0</v>
      </c>
      <c r="BT959" s="1250">
        <f t="shared" ca="1" si="1029"/>
        <v>0</v>
      </c>
      <c r="BU959" s="1250">
        <f t="shared" ca="1" si="1029"/>
        <v>0</v>
      </c>
      <c r="BV959" s="1250">
        <f t="shared" ca="1" si="1029"/>
        <v>0</v>
      </c>
      <c r="BW959" s="1250">
        <f t="shared" ca="1" si="1029"/>
        <v>0</v>
      </c>
      <c r="BX959" s="1250">
        <f t="shared" ca="1" si="1029"/>
        <v>0</v>
      </c>
      <c r="BY959" s="1250">
        <f t="shared" ca="1" si="1029"/>
        <v>0</v>
      </c>
      <c r="BZ959" s="1250">
        <f t="shared" ca="1" si="1029"/>
        <v>0</v>
      </c>
      <c r="CA959" s="1250">
        <f t="shared" ca="1" si="1029"/>
        <v>0</v>
      </c>
      <c r="CB959" s="1250">
        <f t="shared" ca="1" si="1029"/>
        <v>0</v>
      </c>
      <c r="CC959" s="1250">
        <f t="shared" ca="1" si="1029"/>
        <v>0</v>
      </c>
      <c r="CD959" s="1250">
        <f t="shared" ca="1" si="1029"/>
        <v>0</v>
      </c>
      <c r="CE959" s="1250">
        <f t="shared" ca="1" si="1029"/>
        <v>0</v>
      </c>
      <c r="CF959" s="1250">
        <f t="shared" ca="1" si="1029"/>
        <v>0</v>
      </c>
      <c r="CG959" s="1250">
        <f t="shared" ca="1" si="1029"/>
        <v>0</v>
      </c>
      <c r="CH959" s="1250">
        <f t="shared" ca="1" si="1029"/>
        <v>0</v>
      </c>
      <c r="CI959" s="1250">
        <f t="shared" ca="1" si="1029"/>
        <v>0</v>
      </c>
      <c r="CJ959" s="1250">
        <f t="shared" ca="1" si="1029"/>
        <v>0</v>
      </c>
      <c r="CK959" s="1250">
        <f t="shared" ca="1" si="1029"/>
        <v>0</v>
      </c>
      <c r="CL959" s="1250">
        <f t="shared" ca="1" si="1029"/>
        <v>0</v>
      </c>
      <c r="CM959" s="1250">
        <f t="shared" ca="1" si="1029"/>
        <v>0</v>
      </c>
      <c r="CN959" s="1250">
        <f t="shared" ca="1" si="1029"/>
        <v>0</v>
      </c>
      <c r="CO959" s="1250">
        <f t="shared" ca="1" si="1029"/>
        <v>0</v>
      </c>
      <c r="CP959" s="1250">
        <f t="shared" ca="1" si="1029"/>
        <v>0</v>
      </c>
      <c r="CQ959" s="1250">
        <f t="shared" ca="1" si="1029"/>
        <v>0</v>
      </c>
      <c r="CR959" s="1250">
        <f t="shared" ca="1" si="1029"/>
        <v>0</v>
      </c>
      <c r="CS959" s="1250">
        <f t="shared" ca="1" si="1029"/>
        <v>0</v>
      </c>
      <c r="CT959" s="1250">
        <f t="shared" ca="1" si="1029"/>
        <v>0</v>
      </c>
      <c r="CU959" s="1250">
        <f t="shared" ca="1" si="1029"/>
        <v>0</v>
      </c>
      <c r="CV959" s="1250">
        <f t="shared" ca="1" si="1029"/>
        <v>0</v>
      </c>
      <c r="CW959" s="1250">
        <f t="shared" ref="CW959:DU959" ca="1" si="1030">CW695*CW$941</f>
        <v>0</v>
      </c>
      <c r="CX959" s="1250">
        <f t="shared" ca="1" si="1030"/>
        <v>0</v>
      </c>
      <c r="CY959" s="1250">
        <f t="shared" ca="1" si="1030"/>
        <v>0</v>
      </c>
      <c r="CZ959" s="1250">
        <f t="shared" ca="1" si="1030"/>
        <v>0</v>
      </c>
      <c r="DA959" s="1250">
        <f t="shared" ca="1" si="1030"/>
        <v>0</v>
      </c>
      <c r="DB959" s="1250">
        <f t="shared" ca="1" si="1030"/>
        <v>0</v>
      </c>
      <c r="DC959" s="1250">
        <f t="shared" ca="1" si="1030"/>
        <v>0</v>
      </c>
      <c r="DD959" s="1250">
        <f t="shared" ca="1" si="1030"/>
        <v>0</v>
      </c>
      <c r="DE959" s="1250">
        <f t="shared" ca="1" si="1030"/>
        <v>0</v>
      </c>
      <c r="DF959" s="1250">
        <f t="shared" ca="1" si="1030"/>
        <v>0</v>
      </c>
      <c r="DG959" s="1250">
        <f t="shared" ca="1" si="1030"/>
        <v>0</v>
      </c>
      <c r="DH959" s="1250">
        <f t="shared" ca="1" si="1030"/>
        <v>0</v>
      </c>
      <c r="DI959" s="1250">
        <f t="shared" ca="1" si="1030"/>
        <v>0</v>
      </c>
      <c r="DJ959" s="1250">
        <f t="shared" ca="1" si="1030"/>
        <v>0</v>
      </c>
      <c r="DK959" s="1250">
        <f t="shared" ca="1" si="1030"/>
        <v>0</v>
      </c>
      <c r="DL959" s="1250">
        <f t="shared" ca="1" si="1030"/>
        <v>0</v>
      </c>
      <c r="DM959" s="1250">
        <f t="shared" ca="1" si="1030"/>
        <v>0</v>
      </c>
      <c r="DN959" s="1250">
        <f t="shared" ca="1" si="1030"/>
        <v>0</v>
      </c>
      <c r="DO959" s="1250">
        <f t="shared" ca="1" si="1030"/>
        <v>0</v>
      </c>
      <c r="DP959" s="1250">
        <f t="shared" ca="1" si="1030"/>
        <v>0</v>
      </c>
      <c r="DQ959" s="1250">
        <f t="shared" ca="1" si="1030"/>
        <v>0</v>
      </c>
      <c r="DR959" s="1250">
        <f t="shared" ca="1" si="1030"/>
        <v>0</v>
      </c>
      <c r="DS959" s="1250">
        <f t="shared" ca="1" si="1030"/>
        <v>0</v>
      </c>
      <c r="DT959" s="1250">
        <f t="shared" ca="1" si="1030"/>
        <v>0</v>
      </c>
      <c r="DU959" s="1250">
        <f t="shared" ca="1" si="1030"/>
        <v>0</v>
      </c>
      <c r="DV959" s="28" t="s">
        <v>803</v>
      </c>
    </row>
    <row r="960" spans="3:126">
      <c r="C960" s="859" t="s">
        <v>567</v>
      </c>
      <c r="E960" s="1250">
        <f t="shared" ref="E960:AJ960" ca="1" si="1031">E696*E$941</f>
        <v>0</v>
      </c>
      <c r="F960" s="1250">
        <f t="shared" ca="1" si="1031"/>
        <v>0</v>
      </c>
      <c r="G960" s="1250">
        <f t="shared" ca="1" si="1031"/>
        <v>0</v>
      </c>
      <c r="H960" s="1250">
        <f t="shared" ca="1" si="1031"/>
        <v>0</v>
      </c>
      <c r="I960" s="1250">
        <f t="shared" ca="1" si="1031"/>
        <v>0</v>
      </c>
      <c r="J960" s="1250">
        <f t="shared" ca="1" si="1031"/>
        <v>0</v>
      </c>
      <c r="K960" s="1250">
        <f t="shared" ca="1" si="1031"/>
        <v>0</v>
      </c>
      <c r="L960" s="1250">
        <f t="shared" ca="1" si="1031"/>
        <v>0</v>
      </c>
      <c r="M960" s="1250">
        <f t="shared" ca="1" si="1031"/>
        <v>0</v>
      </c>
      <c r="N960" s="1250">
        <f t="shared" ca="1" si="1031"/>
        <v>0</v>
      </c>
      <c r="O960" s="1250">
        <f t="shared" ca="1" si="1031"/>
        <v>0</v>
      </c>
      <c r="P960" s="1250">
        <f t="shared" ca="1" si="1031"/>
        <v>0</v>
      </c>
      <c r="Q960" s="1250">
        <f t="shared" ca="1" si="1031"/>
        <v>0</v>
      </c>
      <c r="R960" s="1250">
        <f t="shared" ca="1" si="1031"/>
        <v>0</v>
      </c>
      <c r="S960" s="1250">
        <f t="shared" ca="1" si="1031"/>
        <v>0</v>
      </c>
      <c r="T960" s="1250">
        <f t="shared" ca="1" si="1031"/>
        <v>0</v>
      </c>
      <c r="U960" s="1250">
        <f t="shared" ca="1" si="1031"/>
        <v>0</v>
      </c>
      <c r="V960" s="1250">
        <f t="shared" ca="1" si="1031"/>
        <v>0</v>
      </c>
      <c r="W960" s="1250">
        <f t="shared" ca="1" si="1031"/>
        <v>0</v>
      </c>
      <c r="X960" s="1250">
        <f t="shared" ca="1" si="1031"/>
        <v>0</v>
      </c>
      <c r="Y960" s="1250">
        <f t="shared" ca="1" si="1031"/>
        <v>0</v>
      </c>
      <c r="Z960" s="1250">
        <f t="shared" ca="1" si="1031"/>
        <v>0</v>
      </c>
      <c r="AA960" s="1250">
        <f t="shared" ca="1" si="1031"/>
        <v>0</v>
      </c>
      <c r="AB960" s="1250">
        <f t="shared" ca="1" si="1031"/>
        <v>0</v>
      </c>
      <c r="AC960" s="1250">
        <f t="shared" ca="1" si="1031"/>
        <v>0</v>
      </c>
      <c r="AD960" s="1250">
        <f t="shared" ca="1" si="1031"/>
        <v>0</v>
      </c>
      <c r="AE960" s="1250">
        <f t="shared" ca="1" si="1031"/>
        <v>0</v>
      </c>
      <c r="AF960" s="1250">
        <f t="shared" ca="1" si="1031"/>
        <v>0</v>
      </c>
      <c r="AG960" s="1250">
        <f t="shared" ca="1" si="1031"/>
        <v>0</v>
      </c>
      <c r="AH960" s="1250">
        <f t="shared" ca="1" si="1031"/>
        <v>0</v>
      </c>
      <c r="AI960" s="1250">
        <f t="shared" ca="1" si="1031"/>
        <v>0</v>
      </c>
      <c r="AJ960" s="1250">
        <f t="shared" ca="1" si="1031"/>
        <v>0</v>
      </c>
      <c r="AK960" s="1250">
        <f t="shared" ref="AK960:BP960" ca="1" si="1032">AK696*AK$941</f>
        <v>0</v>
      </c>
      <c r="AL960" s="1250">
        <f t="shared" ca="1" si="1032"/>
        <v>0</v>
      </c>
      <c r="AM960" s="1250">
        <f t="shared" ca="1" si="1032"/>
        <v>0</v>
      </c>
      <c r="AN960" s="1250">
        <f t="shared" ca="1" si="1032"/>
        <v>0</v>
      </c>
      <c r="AO960" s="1250">
        <f t="shared" ca="1" si="1032"/>
        <v>0</v>
      </c>
      <c r="AP960" s="1250">
        <f t="shared" ca="1" si="1032"/>
        <v>0</v>
      </c>
      <c r="AQ960" s="1250">
        <f t="shared" ca="1" si="1032"/>
        <v>0</v>
      </c>
      <c r="AR960" s="1250">
        <f t="shared" ca="1" si="1032"/>
        <v>0</v>
      </c>
      <c r="AS960" s="1250">
        <f t="shared" ca="1" si="1032"/>
        <v>0</v>
      </c>
      <c r="AT960" s="1250">
        <f t="shared" ca="1" si="1032"/>
        <v>0</v>
      </c>
      <c r="AU960" s="1250">
        <f t="shared" ca="1" si="1032"/>
        <v>0</v>
      </c>
      <c r="AV960" s="1250">
        <f t="shared" ca="1" si="1032"/>
        <v>0</v>
      </c>
      <c r="AW960" s="1250">
        <f t="shared" ca="1" si="1032"/>
        <v>0</v>
      </c>
      <c r="AX960" s="1250">
        <f t="shared" ca="1" si="1032"/>
        <v>0</v>
      </c>
      <c r="AY960" s="1250">
        <f t="shared" ca="1" si="1032"/>
        <v>0</v>
      </c>
      <c r="AZ960" s="1250">
        <f t="shared" ca="1" si="1032"/>
        <v>0</v>
      </c>
      <c r="BA960" s="1250">
        <f t="shared" ca="1" si="1032"/>
        <v>0</v>
      </c>
      <c r="BB960" s="1250">
        <f t="shared" ca="1" si="1032"/>
        <v>0</v>
      </c>
      <c r="BC960" s="1250">
        <f t="shared" ca="1" si="1032"/>
        <v>0</v>
      </c>
      <c r="BD960" s="1250">
        <f t="shared" ca="1" si="1032"/>
        <v>0</v>
      </c>
      <c r="BE960" s="1250">
        <f t="shared" ca="1" si="1032"/>
        <v>0</v>
      </c>
      <c r="BF960" s="1250">
        <f t="shared" ca="1" si="1032"/>
        <v>0</v>
      </c>
      <c r="BG960" s="1250">
        <f t="shared" ca="1" si="1032"/>
        <v>0</v>
      </c>
      <c r="BH960" s="1250">
        <f t="shared" ca="1" si="1032"/>
        <v>0</v>
      </c>
      <c r="BI960" s="1250">
        <f t="shared" ca="1" si="1032"/>
        <v>0</v>
      </c>
      <c r="BJ960" s="1250">
        <f t="shared" ca="1" si="1032"/>
        <v>0</v>
      </c>
      <c r="BK960" s="1250">
        <f t="shared" ca="1" si="1032"/>
        <v>0</v>
      </c>
      <c r="BL960" s="1250">
        <f t="shared" ca="1" si="1032"/>
        <v>0</v>
      </c>
      <c r="BM960" s="1250">
        <f t="shared" ca="1" si="1032"/>
        <v>0</v>
      </c>
      <c r="BN960" s="1250">
        <f t="shared" ca="1" si="1032"/>
        <v>0</v>
      </c>
      <c r="BO960" s="1250">
        <f t="shared" ca="1" si="1032"/>
        <v>0</v>
      </c>
      <c r="BP960" s="1250">
        <f t="shared" ca="1" si="1032"/>
        <v>0</v>
      </c>
      <c r="BQ960" s="1250">
        <f t="shared" ref="BQ960:CV960" ca="1" si="1033">BQ696*BQ$941</f>
        <v>0</v>
      </c>
      <c r="BR960" s="1250">
        <f t="shared" ca="1" si="1033"/>
        <v>0</v>
      </c>
      <c r="BS960" s="1250">
        <f t="shared" ca="1" si="1033"/>
        <v>0</v>
      </c>
      <c r="BT960" s="1250">
        <f t="shared" ca="1" si="1033"/>
        <v>0</v>
      </c>
      <c r="BU960" s="1250">
        <f t="shared" ca="1" si="1033"/>
        <v>0</v>
      </c>
      <c r="BV960" s="1250">
        <f t="shared" ca="1" si="1033"/>
        <v>0</v>
      </c>
      <c r="BW960" s="1250">
        <f t="shared" ca="1" si="1033"/>
        <v>0</v>
      </c>
      <c r="BX960" s="1250">
        <f t="shared" ca="1" si="1033"/>
        <v>0</v>
      </c>
      <c r="BY960" s="1250">
        <f t="shared" ca="1" si="1033"/>
        <v>0</v>
      </c>
      <c r="BZ960" s="1250">
        <f t="shared" ca="1" si="1033"/>
        <v>0</v>
      </c>
      <c r="CA960" s="1250">
        <f t="shared" ca="1" si="1033"/>
        <v>0</v>
      </c>
      <c r="CB960" s="1250">
        <f t="shared" ca="1" si="1033"/>
        <v>0</v>
      </c>
      <c r="CC960" s="1250">
        <f t="shared" ca="1" si="1033"/>
        <v>0</v>
      </c>
      <c r="CD960" s="1250">
        <f t="shared" ca="1" si="1033"/>
        <v>0</v>
      </c>
      <c r="CE960" s="1250">
        <f t="shared" ca="1" si="1033"/>
        <v>0</v>
      </c>
      <c r="CF960" s="1250">
        <f t="shared" ca="1" si="1033"/>
        <v>0</v>
      </c>
      <c r="CG960" s="1250">
        <f t="shared" ca="1" si="1033"/>
        <v>0</v>
      </c>
      <c r="CH960" s="1250">
        <f t="shared" ca="1" si="1033"/>
        <v>0</v>
      </c>
      <c r="CI960" s="1250">
        <f t="shared" ca="1" si="1033"/>
        <v>0</v>
      </c>
      <c r="CJ960" s="1250">
        <f t="shared" ca="1" si="1033"/>
        <v>0</v>
      </c>
      <c r="CK960" s="1250">
        <f t="shared" ca="1" si="1033"/>
        <v>0</v>
      </c>
      <c r="CL960" s="1250">
        <f t="shared" ca="1" si="1033"/>
        <v>0</v>
      </c>
      <c r="CM960" s="1250">
        <f t="shared" ca="1" si="1033"/>
        <v>0</v>
      </c>
      <c r="CN960" s="1250">
        <f t="shared" ca="1" si="1033"/>
        <v>0</v>
      </c>
      <c r="CO960" s="1250">
        <f t="shared" ca="1" si="1033"/>
        <v>0</v>
      </c>
      <c r="CP960" s="1250">
        <f t="shared" ca="1" si="1033"/>
        <v>0</v>
      </c>
      <c r="CQ960" s="1250">
        <f t="shared" ca="1" si="1033"/>
        <v>0</v>
      </c>
      <c r="CR960" s="1250">
        <f t="shared" ca="1" si="1033"/>
        <v>0</v>
      </c>
      <c r="CS960" s="1250">
        <f t="shared" ca="1" si="1033"/>
        <v>0</v>
      </c>
      <c r="CT960" s="1250">
        <f t="shared" ca="1" si="1033"/>
        <v>0</v>
      </c>
      <c r="CU960" s="1250">
        <f t="shared" ca="1" si="1033"/>
        <v>0</v>
      </c>
      <c r="CV960" s="1250">
        <f t="shared" ca="1" si="1033"/>
        <v>0</v>
      </c>
      <c r="CW960" s="1250">
        <f t="shared" ref="CW960:DU960" ca="1" si="1034">CW696*CW$941</f>
        <v>0</v>
      </c>
      <c r="CX960" s="1250">
        <f t="shared" ca="1" si="1034"/>
        <v>0</v>
      </c>
      <c r="CY960" s="1250">
        <f t="shared" ca="1" si="1034"/>
        <v>0</v>
      </c>
      <c r="CZ960" s="1250">
        <f t="shared" ca="1" si="1034"/>
        <v>0</v>
      </c>
      <c r="DA960" s="1250">
        <f t="shared" ca="1" si="1034"/>
        <v>0</v>
      </c>
      <c r="DB960" s="1250">
        <f t="shared" ca="1" si="1034"/>
        <v>0</v>
      </c>
      <c r="DC960" s="1250">
        <f t="shared" ca="1" si="1034"/>
        <v>0</v>
      </c>
      <c r="DD960" s="1250">
        <f t="shared" ca="1" si="1034"/>
        <v>0</v>
      </c>
      <c r="DE960" s="1250">
        <f t="shared" ca="1" si="1034"/>
        <v>0</v>
      </c>
      <c r="DF960" s="1250">
        <f t="shared" ca="1" si="1034"/>
        <v>0</v>
      </c>
      <c r="DG960" s="1250">
        <f t="shared" ca="1" si="1034"/>
        <v>0</v>
      </c>
      <c r="DH960" s="1250">
        <f t="shared" ca="1" si="1034"/>
        <v>0</v>
      </c>
      <c r="DI960" s="1250">
        <f t="shared" ca="1" si="1034"/>
        <v>0</v>
      </c>
      <c r="DJ960" s="1250">
        <f t="shared" ca="1" si="1034"/>
        <v>0</v>
      </c>
      <c r="DK960" s="1250">
        <f t="shared" ca="1" si="1034"/>
        <v>0</v>
      </c>
      <c r="DL960" s="1250">
        <f t="shared" ca="1" si="1034"/>
        <v>0</v>
      </c>
      <c r="DM960" s="1250">
        <f t="shared" ca="1" si="1034"/>
        <v>0</v>
      </c>
      <c r="DN960" s="1250">
        <f t="shared" ca="1" si="1034"/>
        <v>0</v>
      </c>
      <c r="DO960" s="1250">
        <f t="shared" ca="1" si="1034"/>
        <v>0</v>
      </c>
      <c r="DP960" s="1250">
        <f t="shared" ca="1" si="1034"/>
        <v>0</v>
      </c>
      <c r="DQ960" s="1250">
        <f t="shared" ca="1" si="1034"/>
        <v>0</v>
      </c>
      <c r="DR960" s="1250">
        <f t="shared" ca="1" si="1034"/>
        <v>0</v>
      </c>
      <c r="DS960" s="1250">
        <f t="shared" ca="1" si="1034"/>
        <v>0</v>
      </c>
      <c r="DT960" s="1250">
        <f t="shared" ca="1" si="1034"/>
        <v>0</v>
      </c>
      <c r="DU960" s="1250">
        <f t="shared" ca="1" si="1034"/>
        <v>0</v>
      </c>
      <c r="DV960" s="28" t="s">
        <v>803</v>
      </c>
    </row>
    <row r="961" spans="3:126">
      <c r="C961" s="859" t="s">
        <v>430</v>
      </c>
      <c r="E961" s="1250">
        <f t="shared" ref="E961:AJ961" ca="1" si="1035">E697*E$941</f>
        <v>0</v>
      </c>
      <c r="F961" s="1250">
        <f t="shared" ca="1" si="1035"/>
        <v>0</v>
      </c>
      <c r="G961" s="1250">
        <f t="shared" ca="1" si="1035"/>
        <v>0</v>
      </c>
      <c r="H961" s="1250">
        <f t="shared" ca="1" si="1035"/>
        <v>0</v>
      </c>
      <c r="I961" s="1250">
        <f t="shared" ca="1" si="1035"/>
        <v>0</v>
      </c>
      <c r="J961" s="1250">
        <f t="shared" ca="1" si="1035"/>
        <v>0</v>
      </c>
      <c r="K961" s="1250">
        <f t="shared" ca="1" si="1035"/>
        <v>0</v>
      </c>
      <c r="L961" s="1250">
        <f t="shared" ca="1" si="1035"/>
        <v>0</v>
      </c>
      <c r="M961" s="1250">
        <f t="shared" ca="1" si="1035"/>
        <v>0</v>
      </c>
      <c r="N961" s="1250">
        <f t="shared" ca="1" si="1035"/>
        <v>0</v>
      </c>
      <c r="O961" s="1250">
        <f t="shared" ca="1" si="1035"/>
        <v>0</v>
      </c>
      <c r="P961" s="1250">
        <f t="shared" ca="1" si="1035"/>
        <v>0</v>
      </c>
      <c r="Q961" s="1250">
        <f t="shared" ca="1" si="1035"/>
        <v>0</v>
      </c>
      <c r="R961" s="1250">
        <f t="shared" ca="1" si="1035"/>
        <v>0</v>
      </c>
      <c r="S961" s="1250">
        <f t="shared" ca="1" si="1035"/>
        <v>0</v>
      </c>
      <c r="T961" s="1250">
        <f t="shared" ca="1" si="1035"/>
        <v>0</v>
      </c>
      <c r="U961" s="1250">
        <f t="shared" ca="1" si="1035"/>
        <v>0</v>
      </c>
      <c r="V961" s="1250">
        <f t="shared" ca="1" si="1035"/>
        <v>0</v>
      </c>
      <c r="W961" s="1250">
        <f t="shared" ca="1" si="1035"/>
        <v>0</v>
      </c>
      <c r="X961" s="1250">
        <f t="shared" ca="1" si="1035"/>
        <v>0</v>
      </c>
      <c r="Y961" s="1250">
        <f t="shared" ca="1" si="1035"/>
        <v>0</v>
      </c>
      <c r="Z961" s="1250">
        <f t="shared" ca="1" si="1035"/>
        <v>0</v>
      </c>
      <c r="AA961" s="1250">
        <f t="shared" ca="1" si="1035"/>
        <v>0</v>
      </c>
      <c r="AB961" s="1250">
        <f t="shared" ca="1" si="1035"/>
        <v>0</v>
      </c>
      <c r="AC961" s="1250">
        <f t="shared" ca="1" si="1035"/>
        <v>0</v>
      </c>
      <c r="AD961" s="1250">
        <f t="shared" ca="1" si="1035"/>
        <v>0</v>
      </c>
      <c r="AE961" s="1250">
        <f t="shared" ca="1" si="1035"/>
        <v>0</v>
      </c>
      <c r="AF961" s="1250">
        <f t="shared" ca="1" si="1035"/>
        <v>0</v>
      </c>
      <c r="AG961" s="1250">
        <f t="shared" ca="1" si="1035"/>
        <v>0</v>
      </c>
      <c r="AH961" s="1250">
        <f t="shared" ca="1" si="1035"/>
        <v>0</v>
      </c>
      <c r="AI961" s="1250">
        <f t="shared" ca="1" si="1035"/>
        <v>0</v>
      </c>
      <c r="AJ961" s="1250">
        <f t="shared" ca="1" si="1035"/>
        <v>0</v>
      </c>
      <c r="AK961" s="1250">
        <f t="shared" ref="AK961:BP961" ca="1" si="1036">AK697*AK$941</f>
        <v>0</v>
      </c>
      <c r="AL961" s="1250">
        <f t="shared" ca="1" si="1036"/>
        <v>0</v>
      </c>
      <c r="AM961" s="1250">
        <f t="shared" ca="1" si="1036"/>
        <v>0</v>
      </c>
      <c r="AN961" s="1250">
        <f t="shared" ca="1" si="1036"/>
        <v>0</v>
      </c>
      <c r="AO961" s="1250">
        <f t="shared" ca="1" si="1036"/>
        <v>0</v>
      </c>
      <c r="AP961" s="1250">
        <f t="shared" ca="1" si="1036"/>
        <v>0</v>
      </c>
      <c r="AQ961" s="1250">
        <f t="shared" ca="1" si="1036"/>
        <v>0</v>
      </c>
      <c r="AR961" s="1250">
        <f t="shared" ca="1" si="1036"/>
        <v>0</v>
      </c>
      <c r="AS961" s="1250">
        <f t="shared" ca="1" si="1036"/>
        <v>0</v>
      </c>
      <c r="AT961" s="1250">
        <f t="shared" ca="1" si="1036"/>
        <v>0</v>
      </c>
      <c r="AU961" s="1250">
        <f t="shared" ca="1" si="1036"/>
        <v>0</v>
      </c>
      <c r="AV961" s="1250">
        <f t="shared" ca="1" si="1036"/>
        <v>0</v>
      </c>
      <c r="AW961" s="1250">
        <f t="shared" ca="1" si="1036"/>
        <v>0</v>
      </c>
      <c r="AX961" s="1250">
        <f t="shared" ca="1" si="1036"/>
        <v>0</v>
      </c>
      <c r="AY961" s="1250">
        <f t="shared" ca="1" si="1036"/>
        <v>0</v>
      </c>
      <c r="AZ961" s="1250">
        <f t="shared" ca="1" si="1036"/>
        <v>0</v>
      </c>
      <c r="BA961" s="1250">
        <f t="shared" ca="1" si="1036"/>
        <v>0</v>
      </c>
      <c r="BB961" s="1250">
        <f t="shared" ca="1" si="1036"/>
        <v>0</v>
      </c>
      <c r="BC961" s="1250">
        <f t="shared" ca="1" si="1036"/>
        <v>0</v>
      </c>
      <c r="BD961" s="1250">
        <f t="shared" ca="1" si="1036"/>
        <v>0</v>
      </c>
      <c r="BE961" s="1250">
        <f t="shared" ca="1" si="1036"/>
        <v>0</v>
      </c>
      <c r="BF961" s="1250">
        <f t="shared" ca="1" si="1036"/>
        <v>0</v>
      </c>
      <c r="BG961" s="1250">
        <f t="shared" ca="1" si="1036"/>
        <v>0</v>
      </c>
      <c r="BH961" s="1250">
        <f t="shared" ca="1" si="1036"/>
        <v>0</v>
      </c>
      <c r="BI961" s="1250">
        <f t="shared" ca="1" si="1036"/>
        <v>0</v>
      </c>
      <c r="BJ961" s="1250">
        <f t="shared" ca="1" si="1036"/>
        <v>0</v>
      </c>
      <c r="BK961" s="1250">
        <f t="shared" ca="1" si="1036"/>
        <v>0</v>
      </c>
      <c r="BL961" s="1250">
        <f t="shared" ca="1" si="1036"/>
        <v>0</v>
      </c>
      <c r="BM961" s="1250">
        <f t="shared" ca="1" si="1036"/>
        <v>0</v>
      </c>
      <c r="BN961" s="1250">
        <f t="shared" ca="1" si="1036"/>
        <v>0</v>
      </c>
      <c r="BO961" s="1250">
        <f t="shared" ca="1" si="1036"/>
        <v>0</v>
      </c>
      <c r="BP961" s="1250">
        <f t="shared" ca="1" si="1036"/>
        <v>0</v>
      </c>
      <c r="BQ961" s="1250">
        <f t="shared" ref="BQ961:CV961" ca="1" si="1037">BQ697*BQ$941</f>
        <v>0</v>
      </c>
      <c r="BR961" s="1250">
        <f t="shared" ca="1" si="1037"/>
        <v>0</v>
      </c>
      <c r="BS961" s="1250">
        <f t="shared" ca="1" si="1037"/>
        <v>0</v>
      </c>
      <c r="BT961" s="1250">
        <f t="shared" ca="1" si="1037"/>
        <v>0</v>
      </c>
      <c r="BU961" s="1250">
        <f t="shared" ca="1" si="1037"/>
        <v>0</v>
      </c>
      <c r="BV961" s="1250">
        <f t="shared" ca="1" si="1037"/>
        <v>0</v>
      </c>
      <c r="BW961" s="1250">
        <f t="shared" ca="1" si="1037"/>
        <v>0</v>
      </c>
      <c r="BX961" s="1250">
        <f t="shared" ca="1" si="1037"/>
        <v>0</v>
      </c>
      <c r="BY961" s="1250">
        <f t="shared" ca="1" si="1037"/>
        <v>0</v>
      </c>
      <c r="BZ961" s="1250">
        <f t="shared" ca="1" si="1037"/>
        <v>0</v>
      </c>
      <c r="CA961" s="1250">
        <f t="shared" ca="1" si="1037"/>
        <v>0</v>
      </c>
      <c r="CB961" s="1250">
        <f t="shared" ca="1" si="1037"/>
        <v>0</v>
      </c>
      <c r="CC961" s="1250">
        <f t="shared" ca="1" si="1037"/>
        <v>0</v>
      </c>
      <c r="CD961" s="1250">
        <f t="shared" ca="1" si="1037"/>
        <v>0</v>
      </c>
      <c r="CE961" s="1250">
        <f t="shared" ca="1" si="1037"/>
        <v>0</v>
      </c>
      <c r="CF961" s="1250">
        <f t="shared" ca="1" si="1037"/>
        <v>0</v>
      </c>
      <c r="CG961" s="1250">
        <f t="shared" ca="1" si="1037"/>
        <v>0</v>
      </c>
      <c r="CH961" s="1250">
        <f t="shared" ca="1" si="1037"/>
        <v>0</v>
      </c>
      <c r="CI961" s="1250">
        <f t="shared" ca="1" si="1037"/>
        <v>0</v>
      </c>
      <c r="CJ961" s="1250">
        <f t="shared" ca="1" si="1037"/>
        <v>0</v>
      </c>
      <c r="CK961" s="1250">
        <f t="shared" ca="1" si="1037"/>
        <v>0</v>
      </c>
      <c r="CL961" s="1250">
        <f t="shared" ca="1" si="1037"/>
        <v>0</v>
      </c>
      <c r="CM961" s="1250">
        <f t="shared" ca="1" si="1037"/>
        <v>0</v>
      </c>
      <c r="CN961" s="1250">
        <f t="shared" ca="1" si="1037"/>
        <v>0</v>
      </c>
      <c r="CO961" s="1250">
        <f t="shared" ca="1" si="1037"/>
        <v>0</v>
      </c>
      <c r="CP961" s="1250">
        <f t="shared" ca="1" si="1037"/>
        <v>0</v>
      </c>
      <c r="CQ961" s="1250">
        <f t="shared" ca="1" si="1037"/>
        <v>0</v>
      </c>
      <c r="CR961" s="1250">
        <f t="shared" ca="1" si="1037"/>
        <v>0</v>
      </c>
      <c r="CS961" s="1250">
        <f t="shared" ca="1" si="1037"/>
        <v>0</v>
      </c>
      <c r="CT961" s="1250">
        <f t="shared" ca="1" si="1037"/>
        <v>0</v>
      </c>
      <c r="CU961" s="1250">
        <f t="shared" ca="1" si="1037"/>
        <v>0</v>
      </c>
      <c r="CV961" s="1250">
        <f t="shared" ca="1" si="1037"/>
        <v>0</v>
      </c>
      <c r="CW961" s="1250">
        <f t="shared" ref="CW961:DU961" ca="1" si="1038">CW697*CW$941</f>
        <v>0</v>
      </c>
      <c r="CX961" s="1250">
        <f t="shared" ca="1" si="1038"/>
        <v>0</v>
      </c>
      <c r="CY961" s="1250">
        <f t="shared" ca="1" si="1038"/>
        <v>0</v>
      </c>
      <c r="CZ961" s="1250">
        <f t="shared" ca="1" si="1038"/>
        <v>0</v>
      </c>
      <c r="DA961" s="1250">
        <f t="shared" ca="1" si="1038"/>
        <v>0</v>
      </c>
      <c r="DB961" s="1250">
        <f t="shared" ca="1" si="1038"/>
        <v>0</v>
      </c>
      <c r="DC961" s="1250">
        <f t="shared" ca="1" si="1038"/>
        <v>0</v>
      </c>
      <c r="DD961" s="1250">
        <f t="shared" ca="1" si="1038"/>
        <v>0</v>
      </c>
      <c r="DE961" s="1250">
        <f t="shared" ca="1" si="1038"/>
        <v>0</v>
      </c>
      <c r="DF961" s="1250">
        <f t="shared" ca="1" si="1038"/>
        <v>0</v>
      </c>
      <c r="DG961" s="1250">
        <f t="shared" ca="1" si="1038"/>
        <v>0</v>
      </c>
      <c r="DH961" s="1250">
        <f t="shared" ca="1" si="1038"/>
        <v>0</v>
      </c>
      <c r="DI961" s="1250">
        <f t="shared" ca="1" si="1038"/>
        <v>0</v>
      </c>
      <c r="DJ961" s="1250">
        <f t="shared" ca="1" si="1038"/>
        <v>0</v>
      </c>
      <c r="DK961" s="1250">
        <f t="shared" ca="1" si="1038"/>
        <v>0</v>
      </c>
      <c r="DL961" s="1250">
        <f t="shared" ca="1" si="1038"/>
        <v>0</v>
      </c>
      <c r="DM961" s="1250">
        <f t="shared" ca="1" si="1038"/>
        <v>0</v>
      </c>
      <c r="DN961" s="1250">
        <f t="shared" ca="1" si="1038"/>
        <v>0</v>
      </c>
      <c r="DO961" s="1250">
        <f t="shared" ca="1" si="1038"/>
        <v>0</v>
      </c>
      <c r="DP961" s="1250">
        <f t="shared" ca="1" si="1038"/>
        <v>0</v>
      </c>
      <c r="DQ961" s="1250">
        <f t="shared" ca="1" si="1038"/>
        <v>0</v>
      </c>
      <c r="DR961" s="1250">
        <f t="shared" ca="1" si="1038"/>
        <v>0</v>
      </c>
      <c r="DS961" s="1250">
        <f t="shared" ca="1" si="1038"/>
        <v>0</v>
      </c>
      <c r="DT961" s="1250">
        <f t="shared" ca="1" si="1038"/>
        <v>0</v>
      </c>
      <c r="DU961" s="1250">
        <f t="shared" ca="1" si="1038"/>
        <v>0</v>
      </c>
      <c r="DV961" s="28" t="s">
        <v>803</v>
      </c>
    </row>
    <row r="962" spans="3:126">
      <c r="C962" s="859" t="s">
        <v>432</v>
      </c>
      <c r="E962" s="1250">
        <f t="shared" ref="E962:AJ962" ca="1" si="1039">E699*E$941</f>
        <v>0</v>
      </c>
      <c r="F962" s="1250">
        <f t="shared" ca="1" si="1039"/>
        <v>0</v>
      </c>
      <c r="G962" s="1250">
        <f t="shared" ca="1" si="1039"/>
        <v>0</v>
      </c>
      <c r="H962" s="1250">
        <f t="shared" ca="1" si="1039"/>
        <v>0</v>
      </c>
      <c r="I962" s="1250">
        <f t="shared" ca="1" si="1039"/>
        <v>0</v>
      </c>
      <c r="J962" s="1250">
        <f t="shared" ca="1" si="1039"/>
        <v>0</v>
      </c>
      <c r="K962" s="1250">
        <f t="shared" ca="1" si="1039"/>
        <v>0</v>
      </c>
      <c r="L962" s="1250">
        <f t="shared" ca="1" si="1039"/>
        <v>0</v>
      </c>
      <c r="M962" s="1250">
        <f t="shared" ca="1" si="1039"/>
        <v>0</v>
      </c>
      <c r="N962" s="1250">
        <f t="shared" ca="1" si="1039"/>
        <v>0</v>
      </c>
      <c r="O962" s="1250">
        <f t="shared" ca="1" si="1039"/>
        <v>0</v>
      </c>
      <c r="P962" s="1250">
        <f t="shared" ca="1" si="1039"/>
        <v>0</v>
      </c>
      <c r="Q962" s="1250">
        <f t="shared" ca="1" si="1039"/>
        <v>0</v>
      </c>
      <c r="R962" s="1250">
        <f t="shared" ca="1" si="1039"/>
        <v>0</v>
      </c>
      <c r="S962" s="1250">
        <f t="shared" ca="1" si="1039"/>
        <v>0</v>
      </c>
      <c r="T962" s="1250">
        <f t="shared" ca="1" si="1039"/>
        <v>0</v>
      </c>
      <c r="U962" s="1250">
        <f t="shared" ca="1" si="1039"/>
        <v>0</v>
      </c>
      <c r="V962" s="1250">
        <f t="shared" ca="1" si="1039"/>
        <v>0</v>
      </c>
      <c r="W962" s="1250">
        <f t="shared" ca="1" si="1039"/>
        <v>0</v>
      </c>
      <c r="X962" s="1250">
        <f t="shared" ca="1" si="1039"/>
        <v>0</v>
      </c>
      <c r="Y962" s="1250">
        <f t="shared" ca="1" si="1039"/>
        <v>0</v>
      </c>
      <c r="Z962" s="1250">
        <f t="shared" ca="1" si="1039"/>
        <v>0</v>
      </c>
      <c r="AA962" s="1250">
        <f t="shared" ca="1" si="1039"/>
        <v>0</v>
      </c>
      <c r="AB962" s="1250">
        <f t="shared" ca="1" si="1039"/>
        <v>0</v>
      </c>
      <c r="AC962" s="1250">
        <f t="shared" ca="1" si="1039"/>
        <v>0</v>
      </c>
      <c r="AD962" s="1250">
        <f t="shared" ca="1" si="1039"/>
        <v>0</v>
      </c>
      <c r="AE962" s="1250">
        <f t="shared" ca="1" si="1039"/>
        <v>0</v>
      </c>
      <c r="AF962" s="1250">
        <f t="shared" ca="1" si="1039"/>
        <v>0</v>
      </c>
      <c r="AG962" s="1250">
        <f t="shared" ca="1" si="1039"/>
        <v>0</v>
      </c>
      <c r="AH962" s="1250">
        <f t="shared" ca="1" si="1039"/>
        <v>0</v>
      </c>
      <c r="AI962" s="1250">
        <f t="shared" ca="1" si="1039"/>
        <v>0</v>
      </c>
      <c r="AJ962" s="1250">
        <f t="shared" ca="1" si="1039"/>
        <v>0</v>
      </c>
      <c r="AK962" s="1250">
        <f t="shared" ref="AK962:BP962" ca="1" si="1040">AK699*AK$941</f>
        <v>0</v>
      </c>
      <c r="AL962" s="1250">
        <f t="shared" ca="1" si="1040"/>
        <v>0</v>
      </c>
      <c r="AM962" s="1250">
        <f t="shared" ca="1" si="1040"/>
        <v>0</v>
      </c>
      <c r="AN962" s="1250">
        <f t="shared" ca="1" si="1040"/>
        <v>0</v>
      </c>
      <c r="AO962" s="1250">
        <f t="shared" ca="1" si="1040"/>
        <v>0</v>
      </c>
      <c r="AP962" s="1250">
        <f t="shared" ca="1" si="1040"/>
        <v>0</v>
      </c>
      <c r="AQ962" s="1250">
        <f t="shared" ca="1" si="1040"/>
        <v>0</v>
      </c>
      <c r="AR962" s="1250">
        <f t="shared" ca="1" si="1040"/>
        <v>0</v>
      </c>
      <c r="AS962" s="1250">
        <f t="shared" ca="1" si="1040"/>
        <v>0</v>
      </c>
      <c r="AT962" s="1250">
        <f t="shared" ca="1" si="1040"/>
        <v>0</v>
      </c>
      <c r="AU962" s="1250">
        <f t="shared" ca="1" si="1040"/>
        <v>0</v>
      </c>
      <c r="AV962" s="1250">
        <f t="shared" ca="1" si="1040"/>
        <v>0</v>
      </c>
      <c r="AW962" s="1250">
        <f t="shared" ca="1" si="1040"/>
        <v>0</v>
      </c>
      <c r="AX962" s="1250">
        <f t="shared" ca="1" si="1040"/>
        <v>0</v>
      </c>
      <c r="AY962" s="1250">
        <f t="shared" ca="1" si="1040"/>
        <v>0</v>
      </c>
      <c r="AZ962" s="1250">
        <f t="shared" ca="1" si="1040"/>
        <v>0</v>
      </c>
      <c r="BA962" s="1250">
        <f t="shared" ca="1" si="1040"/>
        <v>0</v>
      </c>
      <c r="BB962" s="1250">
        <f t="shared" ca="1" si="1040"/>
        <v>0</v>
      </c>
      <c r="BC962" s="1250">
        <f t="shared" ca="1" si="1040"/>
        <v>0</v>
      </c>
      <c r="BD962" s="1250">
        <f t="shared" ca="1" si="1040"/>
        <v>0</v>
      </c>
      <c r="BE962" s="1250">
        <f t="shared" ca="1" si="1040"/>
        <v>0</v>
      </c>
      <c r="BF962" s="1250">
        <f t="shared" ca="1" si="1040"/>
        <v>0</v>
      </c>
      <c r="BG962" s="1250">
        <f t="shared" ca="1" si="1040"/>
        <v>0</v>
      </c>
      <c r="BH962" s="1250">
        <f t="shared" ca="1" si="1040"/>
        <v>0</v>
      </c>
      <c r="BI962" s="1250">
        <f t="shared" ca="1" si="1040"/>
        <v>0</v>
      </c>
      <c r="BJ962" s="1250">
        <f t="shared" ca="1" si="1040"/>
        <v>0</v>
      </c>
      <c r="BK962" s="1250">
        <f t="shared" ca="1" si="1040"/>
        <v>0</v>
      </c>
      <c r="BL962" s="1250">
        <f t="shared" ca="1" si="1040"/>
        <v>0</v>
      </c>
      <c r="BM962" s="1250">
        <f t="shared" ca="1" si="1040"/>
        <v>0</v>
      </c>
      <c r="BN962" s="1250">
        <f t="shared" ca="1" si="1040"/>
        <v>0</v>
      </c>
      <c r="BO962" s="1250">
        <f t="shared" ca="1" si="1040"/>
        <v>0</v>
      </c>
      <c r="BP962" s="1250">
        <f t="shared" ca="1" si="1040"/>
        <v>0</v>
      </c>
      <c r="BQ962" s="1250">
        <f t="shared" ref="BQ962:CV962" ca="1" si="1041">BQ699*BQ$941</f>
        <v>0</v>
      </c>
      <c r="BR962" s="1250">
        <f t="shared" ca="1" si="1041"/>
        <v>0</v>
      </c>
      <c r="BS962" s="1250">
        <f t="shared" ca="1" si="1041"/>
        <v>0</v>
      </c>
      <c r="BT962" s="1250">
        <f t="shared" ca="1" si="1041"/>
        <v>0</v>
      </c>
      <c r="BU962" s="1250">
        <f t="shared" ca="1" si="1041"/>
        <v>0</v>
      </c>
      <c r="BV962" s="1250">
        <f t="shared" ca="1" si="1041"/>
        <v>0</v>
      </c>
      <c r="BW962" s="1250">
        <f t="shared" ca="1" si="1041"/>
        <v>0</v>
      </c>
      <c r="BX962" s="1250">
        <f t="shared" ca="1" si="1041"/>
        <v>0</v>
      </c>
      <c r="BY962" s="1250">
        <f t="shared" ca="1" si="1041"/>
        <v>0</v>
      </c>
      <c r="BZ962" s="1250">
        <f t="shared" ca="1" si="1041"/>
        <v>0</v>
      </c>
      <c r="CA962" s="1250">
        <f t="shared" ca="1" si="1041"/>
        <v>0</v>
      </c>
      <c r="CB962" s="1250">
        <f t="shared" ca="1" si="1041"/>
        <v>0</v>
      </c>
      <c r="CC962" s="1250">
        <f t="shared" ca="1" si="1041"/>
        <v>0</v>
      </c>
      <c r="CD962" s="1250">
        <f t="shared" ca="1" si="1041"/>
        <v>0</v>
      </c>
      <c r="CE962" s="1250">
        <f t="shared" ca="1" si="1041"/>
        <v>0</v>
      </c>
      <c r="CF962" s="1250">
        <f t="shared" ca="1" si="1041"/>
        <v>0</v>
      </c>
      <c r="CG962" s="1250">
        <f t="shared" ca="1" si="1041"/>
        <v>0</v>
      </c>
      <c r="CH962" s="1250">
        <f t="shared" ca="1" si="1041"/>
        <v>0</v>
      </c>
      <c r="CI962" s="1250">
        <f t="shared" ca="1" si="1041"/>
        <v>0</v>
      </c>
      <c r="CJ962" s="1250">
        <f t="shared" ca="1" si="1041"/>
        <v>0</v>
      </c>
      <c r="CK962" s="1250">
        <f t="shared" ca="1" si="1041"/>
        <v>0</v>
      </c>
      <c r="CL962" s="1250">
        <f t="shared" ca="1" si="1041"/>
        <v>0</v>
      </c>
      <c r="CM962" s="1250">
        <f t="shared" ca="1" si="1041"/>
        <v>0</v>
      </c>
      <c r="CN962" s="1250">
        <f t="shared" ca="1" si="1041"/>
        <v>0</v>
      </c>
      <c r="CO962" s="1250">
        <f t="shared" ca="1" si="1041"/>
        <v>0</v>
      </c>
      <c r="CP962" s="1250">
        <f t="shared" ca="1" si="1041"/>
        <v>0</v>
      </c>
      <c r="CQ962" s="1250">
        <f t="shared" ca="1" si="1041"/>
        <v>0</v>
      </c>
      <c r="CR962" s="1250">
        <f t="shared" ca="1" si="1041"/>
        <v>0</v>
      </c>
      <c r="CS962" s="1250">
        <f t="shared" ca="1" si="1041"/>
        <v>0</v>
      </c>
      <c r="CT962" s="1250">
        <f t="shared" ca="1" si="1041"/>
        <v>0</v>
      </c>
      <c r="CU962" s="1250">
        <f t="shared" ca="1" si="1041"/>
        <v>0</v>
      </c>
      <c r="CV962" s="1250">
        <f t="shared" ca="1" si="1041"/>
        <v>0</v>
      </c>
      <c r="CW962" s="1250">
        <f t="shared" ref="CW962:DU962" ca="1" si="1042">CW699*CW$941</f>
        <v>0</v>
      </c>
      <c r="CX962" s="1250">
        <f t="shared" ca="1" si="1042"/>
        <v>0</v>
      </c>
      <c r="CY962" s="1250">
        <f t="shared" ca="1" si="1042"/>
        <v>0</v>
      </c>
      <c r="CZ962" s="1250">
        <f t="shared" ca="1" si="1042"/>
        <v>0</v>
      </c>
      <c r="DA962" s="1250">
        <f t="shared" ca="1" si="1042"/>
        <v>0</v>
      </c>
      <c r="DB962" s="1250">
        <f t="shared" ca="1" si="1042"/>
        <v>0</v>
      </c>
      <c r="DC962" s="1250">
        <f t="shared" ca="1" si="1042"/>
        <v>0</v>
      </c>
      <c r="DD962" s="1250">
        <f t="shared" ca="1" si="1042"/>
        <v>0</v>
      </c>
      <c r="DE962" s="1250">
        <f t="shared" ca="1" si="1042"/>
        <v>0</v>
      </c>
      <c r="DF962" s="1250">
        <f t="shared" ca="1" si="1042"/>
        <v>0</v>
      </c>
      <c r="DG962" s="1250">
        <f t="shared" ca="1" si="1042"/>
        <v>0</v>
      </c>
      <c r="DH962" s="1250">
        <f t="shared" ca="1" si="1042"/>
        <v>0</v>
      </c>
      <c r="DI962" s="1250">
        <f t="shared" ca="1" si="1042"/>
        <v>0</v>
      </c>
      <c r="DJ962" s="1250">
        <f t="shared" ca="1" si="1042"/>
        <v>0</v>
      </c>
      <c r="DK962" s="1250">
        <f t="shared" ca="1" si="1042"/>
        <v>0</v>
      </c>
      <c r="DL962" s="1250">
        <f t="shared" ca="1" si="1042"/>
        <v>0</v>
      </c>
      <c r="DM962" s="1250">
        <f t="shared" ca="1" si="1042"/>
        <v>0</v>
      </c>
      <c r="DN962" s="1250">
        <f t="shared" ca="1" si="1042"/>
        <v>0</v>
      </c>
      <c r="DO962" s="1250">
        <f t="shared" ca="1" si="1042"/>
        <v>0</v>
      </c>
      <c r="DP962" s="1250">
        <f t="shared" ca="1" si="1042"/>
        <v>0</v>
      </c>
      <c r="DQ962" s="1250">
        <f t="shared" ca="1" si="1042"/>
        <v>0</v>
      </c>
      <c r="DR962" s="1250">
        <f t="shared" ca="1" si="1042"/>
        <v>0</v>
      </c>
      <c r="DS962" s="1250">
        <f t="shared" ca="1" si="1042"/>
        <v>0</v>
      </c>
      <c r="DT962" s="1250">
        <f t="shared" ca="1" si="1042"/>
        <v>0</v>
      </c>
      <c r="DU962" s="1250">
        <f t="shared" ca="1" si="1042"/>
        <v>0</v>
      </c>
      <c r="DV962" s="28" t="s">
        <v>803</v>
      </c>
    </row>
    <row r="963" spans="3:126">
      <c r="C963" s="859" t="s">
        <v>433</v>
      </c>
      <c r="E963" s="1250">
        <f t="shared" ref="E963:AJ963" ca="1" si="1043">E700*E$941</f>
        <v>0</v>
      </c>
      <c r="F963" s="1250">
        <f t="shared" ca="1" si="1043"/>
        <v>0</v>
      </c>
      <c r="G963" s="1250">
        <f t="shared" ca="1" si="1043"/>
        <v>0</v>
      </c>
      <c r="H963" s="1250">
        <f t="shared" ca="1" si="1043"/>
        <v>0</v>
      </c>
      <c r="I963" s="1250">
        <f t="shared" ca="1" si="1043"/>
        <v>0</v>
      </c>
      <c r="J963" s="1250">
        <f t="shared" ca="1" si="1043"/>
        <v>0</v>
      </c>
      <c r="K963" s="1250">
        <f t="shared" ca="1" si="1043"/>
        <v>0</v>
      </c>
      <c r="L963" s="1250">
        <f t="shared" ca="1" si="1043"/>
        <v>0</v>
      </c>
      <c r="M963" s="1250">
        <f t="shared" ca="1" si="1043"/>
        <v>0</v>
      </c>
      <c r="N963" s="1250">
        <f t="shared" ca="1" si="1043"/>
        <v>0</v>
      </c>
      <c r="O963" s="1250">
        <f t="shared" ca="1" si="1043"/>
        <v>0</v>
      </c>
      <c r="P963" s="1250">
        <f t="shared" ca="1" si="1043"/>
        <v>0</v>
      </c>
      <c r="Q963" s="1250">
        <f t="shared" ca="1" si="1043"/>
        <v>0</v>
      </c>
      <c r="R963" s="1250">
        <f t="shared" ca="1" si="1043"/>
        <v>0</v>
      </c>
      <c r="S963" s="1250">
        <f t="shared" ca="1" si="1043"/>
        <v>0</v>
      </c>
      <c r="T963" s="1250">
        <f t="shared" ca="1" si="1043"/>
        <v>0</v>
      </c>
      <c r="U963" s="1250">
        <f t="shared" ca="1" si="1043"/>
        <v>0</v>
      </c>
      <c r="V963" s="1250">
        <f t="shared" ca="1" si="1043"/>
        <v>0</v>
      </c>
      <c r="W963" s="1250">
        <f t="shared" ca="1" si="1043"/>
        <v>0</v>
      </c>
      <c r="X963" s="1250">
        <f t="shared" ca="1" si="1043"/>
        <v>0</v>
      </c>
      <c r="Y963" s="1250">
        <f t="shared" ca="1" si="1043"/>
        <v>0</v>
      </c>
      <c r="Z963" s="1250">
        <f t="shared" ca="1" si="1043"/>
        <v>0</v>
      </c>
      <c r="AA963" s="1250">
        <f t="shared" ca="1" si="1043"/>
        <v>0</v>
      </c>
      <c r="AB963" s="1250">
        <f t="shared" ca="1" si="1043"/>
        <v>0</v>
      </c>
      <c r="AC963" s="1250">
        <f t="shared" ca="1" si="1043"/>
        <v>0</v>
      </c>
      <c r="AD963" s="1250">
        <f t="shared" ca="1" si="1043"/>
        <v>0</v>
      </c>
      <c r="AE963" s="1250">
        <f t="shared" ca="1" si="1043"/>
        <v>0</v>
      </c>
      <c r="AF963" s="1250">
        <f t="shared" ca="1" si="1043"/>
        <v>0</v>
      </c>
      <c r="AG963" s="1250">
        <f t="shared" ca="1" si="1043"/>
        <v>0</v>
      </c>
      <c r="AH963" s="1250">
        <f t="shared" ca="1" si="1043"/>
        <v>0</v>
      </c>
      <c r="AI963" s="1250">
        <f t="shared" ca="1" si="1043"/>
        <v>0</v>
      </c>
      <c r="AJ963" s="1250">
        <f t="shared" ca="1" si="1043"/>
        <v>0</v>
      </c>
      <c r="AK963" s="1250">
        <f t="shared" ref="AK963:BP963" ca="1" si="1044">AK700*AK$941</f>
        <v>0</v>
      </c>
      <c r="AL963" s="1250">
        <f t="shared" ca="1" si="1044"/>
        <v>0</v>
      </c>
      <c r="AM963" s="1250">
        <f t="shared" ca="1" si="1044"/>
        <v>0</v>
      </c>
      <c r="AN963" s="1250">
        <f t="shared" ca="1" si="1044"/>
        <v>0</v>
      </c>
      <c r="AO963" s="1250">
        <f t="shared" ca="1" si="1044"/>
        <v>0</v>
      </c>
      <c r="AP963" s="1250">
        <f t="shared" ca="1" si="1044"/>
        <v>0</v>
      </c>
      <c r="AQ963" s="1250">
        <f t="shared" ca="1" si="1044"/>
        <v>0</v>
      </c>
      <c r="AR963" s="1250">
        <f t="shared" ca="1" si="1044"/>
        <v>0</v>
      </c>
      <c r="AS963" s="1250">
        <f t="shared" ca="1" si="1044"/>
        <v>0</v>
      </c>
      <c r="AT963" s="1250">
        <f t="shared" ca="1" si="1044"/>
        <v>0</v>
      </c>
      <c r="AU963" s="1250">
        <f t="shared" ca="1" si="1044"/>
        <v>0</v>
      </c>
      <c r="AV963" s="1250">
        <f t="shared" ca="1" si="1044"/>
        <v>0</v>
      </c>
      <c r="AW963" s="1250">
        <f t="shared" ca="1" si="1044"/>
        <v>0</v>
      </c>
      <c r="AX963" s="1250">
        <f t="shared" ca="1" si="1044"/>
        <v>0</v>
      </c>
      <c r="AY963" s="1250">
        <f t="shared" ca="1" si="1044"/>
        <v>0</v>
      </c>
      <c r="AZ963" s="1250">
        <f t="shared" ca="1" si="1044"/>
        <v>0</v>
      </c>
      <c r="BA963" s="1250">
        <f t="shared" ca="1" si="1044"/>
        <v>0</v>
      </c>
      <c r="BB963" s="1250">
        <f t="shared" ca="1" si="1044"/>
        <v>0</v>
      </c>
      <c r="BC963" s="1250">
        <f t="shared" ca="1" si="1044"/>
        <v>0</v>
      </c>
      <c r="BD963" s="1250">
        <f t="shared" ca="1" si="1044"/>
        <v>0</v>
      </c>
      <c r="BE963" s="1250">
        <f t="shared" ca="1" si="1044"/>
        <v>0</v>
      </c>
      <c r="BF963" s="1250">
        <f t="shared" ca="1" si="1044"/>
        <v>0</v>
      </c>
      <c r="BG963" s="1250">
        <f t="shared" ca="1" si="1044"/>
        <v>0</v>
      </c>
      <c r="BH963" s="1250">
        <f t="shared" ca="1" si="1044"/>
        <v>0</v>
      </c>
      <c r="BI963" s="1250">
        <f t="shared" ca="1" si="1044"/>
        <v>0</v>
      </c>
      <c r="BJ963" s="1250">
        <f t="shared" ca="1" si="1044"/>
        <v>0</v>
      </c>
      <c r="BK963" s="1250">
        <f t="shared" ca="1" si="1044"/>
        <v>0</v>
      </c>
      <c r="BL963" s="1250">
        <f t="shared" ca="1" si="1044"/>
        <v>0</v>
      </c>
      <c r="BM963" s="1250">
        <f t="shared" ca="1" si="1044"/>
        <v>0</v>
      </c>
      <c r="BN963" s="1250">
        <f t="shared" ca="1" si="1044"/>
        <v>0</v>
      </c>
      <c r="BO963" s="1250">
        <f t="shared" ca="1" si="1044"/>
        <v>0</v>
      </c>
      <c r="BP963" s="1250">
        <f t="shared" ca="1" si="1044"/>
        <v>0</v>
      </c>
      <c r="BQ963" s="1250">
        <f t="shared" ref="BQ963:CV963" ca="1" si="1045">BQ700*BQ$941</f>
        <v>0</v>
      </c>
      <c r="BR963" s="1250">
        <f t="shared" ca="1" si="1045"/>
        <v>0</v>
      </c>
      <c r="BS963" s="1250">
        <f t="shared" ca="1" si="1045"/>
        <v>0</v>
      </c>
      <c r="BT963" s="1250">
        <f t="shared" ca="1" si="1045"/>
        <v>0</v>
      </c>
      <c r="BU963" s="1250">
        <f t="shared" ca="1" si="1045"/>
        <v>0</v>
      </c>
      <c r="BV963" s="1250">
        <f t="shared" ca="1" si="1045"/>
        <v>0</v>
      </c>
      <c r="BW963" s="1250">
        <f t="shared" ca="1" si="1045"/>
        <v>0</v>
      </c>
      <c r="BX963" s="1250">
        <f t="shared" ca="1" si="1045"/>
        <v>0</v>
      </c>
      <c r="BY963" s="1250">
        <f t="shared" ca="1" si="1045"/>
        <v>0</v>
      </c>
      <c r="BZ963" s="1250">
        <f t="shared" ca="1" si="1045"/>
        <v>0</v>
      </c>
      <c r="CA963" s="1250">
        <f t="shared" ca="1" si="1045"/>
        <v>0</v>
      </c>
      <c r="CB963" s="1250">
        <f t="shared" ca="1" si="1045"/>
        <v>0</v>
      </c>
      <c r="CC963" s="1250">
        <f t="shared" ca="1" si="1045"/>
        <v>0</v>
      </c>
      <c r="CD963" s="1250">
        <f t="shared" ca="1" si="1045"/>
        <v>0</v>
      </c>
      <c r="CE963" s="1250">
        <f t="shared" ca="1" si="1045"/>
        <v>0</v>
      </c>
      <c r="CF963" s="1250">
        <f t="shared" ca="1" si="1045"/>
        <v>0</v>
      </c>
      <c r="CG963" s="1250">
        <f t="shared" ca="1" si="1045"/>
        <v>0</v>
      </c>
      <c r="CH963" s="1250">
        <f t="shared" ca="1" si="1045"/>
        <v>0</v>
      </c>
      <c r="CI963" s="1250">
        <f t="shared" ca="1" si="1045"/>
        <v>0</v>
      </c>
      <c r="CJ963" s="1250">
        <f t="shared" ca="1" si="1045"/>
        <v>0</v>
      </c>
      <c r="CK963" s="1250">
        <f t="shared" ca="1" si="1045"/>
        <v>0</v>
      </c>
      <c r="CL963" s="1250">
        <f t="shared" ca="1" si="1045"/>
        <v>0</v>
      </c>
      <c r="CM963" s="1250">
        <f t="shared" ca="1" si="1045"/>
        <v>0</v>
      </c>
      <c r="CN963" s="1250">
        <f t="shared" ca="1" si="1045"/>
        <v>0</v>
      </c>
      <c r="CO963" s="1250">
        <f t="shared" ca="1" si="1045"/>
        <v>0</v>
      </c>
      <c r="CP963" s="1250">
        <f t="shared" ca="1" si="1045"/>
        <v>0</v>
      </c>
      <c r="CQ963" s="1250">
        <f t="shared" ca="1" si="1045"/>
        <v>0</v>
      </c>
      <c r="CR963" s="1250">
        <f t="shared" ca="1" si="1045"/>
        <v>0</v>
      </c>
      <c r="CS963" s="1250">
        <f t="shared" ca="1" si="1045"/>
        <v>0</v>
      </c>
      <c r="CT963" s="1250">
        <f t="shared" ca="1" si="1045"/>
        <v>0</v>
      </c>
      <c r="CU963" s="1250">
        <f t="shared" ca="1" si="1045"/>
        <v>0</v>
      </c>
      <c r="CV963" s="1250">
        <f t="shared" ca="1" si="1045"/>
        <v>0</v>
      </c>
      <c r="CW963" s="1250">
        <f t="shared" ref="CW963:DU963" ca="1" si="1046">CW700*CW$941</f>
        <v>0</v>
      </c>
      <c r="CX963" s="1250">
        <f t="shared" ca="1" si="1046"/>
        <v>0</v>
      </c>
      <c r="CY963" s="1250">
        <f t="shared" ca="1" si="1046"/>
        <v>0</v>
      </c>
      <c r="CZ963" s="1250">
        <f t="shared" ca="1" si="1046"/>
        <v>0</v>
      </c>
      <c r="DA963" s="1250">
        <f t="shared" ca="1" si="1046"/>
        <v>0</v>
      </c>
      <c r="DB963" s="1250">
        <f t="shared" ca="1" si="1046"/>
        <v>0</v>
      </c>
      <c r="DC963" s="1250">
        <f t="shared" ca="1" si="1046"/>
        <v>0</v>
      </c>
      <c r="DD963" s="1250">
        <f t="shared" ca="1" si="1046"/>
        <v>0</v>
      </c>
      <c r="DE963" s="1250">
        <f t="shared" ca="1" si="1046"/>
        <v>0</v>
      </c>
      <c r="DF963" s="1250">
        <f t="shared" ca="1" si="1046"/>
        <v>0</v>
      </c>
      <c r="DG963" s="1250">
        <f t="shared" ca="1" si="1046"/>
        <v>0</v>
      </c>
      <c r="DH963" s="1250">
        <f t="shared" ca="1" si="1046"/>
        <v>0</v>
      </c>
      <c r="DI963" s="1250">
        <f t="shared" ca="1" si="1046"/>
        <v>0</v>
      </c>
      <c r="DJ963" s="1250">
        <f t="shared" ca="1" si="1046"/>
        <v>0</v>
      </c>
      <c r="DK963" s="1250">
        <f t="shared" ca="1" si="1046"/>
        <v>0</v>
      </c>
      <c r="DL963" s="1250">
        <f t="shared" ca="1" si="1046"/>
        <v>0</v>
      </c>
      <c r="DM963" s="1250">
        <f t="shared" ca="1" si="1046"/>
        <v>0</v>
      </c>
      <c r="DN963" s="1250">
        <f t="shared" ca="1" si="1046"/>
        <v>0</v>
      </c>
      <c r="DO963" s="1250">
        <f t="shared" ca="1" si="1046"/>
        <v>0</v>
      </c>
      <c r="DP963" s="1250">
        <f t="shared" ca="1" si="1046"/>
        <v>0</v>
      </c>
      <c r="DQ963" s="1250">
        <f t="shared" ca="1" si="1046"/>
        <v>0</v>
      </c>
      <c r="DR963" s="1250">
        <f t="shared" ca="1" si="1046"/>
        <v>0</v>
      </c>
      <c r="DS963" s="1250">
        <f t="shared" ca="1" si="1046"/>
        <v>0</v>
      </c>
      <c r="DT963" s="1250">
        <f t="shared" ca="1" si="1046"/>
        <v>0</v>
      </c>
      <c r="DU963" s="1250">
        <f t="shared" ca="1" si="1046"/>
        <v>0</v>
      </c>
      <c r="DV963" s="28" t="s">
        <v>803</v>
      </c>
    </row>
    <row r="964" spans="3:126">
      <c r="C964" s="859" t="s">
        <v>434</v>
      </c>
      <c r="E964" s="1250">
        <f t="shared" ref="E964:AJ964" ca="1" si="1047">E701*E$941</f>
        <v>0</v>
      </c>
      <c r="F964" s="1250">
        <f t="shared" ca="1" si="1047"/>
        <v>0</v>
      </c>
      <c r="G964" s="1250">
        <f t="shared" ca="1" si="1047"/>
        <v>0</v>
      </c>
      <c r="H964" s="1250">
        <f t="shared" ca="1" si="1047"/>
        <v>0</v>
      </c>
      <c r="I964" s="1250">
        <f t="shared" ca="1" si="1047"/>
        <v>0</v>
      </c>
      <c r="J964" s="1250">
        <f t="shared" ca="1" si="1047"/>
        <v>0</v>
      </c>
      <c r="K964" s="1250">
        <f t="shared" ca="1" si="1047"/>
        <v>0</v>
      </c>
      <c r="L964" s="1250">
        <f t="shared" ca="1" si="1047"/>
        <v>0</v>
      </c>
      <c r="M964" s="1250">
        <f t="shared" ca="1" si="1047"/>
        <v>0</v>
      </c>
      <c r="N964" s="1250">
        <f t="shared" ca="1" si="1047"/>
        <v>0</v>
      </c>
      <c r="O964" s="1250">
        <f t="shared" ca="1" si="1047"/>
        <v>0</v>
      </c>
      <c r="P964" s="1250">
        <f t="shared" ca="1" si="1047"/>
        <v>0</v>
      </c>
      <c r="Q964" s="1250">
        <f t="shared" ca="1" si="1047"/>
        <v>0</v>
      </c>
      <c r="R964" s="1250">
        <f t="shared" ca="1" si="1047"/>
        <v>0</v>
      </c>
      <c r="S964" s="1250">
        <f t="shared" ca="1" si="1047"/>
        <v>0</v>
      </c>
      <c r="T964" s="1250">
        <f t="shared" ca="1" si="1047"/>
        <v>0</v>
      </c>
      <c r="U964" s="1250">
        <f t="shared" ca="1" si="1047"/>
        <v>0</v>
      </c>
      <c r="V964" s="1250">
        <f t="shared" ca="1" si="1047"/>
        <v>0</v>
      </c>
      <c r="W964" s="1250">
        <f t="shared" ca="1" si="1047"/>
        <v>0</v>
      </c>
      <c r="X964" s="1250">
        <f t="shared" ca="1" si="1047"/>
        <v>0</v>
      </c>
      <c r="Y964" s="1250">
        <f t="shared" ca="1" si="1047"/>
        <v>0</v>
      </c>
      <c r="Z964" s="1250">
        <f t="shared" ca="1" si="1047"/>
        <v>0</v>
      </c>
      <c r="AA964" s="1250">
        <f t="shared" ca="1" si="1047"/>
        <v>0</v>
      </c>
      <c r="AB964" s="1250">
        <f t="shared" ca="1" si="1047"/>
        <v>0</v>
      </c>
      <c r="AC964" s="1250">
        <f t="shared" ca="1" si="1047"/>
        <v>0</v>
      </c>
      <c r="AD964" s="1250">
        <f t="shared" ca="1" si="1047"/>
        <v>0</v>
      </c>
      <c r="AE964" s="1250">
        <f t="shared" ca="1" si="1047"/>
        <v>0</v>
      </c>
      <c r="AF964" s="1250">
        <f t="shared" ca="1" si="1047"/>
        <v>0</v>
      </c>
      <c r="AG964" s="1250">
        <f t="shared" ca="1" si="1047"/>
        <v>0</v>
      </c>
      <c r="AH964" s="1250">
        <f t="shared" ca="1" si="1047"/>
        <v>0</v>
      </c>
      <c r="AI964" s="1250">
        <f t="shared" ca="1" si="1047"/>
        <v>0</v>
      </c>
      <c r="AJ964" s="1250">
        <f t="shared" ca="1" si="1047"/>
        <v>0</v>
      </c>
      <c r="AK964" s="1250">
        <f t="shared" ref="AK964:BP964" ca="1" si="1048">AK701*AK$941</f>
        <v>0</v>
      </c>
      <c r="AL964" s="1250">
        <f t="shared" ca="1" si="1048"/>
        <v>0</v>
      </c>
      <c r="AM964" s="1250">
        <f t="shared" ca="1" si="1048"/>
        <v>0</v>
      </c>
      <c r="AN964" s="1250">
        <f t="shared" ca="1" si="1048"/>
        <v>0</v>
      </c>
      <c r="AO964" s="1250">
        <f t="shared" ca="1" si="1048"/>
        <v>0</v>
      </c>
      <c r="AP964" s="1250">
        <f t="shared" ca="1" si="1048"/>
        <v>0</v>
      </c>
      <c r="AQ964" s="1250">
        <f t="shared" ca="1" si="1048"/>
        <v>0</v>
      </c>
      <c r="AR964" s="1250">
        <f t="shared" ca="1" si="1048"/>
        <v>0</v>
      </c>
      <c r="AS964" s="1250">
        <f t="shared" ca="1" si="1048"/>
        <v>0</v>
      </c>
      <c r="AT964" s="1250">
        <f t="shared" ca="1" si="1048"/>
        <v>0</v>
      </c>
      <c r="AU964" s="1250">
        <f t="shared" ca="1" si="1048"/>
        <v>0</v>
      </c>
      <c r="AV964" s="1250">
        <f t="shared" ca="1" si="1048"/>
        <v>0</v>
      </c>
      <c r="AW964" s="1250">
        <f t="shared" ca="1" si="1048"/>
        <v>0</v>
      </c>
      <c r="AX964" s="1250">
        <f t="shared" ca="1" si="1048"/>
        <v>0</v>
      </c>
      <c r="AY964" s="1250">
        <f t="shared" ca="1" si="1048"/>
        <v>0</v>
      </c>
      <c r="AZ964" s="1250">
        <f t="shared" ca="1" si="1048"/>
        <v>0</v>
      </c>
      <c r="BA964" s="1250">
        <f t="shared" ca="1" si="1048"/>
        <v>0</v>
      </c>
      <c r="BB964" s="1250">
        <f t="shared" ca="1" si="1048"/>
        <v>0</v>
      </c>
      <c r="BC964" s="1250">
        <f t="shared" ca="1" si="1048"/>
        <v>0</v>
      </c>
      <c r="BD964" s="1250">
        <f t="shared" ca="1" si="1048"/>
        <v>0</v>
      </c>
      <c r="BE964" s="1250">
        <f t="shared" ca="1" si="1048"/>
        <v>0</v>
      </c>
      <c r="BF964" s="1250">
        <f t="shared" ca="1" si="1048"/>
        <v>0</v>
      </c>
      <c r="BG964" s="1250">
        <f t="shared" ca="1" si="1048"/>
        <v>0</v>
      </c>
      <c r="BH964" s="1250">
        <f t="shared" ca="1" si="1048"/>
        <v>0</v>
      </c>
      <c r="BI964" s="1250">
        <f t="shared" ca="1" si="1048"/>
        <v>0</v>
      </c>
      <c r="BJ964" s="1250">
        <f t="shared" ca="1" si="1048"/>
        <v>0</v>
      </c>
      <c r="BK964" s="1250">
        <f t="shared" ca="1" si="1048"/>
        <v>0</v>
      </c>
      <c r="BL964" s="1250">
        <f t="shared" ca="1" si="1048"/>
        <v>0</v>
      </c>
      <c r="BM964" s="1250">
        <f t="shared" ca="1" si="1048"/>
        <v>0</v>
      </c>
      <c r="BN964" s="1250">
        <f t="shared" ca="1" si="1048"/>
        <v>0</v>
      </c>
      <c r="BO964" s="1250">
        <f t="shared" ca="1" si="1048"/>
        <v>0</v>
      </c>
      <c r="BP964" s="1250">
        <f t="shared" ca="1" si="1048"/>
        <v>0</v>
      </c>
      <c r="BQ964" s="1250">
        <f t="shared" ref="BQ964:CV964" ca="1" si="1049">BQ701*BQ$941</f>
        <v>0</v>
      </c>
      <c r="BR964" s="1250">
        <f t="shared" ca="1" si="1049"/>
        <v>0</v>
      </c>
      <c r="BS964" s="1250">
        <f t="shared" ca="1" si="1049"/>
        <v>0</v>
      </c>
      <c r="BT964" s="1250">
        <f t="shared" ca="1" si="1049"/>
        <v>0</v>
      </c>
      <c r="BU964" s="1250">
        <f t="shared" ca="1" si="1049"/>
        <v>0</v>
      </c>
      <c r="BV964" s="1250">
        <f t="shared" ca="1" si="1049"/>
        <v>0</v>
      </c>
      <c r="BW964" s="1250">
        <f t="shared" ca="1" si="1049"/>
        <v>0</v>
      </c>
      <c r="BX964" s="1250">
        <f t="shared" ca="1" si="1049"/>
        <v>0</v>
      </c>
      <c r="BY964" s="1250">
        <f t="shared" ca="1" si="1049"/>
        <v>0</v>
      </c>
      <c r="BZ964" s="1250">
        <f t="shared" ca="1" si="1049"/>
        <v>0</v>
      </c>
      <c r="CA964" s="1250">
        <f t="shared" ca="1" si="1049"/>
        <v>0</v>
      </c>
      <c r="CB964" s="1250">
        <f t="shared" ca="1" si="1049"/>
        <v>0</v>
      </c>
      <c r="CC964" s="1250">
        <f t="shared" ca="1" si="1049"/>
        <v>0</v>
      </c>
      <c r="CD964" s="1250">
        <f t="shared" ca="1" si="1049"/>
        <v>0</v>
      </c>
      <c r="CE964" s="1250">
        <f t="shared" ca="1" si="1049"/>
        <v>0</v>
      </c>
      <c r="CF964" s="1250">
        <f t="shared" ca="1" si="1049"/>
        <v>0</v>
      </c>
      <c r="CG964" s="1250">
        <f t="shared" ca="1" si="1049"/>
        <v>0</v>
      </c>
      <c r="CH964" s="1250">
        <f t="shared" ca="1" si="1049"/>
        <v>0</v>
      </c>
      <c r="CI964" s="1250">
        <f t="shared" ca="1" si="1049"/>
        <v>0</v>
      </c>
      <c r="CJ964" s="1250">
        <f t="shared" ca="1" si="1049"/>
        <v>0</v>
      </c>
      <c r="CK964" s="1250">
        <f t="shared" ca="1" si="1049"/>
        <v>0</v>
      </c>
      <c r="CL964" s="1250">
        <f t="shared" ca="1" si="1049"/>
        <v>0</v>
      </c>
      <c r="CM964" s="1250">
        <f t="shared" ca="1" si="1049"/>
        <v>0</v>
      </c>
      <c r="CN964" s="1250">
        <f t="shared" ca="1" si="1049"/>
        <v>0</v>
      </c>
      <c r="CO964" s="1250">
        <f t="shared" ca="1" si="1049"/>
        <v>0</v>
      </c>
      <c r="CP964" s="1250">
        <f t="shared" ca="1" si="1049"/>
        <v>0</v>
      </c>
      <c r="CQ964" s="1250">
        <f t="shared" ca="1" si="1049"/>
        <v>0</v>
      </c>
      <c r="CR964" s="1250">
        <f t="shared" ca="1" si="1049"/>
        <v>0</v>
      </c>
      <c r="CS964" s="1250">
        <f t="shared" ca="1" si="1049"/>
        <v>0</v>
      </c>
      <c r="CT964" s="1250">
        <f t="shared" ca="1" si="1049"/>
        <v>0</v>
      </c>
      <c r="CU964" s="1250">
        <f t="shared" ca="1" si="1049"/>
        <v>0</v>
      </c>
      <c r="CV964" s="1250">
        <f t="shared" ca="1" si="1049"/>
        <v>0</v>
      </c>
      <c r="CW964" s="1250">
        <f t="shared" ref="CW964:DU964" ca="1" si="1050">CW701*CW$941</f>
        <v>0</v>
      </c>
      <c r="CX964" s="1250">
        <f t="shared" ca="1" si="1050"/>
        <v>0</v>
      </c>
      <c r="CY964" s="1250">
        <f t="shared" ca="1" si="1050"/>
        <v>0</v>
      </c>
      <c r="CZ964" s="1250">
        <f t="shared" ca="1" si="1050"/>
        <v>0</v>
      </c>
      <c r="DA964" s="1250">
        <f t="shared" ca="1" si="1050"/>
        <v>0</v>
      </c>
      <c r="DB964" s="1250">
        <f t="shared" ca="1" si="1050"/>
        <v>0</v>
      </c>
      <c r="DC964" s="1250">
        <f t="shared" ca="1" si="1050"/>
        <v>0</v>
      </c>
      <c r="DD964" s="1250">
        <f t="shared" ca="1" si="1050"/>
        <v>0</v>
      </c>
      <c r="DE964" s="1250">
        <f t="shared" ca="1" si="1050"/>
        <v>0</v>
      </c>
      <c r="DF964" s="1250">
        <f t="shared" ca="1" si="1050"/>
        <v>0</v>
      </c>
      <c r="DG964" s="1250">
        <f t="shared" ca="1" si="1050"/>
        <v>0</v>
      </c>
      <c r="DH964" s="1250">
        <f t="shared" ca="1" si="1050"/>
        <v>0</v>
      </c>
      <c r="DI964" s="1250">
        <f t="shared" ca="1" si="1050"/>
        <v>0</v>
      </c>
      <c r="DJ964" s="1250">
        <f t="shared" ca="1" si="1050"/>
        <v>0</v>
      </c>
      <c r="DK964" s="1250">
        <f t="shared" ca="1" si="1050"/>
        <v>0</v>
      </c>
      <c r="DL964" s="1250">
        <f t="shared" ca="1" si="1050"/>
        <v>0</v>
      </c>
      <c r="DM964" s="1250">
        <f t="shared" ca="1" si="1050"/>
        <v>0</v>
      </c>
      <c r="DN964" s="1250">
        <f t="shared" ca="1" si="1050"/>
        <v>0</v>
      </c>
      <c r="DO964" s="1250">
        <f t="shared" ca="1" si="1050"/>
        <v>0</v>
      </c>
      <c r="DP964" s="1250">
        <f t="shared" ca="1" si="1050"/>
        <v>0</v>
      </c>
      <c r="DQ964" s="1250">
        <f t="shared" ca="1" si="1050"/>
        <v>0</v>
      </c>
      <c r="DR964" s="1250">
        <f t="shared" ca="1" si="1050"/>
        <v>0</v>
      </c>
      <c r="DS964" s="1250">
        <f t="shared" ca="1" si="1050"/>
        <v>0</v>
      </c>
      <c r="DT964" s="1250">
        <f t="shared" ca="1" si="1050"/>
        <v>0</v>
      </c>
      <c r="DU964" s="1250">
        <f t="shared" ca="1" si="1050"/>
        <v>0</v>
      </c>
      <c r="DV964" s="28" t="s">
        <v>803</v>
      </c>
    </row>
    <row r="965" spans="3:126">
      <c r="C965" s="859" t="s">
        <v>435</v>
      </c>
      <c r="E965" s="1250">
        <f t="shared" ref="E965:AJ965" ca="1" si="1051">E702*E$941</f>
        <v>0</v>
      </c>
      <c r="F965" s="1250">
        <f t="shared" ca="1" si="1051"/>
        <v>0</v>
      </c>
      <c r="G965" s="1250">
        <f t="shared" ca="1" si="1051"/>
        <v>0</v>
      </c>
      <c r="H965" s="1250">
        <f t="shared" ca="1" si="1051"/>
        <v>0</v>
      </c>
      <c r="I965" s="1250">
        <f t="shared" ca="1" si="1051"/>
        <v>0</v>
      </c>
      <c r="J965" s="1250">
        <f t="shared" ca="1" si="1051"/>
        <v>0</v>
      </c>
      <c r="K965" s="1250">
        <f t="shared" ca="1" si="1051"/>
        <v>0</v>
      </c>
      <c r="L965" s="1250">
        <f t="shared" ca="1" si="1051"/>
        <v>0</v>
      </c>
      <c r="M965" s="1250">
        <f t="shared" ca="1" si="1051"/>
        <v>0</v>
      </c>
      <c r="N965" s="1250">
        <f t="shared" ca="1" si="1051"/>
        <v>0</v>
      </c>
      <c r="O965" s="1250">
        <f t="shared" ca="1" si="1051"/>
        <v>0</v>
      </c>
      <c r="P965" s="1250">
        <f t="shared" ca="1" si="1051"/>
        <v>0</v>
      </c>
      <c r="Q965" s="1250">
        <f t="shared" ca="1" si="1051"/>
        <v>0</v>
      </c>
      <c r="R965" s="1250">
        <f t="shared" ca="1" si="1051"/>
        <v>0</v>
      </c>
      <c r="S965" s="1250">
        <f t="shared" ca="1" si="1051"/>
        <v>0</v>
      </c>
      <c r="T965" s="1250">
        <f t="shared" ca="1" si="1051"/>
        <v>0</v>
      </c>
      <c r="U965" s="1250">
        <f t="shared" ca="1" si="1051"/>
        <v>0</v>
      </c>
      <c r="V965" s="1250">
        <f t="shared" ca="1" si="1051"/>
        <v>0</v>
      </c>
      <c r="W965" s="1250">
        <f t="shared" ca="1" si="1051"/>
        <v>0</v>
      </c>
      <c r="X965" s="1250">
        <f t="shared" ca="1" si="1051"/>
        <v>0</v>
      </c>
      <c r="Y965" s="1250">
        <f t="shared" ca="1" si="1051"/>
        <v>0</v>
      </c>
      <c r="Z965" s="1250">
        <f t="shared" ca="1" si="1051"/>
        <v>0</v>
      </c>
      <c r="AA965" s="1250">
        <f t="shared" ca="1" si="1051"/>
        <v>0</v>
      </c>
      <c r="AB965" s="1250">
        <f t="shared" ca="1" si="1051"/>
        <v>0</v>
      </c>
      <c r="AC965" s="1250">
        <f t="shared" ca="1" si="1051"/>
        <v>0</v>
      </c>
      <c r="AD965" s="1250">
        <f t="shared" ca="1" si="1051"/>
        <v>0</v>
      </c>
      <c r="AE965" s="1250">
        <f t="shared" ca="1" si="1051"/>
        <v>0</v>
      </c>
      <c r="AF965" s="1250">
        <f t="shared" ca="1" si="1051"/>
        <v>0</v>
      </c>
      <c r="AG965" s="1250">
        <f t="shared" ca="1" si="1051"/>
        <v>0</v>
      </c>
      <c r="AH965" s="1250">
        <f t="shared" ca="1" si="1051"/>
        <v>0</v>
      </c>
      <c r="AI965" s="1250">
        <f t="shared" ca="1" si="1051"/>
        <v>0</v>
      </c>
      <c r="AJ965" s="1250">
        <f t="shared" ca="1" si="1051"/>
        <v>0</v>
      </c>
      <c r="AK965" s="1250">
        <f t="shared" ref="AK965:BP965" ca="1" si="1052">AK702*AK$941</f>
        <v>0</v>
      </c>
      <c r="AL965" s="1250">
        <f t="shared" ca="1" si="1052"/>
        <v>0</v>
      </c>
      <c r="AM965" s="1250">
        <f t="shared" ca="1" si="1052"/>
        <v>0</v>
      </c>
      <c r="AN965" s="1250">
        <f t="shared" ca="1" si="1052"/>
        <v>0</v>
      </c>
      <c r="AO965" s="1250">
        <f t="shared" ca="1" si="1052"/>
        <v>0</v>
      </c>
      <c r="AP965" s="1250">
        <f t="shared" ca="1" si="1052"/>
        <v>0</v>
      </c>
      <c r="AQ965" s="1250">
        <f t="shared" ca="1" si="1052"/>
        <v>0</v>
      </c>
      <c r="AR965" s="1250">
        <f t="shared" ca="1" si="1052"/>
        <v>0</v>
      </c>
      <c r="AS965" s="1250">
        <f t="shared" ca="1" si="1052"/>
        <v>0</v>
      </c>
      <c r="AT965" s="1250">
        <f t="shared" ca="1" si="1052"/>
        <v>0</v>
      </c>
      <c r="AU965" s="1250">
        <f t="shared" ca="1" si="1052"/>
        <v>0</v>
      </c>
      <c r="AV965" s="1250">
        <f t="shared" ca="1" si="1052"/>
        <v>0</v>
      </c>
      <c r="AW965" s="1250">
        <f t="shared" ca="1" si="1052"/>
        <v>0</v>
      </c>
      <c r="AX965" s="1250">
        <f t="shared" ca="1" si="1052"/>
        <v>0</v>
      </c>
      <c r="AY965" s="1250">
        <f t="shared" ca="1" si="1052"/>
        <v>0</v>
      </c>
      <c r="AZ965" s="1250">
        <f t="shared" ca="1" si="1052"/>
        <v>0</v>
      </c>
      <c r="BA965" s="1250">
        <f t="shared" ca="1" si="1052"/>
        <v>0</v>
      </c>
      <c r="BB965" s="1250">
        <f t="shared" ca="1" si="1052"/>
        <v>0</v>
      </c>
      <c r="BC965" s="1250">
        <f t="shared" ca="1" si="1052"/>
        <v>0</v>
      </c>
      <c r="BD965" s="1250">
        <f t="shared" ca="1" si="1052"/>
        <v>0</v>
      </c>
      <c r="BE965" s="1250">
        <f t="shared" ca="1" si="1052"/>
        <v>0</v>
      </c>
      <c r="BF965" s="1250">
        <f t="shared" ca="1" si="1052"/>
        <v>0</v>
      </c>
      <c r="BG965" s="1250">
        <f t="shared" ca="1" si="1052"/>
        <v>0</v>
      </c>
      <c r="BH965" s="1250">
        <f t="shared" ca="1" si="1052"/>
        <v>0</v>
      </c>
      <c r="BI965" s="1250">
        <f t="shared" ca="1" si="1052"/>
        <v>0</v>
      </c>
      <c r="BJ965" s="1250">
        <f t="shared" ca="1" si="1052"/>
        <v>0</v>
      </c>
      <c r="BK965" s="1250">
        <f t="shared" ca="1" si="1052"/>
        <v>0</v>
      </c>
      <c r="BL965" s="1250">
        <f t="shared" ca="1" si="1052"/>
        <v>0</v>
      </c>
      <c r="BM965" s="1250">
        <f t="shared" ca="1" si="1052"/>
        <v>0</v>
      </c>
      <c r="BN965" s="1250">
        <f t="shared" ca="1" si="1052"/>
        <v>0</v>
      </c>
      <c r="BO965" s="1250">
        <f t="shared" ca="1" si="1052"/>
        <v>0</v>
      </c>
      <c r="BP965" s="1250">
        <f t="shared" ca="1" si="1052"/>
        <v>0</v>
      </c>
      <c r="BQ965" s="1250">
        <f t="shared" ref="BQ965:CV965" ca="1" si="1053">BQ702*BQ$941</f>
        <v>0</v>
      </c>
      <c r="BR965" s="1250">
        <f t="shared" ca="1" si="1053"/>
        <v>0</v>
      </c>
      <c r="BS965" s="1250">
        <f t="shared" ca="1" si="1053"/>
        <v>0</v>
      </c>
      <c r="BT965" s="1250">
        <f t="shared" ca="1" si="1053"/>
        <v>0</v>
      </c>
      <c r="BU965" s="1250">
        <f t="shared" ca="1" si="1053"/>
        <v>0</v>
      </c>
      <c r="BV965" s="1250">
        <f t="shared" ca="1" si="1053"/>
        <v>0</v>
      </c>
      <c r="BW965" s="1250">
        <f t="shared" ca="1" si="1053"/>
        <v>0</v>
      </c>
      <c r="BX965" s="1250">
        <f t="shared" ca="1" si="1053"/>
        <v>0</v>
      </c>
      <c r="BY965" s="1250">
        <f t="shared" ca="1" si="1053"/>
        <v>0</v>
      </c>
      <c r="BZ965" s="1250">
        <f t="shared" ca="1" si="1053"/>
        <v>0</v>
      </c>
      <c r="CA965" s="1250">
        <f t="shared" ca="1" si="1053"/>
        <v>0</v>
      </c>
      <c r="CB965" s="1250">
        <f t="shared" ca="1" si="1053"/>
        <v>0</v>
      </c>
      <c r="CC965" s="1250">
        <f t="shared" ca="1" si="1053"/>
        <v>0</v>
      </c>
      <c r="CD965" s="1250">
        <f t="shared" ca="1" si="1053"/>
        <v>0</v>
      </c>
      <c r="CE965" s="1250">
        <f t="shared" ca="1" si="1053"/>
        <v>0</v>
      </c>
      <c r="CF965" s="1250">
        <f t="shared" ca="1" si="1053"/>
        <v>0</v>
      </c>
      <c r="CG965" s="1250">
        <f t="shared" ca="1" si="1053"/>
        <v>0</v>
      </c>
      <c r="CH965" s="1250">
        <f t="shared" ca="1" si="1053"/>
        <v>0</v>
      </c>
      <c r="CI965" s="1250">
        <f t="shared" ca="1" si="1053"/>
        <v>0</v>
      </c>
      <c r="CJ965" s="1250">
        <f t="shared" ca="1" si="1053"/>
        <v>0</v>
      </c>
      <c r="CK965" s="1250">
        <f t="shared" ca="1" si="1053"/>
        <v>0</v>
      </c>
      <c r="CL965" s="1250">
        <f t="shared" ca="1" si="1053"/>
        <v>0</v>
      </c>
      <c r="CM965" s="1250">
        <f t="shared" ca="1" si="1053"/>
        <v>0</v>
      </c>
      <c r="CN965" s="1250">
        <f t="shared" ca="1" si="1053"/>
        <v>0</v>
      </c>
      <c r="CO965" s="1250">
        <f t="shared" ca="1" si="1053"/>
        <v>0</v>
      </c>
      <c r="CP965" s="1250">
        <f t="shared" ca="1" si="1053"/>
        <v>0</v>
      </c>
      <c r="CQ965" s="1250">
        <f t="shared" ca="1" si="1053"/>
        <v>0</v>
      </c>
      <c r="CR965" s="1250">
        <f t="shared" ca="1" si="1053"/>
        <v>0</v>
      </c>
      <c r="CS965" s="1250">
        <f t="shared" ca="1" si="1053"/>
        <v>0</v>
      </c>
      <c r="CT965" s="1250">
        <f t="shared" ca="1" si="1053"/>
        <v>0</v>
      </c>
      <c r="CU965" s="1250">
        <f t="shared" ca="1" si="1053"/>
        <v>0</v>
      </c>
      <c r="CV965" s="1250">
        <f t="shared" ca="1" si="1053"/>
        <v>0</v>
      </c>
      <c r="CW965" s="1250">
        <f t="shared" ref="CW965:DU965" ca="1" si="1054">CW702*CW$941</f>
        <v>0</v>
      </c>
      <c r="CX965" s="1250">
        <f t="shared" ca="1" si="1054"/>
        <v>0</v>
      </c>
      <c r="CY965" s="1250">
        <f t="shared" ca="1" si="1054"/>
        <v>0</v>
      </c>
      <c r="CZ965" s="1250">
        <f t="shared" ca="1" si="1054"/>
        <v>0</v>
      </c>
      <c r="DA965" s="1250">
        <f t="shared" ca="1" si="1054"/>
        <v>0</v>
      </c>
      <c r="DB965" s="1250">
        <f t="shared" ca="1" si="1054"/>
        <v>0</v>
      </c>
      <c r="DC965" s="1250">
        <f t="shared" ca="1" si="1054"/>
        <v>0</v>
      </c>
      <c r="DD965" s="1250">
        <f t="shared" ca="1" si="1054"/>
        <v>0</v>
      </c>
      <c r="DE965" s="1250">
        <f t="shared" ca="1" si="1054"/>
        <v>0</v>
      </c>
      <c r="DF965" s="1250">
        <f t="shared" ca="1" si="1054"/>
        <v>0</v>
      </c>
      <c r="DG965" s="1250">
        <f t="shared" ca="1" si="1054"/>
        <v>0</v>
      </c>
      <c r="DH965" s="1250">
        <f t="shared" ca="1" si="1054"/>
        <v>0</v>
      </c>
      <c r="DI965" s="1250">
        <f t="shared" ca="1" si="1054"/>
        <v>0</v>
      </c>
      <c r="DJ965" s="1250">
        <f t="shared" ca="1" si="1054"/>
        <v>0</v>
      </c>
      <c r="DK965" s="1250">
        <f t="shared" ca="1" si="1054"/>
        <v>0</v>
      </c>
      <c r="DL965" s="1250">
        <f t="shared" ca="1" si="1054"/>
        <v>0</v>
      </c>
      <c r="DM965" s="1250">
        <f t="shared" ca="1" si="1054"/>
        <v>0</v>
      </c>
      <c r="DN965" s="1250">
        <f t="shared" ca="1" si="1054"/>
        <v>0</v>
      </c>
      <c r="DO965" s="1250">
        <f t="shared" ca="1" si="1054"/>
        <v>0</v>
      </c>
      <c r="DP965" s="1250">
        <f t="shared" ca="1" si="1054"/>
        <v>0</v>
      </c>
      <c r="DQ965" s="1250">
        <f t="shared" ca="1" si="1054"/>
        <v>0</v>
      </c>
      <c r="DR965" s="1250">
        <f t="shared" ca="1" si="1054"/>
        <v>0</v>
      </c>
      <c r="DS965" s="1250">
        <f t="shared" ca="1" si="1054"/>
        <v>0</v>
      </c>
      <c r="DT965" s="1250">
        <f t="shared" ca="1" si="1054"/>
        <v>0</v>
      </c>
      <c r="DU965" s="1250">
        <f t="shared" ca="1" si="1054"/>
        <v>0</v>
      </c>
      <c r="DV965" s="28" t="s">
        <v>803</v>
      </c>
    </row>
    <row r="966" spans="3:126">
      <c r="C966" s="859" t="s">
        <v>857</v>
      </c>
      <c r="E966" s="1250">
        <f t="shared" ref="E966:AJ966" ca="1" si="1055">E703*E$941</f>
        <v>0</v>
      </c>
      <c r="F966" s="1250">
        <f t="shared" ca="1" si="1055"/>
        <v>0</v>
      </c>
      <c r="G966" s="1250">
        <f t="shared" ca="1" si="1055"/>
        <v>0</v>
      </c>
      <c r="H966" s="1250">
        <f t="shared" ca="1" si="1055"/>
        <v>0</v>
      </c>
      <c r="I966" s="1250">
        <f t="shared" ca="1" si="1055"/>
        <v>0</v>
      </c>
      <c r="J966" s="1250">
        <f t="shared" ca="1" si="1055"/>
        <v>0</v>
      </c>
      <c r="K966" s="1250">
        <f t="shared" ca="1" si="1055"/>
        <v>0</v>
      </c>
      <c r="L966" s="1250">
        <f t="shared" ca="1" si="1055"/>
        <v>0</v>
      </c>
      <c r="M966" s="1250">
        <f t="shared" ca="1" si="1055"/>
        <v>0</v>
      </c>
      <c r="N966" s="1250">
        <f t="shared" ca="1" si="1055"/>
        <v>0</v>
      </c>
      <c r="O966" s="1250">
        <f t="shared" ca="1" si="1055"/>
        <v>0</v>
      </c>
      <c r="P966" s="1250">
        <f t="shared" ca="1" si="1055"/>
        <v>0</v>
      </c>
      <c r="Q966" s="1250">
        <f t="shared" ca="1" si="1055"/>
        <v>0</v>
      </c>
      <c r="R966" s="1250">
        <f t="shared" ca="1" si="1055"/>
        <v>0</v>
      </c>
      <c r="S966" s="1250">
        <f t="shared" ca="1" si="1055"/>
        <v>0</v>
      </c>
      <c r="T966" s="1250">
        <f t="shared" ca="1" si="1055"/>
        <v>0</v>
      </c>
      <c r="U966" s="1250">
        <f t="shared" ca="1" si="1055"/>
        <v>0</v>
      </c>
      <c r="V966" s="1250">
        <f t="shared" ca="1" si="1055"/>
        <v>0</v>
      </c>
      <c r="W966" s="1250">
        <f t="shared" ca="1" si="1055"/>
        <v>0</v>
      </c>
      <c r="X966" s="1250">
        <f t="shared" ca="1" si="1055"/>
        <v>0</v>
      </c>
      <c r="Y966" s="1250">
        <f t="shared" ca="1" si="1055"/>
        <v>0</v>
      </c>
      <c r="Z966" s="1250">
        <f t="shared" ca="1" si="1055"/>
        <v>0</v>
      </c>
      <c r="AA966" s="1250">
        <f t="shared" ca="1" si="1055"/>
        <v>0</v>
      </c>
      <c r="AB966" s="1250">
        <f t="shared" ca="1" si="1055"/>
        <v>0</v>
      </c>
      <c r="AC966" s="1250">
        <f t="shared" ca="1" si="1055"/>
        <v>0</v>
      </c>
      <c r="AD966" s="1250">
        <f t="shared" ca="1" si="1055"/>
        <v>0</v>
      </c>
      <c r="AE966" s="1250">
        <f t="shared" ca="1" si="1055"/>
        <v>0</v>
      </c>
      <c r="AF966" s="1250">
        <f t="shared" ca="1" si="1055"/>
        <v>0</v>
      </c>
      <c r="AG966" s="1250">
        <f t="shared" ca="1" si="1055"/>
        <v>0</v>
      </c>
      <c r="AH966" s="1250">
        <f t="shared" ca="1" si="1055"/>
        <v>0</v>
      </c>
      <c r="AI966" s="1250">
        <f t="shared" ca="1" si="1055"/>
        <v>0</v>
      </c>
      <c r="AJ966" s="1250">
        <f t="shared" ca="1" si="1055"/>
        <v>0</v>
      </c>
      <c r="AK966" s="1250">
        <f t="shared" ref="AK966:BP966" ca="1" si="1056">AK703*AK$941</f>
        <v>0</v>
      </c>
      <c r="AL966" s="1250">
        <f t="shared" ca="1" si="1056"/>
        <v>0</v>
      </c>
      <c r="AM966" s="1250">
        <f t="shared" ca="1" si="1056"/>
        <v>0</v>
      </c>
      <c r="AN966" s="1250">
        <f t="shared" ca="1" si="1056"/>
        <v>0</v>
      </c>
      <c r="AO966" s="1250">
        <f t="shared" ca="1" si="1056"/>
        <v>0</v>
      </c>
      <c r="AP966" s="1250">
        <f t="shared" ca="1" si="1056"/>
        <v>0</v>
      </c>
      <c r="AQ966" s="1250">
        <f t="shared" ca="1" si="1056"/>
        <v>0</v>
      </c>
      <c r="AR966" s="1250">
        <f t="shared" ca="1" si="1056"/>
        <v>0</v>
      </c>
      <c r="AS966" s="1250">
        <f t="shared" ca="1" si="1056"/>
        <v>0</v>
      </c>
      <c r="AT966" s="1250">
        <f t="shared" ca="1" si="1056"/>
        <v>0</v>
      </c>
      <c r="AU966" s="1250">
        <f t="shared" ca="1" si="1056"/>
        <v>0</v>
      </c>
      <c r="AV966" s="1250">
        <f t="shared" ca="1" si="1056"/>
        <v>0</v>
      </c>
      <c r="AW966" s="1250">
        <f t="shared" ca="1" si="1056"/>
        <v>0</v>
      </c>
      <c r="AX966" s="1250">
        <f t="shared" ca="1" si="1056"/>
        <v>0</v>
      </c>
      <c r="AY966" s="1250">
        <f t="shared" ca="1" si="1056"/>
        <v>0</v>
      </c>
      <c r="AZ966" s="1250">
        <f t="shared" ca="1" si="1056"/>
        <v>0</v>
      </c>
      <c r="BA966" s="1250">
        <f t="shared" ca="1" si="1056"/>
        <v>0</v>
      </c>
      <c r="BB966" s="1250">
        <f t="shared" ca="1" si="1056"/>
        <v>0</v>
      </c>
      <c r="BC966" s="1250">
        <f t="shared" ca="1" si="1056"/>
        <v>0</v>
      </c>
      <c r="BD966" s="1250">
        <f t="shared" ca="1" si="1056"/>
        <v>0</v>
      </c>
      <c r="BE966" s="1250">
        <f t="shared" ca="1" si="1056"/>
        <v>0</v>
      </c>
      <c r="BF966" s="1250">
        <f t="shared" ca="1" si="1056"/>
        <v>0</v>
      </c>
      <c r="BG966" s="1250">
        <f t="shared" ca="1" si="1056"/>
        <v>0</v>
      </c>
      <c r="BH966" s="1250">
        <f t="shared" ca="1" si="1056"/>
        <v>0</v>
      </c>
      <c r="BI966" s="1250">
        <f t="shared" ca="1" si="1056"/>
        <v>0</v>
      </c>
      <c r="BJ966" s="1250">
        <f t="shared" ca="1" si="1056"/>
        <v>0</v>
      </c>
      <c r="BK966" s="1250">
        <f t="shared" ca="1" si="1056"/>
        <v>0</v>
      </c>
      <c r="BL966" s="1250">
        <f t="shared" ca="1" si="1056"/>
        <v>0</v>
      </c>
      <c r="BM966" s="1250">
        <f t="shared" ca="1" si="1056"/>
        <v>0</v>
      </c>
      <c r="BN966" s="1250">
        <f t="shared" ca="1" si="1056"/>
        <v>0</v>
      </c>
      <c r="BO966" s="1250">
        <f t="shared" ca="1" si="1056"/>
        <v>0</v>
      </c>
      <c r="BP966" s="1250">
        <f t="shared" ca="1" si="1056"/>
        <v>0</v>
      </c>
      <c r="BQ966" s="1250">
        <f t="shared" ref="BQ966:CV966" ca="1" si="1057">BQ703*BQ$941</f>
        <v>0</v>
      </c>
      <c r="BR966" s="1250">
        <f t="shared" ca="1" si="1057"/>
        <v>0</v>
      </c>
      <c r="BS966" s="1250">
        <f t="shared" ca="1" si="1057"/>
        <v>0</v>
      </c>
      <c r="BT966" s="1250">
        <f t="shared" ca="1" si="1057"/>
        <v>0</v>
      </c>
      <c r="BU966" s="1250">
        <f t="shared" ca="1" si="1057"/>
        <v>0</v>
      </c>
      <c r="BV966" s="1250">
        <f t="shared" ca="1" si="1057"/>
        <v>0</v>
      </c>
      <c r="BW966" s="1250">
        <f t="shared" ca="1" si="1057"/>
        <v>0</v>
      </c>
      <c r="BX966" s="1250">
        <f t="shared" ca="1" si="1057"/>
        <v>0</v>
      </c>
      <c r="BY966" s="1250">
        <f t="shared" ca="1" si="1057"/>
        <v>0</v>
      </c>
      <c r="BZ966" s="1250">
        <f t="shared" ca="1" si="1057"/>
        <v>0</v>
      </c>
      <c r="CA966" s="1250">
        <f t="shared" ca="1" si="1057"/>
        <v>0</v>
      </c>
      <c r="CB966" s="1250">
        <f t="shared" ca="1" si="1057"/>
        <v>0</v>
      </c>
      <c r="CC966" s="1250">
        <f t="shared" ca="1" si="1057"/>
        <v>0</v>
      </c>
      <c r="CD966" s="1250">
        <f t="shared" ca="1" si="1057"/>
        <v>0</v>
      </c>
      <c r="CE966" s="1250">
        <f t="shared" ca="1" si="1057"/>
        <v>0</v>
      </c>
      <c r="CF966" s="1250">
        <f t="shared" ca="1" si="1057"/>
        <v>0</v>
      </c>
      <c r="CG966" s="1250">
        <f t="shared" ca="1" si="1057"/>
        <v>0</v>
      </c>
      <c r="CH966" s="1250">
        <f t="shared" ca="1" si="1057"/>
        <v>0</v>
      </c>
      <c r="CI966" s="1250">
        <f t="shared" ca="1" si="1057"/>
        <v>0</v>
      </c>
      <c r="CJ966" s="1250">
        <f t="shared" ca="1" si="1057"/>
        <v>0</v>
      </c>
      <c r="CK966" s="1250">
        <f t="shared" ca="1" si="1057"/>
        <v>0</v>
      </c>
      <c r="CL966" s="1250">
        <f t="shared" ca="1" si="1057"/>
        <v>0</v>
      </c>
      <c r="CM966" s="1250">
        <f t="shared" ca="1" si="1057"/>
        <v>0</v>
      </c>
      <c r="CN966" s="1250">
        <f t="shared" ca="1" si="1057"/>
        <v>0</v>
      </c>
      <c r="CO966" s="1250">
        <f t="shared" ca="1" si="1057"/>
        <v>0</v>
      </c>
      <c r="CP966" s="1250">
        <f t="shared" ca="1" si="1057"/>
        <v>0</v>
      </c>
      <c r="CQ966" s="1250">
        <f t="shared" ca="1" si="1057"/>
        <v>0</v>
      </c>
      <c r="CR966" s="1250">
        <f t="shared" ca="1" si="1057"/>
        <v>0</v>
      </c>
      <c r="CS966" s="1250">
        <f t="shared" ca="1" si="1057"/>
        <v>0</v>
      </c>
      <c r="CT966" s="1250">
        <f t="shared" ca="1" si="1057"/>
        <v>0</v>
      </c>
      <c r="CU966" s="1250">
        <f t="shared" ca="1" si="1057"/>
        <v>0</v>
      </c>
      <c r="CV966" s="1250">
        <f t="shared" ca="1" si="1057"/>
        <v>0</v>
      </c>
      <c r="CW966" s="1250">
        <f t="shared" ref="CW966:DU966" ca="1" si="1058">CW703*CW$941</f>
        <v>0</v>
      </c>
      <c r="CX966" s="1250">
        <f t="shared" ca="1" si="1058"/>
        <v>0</v>
      </c>
      <c r="CY966" s="1250">
        <f t="shared" ca="1" si="1058"/>
        <v>0</v>
      </c>
      <c r="CZ966" s="1250">
        <f t="shared" ca="1" si="1058"/>
        <v>0</v>
      </c>
      <c r="DA966" s="1250">
        <f t="shared" ca="1" si="1058"/>
        <v>0</v>
      </c>
      <c r="DB966" s="1250">
        <f t="shared" ca="1" si="1058"/>
        <v>0</v>
      </c>
      <c r="DC966" s="1250">
        <f t="shared" ca="1" si="1058"/>
        <v>0</v>
      </c>
      <c r="DD966" s="1250">
        <f t="shared" ca="1" si="1058"/>
        <v>0</v>
      </c>
      <c r="DE966" s="1250">
        <f t="shared" ca="1" si="1058"/>
        <v>0</v>
      </c>
      <c r="DF966" s="1250">
        <f t="shared" ca="1" si="1058"/>
        <v>0</v>
      </c>
      <c r="DG966" s="1250">
        <f t="shared" ca="1" si="1058"/>
        <v>0</v>
      </c>
      <c r="DH966" s="1250">
        <f t="shared" ca="1" si="1058"/>
        <v>0</v>
      </c>
      <c r="DI966" s="1250">
        <f t="shared" ca="1" si="1058"/>
        <v>0</v>
      </c>
      <c r="DJ966" s="1250">
        <f t="shared" ca="1" si="1058"/>
        <v>0</v>
      </c>
      <c r="DK966" s="1250">
        <f t="shared" ca="1" si="1058"/>
        <v>0</v>
      </c>
      <c r="DL966" s="1250">
        <f t="shared" ca="1" si="1058"/>
        <v>0</v>
      </c>
      <c r="DM966" s="1250">
        <f t="shared" ca="1" si="1058"/>
        <v>0</v>
      </c>
      <c r="DN966" s="1250">
        <f t="shared" ca="1" si="1058"/>
        <v>0</v>
      </c>
      <c r="DO966" s="1250">
        <f t="shared" ca="1" si="1058"/>
        <v>0</v>
      </c>
      <c r="DP966" s="1250">
        <f t="shared" ca="1" si="1058"/>
        <v>0</v>
      </c>
      <c r="DQ966" s="1250">
        <f t="shared" ca="1" si="1058"/>
        <v>0</v>
      </c>
      <c r="DR966" s="1250">
        <f t="shared" ca="1" si="1058"/>
        <v>0</v>
      </c>
      <c r="DS966" s="1250">
        <f t="shared" ca="1" si="1058"/>
        <v>0</v>
      </c>
      <c r="DT966" s="1250">
        <f t="shared" ca="1" si="1058"/>
        <v>0</v>
      </c>
      <c r="DU966" s="1250">
        <f t="shared" ca="1" si="1058"/>
        <v>0</v>
      </c>
      <c r="DV966" s="28" t="s">
        <v>803</v>
      </c>
    </row>
    <row r="967" spans="3:126">
      <c r="C967" s="859" t="s">
        <v>437</v>
      </c>
      <c r="E967" s="1250">
        <f t="shared" ref="E967:AJ967" ca="1" si="1059">E704*E$941</f>
        <v>0</v>
      </c>
      <c r="F967" s="1250">
        <f t="shared" ca="1" si="1059"/>
        <v>0</v>
      </c>
      <c r="G967" s="1250">
        <f t="shared" ca="1" si="1059"/>
        <v>0</v>
      </c>
      <c r="H967" s="1250">
        <f t="shared" ca="1" si="1059"/>
        <v>0</v>
      </c>
      <c r="I967" s="1250">
        <f t="shared" ca="1" si="1059"/>
        <v>0</v>
      </c>
      <c r="J967" s="1250">
        <f t="shared" ca="1" si="1059"/>
        <v>0</v>
      </c>
      <c r="K967" s="1250">
        <f t="shared" ca="1" si="1059"/>
        <v>0</v>
      </c>
      <c r="L967" s="1250">
        <f t="shared" ca="1" si="1059"/>
        <v>0</v>
      </c>
      <c r="M967" s="1250">
        <f t="shared" ca="1" si="1059"/>
        <v>0</v>
      </c>
      <c r="N967" s="1250">
        <f t="shared" ca="1" si="1059"/>
        <v>0</v>
      </c>
      <c r="O967" s="1250">
        <f t="shared" ca="1" si="1059"/>
        <v>0</v>
      </c>
      <c r="P967" s="1250">
        <f t="shared" ca="1" si="1059"/>
        <v>0</v>
      </c>
      <c r="Q967" s="1250">
        <f t="shared" ca="1" si="1059"/>
        <v>0</v>
      </c>
      <c r="R967" s="1250">
        <f t="shared" ca="1" si="1059"/>
        <v>0</v>
      </c>
      <c r="S967" s="1250">
        <f t="shared" ca="1" si="1059"/>
        <v>0</v>
      </c>
      <c r="T967" s="1250">
        <f t="shared" ca="1" si="1059"/>
        <v>0</v>
      </c>
      <c r="U967" s="1250">
        <f t="shared" ca="1" si="1059"/>
        <v>0</v>
      </c>
      <c r="V967" s="1250">
        <f t="shared" ca="1" si="1059"/>
        <v>0</v>
      </c>
      <c r="W967" s="1250">
        <f t="shared" ca="1" si="1059"/>
        <v>0</v>
      </c>
      <c r="X967" s="1250">
        <f t="shared" ca="1" si="1059"/>
        <v>0</v>
      </c>
      <c r="Y967" s="1250">
        <f t="shared" ca="1" si="1059"/>
        <v>0</v>
      </c>
      <c r="Z967" s="1250">
        <f t="shared" ca="1" si="1059"/>
        <v>0</v>
      </c>
      <c r="AA967" s="1250">
        <f t="shared" ca="1" si="1059"/>
        <v>0</v>
      </c>
      <c r="AB967" s="1250">
        <f t="shared" ca="1" si="1059"/>
        <v>0</v>
      </c>
      <c r="AC967" s="1250">
        <f t="shared" ca="1" si="1059"/>
        <v>0</v>
      </c>
      <c r="AD967" s="1250">
        <f t="shared" ca="1" si="1059"/>
        <v>0</v>
      </c>
      <c r="AE967" s="1250">
        <f t="shared" ca="1" si="1059"/>
        <v>0</v>
      </c>
      <c r="AF967" s="1250">
        <f t="shared" ca="1" si="1059"/>
        <v>0</v>
      </c>
      <c r="AG967" s="1250">
        <f t="shared" ca="1" si="1059"/>
        <v>0</v>
      </c>
      <c r="AH967" s="1250">
        <f t="shared" ca="1" si="1059"/>
        <v>0</v>
      </c>
      <c r="AI967" s="1250">
        <f t="shared" ca="1" si="1059"/>
        <v>0</v>
      </c>
      <c r="AJ967" s="1250">
        <f t="shared" ca="1" si="1059"/>
        <v>0</v>
      </c>
      <c r="AK967" s="1250">
        <f t="shared" ref="AK967:BP967" ca="1" si="1060">AK704*AK$941</f>
        <v>0</v>
      </c>
      <c r="AL967" s="1250">
        <f t="shared" ca="1" si="1060"/>
        <v>0</v>
      </c>
      <c r="AM967" s="1250">
        <f t="shared" ca="1" si="1060"/>
        <v>0</v>
      </c>
      <c r="AN967" s="1250">
        <f t="shared" ca="1" si="1060"/>
        <v>0</v>
      </c>
      <c r="AO967" s="1250">
        <f t="shared" ca="1" si="1060"/>
        <v>0</v>
      </c>
      <c r="AP967" s="1250">
        <f t="shared" ca="1" si="1060"/>
        <v>0</v>
      </c>
      <c r="AQ967" s="1250">
        <f t="shared" ca="1" si="1060"/>
        <v>0</v>
      </c>
      <c r="AR967" s="1250">
        <f t="shared" ca="1" si="1060"/>
        <v>0</v>
      </c>
      <c r="AS967" s="1250">
        <f t="shared" ca="1" si="1060"/>
        <v>0</v>
      </c>
      <c r="AT967" s="1250">
        <f t="shared" ca="1" si="1060"/>
        <v>0</v>
      </c>
      <c r="AU967" s="1250">
        <f t="shared" ca="1" si="1060"/>
        <v>0</v>
      </c>
      <c r="AV967" s="1250">
        <f t="shared" ca="1" si="1060"/>
        <v>0</v>
      </c>
      <c r="AW967" s="1250">
        <f t="shared" ca="1" si="1060"/>
        <v>0</v>
      </c>
      <c r="AX967" s="1250">
        <f t="shared" ca="1" si="1060"/>
        <v>0</v>
      </c>
      <c r="AY967" s="1250">
        <f t="shared" ca="1" si="1060"/>
        <v>0</v>
      </c>
      <c r="AZ967" s="1250">
        <f t="shared" ca="1" si="1060"/>
        <v>0</v>
      </c>
      <c r="BA967" s="1250">
        <f t="shared" ca="1" si="1060"/>
        <v>0</v>
      </c>
      <c r="BB967" s="1250">
        <f t="shared" ca="1" si="1060"/>
        <v>0</v>
      </c>
      <c r="BC967" s="1250">
        <f t="shared" ca="1" si="1060"/>
        <v>0</v>
      </c>
      <c r="BD967" s="1250">
        <f t="shared" ca="1" si="1060"/>
        <v>0</v>
      </c>
      <c r="BE967" s="1250">
        <f t="shared" ca="1" si="1060"/>
        <v>0</v>
      </c>
      <c r="BF967" s="1250">
        <f t="shared" ca="1" si="1060"/>
        <v>0</v>
      </c>
      <c r="BG967" s="1250">
        <f t="shared" ca="1" si="1060"/>
        <v>0</v>
      </c>
      <c r="BH967" s="1250">
        <f t="shared" ca="1" si="1060"/>
        <v>0</v>
      </c>
      <c r="BI967" s="1250">
        <f t="shared" ca="1" si="1060"/>
        <v>0</v>
      </c>
      <c r="BJ967" s="1250">
        <f t="shared" ca="1" si="1060"/>
        <v>0</v>
      </c>
      <c r="BK967" s="1250">
        <f t="shared" ca="1" si="1060"/>
        <v>0</v>
      </c>
      <c r="BL967" s="1250">
        <f t="shared" ca="1" si="1060"/>
        <v>0</v>
      </c>
      <c r="BM967" s="1250">
        <f t="shared" ca="1" si="1060"/>
        <v>0</v>
      </c>
      <c r="BN967" s="1250">
        <f t="shared" ca="1" si="1060"/>
        <v>0</v>
      </c>
      <c r="BO967" s="1250">
        <f t="shared" ca="1" si="1060"/>
        <v>0</v>
      </c>
      <c r="BP967" s="1250">
        <f t="shared" ca="1" si="1060"/>
        <v>0</v>
      </c>
      <c r="BQ967" s="1250">
        <f t="shared" ref="BQ967:CV967" ca="1" si="1061">BQ704*BQ$941</f>
        <v>0</v>
      </c>
      <c r="BR967" s="1250">
        <f t="shared" ca="1" si="1061"/>
        <v>0</v>
      </c>
      <c r="BS967" s="1250">
        <f t="shared" ca="1" si="1061"/>
        <v>0</v>
      </c>
      <c r="BT967" s="1250">
        <f t="shared" ca="1" si="1061"/>
        <v>0</v>
      </c>
      <c r="BU967" s="1250">
        <f t="shared" ca="1" si="1061"/>
        <v>0</v>
      </c>
      <c r="BV967" s="1250">
        <f t="shared" ca="1" si="1061"/>
        <v>0</v>
      </c>
      <c r="BW967" s="1250">
        <f t="shared" ca="1" si="1061"/>
        <v>0</v>
      </c>
      <c r="BX967" s="1250">
        <f t="shared" ca="1" si="1061"/>
        <v>0</v>
      </c>
      <c r="BY967" s="1250">
        <f t="shared" ca="1" si="1061"/>
        <v>0</v>
      </c>
      <c r="BZ967" s="1250">
        <f t="shared" ca="1" si="1061"/>
        <v>0</v>
      </c>
      <c r="CA967" s="1250">
        <f t="shared" ca="1" si="1061"/>
        <v>0</v>
      </c>
      <c r="CB967" s="1250">
        <f t="shared" ca="1" si="1061"/>
        <v>0</v>
      </c>
      <c r="CC967" s="1250">
        <f t="shared" ca="1" si="1061"/>
        <v>0</v>
      </c>
      <c r="CD967" s="1250">
        <f t="shared" ca="1" si="1061"/>
        <v>0</v>
      </c>
      <c r="CE967" s="1250">
        <f t="shared" ca="1" si="1061"/>
        <v>0</v>
      </c>
      <c r="CF967" s="1250">
        <f t="shared" ca="1" si="1061"/>
        <v>0</v>
      </c>
      <c r="CG967" s="1250">
        <f t="shared" ca="1" si="1061"/>
        <v>0</v>
      </c>
      <c r="CH967" s="1250">
        <f t="shared" ca="1" si="1061"/>
        <v>0</v>
      </c>
      <c r="CI967" s="1250">
        <f t="shared" ca="1" si="1061"/>
        <v>0</v>
      </c>
      <c r="CJ967" s="1250">
        <f t="shared" ca="1" si="1061"/>
        <v>0</v>
      </c>
      <c r="CK967" s="1250">
        <f t="shared" ca="1" si="1061"/>
        <v>0</v>
      </c>
      <c r="CL967" s="1250">
        <f t="shared" ca="1" si="1061"/>
        <v>0</v>
      </c>
      <c r="CM967" s="1250">
        <f t="shared" ca="1" si="1061"/>
        <v>0</v>
      </c>
      <c r="CN967" s="1250">
        <f t="shared" ca="1" si="1061"/>
        <v>0</v>
      </c>
      <c r="CO967" s="1250">
        <f t="shared" ca="1" si="1061"/>
        <v>0</v>
      </c>
      <c r="CP967" s="1250">
        <f t="shared" ca="1" si="1061"/>
        <v>0</v>
      </c>
      <c r="CQ967" s="1250">
        <f t="shared" ca="1" si="1061"/>
        <v>0</v>
      </c>
      <c r="CR967" s="1250">
        <f t="shared" ca="1" si="1061"/>
        <v>0</v>
      </c>
      <c r="CS967" s="1250">
        <f t="shared" ca="1" si="1061"/>
        <v>0</v>
      </c>
      <c r="CT967" s="1250">
        <f t="shared" ca="1" si="1061"/>
        <v>0</v>
      </c>
      <c r="CU967" s="1250">
        <f t="shared" ca="1" si="1061"/>
        <v>0</v>
      </c>
      <c r="CV967" s="1250">
        <f t="shared" ca="1" si="1061"/>
        <v>0</v>
      </c>
      <c r="CW967" s="1250">
        <f t="shared" ref="CW967:DU967" ca="1" si="1062">CW704*CW$941</f>
        <v>0</v>
      </c>
      <c r="CX967" s="1250">
        <f t="shared" ca="1" si="1062"/>
        <v>0</v>
      </c>
      <c r="CY967" s="1250">
        <f t="shared" ca="1" si="1062"/>
        <v>0</v>
      </c>
      <c r="CZ967" s="1250">
        <f t="shared" ca="1" si="1062"/>
        <v>0</v>
      </c>
      <c r="DA967" s="1250">
        <f t="shared" ca="1" si="1062"/>
        <v>0</v>
      </c>
      <c r="DB967" s="1250">
        <f t="shared" ca="1" si="1062"/>
        <v>0</v>
      </c>
      <c r="DC967" s="1250">
        <f t="shared" ca="1" si="1062"/>
        <v>0</v>
      </c>
      <c r="DD967" s="1250">
        <f t="shared" ca="1" si="1062"/>
        <v>0</v>
      </c>
      <c r="DE967" s="1250">
        <f t="shared" ca="1" si="1062"/>
        <v>0</v>
      </c>
      <c r="DF967" s="1250">
        <f t="shared" ca="1" si="1062"/>
        <v>0</v>
      </c>
      <c r="DG967" s="1250">
        <f t="shared" ca="1" si="1062"/>
        <v>0</v>
      </c>
      <c r="DH967" s="1250">
        <f t="shared" ca="1" si="1062"/>
        <v>0</v>
      </c>
      <c r="DI967" s="1250">
        <f t="shared" ca="1" si="1062"/>
        <v>0</v>
      </c>
      <c r="DJ967" s="1250">
        <f t="shared" ca="1" si="1062"/>
        <v>0</v>
      </c>
      <c r="DK967" s="1250">
        <f t="shared" ca="1" si="1062"/>
        <v>0</v>
      </c>
      <c r="DL967" s="1250">
        <f t="shared" ca="1" si="1062"/>
        <v>0</v>
      </c>
      <c r="DM967" s="1250">
        <f t="shared" ca="1" si="1062"/>
        <v>0</v>
      </c>
      <c r="DN967" s="1250">
        <f t="shared" ca="1" si="1062"/>
        <v>0</v>
      </c>
      <c r="DO967" s="1250">
        <f t="shared" ca="1" si="1062"/>
        <v>0</v>
      </c>
      <c r="DP967" s="1250">
        <f t="shared" ca="1" si="1062"/>
        <v>0</v>
      </c>
      <c r="DQ967" s="1250">
        <f t="shared" ca="1" si="1062"/>
        <v>0</v>
      </c>
      <c r="DR967" s="1250">
        <f t="shared" ca="1" si="1062"/>
        <v>0</v>
      </c>
      <c r="DS967" s="1250">
        <f t="shared" ca="1" si="1062"/>
        <v>0</v>
      </c>
      <c r="DT967" s="1250">
        <f t="shared" ca="1" si="1062"/>
        <v>0</v>
      </c>
      <c r="DU967" s="1250">
        <f t="shared" ca="1" si="1062"/>
        <v>0</v>
      </c>
      <c r="DV967" s="28" t="s">
        <v>803</v>
      </c>
    </row>
    <row r="968" spans="3:126">
      <c r="C968" s="859" t="s">
        <v>438</v>
      </c>
      <c r="E968" s="1250">
        <f t="shared" ref="E968:AJ968" ca="1" si="1063">E705*E$941</f>
        <v>0</v>
      </c>
      <c r="F968" s="1250">
        <f t="shared" ca="1" si="1063"/>
        <v>0</v>
      </c>
      <c r="G968" s="1250">
        <f t="shared" ca="1" si="1063"/>
        <v>0</v>
      </c>
      <c r="H968" s="1250">
        <f t="shared" ca="1" si="1063"/>
        <v>0</v>
      </c>
      <c r="I968" s="1250">
        <f t="shared" ca="1" si="1063"/>
        <v>0</v>
      </c>
      <c r="J968" s="1250">
        <f t="shared" ca="1" si="1063"/>
        <v>0</v>
      </c>
      <c r="K968" s="1250">
        <f t="shared" ca="1" si="1063"/>
        <v>0</v>
      </c>
      <c r="L968" s="1250">
        <f t="shared" ca="1" si="1063"/>
        <v>0</v>
      </c>
      <c r="M968" s="1250">
        <f t="shared" ca="1" si="1063"/>
        <v>0</v>
      </c>
      <c r="N968" s="1250">
        <f t="shared" ca="1" si="1063"/>
        <v>0</v>
      </c>
      <c r="O968" s="1250">
        <f t="shared" ca="1" si="1063"/>
        <v>0</v>
      </c>
      <c r="P968" s="1250">
        <f t="shared" ca="1" si="1063"/>
        <v>0</v>
      </c>
      <c r="Q968" s="1250">
        <f t="shared" ca="1" si="1063"/>
        <v>0</v>
      </c>
      <c r="R968" s="1250">
        <f t="shared" ca="1" si="1063"/>
        <v>0</v>
      </c>
      <c r="S968" s="1250">
        <f t="shared" ca="1" si="1063"/>
        <v>0</v>
      </c>
      <c r="T968" s="1250">
        <f t="shared" ca="1" si="1063"/>
        <v>0</v>
      </c>
      <c r="U968" s="1250">
        <f t="shared" ca="1" si="1063"/>
        <v>0</v>
      </c>
      <c r="V968" s="1250">
        <f t="shared" ca="1" si="1063"/>
        <v>0</v>
      </c>
      <c r="W968" s="1250">
        <f t="shared" ca="1" si="1063"/>
        <v>0</v>
      </c>
      <c r="X968" s="1250">
        <f t="shared" ca="1" si="1063"/>
        <v>0</v>
      </c>
      <c r="Y968" s="1250">
        <f t="shared" ca="1" si="1063"/>
        <v>0</v>
      </c>
      <c r="Z968" s="1250">
        <f t="shared" ca="1" si="1063"/>
        <v>0</v>
      </c>
      <c r="AA968" s="1250">
        <f t="shared" ca="1" si="1063"/>
        <v>0</v>
      </c>
      <c r="AB968" s="1250">
        <f t="shared" ca="1" si="1063"/>
        <v>0</v>
      </c>
      <c r="AC968" s="1250">
        <f t="shared" ca="1" si="1063"/>
        <v>0</v>
      </c>
      <c r="AD968" s="1250">
        <f t="shared" ca="1" si="1063"/>
        <v>0</v>
      </c>
      <c r="AE968" s="1250">
        <f t="shared" ca="1" si="1063"/>
        <v>0</v>
      </c>
      <c r="AF968" s="1250">
        <f t="shared" ca="1" si="1063"/>
        <v>0</v>
      </c>
      <c r="AG968" s="1250">
        <f t="shared" ca="1" si="1063"/>
        <v>0</v>
      </c>
      <c r="AH968" s="1250">
        <f t="shared" ca="1" si="1063"/>
        <v>0</v>
      </c>
      <c r="AI968" s="1250">
        <f t="shared" ca="1" si="1063"/>
        <v>0</v>
      </c>
      <c r="AJ968" s="1250">
        <f t="shared" ca="1" si="1063"/>
        <v>0</v>
      </c>
      <c r="AK968" s="1250">
        <f t="shared" ref="AK968:BP968" ca="1" si="1064">AK705*AK$941</f>
        <v>0</v>
      </c>
      <c r="AL968" s="1250">
        <f t="shared" ca="1" si="1064"/>
        <v>0</v>
      </c>
      <c r="AM968" s="1250">
        <f t="shared" ca="1" si="1064"/>
        <v>0</v>
      </c>
      <c r="AN968" s="1250">
        <f t="shared" ca="1" si="1064"/>
        <v>0</v>
      </c>
      <c r="AO968" s="1250">
        <f t="shared" ca="1" si="1064"/>
        <v>0</v>
      </c>
      <c r="AP968" s="1250">
        <f t="shared" ca="1" si="1064"/>
        <v>0</v>
      </c>
      <c r="AQ968" s="1250">
        <f t="shared" ca="1" si="1064"/>
        <v>0</v>
      </c>
      <c r="AR968" s="1250">
        <f t="shared" ca="1" si="1064"/>
        <v>0</v>
      </c>
      <c r="AS968" s="1250">
        <f t="shared" ca="1" si="1064"/>
        <v>0</v>
      </c>
      <c r="AT968" s="1250">
        <f t="shared" ca="1" si="1064"/>
        <v>0</v>
      </c>
      <c r="AU968" s="1250">
        <f t="shared" ca="1" si="1064"/>
        <v>0</v>
      </c>
      <c r="AV968" s="1250">
        <f t="shared" ca="1" si="1064"/>
        <v>0</v>
      </c>
      <c r="AW968" s="1250">
        <f t="shared" ca="1" si="1064"/>
        <v>0</v>
      </c>
      <c r="AX968" s="1250">
        <f t="shared" ca="1" si="1064"/>
        <v>0</v>
      </c>
      <c r="AY968" s="1250">
        <f t="shared" ca="1" si="1064"/>
        <v>0</v>
      </c>
      <c r="AZ968" s="1250">
        <f t="shared" ca="1" si="1064"/>
        <v>0</v>
      </c>
      <c r="BA968" s="1250">
        <f t="shared" ca="1" si="1064"/>
        <v>0</v>
      </c>
      <c r="BB968" s="1250">
        <f t="shared" ca="1" si="1064"/>
        <v>0</v>
      </c>
      <c r="BC968" s="1250">
        <f t="shared" ca="1" si="1064"/>
        <v>0</v>
      </c>
      <c r="BD968" s="1250">
        <f t="shared" ca="1" si="1064"/>
        <v>0</v>
      </c>
      <c r="BE968" s="1250">
        <f t="shared" ca="1" si="1064"/>
        <v>0</v>
      </c>
      <c r="BF968" s="1250">
        <f t="shared" ca="1" si="1064"/>
        <v>0</v>
      </c>
      <c r="BG968" s="1250">
        <f t="shared" ca="1" si="1064"/>
        <v>0</v>
      </c>
      <c r="BH968" s="1250">
        <f t="shared" ca="1" si="1064"/>
        <v>0</v>
      </c>
      <c r="BI968" s="1250">
        <f t="shared" ca="1" si="1064"/>
        <v>0</v>
      </c>
      <c r="BJ968" s="1250">
        <f t="shared" ca="1" si="1064"/>
        <v>0</v>
      </c>
      <c r="BK968" s="1250">
        <f t="shared" ca="1" si="1064"/>
        <v>0</v>
      </c>
      <c r="BL968" s="1250">
        <f t="shared" ca="1" si="1064"/>
        <v>0</v>
      </c>
      <c r="BM968" s="1250">
        <f t="shared" ca="1" si="1064"/>
        <v>0</v>
      </c>
      <c r="BN968" s="1250">
        <f t="shared" ca="1" si="1064"/>
        <v>0</v>
      </c>
      <c r="BO968" s="1250">
        <f t="shared" ca="1" si="1064"/>
        <v>0</v>
      </c>
      <c r="BP968" s="1250">
        <f t="shared" ca="1" si="1064"/>
        <v>0</v>
      </c>
      <c r="BQ968" s="1250">
        <f t="shared" ref="BQ968:CV968" ca="1" si="1065">BQ705*BQ$941</f>
        <v>0</v>
      </c>
      <c r="BR968" s="1250">
        <f t="shared" ca="1" si="1065"/>
        <v>0</v>
      </c>
      <c r="BS968" s="1250">
        <f t="shared" ca="1" si="1065"/>
        <v>0</v>
      </c>
      <c r="BT968" s="1250">
        <f t="shared" ca="1" si="1065"/>
        <v>0</v>
      </c>
      <c r="BU968" s="1250">
        <f t="shared" ca="1" si="1065"/>
        <v>0</v>
      </c>
      <c r="BV968" s="1250">
        <f t="shared" ca="1" si="1065"/>
        <v>0</v>
      </c>
      <c r="BW968" s="1250">
        <f t="shared" ca="1" si="1065"/>
        <v>0</v>
      </c>
      <c r="BX968" s="1250">
        <f t="shared" ca="1" si="1065"/>
        <v>0</v>
      </c>
      <c r="BY968" s="1250">
        <f t="shared" ca="1" si="1065"/>
        <v>0</v>
      </c>
      <c r="BZ968" s="1250">
        <f t="shared" ca="1" si="1065"/>
        <v>0</v>
      </c>
      <c r="CA968" s="1250">
        <f t="shared" ca="1" si="1065"/>
        <v>0</v>
      </c>
      <c r="CB968" s="1250">
        <f t="shared" ca="1" si="1065"/>
        <v>0</v>
      </c>
      <c r="CC968" s="1250">
        <f t="shared" ca="1" si="1065"/>
        <v>0</v>
      </c>
      <c r="CD968" s="1250">
        <f t="shared" ca="1" si="1065"/>
        <v>0</v>
      </c>
      <c r="CE968" s="1250">
        <f t="shared" ca="1" si="1065"/>
        <v>0</v>
      </c>
      <c r="CF968" s="1250">
        <f t="shared" ca="1" si="1065"/>
        <v>0</v>
      </c>
      <c r="CG968" s="1250">
        <f t="shared" ca="1" si="1065"/>
        <v>0</v>
      </c>
      <c r="CH968" s="1250">
        <f t="shared" ca="1" si="1065"/>
        <v>0</v>
      </c>
      <c r="CI968" s="1250">
        <f t="shared" ca="1" si="1065"/>
        <v>0</v>
      </c>
      <c r="CJ968" s="1250">
        <f t="shared" ca="1" si="1065"/>
        <v>0</v>
      </c>
      <c r="CK968" s="1250">
        <f t="shared" ca="1" si="1065"/>
        <v>0</v>
      </c>
      <c r="CL968" s="1250">
        <f t="shared" ca="1" si="1065"/>
        <v>0</v>
      </c>
      <c r="CM968" s="1250">
        <f t="shared" ca="1" si="1065"/>
        <v>0</v>
      </c>
      <c r="CN968" s="1250">
        <f t="shared" ca="1" si="1065"/>
        <v>0</v>
      </c>
      <c r="CO968" s="1250">
        <f t="shared" ca="1" si="1065"/>
        <v>0</v>
      </c>
      <c r="CP968" s="1250">
        <f t="shared" ca="1" si="1065"/>
        <v>0</v>
      </c>
      <c r="CQ968" s="1250">
        <f t="shared" ca="1" si="1065"/>
        <v>0</v>
      </c>
      <c r="CR968" s="1250">
        <f t="shared" ca="1" si="1065"/>
        <v>0</v>
      </c>
      <c r="CS968" s="1250">
        <f t="shared" ca="1" si="1065"/>
        <v>0</v>
      </c>
      <c r="CT968" s="1250">
        <f t="shared" ca="1" si="1065"/>
        <v>0</v>
      </c>
      <c r="CU968" s="1250">
        <f t="shared" ca="1" si="1065"/>
        <v>0</v>
      </c>
      <c r="CV968" s="1250">
        <f t="shared" ca="1" si="1065"/>
        <v>0</v>
      </c>
      <c r="CW968" s="1250">
        <f t="shared" ref="CW968:DU968" ca="1" si="1066">CW705*CW$941</f>
        <v>0</v>
      </c>
      <c r="CX968" s="1250">
        <f t="shared" ca="1" si="1066"/>
        <v>0</v>
      </c>
      <c r="CY968" s="1250">
        <f t="shared" ca="1" si="1066"/>
        <v>0</v>
      </c>
      <c r="CZ968" s="1250">
        <f t="shared" ca="1" si="1066"/>
        <v>0</v>
      </c>
      <c r="DA968" s="1250">
        <f t="shared" ca="1" si="1066"/>
        <v>0</v>
      </c>
      <c r="DB968" s="1250">
        <f t="shared" ca="1" si="1066"/>
        <v>0</v>
      </c>
      <c r="DC968" s="1250">
        <f t="shared" ca="1" si="1066"/>
        <v>0</v>
      </c>
      <c r="DD968" s="1250">
        <f t="shared" ca="1" si="1066"/>
        <v>0</v>
      </c>
      <c r="DE968" s="1250">
        <f t="shared" ca="1" si="1066"/>
        <v>0</v>
      </c>
      <c r="DF968" s="1250">
        <f t="shared" ca="1" si="1066"/>
        <v>0</v>
      </c>
      <c r="DG968" s="1250">
        <f t="shared" ca="1" si="1066"/>
        <v>0</v>
      </c>
      <c r="DH968" s="1250">
        <f t="shared" ca="1" si="1066"/>
        <v>0</v>
      </c>
      <c r="DI968" s="1250">
        <f t="shared" ca="1" si="1066"/>
        <v>0</v>
      </c>
      <c r="DJ968" s="1250">
        <f t="shared" ca="1" si="1066"/>
        <v>0</v>
      </c>
      <c r="DK968" s="1250">
        <f t="shared" ca="1" si="1066"/>
        <v>0</v>
      </c>
      <c r="DL968" s="1250">
        <f t="shared" ca="1" si="1066"/>
        <v>0</v>
      </c>
      <c r="DM968" s="1250">
        <f t="shared" ca="1" si="1066"/>
        <v>0</v>
      </c>
      <c r="DN968" s="1250">
        <f t="shared" ca="1" si="1066"/>
        <v>0</v>
      </c>
      <c r="DO968" s="1250">
        <f t="shared" ca="1" si="1066"/>
        <v>0</v>
      </c>
      <c r="DP968" s="1250">
        <f t="shared" ca="1" si="1066"/>
        <v>0</v>
      </c>
      <c r="DQ968" s="1250">
        <f t="shared" ca="1" si="1066"/>
        <v>0</v>
      </c>
      <c r="DR968" s="1250">
        <f t="shared" ca="1" si="1066"/>
        <v>0</v>
      </c>
      <c r="DS968" s="1250">
        <f t="shared" ca="1" si="1066"/>
        <v>0</v>
      </c>
      <c r="DT968" s="1250">
        <f t="shared" ca="1" si="1066"/>
        <v>0</v>
      </c>
      <c r="DU968" s="1250">
        <f t="shared" ca="1" si="1066"/>
        <v>0</v>
      </c>
      <c r="DV968" s="28" t="s">
        <v>803</v>
      </c>
    </row>
    <row r="969" spans="3:126">
      <c r="C969" s="859" t="s">
        <v>579</v>
      </c>
      <c r="E969" s="1250">
        <f t="shared" ref="E969:AJ969" ca="1" si="1067">E706*E$941</f>
        <v>0</v>
      </c>
      <c r="F969" s="1250">
        <f t="shared" ca="1" si="1067"/>
        <v>0</v>
      </c>
      <c r="G969" s="1250">
        <f t="shared" ca="1" si="1067"/>
        <v>0</v>
      </c>
      <c r="H969" s="1250">
        <f t="shared" ca="1" si="1067"/>
        <v>0</v>
      </c>
      <c r="I969" s="1250">
        <f t="shared" ca="1" si="1067"/>
        <v>0</v>
      </c>
      <c r="J969" s="1250">
        <f t="shared" ca="1" si="1067"/>
        <v>0</v>
      </c>
      <c r="K969" s="1250">
        <f t="shared" ca="1" si="1067"/>
        <v>0</v>
      </c>
      <c r="L969" s="1250">
        <f t="shared" ca="1" si="1067"/>
        <v>0</v>
      </c>
      <c r="M969" s="1250">
        <f t="shared" ca="1" si="1067"/>
        <v>0</v>
      </c>
      <c r="N969" s="1250">
        <f t="shared" ca="1" si="1067"/>
        <v>0</v>
      </c>
      <c r="O969" s="1250">
        <f t="shared" ca="1" si="1067"/>
        <v>0</v>
      </c>
      <c r="P969" s="1250">
        <f t="shared" ca="1" si="1067"/>
        <v>0</v>
      </c>
      <c r="Q969" s="1250">
        <f t="shared" ca="1" si="1067"/>
        <v>0</v>
      </c>
      <c r="R969" s="1250">
        <f t="shared" ca="1" si="1067"/>
        <v>0</v>
      </c>
      <c r="S969" s="1250">
        <f t="shared" ca="1" si="1067"/>
        <v>0</v>
      </c>
      <c r="T969" s="1250">
        <f t="shared" ca="1" si="1067"/>
        <v>0</v>
      </c>
      <c r="U969" s="1250">
        <f t="shared" ca="1" si="1067"/>
        <v>0</v>
      </c>
      <c r="V969" s="1250">
        <f t="shared" ca="1" si="1067"/>
        <v>0</v>
      </c>
      <c r="W969" s="1250">
        <f t="shared" ca="1" si="1067"/>
        <v>0</v>
      </c>
      <c r="X969" s="1250">
        <f t="shared" ca="1" si="1067"/>
        <v>0</v>
      </c>
      <c r="Y969" s="1250">
        <f t="shared" ca="1" si="1067"/>
        <v>0</v>
      </c>
      <c r="Z969" s="1250">
        <f t="shared" ca="1" si="1067"/>
        <v>0</v>
      </c>
      <c r="AA969" s="1250">
        <f t="shared" ca="1" si="1067"/>
        <v>0</v>
      </c>
      <c r="AB969" s="1250">
        <f t="shared" ca="1" si="1067"/>
        <v>0</v>
      </c>
      <c r="AC969" s="1250">
        <f t="shared" ca="1" si="1067"/>
        <v>0</v>
      </c>
      <c r="AD969" s="1250">
        <f t="shared" ca="1" si="1067"/>
        <v>0</v>
      </c>
      <c r="AE969" s="1250">
        <f t="shared" ca="1" si="1067"/>
        <v>0</v>
      </c>
      <c r="AF969" s="1250">
        <f t="shared" ca="1" si="1067"/>
        <v>0</v>
      </c>
      <c r="AG969" s="1250">
        <f t="shared" ca="1" si="1067"/>
        <v>0</v>
      </c>
      <c r="AH969" s="1250">
        <f t="shared" ca="1" si="1067"/>
        <v>0</v>
      </c>
      <c r="AI969" s="1250">
        <f t="shared" ca="1" si="1067"/>
        <v>0</v>
      </c>
      <c r="AJ969" s="1250">
        <f t="shared" ca="1" si="1067"/>
        <v>0</v>
      </c>
      <c r="AK969" s="1250">
        <f t="shared" ref="AK969:BP969" ca="1" si="1068">AK706*AK$941</f>
        <v>0</v>
      </c>
      <c r="AL969" s="1250">
        <f t="shared" ca="1" si="1068"/>
        <v>0</v>
      </c>
      <c r="AM969" s="1250">
        <f t="shared" ca="1" si="1068"/>
        <v>0</v>
      </c>
      <c r="AN969" s="1250">
        <f t="shared" ca="1" si="1068"/>
        <v>0</v>
      </c>
      <c r="AO969" s="1250">
        <f t="shared" ca="1" si="1068"/>
        <v>0</v>
      </c>
      <c r="AP969" s="1250">
        <f t="shared" ca="1" si="1068"/>
        <v>0</v>
      </c>
      <c r="AQ969" s="1250">
        <f t="shared" ca="1" si="1068"/>
        <v>0</v>
      </c>
      <c r="AR969" s="1250">
        <f t="shared" ca="1" si="1068"/>
        <v>0</v>
      </c>
      <c r="AS969" s="1250">
        <f t="shared" ca="1" si="1068"/>
        <v>0</v>
      </c>
      <c r="AT969" s="1250">
        <f t="shared" ca="1" si="1068"/>
        <v>0</v>
      </c>
      <c r="AU969" s="1250">
        <f t="shared" ca="1" si="1068"/>
        <v>0</v>
      </c>
      <c r="AV969" s="1250">
        <f t="shared" ca="1" si="1068"/>
        <v>0</v>
      </c>
      <c r="AW969" s="1250">
        <f t="shared" ca="1" si="1068"/>
        <v>0</v>
      </c>
      <c r="AX969" s="1250">
        <f t="shared" ca="1" si="1068"/>
        <v>0</v>
      </c>
      <c r="AY969" s="1250">
        <f t="shared" ca="1" si="1068"/>
        <v>0</v>
      </c>
      <c r="AZ969" s="1250">
        <f t="shared" ca="1" si="1068"/>
        <v>0</v>
      </c>
      <c r="BA969" s="1250">
        <f t="shared" ca="1" si="1068"/>
        <v>0</v>
      </c>
      <c r="BB969" s="1250">
        <f t="shared" ca="1" si="1068"/>
        <v>0</v>
      </c>
      <c r="BC969" s="1250">
        <f t="shared" ca="1" si="1068"/>
        <v>0</v>
      </c>
      <c r="BD969" s="1250">
        <f t="shared" ca="1" si="1068"/>
        <v>0</v>
      </c>
      <c r="BE969" s="1250">
        <f t="shared" ca="1" si="1068"/>
        <v>0</v>
      </c>
      <c r="BF969" s="1250">
        <f t="shared" ca="1" si="1068"/>
        <v>0</v>
      </c>
      <c r="BG969" s="1250">
        <f t="shared" ca="1" si="1068"/>
        <v>0</v>
      </c>
      <c r="BH969" s="1250">
        <f t="shared" ca="1" si="1068"/>
        <v>0</v>
      </c>
      <c r="BI969" s="1250">
        <f t="shared" ca="1" si="1068"/>
        <v>0</v>
      </c>
      <c r="BJ969" s="1250">
        <f t="shared" ca="1" si="1068"/>
        <v>0</v>
      </c>
      <c r="BK969" s="1250">
        <f t="shared" ca="1" si="1068"/>
        <v>0</v>
      </c>
      <c r="BL969" s="1250">
        <f t="shared" ca="1" si="1068"/>
        <v>0</v>
      </c>
      <c r="BM969" s="1250">
        <f t="shared" ca="1" si="1068"/>
        <v>0</v>
      </c>
      <c r="BN969" s="1250">
        <f t="shared" ca="1" si="1068"/>
        <v>0</v>
      </c>
      <c r="BO969" s="1250">
        <f t="shared" ca="1" si="1068"/>
        <v>0</v>
      </c>
      <c r="BP969" s="1250">
        <f t="shared" ca="1" si="1068"/>
        <v>0</v>
      </c>
      <c r="BQ969" s="1250">
        <f t="shared" ref="BQ969:CV969" ca="1" si="1069">BQ706*BQ$941</f>
        <v>0</v>
      </c>
      <c r="BR969" s="1250">
        <f t="shared" ca="1" si="1069"/>
        <v>0</v>
      </c>
      <c r="BS969" s="1250">
        <f t="shared" ca="1" si="1069"/>
        <v>0</v>
      </c>
      <c r="BT969" s="1250">
        <f t="shared" ca="1" si="1069"/>
        <v>0</v>
      </c>
      <c r="BU969" s="1250">
        <f t="shared" ca="1" si="1069"/>
        <v>0</v>
      </c>
      <c r="BV969" s="1250">
        <f t="shared" ca="1" si="1069"/>
        <v>0</v>
      </c>
      <c r="BW969" s="1250">
        <f t="shared" ca="1" si="1069"/>
        <v>0</v>
      </c>
      <c r="BX969" s="1250">
        <f t="shared" ca="1" si="1069"/>
        <v>0</v>
      </c>
      <c r="BY969" s="1250">
        <f t="shared" ca="1" si="1069"/>
        <v>0</v>
      </c>
      <c r="BZ969" s="1250">
        <f t="shared" ca="1" si="1069"/>
        <v>0</v>
      </c>
      <c r="CA969" s="1250">
        <f t="shared" ca="1" si="1069"/>
        <v>0</v>
      </c>
      <c r="CB969" s="1250">
        <f t="shared" ca="1" si="1069"/>
        <v>0</v>
      </c>
      <c r="CC969" s="1250">
        <f t="shared" ca="1" si="1069"/>
        <v>0</v>
      </c>
      <c r="CD969" s="1250">
        <f t="shared" ca="1" si="1069"/>
        <v>0</v>
      </c>
      <c r="CE969" s="1250">
        <f t="shared" ca="1" si="1069"/>
        <v>0</v>
      </c>
      <c r="CF969" s="1250">
        <f t="shared" ca="1" si="1069"/>
        <v>0</v>
      </c>
      <c r="CG969" s="1250">
        <f t="shared" ca="1" si="1069"/>
        <v>0</v>
      </c>
      <c r="CH969" s="1250">
        <f t="shared" ca="1" si="1069"/>
        <v>0</v>
      </c>
      <c r="CI969" s="1250">
        <f t="shared" ca="1" si="1069"/>
        <v>0</v>
      </c>
      <c r="CJ969" s="1250">
        <f t="shared" ca="1" si="1069"/>
        <v>0</v>
      </c>
      <c r="CK969" s="1250">
        <f t="shared" ca="1" si="1069"/>
        <v>0</v>
      </c>
      <c r="CL969" s="1250">
        <f t="shared" ca="1" si="1069"/>
        <v>0</v>
      </c>
      <c r="CM969" s="1250">
        <f t="shared" ca="1" si="1069"/>
        <v>0</v>
      </c>
      <c r="CN969" s="1250">
        <f t="shared" ca="1" si="1069"/>
        <v>0</v>
      </c>
      <c r="CO969" s="1250">
        <f t="shared" ca="1" si="1069"/>
        <v>0</v>
      </c>
      <c r="CP969" s="1250">
        <f t="shared" ca="1" si="1069"/>
        <v>0</v>
      </c>
      <c r="CQ969" s="1250">
        <f t="shared" ca="1" si="1069"/>
        <v>0</v>
      </c>
      <c r="CR969" s="1250">
        <f t="shared" ca="1" si="1069"/>
        <v>0</v>
      </c>
      <c r="CS969" s="1250">
        <f t="shared" ca="1" si="1069"/>
        <v>0</v>
      </c>
      <c r="CT969" s="1250">
        <f t="shared" ca="1" si="1069"/>
        <v>0</v>
      </c>
      <c r="CU969" s="1250">
        <f t="shared" ca="1" si="1069"/>
        <v>0</v>
      </c>
      <c r="CV969" s="1250">
        <f t="shared" ca="1" si="1069"/>
        <v>0</v>
      </c>
      <c r="CW969" s="1250">
        <f t="shared" ref="CW969:DU969" ca="1" si="1070">CW706*CW$941</f>
        <v>0</v>
      </c>
      <c r="CX969" s="1250">
        <f t="shared" ca="1" si="1070"/>
        <v>0</v>
      </c>
      <c r="CY969" s="1250">
        <f t="shared" ca="1" si="1070"/>
        <v>0</v>
      </c>
      <c r="CZ969" s="1250">
        <f t="shared" ca="1" si="1070"/>
        <v>0</v>
      </c>
      <c r="DA969" s="1250">
        <f t="shared" ca="1" si="1070"/>
        <v>0</v>
      </c>
      <c r="DB969" s="1250">
        <f t="shared" ca="1" si="1070"/>
        <v>0</v>
      </c>
      <c r="DC969" s="1250">
        <f t="shared" ca="1" si="1070"/>
        <v>0</v>
      </c>
      <c r="DD969" s="1250">
        <f t="shared" ca="1" si="1070"/>
        <v>0</v>
      </c>
      <c r="DE969" s="1250">
        <f t="shared" ca="1" si="1070"/>
        <v>0</v>
      </c>
      <c r="DF969" s="1250">
        <f t="shared" ca="1" si="1070"/>
        <v>0</v>
      </c>
      <c r="DG969" s="1250">
        <f t="shared" ca="1" si="1070"/>
        <v>0</v>
      </c>
      <c r="DH969" s="1250">
        <f t="shared" ca="1" si="1070"/>
        <v>0</v>
      </c>
      <c r="DI969" s="1250">
        <f t="shared" ca="1" si="1070"/>
        <v>0</v>
      </c>
      <c r="DJ969" s="1250">
        <f t="shared" ca="1" si="1070"/>
        <v>0</v>
      </c>
      <c r="DK969" s="1250">
        <f t="shared" ca="1" si="1070"/>
        <v>0</v>
      </c>
      <c r="DL969" s="1250">
        <f t="shared" ca="1" si="1070"/>
        <v>0</v>
      </c>
      <c r="DM969" s="1250">
        <f t="shared" ca="1" si="1070"/>
        <v>0</v>
      </c>
      <c r="DN969" s="1250">
        <f t="shared" ca="1" si="1070"/>
        <v>0</v>
      </c>
      <c r="DO969" s="1250">
        <f t="shared" ca="1" si="1070"/>
        <v>0</v>
      </c>
      <c r="DP969" s="1250">
        <f t="shared" ca="1" si="1070"/>
        <v>0</v>
      </c>
      <c r="DQ969" s="1250">
        <f t="shared" ca="1" si="1070"/>
        <v>0</v>
      </c>
      <c r="DR969" s="1250">
        <f t="shared" ca="1" si="1070"/>
        <v>0</v>
      </c>
      <c r="DS969" s="1250">
        <f t="shared" ca="1" si="1070"/>
        <v>0</v>
      </c>
      <c r="DT969" s="1250">
        <f t="shared" ca="1" si="1070"/>
        <v>0</v>
      </c>
      <c r="DU969" s="1250">
        <f t="shared" ca="1" si="1070"/>
        <v>0</v>
      </c>
      <c r="DV969" s="28" t="s">
        <v>803</v>
      </c>
    </row>
    <row r="970" spans="3:126">
      <c r="C970" s="859" t="s">
        <v>440</v>
      </c>
      <c r="E970" s="1250">
        <f t="shared" ref="E970:AJ970" ca="1" si="1071">E707*E$941</f>
        <v>0</v>
      </c>
      <c r="F970" s="1250">
        <f t="shared" ca="1" si="1071"/>
        <v>0</v>
      </c>
      <c r="G970" s="1250">
        <f t="shared" ca="1" si="1071"/>
        <v>0</v>
      </c>
      <c r="H970" s="1250">
        <f t="shared" ca="1" si="1071"/>
        <v>0</v>
      </c>
      <c r="I970" s="1250">
        <f t="shared" ca="1" si="1071"/>
        <v>0</v>
      </c>
      <c r="J970" s="1250">
        <f t="shared" ca="1" si="1071"/>
        <v>0</v>
      </c>
      <c r="K970" s="1250">
        <f t="shared" ca="1" si="1071"/>
        <v>0</v>
      </c>
      <c r="L970" s="1250">
        <f t="shared" ca="1" si="1071"/>
        <v>0</v>
      </c>
      <c r="M970" s="1250">
        <f t="shared" ca="1" si="1071"/>
        <v>0</v>
      </c>
      <c r="N970" s="1250">
        <f t="shared" ca="1" si="1071"/>
        <v>0</v>
      </c>
      <c r="O970" s="1250">
        <f t="shared" ca="1" si="1071"/>
        <v>0</v>
      </c>
      <c r="P970" s="1250">
        <f t="shared" ca="1" si="1071"/>
        <v>0</v>
      </c>
      <c r="Q970" s="1250">
        <f t="shared" ca="1" si="1071"/>
        <v>0</v>
      </c>
      <c r="R970" s="1250">
        <f t="shared" ca="1" si="1071"/>
        <v>0</v>
      </c>
      <c r="S970" s="1250">
        <f t="shared" ca="1" si="1071"/>
        <v>0</v>
      </c>
      <c r="T970" s="1250">
        <f t="shared" ca="1" si="1071"/>
        <v>0</v>
      </c>
      <c r="U970" s="1250">
        <f t="shared" ca="1" si="1071"/>
        <v>0</v>
      </c>
      <c r="V970" s="1250">
        <f t="shared" ca="1" si="1071"/>
        <v>0</v>
      </c>
      <c r="W970" s="1250">
        <f t="shared" ca="1" si="1071"/>
        <v>0</v>
      </c>
      <c r="X970" s="1250">
        <f t="shared" ca="1" si="1071"/>
        <v>0</v>
      </c>
      <c r="Y970" s="1250">
        <f t="shared" ca="1" si="1071"/>
        <v>0</v>
      </c>
      <c r="Z970" s="1250">
        <f t="shared" ca="1" si="1071"/>
        <v>0</v>
      </c>
      <c r="AA970" s="1250">
        <f t="shared" ca="1" si="1071"/>
        <v>0</v>
      </c>
      <c r="AB970" s="1250">
        <f t="shared" ca="1" si="1071"/>
        <v>0</v>
      </c>
      <c r="AC970" s="1250">
        <f t="shared" ca="1" si="1071"/>
        <v>0</v>
      </c>
      <c r="AD970" s="1250">
        <f t="shared" ca="1" si="1071"/>
        <v>0</v>
      </c>
      <c r="AE970" s="1250">
        <f t="shared" ca="1" si="1071"/>
        <v>0</v>
      </c>
      <c r="AF970" s="1250">
        <f t="shared" ca="1" si="1071"/>
        <v>0</v>
      </c>
      <c r="AG970" s="1250">
        <f t="shared" ca="1" si="1071"/>
        <v>0</v>
      </c>
      <c r="AH970" s="1250">
        <f t="shared" ca="1" si="1071"/>
        <v>0</v>
      </c>
      <c r="AI970" s="1250">
        <f t="shared" ca="1" si="1071"/>
        <v>0</v>
      </c>
      <c r="AJ970" s="1250">
        <f t="shared" ca="1" si="1071"/>
        <v>0</v>
      </c>
      <c r="AK970" s="1250">
        <f t="shared" ref="AK970:BP970" ca="1" si="1072">AK707*AK$941</f>
        <v>0</v>
      </c>
      <c r="AL970" s="1250">
        <f t="shared" ca="1" si="1072"/>
        <v>0</v>
      </c>
      <c r="AM970" s="1250">
        <f t="shared" ca="1" si="1072"/>
        <v>0</v>
      </c>
      <c r="AN970" s="1250">
        <f t="shared" ca="1" si="1072"/>
        <v>0</v>
      </c>
      <c r="AO970" s="1250">
        <f t="shared" ca="1" si="1072"/>
        <v>0</v>
      </c>
      <c r="AP970" s="1250">
        <f t="shared" ca="1" si="1072"/>
        <v>0</v>
      </c>
      <c r="AQ970" s="1250">
        <f t="shared" ca="1" si="1072"/>
        <v>0</v>
      </c>
      <c r="AR970" s="1250">
        <f t="shared" ca="1" si="1072"/>
        <v>0</v>
      </c>
      <c r="AS970" s="1250">
        <f t="shared" ca="1" si="1072"/>
        <v>0</v>
      </c>
      <c r="AT970" s="1250">
        <f t="shared" ca="1" si="1072"/>
        <v>0</v>
      </c>
      <c r="AU970" s="1250">
        <f t="shared" ca="1" si="1072"/>
        <v>0</v>
      </c>
      <c r="AV970" s="1250">
        <f t="shared" ca="1" si="1072"/>
        <v>0</v>
      </c>
      <c r="AW970" s="1250">
        <f t="shared" ca="1" si="1072"/>
        <v>0</v>
      </c>
      <c r="AX970" s="1250">
        <f t="shared" ca="1" si="1072"/>
        <v>0</v>
      </c>
      <c r="AY970" s="1250">
        <f t="shared" ca="1" si="1072"/>
        <v>0</v>
      </c>
      <c r="AZ970" s="1250">
        <f t="shared" ca="1" si="1072"/>
        <v>0</v>
      </c>
      <c r="BA970" s="1250">
        <f t="shared" ca="1" si="1072"/>
        <v>0</v>
      </c>
      <c r="BB970" s="1250">
        <f t="shared" ca="1" si="1072"/>
        <v>0</v>
      </c>
      <c r="BC970" s="1250">
        <f t="shared" ca="1" si="1072"/>
        <v>0</v>
      </c>
      <c r="BD970" s="1250">
        <f t="shared" ca="1" si="1072"/>
        <v>0</v>
      </c>
      <c r="BE970" s="1250">
        <f t="shared" ca="1" si="1072"/>
        <v>0</v>
      </c>
      <c r="BF970" s="1250">
        <f t="shared" ca="1" si="1072"/>
        <v>0</v>
      </c>
      <c r="BG970" s="1250">
        <f t="shared" ca="1" si="1072"/>
        <v>0</v>
      </c>
      <c r="BH970" s="1250">
        <f t="shared" ca="1" si="1072"/>
        <v>0</v>
      </c>
      <c r="BI970" s="1250">
        <f t="shared" ca="1" si="1072"/>
        <v>0</v>
      </c>
      <c r="BJ970" s="1250">
        <f t="shared" ca="1" si="1072"/>
        <v>0</v>
      </c>
      <c r="BK970" s="1250">
        <f t="shared" ca="1" si="1072"/>
        <v>0</v>
      </c>
      <c r="BL970" s="1250">
        <f t="shared" ca="1" si="1072"/>
        <v>0</v>
      </c>
      <c r="BM970" s="1250">
        <f t="shared" ca="1" si="1072"/>
        <v>0</v>
      </c>
      <c r="BN970" s="1250">
        <f t="shared" ca="1" si="1072"/>
        <v>0</v>
      </c>
      <c r="BO970" s="1250">
        <f t="shared" ca="1" si="1072"/>
        <v>0</v>
      </c>
      <c r="BP970" s="1250">
        <f t="shared" ca="1" si="1072"/>
        <v>0</v>
      </c>
      <c r="BQ970" s="1250">
        <f t="shared" ref="BQ970:CV970" ca="1" si="1073">BQ707*BQ$941</f>
        <v>0</v>
      </c>
      <c r="BR970" s="1250">
        <f t="shared" ca="1" si="1073"/>
        <v>0</v>
      </c>
      <c r="BS970" s="1250">
        <f t="shared" ca="1" si="1073"/>
        <v>0</v>
      </c>
      <c r="BT970" s="1250">
        <f t="shared" ca="1" si="1073"/>
        <v>0</v>
      </c>
      <c r="BU970" s="1250">
        <f t="shared" ca="1" si="1073"/>
        <v>0</v>
      </c>
      <c r="BV970" s="1250">
        <f t="shared" ca="1" si="1073"/>
        <v>0</v>
      </c>
      <c r="BW970" s="1250">
        <f t="shared" ca="1" si="1073"/>
        <v>0</v>
      </c>
      <c r="BX970" s="1250">
        <f t="shared" ca="1" si="1073"/>
        <v>0</v>
      </c>
      <c r="BY970" s="1250">
        <f t="shared" ca="1" si="1073"/>
        <v>0</v>
      </c>
      <c r="BZ970" s="1250">
        <f t="shared" ca="1" si="1073"/>
        <v>0</v>
      </c>
      <c r="CA970" s="1250">
        <f t="shared" ca="1" si="1073"/>
        <v>0</v>
      </c>
      <c r="CB970" s="1250">
        <f t="shared" ca="1" si="1073"/>
        <v>0</v>
      </c>
      <c r="CC970" s="1250">
        <f t="shared" ca="1" si="1073"/>
        <v>0</v>
      </c>
      <c r="CD970" s="1250">
        <f t="shared" ca="1" si="1073"/>
        <v>0</v>
      </c>
      <c r="CE970" s="1250">
        <f t="shared" ca="1" si="1073"/>
        <v>0</v>
      </c>
      <c r="CF970" s="1250">
        <f t="shared" ca="1" si="1073"/>
        <v>0</v>
      </c>
      <c r="CG970" s="1250">
        <f t="shared" ca="1" si="1073"/>
        <v>0</v>
      </c>
      <c r="CH970" s="1250">
        <f t="shared" ca="1" si="1073"/>
        <v>0</v>
      </c>
      <c r="CI970" s="1250">
        <f t="shared" ca="1" si="1073"/>
        <v>0</v>
      </c>
      <c r="CJ970" s="1250">
        <f t="shared" ca="1" si="1073"/>
        <v>0</v>
      </c>
      <c r="CK970" s="1250">
        <f t="shared" ca="1" si="1073"/>
        <v>0</v>
      </c>
      <c r="CL970" s="1250">
        <f t="shared" ca="1" si="1073"/>
        <v>0</v>
      </c>
      <c r="CM970" s="1250">
        <f t="shared" ca="1" si="1073"/>
        <v>0</v>
      </c>
      <c r="CN970" s="1250">
        <f t="shared" ca="1" si="1073"/>
        <v>0</v>
      </c>
      <c r="CO970" s="1250">
        <f t="shared" ca="1" si="1073"/>
        <v>0</v>
      </c>
      <c r="CP970" s="1250">
        <f t="shared" ca="1" si="1073"/>
        <v>0</v>
      </c>
      <c r="CQ970" s="1250">
        <f t="shared" ca="1" si="1073"/>
        <v>0</v>
      </c>
      <c r="CR970" s="1250">
        <f t="shared" ca="1" si="1073"/>
        <v>0</v>
      </c>
      <c r="CS970" s="1250">
        <f t="shared" ca="1" si="1073"/>
        <v>0</v>
      </c>
      <c r="CT970" s="1250">
        <f t="shared" ca="1" si="1073"/>
        <v>0</v>
      </c>
      <c r="CU970" s="1250">
        <f t="shared" ca="1" si="1073"/>
        <v>0</v>
      </c>
      <c r="CV970" s="1250">
        <f t="shared" ca="1" si="1073"/>
        <v>0</v>
      </c>
      <c r="CW970" s="1250">
        <f t="shared" ref="CW970:DU970" ca="1" si="1074">CW707*CW$941</f>
        <v>0</v>
      </c>
      <c r="CX970" s="1250">
        <f t="shared" ca="1" si="1074"/>
        <v>0</v>
      </c>
      <c r="CY970" s="1250">
        <f t="shared" ca="1" si="1074"/>
        <v>0</v>
      </c>
      <c r="CZ970" s="1250">
        <f t="shared" ca="1" si="1074"/>
        <v>0</v>
      </c>
      <c r="DA970" s="1250">
        <f t="shared" ca="1" si="1074"/>
        <v>0</v>
      </c>
      <c r="DB970" s="1250">
        <f t="shared" ca="1" si="1074"/>
        <v>0</v>
      </c>
      <c r="DC970" s="1250">
        <f t="shared" ca="1" si="1074"/>
        <v>0</v>
      </c>
      <c r="DD970" s="1250">
        <f t="shared" ca="1" si="1074"/>
        <v>0</v>
      </c>
      <c r="DE970" s="1250">
        <f t="shared" ca="1" si="1074"/>
        <v>0</v>
      </c>
      <c r="DF970" s="1250">
        <f t="shared" ca="1" si="1074"/>
        <v>0</v>
      </c>
      <c r="DG970" s="1250">
        <f t="shared" ca="1" si="1074"/>
        <v>0</v>
      </c>
      <c r="DH970" s="1250">
        <f t="shared" ca="1" si="1074"/>
        <v>0</v>
      </c>
      <c r="DI970" s="1250">
        <f t="shared" ca="1" si="1074"/>
        <v>0</v>
      </c>
      <c r="DJ970" s="1250">
        <f t="shared" ca="1" si="1074"/>
        <v>0</v>
      </c>
      <c r="DK970" s="1250">
        <f t="shared" ca="1" si="1074"/>
        <v>0</v>
      </c>
      <c r="DL970" s="1250">
        <f t="shared" ca="1" si="1074"/>
        <v>0</v>
      </c>
      <c r="DM970" s="1250">
        <f t="shared" ca="1" si="1074"/>
        <v>0</v>
      </c>
      <c r="DN970" s="1250">
        <f t="shared" ca="1" si="1074"/>
        <v>0</v>
      </c>
      <c r="DO970" s="1250">
        <f t="shared" ca="1" si="1074"/>
        <v>0</v>
      </c>
      <c r="DP970" s="1250">
        <f t="shared" ca="1" si="1074"/>
        <v>0</v>
      </c>
      <c r="DQ970" s="1250">
        <f t="shared" ca="1" si="1074"/>
        <v>0</v>
      </c>
      <c r="DR970" s="1250">
        <f t="shared" ca="1" si="1074"/>
        <v>0</v>
      </c>
      <c r="DS970" s="1250">
        <f t="shared" ca="1" si="1074"/>
        <v>0</v>
      </c>
      <c r="DT970" s="1250">
        <f t="shared" ca="1" si="1074"/>
        <v>0</v>
      </c>
      <c r="DU970" s="1250">
        <f t="shared" ca="1" si="1074"/>
        <v>0</v>
      </c>
      <c r="DV970" s="28" t="s">
        <v>803</v>
      </c>
    </row>
    <row r="971" spans="3:126">
      <c r="C971" s="859" t="s">
        <v>441</v>
      </c>
      <c r="E971" s="1250">
        <f t="shared" ref="E971:AJ971" ca="1" si="1075">E708*E$941</f>
        <v>0</v>
      </c>
      <c r="F971" s="1250">
        <f t="shared" ca="1" si="1075"/>
        <v>0</v>
      </c>
      <c r="G971" s="1250">
        <f t="shared" ca="1" si="1075"/>
        <v>0</v>
      </c>
      <c r="H971" s="1250">
        <f t="shared" ca="1" si="1075"/>
        <v>0</v>
      </c>
      <c r="I971" s="1250">
        <f t="shared" ca="1" si="1075"/>
        <v>0</v>
      </c>
      <c r="J971" s="1250">
        <f t="shared" ca="1" si="1075"/>
        <v>0</v>
      </c>
      <c r="K971" s="1250">
        <f t="shared" ca="1" si="1075"/>
        <v>0</v>
      </c>
      <c r="L971" s="1250">
        <f t="shared" ca="1" si="1075"/>
        <v>0</v>
      </c>
      <c r="M971" s="1250">
        <f t="shared" ca="1" si="1075"/>
        <v>0</v>
      </c>
      <c r="N971" s="1250">
        <f t="shared" ca="1" si="1075"/>
        <v>0</v>
      </c>
      <c r="O971" s="1250">
        <f t="shared" ca="1" si="1075"/>
        <v>0</v>
      </c>
      <c r="P971" s="1250">
        <f t="shared" ca="1" si="1075"/>
        <v>0</v>
      </c>
      <c r="Q971" s="1250">
        <f t="shared" ca="1" si="1075"/>
        <v>0</v>
      </c>
      <c r="R971" s="1250">
        <f t="shared" ca="1" si="1075"/>
        <v>0</v>
      </c>
      <c r="S971" s="1250">
        <f t="shared" ca="1" si="1075"/>
        <v>0</v>
      </c>
      <c r="T971" s="1250">
        <f t="shared" ca="1" si="1075"/>
        <v>0</v>
      </c>
      <c r="U971" s="1250">
        <f t="shared" ca="1" si="1075"/>
        <v>0</v>
      </c>
      <c r="V971" s="1250">
        <f t="shared" ca="1" si="1075"/>
        <v>0</v>
      </c>
      <c r="W971" s="1250">
        <f t="shared" ca="1" si="1075"/>
        <v>0</v>
      </c>
      <c r="X971" s="1250">
        <f t="shared" ca="1" si="1075"/>
        <v>0</v>
      </c>
      <c r="Y971" s="1250">
        <f t="shared" ca="1" si="1075"/>
        <v>0</v>
      </c>
      <c r="Z971" s="1250">
        <f t="shared" ca="1" si="1075"/>
        <v>0</v>
      </c>
      <c r="AA971" s="1250">
        <f t="shared" ca="1" si="1075"/>
        <v>0</v>
      </c>
      <c r="AB971" s="1250">
        <f t="shared" ca="1" si="1075"/>
        <v>0</v>
      </c>
      <c r="AC971" s="1250">
        <f t="shared" ca="1" si="1075"/>
        <v>0</v>
      </c>
      <c r="AD971" s="1250">
        <f t="shared" ca="1" si="1075"/>
        <v>0</v>
      </c>
      <c r="AE971" s="1250">
        <f t="shared" ca="1" si="1075"/>
        <v>0</v>
      </c>
      <c r="AF971" s="1250">
        <f t="shared" ca="1" si="1075"/>
        <v>0</v>
      </c>
      <c r="AG971" s="1250">
        <f t="shared" ca="1" si="1075"/>
        <v>0</v>
      </c>
      <c r="AH971" s="1250">
        <f t="shared" ca="1" si="1075"/>
        <v>0</v>
      </c>
      <c r="AI971" s="1250">
        <f t="shared" ca="1" si="1075"/>
        <v>0</v>
      </c>
      <c r="AJ971" s="1250">
        <f t="shared" ca="1" si="1075"/>
        <v>0</v>
      </c>
      <c r="AK971" s="1250">
        <f t="shared" ref="AK971:BP971" ca="1" si="1076">AK708*AK$941</f>
        <v>0</v>
      </c>
      <c r="AL971" s="1250">
        <f t="shared" ca="1" si="1076"/>
        <v>0</v>
      </c>
      <c r="AM971" s="1250">
        <f t="shared" ca="1" si="1076"/>
        <v>0</v>
      </c>
      <c r="AN971" s="1250">
        <f t="shared" ca="1" si="1076"/>
        <v>0</v>
      </c>
      <c r="AO971" s="1250">
        <f t="shared" ca="1" si="1076"/>
        <v>0</v>
      </c>
      <c r="AP971" s="1250">
        <f t="shared" ca="1" si="1076"/>
        <v>0</v>
      </c>
      <c r="AQ971" s="1250">
        <f t="shared" ca="1" si="1076"/>
        <v>0</v>
      </c>
      <c r="AR971" s="1250">
        <f t="shared" ca="1" si="1076"/>
        <v>0</v>
      </c>
      <c r="AS971" s="1250">
        <f t="shared" ca="1" si="1076"/>
        <v>0</v>
      </c>
      <c r="AT971" s="1250">
        <f t="shared" ca="1" si="1076"/>
        <v>0</v>
      </c>
      <c r="AU971" s="1250">
        <f t="shared" ca="1" si="1076"/>
        <v>0</v>
      </c>
      <c r="AV971" s="1250">
        <f t="shared" ca="1" si="1076"/>
        <v>0</v>
      </c>
      <c r="AW971" s="1250">
        <f t="shared" ca="1" si="1076"/>
        <v>0</v>
      </c>
      <c r="AX971" s="1250">
        <f t="shared" ca="1" si="1076"/>
        <v>0</v>
      </c>
      <c r="AY971" s="1250">
        <f t="shared" ca="1" si="1076"/>
        <v>0</v>
      </c>
      <c r="AZ971" s="1250">
        <f t="shared" ca="1" si="1076"/>
        <v>0</v>
      </c>
      <c r="BA971" s="1250">
        <f t="shared" ca="1" si="1076"/>
        <v>0</v>
      </c>
      <c r="BB971" s="1250">
        <f t="shared" ca="1" si="1076"/>
        <v>0</v>
      </c>
      <c r="BC971" s="1250">
        <f t="shared" ca="1" si="1076"/>
        <v>0</v>
      </c>
      <c r="BD971" s="1250">
        <f t="shared" ca="1" si="1076"/>
        <v>0</v>
      </c>
      <c r="BE971" s="1250">
        <f t="shared" ca="1" si="1076"/>
        <v>0</v>
      </c>
      <c r="BF971" s="1250">
        <f t="shared" ca="1" si="1076"/>
        <v>0</v>
      </c>
      <c r="BG971" s="1250">
        <f t="shared" ca="1" si="1076"/>
        <v>0</v>
      </c>
      <c r="BH971" s="1250">
        <f t="shared" ca="1" si="1076"/>
        <v>0</v>
      </c>
      <c r="BI971" s="1250">
        <f t="shared" ca="1" si="1076"/>
        <v>0</v>
      </c>
      <c r="BJ971" s="1250">
        <f t="shared" ca="1" si="1076"/>
        <v>0</v>
      </c>
      <c r="BK971" s="1250">
        <f t="shared" ca="1" si="1076"/>
        <v>0</v>
      </c>
      <c r="BL971" s="1250">
        <f t="shared" ca="1" si="1076"/>
        <v>0</v>
      </c>
      <c r="BM971" s="1250">
        <f t="shared" ca="1" si="1076"/>
        <v>0</v>
      </c>
      <c r="BN971" s="1250">
        <f t="shared" ca="1" si="1076"/>
        <v>0</v>
      </c>
      <c r="BO971" s="1250">
        <f t="shared" ca="1" si="1076"/>
        <v>0</v>
      </c>
      <c r="BP971" s="1250">
        <f t="shared" ca="1" si="1076"/>
        <v>0</v>
      </c>
      <c r="BQ971" s="1250">
        <f t="shared" ref="BQ971:CV971" ca="1" si="1077">BQ708*BQ$941</f>
        <v>0</v>
      </c>
      <c r="BR971" s="1250">
        <f t="shared" ca="1" si="1077"/>
        <v>0</v>
      </c>
      <c r="BS971" s="1250">
        <f t="shared" ca="1" si="1077"/>
        <v>0</v>
      </c>
      <c r="BT971" s="1250">
        <f t="shared" ca="1" si="1077"/>
        <v>0</v>
      </c>
      <c r="BU971" s="1250">
        <f t="shared" ca="1" si="1077"/>
        <v>0</v>
      </c>
      <c r="BV971" s="1250">
        <f t="shared" ca="1" si="1077"/>
        <v>0</v>
      </c>
      <c r="BW971" s="1250">
        <f t="shared" ca="1" si="1077"/>
        <v>0</v>
      </c>
      <c r="BX971" s="1250">
        <f t="shared" ca="1" si="1077"/>
        <v>0</v>
      </c>
      <c r="BY971" s="1250">
        <f t="shared" ca="1" si="1077"/>
        <v>0</v>
      </c>
      <c r="BZ971" s="1250">
        <f t="shared" ca="1" si="1077"/>
        <v>0</v>
      </c>
      <c r="CA971" s="1250">
        <f t="shared" ca="1" si="1077"/>
        <v>0</v>
      </c>
      <c r="CB971" s="1250">
        <f t="shared" ca="1" si="1077"/>
        <v>0</v>
      </c>
      <c r="CC971" s="1250">
        <f t="shared" ca="1" si="1077"/>
        <v>0</v>
      </c>
      <c r="CD971" s="1250">
        <f t="shared" ca="1" si="1077"/>
        <v>0</v>
      </c>
      <c r="CE971" s="1250">
        <f t="shared" ca="1" si="1077"/>
        <v>0</v>
      </c>
      <c r="CF971" s="1250">
        <f t="shared" ca="1" si="1077"/>
        <v>0</v>
      </c>
      <c r="CG971" s="1250">
        <f t="shared" ca="1" si="1077"/>
        <v>0</v>
      </c>
      <c r="CH971" s="1250">
        <f t="shared" ca="1" si="1077"/>
        <v>0</v>
      </c>
      <c r="CI971" s="1250">
        <f t="shared" ca="1" si="1077"/>
        <v>0</v>
      </c>
      <c r="CJ971" s="1250">
        <f t="shared" ca="1" si="1077"/>
        <v>0</v>
      </c>
      <c r="CK971" s="1250">
        <f t="shared" ca="1" si="1077"/>
        <v>0</v>
      </c>
      <c r="CL971" s="1250">
        <f t="shared" ca="1" si="1077"/>
        <v>0</v>
      </c>
      <c r="CM971" s="1250">
        <f t="shared" ca="1" si="1077"/>
        <v>0</v>
      </c>
      <c r="CN971" s="1250">
        <f t="shared" ca="1" si="1077"/>
        <v>0</v>
      </c>
      <c r="CO971" s="1250">
        <f t="shared" ca="1" si="1077"/>
        <v>0</v>
      </c>
      <c r="CP971" s="1250">
        <f t="shared" ca="1" si="1077"/>
        <v>0</v>
      </c>
      <c r="CQ971" s="1250">
        <f t="shared" ca="1" si="1077"/>
        <v>0</v>
      </c>
      <c r="CR971" s="1250">
        <f t="shared" ca="1" si="1077"/>
        <v>0</v>
      </c>
      <c r="CS971" s="1250">
        <f t="shared" ca="1" si="1077"/>
        <v>0</v>
      </c>
      <c r="CT971" s="1250">
        <f t="shared" ca="1" si="1077"/>
        <v>0</v>
      </c>
      <c r="CU971" s="1250">
        <f t="shared" ca="1" si="1077"/>
        <v>0</v>
      </c>
      <c r="CV971" s="1250">
        <f t="shared" ca="1" si="1077"/>
        <v>0</v>
      </c>
      <c r="CW971" s="1250">
        <f t="shared" ref="CW971:DU971" ca="1" si="1078">CW708*CW$941</f>
        <v>0</v>
      </c>
      <c r="CX971" s="1250">
        <f t="shared" ca="1" si="1078"/>
        <v>0</v>
      </c>
      <c r="CY971" s="1250">
        <f t="shared" ca="1" si="1078"/>
        <v>0</v>
      </c>
      <c r="CZ971" s="1250">
        <f t="shared" ca="1" si="1078"/>
        <v>0</v>
      </c>
      <c r="DA971" s="1250">
        <f t="shared" ca="1" si="1078"/>
        <v>0</v>
      </c>
      <c r="DB971" s="1250">
        <f t="shared" ca="1" si="1078"/>
        <v>0</v>
      </c>
      <c r="DC971" s="1250">
        <f t="shared" ca="1" si="1078"/>
        <v>0</v>
      </c>
      <c r="DD971" s="1250">
        <f t="shared" ca="1" si="1078"/>
        <v>0</v>
      </c>
      <c r="DE971" s="1250">
        <f t="shared" ca="1" si="1078"/>
        <v>0</v>
      </c>
      <c r="DF971" s="1250">
        <f t="shared" ca="1" si="1078"/>
        <v>0</v>
      </c>
      <c r="DG971" s="1250">
        <f t="shared" ca="1" si="1078"/>
        <v>0</v>
      </c>
      <c r="DH971" s="1250">
        <f t="shared" ca="1" si="1078"/>
        <v>0</v>
      </c>
      <c r="DI971" s="1250">
        <f t="shared" ca="1" si="1078"/>
        <v>0</v>
      </c>
      <c r="DJ971" s="1250">
        <f t="shared" ca="1" si="1078"/>
        <v>0</v>
      </c>
      <c r="DK971" s="1250">
        <f t="shared" ca="1" si="1078"/>
        <v>0</v>
      </c>
      <c r="DL971" s="1250">
        <f t="shared" ca="1" si="1078"/>
        <v>0</v>
      </c>
      <c r="DM971" s="1250">
        <f t="shared" ca="1" si="1078"/>
        <v>0</v>
      </c>
      <c r="DN971" s="1250">
        <f t="shared" ca="1" si="1078"/>
        <v>0</v>
      </c>
      <c r="DO971" s="1250">
        <f t="shared" ca="1" si="1078"/>
        <v>0</v>
      </c>
      <c r="DP971" s="1250">
        <f t="shared" ca="1" si="1078"/>
        <v>0</v>
      </c>
      <c r="DQ971" s="1250">
        <f t="shared" ca="1" si="1078"/>
        <v>0</v>
      </c>
      <c r="DR971" s="1250">
        <f t="shared" ca="1" si="1078"/>
        <v>0</v>
      </c>
      <c r="DS971" s="1250">
        <f t="shared" ca="1" si="1078"/>
        <v>0</v>
      </c>
      <c r="DT971" s="1250">
        <f t="shared" ca="1" si="1078"/>
        <v>0</v>
      </c>
      <c r="DU971" s="1250">
        <f t="shared" ca="1" si="1078"/>
        <v>0</v>
      </c>
      <c r="DV971" s="28" t="s">
        <v>803</v>
      </c>
    </row>
    <row r="972" spans="3:126">
      <c r="C972" s="859" t="s">
        <v>442</v>
      </c>
      <c r="E972" s="1250">
        <f t="shared" ref="E972:AJ972" ca="1" si="1079">E709*E$941</f>
        <v>0</v>
      </c>
      <c r="F972" s="1250">
        <f t="shared" ca="1" si="1079"/>
        <v>0</v>
      </c>
      <c r="G972" s="1250">
        <f t="shared" ca="1" si="1079"/>
        <v>0</v>
      </c>
      <c r="H972" s="1250">
        <f t="shared" ca="1" si="1079"/>
        <v>0</v>
      </c>
      <c r="I972" s="1250">
        <f t="shared" ca="1" si="1079"/>
        <v>0</v>
      </c>
      <c r="J972" s="1250">
        <f t="shared" ca="1" si="1079"/>
        <v>0</v>
      </c>
      <c r="K972" s="1250">
        <f t="shared" ca="1" si="1079"/>
        <v>0</v>
      </c>
      <c r="L972" s="1250">
        <f t="shared" ca="1" si="1079"/>
        <v>0</v>
      </c>
      <c r="M972" s="1250">
        <f t="shared" ca="1" si="1079"/>
        <v>0</v>
      </c>
      <c r="N972" s="1250">
        <f t="shared" ca="1" si="1079"/>
        <v>0</v>
      </c>
      <c r="O972" s="1250">
        <f t="shared" ca="1" si="1079"/>
        <v>0</v>
      </c>
      <c r="P972" s="1250">
        <f t="shared" ca="1" si="1079"/>
        <v>0</v>
      </c>
      <c r="Q972" s="1250">
        <f t="shared" ca="1" si="1079"/>
        <v>0</v>
      </c>
      <c r="R972" s="1250">
        <f t="shared" ca="1" si="1079"/>
        <v>0</v>
      </c>
      <c r="S972" s="1250">
        <f t="shared" ca="1" si="1079"/>
        <v>0</v>
      </c>
      <c r="T972" s="1250">
        <f t="shared" ca="1" si="1079"/>
        <v>0</v>
      </c>
      <c r="U972" s="1250">
        <f t="shared" ca="1" si="1079"/>
        <v>0</v>
      </c>
      <c r="V972" s="1250">
        <f t="shared" ca="1" si="1079"/>
        <v>0</v>
      </c>
      <c r="W972" s="1250">
        <f t="shared" ca="1" si="1079"/>
        <v>0</v>
      </c>
      <c r="X972" s="1250">
        <f t="shared" ca="1" si="1079"/>
        <v>0</v>
      </c>
      <c r="Y972" s="1250">
        <f t="shared" ca="1" si="1079"/>
        <v>0</v>
      </c>
      <c r="Z972" s="1250">
        <f t="shared" ca="1" si="1079"/>
        <v>0</v>
      </c>
      <c r="AA972" s="1250">
        <f t="shared" ca="1" si="1079"/>
        <v>0</v>
      </c>
      <c r="AB972" s="1250">
        <f t="shared" ca="1" si="1079"/>
        <v>0</v>
      </c>
      <c r="AC972" s="1250">
        <f t="shared" ca="1" si="1079"/>
        <v>0</v>
      </c>
      <c r="AD972" s="1250">
        <f t="shared" ca="1" si="1079"/>
        <v>0</v>
      </c>
      <c r="AE972" s="1250">
        <f t="shared" ca="1" si="1079"/>
        <v>0</v>
      </c>
      <c r="AF972" s="1250">
        <f t="shared" ca="1" si="1079"/>
        <v>0</v>
      </c>
      <c r="AG972" s="1250">
        <f t="shared" ca="1" si="1079"/>
        <v>0</v>
      </c>
      <c r="AH972" s="1250">
        <f t="shared" ca="1" si="1079"/>
        <v>0</v>
      </c>
      <c r="AI972" s="1250">
        <f t="shared" ca="1" si="1079"/>
        <v>0</v>
      </c>
      <c r="AJ972" s="1250">
        <f t="shared" ca="1" si="1079"/>
        <v>0</v>
      </c>
      <c r="AK972" s="1250">
        <f t="shared" ref="AK972:BP972" ca="1" si="1080">AK709*AK$941</f>
        <v>0</v>
      </c>
      <c r="AL972" s="1250">
        <f t="shared" ca="1" si="1080"/>
        <v>0</v>
      </c>
      <c r="AM972" s="1250">
        <f t="shared" ca="1" si="1080"/>
        <v>0</v>
      </c>
      <c r="AN972" s="1250">
        <f t="shared" ca="1" si="1080"/>
        <v>0</v>
      </c>
      <c r="AO972" s="1250">
        <f t="shared" ca="1" si="1080"/>
        <v>0</v>
      </c>
      <c r="AP972" s="1250">
        <f t="shared" ca="1" si="1080"/>
        <v>0</v>
      </c>
      <c r="AQ972" s="1250">
        <f t="shared" ca="1" si="1080"/>
        <v>0</v>
      </c>
      <c r="AR972" s="1250">
        <f t="shared" ca="1" si="1080"/>
        <v>0</v>
      </c>
      <c r="AS972" s="1250">
        <f t="shared" ca="1" si="1080"/>
        <v>0</v>
      </c>
      <c r="AT972" s="1250">
        <f t="shared" ca="1" si="1080"/>
        <v>0</v>
      </c>
      <c r="AU972" s="1250">
        <f t="shared" ca="1" si="1080"/>
        <v>0</v>
      </c>
      <c r="AV972" s="1250">
        <f t="shared" ca="1" si="1080"/>
        <v>0</v>
      </c>
      <c r="AW972" s="1250">
        <f t="shared" ca="1" si="1080"/>
        <v>0</v>
      </c>
      <c r="AX972" s="1250">
        <f t="shared" ca="1" si="1080"/>
        <v>0</v>
      </c>
      <c r="AY972" s="1250">
        <f t="shared" ca="1" si="1080"/>
        <v>0</v>
      </c>
      <c r="AZ972" s="1250">
        <f t="shared" ca="1" si="1080"/>
        <v>0</v>
      </c>
      <c r="BA972" s="1250">
        <f t="shared" ca="1" si="1080"/>
        <v>0</v>
      </c>
      <c r="BB972" s="1250">
        <f t="shared" ca="1" si="1080"/>
        <v>0</v>
      </c>
      <c r="BC972" s="1250">
        <f t="shared" ca="1" si="1080"/>
        <v>0</v>
      </c>
      <c r="BD972" s="1250">
        <f t="shared" ca="1" si="1080"/>
        <v>0</v>
      </c>
      <c r="BE972" s="1250">
        <f t="shared" ca="1" si="1080"/>
        <v>0</v>
      </c>
      <c r="BF972" s="1250">
        <f t="shared" ca="1" si="1080"/>
        <v>0</v>
      </c>
      <c r="BG972" s="1250">
        <f t="shared" ca="1" si="1080"/>
        <v>0</v>
      </c>
      <c r="BH972" s="1250">
        <f t="shared" ca="1" si="1080"/>
        <v>0</v>
      </c>
      <c r="BI972" s="1250">
        <f t="shared" ca="1" si="1080"/>
        <v>0</v>
      </c>
      <c r="BJ972" s="1250">
        <f t="shared" ca="1" si="1080"/>
        <v>0</v>
      </c>
      <c r="BK972" s="1250">
        <f t="shared" ca="1" si="1080"/>
        <v>0</v>
      </c>
      <c r="BL972" s="1250">
        <f t="shared" ca="1" si="1080"/>
        <v>0</v>
      </c>
      <c r="BM972" s="1250">
        <f t="shared" ca="1" si="1080"/>
        <v>0</v>
      </c>
      <c r="BN972" s="1250">
        <f t="shared" ca="1" si="1080"/>
        <v>0</v>
      </c>
      <c r="BO972" s="1250">
        <f t="shared" ca="1" si="1080"/>
        <v>0</v>
      </c>
      <c r="BP972" s="1250">
        <f t="shared" ca="1" si="1080"/>
        <v>0</v>
      </c>
      <c r="BQ972" s="1250">
        <f t="shared" ref="BQ972:CV972" ca="1" si="1081">BQ709*BQ$941</f>
        <v>0</v>
      </c>
      <c r="BR972" s="1250">
        <f t="shared" ca="1" si="1081"/>
        <v>0</v>
      </c>
      <c r="BS972" s="1250">
        <f t="shared" ca="1" si="1081"/>
        <v>0</v>
      </c>
      <c r="BT972" s="1250">
        <f t="shared" ca="1" si="1081"/>
        <v>0</v>
      </c>
      <c r="BU972" s="1250">
        <f t="shared" ca="1" si="1081"/>
        <v>0</v>
      </c>
      <c r="BV972" s="1250">
        <f t="shared" ca="1" si="1081"/>
        <v>0</v>
      </c>
      <c r="BW972" s="1250">
        <f t="shared" ca="1" si="1081"/>
        <v>0</v>
      </c>
      <c r="BX972" s="1250">
        <f t="shared" ca="1" si="1081"/>
        <v>0</v>
      </c>
      <c r="BY972" s="1250">
        <f t="shared" ca="1" si="1081"/>
        <v>0</v>
      </c>
      <c r="BZ972" s="1250">
        <f t="shared" ca="1" si="1081"/>
        <v>0</v>
      </c>
      <c r="CA972" s="1250">
        <f t="shared" ca="1" si="1081"/>
        <v>0</v>
      </c>
      <c r="CB972" s="1250">
        <f t="shared" ca="1" si="1081"/>
        <v>0</v>
      </c>
      <c r="CC972" s="1250">
        <f t="shared" ca="1" si="1081"/>
        <v>0</v>
      </c>
      <c r="CD972" s="1250">
        <f t="shared" ca="1" si="1081"/>
        <v>0</v>
      </c>
      <c r="CE972" s="1250">
        <f t="shared" ca="1" si="1081"/>
        <v>0</v>
      </c>
      <c r="CF972" s="1250">
        <f t="shared" ca="1" si="1081"/>
        <v>0</v>
      </c>
      <c r="CG972" s="1250">
        <f t="shared" ca="1" si="1081"/>
        <v>0</v>
      </c>
      <c r="CH972" s="1250">
        <f t="shared" ca="1" si="1081"/>
        <v>0</v>
      </c>
      <c r="CI972" s="1250">
        <f t="shared" ca="1" si="1081"/>
        <v>0</v>
      </c>
      <c r="CJ972" s="1250">
        <f t="shared" ca="1" si="1081"/>
        <v>0</v>
      </c>
      <c r="CK972" s="1250">
        <f t="shared" ca="1" si="1081"/>
        <v>0</v>
      </c>
      <c r="CL972" s="1250">
        <f t="shared" ca="1" si="1081"/>
        <v>0</v>
      </c>
      <c r="CM972" s="1250">
        <f t="shared" ca="1" si="1081"/>
        <v>0</v>
      </c>
      <c r="CN972" s="1250">
        <f t="shared" ca="1" si="1081"/>
        <v>0</v>
      </c>
      <c r="CO972" s="1250">
        <f t="shared" ca="1" si="1081"/>
        <v>0</v>
      </c>
      <c r="CP972" s="1250">
        <f t="shared" ca="1" si="1081"/>
        <v>0</v>
      </c>
      <c r="CQ972" s="1250">
        <f t="shared" ca="1" si="1081"/>
        <v>0</v>
      </c>
      <c r="CR972" s="1250">
        <f t="shared" ca="1" si="1081"/>
        <v>0</v>
      </c>
      <c r="CS972" s="1250">
        <f t="shared" ca="1" si="1081"/>
        <v>0</v>
      </c>
      <c r="CT972" s="1250">
        <f t="shared" ca="1" si="1081"/>
        <v>0</v>
      </c>
      <c r="CU972" s="1250">
        <f t="shared" ca="1" si="1081"/>
        <v>0</v>
      </c>
      <c r="CV972" s="1250">
        <f t="shared" ca="1" si="1081"/>
        <v>0</v>
      </c>
      <c r="CW972" s="1250">
        <f t="shared" ref="CW972:DU972" ca="1" si="1082">CW709*CW$941</f>
        <v>0</v>
      </c>
      <c r="CX972" s="1250">
        <f t="shared" ca="1" si="1082"/>
        <v>0</v>
      </c>
      <c r="CY972" s="1250">
        <f t="shared" ca="1" si="1082"/>
        <v>0</v>
      </c>
      <c r="CZ972" s="1250">
        <f t="shared" ca="1" si="1082"/>
        <v>0</v>
      </c>
      <c r="DA972" s="1250">
        <f t="shared" ca="1" si="1082"/>
        <v>0</v>
      </c>
      <c r="DB972" s="1250">
        <f t="shared" ca="1" si="1082"/>
        <v>0</v>
      </c>
      <c r="DC972" s="1250">
        <f t="shared" ca="1" si="1082"/>
        <v>0</v>
      </c>
      <c r="DD972" s="1250">
        <f t="shared" ca="1" si="1082"/>
        <v>0</v>
      </c>
      <c r="DE972" s="1250">
        <f t="shared" ca="1" si="1082"/>
        <v>0</v>
      </c>
      <c r="DF972" s="1250">
        <f t="shared" ca="1" si="1082"/>
        <v>0</v>
      </c>
      <c r="DG972" s="1250">
        <f t="shared" ca="1" si="1082"/>
        <v>0</v>
      </c>
      <c r="DH972" s="1250">
        <f t="shared" ca="1" si="1082"/>
        <v>0</v>
      </c>
      <c r="DI972" s="1250">
        <f t="shared" ca="1" si="1082"/>
        <v>0</v>
      </c>
      <c r="DJ972" s="1250">
        <f t="shared" ca="1" si="1082"/>
        <v>0</v>
      </c>
      <c r="DK972" s="1250">
        <f t="shared" ca="1" si="1082"/>
        <v>0</v>
      </c>
      <c r="DL972" s="1250">
        <f t="shared" ca="1" si="1082"/>
        <v>0</v>
      </c>
      <c r="DM972" s="1250">
        <f t="shared" ca="1" si="1082"/>
        <v>0</v>
      </c>
      <c r="DN972" s="1250">
        <f t="shared" ca="1" si="1082"/>
        <v>0</v>
      </c>
      <c r="DO972" s="1250">
        <f t="shared" ca="1" si="1082"/>
        <v>0</v>
      </c>
      <c r="DP972" s="1250">
        <f t="shared" ca="1" si="1082"/>
        <v>0</v>
      </c>
      <c r="DQ972" s="1250">
        <f t="shared" ca="1" si="1082"/>
        <v>0</v>
      </c>
      <c r="DR972" s="1250">
        <f t="shared" ca="1" si="1082"/>
        <v>0</v>
      </c>
      <c r="DS972" s="1250">
        <f t="shared" ca="1" si="1082"/>
        <v>0</v>
      </c>
      <c r="DT972" s="1250">
        <f t="shared" ca="1" si="1082"/>
        <v>0</v>
      </c>
      <c r="DU972" s="1250">
        <f t="shared" ca="1" si="1082"/>
        <v>0</v>
      </c>
      <c r="DV972" s="28" t="s">
        <v>803</v>
      </c>
    </row>
    <row r="973" spans="3:126">
      <c r="C973" s="859" t="s">
        <v>858</v>
      </c>
      <c r="E973" s="1250">
        <v>0</v>
      </c>
      <c r="F973" s="1250">
        <v>0</v>
      </c>
      <c r="G973" s="1250">
        <v>0</v>
      </c>
      <c r="H973" s="1250">
        <v>0</v>
      </c>
      <c r="I973" s="1250">
        <v>0</v>
      </c>
      <c r="J973" s="1250">
        <v>0</v>
      </c>
      <c r="K973" s="1250">
        <v>0</v>
      </c>
      <c r="L973" s="1250">
        <v>0</v>
      </c>
      <c r="M973" s="1250">
        <v>0</v>
      </c>
      <c r="N973" s="1250">
        <v>0</v>
      </c>
      <c r="O973" s="1250">
        <v>0</v>
      </c>
      <c r="P973" s="1250">
        <v>0</v>
      </c>
      <c r="Q973" s="1250">
        <v>0</v>
      </c>
      <c r="R973" s="1250">
        <v>0</v>
      </c>
      <c r="S973" s="1250">
        <v>0</v>
      </c>
      <c r="T973" s="1250">
        <v>0</v>
      </c>
      <c r="U973" s="1250">
        <v>0</v>
      </c>
      <c r="V973" s="1250">
        <v>0</v>
      </c>
      <c r="W973" s="1250">
        <v>0</v>
      </c>
      <c r="X973" s="1250">
        <v>0</v>
      </c>
      <c r="Y973" s="1250">
        <v>0</v>
      </c>
      <c r="Z973" s="1250">
        <v>0</v>
      </c>
      <c r="AA973" s="1250">
        <v>0</v>
      </c>
      <c r="AB973" s="1250">
        <v>0</v>
      </c>
      <c r="AC973" s="1250">
        <v>0</v>
      </c>
      <c r="AD973" s="1250">
        <v>0</v>
      </c>
      <c r="AE973" s="1250">
        <v>0</v>
      </c>
      <c r="AF973" s="1250">
        <v>0</v>
      </c>
      <c r="AG973" s="1250">
        <v>0</v>
      </c>
      <c r="AH973" s="1250">
        <v>0</v>
      </c>
      <c r="AI973" s="1250">
        <v>0</v>
      </c>
      <c r="AJ973" s="1250">
        <v>0</v>
      </c>
      <c r="AK973" s="1250">
        <v>0</v>
      </c>
      <c r="AL973" s="1250">
        <v>0</v>
      </c>
      <c r="AM973" s="1250">
        <v>0</v>
      </c>
      <c r="AN973" s="1250">
        <v>0</v>
      </c>
      <c r="AO973" s="1250">
        <v>0</v>
      </c>
      <c r="AP973" s="1250">
        <v>0</v>
      </c>
      <c r="AQ973" s="1250">
        <v>0</v>
      </c>
      <c r="AR973" s="1250">
        <v>0</v>
      </c>
      <c r="AS973" s="1250">
        <v>0</v>
      </c>
      <c r="AT973" s="1250">
        <v>0</v>
      </c>
      <c r="AU973" s="1250">
        <v>0</v>
      </c>
      <c r="AV973" s="1250">
        <v>0</v>
      </c>
      <c r="AW973" s="1250">
        <v>0</v>
      </c>
      <c r="AX973" s="1250">
        <v>0</v>
      </c>
      <c r="AY973" s="1250">
        <v>0</v>
      </c>
      <c r="AZ973" s="1250">
        <v>0</v>
      </c>
      <c r="BA973" s="1250">
        <v>0</v>
      </c>
      <c r="BB973" s="1250">
        <v>0</v>
      </c>
      <c r="BC973" s="1250">
        <v>0</v>
      </c>
      <c r="BD973" s="1250">
        <v>0</v>
      </c>
      <c r="BE973" s="1250">
        <v>0</v>
      </c>
      <c r="BF973" s="1250">
        <v>0</v>
      </c>
      <c r="BG973" s="1250">
        <v>0</v>
      </c>
      <c r="BH973" s="1250">
        <v>0</v>
      </c>
      <c r="BI973" s="1250">
        <v>0</v>
      </c>
      <c r="BJ973" s="1250">
        <v>0</v>
      </c>
      <c r="BK973" s="1250">
        <v>0</v>
      </c>
      <c r="BL973" s="1250">
        <v>0</v>
      </c>
      <c r="BM973" s="1250">
        <v>0</v>
      </c>
      <c r="BN973" s="1250">
        <v>0</v>
      </c>
      <c r="BO973" s="1250">
        <v>0</v>
      </c>
      <c r="BP973" s="1250">
        <v>0</v>
      </c>
      <c r="BQ973" s="1250">
        <v>0</v>
      </c>
      <c r="BR973" s="1250">
        <v>0</v>
      </c>
      <c r="BS973" s="1250">
        <v>0</v>
      </c>
      <c r="BT973" s="1250">
        <v>0</v>
      </c>
      <c r="BU973" s="1250">
        <v>0</v>
      </c>
      <c r="BV973" s="1250">
        <v>0</v>
      </c>
      <c r="BW973" s="1250">
        <v>0</v>
      </c>
      <c r="BX973" s="1250">
        <v>0</v>
      </c>
      <c r="BY973" s="1250">
        <v>0</v>
      </c>
      <c r="BZ973" s="1250">
        <v>0</v>
      </c>
      <c r="CA973" s="1250">
        <v>0</v>
      </c>
      <c r="CB973" s="1250">
        <v>0</v>
      </c>
      <c r="CC973" s="1250">
        <v>0</v>
      </c>
      <c r="CD973" s="1250">
        <v>0</v>
      </c>
      <c r="CE973" s="1250">
        <v>0</v>
      </c>
      <c r="CF973" s="1250">
        <v>0</v>
      </c>
      <c r="CG973" s="1250">
        <v>0</v>
      </c>
      <c r="CH973" s="1250">
        <v>0</v>
      </c>
      <c r="CI973" s="1250">
        <v>0</v>
      </c>
      <c r="CJ973" s="1250">
        <v>0</v>
      </c>
      <c r="CK973" s="1250">
        <v>0</v>
      </c>
      <c r="CL973" s="1250">
        <v>0</v>
      </c>
      <c r="CM973" s="1250">
        <v>0</v>
      </c>
      <c r="CN973" s="1250">
        <v>0</v>
      </c>
      <c r="CO973" s="1250">
        <v>0</v>
      </c>
      <c r="CP973" s="1250">
        <v>0</v>
      </c>
      <c r="CQ973" s="1250">
        <v>0</v>
      </c>
      <c r="CR973" s="1250">
        <v>0</v>
      </c>
      <c r="CS973" s="1250">
        <v>0</v>
      </c>
      <c r="CT973" s="1250">
        <v>0</v>
      </c>
      <c r="CU973" s="1250">
        <v>0</v>
      </c>
      <c r="CV973" s="1250">
        <v>0</v>
      </c>
      <c r="CW973" s="1250">
        <v>0</v>
      </c>
      <c r="CX973" s="1250">
        <v>0</v>
      </c>
      <c r="CY973" s="1250">
        <v>0</v>
      </c>
      <c r="CZ973" s="1250">
        <v>0</v>
      </c>
      <c r="DA973" s="1250">
        <v>0</v>
      </c>
      <c r="DB973" s="1250">
        <v>0</v>
      </c>
      <c r="DC973" s="1250">
        <v>0</v>
      </c>
      <c r="DD973" s="1250">
        <v>0</v>
      </c>
      <c r="DE973" s="1250">
        <v>0</v>
      </c>
      <c r="DF973" s="1250">
        <v>0</v>
      </c>
      <c r="DG973" s="1250">
        <v>0</v>
      </c>
      <c r="DH973" s="1250">
        <v>0</v>
      </c>
      <c r="DI973" s="1250">
        <v>0</v>
      </c>
      <c r="DJ973" s="1250">
        <v>0</v>
      </c>
      <c r="DK973" s="1250">
        <v>0</v>
      </c>
      <c r="DL973" s="1250">
        <v>0</v>
      </c>
      <c r="DM973" s="1250">
        <v>0</v>
      </c>
      <c r="DN973" s="1250">
        <v>0</v>
      </c>
      <c r="DO973" s="1250">
        <v>0</v>
      </c>
      <c r="DP973" s="1250">
        <v>0</v>
      </c>
      <c r="DQ973" s="1250">
        <v>0</v>
      </c>
      <c r="DR973" s="1250">
        <v>0</v>
      </c>
      <c r="DS973" s="1250">
        <v>0</v>
      </c>
      <c r="DT973" s="1250">
        <v>0</v>
      </c>
      <c r="DU973" s="1250">
        <v>0</v>
      </c>
      <c r="DV973" s="28" t="s">
        <v>803</v>
      </c>
    </row>
    <row r="974" spans="3:126">
      <c r="C974" s="859" t="s">
        <v>859</v>
      </c>
      <c r="E974" s="1250">
        <f t="shared" ref="E974:AJ974" ca="1" si="1083">E710*E$941</f>
        <v>11681.25</v>
      </c>
      <c r="F974" s="1250">
        <f t="shared" ca="1" si="1083"/>
        <v>11681.25</v>
      </c>
      <c r="G974" s="1250">
        <f t="shared" ca="1" si="1083"/>
        <v>11681.25</v>
      </c>
      <c r="H974" s="1250">
        <f t="shared" ca="1" si="1083"/>
        <v>11681.25</v>
      </c>
      <c r="I974" s="1250">
        <f t="shared" ca="1" si="1083"/>
        <v>11681.25</v>
      </c>
      <c r="J974" s="1250">
        <f t="shared" ca="1" si="1083"/>
        <v>11681.25</v>
      </c>
      <c r="K974" s="1250">
        <f t="shared" ca="1" si="1083"/>
        <v>11681.25</v>
      </c>
      <c r="L974" s="1250">
        <f t="shared" ca="1" si="1083"/>
        <v>11681.25</v>
      </c>
      <c r="M974" s="1250">
        <f t="shared" ca="1" si="1083"/>
        <v>11681.25</v>
      </c>
      <c r="N974" s="1250">
        <f t="shared" ca="1" si="1083"/>
        <v>11681.25</v>
      </c>
      <c r="O974" s="1250">
        <f t="shared" ca="1" si="1083"/>
        <v>11681.25</v>
      </c>
      <c r="P974" s="1250">
        <f t="shared" ca="1" si="1083"/>
        <v>11681.25</v>
      </c>
      <c r="Q974" s="1250">
        <f t="shared" ca="1" si="1083"/>
        <v>12265.3125</v>
      </c>
      <c r="R974" s="1250">
        <f t="shared" ca="1" si="1083"/>
        <v>12265.3125</v>
      </c>
      <c r="S974" s="1250">
        <f t="shared" ca="1" si="1083"/>
        <v>12265.3125</v>
      </c>
      <c r="T974" s="1250">
        <f t="shared" ca="1" si="1083"/>
        <v>12265.3125</v>
      </c>
      <c r="U974" s="1250">
        <f t="shared" ca="1" si="1083"/>
        <v>12265.3125</v>
      </c>
      <c r="V974" s="1250">
        <f t="shared" ca="1" si="1083"/>
        <v>12265.3125</v>
      </c>
      <c r="W974" s="1250">
        <f t="shared" ca="1" si="1083"/>
        <v>12265.3125</v>
      </c>
      <c r="X974" s="1250">
        <f t="shared" ca="1" si="1083"/>
        <v>12265.3125</v>
      </c>
      <c r="Y974" s="1250">
        <f t="shared" ca="1" si="1083"/>
        <v>12265.3125</v>
      </c>
      <c r="Z974" s="1250">
        <f t="shared" ca="1" si="1083"/>
        <v>12265.3125</v>
      </c>
      <c r="AA974" s="1250">
        <f t="shared" ca="1" si="1083"/>
        <v>12265.3125</v>
      </c>
      <c r="AB974" s="1250">
        <f t="shared" ca="1" si="1083"/>
        <v>12265.3125</v>
      </c>
      <c r="AC974" s="1250">
        <f t="shared" ca="1" si="1083"/>
        <v>12878.578125</v>
      </c>
      <c r="AD974" s="1250">
        <f t="shared" ca="1" si="1083"/>
        <v>12878.578125</v>
      </c>
      <c r="AE974" s="1250">
        <f t="shared" ca="1" si="1083"/>
        <v>12878.578125</v>
      </c>
      <c r="AF974" s="1250">
        <f t="shared" ca="1" si="1083"/>
        <v>12878.578125</v>
      </c>
      <c r="AG974" s="1250">
        <f t="shared" ca="1" si="1083"/>
        <v>12878.578125</v>
      </c>
      <c r="AH974" s="1250">
        <f t="shared" ca="1" si="1083"/>
        <v>12878.578125</v>
      </c>
      <c r="AI974" s="1250">
        <f t="shared" ca="1" si="1083"/>
        <v>12878.578125</v>
      </c>
      <c r="AJ974" s="1250">
        <f t="shared" ca="1" si="1083"/>
        <v>12878.578125</v>
      </c>
      <c r="AK974" s="1250">
        <f t="shared" ref="AK974:BP974" ca="1" si="1084">AK710*AK$941</f>
        <v>12878.578125</v>
      </c>
      <c r="AL974" s="1250">
        <f t="shared" ca="1" si="1084"/>
        <v>12878.578125</v>
      </c>
      <c r="AM974" s="1250">
        <f t="shared" ca="1" si="1084"/>
        <v>12878.578125</v>
      </c>
      <c r="AN974" s="1250">
        <f t="shared" ca="1" si="1084"/>
        <v>12878.578125</v>
      </c>
      <c r="AO974" s="1250">
        <f t="shared" ca="1" si="1084"/>
        <v>13522.507031250001</v>
      </c>
      <c r="AP974" s="1250">
        <f t="shared" ca="1" si="1084"/>
        <v>13522.507031250001</v>
      </c>
      <c r="AQ974" s="1250">
        <f t="shared" ca="1" si="1084"/>
        <v>13522.507031250001</v>
      </c>
      <c r="AR974" s="1250">
        <f t="shared" ca="1" si="1084"/>
        <v>13522.507031250001</v>
      </c>
      <c r="AS974" s="1250">
        <f t="shared" ca="1" si="1084"/>
        <v>13522.507031250001</v>
      </c>
      <c r="AT974" s="1250">
        <f t="shared" ca="1" si="1084"/>
        <v>13522.507031250001</v>
      </c>
      <c r="AU974" s="1250">
        <f t="shared" ca="1" si="1084"/>
        <v>13522.507031250001</v>
      </c>
      <c r="AV974" s="1250">
        <f t="shared" ca="1" si="1084"/>
        <v>13522.507031250001</v>
      </c>
      <c r="AW974" s="1250">
        <f t="shared" ca="1" si="1084"/>
        <v>13522.507031250001</v>
      </c>
      <c r="AX974" s="1250">
        <f t="shared" ca="1" si="1084"/>
        <v>13522.507031250001</v>
      </c>
      <c r="AY974" s="1250">
        <f t="shared" ca="1" si="1084"/>
        <v>13522.507031250001</v>
      </c>
      <c r="AZ974" s="1250">
        <f t="shared" ca="1" si="1084"/>
        <v>13522.507031250001</v>
      </c>
      <c r="BA974" s="1250">
        <f t="shared" ca="1" si="1084"/>
        <v>0</v>
      </c>
      <c r="BB974" s="1250">
        <f t="shared" ca="1" si="1084"/>
        <v>0</v>
      </c>
      <c r="BC974" s="1250">
        <f t="shared" ca="1" si="1084"/>
        <v>0</v>
      </c>
      <c r="BD974" s="1250">
        <f t="shared" ca="1" si="1084"/>
        <v>0</v>
      </c>
      <c r="BE974" s="1250">
        <f t="shared" ca="1" si="1084"/>
        <v>0</v>
      </c>
      <c r="BF974" s="1250">
        <f t="shared" ca="1" si="1084"/>
        <v>0</v>
      </c>
      <c r="BG974" s="1250">
        <f t="shared" ca="1" si="1084"/>
        <v>0</v>
      </c>
      <c r="BH974" s="1250">
        <f t="shared" ca="1" si="1084"/>
        <v>0</v>
      </c>
      <c r="BI974" s="1250">
        <f t="shared" ca="1" si="1084"/>
        <v>0</v>
      </c>
      <c r="BJ974" s="1250">
        <f t="shared" ca="1" si="1084"/>
        <v>0</v>
      </c>
      <c r="BK974" s="1250">
        <f t="shared" ca="1" si="1084"/>
        <v>0</v>
      </c>
      <c r="BL974" s="1250">
        <f t="shared" ca="1" si="1084"/>
        <v>0</v>
      </c>
      <c r="BM974" s="1250">
        <f t="shared" ca="1" si="1084"/>
        <v>0</v>
      </c>
      <c r="BN974" s="1250">
        <f t="shared" ca="1" si="1084"/>
        <v>0</v>
      </c>
      <c r="BO974" s="1250">
        <f t="shared" ca="1" si="1084"/>
        <v>0</v>
      </c>
      <c r="BP974" s="1250">
        <f t="shared" ca="1" si="1084"/>
        <v>0</v>
      </c>
      <c r="BQ974" s="1250">
        <f t="shared" ref="BQ974:CV974" ca="1" si="1085">BQ710*BQ$941</f>
        <v>0</v>
      </c>
      <c r="BR974" s="1250">
        <f t="shared" ca="1" si="1085"/>
        <v>0</v>
      </c>
      <c r="BS974" s="1250">
        <f t="shared" ca="1" si="1085"/>
        <v>0</v>
      </c>
      <c r="BT974" s="1250">
        <f t="shared" ca="1" si="1085"/>
        <v>0</v>
      </c>
      <c r="BU974" s="1250">
        <f t="shared" ca="1" si="1085"/>
        <v>0</v>
      </c>
      <c r="BV974" s="1250">
        <f t="shared" ca="1" si="1085"/>
        <v>0</v>
      </c>
      <c r="BW974" s="1250">
        <f t="shared" ca="1" si="1085"/>
        <v>0</v>
      </c>
      <c r="BX974" s="1250">
        <f t="shared" ca="1" si="1085"/>
        <v>0</v>
      </c>
      <c r="BY974" s="1250">
        <f t="shared" ca="1" si="1085"/>
        <v>0</v>
      </c>
      <c r="BZ974" s="1250">
        <f t="shared" ca="1" si="1085"/>
        <v>0</v>
      </c>
      <c r="CA974" s="1250">
        <f t="shared" ca="1" si="1085"/>
        <v>0</v>
      </c>
      <c r="CB974" s="1250">
        <f t="shared" ca="1" si="1085"/>
        <v>0</v>
      </c>
      <c r="CC974" s="1250">
        <f t="shared" ca="1" si="1085"/>
        <v>0</v>
      </c>
      <c r="CD974" s="1250">
        <f t="shared" ca="1" si="1085"/>
        <v>0</v>
      </c>
      <c r="CE974" s="1250">
        <f t="shared" ca="1" si="1085"/>
        <v>0</v>
      </c>
      <c r="CF974" s="1250">
        <f t="shared" ca="1" si="1085"/>
        <v>0</v>
      </c>
      <c r="CG974" s="1250">
        <f t="shared" ca="1" si="1085"/>
        <v>0</v>
      </c>
      <c r="CH974" s="1250">
        <f t="shared" ca="1" si="1085"/>
        <v>0</v>
      </c>
      <c r="CI974" s="1250">
        <f t="shared" ca="1" si="1085"/>
        <v>0</v>
      </c>
      <c r="CJ974" s="1250">
        <f t="shared" ca="1" si="1085"/>
        <v>0</v>
      </c>
      <c r="CK974" s="1250">
        <f t="shared" ca="1" si="1085"/>
        <v>0</v>
      </c>
      <c r="CL974" s="1250">
        <f t="shared" ca="1" si="1085"/>
        <v>0</v>
      </c>
      <c r="CM974" s="1250">
        <f t="shared" ca="1" si="1085"/>
        <v>0</v>
      </c>
      <c r="CN974" s="1250">
        <f t="shared" ca="1" si="1085"/>
        <v>0</v>
      </c>
      <c r="CO974" s="1250">
        <f t="shared" ca="1" si="1085"/>
        <v>0</v>
      </c>
      <c r="CP974" s="1250">
        <f t="shared" ca="1" si="1085"/>
        <v>0</v>
      </c>
      <c r="CQ974" s="1250">
        <f t="shared" ca="1" si="1085"/>
        <v>0</v>
      </c>
      <c r="CR974" s="1250">
        <f t="shared" ca="1" si="1085"/>
        <v>0</v>
      </c>
      <c r="CS974" s="1250">
        <f t="shared" ca="1" si="1085"/>
        <v>0</v>
      </c>
      <c r="CT974" s="1250">
        <f t="shared" ca="1" si="1085"/>
        <v>0</v>
      </c>
      <c r="CU974" s="1250">
        <f t="shared" ca="1" si="1085"/>
        <v>0</v>
      </c>
      <c r="CV974" s="1250">
        <f t="shared" ca="1" si="1085"/>
        <v>0</v>
      </c>
      <c r="CW974" s="1250">
        <f t="shared" ref="CW974:DU974" ca="1" si="1086">CW710*CW$941</f>
        <v>0</v>
      </c>
      <c r="CX974" s="1250">
        <f t="shared" ca="1" si="1086"/>
        <v>0</v>
      </c>
      <c r="CY974" s="1250">
        <f t="shared" ca="1" si="1086"/>
        <v>0</v>
      </c>
      <c r="CZ974" s="1250">
        <f t="shared" ca="1" si="1086"/>
        <v>0</v>
      </c>
      <c r="DA974" s="1250">
        <f t="shared" ca="1" si="1086"/>
        <v>0</v>
      </c>
      <c r="DB974" s="1250">
        <f t="shared" ca="1" si="1086"/>
        <v>0</v>
      </c>
      <c r="DC974" s="1250">
        <f t="shared" ca="1" si="1086"/>
        <v>0</v>
      </c>
      <c r="DD974" s="1250">
        <f t="shared" ca="1" si="1086"/>
        <v>0</v>
      </c>
      <c r="DE974" s="1250">
        <f t="shared" ca="1" si="1086"/>
        <v>0</v>
      </c>
      <c r="DF974" s="1250">
        <f t="shared" ca="1" si="1086"/>
        <v>0</v>
      </c>
      <c r="DG974" s="1250">
        <f t="shared" ca="1" si="1086"/>
        <v>0</v>
      </c>
      <c r="DH974" s="1250">
        <f t="shared" ca="1" si="1086"/>
        <v>0</v>
      </c>
      <c r="DI974" s="1250">
        <f t="shared" ca="1" si="1086"/>
        <v>0</v>
      </c>
      <c r="DJ974" s="1250">
        <f t="shared" ca="1" si="1086"/>
        <v>0</v>
      </c>
      <c r="DK974" s="1250">
        <f t="shared" ca="1" si="1086"/>
        <v>0</v>
      </c>
      <c r="DL974" s="1250">
        <f t="shared" ca="1" si="1086"/>
        <v>0</v>
      </c>
      <c r="DM974" s="1250">
        <f t="shared" ca="1" si="1086"/>
        <v>0</v>
      </c>
      <c r="DN974" s="1250">
        <f t="shared" ca="1" si="1086"/>
        <v>0</v>
      </c>
      <c r="DO974" s="1250">
        <f t="shared" ca="1" si="1086"/>
        <v>0</v>
      </c>
      <c r="DP974" s="1250">
        <f t="shared" ca="1" si="1086"/>
        <v>0</v>
      </c>
      <c r="DQ974" s="1250">
        <f t="shared" ca="1" si="1086"/>
        <v>0</v>
      </c>
      <c r="DR974" s="1250">
        <f t="shared" ca="1" si="1086"/>
        <v>0</v>
      </c>
      <c r="DS974" s="1250">
        <f t="shared" ca="1" si="1086"/>
        <v>0</v>
      </c>
      <c r="DT974" s="1250">
        <f t="shared" ca="1" si="1086"/>
        <v>0</v>
      </c>
      <c r="DU974" s="1250">
        <f t="shared" ca="1" si="1086"/>
        <v>0</v>
      </c>
      <c r="DV974" s="28" t="s">
        <v>803</v>
      </c>
    </row>
    <row r="975" spans="3:126">
      <c r="C975" s="859" t="s">
        <v>290</v>
      </c>
      <c r="E975" s="1250">
        <f t="shared" ref="E975:AJ975" ca="1" si="1087">E743*E$941</f>
        <v>0</v>
      </c>
      <c r="F975" s="1250">
        <f t="shared" ca="1" si="1087"/>
        <v>0</v>
      </c>
      <c r="G975" s="1250">
        <f t="shared" ca="1" si="1087"/>
        <v>0</v>
      </c>
      <c r="H975" s="1250">
        <f t="shared" ca="1" si="1087"/>
        <v>0</v>
      </c>
      <c r="I975" s="1250">
        <f t="shared" ca="1" si="1087"/>
        <v>0</v>
      </c>
      <c r="J975" s="1250">
        <f t="shared" ca="1" si="1087"/>
        <v>0</v>
      </c>
      <c r="K975" s="1250">
        <f t="shared" ca="1" si="1087"/>
        <v>0</v>
      </c>
      <c r="L975" s="1250">
        <f t="shared" ca="1" si="1087"/>
        <v>0</v>
      </c>
      <c r="M975" s="1250">
        <f t="shared" ca="1" si="1087"/>
        <v>0</v>
      </c>
      <c r="N975" s="1250">
        <f t="shared" ca="1" si="1087"/>
        <v>0</v>
      </c>
      <c r="O975" s="1250">
        <f t="shared" ca="1" si="1087"/>
        <v>0</v>
      </c>
      <c r="P975" s="1250">
        <f t="shared" ca="1" si="1087"/>
        <v>0</v>
      </c>
      <c r="Q975" s="1250">
        <f t="shared" ca="1" si="1087"/>
        <v>0</v>
      </c>
      <c r="R975" s="1250">
        <f t="shared" ca="1" si="1087"/>
        <v>0</v>
      </c>
      <c r="S975" s="1250">
        <f t="shared" ca="1" si="1087"/>
        <v>0</v>
      </c>
      <c r="T975" s="1250">
        <f t="shared" ca="1" si="1087"/>
        <v>0</v>
      </c>
      <c r="U975" s="1250">
        <f t="shared" ca="1" si="1087"/>
        <v>0</v>
      </c>
      <c r="V975" s="1250">
        <f t="shared" ca="1" si="1087"/>
        <v>0</v>
      </c>
      <c r="W975" s="1250">
        <f t="shared" ca="1" si="1087"/>
        <v>0</v>
      </c>
      <c r="X975" s="1250">
        <f t="shared" ca="1" si="1087"/>
        <v>0</v>
      </c>
      <c r="Y975" s="1250">
        <f t="shared" ca="1" si="1087"/>
        <v>0</v>
      </c>
      <c r="Z975" s="1250">
        <f t="shared" ca="1" si="1087"/>
        <v>0</v>
      </c>
      <c r="AA975" s="1250">
        <f t="shared" ca="1" si="1087"/>
        <v>0</v>
      </c>
      <c r="AB975" s="1250">
        <f t="shared" ca="1" si="1087"/>
        <v>0</v>
      </c>
      <c r="AC975" s="1250">
        <f t="shared" ca="1" si="1087"/>
        <v>0</v>
      </c>
      <c r="AD975" s="1250">
        <f t="shared" ca="1" si="1087"/>
        <v>0</v>
      </c>
      <c r="AE975" s="1250">
        <f t="shared" ca="1" si="1087"/>
        <v>0</v>
      </c>
      <c r="AF975" s="1250">
        <f t="shared" ca="1" si="1087"/>
        <v>0</v>
      </c>
      <c r="AG975" s="1250">
        <f t="shared" ca="1" si="1087"/>
        <v>0</v>
      </c>
      <c r="AH975" s="1250">
        <f t="shared" ca="1" si="1087"/>
        <v>0</v>
      </c>
      <c r="AI975" s="1250">
        <f t="shared" ca="1" si="1087"/>
        <v>0</v>
      </c>
      <c r="AJ975" s="1250">
        <f t="shared" ca="1" si="1087"/>
        <v>0</v>
      </c>
      <c r="AK975" s="1250">
        <f t="shared" ref="AK975:BP975" ca="1" si="1088">AK743*AK$941</f>
        <v>0</v>
      </c>
      <c r="AL975" s="1250">
        <f t="shared" ca="1" si="1088"/>
        <v>0</v>
      </c>
      <c r="AM975" s="1250">
        <f t="shared" ca="1" si="1088"/>
        <v>0</v>
      </c>
      <c r="AN975" s="1250">
        <f t="shared" ca="1" si="1088"/>
        <v>0</v>
      </c>
      <c r="AO975" s="1250">
        <f t="shared" ca="1" si="1088"/>
        <v>0</v>
      </c>
      <c r="AP975" s="1250">
        <f t="shared" ca="1" si="1088"/>
        <v>0</v>
      </c>
      <c r="AQ975" s="1250">
        <f t="shared" ca="1" si="1088"/>
        <v>0</v>
      </c>
      <c r="AR975" s="1250">
        <f t="shared" ca="1" si="1088"/>
        <v>0</v>
      </c>
      <c r="AS975" s="1250">
        <f t="shared" ca="1" si="1088"/>
        <v>0</v>
      </c>
      <c r="AT975" s="1250">
        <f t="shared" ca="1" si="1088"/>
        <v>0</v>
      </c>
      <c r="AU975" s="1250">
        <f t="shared" ca="1" si="1088"/>
        <v>0</v>
      </c>
      <c r="AV975" s="1250">
        <f t="shared" ca="1" si="1088"/>
        <v>0</v>
      </c>
      <c r="AW975" s="1250">
        <f t="shared" ca="1" si="1088"/>
        <v>0</v>
      </c>
      <c r="AX975" s="1250">
        <f t="shared" ca="1" si="1088"/>
        <v>0</v>
      </c>
      <c r="AY975" s="1250">
        <f t="shared" ca="1" si="1088"/>
        <v>0</v>
      </c>
      <c r="AZ975" s="1250">
        <f t="shared" ca="1" si="1088"/>
        <v>0</v>
      </c>
      <c r="BA975" s="1250">
        <f t="shared" ca="1" si="1088"/>
        <v>0</v>
      </c>
      <c r="BB975" s="1250">
        <f t="shared" ca="1" si="1088"/>
        <v>0</v>
      </c>
      <c r="BC975" s="1250">
        <f t="shared" ca="1" si="1088"/>
        <v>0</v>
      </c>
      <c r="BD975" s="1250">
        <f t="shared" ca="1" si="1088"/>
        <v>0</v>
      </c>
      <c r="BE975" s="1250">
        <f t="shared" ca="1" si="1088"/>
        <v>0</v>
      </c>
      <c r="BF975" s="1250">
        <f t="shared" ca="1" si="1088"/>
        <v>0</v>
      </c>
      <c r="BG975" s="1250">
        <f t="shared" ca="1" si="1088"/>
        <v>0</v>
      </c>
      <c r="BH975" s="1250">
        <f t="shared" ca="1" si="1088"/>
        <v>0</v>
      </c>
      <c r="BI975" s="1250">
        <f t="shared" ca="1" si="1088"/>
        <v>0</v>
      </c>
      <c r="BJ975" s="1250">
        <f t="shared" ca="1" si="1088"/>
        <v>0</v>
      </c>
      <c r="BK975" s="1250">
        <f t="shared" ca="1" si="1088"/>
        <v>0</v>
      </c>
      <c r="BL975" s="1250">
        <f t="shared" ca="1" si="1088"/>
        <v>0</v>
      </c>
      <c r="BM975" s="1250">
        <f t="shared" ca="1" si="1088"/>
        <v>0</v>
      </c>
      <c r="BN975" s="1250">
        <f t="shared" ca="1" si="1088"/>
        <v>0</v>
      </c>
      <c r="BO975" s="1250">
        <f t="shared" ca="1" si="1088"/>
        <v>0</v>
      </c>
      <c r="BP975" s="1250">
        <f t="shared" ca="1" si="1088"/>
        <v>0</v>
      </c>
      <c r="BQ975" s="1250">
        <f t="shared" ref="BQ975:CV975" ca="1" si="1089">BQ743*BQ$941</f>
        <v>0</v>
      </c>
      <c r="BR975" s="1250">
        <f t="shared" ca="1" si="1089"/>
        <v>0</v>
      </c>
      <c r="BS975" s="1250">
        <f t="shared" ca="1" si="1089"/>
        <v>0</v>
      </c>
      <c r="BT975" s="1250">
        <f t="shared" ca="1" si="1089"/>
        <v>0</v>
      </c>
      <c r="BU975" s="1250">
        <f t="shared" ca="1" si="1089"/>
        <v>0</v>
      </c>
      <c r="BV975" s="1250">
        <f t="shared" ca="1" si="1089"/>
        <v>0</v>
      </c>
      <c r="BW975" s="1250">
        <f t="shared" ca="1" si="1089"/>
        <v>0</v>
      </c>
      <c r="BX975" s="1250">
        <f t="shared" ca="1" si="1089"/>
        <v>0</v>
      </c>
      <c r="BY975" s="1250">
        <f t="shared" ca="1" si="1089"/>
        <v>0</v>
      </c>
      <c r="BZ975" s="1250">
        <f t="shared" ca="1" si="1089"/>
        <v>0</v>
      </c>
      <c r="CA975" s="1250">
        <f t="shared" ca="1" si="1089"/>
        <v>0</v>
      </c>
      <c r="CB975" s="1250">
        <f t="shared" ca="1" si="1089"/>
        <v>0</v>
      </c>
      <c r="CC975" s="1250">
        <f t="shared" ca="1" si="1089"/>
        <v>0</v>
      </c>
      <c r="CD975" s="1250">
        <f t="shared" ca="1" si="1089"/>
        <v>0</v>
      </c>
      <c r="CE975" s="1250">
        <f t="shared" ca="1" si="1089"/>
        <v>0</v>
      </c>
      <c r="CF975" s="1250">
        <f t="shared" ca="1" si="1089"/>
        <v>0</v>
      </c>
      <c r="CG975" s="1250">
        <f t="shared" ca="1" si="1089"/>
        <v>0</v>
      </c>
      <c r="CH975" s="1250">
        <f t="shared" ca="1" si="1089"/>
        <v>0</v>
      </c>
      <c r="CI975" s="1250">
        <f t="shared" ca="1" si="1089"/>
        <v>0</v>
      </c>
      <c r="CJ975" s="1250">
        <f t="shared" ca="1" si="1089"/>
        <v>0</v>
      </c>
      <c r="CK975" s="1250">
        <f t="shared" ca="1" si="1089"/>
        <v>0</v>
      </c>
      <c r="CL975" s="1250">
        <f t="shared" ca="1" si="1089"/>
        <v>0</v>
      </c>
      <c r="CM975" s="1250">
        <f t="shared" ca="1" si="1089"/>
        <v>0</v>
      </c>
      <c r="CN975" s="1250">
        <f t="shared" ca="1" si="1089"/>
        <v>0</v>
      </c>
      <c r="CO975" s="1250">
        <f t="shared" ca="1" si="1089"/>
        <v>0</v>
      </c>
      <c r="CP975" s="1250">
        <f t="shared" ca="1" si="1089"/>
        <v>0</v>
      </c>
      <c r="CQ975" s="1250">
        <f t="shared" ca="1" si="1089"/>
        <v>0</v>
      </c>
      <c r="CR975" s="1250">
        <f t="shared" ca="1" si="1089"/>
        <v>0</v>
      </c>
      <c r="CS975" s="1250">
        <f t="shared" ca="1" si="1089"/>
        <v>0</v>
      </c>
      <c r="CT975" s="1250">
        <f t="shared" ca="1" si="1089"/>
        <v>0</v>
      </c>
      <c r="CU975" s="1250">
        <f t="shared" ca="1" si="1089"/>
        <v>0</v>
      </c>
      <c r="CV975" s="1250">
        <f t="shared" ca="1" si="1089"/>
        <v>0</v>
      </c>
      <c r="CW975" s="1250">
        <f t="shared" ref="CW975:DU975" ca="1" si="1090">CW743*CW$941</f>
        <v>0</v>
      </c>
      <c r="CX975" s="1250">
        <f t="shared" ca="1" si="1090"/>
        <v>0</v>
      </c>
      <c r="CY975" s="1250">
        <f t="shared" ca="1" si="1090"/>
        <v>0</v>
      </c>
      <c r="CZ975" s="1250">
        <f t="shared" ca="1" si="1090"/>
        <v>0</v>
      </c>
      <c r="DA975" s="1250">
        <f t="shared" ca="1" si="1090"/>
        <v>0</v>
      </c>
      <c r="DB975" s="1250">
        <f t="shared" ca="1" si="1090"/>
        <v>0</v>
      </c>
      <c r="DC975" s="1250">
        <f t="shared" ca="1" si="1090"/>
        <v>0</v>
      </c>
      <c r="DD975" s="1250">
        <f t="shared" ca="1" si="1090"/>
        <v>0</v>
      </c>
      <c r="DE975" s="1250">
        <f t="shared" ca="1" si="1090"/>
        <v>0</v>
      </c>
      <c r="DF975" s="1250">
        <f t="shared" ca="1" si="1090"/>
        <v>0</v>
      </c>
      <c r="DG975" s="1250">
        <f t="shared" ca="1" si="1090"/>
        <v>0</v>
      </c>
      <c r="DH975" s="1250">
        <f t="shared" ca="1" si="1090"/>
        <v>0</v>
      </c>
      <c r="DI975" s="1250">
        <f t="shared" ca="1" si="1090"/>
        <v>0</v>
      </c>
      <c r="DJ975" s="1250">
        <f t="shared" ca="1" si="1090"/>
        <v>0</v>
      </c>
      <c r="DK975" s="1250">
        <f t="shared" ca="1" si="1090"/>
        <v>0</v>
      </c>
      <c r="DL975" s="1250">
        <f t="shared" ca="1" si="1090"/>
        <v>0</v>
      </c>
      <c r="DM975" s="1250">
        <f t="shared" ca="1" si="1090"/>
        <v>0</v>
      </c>
      <c r="DN975" s="1250">
        <f t="shared" ca="1" si="1090"/>
        <v>0</v>
      </c>
      <c r="DO975" s="1250">
        <f t="shared" ca="1" si="1090"/>
        <v>0</v>
      </c>
      <c r="DP975" s="1250">
        <f t="shared" ca="1" si="1090"/>
        <v>0</v>
      </c>
      <c r="DQ975" s="1250">
        <f t="shared" ca="1" si="1090"/>
        <v>0</v>
      </c>
      <c r="DR975" s="1250">
        <f t="shared" ca="1" si="1090"/>
        <v>0</v>
      </c>
      <c r="DS975" s="1250">
        <f t="shared" ca="1" si="1090"/>
        <v>0</v>
      </c>
      <c r="DT975" s="1250">
        <f t="shared" ca="1" si="1090"/>
        <v>0</v>
      </c>
      <c r="DU975" s="1250">
        <f t="shared" ca="1" si="1090"/>
        <v>0</v>
      </c>
      <c r="DV975" s="28" t="s">
        <v>803</v>
      </c>
    </row>
    <row r="976" spans="3:126">
      <c r="C976" s="673" t="s">
        <v>860</v>
      </c>
      <c r="E976" s="1601">
        <f t="shared" ref="E976:AJ976" ca="1" si="1091">SUM(E953:E975)</f>
        <v>11762.85</v>
      </c>
      <c r="F976" s="1601">
        <f t="shared" ca="1" si="1091"/>
        <v>11762.85</v>
      </c>
      <c r="G976" s="1601">
        <f t="shared" ca="1" si="1091"/>
        <v>11762.85</v>
      </c>
      <c r="H976" s="1601">
        <f t="shared" ca="1" si="1091"/>
        <v>11762.85</v>
      </c>
      <c r="I976" s="1601">
        <f t="shared" ca="1" si="1091"/>
        <v>11762.85</v>
      </c>
      <c r="J976" s="1601">
        <f t="shared" ca="1" si="1091"/>
        <v>11762.85</v>
      </c>
      <c r="K976" s="1601">
        <f t="shared" ca="1" si="1091"/>
        <v>11762.85</v>
      </c>
      <c r="L976" s="1601">
        <f t="shared" ca="1" si="1091"/>
        <v>11762.85</v>
      </c>
      <c r="M976" s="1601">
        <f t="shared" ca="1" si="1091"/>
        <v>11762.85</v>
      </c>
      <c r="N976" s="1601">
        <f t="shared" ca="1" si="1091"/>
        <v>11762.85</v>
      </c>
      <c r="O976" s="1601">
        <f t="shared" ca="1" si="1091"/>
        <v>11762.85</v>
      </c>
      <c r="P976" s="1601">
        <f t="shared" ca="1" si="1091"/>
        <v>11762.85</v>
      </c>
      <c r="Q976" s="1601">
        <f t="shared" ca="1" si="1091"/>
        <v>12348.5445</v>
      </c>
      <c r="R976" s="1601">
        <f t="shared" ca="1" si="1091"/>
        <v>12348.5445</v>
      </c>
      <c r="S976" s="1601">
        <f t="shared" ca="1" si="1091"/>
        <v>12348.5445</v>
      </c>
      <c r="T976" s="1601">
        <f t="shared" ca="1" si="1091"/>
        <v>12348.5445</v>
      </c>
      <c r="U976" s="1601">
        <f t="shared" ca="1" si="1091"/>
        <v>12348.5445</v>
      </c>
      <c r="V976" s="1601">
        <f t="shared" ca="1" si="1091"/>
        <v>12348.5445</v>
      </c>
      <c r="W976" s="1601">
        <f t="shared" ca="1" si="1091"/>
        <v>12348.5445</v>
      </c>
      <c r="X976" s="1601">
        <f t="shared" ca="1" si="1091"/>
        <v>12348.5445</v>
      </c>
      <c r="Y976" s="1601">
        <f t="shared" ca="1" si="1091"/>
        <v>12348.5445</v>
      </c>
      <c r="Z976" s="1601">
        <f t="shared" ca="1" si="1091"/>
        <v>12348.5445</v>
      </c>
      <c r="AA976" s="1601">
        <f t="shared" ca="1" si="1091"/>
        <v>12348.5445</v>
      </c>
      <c r="AB976" s="1601">
        <f t="shared" ca="1" si="1091"/>
        <v>12348.5445</v>
      </c>
      <c r="AC976" s="1601">
        <f t="shared" ca="1" si="1091"/>
        <v>12963.474765000001</v>
      </c>
      <c r="AD976" s="1601">
        <f t="shared" ca="1" si="1091"/>
        <v>12963.474765000001</v>
      </c>
      <c r="AE976" s="1601">
        <f t="shared" ca="1" si="1091"/>
        <v>12963.474765000001</v>
      </c>
      <c r="AF976" s="1601">
        <f t="shared" ca="1" si="1091"/>
        <v>12963.474765000001</v>
      </c>
      <c r="AG976" s="1601">
        <f t="shared" ca="1" si="1091"/>
        <v>12963.474765000001</v>
      </c>
      <c r="AH976" s="1601">
        <f t="shared" ca="1" si="1091"/>
        <v>12963.474765000001</v>
      </c>
      <c r="AI976" s="1601">
        <f t="shared" ca="1" si="1091"/>
        <v>12963.474765000001</v>
      </c>
      <c r="AJ976" s="1601">
        <f t="shared" ca="1" si="1091"/>
        <v>12963.474765000001</v>
      </c>
      <c r="AK976" s="1601">
        <f t="shared" ref="AK976:BP976" ca="1" si="1092">SUM(AK953:AK975)</f>
        <v>12963.474765000001</v>
      </c>
      <c r="AL976" s="1601">
        <f t="shared" ca="1" si="1092"/>
        <v>12963.474765000001</v>
      </c>
      <c r="AM976" s="1601">
        <f t="shared" ca="1" si="1092"/>
        <v>12963.474765000001</v>
      </c>
      <c r="AN976" s="1601">
        <f t="shared" ca="1" si="1092"/>
        <v>12963.474765000001</v>
      </c>
      <c r="AO976" s="1601">
        <f t="shared" ca="1" si="1092"/>
        <v>13609.101604050002</v>
      </c>
      <c r="AP976" s="1601">
        <f t="shared" ca="1" si="1092"/>
        <v>13609.101604050002</v>
      </c>
      <c r="AQ976" s="1601">
        <f t="shared" ca="1" si="1092"/>
        <v>13609.101604050002</v>
      </c>
      <c r="AR976" s="1601">
        <f t="shared" ca="1" si="1092"/>
        <v>13609.101604050002</v>
      </c>
      <c r="AS976" s="1601">
        <f t="shared" ca="1" si="1092"/>
        <v>13609.101604050002</v>
      </c>
      <c r="AT976" s="1601">
        <f t="shared" ca="1" si="1092"/>
        <v>13609.101604050002</v>
      </c>
      <c r="AU976" s="1601">
        <f t="shared" ca="1" si="1092"/>
        <v>13609.101604050002</v>
      </c>
      <c r="AV976" s="1601">
        <f t="shared" ca="1" si="1092"/>
        <v>13609.101604050002</v>
      </c>
      <c r="AW976" s="1601">
        <f t="shared" ca="1" si="1092"/>
        <v>13609.101604050002</v>
      </c>
      <c r="AX976" s="1601">
        <f t="shared" ca="1" si="1092"/>
        <v>13609.101604050002</v>
      </c>
      <c r="AY976" s="1601">
        <f t="shared" ca="1" si="1092"/>
        <v>13609.101604050002</v>
      </c>
      <c r="AZ976" s="1601">
        <f t="shared" ca="1" si="1092"/>
        <v>13609.101604050002</v>
      </c>
      <c r="BA976" s="1601">
        <f t="shared" ca="1" si="1092"/>
        <v>0</v>
      </c>
      <c r="BB976" s="1601">
        <f t="shared" ca="1" si="1092"/>
        <v>0</v>
      </c>
      <c r="BC976" s="1601">
        <f t="shared" ca="1" si="1092"/>
        <v>0</v>
      </c>
      <c r="BD976" s="1601">
        <f t="shared" ca="1" si="1092"/>
        <v>0</v>
      </c>
      <c r="BE976" s="1601">
        <f t="shared" ca="1" si="1092"/>
        <v>0</v>
      </c>
      <c r="BF976" s="1601">
        <f t="shared" ca="1" si="1092"/>
        <v>0</v>
      </c>
      <c r="BG976" s="1601">
        <f t="shared" ca="1" si="1092"/>
        <v>0</v>
      </c>
      <c r="BH976" s="1601">
        <f t="shared" ca="1" si="1092"/>
        <v>0</v>
      </c>
      <c r="BI976" s="1601">
        <f t="shared" ca="1" si="1092"/>
        <v>0</v>
      </c>
      <c r="BJ976" s="1601">
        <f t="shared" ca="1" si="1092"/>
        <v>0</v>
      </c>
      <c r="BK976" s="1601">
        <f t="shared" ca="1" si="1092"/>
        <v>0</v>
      </c>
      <c r="BL976" s="1601">
        <f t="shared" ca="1" si="1092"/>
        <v>0</v>
      </c>
      <c r="BM976" s="1601">
        <f t="shared" ca="1" si="1092"/>
        <v>0</v>
      </c>
      <c r="BN976" s="1601">
        <f t="shared" ca="1" si="1092"/>
        <v>0</v>
      </c>
      <c r="BO976" s="1601">
        <f t="shared" ca="1" si="1092"/>
        <v>0</v>
      </c>
      <c r="BP976" s="1601">
        <f t="shared" ca="1" si="1092"/>
        <v>0</v>
      </c>
      <c r="BQ976" s="1601">
        <f t="shared" ref="BQ976:CV976" ca="1" si="1093">SUM(BQ953:BQ975)</f>
        <v>0</v>
      </c>
      <c r="BR976" s="1601">
        <f t="shared" ca="1" si="1093"/>
        <v>0</v>
      </c>
      <c r="BS976" s="1601">
        <f t="shared" ca="1" si="1093"/>
        <v>0</v>
      </c>
      <c r="BT976" s="1601">
        <f t="shared" ca="1" si="1093"/>
        <v>0</v>
      </c>
      <c r="BU976" s="1601">
        <f t="shared" ca="1" si="1093"/>
        <v>0</v>
      </c>
      <c r="BV976" s="1601">
        <f t="shared" ca="1" si="1093"/>
        <v>0</v>
      </c>
      <c r="BW976" s="1601">
        <f t="shared" ca="1" si="1093"/>
        <v>0</v>
      </c>
      <c r="BX976" s="1601">
        <f t="shared" ca="1" si="1093"/>
        <v>0</v>
      </c>
      <c r="BY976" s="1601">
        <f t="shared" ca="1" si="1093"/>
        <v>0</v>
      </c>
      <c r="BZ976" s="1601">
        <f t="shared" ca="1" si="1093"/>
        <v>0</v>
      </c>
      <c r="CA976" s="1601">
        <f t="shared" ca="1" si="1093"/>
        <v>0</v>
      </c>
      <c r="CB976" s="1601">
        <f t="shared" ca="1" si="1093"/>
        <v>0</v>
      </c>
      <c r="CC976" s="1601">
        <f t="shared" ca="1" si="1093"/>
        <v>0</v>
      </c>
      <c r="CD976" s="1601">
        <f t="shared" ca="1" si="1093"/>
        <v>0</v>
      </c>
      <c r="CE976" s="1601">
        <f t="shared" ca="1" si="1093"/>
        <v>0</v>
      </c>
      <c r="CF976" s="1601">
        <f t="shared" ca="1" si="1093"/>
        <v>0</v>
      </c>
      <c r="CG976" s="1601">
        <f t="shared" ca="1" si="1093"/>
        <v>0</v>
      </c>
      <c r="CH976" s="1601">
        <f t="shared" ca="1" si="1093"/>
        <v>0</v>
      </c>
      <c r="CI976" s="1601">
        <f t="shared" ca="1" si="1093"/>
        <v>0</v>
      </c>
      <c r="CJ976" s="1601">
        <f t="shared" ca="1" si="1093"/>
        <v>0</v>
      </c>
      <c r="CK976" s="1601">
        <f t="shared" ca="1" si="1093"/>
        <v>0</v>
      </c>
      <c r="CL976" s="1601">
        <f t="shared" ca="1" si="1093"/>
        <v>0</v>
      </c>
      <c r="CM976" s="1601">
        <f t="shared" ca="1" si="1093"/>
        <v>0</v>
      </c>
      <c r="CN976" s="1601">
        <f t="shared" ca="1" si="1093"/>
        <v>0</v>
      </c>
      <c r="CO976" s="1601">
        <f t="shared" ca="1" si="1093"/>
        <v>0</v>
      </c>
      <c r="CP976" s="1601">
        <f t="shared" ca="1" si="1093"/>
        <v>0</v>
      </c>
      <c r="CQ976" s="1601">
        <f t="shared" ca="1" si="1093"/>
        <v>0</v>
      </c>
      <c r="CR976" s="1601">
        <f t="shared" ca="1" si="1093"/>
        <v>0</v>
      </c>
      <c r="CS976" s="1601">
        <f t="shared" ca="1" si="1093"/>
        <v>0</v>
      </c>
      <c r="CT976" s="1601">
        <f t="shared" ca="1" si="1093"/>
        <v>0</v>
      </c>
      <c r="CU976" s="1601">
        <f t="shared" ca="1" si="1093"/>
        <v>0</v>
      </c>
      <c r="CV976" s="1601">
        <f t="shared" ca="1" si="1093"/>
        <v>0</v>
      </c>
      <c r="CW976" s="1601">
        <f t="shared" ref="CW976:EB976" ca="1" si="1094">SUM(CW953:CW975)</f>
        <v>0</v>
      </c>
      <c r="CX976" s="1601">
        <f t="shared" ca="1" si="1094"/>
        <v>0</v>
      </c>
      <c r="CY976" s="1601">
        <f t="shared" ca="1" si="1094"/>
        <v>0</v>
      </c>
      <c r="CZ976" s="1601">
        <f t="shared" ca="1" si="1094"/>
        <v>0</v>
      </c>
      <c r="DA976" s="1601">
        <f t="shared" ca="1" si="1094"/>
        <v>0</v>
      </c>
      <c r="DB976" s="1601">
        <f t="shared" ca="1" si="1094"/>
        <v>0</v>
      </c>
      <c r="DC976" s="1601">
        <f t="shared" ca="1" si="1094"/>
        <v>0</v>
      </c>
      <c r="DD976" s="1601">
        <f t="shared" ca="1" si="1094"/>
        <v>0</v>
      </c>
      <c r="DE976" s="1601">
        <f t="shared" ca="1" si="1094"/>
        <v>0</v>
      </c>
      <c r="DF976" s="1601">
        <f t="shared" ca="1" si="1094"/>
        <v>0</v>
      </c>
      <c r="DG976" s="1601">
        <f t="shared" ca="1" si="1094"/>
        <v>0</v>
      </c>
      <c r="DH976" s="1601">
        <f t="shared" ca="1" si="1094"/>
        <v>0</v>
      </c>
      <c r="DI976" s="1601">
        <f t="shared" ca="1" si="1094"/>
        <v>0</v>
      </c>
      <c r="DJ976" s="1601">
        <f t="shared" ca="1" si="1094"/>
        <v>0</v>
      </c>
      <c r="DK976" s="1601">
        <f t="shared" ca="1" si="1094"/>
        <v>0</v>
      </c>
      <c r="DL976" s="1601">
        <f t="shared" ca="1" si="1094"/>
        <v>0</v>
      </c>
      <c r="DM976" s="1601">
        <f t="shared" ca="1" si="1094"/>
        <v>0</v>
      </c>
      <c r="DN976" s="1601">
        <f t="shared" ca="1" si="1094"/>
        <v>0</v>
      </c>
      <c r="DO976" s="1601">
        <f t="shared" ca="1" si="1094"/>
        <v>0</v>
      </c>
      <c r="DP976" s="1601">
        <f t="shared" ca="1" si="1094"/>
        <v>0</v>
      </c>
      <c r="DQ976" s="1601">
        <f t="shared" ca="1" si="1094"/>
        <v>0</v>
      </c>
      <c r="DR976" s="1601">
        <f t="shared" ca="1" si="1094"/>
        <v>0</v>
      </c>
      <c r="DS976" s="1601">
        <f t="shared" ca="1" si="1094"/>
        <v>0</v>
      </c>
      <c r="DT976" s="1601">
        <f t="shared" ca="1" si="1094"/>
        <v>0</v>
      </c>
      <c r="DU976" s="1601">
        <f t="shared" ca="1" si="1094"/>
        <v>0</v>
      </c>
      <c r="DV976" s="28" t="s">
        <v>803</v>
      </c>
    </row>
    <row r="977" spans="3:126">
      <c r="C977" s="859"/>
      <c r="DV977" s="28" t="s">
        <v>803</v>
      </c>
    </row>
    <row r="978" spans="3:126">
      <c r="C978" s="859" t="s">
        <v>861</v>
      </c>
      <c r="E978" s="1250" t="e">
        <f t="shared" ref="E978:AJ978" ca="1" si="1095">IF(EOMONTH(E$942,-1)=EOMONTH($I$12,0),$M$23+$M$21+$M$20+$M$25+$M$22+$M$18+$M$17,0)+IF( E$945=$E$63,$F$47*SUM( $F$49:$F$51),0)+IF( E$945=$F$63,$G$47*SUM( $G$49:$G$51),0)</f>
        <v>#DIV/0!</v>
      </c>
      <c r="F978" s="1250">
        <f t="shared" ca="1" si="1095"/>
        <v>0</v>
      </c>
      <c r="G978" s="1250">
        <f t="shared" ca="1" si="1095"/>
        <v>0</v>
      </c>
      <c r="H978" s="1250">
        <f t="shared" ca="1" si="1095"/>
        <v>0</v>
      </c>
      <c r="I978" s="1250">
        <f t="shared" ca="1" si="1095"/>
        <v>0</v>
      </c>
      <c r="J978" s="1250">
        <f t="shared" ca="1" si="1095"/>
        <v>0</v>
      </c>
      <c r="K978" s="1250">
        <f t="shared" ca="1" si="1095"/>
        <v>0</v>
      </c>
      <c r="L978" s="1250">
        <f t="shared" ca="1" si="1095"/>
        <v>0</v>
      </c>
      <c r="M978" s="1250">
        <f t="shared" ca="1" si="1095"/>
        <v>0</v>
      </c>
      <c r="N978" s="1250">
        <f t="shared" ca="1" si="1095"/>
        <v>0</v>
      </c>
      <c r="O978" s="1250">
        <f t="shared" ca="1" si="1095"/>
        <v>0</v>
      </c>
      <c r="P978" s="1250">
        <f t="shared" ca="1" si="1095"/>
        <v>0</v>
      </c>
      <c r="Q978" s="1250">
        <f t="shared" ca="1" si="1095"/>
        <v>0</v>
      </c>
      <c r="R978" s="1250">
        <f t="shared" ca="1" si="1095"/>
        <v>0</v>
      </c>
      <c r="S978" s="1250">
        <f t="shared" ca="1" si="1095"/>
        <v>0</v>
      </c>
      <c r="T978" s="1250">
        <f t="shared" ca="1" si="1095"/>
        <v>0</v>
      </c>
      <c r="U978" s="1250">
        <f t="shared" ca="1" si="1095"/>
        <v>0</v>
      </c>
      <c r="V978" s="1250">
        <f t="shared" ca="1" si="1095"/>
        <v>0</v>
      </c>
      <c r="W978" s="1250">
        <f t="shared" ca="1" si="1095"/>
        <v>0</v>
      </c>
      <c r="X978" s="1250">
        <f t="shared" ca="1" si="1095"/>
        <v>0</v>
      </c>
      <c r="Y978" s="1250">
        <f t="shared" ca="1" si="1095"/>
        <v>0</v>
      </c>
      <c r="Z978" s="1250">
        <f t="shared" ca="1" si="1095"/>
        <v>0</v>
      </c>
      <c r="AA978" s="1250">
        <f t="shared" ca="1" si="1095"/>
        <v>0</v>
      </c>
      <c r="AB978" s="1250">
        <f t="shared" ca="1" si="1095"/>
        <v>0</v>
      </c>
      <c r="AC978" s="1250">
        <f t="shared" ca="1" si="1095"/>
        <v>0</v>
      </c>
      <c r="AD978" s="1250">
        <f t="shared" ca="1" si="1095"/>
        <v>0</v>
      </c>
      <c r="AE978" s="1250">
        <f t="shared" ca="1" si="1095"/>
        <v>0</v>
      </c>
      <c r="AF978" s="1250">
        <f t="shared" ca="1" si="1095"/>
        <v>0</v>
      </c>
      <c r="AG978" s="1250">
        <f t="shared" ca="1" si="1095"/>
        <v>0</v>
      </c>
      <c r="AH978" s="1250">
        <f t="shared" ca="1" si="1095"/>
        <v>0</v>
      </c>
      <c r="AI978" s="1250">
        <f t="shared" ca="1" si="1095"/>
        <v>0</v>
      </c>
      <c r="AJ978" s="1250">
        <f t="shared" ca="1" si="1095"/>
        <v>0</v>
      </c>
      <c r="AK978" s="1250">
        <f t="shared" ref="AK978:BP978" ca="1" si="1096">IF(EOMONTH(AK$942,-1)=EOMONTH($I$12,0),$M$23+$M$21+$M$20+$M$25+$M$22+$M$18+$M$17,0)+IF( AK$945=$E$63,$F$47*SUM( $F$49:$F$51),0)+IF( AK$945=$F$63,$G$47*SUM( $G$49:$G$51),0)</f>
        <v>0</v>
      </c>
      <c r="AL978" s="1250">
        <f t="shared" ca="1" si="1096"/>
        <v>0</v>
      </c>
      <c r="AM978" s="1250">
        <f t="shared" ca="1" si="1096"/>
        <v>0</v>
      </c>
      <c r="AN978" s="1250">
        <f t="shared" ca="1" si="1096"/>
        <v>0</v>
      </c>
      <c r="AO978" s="1250">
        <f t="shared" ca="1" si="1096"/>
        <v>0</v>
      </c>
      <c r="AP978" s="1250">
        <f t="shared" ca="1" si="1096"/>
        <v>0</v>
      </c>
      <c r="AQ978" s="1250">
        <f t="shared" ca="1" si="1096"/>
        <v>0</v>
      </c>
      <c r="AR978" s="1250">
        <f t="shared" ca="1" si="1096"/>
        <v>0</v>
      </c>
      <c r="AS978" s="1250">
        <f t="shared" ca="1" si="1096"/>
        <v>0</v>
      </c>
      <c r="AT978" s="1250">
        <f t="shared" ca="1" si="1096"/>
        <v>0</v>
      </c>
      <c r="AU978" s="1250">
        <f t="shared" ca="1" si="1096"/>
        <v>0</v>
      </c>
      <c r="AV978" s="1250">
        <f t="shared" ca="1" si="1096"/>
        <v>0</v>
      </c>
      <c r="AW978" s="1250">
        <f t="shared" ca="1" si="1096"/>
        <v>0</v>
      </c>
      <c r="AX978" s="1250">
        <f t="shared" ca="1" si="1096"/>
        <v>0</v>
      </c>
      <c r="AY978" s="1250">
        <f t="shared" ca="1" si="1096"/>
        <v>0</v>
      </c>
      <c r="AZ978" s="1250">
        <f t="shared" ca="1" si="1096"/>
        <v>0</v>
      </c>
      <c r="BA978" s="1250">
        <f t="shared" ca="1" si="1096"/>
        <v>0</v>
      </c>
      <c r="BB978" s="1250">
        <f t="shared" ca="1" si="1096"/>
        <v>0</v>
      </c>
      <c r="BC978" s="1250">
        <f t="shared" ca="1" si="1096"/>
        <v>0</v>
      </c>
      <c r="BD978" s="1250">
        <f t="shared" ca="1" si="1096"/>
        <v>0</v>
      </c>
      <c r="BE978" s="1250">
        <f t="shared" ca="1" si="1096"/>
        <v>0</v>
      </c>
      <c r="BF978" s="1250">
        <f t="shared" ca="1" si="1096"/>
        <v>0</v>
      </c>
      <c r="BG978" s="1250">
        <f t="shared" ca="1" si="1096"/>
        <v>0</v>
      </c>
      <c r="BH978" s="1250">
        <f t="shared" ca="1" si="1096"/>
        <v>0</v>
      </c>
      <c r="BI978" s="1250">
        <f t="shared" ca="1" si="1096"/>
        <v>0</v>
      </c>
      <c r="BJ978" s="1250">
        <f t="shared" ca="1" si="1096"/>
        <v>0</v>
      </c>
      <c r="BK978" s="1250">
        <f t="shared" ca="1" si="1096"/>
        <v>0</v>
      </c>
      <c r="BL978" s="1250">
        <f t="shared" ca="1" si="1096"/>
        <v>0</v>
      </c>
      <c r="BM978" s="1250">
        <f t="shared" ca="1" si="1096"/>
        <v>0</v>
      </c>
      <c r="BN978" s="1250">
        <f t="shared" ca="1" si="1096"/>
        <v>0</v>
      </c>
      <c r="BO978" s="1250">
        <f t="shared" ca="1" si="1096"/>
        <v>0</v>
      </c>
      <c r="BP978" s="1250">
        <f t="shared" ca="1" si="1096"/>
        <v>0</v>
      </c>
      <c r="BQ978" s="1250">
        <f t="shared" ref="BQ978:CJ978" ca="1" si="1097">IF(EOMONTH(BQ$942,-1)=EOMONTH($I$12,0),$M$23+$M$21+$M$20+$M$25+$M$22+$M$18+$M$17,0)+IF( BQ$945=$E$63,$F$47*SUM( $F$49:$F$51),0)+IF( BQ$945=$F$63,$G$47*SUM( $G$49:$G$51),0)</f>
        <v>0</v>
      </c>
      <c r="BR978" s="1250">
        <f t="shared" ca="1" si="1097"/>
        <v>0</v>
      </c>
      <c r="BS978" s="1250">
        <f t="shared" ca="1" si="1097"/>
        <v>0</v>
      </c>
      <c r="BT978" s="1250">
        <f t="shared" ca="1" si="1097"/>
        <v>0</v>
      </c>
      <c r="BU978" s="1250">
        <f t="shared" ca="1" si="1097"/>
        <v>0</v>
      </c>
      <c r="BV978" s="1250">
        <f t="shared" ca="1" si="1097"/>
        <v>0</v>
      </c>
      <c r="BW978" s="1250">
        <f t="shared" ca="1" si="1097"/>
        <v>0</v>
      </c>
      <c r="BX978" s="1250">
        <f t="shared" ca="1" si="1097"/>
        <v>0</v>
      </c>
      <c r="BY978" s="1250">
        <f t="shared" ca="1" si="1097"/>
        <v>0</v>
      </c>
      <c r="BZ978" s="1250">
        <f t="shared" ca="1" si="1097"/>
        <v>0</v>
      </c>
      <c r="CA978" s="1250">
        <f t="shared" ca="1" si="1097"/>
        <v>0</v>
      </c>
      <c r="CB978" s="1250">
        <f t="shared" ca="1" si="1097"/>
        <v>0</v>
      </c>
      <c r="CC978" s="1250">
        <f t="shared" ca="1" si="1097"/>
        <v>0</v>
      </c>
      <c r="CD978" s="1250">
        <f t="shared" ca="1" si="1097"/>
        <v>0</v>
      </c>
      <c r="CE978" s="1250">
        <f t="shared" ca="1" si="1097"/>
        <v>0</v>
      </c>
      <c r="CF978" s="1250">
        <f t="shared" ca="1" si="1097"/>
        <v>0</v>
      </c>
      <c r="CG978" s="1250">
        <f t="shared" ca="1" si="1097"/>
        <v>0</v>
      </c>
      <c r="CH978" s="1250">
        <f t="shared" ca="1" si="1097"/>
        <v>0</v>
      </c>
      <c r="CI978" s="1250">
        <f t="shared" ca="1" si="1097"/>
        <v>0</v>
      </c>
      <c r="CJ978" s="1250">
        <f t="shared" ca="1" si="1097"/>
        <v>0</v>
      </c>
      <c r="CK978" s="1250">
        <f t="shared" ref="CK978:DU978" ca="1" si="1098">IF(EOMONTH(CK$942,-1)=EOMONTH($I$12,0),$M$23+$M$21+$M$20+$M$25+$M$22+$M$18+$M$17,0)+IF( CK$945=$E$62,$F$46*SUM( $F$48:$F$50),0)+IF( CK$945=$F$62,$G$46*SUM( $G$48:$G$50),0)</f>
        <v>0</v>
      </c>
      <c r="CL978" s="1250">
        <f t="shared" ca="1" si="1098"/>
        <v>0</v>
      </c>
      <c r="CM978" s="1250">
        <f t="shared" ca="1" si="1098"/>
        <v>0</v>
      </c>
      <c r="CN978" s="1250">
        <f t="shared" ca="1" si="1098"/>
        <v>0</v>
      </c>
      <c r="CO978" s="1250">
        <f t="shared" ca="1" si="1098"/>
        <v>0</v>
      </c>
      <c r="CP978" s="1250">
        <f t="shared" ca="1" si="1098"/>
        <v>0</v>
      </c>
      <c r="CQ978" s="1250">
        <f t="shared" ca="1" si="1098"/>
        <v>0</v>
      </c>
      <c r="CR978" s="1250">
        <f t="shared" ca="1" si="1098"/>
        <v>0</v>
      </c>
      <c r="CS978" s="1250">
        <f t="shared" ca="1" si="1098"/>
        <v>0</v>
      </c>
      <c r="CT978" s="1250">
        <f t="shared" ca="1" si="1098"/>
        <v>0</v>
      </c>
      <c r="CU978" s="1250">
        <f t="shared" ca="1" si="1098"/>
        <v>0</v>
      </c>
      <c r="CV978" s="1250">
        <f t="shared" ca="1" si="1098"/>
        <v>0</v>
      </c>
      <c r="CW978" s="1250">
        <f t="shared" ca="1" si="1098"/>
        <v>0</v>
      </c>
      <c r="CX978" s="1250">
        <f t="shared" ca="1" si="1098"/>
        <v>0</v>
      </c>
      <c r="CY978" s="1250">
        <f t="shared" ca="1" si="1098"/>
        <v>0</v>
      </c>
      <c r="CZ978" s="1250">
        <f t="shared" ca="1" si="1098"/>
        <v>0</v>
      </c>
      <c r="DA978" s="1250">
        <f t="shared" ca="1" si="1098"/>
        <v>0</v>
      </c>
      <c r="DB978" s="1250">
        <f t="shared" ca="1" si="1098"/>
        <v>0</v>
      </c>
      <c r="DC978" s="1250">
        <f t="shared" ca="1" si="1098"/>
        <v>0</v>
      </c>
      <c r="DD978" s="1250">
        <f t="shared" ca="1" si="1098"/>
        <v>0</v>
      </c>
      <c r="DE978" s="1250">
        <f t="shared" ca="1" si="1098"/>
        <v>0</v>
      </c>
      <c r="DF978" s="1250">
        <f t="shared" ca="1" si="1098"/>
        <v>0</v>
      </c>
      <c r="DG978" s="1250">
        <f t="shared" ca="1" si="1098"/>
        <v>0</v>
      </c>
      <c r="DH978" s="1250">
        <f t="shared" ca="1" si="1098"/>
        <v>0</v>
      </c>
      <c r="DI978" s="1250">
        <f t="shared" ca="1" si="1098"/>
        <v>0</v>
      </c>
      <c r="DJ978" s="1250">
        <f t="shared" ca="1" si="1098"/>
        <v>0</v>
      </c>
      <c r="DK978" s="1250">
        <f t="shared" ca="1" si="1098"/>
        <v>0</v>
      </c>
      <c r="DL978" s="1250">
        <f t="shared" ca="1" si="1098"/>
        <v>0</v>
      </c>
      <c r="DM978" s="1250">
        <f t="shared" ca="1" si="1098"/>
        <v>0</v>
      </c>
      <c r="DN978" s="1250">
        <f t="shared" ca="1" si="1098"/>
        <v>0</v>
      </c>
      <c r="DO978" s="1250">
        <f t="shared" ca="1" si="1098"/>
        <v>0</v>
      </c>
      <c r="DP978" s="1250">
        <f t="shared" ca="1" si="1098"/>
        <v>0</v>
      </c>
      <c r="DQ978" s="1250">
        <f t="shared" ca="1" si="1098"/>
        <v>0</v>
      </c>
      <c r="DR978" s="1250">
        <f t="shared" ca="1" si="1098"/>
        <v>0</v>
      </c>
      <c r="DS978" s="1250">
        <f t="shared" ca="1" si="1098"/>
        <v>0</v>
      </c>
      <c r="DT978" s="1250">
        <f t="shared" ca="1" si="1098"/>
        <v>0</v>
      </c>
      <c r="DU978" s="1250">
        <f t="shared" ca="1" si="1098"/>
        <v>0</v>
      </c>
      <c r="DV978" s="28" t="s">
        <v>803</v>
      </c>
    </row>
    <row r="979" spans="3:126">
      <c r="C979" s="859"/>
      <c r="DV979" s="28" t="s">
        <v>803</v>
      </c>
    </row>
    <row r="980" spans="3:126">
      <c r="C980" s="673" t="s">
        <v>862</v>
      </c>
      <c r="E980" s="1410" t="e">
        <f t="shared" ref="E980:AJ980" ca="1" si="1099">E951-E976-E978</f>
        <v>#DIV/0!</v>
      </c>
      <c r="F980" s="1410">
        <f t="shared" ca="1" si="1099"/>
        <v>-11762.85</v>
      </c>
      <c r="G980" s="1410">
        <f t="shared" ca="1" si="1099"/>
        <v>-11762.85</v>
      </c>
      <c r="H980" s="1410">
        <f t="shared" ca="1" si="1099"/>
        <v>-11762.85</v>
      </c>
      <c r="I980" s="1410">
        <f t="shared" ca="1" si="1099"/>
        <v>-11762.85</v>
      </c>
      <c r="J980" s="1410">
        <f t="shared" ca="1" si="1099"/>
        <v>-11762.85</v>
      </c>
      <c r="K980" s="1410">
        <f t="shared" ca="1" si="1099"/>
        <v>-11762.85</v>
      </c>
      <c r="L980" s="1410">
        <f t="shared" ca="1" si="1099"/>
        <v>-11762.85</v>
      </c>
      <c r="M980" s="1410">
        <f t="shared" ca="1" si="1099"/>
        <v>-11762.85</v>
      </c>
      <c r="N980" s="1410">
        <f t="shared" ca="1" si="1099"/>
        <v>-11762.85</v>
      </c>
      <c r="O980" s="1410">
        <f t="shared" ca="1" si="1099"/>
        <v>-11762.85</v>
      </c>
      <c r="P980" s="1410">
        <f t="shared" ca="1" si="1099"/>
        <v>-11762.85</v>
      </c>
      <c r="Q980" s="1410">
        <f t="shared" ca="1" si="1099"/>
        <v>-12348.5445</v>
      </c>
      <c r="R980" s="1410">
        <f t="shared" ca="1" si="1099"/>
        <v>-12348.5445</v>
      </c>
      <c r="S980" s="1410">
        <f t="shared" ca="1" si="1099"/>
        <v>-12348.5445</v>
      </c>
      <c r="T980" s="1410">
        <f t="shared" ca="1" si="1099"/>
        <v>-12348.5445</v>
      </c>
      <c r="U980" s="1410">
        <f t="shared" ca="1" si="1099"/>
        <v>-12348.5445</v>
      </c>
      <c r="V980" s="1410">
        <f t="shared" ca="1" si="1099"/>
        <v>-12348.5445</v>
      </c>
      <c r="W980" s="1410">
        <f t="shared" ca="1" si="1099"/>
        <v>-12348.5445</v>
      </c>
      <c r="X980" s="1410">
        <f t="shared" ca="1" si="1099"/>
        <v>-12348.5445</v>
      </c>
      <c r="Y980" s="1410">
        <f t="shared" ca="1" si="1099"/>
        <v>-12348.5445</v>
      </c>
      <c r="Z980" s="1410">
        <f t="shared" ca="1" si="1099"/>
        <v>-12348.5445</v>
      </c>
      <c r="AA980" s="1410">
        <f t="shared" ca="1" si="1099"/>
        <v>-12348.5445</v>
      </c>
      <c r="AB980" s="1410">
        <f t="shared" ca="1" si="1099"/>
        <v>-12348.5445</v>
      </c>
      <c r="AC980" s="1410">
        <f t="shared" ca="1" si="1099"/>
        <v>-12963.474765000001</v>
      </c>
      <c r="AD980" s="1410">
        <f t="shared" ca="1" si="1099"/>
        <v>-12963.474765000001</v>
      </c>
      <c r="AE980" s="1410">
        <f t="shared" ca="1" si="1099"/>
        <v>-12963.474765000001</v>
      </c>
      <c r="AF980" s="1410">
        <f t="shared" ca="1" si="1099"/>
        <v>-12963.474765000001</v>
      </c>
      <c r="AG980" s="1410">
        <f t="shared" ca="1" si="1099"/>
        <v>-12963.474765000001</v>
      </c>
      <c r="AH980" s="1410">
        <f t="shared" ca="1" si="1099"/>
        <v>-12963.474765000001</v>
      </c>
      <c r="AI980" s="1410">
        <f t="shared" ca="1" si="1099"/>
        <v>-12963.474765000001</v>
      </c>
      <c r="AJ980" s="1410">
        <f t="shared" ca="1" si="1099"/>
        <v>-12963.474765000001</v>
      </c>
      <c r="AK980" s="1410">
        <f t="shared" ref="AK980:BP980" ca="1" si="1100">AK951-AK976-AK978</f>
        <v>-12963.474765000001</v>
      </c>
      <c r="AL980" s="1410">
        <f t="shared" ca="1" si="1100"/>
        <v>-12963.474765000001</v>
      </c>
      <c r="AM980" s="1410">
        <f t="shared" ca="1" si="1100"/>
        <v>-12963.474765000001</v>
      </c>
      <c r="AN980" s="1410">
        <f t="shared" ca="1" si="1100"/>
        <v>-12963.474765000001</v>
      </c>
      <c r="AO980" s="1410">
        <f t="shared" ca="1" si="1100"/>
        <v>-13609.101604050002</v>
      </c>
      <c r="AP980" s="1410">
        <f t="shared" ca="1" si="1100"/>
        <v>-13609.101604050002</v>
      </c>
      <c r="AQ980" s="1410">
        <f t="shared" ca="1" si="1100"/>
        <v>-13609.101604050002</v>
      </c>
      <c r="AR980" s="1410">
        <f t="shared" ca="1" si="1100"/>
        <v>-13609.101604050002</v>
      </c>
      <c r="AS980" s="1410">
        <f t="shared" ca="1" si="1100"/>
        <v>-13609.101604050002</v>
      </c>
      <c r="AT980" s="1410">
        <f t="shared" ca="1" si="1100"/>
        <v>-13609.101604050002</v>
      </c>
      <c r="AU980" s="1410">
        <f t="shared" ca="1" si="1100"/>
        <v>-13609.101604050002</v>
      </c>
      <c r="AV980" s="1410">
        <f t="shared" ca="1" si="1100"/>
        <v>-13609.101604050002</v>
      </c>
      <c r="AW980" s="1410">
        <f t="shared" ca="1" si="1100"/>
        <v>-13609.101604050002</v>
      </c>
      <c r="AX980" s="1410">
        <f t="shared" ca="1" si="1100"/>
        <v>-13609.101604050002</v>
      </c>
      <c r="AY980" s="1410">
        <f t="shared" ca="1" si="1100"/>
        <v>-13609.101604050002</v>
      </c>
      <c r="AZ980" s="1410">
        <f t="shared" ca="1" si="1100"/>
        <v>-13609.101604050002</v>
      </c>
      <c r="BA980" s="1410">
        <f t="shared" ca="1" si="1100"/>
        <v>0</v>
      </c>
      <c r="BB980" s="1410">
        <f t="shared" ca="1" si="1100"/>
        <v>0</v>
      </c>
      <c r="BC980" s="1410">
        <f t="shared" ca="1" si="1100"/>
        <v>0</v>
      </c>
      <c r="BD980" s="1410">
        <f t="shared" ca="1" si="1100"/>
        <v>0</v>
      </c>
      <c r="BE980" s="1410">
        <f t="shared" ca="1" si="1100"/>
        <v>0</v>
      </c>
      <c r="BF980" s="1410">
        <f t="shared" ca="1" si="1100"/>
        <v>0</v>
      </c>
      <c r="BG980" s="1410">
        <f t="shared" ca="1" si="1100"/>
        <v>0</v>
      </c>
      <c r="BH980" s="1410">
        <f t="shared" ca="1" si="1100"/>
        <v>0</v>
      </c>
      <c r="BI980" s="1410">
        <f t="shared" ca="1" si="1100"/>
        <v>0</v>
      </c>
      <c r="BJ980" s="1410">
        <f t="shared" ca="1" si="1100"/>
        <v>0</v>
      </c>
      <c r="BK980" s="1410">
        <f t="shared" ca="1" si="1100"/>
        <v>0</v>
      </c>
      <c r="BL980" s="1410">
        <f t="shared" ca="1" si="1100"/>
        <v>0</v>
      </c>
      <c r="BM980" s="1410">
        <f t="shared" ca="1" si="1100"/>
        <v>0</v>
      </c>
      <c r="BN980" s="1410">
        <f t="shared" ca="1" si="1100"/>
        <v>0</v>
      </c>
      <c r="BO980" s="1410">
        <f t="shared" ca="1" si="1100"/>
        <v>0</v>
      </c>
      <c r="BP980" s="1410">
        <f t="shared" ca="1" si="1100"/>
        <v>0</v>
      </c>
      <c r="BQ980" s="1410">
        <f t="shared" ref="BQ980:CV980" ca="1" si="1101">BQ951-BQ976-BQ978</f>
        <v>0</v>
      </c>
      <c r="BR980" s="1410">
        <f t="shared" ca="1" si="1101"/>
        <v>0</v>
      </c>
      <c r="BS980" s="1410">
        <f t="shared" ca="1" si="1101"/>
        <v>0</v>
      </c>
      <c r="BT980" s="1410">
        <f t="shared" ca="1" si="1101"/>
        <v>0</v>
      </c>
      <c r="BU980" s="1410">
        <f t="shared" ca="1" si="1101"/>
        <v>0</v>
      </c>
      <c r="BV980" s="1410">
        <f t="shared" ca="1" si="1101"/>
        <v>0</v>
      </c>
      <c r="BW980" s="1410">
        <f t="shared" ca="1" si="1101"/>
        <v>0</v>
      </c>
      <c r="BX980" s="1410">
        <f t="shared" ca="1" si="1101"/>
        <v>0</v>
      </c>
      <c r="BY980" s="1410">
        <f t="shared" ca="1" si="1101"/>
        <v>0</v>
      </c>
      <c r="BZ980" s="1410">
        <f t="shared" ca="1" si="1101"/>
        <v>0</v>
      </c>
      <c r="CA980" s="1410">
        <f t="shared" ca="1" si="1101"/>
        <v>0</v>
      </c>
      <c r="CB980" s="1410">
        <f t="shared" ca="1" si="1101"/>
        <v>0</v>
      </c>
      <c r="CC980" s="1410">
        <f t="shared" ca="1" si="1101"/>
        <v>0</v>
      </c>
      <c r="CD980" s="1410">
        <f t="shared" ca="1" si="1101"/>
        <v>0</v>
      </c>
      <c r="CE980" s="1410">
        <f t="shared" ca="1" si="1101"/>
        <v>0</v>
      </c>
      <c r="CF980" s="1410">
        <f t="shared" ca="1" si="1101"/>
        <v>0</v>
      </c>
      <c r="CG980" s="1410">
        <f t="shared" ca="1" si="1101"/>
        <v>0</v>
      </c>
      <c r="CH980" s="1410">
        <f t="shared" ca="1" si="1101"/>
        <v>0</v>
      </c>
      <c r="CI980" s="1410">
        <f t="shared" ca="1" si="1101"/>
        <v>0</v>
      </c>
      <c r="CJ980" s="1410">
        <f t="shared" ca="1" si="1101"/>
        <v>0</v>
      </c>
      <c r="CK980" s="1410">
        <f t="shared" ca="1" si="1101"/>
        <v>0</v>
      </c>
      <c r="CL980" s="1410">
        <f t="shared" ca="1" si="1101"/>
        <v>0</v>
      </c>
      <c r="CM980" s="1410">
        <f t="shared" ca="1" si="1101"/>
        <v>0</v>
      </c>
      <c r="CN980" s="1410">
        <f t="shared" ca="1" si="1101"/>
        <v>0</v>
      </c>
      <c r="CO980" s="1410">
        <f t="shared" ca="1" si="1101"/>
        <v>0</v>
      </c>
      <c r="CP980" s="1410">
        <f t="shared" ca="1" si="1101"/>
        <v>0</v>
      </c>
      <c r="CQ980" s="1410">
        <f t="shared" ca="1" si="1101"/>
        <v>0</v>
      </c>
      <c r="CR980" s="1410">
        <f t="shared" ca="1" si="1101"/>
        <v>0</v>
      </c>
      <c r="CS980" s="1410">
        <f t="shared" ca="1" si="1101"/>
        <v>0</v>
      </c>
      <c r="CT980" s="1410">
        <f t="shared" ca="1" si="1101"/>
        <v>0</v>
      </c>
      <c r="CU980" s="1410">
        <f t="shared" ca="1" si="1101"/>
        <v>0</v>
      </c>
      <c r="CV980" s="1410">
        <f t="shared" ca="1" si="1101"/>
        <v>0</v>
      </c>
      <c r="CW980" s="1410">
        <f t="shared" ref="CW980:DU980" ca="1" si="1102">CW951-CW976-CW978</f>
        <v>0</v>
      </c>
      <c r="CX980" s="1410">
        <f t="shared" ca="1" si="1102"/>
        <v>0</v>
      </c>
      <c r="CY980" s="1410">
        <f t="shared" ca="1" si="1102"/>
        <v>0</v>
      </c>
      <c r="CZ980" s="1410">
        <f t="shared" ca="1" si="1102"/>
        <v>0</v>
      </c>
      <c r="DA980" s="1410">
        <f t="shared" ca="1" si="1102"/>
        <v>0</v>
      </c>
      <c r="DB980" s="1410">
        <f t="shared" ca="1" si="1102"/>
        <v>0</v>
      </c>
      <c r="DC980" s="1410">
        <f t="shared" ca="1" si="1102"/>
        <v>0</v>
      </c>
      <c r="DD980" s="1410">
        <f t="shared" ca="1" si="1102"/>
        <v>0</v>
      </c>
      <c r="DE980" s="1410">
        <f t="shared" ca="1" si="1102"/>
        <v>0</v>
      </c>
      <c r="DF980" s="1410">
        <f t="shared" ca="1" si="1102"/>
        <v>0</v>
      </c>
      <c r="DG980" s="1410">
        <f t="shared" ca="1" si="1102"/>
        <v>0</v>
      </c>
      <c r="DH980" s="1410">
        <f t="shared" ca="1" si="1102"/>
        <v>0</v>
      </c>
      <c r="DI980" s="1410">
        <f t="shared" ca="1" si="1102"/>
        <v>0</v>
      </c>
      <c r="DJ980" s="1410">
        <f t="shared" ca="1" si="1102"/>
        <v>0</v>
      </c>
      <c r="DK980" s="1410">
        <f t="shared" ca="1" si="1102"/>
        <v>0</v>
      </c>
      <c r="DL980" s="1410">
        <f t="shared" ca="1" si="1102"/>
        <v>0</v>
      </c>
      <c r="DM980" s="1410">
        <f t="shared" ca="1" si="1102"/>
        <v>0</v>
      </c>
      <c r="DN980" s="1410">
        <f t="shared" ca="1" si="1102"/>
        <v>0</v>
      </c>
      <c r="DO980" s="1410">
        <f t="shared" ca="1" si="1102"/>
        <v>0</v>
      </c>
      <c r="DP980" s="1410">
        <f t="shared" ca="1" si="1102"/>
        <v>0</v>
      </c>
      <c r="DQ980" s="1410">
        <f t="shared" ca="1" si="1102"/>
        <v>0</v>
      </c>
      <c r="DR980" s="1410">
        <f t="shared" ca="1" si="1102"/>
        <v>0</v>
      </c>
      <c r="DS980" s="1410">
        <f t="shared" ca="1" si="1102"/>
        <v>0</v>
      </c>
      <c r="DT980" s="1410">
        <f t="shared" ca="1" si="1102"/>
        <v>0</v>
      </c>
      <c r="DU980" s="1410">
        <f t="shared" ca="1" si="1102"/>
        <v>0</v>
      </c>
      <c r="DV980" s="28" t="s">
        <v>803</v>
      </c>
    </row>
    <row r="981" spans="3:126">
      <c r="C981" s="859" t="s">
        <v>863</v>
      </c>
      <c r="E981" s="910"/>
      <c r="F981" s="911"/>
      <c r="G981" s="911"/>
      <c r="H981" s="911"/>
      <c r="I981" s="911"/>
      <c r="J981" s="911"/>
      <c r="K981" s="911"/>
      <c r="L981" s="911"/>
      <c r="M981" s="911"/>
      <c r="N981" s="911"/>
      <c r="O981" s="911"/>
      <c r="P981" s="911"/>
      <c r="Q981" s="911"/>
      <c r="R981" s="911"/>
      <c r="S981" s="911"/>
      <c r="T981" s="911"/>
      <c r="U981" s="911"/>
      <c r="V981" s="911"/>
      <c r="W981" s="911"/>
      <c r="X981" s="911"/>
      <c r="Y981" s="911"/>
      <c r="Z981" s="911"/>
      <c r="AA981" s="911"/>
      <c r="AB981" s="911"/>
      <c r="AC981" s="911"/>
      <c r="AD981" s="911"/>
      <c r="AE981" s="911"/>
      <c r="AF981" s="911"/>
      <c r="AG981" s="911"/>
      <c r="AH981" s="911"/>
      <c r="AI981" s="911"/>
      <c r="AJ981" s="911"/>
      <c r="AK981" s="911"/>
      <c r="AL981" s="911"/>
      <c r="AM981" s="911"/>
      <c r="AN981" s="911"/>
      <c r="AO981" s="911"/>
      <c r="AP981" s="911"/>
      <c r="AQ981" s="911"/>
      <c r="AR981" s="911"/>
      <c r="AS981" s="911"/>
      <c r="AT981" s="911"/>
      <c r="AU981" s="911"/>
      <c r="AV981" s="911"/>
      <c r="AW981" s="911"/>
      <c r="AX981" s="911"/>
      <c r="AY981" s="911"/>
      <c r="AZ981" s="911"/>
      <c r="BA981" s="911"/>
      <c r="BB981" s="911"/>
      <c r="BC981" s="911"/>
      <c r="BD981" s="911"/>
      <c r="BE981" s="911"/>
      <c r="BF981" s="911"/>
      <c r="BG981" s="911"/>
      <c r="BH981" s="911"/>
      <c r="BI981" s="911"/>
      <c r="BJ981" s="911"/>
      <c r="BK981" s="911"/>
      <c r="BL981" s="911"/>
      <c r="BM981" s="911"/>
      <c r="BN981" s="911"/>
      <c r="BO981" s="911"/>
      <c r="BP981" s="911"/>
      <c r="BQ981" s="911"/>
      <c r="BR981" s="911"/>
      <c r="BS981" s="911"/>
      <c r="BT981" s="911"/>
      <c r="BU981" s="911"/>
      <c r="BV981" s="911"/>
      <c r="BW981" s="911"/>
      <c r="BX981" s="911"/>
      <c r="BY981" s="911"/>
      <c r="BZ981" s="911"/>
      <c r="CA981" s="911"/>
      <c r="CB981" s="911"/>
      <c r="CC981" s="911"/>
      <c r="CD981" s="911"/>
      <c r="CE981" s="911"/>
      <c r="CF981" s="911"/>
      <c r="CG981" s="911"/>
      <c r="CH981" s="911"/>
      <c r="CI981" s="911"/>
      <c r="CJ981" s="911"/>
      <c r="CK981" s="911"/>
      <c r="CL981" s="911"/>
      <c r="CM981" s="911"/>
      <c r="CN981" s="911"/>
      <c r="CO981" s="911"/>
      <c r="CP981" s="911"/>
      <c r="CQ981" s="911"/>
      <c r="CR981" s="911"/>
      <c r="CS981" s="911"/>
      <c r="CT981" s="911"/>
      <c r="CU981" s="911"/>
      <c r="CV981" s="911"/>
      <c r="CW981" s="911"/>
      <c r="CX981" s="911"/>
      <c r="CY981" s="911"/>
      <c r="CZ981" s="911"/>
      <c r="DA981" s="911"/>
      <c r="DB981" s="911"/>
      <c r="DC981" s="911"/>
      <c r="DD981" s="911"/>
      <c r="DE981" s="911"/>
      <c r="DF981" s="911"/>
      <c r="DG981" s="911"/>
      <c r="DH981" s="911"/>
      <c r="DI981" s="911"/>
      <c r="DJ981" s="911"/>
      <c r="DK981" s="911"/>
      <c r="DL981" s="911"/>
      <c r="DM981" s="911"/>
      <c r="DN981" s="911"/>
      <c r="DO981" s="911"/>
      <c r="DP981" s="911"/>
      <c r="DQ981" s="911"/>
      <c r="DR981" s="911"/>
      <c r="DS981" s="911"/>
      <c r="DT981" s="911"/>
      <c r="DU981" s="912"/>
      <c r="DV981" s="28" t="s">
        <v>803</v>
      </c>
    </row>
    <row r="982" spans="3:126">
      <c r="C982" s="673" t="s">
        <v>864</v>
      </c>
      <c r="E982" s="1410" t="e">
        <f t="shared" ref="E982:AJ982" ca="1" si="1103">E980-E981</f>
        <v>#DIV/0!</v>
      </c>
      <c r="F982" s="1410">
        <f t="shared" ca="1" si="1103"/>
        <v>-11762.85</v>
      </c>
      <c r="G982" s="1410">
        <f t="shared" ca="1" si="1103"/>
        <v>-11762.85</v>
      </c>
      <c r="H982" s="1410">
        <f t="shared" ca="1" si="1103"/>
        <v>-11762.85</v>
      </c>
      <c r="I982" s="1410">
        <f t="shared" ca="1" si="1103"/>
        <v>-11762.85</v>
      </c>
      <c r="J982" s="1410">
        <f t="shared" ca="1" si="1103"/>
        <v>-11762.85</v>
      </c>
      <c r="K982" s="1410">
        <f t="shared" ca="1" si="1103"/>
        <v>-11762.85</v>
      </c>
      <c r="L982" s="1410">
        <f t="shared" ca="1" si="1103"/>
        <v>-11762.85</v>
      </c>
      <c r="M982" s="1410">
        <f t="shared" ca="1" si="1103"/>
        <v>-11762.85</v>
      </c>
      <c r="N982" s="1410">
        <f t="shared" ca="1" si="1103"/>
        <v>-11762.85</v>
      </c>
      <c r="O982" s="1410">
        <f t="shared" ca="1" si="1103"/>
        <v>-11762.85</v>
      </c>
      <c r="P982" s="1410">
        <f t="shared" ca="1" si="1103"/>
        <v>-11762.85</v>
      </c>
      <c r="Q982" s="1410">
        <f t="shared" ca="1" si="1103"/>
        <v>-12348.5445</v>
      </c>
      <c r="R982" s="1410">
        <f t="shared" ca="1" si="1103"/>
        <v>-12348.5445</v>
      </c>
      <c r="S982" s="1410">
        <f t="shared" ca="1" si="1103"/>
        <v>-12348.5445</v>
      </c>
      <c r="T982" s="1410">
        <f t="shared" ca="1" si="1103"/>
        <v>-12348.5445</v>
      </c>
      <c r="U982" s="1410">
        <f t="shared" ca="1" si="1103"/>
        <v>-12348.5445</v>
      </c>
      <c r="V982" s="1410">
        <f t="shared" ca="1" si="1103"/>
        <v>-12348.5445</v>
      </c>
      <c r="W982" s="1410">
        <f t="shared" ca="1" si="1103"/>
        <v>-12348.5445</v>
      </c>
      <c r="X982" s="1410">
        <f t="shared" ca="1" si="1103"/>
        <v>-12348.5445</v>
      </c>
      <c r="Y982" s="1410">
        <f t="shared" ca="1" si="1103"/>
        <v>-12348.5445</v>
      </c>
      <c r="Z982" s="1410">
        <f t="shared" ca="1" si="1103"/>
        <v>-12348.5445</v>
      </c>
      <c r="AA982" s="1410">
        <f t="shared" ca="1" si="1103"/>
        <v>-12348.5445</v>
      </c>
      <c r="AB982" s="1410">
        <f t="shared" ca="1" si="1103"/>
        <v>-12348.5445</v>
      </c>
      <c r="AC982" s="1410">
        <f t="shared" ca="1" si="1103"/>
        <v>-12963.474765000001</v>
      </c>
      <c r="AD982" s="1410">
        <f t="shared" ca="1" si="1103"/>
        <v>-12963.474765000001</v>
      </c>
      <c r="AE982" s="1410">
        <f t="shared" ca="1" si="1103"/>
        <v>-12963.474765000001</v>
      </c>
      <c r="AF982" s="1410">
        <f t="shared" ca="1" si="1103"/>
        <v>-12963.474765000001</v>
      </c>
      <c r="AG982" s="1410">
        <f t="shared" ca="1" si="1103"/>
        <v>-12963.474765000001</v>
      </c>
      <c r="AH982" s="1410">
        <f t="shared" ca="1" si="1103"/>
        <v>-12963.474765000001</v>
      </c>
      <c r="AI982" s="1410">
        <f t="shared" ca="1" si="1103"/>
        <v>-12963.474765000001</v>
      </c>
      <c r="AJ982" s="1410">
        <f t="shared" ca="1" si="1103"/>
        <v>-12963.474765000001</v>
      </c>
      <c r="AK982" s="1410">
        <f t="shared" ref="AK982:BP982" ca="1" si="1104">AK980-AK981</f>
        <v>-12963.474765000001</v>
      </c>
      <c r="AL982" s="1410">
        <f t="shared" ca="1" si="1104"/>
        <v>-12963.474765000001</v>
      </c>
      <c r="AM982" s="1410">
        <f t="shared" ca="1" si="1104"/>
        <v>-12963.474765000001</v>
      </c>
      <c r="AN982" s="1410">
        <f t="shared" ca="1" si="1104"/>
        <v>-12963.474765000001</v>
      </c>
      <c r="AO982" s="1410">
        <f t="shared" ca="1" si="1104"/>
        <v>-13609.101604050002</v>
      </c>
      <c r="AP982" s="1410">
        <f t="shared" ca="1" si="1104"/>
        <v>-13609.101604050002</v>
      </c>
      <c r="AQ982" s="1410">
        <f t="shared" ca="1" si="1104"/>
        <v>-13609.101604050002</v>
      </c>
      <c r="AR982" s="1410">
        <f t="shared" ca="1" si="1104"/>
        <v>-13609.101604050002</v>
      </c>
      <c r="AS982" s="1410">
        <f t="shared" ca="1" si="1104"/>
        <v>-13609.101604050002</v>
      </c>
      <c r="AT982" s="1410">
        <f t="shared" ca="1" si="1104"/>
        <v>-13609.101604050002</v>
      </c>
      <c r="AU982" s="1410">
        <f t="shared" ca="1" si="1104"/>
        <v>-13609.101604050002</v>
      </c>
      <c r="AV982" s="1410">
        <f t="shared" ca="1" si="1104"/>
        <v>-13609.101604050002</v>
      </c>
      <c r="AW982" s="1410">
        <f t="shared" ca="1" si="1104"/>
        <v>-13609.101604050002</v>
      </c>
      <c r="AX982" s="1410">
        <f t="shared" ca="1" si="1104"/>
        <v>-13609.101604050002</v>
      </c>
      <c r="AY982" s="1410">
        <f t="shared" ca="1" si="1104"/>
        <v>-13609.101604050002</v>
      </c>
      <c r="AZ982" s="1410">
        <f t="shared" ca="1" si="1104"/>
        <v>-13609.101604050002</v>
      </c>
      <c r="BA982" s="1410">
        <f t="shared" ca="1" si="1104"/>
        <v>0</v>
      </c>
      <c r="BB982" s="1410">
        <f t="shared" ca="1" si="1104"/>
        <v>0</v>
      </c>
      <c r="BC982" s="1410">
        <f t="shared" ca="1" si="1104"/>
        <v>0</v>
      </c>
      <c r="BD982" s="1410">
        <f t="shared" ca="1" si="1104"/>
        <v>0</v>
      </c>
      <c r="BE982" s="1410">
        <f t="shared" ca="1" si="1104"/>
        <v>0</v>
      </c>
      <c r="BF982" s="1410">
        <f t="shared" ca="1" si="1104"/>
        <v>0</v>
      </c>
      <c r="BG982" s="1410">
        <f t="shared" ca="1" si="1104"/>
        <v>0</v>
      </c>
      <c r="BH982" s="1410">
        <f t="shared" ca="1" si="1104"/>
        <v>0</v>
      </c>
      <c r="BI982" s="1410">
        <f t="shared" ca="1" si="1104"/>
        <v>0</v>
      </c>
      <c r="BJ982" s="1410">
        <f t="shared" ca="1" si="1104"/>
        <v>0</v>
      </c>
      <c r="BK982" s="1410">
        <f t="shared" ca="1" si="1104"/>
        <v>0</v>
      </c>
      <c r="BL982" s="1410">
        <f t="shared" ca="1" si="1104"/>
        <v>0</v>
      </c>
      <c r="BM982" s="1410">
        <f t="shared" ca="1" si="1104"/>
        <v>0</v>
      </c>
      <c r="BN982" s="1410">
        <f t="shared" ca="1" si="1104"/>
        <v>0</v>
      </c>
      <c r="BO982" s="1410">
        <f t="shared" ca="1" si="1104"/>
        <v>0</v>
      </c>
      <c r="BP982" s="1410">
        <f t="shared" ca="1" si="1104"/>
        <v>0</v>
      </c>
      <c r="BQ982" s="1410">
        <f t="shared" ref="BQ982:CV982" ca="1" si="1105">BQ980-BQ981</f>
        <v>0</v>
      </c>
      <c r="BR982" s="1410">
        <f t="shared" ca="1" si="1105"/>
        <v>0</v>
      </c>
      <c r="BS982" s="1410">
        <f t="shared" ca="1" si="1105"/>
        <v>0</v>
      </c>
      <c r="BT982" s="1410">
        <f t="shared" ca="1" si="1105"/>
        <v>0</v>
      </c>
      <c r="BU982" s="1410">
        <f t="shared" ca="1" si="1105"/>
        <v>0</v>
      </c>
      <c r="BV982" s="1410">
        <f t="shared" ca="1" si="1105"/>
        <v>0</v>
      </c>
      <c r="BW982" s="1410">
        <f t="shared" ca="1" si="1105"/>
        <v>0</v>
      </c>
      <c r="BX982" s="1410">
        <f t="shared" ca="1" si="1105"/>
        <v>0</v>
      </c>
      <c r="BY982" s="1410">
        <f t="shared" ca="1" si="1105"/>
        <v>0</v>
      </c>
      <c r="BZ982" s="1410">
        <f t="shared" ca="1" si="1105"/>
        <v>0</v>
      </c>
      <c r="CA982" s="1410">
        <f t="shared" ca="1" si="1105"/>
        <v>0</v>
      </c>
      <c r="CB982" s="1410">
        <f t="shared" ca="1" si="1105"/>
        <v>0</v>
      </c>
      <c r="CC982" s="1410">
        <f t="shared" ca="1" si="1105"/>
        <v>0</v>
      </c>
      <c r="CD982" s="1410">
        <f t="shared" ca="1" si="1105"/>
        <v>0</v>
      </c>
      <c r="CE982" s="1410">
        <f t="shared" ca="1" si="1105"/>
        <v>0</v>
      </c>
      <c r="CF982" s="1410">
        <f t="shared" ca="1" si="1105"/>
        <v>0</v>
      </c>
      <c r="CG982" s="1410">
        <f t="shared" ca="1" si="1105"/>
        <v>0</v>
      </c>
      <c r="CH982" s="1410">
        <f t="shared" ca="1" si="1105"/>
        <v>0</v>
      </c>
      <c r="CI982" s="1410">
        <f t="shared" ca="1" si="1105"/>
        <v>0</v>
      </c>
      <c r="CJ982" s="1410">
        <f t="shared" ca="1" si="1105"/>
        <v>0</v>
      </c>
      <c r="CK982" s="1410">
        <f t="shared" ca="1" si="1105"/>
        <v>0</v>
      </c>
      <c r="CL982" s="1410">
        <f t="shared" ca="1" si="1105"/>
        <v>0</v>
      </c>
      <c r="CM982" s="1410">
        <f t="shared" ca="1" si="1105"/>
        <v>0</v>
      </c>
      <c r="CN982" s="1410">
        <f t="shared" ca="1" si="1105"/>
        <v>0</v>
      </c>
      <c r="CO982" s="1410">
        <f t="shared" ca="1" si="1105"/>
        <v>0</v>
      </c>
      <c r="CP982" s="1410">
        <f t="shared" ca="1" si="1105"/>
        <v>0</v>
      </c>
      <c r="CQ982" s="1410">
        <f t="shared" ca="1" si="1105"/>
        <v>0</v>
      </c>
      <c r="CR982" s="1410">
        <f t="shared" ca="1" si="1105"/>
        <v>0</v>
      </c>
      <c r="CS982" s="1410">
        <f t="shared" ca="1" si="1105"/>
        <v>0</v>
      </c>
      <c r="CT982" s="1410">
        <f t="shared" ca="1" si="1105"/>
        <v>0</v>
      </c>
      <c r="CU982" s="1410">
        <f t="shared" ca="1" si="1105"/>
        <v>0</v>
      </c>
      <c r="CV982" s="1410">
        <f t="shared" ca="1" si="1105"/>
        <v>0</v>
      </c>
      <c r="CW982" s="1410">
        <f t="shared" ref="CW982:EB982" ca="1" si="1106">CW980-CW981</f>
        <v>0</v>
      </c>
      <c r="CX982" s="1410">
        <f t="shared" ca="1" si="1106"/>
        <v>0</v>
      </c>
      <c r="CY982" s="1410">
        <f t="shared" ca="1" si="1106"/>
        <v>0</v>
      </c>
      <c r="CZ982" s="1410">
        <f t="shared" ca="1" si="1106"/>
        <v>0</v>
      </c>
      <c r="DA982" s="1410">
        <f t="shared" ca="1" si="1106"/>
        <v>0</v>
      </c>
      <c r="DB982" s="1410">
        <f t="shared" ca="1" si="1106"/>
        <v>0</v>
      </c>
      <c r="DC982" s="1410">
        <f t="shared" ca="1" si="1106"/>
        <v>0</v>
      </c>
      <c r="DD982" s="1410">
        <f t="shared" ca="1" si="1106"/>
        <v>0</v>
      </c>
      <c r="DE982" s="1410">
        <f t="shared" ca="1" si="1106"/>
        <v>0</v>
      </c>
      <c r="DF982" s="1410">
        <f t="shared" ca="1" si="1106"/>
        <v>0</v>
      </c>
      <c r="DG982" s="1410">
        <f t="shared" ca="1" si="1106"/>
        <v>0</v>
      </c>
      <c r="DH982" s="1410">
        <f t="shared" ca="1" si="1106"/>
        <v>0</v>
      </c>
      <c r="DI982" s="1410">
        <f t="shared" ca="1" si="1106"/>
        <v>0</v>
      </c>
      <c r="DJ982" s="1410">
        <f t="shared" ca="1" si="1106"/>
        <v>0</v>
      </c>
      <c r="DK982" s="1410">
        <f t="shared" ca="1" si="1106"/>
        <v>0</v>
      </c>
      <c r="DL982" s="1410">
        <f t="shared" ca="1" si="1106"/>
        <v>0</v>
      </c>
      <c r="DM982" s="1410">
        <f t="shared" ca="1" si="1106"/>
        <v>0</v>
      </c>
      <c r="DN982" s="1410">
        <f t="shared" ca="1" si="1106"/>
        <v>0</v>
      </c>
      <c r="DO982" s="1410">
        <f t="shared" ca="1" si="1106"/>
        <v>0</v>
      </c>
      <c r="DP982" s="1410">
        <f t="shared" ca="1" si="1106"/>
        <v>0</v>
      </c>
      <c r="DQ982" s="1410">
        <f t="shared" ca="1" si="1106"/>
        <v>0</v>
      </c>
      <c r="DR982" s="1410">
        <f t="shared" ca="1" si="1106"/>
        <v>0</v>
      </c>
      <c r="DS982" s="1410">
        <f t="shared" ca="1" si="1106"/>
        <v>0</v>
      </c>
      <c r="DT982" s="1410">
        <f t="shared" ca="1" si="1106"/>
        <v>0</v>
      </c>
      <c r="DU982" s="1410">
        <f t="shared" ca="1" si="1106"/>
        <v>0</v>
      </c>
      <c r="DV982" s="28" t="s">
        <v>803</v>
      </c>
    </row>
    <row r="983" spans="3:126">
      <c r="C983" s="859" t="s">
        <v>865</v>
      </c>
      <c r="E983" s="1250">
        <f t="shared" ref="E983:AJ983" ca="1" si="1107">E858*E$941</f>
        <v>0</v>
      </c>
      <c r="F983" s="1250" t="e">
        <f t="shared" ca="1" si="1107"/>
        <v>#DIV/0!</v>
      </c>
      <c r="G983" s="1250" t="e">
        <f t="shared" ca="1" si="1107"/>
        <v>#DIV/0!</v>
      </c>
      <c r="H983" s="1250" t="e">
        <f t="shared" ca="1" si="1107"/>
        <v>#DIV/0!</v>
      </c>
      <c r="I983" s="1250" t="e">
        <f t="shared" ca="1" si="1107"/>
        <v>#DIV/0!</v>
      </c>
      <c r="J983" s="1250" t="e">
        <f t="shared" ca="1" si="1107"/>
        <v>#DIV/0!</v>
      </c>
      <c r="K983" s="1250" t="e">
        <f t="shared" ca="1" si="1107"/>
        <v>#DIV/0!</v>
      </c>
      <c r="L983" s="1250" t="e">
        <f t="shared" ca="1" si="1107"/>
        <v>#DIV/0!</v>
      </c>
      <c r="M983" s="1250" t="e">
        <f t="shared" ca="1" si="1107"/>
        <v>#DIV/0!</v>
      </c>
      <c r="N983" s="1250" t="e">
        <f t="shared" ca="1" si="1107"/>
        <v>#DIV/0!</v>
      </c>
      <c r="O983" s="1250" t="e">
        <f t="shared" ca="1" si="1107"/>
        <v>#DIV/0!</v>
      </c>
      <c r="P983" s="1250" t="e">
        <f t="shared" ca="1" si="1107"/>
        <v>#DIV/0!</v>
      </c>
      <c r="Q983" s="1250" t="e">
        <f t="shared" ca="1" si="1107"/>
        <v>#DIV/0!</v>
      </c>
      <c r="R983" s="1250" t="e">
        <f t="shared" ca="1" si="1107"/>
        <v>#DIV/0!</v>
      </c>
      <c r="S983" s="1250" t="e">
        <f t="shared" ca="1" si="1107"/>
        <v>#DIV/0!</v>
      </c>
      <c r="T983" s="1250" t="e">
        <f t="shared" ca="1" si="1107"/>
        <v>#DIV/0!</v>
      </c>
      <c r="U983" s="1250" t="e">
        <f t="shared" ca="1" si="1107"/>
        <v>#DIV/0!</v>
      </c>
      <c r="V983" s="1250" t="e">
        <f t="shared" ca="1" si="1107"/>
        <v>#DIV/0!</v>
      </c>
      <c r="W983" s="1250" t="e">
        <f t="shared" ca="1" si="1107"/>
        <v>#DIV/0!</v>
      </c>
      <c r="X983" s="1250" t="e">
        <f t="shared" ca="1" si="1107"/>
        <v>#DIV/0!</v>
      </c>
      <c r="Y983" s="1250" t="e">
        <f t="shared" ca="1" si="1107"/>
        <v>#DIV/0!</v>
      </c>
      <c r="Z983" s="1250" t="e">
        <f t="shared" ca="1" si="1107"/>
        <v>#DIV/0!</v>
      </c>
      <c r="AA983" s="1250" t="e">
        <f t="shared" ca="1" si="1107"/>
        <v>#DIV/0!</v>
      </c>
      <c r="AB983" s="1250" t="e">
        <f t="shared" ca="1" si="1107"/>
        <v>#DIV/0!</v>
      </c>
      <c r="AC983" s="1250" t="e">
        <f t="shared" ca="1" si="1107"/>
        <v>#DIV/0!</v>
      </c>
      <c r="AD983" s="1250" t="e">
        <f t="shared" ca="1" si="1107"/>
        <v>#DIV/0!</v>
      </c>
      <c r="AE983" s="1250" t="e">
        <f t="shared" ca="1" si="1107"/>
        <v>#DIV/0!</v>
      </c>
      <c r="AF983" s="1250" t="e">
        <f t="shared" ca="1" si="1107"/>
        <v>#DIV/0!</v>
      </c>
      <c r="AG983" s="1250" t="e">
        <f t="shared" ca="1" si="1107"/>
        <v>#DIV/0!</v>
      </c>
      <c r="AH983" s="1250" t="e">
        <f t="shared" ca="1" si="1107"/>
        <v>#DIV/0!</v>
      </c>
      <c r="AI983" s="1250" t="e">
        <f t="shared" ca="1" si="1107"/>
        <v>#DIV/0!</v>
      </c>
      <c r="AJ983" s="1250" t="e">
        <f t="shared" ca="1" si="1107"/>
        <v>#DIV/0!</v>
      </c>
      <c r="AK983" s="1250" t="e">
        <f t="shared" ref="AK983:BP983" ca="1" si="1108">AK858*AK$941</f>
        <v>#DIV/0!</v>
      </c>
      <c r="AL983" s="1250">
        <f t="shared" ca="1" si="1108"/>
        <v>-4.2124912726453898</v>
      </c>
      <c r="AM983" s="1250">
        <f t="shared" ca="1" si="1108"/>
        <v>-4.2124912726453898</v>
      </c>
      <c r="AN983" s="1250">
        <f t="shared" ca="1" si="1108"/>
        <v>-4.2124912726453898</v>
      </c>
      <c r="AO983" s="1250">
        <f t="shared" ca="1" si="1108"/>
        <v>-4.2124912726453898</v>
      </c>
      <c r="AP983" s="1250">
        <f t="shared" ca="1" si="1108"/>
        <v>-4.2124912726453898</v>
      </c>
      <c r="AQ983" s="1250">
        <f t="shared" ca="1" si="1108"/>
        <v>-4.2124912726453898</v>
      </c>
      <c r="AR983" s="1250">
        <f t="shared" ca="1" si="1108"/>
        <v>-4.2124912726453898</v>
      </c>
      <c r="AS983" s="1250">
        <f t="shared" ca="1" si="1108"/>
        <v>-4.2124912726453898</v>
      </c>
      <c r="AT983" s="1250">
        <f t="shared" ca="1" si="1108"/>
        <v>-4.2124912726453898</v>
      </c>
      <c r="AU983" s="1250">
        <f t="shared" ca="1" si="1108"/>
        <v>-4.2124912726453898</v>
      </c>
      <c r="AV983" s="1250">
        <f t="shared" ca="1" si="1108"/>
        <v>-4.2124912726453898</v>
      </c>
      <c r="AW983" s="1250">
        <f t="shared" ca="1" si="1108"/>
        <v>-4.2124912726453898</v>
      </c>
      <c r="AX983" s="1250">
        <f t="shared" ca="1" si="1108"/>
        <v>-4.2124912726453898</v>
      </c>
      <c r="AY983" s="1250">
        <f t="shared" ca="1" si="1108"/>
        <v>-4.2124912726453898</v>
      </c>
      <c r="AZ983" s="1250">
        <f t="shared" ca="1" si="1108"/>
        <v>-4.2124912726453898</v>
      </c>
      <c r="BA983" s="1250">
        <f t="shared" ca="1" si="1108"/>
        <v>0</v>
      </c>
      <c r="BB983" s="1250">
        <f t="shared" ca="1" si="1108"/>
        <v>0</v>
      </c>
      <c r="BC983" s="1250">
        <f t="shared" ca="1" si="1108"/>
        <v>0</v>
      </c>
      <c r="BD983" s="1250">
        <f t="shared" ca="1" si="1108"/>
        <v>0</v>
      </c>
      <c r="BE983" s="1250">
        <f t="shared" ca="1" si="1108"/>
        <v>0</v>
      </c>
      <c r="BF983" s="1250">
        <f t="shared" ca="1" si="1108"/>
        <v>0</v>
      </c>
      <c r="BG983" s="1250">
        <f t="shared" ca="1" si="1108"/>
        <v>0</v>
      </c>
      <c r="BH983" s="1250">
        <f t="shared" ca="1" si="1108"/>
        <v>0</v>
      </c>
      <c r="BI983" s="1250">
        <f t="shared" ca="1" si="1108"/>
        <v>0</v>
      </c>
      <c r="BJ983" s="1250">
        <f t="shared" ca="1" si="1108"/>
        <v>0</v>
      </c>
      <c r="BK983" s="1250">
        <f t="shared" ca="1" si="1108"/>
        <v>0</v>
      </c>
      <c r="BL983" s="1250">
        <f t="shared" ca="1" si="1108"/>
        <v>0</v>
      </c>
      <c r="BM983" s="1250">
        <f t="shared" ca="1" si="1108"/>
        <v>0</v>
      </c>
      <c r="BN983" s="1250">
        <f t="shared" ca="1" si="1108"/>
        <v>0</v>
      </c>
      <c r="BO983" s="1250">
        <f t="shared" ca="1" si="1108"/>
        <v>0</v>
      </c>
      <c r="BP983" s="1250">
        <f t="shared" ca="1" si="1108"/>
        <v>0</v>
      </c>
      <c r="BQ983" s="1250">
        <f t="shared" ref="BQ983:CV983" ca="1" si="1109">BQ858*BQ$941</f>
        <v>0</v>
      </c>
      <c r="BR983" s="1250">
        <f t="shared" ca="1" si="1109"/>
        <v>0</v>
      </c>
      <c r="BS983" s="1250">
        <f t="shared" ca="1" si="1109"/>
        <v>0</v>
      </c>
      <c r="BT983" s="1250">
        <f t="shared" ca="1" si="1109"/>
        <v>0</v>
      </c>
      <c r="BU983" s="1250">
        <f t="shared" ca="1" si="1109"/>
        <v>0</v>
      </c>
      <c r="BV983" s="1250">
        <f t="shared" ca="1" si="1109"/>
        <v>0</v>
      </c>
      <c r="BW983" s="1250">
        <f t="shared" ca="1" si="1109"/>
        <v>0</v>
      </c>
      <c r="BX983" s="1250">
        <f t="shared" ca="1" si="1109"/>
        <v>0</v>
      </c>
      <c r="BY983" s="1250">
        <f t="shared" ca="1" si="1109"/>
        <v>0</v>
      </c>
      <c r="BZ983" s="1250">
        <f t="shared" ca="1" si="1109"/>
        <v>0</v>
      </c>
      <c r="CA983" s="1250">
        <f t="shared" ca="1" si="1109"/>
        <v>0</v>
      </c>
      <c r="CB983" s="1250">
        <f t="shared" ca="1" si="1109"/>
        <v>0</v>
      </c>
      <c r="CC983" s="1250">
        <f t="shared" ca="1" si="1109"/>
        <v>0</v>
      </c>
      <c r="CD983" s="1250">
        <f t="shared" ca="1" si="1109"/>
        <v>0</v>
      </c>
      <c r="CE983" s="1250">
        <f t="shared" ca="1" si="1109"/>
        <v>0</v>
      </c>
      <c r="CF983" s="1250">
        <f t="shared" ca="1" si="1109"/>
        <v>0</v>
      </c>
      <c r="CG983" s="1250">
        <f t="shared" ca="1" si="1109"/>
        <v>0</v>
      </c>
      <c r="CH983" s="1250">
        <f t="shared" ca="1" si="1109"/>
        <v>0</v>
      </c>
      <c r="CI983" s="1250">
        <f t="shared" ca="1" si="1109"/>
        <v>0</v>
      </c>
      <c r="CJ983" s="1250">
        <f t="shared" ca="1" si="1109"/>
        <v>0</v>
      </c>
      <c r="CK983" s="1250">
        <f t="shared" ca="1" si="1109"/>
        <v>0</v>
      </c>
      <c r="CL983" s="1250">
        <f t="shared" ca="1" si="1109"/>
        <v>0</v>
      </c>
      <c r="CM983" s="1250">
        <f t="shared" ca="1" si="1109"/>
        <v>0</v>
      </c>
      <c r="CN983" s="1250">
        <f t="shared" ca="1" si="1109"/>
        <v>0</v>
      </c>
      <c r="CO983" s="1250">
        <f t="shared" ca="1" si="1109"/>
        <v>0</v>
      </c>
      <c r="CP983" s="1250">
        <f t="shared" ca="1" si="1109"/>
        <v>0</v>
      </c>
      <c r="CQ983" s="1250">
        <f t="shared" ca="1" si="1109"/>
        <v>0</v>
      </c>
      <c r="CR983" s="1250">
        <f t="shared" ca="1" si="1109"/>
        <v>0</v>
      </c>
      <c r="CS983" s="1250">
        <f t="shared" ca="1" si="1109"/>
        <v>0</v>
      </c>
      <c r="CT983" s="1250">
        <f t="shared" ca="1" si="1109"/>
        <v>0</v>
      </c>
      <c r="CU983" s="1250">
        <f t="shared" ca="1" si="1109"/>
        <v>0</v>
      </c>
      <c r="CV983" s="1250">
        <f t="shared" ca="1" si="1109"/>
        <v>0</v>
      </c>
      <c r="CW983" s="1250">
        <f t="shared" ref="CW983:DU983" ca="1" si="1110">CW858*CW$941</f>
        <v>0</v>
      </c>
      <c r="CX983" s="1250">
        <f t="shared" ca="1" si="1110"/>
        <v>0</v>
      </c>
      <c r="CY983" s="1250">
        <f t="shared" ca="1" si="1110"/>
        <v>0</v>
      </c>
      <c r="CZ983" s="1250">
        <f t="shared" ca="1" si="1110"/>
        <v>0</v>
      </c>
      <c r="DA983" s="1250">
        <f t="shared" ca="1" si="1110"/>
        <v>0</v>
      </c>
      <c r="DB983" s="1250">
        <f t="shared" ca="1" si="1110"/>
        <v>0</v>
      </c>
      <c r="DC983" s="1250">
        <f t="shared" ca="1" si="1110"/>
        <v>0</v>
      </c>
      <c r="DD983" s="1250">
        <f t="shared" ca="1" si="1110"/>
        <v>0</v>
      </c>
      <c r="DE983" s="1250">
        <f t="shared" ca="1" si="1110"/>
        <v>0</v>
      </c>
      <c r="DF983" s="1250">
        <f t="shared" ca="1" si="1110"/>
        <v>0</v>
      </c>
      <c r="DG983" s="1250">
        <f t="shared" ca="1" si="1110"/>
        <v>0</v>
      </c>
      <c r="DH983" s="1250">
        <f t="shared" ca="1" si="1110"/>
        <v>0</v>
      </c>
      <c r="DI983" s="1250">
        <f t="shared" ca="1" si="1110"/>
        <v>0</v>
      </c>
      <c r="DJ983" s="1250">
        <f t="shared" ca="1" si="1110"/>
        <v>0</v>
      </c>
      <c r="DK983" s="1250">
        <f t="shared" ca="1" si="1110"/>
        <v>0</v>
      </c>
      <c r="DL983" s="1250">
        <f t="shared" ca="1" si="1110"/>
        <v>0</v>
      </c>
      <c r="DM983" s="1250">
        <f t="shared" ca="1" si="1110"/>
        <v>0</v>
      </c>
      <c r="DN983" s="1250">
        <f t="shared" ca="1" si="1110"/>
        <v>0</v>
      </c>
      <c r="DO983" s="1250">
        <f t="shared" ca="1" si="1110"/>
        <v>0</v>
      </c>
      <c r="DP983" s="1250">
        <f t="shared" ca="1" si="1110"/>
        <v>0</v>
      </c>
      <c r="DQ983" s="1250">
        <f t="shared" ca="1" si="1110"/>
        <v>0</v>
      </c>
      <c r="DR983" s="1250">
        <f t="shared" ca="1" si="1110"/>
        <v>0</v>
      </c>
      <c r="DS983" s="1250">
        <f t="shared" ca="1" si="1110"/>
        <v>0</v>
      </c>
      <c r="DT983" s="1250">
        <f t="shared" ca="1" si="1110"/>
        <v>0</v>
      </c>
      <c r="DU983" s="1250">
        <f t="shared" ca="1" si="1110"/>
        <v>0</v>
      </c>
      <c r="DV983" s="28" t="s">
        <v>803</v>
      </c>
    </row>
    <row r="984" spans="3:126">
      <c r="C984" s="673" t="s">
        <v>866</v>
      </c>
      <c r="E984" s="1410" t="e">
        <f t="shared" ref="E984:AJ984" ca="1" si="1111">E982-E983</f>
        <v>#DIV/0!</v>
      </c>
      <c r="F984" s="1410" t="e">
        <f t="shared" ca="1" si="1111"/>
        <v>#DIV/0!</v>
      </c>
      <c r="G984" s="1410" t="e">
        <f t="shared" ca="1" si="1111"/>
        <v>#DIV/0!</v>
      </c>
      <c r="H984" s="1410" t="e">
        <f t="shared" ca="1" si="1111"/>
        <v>#DIV/0!</v>
      </c>
      <c r="I984" s="1410" t="e">
        <f t="shared" ca="1" si="1111"/>
        <v>#DIV/0!</v>
      </c>
      <c r="J984" s="1410" t="e">
        <f t="shared" ca="1" si="1111"/>
        <v>#DIV/0!</v>
      </c>
      <c r="K984" s="1410" t="e">
        <f t="shared" ca="1" si="1111"/>
        <v>#DIV/0!</v>
      </c>
      <c r="L984" s="1410" t="e">
        <f t="shared" ca="1" si="1111"/>
        <v>#DIV/0!</v>
      </c>
      <c r="M984" s="1410" t="e">
        <f t="shared" ca="1" si="1111"/>
        <v>#DIV/0!</v>
      </c>
      <c r="N984" s="1410" t="e">
        <f t="shared" ca="1" si="1111"/>
        <v>#DIV/0!</v>
      </c>
      <c r="O984" s="1410" t="e">
        <f t="shared" ca="1" si="1111"/>
        <v>#DIV/0!</v>
      </c>
      <c r="P984" s="1410" t="e">
        <f t="shared" ca="1" si="1111"/>
        <v>#DIV/0!</v>
      </c>
      <c r="Q984" s="1410" t="e">
        <f t="shared" ca="1" si="1111"/>
        <v>#DIV/0!</v>
      </c>
      <c r="R984" s="1410" t="e">
        <f t="shared" ca="1" si="1111"/>
        <v>#DIV/0!</v>
      </c>
      <c r="S984" s="1410" t="e">
        <f t="shared" ca="1" si="1111"/>
        <v>#DIV/0!</v>
      </c>
      <c r="T984" s="1410" t="e">
        <f t="shared" ca="1" si="1111"/>
        <v>#DIV/0!</v>
      </c>
      <c r="U984" s="1410" t="e">
        <f t="shared" ca="1" si="1111"/>
        <v>#DIV/0!</v>
      </c>
      <c r="V984" s="1410" t="e">
        <f t="shared" ca="1" si="1111"/>
        <v>#DIV/0!</v>
      </c>
      <c r="W984" s="1410" t="e">
        <f t="shared" ca="1" si="1111"/>
        <v>#DIV/0!</v>
      </c>
      <c r="X984" s="1410" t="e">
        <f t="shared" ca="1" si="1111"/>
        <v>#DIV/0!</v>
      </c>
      <c r="Y984" s="1410" t="e">
        <f t="shared" ca="1" si="1111"/>
        <v>#DIV/0!</v>
      </c>
      <c r="Z984" s="1410" t="e">
        <f t="shared" ca="1" si="1111"/>
        <v>#DIV/0!</v>
      </c>
      <c r="AA984" s="1410" t="e">
        <f t="shared" ca="1" si="1111"/>
        <v>#DIV/0!</v>
      </c>
      <c r="AB984" s="1410" t="e">
        <f t="shared" ca="1" si="1111"/>
        <v>#DIV/0!</v>
      </c>
      <c r="AC984" s="1410" t="e">
        <f t="shared" ca="1" si="1111"/>
        <v>#DIV/0!</v>
      </c>
      <c r="AD984" s="1410" t="e">
        <f t="shared" ca="1" si="1111"/>
        <v>#DIV/0!</v>
      </c>
      <c r="AE984" s="1410" t="e">
        <f t="shared" ca="1" si="1111"/>
        <v>#DIV/0!</v>
      </c>
      <c r="AF984" s="1410" t="e">
        <f t="shared" ca="1" si="1111"/>
        <v>#DIV/0!</v>
      </c>
      <c r="AG984" s="1410" t="e">
        <f t="shared" ca="1" si="1111"/>
        <v>#DIV/0!</v>
      </c>
      <c r="AH984" s="1410" t="e">
        <f t="shared" ca="1" si="1111"/>
        <v>#DIV/0!</v>
      </c>
      <c r="AI984" s="1410" t="e">
        <f t="shared" ca="1" si="1111"/>
        <v>#DIV/0!</v>
      </c>
      <c r="AJ984" s="1410" t="e">
        <f t="shared" ca="1" si="1111"/>
        <v>#DIV/0!</v>
      </c>
      <c r="AK984" s="1410" t="e">
        <f t="shared" ref="AK984:BP984" ca="1" si="1112">AK982-AK983</f>
        <v>#DIV/0!</v>
      </c>
      <c r="AL984" s="1410">
        <f t="shared" ca="1" si="1112"/>
        <v>-12959.262273727356</v>
      </c>
      <c r="AM984" s="1410">
        <f t="shared" ca="1" si="1112"/>
        <v>-12959.262273727356</v>
      </c>
      <c r="AN984" s="1410">
        <f t="shared" ca="1" si="1112"/>
        <v>-12959.262273727356</v>
      </c>
      <c r="AO984" s="1410">
        <f t="shared" ca="1" si="1112"/>
        <v>-13604.889112777357</v>
      </c>
      <c r="AP984" s="1410">
        <f t="shared" ca="1" si="1112"/>
        <v>-13604.889112777357</v>
      </c>
      <c r="AQ984" s="1410">
        <f t="shared" ca="1" si="1112"/>
        <v>-13604.889112777357</v>
      </c>
      <c r="AR984" s="1410">
        <f t="shared" ca="1" si="1112"/>
        <v>-13604.889112777357</v>
      </c>
      <c r="AS984" s="1410">
        <f t="shared" ca="1" si="1112"/>
        <v>-13604.889112777357</v>
      </c>
      <c r="AT984" s="1410">
        <f t="shared" ca="1" si="1112"/>
        <v>-13604.889112777357</v>
      </c>
      <c r="AU984" s="1410">
        <f t="shared" ca="1" si="1112"/>
        <v>-13604.889112777357</v>
      </c>
      <c r="AV984" s="1410">
        <f t="shared" ca="1" si="1112"/>
        <v>-13604.889112777357</v>
      </c>
      <c r="AW984" s="1410">
        <f t="shared" ca="1" si="1112"/>
        <v>-13604.889112777357</v>
      </c>
      <c r="AX984" s="1410">
        <f t="shared" ca="1" si="1112"/>
        <v>-13604.889112777357</v>
      </c>
      <c r="AY984" s="1410">
        <f t="shared" ca="1" si="1112"/>
        <v>-13604.889112777357</v>
      </c>
      <c r="AZ984" s="1410">
        <f t="shared" ca="1" si="1112"/>
        <v>-13604.889112777357</v>
      </c>
      <c r="BA984" s="1410">
        <f t="shared" ca="1" si="1112"/>
        <v>0</v>
      </c>
      <c r="BB984" s="1410">
        <f t="shared" ca="1" si="1112"/>
        <v>0</v>
      </c>
      <c r="BC984" s="1410">
        <f t="shared" ca="1" si="1112"/>
        <v>0</v>
      </c>
      <c r="BD984" s="1410">
        <f t="shared" ca="1" si="1112"/>
        <v>0</v>
      </c>
      <c r="BE984" s="1410">
        <f t="shared" ca="1" si="1112"/>
        <v>0</v>
      </c>
      <c r="BF984" s="1410">
        <f t="shared" ca="1" si="1112"/>
        <v>0</v>
      </c>
      <c r="BG984" s="1410">
        <f t="shared" ca="1" si="1112"/>
        <v>0</v>
      </c>
      <c r="BH984" s="1410">
        <f t="shared" ca="1" si="1112"/>
        <v>0</v>
      </c>
      <c r="BI984" s="1410">
        <f t="shared" ca="1" si="1112"/>
        <v>0</v>
      </c>
      <c r="BJ984" s="1410">
        <f t="shared" ca="1" si="1112"/>
        <v>0</v>
      </c>
      <c r="BK984" s="1410">
        <f t="shared" ca="1" si="1112"/>
        <v>0</v>
      </c>
      <c r="BL984" s="1410">
        <f t="shared" ca="1" si="1112"/>
        <v>0</v>
      </c>
      <c r="BM984" s="1410">
        <f t="shared" ca="1" si="1112"/>
        <v>0</v>
      </c>
      <c r="BN984" s="1410">
        <f t="shared" ca="1" si="1112"/>
        <v>0</v>
      </c>
      <c r="BO984" s="1410">
        <f t="shared" ca="1" si="1112"/>
        <v>0</v>
      </c>
      <c r="BP984" s="1410">
        <f t="shared" ca="1" si="1112"/>
        <v>0</v>
      </c>
      <c r="BQ984" s="1410">
        <f t="shared" ref="BQ984:CV984" ca="1" si="1113">BQ982-BQ983</f>
        <v>0</v>
      </c>
      <c r="BR984" s="1410">
        <f t="shared" ca="1" si="1113"/>
        <v>0</v>
      </c>
      <c r="BS984" s="1410">
        <f t="shared" ca="1" si="1113"/>
        <v>0</v>
      </c>
      <c r="BT984" s="1410">
        <f t="shared" ca="1" si="1113"/>
        <v>0</v>
      </c>
      <c r="BU984" s="1410">
        <f t="shared" ca="1" si="1113"/>
        <v>0</v>
      </c>
      <c r="BV984" s="1410">
        <f t="shared" ca="1" si="1113"/>
        <v>0</v>
      </c>
      <c r="BW984" s="1410">
        <f t="shared" ca="1" si="1113"/>
        <v>0</v>
      </c>
      <c r="BX984" s="1410">
        <f t="shared" ca="1" si="1113"/>
        <v>0</v>
      </c>
      <c r="BY984" s="1410">
        <f t="shared" ca="1" si="1113"/>
        <v>0</v>
      </c>
      <c r="BZ984" s="1410">
        <f t="shared" ca="1" si="1113"/>
        <v>0</v>
      </c>
      <c r="CA984" s="1410">
        <f t="shared" ca="1" si="1113"/>
        <v>0</v>
      </c>
      <c r="CB984" s="1410">
        <f t="shared" ca="1" si="1113"/>
        <v>0</v>
      </c>
      <c r="CC984" s="1410">
        <f t="shared" ca="1" si="1113"/>
        <v>0</v>
      </c>
      <c r="CD984" s="1410">
        <f t="shared" ca="1" si="1113"/>
        <v>0</v>
      </c>
      <c r="CE984" s="1410">
        <f t="shared" ca="1" si="1113"/>
        <v>0</v>
      </c>
      <c r="CF984" s="1410">
        <f t="shared" ca="1" si="1113"/>
        <v>0</v>
      </c>
      <c r="CG984" s="1410">
        <f t="shared" ca="1" si="1113"/>
        <v>0</v>
      </c>
      <c r="CH984" s="1410">
        <f t="shared" ca="1" si="1113"/>
        <v>0</v>
      </c>
      <c r="CI984" s="1410">
        <f t="shared" ca="1" si="1113"/>
        <v>0</v>
      </c>
      <c r="CJ984" s="1410">
        <f t="shared" ca="1" si="1113"/>
        <v>0</v>
      </c>
      <c r="CK984" s="1410">
        <f t="shared" ca="1" si="1113"/>
        <v>0</v>
      </c>
      <c r="CL984" s="1410">
        <f t="shared" ca="1" si="1113"/>
        <v>0</v>
      </c>
      <c r="CM984" s="1410">
        <f t="shared" ca="1" si="1113"/>
        <v>0</v>
      </c>
      <c r="CN984" s="1410">
        <f t="shared" ca="1" si="1113"/>
        <v>0</v>
      </c>
      <c r="CO984" s="1410">
        <f t="shared" ca="1" si="1113"/>
        <v>0</v>
      </c>
      <c r="CP984" s="1410">
        <f t="shared" ca="1" si="1113"/>
        <v>0</v>
      </c>
      <c r="CQ984" s="1410">
        <f t="shared" ca="1" si="1113"/>
        <v>0</v>
      </c>
      <c r="CR984" s="1410">
        <f t="shared" ca="1" si="1113"/>
        <v>0</v>
      </c>
      <c r="CS984" s="1410">
        <f t="shared" ca="1" si="1113"/>
        <v>0</v>
      </c>
      <c r="CT984" s="1410">
        <f t="shared" ca="1" si="1113"/>
        <v>0</v>
      </c>
      <c r="CU984" s="1410">
        <f t="shared" ca="1" si="1113"/>
        <v>0</v>
      </c>
      <c r="CV984" s="1410">
        <f t="shared" ca="1" si="1113"/>
        <v>0</v>
      </c>
      <c r="CW984" s="1410">
        <f t="shared" ref="CW984:EB984" ca="1" si="1114">CW982-CW983</f>
        <v>0</v>
      </c>
      <c r="CX984" s="1410">
        <f t="shared" ca="1" si="1114"/>
        <v>0</v>
      </c>
      <c r="CY984" s="1410">
        <f t="shared" ca="1" si="1114"/>
        <v>0</v>
      </c>
      <c r="CZ984" s="1410">
        <f t="shared" ca="1" si="1114"/>
        <v>0</v>
      </c>
      <c r="DA984" s="1410">
        <f t="shared" ca="1" si="1114"/>
        <v>0</v>
      </c>
      <c r="DB984" s="1410">
        <f t="shared" ca="1" si="1114"/>
        <v>0</v>
      </c>
      <c r="DC984" s="1410">
        <f t="shared" ca="1" si="1114"/>
        <v>0</v>
      </c>
      <c r="DD984" s="1410">
        <f t="shared" ca="1" si="1114"/>
        <v>0</v>
      </c>
      <c r="DE984" s="1410">
        <f t="shared" ca="1" si="1114"/>
        <v>0</v>
      </c>
      <c r="DF984" s="1410">
        <f t="shared" ca="1" si="1114"/>
        <v>0</v>
      </c>
      <c r="DG984" s="1410">
        <f t="shared" ca="1" si="1114"/>
        <v>0</v>
      </c>
      <c r="DH984" s="1410">
        <f t="shared" ca="1" si="1114"/>
        <v>0</v>
      </c>
      <c r="DI984" s="1410">
        <f t="shared" ca="1" si="1114"/>
        <v>0</v>
      </c>
      <c r="DJ984" s="1410">
        <f t="shared" ca="1" si="1114"/>
        <v>0</v>
      </c>
      <c r="DK984" s="1410">
        <f t="shared" ca="1" si="1114"/>
        <v>0</v>
      </c>
      <c r="DL984" s="1410">
        <f t="shared" ca="1" si="1114"/>
        <v>0</v>
      </c>
      <c r="DM984" s="1410">
        <f t="shared" ca="1" si="1114"/>
        <v>0</v>
      </c>
      <c r="DN984" s="1410">
        <f t="shared" ca="1" si="1114"/>
        <v>0</v>
      </c>
      <c r="DO984" s="1410">
        <f t="shared" ca="1" si="1114"/>
        <v>0</v>
      </c>
      <c r="DP984" s="1410">
        <f t="shared" ca="1" si="1114"/>
        <v>0</v>
      </c>
      <c r="DQ984" s="1410">
        <f t="shared" ca="1" si="1114"/>
        <v>0</v>
      </c>
      <c r="DR984" s="1410">
        <f t="shared" ca="1" si="1114"/>
        <v>0</v>
      </c>
      <c r="DS984" s="1410">
        <f t="shared" ca="1" si="1114"/>
        <v>0</v>
      </c>
      <c r="DT984" s="1410">
        <f t="shared" ca="1" si="1114"/>
        <v>0</v>
      </c>
      <c r="DU984" s="1410">
        <f t="shared" ca="1" si="1114"/>
        <v>0</v>
      </c>
      <c r="DV984" s="28" t="s">
        <v>803</v>
      </c>
    </row>
    <row r="985" spans="3:126">
      <c r="C985" s="859" t="s">
        <v>867</v>
      </c>
      <c r="E985" s="910"/>
      <c r="F985" s="911"/>
      <c r="G985" s="911"/>
      <c r="H985" s="911"/>
      <c r="I985" s="911"/>
      <c r="J985" s="911"/>
      <c r="K985" s="911"/>
      <c r="L985" s="911"/>
      <c r="M985" s="911"/>
      <c r="N985" s="911"/>
      <c r="O985" s="911"/>
      <c r="P985" s="911"/>
      <c r="Q985" s="911"/>
      <c r="R985" s="911"/>
      <c r="S985" s="911"/>
      <c r="T985" s="911"/>
      <c r="U985" s="911"/>
      <c r="V985" s="911"/>
      <c r="W985" s="911"/>
      <c r="X985" s="911"/>
      <c r="Y985" s="911"/>
      <c r="Z985" s="911"/>
      <c r="AA985" s="911"/>
      <c r="AB985" s="911"/>
      <c r="AC985" s="911"/>
      <c r="AD985" s="911"/>
      <c r="AE985" s="911"/>
      <c r="AF985" s="911"/>
      <c r="AG985" s="911"/>
      <c r="AH985" s="911"/>
      <c r="AI985" s="911"/>
      <c r="AJ985" s="911"/>
      <c r="AK985" s="911"/>
      <c r="AL985" s="911"/>
      <c r="AM985" s="911"/>
      <c r="AN985" s="911"/>
      <c r="AO985" s="911"/>
      <c r="AP985" s="911"/>
      <c r="AQ985" s="911"/>
      <c r="AR985" s="911"/>
      <c r="AS985" s="911"/>
      <c r="AT985" s="911"/>
      <c r="AU985" s="911"/>
      <c r="AV985" s="911"/>
      <c r="AW985" s="911"/>
      <c r="AX985" s="911"/>
      <c r="AY985" s="911"/>
      <c r="AZ985" s="911"/>
      <c r="BA985" s="911"/>
      <c r="BB985" s="911"/>
      <c r="BC985" s="911"/>
      <c r="BD985" s="911"/>
      <c r="BE985" s="911"/>
      <c r="BF985" s="911"/>
      <c r="BG985" s="911"/>
      <c r="BH985" s="911"/>
      <c r="BI985" s="911"/>
      <c r="BJ985" s="911"/>
      <c r="BK985" s="911"/>
      <c r="BL985" s="911"/>
      <c r="BM985" s="911"/>
      <c r="BN985" s="911"/>
      <c r="BO985" s="911"/>
      <c r="BP985" s="911"/>
      <c r="BQ985" s="911"/>
      <c r="BR985" s="911"/>
      <c r="BS985" s="911"/>
      <c r="BT985" s="911"/>
      <c r="BU985" s="911"/>
      <c r="BV985" s="911"/>
      <c r="BW985" s="911"/>
      <c r="BX985" s="911"/>
      <c r="BY985" s="911"/>
      <c r="BZ985" s="911"/>
      <c r="CA985" s="911"/>
      <c r="CB985" s="911"/>
      <c r="CC985" s="911"/>
      <c r="CD985" s="911"/>
      <c r="CE985" s="911"/>
      <c r="CF985" s="911"/>
      <c r="CG985" s="911"/>
      <c r="CH985" s="911"/>
      <c r="CI985" s="911"/>
      <c r="CJ985" s="911"/>
      <c r="CK985" s="911"/>
      <c r="CL985" s="911"/>
      <c r="CM985" s="911"/>
      <c r="CN985" s="911"/>
      <c r="CO985" s="911"/>
      <c r="CP985" s="911"/>
      <c r="CQ985" s="911"/>
      <c r="CR985" s="911"/>
      <c r="CS985" s="911"/>
      <c r="CT985" s="911"/>
      <c r="CU985" s="911"/>
      <c r="CV985" s="911"/>
      <c r="CW985" s="911"/>
      <c r="CX985" s="911"/>
      <c r="CY985" s="911"/>
      <c r="CZ985" s="911"/>
      <c r="DA985" s="911"/>
      <c r="DB985" s="911"/>
      <c r="DC985" s="911"/>
      <c r="DD985" s="911"/>
      <c r="DE985" s="911"/>
      <c r="DF985" s="911"/>
      <c r="DG985" s="911"/>
      <c r="DH985" s="911"/>
      <c r="DI985" s="911"/>
      <c r="DJ985" s="911"/>
      <c r="DK985" s="911"/>
      <c r="DL985" s="911"/>
      <c r="DM985" s="911"/>
      <c r="DN985" s="911"/>
      <c r="DO985" s="911"/>
      <c r="DP985" s="911"/>
      <c r="DQ985" s="911"/>
      <c r="DR985" s="911"/>
      <c r="DS985" s="911"/>
      <c r="DT985" s="911"/>
      <c r="DU985" s="912"/>
      <c r="DV985" s="28" t="s">
        <v>803</v>
      </c>
    </row>
    <row r="986" spans="3:126" ht="14.5" customHeight="1" thickBot="1">
      <c r="C986" s="673" t="s">
        <v>868</v>
      </c>
      <c r="E986" s="1497" t="e">
        <f t="shared" ref="E986:AJ986" ca="1" si="1115">E984-E985</f>
        <v>#DIV/0!</v>
      </c>
      <c r="F986" s="1497" t="e">
        <f t="shared" ca="1" si="1115"/>
        <v>#DIV/0!</v>
      </c>
      <c r="G986" s="1497" t="e">
        <f t="shared" ca="1" si="1115"/>
        <v>#DIV/0!</v>
      </c>
      <c r="H986" s="1497" t="e">
        <f t="shared" ca="1" si="1115"/>
        <v>#DIV/0!</v>
      </c>
      <c r="I986" s="1497" t="e">
        <f t="shared" ca="1" si="1115"/>
        <v>#DIV/0!</v>
      </c>
      <c r="J986" s="1497" t="e">
        <f t="shared" ca="1" si="1115"/>
        <v>#DIV/0!</v>
      </c>
      <c r="K986" s="1497" t="e">
        <f t="shared" ca="1" si="1115"/>
        <v>#DIV/0!</v>
      </c>
      <c r="L986" s="1497" t="e">
        <f t="shared" ca="1" si="1115"/>
        <v>#DIV/0!</v>
      </c>
      <c r="M986" s="1497" t="e">
        <f t="shared" ca="1" si="1115"/>
        <v>#DIV/0!</v>
      </c>
      <c r="N986" s="1497" t="e">
        <f t="shared" ca="1" si="1115"/>
        <v>#DIV/0!</v>
      </c>
      <c r="O986" s="1497" t="e">
        <f t="shared" ca="1" si="1115"/>
        <v>#DIV/0!</v>
      </c>
      <c r="P986" s="1497" t="e">
        <f t="shared" ca="1" si="1115"/>
        <v>#DIV/0!</v>
      </c>
      <c r="Q986" s="1497" t="e">
        <f t="shared" ca="1" si="1115"/>
        <v>#DIV/0!</v>
      </c>
      <c r="R986" s="1497" t="e">
        <f t="shared" ca="1" si="1115"/>
        <v>#DIV/0!</v>
      </c>
      <c r="S986" s="1497" t="e">
        <f t="shared" ca="1" si="1115"/>
        <v>#DIV/0!</v>
      </c>
      <c r="T986" s="1497" t="e">
        <f t="shared" ca="1" si="1115"/>
        <v>#DIV/0!</v>
      </c>
      <c r="U986" s="1497" t="e">
        <f t="shared" ca="1" si="1115"/>
        <v>#DIV/0!</v>
      </c>
      <c r="V986" s="1497" t="e">
        <f t="shared" ca="1" si="1115"/>
        <v>#DIV/0!</v>
      </c>
      <c r="W986" s="1497" t="e">
        <f t="shared" ca="1" si="1115"/>
        <v>#DIV/0!</v>
      </c>
      <c r="X986" s="1497" t="e">
        <f t="shared" ca="1" si="1115"/>
        <v>#DIV/0!</v>
      </c>
      <c r="Y986" s="1497" t="e">
        <f t="shared" ca="1" si="1115"/>
        <v>#DIV/0!</v>
      </c>
      <c r="Z986" s="1497" t="e">
        <f t="shared" ca="1" si="1115"/>
        <v>#DIV/0!</v>
      </c>
      <c r="AA986" s="1497" t="e">
        <f t="shared" ca="1" si="1115"/>
        <v>#DIV/0!</v>
      </c>
      <c r="AB986" s="1497" t="e">
        <f t="shared" ca="1" si="1115"/>
        <v>#DIV/0!</v>
      </c>
      <c r="AC986" s="1497" t="e">
        <f t="shared" ca="1" si="1115"/>
        <v>#DIV/0!</v>
      </c>
      <c r="AD986" s="1497" t="e">
        <f t="shared" ca="1" si="1115"/>
        <v>#DIV/0!</v>
      </c>
      <c r="AE986" s="1497" t="e">
        <f t="shared" ca="1" si="1115"/>
        <v>#DIV/0!</v>
      </c>
      <c r="AF986" s="1497" t="e">
        <f t="shared" ca="1" si="1115"/>
        <v>#DIV/0!</v>
      </c>
      <c r="AG986" s="1497" t="e">
        <f t="shared" ca="1" si="1115"/>
        <v>#DIV/0!</v>
      </c>
      <c r="AH986" s="1497" t="e">
        <f t="shared" ca="1" si="1115"/>
        <v>#DIV/0!</v>
      </c>
      <c r="AI986" s="1497" t="e">
        <f t="shared" ca="1" si="1115"/>
        <v>#DIV/0!</v>
      </c>
      <c r="AJ986" s="1497" t="e">
        <f t="shared" ca="1" si="1115"/>
        <v>#DIV/0!</v>
      </c>
      <c r="AK986" s="1497" t="e">
        <f t="shared" ref="AK986:BP986" ca="1" si="1116">AK984-AK985</f>
        <v>#DIV/0!</v>
      </c>
      <c r="AL986" s="1497">
        <f t="shared" ca="1" si="1116"/>
        <v>-12959.262273727356</v>
      </c>
      <c r="AM986" s="1497">
        <f t="shared" ca="1" si="1116"/>
        <v>-12959.262273727356</v>
      </c>
      <c r="AN986" s="1497">
        <f t="shared" ca="1" si="1116"/>
        <v>-12959.262273727356</v>
      </c>
      <c r="AO986" s="1497">
        <f t="shared" ca="1" si="1116"/>
        <v>-13604.889112777357</v>
      </c>
      <c r="AP986" s="1497">
        <f t="shared" ca="1" si="1116"/>
        <v>-13604.889112777357</v>
      </c>
      <c r="AQ986" s="1497">
        <f t="shared" ca="1" si="1116"/>
        <v>-13604.889112777357</v>
      </c>
      <c r="AR986" s="1497">
        <f t="shared" ca="1" si="1116"/>
        <v>-13604.889112777357</v>
      </c>
      <c r="AS986" s="1497">
        <f t="shared" ca="1" si="1116"/>
        <v>-13604.889112777357</v>
      </c>
      <c r="AT986" s="1497">
        <f t="shared" ca="1" si="1116"/>
        <v>-13604.889112777357</v>
      </c>
      <c r="AU986" s="1497">
        <f t="shared" ca="1" si="1116"/>
        <v>-13604.889112777357</v>
      </c>
      <c r="AV986" s="1497">
        <f t="shared" ca="1" si="1116"/>
        <v>-13604.889112777357</v>
      </c>
      <c r="AW986" s="1497">
        <f t="shared" ca="1" si="1116"/>
        <v>-13604.889112777357</v>
      </c>
      <c r="AX986" s="1497">
        <f t="shared" ca="1" si="1116"/>
        <v>-13604.889112777357</v>
      </c>
      <c r="AY986" s="1497">
        <f t="shared" ca="1" si="1116"/>
        <v>-13604.889112777357</v>
      </c>
      <c r="AZ986" s="1497">
        <f t="shared" ca="1" si="1116"/>
        <v>-13604.889112777357</v>
      </c>
      <c r="BA986" s="1497">
        <f t="shared" ca="1" si="1116"/>
        <v>0</v>
      </c>
      <c r="BB986" s="1497">
        <f t="shared" ca="1" si="1116"/>
        <v>0</v>
      </c>
      <c r="BC986" s="1497">
        <f t="shared" ca="1" si="1116"/>
        <v>0</v>
      </c>
      <c r="BD986" s="1497">
        <f t="shared" ca="1" si="1116"/>
        <v>0</v>
      </c>
      <c r="BE986" s="1497">
        <f t="shared" ca="1" si="1116"/>
        <v>0</v>
      </c>
      <c r="BF986" s="1497">
        <f t="shared" ca="1" si="1116"/>
        <v>0</v>
      </c>
      <c r="BG986" s="1497">
        <f t="shared" ca="1" si="1116"/>
        <v>0</v>
      </c>
      <c r="BH986" s="1497">
        <f t="shared" ca="1" si="1116"/>
        <v>0</v>
      </c>
      <c r="BI986" s="1497">
        <f t="shared" ca="1" si="1116"/>
        <v>0</v>
      </c>
      <c r="BJ986" s="1497">
        <f t="shared" ca="1" si="1116"/>
        <v>0</v>
      </c>
      <c r="BK986" s="1497">
        <f t="shared" ca="1" si="1116"/>
        <v>0</v>
      </c>
      <c r="BL986" s="1497">
        <f t="shared" ca="1" si="1116"/>
        <v>0</v>
      </c>
      <c r="BM986" s="1497">
        <f t="shared" ca="1" si="1116"/>
        <v>0</v>
      </c>
      <c r="BN986" s="1497">
        <f t="shared" ca="1" si="1116"/>
        <v>0</v>
      </c>
      <c r="BO986" s="1497">
        <f t="shared" ca="1" si="1116"/>
        <v>0</v>
      </c>
      <c r="BP986" s="1497">
        <f t="shared" ca="1" si="1116"/>
        <v>0</v>
      </c>
      <c r="BQ986" s="1497">
        <f t="shared" ref="BQ986:CV986" ca="1" si="1117">BQ984-BQ985</f>
        <v>0</v>
      </c>
      <c r="BR986" s="1497">
        <f t="shared" ca="1" si="1117"/>
        <v>0</v>
      </c>
      <c r="BS986" s="1497">
        <f t="shared" ca="1" si="1117"/>
        <v>0</v>
      </c>
      <c r="BT986" s="1497">
        <f t="shared" ca="1" si="1117"/>
        <v>0</v>
      </c>
      <c r="BU986" s="1497">
        <f t="shared" ca="1" si="1117"/>
        <v>0</v>
      </c>
      <c r="BV986" s="1497">
        <f t="shared" ca="1" si="1117"/>
        <v>0</v>
      </c>
      <c r="BW986" s="1497">
        <f t="shared" ca="1" si="1117"/>
        <v>0</v>
      </c>
      <c r="BX986" s="1497">
        <f t="shared" ca="1" si="1117"/>
        <v>0</v>
      </c>
      <c r="BY986" s="1497">
        <f t="shared" ca="1" si="1117"/>
        <v>0</v>
      </c>
      <c r="BZ986" s="1497">
        <f t="shared" ca="1" si="1117"/>
        <v>0</v>
      </c>
      <c r="CA986" s="1497">
        <f t="shared" ca="1" si="1117"/>
        <v>0</v>
      </c>
      <c r="CB986" s="1497">
        <f t="shared" ca="1" si="1117"/>
        <v>0</v>
      </c>
      <c r="CC986" s="1497">
        <f t="shared" ca="1" si="1117"/>
        <v>0</v>
      </c>
      <c r="CD986" s="1497">
        <f t="shared" ca="1" si="1117"/>
        <v>0</v>
      </c>
      <c r="CE986" s="1497">
        <f t="shared" ca="1" si="1117"/>
        <v>0</v>
      </c>
      <c r="CF986" s="1497">
        <f t="shared" ca="1" si="1117"/>
        <v>0</v>
      </c>
      <c r="CG986" s="1497">
        <f t="shared" ca="1" si="1117"/>
        <v>0</v>
      </c>
      <c r="CH986" s="1497">
        <f t="shared" ca="1" si="1117"/>
        <v>0</v>
      </c>
      <c r="CI986" s="1497">
        <f t="shared" ca="1" si="1117"/>
        <v>0</v>
      </c>
      <c r="CJ986" s="1497">
        <f t="shared" ca="1" si="1117"/>
        <v>0</v>
      </c>
      <c r="CK986" s="1497">
        <f t="shared" ca="1" si="1117"/>
        <v>0</v>
      </c>
      <c r="CL986" s="1497">
        <f t="shared" ca="1" si="1117"/>
        <v>0</v>
      </c>
      <c r="CM986" s="1497">
        <f t="shared" ca="1" si="1117"/>
        <v>0</v>
      </c>
      <c r="CN986" s="1497">
        <f t="shared" ca="1" si="1117"/>
        <v>0</v>
      </c>
      <c r="CO986" s="1497">
        <f t="shared" ca="1" si="1117"/>
        <v>0</v>
      </c>
      <c r="CP986" s="1497">
        <f t="shared" ca="1" si="1117"/>
        <v>0</v>
      </c>
      <c r="CQ986" s="1497">
        <f t="shared" ca="1" si="1117"/>
        <v>0</v>
      </c>
      <c r="CR986" s="1497">
        <f t="shared" ca="1" si="1117"/>
        <v>0</v>
      </c>
      <c r="CS986" s="1497">
        <f t="shared" ca="1" si="1117"/>
        <v>0</v>
      </c>
      <c r="CT986" s="1497">
        <f t="shared" ca="1" si="1117"/>
        <v>0</v>
      </c>
      <c r="CU986" s="1497">
        <f t="shared" ca="1" si="1117"/>
        <v>0</v>
      </c>
      <c r="CV986" s="1497">
        <f t="shared" ca="1" si="1117"/>
        <v>0</v>
      </c>
      <c r="CW986" s="1497">
        <f t="shared" ref="CW986:EB986" ca="1" si="1118">CW984-CW985</f>
        <v>0</v>
      </c>
      <c r="CX986" s="1497">
        <f t="shared" ca="1" si="1118"/>
        <v>0</v>
      </c>
      <c r="CY986" s="1497">
        <f t="shared" ca="1" si="1118"/>
        <v>0</v>
      </c>
      <c r="CZ986" s="1497">
        <f t="shared" ca="1" si="1118"/>
        <v>0</v>
      </c>
      <c r="DA986" s="1497">
        <f t="shared" ca="1" si="1118"/>
        <v>0</v>
      </c>
      <c r="DB986" s="1497">
        <f t="shared" ca="1" si="1118"/>
        <v>0</v>
      </c>
      <c r="DC986" s="1497">
        <f t="shared" ca="1" si="1118"/>
        <v>0</v>
      </c>
      <c r="DD986" s="1497">
        <f t="shared" ca="1" si="1118"/>
        <v>0</v>
      </c>
      <c r="DE986" s="1497">
        <f t="shared" ca="1" si="1118"/>
        <v>0</v>
      </c>
      <c r="DF986" s="1497">
        <f t="shared" ca="1" si="1118"/>
        <v>0</v>
      </c>
      <c r="DG986" s="1497">
        <f t="shared" ca="1" si="1118"/>
        <v>0</v>
      </c>
      <c r="DH986" s="1497">
        <f t="shared" ca="1" si="1118"/>
        <v>0</v>
      </c>
      <c r="DI986" s="1497">
        <f t="shared" ca="1" si="1118"/>
        <v>0</v>
      </c>
      <c r="DJ986" s="1497">
        <f t="shared" ca="1" si="1118"/>
        <v>0</v>
      </c>
      <c r="DK986" s="1497">
        <f t="shared" ca="1" si="1118"/>
        <v>0</v>
      </c>
      <c r="DL986" s="1497">
        <f t="shared" ca="1" si="1118"/>
        <v>0</v>
      </c>
      <c r="DM986" s="1497">
        <f t="shared" ca="1" si="1118"/>
        <v>0</v>
      </c>
      <c r="DN986" s="1497">
        <f t="shared" ca="1" si="1118"/>
        <v>0</v>
      </c>
      <c r="DO986" s="1497">
        <f t="shared" ca="1" si="1118"/>
        <v>0</v>
      </c>
      <c r="DP986" s="1497">
        <f t="shared" ca="1" si="1118"/>
        <v>0</v>
      </c>
      <c r="DQ986" s="1497">
        <f t="shared" ca="1" si="1118"/>
        <v>0</v>
      </c>
      <c r="DR986" s="1497">
        <f t="shared" ca="1" si="1118"/>
        <v>0</v>
      </c>
      <c r="DS986" s="1497">
        <f t="shared" ca="1" si="1118"/>
        <v>0</v>
      </c>
      <c r="DT986" s="1497">
        <f t="shared" ca="1" si="1118"/>
        <v>0</v>
      </c>
      <c r="DU986" s="1497">
        <f t="shared" ca="1" si="1118"/>
        <v>0</v>
      </c>
      <c r="DV986" s="28" t="s">
        <v>803</v>
      </c>
    </row>
    <row r="987" spans="3:126" ht="14.5" customHeight="1" thickTop="1">
      <c r="C987" s="859"/>
      <c r="DV987" s="28" t="s">
        <v>803</v>
      </c>
    </row>
    <row r="988" spans="3:126">
      <c r="DV988" s="28" t="s">
        <v>803</v>
      </c>
    </row>
    <row r="989" spans="3:126">
      <c r="C989" s="869" t="s">
        <v>869</v>
      </c>
      <c r="DV989" s="28" t="s">
        <v>803</v>
      </c>
    </row>
    <row r="990" spans="3:126">
      <c r="C990" s="913" t="s">
        <v>870</v>
      </c>
      <c r="DV990" s="28" t="s">
        <v>803</v>
      </c>
    </row>
    <row r="991" spans="3:126">
      <c r="C991" s="859" t="s">
        <v>871</v>
      </c>
      <c r="E991" s="1250">
        <f t="shared" ref="E991:AJ991" ca="1" si="1119">E951</f>
        <v>0</v>
      </c>
      <c r="F991" s="1250">
        <f t="shared" ca="1" si="1119"/>
        <v>0</v>
      </c>
      <c r="G991" s="1250">
        <f t="shared" ca="1" si="1119"/>
        <v>0</v>
      </c>
      <c r="H991" s="1250">
        <f t="shared" ca="1" si="1119"/>
        <v>0</v>
      </c>
      <c r="I991" s="1250">
        <f t="shared" ca="1" si="1119"/>
        <v>0</v>
      </c>
      <c r="J991" s="1250">
        <f t="shared" ca="1" si="1119"/>
        <v>0</v>
      </c>
      <c r="K991" s="1250">
        <f t="shared" ca="1" si="1119"/>
        <v>0</v>
      </c>
      <c r="L991" s="1250">
        <f t="shared" ca="1" si="1119"/>
        <v>0</v>
      </c>
      <c r="M991" s="1250">
        <f t="shared" ca="1" si="1119"/>
        <v>0</v>
      </c>
      <c r="N991" s="1250">
        <f t="shared" ca="1" si="1119"/>
        <v>0</v>
      </c>
      <c r="O991" s="1250">
        <f t="shared" ca="1" si="1119"/>
        <v>0</v>
      </c>
      <c r="P991" s="1250">
        <f t="shared" ca="1" si="1119"/>
        <v>0</v>
      </c>
      <c r="Q991" s="1250">
        <f t="shared" ca="1" si="1119"/>
        <v>0</v>
      </c>
      <c r="R991" s="1250">
        <f t="shared" ca="1" si="1119"/>
        <v>0</v>
      </c>
      <c r="S991" s="1250">
        <f t="shared" ca="1" si="1119"/>
        <v>0</v>
      </c>
      <c r="T991" s="1250">
        <f t="shared" ca="1" si="1119"/>
        <v>0</v>
      </c>
      <c r="U991" s="1250">
        <f t="shared" ca="1" si="1119"/>
        <v>0</v>
      </c>
      <c r="V991" s="1250">
        <f t="shared" ca="1" si="1119"/>
        <v>0</v>
      </c>
      <c r="W991" s="1250">
        <f t="shared" ca="1" si="1119"/>
        <v>0</v>
      </c>
      <c r="X991" s="1250">
        <f t="shared" ca="1" si="1119"/>
        <v>0</v>
      </c>
      <c r="Y991" s="1250">
        <f t="shared" ca="1" si="1119"/>
        <v>0</v>
      </c>
      <c r="Z991" s="1250">
        <f t="shared" ca="1" si="1119"/>
        <v>0</v>
      </c>
      <c r="AA991" s="1250">
        <f t="shared" ca="1" si="1119"/>
        <v>0</v>
      </c>
      <c r="AB991" s="1250">
        <f t="shared" ca="1" si="1119"/>
        <v>0</v>
      </c>
      <c r="AC991" s="1250">
        <f t="shared" ca="1" si="1119"/>
        <v>0</v>
      </c>
      <c r="AD991" s="1250">
        <f t="shared" ca="1" si="1119"/>
        <v>0</v>
      </c>
      <c r="AE991" s="1250">
        <f t="shared" ca="1" si="1119"/>
        <v>0</v>
      </c>
      <c r="AF991" s="1250">
        <f t="shared" ca="1" si="1119"/>
        <v>0</v>
      </c>
      <c r="AG991" s="1250">
        <f t="shared" ca="1" si="1119"/>
        <v>0</v>
      </c>
      <c r="AH991" s="1250">
        <f t="shared" ca="1" si="1119"/>
        <v>0</v>
      </c>
      <c r="AI991" s="1250">
        <f t="shared" ca="1" si="1119"/>
        <v>0</v>
      </c>
      <c r="AJ991" s="1250">
        <f t="shared" ca="1" si="1119"/>
        <v>0</v>
      </c>
      <c r="AK991" s="1250">
        <f t="shared" ref="AK991:BP991" ca="1" si="1120">AK951</f>
        <v>0</v>
      </c>
      <c r="AL991" s="1250">
        <f t="shared" ca="1" si="1120"/>
        <v>0</v>
      </c>
      <c r="AM991" s="1250">
        <f t="shared" ca="1" si="1120"/>
        <v>0</v>
      </c>
      <c r="AN991" s="1250">
        <f t="shared" ca="1" si="1120"/>
        <v>0</v>
      </c>
      <c r="AO991" s="1250">
        <f t="shared" ca="1" si="1120"/>
        <v>0</v>
      </c>
      <c r="AP991" s="1250">
        <f t="shared" ca="1" si="1120"/>
        <v>0</v>
      </c>
      <c r="AQ991" s="1250">
        <f t="shared" ca="1" si="1120"/>
        <v>0</v>
      </c>
      <c r="AR991" s="1250">
        <f t="shared" ca="1" si="1120"/>
        <v>0</v>
      </c>
      <c r="AS991" s="1250">
        <f t="shared" ca="1" si="1120"/>
        <v>0</v>
      </c>
      <c r="AT991" s="1250">
        <f t="shared" ca="1" si="1120"/>
        <v>0</v>
      </c>
      <c r="AU991" s="1250">
        <f t="shared" ca="1" si="1120"/>
        <v>0</v>
      </c>
      <c r="AV991" s="1250">
        <f t="shared" ca="1" si="1120"/>
        <v>0</v>
      </c>
      <c r="AW991" s="1250">
        <f t="shared" ca="1" si="1120"/>
        <v>0</v>
      </c>
      <c r="AX991" s="1250">
        <f t="shared" ca="1" si="1120"/>
        <v>0</v>
      </c>
      <c r="AY991" s="1250">
        <f t="shared" ca="1" si="1120"/>
        <v>0</v>
      </c>
      <c r="AZ991" s="1250">
        <f t="shared" ca="1" si="1120"/>
        <v>0</v>
      </c>
      <c r="BA991" s="1250">
        <f t="shared" ca="1" si="1120"/>
        <v>0</v>
      </c>
      <c r="BB991" s="1250">
        <f t="shared" ca="1" si="1120"/>
        <v>0</v>
      </c>
      <c r="BC991" s="1250">
        <f t="shared" ca="1" si="1120"/>
        <v>0</v>
      </c>
      <c r="BD991" s="1250">
        <f t="shared" ca="1" si="1120"/>
        <v>0</v>
      </c>
      <c r="BE991" s="1250">
        <f t="shared" ca="1" si="1120"/>
        <v>0</v>
      </c>
      <c r="BF991" s="1250">
        <f t="shared" ca="1" si="1120"/>
        <v>0</v>
      </c>
      <c r="BG991" s="1250">
        <f t="shared" ca="1" si="1120"/>
        <v>0</v>
      </c>
      <c r="BH991" s="1250">
        <f t="shared" ca="1" si="1120"/>
        <v>0</v>
      </c>
      <c r="BI991" s="1250">
        <f t="shared" ca="1" si="1120"/>
        <v>0</v>
      </c>
      <c r="BJ991" s="1250">
        <f t="shared" ca="1" si="1120"/>
        <v>0</v>
      </c>
      <c r="BK991" s="1250">
        <f t="shared" ca="1" si="1120"/>
        <v>0</v>
      </c>
      <c r="BL991" s="1250">
        <f t="shared" ca="1" si="1120"/>
        <v>0</v>
      </c>
      <c r="BM991" s="1250">
        <f t="shared" ca="1" si="1120"/>
        <v>0</v>
      </c>
      <c r="BN991" s="1250">
        <f t="shared" ca="1" si="1120"/>
        <v>0</v>
      </c>
      <c r="BO991" s="1250">
        <f t="shared" ca="1" si="1120"/>
        <v>0</v>
      </c>
      <c r="BP991" s="1250">
        <f t="shared" ca="1" si="1120"/>
        <v>0</v>
      </c>
      <c r="BQ991" s="1250">
        <f t="shared" ref="BQ991:CV991" ca="1" si="1121">BQ951</f>
        <v>0</v>
      </c>
      <c r="BR991" s="1250">
        <f t="shared" ca="1" si="1121"/>
        <v>0</v>
      </c>
      <c r="BS991" s="1250">
        <f t="shared" ca="1" si="1121"/>
        <v>0</v>
      </c>
      <c r="BT991" s="1250">
        <f t="shared" ca="1" si="1121"/>
        <v>0</v>
      </c>
      <c r="BU991" s="1250">
        <f t="shared" ca="1" si="1121"/>
        <v>0</v>
      </c>
      <c r="BV991" s="1250">
        <f t="shared" ca="1" si="1121"/>
        <v>0</v>
      </c>
      <c r="BW991" s="1250">
        <f t="shared" ca="1" si="1121"/>
        <v>0</v>
      </c>
      <c r="BX991" s="1250">
        <f t="shared" ca="1" si="1121"/>
        <v>0</v>
      </c>
      <c r="BY991" s="1250">
        <f t="shared" ca="1" si="1121"/>
        <v>0</v>
      </c>
      <c r="BZ991" s="1250">
        <f t="shared" ca="1" si="1121"/>
        <v>0</v>
      </c>
      <c r="CA991" s="1250">
        <f t="shared" ca="1" si="1121"/>
        <v>0</v>
      </c>
      <c r="CB991" s="1250">
        <f t="shared" ca="1" si="1121"/>
        <v>0</v>
      </c>
      <c r="CC991" s="1250">
        <f t="shared" ca="1" si="1121"/>
        <v>0</v>
      </c>
      <c r="CD991" s="1250">
        <f t="shared" ca="1" si="1121"/>
        <v>0</v>
      </c>
      <c r="CE991" s="1250">
        <f t="shared" ca="1" si="1121"/>
        <v>0</v>
      </c>
      <c r="CF991" s="1250">
        <f t="shared" ca="1" si="1121"/>
        <v>0</v>
      </c>
      <c r="CG991" s="1250">
        <f t="shared" ca="1" si="1121"/>
        <v>0</v>
      </c>
      <c r="CH991" s="1250">
        <f t="shared" ca="1" si="1121"/>
        <v>0</v>
      </c>
      <c r="CI991" s="1250">
        <f t="shared" ca="1" si="1121"/>
        <v>0</v>
      </c>
      <c r="CJ991" s="1250">
        <f t="shared" ca="1" si="1121"/>
        <v>0</v>
      </c>
      <c r="CK991" s="1250">
        <f t="shared" ca="1" si="1121"/>
        <v>0</v>
      </c>
      <c r="CL991" s="1250">
        <f t="shared" ca="1" si="1121"/>
        <v>0</v>
      </c>
      <c r="CM991" s="1250">
        <f t="shared" ca="1" si="1121"/>
        <v>0</v>
      </c>
      <c r="CN991" s="1250">
        <f t="shared" ca="1" si="1121"/>
        <v>0</v>
      </c>
      <c r="CO991" s="1250">
        <f t="shared" ca="1" si="1121"/>
        <v>0</v>
      </c>
      <c r="CP991" s="1250">
        <f t="shared" ca="1" si="1121"/>
        <v>0</v>
      </c>
      <c r="CQ991" s="1250">
        <f t="shared" ca="1" si="1121"/>
        <v>0</v>
      </c>
      <c r="CR991" s="1250">
        <f t="shared" ca="1" si="1121"/>
        <v>0</v>
      </c>
      <c r="CS991" s="1250">
        <f t="shared" ca="1" si="1121"/>
        <v>0</v>
      </c>
      <c r="CT991" s="1250">
        <f t="shared" ca="1" si="1121"/>
        <v>0</v>
      </c>
      <c r="CU991" s="1250">
        <f t="shared" ca="1" si="1121"/>
        <v>0</v>
      </c>
      <c r="CV991" s="1250">
        <f t="shared" ca="1" si="1121"/>
        <v>0</v>
      </c>
      <c r="CW991" s="1250">
        <f t="shared" ref="CW991:DU991" ca="1" si="1122">CW951</f>
        <v>0</v>
      </c>
      <c r="CX991" s="1250">
        <f t="shared" ca="1" si="1122"/>
        <v>0</v>
      </c>
      <c r="CY991" s="1250">
        <f t="shared" ca="1" si="1122"/>
        <v>0</v>
      </c>
      <c r="CZ991" s="1250">
        <f t="shared" ca="1" si="1122"/>
        <v>0</v>
      </c>
      <c r="DA991" s="1250">
        <f t="shared" ca="1" si="1122"/>
        <v>0</v>
      </c>
      <c r="DB991" s="1250">
        <f t="shared" ca="1" si="1122"/>
        <v>0</v>
      </c>
      <c r="DC991" s="1250">
        <f t="shared" ca="1" si="1122"/>
        <v>0</v>
      </c>
      <c r="DD991" s="1250">
        <f t="shared" ca="1" si="1122"/>
        <v>0</v>
      </c>
      <c r="DE991" s="1250">
        <f t="shared" ca="1" si="1122"/>
        <v>0</v>
      </c>
      <c r="DF991" s="1250">
        <f t="shared" ca="1" si="1122"/>
        <v>0</v>
      </c>
      <c r="DG991" s="1250">
        <f t="shared" ca="1" si="1122"/>
        <v>0</v>
      </c>
      <c r="DH991" s="1250">
        <f t="shared" ca="1" si="1122"/>
        <v>0</v>
      </c>
      <c r="DI991" s="1250">
        <f t="shared" ca="1" si="1122"/>
        <v>0</v>
      </c>
      <c r="DJ991" s="1250">
        <f t="shared" ca="1" si="1122"/>
        <v>0</v>
      </c>
      <c r="DK991" s="1250">
        <f t="shared" ca="1" si="1122"/>
        <v>0</v>
      </c>
      <c r="DL991" s="1250">
        <f t="shared" ca="1" si="1122"/>
        <v>0</v>
      </c>
      <c r="DM991" s="1250">
        <f t="shared" ca="1" si="1122"/>
        <v>0</v>
      </c>
      <c r="DN991" s="1250">
        <f t="shared" ca="1" si="1122"/>
        <v>0</v>
      </c>
      <c r="DO991" s="1250">
        <f t="shared" ca="1" si="1122"/>
        <v>0</v>
      </c>
      <c r="DP991" s="1250">
        <f t="shared" ca="1" si="1122"/>
        <v>0</v>
      </c>
      <c r="DQ991" s="1250">
        <f t="shared" ca="1" si="1122"/>
        <v>0</v>
      </c>
      <c r="DR991" s="1250">
        <f t="shared" ca="1" si="1122"/>
        <v>0</v>
      </c>
      <c r="DS991" s="1250">
        <f t="shared" ca="1" si="1122"/>
        <v>0</v>
      </c>
      <c r="DT991" s="1250">
        <f t="shared" ca="1" si="1122"/>
        <v>0</v>
      </c>
      <c r="DU991" s="1250">
        <f t="shared" ca="1" si="1122"/>
        <v>0</v>
      </c>
      <c r="DV991" s="28" t="s">
        <v>803</v>
      </c>
    </row>
    <row r="992" spans="3:126">
      <c r="C992" s="859" t="s">
        <v>872</v>
      </c>
      <c r="E992" s="1250">
        <f t="shared" ref="E992:AJ992" ca="1" si="1123">-E976</f>
        <v>-11762.85</v>
      </c>
      <c r="F992" s="1250">
        <f t="shared" ca="1" si="1123"/>
        <v>-11762.85</v>
      </c>
      <c r="G992" s="1250">
        <f t="shared" ca="1" si="1123"/>
        <v>-11762.85</v>
      </c>
      <c r="H992" s="1250">
        <f t="shared" ca="1" si="1123"/>
        <v>-11762.85</v>
      </c>
      <c r="I992" s="1250">
        <f t="shared" ca="1" si="1123"/>
        <v>-11762.85</v>
      </c>
      <c r="J992" s="1250">
        <f t="shared" ca="1" si="1123"/>
        <v>-11762.85</v>
      </c>
      <c r="K992" s="1250">
        <f t="shared" ca="1" si="1123"/>
        <v>-11762.85</v>
      </c>
      <c r="L992" s="1250">
        <f t="shared" ca="1" si="1123"/>
        <v>-11762.85</v>
      </c>
      <c r="M992" s="1250">
        <f t="shared" ca="1" si="1123"/>
        <v>-11762.85</v>
      </c>
      <c r="N992" s="1250">
        <f t="shared" ca="1" si="1123"/>
        <v>-11762.85</v>
      </c>
      <c r="O992" s="1250">
        <f t="shared" ca="1" si="1123"/>
        <v>-11762.85</v>
      </c>
      <c r="P992" s="1250">
        <f t="shared" ca="1" si="1123"/>
        <v>-11762.85</v>
      </c>
      <c r="Q992" s="1250">
        <f t="shared" ca="1" si="1123"/>
        <v>-12348.5445</v>
      </c>
      <c r="R992" s="1250">
        <f t="shared" ca="1" si="1123"/>
        <v>-12348.5445</v>
      </c>
      <c r="S992" s="1250">
        <f t="shared" ca="1" si="1123"/>
        <v>-12348.5445</v>
      </c>
      <c r="T992" s="1250">
        <f t="shared" ca="1" si="1123"/>
        <v>-12348.5445</v>
      </c>
      <c r="U992" s="1250">
        <f t="shared" ca="1" si="1123"/>
        <v>-12348.5445</v>
      </c>
      <c r="V992" s="1250">
        <f t="shared" ca="1" si="1123"/>
        <v>-12348.5445</v>
      </c>
      <c r="W992" s="1250">
        <f t="shared" ca="1" si="1123"/>
        <v>-12348.5445</v>
      </c>
      <c r="X992" s="1250">
        <f t="shared" ca="1" si="1123"/>
        <v>-12348.5445</v>
      </c>
      <c r="Y992" s="1250">
        <f t="shared" ca="1" si="1123"/>
        <v>-12348.5445</v>
      </c>
      <c r="Z992" s="1250">
        <f t="shared" ca="1" si="1123"/>
        <v>-12348.5445</v>
      </c>
      <c r="AA992" s="1250">
        <f t="shared" ca="1" si="1123"/>
        <v>-12348.5445</v>
      </c>
      <c r="AB992" s="1250">
        <f t="shared" ca="1" si="1123"/>
        <v>-12348.5445</v>
      </c>
      <c r="AC992" s="1250">
        <f t="shared" ca="1" si="1123"/>
        <v>-12963.474765000001</v>
      </c>
      <c r="AD992" s="1250">
        <f t="shared" ca="1" si="1123"/>
        <v>-12963.474765000001</v>
      </c>
      <c r="AE992" s="1250">
        <f t="shared" ca="1" si="1123"/>
        <v>-12963.474765000001</v>
      </c>
      <c r="AF992" s="1250">
        <f t="shared" ca="1" si="1123"/>
        <v>-12963.474765000001</v>
      </c>
      <c r="AG992" s="1250">
        <f t="shared" ca="1" si="1123"/>
        <v>-12963.474765000001</v>
      </c>
      <c r="AH992" s="1250">
        <f t="shared" ca="1" si="1123"/>
        <v>-12963.474765000001</v>
      </c>
      <c r="AI992" s="1250">
        <f t="shared" ca="1" si="1123"/>
        <v>-12963.474765000001</v>
      </c>
      <c r="AJ992" s="1250">
        <f t="shared" ca="1" si="1123"/>
        <v>-12963.474765000001</v>
      </c>
      <c r="AK992" s="1250">
        <f t="shared" ref="AK992:BP992" ca="1" si="1124">-AK976</f>
        <v>-12963.474765000001</v>
      </c>
      <c r="AL992" s="1250">
        <f t="shared" ca="1" si="1124"/>
        <v>-12963.474765000001</v>
      </c>
      <c r="AM992" s="1250">
        <f t="shared" ca="1" si="1124"/>
        <v>-12963.474765000001</v>
      </c>
      <c r="AN992" s="1250">
        <f t="shared" ca="1" si="1124"/>
        <v>-12963.474765000001</v>
      </c>
      <c r="AO992" s="1250">
        <f t="shared" ca="1" si="1124"/>
        <v>-13609.101604050002</v>
      </c>
      <c r="AP992" s="1250">
        <f t="shared" ca="1" si="1124"/>
        <v>-13609.101604050002</v>
      </c>
      <c r="AQ992" s="1250">
        <f t="shared" ca="1" si="1124"/>
        <v>-13609.101604050002</v>
      </c>
      <c r="AR992" s="1250">
        <f t="shared" ca="1" si="1124"/>
        <v>-13609.101604050002</v>
      </c>
      <c r="AS992" s="1250">
        <f t="shared" ca="1" si="1124"/>
        <v>-13609.101604050002</v>
      </c>
      <c r="AT992" s="1250">
        <f t="shared" ca="1" si="1124"/>
        <v>-13609.101604050002</v>
      </c>
      <c r="AU992" s="1250">
        <f t="shared" ca="1" si="1124"/>
        <v>-13609.101604050002</v>
      </c>
      <c r="AV992" s="1250">
        <f t="shared" ca="1" si="1124"/>
        <v>-13609.101604050002</v>
      </c>
      <c r="AW992" s="1250">
        <f t="shared" ca="1" si="1124"/>
        <v>-13609.101604050002</v>
      </c>
      <c r="AX992" s="1250">
        <f t="shared" ca="1" si="1124"/>
        <v>-13609.101604050002</v>
      </c>
      <c r="AY992" s="1250">
        <f t="shared" ca="1" si="1124"/>
        <v>-13609.101604050002</v>
      </c>
      <c r="AZ992" s="1250">
        <f t="shared" ca="1" si="1124"/>
        <v>-13609.101604050002</v>
      </c>
      <c r="BA992" s="1250">
        <f t="shared" ca="1" si="1124"/>
        <v>0</v>
      </c>
      <c r="BB992" s="1250">
        <f t="shared" ca="1" si="1124"/>
        <v>0</v>
      </c>
      <c r="BC992" s="1250">
        <f t="shared" ca="1" si="1124"/>
        <v>0</v>
      </c>
      <c r="BD992" s="1250">
        <f t="shared" ca="1" si="1124"/>
        <v>0</v>
      </c>
      <c r="BE992" s="1250">
        <f t="shared" ca="1" si="1124"/>
        <v>0</v>
      </c>
      <c r="BF992" s="1250">
        <f t="shared" ca="1" si="1124"/>
        <v>0</v>
      </c>
      <c r="BG992" s="1250">
        <f t="shared" ca="1" si="1124"/>
        <v>0</v>
      </c>
      <c r="BH992" s="1250">
        <f t="shared" ca="1" si="1124"/>
        <v>0</v>
      </c>
      <c r="BI992" s="1250">
        <f t="shared" ca="1" si="1124"/>
        <v>0</v>
      </c>
      <c r="BJ992" s="1250">
        <f t="shared" ca="1" si="1124"/>
        <v>0</v>
      </c>
      <c r="BK992" s="1250">
        <f t="shared" ca="1" si="1124"/>
        <v>0</v>
      </c>
      <c r="BL992" s="1250">
        <f t="shared" ca="1" si="1124"/>
        <v>0</v>
      </c>
      <c r="BM992" s="1250">
        <f t="shared" ca="1" si="1124"/>
        <v>0</v>
      </c>
      <c r="BN992" s="1250">
        <f t="shared" ca="1" si="1124"/>
        <v>0</v>
      </c>
      <c r="BO992" s="1250">
        <f t="shared" ca="1" si="1124"/>
        <v>0</v>
      </c>
      <c r="BP992" s="1250">
        <f t="shared" ca="1" si="1124"/>
        <v>0</v>
      </c>
      <c r="BQ992" s="1250">
        <f t="shared" ref="BQ992:CV992" ca="1" si="1125">-BQ976</f>
        <v>0</v>
      </c>
      <c r="BR992" s="1250">
        <f t="shared" ca="1" si="1125"/>
        <v>0</v>
      </c>
      <c r="BS992" s="1250">
        <f t="shared" ca="1" si="1125"/>
        <v>0</v>
      </c>
      <c r="BT992" s="1250">
        <f t="shared" ca="1" si="1125"/>
        <v>0</v>
      </c>
      <c r="BU992" s="1250">
        <f t="shared" ca="1" si="1125"/>
        <v>0</v>
      </c>
      <c r="BV992" s="1250">
        <f t="shared" ca="1" si="1125"/>
        <v>0</v>
      </c>
      <c r="BW992" s="1250">
        <f t="shared" ca="1" si="1125"/>
        <v>0</v>
      </c>
      <c r="BX992" s="1250">
        <f t="shared" ca="1" si="1125"/>
        <v>0</v>
      </c>
      <c r="BY992" s="1250">
        <f t="shared" ca="1" si="1125"/>
        <v>0</v>
      </c>
      <c r="BZ992" s="1250">
        <f t="shared" ca="1" si="1125"/>
        <v>0</v>
      </c>
      <c r="CA992" s="1250">
        <f t="shared" ca="1" si="1125"/>
        <v>0</v>
      </c>
      <c r="CB992" s="1250">
        <f t="shared" ca="1" si="1125"/>
        <v>0</v>
      </c>
      <c r="CC992" s="1250">
        <f t="shared" ca="1" si="1125"/>
        <v>0</v>
      </c>
      <c r="CD992" s="1250">
        <f t="shared" ca="1" si="1125"/>
        <v>0</v>
      </c>
      <c r="CE992" s="1250">
        <f t="shared" ca="1" si="1125"/>
        <v>0</v>
      </c>
      <c r="CF992" s="1250">
        <f t="shared" ca="1" si="1125"/>
        <v>0</v>
      </c>
      <c r="CG992" s="1250">
        <f t="shared" ca="1" si="1125"/>
        <v>0</v>
      </c>
      <c r="CH992" s="1250">
        <f t="shared" ca="1" si="1125"/>
        <v>0</v>
      </c>
      <c r="CI992" s="1250">
        <f t="shared" ca="1" si="1125"/>
        <v>0</v>
      </c>
      <c r="CJ992" s="1250">
        <f t="shared" ca="1" si="1125"/>
        <v>0</v>
      </c>
      <c r="CK992" s="1250">
        <f t="shared" ca="1" si="1125"/>
        <v>0</v>
      </c>
      <c r="CL992" s="1250">
        <f t="shared" ca="1" si="1125"/>
        <v>0</v>
      </c>
      <c r="CM992" s="1250">
        <f t="shared" ca="1" si="1125"/>
        <v>0</v>
      </c>
      <c r="CN992" s="1250">
        <f t="shared" ca="1" si="1125"/>
        <v>0</v>
      </c>
      <c r="CO992" s="1250">
        <f t="shared" ca="1" si="1125"/>
        <v>0</v>
      </c>
      <c r="CP992" s="1250">
        <f t="shared" ca="1" si="1125"/>
        <v>0</v>
      </c>
      <c r="CQ992" s="1250">
        <f t="shared" ca="1" si="1125"/>
        <v>0</v>
      </c>
      <c r="CR992" s="1250">
        <f t="shared" ca="1" si="1125"/>
        <v>0</v>
      </c>
      <c r="CS992" s="1250">
        <f t="shared" ca="1" si="1125"/>
        <v>0</v>
      </c>
      <c r="CT992" s="1250">
        <f t="shared" ca="1" si="1125"/>
        <v>0</v>
      </c>
      <c r="CU992" s="1250">
        <f t="shared" ca="1" si="1125"/>
        <v>0</v>
      </c>
      <c r="CV992" s="1250">
        <f t="shared" ca="1" si="1125"/>
        <v>0</v>
      </c>
      <c r="CW992" s="1250">
        <f t="shared" ref="CW992:DU992" ca="1" si="1126">-CW976</f>
        <v>0</v>
      </c>
      <c r="CX992" s="1250">
        <f t="shared" ca="1" si="1126"/>
        <v>0</v>
      </c>
      <c r="CY992" s="1250">
        <f t="shared" ca="1" si="1126"/>
        <v>0</v>
      </c>
      <c r="CZ992" s="1250">
        <f t="shared" ca="1" si="1126"/>
        <v>0</v>
      </c>
      <c r="DA992" s="1250">
        <f t="shared" ca="1" si="1126"/>
        <v>0</v>
      </c>
      <c r="DB992" s="1250">
        <f t="shared" ca="1" si="1126"/>
        <v>0</v>
      </c>
      <c r="DC992" s="1250">
        <f t="shared" ca="1" si="1126"/>
        <v>0</v>
      </c>
      <c r="DD992" s="1250">
        <f t="shared" ca="1" si="1126"/>
        <v>0</v>
      </c>
      <c r="DE992" s="1250">
        <f t="shared" ca="1" si="1126"/>
        <v>0</v>
      </c>
      <c r="DF992" s="1250">
        <f t="shared" ca="1" si="1126"/>
        <v>0</v>
      </c>
      <c r="DG992" s="1250">
        <f t="shared" ca="1" si="1126"/>
        <v>0</v>
      </c>
      <c r="DH992" s="1250">
        <f t="shared" ca="1" si="1126"/>
        <v>0</v>
      </c>
      <c r="DI992" s="1250">
        <f t="shared" ca="1" si="1126"/>
        <v>0</v>
      </c>
      <c r="DJ992" s="1250">
        <f t="shared" ca="1" si="1126"/>
        <v>0</v>
      </c>
      <c r="DK992" s="1250">
        <f t="shared" ca="1" si="1126"/>
        <v>0</v>
      </c>
      <c r="DL992" s="1250">
        <f t="shared" ca="1" si="1126"/>
        <v>0</v>
      </c>
      <c r="DM992" s="1250">
        <f t="shared" ca="1" si="1126"/>
        <v>0</v>
      </c>
      <c r="DN992" s="1250">
        <f t="shared" ca="1" si="1126"/>
        <v>0</v>
      </c>
      <c r="DO992" s="1250">
        <f t="shared" ca="1" si="1126"/>
        <v>0</v>
      </c>
      <c r="DP992" s="1250">
        <f t="shared" ca="1" si="1126"/>
        <v>0</v>
      </c>
      <c r="DQ992" s="1250">
        <f t="shared" ca="1" si="1126"/>
        <v>0</v>
      </c>
      <c r="DR992" s="1250">
        <f t="shared" ca="1" si="1126"/>
        <v>0</v>
      </c>
      <c r="DS992" s="1250">
        <f t="shared" ca="1" si="1126"/>
        <v>0</v>
      </c>
      <c r="DT992" s="1250">
        <f t="shared" ca="1" si="1126"/>
        <v>0</v>
      </c>
      <c r="DU992" s="1250">
        <f t="shared" ca="1" si="1126"/>
        <v>0</v>
      </c>
      <c r="DV992" s="28" t="s">
        <v>803</v>
      </c>
    </row>
    <row r="993" spans="1:126">
      <c r="C993" s="859" t="s">
        <v>861</v>
      </c>
      <c r="E993" s="1250" t="e">
        <f t="shared" ref="E993:AJ993" ca="1" si="1127">-E978</f>
        <v>#DIV/0!</v>
      </c>
      <c r="F993" s="1250">
        <f t="shared" ca="1" si="1127"/>
        <v>0</v>
      </c>
      <c r="G993" s="1250">
        <f t="shared" ca="1" si="1127"/>
        <v>0</v>
      </c>
      <c r="H993" s="1250">
        <f t="shared" ca="1" si="1127"/>
        <v>0</v>
      </c>
      <c r="I993" s="1250">
        <f t="shared" ca="1" si="1127"/>
        <v>0</v>
      </c>
      <c r="J993" s="1250">
        <f t="shared" ca="1" si="1127"/>
        <v>0</v>
      </c>
      <c r="K993" s="1250">
        <f t="shared" ca="1" si="1127"/>
        <v>0</v>
      </c>
      <c r="L993" s="1250">
        <f t="shared" ca="1" si="1127"/>
        <v>0</v>
      </c>
      <c r="M993" s="1250">
        <f t="shared" ca="1" si="1127"/>
        <v>0</v>
      </c>
      <c r="N993" s="1250">
        <f t="shared" ca="1" si="1127"/>
        <v>0</v>
      </c>
      <c r="O993" s="1250">
        <f t="shared" ca="1" si="1127"/>
        <v>0</v>
      </c>
      <c r="P993" s="1250">
        <f t="shared" ca="1" si="1127"/>
        <v>0</v>
      </c>
      <c r="Q993" s="1250">
        <f t="shared" ca="1" si="1127"/>
        <v>0</v>
      </c>
      <c r="R993" s="1250">
        <f t="shared" ca="1" si="1127"/>
        <v>0</v>
      </c>
      <c r="S993" s="1250">
        <f t="shared" ca="1" si="1127"/>
        <v>0</v>
      </c>
      <c r="T993" s="1250">
        <f t="shared" ca="1" si="1127"/>
        <v>0</v>
      </c>
      <c r="U993" s="1250">
        <f t="shared" ca="1" si="1127"/>
        <v>0</v>
      </c>
      <c r="V993" s="1250">
        <f t="shared" ca="1" si="1127"/>
        <v>0</v>
      </c>
      <c r="W993" s="1250">
        <f t="shared" ca="1" si="1127"/>
        <v>0</v>
      </c>
      <c r="X993" s="1250">
        <f t="shared" ca="1" si="1127"/>
        <v>0</v>
      </c>
      <c r="Y993" s="1250">
        <f t="shared" ca="1" si="1127"/>
        <v>0</v>
      </c>
      <c r="Z993" s="1250">
        <f t="shared" ca="1" si="1127"/>
        <v>0</v>
      </c>
      <c r="AA993" s="1250">
        <f t="shared" ca="1" si="1127"/>
        <v>0</v>
      </c>
      <c r="AB993" s="1250">
        <f t="shared" ca="1" si="1127"/>
        <v>0</v>
      </c>
      <c r="AC993" s="1250">
        <f t="shared" ca="1" si="1127"/>
        <v>0</v>
      </c>
      <c r="AD993" s="1250">
        <f t="shared" ca="1" si="1127"/>
        <v>0</v>
      </c>
      <c r="AE993" s="1250">
        <f t="shared" ca="1" si="1127"/>
        <v>0</v>
      </c>
      <c r="AF993" s="1250">
        <f t="shared" ca="1" si="1127"/>
        <v>0</v>
      </c>
      <c r="AG993" s="1250">
        <f t="shared" ca="1" si="1127"/>
        <v>0</v>
      </c>
      <c r="AH993" s="1250">
        <f t="shared" ca="1" si="1127"/>
        <v>0</v>
      </c>
      <c r="AI993" s="1250">
        <f t="shared" ca="1" si="1127"/>
        <v>0</v>
      </c>
      <c r="AJ993" s="1250">
        <f t="shared" ca="1" si="1127"/>
        <v>0</v>
      </c>
      <c r="AK993" s="1250">
        <f t="shared" ref="AK993:BP993" ca="1" si="1128">-AK978</f>
        <v>0</v>
      </c>
      <c r="AL993" s="1250">
        <f t="shared" ca="1" si="1128"/>
        <v>0</v>
      </c>
      <c r="AM993" s="1250">
        <f t="shared" ca="1" si="1128"/>
        <v>0</v>
      </c>
      <c r="AN993" s="1250">
        <f t="shared" ca="1" si="1128"/>
        <v>0</v>
      </c>
      <c r="AO993" s="1250">
        <f t="shared" ca="1" si="1128"/>
        <v>0</v>
      </c>
      <c r="AP993" s="1250">
        <f t="shared" ca="1" si="1128"/>
        <v>0</v>
      </c>
      <c r="AQ993" s="1250">
        <f t="shared" ca="1" si="1128"/>
        <v>0</v>
      </c>
      <c r="AR993" s="1250">
        <f t="shared" ca="1" si="1128"/>
        <v>0</v>
      </c>
      <c r="AS993" s="1250">
        <f t="shared" ca="1" si="1128"/>
        <v>0</v>
      </c>
      <c r="AT993" s="1250">
        <f t="shared" ca="1" si="1128"/>
        <v>0</v>
      </c>
      <c r="AU993" s="1250">
        <f t="shared" ca="1" si="1128"/>
        <v>0</v>
      </c>
      <c r="AV993" s="1250">
        <f t="shared" ca="1" si="1128"/>
        <v>0</v>
      </c>
      <c r="AW993" s="1250">
        <f t="shared" ca="1" si="1128"/>
        <v>0</v>
      </c>
      <c r="AX993" s="1250">
        <f t="shared" ca="1" si="1128"/>
        <v>0</v>
      </c>
      <c r="AY993" s="1250">
        <f t="shared" ca="1" si="1128"/>
        <v>0</v>
      </c>
      <c r="AZ993" s="1250">
        <f t="shared" ca="1" si="1128"/>
        <v>0</v>
      </c>
      <c r="BA993" s="1250">
        <f t="shared" ca="1" si="1128"/>
        <v>0</v>
      </c>
      <c r="BB993" s="1250">
        <f t="shared" ca="1" si="1128"/>
        <v>0</v>
      </c>
      <c r="BC993" s="1250">
        <f t="shared" ca="1" si="1128"/>
        <v>0</v>
      </c>
      <c r="BD993" s="1250">
        <f t="shared" ca="1" si="1128"/>
        <v>0</v>
      </c>
      <c r="BE993" s="1250">
        <f t="shared" ca="1" si="1128"/>
        <v>0</v>
      </c>
      <c r="BF993" s="1250">
        <f t="shared" ca="1" si="1128"/>
        <v>0</v>
      </c>
      <c r="BG993" s="1250">
        <f t="shared" ca="1" si="1128"/>
        <v>0</v>
      </c>
      <c r="BH993" s="1250">
        <f t="shared" ca="1" si="1128"/>
        <v>0</v>
      </c>
      <c r="BI993" s="1250">
        <f t="shared" ca="1" si="1128"/>
        <v>0</v>
      </c>
      <c r="BJ993" s="1250">
        <f t="shared" ca="1" si="1128"/>
        <v>0</v>
      </c>
      <c r="BK993" s="1250">
        <f t="shared" ca="1" si="1128"/>
        <v>0</v>
      </c>
      <c r="BL993" s="1250">
        <f t="shared" ca="1" si="1128"/>
        <v>0</v>
      </c>
      <c r="BM993" s="1250">
        <f t="shared" ca="1" si="1128"/>
        <v>0</v>
      </c>
      <c r="BN993" s="1250">
        <f t="shared" ca="1" si="1128"/>
        <v>0</v>
      </c>
      <c r="BO993" s="1250">
        <f t="shared" ca="1" si="1128"/>
        <v>0</v>
      </c>
      <c r="BP993" s="1250">
        <f t="shared" ca="1" si="1128"/>
        <v>0</v>
      </c>
      <c r="BQ993" s="1250">
        <f t="shared" ref="BQ993:CV993" ca="1" si="1129">-BQ978</f>
        <v>0</v>
      </c>
      <c r="BR993" s="1250">
        <f t="shared" ca="1" si="1129"/>
        <v>0</v>
      </c>
      <c r="BS993" s="1250">
        <f t="shared" ca="1" si="1129"/>
        <v>0</v>
      </c>
      <c r="BT993" s="1250">
        <f t="shared" ca="1" si="1129"/>
        <v>0</v>
      </c>
      <c r="BU993" s="1250">
        <f t="shared" ca="1" si="1129"/>
        <v>0</v>
      </c>
      <c r="BV993" s="1250">
        <f t="shared" ca="1" si="1129"/>
        <v>0</v>
      </c>
      <c r="BW993" s="1250">
        <f t="shared" ca="1" si="1129"/>
        <v>0</v>
      </c>
      <c r="BX993" s="1250">
        <f t="shared" ca="1" si="1129"/>
        <v>0</v>
      </c>
      <c r="BY993" s="1250">
        <f t="shared" ca="1" si="1129"/>
        <v>0</v>
      </c>
      <c r="BZ993" s="1250">
        <f t="shared" ca="1" si="1129"/>
        <v>0</v>
      </c>
      <c r="CA993" s="1250">
        <f t="shared" ca="1" si="1129"/>
        <v>0</v>
      </c>
      <c r="CB993" s="1250">
        <f t="shared" ca="1" si="1129"/>
        <v>0</v>
      </c>
      <c r="CC993" s="1250">
        <f t="shared" ca="1" si="1129"/>
        <v>0</v>
      </c>
      <c r="CD993" s="1250">
        <f t="shared" ca="1" si="1129"/>
        <v>0</v>
      </c>
      <c r="CE993" s="1250">
        <f t="shared" ca="1" si="1129"/>
        <v>0</v>
      </c>
      <c r="CF993" s="1250">
        <f t="shared" ca="1" si="1129"/>
        <v>0</v>
      </c>
      <c r="CG993" s="1250">
        <f t="shared" ca="1" si="1129"/>
        <v>0</v>
      </c>
      <c r="CH993" s="1250">
        <f t="shared" ca="1" si="1129"/>
        <v>0</v>
      </c>
      <c r="CI993" s="1250">
        <f t="shared" ca="1" si="1129"/>
        <v>0</v>
      </c>
      <c r="CJ993" s="1250">
        <f t="shared" ca="1" si="1129"/>
        <v>0</v>
      </c>
      <c r="CK993" s="1250">
        <f t="shared" ca="1" si="1129"/>
        <v>0</v>
      </c>
      <c r="CL993" s="1250">
        <f t="shared" ca="1" si="1129"/>
        <v>0</v>
      </c>
      <c r="CM993" s="1250">
        <f t="shared" ca="1" si="1129"/>
        <v>0</v>
      </c>
      <c r="CN993" s="1250">
        <f t="shared" ca="1" si="1129"/>
        <v>0</v>
      </c>
      <c r="CO993" s="1250">
        <f t="shared" ca="1" si="1129"/>
        <v>0</v>
      </c>
      <c r="CP993" s="1250">
        <f t="shared" ca="1" si="1129"/>
        <v>0</v>
      </c>
      <c r="CQ993" s="1250">
        <f t="shared" ca="1" si="1129"/>
        <v>0</v>
      </c>
      <c r="CR993" s="1250">
        <f t="shared" ca="1" si="1129"/>
        <v>0</v>
      </c>
      <c r="CS993" s="1250">
        <f t="shared" ca="1" si="1129"/>
        <v>0</v>
      </c>
      <c r="CT993" s="1250">
        <f t="shared" ca="1" si="1129"/>
        <v>0</v>
      </c>
      <c r="CU993" s="1250">
        <f t="shared" ca="1" si="1129"/>
        <v>0</v>
      </c>
      <c r="CV993" s="1250">
        <f t="shared" ca="1" si="1129"/>
        <v>0</v>
      </c>
      <c r="CW993" s="1250">
        <f t="shared" ref="CW993:DU993" ca="1" si="1130">-CW978</f>
        <v>0</v>
      </c>
      <c r="CX993" s="1250">
        <f t="shared" ca="1" si="1130"/>
        <v>0</v>
      </c>
      <c r="CY993" s="1250">
        <f t="shared" ca="1" si="1130"/>
        <v>0</v>
      </c>
      <c r="CZ993" s="1250">
        <f t="shared" ca="1" si="1130"/>
        <v>0</v>
      </c>
      <c r="DA993" s="1250">
        <f t="shared" ca="1" si="1130"/>
        <v>0</v>
      </c>
      <c r="DB993" s="1250">
        <f t="shared" ca="1" si="1130"/>
        <v>0</v>
      </c>
      <c r="DC993" s="1250">
        <f t="shared" ca="1" si="1130"/>
        <v>0</v>
      </c>
      <c r="DD993" s="1250">
        <f t="shared" ca="1" si="1130"/>
        <v>0</v>
      </c>
      <c r="DE993" s="1250">
        <f t="shared" ca="1" si="1130"/>
        <v>0</v>
      </c>
      <c r="DF993" s="1250">
        <f t="shared" ca="1" si="1130"/>
        <v>0</v>
      </c>
      <c r="DG993" s="1250">
        <f t="shared" ca="1" si="1130"/>
        <v>0</v>
      </c>
      <c r="DH993" s="1250">
        <f t="shared" ca="1" si="1130"/>
        <v>0</v>
      </c>
      <c r="DI993" s="1250">
        <f t="shared" ca="1" si="1130"/>
        <v>0</v>
      </c>
      <c r="DJ993" s="1250">
        <f t="shared" ca="1" si="1130"/>
        <v>0</v>
      </c>
      <c r="DK993" s="1250">
        <f t="shared" ca="1" si="1130"/>
        <v>0</v>
      </c>
      <c r="DL993" s="1250">
        <f t="shared" ca="1" si="1130"/>
        <v>0</v>
      </c>
      <c r="DM993" s="1250">
        <f t="shared" ca="1" si="1130"/>
        <v>0</v>
      </c>
      <c r="DN993" s="1250">
        <f t="shared" ca="1" si="1130"/>
        <v>0</v>
      </c>
      <c r="DO993" s="1250">
        <f t="shared" ca="1" si="1130"/>
        <v>0</v>
      </c>
      <c r="DP993" s="1250">
        <f t="shared" ca="1" si="1130"/>
        <v>0</v>
      </c>
      <c r="DQ993" s="1250">
        <f t="shared" ca="1" si="1130"/>
        <v>0</v>
      </c>
      <c r="DR993" s="1250">
        <f t="shared" ca="1" si="1130"/>
        <v>0</v>
      </c>
      <c r="DS993" s="1250">
        <f t="shared" ca="1" si="1130"/>
        <v>0</v>
      </c>
      <c r="DT993" s="1250">
        <f t="shared" ca="1" si="1130"/>
        <v>0</v>
      </c>
      <c r="DU993" s="1250">
        <f t="shared" ca="1" si="1130"/>
        <v>0</v>
      </c>
      <c r="DV993" s="28" t="s">
        <v>803</v>
      </c>
    </row>
    <row r="994" spans="1:126">
      <c r="C994" s="859" t="s">
        <v>873</v>
      </c>
      <c r="E994" s="1250">
        <f t="shared" ref="E994:AJ994" ca="1" si="1131">-E983</f>
        <v>0</v>
      </c>
      <c r="F994" s="1250" t="e">
        <f t="shared" ca="1" si="1131"/>
        <v>#DIV/0!</v>
      </c>
      <c r="G994" s="1250" t="e">
        <f t="shared" ca="1" si="1131"/>
        <v>#DIV/0!</v>
      </c>
      <c r="H994" s="1250" t="e">
        <f t="shared" ca="1" si="1131"/>
        <v>#DIV/0!</v>
      </c>
      <c r="I994" s="1250" t="e">
        <f t="shared" ca="1" si="1131"/>
        <v>#DIV/0!</v>
      </c>
      <c r="J994" s="1250" t="e">
        <f t="shared" ca="1" si="1131"/>
        <v>#DIV/0!</v>
      </c>
      <c r="K994" s="1250" t="e">
        <f t="shared" ca="1" si="1131"/>
        <v>#DIV/0!</v>
      </c>
      <c r="L994" s="1250" t="e">
        <f t="shared" ca="1" si="1131"/>
        <v>#DIV/0!</v>
      </c>
      <c r="M994" s="1250" t="e">
        <f t="shared" ca="1" si="1131"/>
        <v>#DIV/0!</v>
      </c>
      <c r="N994" s="1250" t="e">
        <f t="shared" ca="1" si="1131"/>
        <v>#DIV/0!</v>
      </c>
      <c r="O994" s="1250" t="e">
        <f t="shared" ca="1" si="1131"/>
        <v>#DIV/0!</v>
      </c>
      <c r="P994" s="1250" t="e">
        <f t="shared" ca="1" si="1131"/>
        <v>#DIV/0!</v>
      </c>
      <c r="Q994" s="1250" t="e">
        <f t="shared" ca="1" si="1131"/>
        <v>#DIV/0!</v>
      </c>
      <c r="R994" s="1250" t="e">
        <f t="shared" ca="1" si="1131"/>
        <v>#DIV/0!</v>
      </c>
      <c r="S994" s="1250" t="e">
        <f t="shared" ca="1" si="1131"/>
        <v>#DIV/0!</v>
      </c>
      <c r="T994" s="1250" t="e">
        <f t="shared" ca="1" si="1131"/>
        <v>#DIV/0!</v>
      </c>
      <c r="U994" s="1250" t="e">
        <f t="shared" ca="1" si="1131"/>
        <v>#DIV/0!</v>
      </c>
      <c r="V994" s="1250" t="e">
        <f t="shared" ca="1" si="1131"/>
        <v>#DIV/0!</v>
      </c>
      <c r="W994" s="1250" t="e">
        <f t="shared" ca="1" si="1131"/>
        <v>#DIV/0!</v>
      </c>
      <c r="X994" s="1250" t="e">
        <f t="shared" ca="1" si="1131"/>
        <v>#DIV/0!</v>
      </c>
      <c r="Y994" s="1250" t="e">
        <f t="shared" ca="1" si="1131"/>
        <v>#DIV/0!</v>
      </c>
      <c r="Z994" s="1250" t="e">
        <f t="shared" ca="1" si="1131"/>
        <v>#DIV/0!</v>
      </c>
      <c r="AA994" s="1250" t="e">
        <f t="shared" ca="1" si="1131"/>
        <v>#DIV/0!</v>
      </c>
      <c r="AB994" s="1250" t="e">
        <f t="shared" ca="1" si="1131"/>
        <v>#DIV/0!</v>
      </c>
      <c r="AC994" s="1250" t="e">
        <f t="shared" ca="1" si="1131"/>
        <v>#DIV/0!</v>
      </c>
      <c r="AD994" s="1250" t="e">
        <f t="shared" ca="1" si="1131"/>
        <v>#DIV/0!</v>
      </c>
      <c r="AE994" s="1250" t="e">
        <f t="shared" ca="1" si="1131"/>
        <v>#DIV/0!</v>
      </c>
      <c r="AF994" s="1250" t="e">
        <f t="shared" ca="1" si="1131"/>
        <v>#DIV/0!</v>
      </c>
      <c r="AG994" s="1250" t="e">
        <f t="shared" ca="1" si="1131"/>
        <v>#DIV/0!</v>
      </c>
      <c r="AH994" s="1250" t="e">
        <f t="shared" ca="1" si="1131"/>
        <v>#DIV/0!</v>
      </c>
      <c r="AI994" s="1250" t="e">
        <f t="shared" ca="1" si="1131"/>
        <v>#DIV/0!</v>
      </c>
      <c r="AJ994" s="1250" t="e">
        <f t="shared" ca="1" si="1131"/>
        <v>#DIV/0!</v>
      </c>
      <c r="AK994" s="1250" t="e">
        <f t="shared" ref="AK994:BP994" ca="1" si="1132">-AK983</f>
        <v>#DIV/0!</v>
      </c>
      <c r="AL994" s="1250">
        <f t="shared" ca="1" si="1132"/>
        <v>4.2124912726453898</v>
      </c>
      <c r="AM994" s="1250">
        <f t="shared" ca="1" si="1132"/>
        <v>4.2124912726453898</v>
      </c>
      <c r="AN994" s="1250">
        <f t="shared" ca="1" si="1132"/>
        <v>4.2124912726453898</v>
      </c>
      <c r="AO994" s="1250">
        <f t="shared" ca="1" si="1132"/>
        <v>4.2124912726453898</v>
      </c>
      <c r="AP994" s="1250">
        <f t="shared" ca="1" si="1132"/>
        <v>4.2124912726453898</v>
      </c>
      <c r="AQ994" s="1250">
        <f t="shared" ca="1" si="1132"/>
        <v>4.2124912726453898</v>
      </c>
      <c r="AR994" s="1250">
        <f t="shared" ca="1" si="1132"/>
        <v>4.2124912726453898</v>
      </c>
      <c r="AS994" s="1250">
        <f t="shared" ca="1" si="1132"/>
        <v>4.2124912726453898</v>
      </c>
      <c r="AT994" s="1250">
        <f t="shared" ca="1" si="1132"/>
        <v>4.2124912726453898</v>
      </c>
      <c r="AU994" s="1250">
        <f t="shared" ca="1" si="1132"/>
        <v>4.2124912726453898</v>
      </c>
      <c r="AV994" s="1250">
        <f t="shared" ca="1" si="1132"/>
        <v>4.2124912726453898</v>
      </c>
      <c r="AW994" s="1250">
        <f t="shared" ca="1" si="1132"/>
        <v>4.2124912726453898</v>
      </c>
      <c r="AX994" s="1250">
        <f t="shared" ca="1" si="1132"/>
        <v>4.2124912726453898</v>
      </c>
      <c r="AY994" s="1250">
        <f t="shared" ca="1" si="1132"/>
        <v>4.2124912726453898</v>
      </c>
      <c r="AZ994" s="1250">
        <f t="shared" ca="1" si="1132"/>
        <v>4.2124912726453898</v>
      </c>
      <c r="BA994" s="1250">
        <f t="shared" ca="1" si="1132"/>
        <v>0</v>
      </c>
      <c r="BB994" s="1250">
        <f t="shared" ca="1" si="1132"/>
        <v>0</v>
      </c>
      <c r="BC994" s="1250">
        <f t="shared" ca="1" si="1132"/>
        <v>0</v>
      </c>
      <c r="BD994" s="1250">
        <f t="shared" ca="1" si="1132"/>
        <v>0</v>
      </c>
      <c r="BE994" s="1250">
        <f t="shared" ca="1" si="1132"/>
        <v>0</v>
      </c>
      <c r="BF994" s="1250">
        <f t="shared" ca="1" si="1132"/>
        <v>0</v>
      </c>
      <c r="BG994" s="1250">
        <f t="shared" ca="1" si="1132"/>
        <v>0</v>
      </c>
      <c r="BH994" s="1250">
        <f t="shared" ca="1" si="1132"/>
        <v>0</v>
      </c>
      <c r="BI994" s="1250">
        <f t="shared" ca="1" si="1132"/>
        <v>0</v>
      </c>
      <c r="BJ994" s="1250">
        <f t="shared" ca="1" si="1132"/>
        <v>0</v>
      </c>
      <c r="BK994" s="1250">
        <f t="shared" ca="1" si="1132"/>
        <v>0</v>
      </c>
      <c r="BL994" s="1250">
        <f t="shared" ca="1" si="1132"/>
        <v>0</v>
      </c>
      <c r="BM994" s="1250">
        <f t="shared" ca="1" si="1132"/>
        <v>0</v>
      </c>
      <c r="BN994" s="1250">
        <f t="shared" ca="1" si="1132"/>
        <v>0</v>
      </c>
      <c r="BO994" s="1250">
        <f t="shared" ca="1" si="1132"/>
        <v>0</v>
      </c>
      <c r="BP994" s="1250">
        <f t="shared" ca="1" si="1132"/>
        <v>0</v>
      </c>
      <c r="BQ994" s="1250">
        <f t="shared" ref="BQ994:CV994" ca="1" si="1133">-BQ983</f>
        <v>0</v>
      </c>
      <c r="BR994" s="1250">
        <f t="shared" ca="1" si="1133"/>
        <v>0</v>
      </c>
      <c r="BS994" s="1250">
        <f t="shared" ca="1" si="1133"/>
        <v>0</v>
      </c>
      <c r="BT994" s="1250">
        <f t="shared" ca="1" si="1133"/>
        <v>0</v>
      </c>
      <c r="BU994" s="1250">
        <f t="shared" ca="1" si="1133"/>
        <v>0</v>
      </c>
      <c r="BV994" s="1250">
        <f t="shared" ca="1" si="1133"/>
        <v>0</v>
      </c>
      <c r="BW994" s="1250">
        <f t="shared" ca="1" si="1133"/>
        <v>0</v>
      </c>
      <c r="BX994" s="1250">
        <f t="shared" ca="1" si="1133"/>
        <v>0</v>
      </c>
      <c r="BY994" s="1250">
        <f t="shared" ca="1" si="1133"/>
        <v>0</v>
      </c>
      <c r="BZ994" s="1250">
        <f t="shared" ca="1" si="1133"/>
        <v>0</v>
      </c>
      <c r="CA994" s="1250">
        <f t="shared" ca="1" si="1133"/>
        <v>0</v>
      </c>
      <c r="CB994" s="1250">
        <f t="shared" ca="1" si="1133"/>
        <v>0</v>
      </c>
      <c r="CC994" s="1250">
        <f t="shared" ca="1" si="1133"/>
        <v>0</v>
      </c>
      <c r="CD994" s="1250">
        <f t="shared" ca="1" si="1133"/>
        <v>0</v>
      </c>
      <c r="CE994" s="1250">
        <f t="shared" ca="1" si="1133"/>
        <v>0</v>
      </c>
      <c r="CF994" s="1250">
        <f t="shared" ca="1" si="1133"/>
        <v>0</v>
      </c>
      <c r="CG994" s="1250">
        <f t="shared" ca="1" si="1133"/>
        <v>0</v>
      </c>
      <c r="CH994" s="1250">
        <f t="shared" ca="1" si="1133"/>
        <v>0</v>
      </c>
      <c r="CI994" s="1250">
        <f t="shared" ca="1" si="1133"/>
        <v>0</v>
      </c>
      <c r="CJ994" s="1250">
        <f t="shared" ca="1" si="1133"/>
        <v>0</v>
      </c>
      <c r="CK994" s="1250">
        <f t="shared" ca="1" si="1133"/>
        <v>0</v>
      </c>
      <c r="CL994" s="1250">
        <f t="shared" ca="1" si="1133"/>
        <v>0</v>
      </c>
      <c r="CM994" s="1250">
        <f t="shared" ca="1" si="1133"/>
        <v>0</v>
      </c>
      <c r="CN994" s="1250">
        <f t="shared" ca="1" si="1133"/>
        <v>0</v>
      </c>
      <c r="CO994" s="1250">
        <f t="shared" ca="1" si="1133"/>
        <v>0</v>
      </c>
      <c r="CP994" s="1250">
        <f t="shared" ca="1" si="1133"/>
        <v>0</v>
      </c>
      <c r="CQ994" s="1250">
        <f t="shared" ca="1" si="1133"/>
        <v>0</v>
      </c>
      <c r="CR994" s="1250">
        <f t="shared" ca="1" si="1133"/>
        <v>0</v>
      </c>
      <c r="CS994" s="1250">
        <f t="shared" ca="1" si="1133"/>
        <v>0</v>
      </c>
      <c r="CT994" s="1250">
        <f t="shared" ca="1" si="1133"/>
        <v>0</v>
      </c>
      <c r="CU994" s="1250">
        <f t="shared" ca="1" si="1133"/>
        <v>0</v>
      </c>
      <c r="CV994" s="1250">
        <f t="shared" ca="1" si="1133"/>
        <v>0</v>
      </c>
      <c r="CW994" s="1250">
        <f t="shared" ref="CW994:DU994" ca="1" si="1134">-CW983</f>
        <v>0</v>
      </c>
      <c r="CX994" s="1250">
        <f t="shared" ca="1" si="1134"/>
        <v>0</v>
      </c>
      <c r="CY994" s="1250">
        <f t="shared" ca="1" si="1134"/>
        <v>0</v>
      </c>
      <c r="CZ994" s="1250">
        <f t="shared" ca="1" si="1134"/>
        <v>0</v>
      </c>
      <c r="DA994" s="1250">
        <f t="shared" ca="1" si="1134"/>
        <v>0</v>
      </c>
      <c r="DB994" s="1250">
        <f t="shared" ca="1" si="1134"/>
        <v>0</v>
      </c>
      <c r="DC994" s="1250">
        <f t="shared" ca="1" si="1134"/>
        <v>0</v>
      </c>
      <c r="DD994" s="1250">
        <f t="shared" ca="1" si="1134"/>
        <v>0</v>
      </c>
      <c r="DE994" s="1250">
        <f t="shared" ca="1" si="1134"/>
        <v>0</v>
      </c>
      <c r="DF994" s="1250">
        <f t="shared" ca="1" si="1134"/>
        <v>0</v>
      </c>
      <c r="DG994" s="1250">
        <f t="shared" ca="1" si="1134"/>
        <v>0</v>
      </c>
      <c r="DH994" s="1250">
        <f t="shared" ca="1" si="1134"/>
        <v>0</v>
      </c>
      <c r="DI994" s="1250">
        <f t="shared" ca="1" si="1134"/>
        <v>0</v>
      </c>
      <c r="DJ994" s="1250">
        <f t="shared" ca="1" si="1134"/>
        <v>0</v>
      </c>
      <c r="DK994" s="1250">
        <f t="shared" ca="1" si="1134"/>
        <v>0</v>
      </c>
      <c r="DL994" s="1250">
        <f t="shared" ca="1" si="1134"/>
        <v>0</v>
      </c>
      <c r="DM994" s="1250">
        <f t="shared" ca="1" si="1134"/>
        <v>0</v>
      </c>
      <c r="DN994" s="1250">
        <f t="shared" ca="1" si="1134"/>
        <v>0</v>
      </c>
      <c r="DO994" s="1250">
        <f t="shared" ca="1" si="1134"/>
        <v>0</v>
      </c>
      <c r="DP994" s="1250">
        <f t="shared" ca="1" si="1134"/>
        <v>0</v>
      </c>
      <c r="DQ994" s="1250">
        <f t="shared" ca="1" si="1134"/>
        <v>0</v>
      </c>
      <c r="DR994" s="1250">
        <f t="shared" ca="1" si="1134"/>
        <v>0</v>
      </c>
      <c r="DS994" s="1250">
        <f t="shared" ca="1" si="1134"/>
        <v>0</v>
      </c>
      <c r="DT994" s="1250">
        <f t="shared" ca="1" si="1134"/>
        <v>0</v>
      </c>
      <c r="DU994" s="1250">
        <f t="shared" ca="1" si="1134"/>
        <v>0</v>
      </c>
      <c r="DV994" s="28" t="s">
        <v>803</v>
      </c>
    </row>
    <row r="995" spans="1:126">
      <c r="C995" s="859" t="s">
        <v>874</v>
      </c>
      <c r="E995" s="1250" t="e">
        <f t="shared" ref="E995:AJ995" ca="1" si="1135">E734-D734</f>
        <v>#DIV/0!</v>
      </c>
      <c r="F995" s="1250" t="e">
        <f t="shared" ca="1" si="1135"/>
        <v>#DIV/0!</v>
      </c>
      <c r="G995" s="1250" t="e">
        <f t="shared" ca="1" si="1135"/>
        <v>#DIV/0!</v>
      </c>
      <c r="H995" s="1250" t="e">
        <f t="shared" ca="1" si="1135"/>
        <v>#DIV/0!</v>
      </c>
      <c r="I995" s="1250" t="e">
        <f t="shared" ca="1" si="1135"/>
        <v>#DIV/0!</v>
      </c>
      <c r="J995" s="1250" t="e">
        <f t="shared" ca="1" si="1135"/>
        <v>#DIV/0!</v>
      </c>
      <c r="K995" s="1250" t="e">
        <f t="shared" ca="1" si="1135"/>
        <v>#DIV/0!</v>
      </c>
      <c r="L995" s="1250" t="e">
        <f t="shared" ca="1" si="1135"/>
        <v>#DIV/0!</v>
      </c>
      <c r="M995" s="1250" t="e">
        <f t="shared" ca="1" si="1135"/>
        <v>#DIV/0!</v>
      </c>
      <c r="N995" s="1250" t="e">
        <f t="shared" ca="1" si="1135"/>
        <v>#DIV/0!</v>
      </c>
      <c r="O995" s="1250" t="e">
        <f t="shared" ca="1" si="1135"/>
        <v>#DIV/0!</v>
      </c>
      <c r="P995" s="1250" t="e">
        <f t="shared" ca="1" si="1135"/>
        <v>#DIV/0!</v>
      </c>
      <c r="Q995" s="1250" t="e">
        <f t="shared" ca="1" si="1135"/>
        <v>#DIV/0!</v>
      </c>
      <c r="R995" s="1250" t="e">
        <f t="shared" ca="1" si="1135"/>
        <v>#DIV/0!</v>
      </c>
      <c r="S995" s="1250" t="e">
        <f t="shared" ca="1" si="1135"/>
        <v>#DIV/0!</v>
      </c>
      <c r="T995" s="1250" t="e">
        <f t="shared" ca="1" si="1135"/>
        <v>#DIV/0!</v>
      </c>
      <c r="U995" s="1250" t="e">
        <f t="shared" ca="1" si="1135"/>
        <v>#DIV/0!</v>
      </c>
      <c r="V995" s="1250" t="e">
        <f t="shared" ca="1" si="1135"/>
        <v>#DIV/0!</v>
      </c>
      <c r="W995" s="1250" t="e">
        <f t="shared" ca="1" si="1135"/>
        <v>#DIV/0!</v>
      </c>
      <c r="X995" s="1250" t="e">
        <f t="shared" ca="1" si="1135"/>
        <v>#DIV/0!</v>
      </c>
      <c r="Y995" s="1250" t="e">
        <f t="shared" ca="1" si="1135"/>
        <v>#DIV/0!</v>
      </c>
      <c r="Z995" s="1250" t="e">
        <f t="shared" ca="1" si="1135"/>
        <v>#DIV/0!</v>
      </c>
      <c r="AA995" s="1250" t="e">
        <f t="shared" ca="1" si="1135"/>
        <v>#DIV/0!</v>
      </c>
      <c r="AB995" s="1250" t="e">
        <f t="shared" ca="1" si="1135"/>
        <v>#DIV/0!</v>
      </c>
      <c r="AC995" s="1250" t="e">
        <f t="shared" ca="1" si="1135"/>
        <v>#DIV/0!</v>
      </c>
      <c r="AD995" s="1250" t="e">
        <f t="shared" ca="1" si="1135"/>
        <v>#DIV/0!</v>
      </c>
      <c r="AE995" s="1250" t="e">
        <f t="shared" ca="1" si="1135"/>
        <v>#DIV/0!</v>
      </c>
      <c r="AF995" s="1250" t="e">
        <f t="shared" ca="1" si="1135"/>
        <v>#DIV/0!</v>
      </c>
      <c r="AG995" s="1250" t="e">
        <f t="shared" ca="1" si="1135"/>
        <v>#DIV/0!</v>
      </c>
      <c r="AH995" s="1250" t="e">
        <f t="shared" ca="1" si="1135"/>
        <v>#DIV/0!</v>
      </c>
      <c r="AI995" s="1250" t="e">
        <f t="shared" ca="1" si="1135"/>
        <v>#DIV/0!</v>
      </c>
      <c r="AJ995" s="1250" t="e">
        <f t="shared" ca="1" si="1135"/>
        <v>#DIV/0!</v>
      </c>
      <c r="AK995" s="1250" t="e">
        <f t="shared" ref="AK995:BP995" ca="1" si="1136">AK734-AJ734</f>
        <v>#DIV/0!</v>
      </c>
      <c r="AL995" s="1250" t="e">
        <f t="shared" ca="1" si="1136"/>
        <v>#DIV/0!</v>
      </c>
      <c r="AM995" s="1250" t="e">
        <f t="shared" ca="1" si="1136"/>
        <v>#DIV/0!</v>
      </c>
      <c r="AN995" s="1250" t="e">
        <f t="shared" ca="1" si="1136"/>
        <v>#DIV/0!</v>
      </c>
      <c r="AO995" s="1250" t="e">
        <f t="shared" ca="1" si="1136"/>
        <v>#DIV/0!</v>
      </c>
      <c r="AP995" s="1250" t="e">
        <f t="shared" ca="1" si="1136"/>
        <v>#DIV/0!</v>
      </c>
      <c r="AQ995" s="1250" t="e">
        <f t="shared" ca="1" si="1136"/>
        <v>#DIV/0!</v>
      </c>
      <c r="AR995" s="1250" t="e">
        <f t="shared" ca="1" si="1136"/>
        <v>#DIV/0!</v>
      </c>
      <c r="AS995" s="1250" t="e">
        <f t="shared" ca="1" si="1136"/>
        <v>#DIV/0!</v>
      </c>
      <c r="AT995" s="1250" t="e">
        <f t="shared" ca="1" si="1136"/>
        <v>#DIV/0!</v>
      </c>
      <c r="AU995" s="1250" t="e">
        <f t="shared" ca="1" si="1136"/>
        <v>#DIV/0!</v>
      </c>
      <c r="AV995" s="1250" t="e">
        <f t="shared" ca="1" si="1136"/>
        <v>#DIV/0!</v>
      </c>
      <c r="AW995" s="1250" t="e">
        <f t="shared" ca="1" si="1136"/>
        <v>#DIV/0!</v>
      </c>
      <c r="AX995" s="1250" t="e">
        <f t="shared" ca="1" si="1136"/>
        <v>#DIV/0!</v>
      </c>
      <c r="AY995" s="1250" t="e">
        <f t="shared" ca="1" si="1136"/>
        <v>#DIV/0!</v>
      </c>
      <c r="AZ995" s="1250" t="e">
        <f t="shared" ca="1" si="1136"/>
        <v>#DIV/0!</v>
      </c>
      <c r="BA995" s="1250" t="e">
        <f t="shared" ca="1" si="1136"/>
        <v>#DIV/0!</v>
      </c>
      <c r="BB995" s="1250" t="e">
        <f t="shared" ca="1" si="1136"/>
        <v>#DIV/0!</v>
      </c>
      <c r="BC995" s="1250" t="e">
        <f t="shared" ca="1" si="1136"/>
        <v>#DIV/0!</v>
      </c>
      <c r="BD995" s="1250" t="e">
        <f t="shared" ca="1" si="1136"/>
        <v>#DIV/0!</v>
      </c>
      <c r="BE995" s="1250" t="e">
        <f t="shared" ca="1" si="1136"/>
        <v>#DIV/0!</v>
      </c>
      <c r="BF995" s="1250" t="e">
        <f t="shared" ca="1" si="1136"/>
        <v>#DIV/0!</v>
      </c>
      <c r="BG995" s="1250" t="e">
        <f t="shared" ca="1" si="1136"/>
        <v>#DIV/0!</v>
      </c>
      <c r="BH995" s="1250" t="e">
        <f t="shared" ca="1" si="1136"/>
        <v>#DIV/0!</v>
      </c>
      <c r="BI995" s="1250" t="e">
        <f t="shared" ca="1" si="1136"/>
        <v>#DIV/0!</v>
      </c>
      <c r="BJ995" s="1250" t="e">
        <f t="shared" ca="1" si="1136"/>
        <v>#DIV/0!</v>
      </c>
      <c r="BK995" s="1250" t="e">
        <f t="shared" ca="1" si="1136"/>
        <v>#DIV/0!</v>
      </c>
      <c r="BL995" s="1250" t="e">
        <f t="shared" ca="1" si="1136"/>
        <v>#DIV/0!</v>
      </c>
      <c r="BM995" s="1250" t="e">
        <f t="shared" ca="1" si="1136"/>
        <v>#DIV/0!</v>
      </c>
      <c r="BN995" s="1250" t="e">
        <f t="shared" ca="1" si="1136"/>
        <v>#DIV/0!</v>
      </c>
      <c r="BO995" s="1250" t="e">
        <f t="shared" ca="1" si="1136"/>
        <v>#DIV/0!</v>
      </c>
      <c r="BP995" s="1250" t="e">
        <f t="shared" ca="1" si="1136"/>
        <v>#DIV/0!</v>
      </c>
      <c r="BQ995" s="1250" t="e">
        <f t="shared" ref="BQ995:CV995" ca="1" si="1137">BQ734-BP734</f>
        <v>#DIV/0!</v>
      </c>
      <c r="BR995" s="1250" t="e">
        <f t="shared" ca="1" si="1137"/>
        <v>#DIV/0!</v>
      </c>
      <c r="BS995" s="1250" t="e">
        <f t="shared" ca="1" si="1137"/>
        <v>#DIV/0!</v>
      </c>
      <c r="BT995" s="1250" t="e">
        <f t="shared" ca="1" si="1137"/>
        <v>#DIV/0!</v>
      </c>
      <c r="BU995" s="1250" t="e">
        <f t="shared" ca="1" si="1137"/>
        <v>#DIV/0!</v>
      </c>
      <c r="BV995" s="1250" t="e">
        <f t="shared" ca="1" si="1137"/>
        <v>#DIV/0!</v>
      </c>
      <c r="BW995" s="1250" t="e">
        <f t="shared" ca="1" si="1137"/>
        <v>#DIV/0!</v>
      </c>
      <c r="BX995" s="1250" t="e">
        <f t="shared" ca="1" si="1137"/>
        <v>#DIV/0!</v>
      </c>
      <c r="BY995" s="1250" t="e">
        <f t="shared" ca="1" si="1137"/>
        <v>#DIV/0!</v>
      </c>
      <c r="BZ995" s="1250" t="e">
        <f t="shared" ca="1" si="1137"/>
        <v>#DIV/0!</v>
      </c>
      <c r="CA995" s="1250" t="e">
        <f t="shared" ca="1" si="1137"/>
        <v>#DIV/0!</v>
      </c>
      <c r="CB995" s="1250" t="e">
        <f t="shared" ca="1" si="1137"/>
        <v>#DIV/0!</v>
      </c>
      <c r="CC995" s="1250" t="e">
        <f t="shared" ca="1" si="1137"/>
        <v>#DIV/0!</v>
      </c>
      <c r="CD995" s="1250" t="e">
        <f t="shared" ca="1" si="1137"/>
        <v>#DIV/0!</v>
      </c>
      <c r="CE995" s="1250" t="e">
        <f t="shared" ca="1" si="1137"/>
        <v>#DIV/0!</v>
      </c>
      <c r="CF995" s="1250" t="e">
        <f t="shared" ca="1" si="1137"/>
        <v>#DIV/0!</v>
      </c>
      <c r="CG995" s="1250" t="e">
        <f t="shared" ca="1" si="1137"/>
        <v>#DIV/0!</v>
      </c>
      <c r="CH995" s="1250" t="e">
        <f t="shared" ca="1" si="1137"/>
        <v>#DIV/0!</v>
      </c>
      <c r="CI995" s="1250" t="e">
        <f t="shared" ca="1" si="1137"/>
        <v>#DIV/0!</v>
      </c>
      <c r="CJ995" s="1250" t="e">
        <f t="shared" ca="1" si="1137"/>
        <v>#DIV/0!</v>
      </c>
      <c r="CK995" s="1250" t="e">
        <f t="shared" ca="1" si="1137"/>
        <v>#DIV/0!</v>
      </c>
      <c r="CL995" s="1250" t="e">
        <f t="shared" ca="1" si="1137"/>
        <v>#DIV/0!</v>
      </c>
      <c r="CM995" s="1250" t="e">
        <f t="shared" ca="1" si="1137"/>
        <v>#DIV/0!</v>
      </c>
      <c r="CN995" s="1250" t="e">
        <f t="shared" ca="1" si="1137"/>
        <v>#DIV/0!</v>
      </c>
      <c r="CO995" s="1250" t="e">
        <f t="shared" ca="1" si="1137"/>
        <v>#DIV/0!</v>
      </c>
      <c r="CP995" s="1250" t="e">
        <f t="shared" ca="1" si="1137"/>
        <v>#DIV/0!</v>
      </c>
      <c r="CQ995" s="1250" t="e">
        <f t="shared" ca="1" si="1137"/>
        <v>#DIV/0!</v>
      </c>
      <c r="CR995" s="1250" t="e">
        <f t="shared" ca="1" si="1137"/>
        <v>#DIV/0!</v>
      </c>
      <c r="CS995" s="1250" t="e">
        <f t="shared" ca="1" si="1137"/>
        <v>#DIV/0!</v>
      </c>
      <c r="CT995" s="1250" t="e">
        <f t="shared" ca="1" si="1137"/>
        <v>#DIV/0!</v>
      </c>
      <c r="CU995" s="1250" t="e">
        <f t="shared" ca="1" si="1137"/>
        <v>#DIV/0!</v>
      </c>
      <c r="CV995" s="1250" t="e">
        <f t="shared" ca="1" si="1137"/>
        <v>#DIV/0!</v>
      </c>
      <c r="CW995" s="1250" t="e">
        <f t="shared" ref="CW995:DU995" ca="1" si="1138">CW734-CV734</f>
        <v>#DIV/0!</v>
      </c>
      <c r="CX995" s="1250" t="e">
        <f t="shared" ca="1" si="1138"/>
        <v>#DIV/0!</v>
      </c>
      <c r="CY995" s="1250" t="e">
        <f t="shared" ca="1" si="1138"/>
        <v>#DIV/0!</v>
      </c>
      <c r="CZ995" s="1250" t="e">
        <f t="shared" ca="1" si="1138"/>
        <v>#DIV/0!</v>
      </c>
      <c r="DA995" s="1250" t="e">
        <f t="shared" ca="1" si="1138"/>
        <v>#DIV/0!</v>
      </c>
      <c r="DB995" s="1250" t="e">
        <f t="shared" ca="1" si="1138"/>
        <v>#DIV/0!</v>
      </c>
      <c r="DC995" s="1250" t="e">
        <f t="shared" ca="1" si="1138"/>
        <v>#DIV/0!</v>
      </c>
      <c r="DD995" s="1250" t="e">
        <f t="shared" ca="1" si="1138"/>
        <v>#DIV/0!</v>
      </c>
      <c r="DE995" s="1250" t="e">
        <f t="shared" ca="1" si="1138"/>
        <v>#DIV/0!</v>
      </c>
      <c r="DF995" s="1250" t="e">
        <f t="shared" ca="1" si="1138"/>
        <v>#DIV/0!</v>
      </c>
      <c r="DG995" s="1250" t="e">
        <f t="shared" ca="1" si="1138"/>
        <v>#DIV/0!</v>
      </c>
      <c r="DH995" s="1250" t="e">
        <f t="shared" ca="1" si="1138"/>
        <v>#DIV/0!</v>
      </c>
      <c r="DI995" s="1250" t="e">
        <f t="shared" ca="1" si="1138"/>
        <v>#DIV/0!</v>
      </c>
      <c r="DJ995" s="1250" t="e">
        <f t="shared" ca="1" si="1138"/>
        <v>#DIV/0!</v>
      </c>
      <c r="DK995" s="1250" t="e">
        <f t="shared" ca="1" si="1138"/>
        <v>#DIV/0!</v>
      </c>
      <c r="DL995" s="1250" t="e">
        <f t="shared" ca="1" si="1138"/>
        <v>#DIV/0!</v>
      </c>
      <c r="DM995" s="1250" t="e">
        <f t="shared" ca="1" si="1138"/>
        <v>#DIV/0!</v>
      </c>
      <c r="DN995" s="1250" t="e">
        <f t="shared" ca="1" si="1138"/>
        <v>#DIV/0!</v>
      </c>
      <c r="DO995" s="1250" t="e">
        <f t="shared" ca="1" si="1138"/>
        <v>#DIV/0!</v>
      </c>
      <c r="DP995" s="1250" t="e">
        <f t="shared" ca="1" si="1138"/>
        <v>#DIV/0!</v>
      </c>
      <c r="DQ995" s="1250" t="e">
        <f t="shared" ca="1" si="1138"/>
        <v>#DIV/0!</v>
      </c>
      <c r="DR995" s="1250" t="e">
        <f t="shared" ca="1" si="1138"/>
        <v>#DIV/0!</v>
      </c>
      <c r="DS995" s="1250" t="e">
        <f t="shared" ca="1" si="1138"/>
        <v>#DIV/0!</v>
      </c>
      <c r="DT995" s="1250" t="e">
        <f t="shared" ca="1" si="1138"/>
        <v>#DIV/0!</v>
      </c>
      <c r="DU995" s="1250" t="e">
        <f t="shared" ca="1" si="1138"/>
        <v>#DIV/0!</v>
      </c>
      <c r="DV995" s="28" t="s">
        <v>803</v>
      </c>
    </row>
    <row r="996" spans="1:126">
      <c r="C996" s="859" t="s">
        <v>875</v>
      </c>
      <c r="E996" s="1250">
        <f t="shared" ref="E996:AJ996" si="1139">-E985</f>
        <v>0</v>
      </c>
      <c r="F996" s="1250">
        <f t="shared" si="1139"/>
        <v>0</v>
      </c>
      <c r="G996" s="1250">
        <f t="shared" si="1139"/>
        <v>0</v>
      </c>
      <c r="H996" s="1250">
        <f t="shared" si="1139"/>
        <v>0</v>
      </c>
      <c r="I996" s="1250">
        <f t="shared" si="1139"/>
        <v>0</v>
      </c>
      <c r="J996" s="1250">
        <f t="shared" si="1139"/>
        <v>0</v>
      </c>
      <c r="K996" s="1250">
        <f t="shared" si="1139"/>
        <v>0</v>
      </c>
      <c r="L996" s="1250">
        <f t="shared" si="1139"/>
        <v>0</v>
      </c>
      <c r="M996" s="1250">
        <f t="shared" si="1139"/>
        <v>0</v>
      </c>
      <c r="N996" s="1250">
        <f t="shared" si="1139"/>
        <v>0</v>
      </c>
      <c r="O996" s="1250">
        <f t="shared" si="1139"/>
        <v>0</v>
      </c>
      <c r="P996" s="1250">
        <f t="shared" si="1139"/>
        <v>0</v>
      </c>
      <c r="Q996" s="1250">
        <f t="shared" si="1139"/>
        <v>0</v>
      </c>
      <c r="R996" s="1250">
        <f t="shared" si="1139"/>
        <v>0</v>
      </c>
      <c r="S996" s="1250">
        <f t="shared" si="1139"/>
        <v>0</v>
      </c>
      <c r="T996" s="1250">
        <f t="shared" si="1139"/>
        <v>0</v>
      </c>
      <c r="U996" s="1250">
        <f t="shared" si="1139"/>
        <v>0</v>
      </c>
      <c r="V996" s="1250">
        <f t="shared" si="1139"/>
        <v>0</v>
      </c>
      <c r="W996" s="1250">
        <f t="shared" si="1139"/>
        <v>0</v>
      </c>
      <c r="X996" s="1250">
        <f t="shared" si="1139"/>
        <v>0</v>
      </c>
      <c r="Y996" s="1250">
        <f t="shared" si="1139"/>
        <v>0</v>
      </c>
      <c r="Z996" s="1250">
        <f t="shared" si="1139"/>
        <v>0</v>
      </c>
      <c r="AA996" s="1250">
        <f t="shared" si="1139"/>
        <v>0</v>
      </c>
      <c r="AB996" s="1250">
        <f t="shared" si="1139"/>
        <v>0</v>
      </c>
      <c r="AC996" s="1250">
        <f t="shared" si="1139"/>
        <v>0</v>
      </c>
      <c r="AD996" s="1250">
        <f t="shared" si="1139"/>
        <v>0</v>
      </c>
      <c r="AE996" s="1250">
        <f t="shared" si="1139"/>
        <v>0</v>
      </c>
      <c r="AF996" s="1250">
        <f t="shared" si="1139"/>
        <v>0</v>
      </c>
      <c r="AG996" s="1250">
        <f t="shared" si="1139"/>
        <v>0</v>
      </c>
      <c r="AH996" s="1250">
        <f t="shared" si="1139"/>
        <v>0</v>
      </c>
      <c r="AI996" s="1250">
        <f t="shared" si="1139"/>
        <v>0</v>
      </c>
      <c r="AJ996" s="1250">
        <f t="shared" si="1139"/>
        <v>0</v>
      </c>
      <c r="AK996" s="1250">
        <f t="shared" ref="AK996:BP996" si="1140">-AK985</f>
        <v>0</v>
      </c>
      <c r="AL996" s="1250">
        <f t="shared" si="1140"/>
        <v>0</v>
      </c>
      <c r="AM996" s="1250">
        <f t="shared" si="1140"/>
        <v>0</v>
      </c>
      <c r="AN996" s="1250">
        <f t="shared" si="1140"/>
        <v>0</v>
      </c>
      <c r="AO996" s="1250">
        <f t="shared" si="1140"/>
        <v>0</v>
      </c>
      <c r="AP996" s="1250">
        <f t="shared" si="1140"/>
        <v>0</v>
      </c>
      <c r="AQ996" s="1250">
        <f t="shared" si="1140"/>
        <v>0</v>
      </c>
      <c r="AR996" s="1250">
        <f t="shared" si="1140"/>
        <v>0</v>
      </c>
      <c r="AS996" s="1250">
        <f t="shared" si="1140"/>
        <v>0</v>
      </c>
      <c r="AT996" s="1250">
        <f t="shared" si="1140"/>
        <v>0</v>
      </c>
      <c r="AU996" s="1250">
        <f t="shared" si="1140"/>
        <v>0</v>
      </c>
      <c r="AV996" s="1250">
        <f t="shared" si="1140"/>
        <v>0</v>
      </c>
      <c r="AW996" s="1250">
        <f t="shared" si="1140"/>
        <v>0</v>
      </c>
      <c r="AX996" s="1250">
        <f t="shared" si="1140"/>
        <v>0</v>
      </c>
      <c r="AY996" s="1250">
        <f t="shared" si="1140"/>
        <v>0</v>
      </c>
      <c r="AZ996" s="1250">
        <f t="shared" si="1140"/>
        <v>0</v>
      </c>
      <c r="BA996" s="1250">
        <f t="shared" si="1140"/>
        <v>0</v>
      </c>
      <c r="BB996" s="1250">
        <f t="shared" si="1140"/>
        <v>0</v>
      </c>
      <c r="BC996" s="1250">
        <f t="shared" si="1140"/>
        <v>0</v>
      </c>
      <c r="BD996" s="1250">
        <f t="shared" si="1140"/>
        <v>0</v>
      </c>
      <c r="BE996" s="1250">
        <f t="shared" si="1140"/>
        <v>0</v>
      </c>
      <c r="BF996" s="1250">
        <f t="shared" si="1140"/>
        <v>0</v>
      </c>
      <c r="BG996" s="1250">
        <f t="shared" si="1140"/>
        <v>0</v>
      </c>
      <c r="BH996" s="1250">
        <f t="shared" si="1140"/>
        <v>0</v>
      </c>
      <c r="BI996" s="1250">
        <f t="shared" si="1140"/>
        <v>0</v>
      </c>
      <c r="BJ996" s="1250">
        <f t="shared" si="1140"/>
        <v>0</v>
      </c>
      <c r="BK996" s="1250">
        <f t="shared" si="1140"/>
        <v>0</v>
      </c>
      <c r="BL996" s="1250">
        <f t="shared" si="1140"/>
        <v>0</v>
      </c>
      <c r="BM996" s="1250">
        <f t="shared" si="1140"/>
        <v>0</v>
      </c>
      <c r="BN996" s="1250">
        <f t="shared" si="1140"/>
        <v>0</v>
      </c>
      <c r="BO996" s="1250">
        <f t="shared" si="1140"/>
        <v>0</v>
      </c>
      <c r="BP996" s="1250">
        <f t="shared" si="1140"/>
        <v>0</v>
      </c>
      <c r="BQ996" s="1250">
        <f t="shared" ref="BQ996:CV996" si="1141">-BQ985</f>
        <v>0</v>
      </c>
      <c r="BR996" s="1250">
        <f t="shared" si="1141"/>
        <v>0</v>
      </c>
      <c r="BS996" s="1250">
        <f t="shared" si="1141"/>
        <v>0</v>
      </c>
      <c r="BT996" s="1250">
        <f t="shared" si="1141"/>
        <v>0</v>
      </c>
      <c r="BU996" s="1250">
        <f t="shared" si="1141"/>
        <v>0</v>
      </c>
      <c r="BV996" s="1250">
        <f t="shared" si="1141"/>
        <v>0</v>
      </c>
      <c r="BW996" s="1250">
        <f t="shared" si="1141"/>
        <v>0</v>
      </c>
      <c r="BX996" s="1250">
        <f t="shared" si="1141"/>
        <v>0</v>
      </c>
      <c r="BY996" s="1250">
        <f t="shared" si="1141"/>
        <v>0</v>
      </c>
      <c r="BZ996" s="1250">
        <f t="shared" si="1141"/>
        <v>0</v>
      </c>
      <c r="CA996" s="1250">
        <f t="shared" si="1141"/>
        <v>0</v>
      </c>
      <c r="CB996" s="1250">
        <f t="shared" si="1141"/>
        <v>0</v>
      </c>
      <c r="CC996" s="1250">
        <f t="shared" si="1141"/>
        <v>0</v>
      </c>
      <c r="CD996" s="1250">
        <f t="shared" si="1141"/>
        <v>0</v>
      </c>
      <c r="CE996" s="1250">
        <f t="shared" si="1141"/>
        <v>0</v>
      </c>
      <c r="CF996" s="1250">
        <f t="shared" si="1141"/>
        <v>0</v>
      </c>
      <c r="CG996" s="1250">
        <f t="shared" si="1141"/>
        <v>0</v>
      </c>
      <c r="CH996" s="1250">
        <f t="shared" si="1141"/>
        <v>0</v>
      </c>
      <c r="CI996" s="1250">
        <f t="shared" si="1141"/>
        <v>0</v>
      </c>
      <c r="CJ996" s="1250">
        <f t="shared" si="1141"/>
        <v>0</v>
      </c>
      <c r="CK996" s="1250">
        <f t="shared" si="1141"/>
        <v>0</v>
      </c>
      <c r="CL996" s="1250">
        <f t="shared" si="1141"/>
        <v>0</v>
      </c>
      <c r="CM996" s="1250">
        <f t="shared" si="1141"/>
        <v>0</v>
      </c>
      <c r="CN996" s="1250">
        <f t="shared" si="1141"/>
        <v>0</v>
      </c>
      <c r="CO996" s="1250">
        <f t="shared" si="1141"/>
        <v>0</v>
      </c>
      <c r="CP996" s="1250">
        <f t="shared" si="1141"/>
        <v>0</v>
      </c>
      <c r="CQ996" s="1250">
        <f t="shared" si="1141"/>
        <v>0</v>
      </c>
      <c r="CR996" s="1250">
        <f t="shared" si="1141"/>
        <v>0</v>
      </c>
      <c r="CS996" s="1250">
        <f t="shared" si="1141"/>
        <v>0</v>
      </c>
      <c r="CT996" s="1250">
        <f t="shared" si="1141"/>
        <v>0</v>
      </c>
      <c r="CU996" s="1250">
        <f t="shared" si="1141"/>
        <v>0</v>
      </c>
      <c r="CV996" s="1250">
        <f t="shared" si="1141"/>
        <v>0</v>
      </c>
      <c r="CW996" s="1250">
        <f t="shared" ref="CW996:DU996" si="1142">-CW985</f>
        <v>0</v>
      </c>
      <c r="CX996" s="1250">
        <f t="shared" si="1142"/>
        <v>0</v>
      </c>
      <c r="CY996" s="1250">
        <f t="shared" si="1142"/>
        <v>0</v>
      </c>
      <c r="CZ996" s="1250">
        <f t="shared" si="1142"/>
        <v>0</v>
      </c>
      <c r="DA996" s="1250">
        <f t="shared" si="1142"/>
        <v>0</v>
      </c>
      <c r="DB996" s="1250">
        <f t="shared" si="1142"/>
        <v>0</v>
      </c>
      <c r="DC996" s="1250">
        <f t="shared" si="1142"/>
        <v>0</v>
      </c>
      <c r="DD996" s="1250">
        <f t="shared" si="1142"/>
        <v>0</v>
      </c>
      <c r="DE996" s="1250">
        <f t="shared" si="1142"/>
        <v>0</v>
      </c>
      <c r="DF996" s="1250">
        <f t="shared" si="1142"/>
        <v>0</v>
      </c>
      <c r="DG996" s="1250">
        <f t="shared" si="1142"/>
        <v>0</v>
      </c>
      <c r="DH996" s="1250">
        <f t="shared" si="1142"/>
        <v>0</v>
      </c>
      <c r="DI996" s="1250">
        <f t="shared" si="1142"/>
        <v>0</v>
      </c>
      <c r="DJ996" s="1250">
        <f t="shared" si="1142"/>
        <v>0</v>
      </c>
      <c r="DK996" s="1250">
        <f t="shared" si="1142"/>
        <v>0</v>
      </c>
      <c r="DL996" s="1250">
        <f t="shared" si="1142"/>
        <v>0</v>
      </c>
      <c r="DM996" s="1250">
        <f t="shared" si="1142"/>
        <v>0</v>
      </c>
      <c r="DN996" s="1250">
        <f t="shared" si="1142"/>
        <v>0</v>
      </c>
      <c r="DO996" s="1250">
        <f t="shared" si="1142"/>
        <v>0</v>
      </c>
      <c r="DP996" s="1250">
        <f t="shared" si="1142"/>
        <v>0</v>
      </c>
      <c r="DQ996" s="1250">
        <f t="shared" si="1142"/>
        <v>0</v>
      </c>
      <c r="DR996" s="1250">
        <f t="shared" si="1142"/>
        <v>0</v>
      </c>
      <c r="DS996" s="1250">
        <f t="shared" si="1142"/>
        <v>0</v>
      </c>
      <c r="DT996" s="1250">
        <f t="shared" si="1142"/>
        <v>0</v>
      </c>
      <c r="DU996" s="1250">
        <f t="shared" si="1142"/>
        <v>0</v>
      </c>
      <c r="DV996" s="28" t="s">
        <v>803</v>
      </c>
    </row>
    <row r="997" spans="1:126">
      <c r="C997" s="859" t="s">
        <v>876</v>
      </c>
      <c r="E997" s="910"/>
      <c r="F997" s="911"/>
      <c r="G997" s="911"/>
      <c r="H997" s="911"/>
      <c r="I997" s="911"/>
      <c r="J997" s="911"/>
      <c r="K997" s="911"/>
      <c r="L997" s="911"/>
      <c r="M997" s="911"/>
      <c r="N997" s="911"/>
      <c r="O997" s="911"/>
      <c r="P997" s="911"/>
      <c r="Q997" s="911"/>
      <c r="R997" s="911"/>
      <c r="S997" s="911"/>
      <c r="T997" s="911"/>
      <c r="U997" s="911"/>
      <c r="V997" s="911"/>
      <c r="W997" s="911"/>
      <c r="X997" s="911"/>
      <c r="Y997" s="911"/>
      <c r="Z997" s="911"/>
      <c r="AA997" s="911"/>
      <c r="AB997" s="911"/>
      <c r="AC997" s="911"/>
      <c r="AD997" s="911"/>
      <c r="AE997" s="911"/>
      <c r="AF997" s="911"/>
      <c r="AG997" s="911"/>
      <c r="AH997" s="911"/>
      <c r="AI997" s="911"/>
      <c r="AJ997" s="911"/>
      <c r="AK997" s="911"/>
      <c r="AL997" s="911"/>
      <c r="AM997" s="911"/>
      <c r="AN997" s="911"/>
      <c r="AO997" s="911"/>
      <c r="AP997" s="911"/>
      <c r="AQ997" s="911"/>
      <c r="AR997" s="911"/>
      <c r="AS997" s="911"/>
      <c r="AT997" s="911"/>
      <c r="AU997" s="911"/>
      <c r="AV997" s="911"/>
      <c r="AW997" s="911"/>
      <c r="AX997" s="911"/>
      <c r="AY997" s="911"/>
      <c r="AZ997" s="911"/>
      <c r="BA997" s="911"/>
      <c r="BB997" s="911"/>
      <c r="BC997" s="911"/>
      <c r="BD997" s="911"/>
      <c r="BE997" s="911"/>
      <c r="BF997" s="911"/>
      <c r="BG997" s="911"/>
      <c r="BH997" s="911"/>
      <c r="BI997" s="911"/>
      <c r="BJ997" s="911"/>
      <c r="BK997" s="911"/>
      <c r="BL997" s="911"/>
      <c r="BM997" s="911"/>
      <c r="BN997" s="911"/>
      <c r="BO997" s="911"/>
      <c r="BP997" s="911"/>
      <c r="BQ997" s="911"/>
      <c r="BR997" s="911"/>
      <c r="BS997" s="911"/>
      <c r="BT997" s="911"/>
      <c r="BU997" s="911"/>
      <c r="BV997" s="911"/>
      <c r="BW997" s="911"/>
      <c r="BX997" s="911"/>
      <c r="BY997" s="911"/>
      <c r="BZ997" s="911"/>
      <c r="CA997" s="911"/>
      <c r="CB997" s="911"/>
      <c r="CC997" s="911"/>
      <c r="CD997" s="911"/>
      <c r="CE997" s="911"/>
      <c r="CF997" s="911"/>
      <c r="CG997" s="911"/>
      <c r="CH997" s="911"/>
      <c r="CI997" s="911"/>
      <c r="CJ997" s="911"/>
      <c r="CK997" s="911"/>
      <c r="CL997" s="911"/>
      <c r="CM997" s="911"/>
      <c r="CN997" s="911"/>
      <c r="CO997" s="911"/>
      <c r="CP997" s="911"/>
      <c r="CQ997" s="911"/>
      <c r="CR997" s="911"/>
      <c r="CS997" s="911"/>
      <c r="CT997" s="911"/>
      <c r="CU997" s="911"/>
      <c r="CV997" s="911"/>
      <c r="CW997" s="911"/>
      <c r="CX997" s="911"/>
      <c r="CY997" s="911"/>
      <c r="CZ997" s="911"/>
      <c r="DA997" s="911"/>
      <c r="DB997" s="911"/>
      <c r="DC997" s="911"/>
      <c r="DD997" s="911"/>
      <c r="DE997" s="911"/>
      <c r="DF997" s="911"/>
      <c r="DG997" s="911"/>
      <c r="DH997" s="911"/>
      <c r="DI997" s="911"/>
      <c r="DJ997" s="911"/>
      <c r="DK997" s="911"/>
      <c r="DL997" s="911"/>
      <c r="DM997" s="911"/>
      <c r="DN997" s="911"/>
      <c r="DO997" s="911"/>
      <c r="DP997" s="911"/>
      <c r="DQ997" s="911"/>
      <c r="DR997" s="911"/>
      <c r="DS997" s="911"/>
      <c r="DT997" s="911"/>
      <c r="DU997" s="912"/>
      <c r="DV997" s="28" t="s">
        <v>803</v>
      </c>
    </row>
    <row r="998" spans="1:126">
      <c r="C998" s="673" t="s">
        <v>877</v>
      </c>
      <c r="E998" s="1601" t="e">
        <f t="shared" ref="E998:AJ998" ca="1" si="1143">SUM(E991:E997)</f>
        <v>#DIV/0!</v>
      </c>
      <c r="F998" s="1601" t="e">
        <f t="shared" ca="1" si="1143"/>
        <v>#DIV/0!</v>
      </c>
      <c r="G998" s="1601" t="e">
        <f t="shared" ca="1" si="1143"/>
        <v>#DIV/0!</v>
      </c>
      <c r="H998" s="1601" t="e">
        <f t="shared" ca="1" si="1143"/>
        <v>#DIV/0!</v>
      </c>
      <c r="I998" s="1601" t="e">
        <f t="shared" ca="1" si="1143"/>
        <v>#DIV/0!</v>
      </c>
      <c r="J998" s="1601" t="e">
        <f t="shared" ca="1" si="1143"/>
        <v>#DIV/0!</v>
      </c>
      <c r="K998" s="1601" t="e">
        <f t="shared" ca="1" si="1143"/>
        <v>#DIV/0!</v>
      </c>
      <c r="L998" s="1601" t="e">
        <f t="shared" ca="1" si="1143"/>
        <v>#DIV/0!</v>
      </c>
      <c r="M998" s="1601" t="e">
        <f t="shared" ca="1" si="1143"/>
        <v>#DIV/0!</v>
      </c>
      <c r="N998" s="1601" t="e">
        <f t="shared" ca="1" si="1143"/>
        <v>#DIV/0!</v>
      </c>
      <c r="O998" s="1601" t="e">
        <f t="shared" ca="1" si="1143"/>
        <v>#DIV/0!</v>
      </c>
      <c r="P998" s="1601" t="e">
        <f t="shared" ca="1" si="1143"/>
        <v>#DIV/0!</v>
      </c>
      <c r="Q998" s="1601" t="e">
        <f t="shared" ca="1" si="1143"/>
        <v>#DIV/0!</v>
      </c>
      <c r="R998" s="1601" t="e">
        <f t="shared" ca="1" si="1143"/>
        <v>#DIV/0!</v>
      </c>
      <c r="S998" s="1601" t="e">
        <f t="shared" ca="1" si="1143"/>
        <v>#DIV/0!</v>
      </c>
      <c r="T998" s="1601" t="e">
        <f t="shared" ca="1" si="1143"/>
        <v>#DIV/0!</v>
      </c>
      <c r="U998" s="1601" t="e">
        <f t="shared" ca="1" si="1143"/>
        <v>#DIV/0!</v>
      </c>
      <c r="V998" s="1601" t="e">
        <f t="shared" ca="1" si="1143"/>
        <v>#DIV/0!</v>
      </c>
      <c r="W998" s="1601" t="e">
        <f t="shared" ca="1" si="1143"/>
        <v>#DIV/0!</v>
      </c>
      <c r="X998" s="1601" t="e">
        <f t="shared" ca="1" si="1143"/>
        <v>#DIV/0!</v>
      </c>
      <c r="Y998" s="1601" t="e">
        <f t="shared" ca="1" si="1143"/>
        <v>#DIV/0!</v>
      </c>
      <c r="Z998" s="1601" t="e">
        <f t="shared" ca="1" si="1143"/>
        <v>#DIV/0!</v>
      </c>
      <c r="AA998" s="1601" t="e">
        <f t="shared" ca="1" si="1143"/>
        <v>#DIV/0!</v>
      </c>
      <c r="AB998" s="1601" t="e">
        <f t="shared" ca="1" si="1143"/>
        <v>#DIV/0!</v>
      </c>
      <c r="AC998" s="1601" t="e">
        <f t="shared" ca="1" si="1143"/>
        <v>#DIV/0!</v>
      </c>
      <c r="AD998" s="1601" t="e">
        <f t="shared" ca="1" si="1143"/>
        <v>#DIV/0!</v>
      </c>
      <c r="AE998" s="1601" t="e">
        <f t="shared" ca="1" si="1143"/>
        <v>#DIV/0!</v>
      </c>
      <c r="AF998" s="1601" t="e">
        <f t="shared" ca="1" si="1143"/>
        <v>#DIV/0!</v>
      </c>
      <c r="AG998" s="1601" t="e">
        <f t="shared" ca="1" si="1143"/>
        <v>#DIV/0!</v>
      </c>
      <c r="AH998" s="1601" t="e">
        <f t="shared" ca="1" si="1143"/>
        <v>#DIV/0!</v>
      </c>
      <c r="AI998" s="1601" t="e">
        <f t="shared" ca="1" si="1143"/>
        <v>#DIV/0!</v>
      </c>
      <c r="AJ998" s="1601" t="e">
        <f t="shared" ca="1" si="1143"/>
        <v>#DIV/0!</v>
      </c>
      <c r="AK998" s="1601" t="e">
        <f t="shared" ref="AK998:BP998" ca="1" si="1144">SUM(AK991:AK997)</f>
        <v>#DIV/0!</v>
      </c>
      <c r="AL998" s="1601" t="e">
        <f t="shared" ca="1" si="1144"/>
        <v>#DIV/0!</v>
      </c>
      <c r="AM998" s="1601" t="e">
        <f t="shared" ca="1" si="1144"/>
        <v>#DIV/0!</v>
      </c>
      <c r="AN998" s="1601" t="e">
        <f t="shared" ca="1" si="1144"/>
        <v>#DIV/0!</v>
      </c>
      <c r="AO998" s="1601" t="e">
        <f t="shared" ca="1" si="1144"/>
        <v>#DIV/0!</v>
      </c>
      <c r="AP998" s="1601" t="e">
        <f t="shared" ca="1" si="1144"/>
        <v>#DIV/0!</v>
      </c>
      <c r="AQ998" s="1601" t="e">
        <f t="shared" ca="1" si="1144"/>
        <v>#DIV/0!</v>
      </c>
      <c r="AR998" s="1601" t="e">
        <f t="shared" ca="1" si="1144"/>
        <v>#DIV/0!</v>
      </c>
      <c r="AS998" s="1601" t="e">
        <f t="shared" ca="1" si="1144"/>
        <v>#DIV/0!</v>
      </c>
      <c r="AT998" s="1601" t="e">
        <f t="shared" ca="1" si="1144"/>
        <v>#DIV/0!</v>
      </c>
      <c r="AU998" s="1601" t="e">
        <f t="shared" ca="1" si="1144"/>
        <v>#DIV/0!</v>
      </c>
      <c r="AV998" s="1601" t="e">
        <f t="shared" ca="1" si="1144"/>
        <v>#DIV/0!</v>
      </c>
      <c r="AW998" s="1601" t="e">
        <f t="shared" ca="1" si="1144"/>
        <v>#DIV/0!</v>
      </c>
      <c r="AX998" s="1601" t="e">
        <f t="shared" ca="1" si="1144"/>
        <v>#DIV/0!</v>
      </c>
      <c r="AY998" s="1601" t="e">
        <f t="shared" ca="1" si="1144"/>
        <v>#DIV/0!</v>
      </c>
      <c r="AZ998" s="1601" t="e">
        <f t="shared" ca="1" si="1144"/>
        <v>#DIV/0!</v>
      </c>
      <c r="BA998" s="1601" t="e">
        <f t="shared" ca="1" si="1144"/>
        <v>#DIV/0!</v>
      </c>
      <c r="BB998" s="1601" t="e">
        <f t="shared" ca="1" si="1144"/>
        <v>#DIV/0!</v>
      </c>
      <c r="BC998" s="1601" t="e">
        <f t="shared" ca="1" si="1144"/>
        <v>#DIV/0!</v>
      </c>
      <c r="BD998" s="1601" t="e">
        <f t="shared" ca="1" si="1144"/>
        <v>#DIV/0!</v>
      </c>
      <c r="BE998" s="1601" t="e">
        <f t="shared" ca="1" si="1144"/>
        <v>#DIV/0!</v>
      </c>
      <c r="BF998" s="1601" t="e">
        <f t="shared" ca="1" si="1144"/>
        <v>#DIV/0!</v>
      </c>
      <c r="BG998" s="1601" t="e">
        <f t="shared" ca="1" si="1144"/>
        <v>#DIV/0!</v>
      </c>
      <c r="BH998" s="1601" t="e">
        <f t="shared" ca="1" si="1144"/>
        <v>#DIV/0!</v>
      </c>
      <c r="BI998" s="1601" t="e">
        <f t="shared" ca="1" si="1144"/>
        <v>#DIV/0!</v>
      </c>
      <c r="BJ998" s="1601" t="e">
        <f t="shared" ca="1" si="1144"/>
        <v>#DIV/0!</v>
      </c>
      <c r="BK998" s="1601" t="e">
        <f t="shared" ca="1" si="1144"/>
        <v>#DIV/0!</v>
      </c>
      <c r="BL998" s="1601" t="e">
        <f t="shared" ca="1" si="1144"/>
        <v>#DIV/0!</v>
      </c>
      <c r="BM998" s="1601" t="e">
        <f t="shared" ca="1" si="1144"/>
        <v>#DIV/0!</v>
      </c>
      <c r="BN998" s="1601" t="e">
        <f t="shared" ca="1" si="1144"/>
        <v>#DIV/0!</v>
      </c>
      <c r="BO998" s="1601" t="e">
        <f t="shared" ca="1" si="1144"/>
        <v>#DIV/0!</v>
      </c>
      <c r="BP998" s="1601" t="e">
        <f t="shared" ca="1" si="1144"/>
        <v>#DIV/0!</v>
      </c>
      <c r="BQ998" s="1601" t="e">
        <f t="shared" ref="BQ998:CV998" ca="1" si="1145">SUM(BQ991:BQ997)</f>
        <v>#DIV/0!</v>
      </c>
      <c r="BR998" s="1601" t="e">
        <f t="shared" ca="1" si="1145"/>
        <v>#DIV/0!</v>
      </c>
      <c r="BS998" s="1601" t="e">
        <f t="shared" ca="1" si="1145"/>
        <v>#DIV/0!</v>
      </c>
      <c r="BT998" s="1601" t="e">
        <f t="shared" ca="1" si="1145"/>
        <v>#DIV/0!</v>
      </c>
      <c r="BU998" s="1601" t="e">
        <f t="shared" ca="1" si="1145"/>
        <v>#DIV/0!</v>
      </c>
      <c r="BV998" s="1601" t="e">
        <f t="shared" ca="1" si="1145"/>
        <v>#DIV/0!</v>
      </c>
      <c r="BW998" s="1601" t="e">
        <f t="shared" ca="1" si="1145"/>
        <v>#DIV/0!</v>
      </c>
      <c r="BX998" s="1601" t="e">
        <f t="shared" ca="1" si="1145"/>
        <v>#DIV/0!</v>
      </c>
      <c r="BY998" s="1601" t="e">
        <f t="shared" ca="1" si="1145"/>
        <v>#DIV/0!</v>
      </c>
      <c r="BZ998" s="1601" t="e">
        <f t="shared" ca="1" si="1145"/>
        <v>#DIV/0!</v>
      </c>
      <c r="CA998" s="1601" t="e">
        <f t="shared" ca="1" si="1145"/>
        <v>#DIV/0!</v>
      </c>
      <c r="CB998" s="1601" t="e">
        <f t="shared" ca="1" si="1145"/>
        <v>#DIV/0!</v>
      </c>
      <c r="CC998" s="1601" t="e">
        <f t="shared" ca="1" si="1145"/>
        <v>#DIV/0!</v>
      </c>
      <c r="CD998" s="1601" t="e">
        <f t="shared" ca="1" si="1145"/>
        <v>#DIV/0!</v>
      </c>
      <c r="CE998" s="1601" t="e">
        <f t="shared" ca="1" si="1145"/>
        <v>#DIV/0!</v>
      </c>
      <c r="CF998" s="1601" t="e">
        <f t="shared" ca="1" si="1145"/>
        <v>#DIV/0!</v>
      </c>
      <c r="CG998" s="1601" t="e">
        <f t="shared" ca="1" si="1145"/>
        <v>#DIV/0!</v>
      </c>
      <c r="CH998" s="1601" t="e">
        <f t="shared" ca="1" si="1145"/>
        <v>#DIV/0!</v>
      </c>
      <c r="CI998" s="1601" t="e">
        <f t="shared" ca="1" si="1145"/>
        <v>#DIV/0!</v>
      </c>
      <c r="CJ998" s="1601" t="e">
        <f t="shared" ca="1" si="1145"/>
        <v>#DIV/0!</v>
      </c>
      <c r="CK998" s="1601" t="e">
        <f t="shared" ca="1" si="1145"/>
        <v>#DIV/0!</v>
      </c>
      <c r="CL998" s="1601" t="e">
        <f t="shared" ca="1" si="1145"/>
        <v>#DIV/0!</v>
      </c>
      <c r="CM998" s="1601" t="e">
        <f t="shared" ca="1" si="1145"/>
        <v>#DIV/0!</v>
      </c>
      <c r="CN998" s="1601" t="e">
        <f t="shared" ca="1" si="1145"/>
        <v>#DIV/0!</v>
      </c>
      <c r="CO998" s="1601" t="e">
        <f t="shared" ca="1" si="1145"/>
        <v>#DIV/0!</v>
      </c>
      <c r="CP998" s="1601" t="e">
        <f t="shared" ca="1" si="1145"/>
        <v>#DIV/0!</v>
      </c>
      <c r="CQ998" s="1601" t="e">
        <f t="shared" ca="1" si="1145"/>
        <v>#DIV/0!</v>
      </c>
      <c r="CR998" s="1601" t="e">
        <f t="shared" ca="1" si="1145"/>
        <v>#DIV/0!</v>
      </c>
      <c r="CS998" s="1601" t="e">
        <f t="shared" ca="1" si="1145"/>
        <v>#DIV/0!</v>
      </c>
      <c r="CT998" s="1601" t="e">
        <f t="shared" ca="1" si="1145"/>
        <v>#DIV/0!</v>
      </c>
      <c r="CU998" s="1601" t="e">
        <f t="shared" ca="1" si="1145"/>
        <v>#DIV/0!</v>
      </c>
      <c r="CV998" s="1601" t="e">
        <f t="shared" ca="1" si="1145"/>
        <v>#DIV/0!</v>
      </c>
      <c r="CW998" s="1601" t="e">
        <f t="shared" ref="CW998:EB998" ca="1" si="1146">SUM(CW991:CW997)</f>
        <v>#DIV/0!</v>
      </c>
      <c r="CX998" s="1601" t="e">
        <f t="shared" ca="1" si="1146"/>
        <v>#DIV/0!</v>
      </c>
      <c r="CY998" s="1601" t="e">
        <f t="shared" ca="1" si="1146"/>
        <v>#DIV/0!</v>
      </c>
      <c r="CZ998" s="1601" t="e">
        <f t="shared" ca="1" si="1146"/>
        <v>#DIV/0!</v>
      </c>
      <c r="DA998" s="1601" t="e">
        <f t="shared" ca="1" si="1146"/>
        <v>#DIV/0!</v>
      </c>
      <c r="DB998" s="1601" t="e">
        <f t="shared" ca="1" si="1146"/>
        <v>#DIV/0!</v>
      </c>
      <c r="DC998" s="1601" t="e">
        <f t="shared" ca="1" si="1146"/>
        <v>#DIV/0!</v>
      </c>
      <c r="DD998" s="1601" t="e">
        <f t="shared" ca="1" si="1146"/>
        <v>#DIV/0!</v>
      </c>
      <c r="DE998" s="1601" t="e">
        <f t="shared" ca="1" si="1146"/>
        <v>#DIV/0!</v>
      </c>
      <c r="DF998" s="1601" t="e">
        <f t="shared" ca="1" si="1146"/>
        <v>#DIV/0!</v>
      </c>
      <c r="DG998" s="1601" t="e">
        <f t="shared" ca="1" si="1146"/>
        <v>#DIV/0!</v>
      </c>
      <c r="DH998" s="1601" t="e">
        <f t="shared" ca="1" si="1146"/>
        <v>#DIV/0!</v>
      </c>
      <c r="DI998" s="1601" t="e">
        <f t="shared" ca="1" si="1146"/>
        <v>#DIV/0!</v>
      </c>
      <c r="DJ998" s="1601" t="e">
        <f t="shared" ca="1" si="1146"/>
        <v>#DIV/0!</v>
      </c>
      <c r="DK998" s="1601" t="e">
        <f t="shared" ca="1" si="1146"/>
        <v>#DIV/0!</v>
      </c>
      <c r="DL998" s="1601" t="e">
        <f t="shared" ca="1" si="1146"/>
        <v>#DIV/0!</v>
      </c>
      <c r="DM998" s="1601" t="e">
        <f t="shared" ca="1" si="1146"/>
        <v>#DIV/0!</v>
      </c>
      <c r="DN998" s="1601" t="e">
        <f t="shared" ca="1" si="1146"/>
        <v>#DIV/0!</v>
      </c>
      <c r="DO998" s="1601" t="e">
        <f t="shared" ca="1" si="1146"/>
        <v>#DIV/0!</v>
      </c>
      <c r="DP998" s="1601" t="e">
        <f t="shared" ca="1" si="1146"/>
        <v>#DIV/0!</v>
      </c>
      <c r="DQ998" s="1601" t="e">
        <f t="shared" ca="1" si="1146"/>
        <v>#DIV/0!</v>
      </c>
      <c r="DR998" s="1601" t="e">
        <f t="shared" ca="1" si="1146"/>
        <v>#DIV/0!</v>
      </c>
      <c r="DS998" s="1601" t="e">
        <f t="shared" ca="1" si="1146"/>
        <v>#DIV/0!</v>
      </c>
      <c r="DT998" s="1601" t="e">
        <f t="shared" ca="1" si="1146"/>
        <v>#DIV/0!</v>
      </c>
      <c r="DU998" s="1601" t="e">
        <f t="shared" ca="1" si="1146"/>
        <v>#DIV/0!</v>
      </c>
      <c r="DV998" s="28" t="s">
        <v>803</v>
      </c>
    </row>
    <row r="999" spans="1:126">
      <c r="DV999" s="28" t="s">
        <v>803</v>
      </c>
    </row>
    <row r="1000" spans="1:126">
      <c r="C1000" s="913" t="s">
        <v>878</v>
      </c>
      <c r="DV1000" s="28" t="s">
        <v>803</v>
      </c>
    </row>
    <row r="1001" spans="1:126">
      <c r="C1001" s="859" t="s">
        <v>879</v>
      </c>
      <c r="E1001" s="1250">
        <f t="shared" ref="E1001:AJ1001" si="1147">IF(EOMONTH(E$942,-1)=EOMONTH($I$12,0),-$M$16,0)</f>
        <v>0</v>
      </c>
      <c r="F1001" s="1250">
        <f t="shared" si="1147"/>
        <v>0</v>
      </c>
      <c r="G1001" s="1250">
        <f t="shared" si="1147"/>
        <v>0</v>
      </c>
      <c r="H1001" s="1250">
        <f t="shared" si="1147"/>
        <v>0</v>
      </c>
      <c r="I1001" s="1250">
        <f t="shared" si="1147"/>
        <v>0</v>
      </c>
      <c r="J1001" s="1250">
        <f t="shared" si="1147"/>
        <v>0</v>
      </c>
      <c r="K1001" s="1250">
        <f t="shared" si="1147"/>
        <v>0</v>
      </c>
      <c r="L1001" s="1250">
        <f t="shared" si="1147"/>
        <v>0</v>
      </c>
      <c r="M1001" s="1250">
        <f t="shared" si="1147"/>
        <v>0</v>
      </c>
      <c r="N1001" s="1250">
        <f t="shared" si="1147"/>
        <v>0</v>
      </c>
      <c r="O1001" s="1250">
        <f t="shared" si="1147"/>
        <v>0</v>
      </c>
      <c r="P1001" s="1250">
        <f t="shared" si="1147"/>
        <v>0</v>
      </c>
      <c r="Q1001" s="1250">
        <f t="shared" si="1147"/>
        <v>0</v>
      </c>
      <c r="R1001" s="1250">
        <f t="shared" si="1147"/>
        <v>0</v>
      </c>
      <c r="S1001" s="1250">
        <f t="shared" si="1147"/>
        <v>0</v>
      </c>
      <c r="T1001" s="1250">
        <f t="shared" si="1147"/>
        <v>0</v>
      </c>
      <c r="U1001" s="1250">
        <f t="shared" si="1147"/>
        <v>0</v>
      </c>
      <c r="V1001" s="1250">
        <f t="shared" si="1147"/>
        <v>0</v>
      </c>
      <c r="W1001" s="1250">
        <f t="shared" si="1147"/>
        <v>0</v>
      </c>
      <c r="X1001" s="1250">
        <f t="shared" si="1147"/>
        <v>0</v>
      </c>
      <c r="Y1001" s="1250">
        <f t="shared" si="1147"/>
        <v>0</v>
      </c>
      <c r="Z1001" s="1250">
        <f t="shared" si="1147"/>
        <v>0</v>
      </c>
      <c r="AA1001" s="1250">
        <f t="shared" si="1147"/>
        <v>0</v>
      </c>
      <c r="AB1001" s="1250">
        <f t="shared" si="1147"/>
        <v>0</v>
      </c>
      <c r="AC1001" s="1250">
        <f t="shared" si="1147"/>
        <v>0</v>
      </c>
      <c r="AD1001" s="1250">
        <f t="shared" si="1147"/>
        <v>0</v>
      </c>
      <c r="AE1001" s="1250">
        <f t="shared" si="1147"/>
        <v>0</v>
      </c>
      <c r="AF1001" s="1250">
        <f t="shared" si="1147"/>
        <v>0</v>
      </c>
      <c r="AG1001" s="1250">
        <f t="shared" si="1147"/>
        <v>0</v>
      </c>
      <c r="AH1001" s="1250">
        <f t="shared" si="1147"/>
        <v>0</v>
      </c>
      <c r="AI1001" s="1250">
        <f t="shared" si="1147"/>
        <v>0</v>
      </c>
      <c r="AJ1001" s="1250">
        <f t="shared" si="1147"/>
        <v>0</v>
      </c>
      <c r="AK1001" s="1250">
        <f t="shared" ref="AK1001:BP1001" si="1148">IF(EOMONTH(AK$942,-1)=EOMONTH($I$12,0),-$M$16,0)</f>
        <v>0</v>
      </c>
      <c r="AL1001" s="1250">
        <f t="shared" si="1148"/>
        <v>0</v>
      </c>
      <c r="AM1001" s="1250">
        <f t="shared" si="1148"/>
        <v>0</v>
      </c>
      <c r="AN1001" s="1250">
        <f t="shared" si="1148"/>
        <v>0</v>
      </c>
      <c r="AO1001" s="1250">
        <f t="shared" si="1148"/>
        <v>0</v>
      </c>
      <c r="AP1001" s="1250">
        <f t="shared" si="1148"/>
        <v>0</v>
      </c>
      <c r="AQ1001" s="1250">
        <f t="shared" si="1148"/>
        <v>0</v>
      </c>
      <c r="AR1001" s="1250">
        <f t="shared" si="1148"/>
        <v>0</v>
      </c>
      <c r="AS1001" s="1250">
        <f t="shared" si="1148"/>
        <v>0</v>
      </c>
      <c r="AT1001" s="1250">
        <f t="shared" si="1148"/>
        <v>0</v>
      </c>
      <c r="AU1001" s="1250">
        <f t="shared" si="1148"/>
        <v>0</v>
      </c>
      <c r="AV1001" s="1250">
        <f t="shared" si="1148"/>
        <v>0</v>
      </c>
      <c r="AW1001" s="1250">
        <f t="shared" si="1148"/>
        <v>0</v>
      </c>
      <c r="AX1001" s="1250">
        <f t="shared" si="1148"/>
        <v>0</v>
      </c>
      <c r="AY1001" s="1250">
        <f t="shared" si="1148"/>
        <v>0</v>
      </c>
      <c r="AZ1001" s="1250">
        <f t="shared" si="1148"/>
        <v>0</v>
      </c>
      <c r="BA1001" s="1250">
        <f t="shared" si="1148"/>
        <v>0</v>
      </c>
      <c r="BB1001" s="1250">
        <f t="shared" si="1148"/>
        <v>0</v>
      </c>
      <c r="BC1001" s="1250">
        <f t="shared" si="1148"/>
        <v>0</v>
      </c>
      <c r="BD1001" s="1250">
        <f t="shared" si="1148"/>
        <v>0</v>
      </c>
      <c r="BE1001" s="1250">
        <f t="shared" si="1148"/>
        <v>0</v>
      </c>
      <c r="BF1001" s="1250">
        <f t="shared" si="1148"/>
        <v>0</v>
      </c>
      <c r="BG1001" s="1250">
        <f t="shared" si="1148"/>
        <v>0</v>
      </c>
      <c r="BH1001" s="1250">
        <f t="shared" si="1148"/>
        <v>0</v>
      </c>
      <c r="BI1001" s="1250">
        <f t="shared" si="1148"/>
        <v>0</v>
      </c>
      <c r="BJ1001" s="1250">
        <f t="shared" si="1148"/>
        <v>0</v>
      </c>
      <c r="BK1001" s="1250">
        <f t="shared" si="1148"/>
        <v>0</v>
      </c>
      <c r="BL1001" s="1250">
        <f t="shared" si="1148"/>
        <v>0</v>
      </c>
      <c r="BM1001" s="1250">
        <f t="shared" si="1148"/>
        <v>0</v>
      </c>
      <c r="BN1001" s="1250">
        <f t="shared" si="1148"/>
        <v>0</v>
      </c>
      <c r="BO1001" s="1250">
        <f t="shared" si="1148"/>
        <v>0</v>
      </c>
      <c r="BP1001" s="1250">
        <f t="shared" si="1148"/>
        <v>0</v>
      </c>
      <c r="BQ1001" s="1250">
        <f t="shared" ref="BQ1001:CV1001" si="1149">IF(EOMONTH(BQ$942,-1)=EOMONTH($I$12,0),-$M$16,0)</f>
        <v>0</v>
      </c>
      <c r="BR1001" s="1250">
        <f t="shared" si="1149"/>
        <v>0</v>
      </c>
      <c r="BS1001" s="1250">
        <f t="shared" si="1149"/>
        <v>0</v>
      </c>
      <c r="BT1001" s="1250">
        <f t="shared" si="1149"/>
        <v>0</v>
      </c>
      <c r="BU1001" s="1250">
        <f t="shared" si="1149"/>
        <v>0</v>
      </c>
      <c r="BV1001" s="1250">
        <f t="shared" si="1149"/>
        <v>0</v>
      </c>
      <c r="BW1001" s="1250">
        <f t="shared" si="1149"/>
        <v>0</v>
      </c>
      <c r="BX1001" s="1250">
        <f t="shared" si="1149"/>
        <v>0</v>
      </c>
      <c r="BY1001" s="1250">
        <f t="shared" si="1149"/>
        <v>0</v>
      </c>
      <c r="BZ1001" s="1250">
        <f t="shared" si="1149"/>
        <v>0</v>
      </c>
      <c r="CA1001" s="1250">
        <f t="shared" si="1149"/>
        <v>0</v>
      </c>
      <c r="CB1001" s="1250">
        <f t="shared" si="1149"/>
        <v>0</v>
      </c>
      <c r="CC1001" s="1250">
        <f t="shared" si="1149"/>
        <v>0</v>
      </c>
      <c r="CD1001" s="1250">
        <f t="shared" si="1149"/>
        <v>0</v>
      </c>
      <c r="CE1001" s="1250">
        <f t="shared" si="1149"/>
        <v>0</v>
      </c>
      <c r="CF1001" s="1250">
        <f t="shared" si="1149"/>
        <v>0</v>
      </c>
      <c r="CG1001" s="1250">
        <f t="shared" si="1149"/>
        <v>0</v>
      </c>
      <c r="CH1001" s="1250">
        <f t="shared" si="1149"/>
        <v>0</v>
      </c>
      <c r="CI1001" s="1250">
        <f t="shared" si="1149"/>
        <v>0</v>
      </c>
      <c r="CJ1001" s="1250">
        <f t="shared" si="1149"/>
        <v>0</v>
      </c>
      <c r="CK1001" s="1250">
        <f t="shared" si="1149"/>
        <v>0</v>
      </c>
      <c r="CL1001" s="1250">
        <f t="shared" si="1149"/>
        <v>0</v>
      </c>
      <c r="CM1001" s="1250">
        <f t="shared" si="1149"/>
        <v>0</v>
      </c>
      <c r="CN1001" s="1250">
        <f t="shared" si="1149"/>
        <v>0</v>
      </c>
      <c r="CO1001" s="1250">
        <f t="shared" si="1149"/>
        <v>0</v>
      </c>
      <c r="CP1001" s="1250">
        <f t="shared" si="1149"/>
        <v>0</v>
      </c>
      <c r="CQ1001" s="1250">
        <f t="shared" si="1149"/>
        <v>0</v>
      </c>
      <c r="CR1001" s="1250">
        <f t="shared" si="1149"/>
        <v>0</v>
      </c>
      <c r="CS1001" s="1250">
        <f t="shared" si="1149"/>
        <v>0</v>
      </c>
      <c r="CT1001" s="1250">
        <f t="shared" si="1149"/>
        <v>0</v>
      </c>
      <c r="CU1001" s="1250">
        <f t="shared" si="1149"/>
        <v>0</v>
      </c>
      <c r="CV1001" s="1250">
        <f t="shared" si="1149"/>
        <v>0</v>
      </c>
      <c r="CW1001" s="1250">
        <f t="shared" ref="CW1001:DU1001" si="1150">IF(EOMONTH(CW$942,-1)=EOMONTH($I$12,0),-$M$16,0)</f>
        <v>0</v>
      </c>
      <c r="CX1001" s="1250">
        <f t="shared" si="1150"/>
        <v>0</v>
      </c>
      <c r="CY1001" s="1250">
        <f t="shared" si="1150"/>
        <v>0</v>
      </c>
      <c r="CZ1001" s="1250">
        <f t="shared" si="1150"/>
        <v>0</v>
      </c>
      <c r="DA1001" s="1250">
        <f t="shared" si="1150"/>
        <v>0</v>
      </c>
      <c r="DB1001" s="1250">
        <f t="shared" si="1150"/>
        <v>0</v>
      </c>
      <c r="DC1001" s="1250">
        <f t="shared" si="1150"/>
        <v>0</v>
      </c>
      <c r="DD1001" s="1250">
        <f t="shared" si="1150"/>
        <v>0</v>
      </c>
      <c r="DE1001" s="1250">
        <f t="shared" si="1150"/>
        <v>0</v>
      </c>
      <c r="DF1001" s="1250">
        <f t="shared" si="1150"/>
        <v>0</v>
      </c>
      <c r="DG1001" s="1250">
        <f t="shared" si="1150"/>
        <v>0</v>
      </c>
      <c r="DH1001" s="1250">
        <f t="shared" si="1150"/>
        <v>0</v>
      </c>
      <c r="DI1001" s="1250">
        <f t="shared" si="1150"/>
        <v>0</v>
      </c>
      <c r="DJ1001" s="1250">
        <f t="shared" si="1150"/>
        <v>0</v>
      </c>
      <c r="DK1001" s="1250">
        <f t="shared" si="1150"/>
        <v>0</v>
      </c>
      <c r="DL1001" s="1250">
        <f t="shared" si="1150"/>
        <v>0</v>
      </c>
      <c r="DM1001" s="1250">
        <f t="shared" si="1150"/>
        <v>0</v>
      </c>
      <c r="DN1001" s="1250">
        <f t="shared" si="1150"/>
        <v>0</v>
      </c>
      <c r="DO1001" s="1250">
        <f t="shared" si="1150"/>
        <v>0</v>
      </c>
      <c r="DP1001" s="1250">
        <f t="shared" si="1150"/>
        <v>0</v>
      </c>
      <c r="DQ1001" s="1250">
        <f t="shared" si="1150"/>
        <v>0</v>
      </c>
      <c r="DR1001" s="1250">
        <f t="shared" si="1150"/>
        <v>0</v>
      </c>
      <c r="DS1001" s="1250">
        <f t="shared" si="1150"/>
        <v>0</v>
      </c>
      <c r="DT1001" s="1250">
        <f t="shared" si="1150"/>
        <v>0</v>
      </c>
      <c r="DU1001" s="1250">
        <f t="shared" si="1150"/>
        <v>0</v>
      </c>
      <c r="DV1001" s="28" t="s">
        <v>803</v>
      </c>
    </row>
    <row r="1002" spans="1:126">
      <c r="C1002" s="859" t="s">
        <v>880</v>
      </c>
      <c r="E1002" s="1250">
        <f t="shared" ref="E1002:AJ1002" ca="1" si="1151">E727*E$941</f>
        <v>0</v>
      </c>
      <c r="F1002" s="1250">
        <f t="shared" ca="1" si="1151"/>
        <v>0</v>
      </c>
      <c r="G1002" s="1250">
        <f t="shared" ca="1" si="1151"/>
        <v>0</v>
      </c>
      <c r="H1002" s="1250">
        <f t="shared" ca="1" si="1151"/>
        <v>0</v>
      </c>
      <c r="I1002" s="1250">
        <f t="shared" ca="1" si="1151"/>
        <v>0</v>
      </c>
      <c r="J1002" s="1250">
        <f t="shared" ca="1" si="1151"/>
        <v>0</v>
      </c>
      <c r="K1002" s="1250">
        <f t="shared" ca="1" si="1151"/>
        <v>0</v>
      </c>
      <c r="L1002" s="1250">
        <f t="shared" ca="1" si="1151"/>
        <v>0</v>
      </c>
      <c r="M1002" s="1250">
        <f t="shared" ca="1" si="1151"/>
        <v>0</v>
      </c>
      <c r="N1002" s="1250">
        <f t="shared" ca="1" si="1151"/>
        <v>0</v>
      </c>
      <c r="O1002" s="1250">
        <f t="shared" ca="1" si="1151"/>
        <v>0</v>
      </c>
      <c r="P1002" s="1250">
        <f t="shared" ca="1" si="1151"/>
        <v>0</v>
      </c>
      <c r="Q1002" s="1250">
        <f t="shared" ca="1" si="1151"/>
        <v>0</v>
      </c>
      <c r="R1002" s="1250">
        <f t="shared" ca="1" si="1151"/>
        <v>0</v>
      </c>
      <c r="S1002" s="1250">
        <f t="shared" ca="1" si="1151"/>
        <v>0</v>
      </c>
      <c r="T1002" s="1250">
        <f t="shared" ca="1" si="1151"/>
        <v>0</v>
      </c>
      <c r="U1002" s="1250">
        <f t="shared" ca="1" si="1151"/>
        <v>0</v>
      </c>
      <c r="V1002" s="1250">
        <f t="shared" ca="1" si="1151"/>
        <v>0</v>
      </c>
      <c r="W1002" s="1250">
        <f t="shared" ca="1" si="1151"/>
        <v>0</v>
      </c>
      <c r="X1002" s="1250">
        <f t="shared" ca="1" si="1151"/>
        <v>0</v>
      </c>
      <c r="Y1002" s="1250">
        <f t="shared" ca="1" si="1151"/>
        <v>0</v>
      </c>
      <c r="Z1002" s="1250">
        <f t="shared" ca="1" si="1151"/>
        <v>0</v>
      </c>
      <c r="AA1002" s="1250">
        <f t="shared" ca="1" si="1151"/>
        <v>0</v>
      </c>
      <c r="AB1002" s="1250">
        <f t="shared" ca="1" si="1151"/>
        <v>0</v>
      </c>
      <c r="AC1002" s="1250">
        <f t="shared" ca="1" si="1151"/>
        <v>0</v>
      </c>
      <c r="AD1002" s="1250">
        <f t="shared" ca="1" si="1151"/>
        <v>0</v>
      </c>
      <c r="AE1002" s="1250">
        <f t="shared" ca="1" si="1151"/>
        <v>0</v>
      </c>
      <c r="AF1002" s="1250">
        <f t="shared" ca="1" si="1151"/>
        <v>0</v>
      </c>
      <c r="AG1002" s="1250">
        <f t="shared" ca="1" si="1151"/>
        <v>0</v>
      </c>
      <c r="AH1002" s="1250">
        <f t="shared" ca="1" si="1151"/>
        <v>0</v>
      </c>
      <c r="AI1002" s="1250">
        <f t="shared" ca="1" si="1151"/>
        <v>0</v>
      </c>
      <c r="AJ1002" s="1250">
        <f t="shared" ca="1" si="1151"/>
        <v>0</v>
      </c>
      <c r="AK1002" s="1250">
        <f t="shared" ref="AK1002:BP1002" ca="1" si="1152">AK727*AK$941</f>
        <v>0</v>
      </c>
      <c r="AL1002" s="1250">
        <f t="shared" ca="1" si="1152"/>
        <v>0</v>
      </c>
      <c r="AM1002" s="1250">
        <f t="shared" ca="1" si="1152"/>
        <v>0</v>
      </c>
      <c r="AN1002" s="1250">
        <f t="shared" ca="1" si="1152"/>
        <v>0</v>
      </c>
      <c r="AO1002" s="1250">
        <f t="shared" ca="1" si="1152"/>
        <v>0</v>
      </c>
      <c r="AP1002" s="1250">
        <f t="shared" ca="1" si="1152"/>
        <v>0</v>
      </c>
      <c r="AQ1002" s="1250">
        <f t="shared" ca="1" si="1152"/>
        <v>0</v>
      </c>
      <c r="AR1002" s="1250">
        <f t="shared" ca="1" si="1152"/>
        <v>0</v>
      </c>
      <c r="AS1002" s="1250">
        <f t="shared" ca="1" si="1152"/>
        <v>0</v>
      </c>
      <c r="AT1002" s="1250">
        <f t="shared" ca="1" si="1152"/>
        <v>0</v>
      </c>
      <c r="AU1002" s="1250">
        <f t="shared" ca="1" si="1152"/>
        <v>0</v>
      </c>
      <c r="AV1002" s="1250">
        <f t="shared" ca="1" si="1152"/>
        <v>0</v>
      </c>
      <c r="AW1002" s="1250">
        <f t="shared" ca="1" si="1152"/>
        <v>0</v>
      </c>
      <c r="AX1002" s="1250">
        <f t="shared" ca="1" si="1152"/>
        <v>0</v>
      </c>
      <c r="AY1002" s="1250">
        <f t="shared" ca="1" si="1152"/>
        <v>0</v>
      </c>
      <c r="AZ1002" s="1250">
        <f t="shared" ca="1" si="1152"/>
        <v>0</v>
      </c>
      <c r="BA1002" s="1250">
        <f t="shared" ca="1" si="1152"/>
        <v>0</v>
      </c>
      <c r="BB1002" s="1250">
        <f t="shared" ca="1" si="1152"/>
        <v>0</v>
      </c>
      <c r="BC1002" s="1250">
        <f t="shared" ca="1" si="1152"/>
        <v>0</v>
      </c>
      <c r="BD1002" s="1250">
        <f t="shared" ca="1" si="1152"/>
        <v>0</v>
      </c>
      <c r="BE1002" s="1250">
        <f t="shared" ca="1" si="1152"/>
        <v>0</v>
      </c>
      <c r="BF1002" s="1250">
        <f t="shared" ca="1" si="1152"/>
        <v>0</v>
      </c>
      <c r="BG1002" s="1250">
        <f t="shared" ca="1" si="1152"/>
        <v>0</v>
      </c>
      <c r="BH1002" s="1250">
        <f t="shared" ca="1" si="1152"/>
        <v>0</v>
      </c>
      <c r="BI1002" s="1250">
        <f t="shared" ca="1" si="1152"/>
        <v>0</v>
      </c>
      <c r="BJ1002" s="1250">
        <f t="shared" ca="1" si="1152"/>
        <v>0</v>
      </c>
      <c r="BK1002" s="1250">
        <f t="shared" ca="1" si="1152"/>
        <v>0</v>
      </c>
      <c r="BL1002" s="1250">
        <f t="shared" ca="1" si="1152"/>
        <v>0</v>
      </c>
      <c r="BM1002" s="1250">
        <f t="shared" ca="1" si="1152"/>
        <v>0</v>
      </c>
      <c r="BN1002" s="1250">
        <f t="shared" ca="1" si="1152"/>
        <v>0</v>
      </c>
      <c r="BO1002" s="1250">
        <f t="shared" ca="1" si="1152"/>
        <v>0</v>
      </c>
      <c r="BP1002" s="1250">
        <f t="shared" ca="1" si="1152"/>
        <v>0</v>
      </c>
      <c r="BQ1002" s="1250">
        <f t="shared" ref="BQ1002:CV1002" ca="1" si="1153">BQ727*BQ$941</f>
        <v>0</v>
      </c>
      <c r="BR1002" s="1250">
        <f t="shared" ca="1" si="1153"/>
        <v>0</v>
      </c>
      <c r="BS1002" s="1250">
        <f t="shared" ca="1" si="1153"/>
        <v>0</v>
      </c>
      <c r="BT1002" s="1250">
        <f t="shared" ca="1" si="1153"/>
        <v>0</v>
      </c>
      <c r="BU1002" s="1250">
        <f t="shared" ca="1" si="1153"/>
        <v>0</v>
      </c>
      <c r="BV1002" s="1250">
        <f t="shared" ca="1" si="1153"/>
        <v>0</v>
      </c>
      <c r="BW1002" s="1250">
        <f t="shared" ca="1" si="1153"/>
        <v>0</v>
      </c>
      <c r="BX1002" s="1250">
        <f t="shared" ca="1" si="1153"/>
        <v>0</v>
      </c>
      <c r="BY1002" s="1250">
        <f t="shared" ca="1" si="1153"/>
        <v>0</v>
      </c>
      <c r="BZ1002" s="1250">
        <f t="shared" ca="1" si="1153"/>
        <v>0</v>
      </c>
      <c r="CA1002" s="1250">
        <f t="shared" ca="1" si="1153"/>
        <v>0</v>
      </c>
      <c r="CB1002" s="1250">
        <f t="shared" ca="1" si="1153"/>
        <v>0</v>
      </c>
      <c r="CC1002" s="1250">
        <f t="shared" ca="1" si="1153"/>
        <v>0</v>
      </c>
      <c r="CD1002" s="1250">
        <f t="shared" ca="1" si="1153"/>
        <v>0</v>
      </c>
      <c r="CE1002" s="1250">
        <f t="shared" ca="1" si="1153"/>
        <v>0</v>
      </c>
      <c r="CF1002" s="1250">
        <f t="shared" ca="1" si="1153"/>
        <v>0</v>
      </c>
      <c r="CG1002" s="1250">
        <f t="shared" ca="1" si="1153"/>
        <v>0</v>
      </c>
      <c r="CH1002" s="1250">
        <f t="shared" ca="1" si="1153"/>
        <v>0</v>
      </c>
      <c r="CI1002" s="1250">
        <f t="shared" ca="1" si="1153"/>
        <v>0</v>
      </c>
      <c r="CJ1002" s="1250">
        <f t="shared" ca="1" si="1153"/>
        <v>0</v>
      </c>
      <c r="CK1002" s="1250">
        <f t="shared" ca="1" si="1153"/>
        <v>0</v>
      </c>
      <c r="CL1002" s="1250">
        <f t="shared" ca="1" si="1153"/>
        <v>0</v>
      </c>
      <c r="CM1002" s="1250">
        <f t="shared" ca="1" si="1153"/>
        <v>0</v>
      </c>
      <c r="CN1002" s="1250">
        <f t="shared" ca="1" si="1153"/>
        <v>0</v>
      </c>
      <c r="CO1002" s="1250">
        <f t="shared" ca="1" si="1153"/>
        <v>0</v>
      </c>
      <c r="CP1002" s="1250">
        <f t="shared" ca="1" si="1153"/>
        <v>0</v>
      </c>
      <c r="CQ1002" s="1250">
        <f t="shared" ca="1" si="1153"/>
        <v>0</v>
      </c>
      <c r="CR1002" s="1250">
        <f t="shared" ca="1" si="1153"/>
        <v>0</v>
      </c>
      <c r="CS1002" s="1250">
        <f t="shared" ca="1" si="1153"/>
        <v>0</v>
      </c>
      <c r="CT1002" s="1250">
        <f t="shared" ca="1" si="1153"/>
        <v>0</v>
      </c>
      <c r="CU1002" s="1250">
        <f t="shared" ca="1" si="1153"/>
        <v>0</v>
      </c>
      <c r="CV1002" s="1250">
        <f t="shared" ca="1" si="1153"/>
        <v>0</v>
      </c>
      <c r="CW1002" s="1250">
        <f t="shared" ref="CW1002:DU1002" ca="1" si="1154">CW727*CW$941</f>
        <v>0</v>
      </c>
      <c r="CX1002" s="1250">
        <f t="shared" ca="1" si="1154"/>
        <v>0</v>
      </c>
      <c r="CY1002" s="1250">
        <f t="shared" ca="1" si="1154"/>
        <v>0</v>
      </c>
      <c r="CZ1002" s="1250">
        <f t="shared" ca="1" si="1154"/>
        <v>0</v>
      </c>
      <c r="DA1002" s="1250">
        <f t="shared" ca="1" si="1154"/>
        <v>0</v>
      </c>
      <c r="DB1002" s="1250">
        <f t="shared" ca="1" si="1154"/>
        <v>0</v>
      </c>
      <c r="DC1002" s="1250">
        <f t="shared" ca="1" si="1154"/>
        <v>0</v>
      </c>
      <c r="DD1002" s="1250">
        <f t="shared" ca="1" si="1154"/>
        <v>0</v>
      </c>
      <c r="DE1002" s="1250">
        <f t="shared" ca="1" si="1154"/>
        <v>0</v>
      </c>
      <c r="DF1002" s="1250">
        <f t="shared" ca="1" si="1154"/>
        <v>0</v>
      </c>
      <c r="DG1002" s="1250">
        <f t="shared" ca="1" si="1154"/>
        <v>0</v>
      </c>
      <c r="DH1002" s="1250">
        <f t="shared" ca="1" si="1154"/>
        <v>0</v>
      </c>
      <c r="DI1002" s="1250">
        <f t="shared" ca="1" si="1154"/>
        <v>0</v>
      </c>
      <c r="DJ1002" s="1250">
        <f t="shared" ca="1" si="1154"/>
        <v>0</v>
      </c>
      <c r="DK1002" s="1250">
        <f t="shared" ca="1" si="1154"/>
        <v>0</v>
      </c>
      <c r="DL1002" s="1250">
        <f t="shared" ca="1" si="1154"/>
        <v>0</v>
      </c>
      <c r="DM1002" s="1250">
        <f t="shared" ca="1" si="1154"/>
        <v>0</v>
      </c>
      <c r="DN1002" s="1250">
        <f t="shared" ca="1" si="1154"/>
        <v>0</v>
      </c>
      <c r="DO1002" s="1250">
        <f t="shared" ca="1" si="1154"/>
        <v>0</v>
      </c>
      <c r="DP1002" s="1250">
        <f t="shared" ca="1" si="1154"/>
        <v>0</v>
      </c>
      <c r="DQ1002" s="1250">
        <f t="shared" ca="1" si="1154"/>
        <v>0</v>
      </c>
      <c r="DR1002" s="1250">
        <f t="shared" ca="1" si="1154"/>
        <v>0</v>
      </c>
      <c r="DS1002" s="1250">
        <f t="shared" ca="1" si="1154"/>
        <v>0</v>
      </c>
      <c r="DT1002" s="1250">
        <f t="shared" ca="1" si="1154"/>
        <v>0</v>
      </c>
      <c r="DU1002" s="1250">
        <f t="shared" ca="1" si="1154"/>
        <v>0</v>
      </c>
      <c r="DV1002" s="28" t="s">
        <v>803</v>
      </c>
    </row>
    <row r="1003" spans="1:126">
      <c r="C1003" s="859" t="s">
        <v>881</v>
      </c>
      <c r="E1003" s="1250">
        <f t="shared" ref="E1003:AJ1003" ca="1" si="1155">IF(E$945=$J$36,E750,0)</f>
        <v>0</v>
      </c>
      <c r="F1003" s="1250">
        <f t="shared" ca="1" si="1155"/>
        <v>0</v>
      </c>
      <c r="G1003" s="1250">
        <f t="shared" ca="1" si="1155"/>
        <v>0</v>
      </c>
      <c r="H1003" s="1250">
        <f t="shared" ca="1" si="1155"/>
        <v>0</v>
      </c>
      <c r="I1003" s="1250">
        <f t="shared" ca="1" si="1155"/>
        <v>0</v>
      </c>
      <c r="J1003" s="1250">
        <f t="shared" ca="1" si="1155"/>
        <v>0</v>
      </c>
      <c r="K1003" s="1250">
        <f t="shared" ca="1" si="1155"/>
        <v>0</v>
      </c>
      <c r="L1003" s="1250">
        <f t="shared" ca="1" si="1155"/>
        <v>0</v>
      </c>
      <c r="M1003" s="1250">
        <f t="shared" ca="1" si="1155"/>
        <v>0</v>
      </c>
      <c r="N1003" s="1250">
        <f t="shared" ca="1" si="1155"/>
        <v>0</v>
      </c>
      <c r="O1003" s="1250">
        <f t="shared" ca="1" si="1155"/>
        <v>0</v>
      </c>
      <c r="P1003" s="1250">
        <f t="shared" ca="1" si="1155"/>
        <v>0</v>
      </c>
      <c r="Q1003" s="1250">
        <f t="shared" ca="1" si="1155"/>
        <v>0</v>
      </c>
      <c r="R1003" s="1250">
        <f t="shared" ca="1" si="1155"/>
        <v>0</v>
      </c>
      <c r="S1003" s="1250">
        <f t="shared" ca="1" si="1155"/>
        <v>0</v>
      </c>
      <c r="T1003" s="1250">
        <f t="shared" ca="1" si="1155"/>
        <v>0</v>
      </c>
      <c r="U1003" s="1250">
        <f t="shared" ca="1" si="1155"/>
        <v>0</v>
      </c>
      <c r="V1003" s="1250">
        <f t="shared" ca="1" si="1155"/>
        <v>0</v>
      </c>
      <c r="W1003" s="1250">
        <f t="shared" ca="1" si="1155"/>
        <v>0</v>
      </c>
      <c r="X1003" s="1250">
        <f t="shared" ca="1" si="1155"/>
        <v>0</v>
      </c>
      <c r="Y1003" s="1250">
        <f t="shared" ca="1" si="1155"/>
        <v>0</v>
      </c>
      <c r="Z1003" s="1250">
        <f t="shared" ca="1" si="1155"/>
        <v>0</v>
      </c>
      <c r="AA1003" s="1250">
        <f t="shared" ca="1" si="1155"/>
        <v>0</v>
      </c>
      <c r="AB1003" s="1250">
        <f t="shared" ca="1" si="1155"/>
        <v>0</v>
      </c>
      <c r="AC1003" s="1250">
        <f t="shared" ca="1" si="1155"/>
        <v>0</v>
      </c>
      <c r="AD1003" s="1250">
        <f t="shared" ca="1" si="1155"/>
        <v>0</v>
      </c>
      <c r="AE1003" s="1250">
        <f t="shared" ca="1" si="1155"/>
        <v>0</v>
      </c>
      <c r="AF1003" s="1250">
        <f t="shared" ca="1" si="1155"/>
        <v>0</v>
      </c>
      <c r="AG1003" s="1250">
        <f t="shared" ca="1" si="1155"/>
        <v>0</v>
      </c>
      <c r="AH1003" s="1250">
        <f t="shared" ca="1" si="1155"/>
        <v>0</v>
      </c>
      <c r="AI1003" s="1250">
        <f t="shared" ca="1" si="1155"/>
        <v>0</v>
      </c>
      <c r="AJ1003" s="1250">
        <f t="shared" ca="1" si="1155"/>
        <v>0</v>
      </c>
      <c r="AK1003" s="1250">
        <f t="shared" ref="AK1003:BP1003" ca="1" si="1156">IF(AK$945=$J$36,AK750,0)</f>
        <v>0</v>
      </c>
      <c r="AL1003" s="1250">
        <f t="shared" ca="1" si="1156"/>
        <v>0</v>
      </c>
      <c r="AM1003" s="1250">
        <f t="shared" ca="1" si="1156"/>
        <v>0</v>
      </c>
      <c r="AN1003" s="1250">
        <f t="shared" ca="1" si="1156"/>
        <v>0</v>
      </c>
      <c r="AO1003" s="1250">
        <f t="shared" ca="1" si="1156"/>
        <v>0</v>
      </c>
      <c r="AP1003" s="1250">
        <f t="shared" ca="1" si="1156"/>
        <v>0</v>
      </c>
      <c r="AQ1003" s="1250">
        <f t="shared" ca="1" si="1156"/>
        <v>0</v>
      </c>
      <c r="AR1003" s="1250">
        <f t="shared" ca="1" si="1156"/>
        <v>0</v>
      </c>
      <c r="AS1003" s="1250">
        <f t="shared" ca="1" si="1156"/>
        <v>0</v>
      </c>
      <c r="AT1003" s="1250">
        <f t="shared" ca="1" si="1156"/>
        <v>0</v>
      </c>
      <c r="AU1003" s="1250">
        <f t="shared" ca="1" si="1156"/>
        <v>0</v>
      </c>
      <c r="AV1003" s="1250">
        <f t="shared" ca="1" si="1156"/>
        <v>0</v>
      </c>
      <c r="AW1003" s="1250">
        <f t="shared" ca="1" si="1156"/>
        <v>0</v>
      </c>
      <c r="AX1003" s="1250">
        <f t="shared" ca="1" si="1156"/>
        <v>0</v>
      </c>
      <c r="AY1003" s="1250">
        <f t="shared" ca="1" si="1156"/>
        <v>0</v>
      </c>
      <c r="AZ1003" s="1250">
        <f t="shared" ca="1" si="1156"/>
        <v>0</v>
      </c>
      <c r="BA1003" s="1250">
        <f t="shared" ca="1" si="1156"/>
        <v>0</v>
      </c>
      <c r="BB1003" s="1250">
        <f t="shared" ca="1" si="1156"/>
        <v>0</v>
      </c>
      <c r="BC1003" s="1250">
        <f t="shared" ca="1" si="1156"/>
        <v>0</v>
      </c>
      <c r="BD1003" s="1250">
        <f t="shared" ca="1" si="1156"/>
        <v>0</v>
      </c>
      <c r="BE1003" s="1250">
        <f t="shared" ca="1" si="1156"/>
        <v>0</v>
      </c>
      <c r="BF1003" s="1250">
        <f t="shared" ca="1" si="1156"/>
        <v>0</v>
      </c>
      <c r="BG1003" s="1250">
        <f t="shared" ca="1" si="1156"/>
        <v>0</v>
      </c>
      <c r="BH1003" s="1250">
        <f t="shared" ca="1" si="1156"/>
        <v>0</v>
      </c>
      <c r="BI1003" s="1250">
        <f t="shared" ca="1" si="1156"/>
        <v>0</v>
      </c>
      <c r="BJ1003" s="1250">
        <f t="shared" ca="1" si="1156"/>
        <v>0</v>
      </c>
      <c r="BK1003" s="1250">
        <f t="shared" ca="1" si="1156"/>
        <v>0</v>
      </c>
      <c r="BL1003" s="1250">
        <f t="shared" ca="1" si="1156"/>
        <v>0</v>
      </c>
      <c r="BM1003" s="1250">
        <f t="shared" ca="1" si="1156"/>
        <v>0</v>
      </c>
      <c r="BN1003" s="1250">
        <f t="shared" ca="1" si="1156"/>
        <v>0</v>
      </c>
      <c r="BO1003" s="1250">
        <f t="shared" ca="1" si="1156"/>
        <v>0</v>
      </c>
      <c r="BP1003" s="1250">
        <f t="shared" ca="1" si="1156"/>
        <v>0</v>
      </c>
      <c r="BQ1003" s="1250">
        <f t="shared" ref="BQ1003:CV1003" ca="1" si="1157">IF(BQ$945=$J$36,BQ750,0)</f>
        <v>0</v>
      </c>
      <c r="BR1003" s="1250">
        <f t="shared" ca="1" si="1157"/>
        <v>0</v>
      </c>
      <c r="BS1003" s="1250">
        <f t="shared" ca="1" si="1157"/>
        <v>0</v>
      </c>
      <c r="BT1003" s="1250">
        <f t="shared" ca="1" si="1157"/>
        <v>0</v>
      </c>
      <c r="BU1003" s="1250">
        <f t="shared" ca="1" si="1157"/>
        <v>0</v>
      </c>
      <c r="BV1003" s="1250">
        <f t="shared" ca="1" si="1157"/>
        <v>0</v>
      </c>
      <c r="BW1003" s="1250">
        <f t="shared" ca="1" si="1157"/>
        <v>0</v>
      </c>
      <c r="BX1003" s="1250">
        <f t="shared" ca="1" si="1157"/>
        <v>0</v>
      </c>
      <c r="BY1003" s="1250">
        <f t="shared" ca="1" si="1157"/>
        <v>0</v>
      </c>
      <c r="BZ1003" s="1250">
        <f t="shared" ca="1" si="1157"/>
        <v>0</v>
      </c>
      <c r="CA1003" s="1250">
        <f t="shared" ca="1" si="1157"/>
        <v>0</v>
      </c>
      <c r="CB1003" s="1250">
        <f t="shared" ca="1" si="1157"/>
        <v>0</v>
      </c>
      <c r="CC1003" s="1250">
        <f t="shared" ca="1" si="1157"/>
        <v>0</v>
      </c>
      <c r="CD1003" s="1250">
        <f t="shared" ca="1" si="1157"/>
        <v>0</v>
      </c>
      <c r="CE1003" s="1250">
        <f t="shared" ca="1" si="1157"/>
        <v>0</v>
      </c>
      <c r="CF1003" s="1250">
        <f t="shared" ca="1" si="1157"/>
        <v>0</v>
      </c>
      <c r="CG1003" s="1250">
        <f t="shared" ca="1" si="1157"/>
        <v>0</v>
      </c>
      <c r="CH1003" s="1250">
        <f t="shared" ca="1" si="1157"/>
        <v>0</v>
      </c>
      <c r="CI1003" s="1250">
        <f t="shared" ca="1" si="1157"/>
        <v>0</v>
      </c>
      <c r="CJ1003" s="1250">
        <f t="shared" ca="1" si="1157"/>
        <v>0</v>
      </c>
      <c r="CK1003" s="1250">
        <f t="shared" ca="1" si="1157"/>
        <v>0</v>
      </c>
      <c r="CL1003" s="1250">
        <f t="shared" ca="1" si="1157"/>
        <v>0</v>
      </c>
      <c r="CM1003" s="1250">
        <f t="shared" ca="1" si="1157"/>
        <v>0</v>
      </c>
      <c r="CN1003" s="1250">
        <f t="shared" ca="1" si="1157"/>
        <v>0</v>
      </c>
      <c r="CO1003" s="1250">
        <f t="shared" ca="1" si="1157"/>
        <v>0</v>
      </c>
      <c r="CP1003" s="1250">
        <f t="shared" ca="1" si="1157"/>
        <v>0</v>
      </c>
      <c r="CQ1003" s="1250">
        <f t="shared" ca="1" si="1157"/>
        <v>0</v>
      </c>
      <c r="CR1003" s="1250">
        <f t="shared" ca="1" si="1157"/>
        <v>0</v>
      </c>
      <c r="CS1003" s="1250">
        <f t="shared" ca="1" si="1157"/>
        <v>0</v>
      </c>
      <c r="CT1003" s="1250">
        <f t="shared" ca="1" si="1157"/>
        <v>0</v>
      </c>
      <c r="CU1003" s="1250">
        <f t="shared" ca="1" si="1157"/>
        <v>0</v>
      </c>
      <c r="CV1003" s="1250">
        <f t="shared" ca="1" si="1157"/>
        <v>0</v>
      </c>
      <c r="CW1003" s="1250">
        <f t="shared" ref="CW1003:DU1003" ca="1" si="1158">IF(CW$945=$J$36,CW750,0)</f>
        <v>0</v>
      </c>
      <c r="CX1003" s="1250">
        <f t="shared" ca="1" si="1158"/>
        <v>0</v>
      </c>
      <c r="CY1003" s="1250">
        <f t="shared" ca="1" si="1158"/>
        <v>0</v>
      </c>
      <c r="CZ1003" s="1250">
        <f t="shared" ca="1" si="1158"/>
        <v>0</v>
      </c>
      <c r="DA1003" s="1250">
        <f t="shared" ca="1" si="1158"/>
        <v>0</v>
      </c>
      <c r="DB1003" s="1250">
        <f t="shared" ca="1" si="1158"/>
        <v>0</v>
      </c>
      <c r="DC1003" s="1250">
        <f t="shared" ca="1" si="1158"/>
        <v>0</v>
      </c>
      <c r="DD1003" s="1250">
        <f t="shared" ca="1" si="1158"/>
        <v>0</v>
      </c>
      <c r="DE1003" s="1250">
        <f t="shared" ca="1" si="1158"/>
        <v>0</v>
      </c>
      <c r="DF1003" s="1250">
        <f t="shared" ca="1" si="1158"/>
        <v>0</v>
      </c>
      <c r="DG1003" s="1250">
        <f t="shared" ca="1" si="1158"/>
        <v>0</v>
      </c>
      <c r="DH1003" s="1250">
        <f t="shared" ca="1" si="1158"/>
        <v>0</v>
      </c>
      <c r="DI1003" s="1250">
        <f t="shared" ca="1" si="1158"/>
        <v>0</v>
      </c>
      <c r="DJ1003" s="1250">
        <f t="shared" ca="1" si="1158"/>
        <v>0</v>
      </c>
      <c r="DK1003" s="1250">
        <f t="shared" ca="1" si="1158"/>
        <v>0</v>
      </c>
      <c r="DL1003" s="1250">
        <f t="shared" ca="1" si="1158"/>
        <v>0</v>
      </c>
      <c r="DM1003" s="1250">
        <f t="shared" ca="1" si="1158"/>
        <v>0</v>
      </c>
      <c r="DN1003" s="1250">
        <f t="shared" ca="1" si="1158"/>
        <v>0</v>
      </c>
      <c r="DO1003" s="1250">
        <f t="shared" ca="1" si="1158"/>
        <v>0</v>
      </c>
      <c r="DP1003" s="1250">
        <f t="shared" ca="1" si="1158"/>
        <v>0</v>
      </c>
      <c r="DQ1003" s="1250">
        <f t="shared" ca="1" si="1158"/>
        <v>0</v>
      </c>
      <c r="DR1003" s="1250">
        <f t="shared" ca="1" si="1158"/>
        <v>0</v>
      </c>
      <c r="DS1003" s="1250">
        <f t="shared" ca="1" si="1158"/>
        <v>0</v>
      </c>
      <c r="DT1003" s="1250">
        <f t="shared" ca="1" si="1158"/>
        <v>0</v>
      </c>
      <c r="DU1003" s="1250">
        <f t="shared" ca="1" si="1158"/>
        <v>0</v>
      </c>
      <c r="DV1003" s="28" t="s">
        <v>803</v>
      </c>
    </row>
    <row r="1004" spans="1:126">
      <c r="C1004" s="673" t="s">
        <v>882</v>
      </c>
      <c r="E1004" s="1601">
        <f t="shared" ref="E1004:AJ1004" ca="1" si="1159">SUM(E1001:E1003)</f>
        <v>0</v>
      </c>
      <c r="F1004" s="1601">
        <f t="shared" ca="1" si="1159"/>
        <v>0</v>
      </c>
      <c r="G1004" s="1601">
        <f t="shared" ca="1" si="1159"/>
        <v>0</v>
      </c>
      <c r="H1004" s="1601">
        <f t="shared" ca="1" si="1159"/>
        <v>0</v>
      </c>
      <c r="I1004" s="1601">
        <f t="shared" ca="1" si="1159"/>
        <v>0</v>
      </c>
      <c r="J1004" s="1601">
        <f t="shared" ca="1" si="1159"/>
        <v>0</v>
      </c>
      <c r="K1004" s="1601">
        <f t="shared" ca="1" si="1159"/>
        <v>0</v>
      </c>
      <c r="L1004" s="1601">
        <f t="shared" ca="1" si="1159"/>
        <v>0</v>
      </c>
      <c r="M1004" s="1601">
        <f t="shared" ca="1" si="1159"/>
        <v>0</v>
      </c>
      <c r="N1004" s="1601">
        <f t="shared" ca="1" si="1159"/>
        <v>0</v>
      </c>
      <c r="O1004" s="1601">
        <f t="shared" ca="1" si="1159"/>
        <v>0</v>
      </c>
      <c r="P1004" s="1601">
        <f t="shared" ca="1" si="1159"/>
        <v>0</v>
      </c>
      <c r="Q1004" s="1601">
        <f t="shared" ca="1" si="1159"/>
        <v>0</v>
      </c>
      <c r="R1004" s="1601">
        <f t="shared" ca="1" si="1159"/>
        <v>0</v>
      </c>
      <c r="S1004" s="1601">
        <f t="shared" ca="1" si="1159"/>
        <v>0</v>
      </c>
      <c r="T1004" s="1601">
        <f t="shared" ca="1" si="1159"/>
        <v>0</v>
      </c>
      <c r="U1004" s="1601">
        <f t="shared" ca="1" si="1159"/>
        <v>0</v>
      </c>
      <c r="V1004" s="1601">
        <f t="shared" ca="1" si="1159"/>
        <v>0</v>
      </c>
      <c r="W1004" s="1601">
        <f t="shared" ca="1" si="1159"/>
        <v>0</v>
      </c>
      <c r="X1004" s="1601">
        <f t="shared" ca="1" si="1159"/>
        <v>0</v>
      </c>
      <c r="Y1004" s="1601">
        <f t="shared" ca="1" si="1159"/>
        <v>0</v>
      </c>
      <c r="Z1004" s="1601">
        <f t="shared" ca="1" si="1159"/>
        <v>0</v>
      </c>
      <c r="AA1004" s="1601">
        <f t="shared" ca="1" si="1159"/>
        <v>0</v>
      </c>
      <c r="AB1004" s="1601">
        <f t="shared" ca="1" si="1159"/>
        <v>0</v>
      </c>
      <c r="AC1004" s="1601">
        <f t="shared" ca="1" si="1159"/>
        <v>0</v>
      </c>
      <c r="AD1004" s="1601">
        <f t="shared" ca="1" si="1159"/>
        <v>0</v>
      </c>
      <c r="AE1004" s="1601">
        <f t="shared" ca="1" si="1159"/>
        <v>0</v>
      </c>
      <c r="AF1004" s="1601">
        <f t="shared" ca="1" si="1159"/>
        <v>0</v>
      </c>
      <c r="AG1004" s="1601">
        <f t="shared" ca="1" si="1159"/>
        <v>0</v>
      </c>
      <c r="AH1004" s="1601">
        <f t="shared" ca="1" si="1159"/>
        <v>0</v>
      </c>
      <c r="AI1004" s="1601">
        <f t="shared" ca="1" si="1159"/>
        <v>0</v>
      </c>
      <c r="AJ1004" s="1601">
        <f t="shared" ca="1" si="1159"/>
        <v>0</v>
      </c>
      <c r="AK1004" s="1601">
        <f t="shared" ref="AK1004:BP1004" ca="1" si="1160">SUM(AK1001:AK1003)</f>
        <v>0</v>
      </c>
      <c r="AL1004" s="1601">
        <f t="shared" ca="1" si="1160"/>
        <v>0</v>
      </c>
      <c r="AM1004" s="1601">
        <f t="shared" ca="1" si="1160"/>
        <v>0</v>
      </c>
      <c r="AN1004" s="1601">
        <f t="shared" ca="1" si="1160"/>
        <v>0</v>
      </c>
      <c r="AO1004" s="1601">
        <f t="shared" ca="1" si="1160"/>
        <v>0</v>
      </c>
      <c r="AP1004" s="1601">
        <f t="shared" ca="1" si="1160"/>
        <v>0</v>
      </c>
      <c r="AQ1004" s="1601">
        <f t="shared" ca="1" si="1160"/>
        <v>0</v>
      </c>
      <c r="AR1004" s="1601">
        <f t="shared" ca="1" si="1160"/>
        <v>0</v>
      </c>
      <c r="AS1004" s="1601">
        <f t="shared" ca="1" si="1160"/>
        <v>0</v>
      </c>
      <c r="AT1004" s="1601">
        <f t="shared" ca="1" si="1160"/>
        <v>0</v>
      </c>
      <c r="AU1004" s="1601">
        <f t="shared" ca="1" si="1160"/>
        <v>0</v>
      </c>
      <c r="AV1004" s="1601">
        <f t="shared" ca="1" si="1160"/>
        <v>0</v>
      </c>
      <c r="AW1004" s="1601">
        <f t="shared" ca="1" si="1160"/>
        <v>0</v>
      </c>
      <c r="AX1004" s="1601">
        <f t="shared" ca="1" si="1160"/>
        <v>0</v>
      </c>
      <c r="AY1004" s="1601">
        <f t="shared" ca="1" si="1160"/>
        <v>0</v>
      </c>
      <c r="AZ1004" s="1601">
        <f t="shared" ca="1" si="1160"/>
        <v>0</v>
      </c>
      <c r="BA1004" s="1601">
        <f t="shared" ca="1" si="1160"/>
        <v>0</v>
      </c>
      <c r="BB1004" s="1601">
        <f t="shared" ca="1" si="1160"/>
        <v>0</v>
      </c>
      <c r="BC1004" s="1601">
        <f t="shared" ca="1" si="1160"/>
        <v>0</v>
      </c>
      <c r="BD1004" s="1601">
        <f t="shared" ca="1" si="1160"/>
        <v>0</v>
      </c>
      <c r="BE1004" s="1601">
        <f t="shared" ca="1" si="1160"/>
        <v>0</v>
      </c>
      <c r="BF1004" s="1601">
        <f t="shared" ca="1" si="1160"/>
        <v>0</v>
      </c>
      <c r="BG1004" s="1601">
        <f t="shared" ca="1" si="1160"/>
        <v>0</v>
      </c>
      <c r="BH1004" s="1601">
        <f t="shared" ca="1" si="1160"/>
        <v>0</v>
      </c>
      <c r="BI1004" s="1601">
        <f t="shared" ca="1" si="1160"/>
        <v>0</v>
      </c>
      <c r="BJ1004" s="1601">
        <f t="shared" ca="1" si="1160"/>
        <v>0</v>
      </c>
      <c r="BK1004" s="1601">
        <f t="shared" ca="1" si="1160"/>
        <v>0</v>
      </c>
      <c r="BL1004" s="1601">
        <f t="shared" ca="1" si="1160"/>
        <v>0</v>
      </c>
      <c r="BM1004" s="1601">
        <f t="shared" ca="1" si="1160"/>
        <v>0</v>
      </c>
      <c r="BN1004" s="1601">
        <f t="shared" ca="1" si="1160"/>
        <v>0</v>
      </c>
      <c r="BO1004" s="1601">
        <f t="shared" ca="1" si="1160"/>
        <v>0</v>
      </c>
      <c r="BP1004" s="1601">
        <f t="shared" ca="1" si="1160"/>
        <v>0</v>
      </c>
      <c r="BQ1004" s="1601">
        <f t="shared" ref="BQ1004:CV1004" ca="1" si="1161">SUM(BQ1001:BQ1003)</f>
        <v>0</v>
      </c>
      <c r="BR1004" s="1601">
        <f t="shared" ca="1" si="1161"/>
        <v>0</v>
      </c>
      <c r="BS1004" s="1601">
        <f t="shared" ca="1" si="1161"/>
        <v>0</v>
      </c>
      <c r="BT1004" s="1601">
        <f t="shared" ca="1" si="1161"/>
        <v>0</v>
      </c>
      <c r="BU1004" s="1601">
        <f t="shared" ca="1" si="1161"/>
        <v>0</v>
      </c>
      <c r="BV1004" s="1601">
        <f t="shared" ca="1" si="1161"/>
        <v>0</v>
      </c>
      <c r="BW1004" s="1601">
        <f t="shared" ca="1" si="1161"/>
        <v>0</v>
      </c>
      <c r="BX1004" s="1601">
        <f t="shared" ca="1" si="1161"/>
        <v>0</v>
      </c>
      <c r="BY1004" s="1601">
        <f t="shared" ca="1" si="1161"/>
        <v>0</v>
      </c>
      <c r="BZ1004" s="1601">
        <f t="shared" ca="1" si="1161"/>
        <v>0</v>
      </c>
      <c r="CA1004" s="1601">
        <f t="shared" ca="1" si="1161"/>
        <v>0</v>
      </c>
      <c r="CB1004" s="1601">
        <f t="shared" ca="1" si="1161"/>
        <v>0</v>
      </c>
      <c r="CC1004" s="1601">
        <f t="shared" ca="1" si="1161"/>
        <v>0</v>
      </c>
      <c r="CD1004" s="1601">
        <f t="shared" ca="1" si="1161"/>
        <v>0</v>
      </c>
      <c r="CE1004" s="1601">
        <f t="shared" ca="1" si="1161"/>
        <v>0</v>
      </c>
      <c r="CF1004" s="1601">
        <f t="shared" ca="1" si="1161"/>
        <v>0</v>
      </c>
      <c r="CG1004" s="1601">
        <f t="shared" ca="1" si="1161"/>
        <v>0</v>
      </c>
      <c r="CH1004" s="1601">
        <f t="shared" ca="1" si="1161"/>
        <v>0</v>
      </c>
      <c r="CI1004" s="1601">
        <f t="shared" ca="1" si="1161"/>
        <v>0</v>
      </c>
      <c r="CJ1004" s="1601">
        <f t="shared" ca="1" si="1161"/>
        <v>0</v>
      </c>
      <c r="CK1004" s="1601">
        <f t="shared" ca="1" si="1161"/>
        <v>0</v>
      </c>
      <c r="CL1004" s="1601">
        <f t="shared" ca="1" si="1161"/>
        <v>0</v>
      </c>
      <c r="CM1004" s="1601">
        <f t="shared" ca="1" si="1161"/>
        <v>0</v>
      </c>
      <c r="CN1004" s="1601">
        <f t="shared" ca="1" si="1161"/>
        <v>0</v>
      </c>
      <c r="CO1004" s="1601">
        <f t="shared" ca="1" si="1161"/>
        <v>0</v>
      </c>
      <c r="CP1004" s="1601">
        <f t="shared" ca="1" si="1161"/>
        <v>0</v>
      </c>
      <c r="CQ1004" s="1601">
        <f t="shared" ca="1" si="1161"/>
        <v>0</v>
      </c>
      <c r="CR1004" s="1601">
        <f t="shared" ca="1" si="1161"/>
        <v>0</v>
      </c>
      <c r="CS1004" s="1601">
        <f t="shared" ca="1" si="1161"/>
        <v>0</v>
      </c>
      <c r="CT1004" s="1601">
        <f t="shared" ca="1" si="1161"/>
        <v>0</v>
      </c>
      <c r="CU1004" s="1601">
        <f t="shared" ca="1" si="1161"/>
        <v>0</v>
      </c>
      <c r="CV1004" s="1601">
        <f t="shared" ca="1" si="1161"/>
        <v>0</v>
      </c>
      <c r="CW1004" s="1601">
        <f t="shared" ref="CW1004:EB1004" ca="1" si="1162">SUM(CW1001:CW1003)</f>
        <v>0</v>
      </c>
      <c r="CX1004" s="1601">
        <f t="shared" ca="1" si="1162"/>
        <v>0</v>
      </c>
      <c r="CY1004" s="1601">
        <f t="shared" ca="1" si="1162"/>
        <v>0</v>
      </c>
      <c r="CZ1004" s="1601">
        <f t="shared" ca="1" si="1162"/>
        <v>0</v>
      </c>
      <c r="DA1004" s="1601">
        <f t="shared" ca="1" si="1162"/>
        <v>0</v>
      </c>
      <c r="DB1004" s="1601">
        <f t="shared" ca="1" si="1162"/>
        <v>0</v>
      </c>
      <c r="DC1004" s="1601">
        <f t="shared" ca="1" si="1162"/>
        <v>0</v>
      </c>
      <c r="DD1004" s="1601">
        <f t="shared" ca="1" si="1162"/>
        <v>0</v>
      </c>
      <c r="DE1004" s="1601">
        <f t="shared" ca="1" si="1162"/>
        <v>0</v>
      </c>
      <c r="DF1004" s="1601">
        <f t="shared" ca="1" si="1162"/>
        <v>0</v>
      </c>
      <c r="DG1004" s="1601">
        <f t="shared" ca="1" si="1162"/>
        <v>0</v>
      </c>
      <c r="DH1004" s="1601">
        <f t="shared" ca="1" si="1162"/>
        <v>0</v>
      </c>
      <c r="DI1004" s="1601">
        <f t="shared" ca="1" si="1162"/>
        <v>0</v>
      </c>
      <c r="DJ1004" s="1601">
        <f t="shared" ca="1" si="1162"/>
        <v>0</v>
      </c>
      <c r="DK1004" s="1601">
        <f t="shared" ca="1" si="1162"/>
        <v>0</v>
      </c>
      <c r="DL1004" s="1601">
        <f t="shared" ca="1" si="1162"/>
        <v>0</v>
      </c>
      <c r="DM1004" s="1601">
        <f t="shared" ca="1" si="1162"/>
        <v>0</v>
      </c>
      <c r="DN1004" s="1601">
        <f t="shared" ca="1" si="1162"/>
        <v>0</v>
      </c>
      <c r="DO1004" s="1601">
        <f t="shared" ca="1" si="1162"/>
        <v>0</v>
      </c>
      <c r="DP1004" s="1601">
        <f t="shared" ca="1" si="1162"/>
        <v>0</v>
      </c>
      <c r="DQ1004" s="1601">
        <f t="shared" ca="1" si="1162"/>
        <v>0</v>
      </c>
      <c r="DR1004" s="1601">
        <f t="shared" ca="1" si="1162"/>
        <v>0</v>
      </c>
      <c r="DS1004" s="1601">
        <f t="shared" ca="1" si="1162"/>
        <v>0</v>
      </c>
      <c r="DT1004" s="1601">
        <f t="shared" ca="1" si="1162"/>
        <v>0</v>
      </c>
      <c r="DU1004" s="1601">
        <f t="shared" ca="1" si="1162"/>
        <v>0</v>
      </c>
      <c r="DV1004" s="28" t="s">
        <v>803</v>
      </c>
    </row>
    <row r="1005" spans="1:126">
      <c r="DV1005" s="28" t="s">
        <v>803</v>
      </c>
    </row>
    <row r="1006" spans="1:126">
      <c r="C1006" s="913" t="s">
        <v>883</v>
      </c>
      <c r="DV1006" s="28" t="s">
        <v>803</v>
      </c>
    </row>
    <row r="1007" spans="1:126" ht="14.5" customHeight="1">
      <c r="A1007" s="932">
        <v>1</v>
      </c>
      <c r="C1007" s="859" t="s">
        <v>884</v>
      </c>
      <c r="E1007" s="1250">
        <f t="shared" ref="E1007:AJ1007" ca="1" si="1163">IF( E945=$J$36, -(D1022+SUM( E991:E992,E994,E996)), $A1007*(-MAX(0,SUM(B991:B992,B994,B996)*E$946)-MAX(0,SUM(C991:C992,C994,C996)*E$946)-MAX(0,SUM(D991:D992,D994,D996)*E$946)))</f>
        <v>0</v>
      </c>
      <c r="F1007" s="1250">
        <f t="shared" ca="1" si="1163"/>
        <v>0</v>
      </c>
      <c r="G1007" s="1250" t="e">
        <f t="shared" ca="1" si="1163"/>
        <v>#DIV/0!</v>
      </c>
      <c r="H1007" s="1250" t="e">
        <f t="shared" ca="1" si="1163"/>
        <v>#DIV/0!</v>
      </c>
      <c r="I1007" s="1250" t="e">
        <f t="shared" ca="1" si="1163"/>
        <v>#DIV/0!</v>
      </c>
      <c r="J1007" s="1250" t="e">
        <f t="shared" ca="1" si="1163"/>
        <v>#DIV/0!</v>
      </c>
      <c r="K1007" s="1250" t="e">
        <f t="shared" ca="1" si="1163"/>
        <v>#DIV/0!</v>
      </c>
      <c r="L1007" s="1250" t="e">
        <f t="shared" ca="1" si="1163"/>
        <v>#DIV/0!</v>
      </c>
      <c r="M1007" s="1250" t="e">
        <f t="shared" ca="1" si="1163"/>
        <v>#DIV/0!</v>
      </c>
      <c r="N1007" s="1250" t="e">
        <f t="shared" ca="1" si="1163"/>
        <v>#DIV/0!</v>
      </c>
      <c r="O1007" s="1250" t="e">
        <f t="shared" ca="1" si="1163"/>
        <v>#DIV/0!</v>
      </c>
      <c r="P1007" s="1250" t="e">
        <f t="shared" ca="1" si="1163"/>
        <v>#DIV/0!</v>
      </c>
      <c r="Q1007" s="1250" t="e">
        <f t="shared" ca="1" si="1163"/>
        <v>#DIV/0!</v>
      </c>
      <c r="R1007" s="1250" t="e">
        <f t="shared" ca="1" si="1163"/>
        <v>#DIV/0!</v>
      </c>
      <c r="S1007" s="1250" t="e">
        <f t="shared" ca="1" si="1163"/>
        <v>#DIV/0!</v>
      </c>
      <c r="T1007" s="1250" t="e">
        <f t="shared" ca="1" si="1163"/>
        <v>#DIV/0!</v>
      </c>
      <c r="U1007" s="1250" t="e">
        <f t="shared" ca="1" si="1163"/>
        <v>#DIV/0!</v>
      </c>
      <c r="V1007" s="1250" t="e">
        <f t="shared" ca="1" si="1163"/>
        <v>#DIV/0!</v>
      </c>
      <c r="W1007" s="1250" t="e">
        <f t="shared" ca="1" si="1163"/>
        <v>#DIV/0!</v>
      </c>
      <c r="X1007" s="1250" t="e">
        <f t="shared" ca="1" si="1163"/>
        <v>#DIV/0!</v>
      </c>
      <c r="Y1007" s="1250" t="e">
        <f t="shared" ca="1" si="1163"/>
        <v>#DIV/0!</v>
      </c>
      <c r="Z1007" s="1250" t="e">
        <f t="shared" ca="1" si="1163"/>
        <v>#DIV/0!</v>
      </c>
      <c r="AA1007" s="1250" t="e">
        <f t="shared" ca="1" si="1163"/>
        <v>#DIV/0!</v>
      </c>
      <c r="AB1007" s="1250" t="e">
        <f t="shared" ca="1" si="1163"/>
        <v>#DIV/0!</v>
      </c>
      <c r="AC1007" s="1250" t="e">
        <f t="shared" ca="1" si="1163"/>
        <v>#DIV/0!</v>
      </c>
      <c r="AD1007" s="1250" t="e">
        <f t="shared" ca="1" si="1163"/>
        <v>#DIV/0!</v>
      </c>
      <c r="AE1007" s="1250" t="e">
        <f t="shared" ca="1" si="1163"/>
        <v>#DIV/0!</v>
      </c>
      <c r="AF1007" s="1250" t="e">
        <f t="shared" ca="1" si="1163"/>
        <v>#DIV/0!</v>
      </c>
      <c r="AG1007" s="1250" t="e">
        <f t="shared" ca="1" si="1163"/>
        <v>#DIV/0!</v>
      </c>
      <c r="AH1007" s="1250" t="e">
        <f t="shared" ca="1" si="1163"/>
        <v>#DIV/0!</v>
      </c>
      <c r="AI1007" s="1250" t="e">
        <f t="shared" ca="1" si="1163"/>
        <v>#DIV/0!</v>
      </c>
      <c r="AJ1007" s="1250" t="e">
        <f t="shared" ca="1" si="1163"/>
        <v>#DIV/0!</v>
      </c>
      <c r="AK1007" s="1250" t="e">
        <f t="shared" ref="AK1007:BP1007" ca="1" si="1164">IF( AK945=$J$36, -(AJ1022+SUM( AK991:AK992,AK994,AK996)), $A1007*(-MAX(0,SUM(AH991:AH992,AH994,AH996)*AK$946)-MAX(0,SUM(AI991:AI992,AI994,AI996)*AK$946)-MAX(0,SUM(AJ991:AJ992,AJ994,AJ996)*AK$946)))</f>
        <v>#DIV/0!</v>
      </c>
      <c r="AL1007" s="1250" t="e">
        <f t="shared" ca="1" si="1164"/>
        <v>#DIV/0!</v>
      </c>
      <c r="AM1007" s="1250" t="e">
        <f t="shared" ca="1" si="1164"/>
        <v>#DIV/0!</v>
      </c>
      <c r="AN1007" s="1250" t="e">
        <f t="shared" ca="1" si="1164"/>
        <v>#DIV/0!</v>
      </c>
      <c r="AO1007" s="1250">
        <f t="shared" ca="1" si="1164"/>
        <v>0</v>
      </c>
      <c r="AP1007" s="1250">
        <f t="shared" ca="1" si="1164"/>
        <v>0</v>
      </c>
      <c r="AQ1007" s="1250">
        <f t="shared" ca="1" si="1164"/>
        <v>0</v>
      </c>
      <c r="AR1007" s="1250">
        <f t="shared" ca="1" si="1164"/>
        <v>0</v>
      </c>
      <c r="AS1007" s="1250">
        <f t="shared" ca="1" si="1164"/>
        <v>0</v>
      </c>
      <c r="AT1007" s="1250">
        <f t="shared" ca="1" si="1164"/>
        <v>0</v>
      </c>
      <c r="AU1007" s="1250">
        <f t="shared" ca="1" si="1164"/>
        <v>0</v>
      </c>
      <c r="AV1007" s="1250">
        <f t="shared" ca="1" si="1164"/>
        <v>0</v>
      </c>
      <c r="AW1007" s="1250">
        <f t="shared" ca="1" si="1164"/>
        <v>0</v>
      </c>
      <c r="AX1007" s="1250">
        <f t="shared" ca="1" si="1164"/>
        <v>0</v>
      </c>
      <c r="AY1007" s="1250">
        <f t="shared" ca="1" si="1164"/>
        <v>0</v>
      </c>
      <c r="AZ1007" s="1250" t="e">
        <f t="shared" ca="1" si="1164"/>
        <v>#DIV/0!</v>
      </c>
      <c r="BA1007" s="1250">
        <f t="shared" ca="1" si="1164"/>
        <v>0</v>
      </c>
      <c r="BB1007" s="1250">
        <f t="shared" ref="BB1007:CG1007" ca="1" si="1165">IF( BB945=$J$36, -(BA1022+SUM( BB991:BB992,BB994,BB996)), -MAX(0,SUM(AY991:AY992,AY994,AY996)*BB$946)-MAX(0,SUM(AZ991:AZ992,AZ994,AZ996)*BB$946)-MAX(0,SUM(BA991:BA992,BA994,BA996)*BB$946))</f>
        <v>0</v>
      </c>
      <c r="BC1007" s="1250">
        <f t="shared" ca="1" si="1165"/>
        <v>0</v>
      </c>
      <c r="BD1007" s="1250">
        <f t="shared" ca="1" si="1165"/>
        <v>0</v>
      </c>
      <c r="BE1007" s="1250">
        <f t="shared" ca="1" si="1165"/>
        <v>0</v>
      </c>
      <c r="BF1007" s="1250">
        <f t="shared" ca="1" si="1165"/>
        <v>0</v>
      </c>
      <c r="BG1007" s="1250">
        <f t="shared" ca="1" si="1165"/>
        <v>0</v>
      </c>
      <c r="BH1007" s="1250">
        <f t="shared" ca="1" si="1165"/>
        <v>0</v>
      </c>
      <c r="BI1007" s="1250">
        <f t="shared" ca="1" si="1165"/>
        <v>0</v>
      </c>
      <c r="BJ1007" s="1250">
        <f t="shared" ca="1" si="1165"/>
        <v>0</v>
      </c>
      <c r="BK1007" s="1250">
        <f t="shared" ca="1" si="1165"/>
        <v>0</v>
      </c>
      <c r="BL1007" s="1250">
        <f t="shared" ca="1" si="1165"/>
        <v>0</v>
      </c>
      <c r="BM1007" s="1250">
        <f t="shared" ca="1" si="1165"/>
        <v>0</v>
      </c>
      <c r="BN1007" s="1250">
        <f t="shared" ca="1" si="1165"/>
        <v>0</v>
      </c>
      <c r="BO1007" s="1250">
        <f t="shared" ca="1" si="1165"/>
        <v>0</v>
      </c>
      <c r="BP1007" s="1250">
        <f t="shared" ca="1" si="1165"/>
        <v>0</v>
      </c>
      <c r="BQ1007" s="1250">
        <f t="shared" ca="1" si="1165"/>
        <v>0</v>
      </c>
      <c r="BR1007" s="1250">
        <f t="shared" ca="1" si="1165"/>
        <v>0</v>
      </c>
      <c r="BS1007" s="1250">
        <f t="shared" ca="1" si="1165"/>
        <v>0</v>
      </c>
      <c r="BT1007" s="1250">
        <f t="shared" ca="1" si="1165"/>
        <v>0</v>
      </c>
      <c r="BU1007" s="1250">
        <f t="shared" ca="1" si="1165"/>
        <v>0</v>
      </c>
      <c r="BV1007" s="1250">
        <f t="shared" ca="1" si="1165"/>
        <v>0</v>
      </c>
      <c r="BW1007" s="1250">
        <f t="shared" ca="1" si="1165"/>
        <v>0</v>
      </c>
      <c r="BX1007" s="1250">
        <f t="shared" ca="1" si="1165"/>
        <v>0</v>
      </c>
      <c r="BY1007" s="1250">
        <f t="shared" ca="1" si="1165"/>
        <v>0</v>
      </c>
      <c r="BZ1007" s="1250">
        <f t="shared" ca="1" si="1165"/>
        <v>0</v>
      </c>
      <c r="CA1007" s="1250">
        <f t="shared" ca="1" si="1165"/>
        <v>0</v>
      </c>
      <c r="CB1007" s="1250">
        <f t="shared" ca="1" si="1165"/>
        <v>0</v>
      </c>
      <c r="CC1007" s="1250">
        <f t="shared" ca="1" si="1165"/>
        <v>0</v>
      </c>
      <c r="CD1007" s="1250">
        <f t="shared" ca="1" si="1165"/>
        <v>0</v>
      </c>
      <c r="CE1007" s="1250">
        <f t="shared" ca="1" si="1165"/>
        <v>0</v>
      </c>
      <c r="CF1007" s="1250">
        <f t="shared" ca="1" si="1165"/>
        <v>0</v>
      </c>
      <c r="CG1007" s="1250">
        <f t="shared" ca="1" si="1165"/>
        <v>0</v>
      </c>
      <c r="CH1007" s="1250">
        <f t="shared" ref="CH1007:DM1007" ca="1" si="1166">IF( CH945=$J$36, -(CG1022+SUM( CH991:CH992,CH994,CH996)), -MAX(0,SUM(CE991:CE992,CE994,CE996)*CH$946)-MAX(0,SUM(CF991:CF992,CF994,CF996)*CH$946)-MAX(0,SUM(CG991:CG992,CG994,CG996)*CH$946))</f>
        <v>0</v>
      </c>
      <c r="CI1007" s="1250">
        <f t="shared" ca="1" si="1166"/>
        <v>0</v>
      </c>
      <c r="CJ1007" s="1250">
        <f t="shared" ca="1" si="1166"/>
        <v>0</v>
      </c>
      <c r="CK1007" s="1250">
        <f t="shared" ca="1" si="1166"/>
        <v>0</v>
      </c>
      <c r="CL1007" s="1250">
        <f t="shared" ca="1" si="1166"/>
        <v>0</v>
      </c>
      <c r="CM1007" s="1250">
        <f t="shared" ca="1" si="1166"/>
        <v>0</v>
      </c>
      <c r="CN1007" s="1250">
        <f t="shared" ca="1" si="1166"/>
        <v>0</v>
      </c>
      <c r="CO1007" s="1250">
        <f t="shared" ca="1" si="1166"/>
        <v>0</v>
      </c>
      <c r="CP1007" s="1250">
        <f t="shared" ca="1" si="1166"/>
        <v>0</v>
      </c>
      <c r="CQ1007" s="1250">
        <f t="shared" ca="1" si="1166"/>
        <v>0</v>
      </c>
      <c r="CR1007" s="1250">
        <f t="shared" ca="1" si="1166"/>
        <v>0</v>
      </c>
      <c r="CS1007" s="1250">
        <f t="shared" ca="1" si="1166"/>
        <v>0</v>
      </c>
      <c r="CT1007" s="1250">
        <f t="shared" ca="1" si="1166"/>
        <v>0</v>
      </c>
      <c r="CU1007" s="1250">
        <f t="shared" ca="1" si="1166"/>
        <v>0</v>
      </c>
      <c r="CV1007" s="1250">
        <f t="shared" ca="1" si="1166"/>
        <v>0</v>
      </c>
      <c r="CW1007" s="1250">
        <f t="shared" ca="1" si="1166"/>
        <v>0</v>
      </c>
      <c r="CX1007" s="1250">
        <f t="shared" ca="1" si="1166"/>
        <v>0</v>
      </c>
      <c r="CY1007" s="1250">
        <f t="shared" ca="1" si="1166"/>
        <v>0</v>
      </c>
      <c r="CZ1007" s="1250">
        <f t="shared" ca="1" si="1166"/>
        <v>0</v>
      </c>
      <c r="DA1007" s="1250">
        <f t="shared" ca="1" si="1166"/>
        <v>0</v>
      </c>
      <c r="DB1007" s="1250">
        <f t="shared" ca="1" si="1166"/>
        <v>0</v>
      </c>
      <c r="DC1007" s="1250">
        <f t="shared" ca="1" si="1166"/>
        <v>0</v>
      </c>
      <c r="DD1007" s="1250">
        <f t="shared" ca="1" si="1166"/>
        <v>0</v>
      </c>
      <c r="DE1007" s="1250">
        <f t="shared" ca="1" si="1166"/>
        <v>0</v>
      </c>
      <c r="DF1007" s="1250">
        <f t="shared" ca="1" si="1166"/>
        <v>0</v>
      </c>
      <c r="DG1007" s="1250">
        <f t="shared" ca="1" si="1166"/>
        <v>0</v>
      </c>
      <c r="DH1007" s="1250">
        <f t="shared" ca="1" si="1166"/>
        <v>0</v>
      </c>
      <c r="DI1007" s="1250">
        <f t="shared" ca="1" si="1166"/>
        <v>0</v>
      </c>
      <c r="DJ1007" s="1250">
        <f t="shared" ca="1" si="1166"/>
        <v>0</v>
      </c>
      <c r="DK1007" s="1250">
        <f t="shared" ca="1" si="1166"/>
        <v>0</v>
      </c>
      <c r="DL1007" s="1250">
        <f t="shared" ca="1" si="1166"/>
        <v>0</v>
      </c>
      <c r="DM1007" s="1250">
        <f t="shared" ca="1" si="1166"/>
        <v>0</v>
      </c>
      <c r="DN1007" s="1250">
        <f t="shared" ref="DN1007:ES1007" ca="1" si="1167">IF( DN945=$J$36, -(DM1022+SUM( DN991:DN992,DN994,DN996)), -MAX(0,SUM(DK991:DK992,DK994,DK996)*DN$946)-MAX(0,SUM(DL991:DL992,DL994,DL996)*DN$946)-MAX(0,SUM(DM991:DM992,DM994,DM996)*DN$946))</f>
        <v>0</v>
      </c>
      <c r="DO1007" s="1250">
        <f t="shared" ca="1" si="1167"/>
        <v>0</v>
      </c>
      <c r="DP1007" s="1250">
        <f t="shared" ca="1" si="1167"/>
        <v>0</v>
      </c>
      <c r="DQ1007" s="1250">
        <f t="shared" ca="1" si="1167"/>
        <v>0</v>
      </c>
      <c r="DR1007" s="1250">
        <f t="shared" ca="1" si="1167"/>
        <v>0</v>
      </c>
      <c r="DS1007" s="1250">
        <f t="shared" ca="1" si="1167"/>
        <v>0</v>
      </c>
      <c r="DT1007" s="1250">
        <f t="shared" ca="1" si="1167"/>
        <v>0</v>
      </c>
      <c r="DU1007" s="1250">
        <f t="shared" ca="1" si="1167"/>
        <v>0</v>
      </c>
      <c r="DV1007" s="28" t="s">
        <v>803</v>
      </c>
    </row>
    <row r="1008" spans="1:126">
      <c r="C1008" s="859" t="s">
        <v>885</v>
      </c>
      <c r="E1008" s="1250" t="e">
        <f ca="1">E794+E800+E807+IF( AND(E835=0,F835&lt;&gt;0),F835-E825,0)+IF( AND( E849=0,F849&lt;&gt;0),F849-E835,0)</f>
        <v>#DIV/0!</v>
      </c>
      <c r="F1008" s="1250" t="e">
        <f t="shared" ref="F1008:AK1008" ca="1" si="1168">F800+F807+IF( AND(F835=0,G835&lt;&gt;0),G835-F825,0)+IF( AND( F849=0,G849&lt;&gt;0),G849-F835,0)</f>
        <v>#DIV/0!</v>
      </c>
      <c r="G1008" s="1250" t="e">
        <f t="shared" ca="1" si="1168"/>
        <v>#DIV/0!</v>
      </c>
      <c r="H1008" s="1250" t="e">
        <f t="shared" ca="1" si="1168"/>
        <v>#DIV/0!</v>
      </c>
      <c r="I1008" s="1250" t="e">
        <f t="shared" ca="1" si="1168"/>
        <v>#DIV/0!</v>
      </c>
      <c r="J1008" s="1250" t="e">
        <f t="shared" ca="1" si="1168"/>
        <v>#DIV/0!</v>
      </c>
      <c r="K1008" s="1250" t="e">
        <f t="shared" ca="1" si="1168"/>
        <v>#DIV/0!</v>
      </c>
      <c r="L1008" s="1250" t="e">
        <f t="shared" ca="1" si="1168"/>
        <v>#DIV/0!</v>
      </c>
      <c r="M1008" s="1250" t="e">
        <f t="shared" ca="1" si="1168"/>
        <v>#DIV/0!</v>
      </c>
      <c r="N1008" s="1250" t="e">
        <f t="shared" ca="1" si="1168"/>
        <v>#DIV/0!</v>
      </c>
      <c r="O1008" s="1250" t="e">
        <f t="shared" ca="1" si="1168"/>
        <v>#DIV/0!</v>
      </c>
      <c r="P1008" s="1250" t="e">
        <f t="shared" ca="1" si="1168"/>
        <v>#DIV/0!</v>
      </c>
      <c r="Q1008" s="1250" t="e">
        <f t="shared" ca="1" si="1168"/>
        <v>#DIV/0!</v>
      </c>
      <c r="R1008" s="1250" t="e">
        <f t="shared" ca="1" si="1168"/>
        <v>#DIV/0!</v>
      </c>
      <c r="S1008" s="1250" t="e">
        <f t="shared" ca="1" si="1168"/>
        <v>#DIV/0!</v>
      </c>
      <c r="T1008" s="1250" t="e">
        <f t="shared" ca="1" si="1168"/>
        <v>#DIV/0!</v>
      </c>
      <c r="U1008" s="1250" t="e">
        <f t="shared" ca="1" si="1168"/>
        <v>#DIV/0!</v>
      </c>
      <c r="V1008" s="1250" t="e">
        <f t="shared" ca="1" si="1168"/>
        <v>#DIV/0!</v>
      </c>
      <c r="W1008" s="1250" t="e">
        <f t="shared" ca="1" si="1168"/>
        <v>#DIV/0!</v>
      </c>
      <c r="X1008" s="1250" t="e">
        <f t="shared" ca="1" si="1168"/>
        <v>#DIV/0!</v>
      </c>
      <c r="Y1008" s="1250" t="e">
        <f t="shared" ca="1" si="1168"/>
        <v>#DIV/0!</v>
      </c>
      <c r="Z1008" s="1250" t="e">
        <f t="shared" ca="1" si="1168"/>
        <v>#DIV/0!</v>
      </c>
      <c r="AA1008" s="1250" t="e">
        <f t="shared" ca="1" si="1168"/>
        <v>#DIV/0!</v>
      </c>
      <c r="AB1008" s="1250" t="e">
        <f t="shared" ca="1" si="1168"/>
        <v>#DIV/0!</v>
      </c>
      <c r="AC1008" s="1250" t="e">
        <f t="shared" ca="1" si="1168"/>
        <v>#DIV/0!</v>
      </c>
      <c r="AD1008" s="1250" t="e">
        <f t="shared" ca="1" si="1168"/>
        <v>#DIV/0!</v>
      </c>
      <c r="AE1008" s="1250" t="e">
        <f t="shared" ca="1" si="1168"/>
        <v>#DIV/0!</v>
      </c>
      <c r="AF1008" s="1250" t="e">
        <f t="shared" ca="1" si="1168"/>
        <v>#DIV/0!</v>
      </c>
      <c r="AG1008" s="1250" t="e">
        <f t="shared" ca="1" si="1168"/>
        <v>#DIV/0!</v>
      </c>
      <c r="AH1008" s="1250" t="e">
        <f t="shared" ca="1" si="1168"/>
        <v>#DIV/0!</v>
      </c>
      <c r="AI1008" s="1250" t="e">
        <f t="shared" ca="1" si="1168"/>
        <v>#DIV/0!</v>
      </c>
      <c r="AJ1008" s="1250" t="e">
        <f t="shared" ca="1" si="1168"/>
        <v>#DIV/0!</v>
      </c>
      <c r="AK1008" s="1250" t="e">
        <f t="shared" ca="1" si="1168"/>
        <v>#DIV/0!</v>
      </c>
      <c r="AL1008" s="1250" t="e">
        <f t="shared" ref="AL1008:BQ1008" ca="1" si="1169">AL800+AL807+IF( AND(AL835=0,AM835&lt;&gt;0),AM835-AL825,0)+IF( AND( AL849=0,AM849&lt;&gt;0),AM849-AL835,0)</f>
        <v>#DIV/0!</v>
      </c>
      <c r="AM1008" s="1250" t="e">
        <f t="shared" ca="1" si="1169"/>
        <v>#DIV/0!</v>
      </c>
      <c r="AN1008" s="1250" t="e">
        <f t="shared" ca="1" si="1169"/>
        <v>#DIV/0!</v>
      </c>
      <c r="AO1008" s="1250" t="e">
        <f t="shared" ca="1" si="1169"/>
        <v>#DIV/0!</v>
      </c>
      <c r="AP1008" s="1250" t="e">
        <f t="shared" ca="1" si="1169"/>
        <v>#DIV/0!</v>
      </c>
      <c r="AQ1008" s="1250" t="e">
        <f t="shared" ca="1" si="1169"/>
        <v>#DIV/0!</v>
      </c>
      <c r="AR1008" s="1250" t="e">
        <f t="shared" ca="1" si="1169"/>
        <v>#DIV/0!</v>
      </c>
      <c r="AS1008" s="1250" t="e">
        <f t="shared" ca="1" si="1169"/>
        <v>#DIV/0!</v>
      </c>
      <c r="AT1008" s="1250" t="e">
        <f t="shared" ca="1" si="1169"/>
        <v>#DIV/0!</v>
      </c>
      <c r="AU1008" s="1250" t="e">
        <f t="shared" ca="1" si="1169"/>
        <v>#DIV/0!</v>
      </c>
      <c r="AV1008" s="1250" t="e">
        <f t="shared" ca="1" si="1169"/>
        <v>#DIV/0!</v>
      </c>
      <c r="AW1008" s="1250" t="e">
        <f t="shared" ca="1" si="1169"/>
        <v>#DIV/0!</v>
      </c>
      <c r="AX1008" s="1250" t="e">
        <f t="shared" ca="1" si="1169"/>
        <v>#DIV/0!</v>
      </c>
      <c r="AY1008" s="1250" t="e">
        <f t="shared" ca="1" si="1169"/>
        <v>#DIV/0!</v>
      </c>
      <c r="AZ1008" s="1250" t="e">
        <f t="shared" ca="1" si="1169"/>
        <v>#DIV/0!</v>
      </c>
      <c r="BA1008" s="1250" t="e">
        <f t="shared" ca="1" si="1169"/>
        <v>#DIV/0!</v>
      </c>
      <c r="BB1008" s="1250" t="e">
        <f t="shared" ca="1" si="1169"/>
        <v>#DIV/0!</v>
      </c>
      <c r="BC1008" s="1250" t="e">
        <f t="shared" ca="1" si="1169"/>
        <v>#DIV/0!</v>
      </c>
      <c r="BD1008" s="1250" t="e">
        <f t="shared" ca="1" si="1169"/>
        <v>#DIV/0!</v>
      </c>
      <c r="BE1008" s="1250" t="e">
        <f t="shared" ca="1" si="1169"/>
        <v>#DIV/0!</v>
      </c>
      <c r="BF1008" s="1250" t="e">
        <f t="shared" ca="1" si="1169"/>
        <v>#DIV/0!</v>
      </c>
      <c r="BG1008" s="1250" t="e">
        <f t="shared" ca="1" si="1169"/>
        <v>#DIV/0!</v>
      </c>
      <c r="BH1008" s="1250" t="e">
        <f t="shared" ca="1" si="1169"/>
        <v>#DIV/0!</v>
      </c>
      <c r="BI1008" s="1250" t="e">
        <f t="shared" ca="1" si="1169"/>
        <v>#DIV/0!</v>
      </c>
      <c r="BJ1008" s="1250" t="e">
        <f t="shared" ca="1" si="1169"/>
        <v>#DIV/0!</v>
      </c>
      <c r="BK1008" s="1250" t="e">
        <f t="shared" ca="1" si="1169"/>
        <v>#DIV/0!</v>
      </c>
      <c r="BL1008" s="1250" t="e">
        <f t="shared" ca="1" si="1169"/>
        <v>#DIV/0!</v>
      </c>
      <c r="BM1008" s="1250" t="e">
        <f t="shared" ca="1" si="1169"/>
        <v>#DIV/0!</v>
      </c>
      <c r="BN1008" s="1250" t="e">
        <f t="shared" ca="1" si="1169"/>
        <v>#DIV/0!</v>
      </c>
      <c r="BO1008" s="1250" t="e">
        <f t="shared" ca="1" si="1169"/>
        <v>#DIV/0!</v>
      </c>
      <c r="BP1008" s="1250" t="e">
        <f t="shared" ca="1" si="1169"/>
        <v>#DIV/0!</v>
      </c>
      <c r="BQ1008" s="1250" t="e">
        <f t="shared" ca="1" si="1169"/>
        <v>#DIV/0!</v>
      </c>
      <c r="BR1008" s="1250" t="e">
        <f t="shared" ref="BR1008:CW1008" ca="1" si="1170">BR800+BR807+IF( AND(BR835=0,BS835&lt;&gt;0),BS835-BR825,0)+IF( AND( BR849=0,BS849&lt;&gt;0),BS849-BR835,0)</f>
        <v>#DIV/0!</v>
      </c>
      <c r="BS1008" s="1250" t="e">
        <f t="shared" ca="1" si="1170"/>
        <v>#DIV/0!</v>
      </c>
      <c r="BT1008" s="1250" t="e">
        <f t="shared" ca="1" si="1170"/>
        <v>#DIV/0!</v>
      </c>
      <c r="BU1008" s="1250" t="e">
        <f t="shared" ca="1" si="1170"/>
        <v>#DIV/0!</v>
      </c>
      <c r="BV1008" s="1250" t="e">
        <f t="shared" ca="1" si="1170"/>
        <v>#DIV/0!</v>
      </c>
      <c r="BW1008" s="1250" t="e">
        <f t="shared" ca="1" si="1170"/>
        <v>#DIV/0!</v>
      </c>
      <c r="BX1008" s="1250" t="e">
        <f t="shared" ca="1" si="1170"/>
        <v>#DIV/0!</v>
      </c>
      <c r="BY1008" s="1250" t="e">
        <f t="shared" ca="1" si="1170"/>
        <v>#DIV/0!</v>
      </c>
      <c r="BZ1008" s="1250" t="e">
        <f t="shared" ca="1" si="1170"/>
        <v>#DIV/0!</v>
      </c>
      <c r="CA1008" s="1250" t="e">
        <f t="shared" ca="1" si="1170"/>
        <v>#DIV/0!</v>
      </c>
      <c r="CB1008" s="1250" t="e">
        <f t="shared" ca="1" si="1170"/>
        <v>#DIV/0!</v>
      </c>
      <c r="CC1008" s="1250" t="e">
        <f t="shared" ca="1" si="1170"/>
        <v>#DIV/0!</v>
      </c>
      <c r="CD1008" s="1250" t="e">
        <f t="shared" ca="1" si="1170"/>
        <v>#DIV/0!</v>
      </c>
      <c r="CE1008" s="1250" t="e">
        <f t="shared" ca="1" si="1170"/>
        <v>#DIV/0!</v>
      </c>
      <c r="CF1008" s="1250" t="e">
        <f t="shared" ca="1" si="1170"/>
        <v>#DIV/0!</v>
      </c>
      <c r="CG1008" s="1250" t="e">
        <f t="shared" ca="1" si="1170"/>
        <v>#DIV/0!</v>
      </c>
      <c r="CH1008" s="1250" t="e">
        <f t="shared" ca="1" si="1170"/>
        <v>#DIV/0!</v>
      </c>
      <c r="CI1008" s="1250" t="e">
        <f t="shared" ca="1" si="1170"/>
        <v>#DIV/0!</v>
      </c>
      <c r="CJ1008" s="1250" t="e">
        <f t="shared" ca="1" si="1170"/>
        <v>#DIV/0!</v>
      </c>
      <c r="CK1008" s="1250" t="e">
        <f t="shared" ca="1" si="1170"/>
        <v>#DIV/0!</v>
      </c>
      <c r="CL1008" s="1250" t="e">
        <f t="shared" ca="1" si="1170"/>
        <v>#DIV/0!</v>
      </c>
      <c r="CM1008" s="1250" t="e">
        <f t="shared" ca="1" si="1170"/>
        <v>#DIV/0!</v>
      </c>
      <c r="CN1008" s="1250" t="e">
        <f t="shared" ca="1" si="1170"/>
        <v>#DIV/0!</v>
      </c>
      <c r="CO1008" s="1250" t="e">
        <f t="shared" ca="1" si="1170"/>
        <v>#DIV/0!</v>
      </c>
      <c r="CP1008" s="1250" t="e">
        <f t="shared" ca="1" si="1170"/>
        <v>#DIV/0!</v>
      </c>
      <c r="CQ1008" s="1250" t="e">
        <f t="shared" ca="1" si="1170"/>
        <v>#DIV/0!</v>
      </c>
      <c r="CR1008" s="1250" t="e">
        <f t="shared" ca="1" si="1170"/>
        <v>#DIV/0!</v>
      </c>
      <c r="CS1008" s="1250" t="e">
        <f t="shared" ca="1" si="1170"/>
        <v>#DIV/0!</v>
      </c>
      <c r="CT1008" s="1250" t="e">
        <f t="shared" ca="1" si="1170"/>
        <v>#DIV/0!</v>
      </c>
      <c r="CU1008" s="1250" t="e">
        <f t="shared" ca="1" si="1170"/>
        <v>#DIV/0!</v>
      </c>
      <c r="CV1008" s="1250" t="e">
        <f t="shared" ca="1" si="1170"/>
        <v>#DIV/0!</v>
      </c>
      <c r="CW1008" s="1250" t="e">
        <f t="shared" ca="1" si="1170"/>
        <v>#DIV/0!</v>
      </c>
      <c r="CX1008" s="1250" t="e">
        <f t="shared" ref="CX1008:DU1008" ca="1" si="1171">CX800+CX807+IF( AND(CX835=0,CY835&lt;&gt;0),CY835-CX825,0)+IF( AND( CX849=0,CY849&lt;&gt;0),CY849-CX835,0)</f>
        <v>#DIV/0!</v>
      </c>
      <c r="CY1008" s="1250" t="e">
        <f t="shared" ca="1" si="1171"/>
        <v>#DIV/0!</v>
      </c>
      <c r="CZ1008" s="1250" t="e">
        <f t="shared" ca="1" si="1171"/>
        <v>#DIV/0!</v>
      </c>
      <c r="DA1008" s="1250" t="e">
        <f t="shared" ca="1" si="1171"/>
        <v>#DIV/0!</v>
      </c>
      <c r="DB1008" s="1250" t="e">
        <f t="shared" ca="1" si="1171"/>
        <v>#DIV/0!</v>
      </c>
      <c r="DC1008" s="1250" t="e">
        <f t="shared" ca="1" si="1171"/>
        <v>#DIV/0!</v>
      </c>
      <c r="DD1008" s="1250" t="e">
        <f t="shared" ca="1" si="1171"/>
        <v>#DIV/0!</v>
      </c>
      <c r="DE1008" s="1250" t="e">
        <f t="shared" ca="1" si="1171"/>
        <v>#DIV/0!</v>
      </c>
      <c r="DF1008" s="1250" t="e">
        <f t="shared" ca="1" si="1171"/>
        <v>#DIV/0!</v>
      </c>
      <c r="DG1008" s="1250" t="e">
        <f t="shared" ca="1" si="1171"/>
        <v>#DIV/0!</v>
      </c>
      <c r="DH1008" s="1250" t="e">
        <f t="shared" ca="1" si="1171"/>
        <v>#DIV/0!</v>
      </c>
      <c r="DI1008" s="1250" t="e">
        <f t="shared" ca="1" si="1171"/>
        <v>#DIV/0!</v>
      </c>
      <c r="DJ1008" s="1250" t="e">
        <f t="shared" ca="1" si="1171"/>
        <v>#DIV/0!</v>
      </c>
      <c r="DK1008" s="1250" t="e">
        <f t="shared" ca="1" si="1171"/>
        <v>#DIV/0!</v>
      </c>
      <c r="DL1008" s="1250" t="e">
        <f t="shared" ca="1" si="1171"/>
        <v>#DIV/0!</v>
      </c>
      <c r="DM1008" s="1250" t="e">
        <f t="shared" ca="1" si="1171"/>
        <v>#DIV/0!</v>
      </c>
      <c r="DN1008" s="1250" t="e">
        <f t="shared" ca="1" si="1171"/>
        <v>#DIV/0!</v>
      </c>
      <c r="DO1008" s="1250" t="e">
        <f t="shared" ca="1" si="1171"/>
        <v>#DIV/0!</v>
      </c>
      <c r="DP1008" s="1250" t="e">
        <f t="shared" ca="1" si="1171"/>
        <v>#DIV/0!</v>
      </c>
      <c r="DQ1008" s="1250" t="e">
        <f t="shared" ca="1" si="1171"/>
        <v>#DIV/0!</v>
      </c>
      <c r="DR1008" s="1250" t="e">
        <f t="shared" ca="1" si="1171"/>
        <v>#DIV/0!</v>
      </c>
      <c r="DS1008" s="1250" t="e">
        <f t="shared" ca="1" si="1171"/>
        <v>#DIV/0!</v>
      </c>
      <c r="DT1008" s="1250" t="e">
        <f t="shared" ca="1" si="1171"/>
        <v>#DIV/0!</v>
      </c>
      <c r="DU1008" s="1250" t="e">
        <f t="shared" ca="1" si="1171"/>
        <v>#DIV/0!</v>
      </c>
      <c r="DV1008" s="28" t="s">
        <v>803</v>
      </c>
    </row>
    <row r="1009" spans="3:127">
      <c r="C1009" s="859" t="s">
        <v>886</v>
      </c>
      <c r="E1009" s="1250">
        <f t="shared" ref="E1009:AJ1009" ca="1" si="1172">IF( E1003&lt;&gt;0,-D1038,0)</f>
        <v>0</v>
      </c>
      <c r="F1009" s="1250">
        <f t="shared" ca="1" si="1172"/>
        <v>0</v>
      </c>
      <c r="G1009" s="1250">
        <f t="shared" ca="1" si="1172"/>
        <v>0</v>
      </c>
      <c r="H1009" s="1250">
        <f t="shared" ca="1" si="1172"/>
        <v>0</v>
      </c>
      <c r="I1009" s="1250">
        <f t="shared" ca="1" si="1172"/>
        <v>0</v>
      </c>
      <c r="J1009" s="1250">
        <f t="shared" ca="1" si="1172"/>
        <v>0</v>
      </c>
      <c r="K1009" s="1250">
        <f t="shared" ca="1" si="1172"/>
        <v>0</v>
      </c>
      <c r="L1009" s="1250">
        <f t="shared" ca="1" si="1172"/>
        <v>0</v>
      </c>
      <c r="M1009" s="1250">
        <f t="shared" ca="1" si="1172"/>
        <v>0</v>
      </c>
      <c r="N1009" s="1250">
        <f t="shared" ca="1" si="1172"/>
        <v>0</v>
      </c>
      <c r="O1009" s="1250">
        <f t="shared" ca="1" si="1172"/>
        <v>0</v>
      </c>
      <c r="P1009" s="1250">
        <f t="shared" ca="1" si="1172"/>
        <v>0</v>
      </c>
      <c r="Q1009" s="1250">
        <f t="shared" ca="1" si="1172"/>
        <v>0</v>
      </c>
      <c r="R1009" s="1250">
        <f t="shared" ca="1" si="1172"/>
        <v>0</v>
      </c>
      <c r="S1009" s="1250">
        <f t="shared" ca="1" si="1172"/>
        <v>0</v>
      </c>
      <c r="T1009" s="1250">
        <f t="shared" ca="1" si="1172"/>
        <v>0</v>
      </c>
      <c r="U1009" s="1250">
        <f t="shared" ca="1" si="1172"/>
        <v>0</v>
      </c>
      <c r="V1009" s="1250">
        <f t="shared" ca="1" si="1172"/>
        <v>0</v>
      </c>
      <c r="W1009" s="1250">
        <f t="shared" ca="1" si="1172"/>
        <v>0</v>
      </c>
      <c r="X1009" s="1250">
        <f t="shared" ca="1" si="1172"/>
        <v>0</v>
      </c>
      <c r="Y1009" s="1250">
        <f t="shared" ca="1" si="1172"/>
        <v>0</v>
      </c>
      <c r="Z1009" s="1250">
        <f t="shared" ca="1" si="1172"/>
        <v>0</v>
      </c>
      <c r="AA1009" s="1250">
        <f t="shared" ca="1" si="1172"/>
        <v>0</v>
      </c>
      <c r="AB1009" s="1250">
        <f t="shared" ca="1" si="1172"/>
        <v>0</v>
      </c>
      <c r="AC1009" s="1250">
        <f t="shared" ca="1" si="1172"/>
        <v>0</v>
      </c>
      <c r="AD1009" s="1250">
        <f t="shared" ca="1" si="1172"/>
        <v>0</v>
      </c>
      <c r="AE1009" s="1250">
        <f t="shared" ca="1" si="1172"/>
        <v>0</v>
      </c>
      <c r="AF1009" s="1250">
        <f t="shared" ca="1" si="1172"/>
        <v>0</v>
      </c>
      <c r="AG1009" s="1250">
        <f t="shared" ca="1" si="1172"/>
        <v>0</v>
      </c>
      <c r="AH1009" s="1250">
        <f t="shared" ca="1" si="1172"/>
        <v>0</v>
      </c>
      <c r="AI1009" s="1250">
        <f t="shared" ca="1" si="1172"/>
        <v>0</v>
      </c>
      <c r="AJ1009" s="1250">
        <f t="shared" ca="1" si="1172"/>
        <v>0</v>
      </c>
      <c r="AK1009" s="1250">
        <f t="shared" ref="AK1009:BP1009" ca="1" si="1173">IF( AK1003&lt;&gt;0,-AJ1038,0)</f>
        <v>0</v>
      </c>
      <c r="AL1009" s="1250">
        <f t="shared" ca="1" si="1173"/>
        <v>0</v>
      </c>
      <c r="AM1009" s="1250">
        <f t="shared" ca="1" si="1173"/>
        <v>0</v>
      </c>
      <c r="AN1009" s="1250">
        <f t="shared" ca="1" si="1173"/>
        <v>0</v>
      </c>
      <c r="AO1009" s="1250">
        <f t="shared" ca="1" si="1173"/>
        <v>0</v>
      </c>
      <c r="AP1009" s="1250">
        <f t="shared" ca="1" si="1173"/>
        <v>0</v>
      </c>
      <c r="AQ1009" s="1250">
        <f t="shared" ca="1" si="1173"/>
        <v>0</v>
      </c>
      <c r="AR1009" s="1250">
        <f t="shared" ca="1" si="1173"/>
        <v>0</v>
      </c>
      <c r="AS1009" s="1250">
        <f t="shared" ca="1" si="1173"/>
        <v>0</v>
      </c>
      <c r="AT1009" s="1250">
        <f t="shared" ca="1" si="1173"/>
        <v>0</v>
      </c>
      <c r="AU1009" s="1250">
        <f t="shared" ca="1" si="1173"/>
        <v>0</v>
      </c>
      <c r="AV1009" s="1250">
        <f t="shared" ca="1" si="1173"/>
        <v>0</v>
      </c>
      <c r="AW1009" s="1250">
        <f t="shared" ca="1" si="1173"/>
        <v>0</v>
      </c>
      <c r="AX1009" s="1250">
        <f t="shared" ca="1" si="1173"/>
        <v>0</v>
      </c>
      <c r="AY1009" s="1250">
        <f t="shared" ca="1" si="1173"/>
        <v>0</v>
      </c>
      <c r="AZ1009" s="1250">
        <f t="shared" ca="1" si="1173"/>
        <v>0</v>
      </c>
      <c r="BA1009" s="1250">
        <f t="shared" ca="1" si="1173"/>
        <v>0</v>
      </c>
      <c r="BB1009" s="1250">
        <f t="shared" ca="1" si="1173"/>
        <v>0</v>
      </c>
      <c r="BC1009" s="1250">
        <f t="shared" ca="1" si="1173"/>
        <v>0</v>
      </c>
      <c r="BD1009" s="1250">
        <f t="shared" ca="1" si="1173"/>
        <v>0</v>
      </c>
      <c r="BE1009" s="1250">
        <f t="shared" ca="1" si="1173"/>
        <v>0</v>
      </c>
      <c r="BF1009" s="1250">
        <f t="shared" ca="1" si="1173"/>
        <v>0</v>
      </c>
      <c r="BG1009" s="1250">
        <f t="shared" ca="1" si="1173"/>
        <v>0</v>
      </c>
      <c r="BH1009" s="1250">
        <f t="shared" ca="1" si="1173"/>
        <v>0</v>
      </c>
      <c r="BI1009" s="1250">
        <f t="shared" ca="1" si="1173"/>
        <v>0</v>
      </c>
      <c r="BJ1009" s="1250">
        <f t="shared" ca="1" si="1173"/>
        <v>0</v>
      </c>
      <c r="BK1009" s="1250">
        <f t="shared" ca="1" si="1173"/>
        <v>0</v>
      </c>
      <c r="BL1009" s="1250">
        <f t="shared" ca="1" si="1173"/>
        <v>0</v>
      </c>
      <c r="BM1009" s="1250">
        <f t="shared" ca="1" si="1173"/>
        <v>0</v>
      </c>
      <c r="BN1009" s="1250">
        <f t="shared" ca="1" si="1173"/>
        <v>0</v>
      </c>
      <c r="BO1009" s="1250">
        <f t="shared" ca="1" si="1173"/>
        <v>0</v>
      </c>
      <c r="BP1009" s="1250">
        <f t="shared" ca="1" si="1173"/>
        <v>0</v>
      </c>
      <c r="BQ1009" s="1250">
        <f t="shared" ref="BQ1009:CV1009" ca="1" si="1174">IF( BQ1003&lt;&gt;0,-BP1038,0)</f>
        <v>0</v>
      </c>
      <c r="BR1009" s="1250">
        <f t="shared" ca="1" si="1174"/>
        <v>0</v>
      </c>
      <c r="BS1009" s="1250">
        <f t="shared" ca="1" si="1174"/>
        <v>0</v>
      </c>
      <c r="BT1009" s="1250">
        <f t="shared" ca="1" si="1174"/>
        <v>0</v>
      </c>
      <c r="BU1009" s="1250">
        <f t="shared" ca="1" si="1174"/>
        <v>0</v>
      </c>
      <c r="BV1009" s="1250">
        <f t="shared" ca="1" si="1174"/>
        <v>0</v>
      </c>
      <c r="BW1009" s="1250">
        <f t="shared" ca="1" si="1174"/>
        <v>0</v>
      </c>
      <c r="BX1009" s="1250">
        <f t="shared" ca="1" si="1174"/>
        <v>0</v>
      </c>
      <c r="BY1009" s="1250">
        <f t="shared" ca="1" si="1174"/>
        <v>0</v>
      </c>
      <c r="BZ1009" s="1250">
        <f t="shared" ca="1" si="1174"/>
        <v>0</v>
      </c>
      <c r="CA1009" s="1250">
        <f t="shared" ca="1" si="1174"/>
        <v>0</v>
      </c>
      <c r="CB1009" s="1250">
        <f t="shared" ca="1" si="1174"/>
        <v>0</v>
      </c>
      <c r="CC1009" s="1250">
        <f t="shared" ca="1" si="1174"/>
        <v>0</v>
      </c>
      <c r="CD1009" s="1250">
        <f t="shared" ca="1" si="1174"/>
        <v>0</v>
      </c>
      <c r="CE1009" s="1250">
        <f t="shared" ca="1" si="1174"/>
        <v>0</v>
      </c>
      <c r="CF1009" s="1250">
        <f t="shared" ca="1" si="1174"/>
        <v>0</v>
      </c>
      <c r="CG1009" s="1250">
        <f t="shared" ca="1" si="1174"/>
        <v>0</v>
      </c>
      <c r="CH1009" s="1250">
        <f t="shared" ca="1" si="1174"/>
        <v>0</v>
      </c>
      <c r="CI1009" s="1250">
        <f t="shared" ca="1" si="1174"/>
        <v>0</v>
      </c>
      <c r="CJ1009" s="1250">
        <f t="shared" ca="1" si="1174"/>
        <v>0</v>
      </c>
      <c r="CK1009" s="1250">
        <f t="shared" ca="1" si="1174"/>
        <v>0</v>
      </c>
      <c r="CL1009" s="1250">
        <f t="shared" ca="1" si="1174"/>
        <v>0</v>
      </c>
      <c r="CM1009" s="1250">
        <f t="shared" ca="1" si="1174"/>
        <v>0</v>
      </c>
      <c r="CN1009" s="1250">
        <f t="shared" ca="1" si="1174"/>
        <v>0</v>
      </c>
      <c r="CO1009" s="1250">
        <f t="shared" ca="1" si="1174"/>
        <v>0</v>
      </c>
      <c r="CP1009" s="1250">
        <f t="shared" ca="1" si="1174"/>
        <v>0</v>
      </c>
      <c r="CQ1009" s="1250">
        <f t="shared" ca="1" si="1174"/>
        <v>0</v>
      </c>
      <c r="CR1009" s="1250">
        <f t="shared" ca="1" si="1174"/>
        <v>0</v>
      </c>
      <c r="CS1009" s="1250">
        <f t="shared" ca="1" si="1174"/>
        <v>0</v>
      </c>
      <c r="CT1009" s="1250">
        <f t="shared" ca="1" si="1174"/>
        <v>0</v>
      </c>
      <c r="CU1009" s="1250">
        <f t="shared" ca="1" si="1174"/>
        <v>0</v>
      </c>
      <c r="CV1009" s="1250">
        <f t="shared" ca="1" si="1174"/>
        <v>0</v>
      </c>
      <c r="CW1009" s="1250">
        <f t="shared" ref="CW1009:DU1009" ca="1" si="1175">IF( CW1003&lt;&gt;0,-CV1038,0)</f>
        <v>0</v>
      </c>
      <c r="CX1009" s="1250">
        <f t="shared" ca="1" si="1175"/>
        <v>0</v>
      </c>
      <c r="CY1009" s="1250">
        <f t="shared" ca="1" si="1175"/>
        <v>0</v>
      </c>
      <c r="CZ1009" s="1250">
        <f t="shared" ca="1" si="1175"/>
        <v>0</v>
      </c>
      <c r="DA1009" s="1250">
        <f t="shared" ca="1" si="1175"/>
        <v>0</v>
      </c>
      <c r="DB1009" s="1250">
        <f t="shared" ca="1" si="1175"/>
        <v>0</v>
      </c>
      <c r="DC1009" s="1250">
        <f t="shared" ca="1" si="1175"/>
        <v>0</v>
      </c>
      <c r="DD1009" s="1250">
        <f t="shared" ca="1" si="1175"/>
        <v>0</v>
      </c>
      <c r="DE1009" s="1250">
        <f t="shared" ca="1" si="1175"/>
        <v>0</v>
      </c>
      <c r="DF1009" s="1250">
        <f t="shared" ca="1" si="1175"/>
        <v>0</v>
      </c>
      <c r="DG1009" s="1250">
        <f t="shared" ca="1" si="1175"/>
        <v>0</v>
      </c>
      <c r="DH1009" s="1250">
        <f t="shared" ca="1" si="1175"/>
        <v>0</v>
      </c>
      <c r="DI1009" s="1250">
        <f t="shared" ca="1" si="1175"/>
        <v>0</v>
      </c>
      <c r="DJ1009" s="1250">
        <f t="shared" ca="1" si="1175"/>
        <v>0</v>
      </c>
      <c r="DK1009" s="1250">
        <f t="shared" ca="1" si="1175"/>
        <v>0</v>
      </c>
      <c r="DL1009" s="1250">
        <f t="shared" ca="1" si="1175"/>
        <v>0</v>
      </c>
      <c r="DM1009" s="1250">
        <f t="shared" ca="1" si="1175"/>
        <v>0</v>
      </c>
      <c r="DN1009" s="1250">
        <f t="shared" ca="1" si="1175"/>
        <v>0</v>
      </c>
      <c r="DO1009" s="1250">
        <f t="shared" ca="1" si="1175"/>
        <v>0</v>
      </c>
      <c r="DP1009" s="1250">
        <f t="shared" ca="1" si="1175"/>
        <v>0</v>
      </c>
      <c r="DQ1009" s="1250">
        <f t="shared" ca="1" si="1175"/>
        <v>0</v>
      </c>
      <c r="DR1009" s="1250">
        <f t="shared" ca="1" si="1175"/>
        <v>0</v>
      </c>
      <c r="DS1009" s="1250">
        <f t="shared" ca="1" si="1175"/>
        <v>0</v>
      </c>
      <c r="DT1009" s="1250">
        <f t="shared" ca="1" si="1175"/>
        <v>0</v>
      </c>
      <c r="DU1009" s="1250">
        <f t="shared" ca="1" si="1175"/>
        <v>0</v>
      </c>
      <c r="DV1009" s="28" t="s">
        <v>803</v>
      </c>
    </row>
    <row r="1010" spans="3:127">
      <c r="C1010" s="859" t="s">
        <v>887</v>
      </c>
      <c r="E1010" s="1250" t="e">
        <f t="shared" ref="E1010:AJ1010" ca="1" si="1176">(IF(EOMONTH(E$942,-1)=EOMONTH($I$12,0),IF( Cash_on_Deposit_YesNo=1,Total_Equity-On_Deposit_Equity_Amount,Total_Equity))+IF(AND(Cash_on_Deposit_YesNo=1, On_Deposit_Equity_InDate=E945),On_Deposit_Equity_Amount,0))*E$941</f>
        <v>#DIV/0!</v>
      </c>
      <c r="F1010" s="1250">
        <f t="shared" ca="1" si="1176"/>
        <v>0</v>
      </c>
      <c r="G1010" s="1250">
        <f t="shared" ca="1" si="1176"/>
        <v>0</v>
      </c>
      <c r="H1010" s="1250">
        <f t="shared" ca="1" si="1176"/>
        <v>0</v>
      </c>
      <c r="I1010" s="1250">
        <f t="shared" ca="1" si="1176"/>
        <v>0</v>
      </c>
      <c r="J1010" s="1250">
        <f t="shared" ca="1" si="1176"/>
        <v>0</v>
      </c>
      <c r="K1010" s="1250">
        <f t="shared" ca="1" si="1176"/>
        <v>0</v>
      </c>
      <c r="L1010" s="1250">
        <f t="shared" ca="1" si="1176"/>
        <v>0</v>
      </c>
      <c r="M1010" s="1250">
        <f t="shared" ca="1" si="1176"/>
        <v>0</v>
      </c>
      <c r="N1010" s="1250">
        <f t="shared" ca="1" si="1176"/>
        <v>0</v>
      </c>
      <c r="O1010" s="1250">
        <f t="shared" ca="1" si="1176"/>
        <v>0</v>
      </c>
      <c r="P1010" s="1250">
        <f t="shared" ca="1" si="1176"/>
        <v>0</v>
      </c>
      <c r="Q1010" s="1250">
        <f t="shared" ca="1" si="1176"/>
        <v>0</v>
      </c>
      <c r="R1010" s="1250">
        <f t="shared" ca="1" si="1176"/>
        <v>0</v>
      </c>
      <c r="S1010" s="1250">
        <f t="shared" ca="1" si="1176"/>
        <v>0</v>
      </c>
      <c r="T1010" s="1250">
        <f t="shared" ca="1" si="1176"/>
        <v>0</v>
      </c>
      <c r="U1010" s="1250">
        <f t="shared" ca="1" si="1176"/>
        <v>0</v>
      </c>
      <c r="V1010" s="1250">
        <f t="shared" ca="1" si="1176"/>
        <v>0</v>
      </c>
      <c r="W1010" s="1250">
        <f t="shared" ca="1" si="1176"/>
        <v>0</v>
      </c>
      <c r="X1010" s="1250">
        <f t="shared" ca="1" si="1176"/>
        <v>0</v>
      </c>
      <c r="Y1010" s="1250">
        <f t="shared" ca="1" si="1176"/>
        <v>0</v>
      </c>
      <c r="Z1010" s="1250">
        <f t="shared" ca="1" si="1176"/>
        <v>0</v>
      </c>
      <c r="AA1010" s="1250">
        <f t="shared" ca="1" si="1176"/>
        <v>0</v>
      </c>
      <c r="AB1010" s="1250">
        <f t="shared" ca="1" si="1176"/>
        <v>0</v>
      </c>
      <c r="AC1010" s="1250">
        <f t="shared" ca="1" si="1176"/>
        <v>0</v>
      </c>
      <c r="AD1010" s="1250">
        <f t="shared" ca="1" si="1176"/>
        <v>0</v>
      </c>
      <c r="AE1010" s="1250">
        <f t="shared" ca="1" si="1176"/>
        <v>0</v>
      </c>
      <c r="AF1010" s="1250">
        <f t="shared" ca="1" si="1176"/>
        <v>0</v>
      </c>
      <c r="AG1010" s="1250">
        <f t="shared" ca="1" si="1176"/>
        <v>0</v>
      </c>
      <c r="AH1010" s="1250">
        <f t="shared" ca="1" si="1176"/>
        <v>0</v>
      </c>
      <c r="AI1010" s="1250">
        <f t="shared" ca="1" si="1176"/>
        <v>0</v>
      </c>
      <c r="AJ1010" s="1250">
        <f t="shared" ca="1" si="1176"/>
        <v>0</v>
      </c>
      <c r="AK1010" s="1250">
        <f t="shared" ref="AK1010:BP1010" ca="1" si="1177">(IF(EOMONTH(AK$942,-1)=EOMONTH($I$12,0),IF( Cash_on_Deposit_YesNo=1,Total_Equity-On_Deposit_Equity_Amount,Total_Equity))+IF(AND(Cash_on_Deposit_YesNo=1, On_Deposit_Equity_InDate=AK945),On_Deposit_Equity_Amount,0))*AK$941</f>
        <v>0</v>
      </c>
      <c r="AL1010" s="1250">
        <f t="shared" ca="1" si="1177"/>
        <v>0</v>
      </c>
      <c r="AM1010" s="1250">
        <f t="shared" ca="1" si="1177"/>
        <v>0</v>
      </c>
      <c r="AN1010" s="1250">
        <f t="shared" ca="1" si="1177"/>
        <v>0</v>
      </c>
      <c r="AO1010" s="1250">
        <f t="shared" ca="1" si="1177"/>
        <v>0</v>
      </c>
      <c r="AP1010" s="1250">
        <f t="shared" ca="1" si="1177"/>
        <v>0</v>
      </c>
      <c r="AQ1010" s="1250">
        <f t="shared" ca="1" si="1177"/>
        <v>0</v>
      </c>
      <c r="AR1010" s="1250">
        <f t="shared" ca="1" si="1177"/>
        <v>0</v>
      </c>
      <c r="AS1010" s="1250">
        <f t="shared" ca="1" si="1177"/>
        <v>0</v>
      </c>
      <c r="AT1010" s="1250">
        <f t="shared" ca="1" si="1177"/>
        <v>0</v>
      </c>
      <c r="AU1010" s="1250">
        <f t="shared" ca="1" si="1177"/>
        <v>0</v>
      </c>
      <c r="AV1010" s="1250">
        <f t="shared" ca="1" si="1177"/>
        <v>0</v>
      </c>
      <c r="AW1010" s="1250">
        <f t="shared" ca="1" si="1177"/>
        <v>0</v>
      </c>
      <c r="AX1010" s="1250">
        <f t="shared" ca="1" si="1177"/>
        <v>0</v>
      </c>
      <c r="AY1010" s="1250">
        <f t="shared" ca="1" si="1177"/>
        <v>0</v>
      </c>
      <c r="AZ1010" s="1250">
        <f t="shared" ca="1" si="1177"/>
        <v>0</v>
      </c>
      <c r="BA1010" s="1250">
        <f t="shared" ca="1" si="1177"/>
        <v>0</v>
      </c>
      <c r="BB1010" s="1250">
        <f t="shared" ca="1" si="1177"/>
        <v>0</v>
      </c>
      <c r="BC1010" s="1250">
        <f t="shared" ca="1" si="1177"/>
        <v>0</v>
      </c>
      <c r="BD1010" s="1250">
        <f t="shared" ca="1" si="1177"/>
        <v>0</v>
      </c>
      <c r="BE1010" s="1250">
        <f t="shared" ca="1" si="1177"/>
        <v>0</v>
      </c>
      <c r="BF1010" s="1250">
        <f t="shared" ca="1" si="1177"/>
        <v>0</v>
      </c>
      <c r="BG1010" s="1250">
        <f t="shared" ca="1" si="1177"/>
        <v>0</v>
      </c>
      <c r="BH1010" s="1250">
        <f t="shared" ca="1" si="1177"/>
        <v>0</v>
      </c>
      <c r="BI1010" s="1250">
        <f t="shared" ca="1" si="1177"/>
        <v>0</v>
      </c>
      <c r="BJ1010" s="1250">
        <f t="shared" ca="1" si="1177"/>
        <v>0</v>
      </c>
      <c r="BK1010" s="1250">
        <f t="shared" ca="1" si="1177"/>
        <v>0</v>
      </c>
      <c r="BL1010" s="1250">
        <f t="shared" ca="1" si="1177"/>
        <v>0</v>
      </c>
      <c r="BM1010" s="1250">
        <f t="shared" ca="1" si="1177"/>
        <v>0</v>
      </c>
      <c r="BN1010" s="1250">
        <f t="shared" ca="1" si="1177"/>
        <v>0</v>
      </c>
      <c r="BO1010" s="1250">
        <f t="shared" ca="1" si="1177"/>
        <v>0</v>
      </c>
      <c r="BP1010" s="1250">
        <f t="shared" ca="1" si="1177"/>
        <v>0</v>
      </c>
      <c r="BQ1010" s="1250">
        <f t="shared" ref="BQ1010:CV1010" ca="1" si="1178">(IF(EOMONTH(BQ$942,-1)=EOMONTH($I$12,0),IF( Cash_on_Deposit_YesNo=1,Total_Equity-On_Deposit_Equity_Amount,Total_Equity))+IF(AND(Cash_on_Deposit_YesNo=1, On_Deposit_Equity_InDate=BQ945),On_Deposit_Equity_Amount,0))*BQ$941</f>
        <v>0</v>
      </c>
      <c r="BR1010" s="1250">
        <f t="shared" ca="1" si="1178"/>
        <v>0</v>
      </c>
      <c r="BS1010" s="1250">
        <f t="shared" ca="1" si="1178"/>
        <v>0</v>
      </c>
      <c r="BT1010" s="1250">
        <f t="shared" ca="1" si="1178"/>
        <v>0</v>
      </c>
      <c r="BU1010" s="1250">
        <f t="shared" ca="1" si="1178"/>
        <v>0</v>
      </c>
      <c r="BV1010" s="1250">
        <f t="shared" ca="1" si="1178"/>
        <v>0</v>
      </c>
      <c r="BW1010" s="1250">
        <f t="shared" ca="1" si="1178"/>
        <v>0</v>
      </c>
      <c r="BX1010" s="1250">
        <f t="shared" ca="1" si="1178"/>
        <v>0</v>
      </c>
      <c r="BY1010" s="1250">
        <f t="shared" ca="1" si="1178"/>
        <v>0</v>
      </c>
      <c r="BZ1010" s="1250">
        <f t="shared" ca="1" si="1178"/>
        <v>0</v>
      </c>
      <c r="CA1010" s="1250">
        <f t="shared" ca="1" si="1178"/>
        <v>0</v>
      </c>
      <c r="CB1010" s="1250">
        <f t="shared" ca="1" si="1178"/>
        <v>0</v>
      </c>
      <c r="CC1010" s="1250">
        <f t="shared" ca="1" si="1178"/>
        <v>0</v>
      </c>
      <c r="CD1010" s="1250">
        <f t="shared" ca="1" si="1178"/>
        <v>0</v>
      </c>
      <c r="CE1010" s="1250">
        <f t="shared" ca="1" si="1178"/>
        <v>0</v>
      </c>
      <c r="CF1010" s="1250">
        <f t="shared" ca="1" si="1178"/>
        <v>0</v>
      </c>
      <c r="CG1010" s="1250">
        <f t="shared" ca="1" si="1178"/>
        <v>0</v>
      </c>
      <c r="CH1010" s="1250">
        <f t="shared" ca="1" si="1178"/>
        <v>0</v>
      </c>
      <c r="CI1010" s="1250">
        <f t="shared" ca="1" si="1178"/>
        <v>0</v>
      </c>
      <c r="CJ1010" s="1250">
        <f t="shared" ca="1" si="1178"/>
        <v>0</v>
      </c>
      <c r="CK1010" s="1250">
        <f t="shared" ca="1" si="1178"/>
        <v>0</v>
      </c>
      <c r="CL1010" s="1250">
        <f t="shared" ca="1" si="1178"/>
        <v>0</v>
      </c>
      <c r="CM1010" s="1250">
        <f t="shared" ca="1" si="1178"/>
        <v>0</v>
      </c>
      <c r="CN1010" s="1250">
        <f t="shared" ca="1" si="1178"/>
        <v>0</v>
      </c>
      <c r="CO1010" s="1250">
        <f t="shared" ca="1" si="1178"/>
        <v>0</v>
      </c>
      <c r="CP1010" s="1250">
        <f t="shared" ca="1" si="1178"/>
        <v>0</v>
      </c>
      <c r="CQ1010" s="1250">
        <f t="shared" ca="1" si="1178"/>
        <v>0</v>
      </c>
      <c r="CR1010" s="1250">
        <f t="shared" ca="1" si="1178"/>
        <v>0</v>
      </c>
      <c r="CS1010" s="1250">
        <f t="shared" ca="1" si="1178"/>
        <v>0</v>
      </c>
      <c r="CT1010" s="1250">
        <f t="shared" ca="1" si="1178"/>
        <v>0</v>
      </c>
      <c r="CU1010" s="1250">
        <f t="shared" ca="1" si="1178"/>
        <v>0</v>
      </c>
      <c r="CV1010" s="1250">
        <f t="shared" ca="1" si="1178"/>
        <v>0</v>
      </c>
      <c r="CW1010" s="1250">
        <f t="shared" ref="CW1010:DU1010" ca="1" si="1179">(IF(EOMONTH(CW$942,-1)=EOMONTH($I$12,0),IF( Cash_on_Deposit_YesNo=1,Total_Equity-On_Deposit_Equity_Amount,Total_Equity))+IF(AND(Cash_on_Deposit_YesNo=1, On_Deposit_Equity_InDate=CW945),On_Deposit_Equity_Amount,0))*CW$941</f>
        <v>0</v>
      </c>
      <c r="CX1010" s="1250">
        <f t="shared" ca="1" si="1179"/>
        <v>0</v>
      </c>
      <c r="CY1010" s="1250">
        <f t="shared" ca="1" si="1179"/>
        <v>0</v>
      </c>
      <c r="CZ1010" s="1250">
        <f t="shared" ca="1" si="1179"/>
        <v>0</v>
      </c>
      <c r="DA1010" s="1250">
        <f t="shared" ca="1" si="1179"/>
        <v>0</v>
      </c>
      <c r="DB1010" s="1250">
        <f t="shared" ca="1" si="1179"/>
        <v>0</v>
      </c>
      <c r="DC1010" s="1250">
        <f t="shared" ca="1" si="1179"/>
        <v>0</v>
      </c>
      <c r="DD1010" s="1250">
        <f t="shared" ca="1" si="1179"/>
        <v>0</v>
      </c>
      <c r="DE1010" s="1250">
        <f t="shared" ca="1" si="1179"/>
        <v>0</v>
      </c>
      <c r="DF1010" s="1250">
        <f t="shared" ca="1" si="1179"/>
        <v>0</v>
      </c>
      <c r="DG1010" s="1250">
        <f t="shared" ca="1" si="1179"/>
        <v>0</v>
      </c>
      <c r="DH1010" s="1250">
        <f t="shared" ca="1" si="1179"/>
        <v>0</v>
      </c>
      <c r="DI1010" s="1250">
        <f t="shared" ca="1" si="1179"/>
        <v>0</v>
      </c>
      <c r="DJ1010" s="1250">
        <f t="shared" ca="1" si="1179"/>
        <v>0</v>
      </c>
      <c r="DK1010" s="1250">
        <f t="shared" ca="1" si="1179"/>
        <v>0</v>
      </c>
      <c r="DL1010" s="1250">
        <f t="shared" ca="1" si="1179"/>
        <v>0</v>
      </c>
      <c r="DM1010" s="1250">
        <f t="shared" ca="1" si="1179"/>
        <v>0</v>
      </c>
      <c r="DN1010" s="1250">
        <f t="shared" ca="1" si="1179"/>
        <v>0</v>
      </c>
      <c r="DO1010" s="1250">
        <f t="shared" ca="1" si="1179"/>
        <v>0</v>
      </c>
      <c r="DP1010" s="1250">
        <f t="shared" ca="1" si="1179"/>
        <v>0</v>
      </c>
      <c r="DQ1010" s="1250">
        <f t="shared" ca="1" si="1179"/>
        <v>0</v>
      </c>
      <c r="DR1010" s="1250">
        <f t="shared" ca="1" si="1179"/>
        <v>0</v>
      </c>
      <c r="DS1010" s="1250">
        <f t="shared" ca="1" si="1179"/>
        <v>0</v>
      </c>
      <c r="DT1010" s="1250">
        <f t="shared" ca="1" si="1179"/>
        <v>0</v>
      </c>
      <c r="DU1010" s="1250">
        <f t="shared" ca="1" si="1179"/>
        <v>0</v>
      </c>
      <c r="DV1010" s="28" t="s">
        <v>803</v>
      </c>
    </row>
    <row r="1011" spans="3:127">
      <c r="C1011" s="859" t="s">
        <v>888</v>
      </c>
      <c r="E1011" s="1250">
        <f t="shared" ref="E1011:AJ1011" ca="1" si="1180">IF( E750&gt;0,0,IF(E$945&lt;$E$63,0,-(E752+E753)))*E$941</f>
        <v>0</v>
      </c>
      <c r="F1011" s="1250">
        <f t="shared" ca="1" si="1180"/>
        <v>0</v>
      </c>
      <c r="G1011" s="1250">
        <f t="shared" ca="1" si="1180"/>
        <v>0</v>
      </c>
      <c r="H1011" s="1250">
        <f t="shared" ca="1" si="1180"/>
        <v>0</v>
      </c>
      <c r="I1011" s="1250">
        <f t="shared" ca="1" si="1180"/>
        <v>0</v>
      </c>
      <c r="J1011" s="1250">
        <f t="shared" ca="1" si="1180"/>
        <v>0</v>
      </c>
      <c r="K1011" s="1250">
        <f t="shared" ca="1" si="1180"/>
        <v>0</v>
      </c>
      <c r="L1011" s="1250">
        <f t="shared" ca="1" si="1180"/>
        <v>0</v>
      </c>
      <c r="M1011" s="1250">
        <f t="shared" ca="1" si="1180"/>
        <v>0</v>
      </c>
      <c r="N1011" s="1250">
        <f t="shared" ca="1" si="1180"/>
        <v>0</v>
      </c>
      <c r="O1011" s="1250">
        <f t="shared" ca="1" si="1180"/>
        <v>0</v>
      </c>
      <c r="P1011" s="1250">
        <f t="shared" ca="1" si="1180"/>
        <v>0</v>
      </c>
      <c r="Q1011" s="1250">
        <f t="shared" ca="1" si="1180"/>
        <v>0</v>
      </c>
      <c r="R1011" s="1250">
        <f t="shared" ca="1" si="1180"/>
        <v>0</v>
      </c>
      <c r="S1011" s="1250">
        <f t="shared" ca="1" si="1180"/>
        <v>0</v>
      </c>
      <c r="T1011" s="1250">
        <f t="shared" ca="1" si="1180"/>
        <v>0</v>
      </c>
      <c r="U1011" s="1250">
        <f t="shared" ca="1" si="1180"/>
        <v>0</v>
      </c>
      <c r="V1011" s="1250">
        <f t="shared" ca="1" si="1180"/>
        <v>0</v>
      </c>
      <c r="W1011" s="1250">
        <f t="shared" ca="1" si="1180"/>
        <v>0</v>
      </c>
      <c r="X1011" s="1250">
        <f t="shared" ca="1" si="1180"/>
        <v>0</v>
      </c>
      <c r="Y1011" s="1250">
        <f t="shared" ca="1" si="1180"/>
        <v>0</v>
      </c>
      <c r="Z1011" s="1250">
        <f t="shared" ca="1" si="1180"/>
        <v>0</v>
      </c>
      <c r="AA1011" s="1250">
        <f t="shared" ca="1" si="1180"/>
        <v>0</v>
      </c>
      <c r="AB1011" s="1250">
        <f t="shared" ca="1" si="1180"/>
        <v>0</v>
      </c>
      <c r="AC1011" s="1250">
        <f t="shared" ca="1" si="1180"/>
        <v>0</v>
      </c>
      <c r="AD1011" s="1250">
        <f t="shared" ca="1" si="1180"/>
        <v>0</v>
      </c>
      <c r="AE1011" s="1250">
        <f t="shared" ca="1" si="1180"/>
        <v>0</v>
      </c>
      <c r="AF1011" s="1250">
        <f t="shared" ca="1" si="1180"/>
        <v>0</v>
      </c>
      <c r="AG1011" s="1250">
        <f t="shared" ca="1" si="1180"/>
        <v>0</v>
      </c>
      <c r="AH1011" s="1250">
        <f t="shared" ca="1" si="1180"/>
        <v>0</v>
      </c>
      <c r="AI1011" s="1250">
        <f t="shared" ca="1" si="1180"/>
        <v>0</v>
      </c>
      <c r="AJ1011" s="1250">
        <f t="shared" ca="1" si="1180"/>
        <v>0</v>
      </c>
      <c r="AK1011" s="1250" t="e">
        <f t="shared" ref="AK1011:BP1011" ca="1" si="1181">IF( AK750&gt;0,0,IF(AK$945&lt;$E$63,0,-(AK752+AK753)))*AK$941</f>
        <v>#DIV/0!</v>
      </c>
      <c r="AL1011" s="1250">
        <f t="shared" ca="1" si="1181"/>
        <v>0</v>
      </c>
      <c r="AM1011" s="1250">
        <f t="shared" ca="1" si="1181"/>
        <v>0</v>
      </c>
      <c r="AN1011" s="1250">
        <f t="shared" ca="1" si="1181"/>
        <v>0</v>
      </c>
      <c r="AO1011" s="1250">
        <f t="shared" ca="1" si="1181"/>
        <v>0</v>
      </c>
      <c r="AP1011" s="1250">
        <f t="shared" ca="1" si="1181"/>
        <v>0</v>
      </c>
      <c r="AQ1011" s="1250">
        <f t="shared" ca="1" si="1181"/>
        <v>0</v>
      </c>
      <c r="AR1011" s="1250">
        <f t="shared" ca="1" si="1181"/>
        <v>0</v>
      </c>
      <c r="AS1011" s="1250">
        <f t="shared" ca="1" si="1181"/>
        <v>0</v>
      </c>
      <c r="AT1011" s="1250">
        <f t="shared" ca="1" si="1181"/>
        <v>0</v>
      </c>
      <c r="AU1011" s="1250">
        <f t="shared" ca="1" si="1181"/>
        <v>0</v>
      </c>
      <c r="AV1011" s="1250">
        <f t="shared" ca="1" si="1181"/>
        <v>0</v>
      </c>
      <c r="AW1011" s="1250">
        <f t="shared" ca="1" si="1181"/>
        <v>0</v>
      </c>
      <c r="AX1011" s="1250">
        <f t="shared" ca="1" si="1181"/>
        <v>0</v>
      </c>
      <c r="AY1011" s="1250">
        <f t="shared" ca="1" si="1181"/>
        <v>0</v>
      </c>
      <c r="AZ1011" s="1250">
        <f t="shared" ca="1" si="1181"/>
        <v>-835.53545903710221</v>
      </c>
      <c r="BA1011" s="1250">
        <f t="shared" ca="1" si="1181"/>
        <v>0</v>
      </c>
      <c r="BB1011" s="1250">
        <f t="shared" ca="1" si="1181"/>
        <v>0</v>
      </c>
      <c r="BC1011" s="1250">
        <f t="shared" ca="1" si="1181"/>
        <v>0</v>
      </c>
      <c r="BD1011" s="1250">
        <f t="shared" ca="1" si="1181"/>
        <v>0</v>
      </c>
      <c r="BE1011" s="1250">
        <f t="shared" ca="1" si="1181"/>
        <v>0</v>
      </c>
      <c r="BF1011" s="1250">
        <f t="shared" ca="1" si="1181"/>
        <v>0</v>
      </c>
      <c r="BG1011" s="1250">
        <f t="shared" ca="1" si="1181"/>
        <v>0</v>
      </c>
      <c r="BH1011" s="1250">
        <f t="shared" ca="1" si="1181"/>
        <v>0</v>
      </c>
      <c r="BI1011" s="1250">
        <f t="shared" ca="1" si="1181"/>
        <v>0</v>
      </c>
      <c r="BJ1011" s="1250">
        <f t="shared" ca="1" si="1181"/>
        <v>0</v>
      </c>
      <c r="BK1011" s="1250">
        <f t="shared" ca="1" si="1181"/>
        <v>0</v>
      </c>
      <c r="BL1011" s="1250">
        <f t="shared" ca="1" si="1181"/>
        <v>0</v>
      </c>
      <c r="BM1011" s="1250">
        <f t="shared" ca="1" si="1181"/>
        <v>0</v>
      </c>
      <c r="BN1011" s="1250">
        <f t="shared" ca="1" si="1181"/>
        <v>0</v>
      </c>
      <c r="BO1011" s="1250">
        <f t="shared" ca="1" si="1181"/>
        <v>0</v>
      </c>
      <c r="BP1011" s="1250">
        <f t="shared" ca="1" si="1181"/>
        <v>0</v>
      </c>
      <c r="BQ1011" s="1250">
        <f t="shared" ref="BQ1011:CJ1011" ca="1" si="1182">IF( BQ750&gt;0,0,IF(BQ$945&lt;$E$63,0,-(BQ752+BQ753)))*BQ$941</f>
        <v>0</v>
      </c>
      <c r="BR1011" s="1250">
        <f t="shared" ca="1" si="1182"/>
        <v>0</v>
      </c>
      <c r="BS1011" s="1250">
        <f t="shared" ca="1" si="1182"/>
        <v>0</v>
      </c>
      <c r="BT1011" s="1250">
        <f t="shared" ca="1" si="1182"/>
        <v>0</v>
      </c>
      <c r="BU1011" s="1250">
        <f t="shared" ca="1" si="1182"/>
        <v>0</v>
      </c>
      <c r="BV1011" s="1250">
        <f t="shared" ca="1" si="1182"/>
        <v>0</v>
      </c>
      <c r="BW1011" s="1250">
        <f t="shared" ca="1" si="1182"/>
        <v>0</v>
      </c>
      <c r="BX1011" s="1250">
        <f t="shared" ca="1" si="1182"/>
        <v>0</v>
      </c>
      <c r="BY1011" s="1250">
        <f t="shared" ca="1" si="1182"/>
        <v>0</v>
      </c>
      <c r="BZ1011" s="1250">
        <f t="shared" ca="1" si="1182"/>
        <v>0</v>
      </c>
      <c r="CA1011" s="1250">
        <f t="shared" ca="1" si="1182"/>
        <v>0</v>
      </c>
      <c r="CB1011" s="1250">
        <f t="shared" ca="1" si="1182"/>
        <v>0</v>
      </c>
      <c r="CC1011" s="1250">
        <f t="shared" ca="1" si="1182"/>
        <v>0</v>
      </c>
      <c r="CD1011" s="1250">
        <f t="shared" ca="1" si="1182"/>
        <v>0</v>
      </c>
      <c r="CE1011" s="1250">
        <f t="shared" ca="1" si="1182"/>
        <v>0</v>
      </c>
      <c r="CF1011" s="1250">
        <f t="shared" ca="1" si="1182"/>
        <v>0</v>
      </c>
      <c r="CG1011" s="1250">
        <f t="shared" ca="1" si="1182"/>
        <v>0</v>
      </c>
      <c r="CH1011" s="1250">
        <f t="shared" ca="1" si="1182"/>
        <v>0</v>
      </c>
      <c r="CI1011" s="1250">
        <f t="shared" ca="1" si="1182"/>
        <v>0</v>
      </c>
      <c r="CJ1011" s="1250">
        <f t="shared" ca="1" si="1182"/>
        <v>0</v>
      </c>
      <c r="CK1011" s="1250">
        <f t="shared" ref="CK1011:DU1011" ca="1" si="1183">IF( CK750&gt;0,0,IF(CK$945&lt;$E$62,0,-(CK752+CK753)))*CK$941</f>
        <v>0</v>
      </c>
      <c r="CL1011" s="1250">
        <f t="shared" ca="1" si="1183"/>
        <v>0</v>
      </c>
      <c r="CM1011" s="1250">
        <f t="shared" ca="1" si="1183"/>
        <v>0</v>
      </c>
      <c r="CN1011" s="1250">
        <f t="shared" ca="1" si="1183"/>
        <v>0</v>
      </c>
      <c r="CO1011" s="1250">
        <f t="shared" ca="1" si="1183"/>
        <v>0</v>
      </c>
      <c r="CP1011" s="1250">
        <f t="shared" ca="1" si="1183"/>
        <v>0</v>
      </c>
      <c r="CQ1011" s="1250">
        <f t="shared" ca="1" si="1183"/>
        <v>0</v>
      </c>
      <c r="CR1011" s="1250">
        <f t="shared" ca="1" si="1183"/>
        <v>0</v>
      </c>
      <c r="CS1011" s="1250">
        <f t="shared" ca="1" si="1183"/>
        <v>0</v>
      </c>
      <c r="CT1011" s="1250">
        <f t="shared" ca="1" si="1183"/>
        <v>0</v>
      </c>
      <c r="CU1011" s="1250">
        <f t="shared" ca="1" si="1183"/>
        <v>0</v>
      </c>
      <c r="CV1011" s="1250">
        <f t="shared" ca="1" si="1183"/>
        <v>0</v>
      </c>
      <c r="CW1011" s="1250">
        <f t="shared" ca="1" si="1183"/>
        <v>0</v>
      </c>
      <c r="CX1011" s="1250">
        <f t="shared" ca="1" si="1183"/>
        <v>0</v>
      </c>
      <c r="CY1011" s="1250">
        <f t="shared" ca="1" si="1183"/>
        <v>0</v>
      </c>
      <c r="CZ1011" s="1250">
        <f t="shared" ca="1" si="1183"/>
        <v>0</v>
      </c>
      <c r="DA1011" s="1250">
        <f t="shared" ca="1" si="1183"/>
        <v>0</v>
      </c>
      <c r="DB1011" s="1250">
        <f t="shared" ca="1" si="1183"/>
        <v>0</v>
      </c>
      <c r="DC1011" s="1250">
        <f t="shared" ca="1" si="1183"/>
        <v>0</v>
      </c>
      <c r="DD1011" s="1250">
        <f t="shared" ca="1" si="1183"/>
        <v>0</v>
      </c>
      <c r="DE1011" s="1250">
        <f t="shared" ca="1" si="1183"/>
        <v>0</v>
      </c>
      <c r="DF1011" s="1250">
        <f t="shared" ca="1" si="1183"/>
        <v>0</v>
      </c>
      <c r="DG1011" s="1250">
        <f t="shared" ca="1" si="1183"/>
        <v>0</v>
      </c>
      <c r="DH1011" s="1250">
        <f t="shared" ca="1" si="1183"/>
        <v>0</v>
      </c>
      <c r="DI1011" s="1250">
        <f t="shared" ca="1" si="1183"/>
        <v>0</v>
      </c>
      <c r="DJ1011" s="1250">
        <f t="shared" ca="1" si="1183"/>
        <v>0</v>
      </c>
      <c r="DK1011" s="1250">
        <f t="shared" ca="1" si="1183"/>
        <v>0</v>
      </c>
      <c r="DL1011" s="1250">
        <f t="shared" ca="1" si="1183"/>
        <v>0</v>
      </c>
      <c r="DM1011" s="1250">
        <f t="shared" ca="1" si="1183"/>
        <v>0</v>
      </c>
      <c r="DN1011" s="1250">
        <f t="shared" ca="1" si="1183"/>
        <v>0</v>
      </c>
      <c r="DO1011" s="1250">
        <f t="shared" ca="1" si="1183"/>
        <v>0</v>
      </c>
      <c r="DP1011" s="1250">
        <f t="shared" ca="1" si="1183"/>
        <v>0</v>
      </c>
      <c r="DQ1011" s="1250">
        <f t="shared" ca="1" si="1183"/>
        <v>0</v>
      </c>
      <c r="DR1011" s="1250">
        <f t="shared" ca="1" si="1183"/>
        <v>0</v>
      </c>
      <c r="DS1011" s="1250">
        <f t="shared" ca="1" si="1183"/>
        <v>0</v>
      </c>
      <c r="DT1011" s="1250">
        <f t="shared" ca="1" si="1183"/>
        <v>0</v>
      </c>
      <c r="DU1011" s="1250">
        <f t="shared" ca="1" si="1183"/>
        <v>0</v>
      </c>
      <c r="DV1011" s="28" t="s">
        <v>803</v>
      </c>
    </row>
    <row r="1012" spans="3:127">
      <c r="C1012" s="859" t="s">
        <v>889</v>
      </c>
      <c r="E1012" s="1250">
        <f t="shared" ref="E1012:AJ1012" ca="1" si="1184">-(E1003+E1009)</f>
        <v>0</v>
      </c>
      <c r="F1012" s="1250">
        <f t="shared" ca="1" si="1184"/>
        <v>0</v>
      </c>
      <c r="G1012" s="1250">
        <f t="shared" ca="1" si="1184"/>
        <v>0</v>
      </c>
      <c r="H1012" s="1250">
        <f t="shared" ca="1" si="1184"/>
        <v>0</v>
      </c>
      <c r="I1012" s="1250">
        <f t="shared" ca="1" si="1184"/>
        <v>0</v>
      </c>
      <c r="J1012" s="1250">
        <f t="shared" ca="1" si="1184"/>
        <v>0</v>
      </c>
      <c r="K1012" s="1250">
        <f t="shared" ca="1" si="1184"/>
        <v>0</v>
      </c>
      <c r="L1012" s="1250">
        <f t="shared" ca="1" si="1184"/>
        <v>0</v>
      </c>
      <c r="M1012" s="1250">
        <f t="shared" ca="1" si="1184"/>
        <v>0</v>
      </c>
      <c r="N1012" s="1250">
        <f t="shared" ca="1" si="1184"/>
        <v>0</v>
      </c>
      <c r="O1012" s="1250">
        <f t="shared" ca="1" si="1184"/>
        <v>0</v>
      </c>
      <c r="P1012" s="1250">
        <f t="shared" ca="1" si="1184"/>
        <v>0</v>
      </c>
      <c r="Q1012" s="1250">
        <f t="shared" ca="1" si="1184"/>
        <v>0</v>
      </c>
      <c r="R1012" s="1250">
        <f t="shared" ca="1" si="1184"/>
        <v>0</v>
      </c>
      <c r="S1012" s="1250">
        <f t="shared" ca="1" si="1184"/>
        <v>0</v>
      </c>
      <c r="T1012" s="1250">
        <f t="shared" ca="1" si="1184"/>
        <v>0</v>
      </c>
      <c r="U1012" s="1250">
        <f t="shared" ca="1" si="1184"/>
        <v>0</v>
      </c>
      <c r="V1012" s="1250">
        <f t="shared" ca="1" si="1184"/>
        <v>0</v>
      </c>
      <c r="W1012" s="1250">
        <f t="shared" ca="1" si="1184"/>
        <v>0</v>
      </c>
      <c r="X1012" s="1250">
        <f t="shared" ca="1" si="1184"/>
        <v>0</v>
      </c>
      <c r="Y1012" s="1250">
        <f t="shared" ca="1" si="1184"/>
        <v>0</v>
      </c>
      <c r="Z1012" s="1250">
        <f t="shared" ca="1" si="1184"/>
        <v>0</v>
      </c>
      <c r="AA1012" s="1250">
        <f t="shared" ca="1" si="1184"/>
        <v>0</v>
      </c>
      <c r="AB1012" s="1250">
        <f t="shared" ca="1" si="1184"/>
        <v>0</v>
      </c>
      <c r="AC1012" s="1250">
        <f t="shared" ca="1" si="1184"/>
        <v>0</v>
      </c>
      <c r="AD1012" s="1250">
        <f t="shared" ca="1" si="1184"/>
        <v>0</v>
      </c>
      <c r="AE1012" s="1250">
        <f t="shared" ca="1" si="1184"/>
        <v>0</v>
      </c>
      <c r="AF1012" s="1250">
        <f t="shared" ca="1" si="1184"/>
        <v>0</v>
      </c>
      <c r="AG1012" s="1250">
        <f t="shared" ca="1" si="1184"/>
        <v>0</v>
      </c>
      <c r="AH1012" s="1250">
        <f t="shared" ca="1" si="1184"/>
        <v>0</v>
      </c>
      <c r="AI1012" s="1250">
        <f t="shared" ca="1" si="1184"/>
        <v>0</v>
      </c>
      <c r="AJ1012" s="1250">
        <f t="shared" ca="1" si="1184"/>
        <v>0</v>
      </c>
      <c r="AK1012" s="1250">
        <f t="shared" ref="AK1012:BP1012" ca="1" si="1185">-(AK1003+AK1009)</f>
        <v>0</v>
      </c>
      <c r="AL1012" s="1250">
        <f t="shared" ca="1" si="1185"/>
        <v>0</v>
      </c>
      <c r="AM1012" s="1250">
        <f t="shared" ca="1" si="1185"/>
        <v>0</v>
      </c>
      <c r="AN1012" s="1250">
        <f t="shared" ca="1" si="1185"/>
        <v>0</v>
      </c>
      <c r="AO1012" s="1250">
        <f t="shared" ca="1" si="1185"/>
        <v>0</v>
      </c>
      <c r="AP1012" s="1250">
        <f t="shared" ca="1" si="1185"/>
        <v>0</v>
      </c>
      <c r="AQ1012" s="1250">
        <f t="shared" ca="1" si="1185"/>
        <v>0</v>
      </c>
      <c r="AR1012" s="1250">
        <f t="shared" ca="1" si="1185"/>
        <v>0</v>
      </c>
      <c r="AS1012" s="1250">
        <f t="shared" ca="1" si="1185"/>
        <v>0</v>
      </c>
      <c r="AT1012" s="1250">
        <f t="shared" ca="1" si="1185"/>
        <v>0</v>
      </c>
      <c r="AU1012" s="1250">
        <f t="shared" ca="1" si="1185"/>
        <v>0</v>
      </c>
      <c r="AV1012" s="1250">
        <f t="shared" ca="1" si="1185"/>
        <v>0</v>
      </c>
      <c r="AW1012" s="1250">
        <f t="shared" ca="1" si="1185"/>
        <v>0</v>
      </c>
      <c r="AX1012" s="1250">
        <f t="shared" ca="1" si="1185"/>
        <v>0</v>
      </c>
      <c r="AY1012" s="1250">
        <f t="shared" ca="1" si="1185"/>
        <v>0</v>
      </c>
      <c r="AZ1012" s="1250">
        <f t="shared" ca="1" si="1185"/>
        <v>0</v>
      </c>
      <c r="BA1012" s="1250">
        <f t="shared" ca="1" si="1185"/>
        <v>0</v>
      </c>
      <c r="BB1012" s="1250">
        <f t="shared" ca="1" si="1185"/>
        <v>0</v>
      </c>
      <c r="BC1012" s="1250">
        <f t="shared" ca="1" si="1185"/>
        <v>0</v>
      </c>
      <c r="BD1012" s="1250">
        <f t="shared" ca="1" si="1185"/>
        <v>0</v>
      </c>
      <c r="BE1012" s="1250">
        <f t="shared" ca="1" si="1185"/>
        <v>0</v>
      </c>
      <c r="BF1012" s="1250">
        <f t="shared" ca="1" si="1185"/>
        <v>0</v>
      </c>
      <c r="BG1012" s="1250">
        <f t="shared" ca="1" si="1185"/>
        <v>0</v>
      </c>
      <c r="BH1012" s="1250">
        <f t="shared" ca="1" si="1185"/>
        <v>0</v>
      </c>
      <c r="BI1012" s="1250">
        <f t="shared" ca="1" si="1185"/>
        <v>0</v>
      </c>
      <c r="BJ1012" s="1250">
        <f t="shared" ca="1" si="1185"/>
        <v>0</v>
      </c>
      <c r="BK1012" s="1250">
        <f t="shared" ca="1" si="1185"/>
        <v>0</v>
      </c>
      <c r="BL1012" s="1250">
        <f t="shared" ca="1" si="1185"/>
        <v>0</v>
      </c>
      <c r="BM1012" s="1250">
        <f t="shared" ca="1" si="1185"/>
        <v>0</v>
      </c>
      <c r="BN1012" s="1250">
        <f t="shared" ca="1" si="1185"/>
        <v>0</v>
      </c>
      <c r="BO1012" s="1250">
        <f t="shared" ca="1" si="1185"/>
        <v>0</v>
      </c>
      <c r="BP1012" s="1250">
        <f t="shared" ca="1" si="1185"/>
        <v>0</v>
      </c>
      <c r="BQ1012" s="1250">
        <f t="shared" ref="BQ1012:CV1012" ca="1" si="1186">-(BQ1003+BQ1009)</f>
        <v>0</v>
      </c>
      <c r="BR1012" s="1250">
        <f t="shared" ca="1" si="1186"/>
        <v>0</v>
      </c>
      <c r="BS1012" s="1250">
        <f t="shared" ca="1" si="1186"/>
        <v>0</v>
      </c>
      <c r="BT1012" s="1250">
        <f t="shared" ca="1" si="1186"/>
        <v>0</v>
      </c>
      <c r="BU1012" s="1250">
        <f t="shared" ca="1" si="1186"/>
        <v>0</v>
      </c>
      <c r="BV1012" s="1250">
        <f t="shared" ca="1" si="1186"/>
        <v>0</v>
      </c>
      <c r="BW1012" s="1250">
        <f t="shared" ca="1" si="1186"/>
        <v>0</v>
      </c>
      <c r="BX1012" s="1250">
        <f t="shared" ca="1" si="1186"/>
        <v>0</v>
      </c>
      <c r="BY1012" s="1250">
        <f t="shared" ca="1" si="1186"/>
        <v>0</v>
      </c>
      <c r="BZ1012" s="1250">
        <f t="shared" ca="1" si="1186"/>
        <v>0</v>
      </c>
      <c r="CA1012" s="1250">
        <f t="shared" ca="1" si="1186"/>
        <v>0</v>
      </c>
      <c r="CB1012" s="1250">
        <f t="shared" ca="1" si="1186"/>
        <v>0</v>
      </c>
      <c r="CC1012" s="1250">
        <f t="shared" ca="1" si="1186"/>
        <v>0</v>
      </c>
      <c r="CD1012" s="1250">
        <f t="shared" ca="1" si="1186"/>
        <v>0</v>
      </c>
      <c r="CE1012" s="1250">
        <f t="shared" ca="1" si="1186"/>
        <v>0</v>
      </c>
      <c r="CF1012" s="1250">
        <f t="shared" ca="1" si="1186"/>
        <v>0</v>
      </c>
      <c r="CG1012" s="1250">
        <f t="shared" ca="1" si="1186"/>
        <v>0</v>
      </c>
      <c r="CH1012" s="1250">
        <f t="shared" ca="1" si="1186"/>
        <v>0</v>
      </c>
      <c r="CI1012" s="1250">
        <f t="shared" ca="1" si="1186"/>
        <v>0</v>
      </c>
      <c r="CJ1012" s="1250">
        <f t="shared" ca="1" si="1186"/>
        <v>0</v>
      </c>
      <c r="CK1012" s="1250">
        <f t="shared" ca="1" si="1186"/>
        <v>0</v>
      </c>
      <c r="CL1012" s="1250">
        <f t="shared" ca="1" si="1186"/>
        <v>0</v>
      </c>
      <c r="CM1012" s="1250">
        <f t="shared" ca="1" si="1186"/>
        <v>0</v>
      </c>
      <c r="CN1012" s="1250">
        <f t="shared" ca="1" si="1186"/>
        <v>0</v>
      </c>
      <c r="CO1012" s="1250">
        <f t="shared" ca="1" si="1186"/>
        <v>0</v>
      </c>
      <c r="CP1012" s="1250">
        <f t="shared" ca="1" si="1186"/>
        <v>0</v>
      </c>
      <c r="CQ1012" s="1250">
        <f t="shared" ca="1" si="1186"/>
        <v>0</v>
      </c>
      <c r="CR1012" s="1250">
        <f t="shared" ca="1" si="1186"/>
        <v>0</v>
      </c>
      <c r="CS1012" s="1250">
        <f t="shared" ca="1" si="1186"/>
        <v>0</v>
      </c>
      <c r="CT1012" s="1250">
        <f t="shared" ca="1" si="1186"/>
        <v>0</v>
      </c>
      <c r="CU1012" s="1250">
        <f t="shared" ca="1" si="1186"/>
        <v>0</v>
      </c>
      <c r="CV1012" s="1250">
        <f t="shared" ca="1" si="1186"/>
        <v>0</v>
      </c>
      <c r="CW1012" s="1250">
        <f t="shared" ref="CW1012:DU1012" ca="1" si="1187">-(CW1003+CW1009)</f>
        <v>0</v>
      </c>
      <c r="CX1012" s="1250">
        <f t="shared" ca="1" si="1187"/>
        <v>0</v>
      </c>
      <c r="CY1012" s="1250">
        <f t="shared" ca="1" si="1187"/>
        <v>0</v>
      </c>
      <c r="CZ1012" s="1250">
        <f t="shared" ca="1" si="1187"/>
        <v>0</v>
      </c>
      <c r="DA1012" s="1250">
        <f t="shared" ca="1" si="1187"/>
        <v>0</v>
      </c>
      <c r="DB1012" s="1250">
        <f t="shared" ca="1" si="1187"/>
        <v>0</v>
      </c>
      <c r="DC1012" s="1250">
        <f t="shared" ca="1" si="1187"/>
        <v>0</v>
      </c>
      <c r="DD1012" s="1250">
        <f t="shared" ca="1" si="1187"/>
        <v>0</v>
      </c>
      <c r="DE1012" s="1250">
        <f t="shared" ca="1" si="1187"/>
        <v>0</v>
      </c>
      <c r="DF1012" s="1250">
        <f t="shared" ca="1" si="1187"/>
        <v>0</v>
      </c>
      <c r="DG1012" s="1250">
        <f t="shared" ca="1" si="1187"/>
        <v>0</v>
      </c>
      <c r="DH1012" s="1250">
        <f t="shared" ca="1" si="1187"/>
        <v>0</v>
      </c>
      <c r="DI1012" s="1250">
        <f t="shared" ca="1" si="1187"/>
        <v>0</v>
      </c>
      <c r="DJ1012" s="1250">
        <f t="shared" ca="1" si="1187"/>
        <v>0</v>
      </c>
      <c r="DK1012" s="1250">
        <f t="shared" ca="1" si="1187"/>
        <v>0</v>
      </c>
      <c r="DL1012" s="1250">
        <f t="shared" ca="1" si="1187"/>
        <v>0</v>
      </c>
      <c r="DM1012" s="1250">
        <f t="shared" ca="1" si="1187"/>
        <v>0</v>
      </c>
      <c r="DN1012" s="1250">
        <f t="shared" ca="1" si="1187"/>
        <v>0</v>
      </c>
      <c r="DO1012" s="1250">
        <f t="shared" ca="1" si="1187"/>
        <v>0</v>
      </c>
      <c r="DP1012" s="1250">
        <f t="shared" ca="1" si="1187"/>
        <v>0</v>
      </c>
      <c r="DQ1012" s="1250">
        <f t="shared" ca="1" si="1187"/>
        <v>0</v>
      </c>
      <c r="DR1012" s="1250">
        <f t="shared" ca="1" si="1187"/>
        <v>0</v>
      </c>
      <c r="DS1012" s="1250">
        <f t="shared" ca="1" si="1187"/>
        <v>0</v>
      </c>
      <c r="DT1012" s="1250">
        <f t="shared" ca="1" si="1187"/>
        <v>0</v>
      </c>
      <c r="DU1012" s="1250">
        <f t="shared" ca="1" si="1187"/>
        <v>0</v>
      </c>
      <c r="DV1012" s="28" t="s">
        <v>803</v>
      </c>
    </row>
    <row r="1013" spans="3:127">
      <c r="C1013" s="673" t="s">
        <v>890</v>
      </c>
      <c r="E1013" s="1601" t="e">
        <f t="shared" ref="E1013:AJ1013" ca="1" si="1188">SUM(E1007:E1012)</f>
        <v>#DIV/0!</v>
      </c>
      <c r="F1013" s="1601" t="e">
        <f t="shared" ca="1" si="1188"/>
        <v>#DIV/0!</v>
      </c>
      <c r="G1013" s="1601" t="e">
        <f t="shared" ca="1" si="1188"/>
        <v>#DIV/0!</v>
      </c>
      <c r="H1013" s="1601" t="e">
        <f t="shared" ca="1" si="1188"/>
        <v>#DIV/0!</v>
      </c>
      <c r="I1013" s="1601" t="e">
        <f t="shared" ca="1" si="1188"/>
        <v>#DIV/0!</v>
      </c>
      <c r="J1013" s="1601" t="e">
        <f t="shared" ca="1" si="1188"/>
        <v>#DIV/0!</v>
      </c>
      <c r="K1013" s="1601" t="e">
        <f t="shared" ca="1" si="1188"/>
        <v>#DIV/0!</v>
      </c>
      <c r="L1013" s="1601" t="e">
        <f t="shared" ca="1" si="1188"/>
        <v>#DIV/0!</v>
      </c>
      <c r="M1013" s="1601" t="e">
        <f t="shared" ca="1" si="1188"/>
        <v>#DIV/0!</v>
      </c>
      <c r="N1013" s="1601" t="e">
        <f t="shared" ca="1" si="1188"/>
        <v>#DIV/0!</v>
      </c>
      <c r="O1013" s="1601" t="e">
        <f t="shared" ca="1" si="1188"/>
        <v>#DIV/0!</v>
      </c>
      <c r="P1013" s="1601" t="e">
        <f t="shared" ca="1" si="1188"/>
        <v>#DIV/0!</v>
      </c>
      <c r="Q1013" s="1601" t="e">
        <f t="shared" ca="1" si="1188"/>
        <v>#DIV/0!</v>
      </c>
      <c r="R1013" s="1601" t="e">
        <f t="shared" ca="1" si="1188"/>
        <v>#DIV/0!</v>
      </c>
      <c r="S1013" s="1601" t="e">
        <f t="shared" ca="1" si="1188"/>
        <v>#DIV/0!</v>
      </c>
      <c r="T1013" s="1601" t="e">
        <f t="shared" ca="1" si="1188"/>
        <v>#DIV/0!</v>
      </c>
      <c r="U1013" s="1601" t="e">
        <f t="shared" ca="1" si="1188"/>
        <v>#DIV/0!</v>
      </c>
      <c r="V1013" s="1601" t="e">
        <f t="shared" ca="1" si="1188"/>
        <v>#DIV/0!</v>
      </c>
      <c r="W1013" s="1601" t="e">
        <f t="shared" ca="1" si="1188"/>
        <v>#DIV/0!</v>
      </c>
      <c r="X1013" s="1601" t="e">
        <f t="shared" ca="1" si="1188"/>
        <v>#DIV/0!</v>
      </c>
      <c r="Y1013" s="1601" t="e">
        <f t="shared" ca="1" si="1188"/>
        <v>#DIV/0!</v>
      </c>
      <c r="Z1013" s="1601" t="e">
        <f t="shared" ca="1" si="1188"/>
        <v>#DIV/0!</v>
      </c>
      <c r="AA1013" s="1601" t="e">
        <f t="shared" ca="1" si="1188"/>
        <v>#DIV/0!</v>
      </c>
      <c r="AB1013" s="1601" t="e">
        <f t="shared" ca="1" si="1188"/>
        <v>#DIV/0!</v>
      </c>
      <c r="AC1013" s="1601" t="e">
        <f t="shared" ca="1" si="1188"/>
        <v>#DIV/0!</v>
      </c>
      <c r="AD1013" s="1601" t="e">
        <f t="shared" ca="1" si="1188"/>
        <v>#DIV/0!</v>
      </c>
      <c r="AE1013" s="1601" t="e">
        <f t="shared" ca="1" si="1188"/>
        <v>#DIV/0!</v>
      </c>
      <c r="AF1013" s="1601" t="e">
        <f t="shared" ca="1" si="1188"/>
        <v>#DIV/0!</v>
      </c>
      <c r="AG1013" s="1601" t="e">
        <f t="shared" ca="1" si="1188"/>
        <v>#DIV/0!</v>
      </c>
      <c r="AH1013" s="1601" t="e">
        <f t="shared" ca="1" si="1188"/>
        <v>#DIV/0!</v>
      </c>
      <c r="AI1013" s="1601" t="e">
        <f t="shared" ca="1" si="1188"/>
        <v>#DIV/0!</v>
      </c>
      <c r="AJ1013" s="1601" t="e">
        <f t="shared" ca="1" si="1188"/>
        <v>#DIV/0!</v>
      </c>
      <c r="AK1013" s="1601" t="e">
        <f t="shared" ref="AK1013:BP1013" ca="1" si="1189">SUM(AK1007:AK1012)</f>
        <v>#DIV/0!</v>
      </c>
      <c r="AL1013" s="1601" t="e">
        <f t="shared" ca="1" si="1189"/>
        <v>#DIV/0!</v>
      </c>
      <c r="AM1013" s="1601" t="e">
        <f t="shared" ca="1" si="1189"/>
        <v>#DIV/0!</v>
      </c>
      <c r="AN1013" s="1601" t="e">
        <f t="shared" ca="1" si="1189"/>
        <v>#DIV/0!</v>
      </c>
      <c r="AO1013" s="1601" t="e">
        <f t="shared" ca="1" si="1189"/>
        <v>#DIV/0!</v>
      </c>
      <c r="AP1013" s="1601" t="e">
        <f t="shared" ca="1" si="1189"/>
        <v>#DIV/0!</v>
      </c>
      <c r="AQ1013" s="1601" t="e">
        <f t="shared" ca="1" si="1189"/>
        <v>#DIV/0!</v>
      </c>
      <c r="AR1013" s="1601" t="e">
        <f t="shared" ca="1" si="1189"/>
        <v>#DIV/0!</v>
      </c>
      <c r="AS1013" s="1601" t="e">
        <f t="shared" ca="1" si="1189"/>
        <v>#DIV/0!</v>
      </c>
      <c r="AT1013" s="1601" t="e">
        <f t="shared" ca="1" si="1189"/>
        <v>#DIV/0!</v>
      </c>
      <c r="AU1013" s="1601" t="e">
        <f t="shared" ca="1" si="1189"/>
        <v>#DIV/0!</v>
      </c>
      <c r="AV1013" s="1601" t="e">
        <f t="shared" ca="1" si="1189"/>
        <v>#DIV/0!</v>
      </c>
      <c r="AW1013" s="1601" t="e">
        <f t="shared" ca="1" si="1189"/>
        <v>#DIV/0!</v>
      </c>
      <c r="AX1013" s="1601" t="e">
        <f t="shared" ca="1" si="1189"/>
        <v>#DIV/0!</v>
      </c>
      <c r="AY1013" s="1601" t="e">
        <f t="shared" ca="1" si="1189"/>
        <v>#DIV/0!</v>
      </c>
      <c r="AZ1013" s="1601" t="e">
        <f t="shared" ca="1" si="1189"/>
        <v>#DIV/0!</v>
      </c>
      <c r="BA1013" s="1601" t="e">
        <f t="shared" ca="1" si="1189"/>
        <v>#DIV/0!</v>
      </c>
      <c r="BB1013" s="1601" t="e">
        <f t="shared" ca="1" si="1189"/>
        <v>#DIV/0!</v>
      </c>
      <c r="BC1013" s="1601" t="e">
        <f t="shared" ca="1" si="1189"/>
        <v>#DIV/0!</v>
      </c>
      <c r="BD1013" s="1601" t="e">
        <f t="shared" ca="1" si="1189"/>
        <v>#DIV/0!</v>
      </c>
      <c r="BE1013" s="1601" t="e">
        <f t="shared" ca="1" si="1189"/>
        <v>#DIV/0!</v>
      </c>
      <c r="BF1013" s="1601" t="e">
        <f t="shared" ca="1" si="1189"/>
        <v>#DIV/0!</v>
      </c>
      <c r="BG1013" s="1601" t="e">
        <f t="shared" ca="1" si="1189"/>
        <v>#DIV/0!</v>
      </c>
      <c r="BH1013" s="1601" t="e">
        <f t="shared" ca="1" si="1189"/>
        <v>#DIV/0!</v>
      </c>
      <c r="BI1013" s="1601" t="e">
        <f t="shared" ca="1" si="1189"/>
        <v>#DIV/0!</v>
      </c>
      <c r="BJ1013" s="1601" t="e">
        <f t="shared" ca="1" si="1189"/>
        <v>#DIV/0!</v>
      </c>
      <c r="BK1013" s="1601" t="e">
        <f t="shared" ca="1" si="1189"/>
        <v>#DIV/0!</v>
      </c>
      <c r="BL1013" s="1601" t="e">
        <f t="shared" ca="1" si="1189"/>
        <v>#DIV/0!</v>
      </c>
      <c r="BM1013" s="1601" t="e">
        <f t="shared" ca="1" si="1189"/>
        <v>#DIV/0!</v>
      </c>
      <c r="BN1013" s="1601" t="e">
        <f t="shared" ca="1" si="1189"/>
        <v>#DIV/0!</v>
      </c>
      <c r="BO1013" s="1601" t="e">
        <f t="shared" ca="1" si="1189"/>
        <v>#DIV/0!</v>
      </c>
      <c r="BP1013" s="1601" t="e">
        <f t="shared" ca="1" si="1189"/>
        <v>#DIV/0!</v>
      </c>
      <c r="BQ1013" s="1601" t="e">
        <f t="shared" ref="BQ1013:CV1013" ca="1" si="1190">SUM(BQ1007:BQ1012)</f>
        <v>#DIV/0!</v>
      </c>
      <c r="BR1013" s="1601" t="e">
        <f t="shared" ca="1" si="1190"/>
        <v>#DIV/0!</v>
      </c>
      <c r="BS1013" s="1601" t="e">
        <f t="shared" ca="1" si="1190"/>
        <v>#DIV/0!</v>
      </c>
      <c r="BT1013" s="1601" t="e">
        <f t="shared" ca="1" si="1190"/>
        <v>#DIV/0!</v>
      </c>
      <c r="BU1013" s="1601" t="e">
        <f t="shared" ca="1" si="1190"/>
        <v>#DIV/0!</v>
      </c>
      <c r="BV1013" s="1601" t="e">
        <f t="shared" ca="1" si="1190"/>
        <v>#DIV/0!</v>
      </c>
      <c r="BW1013" s="1601" t="e">
        <f t="shared" ca="1" si="1190"/>
        <v>#DIV/0!</v>
      </c>
      <c r="BX1013" s="1601" t="e">
        <f t="shared" ca="1" si="1190"/>
        <v>#DIV/0!</v>
      </c>
      <c r="BY1013" s="1601" t="e">
        <f t="shared" ca="1" si="1190"/>
        <v>#DIV/0!</v>
      </c>
      <c r="BZ1013" s="1601" t="e">
        <f t="shared" ca="1" si="1190"/>
        <v>#DIV/0!</v>
      </c>
      <c r="CA1013" s="1601" t="e">
        <f t="shared" ca="1" si="1190"/>
        <v>#DIV/0!</v>
      </c>
      <c r="CB1013" s="1601" t="e">
        <f t="shared" ca="1" si="1190"/>
        <v>#DIV/0!</v>
      </c>
      <c r="CC1013" s="1601" t="e">
        <f t="shared" ca="1" si="1190"/>
        <v>#DIV/0!</v>
      </c>
      <c r="CD1013" s="1601" t="e">
        <f t="shared" ca="1" si="1190"/>
        <v>#DIV/0!</v>
      </c>
      <c r="CE1013" s="1601" t="e">
        <f t="shared" ca="1" si="1190"/>
        <v>#DIV/0!</v>
      </c>
      <c r="CF1013" s="1601" t="e">
        <f t="shared" ca="1" si="1190"/>
        <v>#DIV/0!</v>
      </c>
      <c r="CG1013" s="1601" t="e">
        <f t="shared" ca="1" si="1190"/>
        <v>#DIV/0!</v>
      </c>
      <c r="CH1013" s="1601" t="e">
        <f t="shared" ca="1" si="1190"/>
        <v>#DIV/0!</v>
      </c>
      <c r="CI1013" s="1601" t="e">
        <f t="shared" ca="1" si="1190"/>
        <v>#DIV/0!</v>
      </c>
      <c r="CJ1013" s="1601" t="e">
        <f t="shared" ca="1" si="1190"/>
        <v>#DIV/0!</v>
      </c>
      <c r="CK1013" s="1601" t="e">
        <f t="shared" ca="1" si="1190"/>
        <v>#DIV/0!</v>
      </c>
      <c r="CL1013" s="1601" t="e">
        <f t="shared" ca="1" si="1190"/>
        <v>#DIV/0!</v>
      </c>
      <c r="CM1013" s="1601" t="e">
        <f t="shared" ca="1" si="1190"/>
        <v>#DIV/0!</v>
      </c>
      <c r="CN1013" s="1601" t="e">
        <f t="shared" ca="1" si="1190"/>
        <v>#DIV/0!</v>
      </c>
      <c r="CO1013" s="1601" t="e">
        <f t="shared" ca="1" si="1190"/>
        <v>#DIV/0!</v>
      </c>
      <c r="CP1013" s="1601" t="e">
        <f t="shared" ca="1" si="1190"/>
        <v>#DIV/0!</v>
      </c>
      <c r="CQ1013" s="1601" t="e">
        <f t="shared" ca="1" si="1190"/>
        <v>#DIV/0!</v>
      </c>
      <c r="CR1013" s="1601" t="e">
        <f t="shared" ca="1" si="1190"/>
        <v>#DIV/0!</v>
      </c>
      <c r="CS1013" s="1601" t="e">
        <f t="shared" ca="1" si="1190"/>
        <v>#DIV/0!</v>
      </c>
      <c r="CT1013" s="1601" t="e">
        <f t="shared" ca="1" si="1190"/>
        <v>#DIV/0!</v>
      </c>
      <c r="CU1013" s="1601" t="e">
        <f t="shared" ca="1" si="1190"/>
        <v>#DIV/0!</v>
      </c>
      <c r="CV1013" s="1601" t="e">
        <f t="shared" ca="1" si="1190"/>
        <v>#DIV/0!</v>
      </c>
      <c r="CW1013" s="1601" t="e">
        <f t="shared" ref="CW1013:EB1013" ca="1" si="1191">SUM(CW1007:CW1012)</f>
        <v>#DIV/0!</v>
      </c>
      <c r="CX1013" s="1601" t="e">
        <f t="shared" ca="1" si="1191"/>
        <v>#DIV/0!</v>
      </c>
      <c r="CY1013" s="1601" t="e">
        <f t="shared" ca="1" si="1191"/>
        <v>#DIV/0!</v>
      </c>
      <c r="CZ1013" s="1601" t="e">
        <f t="shared" ca="1" si="1191"/>
        <v>#DIV/0!</v>
      </c>
      <c r="DA1013" s="1601" t="e">
        <f t="shared" ca="1" si="1191"/>
        <v>#DIV/0!</v>
      </c>
      <c r="DB1013" s="1601" t="e">
        <f t="shared" ca="1" si="1191"/>
        <v>#DIV/0!</v>
      </c>
      <c r="DC1013" s="1601" t="e">
        <f t="shared" ca="1" si="1191"/>
        <v>#DIV/0!</v>
      </c>
      <c r="DD1013" s="1601" t="e">
        <f t="shared" ca="1" si="1191"/>
        <v>#DIV/0!</v>
      </c>
      <c r="DE1013" s="1601" t="e">
        <f t="shared" ca="1" si="1191"/>
        <v>#DIV/0!</v>
      </c>
      <c r="DF1013" s="1601" t="e">
        <f t="shared" ca="1" si="1191"/>
        <v>#DIV/0!</v>
      </c>
      <c r="DG1013" s="1601" t="e">
        <f t="shared" ca="1" si="1191"/>
        <v>#DIV/0!</v>
      </c>
      <c r="DH1013" s="1601" t="e">
        <f t="shared" ca="1" si="1191"/>
        <v>#DIV/0!</v>
      </c>
      <c r="DI1013" s="1601" t="e">
        <f t="shared" ca="1" si="1191"/>
        <v>#DIV/0!</v>
      </c>
      <c r="DJ1013" s="1601" t="e">
        <f t="shared" ca="1" si="1191"/>
        <v>#DIV/0!</v>
      </c>
      <c r="DK1013" s="1601" t="e">
        <f t="shared" ca="1" si="1191"/>
        <v>#DIV/0!</v>
      </c>
      <c r="DL1013" s="1601" t="e">
        <f t="shared" ca="1" si="1191"/>
        <v>#DIV/0!</v>
      </c>
      <c r="DM1013" s="1601" t="e">
        <f t="shared" ca="1" si="1191"/>
        <v>#DIV/0!</v>
      </c>
      <c r="DN1013" s="1601" t="e">
        <f t="shared" ca="1" si="1191"/>
        <v>#DIV/0!</v>
      </c>
      <c r="DO1013" s="1601" t="e">
        <f t="shared" ca="1" si="1191"/>
        <v>#DIV/0!</v>
      </c>
      <c r="DP1013" s="1601" t="e">
        <f t="shared" ca="1" si="1191"/>
        <v>#DIV/0!</v>
      </c>
      <c r="DQ1013" s="1601" t="e">
        <f t="shared" ca="1" si="1191"/>
        <v>#DIV/0!</v>
      </c>
      <c r="DR1013" s="1601" t="e">
        <f t="shared" ca="1" si="1191"/>
        <v>#DIV/0!</v>
      </c>
      <c r="DS1013" s="1601" t="e">
        <f t="shared" ca="1" si="1191"/>
        <v>#DIV/0!</v>
      </c>
      <c r="DT1013" s="1601" t="e">
        <f t="shared" ca="1" si="1191"/>
        <v>#DIV/0!</v>
      </c>
      <c r="DU1013" s="1601" t="e">
        <f t="shared" ca="1" si="1191"/>
        <v>#DIV/0!</v>
      </c>
      <c r="DV1013" s="28" t="s">
        <v>803</v>
      </c>
    </row>
    <row r="1014" spans="3:127">
      <c r="DV1014" s="28" t="s">
        <v>803</v>
      </c>
    </row>
    <row r="1015" spans="3:127">
      <c r="C1015" s="673" t="s">
        <v>463</v>
      </c>
      <c r="E1015" s="1410" t="e">
        <f t="shared" ref="E1015:AJ1015" ca="1" si="1192">E998+E1004+E1013</f>
        <v>#DIV/0!</v>
      </c>
      <c r="F1015" s="1410" t="e">
        <f t="shared" ca="1" si="1192"/>
        <v>#DIV/0!</v>
      </c>
      <c r="G1015" s="1410" t="e">
        <f t="shared" ca="1" si="1192"/>
        <v>#DIV/0!</v>
      </c>
      <c r="H1015" s="1410" t="e">
        <f t="shared" ca="1" si="1192"/>
        <v>#DIV/0!</v>
      </c>
      <c r="I1015" s="1410" t="e">
        <f t="shared" ca="1" si="1192"/>
        <v>#DIV/0!</v>
      </c>
      <c r="J1015" s="1410" t="e">
        <f t="shared" ca="1" si="1192"/>
        <v>#DIV/0!</v>
      </c>
      <c r="K1015" s="1410" t="e">
        <f t="shared" ca="1" si="1192"/>
        <v>#DIV/0!</v>
      </c>
      <c r="L1015" s="1410" t="e">
        <f t="shared" ca="1" si="1192"/>
        <v>#DIV/0!</v>
      </c>
      <c r="M1015" s="1410" t="e">
        <f t="shared" ca="1" si="1192"/>
        <v>#DIV/0!</v>
      </c>
      <c r="N1015" s="1410" t="e">
        <f t="shared" ca="1" si="1192"/>
        <v>#DIV/0!</v>
      </c>
      <c r="O1015" s="1410" t="e">
        <f t="shared" ca="1" si="1192"/>
        <v>#DIV/0!</v>
      </c>
      <c r="P1015" s="1410" t="e">
        <f t="shared" ca="1" si="1192"/>
        <v>#DIV/0!</v>
      </c>
      <c r="Q1015" s="1410" t="e">
        <f t="shared" ca="1" si="1192"/>
        <v>#DIV/0!</v>
      </c>
      <c r="R1015" s="1410" t="e">
        <f t="shared" ca="1" si="1192"/>
        <v>#DIV/0!</v>
      </c>
      <c r="S1015" s="1410" t="e">
        <f t="shared" ca="1" si="1192"/>
        <v>#DIV/0!</v>
      </c>
      <c r="T1015" s="1410" t="e">
        <f t="shared" ca="1" si="1192"/>
        <v>#DIV/0!</v>
      </c>
      <c r="U1015" s="1410" t="e">
        <f t="shared" ca="1" si="1192"/>
        <v>#DIV/0!</v>
      </c>
      <c r="V1015" s="1410" t="e">
        <f t="shared" ca="1" si="1192"/>
        <v>#DIV/0!</v>
      </c>
      <c r="W1015" s="1410" t="e">
        <f t="shared" ca="1" si="1192"/>
        <v>#DIV/0!</v>
      </c>
      <c r="X1015" s="1410" t="e">
        <f t="shared" ca="1" si="1192"/>
        <v>#DIV/0!</v>
      </c>
      <c r="Y1015" s="1410" t="e">
        <f t="shared" ca="1" si="1192"/>
        <v>#DIV/0!</v>
      </c>
      <c r="Z1015" s="1410" t="e">
        <f t="shared" ca="1" si="1192"/>
        <v>#DIV/0!</v>
      </c>
      <c r="AA1015" s="1410" t="e">
        <f t="shared" ca="1" si="1192"/>
        <v>#DIV/0!</v>
      </c>
      <c r="AB1015" s="1410" t="e">
        <f t="shared" ca="1" si="1192"/>
        <v>#DIV/0!</v>
      </c>
      <c r="AC1015" s="1410" t="e">
        <f t="shared" ca="1" si="1192"/>
        <v>#DIV/0!</v>
      </c>
      <c r="AD1015" s="1410" t="e">
        <f t="shared" ca="1" si="1192"/>
        <v>#DIV/0!</v>
      </c>
      <c r="AE1015" s="1410" t="e">
        <f t="shared" ca="1" si="1192"/>
        <v>#DIV/0!</v>
      </c>
      <c r="AF1015" s="1410" t="e">
        <f t="shared" ca="1" si="1192"/>
        <v>#DIV/0!</v>
      </c>
      <c r="AG1015" s="1410" t="e">
        <f t="shared" ca="1" si="1192"/>
        <v>#DIV/0!</v>
      </c>
      <c r="AH1015" s="1410" t="e">
        <f t="shared" ca="1" si="1192"/>
        <v>#DIV/0!</v>
      </c>
      <c r="AI1015" s="1410" t="e">
        <f t="shared" ca="1" si="1192"/>
        <v>#DIV/0!</v>
      </c>
      <c r="AJ1015" s="1410" t="e">
        <f t="shared" ca="1" si="1192"/>
        <v>#DIV/0!</v>
      </c>
      <c r="AK1015" s="1410" t="e">
        <f t="shared" ref="AK1015:BP1015" ca="1" si="1193">AK998+AK1004+AK1013</f>
        <v>#DIV/0!</v>
      </c>
      <c r="AL1015" s="1410" t="e">
        <f t="shared" ca="1" si="1193"/>
        <v>#DIV/0!</v>
      </c>
      <c r="AM1015" s="1410" t="e">
        <f t="shared" ca="1" si="1193"/>
        <v>#DIV/0!</v>
      </c>
      <c r="AN1015" s="1410" t="e">
        <f t="shared" ca="1" si="1193"/>
        <v>#DIV/0!</v>
      </c>
      <c r="AO1015" s="1410" t="e">
        <f t="shared" ca="1" si="1193"/>
        <v>#DIV/0!</v>
      </c>
      <c r="AP1015" s="1410" t="e">
        <f t="shared" ca="1" si="1193"/>
        <v>#DIV/0!</v>
      </c>
      <c r="AQ1015" s="1410" t="e">
        <f t="shared" ca="1" si="1193"/>
        <v>#DIV/0!</v>
      </c>
      <c r="AR1015" s="1410" t="e">
        <f t="shared" ca="1" si="1193"/>
        <v>#DIV/0!</v>
      </c>
      <c r="AS1015" s="1410" t="e">
        <f t="shared" ca="1" si="1193"/>
        <v>#DIV/0!</v>
      </c>
      <c r="AT1015" s="1410" t="e">
        <f t="shared" ca="1" si="1193"/>
        <v>#DIV/0!</v>
      </c>
      <c r="AU1015" s="1410" t="e">
        <f t="shared" ca="1" si="1193"/>
        <v>#DIV/0!</v>
      </c>
      <c r="AV1015" s="1410" t="e">
        <f t="shared" ca="1" si="1193"/>
        <v>#DIV/0!</v>
      </c>
      <c r="AW1015" s="1410" t="e">
        <f t="shared" ca="1" si="1193"/>
        <v>#DIV/0!</v>
      </c>
      <c r="AX1015" s="1410" t="e">
        <f t="shared" ca="1" si="1193"/>
        <v>#DIV/0!</v>
      </c>
      <c r="AY1015" s="1410" t="e">
        <f t="shared" ca="1" si="1193"/>
        <v>#DIV/0!</v>
      </c>
      <c r="AZ1015" s="1410" t="e">
        <f t="shared" ca="1" si="1193"/>
        <v>#DIV/0!</v>
      </c>
      <c r="BA1015" s="1410" t="e">
        <f t="shared" ca="1" si="1193"/>
        <v>#DIV/0!</v>
      </c>
      <c r="BB1015" s="1410" t="e">
        <f t="shared" ca="1" si="1193"/>
        <v>#DIV/0!</v>
      </c>
      <c r="BC1015" s="1410" t="e">
        <f t="shared" ca="1" si="1193"/>
        <v>#DIV/0!</v>
      </c>
      <c r="BD1015" s="1410" t="e">
        <f t="shared" ca="1" si="1193"/>
        <v>#DIV/0!</v>
      </c>
      <c r="BE1015" s="1410" t="e">
        <f t="shared" ca="1" si="1193"/>
        <v>#DIV/0!</v>
      </c>
      <c r="BF1015" s="1410" t="e">
        <f t="shared" ca="1" si="1193"/>
        <v>#DIV/0!</v>
      </c>
      <c r="BG1015" s="1410" t="e">
        <f t="shared" ca="1" si="1193"/>
        <v>#DIV/0!</v>
      </c>
      <c r="BH1015" s="1410" t="e">
        <f t="shared" ca="1" si="1193"/>
        <v>#DIV/0!</v>
      </c>
      <c r="BI1015" s="1410" t="e">
        <f t="shared" ca="1" si="1193"/>
        <v>#DIV/0!</v>
      </c>
      <c r="BJ1015" s="1410" t="e">
        <f t="shared" ca="1" si="1193"/>
        <v>#DIV/0!</v>
      </c>
      <c r="BK1015" s="1410" t="e">
        <f t="shared" ca="1" si="1193"/>
        <v>#DIV/0!</v>
      </c>
      <c r="BL1015" s="1410" t="e">
        <f t="shared" ca="1" si="1193"/>
        <v>#DIV/0!</v>
      </c>
      <c r="BM1015" s="1410" t="e">
        <f t="shared" ca="1" si="1193"/>
        <v>#DIV/0!</v>
      </c>
      <c r="BN1015" s="1410" t="e">
        <f t="shared" ca="1" si="1193"/>
        <v>#DIV/0!</v>
      </c>
      <c r="BO1015" s="1410" t="e">
        <f t="shared" ca="1" si="1193"/>
        <v>#DIV/0!</v>
      </c>
      <c r="BP1015" s="1410" t="e">
        <f t="shared" ca="1" si="1193"/>
        <v>#DIV/0!</v>
      </c>
      <c r="BQ1015" s="1410" t="e">
        <f t="shared" ref="BQ1015:CV1015" ca="1" si="1194">BQ998+BQ1004+BQ1013</f>
        <v>#DIV/0!</v>
      </c>
      <c r="BR1015" s="1410" t="e">
        <f t="shared" ca="1" si="1194"/>
        <v>#DIV/0!</v>
      </c>
      <c r="BS1015" s="1410" t="e">
        <f t="shared" ca="1" si="1194"/>
        <v>#DIV/0!</v>
      </c>
      <c r="BT1015" s="1410" t="e">
        <f t="shared" ca="1" si="1194"/>
        <v>#DIV/0!</v>
      </c>
      <c r="BU1015" s="1410" t="e">
        <f t="shared" ca="1" si="1194"/>
        <v>#DIV/0!</v>
      </c>
      <c r="BV1015" s="1410" t="e">
        <f t="shared" ca="1" si="1194"/>
        <v>#DIV/0!</v>
      </c>
      <c r="BW1015" s="1410" t="e">
        <f t="shared" ca="1" si="1194"/>
        <v>#DIV/0!</v>
      </c>
      <c r="BX1015" s="1410" t="e">
        <f t="shared" ca="1" si="1194"/>
        <v>#DIV/0!</v>
      </c>
      <c r="BY1015" s="1410" t="e">
        <f t="shared" ca="1" si="1194"/>
        <v>#DIV/0!</v>
      </c>
      <c r="BZ1015" s="1410" t="e">
        <f t="shared" ca="1" si="1194"/>
        <v>#DIV/0!</v>
      </c>
      <c r="CA1015" s="1410" t="e">
        <f t="shared" ca="1" si="1194"/>
        <v>#DIV/0!</v>
      </c>
      <c r="CB1015" s="1410" t="e">
        <f t="shared" ca="1" si="1194"/>
        <v>#DIV/0!</v>
      </c>
      <c r="CC1015" s="1410" t="e">
        <f t="shared" ca="1" si="1194"/>
        <v>#DIV/0!</v>
      </c>
      <c r="CD1015" s="1410" t="e">
        <f t="shared" ca="1" si="1194"/>
        <v>#DIV/0!</v>
      </c>
      <c r="CE1015" s="1410" t="e">
        <f t="shared" ca="1" si="1194"/>
        <v>#DIV/0!</v>
      </c>
      <c r="CF1015" s="1410" t="e">
        <f t="shared" ca="1" si="1194"/>
        <v>#DIV/0!</v>
      </c>
      <c r="CG1015" s="1410" t="e">
        <f t="shared" ca="1" si="1194"/>
        <v>#DIV/0!</v>
      </c>
      <c r="CH1015" s="1410" t="e">
        <f t="shared" ca="1" si="1194"/>
        <v>#DIV/0!</v>
      </c>
      <c r="CI1015" s="1410" t="e">
        <f t="shared" ca="1" si="1194"/>
        <v>#DIV/0!</v>
      </c>
      <c r="CJ1015" s="1410" t="e">
        <f t="shared" ca="1" si="1194"/>
        <v>#DIV/0!</v>
      </c>
      <c r="CK1015" s="1410" t="e">
        <f t="shared" ca="1" si="1194"/>
        <v>#DIV/0!</v>
      </c>
      <c r="CL1015" s="1410" t="e">
        <f t="shared" ca="1" si="1194"/>
        <v>#DIV/0!</v>
      </c>
      <c r="CM1015" s="1410" t="e">
        <f t="shared" ca="1" si="1194"/>
        <v>#DIV/0!</v>
      </c>
      <c r="CN1015" s="1410" t="e">
        <f t="shared" ca="1" si="1194"/>
        <v>#DIV/0!</v>
      </c>
      <c r="CO1015" s="1410" t="e">
        <f t="shared" ca="1" si="1194"/>
        <v>#DIV/0!</v>
      </c>
      <c r="CP1015" s="1410" t="e">
        <f t="shared" ca="1" si="1194"/>
        <v>#DIV/0!</v>
      </c>
      <c r="CQ1015" s="1410" t="e">
        <f t="shared" ca="1" si="1194"/>
        <v>#DIV/0!</v>
      </c>
      <c r="CR1015" s="1410" t="e">
        <f t="shared" ca="1" si="1194"/>
        <v>#DIV/0!</v>
      </c>
      <c r="CS1015" s="1410" t="e">
        <f t="shared" ca="1" si="1194"/>
        <v>#DIV/0!</v>
      </c>
      <c r="CT1015" s="1410" t="e">
        <f t="shared" ca="1" si="1194"/>
        <v>#DIV/0!</v>
      </c>
      <c r="CU1015" s="1410" t="e">
        <f t="shared" ca="1" si="1194"/>
        <v>#DIV/0!</v>
      </c>
      <c r="CV1015" s="1410" t="e">
        <f t="shared" ca="1" si="1194"/>
        <v>#DIV/0!</v>
      </c>
      <c r="CW1015" s="1410" t="e">
        <f t="shared" ref="CW1015:DU1015" ca="1" si="1195">CW998+CW1004+CW1013</f>
        <v>#DIV/0!</v>
      </c>
      <c r="CX1015" s="1410" t="e">
        <f t="shared" ca="1" si="1195"/>
        <v>#DIV/0!</v>
      </c>
      <c r="CY1015" s="1410" t="e">
        <f t="shared" ca="1" si="1195"/>
        <v>#DIV/0!</v>
      </c>
      <c r="CZ1015" s="1410" t="e">
        <f t="shared" ca="1" si="1195"/>
        <v>#DIV/0!</v>
      </c>
      <c r="DA1015" s="1410" t="e">
        <f t="shared" ca="1" si="1195"/>
        <v>#DIV/0!</v>
      </c>
      <c r="DB1015" s="1410" t="e">
        <f t="shared" ca="1" si="1195"/>
        <v>#DIV/0!</v>
      </c>
      <c r="DC1015" s="1410" t="e">
        <f t="shared" ca="1" si="1195"/>
        <v>#DIV/0!</v>
      </c>
      <c r="DD1015" s="1410" t="e">
        <f t="shared" ca="1" si="1195"/>
        <v>#DIV/0!</v>
      </c>
      <c r="DE1015" s="1410" t="e">
        <f t="shared" ca="1" si="1195"/>
        <v>#DIV/0!</v>
      </c>
      <c r="DF1015" s="1410" t="e">
        <f t="shared" ca="1" si="1195"/>
        <v>#DIV/0!</v>
      </c>
      <c r="DG1015" s="1410" t="e">
        <f t="shared" ca="1" si="1195"/>
        <v>#DIV/0!</v>
      </c>
      <c r="DH1015" s="1410" t="e">
        <f t="shared" ca="1" si="1195"/>
        <v>#DIV/0!</v>
      </c>
      <c r="DI1015" s="1410" t="e">
        <f t="shared" ca="1" si="1195"/>
        <v>#DIV/0!</v>
      </c>
      <c r="DJ1015" s="1410" t="e">
        <f t="shared" ca="1" si="1195"/>
        <v>#DIV/0!</v>
      </c>
      <c r="DK1015" s="1410" t="e">
        <f t="shared" ca="1" si="1195"/>
        <v>#DIV/0!</v>
      </c>
      <c r="DL1015" s="1410" t="e">
        <f t="shared" ca="1" si="1195"/>
        <v>#DIV/0!</v>
      </c>
      <c r="DM1015" s="1410" t="e">
        <f t="shared" ca="1" si="1195"/>
        <v>#DIV/0!</v>
      </c>
      <c r="DN1015" s="1410" t="e">
        <f t="shared" ca="1" si="1195"/>
        <v>#DIV/0!</v>
      </c>
      <c r="DO1015" s="1410" t="e">
        <f t="shared" ca="1" si="1195"/>
        <v>#DIV/0!</v>
      </c>
      <c r="DP1015" s="1410" t="e">
        <f t="shared" ca="1" si="1195"/>
        <v>#DIV/0!</v>
      </c>
      <c r="DQ1015" s="1410" t="e">
        <f t="shared" ca="1" si="1195"/>
        <v>#DIV/0!</v>
      </c>
      <c r="DR1015" s="1410" t="e">
        <f t="shared" ca="1" si="1195"/>
        <v>#DIV/0!</v>
      </c>
      <c r="DS1015" s="1410" t="e">
        <f t="shared" ca="1" si="1195"/>
        <v>#DIV/0!</v>
      </c>
      <c r="DT1015" s="1410" t="e">
        <f t="shared" ca="1" si="1195"/>
        <v>#DIV/0!</v>
      </c>
      <c r="DU1015" s="1410" t="e">
        <f t="shared" ca="1" si="1195"/>
        <v>#DIV/0!</v>
      </c>
      <c r="DV1015" s="28" t="s">
        <v>803</v>
      </c>
    </row>
    <row r="1016" spans="3:127">
      <c r="C1016" s="859" t="s">
        <v>891</v>
      </c>
      <c r="E1016" s="1250">
        <f t="shared" ref="E1016:AJ1016" ca="1" si="1196">D1017*E941</f>
        <v>0</v>
      </c>
      <c r="F1016" s="1250" t="e">
        <f t="shared" ca="1" si="1196"/>
        <v>#DIV/0!</v>
      </c>
      <c r="G1016" s="1250" t="e">
        <f t="shared" ca="1" si="1196"/>
        <v>#DIV/0!</v>
      </c>
      <c r="H1016" s="1250" t="e">
        <f t="shared" ca="1" si="1196"/>
        <v>#DIV/0!</v>
      </c>
      <c r="I1016" s="1250" t="e">
        <f t="shared" ca="1" si="1196"/>
        <v>#DIV/0!</v>
      </c>
      <c r="J1016" s="1250" t="e">
        <f t="shared" ca="1" si="1196"/>
        <v>#DIV/0!</v>
      </c>
      <c r="K1016" s="1250" t="e">
        <f t="shared" ca="1" si="1196"/>
        <v>#DIV/0!</v>
      </c>
      <c r="L1016" s="1250" t="e">
        <f t="shared" ca="1" si="1196"/>
        <v>#DIV/0!</v>
      </c>
      <c r="M1016" s="1250" t="e">
        <f t="shared" ca="1" si="1196"/>
        <v>#DIV/0!</v>
      </c>
      <c r="N1016" s="1250" t="e">
        <f t="shared" ca="1" si="1196"/>
        <v>#DIV/0!</v>
      </c>
      <c r="O1016" s="1250" t="e">
        <f t="shared" ca="1" si="1196"/>
        <v>#DIV/0!</v>
      </c>
      <c r="P1016" s="1250" t="e">
        <f t="shared" ca="1" si="1196"/>
        <v>#DIV/0!</v>
      </c>
      <c r="Q1016" s="1250" t="e">
        <f t="shared" ca="1" si="1196"/>
        <v>#DIV/0!</v>
      </c>
      <c r="R1016" s="1250" t="e">
        <f t="shared" ca="1" si="1196"/>
        <v>#DIV/0!</v>
      </c>
      <c r="S1016" s="1250" t="e">
        <f t="shared" ca="1" si="1196"/>
        <v>#DIV/0!</v>
      </c>
      <c r="T1016" s="1250" t="e">
        <f t="shared" ca="1" si="1196"/>
        <v>#DIV/0!</v>
      </c>
      <c r="U1016" s="1250" t="e">
        <f t="shared" ca="1" si="1196"/>
        <v>#DIV/0!</v>
      </c>
      <c r="V1016" s="1250" t="e">
        <f t="shared" ca="1" si="1196"/>
        <v>#DIV/0!</v>
      </c>
      <c r="W1016" s="1250" t="e">
        <f t="shared" ca="1" si="1196"/>
        <v>#DIV/0!</v>
      </c>
      <c r="X1016" s="1250" t="e">
        <f t="shared" ca="1" si="1196"/>
        <v>#DIV/0!</v>
      </c>
      <c r="Y1016" s="1250" t="e">
        <f t="shared" ca="1" si="1196"/>
        <v>#DIV/0!</v>
      </c>
      <c r="Z1016" s="1250" t="e">
        <f t="shared" ca="1" si="1196"/>
        <v>#DIV/0!</v>
      </c>
      <c r="AA1016" s="1250" t="e">
        <f t="shared" ca="1" si="1196"/>
        <v>#DIV/0!</v>
      </c>
      <c r="AB1016" s="1250" t="e">
        <f t="shared" ca="1" si="1196"/>
        <v>#DIV/0!</v>
      </c>
      <c r="AC1016" s="1250" t="e">
        <f t="shared" ca="1" si="1196"/>
        <v>#DIV/0!</v>
      </c>
      <c r="AD1016" s="1250" t="e">
        <f t="shared" ca="1" si="1196"/>
        <v>#DIV/0!</v>
      </c>
      <c r="AE1016" s="1250" t="e">
        <f t="shared" ca="1" si="1196"/>
        <v>#DIV/0!</v>
      </c>
      <c r="AF1016" s="1250" t="e">
        <f t="shared" ca="1" si="1196"/>
        <v>#DIV/0!</v>
      </c>
      <c r="AG1016" s="1250" t="e">
        <f t="shared" ca="1" si="1196"/>
        <v>#DIV/0!</v>
      </c>
      <c r="AH1016" s="1250" t="e">
        <f t="shared" ca="1" si="1196"/>
        <v>#DIV/0!</v>
      </c>
      <c r="AI1016" s="1250" t="e">
        <f t="shared" ca="1" si="1196"/>
        <v>#DIV/0!</v>
      </c>
      <c r="AJ1016" s="1250" t="e">
        <f t="shared" ca="1" si="1196"/>
        <v>#DIV/0!</v>
      </c>
      <c r="AK1016" s="1250" t="e">
        <f t="shared" ref="AK1016:BP1016" ca="1" si="1197">AJ1017*AK941</f>
        <v>#DIV/0!</v>
      </c>
      <c r="AL1016" s="1250" t="e">
        <f t="shared" ca="1" si="1197"/>
        <v>#DIV/0!</v>
      </c>
      <c r="AM1016" s="1250" t="e">
        <f t="shared" ca="1" si="1197"/>
        <v>#DIV/0!</v>
      </c>
      <c r="AN1016" s="1250" t="e">
        <f t="shared" ca="1" si="1197"/>
        <v>#DIV/0!</v>
      </c>
      <c r="AO1016" s="1250" t="e">
        <f t="shared" ca="1" si="1197"/>
        <v>#DIV/0!</v>
      </c>
      <c r="AP1016" s="1250" t="e">
        <f t="shared" ca="1" si="1197"/>
        <v>#DIV/0!</v>
      </c>
      <c r="AQ1016" s="1250" t="e">
        <f t="shared" ca="1" si="1197"/>
        <v>#DIV/0!</v>
      </c>
      <c r="AR1016" s="1250" t="e">
        <f t="shared" ca="1" si="1197"/>
        <v>#DIV/0!</v>
      </c>
      <c r="AS1016" s="1250" t="e">
        <f t="shared" ca="1" si="1197"/>
        <v>#DIV/0!</v>
      </c>
      <c r="AT1016" s="1250" t="e">
        <f t="shared" ca="1" si="1197"/>
        <v>#DIV/0!</v>
      </c>
      <c r="AU1016" s="1250" t="e">
        <f t="shared" ca="1" si="1197"/>
        <v>#DIV/0!</v>
      </c>
      <c r="AV1016" s="1250" t="e">
        <f t="shared" ca="1" si="1197"/>
        <v>#DIV/0!</v>
      </c>
      <c r="AW1016" s="1250" t="e">
        <f t="shared" ca="1" si="1197"/>
        <v>#DIV/0!</v>
      </c>
      <c r="AX1016" s="1250" t="e">
        <f t="shared" ca="1" si="1197"/>
        <v>#DIV/0!</v>
      </c>
      <c r="AY1016" s="1250" t="e">
        <f t="shared" ca="1" si="1197"/>
        <v>#DIV/0!</v>
      </c>
      <c r="AZ1016" s="1250" t="e">
        <f t="shared" ca="1" si="1197"/>
        <v>#DIV/0!</v>
      </c>
      <c r="BA1016" s="1250" t="e">
        <f t="shared" ca="1" si="1197"/>
        <v>#DIV/0!</v>
      </c>
      <c r="BB1016" s="1250" t="e">
        <f t="shared" ca="1" si="1197"/>
        <v>#DIV/0!</v>
      </c>
      <c r="BC1016" s="1250" t="e">
        <f t="shared" ca="1" si="1197"/>
        <v>#DIV/0!</v>
      </c>
      <c r="BD1016" s="1250" t="e">
        <f t="shared" ca="1" si="1197"/>
        <v>#DIV/0!</v>
      </c>
      <c r="BE1016" s="1250" t="e">
        <f t="shared" ca="1" si="1197"/>
        <v>#DIV/0!</v>
      </c>
      <c r="BF1016" s="1250" t="e">
        <f t="shared" ca="1" si="1197"/>
        <v>#DIV/0!</v>
      </c>
      <c r="BG1016" s="1250" t="e">
        <f t="shared" ca="1" si="1197"/>
        <v>#DIV/0!</v>
      </c>
      <c r="BH1016" s="1250" t="e">
        <f t="shared" ca="1" si="1197"/>
        <v>#DIV/0!</v>
      </c>
      <c r="BI1016" s="1250" t="e">
        <f t="shared" ca="1" si="1197"/>
        <v>#DIV/0!</v>
      </c>
      <c r="BJ1016" s="1250" t="e">
        <f t="shared" ca="1" si="1197"/>
        <v>#DIV/0!</v>
      </c>
      <c r="BK1016" s="1250" t="e">
        <f t="shared" ca="1" si="1197"/>
        <v>#DIV/0!</v>
      </c>
      <c r="BL1016" s="1250" t="e">
        <f t="shared" ca="1" si="1197"/>
        <v>#DIV/0!</v>
      </c>
      <c r="BM1016" s="1250" t="e">
        <f t="shared" ca="1" si="1197"/>
        <v>#DIV/0!</v>
      </c>
      <c r="BN1016" s="1250" t="e">
        <f t="shared" ca="1" si="1197"/>
        <v>#DIV/0!</v>
      </c>
      <c r="BO1016" s="1250" t="e">
        <f t="shared" ca="1" si="1197"/>
        <v>#DIV/0!</v>
      </c>
      <c r="BP1016" s="1250" t="e">
        <f t="shared" ca="1" si="1197"/>
        <v>#DIV/0!</v>
      </c>
      <c r="BQ1016" s="1250" t="e">
        <f t="shared" ref="BQ1016:CV1016" ca="1" si="1198">BP1017*BQ941</f>
        <v>#DIV/0!</v>
      </c>
      <c r="BR1016" s="1250" t="e">
        <f t="shared" ca="1" si="1198"/>
        <v>#DIV/0!</v>
      </c>
      <c r="BS1016" s="1250" t="e">
        <f t="shared" ca="1" si="1198"/>
        <v>#DIV/0!</v>
      </c>
      <c r="BT1016" s="1250" t="e">
        <f t="shared" ca="1" si="1198"/>
        <v>#DIV/0!</v>
      </c>
      <c r="BU1016" s="1250" t="e">
        <f t="shared" ca="1" si="1198"/>
        <v>#DIV/0!</v>
      </c>
      <c r="BV1016" s="1250" t="e">
        <f t="shared" ca="1" si="1198"/>
        <v>#DIV/0!</v>
      </c>
      <c r="BW1016" s="1250" t="e">
        <f t="shared" ca="1" si="1198"/>
        <v>#DIV/0!</v>
      </c>
      <c r="BX1016" s="1250" t="e">
        <f t="shared" ca="1" si="1198"/>
        <v>#DIV/0!</v>
      </c>
      <c r="BY1016" s="1250" t="e">
        <f t="shared" ca="1" si="1198"/>
        <v>#DIV/0!</v>
      </c>
      <c r="BZ1016" s="1250" t="e">
        <f t="shared" ca="1" si="1198"/>
        <v>#DIV/0!</v>
      </c>
      <c r="CA1016" s="1250" t="e">
        <f t="shared" ca="1" si="1198"/>
        <v>#DIV/0!</v>
      </c>
      <c r="CB1016" s="1250" t="e">
        <f t="shared" ca="1" si="1198"/>
        <v>#DIV/0!</v>
      </c>
      <c r="CC1016" s="1250" t="e">
        <f t="shared" ca="1" si="1198"/>
        <v>#DIV/0!</v>
      </c>
      <c r="CD1016" s="1250" t="e">
        <f t="shared" ca="1" si="1198"/>
        <v>#DIV/0!</v>
      </c>
      <c r="CE1016" s="1250" t="e">
        <f t="shared" ca="1" si="1198"/>
        <v>#DIV/0!</v>
      </c>
      <c r="CF1016" s="1250" t="e">
        <f t="shared" ca="1" si="1198"/>
        <v>#DIV/0!</v>
      </c>
      <c r="CG1016" s="1250" t="e">
        <f t="shared" ca="1" si="1198"/>
        <v>#DIV/0!</v>
      </c>
      <c r="CH1016" s="1250" t="e">
        <f t="shared" ca="1" si="1198"/>
        <v>#DIV/0!</v>
      </c>
      <c r="CI1016" s="1250" t="e">
        <f t="shared" ca="1" si="1198"/>
        <v>#DIV/0!</v>
      </c>
      <c r="CJ1016" s="1250" t="e">
        <f t="shared" ca="1" si="1198"/>
        <v>#DIV/0!</v>
      </c>
      <c r="CK1016" s="1250" t="e">
        <f t="shared" ca="1" si="1198"/>
        <v>#DIV/0!</v>
      </c>
      <c r="CL1016" s="1250" t="e">
        <f t="shared" ca="1" si="1198"/>
        <v>#DIV/0!</v>
      </c>
      <c r="CM1016" s="1250" t="e">
        <f t="shared" ca="1" si="1198"/>
        <v>#DIV/0!</v>
      </c>
      <c r="CN1016" s="1250" t="e">
        <f t="shared" ca="1" si="1198"/>
        <v>#DIV/0!</v>
      </c>
      <c r="CO1016" s="1250" t="e">
        <f t="shared" ca="1" si="1198"/>
        <v>#DIV/0!</v>
      </c>
      <c r="CP1016" s="1250" t="e">
        <f t="shared" ca="1" si="1198"/>
        <v>#DIV/0!</v>
      </c>
      <c r="CQ1016" s="1250" t="e">
        <f t="shared" ca="1" si="1198"/>
        <v>#DIV/0!</v>
      </c>
      <c r="CR1016" s="1250" t="e">
        <f t="shared" ca="1" si="1198"/>
        <v>#DIV/0!</v>
      </c>
      <c r="CS1016" s="1250" t="e">
        <f t="shared" ca="1" si="1198"/>
        <v>#DIV/0!</v>
      </c>
      <c r="CT1016" s="1250" t="e">
        <f t="shared" ca="1" si="1198"/>
        <v>#DIV/0!</v>
      </c>
      <c r="CU1016" s="1250" t="e">
        <f t="shared" ca="1" si="1198"/>
        <v>#DIV/0!</v>
      </c>
      <c r="CV1016" s="1250" t="e">
        <f t="shared" ca="1" si="1198"/>
        <v>#DIV/0!</v>
      </c>
      <c r="CW1016" s="1250" t="e">
        <f t="shared" ref="CW1016:DU1016" ca="1" si="1199">CV1017*CW941</f>
        <v>#DIV/0!</v>
      </c>
      <c r="CX1016" s="1250" t="e">
        <f t="shared" ca="1" si="1199"/>
        <v>#DIV/0!</v>
      </c>
      <c r="CY1016" s="1250" t="e">
        <f t="shared" ca="1" si="1199"/>
        <v>#DIV/0!</v>
      </c>
      <c r="CZ1016" s="1250" t="e">
        <f t="shared" ca="1" si="1199"/>
        <v>#DIV/0!</v>
      </c>
      <c r="DA1016" s="1250" t="e">
        <f t="shared" ca="1" si="1199"/>
        <v>#DIV/0!</v>
      </c>
      <c r="DB1016" s="1250" t="e">
        <f t="shared" ca="1" si="1199"/>
        <v>#DIV/0!</v>
      </c>
      <c r="DC1016" s="1250" t="e">
        <f t="shared" ca="1" si="1199"/>
        <v>#DIV/0!</v>
      </c>
      <c r="DD1016" s="1250" t="e">
        <f t="shared" ca="1" si="1199"/>
        <v>#DIV/0!</v>
      </c>
      <c r="DE1016" s="1250" t="e">
        <f t="shared" ca="1" si="1199"/>
        <v>#DIV/0!</v>
      </c>
      <c r="DF1016" s="1250" t="e">
        <f t="shared" ca="1" si="1199"/>
        <v>#DIV/0!</v>
      </c>
      <c r="DG1016" s="1250" t="e">
        <f t="shared" ca="1" si="1199"/>
        <v>#DIV/0!</v>
      </c>
      <c r="DH1016" s="1250" t="e">
        <f t="shared" ca="1" si="1199"/>
        <v>#DIV/0!</v>
      </c>
      <c r="DI1016" s="1250" t="e">
        <f t="shared" ca="1" si="1199"/>
        <v>#DIV/0!</v>
      </c>
      <c r="DJ1016" s="1250" t="e">
        <f t="shared" ca="1" si="1199"/>
        <v>#DIV/0!</v>
      </c>
      <c r="DK1016" s="1250" t="e">
        <f t="shared" ca="1" si="1199"/>
        <v>#DIV/0!</v>
      </c>
      <c r="DL1016" s="1250" t="e">
        <f t="shared" ca="1" si="1199"/>
        <v>#DIV/0!</v>
      </c>
      <c r="DM1016" s="1250" t="e">
        <f t="shared" ca="1" si="1199"/>
        <v>#DIV/0!</v>
      </c>
      <c r="DN1016" s="1250" t="e">
        <f t="shared" ca="1" si="1199"/>
        <v>#DIV/0!</v>
      </c>
      <c r="DO1016" s="1250" t="e">
        <f t="shared" ca="1" si="1199"/>
        <v>#DIV/0!</v>
      </c>
      <c r="DP1016" s="1250" t="e">
        <f t="shared" ca="1" si="1199"/>
        <v>#DIV/0!</v>
      </c>
      <c r="DQ1016" s="1250" t="e">
        <f t="shared" ca="1" si="1199"/>
        <v>#DIV/0!</v>
      </c>
      <c r="DR1016" s="1250" t="e">
        <f t="shared" ca="1" si="1199"/>
        <v>#DIV/0!</v>
      </c>
      <c r="DS1016" s="1250" t="e">
        <f t="shared" ca="1" si="1199"/>
        <v>#DIV/0!</v>
      </c>
      <c r="DT1016" s="1250" t="e">
        <f t="shared" ca="1" si="1199"/>
        <v>#DIV/0!</v>
      </c>
      <c r="DU1016" s="1250" t="e">
        <f t="shared" ca="1" si="1199"/>
        <v>#DIV/0!</v>
      </c>
      <c r="DV1016" s="28" t="s">
        <v>803</v>
      </c>
      <c r="DW1016" s="28">
        <v>1757771.945707903</v>
      </c>
    </row>
    <row r="1017" spans="3:127">
      <c r="C1017" s="859" t="s">
        <v>892</v>
      </c>
      <c r="E1017" s="1250" t="e">
        <f t="shared" ref="E1017:AJ1017" ca="1" si="1200">E1016+E1015</f>
        <v>#DIV/0!</v>
      </c>
      <c r="F1017" s="1250" t="e">
        <f t="shared" ca="1" si="1200"/>
        <v>#DIV/0!</v>
      </c>
      <c r="G1017" s="1250" t="e">
        <f t="shared" ca="1" si="1200"/>
        <v>#DIV/0!</v>
      </c>
      <c r="H1017" s="1250" t="e">
        <f t="shared" ca="1" si="1200"/>
        <v>#DIV/0!</v>
      </c>
      <c r="I1017" s="1250" t="e">
        <f t="shared" ca="1" si="1200"/>
        <v>#DIV/0!</v>
      </c>
      <c r="J1017" s="1250" t="e">
        <f t="shared" ca="1" si="1200"/>
        <v>#DIV/0!</v>
      </c>
      <c r="K1017" s="1250" t="e">
        <f t="shared" ca="1" si="1200"/>
        <v>#DIV/0!</v>
      </c>
      <c r="L1017" s="1250" t="e">
        <f t="shared" ca="1" si="1200"/>
        <v>#DIV/0!</v>
      </c>
      <c r="M1017" s="1250" t="e">
        <f t="shared" ca="1" si="1200"/>
        <v>#DIV/0!</v>
      </c>
      <c r="N1017" s="1250" t="e">
        <f t="shared" ca="1" si="1200"/>
        <v>#DIV/0!</v>
      </c>
      <c r="O1017" s="1250" t="e">
        <f t="shared" ca="1" si="1200"/>
        <v>#DIV/0!</v>
      </c>
      <c r="P1017" s="1250" t="e">
        <f t="shared" ca="1" si="1200"/>
        <v>#DIV/0!</v>
      </c>
      <c r="Q1017" s="1250" t="e">
        <f t="shared" ca="1" si="1200"/>
        <v>#DIV/0!</v>
      </c>
      <c r="R1017" s="1250" t="e">
        <f t="shared" ca="1" si="1200"/>
        <v>#DIV/0!</v>
      </c>
      <c r="S1017" s="1250" t="e">
        <f t="shared" ca="1" si="1200"/>
        <v>#DIV/0!</v>
      </c>
      <c r="T1017" s="1250" t="e">
        <f t="shared" ca="1" si="1200"/>
        <v>#DIV/0!</v>
      </c>
      <c r="U1017" s="1250" t="e">
        <f t="shared" ca="1" si="1200"/>
        <v>#DIV/0!</v>
      </c>
      <c r="V1017" s="1250" t="e">
        <f t="shared" ca="1" si="1200"/>
        <v>#DIV/0!</v>
      </c>
      <c r="W1017" s="1250" t="e">
        <f t="shared" ca="1" si="1200"/>
        <v>#DIV/0!</v>
      </c>
      <c r="X1017" s="1250" t="e">
        <f t="shared" ca="1" si="1200"/>
        <v>#DIV/0!</v>
      </c>
      <c r="Y1017" s="1250" t="e">
        <f t="shared" ca="1" si="1200"/>
        <v>#DIV/0!</v>
      </c>
      <c r="Z1017" s="1250" t="e">
        <f t="shared" ca="1" si="1200"/>
        <v>#DIV/0!</v>
      </c>
      <c r="AA1017" s="1250" t="e">
        <f t="shared" ca="1" si="1200"/>
        <v>#DIV/0!</v>
      </c>
      <c r="AB1017" s="1250" t="e">
        <f t="shared" ca="1" si="1200"/>
        <v>#DIV/0!</v>
      </c>
      <c r="AC1017" s="1250" t="e">
        <f t="shared" ca="1" si="1200"/>
        <v>#DIV/0!</v>
      </c>
      <c r="AD1017" s="1250" t="e">
        <f t="shared" ca="1" si="1200"/>
        <v>#DIV/0!</v>
      </c>
      <c r="AE1017" s="1250" t="e">
        <f t="shared" ca="1" si="1200"/>
        <v>#DIV/0!</v>
      </c>
      <c r="AF1017" s="1250" t="e">
        <f t="shared" ca="1" si="1200"/>
        <v>#DIV/0!</v>
      </c>
      <c r="AG1017" s="1250" t="e">
        <f t="shared" ca="1" si="1200"/>
        <v>#DIV/0!</v>
      </c>
      <c r="AH1017" s="1250" t="e">
        <f t="shared" ca="1" si="1200"/>
        <v>#DIV/0!</v>
      </c>
      <c r="AI1017" s="1250" t="e">
        <f t="shared" ca="1" si="1200"/>
        <v>#DIV/0!</v>
      </c>
      <c r="AJ1017" s="1250" t="e">
        <f t="shared" ca="1" si="1200"/>
        <v>#DIV/0!</v>
      </c>
      <c r="AK1017" s="1250" t="e">
        <f t="shared" ref="AK1017:BP1017" ca="1" si="1201">AK1016+AK1015</f>
        <v>#DIV/0!</v>
      </c>
      <c r="AL1017" s="1250" t="e">
        <f t="shared" ca="1" si="1201"/>
        <v>#DIV/0!</v>
      </c>
      <c r="AM1017" s="1250" t="e">
        <f t="shared" ca="1" si="1201"/>
        <v>#DIV/0!</v>
      </c>
      <c r="AN1017" s="1250" t="e">
        <f t="shared" ca="1" si="1201"/>
        <v>#DIV/0!</v>
      </c>
      <c r="AO1017" s="1250" t="e">
        <f t="shared" ca="1" si="1201"/>
        <v>#DIV/0!</v>
      </c>
      <c r="AP1017" s="1250" t="e">
        <f t="shared" ca="1" si="1201"/>
        <v>#DIV/0!</v>
      </c>
      <c r="AQ1017" s="1250" t="e">
        <f t="shared" ca="1" si="1201"/>
        <v>#DIV/0!</v>
      </c>
      <c r="AR1017" s="1250" t="e">
        <f t="shared" ca="1" si="1201"/>
        <v>#DIV/0!</v>
      </c>
      <c r="AS1017" s="1250" t="e">
        <f t="shared" ca="1" si="1201"/>
        <v>#DIV/0!</v>
      </c>
      <c r="AT1017" s="1250" t="e">
        <f t="shared" ca="1" si="1201"/>
        <v>#DIV/0!</v>
      </c>
      <c r="AU1017" s="1250" t="e">
        <f t="shared" ca="1" si="1201"/>
        <v>#DIV/0!</v>
      </c>
      <c r="AV1017" s="1250" t="e">
        <f t="shared" ca="1" si="1201"/>
        <v>#DIV/0!</v>
      </c>
      <c r="AW1017" s="1250" t="e">
        <f t="shared" ca="1" si="1201"/>
        <v>#DIV/0!</v>
      </c>
      <c r="AX1017" s="1250" t="e">
        <f t="shared" ca="1" si="1201"/>
        <v>#DIV/0!</v>
      </c>
      <c r="AY1017" s="1250" t="e">
        <f t="shared" ca="1" si="1201"/>
        <v>#DIV/0!</v>
      </c>
      <c r="AZ1017" s="1250" t="e">
        <f t="shared" ca="1" si="1201"/>
        <v>#DIV/0!</v>
      </c>
      <c r="BA1017" s="1250" t="e">
        <f t="shared" ca="1" si="1201"/>
        <v>#DIV/0!</v>
      </c>
      <c r="BB1017" s="1250" t="e">
        <f t="shared" ca="1" si="1201"/>
        <v>#DIV/0!</v>
      </c>
      <c r="BC1017" s="1250" t="e">
        <f t="shared" ca="1" si="1201"/>
        <v>#DIV/0!</v>
      </c>
      <c r="BD1017" s="1250" t="e">
        <f t="shared" ca="1" si="1201"/>
        <v>#DIV/0!</v>
      </c>
      <c r="BE1017" s="1250" t="e">
        <f t="shared" ca="1" si="1201"/>
        <v>#DIV/0!</v>
      </c>
      <c r="BF1017" s="1250" t="e">
        <f t="shared" ca="1" si="1201"/>
        <v>#DIV/0!</v>
      </c>
      <c r="BG1017" s="1250" t="e">
        <f t="shared" ca="1" si="1201"/>
        <v>#DIV/0!</v>
      </c>
      <c r="BH1017" s="1250" t="e">
        <f t="shared" ca="1" si="1201"/>
        <v>#DIV/0!</v>
      </c>
      <c r="BI1017" s="1250" t="e">
        <f t="shared" ca="1" si="1201"/>
        <v>#DIV/0!</v>
      </c>
      <c r="BJ1017" s="1250" t="e">
        <f t="shared" ca="1" si="1201"/>
        <v>#DIV/0!</v>
      </c>
      <c r="BK1017" s="1250" t="e">
        <f t="shared" ca="1" si="1201"/>
        <v>#DIV/0!</v>
      </c>
      <c r="BL1017" s="1250" t="e">
        <f t="shared" ca="1" si="1201"/>
        <v>#DIV/0!</v>
      </c>
      <c r="BM1017" s="1250" t="e">
        <f t="shared" ca="1" si="1201"/>
        <v>#DIV/0!</v>
      </c>
      <c r="BN1017" s="1250" t="e">
        <f t="shared" ca="1" si="1201"/>
        <v>#DIV/0!</v>
      </c>
      <c r="BO1017" s="1250" t="e">
        <f t="shared" ca="1" si="1201"/>
        <v>#DIV/0!</v>
      </c>
      <c r="BP1017" s="1250" t="e">
        <f t="shared" ca="1" si="1201"/>
        <v>#DIV/0!</v>
      </c>
      <c r="BQ1017" s="1250" t="e">
        <f t="shared" ref="BQ1017:CV1017" ca="1" si="1202">BQ1016+BQ1015</f>
        <v>#DIV/0!</v>
      </c>
      <c r="BR1017" s="1250" t="e">
        <f t="shared" ca="1" si="1202"/>
        <v>#DIV/0!</v>
      </c>
      <c r="BS1017" s="1250" t="e">
        <f t="shared" ca="1" si="1202"/>
        <v>#DIV/0!</v>
      </c>
      <c r="BT1017" s="1250" t="e">
        <f t="shared" ca="1" si="1202"/>
        <v>#DIV/0!</v>
      </c>
      <c r="BU1017" s="1250" t="e">
        <f t="shared" ca="1" si="1202"/>
        <v>#DIV/0!</v>
      </c>
      <c r="BV1017" s="1250" t="e">
        <f t="shared" ca="1" si="1202"/>
        <v>#DIV/0!</v>
      </c>
      <c r="BW1017" s="1250" t="e">
        <f t="shared" ca="1" si="1202"/>
        <v>#DIV/0!</v>
      </c>
      <c r="BX1017" s="1250" t="e">
        <f t="shared" ca="1" si="1202"/>
        <v>#DIV/0!</v>
      </c>
      <c r="BY1017" s="1250" t="e">
        <f t="shared" ca="1" si="1202"/>
        <v>#DIV/0!</v>
      </c>
      <c r="BZ1017" s="1250" t="e">
        <f t="shared" ca="1" si="1202"/>
        <v>#DIV/0!</v>
      </c>
      <c r="CA1017" s="1250" t="e">
        <f t="shared" ca="1" si="1202"/>
        <v>#DIV/0!</v>
      </c>
      <c r="CB1017" s="1250" t="e">
        <f t="shared" ca="1" si="1202"/>
        <v>#DIV/0!</v>
      </c>
      <c r="CC1017" s="1250" t="e">
        <f t="shared" ca="1" si="1202"/>
        <v>#DIV/0!</v>
      </c>
      <c r="CD1017" s="1250" t="e">
        <f t="shared" ca="1" si="1202"/>
        <v>#DIV/0!</v>
      </c>
      <c r="CE1017" s="1250" t="e">
        <f t="shared" ca="1" si="1202"/>
        <v>#DIV/0!</v>
      </c>
      <c r="CF1017" s="1250" t="e">
        <f t="shared" ca="1" si="1202"/>
        <v>#DIV/0!</v>
      </c>
      <c r="CG1017" s="1250" t="e">
        <f t="shared" ca="1" si="1202"/>
        <v>#DIV/0!</v>
      </c>
      <c r="CH1017" s="1250" t="e">
        <f t="shared" ca="1" si="1202"/>
        <v>#DIV/0!</v>
      </c>
      <c r="CI1017" s="1250" t="e">
        <f t="shared" ca="1" si="1202"/>
        <v>#DIV/0!</v>
      </c>
      <c r="CJ1017" s="1250" t="e">
        <f t="shared" ca="1" si="1202"/>
        <v>#DIV/0!</v>
      </c>
      <c r="CK1017" s="1250" t="e">
        <f t="shared" ca="1" si="1202"/>
        <v>#DIV/0!</v>
      </c>
      <c r="CL1017" s="1250" t="e">
        <f t="shared" ca="1" si="1202"/>
        <v>#DIV/0!</v>
      </c>
      <c r="CM1017" s="1250" t="e">
        <f t="shared" ca="1" si="1202"/>
        <v>#DIV/0!</v>
      </c>
      <c r="CN1017" s="1250" t="e">
        <f t="shared" ca="1" si="1202"/>
        <v>#DIV/0!</v>
      </c>
      <c r="CO1017" s="1250" t="e">
        <f t="shared" ca="1" si="1202"/>
        <v>#DIV/0!</v>
      </c>
      <c r="CP1017" s="1250" t="e">
        <f t="shared" ca="1" si="1202"/>
        <v>#DIV/0!</v>
      </c>
      <c r="CQ1017" s="1250" t="e">
        <f t="shared" ca="1" si="1202"/>
        <v>#DIV/0!</v>
      </c>
      <c r="CR1017" s="1250" t="e">
        <f t="shared" ca="1" si="1202"/>
        <v>#DIV/0!</v>
      </c>
      <c r="CS1017" s="1250" t="e">
        <f t="shared" ca="1" si="1202"/>
        <v>#DIV/0!</v>
      </c>
      <c r="CT1017" s="1250" t="e">
        <f t="shared" ca="1" si="1202"/>
        <v>#DIV/0!</v>
      </c>
      <c r="CU1017" s="1250" t="e">
        <f t="shared" ca="1" si="1202"/>
        <v>#DIV/0!</v>
      </c>
      <c r="CV1017" s="1250" t="e">
        <f t="shared" ca="1" si="1202"/>
        <v>#DIV/0!</v>
      </c>
      <c r="CW1017" s="1250" t="e">
        <f t="shared" ref="CW1017:EB1017" ca="1" si="1203">CW1016+CW1015</f>
        <v>#DIV/0!</v>
      </c>
      <c r="CX1017" s="1250" t="e">
        <f t="shared" ca="1" si="1203"/>
        <v>#DIV/0!</v>
      </c>
      <c r="CY1017" s="1250" t="e">
        <f t="shared" ca="1" si="1203"/>
        <v>#DIV/0!</v>
      </c>
      <c r="CZ1017" s="1250" t="e">
        <f t="shared" ca="1" si="1203"/>
        <v>#DIV/0!</v>
      </c>
      <c r="DA1017" s="1250" t="e">
        <f t="shared" ca="1" si="1203"/>
        <v>#DIV/0!</v>
      </c>
      <c r="DB1017" s="1250" t="e">
        <f t="shared" ca="1" si="1203"/>
        <v>#DIV/0!</v>
      </c>
      <c r="DC1017" s="1250" t="e">
        <f t="shared" ca="1" si="1203"/>
        <v>#DIV/0!</v>
      </c>
      <c r="DD1017" s="1250" t="e">
        <f t="shared" ca="1" si="1203"/>
        <v>#DIV/0!</v>
      </c>
      <c r="DE1017" s="1250" t="e">
        <f t="shared" ca="1" si="1203"/>
        <v>#DIV/0!</v>
      </c>
      <c r="DF1017" s="1250" t="e">
        <f t="shared" ca="1" si="1203"/>
        <v>#DIV/0!</v>
      </c>
      <c r="DG1017" s="1250" t="e">
        <f t="shared" ca="1" si="1203"/>
        <v>#DIV/0!</v>
      </c>
      <c r="DH1017" s="1250" t="e">
        <f t="shared" ca="1" si="1203"/>
        <v>#DIV/0!</v>
      </c>
      <c r="DI1017" s="1250" t="e">
        <f t="shared" ca="1" si="1203"/>
        <v>#DIV/0!</v>
      </c>
      <c r="DJ1017" s="1250" t="e">
        <f t="shared" ca="1" si="1203"/>
        <v>#DIV/0!</v>
      </c>
      <c r="DK1017" s="1250" t="e">
        <f t="shared" ca="1" si="1203"/>
        <v>#DIV/0!</v>
      </c>
      <c r="DL1017" s="1250" t="e">
        <f t="shared" ca="1" si="1203"/>
        <v>#DIV/0!</v>
      </c>
      <c r="DM1017" s="1250" t="e">
        <f t="shared" ca="1" si="1203"/>
        <v>#DIV/0!</v>
      </c>
      <c r="DN1017" s="1250" t="e">
        <f t="shared" ca="1" si="1203"/>
        <v>#DIV/0!</v>
      </c>
      <c r="DO1017" s="1250" t="e">
        <f t="shared" ca="1" si="1203"/>
        <v>#DIV/0!</v>
      </c>
      <c r="DP1017" s="1250" t="e">
        <f t="shared" ca="1" si="1203"/>
        <v>#DIV/0!</v>
      </c>
      <c r="DQ1017" s="1250" t="e">
        <f t="shared" ca="1" si="1203"/>
        <v>#DIV/0!</v>
      </c>
      <c r="DR1017" s="1250" t="e">
        <f t="shared" ca="1" si="1203"/>
        <v>#DIV/0!</v>
      </c>
      <c r="DS1017" s="1250" t="e">
        <f t="shared" ca="1" si="1203"/>
        <v>#DIV/0!</v>
      </c>
      <c r="DT1017" s="1250" t="e">
        <f t="shared" ca="1" si="1203"/>
        <v>#DIV/0!</v>
      </c>
      <c r="DU1017" s="1250" t="e">
        <f t="shared" ca="1" si="1203"/>
        <v>#DIV/0!</v>
      </c>
      <c r="DV1017" s="28" t="s">
        <v>803</v>
      </c>
      <c r="DW1017" s="1251" t="e">
        <f ca="1">DW1016+SUM(CG998:CJ998)</f>
        <v>#DIV/0!</v>
      </c>
    </row>
    <row r="1018" spans="3:127">
      <c r="E1018" s="1250"/>
      <c r="F1018" s="1250"/>
      <c r="G1018" s="1250"/>
      <c r="H1018" s="1250"/>
      <c r="I1018" s="1250"/>
      <c r="J1018" s="1250"/>
      <c r="K1018" s="1250"/>
      <c r="L1018" s="1250"/>
      <c r="M1018" s="1250"/>
      <c r="N1018" s="1250"/>
      <c r="O1018" s="1250"/>
      <c r="P1018" s="1250"/>
      <c r="Q1018" s="1250"/>
      <c r="R1018" s="1250"/>
      <c r="S1018" s="1250"/>
      <c r="T1018" s="1250"/>
      <c r="U1018" s="1250"/>
      <c r="V1018" s="1250"/>
      <c r="W1018" s="1250"/>
      <c r="X1018" s="1250"/>
      <c r="Y1018" s="1250"/>
      <c r="Z1018" s="1250"/>
      <c r="AA1018" s="1250"/>
      <c r="AB1018" s="1250"/>
      <c r="AC1018" s="1250"/>
      <c r="AD1018" s="1250"/>
      <c r="AE1018" s="1250"/>
      <c r="AF1018" s="1250"/>
      <c r="AG1018" s="1250"/>
      <c r="AH1018" s="1250"/>
      <c r="AI1018" s="1250"/>
      <c r="AJ1018" s="1250"/>
      <c r="AK1018" s="1250"/>
      <c r="AL1018" s="1250"/>
      <c r="AM1018" s="1250"/>
      <c r="AN1018" s="1250"/>
      <c r="AO1018" s="1250"/>
      <c r="AP1018" s="1250"/>
      <c r="AQ1018" s="1250"/>
      <c r="AR1018" s="1250"/>
      <c r="AS1018" s="1250"/>
      <c r="AT1018" s="1250"/>
      <c r="AU1018" s="1250"/>
      <c r="AV1018" s="1250"/>
      <c r="AW1018" s="1250"/>
      <c r="AX1018" s="1250"/>
      <c r="AY1018" s="1250"/>
      <c r="AZ1018" s="1250"/>
      <c r="BA1018" s="1250"/>
      <c r="BB1018" s="1250"/>
      <c r="BC1018" s="1250"/>
      <c r="BD1018" s="1250"/>
      <c r="BE1018" s="1250"/>
      <c r="BF1018" s="1250"/>
      <c r="BG1018" s="1250"/>
      <c r="BH1018" s="1250"/>
      <c r="BI1018" s="1250"/>
      <c r="BJ1018" s="1250"/>
      <c r="BK1018" s="1250"/>
      <c r="BL1018" s="1250"/>
      <c r="BM1018" s="1250"/>
      <c r="BN1018" s="1250"/>
      <c r="BO1018" s="1250"/>
      <c r="BP1018" s="1250"/>
      <c r="BQ1018" s="1250"/>
      <c r="BR1018" s="1250"/>
      <c r="BS1018" s="1250"/>
      <c r="BT1018" s="1250"/>
      <c r="BU1018" s="1250"/>
      <c r="BV1018" s="1250"/>
      <c r="BW1018" s="1250"/>
      <c r="BX1018" s="1250"/>
      <c r="BY1018" s="1250"/>
      <c r="BZ1018" s="1250"/>
      <c r="CA1018" s="1250"/>
      <c r="CB1018" s="1250"/>
      <c r="CC1018" s="1250"/>
      <c r="CD1018" s="1250"/>
      <c r="CE1018" s="1250"/>
      <c r="CF1018" s="1250"/>
      <c r="CG1018" s="1250"/>
      <c r="CH1018" s="1250"/>
      <c r="CI1018" s="1250"/>
      <c r="CJ1018" s="1250"/>
      <c r="CK1018" s="1250"/>
      <c r="CL1018" s="1250"/>
      <c r="CM1018" s="1250"/>
      <c r="CN1018" s="1250"/>
      <c r="CO1018" s="1250"/>
      <c r="CP1018" s="1250"/>
      <c r="CQ1018" s="1250"/>
      <c r="CR1018" s="1250"/>
      <c r="CS1018" s="1250"/>
      <c r="CT1018" s="1250"/>
      <c r="CU1018" s="1250"/>
      <c r="CV1018" s="1250"/>
      <c r="CW1018" s="1250"/>
      <c r="CX1018" s="1250"/>
      <c r="CY1018" s="1250"/>
      <c r="CZ1018" s="1250"/>
      <c r="DA1018" s="1250"/>
      <c r="DB1018" s="1250"/>
      <c r="DC1018" s="1250"/>
      <c r="DD1018" s="1250"/>
      <c r="DE1018" s="1250"/>
      <c r="DF1018" s="1250"/>
      <c r="DG1018" s="1250"/>
      <c r="DH1018" s="1250"/>
      <c r="DI1018" s="1250"/>
      <c r="DJ1018" s="1250"/>
      <c r="DK1018" s="1250"/>
      <c r="DL1018" s="1250"/>
      <c r="DM1018" s="1250"/>
      <c r="DN1018" s="1250"/>
      <c r="DO1018" s="1250"/>
      <c r="DP1018" s="1250"/>
      <c r="DQ1018" s="1250"/>
      <c r="DR1018" s="1250"/>
      <c r="DS1018" s="1250"/>
      <c r="DT1018" s="1250"/>
      <c r="DU1018" s="1250"/>
      <c r="DV1018" s="28" t="s">
        <v>803</v>
      </c>
    </row>
    <row r="1019" spans="3:127">
      <c r="DV1019" s="28" t="s">
        <v>803</v>
      </c>
    </row>
    <row r="1020" spans="3:127">
      <c r="C1020" s="869" t="s">
        <v>893</v>
      </c>
      <c r="E1020" s="1250"/>
      <c r="F1020" s="1250"/>
      <c r="G1020" s="1250"/>
      <c r="H1020" s="1250"/>
      <c r="I1020" s="1250"/>
      <c r="J1020" s="1250"/>
      <c r="K1020" s="1250"/>
      <c r="L1020" s="1250"/>
      <c r="M1020" s="1250"/>
      <c r="N1020" s="1250"/>
      <c r="O1020" s="1250"/>
      <c r="P1020" s="1250"/>
      <c r="Q1020" s="1250"/>
      <c r="R1020" s="1250"/>
      <c r="S1020" s="1250"/>
      <c r="T1020" s="1250"/>
      <c r="U1020" s="1250"/>
      <c r="V1020" s="1250"/>
      <c r="W1020" s="1250"/>
      <c r="X1020" s="1250"/>
      <c r="Y1020" s="1250"/>
      <c r="Z1020" s="1250"/>
      <c r="AA1020" s="1250"/>
      <c r="AB1020" s="1250"/>
      <c r="AC1020" s="1250"/>
      <c r="AD1020" s="1250"/>
      <c r="AE1020" s="1250"/>
      <c r="AF1020" s="1250"/>
      <c r="AG1020" s="1250"/>
      <c r="AH1020" s="1250"/>
      <c r="AI1020" s="1250"/>
      <c r="AJ1020" s="1250"/>
      <c r="AK1020" s="1250"/>
      <c r="AL1020" s="1250"/>
      <c r="AM1020" s="1250"/>
      <c r="AN1020" s="1250"/>
      <c r="AO1020" s="1250"/>
      <c r="AP1020" s="1250"/>
      <c r="AQ1020" s="1250"/>
      <c r="AR1020" s="1250"/>
      <c r="DV1020" s="28" t="s">
        <v>803</v>
      </c>
      <c r="DW1020" s="1250">
        <f ca="1">E45</f>
        <v>0</v>
      </c>
    </row>
    <row r="1021" spans="3:127">
      <c r="C1021" s="913" t="s">
        <v>894</v>
      </c>
      <c r="DV1021" s="28" t="s">
        <v>803</v>
      </c>
    </row>
    <row r="1022" spans="3:127">
      <c r="C1022" s="859" t="s">
        <v>895</v>
      </c>
      <c r="E1022" s="1250" t="e">
        <f t="shared" ref="E1022:AJ1022" ca="1" si="1204">E1017</f>
        <v>#DIV/0!</v>
      </c>
      <c r="F1022" s="1250" t="e">
        <f t="shared" ca="1" si="1204"/>
        <v>#DIV/0!</v>
      </c>
      <c r="G1022" s="1250" t="e">
        <f t="shared" ca="1" si="1204"/>
        <v>#DIV/0!</v>
      </c>
      <c r="H1022" s="1250" t="e">
        <f t="shared" ca="1" si="1204"/>
        <v>#DIV/0!</v>
      </c>
      <c r="I1022" s="1250" t="e">
        <f t="shared" ca="1" si="1204"/>
        <v>#DIV/0!</v>
      </c>
      <c r="J1022" s="1250" t="e">
        <f t="shared" ca="1" si="1204"/>
        <v>#DIV/0!</v>
      </c>
      <c r="K1022" s="1250" t="e">
        <f t="shared" ca="1" si="1204"/>
        <v>#DIV/0!</v>
      </c>
      <c r="L1022" s="1250" t="e">
        <f t="shared" ca="1" si="1204"/>
        <v>#DIV/0!</v>
      </c>
      <c r="M1022" s="1250" t="e">
        <f t="shared" ca="1" si="1204"/>
        <v>#DIV/0!</v>
      </c>
      <c r="N1022" s="1250" t="e">
        <f t="shared" ca="1" si="1204"/>
        <v>#DIV/0!</v>
      </c>
      <c r="O1022" s="1250" t="e">
        <f t="shared" ca="1" si="1204"/>
        <v>#DIV/0!</v>
      </c>
      <c r="P1022" s="1250" t="e">
        <f t="shared" ca="1" si="1204"/>
        <v>#DIV/0!</v>
      </c>
      <c r="Q1022" s="1250" t="e">
        <f t="shared" ca="1" si="1204"/>
        <v>#DIV/0!</v>
      </c>
      <c r="R1022" s="1250" t="e">
        <f t="shared" ca="1" si="1204"/>
        <v>#DIV/0!</v>
      </c>
      <c r="S1022" s="1250" t="e">
        <f t="shared" ca="1" si="1204"/>
        <v>#DIV/0!</v>
      </c>
      <c r="T1022" s="1250" t="e">
        <f t="shared" ca="1" si="1204"/>
        <v>#DIV/0!</v>
      </c>
      <c r="U1022" s="1250" t="e">
        <f t="shared" ca="1" si="1204"/>
        <v>#DIV/0!</v>
      </c>
      <c r="V1022" s="1250" t="e">
        <f t="shared" ca="1" si="1204"/>
        <v>#DIV/0!</v>
      </c>
      <c r="W1022" s="1250" t="e">
        <f t="shared" ca="1" si="1204"/>
        <v>#DIV/0!</v>
      </c>
      <c r="X1022" s="1250" t="e">
        <f t="shared" ca="1" si="1204"/>
        <v>#DIV/0!</v>
      </c>
      <c r="Y1022" s="1250" t="e">
        <f t="shared" ca="1" si="1204"/>
        <v>#DIV/0!</v>
      </c>
      <c r="Z1022" s="1250" t="e">
        <f t="shared" ca="1" si="1204"/>
        <v>#DIV/0!</v>
      </c>
      <c r="AA1022" s="1250" t="e">
        <f t="shared" ca="1" si="1204"/>
        <v>#DIV/0!</v>
      </c>
      <c r="AB1022" s="1250" t="e">
        <f t="shared" ca="1" si="1204"/>
        <v>#DIV/0!</v>
      </c>
      <c r="AC1022" s="1250" t="e">
        <f t="shared" ca="1" si="1204"/>
        <v>#DIV/0!</v>
      </c>
      <c r="AD1022" s="1250" t="e">
        <f t="shared" ca="1" si="1204"/>
        <v>#DIV/0!</v>
      </c>
      <c r="AE1022" s="1250" t="e">
        <f t="shared" ca="1" si="1204"/>
        <v>#DIV/0!</v>
      </c>
      <c r="AF1022" s="1250" t="e">
        <f t="shared" ca="1" si="1204"/>
        <v>#DIV/0!</v>
      </c>
      <c r="AG1022" s="1250" t="e">
        <f t="shared" ca="1" si="1204"/>
        <v>#DIV/0!</v>
      </c>
      <c r="AH1022" s="1250" t="e">
        <f t="shared" ca="1" si="1204"/>
        <v>#DIV/0!</v>
      </c>
      <c r="AI1022" s="1250" t="e">
        <f t="shared" ca="1" si="1204"/>
        <v>#DIV/0!</v>
      </c>
      <c r="AJ1022" s="1250" t="e">
        <f t="shared" ca="1" si="1204"/>
        <v>#DIV/0!</v>
      </c>
      <c r="AK1022" s="1250" t="e">
        <f t="shared" ref="AK1022:BP1022" ca="1" si="1205">AK1017</f>
        <v>#DIV/0!</v>
      </c>
      <c r="AL1022" s="1250" t="e">
        <f t="shared" ca="1" si="1205"/>
        <v>#DIV/0!</v>
      </c>
      <c r="AM1022" s="1250" t="e">
        <f t="shared" ca="1" si="1205"/>
        <v>#DIV/0!</v>
      </c>
      <c r="AN1022" s="1250" t="e">
        <f t="shared" ca="1" si="1205"/>
        <v>#DIV/0!</v>
      </c>
      <c r="AO1022" s="1250" t="e">
        <f t="shared" ca="1" si="1205"/>
        <v>#DIV/0!</v>
      </c>
      <c r="AP1022" s="1250" t="e">
        <f t="shared" ca="1" si="1205"/>
        <v>#DIV/0!</v>
      </c>
      <c r="AQ1022" s="1250" t="e">
        <f t="shared" ca="1" si="1205"/>
        <v>#DIV/0!</v>
      </c>
      <c r="AR1022" s="1250" t="e">
        <f t="shared" ca="1" si="1205"/>
        <v>#DIV/0!</v>
      </c>
      <c r="AS1022" s="1250" t="e">
        <f t="shared" ca="1" si="1205"/>
        <v>#DIV/0!</v>
      </c>
      <c r="AT1022" s="1250" t="e">
        <f t="shared" ca="1" si="1205"/>
        <v>#DIV/0!</v>
      </c>
      <c r="AU1022" s="1250" t="e">
        <f t="shared" ca="1" si="1205"/>
        <v>#DIV/0!</v>
      </c>
      <c r="AV1022" s="1250" t="e">
        <f t="shared" ca="1" si="1205"/>
        <v>#DIV/0!</v>
      </c>
      <c r="AW1022" s="1250" t="e">
        <f t="shared" ca="1" si="1205"/>
        <v>#DIV/0!</v>
      </c>
      <c r="AX1022" s="1250" t="e">
        <f t="shared" ca="1" si="1205"/>
        <v>#DIV/0!</v>
      </c>
      <c r="AY1022" s="1250" t="e">
        <f t="shared" ca="1" si="1205"/>
        <v>#DIV/0!</v>
      </c>
      <c r="AZ1022" s="1250" t="e">
        <f t="shared" ca="1" si="1205"/>
        <v>#DIV/0!</v>
      </c>
      <c r="BA1022" s="1250" t="e">
        <f t="shared" ca="1" si="1205"/>
        <v>#DIV/0!</v>
      </c>
      <c r="BB1022" s="1250" t="e">
        <f t="shared" ca="1" si="1205"/>
        <v>#DIV/0!</v>
      </c>
      <c r="BC1022" s="1250" t="e">
        <f t="shared" ca="1" si="1205"/>
        <v>#DIV/0!</v>
      </c>
      <c r="BD1022" s="1250" t="e">
        <f t="shared" ca="1" si="1205"/>
        <v>#DIV/0!</v>
      </c>
      <c r="BE1022" s="1250" t="e">
        <f t="shared" ca="1" si="1205"/>
        <v>#DIV/0!</v>
      </c>
      <c r="BF1022" s="1250" t="e">
        <f t="shared" ca="1" si="1205"/>
        <v>#DIV/0!</v>
      </c>
      <c r="BG1022" s="1250" t="e">
        <f t="shared" ca="1" si="1205"/>
        <v>#DIV/0!</v>
      </c>
      <c r="BH1022" s="1250" t="e">
        <f t="shared" ca="1" si="1205"/>
        <v>#DIV/0!</v>
      </c>
      <c r="BI1022" s="1250" t="e">
        <f t="shared" ca="1" si="1205"/>
        <v>#DIV/0!</v>
      </c>
      <c r="BJ1022" s="1250" t="e">
        <f t="shared" ca="1" si="1205"/>
        <v>#DIV/0!</v>
      </c>
      <c r="BK1022" s="1250" t="e">
        <f t="shared" ca="1" si="1205"/>
        <v>#DIV/0!</v>
      </c>
      <c r="BL1022" s="1250" t="e">
        <f t="shared" ca="1" si="1205"/>
        <v>#DIV/0!</v>
      </c>
      <c r="BM1022" s="1250" t="e">
        <f t="shared" ca="1" si="1205"/>
        <v>#DIV/0!</v>
      </c>
      <c r="BN1022" s="1250" t="e">
        <f t="shared" ca="1" si="1205"/>
        <v>#DIV/0!</v>
      </c>
      <c r="BO1022" s="1250" t="e">
        <f t="shared" ca="1" si="1205"/>
        <v>#DIV/0!</v>
      </c>
      <c r="BP1022" s="1250" t="e">
        <f t="shared" ca="1" si="1205"/>
        <v>#DIV/0!</v>
      </c>
      <c r="BQ1022" s="1250" t="e">
        <f t="shared" ref="BQ1022:CV1022" ca="1" si="1206">BQ1017</f>
        <v>#DIV/0!</v>
      </c>
      <c r="BR1022" s="1250" t="e">
        <f t="shared" ca="1" si="1206"/>
        <v>#DIV/0!</v>
      </c>
      <c r="BS1022" s="1250" t="e">
        <f t="shared" ca="1" si="1206"/>
        <v>#DIV/0!</v>
      </c>
      <c r="BT1022" s="1250" t="e">
        <f t="shared" ca="1" si="1206"/>
        <v>#DIV/0!</v>
      </c>
      <c r="BU1022" s="1250" t="e">
        <f t="shared" ca="1" si="1206"/>
        <v>#DIV/0!</v>
      </c>
      <c r="BV1022" s="1250" t="e">
        <f t="shared" ca="1" si="1206"/>
        <v>#DIV/0!</v>
      </c>
      <c r="BW1022" s="1250" t="e">
        <f t="shared" ca="1" si="1206"/>
        <v>#DIV/0!</v>
      </c>
      <c r="BX1022" s="1250" t="e">
        <f t="shared" ca="1" si="1206"/>
        <v>#DIV/0!</v>
      </c>
      <c r="BY1022" s="1250" t="e">
        <f t="shared" ca="1" si="1206"/>
        <v>#DIV/0!</v>
      </c>
      <c r="BZ1022" s="1250" t="e">
        <f t="shared" ca="1" si="1206"/>
        <v>#DIV/0!</v>
      </c>
      <c r="CA1022" s="1250" t="e">
        <f t="shared" ca="1" si="1206"/>
        <v>#DIV/0!</v>
      </c>
      <c r="CB1022" s="1250" t="e">
        <f t="shared" ca="1" si="1206"/>
        <v>#DIV/0!</v>
      </c>
      <c r="CC1022" s="1250" t="e">
        <f t="shared" ca="1" si="1206"/>
        <v>#DIV/0!</v>
      </c>
      <c r="CD1022" s="1250" t="e">
        <f t="shared" ca="1" si="1206"/>
        <v>#DIV/0!</v>
      </c>
      <c r="CE1022" s="1250" t="e">
        <f t="shared" ca="1" si="1206"/>
        <v>#DIV/0!</v>
      </c>
      <c r="CF1022" s="1250" t="e">
        <f t="shared" ca="1" si="1206"/>
        <v>#DIV/0!</v>
      </c>
      <c r="CG1022" s="1250" t="e">
        <f t="shared" ca="1" si="1206"/>
        <v>#DIV/0!</v>
      </c>
      <c r="CH1022" s="1250" t="e">
        <f t="shared" ca="1" si="1206"/>
        <v>#DIV/0!</v>
      </c>
      <c r="CI1022" s="1250" t="e">
        <f t="shared" ca="1" si="1206"/>
        <v>#DIV/0!</v>
      </c>
      <c r="CJ1022" s="1250" t="e">
        <f t="shared" ca="1" si="1206"/>
        <v>#DIV/0!</v>
      </c>
      <c r="CK1022" s="1250" t="e">
        <f t="shared" ca="1" si="1206"/>
        <v>#DIV/0!</v>
      </c>
      <c r="CL1022" s="1250" t="e">
        <f t="shared" ca="1" si="1206"/>
        <v>#DIV/0!</v>
      </c>
      <c r="CM1022" s="1250" t="e">
        <f t="shared" ca="1" si="1206"/>
        <v>#DIV/0!</v>
      </c>
      <c r="CN1022" s="1250" t="e">
        <f t="shared" ca="1" si="1206"/>
        <v>#DIV/0!</v>
      </c>
      <c r="CO1022" s="1250" t="e">
        <f t="shared" ca="1" si="1206"/>
        <v>#DIV/0!</v>
      </c>
      <c r="CP1022" s="1250" t="e">
        <f t="shared" ca="1" si="1206"/>
        <v>#DIV/0!</v>
      </c>
      <c r="CQ1022" s="1250" t="e">
        <f t="shared" ca="1" si="1206"/>
        <v>#DIV/0!</v>
      </c>
      <c r="CR1022" s="1250" t="e">
        <f t="shared" ca="1" si="1206"/>
        <v>#DIV/0!</v>
      </c>
      <c r="CS1022" s="1250" t="e">
        <f t="shared" ca="1" si="1206"/>
        <v>#DIV/0!</v>
      </c>
      <c r="CT1022" s="1250" t="e">
        <f t="shared" ca="1" si="1206"/>
        <v>#DIV/0!</v>
      </c>
      <c r="CU1022" s="1250" t="e">
        <f t="shared" ca="1" si="1206"/>
        <v>#DIV/0!</v>
      </c>
      <c r="CV1022" s="1250" t="e">
        <f t="shared" ca="1" si="1206"/>
        <v>#DIV/0!</v>
      </c>
      <c r="CW1022" s="1250" t="e">
        <f t="shared" ref="CW1022:DU1022" ca="1" si="1207">CW1017</f>
        <v>#DIV/0!</v>
      </c>
      <c r="CX1022" s="1250" t="e">
        <f t="shared" ca="1" si="1207"/>
        <v>#DIV/0!</v>
      </c>
      <c r="CY1022" s="1250" t="e">
        <f t="shared" ca="1" si="1207"/>
        <v>#DIV/0!</v>
      </c>
      <c r="CZ1022" s="1250" t="e">
        <f t="shared" ca="1" si="1207"/>
        <v>#DIV/0!</v>
      </c>
      <c r="DA1022" s="1250" t="e">
        <f t="shared" ca="1" si="1207"/>
        <v>#DIV/0!</v>
      </c>
      <c r="DB1022" s="1250" t="e">
        <f t="shared" ca="1" si="1207"/>
        <v>#DIV/0!</v>
      </c>
      <c r="DC1022" s="1250" t="e">
        <f t="shared" ca="1" si="1207"/>
        <v>#DIV/0!</v>
      </c>
      <c r="DD1022" s="1250" t="e">
        <f t="shared" ca="1" si="1207"/>
        <v>#DIV/0!</v>
      </c>
      <c r="DE1022" s="1250" t="e">
        <f t="shared" ca="1" si="1207"/>
        <v>#DIV/0!</v>
      </c>
      <c r="DF1022" s="1250" t="e">
        <f t="shared" ca="1" si="1207"/>
        <v>#DIV/0!</v>
      </c>
      <c r="DG1022" s="1250" t="e">
        <f t="shared" ca="1" si="1207"/>
        <v>#DIV/0!</v>
      </c>
      <c r="DH1022" s="1250" t="e">
        <f t="shared" ca="1" si="1207"/>
        <v>#DIV/0!</v>
      </c>
      <c r="DI1022" s="1250" t="e">
        <f t="shared" ca="1" si="1207"/>
        <v>#DIV/0!</v>
      </c>
      <c r="DJ1022" s="1250" t="e">
        <f t="shared" ca="1" si="1207"/>
        <v>#DIV/0!</v>
      </c>
      <c r="DK1022" s="1250" t="e">
        <f t="shared" ca="1" si="1207"/>
        <v>#DIV/0!</v>
      </c>
      <c r="DL1022" s="1250" t="e">
        <f t="shared" ca="1" si="1207"/>
        <v>#DIV/0!</v>
      </c>
      <c r="DM1022" s="1250" t="e">
        <f t="shared" ca="1" si="1207"/>
        <v>#DIV/0!</v>
      </c>
      <c r="DN1022" s="1250" t="e">
        <f t="shared" ca="1" si="1207"/>
        <v>#DIV/0!</v>
      </c>
      <c r="DO1022" s="1250" t="e">
        <f t="shared" ca="1" si="1207"/>
        <v>#DIV/0!</v>
      </c>
      <c r="DP1022" s="1250" t="e">
        <f t="shared" ca="1" si="1207"/>
        <v>#DIV/0!</v>
      </c>
      <c r="DQ1022" s="1250" t="e">
        <f t="shared" ca="1" si="1207"/>
        <v>#DIV/0!</v>
      </c>
      <c r="DR1022" s="1250" t="e">
        <f t="shared" ca="1" si="1207"/>
        <v>#DIV/0!</v>
      </c>
      <c r="DS1022" s="1250" t="e">
        <f t="shared" ca="1" si="1207"/>
        <v>#DIV/0!</v>
      </c>
      <c r="DT1022" s="1250" t="e">
        <f t="shared" ca="1" si="1207"/>
        <v>#DIV/0!</v>
      </c>
      <c r="DU1022" s="1250" t="e">
        <f t="shared" ca="1" si="1207"/>
        <v>#DIV/0!</v>
      </c>
      <c r="DV1022" s="28" t="s">
        <v>803</v>
      </c>
    </row>
    <row r="1023" spans="3:127">
      <c r="C1023" s="859" t="s">
        <v>896</v>
      </c>
      <c r="E1023" s="1250">
        <f t="shared" ref="E1023:AJ1023" ca="1" si="1208">E951-E991+D1023</f>
        <v>0</v>
      </c>
      <c r="F1023" s="1250">
        <f t="shared" ca="1" si="1208"/>
        <v>0</v>
      </c>
      <c r="G1023" s="1250">
        <f t="shared" ca="1" si="1208"/>
        <v>0</v>
      </c>
      <c r="H1023" s="1250">
        <f t="shared" ca="1" si="1208"/>
        <v>0</v>
      </c>
      <c r="I1023" s="1250">
        <f t="shared" ca="1" si="1208"/>
        <v>0</v>
      </c>
      <c r="J1023" s="1250">
        <f t="shared" ca="1" si="1208"/>
        <v>0</v>
      </c>
      <c r="K1023" s="1250">
        <f t="shared" ca="1" si="1208"/>
        <v>0</v>
      </c>
      <c r="L1023" s="1250">
        <f t="shared" ca="1" si="1208"/>
        <v>0</v>
      </c>
      <c r="M1023" s="1250">
        <f t="shared" ca="1" si="1208"/>
        <v>0</v>
      </c>
      <c r="N1023" s="1250">
        <f t="shared" ca="1" si="1208"/>
        <v>0</v>
      </c>
      <c r="O1023" s="1250">
        <f t="shared" ca="1" si="1208"/>
        <v>0</v>
      </c>
      <c r="P1023" s="1250">
        <f t="shared" ca="1" si="1208"/>
        <v>0</v>
      </c>
      <c r="Q1023" s="1250">
        <f t="shared" ca="1" si="1208"/>
        <v>0</v>
      </c>
      <c r="R1023" s="1250">
        <f t="shared" ca="1" si="1208"/>
        <v>0</v>
      </c>
      <c r="S1023" s="1250">
        <f t="shared" ca="1" si="1208"/>
        <v>0</v>
      </c>
      <c r="T1023" s="1250">
        <f t="shared" ca="1" si="1208"/>
        <v>0</v>
      </c>
      <c r="U1023" s="1250">
        <f t="shared" ca="1" si="1208"/>
        <v>0</v>
      </c>
      <c r="V1023" s="1250">
        <f t="shared" ca="1" si="1208"/>
        <v>0</v>
      </c>
      <c r="W1023" s="1250">
        <f t="shared" ca="1" si="1208"/>
        <v>0</v>
      </c>
      <c r="X1023" s="1250">
        <f t="shared" ca="1" si="1208"/>
        <v>0</v>
      </c>
      <c r="Y1023" s="1250">
        <f t="shared" ca="1" si="1208"/>
        <v>0</v>
      </c>
      <c r="Z1023" s="1250">
        <f t="shared" ca="1" si="1208"/>
        <v>0</v>
      </c>
      <c r="AA1023" s="1250">
        <f t="shared" ca="1" si="1208"/>
        <v>0</v>
      </c>
      <c r="AB1023" s="1250">
        <f t="shared" ca="1" si="1208"/>
        <v>0</v>
      </c>
      <c r="AC1023" s="1250">
        <f t="shared" ca="1" si="1208"/>
        <v>0</v>
      </c>
      <c r="AD1023" s="1250">
        <f t="shared" ca="1" si="1208"/>
        <v>0</v>
      </c>
      <c r="AE1023" s="1250">
        <f t="shared" ca="1" si="1208"/>
        <v>0</v>
      </c>
      <c r="AF1023" s="1250">
        <f t="shared" ca="1" si="1208"/>
        <v>0</v>
      </c>
      <c r="AG1023" s="1250">
        <f t="shared" ca="1" si="1208"/>
        <v>0</v>
      </c>
      <c r="AH1023" s="1250">
        <f t="shared" ca="1" si="1208"/>
        <v>0</v>
      </c>
      <c r="AI1023" s="1250">
        <f t="shared" ca="1" si="1208"/>
        <v>0</v>
      </c>
      <c r="AJ1023" s="1250">
        <f t="shared" ca="1" si="1208"/>
        <v>0</v>
      </c>
      <c r="AK1023" s="1250">
        <f t="shared" ref="AK1023:BP1023" ca="1" si="1209">AK951-AK991+AJ1023</f>
        <v>0</v>
      </c>
      <c r="AL1023" s="1250">
        <f t="shared" ca="1" si="1209"/>
        <v>0</v>
      </c>
      <c r="AM1023" s="1250">
        <f t="shared" ca="1" si="1209"/>
        <v>0</v>
      </c>
      <c r="AN1023" s="1250">
        <f t="shared" ca="1" si="1209"/>
        <v>0</v>
      </c>
      <c r="AO1023" s="1250">
        <f t="shared" ca="1" si="1209"/>
        <v>0</v>
      </c>
      <c r="AP1023" s="1250">
        <f t="shared" ca="1" si="1209"/>
        <v>0</v>
      </c>
      <c r="AQ1023" s="1250">
        <f t="shared" ca="1" si="1209"/>
        <v>0</v>
      </c>
      <c r="AR1023" s="1250">
        <f t="shared" ca="1" si="1209"/>
        <v>0</v>
      </c>
      <c r="AS1023" s="1250">
        <f t="shared" ca="1" si="1209"/>
        <v>0</v>
      </c>
      <c r="AT1023" s="1250">
        <f t="shared" ca="1" si="1209"/>
        <v>0</v>
      </c>
      <c r="AU1023" s="1250">
        <f t="shared" ca="1" si="1209"/>
        <v>0</v>
      </c>
      <c r="AV1023" s="1250">
        <f t="shared" ca="1" si="1209"/>
        <v>0</v>
      </c>
      <c r="AW1023" s="1250">
        <f t="shared" ca="1" si="1209"/>
        <v>0</v>
      </c>
      <c r="AX1023" s="1250">
        <f t="shared" ca="1" si="1209"/>
        <v>0</v>
      </c>
      <c r="AY1023" s="1250">
        <f t="shared" ca="1" si="1209"/>
        <v>0</v>
      </c>
      <c r="AZ1023" s="1250">
        <f t="shared" ca="1" si="1209"/>
        <v>0</v>
      </c>
      <c r="BA1023" s="1250">
        <f t="shared" ca="1" si="1209"/>
        <v>0</v>
      </c>
      <c r="BB1023" s="1250">
        <f t="shared" ca="1" si="1209"/>
        <v>0</v>
      </c>
      <c r="BC1023" s="1250">
        <f t="shared" ca="1" si="1209"/>
        <v>0</v>
      </c>
      <c r="BD1023" s="1250">
        <f t="shared" ca="1" si="1209"/>
        <v>0</v>
      </c>
      <c r="BE1023" s="1250">
        <f t="shared" ca="1" si="1209"/>
        <v>0</v>
      </c>
      <c r="BF1023" s="1250">
        <f t="shared" ca="1" si="1209"/>
        <v>0</v>
      </c>
      <c r="BG1023" s="1250">
        <f t="shared" ca="1" si="1209"/>
        <v>0</v>
      </c>
      <c r="BH1023" s="1250">
        <f t="shared" ca="1" si="1209"/>
        <v>0</v>
      </c>
      <c r="BI1023" s="1250">
        <f t="shared" ca="1" si="1209"/>
        <v>0</v>
      </c>
      <c r="BJ1023" s="1250">
        <f t="shared" ca="1" si="1209"/>
        <v>0</v>
      </c>
      <c r="BK1023" s="1250">
        <f t="shared" ca="1" si="1209"/>
        <v>0</v>
      </c>
      <c r="BL1023" s="1250">
        <f t="shared" ca="1" si="1209"/>
        <v>0</v>
      </c>
      <c r="BM1023" s="1250">
        <f t="shared" ca="1" si="1209"/>
        <v>0</v>
      </c>
      <c r="BN1023" s="1250">
        <f t="shared" ca="1" si="1209"/>
        <v>0</v>
      </c>
      <c r="BO1023" s="1250">
        <f t="shared" ca="1" si="1209"/>
        <v>0</v>
      </c>
      <c r="BP1023" s="1250">
        <f t="shared" ca="1" si="1209"/>
        <v>0</v>
      </c>
      <c r="BQ1023" s="1250">
        <f t="shared" ref="BQ1023:CV1023" ca="1" si="1210">BQ951-BQ991+BP1023</f>
        <v>0</v>
      </c>
      <c r="BR1023" s="1250">
        <f t="shared" ca="1" si="1210"/>
        <v>0</v>
      </c>
      <c r="BS1023" s="1250">
        <f t="shared" ca="1" si="1210"/>
        <v>0</v>
      </c>
      <c r="BT1023" s="1250">
        <f t="shared" ca="1" si="1210"/>
        <v>0</v>
      </c>
      <c r="BU1023" s="1250">
        <f t="shared" ca="1" si="1210"/>
        <v>0</v>
      </c>
      <c r="BV1023" s="1250">
        <f t="shared" ca="1" si="1210"/>
        <v>0</v>
      </c>
      <c r="BW1023" s="1250">
        <f t="shared" ca="1" si="1210"/>
        <v>0</v>
      </c>
      <c r="BX1023" s="1250">
        <f t="shared" ca="1" si="1210"/>
        <v>0</v>
      </c>
      <c r="BY1023" s="1250">
        <f t="shared" ca="1" si="1210"/>
        <v>0</v>
      </c>
      <c r="BZ1023" s="1250">
        <f t="shared" ca="1" si="1210"/>
        <v>0</v>
      </c>
      <c r="CA1023" s="1250">
        <f t="shared" ca="1" si="1210"/>
        <v>0</v>
      </c>
      <c r="CB1023" s="1250">
        <f t="shared" ca="1" si="1210"/>
        <v>0</v>
      </c>
      <c r="CC1023" s="1250">
        <f t="shared" ca="1" si="1210"/>
        <v>0</v>
      </c>
      <c r="CD1023" s="1250">
        <f t="shared" ca="1" si="1210"/>
        <v>0</v>
      </c>
      <c r="CE1023" s="1250">
        <f t="shared" ca="1" si="1210"/>
        <v>0</v>
      </c>
      <c r="CF1023" s="1250">
        <f t="shared" ca="1" si="1210"/>
        <v>0</v>
      </c>
      <c r="CG1023" s="1250">
        <f t="shared" ca="1" si="1210"/>
        <v>0</v>
      </c>
      <c r="CH1023" s="1250">
        <f t="shared" ca="1" si="1210"/>
        <v>0</v>
      </c>
      <c r="CI1023" s="1250">
        <f t="shared" ca="1" si="1210"/>
        <v>0</v>
      </c>
      <c r="CJ1023" s="1250">
        <f t="shared" ca="1" si="1210"/>
        <v>0</v>
      </c>
      <c r="CK1023" s="1250">
        <f t="shared" ca="1" si="1210"/>
        <v>0</v>
      </c>
      <c r="CL1023" s="1250">
        <f t="shared" ca="1" si="1210"/>
        <v>0</v>
      </c>
      <c r="CM1023" s="1250">
        <f t="shared" ca="1" si="1210"/>
        <v>0</v>
      </c>
      <c r="CN1023" s="1250">
        <f t="shared" ca="1" si="1210"/>
        <v>0</v>
      </c>
      <c r="CO1023" s="1250">
        <f t="shared" ca="1" si="1210"/>
        <v>0</v>
      </c>
      <c r="CP1023" s="1250">
        <f t="shared" ca="1" si="1210"/>
        <v>0</v>
      </c>
      <c r="CQ1023" s="1250">
        <f t="shared" ca="1" si="1210"/>
        <v>0</v>
      </c>
      <c r="CR1023" s="1250">
        <f t="shared" ca="1" si="1210"/>
        <v>0</v>
      </c>
      <c r="CS1023" s="1250">
        <f t="shared" ca="1" si="1210"/>
        <v>0</v>
      </c>
      <c r="CT1023" s="1250">
        <f t="shared" ca="1" si="1210"/>
        <v>0</v>
      </c>
      <c r="CU1023" s="1250">
        <f t="shared" ca="1" si="1210"/>
        <v>0</v>
      </c>
      <c r="CV1023" s="1250">
        <f t="shared" ca="1" si="1210"/>
        <v>0</v>
      </c>
      <c r="CW1023" s="1250">
        <f t="shared" ref="CW1023:DU1023" ca="1" si="1211">CW951-CW991+CV1023</f>
        <v>0</v>
      </c>
      <c r="CX1023" s="1250">
        <f t="shared" ca="1" si="1211"/>
        <v>0</v>
      </c>
      <c r="CY1023" s="1250">
        <f t="shared" ca="1" si="1211"/>
        <v>0</v>
      </c>
      <c r="CZ1023" s="1250">
        <f t="shared" ca="1" si="1211"/>
        <v>0</v>
      </c>
      <c r="DA1023" s="1250">
        <f t="shared" ca="1" si="1211"/>
        <v>0</v>
      </c>
      <c r="DB1023" s="1250">
        <f t="shared" ca="1" si="1211"/>
        <v>0</v>
      </c>
      <c r="DC1023" s="1250">
        <f t="shared" ca="1" si="1211"/>
        <v>0</v>
      </c>
      <c r="DD1023" s="1250">
        <f t="shared" ca="1" si="1211"/>
        <v>0</v>
      </c>
      <c r="DE1023" s="1250">
        <f t="shared" ca="1" si="1211"/>
        <v>0</v>
      </c>
      <c r="DF1023" s="1250">
        <f t="shared" ca="1" si="1211"/>
        <v>0</v>
      </c>
      <c r="DG1023" s="1250">
        <f t="shared" ca="1" si="1211"/>
        <v>0</v>
      </c>
      <c r="DH1023" s="1250">
        <f t="shared" ca="1" si="1211"/>
        <v>0</v>
      </c>
      <c r="DI1023" s="1250">
        <f t="shared" ca="1" si="1211"/>
        <v>0</v>
      </c>
      <c r="DJ1023" s="1250">
        <f t="shared" ca="1" si="1211"/>
        <v>0</v>
      </c>
      <c r="DK1023" s="1250">
        <f t="shared" ca="1" si="1211"/>
        <v>0</v>
      </c>
      <c r="DL1023" s="1250">
        <f t="shared" ca="1" si="1211"/>
        <v>0</v>
      </c>
      <c r="DM1023" s="1250">
        <f t="shared" ca="1" si="1211"/>
        <v>0</v>
      </c>
      <c r="DN1023" s="1250">
        <f t="shared" ca="1" si="1211"/>
        <v>0</v>
      </c>
      <c r="DO1023" s="1250">
        <f t="shared" ca="1" si="1211"/>
        <v>0</v>
      </c>
      <c r="DP1023" s="1250">
        <f t="shared" ca="1" si="1211"/>
        <v>0</v>
      </c>
      <c r="DQ1023" s="1250">
        <f t="shared" ca="1" si="1211"/>
        <v>0</v>
      </c>
      <c r="DR1023" s="1250">
        <f t="shared" ca="1" si="1211"/>
        <v>0</v>
      </c>
      <c r="DS1023" s="1250">
        <f t="shared" ca="1" si="1211"/>
        <v>0</v>
      </c>
      <c r="DT1023" s="1250">
        <f t="shared" ca="1" si="1211"/>
        <v>0</v>
      </c>
      <c r="DU1023" s="1250">
        <f t="shared" ca="1" si="1211"/>
        <v>0</v>
      </c>
      <c r="DV1023" s="28" t="s">
        <v>803</v>
      </c>
    </row>
    <row r="1024" spans="3:127">
      <c r="C1024" s="673" t="s">
        <v>897</v>
      </c>
      <c r="E1024" s="1601" t="e">
        <f t="shared" ref="E1024:AJ1024" ca="1" si="1212">SUM(E1022:E1023)</f>
        <v>#DIV/0!</v>
      </c>
      <c r="F1024" s="1601" t="e">
        <f t="shared" ca="1" si="1212"/>
        <v>#DIV/0!</v>
      </c>
      <c r="G1024" s="1601" t="e">
        <f t="shared" ca="1" si="1212"/>
        <v>#DIV/0!</v>
      </c>
      <c r="H1024" s="1601" t="e">
        <f t="shared" ca="1" si="1212"/>
        <v>#DIV/0!</v>
      </c>
      <c r="I1024" s="1601" t="e">
        <f t="shared" ca="1" si="1212"/>
        <v>#DIV/0!</v>
      </c>
      <c r="J1024" s="1601" t="e">
        <f t="shared" ca="1" si="1212"/>
        <v>#DIV/0!</v>
      </c>
      <c r="K1024" s="1601" t="e">
        <f t="shared" ca="1" si="1212"/>
        <v>#DIV/0!</v>
      </c>
      <c r="L1024" s="1601" t="e">
        <f t="shared" ca="1" si="1212"/>
        <v>#DIV/0!</v>
      </c>
      <c r="M1024" s="1601" t="e">
        <f t="shared" ca="1" si="1212"/>
        <v>#DIV/0!</v>
      </c>
      <c r="N1024" s="1601" t="e">
        <f t="shared" ca="1" si="1212"/>
        <v>#DIV/0!</v>
      </c>
      <c r="O1024" s="1601" t="e">
        <f t="shared" ca="1" si="1212"/>
        <v>#DIV/0!</v>
      </c>
      <c r="P1024" s="1601" t="e">
        <f t="shared" ca="1" si="1212"/>
        <v>#DIV/0!</v>
      </c>
      <c r="Q1024" s="1601" t="e">
        <f t="shared" ca="1" si="1212"/>
        <v>#DIV/0!</v>
      </c>
      <c r="R1024" s="1601" t="e">
        <f t="shared" ca="1" si="1212"/>
        <v>#DIV/0!</v>
      </c>
      <c r="S1024" s="1601" t="e">
        <f t="shared" ca="1" si="1212"/>
        <v>#DIV/0!</v>
      </c>
      <c r="T1024" s="1601" t="e">
        <f t="shared" ca="1" si="1212"/>
        <v>#DIV/0!</v>
      </c>
      <c r="U1024" s="1601" t="e">
        <f t="shared" ca="1" si="1212"/>
        <v>#DIV/0!</v>
      </c>
      <c r="V1024" s="1601" t="e">
        <f t="shared" ca="1" si="1212"/>
        <v>#DIV/0!</v>
      </c>
      <c r="W1024" s="1601" t="e">
        <f t="shared" ca="1" si="1212"/>
        <v>#DIV/0!</v>
      </c>
      <c r="X1024" s="1601" t="e">
        <f t="shared" ca="1" si="1212"/>
        <v>#DIV/0!</v>
      </c>
      <c r="Y1024" s="1601" t="e">
        <f t="shared" ca="1" si="1212"/>
        <v>#DIV/0!</v>
      </c>
      <c r="Z1024" s="1601" t="e">
        <f t="shared" ca="1" si="1212"/>
        <v>#DIV/0!</v>
      </c>
      <c r="AA1024" s="1601" t="e">
        <f t="shared" ca="1" si="1212"/>
        <v>#DIV/0!</v>
      </c>
      <c r="AB1024" s="1601" t="e">
        <f t="shared" ca="1" si="1212"/>
        <v>#DIV/0!</v>
      </c>
      <c r="AC1024" s="1601" t="e">
        <f t="shared" ca="1" si="1212"/>
        <v>#DIV/0!</v>
      </c>
      <c r="AD1024" s="1601" t="e">
        <f t="shared" ca="1" si="1212"/>
        <v>#DIV/0!</v>
      </c>
      <c r="AE1024" s="1601" t="e">
        <f t="shared" ca="1" si="1212"/>
        <v>#DIV/0!</v>
      </c>
      <c r="AF1024" s="1601" t="e">
        <f t="shared" ca="1" si="1212"/>
        <v>#DIV/0!</v>
      </c>
      <c r="AG1024" s="1601" t="e">
        <f t="shared" ca="1" si="1212"/>
        <v>#DIV/0!</v>
      </c>
      <c r="AH1024" s="1601" t="e">
        <f t="shared" ca="1" si="1212"/>
        <v>#DIV/0!</v>
      </c>
      <c r="AI1024" s="1601" t="e">
        <f t="shared" ca="1" si="1212"/>
        <v>#DIV/0!</v>
      </c>
      <c r="AJ1024" s="1601" t="e">
        <f t="shared" ca="1" si="1212"/>
        <v>#DIV/0!</v>
      </c>
      <c r="AK1024" s="1601" t="e">
        <f t="shared" ref="AK1024:BP1024" ca="1" si="1213">SUM(AK1022:AK1023)</f>
        <v>#DIV/0!</v>
      </c>
      <c r="AL1024" s="1601" t="e">
        <f t="shared" ca="1" si="1213"/>
        <v>#DIV/0!</v>
      </c>
      <c r="AM1024" s="1601" t="e">
        <f t="shared" ca="1" si="1213"/>
        <v>#DIV/0!</v>
      </c>
      <c r="AN1024" s="1601" t="e">
        <f t="shared" ca="1" si="1213"/>
        <v>#DIV/0!</v>
      </c>
      <c r="AO1024" s="1601" t="e">
        <f t="shared" ca="1" si="1213"/>
        <v>#DIV/0!</v>
      </c>
      <c r="AP1024" s="1601" t="e">
        <f t="shared" ca="1" si="1213"/>
        <v>#DIV/0!</v>
      </c>
      <c r="AQ1024" s="1601" t="e">
        <f t="shared" ca="1" si="1213"/>
        <v>#DIV/0!</v>
      </c>
      <c r="AR1024" s="1601" t="e">
        <f t="shared" ca="1" si="1213"/>
        <v>#DIV/0!</v>
      </c>
      <c r="AS1024" s="1601" t="e">
        <f t="shared" ca="1" si="1213"/>
        <v>#DIV/0!</v>
      </c>
      <c r="AT1024" s="1601" t="e">
        <f t="shared" ca="1" si="1213"/>
        <v>#DIV/0!</v>
      </c>
      <c r="AU1024" s="1601" t="e">
        <f t="shared" ca="1" si="1213"/>
        <v>#DIV/0!</v>
      </c>
      <c r="AV1024" s="1601" t="e">
        <f t="shared" ca="1" si="1213"/>
        <v>#DIV/0!</v>
      </c>
      <c r="AW1024" s="1601" t="e">
        <f t="shared" ca="1" si="1213"/>
        <v>#DIV/0!</v>
      </c>
      <c r="AX1024" s="1601" t="e">
        <f t="shared" ca="1" si="1213"/>
        <v>#DIV/0!</v>
      </c>
      <c r="AY1024" s="1601" t="e">
        <f t="shared" ca="1" si="1213"/>
        <v>#DIV/0!</v>
      </c>
      <c r="AZ1024" s="1601" t="e">
        <f t="shared" ca="1" si="1213"/>
        <v>#DIV/0!</v>
      </c>
      <c r="BA1024" s="1601" t="e">
        <f t="shared" ca="1" si="1213"/>
        <v>#DIV/0!</v>
      </c>
      <c r="BB1024" s="1601" t="e">
        <f t="shared" ca="1" si="1213"/>
        <v>#DIV/0!</v>
      </c>
      <c r="BC1024" s="1601" t="e">
        <f t="shared" ca="1" si="1213"/>
        <v>#DIV/0!</v>
      </c>
      <c r="BD1024" s="1601" t="e">
        <f t="shared" ca="1" si="1213"/>
        <v>#DIV/0!</v>
      </c>
      <c r="BE1024" s="1601" t="e">
        <f t="shared" ca="1" si="1213"/>
        <v>#DIV/0!</v>
      </c>
      <c r="BF1024" s="1601" t="e">
        <f t="shared" ca="1" si="1213"/>
        <v>#DIV/0!</v>
      </c>
      <c r="BG1024" s="1601" t="e">
        <f t="shared" ca="1" si="1213"/>
        <v>#DIV/0!</v>
      </c>
      <c r="BH1024" s="1601" t="e">
        <f t="shared" ca="1" si="1213"/>
        <v>#DIV/0!</v>
      </c>
      <c r="BI1024" s="1601" t="e">
        <f t="shared" ca="1" si="1213"/>
        <v>#DIV/0!</v>
      </c>
      <c r="BJ1024" s="1601" t="e">
        <f t="shared" ca="1" si="1213"/>
        <v>#DIV/0!</v>
      </c>
      <c r="BK1024" s="1601" t="e">
        <f t="shared" ca="1" si="1213"/>
        <v>#DIV/0!</v>
      </c>
      <c r="BL1024" s="1601" t="e">
        <f t="shared" ca="1" si="1213"/>
        <v>#DIV/0!</v>
      </c>
      <c r="BM1024" s="1601" t="e">
        <f t="shared" ca="1" si="1213"/>
        <v>#DIV/0!</v>
      </c>
      <c r="BN1024" s="1601" t="e">
        <f t="shared" ca="1" si="1213"/>
        <v>#DIV/0!</v>
      </c>
      <c r="BO1024" s="1601" t="e">
        <f t="shared" ca="1" si="1213"/>
        <v>#DIV/0!</v>
      </c>
      <c r="BP1024" s="1601" t="e">
        <f t="shared" ca="1" si="1213"/>
        <v>#DIV/0!</v>
      </c>
      <c r="BQ1024" s="1601" t="e">
        <f t="shared" ref="BQ1024:CV1024" ca="1" si="1214">SUM(BQ1022:BQ1023)</f>
        <v>#DIV/0!</v>
      </c>
      <c r="BR1024" s="1601" t="e">
        <f t="shared" ca="1" si="1214"/>
        <v>#DIV/0!</v>
      </c>
      <c r="BS1024" s="1601" t="e">
        <f t="shared" ca="1" si="1214"/>
        <v>#DIV/0!</v>
      </c>
      <c r="BT1024" s="1601" t="e">
        <f t="shared" ca="1" si="1214"/>
        <v>#DIV/0!</v>
      </c>
      <c r="BU1024" s="1601" t="e">
        <f t="shared" ca="1" si="1214"/>
        <v>#DIV/0!</v>
      </c>
      <c r="BV1024" s="1601" t="e">
        <f t="shared" ca="1" si="1214"/>
        <v>#DIV/0!</v>
      </c>
      <c r="BW1024" s="1601" t="e">
        <f t="shared" ca="1" si="1214"/>
        <v>#DIV/0!</v>
      </c>
      <c r="BX1024" s="1601" t="e">
        <f t="shared" ca="1" si="1214"/>
        <v>#DIV/0!</v>
      </c>
      <c r="BY1024" s="1601" t="e">
        <f t="shared" ca="1" si="1214"/>
        <v>#DIV/0!</v>
      </c>
      <c r="BZ1024" s="1601" t="e">
        <f t="shared" ca="1" si="1214"/>
        <v>#DIV/0!</v>
      </c>
      <c r="CA1024" s="1601" t="e">
        <f t="shared" ca="1" si="1214"/>
        <v>#DIV/0!</v>
      </c>
      <c r="CB1024" s="1601" t="e">
        <f t="shared" ca="1" si="1214"/>
        <v>#DIV/0!</v>
      </c>
      <c r="CC1024" s="1601" t="e">
        <f t="shared" ca="1" si="1214"/>
        <v>#DIV/0!</v>
      </c>
      <c r="CD1024" s="1601" t="e">
        <f t="shared" ca="1" si="1214"/>
        <v>#DIV/0!</v>
      </c>
      <c r="CE1024" s="1601" t="e">
        <f t="shared" ca="1" si="1214"/>
        <v>#DIV/0!</v>
      </c>
      <c r="CF1024" s="1601" t="e">
        <f t="shared" ca="1" si="1214"/>
        <v>#DIV/0!</v>
      </c>
      <c r="CG1024" s="1601" t="e">
        <f t="shared" ca="1" si="1214"/>
        <v>#DIV/0!</v>
      </c>
      <c r="CH1024" s="1601" t="e">
        <f t="shared" ca="1" si="1214"/>
        <v>#DIV/0!</v>
      </c>
      <c r="CI1024" s="1601" t="e">
        <f t="shared" ca="1" si="1214"/>
        <v>#DIV/0!</v>
      </c>
      <c r="CJ1024" s="1601" t="e">
        <f t="shared" ca="1" si="1214"/>
        <v>#DIV/0!</v>
      </c>
      <c r="CK1024" s="1601" t="e">
        <f t="shared" ca="1" si="1214"/>
        <v>#DIV/0!</v>
      </c>
      <c r="CL1024" s="1601" t="e">
        <f t="shared" ca="1" si="1214"/>
        <v>#DIV/0!</v>
      </c>
      <c r="CM1024" s="1601" t="e">
        <f t="shared" ca="1" si="1214"/>
        <v>#DIV/0!</v>
      </c>
      <c r="CN1024" s="1601" t="e">
        <f t="shared" ca="1" si="1214"/>
        <v>#DIV/0!</v>
      </c>
      <c r="CO1024" s="1601" t="e">
        <f t="shared" ca="1" si="1214"/>
        <v>#DIV/0!</v>
      </c>
      <c r="CP1024" s="1601" t="e">
        <f t="shared" ca="1" si="1214"/>
        <v>#DIV/0!</v>
      </c>
      <c r="CQ1024" s="1601" t="e">
        <f t="shared" ca="1" si="1214"/>
        <v>#DIV/0!</v>
      </c>
      <c r="CR1024" s="1601" t="e">
        <f t="shared" ca="1" si="1214"/>
        <v>#DIV/0!</v>
      </c>
      <c r="CS1024" s="1601" t="e">
        <f t="shared" ca="1" si="1214"/>
        <v>#DIV/0!</v>
      </c>
      <c r="CT1024" s="1601" t="e">
        <f t="shared" ca="1" si="1214"/>
        <v>#DIV/0!</v>
      </c>
      <c r="CU1024" s="1601" t="e">
        <f t="shared" ca="1" si="1214"/>
        <v>#DIV/0!</v>
      </c>
      <c r="CV1024" s="1601" t="e">
        <f t="shared" ca="1" si="1214"/>
        <v>#DIV/0!</v>
      </c>
      <c r="CW1024" s="1601" t="e">
        <f t="shared" ref="CW1024:EB1024" ca="1" si="1215">SUM(CW1022:CW1023)</f>
        <v>#DIV/0!</v>
      </c>
      <c r="CX1024" s="1601" t="e">
        <f t="shared" ca="1" si="1215"/>
        <v>#DIV/0!</v>
      </c>
      <c r="CY1024" s="1601" t="e">
        <f t="shared" ca="1" si="1215"/>
        <v>#DIV/0!</v>
      </c>
      <c r="CZ1024" s="1601" t="e">
        <f t="shared" ca="1" si="1215"/>
        <v>#DIV/0!</v>
      </c>
      <c r="DA1024" s="1601" t="e">
        <f t="shared" ca="1" si="1215"/>
        <v>#DIV/0!</v>
      </c>
      <c r="DB1024" s="1601" t="e">
        <f t="shared" ca="1" si="1215"/>
        <v>#DIV/0!</v>
      </c>
      <c r="DC1024" s="1601" t="e">
        <f t="shared" ca="1" si="1215"/>
        <v>#DIV/0!</v>
      </c>
      <c r="DD1024" s="1601" t="e">
        <f t="shared" ca="1" si="1215"/>
        <v>#DIV/0!</v>
      </c>
      <c r="DE1024" s="1601" t="e">
        <f t="shared" ca="1" si="1215"/>
        <v>#DIV/0!</v>
      </c>
      <c r="DF1024" s="1601" t="e">
        <f t="shared" ca="1" si="1215"/>
        <v>#DIV/0!</v>
      </c>
      <c r="DG1024" s="1601" t="e">
        <f t="shared" ca="1" si="1215"/>
        <v>#DIV/0!</v>
      </c>
      <c r="DH1024" s="1601" t="e">
        <f t="shared" ca="1" si="1215"/>
        <v>#DIV/0!</v>
      </c>
      <c r="DI1024" s="1601" t="e">
        <f t="shared" ca="1" si="1215"/>
        <v>#DIV/0!</v>
      </c>
      <c r="DJ1024" s="1601" t="e">
        <f t="shared" ca="1" si="1215"/>
        <v>#DIV/0!</v>
      </c>
      <c r="DK1024" s="1601" t="e">
        <f t="shared" ca="1" si="1215"/>
        <v>#DIV/0!</v>
      </c>
      <c r="DL1024" s="1601" t="e">
        <f t="shared" ca="1" si="1215"/>
        <v>#DIV/0!</v>
      </c>
      <c r="DM1024" s="1601" t="e">
        <f t="shared" ca="1" si="1215"/>
        <v>#DIV/0!</v>
      </c>
      <c r="DN1024" s="1601" t="e">
        <f t="shared" ca="1" si="1215"/>
        <v>#DIV/0!</v>
      </c>
      <c r="DO1024" s="1601" t="e">
        <f t="shared" ca="1" si="1215"/>
        <v>#DIV/0!</v>
      </c>
      <c r="DP1024" s="1601" t="e">
        <f t="shared" ca="1" si="1215"/>
        <v>#DIV/0!</v>
      </c>
      <c r="DQ1024" s="1601" t="e">
        <f t="shared" ca="1" si="1215"/>
        <v>#DIV/0!</v>
      </c>
      <c r="DR1024" s="1601" t="e">
        <f t="shared" ca="1" si="1215"/>
        <v>#DIV/0!</v>
      </c>
      <c r="DS1024" s="1601" t="e">
        <f t="shared" ca="1" si="1215"/>
        <v>#DIV/0!</v>
      </c>
      <c r="DT1024" s="1601" t="e">
        <f t="shared" ca="1" si="1215"/>
        <v>#DIV/0!</v>
      </c>
      <c r="DU1024" s="1601" t="e">
        <f t="shared" ca="1" si="1215"/>
        <v>#DIV/0!</v>
      </c>
      <c r="DV1024" s="28" t="s">
        <v>803</v>
      </c>
    </row>
    <row r="1025" spans="3:126">
      <c r="C1025" s="913" t="s">
        <v>898</v>
      </c>
      <c r="DV1025" s="28" t="s">
        <v>803</v>
      </c>
    </row>
    <row r="1026" spans="3:126">
      <c r="C1026" s="859" t="s">
        <v>879</v>
      </c>
      <c r="E1026" s="1250">
        <f t="shared" ref="E1026:AJ1026" si="1216">IF( D1030&lt;0,0,-E1001+D1026)</f>
        <v>0</v>
      </c>
      <c r="F1026" s="1250">
        <f t="shared" ca="1" si="1216"/>
        <v>0</v>
      </c>
      <c r="G1026" s="1250">
        <f t="shared" ca="1" si="1216"/>
        <v>0</v>
      </c>
      <c r="H1026" s="1250">
        <f t="shared" ca="1" si="1216"/>
        <v>0</v>
      </c>
      <c r="I1026" s="1250">
        <f t="shared" ca="1" si="1216"/>
        <v>0</v>
      </c>
      <c r="J1026" s="1250">
        <f t="shared" ca="1" si="1216"/>
        <v>0</v>
      </c>
      <c r="K1026" s="1250">
        <f t="shared" ca="1" si="1216"/>
        <v>0</v>
      </c>
      <c r="L1026" s="1250">
        <f t="shared" ca="1" si="1216"/>
        <v>0</v>
      </c>
      <c r="M1026" s="1250">
        <f t="shared" ca="1" si="1216"/>
        <v>0</v>
      </c>
      <c r="N1026" s="1250">
        <f t="shared" ca="1" si="1216"/>
        <v>0</v>
      </c>
      <c r="O1026" s="1250">
        <f t="shared" ca="1" si="1216"/>
        <v>0</v>
      </c>
      <c r="P1026" s="1250">
        <f t="shared" ca="1" si="1216"/>
        <v>0</v>
      </c>
      <c r="Q1026" s="1250">
        <f t="shared" ca="1" si="1216"/>
        <v>0</v>
      </c>
      <c r="R1026" s="1250">
        <f t="shared" ca="1" si="1216"/>
        <v>0</v>
      </c>
      <c r="S1026" s="1250">
        <f t="shared" ca="1" si="1216"/>
        <v>0</v>
      </c>
      <c r="T1026" s="1250">
        <f t="shared" ca="1" si="1216"/>
        <v>0</v>
      </c>
      <c r="U1026" s="1250">
        <f t="shared" ca="1" si="1216"/>
        <v>0</v>
      </c>
      <c r="V1026" s="1250">
        <f t="shared" ca="1" si="1216"/>
        <v>0</v>
      </c>
      <c r="W1026" s="1250">
        <f t="shared" ca="1" si="1216"/>
        <v>0</v>
      </c>
      <c r="X1026" s="1250">
        <f t="shared" ca="1" si="1216"/>
        <v>0</v>
      </c>
      <c r="Y1026" s="1250">
        <f t="shared" ca="1" si="1216"/>
        <v>0</v>
      </c>
      <c r="Z1026" s="1250">
        <f t="shared" ca="1" si="1216"/>
        <v>0</v>
      </c>
      <c r="AA1026" s="1250">
        <f t="shared" ca="1" si="1216"/>
        <v>0</v>
      </c>
      <c r="AB1026" s="1250">
        <f t="shared" ca="1" si="1216"/>
        <v>0</v>
      </c>
      <c r="AC1026" s="1250">
        <f t="shared" ca="1" si="1216"/>
        <v>0</v>
      </c>
      <c r="AD1026" s="1250">
        <f t="shared" ca="1" si="1216"/>
        <v>0</v>
      </c>
      <c r="AE1026" s="1250">
        <f t="shared" ca="1" si="1216"/>
        <v>0</v>
      </c>
      <c r="AF1026" s="1250">
        <f t="shared" ca="1" si="1216"/>
        <v>0</v>
      </c>
      <c r="AG1026" s="1250">
        <f t="shared" ca="1" si="1216"/>
        <v>0</v>
      </c>
      <c r="AH1026" s="1250">
        <f t="shared" ca="1" si="1216"/>
        <v>0</v>
      </c>
      <c r="AI1026" s="1250">
        <f t="shared" ca="1" si="1216"/>
        <v>0</v>
      </c>
      <c r="AJ1026" s="1250">
        <f t="shared" ca="1" si="1216"/>
        <v>0</v>
      </c>
      <c r="AK1026" s="1250">
        <f t="shared" ref="AK1026:BP1026" ca="1" si="1217">IF( AJ1030&lt;0,0,-AK1001+AJ1026)</f>
        <v>0</v>
      </c>
      <c r="AL1026" s="1250">
        <f t="shared" ca="1" si="1217"/>
        <v>0</v>
      </c>
      <c r="AM1026" s="1250">
        <f t="shared" ca="1" si="1217"/>
        <v>0</v>
      </c>
      <c r="AN1026" s="1250">
        <f t="shared" ca="1" si="1217"/>
        <v>0</v>
      </c>
      <c r="AO1026" s="1250">
        <f t="shared" ca="1" si="1217"/>
        <v>0</v>
      </c>
      <c r="AP1026" s="1250">
        <f t="shared" ca="1" si="1217"/>
        <v>0</v>
      </c>
      <c r="AQ1026" s="1250">
        <f t="shared" ca="1" si="1217"/>
        <v>0</v>
      </c>
      <c r="AR1026" s="1250">
        <f t="shared" ca="1" si="1217"/>
        <v>0</v>
      </c>
      <c r="AS1026" s="1250">
        <f t="shared" ca="1" si="1217"/>
        <v>0</v>
      </c>
      <c r="AT1026" s="1250">
        <f t="shared" ca="1" si="1217"/>
        <v>0</v>
      </c>
      <c r="AU1026" s="1250">
        <f t="shared" ca="1" si="1217"/>
        <v>0</v>
      </c>
      <c r="AV1026" s="1250">
        <f t="shared" ca="1" si="1217"/>
        <v>0</v>
      </c>
      <c r="AW1026" s="1250">
        <f t="shared" ca="1" si="1217"/>
        <v>0</v>
      </c>
      <c r="AX1026" s="1250">
        <f t="shared" ca="1" si="1217"/>
        <v>0</v>
      </c>
      <c r="AY1026" s="1250">
        <f t="shared" ca="1" si="1217"/>
        <v>0</v>
      </c>
      <c r="AZ1026" s="1250">
        <f t="shared" ca="1" si="1217"/>
        <v>0</v>
      </c>
      <c r="BA1026" s="1250">
        <f t="shared" ca="1" si="1217"/>
        <v>0</v>
      </c>
      <c r="BB1026" s="1250">
        <f t="shared" ca="1" si="1217"/>
        <v>0</v>
      </c>
      <c r="BC1026" s="1250">
        <f t="shared" ca="1" si="1217"/>
        <v>0</v>
      </c>
      <c r="BD1026" s="1250">
        <f t="shared" ca="1" si="1217"/>
        <v>0</v>
      </c>
      <c r="BE1026" s="1250">
        <f t="shared" ca="1" si="1217"/>
        <v>0</v>
      </c>
      <c r="BF1026" s="1250">
        <f t="shared" ca="1" si="1217"/>
        <v>0</v>
      </c>
      <c r="BG1026" s="1250">
        <f t="shared" ca="1" si="1217"/>
        <v>0</v>
      </c>
      <c r="BH1026" s="1250">
        <f t="shared" ca="1" si="1217"/>
        <v>0</v>
      </c>
      <c r="BI1026" s="1250">
        <f t="shared" ca="1" si="1217"/>
        <v>0</v>
      </c>
      <c r="BJ1026" s="1250">
        <f t="shared" ca="1" si="1217"/>
        <v>0</v>
      </c>
      <c r="BK1026" s="1250">
        <f t="shared" ca="1" si="1217"/>
        <v>0</v>
      </c>
      <c r="BL1026" s="1250">
        <f t="shared" ca="1" si="1217"/>
        <v>0</v>
      </c>
      <c r="BM1026" s="1250">
        <f t="shared" ca="1" si="1217"/>
        <v>0</v>
      </c>
      <c r="BN1026" s="1250">
        <f t="shared" ca="1" si="1217"/>
        <v>0</v>
      </c>
      <c r="BO1026" s="1250">
        <f t="shared" ca="1" si="1217"/>
        <v>0</v>
      </c>
      <c r="BP1026" s="1250">
        <f t="shared" ca="1" si="1217"/>
        <v>0</v>
      </c>
      <c r="BQ1026" s="1250">
        <f t="shared" ref="BQ1026:CV1026" ca="1" si="1218">IF( BP1030&lt;0,0,-BQ1001+BP1026)</f>
        <v>0</v>
      </c>
      <c r="BR1026" s="1250">
        <f t="shared" ca="1" si="1218"/>
        <v>0</v>
      </c>
      <c r="BS1026" s="1250">
        <f t="shared" ca="1" si="1218"/>
        <v>0</v>
      </c>
      <c r="BT1026" s="1250">
        <f t="shared" ca="1" si="1218"/>
        <v>0</v>
      </c>
      <c r="BU1026" s="1250">
        <f t="shared" ca="1" si="1218"/>
        <v>0</v>
      </c>
      <c r="BV1026" s="1250">
        <f t="shared" ca="1" si="1218"/>
        <v>0</v>
      </c>
      <c r="BW1026" s="1250">
        <f t="shared" ca="1" si="1218"/>
        <v>0</v>
      </c>
      <c r="BX1026" s="1250">
        <f t="shared" ca="1" si="1218"/>
        <v>0</v>
      </c>
      <c r="BY1026" s="1250">
        <f t="shared" ca="1" si="1218"/>
        <v>0</v>
      </c>
      <c r="BZ1026" s="1250">
        <f t="shared" ca="1" si="1218"/>
        <v>0</v>
      </c>
      <c r="CA1026" s="1250">
        <f t="shared" ca="1" si="1218"/>
        <v>0</v>
      </c>
      <c r="CB1026" s="1250">
        <f t="shared" ca="1" si="1218"/>
        <v>0</v>
      </c>
      <c r="CC1026" s="1250">
        <f t="shared" ca="1" si="1218"/>
        <v>0</v>
      </c>
      <c r="CD1026" s="1250">
        <f t="shared" ca="1" si="1218"/>
        <v>0</v>
      </c>
      <c r="CE1026" s="1250">
        <f t="shared" ca="1" si="1218"/>
        <v>0</v>
      </c>
      <c r="CF1026" s="1250">
        <f t="shared" ca="1" si="1218"/>
        <v>0</v>
      </c>
      <c r="CG1026" s="1250">
        <f t="shared" ca="1" si="1218"/>
        <v>0</v>
      </c>
      <c r="CH1026" s="1250">
        <f t="shared" ca="1" si="1218"/>
        <v>0</v>
      </c>
      <c r="CI1026" s="1250">
        <f t="shared" ca="1" si="1218"/>
        <v>0</v>
      </c>
      <c r="CJ1026" s="1250">
        <f t="shared" ca="1" si="1218"/>
        <v>0</v>
      </c>
      <c r="CK1026" s="1250">
        <f t="shared" ca="1" si="1218"/>
        <v>0</v>
      </c>
      <c r="CL1026" s="1250">
        <f t="shared" ca="1" si="1218"/>
        <v>0</v>
      </c>
      <c r="CM1026" s="1250">
        <f t="shared" ca="1" si="1218"/>
        <v>0</v>
      </c>
      <c r="CN1026" s="1250">
        <f t="shared" ca="1" si="1218"/>
        <v>0</v>
      </c>
      <c r="CO1026" s="1250">
        <f t="shared" ca="1" si="1218"/>
        <v>0</v>
      </c>
      <c r="CP1026" s="1250">
        <f t="shared" ca="1" si="1218"/>
        <v>0</v>
      </c>
      <c r="CQ1026" s="1250">
        <f t="shared" ca="1" si="1218"/>
        <v>0</v>
      </c>
      <c r="CR1026" s="1250">
        <f t="shared" ca="1" si="1218"/>
        <v>0</v>
      </c>
      <c r="CS1026" s="1250">
        <f t="shared" ca="1" si="1218"/>
        <v>0</v>
      </c>
      <c r="CT1026" s="1250">
        <f t="shared" ca="1" si="1218"/>
        <v>0</v>
      </c>
      <c r="CU1026" s="1250">
        <f t="shared" ca="1" si="1218"/>
        <v>0</v>
      </c>
      <c r="CV1026" s="1250">
        <f t="shared" ca="1" si="1218"/>
        <v>0</v>
      </c>
      <c r="CW1026" s="1250">
        <f t="shared" ref="CW1026:DU1026" ca="1" si="1219">IF( CV1030&lt;0,0,-CW1001+CV1026)</f>
        <v>0</v>
      </c>
      <c r="CX1026" s="1250">
        <f t="shared" ca="1" si="1219"/>
        <v>0</v>
      </c>
      <c r="CY1026" s="1250">
        <f t="shared" ca="1" si="1219"/>
        <v>0</v>
      </c>
      <c r="CZ1026" s="1250">
        <f t="shared" ca="1" si="1219"/>
        <v>0</v>
      </c>
      <c r="DA1026" s="1250">
        <f t="shared" ca="1" si="1219"/>
        <v>0</v>
      </c>
      <c r="DB1026" s="1250">
        <f t="shared" ca="1" si="1219"/>
        <v>0</v>
      </c>
      <c r="DC1026" s="1250">
        <f t="shared" ca="1" si="1219"/>
        <v>0</v>
      </c>
      <c r="DD1026" s="1250">
        <f t="shared" ca="1" si="1219"/>
        <v>0</v>
      </c>
      <c r="DE1026" s="1250">
        <f t="shared" ca="1" si="1219"/>
        <v>0</v>
      </c>
      <c r="DF1026" s="1250">
        <f t="shared" ca="1" si="1219"/>
        <v>0</v>
      </c>
      <c r="DG1026" s="1250">
        <f t="shared" ca="1" si="1219"/>
        <v>0</v>
      </c>
      <c r="DH1026" s="1250">
        <f t="shared" ca="1" si="1219"/>
        <v>0</v>
      </c>
      <c r="DI1026" s="1250">
        <f t="shared" ca="1" si="1219"/>
        <v>0</v>
      </c>
      <c r="DJ1026" s="1250">
        <f t="shared" ca="1" si="1219"/>
        <v>0</v>
      </c>
      <c r="DK1026" s="1250">
        <f t="shared" ca="1" si="1219"/>
        <v>0</v>
      </c>
      <c r="DL1026" s="1250">
        <f t="shared" ca="1" si="1219"/>
        <v>0</v>
      </c>
      <c r="DM1026" s="1250">
        <f t="shared" ca="1" si="1219"/>
        <v>0</v>
      </c>
      <c r="DN1026" s="1250">
        <f t="shared" ca="1" si="1219"/>
        <v>0</v>
      </c>
      <c r="DO1026" s="1250">
        <f t="shared" ca="1" si="1219"/>
        <v>0</v>
      </c>
      <c r="DP1026" s="1250">
        <f t="shared" ca="1" si="1219"/>
        <v>0</v>
      </c>
      <c r="DQ1026" s="1250">
        <f t="shared" ca="1" si="1219"/>
        <v>0</v>
      </c>
      <c r="DR1026" s="1250">
        <f t="shared" ca="1" si="1219"/>
        <v>0</v>
      </c>
      <c r="DS1026" s="1250">
        <f t="shared" ca="1" si="1219"/>
        <v>0</v>
      </c>
      <c r="DT1026" s="1250">
        <f t="shared" ca="1" si="1219"/>
        <v>0</v>
      </c>
      <c r="DU1026" s="1250">
        <f t="shared" ca="1" si="1219"/>
        <v>0</v>
      </c>
      <c r="DV1026" s="28" t="s">
        <v>803</v>
      </c>
    </row>
    <row r="1027" spans="3:126">
      <c r="C1027" s="859" t="s">
        <v>899</v>
      </c>
      <c r="E1027" s="1250">
        <f t="shared" ref="E1027:AJ1027" si="1220">IF( E1026=0,0,-E1002+D1027)</f>
        <v>0</v>
      </c>
      <c r="F1027" s="1250">
        <f t="shared" ca="1" si="1220"/>
        <v>0</v>
      </c>
      <c r="G1027" s="1250">
        <f t="shared" ca="1" si="1220"/>
        <v>0</v>
      </c>
      <c r="H1027" s="1250">
        <f t="shared" ca="1" si="1220"/>
        <v>0</v>
      </c>
      <c r="I1027" s="1250">
        <f t="shared" ca="1" si="1220"/>
        <v>0</v>
      </c>
      <c r="J1027" s="1250">
        <f t="shared" ca="1" si="1220"/>
        <v>0</v>
      </c>
      <c r="K1027" s="1250">
        <f t="shared" ca="1" si="1220"/>
        <v>0</v>
      </c>
      <c r="L1027" s="1250">
        <f t="shared" ca="1" si="1220"/>
        <v>0</v>
      </c>
      <c r="M1027" s="1250">
        <f t="shared" ca="1" si="1220"/>
        <v>0</v>
      </c>
      <c r="N1027" s="1250">
        <f t="shared" ca="1" si="1220"/>
        <v>0</v>
      </c>
      <c r="O1027" s="1250">
        <f t="shared" ca="1" si="1220"/>
        <v>0</v>
      </c>
      <c r="P1027" s="1250">
        <f t="shared" ca="1" si="1220"/>
        <v>0</v>
      </c>
      <c r="Q1027" s="1250">
        <f t="shared" ca="1" si="1220"/>
        <v>0</v>
      </c>
      <c r="R1027" s="1250">
        <f t="shared" ca="1" si="1220"/>
        <v>0</v>
      </c>
      <c r="S1027" s="1250">
        <f t="shared" ca="1" si="1220"/>
        <v>0</v>
      </c>
      <c r="T1027" s="1250">
        <f t="shared" ca="1" si="1220"/>
        <v>0</v>
      </c>
      <c r="U1027" s="1250">
        <f t="shared" ca="1" si="1220"/>
        <v>0</v>
      </c>
      <c r="V1027" s="1250">
        <f t="shared" ca="1" si="1220"/>
        <v>0</v>
      </c>
      <c r="W1027" s="1250">
        <f t="shared" ca="1" si="1220"/>
        <v>0</v>
      </c>
      <c r="X1027" s="1250">
        <f t="shared" ca="1" si="1220"/>
        <v>0</v>
      </c>
      <c r="Y1027" s="1250">
        <f t="shared" ca="1" si="1220"/>
        <v>0</v>
      </c>
      <c r="Z1027" s="1250">
        <f t="shared" ca="1" si="1220"/>
        <v>0</v>
      </c>
      <c r="AA1027" s="1250">
        <f t="shared" ca="1" si="1220"/>
        <v>0</v>
      </c>
      <c r="AB1027" s="1250">
        <f t="shared" ca="1" si="1220"/>
        <v>0</v>
      </c>
      <c r="AC1027" s="1250">
        <f t="shared" ca="1" si="1220"/>
        <v>0</v>
      </c>
      <c r="AD1027" s="1250">
        <f t="shared" ca="1" si="1220"/>
        <v>0</v>
      </c>
      <c r="AE1027" s="1250">
        <f t="shared" ca="1" si="1220"/>
        <v>0</v>
      </c>
      <c r="AF1027" s="1250">
        <f t="shared" ca="1" si="1220"/>
        <v>0</v>
      </c>
      <c r="AG1027" s="1250">
        <f t="shared" ca="1" si="1220"/>
        <v>0</v>
      </c>
      <c r="AH1027" s="1250">
        <f t="shared" ca="1" si="1220"/>
        <v>0</v>
      </c>
      <c r="AI1027" s="1250">
        <f t="shared" ca="1" si="1220"/>
        <v>0</v>
      </c>
      <c r="AJ1027" s="1250">
        <f t="shared" ca="1" si="1220"/>
        <v>0</v>
      </c>
      <c r="AK1027" s="1250">
        <f t="shared" ref="AK1027:BP1027" ca="1" si="1221">IF( AK1026=0,0,-AK1002+AJ1027)</f>
        <v>0</v>
      </c>
      <c r="AL1027" s="1250">
        <f t="shared" ca="1" si="1221"/>
        <v>0</v>
      </c>
      <c r="AM1027" s="1250">
        <f t="shared" ca="1" si="1221"/>
        <v>0</v>
      </c>
      <c r="AN1027" s="1250">
        <f t="shared" ca="1" si="1221"/>
        <v>0</v>
      </c>
      <c r="AO1027" s="1250">
        <f t="shared" ca="1" si="1221"/>
        <v>0</v>
      </c>
      <c r="AP1027" s="1250">
        <f t="shared" ca="1" si="1221"/>
        <v>0</v>
      </c>
      <c r="AQ1027" s="1250">
        <f t="shared" ca="1" si="1221"/>
        <v>0</v>
      </c>
      <c r="AR1027" s="1250">
        <f t="shared" ca="1" si="1221"/>
        <v>0</v>
      </c>
      <c r="AS1027" s="1250">
        <f t="shared" ca="1" si="1221"/>
        <v>0</v>
      </c>
      <c r="AT1027" s="1250">
        <f t="shared" ca="1" si="1221"/>
        <v>0</v>
      </c>
      <c r="AU1027" s="1250">
        <f t="shared" ca="1" si="1221"/>
        <v>0</v>
      </c>
      <c r="AV1027" s="1250">
        <f t="shared" ca="1" si="1221"/>
        <v>0</v>
      </c>
      <c r="AW1027" s="1250">
        <f t="shared" ca="1" si="1221"/>
        <v>0</v>
      </c>
      <c r="AX1027" s="1250">
        <f t="shared" ca="1" si="1221"/>
        <v>0</v>
      </c>
      <c r="AY1027" s="1250">
        <f t="shared" ca="1" si="1221"/>
        <v>0</v>
      </c>
      <c r="AZ1027" s="1250">
        <f t="shared" ca="1" si="1221"/>
        <v>0</v>
      </c>
      <c r="BA1027" s="1250">
        <f t="shared" ca="1" si="1221"/>
        <v>0</v>
      </c>
      <c r="BB1027" s="1250">
        <f t="shared" ca="1" si="1221"/>
        <v>0</v>
      </c>
      <c r="BC1027" s="1250">
        <f t="shared" ca="1" si="1221"/>
        <v>0</v>
      </c>
      <c r="BD1027" s="1250">
        <f t="shared" ca="1" si="1221"/>
        <v>0</v>
      </c>
      <c r="BE1027" s="1250">
        <f t="shared" ca="1" si="1221"/>
        <v>0</v>
      </c>
      <c r="BF1027" s="1250">
        <f t="shared" ca="1" si="1221"/>
        <v>0</v>
      </c>
      <c r="BG1027" s="1250">
        <f t="shared" ca="1" si="1221"/>
        <v>0</v>
      </c>
      <c r="BH1027" s="1250">
        <f t="shared" ca="1" si="1221"/>
        <v>0</v>
      </c>
      <c r="BI1027" s="1250">
        <f t="shared" ca="1" si="1221"/>
        <v>0</v>
      </c>
      <c r="BJ1027" s="1250">
        <f t="shared" ca="1" si="1221"/>
        <v>0</v>
      </c>
      <c r="BK1027" s="1250">
        <f t="shared" ca="1" si="1221"/>
        <v>0</v>
      </c>
      <c r="BL1027" s="1250">
        <f t="shared" ca="1" si="1221"/>
        <v>0</v>
      </c>
      <c r="BM1027" s="1250">
        <f t="shared" ca="1" si="1221"/>
        <v>0</v>
      </c>
      <c r="BN1027" s="1250">
        <f t="shared" ca="1" si="1221"/>
        <v>0</v>
      </c>
      <c r="BO1027" s="1250">
        <f t="shared" ca="1" si="1221"/>
        <v>0</v>
      </c>
      <c r="BP1027" s="1250">
        <f t="shared" ca="1" si="1221"/>
        <v>0</v>
      </c>
      <c r="BQ1027" s="1250">
        <f t="shared" ref="BQ1027:CV1027" ca="1" si="1222">IF( BQ1026=0,0,-BQ1002+BP1027)</f>
        <v>0</v>
      </c>
      <c r="BR1027" s="1250">
        <f t="shared" ca="1" si="1222"/>
        <v>0</v>
      </c>
      <c r="BS1027" s="1250">
        <f t="shared" ca="1" si="1222"/>
        <v>0</v>
      </c>
      <c r="BT1027" s="1250">
        <f t="shared" ca="1" si="1222"/>
        <v>0</v>
      </c>
      <c r="BU1027" s="1250">
        <f t="shared" ca="1" si="1222"/>
        <v>0</v>
      </c>
      <c r="BV1027" s="1250">
        <f t="shared" ca="1" si="1222"/>
        <v>0</v>
      </c>
      <c r="BW1027" s="1250">
        <f t="shared" ca="1" si="1222"/>
        <v>0</v>
      </c>
      <c r="BX1027" s="1250">
        <f t="shared" ca="1" si="1222"/>
        <v>0</v>
      </c>
      <c r="BY1027" s="1250">
        <f t="shared" ca="1" si="1222"/>
        <v>0</v>
      </c>
      <c r="BZ1027" s="1250">
        <f t="shared" ca="1" si="1222"/>
        <v>0</v>
      </c>
      <c r="CA1027" s="1250">
        <f t="shared" ca="1" si="1222"/>
        <v>0</v>
      </c>
      <c r="CB1027" s="1250">
        <f t="shared" ca="1" si="1222"/>
        <v>0</v>
      </c>
      <c r="CC1027" s="1250">
        <f t="shared" ca="1" si="1222"/>
        <v>0</v>
      </c>
      <c r="CD1027" s="1250">
        <f t="shared" ca="1" si="1222"/>
        <v>0</v>
      </c>
      <c r="CE1027" s="1250">
        <f t="shared" ca="1" si="1222"/>
        <v>0</v>
      </c>
      <c r="CF1027" s="1250">
        <f t="shared" ca="1" si="1222"/>
        <v>0</v>
      </c>
      <c r="CG1027" s="1250">
        <f t="shared" ca="1" si="1222"/>
        <v>0</v>
      </c>
      <c r="CH1027" s="1250">
        <f t="shared" ca="1" si="1222"/>
        <v>0</v>
      </c>
      <c r="CI1027" s="1250">
        <f t="shared" ca="1" si="1222"/>
        <v>0</v>
      </c>
      <c r="CJ1027" s="1250">
        <f t="shared" ca="1" si="1222"/>
        <v>0</v>
      </c>
      <c r="CK1027" s="1250">
        <f t="shared" ca="1" si="1222"/>
        <v>0</v>
      </c>
      <c r="CL1027" s="1250">
        <f t="shared" ca="1" si="1222"/>
        <v>0</v>
      </c>
      <c r="CM1027" s="1250">
        <f t="shared" ca="1" si="1222"/>
        <v>0</v>
      </c>
      <c r="CN1027" s="1250">
        <f t="shared" ca="1" si="1222"/>
        <v>0</v>
      </c>
      <c r="CO1027" s="1250">
        <f t="shared" ca="1" si="1222"/>
        <v>0</v>
      </c>
      <c r="CP1027" s="1250">
        <f t="shared" ca="1" si="1222"/>
        <v>0</v>
      </c>
      <c r="CQ1027" s="1250">
        <f t="shared" ca="1" si="1222"/>
        <v>0</v>
      </c>
      <c r="CR1027" s="1250">
        <f t="shared" ca="1" si="1222"/>
        <v>0</v>
      </c>
      <c r="CS1027" s="1250">
        <f t="shared" ca="1" si="1222"/>
        <v>0</v>
      </c>
      <c r="CT1027" s="1250">
        <f t="shared" ca="1" si="1222"/>
        <v>0</v>
      </c>
      <c r="CU1027" s="1250">
        <f t="shared" ca="1" si="1222"/>
        <v>0</v>
      </c>
      <c r="CV1027" s="1250">
        <f t="shared" ca="1" si="1222"/>
        <v>0</v>
      </c>
      <c r="CW1027" s="1250">
        <f t="shared" ref="CW1027:EB1027" ca="1" si="1223">IF( CW1026=0,0,-CW1002+CV1027)</f>
        <v>0</v>
      </c>
      <c r="CX1027" s="1250">
        <f t="shared" ca="1" si="1223"/>
        <v>0</v>
      </c>
      <c r="CY1027" s="1250">
        <f t="shared" ca="1" si="1223"/>
        <v>0</v>
      </c>
      <c r="CZ1027" s="1250">
        <f t="shared" ca="1" si="1223"/>
        <v>0</v>
      </c>
      <c r="DA1027" s="1250">
        <f t="shared" ca="1" si="1223"/>
        <v>0</v>
      </c>
      <c r="DB1027" s="1250">
        <f t="shared" ca="1" si="1223"/>
        <v>0</v>
      </c>
      <c r="DC1027" s="1250">
        <f t="shared" ca="1" si="1223"/>
        <v>0</v>
      </c>
      <c r="DD1027" s="1250">
        <f t="shared" ca="1" si="1223"/>
        <v>0</v>
      </c>
      <c r="DE1027" s="1250">
        <f t="shared" ca="1" si="1223"/>
        <v>0</v>
      </c>
      <c r="DF1027" s="1250">
        <f t="shared" ca="1" si="1223"/>
        <v>0</v>
      </c>
      <c r="DG1027" s="1250">
        <f t="shared" ca="1" si="1223"/>
        <v>0</v>
      </c>
      <c r="DH1027" s="1250">
        <f t="shared" ca="1" si="1223"/>
        <v>0</v>
      </c>
      <c r="DI1027" s="1250">
        <f t="shared" ca="1" si="1223"/>
        <v>0</v>
      </c>
      <c r="DJ1027" s="1250">
        <f t="shared" ca="1" si="1223"/>
        <v>0</v>
      </c>
      <c r="DK1027" s="1250">
        <f t="shared" ca="1" si="1223"/>
        <v>0</v>
      </c>
      <c r="DL1027" s="1250">
        <f t="shared" ca="1" si="1223"/>
        <v>0</v>
      </c>
      <c r="DM1027" s="1250">
        <f t="shared" ca="1" si="1223"/>
        <v>0</v>
      </c>
      <c r="DN1027" s="1250">
        <f t="shared" ca="1" si="1223"/>
        <v>0</v>
      </c>
      <c r="DO1027" s="1250">
        <f t="shared" ca="1" si="1223"/>
        <v>0</v>
      </c>
      <c r="DP1027" s="1250">
        <f t="shared" ca="1" si="1223"/>
        <v>0</v>
      </c>
      <c r="DQ1027" s="1250">
        <f t="shared" ca="1" si="1223"/>
        <v>0</v>
      </c>
      <c r="DR1027" s="1250">
        <f t="shared" ca="1" si="1223"/>
        <v>0</v>
      </c>
      <c r="DS1027" s="1250">
        <f t="shared" ca="1" si="1223"/>
        <v>0</v>
      </c>
      <c r="DT1027" s="1250">
        <f t="shared" ca="1" si="1223"/>
        <v>0</v>
      </c>
      <c r="DU1027" s="1250">
        <f t="shared" ca="1" si="1223"/>
        <v>0</v>
      </c>
      <c r="DV1027" s="28" t="s">
        <v>803</v>
      </c>
    </row>
    <row r="1028" spans="3:126">
      <c r="C1028" s="859" t="s">
        <v>900</v>
      </c>
      <c r="E1028" s="910"/>
      <c r="F1028" s="911"/>
      <c r="G1028" s="911"/>
      <c r="H1028" s="911"/>
      <c r="I1028" s="911"/>
      <c r="J1028" s="911"/>
      <c r="K1028" s="911"/>
      <c r="L1028" s="911"/>
      <c r="M1028" s="911"/>
      <c r="N1028" s="911"/>
      <c r="O1028" s="911"/>
      <c r="P1028" s="911"/>
      <c r="Q1028" s="911"/>
      <c r="R1028" s="911"/>
      <c r="S1028" s="911"/>
      <c r="T1028" s="911"/>
      <c r="U1028" s="911"/>
      <c r="V1028" s="911"/>
      <c r="W1028" s="911"/>
      <c r="X1028" s="911"/>
      <c r="Y1028" s="911"/>
      <c r="Z1028" s="911"/>
      <c r="AA1028" s="911"/>
      <c r="AB1028" s="911"/>
      <c r="AC1028" s="911"/>
      <c r="AD1028" s="911"/>
      <c r="AE1028" s="911"/>
      <c r="AF1028" s="911"/>
      <c r="AG1028" s="911"/>
      <c r="AH1028" s="911"/>
      <c r="AI1028" s="911"/>
      <c r="AJ1028" s="911"/>
      <c r="AK1028" s="911"/>
      <c r="AL1028" s="911"/>
      <c r="AM1028" s="911"/>
      <c r="AN1028" s="911"/>
      <c r="AO1028" s="911"/>
      <c r="AP1028" s="911"/>
      <c r="AQ1028" s="911"/>
      <c r="AR1028" s="911"/>
      <c r="AS1028" s="911"/>
      <c r="AT1028" s="911"/>
      <c r="AU1028" s="911"/>
      <c r="AV1028" s="911"/>
      <c r="AW1028" s="911"/>
      <c r="AX1028" s="911"/>
      <c r="AY1028" s="911"/>
      <c r="AZ1028" s="911"/>
      <c r="BA1028" s="911"/>
      <c r="BB1028" s="911"/>
      <c r="BC1028" s="911"/>
      <c r="BD1028" s="911"/>
      <c r="BE1028" s="911"/>
      <c r="BF1028" s="911"/>
      <c r="BG1028" s="911"/>
      <c r="BH1028" s="911"/>
      <c r="BI1028" s="911"/>
      <c r="BJ1028" s="911"/>
      <c r="BK1028" s="911"/>
      <c r="BL1028" s="911"/>
      <c r="BM1028" s="911"/>
      <c r="BN1028" s="911"/>
      <c r="BO1028" s="911"/>
      <c r="BP1028" s="911"/>
      <c r="BQ1028" s="911"/>
      <c r="BR1028" s="911"/>
      <c r="BS1028" s="911"/>
      <c r="BT1028" s="911"/>
      <c r="BU1028" s="911"/>
      <c r="BV1028" s="911"/>
      <c r="BW1028" s="911"/>
      <c r="BX1028" s="911"/>
      <c r="BY1028" s="911"/>
      <c r="BZ1028" s="911"/>
      <c r="CA1028" s="911"/>
      <c r="CB1028" s="911"/>
      <c r="CC1028" s="911"/>
      <c r="CD1028" s="911"/>
      <c r="CE1028" s="911"/>
      <c r="CF1028" s="911"/>
      <c r="CG1028" s="911"/>
      <c r="CH1028" s="911"/>
      <c r="CI1028" s="911"/>
      <c r="CJ1028" s="911"/>
      <c r="CK1028" s="911"/>
      <c r="CL1028" s="911"/>
      <c r="CM1028" s="911"/>
      <c r="CN1028" s="911"/>
      <c r="CO1028" s="911"/>
      <c r="CP1028" s="911"/>
      <c r="CQ1028" s="911"/>
      <c r="CR1028" s="911"/>
      <c r="CS1028" s="911"/>
      <c r="CT1028" s="911"/>
      <c r="CU1028" s="911"/>
      <c r="CV1028" s="911"/>
      <c r="CW1028" s="911"/>
      <c r="CX1028" s="911"/>
      <c r="CY1028" s="911"/>
      <c r="CZ1028" s="911"/>
      <c r="DA1028" s="911"/>
      <c r="DB1028" s="911"/>
      <c r="DC1028" s="911"/>
      <c r="DD1028" s="911"/>
      <c r="DE1028" s="911"/>
      <c r="DF1028" s="911"/>
      <c r="DG1028" s="911"/>
      <c r="DH1028" s="911"/>
      <c r="DI1028" s="911"/>
      <c r="DJ1028" s="911"/>
      <c r="DK1028" s="911"/>
      <c r="DL1028" s="911"/>
      <c r="DM1028" s="911"/>
      <c r="DN1028" s="911"/>
      <c r="DO1028" s="911"/>
      <c r="DP1028" s="911"/>
      <c r="DQ1028" s="911"/>
      <c r="DR1028" s="911"/>
      <c r="DS1028" s="911"/>
      <c r="DT1028" s="911"/>
      <c r="DU1028" s="912"/>
      <c r="DV1028" s="28" t="s">
        <v>803</v>
      </c>
    </row>
    <row r="1029" spans="3:126">
      <c r="C1029" s="859" t="s">
        <v>901</v>
      </c>
      <c r="E1029" s="1250">
        <f>IF(E1026=0,0,MAX(IF($J$39="DCF",E762,E763)-Val!D29,SUM(E1026:E1028))-SUM(E1026:E1028))</f>
        <v>0</v>
      </c>
      <c r="F1029" s="1250">
        <f ca="1">IF(F1026=0,0,MAX(IF($J$39="DCF",F762,F763)-Val!E29,SUM(F1026:F1028))-SUM(F1026:F1028))</f>
        <v>0</v>
      </c>
      <c r="G1029" s="1250">
        <f ca="1">IF(G1026=0,0,MAX(IF($J$39="DCF",G762,G763)-Val!F29,SUM(G1026:G1028))-SUM(G1026:G1028))</f>
        <v>0</v>
      </c>
      <c r="H1029" s="1250">
        <f ca="1">IF(H1026=0,0,MAX(IF($J$39="DCF",H762,H763)-Val!G29,SUM(H1026:H1028))-SUM(H1026:H1028))</f>
        <v>0</v>
      </c>
      <c r="I1029" s="1250">
        <f ca="1">IF(I1026=0,0,MAX(IF($J$39="DCF",I762,I763)-Val!H29,SUM(I1026:I1028))-SUM(I1026:I1028))</f>
        <v>0</v>
      </c>
      <c r="J1029" s="1250">
        <f ca="1">IF(J1026=0,0,MAX(IF($J$39="DCF",J762,J763)-Val!I29,SUM(J1026:J1028))-SUM(J1026:J1028))</f>
        <v>0</v>
      </c>
      <c r="K1029" s="1250">
        <f ca="1">IF(K1026=0,0,MAX(IF($J$39="DCF",K762,K763)-Val!J29,SUM(K1026:K1028))-SUM(K1026:K1028))</f>
        <v>0</v>
      </c>
      <c r="L1029" s="1250">
        <f ca="1">IF(L1026=0,0,MAX(IF($J$39="DCF",L762,L763)-Val!K29,SUM(L1026:L1028))-SUM(L1026:L1028))</f>
        <v>0</v>
      </c>
      <c r="M1029" s="1250">
        <f ca="1">IF(M1026=0,0,MAX(IF($J$39="DCF",M762,M763)-Val!L29,SUM(M1026:M1028))-SUM(M1026:M1028))</f>
        <v>0</v>
      </c>
      <c r="N1029" s="1250">
        <f ca="1">IF(N1026=0,0,MAX(IF($J$39="DCF",N762,N763)-Val!M29,SUM(N1026:N1028))-SUM(N1026:N1028))</f>
        <v>0</v>
      </c>
      <c r="O1029" s="1250">
        <f ca="1">IF(O1026=0,0,MAX(IF($J$39="DCF",O762,O763)-Val!N29,SUM(O1026:O1028))-SUM(O1026:O1028))</f>
        <v>0</v>
      </c>
      <c r="P1029" s="1250">
        <f ca="1">IF(P1026=0,0,MAX(IF($J$39="DCF",P762,P763)-Val!O29,SUM(P1026:P1028))-SUM(P1026:P1028))</f>
        <v>0</v>
      </c>
      <c r="Q1029" s="1250">
        <f ca="1">IF(Q1026=0,0,MAX(IF($J$39="DCF",Q762,Q763)-Val!P29,SUM(Q1026:Q1028))-SUM(Q1026:Q1028))</f>
        <v>0</v>
      </c>
      <c r="R1029" s="1250">
        <f ca="1">IF(R1026=0,0,MAX(IF($J$39="DCF",R762,R763)-Val!Q29,SUM(R1026:R1028))-SUM(R1026:R1028))</f>
        <v>0</v>
      </c>
      <c r="S1029" s="1250">
        <f ca="1">IF(S1026=0,0,MAX(IF($J$39="DCF",S762,S763)-Val!R29,SUM(S1026:S1028))-SUM(S1026:S1028))</f>
        <v>0</v>
      </c>
      <c r="T1029" s="1250">
        <f ca="1">IF(T1026=0,0,MAX(IF($J$39="DCF",T762,T763)-Val!S29,SUM(T1026:T1028))-SUM(T1026:T1028))</f>
        <v>0</v>
      </c>
      <c r="U1029" s="1250">
        <f ca="1">IF(U1026=0,0,MAX(IF($J$39="DCF",U762,U763)-Val!T29,SUM(U1026:U1028))-SUM(U1026:U1028))</f>
        <v>0</v>
      </c>
      <c r="V1029" s="1250">
        <f ca="1">IF(V1026=0,0,MAX(IF($J$39="DCF",V762,V763)-Val!U29,SUM(V1026:V1028))-SUM(V1026:V1028))</f>
        <v>0</v>
      </c>
      <c r="W1029" s="1250">
        <f ca="1">IF(W1026=0,0,MAX(IF($J$39="DCF",W762,W763)-Val!V29,SUM(W1026:W1028))-SUM(W1026:W1028))</f>
        <v>0</v>
      </c>
      <c r="X1029" s="1250">
        <f ca="1">IF(X1026=0,0,MAX(IF($J$39="DCF",X762,X763)-Val!W29,SUM(X1026:X1028))-SUM(X1026:X1028))</f>
        <v>0</v>
      </c>
      <c r="Y1029" s="1250">
        <f ca="1">IF(Y1026=0,0,MAX(IF($J$39="DCF",Y762,Y763)-Val!X29,SUM(Y1026:Y1028))-SUM(Y1026:Y1028))</f>
        <v>0</v>
      </c>
      <c r="Z1029" s="1250">
        <f ca="1">IF(Z1026=0,0,MAX(IF($J$39="DCF",Z762,Z763)-Val!Y29,SUM(Z1026:Z1028))-SUM(Z1026:Z1028))</f>
        <v>0</v>
      </c>
      <c r="AA1029" s="1250">
        <f ca="1">IF(AA1026=0,0,MAX(IF($J$39="DCF",AA762,AA763)-Val!Z29,SUM(AA1026:AA1028))-SUM(AA1026:AA1028))</f>
        <v>0</v>
      </c>
      <c r="AB1029" s="1250">
        <f ca="1">IF(AB1026=0,0,MAX(IF($J$39="DCF",AB762,AB763)-Val!AA29,SUM(AB1026:AB1028))-SUM(AB1026:AB1028))</f>
        <v>0</v>
      </c>
      <c r="AC1029" s="1250">
        <f ca="1">IF(AC1026=0,0,MAX(IF($J$39="DCF",AC762,AC763)-Val!AB29,SUM(AC1026:AC1028))-SUM(AC1026:AC1028))</f>
        <v>0</v>
      </c>
      <c r="AD1029" s="1250">
        <f ca="1">IF(AD1026=0,0,MAX(IF($J$39="DCF",AD762,AD763)-Val!AC29,SUM(AD1026:AD1028))-SUM(AD1026:AD1028))</f>
        <v>0</v>
      </c>
      <c r="AE1029" s="1250">
        <f ca="1">IF(AE1026=0,0,MAX(IF($J$39="DCF",AE762,AE763)-Val!AD29,SUM(AE1026:AE1028))-SUM(AE1026:AE1028))</f>
        <v>0</v>
      </c>
      <c r="AF1029" s="1250">
        <f ca="1">IF(AF1026=0,0,MAX(IF($J$39="DCF",AF762,AF763)-Val!AE29,SUM(AF1026:AF1028))-SUM(AF1026:AF1028))</f>
        <v>0</v>
      </c>
      <c r="AG1029" s="1250">
        <f ca="1">IF(AG1026=0,0,MAX(IF($J$39="DCF",AG762,AG763)-Val!AF29,SUM(AG1026:AG1028))-SUM(AG1026:AG1028))</f>
        <v>0</v>
      </c>
      <c r="AH1029" s="1250">
        <f ca="1">IF(AH1026=0,0,MAX(IF($J$39="DCF",AH762,AH763)-Val!AG29,SUM(AH1026:AH1028))-SUM(AH1026:AH1028))</f>
        <v>0</v>
      </c>
      <c r="AI1029" s="1250">
        <f ca="1">IF(AI1026=0,0,MAX(IF($J$39="DCF",AI762,AI763)-Val!AH29,SUM(AI1026:AI1028))-SUM(AI1026:AI1028))</f>
        <v>0</v>
      </c>
      <c r="AJ1029" s="1250">
        <f ca="1">IF(AJ1026=0,0,MAX(IF($J$39="DCF",AJ762,AJ763)-Val!AI29,SUM(AJ1026:AJ1028))-SUM(AJ1026:AJ1028))</f>
        <v>0</v>
      </c>
      <c r="AK1029" s="1250">
        <f ca="1">IF(AK1026=0,0,MAX(IF($J$39="DCF",AK762,AK763)-Val!AJ29,SUM(AK1026:AK1028))-SUM(AK1026:AK1028))</f>
        <v>0</v>
      </c>
      <c r="AL1029" s="1250">
        <f ca="1">IF(AL1026=0,0,MAX(IF($J$39="DCF",AL762,AL763)-Val!AK29,SUM(AL1026:AL1028))-SUM(AL1026:AL1028))</f>
        <v>0</v>
      </c>
      <c r="AM1029" s="1250">
        <f ca="1">IF(AM1026=0,0,MAX(IF($J$39="DCF",AM762,AM763)-Val!AL29,SUM(AM1026:AM1028))-SUM(AM1026:AM1028))</f>
        <v>0</v>
      </c>
      <c r="AN1029" s="1250">
        <f ca="1">IF(AN1026=0,0,MAX(IF($J$39="DCF",AN762,AN763)-Val!AM29,SUM(AN1026:AN1028))-SUM(AN1026:AN1028))</f>
        <v>0</v>
      </c>
      <c r="AO1029" s="1250">
        <f ca="1">IF(AO1026=0,0,MAX(IF($J$39="DCF",AO762,AO763)-Val!AN29,SUM(AO1026:AO1028))-SUM(AO1026:AO1028))</f>
        <v>0</v>
      </c>
      <c r="AP1029" s="1250">
        <f ca="1">IF(AP1026=0,0,MAX(IF($J$39="DCF",AP762,AP763)-Val!AO29,SUM(AP1026:AP1028))-SUM(AP1026:AP1028))</f>
        <v>0</v>
      </c>
      <c r="AQ1029" s="1250">
        <f ca="1">IF(AQ1026=0,0,MAX(IF($J$39="DCF",AQ762,AQ763)-Val!AP29,SUM(AQ1026:AQ1028))-SUM(AQ1026:AQ1028))</f>
        <v>0</v>
      </c>
      <c r="AR1029" s="1250">
        <f ca="1">IF(AR1026=0,0,MAX(IF($J$39="DCF",AR762,AR763)-Val!AQ29,SUM(AR1026:AR1028))-SUM(AR1026:AR1028))</f>
        <v>0</v>
      </c>
      <c r="AS1029" s="1250">
        <f ca="1">IF(AS1026=0,0,MAX(IF($J$39="DCF",AS762,AS763)-Val!AR29,SUM(AS1026:AS1028))-SUM(AS1026:AS1028))</f>
        <v>0</v>
      </c>
      <c r="AT1029" s="1250">
        <f ca="1">IF(AT1026=0,0,MAX(IF($J$39="DCF",AT762,AT763)-Val!AS29,SUM(AT1026:AT1028))-SUM(AT1026:AT1028))</f>
        <v>0</v>
      </c>
      <c r="AU1029" s="1250">
        <f ca="1">IF(AU1026=0,0,MAX(IF($J$39="DCF",AU762,AU763)-Val!AT29,SUM(AU1026:AU1028))-SUM(AU1026:AU1028))</f>
        <v>0</v>
      </c>
      <c r="AV1029" s="1250">
        <f ca="1">IF(AV1026=0,0,MAX(IF($J$39="DCF",AV762,AV763)-Val!AU29,SUM(AV1026:AV1028))-SUM(AV1026:AV1028))</f>
        <v>0</v>
      </c>
      <c r="AW1029" s="1250">
        <f ca="1">IF(AW1026=0,0,MAX(IF($J$39="DCF",AW762,AW763)-Val!AV29,SUM(AW1026:AW1028))-SUM(AW1026:AW1028))</f>
        <v>0</v>
      </c>
      <c r="AX1029" s="1250">
        <f ca="1">IF(AX1026=0,0,MAX(IF($J$39="DCF",AX762,AX763)-Val!AW29,SUM(AX1026:AX1028))-SUM(AX1026:AX1028))</f>
        <v>0</v>
      </c>
      <c r="AY1029" s="1250">
        <f ca="1">IF(AY1026=0,0,MAX(IF($J$39="DCF",AY762,AY763)-Val!AX29,SUM(AY1026:AY1028))-SUM(AY1026:AY1028))</f>
        <v>0</v>
      </c>
      <c r="AZ1029" s="1250">
        <f ca="1">IF(AZ1026=0,0,MAX(IF($J$39="DCF",AZ762,AZ763)-Val!AY29,SUM(AZ1026:AZ1028))-SUM(AZ1026:AZ1028))</f>
        <v>0</v>
      </c>
      <c r="BA1029" s="1250">
        <f ca="1">IF(BA1026=0,0,MAX(IF($J$39="DCF",BA762,BA763)-Val!AZ29,SUM(BA1026:BA1028))-SUM(BA1026:BA1028))</f>
        <v>0</v>
      </c>
      <c r="BB1029" s="1250">
        <f ca="1">IF(BB1026=0,0,MAX(IF($J$39="DCF",BB762,BB763)-Val!BA29,SUM(BB1026:BB1028))-SUM(BB1026:BB1028))</f>
        <v>0</v>
      </c>
      <c r="BC1029" s="1250">
        <f ca="1">IF(BC1026=0,0,MAX(IF($J$39="DCF",BC762,BC763)-Val!BB29,SUM(BC1026:BC1028))-SUM(BC1026:BC1028))</f>
        <v>0</v>
      </c>
      <c r="BD1029" s="1250">
        <f ca="1">IF(BD1026=0,0,MAX(IF($J$39="DCF",BD762,BD763)-Val!BC29,SUM(BD1026:BD1028))-SUM(BD1026:BD1028))</f>
        <v>0</v>
      </c>
      <c r="BE1029" s="1250">
        <f ca="1">IF(BE1026=0,0,MAX(IF($J$39="DCF",BE762,BE763)-Val!BD29,SUM(BE1026:BE1028))-SUM(BE1026:BE1028))</f>
        <v>0</v>
      </c>
      <c r="BF1029" s="1250">
        <f ca="1">IF(BF1026=0,0,MAX(IF($J$39="DCF",BF762,BF763)-Val!BE29,SUM(BF1026:BF1028))-SUM(BF1026:BF1028))</f>
        <v>0</v>
      </c>
      <c r="BG1029" s="1250">
        <f ca="1">IF(BG1026=0,0,MAX(IF($J$39="DCF",BG762,BG763)-Val!BF29,SUM(BG1026:BG1028))-SUM(BG1026:BG1028))</f>
        <v>0</v>
      </c>
      <c r="BH1029" s="1250">
        <f ca="1">IF(BH1026=0,0,MAX(IF($J$39="DCF",BH762,BH763)-Val!BG29,SUM(BH1026:BH1028))-SUM(BH1026:BH1028))</f>
        <v>0</v>
      </c>
      <c r="BI1029" s="1250">
        <f ca="1">IF(BI1026=0,0,MAX(IF($J$39="DCF",BI762,BI763)-Val!BH29,SUM(BI1026:BI1028))-SUM(BI1026:BI1028))</f>
        <v>0</v>
      </c>
      <c r="BJ1029" s="1250">
        <f ca="1">IF(BJ1026=0,0,MAX(IF($J$39="DCF",BJ762,BJ763)-Val!BI29,SUM(BJ1026:BJ1028))-SUM(BJ1026:BJ1028))</f>
        <v>0</v>
      </c>
      <c r="BK1029" s="1250">
        <f ca="1">IF(BK1026=0,0,MAX(IF($J$39="DCF",BK762,BK763)-Val!BJ29,SUM(BK1026:BK1028))-SUM(BK1026:BK1028))</f>
        <v>0</v>
      </c>
      <c r="BL1029" s="1250">
        <f ca="1">IF(BL1026=0,0,MAX(IF($J$39="DCF",BL762,BL763)-Val!BK29,SUM(BL1026:BL1028))-SUM(BL1026:BL1028))</f>
        <v>0</v>
      </c>
      <c r="BM1029" s="1250">
        <f ca="1">IF(BM1026=0,0,MAX(IF($J$39="DCF",BM762,BM763)-Val!BL29,SUM(BM1026:BM1028))-SUM(BM1026:BM1028))</f>
        <v>0</v>
      </c>
      <c r="BN1029" s="1250">
        <f ca="1">IF(BN1026=0,0,MAX(IF($J$39="DCF",BN762,BN763)-Val!BM29,SUM(BN1026:BN1028))-SUM(BN1026:BN1028))</f>
        <v>0</v>
      </c>
      <c r="BO1029" s="1250">
        <f ca="1">IF(BO1026=0,0,MAX(IF($J$39="DCF",BO762,BO763)-Val!BN29,SUM(BO1026:BO1028))-SUM(BO1026:BO1028))</f>
        <v>0</v>
      </c>
      <c r="BP1029" s="1250">
        <f ca="1">IF(BP1026=0,0,MAX(IF($J$39="DCF",BP762,BP763)-Val!BO29,SUM(BP1026:BP1028))-SUM(BP1026:BP1028))</f>
        <v>0</v>
      </c>
      <c r="BQ1029" s="1250">
        <f ca="1">IF(BQ1026=0,0,MAX(IF($J$39="DCF",BQ762,BQ763)-Val!BP29,SUM(BQ1026:BQ1028))-SUM(BQ1026:BQ1028))</f>
        <v>0</v>
      </c>
      <c r="BR1029" s="1250">
        <f ca="1">IF(BR1026=0,0,MAX(IF($J$39="DCF",BR762,BR763)-Val!BQ29,SUM(BR1026:BR1028))-SUM(BR1026:BR1028))</f>
        <v>0</v>
      </c>
      <c r="BS1029" s="1250">
        <f ca="1">IF(BS1026=0,0,MAX(IF($J$39="DCF",BS762,BS763)-Val!BR29,SUM(BS1026:BS1028))-SUM(BS1026:BS1028))</f>
        <v>0</v>
      </c>
      <c r="BT1029" s="1250">
        <f ca="1">IF(BT1026=0,0,MAX(IF($J$39="DCF",BT762,BT763)-Val!BS29,SUM(BT1026:BT1028))-SUM(BT1026:BT1028))</f>
        <v>0</v>
      </c>
      <c r="BU1029" s="1250">
        <f ca="1">IF(BU1026=0,0,MAX(IF($J$39="DCF",BU762,BU763)-Val!BT29,SUM(BU1026:BU1028))-SUM(BU1026:BU1028))</f>
        <v>0</v>
      </c>
      <c r="BV1029" s="1250">
        <f ca="1">IF(BV1026=0,0,MAX(IF($J$39="DCF",BV762,BV763)-Val!BU29,SUM(BV1026:BV1028))-SUM(BV1026:BV1028))</f>
        <v>0</v>
      </c>
      <c r="BW1029" s="1250">
        <f ca="1">IF(BW1026=0,0,MAX(IF($J$39="DCF",BW762,BW763)-Val!BV29,SUM(BW1026:BW1028))-SUM(BW1026:BW1028))</f>
        <v>0</v>
      </c>
      <c r="BX1029" s="1250">
        <f ca="1">IF(BX1026=0,0,MAX(IF($J$39="DCF",BX762,BX763)-Val!BW29,SUM(BX1026:BX1028))-SUM(BX1026:BX1028))</f>
        <v>0</v>
      </c>
      <c r="BY1029" s="1250">
        <f ca="1">IF(BY1026=0,0,MAX(IF($J$39="DCF",BY762,BY763)-Val!BX29,SUM(BY1026:BY1028))-SUM(BY1026:BY1028))</f>
        <v>0</v>
      </c>
      <c r="BZ1029" s="1250">
        <f ca="1">IF(BZ1026=0,0,MAX(IF($J$39="DCF",BZ762,BZ763)-Val!BY29,SUM(BZ1026:BZ1028))-SUM(BZ1026:BZ1028))</f>
        <v>0</v>
      </c>
      <c r="CA1029" s="1250">
        <f ca="1">IF(CA1026=0,0,MAX(IF($J$39="DCF",CA762,CA763)-Val!BZ29,SUM(CA1026:CA1028))-SUM(CA1026:CA1028))</f>
        <v>0</v>
      </c>
      <c r="CB1029" s="1250">
        <f ca="1">IF(CB1026=0,0,MAX(IF($J$39="DCF",CB762,CB763)-Val!CA29,SUM(CB1026:CB1028))-SUM(CB1026:CB1028))</f>
        <v>0</v>
      </c>
      <c r="CC1029" s="1250">
        <f ca="1">IF(CC1026=0,0,MAX(IF($J$39="DCF",CC762,CC763)-Val!CB29,SUM(CC1026:CC1028))-SUM(CC1026:CC1028))</f>
        <v>0</v>
      </c>
      <c r="CD1029" s="1250">
        <f ca="1">IF(CD1026=0,0,MAX(IF($J$39="DCF",CD762,CD763)-Val!CC29,SUM(CD1026:CD1028))-SUM(CD1026:CD1028))</f>
        <v>0</v>
      </c>
      <c r="CE1029" s="1250">
        <f ca="1">IF(CE1026=0,0,MAX(IF($J$39="DCF",CE762,CE763)-Val!CD29,SUM(CE1026:CE1028))-SUM(CE1026:CE1028))</f>
        <v>0</v>
      </c>
      <c r="CF1029" s="1250">
        <f ca="1">IF(CF1026=0,0,MAX(IF($J$39="DCF",CF762,CF763)-Val!CE29,SUM(CF1026:CF1028))-SUM(CF1026:CF1028))</f>
        <v>0</v>
      </c>
      <c r="CG1029" s="1250">
        <f ca="1">IF(CG1026=0,0,MAX(IF($J$39="DCF",CG762,CG763)-Val!CF29,SUM(CG1026:CG1028))-SUM(CG1026:CG1028))</f>
        <v>0</v>
      </c>
      <c r="CH1029" s="1250">
        <f ca="1">IF(CH1026=0,0,MAX(IF($J$39="DCF",CH762,CH763)-Val!CG29,SUM(CH1026:CH1028))-SUM(CH1026:CH1028))</f>
        <v>0</v>
      </c>
      <c r="CI1029" s="1250">
        <f ca="1">IF(CI1026=0,0,MAX(IF($J$39="DCF",CI762,CI763)-Val!CH29,SUM(CI1026:CI1028))-SUM(CI1026:CI1028))</f>
        <v>0</v>
      </c>
      <c r="CJ1029" s="1250">
        <f ca="1">IF(CJ1026=0,0,MAX(IF($J$39="DCF",CJ762,CJ763)-Val!CI29,SUM(CJ1026:CJ1028))-SUM(CJ1026:CJ1028))</f>
        <v>0</v>
      </c>
      <c r="CK1029" s="1250">
        <f ca="1">IF(CK1026=0,0,MAX(IF($J$39="DCF",CK762,CK763)-Val!CJ29,SUM(CK1026:CK1028))-SUM(CK1026:CK1028))</f>
        <v>0</v>
      </c>
      <c r="CL1029" s="1250">
        <f ca="1">IF(CL1026=0,0,MAX(IF($J$39="DCF",CL762,CL763)-Val!CK29,SUM(CL1026:CL1028))-SUM(CL1026:CL1028))</f>
        <v>0</v>
      </c>
      <c r="CM1029" s="1250">
        <f ca="1">IF(CM1026=0,0,MAX(IF($J$39="DCF",CM762,CM763)-Val!CL29,SUM(CM1026:CM1028))-SUM(CM1026:CM1028))</f>
        <v>0</v>
      </c>
      <c r="CN1029" s="1250">
        <f ca="1">IF(CN1026=0,0,MAX(IF($J$39="DCF",CN762,CN763)-Val!CM29,SUM(CN1026:CN1028))-SUM(CN1026:CN1028))</f>
        <v>0</v>
      </c>
      <c r="CO1029" s="1250">
        <f ca="1">IF(CO1026=0,0,MAX(IF($J$39="DCF",CO762,CO763)-Val!CN29,SUM(CO1026:CO1028))-SUM(CO1026:CO1028))</f>
        <v>0</v>
      </c>
      <c r="CP1029" s="1250">
        <f ca="1">IF(CP1026=0,0,MAX(IF($J$39="DCF",CP762,CP763)-Val!CO29,SUM(CP1026:CP1028))-SUM(CP1026:CP1028))</f>
        <v>0</v>
      </c>
      <c r="CQ1029" s="1250">
        <f ca="1">IF(CQ1026=0,0,MAX(IF($J$39="DCF",CQ762,CQ763)-Val!CP29,SUM(CQ1026:CQ1028))-SUM(CQ1026:CQ1028))</f>
        <v>0</v>
      </c>
      <c r="CR1029" s="1250">
        <f ca="1">IF(CR1026=0,0,MAX(IF($J$39="DCF",CR762,CR763)-Val!CQ29,SUM(CR1026:CR1028))-SUM(CR1026:CR1028))</f>
        <v>0</v>
      </c>
      <c r="CS1029" s="1250">
        <f ca="1">IF(CS1026=0,0,MAX(IF($J$39="DCF",CS762,CS763)-Val!CR29,SUM(CS1026:CS1028))-SUM(CS1026:CS1028))</f>
        <v>0</v>
      </c>
      <c r="CT1029" s="1250">
        <f ca="1">IF(CT1026=0,0,MAX(IF($J$39="DCF",CT762,CT763)-Val!CS29,SUM(CT1026:CT1028))-SUM(CT1026:CT1028))</f>
        <v>0</v>
      </c>
      <c r="CU1029" s="1250">
        <f ca="1">IF(CU1026=0,0,MAX(IF($J$39="DCF",CU762,CU763)-Val!CT29,SUM(CU1026:CU1028))-SUM(CU1026:CU1028))</f>
        <v>0</v>
      </c>
      <c r="CV1029" s="1250">
        <f ca="1">IF(CV1026=0,0,MAX(IF($J$39="DCF",CV762,CV763)-Val!CU29,SUM(CV1026:CV1028))-SUM(CV1026:CV1028))</f>
        <v>0</v>
      </c>
      <c r="CW1029" s="1250">
        <f ca="1">IF(CW1026=0,0,MAX(IF($J$39="DCF",CW762,CW763)-Val!CV29,SUM(CW1026:CW1028))-SUM(CW1026:CW1028))</f>
        <v>0</v>
      </c>
      <c r="CX1029" s="1250">
        <f ca="1">IF(CX1026=0,0,MAX(IF($J$39="DCF",CX762,CX763)-Val!CW29,SUM(CX1026:CX1028))-SUM(CX1026:CX1028))</f>
        <v>0</v>
      </c>
      <c r="CY1029" s="1250">
        <f ca="1">IF(CY1026=0,0,MAX(IF($J$39="DCF",CY762,CY763)-Val!CX29,SUM(CY1026:CY1028))-SUM(CY1026:CY1028))</f>
        <v>0</v>
      </c>
      <c r="CZ1029" s="1250">
        <f ca="1">IF(CZ1026=0,0,MAX(IF($J$39="DCF",CZ762,CZ763)-Val!CY29,SUM(CZ1026:CZ1028))-SUM(CZ1026:CZ1028))</f>
        <v>0</v>
      </c>
      <c r="DA1029" s="1250">
        <f ca="1">IF(DA1026=0,0,MAX(IF($J$39="DCF",DA762,DA763)-Val!CZ29,SUM(DA1026:DA1028))-SUM(DA1026:DA1028))</f>
        <v>0</v>
      </c>
      <c r="DB1029" s="1250">
        <f ca="1">IF(DB1026=0,0,MAX(IF($J$39="DCF",DB762,DB763)-Val!DA29,SUM(DB1026:DB1028))-SUM(DB1026:DB1028))</f>
        <v>0</v>
      </c>
      <c r="DC1029" s="1250">
        <f ca="1">IF(DC1026=0,0,MAX(IF($J$39="DCF",DC762,DC763)-Val!DB29,SUM(DC1026:DC1028))-SUM(DC1026:DC1028))</f>
        <v>0</v>
      </c>
      <c r="DD1029" s="1250">
        <f ca="1">IF(DD1026=0,0,MAX(IF($J$39="DCF",DD762,DD763)-Val!DC29,SUM(DD1026:DD1028))-SUM(DD1026:DD1028))</f>
        <v>0</v>
      </c>
      <c r="DE1029" s="1250">
        <f ca="1">IF(DE1026=0,0,MAX(IF($J$39="DCF",DE762,DE763)-Val!DD29,SUM(DE1026:DE1028))-SUM(DE1026:DE1028))</f>
        <v>0</v>
      </c>
      <c r="DF1029" s="1250">
        <f ca="1">IF(DF1026=0,0,MAX(IF($J$39="DCF",DF762,DF763)-Val!DE29,SUM(DF1026:DF1028))-SUM(DF1026:DF1028))</f>
        <v>0</v>
      </c>
      <c r="DG1029" s="1250">
        <f ca="1">IF(DG1026=0,0,MAX(IF($J$39="DCF",DG762,DG763)-Val!DF29,SUM(DG1026:DG1028))-SUM(DG1026:DG1028))</f>
        <v>0</v>
      </c>
      <c r="DH1029" s="1250">
        <f ca="1">IF(DH1026=0,0,MAX(IF($J$39="DCF",DH762,DH763)-Val!DG29,SUM(DH1026:DH1028))-SUM(DH1026:DH1028))</f>
        <v>0</v>
      </c>
      <c r="DI1029" s="1250">
        <f ca="1">IF(DI1026=0,0,MAX(IF($J$39="DCF",DI762,DI763)-Val!DH29,SUM(DI1026:DI1028))-SUM(DI1026:DI1028))</f>
        <v>0</v>
      </c>
      <c r="DJ1029" s="1250">
        <f ca="1">IF(DJ1026=0,0,MAX(IF($J$39="DCF",DJ762,DJ763)-Val!DI29,SUM(DJ1026:DJ1028))-SUM(DJ1026:DJ1028))</f>
        <v>0</v>
      </c>
      <c r="DK1029" s="1250">
        <f ca="1">IF(DK1026=0,0,MAX(IF($J$39="DCF",DK762,DK763)-Val!DJ29,SUM(DK1026:DK1028))-SUM(DK1026:DK1028))</f>
        <v>0</v>
      </c>
      <c r="DL1029" s="1250">
        <f ca="1">IF(DL1026=0,0,MAX(IF($J$39="DCF",DL762,DL763)-Val!DK29,SUM(DL1026:DL1028))-SUM(DL1026:DL1028))</f>
        <v>0</v>
      </c>
      <c r="DM1029" s="1250">
        <f ca="1">IF(DM1026=0,0,MAX(IF($J$39="DCF",DM762,DM763)-Val!DL29,SUM(DM1026:DM1028))-SUM(DM1026:DM1028))</f>
        <v>0</v>
      </c>
      <c r="DN1029" s="1250">
        <f ca="1">IF(DN1026=0,0,MAX(IF($J$39="DCF",DN762,DN763)-Val!DM29,SUM(DN1026:DN1028))-SUM(DN1026:DN1028))</f>
        <v>0</v>
      </c>
      <c r="DO1029" s="1250">
        <f ca="1">IF(DO1026=0,0,MAX(IF($J$39="DCF",DO762,DO763)-Val!DN29,SUM(DO1026:DO1028))-SUM(DO1026:DO1028))</f>
        <v>0</v>
      </c>
      <c r="DP1029" s="1250">
        <f ca="1">IF(DP1026=0,0,MAX(IF($J$39="DCF",DP762,DP763)-Val!DO29,SUM(DP1026:DP1028))-SUM(DP1026:DP1028))</f>
        <v>0</v>
      </c>
      <c r="DQ1029" s="1250">
        <f ca="1">IF(DQ1026=0,0,MAX(IF($J$39="DCF",DQ762,DQ763)-Val!DP29,SUM(DQ1026:DQ1028))-SUM(DQ1026:DQ1028))</f>
        <v>0</v>
      </c>
      <c r="DR1029" s="1250">
        <f ca="1">IF(DR1026=0,0,MAX(IF($J$39="DCF",DR762,DR763)-Val!DQ29,SUM(DR1026:DR1028))-SUM(DR1026:DR1028))</f>
        <v>0</v>
      </c>
      <c r="DS1029" s="1250">
        <f ca="1">IF(DS1026=0,0,MAX(IF($J$39="DCF",DS762,DS763)-Val!DR29,SUM(DS1026:DS1028))-SUM(DS1026:DS1028))</f>
        <v>0</v>
      </c>
      <c r="DT1029" s="1250">
        <f ca="1">IF(DT1026=0,0,MAX(IF($J$39="DCF",DT762,DT763)-Val!DS29,SUM(DT1026:DT1028))-SUM(DT1026:DT1028))</f>
        <v>0</v>
      </c>
      <c r="DU1029" s="1250">
        <f ca="1">IF(DU1026=0,0,MAX(IF($J$39="DCF",DU762,DU763)-Val!DT29,SUM(DU1026:DU1028))-SUM(DU1026:DU1028))</f>
        <v>0</v>
      </c>
      <c r="DV1029" s="28" t="s">
        <v>803</v>
      </c>
    </row>
    <row r="1030" spans="3:126">
      <c r="C1030" s="859" t="s">
        <v>881</v>
      </c>
      <c r="E1030" s="1250">
        <f t="shared" ref="E1030:AJ1030" ca="1" si="1224">IF( D1030&lt;0,0,-E1003+D1030)</f>
        <v>0</v>
      </c>
      <c r="F1030" s="1250">
        <f t="shared" ca="1" si="1224"/>
        <v>0</v>
      </c>
      <c r="G1030" s="1250">
        <f t="shared" ca="1" si="1224"/>
        <v>0</v>
      </c>
      <c r="H1030" s="1250">
        <f t="shared" ca="1" si="1224"/>
        <v>0</v>
      </c>
      <c r="I1030" s="1250">
        <f t="shared" ca="1" si="1224"/>
        <v>0</v>
      </c>
      <c r="J1030" s="1250">
        <f t="shared" ca="1" si="1224"/>
        <v>0</v>
      </c>
      <c r="K1030" s="1250">
        <f t="shared" ca="1" si="1224"/>
        <v>0</v>
      </c>
      <c r="L1030" s="1250">
        <f t="shared" ca="1" si="1224"/>
        <v>0</v>
      </c>
      <c r="M1030" s="1250">
        <f t="shared" ca="1" si="1224"/>
        <v>0</v>
      </c>
      <c r="N1030" s="1250">
        <f t="shared" ca="1" si="1224"/>
        <v>0</v>
      </c>
      <c r="O1030" s="1250">
        <f t="shared" ca="1" si="1224"/>
        <v>0</v>
      </c>
      <c r="P1030" s="1250">
        <f t="shared" ca="1" si="1224"/>
        <v>0</v>
      </c>
      <c r="Q1030" s="1250">
        <f t="shared" ca="1" si="1224"/>
        <v>0</v>
      </c>
      <c r="R1030" s="1250">
        <f t="shared" ca="1" si="1224"/>
        <v>0</v>
      </c>
      <c r="S1030" s="1250">
        <f t="shared" ca="1" si="1224"/>
        <v>0</v>
      </c>
      <c r="T1030" s="1250">
        <f t="shared" ca="1" si="1224"/>
        <v>0</v>
      </c>
      <c r="U1030" s="1250">
        <f t="shared" ca="1" si="1224"/>
        <v>0</v>
      </c>
      <c r="V1030" s="1250">
        <f t="shared" ca="1" si="1224"/>
        <v>0</v>
      </c>
      <c r="W1030" s="1250">
        <f t="shared" ca="1" si="1224"/>
        <v>0</v>
      </c>
      <c r="X1030" s="1250">
        <f t="shared" ca="1" si="1224"/>
        <v>0</v>
      </c>
      <c r="Y1030" s="1250">
        <f t="shared" ca="1" si="1224"/>
        <v>0</v>
      </c>
      <c r="Z1030" s="1250">
        <f t="shared" ca="1" si="1224"/>
        <v>0</v>
      </c>
      <c r="AA1030" s="1250">
        <f t="shared" ca="1" si="1224"/>
        <v>0</v>
      </c>
      <c r="AB1030" s="1250">
        <f t="shared" ca="1" si="1224"/>
        <v>0</v>
      </c>
      <c r="AC1030" s="1250">
        <f t="shared" ca="1" si="1224"/>
        <v>0</v>
      </c>
      <c r="AD1030" s="1250">
        <f t="shared" ca="1" si="1224"/>
        <v>0</v>
      </c>
      <c r="AE1030" s="1250">
        <f t="shared" ca="1" si="1224"/>
        <v>0</v>
      </c>
      <c r="AF1030" s="1250">
        <f t="shared" ca="1" si="1224"/>
        <v>0</v>
      </c>
      <c r="AG1030" s="1250">
        <f t="shared" ca="1" si="1224"/>
        <v>0</v>
      </c>
      <c r="AH1030" s="1250">
        <f t="shared" ca="1" si="1224"/>
        <v>0</v>
      </c>
      <c r="AI1030" s="1250">
        <f t="shared" ca="1" si="1224"/>
        <v>0</v>
      </c>
      <c r="AJ1030" s="1250">
        <f t="shared" ca="1" si="1224"/>
        <v>0</v>
      </c>
      <c r="AK1030" s="1250">
        <f t="shared" ref="AK1030:BP1030" ca="1" si="1225">IF( AJ1030&lt;0,0,-AK1003+AJ1030)</f>
        <v>0</v>
      </c>
      <c r="AL1030" s="1250">
        <f t="shared" ca="1" si="1225"/>
        <v>0</v>
      </c>
      <c r="AM1030" s="1250">
        <f t="shared" ca="1" si="1225"/>
        <v>0</v>
      </c>
      <c r="AN1030" s="1250">
        <f t="shared" ca="1" si="1225"/>
        <v>0</v>
      </c>
      <c r="AO1030" s="1250">
        <f t="shared" ca="1" si="1225"/>
        <v>0</v>
      </c>
      <c r="AP1030" s="1250">
        <f t="shared" ca="1" si="1225"/>
        <v>0</v>
      </c>
      <c r="AQ1030" s="1250">
        <f t="shared" ca="1" si="1225"/>
        <v>0</v>
      </c>
      <c r="AR1030" s="1250">
        <f t="shared" ca="1" si="1225"/>
        <v>0</v>
      </c>
      <c r="AS1030" s="1250">
        <f t="shared" ca="1" si="1225"/>
        <v>0</v>
      </c>
      <c r="AT1030" s="1250">
        <f t="shared" ca="1" si="1225"/>
        <v>0</v>
      </c>
      <c r="AU1030" s="1250">
        <f t="shared" ca="1" si="1225"/>
        <v>0</v>
      </c>
      <c r="AV1030" s="1250">
        <f t="shared" ca="1" si="1225"/>
        <v>0</v>
      </c>
      <c r="AW1030" s="1250">
        <f t="shared" ca="1" si="1225"/>
        <v>0</v>
      </c>
      <c r="AX1030" s="1250">
        <f t="shared" ca="1" si="1225"/>
        <v>0</v>
      </c>
      <c r="AY1030" s="1250">
        <f t="shared" ca="1" si="1225"/>
        <v>0</v>
      </c>
      <c r="AZ1030" s="1250">
        <f t="shared" ca="1" si="1225"/>
        <v>0</v>
      </c>
      <c r="BA1030" s="1250">
        <f t="shared" ca="1" si="1225"/>
        <v>0</v>
      </c>
      <c r="BB1030" s="1250">
        <f t="shared" ca="1" si="1225"/>
        <v>0</v>
      </c>
      <c r="BC1030" s="1250">
        <f t="shared" ca="1" si="1225"/>
        <v>0</v>
      </c>
      <c r="BD1030" s="1250">
        <f t="shared" ca="1" si="1225"/>
        <v>0</v>
      </c>
      <c r="BE1030" s="1250">
        <f t="shared" ca="1" si="1225"/>
        <v>0</v>
      </c>
      <c r="BF1030" s="1250">
        <f t="shared" ca="1" si="1225"/>
        <v>0</v>
      </c>
      <c r="BG1030" s="1250">
        <f t="shared" ca="1" si="1225"/>
        <v>0</v>
      </c>
      <c r="BH1030" s="1250">
        <f t="shared" ca="1" si="1225"/>
        <v>0</v>
      </c>
      <c r="BI1030" s="1250">
        <f t="shared" ca="1" si="1225"/>
        <v>0</v>
      </c>
      <c r="BJ1030" s="1250">
        <f t="shared" ca="1" si="1225"/>
        <v>0</v>
      </c>
      <c r="BK1030" s="1250">
        <f t="shared" ca="1" si="1225"/>
        <v>0</v>
      </c>
      <c r="BL1030" s="1250">
        <f t="shared" ca="1" si="1225"/>
        <v>0</v>
      </c>
      <c r="BM1030" s="1250">
        <f t="shared" ca="1" si="1225"/>
        <v>0</v>
      </c>
      <c r="BN1030" s="1250">
        <f t="shared" ca="1" si="1225"/>
        <v>0</v>
      </c>
      <c r="BO1030" s="1250">
        <f t="shared" ca="1" si="1225"/>
        <v>0</v>
      </c>
      <c r="BP1030" s="1250">
        <f t="shared" ca="1" si="1225"/>
        <v>0</v>
      </c>
      <c r="BQ1030" s="1250">
        <f t="shared" ref="BQ1030:CV1030" ca="1" si="1226">IF( BP1030&lt;0,0,-BQ1003+BP1030)</f>
        <v>0</v>
      </c>
      <c r="BR1030" s="1250">
        <f t="shared" ca="1" si="1226"/>
        <v>0</v>
      </c>
      <c r="BS1030" s="1250">
        <f t="shared" ca="1" si="1226"/>
        <v>0</v>
      </c>
      <c r="BT1030" s="1250">
        <f t="shared" ca="1" si="1226"/>
        <v>0</v>
      </c>
      <c r="BU1030" s="1250">
        <f t="shared" ca="1" si="1226"/>
        <v>0</v>
      </c>
      <c r="BV1030" s="1250">
        <f t="shared" ca="1" si="1226"/>
        <v>0</v>
      </c>
      <c r="BW1030" s="1250">
        <f t="shared" ca="1" si="1226"/>
        <v>0</v>
      </c>
      <c r="BX1030" s="1250">
        <f t="shared" ca="1" si="1226"/>
        <v>0</v>
      </c>
      <c r="BY1030" s="1250">
        <f t="shared" ca="1" si="1226"/>
        <v>0</v>
      </c>
      <c r="BZ1030" s="1250">
        <f t="shared" ca="1" si="1226"/>
        <v>0</v>
      </c>
      <c r="CA1030" s="1250">
        <f t="shared" ca="1" si="1226"/>
        <v>0</v>
      </c>
      <c r="CB1030" s="1250">
        <f t="shared" ca="1" si="1226"/>
        <v>0</v>
      </c>
      <c r="CC1030" s="1250">
        <f t="shared" ca="1" si="1226"/>
        <v>0</v>
      </c>
      <c r="CD1030" s="1250">
        <f t="shared" ca="1" si="1226"/>
        <v>0</v>
      </c>
      <c r="CE1030" s="1250">
        <f t="shared" ca="1" si="1226"/>
        <v>0</v>
      </c>
      <c r="CF1030" s="1250">
        <f t="shared" ca="1" si="1226"/>
        <v>0</v>
      </c>
      <c r="CG1030" s="1250">
        <f t="shared" ca="1" si="1226"/>
        <v>0</v>
      </c>
      <c r="CH1030" s="1250">
        <f t="shared" ca="1" si="1226"/>
        <v>0</v>
      </c>
      <c r="CI1030" s="1250">
        <f t="shared" ca="1" si="1226"/>
        <v>0</v>
      </c>
      <c r="CJ1030" s="1250">
        <f t="shared" ca="1" si="1226"/>
        <v>0</v>
      </c>
      <c r="CK1030" s="1250">
        <f t="shared" ca="1" si="1226"/>
        <v>0</v>
      </c>
      <c r="CL1030" s="1250">
        <f t="shared" ca="1" si="1226"/>
        <v>0</v>
      </c>
      <c r="CM1030" s="1250">
        <f t="shared" ca="1" si="1226"/>
        <v>0</v>
      </c>
      <c r="CN1030" s="1250">
        <f t="shared" ca="1" si="1226"/>
        <v>0</v>
      </c>
      <c r="CO1030" s="1250">
        <f t="shared" ca="1" si="1226"/>
        <v>0</v>
      </c>
      <c r="CP1030" s="1250">
        <f t="shared" ca="1" si="1226"/>
        <v>0</v>
      </c>
      <c r="CQ1030" s="1250">
        <f t="shared" ca="1" si="1226"/>
        <v>0</v>
      </c>
      <c r="CR1030" s="1250">
        <f t="shared" ca="1" si="1226"/>
        <v>0</v>
      </c>
      <c r="CS1030" s="1250">
        <f t="shared" ca="1" si="1226"/>
        <v>0</v>
      </c>
      <c r="CT1030" s="1250">
        <f t="shared" ca="1" si="1226"/>
        <v>0</v>
      </c>
      <c r="CU1030" s="1250">
        <f t="shared" ca="1" si="1226"/>
        <v>0</v>
      </c>
      <c r="CV1030" s="1250">
        <f t="shared" ca="1" si="1226"/>
        <v>0</v>
      </c>
      <c r="CW1030" s="1250">
        <f t="shared" ref="CW1030:DU1030" ca="1" si="1227">IF( CV1030&lt;0,0,-CW1003+CV1030)</f>
        <v>0</v>
      </c>
      <c r="CX1030" s="1250">
        <f t="shared" ca="1" si="1227"/>
        <v>0</v>
      </c>
      <c r="CY1030" s="1250">
        <f t="shared" ca="1" si="1227"/>
        <v>0</v>
      </c>
      <c r="CZ1030" s="1250">
        <f t="shared" ca="1" si="1227"/>
        <v>0</v>
      </c>
      <c r="DA1030" s="1250">
        <f t="shared" ca="1" si="1227"/>
        <v>0</v>
      </c>
      <c r="DB1030" s="1250">
        <f t="shared" ca="1" si="1227"/>
        <v>0</v>
      </c>
      <c r="DC1030" s="1250">
        <f t="shared" ca="1" si="1227"/>
        <v>0</v>
      </c>
      <c r="DD1030" s="1250">
        <f t="shared" ca="1" si="1227"/>
        <v>0</v>
      </c>
      <c r="DE1030" s="1250">
        <f t="shared" ca="1" si="1227"/>
        <v>0</v>
      </c>
      <c r="DF1030" s="1250">
        <f t="shared" ca="1" si="1227"/>
        <v>0</v>
      </c>
      <c r="DG1030" s="1250">
        <f t="shared" ca="1" si="1227"/>
        <v>0</v>
      </c>
      <c r="DH1030" s="1250">
        <f t="shared" ca="1" si="1227"/>
        <v>0</v>
      </c>
      <c r="DI1030" s="1250">
        <f t="shared" ca="1" si="1227"/>
        <v>0</v>
      </c>
      <c r="DJ1030" s="1250">
        <f t="shared" ca="1" si="1227"/>
        <v>0</v>
      </c>
      <c r="DK1030" s="1250">
        <f t="shared" ca="1" si="1227"/>
        <v>0</v>
      </c>
      <c r="DL1030" s="1250">
        <f t="shared" ca="1" si="1227"/>
        <v>0</v>
      </c>
      <c r="DM1030" s="1250">
        <f t="shared" ca="1" si="1227"/>
        <v>0</v>
      </c>
      <c r="DN1030" s="1250">
        <f t="shared" ca="1" si="1227"/>
        <v>0</v>
      </c>
      <c r="DO1030" s="1250">
        <f t="shared" ca="1" si="1227"/>
        <v>0</v>
      </c>
      <c r="DP1030" s="1250">
        <f t="shared" ca="1" si="1227"/>
        <v>0</v>
      </c>
      <c r="DQ1030" s="1250">
        <f t="shared" ca="1" si="1227"/>
        <v>0</v>
      </c>
      <c r="DR1030" s="1250">
        <f t="shared" ca="1" si="1227"/>
        <v>0</v>
      </c>
      <c r="DS1030" s="1250">
        <f t="shared" ca="1" si="1227"/>
        <v>0</v>
      </c>
      <c r="DT1030" s="1250">
        <f t="shared" ca="1" si="1227"/>
        <v>0</v>
      </c>
      <c r="DU1030" s="1250">
        <f t="shared" ca="1" si="1227"/>
        <v>0</v>
      </c>
      <c r="DV1030" s="28" t="s">
        <v>803</v>
      </c>
    </row>
    <row r="1031" spans="3:126">
      <c r="C1031" s="859"/>
      <c r="E1031" s="1250"/>
      <c r="F1031" s="1250"/>
      <c r="G1031" s="1250"/>
      <c r="H1031" s="1250"/>
      <c r="I1031" s="1250"/>
      <c r="J1031" s="1250"/>
      <c r="K1031" s="1250"/>
      <c r="L1031" s="1250"/>
      <c r="M1031" s="1250"/>
      <c r="N1031" s="1250"/>
      <c r="O1031" s="1250"/>
      <c r="P1031" s="1250"/>
      <c r="Q1031" s="1250"/>
      <c r="R1031" s="1250"/>
      <c r="S1031" s="1250"/>
      <c r="T1031" s="1250"/>
      <c r="U1031" s="1250"/>
      <c r="V1031" s="1250"/>
      <c r="W1031" s="1250"/>
      <c r="X1031" s="1250"/>
      <c r="Y1031" s="1250"/>
      <c r="Z1031" s="1250"/>
      <c r="AA1031" s="1250"/>
      <c r="AB1031" s="1250"/>
      <c r="AC1031" s="1250"/>
      <c r="AD1031" s="1250"/>
      <c r="AE1031" s="1250"/>
      <c r="AF1031" s="1250"/>
      <c r="AG1031" s="1250"/>
      <c r="AH1031" s="1250"/>
      <c r="AI1031" s="1250"/>
      <c r="AJ1031" s="1250"/>
      <c r="AK1031" s="1250"/>
      <c r="AL1031" s="1250"/>
      <c r="AM1031" s="1250"/>
      <c r="AN1031" s="1250"/>
      <c r="AO1031" s="1250"/>
      <c r="AP1031" s="1250"/>
      <c r="AQ1031" s="1250"/>
      <c r="AR1031" s="1250"/>
      <c r="AS1031" s="1250"/>
      <c r="AT1031" s="1250"/>
      <c r="AU1031" s="1250"/>
      <c r="AV1031" s="1250"/>
      <c r="AW1031" s="1250"/>
      <c r="AX1031" s="1250"/>
      <c r="AY1031" s="1250"/>
      <c r="AZ1031" s="1250"/>
      <c r="BA1031" s="1250"/>
      <c r="BB1031" s="1250"/>
      <c r="BC1031" s="1250"/>
      <c r="BD1031" s="1250"/>
      <c r="BE1031" s="1250"/>
      <c r="BF1031" s="1250"/>
      <c r="BG1031" s="1250"/>
      <c r="BH1031" s="1250"/>
      <c r="BI1031" s="1250"/>
      <c r="BJ1031" s="1250"/>
      <c r="BK1031" s="1250"/>
      <c r="BL1031" s="1250"/>
      <c r="BM1031" s="1250"/>
      <c r="BN1031" s="1250"/>
      <c r="BO1031" s="1250"/>
      <c r="BP1031" s="1250"/>
      <c r="BQ1031" s="1250"/>
      <c r="BR1031" s="1250"/>
      <c r="BS1031" s="1250"/>
      <c r="BT1031" s="1250"/>
      <c r="BU1031" s="1250"/>
      <c r="BV1031" s="1250"/>
      <c r="BW1031" s="1250"/>
      <c r="BX1031" s="1250"/>
      <c r="BY1031" s="1250"/>
      <c r="BZ1031" s="1250"/>
      <c r="CA1031" s="1250"/>
      <c r="CB1031" s="1250"/>
      <c r="CC1031" s="1250"/>
      <c r="CD1031" s="1250"/>
      <c r="CE1031" s="1250"/>
      <c r="CF1031" s="1250"/>
      <c r="CG1031" s="1250"/>
      <c r="CH1031" s="1250"/>
      <c r="CI1031" s="1250"/>
      <c r="CJ1031" s="1250"/>
      <c r="CK1031" s="1250"/>
      <c r="CL1031" s="1250"/>
      <c r="CM1031" s="1250"/>
      <c r="CN1031" s="1250"/>
      <c r="CO1031" s="1250"/>
      <c r="CP1031" s="1250"/>
      <c r="CQ1031" s="1250"/>
      <c r="CR1031" s="1250"/>
      <c r="CS1031" s="1250"/>
      <c r="CT1031" s="1250"/>
      <c r="CU1031" s="1250"/>
      <c r="CV1031" s="1250"/>
      <c r="CW1031" s="1250"/>
      <c r="CX1031" s="1250"/>
      <c r="CY1031" s="1250"/>
      <c r="CZ1031" s="1250"/>
      <c r="DA1031" s="1250"/>
      <c r="DB1031" s="1250"/>
      <c r="DC1031" s="1250"/>
      <c r="DD1031" s="1250"/>
      <c r="DE1031" s="1250"/>
      <c r="DF1031" s="1250"/>
      <c r="DG1031" s="1250"/>
      <c r="DH1031" s="1250"/>
      <c r="DI1031" s="1250"/>
      <c r="DJ1031" s="1250"/>
      <c r="DK1031" s="1250"/>
      <c r="DL1031" s="1250"/>
      <c r="DM1031" s="1250"/>
      <c r="DN1031" s="1250"/>
      <c r="DO1031" s="1250"/>
      <c r="DP1031" s="1250"/>
      <c r="DQ1031" s="1250"/>
      <c r="DR1031" s="1250"/>
      <c r="DS1031" s="1250"/>
      <c r="DT1031" s="1250"/>
      <c r="DU1031" s="1250"/>
    </row>
    <row r="1032" spans="3:126">
      <c r="C1032" s="673" t="s">
        <v>902</v>
      </c>
      <c r="E1032" s="1601">
        <f t="shared" ref="E1032:AJ1032" ca="1" si="1228">SUM(E1026:E1030)</f>
        <v>0</v>
      </c>
      <c r="F1032" s="1601">
        <f t="shared" ca="1" si="1228"/>
        <v>0</v>
      </c>
      <c r="G1032" s="1601">
        <f t="shared" ca="1" si="1228"/>
        <v>0</v>
      </c>
      <c r="H1032" s="1601">
        <f t="shared" ca="1" si="1228"/>
        <v>0</v>
      </c>
      <c r="I1032" s="1601">
        <f t="shared" ca="1" si="1228"/>
        <v>0</v>
      </c>
      <c r="J1032" s="1601">
        <f t="shared" ca="1" si="1228"/>
        <v>0</v>
      </c>
      <c r="K1032" s="1601">
        <f t="shared" ca="1" si="1228"/>
        <v>0</v>
      </c>
      <c r="L1032" s="1601">
        <f t="shared" ca="1" si="1228"/>
        <v>0</v>
      </c>
      <c r="M1032" s="1601">
        <f t="shared" ca="1" si="1228"/>
        <v>0</v>
      </c>
      <c r="N1032" s="1601">
        <f t="shared" ca="1" si="1228"/>
        <v>0</v>
      </c>
      <c r="O1032" s="1601">
        <f t="shared" ca="1" si="1228"/>
        <v>0</v>
      </c>
      <c r="P1032" s="1601">
        <f t="shared" ca="1" si="1228"/>
        <v>0</v>
      </c>
      <c r="Q1032" s="1601">
        <f t="shared" ca="1" si="1228"/>
        <v>0</v>
      </c>
      <c r="R1032" s="1601">
        <f t="shared" ca="1" si="1228"/>
        <v>0</v>
      </c>
      <c r="S1032" s="1601">
        <f t="shared" ca="1" si="1228"/>
        <v>0</v>
      </c>
      <c r="T1032" s="1601">
        <f t="shared" ca="1" si="1228"/>
        <v>0</v>
      </c>
      <c r="U1032" s="1601">
        <f t="shared" ca="1" si="1228"/>
        <v>0</v>
      </c>
      <c r="V1032" s="1601">
        <f t="shared" ca="1" si="1228"/>
        <v>0</v>
      </c>
      <c r="W1032" s="1601">
        <f t="shared" ca="1" si="1228"/>
        <v>0</v>
      </c>
      <c r="X1032" s="1601">
        <f t="shared" ca="1" si="1228"/>
        <v>0</v>
      </c>
      <c r="Y1032" s="1601">
        <f t="shared" ca="1" si="1228"/>
        <v>0</v>
      </c>
      <c r="Z1032" s="1601">
        <f t="shared" ca="1" si="1228"/>
        <v>0</v>
      </c>
      <c r="AA1032" s="1601">
        <f t="shared" ca="1" si="1228"/>
        <v>0</v>
      </c>
      <c r="AB1032" s="1601">
        <f t="shared" ca="1" si="1228"/>
        <v>0</v>
      </c>
      <c r="AC1032" s="1601">
        <f t="shared" ca="1" si="1228"/>
        <v>0</v>
      </c>
      <c r="AD1032" s="1601">
        <f t="shared" ca="1" si="1228"/>
        <v>0</v>
      </c>
      <c r="AE1032" s="1601">
        <f t="shared" ca="1" si="1228"/>
        <v>0</v>
      </c>
      <c r="AF1032" s="1601">
        <f t="shared" ca="1" si="1228"/>
        <v>0</v>
      </c>
      <c r="AG1032" s="1601">
        <f t="shared" ca="1" si="1228"/>
        <v>0</v>
      </c>
      <c r="AH1032" s="1601">
        <f t="shared" ca="1" si="1228"/>
        <v>0</v>
      </c>
      <c r="AI1032" s="1601">
        <f t="shared" ca="1" si="1228"/>
        <v>0</v>
      </c>
      <c r="AJ1032" s="1601">
        <f t="shared" ca="1" si="1228"/>
        <v>0</v>
      </c>
      <c r="AK1032" s="1601">
        <f t="shared" ref="AK1032:BP1032" ca="1" si="1229">SUM(AK1026:AK1030)</f>
        <v>0</v>
      </c>
      <c r="AL1032" s="1601">
        <f t="shared" ca="1" si="1229"/>
        <v>0</v>
      </c>
      <c r="AM1032" s="1601">
        <f t="shared" ca="1" si="1229"/>
        <v>0</v>
      </c>
      <c r="AN1032" s="1601">
        <f t="shared" ca="1" si="1229"/>
        <v>0</v>
      </c>
      <c r="AO1032" s="1601">
        <f t="shared" ca="1" si="1229"/>
        <v>0</v>
      </c>
      <c r="AP1032" s="1601">
        <f t="shared" ca="1" si="1229"/>
        <v>0</v>
      </c>
      <c r="AQ1032" s="1601">
        <f t="shared" ca="1" si="1229"/>
        <v>0</v>
      </c>
      <c r="AR1032" s="1601">
        <f t="shared" ca="1" si="1229"/>
        <v>0</v>
      </c>
      <c r="AS1032" s="1601">
        <f t="shared" ca="1" si="1229"/>
        <v>0</v>
      </c>
      <c r="AT1032" s="1601">
        <f t="shared" ca="1" si="1229"/>
        <v>0</v>
      </c>
      <c r="AU1032" s="1601">
        <f t="shared" ca="1" si="1229"/>
        <v>0</v>
      </c>
      <c r="AV1032" s="1601">
        <f t="shared" ca="1" si="1229"/>
        <v>0</v>
      </c>
      <c r="AW1032" s="1601">
        <f t="shared" ca="1" si="1229"/>
        <v>0</v>
      </c>
      <c r="AX1032" s="1601">
        <f t="shared" ca="1" si="1229"/>
        <v>0</v>
      </c>
      <c r="AY1032" s="1601">
        <f t="shared" ca="1" si="1229"/>
        <v>0</v>
      </c>
      <c r="AZ1032" s="1601">
        <f t="shared" ca="1" si="1229"/>
        <v>0</v>
      </c>
      <c r="BA1032" s="1601">
        <f t="shared" ca="1" si="1229"/>
        <v>0</v>
      </c>
      <c r="BB1032" s="1601">
        <f t="shared" ca="1" si="1229"/>
        <v>0</v>
      </c>
      <c r="BC1032" s="1601">
        <f t="shared" ca="1" si="1229"/>
        <v>0</v>
      </c>
      <c r="BD1032" s="1601">
        <f t="shared" ca="1" si="1229"/>
        <v>0</v>
      </c>
      <c r="BE1032" s="1601">
        <f t="shared" ca="1" si="1229"/>
        <v>0</v>
      </c>
      <c r="BF1032" s="1601">
        <f t="shared" ca="1" si="1229"/>
        <v>0</v>
      </c>
      <c r="BG1032" s="1601">
        <f t="shared" ca="1" si="1229"/>
        <v>0</v>
      </c>
      <c r="BH1032" s="1601">
        <f t="shared" ca="1" si="1229"/>
        <v>0</v>
      </c>
      <c r="BI1032" s="1601">
        <f t="shared" ca="1" si="1229"/>
        <v>0</v>
      </c>
      <c r="BJ1032" s="1601">
        <f t="shared" ca="1" si="1229"/>
        <v>0</v>
      </c>
      <c r="BK1032" s="1601">
        <f t="shared" ca="1" si="1229"/>
        <v>0</v>
      </c>
      <c r="BL1032" s="1601">
        <f t="shared" ca="1" si="1229"/>
        <v>0</v>
      </c>
      <c r="BM1032" s="1601">
        <f t="shared" ca="1" si="1229"/>
        <v>0</v>
      </c>
      <c r="BN1032" s="1601">
        <f t="shared" ca="1" si="1229"/>
        <v>0</v>
      </c>
      <c r="BO1032" s="1601">
        <f t="shared" ca="1" si="1229"/>
        <v>0</v>
      </c>
      <c r="BP1032" s="1601">
        <f t="shared" ca="1" si="1229"/>
        <v>0</v>
      </c>
      <c r="BQ1032" s="1601">
        <f t="shared" ref="BQ1032:CV1032" ca="1" si="1230">SUM(BQ1026:BQ1030)</f>
        <v>0</v>
      </c>
      <c r="BR1032" s="1601">
        <f t="shared" ca="1" si="1230"/>
        <v>0</v>
      </c>
      <c r="BS1032" s="1601">
        <f t="shared" ca="1" si="1230"/>
        <v>0</v>
      </c>
      <c r="BT1032" s="1601">
        <f t="shared" ca="1" si="1230"/>
        <v>0</v>
      </c>
      <c r="BU1032" s="1601">
        <f t="shared" ca="1" si="1230"/>
        <v>0</v>
      </c>
      <c r="BV1032" s="1601">
        <f t="shared" ca="1" si="1230"/>
        <v>0</v>
      </c>
      <c r="BW1032" s="1601">
        <f t="shared" ca="1" si="1230"/>
        <v>0</v>
      </c>
      <c r="BX1032" s="1601">
        <f t="shared" ca="1" si="1230"/>
        <v>0</v>
      </c>
      <c r="BY1032" s="1601">
        <f t="shared" ca="1" si="1230"/>
        <v>0</v>
      </c>
      <c r="BZ1032" s="1601">
        <f t="shared" ca="1" si="1230"/>
        <v>0</v>
      </c>
      <c r="CA1032" s="1601">
        <f t="shared" ca="1" si="1230"/>
        <v>0</v>
      </c>
      <c r="CB1032" s="1601">
        <f t="shared" ca="1" si="1230"/>
        <v>0</v>
      </c>
      <c r="CC1032" s="1601">
        <f t="shared" ca="1" si="1230"/>
        <v>0</v>
      </c>
      <c r="CD1032" s="1601">
        <f t="shared" ca="1" si="1230"/>
        <v>0</v>
      </c>
      <c r="CE1032" s="1601">
        <f t="shared" ca="1" si="1230"/>
        <v>0</v>
      </c>
      <c r="CF1032" s="1601">
        <f t="shared" ca="1" si="1230"/>
        <v>0</v>
      </c>
      <c r="CG1032" s="1601">
        <f t="shared" ca="1" si="1230"/>
        <v>0</v>
      </c>
      <c r="CH1032" s="1601">
        <f t="shared" ca="1" si="1230"/>
        <v>0</v>
      </c>
      <c r="CI1032" s="1601">
        <f t="shared" ca="1" si="1230"/>
        <v>0</v>
      </c>
      <c r="CJ1032" s="1601">
        <f t="shared" ca="1" si="1230"/>
        <v>0</v>
      </c>
      <c r="CK1032" s="1601">
        <f t="shared" ca="1" si="1230"/>
        <v>0</v>
      </c>
      <c r="CL1032" s="1601">
        <f t="shared" ca="1" si="1230"/>
        <v>0</v>
      </c>
      <c r="CM1032" s="1601">
        <f t="shared" ca="1" si="1230"/>
        <v>0</v>
      </c>
      <c r="CN1032" s="1601">
        <f t="shared" ca="1" si="1230"/>
        <v>0</v>
      </c>
      <c r="CO1032" s="1601">
        <f t="shared" ca="1" si="1230"/>
        <v>0</v>
      </c>
      <c r="CP1032" s="1601">
        <f t="shared" ca="1" si="1230"/>
        <v>0</v>
      </c>
      <c r="CQ1032" s="1601">
        <f t="shared" ca="1" si="1230"/>
        <v>0</v>
      </c>
      <c r="CR1032" s="1601">
        <f t="shared" ca="1" si="1230"/>
        <v>0</v>
      </c>
      <c r="CS1032" s="1601">
        <f t="shared" ca="1" si="1230"/>
        <v>0</v>
      </c>
      <c r="CT1032" s="1601">
        <f t="shared" ca="1" si="1230"/>
        <v>0</v>
      </c>
      <c r="CU1032" s="1601">
        <f t="shared" ca="1" si="1230"/>
        <v>0</v>
      </c>
      <c r="CV1032" s="1601">
        <f t="shared" ca="1" si="1230"/>
        <v>0</v>
      </c>
      <c r="CW1032" s="1601">
        <f t="shared" ref="CW1032:DU1032" ca="1" si="1231">SUM(CW1026:CW1030)</f>
        <v>0</v>
      </c>
      <c r="CX1032" s="1601">
        <f t="shared" ca="1" si="1231"/>
        <v>0</v>
      </c>
      <c r="CY1032" s="1601">
        <f t="shared" ca="1" si="1231"/>
        <v>0</v>
      </c>
      <c r="CZ1032" s="1601">
        <f t="shared" ca="1" si="1231"/>
        <v>0</v>
      </c>
      <c r="DA1032" s="1601">
        <f t="shared" ca="1" si="1231"/>
        <v>0</v>
      </c>
      <c r="DB1032" s="1601">
        <f t="shared" ca="1" si="1231"/>
        <v>0</v>
      </c>
      <c r="DC1032" s="1601">
        <f t="shared" ca="1" si="1231"/>
        <v>0</v>
      </c>
      <c r="DD1032" s="1601">
        <f t="shared" ca="1" si="1231"/>
        <v>0</v>
      </c>
      <c r="DE1032" s="1601">
        <f t="shared" ca="1" si="1231"/>
        <v>0</v>
      </c>
      <c r="DF1032" s="1601">
        <f t="shared" ca="1" si="1231"/>
        <v>0</v>
      </c>
      <c r="DG1032" s="1601">
        <f t="shared" ca="1" si="1231"/>
        <v>0</v>
      </c>
      <c r="DH1032" s="1601">
        <f t="shared" ca="1" si="1231"/>
        <v>0</v>
      </c>
      <c r="DI1032" s="1601">
        <f t="shared" ca="1" si="1231"/>
        <v>0</v>
      </c>
      <c r="DJ1032" s="1601">
        <f t="shared" ca="1" si="1231"/>
        <v>0</v>
      </c>
      <c r="DK1032" s="1601">
        <f t="shared" ca="1" si="1231"/>
        <v>0</v>
      </c>
      <c r="DL1032" s="1601">
        <f t="shared" ca="1" si="1231"/>
        <v>0</v>
      </c>
      <c r="DM1032" s="1601">
        <f t="shared" ca="1" si="1231"/>
        <v>0</v>
      </c>
      <c r="DN1032" s="1601">
        <f t="shared" ca="1" si="1231"/>
        <v>0</v>
      </c>
      <c r="DO1032" s="1601">
        <f t="shared" ca="1" si="1231"/>
        <v>0</v>
      </c>
      <c r="DP1032" s="1601">
        <f t="shared" ca="1" si="1231"/>
        <v>0</v>
      </c>
      <c r="DQ1032" s="1601">
        <f t="shared" ca="1" si="1231"/>
        <v>0</v>
      </c>
      <c r="DR1032" s="1601">
        <f t="shared" ca="1" si="1231"/>
        <v>0</v>
      </c>
      <c r="DS1032" s="1601">
        <f t="shared" ca="1" si="1231"/>
        <v>0</v>
      </c>
      <c r="DT1032" s="1601">
        <f t="shared" ca="1" si="1231"/>
        <v>0</v>
      </c>
      <c r="DU1032" s="1601">
        <f t="shared" ca="1" si="1231"/>
        <v>0</v>
      </c>
      <c r="DV1032" s="28" t="s">
        <v>803</v>
      </c>
    </row>
    <row r="1033" spans="3:126" ht="14.5" customHeight="1" thickBot="1">
      <c r="C1033" s="673" t="s">
        <v>903</v>
      </c>
      <c r="E1033" s="1497" t="e">
        <f t="shared" ref="E1033:AJ1033" ca="1" si="1232">E1032+E1024</f>
        <v>#DIV/0!</v>
      </c>
      <c r="F1033" s="1497" t="e">
        <f t="shared" ca="1" si="1232"/>
        <v>#DIV/0!</v>
      </c>
      <c r="G1033" s="1497" t="e">
        <f t="shared" ca="1" si="1232"/>
        <v>#DIV/0!</v>
      </c>
      <c r="H1033" s="1497" t="e">
        <f t="shared" ca="1" si="1232"/>
        <v>#DIV/0!</v>
      </c>
      <c r="I1033" s="1497" t="e">
        <f t="shared" ca="1" si="1232"/>
        <v>#DIV/0!</v>
      </c>
      <c r="J1033" s="1497" t="e">
        <f t="shared" ca="1" si="1232"/>
        <v>#DIV/0!</v>
      </c>
      <c r="K1033" s="1497" t="e">
        <f t="shared" ca="1" si="1232"/>
        <v>#DIV/0!</v>
      </c>
      <c r="L1033" s="1497" t="e">
        <f t="shared" ca="1" si="1232"/>
        <v>#DIV/0!</v>
      </c>
      <c r="M1033" s="1497" t="e">
        <f t="shared" ca="1" si="1232"/>
        <v>#DIV/0!</v>
      </c>
      <c r="N1033" s="1497" t="e">
        <f t="shared" ca="1" si="1232"/>
        <v>#DIV/0!</v>
      </c>
      <c r="O1033" s="1497" t="e">
        <f t="shared" ca="1" si="1232"/>
        <v>#DIV/0!</v>
      </c>
      <c r="P1033" s="1497" t="e">
        <f t="shared" ca="1" si="1232"/>
        <v>#DIV/0!</v>
      </c>
      <c r="Q1033" s="1497" t="e">
        <f t="shared" ca="1" si="1232"/>
        <v>#DIV/0!</v>
      </c>
      <c r="R1033" s="1497" t="e">
        <f t="shared" ca="1" si="1232"/>
        <v>#DIV/0!</v>
      </c>
      <c r="S1033" s="1497" t="e">
        <f t="shared" ca="1" si="1232"/>
        <v>#DIV/0!</v>
      </c>
      <c r="T1033" s="1497" t="e">
        <f t="shared" ca="1" si="1232"/>
        <v>#DIV/0!</v>
      </c>
      <c r="U1033" s="1497" t="e">
        <f t="shared" ca="1" si="1232"/>
        <v>#DIV/0!</v>
      </c>
      <c r="V1033" s="1497" t="e">
        <f t="shared" ca="1" si="1232"/>
        <v>#DIV/0!</v>
      </c>
      <c r="W1033" s="1497" t="e">
        <f t="shared" ca="1" si="1232"/>
        <v>#DIV/0!</v>
      </c>
      <c r="X1033" s="1497" t="e">
        <f t="shared" ca="1" si="1232"/>
        <v>#DIV/0!</v>
      </c>
      <c r="Y1033" s="1497" t="e">
        <f t="shared" ca="1" si="1232"/>
        <v>#DIV/0!</v>
      </c>
      <c r="Z1033" s="1497" t="e">
        <f t="shared" ca="1" si="1232"/>
        <v>#DIV/0!</v>
      </c>
      <c r="AA1033" s="1497" t="e">
        <f t="shared" ca="1" si="1232"/>
        <v>#DIV/0!</v>
      </c>
      <c r="AB1033" s="1497" t="e">
        <f t="shared" ca="1" si="1232"/>
        <v>#DIV/0!</v>
      </c>
      <c r="AC1033" s="1497" t="e">
        <f t="shared" ca="1" si="1232"/>
        <v>#DIV/0!</v>
      </c>
      <c r="AD1033" s="1497" t="e">
        <f t="shared" ca="1" si="1232"/>
        <v>#DIV/0!</v>
      </c>
      <c r="AE1033" s="1497" t="e">
        <f t="shared" ca="1" si="1232"/>
        <v>#DIV/0!</v>
      </c>
      <c r="AF1033" s="1497" t="e">
        <f t="shared" ca="1" si="1232"/>
        <v>#DIV/0!</v>
      </c>
      <c r="AG1033" s="1497" t="e">
        <f t="shared" ca="1" si="1232"/>
        <v>#DIV/0!</v>
      </c>
      <c r="AH1033" s="1497" t="e">
        <f t="shared" ca="1" si="1232"/>
        <v>#DIV/0!</v>
      </c>
      <c r="AI1033" s="1497" t="e">
        <f t="shared" ca="1" si="1232"/>
        <v>#DIV/0!</v>
      </c>
      <c r="AJ1033" s="1497" t="e">
        <f t="shared" ca="1" si="1232"/>
        <v>#DIV/0!</v>
      </c>
      <c r="AK1033" s="1497" t="e">
        <f t="shared" ref="AK1033:BP1033" ca="1" si="1233">AK1032+AK1024</f>
        <v>#DIV/0!</v>
      </c>
      <c r="AL1033" s="1497" t="e">
        <f t="shared" ca="1" si="1233"/>
        <v>#DIV/0!</v>
      </c>
      <c r="AM1033" s="1497" t="e">
        <f t="shared" ca="1" si="1233"/>
        <v>#DIV/0!</v>
      </c>
      <c r="AN1033" s="1497" t="e">
        <f t="shared" ca="1" si="1233"/>
        <v>#DIV/0!</v>
      </c>
      <c r="AO1033" s="1497" t="e">
        <f t="shared" ca="1" si="1233"/>
        <v>#DIV/0!</v>
      </c>
      <c r="AP1033" s="1497" t="e">
        <f t="shared" ca="1" si="1233"/>
        <v>#DIV/0!</v>
      </c>
      <c r="AQ1033" s="1497" t="e">
        <f t="shared" ca="1" si="1233"/>
        <v>#DIV/0!</v>
      </c>
      <c r="AR1033" s="1497" t="e">
        <f t="shared" ca="1" si="1233"/>
        <v>#DIV/0!</v>
      </c>
      <c r="AS1033" s="1497" t="e">
        <f t="shared" ca="1" si="1233"/>
        <v>#DIV/0!</v>
      </c>
      <c r="AT1033" s="1497" t="e">
        <f t="shared" ca="1" si="1233"/>
        <v>#DIV/0!</v>
      </c>
      <c r="AU1033" s="1497" t="e">
        <f t="shared" ca="1" si="1233"/>
        <v>#DIV/0!</v>
      </c>
      <c r="AV1033" s="1497" t="e">
        <f t="shared" ca="1" si="1233"/>
        <v>#DIV/0!</v>
      </c>
      <c r="AW1033" s="1497" t="e">
        <f t="shared" ca="1" si="1233"/>
        <v>#DIV/0!</v>
      </c>
      <c r="AX1033" s="1497" t="e">
        <f t="shared" ca="1" si="1233"/>
        <v>#DIV/0!</v>
      </c>
      <c r="AY1033" s="1497" t="e">
        <f t="shared" ca="1" si="1233"/>
        <v>#DIV/0!</v>
      </c>
      <c r="AZ1033" s="1497" t="e">
        <f t="shared" ca="1" si="1233"/>
        <v>#DIV/0!</v>
      </c>
      <c r="BA1033" s="1497" t="e">
        <f t="shared" ca="1" si="1233"/>
        <v>#DIV/0!</v>
      </c>
      <c r="BB1033" s="1497" t="e">
        <f t="shared" ca="1" si="1233"/>
        <v>#DIV/0!</v>
      </c>
      <c r="BC1033" s="1497" t="e">
        <f t="shared" ca="1" si="1233"/>
        <v>#DIV/0!</v>
      </c>
      <c r="BD1033" s="1497" t="e">
        <f t="shared" ca="1" si="1233"/>
        <v>#DIV/0!</v>
      </c>
      <c r="BE1033" s="1497" t="e">
        <f t="shared" ca="1" si="1233"/>
        <v>#DIV/0!</v>
      </c>
      <c r="BF1033" s="1497" t="e">
        <f t="shared" ca="1" si="1233"/>
        <v>#DIV/0!</v>
      </c>
      <c r="BG1033" s="1497" t="e">
        <f t="shared" ca="1" si="1233"/>
        <v>#DIV/0!</v>
      </c>
      <c r="BH1033" s="1497" t="e">
        <f t="shared" ca="1" si="1233"/>
        <v>#DIV/0!</v>
      </c>
      <c r="BI1033" s="1497" t="e">
        <f t="shared" ca="1" si="1233"/>
        <v>#DIV/0!</v>
      </c>
      <c r="BJ1033" s="1497" t="e">
        <f t="shared" ca="1" si="1233"/>
        <v>#DIV/0!</v>
      </c>
      <c r="BK1033" s="1497" t="e">
        <f t="shared" ca="1" si="1233"/>
        <v>#DIV/0!</v>
      </c>
      <c r="BL1033" s="1497" t="e">
        <f t="shared" ca="1" si="1233"/>
        <v>#DIV/0!</v>
      </c>
      <c r="BM1033" s="1497" t="e">
        <f t="shared" ca="1" si="1233"/>
        <v>#DIV/0!</v>
      </c>
      <c r="BN1033" s="1497" t="e">
        <f t="shared" ca="1" si="1233"/>
        <v>#DIV/0!</v>
      </c>
      <c r="BO1033" s="1497" t="e">
        <f t="shared" ca="1" si="1233"/>
        <v>#DIV/0!</v>
      </c>
      <c r="BP1033" s="1497" t="e">
        <f t="shared" ca="1" si="1233"/>
        <v>#DIV/0!</v>
      </c>
      <c r="BQ1033" s="1497" t="e">
        <f t="shared" ref="BQ1033:CV1033" ca="1" si="1234">BQ1032+BQ1024</f>
        <v>#DIV/0!</v>
      </c>
      <c r="BR1033" s="1497" t="e">
        <f t="shared" ca="1" si="1234"/>
        <v>#DIV/0!</v>
      </c>
      <c r="BS1033" s="1497" t="e">
        <f t="shared" ca="1" si="1234"/>
        <v>#DIV/0!</v>
      </c>
      <c r="BT1033" s="1497" t="e">
        <f t="shared" ca="1" si="1234"/>
        <v>#DIV/0!</v>
      </c>
      <c r="BU1033" s="1497" t="e">
        <f t="shared" ca="1" si="1234"/>
        <v>#DIV/0!</v>
      </c>
      <c r="BV1033" s="1497" t="e">
        <f t="shared" ca="1" si="1234"/>
        <v>#DIV/0!</v>
      </c>
      <c r="BW1033" s="1497" t="e">
        <f t="shared" ca="1" si="1234"/>
        <v>#DIV/0!</v>
      </c>
      <c r="BX1033" s="1497" t="e">
        <f t="shared" ca="1" si="1234"/>
        <v>#DIV/0!</v>
      </c>
      <c r="BY1033" s="1497" t="e">
        <f t="shared" ca="1" si="1234"/>
        <v>#DIV/0!</v>
      </c>
      <c r="BZ1033" s="1497" t="e">
        <f t="shared" ca="1" si="1234"/>
        <v>#DIV/0!</v>
      </c>
      <c r="CA1033" s="1497" t="e">
        <f t="shared" ca="1" si="1234"/>
        <v>#DIV/0!</v>
      </c>
      <c r="CB1033" s="1497" t="e">
        <f t="shared" ca="1" si="1234"/>
        <v>#DIV/0!</v>
      </c>
      <c r="CC1033" s="1497" t="e">
        <f t="shared" ca="1" si="1234"/>
        <v>#DIV/0!</v>
      </c>
      <c r="CD1033" s="1497" t="e">
        <f t="shared" ca="1" si="1234"/>
        <v>#DIV/0!</v>
      </c>
      <c r="CE1033" s="1497" t="e">
        <f t="shared" ca="1" si="1234"/>
        <v>#DIV/0!</v>
      </c>
      <c r="CF1033" s="1497" t="e">
        <f t="shared" ca="1" si="1234"/>
        <v>#DIV/0!</v>
      </c>
      <c r="CG1033" s="1497" t="e">
        <f t="shared" ca="1" si="1234"/>
        <v>#DIV/0!</v>
      </c>
      <c r="CH1033" s="1497" t="e">
        <f t="shared" ca="1" si="1234"/>
        <v>#DIV/0!</v>
      </c>
      <c r="CI1033" s="1497" t="e">
        <f t="shared" ca="1" si="1234"/>
        <v>#DIV/0!</v>
      </c>
      <c r="CJ1033" s="1497" t="e">
        <f t="shared" ca="1" si="1234"/>
        <v>#DIV/0!</v>
      </c>
      <c r="CK1033" s="1497" t="e">
        <f t="shared" ca="1" si="1234"/>
        <v>#DIV/0!</v>
      </c>
      <c r="CL1033" s="1497" t="e">
        <f t="shared" ca="1" si="1234"/>
        <v>#DIV/0!</v>
      </c>
      <c r="CM1033" s="1497" t="e">
        <f t="shared" ca="1" si="1234"/>
        <v>#DIV/0!</v>
      </c>
      <c r="CN1033" s="1497" t="e">
        <f t="shared" ca="1" si="1234"/>
        <v>#DIV/0!</v>
      </c>
      <c r="CO1033" s="1497" t="e">
        <f t="shared" ca="1" si="1234"/>
        <v>#DIV/0!</v>
      </c>
      <c r="CP1033" s="1497" t="e">
        <f t="shared" ca="1" si="1234"/>
        <v>#DIV/0!</v>
      </c>
      <c r="CQ1033" s="1497" t="e">
        <f t="shared" ca="1" si="1234"/>
        <v>#DIV/0!</v>
      </c>
      <c r="CR1033" s="1497" t="e">
        <f t="shared" ca="1" si="1234"/>
        <v>#DIV/0!</v>
      </c>
      <c r="CS1033" s="1497" t="e">
        <f t="shared" ca="1" si="1234"/>
        <v>#DIV/0!</v>
      </c>
      <c r="CT1033" s="1497" t="e">
        <f t="shared" ca="1" si="1234"/>
        <v>#DIV/0!</v>
      </c>
      <c r="CU1033" s="1497" t="e">
        <f t="shared" ca="1" si="1234"/>
        <v>#DIV/0!</v>
      </c>
      <c r="CV1033" s="1497" t="e">
        <f t="shared" ca="1" si="1234"/>
        <v>#DIV/0!</v>
      </c>
      <c r="CW1033" s="1497" t="e">
        <f t="shared" ref="CW1033:EB1033" ca="1" si="1235">CW1032+CW1024</f>
        <v>#DIV/0!</v>
      </c>
      <c r="CX1033" s="1497" t="e">
        <f t="shared" ca="1" si="1235"/>
        <v>#DIV/0!</v>
      </c>
      <c r="CY1033" s="1497" t="e">
        <f t="shared" ca="1" si="1235"/>
        <v>#DIV/0!</v>
      </c>
      <c r="CZ1033" s="1497" t="e">
        <f t="shared" ca="1" si="1235"/>
        <v>#DIV/0!</v>
      </c>
      <c r="DA1033" s="1497" t="e">
        <f t="shared" ca="1" si="1235"/>
        <v>#DIV/0!</v>
      </c>
      <c r="DB1033" s="1497" t="e">
        <f t="shared" ca="1" si="1235"/>
        <v>#DIV/0!</v>
      </c>
      <c r="DC1033" s="1497" t="e">
        <f t="shared" ca="1" si="1235"/>
        <v>#DIV/0!</v>
      </c>
      <c r="DD1033" s="1497" t="e">
        <f t="shared" ca="1" si="1235"/>
        <v>#DIV/0!</v>
      </c>
      <c r="DE1033" s="1497" t="e">
        <f t="shared" ca="1" si="1235"/>
        <v>#DIV/0!</v>
      </c>
      <c r="DF1033" s="1497" t="e">
        <f t="shared" ca="1" si="1235"/>
        <v>#DIV/0!</v>
      </c>
      <c r="DG1033" s="1497" t="e">
        <f t="shared" ca="1" si="1235"/>
        <v>#DIV/0!</v>
      </c>
      <c r="DH1033" s="1497" t="e">
        <f t="shared" ca="1" si="1235"/>
        <v>#DIV/0!</v>
      </c>
      <c r="DI1033" s="1497" t="e">
        <f t="shared" ca="1" si="1235"/>
        <v>#DIV/0!</v>
      </c>
      <c r="DJ1033" s="1497" t="e">
        <f t="shared" ca="1" si="1235"/>
        <v>#DIV/0!</v>
      </c>
      <c r="DK1033" s="1497" t="e">
        <f t="shared" ca="1" si="1235"/>
        <v>#DIV/0!</v>
      </c>
      <c r="DL1033" s="1497" t="e">
        <f t="shared" ca="1" si="1235"/>
        <v>#DIV/0!</v>
      </c>
      <c r="DM1033" s="1497" t="e">
        <f t="shared" ca="1" si="1235"/>
        <v>#DIV/0!</v>
      </c>
      <c r="DN1033" s="1497" t="e">
        <f t="shared" ca="1" si="1235"/>
        <v>#DIV/0!</v>
      </c>
      <c r="DO1033" s="1497" t="e">
        <f t="shared" ca="1" si="1235"/>
        <v>#DIV/0!</v>
      </c>
      <c r="DP1033" s="1497" t="e">
        <f t="shared" ca="1" si="1235"/>
        <v>#DIV/0!</v>
      </c>
      <c r="DQ1033" s="1497" t="e">
        <f t="shared" ca="1" si="1235"/>
        <v>#DIV/0!</v>
      </c>
      <c r="DR1033" s="1497" t="e">
        <f t="shared" ca="1" si="1235"/>
        <v>#DIV/0!</v>
      </c>
      <c r="DS1033" s="1497" t="e">
        <f t="shared" ca="1" si="1235"/>
        <v>#DIV/0!</v>
      </c>
      <c r="DT1033" s="1497" t="e">
        <f t="shared" ca="1" si="1235"/>
        <v>#DIV/0!</v>
      </c>
      <c r="DU1033" s="1497" t="e">
        <f t="shared" ca="1" si="1235"/>
        <v>#DIV/0!</v>
      </c>
      <c r="DV1033" s="28" t="s">
        <v>803</v>
      </c>
    </row>
    <row r="1034" spans="3:126" ht="14.5" customHeight="1" thickTop="1">
      <c r="C1034" s="913" t="s">
        <v>904</v>
      </c>
      <c r="DV1034" s="28" t="s">
        <v>803</v>
      </c>
    </row>
    <row r="1035" spans="3:126">
      <c r="C1035" s="859" t="s">
        <v>905</v>
      </c>
      <c r="E1035" s="1250">
        <f t="shared" ref="E1035:AJ1035" ca="1" si="1236">E976+E992+D1035</f>
        <v>0</v>
      </c>
      <c r="F1035" s="1250">
        <f t="shared" ca="1" si="1236"/>
        <v>0</v>
      </c>
      <c r="G1035" s="1250">
        <f t="shared" ca="1" si="1236"/>
        <v>0</v>
      </c>
      <c r="H1035" s="1250">
        <f t="shared" ca="1" si="1236"/>
        <v>0</v>
      </c>
      <c r="I1035" s="1250">
        <f t="shared" ca="1" si="1236"/>
        <v>0</v>
      </c>
      <c r="J1035" s="1250">
        <f t="shared" ca="1" si="1236"/>
        <v>0</v>
      </c>
      <c r="K1035" s="1250">
        <f t="shared" ca="1" si="1236"/>
        <v>0</v>
      </c>
      <c r="L1035" s="1250">
        <f t="shared" ca="1" si="1236"/>
        <v>0</v>
      </c>
      <c r="M1035" s="1250">
        <f t="shared" ca="1" si="1236"/>
        <v>0</v>
      </c>
      <c r="N1035" s="1250">
        <f t="shared" ca="1" si="1236"/>
        <v>0</v>
      </c>
      <c r="O1035" s="1250">
        <f t="shared" ca="1" si="1236"/>
        <v>0</v>
      </c>
      <c r="P1035" s="1250">
        <f t="shared" ca="1" si="1236"/>
        <v>0</v>
      </c>
      <c r="Q1035" s="1250">
        <f t="shared" ca="1" si="1236"/>
        <v>0</v>
      </c>
      <c r="R1035" s="1250">
        <f t="shared" ca="1" si="1236"/>
        <v>0</v>
      </c>
      <c r="S1035" s="1250">
        <f t="shared" ca="1" si="1236"/>
        <v>0</v>
      </c>
      <c r="T1035" s="1250">
        <f t="shared" ca="1" si="1236"/>
        <v>0</v>
      </c>
      <c r="U1035" s="1250">
        <f t="shared" ca="1" si="1236"/>
        <v>0</v>
      </c>
      <c r="V1035" s="1250">
        <f t="shared" ca="1" si="1236"/>
        <v>0</v>
      </c>
      <c r="W1035" s="1250">
        <f t="shared" ca="1" si="1236"/>
        <v>0</v>
      </c>
      <c r="X1035" s="1250">
        <f t="shared" ca="1" si="1236"/>
        <v>0</v>
      </c>
      <c r="Y1035" s="1250">
        <f t="shared" ca="1" si="1236"/>
        <v>0</v>
      </c>
      <c r="Z1035" s="1250">
        <f t="shared" ca="1" si="1236"/>
        <v>0</v>
      </c>
      <c r="AA1035" s="1250">
        <f t="shared" ca="1" si="1236"/>
        <v>0</v>
      </c>
      <c r="AB1035" s="1250">
        <f t="shared" ca="1" si="1236"/>
        <v>0</v>
      </c>
      <c r="AC1035" s="1250">
        <f t="shared" ca="1" si="1236"/>
        <v>0</v>
      </c>
      <c r="AD1035" s="1250">
        <f t="shared" ca="1" si="1236"/>
        <v>0</v>
      </c>
      <c r="AE1035" s="1250">
        <f t="shared" ca="1" si="1236"/>
        <v>0</v>
      </c>
      <c r="AF1035" s="1250">
        <f t="shared" ca="1" si="1236"/>
        <v>0</v>
      </c>
      <c r="AG1035" s="1250">
        <f t="shared" ca="1" si="1236"/>
        <v>0</v>
      </c>
      <c r="AH1035" s="1250">
        <f t="shared" ca="1" si="1236"/>
        <v>0</v>
      </c>
      <c r="AI1035" s="1250">
        <f t="shared" ca="1" si="1236"/>
        <v>0</v>
      </c>
      <c r="AJ1035" s="1250">
        <f t="shared" ca="1" si="1236"/>
        <v>0</v>
      </c>
      <c r="AK1035" s="1250">
        <f t="shared" ref="AK1035:BP1035" ca="1" si="1237">AK976+AK992+AJ1035</f>
        <v>0</v>
      </c>
      <c r="AL1035" s="1250">
        <f t="shared" ca="1" si="1237"/>
        <v>0</v>
      </c>
      <c r="AM1035" s="1250">
        <f t="shared" ca="1" si="1237"/>
        <v>0</v>
      </c>
      <c r="AN1035" s="1250">
        <f t="shared" ca="1" si="1237"/>
        <v>0</v>
      </c>
      <c r="AO1035" s="1250">
        <f t="shared" ca="1" si="1237"/>
        <v>0</v>
      </c>
      <c r="AP1035" s="1250">
        <f t="shared" ca="1" si="1237"/>
        <v>0</v>
      </c>
      <c r="AQ1035" s="1250">
        <f t="shared" ca="1" si="1237"/>
        <v>0</v>
      </c>
      <c r="AR1035" s="1250">
        <f t="shared" ca="1" si="1237"/>
        <v>0</v>
      </c>
      <c r="AS1035" s="1250">
        <f t="shared" ca="1" si="1237"/>
        <v>0</v>
      </c>
      <c r="AT1035" s="1250">
        <f t="shared" ca="1" si="1237"/>
        <v>0</v>
      </c>
      <c r="AU1035" s="1250">
        <f t="shared" ca="1" si="1237"/>
        <v>0</v>
      </c>
      <c r="AV1035" s="1250">
        <f t="shared" ca="1" si="1237"/>
        <v>0</v>
      </c>
      <c r="AW1035" s="1250">
        <f t="shared" ca="1" si="1237"/>
        <v>0</v>
      </c>
      <c r="AX1035" s="1250">
        <f t="shared" ca="1" si="1237"/>
        <v>0</v>
      </c>
      <c r="AY1035" s="1250">
        <f t="shared" ca="1" si="1237"/>
        <v>0</v>
      </c>
      <c r="AZ1035" s="1250">
        <f t="shared" ca="1" si="1237"/>
        <v>0</v>
      </c>
      <c r="BA1035" s="1250">
        <f t="shared" ca="1" si="1237"/>
        <v>0</v>
      </c>
      <c r="BB1035" s="1250">
        <f t="shared" ca="1" si="1237"/>
        <v>0</v>
      </c>
      <c r="BC1035" s="1250">
        <f t="shared" ca="1" si="1237"/>
        <v>0</v>
      </c>
      <c r="BD1035" s="1250">
        <f t="shared" ca="1" si="1237"/>
        <v>0</v>
      </c>
      <c r="BE1035" s="1250">
        <f t="shared" ca="1" si="1237"/>
        <v>0</v>
      </c>
      <c r="BF1035" s="1250">
        <f t="shared" ca="1" si="1237"/>
        <v>0</v>
      </c>
      <c r="BG1035" s="1250">
        <f t="shared" ca="1" si="1237"/>
        <v>0</v>
      </c>
      <c r="BH1035" s="1250">
        <f t="shared" ca="1" si="1237"/>
        <v>0</v>
      </c>
      <c r="BI1035" s="1250">
        <f t="shared" ca="1" si="1237"/>
        <v>0</v>
      </c>
      <c r="BJ1035" s="1250">
        <f t="shared" ca="1" si="1237"/>
        <v>0</v>
      </c>
      <c r="BK1035" s="1250">
        <f t="shared" ca="1" si="1237"/>
        <v>0</v>
      </c>
      <c r="BL1035" s="1250">
        <f t="shared" ca="1" si="1237"/>
        <v>0</v>
      </c>
      <c r="BM1035" s="1250">
        <f t="shared" ca="1" si="1237"/>
        <v>0</v>
      </c>
      <c r="BN1035" s="1250">
        <f t="shared" ca="1" si="1237"/>
        <v>0</v>
      </c>
      <c r="BO1035" s="1250">
        <f t="shared" ca="1" si="1237"/>
        <v>0</v>
      </c>
      <c r="BP1035" s="1250">
        <f t="shared" ca="1" si="1237"/>
        <v>0</v>
      </c>
      <c r="BQ1035" s="1250">
        <f t="shared" ref="BQ1035:CV1035" ca="1" si="1238">BQ976+BQ992+BP1035</f>
        <v>0</v>
      </c>
      <c r="BR1035" s="1250">
        <f t="shared" ca="1" si="1238"/>
        <v>0</v>
      </c>
      <c r="BS1035" s="1250">
        <f t="shared" ca="1" si="1238"/>
        <v>0</v>
      </c>
      <c r="BT1035" s="1250">
        <f t="shared" ca="1" si="1238"/>
        <v>0</v>
      </c>
      <c r="BU1035" s="1250">
        <f t="shared" ca="1" si="1238"/>
        <v>0</v>
      </c>
      <c r="BV1035" s="1250">
        <f t="shared" ca="1" si="1238"/>
        <v>0</v>
      </c>
      <c r="BW1035" s="1250">
        <f t="shared" ca="1" si="1238"/>
        <v>0</v>
      </c>
      <c r="BX1035" s="1250">
        <f t="shared" ca="1" si="1238"/>
        <v>0</v>
      </c>
      <c r="BY1035" s="1250">
        <f t="shared" ca="1" si="1238"/>
        <v>0</v>
      </c>
      <c r="BZ1035" s="1250">
        <f t="shared" ca="1" si="1238"/>
        <v>0</v>
      </c>
      <c r="CA1035" s="1250">
        <f t="shared" ca="1" si="1238"/>
        <v>0</v>
      </c>
      <c r="CB1035" s="1250">
        <f t="shared" ca="1" si="1238"/>
        <v>0</v>
      </c>
      <c r="CC1035" s="1250">
        <f t="shared" ca="1" si="1238"/>
        <v>0</v>
      </c>
      <c r="CD1035" s="1250">
        <f t="shared" ca="1" si="1238"/>
        <v>0</v>
      </c>
      <c r="CE1035" s="1250">
        <f t="shared" ca="1" si="1238"/>
        <v>0</v>
      </c>
      <c r="CF1035" s="1250">
        <f t="shared" ca="1" si="1238"/>
        <v>0</v>
      </c>
      <c r="CG1035" s="1250">
        <f t="shared" ca="1" si="1238"/>
        <v>0</v>
      </c>
      <c r="CH1035" s="1250">
        <f t="shared" ca="1" si="1238"/>
        <v>0</v>
      </c>
      <c r="CI1035" s="1250">
        <f t="shared" ca="1" si="1238"/>
        <v>0</v>
      </c>
      <c r="CJ1035" s="1250">
        <f t="shared" ca="1" si="1238"/>
        <v>0</v>
      </c>
      <c r="CK1035" s="1250">
        <f t="shared" ca="1" si="1238"/>
        <v>0</v>
      </c>
      <c r="CL1035" s="1250">
        <f t="shared" ca="1" si="1238"/>
        <v>0</v>
      </c>
      <c r="CM1035" s="1250">
        <f t="shared" ca="1" si="1238"/>
        <v>0</v>
      </c>
      <c r="CN1035" s="1250">
        <f t="shared" ca="1" si="1238"/>
        <v>0</v>
      </c>
      <c r="CO1035" s="1250">
        <f t="shared" ca="1" si="1238"/>
        <v>0</v>
      </c>
      <c r="CP1035" s="1250">
        <f t="shared" ca="1" si="1238"/>
        <v>0</v>
      </c>
      <c r="CQ1035" s="1250">
        <f t="shared" ca="1" si="1238"/>
        <v>0</v>
      </c>
      <c r="CR1035" s="1250">
        <f t="shared" ca="1" si="1238"/>
        <v>0</v>
      </c>
      <c r="CS1035" s="1250">
        <f t="shared" ca="1" si="1238"/>
        <v>0</v>
      </c>
      <c r="CT1035" s="1250">
        <f t="shared" ca="1" si="1238"/>
        <v>0</v>
      </c>
      <c r="CU1035" s="1250">
        <f t="shared" ca="1" si="1238"/>
        <v>0</v>
      </c>
      <c r="CV1035" s="1250">
        <f t="shared" ca="1" si="1238"/>
        <v>0</v>
      </c>
      <c r="CW1035" s="1250">
        <f t="shared" ref="CW1035:DU1035" ca="1" si="1239">CW976+CW992+CV1035</f>
        <v>0</v>
      </c>
      <c r="CX1035" s="1250">
        <f t="shared" ca="1" si="1239"/>
        <v>0</v>
      </c>
      <c r="CY1035" s="1250">
        <f t="shared" ca="1" si="1239"/>
        <v>0</v>
      </c>
      <c r="CZ1035" s="1250">
        <f t="shared" ca="1" si="1239"/>
        <v>0</v>
      </c>
      <c r="DA1035" s="1250">
        <f t="shared" ca="1" si="1239"/>
        <v>0</v>
      </c>
      <c r="DB1035" s="1250">
        <f t="shared" ca="1" si="1239"/>
        <v>0</v>
      </c>
      <c r="DC1035" s="1250">
        <f t="shared" ca="1" si="1239"/>
        <v>0</v>
      </c>
      <c r="DD1035" s="1250">
        <f t="shared" ca="1" si="1239"/>
        <v>0</v>
      </c>
      <c r="DE1035" s="1250">
        <f t="shared" ca="1" si="1239"/>
        <v>0</v>
      </c>
      <c r="DF1035" s="1250">
        <f t="shared" ca="1" si="1239"/>
        <v>0</v>
      </c>
      <c r="DG1035" s="1250">
        <f t="shared" ca="1" si="1239"/>
        <v>0</v>
      </c>
      <c r="DH1035" s="1250">
        <f t="shared" ca="1" si="1239"/>
        <v>0</v>
      </c>
      <c r="DI1035" s="1250">
        <f t="shared" ca="1" si="1239"/>
        <v>0</v>
      </c>
      <c r="DJ1035" s="1250">
        <f t="shared" ca="1" si="1239"/>
        <v>0</v>
      </c>
      <c r="DK1035" s="1250">
        <f t="shared" ca="1" si="1239"/>
        <v>0</v>
      </c>
      <c r="DL1035" s="1250">
        <f t="shared" ca="1" si="1239"/>
        <v>0</v>
      </c>
      <c r="DM1035" s="1250">
        <f t="shared" ca="1" si="1239"/>
        <v>0</v>
      </c>
      <c r="DN1035" s="1250">
        <f t="shared" ca="1" si="1239"/>
        <v>0</v>
      </c>
      <c r="DO1035" s="1250">
        <f t="shared" ca="1" si="1239"/>
        <v>0</v>
      </c>
      <c r="DP1035" s="1250">
        <f t="shared" ca="1" si="1239"/>
        <v>0</v>
      </c>
      <c r="DQ1035" s="1250">
        <f t="shared" ca="1" si="1239"/>
        <v>0</v>
      </c>
      <c r="DR1035" s="1250">
        <f t="shared" ca="1" si="1239"/>
        <v>0</v>
      </c>
      <c r="DS1035" s="1250">
        <f t="shared" ca="1" si="1239"/>
        <v>0</v>
      </c>
      <c r="DT1035" s="1250">
        <f t="shared" ca="1" si="1239"/>
        <v>0</v>
      </c>
      <c r="DU1035" s="1250">
        <f t="shared" ca="1" si="1239"/>
        <v>0</v>
      </c>
      <c r="DV1035" s="28" t="s">
        <v>803</v>
      </c>
    </row>
    <row r="1036" spans="3:126">
      <c r="C1036" s="673" t="s">
        <v>906</v>
      </c>
      <c r="E1036" s="1601">
        <f t="shared" ref="E1036:AJ1036" ca="1" si="1240">SUM(E1035)</f>
        <v>0</v>
      </c>
      <c r="F1036" s="1601">
        <f t="shared" ca="1" si="1240"/>
        <v>0</v>
      </c>
      <c r="G1036" s="1601">
        <f t="shared" ca="1" si="1240"/>
        <v>0</v>
      </c>
      <c r="H1036" s="1601">
        <f t="shared" ca="1" si="1240"/>
        <v>0</v>
      </c>
      <c r="I1036" s="1601">
        <f t="shared" ca="1" si="1240"/>
        <v>0</v>
      </c>
      <c r="J1036" s="1601">
        <f t="shared" ca="1" si="1240"/>
        <v>0</v>
      </c>
      <c r="K1036" s="1601">
        <f t="shared" ca="1" si="1240"/>
        <v>0</v>
      </c>
      <c r="L1036" s="1601">
        <f t="shared" ca="1" si="1240"/>
        <v>0</v>
      </c>
      <c r="M1036" s="1601">
        <f t="shared" ca="1" si="1240"/>
        <v>0</v>
      </c>
      <c r="N1036" s="1601">
        <f t="shared" ca="1" si="1240"/>
        <v>0</v>
      </c>
      <c r="O1036" s="1601">
        <f t="shared" ca="1" si="1240"/>
        <v>0</v>
      </c>
      <c r="P1036" s="1601">
        <f t="shared" ca="1" si="1240"/>
        <v>0</v>
      </c>
      <c r="Q1036" s="1601">
        <f t="shared" ca="1" si="1240"/>
        <v>0</v>
      </c>
      <c r="R1036" s="1601">
        <f t="shared" ca="1" si="1240"/>
        <v>0</v>
      </c>
      <c r="S1036" s="1601">
        <f t="shared" ca="1" si="1240"/>
        <v>0</v>
      </c>
      <c r="T1036" s="1601">
        <f t="shared" ca="1" si="1240"/>
        <v>0</v>
      </c>
      <c r="U1036" s="1601">
        <f t="shared" ca="1" si="1240"/>
        <v>0</v>
      </c>
      <c r="V1036" s="1601">
        <f t="shared" ca="1" si="1240"/>
        <v>0</v>
      </c>
      <c r="W1036" s="1601">
        <f t="shared" ca="1" si="1240"/>
        <v>0</v>
      </c>
      <c r="X1036" s="1601">
        <f t="shared" ca="1" si="1240"/>
        <v>0</v>
      </c>
      <c r="Y1036" s="1601">
        <f t="shared" ca="1" si="1240"/>
        <v>0</v>
      </c>
      <c r="Z1036" s="1601">
        <f t="shared" ca="1" si="1240"/>
        <v>0</v>
      </c>
      <c r="AA1036" s="1601">
        <f t="shared" ca="1" si="1240"/>
        <v>0</v>
      </c>
      <c r="AB1036" s="1601">
        <f t="shared" ca="1" si="1240"/>
        <v>0</v>
      </c>
      <c r="AC1036" s="1601">
        <f t="shared" ca="1" si="1240"/>
        <v>0</v>
      </c>
      <c r="AD1036" s="1601">
        <f t="shared" ca="1" si="1240"/>
        <v>0</v>
      </c>
      <c r="AE1036" s="1601">
        <f t="shared" ca="1" si="1240"/>
        <v>0</v>
      </c>
      <c r="AF1036" s="1601">
        <f t="shared" ca="1" si="1240"/>
        <v>0</v>
      </c>
      <c r="AG1036" s="1601">
        <f t="shared" ca="1" si="1240"/>
        <v>0</v>
      </c>
      <c r="AH1036" s="1601">
        <f t="shared" ca="1" si="1240"/>
        <v>0</v>
      </c>
      <c r="AI1036" s="1601">
        <f t="shared" ca="1" si="1240"/>
        <v>0</v>
      </c>
      <c r="AJ1036" s="1601">
        <f t="shared" ca="1" si="1240"/>
        <v>0</v>
      </c>
      <c r="AK1036" s="1601">
        <f t="shared" ref="AK1036:BP1036" ca="1" si="1241">SUM(AK1035)</f>
        <v>0</v>
      </c>
      <c r="AL1036" s="1601">
        <f t="shared" ca="1" si="1241"/>
        <v>0</v>
      </c>
      <c r="AM1036" s="1601">
        <f t="shared" ca="1" si="1241"/>
        <v>0</v>
      </c>
      <c r="AN1036" s="1601">
        <f t="shared" ca="1" si="1241"/>
        <v>0</v>
      </c>
      <c r="AO1036" s="1601">
        <f t="shared" ca="1" si="1241"/>
        <v>0</v>
      </c>
      <c r="AP1036" s="1601">
        <f t="shared" ca="1" si="1241"/>
        <v>0</v>
      </c>
      <c r="AQ1036" s="1601">
        <f t="shared" ca="1" si="1241"/>
        <v>0</v>
      </c>
      <c r="AR1036" s="1601">
        <f t="shared" ca="1" si="1241"/>
        <v>0</v>
      </c>
      <c r="AS1036" s="1601">
        <f t="shared" ca="1" si="1241"/>
        <v>0</v>
      </c>
      <c r="AT1036" s="1601">
        <f t="shared" ca="1" si="1241"/>
        <v>0</v>
      </c>
      <c r="AU1036" s="1601">
        <f t="shared" ca="1" si="1241"/>
        <v>0</v>
      </c>
      <c r="AV1036" s="1601">
        <f t="shared" ca="1" si="1241"/>
        <v>0</v>
      </c>
      <c r="AW1036" s="1601">
        <f t="shared" ca="1" si="1241"/>
        <v>0</v>
      </c>
      <c r="AX1036" s="1601">
        <f t="shared" ca="1" si="1241"/>
        <v>0</v>
      </c>
      <c r="AY1036" s="1601">
        <f t="shared" ca="1" si="1241"/>
        <v>0</v>
      </c>
      <c r="AZ1036" s="1601">
        <f t="shared" ca="1" si="1241"/>
        <v>0</v>
      </c>
      <c r="BA1036" s="1601">
        <f t="shared" ca="1" si="1241"/>
        <v>0</v>
      </c>
      <c r="BB1036" s="1601">
        <f t="shared" ca="1" si="1241"/>
        <v>0</v>
      </c>
      <c r="BC1036" s="1601">
        <f t="shared" ca="1" si="1241"/>
        <v>0</v>
      </c>
      <c r="BD1036" s="1601">
        <f t="shared" ca="1" si="1241"/>
        <v>0</v>
      </c>
      <c r="BE1036" s="1601">
        <f t="shared" ca="1" si="1241"/>
        <v>0</v>
      </c>
      <c r="BF1036" s="1601">
        <f t="shared" ca="1" si="1241"/>
        <v>0</v>
      </c>
      <c r="BG1036" s="1601">
        <f t="shared" ca="1" si="1241"/>
        <v>0</v>
      </c>
      <c r="BH1036" s="1601">
        <f t="shared" ca="1" si="1241"/>
        <v>0</v>
      </c>
      <c r="BI1036" s="1601">
        <f t="shared" ca="1" si="1241"/>
        <v>0</v>
      </c>
      <c r="BJ1036" s="1601">
        <f t="shared" ca="1" si="1241"/>
        <v>0</v>
      </c>
      <c r="BK1036" s="1601">
        <f t="shared" ca="1" si="1241"/>
        <v>0</v>
      </c>
      <c r="BL1036" s="1601">
        <f t="shared" ca="1" si="1241"/>
        <v>0</v>
      </c>
      <c r="BM1036" s="1601">
        <f t="shared" ca="1" si="1241"/>
        <v>0</v>
      </c>
      <c r="BN1036" s="1601">
        <f t="shared" ca="1" si="1241"/>
        <v>0</v>
      </c>
      <c r="BO1036" s="1601">
        <f t="shared" ca="1" si="1241"/>
        <v>0</v>
      </c>
      <c r="BP1036" s="1601">
        <f t="shared" ca="1" si="1241"/>
        <v>0</v>
      </c>
      <c r="BQ1036" s="1601">
        <f t="shared" ref="BQ1036:CV1036" ca="1" si="1242">SUM(BQ1035)</f>
        <v>0</v>
      </c>
      <c r="BR1036" s="1601">
        <f t="shared" ca="1" si="1242"/>
        <v>0</v>
      </c>
      <c r="BS1036" s="1601">
        <f t="shared" ca="1" si="1242"/>
        <v>0</v>
      </c>
      <c r="BT1036" s="1601">
        <f t="shared" ca="1" si="1242"/>
        <v>0</v>
      </c>
      <c r="BU1036" s="1601">
        <f t="shared" ca="1" si="1242"/>
        <v>0</v>
      </c>
      <c r="BV1036" s="1601">
        <f t="shared" ca="1" si="1242"/>
        <v>0</v>
      </c>
      <c r="BW1036" s="1601">
        <f t="shared" ca="1" si="1242"/>
        <v>0</v>
      </c>
      <c r="BX1036" s="1601">
        <f t="shared" ca="1" si="1242"/>
        <v>0</v>
      </c>
      <c r="BY1036" s="1601">
        <f t="shared" ca="1" si="1242"/>
        <v>0</v>
      </c>
      <c r="BZ1036" s="1601">
        <f t="shared" ca="1" si="1242"/>
        <v>0</v>
      </c>
      <c r="CA1036" s="1601">
        <f t="shared" ca="1" si="1242"/>
        <v>0</v>
      </c>
      <c r="CB1036" s="1601">
        <f t="shared" ca="1" si="1242"/>
        <v>0</v>
      </c>
      <c r="CC1036" s="1601">
        <f t="shared" ca="1" si="1242"/>
        <v>0</v>
      </c>
      <c r="CD1036" s="1601">
        <f t="shared" ca="1" si="1242"/>
        <v>0</v>
      </c>
      <c r="CE1036" s="1601">
        <f t="shared" ca="1" si="1242"/>
        <v>0</v>
      </c>
      <c r="CF1036" s="1601">
        <f t="shared" ca="1" si="1242"/>
        <v>0</v>
      </c>
      <c r="CG1036" s="1601">
        <f t="shared" ca="1" si="1242"/>
        <v>0</v>
      </c>
      <c r="CH1036" s="1601">
        <f t="shared" ca="1" si="1242"/>
        <v>0</v>
      </c>
      <c r="CI1036" s="1601">
        <f t="shared" ca="1" si="1242"/>
        <v>0</v>
      </c>
      <c r="CJ1036" s="1601">
        <f t="shared" ca="1" si="1242"/>
        <v>0</v>
      </c>
      <c r="CK1036" s="1601">
        <f t="shared" ca="1" si="1242"/>
        <v>0</v>
      </c>
      <c r="CL1036" s="1601">
        <f t="shared" ca="1" si="1242"/>
        <v>0</v>
      </c>
      <c r="CM1036" s="1601">
        <f t="shared" ca="1" si="1242"/>
        <v>0</v>
      </c>
      <c r="CN1036" s="1601">
        <f t="shared" ca="1" si="1242"/>
        <v>0</v>
      </c>
      <c r="CO1036" s="1601">
        <f t="shared" ca="1" si="1242"/>
        <v>0</v>
      </c>
      <c r="CP1036" s="1601">
        <f t="shared" ca="1" si="1242"/>
        <v>0</v>
      </c>
      <c r="CQ1036" s="1601">
        <f t="shared" ca="1" si="1242"/>
        <v>0</v>
      </c>
      <c r="CR1036" s="1601">
        <f t="shared" ca="1" si="1242"/>
        <v>0</v>
      </c>
      <c r="CS1036" s="1601">
        <f t="shared" ca="1" si="1242"/>
        <v>0</v>
      </c>
      <c r="CT1036" s="1601">
        <f t="shared" ca="1" si="1242"/>
        <v>0</v>
      </c>
      <c r="CU1036" s="1601">
        <f t="shared" ca="1" si="1242"/>
        <v>0</v>
      </c>
      <c r="CV1036" s="1601">
        <f t="shared" ca="1" si="1242"/>
        <v>0</v>
      </c>
      <c r="CW1036" s="1601">
        <f t="shared" ref="CW1036:EB1036" ca="1" si="1243">SUM(CW1035)</f>
        <v>0</v>
      </c>
      <c r="CX1036" s="1601">
        <f t="shared" ca="1" si="1243"/>
        <v>0</v>
      </c>
      <c r="CY1036" s="1601">
        <f t="shared" ca="1" si="1243"/>
        <v>0</v>
      </c>
      <c r="CZ1036" s="1601">
        <f t="shared" ca="1" si="1243"/>
        <v>0</v>
      </c>
      <c r="DA1036" s="1601">
        <f t="shared" ca="1" si="1243"/>
        <v>0</v>
      </c>
      <c r="DB1036" s="1601">
        <f t="shared" ca="1" si="1243"/>
        <v>0</v>
      </c>
      <c r="DC1036" s="1601">
        <f t="shared" ca="1" si="1243"/>
        <v>0</v>
      </c>
      <c r="DD1036" s="1601">
        <f t="shared" ca="1" si="1243"/>
        <v>0</v>
      </c>
      <c r="DE1036" s="1601">
        <f t="shared" ca="1" si="1243"/>
        <v>0</v>
      </c>
      <c r="DF1036" s="1601">
        <f t="shared" ca="1" si="1243"/>
        <v>0</v>
      </c>
      <c r="DG1036" s="1601">
        <f t="shared" ca="1" si="1243"/>
        <v>0</v>
      </c>
      <c r="DH1036" s="1601">
        <f t="shared" ca="1" si="1243"/>
        <v>0</v>
      </c>
      <c r="DI1036" s="1601">
        <f t="shared" ca="1" si="1243"/>
        <v>0</v>
      </c>
      <c r="DJ1036" s="1601">
        <f t="shared" ca="1" si="1243"/>
        <v>0</v>
      </c>
      <c r="DK1036" s="1601">
        <f t="shared" ca="1" si="1243"/>
        <v>0</v>
      </c>
      <c r="DL1036" s="1601">
        <f t="shared" ca="1" si="1243"/>
        <v>0</v>
      </c>
      <c r="DM1036" s="1601">
        <f t="shared" ca="1" si="1243"/>
        <v>0</v>
      </c>
      <c r="DN1036" s="1601">
        <f t="shared" ca="1" si="1243"/>
        <v>0</v>
      </c>
      <c r="DO1036" s="1601">
        <f t="shared" ca="1" si="1243"/>
        <v>0</v>
      </c>
      <c r="DP1036" s="1601">
        <f t="shared" ca="1" si="1243"/>
        <v>0</v>
      </c>
      <c r="DQ1036" s="1601">
        <f t="shared" ca="1" si="1243"/>
        <v>0</v>
      </c>
      <c r="DR1036" s="1601">
        <f t="shared" ca="1" si="1243"/>
        <v>0</v>
      </c>
      <c r="DS1036" s="1601">
        <f t="shared" ca="1" si="1243"/>
        <v>0</v>
      </c>
      <c r="DT1036" s="1601">
        <f t="shared" ca="1" si="1243"/>
        <v>0</v>
      </c>
      <c r="DU1036" s="1601">
        <f t="shared" ca="1" si="1243"/>
        <v>0</v>
      </c>
      <c r="DV1036" s="28" t="s">
        <v>803</v>
      </c>
    </row>
    <row r="1037" spans="3:126">
      <c r="C1037" s="913" t="s">
        <v>907</v>
      </c>
      <c r="E1037" s="1587"/>
      <c r="DV1037" s="28" t="s">
        <v>803</v>
      </c>
    </row>
    <row r="1038" spans="3:126">
      <c r="C1038" s="859" t="s">
        <v>908</v>
      </c>
      <c r="E1038" s="1250" t="e">
        <f t="shared" ref="E1038:AJ1038" ca="1" si="1244">E1008+E1009+D1038+E995</f>
        <v>#DIV/0!</v>
      </c>
      <c r="F1038" s="1250" t="e">
        <f t="shared" ca="1" si="1244"/>
        <v>#DIV/0!</v>
      </c>
      <c r="G1038" s="1250" t="e">
        <f t="shared" ca="1" si="1244"/>
        <v>#DIV/0!</v>
      </c>
      <c r="H1038" s="1250" t="e">
        <f t="shared" ca="1" si="1244"/>
        <v>#DIV/0!</v>
      </c>
      <c r="I1038" s="1250" t="e">
        <f t="shared" ca="1" si="1244"/>
        <v>#DIV/0!</v>
      </c>
      <c r="J1038" s="1250" t="e">
        <f t="shared" ca="1" si="1244"/>
        <v>#DIV/0!</v>
      </c>
      <c r="K1038" s="1250" t="e">
        <f t="shared" ca="1" si="1244"/>
        <v>#DIV/0!</v>
      </c>
      <c r="L1038" s="1250" t="e">
        <f t="shared" ca="1" si="1244"/>
        <v>#DIV/0!</v>
      </c>
      <c r="M1038" s="1250" t="e">
        <f t="shared" ca="1" si="1244"/>
        <v>#DIV/0!</v>
      </c>
      <c r="N1038" s="1250" t="e">
        <f t="shared" ca="1" si="1244"/>
        <v>#DIV/0!</v>
      </c>
      <c r="O1038" s="1250" t="e">
        <f t="shared" ca="1" si="1244"/>
        <v>#DIV/0!</v>
      </c>
      <c r="P1038" s="1250" t="e">
        <f t="shared" ca="1" si="1244"/>
        <v>#DIV/0!</v>
      </c>
      <c r="Q1038" s="1250" t="e">
        <f t="shared" ca="1" si="1244"/>
        <v>#DIV/0!</v>
      </c>
      <c r="R1038" s="1250" t="e">
        <f t="shared" ca="1" si="1244"/>
        <v>#DIV/0!</v>
      </c>
      <c r="S1038" s="1250" t="e">
        <f t="shared" ca="1" si="1244"/>
        <v>#DIV/0!</v>
      </c>
      <c r="T1038" s="1250" t="e">
        <f t="shared" ca="1" si="1244"/>
        <v>#DIV/0!</v>
      </c>
      <c r="U1038" s="1250" t="e">
        <f t="shared" ca="1" si="1244"/>
        <v>#DIV/0!</v>
      </c>
      <c r="V1038" s="1250" t="e">
        <f t="shared" ca="1" si="1244"/>
        <v>#DIV/0!</v>
      </c>
      <c r="W1038" s="1250" t="e">
        <f t="shared" ca="1" si="1244"/>
        <v>#DIV/0!</v>
      </c>
      <c r="X1038" s="1250" t="e">
        <f t="shared" ca="1" si="1244"/>
        <v>#DIV/0!</v>
      </c>
      <c r="Y1038" s="1250" t="e">
        <f t="shared" ca="1" si="1244"/>
        <v>#DIV/0!</v>
      </c>
      <c r="Z1038" s="1250" t="e">
        <f t="shared" ca="1" si="1244"/>
        <v>#DIV/0!</v>
      </c>
      <c r="AA1038" s="1250" t="e">
        <f t="shared" ca="1" si="1244"/>
        <v>#DIV/0!</v>
      </c>
      <c r="AB1038" s="1250" t="e">
        <f t="shared" ca="1" si="1244"/>
        <v>#DIV/0!</v>
      </c>
      <c r="AC1038" s="1250" t="e">
        <f t="shared" ca="1" si="1244"/>
        <v>#DIV/0!</v>
      </c>
      <c r="AD1038" s="1250" t="e">
        <f t="shared" ca="1" si="1244"/>
        <v>#DIV/0!</v>
      </c>
      <c r="AE1038" s="1250" t="e">
        <f t="shared" ca="1" si="1244"/>
        <v>#DIV/0!</v>
      </c>
      <c r="AF1038" s="1250" t="e">
        <f t="shared" ca="1" si="1244"/>
        <v>#DIV/0!</v>
      </c>
      <c r="AG1038" s="1250" t="e">
        <f t="shared" ca="1" si="1244"/>
        <v>#DIV/0!</v>
      </c>
      <c r="AH1038" s="1250" t="e">
        <f t="shared" ca="1" si="1244"/>
        <v>#DIV/0!</v>
      </c>
      <c r="AI1038" s="1250" t="e">
        <f t="shared" ca="1" si="1244"/>
        <v>#DIV/0!</v>
      </c>
      <c r="AJ1038" s="1250" t="e">
        <f t="shared" ca="1" si="1244"/>
        <v>#DIV/0!</v>
      </c>
      <c r="AK1038" s="1250" t="e">
        <f t="shared" ref="AK1038:BP1038" ca="1" si="1245">AK1008+AK1009+AJ1038+AK995</f>
        <v>#DIV/0!</v>
      </c>
      <c r="AL1038" s="1250" t="e">
        <f t="shared" ca="1" si="1245"/>
        <v>#DIV/0!</v>
      </c>
      <c r="AM1038" s="1250" t="e">
        <f t="shared" ca="1" si="1245"/>
        <v>#DIV/0!</v>
      </c>
      <c r="AN1038" s="1250" t="e">
        <f t="shared" ca="1" si="1245"/>
        <v>#DIV/0!</v>
      </c>
      <c r="AO1038" s="1250" t="e">
        <f t="shared" ca="1" si="1245"/>
        <v>#DIV/0!</v>
      </c>
      <c r="AP1038" s="1250" t="e">
        <f t="shared" ca="1" si="1245"/>
        <v>#DIV/0!</v>
      </c>
      <c r="AQ1038" s="1250" t="e">
        <f t="shared" ca="1" si="1245"/>
        <v>#DIV/0!</v>
      </c>
      <c r="AR1038" s="1250" t="e">
        <f t="shared" ca="1" si="1245"/>
        <v>#DIV/0!</v>
      </c>
      <c r="AS1038" s="1250" t="e">
        <f t="shared" ca="1" si="1245"/>
        <v>#DIV/0!</v>
      </c>
      <c r="AT1038" s="1250" t="e">
        <f t="shared" ca="1" si="1245"/>
        <v>#DIV/0!</v>
      </c>
      <c r="AU1038" s="1250" t="e">
        <f t="shared" ca="1" si="1245"/>
        <v>#DIV/0!</v>
      </c>
      <c r="AV1038" s="1250" t="e">
        <f t="shared" ca="1" si="1245"/>
        <v>#DIV/0!</v>
      </c>
      <c r="AW1038" s="1250" t="e">
        <f t="shared" ca="1" si="1245"/>
        <v>#DIV/0!</v>
      </c>
      <c r="AX1038" s="1250" t="e">
        <f t="shared" ca="1" si="1245"/>
        <v>#DIV/0!</v>
      </c>
      <c r="AY1038" s="1250" t="e">
        <f t="shared" ca="1" si="1245"/>
        <v>#DIV/0!</v>
      </c>
      <c r="AZ1038" s="1250" t="e">
        <f t="shared" ca="1" si="1245"/>
        <v>#DIV/0!</v>
      </c>
      <c r="BA1038" s="1250" t="e">
        <f t="shared" ca="1" si="1245"/>
        <v>#DIV/0!</v>
      </c>
      <c r="BB1038" s="1250" t="e">
        <f t="shared" ca="1" si="1245"/>
        <v>#DIV/0!</v>
      </c>
      <c r="BC1038" s="1250" t="e">
        <f t="shared" ca="1" si="1245"/>
        <v>#DIV/0!</v>
      </c>
      <c r="BD1038" s="1250" t="e">
        <f t="shared" ca="1" si="1245"/>
        <v>#DIV/0!</v>
      </c>
      <c r="BE1038" s="1250" t="e">
        <f t="shared" ca="1" si="1245"/>
        <v>#DIV/0!</v>
      </c>
      <c r="BF1038" s="1250" t="e">
        <f t="shared" ca="1" si="1245"/>
        <v>#DIV/0!</v>
      </c>
      <c r="BG1038" s="1250" t="e">
        <f t="shared" ca="1" si="1245"/>
        <v>#DIV/0!</v>
      </c>
      <c r="BH1038" s="1250" t="e">
        <f t="shared" ca="1" si="1245"/>
        <v>#DIV/0!</v>
      </c>
      <c r="BI1038" s="1250" t="e">
        <f t="shared" ca="1" si="1245"/>
        <v>#DIV/0!</v>
      </c>
      <c r="BJ1038" s="1250" t="e">
        <f t="shared" ca="1" si="1245"/>
        <v>#DIV/0!</v>
      </c>
      <c r="BK1038" s="1250" t="e">
        <f t="shared" ca="1" si="1245"/>
        <v>#DIV/0!</v>
      </c>
      <c r="BL1038" s="1250" t="e">
        <f t="shared" ca="1" si="1245"/>
        <v>#DIV/0!</v>
      </c>
      <c r="BM1038" s="1250" t="e">
        <f t="shared" ca="1" si="1245"/>
        <v>#DIV/0!</v>
      </c>
      <c r="BN1038" s="1250" t="e">
        <f t="shared" ca="1" si="1245"/>
        <v>#DIV/0!</v>
      </c>
      <c r="BO1038" s="1250" t="e">
        <f t="shared" ca="1" si="1245"/>
        <v>#DIV/0!</v>
      </c>
      <c r="BP1038" s="1250" t="e">
        <f t="shared" ca="1" si="1245"/>
        <v>#DIV/0!</v>
      </c>
      <c r="BQ1038" s="1250" t="e">
        <f t="shared" ref="BQ1038:CV1038" ca="1" si="1246">BQ1008+BQ1009+BP1038+BQ995</f>
        <v>#DIV/0!</v>
      </c>
      <c r="BR1038" s="1250" t="e">
        <f t="shared" ca="1" si="1246"/>
        <v>#DIV/0!</v>
      </c>
      <c r="BS1038" s="1250" t="e">
        <f t="shared" ca="1" si="1246"/>
        <v>#DIV/0!</v>
      </c>
      <c r="BT1038" s="1250" t="e">
        <f t="shared" ca="1" si="1246"/>
        <v>#DIV/0!</v>
      </c>
      <c r="BU1038" s="1250" t="e">
        <f t="shared" ca="1" si="1246"/>
        <v>#DIV/0!</v>
      </c>
      <c r="BV1038" s="1250" t="e">
        <f t="shared" ca="1" si="1246"/>
        <v>#DIV/0!</v>
      </c>
      <c r="BW1038" s="1250" t="e">
        <f t="shared" ca="1" si="1246"/>
        <v>#DIV/0!</v>
      </c>
      <c r="BX1038" s="1250" t="e">
        <f t="shared" ca="1" si="1246"/>
        <v>#DIV/0!</v>
      </c>
      <c r="BY1038" s="1250" t="e">
        <f t="shared" ca="1" si="1246"/>
        <v>#DIV/0!</v>
      </c>
      <c r="BZ1038" s="1250" t="e">
        <f t="shared" ca="1" si="1246"/>
        <v>#DIV/0!</v>
      </c>
      <c r="CA1038" s="1250" t="e">
        <f t="shared" ca="1" si="1246"/>
        <v>#DIV/0!</v>
      </c>
      <c r="CB1038" s="1250" t="e">
        <f t="shared" ca="1" si="1246"/>
        <v>#DIV/0!</v>
      </c>
      <c r="CC1038" s="1250" t="e">
        <f t="shared" ca="1" si="1246"/>
        <v>#DIV/0!</v>
      </c>
      <c r="CD1038" s="1250" t="e">
        <f t="shared" ca="1" si="1246"/>
        <v>#DIV/0!</v>
      </c>
      <c r="CE1038" s="1250" t="e">
        <f t="shared" ca="1" si="1246"/>
        <v>#DIV/0!</v>
      </c>
      <c r="CF1038" s="1250" t="e">
        <f t="shared" ca="1" si="1246"/>
        <v>#DIV/0!</v>
      </c>
      <c r="CG1038" s="1250" t="e">
        <f t="shared" ca="1" si="1246"/>
        <v>#DIV/0!</v>
      </c>
      <c r="CH1038" s="1250" t="e">
        <f t="shared" ca="1" si="1246"/>
        <v>#DIV/0!</v>
      </c>
      <c r="CI1038" s="1250" t="e">
        <f t="shared" ca="1" si="1246"/>
        <v>#DIV/0!</v>
      </c>
      <c r="CJ1038" s="1250" t="e">
        <f t="shared" ca="1" si="1246"/>
        <v>#DIV/0!</v>
      </c>
      <c r="CK1038" s="1250" t="e">
        <f t="shared" ca="1" si="1246"/>
        <v>#DIV/0!</v>
      </c>
      <c r="CL1038" s="1250" t="e">
        <f t="shared" ca="1" si="1246"/>
        <v>#DIV/0!</v>
      </c>
      <c r="CM1038" s="1250" t="e">
        <f t="shared" ca="1" si="1246"/>
        <v>#DIV/0!</v>
      </c>
      <c r="CN1038" s="1250" t="e">
        <f t="shared" ca="1" si="1246"/>
        <v>#DIV/0!</v>
      </c>
      <c r="CO1038" s="1250" t="e">
        <f t="shared" ca="1" si="1246"/>
        <v>#DIV/0!</v>
      </c>
      <c r="CP1038" s="1250" t="e">
        <f t="shared" ca="1" si="1246"/>
        <v>#DIV/0!</v>
      </c>
      <c r="CQ1038" s="1250" t="e">
        <f t="shared" ca="1" si="1246"/>
        <v>#DIV/0!</v>
      </c>
      <c r="CR1038" s="1250" t="e">
        <f t="shared" ca="1" si="1246"/>
        <v>#DIV/0!</v>
      </c>
      <c r="CS1038" s="1250" t="e">
        <f t="shared" ca="1" si="1246"/>
        <v>#DIV/0!</v>
      </c>
      <c r="CT1038" s="1250" t="e">
        <f t="shared" ca="1" si="1246"/>
        <v>#DIV/0!</v>
      </c>
      <c r="CU1038" s="1250" t="e">
        <f t="shared" ca="1" si="1246"/>
        <v>#DIV/0!</v>
      </c>
      <c r="CV1038" s="1250" t="e">
        <f t="shared" ca="1" si="1246"/>
        <v>#DIV/0!</v>
      </c>
      <c r="CW1038" s="1250" t="e">
        <f t="shared" ref="CW1038:DU1038" ca="1" si="1247">CW1008+CW1009+CV1038+CW995</f>
        <v>#DIV/0!</v>
      </c>
      <c r="CX1038" s="1250" t="e">
        <f t="shared" ca="1" si="1247"/>
        <v>#DIV/0!</v>
      </c>
      <c r="CY1038" s="1250" t="e">
        <f t="shared" ca="1" si="1247"/>
        <v>#DIV/0!</v>
      </c>
      <c r="CZ1038" s="1250" t="e">
        <f t="shared" ca="1" si="1247"/>
        <v>#DIV/0!</v>
      </c>
      <c r="DA1038" s="1250" t="e">
        <f t="shared" ca="1" si="1247"/>
        <v>#DIV/0!</v>
      </c>
      <c r="DB1038" s="1250" t="e">
        <f t="shared" ca="1" si="1247"/>
        <v>#DIV/0!</v>
      </c>
      <c r="DC1038" s="1250" t="e">
        <f t="shared" ca="1" si="1247"/>
        <v>#DIV/0!</v>
      </c>
      <c r="DD1038" s="1250" t="e">
        <f t="shared" ca="1" si="1247"/>
        <v>#DIV/0!</v>
      </c>
      <c r="DE1038" s="1250" t="e">
        <f t="shared" ca="1" si="1247"/>
        <v>#DIV/0!</v>
      </c>
      <c r="DF1038" s="1250" t="e">
        <f t="shared" ca="1" si="1247"/>
        <v>#DIV/0!</v>
      </c>
      <c r="DG1038" s="1250" t="e">
        <f t="shared" ca="1" si="1247"/>
        <v>#DIV/0!</v>
      </c>
      <c r="DH1038" s="1250" t="e">
        <f t="shared" ca="1" si="1247"/>
        <v>#DIV/0!</v>
      </c>
      <c r="DI1038" s="1250" t="e">
        <f t="shared" ca="1" si="1247"/>
        <v>#DIV/0!</v>
      </c>
      <c r="DJ1038" s="1250" t="e">
        <f t="shared" ca="1" si="1247"/>
        <v>#DIV/0!</v>
      </c>
      <c r="DK1038" s="1250" t="e">
        <f t="shared" ca="1" si="1247"/>
        <v>#DIV/0!</v>
      </c>
      <c r="DL1038" s="1250" t="e">
        <f t="shared" ca="1" si="1247"/>
        <v>#DIV/0!</v>
      </c>
      <c r="DM1038" s="1250" t="e">
        <f t="shared" ca="1" si="1247"/>
        <v>#DIV/0!</v>
      </c>
      <c r="DN1038" s="1250" t="e">
        <f t="shared" ca="1" si="1247"/>
        <v>#DIV/0!</v>
      </c>
      <c r="DO1038" s="1250" t="e">
        <f t="shared" ca="1" si="1247"/>
        <v>#DIV/0!</v>
      </c>
      <c r="DP1038" s="1250" t="e">
        <f t="shared" ca="1" si="1247"/>
        <v>#DIV/0!</v>
      </c>
      <c r="DQ1038" s="1250" t="e">
        <f t="shared" ca="1" si="1247"/>
        <v>#DIV/0!</v>
      </c>
      <c r="DR1038" s="1250" t="e">
        <f t="shared" ca="1" si="1247"/>
        <v>#DIV/0!</v>
      </c>
      <c r="DS1038" s="1250" t="e">
        <f t="shared" ca="1" si="1247"/>
        <v>#DIV/0!</v>
      </c>
      <c r="DT1038" s="1250" t="e">
        <f t="shared" ca="1" si="1247"/>
        <v>#DIV/0!</v>
      </c>
      <c r="DU1038" s="1250" t="e">
        <f t="shared" ca="1" si="1247"/>
        <v>#DIV/0!</v>
      </c>
      <c r="DV1038" s="28" t="s">
        <v>803</v>
      </c>
    </row>
    <row r="1039" spans="3:126">
      <c r="C1039" s="673" t="s">
        <v>909</v>
      </c>
      <c r="E1039" s="1601" t="e">
        <f t="shared" ref="E1039:AJ1039" ca="1" si="1248">E1038</f>
        <v>#DIV/0!</v>
      </c>
      <c r="F1039" s="1601" t="e">
        <f t="shared" ca="1" si="1248"/>
        <v>#DIV/0!</v>
      </c>
      <c r="G1039" s="1601" t="e">
        <f t="shared" ca="1" si="1248"/>
        <v>#DIV/0!</v>
      </c>
      <c r="H1039" s="1601" t="e">
        <f t="shared" ca="1" si="1248"/>
        <v>#DIV/0!</v>
      </c>
      <c r="I1039" s="1601" t="e">
        <f t="shared" ca="1" si="1248"/>
        <v>#DIV/0!</v>
      </c>
      <c r="J1039" s="1601" t="e">
        <f t="shared" ca="1" si="1248"/>
        <v>#DIV/0!</v>
      </c>
      <c r="K1039" s="1601" t="e">
        <f t="shared" ca="1" si="1248"/>
        <v>#DIV/0!</v>
      </c>
      <c r="L1039" s="1601" t="e">
        <f t="shared" ca="1" si="1248"/>
        <v>#DIV/0!</v>
      </c>
      <c r="M1039" s="1601" t="e">
        <f t="shared" ca="1" si="1248"/>
        <v>#DIV/0!</v>
      </c>
      <c r="N1039" s="1601" t="e">
        <f t="shared" ca="1" si="1248"/>
        <v>#DIV/0!</v>
      </c>
      <c r="O1039" s="1601" t="e">
        <f t="shared" ca="1" si="1248"/>
        <v>#DIV/0!</v>
      </c>
      <c r="P1039" s="1601" t="e">
        <f t="shared" ca="1" si="1248"/>
        <v>#DIV/0!</v>
      </c>
      <c r="Q1039" s="1601" t="e">
        <f t="shared" ca="1" si="1248"/>
        <v>#DIV/0!</v>
      </c>
      <c r="R1039" s="1601" t="e">
        <f t="shared" ca="1" si="1248"/>
        <v>#DIV/0!</v>
      </c>
      <c r="S1039" s="1601" t="e">
        <f t="shared" ca="1" si="1248"/>
        <v>#DIV/0!</v>
      </c>
      <c r="T1039" s="1601" t="e">
        <f t="shared" ca="1" si="1248"/>
        <v>#DIV/0!</v>
      </c>
      <c r="U1039" s="1601" t="e">
        <f t="shared" ca="1" si="1248"/>
        <v>#DIV/0!</v>
      </c>
      <c r="V1039" s="1601" t="e">
        <f t="shared" ca="1" si="1248"/>
        <v>#DIV/0!</v>
      </c>
      <c r="W1039" s="1601" t="e">
        <f t="shared" ca="1" si="1248"/>
        <v>#DIV/0!</v>
      </c>
      <c r="X1039" s="1601" t="e">
        <f t="shared" ca="1" si="1248"/>
        <v>#DIV/0!</v>
      </c>
      <c r="Y1039" s="1601" t="e">
        <f t="shared" ca="1" si="1248"/>
        <v>#DIV/0!</v>
      </c>
      <c r="Z1039" s="1601" t="e">
        <f t="shared" ca="1" si="1248"/>
        <v>#DIV/0!</v>
      </c>
      <c r="AA1039" s="1601" t="e">
        <f t="shared" ca="1" si="1248"/>
        <v>#DIV/0!</v>
      </c>
      <c r="AB1039" s="1601" t="e">
        <f t="shared" ca="1" si="1248"/>
        <v>#DIV/0!</v>
      </c>
      <c r="AC1039" s="1601" t="e">
        <f t="shared" ca="1" si="1248"/>
        <v>#DIV/0!</v>
      </c>
      <c r="AD1039" s="1601" t="e">
        <f t="shared" ca="1" si="1248"/>
        <v>#DIV/0!</v>
      </c>
      <c r="AE1039" s="1601" t="e">
        <f t="shared" ca="1" si="1248"/>
        <v>#DIV/0!</v>
      </c>
      <c r="AF1039" s="1601" t="e">
        <f t="shared" ca="1" si="1248"/>
        <v>#DIV/0!</v>
      </c>
      <c r="AG1039" s="1601" t="e">
        <f t="shared" ca="1" si="1248"/>
        <v>#DIV/0!</v>
      </c>
      <c r="AH1039" s="1601" t="e">
        <f t="shared" ca="1" si="1248"/>
        <v>#DIV/0!</v>
      </c>
      <c r="AI1039" s="1601" t="e">
        <f t="shared" ca="1" si="1248"/>
        <v>#DIV/0!</v>
      </c>
      <c r="AJ1039" s="1601" t="e">
        <f t="shared" ca="1" si="1248"/>
        <v>#DIV/0!</v>
      </c>
      <c r="AK1039" s="1601" t="e">
        <f t="shared" ref="AK1039:BP1039" ca="1" si="1249">AK1038</f>
        <v>#DIV/0!</v>
      </c>
      <c r="AL1039" s="1601" t="e">
        <f t="shared" ca="1" si="1249"/>
        <v>#DIV/0!</v>
      </c>
      <c r="AM1039" s="1601" t="e">
        <f t="shared" ca="1" si="1249"/>
        <v>#DIV/0!</v>
      </c>
      <c r="AN1039" s="1601" t="e">
        <f t="shared" ca="1" si="1249"/>
        <v>#DIV/0!</v>
      </c>
      <c r="AO1039" s="1601" t="e">
        <f t="shared" ca="1" si="1249"/>
        <v>#DIV/0!</v>
      </c>
      <c r="AP1039" s="1601" t="e">
        <f t="shared" ca="1" si="1249"/>
        <v>#DIV/0!</v>
      </c>
      <c r="AQ1039" s="1601" t="e">
        <f t="shared" ca="1" si="1249"/>
        <v>#DIV/0!</v>
      </c>
      <c r="AR1039" s="1601" t="e">
        <f t="shared" ca="1" si="1249"/>
        <v>#DIV/0!</v>
      </c>
      <c r="AS1039" s="1601" t="e">
        <f t="shared" ca="1" si="1249"/>
        <v>#DIV/0!</v>
      </c>
      <c r="AT1039" s="1601" t="e">
        <f t="shared" ca="1" si="1249"/>
        <v>#DIV/0!</v>
      </c>
      <c r="AU1039" s="1601" t="e">
        <f t="shared" ca="1" si="1249"/>
        <v>#DIV/0!</v>
      </c>
      <c r="AV1039" s="1601" t="e">
        <f t="shared" ca="1" si="1249"/>
        <v>#DIV/0!</v>
      </c>
      <c r="AW1039" s="1601" t="e">
        <f t="shared" ca="1" si="1249"/>
        <v>#DIV/0!</v>
      </c>
      <c r="AX1039" s="1601" t="e">
        <f t="shared" ca="1" si="1249"/>
        <v>#DIV/0!</v>
      </c>
      <c r="AY1039" s="1601" t="e">
        <f t="shared" ca="1" si="1249"/>
        <v>#DIV/0!</v>
      </c>
      <c r="AZ1039" s="1601" t="e">
        <f t="shared" ca="1" si="1249"/>
        <v>#DIV/0!</v>
      </c>
      <c r="BA1039" s="1601" t="e">
        <f t="shared" ca="1" si="1249"/>
        <v>#DIV/0!</v>
      </c>
      <c r="BB1039" s="1601" t="e">
        <f t="shared" ca="1" si="1249"/>
        <v>#DIV/0!</v>
      </c>
      <c r="BC1039" s="1601" t="e">
        <f t="shared" ca="1" si="1249"/>
        <v>#DIV/0!</v>
      </c>
      <c r="BD1039" s="1601" t="e">
        <f t="shared" ca="1" si="1249"/>
        <v>#DIV/0!</v>
      </c>
      <c r="BE1039" s="1601" t="e">
        <f t="shared" ca="1" si="1249"/>
        <v>#DIV/0!</v>
      </c>
      <c r="BF1039" s="1601" t="e">
        <f t="shared" ca="1" si="1249"/>
        <v>#DIV/0!</v>
      </c>
      <c r="BG1039" s="1601" t="e">
        <f t="shared" ca="1" si="1249"/>
        <v>#DIV/0!</v>
      </c>
      <c r="BH1039" s="1601" t="e">
        <f t="shared" ca="1" si="1249"/>
        <v>#DIV/0!</v>
      </c>
      <c r="BI1039" s="1601" t="e">
        <f t="shared" ca="1" si="1249"/>
        <v>#DIV/0!</v>
      </c>
      <c r="BJ1039" s="1601" t="e">
        <f t="shared" ca="1" si="1249"/>
        <v>#DIV/0!</v>
      </c>
      <c r="BK1039" s="1601" t="e">
        <f t="shared" ca="1" si="1249"/>
        <v>#DIV/0!</v>
      </c>
      <c r="BL1039" s="1601" t="e">
        <f t="shared" ca="1" si="1249"/>
        <v>#DIV/0!</v>
      </c>
      <c r="BM1039" s="1601" t="e">
        <f t="shared" ca="1" si="1249"/>
        <v>#DIV/0!</v>
      </c>
      <c r="BN1039" s="1601" t="e">
        <f t="shared" ca="1" si="1249"/>
        <v>#DIV/0!</v>
      </c>
      <c r="BO1039" s="1601" t="e">
        <f t="shared" ca="1" si="1249"/>
        <v>#DIV/0!</v>
      </c>
      <c r="BP1039" s="1601" t="e">
        <f t="shared" ca="1" si="1249"/>
        <v>#DIV/0!</v>
      </c>
      <c r="BQ1039" s="1601" t="e">
        <f t="shared" ref="BQ1039:CV1039" ca="1" si="1250">BQ1038</f>
        <v>#DIV/0!</v>
      </c>
      <c r="BR1039" s="1601" t="e">
        <f t="shared" ca="1" si="1250"/>
        <v>#DIV/0!</v>
      </c>
      <c r="BS1039" s="1601" t="e">
        <f t="shared" ca="1" si="1250"/>
        <v>#DIV/0!</v>
      </c>
      <c r="BT1039" s="1601" t="e">
        <f t="shared" ca="1" si="1250"/>
        <v>#DIV/0!</v>
      </c>
      <c r="BU1039" s="1601" t="e">
        <f t="shared" ca="1" si="1250"/>
        <v>#DIV/0!</v>
      </c>
      <c r="BV1039" s="1601" t="e">
        <f t="shared" ca="1" si="1250"/>
        <v>#DIV/0!</v>
      </c>
      <c r="BW1039" s="1601" t="e">
        <f t="shared" ca="1" si="1250"/>
        <v>#DIV/0!</v>
      </c>
      <c r="BX1039" s="1601" t="e">
        <f t="shared" ca="1" si="1250"/>
        <v>#DIV/0!</v>
      </c>
      <c r="BY1039" s="1601" t="e">
        <f t="shared" ca="1" si="1250"/>
        <v>#DIV/0!</v>
      </c>
      <c r="BZ1039" s="1601" t="e">
        <f t="shared" ca="1" si="1250"/>
        <v>#DIV/0!</v>
      </c>
      <c r="CA1039" s="1601" t="e">
        <f t="shared" ca="1" si="1250"/>
        <v>#DIV/0!</v>
      </c>
      <c r="CB1039" s="1601" t="e">
        <f t="shared" ca="1" si="1250"/>
        <v>#DIV/0!</v>
      </c>
      <c r="CC1039" s="1601" t="e">
        <f t="shared" ca="1" si="1250"/>
        <v>#DIV/0!</v>
      </c>
      <c r="CD1039" s="1601" t="e">
        <f t="shared" ca="1" si="1250"/>
        <v>#DIV/0!</v>
      </c>
      <c r="CE1039" s="1601" t="e">
        <f t="shared" ca="1" si="1250"/>
        <v>#DIV/0!</v>
      </c>
      <c r="CF1039" s="1601" t="e">
        <f t="shared" ca="1" si="1250"/>
        <v>#DIV/0!</v>
      </c>
      <c r="CG1039" s="1601" t="e">
        <f t="shared" ca="1" si="1250"/>
        <v>#DIV/0!</v>
      </c>
      <c r="CH1039" s="1601" t="e">
        <f t="shared" ca="1" si="1250"/>
        <v>#DIV/0!</v>
      </c>
      <c r="CI1039" s="1601" t="e">
        <f t="shared" ca="1" si="1250"/>
        <v>#DIV/0!</v>
      </c>
      <c r="CJ1039" s="1601" t="e">
        <f t="shared" ca="1" si="1250"/>
        <v>#DIV/0!</v>
      </c>
      <c r="CK1039" s="1601" t="e">
        <f t="shared" ca="1" si="1250"/>
        <v>#DIV/0!</v>
      </c>
      <c r="CL1039" s="1601" t="e">
        <f t="shared" ca="1" si="1250"/>
        <v>#DIV/0!</v>
      </c>
      <c r="CM1039" s="1601" t="e">
        <f t="shared" ca="1" si="1250"/>
        <v>#DIV/0!</v>
      </c>
      <c r="CN1039" s="1601" t="e">
        <f t="shared" ca="1" si="1250"/>
        <v>#DIV/0!</v>
      </c>
      <c r="CO1039" s="1601" t="e">
        <f t="shared" ca="1" si="1250"/>
        <v>#DIV/0!</v>
      </c>
      <c r="CP1039" s="1601" t="e">
        <f t="shared" ca="1" si="1250"/>
        <v>#DIV/0!</v>
      </c>
      <c r="CQ1039" s="1601" t="e">
        <f t="shared" ca="1" si="1250"/>
        <v>#DIV/0!</v>
      </c>
      <c r="CR1039" s="1601" t="e">
        <f t="shared" ca="1" si="1250"/>
        <v>#DIV/0!</v>
      </c>
      <c r="CS1039" s="1601" t="e">
        <f t="shared" ca="1" si="1250"/>
        <v>#DIV/0!</v>
      </c>
      <c r="CT1039" s="1601" t="e">
        <f t="shared" ca="1" si="1250"/>
        <v>#DIV/0!</v>
      </c>
      <c r="CU1039" s="1601" t="e">
        <f t="shared" ca="1" si="1250"/>
        <v>#DIV/0!</v>
      </c>
      <c r="CV1039" s="1601" t="e">
        <f t="shared" ca="1" si="1250"/>
        <v>#DIV/0!</v>
      </c>
      <c r="CW1039" s="1601" t="e">
        <f t="shared" ref="CW1039:EB1039" ca="1" si="1251">CW1038</f>
        <v>#DIV/0!</v>
      </c>
      <c r="CX1039" s="1601" t="e">
        <f t="shared" ca="1" si="1251"/>
        <v>#DIV/0!</v>
      </c>
      <c r="CY1039" s="1601" t="e">
        <f t="shared" ca="1" si="1251"/>
        <v>#DIV/0!</v>
      </c>
      <c r="CZ1039" s="1601" t="e">
        <f t="shared" ca="1" si="1251"/>
        <v>#DIV/0!</v>
      </c>
      <c r="DA1039" s="1601" t="e">
        <f t="shared" ca="1" si="1251"/>
        <v>#DIV/0!</v>
      </c>
      <c r="DB1039" s="1601" t="e">
        <f t="shared" ca="1" si="1251"/>
        <v>#DIV/0!</v>
      </c>
      <c r="DC1039" s="1601" t="e">
        <f t="shared" ca="1" si="1251"/>
        <v>#DIV/0!</v>
      </c>
      <c r="DD1039" s="1601" t="e">
        <f t="shared" ca="1" si="1251"/>
        <v>#DIV/0!</v>
      </c>
      <c r="DE1039" s="1601" t="e">
        <f t="shared" ca="1" si="1251"/>
        <v>#DIV/0!</v>
      </c>
      <c r="DF1039" s="1601" t="e">
        <f t="shared" ca="1" si="1251"/>
        <v>#DIV/0!</v>
      </c>
      <c r="DG1039" s="1601" t="e">
        <f t="shared" ca="1" si="1251"/>
        <v>#DIV/0!</v>
      </c>
      <c r="DH1039" s="1601" t="e">
        <f t="shared" ca="1" si="1251"/>
        <v>#DIV/0!</v>
      </c>
      <c r="DI1039" s="1601" t="e">
        <f t="shared" ca="1" si="1251"/>
        <v>#DIV/0!</v>
      </c>
      <c r="DJ1039" s="1601" t="e">
        <f t="shared" ca="1" si="1251"/>
        <v>#DIV/0!</v>
      </c>
      <c r="DK1039" s="1601" t="e">
        <f t="shared" ca="1" si="1251"/>
        <v>#DIV/0!</v>
      </c>
      <c r="DL1039" s="1601" t="e">
        <f t="shared" ca="1" si="1251"/>
        <v>#DIV/0!</v>
      </c>
      <c r="DM1039" s="1601" t="e">
        <f t="shared" ca="1" si="1251"/>
        <v>#DIV/0!</v>
      </c>
      <c r="DN1039" s="1601" t="e">
        <f t="shared" ca="1" si="1251"/>
        <v>#DIV/0!</v>
      </c>
      <c r="DO1039" s="1601" t="e">
        <f t="shared" ca="1" si="1251"/>
        <v>#DIV/0!</v>
      </c>
      <c r="DP1039" s="1601" t="e">
        <f t="shared" ca="1" si="1251"/>
        <v>#DIV/0!</v>
      </c>
      <c r="DQ1039" s="1601" t="e">
        <f t="shared" ca="1" si="1251"/>
        <v>#DIV/0!</v>
      </c>
      <c r="DR1039" s="1601" t="e">
        <f t="shared" ca="1" si="1251"/>
        <v>#DIV/0!</v>
      </c>
      <c r="DS1039" s="1601" t="e">
        <f t="shared" ca="1" si="1251"/>
        <v>#DIV/0!</v>
      </c>
      <c r="DT1039" s="1601" t="e">
        <f t="shared" ca="1" si="1251"/>
        <v>#DIV/0!</v>
      </c>
      <c r="DU1039" s="1601" t="e">
        <f t="shared" ca="1" si="1251"/>
        <v>#DIV/0!</v>
      </c>
      <c r="DV1039" s="28" t="s">
        <v>803</v>
      </c>
    </row>
    <row r="1040" spans="3:126">
      <c r="C1040" s="673" t="s">
        <v>910</v>
      </c>
      <c r="E1040" s="1410" t="e">
        <f t="shared" ref="E1040:AJ1040" ca="1" si="1252">E1039+E1036</f>
        <v>#DIV/0!</v>
      </c>
      <c r="F1040" s="1410" t="e">
        <f t="shared" ca="1" si="1252"/>
        <v>#DIV/0!</v>
      </c>
      <c r="G1040" s="1410" t="e">
        <f t="shared" ca="1" si="1252"/>
        <v>#DIV/0!</v>
      </c>
      <c r="H1040" s="1410" t="e">
        <f t="shared" ca="1" si="1252"/>
        <v>#DIV/0!</v>
      </c>
      <c r="I1040" s="1410" t="e">
        <f t="shared" ca="1" si="1252"/>
        <v>#DIV/0!</v>
      </c>
      <c r="J1040" s="1410" t="e">
        <f t="shared" ca="1" si="1252"/>
        <v>#DIV/0!</v>
      </c>
      <c r="K1040" s="1410" t="e">
        <f t="shared" ca="1" si="1252"/>
        <v>#DIV/0!</v>
      </c>
      <c r="L1040" s="1410" t="e">
        <f t="shared" ca="1" si="1252"/>
        <v>#DIV/0!</v>
      </c>
      <c r="M1040" s="1410" t="e">
        <f t="shared" ca="1" si="1252"/>
        <v>#DIV/0!</v>
      </c>
      <c r="N1040" s="1410" t="e">
        <f t="shared" ca="1" si="1252"/>
        <v>#DIV/0!</v>
      </c>
      <c r="O1040" s="1410" t="e">
        <f t="shared" ca="1" si="1252"/>
        <v>#DIV/0!</v>
      </c>
      <c r="P1040" s="1410" t="e">
        <f t="shared" ca="1" si="1252"/>
        <v>#DIV/0!</v>
      </c>
      <c r="Q1040" s="1410" t="e">
        <f t="shared" ca="1" si="1252"/>
        <v>#DIV/0!</v>
      </c>
      <c r="R1040" s="1410" t="e">
        <f t="shared" ca="1" si="1252"/>
        <v>#DIV/0!</v>
      </c>
      <c r="S1040" s="1410" t="e">
        <f t="shared" ca="1" si="1252"/>
        <v>#DIV/0!</v>
      </c>
      <c r="T1040" s="1410" t="e">
        <f t="shared" ca="1" si="1252"/>
        <v>#DIV/0!</v>
      </c>
      <c r="U1040" s="1410" t="e">
        <f t="shared" ca="1" si="1252"/>
        <v>#DIV/0!</v>
      </c>
      <c r="V1040" s="1410" t="e">
        <f t="shared" ca="1" si="1252"/>
        <v>#DIV/0!</v>
      </c>
      <c r="W1040" s="1410" t="e">
        <f t="shared" ca="1" si="1252"/>
        <v>#DIV/0!</v>
      </c>
      <c r="X1040" s="1410" t="e">
        <f t="shared" ca="1" si="1252"/>
        <v>#DIV/0!</v>
      </c>
      <c r="Y1040" s="1410" t="e">
        <f t="shared" ca="1" si="1252"/>
        <v>#DIV/0!</v>
      </c>
      <c r="Z1040" s="1410" t="e">
        <f t="shared" ca="1" si="1252"/>
        <v>#DIV/0!</v>
      </c>
      <c r="AA1040" s="1410" t="e">
        <f t="shared" ca="1" si="1252"/>
        <v>#DIV/0!</v>
      </c>
      <c r="AB1040" s="1410" t="e">
        <f t="shared" ca="1" si="1252"/>
        <v>#DIV/0!</v>
      </c>
      <c r="AC1040" s="1410" t="e">
        <f t="shared" ca="1" si="1252"/>
        <v>#DIV/0!</v>
      </c>
      <c r="AD1040" s="1410" t="e">
        <f t="shared" ca="1" si="1252"/>
        <v>#DIV/0!</v>
      </c>
      <c r="AE1040" s="1410" t="e">
        <f t="shared" ca="1" si="1252"/>
        <v>#DIV/0!</v>
      </c>
      <c r="AF1040" s="1410" t="e">
        <f t="shared" ca="1" si="1252"/>
        <v>#DIV/0!</v>
      </c>
      <c r="AG1040" s="1410" t="e">
        <f t="shared" ca="1" si="1252"/>
        <v>#DIV/0!</v>
      </c>
      <c r="AH1040" s="1410" t="e">
        <f t="shared" ca="1" si="1252"/>
        <v>#DIV/0!</v>
      </c>
      <c r="AI1040" s="1410" t="e">
        <f t="shared" ca="1" si="1252"/>
        <v>#DIV/0!</v>
      </c>
      <c r="AJ1040" s="1410" t="e">
        <f t="shared" ca="1" si="1252"/>
        <v>#DIV/0!</v>
      </c>
      <c r="AK1040" s="1410" t="e">
        <f t="shared" ref="AK1040:BP1040" ca="1" si="1253">AK1039+AK1036</f>
        <v>#DIV/0!</v>
      </c>
      <c r="AL1040" s="1410" t="e">
        <f t="shared" ca="1" si="1253"/>
        <v>#DIV/0!</v>
      </c>
      <c r="AM1040" s="1410" t="e">
        <f t="shared" ca="1" si="1253"/>
        <v>#DIV/0!</v>
      </c>
      <c r="AN1040" s="1410" t="e">
        <f t="shared" ca="1" si="1253"/>
        <v>#DIV/0!</v>
      </c>
      <c r="AO1040" s="1410" t="e">
        <f t="shared" ca="1" si="1253"/>
        <v>#DIV/0!</v>
      </c>
      <c r="AP1040" s="1410" t="e">
        <f t="shared" ca="1" si="1253"/>
        <v>#DIV/0!</v>
      </c>
      <c r="AQ1040" s="1410" t="e">
        <f t="shared" ca="1" si="1253"/>
        <v>#DIV/0!</v>
      </c>
      <c r="AR1040" s="1410" t="e">
        <f t="shared" ca="1" si="1253"/>
        <v>#DIV/0!</v>
      </c>
      <c r="AS1040" s="1410" t="e">
        <f t="shared" ca="1" si="1253"/>
        <v>#DIV/0!</v>
      </c>
      <c r="AT1040" s="1410" t="e">
        <f t="shared" ca="1" si="1253"/>
        <v>#DIV/0!</v>
      </c>
      <c r="AU1040" s="1410" t="e">
        <f t="shared" ca="1" si="1253"/>
        <v>#DIV/0!</v>
      </c>
      <c r="AV1040" s="1410" t="e">
        <f t="shared" ca="1" si="1253"/>
        <v>#DIV/0!</v>
      </c>
      <c r="AW1040" s="1410" t="e">
        <f t="shared" ca="1" si="1253"/>
        <v>#DIV/0!</v>
      </c>
      <c r="AX1040" s="1410" t="e">
        <f t="shared" ca="1" si="1253"/>
        <v>#DIV/0!</v>
      </c>
      <c r="AY1040" s="1410" t="e">
        <f t="shared" ca="1" si="1253"/>
        <v>#DIV/0!</v>
      </c>
      <c r="AZ1040" s="1410" t="e">
        <f t="shared" ca="1" si="1253"/>
        <v>#DIV/0!</v>
      </c>
      <c r="BA1040" s="1410" t="e">
        <f t="shared" ca="1" si="1253"/>
        <v>#DIV/0!</v>
      </c>
      <c r="BB1040" s="1410" t="e">
        <f t="shared" ca="1" si="1253"/>
        <v>#DIV/0!</v>
      </c>
      <c r="BC1040" s="1410" t="e">
        <f t="shared" ca="1" si="1253"/>
        <v>#DIV/0!</v>
      </c>
      <c r="BD1040" s="1410" t="e">
        <f t="shared" ca="1" si="1253"/>
        <v>#DIV/0!</v>
      </c>
      <c r="BE1040" s="1410" t="e">
        <f t="shared" ca="1" si="1253"/>
        <v>#DIV/0!</v>
      </c>
      <c r="BF1040" s="1410" t="e">
        <f t="shared" ca="1" si="1253"/>
        <v>#DIV/0!</v>
      </c>
      <c r="BG1040" s="1410" t="e">
        <f t="shared" ca="1" si="1253"/>
        <v>#DIV/0!</v>
      </c>
      <c r="BH1040" s="1410" t="e">
        <f t="shared" ca="1" si="1253"/>
        <v>#DIV/0!</v>
      </c>
      <c r="BI1040" s="1410" t="e">
        <f t="shared" ca="1" si="1253"/>
        <v>#DIV/0!</v>
      </c>
      <c r="BJ1040" s="1410" t="e">
        <f t="shared" ca="1" si="1253"/>
        <v>#DIV/0!</v>
      </c>
      <c r="BK1040" s="1410" t="e">
        <f t="shared" ca="1" si="1253"/>
        <v>#DIV/0!</v>
      </c>
      <c r="BL1040" s="1410" t="e">
        <f t="shared" ca="1" si="1253"/>
        <v>#DIV/0!</v>
      </c>
      <c r="BM1040" s="1410" t="e">
        <f t="shared" ca="1" si="1253"/>
        <v>#DIV/0!</v>
      </c>
      <c r="BN1040" s="1410" t="e">
        <f t="shared" ca="1" si="1253"/>
        <v>#DIV/0!</v>
      </c>
      <c r="BO1040" s="1410" t="e">
        <f t="shared" ca="1" si="1253"/>
        <v>#DIV/0!</v>
      </c>
      <c r="BP1040" s="1410" t="e">
        <f t="shared" ca="1" si="1253"/>
        <v>#DIV/0!</v>
      </c>
      <c r="BQ1040" s="1410" t="e">
        <f t="shared" ref="BQ1040:CV1040" ca="1" si="1254">BQ1039+BQ1036</f>
        <v>#DIV/0!</v>
      </c>
      <c r="BR1040" s="1410" t="e">
        <f t="shared" ca="1" si="1254"/>
        <v>#DIV/0!</v>
      </c>
      <c r="BS1040" s="1410" t="e">
        <f t="shared" ca="1" si="1254"/>
        <v>#DIV/0!</v>
      </c>
      <c r="BT1040" s="1410" t="e">
        <f t="shared" ca="1" si="1254"/>
        <v>#DIV/0!</v>
      </c>
      <c r="BU1040" s="1410" t="e">
        <f t="shared" ca="1" si="1254"/>
        <v>#DIV/0!</v>
      </c>
      <c r="BV1040" s="1410" t="e">
        <f t="shared" ca="1" si="1254"/>
        <v>#DIV/0!</v>
      </c>
      <c r="BW1040" s="1410" t="e">
        <f t="shared" ca="1" si="1254"/>
        <v>#DIV/0!</v>
      </c>
      <c r="BX1040" s="1410" t="e">
        <f t="shared" ca="1" si="1254"/>
        <v>#DIV/0!</v>
      </c>
      <c r="BY1040" s="1410" t="e">
        <f t="shared" ca="1" si="1254"/>
        <v>#DIV/0!</v>
      </c>
      <c r="BZ1040" s="1410" t="e">
        <f t="shared" ca="1" si="1254"/>
        <v>#DIV/0!</v>
      </c>
      <c r="CA1040" s="1410" t="e">
        <f t="shared" ca="1" si="1254"/>
        <v>#DIV/0!</v>
      </c>
      <c r="CB1040" s="1410" t="e">
        <f t="shared" ca="1" si="1254"/>
        <v>#DIV/0!</v>
      </c>
      <c r="CC1040" s="1410" t="e">
        <f t="shared" ca="1" si="1254"/>
        <v>#DIV/0!</v>
      </c>
      <c r="CD1040" s="1410" t="e">
        <f t="shared" ca="1" si="1254"/>
        <v>#DIV/0!</v>
      </c>
      <c r="CE1040" s="1410" t="e">
        <f t="shared" ca="1" si="1254"/>
        <v>#DIV/0!</v>
      </c>
      <c r="CF1040" s="1410" t="e">
        <f t="shared" ca="1" si="1254"/>
        <v>#DIV/0!</v>
      </c>
      <c r="CG1040" s="1410" t="e">
        <f t="shared" ca="1" si="1254"/>
        <v>#DIV/0!</v>
      </c>
      <c r="CH1040" s="1410" t="e">
        <f t="shared" ca="1" si="1254"/>
        <v>#DIV/0!</v>
      </c>
      <c r="CI1040" s="1410" t="e">
        <f t="shared" ca="1" si="1254"/>
        <v>#DIV/0!</v>
      </c>
      <c r="CJ1040" s="1410" t="e">
        <f t="shared" ca="1" si="1254"/>
        <v>#DIV/0!</v>
      </c>
      <c r="CK1040" s="1410" t="e">
        <f t="shared" ca="1" si="1254"/>
        <v>#DIV/0!</v>
      </c>
      <c r="CL1040" s="1410" t="e">
        <f t="shared" ca="1" si="1254"/>
        <v>#DIV/0!</v>
      </c>
      <c r="CM1040" s="1410" t="e">
        <f t="shared" ca="1" si="1254"/>
        <v>#DIV/0!</v>
      </c>
      <c r="CN1040" s="1410" t="e">
        <f t="shared" ca="1" si="1254"/>
        <v>#DIV/0!</v>
      </c>
      <c r="CO1040" s="1410" t="e">
        <f t="shared" ca="1" si="1254"/>
        <v>#DIV/0!</v>
      </c>
      <c r="CP1040" s="1410" t="e">
        <f t="shared" ca="1" si="1254"/>
        <v>#DIV/0!</v>
      </c>
      <c r="CQ1040" s="1410" t="e">
        <f t="shared" ca="1" si="1254"/>
        <v>#DIV/0!</v>
      </c>
      <c r="CR1040" s="1410" t="e">
        <f t="shared" ca="1" si="1254"/>
        <v>#DIV/0!</v>
      </c>
      <c r="CS1040" s="1410" t="e">
        <f t="shared" ca="1" si="1254"/>
        <v>#DIV/0!</v>
      </c>
      <c r="CT1040" s="1410" t="e">
        <f t="shared" ca="1" si="1254"/>
        <v>#DIV/0!</v>
      </c>
      <c r="CU1040" s="1410" t="e">
        <f t="shared" ca="1" si="1254"/>
        <v>#DIV/0!</v>
      </c>
      <c r="CV1040" s="1410" t="e">
        <f t="shared" ca="1" si="1254"/>
        <v>#DIV/0!</v>
      </c>
      <c r="CW1040" s="1410" t="e">
        <f t="shared" ref="CW1040:EB1040" ca="1" si="1255">CW1039+CW1036</f>
        <v>#DIV/0!</v>
      </c>
      <c r="CX1040" s="1410" t="e">
        <f t="shared" ca="1" si="1255"/>
        <v>#DIV/0!</v>
      </c>
      <c r="CY1040" s="1410" t="e">
        <f t="shared" ca="1" si="1255"/>
        <v>#DIV/0!</v>
      </c>
      <c r="CZ1040" s="1410" t="e">
        <f t="shared" ca="1" si="1255"/>
        <v>#DIV/0!</v>
      </c>
      <c r="DA1040" s="1410" t="e">
        <f t="shared" ca="1" si="1255"/>
        <v>#DIV/0!</v>
      </c>
      <c r="DB1040" s="1410" t="e">
        <f t="shared" ca="1" si="1255"/>
        <v>#DIV/0!</v>
      </c>
      <c r="DC1040" s="1410" t="e">
        <f t="shared" ca="1" si="1255"/>
        <v>#DIV/0!</v>
      </c>
      <c r="DD1040" s="1410" t="e">
        <f t="shared" ca="1" si="1255"/>
        <v>#DIV/0!</v>
      </c>
      <c r="DE1040" s="1410" t="e">
        <f t="shared" ca="1" si="1255"/>
        <v>#DIV/0!</v>
      </c>
      <c r="DF1040" s="1410" t="e">
        <f t="shared" ca="1" si="1255"/>
        <v>#DIV/0!</v>
      </c>
      <c r="DG1040" s="1410" t="e">
        <f t="shared" ca="1" si="1255"/>
        <v>#DIV/0!</v>
      </c>
      <c r="DH1040" s="1410" t="e">
        <f t="shared" ca="1" si="1255"/>
        <v>#DIV/0!</v>
      </c>
      <c r="DI1040" s="1410" t="e">
        <f t="shared" ca="1" si="1255"/>
        <v>#DIV/0!</v>
      </c>
      <c r="DJ1040" s="1410" t="e">
        <f t="shared" ca="1" si="1255"/>
        <v>#DIV/0!</v>
      </c>
      <c r="DK1040" s="1410" t="e">
        <f t="shared" ca="1" si="1255"/>
        <v>#DIV/0!</v>
      </c>
      <c r="DL1040" s="1410" t="e">
        <f t="shared" ca="1" si="1255"/>
        <v>#DIV/0!</v>
      </c>
      <c r="DM1040" s="1410" t="e">
        <f t="shared" ca="1" si="1255"/>
        <v>#DIV/0!</v>
      </c>
      <c r="DN1040" s="1410" t="e">
        <f t="shared" ca="1" si="1255"/>
        <v>#DIV/0!</v>
      </c>
      <c r="DO1040" s="1410" t="e">
        <f t="shared" ca="1" si="1255"/>
        <v>#DIV/0!</v>
      </c>
      <c r="DP1040" s="1410" t="e">
        <f t="shared" ca="1" si="1255"/>
        <v>#DIV/0!</v>
      </c>
      <c r="DQ1040" s="1410" t="e">
        <f t="shared" ca="1" si="1255"/>
        <v>#DIV/0!</v>
      </c>
      <c r="DR1040" s="1410" t="e">
        <f t="shared" ca="1" si="1255"/>
        <v>#DIV/0!</v>
      </c>
      <c r="DS1040" s="1410" t="e">
        <f t="shared" ca="1" si="1255"/>
        <v>#DIV/0!</v>
      </c>
      <c r="DT1040" s="1410" t="e">
        <f t="shared" ca="1" si="1255"/>
        <v>#DIV/0!</v>
      </c>
      <c r="DU1040" s="1410" t="e">
        <f t="shared" ca="1" si="1255"/>
        <v>#DIV/0!</v>
      </c>
      <c r="DV1040" s="28" t="s">
        <v>803</v>
      </c>
    </row>
    <row r="1041" spans="1:126">
      <c r="C1041" s="859"/>
      <c r="DV1041" s="28" t="s">
        <v>803</v>
      </c>
    </row>
    <row r="1042" spans="1:126">
      <c r="C1042" s="913" t="s">
        <v>74</v>
      </c>
      <c r="DV1042" s="28" t="s">
        <v>803</v>
      </c>
    </row>
    <row r="1043" spans="1:126">
      <c r="C1043" s="859" t="s">
        <v>785</v>
      </c>
      <c r="E1043" s="1250" t="e">
        <f t="shared" ref="E1043:AJ1043" ca="1" si="1256">D1043*E941+E1010</f>
        <v>#DIV/0!</v>
      </c>
      <c r="F1043" s="1250" t="e">
        <f t="shared" ca="1" si="1256"/>
        <v>#DIV/0!</v>
      </c>
      <c r="G1043" s="1250" t="e">
        <f t="shared" ca="1" si="1256"/>
        <v>#DIV/0!</v>
      </c>
      <c r="H1043" s="1250" t="e">
        <f t="shared" ca="1" si="1256"/>
        <v>#DIV/0!</v>
      </c>
      <c r="I1043" s="1250" t="e">
        <f t="shared" ca="1" si="1256"/>
        <v>#DIV/0!</v>
      </c>
      <c r="J1043" s="1250" t="e">
        <f t="shared" ca="1" si="1256"/>
        <v>#DIV/0!</v>
      </c>
      <c r="K1043" s="1250" t="e">
        <f t="shared" ca="1" si="1256"/>
        <v>#DIV/0!</v>
      </c>
      <c r="L1043" s="1250" t="e">
        <f t="shared" ca="1" si="1256"/>
        <v>#DIV/0!</v>
      </c>
      <c r="M1043" s="1250" t="e">
        <f t="shared" ca="1" si="1256"/>
        <v>#DIV/0!</v>
      </c>
      <c r="N1043" s="1250" t="e">
        <f t="shared" ca="1" si="1256"/>
        <v>#DIV/0!</v>
      </c>
      <c r="O1043" s="1250" t="e">
        <f t="shared" ca="1" si="1256"/>
        <v>#DIV/0!</v>
      </c>
      <c r="P1043" s="1250" t="e">
        <f t="shared" ca="1" si="1256"/>
        <v>#DIV/0!</v>
      </c>
      <c r="Q1043" s="1250" t="e">
        <f t="shared" ca="1" si="1256"/>
        <v>#DIV/0!</v>
      </c>
      <c r="R1043" s="1250" t="e">
        <f t="shared" ca="1" si="1256"/>
        <v>#DIV/0!</v>
      </c>
      <c r="S1043" s="1250" t="e">
        <f t="shared" ca="1" si="1256"/>
        <v>#DIV/0!</v>
      </c>
      <c r="T1043" s="1250" t="e">
        <f t="shared" ca="1" si="1256"/>
        <v>#DIV/0!</v>
      </c>
      <c r="U1043" s="1250" t="e">
        <f t="shared" ca="1" si="1256"/>
        <v>#DIV/0!</v>
      </c>
      <c r="V1043" s="1250" t="e">
        <f t="shared" ca="1" si="1256"/>
        <v>#DIV/0!</v>
      </c>
      <c r="W1043" s="1250" t="e">
        <f t="shared" ca="1" si="1256"/>
        <v>#DIV/0!</v>
      </c>
      <c r="X1043" s="1250" t="e">
        <f t="shared" ca="1" si="1256"/>
        <v>#DIV/0!</v>
      </c>
      <c r="Y1043" s="1250" t="e">
        <f t="shared" ca="1" si="1256"/>
        <v>#DIV/0!</v>
      </c>
      <c r="Z1043" s="1250" t="e">
        <f t="shared" ca="1" si="1256"/>
        <v>#DIV/0!</v>
      </c>
      <c r="AA1043" s="1250" t="e">
        <f t="shared" ca="1" si="1256"/>
        <v>#DIV/0!</v>
      </c>
      <c r="AB1043" s="1250" t="e">
        <f t="shared" ca="1" si="1256"/>
        <v>#DIV/0!</v>
      </c>
      <c r="AC1043" s="1250" t="e">
        <f t="shared" ca="1" si="1256"/>
        <v>#DIV/0!</v>
      </c>
      <c r="AD1043" s="1250" t="e">
        <f t="shared" ca="1" si="1256"/>
        <v>#DIV/0!</v>
      </c>
      <c r="AE1043" s="1250" t="e">
        <f t="shared" ca="1" si="1256"/>
        <v>#DIV/0!</v>
      </c>
      <c r="AF1043" s="1250" t="e">
        <f t="shared" ca="1" si="1256"/>
        <v>#DIV/0!</v>
      </c>
      <c r="AG1043" s="1250" t="e">
        <f t="shared" ca="1" si="1256"/>
        <v>#DIV/0!</v>
      </c>
      <c r="AH1043" s="1250" t="e">
        <f t="shared" ca="1" si="1256"/>
        <v>#DIV/0!</v>
      </c>
      <c r="AI1043" s="1250" t="e">
        <f t="shared" ca="1" si="1256"/>
        <v>#DIV/0!</v>
      </c>
      <c r="AJ1043" s="1250" t="e">
        <f t="shared" ca="1" si="1256"/>
        <v>#DIV/0!</v>
      </c>
      <c r="AK1043" s="1250" t="e">
        <f t="shared" ref="AK1043:BP1043" ca="1" si="1257">AJ1043*AK941+AK1010</f>
        <v>#DIV/0!</v>
      </c>
      <c r="AL1043" s="1250" t="e">
        <f t="shared" ca="1" si="1257"/>
        <v>#DIV/0!</v>
      </c>
      <c r="AM1043" s="1250" t="e">
        <f t="shared" ca="1" si="1257"/>
        <v>#DIV/0!</v>
      </c>
      <c r="AN1043" s="1250" t="e">
        <f t="shared" ca="1" si="1257"/>
        <v>#DIV/0!</v>
      </c>
      <c r="AO1043" s="1250" t="e">
        <f t="shared" ca="1" si="1257"/>
        <v>#DIV/0!</v>
      </c>
      <c r="AP1043" s="1250" t="e">
        <f t="shared" ca="1" si="1257"/>
        <v>#DIV/0!</v>
      </c>
      <c r="AQ1043" s="1250" t="e">
        <f t="shared" ca="1" si="1257"/>
        <v>#DIV/0!</v>
      </c>
      <c r="AR1043" s="1250" t="e">
        <f t="shared" ca="1" si="1257"/>
        <v>#DIV/0!</v>
      </c>
      <c r="AS1043" s="1250" t="e">
        <f t="shared" ca="1" si="1257"/>
        <v>#DIV/0!</v>
      </c>
      <c r="AT1043" s="1250" t="e">
        <f t="shared" ca="1" si="1257"/>
        <v>#DIV/0!</v>
      </c>
      <c r="AU1043" s="1250" t="e">
        <f t="shared" ca="1" si="1257"/>
        <v>#DIV/0!</v>
      </c>
      <c r="AV1043" s="1250" t="e">
        <f t="shared" ca="1" si="1257"/>
        <v>#DIV/0!</v>
      </c>
      <c r="AW1043" s="1250" t="e">
        <f t="shared" ca="1" si="1257"/>
        <v>#DIV/0!</v>
      </c>
      <c r="AX1043" s="1250" t="e">
        <f t="shared" ca="1" si="1257"/>
        <v>#DIV/0!</v>
      </c>
      <c r="AY1043" s="1250" t="e">
        <f t="shared" ca="1" si="1257"/>
        <v>#DIV/0!</v>
      </c>
      <c r="AZ1043" s="1250" t="e">
        <f t="shared" ca="1" si="1257"/>
        <v>#DIV/0!</v>
      </c>
      <c r="BA1043" s="1250" t="e">
        <f t="shared" ca="1" si="1257"/>
        <v>#DIV/0!</v>
      </c>
      <c r="BB1043" s="1250" t="e">
        <f t="shared" ca="1" si="1257"/>
        <v>#DIV/0!</v>
      </c>
      <c r="BC1043" s="1250" t="e">
        <f t="shared" ca="1" si="1257"/>
        <v>#DIV/0!</v>
      </c>
      <c r="BD1043" s="1250" t="e">
        <f t="shared" ca="1" si="1257"/>
        <v>#DIV/0!</v>
      </c>
      <c r="BE1043" s="1250" t="e">
        <f t="shared" ca="1" si="1257"/>
        <v>#DIV/0!</v>
      </c>
      <c r="BF1043" s="1250" t="e">
        <f t="shared" ca="1" si="1257"/>
        <v>#DIV/0!</v>
      </c>
      <c r="BG1043" s="1250" t="e">
        <f t="shared" ca="1" si="1257"/>
        <v>#DIV/0!</v>
      </c>
      <c r="BH1043" s="1250" t="e">
        <f t="shared" ca="1" si="1257"/>
        <v>#DIV/0!</v>
      </c>
      <c r="BI1043" s="1250" t="e">
        <f t="shared" ca="1" si="1257"/>
        <v>#DIV/0!</v>
      </c>
      <c r="BJ1043" s="1250" t="e">
        <f t="shared" ca="1" si="1257"/>
        <v>#DIV/0!</v>
      </c>
      <c r="BK1043" s="1250" t="e">
        <f t="shared" ca="1" si="1257"/>
        <v>#DIV/0!</v>
      </c>
      <c r="BL1043" s="1250" t="e">
        <f t="shared" ca="1" si="1257"/>
        <v>#DIV/0!</v>
      </c>
      <c r="BM1043" s="1250" t="e">
        <f t="shared" ca="1" si="1257"/>
        <v>#DIV/0!</v>
      </c>
      <c r="BN1043" s="1250" t="e">
        <f t="shared" ca="1" si="1257"/>
        <v>#DIV/0!</v>
      </c>
      <c r="BO1043" s="1250" t="e">
        <f t="shared" ca="1" si="1257"/>
        <v>#DIV/0!</v>
      </c>
      <c r="BP1043" s="1250" t="e">
        <f t="shared" ca="1" si="1257"/>
        <v>#DIV/0!</v>
      </c>
      <c r="BQ1043" s="1250" t="e">
        <f t="shared" ref="BQ1043:CV1043" ca="1" si="1258">BP1043*BQ941+BQ1010</f>
        <v>#DIV/0!</v>
      </c>
      <c r="BR1043" s="1250" t="e">
        <f t="shared" ca="1" si="1258"/>
        <v>#DIV/0!</v>
      </c>
      <c r="BS1043" s="1250" t="e">
        <f t="shared" ca="1" si="1258"/>
        <v>#DIV/0!</v>
      </c>
      <c r="BT1043" s="1250" t="e">
        <f t="shared" ca="1" si="1258"/>
        <v>#DIV/0!</v>
      </c>
      <c r="BU1043" s="1250" t="e">
        <f t="shared" ca="1" si="1258"/>
        <v>#DIV/0!</v>
      </c>
      <c r="BV1043" s="1250" t="e">
        <f t="shared" ca="1" si="1258"/>
        <v>#DIV/0!</v>
      </c>
      <c r="BW1043" s="1250" t="e">
        <f t="shared" ca="1" si="1258"/>
        <v>#DIV/0!</v>
      </c>
      <c r="BX1043" s="1250" t="e">
        <f t="shared" ca="1" si="1258"/>
        <v>#DIV/0!</v>
      </c>
      <c r="BY1043" s="1250" t="e">
        <f t="shared" ca="1" si="1258"/>
        <v>#DIV/0!</v>
      </c>
      <c r="BZ1043" s="1250" t="e">
        <f t="shared" ca="1" si="1258"/>
        <v>#DIV/0!</v>
      </c>
      <c r="CA1043" s="1250" t="e">
        <f t="shared" ca="1" si="1258"/>
        <v>#DIV/0!</v>
      </c>
      <c r="CB1043" s="1250" t="e">
        <f t="shared" ca="1" si="1258"/>
        <v>#DIV/0!</v>
      </c>
      <c r="CC1043" s="1250" t="e">
        <f t="shared" ca="1" si="1258"/>
        <v>#DIV/0!</v>
      </c>
      <c r="CD1043" s="1250" t="e">
        <f t="shared" ca="1" si="1258"/>
        <v>#DIV/0!</v>
      </c>
      <c r="CE1043" s="1250" t="e">
        <f t="shared" ca="1" si="1258"/>
        <v>#DIV/0!</v>
      </c>
      <c r="CF1043" s="1250" t="e">
        <f t="shared" ca="1" si="1258"/>
        <v>#DIV/0!</v>
      </c>
      <c r="CG1043" s="1250" t="e">
        <f t="shared" ca="1" si="1258"/>
        <v>#DIV/0!</v>
      </c>
      <c r="CH1043" s="1250" t="e">
        <f t="shared" ca="1" si="1258"/>
        <v>#DIV/0!</v>
      </c>
      <c r="CI1043" s="1250" t="e">
        <f t="shared" ca="1" si="1258"/>
        <v>#DIV/0!</v>
      </c>
      <c r="CJ1043" s="1250" t="e">
        <f t="shared" ca="1" si="1258"/>
        <v>#DIV/0!</v>
      </c>
      <c r="CK1043" s="1250" t="e">
        <f t="shared" ca="1" si="1258"/>
        <v>#DIV/0!</v>
      </c>
      <c r="CL1043" s="1250" t="e">
        <f t="shared" ca="1" si="1258"/>
        <v>#DIV/0!</v>
      </c>
      <c r="CM1043" s="1250" t="e">
        <f t="shared" ca="1" si="1258"/>
        <v>#DIV/0!</v>
      </c>
      <c r="CN1043" s="1250" t="e">
        <f t="shared" ca="1" si="1258"/>
        <v>#DIV/0!</v>
      </c>
      <c r="CO1043" s="1250" t="e">
        <f t="shared" ca="1" si="1258"/>
        <v>#DIV/0!</v>
      </c>
      <c r="CP1043" s="1250" t="e">
        <f t="shared" ca="1" si="1258"/>
        <v>#DIV/0!</v>
      </c>
      <c r="CQ1043" s="1250" t="e">
        <f t="shared" ca="1" si="1258"/>
        <v>#DIV/0!</v>
      </c>
      <c r="CR1043" s="1250" t="e">
        <f t="shared" ca="1" si="1258"/>
        <v>#DIV/0!</v>
      </c>
      <c r="CS1043" s="1250" t="e">
        <f t="shared" ca="1" si="1258"/>
        <v>#DIV/0!</v>
      </c>
      <c r="CT1043" s="1250" t="e">
        <f t="shared" ca="1" si="1258"/>
        <v>#DIV/0!</v>
      </c>
      <c r="CU1043" s="1250" t="e">
        <f t="shared" ca="1" si="1258"/>
        <v>#DIV/0!</v>
      </c>
      <c r="CV1043" s="1250" t="e">
        <f t="shared" ca="1" si="1258"/>
        <v>#DIV/0!</v>
      </c>
      <c r="CW1043" s="1250" t="e">
        <f t="shared" ref="CW1043:DU1043" ca="1" si="1259">CV1043*CW941+CW1010</f>
        <v>#DIV/0!</v>
      </c>
      <c r="CX1043" s="1250" t="e">
        <f t="shared" ca="1" si="1259"/>
        <v>#DIV/0!</v>
      </c>
      <c r="CY1043" s="1250" t="e">
        <f t="shared" ca="1" si="1259"/>
        <v>#DIV/0!</v>
      </c>
      <c r="CZ1043" s="1250" t="e">
        <f t="shared" ca="1" si="1259"/>
        <v>#DIV/0!</v>
      </c>
      <c r="DA1043" s="1250" t="e">
        <f t="shared" ca="1" si="1259"/>
        <v>#DIV/0!</v>
      </c>
      <c r="DB1043" s="1250" t="e">
        <f t="shared" ca="1" si="1259"/>
        <v>#DIV/0!</v>
      </c>
      <c r="DC1043" s="1250" t="e">
        <f t="shared" ca="1" si="1259"/>
        <v>#DIV/0!</v>
      </c>
      <c r="DD1043" s="1250" t="e">
        <f t="shared" ca="1" si="1259"/>
        <v>#DIV/0!</v>
      </c>
      <c r="DE1043" s="1250" t="e">
        <f t="shared" ca="1" si="1259"/>
        <v>#DIV/0!</v>
      </c>
      <c r="DF1043" s="1250" t="e">
        <f t="shared" ca="1" si="1259"/>
        <v>#DIV/0!</v>
      </c>
      <c r="DG1043" s="1250" t="e">
        <f t="shared" ca="1" si="1259"/>
        <v>#DIV/0!</v>
      </c>
      <c r="DH1043" s="1250" t="e">
        <f t="shared" ca="1" si="1259"/>
        <v>#DIV/0!</v>
      </c>
      <c r="DI1043" s="1250" t="e">
        <f t="shared" ca="1" si="1259"/>
        <v>#DIV/0!</v>
      </c>
      <c r="DJ1043" s="1250" t="e">
        <f t="shared" ca="1" si="1259"/>
        <v>#DIV/0!</v>
      </c>
      <c r="DK1043" s="1250" t="e">
        <f t="shared" ca="1" si="1259"/>
        <v>#DIV/0!</v>
      </c>
      <c r="DL1043" s="1250" t="e">
        <f t="shared" ca="1" si="1259"/>
        <v>#DIV/0!</v>
      </c>
      <c r="DM1043" s="1250" t="e">
        <f t="shared" ca="1" si="1259"/>
        <v>#DIV/0!</v>
      </c>
      <c r="DN1043" s="1250" t="e">
        <f t="shared" ca="1" si="1259"/>
        <v>#DIV/0!</v>
      </c>
      <c r="DO1043" s="1250" t="e">
        <f t="shared" ca="1" si="1259"/>
        <v>#DIV/0!</v>
      </c>
      <c r="DP1043" s="1250" t="e">
        <f t="shared" ca="1" si="1259"/>
        <v>#DIV/0!</v>
      </c>
      <c r="DQ1043" s="1250" t="e">
        <f t="shared" ca="1" si="1259"/>
        <v>#DIV/0!</v>
      </c>
      <c r="DR1043" s="1250" t="e">
        <f t="shared" ca="1" si="1259"/>
        <v>#DIV/0!</v>
      </c>
      <c r="DS1043" s="1250" t="e">
        <f t="shared" ca="1" si="1259"/>
        <v>#DIV/0!</v>
      </c>
      <c r="DT1043" s="1250" t="e">
        <f t="shared" ca="1" si="1259"/>
        <v>#DIV/0!</v>
      </c>
      <c r="DU1043" s="1250" t="e">
        <f t="shared" ca="1" si="1259"/>
        <v>#DIV/0!</v>
      </c>
      <c r="DV1043" s="28" t="s">
        <v>803</v>
      </c>
    </row>
    <row r="1044" spans="1:126">
      <c r="C1044" s="859" t="s">
        <v>911</v>
      </c>
      <c r="E1044" s="1250">
        <f t="shared" ref="E1044:AJ1044" ca="1" si="1260">IF( E1029=0,D1044*E941,E1029)</f>
        <v>0</v>
      </c>
      <c r="F1044" s="1250">
        <f t="shared" ca="1" si="1260"/>
        <v>0</v>
      </c>
      <c r="G1044" s="1250">
        <f t="shared" ca="1" si="1260"/>
        <v>0</v>
      </c>
      <c r="H1044" s="1250">
        <f t="shared" ca="1" si="1260"/>
        <v>0</v>
      </c>
      <c r="I1044" s="1250">
        <f t="shared" ca="1" si="1260"/>
        <v>0</v>
      </c>
      <c r="J1044" s="1250">
        <f t="shared" ca="1" si="1260"/>
        <v>0</v>
      </c>
      <c r="K1044" s="1250">
        <f t="shared" ca="1" si="1260"/>
        <v>0</v>
      </c>
      <c r="L1044" s="1250">
        <f t="shared" ca="1" si="1260"/>
        <v>0</v>
      </c>
      <c r="M1044" s="1250">
        <f t="shared" ca="1" si="1260"/>
        <v>0</v>
      </c>
      <c r="N1044" s="1250">
        <f t="shared" ca="1" si="1260"/>
        <v>0</v>
      </c>
      <c r="O1044" s="1250">
        <f t="shared" ca="1" si="1260"/>
        <v>0</v>
      </c>
      <c r="P1044" s="1250">
        <f t="shared" ca="1" si="1260"/>
        <v>0</v>
      </c>
      <c r="Q1044" s="1250">
        <f t="shared" ca="1" si="1260"/>
        <v>0</v>
      </c>
      <c r="R1044" s="1250">
        <f t="shared" ca="1" si="1260"/>
        <v>0</v>
      </c>
      <c r="S1044" s="1250">
        <f t="shared" ca="1" si="1260"/>
        <v>0</v>
      </c>
      <c r="T1044" s="1250">
        <f t="shared" ca="1" si="1260"/>
        <v>0</v>
      </c>
      <c r="U1044" s="1250">
        <f t="shared" ca="1" si="1260"/>
        <v>0</v>
      </c>
      <c r="V1044" s="1250">
        <f t="shared" ca="1" si="1260"/>
        <v>0</v>
      </c>
      <c r="W1044" s="1250">
        <f t="shared" ca="1" si="1260"/>
        <v>0</v>
      </c>
      <c r="X1044" s="1250">
        <f t="shared" ca="1" si="1260"/>
        <v>0</v>
      </c>
      <c r="Y1044" s="1250">
        <f t="shared" ca="1" si="1260"/>
        <v>0</v>
      </c>
      <c r="Z1044" s="1250">
        <f t="shared" ca="1" si="1260"/>
        <v>0</v>
      </c>
      <c r="AA1044" s="1250">
        <f t="shared" ca="1" si="1260"/>
        <v>0</v>
      </c>
      <c r="AB1044" s="1250">
        <f t="shared" ca="1" si="1260"/>
        <v>0</v>
      </c>
      <c r="AC1044" s="1250">
        <f t="shared" ca="1" si="1260"/>
        <v>0</v>
      </c>
      <c r="AD1044" s="1250">
        <f t="shared" ca="1" si="1260"/>
        <v>0</v>
      </c>
      <c r="AE1044" s="1250">
        <f t="shared" ca="1" si="1260"/>
        <v>0</v>
      </c>
      <c r="AF1044" s="1250">
        <f t="shared" ca="1" si="1260"/>
        <v>0</v>
      </c>
      <c r="AG1044" s="1250">
        <f t="shared" ca="1" si="1260"/>
        <v>0</v>
      </c>
      <c r="AH1044" s="1250">
        <f t="shared" ca="1" si="1260"/>
        <v>0</v>
      </c>
      <c r="AI1044" s="1250">
        <f t="shared" ca="1" si="1260"/>
        <v>0</v>
      </c>
      <c r="AJ1044" s="1250">
        <f t="shared" ca="1" si="1260"/>
        <v>0</v>
      </c>
      <c r="AK1044" s="1250">
        <f t="shared" ref="AK1044:BP1044" ca="1" si="1261">IF( AK1029=0,AJ1044*AK941,AK1029)</f>
        <v>0</v>
      </c>
      <c r="AL1044" s="1250">
        <f t="shared" ca="1" si="1261"/>
        <v>0</v>
      </c>
      <c r="AM1044" s="1250">
        <f t="shared" ca="1" si="1261"/>
        <v>0</v>
      </c>
      <c r="AN1044" s="1250">
        <f t="shared" ca="1" si="1261"/>
        <v>0</v>
      </c>
      <c r="AO1044" s="1250">
        <f t="shared" ca="1" si="1261"/>
        <v>0</v>
      </c>
      <c r="AP1044" s="1250">
        <f t="shared" ca="1" si="1261"/>
        <v>0</v>
      </c>
      <c r="AQ1044" s="1250">
        <f t="shared" ca="1" si="1261"/>
        <v>0</v>
      </c>
      <c r="AR1044" s="1250">
        <f t="shared" ca="1" si="1261"/>
        <v>0</v>
      </c>
      <c r="AS1044" s="1250">
        <f t="shared" ca="1" si="1261"/>
        <v>0</v>
      </c>
      <c r="AT1044" s="1250">
        <f t="shared" ca="1" si="1261"/>
        <v>0</v>
      </c>
      <c r="AU1044" s="1250">
        <f t="shared" ca="1" si="1261"/>
        <v>0</v>
      </c>
      <c r="AV1044" s="1250">
        <f t="shared" ca="1" si="1261"/>
        <v>0</v>
      </c>
      <c r="AW1044" s="1250">
        <f t="shared" ca="1" si="1261"/>
        <v>0</v>
      </c>
      <c r="AX1044" s="1250">
        <f t="shared" ca="1" si="1261"/>
        <v>0</v>
      </c>
      <c r="AY1044" s="1250">
        <f t="shared" ca="1" si="1261"/>
        <v>0</v>
      </c>
      <c r="AZ1044" s="1250">
        <f t="shared" ca="1" si="1261"/>
        <v>0</v>
      </c>
      <c r="BA1044" s="1250">
        <f t="shared" ca="1" si="1261"/>
        <v>0</v>
      </c>
      <c r="BB1044" s="1250">
        <f t="shared" ca="1" si="1261"/>
        <v>0</v>
      </c>
      <c r="BC1044" s="1250">
        <f t="shared" ca="1" si="1261"/>
        <v>0</v>
      </c>
      <c r="BD1044" s="1250">
        <f t="shared" ca="1" si="1261"/>
        <v>0</v>
      </c>
      <c r="BE1044" s="1250">
        <f t="shared" ca="1" si="1261"/>
        <v>0</v>
      </c>
      <c r="BF1044" s="1250">
        <f t="shared" ca="1" si="1261"/>
        <v>0</v>
      </c>
      <c r="BG1044" s="1250">
        <f t="shared" ca="1" si="1261"/>
        <v>0</v>
      </c>
      <c r="BH1044" s="1250">
        <f t="shared" ca="1" si="1261"/>
        <v>0</v>
      </c>
      <c r="BI1044" s="1250">
        <f t="shared" ca="1" si="1261"/>
        <v>0</v>
      </c>
      <c r="BJ1044" s="1250">
        <f t="shared" ca="1" si="1261"/>
        <v>0</v>
      </c>
      <c r="BK1044" s="1250">
        <f t="shared" ca="1" si="1261"/>
        <v>0</v>
      </c>
      <c r="BL1044" s="1250">
        <f t="shared" ca="1" si="1261"/>
        <v>0</v>
      </c>
      <c r="BM1044" s="1250">
        <f t="shared" ca="1" si="1261"/>
        <v>0</v>
      </c>
      <c r="BN1044" s="1250">
        <f t="shared" ca="1" si="1261"/>
        <v>0</v>
      </c>
      <c r="BO1044" s="1250">
        <f t="shared" ca="1" si="1261"/>
        <v>0</v>
      </c>
      <c r="BP1044" s="1250">
        <f t="shared" ca="1" si="1261"/>
        <v>0</v>
      </c>
      <c r="BQ1044" s="1250">
        <f t="shared" ref="BQ1044:CV1044" ca="1" si="1262">IF( BQ1029=0,BP1044*BQ941,BQ1029)</f>
        <v>0</v>
      </c>
      <c r="BR1044" s="1250">
        <f t="shared" ca="1" si="1262"/>
        <v>0</v>
      </c>
      <c r="BS1044" s="1250">
        <f t="shared" ca="1" si="1262"/>
        <v>0</v>
      </c>
      <c r="BT1044" s="1250">
        <f t="shared" ca="1" si="1262"/>
        <v>0</v>
      </c>
      <c r="BU1044" s="1250">
        <f t="shared" ca="1" si="1262"/>
        <v>0</v>
      </c>
      <c r="BV1044" s="1250">
        <f t="shared" ca="1" si="1262"/>
        <v>0</v>
      </c>
      <c r="BW1044" s="1250">
        <f t="shared" ca="1" si="1262"/>
        <v>0</v>
      </c>
      <c r="BX1044" s="1250">
        <f t="shared" ca="1" si="1262"/>
        <v>0</v>
      </c>
      <c r="BY1044" s="1250">
        <f t="shared" ca="1" si="1262"/>
        <v>0</v>
      </c>
      <c r="BZ1044" s="1250">
        <f t="shared" ca="1" si="1262"/>
        <v>0</v>
      </c>
      <c r="CA1044" s="1250">
        <f t="shared" ca="1" si="1262"/>
        <v>0</v>
      </c>
      <c r="CB1044" s="1250">
        <f t="shared" ca="1" si="1262"/>
        <v>0</v>
      </c>
      <c r="CC1044" s="1250">
        <f t="shared" ca="1" si="1262"/>
        <v>0</v>
      </c>
      <c r="CD1044" s="1250">
        <f t="shared" ca="1" si="1262"/>
        <v>0</v>
      </c>
      <c r="CE1044" s="1250">
        <f t="shared" ca="1" si="1262"/>
        <v>0</v>
      </c>
      <c r="CF1044" s="1250">
        <f t="shared" ca="1" si="1262"/>
        <v>0</v>
      </c>
      <c r="CG1044" s="1250">
        <f t="shared" ca="1" si="1262"/>
        <v>0</v>
      </c>
      <c r="CH1044" s="1250">
        <f t="shared" ca="1" si="1262"/>
        <v>0</v>
      </c>
      <c r="CI1044" s="1250">
        <f t="shared" ca="1" si="1262"/>
        <v>0</v>
      </c>
      <c r="CJ1044" s="1250">
        <f t="shared" ca="1" si="1262"/>
        <v>0</v>
      </c>
      <c r="CK1044" s="1250">
        <f t="shared" ca="1" si="1262"/>
        <v>0</v>
      </c>
      <c r="CL1044" s="1250">
        <f t="shared" ca="1" si="1262"/>
        <v>0</v>
      </c>
      <c r="CM1044" s="1250">
        <f t="shared" ca="1" si="1262"/>
        <v>0</v>
      </c>
      <c r="CN1044" s="1250">
        <f t="shared" ca="1" si="1262"/>
        <v>0</v>
      </c>
      <c r="CO1044" s="1250">
        <f t="shared" ca="1" si="1262"/>
        <v>0</v>
      </c>
      <c r="CP1044" s="1250">
        <f t="shared" ca="1" si="1262"/>
        <v>0</v>
      </c>
      <c r="CQ1044" s="1250">
        <f t="shared" ca="1" si="1262"/>
        <v>0</v>
      </c>
      <c r="CR1044" s="1250">
        <f t="shared" ca="1" si="1262"/>
        <v>0</v>
      </c>
      <c r="CS1044" s="1250">
        <f t="shared" ca="1" si="1262"/>
        <v>0</v>
      </c>
      <c r="CT1044" s="1250">
        <f t="shared" ca="1" si="1262"/>
        <v>0</v>
      </c>
      <c r="CU1044" s="1250">
        <f t="shared" ca="1" si="1262"/>
        <v>0</v>
      </c>
      <c r="CV1044" s="1250">
        <f t="shared" ca="1" si="1262"/>
        <v>0</v>
      </c>
      <c r="CW1044" s="1250">
        <f t="shared" ref="CW1044:DU1044" ca="1" si="1263">IF( CW1029=0,CV1044*CW941,CW1029)</f>
        <v>0</v>
      </c>
      <c r="CX1044" s="1250">
        <f t="shared" ca="1" si="1263"/>
        <v>0</v>
      </c>
      <c r="CY1044" s="1250">
        <f t="shared" ca="1" si="1263"/>
        <v>0</v>
      </c>
      <c r="CZ1044" s="1250">
        <f t="shared" ca="1" si="1263"/>
        <v>0</v>
      </c>
      <c r="DA1044" s="1250">
        <f t="shared" ca="1" si="1263"/>
        <v>0</v>
      </c>
      <c r="DB1044" s="1250">
        <f t="shared" ca="1" si="1263"/>
        <v>0</v>
      </c>
      <c r="DC1044" s="1250">
        <f t="shared" ca="1" si="1263"/>
        <v>0</v>
      </c>
      <c r="DD1044" s="1250">
        <f t="shared" ca="1" si="1263"/>
        <v>0</v>
      </c>
      <c r="DE1044" s="1250">
        <f t="shared" ca="1" si="1263"/>
        <v>0</v>
      </c>
      <c r="DF1044" s="1250">
        <f t="shared" ca="1" si="1263"/>
        <v>0</v>
      </c>
      <c r="DG1044" s="1250">
        <f t="shared" ca="1" si="1263"/>
        <v>0</v>
      </c>
      <c r="DH1044" s="1250">
        <f t="shared" ca="1" si="1263"/>
        <v>0</v>
      </c>
      <c r="DI1044" s="1250">
        <f t="shared" ca="1" si="1263"/>
        <v>0</v>
      </c>
      <c r="DJ1044" s="1250">
        <f t="shared" ca="1" si="1263"/>
        <v>0</v>
      </c>
      <c r="DK1044" s="1250">
        <f t="shared" ca="1" si="1263"/>
        <v>0</v>
      </c>
      <c r="DL1044" s="1250">
        <f t="shared" ca="1" si="1263"/>
        <v>0</v>
      </c>
      <c r="DM1044" s="1250">
        <f t="shared" ca="1" si="1263"/>
        <v>0</v>
      </c>
      <c r="DN1044" s="1250">
        <f t="shared" ca="1" si="1263"/>
        <v>0</v>
      </c>
      <c r="DO1044" s="1250">
        <f t="shared" ca="1" si="1263"/>
        <v>0</v>
      </c>
      <c r="DP1044" s="1250">
        <f t="shared" ca="1" si="1263"/>
        <v>0</v>
      </c>
      <c r="DQ1044" s="1250">
        <f t="shared" ca="1" si="1263"/>
        <v>0</v>
      </c>
      <c r="DR1044" s="1250">
        <f t="shared" ca="1" si="1263"/>
        <v>0</v>
      </c>
      <c r="DS1044" s="1250">
        <f t="shared" ca="1" si="1263"/>
        <v>0</v>
      </c>
      <c r="DT1044" s="1250">
        <f t="shared" ca="1" si="1263"/>
        <v>0</v>
      </c>
      <c r="DU1044" s="1250">
        <f t="shared" ca="1" si="1263"/>
        <v>0</v>
      </c>
      <c r="DV1044" s="28" t="s">
        <v>803</v>
      </c>
    </row>
    <row r="1045" spans="1:126">
      <c r="C1045" s="859" t="s">
        <v>912</v>
      </c>
      <c r="E1045" s="1250" t="e">
        <f t="shared" ref="E1045:AJ1045" ca="1" si="1264">D1045*E941+E986</f>
        <v>#DIV/0!</v>
      </c>
      <c r="F1045" s="1250" t="e">
        <f t="shared" ca="1" si="1264"/>
        <v>#DIV/0!</v>
      </c>
      <c r="G1045" s="1250" t="e">
        <f t="shared" ca="1" si="1264"/>
        <v>#DIV/0!</v>
      </c>
      <c r="H1045" s="1250" t="e">
        <f t="shared" ca="1" si="1264"/>
        <v>#DIV/0!</v>
      </c>
      <c r="I1045" s="1250" t="e">
        <f t="shared" ca="1" si="1264"/>
        <v>#DIV/0!</v>
      </c>
      <c r="J1045" s="1250" t="e">
        <f t="shared" ca="1" si="1264"/>
        <v>#DIV/0!</v>
      </c>
      <c r="K1045" s="1250" t="e">
        <f t="shared" ca="1" si="1264"/>
        <v>#DIV/0!</v>
      </c>
      <c r="L1045" s="1250" t="e">
        <f t="shared" ca="1" si="1264"/>
        <v>#DIV/0!</v>
      </c>
      <c r="M1045" s="1250" t="e">
        <f t="shared" ca="1" si="1264"/>
        <v>#DIV/0!</v>
      </c>
      <c r="N1045" s="1250" t="e">
        <f t="shared" ca="1" si="1264"/>
        <v>#DIV/0!</v>
      </c>
      <c r="O1045" s="1250" t="e">
        <f t="shared" ca="1" si="1264"/>
        <v>#DIV/0!</v>
      </c>
      <c r="P1045" s="1250" t="e">
        <f t="shared" ca="1" si="1264"/>
        <v>#DIV/0!</v>
      </c>
      <c r="Q1045" s="1250" t="e">
        <f t="shared" ca="1" si="1264"/>
        <v>#DIV/0!</v>
      </c>
      <c r="R1045" s="1250" t="e">
        <f t="shared" ca="1" si="1264"/>
        <v>#DIV/0!</v>
      </c>
      <c r="S1045" s="1250" t="e">
        <f t="shared" ca="1" si="1264"/>
        <v>#DIV/0!</v>
      </c>
      <c r="T1045" s="1250" t="e">
        <f t="shared" ca="1" si="1264"/>
        <v>#DIV/0!</v>
      </c>
      <c r="U1045" s="1250" t="e">
        <f t="shared" ca="1" si="1264"/>
        <v>#DIV/0!</v>
      </c>
      <c r="V1045" s="1250" t="e">
        <f t="shared" ca="1" si="1264"/>
        <v>#DIV/0!</v>
      </c>
      <c r="W1045" s="1250" t="e">
        <f t="shared" ca="1" si="1264"/>
        <v>#DIV/0!</v>
      </c>
      <c r="X1045" s="1250" t="e">
        <f t="shared" ca="1" si="1264"/>
        <v>#DIV/0!</v>
      </c>
      <c r="Y1045" s="1250" t="e">
        <f t="shared" ca="1" si="1264"/>
        <v>#DIV/0!</v>
      </c>
      <c r="Z1045" s="1250" t="e">
        <f t="shared" ca="1" si="1264"/>
        <v>#DIV/0!</v>
      </c>
      <c r="AA1045" s="1250" t="e">
        <f t="shared" ca="1" si="1264"/>
        <v>#DIV/0!</v>
      </c>
      <c r="AB1045" s="1250" t="e">
        <f t="shared" ca="1" si="1264"/>
        <v>#DIV/0!</v>
      </c>
      <c r="AC1045" s="1250" t="e">
        <f t="shared" ca="1" si="1264"/>
        <v>#DIV/0!</v>
      </c>
      <c r="AD1045" s="1250" t="e">
        <f t="shared" ca="1" si="1264"/>
        <v>#DIV/0!</v>
      </c>
      <c r="AE1045" s="1250" t="e">
        <f t="shared" ca="1" si="1264"/>
        <v>#DIV/0!</v>
      </c>
      <c r="AF1045" s="1250" t="e">
        <f t="shared" ca="1" si="1264"/>
        <v>#DIV/0!</v>
      </c>
      <c r="AG1045" s="1250" t="e">
        <f t="shared" ca="1" si="1264"/>
        <v>#DIV/0!</v>
      </c>
      <c r="AH1045" s="1250" t="e">
        <f t="shared" ca="1" si="1264"/>
        <v>#DIV/0!</v>
      </c>
      <c r="AI1045" s="1250" t="e">
        <f t="shared" ca="1" si="1264"/>
        <v>#DIV/0!</v>
      </c>
      <c r="AJ1045" s="1250" t="e">
        <f t="shared" ca="1" si="1264"/>
        <v>#DIV/0!</v>
      </c>
      <c r="AK1045" s="1250" t="e">
        <f t="shared" ref="AK1045:BP1045" ca="1" si="1265">AJ1045*AK941+AK986</f>
        <v>#DIV/0!</v>
      </c>
      <c r="AL1045" s="1250" t="e">
        <f t="shared" ca="1" si="1265"/>
        <v>#DIV/0!</v>
      </c>
      <c r="AM1045" s="1250" t="e">
        <f t="shared" ca="1" si="1265"/>
        <v>#DIV/0!</v>
      </c>
      <c r="AN1045" s="1250" t="e">
        <f t="shared" ca="1" si="1265"/>
        <v>#DIV/0!</v>
      </c>
      <c r="AO1045" s="1250" t="e">
        <f t="shared" ca="1" si="1265"/>
        <v>#DIV/0!</v>
      </c>
      <c r="AP1045" s="1250" t="e">
        <f t="shared" ca="1" si="1265"/>
        <v>#DIV/0!</v>
      </c>
      <c r="AQ1045" s="1250" t="e">
        <f t="shared" ca="1" si="1265"/>
        <v>#DIV/0!</v>
      </c>
      <c r="AR1045" s="1250" t="e">
        <f t="shared" ca="1" si="1265"/>
        <v>#DIV/0!</v>
      </c>
      <c r="AS1045" s="1250" t="e">
        <f t="shared" ca="1" si="1265"/>
        <v>#DIV/0!</v>
      </c>
      <c r="AT1045" s="1250" t="e">
        <f t="shared" ca="1" si="1265"/>
        <v>#DIV/0!</v>
      </c>
      <c r="AU1045" s="1250" t="e">
        <f t="shared" ca="1" si="1265"/>
        <v>#DIV/0!</v>
      </c>
      <c r="AV1045" s="1250" t="e">
        <f t="shared" ca="1" si="1265"/>
        <v>#DIV/0!</v>
      </c>
      <c r="AW1045" s="1250" t="e">
        <f t="shared" ca="1" si="1265"/>
        <v>#DIV/0!</v>
      </c>
      <c r="AX1045" s="1250" t="e">
        <f t="shared" ca="1" si="1265"/>
        <v>#DIV/0!</v>
      </c>
      <c r="AY1045" s="1250" t="e">
        <f t="shared" ca="1" si="1265"/>
        <v>#DIV/0!</v>
      </c>
      <c r="AZ1045" s="1250" t="e">
        <f t="shared" ca="1" si="1265"/>
        <v>#DIV/0!</v>
      </c>
      <c r="BA1045" s="1250" t="e">
        <f t="shared" ca="1" si="1265"/>
        <v>#DIV/0!</v>
      </c>
      <c r="BB1045" s="1250" t="e">
        <f t="shared" ca="1" si="1265"/>
        <v>#DIV/0!</v>
      </c>
      <c r="BC1045" s="1250" t="e">
        <f t="shared" ca="1" si="1265"/>
        <v>#DIV/0!</v>
      </c>
      <c r="BD1045" s="1250" t="e">
        <f t="shared" ca="1" si="1265"/>
        <v>#DIV/0!</v>
      </c>
      <c r="BE1045" s="1250" t="e">
        <f t="shared" ca="1" si="1265"/>
        <v>#DIV/0!</v>
      </c>
      <c r="BF1045" s="1250" t="e">
        <f t="shared" ca="1" si="1265"/>
        <v>#DIV/0!</v>
      </c>
      <c r="BG1045" s="1250" t="e">
        <f t="shared" ca="1" si="1265"/>
        <v>#DIV/0!</v>
      </c>
      <c r="BH1045" s="1250" t="e">
        <f t="shared" ca="1" si="1265"/>
        <v>#DIV/0!</v>
      </c>
      <c r="BI1045" s="1250" t="e">
        <f t="shared" ca="1" si="1265"/>
        <v>#DIV/0!</v>
      </c>
      <c r="BJ1045" s="1250" t="e">
        <f t="shared" ca="1" si="1265"/>
        <v>#DIV/0!</v>
      </c>
      <c r="BK1045" s="1250" t="e">
        <f t="shared" ca="1" si="1265"/>
        <v>#DIV/0!</v>
      </c>
      <c r="BL1045" s="1250" t="e">
        <f t="shared" ca="1" si="1265"/>
        <v>#DIV/0!</v>
      </c>
      <c r="BM1045" s="1250" t="e">
        <f t="shared" ca="1" si="1265"/>
        <v>#DIV/0!</v>
      </c>
      <c r="BN1045" s="1250" t="e">
        <f t="shared" ca="1" si="1265"/>
        <v>#DIV/0!</v>
      </c>
      <c r="BO1045" s="1250" t="e">
        <f t="shared" ca="1" si="1265"/>
        <v>#DIV/0!</v>
      </c>
      <c r="BP1045" s="1250" t="e">
        <f t="shared" ca="1" si="1265"/>
        <v>#DIV/0!</v>
      </c>
      <c r="BQ1045" s="1250" t="e">
        <f t="shared" ref="BQ1045:CV1045" ca="1" si="1266">BP1045*BQ941+BQ986</f>
        <v>#DIV/0!</v>
      </c>
      <c r="BR1045" s="1250" t="e">
        <f t="shared" ca="1" si="1266"/>
        <v>#DIV/0!</v>
      </c>
      <c r="BS1045" s="1250" t="e">
        <f t="shared" ca="1" si="1266"/>
        <v>#DIV/0!</v>
      </c>
      <c r="BT1045" s="1250" t="e">
        <f t="shared" ca="1" si="1266"/>
        <v>#DIV/0!</v>
      </c>
      <c r="BU1045" s="1250" t="e">
        <f t="shared" ca="1" si="1266"/>
        <v>#DIV/0!</v>
      </c>
      <c r="BV1045" s="1250" t="e">
        <f t="shared" ca="1" si="1266"/>
        <v>#DIV/0!</v>
      </c>
      <c r="BW1045" s="1250" t="e">
        <f t="shared" ca="1" si="1266"/>
        <v>#DIV/0!</v>
      </c>
      <c r="BX1045" s="1250" t="e">
        <f t="shared" ca="1" si="1266"/>
        <v>#DIV/0!</v>
      </c>
      <c r="BY1045" s="1250" t="e">
        <f t="shared" ca="1" si="1266"/>
        <v>#DIV/0!</v>
      </c>
      <c r="BZ1045" s="1250" t="e">
        <f t="shared" ca="1" si="1266"/>
        <v>#DIV/0!</v>
      </c>
      <c r="CA1045" s="1250" t="e">
        <f t="shared" ca="1" si="1266"/>
        <v>#DIV/0!</v>
      </c>
      <c r="CB1045" s="1250" t="e">
        <f t="shared" ca="1" si="1266"/>
        <v>#DIV/0!</v>
      </c>
      <c r="CC1045" s="1250" t="e">
        <f t="shared" ca="1" si="1266"/>
        <v>#DIV/0!</v>
      </c>
      <c r="CD1045" s="1250" t="e">
        <f t="shared" ca="1" si="1266"/>
        <v>#DIV/0!</v>
      </c>
      <c r="CE1045" s="1250" t="e">
        <f t="shared" ca="1" si="1266"/>
        <v>#DIV/0!</v>
      </c>
      <c r="CF1045" s="1250" t="e">
        <f t="shared" ca="1" si="1266"/>
        <v>#DIV/0!</v>
      </c>
      <c r="CG1045" s="1250" t="e">
        <f t="shared" ca="1" si="1266"/>
        <v>#DIV/0!</v>
      </c>
      <c r="CH1045" s="1250" t="e">
        <f t="shared" ca="1" si="1266"/>
        <v>#DIV/0!</v>
      </c>
      <c r="CI1045" s="1250" t="e">
        <f t="shared" ca="1" si="1266"/>
        <v>#DIV/0!</v>
      </c>
      <c r="CJ1045" s="1250" t="e">
        <f t="shared" ca="1" si="1266"/>
        <v>#DIV/0!</v>
      </c>
      <c r="CK1045" s="1250" t="e">
        <f t="shared" ca="1" si="1266"/>
        <v>#DIV/0!</v>
      </c>
      <c r="CL1045" s="1250" t="e">
        <f t="shared" ca="1" si="1266"/>
        <v>#DIV/0!</v>
      </c>
      <c r="CM1045" s="1250" t="e">
        <f t="shared" ca="1" si="1266"/>
        <v>#DIV/0!</v>
      </c>
      <c r="CN1045" s="1250" t="e">
        <f t="shared" ca="1" si="1266"/>
        <v>#DIV/0!</v>
      </c>
      <c r="CO1045" s="1250" t="e">
        <f t="shared" ca="1" si="1266"/>
        <v>#DIV/0!</v>
      </c>
      <c r="CP1045" s="1250" t="e">
        <f t="shared" ca="1" si="1266"/>
        <v>#DIV/0!</v>
      </c>
      <c r="CQ1045" s="1250" t="e">
        <f t="shared" ca="1" si="1266"/>
        <v>#DIV/0!</v>
      </c>
      <c r="CR1045" s="1250" t="e">
        <f t="shared" ca="1" si="1266"/>
        <v>#DIV/0!</v>
      </c>
      <c r="CS1045" s="1250" t="e">
        <f t="shared" ca="1" si="1266"/>
        <v>#DIV/0!</v>
      </c>
      <c r="CT1045" s="1250" t="e">
        <f t="shared" ca="1" si="1266"/>
        <v>#DIV/0!</v>
      </c>
      <c r="CU1045" s="1250" t="e">
        <f t="shared" ca="1" si="1266"/>
        <v>#DIV/0!</v>
      </c>
      <c r="CV1045" s="1250" t="e">
        <f t="shared" ca="1" si="1266"/>
        <v>#DIV/0!</v>
      </c>
      <c r="CW1045" s="1250" t="e">
        <f t="shared" ref="CW1045:DU1045" ca="1" si="1267">CV1045*CW941+CW986</f>
        <v>#DIV/0!</v>
      </c>
      <c r="CX1045" s="1250" t="e">
        <f t="shared" ca="1" si="1267"/>
        <v>#DIV/0!</v>
      </c>
      <c r="CY1045" s="1250" t="e">
        <f t="shared" ca="1" si="1267"/>
        <v>#DIV/0!</v>
      </c>
      <c r="CZ1045" s="1250" t="e">
        <f t="shared" ca="1" si="1267"/>
        <v>#DIV/0!</v>
      </c>
      <c r="DA1045" s="1250" t="e">
        <f t="shared" ca="1" si="1267"/>
        <v>#DIV/0!</v>
      </c>
      <c r="DB1045" s="1250" t="e">
        <f t="shared" ca="1" si="1267"/>
        <v>#DIV/0!</v>
      </c>
      <c r="DC1045" s="1250" t="e">
        <f t="shared" ca="1" si="1267"/>
        <v>#DIV/0!</v>
      </c>
      <c r="DD1045" s="1250" t="e">
        <f t="shared" ca="1" si="1267"/>
        <v>#DIV/0!</v>
      </c>
      <c r="DE1045" s="1250" t="e">
        <f t="shared" ca="1" si="1267"/>
        <v>#DIV/0!</v>
      </c>
      <c r="DF1045" s="1250" t="e">
        <f t="shared" ca="1" si="1267"/>
        <v>#DIV/0!</v>
      </c>
      <c r="DG1045" s="1250" t="e">
        <f t="shared" ca="1" si="1267"/>
        <v>#DIV/0!</v>
      </c>
      <c r="DH1045" s="1250" t="e">
        <f t="shared" ca="1" si="1267"/>
        <v>#DIV/0!</v>
      </c>
      <c r="DI1045" s="1250" t="e">
        <f t="shared" ca="1" si="1267"/>
        <v>#DIV/0!</v>
      </c>
      <c r="DJ1045" s="1250" t="e">
        <f t="shared" ca="1" si="1267"/>
        <v>#DIV/0!</v>
      </c>
      <c r="DK1045" s="1250" t="e">
        <f t="shared" ca="1" si="1267"/>
        <v>#DIV/0!</v>
      </c>
      <c r="DL1045" s="1250" t="e">
        <f t="shared" ca="1" si="1267"/>
        <v>#DIV/0!</v>
      </c>
      <c r="DM1045" s="1250" t="e">
        <f t="shared" ca="1" si="1267"/>
        <v>#DIV/0!</v>
      </c>
      <c r="DN1045" s="1250" t="e">
        <f t="shared" ca="1" si="1267"/>
        <v>#DIV/0!</v>
      </c>
      <c r="DO1045" s="1250" t="e">
        <f t="shared" ca="1" si="1267"/>
        <v>#DIV/0!</v>
      </c>
      <c r="DP1045" s="1250" t="e">
        <f t="shared" ca="1" si="1267"/>
        <v>#DIV/0!</v>
      </c>
      <c r="DQ1045" s="1250" t="e">
        <f t="shared" ca="1" si="1267"/>
        <v>#DIV/0!</v>
      </c>
      <c r="DR1045" s="1250" t="e">
        <f t="shared" ca="1" si="1267"/>
        <v>#DIV/0!</v>
      </c>
      <c r="DS1045" s="1250" t="e">
        <f t="shared" ca="1" si="1267"/>
        <v>#DIV/0!</v>
      </c>
      <c r="DT1045" s="1250" t="e">
        <f t="shared" ca="1" si="1267"/>
        <v>#DIV/0!</v>
      </c>
      <c r="DU1045" s="1250" t="e">
        <f t="shared" ca="1" si="1267"/>
        <v>#DIV/0!</v>
      </c>
      <c r="DV1045" s="28" t="s">
        <v>803</v>
      </c>
    </row>
    <row r="1046" spans="1:126">
      <c r="C1046" s="859" t="s">
        <v>913</v>
      </c>
      <c r="E1046" s="1250">
        <f t="shared" ref="E1046:AJ1046" ca="1" si="1268">E1007+D1046*E941</f>
        <v>0</v>
      </c>
      <c r="F1046" s="1250">
        <f t="shared" ca="1" si="1268"/>
        <v>0</v>
      </c>
      <c r="G1046" s="1250" t="e">
        <f t="shared" ca="1" si="1268"/>
        <v>#DIV/0!</v>
      </c>
      <c r="H1046" s="1250" t="e">
        <f t="shared" ca="1" si="1268"/>
        <v>#DIV/0!</v>
      </c>
      <c r="I1046" s="1250" t="e">
        <f t="shared" ca="1" si="1268"/>
        <v>#DIV/0!</v>
      </c>
      <c r="J1046" s="1250" t="e">
        <f t="shared" ca="1" si="1268"/>
        <v>#DIV/0!</v>
      </c>
      <c r="K1046" s="1250" t="e">
        <f t="shared" ca="1" si="1268"/>
        <v>#DIV/0!</v>
      </c>
      <c r="L1046" s="1250" t="e">
        <f t="shared" ca="1" si="1268"/>
        <v>#DIV/0!</v>
      </c>
      <c r="M1046" s="1250" t="e">
        <f t="shared" ca="1" si="1268"/>
        <v>#DIV/0!</v>
      </c>
      <c r="N1046" s="1250" t="e">
        <f t="shared" ca="1" si="1268"/>
        <v>#DIV/0!</v>
      </c>
      <c r="O1046" s="1250" t="e">
        <f t="shared" ca="1" si="1268"/>
        <v>#DIV/0!</v>
      </c>
      <c r="P1046" s="1250" t="e">
        <f t="shared" ca="1" si="1268"/>
        <v>#DIV/0!</v>
      </c>
      <c r="Q1046" s="1250" t="e">
        <f t="shared" ca="1" si="1268"/>
        <v>#DIV/0!</v>
      </c>
      <c r="R1046" s="1250" t="e">
        <f t="shared" ca="1" si="1268"/>
        <v>#DIV/0!</v>
      </c>
      <c r="S1046" s="1250" t="e">
        <f t="shared" ca="1" si="1268"/>
        <v>#DIV/0!</v>
      </c>
      <c r="T1046" s="1250" t="e">
        <f t="shared" ca="1" si="1268"/>
        <v>#DIV/0!</v>
      </c>
      <c r="U1046" s="1250" t="e">
        <f t="shared" ca="1" si="1268"/>
        <v>#DIV/0!</v>
      </c>
      <c r="V1046" s="1250" t="e">
        <f t="shared" ca="1" si="1268"/>
        <v>#DIV/0!</v>
      </c>
      <c r="W1046" s="1250" t="e">
        <f t="shared" ca="1" si="1268"/>
        <v>#DIV/0!</v>
      </c>
      <c r="X1046" s="1250" t="e">
        <f t="shared" ca="1" si="1268"/>
        <v>#DIV/0!</v>
      </c>
      <c r="Y1046" s="1250" t="e">
        <f t="shared" ca="1" si="1268"/>
        <v>#DIV/0!</v>
      </c>
      <c r="Z1046" s="1250" t="e">
        <f t="shared" ca="1" si="1268"/>
        <v>#DIV/0!</v>
      </c>
      <c r="AA1046" s="1250" t="e">
        <f t="shared" ca="1" si="1268"/>
        <v>#DIV/0!</v>
      </c>
      <c r="AB1046" s="1250" t="e">
        <f t="shared" ca="1" si="1268"/>
        <v>#DIV/0!</v>
      </c>
      <c r="AC1046" s="1250" t="e">
        <f t="shared" ca="1" si="1268"/>
        <v>#DIV/0!</v>
      </c>
      <c r="AD1046" s="1250" t="e">
        <f t="shared" ca="1" si="1268"/>
        <v>#DIV/0!</v>
      </c>
      <c r="AE1046" s="1250" t="e">
        <f t="shared" ca="1" si="1268"/>
        <v>#DIV/0!</v>
      </c>
      <c r="AF1046" s="1250" t="e">
        <f t="shared" ca="1" si="1268"/>
        <v>#DIV/0!</v>
      </c>
      <c r="AG1046" s="1250" t="e">
        <f t="shared" ca="1" si="1268"/>
        <v>#DIV/0!</v>
      </c>
      <c r="AH1046" s="1250" t="e">
        <f t="shared" ca="1" si="1268"/>
        <v>#DIV/0!</v>
      </c>
      <c r="AI1046" s="1250" t="e">
        <f t="shared" ca="1" si="1268"/>
        <v>#DIV/0!</v>
      </c>
      <c r="AJ1046" s="1250" t="e">
        <f t="shared" ca="1" si="1268"/>
        <v>#DIV/0!</v>
      </c>
      <c r="AK1046" s="1250" t="e">
        <f t="shared" ref="AK1046:BP1046" ca="1" si="1269">AK1007+AJ1046*AK941</f>
        <v>#DIV/0!</v>
      </c>
      <c r="AL1046" s="1250" t="e">
        <f t="shared" ca="1" si="1269"/>
        <v>#DIV/0!</v>
      </c>
      <c r="AM1046" s="1250" t="e">
        <f t="shared" ca="1" si="1269"/>
        <v>#DIV/0!</v>
      </c>
      <c r="AN1046" s="1250" t="e">
        <f t="shared" ca="1" si="1269"/>
        <v>#DIV/0!</v>
      </c>
      <c r="AO1046" s="1250" t="e">
        <f t="shared" ca="1" si="1269"/>
        <v>#DIV/0!</v>
      </c>
      <c r="AP1046" s="1250" t="e">
        <f t="shared" ca="1" si="1269"/>
        <v>#DIV/0!</v>
      </c>
      <c r="AQ1046" s="1250" t="e">
        <f t="shared" ca="1" si="1269"/>
        <v>#DIV/0!</v>
      </c>
      <c r="AR1046" s="1250" t="e">
        <f t="shared" ca="1" si="1269"/>
        <v>#DIV/0!</v>
      </c>
      <c r="AS1046" s="1250" t="e">
        <f t="shared" ca="1" si="1269"/>
        <v>#DIV/0!</v>
      </c>
      <c r="AT1046" s="1250" t="e">
        <f t="shared" ca="1" si="1269"/>
        <v>#DIV/0!</v>
      </c>
      <c r="AU1046" s="1250" t="e">
        <f t="shared" ca="1" si="1269"/>
        <v>#DIV/0!</v>
      </c>
      <c r="AV1046" s="1250" t="e">
        <f t="shared" ca="1" si="1269"/>
        <v>#DIV/0!</v>
      </c>
      <c r="AW1046" s="1250" t="e">
        <f t="shared" ca="1" si="1269"/>
        <v>#DIV/0!</v>
      </c>
      <c r="AX1046" s="1250" t="e">
        <f t="shared" ca="1" si="1269"/>
        <v>#DIV/0!</v>
      </c>
      <c r="AY1046" s="1250" t="e">
        <f t="shared" ca="1" si="1269"/>
        <v>#DIV/0!</v>
      </c>
      <c r="AZ1046" s="1250" t="e">
        <f t="shared" ca="1" si="1269"/>
        <v>#DIV/0!</v>
      </c>
      <c r="BA1046" s="1250" t="e">
        <f t="shared" ca="1" si="1269"/>
        <v>#DIV/0!</v>
      </c>
      <c r="BB1046" s="1250" t="e">
        <f t="shared" ca="1" si="1269"/>
        <v>#DIV/0!</v>
      </c>
      <c r="BC1046" s="1250" t="e">
        <f t="shared" ca="1" si="1269"/>
        <v>#DIV/0!</v>
      </c>
      <c r="BD1046" s="1250" t="e">
        <f t="shared" ca="1" si="1269"/>
        <v>#DIV/0!</v>
      </c>
      <c r="BE1046" s="1250" t="e">
        <f t="shared" ca="1" si="1269"/>
        <v>#DIV/0!</v>
      </c>
      <c r="BF1046" s="1250" t="e">
        <f t="shared" ca="1" si="1269"/>
        <v>#DIV/0!</v>
      </c>
      <c r="BG1046" s="1250" t="e">
        <f t="shared" ca="1" si="1269"/>
        <v>#DIV/0!</v>
      </c>
      <c r="BH1046" s="1250" t="e">
        <f t="shared" ca="1" si="1269"/>
        <v>#DIV/0!</v>
      </c>
      <c r="BI1046" s="1250" t="e">
        <f t="shared" ca="1" si="1269"/>
        <v>#DIV/0!</v>
      </c>
      <c r="BJ1046" s="1250" t="e">
        <f t="shared" ca="1" si="1269"/>
        <v>#DIV/0!</v>
      </c>
      <c r="BK1046" s="1250" t="e">
        <f t="shared" ca="1" si="1269"/>
        <v>#DIV/0!</v>
      </c>
      <c r="BL1046" s="1250" t="e">
        <f t="shared" ca="1" si="1269"/>
        <v>#DIV/0!</v>
      </c>
      <c r="BM1046" s="1250" t="e">
        <f t="shared" ca="1" si="1269"/>
        <v>#DIV/0!</v>
      </c>
      <c r="BN1046" s="1250" t="e">
        <f t="shared" ca="1" si="1269"/>
        <v>#DIV/0!</v>
      </c>
      <c r="BO1046" s="1250" t="e">
        <f t="shared" ca="1" si="1269"/>
        <v>#DIV/0!</v>
      </c>
      <c r="BP1046" s="1250" t="e">
        <f t="shared" ca="1" si="1269"/>
        <v>#DIV/0!</v>
      </c>
      <c r="BQ1046" s="1250" t="e">
        <f t="shared" ref="BQ1046:CV1046" ca="1" si="1270">BQ1007+BP1046*BQ941</f>
        <v>#DIV/0!</v>
      </c>
      <c r="BR1046" s="1250" t="e">
        <f t="shared" ca="1" si="1270"/>
        <v>#DIV/0!</v>
      </c>
      <c r="BS1046" s="1250" t="e">
        <f t="shared" ca="1" si="1270"/>
        <v>#DIV/0!</v>
      </c>
      <c r="BT1046" s="1250" t="e">
        <f t="shared" ca="1" si="1270"/>
        <v>#DIV/0!</v>
      </c>
      <c r="BU1046" s="1250" t="e">
        <f t="shared" ca="1" si="1270"/>
        <v>#DIV/0!</v>
      </c>
      <c r="BV1046" s="1250" t="e">
        <f t="shared" ca="1" si="1270"/>
        <v>#DIV/0!</v>
      </c>
      <c r="BW1046" s="1250" t="e">
        <f t="shared" ca="1" si="1270"/>
        <v>#DIV/0!</v>
      </c>
      <c r="BX1046" s="1250" t="e">
        <f t="shared" ca="1" si="1270"/>
        <v>#DIV/0!</v>
      </c>
      <c r="BY1046" s="1250" t="e">
        <f t="shared" ca="1" si="1270"/>
        <v>#DIV/0!</v>
      </c>
      <c r="BZ1046" s="1250" t="e">
        <f t="shared" ca="1" si="1270"/>
        <v>#DIV/0!</v>
      </c>
      <c r="CA1046" s="1250" t="e">
        <f t="shared" ca="1" si="1270"/>
        <v>#DIV/0!</v>
      </c>
      <c r="CB1046" s="1250" t="e">
        <f t="shared" ca="1" si="1270"/>
        <v>#DIV/0!</v>
      </c>
      <c r="CC1046" s="1250" t="e">
        <f t="shared" ca="1" si="1270"/>
        <v>#DIV/0!</v>
      </c>
      <c r="CD1046" s="1250" t="e">
        <f t="shared" ca="1" si="1270"/>
        <v>#DIV/0!</v>
      </c>
      <c r="CE1046" s="1250" t="e">
        <f t="shared" ca="1" si="1270"/>
        <v>#DIV/0!</v>
      </c>
      <c r="CF1046" s="1250" t="e">
        <f t="shared" ca="1" si="1270"/>
        <v>#DIV/0!</v>
      </c>
      <c r="CG1046" s="1250" t="e">
        <f t="shared" ca="1" si="1270"/>
        <v>#DIV/0!</v>
      </c>
      <c r="CH1046" s="1250" t="e">
        <f t="shared" ca="1" si="1270"/>
        <v>#DIV/0!</v>
      </c>
      <c r="CI1046" s="1250" t="e">
        <f t="shared" ca="1" si="1270"/>
        <v>#DIV/0!</v>
      </c>
      <c r="CJ1046" s="1250" t="e">
        <f t="shared" ca="1" si="1270"/>
        <v>#DIV/0!</v>
      </c>
      <c r="CK1046" s="1250" t="e">
        <f t="shared" ca="1" si="1270"/>
        <v>#DIV/0!</v>
      </c>
      <c r="CL1046" s="1250" t="e">
        <f t="shared" ca="1" si="1270"/>
        <v>#DIV/0!</v>
      </c>
      <c r="CM1046" s="1250" t="e">
        <f t="shared" ca="1" si="1270"/>
        <v>#DIV/0!</v>
      </c>
      <c r="CN1046" s="1250" t="e">
        <f t="shared" ca="1" si="1270"/>
        <v>#DIV/0!</v>
      </c>
      <c r="CO1046" s="1250" t="e">
        <f t="shared" ca="1" si="1270"/>
        <v>#DIV/0!</v>
      </c>
      <c r="CP1046" s="1250" t="e">
        <f t="shared" ca="1" si="1270"/>
        <v>#DIV/0!</v>
      </c>
      <c r="CQ1046" s="1250" t="e">
        <f t="shared" ca="1" si="1270"/>
        <v>#DIV/0!</v>
      </c>
      <c r="CR1046" s="1250" t="e">
        <f t="shared" ca="1" si="1270"/>
        <v>#DIV/0!</v>
      </c>
      <c r="CS1046" s="1250" t="e">
        <f t="shared" ca="1" si="1270"/>
        <v>#DIV/0!</v>
      </c>
      <c r="CT1046" s="1250" t="e">
        <f t="shared" ca="1" si="1270"/>
        <v>#DIV/0!</v>
      </c>
      <c r="CU1046" s="1250" t="e">
        <f t="shared" ca="1" si="1270"/>
        <v>#DIV/0!</v>
      </c>
      <c r="CV1046" s="1250" t="e">
        <f t="shared" ca="1" si="1270"/>
        <v>#DIV/0!</v>
      </c>
      <c r="CW1046" s="1250" t="e">
        <f t="shared" ref="CW1046:DU1046" ca="1" si="1271">CW1007+CV1046*CW941</f>
        <v>#DIV/0!</v>
      </c>
      <c r="CX1046" s="1250" t="e">
        <f t="shared" ca="1" si="1271"/>
        <v>#DIV/0!</v>
      </c>
      <c r="CY1046" s="1250" t="e">
        <f t="shared" ca="1" si="1271"/>
        <v>#DIV/0!</v>
      </c>
      <c r="CZ1046" s="1250" t="e">
        <f t="shared" ca="1" si="1271"/>
        <v>#DIV/0!</v>
      </c>
      <c r="DA1046" s="1250" t="e">
        <f t="shared" ca="1" si="1271"/>
        <v>#DIV/0!</v>
      </c>
      <c r="DB1046" s="1250" t="e">
        <f t="shared" ca="1" si="1271"/>
        <v>#DIV/0!</v>
      </c>
      <c r="DC1046" s="1250" t="e">
        <f t="shared" ca="1" si="1271"/>
        <v>#DIV/0!</v>
      </c>
      <c r="DD1046" s="1250" t="e">
        <f t="shared" ca="1" si="1271"/>
        <v>#DIV/0!</v>
      </c>
      <c r="DE1046" s="1250" t="e">
        <f t="shared" ca="1" si="1271"/>
        <v>#DIV/0!</v>
      </c>
      <c r="DF1046" s="1250" t="e">
        <f t="shared" ca="1" si="1271"/>
        <v>#DIV/0!</v>
      </c>
      <c r="DG1046" s="1250" t="e">
        <f t="shared" ca="1" si="1271"/>
        <v>#DIV/0!</v>
      </c>
      <c r="DH1046" s="1250" t="e">
        <f t="shared" ca="1" si="1271"/>
        <v>#DIV/0!</v>
      </c>
      <c r="DI1046" s="1250" t="e">
        <f t="shared" ca="1" si="1271"/>
        <v>#DIV/0!</v>
      </c>
      <c r="DJ1046" s="1250" t="e">
        <f t="shared" ca="1" si="1271"/>
        <v>#DIV/0!</v>
      </c>
      <c r="DK1046" s="1250" t="e">
        <f t="shared" ca="1" si="1271"/>
        <v>#DIV/0!</v>
      </c>
      <c r="DL1046" s="1250" t="e">
        <f t="shared" ca="1" si="1271"/>
        <v>#DIV/0!</v>
      </c>
      <c r="DM1046" s="1250" t="e">
        <f t="shared" ca="1" si="1271"/>
        <v>#DIV/0!</v>
      </c>
      <c r="DN1046" s="1250" t="e">
        <f t="shared" ca="1" si="1271"/>
        <v>#DIV/0!</v>
      </c>
      <c r="DO1046" s="1250" t="e">
        <f t="shared" ca="1" si="1271"/>
        <v>#DIV/0!</v>
      </c>
      <c r="DP1046" s="1250" t="e">
        <f t="shared" ca="1" si="1271"/>
        <v>#DIV/0!</v>
      </c>
      <c r="DQ1046" s="1250" t="e">
        <f t="shared" ca="1" si="1271"/>
        <v>#DIV/0!</v>
      </c>
      <c r="DR1046" s="1250" t="e">
        <f t="shared" ca="1" si="1271"/>
        <v>#DIV/0!</v>
      </c>
      <c r="DS1046" s="1250" t="e">
        <f t="shared" ca="1" si="1271"/>
        <v>#DIV/0!</v>
      </c>
      <c r="DT1046" s="1250" t="e">
        <f t="shared" ca="1" si="1271"/>
        <v>#DIV/0!</v>
      </c>
      <c r="DU1046" s="1250" t="e">
        <f t="shared" ca="1" si="1271"/>
        <v>#DIV/0!</v>
      </c>
      <c r="DV1046" s="28" t="s">
        <v>803</v>
      </c>
    </row>
    <row r="1047" spans="1:126">
      <c r="C1047" s="859" t="s">
        <v>914</v>
      </c>
      <c r="E1047" s="1250">
        <f t="shared" ref="E1047:AJ1047" ca="1" si="1272">D1047*E941+E1011</f>
        <v>0</v>
      </c>
      <c r="F1047" s="1250">
        <f t="shared" ca="1" si="1272"/>
        <v>0</v>
      </c>
      <c r="G1047" s="1250">
        <f t="shared" ca="1" si="1272"/>
        <v>0</v>
      </c>
      <c r="H1047" s="1250">
        <f t="shared" ca="1" si="1272"/>
        <v>0</v>
      </c>
      <c r="I1047" s="1250">
        <f t="shared" ca="1" si="1272"/>
        <v>0</v>
      </c>
      <c r="J1047" s="1250">
        <f t="shared" ca="1" si="1272"/>
        <v>0</v>
      </c>
      <c r="K1047" s="1250">
        <f t="shared" ca="1" si="1272"/>
        <v>0</v>
      </c>
      <c r="L1047" s="1250">
        <f t="shared" ca="1" si="1272"/>
        <v>0</v>
      </c>
      <c r="M1047" s="1250">
        <f t="shared" ca="1" si="1272"/>
        <v>0</v>
      </c>
      <c r="N1047" s="1250">
        <f t="shared" ca="1" si="1272"/>
        <v>0</v>
      </c>
      <c r="O1047" s="1250">
        <f t="shared" ca="1" si="1272"/>
        <v>0</v>
      </c>
      <c r="P1047" s="1250">
        <f t="shared" ca="1" si="1272"/>
        <v>0</v>
      </c>
      <c r="Q1047" s="1250">
        <f t="shared" ca="1" si="1272"/>
        <v>0</v>
      </c>
      <c r="R1047" s="1250">
        <f t="shared" ca="1" si="1272"/>
        <v>0</v>
      </c>
      <c r="S1047" s="1250">
        <f t="shared" ca="1" si="1272"/>
        <v>0</v>
      </c>
      <c r="T1047" s="1250">
        <f t="shared" ca="1" si="1272"/>
        <v>0</v>
      </c>
      <c r="U1047" s="1250">
        <f t="shared" ca="1" si="1272"/>
        <v>0</v>
      </c>
      <c r="V1047" s="1250">
        <f t="shared" ca="1" si="1272"/>
        <v>0</v>
      </c>
      <c r="W1047" s="1250">
        <f t="shared" ca="1" si="1272"/>
        <v>0</v>
      </c>
      <c r="X1047" s="1250">
        <f t="shared" ca="1" si="1272"/>
        <v>0</v>
      </c>
      <c r="Y1047" s="1250">
        <f t="shared" ca="1" si="1272"/>
        <v>0</v>
      </c>
      <c r="Z1047" s="1250">
        <f t="shared" ca="1" si="1272"/>
        <v>0</v>
      </c>
      <c r="AA1047" s="1250">
        <f t="shared" ca="1" si="1272"/>
        <v>0</v>
      </c>
      <c r="AB1047" s="1250">
        <f t="shared" ca="1" si="1272"/>
        <v>0</v>
      </c>
      <c r="AC1047" s="1250">
        <f t="shared" ca="1" si="1272"/>
        <v>0</v>
      </c>
      <c r="AD1047" s="1250">
        <f t="shared" ca="1" si="1272"/>
        <v>0</v>
      </c>
      <c r="AE1047" s="1250">
        <f t="shared" ca="1" si="1272"/>
        <v>0</v>
      </c>
      <c r="AF1047" s="1250">
        <f t="shared" ca="1" si="1272"/>
        <v>0</v>
      </c>
      <c r="AG1047" s="1250">
        <f t="shared" ca="1" si="1272"/>
        <v>0</v>
      </c>
      <c r="AH1047" s="1250">
        <f t="shared" ca="1" si="1272"/>
        <v>0</v>
      </c>
      <c r="AI1047" s="1250">
        <f t="shared" ca="1" si="1272"/>
        <v>0</v>
      </c>
      <c r="AJ1047" s="1250">
        <f t="shared" ca="1" si="1272"/>
        <v>0</v>
      </c>
      <c r="AK1047" s="1250" t="e">
        <f t="shared" ref="AK1047:BP1047" ca="1" si="1273">AJ1047*AK941+AK1011</f>
        <v>#DIV/0!</v>
      </c>
      <c r="AL1047" s="1250" t="e">
        <f t="shared" ca="1" si="1273"/>
        <v>#DIV/0!</v>
      </c>
      <c r="AM1047" s="1250" t="e">
        <f t="shared" ca="1" si="1273"/>
        <v>#DIV/0!</v>
      </c>
      <c r="AN1047" s="1250" t="e">
        <f t="shared" ca="1" si="1273"/>
        <v>#DIV/0!</v>
      </c>
      <c r="AO1047" s="1250" t="e">
        <f t="shared" ca="1" si="1273"/>
        <v>#DIV/0!</v>
      </c>
      <c r="AP1047" s="1250" t="e">
        <f t="shared" ca="1" si="1273"/>
        <v>#DIV/0!</v>
      </c>
      <c r="AQ1047" s="1250" t="e">
        <f t="shared" ca="1" si="1273"/>
        <v>#DIV/0!</v>
      </c>
      <c r="AR1047" s="1250" t="e">
        <f t="shared" ca="1" si="1273"/>
        <v>#DIV/0!</v>
      </c>
      <c r="AS1047" s="1250" t="e">
        <f t="shared" ca="1" si="1273"/>
        <v>#DIV/0!</v>
      </c>
      <c r="AT1047" s="1250" t="e">
        <f t="shared" ca="1" si="1273"/>
        <v>#DIV/0!</v>
      </c>
      <c r="AU1047" s="1250" t="e">
        <f t="shared" ca="1" si="1273"/>
        <v>#DIV/0!</v>
      </c>
      <c r="AV1047" s="1250" t="e">
        <f t="shared" ca="1" si="1273"/>
        <v>#DIV/0!</v>
      </c>
      <c r="AW1047" s="1250" t="e">
        <f t="shared" ca="1" si="1273"/>
        <v>#DIV/0!</v>
      </c>
      <c r="AX1047" s="1250" t="e">
        <f t="shared" ca="1" si="1273"/>
        <v>#DIV/0!</v>
      </c>
      <c r="AY1047" s="1250" t="e">
        <f t="shared" ca="1" si="1273"/>
        <v>#DIV/0!</v>
      </c>
      <c r="AZ1047" s="1250" t="e">
        <f t="shared" ca="1" si="1273"/>
        <v>#DIV/0!</v>
      </c>
      <c r="BA1047" s="1250" t="e">
        <f t="shared" ca="1" si="1273"/>
        <v>#DIV/0!</v>
      </c>
      <c r="BB1047" s="1250" t="e">
        <f t="shared" ca="1" si="1273"/>
        <v>#DIV/0!</v>
      </c>
      <c r="BC1047" s="1250" t="e">
        <f t="shared" ca="1" si="1273"/>
        <v>#DIV/0!</v>
      </c>
      <c r="BD1047" s="1250" t="e">
        <f t="shared" ca="1" si="1273"/>
        <v>#DIV/0!</v>
      </c>
      <c r="BE1047" s="1250" t="e">
        <f t="shared" ca="1" si="1273"/>
        <v>#DIV/0!</v>
      </c>
      <c r="BF1047" s="1250" t="e">
        <f t="shared" ca="1" si="1273"/>
        <v>#DIV/0!</v>
      </c>
      <c r="BG1047" s="1250" t="e">
        <f t="shared" ca="1" si="1273"/>
        <v>#DIV/0!</v>
      </c>
      <c r="BH1047" s="1250" t="e">
        <f t="shared" ca="1" si="1273"/>
        <v>#DIV/0!</v>
      </c>
      <c r="BI1047" s="1250" t="e">
        <f t="shared" ca="1" si="1273"/>
        <v>#DIV/0!</v>
      </c>
      <c r="BJ1047" s="1250" t="e">
        <f t="shared" ca="1" si="1273"/>
        <v>#DIV/0!</v>
      </c>
      <c r="BK1047" s="1250" t="e">
        <f t="shared" ca="1" si="1273"/>
        <v>#DIV/0!</v>
      </c>
      <c r="BL1047" s="1250" t="e">
        <f t="shared" ca="1" si="1273"/>
        <v>#DIV/0!</v>
      </c>
      <c r="BM1047" s="1250" t="e">
        <f t="shared" ca="1" si="1273"/>
        <v>#DIV/0!</v>
      </c>
      <c r="BN1047" s="1250" t="e">
        <f t="shared" ca="1" si="1273"/>
        <v>#DIV/0!</v>
      </c>
      <c r="BO1047" s="1250" t="e">
        <f t="shared" ca="1" si="1273"/>
        <v>#DIV/0!</v>
      </c>
      <c r="BP1047" s="1250" t="e">
        <f t="shared" ca="1" si="1273"/>
        <v>#DIV/0!</v>
      </c>
      <c r="BQ1047" s="1250" t="e">
        <f t="shared" ref="BQ1047:CV1047" ca="1" si="1274">BP1047*BQ941+BQ1011</f>
        <v>#DIV/0!</v>
      </c>
      <c r="BR1047" s="1250" t="e">
        <f t="shared" ca="1" si="1274"/>
        <v>#DIV/0!</v>
      </c>
      <c r="BS1047" s="1250" t="e">
        <f t="shared" ca="1" si="1274"/>
        <v>#DIV/0!</v>
      </c>
      <c r="BT1047" s="1250" t="e">
        <f t="shared" ca="1" si="1274"/>
        <v>#DIV/0!</v>
      </c>
      <c r="BU1047" s="1250" t="e">
        <f t="shared" ca="1" si="1274"/>
        <v>#DIV/0!</v>
      </c>
      <c r="BV1047" s="1250" t="e">
        <f t="shared" ca="1" si="1274"/>
        <v>#DIV/0!</v>
      </c>
      <c r="BW1047" s="1250" t="e">
        <f t="shared" ca="1" si="1274"/>
        <v>#DIV/0!</v>
      </c>
      <c r="BX1047" s="1250" t="e">
        <f t="shared" ca="1" si="1274"/>
        <v>#DIV/0!</v>
      </c>
      <c r="BY1047" s="1250" t="e">
        <f t="shared" ca="1" si="1274"/>
        <v>#DIV/0!</v>
      </c>
      <c r="BZ1047" s="1250" t="e">
        <f t="shared" ca="1" si="1274"/>
        <v>#DIV/0!</v>
      </c>
      <c r="CA1047" s="1250" t="e">
        <f t="shared" ca="1" si="1274"/>
        <v>#DIV/0!</v>
      </c>
      <c r="CB1047" s="1250" t="e">
        <f t="shared" ca="1" si="1274"/>
        <v>#DIV/0!</v>
      </c>
      <c r="CC1047" s="1250" t="e">
        <f t="shared" ca="1" si="1274"/>
        <v>#DIV/0!</v>
      </c>
      <c r="CD1047" s="1250" t="e">
        <f t="shared" ca="1" si="1274"/>
        <v>#DIV/0!</v>
      </c>
      <c r="CE1047" s="1250" t="e">
        <f t="shared" ca="1" si="1274"/>
        <v>#DIV/0!</v>
      </c>
      <c r="CF1047" s="1250" t="e">
        <f t="shared" ca="1" si="1274"/>
        <v>#DIV/0!</v>
      </c>
      <c r="CG1047" s="1250" t="e">
        <f t="shared" ca="1" si="1274"/>
        <v>#DIV/0!</v>
      </c>
      <c r="CH1047" s="1250" t="e">
        <f t="shared" ca="1" si="1274"/>
        <v>#DIV/0!</v>
      </c>
      <c r="CI1047" s="1250" t="e">
        <f t="shared" ca="1" si="1274"/>
        <v>#DIV/0!</v>
      </c>
      <c r="CJ1047" s="1250" t="e">
        <f t="shared" ca="1" si="1274"/>
        <v>#DIV/0!</v>
      </c>
      <c r="CK1047" s="1250" t="e">
        <f t="shared" ca="1" si="1274"/>
        <v>#DIV/0!</v>
      </c>
      <c r="CL1047" s="1250" t="e">
        <f t="shared" ca="1" si="1274"/>
        <v>#DIV/0!</v>
      </c>
      <c r="CM1047" s="1250" t="e">
        <f t="shared" ca="1" si="1274"/>
        <v>#DIV/0!</v>
      </c>
      <c r="CN1047" s="1250" t="e">
        <f t="shared" ca="1" si="1274"/>
        <v>#DIV/0!</v>
      </c>
      <c r="CO1047" s="1250" t="e">
        <f t="shared" ca="1" si="1274"/>
        <v>#DIV/0!</v>
      </c>
      <c r="CP1047" s="1250" t="e">
        <f t="shared" ca="1" si="1274"/>
        <v>#DIV/0!</v>
      </c>
      <c r="CQ1047" s="1250" t="e">
        <f t="shared" ca="1" si="1274"/>
        <v>#DIV/0!</v>
      </c>
      <c r="CR1047" s="1250" t="e">
        <f t="shared" ca="1" si="1274"/>
        <v>#DIV/0!</v>
      </c>
      <c r="CS1047" s="1250" t="e">
        <f t="shared" ca="1" si="1274"/>
        <v>#DIV/0!</v>
      </c>
      <c r="CT1047" s="1250" t="e">
        <f t="shared" ca="1" si="1274"/>
        <v>#DIV/0!</v>
      </c>
      <c r="CU1047" s="1250" t="e">
        <f t="shared" ca="1" si="1274"/>
        <v>#DIV/0!</v>
      </c>
      <c r="CV1047" s="1250" t="e">
        <f t="shared" ca="1" si="1274"/>
        <v>#DIV/0!</v>
      </c>
      <c r="CW1047" s="1250" t="e">
        <f t="shared" ref="CW1047:DU1047" ca="1" si="1275">CV1047*CW941+CW1011</f>
        <v>#DIV/0!</v>
      </c>
      <c r="CX1047" s="1250" t="e">
        <f t="shared" ca="1" si="1275"/>
        <v>#DIV/0!</v>
      </c>
      <c r="CY1047" s="1250" t="e">
        <f t="shared" ca="1" si="1275"/>
        <v>#DIV/0!</v>
      </c>
      <c r="CZ1047" s="1250" t="e">
        <f t="shared" ca="1" si="1275"/>
        <v>#DIV/0!</v>
      </c>
      <c r="DA1047" s="1250" t="e">
        <f t="shared" ca="1" si="1275"/>
        <v>#DIV/0!</v>
      </c>
      <c r="DB1047" s="1250" t="e">
        <f t="shared" ca="1" si="1275"/>
        <v>#DIV/0!</v>
      </c>
      <c r="DC1047" s="1250" t="e">
        <f t="shared" ca="1" si="1275"/>
        <v>#DIV/0!</v>
      </c>
      <c r="DD1047" s="1250" t="e">
        <f t="shared" ca="1" si="1275"/>
        <v>#DIV/0!</v>
      </c>
      <c r="DE1047" s="1250" t="e">
        <f t="shared" ca="1" si="1275"/>
        <v>#DIV/0!</v>
      </c>
      <c r="DF1047" s="1250" t="e">
        <f t="shared" ca="1" si="1275"/>
        <v>#DIV/0!</v>
      </c>
      <c r="DG1047" s="1250" t="e">
        <f t="shared" ca="1" si="1275"/>
        <v>#DIV/0!</v>
      </c>
      <c r="DH1047" s="1250" t="e">
        <f t="shared" ca="1" si="1275"/>
        <v>#DIV/0!</v>
      </c>
      <c r="DI1047" s="1250" t="e">
        <f t="shared" ca="1" si="1275"/>
        <v>#DIV/0!</v>
      </c>
      <c r="DJ1047" s="1250" t="e">
        <f t="shared" ca="1" si="1275"/>
        <v>#DIV/0!</v>
      </c>
      <c r="DK1047" s="1250" t="e">
        <f t="shared" ca="1" si="1275"/>
        <v>#DIV/0!</v>
      </c>
      <c r="DL1047" s="1250" t="e">
        <f t="shared" ca="1" si="1275"/>
        <v>#DIV/0!</v>
      </c>
      <c r="DM1047" s="1250" t="e">
        <f t="shared" ca="1" si="1275"/>
        <v>#DIV/0!</v>
      </c>
      <c r="DN1047" s="1250" t="e">
        <f t="shared" ca="1" si="1275"/>
        <v>#DIV/0!</v>
      </c>
      <c r="DO1047" s="1250" t="e">
        <f t="shared" ca="1" si="1275"/>
        <v>#DIV/0!</v>
      </c>
      <c r="DP1047" s="1250" t="e">
        <f t="shared" ca="1" si="1275"/>
        <v>#DIV/0!</v>
      </c>
      <c r="DQ1047" s="1250" t="e">
        <f t="shared" ca="1" si="1275"/>
        <v>#DIV/0!</v>
      </c>
      <c r="DR1047" s="1250" t="e">
        <f t="shared" ca="1" si="1275"/>
        <v>#DIV/0!</v>
      </c>
      <c r="DS1047" s="1250" t="e">
        <f t="shared" ca="1" si="1275"/>
        <v>#DIV/0!</v>
      </c>
      <c r="DT1047" s="1250" t="e">
        <f t="shared" ca="1" si="1275"/>
        <v>#DIV/0!</v>
      </c>
      <c r="DU1047" s="1250" t="e">
        <f t="shared" ca="1" si="1275"/>
        <v>#DIV/0!</v>
      </c>
      <c r="DV1047" s="28" t="s">
        <v>803</v>
      </c>
    </row>
    <row r="1048" spans="1:126">
      <c r="C1048" s="859" t="s">
        <v>915</v>
      </c>
      <c r="E1048" s="1250">
        <f t="shared" ref="E1048:AJ1048" ca="1" si="1276">D1048*E941+E1012</f>
        <v>0</v>
      </c>
      <c r="F1048" s="1250">
        <f t="shared" ca="1" si="1276"/>
        <v>0</v>
      </c>
      <c r="G1048" s="1250">
        <f t="shared" ca="1" si="1276"/>
        <v>0</v>
      </c>
      <c r="H1048" s="1250">
        <f t="shared" ca="1" si="1276"/>
        <v>0</v>
      </c>
      <c r="I1048" s="1250">
        <f t="shared" ca="1" si="1276"/>
        <v>0</v>
      </c>
      <c r="J1048" s="1250">
        <f t="shared" ca="1" si="1276"/>
        <v>0</v>
      </c>
      <c r="K1048" s="1250">
        <f t="shared" ca="1" si="1276"/>
        <v>0</v>
      </c>
      <c r="L1048" s="1250">
        <f t="shared" ca="1" si="1276"/>
        <v>0</v>
      </c>
      <c r="M1048" s="1250">
        <f t="shared" ca="1" si="1276"/>
        <v>0</v>
      </c>
      <c r="N1048" s="1250">
        <f t="shared" ca="1" si="1276"/>
        <v>0</v>
      </c>
      <c r="O1048" s="1250">
        <f t="shared" ca="1" si="1276"/>
        <v>0</v>
      </c>
      <c r="P1048" s="1250">
        <f t="shared" ca="1" si="1276"/>
        <v>0</v>
      </c>
      <c r="Q1048" s="1250">
        <f t="shared" ca="1" si="1276"/>
        <v>0</v>
      </c>
      <c r="R1048" s="1250">
        <f t="shared" ca="1" si="1276"/>
        <v>0</v>
      </c>
      <c r="S1048" s="1250">
        <f t="shared" ca="1" si="1276"/>
        <v>0</v>
      </c>
      <c r="T1048" s="1250">
        <f t="shared" ca="1" si="1276"/>
        <v>0</v>
      </c>
      <c r="U1048" s="1250">
        <f t="shared" ca="1" si="1276"/>
        <v>0</v>
      </c>
      <c r="V1048" s="1250">
        <f t="shared" ca="1" si="1276"/>
        <v>0</v>
      </c>
      <c r="W1048" s="1250">
        <f t="shared" ca="1" si="1276"/>
        <v>0</v>
      </c>
      <c r="X1048" s="1250">
        <f t="shared" ca="1" si="1276"/>
        <v>0</v>
      </c>
      <c r="Y1048" s="1250">
        <f t="shared" ca="1" si="1276"/>
        <v>0</v>
      </c>
      <c r="Z1048" s="1250">
        <f t="shared" ca="1" si="1276"/>
        <v>0</v>
      </c>
      <c r="AA1048" s="1250">
        <f t="shared" ca="1" si="1276"/>
        <v>0</v>
      </c>
      <c r="AB1048" s="1250">
        <f t="shared" ca="1" si="1276"/>
        <v>0</v>
      </c>
      <c r="AC1048" s="1250">
        <f t="shared" ca="1" si="1276"/>
        <v>0</v>
      </c>
      <c r="AD1048" s="1250">
        <f t="shared" ca="1" si="1276"/>
        <v>0</v>
      </c>
      <c r="AE1048" s="1250">
        <f t="shared" ca="1" si="1276"/>
        <v>0</v>
      </c>
      <c r="AF1048" s="1250">
        <f t="shared" ca="1" si="1276"/>
        <v>0</v>
      </c>
      <c r="AG1048" s="1250">
        <f t="shared" ca="1" si="1276"/>
        <v>0</v>
      </c>
      <c r="AH1048" s="1250">
        <f t="shared" ca="1" si="1276"/>
        <v>0</v>
      </c>
      <c r="AI1048" s="1250">
        <f t="shared" ca="1" si="1276"/>
        <v>0</v>
      </c>
      <c r="AJ1048" s="1250">
        <f t="shared" ca="1" si="1276"/>
        <v>0</v>
      </c>
      <c r="AK1048" s="1250">
        <f t="shared" ref="AK1048:BP1048" ca="1" si="1277">AJ1048*AK941+AK1012</f>
        <v>0</v>
      </c>
      <c r="AL1048" s="1250">
        <f t="shared" ca="1" si="1277"/>
        <v>0</v>
      </c>
      <c r="AM1048" s="1250">
        <f t="shared" ca="1" si="1277"/>
        <v>0</v>
      </c>
      <c r="AN1048" s="1250">
        <f t="shared" ca="1" si="1277"/>
        <v>0</v>
      </c>
      <c r="AO1048" s="1250">
        <f t="shared" ca="1" si="1277"/>
        <v>0</v>
      </c>
      <c r="AP1048" s="1250">
        <f t="shared" ca="1" si="1277"/>
        <v>0</v>
      </c>
      <c r="AQ1048" s="1250">
        <f t="shared" ca="1" si="1277"/>
        <v>0</v>
      </c>
      <c r="AR1048" s="1250">
        <f t="shared" ca="1" si="1277"/>
        <v>0</v>
      </c>
      <c r="AS1048" s="1250">
        <f t="shared" ca="1" si="1277"/>
        <v>0</v>
      </c>
      <c r="AT1048" s="1250">
        <f t="shared" ca="1" si="1277"/>
        <v>0</v>
      </c>
      <c r="AU1048" s="1250">
        <f t="shared" ca="1" si="1277"/>
        <v>0</v>
      </c>
      <c r="AV1048" s="1250">
        <f t="shared" ca="1" si="1277"/>
        <v>0</v>
      </c>
      <c r="AW1048" s="1250">
        <f t="shared" ca="1" si="1277"/>
        <v>0</v>
      </c>
      <c r="AX1048" s="1250">
        <f t="shared" ca="1" si="1277"/>
        <v>0</v>
      </c>
      <c r="AY1048" s="1250">
        <f t="shared" ca="1" si="1277"/>
        <v>0</v>
      </c>
      <c r="AZ1048" s="1250">
        <f t="shared" ca="1" si="1277"/>
        <v>0</v>
      </c>
      <c r="BA1048" s="1250">
        <f t="shared" ca="1" si="1277"/>
        <v>0</v>
      </c>
      <c r="BB1048" s="1250">
        <f t="shared" ca="1" si="1277"/>
        <v>0</v>
      </c>
      <c r="BC1048" s="1250">
        <f t="shared" ca="1" si="1277"/>
        <v>0</v>
      </c>
      <c r="BD1048" s="1250">
        <f t="shared" ca="1" si="1277"/>
        <v>0</v>
      </c>
      <c r="BE1048" s="1250">
        <f t="shared" ca="1" si="1277"/>
        <v>0</v>
      </c>
      <c r="BF1048" s="1250">
        <f t="shared" ca="1" si="1277"/>
        <v>0</v>
      </c>
      <c r="BG1048" s="1250">
        <f t="shared" ca="1" si="1277"/>
        <v>0</v>
      </c>
      <c r="BH1048" s="1250">
        <f t="shared" ca="1" si="1277"/>
        <v>0</v>
      </c>
      <c r="BI1048" s="1250">
        <f t="shared" ca="1" si="1277"/>
        <v>0</v>
      </c>
      <c r="BJ1048" s="1250">
        <f t="shared" ca="1" si="1277"/>
        <v>0</v>
      </c>
      <c r="BK1048" s="1250">
        <f t="shared" ca="1" si="1277"/>
        <v>0</v>
      </c>
      <c r="BL1048" s="1250">
        <f t="shared" ca="1" si="1277"/>
        <v>0</v>
      </c>
      <c r="BM1048" s="1250">
        <f t="shared" ca="1" si="1277"/>
        <v>0</v>
      </c>
      <c r="BN1048" s="1250">
        <f t="shared" ca="1" si="1277"/>
        <v>0</v>
      </c>
      <c r="BO1048" s="1250">
        <f t="shared" ca="1" si="1277"/>
        <v>0</v>
      </c>
      <c r="BP1048" s="1250">
        <f t="shared" ca="1" si="1277"/>
        <v>0</v>
      </c>
      <c r="BQ1048" s="1250">
        <f t="shared" ref="BQ1048:CV1048" ca="1" si="1278">BP1048*BQ941+BQ1012</f>
        <v>0</v>
      </c>
      <c r="BR1048" s="1250">
        <f t="shared" ca="1" si="1278"/>
        <v>0</v>
      </c>
      <c r="BS1048" s="1250">
        <f t="shared" ca="1" si="1278"/>
        <v>0</v>
      </c>
      <c r="BT1048" s="1250">
        <f t="shared" ca="1" si="1278"/>
        <v>0</v>
      </c>
      <c r="BU1048" s="1250">
        <f t="shared" ca="1" si="1278"/>
        <v>0</v>
      </c>
      <c r="BV1048" s="1250">
        <f t="shared" ca="1" si="1278"/>
        <v>0</v>
      </c>
      <c r="BW1048" s="1250">
        <f t="shared" ca="1" si="1278"/>
        <v>0</v>
      </c>
      <c r="BX1048" s="1250">
        <f t="shared" ca="1" si="1278"/>
        <v>0</v>
      </c>
      <c r="BY1048" s="1250">
        <f t="shared" ca="1" si="1278"/>
        <v>0</v>
      </c>
      <c r="BZ1048" s="1250">
        <f t="shared" ca="1" si="1278"/>
        <v>0</v>
      </c>
      <c r="CA1048" s="1250">
        <f t="shared" ca="1" si="1278"/>
        <v>0</v>
      </c>
      <c r="CB1048" s="1250">
        <f t="shared" ca="1" si="1278"/>
        <v>0</v>
      </c>
      <c r="CC1048" s="1250">
        <f t="shared" ca="1" si="1278"/>
        <v>0</v>
      </c>
      <c r="CD1048" s="1250">
        <f t="shared" ca="1" si="1278"/>
        <v>0</v>
      </c>
      <c r="CE1048" s="1250">
        <f t="shared" ca="1" si="1278"/>
        <v>0</v>
      </c>
      <c r="CF1048" s="1250">
        <f t="shared" ca="1" si="1278"/>
        <v>0</v>
      </c>
      <c r="CG1048" s="1250">
        <f t="shared" ca="1" si="1278"/>
        <v>0</v>
      </c>
      <c r="CH1048" s="1250">
        <f t="shared" ca="1" si="1278"/>
        <v>0</v>
      </c>
      <c r="CI1048" s="1250">
        <f t="shared" ca="1" si="1278"/>
        <v>0</v>
      </c>
      <c r="CJ1048" s="1250">
        <f t="shared" ca="1" si="1278"/>
        <v>0</v>
      </c>
      <c r="CK1048" s="1250">
        <f t="shared" ca="1" si="1278"/>
        <v>0</v>
      </c>
      <c r="CL1048" s="1250">
        <f t="shared" ca="1" si="1278"/>
        <v>0</v>
      </c>
      <c r="CM1048" s="1250">
        <f t="shared" ca="1" si="1278"/>
        <v>0</v>
      </c>
      <c r="CN1048" s="1250">
        <f t="shared" ca="1" si="1278"/>
        <v>0</v>
      </c>
      <c r="CO1048" s="1250">
        <f t="shared" ca="1" si="1278"/>
        <v>0</v>
      </c>
      <c r="CP1048" s="1250">
        <f t="shared" ca="1" si="1278"/>
        <v>0</v>
      </c>
      <c r="CQ1048" s="1250">
        <f t="shared" ca="1" si="1278"/>
        <v>0</v>
      </c>
      <c r="CR1048" s="1250">
        <f t="shared" ca="1" si="1278"/>
        <v>0</v>
      </c>
      <c r="CS1048" s="1250">
        <f t="shared" ca="1" si="1278"/>
        <v>0</v>
      </c>
      <c r="CT1048" s="1250">
        <f t="shared" ca="1" si="1278"/>
        <v>0</v>
      </c>
      <c r="CU1048" s="1250">
        <f t="shared" ca="1" si="1278"/>
        <v>0</v>
      </c>
      <c r="CV1048" s="1250">
        <f t="shared" ca="1" si="1278"/>
        <v>0</v>
      </c>
      <c r="CW1048" s="1250">
        <f t="shared" ref="CW1048:DU1048" ca="1" si="1279">CV1048*CW941+CW1012</f>
        <v>0</v>
      </c>
      <c r="CX1048" s="1250">
        <f t="shared" ca="1" si="1279"/>
        <v>0</v>
      </c>
      <c r="CY1048" s="1250">
        <f t="shared" ca="1" si="1279"/>
        <v>0</v>
      </c>
      <c r="CZ1048" s="1250">
        <f t="shared" ca="1" si="1279"/>
        <v>0</v>
      </c>
      <c r="DA1048" s="1250">
        <f t="shared" ca="1" si="1279"/>
        <v>0</v>
      </c>
      <c r="DB1048" s="1250">
        <f t="shared" ca="1" si="1279"/>
        <v>0</v>
      </c>
      <c r="DC1048" s="1250">
        <f t="shared" ca="1" si="1279"/>
        <v>0</v>
      </c>
      <c r="DD1048" s="1250">
        <f t="shared" ca="1" si="1279"/>
        <v>0</v>
      </c>
      <c r="DE1048" s="1250">
        <f t="shared" ca="1" si="1279"/>
        <v>0</v>
      </c>
      <c r="DF1048" s="1250">
        <f t="shared" ca="1" si="1279"/>
        <v>0</v>
      </c>
      <c r="DG1048" s="1250">
        <f t="shared" ca="1" si="1279"/>
        <v>0</v>
      </c>
      <c r="DH1048" s="1250">
        <f t="shared" ca="1" si="1279"/>
        <v>0</v>
      </c>
      <c r="DI1048" s="1250">
        <f t="shared" ca="1" si="1279"/>
        <v>0</v>
      </c>
      <c r="DJ1048" s="1250">
        <f t="shared" ca="1" si="1279"/>
        <v>0</v>
      </c>
      <c r="DK1048" s="1250">
        <f t="shared" ca="1" si="1279"/>
        <v>0</v>
      </c>
      <c r="DL1048" s="1250">
        <f t="shared" ca="1" si="1279"/>
        <v>0</v>
      </c>
      <c r="DM1048" s="1250">
        <f t="shared" ca="1" si="1279"/>
        <v>0</v>
      </c>
      <c r="DN1048" s="1250">
        <f t="shared" ca="1" si="1279"/>
        <v>0</v>
      </c>
      <c r="DO1048" s="1250">
        <f t="shared" ca="1" si="1279"/>
        <v>0</v>
      </c>
      <c r="DP1048" s="1250">
        <f t="shared" ca="1" si="1279"/>
        <v>0</v>
      </c>
      <c r="DQ1048" s="1250">
        <f t="shared" ca="1" si="1279"/>
        <v>0</v>
      </c>
      <c r="DR1048" s="1250">
        <f t="shared" ca="1" si="1279"/>
        <v>0</v>
      </c>
      <c r="DS1048" s="1250">
        <f t="shared" ca="1" si="1279"/>
        <v>0</v>
      </c>
      <c r="DT1048" s="1250">
        <f t="shared" ca="1" si="1279"/>
        <v>0</v>
      </c>
      <c r="DU1048" s="1250">
        <f t="shared" ca="1" si="1279"/>
        <v>0</v>
      </c>
      <c r="DV1048" s="28" t="s">
        <v>803</v>
      </c>
    </row>
    <row r="1049" spans="1:126">
      <c r="C1049" s="673" t="s">
        <v>916</v>
      </c>
      <c r="E1049" s="1601" t="e">
        <f t="shared" ref="E1049:AJ1049" ca="1" si="1280">SUM( E1043:E1048)</f>
        <v>#DIV/0!</v>
      </c>
      <c r="F1049" s="1601" t="e">
        <f t="shared" ca="1" si="1280"/>
        <v>#DIV/0!</v>
      </c>
      <c r="G1049" s="1601" t="e">
        <f t="shared" ca="1" si="1280"/>
        <v>#DIV/0!</v>
      </c>
      <c r="H1049" s="1601" t="e">
        <f t="shared" ca="1" si="1280"/>
        <v>#DIV/0!</v>
      </c>
      <c r="I1049" s="1601" t="e">
        <f t="shared" ca="1" si="1280"/>
        <v>#DIV/0!</v>
      </c>
      <c r="J1049" s="1601" t="e">
        <f t="shared" ca="1" si="1280"/>
        <v>#DIV/0!</v>
      </c>
      <c r="K1049" s="1601" t="e">
        <f t="shared" ca="1" si="1280"/>
        <v>#DIV/0!</v>
      </c>
      <c r="L1049" s="1601" t="e">
        <f t="shared" ca="1" si="1280"/>
        <v>#DIV/0!</v>
      </c>
      <c r="M1049" s="1601" t="e">
        <f t="shared" ca="1" si="1280"/>
        <v>#DIV/0!</v>
      </c>
      <c r="N1049" s="1601" t="e">
        <f t="shared" ca="1" si="1280"/>
        <v>#DIV/0!</v>
      </c>
      <c r="O1049" s="1601" t="e">
        <f t="shared" ca="1" si="1280"/>
        <v>#DIV/0!</v>
      </c>
      <c r="P1049" s="1601" t="e">
        <f t="shared" ca="1" si="1280"/>
        <v>#DIV/0!</v>
      </c>
      <c r="Q1049" s="1601" t="e">
        <f t="shared" ca="1" si="1280"/>
        <v>#DIV/0!</v>
      </c>
      <c r="R1049" s="1601" t="e">
        <f t="shared" ca="1" si="1280"/>
        <v>#DIV/0!</v>
      </c>
      <c r="S1049" s="1601" t="e">
        <f t="shared" ca="1" si="1280"/>
        <v>#DIV/0!</v>
      </c>
      <c r="T1049" s="1601" t="e">
        <f t="shared" ca="1" si="1280"/>
        <v>#DIV/0!</v>
      </c>
      <c r="U1049" s="1601" t="e">
        <f t="shared" ca="1" si="1280"/>
        <v>#DIV/0!</v>
      </c>
      <c r="V1049" s="1601" t="e">
        <f t="shared" ca="1" si="1280"/>
        <v>#DIV/0!</v>
      </c>
      <c r="W1049" s="1601" t="e">
        <f t="shared" ca="1" si="1280"/>
        <v>#DIV/0!</v>
      </c>
      <c r="X1049" s="1601" t="e">
        <f t="shared" ca="1" si="1280"/>
        <v>#DIV/0!</v>
      </c>
      <c r="Y1049" s="1601" t="e">
        <f t="shared" ca="1" si="1280"/>
        <v>#DIV/0!</v>
      </c>
      <c r="Z1049" s="1601" t="e">
        <f t="shared" ca="1" si="1280"/>
        <v>#DIV/0!</v>
      </c>
      <c r="AA1049" s="1601" t="e">
        <f t="shared" ca="1" si="1280"/>
        <v>#DIV/0!</v>
      </c>
      <c r="AB1049" s="1601" t="e">
        <f t="shared" ca="1" si="1280"/>
        <v>#DIV/0!</v>
      </c>
      <c r="AC1049" s="1601" t="e">
        <f t="shared" ca="1" si="1280"/>
        <v>#DIV/0!</v>
      </c>
      <c r="AD1049" s="1601" t="e">
        <f t="shared" ca="1" si="1280"/>
        <v>#DIV/0!</v>
      </c>
      <c r="AE1049" s="1601" t="e">
        <f t="shared" ca="1" si="1280"/>
        <v>#DIV/0!</v>
      </c>
      <c r="AF1049" s="1601" t="e">
        <f t="shared" ca="1" si="1280"/>
        <v>#DIV/0!</v>
      </c>
      <c r="AG1049" s="1601" t="e">
        <f t="shared" ca="1" si="1280"/>
        <v>#DIV/0!</v>
      </c>
      <c r="AH1049" s="1601" t="e">
        <f t="shared" ca="1" si="1280"/>
        <v>#DIV/0!</v>
      </c>
      <c r="AI1049" s="1601" t="e">
        <f t="shared" ca="1" si="1280"/>
        <v>#DIV/0!</v>
      </c>
      <c r="AJ1049" s="1601" t="e">
        <f t="shared" ca="1" si="1280"/>
        <v>#DIV/0!</v>
      </c>
      <c r="AK1049" s="1601" t="e">
        <f t="shared" ref="AK1049:BP1049" ca="1" si="1281">SUM( AK1043:AK1048)</f>
        <v>#DIV/0!</v>
      </c>
      <c r="AL1049" s="1601" t="e">
        <f t="shared" ca="1" si="1281"/>
        <v>#DIV/0!</v>
      </c>
      <c r="AM1049" s="1601" t="e">
        <f t="shared" ca="1" si="1281"/>
        <v>#DIV/0!</v>
      </c>
      <c r="AN1049" s="1601" t="e">
        <f t="shared" ca="1" si="1281"/>
        <v>#DIV/0!</v>
      </c>
      <c r="AO1049" s="1601" t="e">
        <f t="shared" ca="1" si="1281"/>
        <v>#DIV/0!</v>
      </c>
      <c r="AP1049" s="1601" t="e">
        <f t="shared" ca="1" si="1281"/>
        <v>#DIV/0!</v>
      </c>
      <c r="AQ1049" s="1601" t="e">
        <f t="shared" ca="1" si="1281"/>
        <v>#DIV/0!</v>
      </c>
      <c r="AR1049" s="1601" t="e">
        <f t="shared" ca="1" si="1281"/>
        <v>#DIV/0!</v>
      </c>
      <c r="AS1049" s="1601" t="e">
        <f t="shared" ca="1" si="1281"/>
        <v>#DIV/0!</v>
      </c>
      <c r="AT1049" s="1601" t="e">
        <f t="shared" ca="1" si="1281"/>
        <v>#DIV/0!</v>
      </c>
      <c r="AU1049" s="1601" t="e">
        <f t="shared" ca="1" si="1281"/>
        <v>#DIV/0!</v>
      </c>
      <c r="AV1049" s="1601" t="e">
        <f t="shared" ca="1" si="1281"/>
        <v>#DIV/0!</v>
      </c>
      <c r="AW1049" s="1601" t="e">
        <f t="shared" ca="1" si="1281"/>
        <v>#DIV/0!</v>
      </c>
      <c r="AX1049" s="1601" t="e">
        <f t="shared" ca="1" si="1281"/>
        <v>#DIV/0!</v>
      </c>
      <c r="AY1049" s="1601" t="e">
        <f t="shared" ca="1" si="1281"/>
        <v>#DIV/0!</v>
      </c>
      <c r="AZ1049" s="1601" t="e">
        <f t="shared" ca="1" si="1281"/>
        <v>#DIV/0!</v>
      </c>
      <c r="BA1049" s="1601" t="e">
        <f t="shared" ca="1" si="1281"/>
        <v>#DIV/0!</v>
      </c>
      <c r="BB1049" s="1601" t="e">
        <f t="shared" ca="1" si="1281"/>
        <v>#DIV/0!</v>
      </c>
      <c r="BC1049" s="1601" t="e">
        <f t="shared" ca="1" si="1281"/>
        <v>#DIV/0!</v>
      </c>
      <c r="BD1049" s="1601" t="e">
        <f t="shared" ca="1" si="1281"/>
        <v>#DIV/0!</v>
      </c>
      <c r="BE1049" s="1601" t="e">
        <f t="shared" ca="1" si="1281"/>
        <v>#DIV/0!</v>
      </c>
      <c r="BF1049" s="1601" t="e">
        <f t="shared" ca="1" si="1281"/>
        <v>#DIV/0!</v>
      </c>
      <c r="BG1049" s="1601" t="e">
        <f t="shared" ca="1" si="1281"/>
        <v>#DIV/0!</v>
      </c>
      <c r="BH1049" s="1601" t="e">
        <f t="shared" ca="1" si="1281"/>
        <v>#DIV/0!</v>
      </c>
      <c r="BI1049" s="1601" t="e">
        <f t="shared" ca="1" si="1281"/>
        <v>#DIV/0!</v>
      </c>
      <c r="BJ1049" s="1601" t="e">
        <f t="shared" ca="1" si="1281"/>
        <v>#DIV/0!</v>
      </c>
      <c r="BK1049" s="1601" t="e">
        <f t="shared" ca="1" si="1281"/>
        <v>#DIV/0!</v>
      </c>
      <c r="BL1049" s="1601" t="e">
        <f t="shared" ca="1" si="1281"/>
        <v>#DIV/0!</v>
      </c>
      <c r="BM1049" s="1601" t="e">
        <f t="shared" ca="1" si="1281"/>
        <v>#DIV/0!</v>
      </c>
      <c r="BN1049" s="1601" t="e">
        <f t="shared" ca="1" si="1281"/>
        <v>#DIV/0!</v>
      </c>
      <c r="BO1049" s="1601" t="e">
        <f t="shared" ca="1" si="1281"/>
        <v>#DIV/0!</v>
      </c>
      <c r="BP1049" s="1601" t="e">
        <f t="shared" ca="1" si="1281"/>
        <v>#DIV/0!</v>
      </c>
      <c r="BQ1049" s="1601" t="e">
        <f t="shared" ref="BQ1049:CV1049" ca="1" si="1282">SUM( BQ1043:BQ1048)</f>
        <v>#DIV/0!</v>
      </c>
      <c r="BR1049" s="1601" t="e">
        <f t="shared" ca="1" si="1282"/>
        <v>#DIV/0!</v>
      </c>
      <c r="BS1049" s="1601" t="e">
        <f t="shared" ca="1" si="1282"/>
        <v>#DIV/0!</v>
      </c>
      <c r="BT1049" s="1601" t="e">
        <f t="shared" ca="1" si="1282"/>
        <v>#DIV/0!</v>
      </c>
      <c r="BU1049" s="1601" t="e">
        <f t="shared" ca="1" si="1282"/>
        <v>#DIV/0!</v>
      </c>
      <c r="BV1049" s="1601" t="e">
        <f t="shared" ca="1" si="1282"/>
        <v>#DIV/0!</v>
      </c>
      <c r="BW1049" s="1601" t="e">
        <f t="shared" ca="1" si="1282"/>
        <v>#DIV/0!</v>
      </c>
      <c r="BX1049" s="1601" t="e">
        <f t="shared" ca="1" si="1282"/>
        <v>#DIV/0!</v>
      </c>
      <c r="BY1049" s="1601" t="e">
        <f t="shared" ca="1" si="1282"/>
        <v>#DIV/0!</v>
      </c>
      <c r="BZ1049" s="1601" t="e">
        <f t="shared" ca="1" si="1282"/>
        <v>#DIV/0!</v>
      </c>
      <c r="CA1049" s="1601" t="e">
        <f t="shared" ca="1" si="1282"/>
        <v>#DIV/0!</v>
      </c>
      <c r="CB1049" s="1601" t="e">
        <f t="shared" ca="1" si="1282"/>
        <v>#DIV/0!</v>
      </c>
      <c r="CC1049" s="1601" t="e">
        <f t="shared" ca="1" si="1282"/>
        <v>#DIV/0!</v>
      </c>
      <c r="CD1049" s="1601" t="e">
        <f t="shared" ca="1" si="1282"/>
        <v>#DIV/0!</v>
      </c>
      <c r="CE1049" s="1601" t="e">
        <f t="shared" ca="1" si="1282"/>
        <v>#DIV/0!</v>
      </c>
      <c r="CF1049" s="1601" t="e">
        <f t="shared" ca="1" si="1282"/>
        <v>#DIV/0!</v>
      </c>
      <c r="CG1049" s="1601" t="e">
        <f t="shared" ca="1" si="1282"/>
        <v>#DIV/0!</v>
      </c>
      <c r="CH1049" s="1601" t="e">
        <f t="shared" ca="1" si="1282"/>
        <v>#DIV/0!</v>
      </c>
      <c r="CI1049" s="1601" t="e">
        <f t="shared" ca="1" si="1282"/>
        <v>#DIV/0!</v>
      </c>
      <c r="CJ1049" s="1601" t="e">
        <f t="shared" ca="1" si="1282"/>
        <v>#DIV/0!</v>
      </c>
      <c r="CK1049" s="1601" t="e">
        <f t="shared" ca="1" si="1282"/>
        <v>#DIV/0!</v>
      </c>
      <c r="CL1049" s="1601" t="e">
        <f t="shared" ca="1" si="1282"/>
        <v>#DIV/0!</v>
      </c>
      <c r="CM1049" s="1601" t="e">
        <f t="shared" ca="1" si="1282"/>
        <v>#DIV/0!</v>
      </c>
      <c r="CN1049" s="1601" t="e">
        <f t="shared" ca="1" si="1282"/>
        <v>#DIV/0!</v>
      </c>
      <c r="CO1049" s="1601" t="e">
        <f t="shared" ca="1" si="1282"/>
        <v>#DIV/0!</v>
      </c>
      <c r="CP1049" s="1601" t="e">
        <f t="shared" ca="1" si="1282"/>
        <v>#DIV/0!</v>
      </c>
      <c r="CQ1049" s="1601" t="e">
        <f t="shared" ca="1" si="1282"/>
        <v>#DIV/0!</v>
      </c>
      <c r="CR1049" s="1601" t="e">
        <f t="shared" ca="1" si="1282"/>
        <v>#DIV/0!</v>
      </c>
      <c r="CS1049" s="1601" t="e">
        <f t="shared" ca="1" si="1282"/>
        <v>#DIV/0!</v>
      </c>
      <c r="CT1049" s="1601" t="e">
        <f t="shared" ca="1" si="1282"/>
        <v>#DIV/0!</v>
      </c>
      <c r="CU1049" s="1601" t="e">
        <f t="shared" ca="1" si="1282"/>
        <v>#DIV/0!</v>
      </c>
      <c r="CV1049" s="1601" t="e">
        <f t="shared" ca="1" si="1282"/>
        <v>#DIV/0!</v>
      </c>
      <c r="CW1049" s="1601" t="e">
        <f t="shared" ref="CW1049:EB1049" ca="1" si="1283">SUM( CW1043:CW1048)</f>
        <v>#DIV/0!</v>
      </c>
      <c r="CX1049" s="1601" t="e">
        <f t="shared" ca="1" si="1283"/>
        <v>#DIV/0!</v>
      </c>
      <c r="CY1049" s="1601" t="e">
        <f t="shared" ca="1" si="1283"/>
        <v>#DIV/0!</v>
      </c>
      <c r="CZ1049" s="1601" t="e">
        <f t="shared" ca="1" si="1283"/>
        <v>#DIV/0!</v>
      </c>
      <c r="DA1049" s="1601" t="e">
        <f t="shared" ca="1" si="1283"/>
        <v>#DIV/0!</v>
      </c>
      <c r="DB1049" s="1601" t="e">
        <f t="shared" ca="1" si="1283"/>
        <v>#DIV/0!</v>
      </c>
      <c r="DC1049" s="1601" t="e">
        <f t="shared" ca="1" si="1283"/>
        <v>#DIV/0!</v>
      </c>
      <c r="DD1049" s="1601" t="e">
        <f t="shared" ca="1" si="1283"/>
        <v>#DIV/0!</v>
      </c>
      <c r="DE1049" s="1601" t="e">
        <f t="shared" ca="1" si="1283"/>
        <v>#DIV/0!</v>
      </c>
      <c r="DF1049" s="1601" t="e">
        <f t="shared" ca="1" si="1283"/>
        <v>#DIV/0!</v>
      </c>
      <c r="DG1049" s="1601" t="e">
        <f t="shared" ca="1" si="1283"/>
        <v>#DIV/0!</v>
      </c>
      <c r="DH1049" s="1601" t="e">
        <f t="shared" ca="1" si="1283"/>
        <v>#DIV/0!</v>
      </c>
      <c r="DI1049" s="1601" t="e">
        <f t="shared" ca="1" si="1283"/>
        <v>#DIV/0!</v>
      </c>
      <c r="DJ1049" s="1601" t="e">
        <f t="shared" ca="1" si="1283"/>
        <v>#DIV/0!</v>
      </c>
      <c r="DK1049" s="1601" t="e">
        <f t="shared" ca="1" si="1283"/>
        <v>#DIV/0!</v>
      </c>
      <c r="DL1049" s="1601" t="e">
        <f t="shared" ca="1" si="1283"/>
        <v>#DIV/0!</v>
      </c>
      <c r="DM1049" s="1601" t="e">
        <f t="shared" ca="1" si="1283"/>
        <v>#DIV/0!</v>
      </c>
      <c r="DN1049" s="1601" t="e">
        <f t="shared" ca="1" si="1283"/>
        <v>#DIV/0!</v>
      </c>
      <c r="DO1049" s="1601" t="e">
        <f t="shared" ca="1" si="1283"/>
        <v>#DIV/0!</v>
      </c>
      <c r="DP1049" s="1601" t="e">
        <f t="shared" ca="1" si="1283"/>
        <v>#DIV/0!</v>
      </c>
      <c r="DQ1049" s="1601" t="e">
        <f t="shared" ca="1" si="1283"/>
        <v>#DIV/0!</v>
      </c>
      <c r="DR1049" s="1601" t="e">
        <f t="shared" ca="1" si="1283"/>
        <v>#DIV/0!</v>
      </c>
      <c r="DS1049" s="1601" t="e">
        <f t="shared" ca="1" si="1283"/>
        <v>#DIV/0!</v>
      </c>
      <c r="DT1049" s="1601" t="e">
        <f t="shared" ca="1" si="1283"/>
        <v>#DIV/0!</v>
      </c>
      <c r="DU1049" s="1601" t="e">
        <f t="shared" ca="1" si="1283"/>
        <v>#DIV/0!</v>
      </c>
      <c r="DV1049" s="28" t="s">
        <v>803</v>
      </c>
    </row>
    <row r="1050" spans="1:126" ht="14.5" customHeight="1" thickBot="1">
      <c r="C1050" s="673" t="s">
        <v>917</v>
      </c>
      <c r="E1050" s="1497" t="e">
        <f t="shared" ref="E1050:AJ1050" ca="1" si="1284">E1049+E1040</f>
        <v>#DIV/0!</v>
      </c>
      <c r="F1050" s="1497" t="e">
        <f t="shared" ca="1" si="1284"/>
        <v>#DIV/0!</v>
      </c>
      <c r="G1050" s="1497" t="e">
        <f t="shared" ca="1" si="1284"/>
        <v>#DIV/0!</v>
      </c>
      <c r="H1050" s="1497" t="e">
        <f t="shared" ca="1" si="1284"/>
        <v>#DIV/0!</v>
      </c>
      <c r="I1050" s="1497" t="e">
        <f t="shared" ca="1" si="1284"/>
        <v>#DIV/0!</v>
      </c>
      <c r="J1050" s="1497" t="e">
        <f t="shared" ca="1" si="1284"/>
        <v>#DIV/0!</v>
      </c>
      <c r="K1050" s="1497" t="e">
        <f t="shared" ca="1" si="1284"/>
        <v>#DIV/0!</v>
      </c>
      <c r="L1050" s="1497" t="e">
        <f t="shared" ca="1" si="1284"/>
        <v>#DIV/0!</v>
      </c>
      <c r="M1050" s="1497" t="e">
        <f t="shared" ca="1" si="1284"/>
        <v>#DIV/0!</v>
      </c>
      <c r="N1050" s="1497" t="e">
        <f t="shared" ca="1" si="1284"/>
        <v>#DIV/0!</v>
      </c>
      <c r="O1050" s="1497" t="e">
        <f t="shared" ca="1" si="1284"/>
        <v>#DIV/0!</v>
      </c>
      <c r="P1050" s="1497" t="e">
        <f t="shared" ca="1" si="1284"/>
        <v>#DIV/0!</v>
      </c>
      <c r="Q1050" s="1497" t="e">
        <f t="shared" ca="1" si="1284"/>
        <v>#DIV/0!</v>
      </c>
      <c r="R1050" s="1497" t="e">
        <f t="shared" ca="1" si="1284"/>
        <v>#DIV/0!</v>
      </c>
      <c r="S1050" s="1497" t="e">
        <f t="shared" ca="1" si="1284"/>
        <v>#DIV/0!</v>
      </c>
      <c r="T1050" s="1497" t="e">
        <f t="shared" ca="1" si="1284"/>
        <v>#DIV/0!</v>
      </c>
      <c r="U1050" s="1497" t="e">
        <f t="shared" ca="1" si="1284"/>
        <v>#DIV/0!</v>
      </c>
      <c r="V1050" s="1497" t="e">
        <f t="shared" ca="1" si="1284"/>
        <v>#DIV/0!</v>
      </c>
      <c r="W1050" s="1497" t="e">
        <f t="shared" ca="1" si="1284"/>
        <v>#DIV/0!</v>
      </c>
      <c r="X1050" s="1497" t="e">
        <f t="shared" ca="1" si="1284"/>
        <v>#DIV/0!</v>
      </c>
      <c r="Y1050" s="1497" t="e">
        <f t="shared" ca="1" si="1284"/>
        <v>#DIV/0!</v>
      </c>
      <c r="Z1050" s="1497" t="e">
        <f t="shared" ca="1" si="1284"/>
        <v>#DIV/0!</v>
      </c>
      <c r="AA1050" s="1497" t="e">
        <f t="shared" ca="1" si="1284"/>
        <v>#DIV/0!</v>
      </c>
      <c r="AB1050" s="1497" t="e">
        <f t="shared" ca="1" si="1284"/>
        <v>#DIV/0!</v>
      </c>
      <c r="AC1050" s="1497" t="e">
        <f t="shared" ca="1" si="1284"/>
        <v>#DIV/0!</v>
      </c>
      <c r="AD1050" s="1497" t="e">
        <f t="shared" ca="1" si="1284"/>
        <v>#DIV/0!</v>
      </c>
      <c r="AE1050" s="1497" t="e">
        <f t="shared" ca="1" si="1284"/>
        <v>#DIV/0!</v>
      </c>
      <c r="AF1050" s="1497" t="e">
        <f t="shared" ca="1" si="1284"/>
        <v>#DIV/0!</v>
      </c>
      <c r="AG1050" s="1497" t="e">
        <f t="shared" ca="1" si="1284"/>
        <v>#DIV/0!</v>
      </c>
      <c r="AH1050" s="1497" t="e">
        <f t="shared" ca="1" si="1284"/>
        <v>#DIV/0!</v>
      </c>
      <c r="AI1050" s="1497" t="e">
        <f t="shared" ca="1" si="1284"/>
        <v>#DIV/0!</v>
      </c>
      <c r="AJ1050" s="1497" t="e">
        <f t="shared" ca="1" si="1284"/>
        <v>#DIV/0!</v>
      </c>
      <c r="AK1050" s="1497" t="e">
        <f t="shared" ref="AK1050:BP1050" ca="1" si="1285">AK1049+AK1040</f>
        <v>#DIV/0!</v>
      </c>
      <c r="AL1050" s="1497" t="e">
        <f t="shared" ca="1" si="1285"/>
        <v>#DIV/0!</v>
      </c>
      <c r="AM1050" s="1497" t="e">
        <f t="shared" ca="1" si="1285"/>
        <v>#DIV/0!</v>
      </c>
      <c r="AN1050" s="1497" t="e">
        <f t="shared" ca="1" si="1285"/>
        <v>#DIV/0!</v>
      </c>
      <c r="AO1050" s="1497" t="e">
        <f t="shared" ca="1" si="1285"/>
        <v>#DIV/0!</v>
      </c>
      <c r="AP1050" s="1497" t="e">
        <f t="shared" ca="1" si="1285"/>
        <v>#DIV/0!</v>
      </c>
      <c r="AQ1050" s="1497" t="e">
        <f t="shared" ca="1" si="1285"/>
        <v>#DIV/0!</v>
      </c>
      <c r="AR1050" s="1497" t="e">
        <f t="shared" ca="1" si="1285"/>
        <v>#DIV/0!</v>
      </c>
      <c r="AS1050" s="1497" t="e">
        <f t="shared" ca="1" si="1285"/>
        <v>#DIV/0!</v>
      </c>
      <c r="AT1050" s="1497" t="e">
        <f t="shared" ca="1" si="1285"/>
        <v>#DIV/0!</v>
      </c>
      <c r="AU1050" s="1497" t="e">
        <f t="shared" ca="1" si="1285"/>
        <v>#DIV/0!</v>
      </c>
      <c r="AV1050" s="1497" t="e">
        <f t="shared" ca="1" si="1285"/>
        <v>#DIV/0!</v>
      </c>
      <c r="AW1050" s="1497" t="e">
        <f t="shared" ca="1" si="1285"/>
        <v>#DIV/0!</v>
      </c>
      <c r="AX1050" s="1497" t="e">
        <f t="shared" ca="1" si="1285"/>
        <v>#DIV/0!</v>
      </c>
      <c r="AY1050" s="1497" t="e">
        <f t="shared" ca="1" si="1285"/>
        <v>#DIV/0!</v>
      </c>
      <c r="AZ1050" s="1497" t="e">
        <f t="shared" ca="1" si="1285"/>
        <v>#DIV/0!</v>
      </c>
      <c r="BA1050" s="1497" t="e">
        <f t="shared" ca="1" si="1285"/>
        <v>#DIV/0!</v>
      </c>
      <c r="BB1050" s="1497" t="e">
        <f t="shared" ca="1" si="1285"/>
        <v>#DIV/0!</v>
      </c>
      <c r="BC1050" s="1497" t="e">
        <f t="shared" ca="1" si="1285"/>
        <v>#DIV/0!</v>
      </c>
      <c r="BD1050" s="1497" t="e">
        <f t="shared" ca="1" si="1285"/>
        <v>#DIV/0!</v>
      </c>
      <c r="BE1050" s="1497" t="e">
        <f t="shared" ca="1" si="1285"/>
        <v>#DIV/0!</v>
      </c>
      <c r="BF1050" s="1497" t="e">
        <f t="shared" ca="1" si="1285"/>
        <v>#DIV/0!</v>
      </c>
      <c r="BG1050" s="1497" t="e">
        <f t="shared" ca="1" si="1285"/>
        <v>#DIV/0!</v>
      </c>
      <c r="BH1050" s="1497" t="e">
        <f t="shared" ca="1" si="1285"/>
        <v>#DIV/0!</v>
      </c>
      <c r="BI1050" s="1497" t="e">
        <f t="shared" ca="1" si="1285"/>
        <v>#DIV/0!</v>
      </c>
      <c r="BJ1050" s="1497" t="e">
        <f t="shared" ca="1" si="1285"/>
        <v>#DIV/0!</v>
      </c>
      <c r="BK1050" s="1497" t="e">
        <f t="shared" ca="1" si="1285"/>
        <v>#DIV/0!</v>
      </c>
      <c r="BL1050" s="1497" t="e">
        <f t="shared" ca="1" si="1285"/>
        <v>#DIV/0!</v>
      </c>
      <c r="BM1050" s="1497" t="e">
        <f t="shared" ca="1" si="1285"/>
        <v>#DIV/0!</v>
      </c>
      <c r="BN1050" s="1497" t="e">
        <f t="shared" ca="1" si="1285"/>
        <v>#DIV/0!</v>
      </c>
      <c r="BO1050" s="1497" t="e">
        <f t="shared" ca="1" si="1285"/>
        <v>#DIV/0!</v>
      </c>
      <c r="BP1050" s="1497" t="e">
        <f t="shared" ca="1" si="1285"/>
        <v>#DIV/0!</v>
      </c>
      <c r="BQ1050" s="1497" t="e">
        <f t="shared" ref="BQ1050:CV1050" ca="1" si="1286">BQ1049+BQ1040</f>
        <v>#DIV/0!</v>
      </c>
      <c r="BR1050" s="1497" t="e">
        <f t="shared" ca="1" si="1286"/>
        <v>#DIV/0!</v>
      </c>
      <c r="BS1050" s="1497" t="e">
        <f t="shared" ca="1" si="1286"/>
        <v>#DIV/0!</v>
      </c>
      <c r="BT1050" s="1497" t="e">
        <f t="shared" ca="1" si="1286"/>
        <v>#DIV/0!</v>
      </c>
      <c r="BU1050" s="1497" t="e">
        <f t="shared" ca="1" si="1286"/>
        <v>#DIV/0!</v>
      </c>
      <c r="BV1050" s="1497" t="e">
        <f t="shared" ca="1" si="1286"/>
        <v>#DIV/0!</v>
      </c>
      <c r="BW1050" s="1497" t="e">
        <f t="shared" ca="1" si="1286"/>
        <v>#DIV/0!</v>
      </c>
      <c r="BX1050" s="1497" t="e">
        <f t="shared" ca="1" si="1286"/>
        <v>#DIV/0!</v>
      </c>
      <c r="BY1050" s="1497" t="e">
        <f t="shared" ca="1" si="1286"/>
        <v>#DIV/0!</v>
      </c>
      <c r="BZ1050" s="1497" t="e">
        <f t="shared" ca="1" si="1286"/>
        <v>#DIV/0!</v>
      </c>
      <c r="CA1050" s="1497" t="e">
        <f t="shared" ca="1" si="1286"/>
        <v>#DIV/0!</v>
      </c>
      <c r="CB1050" s="1497" t="e">
        <f t="shared" ca="1" si="1286"/>
        <v>#DIV/0!</v>
      </c>
      <c r="CC1050" s="1497" t="e">
        <f t="shared" ca="1" si="1286"/>
        <v>#DIV/0!</v>
      </c>
      <c r="CD1050" s="1497" t="e">
        <f t="shared" ca="1" si="1286"/>
        <v>#DIV/0!</v>
      </c>
      <c r="CE1050" s="1497" t="e">
        <f t="shared" ca="1" si="1286"/>
        <v>#DIV/0!</v>
      </c>
      <c r="CF1050" s="1497" t="e">
        <f t="shared" ca="1" si="1286"/>
        <v>#DIV/0!</v>
      </c>
      <c r="CG1050" s="1497" t="e">
        <f t="shared" ca="1" si="1286"/>
        <v>#DIV/0!</v>
      </c>
      <c r="CH1050" s="1497" t="e">
        <f t="shared" ca="1" si="1286"/>
        <v>#DIV/0!</v>
      </c>
      <c r="CI1050" s="1497" t="e">
        <f t="shared" ca="1" si="1286"/>
        <v>#DIV/0!</v>
      </c>
      <c r="CJ1050" s="1497" t="e">
        <f t="shared" ca="1" si="1286"/>
        <v>#DIV/0!</v>
      </c>
      <c r="CK1050" s="1497" t="e">
        <f t="shared" ca="1" si="1286"/>
        <v>#DIV/0!</v>
      </c>
      <c r="CL1050" s="1497" t="e">
        <f t="shared" ca="1" si="1286"/>
        <v>#DIV/0!</v>
      </c>
      <c r="CM1050" s="1497" t="e">
        <f t="shared" ca="1" si="1286"/>
        <v>#DIV/0!</v>
      </c>
      <c r="CN1050" s="1497" t="e">
        <f t="shared" ca="1" si="1286"/>
        <v>#DIV/0!</v>
      </c>
      <c r="CO1050" s="1497" t="e">
        <f t="shared" ca="1" si="1286"/>
        <v>#DIV/0!</v>
      </c>
      <c r="CP1050" s="1497" t="e">
        <f t="shared" ca="1" si="1286"/>
        <v>#DIV/0!</v>
      </c>
      <c r="CQ1050" s="1497" t="e">
        <f t="shared" ca="1" si="1286"/>
        <v>#DIV/0!</v>
      </c>
      <c r="CR1050" s="1497" t="e">
        <f t="shared" ca="1" si="1286"/>
        <v>#DIV/0!</v>
      </c>
      <c r="CS1050" s="1497" t="e">
        <f t="shared" ca="1" si="1286"/>
        <v>#DIV/0!</v>
      </c>
      <c r="CT1050" s="1497" t="e">
        <f t="shared" ca="1" si="1286"/>
        <v>#DIV/0!</v>
      </c>
      <c r="CU1050" s="1497" t="e">
        <f t="shared" ca="1" si="1286"/>
        <v>#DIV/0!</v>
      </c>
      <c r="CV1050" s="1497" t="e">
        <f t="shared" ca="1" si="1286"/>
        <v>#DIV/0!</v>
      </c>
      <c r="CW1050" s="1497" t="e">
        <f t="shared" ref="CW1050:EB1050" ca="1" si="1287">CW1049+CW1040</f>
        <v>#DIV/0!</v>
      </c>
      <c r="CX1050" s="1497" t="e">
        <f t="shared" ca="1" si="1287"/>
        <v>#DIV/0!</v>
      </c>
      <c r="CY1050" s="1497" t="e">
        <f t="shared" ca="1" si="1287"/>
        <v>#DIV/0!</v>
      </c>
      <c r="CZ1050" s="1497" t="e">
        <f t="shared" ca="1" si="1287"/>
        <v>#DIV/0!</v>
      </c>
      <c r="DA1050" s="1497" t="e">
        <f t="shared" ca="1" si="1287"/>
        <v>#DIV/0!</v>
      </c>
      <c r="DB1050" s="1497" t="e">
        <f t="shared" ca="1" si="1287"/>
        <v>#DIV/0!</v>
      </c>
      <c r="DC1050" s="1497" t="e">
        <f t="shared" ca="1" si="1287"/>
        <v>#DIV/0!</v>
      </c>
      <c r="DD1050" s="1497" t="e">
        <f t="shared" ca="1" si="1287"/>
        <v>#DIV/0!</v>
      </c>
      <c r="DE1050" s="1497" t="e">
        <f t="shared" ca="1" si="1287"/>
        <v>#DIV/0!</v>
      </c>
      <c r="DF1050" s="1497" t="e">
        <f t="shared" ca="1" si="1287"/>
        <v>#DIV/0!</v>
      </c>
      <c r="DG1050" s="1497" t="e">
        <f t="shared" ca="1" si="1287"/>
        <v>#DIV/0!</v>
      </c>
      <c r="DH1050" s="1497" t="e">
        <f t="shared" ca="1" si="1287"/>
        <v>#DIV/0!</v>
      </c>
      <c r="DI1050" s="1497" t="e">
        <f t="shared" ca="1" si="1287"/>
        <v>#DIV/0!</v>
      </c>
      <c r="DJ1050" s="1497" t="e">
        <f t="shared" ca="1" si="1287"/>
        <v>#DIV/0!</v>
      </c>
      <c r="DK1050" s="1497" t="e">
        <f t="shared" ca="1" si="1287"/>
        <v>#DIV/0!</v>
      </c>
      <c r="DL1050" s="1497" t="e">
        <f t="shared" ca="1" si="1287"/>
        <v>#DIV/0!</v>
      </c>
      <c r="DM1050" s="1497" t="e">
        <f t="shared" ca="1" si="1287"/>
        <v>#DIV/0!</v>
      </c>
      <c r="DN1050" s="1497" t="e">
        <f t="shared" ca="1" si="1287"/>
        <v>#DIV/0!</v>
      </c>
      <c r="DO1050" s="1497" t="e">
        <f t="shared" ca="1" si="1287"/>
        <v>#DIV/0!</v>
      </c>
      <c r="DP1050" s="1497" t="e">
        <f t="shared" ca="1" si="1287"/>
        <v>#DIV/0!</v>
      </c>
      <c r="DQ1050" s="1497" t="e">
        <f t="shared" ca="1" si="1287"/>
        <v>#DIV/0!</v>
      </c>
      <c r="DR1050" s="1497" t="e">
        <f t="shared" ca="1" si="1287"/>
        <v>#DIV/0!</v>
      </c>
      <c r="DS1050" s="1497" t="e">
        <f t="shared" ca="1" si="1287"/>
        <v>#DIV/0!</v>
      </c>
      <c r="DT1050" s="1497" t="e">
        <f t="shared" ca="1" si="1287"/>
        <v>#DIV/0!</v>
      </c>
      <c r="DU1050" s="1497" t="e">
        <f t="shared" ca="1" si="1287"/>
        <v>#DIV/0!</v>
      </c>
      <c r="DV1050" s="28" t="s">
        <v>803</v>
      </c>
    </row>
    <row r="1051" spans="1:126" ht="14.5" customHeight="1" thickTop="1">
      <c r="E1051" s="1250" t="e">
        <f t="shared" ref="E1051:AJ1051" ca="1" si="1288">E1050-E1033</f>
        <v>#DIV/0!</v>
      </c>
      <c r="F1051" s="1250" t="e">
        <f t="shared" ca="1" si="1288"/>
        <v>#DIV/0!</v>
      </c>
      <c r="G1051" s="1250" t="e">
        <f t="shared" ca="1" si="1288"/>
        <v>#DIV/0!</v>
      </c>
      <c r="H1051" s="1250" t="e">
        <f t="shared" ca="1" si="1288"/>
        <v>#DIV/0!</v>
      </c>
      <c r="I1051" s="1250" t="e">
        <f t="shared" ca="1" si="1288"/>
        <v>#DIV/0!</v>
      </c>
      <c r="J1051" s="1250" t="e">
        <f t="shared" ca="1" si="1288"/>
        <v>#DIV/0!</v>
      </c>
      <c r="K1051" s="1250" t="e">
        <f t="shared" ca="1" si="1288"/>
        <v>#DIV/0!</v>
      </c>
      <c r="L1051" s="1250" t="e">
        <f t="shared" ca="1" si="1288"/>
        <v>#DIV/0!</v>
      </c>
      <c r="M1051" s="1250" t="e">
        <f t="shared" ca="1" si="1288"/>
        <v>#DIV/0!</v>
      </c>
      <c r="N1051" s="1250" t="e">
        <f t="shared" ca="1" si="1288"/>
        <v>#DIV/0!</v>
      </c>
      <c r="O1051" s="1250" t="e">
        <f t="shared" ca="1" si="1288"/>
        <v>#DIV/0!</v>
      </c>
      <c r="P1051" s="1250" t="e">
        <f t="shared" ca="1" si="1288"/>
        <v>#DIV/0!</v>
      </c>
      <c r="Q1051" s="1250" t="e">
        <f t="shared" ca="1" si="1288"/>
        <v>#DIV/0!</v>
      </c>
      <c r="R1051" s="1250" t="e">
        <f t="shared" ca="1" si="1288"/>
        <v>#DIV/0!</v>
      </c>
      <c r="S1051" s="1250" t="e">
        <f t="shared" ca="1" si="1288"/>
        <v>#DIV/0!</v>
      </c>
      <c r="T1051" s="1250" t="e">
        <f t="shared" ca="1" si="1288"/>
        <v>#DIV/0!</v>
      </c>
      <c r="U1051" s="1250" t="e">
        <f t="shared" ca="1" si="1288"/>
        <v>#DIV/0!</v>
      </c>
      <c r="V1051" s="1250" t="e">
        <f t="shared" ca="1" si="1288"/>
        <v>#DIV/0!</v>
      </c>
      <c r="W1051" s="1250" t="e">
        <f t="shared" ca="1" si="1288"/>
        <v>#DIV/0!</v>
      </c>
      <c r="X1051" s="1250" t="e">
        <f t="shared" ca="1" si="1288"/>
        <v>#DIV/0!</v>
      </c>
      <c r="Y1051" s="1250" t="e">
        <f t="shared" ca="1" si="1288"/>
        <v>#DIV/0!</v>
      </c>
      <c r="Z1051" s="1250" t="e">
        <f t="shared" ca="1" si="1288"/>
        <v>#DIV/0!</v>
      </c>
      <c r="AA1051" s="1250" t="e">
        <f t="shared" ca="1" si="1288"/>
        <v>#DIV/0!</v>
      </c>
      <c r="AB1051" s="1250" t="e">
        <f t="shared" ca="1" si="1288"/>
        <v>#DIV/0!</v>
      </c>
      <c r="AC1051" s="1250" t="e">
        <f t="shared" ca="1" si="1288"/>
        <v>#DIV/0!</v>
      </c>
      <c r="AD1051" s="1250" t="e">
        <f t="shared" ca="1" si="1288"/>
        <v>#DIV/0!</v>
      </c>
      <c r="AE1051" s="1250" t="e">
        <f t="shared" ca="1" si="1288"/>
        <v>#DIV/0!</v>
      </c>
      <c r="AF1051" s="1250" t="e">
        <f t="shared" ca="1" si="1288"/>
        <v>#DIV/0!</v>
      </c>
      <c r="AG1051" s="1250" t="e">
        <f t="shared" ca="1" si="1288"/>
        <v>#DIV/0!</v>
      </c>
      <c r="AH1051" s="1250" t="e">
        <f t="shared" ca="1" si="1288"/>
        <v>#DIV/0!</v>
      </c>
      <c r="AI1051" s="1250" t="e">
        <f t="shared" ca="1" si="1288"/>
        <v>#DIV/0!</v>
      </c>
      <c r="AJ1051" s="1250" t="e">
        <f t="shared" ca="1" si="1288"/>
        <v>#DIV/0!</v>
      </c>
      <c r="AK1051" s="1250" t="e">
        <f t="shared" ref="AK1051:BP1051" ca="1" si="1289">AK1050-AK1033</f>
        <v>#DIV/0!</v>
      </c>
      <c r="AL1051" s="1250" t="e">
        <f t="shared" ca="1" si="1289"/>
        <v>#DIV/0!</v>
      </c>
      <c r="AM1051" s="1250" t="e">
        <f t="shared" ca="1" si="1289"/>
        <v>#DIV/0!</v>
      </c>
      <c r="AN1051" s="1250" t="e">
        <f t="shared" ca="1" si="1289"/>
        <v>#DIV/0!</v>
      </c>
      <c r="AO1051" s="1250" t="e">
        <f t="shared" ca="1" si="1289"/>
        <v>#DIV/0!</v>
      </c>
      <c r="AP1051" s="1250" t="e">
        <f t="shared" ca="1" si="1289"/>
        <v>#DIV/0!</v>
      </c>
      <c r="AQ1051" s="1250" t="e">
        <f t="shared" ca="1" si="1289"/>
        <v>#DIV/0!</v>
      </c>
      <c r="AR1051" s="1250" t="e">
        <f t="shared" ca="1" si="1289"/>
        <v>#DIV/0!</v>
      </c>
      <c r="AS1051" s="1250" t="e">
        <f t="shared" ca="1" si="1289"/>
        <v>#DIV/0!</v>
      </c>
      <c r="AT1051" s="1250" t="e">
        <f t="shared" ca="1" si="1289"/>
        <v>#DIV/0!</v>
      </c>
      <c r="AU1051" s="1250" t="e">
        <f t="shared" ca="1" si="1289"/>
        <v>#DIV/0!</v>
      </c>
      <c r="AV1051" s="1250" t="e">
        <f t="shared" ca="1" si="1289"/>
        <v>#DIV/0!</v>
      </c>
      <c r="AW1051" s="1250" t="e">
        <f t="shared" ca="1" si="1289"/>
        <v>#DIV/0!</v>
      </c>
      <c r="AX1051" s="1250" t="e">
        <f t="shared" ca="1" si="1289"/>
        <v>#DIV/0!</v>
      </c>
      <c r="AY1051" s="1250" t="e">
        <f t="shared" ca="1" si="1289"/>
        <v>#DIV/0!</v>
      </c>
      <c r="AZ1051" s="1250" t="e">
        <f t="shared" ca="1" si="1289"/>
        <v>#DIV/0!</v>
      </c>
      <c r="BA1051" s="1250" t="e">
        <f t="shared" ca="1" si="1289"/>
        <v>#DIV/0!</v>
      </c>
      <c r="BB1051" s="1250" t="e">
        <f t="shared" ca="1" si="1289"/>
        <v>#DIV/0!</v>
      </c>
      <c r="BC1051" s="1250" t="e">
        <f t="shared" ca="1" si="1289"/>
        <v>#DIV/0!</v>
      </c>
      <c r="BD1051" s="1250" t="e">
        <f t="shared" ca="1" si="1289"/>
        <v>#DIV/0!</v>
      </c>
      <c r="BE1051" s="1250" t="e">
        <f t="shared" ca="1" si="1289"/>
        <v>#DIV/0!</v>
      </c>
      <c r="BF1051" s="1250" t="e">
        <f t="shared" ca="1" si="1289"/>
        <v>#DIV/0!</v>
      </c>
      <c r="BG1051" s="1250" t="e">
        <f t="shared" ca="1" si="1289"/>
        <v>#DIV/0!</v>
      </c>
      <c r="BH1051" s="1250" t="e">
        <f t="shared" ca="1" si="1289"/>
        <v>#DIV/0!</v>
      </c>
      <c r="BI1051" s="1250" t="e">
        <f t="shared" ca="1" si="1289"/>
        <v>#DIV/0!</v>
      </c>
      <c r="BJ1051" s="1250" t="e">
        <f t="shared" ca="1" si="1289"/>
        <v>#DIV/0!</v>
      </c>
      <c r="BK1051" s="1250" t="e">
        <f t="shared" ca="1" si="1289"/>
        <v>#DIV/0!</v>
      </c>
      <c r="BL1051" s="1250" t="e">
        <f t="shared" ca="1" si="1289"/>
        <v>#DIV/0!</v>
      </c>
      <c r="BM1051" s="1250" t="e">
        <f t="shared" ca="1" si="1289"/>
        <v>#DIV/0!</v>
      </c>
      <c r="BN1051" s="1250" t="e">
        <f t="shared" ca="1" si="1289"/>
        <v>#DIV/0!</v>
      </c>
      <c r="BO1051" s="1250" t="e">
        <f t="shared" ca="1" si="1289"/>
        <v>#DIV/0!</v>
      </c>
      <c r="BP1051" s="1250" t="e">
        <f t="shared" ca="1" si="1289"/>
        <v>#DIV/0!</v>
      </c>
      <c r="BQ1051" s="1250" t="e">
        <f t="shared" ref="BQ1051:CV1051" ca="1" si="1290">BQ1050-BQ1033</f>
        <v>#DIV/0!</v>
      </c>
      <c r="BR1051" s="1250" t="e">
        <f t="shared" ca="1" si="1290"/>
        <v>#DIV/0!</v>
      </c>
      <c r="BS1051" s="1250" t="e">
        <f t="shared" ca="1" si="1290"/>
        <v>#DIV/0!</v>
      </c>
      <c r="BT1051" s="1250" t="e">
        <f t="shared" ca="1" si="1290"/>
        <v>#DIV/0!</v>
      </c>
      <c r="BU1051" s="1250" t="e">
        <f t="shared" ca="1" si="1290"/>
        <v>#DIV/0!</v>
      </c>
      <c r="BV1051" s="1250" t="e">
        <f t="shared" ca="1" si="1290"/>
        <v>#DIV/0!</v>
      </c>
      <c r="BW1051" s="1250" t="e">
        <f t="shared" ca="1" si="1290"/>
        <v>#DIV/0!</v>
      </c>
      <c r="BX1051" s="1250" t="e">
        <f t="shared" ca="1" si="1290"/>
        <v>#DIV/0!</v>
      </c>
      <c r="BY1051" s="1250" t="e">
        <f t="shared" ca="1" si="1290"/>
        <v>#DIV/0!</v>
      </c>
      <c r="BZ1051" s="1250" t="e">
        <f t="shared" ca="1" si="1290"/>
        <v>#DIV/0!</v>
      </c>
      <c r="CA1051" s="1250" t="e">
        <f t="shared" ca="1" si="1290"/>
        <v>#DIV/0!</v>
      </c>
      <c r="CB1051" s="1250" t="e">
        <f t="shared" ca="1" si="1290"/>
        <v>#DIV/0!</v>
      </c>
      <c r="CC1051" s="1250" t="e">
        <f t="shared" ca="1" si="1290"/>
        <v>#DIV/0!</v>
      </c>
      <c r="CD1051" s="1250" t="e">
        <f t="shared" ca="1" si="1290"/>
        <v>#DIV/0!</v>
      </c>
      <c r="CE1051" s="1250" t="e">
        <f t="shared" ca="1" si="1290"/>
        <v>#DIV/0!</v>
      </c>
      <c r="CF1051" s="1250" t="e">
        <f t="shared" ca="1" si="1290"/>
        <v>#DIV/0!</v>
      </c>
      <c r="CG1051" s="1250" t="e">
        <f t="shared" ca="1" si="1290"/>
        <v>#DIV/0!</v>
      </c>
      <c r="CH1051" s="1250" t="e">
        <f t="shared" ca="1" si="1290"/>
        <v>#DIV/0!</v>
      </c>
      <c r="CI1051" s="1250" t="e">
        <f t="shared" ca="1" si="1290"/>
        <v>#DIV/0!</v>
      </c>
      <c r="CJ1051" s="1250" t="e">
        <f t="shared" ca="1" si="1290"/>
        <v>#DIV/0!</v>
      </c>
      <c r="CK1051" s="1250" t="e">
        <f t="shared" ca="1" si="1290"/>
        <v>#DIV/0!</v>
      </c>
      <c r="CL1051" s="1250" t="e">
        <f t="shared" ca="1" si="1290"/>
        <v>#DIV/0!</v>
      </c>
      <c r="CM1051" s="1250" t="e">
        <f t="shared" ca="1" si="1290"/>
        <v>#DIV/0!</v>
      </c>
      <c r="CN1051" s="1250" t="e">
        <f t="shared" ca="1" si="1290"/>
        <v>#DIV/0!</v>
      </c>
      <c r="CO1051" s="1250" t="e">
        <f t="shared" ca="1" si="1290"/>
        <v>#DIV/0!</v>
      </c>
      <c r="CP1051" s="1250" t="e">
        <f t="shared" ca="1" si="1290"/>
        <v>#DIV/0!</v>
      </c>
      <c r="CQ1051" s="1250" t="e">
        <f t="shared" ca="1" si="1290"/>
        <v>#DIV/0!</v>
      </c>
      <c r="CR1051" s="1250" t="e">
        <f t="shared" ca="1" si="1290"/>
        <v>#DIV/0!</v>
      </c>
      <c r="CS1051" s="1250" t="e">
        <f t="shared" ca="1" si="1290"/>
        <v>#DIV/0!</v>
      </c>
      <c r="CT1051" s="1250" t="e">
        <f t="shared" ca="1" si="1290"/>
        <v>#DIV/0!</v>
      </c>
      <c r="CU1051" s="1250" t="e">
        <f t="shared" ca="1" si="1290"/>
        <v>#DIV/0!</v>
      </c>
      <c r="CV1051" s="1250" t="e">
        <f t="shared" ca="1" si="1290"/>
        <v>#DIV/0!</v>
      </c>
      <c r="CW1051" s="1250" t="e">
        <f t="shared" ref="CW1051:EB1051" ca="1" si="1291">CW1050-CW1033</f>
        <v>#DIV/0!</v>
      </c>
      <c r="CX1051" s="1250" t="e">
        <f t="shared" ca="1" si="1291"/>
        <v>#DIV/0!</v>
      </c>
      <c r="CY1051" s="1250" t="e">
        <f t="shared" ca="1" si="1291"/>
        <v>#DIV/0!</v>
      </c>
      <c r="CZ1051" s="1250" t="e">
        <f t="shared" ca="1" si="1291"/>
        <v>#DIV/0!</v>
      </c>
      <c r="DA1051" s="1250" t="e">
        <f t="shared" ca="1" si="1291"/>
        <v>#DIV/0!</v>
      </c>
      <c r="DB1051" s="1250" t="e">
        <f t="shared" ca="1" si="1291"/>
        <v>#DIV/0!</v>
      </c>
      <c r="DC1051" s="1250" t="e">
        <f t="shared" ca="1" si="1291"/>
        <v>#DIV/0!</v>
      </c>
      <c r="DD1051" s="1250" t="e">
        <f t="shared" ca="1" si="1291"/>
        <v>#DIV/0!</v>
      </c>
      <c r="DE1051" s="1250" t="e">
        <f t="shared" ca="1" si="1291"/>
        <v>#DIV/0!</v>
      </c>
      <c r="DF1051" s="1250" t="e">
        <f t="shared" ca="1" si="1291"/>
        <v>#DIV/0!</v>
      </c>
      <c r="DG1051" s="1250" t="e">
        <f t="shared" ca="1" si="1291"/>
        <v>#DIV/0!</v>
      </c>
      <c r="DH1051" s="1250" t="e">
        <f t="shared" ca="1" si="1291"/>
        <v>#DIV/0!</v>
      </c>
      <c r="DI1051" s="1250" t="e">
        <f t="shared" ca="1" si="1291"/>
        <v>#DIV/0!</v>
      </c>
      <c r="DJ1051" s="1250" t="e">
        <f t="shared" ca="1" si="1291"/>
        <v>#DIV/0!</v>
      </c>
      <c r="DK1051" s="1250" t="e">
        <f t="shared" ca="1" si="1291"/>
        <v>#DIV/0!</v>
      </c>
      <c r="DL1051" s="1250" t="e">
        <f t="shared" ca="1" si="1291"/>
        <v>#DIV/0!</v>
      </c>
      <c r="DM1051" s="1250" t="e">
        <f t="shared" ca="1" si="1291"/>
        <v>#DIV/0!</v>
      </c>
      <c r="DN1051" s="1250" t="e">
        <f t="shared" ca="1" si="1291"/>
        <v>#DIV/0!</v>
      </c>
      <c r="DO1051" s="1250" t="e">
        <f t="shared" ca="1" si="1291"/>
        <v>#DIV/0!</v>
      </c>
      <c r="DP1051" s="1250" t="e">
        <f t="shared" ca="1" si="1291"/>
        <v>#DIV/0!</v>
      </c>
      <c r="DQ1051" s="1250" t="e">
        <f t="shared" ca="1" si="1291"/>
        <v>#DIV/0!</v>
      </c>
      <c r="DR1051" s="1250" t="e">
        <f t="shared" ca="1" si="1291"/>
        <v>#DIV/0!</v>
      </c>
      <c r="DS1051" s="1250" t="e">
        <f t="shared" ca="1" si="1291"/>
        <v>#DIV/0!</v>
      </c>
      <c r="DT1051" s="1250" t="e">
        <f t="shared" ca="1" si="1291"/>
        <v>#DIV/0!</v>
      </c>
      <c r="DU1051" s="1250" t="e">
        <f t="shared" ca="1" si="1291"/>
        <v>#DIV/0!</v>
      </c>
      <c r="DV1051" s="28" t="s">
        <v>803</v>
      </c>
    </row>
    <row r="1052" spans="1:126">
      <c r="R1052" s="1250"/>
      <c r="CK1052" s="28" t="s">
        <v>803</v>
      </c>
      <c r="DV1052" s="28" t="s">
        <v>803</v>
      </c>
    </row>
    <row r="1053" spans="1:126">
      <c r="C1053" s="859" t="s">
        <v>918</v>
      </c>
      <c r="E1053" s="1251" t="e">
        <f t="shared" ref="E1053:AJ1053" ca="1" si="1292">(SUM(E1026:E1027)+$E$978-$M$18)*E941</f>
        <v>#DIV/0!</v>
      </c>
      <c r="F1053" s="1251" t="e">
        <f t="shared" ca="1" si="1292"/>
        <v>#DIV/0!</v>
      </c>
      <c r="G1053" s="1251" t="e">
        <f t="shared" ca="1" si="1292"/>
        <v>#DIV/0!</v>
      </c>
      <c r="H1053" s="1251" t="e">
        <f t="shared" ca="1" si="1292"/>
        <v>#DIV/0!</v>
      </c>
      <c r="I1053" s="1251" t="e">
        <f t="shared" ca="1" si="1292"/>
        <v>#DIV/0!</v>
      </c>
      <c r="J1053" s="1251" t="e">
        <f t="shared" ca="1" si="1292"/>
        <v>#DIV/0!</v>
      </c>
      <c r="K1053" s="1251" t="e">
        <f t="shared" ca="1" si="1292"/>
        <v>#DIV/0!</v>
      </c>
      <c r="L1053" s="1251" t="e">
        <f t="shared" ca="1" si="1292"/>
        <v>#DIV/0!</v>
      </c>
      <c r="M1053" s="1251" t="e">
        <f t="shared" ca="1" si="1292"/>
        <v>#DIV/0!</v>
      </c>
      <c r="N1053" s="1251" t="e">
        <f t="shared" ca="1" si="1292"/>
        <v>#DIV/0!</v>
      </c>
      <c r="O1053" s="1251" t="e">
        <f t="shared" ca="1" si="1292"/>
        <v>#DIV/0!</v>
      </c>
      <c r="P1053" s="1251" t="e">
        <f t="shared" ca="1" si="1292"/>
        <v>#DIV/0!</v>
      </c>
      <c r="Q1053" s="1251" t="e">
        <f t="shared" ca="1" si="1292"/>
        <v>#DIV/0!</v>
      </c>
      <c r="R1053" s="1251" t="e">
        <f t="shared" ca="1" si="1292"/>
        <v>#DIV/0!</v>
      </c>
      <c r="S1053" s="1251" t="e">
        <f t="shared" ca="1" si="1292"/>
        <v>#DIV/0!</v>
      </c>
      <c r="T1053" s="1251" t="e">
        <f t="shared" ca="1" si="1292"/>
        <v>#DIV/0!</v>
      </c>
      <c r="U1053" s="1251" t="e">
        <f t="shared" ca="1" si="1292"/>
        <v>#DIV/0!</v>
      </c>
      <c r="V1053" s="1251" t="e">
        <f t="shared" ca="1" si="1292"/>
        <v>#DIV/0!</v>
      </c>
      <c r="W1053" s="1251" t="e">
        <f t="shared" ca="1" si="1292"/>
        <v>#DIV/0!</v>
      </c>
      <c r="X1053" s="1251" t="e">
        <f t="shared" ca="1" si="1292"/>
        <v>#DIV/0!</v>
      </c>
      <c r="Y1053" s="1251" t="e">
        <f t="shared" ca="1" si="1292"/>
        <v>#DIV/0!</v>
      </c>
      <c r="Z1053" s="1251" t="e">
        <f t="shared" ca="1" si="1292"/>
        <v>#DIV/0!</v>
      </c>
      <c r="AA1053" s="1251" t="e">
        <f t="shared" ca="1" si="1292"/>
        <v>#DIV/0!</v>
      </c>
      <c r="AB1053" s="1251" t="e">
        <f t="shared" ca="1" si="1292"/>
        <v>#DIV/0!</v>
      </c>
      <c r="AC1053" s="1251" t="e">
        <f t="shared" ca="1" si="1292"/>
        <v>#DIV/0!</v>
      </c>
      <c r="AD1053" s="1251" t="e">
        <f t="shared" ca="1" si="1292"/>
        <v>#DIV/0!</v>
      </c>
      <c r="AE1053" s="1251" t="e">
        <f t="shared" ca="1" si="1292"/>
        <v>#DIV/0!</v>
      </c>
      <c r="AF1053" s="1251" t="e">
        <f t="shared" ca="1" si="1292"/>
        <v>#DIV/0!</v>
      </c>
      <c r="AG1053" s="1251" t="e">
        <f t="shared" ca="1" si="1292"/>
        <v>#DIV/0!</v>
      </c>
      <c r="AH1053" s="1251" t="e">
        <f t="shared" ca="1" si="1292"/>
        <v>#DIV/0!</v>
      </c>
      <c r="AI1053" s="1251" t="e">
        <f t="shared" ca="1" si="1292"/>
        <v>#DIV/0!</v>
      </c>
      <c r="AJ1053" s="1251" t="e">
        <f t="shared" ca="1" si="1292"/>
        <v>#DIV/0!</v>
      </c>
      <c r="AK1053" s="1251" t="e">
        <f t="shared" ref="AK1053:BP1053" ca="1" si="1293">(SUM(AK1026:AK1027)+$E$978-$M$18)*AK941</f>
        <v>#DIV/0!</v>
      </c>
      <c r="AL1053" s="1251" t="e">
        <f t="shared" ca="1" si="1293"/>
        <v>#DIV/0!</v>
      </c>
      <c r="AM1053" s="1251" t="e">
        <f t="shared" ca="1" si="1293"/>
        <v>#DIV/0!</v>
      </c>
      <c r="AN1053" s="1251" t="e">
        <f t="shared" ca="1" si="1293"/>
        <v>#DIV/0!</v>
      </c>
      <c r="AO1053" s="1251" t="e">
        <f t="shared" ca="1" si="1293"/>
        <v>#DIV/0!</v>
      </c>
      <c r="AP1053" s="1251" t="e">
        <f t="shared" ca="1" si="1293"/>
        <v>#DIV/0!</v>
      </c>
      <c r="AQ1053" s="1251" t="e">
        <f t="shared" ca="1" si="1293"/>
        <v>#DIV/0!</v>
      </c>
      <c r="AR1053" s="1251" t="e">
        <f t="shared" ca="1" si="1293"/>
        <v>#DIV/0!</v>
      </c>
      <c r="AS1053" s="1251" t="e">
        <f t="shared" ca="1" si="1293"/>
        <v>#DIV/0!</v>
      </c>
      <c r="AT1053" s="1251" t="e">
        <f t="shared" ca="1" si="1293"/>
        <v>#DIV/0!</v>
      </c>
      <c r="AU1053" s="1251" t="e">
        <f t="shared" ca="1" si="1293"/>
        <v>#DIV/0!</v>
      </c>
      <c r="AV1053" s="1251" t="e">
        <f t="shared" ca="1" si="1293"/>
        <v>#DIV/0!</v>
      </c>
      <c r="AW1053" s="1251" t="e">
        <f t="shared" ca="1" si="1293"/>
        <v>#DIV/0!</v>
      </c>
      <c r="AX1053" s="1251" t="e">
        <f t="shared" ca="1" si="1293"/>
        <v>#DIV/0!</v>
      </c>
      <c r="AY1053" s="1251" t="e">
        <f t="shared" ca="1" si="1293"/>
        <v>#DIV/0!</v>
      </c>
      <c r="AZ1053" s="1251" t="e">
        <f t="shared" ca="1" si="1293"/>
        <v>#DIV/0!</v>
      </c>
      <c r="BA1053" s="1251" t="e">
        <f t="shared" ca="1" si="1293"/>
        <v>#DIV/0!</v>
      </c>
      <c r="BB1053" s="1251" t="e">
        <f t="shared" ca="1" si="1293"/>
        <v>#DIV/0!</v>
      </c>
      <c r="BC1053" s="1251" t="e">
        <f t="shared" ca="1" si="1293"/>
        <v>#DIV/0!</v>
      </c>
      <c r="BD1053" s="1251" t="e">
        <f t="shared" ca="1" si="1293"/>
        <v>#DIV/0!</v>
      </c>
      <c r="BE1053" s="1251" t="e">
        <f t="shared" ca="1" si="1293"/>
        <v>#DIV/0!</v>
      </c>
      <c r="BF1053" s="1251" t="e">
        <f t="shared" ca="1" si="1293"/>
        <v>#DIV/0!</v>
      </c>
      <c r="BG1053" s="1251" t="e">
        <f t="shared" ca="1" si="1293"/>
        <v>#DIV/0!</v>
      </c>
      <c r="BH1053" s="1251" t="e">
        <f t="shared" ca="1" si="1293"/>
        <v>#DIV/0!</v>
      </c>
      <c r="BI1053" s="1251" t="e">
        <f t="shared" ca="1" si="1293"/>
        <v>#DIV/0!</v>
      </c>
      <c r="BJ1053" s="1251" t="e">
        <f t="shared" ca="1" si="1293"/>
        <v>#DIV/0!</v>
      </c>
      <c r="BK1053" s="1251" t="e">
        <f t="shared" ca="1" si="1293"/>
        <v>#DIV/0!</v>
      </c>
      <c r="BL1053" s="1251" t="e">
        <f t="shared" ca="1" si="1293"/>
        <v>#DIV/0!</v>
      </c>
      <c r="BM1053" s="1251" t="e">
        <f t="shared" ca="1" si="1293"/>
        <v>#DIV/0!</v>
      </c>
      <c r="BN1053" s="1251" t="e">
        <f t="shared" ca="1" si="1293"/>
        <v>#DIV/0!</v>
      </c>
      <c r="BO1053" s="1251" t="e">
        <f t="shared" ca="1" si="1293"/>
        <v>#DIV/0!</v>
      </c>
      <c r="BP1053" s="1251" t="e">
        <f t="shared" ca="1" si="1293"/>
        <v>#DIV/0!</v>
      </c>
      <c r="BQ1053" s="1251" t="e">
        <f t="shared" ref="BQ1053:CV1053" ca="1" si="1294">(SUM(BQ1026:BQ1027)+$E$978-$M$18)*BQ941</f>
        <v>#DIV/0!</v>
      </c>
      <c r="BR1053" s="1251" t="e">
        <f t="shared" ca="1" si="1294"/>
        <v>#DIV/0!</v>
      </c>
      <c r="BS1053" s="1251" t="e">
        <f t="shared" ca="1" si="1294"/>
        <v>#DIV/0!</v>
      </c>
      <c r="BT1053" s="1251" t="e">
        <f t="shared" ca="1" si="1294"/>
        <v>#DIV/0!</v>
      </c>
      <c r="BU1053" s="1251" t="e">
        <f t="shared" ca="1" si="1294"/>
        <v>#DIV/0!</v>
      </c>
      <c r="BV1053" s="1251" t="e">
        <f t="shared" ca="1" si="1294"/>
        <v>#DIV/0!</v>
      </c>
      <c r="BW1053" s="1251" t="e">
        <f t="shared" ca="1" si="1294"/>
        <v>#DIV/0!</v>
      </c>
      <c r="BX1053" s="1251" t="e">
        <f t="shared" ca="1" si="1294"/>
        <v>#DIV/0!</v>
      </c>
      <c r="BY1053" s="1251" t="e">
        <f t="shared" ca="1" si="1294"/>
        <v>#DIV/0!</v>
      </c>
      <c r="BZ1053" s="1251" t="e">
        <f t="shared" ca="1" si="1294"/>
        <v>#DIV/0!</v>
      </c>
      <c r="CA1053" s="1251" t="e">
        <f t="shared" ca="1" si="1294"/>
        <v>#DIV/0!</v>
      </c>
      <c r="CB1053" s="1251" t="e">
        <f t="shared" ca="1" si="1294"/>
        <v>#DIV/0!</v>
      </c>
      <c r="CC1053" s="1251" t="e">
        <f t="shared" ca="1" si="1294"/>
        <v>#DIV/0!</v>
      </c>
      <c r="CD1053" s="1251" t="e">
        <f t="shared" ca="1" si="1294"/>
        <v>#DIV/0!</v>
      </c>
      <c r="CE1053" s="1251" t="e">
        <f t="shared" ca="1" si="1294"/>
        <v>#DIV/0!</v>
      </c>
      <c r="CF1053" s="1251" t="e">
        <f t="shared" ca="1" si="1294"/>
        <v>#DIV/0!</v>
      </c>
      <c r="CG1053" s="1251" t="e">
        <f t="shared" ca="1" si="1294"/>
        <v>#DIV/0!</v>
      </c>
      <c r="CH1053" s="1251" t="e">
        <f t="shared" ca="1" si="1294"/>
        <v>#DIV/0!</v>
      </c>
      <c r="CI1053" s="1251" t="e">
        <f t="shared" ca="1" si="1294"/>
        <v>#DIV/0!</v>
      </c>
      <c r="CJ1053" s="1251" t="e">
        <f t="shared" ca="1" si="1294"/>
        <v>#DIV/0!</v>
      </c>
      <c r="CK1053" s="1251" t="e">
        <f t="shared" ca="1" si="1294"/>
        <v>#DIV/0!</v>
      </c>
      <c r="CL1053" s="1251" t="e">
        <f t="shared" ca="1" si="1294"/>
        <v>#DIV/0!</v>
      </c>
      <c r="CM1053" s="1251" t="e">
        <f t="shared" ca="1" si="1294"/>
        <v>#DIV/0!</v>
      </c>
      <c r="CN1053" s="1251" t="e">
        <f t="shared" ca="1" si="1294"/>
        <v>#DIV/0!</v>
      </c>
      <c r="CO1053" s="1251" t="e">
        <f t="shared" ca="1" si="1294"/>
        <v>#DIV/0!</v>
      </c>
      <c r="CP1053" s="1251" t="e">
        <f t="shared" ca="1" si="1294"/>
        <v>#DIV/0!</v>
      </c>
      <c r="CQ1053" s="1251" t="e">
        <f t="shared" ca="1" si="1294"/>
        <v>#DIV/0!</v>
      </c>
      <c r="CR1053" s="1251" t="e">
        <f t="shared" ca="1" si="1294"/>
        <v>#DIV/0!</v>
      </c>
      <c r="CS1053" s="1251" t="e">
        <f t="shared" ca="1" si="1294"/>
        <v>#DIV/0!</v>
      </c>
      <c r="CT1053" s="1251" t="e">
        <f t="shared" ca="1" si="1294"/>
        <v>#DIV/0!</v>
      </c>
      <c r="CU1053" s="1251" t="e">
        <f t="shared" ca="1" si="1294"/>
        <v>#DIV/0!</v>
      </c>
      <c r="CV1053" s="1251" t="e">
        <f t="shared" ca="1" si="1294"/>
        <v>#DIV/0!</v>
      </c>
      <c r="CW1053" s="1251" t="e">
        <f t="shared" ref="CW1053:DU1053" ca="1" si="1295">(SUM(CW1026:CW1027)+$E$978-$M$18)*CW941</f>
        <v>#DIV/0!</v>
      </c>
      <c r="CX1053" s="1251" t="e">
        <f t="shared" ca="1" si="1295"/>
        <v>#DIV/0!</v>
      </c>
      <c r="CY1053" s="1251" t="e">
        <f t="shared" ca="1" si="1295"/>
        <v>#DIV/0!</v>
      </c>
      <c r="CZ1053" s="1251" t="e">
        <f t="shared" ca="1" si="1295"/>
        <v>#DIV/0!</v>
      </c>
      <c r="DA1053" s="1251" t="e">
        <f t="shared" ca="1" si="1295"/>
        <v>#DIV/0!</v>
      </c>
      <c r="DB1053" s="1251" t="e">
        <f t="shared" ca="1" si="1295"/>
        <v>#DIV/0!</v>
      </c>
      <c r="DC1053" s="1251" t="e">
        <f t="shared" ca="1" si="1295"/>
        <v>#DIV/0!</v>
      </c>
      <c r="DD1053" s="1251" t="e">
        <f t="shared" ca="1" si="1295"/>
        <v>#DIV/0!</v>
      </c>
      <c r="DE1053" s="1251" t="e">
        <f t="shared" ca="1" si="1295"/>
        <v>#DIV/0!</v>
      </c>
      <c r="DF1053" s="1251" t="e">
        <f t="shared" ca="1" si="1295"/>
        <v>#DIV/0!</v>
      </c>
      <c r="DG1053" s="1251" t="e">
        <f t="shared" ca="1" si="1295"/>
        <v>#DIV/0!</v>
      </c>
      <c r="DH1053" s="1251" t="e">
        <f t="shared" ca="1" si="1295"/>
        <v>#DIV/0!</v>
      </c>
      <c r="DI1053" s="1251" t="e">
        <f t="shared" ca="1" si="1295"/>
        <v>#DIV/0!</v>
      </c>
      <c r="DJ1053" s="1251" t="e">
        <f t="shared" ca="1" si="1295"/>
        <v>#DIV/0!</v>
      </c>
      <c r="DK1053" s="1251" t="e">
        <f t="shared" ca="1" si="1295"/>
        <v>#DIV/0!</v>
      </c>
      <c r="DL1053" s="1251" t="e">
        <f t="shared" ca="1" si="1295"/>
        <v>#DIV/0!</v>
      </c>
      <c r="DM1053" s="1251" t="e">
        <f t="shared" ca="1" si="1295"/>
        <v>#DIV/0!</v>
      </c>
      <c r="DN1053" s="1251" t="e">
        <f t="shared" ca="1" si="1295"/>
        <v>#DIV/0!</v>
      </c>
      <c r="DO1053" s="1251" t="e">
        <f t="shared" ca="1" si="1295"/>
        <v>#DIV/0!</v>
      </c>
      <c r="DP1053" s="1251" t="e">
        <f t="shared" ca="1" si="1295"/>
        <v>#DIV/0!</v>
      </c>
      <c r="DQ1053" s="1251" t="e">
        <f t="shared" ca="1" si="1295"/>
        <v>#DIV/0!</v>
      </c>
      <c r="DR1053" s="1251" t="e">
        <f t="shared" ca="1" si="1295"/>
        <v>#DIV/0!</v>
      </c>
      <c r="DS1053" s="1251" t="e">
        <f t="shared" ca="1" si="1295"/>
        <v>#DIV/0!</v>
      </c>
      <c r="DT1053" s="1251" t="e">
        <f t="shared" ca="1" si="1295"/>
        <v>#DIV/0!</v>
      </c>
      <c r="DU1053" s="1251" t="e">
        <f t="shared" ca="1" si="1295"/>
        <v>#DIV/0!</v>
      </c>
      <c r="DV1053" s="28" t="s">
        <v>803</v>
      </c>
    </row>
    <row r="1054" spans="1:126">
      <c r="R1054" s="1250"/>
      <c r="DV1054" s="28" t="s">
        <v>803</v>
      </c>
    </row>
    <row r="1055" spans="1:126">
      <c r="D1055" s="908">
        <f>E1055</f>
        <v>46142</v>
      </c>
      <c r="E1055" s="908">
        <f t="shared" ref="E1055:AJ1055" si="1296">E$942</f>
        <v>46142</v>
      </c>
      <c r="F1055" s="908">
        <f t="shared" si="1296"/>
        <v>46173</v>
      </c>
      <c r="G1055" s="908">
        <f t="shared" si="1296"/>
        <v>46203</v>
      </c>
      <c r="H1055" s="908">
        <f t="shared" si="1296"/>
        <v>46234</v>
      </c>
      <c r="I1055" s="908">
        <f t="shared" si="1296"/>
        <v>46265</v>
      </c>
      <c r="J1055" s="908">
        <f t="shared" si="1296"/>
        <v>46295</v>
      </c>
      <c r="K1055" s="908">
        <f t="shared" si="1296"/>
        <v>46326</v>
      </c>
      <c r="L1055" s="908">
        <f t="shared" si="1296"/>
        <v>46356</v>
      </c>
      <c r="M1055" s="908">
        <f t="shared" si="1296"/>
        <v>46387</v>
      </c>
      <c r="N1055" s="908">
        <f t="shared" si="1296"/>
        <v>46418</v>
      </c>
      <c r="O1055" s="908">
        <f t="shared" si="1296"/>
        <v>46446</v>
      </c>
      <c r="P1055" s="908">
        <f t="shared" si="1296"/>
        <v>46477</v>
      </c>
      <c r="Q1055" s="908">
        <f t="shared" si="1296"/>
        <v>46507</v>
      </c>
      <c r="R1055" s="908">
        <f t="shared" si="1296"/>
        <v>46538</v>
      </c>
      <c r="S1055" s="908">
        <f t="shared" si="1296"/>
        <v>46568</v>
      </c>
      <c r="T1055" s="908">
        <f t="shared" si="1296"/>
        <v>46599</v>
      </c>
      <c r="U1055" s="908">
        <f t="shared" si="1296"/>
        <v>46630</v>
      </c>
      <c r="V1055" s="908">
        <f t="shared" si="1296"/>
        <v>46660</v>
      </c>
      <c r="W1055" s="908">
        <f t="shared" si="1296"/>
        <v>46691</v>
      </c>
      <c r="X1055" s="908">
        <f t="shared" si="1296"/>
        <v>46721</v>
      </c>
      <c r="Y1055" s="908">
        <f t="shared" si="1296"/>
        <v>46752</v>
      </c>
      <c r="Z1055" s="908">
        <f t="shared" si="1296"/>
        <v>46783</v>
      </c>
      <c r="AA1055" s="908">
        <f t="shared" si="1296"/>
        <v>46812</v>
      </c>
      <c r="AB1055" s="908">
        <f t="shared" si="1296"/>
        <v>46843</v>
      </c>
      <c r="AC1055" s="908">
        <f t="shared" si="1296"/>
        <v>46873</v>
      </c>
      <c r="AD1055" s="908">
        <f t="shared" si="1296"/>
        <v>46904</v>
      </c>
      <c r="AE1055" s="908">
        <f t="shared" si="1296"/>
        <v>46934</v>
      </c>
      <c r="AF1055" s="908">
        <f t="shared" si="1296"/>
        <v>46965</v>
      </c>
      <c r="AG1055" s="908">
        <f t="shared" si="1296"/>
        <v>46996</v>
      </c>
      <c r="AH1055" s="908">
        <f t="shared" si="1296"/>
        <v>47026</v>
      </c>
      <c r="AI1055" s="908">
        <f t="shared" si="1296"/>
        <v>47057</v>
      </c>
      <c r="AJ1055" s="908">
        <f t="shared" si="1296"/>
        <v>47087</v>
      </c>
      <c r="AK1055" s="908">
        <f t="shared" ref="AK1055:BP1055" si="1297">AK$942</f>
        <v>47118</v>
      </c>
      <c r="AL1055" s="908">
        <f t="shared" si="1297"/>
        <v>47149</v>
      </c>
      <c r="AM1055" s="908">
        <f t="shared" si="1297"/>
        <v>47177</v>
      </c>
      <c r="AN1055" s="908">
        <f t="shared" si="1297"/>
        <v>47208</v>
      </c>
      <c r="AO1055" s="908">
        <f t="shared" si="1297"/>
        <v>47238</v>
      </c>
      <c r="AP1055" s="908">
        <f t="shared" si="1297"/>
        <v>47269</v>
      </c>
      <c r="AQ1055" s="908">
        <f t="shared" si="1297"/>
        <v>47299</v>
      </c>
      <c r="AR1055" s="908">
        <f t="shared" si="1297"/>
        <v>47330</v>
      </c>
      <c r="AS1055" s="908">
        <f t="shared" si="1297"/>
        <v>47361</v>
      </c>
      <c r="AT1055" s="908">
        <f t="shared" si="1297"/>
        <v>47391</v>
      </c>
      <c r="AU1055" s="908">
        <f t="shared" si="1297"/>
        <v>47422</v>
      </c>
      <c r="AV1055" s="908">
        <f t="shared" si="1297"/>
        <v>47452</v>
      </c>
      <c r="AW1055" s="908">
        <f t="shared" si="1297"/>
        <v>47483</v>
      </c>
      <c r="AX1055" s="908">
        <f t="shared" si="1297"/>
        <v>47514</v>
      </c>
      <c r="AY1055" s="908">
        <f t="shared" si="1297"/>
        <v>47542</v>
      </c>
      <c r="AZ1055" s="908">
        <f t="shared" si="1297"/>
        <v>47573</v>
      </c>
      <c r="BA1055" s="908">
        <f t="shared" si="1297"/>
        <v>47603</v>
      </c>
      <c r="BB1055" s="908">
        <f t="shared" si="1297"/>
        <v>47634</v>
      </c>
      <c r="BC1055" s="908">
        <f t="shared" si="1297"/>
        <v>47664</v>
      </c>
      <c r="BD1055" s="908">
        <f t="shared" si="1297"/>
        <v>47695</v>
      </c>
      <c r="BE1055" s="908">
        <f t="shared" si="1297"/>
        <v>47726</v>
      </c>
      <c r="BF1055" s="908">
        <f t="shared" si="1297"/>
        <v>47756</v>
      </c>
      <c r="BG1055" s="908">
        <f t="shared" si="1297"/>
        <v>47787</v>
      </c>
      <c r="BH1055" s="908">
        <f t="shared" si="1297"/>
        <v>47817</v>
      </c>
      <c r="BI1055" s="908">
        <f t="shared" si="1297"/>
        <v>47848</v>
      </c>
      <c r="BJ1055" s="908">
        <f t="shared" si="1297"/>
        <v>47879</v>
      </c>
      <c r="BK1055" s="908">
        <f t="shared" si="1297"/>
        <v>47907</v>
      </c>
      <c r="BL1055" s="908">
        <f t="shared" si="1297"/>
        <v>47938</v>
      </c>
      <c r="BM1055" s="908">
        <f t="shared" si="1297"/>
        <v>47968</v>
      </c>
      <c r="BN1055" s="908">
        <f t="shared" si="1297"/>
        <v>47999</v>
      </c>
      <c r="BO1055" s="908">
        <f t="shared" si="1297"/>
        <v>48029</v>
      </c>
      <c r="BP1055" s="908">
        <f t="shared" si="1297"/>
        <v>48060</v>
      </c>
      <c r="BQ1055" s="908">
        <f t="shared" ref="BQ1055:CV1055" si="1298">BQ$942</f>
        <v>48091</v>
      </c>
      <c r="BR1055" s="908">
        <f t="shared" si="1298"/>
        <v>48121</v>
      </c>
      <c r="BS1055" s="908">
        <f t="shared" si="1298"/>
        <v>48152</v>
      </c>
      <c r="BT1055" s="908">
        <f t="shared" si="1298"/>
        <v>48182</v>
      </c>
      <c r="BU1055" s="908">
        <f t="shared" si="1298"/>
        <v>48213</v>
      </c>
      <c r="BV1055" s="908">
        <f t="shared" si="1298"/>
        <v>48244</v>
      </c>
      <c r="BW1055" s="908">
        <f t="shared" si="1298"/>
        <v>48273</v>
      </c>
      <c r="BX1055" s="908">
        <f t="shared" si="1298"/>
        <v>48304</v>
      </c>
      <c r="BY1055" s="908">
        <f t="shared" si="1298"/>
        <v>48334</v>
      </c>
      <c r="BZ1055" s="908">
        <f t="shared" si="1298"/>
        <v>48365</v>
      </c>
      <c r="CA1055" s="908">
        <f t="shared" si="1298"/>
        <v>48395</v>
      </c>
      <c r="CB1055" s="908">
        <f t="shared" si="1298"/>
        <v>48426</v>
      </c>
      <c r="CC1055" s="908">
        <f t="shared" si="1298"/>
        <v>48457</v>
      </c>
      <c r="CD1055" s="908">
        <f t="shared" si="1298"/>
        <v>48487</v>
      </c>
      <c r="CE1055" s="908">
        <f t="shared" si="1298"/>
        <v>48518</v>
      </c>
      <c r="CF1055" s="908">
        <f t="shared" si="1298"/>
        <v>48548</v>
      </c>
      <c r="CG1055" s="908">
        <f t="shared" si="1298"/>
        <v>48579</v>
      </c>
      <c r="CH1055" s="908">
        <f t="shared" si="1298"/>
        <v>48610</v>
      </c>
      <c r="CI1055" s="908">
        <f t="shared" si="1298"/>
        <v>48638</v>
      </c>
      <c r="CJ1055" s="908">
        <f t="shared" si="1298"/>
        <v>48669</v>
      </c>
      <c r="CK1055" s="908">
        <f t="shared" si="1298"/>
        <v>48699</v>
      </c>
      <c r="CL1055" s="908">
        <f t="shared" si="1298"/>
        <v>48730</v>
      </c>
      <c r="CM1055" s="908">
        <f t="shared" si="1298"/>
        <v>48760</v>
      </c>
      <c r="CN1055" s="908">
        <f t="shared" si="1298"/>
        <v>48791</v>
      </c>
      <c r="CO1055" s="908">
        <f t="shared" si="1298"/>
        <v>48822</v>
      </c>
      <c r="CP1055" s="908">
        <f t="shared" si="1298"/>
        <v>48852</v>
      </c>
      <c r="CQ1055" s="908">
        <f t="shared" si="1298"/>
        <v>48883</v>
      </c>
      <c r="CR1055" s="908">
        <f t="shared" si="1298"/>
        <v>48913</v>
      </c>
      <c r="CS1055" s="908">
        <f t="shared" si="1298"/>
        <v>48944</v>
      </c>
      <c r="CT1055" s="908">
        <f t="shared" si="1298"/>
        <v>48975</v>
      </c>
      <c r="CU1055" s="908">
        <f t="shared" si="1298"/>
        <v>49003</v>
      </c>
      <c r="CV1055" s="908">
        <f t="shared" si="1298"/>
        <v>49034</v>
      </c>
      <c r="CW1055" s="908">
        <f t="shared" ref="CW1055:DU1055" si="1299">CW$942</f>
        <v>49064</v>
      </c>
      <c r="CX1055" s="908">
        <f t="shared" si="1299"/>
        <v>49095</v>
      </c>
      <c r="CY1055" s="908">
        <f t="shared" si="1299"/>
        <v>49125</v>
      </c>
      <c r="CZ1055" s="908">
        <f t="shared" si="1299"/>
        <v>49156</v>
      </c>
      <c r="DA1055" s="908">
        <f t="shared" si="1299"/>
        <v>49187</v>
      </c>
      <c r="DB1055" s="908">
        <f t="shared" si="1299"/>
        <v>49217</v>
      </c>
      <c r="DC1055" s="908">
        <f t="shared" si="1299"/>
        <v>49248</v>
      </c>
      <c r="DD1055" s="908">
        <f t="shared" si="1299"/>
        <v>49278</v>
      </c>
      <c r="DE1055" s="908">
        <f t="shared" si="1299"/>
        <v>49309</v>
      </c>
      <c r="DF1055" s="908">
        <f t="shared" si="1299"/>
        <v>49340</v>
      </c>
      <c r="DG1055" s="908">
        <f t="shared" si="1299"/>
        <v>49368</v>
      </c>
      <c r="DH1055" s="908">
        <f t="shared" si="1299"/>
        <v>49399</v>
      </c>
      <c r="DI1055" s="908">
        <f t="shared" si="1299"/>
        <v>49429</v>
      </c>
      <c r="DJ1055" s="908">
        <f t="shared" si="1299"/>
        <v>49460</v>
      </c>
      <c r="DK1055" s="908">
        <f t="shared" si="1299"/>
        <v>49490</v>
      </c>
      <c r="DL1055" s="908">
        <f t="shared" si="1299"/>
        <v>49521</v>
      </c>
      <c r="DM1055" s="908">
        <f t="shared" si="1299"/>
        <v>49552</v>
      </c>
      <c r="DN1055" s="908">
        <f t="shared" si="1299"/>
        <v>49582</v>
      </c>
      <c r="DO1055" s="908">
        <f t="shared" si="1299"/>
        <v>49613</v>
      </c>
      <c r="DP1055" s="908">
        <f t="shared" si="1299"/>
        <v>49643</v>
      </c>
      <c r="DQ1055" s="908">
        <f t="shared" si="1299"/>
        <v>49674</v>
      </c>
      <c r="DR1055" s="908">
        <f t="shared" si="1299"/>
        <v>49705</v>
      </c>
      <c r="DS1055" s="908">
        <f t="shared" si="1299"/>
        <v>49734</v>
      </c>
      <c r="DT1055" s="908">
        <f t="shared" si="1299"/>
        <v>49765</v>
      </c>
      <c r="DU1055" s="908">
        <f t="shared" si="1299"/>
        <v>49795</v>
      </c>
      <c r="DV1055" s="28" t="s">
        <v>803</v>
      </c>
    </row>
    <row r="1056" spans="1:126">
      <c r="A1056" s="28" t="s">
        <v>919</v>
      </c>
      <c r="C1056" s="28" t="s">
        <v>920</v>
      </c>
      <c r="D1056" s="1250" t="e">
        <f ca="1">-E1043</f>
        <v>#DIV/0!</v>
      </c>
      <c r="E1056" s="1250">
        <f ca="1">-E1007-E1011-E1012</f>
        <v>0</v>
      </c>
      <c r="F1056" s="1250">
        <f t="shared" ref="F1056:AK1056" ca="1" si="1300">-F1007-F1011-F1012-F1010</f>
        <v>0</v>
      </c>
      <c r="G1056" s="1250" t="e">
        <f t="shared" ca="1" si="1300"/>
        <v>#DIV/0!</v>
      </c>
      <c r="H1056" s="1250" t="e">
        <f t="shared" ca="1" si="1300"/>
        <v>#DIV/0!</v>
      </c>
      <c r="I1056" s="1250" t="e">
        <f t="shared" ca="1" si="1300"/>
        <v>#DIV/0!</v>
      </c>
      <c r="J1056" s="1250" t="e">
        <f t="shared" ca="1" si="1300"/>
        <v>#DIV/0!</v>
      </c>
      <c r="K1056" s="1250" t="e">
        <f t="shared" ca="1" si="1300"/>
        <v>#DIV/0!</v>
      </c>
      <c r="L1056" s="1250" t="e">
        <f t="shared" ca="1" si="1300"/>
        <v>#DIV/0!</v>
      </c>
      <c r="M1056" s="1250" t="e">
        <f t="shared" ca="1" si="1300"/>
        <v>#DIV/0!</v>
      </c>
      <c r="N1056" s="1250" t="e">
        <f t="shared" ca="1" si="1300"/>
        <v>#DIV/0!</v>
      </c>
      <c r="O1056" s="1250" t="e">
        <f t="shared" ca="1" si="1300"/>
        <v>#DIV/0!</v>
      </c>
      <c r="P1056" s="1250" t="e">
        <f t="shared" ca="1" si="1300"/>
        <v>#DIV/0!</v>
      </c>
      <c r="Q1056" s="1250" t="e">
        <f t="shared" ca="1" si="1300"/>
        <v>#DIV/0!</v>
      </c>
      <c r="R1056" s="1250" t="e">
        <f t="shared" ca="1" si="1300"/>
        <v>#DIV/0!</v>
      </c>
      <c r="S1056" s="1250" t="e">
        <f t="shared" ca="1" si="1300"/>
        <v>#DIV/0!</v>
      </c>
      <c r="T1056" s="1250" t="e">
        <f t="shared" ca="1" si="1300"/>
        <v>#DIV/0!</v>
      </c>
      <c r="U1056" s="1250" t="e">
        <f t="shared" ca="1" si="1300"/>
        <v>#DIV/0!</v>
      </c>
      <c r="V1056" s="1250" t="e">
        <f t="shared" ca="1" si="1300"/>
        <v>#DIV/0!</v>
      </c>
      <c r="W1056" s="1250" t="e">
        <f t="shared" ca="1" si="1300"/>
        <v>#DIV/0!</v>
      </c>
      <c r="X1056" s="1250" t="e">
        <f t="shared" ca="1" si="1300"/>
        <v>#DIV/0!</v>
      </c>
      <c r="Y1056" s="1250" t="e">
        <f t="shared" ca="1" si="1300"/>
        <v>#DIV/0!</v>
      </c>
      <c r="Z1056" s="1250" t="e">
        <f t="shared" ca="1" si="1300"/>
        <v>#DIV/0!</v>
      </c>
      <c r="AA1056" s="1250" t="e">
        <f t="shared" ca="1" si="1300"/>
        <v>#DIV/0!</v>
      </c>
      <c r="AB1056" s="1250" t="e">
        <f t="shared" ca="1" si="1300"/>
        <v>#DIV/0!</v>
      </c>
      <c r="AC1056" s="1250" t="e">
        <f t="shared" ca="1" si="1300"/>
        <v>#DIV/0!</v>
      </c>
      <c r="AD1056" s="1250" t="e">
        <f t="shared" ca="1" si="1300"/>
        <v>#DIV/0!</v>
      </c>
      <c r="AE1056" s="1250" t="e">
        <f t="shared" ca="1" si="1300"/>
        <v>#DIV/0!</v>
      </c>
      <c r="AF1056" s="1250" t="e">
        <f t="shared" ca="1" si="1300"/>
        <v>#DIV/0!</v>
      </c>
      <c r="AG1056" s="1250" t="e">
        <f t="shared" ca="1" si="1300"/>
        <v>#DIV/0!</v>
      </c>
      <c r="AH1056" s="1250" t="e">
        <f t="shared" ca="1" si="1300"/>
        <v>#DIV/0!</v>
      </c>
      <c r="AI1056" s="1250" t="e">
        <f t="shared" ca="1" si="1300"/>
        <v>#DIV/0!</v>
      </c>
      <c r="AJ1056" s="1250" t="e">
        <f t="shared" ca="1" si="1300"/>
        <v>#DIV/0!</v>
      </c>
      <c r="AK1056" s="1250" t="e">
        <f t="shared" ca="1" si="1300"/>
        <v>#DIV/0!</v>
      </c>
      <c r="AL1056" s="1250" t="e">
        <f t="shared" ref="AL1056:BQ1056" ca="1" si="1301">-AL1007-AL1011-AL1012-AL1010</f>
        <v>#DIV/0!</v>
      </c>
      <c r="AM1056" s="1250" t="e">
        <f t="shared" ca="1" si="1301"/>
        <v>#DIV/0!</v>
      </c>
      <c r="AN1056" s="1250" t="e">
        <f t="shared" ca="1" si="1301"/>
        <v>#DIV/0!</v>
      </c>
      <c r="AO1056" s="1250">
        <f t="shared" ca="1" si="1301"/>
        <v>0</v>
      </c>
      <c r="AP1056" s="1250">
        <f t="shared" ca="1" si="1301"/>
        <v>0</v>
      </c>
      <c r="AQ1056" s="1250">
        <f t="shared" ca="1" si="1301"/>
        <v>0</v>
      </c>
      <c r="AR1056" s="1250">
        <f t="shared" ca="1" si="1301"/>
        <v>0</v>
      </c>
      <c r="AS1056" s="1250">
        <f t="shared" ca="1" si="1301"/>
        <v>0</v>
      </c>
      <c r="AT1056" s="1250">
        <f t="shared" ca="1" si="1301"/>
        <v>0</v>
      </c>
      <c r="AU1056" s="1250">
        <f t="shared" ca="1" si="1301"/>
        <v>0</v>
      </c>
      <c r="AV1056" s="1250">
        <f t="shared" ca="1" si="1301"/>
        <v>0</v>
      </c>
      <c r="AW1056" s="1250">
        <f t="shared" ca="1" si="1301"/>
        <v>0</v>
      </c>
      <c r="AX1056" s="1250">
        <f t="shared" ca="1" si="1301"/>
        <v>0</v>
      </c>
      <c r="AY1056" s="1250">
        <f t="shared" ca="1" si="1301"/>
        <v>0</v>
      </c>
      <c r="AZ1056" s="1250" t="e">
        <f t="shared" ca="1" si="1301"/>
        <v>#DIV/0!</v>
      </c>
      <c r="BA1056" s="1250">
        <f t="shared" ca="1" si="1301"/>
        <v>0</v>
      </c>
      <c r="BB1056" s="1250">
        <f t="shared" ca="1" si="1301"/>
        <v>0</v>
      </c>
      <c r="BC1056" s="1250">
        <f t="shared" ca="1" si="1301"/>
        <v>0</v>
      </c>
      <c r="BD1056" s="1250">
        <f t="shared" ca="1" si="1301"/>
        <v>0</v>
      </c>
      <c r="BE1056" s="1250">
        <f t="shared" ca="1" si="1301"/>
        <v>0</v>
      </c>
      <c r="BF1056" s="1250">
        <f t="shared" ca="1" si="1301"/>
        <v>0</v>
      </c>
      <c r="BG1056" s="1250">
        <f t="shared" ca="1" si="1301"/>
        <v>0</v>
      </c>
      <c r="BH1056" s="1250">
        <f t="shared" ca="1" si="1301"/>
        <v>0</v>
      </c>
      <c r="BI1056" s="1250">
        <f t="shared" ca="1" si="1301"/>
        <v>0</v>
      </c>
      <c r="BJ1056" s="1250">
        <f t="shared" ca="1" si="1301"/>
        <v>0</v>
      </c>
      <c r="BK1056" s="1250">
        <f t="shared" ca="1" si="1301"/>
        <v>0</v>
      </c>
      <c r="BL1056" s="1250">
        <f t="shared" ca="1" si="1301"/>
        <v>0</v>
      </c>
      <c r="BM1056" s="1250">
        <f t="shared" ca="1" si="1301"/>
        <v>0</v>
      </c>
      <c r="BN1056" s="1250">
        <f t="shared" ca="1" si="1301"/>
        <v>0</v>
      </c>
      <c r="BO1056" s="1250">
        <f t="shared" ca="1" si="1301"/>
        <v>0</v>
      </c>
      <c r="BP1056" s="1250">
        <f t="shared" ca="1" si="1301"/>
        <v>0</v>
      </c>
      <c r="BQ1056" s="1250">
        <f t="shared" ca="1" si="1301"/>
        <v>0</v>
      </c>
      <c r="BR1056" s="1250">
        <f t="shared" ref="BR1056:CJ1056" ca="1" si="1302">-BR1007-BR1011-BR1012-BR1010</f>
        <v>0</v>
      </c>
      <c r="BS1056" s="1250">
        <f t="shared" ca="1" si="1302"/>
        <v>0</v>
      </c>
      <c r="BT1056" s="1250">
        <f t="shared" ca="1" si="1302"/>
        <v>0</v>
      </c>
      <c r="BU1056" s="1250">
        <f t="shared" ca="1" si="1302"/>
        <v>0</v>
      </c>
      <c r="BV1056" s="1250">
        <f t="shared" ca="1" si="1302"/>
        <v>0</v>
      </c>
      <c r="BW1056" s="1250">
        <f t="shared" ca="1" si="1302"/>
        <v>0</v>
      </c>
      <c r="BX1056" s="1250">
        <f t="shared" ca="1" si="1302"/>
        <v>0</v>
      </c>
      <c r="BY1056" s="1250">
        <f t="shared" ca="1" si="1302"/>
        <v>0</v>
      </c>
      <c r="BZ1056" s="1250">
        <f t="shared" ca="1" si="1302"/>
        <v>0</v>
      </c>
      <c r="CA1056" s="1250">
        <f t="shared" ca="1" si="1302"/>
        <v>0</v>
      </c>
      <c r="CB1056" s="1250">
        <f t="shared" ca="1" si="1302"/>
        <v>0</v>
      </c>
      <c r="CC1056" s="1250">
        <f t="shared" ca="1" si="1302"/>
        <v>0</v>
      </c>
      <c r="CD1056" s="1250">
        <f t="shared" ca="1" si="1302"/>
        <v>0</v>
      </c>
      <c r="CE1056" s="1250">
        <f t="shared" ca="1" si="1302"/>
        <v>0</v>
      </c>
      <c r="CF1056" s="1250">
        <f t="shared" ca="1" si="1302"/>
        <v>0</v>
      </c>
      <c r="CG1056" s="1250">
        <f t="shared" ca="1" si="1302"/>
        <v>0</v>
      </c>
      <c r="CH1056" s="1250">
        <f t="shared" ca="1" si="1302"/>
        <v>0</v>
      </c>
      <c r="CI1056" s="1250">
        <f t="shared" ca="1" si="1302"/>
        <v>0</v>
      </c>
      <c r="CJ1056" s="1250">
        <f t="shared" ca="1" si="1302"/>
        <v>0</v>
      </c>
      <c r="CK1056" s="1250">
        <f t="shared" ref="CK1056:DU1056" ca="1" si="1303">-CK1007-CK1011-CK1012</f>
        <v>0</v>
      </c>
      <c r="CL1056" s="1250">
        <f t="shared" ca="1" si="1303"/>
        <v>0</v>
      </c>
      <c r="CM1056" s="1250">
        <f t="shared" ca="1" si="1303"/>
        <v>0</v>
      </c>
      <c r="CN1056" s="1250">
        <f t="shared" ca="1" si="1303"/>
        <v>0</v>
      </c>
      <c r="CO1056" s="1250">
        <f t="shared" ca="1" si="1303"/>
        <v>0</v>
      </c>
      <c r="CP1056" s="1250">
        <f t="shared" ca="1" si="1303"/>
        <v>0</v>
      </c>
      <c r="CQ1056" s="1250">
        <f t="shared" ca="1" si="1303"/>
        <v>0</v>
      </c>
      <c r="CR1056" s="1250">
        <f t="shared" ca="1" si="1303"/>
        <v>0</v>
      </c>
      <c r="CS1056" s="1250">
        <f t="shared" ca="1" si="1303"/>
        <v>0</v>
      </c>
      <c r="CT1056" s="1250">
        <f t="shared" ca="1" si="1303"/>
        <v>0</v>
      </c>
      <c r="CU1056" s="1250">
        <f t="shared" ca="1" si="1303"/>
        <v>0</v>
      </c>
      <c r="CV1056" s="1250">
        <f t="shared" ca="1" si="1303"/>
        <v>0</v>
      </c>
      <c r="CW1056" s="1250">
        <f t="shared" ca="1" si="1303"/>
        <v>0</v>
      </c>
      <c r="CX1056" s="1250">
        <f t="shared" ca="1" si="1303"/>
        <v>0</v>
      </c>
      <c r="CY1056" s="1250">
        <f t="shared" ca="1" si="1303"/>
        <v>0</v>
      </c>
      <c r="CZ1056" s="1250">
        <f t="shared" ca="1" si="1303"/>
        <v>0</v>
      </c>
      <c r="DA1056" s="1250">
        <f t="shared" ca="1" si="1303"/>
        <v>0</v>
      </c>
      <c r="DB1056" s="1250">
        <f t="shared" ca="1" si="1303"/>
        <v>0</v>
      </c>
      <c r="DC1056" s="1250">
        <f t="shared" ca="1" si="1303"/>
        <v>0</v>
      </c>
      <c r="DD1056" s="1250">
        <f t="shared" ca="1" si="1303"/>
        <v>0</v>
      </c>
      <c r="DE1056" s="1250">
        <f t="shared" ca="1" si="1303"/>
        <v>0</v>
      </c>
      <c r="DF1056" s="1250">
        <f t="shared" ca="1" si="1303"/>
        <v>0</v>
      </c>
      <c r="DG1056" s="1250">
        <f t="shared" ca="1" si="1303"/>
        <v>0</v>
      </c>
      <c r="DH1056" s="1250">
        <f t="shared" ca="1" si="1303"/>
        <v>0</v>
      </c>
      <c r="DI1056" s="1250">
        <f t="shared" ca="1" si="1303"/>
        <v>0</v>
      </c>
      <c r="DJ1056" s="1250">
        <f t="shared" ca="1" si="1303"/>
        <v>0</v>
      </c>
      <c r="DK1056" s="1250">
        <f t="shared" ca="1" si="1303"/>
        <v>0</v>
      </c>
      <c r="DL1056" s="1250">
        <f t="shared" ca="1" si="1303"/>
        <v>0</v>
      </c>
      <c r="DM1056" s="1250">
        <f t="shared" ca="1" si="1303"/>
        <v>0</v>
      </c>
      <c r="DN1056" s="1250">
        <f t="shared" ca="1" si="1303"/>
        <v>0</v>
      </c>
      <c r="DO1056" s="1250">
        <f t="shared" ca="1" si="1303"/>
        <v>0</v>
      </c>
      <c r="DP1056" s="1250">
        <f t="shared" ca="1" si="1303"/>
        <v>0</v>
      </c>
      <c r="DQ1056" s="1250">
        <f t="shared" ca="1" si="1303"/>
        <v>0</v>
      </c>
      <c r="DR1056" s="1250">
        <f t="shared" ca="1" si="1303"/>
        <v>0</v>
      </c>
      <c r="DS1056" s="1250">
        <f t="shared" ca="1" si="1303"/>
        <v>0</v>
      </c>
      <c r="DT1056" s="1250">
        <f t="shared" ca="1" si="1303"/>
        <v>0</v>
      </c>
      <c r="DU1056" s="1250">
        <f t="shared" ca="1" si="1303"/>
        <v>0</v>
      </c>
      <c r="DV1056" s="28" t="s">
        <v>803</v>
      </c>
    </row>
    <row r="1057" spans="1:126">
      <c r="A1057" s="28" t="s">
        <v>921</v>
      </c>
      <c r="C1057" s="701" t="e">
        <f ca="1">XIRR(D1056:BM1056,D1055:BM1055,0.1)</f>
        <v>#DIV/0!</v>
      </c>
      <c r="D1057" s="1250" t="e">
        <f t="shared" ref="D1057:AI1057" ca="1" si="1304">D754</f>
        <v>#DIV/0!</v>
      </c>
      <c r="E1057" s="1250" t="e">
        <f t="shared" ca="1" si="1304"/>
        <v>#DIV/0!</v>
      </c>
      <c r="F1057" s="1250" t="e">
        <f t="shared" ca="1" si="1304"/>
        <v>#DIV/0!</v>
      </c>
      <c r="G1057" s="1250" t="e">
        <f t="shared" ca="1" si="1304"/>
        <v>#DIV/0!</v>
      </c>
      <c r="H1057" s="1250" t="e">
        <f t="shared" ca="1" si="1304"/>
        <v>#DIV/0!</v>
      </c>
      <c r="I1057" s="1250" t="e">
        <f t="shared" ca="1" si="1304"/>
        <v>#DIV/0!</v>
      </c>
      <c r="J1057" s="1250" t="e">
        <f t="shared" ca="1" si="1304"/>
        <v>#DIV/0!</v>
      </c>
      <c r="K1057" s="1250" t="e">
        <f t="shared" ca="1" si="1304"/>
        <v>#DIV/0!</v>
      </c>
      <c r="L1057" s="1250" t="e">
        <f t="shared" ca="1" si="1304"/>
        <v>#DIV/0!</v>
      </c>
      <c r="M1057" s="1250" t="e">
        <f t="shared" ca="1" si="1304"/>
        <v>#DIV/0!</v>
      </c>
      <c r="N1057" s="1250" t="e">
        <f t="shared" ca="1" si="1304"/>
        <v>#DIV/0!</v>
      </c>
      <c r="O1057" s="1250" t="e">
        <f t="shared" ca="1" si="1304"/>
        <v>#DIV/0!</v>
      </c>
      <c r="P1057" s="1250" t="e">
        <f t="shared" ca="1" si="1304"/>
        <v>#DIV/0!</v>
      </c>
      <c r="Q1057" s="1250" t="e">
        <f t="shared" ca="1" si="1304"/>
        <v>#DIV/0!</v>
      </c>
      <c r="R1057" s="1250" t="e">
        <f t="shared" ca="1" si="1304"/>
        <v>#DIV/0!</v>
      </c>
      <c r="S1057" s="1250" t="e">
        <f t="shared" ca="1" si="1304"/>
        <v>#DIV/0!</v>
      </c>
      <c r="T1057" s="1250" t="e">
        <f t="shared" ca="1" si="1304"/>
        <v>#DIV/0!</v>
      </c>
      <c r="U1057" s="1250" t="e">
        <f t="shared" ca="1" si="1304"/>
        <v>#DIV/0!</v>
      </c>
      <c r="V1057" s="1250" t="e">
        <f t="shared" ca="1" si="1304"/>
        <v>#DIV/0!</v>
      </c>
      <c r="W1057" s="1250" t="e">
        <f t="shared" ca="1" si="1304"/>
        <v>#DIV/0!</v>
      </c>
      <c r="X1057" s="1250" t="e">
        <f t="shared" ca="1" si="1304"/>
        <v>#DIV/0!</v>
      </c>
      <c r="Y1057" s="1250" t="e">
        <f t="shared" ca="1" si="1304"/>
        <v>#DIV/0!</v>
      </c>
      <c r="Z1057" s="1250" t="e">
        <f t="shared" ca="1" si="1304"/>
        <v>#DIV/0!</v>
      </c>
      <c r="AA1057" s="1250" t="e">
        <f t="shared" ca="1" si="1304"/>
        <v>#DIV/0!</v>
      </c>
      <c r="AB1057" s="1250" t="e">
        <f t="shared" ca="1" si="1304"/>
        <v>#DIV/0!</v>
      </c>
      <c r="AC1057" s="1250" t="e">
        <f t="shared" ca="1" si="1304"/>
        <v>#DIV/0!</v>
      </c>
      <c r="AD1057" s="1250" t="e">
        <f t="shared" ca="1" si="1304"/>
        <v>#DIV/0!</v>
      </c>
      <c r="AE1057" s="1250" t="e">
        <f t="shared" ca="1" si="1304"/>
        <v>#DIV/0!</v>
      </c>
      <c r="AF1057" s="1250" t="e">
        <f t="shared" ca="1" si="1304"/>
        <v>#DIV/0!</v>
      </c>
      <c r="AG1057" s="1250" t="e">
        <f t="shared" ca="1" si="1304"/>
        <v>#DIV/0!</v>
      </c>
      <c r="AH1057" s="1250" t="e">
        <f t="shared" ca="1" si="1304"/>
        <v>#DIV/0!</v>
      </c>
      <c r="AI1057" s="1250" t="e">
        <f t="shared" ca="1" si="1304"/>
        <v>#DIV/0!</v>
      </c>
      <c r="AJ1057" s="1250" t="e">
        <f t="shared" ref="AJ1057:BO1057" ca="1" si="1305">AJ754</f>
        <v>#DIV/0!</v>
      </c>
      <c r="AK1057" s="1250" t="e">
        <f t="shared" ca="1" si="1305"/>
        <v>#DIV/0!</v>
      </c>
      <c r="AL1057" s="1250" t="e">
        <f t="shared" ca="1" si="1305"/>
        <v>#DIV/0!</v>
      </c>
      <c r="AM1057" s="1250" t="e">
        <f t="shared" ca="1" si="1305"/>
        <v>#DIV/0!</v>
      </c>
      <c r="AN1057" s="1250" t="e">
        <f t="shared" ca="1" si="1305"/>
        <v>#DIV/0!</v>
      </c>
      <c r="AO1057" s="1250" t="e">
        <f t="shared" ca="1" si="1305"/>
        <v>#DIV/0!</v>
      </c>
      <c r="AP1057" s="1250" t="e">
        <f t="shared" ca="1" si="1305"/>
        <v>#DIV/0!</v>
      </c>
      <c r="AQ1057" s="1250" t="e">
        <f t="shared" ca="1" si="1305"/>
        <v>#DIV/0!</v>
      </c>
      <c r="AR1057" s="1250" t="e">
        <f t="shared" ca="1" si="1305"/>
        <v>#DIV/0!</v>
      </c>
      <c r="AS1057" s="1250" t="e">
        <f t="shared" ca="1" si="1305"/>
        <v>#DIV/0!</v>
      </c>
      <c r="AT1057" s="1250" t="e">
        <f t="shared" ca="1" si="1305"/>
        <v>#DIV/0!</v>
      </c>
      <c r="AU1057" s="1250" t="e">
        <f t="shared" ca="1" si="1305"/>
        <v>#DIV/0!</v>
      </c>
      <c r="AV1057" s="1250" t="e">
        <f t="shared" ca="1" si="1305"/>
        <v>#DIV/0!</v>
      </c>
      <c r="AW1057" s="1250" t="e">
        <f t="shared" ca="1" si="1305"/>
        <v>#DIV/0!</v>
      </c>
      <c r="AX1057" s="1250" t="e">
        <f t="shared" ca="1" si="1305"/>
        <v>#DIV/0!</v>
      </c>
      <c r="AY1057" s="1250" t="e">
        <f t="shared" ca="1" si="1305"/>
        <v>#DIV/0!</v>
      </c>
      <c r="AZ1057" s="1250" t="e">
        <f t="shared" ca="1" si="1305"/>
        <v>#DIV/0!</v>
      </c>
      <c r="BA1057" s="1250">
        <f t="shared" ca="1" si="1305"/>
        <v>0</v>
      </c>
      <c r="BB1057" s="1250">
        <f t="shared" ca="1" si="1305"/>
        <v>0</v>
      </c>
      <c r="BC1057" s="1250">
        <f t="shared" ca="1" si="1305"/>
        <v>0</v>
      </c>
      <c r="BD1057" s="1250">
        <f t="shared" ca="1" si="1305"/>
        <v>0</v>
      </c>
      <c r="BE1057" s="1250">
        <f t="shared" ca="1" si="1305"/>
        <v>0</v>
      </c>
      <c r="BF1057" s="1250">
        <f t="shared" ca="1" si="1305"/>
        <v>0</v>
      </c>
      <c r="BG1057" s="1250">
        <f t="shared" ca="1" si="1305"/>
        <v>0</v>
      </c>
      <c r="BH1057" s="1250">
        <f t="shared" ca="1" si="1305"/>
        <v>0</v>
      </c>
      <c r="BI1057" s="1250">
        <f t="shared" ca="1" si="1305"/>
        <v>0</v>
      </c>
      <c r="BJ1057" s="1250">
        <f t="shared" ca="1" si="1305"/>
        <v>0</v>
      </c>
      <c r="BK1057" s="1250">
        <f t="shared" ca="1" si="1305"/>
        <v>0</v>
      </c>
      <c r="BL1057" s="1250">
        <f t="shared" ca="1" si="1305"/>
        <v>0</v>
      </c>
      <c r="BM1057" s="1250">
        <f t="shared" ca="1" si="1305"/>
        <v>0</v>
      </c>
      <c r="BN1057" s="1250">
        <f t="shared" ca="1" si="1305"/>
        <v>0</v>
      </c>
      <c r="BO1057" s="1250">
        <f t="shared" ca="1" si="1305"/>
        <v>0</v>
      </c>
      <c r="BP1057" s="1250">
        <f t="shared" ref="BP1057:CU1057" ca="1" si="1306">BP754</f>
        <v>0</v>
      </c>
      <c r="BQ1057" s="1250">
        <f t="shared" ca="1" si="1306"/>
        <v>0</v>
      </c>
      <c r="BR1057" s="1250">
        <f t="shared" ca="1" si="1306"/>
        <v>0</v>
      </c>
      <c r="BS1057" s="1250">
        <f t="shared" ca="1" si="1306"/>
        <v>0</v>
      </c>
      <c r="BT1057" s="1250">
        <f t="shared" ca="1" si="1306"/>
        <v>0</v>
      </c>
      <c r="BU1057" s="1250">
        <f t="shared" ca="1" si="1306"/>
        <v>0</v>
      </c>
      <c r="BV1057" s="1250">
        <f t="shared" ca="1" si="1306"/>
        <v>0</v>
      </c>
      <c r="BW1057" s="1250">
        <f t="shared" ca="1" si="1306"/>
        <v>0</v>
      </c>
      <c r="BX1057" s="1250">
        <f t="shared" ca="1" si="1306"/>
        <v>0</v>
      </c>
      <c r="BY1057" s="1250">
        <f t="shared" ca="1" si="1306"/>
        <v>0</v>
      </c>
      <c r="BZ1057" s="1250">
        <f t="shared" ca="1" si="1306"/>
        <v>0</v>
      </c>
      <c r="CA1057" s="1250">
        <f t="shared" ca="1" si="1306"/>
        <v>0</v>
      </c>
      <c r="CB1057" s="1250">
        <f t="shared" ca="1" si="1306"/>
        <v>0</v>
      </c>
      <c r="CC1057" s="1250">
        <f t="shared" ca="1" si="1306"/>
        <v>0</v>
      </c>
      <c r="CD1057" s="1250">
        <f t="shared" ca="1" si="1306"/>
        <v>0</v>
      </c>
      <c r="CE1057" s="1250">
        <f t="shared" ca="1" si="1306"/>
        <v>0</v>
      </c>
      <c r="CF1057" s="1250">
        <f t="shared" ca="1" si="1306"/>
        <v>0</v>
      </c>
      <c r="CG1057" s="1250">
        <f t="shared" ca="1" si="1306"/>
        <v>0</v>
      </c>
      <c r="CH1057" s="1250">
        <f t="shared" ca="1" si="1306"/>
        <v>0</v>
      </c>
      <c r="CI1057" s="1250">
        <f t="shared" ca="1" si="1306"/>
        <v>0</v>
      </c>
      <c r="CJ1057" s="1250">
        <f t="shared" ca="1" si="1306"/>
        <v>0</v>
      </c>
      <c r="CK1057" s="1250">
        <f t="shared" ca="1" si="1306"/>
        <v>0</v>
      </c>
      <c r="CL1057" s="1250">
        <f t="shared" ca="1" si="1306"/>
        <v>0</v>
      </c>
      <c r="CM1057" s="1250">
        <f t="shared" ca="1" si="1306"/>
        <v>0</v>
      </c>
      <c r="CN1057" s="1250">
        <f t="shared" ca="1" si="1306"/>
        <v>0</v>
      </c>
      <c r="CO1057" s="1250">
        <f t="shared" ca="1" si="1306"/>
        <v>0</v>
      </c>
      <c r="CP1057" s="1250">
        <f t="shared" ca="1" si="1306"/>
        <v>0</v>
      </c>
      <c r="CQ1057" s="1250">
        <f t="shared" ca="1" si="1306"/>
        <v>0</v>
      </c>
      <c r="CR1057" s="1250">
        <f t="shared" ca="1" si="1306"/>
        <v>0</v>
      </c>
      <c r="CS1057" s="1250">
        <f t="shared" ca="1" si="1306"/>
        <v>0</v>
      </c>
      <c r="CT1057" s="1250">
        <f t="shared" ca="1" si="1306"/>
        <v>0</v>
      </c>
      <c r="CU1057" s="1250">
        <f t="shared" ca="1" si="1306"/>
        <v>0</v>
      </c>
      <c r="CV1057" s="1250">
        <f t="shared" ref="CV1057:DU1057" ca="1" si="1307">CV754</f>
        <v>0</v>
      </c>
      <c r="CW1057" s="1250">
        <f t="shared" ca="1" si="1307"/>
        <v>0</v>
      </c>
      <c r="CX1057" s="1250">
        <f t="shared" ca="1" si="1307"/>
        <v>0</v>
      </c>
      <c r="CY1057" s="1250">
        <f t="shared" ca="1" si="1307"/>
        <v>0</v>
      </c>
      <c r="CZ1057" s="1250">
        <f t="shared" ca="1" si="1307"/>
        <v>0</v>
      </c>
      <c r="DA1057" s="1250">
        <f t="shared" ca="1" si="1307"/>
        <v>0</v>
      </c>
      <c r="DB1057" s="1250">
        <f t="shared" ca="1" si="1307"/>
        <v>0</v>
      </c>
      <c r="DC1057" s="1250">
        <f t="shared" ca="1" si="1307"/>
        <v>0</v>
      </c>
      <c r="DD1057" s="1250">
        <f t="shared" ca="1" si="1307"/>
        <v>0</v>
      </c>
      <c r="DE1057" s="1250">
        <f t="shared" ca="1" si="1307"/>
        <v>0</v>
      </c>
      <c r="DF1057" s="1250">
        <f t="shared" ca="1" si="1307"/>
        <v>0</v>
      </c>
      <c r="DG1057" s="1250">
        <f t="shared" ca="1" si="1307"/>
        <v>0</v>
      </c>
      <c r="DH1057" s="1250">
        <f t="shared" ca="1" si="1307"/>
        <v>0</v>
      </c>
      <c r="DI1057" s="1250">
        <f t="shared" ca="1" si="1307"/>
        <v>0</v>
      </c>
      <c r="DJ1057" s="1250">
        <f t="shared" ca="1" si="1307"/>
        <v>0</v>
      </c>
      <c r="DK1057" s="1250">
        <f t="shared" ca="1" si="1307"/>
        <v>0</v>
      </c>
      <c r="DL1057" s="1250">
        <f t="shared" ca="1" si="1307"/>
        <v>0</v>
      </c>
      <c r="DM1057" s="1250">
        <f t="shared" ca="1" si="1307"/>
        <v>0</v>
      </c>
      <c r="DN1057" s="1250">
        <f t="shared" ca="1" si="1307"/>
        <v>0</v>
      </c>
      <c r="DO1057" s="1250">
        <f t="shared" ca="1" si="1307"/>
        <v>0</v>
      </c>
      <c r="DP1057" s="1250">
        <f t="shared" ca="1" si="1307"/>
        <v>0</v>
      </c>
      <c r="DQ1057" s="1250">
        <f t="shared" ca="1" si="1307"/>
        <v>0</v>
      </c>
      <c r="DR1057" s="1250">
        <f t="shared" ca="1" si="1307"/>
        <v>0</v>
      </c>
      <c r="DS1057" s="1250">
        <f t="shared" ca="1" si="1307"/>
        <v>0</v>
      </c>
      <c r="DT1057" s="1250">
        <f t="shared" ca="1" si="1307"/>
        <v>0</v>
      </c>
      <c r="DU1057" s="1250">
        <f t="shared" ca="1" si="1307"/>
        <v>0</v>
      </c>
      <c r="DV1057" s="28" t="s">
        <v>803</v>
      </c>
    </row>
    <row r="1058" spans="1:126">
      <c r="A1058" s="28" t="s">
        <v>922</v>
      </c>
      <c r="C1058" s="1250" t="e">
        <f ca="1">SUM(D1058:DU1058)</f>
        <v>#DIV/0!</v>
      </c>
      <c r="D1058" s="1250" t="e">
        <f t="shared" ref="D1058:AI1058" ca="1" si="1308">D1056-D1057</f>
        <v>#DIV/0!</v>
      </c>
      <c r="E1058" s="1250" t="e">
        <f t="shared" ca="1" si="1308"/>
        <v>#DIV/0!</v>
      </c>
      <c r="F1058" s="1250" t="e">
        <f t="shared" ca="1" si="1308"/>
        <v>#DIV/0!</v>
      </c>
      <c r="G1058" s="1250" t="e">
        <f t="shared" ca="1" si="1308"/>
        <v>#DIV/0!</v>
      </c>
      <c r="H1058" s="1250" t="e">
        <f t="shared" ca="1" si="1308"/>
        <v>#DIV/0!</v>
      </c>
      <c r="I1058" s="1250" t="e">
        <f t="shared" ca="1" si="1308"/>
        <v>#DIV/0!</v>
      </c>
      <c r="J1058" s="1250" t="e">
        <f t="shared" ca="1" si="1308"/>
        <v>#DIV/0!</v>
      </c>
      <c r="K1058" s="1250" t="e">
        <f t="shared" ca="1" si="1308"/>
        <v>#DIV/0!</v>
      </c>
      <c r="L1058" s="1250" t="e">
        <f t="shared" ca="1" si="1308"/>
        <v>#DIV/0!</v>
      </c>
      <c r="M1058" s="1250" t="e">
        <f t="shared" ca="1" si="1308"/>
        <v>#DIV/0!</v>
      </c>
      <c r="N1058" s="1250" t="e">
        <f t="shared" ca="1" si="1308"/>
        <v>#DIV/0!</v>
      </c>
      <c r="O1058" s="1250" t="e">
        <f t="shared" ca="1" si="1308"/>
        <v>#DIV/0!</v>
      </c>
      <c r="P1058" s="1250" t="e">
        <f t="shared" ca="1" si="1308"/>
        <v>#DIV/0!</v>
      </c>
      <c r="Q1058" s="1250" t="e">
        <f t="shared" ca="1" si="1308"/>
        <v>#DIV/0!</v>
      </c>
      <c r="R1058" s="1250" t="e">
        <f t="shared" ca="1" si="1308"/>
        <v>#DIV/0!</v>
      </c>
      <c r="S1058" s="1250" t="e">
        <f t="shared" ca="1" si="1308"/>
        <v>#DIV/0!</v>
      </c>
      <c r="T1058" s="1250" t="e">
        <f t="shared" ca="1" si="1308"/>
        <v>#DIV/0!</v>
      </c>
      <c r="U1058" s="1250" t="e">
        <f t="shared" ca="1" si="1308"/>
        <v>#DIV/0!</v>
      </c>
      <c r="V1058" s="1250" t="e">
        <f t="shared" ca="1" si="1308"/>
        <v>#DIV/0!</v>
      </c>
      <c r="W1058" s="1250" t="e">
        <f t="shared" ca="1" si="1308"/>
        <v>#DIV/0!</v>
      </c>
      <c r="X1058" s="1250" t="e">
        <f t="shared" ca="1" si="1308"/>
        <v>#DIV/0!</v>
      </c>
      <c r="Y1058" s="1250" t="e">
        <f t="shared" ca="1" si="1308"/>
        <v>#DIV/0!</v>
      </c>
      <c r="Z1058" s="1250" t="e">
        <f t="shared" ca="1" si="1308"/>
        <v>#DIV/0!</v>
      </c>
      <c r="AA1058" s="1250" t="e">
        <f t="shared" ca="1" si="1308"/>
        <v>#DIV/0!</v>
      </c>
      <c r="AB1058" s="1250" t="e">
        <f t="shared" ca="1" si="1308"/>
        <v>#DIV/0!</v>
      </c>
      <c r="AC1058" s="1250" t="e">
        <f t="shared" ca="1" si="1308"/>
        <v>#DIV/0!</v>
      </c>
      <c r="AD1058" s="1250" t="e">
        <f t="shared" ca="1" si="1308"/>
        <v>#DIV/0!</v>
      </c>
      <c r="AE1058" s="1250" t="e">
        <f t="shared" ca="1" si="1308"/>
        <v>#DIV/0!</v>
      </c>
      <c r="AF1058" s="1250" t="e">
        <f t="shared" ca="1" si="1308"/>
        <v>#DIV/0!</v>
      </c>
      <c r="AG1058" s="1250" t="e">
        <f t="shared" ca="1" si="1308"/>
        <v>#DIV/0!</v>
      </c>
      <c r="AH1058" s="1250" t="e">
        <f t="shared" ca="1" si="1308"/>
        <v>#DIV/0!</v>
      </c>
      <c r="AI1058" s="1250" t="e">
        <f t="shared" ca="1" si="1308"/>
        <v>#DIV/0!</v>
      </c>
      <c r="AJ1058" s="1250" t="e">
        <f t="shared" ref="AJ1058:BO1058" ca="1" si="1309">AJ1056-AJ1057</f>
        <v>#DIV/0!</v>
      </c>
      <c r="AK1058" s="1250" t="e">
        <f t="shared" ca="1" si="1309"/>
        <v>#DIV/0!</v>
      </c>
      <c r="AL1058" s="1250" t="e">
        <f t="shared" ca="1" si="1309"/>
        <v>#DIV/0!</v>
      </c>
      <c r="AM1058" s="1250" t="e">
        <f t="shared" ca="1" si="1309"/>
        <v>#DIV/0!</v>
      </c>
      <c r="AN1058" s="1250" t="e">
        <f t="shared" ca="1" si="1309"/>
        <v>#DIV/0!</v>
      </c>
      <c r="AO1058" s="1250" t="e">
        <f t="shared" ca="1" si="1309"/>
        <v>#DIV/0!</v>
      </c>
      <c r="AP1058" s="1250" t="e">
        <f t="shared" ca="1" si="1309"/>
        <v>#DIV/0!</v>
      </c>
      <c r="AQ1058" s="1250" t="e">
        <f t="shared" ca="1" si="1309"/>
        <v>#DIV/0!</v>
      </c>
      <c r="AR1058" s="1250" t="e">
        <f t="shared" ca="1" si="1309"/>
        <v>#DIV/0!</v>
      </c>
      <c r="AS1058" s="1250" t="e">
        <f t="shared" ca="1" si="1309"/>
        <v>#DIV/0!</v>
      </c>
      <c r="AT1058" s="1250" t="e">
        <f t="shared" ca="1" si="1309"/>
        <v>#DIV/0!</v>
      </c>
      <c r="AU1058" s="1250" t="e">
        <f t="shared" ca="1" si="1309"/>
        <v>#DIV/0!</v>
      </c>
      <c r="AV1058" s="1250" t="e">
        <f t="shared" ca="1" si="1309"/>
        <v>#DIV/0!</v>
      </c>
      <c r="AW1058" s="1250" t="e">
        <f t="shared" ca="1" si="1309"/>
        <v>#DIV/0!</v>
      </c>
      <c r="AX1058" s="1250" t="e">
        <f t="shared" ca="1" si="1309"/>
        <v>#DIV/0!</v>
      </c>
      <c r="AY1058" s="1250" t="e">
        <f t="shared" ca="1" si="1309"/>
        <v>#DIV/0!</v>
      </c>
      <c r="AZ1058" s="1250" t="e">
        <f t="shared" ca="1" si="1309"/>
        <v>#DIV/0!</v>
      </c>
      <c r="BA1058" s="1250">
        <f t="shared" ca="1" si="1309"/>
        <v>0</v>
      </c>
      <c r="BB1058" s="1250">
        <f t="shared" ca="1" si="1309"/>
        <v>0</v>
      </c>
      <c r="BC1058" s="1250">
        <f t="shared" ca="1" si="1309"/>
        <v>0</v>
      </c>
      <c r="BD1058" s="1250">
        <f t="shared" ca="1" si="1309"/>
        <v>0</v>
      </c>
      <c r="BE1058" s="1250">
        <f t="shared" ca="1" si="1309"/>
        <v>0</v>
      </c>
      <c r="BF1058" s="1250">
        <f t="shared" ca="1" si="1309"/>
        <v>0</v>
      </c>
      <c r="BG1058" s="1250">
        <f t="shared" ca="1" si="1309"/>
        <v>0</v>
      </c>
      <c r="BH1058" s="1250">
        <f t="shared" ca="1" si="1309"/>
        <v>0</v>
      </c>
      <c r="BI1058" s="1250">
        <f t="shared" ca="1" si="1309"/>
        <v>0</v>
      </c>
      <c r="BJ1058" s="1250">
        <f t="shared" ca="1" si="1309"/>
        <v>0</v>
      </c>
      <c r="BK1058" s="1250">
        <f t="shared" ca="1" si="1309"/>
        <v>0</v>
      </c>
      <c r="BL1058" s="1250">
        <f t="shared" ca="1" si="1309"/>
        <v>0</v>
      </c>
      <c r="BM1058" s="1250">
        <f t="shared" ca="1" si="1309"/>
        <v>0</v>
      </c>
      <c r="BN1058" s="1250">
        <f t="shared" ca="1" si="1309"/>
        <v>0</v>
      </c>
      <c r="BO1058" s="1250">
        <f t="shared" ca="1" si="1309"/>
        <v>0</v>
      </c>
      <c r="BP1058" s="1250">
        <f t="shared" ref="BP1058:CU1058" ca="1" si="1310">BP1056-BP1057</f>
        <v>0</v>
      </c>
      <c r="BQ1058" s="1250">
        <f t="shared" ca="1" si="1310"/>
        <v>0</v>
      </c>
      <c r="BR1058" s="1250">
        <f t="shared" ca="1" si="1310"/>
        <v>0</v>
      </c>
      <c r="BS1058" s="1250">
        <f t="shared" ca="1" si="1310"/>
        <v>0</v>
      </c>
      <c r="BT1058" s="1250">
        <f t="shared" ca="1" si="1310"/>
        <v>0</v>
      </c>
      <c r="BU1058" s="1250">
        <f t="shared" ca="1" si="1310"/>
        <v>0</v>
      </c>
      <c r="BV1058" s="1250">
        <f t="shared" ca="1" si="1310"/>
        <v>0</v>
      </c>
      <c r="BW1058" s="1250">
        <f t="shared" ca="1" si="1310"/>
        <v>0</v>
      </c>
      <c r="BX1058" s="1250">
        <f t="shared" ca="1" si="1310"/>
        <v>0</v>
      </c>
      <c r="BY1058" s="1250">
        <f t="shared" ca="1" si="1310"/>
        <v>0</v>
      </c>
      <c r="BZ1058" s="1250">
        <f t="shared" ca="1" si="1310"/>
        <v>0</v>
      </c>
      <c r="CA1058" s="1250">
        <f t="shared" ca="1" si="1310"/>
        <v>0</v>
      </c>
      <c r="CB1058" s="1250">
        <f t="shared" ca="1" si="1310"/>
        <v>0</v>
      </c>
      <c r="CC1058" s="1250">
        <f t="shared" ca="1" si="1310"/>
        <v>0</v>
      </c>
      <c r="CD1058" s="1250">
        <f t="shared" ca="1" si="1310"/>
        <v>0</v>
      </c>
      <c r="CE1058" s="1250">
        <f t="shared" ca="1" si="1310"/>
        <v>0</v>
      </c>
      <c r="CF1058" s="1250">
        <f t="shared" ca="1" si="1310"/>
        <v>0</v>
      </c>
      <c r="CG1058" s="1250">
        <f t="shared" ca="1" si="1310"/>
        <v>0</v>
      </c>
      <c r="CH1058" s="1250">
        <f t="shared" ca="1" si="1310"/>
        <v>0</v>
      </c>
      <c r="CI1058" s="1250">
        <f t="shared" ca="1" si="1310"/>
        <v>0</v>
      </c>
      <c r="CJ1058" s="1250">
        <f t="shared" ca="1" si="1310"/>
        <v>0</v>
      </c>
      <c r="CK1058" s="1250">
        <f t="shared" ca="1" si="1310"/>
        <v>0</v>
      </c>
      <c r="CL1058" s="1250">
        <f t="shared" ca="1" si="1310"/>
        <v>0</v>
      </c>
      <c r="CM1058" s="1250">
        <f t="shared" ca="1" si="1310"/>
        <v>0</v>
      </c>
      <c r="CN1058" s="1250">
        <f t="shared" ca="1" si="1310"/>
        <v>0</v>
      </c>
      <c r="CO1058" s="1250">
        <f t="shared" ca="1" si="1310"/>
        <v>0</v>
      </c>
      <c r="CP1058" s="1250">
        <f t="shared" ca="1" si="1310"/>
        <v>0</v>
      </c>
      <c r="CQ1058" s="1250">
        <f t="shared" ca="1" si="1310"/>
        <v>0</v>
      </c>
      <c r="CR1058" s="1250">
        <f t="shared" ca="1" si="1310"/>
        <v>0</v>
      </c>
      <c r="CS1058" s="1250">
        <f t="shared" ca="1" si="1310"/>
        <v>0</v>
      </c>
      <c r="CT1058" s="1250">
        <f t="shared" ca="1" si="1310"/>
        <v>0</v>
      </c>
      <c r="CU1058" s="1250">
        <f t="shared" ca="1" si="1310"/>
        <v>0</v>
      </c>
      <c r="CV1058" s="1250">
        <f t="shared" ref="CV1058:EA1058" ca="1" si="1311">CV1056-CV1057</f>
        <v>0</v>
      </c>
      <c r="CW1058" s="1250">
        <f t="shared" ca="1" si="1311"/>
        <v>0</v>
      </c>
      <c r="CX1058" s="1250">
        <f t="shared" ca="1" si="1311"/>
        <v>0</v>
      </c>
      <c r="CY1058" s="1250">
        <f t="shared" ca="1" si="1311"/>
        <v>0</v>
      </c>
      <c r="CZ1058" s="1250">
        <f t="shared" ca="1" si="1311"/>
        <v>0</v>
      </c>
      <c r="DA1058" s="1250">
        <f t="shared" ca="1" si="1311"/>
        <v>0</v>
      </c>
      <c r="DB1058" s="1250">
        <f t="shared" ca="1" si="1311"/>
        <v>0</v>
      </c>
      <c r="DC1058" s="1250">
        <f t="shared" ca="1" si="1311"/>
        <v>0</v>
      </c>
      <c r="DD1058" s="1250">
        <f t="shared" ca="1" si="1311"/>
        <v>0</v>
      </c>
      <c r="DE1058" s="1250">
        <f t="shared" ca="1" si="1311"/>
        <v>0</v>
      </c>
      <c r="DF1058" s="1250">
        <f t="shared" ca="1" si="1311"/>
        <v>0</v>
      </c>
      <c r="DG1058" s="1250">
        <f t="shared" ca="1" si="1311"/>
        <v>0</v>
      </c>
      <c r="DH1058" s="1250">
        <f t="shared" ca="1" si="1311"/>
        <v>0</v>
      </c>
      <c r="DI1058" s="1250">
        <f t="shared" ca="1" si="1311"/>
        <v>0</v>
      </c>
      <c r="DJ1058" s="1250">
        <f t="shared" ca="1" si="1311"/>
        <v>0</v>
      </c>
      <c r="DK1058" s="1250">
        <f t="shared" ca="1" si="1311"/>
        <v>0</v>
      </c>
      <c r="DL1058" s="1250">
        <f t="shared" ca="1" si="1311"/>
        <v>0</v>
      </c>
      <c r="DM1058" s="1250">
        <f t="shared" ca="1" si="1311"/>
        <v>0</v>
      </c>
      <c r="DN1058" s="1250">
        <f t="shared" ca="1" si="1311"/>
        <v>0</v>
      </c>
      <c r="DO1058" s="1250">
        <f t="shared" ca="1" si="1311"/>
        <v>0</v>
      </c>
      <c r="DP1058" s="1250">
        <f t="shared" ca="1" si="1311"/>
        <v>0</v>
      </c>
      <c r="DQ1058" s="1250">
        <f t="shared" ca="1" si="1311"/>
        <v>0</v>
      </c>
      <c r="DR1058" s="1250">
        <f t="shared" ca="1" si="1311"/>
        <v>0</v>
      </c>
      <c r="DS1058" s="1250">
        <f t="shared" ca="1" si="1311"/>
        <v>0</v>
      </c>
      <c r="DT1058" s="1250">
        <f t="shared" ca="1" si="1311"/>
        <v>0</v>
      </c>
      <c r="DU1058" s="1250">
        <f t="shared" ca="1" si="1311"/>
        <v>0</v>
      </c>
      <c r="DV1058" s="28" t="s">
        <v>803</v>
      </c>
    </row>
    <row r="1059" spans="1:126">
      <c r="A1059" s="28" t="s">
        <v>923</v>
      </c>
      <c r="C1059" s="1250">
        <f>IF(C45="Equity", E45,0)</f>
        <v>0</v>
      </c>
      <c r="DV1059" s="28" t="s">
        <v>803</v>
      </c>
    </row>
    <row r="1060" spans="1:126">
      <c r="A1060" s="28" t="s">
        <v>924</v>
      </c>
      <c r="C1060" s="1602" t="e">
        <f ca="1">C1058-C1059</f>
        <v>#DIV/0!</v>
      </c>
      <c r="DV1060" s="28" t="s">
        <v>803</v>
      </c>
    </row>
    <row r="1061" spans="1:126">
      <c r="DV1061" s="28" t="s">
        <v>803</v>
      </c>
    </row>
    <row r="1062" spans="1:126">
      <c r="E1062" s="1250"/>
      <c r="DV1062" s="28" t="s">
        <v>803</v>
      </c>
    </row>
    <row r="1063" spans="1:126">
      <c r="E1063" s="1587"/>
      <c r="DV1063" s="28" t="s">
        <v>803</v>
      </c>
    </row>
    <row r="1064" spans="1:126">
      <c r="E1064" s="1251"/>
      <c r="DV1064" s="28" t="s">
        <v>803</v>
      </c>
    </row>
    <row r="1065" spans="1:126">
      <c r="DV1065" s="28" t="s">
        <v>803</v>
      </c>
    </row>
    <row r="1066" spans="1:126">
      <c r="DV1066" s="28" t="s">
        <v>803</v>
      </c>
    </row>
    <row r="1067" spans="1:126">
      <c r="A1067" s="28" t="s">
        <v>925</v>
      </c>
      <c r="E1067" s="1250"/>
      <c r="DV1067" s="28" t="s">
        <v>803</v>
      </c>
    </row>
  </sheetData>
  <mergeCells count="57">
    <mergeCell ref="L11:M11"/>
    <mergeCell ref="T524:T525"/>
    <mergeCell ref="C19:G19"/>
    <mergeCell ref="F556:H556"/>
    <mergeCell ref="C556:D556"/>
    <mergeCell ref="I14:J14"/>
    <mergeCell ref="M524:M525"/>
    <mergeCell ref="D451:E451"/>
    <mergeCell ref="J524:J525"/>
    <mergeCell ref="C582:D582"/>
    <mergeCell ref="I35:J35"/>
    <mergeCell ref="H450:I450"/>
    <mergeCell ref="C897:J897"/>
    <mergeCell ref="N524:N525"/>
    <mergeCell ref="W445:AB445"/>
    <mergeCell ref="C444:C445"/>
    <mergeCell ref="R449:T449"/>
    <mergeCell ref="R450:R452"/>
    <mergeCell ref="T450:T452"/>
    <mergeCell ref="R524:R525"/>
    <mergeCell ref="L524:L525"/>
    <mergeCell ref="C575:D575"/>
    <mergeCell ref="M450:M452"/>
    <mergeCell ref="U557:V557"/>
    <mergeCell ref="J556:L556"/>
    <mergeCell ref="C594:D594"/>
    <mergeCell ref="O524:O525"/>
    <mergeCell ref="C565:D565"/>
    <mergeCell ref="C879:J879"/>
    <mergeCell ref="H452:I453"/>
    <mergeCell ref="I46:J46"/>
    <mergeCell ref="H523:I524"/>
    <mergeCell ref="C888:J888"/>
    <mergeCell ref="D452:E453"/>
    <mergeCell ref="I443:O443"/>
    <mergeCell ref="K524:K525"/>
    <mergeCell ref="J450:J452"/>
    <mergeCell ref="C869:J869"/>
    <mergeCell ref="I444:O448"/>
    <mergeCell ref="L450:L452"/>
    <mergeCell ref="N450:N452"/>
    <mergeCell ref="S524:S525"/>
    <mergeCell ref="F569:M569"/>
    <mergeCell ref="O556:S556"/>
    <mergeCell ref="C6:G6"/>
    <mergeCell ref="H451:I451"/>
    <mergeCell ref="I11:J11"/>
    <mergeCell ref="K450:K452"/>
    <mergeCell ref="I41:J41"/>
    <mergeCell ref="L15:M15"/>
    <mergeCell ref="I6:L6"/>
    <mergeCell ref="C40:D40"/>
    <mergeCell ref="I28:J28"/>
    <mergeCell ref="I12:J12"/>
    <mergeCell ref="M6:N6"/>
    <mergeCell ref="O450:O452"/>
    <mergeCell ref="S450:S452"/>
  </mergeCells>
  <conditionalFormatting sqref="C28:E32">
    <cfRule type="expression" dxfId="56" priority="13">
      <formula>$D$27="No"</formula>
    </cfRule>
  </conditionalFormatting>
  <conditionalFormatting sqref="C190:O190">
    <cfRule type="expression" dxfId="55" priority="7">
      <formula>$D$27="No"</formula>
    </cfRule>
  </conditionalFormatting>
  <conditionalFormatting sqref="C191:O191">
    <cfRule type="expression" dxfId="54" priority="5">
      <formula>$G$27="No"</formula>
    </cfRule>
  </conditionalFormatting>
  <conditionalFormatting sqref="C192:O192 C197:O197 C202:O202">
    <cfRule type="expression" dxfId="53" priority="19">
      <formula>$G$20="No"</formula>
    </cfRule>
  </conditionalFormatting>
  <conditionalFormatting sqref="C193:O193 C198:O198 C203:O203">
    <cfRule type="expression" dxfId="52" priority="12">
      <formula>$D$33="No"</formula>
    </cfRule>
  </conditionalFormatting>
  <conditionalFormatting sqref="C195:O195">
    <cfRule type="expression" dxfId="51" priority="4">
      <formula>$D$27="No"</formula>
    </cfRule>
  </conditionalFormatting>
  <conditionalFormatting sqref="C196:O196">
    <cfRule type="expression" dxfId="50" priority="2">
      <formula>$G$27="No"</formula>
    </cfRule>
  </conditionalFormatting>
  <conditionalFormatting sqref="C200:O200">
    <cfRule type="expression" dxfId="49" priority="3">
      <formula>$D$27="No"</formula>
    </cfRule>
  </conditionalFormatting>
  <conditionalFormatting sqref="C201:O201">
    <cfRule type="expression" dxfId="48" priority="1">
      <formula>$G$27="No"</formula>
    </cfRule>
  </conditionalFormatting>
  <conditionalFormatting sqref="E27">
    <cfRule type="expression" dxfId="47" priority="18">
      <formula>$D$27="No"</formula>
    </cfRule>
  </conditionalFormatting>
  <conditionalFormatting sqref="E33:G33 C34:G34">
    <cfRule type="expression" dxfId="46" priority="14">
      <formula>$D$33="No"</formula>
    </cfRule>
  </conditionalFormatting>
  <conditionalFormatting sqref="F21:G26">
    <cfRule type="expression" dxfId="45" priority="16">
      <formula>$G$20="No"</formula>
    </cfRule>
  </conditionalFormatting>
  <conditionalFormatting sqref="F28:G32">
    <cfRule type="expression" dxfId="44" priority="17">
      <formula>$G$27="No"</formula>
    </cfRule>
  </conditionalFormatting>
  <conditionalFormatting sqref="G24">
    <cfRule type="expression" dxfId="43" priority="15">
      <formula>$G$20="No"</formula>
    </cfRule>
  </conditionalFormatting>
  <dataValidations count="9">
    <dataValidation type="list" allowBlank="1" showInputMessage="1" showErrorMessage="1" sqref="F455 F464 F473 F482 F491" xr:uid="{00000000-0002-0000-0400-000000000000}">
      <formula1>$V$447:$V$450</formula1>
    </dataValidation>
    <dataValidation type="list" allowBlank="1" showInputMessage="1" showErrorMessage="1" sqref="G451 G453" xr:uid="{00000000-0002-0000-0400-000001000000}">
      <formula1>$V$454:$V$460</formula1>
    </dataValidation>
    <dataValidation type="list" allowBlank="1" showInputMessage="1" showErrorMessage="1" sqref="H452:I453 H523:I524" xr:uid="{00000000-0002-0000-0400-000002000000}">
      <formula1>$V$455:$V$460</formula1>
    </dataValidation>
    <dataValidation type="list" allowBlank="1" showInputMessage="1" showErrorMessage="1" sqref="S583" xr:uid="{00000000-0002-0000-0400-000003000000}">
      <formula1>$R$584:$R$590</formula1>
    </dataValidation>
    <dataValidation type="list" allowBlank="1" showInputMessage="1" showErrorMessage="1" sqref="P567" xr:uid="{00000000-0002-0000-0400-000004000000}">
      <formula1>$O$573:$O$578</formula1>
    </dataValidation>
    <dataValidation type="list" allowBlank="1" showInputMessage="1" showErrorMessage="1" sqref="Q7" xr:uid="{00000000-0002-0000-0400-000005000000}">
      <formula1>$P$7:$P$13</formula1>
    </dataValidation>
    <dataValidation type="list" allowBlank="1" showInputMessage="1" showErrorMessage="1" sqref="Q15" xr:uid="{00000000-0002-0000-0400-000006000000}">
      <formula1>"Yes, No"</formula1>
    </dataValidation>
    <dataValidation type="list" allowBlank="1" showInputMessage="1" showErrorMessage="1" sqref="C45" xr:uid="{00000000-0002-0000-0400-000007000000}">
      <formula1>"Equity,Debt"</formula1>
    </dataValidation>
    <dataValidation type="list" allowBlank="1" showInputMessage="1" showErrorMessage="1" sqref="K12 K15 K18 K21" xr:uid="{00000000-0002-0000-0400-000008000000}">
      <formula1>"Yes,No"</formula1>
    </dataValidation>
  </dataValidations>
  <hyperlinks>
    <hyperlink ref="C1" location="Proforma_Annual" display="Proforma_Annual" xr:uid="{00000000-0004-0000-0400-000000000000}"/>
    <hyperlink ref="D1" location="Expense_Details" display="Expense_Details" xr:uid="{00000000-0004-0000-0400-000001000000}"/>
    <hyperlink ref="E1" location="Debt" display="Debt" xr:uid="{00000000-0004-0000-0400-000002000000}"/>
    <hyperlink ref="F1" location="Dev_Budget" display="Dev_Budget" xr:uid="{00000000-0004-0000-0400-000003000000}"/>
    <hyperlink ref="G1" location="IFS" display="IFS" xr:uid="{00000000-0004-0000-0400-000004000000}"/>
    <hyperlink ref="C2" location="Baseline" display="Baseline" xr:uid="{00000000-0004-0000-0400-000005000000}"/>
    <hyperlink ref="D2" location="Proforma_Monthly" display="Proforma_Monthly" xr:uid="{00000000-0004-0000-0400-000006000000}"/>
    <hyperlink ref="E2" location="Unit_Mix" display="Unit_Mix" xr:uid="{00000000-0004-0000-0400-000007000000}"/>
    <hyperlink ref="F2" location="Sensitivity" display="Sensitivity" xr:uid="{00000000-0004-0000-0400-000008000000}"/>
  </hyperlinks>
  <pageMargins left="0.7" right="0.7" top="0.75" bottom="0.75" header="0.3" footer="0.3"/>
  <pageSetup paperSize="9" orientation="portrait"/>
  <rowBreaks count="1" manualBreakCount="1">
    <brk id="61" max="16383" man="1"/>
  </rowBreaks>
  <colBreaks count="1" manualBreakCount="1">
    <brk id="9" max="1048575" man="1"/>
  </colBreak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3"/>
  <sheetViews>
    <sheetView workbookViewId="0">
      <selection activeCell="C9" sqref="C9"/>
    </sheetView>
  </sheetViews>
  <sheetFormatPr defaultRowHeight="14.5"/>
  <cols>
    <col min="2" max="2" width="22.1796875" style="1114" bestFit="1" customWidth="1"/>
    <col min="3" max="3" width="14.1796875" style="1114" bestFit="1" customWidth="1"/>
  </cols>
  <sheetData>
    <row r="2" spans="2:3">
      <c r="B2" t="s">
        <v>926</v>
      </c>
    </row>
    <row r="3" spans="2:3">
      <c r="B3" t="s">
        <v>91</v>
      </c>
      <c r="C3" s="1603">
        <f ca="1">UW!D21</f>
        <v>0</v>
      </c>
    </row>
    <row r="4" spans="2:3">
      <c r="B4" t="s">
        <v>927</v>
      </c>
      <c r="C4" s="1604" t="e">
        <f ca="1">OFFSET(UW!D613,,IF(UW!$E$97&gt;0,UW!$E$95,IF(UW!$F$97&gt;0,UW!$F$95,IF(UW!$G$97&gt;0,UW!$G$95))))/UW!$D$21*12</f>
        <v>#DIV/0!</v>
      </c>
    </row>
    <row r="5" spans="2:3">
      <c r="B5" t="s">
        <v>928</v>
      </c>
      <c r="C5" s="878">
        <f>UW!$J$24</f>
        <v>0</v>
      </c>
    </row>
    <row r="6" spans="2:3">
      <c r="B6" t="s">
        <v>929</v>
      </c>
      <c r="C6" s="878">
        <v>0.04</v>
      </c>
    </row>
    <row r="7" spans="2:3">
      <c r="B7" t="s">
        <v>930</v>
      </c>
      <c r="C7" s="1003" t="e">
        <f ca="1">C3*C4*C5*(1-C6)</f>
        <v>#DIV/0!</v>
      </c>
    </row>
    <row r="8" spans="2:3">
      <c r="B8" t="s">
        <v>550</v>
      </c>
      <c r="C8" s="1003" t="e">
        <f ca="1">C7*0.004</f>
        <v>#DIV/0!</v>
      </c>
    </row>
    <row r="9" spans="2:3">
      <c r="B9" t="s">
        <v>445</v>
      </c>
      <c r="C9" s="1004">
        <f ca="1">UW!D391</f>
        <v>375238.2</v>
      </c>
    </row>
    <row r="10" spans="2:3">
      <c r="B10" t="s">
        <v>589</v>
      </c>
      <c r="C10" s="1004" t="e">
        <f ca="1">C7+C8-C9</f>
        <v>#DIV/0!</v>
      </c>
    </row>
    <row r="12" spans="2:3">
      <c r="B12" t="s">
        <v>931</v>
      </c>
      <c r="C12" s="1004">
        <f>UW!D388+UW!D389</f>
        <v>149700</v>
      </c>
    </row>
    <row r="13" spans="2:3">
      <c r="B13" t="s">
        <v>589</v>
      </c>
      <c r="C13" s="1004" t="e">
        <f ca="1">C10+C12</f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7"/>
  <sheetViews>
    <sheetView workbookViewId="0">
      <selection activeCell="C8" sqref="C8"/>
    </sheetView>
  </sheetViews>
  <sheetFormatPr defaultColWidth="8.7265625" defaultRowHeight="14.5"/>
  <cols>
    <col min="3" max="3" width="10.7265625" style="1114" bestFit="1" customWidth="1"/>
    <col min="4" max="4" width="11.453125" style="1114" bestFit="1" customWidth="1"/>
  </cols>
  <sheetData>
    <row r="2" spans="2:8">
      <c r="B2" t="s">
        <v>932</v>
      </c>
    </row>
    <row r="5" spans="2:8">
      <c r="C5" s="82" t="s">
        <v>933</v>
      </c>
      <c r="D5" s="1605">
        <v>700</v>
      </c>
      <c r="E5" s="1605">
        <v>750</v>
      </c>
      <c r="F5" s="1605">
        <v>800</v>
      </c>
      <c r="G5" s="1605">
        <v>850</v>
      </c>
      <c r="H5" s="1605">
        <v>900</v>
      </c>
    </row>
    <row r="6" spans="2:8">
      <c r="C6" s="60" t="s">
        <v>934</v>
      </c>
      <c r="D6" t="s">
        <v>935</v>
      </c>
      <c r="E6" t="s">
        <v>936</v>
      </c>
      <c r="F6" t="s">
        <v>937</v>
      </c>
      <c r="G6" t="s">
        <v>938</v>
      </c>
      <c r="H6" t="s">
        <v>939</v>
      </c>
    </row>
    <row r="7" spans="2:8">
      <c r="C7" s="60" t="s">
        <v>920</v>
      </c>
      <c r="D7" s="237">
        <v>0.15029999999999999</v>
      </c>
      <c r="E7" s="237">
        <v>0.1502</v>
      </c>
      <c r="F7" s="237">
        <v>0.1502</v>
      </c>
      <c r="G7" s="237">
        <v>0.1502</v>
      </c>
      <c r="H7" s="1078">
        <v>0.15</v>
      </c>
    </row>
  </sheetData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B2:AC77"/>
  <sheetViews>
    <sheetView showGridLines="0" zoomScale="80" zoomScaleNormal="80" workbookViewId="0">
      <selection activeCell="F24" sqref="F24"/>
    </sheetView>
  </sheetViews>
  <sheetFormatPr defaultRowHeight="14.5"/>
  <cols>
    <col min="2" max="2" width="11.7265625" style="1114" bestFit="1" customWidth="1"/>
    <col min="3" max="3" width="45.26953125" style="1114" bestFit="1" customWidth="1"/>
    <col min="4" max="4" width="20.7265625" style="1114" bestFit="1" customWidth="1"/>
    <col min="5" max="5" width="16.26953125" style="1114" bestFit="1" customWidth="1"/>
    <col min="6" max="6" width="15.54296875" style="1114" bestFit="1" customWidth="1"/>
    <col min="7" max="8" width="9" style="1114" bestFit="1" customWidth="1"/>
    <col min="9" max="9" width="10" style="1114" bestFit="1" customWidth="1"/>
    <col min="10" max="10" width="10" style="1114" customWidth="1"/>
    <col min="11" max="12" width="12.7265625" style="1114" bestFit="1" customWidth="1"/>
    <col min="13" max="13" width="10" style="1114" customWidth="1"/>
    <col min="14" max="14" width="15.7265625" style="1114" bestFit="1" customWidth="1"/>
    <col min="15" max="18" width="10" style="1114" customWidth="1"/>
    <col min="19" max="19" width="7.26953125" style="1114" customWidth="1"/>
    <col min="20" max="20" width="10" style="1114" customWidth="1"/>
    <col min="21" max="22" width="16.54296875" style="1114" bestFit="1" customWidth="1"/>
    <col min="23" max="23" width="41.453125" style="1114" bestFit="1" customWidth="1"/>
    <col min="24" max="24" width="16.54296875" style="1114" bestFit="1" customWidth="1"/>
  </cols>
  <sheetData>
    <row r="2" spans="2:25">
      <c r="B2" t="s">
        <v>940</v>
      </c>
      <c r="C2" s="966">
        <f>UW!D7</f>
        <v>0</v>
      </c>
    </row>
    <row r="3" spans="2:25">
      <c r="B3" t="s">
        <v>37</v>
      </c>
      <c r="C3" s="966">
        <f>UW!D8</f>
        <v>0</v>
      </c>
    </row>
    <row r="4" spans="2:25">
      <c r="B4" t="s">
        <v>698</v>
      </c>
      <c r="C4" s="966">
        <f>UW!D10</f>
        <v>0</v>
      </c>
    </row>
    <row r="5" spans="2:25">
      <c r="B5" t="s">
        <v>941</v>
      </c>
      <c r="C5" s="976">
        <f>UW!E12</f>
        <v>0</v>
      </c>
    </row>
    <row r="6" spans="2:25">
      <c r="B6" t="s">
        <v>90</v>
      </c>
      <c r="C6" s="976">
        <f>UW!D20</f>
        <v>0</v>
      </c>
    </row>
    <row r="7" spans="2:25">
      <c r="B7" t="s">
        <v>91</v>
      </c>
      <c r="C7" s="976">
        <f ca="1">UW!D21</f>
        <v>0</v>
      </c>
    </row>
    <row r="9" spans="2:25">
      <c r="B9" t="s">
        <v>942</v>
      </c>
      <c r="D9" s="968">
        <v>8</v>
      </c>
    </row>
    <row r="11" spans="2:25">
      <c r="B11" s="943" t="s">
        <v>943</v>
      </c>
      <c r="C11" s="944"/>
      <c r="D11" s="943" t="s">
        <v>37</v>
      </c>
      <c r="E11" s="944"/>
      <c r="G11" s="943" t="s">
        <v>91</v>
      </c>
      <c r="H11" s="943" t="s">
        <v>944</v>
      </c>
      <c r="I11" s="943" t="s">
        <v>945</v>
      </c>
      <c r="J11" s="943" t="s">
        <v>946</v>
      </c>
      <c r="K11" s="944"/>
      <c r="L11" s="943" t="s">
        <v>947</v>
      </c>
      <c r="M11" s="944"/>
      <c r="N11" s="944"/>
      <c r="O11" s="944"/>
      <c r="P11" s="943" t="s">
        <v>37</v>
      </c>
      <c r="Q11" s="944"/>
      <c r="R11" s="944"/>
      <c r="T11" s="943" t="s">
        <v>91</v>
      </c>
      <c r="U11" s="943" t="s">
        <v>944</v>
      </c>
      <c r="V11" s="943" t="s">
        <v>945</v>
      </c>
      <c r="W11" s="943" t="s">
        <v>946</v>
      </c>
      <c r="Y11" s="944"/>
    </row>
    <row r="12" spans="2:25">
      <c r="B12" s="966"/>
      <c r="C12" s="944"/>
      <c r="D12" s="969"/>
      <c r="E12" s="945"/>
      <c r="G12" s="976"/>
      <c r="H12" s="978"/>
      <c r="I12" s="968"/>
      <c r="J12" s="968"/>
      <c r="K12" s="944"/>
      <c r="L12" s="966"/>
      <c r="M12" s="944"/>
      <c r="N12" s="944"/>
      <c r="O12" s="944"/>
      <c r="P12" s="966"/>
      <c r="Q12" s="944"/>
      <c r="R12" s="944"/>
      <c r="T12" s="976"/>
      <c r="U12" s="978"/>
      <c r="V12" s="968"/>
      <c r="W12" s="968"/>
      <c r="Y12" s="946"/>
    </row>
    <row r="13" spans="2:25">
      <c r="B13" s="966"/>
      <c r="C13" s="944"/>
      <c r="D13" s="966"/>
      <c r="E13" s="944"/>
      <c r="G13" s="976"/>
      <c r="H13" s="978"/>
      <c r="I13" s="968"/>
      <c r="J13" s="968"/>
      <c r="K13" s="944"/>
      <c r="L13" s="966"/>
      <c r="M13" s="944"/>
      <c r="N13" s="944"/>
      <c r="O13" s="947"/>
      <c r="P13" s="971"/>
      <c r="Q13" s="944"/>
      <c r="R13" s="944"/>
      <c r="T13" s="976"/>
      <c r="U13" s="978"/>
      <c r="V13" s="968"/>
      <c r="W13" s="968"/>
      <c r="Y13" s="946"/>
    </row>
    <row r="14" spans="2:25">
      <c r="B14" s="966"/>
      <c r="C14" s="944"/>
      <c r="D14" s="969"/>
      <c r="E14" s="945"/>
      <c r="G14" s="976"/>
      <c r="H14" s="978"/>
      <c r="I14" s="968"/>
      <c r="J14" s="968"/>
      <c r="K14" s="944"/>
      <c r="L14" s="966"/>
      <c r="M14" s="944"/>
      <c r="N14" s="944"/>
      <c r="O14" s="944"/>
      <c r="P14" s="966"/>
      <c r="Q14" s="944"/>
      <c r="R14" s="944"/>
      <c r="T14" s="976"/>
      <c r="U14" s="978"/>
      <c r="V14" s="968"/>
      <c r="W14" s="968"/>
      <c r="Y14" s="946"/>
    </row>
    <row r="15" spans="2:25">
      <c r="B15" s="966"/>
      <c r="C15" s="944"/>
      <c r="D15" s="969"/>
      <c r="E15" s="945"/>
      <c r="G15" s="976"/>
      <c r="H15" s="978"/>
      <c r="I15" s="968"/>
      <c r="J15" s="968"/>
      <c r="K15" s="944"/>
      <c r="L15" s="967"/>
      <c r="M15" s="948"/>
      <c r="N15" s="948"/>
      <c r="O15" s="948"/>
      <c r="P15" s="967"/>
      <c r="Q15" s="948"/>
      <c r="R15" s="948"/>
      <c r="S15" s="949"/>
      <c r="T15" s="977"/>
      <c r="U15" s="979"/>
      <c r="V15" s="970"/>
      <c r="W15" s="970"/>
      <c r="X15" s="950"/>
      <c r="Y15" s="946"/>
    </row>
    <row r="16" spans="2:25">
      <c r="B16" s="966"/>
      <c r="C16" s="944"/>
      <c r="D16" s="969"/>
      <c r="E16" s="945"/>
      <c r="G16" s="976"/>
      <c r="H16" s="978"/>
      <c r="I16" s="968"/>
      <c r="J16" s="968"/>
      <c r="K16" s="944"/>
      <c r="L16" s="951" t="s">
        <v>603</v>
      </c>
      <c r="M16" s="944"/>
      <c r="N16" s="944"/>
      <c r="O16" s="944"/>
      <c r="P16" s="944"/>
      <c r="Q16" s="944"/>
      <c r="R16" s="944"/>
      <c r="T16" s="952">
        <f>SUM(T12:T15)</f>
        <v>0</v>
      </c>
      <c r="U16" s="953"/>
      <c r="V16" s="944"/>
      <c r="W16" s="946"/>
      <c r="Y16" s="944"/>
    </row>
    <row r="17" spans="2:29">
      <c r="B17" s="966"/>
      <c r="C17" s="944"/>
      <c r="D17" s="969"/>
      <c r="E17" s="945"/>
      <c r="G17" s="976"/>
      <c r="H17" s="978"/>
      <c r="I17" s="968"/>
      <c r="J17" s="968"/>
      <c r="K17" s="944"/>
      <c r="L17" s="944"/>
      <c r="M17" s="944"/>
      <c r="N17" s="944"/>
      <c r="O17" s="944"/>
      <c r="P17" s="944"/>
      <c r="Q17" s="944"/>
      <c r="R17" s="944"/>
      <c r="S17" s="944"/>
      <c r="T17" s="944"/>
      <c r="U17" s="944"/>
      <c r="V17" s="944"/>
      <c r="W17" s="944"/>
      <c r="X17" s="944"/>
      <c r="Y17" s="944"/>
    </row>
    <row r="18" spans="2:29">
      <c r="B18" s="966"/>
      <c r="C18" s="944"/>
      <c r="D18" s="969"/>
      <c r="E18" s="945"/>
      <c r="G18" s="976"/>
      <c r="H18" s="978"/>
      <c r="I18" s="968"/>
      <c r="J18" s="968"/>
      <c r="K18" s="944"/>
      <c r="L18" s="944"/>
      <c r="M18" s="944"/>
      <c r="N18" s="944"/>
      <c r="O18" s="944"/>
      <c r="P18" s="944"/>
      <c r="Q18" s="944"/>
      <c r="R18" s="944"/>
      <c r="S18" s="944"/>
      <c r="T18" s="944"/>
      <c r="U18" s="944"/>
      <c r="V18" s="944"/>
      <c r="W18" s="944"/>
      <c r="X18" s="944"/>
      <c r="Y18" s="944"/>
    </row>
    <row r="19" spans="2:29">
      <c r="B19" s="966"/>
      <c r="C19" s="944"/>
      <c r="D19" s="969"/>
      <c r="E19" s="945"/>
      <c r="G19" s="976"/>
      <c r="H19" s="978"/>
      <c r="I19" s="968"/>
      <c r="J19" s="968"/>
      <c r="K19" s="944"/>
      <c r="L19" s="944"/>
      <c r="M19" s="944"/>
      <c r="N19" s="944"/>
      <c r="O19" s="944"/>
      <c r="P19" s="944"/>
      <c r="Q19" s="944"/>
      <c r="R19" s="944"/>
      <c r="S19" s="944"/>
      <c r="T19" s="944"/>
      <c r="U19" s="944"/>
      <c r="V19" s="944"/>
      <c r="W19" s="944"/>
      <c r="X19" s="944"/>
      <c r="Y19" s="944"/>
    </row>
    <row r="20" spans="2:29">
      <c r="B20" s="966"/>
      <c r="C20" s="944"/>
      <c r="D20" s="969"/>
      <c r="E20" s="945"/>
      <c r="G20" s="976"/>
      <c r="H20" s="978"/>
      <c r="I20" s="968"/>
      <c r="J20" s="968"/>
      <c r="K20" s="944"/>
      <c r="L20" s="944"/>
      <c r="M20" s="944"/>
      <c r="N20" s="944"/>
      <c r="O20" s="944"/>
      <c r="P20" s="944"/>
      <c r="Q20" s="944"/>
      <c r="R20" s="944"/>
      <c r="S20" s="944"/>
      <c r="T20" s="944"/>
      <c r="U20" s="944"/>
      <c r="V20" s="944"/>
      <c r="W20" s="944"/>
      <c r="X20" s="944"/>
      <c r="Y20" s="944"/>
    </row>
    <row r="21" spans="2:29">
      <c r="B21" s="966"/>
      <c r="C21" s="944"/>
      <c r="D21" s="969"/>
      <c r="E21" s="945"/>
      <c r="G21" s="976"/>
      <c r="H21" s="978"/>
      <c r="I21" s="968"/>
      <c r="J21" s="968"/>
      <c r="K21" s="944"/>
      <c r="L21" s="944"/>
      <c r="M21" s="944"/>
      <c r="N21" s="944"/>
      <c r="O21" s="944"/>
      <c r="P21" s="944"/>
      <c r="Q21" s="944"/>
      <c r="R21" s="944"/>
      <c r="S21" s="944"/>
      <c r="T21" s="944"/>
      <c r="U21" s="944"/>
      <c r="V21" s="944"/>
      <c r="W21" s="944"/>
      <c r="X21" s="944"/>
      <c r="Y21" s="944"/>
    </row>
    <row r="22" spans="2:29">
      <c r="B22" s="966"/>
      <c r="C22" s="944"/>
      <c r="D22" s="969"/>
      <c r="E22" s="945"/>
      <c r="G22" s="976"/>
      <c r="H22" s="978"/>
      <c r="I22" s="968"/>
      <c r="J22" s="968"/>
      <c r="K22" s="944"/>
      <c r="L22" s="944"/>
      <c r="M22" s="944"/>
      <c r="N22" s="944"/>
      <c r="O22" s="944"/>
      <c r="P22" s="944"/>
      <c r="Q22" s="944"/>
      <c r="R22" s="944"/>
      <c r="S22" s="944"/>
      <c r="T22" s="944"/>
      <c r="U22" s="944"/>
      <c r="V22" s="944"/>
      <c r="W22" s="944"/>
      <c r="X22" s="944"/>
      <c r="Y22" s="944"/>
    </row>
    <row r="23" spans="2:29">
      <c r="B23" s="966"/>
      <c r="C23" s="944"/>
      <c r="D23" s="969"/>
      <c r="E23" s="945"/>
      <c r="G23" s="976"/>
      <c r="H23" s="978"/>
      <c r="I23" s="968"/>
      <c r="J23" s="968"/>
      <c r="K23" s="944"/>
      <c r="L23" s="944"/>
      <c r="M23" s="944"/>
      <c r="N23" s="944"/>
      <c r="O23" s="944"/>
      <c r="P23" s="944"/>
      <c r="Q23" s="944"/>
      <c r="R23" s="944"/>
      <c r="W23" s="944"/>
      <c r="X23" s="944"/>
      <c r="Y23" s="944"/>
      <c r="AC23" s="944"/>
    </row>
    <row r="24" spans="2:29">
      <c r="B24" s="966"/>
      <c r="C24" s="944"/>
      <c r="D24" s="969"/>
      <c r="E24" s="945"/>
      <c r="G24" s="976"/>
      <c r="H24" s="978"/>
      <c r="I24" s="968"/>
      <c r="J24" s="968"/>
      <c r="K24" s="944"/>
      <c r="L24" s="944"/>
      <c r="Q24" s="944"/>
      <c r="R24" s="944"/>
      <c r="W24" s="944"/>
      <c r="X24" s="944"/>
      <c r="Y24" s="944"/>
      <c r="AC24" s="944"/>
    </row>
    <row r="25" spans="2:29">
      <c r="B25" s="966"/>
      <c r="C25" s="944"/>
      <c r="D25" s="969"/>
      <c r="E25" s="945"/>
      <c r="G25" s="976"/>
      <c r="H25" s="978"/>
      <c r="I25" s="968"/>
      <c r="J25" s="968"/>
      <c r="K25" s="944"/>
      <c r="L25" s="944"/>
      <c r="Q25" s="944"/>
      <c r="R25" s="944"/>
      <c r="W25" s="944"/>
      <c r="X25" s="944"/>
      <c r="Y25" s="944"/>
      <c r="AC25" s="944"/>
    </row>
    <row r="26" spans="2:29">
      <c r="B26" s="966"/>
      <c r="C26" s="944"/>
      <c r="D26" s="969"/>
      <c r="E26" s="945"/>
      <c r="G26" s="976"/>
      <c r="H26" s="978"/>
      <c r="I26" s="968"/>
      <c r="J26" s="968"/>
      <c r="K26" s="944"/>
      <c r="L26" s="944"/>
      <c r="Q26" s="944"/>
      <c r="R26" s="944"/>
      <c r="W26" s="944"/>
      <c r="X26" s="944"/>
      <c r="Y26" s="944"/>
      <c r="AC26" s="944"/>
    </row>
    <row r="27" spans="2:29">
      <c r="B27" s="966"/>
      <c r="C27" s="944"/>
      <c r="D27" s="969"/>
      <c r="E27" s="945"/>
      <c r="G27" s="976"/>
      <c r="H27" s="978"/>
      <c r="I27" s="968"/>
      <c r="J27" s="968"/>
      <c r="K27" s="944"/>
      <c r="L27" s="944"/>
      <c r="Q27" s="944"/>
      <c r="R27" s="944"/>
      <c r="W27" s="944"/>
      <c r="X27" s="944"/>
      <c r="Y27" s="944"/>
      <c r="AC27" s="944"/>
    </row>
    <row r="28" spans="2:29">
      <c r="B28" s="966"/>
      <c r="C28" s="944"/>
      <c r="D28" s="969"/>
      <c r="E28" s="945"/>
      <c r="G28" s="976"/>
      <c r="H28" s="978"/>
      <c r="I28" s="968"/>
      <c r="J28" s="968"/>
      <c r="K28" s="944"/>
      <c r="L28" s="944"/>
      <c r="Q28" s="944"/>
      <c r="R28" s="944"/>
      <c r="W28" s="944"/>
      <c r="X28" s="944"/>
      <c r="Y28" s="944"/>
      <c r="AC28" s="944"/>
    </row>
    <row r="29" spans="2:29">
      <c r="B29" s="967"/>
      <c r="C29" s="948"/>
      <c r="D29" s="967"/>
      <c r="E29" s="948"/>
      <c r="F29" s="949"/>
      <c r="G29" s="977"/>
      <c r="H29" s="979"/>
      <c r="I29" s="970"/>
      <c r="J29" s="970"/>
      <c r="K29" s="944"/>
      <c r="L29" s="944"/>
      <c r="Q29" s="944"/>
      <c r="R29" s="944"/>
      <c r="W29" s="944"/>
      <c r="X29" s="944"/>
      <c r="Y29" s="944"/>
      <c r="AC29" s="944"/>
    </row>
    <row r="30" spans="2:29">
      <c r="B30" s="951" t="s">
        <v>603</v>
      </c>
      <c r="C30" s="944"/>
      <c r="D30" s="944"/>
      <c r="E30" s="944"/>
      <c r="G30" s="952">
        <f>SUM(G12:G29)</f>
        <v>0</v>
      </c>
      <c r="H30" s="953"/>
      <c r="I30" s="944"/>
      <c r="J30" s="946"/>
      <c r="K30" s="946"/>
      <c r="L30" s="944"/>
      <c r="Q30" s="944"/>
      <c r="R30" s="944"/>
      <c r="W30" s="944"/>
      <c r="X30" s="944"/>
      <c r="Y30" s="944"/>
      <c r="AC30" s="944"/>
    </row>
    <row r="34" spans="2:21" ht="16" customHeight="1">
      <c r="B34" s="954" t="s">
        <v>948</v>
      </c>
      <c r="C34" s="955"/>
      <c r="D34" s="955"/>
      <c r="E34" s="955"/>
      <c r="F34" s="955"/>
      <c r="G34" s="955"/>
      <c r="H34" s="955"/>
      <c r="I34" s="954"/>
      <c r="J34" s="944"/>
      <c r="K34" s="944"/>
      <c r="L34" s="944"/>
      <c r="M34" s="944"/>
      <c r="N34" s="944"/>
      <c r="O34" s="944"/>
      <c r="P34" s="944"/>
      <c r="U34" s="1119"/>
    </row>
    <row r="35" spans="2:21" ht="16" customHeight="1">
      <c r="B35" s="956"/>
      <c r="C35" s="944"/>
      <c r="D35" s="955" t="s">
        <v>949</v>
      </c>
      <c r="E35" s="955"/>
      <c r="F35" s="955"/>
      <c r="G35" s="955" t="s">
        <v>950</v>
      </c>
      <c r="H35" s="955"/>
      <c r="I35" s="955"/>
      <c r="J35" s="944"/>
      <c r="K35" s="944"/>
      <c r="L35" s="946"/>
      <c r="M35" s="946"/>
      <c r="N35" s="946"/>
      <c r="O35" s="946"/>
      <c r="P35" s="946"/>
    </row>
    <row r="36" spans="2:21">
      <c r="B36" s="944"/>
      <c r="C36" s="943"/>
      <c r="D36" s="943">
        <v>3</v>
      </c>
      <c r="E36" s="943">
        <v>5</v>
      </c>
      <c r="F36" s="943">
        <f>D9</f>
        <v>8</v>
      </c>
      <c r="G36" s="943">
        <v>3</v>
      </c>
      <c r="H36" s="943">
        <v>5</v>
      </c>
      <c r="I36" s="943">
        <v>10</v>
      </c>
      <c r="J36" s="944"/>
      <c r="K36" s="944"/>
      <c r="L36" s="946"/>
      <c r="M36" s="946"/>
      <c r="N36" s="946"/>
      <c r="O36" s="946"/>
      <c r="P36" s="946"/>
    </row>
    <row r="37" spans="2:21">
      <c r="B37" s="944" t="s">
        <v>951</v>
      </c>
      <c r="C37" s="944"/>
      <c r="D37" s="957">
        <f>SUMIF($H$12:$H$29,"&lt;="&amp;D$36,$G$12:$G$29)</f>
        <v>0</v>
      </c>
      <c r="E37" s="957">
        <f>SUMIF($H$12:$H$29,"&lt;="&amp;E$36,$G$12:$G$29)</f>
        <v>0</v>
      </c>
      <c r="F37" s="957">
        <f>SUMIF($H$12:$H$29,"&lt;="&amp;F$36,$G$12:$G$29)</f>
        <v>0</v>
      </c>
      <c r="G37" s="957">
        <f>SUMIF($J$12:$J$29,"&lt;="&amp;G$36,$G$12:$G$29)</f>
        <v>0</v>
      </c>
      <c r="H37" s="957">
        <f>SUMIF($J$12:$J$29,"&lt;="&amp;H$36,$G$12:$G$29)</f>
        <v>0</v>
      </c>
      <c r="I37" s="957">
        <f>SUMIF($J$12:$J$29,"&lt;="&amp;I$36,$G$12:$G$29)</f>
        <v>0</v>
      </c>
      <c r="J37" s="944"/>
      <c r="K37" s="944"/>
      <c r="L37" s="946"/>
      <c r="M37" s="946"/>
      <c r="N37" s="946"/>
      <c r="O37" s="946"/>
      <c r="P37" s="946"/>
    </row>
    <row r="38" spans="2:21">
      <c r="B38" s="944" t="s">
        <v>35</v>
      </c>
      <c r="C38" s="944"/>
      <c r="D38" s="972"/>
      <c r="E38" s="972"/>
      <c r="F38" s="972"/>
      <c r="G38" s="972"/>
      <c r="H38" s="972"/>
      <c r="I38" s="972"/>
      <c r="J38" s="944"/>
      <c r="K38" s="944"/>
      <c r="L38" s="946"/>
      <c r="M38" s="946"/>
      <c r="N38" s="946"/>
      <c r="O38" s="946"/>
      <c r="P38" s="946"/>
    </row>
    <row r="39" spans="2:21">
      <c r="B39" s="944" t="s">
        <v>952</v>
      </c>
      <c r="C39" s="944"/>
      <c r="D39" s="961">
        <f t="shared" ref="D39:I39" si="0">IFERROR(D37/D38,0)</f>
        <v>0</v>
      </c>
      <c r="E39" s="961">
        <f t="shared" si="0"/>
        <v>0</v>
      </c>
      <c r="F39" s="961">
        <f t="shared" si="0"/>
        <v>0</v>
      </c>
      <c r="G39" s="961">
        <f t="shared" si="0"/>
        <v>0</v>
      </c>
      <c r="H39" s="961">
        <f t="shared" si="0"/>
        <v>0</v>
      </c>
      <c r="I39" s="961">
        <f t="shared" si="0"/>
        <v>0</v>
      </c>
      <c r="J39" s="944"/>
      <c r="K39" s="944"/>
      <c r="L39" s="946"/>
      <c r="M39" s="946"/>
      <c r="N39" s="946"/>
      <c r="O39" s="946"/>
      <c r="P39" s="946"/>
    </row>
    <row r="40" spans="2:21">
      <c r="B40" s="944" t="s">
        <v>953</v>
      </c>
      <c r="C40" s="944"/>
      <c r="D40" s="957">
        <f t="shared" ref="D40:I40" ca="1" si="1">D37+$C$7</f>
        <v>0</v>
      </c>
      <c r="E40" s="957">
        <f t="shared" ca="1" si="1"/>
        <v>0</v>
      </c>
      <c r="F40" s="957">
        <f t="shared" ca="1" si="1"/>
        <v>0</v>
      </c>
      <c r="G40" s="957">
        <f t="shared" ca="1" si="1"/>
        <v>0</v>
      </c>
      <c r="H40" s="957">
        <f t="shared" ca="1" si="1"/>
        <v>0</v>
      </c>
      <c r="I40" s="957">
        <f t="shared" ca="1" si="1"/>
        <v>0</v>
      </c>
      <c r="J40" s="944"/>
      <c r="K40" s="944"/>
      <c r="L40" s="946"/>
      <c r="M40" s="946"/>
      <c r="N40" s="946"/>
      <c r="O40" s="946"/>
      <c r="P40" s="946"/>
    </row>
    <row r="41" spans="2:21">
      <c r="B41" s="944" t="s">
        <v>952</v>
      </c>
      <c r="C41" s="944"/>
      <c r="D41" s="961">
        <f t="shared" ref="D41:I41" ca="1" si="2">IFERROR(D40/D38,0)</f>
        <v>0</v>
      </c>
      <c r="E41" s="961">
        <f t="shared" ca="1" si="2"/>
        <v>0</v>
      </c>
      <c r="F41" s="961">
        <f t="shared" ca="1" si="2"/>
        <v>0</v>
      </c>
      <c r="G41" s="961">
        <f t="shared" ca="1" si="2"/>
        <v>0</v>
      </c>
      <c r="H41" s="961">
        <f t="shared" ca="1" si="2"/>
        <v>0</v>
      </c>
      <c r="I41" s="961">
        <f t="shared" ca="1" si="2"/>
        <v>0</v>
      </c>
      <c r="J41" s="944"/>
      <c r="K41" s="944"/>
      <c r="L41" s="946"/>
      <c r="M41" s="946"/>
      <c r="N41" s="946"/>
      <c r="O41" s="946"/>
      <c r="P41" s="946"/>
      <c r="Q41" s="944"/>
      <c r="R41" s="944"/>
    </row>
    <row r="42" spans="2:21" ht="15" customHeight="1" thickBot="1">
      <c r="B42" s="944" t="s">
        <v>954</v>
      </c>
      <c r="C42" s="944"/>
      <c r="D42" s="957">
        <f ca="1">SUMIF($U$12:$U$15,"&lt;="&amp;D$36,$T$12:$T$15)+D40</f>
        <v>0</v>
      </c>
      <c r="E42" s="957">
        <f ca="1">SUMIF($U$12:$U$15,"&lt;="&amp;E$36,$T$12:$T$15)+E40</f>
        <v>0</v>
      </c>
      <c r="F42" s="957">
        <f ca="1">SUMIF($U$12:$U$15,"&lt;="&amp;F$36,$T$12:$T$15)+F40</f>
        <v>0</v>
      </c>
      <c r="G42" s="957">
        <f ca="1">SUMIF($W$12:$W$15,"&lt;="&amp;G$36,$T$12:$T$15)+G40</f>
        <v>0</v>
      </c>
      <c r="H42" s="957">
        <f ca="1">SUMIF($W$12:$W$15,"&lt;="&amp;H$36,$T$12:$T$15)+H40</f>
        <v>0</v>
      </c>
      <c r="I42" s="957">
        <f ca="1">SUMIF($W$12:$W$15,"&lt;="&amp;I$36,$T$12:$T$15)+I40</f>
        <v>0</v>
      </c>
      <c r="J42" s="944"/>
      <c r="K42" s="944"/>
      <c r="L42" s="946"/>
      <c r="M42" s="946"/>
      <c r="N42" s="946"/>
      <c r="O42" s="946"/>
      <c r="P42" s="946"/>
      <c r="Q42" s="944"/>
      <c r="R42" s="944"/>
    </row>
    <row r="43" spans="2:21">
      <c r="B43" s="988" t="s">
        <v>952</v>
      </c>
      <c r="C43" s="989"/>
      <c r="D43" s="990">
        <f t="shared" ref="D43:I43" ca="1" si="3">IFERROR(D42/D38,0)</f>
        <v>0</v>
      </c>
      <c r="E43" s="990">
        <f t="shared" ca="1" si="3"/>
        <v>0</v>
      </c>
      <c r="F43" s="990">
        <f t="shared" ca="1" si="3"/>
        <v>0</v>
      </c>
      <c r="G43" s="990">
        <f t="shared" ca="1" si="3"/>
        <v>0</v>
      </c>
      <c r="H43" s="990">
        <f t="shared" ca="1" si="3"/>
        <v>0</v>
      </c>
      <c r="I43" s="991">
        <f t="shared" ca="1" si="3"/>
        <v>0</v>
      </c>
      <c r="J43" s="944"/>
      <c r="K43" s="944"/>
      <c r="L43" s="946"/>
      <c r="M43" s="946"/>
      <c r="N43" s="946"/>
      <c r="O43" s="946"/>
      <c r="P43" s="946"/>
      <c r="Q43" s="944"/>
      <c r="R43" s="944"/>
    </row>
    <row r="44" spans="2:21">
      <c r="B44" s="982" t="s">
        <v>955</v>
      </c>
      <c r="C44" s="944"/>
      <c r="D44" s="961">
        <v>0.13</v>
      </c>
      <c r="E44" s="961">
        <v>0.47</v>
      </c>
      <c r="F44" s="961">
        <v>0.51</v>
      </c>
      <c r="G44" s="961">
        <v>16.29</v>
      </c>
      <c r="H44" s="961">
        <v>0.73</v>
      </c>
      <c r="I44" s="983">
        <v>0.59</v>
      </c>
      <c r="J44" s="944"/>
      <c r="K44" s="944"/>
      <c r="L44" s="946"/>
      <c r="M44" s="946"/>
      <c r="N44" s="946"/>
      <c r="O44" s="946"/>
      <c r="P44" s="946"/>
      <c r="Q44" s="944"/>
      <c r="R44" s="944"/>
    </row>
    <row r="45" spans="2:21">
      <c r="B45" s="982" t="s">
        <v>956</v>
      </c>
      <c r="C45" s="944"/>
      <c r="D45" s="961">
        <v>0.41</v>
      </c>
      <c r="E45" s="961">
        <v>0.73</v>
      </c>
      <c r="F45" s="961">
        <v>0.45</v>
      </c>
      <c r="G45" s="961">
        <v>4.01</v>
      </c>
      <c r="H45" s="961">
        <v>1.81</v>
      </c>
      <c r="I45" s="983">
        <v>1.42</v>
      </c>
      <c r="J45" s="944"/>
      <c r="K45" s="944"/>
      <c r="L45" s="946"/>
      <c r="M45" s="946"/>
      <c r="N45" s="946"/>
      <c r="O45" s="946"/>
      <c r="P45" s="946"/>
      <c r="Q45" s="944"/>
      <c r="R45" s="944"/>
    </row>
    <row r="46" spans="2:21">
      <c r="B46" s="982" t="s">
        <v>957</v>
      </c>
      <c r="C46" s="944"/>
      <c r="D46" s="961">
        <v>0.4</v>
      </c>
      <c r="E46" s="961">
        <v>0.44</v>
      </c>
      <c r="F46" s="961">
        <v>0.33</v>
      </c>
      <c r="G46" s="961">
        <v>1.64</v>
      </c>
      <c r="H46" s="961">
        <v>0.7</v>
      </c>
      <c r="I46" s="983">
        <v>0.45</v>
      </c>
      <c r="J46" s="944"/>
      <c r="K46" s="944"/>
      <c r="L46" s="946"/>
      <c r="M46" s="946"/>
      <c r="N46" s="946"/>
      <c r="O46" s="946"/>
      <c r="P46" s="946"/>
      <c r="Q46" s="944"/>
      <c r="R46" s="944"/>
    </row>
    <row r="47" spans="2:21" ht="15" customHeight="1" thickBot="1">
      <c r="B47" s="984" t="s">
        <v>958</v>
      </c>
      <c r="C47" s="985"/>
      <c r="D47" s="986">
        <v>1.61</v>
      </c>
      <c r="E47" s="986">
        <v>0.7</v>
      </c>
      <c r="F47" s="986">
        <v>0.3</v>
      </c>
      <c r="G47" s="986">
        <v>9.76</v>
      </c>
      <c r="H47" s="986">
        <v>1.49</v>
      </c>
      <c r="I47" s="987">
        <v>0.44</v>
      </c>
      <c r="J47" s="944"/>
      <c r="K47" s="944"/>
      <c r="L47" s="946"/>
      <c r="M47" s="946"/>
      <c r="N47" s="946"/>
      <c r="O47" s="946"/>
      <c r="P47" s="946"/>
      <c r="Q47" s="944"/>
      <c r="R47" s="944"/>
    </row>
    <row r="48" spans="2:21">
      <c r="B48" s="944"/>
      <c r="C48" s="944"/>
      <c r="D48" s="944"/>
      <c r="E48" s="944"/>
      <c r="F48" s="944"/>
      <c r="G48" s="944"/>
      <c r="H48" s="944"/>
      <c r="I48" s="944"/>
      <c r="J48" s="944"/>
      <c r="K48" s="944"/>
      <c r="L48" s="946"/>
      <c r="M48" s="946"/>
      <c r="N48" s="946"/>
      <c r="O48" s="946"/>
      <c r="P48" s="946"/>
      <c r="Q48" s="944"/>
      <c r="R48" s="944"/>
    </row>
    <row r="49" spans="2:18" ht="16" customHeight="1">
      <c r="B49" s="954" t="s">
        <v>959</v>
      </c>
      <c r="C49" s="955"/>
      <c r="D49" s="955"/>
      <c r="E49" s="955"/>
      <c r="F49" s="955"/>
      <c r="G49" s="955"/>
      <c r="H49" s="955"/>
      <c r="I49" s="955"/>
      <c r="J49" s="944"/>
      <c r="K49" s="954" t="s">
        <v>960</v>
      </c>
      <c r="L49" s="955"/>
      <c r="M49" s="955"/>
      <c r="N49" s="955"/>
      <c r="O49" s="955"/>
      <c r="P49" s="955"/>
      <c r="Q49" s="955"/>
      <c r="R49" s="955"/>
    </row>
    <row r="50" spans="2:18" ht="16" customHeight="1">
      <c r="B50" s="958"/>
      <c r="C50" s="944"/>
      <c r="D50" s="955" t="s">
        <v>949</v>
      </c>
      <c r="E50" s="955"/>
      <c r="F50" s="955"/>
      <c r="G50" s="955" t="s">
        <v>950</v>
      </c>
      <c r="H50" s="955"/>
      <c r="I50" s="955"/>
      <c r="J50" s="944"/>
      <c r="K50" s="944"/>
      <c r="L50" s="944"/>
      <c r="M50" s="955" t="s">
        <v>949</v>
      </c>
      <c r="N50" s="955"/>
      <c r="O50" s="955"/>
      <c r="P50" s="955" t="s">
        <v>950</v>
      </c>
      <c r="Q50" s="955"/>
      <c r="R50" s="955"/>
    </row>
    <row r="51" spans="2:18">
      <c r="B51" s="959" t="s">
        <v>961</v>
      </c>
      <c r="C51" s="944"/>
      <c r="D51" s="943">
        <f t="shared" ref="D51:I51" si="4">D$36</f>
        <v>3</v>
      </c>
      <c r="E51" s="943">
        <f t="shared" si="4"/>
        <v>5</v>
      </c>
      <c r="F51" s="943">
        <f t="shared" si="4"/>
        <v>8</v>
      </c>
      <c r="G51" s="943">
        <f t="shared" si="4"/>
        <v>3</v>
      </c>
      <c r="H51" s="943">
        <f t="shared" si="4"/>
        <v>5</v>
      </c>
      <c r="I51" s="943">
        <f t="shared" si="4"/>
        <v>10</v>
      </c>
      <c r="J51" s="944"/>
      <c r="K51" s="960" t="s">
        <v>961</v>
      </c>
      <c r="L51" s="944"/>
      <c r="M51" s="943">
        <f t="shared" ref="M51:R51" si="5">D$36</f>
        <v>3</v>
      </c>
      <c r="N51" s="943">
        <f t="shared" si="5"/>
        <v>5</v>
      </c>
      <c r="O51" s="943">
        <f t="shared" si="5"/>
        <v>8</v>
      </c>
      <c r="P51" s="943">
        <f t="shared" si="5"/>
        <v>3</v>
      </c>
      <c r="Q51" s="943">
        <f t="shared" si="5"/>
        <v>5</v>
      </c>
      <c r="R51" s="943">
        <f t="shared" si="5"/>
        <v>10</v>
      </c>
    </row>
    <row r="52" spans="2:18">
      <c r="B52" s="961">
        <v>0.1</v>
      </c>
      <c r="C52" s="944"/>
      <c r="D52" s="962">
        <f t="shared" ref="D52:I58" si="6">$B52*D$38</f>
        <v>0</v>
      </c>
      <c r="E52" s="962">
        <f t="shared" si="6"/>
        <v>0</v>
      </c>
      <c r="F52" s="962">
        <f t="shared" si="6"/>
        <v>0</v>
      </c>
      <c r="G52" s="962">
        <f t="shared" si="6"/>
        <v>0</v>
      </c>
      <c r="H52" s="962">
        <f t="shared" si="6"/>
        <v>0</v>
      </c>
      <c r="I52" s="962">
        <f t="shared" si="6"/>
        <v>0</v>
      </c>
      <c r="J52" s="944"/>
      <c r="K52" s="961">
        <v>0.1</v>
      </c>
      <c r="L52" s="944"/>
      <c r="M52" s="962">
        <f t="shared" ref="M52:R58" ca="1" si="7">D$42-D52</f>
        <v>0</v>
      </c>
      <c r="N52" s="962">
        <f t="shared" ca="1" si="7"/>
        <v>0</v>
      </c>
      <c r="O52" s="962">
        <f t="shared" ca="1" si="7"/>
        <v>0</v>
      </c>
      <c r="P52" s="962">
        <f t="shared" ca="1" si="7"/>
        <v>0</v>
      </c>
      <c r="Q52" s="962">
        <f t="shared" ca="1" si="7"/>
        <v>0</v>
      </c>
      <c r="R52" s="962">
        <f t="shared" ca="1" si="7"/>
        <v>0</v>
      </c>
    </row>
    <row r="53" spans="2:18">
      <c r="B53" s="961">
        <v>0.2</v>
      </c>
      <c r="C53" s="944"/>
      <c r="D53" s="962">
        <f t="shared" si="6"/>
        <v>0</v>
      </c>
      <c r="E53" s="962">
        <f t="shared" si="6"/>
        <v>0</v>
      </c>
      <c r="F53" s="962">
        <f t="shared" si="6"/>
        <v>0</v>
      </c>
      <c r="G53" s="962">
        <f t="shared" si="6"/>
        <v>0</v>
      </c>
      <c r="H53" s="962">
        <f t="shared" si="6"/>
        <v>0</v>
      </c>
      <c r="I53" s="962">
        <f t="shared" si="6"/>
        <v>0</v>
      </c>
      <c r="J53" s="944"/>
      <c r="K53" s="961">
        <v>0.2</v>
      </c>
      <c r="L53" s="944"/>
      <c r="M53" s="962">
        <f t="shared" ca="1" si="7"/>
        <v>0</v>
      </c>
      <c r="N53" s="962">
        <f t="shared" ca="1" si="7"/>
        <v>0</v>
      </c>
      <c r="O53" s="962">
        <f t="shared" ca="1" si="7"/>
        <v>0</v>
      </c>
      <c r="P53" s="962">
        <f t="shared" ca="1" si="7"/>
        <v>0</v>
      </c>
      <c r="Q53" s="962">
        <f t="shared" ca="1" si="7"/>
        <v>0</v>
      </c>
      <c r="R53" s="962">
        <f t="shared" ca="1" si="7"/>
        <v>0</v>
      </c>
    </row>
    <row r="54" spans="2:18">
      <c r="B54" s="961">
        <v>0.3</v>
      </c>
      <c r="C54" s="944"/>
      <c r="D54" s="962">
        <f t="shared" si="6"/>
        <v>0</v>
      </c>
      <c r="E54" s="962">
        <f t="shared" si="6"/>
        <v>0</v>
      </c>
      <c r="F54" s="962">
        <f t="shared" si="6"/>
        <v>0</v>
      </c>
      <c r="G54" s="962">
        <f t="shared" si="6"/>
        <v>0</v>
      </c>
      <c r="H54" s="962">
        <f t="shared" si="6"/>
        <v>0</v>
      </c>
      <c r="I54" s="962">
        <f t="shared" si="6"/>
        <v>0</v>
      </c>
      <c r="J54" s="944"/>
      <c r="K54" s="961">
        <v>0.3</v>
      </c>
      <c r="L54" s="944"/>
      <c r="M54" s="962">
        <f t="shared" ca="1" si="7"/>
        <v>0</v>
      </c>
      <c r="N54" s="962">
        <f t="shared" ca="1" si="7"/>
        <v>0</v>
      </c>
      <c r="O54" s="962">
        <f t="shared" ca="1" si="7"/>
        <v>0</v>
      </c>
      <c r="P54" s="962">
        <f t="shared" ca="1" si="7"/>
        <v>0</v>
      </c>
      <c r="Q54" s="962">
        <f t="shared" ca="1" si="7"/>
        <v>0</v>
      </c>
      <c r="R54" s="962">
        <f t="shared" ca="1" si="7"/>
        <v>0</v>
      </c>
    </row>
    <row r="55" spans="2:18">
      <c r="B55" s="961">
        <v>0.4</v>
      </c>
      <c r="C55" s="944"/>
      <c r="D55" s="962">
        <f t="shared" si="6"/>
        <v>0</v>
      </c>
      <c r="E55" s="962">
        <f t="shared" si="6"/>
        <v>0</v>
      </c>
      <c r="F55" s="962">
        <f t="shared" si="6"/>
        <v>0</v>
      </c>
      <c r="G55" s="962">
        <f t="shared" si="6"/>
        <v>0</v>
      </c>
      <c r="H55" s="962">
        <f t="shared" si="6"/>
        <v>0</v>
      </c>
      <c r="I55" s="962">
        <f t="shared" si="6"/>
        <v>0</v>
      </c>
      <c r="J55" s="944"/>
      <c r="K55" s="961">
        <v>0.4</v>
      </c>
      <c r="L55" s="944"/>
      <c r="M55" s="962">
        <f t="shared" ca="1" si="7"/>
        <v>0</v>
      </c>
      <c r="N55" s="962">
        <f t="shared" ca="1" si="7"/>
        <v>0</v>
      </c>
      <c r="O55" s="962">
        <f t="shared" ca="1" si="7"/>
        <v>0</v>
      </c>
      <c r="P55" s="962">
        <f t="shared" ca="1" si="7"/>
        <v>0</v>
      </c>
      <c r="Q55" s="962">
        <f t="shared" ca="1" si="7"/>
        <v>0</v>
      </c>
      <c r="R55" s="962">
        <f t="shared" ca="1" si="7"/>
        <v>0</v>
      </c>
    </row>
    <row r="56" spans="2:18">
      <c r="B56" s="961">
        <v>0.5</v>
      </c>
      <c r="C56" s="944"/>
      <c r="D56" s="962">
        <f t="shared" si="6"/>
        <v>0</v>
      </c>
      <c r="E56" s="962">
        <f t="shared" si="6"/>
        <v>0</v>
      </c>
      <c r="F56" s="962">
        <f t="shared" si="6"/>
        <v>0</v>
      </c>
      <c r="G56" s="962">
        <f t="shared" si="6"/>
        <v>0</v>
      </c>
      <c r="H56" s="962">
        <f t="shared" si="6"/>
        <v>0</v>
      </c>
      <c r="I56" s="962">
        <f t="shared" si="6"/>
        <v>0</v>
      </c>
      <c r="J56" s="944"/>
      <c r="K56" s="961">
        <v>0.5</v>
      </c>
      <c r="L56" s="944"/>
      <c r="M56" s="962">
        <f t="shared" ca="1" si="7"/>
        <v>0</v>
      </c>
      <c r="N56" s="962">
        <f t="shared" ca="1" si="7"/>
        <v>0</v>
      </c>
      <c r="O56" s="962">
        <f t="shared" ca="1" si="7"/>
        <v>0</v>
      </c>
      <c r="P56" s="962">
        <f t="shared" ca="1" si="7"/>
        <v>0</v>
      </c>
      <c r="Q56" s="962">
        <f t="shared" ca="1" si="7"/>
        <v>0</v>
      </c>
      <c r="R56" s="962">
        <f t="shared" ca="1" si="7"/>
        <v>0</v>
      </c>
    </row>
    <row r="57" spans="2:18">
      <c r="B57" s="961">
        <v>0.6</v>
      </c>
      <c r="C57" s="944"/>
      <c r="D57" s="962">
        <f t="shared" si="6"/>
        <v>0</v>
      </c>
      <c r="E57" s="962">
        <f t="shared" si="6"/>
        <v>0</v>
      </c>
      <c r="F57" s="962">
        <f t="shared" si="6"/>
        <v>0</v>
      </c>
      <c r="G57" s="962">
        <f t="shared" si="6"/>
        <v>0</v>
      </c>
      <c r="H57" s="962">
        <f t="shared" si="6"/>
        <v>0</v>
      </c>
      <c r="I57" s="962">
        <f t="shared" si="6"/>
        <v>0</v>
      </c>
      <c r="J57" s="944"/>
      <c r="K57" s="961">
        <v>0.6</v>
      </c>
      <c r="L57" s="944"/>
      <c r="M57" s="962">
        <f t="shared" ca="1" si="7"/>
        <v>0</v>
      </c>
      <c r="N57" s="962">
        <f t="shared" ca="1" si="7"/>
        <v>0</v>
      </c>
      <c r="O57" s="962">
        <f t="shared" ca="1" si="7"/>
        <v>0</v>
      </c>
      <c r="P57" s="962">
        <f t="shared" ca="1" si="7"/>
        <v>0</v>
      </c>
      <c r="Q57" s="962">
        <f t="shared" ca="1" si="7"/>
        <v>0</v>
      </c>
      <c r="R57" s="962">
        <f t="shared" ca="1" si="7"/>
        <v>0</v>
      </c>
    </row>
    <row r="58" spans="2:18">
      <c r="B58" s="961">
        <v>0.7</v>
      </c>
      <c r="C58" s="944"/>
      <c r="D58" s="962">
        <f t="shared" si="6"/>
        <v>0</v>
      </c>
      <c r="E58" s="962">
        <f t="shared" si="6"/>
        <v>0</v>
      </c>
      <c r="F58" s="962">
        <f t="shared" si="6"/>
        <v>0</v>
      </c>
      <c r="G58" s="962">
        <f t="shared" si="6"/>
        <v>0</v>
      </c>
      <c r="H58" s="962">
        <f t="shared" si="6"/>
        <v>0</v>
      </c>
      <c r="I58" s="962">
        <f t="shared" si="6"/>
        <v>0</v>
      </c>
      <c r="J58" s="944"/>
      <c r="K58" s="961">
        <v>0.7</v>
      </c>
      <c r="L58" s="944"/>
      <c r="M58" s="962">
        <f t="shared" ca="1" si="7"/>
        <v>0</v>
      </c>
      <c r="N58" s="962">
        <f t="shared" ca="1" si="7"/>
        <v>0</v>
      </c>
      <c r="O58" s="962">
        <f t="shared" ca="1" si="7"/>
        <v>0</v>
      </c>
      <c r="P58" s="962">
        <f t="shared" ca="1" si="7"/>
        <v>0</v>
      </c>
      <c r="Q58" s="962">
        <f t="shared" ca="1" si="7"/>
        <v>0</v>
      </c>
      <c r="R58" s="962">
        <f t="shared" ca="1" si="7"/>
        <v>0</v>
      </c>
    </row>
    <row r="61" spans="2:18">
      <c r="C61" s="235" t="s">
        <v>962</v>
      </c>
      <c r="D61" s="963">
        <f>C2</f>
        <v>0</v>
      </c>
      <c r="E61" s="963">
        <f>C4</f>
        <v>0</v>
      </c>
      <c r="F61" s="235" t="s">
        <v>963</v>
      </c>
      <c r="G61" s="235" t="s">
        <v>964</v>
      </c>
      <c r="H61" s="235" t="s">
        <v>965</v>
      </c>
      <c r="I61" s="235"/>
    </row>
    <row r="62" spans="2:18">
      <c r="C62" s="85" t="s">
        <v>966</v>
      </c>
      <c r="D62" s="973"/>
      <c r="E62" s="973"/>
      <c r="F62" s="964" t="e">
        <f t="shared" ref="F62:F77" si="8">D62/E62-1</f>
        <v>#DIV/0!</v>
      </c>
      <c r="G62" s="926">
        <v>2.5</v>
      </c>
      <c r="H62" s="964">
        <f t="shared" ref="H62:H77" si="9">D62/G62-1</f>
        <v>-1</v>
      </c>
      <c r="I62" s="391"/>
    </row>
    <row r="63" spans="2:18">
      <c r="C63" t="s">
        <v>967</v>
      </c>
      <c r="D63" s="974"/>
      <c r="E63" s="974"/>
      <c r="F63" s="964" t="e">
        <f t="shared" si="8"/>
        <v>#DIV/0!</v>
      </c>
      <c r="G63" s="965">
        <v>1746</v>
      </c>
      <c r="H63" s="964">
        <f t="shared" si="9"/>
        <v>-1</v>
      </c>
      <c r="I63" s="391"/>
    </row>
    <row r="64" spans="2:18">
      <c r="C64" t="s">
        <v>968</v>
      </c>
      <c r="D64" s="975"/>
      <c r="E64" s="975"/>
      <c r="F64" s="964" t="e">
        <f t="shared" si="8"/>
        <v>#DIV/0!</v>
      </c>
      <c r="G64" s="925">
        <v>0.16500000000000001</v>
      </c>
      <c r="H64" s="964">
        <f t="shared" si="9"/>
        <v>-1</v>
      </c>
      <c r="I64" s="391"/>
    </row>
    <row r="65" spans="3:9">
      <c r="C65" t="s">
        <v>969</v>
      </c>
      <c r="D65" s="975"/>
      <c r="E65" s="975"/>
      <c r="F65" s="964" t="e">
        <f t="shared" si="8"/>
        <v>#DIV/0!</v>
      </c>
      <c r="G65" s="925">
        <v>0.24299999999999999</v>
      </c>
      <c r="H65" s="964">
        <f t="shared" si="9"/>
        <v>-1</v>
      </c>
      <c r="I65" s="391"/>
    </row>
    <row r="66" spans="3:9">
      <c r="C66" t="s">
        <v>970</v>
      </c>
      <c r="D66" s="974"/>
      <c r="E66" s="974"/>
      <c r="F66" s="964" t="e">
        <f t="shared" si="8"/>
        <v>#DIV/0!</v>
      </c>
      <c r="G66" s="965">
        <v>1863</v>
      </c>
      <c r="H66" s="964">
        <f t="shared" si="9"/>
        <v>-1</v>
      </c>
      <c r="I66" s="391"/>
    </row>
    <row r="67" spans="3:9">
      <c r="C67" t="s">
        <v>971</v>
      </c>
      <c r="D67" s="975"/>
      <c r="E67" s="975"/>
      <c r="F67" s="964" t="e">
        <f t="shared" si="8"/>
        <v>#DIV/0!</v>
      </c>
      <c r="G67" s="925">
        <v>0.31</v>
      </c>
      <c r="H67" s="964">
        <f t="shared" si="9"/>
        <v>-1</v>
      </c>
      <c r="I67" s="391"/>
    </row>
    <row r="68" spans="3:9">
      <c r="C68" t="s">
        <v>972</v>
      </c>
      <c r="D68" s="975"/>
      <c r="E68" s="975"/>
      <c r="F68" s="964" t="e">
        <f t="shared" si="8"/>
        <v>#DIV/0!</v>
      </c>
      <c r="G68" s="925">
        <v>0.35</v>
      </c>
      <c r="H68" s="964">
        <f t="shared" si="9"/>
        <v>-1</v>
      </c>
      <c r="I68" s="391"/>
    </row>
    <row r="69" spans="3:9">
      <c r="C69" t="s">
        <v>973</v>
      </c>
      <c r="D69" s="975"/>
      <c r="E69" s="975"/>
      <c r="F69" s="964" t="e">
        <f t="shared" si="8"/>
        <v>#DIV/0!</v>
      </c>
      <c r="G69" s="925">
        <v>0.30599999999999999</v>
      </c>
      <c r="H69" s="964">
        <f t="shared" si="9"/>
        <v>-1</v>
      </c>
      <c r="I69" s="391"/>
    </row>
    <row r="70" spans="3:9">
      <c r="C70" t="s">
        <v>974</v>
      </c>
      <c r="D70" s="974"/>
      <c r="E70" s="974"/>
      <c r="F70" s="964" t="e">
        <f t="shared" si="8"/>
        <v>#DIV/0!</v>
      </c>
      <c r="G70" s="965">
        <v>375</v>
      </c>
      <c r="H70" s="964">
        <f t="shared" si="9"/>
        <v>-1</v>
      </c>
      <c r="I70" s="391"/>
    </row>
    <row r="71" spans="3:9">
      <c r="C71" t="s">
        <v>975</v>
      </c>
      <c r="D71" s="975"/>
      <c r="E71" s="975"/>
      <c r="F71" s="964" t="e">
        <f t="shared" si="8"/>
        <v>#DIV/0!</v>
      </c>
      <c r="G71" s="925">
        <v>0.58699999999999997</v>
      </c>
      <c r="H71" s="964">
        <f t="shared" si="9"/>
        <v>-1</v>
      </c>
      <c r="I71" s="391"/>
    </row>
    <row r="72" spans="3:9">
      <c r="C72" t="s">
        <v>976</v>
      </c>
      <c r="D72" s="975"/>
      <c r="E72" s="975"/>
      <c r="F72" s="964" t="e">
        <f t="shared" si="8"/>
        <v>#DIV/0!</v>
      </c>
      <c r="G72" s="925">
        <v>0.32200000000000001</v>
      </c>
      <c r="H72" s="964">
        <f t="shared" si="9"/>
        <v>-1</v>
      </c>
      <c r="I72" s="391"/>
    </row>
    <row r="73" spans="3:9">
      <c r="C73" t="s">
        <v>977</v>
      </c>
      <c r="D73" s="975"/>
      <c r="E73" s="975"/>
      <c r="F73" s="964" t="e">
        <f t="shared" si="8"/>
        <v>#DIV/0!</v>
      </c>
      <c r="G73" s="925">
        <v>0.74</v>
      </c>
      <c r="H73" s="964">
        <f t="shared" si="9"/>
        <v>-1</v>
      </c>
      <c r="I73" s="391"/>
    </row>
    <row r="74" spans="3:9">
      <c r="C74" t="s">
        <v>978</v>
      </c>
      <c r="D74" s="975"/>
      <c r="E74" s="975"/>
      <c r="F74" s="964" t="e">
        <f t="shared" si="8"/>
        <v>#DIV/0!</v>
      </c>
      <c r="G74" s="925">
        <v>0.14499999999999999</v>
      </c>
      <c r="H74" s="964">
        <f t="shared" si="9"/>
        <v>-1</v>
      </c>
      <c r="I74" s="391"/>
    </row>
    <row r="75" spans="3:9">
      <c r="C75" t="s">
        <v>979</v>
      </c>
      <c r="D75" s="975"/>
      <c r="E75" s="975"/>
      <c r="F75" s="964" t="e">
        <f t="shared" si="8"/>
        <v>#DIV/0!</v>
      </c>
      <c r="G75" s="925">
        <v>0.55900000000000005</v>
      </c>
      <c r="H75" s="964">
        <f t="shared" si="9"/>
        <v>-1</v>
      </c>
      <c r="I75" s="391"/>
    </row>
    <row r="76" spans="3:9">
      <c r="C76" t="s">
        <v>980</v>
      </c>
      <c r="D76" s="975"/>
      <c r="E76" s="975"/>
      <c r="F76" s="964" t="e">
        <f t="shared" si="8"/>
        <v>#DIV/0!</v>
      </c>
      <c r="G76" s="925">
        <v>0.72299999999999998</v>
      </c>
      <c r="H76" s="964">
        <f t="shared" si="9"/>
        <v>-1</v>
      </c>
      <c r="I76" s="391"/>
    </row>
    <row r="77" spans="3:9">
      <c r="C77" t="s">
        <v>981</v>
      </c>
      <c r="D77" s="975"/>
      <c r="E77" s="975"/>
      <c r="F77" s="964" t="e">
        <f t="shared" si="8"/>
        <v>#DIV/0!</v>
      </c>
      <c r="G77" s="925">
        <v>0.14199999999999999</v>
      </c>
      <c r="H77" s="964">
        <f t="shared" si="9"/>
        <v>-1</v>
      </c>
      <c r="I77" s="391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>
    <tabColor rgb="FF7030A0"/>
  </sheetPr>
  <dimension ref="A1:XFC473"/>
  <sheetViews>
    <sheetView showGridLines="0" tabSelected="1" zoomScale="55" zoomScaleNormal="55" workbookViewId="0">
      <selection activeCell="N9" sqref="N9:Q9"/>
    </sheetView>
  </sheetViews>
  <sheetFormatPr defaultColWidth="0" defaultRowHeight="14.5" zeroHeight="1"/>
  <cols>
    <col min="1" max="1" width="4.54296875" style="1114" customWidth="1"/>
    <col min="2" max="2" width="16.26953125" style="1114" bestFit="1" customWidth="1"/>
    <col min="3" max="4" width="14.54296875" style="1114" bestFit="1" customWidth="1"/>
    <col min="5" max="5" width="18.453125" style="1114" customWidth="1"/>
    <col min="6" max="6" width="16" style="1114" bestFit="1" customWidth="1"/>
    <col min="7" max="7" width="11.453125" style="1114" customWidth="1"/>
    <col min="8" max="8" width="16.453125" style="1114" customWidth="1"/>
    <col min="9" max="9" width="10.7265625" style="1114" customWidth="1"/>
    <col min="10" max="10" width="15.453125" style="1114" bestFit="1" customWidth="1"/>
    <col min="11" max="12" width="15.453125" style="1114" customWidth="1"/>
    <col min="13" max="13" width="2.54296875" style="1114" customWidth="1"/>
    <col min="14" max="33" width="13" style="1114" customWidth="1"/>
    <col min="34" max="35" width="12.453125" style="1114" customWidth="1"/>
    <col min="36" max="36" width="14.453125" style="1114" customWidth="1"/>
    <col min="37" max="40" width="12.453125" style="1114" customWidth="1"/>
    <col min="41" max="41" width="13" style="1114" customWidth="1"/>
    <col min="42" max="42" width="12.453125" style="1114" customWidth="1"/>
    <col min="43" max="43" width="13.7265625" style="1114" customWidth="1"/>
    <col min="44" max="44" width="14" style="1114" bestFit="1" customWidth="1"/>
    <col min="45" max="45" width="12.453125" style="1114" customWidth="1"/>
    <col min="46" max="46" width="20.7265625" style="1114" bestFit="1" customWidth="1"/>
    <col min="47" max="47" width="13.453125" style="1114" bestFit="1" customWidth="1"/>
    <col min="48" max="48" width="12.453125" style="1114" customWidth="1"/>
    <col min="49" max="49" width="14.7265625" style="1114" bestFit="1" customWidth="1"/>
    <col min="50" max="55" width="16.453125" style="1114" customWidth="1"/>
    <col min="56" max="67" width="17.453125" style="1114" customWidth="1"/>
    <col min="68" max="68" width="17" style="1114" customWidth="1"/>
    <col min="69" max="69" width="21.453125" style="1114" bestFit="1" customWidth="1"/>
    <col min="70" max="70" width="17.453125" style="1114" customWidth="1"/>
    <col min="71" max="71" width="17" style="1114" customWidth="1"/>
    <col min="72" max="72" width="21.453125" style="1114" bestFit="1" customWidth="1"/>
    <col min="73" max="73" width="9.26953125" style="1114" customWidth="1"/>
    <col min="74" max="75" width="13.453125" style="1114" bestFit="1" customWidth="1"/>
    <col min="76" max="76" width="10" style="1114" bestFit="1" customWidth="1"/>
    <col min="77" max="92" width="9.26953125" style="1114" customWidth="1"/>
    <col min="16384" max="16384" width="9.26953125" style="1114" hidden="1" customWidth="1"/>
  </cols>
  <sheetData>
    <row r="1" spans="1:96" s="1053" customFormat="1" ht="26" customHeight="1">
      <c r="A1" s="1120"/>
      <c r="B1" s="1121" t="s">
        <v>982</v>
      </c>
      <c r="C1" s="1120"/>
      <c r="D1" s="1120"/>
      <c r="E1" s="1120"/>
      <c r="F1" s="1120"/>
      <c r="G1" s="1120"/>
      <c r="H1" s="1120"/>
      <c r="I1" s="1120"/>
      <c r="J1" s="1120"/>
      <c r="K1" s="1120"/>
      <c r="L1" s="1120"/>
      <c r="M1" s="1120"/>
      <c r="N1" s="1120"/>
      <c r="O1" s="1120"/>
      <c r="P1" s="1120"/>
      <c r="Q1" s="1120"/>
      <c r="R1" s="1120"/>
      <c r="S1" s="1120"/>
      <c r="T1" s="1120"/>
      <c r="U1" s="1120"/>
      <c r="V1" s="1120"/>
      <c r="W1" s="1120"/>
      <c r="X1" s="1120"/>
      <c r="Y1" s="1120"/>
      <c r="Z1" s="1120"/>
      <c r="AA1" s="1120"/>
      <c r="AB1" s="1120"/>
      <c r="AC1" s="1120"/>
      <c r="AD1" s="1120"/>
      <c r="AE1" s="1120"/>
      <c r="AF1" s="1120"/>
      <c r="AG1" s="1120"/>
      <c r="AH1" s="1120"/>
      <c r="AI1" s="1120"/>
      <c r="AJ1" s="1120"/>
      <c r="AK1" s="1120"/>
      <c r="AL1" s="1120"/>
      <c r="AM1" s="1120"/>
      <c r="AN1" s="1120"/>
      <c r="AO1" s="1120"/>
      <c r="AP1" s="1120"/>
      <c r="AQ1" s="1120"/>
      <c r="AR1" s="1120"/>
      <c r="AS1" s="1120"/>
      <c r="AT1" s="1120"/>
      <c r="AU1" s="1120"/>
      <c r="AV1" s="1120"/>
      <c r="AW1" s="1120"/>
      <c r="AX1" s="1120"/>
      <c r="AY1" s="1120"/>
      <c r="AZ1" s="1120"/>
      <c r="BA1" s="1120"/>
      <c r="BB1" s="1120"/>
      <c r="BC1" s="1120"/>
      <c r="BD1" s="1120"/>
      <c r="BE1" s="1120"/>
      <c r="BF1" s="1120"/>
      <c r="BG1" s="1120"/>
      <c r="BH1" s="1120"/>
      <c r="BI1" s="1120"/>
      <c r="BJ1" s="1120"/>
      <c r="BK1" s="1120"/>
      <c r="BL1" s="1120"/>
      <c r="BM1" s="1120"/>
      <c r="BN1" s="1120"/>
      <c r="BO1" s="1120"/>
      <c r="BP1" s="1120"/>
      <c r="BQ1" s="1120"/>
      <c r="BR1" s="1120"/>
      <c r="BS1" s="1120"/>
      <c r="BT1" s="1120"/>
      <c r="BU1" s="1120"/>
      <c r="BV1" s="1120"/>
      <c r="BW1" s="1120"/>
      <c r="BX1" s="1120"/>
      <c r="BY1" s="1120"/>
      <c r="BZ1" s="1120"/>
      <c r="CA1" s="1120"/>
      <c r="CB1" s="1120"/>
      <c r="CC1" s="1120"/>
      <c r="CD1" s="1120"/>
      <c r="CE1" s="1120"/>
      <c r="CF1" s="1120"/>
      <c r="CG1" s="1120"/>
      <c r="CH1" s="1120"/>
      <c r="CI1" s="1120"/>
      <c r="CJ1" s="1120"/>
      <c r="CK1" s="1120"/>
      <c r="CL1" s="1120"/>
      <c r="CM1" s="1120"/>
      <c r="CN1" s="1120"/>
      <c r="CO1" s="1120"/>
      <c r="CP1" s="1120"/>
      <c r="CQ1" s="1120"/>
      <c r="CR1" s="1120"/>
    </row>
    <row r="2" spans="1:96" ht="15" customHeight="1" thickBot="1"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N2" s="531"/>
      <c r="O2" s="28"/>
      <c r="P2" s="531"/>
      <c r="Q2" s="28"/>
      <c r="R2" s="531"/>
      <c r="S2" s="28"/>
      <c r="T2" s="531"/>
      <c r="U2" s="28"/>
      <c r="V2" s="531"/>
      <c r="W2" s="28"/>
      <c r="X2" s="297"/>
      <c r="Z2" s="297"/>
      <c r="AC2" s="297"/>
      <c r="AD2" s="297"/>
      <c r="AE2" s="297"/>
      <c r="AF2" s="297"/>
    </row>
    <row r="3" spans="1:96" ht="72" customHeight="1" thickBot="1">
      <c r="B3" s="1606">
        <v>10</v>
      </c>
      <c r="C3" s="1607">
        <v>1</v>
      </c>
      <c r="D3" s="1607">
        <v>3</v>
      </c>
      <c r="E3" s="1607">
        <v>5</v>
      </c>
      <c r="F3" s="1607">
        <f>B3</f>
        <v>10</v>
      </c>
      <c r="G3" s="2139"/>
      <c r="H3" s="2082"/>
      <c r="I3" s="1608"/>
      <c r="J3" s="2103" t="s">
        <v>983</v>
      </c>
      <c r="K3" s="2071"/>
      <c r="L3" s="2092"/>
      <c r="M3" s="1609"/>
      <c r="N3" s="2095"/>
      <c r="O3" s="2088"/>
      <c r="P3" s="2127"/>
      <c r="Q3" s="2088"/>
      <c r="R3" s="2141"/>
      <c r="S3" s="2088"/>
      <c r="T3" s="2115"/>
      <c r="U3" s="2088"/>
      <c r="V3" s="2131"/>
      <c r="W3" s="2088"/>
      <c r="X3" s="2115"/>
      <c r="Y3" s="2088"/>
      <c r="Z3" s="2087"/>
      <c r="AA3" s="2088"/>
      <c r="AB3" s="2087"/>
      <c r="AC3" s="2088"/>
      <c r="AD3" s="2087"/>
      <c r="AE3" s="2088"/>
      <c r="AF3" s="2087"/>
      <c r="AG3" s="2088"/>
      <c r="AH3" s="2087"/>
      <c r="AI3" s="2088"/>
      <c r="AJ3" s="2087"/>
      <c r="AK3" s="2088"/>
      <c r="AL3" s="2087"/>
      <c r="AM3" s="2088"/>
      <c r="AN3" s="2087"/>
      <c r="AO3" s="2088"/>
      <c r="AP3" s="2087"/>
      <c r="AQ3" s="2088"/>
      <c r="AR3" s="2087"/>
      <c r="AS3" s="2088"/>
    </row>
    <row r="4" spans="1:96" ht="63" customHeight="1">
      <c r="B4" s="298" t="s">
        <v>984</v>
      </c>
      <c r="C4" s="1610">
        <f ca="1">SUMIF($N$9:$AS$9,"&lt;="&amp;C3,$N$6:$AS$6)+$G$6</f>
        <v>0</v>
      </c>
      <c r="D4" s="1610">
        <f ca="1">SUMIF($N$9:$AS$9,"&lt;="&amp;D3,$N$6:$AS$6)+$G$6</f>
        <v>0</v>
      </c>
      <c r="E4" s="1610">
        <f ca="1">SUMIF($N$9:$AS$9,"&lt;="&amp;E3,$N$6:$AS$6)+G6</f>
        <v>0</v>
      </c>
      <c r="F4" s="1610">
        <f ca="1">SUMIF($N$9:$AS$9,"&lt;="&amp;F3,$N$6:$AS$6)+$G$6</f>
        <v>0</v>
      </c>
      <c r="G4" s="2142"/>
      <c r="H4" s="2097"/>
      <c r="I4" s="1611"/>
      <c r="J4" s="2103" t="s">
        <v>985</v>
      </c>
      <c r="K4" s="2071"/>
      <c r="L4" s="2092"/>
      <c r="M4" s="1612"/>
      <c r="N4" s="2122"/>
      <c r="O4" s="2092"/>
      <c r="P4" s="2123"/>
      <c r="Q4" s="2092"/>
      <c r="R4" s="2134"/>
      <c r="S4" s="2092"/>
      <c r="T4" s="2117"/>
      <c r="U4" s="2092"/>
      <c r="V4" s="2135"/>
      <c r="W4" s="2092"/>
      <c r="X4" s="2117"/>
      <c r="Y4" s="2092"/>
      <c r="Z4" s="2107"/>
      <c r="AA4" s="2092"/>
      <c r="AB4" s="2107"/>
      <c r="AC4" s="2092"/>
      <c r="AD4" s="2107"/>
      <c r="AE4" s="2092"/>
      <c r="AF4" s="2107"/>
      <c r="AG4" s="2092"/>
      <c r="AH4" s="2107"/>
      <c r="AI4" s="2092"/>
      <c r="AJ4" s="2107"/>
      <c r="AK4" s="2092"/>
      <c r="AL4" s="2107"/>
      <c r="AM4" s="2092"/>
      <c r="AN4" s="2107"/>
      <c r="AO4" s="2092"/>
      <c r="AP4" s="2107"/>
      <c r="AQ4" s="2092"/>
      <c r="AR4" s="2107"/>
      <c r="AS4" s="2092"/>
    </row>
    <row r="5" spans="1:96" ht="18" customHeight="1">
      <c r="B5" s="298" t="s">
        <v>986</v>
      </c>
      <c r="C5" s="299"/>
      <c r="D5" s="299"/>
      <c r="E5" s="299"/>
      <c r="F5" s="300"/>
      <c r="G5" s="2140"/>
      <c r="H5" s="2097"/>
      <c r="I5" s="1611"/>
      <c r="J5" s="2111" t="s">
        <v>987</v>
      </c>
      <c r="K5" s="2100"/>
      <c r="L5" s="2097"/>
      <c r="M5" s="1612"/>
      <c r="N5" s="2102"/>
      <c r="O5" s="2092"/>
      <c r="P5" s="2116"/>
      <c r="Q5" s="2092"/>
      <c r="R5" s="2116"/>
      <c r="S5" s="2092"/>
      <c r="T5" s="2116"/>
      <c r="U5" s="2092"/>
      <c r="V5" s="2116"/>
      <c r="W5" s="2092"/>
      <c r="X5" s="2116"/>
      <c r="Y5" s="2092"/>
      <c r="Z5" s="2091"/>
      <c r="AA5" s="2092"/>
      <c r="AB5" s="2091"/>
      <c r="AC5" s="2092"/>
      <c r="AD5" s="2091"/>
      <c r="AE5" s="2092"/>
      <c r="AF5" s="2091"/>
      <c r="AG5" s="2092"/>
      <c r="AH5" s="2091"/>
      <c r="AI5" s="2092"/>
      <c r="AJ5" s="2091"/>
      <c r="AK5" s="2092"/>
      <c r="AL5" s="2091"/>
      <c r="AM5" s="2092"/>
      <c r="AN5" s="2091"/>
      <c r="AO5" s="2092"/>
      <c r="AP5" s="2091"/>
      <c r="AQ5" s="2092"/>
      <c r="AR5" s="2091"/>
      <c r="AS5" s="2092"/>
    </row>
    <row r="6" spans="1:96" ht="15" customHeight="1" thickBot="1">
      <c r="B6" s="301" t="s">
        <v>988</v>
      </c>
      <c r="C6" s="302" t="e">
        <f ca="1">C4/C5</f>
        <v>#DIV/0!</v>
      </c>
      <c r="D6" s="302" t="e">
        <f ca="1">D4/D5</f>
        <v>#DIV/0!</v>
      </c>
      <c r="E6" s="302" t="e">
        <f ca="1">E4/E5</f>
        <v>#DIV/0!</v>
      </c>
      <c r="F6" s="302" t="e">
        <f ca="1">F4/F5</f>
        <v>#DIV/0!</v>
      </c>
      <c r="G6" s="2138">
        <f ca="1">AW268</f>
        <v>0</v>
      </c>
      <c r="H6" s="2097"/>
      <c r="I6" s="1611"/>
      <c r="J6" s="2111" t="s">
        <v>989</v>
      </c>
      <c r="K6" s="2100"/>
      <c r="L6" s="2097"/>
      <c r="M6" s="1612"/>
      <c r="N6" s="2104">
        <f>N199</f>
        <v>0</v>
      </c>
      <c r="O6" s="2097"/>
      <c r="P6" s="2096">
        <f>P199</f>
        <v>0</v>
      </c>
      <c r="Q6" s="2097"/>
      <c r="R6" s="2096">
        <f>R199</f>
        <v>0</v>
      </c>
      <c r="S6" s="2097"/>
      <c r="T6" s="2096">
        <f>T199</f>
        <v>0</v>
      </c>
      <c r="U6" s="2097"/>
      <c r="V6" s="2096">
        <f>V199</f>
        <v>0</v>
      </c>
      <c r="W6" s="2097"/>
      <c r="X6" s="2096">
        <f>X199</f>
        <v>0</v>
      </c>
      <c r="Y6" s="2097"/>
      <c r="Z6" s="2104">
        <f>Z199</f>
        <v>0</v>
      </c>
      <c r="AA6" s="2097"/>
      <c r="AB6" s="2104">
        <f>AB199</f>
        <v>0</v>
      </c>
      <c r="AC6" s="2097"/>
      <c r="AD6" s="2104">
        <f>AD199</f>
        <v>0</v>
      </c>
      <c r="AE6" s="2097"/>
      <c r="AF6" s="2104">
        <f>AF199</f>
        <v>0</v>
      </c>
      <c r="AG6" s="2097"/>
      <c r="AH6" s="2104">
        <f>AH199</f>
        <v>0</v>
      </c>
      <c r="AI6" s="2097"/>
      <c r="AJ6" s="2104">
        <v>0</v>
      </c>
      <c r="AK6" s="2097"/>
      <c r="AL6" s="2104">
        <v>0</v>
      </c>
      <c r="AM6" s="2097"/>
      <c r="AN6" s="2104">
        <v>0</v>
      </c>
      <c r="AO6" s="2097"/>
      <c r="AP6" s="2104">
        <v>0</v>
      </c>
      <c r="AQ6" s="2097"/>
      <c r="AR6" s="2104">
        <f>AR199</f>
        <v>0</v>
      </c>
      <c r="AS6" s="2097"/>
    </row>
    <row r="7" spans="1:96" ht="18" customHeight="1">
      <c r="A7" s="303"/>
      <c r="B7" s="304" t="s">
        <v>990</v>
      </c>
      <c r="C7" s="305"/>
      <c r="D7" s="305"/>
      <c r="E7" s="305"/>
      <c r="F7" s="305"/>
      <c r="G7" s="2112"/>
      <c r="H7" s="2097"/>
      <c r="I7" s="1611"/>
      <c r="J7" s="2111" t="s">
        <v>991</v>
      </c>
      <c r="K7" s="2100"/>
      <c r="L7" s="2097"/>
      <c r="M7" s="1612"/>
      <c r="N7" s="2106" t="s">
        <v>175</v>
      </c>
      <c r="O7" s="2097"/>
      <c r="P7" s="2109" t="s">
        <v>175</v>
      </c>
      <c r="Q7" s="2097"/>
      <c r="R7" s="2109" t="s">
        <v>175</v>
      </c>
      <c r="S7" s="2097"/>
      <c r="T7" s="2109" t="s">
        <v>175</v>
      </c>
      <c r="U7" s="2097"/>
      <c r="V7" s="2109" t="s">
        <v>175</v>
      </c>
      <c r="W7" s="2097"/>
      <c r="X7" s="2109" t="s">
        <v>157</v>
      </c>
      <c r="Y7" s="2097"/>
      <c r="Z7" s="2106" t="s">
        <v>157</v>
      </c>
      <c r="AA7" s="2097"/>
      <c r="AB7" s="2106" t="s">
        <v>175</v>
      </c>
      <c r="AC7" s="2097"/>
      <c r="AD7" s="2106" t="s">
        <v>175</v>
      </c>
      <c r="AE7" s="2097"/>
      <c r="AF7" s="2106" t="s">
        <v>175</v>
      </c>
      <c r="AG7" s="2097"/>
      <c r="AH7" s="2106" t="s">
        <v>175</v>
      </c>
      <c r="AI7" s="2097"/>
      <c r="AJ7" s="2106" t="s">
        <v>175</v>
      </c>
      <c r="AK7" s="2097"/>
      <c r="AL7" s="2106" t="s">
        <v>175</v>
      </c>
      <c r="AM7" s="2097"/>
      <c r="AN7" s="2106" t="s">
        <v>175</v>
      </c>
      <c r="AO7" s="2097"/>
      <c r="AP7" s="2106" t="s">
        <v>175</v>
      </c>
      <c r="AQ7" s="2097"/>
      <c r="AR7" s="2106" t="s">
        <v>175</v>
      </c>
      <c r="AS7" s="2097"/>
    </row>
    <row r="8" spans="1:96">
      <c r="A8" s="303"/>
      <c r="B8" s="306" t="s">
        <v>992</v>
      </c>
      <c r="C8" s="305"/>
      <c r="D8" s="305"/>
      <c r="E8" s="307" t="s">
        <v>993</v>
      </c>
      <c r="F8" s="1023" t="s">
        <v>994</v>
      </c>
      <c r="G8" s="2133"/>
      <c r="H8" s="2097"/>
      <c r="I8" s="1611"/>
      <c r="J8" s="2111" t="s">
        <v>995</v>
      </c>
      <c r="K8" s="2100"/>
      <c r="L8" s="2097"/>
      <c r="M8" s="1612"/>
      <c r="N8" s="2110"/>
      <c r="O8" s="2097"/>
      <c r="P8" s="2110"/>
      <c r="Q8" s="2097"/>
      <c r="R8" s="2110"/>
      <c r="S8" s="2097"/>
      <c r="T8" s="2110"/>
      <c r="U8" s="2097"/>
      <c r="V8" s="2110"/>
      <c r="W8" s="2097"/>
      <c r="X8" s="2110"/>
      <c r="Y8" s="2097"/>
      <c r="Z8" s="2110"/>
      <c r="AA8" s="2097"/>
      <c r="AB8" s="2110"/>
      <c r="AC8" s="2097"/>
      <c r="AD8" s="2110"/>
      <c r="AE8" s="2097"/>
      <c r="AF8" s="2110"/>
      <c r="AG8" s="2097"/>
      <c r="AH8" s="2110"/>
      <c r="AI8" s="2097"/>
      <c r="AJ8" s="2110"/>
      <c r="AK8" s="2097"/>
      <c r="AL8" s="2110"/>
      <c r="AM8" s="2097"/>
      <c r="AN8" s="2110"/>
      <c r="AO8" s="2097"/>
      <c r="AP8" s="2110"/>
      <c r="AQ8" s="2097"/>
      <c r="AR8" s="2110"/>
      <c r="AS8" s="2097"/>
    </row>
    <row r="9" spans="1:96" ht="15" customHeight="1" thickBot="1">
      <c r="A9" s="303"/>
      <c r="B9" s="308" t="s">
        <v>996</v>
      </c>
      <c r="C9" s="307"/>
      <c r="D9" s="309"/>
      <c r="E9" s="307" t="s">
        <v>997</v>
      </c>
      <c r="F9" s="1023" t="s">
        <v>994</v>
      </c>
      <c r="G9" s="2121"/>
      <c r="H9" s="2090"/>
      <c r="I9" s="310"/>
      <c r="J9" s="2128" t="s">
        <v>998</v>
      </c>
      <c r="K9" s="2129"/>
      <c r="L9" s="2130"/>
      <c r="M9" s="311"/>
      <c r="N9" s="2094"/>
      <c r="O9" s="2090"/>
      <c r="P9" s="2094"/>
      <c r="Q9" s="2090"/>
      <c r="R9" s="2094"/>
      <c r="S9" s="2090"/>
      <c r="T9" s="2094"/>
      <c r="U9" s="2090"/>
      <c r="V9" s="2094"/>
      <c r="W9" s="2090"/>
      <c r="X9" s="2094"/>
      <c r="Y9" s="2090"/>
      <c r="Z9" s="2094"/>
      <c r="AA9" s="2090"/>
      <c r="AB9" s="2094"/>
      <c r="AC9" s="2090"/>
      <c r="AD9" s="2094"/>
      <c r="AE9" s="2090"/>
      <c r="AF9" s="2094"/>
      <c r="AG9" s="2090"/>
      <c r="AH9" s="2094"/>
      <c r="AI9" s="2090"/>
      <c r="AJ9" s="2094"/>
      <c r="AK9" s="2090"/>
      <c r="AL9" s="2094"/>
      <c r="AM9" s="2090"/>
      <c r="AN9" s="2094"/>
      <c r="AO9" s="2090"/>
      <c r="AP9" s="2094"/>
      <c r="AQ9" s="2090"/>
      <c r="AR9" s="2094"/>
      <c r="AS9" s="2090"/>
    </row>
    <row r="10" spans="1:96" ht="24.75" customHeight="1" thickBot="1">
      <c r="A10" s="303"/>
      <c r="B10" s="312"/>
      <c r="C10" s="305"/>
      <c r="D10" s="305"/>
      <c r="E10" s="305"/>
      <c r="F10" s="305"/>
      <c r="G10" s="2136" t="s">
        <v>999</v>
      </c>
      <c r="H10" s="2082"/>
      <c r="I10" s="2119" t="s">
        <v>1000</v>
      </c>
      <c r="J10" s="2097"/>
      <c r="K10" s="2120" t="s">
        <v>1001</v>
      </c>
      <c r="L10" s="2032"/>
      <c r="M10" s="313"/>
      <c r="N10" s="1024" t="s">
        <v>157</v>
      </c>
      <c r="O10" s="1010" t="str">
        <f>N10</f>
        <v>Yes</v>
      </c>
      <c r="P10" s="1024" t="s">
        <v>157</v>
      </c>
      <c r="Q10" s="1010" t="str">
        <f>P10</f>
        <v>Yes</v>
      </c>
      <c r="R10" s="1024" t="s">
        <v>157</v>
      </c>
      <c r="S10" s="1010" t="str">
        <f>R10</f>
        <v>Yes</v>
      </c>
      <c r="T10" s="1024" t="s">
        <v>157</v>
      </c>
      <c r="U10" s="1010" t="str">
        <f>T10</f>
        <v>Yes</v>
      </c>
      <c r="V10" s="1024" t="s">
        <v>157</v>
      </c>
      <c r="W10" s="1010" t="str">
        <f>V10</f>
        <v>Yes</v>
      </c>
      <c r="X10" s="1024" t="s">
        <v>175</v>
      </c>
      <c r="Y10" s="1010" t="str">
        <f>X10</f>
        <v>No</v>
      </c>
      <c r="Z10" s="1024" t="s">
        <v>175</v>
      </c>
      <c r="AA10" s="1010"/>
      <c r="AB10" s="1024" t="s">
        <v>175</v>
      </c>
      <c r="AC10" s="1010" t="str">
        <f>AB10</f>
        <v>No</v>
      </c>
      <c r="AD10" s="1024" t="s">
        <v>175</v>
      </c>
      <c r="AE10" s="1010" t="str">
        <f>AD10</f>
        <v>No</v>
      </c>
      <c r="AF10" s="1024" t="s">
        <v>175</v>
      </c>
      <c r="AG10" s="1010" t="str">
        <f>AF10</f>
        <v>No</v>
      </c>
      <c r="AH10" s="1024" t="s">
        <v>175</v>
      </c>
      <c r="AI10" s="1010" t="str">
        <f>AH10</f>
        <v>No</v>
      </c>
      <c r="AJ10" s="1024" t="s">
        <v>175</v>
      </c>
      <c r="AK10" s="1010" t="s">
        <v>175</v>
      </c>
      <c r="AL10" s="1024" t="s">
        <v>175</v>
      </c>
      <c r="AM10" s="1010" t="s">
        <v>175</v>
      </c>
      <c r="AN10" s="1024" t="s">
        <v>175</v>
      </c>
      <c r="AO10" s="1010" t="s">
        <v>175</v>
      </c>
      <c r="AP10" s="1024" t="s">
        <v>175</v>
      </c>
      <c r="AQ10" s="1010"/>
      <c r="AR10" s="1024" t="s">
        <v>175</v>
      </c>
      <c r="AS10" s="1010" t="str">
        <f>AR10</f>
        <v>No</v>
      </c>
    </row>
    <row r="11" spans="1:96" ht="27.75" customHeight="1" thickBot="1">
      <c r="A11" s="303"/>
      <c r="B11" s="314" t="s">
        <v>1002</v>
      </c>
      <c r="C11" s="315" t="s">
        <v>1003</v>
      </c>
      <c r="D11" s="315" t="s">
        <v>1004</v>
      </c>
      <c r="E11" s="315" t="s">
        <v>312</v>
      </c>
      <c r="F11" s="315" t="s">
        <v>1005</v>
      </c>
      <c r="G11" s="316" t="s">
        <v>1006</v>
      </c>
      <c r="H11" s="1613" t="s">
        <v>1007</v>
      </c>
      <c r="I11" s="316" t="s">
        <v>1006</v>
      </c>
      <c r="J11" s="1613" t="s">
        <v>1007</v>
      </c>
      <c r="K11" s="1614" t="s">
        <v>1006</v>
      </c>
      <c r="L11" s="1614" t="s">
        <v>1007</v>
      </c>
      <c r="M11" s="1615"/>
      <c r="N11" s="317" t="s">
        <v>1008</v>
      </c>
      <c r="O11" s="318" t="s">
        <v>1009</v>
      </c>
      <c r="P11" s="317" t="s">
        <v>1008</v>
      </c>
      <c r="Q11" s="318" t="s">
        <v>1009</v>
      </c>
      <c r="R11" s="317" t="s">
        <v>1008</v>
      </c>
      <c r="S11" s="318" t="s">
        <v>1009</v>
      </c>
      <c r="T11" s="317" t="s">
        <v>1008</v>
      </c>
      <c r="U11" s="318" t="s">
        <v>1009</v>
      </c>
      <c r="V11" s="317" t="s">
        <v>1008</v>
      </c>
      <c r="W11" s="318" t="s">
        <v>1009</v>
      </c>
      <c r="X11" s="317" t="s">
        <v>1008</v>
      </c>
      <c r="Y11" s="318" t="s">
        <v>1009</v>
      </c>
      <c r="Z11" s="317" t="s">
        <v>1008</v>
      </c>
      <c r="AA11" s="318" t="s">
        <v>1009</v>
      </c>
      <c r="AB11" s="317" t="s">
        <v>1008</v>
      </c>
      <c r="AC11" s="318" t="s">
        <v>1009</v>
      </c>
      <c r="AD11" s="317" t="s">
        <v>1008</v>
      </c>
      <c r="AE11" s="318" t="s">
        <v>1009</v>
      </c>
      <c r="AF11" s="317" t="s">
        <v>1008</v>
      </c>
      <c r="AG11" s="318" t="s">
        <v>1009</v>
      </c>
      <c r="AH11" s="317" t="s">
        <v>1008</v>
      </c>
      <c r="AI11" s="318" t="s">
        <v>1009</v>
      </c>
      <c r="AJ11" s="317" t="s">
        <v>1008</v>
      </c>
      <c r="AK11" s="318" t="s">
        <v>1009</v>
      </c>
      <c r="AL11" s="317" t="s">
        <v>1008</v>
      </c>
      <c r="AM11" s="318" t="s">
        <v>1009</v>
      </c>
      <c r="AN11" s="317" t="s">
        <v>1008</v>
      </c>
      <c r="AO11" s="318" t="s">
        <v>1009</v>
      </c>
      <c r="AP11" s="317" t="s">
        <v>1008</v>
      </c>
      <c r="AQ11" s="318" t="s">
        <v>1009</v>
      </c>
      <c r="AR11" s="317" t="s">
        <v>1008</v>
      </c>
      <c r="AS11" s="318" t="s">
        <v>1009</v>
      </c>
    </row>
    <row r="12" spans="1:96" ht="17.149999999999999" customHeight="1">
      <c r="B12" s="319" t="s">
        <v>1010</v>
      </c>
      <c r="C12" s="320">
        <v>2.25</v>
      </c>
      <c r="D12" s="320">
        <v>1</v>
      </c>
      <c r="E12" s="320" t="s">
        <v>1011</v>
      </c>
      <c r="F12" s="320" t="s">
        <v>175</v>
      </c>
      <c r="G12" s="1616" t="str">
        <f t="shared" ref="G12:G44" si="0">IFERROR((H12/$C12),"-")</f>
        <v>-</v>
      </c>
      <c r="H12" s="1617" t="str">
        <f>IFERROR(AVERAGEIFS(N12:AS12,$N$11:$AS$11,"Asking Rate",$N$10:$AS$10,$B$204),"-")</f>
        <v>-</v>
      </c>
      <c r="I12" s="1616" t="str">
        <f t="shared" ref="I12:I44" si="1">IFERROR((J12/$C12),"-")</f>
        <v>-</v>
      </c>
      <c r="J12" s="1617" t="str">
        <f t="shared" ref="J12:J44" si="2">IFERROR(AVERAGEIF($N$9:$AS$9,"&lt;="&amp;$B$3,N12:AS12),"-")</f>
        <v>-</v>
      </c>
      <c r="K12" s="1618" t="str">
        <f t="shared" ref="K12:K44" si="3">IFERROR((L12/$C12),"-")</f>
        <v>-</v>
      </c>
      <c r="L12" t="str">
        <f>IFERROR(AVERAGEIFS(N12:AS12,$N$11:$AS$11,"Discount",$N$10:$AS$10,$B$204),"-")</f>
        <v>-</v>
      </c>
      <c r="M12" s="1619"/>
      <c r="N12" s="1620"/>
      <c r="O12" s="1621"/>
      <c r="Q12" s="1621"/>
      <c r="R12" s="1620"/>
      <c r="S12" s="1621"/>
      <c r="T12" s="1620"/>
      <c r="U12" s="1621"/>
      <c r="V12" s="1620"/>
      <c r="W12" s="1621"/>
      <c r="X12" s="1620"/>
      <c r="Y12" s="1621"/>
      <c r="Z12" s="1620"/>
      <c r="AA12" s="1621"/>
      <c r="AB12" s="1620"/>
      <c r="AC12" s="1621"/>
      <c r="AD12" s="1620"/>
      <c r="AE12" s="1621"/>
      <c r="AF12" s="1620"/>
      <c r="AG12" s="1621"/>
      <c r="AH12" s="1620"/>
      <c r="AI12" s="1621"/>
      <c r="AJ12" s="1620"/>
      <c r="AK12" s="1621"/>
      <c r="AL12" s="1620"/>
      <c r="AM12" s="1621"/>
      <c r="AN12" s="1620"/>
      <c r="AO12" s="1621"/>
      <c r="AP12" s="1620"/>
      <c r="AQ12" s="1621"/>
      <c r="AR12" s="1620"/>
      <c r="AS12" s="1621"/>
    </row>
    <row r="13" spans="1:96" ht="17.149999999999999" customHeight="1">
      <c r="B13" s="319" t="s">
        <v>1012</v>
      </c>
      <c r="C13" s="320">
        <v>3</v>
      </c>
      <c r="D13" s="320">
        <v>1</v>
      </c>
      <c r="E13" s="320" t="s">
        <v>1011</v>
      </c>
      <c r="F13" s="320" t="s">
        <v>175</v>
      </c>
      <c r="G13" s="1616" t="str">
        <f t="shared" si="0"/>
        <v>-</v>
      </c>
      <c r="H13" s="1617" t="str">
        <f>IFERROR(AVERAGEIFS(N13:AS13,$N$11:$AS$11,"Asking Rate",$N$10:$AS$10,$B$204),"-")</f>
        <v>-</v>
      </c>
      <c r="I13" s="1616" t="str">
        <f t="shared" si="1"/>
        <v>-</v>
      </c>
      <c r="J13" s="1617" t="str">
        <f t="shared" si="2"/>
        <v>-</v>
      </c>
      <c r="K13" s="1618" t="str">
        <f t="shared" si="3"/>
        <v>-</v>
      </c>
      <c r="L13" t="str">
        <f>IFERROR(AVERAGEIFS(N13:AS13,$N$11:$AS$11,"Discount",$N$10:$AS$10,$B$204),"-")</f>
        <v>-</v>
      </c>
      <c r="M13" s="1619"/>
      <c r="N13" s="1620"/>
      <c r="O13" s="1621"/>
      <c r="P13" s="1620"/>
      <c r="Q13" s="1621"/>
      <c r="R13" s="1620"/>
      <c r="S13" s="1621"/>
      <c r="T13" s="1620"/>
      <c r="U13" s="1621"/>
      <c r="V13" s="1620"/>
      <c r="W13" s="1621"/>
      <c r="X13" s="1620"/>
      <c r="Y13" s="1621"/>
      <c r="Z13" s="1620"/>
      <c r="AA13" s="1621"/>
      <c r="AB13" s="1620"/>
      <c r="AC13" s="1621"/>
      <c r="AD13" s="1620"/>
      <c r="AE13" s="1621"/>
      <c r="AF13" s="1620"/>
      <c r="AG13" s="1621"/>
      <c r="AH13" s="1620"/>
      <c r="AI13" s="1621"/>
      <c r="AJ13" s="1620"/>
      <c r="AK13" s="1621"/>
      <c r="AL13" s="1620"/>
      <c r="AM13" s="1621"/>
      <c r="AN13" s="1620"/>
      <c r="AO13" s="1621"/>
      <c r="AP13" s="1620"/>
      <c r="AQ13" s="1621"/>
      <c r="AR13" s="1620"/>
      <c r="AS13" s="1621"/>
    </row>
    <row r="14" spans="1:96" ht="17.149999999999999" customHeight="1">
      <c r="B14" s="319" t="s">
        <v>1013</v>
      </c>
      <c r="C14" s="320">
        <v>3.6</v>
      </c>
      <c r="D14" s="320">
        <v>1</v>
      </c>
      <c r="E14" s="320" t="s">
        <v>1011</v>
      </c>
      <c r="F14" s="320" t="s">
        <v>175</v>
      </c>
      <c r="G14" s="1616" t="str">
        <f t="shared" si="0"/>
        <v>-</v>
      </c>
      <c r="H14" s="1617" t="str">
        <f>IFERROR(AVERAGEIFS(N14:AS14,$N$11:$AS$11,"Asking Rate",$N$10:$AS$10,$B$204),"-")</f>
        <v>-</v>
      </c>
      <c r="I14" s="1616" t="str">
        <f t="shared" si="1"/>
        <v>-</v>
      </c>
      <c r="J14" s="1617" t="str">
        <f t="shared" si="2"/>
        <v>-</v>
      </c>
      <c r="K14" s="1618" t="str">
        <f t="shared" si="3"/>
        <v>-</v>
      </c>
      <c r="L14" t="str">
        <f>IFERROR(AVERAGEIFS(N14:AS14,$N$11:$AS$11,"Discount",$N$10:$AS$10,$B$204),"-")</f>
        <v>-</v>
      </c>
      <c r="M14" s="1619"/>
      <c r="N14" s="1620"/>
      <c r="O14" s="1621"/>
      <c r="P14" s="1620"/>
      <c r="Q14" s="1621"/>
      <c r="R14" s="1620"/>
      <c r="S14" s="1621"/>
      <c r="T14" s="1620"/>
      <c r="U14" s="1622"/>
      <c r="V14" s="1620"/>
      <c r="W14" s="1622"/>
      <c r="X14" s="1620"/>
      <c r="Y14" s="1622"/>
      <c r="Z14" s="1623"/>
      <c r="AA14" s="1622"/>
      <c r="AB14" s="1623"/>
      <c r="AC14" s="1622"/>
      <c r="AD14" s="1620"/>
      <c r="AE14" s="1622"/>
      <c r="AF14" s="1620"/>
      <c r="AG14" s="1622"/>
      <c r="AH14" s="1620"/>
      <c r="AI14" s="1622"/>
      <c r="AJ14" s="1620"/>
      <c r="AK14" s="1622"/>
      <c r="AL14" s="1620"/>
      <c r="AM14" s="1622"/>
      <c r="AN14" s="1620"/>
      <c r="AO14" s="1622"/>
      <c r="AP14" s="1620"/>
      <c r="AQ14" s="1622"/>
      <c r="AR14" s="1620"/>
      <c r="AS14" s="1622"/>
    </row>
    <row r="15" spans="1:96" ht="17.149999999999999" customHeight="1">
      <c r="B15" s="319" t="s">
        <v>1014</v>
      </c>
      <c r="C15" s="320">
        <v>4.2</v>
      </c>
      <c r="D15" s="320">
        <v>1</v>
      </c>
      <c r="E15" s="320" t="s">
        <v>1011</v>
      </c>
      <c r="F15" s="320" t="s">
        <v>175</v>
      </c>
      <c r="G15" s="1616" t="str">
        <f t="shared" si="0"/>
        <v>-</v>
      </c>
      <c r="H15" s="1617" t="str">
        <f>IFERROR(AVERAGEIFS(N15:AS15,$N$11:$AS$11,"Asking Rate",$N$10:$AS$10,$B$204),"-")</f>
        <v>-</v>
      </c>
      <c r="I15" s="1616" t="str">
        <f t="shared" si="1"/>
        <v>-</v>
      </c>
      <c r="J15" s="1617" t="str">
        <f t="shared" si="2"/>
        <v>-</v>
      </c>
      <c r="K15" s="1618" t="str">
        <f t="shared" si="3"/>
        <v>-</v>
      </c>
      <c r="L15" t="str">
        <f>IFERROR(AVERAGEIFS(N15:AS15,$N$11:$AS$11,"Discount",$N$10:$AS$10,$B$204),"-")</f>
        <v>-</v>
      </c>
      <c r="M15" s="1619"/>
      <c r="N15" s="1620"/>
      <c r="O15" s="1621"/>
      <c r="P15" s="1620"/>
      <c r="Q15" s="1621"/>
      <c r="R15" s="1620"/>
      <c r="S15" s="1621"/>
      <c r="T15" s="1620"/>
      <c r="U15" s="1622"/>
      <c r="V15" s="1620"/>
      <c r="W15" s="1622"/>
      <c r="X15" s="1620"/>
      <c r="Y15" s="1622"/>
      <c r="Z15" s="1623"/>
      <c r="AA15" s="1622"/>
      <c r="AB15" s="1623"/>
      <c r="AC15" s="1622"/>
      <c r="AD15" s="1620"/>
      <c r="AE15" s="1622"/>
      <c r="AF15" s="1620"/>
      <c r="AG15" s="1622"/>
      <c r="AH15" s="1620"/>
      <c r="AI15" s="1622"/>
      <c r="AJ15" s="1620"/>
      <c r="AK15" s="1622"/>
      <c r="AL15" s="1620"/>
      <c r="AM15" s="1622"/>
      <c r="AN15" s="1620"/>
      <c r="AO15" s="1622"/>
      <c r="AP15" s="1620"/>
      <c r="AQ15" s="1622"/>
      <c r="AR15" s="1620"/>
      <c r="AS15" s="1622"/>
    </row>
    <row r="16" spans="1:96" ht="17.149999999999999" customHeight="1">
      <c r="B16" s="319" t="s">
        <v>1015</v>
      </c>
      <c r="C16" s="320">
        <v>4.5</v>
      </c>
      <c r="D16" s="320">
        <v>1</v>
      </c>
      <c r="E16" s="320" t="s">
        <v>1011</v>
      </c>
      <c r="F16" s="320" t="s">
        <v>175</v>
      </c>
      <c r="G16" s="1616" t="str">
        <f t="shared" si="0"/>
        <v>-</v>
      </c>
      <c r="H16" s="1617" t="str">
        <f>IFERROR(AVERAGEIFS(N16:AS16,$N$11:$AS$11,"Asking Rate",$N$10:$AS$10,$B$204),"-")</f>
        <v>-</v>
      </c>
      <c r="I16" s="1616" t="str">
        <f t="shared" si="1"/>
        <v>-</v>
      </c>
      <c r="J16" s="1617" t="str">
        <f t="shared" si="2"/>
        <v>-</v>
      </c>
      <c r="K16" s="1618" t="str">
        <f t="shared" si="3"/>
        <v>-</v>
      </c>
      <c r="L16" t="str">
        <f>IFERROR(AVERAGEIFS(N16:AS16,$N$11:$AS$11,"Discount",$N$10:$AS$10,$B$204),"-")</f>
        <v>-</v>
      </c>
      <c r="M16" s="1619"/>
      <c r="N16" s="1620"/>
      <c r="O16" s="1621"/>
      <c r="P16" s="1620"/>
      <c r="Q16" s="1621"/>
      <c r="R16" s="1620"/>
      <c r="S16" s="1621"/>
      <c r="T16" s="1620"/>
      <c r="U16" s="1622"/>
      <c r="V16" s="1620"/>
      <c r="W16" s="1622"/>
      <c r="X16" s="1620"/>
      <c r="Y16" s="1622"/>
      <c r="Z16" s="1623"/>
      <c r="AA16" s="1622"/>
      <c r="AB16" s="1623"/>
      <c r="AC16" s="1622"/>
      <c r="AD16" s="1620"/>
      <c r="AE16" s="1622"/>
      <c r="AF16" s="1620"/>
      <c r="AG16" s="1622"/>
      <c r="AH16" s="1620"/>
      <c r="AI16" s="1622"/>
      <c r="AJ16" s="1620"/>
      <c r="AK16" s="1622"/>
      <c r="AL16" s="1620"/>
      <c r="AM16" s="1622"/>
      <c r="AN16" s="1620"/>
      <c r="AO16" s="1622"/>
      <c r="AP16" s="1620"/>
      <c r="AQ16" s="1622"/>
      <c r="AR16" s="1620"/>
      <c r="AS16" s="1622"/>
    </row>
    <row r="17" spans="2:45" ht="17.149999999999999" customHeight="1">
      <c r="B17" s="319" t="s">
        <v>1016</v>
      </c>
      <c r="C17" s="320">
        <v>6</v>
      </c>
      <c r="D17" s="320">
        <v>1</v>
      </c>
      <c r="E17" s="320" t="s">
        <v>1011</v>
      </c>
      <c r="F17" s="320" t="s">
        <v>175</v>
      </c>
      <c r="G17" s="1616" t="str">
        <f t="shared" si="0"/>
        <v>-</v>
      </c>
      <c r="H17" s="1617" t="str">
        <f>IFERROR(AVERAGEIFS(N17:AS17,$N$11:$AS$11,"Asking Rate",$N$10:$AS$10,$B$204),"-")</f>
        <v>-</v>
      </c>
      <c r="I17" s="1616" t="str">
        <f t="shared" si="1"/>
        <v>-</v>
      </c>
      <c r="J17" s="1617" t="str">
        <f t="shared" si="2"/>
        <v>-</v>
      </c>
      <c r="K17" s="1618" t="str">
        <f t="shared" si="3"/>
        <v>-</v>
      </c>
      <c r="L17" t="str">
        <f>IFERROR(AVERAGEIFS(N17:AS17,$N$11:$AS$11,"Discount",$N$10:$AS$10,$B$204),"-")</f>
        <v>-</v>
      </c>
      <c r="M17" s="1619"/>
      <c r="N17" s="1620"/>
      <c r="O17" s="1621"/>
      <c r="P17" s="1620"/>
      <c r="Q17" s="1621"/>
      <c r="R17" s="1620"/>
      <c r="S17" s="1621"/>
      <c r="T17" s="1620"/>
      <c r="U17" s="1621"/>
      <c r="V17" s="1620"/>
      <c r="W17" s="1621"/>
      <c r="X17" s="1620"/>
      <c r="Y17" s="1621"/>
      <c r="Z17" s="1620"/>
      <c r="AA17" s="1621"/>
      <c r="AB17" s="1620"/>
      <c r="AC17" s="1621"/>
      <c r="AD17" s="1620"/>
      <c r="AE17" s="1621"/>
      <c r="AF17" s="1620"/>
      <c r="AG17" s="1621"/>
      <c r="AH17" s="1620"/>
      <c r="AI17" s="1621"/>
      <c r="AJ17" s="1620"/>
      <c r="AK17" s="1621"/>
      <c r="AL17" s="1620"/>
      <c r="AM17" s="1621"/>
      <c r="AN17" s="1620"/>
      <c r="AO17" s="1621"/>
      <c r="AP17" s="1620"/>
      <c r="AQ17" s="1621"/>
      <c r="AR17" s="1620"/>
      <c r="AS17" s="1621"/>
    </row>
    <row r="18" spans="2:45" ht="17.149999999999999" customHeight="1">
      <c r="B18" s="319" t="s">
        <v>1017</v>
      </c>
      <c r="C18" s="320">
        <v>6.3</v>
      </c>
      <c r="D18" s="320">
        <v>1</v>
      </c>
      <c r="E18" s="320" t="s">
        <v>1011</v>
      </c>
      <c r="F18" s="320" t="s">
        <v>175</v>
      </c>
      <c r="G18" s="1616" t="str">
        <f t="shared" si="0"/>
        <v>-</v>
      </c>
      <c r="H18" s="1617" t="str">
        <f>IFERROR(AVERAGEIFS(N18:AS18,$N$11:$AS$11,"Asking Rate",$N$10:$AS$10,$B$204),"-")</f>
        <v>-</v>
      </c>
      <c r="I18" s="1616" t="str">
        <f t="shared" si="1"/>
        <v>-</v>
      </c>
      <c r="J18" s="1617" t="str">
        <f t="shared" si="2"/>
        <v>-</v>
      </c>
      <c r="K18" s="1618" t="str">
        <f t="shared" si="3"/>
        <v>-</v>
      </c>
      <c r="L18" t="str">
        <f>IFERROR(AVERAGEIFS(N18:AS18,$N$11:$AS$11,"Discount",$N$10:$AS$10,$B$204),"-")</f>
        <v>-</v>
      </c>
      <c r="M18" s="1619"/>
      <c r="N18" s="1620"/>
      <c r="O18" s="1621"/>
      <c r="P18" s="1624"/>
      <c r="Q18" s="1621"/>
      <c r="R18" s="1620"/>
      <c r="S18" s="1621"/>
      <c r="T18" s="1620"/>
      <c r="U18" s="1621"/>
      <c r="V18" s="1624"/>
      <c r="W18" s="1621"/>
      <c r="X18" s="1624"/>
      <c r="Y18" s="1621"/>
      <c r="Z18" s="1620"/>
      <c r="AA18" s="1621"/>
      <c r="AB18" s="1620"/>
      <c r="AC18" s="1621"/>
      <c r="AD18" s="1620"/>
      <c r="AE18" s="1621"/>
      <c r="AF18" s="1620"/>
      <c r="AG18" s="1621"/>
      <c r="AH18" s="1620"/>
      <c r="AI18" s="1621"/>
      <c r="AJ18" s="1620"/>
      <c r="AK18" s="1621"/>
      <c r="AL18" s="1620"/>
      <c r="AM18" s="1621"/>
      <c r="AN18" s="1620"/>
      <c r="AO18" s="1621"/>
      <c r="AP18" s="1620"/>
      <c r="AQ18" s="1621"/>
      <c r="AR18" s="1620"/>
      <c r="AS18" s="1621"/>
    </row>
    <row r="19" spans="2:45" ht="17.149999999999999" customHeight="1">
      <c r="B19" s="319" t="s">
        <v>1018</v>
      </c>
      <c r="C19" s="320">
        <v>6.9</v>
      </c>
      <c r="D19" s="320">
        <v>1</v>
      </c>
      <c r="E19" s="320" t="s">
        <v>1011</v>
      </c>
      <c r="F19" s="320" t="s">
        <v>175</v>
      </c>
      <c r="G19" s="1616" t="str">
        <f t="shared" si="0"/>
        <v>-</v>
      </c>
      <c r="H19" s="1617" t="str">
        <f>IFERROR(AVERAGEIFS(N19:AS19,$N$11:$AS$11,"Asking Rate",$N$10:$AS$10,$B$204),"-")</f>
        <v>-</v>
      </c>
      <c r="I19" s="1616" t="str">
        <f t="shared" si="1"/>
        <v>-</v>
      </c>
      <c r="J19" s="1617" t="str">
        <f t="shared" si="2"/>
        <v>-</v>
      </c>
      <c r="K19" s="1618" t="str">
        <f t="shared" si="3"/>
        <v>-</v>
      </c>
      <c r="L19" t="str">
        <f>IFERROR(AVERAGEIFS(N19:AS19,$N$11:$AS$11,"Discount",$N$10:$AS$10,$B$204),"-")</f>
        <v>-</v>
      </c>
      <c r="M19" s="1619"/>
      <c r="N19" s="1620"/>
      <c r="O19" s="1621"/>
      <c r="P19" s="1624"/>
      <c r="Q19" s="1621"/>
      <c r="R19" s="1620"/>
      <c r="S19" s="1621"/>
      <c r="T19" s="1620"/>
      <c r="U19" s="1621"/>
      <c r="V19" s="1624"/>
      <c r="W19" s="1621"/>
      <c r="X19" s="1624"/>
      <c r="Y19" s="1621"/>
      <c r="Z19" s="1620"/>
      <c r="AA19" s="1621"/>
      <c r="AB19" s="1620"/>
      <c r="AC19" s="1621"/>
      <c r="AD19" s="1620"/>
      <c r="AE19" s="1621"/>
      <c r="AF19" s="1620"/>
      <c r="AG19" s="1621"/>
      <c r="AH19" s="1620"/>
      <c r="AI19" s="1621"/>
      <c r="AJ19" s="1620"/>
      <c r="AK19" s="1621"/>
      <c r="AL19" s="1620"/>
      <c r="AM19" s="1621"/>
      <c r="AN19" s="1620"/>
      <c r="AO19" s="1621"/>
      <c r="AP19" s="1620"/>
      <c r="AQ19" s="1621"/>
      <c r="AR19" s="1620"/>
      <c r="AS19" s="1621"/>
    </row>
    <row r="20" spans="2:45" ht="17.149999999999999" customHeight="1">
      <c r="B20" s="319" t="s">
        <v>1019</v>
      </c>
      <c r="C20" s="320">
        <v>7.5</v>
      </c>
      <c r="D20" s="320">
        <v>1</v>
      </c>
      <c r="E20" s="320" t="s">
        <v>1011</v>
      </c>
      <c r="F20" s="320" t="s">
        <v>175</v>
      </c>
      <c r="G20" s="1616" t="str">
        <f t="shared" si="0"/>
        <v>-</v>
      </c>
      <c r="H20" s="1617" t="str">
        <f>IFERROR(AVERAGEIFS(N20:AS20,$N$11:$AS$11,"Asking Rate",$N$10:$AS$10,$B$204),"-")</f>
        <v>-</v>
      </c>
      <c r="I20" s="1616" t="str">
        <f t="shared" si="1"/>
        <v>-</v>
      </c>
      <c r="J20" s="1617" t="str">
        <f t="shared" si="2"/>
        <v>-</v>
      </c>
      <c r="K20" s="1618" t="str">
        <f t="shared" si="3"/>
        <v>-</v>
      </c>
      <c r="L20" t="str">
        <f>IFERROR(AVERAGEIFS(N20:AS20,$N$11:$AS$11,"Discount",$N$10:$AS$10,$B$204),"-")</f>
        <v>-</v>
      </c>
      <c r="M20" s="1619"/>
      <c r="N20" s="1620"/>
      <c r="O20" s="1621"/>
      <c r="P20" s="1620"/>
      <c r="Q20" s="1621"/>
      <c r="R20" s="1620"/>
      <c r="S20" s="1621"/>
      <c r="T20" s="1620"/>
      <c r="U20" s="1621"/>
      <c r="V20" s="1620"/>
      <c r="W20" s="1621"/>
      <c r="X20" s="1620"/>
      <c r="Y20" s="1621"/>
      <c r="Z20" s="1620"/>
      <c r="AA20" s="1621"/>
      <c r="AB20" s="1620"/>
      <c r="AC20" s="1621"/>
      <c r="AD20" s="1620"/>
      <c r="AE20" s="1621"/>
      <c r="AF20" s="1620"/>
      <c r="AG20" s="1621"/>
      <c r="AH20" s="1620"/>
      <c r="AI20" s="1621"/>
      <c r="AJ20" s="1620"/>
      <c r="AK20" s="1621"/>
      <c r="AL20" s="1620"/>
      <c r="AM20" s="1621"/>
      <c r="AN20" s="1620"/>
      <c r="AO20" s="1621"/>
      <c r="AP20" s="1620"/>
      <c r="AQ20" s="1621"/>
      <c r="AR20" s="1620"/>
      <c r="AS20" s="1621"/>
    </row>
    <row r="21" spans="2:45" ht="17.149999999999999" customHeight="1">
      <c r="B21" s="319" t="s">
        <v>1020</v>
      </c>
      <c r="C21" s="320">
        <v>8</v>
      </c>
      <c r="D21" s="320">
        <v>1</v>
      </c>
      <c r="E21" s="320" t="s">
        <v>1011</v>
      </c>
      <c r="F21" s="320" t="s">
        <v>175</v>
      </c>
      <c r="G21" s="1616" t="str">
        <f t="shared" si="0"/>
        <v>-</v>
      </c>
      <c r="H21" s="1617" t="str">
        <f>IFERROR(AVERAGEIFS(N21:AS21,$N$11:$AS$11,"Asking Rate",$N$10:$AS$10,$B$204),"-")</f>
        <v>-</v>
      </c>
      <c r="I21" s="1616" t="str">
        <f t="shared" si="1"/>
        <v>-</v>
      </c>
      <c r="J21" s="1617" t="str">
        <f t="shared" si="2"/>
        <v>-</v>
      </c>
      <c r="K21" s="1618" t="str">
        <f t="shared" si="3"/>
        <v>-</v>
      </c>
      <c r="L21" t="str">
        <f>IFERROR(AVERAGEIFS(N21:AS21,$N$11:$AS$11,"Discount",$N$10:$AS$10,$B$204),"-")</f>
        <v>-</v>
      </c>
      <c r="M21" s="1619"/>
      <c r="N21" s="1620"/>
      <c r="O21" s="1621"/>
      <c r="P21" s="1620"/>
      <c r="Q21" s="1621"/>
      <c r="R21" s="1620"/>
      <c r="S21" s="1621"/>
      <c r="T21" s="1620"/>
      <c r="U21" s="1621"/>
      <c r="V21" s="1620"/>
      <c r="W21" s="1621"/>
      <c r="X21" s="1620"/>
      <c r="Y21" s="1621"/>
      <c r="Z21" s="1620"/>
      <c r="AA21" s="1621"/>
      <c r="AB21" s="1620"/>
      <c r="AC21" s="1621"/>
      <c r="AD21" s="1620"/>
      <c r="AE21" s="1621"/>
      <c r="AF21" s="1620"/>
      <c r="AG21" s="1621"/>
      <c r="AH21" s="1620"/>
      <c r="AI21" s="1621"/>
      <c r="AJ21" s="1620"/>
      <c r="AK21" s="1621"/>
      <c r="AL21" s="1620"/>
      <c r="AM21" s="1621"/>
      <c r="AN21" s="1620"/>
      <c r="AO21" s="1621"/>
      <c r="AP21" s="1620"/>
      <c r="AQ21" s="1621"/>
      <c r="AR21" s="1620"/>
      <c r="AS21" s="1621"/>
    </row>
    <row r="22" spans="2:45" ht="17.149999999999999" customHeight="1">
      <c r="B22" s="319" t="s">
        <v>1021</v>
      </c>
      <c r="C22" s="320">
        <v>8.4</v>
      </c>
      <c r="D22" s="320">
        <v>1</v>
      </c>
      <c r="E22" s="320" t="s">
        <v>1011</v>
      </c>
      <c r="F22" s="320" t="s">
        <v>175</v>
      </c>
      <c r="G22" s="1616" t="str">
        <f t="shared" si="0"/>
        <v>-</v>
      </c>
      <c r="H22" s="1617" t="str">
        <f>IFERROR(AVERAGEIFS(N22:AS22,$N$11:$AS$11,"Asking Rate",$N$10:$AS$10,$B$204),"-")</f>
        <v>-</v>
      </c>
      <c r="I22" s="1616" t="str">
        <f t="shared" si="1"/>
        <v>-</v>
      </c>
      <c r="J22" s="1617" t="str">
        <f t="shared" si="2"/>
        <v>-</v>
      </c>
      <c r="K22" s="1618" t="str">
        <f t="shared" si="3"/>
        <v>-</v>
      </c>
      <c r="L22" t="str">
        <f>IFERROR(AVERAGEIFS(N22:AS22,$N$11:$AS$11,"Discount",$N$10:$AS$10,$B$204),"-")</f>
        <v>-</v>
      </c>
      <c r="M22" s="1619"/>
      <c r="N22" s="1620"/>
      <c r="O22" s="1621"/>
      <c r="P22" s="1620"/>
      <c r="Q22" s="1621"/>
      <c r="R22" s="1620"/>
      <c r="S22" s="1621"/>
      <c r="T22" s="1620"/>
      <c r="U22" s="1621"/>
      <c r="V22" s="1620"/>
      <c r="W22" s="1621"/>
      <c r="X22" s="1620"/>
      <c r="Y22" s="1621"/>
      <c r="Z22" s="1620"/>
      <c r="AA22" s="1621"/>
      <c r="AB22" s="1620"/>
      <c r="AC22" s="1621"/>
      <c r="AD22" s="1620"/>
      <c r="AE22" s="1621"/>
      <c r="AF22" s="1620"/>
      <c r="AG22" s="1621"/>
      <c r="AH22" s="1620"/>
      <c r="AI22" s="1621"/>
      <c r="AJ22" s="1620"/>
      <c r="AK22" s="1621"/>
      <c r="AL22" s="1620"/>
      <c r="AM22" s="1621"/>
      <c r="AN22" s="1620"/>
      <c r="AO22" s="1621"/>
      <c r="AP22" s="1620"/>
      <c r="AQ22" s="1621"/>
      <c r="AR22" s="1620"/>
      <c r="AS22" s="1621"/>
    </row>
    <row r="23" spans="2:45" ht="17.149999999999999" customHeight="1">
      <c r="B23" s="319" t="s">
        <v>1022</v>
      </c>
      <c r="C23" s="320">
        <v>9</v>
      </c>
      <c r="D23" s="320">
        <v>1</v>
      </c>
      <c r="E23" s="320" t="s">
        <v>1011</v>
      </c>
      <c r="F23" s="320" t="s">
        <v>175</v>
      </c>
      <c r="G23" s="1616" t="str">
        <f t="shared" si="0"/>
        <v>-</v>
      </c>
      <c r="H23" s="1617" t="str">
        <f>IFERROR(AVERAGEIFS(N23:AS23,$N$11:$AS$11,"Asking Rate",$N$10:$AS$10,$B$204),"-")</f>
        <v>-</v>
      </c>
      <c r="I23" s="1616" t="str">
        <f t="shared" si="1"/>
        <v>-</v>
      </c>
      <c r="J23" s="1617" t="str">
        <f t="shared" si="2"/>
        <v>-</v>
      </c>
      <c r="K23" s="1618" t="str">
        <f t="shared" si="3"/>
        <v>-</v>
      </c>
      <c r="L23" t="str">
        <f>IFERROR(AVERAGEIFS(N23:AS23,$N$11:$AS$11,"Discount",$N$10:$AS$10,$B$204),"-")</f>
        <v>-</v>
      </c>
      <c r="M23" s="1619"/>
      <c r="N23" s="1620"/>
      <c r="O23" s="1621"/>
      <c r="P23" s="1620"/>
      <c r="Q23" s="1621"/>
      <c r="R23" s="1620"/>
      <c r="S23" s="1621"/>
      <c r="T23" s="1620"/>
      <c r="U23" s="1621"/>
      <c r="V23" s="1620"/>
      <c r="W23" s="1621"/>
      <c r="X23" s="1620"/>
      <c r="Y23" s="1621"/>
      <c r="Z23" s="1620"/>
      <c r="AA23" s="1621"/>
      <c r="AB23" s="1620"/>
      <c r="AC23" s="1621"/>
      <c r="AD23" s="1620"/>
      <c r="AE23" s="1621"/>
      <c r="AF23" s="1620"/>
      <c r="AG23" s="1621"/>
      <c r="AH23" s="1620"/>
      <c r="AI23" s="1621"/>
      <c r="AJ23" s="1620"/>
      <c r="AK23" s="1621"/>
      <c r="AL23" s="1620"/>
      <c r="AM23" s="1621"/>
      <c r="AN23" s="1620"/>
      <c r="AO23" s="1621"/>
      <c r="AP23" s="1620"/>
      <c r="AQ23" s="1621"/>
      <c r="AR23" s="1620"/>
      <c r="AS23" s="1621"/>
    </row>
    <row r="24" spans="2:45" ht="17.149999999999999" customHeight="1">
      <c r="B24" s="319" t="s">
        <v>1023</v>
      </c>
      <c r="C24" s="320">
        <v>10.5</v>
      </c>
      <c r="D24" s="320">
        <v>1</v>
      </c>
      <c r="E24" s="320" t="s">
        <v>1011</v>
      </c>
      <c r="F24" s="320" t="s">
        <v>175</v>
      </c>
      <c r="G24" s="1616" t="str">
        <f t="shared" si="0"/>
        <v>-</v>
      </c>
      <c r="H24" s="1617" t="str">
        <f>IFERROR(AVERAGEIFS(N24:AS24,$N$11:$AS$11,"Asking Rate",$N$10:$AS$10,$B$204),"-")</f>
        <v>-</v>
      </c>
      <c r="I24" s="1616" t="str">
        <f t="shared" si="1"/>
        <v>-</v>
      </c>
      <c r="J24" s="1617" t="str">
        <f t="shared" si="2"/>
        <v>-</v>
      </c>
      <c r="K24" s="1618" t="str">
        <f t="shared" si="3"/>
        <v>-</v>
      </c>
      <c r="L24" t="str">
        <f>IFERROR(AVERAGEIFS(N24:AS24,$N$11:$AS$11,"Discount",$N$10:$AS$10,$B$204),"-")</f>
        <v>-</v>
      </c>
      <c r="M24" s="1619"/>
      <c r="N24" s="1620"/>
      <c r="O24" s="1621"/>
      <c r="P24" s="1620"/>
      <c r="Q24" s="1621"/>
      <c r="R24" s="1620"/>
      <c r="S24" s="1621"/>
      <c r="T24" s="1620"/>
      <c r="U24" s="1621"/>
      <c r="V24" s="1620"/>
      <c r="W24" s="1621"/>
      <c r="X24" s="1620"/>
      <c r="Y24" s="1621"/>
      <c r="Z24" s="1620"/>
      <c r="AA24" s="1621"/>
      <c r="AB24" s="1620"/>
      <c r="AC24" s="1621"/>
      <c r="AD24" s="1620"/>
      <c r="AE24" s="1621"/>
      <c r="AF24" s="1620"/>
      <c r="AG24" s="1621"/>
      <c r="AH24" s="1620"/>
      <c r="AI24" s="1621"/>
      <c r="AJ24" s="1620"/>
      <c r="AK24" s="1621"/>
      <c r="AL24" s="1620"/>
      <c r="AM24" s="1621"/>
      <c r="AN24" s="1620"/>
      <c r="AO24" s="1621"/>
      <c r="AP24" s="1620"/>
      <c r="AQ24" s="1621"/>
      <c r="AR24" s="1620"/>
      <c r="AS24" s="1621"/>
    </row>
    <row r="25" spans="2:45" ht="17.149999999999999" customHeight="1">
      <c r="B25" s="319"/>
      <c r="C25" s="320">
        <v>11.2</v>
      </c>
      <c r="D25" s="320">
        <v>1</v>
      </c>
      <c r="E25" s="320" t="s">
        <v>1011</v>
      </c>
      <c r="F25" s="320" t="s">
        <v>175</v>
      </c>
      <c r="G25" s="1616" t="str">
        <f t="shared" si="0"/>
        <v>-</v>
      </c>
      <c r="H25" s="1617" t="str">
        <f>IFERROR(AVERAGEIFS(N25:AS25,$N$11:$AS$11,"Asking Rate",$N$10:$AS$10,$B$204),"-")</f>
        <v>-</v>
      </c>
      <c r="I25" s="1616" t="str">
        <f t="shared" si="1"/>
        <v>-</v>
      </c>
      <c r="J25" s="1617" t="str">
        <f t="shared" si="2"/>
        <v>-</v>
      </c>
      <c r="K25" s="1618" t="str">
        <f t="shared" si="3"/>
        <v>-</v>
      </c>
      <c r="L25" t="str">
        <f>IFERROR(AVERAGEIFS(N25:AS25,$N$11:$AS$11,"Discount",$N$10:$AS$10,$B$204),"-")</f>
        <v>-</v>
      </c>
      <c r="M25" s="1619"/>
      <c r="N25" s="1620"/>
      <c r="O25" s="1621"/>
      <c r="P25" s="1620"/>
      <c r="Q25" s="1621"/>
      <c r="R25" s="1620"/>
      <c r="S25" s="1621"/>
      <c r="T25" s="1620"/>
      <c r="U25" s="1621"/>
      <c r="V25" s="1620"/>
      <c r="W25" s="1621"/>
      <c r="X25" s="1620"/>
      <c r="Y25" s="1621"/>
      <c r="Z25" s="1620"/>
      <c r="AA25" s="1621"/>
      <c r="AB25" s="1620"/>
      <c r="AC25" s="1621"/>
      <c r="AD25" s="1620"/>
      <c r="AE25" s="1621"/>
      <c r="AF25" s="1620"/>
      <c r="AG25" s="1621"/>
      <c r="AH25" s="1620"/>
      <c r="AI25" s="1621"/>
      <c r="AJ25" s="1620"/>
      <c r="AK25" s="1621"/>
      <c r="AL25" s="1620"/>
      <c r="AM25" s="1621"/>
      <c r="AN25" s="1620"/>
      <c r="AO25" s="1621"/>
      <c r="AP25" s="1620"/>
      <c r="AQ25" s="1621"/>
      <c r="AR25" s="1620"/>
      <c r="AS25" s="1621"/>
    </row>
    <row r="26" spans="2:45" ht="17.149999999999999" customHeight="1">
      <c r="B26" s="319" t="s">
        <v>1024</v>
      </c>
      <c r="C26" s="320">
        <v>11.4</v>
      </c>
      <c r="D26" s="320">
        <v>1</v>
      </c>
      <c r="E26" s="320" t="s">
        <v>1011</v>
      </c>
      <c r="F26" s="320" t="s">
        <v>175</v>
      </c>
      <c r="G26" s="1616" t="str">
        <f t="shared" si="0"/>
        <v>-</v>
      </c>
      <c r="H26" s="1617" t="str">
        <f>IFERROR(AVERAGEIFS(N26:AS26,$N$11:$AS$11,"Asking Rate",$N$10:$AS$10,$B$204),"-")</f>
        <v>-</v>
      </c>
      <c r="I26" s="1616" t="str">
        <f t="shared" si="1"/>
        <v>-</v>
      </c>
      <c r="J26" s="1617" t="str">
        <f t="shared" si="2"/>
        <v>-</v>
      </c>
      <c r="K26" s="1618" t="str">
        <f t="shared" si="3"/>
        <v>-</v>
      </c>
      <c r="L26" t="str">
        <f>IFERROR(AVERAGEIFS(N26:AS26,$N$11:$AS$11,"Discount",$N$10:$AS$10,$B$204),"-")</f>
        <v>-</v>
      </c>
      <c r="M26" s="1619"/>
      <c r="N26" s="1620"/>
      <c r="O26" s="1621"/>
      <c r="P26" s="1620"/>
      <c r="Q26" s="1621"/>
      <c r="R26" s="1620"/>
      <c r="S26" s="1621"/>
      <c r="T26" s="1620"/>
      <c r="U26" s="1621"/>
      <c r="V26" s="1620"/>
      <c r="W26" s="1621"/>
      <c r="X26" s="1620"/>
      <c r="Y26" s="1621"/>
      <c r="Z26" s="1620"/>
      <c r="AA26" s="1621"/>
      <c r="AB26" s="1620"/>
      <c r="AC26" s="1621"/>
      <c r="AD26" s="1620"/>
      <c r="AE26" s="1621"/>
      <c r="AF26" s="1620"/>
      <c r="AG26" s="1621"/>
      <c r="AH26" s="1620"/>
      <c r="AI26" s="1621"/>
      <c r="AJ26" s="1620"/>
      <c r="AK26" s="1621"/>
      <c r="AL26" s="1620"/>
      <c r="AM26" s="1621"/>
      <c r="AN26" s="1620"/>
      <c r="AO26" s="1621"/>
      <c r="AP26" s="1620"/>
      <c r="AQ26" s="1621"/>
      <c r="AR26" s="1620"/>
      <c r="AS26" s="1621"/>
    </row>
    <row r="27" spans="2:45" ht="17.149999999999999" customHeight="1">
      <c r="B27" s="319" t="s">
        <v>1025</v>
      </c>
      <c r="C27" s="320">
        <v>12</v>
      </c>
      <c r="D27" s="320">
        <v>1</v>
      </c>
      <c r="E27" s="320" t="s">
        <v>1011</v>
      </c>
      <c r="F27" s="320" t="s">
        <v>175</v>
      </c>
      <c r="G27" s="1616" t="str">
        <f t="shared" si="0"/>
        <v>-</v>
      </c>
      <c r="H27" s="1617" t="str">
        <f>IFERROR(AVERAGEIFS(N27:AS27,$N$11:$AS$11,"Asking Rate",$N$10:$AS$10,$B$204),"-")</f>
        <v>-</v>
      </c>
      <c r="I27" s="1616" t="str">
        <f t="shared" si="1"/>
        <v>-</v>
      </c>
      <c r="J27" s="1617" t="str">
        <f t="shared" si="2"/>
        <v>-</v>
      </c>
      <c r="K27" s="1618" t="str">
        <f t="shared" si="3"/>
        <v>-</v>
      </c>
      <c r="L27" t="str">
        <f>IFERROR(AVERAGEIFS(N27:AS27,$N$11:$AS$11,"Discount",$N$10:$AS$10,$B$204),"-")</f>
        <v>-</v>
      </c>
      <c r="M27" s="1619"/>
      <c r="N27" s="1620"/>
      <c r="O27" s="1621"/>
      <c r="P27" s="1620"/>
      <c r="Q27" s="1621"/>
      <c r="R27" s="1620"/>
      <c r="S27" s="1621"/>
      <c r="T27" s="1620"/>
      <c r="U27" s="1621"/>
      <c r="V27" s="1620"/>
      <c r="W27" s="1621"/>
      <c r="X27" s="1620"/>
      <c r="Y27" s="1621"/>
      <c r="Z27" s="1620"/>
      <c r="AA27" s="1621"/>
      <c r="AB27" s="1620"/>
      <c r="AC27" s="1621"/>
      <c r="AD27" s="1620"/>
      <c r="AE27" s="1621"/>
      <c r="AF27" s="1620"/>
      <c r="AG27" s="1621"/>
      <c r="AH27" s="1620"/>
      <c r="AI27" s="1621"/>
      <c r="AJ27" s="1620"/>
      <c r="AK27" s="1621"/>
      <c r="AL27" s="1620"/>
      <c r="AM27" s="1621"/>
      <c r="AN27" s="1620"/>
      <c r="AO27" s="1621"/>
      <c r="AP27" s="1620"/>
      <c r="AQ27" s="1621"/>
      <c r="AR27" s="1620"/>
      <c r="AS27" s="1621"/>
    </row>
    <row r="28" spans="2:45" ht="17.149999999999999" customHeight="1">
      <c r="B28" s="319" t="s">
        <v>1026</v>
      </c>
      <c r="C28" s="320">
        <v>12.25</v>
      </c>
      <c r="D28" s="320">
        <v>1</v>
      </c>
      <c r="E28" s="320" t="s">
        <v>1011</v>
      </c>
      <c r="F28" s="320" t="s">
        <v>175</v>
      </c>
      <c r="G28" s="1616" t="str">
        <f t="shared" si="0"/>
        <v>-</v>
      </c>
      <c r="H28" s="1617" t="str">
        <f>IFERROR(AVERAGEIFS(N28:AS28,$N$11:$AS$11,"Asking Rate",$N$10:$AS$10,$B$204),"-")</f>
        <v>-</v>
      </c>
      <c r="I28" s="1616" t="str">
        <f t="shared" si="1"/>
        <v>-</v>
      </c>
      <c r="J28" s="1617" t="str">
        <f t="shared" si="2"/>
        <v>-</v>
      </c>
      <c r="K28" s="1618" t="str">
        <f t="shared" si="3"/>
        <v>-</v>
      </c>
      <c r="L28" t="str">
        <f>IFERROR(AVERAGEIFS(N28:AS28,$N$11:$AS$11,"Discount",$N$10:$AS$10,$B$204),"-")</f>
        <v>-</v>
      </c>
      <c r="M28" s="1619"/>
      <c r="N28" s="1620"/>
      <c r="O28" s="1621"/>
      <c r="P28" s="1620"/>
      <c r="Q28" s="1621"/>
      <c r="R28" s="1620"/>
      <c r="S28" s="1621"/>
      <c r="T28" s="1620"/>
      <c r="U28" s="1621"/>
      <c r="V28" s="1620"/>
      <c r="W28" s="1621"/>
      <c r="X28" s="1620"/>
      <c r="Y28" s="1621"/>
      <c r="Z28" s="1620"/>
      <c r="AA28" s="1621"/>
      <c r="AB28" s="1620"/>
      <c r="AC28" s="1621"/>
      <c r="AD28" s="1620"/>
      <c r="AE28" s="1621"/>
      <c r="AF28" s="1620"/>
      <c r="AG28" s="1621"/>
      <c r="AH28" s="1620"/>
      <c r="AI28" s="1621"/>
      <c r="AJ28" s="1620"/>
      <c r="AK28" s="1621"/>
      <c r="AL28" s="1620"/>
      <c r="AM28" s="1621"/>
      <c r="AN28" s="1620"/>
      <c r="AO28" s="1621"/>
      <c r="AP28" s="1620"/>
      <c r="AQ28" s="1621"/>
      <c r="AR28" s="1620"/>
      <c r="AS28" s="1621"/>
    </row>
    <row r="29" spans="2:45" ht="17.149999999999999" customHeight="1">
      <c r="B29" s="319" t="s">
        <v>1027</v>
      </c>
      <c r="C29" s="320">
        <v>12.6</v>
      </c>
      <c r="D29" s="320">
        <v>1</v>
      </c>
      <c r="E29" s="320" t="s">
        <v>1011</v>
      </c>
      <c r="F29" s="320" t="s">
        <v>175</v>
      </c>
      <c r="G29" s="1616" t="str">
        <f t="shared" si="0"/>
        <v>-</v>
      </c>
      <c r="H29" s="1617" t="str">
        <f>IFERROR(AVERAGEIFS(N29:AS29,$N$11:$AS$11,"Asking Rate",$N$10:$AS$10,$B$204),"-")</f>
        <v>-</v>
      </c>
      <c r="I29" s="1616" t="str">
        <f t="shared" si="1"/>
        <v>-</v>
      </c>
      <c r="J29" s="1617" t="str">
        <f t="shared" si="2"/>
        <v>-</v>
      </c>
      <c r="K29" s="1618" t="str">
        <f t="shared" si="3"/>
        <v>-</v>
      </c>
      <c r="L29" t="str">
        <f>IFERROR(AVERAGEIFS(N29:AS29,$N$11:$AS$11,"Discount",$N$10:$AS$10,$B$204),"-")</f>
        <v>-</v>
      </c>
      <c r="M29" s="1619"/>
      <c r="N29" s="1620"/>
      <c r="O29" s="1621"/>
      <c r="P29" s="1620"/>
      <c r="Q29" s="1621"/>
      <c r="R29" s="1620"/>
      <c r="S29" s="1621"/>
      <c r="T29" s="1620"/>
      <c r="U29" s="1621"/>
      <c r="V29" s="1620"/>
      <c r="W29" s="1621"/>
      <c r="X29" s="1620"/>
      <c r="Y29" s="1621"/>
      <c r="Z29" s="1620"/>
      <c r="AA29" s="1621"/>
      <c r="AB29" s="1620"/>
      <c r="AC29" s="1621"/>
      <c r="AD29" s="1620"/>
      <c r="AE29" s="1621"/>
      <c r="AF29" s="1620"/>
      <c r="AG29" s="1621"/>
      <c r="AH29" s="1620"/>
      <c r="AI29" s="1621"/>
      <c r="AJ29" s="1620"/>
      <c r="AK29" s="1621"/>
      <c r="AL29" s="1620"/>
      <c r="AM29" s="1621"/>
      <c r="AN29" s="1620"/>
      <c r="AO29" s="1621"/>
      <c r="AP29" s="1620"/>
      <c r="AQ29" s="1621"/>
      <c r="AR29" s="1620"/>
      <c r="AS29" s="1621"/>
    </row>
    <row r="30" spans="2:45" ht="17.149999999999999" customHeight="1">
      <c r="B30" s="319" t="s">
        <v>1028</v>
      </c>
      <c r="C30" s="320">
        <v>13.5</v>
      </c>
      <c r="D30" s="320">
        <v>1</v>
      </c>
      <c r="E30" s="320" t="s">
        <v>1011</v>
      </c>
      <c r="F30" s="320" t="s">
        <v>175</v>
      </c>
      <c r="G30" s="1616" t="str">
        <f t="shared" si="0"/>
        <v>-</v>
      </c>
      <c r="H30" s="1617" t="str">
        <f>IFERROR(AVERAGEIFS(N30:AS30,$N$11:$AS$11,"Asking Rate",$N$10:$AS$10,$B$204),"-")</f>
        <v>-</v>
      </c>
      <c r="I30" s="1616" t="str">
        <f t="shared" si="1"/>
        <v>-</v>
      </c>
      <c r="J30" s="1617" t="str">
        <f t="shared" si="2"/>
        <v>-</v>
      </c>
      <c r="K30" s="1618" t="str">
        <f t="shared" si="3"/>
        <v>-</v>
      </c>
      <c r="L30" t="str">
        <f>IFERROR(AVERAGEIFS(N30:AS30,$N$11:$AS$11,"Discount",$N$10:$AS$10,$B$204),"-")</f>
        <v>-</v>
      </c>
      <c r="M30" s="1619"/>
      <c r="N30" s="1620"/>
      <c r="O30" s="1621"/>
      <c r="P30" s="1620"/>
      <c r="Q30" s="1621"/>
      <c r="R30" s="1620"/>
      <c r="S30" s="1621"/>
      <c r="T30" s="1620"/>
      <c r="U30" s="1621"/>
      <c r="V30" s="1620"/>
      <c r="W30" s="1621"/>
      <c r="X30" s="1620"/>
      <c r="Y30" s="1621"/>
      <c r="Z30" s="1620"/>
      <c r="AA30" s="1621"/>
      <c r="AB30" s="1620"/>
      <c r="AC30" s="1621"/>
      <c r="AD30" s="1620"/>
      <c r="AE30" s="1621"/>
      <c r="AF30" s="1620"/>
      <c r="AG30" s="1621"/>
      <c r="AH30" s="1620"/>
      <c r="AI30" s="1621"/>
      <c r="AJ30" s="1620"/>
      <c r="AK30" s="1621"/>
      <c r="AL30" s="1620"/>
      <c r="AM30" s="1621"/>
      <c r="AN30" s="1620"/>
      <c r="AO30" s="1621"/>
      <c r="AP30" s="1620"/>
      <c r="AQ30" s="1621"/>
      <c r="AR30" s="1620"/>
      <c r="AS30" s="1621"/>
    </row>
    <row r="31" spans="2:45" ht="17.149999999999999" customHeight="1">
      <c r="B31" s="319" t="s">
        <v>1029</v>
      </c>
      <c r="C31" s="320">
        <v>15</v>
      </c>
      <c r="D31" s="320">
        <v>1</v>
      </c>
      <c r="E31" s="320" t="s">
        <v>1011</v>
      </c>
      <c r="F31" s="320" t="s">
        <v>175</v>
      </c>
      <c r="G31" s="1616" t="str">
        <f t="shared" si="0"/>
        <v>-</v>
      </c>
      <c r="H31" s="1617" t="str">
        <f>IFERROR(AVERAGEIFS(N31:AS31,$N$11:$AS$11,"Asking Rate",$N$10:$AS$10,$B$204),"-")</f>
        <v>-</v>
      </c>
      <c r="I31" s="1616" t="str">
        <f t="shared" si="1"/>
        <v>-</v>
      </c>
      <c r="J31" s="1617" t="str">
        <f t="shared" si="2"/>
        <v>-</v>
      </c>
      <c r="K31" s="1618" t="str">
        <f t="shared" si="3"/>
        <v>-</v>
      </c>
      <c r="L31" t="str">
        <f>IFERROR(AVERAGEIFS(N31:AS31,$N$11:$AS$11,"Discount",$N$10:$AS$10,$B$204),"-")</f>
        <v>-</v>
      </c>
      <c r="M31" s="1619"/>
      <c r="N31" s="1620"/>
      <c r="O31" s="1621"/>
      <c r="P31" s="1620"/>
      <c r="Q31" s="1621"/>
      <c r="R31" s="1620"/>
      <c r="S31" s="1621"/>
      <c r="T31" s="1620"/>
      <c r="U31" s="1621"/>
      <c r="V31" s="1620"/>
      <c r="W31" s="1621"/>
      <c r="X31" s="1620"/>
      <c r="Y31" s="1621"/>
      <c r="Z31" s="1620"/>
      <c r="AA31" s="1621"/>
      <c r="AB31" s="1620"/>
      <c r="AC31" s="1621"/>
      <c r="AD31" s="1620"/>
      <c r="AE31" s="1621"/>
      <c r="AF31" s="1620"/>
      <c r="AG31" s="1621"/>
      <c r="AH31" s="1620"/>
      <c r="AI31" s="1621"/>
      <c r="AJ31" s="1620"/>
      <c r="AK31" s="1621"/>
      <c r="AL31" s="1620"/>
      <c r="AM31" s="1621"/>
      <c r="AN31" s="1620"/>
      <c r="AO31" s="1621"/>
      <c r="AP31" s="1620"/>
      <c r="AQ31" s="1621"/>
      <c r="AR31" s="1620"/>
      <c r="AS31" s="1621"/>
    </row>
    <row r="32" spans="2:45" ht="17.149999999999999" customHeight="1">
      <c r="B32" s="319" t="s">
        <v>1030</v>
      </c>
      <c r="C32" s="320">
        <v>16</v>
      </c>
      <c r="D32" s="320">
        <v>1</v>
      </c>
      <c r="E32" s="320" t="s">
        <v>1011</v>
      </c>
      <c r="F32" s="320" t="s">
        <v>175</v>
      </c>
      <c r="G32" s="1616" t="str">
        <f t="shared" si="0"/>
        <v>-</v>
      </c>
      <c r="H32" s="1617" t="str">
        <f>IFERROR(AVERAGEIFS(N32:AS32,$N$11:$AS$11,"Asking Rate",$N$10:$AS$10,$B$204),"-")</f>
        <v>-</v>
      </c>
      <c r="I32" s="1616" t="str">
        <f t="shared" si="1"/>
        <v>-</v>
      </c>
      <c r="J32" s="1617" t="str">
        <f t="shared" si="2"/>
        <v>-</v>
      </c>
      <c r="K32" s="1618" t="str">
        <f t="shared" si="3"/>
        <v>-</v>
      </c>
      <c r="L32" t="str">
        <f>IFERROR(AVERAGEIFS(N32:AS32,$N$11:$AS$11,"Discount",$N$10:$AS$10,$B$204),"-")</f>
        <v>-</v>
      </c>
      <c r="M32" s="1619"/>
      <c r="N32" s="1620"/>
      <c r="O32" s="1621"/>
      <c r="P32" s="1620"/>
      <c r="Q32" s="1621"/>
      <c r="R32" s="1620"/>
      <c r="S32" s="1621"/>
      <c r="T32" s="1620"/>
      <c r="U32" s="1621"/>
      <c r="V32" s="1620"/>
      <c r="W32" s="1621"/>
      <c r="X32" s="1620"/>
      <c r="Y32" s="1621"/>
      <c r="Z32" s="1620"/>
      <c r="AA32" s="1621"/>
      <c r="AB32" s="1620"/>
      <c r="AC32" s="1621"/>
      <c r="AD32" s="1620"/>
      <c r="AE32" s="1621"/>
      <c r="AF32" s="1620"/>
      <c r="AG32" s="1621"/>
      <c r="AH32" s="1620"/>
      <c r="AI32" s="1621"/>
      <c r="AJ32" s="1620"/>
      <c r="AK32" s="1621"/>
      <c r="AL32" s="1620"/>
      <c r="AM32" s="1621"/>
      <c r="AN32" s="1620"/>
      <c r="AO32" s="1621"/>
      <c r="AP32" s="1620"/>
      <c r="AQ32" s="1621"/>
      <c r="AR32" s="1620"/>
      <c r="AS32" s="1621"/>
    </row>
    <row r="33" spans="1:46" ht="17.149999999999999" customHeight="1">
      <c r="B33" s="319"/>
      <c r="C33" s="320">
        <v>16.239999999999998</v>
      </c>
      <c r="D33" s="320">
        <v>1</v>
      </c>
      <c r="E33" s="320" t="s">
        <v>1011</v>
      </c>
      <c r="F33" s="320" t="s">
        <v>175</v>
      </c>
      <c r="G33" s="1616" t="str">
        <f t="shared" si="0"/>
        <v>-</v>
      </c>
      <c r="H33" s="1617" t="str">
        <f>IFERROR(AVERAGEIFS(N33:AS33,$N$11:$AS$11,"Asking Rate",$N$10:$AS$10,$B$204),"-")</f>
        <v>-</v>
      </c>
      <c r="I33" s="1616" t="str">
        <f t="shared" si="1"/>
        <v>-</v>
      </c>
      <c r="J33" s="1617" t="str">
        <f t="shared" si="2"/>
        <v>-</v>
      </c>
      <c r="K33" s="1618" t="str">
        <f t="shared" si="3"/>
        <v>-</v>
      </c>
      <c r="L33" t="str">
        <f>IFERROR(AVERAGEIFS(N33:AS33,$N$11:$AS$11,"Discount",$N$10:$AS$10,$B$204),"-")</f>
        <v>-</v>
      </c>
      <c r="M33" s="1619"/>
      <c r="N33" s="1620"/>
      <c r="O33" s="1621"/>
      <c r="P33" s="1620"/>
      <c r="Q33" s="1621"/>
      <c r="R33" s="1620"/>
      <c r="S33" s="1621"/>
      <c r="T33" s="1620"/>
      <c r="U33" s="1621"/>
      <c r="V33" s="1620"/>
      <c r="W33" s="1621"/>
      <c r="X33" s="1620"/>
      <c r="Y33" s="1621"/>
      <c r="Z33" s="1620"/>
      <c r="AA33" s="1621"/>
      <c r="AB33" s="1620"/>
      <c r="AC33" s="1621"/>
      <c r="AD33" s="1620"/>
      <c r="AE33" s="1621"/>
      <c r="AF33" s="1620"/>
      <c r="AG33" s="1621"/>
      <c r="AH33" s="1620"/>
      <c r="AI33" s="1621"/>
      <c r="AJ33" s="1620"/>
      <c r="AK33" s="1621"/>
      <c r="AL33" s="1620"/>
      <c r="AM33" s="1621"/>
      <c r="AN33" s="1620"/>
      <c r="AO33" s="1621"/>
      <c r="AP33" s="1620"/>
      <c r="AQ33" s="1621"/>
      <c r="AR33" s="1620"/>
      <c r="AS33" s="1621"/>
    </row>
    <row r="34" spans="1:46" ht="17.149999999999999" customHeight="1">
      <c r="B34" s="319" t="s">
        <v>1031</v>
      </c>
      <c r="C34" s="320">
        <v>16.5</v>
      </c>
      <c r="D34" s="320">
        <v>1</v>
      </c>
      <c r="E34" s="320" t="s">
        <v>1011</v>
      </c>
      <c r="F34" s="320" t="s">
        <v>175</v>
      </c>
      <c r="G34" s="1616" t="str">
        <f t="shared" si="0"/>
        <v>-</v>
      </c>
      <c r="H34" s="1617" t="str">
        <f>IFERROR(AVERAGEIFS(N34:AS34,$N$11:$AS$11,"Asking Rate",$N$10:$AS$10,$B$204),"-")</f>
        <v>-</v>
      </c>
      <c r="I34" s="1616" t="str">
        <f t="shared" si="1"/>
        <v>-</v>
      </c>
      <c r="J34" s="1617" t="str">
        <f t="shared" si="2"/>
        <v>-</v>
      </c>
      <c r="K34" s="1618" t="str">
        <f t="shared" si="3"/>
        <v>-</v>
      </c>
      <c r="L34" t="str">
        <f>IFERROR(AVERAGEIFS(N34:AS34,$N$11:$AS$11,"Discount",$N$10:$AS$10,$B$204),"-")</f>
        <v>-</v>
      </c>
      <c r="M34" s="1619"/>
      <c r="N34" s="1620"/>
      <c r="O34" s="1621"/>
      <c r="P34" s="1620"/>
      <c r="Q34" s="1621"/>
      <c r="R34" s="1620"/>
      <c r="S34" s="1621"/>
      <c r="T34" s="1620"/>
      <c r="U34" s="1621"/>
      <c r="V34" s="1620"/>
      <c r="W34" s="1621"/>
      <c r="X34" s="1620"/>
      <c r="Y34" s="1621"/>
      <c r="Z34" s="1620"/>
      <c r="AA34" s="1621"/>
      <c r="AB34" s="1620"/>
      <c r="AC34" s="1621"/>
      <c r="AD34" s="1620"/>
      <c r="AE34" s="1621"/>
      <c r="AF34" s="1620"/>
      <c r="AG34" s="1621"/>
      <c r="AH34" s="1620"/>
      <c r="AI34" s="1621"/>
      <c r="AJ34" s="1620"/>
      <c r="AK34" s="1621"/>
      <c r="AL34" s="1620"/>
      <c r="AM34" s="1621"/>
      <c r="AN34" s="1620"/>
      <c r="AO34" s="1621"/>
      <c r="AP34" s="1620"/>
      <c r="AQ34" s="1621"/>
      <c r="AR34" s="1620"/>
      <c r="AS34" s="1621"/>
    </row>
    <row r="35" spans="1:46" ht="17.149999999999999" customHeight="1">
      <c r="B35" s="319" t="s">
        <v>1032</v>
      </c>
      <c r="C35" s="320">
        <v>16.8</v>
      </c>
      <c r="D35" s="320">
        <v>1</v>
      </c>
      <c r="E35" s="320" t="s">
        <v>1011</v>
      </c>
      <c r="F35" s="320" t="s">
        <v>175</v>
      </c>
      <c r="G35" s="1616" t="str">
        <f t="shared" si="0"/>
        <v>-</v>
      </c>
      <c r="H35" s="1617" t="str">
        <f>IFERROR(AVERAGEIFS(N35:AS35,$N$11:$AS$11,"Asking Rate",$N$10:$AS$10,$B$204),"-")</f>
        <v>-</v>
      </c>
      <c r="I35" s="1616" t="str">
        <f t="shared" si="1"/>
        <v>-</v>
      </c>
      <c r="J35" s="1617" t="str">
        <f t="shared" si="2"/>
        <v>-</v>
      </c>
      <c r="K35" s="1618" t="str">
        <f t="shared" si="3"/>
        <v>-</v>
      </c>
      <c r="L35" t="str">
        <f>IFERROR(AVERAGEIFS(N35:AS35,$N$11:$AS$11,"Discount",$N$10:$AS$10,$B$204),"-")</f>
        <v>-</v>
      </c>
      <c r="M35" s="1619"/>
      <c r="N35" s="1620"/>
      <c r="O35" s="1621"/>
      <c r="P35" s="1620"/>
      <c r="Q35" s="1621"/>
      <c r="R35" s="1620"/>
      <c r="S35" s="1621"/>
      <c r="T35" s="1620"/>
      <c r="U35" s="1621"/>
      <c r="V35" s="1620"/>
      <c r="W35" s="1621"/>
      <c r="X35" s="1620"/>
      <c r="Y35" s="1621"/>
      <c r="Z35" s="1620"/>
      <c r="AA35" s="1621"/>
      <c r="AB35" s="1620"/>
      <c r="AC35" s="1621"/>
      <c r="AD35" s="1620"/>
      <c r="AE35" s="1621"/>
      <c r="AF35" s="1620"/>
      <c r="AG35" s="1621"/>
      <c r="AH35" s="1620"/>
      <c r="AI35" s="1621"/>
      <c r="AJ35" s="1620"/>
      <c r="AK35" s="1621"/>
      <c r="AL35" s="1620"/>
      <c r="AM35" s="1621"/>
      <c r="AN35" s="1620"/>
      <c r="AO35" s="1621"/>
      <c r="AP35" s="1620"/>
      <c r="AQ35" s="1621"/>
      <c r="AR35" s="1620"/>
      <c r="AS35" s="1621"/>
    </row>
    <row r="36" spans="1:46" ht="17.149999999999999" customHeight="1">
      <c r="B36" s="319" t="s">
        <v>1033</v>
      </c>
      <c r="C36" s="320">
        <v>17.5</v>
      </c>
      <c r="D36" s="320">
        <v>1</v>
      </c>
      <c r="E36" s="320" t="s">
        <v>1011</v>
      </c>
      <c r="F36" s="320" t="s">
        <v>175</v>
      </c>
      <c r="G36" s="1616" t="str">
        <f t="shared" si="0"/>
        <v>-</v>
      </c>
      <c r="H36" s="1617" t="str">
        <f>IFERROR(AVERAGEIFS(N36:AS36,$N$11:$AS$11,"Asking Rate",$N$10:$AS$10,$B$204),"-")</f>
        <v>-</v>
      </c>
      <c r="I36" s="1616" t="str">
        <f t="shared" si="1"/>
        <v>-</v>
      </c>
      <c r="J36" s="1617" t="str">
        <f t="shared" si="2"/>
        <v>-</v>
      </c>
      <c r="K36" s="1618" t="str">
        <f t="shared" si="3"/>
        <v>-</v>
      </c>
      <c r="L36" t="str">
        <f>IFERROR(AVERAGEIFS(N36:AS36,$N$11:$AS$11,"Discount",$N$10:$AS$10,$B$204),"-")</f>
        <v>-</v>
      </c>
      <c r="M36" s="1619"/>
      <c r="N36" s="1620"/>
      <c r="O36" s="1621"/>
      <c r="P36" s="1620"/>
      <c r="Q36" s="1621"/>
      <c r="R36" s="1620"/>
      <c r="S36" s="1621"/>
      <c r="T36" s="1624"/>
      <c r="U36" s="1621"/>
      <c r="V36" s="1624"/>
      <c r="W36" s="1621"/>
      <c r="X36" s="1624"/>
      <c r="Y36" s="1621"/>
      <c r="Z36" s="1620"/>
      <c r="AA36" s="1621"/>
      <c r="AB36" s="1620"/>
      <c r="AC36" s="1621"/>
      <c r="AD36" s="1620"/>
      <c r="AE36" s="1621"/>
      <c r="AF36" s="1620"/>
      <c r="AG36" s="1621"/>
      <c r="AH36" s="1620"/>
      <c r="AI36" s="1621"/>
      <c r="AJ36" s="1620"/>
      <c r="AK36" s="1621"/>
      <c r="AL36" s="1620"/>
      <c r="AM36" s="1621"/>
      <c r="AN36" s="1620"/>
      <c r="AO36" s="1621"/>
      <c r="AP36" s="1620"/>
      <c r="AQ36" s="1621"/>
      <c r="AR36" s="1620"/>
      <c r="AS36" s="1621"/>
    </row>
    <row r="37" spans="1:46" ht="17.149999999999999" customHeight="1">
      <c r="B37" s="319" t="s">
        <v>1034</v>
      </c>
      <c r="C37" s="320">
        <v>18</v>
      </c>
      <c r="D37" s="320">
        <v>1</v>
      </c>
      <c r="E37" s="320" t="s">
        <v>1011</v>
      </c>
      <c r="F37" s="320" t="s">
        <v>175</v>
      </c>
      <c r="G37" s="1616" t="str">
        <f t="shared" si="0"/>
        <v>-</v>
      </c>
      <c r="H37" s="1617" t="str">
        <f>IFERROR(AVERAGEIFS(N37:AS37,$N$11:$AS$11,"Asking Rate",$N$10:$AS$10,$B$204),"-")</f>
        <v>-</v>
      </c>
      <c r="I37" s="1616" t="str">
        <f t="shared" si="1"/>
        <v>-</v>
      </c>
      <c r="J37" s="1617" t="str">
        <f t="shared" si="2"/>
        <v>-</v>
      </c>
      <c r="K37" s="1618" t="str">
        <f t="shared" si="3"/>
        <v>-</v>
      </c>
      <c r="L37" t="str">
        <f>IFERROR(AVERAGEIFS(N37:AS37,$N$11:$AS$11,"Discount",$N$10:$AS$10,$B$204),"-")</f>
        <v>-</v>
      </c>
      <c r="M37" s="1619"/>
      <c r="N37" s="1620"/>
      <c r="O37" s="1621"/>
      <c r="P37" s="1620"/>
      <c r="Q37" s="1621"/>
      <c r="R37" s="1620"/>
      <c r="S37" s="1621"/>
      <c r="T37" s="1620"/>
      <c r="U37" s="1621"/>
      <c r="V37" s="1620"/>
      <c r="W37" s="1621"/>
      <c r="X37" s="1620"/>
      <c r="Y37" s="1621"/>
      <c r="Z37" s="1620"/>
      <c r="AA37" s="1621"/>
      <c r="AB37" s="1620"/>
      <c r="AC37" s="1621"/>
      <c r="AD37" s="1620"/>
      <c r="AE37" s="1621"/>
      <c r="AF37" s="1620"/>
      <c r="AG37" s="1621"/>
      <c r="AH37" s="1620"/>
      <c r="AI37" s="1621"/>
      <c r="AJ37" s="1620"/>
      <c r="AK37" s="1621"/>
      <c r="AL37" s="1620"/>
      <c r="AM37" s="1621"/>
      <c r="AN37" s="1620"/>
      <c r="AO37" s="1621"/>
      <c r="AP37" s="1620"/>
      <c r="AQ37" s="1621"/>
      <c r="AR37" s="1620"/>
      <c r="AS37" s="1621"/>
    </row>
    <row r="38" spans="1:46">
      <c r="B38" s="319"/>
      <c r="C38" s="320">
        <v>19.5</v>
      </c>
      <c r="D38" s="320">
        <v>1</v>
      </c>
      <c r="E38" s="320" t="s">
        <v>1011</v>
      </c>
      <c r="F38" s="320" t="s">
        <v>175</v>
      </c>
      <c r="G38" s="1616" t="str">
        <f t="shared" si="0"/>
        <v>-</v>
      </c>
      <c r="H38" s="1617" t="str">
        <f>IFERROR(AVERAGEIFS(N38:AS38,$N$11:$AS$11,"Asking Rate",$N$10:$AS$10,$B$204),"-")</f>
        <v>-</v>
      </c>
      <c r="I38" s="1616" t="str">
        <f t="shared" si="1"/>
        <v>-</v>
      </c>
      <c r="J38" s="1617" t="str">
        <f t="shared" si="2"/>
        <v>-</v>
      </c>
      <c r="K38" s="1618" t="str">
        <f t="shared" si="3"/>
        <v>-</v>
      </c>
      <c r="L38" t="str">
        <f>IFERROR(AVERAGEIFS(N38:AS38,$N$11:$AS$11,"Discount",$N$10:$AS$10,$B$204),"-")</f>
        <v>-</v>
      </c>
      <c r="M38" s="1619"/>
      <c r="N38" s="1620"/>
      <c r="O38" s="1621"/>
      <c r="P38" s="1620"/>
      <c r="Q38" s="1621"/>
      <c r="R38" s="1620"/>
      <c r="S38" s="1621"/>
      <c r="T38" s="1620"/>
      <c r="U38" s="1621"/>
      <c r="V38" s="1620"/>
      <c r="W38" s="1621"/>
      <c r="X38" s="1620"/>
      <c r="Y38" s="1621"/>
      <c r="Z38" s="1620"/>
      <c r="AA38" s="1621"/>
      <c r="AB38" s="1620"/>
      <c r="AC38" s="1621"/>
      <c r="AD38" s="1620"/>
      <c r="AE38" s="1621"/>
      <c r="AF38" s="1620"/>
      <c r="AG38" s="1621"/>
      <c r="AH38" s="1620"/>
      <c r="AI38" s="1621"/>
      <c r="AJ38" s="1620"/>
      <c r="AK38" s="1621"/>
      <c r="AL38" s="1620"/>
      <c r="AM38" s="1621"/>
      <c r="AN38" s="1620"/>
      <c r="AO38" s="1621"/>
      <c r="AP38" s="1620"/>
      <c r="AQ38" s="1621"/>
      <c r="AR38" s="1620"/>
      <c r="AS38" s="1621"/>
      <c r="AT38" s="1625"/>
    </row>
    <row r="39" spans="1:46">
      <c r="B39" s="319" t="s">
        <v>1035</v>
      </c>
      <c r="C39" s="320">
        <v>21</v>
      </c>
      <c r="D39" s="320">
        <v>1</v>
      </c>
      <c r="E39" s="320" t="s">
        <v>1011</v>
      </c>
      <c r="F39" s="320" t="s">
        <v>175</v>
      </c>
      <c r="G39" s="1616" t="str">
        <f t="shared" si="0"/>
        <v>-</v>
      </c>
      <c r="H39" s="1617" t="str">
        <f>IFERROR(AVERAGEIFS(N39:AS39,$N$11:$AS$11,"Asking Rate",$N$10:$AS$10,$B$204),"-")</f>
        <v>-</v>
      </c>
      <c r="I39" s="1616" t="str">
        <f t="shared" si="1"/>
        <v>-</v>
      </c>
      <c r="J39" s="1617" t="str">
        <f t="shared" si="2"/>
        <v>-</v>
      </c>
      <c r="K39" s="1618" t="str">
        <f t="shared" si="3"/>
        <v>-</v>
      </c>
      <c r="L39" t="str">
        <f>IFERROR(AVERAGEIFS(N39:AS39,$N$11:$AS$11,"Discount",$N$10:$AS$10,$B$204),"-")</f>
        <v>-</v>
      </c>
      <c r="M39" s="1619"/>
      <c r="N39" s="1620"/>
      <c r="O39" s="1621"/>
      <c r="P39" s="1620"/>
      <c r="Q39" s="1621"/>
      <c r="R39" s="1620"/>
      <c r="S39" s="1621"/>
      <c r="T39" s="1620"/>
      <c r="U39" s="1621"/>
      <c r="V39" s="1620"/>
      <c r="W39" s="1621"/>
      <c r="X39" s="1620"/>
      <c r="Y39" s="1621"/>
      <c r="Z39" s="1620"/>
      <c r="AA39" s="1621"/>
      <c r="AB39" s="1620"/>
      <c r="AC39" s="1621"/>
      <c r="AD39" s="1620"/>
      <c r="AE39" s="1621"/>
      <c r="AF39" s="1620"/>
      <c r="AG39" s="1621"/>
      <c r="AH39" s="1620"/>
      <c r="AI39" s="1621"/>
      <c r="AJ39" s="1620"/>
      <c r="AK39" s="1621"/>
      <c r="AL39" s="1620"/>
      <c r="AM39" s="1621"/>
      <c r="AN39" s="1620"/>
      <c r="AO39" s="1621"/>
      <c r="AP39" s="1620"/>
      <c r="AQ39" s="1621"/>
      <c r="AR39" s="1620"/>
      <c r="AS39" s="1621"/>
      <c r="AT39" s="1625"/>
    </row>
    <row r="40" spans="1:46">
      <c r="B40" s="319" t="s">
        <v>1036</v>
      </c>
      <c r="C40" s="320">
        <v>22.5</v>
      </c>
      <c r="D40" s="320">
        <v>1</v>
      </c>
      <c r="E40" s="320" t="s">
        <v>1011</v>
      </c>
      <c r="F40" s="320" t="s">
        <v>175</v>
      </c>
      <c r="G40" s="1616" t="str">
        <f t="shared" si="0"/>
        <v>-</v>
      </c>
      <c r="H40" s="1617" t="str">
        <f>IFERROR(AVERAGEIFS(N40:AS40,$N$11:$AS$11,"Asking Rate",$N$10:$AS$10,$B$204),"-")</f>
        <v>-</v>
      </c>
      <c r="I40" s="1616" t="str">
        <f t="shared" si="1"/>
        <v>-</v>
      </c>
      <c r="J40" s="1617" t="str">
        <f t="shared" si="2"/>
        <v>-</v>
      </c>
      <c r="K40" s="1618" t="str">
        <f t="shared" si="3"/>
        <v>-</v>
      </c>
      <c r="L40" t="str">
        <f>IFERROR(AVERAGEIFS(N40:AS40,$N$11:$AS$11,"Discount",$N$10:$AS$10,$B$204),"-")</f>
        <v>-</v>
      </c>
      <c r="M40" s="1619"/>
      <c r="N40" s="1620"/>
      <c r="O40" s="1621"/>
      <c r="P40" s="1620"/>
      <c r="Q40" s="1621"/>
      <c r="R40" s="1620"/>
      <c r="S40" s="1621"/>
      <c r="T40" s="1620"/>
      <c r="U40" s="1621"/>
      <c r="V40" s="1620"/>
      <c r="W40" s="1621"/>
      <c r="X40" s="1620"/>
      <c r="Y40" s="1621"/>
      <c r="Z40" s="1620"/>
      <c r="AA40" s="1621"/>
      <c r="AB40" s="1620"/>
      <c r="AC40" s="1621"/>
      <c r="AD40" s="1620"/>
      <c r="AE40" s="1621"/>
      <c r="AF40" s="1620"/>
      <c r="AG40" s="1621"/>
      <c r="AH40" s="1620"/>
      <c r="AI40" s="1621"/>
      <c r="AJ40" s="1620"/>
      <c r="AK40" s="1621"/>
      <c r="AL40" s="1620"/>
      <c r="AM40" s="1621"/>
      <c r="AN40" s="1620"/>
      <c r="AO40" s="1621"/>
      <c r="AP40" s="1620"/>
      <c r="AQ40" s="1621"/>
      <c r="AR40" s="1620"/>
      <c r="AS40" s="1621"/>
      <c r="AT40" s="1625"/>
    </row>
    <row r="41" spans="1:46">
      <c r="B41" s="319" t="s">
        <v>1037</v>
      </c>
      <c r="C41" s="320">
        <v>24</v>
      </c>
      <c r="D41" s="320">
        <v>1</v>
      </c>
      <c r="E41" s="320" t="s">
        <v>1011</v>
      </c>
      <c r="F41" s="320" t="s">
        <v>175</v>
      </c>
      <c r="G41" s="1616" t="str">
        <f t="shared" si="0"/>
        <v>-</v>
      </c>
      <c r="H41" s="1617" t="str">
        <f>IFERROR(AVERAGEIFS(N41:AS41,$N$11:$AS$11,"Asking Rate",$N$10:$AS$10,$B$204),"-")</f>
        <v>-</v>
      </c>
      <c r="I41" s="1616" t="str">
        <f t="shared" si="1"/>
        <v>-</v>
      </c>
      <c r="J41" s="1617" t="str">
        <f t="shared" si="2"/>
        <v>-</v>
      </c>
      <c r="K41" s="1618" t="str">
        <f t="shared" si="3"/>
        <v>-</v>
      </c>
      <c r="L41" t="str">
        <f>IFERROR(AVERAGEIFS(N41:AS41,$N$11:$AS$11,"Discount",$N$10:$AS$10,$B$204),"-")</f>
        <v>-</v>
      </c>
      <c r="M41" s="1619"/>
      <c r="N41" s="1620"/>
      <c r="O41" s="1621"/>
      <c r="P41" s="1620"/>
      <c r="Q41" s="1621"/>
      <c r="R41" s="1620"/>
      <c r="S41" s="1621"/>
      <c r="T41" s="1620"/>
      <c r="U41" s="1621"/>
      <c r="V41" s="1620"/>
      <c r="W41" s="1621"/>
      <c r="X41" s="1620"/>
      <c r="Y41" s="1621"/>
      <c r="Z41" s="1620"/>
      <c r="AA41" s="1621"/>
      <c r="AB41" s="1620"/>
      <c r="AC41" s="1621"/>
      <c r="AD41" s="1620"/>
      <c r="AE41" s="1621"/>
      <c r="AF41" s="1620"/>
      <c r="AG41" s="1621"/>
      <c r="AH41" s="1620"/>
      <c r="AI41" s="1621"/>
      <c r="AJ41" s="1620"/>
      <c r="AK41" s="1621"/>
      <c r="AL41" s="1620"/>
      <c r="AM41" s="1621"/>
      <c r="AN41" s="1620"/>
      <c r="AO41" s="1621"/>
      <c r="AP41" s="1620"/>
      <c r="AQ41" s="1621"/>
      <c r="AR41" s="1620"/>
      <c r="AS41" s="1621"/>
      <c r="AT41" s="1625"/>
    </row>
    <row r="42" spans="1:46">
      <c r="B42" s="319" t="s">
        <v>1038</v>
      </c>
      <c r="C42" s="320">
        <v>25.5</v>
      </c>
      <c r="D42" s="320">
        <v>1</v>
      </c>
      <c r="E42" s="320" t="s">
        <v>1011</v>
      </c>
      <c r="F42" s="320" t="s">
        <v>175</v>
      </c>
      <c r="G42" s="1616" t="str">
        <f t="shared" si="0"/>
        <v>-</v>
      </c>
      <c r="H42" s="1617" t="str">
        <f>IFERROR(AVERAGEIFS(N42:AS42,$N$11:$AS$11,"Asking Rate",$N$10:$AS$10,$B$204),"-")</f>
        <v>-</v>
      </c>
      <c r="I42" s="1616" t="str">
        <f t="shared" si="1"/>
        <v>-</v>
      </c>
      <c r="J42" s="1617" t="str">
        <f t="shared" si="2"/>
        <v>-</v>
      </c>
      <c r="K42" s="1618" t="str">
        <f t="shared" si="3"/>
        <v>-</v>
      </c>
      <c r="L42" t="str">
        <f>IFERROR(AVERAGEIFS(N42:AS42,$N$11:$AS$11,"Discount",$N$10:$AS$10,$B$204),"-")</f>
        <v>-</v>
      </c>
      <c r="M42" s="1619"/>
      <c r="N42" s="1620"/>
      <c r="O42" s="1621"/>
      <c r="P42" s="1620"/>
      <c r="Q42" s="1621"/>
      <c r="R42" s="1620"/>
      <c r="S42" s="1621"/>
      <c r="T42" s="1620"/>
      <c r="U42" s="1621"/>
      <c r="V42" s="1620"/>
      <c r="W42" s="1621"/>
      <c r="X42" s="1620"/>
      <c r="Y42" s="1621"/>
      <c r="Z42" s="1620"/>
      <c r="AA42" s="1621"/>
      <c r="AB42" s="1620"/>
      <c r="AC42" s="1621"/>
      <c r="AD42" s="1620"/>
      <c r="AE42" s="1621"/>
      <c r="AF42" s="1620"/>
      <c r="AG42" s="1621"/>
      <c r="AH42" s="1620"/>
      <c r="AI42" s="1621"/>
      <c r="AJ42" s="1620"/>
      <c r="AK42" s="1621"/>
      <c r="AL42" s="1620"/>
      <c r="AM42" s="1621"/>
      <c r="AN42" s="1620"/>
      <c r="AO42" s="1621"/>
      <c r="AP42" s="1620"/>
      <c r="AQ42" s="1621"/>
      <c r="AR42" s="1620"/>
      <c r="AS42" s="1621"/>
      <c r="AT42" s="1625"/>
    </row>
    <row r="43" spans="1:46">
      <c r="B43" s="319" t="s">
        <v>1039</v>
      </c>
      <c r="C43" s="320">
        <v>27</v>
      </c>
      <c r="D43" s="320">
        <v>1</v>
      </c>
      <c r="E43" s="320" t="s">
        <v>1011</v>
      </c>
      <c r="F43" s="320" t="s">
        <v>175</v>
      </c>
      <c r="G43" s="1616" t="str">
        <f t="shared" si="0"/>
        <v>-</v>
      </c>
      <c r="H43" s="1617" t="str">
        <f>IFERROR(AVERAGEIFS(N43:AS43,$N$11:$AS$11,"Asking Rate",$N$10:$AS$10,$B$204),"-")</f>
        <v>-</v>
      </c>
      <c r="I43" s="1616" t="str">
        <f t="shared" si="1"/>
        <v>-</v>
      </c>
      <c r="J43" s="1617" t="str">
        <f t="shared" si="2"/>
        <v>-</v>
      </c>
      <c r="K43" s="1618" t="str">
        <f t="shared" si="3"/>
        <v>-</v>
      </c>
      <c r="L43" t="str">
        <f>IFERROR(AVERAGEIFS(N43:AS43,$N$11:$AS$11,"Discount",$N$10:$AS$10,$B$204),"-")</f>
        <v>-</v>
      </c>
      <c r="M43" s="1619"/>
      <c r="N43" s="1620"/>
      <c r="O43" s="1621"/>
      <c r="P43" s="1620"/>
      <c r="Q43" s="1621"/>
      <c r="R43" s="1620"/>
      <c r="S43" s="1621"/>
      <c r="T43" s="1620"/>
      <c r="U43" s="1621"/>
      <c r="V43" s="1620"/>
      <c r="W43" s="1621"/>
      <c r="X43" s="1620"/>
      <c r="Y43" s="1621"/>
      <c r="Z43" s="1620"/>
      <c r="AA43" s="1621"/>
      <c r="AB43" s="1620"/>
      <c r="AC43" s="1621"/>
      <c r="AD43" s="1620"/>
      <c r="AE43" s="1621"/>
      <c r="AF43" s="1620"/>
      <c r="AG43" s="1621"/>
      <c r="AH43" s="1620"/>
      <c r="AI43" s="1621"/>
      <c r="AJ43" s="1620"/>
      <c r="AK43" s="1621"/>
      <c r="AL43" s="1620"/>
      <c r="AM43" s="1621"/>
      <c r="AN43" s="1620"/>
      <c r="AO43" s="1621"/>
      <c r="AP43" s="1620"/>
      <c r="AQ43" s="1621"/>
      <c r="AR43" s="1620"/>
      <c r="AS43" s="1621"/>
      <c r="AT43" s="1625"/>
    </row>
    <row r="44" spans="1:46" ht="15" customHeight="1" thickBot="1">
      <c r="B44" s="319" t="s">
        <v>1040</v>
      </c>
      <c r="C44" s="320">
        <v>36</v>
      </c>
      <c r="D44" s="320">
        <v>1</v>
      </c>
      <c r="E44" s="320" t="s">
        <v>1011</v>
      </c>
      <c r="F44" s="320" t="s">
        <v>175</v>
      </c>
      <c r="G44" s="1616" t="str">
        <f t="shared" si="0"/>
        <v>-</v>
      </c>
      <c r="H44" s="1617" t="str">
        <f>IFERROR(AVERAGEIFS(N44:AS44,$N$11:$AS$11,"Asking Rate",$N$10:$AS$10,$B$204),"-")</f>
        <v>-</v>
      </c>
      <c r="I44" s="1616" t="str">
        <f t="shared" si="1"/>
        <v>-</v>
      </c>
      <c r="J44" s="1617" t="str">
        <f t="shared" si="2"/>
        <v>-</v>
      </c>
      <c r="K44" s="1618" t="str">
        <f t="shared" si="3"/>
        <v>-</v>
      </c>
      <c r="L44" t="str">
        <f>IFERROR(AVERAGEIFS(N44:AS44,$N$11:$AS$11,"Discount",$N$10:$AS$10,$B$204),"-")</f>
        <v>-</v>
      </c>
      <c r="M44" s="1619"/>
      <c r="N44" s="1620"/>
      <c r="O44" s="1621"/>
      <c r="P44" s="1620"/>
      <c r="Q44" s="1621"/>
      <c r="R44" s="1620"/>
      <c r="S44" s="1621"/>
      <c r="T44" s="1620"/>
      <c r="U44" s="1621"/>
      <c r="V44" s="1620"/>
      <c r="W44" s="1621"/>
      <c r="X44" s="1620"/>
      <c r="Y44" s="1621"/>
      <c r="Z44" s="1620"/>
      <c r="AA44" s="1621"/>
      <c r="AB44" s="1620"/>
      <c r="AC44" s="1621"/>
      <c r="AD44" s="1620"/>
      <c r="AE44" s="1621"/>
      <c r="AF44" s="1620"/>
      <c r="AG44" s="1621"/>
      <c r="AH44" s="1620"/>
      <c r="AI44" s="1621"/>
      <c r="AJ44" s="1620"/>
      <c r="AK44" s="1621"/>
      <c r="AL44" s="1620"/>
      <c r="AM44" s="1621"/>
      <c r="AN44" s="1620"/>
      <c r="AO44" s="1621"/>
      <c r="AP44" s="1620"/>
      <c r="AQ44" s="1621"/>
      <c r="AR44" s="1620"/>
      <c r="AS44" s="1621"/>
      <c r="AT44" s="1625"/>
    </row>
    <row r="45" spans="1:46" ht="31.5" customHeight="1" thickBot="1">
      <c r="A45" t="s">
        <v>803</v>
      </c>
      <c r="B45" s="321" t="s">
        <v>1002</v>
      </c>
      <c r="C45" s="315" t="s">
        <v>1003</v>
      </c>
      <c r="D45" s="315" t="s">
        <v>1004</v>
      </c>
      <c r="E45" s="315" t="s">
        <v>312</v>
      </c>
      <c r="F45" s="315" t="s">
        <v>1005</v>
      </c>
      <c r="G45" s="316" t="s">
        <v>1006</v>
      </c>
      <c r="H45" s="1613" t="s">
        <v>1007</v>
      </c>
      <c r="I45" s="316" t="s">
        <v>1006</v>
      </c>
      <c r="J45" s="1613" t="s">
        <v>1007</v>
      </c>
      <c r="K45" s="1614" t="s">
        <v>1006</v>
      </c>
      <c r="L45" s="1614" t="s">
        <v>1007</v>
      </c>
      <c r="M45" s="1615"/>
      <c r="N45" s="317"/>
      <c r="O45" s="318"/>
      <c r="P45" s="317"/>
      <c r="Q45" s="318"/>
      <c r="R45" s="317"/>
      <c r="S45" s="318"/>
      <c r="T45" s="317"/>
      <c r="U45" s="318"/>
      <c r="V45" s="317"/>
      <c r="W45" s="318"/>
      <c r="X45" s="317"/>
      <c r="Y45" s="318"/>
      <c r="Z45" s="317"/>
      <c r="AA45" s="318"/>
      <c r="AB45" s="317"/>
      <c r="AC45" s="318"/>
      <c r="AD45" s="317"/>
      <c r="AE45" s="318"/>
      <c r="AF45" s="317"/>
      <c r="AG45" s="318"/>
      <c r="AH45" s="317"/>
      <c r="AI45" s="318"/>
      <c r="AJ45" s="317"/>
      <c r="AK45" s="318"/>
      <c r="AL45" s="317"/>
      <c r="AM45" s="318"/>
      <c r="AN45" s="317"/>
      <c r="AO45" s="318"/>
      <c r="AP45" s="317"/>
      <c r="AQ45" s="318"/>
      <c r="AR45" s="317"/>
      <c r="AS45" s="318"/>
    </row>
    <row r="46" spans="1:46">
      <c r="B46" s="1626" t="s">
        <v>1041</v>
      </c>
      <c r="C46" s="322">
        <v>1</v>
      </c>
      <c r="D46" s="1627">
        <v>1</v>
      </c>
      <c r="E46" s="1627" t="s">
        <v>1042</v>
      </c>
      <c r="F46" s="320" t="s">
        <v>175</v>
      </c>
      <c r="G46" s="1616" t="str">
        <f t="shared" ref="G46:G77" si="4">IFERROR((H46/$C46),"-")</f>
        <v>-</v>
      </c>
      <c r="H46" s="1617" t="str">
        <f>IFERROR(AVERAGEIFS(N46:AS46,$N$11:$AS$11,"Asking Rate",$N$10:$AS$10,$B$204),"-")</f>
        <v>-</v>
      </c>
      <c r="I46" s="1616" t="str">
        <f t="shared" ref="I46:I77" si="5">IFERROR((J46/$C46),"-")</f>
        <v>-</v>
      </c>
      <c r="J46" s="1617" t="str">
        <f t="shared" ref="J46:J77" si="6">IFERROR(AVERAGEIF($N$9:$AS$9,"&lt;="&amp;$B$3,N46:AS46),"-")</f>
        <v>-</v>
      </c>
      <c r="K46" s="1618" t="str">
        <f t="shared" ref="K46:K77" si="7">IFERROR((L46/$C46),"-")</f>
        <v>-</v>
      </c>
      <c r="L46" t="str">
        <f>IFERROR(AVERAGEIFS(N46:AS46,$N$11:$AS$11,"Discount",$N$10:$AS$10,$B$204),"-")</f>
        <v>-</v>
      </c>
      <c r="M46" s="1619"/>
      <c r="N46" s="1620"/>
      <c r="O46" s="1628"/>
      <c r="P46" s="1629"/>
      <c r="Q46" s="1628"/>
      <c r="R46" s="1620"/>
      <c r="S46" s="1628"/>
      <c r="T46" s="1629"/>
      <c r="U46" s="1628"/>
      <c r="V46" s="1629"/>
      <c r="W46" s="1628"/>
      <c r="X46" s="1629"/>
      <c r="Y46" s="1628"/>
      <c r="Z46" s="1629"/>
      <c r="AA46" s="1628"/>
      <c r="AB46" s="1629"/>
      <c r="AC46" s="1628"/>
      <c r="AD46" s="1629"/>
      <c r="AE46" s="1628"/>
      <c r="AF46" s="1629"/>
      <c r="AG46" s="1628"/>
      <c r="AH46" s="1629"/>
      <c r="AI46" s="1628"/>
      <c r="AJ46" s="1629"/>
      <c r="AK46" s="1628"/>
      <c r="AL46" s="1629"/>
      <c r="AM46" s="1628"/>
      <c r="AN46" s="1629"/>
      <c r="AO46" s="1628"/>
      <c r="AP46" s="1629"/>
      <c r="AQ46" s="1628"/>
      <c r="AR46" s="1629"/>
      <c r="AS46" s="1628"/>
    </row>
    <row r="47" spans="1:46">
      <c r="B47" s="1626"/>
      <c r="C47" s="322">
        <v>1.5</v>
      </c>
      <c r="D47" s="1627">
        <v>1</v>
      </c>
      <c r="E47" s="1627" t="s">
        <v>1042</v>
      </c>
      <c r="F47" s="320" t="s">
        <v>175</v>
      </c>
      <c r="G47" s="1616" t="str">
        <f t="shared" si="4"/>
        <v>-</v>
      </c>
      <c r="H47" s="1617" t="str">
        <f>IFERROR(AVERAGEIFS(N47:AS47,$N$11:$AS$11,"Asking Rate",$N$10:$AS$10,$B$204),"-")</f>
        <v>-</v>
      </c>
      <c r="I47" s="1616" t="str">
        <f t="shared" si="5"/>
        <v>-</v>
      </c>
      <c r="J47" s="1617" t="str">
        <f t="shared" si="6"/>
        <v>-</v>
      </c>
      <c r="K47" s="1618" t="str">
        <f t="shared" si="7"/>
        <v>-</v>
      </c>
      <c r="L47" t="str">
        <f>IFERROR(AVERAGEIFS(N47:AS47,$N$11:$AS$11,"Discount",$N$10:$AS$10,$B$204),"-")</f>
        <v>-</v>
      </c>
      <c r="M47" s="1619"/>
      <c r="N47" s="1620"/>
      <c r="O47" s="1628"/>
      <c r="P47" s="1629"/>
      <c r="Q47" s="1628"/>
      <c r="R47" s="1620"/>
      <c r="S47" s="1628"/>
      <c r="T47" s="1629"/>
      <c r="U47" s="1628"/>
      <c r="V47" s="1629"/>
      <c r="W47" s="1628"/>
      <c r="X47" s="1629"/>
      <c r="Y47" s="1628"/>
      <c r="Z47" s="1629"/>
      <c r="AA47" s="1628"/>
      <c r="AB47" s="1629"/>
      <c r="AC47" s="1628"/>
      <c r="AD47" s="1629"/>
      <c r="AE47" s="1628"/>
      <c r="AF47" s="1629"/>
      <c r="AG47" s="1628"/>
      <c r="AH47" s="1629"/>
      <c r="AI47" s="1628"/>
      <c r="AJ47" s="1629"/>
      <c r="AK47" s="1628"/>
      <c r="AL47" s="1629"/>
      <c r="AM47" s="1628"/>
      <c r="AN47" s="1629"/>
      <c r="AO47" s="1628"/>
      <c r="AP47" s="1629"/>
      <c r="AQ47" s="1628"/>
      <c r="AR47" s="1629"/>
      <c r="AS47" s="1628"/>
    </row>
    <row r="48" spans="1:46" ht="17.149999999999999" customHeight="1">
      <c r="B48" s="1626"/>
      <c r="C48" s="322">
        <v>1.8</v>
      </c>
      <c r="D48" s="1627">
        <v>1</v>
      </c>
      <c r="E48" s="1627" t="s">
        <v>1042</v>
      </c>
      <c r="F48" s="320" t="s">
        <v>175</v>
      </c>
      <c r="G48" s="1616" t="str">
        <f t="shared" si="4"/>
        <v>-</v>
      </c>
      <c r="H48" s="1617" t="str">
        <f>IFERROR(AVERAGEIFS(N48:AS48,$N$11:$AS$11,"Asking Rate",$N$10:$AS$10,$B$204),"-")</f>
        <v>-</v>
      </c>
      <c r="I48" s="1616" t="str">
        <f t="shared" si="5"/>
        <v>-</v>
      </c>
      <c r="J48" s="1617" t="str">
        <f t="shared" si="6"/>
        <v>-</v>
      </c>
      <c r="K48" s="1618" t="str">
        <f t="shared" si="7"/>
        <v>-</v>
      </c>
      <c r="L48" t="str">
        <f>IFERROR(AVERAGEIFS(N48:AS48,$N$11:$AS$11,"Discount",$N$10:$AS$10,$B$204),"-")</f>
        <v>-</v>
      </c>
      <c r="M48" s="1619"/>
      <c r="N48" s="1620"/>
      <c r="O48" s="1628"/>
      <c r="P48" s="1629"/>
      <c r="Q48" s="1628"/>
      <c r="R48" s="1620"/>
      <c r="S48" s="1628"/>
      <c r="T48" s="1629"/>
      <c r="U48" s="1628"/>
      <c r="V48" s="1629"/>
      <c r="W48" s="1628"/>
      <c r="X48" s="1629"/>
      <c r="Y48" s="1628"/>
      <c r="Z48" s="1629"/>
      <c r="AA48" s="1628"/>
      <c r="AB48" s="1629"/>
      <c r="AC48" s="1628"/>
      <c r="AD48" s="1629"/>
      <c r="AE48" s="1628"/>
      <c r="AF48" s="1629"/>
      <c r="AG48" s="1628"/>
      <c r="AH48" s="1629"/>
      <c r="AI48" s="1628"/>
      <c r="AJ48" s="1629"/>
      <c r="AK48" s="1628"/>
      <c r="AL48" s="1629"/>
      <c r="AM48" s="1628"/>
      <c r="AN48" s="1629"/>
      <c r="AO48" s="1628"/>
      <c r="AP48" s="1629"/>
      <c r="AQ48" s="1628"/>
      <c r="AR48" s="1629"/>
      <c r="AS48" s="1628"/>
    </row>
    <row r="49" spans="2:45" ht="17.149999999999999" customHeight="1">
      <c r="B49" s="323"/>
      <c r="C49" s="322">
        <v>1.95</v>
      </c>
      <c r="D49" s="1627">
        <v>1</v>
      </c>
      <c r="E49" s="1627" t="s">
        <v>1042</v>
      </c>
      <c r="F49" s="320" t="s">
        <v>175</v>
      </c>
      <c r="G49" s="1616" t="str">
        <f t="shared" si="4"/>
        <v>-</v>
      </c>
      <c r="H49" s="1617" t="str">
        <f>IFERROR(AVERAGEIFS(N49:AS49,$N$11:$AS$11,"Asking Rate",$N$10:$AS$10,$B$204),"-")</f>
        <v>-</v>
      </c>
      <c r="I49" s="1616" t="str">
        <f t="shared" si="5"/>
        <v>-</v>
      </c>
      <c r="J49" s="1617" t="str">
        <f t="shared" si="6"/>
        <v>-</v>
      </c>
      <c r="K49" s="1618" t="str">
        <f t="shared" si="7"/>
        <v>-</v>
      </c>
      <c r="L49" t="str">
        <f>IFERROR(AVERAGEIFS(N49:AS49,$N$11:$AS$11,"Discount",$N$10:$AS$10,$B$204),"-")</f>
        <v>-</v>
      </c>
      <c r="M49" s="1619"/>
      <c r="N49" s="1620"/>
      <c r="O49" s="1628"/>
      <c r="P49" s="1629"/>
      <c r="Q49" s="1628"/>
      <c r="R49" s="1620"/>
      <c r="S49" s="1628"/>
      <c r="T49" s="1620"/>
      <c r="U49" s="1628"/>
      <c r="V49" s="1629"/>
      <c r="W49" s="1628"/>
      <c r="X49" s="1629"/>
      <c r="Y49" s="1628"/>
      <c r="Z49" s="1629"/>
      <c r="AA49" s="1628"/>
      <c r="AB49" s="1629"/>
      <c r="AC49" s="1628"/>
      <c r="AD49" s="1629"/>
      <c r="AE49" s="1628"/>
      <c r="AF49" s="1629"/>
      <c r="AG49" s="1628"/>
      <c r="AH49" s="1629"/>
      <c r="AI49" s="1628"/>
      <c r="AJ49" s="1629"/>
      <c r="AK49" s="1628"/>
      <c r="AL49" s="1629"/>
      <c r="AM49" s="1628"/>
      <c r="AN49" s="1629"/>
      <c r="AO49" s="1628"/>
      <c r="AP49" s="1629"/>
      <c r="AQ49" s="1628"/>
      <c r="AR49" s="1629"/>
      <c r="AS49" s="1628"/>
    </row>
    <row r="50" spans="2:45" ht="17.149999999999999" customHeight="1">
      <c r="B50" s="323" t="s">
        <v>1043</v>
      </c>
      <c r="C50" s="322">
        <v>2.1</v>
      </c>
      <c r="D50" s="1627">
        <v>1</v>
      </c>
      <c r="E50" s="1627" t="s">
        <v>1042</v>
      </c>
      <c r="F50" s="320" t="s">
        <v>175</v>
      </c>
      <c r="G50" s="1616" t="str">
        <f t="shared" si="4"/>
        <v>-</v>
      </c>
      <c r="H50" s="1617" t="str">
        <f>IFERROR(AVERAGEIFS(N50:AS50,$N$11:$AS$11,"Asking Rate",$N$10:$AS$10,$B$204),"-")</f>
        <v>-</v>
      </c>
      <c r="I50" s="1616" t="str">
        <f t="shared" si="5"/>
        <v>-</v>
      </c>
      <c r="J50" s="1617" t="str">
        <f t="shared" si="6"/>
        <v>-</v>
      </c>
      <c r="K50" s="1618" t="str">
        <f t="shared" si="7"/>
        <v>-</v>
      </c>
      <c r="L50" t="str">
        <f>IFERROR(AVERAGEIFS(N50:AS50,$N$11:$AS$11,"Discount",$N$10:$AS$10,$B$204),"-")</f>
        <v>-</v>
      </c>
      <c r="M50" s="1619"/>
      <c r="N50" s="1620"/>
      <c r="O50" s="1628"/>
      <c r="P50" s="1629"/>
      <c r="Q50" s="1628"/>
      <c r="R50" s="1620"/>
      <c r="S50" s="1628"/>
      <c r="T50" s="1620"/>
      <c r="U50" s="1628"/>
      <c r="V50" s="1620"/>
      <c r="W50" s="1628"/>
      <c r="X50" s="1629"/>
      <c r="Y50" s="1628"/>
      <c r="Z50" s="1629"/>
      <c r="AA50" s="1628"/>
      <c r="AB50" s="1629"/>
      <c r="AC50" s="1628"/>
      <c r="AD50" s="1629"/>
      <c r="AE50" s="1628"/>
      <c r="AF50" s="1629"/>
      <c r="AG50" s="1628"/>
      <c r="AH50" s="1629"/>
      <c r="AI50" s="1628"/>
      <c r="AJ50" s="1629"/>
      <c r="AK50" s="1628"/>
      <c r="AL50" s="1629"/>
      <c r="AM50" s="1628"/>
      <c r="AN50" s="1629"/>
      <c r="AO50" s="1628"/>
      <c r="AP50" s="1629"/>
      <c r="AQ50" s="1628"/>
      <c r="AR50" s="1629"/>
      <c r="AS50" s="1628"/>
    </row>
    <row r="51" spans="2:45" ht="17.149999999999999" customHeight="1">
      <c r="B51" s="323" t="s">
        <v>1010</v>
      </c>
      <c r="C51" s="322">
        <v>2.25</v>
      </c>
      <c r="D51" s="1627">
        <v>1</v>
      </c>
      <c r="E51" s="1627" t="s">
        <v>1042</v>
      </c>
      <c r="F51" s="320" t="s">
        <v>175</v>
      </c>
      <c r="G51" s="1616" t="str">
        <f t="shared" si="4"/>
        <v>-</v>
      </c>
      <c r="H51" s="1617" t="str">
        <f>IFERROR(AVERAGEIFS(N51:AS51,$N$11:$AS$11,"Asking Rate",$N$10:$AS$10,$B$204),"-")</f>
        <v>-</v>
      </c>
      <c r="I51" s="1616" t="str">
        <f t="shared" si="5"/>
        <v>-</v>
      </c>
      <c r="J51" s="1617" t="str">
        <f t="shared" si="6"/>
        <v>-</v>
      </c>
      <c r="K51" s="1618" t="str">
        <f t="shared" si="7"/>
        <v>-</v>
      </c>
      <c r="L51" t="str">
        <f>IFERROR(AVERAGEIFS(N51:AS51,$N$11:$AS$11,"Discount",$N$10:$AS$10,$B$204),"-")</f>
        <v>-</v>
      </c>
      <c r="M51" s="1619"/>
      <c r="N51" s="1620"/>
      <c r="O51" s="1628"/>
      <c r="P51" s="1630"/>
      <c r="Q51" s="1628"/>
      <c r="R51" s="1620"/>
      <c r="S51" s="1628"/>
      <c r="T51" s="1620"/>
      <c r="U51" s="1628"/>
      <c r="V51" s="1620"/>
      <c r="W51" s="1628"/>
      <c r="X51" s="1629"/>
      <c r="Y51" s="1628"/>
      <c r="Z51" s="1629"/>
      <c r="AA51" s="1628"/>
      <c r="AB51" s="1629"/>
      <c r="AC51" s="1628"/>
      <c r="AD51" s="1629"/>
      <c r="AE51" s="1628"/>
      <c r="AF51" s="1629"/>
      <c r="AG51" s="1628"/>
      <c r="AH51" s="1629"/>
      <c r="AI51" s="1628"/>
      <c r="AJ51" s="1629"/>
      <c r="AK51" s="1628"/>
      <c r="AL51" s="1629"/>
      <c r="AM51" s="1628"/>
      <c r="AN51" s="1629"/>
      <c r="AO51" s="1628"/>
      <c r="AP51" s="1629"/>
      <c r="AQ51" s="1628"/>
      <c r="AR51" s="1629"/>
      <c r="AS51" s="1628"/>
    </row>
    <row r="52" spans="2:45" ht="17.149999999999999" customHeight="1">
      <c r="B52" s="323"/>
      <c r="C52" s="322">
        <v>2.41</v>
      </c>
      <c r="D52" s="1627">
        <v>1</v>
      </c>
      <c r="E52" s="1627" t="s">
        <v>1042</v>
      </c>
      <c r="F52" s="320" t="s">
        <v>175</v>
      </c>
      <c r="G52" s="1616" t="str">
        <f t="shared" si="4"/>
        <v>-</v>
      </c>
      <c r="H52" s="1617" t="str">
        <f>IFERROR(AVERAGEIFS(N52:AS52,$N$11:$AS$11,"Asking Rate",$N$10:$AS$10,$B$204),"-")</f>
        <v>-</v>
      </c>
      <c r="I52" s="1616" t="str">
        <f t="shared" si="5"/>
        <v>-</v>
      </c>
      <c r="J52" s="1617" t="str">
        <f t="shared" si="6"/>
        <v>-</v>
      </c>
      <c r="K52" s="1618" t="str">
        <f t="shared" si="7"/>
        <v>-</v>
      </c>
      <c r="L52" t="str">
        <f>IFERROR(AVERAGEIFS(N52:AS52,$N$11:$AS$11,"Discount",$N$10:$AS$10,$B$204),"-")</f>
        <v>-</v>
      </c>
      <c r="M52" s="1619"/>
      <c r="N52" s="1620"/>
      <c r="O52" s="1628"/>
      <c r="P52" s="1629"/>
      <c r="Q52" s="1628"/>
      <c r="R52" s="1620"/>
      <c r="S52" s="1628"/>
      <c r="T52" s="1620"/>
      <c r="U52" s="1628"/>
      <c r="V52" s="1620"/>
      <c r="W52" s="1628"/>
      <c r="X52" s="1629"/>
      <c r="Y52" s="1628"/>
      <c r="Z52" s="1629"/>
      <c r="AA52" s="1628"/>
      <c r="AB52" s="1629"/>
      <c r="AC52" s="1628"/>
      <c r="AD52" s="1629"/>
      <c r="AE52" s="1628"/>
      <c r="AF52" s="1629"/>
      <c r="AG52" s="1628"/>
      <c r="AH52" s="1629"/>
      <c r="AI52" s="1628"/>
      <c r="AJ52" s="1629"/>
      <c r="AK52" s="1628"/>
      <c r="AL52" s="1629"/>
      <c r="AM52" s="1628"/>
      <c r="AN52" s="1629"/>
      <c r="AO52" s="1628"/>
      <c r="AP52" s="1629"/>
      <c r="AQ52" s="1628"/>
      <c r="AR52" s="1629"/>
      <c r="AS52" s="1628"/>
    </row>
    <row r="53" spans="2:45" ht="17.149999999999999" customHeight="1">
      <c r="B53" s="323" t="s">
        <v>1044</v>
      </c>
      <c r="C53" s="322">
        <v>2.7</v>
      </c>
      <c r="D53" s="1627">
        <v>1</v>
      </c>
      <c r="E53" s="1627" t="s">
        <v>1042</v>
      </c>
      <c r="F53" s="320" t="s">
        <v>175</v>
      </c>
      <c r="G53" s="1616" t="str">
        <f t="shared" si="4"/>
        <v>-</v>
      </c>
      <c r="H53" s="1617" t="str">
        <f>IFERROR(AVERAGEIFS(N53:AS53,$N$11:$AS$11,"Asking Rate",$N$10:$AS$10,$B$204),"-")</f>
        <v>-</v>
      </c>
      <c r="I53" s="1616" t="str">
        <f t="shared" si="5"/>
        <v>-</v>
      </c>
      <c r="J53" s="1617" t="str">
        <f t="shared" si="6"/>
        <v>-</v>
      </c>
      <c r="K53" s="1618" t="str">
        <f t="shared" si="7"/>
        <v>-</v>
      </c>
      <c r="L53" t="str">
        <f>IFERROR(AVERAGEIFS(N53:AS53,$N$11:$AS$11,"Discount",$N$10:$AS$10,$B$204),"-")</f>
        <v>-</v>
      </c>
      <c r="M53" s="1619"/>
      <c r="N53" s="1620"/>
      <c r="O53" s="1628"/>
      <c r="P53" s="1620"/>
      <c r="Q53" s="1628"/>
      <c r="R53" s="1620"/>
      <c r="S53" s="1628"/>
      <c r="T53" s="1620"/>
      <c r="U53" s="1628"/>
      <c r="V53" s="1620"/>
      <c r="W53" s="1628"/>
      <c r="X53" s="1629"/>
      <c r="Y53" s="1628"/>
      <c r="Z53" s="1629"/>
      <c r="AA53" s="1628"/>
      <c r="AB53" s="1629"/>
      <c r="AC53" s="1628"/>
      <c r="AD53" s="1629"/>
      <c r="AE53" s="1628"/>
      <c r="AF53" s="1629"/>
      <c r="AG53" s="1628"/>
      <c r="AH53" s="1629"/>
      <c r="AI53" s="1628"/>
      <c r="AJ53" s="1629"/>
      <c r="AK53" s="1628"/>
      <c r="AL53" s="1629"/>
      <c r="AM53" s="1628"/>
      <c r="AN53" s="1629"/>
      <c r="AO53" s="1628"/>
      <c r="AP53" s="1629"/>
      <c r="AQ53" s="1628"/>
      <c r="AR53" s="1629"/>
      <c r="AS53" s="1628"/>
    </row>
    <row r="54" spans="2:45" ht="17.149999999999999" customHeight="1">
      <c r="B54" s="323" t="s">
        <v>1012</v>
      </c>
      <c r="C54" s="322">
        <v>3</v>
      </c>
      <c r="D54" s="1627">
        <v>1</v>
      </c>
      <c r="E54" s="1627" t="s">
        <v>1042</v>
      </c>
      <c r="F54" s="320" t="s">
        <v>175</v>
      </c>
      <c r="G54" s="1616" t="str">
        <f t="shared" si="4"/>
        <v>-</v>
      </c>
      <c r="H54" s="1617" t="str">
        <f>IFERROR(AVERAGEIFS(N54:AS54,$N$11:$AS$11,"Asking Rate",$N$10:$AS$10,$B$204),"-")</f>
        <v>-</v>
      </c>
      <c r="I54" s="1616" t="str">
        <f t="shared" si="5"/>
        <v>-</v>
      </c>
      <c r="J54" s="1617" t="str">
        <f t="shared" si="6"/>
        <v>-</v>
      </c>
      <c r="K54" s="1618" t="str">
        <f t="shared" si="7"/>
        <v>-</v>
      </c>
      <c r="L54" t="str">
        <f>IFERROR(AVERAGEIFS(N54:AS54,$N$11:$AS$11,"Discount",$N$10:$AS$10,$B$204),"-")</f>
        <v>-</v>
      </c>
      <c r="M54" s="1619"/>
      <c r="N54" s="1631"/>
      <c r="O54" s="1628"/>
      <c r="P54" s="1620"/>
      <c r="Q54" s="1628"/>
      <c r="R54" s="1620"/>
      <c r="S54" s="1628"/>
      <c r="T54" s="1620"/>
      <c r="U54" s="1628"/>
      <c r="V54" s="1620"/>
      <c r="W54" s="1628"/>
      <c r="X54" s="1629"/>
      <c r="Y54" s="1628"/>
      <c r="Z54" s="1629"/>
      <c r="AA54" s="1628"/>
      <c r="AB54" s="1629"/>
      <c r="AC54" s="1628"/>
      <c r="AD54" s="1629"/>
      <c r="AE54" s="1628"/>
      <c r="AF54" s="1629"/>
      <c r="AG54" s="1628"/>
      <c r="AH54" s="1629"/>
      <c r="AI54" s="1628"/>
      <c r="AJ54" s="1629"/>
      <c r="AK54" s="1628"/>
      <c r="AL54" s="1629"/>
      <c r="AM54" s="1628"/>
      <c r="AN54" s="1629"/>
      <c r="AO54" s="1628"/>
      <c r="AP54" s="1629"/>
      <c r="AQ54" s="1628"/>
      <c r="AR54" s="1629"/>
      <c r="AS54" s="1628"/>
    </row>
    <row r="55" spans="2:45" ht="17.149999999999999" customHeight="1">
      <c r="B55" s="323" t="s">
        <v>1045</v>
      </c>
      <c r="C55" s="322">
        <v>3.15</v>
      </c>
      <c r="D55" s="1627">
        <v>1</v>
      </c>
      <c r="E55" s="1627" t="s">
        <v>1042</v>
      </c>
      <c r="F55" s="320" t="s">
        <v>175</v>
      </c>
      <c r="G55" s="1616" t="str">
        <f t="shared" si="4"/>
        <v>-</v>
      </c>
      <c r="H55" s="1617" t="str">
        <f>IFERROR(AVERAGEIFS(N55:AS55,$N$11:$AS$11,"Asking Rate",$N$10:$AS$10,$B$204),"-")</f>
        <v>-</v>
      </c>
      <c r="I55" s="1616" t="str">
        <f t="shared" si="5"/>
        <v>-</v>
      </c>
      <c r="J55" s="1617" t="str">
        <f t="shared" si="6"/>
        <v>-</v>
      </c>
      <c r="K55" s="1618" t="str">
        <f t="shared" si="7"/>
        <v>-</v>
      </c>
      <c r="L55" t="str">
        <f>IFERROR(AVERAGEIFS(N55:AS55,$N$11:$AS$11,"Discount",$N$10:$AS$10,$B$204),"-")</f>
        <v>-</v>
      </c>
      <c r="M55" s="1619"/>
      <c r="N55" s="1620"/>
      <c r="O55" s="1628"/>
      <c r="P55" s="1620"/>
      <c r="Q55" s="1628"/>
      <c r="R55" s="1620"/>
      <c r="S55" s="1628"/>
      <c r="T55" s="1620"/>
      <c r="U55" s="1628"/>
      <c r="V55" s="1620"/>
      <c r="W55" s="1628"/>
      <c r="X55" s="1629"/>
      <c r="Y55" s="1628"/>
      <c r="Z55" s="1629"/>
      <c r="AA55" s="1628"/>
      <c r="AB55" s="1629"/>
      <c r="AC55" s="1628"/>
      <c r="AD55" s="1629"/>
      <c r="AE55" s="1628"/>
      <c r="AF55" s="1629"/>
      <c r="AG55" s="1628"/>
      <c r="AH55" s="1629"/>
      <c r="AI55" s="1628"/>
      <c r="AJ55" s="1629"/>
      <c r="AK55" s="1628"/>
      <c r="AL55" s="1629"/>
      <c r="AM55" s="1628"/>
      <c r="AN55" s="1629"/>
      <c r="AO55" s="1628"/>
      <c r="AP55" s="1629"/>
      <c r="AQ55" s="1628"/>
      <c r="AR55" s="1629"/>
      <c r="AS55" s="1628"/>
    </row>
    <row r="56" spans="2:45" ht="17.149999999999999" customHeight="1">
      <c r="B56" s="323"/>
      <c r="C56" s="322">
        <v>3.6</v>
      </c>
      <c r="D56" s="1627">
        <v>1</v>
      </c>
      <c r="E56" s="1627" t="s">
        <v>1042</v>
      </c>
      <c r="F56" s="320" t="s">
        <v>175</v>
      </c>
      <c r="G56" s="1616" t="str">
        <f t="shared" si="4"/>
        <v>-</v>
      </c>
      <c r="H56" s="1617" t="str">
        <f>IFERROR(AVERAGEIFS(N56:AS56,$N$11:$AS$11,"Asking Rate",$N$10:$AS$10,$B$204),"-")</f>
        <v>-</v>
      </c>
      <c r="I56" s="1616" t="str">
        <f t="shared" si="5"/>
        <v>-</v>
      </c>
      <c r="J56" s="1617" t="str">
        <f t="shared" si="6"/>
        <v>-</v>
      </c>
      <c r="K56" s="1618" t="str">
        <f t="shared" si="7"/>
        <v>-</v>
      </c>
      <c r="L56" t="str">
        <f>IFERROR(AVERAGEIFS(N56:AS56,$N$11:$AS$11,"Discount",$N$10:$AS$10,$B$204),"-")</f>
        <v>-</v>
      </c>
      <c r="M56" s="1619"/>
      <c r="N56" s="1620"/>
      <c r="O56" s="1628"/>
      <c r="P56" s="1620"/>
      <c r="Q56" s="1628"/>
      <c r="R56" s="1620"/>
      <c r="S56" s="1628"/>
      <c r="T56" s="1620"/>
      <c r="U56" s="1628"/>
      <c r="V56" s="1620"/>
      <c r="W56" s="1628"/>
      <c r="X56" s="1629"/>
      <c r="Y56" s="1628"/>
      <c r="Z56" s="1629"/>
      <c r="AA56" s="1628"/>
      <c r="AB56" s="1629"/>
      <c r="AC56" s="1628"/>
      <c r="AD56" s="1629"/>
      <c r="AE56" s="1628"/>
      <c r="AF56" s="1629"/>
      <c r="AG56" s="1628"/>
      <c r="AH56" s="1629"/>
      <c r="AI56" s="1628"/>
      <c r="AJ56" s="1629"/>
      <c r="AK56" s="1628"/>
      <c r="AL56" s="1629"/>
      <c r="AM56" s="1628"/>
      <c r="AN56" s="1629"/>
      <c r="AO56" s="1628"/>
      <c r="AP56" s="1629"/>
      <c r="AQ56" s="1628"/>
      <c r="AR56" s="1629"/>
      <c r="AS56" s="1628"/>
    </row>
    <row r="57" spans="2:45" ht="17.149999999999999" customHeight="1">
      <c r="B57" s="323" t="s">
        <v>1046</v>
      </c>
      <c r="C57" s="322">
        <v>3.75</v>
      </c>
      <c r="D57" s="1627">
        <v>1</v>
      </c>
      <c r="E57" s="1627" t="s">
        <v>1042</v>
      </c>
      <c r="F57" s="320" t="s">
        <v>175</v>
      </c>
      <c r="G57" s="1616" t="str">
        <f t="shared" si="4"/>
        <v>-</v>
      </c>
      <c r="H57" s="1617" t="str">
        <f>IFERROR(AVERAGEIFS(N57:AS57,$N$11:$AS$11,"Asking Rate",$N$10:$AS$10,$B$204),"-")</f>
        <v>-</v>
      </c>
      <c r="I57" s="1616" t="str">
        <f t="shared" si="5"/>
        <v>-</v>
      </c>
      <c r="J57" s="1617" t="str">
        <f t="shared" si="6"/>
        <v>-</v>
      </c>
      <c r="K57" s="1618" t="str">
        <f t="shared" si="7"/>
        <v>-</v>
      </c>
      <c r="L57" t="str">
        <f>IFERROR(AVERAGEIFS(N57:AS57,$N$11:$AS$11,"Discount",$N$10:$AS$10,$B$204),"-")</f>
        <v>-</v>
      </c>
      <c r="M57" s="1619"/>
      <c r="N57" s="1620"/>
      <c r="O57" s="1628"/>
      <c r="P57" s="1620"/>
      <c r="Q57" s="1628"/>
      <c r="R57" s="1620"/>
      <c r="S57" s="1628"/>
      <c r="T57" s="1620"/>
      <c r="U57" s="1628"/>
      <c r="V57" s="1620"/>
      <c r="W57" s="1628"/>
      <c r="X57" s="1629"/>
      <c r="Y57" s="1628"/>
      <c r="Z57" s="1629"/>
      <c r="AA57" s="1628"/>
      <c r="AB57" s="1629"/>
      <c r="AC57" s="1628"/>
      <c r="AD57" s="1629"/>
      <c r="AE57" s="1628"/>
      <c r="AF57" s="1629"/>
      <c r="AG57" s="1628"/>
      <c r="AH57" s="1629"/>
      <c r="AI57" s="1628"/>
      <c r="AJ57" s="1629"/>
      <c r="AK57" s="1628"/>
      <c r="AL57" s="1629"/>
      <c r="AM57" s="1628"/>
      <c r="AN57" s="1629"/>
      <c r="AO57" s="1628"/>
      <c r="AP57" s="1629"/>
      <c r="AQ57" s="1628"/>
      <c r="AR57" s="1629"/>
      <c r="AS57" s="1628"/>
    </row>
    <row r="58" spans="2:45" ht="17.149999999999999" customHeight="1">
      <c r="B58" s="323" t="s">
        <v>1047</v>
      </c>
      <c r="C58" s="322">
        <v>4</v>
      </c>
      <c r="D58" s="1627">
        <v>1</v>
      </c>
      <c r="E58" s="1627" t="s">
        <v>1042</v>
      </c>
      <c r="F58" s="320" t="s">
        <v>175</v>
      </c>
      <c r="G58" s="1616" t="str">
        <f t="shared" si="4"/>
        <v>-</v>
      </c>
      <c r="H58" s="1617" t="str">
        <f>IFERROR(AVERAGEIFS(N58:AS58,$N$11:$AS$11,"Asking Rate",$N$10:$AS$10,$B$204),"-")</f>
        <v>-</v>
      </c>
      <c r="I58" s="1616" t="str">
        <f t="shared" si="5"/>
        <v>-</v>
      </c>
      <c r="J58" s="1617" t="str">
        <f t="shared" si="6"/>
        <v>-</v>
      </c>
      <c r="K58" s="1618" t="str">
        <f t="shared" si="7"/>
        <v>-</v>
      </c>
      <c r="L58" t="str">
        <f>IFERROR(AVERAGEIFS(N58:AS58,$N$11:$AS$11,"Discount",$N$10:$AS$10,$B$204),"-")</f>
        <v>-</v>
      </c>
      <c r="M58" s="1619"/>
      <c r="N58" s="1631"/>
      <c r="O58" s="1628"/>
      <c r="P58" s="1620"/>
      <c r="Q58" s="1628"/>
      <c r="R58" s="1620"/>
      <c r="S58" s="1628"/>
      <c r="T58" s="1620"/>
      <c r="U58" s="1628"/>
      <c r="V58" s="1620"/>
      <c r="W58" s="1628"/>
      <c r="X58" s="1629"/>
      <c r="Y58" s="1628"/>
      <c r="Z58" s="1629"/>
      <c r="AA58" s="1628"/>
      <c r="AB58" s="1629"/>
      <c r="AC58" s="1628"/>
      <c r="AD58" s="1629"/>
      <c r="AE58" s="1628"/>
      <c r="AF58" s="1629"/>
      <c r="AG58" s="1628"/>
      <c r="AH58" s="1629"/>
      <c r="AI58" s="1628"/>
      <c r="AJ58" s="1629"/>
      <c r="AK58" s="1628"/>
      <c r="AL58" s="1629"/>
      <c r="AM58" s="1628"/>
      <c r="AN58" s="1629"/>
      <c r="AO58" s="1628"/>
      <c r="AP58" s="1629"/>
      <c r="AQ58" s="1628"/>
      <c r="AR58" s="1629"/>
      <c r="AS58" s="1628"/>
    </row>
    <row r="59" spans="2:45" ht="17.149999999999999" customHeight="1">
      <c r="B59" s="323"/>
      <c r="C59" s="322">
        <v>4.2</v>
      </c>
      <c r="D59" s="1627">
        <v>1</v>
      </c>
      <c r="E59" s="1627" t="s">
        <v>1042</v>
      </c>
      <c r="F59" s="320" t="s">
        <v>175</v>
      </c>
      <c r="G59" s="1616" t="str">
        <f t="shared" si="4"/>
        <v>-</v>
      </c>
      <c r="H59" s="1617" t="str">
        <f>IFERROR(AVERAGEIFS(N59:AS59,$N$11:$AS$11,"Asking Rate",$N$10:$AS$10,$B$204),"-")</f>
        <v>-</v>
      </c>
      <c r="I59" s="1616" t="str">
        <f t="shared" si="5"/>
        <v>-</v>
      </c>
      <c r="J59" s="1617" t="str">
        <f t="shared" si="6"/>
        <v>-</v>
      </c>
      <c r="K59" s="1618" t="str">
        <f t="shared" si="7"/>
        <v>-</v>
      </c>
      <c r="L59" t="str">
        <f>IFERROR(AVERAGEIFS(N59:AS59,$N$11:$AS$11,"Discount",$N$10:$AS$10,$B$204),"-")</f>
        <v>-</v>
      </c>
      <c r="M59" s="1619"/>
      <c r="N59" s="1620"/>
      <c r="O59" s="1628"/>
      <c r="P59" s="1620"/>
      <c r="Q59" s="1628"/>
      <c r="R59" s="1620"/>
      <c r="S59" s="1628"/>
      <c r="T59" s="1620"/>
      <c r="U59" s="1628"/>
      <c r="V59" s="1620"/>
      <c r="W59" s="1628"/>
      <c r="X59" s="1629"/>
      <c r="Y59" s="1628"/>
      <c r="Z59" s="1629"/>
      <c r="AA59" s="1628"/>
      <c r="AB59" s="1629"/>
      <c r="AC59" s="1628"/>
      <c r="AD59" s="1629"/>
      <c r="AE59" s="1628"/>
      <c r="AF59" s="1629"/>
      <c r="AG59" s="1628"/>
      <c r="AH59" s="1629"/>
      <c r="AI59" s="1628"/>
      <c r="AJ59" s="1629"/>
      <c r="AK59" s="1628"/>
      <c r="AL59" s="1629"/>
      <c r="AM59" s="1628"/>
      <c r="AN59" s="1629"/>
      <c r="AO59" s="1628"/>
      <c r="AP59" s="1629"/>
      <c r="AQ59" s="1628"/>
      <c r="AR59" s="1629"/>
      <c r="AS59" s="1628"/>
    </row>
    <row r="60" spans="2:45" ht="17.149999999999999" customHeight="1">
      <c r="B60" s="323" t="s">
        <v>1048</v>
      </c>
      <c r="C60" s="322">
        <v>4.41</v>
      </c>
      <c r="D60" s="1627">
        <v>1</v>
      </c>
      <c r="E60" s="1627" t="s">
        <v>1042</v>
      </c>
      <c r="F60" s="320" t="s">
        <v>175</v>
      </c>
      <c r="G60" s="1616" t="str">
        <f t="shared" si="4"/>
        <v>-</v>
      </c>
      <c r="H60" s="1617" t="str">
        <f>IFERROR(AVERAGEIFS(N60:AS60,$N$11:$AS$11,"Asking Rate",$N$10:$AS$10,$B$204),"-")</f>
        <v>-</v>
      </c>
      <c r="I60" s="1616" t="str">
        <f t="shared" si="5"/>
        <v>-</v>
      </c>
      <c r="J60" s="1617" t="str">
        <f t="shared" si="6"/>
        <v>-</v>
      </c>
      <c r="K60" s="1618" t="str">
        <f t="shared" si="7"/>
        <v>-</v>
      </c>
      <c r="L60" t="str">
        <f>IFERROR(AVERAGEIFS(N60:AS60,$N$11:$AS$11,"Discount",$N$10:$AS$10,$B$204),"-")</f>
        <v>-</v>
      </c>
      <c r="M60" s="1619"/>
      <c r="N60" s="1620"/>
      <c r="O60" s="1628"/>
      <c r="P60" s="1620"/>
      <c r="Q60" s="1628"/>
      <c r="R60" s="1620"/>
      <c r="S60" s="1628"/>
      <c r="T60" s="1620"/>
      <c r="U60" s="1628"/>
      <c r="V60" s="1620"/>
      <c r="W60" s="1628"/>
      <c r="X60" s="1629"/>
      <c r="Y60" s="1628"/>
      <c r="Z60" s="1629"/>
      <c r="AA60" s="1628"/>
      <c r="AB60" s="1629"/>
      <c r="AC60" s="1628"/>
      <c r="AD60" s="1629"/>
      <c r="AE60" s="1628"/>
      <c r="AF60" s="1629"/>
      <c r="AG60" s="1628"/>
      <c r="AH60" s="1629"/>
      <c r="AI60" s="1628"/>
      <c r="AJ60" s="1629"/>
      <c r="AK60" s="1628"/>
      <c r="AL60" s="1629"/>
      <c r="AM60" s="1628"/>
      <c r="AN60" s="1629"/>
      <c r="AO60" s="1628"/>
      <c r="AP60" s="1629"/>
      <c r="AQ60" s="1628"/>
      <c r="AR60" s="1629"/>
      <c r="AS60" s="1628"/>
    </row>
    <row r="61" spans="2:45" ht="17.149999999999999" customHeight="1">
      <c r="B61" s="323" t="s">
        <v>1015</v>
      </c>
      <c r="C61" s="322">
        <v>4.5</v>
      </c>
      <c r="D61" s="1627">
        <v>1</v>
      </c>
      <c r="E61" s="1627" t="s">
        <v>1042</v>
      </c>
      <c r="F61" s="320" t="s">
        <v>175</v>
      </c>
      <c r="G61" s="1616" t="str">
        <f t="shared" si="4"/>
        <v>-</v>
      </c>
      <c r="H61" s="1617" t="str">
        <f>IFERROR(AVERAGEIFS(N61:AS61,$N$11:$AS$11,"Asking Rate",$N$10:$AS$10,$B$204),"-")</f>
        <v>-</v>
      </c>
      <c r="I61" s="1616" t="str">
        <f t="shared" si="5"/>
        <v>-</v>
      </c>
      <c r="J61" s="1617" t="str">
        <f t="shared" si="6"/>
        <v>-</v>
      </c>
      <c r="K61" s="1618" t="str">
        <f t="shared" si="7"/>
        <v>-</v>
      </c>
      <c r="L61" t="str">
        <f>IFERROR(AVERAGEIFS(N61:AS61,$N$11:$AS$11,"Discount",$N$10:$AS$10,$B$204),"-")</f>
        <v>-</v>
      </c>
      <c r="M61" s="1619"/>
      <c r="N61" s="1631"/>
      <c r="O61" s="1628"/>
      <c r="P61" s="1631"/>
      <c r="Q61" s="1628"/>
      <c r="R61" s="1620"/>
      <c r="S61" s="1628"/>
      <c r="T61" s="1620"/>
      <c r="U61" s="1628"/>
      <c r="V61" s="1620"/>
      <c r="W61" s="1628"/>
      <c r="X61" s="1629"/>
      <c r="Y61" s="1628"/>
      <c r="Z61" s="1629"/>
      <c r="AA61" s="1628"/>
      <c r="AB61" s="1629"/>
      <c r="AC61" s="1628"/>
      <c r="AD61" s="1629"/>
      <c r="AE61" s="1628"/>
      <c r="AF61" s="1629"/>
      <c r="AG61" s="1628"/>
      <c r="AH61" s="1629"/>
      <c r="AI61" s="1628"/>
      <c r="AJ61" s="1629"/>
      <c r="AK61" s="1628"/>
      <c r="AL61" s="1629"/>
      <c r="AM61" s="1628"/>
      <c r="AN61" s="1629"/>
      <c r="AO61" s="1628"/>
      <c r="AP61" s="1629"/>
      <c r="AQ61" s="1628"/>
      <c r="AR61" s="1629"/>
      <c r="AS61" s="1628"/>
    </row>
    <row r="62" spans="2:45" ht="17.149999999999999" customHeight="1">
      <c r="B62" s="323"/>
      <c r="C62" s="322">
        <v>5</v>
      </c>
      <c r="D62" s="1627">
        <v>1</v>
      </c>
      <c r="E62" s="1627" t="s">
        <v>1042</v>
      </c>
      <c r="F62" s="320" t="s">
        <v>175</v>
      </c>
      <c r="G62" s="1616" t="str">
        <f t="shared" si="4"/>
        <v>-</v>
      </c>
      <c r="H62" s="1617" t="str">
        <f>IFERROR(AVERAGEIFS(N62:AS62,$N$11:$AS$11,"Asking Rate",$N$10:$AS$10,$B$204),"-")</f>
        <v>-</v>
      </c>
      <c r="I62" s="1616" t="str">
        <f t="shared" si="5"/>
        <v>-</v>
      </c>
      <c r="J62" s="1617" t="str">
        <f t="shared" si="6"/>
        <v>-</v>
      </c>
      <c r="K62" s="1618" t="str">
        <f t="shared" si="7"/>
        <v>-</v>
      </c>
      <c r="L62" t="str">
        <f>IFERROR(AVERAGEIFS(N62:AS62,$N$11:$AS$11,"Discount",$N$10:$AS$10,$B$204),"-")</f>
        <v>-</v>
      </c>
      <c r="M62" s="1619"/>
      <c r="N62" s="1620"/>
      <c r="O62" s="1628"/>
      <c r="P62" s="1620"/>
      <c r="Q62" s="1628"/>
      <c r="R62" s="1620"/>
      <c r="S62" s="1628"/>
      <c r="T62" s="1620"/>
      <c r="U62" s="1628"/>
      <c r="V62" s="1620"/>
      <c r="W62" s="1628"/>
      <c r="X62" s="1629"/>
      <c r="Y62" s="1628"/>
      <c r="Z62" s="1629"/>
      <c r="AA62" s="1628"/>
      <c r="AB62" s="1629"/>
      <c r="AC62" s="1628"/>
      <c r="AD62" s="1629"/>
      <c r="AE62" s="1628"/>
      <c r="AF62" s="1629"/>
      <c r="AG62" s="1628"/>
      <c r="AH62" s="1629"/>
      <c r="AI62" s="1628"/>
      <c r="AJ62" s="1629"/>
      <c r="AK62" s="1628"/>
      <c r="AL62" s="1629"/>
      <c r="AM62" s="1628"/>
      <c r="AN62" s="1629"/>
      <c r="AO62" s="1628"/>
      <c r="AP62" s="1629"/>
      <c r="AQ62" s="1628"/>
      <c r="AR62" s="1629"/>
      <c r="AS62" s="1628"/>
    </row>
    <row r="63" spans="2:45" ht="17.149999999999999" customHeight="1">
      <c r="B63" s="323" t="s">
        <v>1049</v>
      </c>
      <c r="C63" s="322">
        <v>5.25</v>
      </c>
      <c r="D63" s="1627">
        <v>1</v>
      </c>
      <c r="E63" s="1627" t="s">
        <v>1042</v>
      </c>
      <c r="F63" s="320" t="s">
        <v>175</v>
      </c>
      <c r="G63" s="1616" t="str">
        <f t="shared" si="4"/>
        <v>-</v>
      </c>
      <c r="H63" s="1617" t="str">
        <f>IFERROR(AVERAGEIFS(N63:AS63,$N$11:$AS$11,"Asking Rate",$N$10:$AS$10,$B$204),"-")</f>
        <v>-</v>
      </c>
      <c r="I63" s="1616" t="str">
        <f t="shared" si="5"/>
        <v>-</v>
      </c>
      <c r="J63" s="1617" t="str">
        <f t="shared" si="6"/>
        <v>-</v>
      </c>
      <c r="K63" s="1618" t="str">
        <f t="shared" si="7"/>
        <v>-</v>
      </c>
      <c r="L63" t="str">
        <f>IFERROR(AVERAGEIFS(N63:AS63,$N$11:$AS$11,"Discount",$N$10:$AS$10,$B$204),"-")</f>
        <v>-</v>
      </c>
      <c r="M63" s="1619"/>
      <c r="N63" s="1620"/>
      <c r="O63" s="1628"/>
      <c r="P63" s="1620"/>
      <c r="Q63" s="1628"/>
      <c r="R63" s="1620"/>
      <c r="S63" s="1628"/>
      <c r="T63" s="1620"/>
      <c r="U63" s="1628"/>
      <c r="V63" s="1620"/>
      <c r="W63" s="1628"/>
      <c r="X63" s="1629"/>
      <c r="Y63" s="1628"/>
      <c r="Z63" s="1629"/>
      <c r="AA63" s="1628"/>
      <c r="AB63" s="1629"/>
      <c r="AC63" s="1628"/>
      <c r="AD63" s="1629"/>
      <c r="AE63" s="1628"/>
      <c r="AF63" s="1629"/>
      <c r="AG63" s="1628"/>
      <c r="AH63" s="1629"/>
      <c r="AI63" s="1628"/>
      <c r="AJ63" s="1629"/>
      <c r="AK63" s="1628"/>
      <c r="AL63" s="1629"/>
      <c r="AM63" s="1628"/>
      <c r="AN63" s="1629"/>
      <c r="AO63" s="1628"/>
      <c r="AP63" s="1629"/>
      <c r="AQ63" s="1628"/>
      <c r="AR63" s="1629"/>
      <c r="AS63" s="1628"/>
    </row>
    <row r="64" spans="2:45" ht="17.149999999999999" customHeight="1">
      <c r="B64" s="323" t="s">
        <v>1050</v>
      </c>
      <c r="C64" s="322">
        <v>6</v>
      </c>
      <c r="D64" s="1627">
        <v>1</v>
      </c>
      <c r="E64" s="1627" t="s">
        <v>1042</v>
      </c>
      <c r="F64" s="320" t="s">
        <v>175</v>
      </c>
      <c r="G64" s="1616" t="str">
        <f t="shared" si="4"/>
        <v>-</v>
      </c>
      <c r="H64" s="1617" t="str">
        <f>IFERROR(AVERAGEIFS(N64:AS64,$N$11:$AS$11,"Asking Rate",$N$10:$AS$10,$B$204),"-")</f>
        <v>-</v>
      </c>
      <c r="I64" s="1616" t="str">
        <f t="shared" si="5"/>
        <v>-</v>
      </c>
      <c r="J64" s="1617" t="str">
        <f t="shared" si="6"/>
        <v>-</v>
      </c>
      <c r="K64" s="1618" t="str">
        <f t="shared" si="7"/>
        <v>-</v>
      </c>
      <c r="L64" t="str">
        <f>IFERROR(AVERAGEIFS(N64:AS64,$N$11:$AS$11,"Discount",$N$10:$AS$10,$B$204),"-")</f>
        <v>-</v>
      </c>
      <c r="M64" s="1619"/>
      <c r="N64" s="1631"/>
      <c r="O64" s="1628"/>
      <c r="P64" s="1620"/>
      <c r="Q64" s="1628"/>
      <c r="R64" s="1620"/>
      <c r="S64" s="1628"/>
      <c r="T64" s="1620"/>
      <c r="U64" s="1628"/>
      <c r="V64" s="1620"/>
      <c r="W64" s="1628"/>
      <c r="X64" s="1629"/>
      <c r="Y64" s="1628"/>
      <c r="Z64" s="1629"/>
      <c r="AA64" s="1628"/>
      <c r="AB64" s="1629"/>
      <c r="AC64" s="1628"/>
      <c r="AD64" s="1629"/>
      <c r="AE64" s="1628"/>
      <c r="AF64" s="1629"/>
      <c r="AG64" s="1628"/>
      <c r="AH64" s="1629"/>
      <c r="AI64" s="1628"/>
      <c r="AJ64" s="1629"/>
      <c r="AK64" s="1628"/>
      <c r="AL64" s="1629"/>
      <c r="AM64" s="1628"/>
      <c r="AN64" s="1629"/>
      <c r="AO64" s="1628"/>
      <c r="AP64" s="1629"/>
      <c r="AQ64" s="1628"/>
      <c r="AR64" s="1629"/>
      <c r="AS64" s="1628"/>
    </row>
    <row r="65" spans="2:45" ht="17.149999999999999" customHeight="1">
      <c r="B65" s="1626" t="s">
        <v>1051</v>
      </c>
      <c r="C65" s="322">
        <v>6.3</v>
      </c>
      <c r="D65" s="1627">
        <v>1</v>
      </c>
      <c r="E65" s="1627" t="s">
        <v>1042</v>
      </c>
      <c r="F65" s="320" t="s">
        <v>175</v>
      </c>
      <c r="G65" s="1616" t="str">
        <f t="shared" si="4"/>
        <v>-</v>
      </c>
      <c r="H65" s="1617" t="str">
        <f>IFERROR(AVERAGEIFS(N65:AS65,$N$11:$AS$11,"Asking Rate",$N$10:$AS$10,$B$204),"-")</f>
        <v>-</v>
      </c>
      <c r="I65" s="1616" t="str">
        <f t="shared" si="5"/>
        <v>-</v>
      </c>
      <c r="J65" s="1617" t="str">
        <f t="shared" si="6"/>
        <v>-</v>
      </c>
      <c r="K65" s="1618" t="str">
        <f t="shared" si="7"/>
        <v>-</v>
      </c>
      <c r="L65" t="str">
        <f>IFERROR(AVERAGEIFS(N65:AS65,$N$11:$AS$11,"Discount",$N$10:$AS$10,$B$204),"-")</f>
        <v>-</v>
      </c>
      <c r="M65" s="1619"/>
      <c r="N65" s="1620"/>
      <c r="O65" s="1628"/>
      <c r="P65" s="1620"/>
      <c r="Q65" s="1628"/>
      <c r="R65" s="1620"/>
      <c r="S65" s="1628"/>
      <c r="T65" s="1620"/>
      <c r="U65" s="1628"/>
      <c r="V65" s="1620"/>
      <c r="W65" s="1628"/>
      <c r="X65" s="1629"/>
      <c r="Y65" s="1628"/>
      <c r="Z65" s="1629"/>
      <c r="AA65" s="1628"/>
      <c r="AB65" s="1629"/>
      <c r="AC65" s="1628"/>
      <c r="AD65" s="1629"/>
      <c r="AE65" s="1628"/>
      <c r="AF65" s="1629"/>
      <c r="AG65" s="1628"/>
      <c r="AH65" s="1629"/>
      <c r="AI65" s="1628"/>
      <c r="AJ65" s="1629"/>
      <c r="AK65" s="1628"/>
      <c r="AL65" s="1629"/>
      <c r="AM65" s="1628"/>
      <c r="AN65" s="1629"/>
      <c r="AO65" s="1628"/>
      <c r="AP65" s="1629"/>
      <c r="AQ65" s="1628"/>
      <c r="AR65" s="1629"/>
      <c r="AS65" s="1628"/>
    </row>
    <row r="66" spans="2:45" ht="17.149999999999999" customHeight="1">
      <c r="B66" s="1626" t="s">
        <v>1052</v>
      </c>
      <c r="C66" s="322">
        <v>6.75</v>
      </c>
      <c r="D66" s="1627">
        <v>1</v>
      </c>
      <c r="E66" s="1627" t="s">
        <v>1042</v>
      </c>
      <c r="F66" s="320" t="s">
        <v>175</v>
      </c>
      <c r="G66" s="1616" t="str">
        <f t="shared" si="4"/>
        <v>-</v>
      </c>
      <c r="H66" s="1617" t="str">
        <f>IFERROR(AVERAGEIFS(N66:AS66,$N$11:$AS$11,"Asking Rate",$N$10:$AS$10,$B$204),"-")</f>
        <v>-</v>
      </c>
      <c r="I66" s="1616" t="str">
        <f t="shared" si="5"/>
        <v>-</v>
      </c>
      <c r="J66" s="1617" t="str">
        <f t="shared" si="6"/>
        <v>-</v>
      </c>
      <c r="K66" s="1618" t="str">
        <f t="shared" si="7"/>
        <v>-</v>
      </c>
      <c r="L66" t="str">
        <f>IFERROR(AVERAGEIFS(N66:AS66,$N$11:$AS$11,"Discount",$N$10:$AS$10,$B$204),"-")</f>
        <v>-</v>
      </c>
      <c r="M66" s="1619"/>
      <c r="N66" s="1620"/>
      <c r="O66" s="1628"/>
      <c r="P66" s="1620"/>
      <c r="Q66" s="1628"/>
      <c r="R66" s="1620"/>
      <c r="S66" s="1628"/>
      <c r="T66" s="1620"/>
      <c r="U66" s="1628"/>
      <c r="V66" s="1620"/>
      <c r="W66" s="1628"/>
      <c r="X66" s="1629"/>
      <c r="Y66" s="1628"/>
      <c r="Z66" s="1629"/>
      <c r="AA66" s="1628"/>
      <c r="AB66" s="1629"/>
      <c r="AC66" s="1628"/>
      <c r="AD66" s="1629"/>
      <c r="AE66" s="1628"/>
      <c r="AF66" s="1629"/>
      <c r="AG66" s="1628"/>
      <c r="AH66" s="1629"/>
      <c r="AI66" s="1628"/>
      <c r="AJ66" s="1629"/>
      <c r="AK66" s="1628"/>
      <c r="AL66" s="1629"/>
      <c r="AM66" s="1628"/>
      <c r="AN66" s="1629"/>
      <c r="AO66" s="1628"/>
      <c r="AP66" s="1629"/>
      <c r="AQ66" s="1628"/>
      <c r="AR66" s="1629"/>
      <c r="AS66" s="1628"/>
    </row>
    <row r="67" spans="2:45" ht="17.149999999999999" customHeight="1">
      <c r="B67" s="1626"/>
      <c r="C67" s="322">
        <v>6.8</v>
      </c>
      <c r="D67" s="1627">
        <v>1</v>
      </c>
      <c r="E67" s="1627" t="s">
        <v>1042</v>
      </c>
      <c r="F67" s="320" t="s">
        <v>175</v>
      </c>
      <c r="G67" s="1616" t="str">
        <f t="shared" si="4"/>
        <v>-</v>
      </c>
      <c r="H67" s="1617" t="str">
        <f>IFERROR(AVERAGEIFS(N67:AS67,$N$11:$AS$11,"Asking Rate",$N$10:$AS$10,$B$204),"-")</f>
        <v>-</v>
      </c>
      <c r="I67" s="1616" t="str">
        <f t="shared" si="5"/>
        <v>-</v>
      </c>
      <c r="J67" s="1617" t="str">
        <f t="shared" si="6"/>
        <v>-</v>
      </c>
      <c r="K67" s="1618" t="str">
        <f t="shared" si="7"/>
        <v>-</v>
      </c>
      <c r="L67" t="str">
        <f>IFERROR(AVERAGEIFS(N67:AS67,$N$11:$AS$11,"Discount",$N$10:$AS$10,$B$204),"-")</f>
        <v>-</v>
      </c>
      <c r="M67" s="1619"/>
      <c r="N67" s="1620"/>
      <c r="O67" s="1628"/>
      <c r="P67" s="1620"/>
      <c r="Q67" s="1628"/>
      <c r="R67" s="1620"/>
      <c r="S67" s="1628"/>
      <c r="T67" s="1620"/>
      <c r="U67" s="1628"/>
      <c r="V67" s="1620"/>
      <c r="W67" s="1628"/>
      <c r="X67" s="1629"/>
      <c r="Y67" s="1628"/>
      <c r="Z67" s="1629"/>
      <c r="AA67" s="1628"/>
      <c r="AB67" s="1629"/>
      <c r="AC67" s="1628"/>
      <c r="AD67" s="1629"/>
      <c r="AE67" s="1628"/>
      <c r="AF67" s="1629"/>
      <c r="AG67" s="1628"/>
      <c r="AH67" s="1629"/>
      <c r="AI67" s="1628"/>
      <c r="AJ67" s="1629"/>
      <c r="AK67" s="1628"/>
      <c r="AL67" s="1629"/>
      <c r="AM67" s="1628"/>
      <c r="AN67" s="1629"/>
      <c r="AO67" s="1628"/>
      <c r="AP67" s="1629"/>
      <c r="AQ67" s="1628"/>
      <c r="AR67" s="1629"/>
      <c r="AS67" s="1628"/>
    </row>
    <row r="68" spans="2:45" ht="17.149999999999999" customHeight="1">
      <c r="B68" s="1626" t="s">
        <v>1018</v>
      </c>
      <c r="C68" s="322">
        <v>6.9</v>
      </c>
      <c r="D68" s="1627">
        <v>1</v>
      </c>
      <c r="E68" s="1627" t="s">
        <v>1042</v>
      </c>
      <c r="F68" s="320" t="s">
        <v>175</v>
      </c>
      <c r="G68" s="1616" t="str">
        <f t="shared" si="4"/>
        <v>-</v>
      </c>
      <c r="H68" s="1617" t="str">
        <f>IFERROR(AVERAGEIFS(N68:AS68,$N$11:$AS$11,"Asking Rate",$N$10:$AS$10,$B$204),"-")</f>
        <v>-</v>
      </c>
      <c r="I68" s="1616" t="str">
        <f t="shared" si="5"/>
        <v>-</v>
      </c>
      <c r="J68" s="1617" t="str">
        <f t="shared" si="6"/>
        <v>-</v>
      </c>
      <c r="K68" s="1618" t="str">
        <f t="shared" si="7"/>
        <v>-</v>
      </c>
      <c r="L68" t="str">
        <f>IFERROR(AVERAGEIFS(N68:AS68,$N$11:$AS$11,"Discount",$N$10:$AS$10,$B$204),"-")</f>
        <v>-</v>
      </c>
      <c r="M68" s="1619"/>
      <c r="N68" s="1620"/>
      <c r="O68" s="1628"/>
      <c r="P68" s="1620"/>
      <c r="Q68" s="1628"/>
      <c r="R68" s="1620"/>
      <c r="S68" s="1628"/>
      <c r="T68" s="1620"/>
      <c r="U68" s="1628"/>
      <c r="V68" s="1620"/>
      <c r="W68" s="1628"/>
      <c r="X68" s="1629"/>
      <c r="Y68" s="1628"/>
      <c r="Z68" s="1629"/>
      <c r="AA68" s="1628"/>
      <c r="AB68" s="1629"/>
      <c r="AC68" s="1628"/>
      <c r="AD68" s="1629"/>
      <c r="AE68" s="1628"/>
      <c r="AF68" s="1629"/>
      <c r="AG68" s="1628"/>
      <c r="AH68" s="1629"/>
      <c r="AI68" s="1628"/>
      <c r="AJ68" s="1629"/>
      <c r="AK68" s="1628"/>
      <c r="AL68" s="1629"/>
      <c r="AM68" s="1628"/>
      <c r="AN68" s="1629"/>
      <c r="AO68" s="1628"/>
      <c r="AP68" s="1629"/>
      <c r="AQ68" s="1628"/>
      <c r="AR68" s="1629"/>
      <c r="AS68" s="1628"/>
    </row>
    <row r="69" spans="2:45" ht="17.149999999999999" customHeight="1">
      <c r="B69" s="1626" t="s">
        <v>1019</v>
      </c>
      <c r="C69" s="322">
        <v>7.5</v>
      </c>
      <c r="D69" s="1627">
        <v>1</v>
      </c>
      <c r="E69" s="1627" t="s">
        <v>1042</v>
      </c>
      <c r="F69" s="320" t="s">
        <v>175</v>
      </c>
      <c r="G69" s="1616" t="str">
        <f t="shared" si="4"/>
        <v>-</v>
      </c>
      <c r="H69" s="1617" t="str">
        <f>IFERROR(AVERAGEIFS(N69:AS69,$N$11:$AS$11,"Asking Rate",$N$10:$AS$10,$B$204),"-")</f>
        <v>-</v>
      </c>
      <c r="I69" s="1616" t="str">
        <f t="shared" si="5"/>
        <v>-</v>
      </c>
      <c r="J69" s="1617" t="str">
        <f t="shared" si="6"/>
        <v>-</v>
      </c>
      <c r="K69" s="1618" t="str">
        <f t="shared" si="7"/>
        <v>-</v>
      </c>
      <c r="L69" t="str">
        <f>IFERROR(AVERAGEIFS(N69:AS69,$N$11:$AS$11,"Discount",$N$10:$AS$10,$B$204),"-")</f>
        <v>-</v>
      </c>
      <c r="M69" s="1619"/>
      <c r="N69" s="1620"/>
      <c r="O69" s="1628"/>
      <c r="P69" s="1620"/>
      <c r="Q69" s="1628"/>
      <c r="R69" s="1620"/>
      <c r="S69" s="1628"/>
      <c r="T69" s="1620"/>
      <c r="U69" s="1628"/>
      <c r="V69" s="1620"/>
      <c r="W69" s="1628"/>
      <c r="X69" s="1629"/>
      <c r="Y69" s="1628"/>
      <c r="Z69" s="1629"/>
      <c r="AA69" s="1628"/>
      <c r="AB69" s="1629"/>
      <c r="AC69" s="1628"/>
      <c r="AD69" s="1629"/>
      <c r="AE69" s="1628"/>
      <c r="AF69" s="1629"/>
      <c r="AG69" s="1628"/>
      <c r="AH69" s="1629"/>
      <c r="AI69" s="1628"/>
      <c r="AJ69" s="1629"/>
      <c r="AK69" s="1628"/>
      <c r="AL69" s="1629"/>
      <c r="AM69" s="1628"/>
      <c r="AN69" s="1629"/>
      <c r="AO69" s="1628"/>
      <c r="AP69" s="1629"/>
      <c r="AQ69" s="1628"/>
      <c r="AR69" s="1629"/>
      <c r="AS69" s="1628"/>
    </row>
    <row r="70" spans="2:45" ht="17.149999999999999" customHeight="1">
      <c r="B70" s="1626" t="s">
        <v>1020</v>
      </c>
      <c r="C70" s="322">
        <v>8</v>
      </c>
      <c r="D70" s="1627">
        <v>1</v>
      </c>
      <c r="E70" s="1627" t="s">
        <v>1042</v>
      </c>
      <c r="F70" s="320" t="s">
        <v>175</v>
      </c>
      <c r="G70" s="1616" t="str">
        <f t="shared" si="4"/>
        <v>-</v>
      </c>
      <c r="H70" s="1617" t="str">
        <f>IFERROR(AVERAGEIFS(N70:AS70,$N$11:$AS$11,"Asking Rate",$N$10:$AS$10,$B$204),"-")</f>
        <v>-</v>
      </c>
      <c r="I70" s="1616" t="str">
        <f t="shared" si="5"/>
        <v>-</v>
      </c>
      <c r="J70" s="1617" t="str">
        <f t="shared" si="6"/>
        <v>-</v>
      </c>
      <c r="K70" s="1618" t="str">
        <f t="shared" si="7"/>
        <v>-</v>
      </c>
      <c r="L70" t="str">
        <f>IFERROR(AVERAGEIFS(N70:AS70,$N$11:$AS$11,"Discount",$N$10:$AS$10,$B$204),"-")</f>
        <v>-</v>
      </c>
      <c r="M70" s="1619"/>
      <c r="N70" s="1620"/>
      <c r="O70" s="1628"/>
      <c r="P70" s="1620"/>
      <c r="Q70" s="1628"/>
      <c r="R70" s="1620"/>
      <c r="S70" s="1628"/>
      <c r="T70" s="1620"/>
      <c r="U70" s="1628"/>
      <c r="V70" s="1620"/>
      <c r="W70" s="1628"/>
      <c r="X70" s="1629"/>
      <c r="Y70" s="1628"/>
      <c r="Z70" s="1629"/>
      <c r="AA70" s="1628"/>
      <c r="AB70" s="1629"/>
      <c r="AC70" s="1628"/>
      <c r="AD70" s="1629"/>
      <c r="AE70" s="1628"/>
      <c r="AF70" s="1629"/>
      <c r="AG70" s="1628"/>
      <c r="AH70" s="1629"/>
      <c r="AI70" s="1628"/>
      <c r="AJ70" s="1629"/>
      <c r="AK70" s="1628"/>
      <c r="AL70" s="1629"/>
      <c r="AM70" s="1628"/>
      <c r="AN70" s="1629"/>
      <c r="AO70" s="1628"/>
      <c r="AP70" s="1629"/>
      <c r="AQ70" s="1628"/>
      <c r="AR70" s="1629"/>
      <c r="AS70" s="1628"/>
    </row>
    <row r="71" spans="2:45" ht="17.149999999999999" customHeight="1">
      <c r="B71" s="1626"/>
      <c r="C71" s="322">
        <v>8.1199999999999992</v>
      </c>
      <c r="D71" s="1627">
        <v>1</v>
      </c>
      <c r="E71" s="1627" t="s">
        <v>1042</v>
      </c>
      <c r="F71" s="320" t="s">
        <v>175</v>
      </c>
      <c r="G71" s="1616" t="str">
        <f t="shared" si="4"/>
        <v>-</v>
      </c>
      <c r="H71" s="1617" t="str">
        <f>IFERROR(AVERAGEIFS(N71:AS71,$N$11:$AS$11,"Asking Rate",$N$10:$AS$10,$B$204),"-")</f>
        <v>-</v>
      </c>
      <c r="I71" s="1616" t="str">
        <f t="shared" si="5"/>
        <v>-</v>
      </c>
      <c r="J71" s="1617" t="str">
        <f t="shared" si="6"/>
        <v>-</v>
      </c>
      <c r="K71" s="1618" t="str">
        <f t="shared" si="7"/>
        <v>-</v>
      </c>
      <c r="L71" t="str">
        <f>IFERROR(AVERAGEIFS(N71:AS71,$N$11:$AS$11,"Discount",$N$10:$AS$10,$B$204),"-")</f>
        <v>-</v>
      </c>
      <c r="M71" s="1619"/>
      <c r="N71" s="1620"/>
      <c r="O71" s="1628"/>
      <c r="P71" s="1620"/>
      <c r="Q71" s="1628"/>
      <c r="R71" s="1620"/>
      <c r="S71" s="1628"/>
      <c r="T71" s="1620"/>
      <c r="U71" s="1628"/>
      <c r="V71" s="1620"/>
      <c r="W71" s="1628"/>
      <c r="X71" s="1629"/>
      <c r="Y71" s="1628"/>
      <c r="Z71" s="1629"/>
      <c r="AA71" s="1628"/>
      <c r="AB71" s="1629"/>
      <c r="AC71" s="1628"/>
      <c r="AD71" s="1629"/>
      <c r="AE71" s="1628"/>
      <c r="AF71" s="1629"/>
      <c r="AG71" s="1628"/>
      <c r="AH71" s="1629"/>
      <c r="AI71" s="1628"/>
      <c r="AJ71" s="1629"/>
      <c r="AK71" s="1628"/>
      <c r="AL71" s="1629"/>
      <c r="AM71" s="1628"/>
      <c r="AN71" s="1629"/>
      <c r="AO71" s="1628"/>
      <c r="AP71" s="1629"/>
      <c r="AQ71" s="1628"/>
      <c r="AR71" s="1629"/>
      <c r="AS71" s="1628"/>
    </row>
    <row r="72" spans="2:45" ht="17.149999999999999" customHeight="1">
      <c r="B72" s="1626" t="s">
        <v>1053</v>
      </c>
      <c r="C72" s="322">
        <v>8.2799999999999994</v>
      </c>
      <c r="D72" s="1627">
        <v>1</v>
      </c>
      <c r="E72" s="1627" t="s">
        <v>1042</v>
      </c>
      <c r="F72" s="320" t="s">
        <v>175</v>
      </c>
      <c r="G72" s="1616" t="str">
        <f t="shared" si="4"/>
        <v>-</v>
      </c>
      <c r="H72" s="1617" t="str">
        <f>IFERROR(AVERAGEIFS(N72:AS72,$N$11:$AS$11,"Asking Rate",$N$10:$AS$10,$B$204),"-")</f>
        <v>-</v>
      </c>
      <c r="I72" s="1616" t="str">
        <f t="shared" si="5"/>
        <v>-</v>
      </c>
      <c r="J72" s="1617" t="str">
        <f t="shared" si="6"/>
        <v>-</v>
      </c>
      <c r="K72" s="1618" t="str">
        <f t="shared" si="7"/>
        <v>-</v>
      </c>
      <c r="L72" t="str">
        <f>IFERROR(AVERAGEIFS(N72:AS72,$N$11:$AS$11,"Discount",$N$10:$AS$10,$B$204),"-")</f>
        <v>-</v>
      </c>
      <c r="M72" s="1619"/>
      <c r="N72" s="1620"/>
      <c r="O72" s="1628"/>
      <c r="P72" s="1620"/>
      <c r="Q72" s="1628"/>
      <c r="R72" s="1620"/>
      <c r="S72" s="1628"/>
      <c r="T72" s="1620"/>
      <c r="U72" s="1628"/>
      <c r="V72" s="1620"/>
      <c r="W72" s="1628"/>
      <c r="X72" s="1629"/>
      <c r="Y72" s="1628"/>
      <c r="Z72" s="1629"/>
      <c r="AA72" s="1628"/>
      <c r="AB72" s="1629"/>
      <c r="AC72" s="1628"/>
      <c r="AD72" s="1629"/>
      <c r="AE72" s="1628"/>
      <c r="AF72" s="1629"/>
      <c r="AG72" s="1628"/>
      <c r="AH72" s="1629"/>
      <c r="AI72" s="1628"/>
      <c r="AJ72" s="1629"/>
      <c r="AK72" s="1628"/>
      <c r="AL72" s="1629"/>
      <c r="AM72" s="1628"/>
      <c r="AN72" s="1629"/>
      <c r="AO72" s="1628"/>
      <c r="AP72" s="1629"/>
      <c r="AQ72" s="1628"/>
      <c r="AR72" s="1629"/>
      <c r="AS72" s="1628"/>
    </row>
    <row r="73" spans="2:45" ht="17.149999999999999" customHeight="1">
      <c r="B73" s="1626" t="s">
        <v>1021</v>
      </c>
      <c r="C73" s="322">
        <v>8.4</v>
      </c>
      <c r="D73" s="1627">
        <v>1</v>
      </c>
      <c r="E73" s="1627" t="s">
        <v>1042</v>
      </c>
      <c r="F73" s="320" t="s">
        <v>175</v>
      </c>
      <c r="G73" s="1616" t="str">
        <f t="shared" si="4"/>
        <v>-</v>
      </c>
      <c r="H73" s="1617" t="str">
        <f>IFERROR(AVERAGEIFS(N73:AS73,$N$11:$AS$11,"Asking Rate",$N$10:$AS$10,$B$204),"-")</f>
        <v>-</v>
      </c>
      <c r="I73" s="1616" t="str">
        <f t="shared" si="5"/>
        <v>-</v>
      </c>
      <c r="J73" s="1617" t="str">
        <f t="shared" si="6"/>
        <v>-</v>
      </c>
      <c r="K73" s="1618" t="str">
        <f t="shared" si="7"/>
        <v>-</v>
      </c>
      <c r="L73" t="str">
        <f>IFERROR(AVERAGEIFS(N73:AS73,$N$11:$AS$11,"Discount",$N$10:$AS$10,$B$204),"-")</f>
        <v>-</v>
      </c>
      <c r="M73" s="1619"/>
      <c r="N73" s="1620"/>
      <c r="O73" s="1628"/>
      <c r="P73" s="1620"/>
      <c r="Q73" s="1628"/>
      <c r="R73" s="1620"/>
      <c r="S73" s="1628"/>
      <c r="T73" s="1629"/>
      <c r="U73" s="1628"/>
      <c r="V73" s="1620"/>
      <c r="W73" s="1628"/>
      <c r="X73" s="1629"/>
      <c r="Y73" s="1628"/>
      <c r="Z73" s="1629"/>
      <c r="AA73" s="1628"/>
      <c r="AB73" s="1629"/>
      <c r="AC73" s="1628"/>
      <c r="AD73" s="1629"/>
      <c r="AE73" s="1628"/>
      <c r="AF73" s="1629"/>
      <c r="AG73" s="1628"/>
      <c r="AH73" s="1629"/>
      <c r="AI73" s="1628"/>
      <c r="AJ73" s="1629"/>
      <c r="AK73" s="1628"/>
      <c r="AL73" s="1629"/>
      <c r="AM73" s="1628"/>
      <c r="AN73" s="1629"/>
      <c r="AO73" s="1628"/>
      <c r="AP73" s="1629"/>
      <c r="AQ73" s="1628"/>
      <c r="AR73" s="1629"/>
      <c r="AS73" s="1628"/>
    </row>
    <row r="74" spans="2:45" ht="17.149999999999999" customHeight="1">
      <c r="B74" s="1626"/>
      <c r="C74" s="322">
        <v>8.5</v>
      </c>
      <c r="D74" s="1627">
        <v>1</v>
      </c>
      <c r="E74" s="1627" t="s">
        <v>1042</v>
      </c>
      <c r="F74" s="320" t="s">
        <v>175</v>
      </c>
      <c r="G74" s="1616" t="str">
        <f t="shared" si="4"/>
        <v>-</v>
      </c>
      <c r="H74" s="1617" t="str">
        <f>IFERROR(AVERAGEIFS(N74:AS74,$N$11:$AS$11,"Asking Rate",$N$10:$AS$10,$B$204),"-")</f>
        <v>-</v>
      </c>
      <c r="I74" s="1616" t="str">
        <f t="shared" si="5"/>
        <v>-</v>
      </c>
      <c r="J74" s="1617" t="str">
        <f t="shared" si="6"/>
        <v>-</v>
      </c>
      <c r="K74" s="1618" t="str">
        <f t="shared" si="7"/>
        <v>-</v>
      </c>
      <c r="L74" t="str">
        <f>IFERROR(AVERAGEIFS(N74:AS74,$N$11:$AS$11,"Discount",$N$10:$AS$10,$B$204),"-")</f>
        <v>-</v>
      </c>
      <c r="M74" s="1619"/>
      <c r="N74" s="1620"/>
      <c r="O74" s="1628"/>
      <c r="P74" s="1620"/>
      <c r="Q74" s="1628"/>
      <c r="R74" s="1620"/>
      <c r="S74" s="1628"/>
      <c r="T74" s="1629"/>
      <c r="U74" s="1628"/>
      <c r="V74" s="1620"/>
      <c r="W74" s="1628"/>
      <c r="X74" s="1629"/>
      <c r="Y74" s="1628"/>
      <c r="Z74" s="1629"/>
      <c r="AA74" s="1628"/>
      <c r="AB74" s="1629"/>
      <c r="AC74" s="1628"/>
      <c r="AD74" s="1629"/>
      <c r="AE74" s="1628"/>
      <c r="AF74" s="1629"/>
      <c r="AG74" s="1628"/>
      <c r="AH74" s="1629"/>
      <c r="AI74" s="1628"/>
      <c r="AJ74" s="1629"/>
      <c r="AK74" s="1628"/>
      <c r="AL74" s="1629"/>
      <c r="AM74" s="1628"/>
      <c r="AN74" s="1629"/>
      <c r="AO74" s="1628"/>
      <c r="AP74" s="1629"/>
      <c r="AQ74" s="1628"/>
      <c r="AR74" s="1629"/>
      <c r="AS74" s="1628"/>
    </row>
    <row r="75" spans="2:45" ht="17.149999999999999" customHeight="1">
      <c r="B75" s="1626" t="s">
        <v>1054</v>
      </c>
      <c r="C75" s="322">
        <v>8.75</v>
      </c>
      <c r="D75" s="1627">
        <v>1</v>
      </c>
      <c r="E75" s="1627" t="s">
        <v>1042</v>
      </c>
      <c r="F75" s="320" t="s">
        <v>175</v>
      </c>
      <c r="G75" s="1616" t="str">
        <f t="shared" si="4"/>
        <v>-</v>
      </c>
      <c r="H75" s="1617" t="str">
        <f>IFERROR(AVERAGEIFS(N75:AS75,$N$11:$AS$11,"Asking Rate",$N$10:$AS$10,$B$204),"-")</f>
        <v>-</v>
      </c>
      <c r="I75" s="1616" t="str">
        <f t="shared" si="5"/>
        <v>-</v>
      </c>
      <c r="J75" s="1617" t="str">
        <f t="shared" si="6"/>
        <v>-</v>
      </c>
      <c r="K75" s="1618" t="str">
        <f t="shared" si="7"/>
        <v>-</v>
      </c>
      <c r="L75" t="str">
        <f>IFERROR(AVERAGEIFS(N75:AS75,$N$11:$AS$11,"Discount",$N$10:$AS$10,$B$204),"-")</f>
        <v>-</v>
      </c>
      <c r="M75" s="1619"/>
      <c r="N75" s="1620"/>
      <c r="O75" s="1628"/>
      <c r="P75" s="1629"/>
      <c r="Q75" s="1628"/>
      <c r="R75" s="1620"/>
      <c r="S75" s="1628"/>
      <c r="T75" s="1629"/>
      <c r="U75" s="1628"/>
      <c r="V75" s="1620"/>
      <c r="W75" s="1628"/>
      <c r="X75" s="1629"/>
      <c r="Y75" s="1628"/>
      <c r="Z75" s="1629"/>
      <c r="AA75" s="1628"/>
      <c r="AB75" s="1629"/>
      <c r="AC75" s="1628"/>
      <c r="AD75" s="1629"/>
      <c r="AE75" s="1628"/>
      <c r="AF75" s="1629"/>
      <c r="AG75" s="1628"/>
      <c r="AH75" s="1629"/>
      <c r="AI75" s="1628"/>
      <c r="AJ75" s="1629"/>
      <c r="AK75" s="1628"/>
      <c r="AL75" s="1629"/>
      <c r="AM75" s="1628"/>
      <c r="AN75" s="1629"/>
      <c r="AO75" s="1628"/>
      <c r="AP75" s="1629"/>
      <c r="AQ75" s="1628"/>
      <c r="AR75" s="1629"/>
      <c r="AS75" s="1628"/>
    </row>
    <row r="76" spans="2:45" ht="17.149999999999999" customHeight="1">
      <c r="B76" s="1626" t="s">
        <v>1022</v>
      </c>
      <c r="C76" s="322">
        <v>9</v>
      </c>
      <c r="D76" s="1627">
        <v>1</v>
      </c>
      <c r="E76" s="1627" t="s">
        <v>1042</v>
      </c>
      <c r="F76" s="320" t="s">
        <v>175</v>
      </c>
      <c r="G76" s="1616" t="str">
        <f t="shared" si="4"/>
        <v>-</v>
      </c>
      <c r="H76" s="1617" t="str">
        <f>IFERROR(AVERAGEIFS(N76:AS76,$N$11:$AS$11,"Asking Rate",$N$10:$AS$10,$B$204),"-")</f>
        <v>-</v>
      </c>
      <c r="I76" s="1616" t="str">
        <f t="shared" si="5"/>
        <v>-</v>
      </c>
      <c r="J76" s="1617" t="str">
        <f t="shared" si="6"/>
        <v>-</v>
      </c>
      <c r="K76" s="1618" t="str">
        <f t="shared" si="7"/>
        <v>-</v>
      </c>
      <c r="L76" t="str">
        <f>IFERROR(AVERAGEIFS(N76:AS76,$N$11:$AS$11,"Discount",$N$10:$AS$10,$B$204),"-")</f>
        <v>-</v>
      </c>
      <c r="M76" s="1619"/>
      <c r="N76" s="1631"/>
      <c r="O76" s="1628"/>
      <c r="P76" s="1630"/>
      <c r="Q76" s="1628"/>
      <c r="R76" s="1620"/>
      <c r="S76" s="1628"/>
      <c r="T76" s="1629"/>
      <c r="U76" s="1628"/>
      <c r="V76" s="1620"/>
      <c r="W76" s="1628"/>
      <c r="X76" s="1629"/>
      <c r="Y76" s="1628"/>
      <c r="Z76" s="1629"/>
      <c r="AA76" s="1628"/>
      <c r="AB76" s="1629"/>
      <c r="AC76" s="1628"/>
      <c r="AD76" s="1629"/>
      <c r="AE76" s="1628"/>
      <c r="AF76" s="1629"/>
      <c r="AG76" s="1628"/>
      <c r="AH76" s="1629"/>
      <c r="AI76" s="1628"/>
      <c r="AJ76" s="1629"/>
      <c r="AK76" s="1628"/>
      <c r="AL76" s="1629"/>
      <c r="AM76" s="1628"/>
      <c r="AN76" s="1629"/>
      <c r="AO76" s="1628"/>
      <c r="AP76" s="1629"/>
      <c r="AQ76" s="1628"/>
      <c r="AR76" s="1629"/>
      <c r="AS76" s="1628"/>
    </row>
    <row r="77" spans="2:45" ht="17.149999999999999" customHeight="1">
      <c r="B77" s="1626" t="s">
        <v>1055</v>
      </c>
      <c r="C77" s="322">
        <v>9.66</v>
      </c>
      <c r="D77" s="1627">
        <v>1</v>
      </c>
      <c r="E77" s="1627" t="s">
        <v>1042</v>
      </c>
      <c r="F77" s="320" t="s">
        <v>175</v>
      </c>
      <c r="G77" s="1616" t="str">
        <f t="shared" si="4"/>
        <v>-</v>
      </c>
      <c r="H77" s="1617" t="str">
        <f>IFERROR(AVERAGEIFS(N77:AS77,$N$11:$AS$11,"Asking Rate",$N$10:$AS$10,$B$204),"-")</f>
        <v>-</v>
      </c>
      <c r="I77" s="1616" t="str">
        <f t="shared" si="5"/>
        <v>-</v>
      </c>
      <c r="J77" s="1617" t="str">
        <f t="shared" si="6"/>
        <v>-</v>
      </c>
      <c r="K77" s="1618" t="str">
        <f t="shared" si="7"/>
        <v>-</v>
      </c>
      <c r="L77" t="str">
        <f>IFERROR(AVERAGEIFS(N77:AS77,$N$11:$AS$11,"Discount",$N$10:$AS$10,$B$204),"-")</f>
        <v>-</v>
      </c>
      <c r="M77" s="1619"/>
      <c r="N77" s="1620"/>
      <c r="O77" s="1628"/>
      <c r="P77" s="1629"/>
      <c r="Q77" s="1628"/>
      <c r="R77" s="1620"/>
      <c r="S77" s="1628"/>
      <c r="T77" s="1629"/>
      <c r="U77" s="1628"/>
      <c r="V77" s="1620"/>
      <c r="W77" s="1628"/>
      <c r="X77" s="1629"/>
      <c r="Y77" s="1628"/>
      <c r="Z77" s="1629"/>
      <c r="AA77" s="1628"/>
      <c r="AB77" s="1629"/>
      <c r="AC77" s="1628"/>
      <c r="AD77" s="1629"/>
      <c r="AE77" s="1628"/>
      <c r="AF77" s="1629"/>
      <c r="AG77" s="1628"/>
      <c r="AH77" s="1629"/>
      <c r="AI77" s="1628"/>
      <c r="AJ77" s="1629"/>
      <c r="AK77" s="1628"/>
      <c r="AL77" s="1629"/>
      <c r="AM77" s="1628"/>
      <c r="AN77" s="1629"/>
      <c r="AO77" s="1628"/>
      <c r="AP77" s="1629"/>
      <c r="AQ77" s="1628"/>
      <c r="AR77" s="1629"/>
      <c r="AS77" s="1628"/>
    </row>
    <row r="78" spans="2:45" ht="17.149999999999999" customHeight="1">
      <c r="B78" s="1626" t="s">
        <v>1056</v>
      </c>
      <c r="C78" s="322">
        <v>9.8000000000000007</v>
      </c>
      <c r="D78" s="1627">
        <v>1</v>
      </c>
      <c r="E78" s="1627" t="s">
        <v>1042</v>
      </c>
      <c r="F78" s="320" t="s">
        <v>175</v>
      </c>
      <c r="G78" s="1616" t="str">
        <f t="shared" ref="G78:G111" si="8">IFERROR((H78/$C78),"-")</f>
        <v>-</v>
      </c>
      <c r="H78" s="1617" t="str">
        <f>IFERROR(AVERAGEIFS(N78:AS78,$N$11:$AS$11,"Asking Rate",$N$10:$AS$10,$B$204),"-")</f>
        <v>-</v>
      </c>
      <c r="I78" s="1616" t="str">
        <f t="shared" ref="I78:I111" si="9">IFERROR((J78/$C78),"-")</f>
        <v>-</v>
      </c>
      <c r="J78" s="1617" t="str">
        <f t="shared" ref="J78:J113" si="10">IFERROR(AVERAGEIF($N$9:$AS$9,"&lt;="&amp;$B$3,N78:AS78),"-")</f>
        <v>-</v>
      </c>
      <c r="K78" s="1618" t="str">
        <f t="shared" ref="K78:K111" si="11">IFERROR((L78/$C78),"-")</f>
        <v>-</v>
      </c>
      <c r="L78" t="str">
        <f>IFERROR(AVERAGEIFS(N78:AS78,$N$11:$AS$11,"Discount",$N$10:$AS$10,$B$204),"-")</f>
        <v>-</v>
      </c>
      <c r="M78" s="1619"/>
      <c r="N78" s="1620"/>
      <c r="O78" s="1628"/>
      <c r="P78" s="1629"/>
      <c r="Q78" s="1628"/>
      <c r="R78" s="1629"/>
      <c r="S78" s="1628"/>
      <c r="T78" s="1629"/>
      <c r="U78" s="1628"/>
      <c r="V78" s="1629"/>
      <c r="W78" s="1628"/>
      <c r="X78" s="1629"/>
      <c r="Y78" s="1628"/>
      <c r="Z78" s="1629"/>
      <c r="AA78" s="1628"/>
      <c r="AB78" s="1629"/>
      <c r="AC78" s="1628"/>
      <c r="AD78" s="1629"/>
      <c r="AE78" s="1628"/>
      <c r="AF78" s="1629"/>
      <c r="AG78" s="1628"/>
      <c r="AH78" s="1629"/>
      <c r="AI78" s="1628"/>
      <c r="AJ78" s="1629"/>
      <c r="AK78" s="1628"/>
      <c r="AL78" s="1629"/>
      <c r="AM78" s="1628"/>
      <c r="AN78" s="1629"/>
      <c r="AO78" s="1628"/>
      <c r="AP78" s="1629"/>
      <c r="AQ78" s="1628"/>
      <c r="AR78" s="1629"/>
      <c r="AS78" s="1628"/>
    </row>
    <row r="79" spans="2:45" ht="17.149999999999999" customHeight="1">
      <c r="B79" s="1626" t="s">
        <v>1057</v>
      </c>
      <c r="C79" s="322">
        <v>10</v>
      </c>
      <c r="D79" s="1627">
        <v>1</v>
      </c>
      <c r="E79" s="1627" t="s">
        <v>1042</v>
      </c>
      <c r="F79" s="320" t="s">
        <v>175</v>
      </c>
      <c r="G79" s="1616" t="str">
        <f t="shared" si="8"/>
        <v>-</v>
      </c>
      <c r="H79" s="1617" t="str">
        <f>IFERROR(AVERAGEIFS(N79:AS79,$N$11:$AS$11,"Asking Rate",$N$10:$AS$10,$B$204),"-")</f>
        <v>-</v>
      </c>
      <c r="I79" s="1616" t="str">
        <f t="shared" si="9"/>
        <v>-</v>
      </c>
      <c r="J79" s="1617" t="str">
        <f t="shared" si="10"/>
        <v>-</v>
      </c>
      <c r="K79" s="1618" t="str">
        <f t="shared" si="11"/>
        <v>-</v>
      </c>
      <c r="L79" t="str">
        <f>IFERROR(AVERAGEIFS(N79:AS79,$N$11:$AS$11,"Discount",$N$10:$AS$10,$B$204),"-")</f>
        <v>-</v>
      </c>
      <c r="M79" s="1619"/>
      <c r="N79" s="1620"/>
      <c r="O79" s="1628"/>
      <c r="P79" s="1629"/>
      <c r="Q79" s="1628"/>
      <c r="R79" s="1629"/>
      <c r="S79" s="1628"/>
      <c r="T79" s="1629"/>
      <c r="U79" s="1628"/>
      <c r="V79" s="1629"/>
      <c r="W79" s="1628"/>
      <c r="X79" s="1629"/>
      <c r="Y79" s="1628"/>
      <c r="Z79" s="1629"/>
      <c r="AA79" s="1628"/>
      <c r="AB79" s="1629"/>
      <c r="AC79" s="1628"/>
      <c r="AD79" s="1629"/>
      <c r="AE79" s="1628"/>
      <c r="AF79" s="1629"/>
      <c r="AG79" s="1628"/>
      <c r="AH79" s="1629"/>
      <c r="AI79" s="1628"/>
      <c r="AJ79" s="1629"/>
      <c r="AK79" s="1628"/>
      <c r="AL79" s="1629"/>
      <c r="AM79" s="1628"/>
      <c r="AN79" s="1629"/>
      <c r="AO79" s="1628"/>
      <c r="AP79" s="1629"/>
      <c r="AQ79" s="1628"/>
      <c r="AR79" s="1629"/>
      <c r="AS79" s="1628"/>
    </row>
    <row r="80" spans="2:45" ht="17.149999999999999" customHeight="1">
      <c r="B80" s="1626"/>
      <c r="C80" s="322">
        <v>10.4</v>
      </c>
      <c r="D80" s="1627">
        <v>1</v>
      </c>
      <c r="E80" s="1627" t="s">
        <v>1042</v>
      </c>
      <c r="F80" s="320" t="s">
        <v>175</v>
      </c>
      <c r="G80" s="1616" t="str">
        <f t="shared" si="8"/>
        <v>-</v>
      </c>
      <c r="H80" s="1617" t="str">
        <f>IFERROR(AVERAGEIFS(N80:AS80,$N$11:$AS$11,"Asking Rate",$N$10:$AS$10,$B$204),"-")</f>
        <v>-</v>
      </c>
      <c r="I80" s="1616" t="str">
        <f t="shared" si="9"/>
        <v>-</v>
      </c>
      <c r="J80" s="1617" t="str">
        <f t="shared" si="10"/>
        <v>-</v>
      </c>
      <c r="K80" s="1618" t="str">
        <f t="shared" si="11"/>
        <v>-</v>
      </c>
      <c r="L80" t="str">
        <f>IFERROR(AVERAGEIFS(N80:AS80,$N$11:$AS$11,"Discount",$N$10:$AS$10,$B$204),"-")</f>
        <v>-</v>
      </c>
      <c r="M80" s="1619"/>
      <c r="N80" s="1620"/>
      <c r="O80" s="1628"/>
      <c r="P80" s="1629"/>
      <c r="Q80" s="1628"/>
      <c r="R80" s="1629"/>
      <c r="S80" s="1628"/>
      <c r="T80" s="1629"/>
      <c r="U80" s="1628"/>
      <c r="V80" s="1629"/>
      <c r="W80" s="1628"/>
      <c r="X80" s="1629"/>
      <c r="Y80" s="1628"/>
      <c r="Z80" s="1629"/>
      <c r="AA80" s="1628"/>
      <c r="AB80" s="1629"/>
      <c r="AC80" s="1628"/>
      <c r="AD80" s="1629"/>
      <c r="AE80" s="1628"/>
      <c r="AF80" s="1629"/>
      <c r="AG80" s="1628"/>
      <c r="AH80" s="1629"/>
      <c r="AI80" s="1628"/>
      <c r="AJ80" s="1629"/>
      <c r="AK80" s="1628"/>
      <c r="AL80" s="1629"/>
      <c r="AM80" s="1628"/>
      <c r="AN80" s="1629"/>
      <c r="AO80" s="1628"/>
      <c r="AP80" s="1629"/>
      <c r="AQ80" s="1628"/>
      <c r="AR80" s="1629"/>
      <c r="AS80" s="1628"/>
    </row>
    <row r="81" spans="2:45" ht="17.149999999999999" customHeight="1">
      <c r="B81" s="1626" t="s">
        <v>1023</v>
      </c>
      <c r="C81" s="322">
        <v>10.5</v>
      </c>
      <c r="D81" s="1627">
        <v>1</v>
      </c>
      <c r="E81" s="1627" t="s">
        <v>1042</v>
      </c>
      <c r="F81" s="320" t="s">
        <v>175</v>
      </c>
      <c r="G81" s="1616" t="str">
        <f t="shared" si="8"/>
        <v>-</v>
      </c>
      <c r="H81" s="1617" t="str">
        <f>IFERROR(AVERAGEIFS(N81:AS81,$N$11:$AS$11,"Asking Rate",$N$10:$AS$10,$B$204),"-")</f>
        <v>-</v>
      </c>
      <c r="I81" s="1616" t="str">
        <f t="shared" si="9"/>
        <v>-</v>
      </c>
      <c r="J81" s="1617" t="str">
        <f t="shared" si="10"/>
        <v>-</v>
      </c>
      <c r="K81" s="1618" t="str">
        <f t="shared" si="11"/>
        <v>-</v>
      </c>
      <c r="L81" t="str">
        <f>IFERROR(AVERAGEIFS(N81:AS81,$N$11:$AS$11,"Discount",$N$10:$AS$10,$B$204),"-")</f>
        <v>-</v>
      </c>
      <c r="M81" s="1619"/>
      <c r="N81" s="1620"/>
      <c r="O81" s="1628"/>
      <c r="P81" s="1629"/>
      <c r="Q81" s="1628"/>
      <c r="R81" s="1629"/>
      <c r="S81" s="1628"/>
      <c r="T81" s="1629"/>
      <c r="U81" s="1628"/>
      <c r="V81" s="1629"/>
      <c r="W81" s="1628"/>
      <c r="X81" s="1629"/>
      <c r="Y81" s="1628"/>
      <c r="Z81" s="1629"/>
      <c r="AA81" s="1628"/>
      <c r="AB81" s="1629"/>
      <c r="AC81" s="1628"/>
      <c r="AD81" s="1629"/>
      <c r="AE81" s="1628"/>
      <c r="AF81" s="1629"/>
      <c r="AG81" s="1628"/>
      <c r="AH81" s="1629"/>
      <c r="AI81" s="1628"/>
      <c r="AJ81" s="1629"/>
      <c r="AK81" s="1628"/>
      <c r="AL81" s="1629"/>
      <c r="AM81" s="1628"/>
      <c r="AN81" s="1629"/>
      <c r="AO81" s="1628"/>
      <c r="AP81" s="1629"/>
      <c r="AQ81" s="1628"/>
      <c r="AR81" s="1629"/>
      <c r="AS81" s="1628"/>
    </row>
    <row r="82" spans="2:45" ht="17.149999999999999" customHeight="1">
      <c r="B82" s="1626" t="s">
        <v>1058</v>
      </c>
      <c r="C82" s="322">
        <v>11</v>
      </c>
      <c r="D82" s="1627">
        <v>1</v>
      </c>
      <c r="E82" s="1627" t="s">
        <v>1042</v>
      </c>
      <c r="F82" s="320" t="s">
        <v>175</v>
      </c>
      <c r="G82" s="1616" t="str">
        <f t="shared" si="8"/>
        <v>-</v>
      </c>
      <c r="H82" s="1617" t="str">
        <f>IFERROR(AVERAGEIFS(N82:AS82,$N$11:$AS$11,"Asking Rate",$N$10:$AS$10,$B$204),"-")</f>
        <v>-</v>
      </c>
      <c r="I82" s="1616" t="str">
        <f t="shared" si="9"/>
        <v>-</v>
      </c>
      <c r="J82" s="1617" t="str">
        <f t="shared" si="10"/>
        <v>-</v>
      </c>
      <c r="K82" s="1618" t="str">
        <f t="shared" si="11"/>
        <v>-</v>
      </c>
      <c r="L82" t="str">
        <f>IFERROR(AVERAGEIFS(N82:AS82,$N$11:$AS$11,"Discount",$N$10:$AS$10,$B$204),"-")</f>
        <v>-</v>
      </c>
      <c r="M82" s="1619"/>
      <c r="N82" s="1620"/>
      <c r="O82" s="1628"/>
      <c r="P82" s="1629"/>
      <c r="Q82" s="1628"/>
      <c r="R82" s="1629"/>
      <c r="S82" s="1628"/>
      <c r="T82" s="1629"/>
      <c r="U82" s="1628"/>
      <c r="V82" s="1629"/>
      <c r="W82" s="1628"/>
      <c r="X82" s="1629"/>
      <c r="Y82" s="1628"/>
      <c r="Z82" s="1629"/>
      <c r="AA82" s="1628"/>
      <c r="AB82" s="1629"/>
      <c r="AC82" s="1628"/>
      <c r="AD82" s="1629"/>
      <c r="AE82" s="1628"/>
      <c r="AF82" s="1629"/>
      <c r="AG82" s="1628"/>
      <c r="AH82" s="1629"/>
      <c r="AI82" s="1628"/>
      <c r="AJ82" s="1629"/>
      <c r="AK82" s="1628"/>
      <c r="AL82" s="1629"/>
      <c r="AM82" s="1628"/>
      <c r="AN82" s="1629"/>
      <c r="AO82" s="1628"/>
      <c r="AP82" s="1629"/>
      <c r="AQ82" s="1628"/>
      <c r="AR82" s="1629"/>
      <c r="AS82" s="1628"/>
    </row>
    <row r="83" spans="2:45" ht="17.149999999999999" customHeight="1">
      <c r="B83" s="1626" t="s">
        <v>1059</v>
      </c>
      <c r="C83" s="322">
        <v>11.04</v>
      </c>
      <c r="D83" s="1627">
        <v>1</v>
      </c>
      <c r="E83" s="1627" t="s">
        <v>1042</v>
      </c>
      <c r="F83" s="320" t="s">
        <v>175</v>
      </c>
      <c r="G83" s="1616" t="str">
        <f t="shared" si="8"/>
        <v>-</v>
      </c>
      <c r="H83" s="1617" t="str">
        <f>IFERROR(AVERAGEIFS(N83:AS83,$N$11:$AS$11,"Asking Rate",$N$10:$AS$10,$B$204),"-")</f>
        <v>-</v>
      </c>
      <c r="I83" s="1616" t="str">
        <f t="shared" si="9"/>
        <v>-</v>
      </c>
      <c r="J83" s="1617" t="str">
        <f t="shared" si="10"/>
        <v>-</v>
      </c>
      <c r="K83" s="1618" t="str">
        <f t="shared" si="11"/>
        <v>-</v>
      </c>
      <c r="L83" t="str">
        <f>IFERROR(AVERAGEIFS(N83:AS83,$N$11:$AS$11,"Discount",$N$10:$AS$10,$B$204),"-")</f>
        <v>-</v>
      </c>
      <c r="M83" s="1619"/>
      <c r="N83" s="1620"/>
      <c r="O83" s="1628"/>
      <c r="P83" s="1629"/>
      <c r="Q83" s="1628"/>
      <c r="R83" s="1629"/>
      <c r="S83" s="1628"/>
      <c r="T83" s="1629"/>
      <c r="U83" s="1628"/>
      <c r="V83" s="1629"/>
      <c r="W83" s="1628"/>
      <c r="X83" s="1629"/>
      <c r="Y83" s="1628"/>
      <c r="Z83" s="1629"/>
      <c r="AA83" s="1628"/>
      <c r="AB83" s="1629"/>
      <c r="AC83" s="1628"/>
      <c r="AD83" s="1629"/>
      <c r="AE83" s="1628"/>
      <c r="AF83" s="1629"/>
      <c r="AG83" s="1628"/>
      <c r="AH83" s="1629"/>
      <c r="AI83" s="1628"/>
      <c r="AJ83" s="1629"/>
      <c r="AK83" s="1628"/>
      <c r="AL83" s="1629"/>
      <c r="AM83" s="1628"/>
      <c r="AN83" s="1629"/>
      <c r="AO83" s="1628"/>
      <c r="AP83" s="1629"/>
      <c r="AQ83" s="1628"/>
      <c r="AR83" s="1629"/>
      <c r="AS83" s="1628"/>
    </row>
    <row r="84" spans="2:45" ht="17.149999999999999" customHeight="1">
      <c r="B84" s="1626"/>
      <c r="C84" s="322">
        <v>11.2</v>
      </c>
      <c r="D84" s="1627">
        <v>1</v>
      </c>
      <c r="E84" s="1627" t="s">
        <v>1042</v>
      </c>
      <c r="F84" s="320" t="s">
        <v>175</v>
      </c>
      <c r="G84" s="1616" t="str">
        <f t="shared" si="8"/>
        <v>-</v>
      </c>
      <c r="H84" s="1617" t="str">
        <f>IFERROR(AVERAGEIFS(N84:AS84,$N$11:$AS$11,"Asking Rate",$N$10:$AS$10,$B$204),"-")</f>
        <v>-</v>
      </c>
      <c r="I84" s="1616" t="str">
        <f t="shared" si="9"/>
        <v>-</v>
      </c>
      <c r="J84" s="1617" t="str">
        <f t="shared" si="10"/>
        <v>-</v>
      </c>
      <c r="K84" s="1618" t="str">
        <f t="shared" si="11"/>
        <v>-</v>
      </c>
      <c r="L84" t="str">
        <f>IFERROR(AVERAGEIFS(N84:AS84,$N$11:$AS$11,"Discount",$N$10:$AS$10,$B$204),"-")</f>
        <v>-</v>
      </c>
      <c r="M84" s="1619"/>
      <c r="N84" s="1620"/>
      <c r="O84" s="1628"/>
      <c r="P84" s="1629"/>
      <c r="Q84" s="1628"/>
      <c r="R84" s="1629"/>
      <c r="S84" s="1628"/>
      <c r="T84" s="1629"/>
      <c r="U84" s="1628"/>
      <c r="V84" s="1629"/>
      <c r="W84" s="1628"/>
      <c r="X84" s="1629"/>
      <c r="Y84" s="1628"/>
      <c r="Z84" s="1629"/>
      <c r="AA84" s="1628"/>
      <c r="AB84" s="1629"/>
      <c r="AC84" s="1628"/>
      <c r="AD84" s="1629"/>
      <c r="AE84" s="1628"/>
      <c r="AF84" s="1629"/>
      <c r="AG84" s="1628"/>
      <c r="AH84" s="1629"/>
      <c r="AI84" s="1628"/>
      <c r="AJ84" s="1629"/>
      <c r="AK84" s="1628"/>
      <c r="AL84" s="1629"/>
      <c r="AM84" s="1628"/>
      <c r="AN84" s="1629"/>
      <c r="AO84" s="1628"/>
      <c r="AP84" s="1629"/>
      <c r="AQ84" s="1628"/>
      <c r="AR84" s="1629"/>
      <c r="AS84" s="1628"/>
    </row>
    <row r="85" spans="2:45" ht="17.149999999999999" customHeight="1">
      <c r="B85" s="1626" t="s">
        <v>1024</v>
      </c>
      <c r="C85" s="322">
        <v>11.4</v>
      </c>
      <c r="D85" s="1627">
        <v>1</v>
      </c>
      <c r="E85" s="1627" t="s">
        <v>1042</v>
      </c>
      <c r="F85" s="320" t="s">
        <v>175</v>
      </c>
      <c r="G85" s="1616" t="str">
        <f t="shared" si="8"/>
        <v>-</v>
      </c>
      <c r="H85" s="1617" t="str">
        <f>IFERROR(AVERAGEIFS(N85:AS85,$N$11:$AS$11,"Asking Rate",$N$10:$AS$10,$B$204),"-")</f>
        <v>-</v>
      </c>
      <c r="I85" s="1616" t="str">
        <f t="shared" si="9"/>
        <v>-</v>
      </c>
      <c r="J85" s="1617" t="str">
        <f t="shared" si="10"/>
        <v>-</v>
      </c>
      <c r="K85" s="1618" t="str">
        <f t="shared" si="11"/>
        <v>-</v>
      </c>
      <c r="L85" t="str">
        <f>IFERROR(AVERAGEIFS(N85:AS85,$N$11:$AS$11,"Discount",$N$10:$AS$10,$B$204),"-")</f>
        <v>-</v>
      </c>
      <c r="M85" s="1619"/>
      <c r="N85" s="1620"/>
      <c r="O85" s="1628"/>
      <c r="P85" s="1629"/>
      <c r="Q85" s="1628"/>
      <c r="R85" s="1629"/>
      <c r="S85" s="1628"/>
      <c r="T85" s="1629"/>
      <c r="U85" s="1628"/>
      <c r="V85" s="1629"/>
      <c r="W85" s="1628"/>
      <c r="X85" s="1629"/>
      <c r="Y85" s="1628"/>
      <c r="Z85" s="1629"/>
      <c r="AA85" s="1628"/>
      <c r="AB85" s="1629"/>
      <c r="AC85" s="1628"/>
      <c r="AD85" s="1629"/>
      <c r="AE85" s="1628"/>
      <c r="AF85" s="1629"/>
      <c r="AG85" s="1628"/>
      <c r="AH85" s="1629"/>
      <c r="AI85" s="1628"/>
      <c r="AJ85" s="1629"/>
      <c r="AK85" s="1628"/>
      <c r="AL85" s="1629"/>
      <c r="AM85" s="1628"/>
      <c r="AN85" s="1629"/>
      <c r="AO85" s="1628"/>
      <c r="AP85" s="1629"/>
      <c r="AQ85" s="1628"/>
      <c r="AR85" s="1629"/>
      <c r="AS85" s="1628"/>
    </row>
    <row r="86" spans="2:45" ht="17.149999999999999" customHeight="1">
      <c r="B86" s="1626"/>
      <c r="C86" s="322">
        <v>11.44</v>
      </c>
      <c r="D86" s="1627">
        <v>1</v>
      </c>
      <c r="E86" s="1627" t="s">
        <v>1042</v>
      </c>
      <c r="F86" s="320" t="s">
        <v>175</v>
      </c>
      <c r="G86" s="1616" t="str">
        <f t="shared" si="8"/>
        <v>-</v>
      </c>
      <c r="H86" s="1617" t="str">
        <f>IFERROR(AVERAGEIFS(N86:AS86,$N$11:$AS$11,"Asking Rate",$N$10:$AS$10,$B$204),"-")</f>
        <v>-</v>
      </c>
      <c r="I86" s="1616" t="str">
        <f t="shared" si="9"/>
        <v>-</v>
      </c>
      <c r="J86" s="1617" t="str">
        <f t="shared" si="10"/>
        <v>-</v>
      </c>
      <c r="K86" s="1618" t="str">
        <f t="shared" si="11"/>
        <v>-</v>
      </c>
      <c r="L86" t="str">
        <f>IFERROR(AVERAGEIFS(N86:AS86,$N$11:$AS$11,"Discount",$N$10:$AS$10,$B$204),"-")</f>
        <v>-</v>
      </c>
      <c r="M86" s="1619"/>
      <c r="N86" s="1620"/>
      <c r="O86" s="1628"/>
      <c r="P86" s="1629"/>
      <c r="Q86" s="1628"/>
      <c r="R86" s="1629"/>
      <c r="S86" s="1628"/>
      <c r="T86" s="1629"/>
      <c r="U86" s="1628"/>
      <c r="V86" s="1629"/>
      <c r="W86" s="1628"/>
      <c r="X86" s="1629"/>
      <c r="Y86" s="1628"/>
      <c r="Z86" s="1629"/>
      <c r="AA86" s="1628"/>
      <c r="AB86" s="1629"/>
      <c r="AC86" s="1628"/>
      <c r="AD86" s="1629"/>
      <c r="AE86" s="1628"/>
      <c r="AF86" s="1629"/>
      <c r="AG86" s="1628"/>
      <c r="AH86" s="1629"/>
      <c r="AI86" s="1628"/>
      <c r="AJ86" s="1629"/>
      <c r="AK86" s="1628"/>
      <c r="AL86" s="1629"/>
      <c r="AM86" s="1628"/>
      <c r="AN86" s="1629"/>
      <c r="AO86" s="1628"/>
      <c r="AP86" s="1629"/>
      <c r="AQ86" s="1628"/>
      <c r="AR86" s="1629"/>
      <c r="AS86" s="1628"/>
    </row>
    <row r="87" spans="2:45" ht="17.149999999999999" customHeight="1">
      <c r="B87" s="1626"/>
      <c r="C87" s="322">
        <v>11.52</v>
      </c>
      <c r="D87" s="1627">
        <v>1</v>
      </c>
      <c r="E87" s="1627" t="s">
        <v>1042</v>
      </c>
      <c r="F87" s="320" t="s">
        <v>175</v>
      </c>
      <c r="G87" s="1616" t="str">
        <f t="shared" si="8"/>
        <v>-</v>
      </c>
      <c r="H87" s="1617" t="str">
        <f>IFERROR(AVERAGEIFS(N87:AS87,$N$11:$AS$11,"Asking Rate",$N$10:$AS$10,$B$204),"-")</f>
        <v>-</v>
      </c>
      <c r="I87" s="1616" t="str">
        <f t="shared" si="9"/>
        <v>-</v>
      </c>
      <c r="J87" s="1617" t="str">
        <f t="shared" si="10"/>
        <v>-</v>
      </c>
      <c r="K87" s="1618" t="str">
        <f t="shared" si="11"/>
        <v>-</v>
      </c>
      <c r="L87" t="str">
        <f>IFERROR(AVERAGEIFS(N87:AS87,$N$11:$AS$11,"Discount",$N$10:$AS$10,$B$204),"-")</f>
        <v>-</v>
      </c>
      <c r="M87" s="1619"/>
      <c r="N87" s="1620"/>
      <c r="O87" s="1628"/>
      <c r="P87" s="1629"/>
      <c r="Q87" s="1628"/>
      <c r="R87" s="1629"/>
      <c r="S87" s="1628"/>
      <c r="T87" s="1629"/>
      <c r="U87" s="1628"/>
      <c r="V87" s="1629"/>
      <c r="W87" s="1628"/>
      <c r="X87" s="1629"/>
      <c r="Y87" s="1628"/>
      <c r="Z87" s="1629"/>
      <c r="AA87" s="1628"/>
      <c r="AB87" s="1629"/>
      <c r="AC87" s="1628"/>
      <c r="AD87" s="1629"/>
      <c r="AE87" s="1628"/>
      <c r="AF87" s="1629"/>
      <c r="AG87" s="1628"/>
      <c r="AH87" s="1629"/>
      <c r="AI87" s="1628"/>
      <c r="AJ87" s="1629"/>
      <c r="AK87" s="1628"/>
      <c r="AL87" s="1629"/>
      <c r="AM87" s="1628"/>
      <c r="AN87" s="1629"/>
      <c r="AO87" s="1628"/>
      <c r="AP87" s="1629"/>
      <c r="AQ87" s="1628"/>
      <c r="AR87" s="1629"/>
      <c r="AS87" s="1628"/>
    </row>
    <row r="88" spans="2:45" ht="17.149999999999999" customHeight="1">
      <c r="B88" s="1626"/>
      <c r="C88" s="322">
        <v>11.75</v>
      </c>
      <c r="D88" s="1627">
        <v>1</v>
      </c>
      <c r="E88" s="1627" t="s">
        <v>1042</v>
      </c>
      <c r="F88" s="320" t="s">
        <v>175</v>
      </c>
      <c r="G88" s="1616" t="str">
        <f t="shared" si="8"/>
        <v>-</v>
      </c>
      <c r="H88" s="1617" t="str">
        <f>IFERROR(AVERAGEIFS(N88:AS88,$N$11:$AS$11,"Asking Rate",$N$10:$AS$10,$B$204),"-")</f>
        <v>-</v>
      </c>
      <c r="I88" s="1616" t="str">
        <f t="shared" si="9"/>
        <v>-</v>
      </c>
      <c r="J88" s="1617" t="str">
        <f t="shared" si="10"/>
        <v>-</v>
      </c>
      <c r="K88" s="1618" t="str">
        <f t="shared" si="11"/>
        <v>-</v>
      </c>
      <c r="L88" t="str">
        <f>IFERROR(AVERAGEIFS(N88:AS88,$N$11:$AS$11,"Discount",$N$10:$AS$10,$B$204),"-")</f>
        <v>-</v>
      </c>
      <c r="M88" s="1619"/>
      <c r="N88" s="1620"/>
      <c r="O88" s="1628"/>
      <c r="P88" s="1629"/>
      <c r="Q88" s="1628"/>
      <c r="R88" s="1629"/>
      <c r="S88" s="1628"/>
      <c r="T88" s="1629"/>
      <c r="U88" s="1628"/>
      <c r="V88" s="1629"/>
      <c r="W88" s="1628"/>
      <c r="X88" s="1629"/>
      <c r="Y88" s="1628"/>
      <c r="Z88" s="1629"/>
      <c r="AA88" s="1628"/>
      <c r="AB88" s="1629"/>
      <c r="AC88" s="1628"/>
      <c r="AD88" s="1629"/>
      <c r="AE88" s="1628"/>
      <c r="AF88" s="1629"/>
      <c r="AG88" s="1628"/>
      <c r="AH88" s="1629"/>
      <c r="AI88" s="1628"/>
      <c r="AJ88" s="1629"/>
      <c r="AK88" s="1628"/>
      <c r="AL88" s="1629"/>
      <c r="AM88" s="1628"/>
      <c r="AN88" s="1629"/>
      <c r="AO88" s="1628"/>
      <c r="AP88" s="1629"/>
      <c r="AQ88" s="1628"/>
      <c r="AR88" s="1629"/>
      <c r="AS88" s="1628"/>
    </row>
    <row r="89" spans="2:45" ht="17.149999999999999" customHeight="1">
      <c r="B89" s="1626" t="s">
        <v>1025</v>
      </c>
      <c r="C89" s="322">
        <v>12</v>
      </c>
      <c r="D89" s="1627">
        <v>1</v>
      </c>
      <c r="E89" s="1627" t="s">
        <v>1042</v>
      </c>
      <c r="F89" s="320" t="s">
        <v>175</v>
      </c>
      <c r="G89" s="1616" t="str">
        <f t="shared" si="8"/>
        <v>-</v>
      </c>
      <c r="H89" s="1617" t="str">
        <f>IFERROR(AVERAGEIFS(N89:AS89,$N$11:$AS$11,"Asking Rate",$N$10:$AS$10,$B$204),"-")</f>
        <v>-</v>
      </c>
      <c r="I89" s="1616" t="str">
        <f t="shared" si="9"/>
        <v>-</v>
      </c>
      <c r="J89" s="1617" t="str">
        <f t="shared" si="10"/>
        <v>-</v>
      </c>
      <c r="K89" s="1618" t="str">
        <f t="shared" si="11"/>
        <v>-</v>
      </c>
      <c r="L89" t="str">
        <f>IFERROR(AVERAGEIFS(N89:AS89,$N$11:$AS$11,"Discount",$N$10:$AS$10,$B$204),"-")</f>
        <v>-</v>
      </c>
      <c r="M89" s="1619"/>
      <c r="N89" s="1631"/>
      <c r="O89" s="1628"/>
      <c r="P89" s="1630"/>
      <c r="Q89" s="1628"/>
      <c r="R89" s="1629"/>
      <c r="S89" s="1628"/>
      <c r="T89" s="1629"/>
      <c r="U89" s="1628"/>
      <c r="V89" s="1629"/>
      <c r="W89" s="1628"/>
      <c r="X89" s="1629"/>
      <c r="Y89" s="1628"/>
      <c r="Z89" s="1629"/>
      <c r="AA89" s="1628"/>
      <c r="AB89" s="1629"/>
      <c r="AC89" s="1628"/>
      <c r="AD89" s="1629"/>
      <c r="AE89" s="1628"/>
      <c r="AF89" s="1629"/>
      <c r="AG89" s="1628"/>
      <c r="AH89" s="1629"/>
      <c r="AI89" s="1628"/>
      <c r="AJ89" s="1629"/>
      <c r="AK89" s="1628"/>
      <c r="AL89" s="1629"/>
      <c r="AM89" s="1628"/>
      <c r="AN89" s="1629"/>
      <c r="AO89" s="1628"/>
      <c r="AP89" s="1629"/>
      <c r="AQ89" s="1628"/>
      <c r="AR89" s="1629"/>
      <c r="AS89" s="1628"/>
    </row>
    <row r="90" spans="2:45" ht="17.149999999999999" customHeight="1">
      <c r="B90" s="1626" t="s">
        <v>1060</v>
      </c>
      <c r="C90" s="322">
        <v>12.25</v>
      </c>
      <c r="D90" s="1627">
        <v>1</v>
      </c>
      <c r="E90" s="1627" t="s">
        <v>1042</v>
      </c>
      <c r="F90" s="320" t="s">
        <v>175</v>
      </c>
      <c r="G90" s="1616" t="str">
        <f t="shared" si="8"/>
        <v>-</v>
      </c>
      <c r="H90" s="1617" t="str">
        <f>IFERROR(AVERAGEIFS(N90:AS90,$N$11:$AS$11,"Asking Rate",$N$10:$AS$10,$B$204),"-")</f>
        <v>-</v>
      </c>
      <c r="I90" s="1616" t="str">
        <f t="shared" si="9"/>
        <v>-</v>
      </c>
      <c r="J90" s="1617" t="str">
        <f t="shared" si="10"/>
        <v>-</v>
      </c>
      <c r="K90" s="1618" t="str">
        <f t="shared" si="11"/>
        <v>-</v>
      </c>
      <c r="L90" t="str">
        <f>IFERROR(AVERAGEIFS(N90:AS90,$N$11:$AS$11,"Discount",$N$10:$AS$10,$B$204),"-")</f>
        <v>-</v>
      </c>
      <c r="M90" s="1619"/>
      <c r="N90" s="1620"/>
      <c r="O90" s="1628"/>
      <c r="P90" s="1629"/>
      <c r="Q90" s="1628"/>
      <c r="R90" s="1629"/>
      <c r="S90" s="1628"/>
      <c r="T90" s="1629"/>
      <c r="U90" s="1628"/>
      <c r="V90" s="1629"/>
      <c r="W90" s="1628"/>
      <c r="X90" s="1629"/>
      <c r="Y90" s="1628"/>
      <c r="Z90" s="1629"/>
      <c r="AA90" s="1628"/>
      <c r="AB90" s="1629"/>
      <c r="AC90" s="1628"/>
      <c r="AD90" s="1629"/>
      <c r="AE90" s="1628"/>
      <c r="AF90" s="1629"/>
      <c r="AG90" s="1628"/>
      <c r="AH90" s="1629"/>
      <c r="AI90" s="1628"/>
      <c r="AJ90" s="1629"/>
      <c r="AK90" s="1628"/>
      <c r="AL90" s="1629"/>
      <c r="AM90" s="1628"/>
      <c r="AN90" s="1629"/>
      <c r="AO90" s="1628"/>
      <c r="AP90" s="1629"/>
      <c r="AQ90" s="1628"/>
      <c r="AR90" s="1629"/>
      <c r="AS90" s="1628"/>
    </row>
    <row r="91" spans="2:45" ht="17.149999999999999" customHeight="1">
      <c r="B91" s="1626" t="s">
        <v>1027</v>
      </c>
      <c r="C91" s="322">
        <v>12.6</v>
      </c>
      <c r="D91" s="1627">
        <v>1</v>
      </c>
      <c r="E91" s="1627" t="s">
        <v>1042</v>
      </c>
      <c r="F91" s="320" t="s">
        <v>175</v>
      </c>
      <c r="G91" s="1616" t="str">
        <f t="shared" si="8"/>
        <v>-</v>
      </c>
      <c r="H91" s="1617" t="str">
        <f>IFERROR(AVERAGEIFS(N91:AS91,$N$11:$AS$11,"Asking Rate",$N$10:$AS$10,$B$204),"-")</f>
        <v>-</v>
      </c>
      <c r="I91" s="1616" t="str">
        <f t="shared" si="9"/>
        <v>-</v>
      </c>
      <c r="J91" s="1617" t="str">
        <f t="shared" si="10"/>
        <v>-</v>
      </c>
      <c r="K91" s="1618" t="str">
        <f t="shared" si="11"/>
        <v>-</v>
      </c>
      <c r="L91" t="str">
        <f>IFERROR(AVERAGEIFS(N91:AS91,$N$11:$AS$11,"Discount",$N$10:$AS$10,$B$204),"-")</f>
        <v>-</v>
      </c>
      <c r="M91" s="1619"/>
      <c r="N91" s="1620"/>
      <c r="O91" s="1628"/>
      <c r="P91" s="1629"/>
      <c r="Q91" s="1628"/>
      <c r="R91" s="1629"/>
      <c r="S91" s="1628"/>
      <c r="T91" s="1629"/>
      <c r="U91" s="1628"/>
      <c r="V91" s="1629"/>
      <c r="W91" s="1628"/>
      <c r="X91" s="1629"/>
      <c r="Y91" s="1628"/>
      <c r="Z91" s="1629"/>
      <c r="AA91" s="1628"/>
      <c r="AB91" s="1629"/>
      <c r="AC91" s="1628"/>
      <c r="AD91" s="1629"/>
      <c r="AE91" s="1628"/>
      <c r="AF91" s="1629"/>
      <c r="AG91" s="1628"/>
      <c r="AH91" s="1629"/>
      <c r="AI91" s="1628"/>
      <c r="AJ91" s="1629"/>
      <c r="AK91" s="1628"/>
      <c r="AL91" s="1629"/>
      <c r="AM91" s="1628"/>
      <c r="AN91" s="1629"/>
      <c r="AO91" s="1628"/>
      <c r="AP91" s="1629"/>
      <c r="AQ91" s="1628"/>
      <c r="AR91" s="1629"/>
      <c r="AS91" s="1628"/>
    </row>
    <row r="92" spans="2:45" ht="17.149999999999999" customHeight="1">
      <c r="B92" s="1626" t="s">
        <v>1513</v>
      </c>
      <c r="C92" s="322">
        <v>13.25</v>
      </c>
      <c r="D92" s="1627">
        <v>1</v>
      </c>
      <c r="E92" s="1627" t="s">
        <v>1042</v>
      </c>
      <c r="F92" s="320" t="s">
        <v>175</v>
      </c>
      <c r="G92" s="1616" t="str">
        <f>IFERROR((H92/$C92),"-")</f>
        <v>-</v>
      </c>
      <c r="H92" s="1617" t="str">
        <f>IFERROR(AVERAGEIFS(N92:AS92,$N$11:$AS$11,"Asking Rate",$N$10:$AS$10,$B$209),"-")</f>
        <v>-</v>
      </c>
      <c r="I92" s="1616" t="str">
        <f>IFERROR((J92/$C92),"-")</f>
        <v>-</v>
      </c>
      <c r="J92" s="1617" t="str">
        <f>IFERROR(AVERAGEIF($N$9:$AS$9,"&lt;="&amp;$B$3,N92:AS92),"-")</f>
        <v>-</v>
      </c>
      <c r="K92" s="1618" t="str">
        <f>IFERROR((L92/$C92),"-")</f>
        <v>-</v>
      </c>
      <c r="L92" s="1114" t="str">
        <f>IFERROR(AVERAGEIFS(N92:AS92,$N$11:$AS$11,"Discount",$N$10:$AS$10,$B$209),"-")</f>
        <v>-</v>
      </c>
      <c r="M92" s="2181"/>
      <c r="N92" s="2184"/>
      <c r="O92" s="2183"/>
      <c r="P92" s="2182"/>
      <c r="Q92" s="2183"/>
      <c r="R92" s="2182"/>
      <c r="S92" s="2183"/>
      <c r="T92" s="2182"/>
      <c r="U92" s="2183"/>
      <c r="V92" s="2182"/>
      <c r="W92" s="2183"/>
      <c r="X92" s="2182"/>
      <c r="Y92" s="2183"/>
      <c r="Z92" s="2182"/>
      <c r="AA92" s="2183"/>
      <c r="AB92" s="2182"/>
      <c r="AC92" s="2183"/>
      <c r="AD92" s="2182"/>
      <c r="AE92" s="2183"/>
      <c r="AF92" s="2182"/>
      <c r="AG92" s="2183"/>
      <c r="AH92" s="2182"/>
      <c r="AI92" s="2183"/>
      <c r="AJ92" s="2182"/>
      <c r="AK92" s="2183"/>
      <c r="AL92" s="2182"/>
      <c r="AM92" s="2183"/>
      <c r="AN92" s="2182"/>
      <c r="AO92" s="2183"/>
      <c r="AP92" s="2182"/>
      <c r="AQ92" s="2183"/>
      <c r="AR92" s="2182"/>
      <c r="AS92" s="2183"/>
    </row>
    <row r="93" spans="2:45" ht="17.149999999999999" customHeight="1">
      <c r="B93" s="1626" t="s">
        <v>1061</v>
      </c>
      <c r="C93" s="322">
        <v>13.5</v>
      </c>
      <c r="D93" s="1627">
        <v>1</v>
      </c>
      <c r="E93" s="1627" t="s">
        <v>1042</v>
      </c>
      <c r="F93" s="320" t="s">
        <v>175</v>
      </c>
      <c r="G93" s="1616" t="str">
        <f t="shared" si="8"/>
        <v>-</v>
      </c>
      <c r="H93" s="1617" t="str">
        <f>IFERROR(AVERAGEIFS(N93:AS93,$N$11:$AS$11,"Asking Rate",$N$10:$AS$10,$B$204),"-")</f>
        <v>-</v>
      </c>
      <c r="I93" s="1616" t="str">
        <f t="shared" si="9"/>
        <v>-</v>
      </c>
      <c r="J93" s="1617" t="str">
        <f t="shared" si="10"/>
        <v>-</v>
      </c>
      <c r="K93" s="1618" t="str">
        <f t="shared" si="11"/>
        <v>-</v>
      </c>
      <c r="L93" t="str">
        <f>IFERROR(AVERAGEIFS(N93:AS93,$N$11:$AS$11,"Discount",$N$10:$AS$10,$B$204),"-")</f>
        <v>-</v>
      </c>
      <c r="M93" s="1619"/>
      <c r="N93" s="1631"/>
      <c r="O93" s="1628"/>
      <c r="P93" s="1630"/>
      <c r="Q93" s="1628"/>
      <c r="R93" s="1629"/>
      <c r="S93" s="1628"/>
      <c r="T93" s="1629"/>
      <c r="U93" s="1628"/>
      <c r="V93" s="1629"/>
      <c r="W93" s="1628"/>
      <c r="X93" s="1629"/>
      <c r="Y93" s="1628"/>
      <c r="Z93" s="1629"/>
      <c r="AA93" s="1628"/>
      <c r="AB93" s="1629"/>
      <c r="AC93" s="1628"/>
      <c r="AD93" s="1629"/>
      <c r="AE93" s="1628"/>
      <c r="AF93" s="1629"/>
      <c r="AG93" s="1628"/>
      <c r="AH93" s="1629"/>
      <c r="AI93" s="1628"/>
      <c r="AJ93" s="1629"/>
      <c r="AK93" s="1628"/>
      <c r="AL93" s="1629"/>
      <c r="AM93" s="1628"/>
      <c r="AN93" s="1629"/>
      <c r="AO93" s="1628"/>
      <c r="AP93" s="1629"/>
      <c r="AQ93" s="1628"/>
      <c r="AR93" s="1629"/>
      <c r="AS93" s="1628"/>
    </row>
    <row r="94" spans="2:45" ht="17.149999999999999" customHeight="1">
      <c r="B94" s="1626" t="s">
        <v>1062</v>
      </c>
      <c r="C94" s="322">
        <v>13.75</v>
      </c>
      <c r="D94" s="1627">
        <v>1</v>
      </c>
      <c r="E94" s="1627" t="s">
        <v>1042</v>
      </c>
      <c r="F94" s="320" t="s">
        <v>175</v>
      </c>
      <c r="G94" s="1616" t="str">
        <f t="shared" si="8"/>
        <v>-</v>
      </c>
      <c r="H94" s="1617" t="str">
        <f>IFERROR(AVERAGEIFS(N94:AS94,$N$11:$AS$11,"Asking Rate",$N$10:$AS$10,$B$204),"-")</f>
        <v>-</v>
      </c>
      <c r="I94" s="1616" t="str">
        <f t="shared" si="9"/>
        <v>-</v>
      </c>
      <c r="J94" s="1617" t="str">
        <f t="shared" si="10"/>
        <v>-</v>
      </c>
      <c r="K94" s="1618" t="str">
        <f t="shared" si="11"/>
        <v>-</v>
      </c>
      <c r="L94" t="str">
        <f>IFERROR(AVERAGEIFS(N94:AS94,$N$11:$AS$11,"Discount",$N$10:$AS$10,$B$204),"-")</f>
        <v>-</v>
      </c>
      <c r="M94" s="1619"/>
      <c r="N94" s="1620"/>
      <c r="O94" s="1628"/>
      <c r="P94" s="1629"/>
      <c r="Q94" s="1628"/>
      <c r="R94" s="1629"/>
      <c r="S94" s="1628"/>
      <c r="T94" s="1629"/>
      <c r="U94" s="1628"/>
      <c r="V94" s="1629"/>
      <c r="W94" s="1628"/>
      <c r="X94" s="1629"/>
      <c r="Y94" s="1628"/>
      <c r="Z94" s="1629"/>
      <c r="AA94" s="1628"/>
      <c r="AB94" s="1629"/>
      <c r="AC94" s="1628"/>
      <c r="AD94" s="1629"/>
      <c r="AE94" s="1628"/>
      <c r="AF94" s="1629"/>
      <c r="AG94" s="1628"/>
      <c r="AH94" s="1629"/>
      <c r="AI94" s="1628"/>
      <c r="AJ94" s="1629"/>
      <c r="AK94" s="1628"/>
      <c r="AL94" s="1629"/>
      <c r="AM94" s="1628"/>
      <c r="AN94" s="1629"/>
      <c r="AO94" s="1628"/>
      <c r="AP94" s="1629"/>
      <c r="AQ94" s="1628"/>
      <c r="AR94" s="1629"/>
      <c r="AS94" s="1628"/>
    </row>
    <row r="95" spans="2:45" ht="17.149999999999999" customHeight="1">
      <c r="B95" s="1626" t="s">
        <v>1063</v>
      </c>
      <c r="C95" s="322">
        <v>15</v>
      </c>
      <c r="D95" s="1627">
        <v>1</v>
      </c>
      <c r="E95" s="1627" t="s">
        <v>1042</v>
      </c>
      <c r="F95" s="320" t="s">
        <v>175</v>
      </c>
      <c r="G95" s="1616" t="str">
        <f t="shared" si="8"/>
        <v>-</v>
      </c>
      <c r="H95" s="1617" t="str">
        <f>IFERROR(AVERAGEIFS(N95:AS95,$N$11:$AS$11,"Asking Rate",$N$10:$AS$10,$B$204),"-")</f>
        <v>-</v>
      </c>
      <c r="I95" s="1616" t="str">
        <f t="shared" si="9"/>
        <v>-</v>
      </c>
      <c r="J95" s="1617" t="str">
        <f t="shared" si="10"/>
        <v>-</v>
      </c>
      <c r="K95" s="1618" t="str">
        <f t="shared" si="11"/>
        <v>-</v>
      </c>
      <c r="L95" t="str">
        <f>IFERROR(AVERAGEIFS(N95:AS95,$N$11:$AS$11,"Discount",$N$10:$AS$10,$B$204),"-")</f>
        <v>-</v>
      </c>
      <c r="M95" s="1619"/>
      <c r="N95" s="1631"/>
      <c r="O95" s="1628"/>
      <c r="P95" s="1629"/>
      <c r="Q95" s="1628"/>
      <c r="R95" s="1629"/>
      <c r="S95" s="1628"/>
      <c r="T95" s="1629"/>
      <c r="U95" s="1628"/>
      <c r="V95" s="1629"/>
      <c r="W95" s="1628"/>
      <c r="X95" s="1629"/>
      <c r="Y95" s="1628"/>
      <c r="Z95" s="1629"/>
      <c r="AA95" s="1628"/>
      <c r="AB95" s="1629"/>
      <c r="AC95" s="1628"/>
      <c r="AD95" s="1629"/>
      <c r="AE95" s="1628"/>
      <c r="AF95" s="1629"/>
      <c r="AG95" s="1628"/>
      <c r="AH95" s="1629"/>
      <c r="AI95" s="1628"/>
      <c r="AJ95" s="1629"/>
      <c r="AK95" s="1628"/>
      <c r="AL95" s="1629"/>
      <c r="AM95" s="1628"/>
      <c r="AN95" s="1629"/>
      <c r="AO95" s="1628"/>
      <c r="AP95" s="1629"/>
      <c r="AQ95" s="1628"/>
      <c r="AR95" s="1629"/>
      <c r="AS95" s="1628"/>
    </row>
    <row r="96" spans="2:45" ht="17.149999999999999" customHeight="1">
      <c r="B96" s="1626" t="s">
        <v>1064</v>
      </c>
      <c r="C96" s="322">
        <v>15.75</v>
      </c>
      <c r="D96" s="1627">
        <v>1</v>
      </c>
      <c r="E96" s="1627" t="s">
        <v>1042</v>
      </c>
      <c r="F96" s="320" t="s">
        <v>175</v>
      </c>
      <c r="G96" s="1616" t="str">
        <f t="shared" si="8"/>
        <v>-</v>
      </c>
      <c r="H96" s="1617" t="str">
        <f>IFERROR(AVERAGEIFS(N96:AS96,$N$11:$AS$11,"Asking Rate",$N$10:$AS$10,$B$204),"-")</f>
        <v>-</v>
      </c>
      <c r="I96" s="1616" t="str">
        <f t="shared" si="9"/>
        <v>-</v>
      </c>
      <c r="J96" s="1617" t="str">
        <f t="shared" si="10"/>
        <v>-</v>
      </c>
      <c r="K96" s="1618" t="str">
        <f t="shared" si="11"/>
        <v>-</v>
      </c>
      <c r="L96" t="str">
        <f>IFERROR(AVERAGEIFS(N96:AS96,$N$11:$AS$11,"Discount",$N$10:$AS$10,$B$204),"-")</f>
        <v>-</v>
      </c>
      <c r="M96" s="1619"/>
      <c r="N96" s="1620"/>
      <c r="O96" s="1628"/>
      <c r="P96" s="1629"/>
      <c r="Q96" s="1628"/>
      <c r="R96" s="1629"/>
      <c r="S96" s="1628"/>
      <c r="T96" s="1629"/>
      <c r="U96" s="1628"/>
      <c r="V96" s="1629"/>
      <c r="W96" s="1628"/>
      <c r="X96" s="1629"/>
      <c r="Y96" s="1628"/>
      <c r="Z96" s="1629"/>
      <c r="AA96" s="1628"/>
      <c r="AB96" s="1629"/>
      <c r="AC96" s="1628"/>
      <c r="AD96" s="1629"/>
      <c r="AE96" s="1628"/>
      <c r="AF96" s="1629"/>
      <c r="AG96" s="1628"/>
      <c r="AH96" s="1629"/>
      <c r="AI96" s="1628"/>
      <c r="AJ96" s="1629"/>
      <c r="AK96" s="1628"/>
      <c r="AL96" s="1629"/>
      <c r="AM96" s="1628"/>
      <c r="AN96" s="1629"/>
      <c r="AO96" s="1628"/>
      <c r="AP96" s="1629"/>
      <c r="AQ96" s="1628"/>
      <c r="AR96" s="1629"/>
      <c r="AS96" s="1628"/>
    </row>
    <row r="97" spans="2:45" ht="17.149999999999999" customHeight="1">
      <c r="B97" s="1626" t="s">
        <v>1030</v>
      </c>
      <c r="C97" s="322">
        <v>16</v>
      </c>
      <c r="D97" s="1627">
        <v>1</v>
      </c>
      <c r="E97" s="1627" t="s">
        <v>1042</v>
      </c>
      <c r="F97" s="320" t="s">
        <v>175</v>
      </c>
      <c r="G97" s="1616" t="str">
        <f t="shared" si="8"/>
        <v>-</v>
      </c>
      <c r="H97" s="1617" t="str">
        <f>IFERROR(AVERAGEIFS(N97:AS97,$N$11:$AS$11,"Asking Rate",$N$10:$AS$10,$B$204),"-")</f>
        <v>-</v>
      </c>
      <c r="I97" s="1616" t="str">
        <f t="shared" si="9"/>
        <v>-</v>
      </c>
      <c r="J97" s="1617" t="str">
        <f t="shared" si="10"/>
        <v>-</v>
      </c>
      <c r="K97" s="1618" t="str">
        <f t="shared" si="11"/>
        <v>-</v>
      </c>
      <c r="L97" t="str">
        <f>IFERROR(AVERAGEIFS(N97:AS97,$N$11:$AS$11,"Discount",$N$10:$AS$10,$B$204),"-")</f>
        <v>-</v>
      </c>
      <c r="M97" s="1619"/>
      <c r="N97" s="1620"/>
      <c r="O97" s="1628"/>
      <c r="P97" s="1629"/>
      <c r="Q97" s="1628"/>
      <c r="R97" s="1629"/>
      <c r="S97" s="1628"/>
      <c r="T97" s="1629"/>
      <c r="U97" s="1628"/>
      <c r="V97" s="1629"/>
      <c r="W97" s="1628"/>
      <c r="X97" s="1629"/>
      <c r="Y97" s="1628"/>
      <c r="Z97" s="1629"/>
      <c r="AA97" s="1628"/>
      <c r="AB97" s="1629"/>
      <c r="AC97" s="1628"/>
      <c r="AD97" s="1629"/>
      <c r="AE97" s="1628"/>
      <c r="AF97" s="1629"/>
      <c r="AG97" s="1628"/>
      <c r="AH97" s="1629"/>
      <c r="AI97" s="1628"/>
      <c r="AJ97" s="1629"/>
      <c r="AK97" s="1628"/>
      <c r="AL97" s="1629"/>
      <c r="AM97" s="1628"/>
      <c r="AN97" s="1629"/>
      <c r="AO97" s="1628"/>
      <c r="AP97" s="1629"/>
      <c r="AQ97" s="1628"/>
      <c r="AR97" s="1629"/>
      <c r="AS97" s="1628"/>
    </row>
    <row r="98" spans="2:45" ht="17.149999999999999" customHeight="1">
      <c r="B98" s="1626"/>
      <c r="C98" s="322">
        <v>16.5</v>
      </c>
      <c r="D98" s="1627">
        <v>1</v>
      </c>
      <c r="E98" s="1627" t="s">
        <v>1042</v>
      </c>
      <c r="F98" s="320" t="s">
        <v>175</v>
      </c>
      <c r="G98" s="1616" t="str">
        <f t="shared" si="8"/>
        <v>-</v>
      </c>
      <c r="H98" s="1617" t="str">
        <f>IFERROR(AVERAGEIFS(N98:AS98,$N$11:$AS$11,"Asking Rate",$N$10:$AS$10,$B$204),"-")</f>
        <v>-</v>
      </c>
      <c r="I98" s="1616" t="str">
        <f t="shared" si="9"/>
        <v>-</v>
      </c>
      <c r="J98" s="1617" t="str">
        <f t="shared" si="10"/>
        <v>-</v>
      </c>
      <c r="K98" s="1618" t="str">
        <f t="shared" si="11"/>
        <v>-</v>
      </c>
      <c r="L98" t="str">
        <f>IFERROR(AVERAGEIFS(N98:AS98,$N$11:$AS$11,"Discount",$N$10:$AS$10,$B$204),"-")</f>
        <v>-</v>
      </c>
      <c r="M98" s="1619"/>
      <c r="N98" s="1620"/>
      <c r="O98" s="1628"/>
      <c r="P98" s="1629"/>
      <c r="Q98" s="1628"/>
      <c r="R98" s="1629"/>
      <c r="S98" s="1628"/>
      <c r="T98" s="1629"/>
      <c r="U98" s="1628"/>
      <c r="V98" s="1629"/>
      <c r="W98" s="1628"/>
      <c r="X98" s="1629"/>
      <c r="Y98" s="1628"/>
      <c r="Z98" s="1629"/>
      <c r="AA98" s="1628"/>
      <c r="AB98" s="1629"/>
      <c r="AC98" s="1628"/>
      <c r="AD98" s="1629"/>
      <c r="AE98" s="1628"/>
      <c r="AF98" s="1629"/>
      <c r="AG98" s="1628"/>
      <c r="AH98" s="1629"/>
      <c r="AI98" s="1628"/>
      <c r="AJ98" s="1629"/>
      <c r="AK98" s="1628"/>
      <c r="AL98" s="1629"/>
      <c r="AM98" s="1628"/>
      <c r="AN98" s="1629"/>
      <c r="AO98" s="1628"/>
      <c r="AP98" s="1629"/>
      <c r="AQ98" s="1628"/>
      <c r="AR98" s="1629"/>
      <c r="AS98" s="1628"/>
    </row>
    <row r="99" spans="2:45" ht="17.149999999999999" customHeight="1">
      <c r="B99" s="1626" t="s">
        <v>1514</v>
      </c>
      <c r="C99" s="322">
        <v>16.75</v>
      </c>
      <c r="D99" s="1627">
        <v>1</v>
      </c>
      <c r="E99" s="1627" t="s">
        <v>1042</v>
      </c>
      <c r="F99" s="320" t="s">
        <v>175</v>
      </c>
      <c r="G99" s="1616" t="str">
        <f>IFERROR((H99/$C99),"-")</f>
        <v>-</v>
      </c>
      <c r="H99" s="1617" t="str">
        <f>IFERROR(AVERAGEIFS(N99:AS99,$N$11:$AS$11,"Asking Rate",$N$10:$AS$10,$B$209),"-")</f>
        <v>-</v>
      </c>
      <c r="I99" s="1616" t="str">
        <f>IFERROR((J99/$C99),"-")</f>
        <v>-</v>
      </c>
      <c r="J99" s="1617" t="str">
        <f>IFERROR(AVERAGEIF($N$9:$AS$9,"&lt;="&amp;$B$3,N99:AS99),"-")</f>
        <v>-</v>
      </c>
      <c r="K99" s="1618" t="str">
        <f>IFERROR((L99/$C99),"-")</f>
        <v>-</v>
      </c>
      <c r="L99" s="1114" t="str">
        <f>IFERROR(AVERAGEIFS(N99:AS99,$N$11:$AS$11,"Discount",$N$10:$AS$10,$B$209),"-")</f>
        <v>-</v>
      </c>
      <c r="M99" s="2181"/>
      <c r="N99" s="2184"/>
      <c r="O99" s="2183"/>
      <c r="P99" s="2182"/>
      <c r="Q99" s="2183"/>
      <c r="R99" s="2182"/>
      <c r="S99" s="2183"/>
      <c r="T99" s="2182"/>
      <c r="U99" s="2183"/>
      <c r="V99" s="2182"/>
      <c r="W99" s="2183"/>
      <c r="X99" s="2182"/>
      <c r="Y99" s="2183"/>
      <c r="Z99" s="2182"/>
      <c r="AA99" s="2183"/>
      <c r="AB99" s="2182"/>
      <c r="AC99" s="2183"/>
      <c r="AD99" s="2182"/>
      <c r="AE99" s="2183"/>
      <c r="AF99" s="2182"/>
      <c r="AG99" s="2183"/>
      <c r="AH99" s="2182"/>
      <c r="AI99" s="2183"/>
      <c r="AJ99" s="2182"/>
      <c r="AK99" s="2183"/>
      <c r="AL99" s="2182"/>
      <c r="AM99" s="2183"/>
      <c r="AN99" s="2182"/>
      <c r="AO99" s="2183"/>
      <c r="AP99" s="2182"/>
      <c r="AQ99" s="2183"/>
      <c r="AR99" s="2182"/>
      <c r="AS99" s="2183"/>
    </row>
    <row r="100" spans="2:45" ht="17.149999999999999" customHeight="1">
      <c r="B100" s="1626"/>
      <c r="C100" s="322">
        <v>16.8</v>
      </c>
      <c r="D100" s="1627">
        <v>1</v>
      </c>
      <c r="E100" s="1627" t="s">
        <v>1042</v>
      </c>
      <c r="F100" s="320" t="s">
        <v>175</v>
      </c>
      <c r="G100" s="1616" t="str">
        <f t="shared" si="8"/>
        <v>-</v>
      </c>
      <c r="H100" s="1617" t="str">
        <f>IFERROR(AVERAGEIFS(N100:AS100,$N$11:$AS$11,"Asking Rate",$N$10:$AS$10,$B$204),"-")</f>
        <v>-</v>
      </c>
      <c r="I100" s="1616" t="str">
        <f t="shared" si="9"/>
        <v>-</v>
      </c>
      <c r="J100" s="1617" t="str">
        <f t="shared" si="10"/>
        <v>-</v>
      </c>
      <c r="K100" s="1618" t="str">
        <f t="shared" si="11"/>
        <v>-</v>
      </c>
      <c r="L100" t="str">
        <f>IFERROR(AVERAGEIFS(N100:AS100,$N$11:$AS$11,"Discount",$N$10:$AS$10,$B$204),"-")</f>
        <v>-</v>
      </c>
      <c r="M100" s="1619"/>
      <c r="N100" s="1620"/>
      <c r="O100" s="1628"/>
      <c r="P100" s="1629"/>
      <c r="Q100" s="1628"/>
      <c r="R100" s="1629"/>
      <c r="S100" s="1628"/>
      <c r="T100" s="1629"/>
      <c r="U100" s="1628"/>
      <c r="V100" s="1629"/>
      <c r="W100" s="1628"/>
      <c r="X100" s="1629"/>
      <c r="Y100" s="1628"/>
      <c r="Z100" s="1629"/>
      <c r="AA100" s="1628"/>
      <c r="AB100" s="1629"/>
      <c r="AC100" s="1628"/>
      <c r="AD100" s="1629"/>
      <c r="AE100" s="1628"/>
      <c r="AF100" s="1629"/>
      <c r="AG100" s="1628"/>
      <c r="AH100" s="1629"/>
      <c r="AI100" s="1628"/>
      <c r="AJ100" s="1629"/>
      <c r="AK100" s="1628"/>
      <c r="AL100" s="1629"/>
      <c r="AM100" s="1628"/>
      <c r="AN100" s="1629"/>
      <c r="AO100" s="1628"/>
      <c r="AP100" s="1629"/>
      <c r="AQ100" s="1628"/>
      <c r="AR100" s="1629"/>
      <c r="AS100" s="1628"/>
    </row>
    <row r="101" spans="2:45" ht="17.149999999999999" customHeight="1">
      <c r="B101" s="1626" t="s">
        <v>1065</v>
      </c>
      <c r="C101" s="322">
        <v>18</v>
      </c>
      <c r="D101" s="1627">
        <v>1</v>
      </c>
      <c r="E101" s="1627" t="s">
        <v>1042</v>
      </c>
      <c r="F101" s="320" t="s">
        <v>175</v>
      </c>
      <c r="G101" s="1616" t="str">
        <f t="shared" si="8"/>
        <v>-</v>
      </c>
      <c r="H101" s="1617" t="str">
        <f>IFERROR(AVERAGEIFS(N101:AS101,$N$11:$AS$11,"Asking Rate",$N$10:$AS$10,$B$204),"-")</f>
        <v>-</v>
      </c>
      <c r="I101" s="1616" t="str">
        <f t="shared" si="9"/>
        <v>-</v>
      </c>
      <c r="J101" s="1617" t="str">
        <f t="shared" si="10"/>
        <v>-</v>
      </c>
      <c r="K101" s="1618" t="str">
        <f t="shared" si="11"/>
        <v>-</v>
      </c>
      <c r="L101" t="str">
        <f>IFERROR(AVERAGEIFS(N101:AS101,$N$11:$AS$11,"Discount",$N$10:$AS$10,$B$204),"-")</f>
        <v>-</v>
      </c>
      <c r="M101" s="1619"/>
      <c r="N101" s="1631"/>
      <c r="O101" s="1628"/>
      <c r="P101" s="1630"/>
      <c r="Q101" s="1628"/>
      <c r="R101" s="1629"/>
      <c r="S101" s="1628"/>
      <c r="T101" s="1629"/>
      <c r="U101" s="1628"/>
      <c r="V101" s="1629"/>
      <c r="W101" s="1628"/>
      <c r="X101" s="1629"/>
      <c r="Y101" s="1628"/>
      <c r="Z101" s="1629"/>
      <c r="AA101" s="1628"/>
      <c r="AB101" s="1629"/>
      <c r="AC101" s="1628"/>
      <c r="AD101" s="1629"/>
      <c r="AE101" s="1628"/>
      <c r="AF101" s="1629"/>
      <c r="AG101" s="1628"/>
      <c r="AH101" s="1629"/>
      <c r="AI101" s="1628"/>
      <c r="AJ101" s="1629"/>
      <c r="AK101" s="1628"/>
      <c r="AL101" s="1629"/>
      <c r="AM101" s="1628"/>
      <c r="AN101" s="1629"/>
      <c r="AO101" s="1628"/>
      <c r="AP101" s="1629"/>
      <c r="AQ101" s="1628"/>
      <c r="AR101" s="1629"/>
      <c r="AS101" s="1628"/>
    </row>
    <row r="102" spans="2:45" ht="17.149999999999999" customHeight="1">
      <c r="B102" s="1626" t="s">
        <v>1066</v>
      </c>
      <c r="C102" s="322">
        <v>18.899999999999999</v>
      </c>
      <c r="D102" s="1627">
        <v>1</v>
      </c>
      <c r="E102" s="1627" t="s">
        <v>1042</v>
      </c>
      <c r="F102" s="320" t="s">
        <v>175</v>
      </c>
      <c r="G102" s="1616" t="str">
        <f t="shared" si="8"/>
        <v>-</v>
      </c>
      <c r="H102" s="1617" t="str">
        <f>IFERROR(AVERAGEIFS(N102:AS102,$N$11:$AS$11,"Asking Rate",$N$10:$AS$10,$B$204),"-")</f>
        <v>-</v>
      </c>
      <c r="I102" s="1616" t="str">
        <f t="shared" si="9"/>
        <v>-</v>
      </c>
      <c r="J102" s="1617" t="str">
        <f t="shared" si="10"/>
        <v>-</v>
      </c>
      <c r="K102" s="1618" t="str">
        <f t="shared" si="11"/>
        <v>-</v>
      </c>
      <c r="L102" t="str">
        <f>IFERROR(AVERAGEIFS(N102:AS102,$N$11:$AS$11,"Discount",$N$10:$AS$10,$B$204),"-")</f>
        <v>-</v>
      </c>
      <c r="M102" s="1619"/>
      <c r="N102" s="1620"/>
      <c r="O102" s="1628"/>
      <c r="P102" s="1629"/>
      <c r="Q102" s="1628"/>
      <c r="R102" s="1629"/>
      <c r="S102" s="1628"/>
      <c r="T102" s="1629"/>
      <c r="U102" s="1628"/>
      <c r="V102" s="1629"/>
      <c r="W102" s="1628"/>
      <c r="X102" s="1629"/>
      <c r="Y102" s="1628"/>
      <c r="Z102" s="1629"/>
      <c r="AA102" s="1628"/>
      <c r="AB102" s="1629"/>
      <c r="AC102" s="1628"/>
      <c r="AD102" s="1629"/>
      <c r="AE102" s="1628"/>
      <c r="AF102" s="1629"/>
      <c r="AG102" s="1628"/>
      <c r="AH102" s="1629"/>
      <c r="AI102" s="1628"/>
      <c r="AJ102" s="1629"/>
      <c r="AK102" s="1628"/>
      <c r="AL102" s="1629"/>
      <c r="AM102" s="1628"/>
      <c r="AN102" s="1629"/>
      <c r="AO102" s="1628"/>
      <c r="AP102" s="1629"/>
      <c r="AQ102" s="1628"/>
      <c r="AR102" s="1629"/>
      <c r="AS102" s="1628"/>
    </row>
    <row r="103" spans="2:45" ht="17.149999999999999" customHeight="1">
      <c r="B103" s="1626" t="s">
        <v>1067</v>
      </c>
      <c r="C103" s="322">
        <v>19.5</v>
      </c>
      <c r="D103" s="1627">
        <v>1</v>
      </c>
      <c r="E103" s="1627" t="s">
        <v>1042</v>
      </c>
      <c r="F103" s="320" t="s">
        <v>175</v>
      </c>
      <c r="G103" s="1616" t="str">
        <f t="shared" si="8"/>
        <v>-</v>
      </c>
      <c r="H103" s="1617" t="str">
        <f>IFERROR(AVERAGEIFS(N103:AS103,$N$11:$AS$11,"Asking Rate",$N$10:$AS$10,$B$204),"-")</f>
        <v>-</v>
      </c>
      <c r="I103" s="1616" t="str">
        <f t="shared" si="9"/>
        <v>-</v>
      </c>
      <c r="J103" s="1617" t="str">
        <f t="shared" si="10"/>
        <v>-</v>
      </c>
      <c r="K103" s="1618" t="str">
        <f t="shared" si="11"/>
        <v>-</v>
      </c>
      <c r="L103" t="str">
        <f>IFERROR(AVERAGEIFS(N103:AS103,$N$11:$AS$11,"Discount",$N$10:$AS$10,$B$204),"-")</f>
        <v>-</v>
      </c>
      <c r="M103" s="1619"/>
      <c r="N103" s="1620"/>
      <c r="O103" s="1628"/>
      <c r="P103" s="1629"/>
      <c r="Q103" s="1628"/>
      <c r="R103" s="1629"/>
      <c r="S103" s="1628"/>
      <c r="T103" s="1629"/>
      <c r="U103" s="1628"/>
      <c r="V103" s="1629"/>
      <c r="W103" s="1628"/>
      <c r="X103" s="1629"/>
      <c r="Y103" s="1628"/>
      <c r="Z103" s="1629"/>
      <c r="AA103" s="1628"/>
      <c r="AB103" s="1629"/>
      <c r="AC103" s="1628"/>
      <c r="AD103" s="1629"/>
      <c r="AE103" s="1628"/>
      <c r="AF103" s="1629"/>
      <c r="AG103" s="1628"/>
      <c r="AH103" s="1629"/>
      <c r="AI103" s="1628"/>
      <c r="AJ103" s="1629"/>
      <c r="AK103" s="1628"/>
      <c r="AL103" s="1629"/>
      <c r="AM103" s="1628"/>
      <c r="AN103" s="1629"/>
      <c r="AO103" s="1628"/>
      <c r="AP103" s="1629"/>
      <c r="AQ103" s="1628"/>
      <c r="AR103" s="1629"/>
      <c r="AS103" s="1628"/>
    </row>
    <row r="104" spans="2:45" ht="17.149999999999999" customHeight="1">
      <c r="B104" s="1626" t="s">
        <v>1068</v>
      </c>
      <c r="C104" s="322">
        <v>19.600000000000001</v>
      </c>
      <c r="D104" s="1627">
        <v>1</v>
      </c>
      <c r="E104" s="1627" t="s">
        <v>1042</v>
      </c>
      <c r="F104" s="320" t="s">
        <v>175</v>
      </c>
      <c r="G104" s="1616" t="str">
        <f t="shared" si="8"/>
        <v>-</v>
      </c>
      <c r="H104" s="1617" t="str">
        <f>IFERROR(AVERAGEIFS(N104:AS104,$N$11:$AS$11,"Asking Rate",$N$10:$AS$10,$B$204),"-")</f>
        <v>-</v>
      </c>
      <c r="I104" s="1616" t="str">
        <f t="shared" si="9"/>
        <v>-</v>
      </c>
      <c r="J104" s="1617" t="str">
        <f t="shared" si="10"/>
        <v>-</v>
      </c>
      <c r="K104" s="1618" t="str">
        <f t="shared" si="11"/>
        <v>-</v>
      </c>
      <c r="L104" t="str">
        <f>IFERROR(AVERAGEIFS(N104:AS104,$N$11:$AS$11,"Discount",$N$10:$AS$10,$B$204),"-")</f>
        <v>-</v>
      </c>
      <c r="M104" s="1619"/>
      <c r="N104" s="1620"/>
      <c r="O104" s="1628"/>
      <c r="P104" s="1629"/>
      <c r="Q104" s="1628"/>
      <c r="R104" s="1629"/>
      <c r="S104" s="1628"/>
      <c r="T104" s="1629"/>
      <c r="U104" s="1628"/>
      <c r="V104" s="1629"/>
      <c r="W104" s="1628"/>
      <c r="X104" s="1629"/>
      <c r="Y104" s="1628"/>
      <c r="Z104" s="1629"/>
      <c r="AA104" s="1628"/>
      <c r="AB104" s="1629"/>
      <c r="AC104" s="1628"/>
      <c r="AD104" s="1629"/>
      <c r="AE104" s="1628"/>
      <c r="AF104" s="1629"/>
      <c r="AG104" s="1628"/>
      <c r="AH104" s="1629"/>
      <c r="AI104" s="1628"/>
      <c r="AJ104" s="1629"/>
      <c r="AK104" s="1628"/>
      <c r="AL104" s="1629"/>
      <c r="AM104" s="1628"/>
      <c r="AN104" s="1629"/>
      <c r="AO104" s="1628"/>
      <c r="AP104" s="1629"/>
      <c r="AQ104" s="1628"/>
      <c r="AR104" s="1629"/>
      <c r="AS104" s="1628"/>
    </row>
    <row r="105" spans="2:45" ht="17.149999999999999" customHeight="1">
      <c r="B105" s="1626" t="s">
        <v>1069</v>
      </c>
      <c r="C105" s="322">
        <v>20</v>
      </c>
      <c r="D105" s="1627">
        <v>1</v>
      </c>
      <c r="E105" s="1627" t="s">
        <v>1042</v>
      </c>
      <c r="F105" s="320" t="s">
        <v>175</v>
      </c>
      <c r="G105" s="1616" t="str">
        <f t="shared" si="8"/>
        <v>-</v>
      </c>
      <c r="H105" s="1617" t="str">
        <f>IFERROR(AVERAGEIFS(N105:AS105,$N$11:$AS$11,"Asking Rate",$N$10:$AS$10,$B$204),"-")</f>
        <v>-</v>
      </c>
      <c r="I105" s="1616" t="str">
        <f t="shared" si="9"/>
        <v>-</v>
      </c>
      <c r="J105" s="1617" t="str">
        <f t="shared" si="10"/>
        <v>-</v>
      </c>
      <c r="K105" s="1618" t="str">
        <f t="shared" si="11"/>
        <v>-</v>
      </c>
      <c r="L105" t="str">
        <f>IFERROR(AVERAGEIFS(N105:AS105,$N$11:$AS$11,"Discount",$N$10:$AS$10,$B$204),"-")</f>
        <v>-</v>
      </c>
      <c r="M105" s="1619"/>
      <c r="N105" s="1620"/>
      <c r="O105" s="1628"/>
      <c r="P105" s="1629"/>
      <c r="Q105" s="1628"/>
      <c r="R105" s="1629"/>
      <c r="S105" s="1628"/>
      <c r="T105" s="1629"/>
      <c r="U105" s="1628"/>
      <c r="V105" s="1629"/>
      <c r="W105" s="1628"/>
      <c r="X105" s="1629"/>
      <c r="Y105" s="1628"/>
      <c r="Z105" s="1629"/>
      <c r="AA105" s="1628"/>
      <c r="AB105" s="1629"/>
      <c r="AC105" s="1628"/>
      <c r="AD105" s="1629"/>
      <c r="AE105" s="1628"/>
      <c r="AF105" s="1629"/>
      <c r="AG105" s="1628"/>
      <c r="AH105" s="1629"/>
      <c r="AI105" s="1628"/>
      <c r="AJ105" s="1629"/>
      <c r="AK105" s="1628"/>
      <c r="AL105" s="1629"/>
      <c r="AM105" s="1628"/>
      <c r="AN105" s="1629"/>
      <c r="AO105" s="1628"/>
      <c r="AP105" s="1629"/>
      <c r="AQ105" s="1628"/>
      <c r="AR105" s="1629"/>
      <c r="AS105" s="1628"/>
    </row>
    <row r="106" spans="2:45" ht="17.149999999999999" customHeight="1">
      <c r="B106" s="1626"/>
      <c r="C106" s="322">
        <v>20.3</v>
      </c>
      <c r="D106" s="1627">
        <v>1</v>
      </c>
      <c r="E106" s="1627" t="s">
        <v>1042</v>
      </c>
      <c r="F106" s="320" t="s">
        <v>175</v>
      </c>
      <c r="G106" s="1616" t="str">
        <f t="shared" si="8"/>
        <v>-</v>
      </c>
      <c r="H106" s="1617" t="str">
        <f>IFERROR(AVERAGEIFS(N106:AS106,$N$11:$AS$11,"Asking Rate",$N$10:$AS$10,$B$204),"-")</f>
        <v>-</v>
      </c>
      <c r="I106" s="1616" t="str">
        <f t="shared" si="9"/>
        <v>-</v>
      </c>
      <c r="J106" s="1617" t="str">
        <f t="shared" si="10"/>
        <v>-</v>
      </c>
      <c r="K106" s="1618" t="str">
        <f t="shared" si="11"/>
        <v>-</v>
      </c>
      <c r="L106" t="str">
        <f>IFERROR(AVERAGEIFS(N106:AS106,$N$11:$AS$11,"Discount",$N$10:$AS$10,$B$204),"-")</f>
        <v>-</v>
      </c>
      <c r="M106" s="1619"/>
      <c r="N106" s="1620"/>
      <c r="O106" s="1628"/>
      <c r="P106" s="1629"/>
      <c r="Q106" s="1628"/>
      <c r="R106" s="1629"/>
      <c r="S106" s="1628"/>
      <c r="T106" s="1629"/>
      <c r="U106" s="1628"/>
      <c r="V106" s="1629"/>
      <c r="W106" s="1628"/>
      <c r="X106" s="1629"/>
      <c r="Y106" s="1628"/>
      <c r="Z106" s="1629"/>
      <c r="AA106" s="1628"/>
      <c r="AB106" s="1629"/>
      <c r="AC106" s="1628"/>
      <c r="AD106" s="1629"/>
      <c r="AE106" s="1628"/>
      <c r="AF106" s="1629"/>
      <c r="AG106" s="1628"/>
      <c r="AH106" s="1629"/>
      <c r="AI106" s="1628"/>
      <c r="AJ106" s="1629"/>
      <c r="AK106" s="1628"/>
      <c r="AL106" s="1629"/>
      <c r="AM106" s="1628"/>
      <c r="AN106" s="1629"/>
      <c r="AO106" s="1628"/>
      <c r="AP106" s="1629"/>
      <c r="AQ106" s="1628"/>
      <c r="AR106" s="1629"/>
      <c r="AS106" s="1628"/>
    </row>
    <row r="107" spans="2:45" ht="17.149999999999999" customHeight="1">
      <c r="B107" s="1626" t="s">
        <v>1070</v>
      </c>
      <c r="C107" s="322">
        <v>20.8</v>
      </c>
      <c r="D107" s="1627">
        <v>1</v>
      </c>
      <c r="E107" s="1627" t="s">
        <v>1042</v>
      </c>
      <c r="F107" s="320" t="s">
        <v>175</v>
      </c>
      <c r="G107" s="1616" t="str">
        <f t="shared" si="8"/>
        <v>-</v>
      </c>
      <c r="H107" s="1617" t="str">
        <f>IFERROR(AVERAGEIFS(N107:AS107,$N$11:$AS$11,"Asking Rate",$N$10:$AS$10,$B$204),"-")</f>
        <v>-</v>
      </c>
      <c r="I107" s="1616" t="str">
        <f t="shared" si="9"/>
        <v>-</v>
      </c>
      <c r="J107" s="1617" t="str">
        <f t="shared" si="10"/>
        <v>-</v>
      </c>
      <c r="K107" s="1618" t="str">
        <f t="shared" si="11"/>
        <v>-</v>
      </c>
      <c r="L107" t="str">
        <f>IFERROR(AVERAGEIFS(N107:AS107,$N$11:$AS$11,"Discount",$N$10:$AS$10,$B$204),"-")</f>
        <v>-</v>
      </c>
      <c r="M107" s="1619"/>
      <c r="N107" s="1620"/>
      <c r="O107" s="1628"/>
      <c r="P107" s="1629"/>
      <c r="Q107" s="1628"/>
      <c r="R107" s="1629"/>
      <c r="S107" s="1628"/>
      <c r="T107" s="1629"/>
      <c r="U107" s="1628"/>
      <c r="V107" s="1629"/>
      <c r="W107" s="1628"/>
      <c r="X107" s="1629"/>
      <c r="Y107" s="1628"/>
      <c r="Z107" s="1629"/>
      <c r="AA107" s="1628"/>
      <c r="AB107" s="1629"/>
      <c r="AC107" s="1628"/>
      <c r="AD107" s="1629"/>
      <c r="AE107" s="1628"/>
      <c r="AF107" s="1629"/>
      <c r="AG107" s="1628"/>
      <c r="AH107" s="1629"/>
      <c r="AI107" s="1628"/>
      <c r="AJ107" s="1629"/>
      <c r="AK107" s="1628"/>
      <c r="AL107" s="1629"/>
      <c r="AM107" s="1628"/>
      <c r="AN107" s="1629"/>
      <c r="AO107" s="1628"/>
      <c r="AP107" s="1629"/>
      <c r="AQ107" s="1628"/>
      <c r="AR107" s="1629"/>
      <c r="AS107" s="1628"/>
    </row>
    <row r="108" spans="2:45" ht="17.149999999999999" customHeight="1">
      <c r="B108" s="1626"/>
      <c r="C108" s="322">
        <v>21</v>
      </c>
      <c r="D108" s="1627">
        <v>1</v>
      </c>
      <c r="E108" s="1627" t="s">
        <v>1042</v>
      </c>
      <c r="F108" s="320" t="s">
        <v>175</v>
      </c>
      <c r="G108" s="1616" t="str">
        <f t="shared" si="8"/>
        <v>-</v>
      </c>
      <c r="H108" s="1617" t="str">
        <f>IFERROR(AVERAGEIFS(N108:AS108,$N$11:$AS$11,"Asking Rate",$N$10:$AS$10,$B$204),"-")</f>
        <v>-</v>
      </c>
      <c r="I108" s="1616" t="str">
        <f t="shared" si="9"/>
        <v>-</v>
      </c>
      <c r="J108" s="1617" t="str">
        <f t="shared" si="10"/>
        <v>-</v>
      </c>
      <c r="K108" s="1618" t="str">
        <f t="shared" si="11"/>
        <v>-</v>
      </c>
      <c r="L108" t="str">
        <f>IFERROR(AVERAGEIFS(N108:AS108,$N$11:$AS$11,"Discount",$N$10:$AS$10,$B$204),"-")</f>
        <v>-</v>
      </c>
      <c r="M108" s="1619"/>
      <c r="N108" s="1620"/>
      <c r="O108" s="1628"/>
      <c r="P108" s="1629"/>
      <c r="Q108" s="1628"/>
      <c r="R108" s="1629"/>
      <c r="S108" s="1628"/>
      <c r="T108" s="1629"/>
      <c r="U108" s="1628"/>
      <c r="V108" s="1629"/>
      <c r="W108" s="1628"/>
      <c r="X108" s="1629"/>
      <c r="Y108" s="1628"/>
      <c r="Z108" s="1629"/>
      <c r="AA108" s="1628"/>
      <c r="AB108" s="1629"/>
      <c r="AC108" s="1628"/>
      <c r="AD108" s="1629"/>
      <c r="AE108" s="1628"/>
      <c r="AF108" s="1629"/>
      <c r="AG108" s="1628"/>
      <c r="AH108" s="1629"/>
      <c r="AI108" s="1628"/>
      <c r="AJ108" s="1629"/>
      <c r="AK108" s="1628"/>
      <c r="AL108" s="1629"/>
      <c r="AM108" s="1628"/>
      <c r="AN108" s="1629"/>
      <c r="AO108" s="1628"/>
      <c r="AP108" s="1629"/>
      <c r="AQ108" s="1628"/>
      <c r="AR108" s="1629"/>
      <c r="AS108" s="1628"/>
    </row>
    <row r="109" spans="2:45" ht="17.149999999999999" customHeight="1">
      <c r="B109" s="1626" t="s">
        <v>1036</v>
      </c>
      <c r="C109" s="322">
        <v>22.5</v>
      </c>
      <c r="D109" s="1627">
        <v>1</v>
      </c>
      <c r="E109" s="1627" t="s">
        <v>1042</v>
      </c>
      <c r="F109" s="320" t="s">
        <v>175</v>
      </c>
      <c r="G109" s="1616" t="str">
        <f t="shared" si="8"/>
        <v>-</v>
      </c>
      <c r="H109" s="1617" t="str">
        <f>IFERROR(AVERAGEIFS(N109:AS109,$N$11:$AS$11,"Asking Rate",$N$10:$AS$10,$B$204),"-")</f>
        <v>-</v>
      </c>
      <c r="I109" s="1616" t="str">
        <f t="shared" si="9"/>
        <v>-</v>
      </c>
      <c r="J109" s="1617" t="str">
        <f t="shared" si="10"/>
        <v>-</v>
      </c>
      <c r="K109" s="1618" t="str">
        <f t="shared" si="11"/>
        <v>-</v>
      </c>
      <c r="L109" t="str">
        <f>IFERROR(AVERAGEIFS(N109:AS109,$N$11:$AS$11,"Discount",$N$10:$AS$10,$B$204),"-")</f>
        <v>-</v>
      </c>
      <c r="M109" s="1619"/>
      <c r="N109" s="1620"/>
      <c r="O109" s="1628"/>
      <c r="P109" s="1629"/>
      <c r="Q109" s="1628"/>
      <c r="R109" s="1629"/>
      <c r="S109" s="1628"/>
      <c r="T109" s="1629"/>
      <c r="U109" s="1628"/>
      <c r="V109" s="1629"/>
      <c r="W109" s="1628"/>
      <c r="X109" s="1629"/>
      <c r="Y109" s="1628"/>
      <c r="Z109" s="1629"/>
      <c r="AA109" s="1628"/>
      <c r="AB109" s="1629"/>
      <c r="AC109" s="1628"/>
      <c r="AD109" s="1629"/>
      <c r="AE109" s="1628"/>
      <c r="AF109" s="1629"/>
      <c r="AG109" s="1628"/>
      <c r="AH109" s="1629"/>
      <c r="AI109" s="1628"/>
      <c r="AJ109" s="1629"/>
      <c r="AK109" s="1628"/>
      <c r="AL109" s="1629"/>
      <c r="AM109" s="1628"/>
      <c r="AN109" s="1629"/>
      <c r="AO109" s="1628"/>
      <c r="AP109" s="1629"/>
      <c r="AQ109" s="1628"/>
      <c r="AR109" s="1629"/>
      <c r="AS109" s="1628"/>
    </row>
    <row r="110" spans="2:45" ht="17.149999999999999" customHeight="1">
      <c r="B110" s="1626" t="s">
        <v>1071</v>
      </c>
      <c r="C110" s="322">
        <v>24</v>
      </c>
      <c r="D110" s="1627">
        <v>1</v>
      </c>
      <c r="E110" s="1627" t="s">
        <v>1042</v>
      </c>
      <c r="F110" s="320" t="s">
        <v>175</v>
      </c>
      <c r="G110" s="1616" t="str">
        <f t="shared" si="8"/>
        <v>-</v>
      </c>
      <c r="H110" s="1617" t="str">
        <f>IFERROR(AVERAGEIFS(N110:AS110,$N$11:$AS$11,"Asking Rate",$N$10:$AS$10,$B$204),"-")</f>
        <v>-</v>
      </c>
      <c r="I110" s="1616" t="str">
        <f t="shared" si="9"/>
        <v>-</v>
      </c>
      <c r="J110" s="1617" t="str">
        <f t="shared" si="10"/>
        <v>-</v>
      </c>
      <c r="K110" s="1618" t="str">
        <f t="shared" si="11"/>
        <v>-</v>
      </c>
      <c r="L110" t="str">
        <f>IFERROR(AVERAGEIFS(N110:AS110,$N$11:$AS$11,"Discount",$N$10:$AS$10,$B$204),"-")</f>
        <v>-</v>
      </c>
      <c r="M110" s="1619"/>
      <c r="N110" s="1620"/>
      <c r="O110" s="1628"/>
      <c r="P110" s="1629"/>
      <c r="Q110" s="1628"/>
      <c r="R110" s="1629"/>
      <c r="S110" s="1628"/>
      <c r="T110" s="1629"/>
      <c r="U110" s="1628"/>
      <c r="V110" s="1629"/>
      <c r="W110" s="1628"/>
      <c r="X110" s="1629"/>
      <c r="Y110" s="1628"/>
      <c r="Z110" s="1629"/>
      <c r="AA110" s="1628"/>
      <c r="AB110" s="1629"/>
      <c r="AC110" s="1628"/>
      <c r="AD110" s="1629"/>
      <c r="AE110" s="1628"/>
      <c r="AF110" s="1629"/>
      <c r="AG110" s="1628"/>
      <c r="AH110" s="1629"/>
      <c r="AI110" s="1628"/>
      <c r="AJ110" s="1629"/>
      <c r="AK110" s="1628"/>
      <c r="AL110" s="1629"/>
      <c r="AM110" s="1628"/>
      <c r="AN110" s="1629"/>
      <c r="AO110" s="1628"/>
      <c r="AP110" s="1629"/>
      <c r="AQ110" s="1628"/>
      <c r="AR110" s="1629"/>
      <c r="AS110" s="1628"/>
    </row>
    <row r="111" spans="2:45" ht="17.149999999999999" customHeight="1">
      <c r="B111" s="1626" t="s">
        <v>1072</v>
      </c>
      <c r="C111" s="322">
        <v>32</v>
      </c>
      <c r="D111" s="1627">
        <v>1</v>
      </c>
      <c r="E111" s="1627" t="s">
        <v>1042</v>
      </c>
      <c r="F111" s="320" t="s">
        <v>175</v>
      </c>
      <c r="G111" s="1616" t="str">
        <f t="shared" si="8"/>
        <v>-</v>
      </c>
      <c r="H111" s="1617" t="str">
        <f>IFERROR(AVERAGEIFS(N111:AS111,$N$11:$AS$11,"Asking Rate",$N$10:$AS$10,$B$204),"-")</f>
        <v>-</v>
      </c>
      <c r="I111" s="1616" t="str">
        <f t="shared" si="9"/>
        <v>-</v>
      </c>
      <c r="J111" s="1617" t="str">
        <f t="shared" si="10"/>
        <v>-</v>
      </c>
      <c r="K111" s="1618" t="str">
        <f t="shared" si="11"/>
        <v>-</v>
      </c>
      <c r="L111" t="str">
        <f>IFERROR(AVERAGEIFS(N111:AS111,$N$11:$AS$11,"Discount",$N$10:$AS$10,$B$204),"-")</f>
        <v>-</v>
      </c>
      <c r="M111" s="1619"/>
      <c r="N111" s="1620"/>
      <c r="O111" s="1628"/>
      <c r="P111" s="1629"/>
      <c r="Q111" s="1628"/>
      <c r="R111" s="1629"/>
      <c r="S111" s="1628"/>
      <c r="T111" s="1629"/>
      <c r="U111" s="1628"/>
      <c r="V111" s="1629"/>
      <c r="W111" s="1628"/>
      <c r="X111" s="1629"/>
      <c r="Y111" s="1628"/>
      <c r="Z111" s="1629"/>
      <c r="AA111" s="1628"/>
      <c r="AB111" s="1629"/>
      <c r="AC111" s="1628"/>
      <c r="AD111" s="1629"/>
      <c r="AE111" s="1628"/>
      <c r="AF111" s="1629"/>
      <c r="AG111" s="1628"/>
      <c r="AH111" s="1629"/>
      <c r="AI111" s="1628"/>
      <c r="AJ111" s="1629"/>
      <c r="AK111" s="1628"/>
      <c r="AL111" s="1629"/>
      <c r="AM111" s="1628"/>
      <c r="AN111" s="1629"/>
      <c r="AO111" s="1628"/>
      <c r="AP111" s="1629"/>
      <c r="AQ111" s="1628"/>
      <c r="AR111" s="1629"/>
      <c r="AS111" s="1628"/>
    </row>
    <row r="112" spans="2:45" ht="31.5" customHeight="1">
      <c r="B112" s="1626" t="s">
        <v>1073</v>
      </c>
      <c r="C112" s="322">
        <v>36</v>
      </c>
      <c r="D112" s="1627">
        <v>1</v>
      </c>
      <c r="E112" s="1627" t="s">
        <v>1042</v>
      </c>
      <c r="F112" s="320" t="s">
        <v>175</v>
      </c>
      <c r="G112" s="1616" t="str">
        <f t="shared" ref="G112:G113" si="12">IFERROR((H112/$C112),"-")</f>
        <v>-</v>
      </c>
      <c r="H112" s="1617" t="str">
        <f>IFERROR(AVERAGEIFS(N112:AS112,$N$11:$AS$11,"Asking Rate",$N$10:$AS$10,$B$204),"-")</f>
        <v>-</v>
      </c>
      <c r="I112" s="1616" t="str">
        <f t="shared" ref="I112:I113" si="13">IFERROR((J112/$C112),"-")</f>
        <v>-</v>
      </c>
      <c r="J112" s="1617" t="str">
        <f t="shared" si="10"/>
        <v>-</v>
      </c>
      <c r="K112" s="1618" t="str">
        <f t="shared" ref="K112:K113" si="14">IFERROR((L112/$C112),"-")</f>
        <v>-</v>
      </c>
      <c r="L112" t="str">
        <f>IFERROR(AVERAGEIFS(N112:AS112,$N$11:$AS$11,"Discount",$N$10:$AS$10,$B$204),"-")</f>
        <v>-</v>
      </c>
      <c r="M112" s="1619"/>
      <c r="N112" s="1620"/>
      <c r="O112" s="1628"/>
      <c r="P112" s="1629"/>
      <c r="Q112" s="1628"/>
      <c r="R112" s="1629"/>
      <c r="S112" s="1628"/>
      <c r="T112" s="1629"/>
      <c r="U112" s="1628"/>
      <c r="V112" s="1629"/>
      <c r="W112" s="1628"/>
      <c r="X112" s="1629"/>
      <c r="Y112" s="1628"/>
      <c r="Z112" s="1629"/>
      <c r="AA112" s="1628"/>
      <c r="AB112" s="1629"/>
      <c r="AC112" s="1628"/>
      <c r="AD112" s="1629"/>
      <c r="AE112" s="1628"/>
      <c r="AF112" s="1629"/>
      <c r="AG112" s="1628"/>
      <c r="AH112" s="1629"/>
      <c r="AI112" s="1628"/>
      <c r="AJ112" s="1629"/>
      <c r="AK112" s="1628"/>
      <c r="AL112" s="1629"/>
      <c r="AM112" s="1628"/>
      <c r="AN112" s="1629"/>
      <c r="AO112" s="1628"/>
      <c r="AP112" s="1629"/>
      <c r="AQ112" s="1628"/>
      <c r="AR112" s="1629"/>
      <c r="AS112" s="1628"/>
    </row>
    <row r="113" spans="1:45" ht="17.149999999999999" customHeight="1" thickBot="1">
      <c r="B113" s="1626"/>
      <c r="C113" s="322">
        <v>63</v>
      </c>
      <c r="D113" s="1627">
        <v>1</v>
      </c>
      <c r="E113" s="1627" t="s">
        <v>1042</v>
      </c>
      <c r="F113" s="320" t="s">
        <v>175</v>
      </c>
      <c r="G113" s="1616" t="str">
        <f t="shared" si="12"/>
        <v>-</v>
      </c>
      <c r="H113" s="1617" t="str">
        <f>IFERROR(AVERAGEIFS(N113:AS113,$N$11:$AS$11,"Asking Rate",$N$10:$AS$10,$B$204),"-")</f>
        <v>-</v>
      </c>
      <c r="I113" s="1616" t="str">
        <f t="shared" si="13"/>
        <v>-</v>
      </c>
      <c r="J113" s="1617" t="str">
        <f t="shared" si="10"/>
        <v>-</v>
      </c>
      <c r="K113" s="1618" t="str">
        <f t="shared" si="14"/>
        <v>-</v>
      </c>
      <c r="L113" t="str">
        <f>IFERROR(AVERAGEIFS(N113:AS113,$N$11:$AS$11,"Discount",$N$10:$AS$10,$B$204),"-")</f>
        <v>-</v>
      </c>
      <c r="M113" s="1619"/>
      <c r="N113" s="1620"/>
      <c r="O113" s="1628"/>
      <c r="P113" s="1629"/>
      <c r="Q113" s="1628"/>
      <c r="R113" s="1629"/>
      <c r="S113" s="1628"/>
      <c r="T113" s="1629"/>
      <c r="U113" s="1628"/>
      <c r="V113" s="1629"/>
      <c r="W113" s="1628"/>
      <c r="X113" s="1629"/>
      <c r="Y113" s="1628"/>
      <c r="Z113" s="1629"/>
      <c r="AA113" s="1628"/>
      <c r="AB113" s="1629"/>
      <c r="AC113" s="1628"/>
      <c r="AD113" s="1629"/>
      <c r="AE113" s="1628"/>
      <c r="AF113" s="1629"/>
      <c r="AG113" s="1628"/>
      <c r="AH113" s="1629"/>
      <c r="AI113" s="1628"/>
      <c r="AJ113" s="1629"/>
      <c r="AK113" s="1628"/>
      <c r="AL113" s="1629"/>
      <c r="AM113" s="1628"/>
      <c r="AN113" s="1629"/>
      <c r="AO113" s="1628"/>
      <c r="AP113" s="1629"/>
      <c r="AQ113" s="1628"/>
      <c r="AR113" s="1629"/>
      <c r="AS113" s="1628"/>
    </row>
    <row r="114" spans="1:45" ht="17.149999999999999" customHeight="1" thickBot="1">
      <c r="A114" t="s">
        <v>803</v>
      </c>
      <c r="B114" s="321" t="s">
        <v>1002</v>
      </c>
      <c r="C114" s="315" t="s">
        <v>1003</v>
      </c>
      <c r="D114" s="315" t="s">
        <v>1004</v>
      </c>
      <c r="E114" s="315" t="s">
        <v>312</v>
      </c>
      <c r="F114" s="315" t="s">
        <v>1005</v>
      </c>
      <c r="G114" s="316" t="s">
        <v>1006</v>
      </c>
      <c r="H114" s="1613" t="s">
        <v>1007</v>
      </c>
      <c r="I114" s="316" t="s">
        <v>1006</v>
      </c>
      <c r="J114" s="1613" t="s">
        <v>1007</v>
      </c>
      <c r="K114" s="1614" t="s">
        <v>1006</v>
      </c>
      <c r="L114" s="1614" t="s">
        <v>1007</v>
      </c>
      <c r="M114" s="1615"/>
      <c r="N114" s="317"/>
      <c r="O114" s="318"/>
      <c r="P114" s="317"/>
      <c r="Q114" s="318"/>
      <c r="R114" s="317"/>
      <c r="S114" s="318"/>
      <c r="T114" s="317"/>
      <c r="U114" s="318"/>
      <c r="V114" s="317"/>
      <c r="W114" s="318"/>
      <c r="X114" s="317"/>
      <c r="Y114" s="318"/>
      <c r="Z114" s="317"/>
      <c r="AA114" s="318"/>
      <c r="AB114" s="317"/>
      <c r="AC114" s="318"/>
      <c r="AD114" s="317"/>
      <c r="AE114" s="318"/>
      <c r="AF114" s="317"/>
      <c r="AG114" s="318"/>
      <c r="AH114" s="317"/>
      <c r="AI114" s="318"/>
      <c r="AJ114" s="317"/>
      <c r="AK114" s="318"/>
      <c r="AL114" s="317"/>
      <c r="AM114" s="318"/>
      <c r="AN114" s="317"/>
      <c r="AO114" s="318"/>
      <c r="AP114" s="317"/>
      <c r="AQ114" s="318"/>
      <c r="AR114" s="317"/>
      <c r="AS114" s="318"/>
    </row>
    <row r="115" spans="1:45" ht="17.149999999999999" customHeight="1">
      <c r="B115" s="1626"/>
      <c r="C115" s="322">
        <v>1.26</v>
      </c>
      <c r="D115" s="1627">
        <v>2</v>
      </c>
      <c r="E115" s="1627" t="s">
        <v>1074</v>
      </c>
      <c r="F115" s="320" t="s">
        <v>175</v>
      </c>
      <c r="G115" s="1616" t="str">
        <f t="shared" ref="G115:G146" si="15">IFERROR((H115/$C115),"-")</f>
        <v>-</v>
      </c>
      <c r="H115" s="1617" t="str">
        <f>IFERROR(AVERAGEIFS(N115:AS115,$N$11:$AS$11,"Asking Rate",$N$10:$AS$10,$B$204),"-")</f>
        <v>-</v>
      </c>
      <c r="I115" s="1616" t="str">
        <f t="shared" ref="I115:I146" si="16">IFERROR((J115/$C115),"-")</f>
        <v>-</v>
      </c>
      <c r="J115" s="1617" t="str">
        <f t="shared" ref="J115:J146" si="17">IFERROR(AVERAGEIF($N$9:$AS$9,"&lt;="&amp;$B$3,N115:AS115),"-")</f>
        <v>-</v>
      </c>
      <c r="K115" s="1632" t="str">
        <f t="shared" ref="K115:K146" si="18">IFERROR((L115/$C115),"-")</f>
        <v>-</v>
      </c>
      <c r="L115" t="str">
        <f>IFERROR(AVERAGEIFS(N115:AS115,$N$11:$AS$11,"Discount",$N$10:$AS$10,$B$204),"-")</f>
        <v>-</v>
      </c>
      <c r="M115" s="1619"/>
      <c r="N115" s="1620"/>
      <c r="O115" s="1628"/>
      <c r="P115" s="1620"/>
      <c r="Q115" s="1628"/>
      <c r="R115" s="1629"/>
      <c r="S115" s="1628"/>
      <c r="T115" s="1629"/>
      <c r="U115" s="1628"/>
      <c r="V115" s="1629"/>
      <c r="W115" s="1628"/>
      <c r="X115" s="1629"/>
      <c r="Y115" s="1628"/>
      <c r="Z115" s="1629"/>
      <c r="AA115" s="1628"/>
      <c r="AB115" s="1629"/>
      <c r="AC115" s="1628"/>
      <c r="AD115" s="1629"/>
      <c r="AE115" s="1628"/>
      <c r="AF115" s="1629"/>
      <c r="AG115" s="1628"/>
      <c r="AH115" s="1629"/>
      <c r="AI115" s="1628"/>
      <c r="AJ115" s="1629"/>
      <c r="AK115" s="1628"/>
      <c r="AL115" s="1629"/>
      <c r="AM115" s="1628"/>
      <c r="AN115" s="1629"/>
      <c r="AO115" s="1628"/>
      <c r="AP115" s="1629"/>
      <c r="AQ115" s="1628"/>
      <c r="AR115" s="1629"/>
      <c r="AS115" s="1628"/>
    </row>
    <row r="116" spans="1:45" ht="17.149999999999999" customHeight="1">
      <c r="B116" s="1626"/>
      <c r="C116" s="322">
        <v>0.5</v>
      </c>
      <c r="D116" s="1627">
        <v>2</v>
      </c>
      <c r="E116" s="1627" t="s">
        <v>1074</v>
      </c>
      <c r="F116" s="320" t="s">
        <v>175</v>
      </c>
      <c r="G116" s="1616" t="str">
        <f t="shared" si="15"/>
        <v>-</v>
      </c>
      <c r="H116" s="1617" t="str">
        <f>IFERROR(AVERAGEIFS(N116:AS116,$N$11:$AS$11,"Asking Rate",$N$10:$AS$10,$B$204),"-")</f>
        <v>-</v>
      </c>
      <c r="I116" s="1616" t="str">
        <f t="shared" si="16"/>
        <v>-</v>
      </c>
      <c r="J116" s="1617" t="str">
        <f t="shared" si="17"/>
        <v>-</v>
      </c>
      <c r="K116" s="1632" t="str">
        <f t="shared" si="18"/>
        <v>-</v>
      </c>
      <c r="L116" t="str">
        <f>IFERROR(AVERAGEIFS(N116:AS116,$N$11:$AS$11,"Discount",$N$10:$AS$10,$B$204),"-")</f>
        <v>-</v>
      </c>
      <c r="M116" s="1619"/>
      <c r="N116" s="1620"/>
      <c r="O116" s="1628"/>
      <c r="P116" s="1620"/>
      <c r="Q116" s="1628"/>
      <c r="R116" s="1629"/>
      <c r="S116" s="1628"/>
      <c r="T116" s="1629"/>
      <c r="U116" s="1628"/>
      <c r="V116" s="1629"/>
      <c r="W116" s="1628"/>
      <c r="X116" s="1629"/>
      <c r="Y116" s="1628"/>
      <c r="Z116" s="1629"/>
      <c r="AA116" s="1628"/>
      <c r="AB116" s="1629"/>
      <c r="AC116" s="1628"/>
      <c r="AD116" s="1629"/>
      <c r="AE116" s="1628"/>
      <c r="AF116" s="1629"/>
      <c r="AG116" s="1628"/>
      <c r="AH116" s="1629"/>
      <c r="AI116" s="1628"/>
      <c r="AJ116" s="1629"/>
      <c r="AK116" s="1628"/>
      <c r="AL116" s="1629"/>
      <c r="AM116" s="1628"/>
      <c r="AN116" s="1629"/>
      <c r="AO116" s="1628"/>
      <c r="AP116" s="1629"/>
      <c r="AQ116" s="1628"/>
      <c r="AR116" s="1629"/>
      <c r="AS116" s="1628"/>
    </row>
    <row r="117" spans="1:45" ht="17.149999999999999" customHeight="1">
      <c r="B117" s="1626"/>
      <c r="C117" s="322">
        <v>0.8</v>
      </c>
      <c r="D117" s="1627">
        <v>2</v>
      </c>
      <c r="E117" s="1627" t="s">
        <v>1074</v>
      </c>
      <c r="F117" s="320" t="s">
        <v>175</v>
      </c>
      <c r="G117" s="1616" t="str">
        <f t="shared" si="15"/>
        <v>-</v>
      </c>
      <c r="H117" s="1617" t="str">
        <f>IFERROR(AVERAGEIFS(N117:AS117,$N$11:$AS$11,"Asking Rate",$N$10:$AS$10,$B$204),"-")</f>
        <v>-</v>
      </c>
      <c r="I117" s="1616" t="str">
        <f t="shared" si="16"/>
        <v>-</v>
      </c>
      <c r="J117" s="1617" t="str">
        <f t="shared" si="17"/>
        <v>-</v>
      </c>
      <c r="K117" s="1632" t="str">
        <f t="shared" si="18"/>
        <v>-</v>
      </c>
      <c r="L117" t="str">
        <f>IFERROR(AVERAGEIFS(N117:AS117,$N$11:$AS$11,"Discount",$N$10:$AS$10,$B$204),"-")</f>
        <v>-</v>
      </c>
      <c r="M117" s="1619"/>
      <c r="N117" s="1629"/>
      <c r="O117" s="1628"/>
      <c r="P117" s="1620"/>
      <c r="Q117" s="1628"/>
      <c r="R117" s="1629"/>
      <c r="S117" s="1628"/>
      <c r="T117" s="1629"/>
      <c r="U117" s="1628"/>
      <c r="V117" s="1620"/>
      <c r="W117" s="1628"/>
      <c r="X117" s="1629"/>
      <c r="Y117" s="1628"/>
      <c r="Z117" s="1629"/>
      <c r="AA117" s="1628"/>
      <c r="AB117" s="1629"/>
      <c r="AC117" s="1628"/>
      <c r="AD117" s="1629"/>
      <c r="AE117" s="1628"/>
      <c r="AF117" s="1629"/>
      <c r="AG117" s="1628"/>
      <c r="AH117" s="1629"/>
      <c r="AI117" s="1628"/>
      <c r="AJ117" s="1629"/>
      <c r="AK117" s="1628"/>
      <c r="AL117" s="1629"/>
      <c r="AM117" s="1628"/>
      <c r="AN117" s="1629"/>
      <c r="AO117" s="1628"/>
      <c r="AP117" s="1629"/>
      <c r="AQ117" s="1628"/>
      <c r="AR117" s="1629"/>
      <c r="AS117" s="1628"/>
    </row>
    <row r="118" spans="1:45" ht="17.149999999999999" customHeight="1">
      <c r="B118" s="1626" t="s">
        <v>1075</v>
      </c>
      <c r="C118" s="322">
        <v>0.9</v>
      </c>
      <c r="D118" s="1627">
        <v>2</v>
      </c>
      <c r="E118" s="1627" t="s">
        <v>1074</v>
      </c>
      <c r="F118" s="320" t="s">
        <v>175</v>
      </c>
      <c r="G118" s="1616" t="str">
        <f t="shared" si="15"/>
        <v>-</v>
      </c>
      <c r="H118" s="1617" t="str">
        <f>IFERROR(AVERAGEIFS(N118:AS118,$N$11:$AS$11,"Asking Rate",$N$10:$AS$10,$B$204),"-")</f>
        <v>-</v>
      </c>
      <c r="I118" s="1616" t="str">
        <f t="shared" si="16"/>
        <v>-</v>
      </c>
      <c r="J118" s="1617" t="str">
        <f t="shared" si="17"/>
        <v>-</v>
      </c>
      <c r="K118" s="1632" t="str">
        <f t="shared" si="18"/>
        <v>-</v>
      </c>
      <c r="L118" t="str">
        <f>IFERROR(AVERAGEIFS(N118:AS118,$N$11:$AS$11,"Discount",$N$10:$AS$10,$B$204),"-")</f>
        <v>-</v>
      </c>
      <c r="M118" s="1619"/>
      <c r="N118" s="1629"/>
      <c r="O118" s="1628"/>
      <c r="P118" s="1620"/>
      <c r="Q118" s="1628"/>
      <c r="R118" s="1629"/>
      <c r="S118" s="1628"/>
      <c r="T118" s="1629"/>
      <c r="U118" s="1628"/>
      <c r="V118" s="1620"/>
      <c r="W118" s="1628"/>
      <c r="X118" s="1629"/>
      <c r="Y118" s="1628"/>
      <c r="Z118" s="1629"/>
      <c r="AA118" s="1628"/>
      <c r="AB118" s="1629"/>
      <c r="AC118" s="1628"/>
      <c r="AD118" s="1629"/>
      <c r="AE118" s="1628"/>
      <c r="AF118" s="1629"/>
      <c r="AG118" s="1628"/>
      <c r="AH118" s="1629"/>
      <c r="AI118" s="1628"/>
      <c r="AJ118" s="1629"/>
      <c r="AK118" s="1628"/>
      <c r="AL118" s="1629"/>
      <c r="AM118" s="1628"/>
      <c r="AN118" s="1629"/>
      <c r="AO118" s="1628"/>
      <c r="AP118" s="1629"/>
      <c r="AQ118" s="1628"/>
      <c r="AR118" s="1629"/>
      <c r="AS118" s="1628"/>
    </row>
    <row r="119" spans="1:45" ht="17.149999999999999" customHeight="1">
      <c r="B119" s="1626" t="s">
        <v>1041</v>
      </c>
      <c r="C119" s="322">
        <v>1</v>
      </c>
      <c r="D119" s="1627">
        <v>2</v>
      </c>
      <c r="E119" s="1627" t="s">
        <v>1074</v>
      </c>
      <c r="F119" s="320" t="s">
        <v>175</v>
      </c>
      <c r="G119" s="1616" t="str">
        <f t="shared" si="15"/>
        <v>-</v>
      </c>
      <c r="H119" s="1617" t="str">
        <f>IFERROR(AVERAGEIFS(N119:AS119,$N$11:$AS$11,"Asking Rate",$N$10:$AS$10,$B$204),"-")</f>
        <v>-</v>
      </c>
      <c r="I119" s="1616" t="str">
        <f t="shared" si="16"/>
        <v>-</v>
      </c>
      <c r="J119" s="1617" t="str">
        <f t="shared" si="17"/>
        <v>-</v>
      </c>
      <c r="K119" s="1632" t="str">
        <f t="shared" si="18"/>
        <v>-</v>
      </c>
      <c r="L119" t="str">
        <f>IFERROR(AVERAGEIFS(N119:AS119,$N$11:$AS$11,"Discount",$N$10:$AS$10,$B$204),"-")</f>
        <v>-</v>
      </c>
      <c r="M119" s="1619"/>
      <c r="N119" s="1629"/>
      <c r="O119" s="1628"/>
      <c r="P119" s="1620"/>
      <c r="Q119" s="1628"/>
      <c r="R119" s="1629"/>
      <c r="S119" s="1628"/>
      <c r="T119" s="1629"/>
      <c r="U119" s="1628"/>
      <c r="V119" s="1620"/>
      <c r="W119" s="1628"/>
      <c r="X119" s="1629"/>
      <c r="Y119" s="1628"/>
      <c r="Z119" s="1629"/>
      <c r="AA119" s="1628"/>
      <c r="AB119" s="1629"/>
      <c r="AC119" s="1628"/>
      <c r="AD119" s="1629"/>
      <c r="AE119" s="1628"/>
      <c r="AF119" s="1629"/>
      <c r="AG119" s="1628"/>
      <c r="AH119" s="1629"/>
      <c r="AI119" s="1628"/>
      <c r="AJ119" s="1629"/>
      <c r="AK119" s="1628"/>
      <c r="AL119" s="1629"/>
      <c r="AM119" s="1628"/>
      <c r="AN119" s="1629"/>
      <c r="AO119" s="1628"/>
      <c r="AP119" s="1629"/>
      <c r="AQ119" s="1628"/>
      <c r="AR119" s="1629"/>
      <c r="AS119" s="1628"/>
    </row>
    <row r="120" spans="1:45" ht="17.149999999999999" customHeight="1">
      <c r="B120" s="1626"/>
      <c r="C120" s="322">
        <v>1.5</v>
      </c>
      <c r="D120" s="1627">
        <v>2</v>
      </c>
      <c r="E120" s="1627" t="s">
        <v>1074</v>
      </c>
      <c r="F120" s="320" t="s">
        <v>175</v>
      </c>
      <c r="G120" s="1616" t="str">
        <f t="shared" si="15"/>
        <v>-</v>
      </c>
      <c r="H120" s="1617" t="str">
        <f>IFERROR(AVERAGEIFS(N120:AS120,$N$11:$AS$11,"Asking Rate",$N$10:$AS$10,$B$204),"-")</f>
        <v>-</v>
      </c>
      <c r="I120" s="1616" t="str">
        <f t="shared" si="16"/>
        <v>-</v>
      </c>
      <c r="J120" s="1617" t="str">
        <f t="shared" si="17"/>
        <v>-</v>
      </c>
      <c r="K120" s="1632" t="str">
        <f t="shared" si="18"/>
        <v>-</v>
      </c>
      <c r="L120" t="str">
        <f>IFERROR(AVERAGEIFS(N120:AS120,$N$11:$AS$11,"Discount",$N$10:$AS$10,$B$204),"-")</f>
        <v>-</v>
      </c>
      <c r="M120" s="1619"/>
      <c r="N120" s="1629"/>
      <c r="O120" s="1628"/>
      <c r="P120" s="1620"/>
      <c r="Q120" s="1628"/>
      <c r="R120" s="1629"/>
      <c r="S120" s="1628"/>
      <c r="T120" s="1629"/>
      <c r="U120" s="1628"/>
      <c r="V120" s="1620"/>
      <c r="W120" s="1628"/>
      <c r="X120" s="1629"/>
      <c r="Y120" s="1628"/>
      <c r="Z120" s="1629"/>
      <c r="AA120" s="1628"/>
      <c r="AB120" s="1629"/>
      <c r="AC120" s="1628"/>
      <c r="AD120" s="1629"/>
      <c r="AE120" s="1628"/>
      <c r="AF120" s="1629"/>
      <c r="AG120" s="1628"/>
      <c r="AH120" s="1629"/>
      <c r="AI120" s="1628"/>
      <c r="AJ120" s="1629"/>
      <c r="AK120" s="1628"/>
      <c r="AL120" s="1629"/>
      <c r="AM120" s="1628"/>
      <c r="AN120" s="1629"/>
      <c r="AO120" s="1628"/>
      <c r="AP120" s="1629"/>
      <c r="AQ120" s="1628"/>
      <c r="AR120" s="1629"/>
      <c r="AS120" s="1628"/>
    </row>
    <row r="121" spans="1:45" ht="17.149999999999999" customHeight="1">
      <c r="B121" s="1626"/>
      <c r="C121" s="322">
        <v>1.69</v>
      </c>
      <c r="D121" s="1627">
        <v>2</v>
      </c>
      <c r="E121" s="1627" t="s">
        <v>1074</v>
      </c>
      <c r="F121" s="320" t="s">
        <v>175</v>
      </c>
      <c r="G121" s="1616" t="str">
        <f t="shared" si="15"/>
        <v>-</v>
      </c>
      <c r="H121" s="1617" t="str">
        <f>IFERROR(AVERAGEIFS(N121:AS121,$N$11:$AS$11,"Asking Rate",$N$10:$AS$10,$B$204),"-")</f>
        <v>-</v>
      </c>
      <c r="I121" s="1616" t="str">
        <f t="shared" si="16"/>
        <v>-</v>
      </c>
      <c r="J121" s="1617" t="str">
        <f t="shared" si="17"/>
        <v>-</v>
      </c>
      <c r="K121" s="1632" t="str">
        <f t="shared" si="18"/>
        <v>-</v>
      </c>
      <c r="L121" t="str">
        <f>IFERROR(AVERAGEIFS(N121:AS121,$N$11:$AS$11,"Discount",$N$10:$AS$10,$B$204),"-")</f>
        <v>-</v>
      </c>
      <c r="M121" s="1619"/>
      <c r="N121" s="1629"/>
      <c r="O121" s="1628"/>
      <c r="P121" s="1620"/>
      <c r="Q121" s="1628"/>
      <c r="R121" s="1629"/>
      <c r="S121" s="1628"/>
      <c r="T121" s="1629"/>
      <c r="U121" s="1628"/>
      <c r="V121" s="1620"/>
      <c r="W121" s="1628"/>
      <c r="X121" s="1629"/>
      <c r="Y121" s="1628"/>
      <c r="Z121" s="1629"/>
      <c r="AA121" s="1628"/>
      <c r="AB121" s="1629"/>
      <c r="AC121" s="1628"/>
      <c r="AD121" s="1629"/>
      <c r="AE121" s="1628"/>
      <c r="AF121" s="1629"/>
      <c r="AG121" s="1628"/>
      <c r="AH121" s="1629"/>
      <c r="AI121" s="1628"/>
      <c r="AJ121" s="1629"/>
      <c r="AK121" s="1628"/>
      <c r="AL121" s="1629"/>
      <c r="AM121" s="1628"/>
      <c r="AN121" s="1629"/>
      <c r="AO121" s="1628"/>
      <c r="AP121" s="1629"/>
      <c r="AQ121" s="1628"/>
      <c r="AR121" s="1629"/>
      <c r="AS121" s="1628"/>
    </row>
    <row r="122" spans="1:45" ht="17.149999999999999" customHeight="1">
      <c r="B122" s="1626" t="s">
        <v>1076</v>
      </c>
      <c r="C122" s="322">
        <v>1.8</v>
      </c>
      <c r="D122" s="1627">
        <v>2</v>
      </c>
      <c r="E122" s="1627" t="s">
        <v>1074</v>
      </c>
      <c r="F122" s="320" t="s">
        <v>175</v>
      </c>
      <c r="G122" s="1616" t="str">
        <f t="shared" si="15"/>
        <v>-</v>
      </c>
      <c r="H122" s="1617" t="str">
        <f>IFERROR(AVERAGEIFS(N122:AS122,$N$11:$AS$11,"Asking Rate",$N$10:$AS$10,$B$204),"-")</f>
        <v>-</v>
      </c>
      <c r="I122" s="1616" t="str">
        <f t="shared" si="16"/>
        <v>-</v>
      </c>
      <c r="J122" s="1617" t="str">
        <f t="shared" si="17"/>
        <v>-</v>
      </c>
      <c r="K122" s="1632" t="str">
        <f t="shared" si="18"/>
        <v>-</v>
      </c>
      <c r="L122" t="str">
        <f>IFERROR(AVERAGEIFS(N122:AS122,$N$11:$AS$11,"Discount",$N$10:$AS$10,$B$204),"-")</f>
        <v>-</v>
      </c>
      <c r="M122" s="1619"/>
      <c r="N122" s="1629"/>
      <c r="O122" s="1628"/>
      <c r="P122" s="1620"/>
      <c r="Q122" s="1628"/>
      <c r="R122" s="1629"/>
      <c r="S122" s="1628"/>
      <c r="T122" s="1629"/>
      <c r="U122" s="1628"/>
      <c r="V122" s="1620"/>
      <c r="W122" s="1628"/>
      <c r="X122" s="1629"/>
      <c r="Y122" s="1628"/>
      <c r="Z122" s="1629"/>
      <c r="AA122" s="1628"/>
      <c r="AB122" s="1629"/>
      <c r="AC122" s="1628"/>
      <c r="AD122" s="1629"/>
      <c r="AE122" s="1628"/>
      <c r="AF122" s="1629"/>
      <c r="AG122" s="1628"/>
      <c r="AH122" s="1629"/>
      <c r="AI122" s="1628"/>
      <c r="AJ122" s="1629"/>
      <c r="AK122" s="1628"/>
      <c r="AL122" s="1629"/>
      <c r="AM122" s="1628"/>
      <c r="AN122" s="1629"/>
      <c r="AO122" s="1628"/>
      <c r="AP122" s="1629"/>
      <c r="AQ122" s="1628"/>
      <c r="AR122" s="1629"/>
      <c r="AS122" s="1628"/>
    </row>
    <row r="123" spans="1:45" ht="17.149999999999999" customHeight="1">
      <c r="B123" s="1626" t="s">
        <v>1043</v>
      </c>
      <c r="C123" s="322">
        <v>2.1</v>
      </c>
      <c r="D123" s="1627">
        <v>2</v>
      </c>
      <c r="E123" s="1627" t="s">
        <v>1074</v>
      </c>
      <c r="F123" s="320" t="s">
        <v>175</v>
      </c>
      <c r="G123" s="1616" t="str">
        <f t="shared" si="15"/>
        <v>-</v>
      </c>
      <c r="H123" s="1617" t="str">
        <f>IFERROR(AVERAGEIFS(N123:AS123,$N$11:$AS$11,"Asking Rate",$N$10:$AS$10,$B$204),"-")</f>
        <v>-</v>
      </c>
      <c r="I123" s="1616" t="str">
        <f t="shared" si="16"/>
        <v>-</v>
      </c>
      <c r="J123" s="1617" t="str">
        <f t="shared" si="17"/>
        <v>-</v>
      </c>
      <c r="K123" s="1632" t="str">
        <f t="shared" si="18"/>
        <v>-</v>
      </c>
      <c r="L123" t="str">
        <f>IFERROR(AVERAGEIFS(N123:AS123,$N$11:$AS$11,"Discount",$N$10:$AS$10,$B$204),"-")</f>
        <v>-</v>
      </c>
      <c r="M123" s="1619"/>
      <c r="N123" s="1629"/>
      <c r="O123" s="1628"/>
      <c r="P123" s="1620"/>
      <c r="Q123" s="1628"/>
      <c r="R123" s="1629"/>
      <c r="S123" s="1628"/>
      <c r="T123" s="1629"/>
      <c r="U123" s="1628"/>
      <c r="V123" s="1620"/>
      <c r="W123" s="1628"/>
      <c r="X123" s="1629"/>
      <c r="Y123" s="1628"/>
      <c r="Z123" s="1629"/>
      <c r="AA123" s="1628"/>
      <c r="AB123" s="1629"/>
      <c r="AC123" s="1628"/>
      <c r="AD123" s="1629"/>
      <c r="AE123" s="1628"/>
      <c r="AF123" s="1629"/>
      <c r="AG123" s="1628"/>
      <c r="AH123" s="1629"/>
      <c r="AI123" s="1628"/>
      <c r="AJ123" s="1629"/>
      <c r="AK123" s="1628"/>
      <c r="AL123" s="1629"/>
      <c r="AM123" s="1628"/>
      <c r="AN123" s="1629"/>
      <c r="AO123" s="1628"/>
      <c r="AP123" s="1629"/>
      <c r="AQ123" s="1628"/>
      <c r="AR123" s="1629"/>
      <c r="AS123" s="1628"/>
    </row>
    <row r="124" spans="1:45" ht="17.149999999999999" customHeight="1">
      <c r="B124" s="1626" t="s">
        <v>1010</v>
      </c>
      <c r="C124" s="322">
        <v>2.25</v>
      </c>
      <c r="D124" s="1627">
        <v>2</v>
      </c>
      <c r="E124" s="1627" t="s">
        <v>1074</v>
      </c>
      <c r="F124" s="320" t="s">
        <v>175</v>
      </c>
      <c r="G124" s="1616" t="str">
        <f t="shared" si="15"/>
        <v>-</v>
      </c>
      <c r="H124" s="1617" t="str">
        <f>IFERROR(AVERAGEIFS(N124:AS124,$N$11:$AS$11,"Asking Rate",$N$10:$AS$10,$B$204),"-")</f>
        <v>-</v>
      </c>
      <c r="I124" s="1616" t="str">
        <f t="shared" si="16"/>
        <v>-</v>
      </c>
      <c r="J124" s="1617" t="str">
        <f t="shared" si="17"/>
        <v>-</v>
      </c>
      <c r="K124" s="1632" t="str">
        <f t="shared" si="18"/>
        <v>-</v>
      </c>
      <c r="L124" t="str">
        <f>IFERROR(AVERAGEIFS(N124:AS124,$N$11:$AS$11,"Discount",$N$10:$AS$10,$B$204),"-")</f>
        <v>-</v>
      </c>
      <c r="M124" s="1619"/>
      <c r="N124" s="1630"/>
      <c r="O124" s="1628"/>
      <c r="P124" s="1631"/>
      <c r="Q124" s="1628"/>
      <c r="R124" s="1629"/>
      <c r="S124" s="1628"/>
      <c r="T124" s="1629"/>
      <c r="U124" s="1628"/>
      <c r="V124" s="1620"/>
      <c r="W124" s="1628"/>
      <c r="X124" s="1629"/>
      <c r="Y124" s="1628"/>
      <c r="Z124" s="1629"/>
      <c r="AA124" s="1628"/>
      <c r="AB124" s="1629"/>
      <c r="AC124" s="1628"/>
      <c r="AD124" s="1629"/>
      <c r="AE124" s="1628"/>
      <c r="AF124" s="1629"/>
      <c r="AG124" s="1628"/>
      <c r="AH124" s="1629"/>
      <c r="AI124" s="1628"/>
      <c r="AJ124" s="1629"/>
      <c r="AK124" s="1628"/>
      <c r="AL124" s="1629"/>
      <c r="AM124" s="1628"/>
      <c r="AN124" s="1629"/>
      <c r="AO124" s="1628"/>
      <c r="AP124" s="1629"/>
      <c r="AQ124" s="1628"/>
      <c r="AR124" s="1629"/>
      <c r="AS124" s="1628"/>
    </row>
    <row r="125" spans="1:45" ht="17.149999999999999" customHeight="1">
      <c r="B125" s="1626"/>
      <c r="C125" s="322">
        <v>2.2999999999999998</v>
      </c>
      <c r="D125" s="1627">
        <v>2</v>
      </c>
      <c r="E125" s="1627" t="s">
        <v>1074</v>
      </c>
      <c r="F125" s="320" t="s">
        <v>175</v>
      </c>
      <c r="G125" s="1616" t="str">
        <f t="shared" si="15"/>
        <v>-</v>
      </c>
      <c r="H125" s="1617" t="str">
        <f>IFERROR(AVERAGEIFS(N125:AS125,$N$11:$AS$11,"Asking Rate",$N$10:$AS$10,$B$204),"-")</f>
        <v>-</v>
      </c>
      <c r="I125" s="1616" t="str">
        <f t="shared" si="16"/>
        <v>-</v>
      </c>
      <c r="J125" s="1617" t="str">
        <f t="shared" si="17"/>
        <v>-</v>
      </c>
      <c r="K125" s="1632" t="str">
        <f t="shared" si="18"/>
        <v>-</v>
      </c>
      <c r="L125" t="str">
        <f>IFERROR(AVERAGEIFS(N125:AS125,$N$11:$AS$11,"Discount",$N$10:$AS$10,$B$204),"-")</f>
        <v>-</v>
      </c>
      <c r="M125" s="1619"/>
      <c r="N125" s="1629"/>
      <c r="O125" s="1628"/>
      <c r="P125" s="1620"/>
      <c r="Q125" s="1628"/>
      <c r="R125" s="1629"/>
      <c r="S125" s="1628"/>
      <c r="T125" s="1629"/>
      <c r="U125" s="1628"/>
      <c r="V125" s="1620"/>
      <c r="W125" s="1628"/>
      <c r="X125" s="1629"/>
      <c r="Y125" s="1628"/>
      <c r="Z125" s="1629"/>
      <c r="AA125" s="1628"/>
      <c r="AB125" s="1629"/>
      <c r="AC125" s="1628"/>
      <c r="AD125" s="1629"/>
      <c r="AE125" s="1628"/>
      <c r="AF125" s="1629"/>
      <c r="AG125" s="1628"/>
      <c r="AH125" s="1629"/>
      <c r="AI125" s="1628"/>
      <c r="AJ125" s="1629"/>
      <c r="AK125" s="1628"/>
      <c r="AL125" s="1629"/>
      <c r="AM125" s="1628"/>
      <c r="AN125" s="1629"/>
      <c r="AO125" s="1628"/>
      <c r="AP125" s="1629"/>
      <c r="AQ125" s="1628"/>
      <c r="AR125" s="1629"/>
      <c r="AS125" s="1628"/>
    </row>
    <row r="126" spans="1:45" ht="17.149999999999999" customHeight="1">
      <c r="B126" s="1626"/>
      <c r="C126" s="322">
        <v>2.38</v>
      </c>
      <c r="D126" s="1627">
        <v>2</v>
      </c>
      <c r="E126" s="1627" t="s">
        <v>1074</v>
      </c>
      <c r="F126" s="320" t="s">
        <v>175</v>
      </c>
      <c r="G126" s="1616" t="str">
        <f t="shared" si="15"/>
        <v>-</v>
      </c>
      <c r="H126" s="1617" t="str">
        <f>IFERROR(AVERAGEIFS(N126:AS126,$N$11:$AS$11,"Asking Rate",$N$10:$AS$10,$B$204),"-")</f>
        <v>-</v>
      </c>
      <c r="I126" s="1616" t="str">
        <f t="shared" si="16"/>
        <v>-</v>
      </c>
      <c r="J126" s="1617" t="str">
        <f t="shared" si="17"/>
        <v>-</v>
      </c>
      <c r="K126" s="1632" t="str">
        <f t="shared" si="18"/>
        <v>-</v>
      </c>
      <c r="L126" t="str">
        <f>IFERROR(AVERAGEIFS(N126:AS126,$N$11:$AS$11,"Discount",$N$10:$AS$10,$B$204),"-")</f>
        <v>-</v>
      </c>
      <c r="M126" s="1619"/>
      <c r="N126" s="1629"/>
      <c r="O126" s="1628"/>
      <c r="P126" s="1620"/>
      <c r="Q126" s="1628"/>
      <c r="R126" s="1629"/>
      <c r="S126" s="1628"/>
      <c r="T126" s="1629"/>
      <c r="U126" s="1628"/>
      <c r="V126" s="1620"/>
      <c r="W126" s="1628"/>
      <c r="X126" s="1629"/>
      <c r="Y126" s="1628"/>
      <c r="Z126" s="1629"/>
      <c r="AA126" s="1628"/>
      <c r="AB126" s="1629"/>
      <c r="AC126" s="1628"/>
      <c r="AD126" s="1629"/>
      <c r="AE126" s="1628"/>
      <c r="AF126" s="1629"/>
      <c r="AG126" s="1628"/>
      <c r="AH126" s="1629"/>
      <c r="AI126" s="1628"/>
      <c r="AJ126" s="1629"/>
      <c r="AK126" s="1628"/>
      <c r="AL126" s="1629"/>
      <c r="AM126" s="1628"/>
      <c r="AN126" s="1629"/>
      <c r="AO126" s="1628"/>
      <c r="AP126" s="1629"/>
      <c r="AQ126" s="1628"/>
      <c r="AR126" s="1629"/>
      <c r="AS126" s="1628"/>
    </row>
    <row r="127" spans="1:45" ht="17.149999999999999" customHeight="1">
      <c r="B127" s="1626" t="s">
        <v>1044</v>
      </c>
      <c r="C127" s="322">
        <v>2.7</v>
      </c>
      <c r="D127" s="1627">
        <v>2</v>
      </c>
      <c r="E127" s="1627" t="s">
        <v>1074</v>
      </c>
      <c r="F127" s="320" t="s">
        <v>175</v>
      </c>
      <c r="G127" s="1616" t="str">
        <f t="shared" si="15"/>
        <v>-</v>
      </c>
      <c r="H127" s="1617" t="str">
        <f>IFERROR(AVERAGEIFS(N127:AS127,$N$11:$AS$11,"Asking Rate",$N$10:$AS$10,$B$204),"-")</f>
        <v>-</v>
      </c>
      <c r="I127" s="1616" t="str">
        <f t="shared" si="16"/>
        <v>-</v>
      </c>
      <c r="J127" s="1617" t="str">
        <f t="shared" si="17"/>
        <v>-</v>
      </c>
      <c r="K127" s="1632" t="str">
        <f t="shared" si="18"/>
        <v>-</v>
      </c>
      <c r="L127" t="str">
        <f>IFERROR(AVERAGEIFS(N127:AS127,$N$11:$AS$11,"Discount",$N$10:$AS$10,$B$204),"-")</f>
        <v>-</v>
      </c>
      <c r="M127" s="1619"/>
      <c r="N127" s="1629"/>
      <c r="O127" s="1628"/>
      <c r="P127" s="1620"/>
      <c r="Q127" s="1628"/>
      <c r="R127" s="1629"/>
      <c r="S127" s="1628"/>
      <c r="T127" s="1629"/>
      <c r="U127" s="1628"/>
      <c r="V127" s="1620"/>
      <c r="W127" s="1628"/>
      <c r="X127" s="1629"/>
      <c r="Y127" s="1628"/>
      <c r="Z127" s="1629"/>
      <c r="AA127" s="1628"/>
      <c r="AB127" s="1629"/>
      <c r="AC127" s="1628"/>
      <c r="AD127" s="1629"/>
      <c r="AE127" s="1628"/>
      <c r="AF127" s="1629"/>
      <c r="AG127" s="1628"/>
      <c r="AH127" s="1629"/>
      <c r="AI127" s="1628"/>
      <c r="AJ127" s="1629"/>
      <c r="AK127" s="1628"/>
      <c r="AL127" s="1629"/>
      <c r="AM127" s="1628"/>
      <c r="AN127" s="1629"/>
      <c r="AO127" s="1628"/>
      <c r="AP127" s="1629"/>
      <c r="AQ127" s="1628"/>
      <c r="AR127" s="1629"/>
      <c r="AS127" s="1628"/>
    </row>
    <row r="128" spans="1:45" ht="17.149999999999999" customHeight="1">
      <c r="B128" s="1626" t="s">
        <v>1012</v>
      </c>
      <c r="C128" s="322">
        <v>3</v>
      </c>
      <c r="D128" s="1627">
        <v>2</v>
      </c>
      <c r="E128" s="1627" t="s">
        <v>1074</v>
      </c>
      <c r="F128" s="320" t="s">
        <v>175</v>
      </c>
      <c r="G128" s="1616" t="str">
        <f t="shared" si="15"/>
        <v>-</v>
      </c>
      <c r="H128" s="1617" t="str">
        <f>IFERROR(AVERAGEIFS(N128:AS128,$N$11:$AS$11,"Asking Rate",$N$10:$AS$10,$B$204),"-")</f>
        <v>-</v>
      </c>
      <c r="I128" s="1616" t="str">
        <f t="shared" si="16"/>
        <v>-</v>
      </c>
      <c r="J128" s="1617" t="str">
        <f t="shared" si="17"/>
        <v>-</v>
      </c>
      <c r="K128" s="1632" t="str">
        <f t="shared" si="18"/>
        <v>-</v>
      </c>
      <c r="L128" t="str">
        <f>IFERROR(AVERAGEIFS(N128:AS128,$N$11:$AS$11,"Discount",$N$10:$AS$10,$B$204),"-")</f>
        <v>-</v>
      </c>
      <c r="M128" s="1619"/>
      <c r="N128" s="1630"/>
      <c r="O128" s="1628"/>
      <c r="P128" s="1620"/>
      <c r="Q128" s="1628"/>
      <c r="R128" s="1629"/>
      <c r="S128" s="1628"/>
      <c r="T128" s="1629"/>
      <c r="U128" s="1628"/>
      <c r="V128" s="1620"/>
      <c r="W128" s="1628"/>
      <c r="X128" s="1629"/>
      <c r="Y128" s="1628"/>
      <c r="Z128" s="1629"/>
      <c r="AA128" s="1628"/>
      <c r="AB128" s="1629"/>
      <c r="AC128" s="1628"/>
      <c r="AD128" s="1629"/>
      <c r="AE128" s="1628"/>
      <c r="AF128" s="1629"/>
      <c r="AG128" s="1628"/>
      <c r="AH128" s="1629"/>
      <c r="AI128" s="1628"/>
      <c r="AJ128" s="1629"/>
      <c r="AK128" s="1628"/>
      <c r="AL128" s="1629"/>
      <c r="AM128" s="1628"/>
      <c r="AN128" s="1629"/>
      <c r="AO128" s="1628"/>
      <c r="AP128" s="1629"/>
      <c r="AQ128" s="1628"/>
      <c r="AR128" s="1629"/>
      <c r="AS128" s="1628"/>
    </row>
    <row r="129" spans="2:45" ht="17.149999999999999" customHeight="1">
      <c r="B129" s="1626" t="s">
        <v>1045</v>
      </c>
      <c r="C129" s="322">
        <v>3.15</v>
      </c>
      <c r="D129" s="1627">
        <v>2</v>
      </c>
      <c r="E129" s="1627" t="s">
        <v>1074</v>
      </c>
      <c r="F129" s="320" t="s">
        <v>175</v>
      </c>
      <c r="G129" s="1616" t="str">
        <f t="shared" si="15"/>
        <v>-</v>
      </c>
      <c r="H129" s="1617" t="str">
        <f>IFERROR(AVERAGEIFS(N129:AS129,$N$11:$AS$11,"Asking Rate",$N$10:$AS$10,$B$204),"-")</f>
        <v>-</v>
      </c>
      <c r="I129" s="1616" t="str">
        <f t="shared" si="16"/>
        <v>-</v>
      </c>
      <c r="J129" s="1617" t="str">
        <f t="shared" si="17"/>
        <v>-</v>
      </c>
      <c r="K129" s="1632" t="str">
        <f t="shared" si="18"/>
        <v>-</v>
      </c>
      <c r="L129" t="str">
        <f>IFERROR(AVERAGEIFS(N129:AS129,$N$11:$AS$11,"Discount",$N$10:$AS$10,$B$204),"-")</f>
        <v>-</v>
      </c>
      <c r="M129" s="1619"/>
      <c r="N129" s="1629"/>
      <c r="O129" s="1628"/>
      <c r="P129" s="1620"/>
      <c r="Q129" s="1628"/>
      <c r="R129" s="1629"/>
      <c r="S129" s="1628"/>
      <c r="T129" s="1629"/>
      <c r="U129" s="1628"/>
      <c r="V129" s="1620"/>
      <c r="W129" s="1628"/>
      <c r="X129" s="1629"/>
      <c r="Y129" s="1628"/>
      <c r="Z129" s="1629"/>
      <c r="AA129" s="1628"/>
      <c r="AB129" s="1629"/>
      <c r="AC129" s="1628"/>
      <c r="AD129" s="1629"/>
      <c r="AE129" s="1628"/>
      <c r="AF129" s="1629"/>
      <c r="AG129" s="1628"/>
      <c r="AH129" s="1629"/>
      <c r="AI129" s="1628"/>
      <c r="AJ129" s="1629"/>
      <c r="AK129" s="1628"/>
      <c r="AL129" s="1629"/>
      <c r="AM129" s="1628"/>
      <c r="AN129" s="1629"/>
      <c r="AO129" s="1628"/>
      <c r="AP129" s="1629"/>
      <c r="AQ129" s="1628"/>
      <c r="AR129" s="1629"/>
      <c r="AS129" s="1628"/>
    </row>
    <row r="130" spans="2:45" ht="17.149999999999999" customHeight="1">
      <c r="B130" s="1626" t="s">
        <v>1077</v>
      </c>
      <c r="C130" s="322">
        <v>3.5</v>
      </c>
      <c r="D130" s="1627">
        <v>2</v>
      </c>
      <c r="E130" s="1627" t="s">
        <v>1074</v>
      </c>
      <c r="F130" s="320" t="s">
        <v>175</v>
      </c>
      <c r="G130" s="1616" t="str">
        <f t="shared" si="15"/>
        <v>-</v>
      </c>
      <c r="H130" s="1617" t="str">
        <f>IFERROR(AVERAGEIFS(N130:AS130,$N$11:$AS$11,"Asking Rate",$N$10:$AS$10,$B$204),"-")</f>
        <v>-</v>
      </c>
      <c r="I130" s="1616" t="str">
        <f t="shared" si="16"/>
        <v>-</v>
      </c>
      <c r="J130" s="1617" t="str">
        <f t="shared" si="17"/>
        <v>-</v>
      </c>
      <c r="K130" s="1632" t="str">
        <f t="shared" si="18"/>
        <v>-</v>
      </c>
      <c r="L130" t="str">
        <f>IFERROR(AVERAGEIFS(N130:AS130,$N$11:$AS$11,"Discount",$N$10:$AS$10,$B$204),"-")</f>
        <v>-</v>
      </c>
      <c r="M130" s="1619"/>
      <c r="N130" s="1629"/>
      <c r="O130" s="1628"/>
      <c r="P130" s="1620"/>
      <c r="Q130" s="1628"/>
      <c r="R130" s="1629"/>
      <c r="S130" s="1628"/>
      <c r="T130" s="1629"/>
      <c r="U130" s="1628"/>
      <c r="V130" s="1620"/>
      <c r="W130" s="1628"/>
      <c r="X130" s="1629"/>
      <c r="Y130" s="1628"/>
      <c r="Z130" s="1629"/>
      <c r="AA130" s="1628"/>
      <c r="AB130" s="1629"/>
      <c r="AC130" s="1628"/>
      <c r="AD130" s="1629"/>
      <c r="AE130" s="1628"/>
      <c r="AF130" s="1629"/>
      <c r="AG130" s="1628"/>
      <c r="AH130" s="1629"/>
      <c r="AI130" s="1628"/>
      <c r="AJ130" s="1629"/>
      <c r="AK130" s="1628"/>
      <c r="AL130" s="1629"/>
      <c r="AM130" s="1628"/>
      <c r="AN130" s="1629"/>
      <c r="AO130" s="1628"/>
      <c r="AP130" s="1629"/>
      <c r="AQ130" s="1628"/>
      <c r="AR130" s="1629"/>
      <c r="AS130" s="1628"/>
    </row>
    <row r="131" spans="2:45" ht="17.149999999999999" customHeight="1">
      <c r="B131" s="1626" t="s">
        <v>1046</v>
      </c>
      <c r="C131" s="322">
        <v>3.75</v>
      </c>
      <c r="D131" s="1627">
        <v>2</v>
      </c>
      <c r="E131" s="1627" t="s">
        <v>1074</v>
      </c>
      <c r="F131" s="320" t="s">
        <v>175</v>
      </c>
      <c r="G131" s="1616" t="str">
        <f t="shared" si="15"/>
        <v>-</v>
      </c>
      <c r="H131" s="1617" t="str">
        <f>IFERROR(AVERAGEIFS(N131:AS131,$N$11:$AS$11,"Asking Rate",$N$10:$AS$10,$B$204),"-")</f>
        <v>-</v>
      </c>
      <c r="I131" s="1616" t="str">
        <f t="shared" si="16"/>
        <v>-</v>
      </c>
      <c r="J131" s="1617" t="str">
        <f t="shared" si="17"/>
        <v>-</v>
      </c>
      <c r="K131" s="1632" t="str">
        <f t="shared" si="18"/>
        <v>-</v>
      </c>
      <c r="L131" t="str">
        <f>IFERROR(AVERAGEIFS(N131:AS131,$N$11:$AS$11,"Discount",$N$10:$AS$10,$B$204),"-")</f>
        <v>-</v>
      </c>
      <c r="M131" s="1619"/>
      <c r="N131" s="1629"/>
      <c r="O131" s="1628"/>
      <c r="P131" s="1629"/>
      <c r="Q131" s="1628"/>
      <c r="R131" s="1629"/>
      <c r="S131" s="1628"/>
      <c r="T131" s="1629"/>
      <c r="U131" s="1628"/>
      <c r="V131" s="1620"/>
      <c r="W131" s="1628"/>
      <c r="X131" s="1629"/>
      <c r="Y131" s="1628"/>
      <c r="Z131" s="1629"/>
      <c r="AA131" s="1628"/>
      <c r="AB131" s="1629"/>
      <c r="AC131" s="1628"/>
      <c r="AD131" s="1629"/>
      <c r="AE131" s="1628"/>
      <c r="AF131" s="1629"/>
      <c r="AG131" s="1628"/>
      <c r="AH131" s="1629"/>
      <c r="AI131" s="1628"/>
      <c r="AJ131" s="1629"/>
      <c r="AK131" s="1628"/>
      <c r="AL131" s="1629"/>
      <c r="AM131" s="1628"/>
      <c r="AN131" s="1629"/>
      <c r="AO131" s="1628"/>
      <c r="AP131" s="1629"/>
      <c r="AQ131" s="1628"/>
      <c r="AR131" s="1629"/>
      <c r="AS131" s="1628"/>
    </row>
    <row r="132" spans="2:45" ht="17.149999999999999" customHeight="1">
      <c r="B132" s="1626" t="s">
        <v>1078</v>
      </c>
      <c r="C132" s="322">
        <v>3.78</v>
      </c>
      <c r="D132" s="1627">
        <v>2</v>
      </c>
      <c r="E132" s="1627" t="s">
        <v>1074</v>
      </c>
      <c r="F132" s="320" t="s">
        <v>175</v>
      </c>
      <c r="G132" s="1616" t="str">
        <f t="shared" si="15"/>
        <v>-</v>
      </c>
      <c r="H132" s="1617" t="str">
        <f>IFERROR(AVERAGEIFS(N132:AS132,$N$11:$AS$11,"Asking Rate",$N$10:$AS$10,$B$204),"-")</f>
        <v>-</v>
      </c>
      <c r="I132" s="1616" t="str">
        <f t="shared" si="16"/>
        <v>-</v>
      </c>
      <c r="J132" s="1617" t="str">
        <f t="shared" si="17"/>
        <v>-</v>
      </c>
      <c r="K132" s="1632" t="str">
        <f t="shared" si="18"/>
        <v>-</v>
      </c>
      <c r="L132" t="str">
        <f>IFERROR(AVERAGEIFS(N132:AS132,$N$11:$AS$11,"Discount",$N$10:$AS$10,$B$204),"-")</f>
        <v>-</v>
      </c>
      <c r="M132" s="1619"/>
      <c r="N132" s="1629"/>
      <c r="O132" s="1628"/>
      <c r="P132" s="1620"/>
      <c r="Q132" s="1628"/>
      <c r="R132" s="1629"/>
      <c r="S132" s="1628"/>
      <c r="T132" s="1629"/>
      <c r="U132" s="1628"/>
      <c r="V132" s="1620"/>
      <c r="W132" s="1628"/>
      <c r="X132" s="1629"/>
      <c r="Y132" s="1628"/>
      <c r="Z132" s="1629"/>
      <c r="AA132" s="1628"/>
      <c r="AB132" s="1629"/>
      <c r="AC132" s="1628"/>
      <c r="AD132" s="1629"/>
      <c r="AE132" s="1628"/>
      <c r="AF132" s="1629"/>
      <c r="AG132" s="1628"/>
      <c r="AH132" s="1629"/>
      <c r="AI132" s="1628"/>
      <c r="AJ132" s="1629"/>
      <c r="AK132" s="1628"/>
      <c r="AL132" s="1629"/>
      <c r="AM132" s="1628"/>
      <c r="AN132" s="1629"/>
      <c r="AO132" s="1628"/>
      <c r="AP132" s="1629"/>
      <c r="AQ132" s="1628"/>
      <c r="AR132" s="1629"/>
      <c r="AS132" s="1628"/>
    </row>
    <row r="133" spans="2:45" ht="17.149999999999999" customHeight="1">
      <c r="B133" s="1626" t="s">
        <v>1046</v>
      </c>
      <c r="C133" s="322">
        <v>3.8</v>
      </c>
      <c r="D133" s="1627">
        <v>2</v>
      </c>
      <c r="E133" s="1627" t="s">
        <v>1074</v>
      </c>
      <c r="F133" s="320" t="s">
        <v>175</v>
      </c>
      <c r="G133" s="1616" t="str">
        <f t="shared" si="15"/>
        <v>-</v>
      </c>
      <c r="H133" s="1617" t="str">
        <f>IFERROR(AVERAGEIFS(N133:AS133,$N$11:$AS$11,"Asking Rate",$N$10:$AS$10,$B$204),"-")</f>
        <v>-</v>
      </c>
      <c r="I133" s="1616" t="str">
        <f t="shared" si="16"/>
        <v>-</v>
      </c>
      <c r="J133" s="1617" t="str">
        <f t="shared" si="17"/>
        <v>-</v>
      </c>
      <c r="K133" s="1632" t="str">
        <f t="shared" si="18"/>
        <v>-</v>
      </c>
      <c r="L133" t="str">
        <f>IFERROR(AVERAGEIFS(N133:AS133,$N$11:$AS$11,"Discount",$N$10:$AS$10,$B$204),"-")</f>
        <v>-</v>
      </c>
      <c r="M133" s="1619"/>
      <c r="N133" s="1629"/>
      <c r="O133" s="1628"/>
      <c r="P133" s="1620"/>
      <c r="Q133" s="1628"/>
      <c r="R133" s="1629"/>
      <c r="S133" s="1628"/>
      <c r="T133" s="1629"/>
      <c r="U133" s="1628"/>
      <c r="V133" s="1620"/>
      <c r="W133" s="1628"/>
      <c r="X133" s="1629"/>
      <c r="Y133" s="1628"/>
      <c r="Z133" s="1629"/>
      <c r="AA133" s="1628"/>
      <c r="AB133" s="1629"/>
      <c r="AC133" s="1628"/>
      <c r="AD133" s="1629"/>
      <c r="AE133" s="1628"/>
      <c r="AF133" s="1629"/>
      <c r="AG133" s="1628"/>
      <c r="AH133" s="1629"/>
      <c r="AI133" s="1628"/>
      <c r="AJ133" s="1629"/>
      <c r="AK133" s="1628"/>
      <c r="AL133" s="1629"/>
      <c r="AM133" s="1628"/>
      <c r="AN133" s="1629"/>
      <c r="AO133" s="1628"/>
      <c r="AP133" s="1629"/>
      <c r="AQ133" s="1628"/>
      <c r="AR133" s="1629"/>
      <c r="AS133" s="1628"/>
    </row>
    <row r="134" spans="2:45" ht="17.149999999999999" customHeight="1">
      <c r="B134" s="1626" t="s">
        <v>1047</v>
      </c>
      <c r="C134" s="322">
        <v>4</v>
      </c>
      <c r="D134" s="1627">
        <v>2</v>
      </c>
      <c r="E134" s="1627" t="s">
        <v>1074</v>
      </c>
      <c r="F134" s="320" t="s">
        <v>175</v>
      </c>
      <c r="G134" s="1616" t="str">
        <f t="shared" si="15"/>
        <v>-</v>
      </c>
      <c r="H134" s="1617" t="str">
        <f>IFERROR(AVERAGEIFS(N134:AS134,$N$11:$AS$11,"Asking Rate",$N$10:$AS$10,$B$204),"-")</f>
        <v>-</v>
      </c>
      <c r="I134" s="1616" t="str">
        <f t="shared" si="16"/>
        <v>-</v>
      </c>
      <c r="J134" s="1617" t="str">
        <f t="shared" si="17"/>
        <v>-</v>
      </c>
      <c r="K134" s="1632" t="str">
        <f t="shared" si="18"/>
        <v>-</v>
      </c>
      <c r="L134" t="str">
        <f>IFERROR(AVERAGEIFS(N134:AS134,$N$11:$AS$11,"Discount",$N$10:$AS$10,$B$204),"-")</f>
        <v>-</v>
      </c>
      <c r="M134" s="1619"/>
      <c r="N134" s="1629"/>
      <c r="O134" s="1628"/>
      <c r="P134" s="1620"/>
      <c r="Q134" s="1628"/>
      <c r="R134" s="1629"/>
      <c r="S134" s="1628"/>
      <c r="T134" s="1629"/>
      <c r="U134" s="1628"/>
      <c r="V134" s="1620"/>
      <c r="W134" s="1628"/>
      <c r="X134" s="1629"/>
      <c r="Y134" s="1628"/>
      <c r="Z134" s="1629"/>
      <c r="AA134" s="1628"/>
      <c r="AB134" s="1629"/>
      <c r="AC134" s="1628"/>
      <c r="AD134" s="1629"/>
      <c r="AE134" s="1628"/>
      <c r="AF134" s="1629"/>
      <c r="AG134" s="1628"/>
      <c r="AH134" s="1629"/>
      <c r="AI134" s="1628"/>
      <c r="AJ134" s="1629"/>
      <c r="AK134" s="1628"/>
      <c r="AL134" s="1629"/>
      <c r="AM134" s="1628"/>
      <c r="AN134" s="1629"/>
      <c r="AO134" s="1628"/>
      <c r="AP134" s="1629"/>
      <c r="AQ134" s="1628"/>
      <c r="AR134" s="1629"/>
      <c r="AS134" s="1628"/>
    </row>
    <row r="135" spans="2:45" ht="17.149999999999999" customHeight="1">
      <c r="B135" s="1626" t="s">
        <v>1079</v>
      </c>
      <c r="C135" s="322">
        <v>4.2</v>
      </c>
      <c r="D135" s="1627">
        <v>2</v>
      </c>
      <c r="E135" s="1627" t="s">
        <v>1074</v>
      </c>
      <c r="F135" s="320" t="s">
        <v>175</v>
      </c>
      <c r="G135" s="1616" t="str">
        <f t="shared" si="15"/>
        <v>-</v>
      </c>
      <c r="H135" s="1617" t="str">
        <f>IFERROR(AVERAGEIFS(N135:AS135,$N$11:$AS$11,"Asking Rate",$N$10:$AS$10,$B$204),"-")</f>
        <v>-</v>
      </c>
      <c r="I135" s="1616" t="str">
        <f t="shared" si="16"/>
        <v>-</v>
      </c>
      <c r="J135" s="1617" t="str">
        <f t="shared" si="17"/>
        <v>-</v>
      </c>
      <c r="K135" s="1632" t="str">
        <f t="shared" si="18"/>
        <v>-</v>
      </c>
      <c r="L135" t="str">
        <f>IFERROR(AVERAGEIFS(N135:AS135,$N$11:$AS$11,"Discount",$N$10:$AS$10,$B$204),"-")</f>
        <v>-</v>
      </c>
      <c r="M135" s="1619"/>
      <c r="N135" s="1629"/>
      <c r="O135" s="1628"/>
      <c r="P135" s="1620"/>
      <c r="Q135" s="1628"/>
      <c r="R135" s="1629"/>
      <c r="S135" s="1628"/>
      <c r="T135" s="1629"/>
      <c r="U135" s="1628"/>
      <c r="V135" s="1620"/>
      <c r="W135" s="1628"/>
      <c r="X135" s="1629"/>
      <c r="Y135" s="1628"/>
      <c r="Z135" s="1629"/>
      <c r="AA135" s="1628"/>
      <c r="AB135" s="1629"/>
      <c r="AC135" s="1628"/>
      <c r="AD135" s="1629"/>
      <c r="AE135" s="1628"/>
      <c r="AF135" s="1629"/>
      <c r="AG135" s="1628"/>
      <c r="AH135" s="1629"/>
      <c r="AI135" s="1628"/>
      <c r="AJ135" s="1629"/>
      <c r="AK135" s="1628"/>
      <c r="AL135" s="1629"/>
      <c r="AM135" s="1628"/>
      <c r="AN135" s="1629"/>
      <c r="AO135" s="1628"/>
      <c r="AP135" s="1629"/>
      <c r="AQ135" s="1628"/>
      <c r="AR135" s="1629"/>
      <c r="AS135" s="1628"/>
    </row>
    <row r="136" spans="2:45" ht="17.149999999999999" customHeight="1">
      <c r="B136" s="1626" t="s">
        <v>1015</v>
      </c>
      <c r="C136" s="322">
        <v>4.5</v>
      </c>
      <c r="D136" s="1627">
        <v>2</v>
      </c>
      <c r="E136" s="1627" t="s">
        <v>1074</v>
      </c>
      <c r="F136" s="320" t="s">
        <v>175</v>
      </c>
      <c r="G136" s="1616" t="str">
        <f t="shared" si="15"/>
        <v>-</v>
      </c>
      <c r="H136" s="1617" t="str">
        <f>IFERROR(AVERAGEIFS(N136:AS136,$N$11:$AS$11,"Asking Rate",$N$10:$AS$10,$B$204),"-")</f>
        <v>-</v>
      </c>
      <c r="I136" s="1616" t="str">
        <f t="shared" si="16"/>
        <v>-</v>
      </c>
      <c r="J136" s="1617" t="str">
        <f t="shared" si="17"/>
        <v>-</v>
      </c>
      <c r="K136" s="1632" t="str">
        <f t="shared" si="18"/>
        <v>-</v>
      </c>
      <c r="L136" t="str">
        <f>IFERROR(AVERAGEIFS(N136:AS136,$N$11:$AS$11,"Discount",$N$10:$AS$10,$B$204),"-")</f>
        <v>-</v>
      </c>
      <c r="M136" s="1619"/>
      <c r="N136" s="1630"/>
      <c r="O136" s="1628"/>
      <c r="P136" s="1631"/>
      <c r="Q136" s="1628"/>
      <c r="R136" s="1629"/>
      <c r="S136" s="1628"/>
      <c r="T136" s="1629"/>
      <c r="U136" s="1628"/>
      <c r="V136" s="1620"/>
      <c r="W136" s="1628"/>
      <c r="X136" s="1629"/>
      <c r="Y136" s="1628"/>
      <c r="Z136" s="1629"/>
      <c r="AA136" s="1628"/>
      <c r="AB136" s="1629"/>
      <c r="AC136" s="1628"/>
      <c r="AD136" s="1629"/>
      <c r="AE136" s="1628"/>
      <c r="AF136" s="1629"/>
      <c r="AG136" s="1628"/>
      <c r="AH136" s="1629"/>
      <c r="AI136" s="1628"/>
      <c r="AJ136" s="1629"/>
      <c r="AK136" s="1628"/>
      <c r="AL136" s="1629"/>
      <c r="AM136" s="1628"/>
      <c r="AN136" s="1629"/>
      <c r="AO136" s="1628"/>
      <c r="AP136" s="1629"/>
      <c r="AQ136" s="1628"/>
      <c r="AR136" s="1629"/>
      <c r="AS136" s="1628"/>
    </row>
    <row r="137" spans="2:45" ht="17.149999999999999" customHeight="1">
      <c r="B137" s="1626"/>
      <c r="C137" s="322">
        <v>4.6500000000000004</v>
      </c>
      <c r="D137" s="1627">
        <v>2</v>
      </c>
      <c r="E137" s="1627" t="s">
        <v>1074</v>
      </c>
      <c r="F137" s="320" t="s">
        <v>175</v>
      </c>
      <c r="G137" s="1616" t="str">
        <f t="shared" si="15"/>
        <v>-</v>
      </c>
      <c r="H137" s="1617" t="str">
        <f>IFERROR(AVERAGEIFS(N137:AS137,$N$11:$AS$11,"Asking Rate",$N$10:$AS$10,$B$204),"-")</f>
        <v>-</v>
      </c>
      <c r="I137" s="1616" t="str">
        <f t="shared" si="16"/>
        <v>-</v>
      </c>
      <c r="J137" s="1617" t="str">
        <f t="shared" si="17"/>
        <v>-</v>
      </c>
      <c r="K137" s="1632" t="str">
        <f t="shared" si="18"/>
        <v>-</v>
      </c>
      <c r="L137" t="str">
        <f>IFERROR(AVERAGEIFS(N137:AS137,$N$11:$AS$11,"Discount",$N$10:$AS$10,$B$204),"-")</f>
        <v>-</v>
      </c>
      <c r="M137" s="1619"/>
      <c r="N137" s="1629"/>
      <c r="O137" s="1628"/>
      <c r="P137" s="1620"/>
      <c r="Q137" s="1628"/>
      <c r="R137" s="1629"/>
      <c r="S137" s="1628"/>
      <c r="T137" s="1629"/>
      <c r="U137" s="1628"/>
      <c r="V137" s="1620"/>
      <c r="W137" s="1628"/>
      <c r="X137" s="1629"/>
      <c r="Y137" s="1628"/>
      <c r="Z137" s="1629"/>
      <c r="AA137" s="1628"/>
      <c r="AB137" s="1629"/>
      <c r="AC137" s="1628"/>
      <c r="AD137" s="1629"/>
      <c r="AE137" s="1628"/>
      <c r="AF137" s="1629"/>
      <c r="AG137" s="1628"/>
      <c r="AH137" s="1629"/>
      <c r="AI137" s="1628"/>
      <c r="AJ137" s="1629"/>
      <c r="AK137" s="1628"/>
      <c r="AL137" s="1629"/>
      <c r="AM137" s="1628"/>
      <c r="AN137" s="1629"/>
      <c r="AO137" s="1628"/>
      <c r="AP137" s="1629"/>
      <c r="AQ137" s="1628"/>
      <c r="AR137" s="1629"/>
      <c r="AS137" s="1628"/>
    </row>
    <row r="138" spans="2:45" ht="17.149999999999999" customHeight="1">
      <c r="B138" s="1626"/>
      <c r="C138" s="322">
        <v>4.8</v>
      </c>
      <c r="D138" s="1627">
        <v>2</v>
      </c>
      <c r="E138" s="1627" t="s">
        <v>1074</v>
      </c>
      <c r="F138" s="320" t="s">
        <v>175</v>
      </c>
      <c r="G138" s="1616" t="str">
        <f t="shared" si="15"/>
        <v>-</v>
      </c>
      <c r="H138" s="1617" t="str">
        <f>IFERROR(AVERAGEIFS(N138:AS138,$N$11:$AS$11,"Asking Rate",$N$10:$AS$10,$B$204),"-")</f>
        <v>-</v>
      </c>
      <c r="I138" s="1616" t="str">
        <f t="shared" si="16"/>
        <v>-</v>
      </c>
      <c r="J138" s="1617" t="str">
        <f t="shared" si="17"/>
        <v>-</v>
      </c>
      <c r="K138" s="1632" t="str">
        <f t="shared" si="18"/>
        <v>-</v>
      </c>
      <c r="L138" t="str">
        <f>IFERROR(AVERAGEIFS(N138:AS138,$N$11:$AS$11,"Discount",$N$10:$AS$10,$B$204),"-")</f>
        <v>-</v>
      </c>
      <c r="M138" s="1619"/>
      <c r="N138" s="1629"/>
      <c r="O138" s="1628"/>
      <c r="P138" s="1620"/>
      <c r="Q138" s="1628"/>
      <c r="R138" s="1629"/>
      <c r="S138" s="1628"/>
      <c r="T138" s="1629"/>
      <c r="U138" s="1628"/>
      <c r="V138" s="1629"/>
      <c r="W138" s="1628"/>
      <c r="X138" s="1629"/>
      <c r="Y138" s="1628"/>
      <c r="Z138" s="1629"/>
      <c r="AA138" s="1628"/>
      <c r="AB138" s="1629"/>
      <c r="AC138" s="1628"/>
      <c r="AD138" s="1629"/>
      <c r="AE138" s="1628"/>
      <c r="AF138" s="1629"/>
      <c r="AG138" s="1628"/>
      <c r="AH138" s="1629"/>
      <c r="AI138" s="1628"/>
      <c r="AJ138" s="1629"/>
      <c r="AK138" s="1628"/>
      <c r="AL138" s="1629"/>
      <c r="AM138" s="1628"/>
      <c r="AN138" s="1629"/>
      <c r="AO138" s="1628"/>
      <c r="AP138" s="1629"/>
      <c r="AQ138" s="1628"/>
      <c r="AR138" s="1629"/>
      <c r="AS138" s="1628"/>
    </row>
    <row r="139" spans="2:45" ht="17.149999999999999" customHeight="1">
      <c r="B139" s="1626" t="s">
        <v>1080</v>
      </c>
      <c r="C139" s="322">
        <v>5</v>
      </c>
      <c r="D139" s="1627">
        <v>2</v>
      </c>
      <c r="E139" s="1627" t="s">
        <v>1074</v>
      </c>
      <c r="F139" s="320" t="s">
        <v>175</v>
      </c>
      <c r="G139" s="1616" t="str">
        <f t="shared" si="15"/>
        <v>-</v>
      </c>
      <c r="H139" s="1617" t="str">
        <f>IFERROR(AVERAGEIFS(N139:AS139,$N$11:$AS$11,"Asking Rate",$N$10:$AS$10,$B$204),"-")</f>
        <v>-</v>
      </c>
      <c r="I139" s="1616" t="str">
        <f t="shared" si="16"/>
        <v>-</v>
      </c>
      <c r="J139" s="1617" t="str">
        <f t="shared" si="17"/>
        <v>-</v>
      </c>
      <c r="K139" s="1632" t="str">
        <f t="shared" si="18"/>
        <v>-</v>
      </c>
      <c r="L139" t="str">
        <f>IFERROR(AVERAGEIFS(N139:AS139,$N$11:$AS$11,"Discount",$N$10:$AS$10,$B$204),"-")</f>
        <v>-</v>
      </c>
      <c r="M139" s="1619"/>
      <c r="N139" s="1629"/>
      <c r="O139" s="1628"/>
      <c r="P139" s="1620"/>
      <c r="Q139" s="1628"/>
      <c r="R139" s="1629"/>
      <c r="S139" s="1628"/>
      <c r="T139" s="1629"/>
      <c r="U139" s="1628"/>
      <c r="V139" s="1629"/>
      <c r="W139" s="1628"/>
      <c r="X139" s="1629"/>
      <c r="Y139" s="1628"/>
      <c r="Z139" s="1629"/>
      <c r="AA139" s="1628"/>
      <c r="AB139" s="1629"/>
      <c r="AC139" s="1628"/>
      <c r="AD139" s="1629"/>
      <c r="AE139" s="1628"/>
      <c r="AF139" s="1629"/>
      <c r="AG139" s="1628"/>
      <c r="AH139" s="1629"/>
      <c r="AI139" s="1628"/>
      <c r="AJ139" s="1629"/>
      <c r="AK139" s="1628"/>
      <c r="AL139" s="1629"/>
      <c r="AM139" s="1628"/>
      <c r="AN139" s="1629"/>
      <c r="AO139" s="1628"/>
      <c r="AP139" s="1629"/>
      <c r="AQ139" s="1628"/>
      <c r="AR139" s="1629"/>
      <c r="AS139" s="1628"/>
    </row>
    <row r="140" spans="2:45" ht="17.149999999999999" customHeight="1">
      <c r="B140" s="1626" t="s">
        <v>1081</v>
      </c>
      <c r="C140" s="322">
        <v>5.04</v>
      </c>
      <c r="D140" s="1627">
        <v>2</v>
      </c>
      <c r="E140" s="1627" t="s">
        <v>1074</v>
      </c>
      <c r="F140" s="320" t="s">
        <v>175</v>
      </c>
      <c r="G140" s="1616" t="str">
        <f t="shared" si="15"/>
        <v>-</v>
      </c>
      <c r="H140" s="1617" t="str">
        <f>IFERROR(AVERAGEIFS(N140:AS140,$N$11:$AS$11,"Asking Rate",$N$10:$AS$10,$B$204),"-")</f>
        <v>-</v>
      </c>
      <c r="I140" s="1616" t="str">
        <f t="shared" si="16"/>
        <v>-</v>
      </c>
      <c r="J140" s="1617" t="str">
        <f t="shared" si="17"/>
        <v>-</v>
      </c>
      <c r="K140" s="1632" t="str">
        <f t="shared" si="18"/>
        <v>-</v>
      </c>
      <c r="L140" t="str">
        <f>IFERROR(AVERAGEIFS(N140:AS140,$N$11:$AS$11,"Discount",$N$10:$AS$10,$B$204),"-")</f>
        <v>-</v>
      </c>
      <c r="M140" s="1619"/>
      <c r="N140" s="1629"/>
      <c r="O140" s="1628"/>
      <c r="P140" s="1620"/>
      <c r="Q140" s="1628"/>
      <c r="R140" s="1629"/>
      <c r="S140" s="1628"/>
      <c r="T140" s="1629"/>
      <c r="U140" s="1628"/>
      <c r="V140" s="1629"/>
      <c r="W140" s="1628"/>
      <c r="X140" s="1629"/>
      <c r="Y140" s="1628"/>
      <c r="Z140" s="1629"/>
      <c r="AA140" s="1628"/>
      <c r="AB140" s="1629"/>
      <c r="AC140" s="1628"/>
      <c r="AD140" s="1629"/>
      <c r="AE140" s="1628"/>
      <c r="AF140" s="1629"/>
      <c r="AG140" s="1628"/>
      <c r="AH140" s="1629"/>
      <c r="AI140" s="1628"/>
      <c r="AJ140" s="1629"/>
      <c r="AK140" s="1628"/>
      <c r="AL140" s="1629"/>
      <c r="AM140" s="1628"/>
      <c r="AN140" s="1629"/>
      <c r="AO140" s="1628"/>
      <c r="AP140" s="1629"/>
      <c r="AQ140" s="1628"/>
      <c r="AR140" s="1629"/>
      <c r="AS140" s="1628"/>
    </row>
    <row r="141" spans="2:45" ht="17.149999999999999" customHeight="1">
      <c r="B141" s="1626"/>
      <c r="C141" s="322">
        <v>5.0999999999999996</v>
      </c>
      <c r="D141" s="1627">
        <v>2</v>
      </c>
      <c r="E141" s="1627" t="s">
        <v>1074</v>
      </c>
      <c r="F141" s="320" t="s">
        <v>175</v>
      </c>
      <c r="G141" s="1616" t="str">
        <f t="shared" si="15"/>
        <v>-</v>
      </c>
      <c r="H141" s="1617" t="str">
        <f>IFERROR(AVERAGEIFS(N141:AS141,$N$11:$AS$11,"Asking Rate",$N$10:$AS$10,$B$204),"-")</f>
        <v>-</v>
      </c>
      <c r="I141" s="1616" t="str">
        <f t="shared" si="16"/>
        <v>-</v>
      </c>
      <c r="J141" s="1617" t="str">
        <f t="shared" si="17"/>
        <v>-</v>
      </c>
      <c r="K141" s="1632" t="str">
        <f t="shared" si="18"/>
        <v>-</v>
      </c>
      <c r="L141" t="str">
        <f>IFERROR(AVERAGEIFS(N141:AS141,$N$11:$AS$11,"Discount",$N$10:$AS$10,$B$204),"-")</f>
        <v>-</v>
      </c>
      <c r="M141" s="1619"/>
      <c r="N141" s="1629"/>
      <c r="O141" s="1628"/>
      <c r="P141" s="1620"/>
      <c r="Q141" s="1628"/>
      <c r="R141" s="1629"/>
      <c r="S141" s="1628"/>
      <c r="T141" s="1629"/>
      <c r="U141" s="1628"/>
      <c r="V141" s="1629"/>
      <c r="W141" s="1628"/>
      <c r="X141" s="1629"/>
      <c r="Y141" s="1628"/>
      <c r="Z141" s="1629"/>
      <c r="AA141" s="1628"/>
      <c r="AB141" s="1629"/>
      <c r="AC141" s="1628"/>
      <c r="AD141" s="1629"/>
      <c r="AE141" s="1628"/>
      <c r="AF141" s="1629"/>
      <c r="AG141" s="1628"/>
      <c r="AH141" s="1629"/>
      <c r="AI141" s="1628"/>
      <c r="AJ141" s="1629"/>
      <c r="AK141" s="1628"/>
      <c r="AL141" s="1629"/>
      <c r="AM141" s="1628"/>
      <c r="AN141" s="1629"/>
      <c r="AO141" s="1628"/>
      <c r="AP141" s="1629"/>
      <c r="AQ141" s="1628"/>
      <c r="AR141" s="1629"/>
      <c r="AS141" s="1628"/>
    </row>
    <row r="142" spans="2:45" ht="17.149999999999999" customHeight="1">
      <c r="B142" s="1626" t="s">
        <v>1049</v>
      </c>
      <c r="C142" s="322">
        <v>5.25</v>
      </c>
      <c r="D142" s="1627">
        <v>2</v>
      </c>
      <c r="E142" s="1627" t="s">
        <v>1074</v>
      </c>
      <c r="F142" s="320" t="s">
        <v>175</v>
      </c>
      <c r="G142" s="1616" t="str">
        <f t="shared" si="15"/>
        <v>-</v>
      </c>
      <c r="H142" s="1617" t="str">
        <f>IFERROR(AVERAGEIFS(N142:AS142,$N$11:$AS$11,"Asking Rate",$N$10:$AS$10,$B$204),"-")</f>
        <v>-</v>
      </c>
      <c r="I142" s="1616" t="str">
        <f t="shared" si="16"/>
        <v>-</v>
      </c>
      <c r="J142" s="1617" t="str">
        <f t="shared" si="17"/>
        <v>-</v>
      </c>
      <c r="K142" s="1632" t="str">
        <f t="shared" si="18"/>
        <v>-</v>
      </c>
      <c r="L142" t="str">
        <f>IFERROR(AVERAGEIFS(N142:AS142,$N$11:$AS$11,"Discount",$N$10:$AS$10,$B$204),"-")</f>
        <v>-</v>
      </c>
      <c r="M142" s="1619"/>
      <c r="N142" s="1629"/>
      <c r="O142" s="1628"/>
      <c r="P142" s="1620"/>
      <c r="Q142" s="1628"/>
      <c r="R142" s="1629"/>
      <c r="S142" s="1628"/>
      <c r="T142" s="1629"/>
      <c r="U142" s="1628"/>
      <c r="V142" s="1629"/>
      <c r="W142" s="1628"/>
      <c r="X142" s="1629"/>
      <c r="Y142" s="1628"/>
      <c r="Z142" s="1629"/>
      <c r="AA142" s="1628"/>
      <c r="AB142" s="1629"/>
      <c r="AC142" s="1628"/>
      <c r="AD142" s="1629"/>
      <c r="AE142" s="1628"/>
      <c r="AF142" s="1629"/>
      <c r="AG142" s="1628"/>
      <c r="AH142" s="1629"/>
      <c r="AI142" s="1628"/>
      <c r="AJ142" s="1629"/>
      <c r="AK142" s="1628"/>
      <c r="AL142" s="1629"/>
      <c r="AM142" s="1628"/>
      <c r="AN142" s="1629"/>
      <c r="AO142" s="1628"/>
      <c r="AP142" s="1629"/>
      <c r="AQ142" s="1628"/>
      <c r="AR142" s="1629"/>
      <c r="AS142" s="1628"/>
    </row>
    <row r="143" spans="2:45" ht="17.149999999999999" customHeight="1">
      <c r="B143" s="1626" t="s">
        <v>1082</v>
      </c>
      <c r="C143" s="322">
        <v>5.76</v>
      </c>
      <c r="D143" s="1627">
        <v>2</v>
      </c>
      <c r="E143" s="1627" t="s">
        <v>1074</v>
      </c>
      <c r="F143" s="320" t="s">
        <v>175</v>
      </c>
      <c r="G143" s="1616" t="str">
        <f t="shared" si="15"/>
        <v>-</v>
      </c>
      <c r="H143" s="1617" t="str">
        <f>IFERROR(AVERAGEIFS(N143:AS143,$N$11:$AS$11,"Asking Rate",$N$10:$AS$10,$B$204),"-")</f>
        <v>-</v>
      </c>
      <c r="I143" s="1616" t="str">
        <f t="shared" si="16"/>
        <v>-</v>
      </c>
      <c r="J143" s="1617" t="str">
        <f t="shared" si="17"/>
        <v>-</v>
      </c>
      <c r="K143" s="1632" t="str">
        <f t="shared" si="18"/>
        <v>-</v>
      </c>
      <c r="L143" t="str">
        <f>IFERROR(AVERAGEIFS(N143:AS143,$N$11:$AS$11,"Discount",$N$10:$AS$10,$B$204),"-")</f>
        <v>-</v>
      </c>
      <c r="M143" s="1619"/>
      <c r="N143" s="1629"/>
      <c r="O143" s="1628"/>
      <c r="P143" s="1620"/>
      <c r="Q143" s="1628"/>
      <c r="R143" s="1629"/>
      <c r="S143" s="1628"/>
      <c r="T143" s="1629"/>
      <c r="U143" s="1628"/>
      <c r="V143" s="1629"/>
      <c r="W143" s="1628"/>
      <c r="X143" s="1629"/>
      <c r="Y143" s="1628"/>
      <c r="Z143" s="1629"/>
      <c r="AA143" s="1628"/>
      <c r="AB143" s="1629"/>
      <c r="AC143" s="1628"/>
      <c r="AD143" s="1629"/>
      <c r="AE143" s="1628"/>
      <c r="AF143" s="1629"/>
      <c r="AG143" s="1628"/>
      <c r="AH143" s="1629"/>
      <c r="AI143" s="1628"/>
      <c r="AJ143" s="1629"/>
      <c r="AK143" s="1628"/>
      <c r="AL143" s="1629"/>
      <c r="AM143" s="1628"/>
      <c r="AN143" s="1629"/>
      <c r="AO143" s="1628"/>
      <c r="AP143" s="1629"/>
      <c r="AQ143" s="1628"/>
      <c r="AR143" s="1629"/>
      <c r="AS143" s="1628"/>
    </row>
    <row r="144" spans="2:45" ht="17.149999999999999" customHeight="1">
      <c r="B144" s="1626" t="s">
        <v>1016</v>
      </c>
      <c r="C144" s="322">
        <v>6</v>
      </c>
      <c r="D144" s="1627">
        <v>2</v>
      </c>
      <c r="E144" s="1627" t="s">
        <v>1074</v>
      </c>
      <c r="F144" s="320" t="s">
        <v>175</v>
      </c>
      <c r="G144" s="1616" t="str">
        <f t="shared" si="15"/>
        <v>-</v>
      </c>
      <c r="H144" s="1617" t="str">
        <f>IFERROR(AVERAGEIFS(N144:AS144,$N$11:$AS$11,"Asking Rate",$N$10:$AS$10,$B$204),"-")</f>
        <v>-</v>
      </c>
      <c r="I144" s="1616" t="str">
        <f t="shared" si="16"/>
        <v>-</v>
      </c>
      <c r="J144" s="1617" t="str">
        <f t="shared" si="17"/>
        <v>-</v>
      </c>
      <c r="K144" s="1632" t="str">
        <f t="shared" si="18"/>
        <v>-</v>
      </c>
      <c r="L144" t="str">
        <f>IFERROR(AVERAGEIFS(N144:AS144,$N$11:$AS$11,"Discount",$N$10:$AS$10,$B$204),"-")</f>
        <v>-</v>
      </c>
      <c r="M144" s="1619"/>
      <c r="N144" s="1630"/>
      <c r="O144" s="1628"/>
      <c r="P144" s="1631"/>
      <c r="Q144" s="1628"/>
      <c r="R144" s="1629"/>
      <c r="S144" s="1628"/>
      <c r="T144" s="1629"/>
      <c r="U144" s="1628"/>
      <c r="V144" s="1629"/>
      <c r="W144" s="1628"/>
      <c r="X144" s="1629"/>
      <c r="Y144" s="1628"/>
      <c r="Z144" s="1629"/>
      <c r="AA144" s="1628"/>
      <c r="AB144" s="1629"/>
      <c r="AC144" s="1628"/>
      <c r="AD144" s="1629"/>
      <c r="AE144" s="1628"/>
      <c r="AF144" s="1629"/>
      <c r="AG144" s="1628"/>
      <c r="AH144" s="1629"/>
      <c r="AI144" s="1628"/>
      <c r="AJ144" s="1629"/>
      <c r="AK144" s="1628"/>
      <c r="AL144" s="1629"/>
      <c r="AM144" s="1628"/>
      <c r="AN144" s="1629"/>
      <c r="AO144" s="1628"/>
      <c r="AP144" s="1629"/>
      <c r="AQ144" s="1628"/>
      <c r="AR144" s="1629"/>
      <c r="AS144" s="1628"/>
    </row>
    <row r="145" spans="2:45" ht="17.149999999999999" customHeight="1">
      <c r="B145" s="1626" t="s">
        <v>1051</v>
      </c>
      <c r="C145" s="322">
        <v>6.3</v>
      </c>
      <c r="D145" s="1627">
        <v>2</v>
      </c>
      <c r="E145" s="1627" t="s">
        <v>1074</v>
      </c>
      <c r="F145" s="320" t="s">
        <v>175</v>
      </c>
      <c r="G145" s="1616" t="str">
        <f t="shared" si="15"/>
        <v>-</v>
      </c>
      <c r="H145" s="1617" t="str">
        <f>IFERROR(AVERAGEIFS(N145:AS145,$N$11:$AS$11,"Asking Rate",$N$10:$AS$10,$B$204),"-")</f>
        <v>-</v>
      </c>
      <c r="I145" s="1616" t="str">
        <f t="shared" si="16"/>
        <v>-</v>
      </c>
      <c r="J145" s="1617" t="str">
        <f t="shared" si="17"/>
        <v>-</v>
      </c>
      <c r="K145" s="1632" t="str">
        <f t="shared" si="18"/>
        <v>-</v>
      </c>
      <c r="L145" t="str">
        <f>IFERROR(AVERAGEIFS(N145:AS145,$N$11:$AS$11,"Discount",$N$10:$AS$10,$B$204),"-")</f>
        <v>-</v>
      </c>
      <c r="M145" s="1619"/>
      <c r="N145" s="1629"/>
      <c r="O145" s="1628"/>
      <c r="P145" s="1620"/>
      <c r="Q145" s="1628"/>
      <c r="R145" s="1629"/>
      <c r="S145" s="1628"/>
      <c r="T145" s="1629"/>
      <c r="U145" s="1628"/>
      <c r="V145" s="1629"/>
      <c r="W145" s="1628"/>
      <c r="X145" s="1629"/>
      <c r="Y145" s="1628"/>
      <c r="Z145" s="1629"/>
      <c r="AA145" s="1628"/>
      <c r="AB145" s="1629"/>
      <c r="AC145" s="1628"/>
      <c r="AD145" s="1629"/>
      <c r="AE145" s="1628"/>
      <c r="AF145" s="1629"/>
      <c r="AG145" s="1628"/>
      <c r="AH145" s="1629"/>
      <c r="AI145" s="1628"/>
      <c r="AJ145" s="1629"/>
      <c r="AK145" s="1628"/>
      <c r="AL145" s="1629"/>
      <c r="AM145" s="1628"/>
      <c r="AN145" s="1629"/>
      <c r="AO145" s="1628"/>
      <c r="AP145" s="1629"/>
      <c r="AQ145" s="1628"/>
      <c r="AR145" s="1629"/>
      <c r="AS145" s="1628"/>
    </row>
    <row r="146" spans="2:45" ht="17.149999999999999" customHeight="1">
      <c r="B146" s="1626"/>
      <c r="C146" s="322">
        <v>6.75</v>
      </c>
      <c r="D146" s="1627">
        <v>2</v>
      </c>
      <c r="E146" s="1627" t="s">
        <v>1074</v>
      </c>
      <c r="F146" s="320" t="s">
        <v>175</v>
      </c>
      <c r="G146" s="1616" t="str">
        <f t="shared" si="15"/>
        <v>-</v>
      </c>
      <c r="H146" s="1617" t="str">
        <f>IFERROR(AVERAGEIFS(N146:AS146,$N$11:$AS$11,"Asking Rate",$N$10:$AS$10,$B$204),"-")</f>
        <v>-</v>
      </c>
      <c r="I146" s="1616" t="str">
        <f t="shared" si="16"/>
        <v>-</v>
      </c>
      <c r="J146" s="1617" t="str">
        <f t="shared" si="17"/>
        <v>-</v>
      </c>
      <c r="K146" s="1632" t="str">
        <f t="shared" si="18"/>
        <v>-</v>
      </c>
      <c r="L146" t="str">
        <f>IFERROR(AVERAGEIFS(N146:AS146,$N$11:$AS$11,"Discount",$N$10:$AS$10,$B$204),"-")</f>
        <v>-</v>
      </c>
      <c r="M146" s="1619"/>
      <c r="N146" s="1629"/>
      <c r="O146" s="1628"/>
      <c r="P146" s="1620"/>
      <c r="Q146" s="1628"/>
      <c r="R146" s="1629"/>
      <c r="S146" s="1628"/>
      <c r="T146" s="1629"/>
      <c r="U146" s="1628"/>
      <c r="V146" s="1629"/>
      <c r="W146" s="1628"/>
      <c r="X146" s="1629"/>
      <c r="Y146" s="1628"/>
      <c r="Z146" s="1629"/>
      <c r="AA146" s="1628"/>
      <c r="AB146" s="1629"/>
      <c r="AC146" s="1628"/>
      <c r="AD146" s="1629"/>
      <c r="AE146" s="1628"/>
      <c r="AF146" s="1629"/>
      <c r="AG146" s="1628"/>
      <c r="AH146" s="1629"/>
      <c r="AI146" s="1628"/>
      <c r="AJ146" s="1629"/>
      <c r="AK146" s="1628"/>
      <c r="AL146" s="1629"/>
      <c r="AM146" s="1628"/>
      <c r="AN146" s="1629"/>
      <c r="AO146" s="1628"/>
      <c r="AP146" s="1629"/>
      <c r="AQ146" s="1628"/>
      <c r="AR146" s="1629"/>
      <c r="AS146" s="1628"/>
    </row>
    <row r="147" spans="2:45" ht="17.149999999999999" customHeight="1">
      <c r="B147" s="1626" t="s">
        <v>1083</v>
      </c>
      <c r="C147" s="322">
        <v>7</v>
      </c>
      <c r="D147" s="1627">
        <v>2</v>
      </c>
      <c r="E147" s="1627" t="s">
        <v>1074</v>
      </c>
      <c r="F147" s="320" t="s">
        <v>175</v>
      </c>
      <c r="G147" s="1616" t="str">
        <f t="shared" ref="G147:G180" si="19">IFERROR((H147/$C147),"-")</f>
        <v>-</v>
      </c>
      <c r="H147" s="1617" t="str">
        <f>IFERROR(AVERAGEIFS(N147:AS147,$N$11:$AS$11,"Asking Rate",$N$10:$AS$10,$B$204),"-")</f>
        <v>-</v>
      </c>
      <c r="I147" s="1616" t="str">
        <f t="shared" ref="I147:I180" si="20">IFERROR((J147/$C147),"-")</f>
        <v>-</v>
      </c>
      <c r="J147" s="1617" t="str">
        <f t="shared" ref="J147:J180" si="21">IFERROR(AVERAGEIF($N$9:$AS$9,"&lt;="&amp;$B$3,N147:AS147),"-")</f>
        <v>-</v>
      </c>
      <c r="K147" s="1632" t="str">
        <f t="shared" ref="K147:K180" si="22">IFERROR((L147/$C147),"-")</f>
        <v>-</v>
      </c>
      <c r="L147" t="str">
        <f>IFERROR(AVERAGEIFS(N147:AS147,$N$11:$AS$11,"Discount",$N$10:$AS$10,$B$204),"-")</f>
        <v>-</v>
      </c>
      <c r="M147" s="1619"/>
      <c r="N147" s="1629"/>
      <c r="O147" s="1628"/>
      <c r="P147" s="1620"/>
      <c r="Q147" s="1628"/>
      <c r="R147" s="1629"/>
      <c r="S147" s="1628"/>
      <c r="T147" s="1629"/>
      <c r="U147" s="1628"/>
      <c r="V147" s="1629"/>
      <c r="W147" s="1628"/>
      <c r="X147" s="1629"/>
      <c r="Y147" s="1628"/>
      <c r="Z147" s="1629"/>
      <c r="AA147" s="1628"/>
      <c r="AB147" s="1629"/>
      <c r="AC147" s="1628"/>
      <c r="AD147" s="1629"/>
      <c r="AE147" s="1628"/>
      <c r="AF147" s="1629"/>
      <c r="AG147" s="1628"/>
      <c r="AH147" s="1629"/>
      <c r="AI147" s="1628"/>
      <c r="AJ147" s="1629"/>
      <c r="AK147" s="1628"/>
      <c r="AL147" s="1629"/>
      <c r="AM147" s="1628"/>
      <c r="AN147" s="1629"/>
      <c r="AO147" s="1628"/>
      <c r="AP147" s="1629"/>
      <c r="AQ147" s="1628"/>
      <c r="AR147" s="1629"/>
      <c r="AS147" s="1628"/>
    </row>
    <row r="148" spans="2:45" ht="17.149999999999999" customHeight="1">
      <c r="B148" s="1626"/>
      <c r="C148" s="322">
        <v>7.14</v>
      </c>
      <c r="D148" s="1627">
        <v>2</v>
      </c>
      <c r="E148" s="1627" t="s">
        <v>1074</v>
      </c>
      <c r="F148" s="320" t="s">
        <v>175</v>
      </c>
      <c r="G148" s="1616" t="str">
        <f t="shared" si="19"/>
        <v>-</v>
      </c>
      <c r="H148" s="1617" t="str">
        <f>IFERROR(AVERAGEIFS(N148:AS148,$N$11:$AS$11,"Asking Rate",$N$10:$AS$10,$B$204),"-")</f>
        <v>-</v>
      </c>
      <c r="I148" s="1616" t="str">
        <f t="shared" si="20"/>
        <v>-</v>
      </c>
      <c r="J148" s="1617" t="str">
        <f t="shared" si="21"/>
        <v>-</v>
      </c>
      <c r="K148" s="1632" t="str">
        <f t="shared" si="22"/>
        <v>-</v>
      </c>
      <c r="L148" t="str">
        <f>IFERROR(AVERAGEIFS(N148:AS148,$N$11:$AS$11,"Discount",$N$10:$AS$10,$B$204),"-")</f>
        <v>-</v>
      </c>
      <c r="M148" s="1619"/>
      <c r="N148" s="1629"/>
      <c r="O148" s="1628"/>
      <c r="P148" s="1620"/>
      <c r="Q148" s="1628"/>
      <c r="R148" s="1629"/>
      <c r="S148" s="1628"/>
      <c r="T148" s="1629"/>
      <c r="U148" s="1628"/>
      <c r="V148" s="1629"/>
      <c r="W148" s="1628"/>
      <c r="X148" s="1629"/>
      <c r="Y148" s="1628"/>
      <c r="Z148" s="1629"/>
      <c r="AA148" s="1628"/>
      <c r="AB148" s="1629"/>
      <c r="AC148" s="1628"/>
      <c r="AD148" s="1629"/>
      <c r="AE148" s="1628"/>
      <c r="AF148" s="1629"/>
      <c r="AG148" s="1628"/>
      <c r="AH148" s="1629"/>
      <c r="AI148" s="1628"/>
      <c r="AJ148" s="1629"/>
      <c r="AK148" s="1628"/>
      <c r="AL148" s="1629"/>
      <c r="AM148" s="1628"/>
      <c r="AN148" s="1629"/>
      <c r="AO148" s="1628"/>
      <c r="AP148" s="1629"/>
      <c r="AQ148" s="1628"/>
      <c r="AR148" s="1629"/>
      <c r="AS148" s="1628"/>
    </row>
    <row r="149" spans="2:45" ht="17.149999999999999" customHeight="1">
      <c r="B149" s="1626"/>
      <c r="C149" s="322">
        <v>7.2</v>
      </c>
      <c r="D149" s="1627">
        <v>2</v>
      </c>
      <c r="E149" s="1627" t="s">
        <v>1074</v>
      </c>
      <c r="F149" s="320" t="s">
        <v>175</v>
      </c>
      <c r="G149" s="1616" t="str">
        <f t="shared" si="19"/>
        <v>-</v>
      </c>
      <c r="H149" s="1617" t="str">
        <f>IFERROR(AVERAGEIFS(N149:AS149,$N$11:$AS$11,"Asking Rate",$N$10:$AS$10,$B$204),"-")</f>
        <v>-</v>
      </c>
      <c r="I149" s="1616" t="str">
        <f t="shared" si="20"/>
        <v>-</v>
      </c>
      <c r="J149" s="1617" t="str">
        <f t="shared" si="21"/>
        <v>-</v>
      </c>
      <c r="K149" s="1632" t="str">
        <f t="shared" si="22"/>
        <v>-</v>
      </c>
      <c r="L149" t="str">
        <f>IFERROR(AVERAGEIFS(N149:AS149,$N$11:$AS$11,"Discount",$N$10:$AS$10,$B$204),"-")</f>
        <v>-</v>
      </c>
      <c r="M149" s="1619"/>
      <c r="N149" s="1629"/>
      <c r="O149" s="1628"/>
      <c r="P149" s="1620"/>
      <c r="Q149" s="1628"/>
      <c r="R149" s="1629"/>
      <c r="S149" s="1628"/>
      <c r="T149" s="1629"/>
      <c r="U149" s="1628"/>
      <c r="V149" s="1629"/>
      <c r="W149" s="1628"/>
      <c r="X149" s="1629"/>
      <c r="Y149" s="1628"/>
      <c r="Z149" s="1629"/>
      <c r="AA149" s="1628"/>
      <c r="AB149" s="1629"/>
      <c r="AC149" s="1628"/>
      <c r="AD149" s="1629"/>
      <c r="AE149" s="1628"/>
      <c r="AF149" s="1629"/>
      <c r="AG149" s="1628"/>
      <c r="AH149" s="1629"/>
      <c r="AI149" s="1628"/>
      <c r="AJ149" s="1629"/>
      <c r="AK149" s="1628"/>
      <c r="AL149" s="1629"/>
      <c r="AM149" s="1628"/>
      <c r="AN149" s="1629"/>
      <c r="AO149" s="1628"/>
      <c r="AP149" s="1629"/>
      <c r="AQ149" s="1628"/>
      <c r="AR149" s="1629"/>
      <c r="AS149" s="1628"/>
    </row>
    <row r="150" spans="2:45" ht="17.149999999999999" customHeight="1">
      <c r="B150" s="1626" t="s">
        <v>1019</v>
      </c>
      <c r="C150" s="322">
        <v>7.5</v>
      </c>
      <c r="D150" s="1627">
        <v>2</v>
      </c>
      <c r="E150" s="1627" t="s">
        <v>1074</v>
      </c>
      <c r="F150" s="320" t="s">
        <v>175</v>
      </c>
      <c r="G150" s="1616" t="str">
        <f t="shared" si="19"/>
        <v>-</v>
      </c>
      <c r="H150" s="1617" t="str">
        <f>IFERROR(AVERAGEIFS(N150:AS150,$N$11:$AS$11,"Asking Rate",$N$10:$AS$10,$B$204),"-")</f>
        <v>-</v>
      </c>
      <c r="I150" s="1616" t="str">
        <f t="shared" si="20"/>
        <v>-</v>
      </c>
      <c r="J150" s="1617" t="str">
        <f t="shared" si="21"/>
        <v>-</v>
      </c>
      <c r="K150" s="1632" t="str">
        <f t="shared" si="22"/>
        <v>-</v>
      </c>
      <c r="L150" t="str">
        <f>IFERROR(AVERAGEIFS(N150:AS150,$N$11:$AS$11,"Discount",$N$10:$AS$10,$B$204),"-")</f>
        <v>-</v>
      </c>
      <c r="M150" s="1619"/>
      <c r="N150" s="1630"/>
      <c r="O150" s="1628"/>
      <c r="P150" s="1620"/>
      <c r="Q150" s="1628"/>
      <c r="R150" s="1629"/>
      <c r="S150" s="1628"/>
      <c r="T150" s="1629"/>
      <c r="U150" s="1628"/>
      <c r="V150" s="1629"/>
      <c r="W150" s="1628"/>
      <c r="X150" s="1629"/>
      <c r="Y150" s="1628"/>
      <c r="Z150" s="1629"/>
      <c r="AA150" s="1628"/>
      <c r="AB150" s="1629"/>
      <c r="AC150" s="1628"/>
      <c r="AD150" s="1629"/>
      <c r="AE150" s="1628"/>
      <c r="AF150" s="1629"/>
      <c r="AG150" s="1628"/>
      <c r="AH150" s="1629"/>
      <c r="AI150" s="1628"/>
      <c r="AJ150" s="1629"/>
      <c r="AK150" s="1628"/>
      <c r="AL150" s="1629"/>
      <c r="AM150" s="1628"/>
      <c r="AN150" s="1629"/>
      <c r="AO150" s="1628"/>
      <c r="AP150" s="1629"/>
      <c r="AQ150" s="1628"/>
      <c r="AR150" s="1629"/>
      <c r="AS150" s="1628"/>
    </row>
    <row r="151" spans="2:45" ht="17.149999999999999" customHeight="1">
      <c r="B151" s="1626" t="s">
        <v>1084</v>
      </c>
      <c r="C151" s="322">
        <v>7.77</v>
      </c>
      <c r="D151" s="1627">
        <v>2</v>
      </c>
      <c r="E151" s="1627" t="s">
        <v>1074</v>
      </c>
      <c r="F151" s="320" t="s">
        <v>175</v>
      </c>
      <c r="G151" s="1616" t="str">
        <f t="shared" si="19"/>
        <v>-</v>
      </c>
      <c r="H151" s="1617" t="str">
        <f>IFERROR(AVERAGEIFS(N151:AS151,$N$11:$AS$11,"Asking Rate",$N$10:$AS$10,$B$204),"-")</f>
        <v>-</v>
      </c>
      <c r="I151" s="1616" t="str">
        <f t="shared" si="20"/>
        <v>-</v>
      </c>
      <c r="J151" s="1617" t="str">
        <f t="shared" si="21"/>
        <v>-</v>
      </c>
      <c r="K151" s="1632" t="str">
        <f t="shared" si="22"/>
        <v>-</v>
      </c>
      <c r="L151" t="str">
        <f>IFERROR(AVERAGEIFS(N151:AS151,$N$11:$AS$11,"Discount",$N$10:$AS$10,$B$204),"-")</f>
        <v>-</v>
      </c>
      <c r="M151" s="1619"/>
      <c r="N151" s="1629"/>
      <c r="O151" s="1628"/>
      <c r="P151" s="1620"/>
      <c r="Q151" s="1628"/>
      <c r="R151" s="1629"/>
      <c r="S151" s="1628"/>
      <c r="T151" s="1629"/>
      <c r="U151" s="1628"/>
      <c r="V151" s="1629"/>
      <c r="W151" s="1628"/>
      <c r="X151" s="1629"/>
      <c r="Y151" s="1628"/>
      <c r="Z151" s="1629"/>
      <c r="AA151" s="1628"/>
      <c r="AB151" s="1629"/>
      <c r="AC151" s="1628"/>
      <c r="AD151" s="1629"/>
      <c r="AE151" s="1628"/>
      <c r="AF151" s="1629"/>
      <c r="AG151" s="1628"/>
      <c r="AH151" s="1629"/>
      <c r="AI151" s="1628"/>
      <c r="AJ151" s="1629"/>
      <c r="AK151" s="1628"/>
      <c r="AL151" s="1629"/>
      <c r="AM151" s="1628"/>
      <c r="AN151" s="1629"/>
      <c r="AO151" s="1628"/>
      <c r="AP151" s="1629"/>
      <c r="AQ151" s="1628"/>
      <c r="AR151" s="1629"/>
      <c r="AS151" s="1628"/>
    </row>
    <row r="152" spans="2:45" ht="17.149999999999999" customHeight="1">
      <c r="B152" s="1626" t="s">
        <v>1020</v>
      </c>
      <c r="C152" s="322">
        <v>8</v>
      </c>
      <c r="D152" s="1627">
        <v>2</v>
      </c>
      <c r="E152" s="1627" t="s">
        <v>1074</v>
      </c>
      <c r="F152" s="320" t="s">
        <v>175</v>
      </c>
      <c r="G152" s="1616" t="str">
        <f t="shared" si="19"/>
        <v>-</v>
      </c>
      <c r="H152" s="1617" t="str">
        <f>IFERROR(AVERAGEIFS(N152:AS152,$N$11:$AS$11,"Asking Rate",$N$10:$AS$10,$B$204),"-")</f>
        <v>-</v>
      </c>
      <c r="I152" s="1616" t="str">
        <f t="shared" si="20"/>
        <v>-</v>
      </c>
      <c r="J152" s="1617" t="str">
        <f t="shared" si="21"/>
        <v>-</v>
      </c>
      <c r="K152" s="1632" t="str">
        <f t="shared" si="22"/>
        <v>-</v>
      </c>
      <c r="L152" t="str">
        <f>IFERROR(AVERAGEIFS(N152:AS152,$N$11:$AS$11,"Discount",$N$10:$AS$10,$B$204),"-")</f>
        <v>-</v>
      </c>
      <c r="M152" s="1619"/>
      <c r="N152" s="1629"/>
      <c r="O152" s="1628"/>
      <c r="P152" s="1620"/>
      <c r="Q152" s="1628"/>
      <c r="R152" s="1629"/>
      <c r="S152" s="1628"/>
      <c r="T152" s="1629"/>
      <c r="U152" s="1628"/>
      <c r="V152" s="1629"/>
      <c r="W152" s="1628"/>
      <c r="X152" s="1629"/>
      <c r="Y152" s="1628"/>
      <c r="Z152" s="1629"/>
      <c r="AA152" s="1628"/>
      <c r="AB152" s="1629"/>
      <c r="AC152" s="1628"/>
      <c r="AD152" s="1629"/>
      <c r="AE152" s="1628"/>
      <c r="AF152" s="1629"/>
      <c r="AG152" s="1628"/>
      <c r="AH152" s="1629"/>
      <c r="AI152" s="1628"/>
      <c r="AJ152" s="1629"/>
      <c r="AK152" s="1628"/>
      <c r="AL152" s="1629"/>
      <c r="AM152" s="1628"/>
      <c r="AN152" s="1629"/>
      <c r="AO152" s="1628"/>
      <c r="AP152" s="1629"/>
      <c r="AQ152" s="1628"/>
      <c r="AR152" s="1629"/>
      <c r="AS152" s="1628"/>
    </row>
    <row r="153" spans="2:45" ht="17.149999999999999" customHeight="1">
      <c r="B153" s="1626"/>
      <c r="C153" s="322">
        <v>8.1</v>
      </c>
      <c r="D153" s="1627">
        <v>2</v>
      </c>
      <c r="E153" s="1627" t="s">
        <v>1074</v>
      </c>
      <c r="F153" s="320" t="s">
        <v>175</v>
      </c>
      <c r="G153" s="1616" t="str">
        <f t="shared" si="19"/>
        <v>-</v>
      </c>
      <c r="H153" s="1617" t="str">
        <f>IFERROR(AVERAGEIFS(N153:AS153,$N$11:$AS$11,"Asking Rate",$N$10:$AS$10,$B$204),"-")</f>
        <v>-</v>
      </c>
      <c r="I153" s="1616" t="str">
        <f t="shared" si="20"/>
        <v>-</v>
      </c>
      <c r="J153" s="1617" t="str">
        <f t="shared" si="21"/>
        <v>-</v>
      </c>
      <c r="K153" s="1632" t="str">
        <f t="shared" si="22"/>
        <v>-</v>
      </c>
      <c r="L153" t="str">
        <f>IFERROR(AVERAGEIFS(N153:AS153,$N$11:$AS$11,"Discount",$N$10:$AS$10,$B$204),"-")</f>
        <v>-</v>
      </c>
      <c r="M153" s="1619"/>
      <c r="N153" s="1629"/>
      <c r="O153" s="1628"/>
      <c r="P153" s="1620"/>
      <c r="Q153" s="1628"/>
      <c r="R153" s="1629"/>
      <c r="S153" s="1628"/>
      <c r="T153" s="1629"/>
      <c r="U153" s="1628"/>
      <c r="V153" s="1629"/>
      <c r="W153" s="1628"/>
      <c r="X153" s="1629"/>
      <c r="Y153" s="1628"/>
      <c r="Z153" s="1629"/>
      <c r="AA153" s="1628"/>
      <c r="AB153" s="1629"/>
      <c r="AC153" s="1628"/>
      <c r="AD153" s="1629"/>
      <c r="AE153" s="1628"/>
      <c r="AF153" s="1629"/>
      <c r="AG153" s="1628"/>
      <c r="AH153" s="1629"/>
      <c r="AI153" s="1628"/>
      <c r="AJ153" s="1629"/>
      <c r="AK153" s="1628"/>
      <c r="AL153" s="1629"/>
      <c r="AM153" s="1628"/>
      <c r="AN153" s="1629"/>
      <c r="AO153" s="1628"/>
      <c r="AP153" s="1629"/>
      <c r="AQ153" s="1628"/>
      <c r="AR153" s="1629"/>
      <c r="AS153" s="1628"/>
    </row>
    <row r="154" spans="2:45" ht="17.149999999999999" customHeight="1">
      <c r="B154" s="1626" t="s">
        <v>1085</v>
      </c>
      <c r="C154" s="322">
        <v>8.4</v>
      </c>
      <c r="D154" s="1627">
        <v>2</v>
      </c>
      <c r="E154" s="1627" t="s">
        <v>1074</v>
      </c>
      <c r="F154" s="320" t="s">
        <v>175</v>
      </c>
      <c r="G154" s="1616" t="str">
        <f t="shared" si="19"/>
        <v>-</v>
      </c>
      <c r="H154" s="1617" t="str">
        <f>IFERROR(AVERAGEIFS(N154:AS154,$N$11:$AS$11,"Asking Rate",$N$10:$AS$10,$B$204),"-")</f>
        <v>-</v>
      </c>
      <c r="I154" s="1616" t="str">
        <f t="shared" si="20"/>
        <v>-</v>
      </c>
      <c r="J154" s="1617" t="str">
        <f t="shared" si="21"/>
        <v>-</v>
      </c>
      <c r="K154" s="1632" t="str">
        <f t="shared" si="22"/>
        <v>-</v>
      </c>
      <c r="L154" t="str">
        <f>IFERROR(AVERAGEIFS(N154:AS154,$N$11:$AS$11,"Discount",$N$10:$AS$10,$B$204),"-")</f>
        <v>-</v>
      </c>
      <c r="M154" s="1619"/>
      <c r="N154" s="1629"/>
      <c r="O154" s="1628"/>
      <c r="P154" s="1620"/>
      <c r="Q154" s="1628"/>
      <c r="R154" s="1629"/>
      <c r="S154" s="1628"/>
      <c r="T154" s="1629"/>
      <c r="U154" s="1628"/>
      <c r="V154" s="1629"/>
      <c r="W154" s="1628"/>
      <c r="X154" s="1629"/>
      <c r="Y154" s="1628"/>
      <c r="Z154" s="1629"/>
      <c r="AA154" s="1628"/>
      <c r="AB154" s="1629"/>
      <c r="AC154" s="1628"/>
      <c r="AD154" s="1629"/>
      <c r="AE154" s="1628"/>
      <c r="AF154" s="1629"/>
      <c r="AG154" s="1628"/>
      <c r="AH154" s="1629"/>
      <c r="AI154" s="1628"/>
      <c r="AJ154" s="1629"/>
      <c r="AK154" s="1628"/>
      <c r="AL154" s="1629"/>
      <c r="AM154" s="1628"/>
      <c r="AN154" s="1629"/>
      <c r="AO154" s="1628"/>
      <c r="AP154" s="1629"/>
      <c r="AQ154" s="1628"/>
      <c r="AR154" s="1629"/>
      <c r="AS154" s="1628"/>
    </row>
    <row r="155" spans="2:45" ht="17.149999999999999" customHeight="1">
      <c r="B155" s="1626"/>
      <c r="C155" s="322">
        <v>8.75</v>
      </c>
      <c r="D155" s="1627">
        <v>2</v>
      </c>
      <c r="E155" s="1627" t="s">
        <v>1074</v>
      </c>
      <c r="F155" s="320" t="s">
        <v>175</v>
      </c>
      <c r="G155" s="1616" t="str">
        <f t="shared" si="19"/>
        <v>-</v>
      </c>
      <c r="H155" s="1617" t="str">
        <f>IFERROR(AVERAGEIFS(N155:AS155,$N$11:$AS$11,"Asking Rate",$N$10:$AS$10,$B$204),"-")</f>
        <v>-</v>
      </c>
      <c r="I155" s="1616" t="str">
        <f t="shared" si="20"/>
        <v>-</v>
      </c>
      <c r="J155" s="1617" t="str">
        <f t="shared" si="21"/>
        <v>-</v>
      </c>
      <c r="K155" s="1632" t="str">
        <f t="shared" si="22"/>
        <v>-</v>
      </c>
      <c r="L155" t="str">
        <f>IFERROR(AVERAGEIFS(N155:AS155,$N$11:$AS$11,"Discount",$N$10:$AS$10,$B$204),"-")</f>
        <v>-</v>
      </c>
      <c r="M155" s="1619"/>
      <c r="N155" s="1629"/>
      <c r="O155" s="1628"/>
      <c r="P155" s="1620"/>
      <c r="Q155" s="1628"/>
      <c r="R155" s="1629"/>
      <c r="S155" s="1628"/>
      <c r="T155" s="1629"/>
      <c r="U155" s="1628"/>
      <c r="V155" s="1629"/>
      <c r="W155" s="1628"/>
      <c r="X155" s="1629"/>
      <c r="Y155" s="1628"/>
      <c r="Z155" s="1629"/>
      <c r="AA155" s="1628"/>
      <c r="AB155" s="1629"/>
      <c r="AC155" s="1628"/>
      <c r="AD155" s="1629"/>
      <c r="AE155" s="1628"/>
      <c r="AF155" s="1629"/>
      <c r="AG155" s="1628"/>
      <c r="AH155" s="1629"/>
      <c r="AI155" s="1628"/>
      <c r="AJ155" s="1629"/>
      <c r="AK155" s="1628"/>
      <c r="AL155" s="1629"/>
      <c r="AM155" s="1628"/>
      <c r="AN155" s="1629"/>
      <c r="AO155" s="1628"/>
      <c r="AP155" s="1629"/>
      <c r="AQ155" s="1628"/>
      <c r="AR155" s="1629"/>
      <c r="AS155" s="1628"/>
    </row>
    <row r="156" spans="2:45" ht="17.149999999999999" customHeight="1">
      <c r="B156" s="1626" t="s">
        <v>1022</v>
      </c>
      <c r="C156" s="322">
        <v>9</v>
      </c>
      <c r="D156" s="1627">
        <v>2</v>
      </c>
      <c r="E156" s="1627" t="s">
        <v>1074</v>
      </c>
      <c r="F156" s="320" t="s">
        <v>175</v>
      </c>
      <c r="G156" s="1616" t="str">
        <f t="shared" si="19"/>
        <v>-</v>
      </c>
      <c r="H156" s="1617" t="str">
        <f>IFERROR(AVERAGEIFS(N156:AS156,$N$11:$AS$11,"Asking Rate",$N$10:$AS$10,$B$204),"-")</f>
        <v>-</v>
      </c>
      <c r="I156" s="1616" t="str">
        <f t="shared" si="20"/>
        <v>-</v>
      </c>
      <c r="J156" s="1617" t="str">
        <f t="shared" si="21"/>
        <v>-</v>
      </c>
      <c r="K156" s="1632" t="str">
        <f t="shared" si="22"/>
        <v>-</v>
      </c>
      <c r="L156" t="str">
        <f>IFERROR(AVERAGEIFS(N156:AS156,$N$11:$AS$11,"Discount",$N$10:$AS$10,$B$204),"-")</f>
        <v>-</v>
      </c>
      <c r="M156" s="1619"/>
      <c r="N156" s="1630"/>
      <c r="O156" s="1628"/>
      <c r="P156" s="1631"/>
      <c r="Q156" s="1628"/>
      <c r="R156" s="1629"/>
      <c r="S156" s="1628"/>
      <c r="T156" s="1629"/>
      <c r="U156" s="1628"/>
      <c r="V156" s="1629"/>
      <c r="W156" s="1628"/>
      <c r="X156" s="1629"/>
      <c r="Y156" s="1628"/>
      <c r="Z156" s="1629"/>
      <c r="AA156" s="1628"/>
      <c r="AB156" s="1629"/>
      <c r="AC156" s="1628"/>
      <c r="AD156" s="1629"/>
      <c r="AE156" s="1628"/>
      <c r="AF156" s="1629"/>
      <c r="AG156" s="1628"/>
      <c r="AH156" s="1629"/>
      <c r="AI156" s="1628"/>
      <c r="AJ156" s="1629"/>
      <c r="AK156" s="1628"/>
      <c r="AL156" s="1629"/>
      <c r="AM156" s="1628"/>
      <c r="AN156" s="1629"/>
      <c r="AO156" s="1628"/>
      <c r="AP156" s="1629"/>
      <c r="AQ156" s="1628"/>
      <c r="AR156" s="1629"/>
      <c r="AS156" s="1628"/>
    </row>
    <row r="157" spans="2:45" ht="17.149999999999999" customHeight="1">
      <c r="B157" s="1626" t="s">
        <v>1086</v>
      </c>
      <c r="C157" s="322">
        <v>9.6</v>
      </c>
      <c r="D157" s="1627">
        <v>2</v>
      </c>
      <c r="E157" s="1627" t="s">
        <v>1074</v>
      </c>
      <c r="F157" s="320" t="s">
        <v>175</v>
      </c>
      <c r="G157" s="1616" t="str">
        <f t="shared" si="19"/>
        <v>-</v>
      </c>
      <c r="H157" s="1617" t="str">
        <f>IFERROR(AVERAGEIFS(N157:AS157,$N$11:$AS$11,"Asking Rate",$N$10:$AS$10,$B$204),"-")</f>
        <v>-</v>
      </c>
      <c r="I157" s="1616" t="str">
        <f t="shared" si="20"/>
        <v>-</v>
      </c>
      <c r="J157" s="1617" t="str">
        <f t="shared" si="21"/>
        <v>-</v>
      </c>
      <c r="K157" s="1632" t="str">
        <f t="shared" si="22"/>
        <v>-</v>
      </c>
      <c r="L157" t="str">
        <f>IFERROR(AVERAGEIFS(N157:AS157,$N$11:$AS$11,"Discount",$N$10:$AS$10,$B$204),"-")</f>
        <v>-</v>
      </c>
      <c r="M157" s="1619"/>
      <c r="N157" s="1629"/>
      <c r="O157" s="1628"/>
      <c r="P157" s="1620"/>
      <c r="Q157" s="1628"/>
      <c r="R157" s="1629"/>
      <c r="S157" s="1628"/>
      <c r="T157" s="1629"/>
      <c r="U157" s="1628"/>
      <c r="V157" s="1629"/>
      <c r="W157" s="1628"/>
      <c r="X157" s="1629"/>
      <c r="Y157" s="1628"/>
      <c r="Z157" s="1629"/>
      <c r="AA157" s="1628"/>
      <c r="AB157" s="1629"/>
      <c r="AC157" s="1628"/>
      <c r="AD157" s="1629"/>
      <c r="AE157" s="1628"/>
      <c r="AF157" s="1629"/>
      <c r="AG157" s="1628"/>
      <c r="AH157" s="1629"/>
      <c r="AI157" s="1628"/>
      <c r="AJ157" s="1629"/>
      <c r="AK157" s="1628"/>
      <c r="AL157" s="1629"/>
      <c r="AM157" s="1628"/>
      <c r="AN157" s="1629"/>
      <c r="AO157" s="1628"/>
      <c r="AP157" s="1629"/>
      <c r="AQ157" s="1628"/>
      <c r="AR157" s="1629"/>
      <c r="AS157" s="1628"/>
    </row>
    <row r="158" spans="2:45" ht="17.149999999999999" customHeight="1">
      <c r="B158" s="1626"/>
      <c r="C158" s="322">
        <v>9.8000000000000007</v>
      </c>
      <c r="D158" s="1627">
        <v>2</v>
      </c>
      <c r="E158" s="1627" t="s">
        <v>1074</v>
      </c>
      <c r="F158" s="320" t="s">
        <v>175</v>
      </c>
      <c r="G158" s="1616" t="str">
        <f t="shared" si="19"/>
        <v>-</v>
      </c>
      <c r="H158" s="1617" t="str">
        <f>IFERROR(AVERAGEIFS(N158:AS158,$N$11:$AS$11,"Asking Rate",$N$10:$AS$10,$B$204),"-")</f>
        <v>-</v>
      </c>
      <c r="I158" s="1616" t="str">
        <f t="shared" si="20"/>
        <v>-</v>
      </c>
      <c r="J158" s="1617" t="str">
        <f t="shared" si="21"/>
        <v>-</v>
      </c>
      <c r="K158" s="1632" t="str">
        <f t="shared" si="22"/>
        <v>-</v>
      </c>
      <c r="L158" t="str">
        <f>IFERROR(AVERAGEIFS(N158:AS158,$N$11:$AS$11,"Discount",$N$10:$AS$10,$B$204),"-")</f>
        <v>-</v>
      </c>
      <c r="M158" s="1619"/>
      <c r="N158" s="1629"/>
      <c r="O158" s="1628"/>
      <c r="P158" s="1620"/>
      <c r="Q158" s="1628"/>
      <c r="R158" s="1629"/>
      <c r="S158" s="1628"/>
      <c r="T158" s="1629"/>
      <c r="U158" s="1628"/>
      <c r="V158" s="1629"/>
      <c r="W158" s="1628"/>
      <c r="X158" s="1629"/>
      <c r="Y158" s="1628"/>
      <c r="Z158" s="1629"/>
      <c r="AA158" s="1628"/>
      <c r="AB158" s="1629"/>
      <c r="AC158" s="1628"/>
      <c r="AD158" s="1629"/>
      <c r="AE158" s="1628"/>
      <c r="AF158" s="1629"/>
      <c r="AG158" s="1628"/>
      <c r="AH158" s="1629"/>
      <c r="AI158" s="1628"/>
      <c r="AJ158" s="1629"/>
      <c r="AK158" s="1628"/>
      <c r="AL158" s="1629"/>
      <c r="AM158" s="1628"/>
      <c r="AN158" s="1629"/>
      <c r="AO158" s="1628"/>
      <c r="AP158" s="1629"/>
      <c r="AQ158" s="1628"/>
      <c r="AR158" s="1629"/>
      <c r="AS158" s="1628"/>
    </row>
    <row r="159" spans="2:45" ht="17.149999999999999" customHeight="1">
      <c r="B159" s="1626" t="s">
        <v>1057</v>
      </c>
      <c r="C159" s="322">
        <v>10</v>
      </c>
      <c r="D159" s="1627">
        <v>2</v>
      </c>
      <c r="E159" s="1627" t="s">
        <v>1074</v>
      </c>
      <c r="F159" s="320" t="s">
        <v>175</v>
      </c>
      <c r="G159" s="1616" t="str">
        <f t="shared" si="19"/>
        <v>-</v>
      </c>
      <c r="H159" s="1617" t="str">
        <f>IFERROR(AVERAGEIFS(N159:AS159,$N$11:$AS$11,"Asking Rate",$N$10:$AS$10,$B$204),"-")</f>
        <v>-</v>
      </c>
      <c r="I159" s="1616" t="str">
        <f t="shared" si="20"/>
        <v>-</v>
      </c>
      <c r="J159" s="1617" t="str">
        <f t="shared" si="21"/>
        <v>-</v>
      </c>
      <c r="K159" s="1632" t="str">
        <f t="shared" si="22"/>
        <v>-</v>
      </c>
      <c r="L159" t="str">
        <f>IFERROR(AVERAGEIFS(N159:AS159,$N$11:$AS$11,"Discount",$N$10:$AS$10,$B$204),"-")</f>
        <v>-</v>
      </c>
      <c r="M159" s="1619"/>
      <c r="N159" s="1629"/>
      <c r="O159" s="1628"/>
      <c r="P159" s="1620"/>
      <c r="Q159" s="1628"/>
      <c r="R159" s="1629"/>
      <c r="S159" s="1628"/>
      <c r="T159" s="1629"/>
      <c r="U159" s="1628"/>
      <c r="V159" s="1629"/>
      <c r="W159" s="1628"/>
      <c r="X159" s="1629"/>
      <c r="Y159" s="1628"/>
      <c r="Z159" s="1629"/>
      <c r="AA159" s="1628"/>
      <c r="AB159" s="1629"/>
      <c r="AC159" s="1628"/>
      <c r="AD159" s="1629"/>
      <c r="AE159" s="1628"/>
      <c r="AF159" s="1629"/>
      <c r="AG159" s="1628"/>
      <c r="AH159" s="1629"/>
      <c r="AI159" s="1628"/>
      <c r="AJ159" s="1629"/>
      <c r="AK159" s="1628"/>
      <c r="AL159" s="1629"/>
      <c r="AM159" s="1628"/>
      <c r="AN159" s="1629"/>
      <c r="AO159" s="1628"/>
      <c r="AP159" s="1629"/>
      <c r="AQ159" s="1628"/>
      <c r="AR159" s="1629"/>
      <c r="AS159" s="1628"/>
    </row>
    <row r="160" spans="2:45" ht="17.149999999999999" customHeight="1">
      <c r="B160" s="1626" t="s">
        <v>1023</v>
      </c>
      <c r="C160" s="322">
        <v>10.5</v>
      </c>
      <c r="D160" s="1627">
        <v>2</v>
      </c>
      <c r="E160" s="1627" t="s">
        <v>1074</v>
      </c>
      <c r="F160" s="320" t="s">
        <v>175</v>
      </c>
      <c r="G160" s="1616" t="str">
        <f t="shared" si="19"/>
        <v>-</v>
      </c>
      <c r="H160" s="1617" t="str">
        <f>IFERROR(AVERAGEIFS(N160:AS160,$N$11:$AS$11,"Asking Rate",$N$10:$AS$10,$B$204),"-")</f>
        <v>-</v>
      </c>
      <c r="I160" s="1616" t="str">
        <f t="shared" si="20"/>
        <v>-</v>
      </c>
      <c r="J160" s="1617" t="str">
        <f t="shared" si="21"/>
        <v>-</v>
      </c>
      <c r="K160" s="1632" t="str">
        <f t="shared" si="22"/>
        <v>-</v>
      </c>
      <c r="L160" t="str">
        <f>IFERROR(AVERAGEIFS(N160:AS160,$N$11:$AS$11,"Discount",$N$10:$AS$10,$B$204),"-")</f>
        <v>-</v>
      </c>
      <c r="M160" s="1619"/>
      <c r="N160" s="1629"/>
      <c r="O160" s="1628"/>
      <c r="P160" s="1620"/>
      <c r="Q160" s="1628"/>
      <c r="R160" s="1629"/>
      <c r="S160" s="1628"/>
      <c r="T160" s="1629"/>
      <c r="U160" s="1628"/>
      <c r="V160" s="1629"/>
      <c r="W160" s="1628"/>
      <c r="X160" s="1629"/>
      <c r="Y160" s="1628"/>
      <c r="Z160" s="1629"/>
      <c r="AA160" s="1628"/>
      <c r="AB160" s="1629"/>
      <c r="AC160" s="1628"/>
      <c r="AD160" s="1629"/>
      <c r="AE160" s="1628"/>
      <c r="AF160" s="1629"/>
      <c r="AG160" s="1628"/>
      <c r="AH160" s="1629"/>
      <c r="AI160" s="1628"/>
      <c r="AJ160" s="1629"/>
      <c r="AK160" s="1628"/>
      <c r="AL160" s="1629"/>
      <c r="AM160" s="1628"/>
      <c r="AN160" s="1629"/>
      <c r="AO160" s="1628"/>
      <c r="AP160" s="1629"/>
      <c r="AQ160" s="1628"/>
      <c r="AR160" s="1629"/>
      <c r="AS160" s="1628"/>
    </row>
    <row r="161" spans="2:45" ht="17.149999999999999" customHeight="1">
      <c r="B161" s="1626" t="s">
        <v>1087</v>
      </c>
      <c r="C161" s="322">
        <v>11.1</v>
      </c>
      <c r="D161" s="1627">
        <v>2</v>
      </c>
      <c r="E161" s="1627" t="s">
        <v>1074</v>
      </c>
      <c r="F161" s="320" t="s">
        <v>175</v>
      </c>
      <c r="G161" s="1616" t="str">
        <f t="shared" si="19"/>
        <v>-</v>
      </c>
      <c r="H161" s="1617" t="str">
        <f>IFERROR(AVERAGEIFS(N161:AS161,$N$11:$AS$11,"Asking Rate",$N$10:$AS$10,$B$204),"-")</f>
        <v>-</v>
      </c>
      <c r="I161" s="1616" t="str">
        <f t="shared" si="20"/>
        <v>-</v>
      </c>
      <c r="J161" s="1617" t="str">
        <f t="shared" si="21"/>
        <v>-</v>
      </c>
      <c r="K161" s="1632" t="str">
        <f t="shared" si="22"/>
        <v>-</v>
      </c>
      <c r="L161" t="str">
        <f>IFERROR(AVERAGEIFS(N161:AS161,$N$11:$AS$11,"Discount",$N$10:$AS$10,$B$204),"-")</f>
        <v>-</v>
      </c>
      <c r="M161" s="1619"/>
      <c r="N161" s="1629"/>
      <c r="O161" s="1628"/>
      <c r="P161" s="1620"/>
      <c r="Q161" s="1628"/>
      <c r="R161" s="1629"/>
      <c r="S161" s="1628"/>
      <c r="T161" s="1629"/>
      <c r="U161" s="1628"/>
      <c r="V161" s="1629"/>
      <c r="W161" s="1628"/>
      <c r="X161" s="1629"/>
      <c r="Y161" s="1628"/>
      <c r="Z161" s="1629"/>
      <c r="AA161" s="1628"/>
      <c r="AB161" s="1629"/>
      <c r="AC161" s="1628"/>
      <c r="AD161" s="1629"/>
      <c r="AE161" s="1628"/>
      <c r="AF161" s="1629"/>
      <c r="AG161" s="1628"/>
      <c r="AH161" s="1629"/>
      <c r="AI161" s="1628"/>
      <c r="AJ161" s="1629"/>
      <c r="AK161" s="1628"/>
      <c r="AL161" s="1629"/>
      <c r="AM161" s="1628"/>
      <c r="AN161" s="1629"/>
      <c r="AO161" s="1628"/>
      <c r="AP161" s="1629"/>
      <c r="AQ161" s="1628"/>
      <c r="AR161" s="1629"/>
      <c r="AS161" s="1628"/>
    </row>
    <row r="162" spans="2:45" ht="17.149999999999999" customHeight="1">
      <c r="B162" s="1626" t="s">
        <v>1088</v>
      </c>
      <c r="C162" s="322">
        <v>11.25</v>
      </c>
      <c r="D162" s="1627">
        <v>2</v>
      </c>
      <c r="E162" s="1627" t="s">
        <v>1074</v>
      </c>
      <c r="F162" s="320" t="s">
        <v>175</v>
      </c>
      <c r="G162" s="1616" t="str">
        <f t="shared" si="19"/>
        <v>-</v>
      </c>
      <c r="H162" s="1617" t="str">
        <f>IFERROR(AVERAGEIFS(N162:AS162,$N$11:$AS$11,"Asking Rate",$N$10:$AS$10,$B$204),"-")</f>
        <v>-</v>
      </c>
      <c r="I162" s="1616" t="str">
        <f t="shared" si="20"/>
        <v>-</v>
      </c>
      <c r="J162" s="1617" t="str">
        <f t="shared" si="21"/>
        <v>-</v>
      </c>
      <c r="K162" s="1632" t="str">
        <f t="shared" si="22"/>
        <v>-</v>
      </c>
      <c r="L162" t="str">
        <f>IFERROR(AVERAGEIFS(N162:AS162,$N$11:$AS$11,"Discount",$N$10:$AS$10,$B$204),"-")</f>
        <v>-</v>
      </c>
      <c r="M162" s="1619"/>
      <c r="N162" s="1629"/>
      <c r="O162" s="1628"/>
      <c r="P162" s="1620"/>
      <c r="Q162" s="1628"/>
      <c r="R162" s="1629"/>
      <c r="S162" s="1628"/>
      <c r="T162" s="1629"/>
      <c r="U162" s="1628"/>
      <c r="V162" s="1629"/>
      <c r="W162" s="1628"/>
      <c r="X162" s="1629"/>
      <c r="Y162" s="1628"/>
      <c r="Z162" s="1629"/>
      <c r="AA162" s="1628"/>
      <c r="AB162" s="1629"/>
      <c r="AC162" s="1628"/>
      <c r="AD162" s="1629"/>
      <c r="AE162" s="1628"/>
      <c r="AF162" s="1629"/>
      <c r="AG162" s="1628"/>
      <c r="AH162" s="1629"/>
      <c r="AI162" s="1628"/>
      <c r="AJ162" s="1629"/>
      <c r="AK162" s="1628"/>
      <c r="AL162" s="1629"/>
      <c r="AM162" s="1628"/>
      <c r="AN162" s="1629"/>
      <c r="AO162" s="1628"/>
      <c r="AP162" s="1629"/>
      <c r="AQ162" s="1628"/>
      <c r="AR162" s="1629"/>
      <c r="AS162" s="1628"/>
    </row>
    <row r="163" spans="2:45" ht="17.149999999999999" customHeight="1">
      <c r="B163" s="1626"/>
      <c r="C163" s="322">
        <v>11.48</v>
      </c>
      <c r="D163" s="1627">
        <v>2</v>
      </c>
      <c r="E163" s="1627" t="s">
        <v>1074</v>
      </c>
      <c r="F163" s="320" t="s">
        <v>175</v>
      </c>
      <c r="G163" s="1616" t="str">
        <f t="shared" si="19"/>
        <v>-</v>
      </c>
      <c r="H163" s="1617" t="str">
        <f>IFERROR(AVERAGEIFS(N163:AS163,$N$11:$AS$11,"Asking Rate",$N$10:$AS$10,$B$204),"-")</f>
        <v>-</v>
      </c>
      <c r="I163" s="1616" t="str">
        <f t="shared" si="20"/>
        <v>-</v>
      </c>
      <c r="J163" s="1617" t="str">
        <f t="shared" si="21"/>
        <v>-</v>
      </c>
      <c r="K163" s="1632" t="str">
        <f t="shared" si="22"/>
        <v>-</v>
      </c>
      <c r="L163" t="str">
        <f>IFERROR(AVERAGEIFS(N163:AS163,$N$11:$AS$11,"Discount",$N$10:$AS$10,$B$204),"-")</f>
        <v>-</v>
      </c>
      <c r="M163" s="1619"/>
      <c r="N163" s="1629"/>
      <c r="O163" s="1628"/>
      <c r="P163" s="1620"/>
      <c r="Q163" s="1628"/>
      <c r="R163" s="1629"/>
      <c r="S163" s="1628"/>
      <c r="T163" s="1629"/>
      <c r="U163" s="1628"/>
      <c r="V163" s="1629"/>
      <c r="W163" s="1628"/>
      <c r="X163" s="1629"/>
      <c r="Y163" s="1628"/>
      <c r="Z163" s="1629"/>
      <c r="AA163" s="1628"/>
      <c r="AB163" s="1629"/>
      <c r="AC163" s="1628"/>
      <c r="AD163" s="1629"/>
      <c r="AE163" s="1628"/>
      <c r="AF163" s="1629"/>
      <c r="AG163" s="1628"/>
      <c r="AH163" s="1629"/>
      <c r="AI163" s="1628"/>
      <c r="AJ163" s="1629"/>
      <c r="AK163" s="1628"/>
      <c r="AL163" s="1629"/>
      <c r="AM163" s="1628"/>
      <c r="AN163" s="1629"/>
      <c r="AO163" s="1628"/>
      <c r="AP163" s="1629"/>
      <c r="AQ163" s="1628"/>
      <c r="AR163" s="1629"/>
      <c r="AS163" s="1628"/>
    </row>
    <row r="164" spans="2:45" ht="17.149999999999999" customHeight="1">
      <c r="B164" s="1626" t="s">
        <v>1025</v>
      </c>
      <c r="C164" s="322">
        <v>12</v>
      </c>
      <c r="D164" s="1627">
        <v>2</v>
      </c>
      <c r="E164" s="1627" t="s">
        <v>1074</v>
      </c>
      <c r="F164" s="320" t="s">
        <v>175</v>
      </c>
      <c r="G164" s="1616" t="str">
        <f t="shared" si="19"/>
        <v>-</v>
      </c>
      <c r="H164" s="1617" t="str">
        <f>IFERROR(AVERAGEIFS(N164:AS164,$N$11:$AS$11,"Asking Rate",$N$10:$AS$10,$B$204),"-")</f>
        <v>-</v>
      </c>
      <c r="I164" s="1616" t="str">
        <f t="shared" si="20"/>
        <v>-</v>
      </c>
      <c r="J164" s="1617" t="str">
        <f t="shared" si="21"/>
        <v>-</v>
      </c>
      <c r="K164" s="1632" t="str">
        <f t="shared" si="22"/>
        <v>-</v>
      </c>
      <c r="L164" t="str">
        <f>IFERROR(AVERAGEIFS(N164:AS164,$N$11:$AS$11,"Discount",$N$10:$AS$10,$B$204),"-")</f>
        <v>-</v>
      </c>
      <c r="M164" s="1619"/>
      <c r="N164" s="1630"/>
      <c r="O164" s="1628"/>
      <c r="P164" s="1620"/>
      <c r="Q164" s="1628"/>
      <c r="R164" s="1629"/>
      <c r="S164" s="1628"/>
      <c r="T164" s="1629"/>
      <c r="U164" s="1628"/>
      <c r="V164" s="1629"/>
      <c r="W164" s="1628"/>
      <c r="X164" s="1629"/>
      <c r="Y164" s="1628"/>
      <c r="Z164" s="1629"/>
      <c r="AA164" s="1628"/>
      <c r="AB164" s="1629"/>
      <c r="AC164" s="1628"/>
      <c r="AD164" s="1629"/>
      <c r="AE164" s="1628"/>
      <c r="AF164" s="1629"/>
      <c r="AG164" s="1628"/>
      <c r="AH164" s="1629"/>
      <c r="AI164" s="1628"/>
      <c r="AJ164" s="1629"/>
      <c r="AK164" s="1628"/>
      <c r="AL164" s="1629"/>
      <c r="AM164" s="1628"/>
      <c r="AN164" s="1629"/>
      <c r="AO164" s="1628"/>
      <c r="AP164" s="1629"/>
      <c r="AQ164" s="1628"/>
      <c r="AR164" s="1629"/>
      <c r="AS164" s="1628"/>
    </row>
    <row r="165" spans="2:45" ht="17.149999999999999" customHeight="1">
      <c r="B165" s="1626"/>
      <c r="C165" s="322">
        <v>12.2</v>
      </c>
      <c r="D165" s="1627">
        <v>2</v>
      </c>
      <c r="E165" s="1627" t="s">
        <v>1074</v>
      </c>
      <c r="F165" s="320" t="s">
        <v>175</v>
      </c>
      <c r="G165" s="1616" t="str">
        <f t="shared" si="19"/>
        <v>-</v>
      </c>
      <c r="H165" s="1617" t="str">
        <f>IFERROR(AVERAGEIFS(N165:AS165,$N$11:$AS$11,"Asking Rate",$N$10:$AS$10,$B$204),"-")</f>
        <v>-</v>
      </c>
      <c r="I165" s="1616" t="str">
        <f t="shared" si="20"/>
        <v>-</v>
      </c>
      <c r="J165" s="1617" t="str">
        <f t="shared" si="21"/>
        <v>-</v>
      </c>
      <c r="K165" s="1632" t="str">
        <f t="shared" si="22"/>
        <v>-</v>
      </c>
      <c r="L165" t="str">
        <f>IFERROR(AVERAGEIFS(N165:AS165,$N$11:$AS$11,"Discount",$N$10:$AS$10,$B$204),"-")</f>
        <v>-</v>
      </c>
      <c r="M165" s="1619"/>
      <c r="N165" s="1629"/>
      <c r="O165" s="1628"/>
      <c r="P165" s="1620"/>
      <c r="Q165" s="1628"/>
      <c r="R165" s="1629"/>
      <c r="S165" s="1628"/>
      <c r="T165" s="1629"/>
      <c r="U165" s="1628"/>
      <c r="V165" s="1629"/>
      <c r="W165" s="1628"/>
      <c r="X165" s="1629"/>
      <c r="Y165" s="1628"/>
      <c r="Z165" s="1629"/>
      <c r="AA165" s="1628"/>
      <c r="AB165" s="1629"/>
      <c r="AC165" s="1628"/>
      <c r="AD165" s="1629"/>
      <c r="AE165" s="1628"/>
      <c r="AF165" s="1629"/>
      <c r="AG165" s="1628"/>
      <c r="AH165" s="1629"/>
      <c r="AI165" s="1628"/>
      <c r="AJ165" s="1629"/>
      <c r="AK165" s="1628"/>
      <c r="AL165" s="1629"/>
      <c r="AM165" s="1628"/>
      <c r="AN165" s="1629"/>
      <c r="AO165" s="1628"/>
      <c r="AP165" s="1629"/>
      <c r="AQ165" s="1628"/>
      <c r="AR165" s="1629"/>
      <c r="AS165" s="1628"/>
    </row>
    <row r="166" spans="2:45" ht="17.149999999999999" customHeight="1">
      <c r="B166" s="1626" t="s">
        <v>1089</v>
      </c>
      <c r="C166" s="322">
        <v>12.5</v>
      </c>
      <c r="D166" s="1627">
        <v>2</v>
      </c>
      <c r="E166" s="1627" t="s">
        <v>1074</v>
      </c>
      <c r="F166" s="320" t="s">
        <v>175</v>
      </c>
      <c r="G166" s="1616" t="str">
        <f t="shared" si="19"/>
        <v>-</v>
      </c>
      <c r="H166" s="1617" t="str">
        <f>IFERROR(AVERAGEIFS(N166:AS166,$N$11:$AS$11,"Asking Rate",$N$10:$AS$10,$B$204),"-")</f>
        <v>-</v>
      </c>
      <c r="I166" s="1616" t="str">
        <f t="shared" si="20"/>
        <v>-</v>
      </c>
      <c r="J166" s="1617" t="str">
        <f t="shared" si="21"/>
        <v>-</v>
      </c>
      <c r="K166" s="1632" t="str">
        <f t="shared" si="22"/>
        <v>-</v>
      </c>
      <c r="L166" t="str">
        <f>IFERROR(AVERAGEIFS(N166:AS166,$N$11:$AS$11,"Discount",$N$10:$AS$10,$B$204),"-")</f>
        <v>-</v>
      </c>
      <c r="M166" s="1619"/>
      <c r="N166" s="1629"/>
      <c r="O166" s="1628"/>
      <c r="P166" s="1620"/>
      <c r="Q166" s="1628"/>
      <c r="R166" s="1629"/>
      <c r="S166" s="1628"/>
      <c r="T166" s="1629"/>
      <c r="U166" s="1628"/>
      <c r="V166" s="1629"/>
      <c r="W166" s="1628"/>
      <c r="X166" s="1629"/>
      <c r="Y166" s="1628"/>
      <c r="Z166" s="1629"/>
      <c r="AA166" s="1628"/>
      <c r="AB166" s="1629"/>
      <c r="AC166" s="1628"/>
      <c r="AD166" s="1629"/>
      <c r="AE166" s="1628"/>
      <c r="AF166" s="1629"/>
      <c r="AG166" s="1628"/>
      <c r="AH166" s="1629"/>
      <c r="AI166" s="1628"/>
      <c r="AJ166" s="1629"/>
      <c r="AK166" s="1628"/>
      <c r="AL166" s="1629"/>
      <c r="AM166" s="1628"/>
      <c r="AN166" s="1629"/>
      <c r="AO166" s="1628"/>
      <c r="AP166" s="1629"/>
      <c r="AQ166" s="1628"/>
      <c r="AR166" s="1629"/>
      <c r="AS166" s="1628"/>
    </row>
    <row r="167" spans="2:45" ht="17.149999999999999" customHeight="1">
      <c r="B167" s="1626" t="s">
        <v>1090</v>
      </c>
      <c r="C167" s="322">
        <v>12.6</v>
      </c>
      <c r="D167" s="1627">
        <v>2</v>
      </c>
      <c r="E167" s="1627" t="s">
        <v>1074</v>
      </c>
      <c r="F167" s="320" t="s">
        <v>175</v>
      </c>
      <c r="G167" s="1616" t="str">
        <f t="shared" si="19"/>
        <v>-</v>
      </c>
      <c r="H167" s="1617" t="str">
        <f>IFERROR(AVERAGEIFS(N167:AS167,$N$11:$AS$11,"Asking Rate",$N$10:$AS$10,$B$204),"-")</f>
        <v>-</v>
      </c>
      <c r="I167" s="1616" t="str">
        <f t="shared" si="20"/>
        <v>-</v>
      </c>
      <c r="J167" s="1617" t="str">
        <f t="shared" si="21"/>
        <v>-</v>
      </c>
      <c r="K167" s="1632" t="str">
        <f t="shared" si="22"/>
        <v>-</v>
      </c>
      <c r="L167" t="str">
        <f>IFERROR(AVERAGEIFS(N167:AS167,$N$11:$AS$11,"Discount",$N$10:$AS$10,$B$204),"-")</f>
        <v>-</v>
      </c>
      <c r="M167" s="1619">
        <v>480</v>
      </c>
      <c r="N167" s="1629"/>
      <c r="O167" s="1628"/>
      <c r="P167" s="1629"/>
      <c r="Q167" s="1628"/>
      <c r="R167" s="1629"/>
      <c r="S167" s="1628"/>
      <c r="T167" s="1629"/>
      <c r="U167" s="1628"/>
      <c r="V167" s="1629"/>
      <c r="W167" s="1628"/>
      <c r="X167" s="1629"/>
      <c r="Y167" s="1628"/>
      <c r="Z167" s="1629"/>
      <c r="AA167" s="1628"/>
      <c r="AB167" s="1629"/>
      <c r="AC167" s="1628"/>
      <c r="AD167" s="1629"/>
      <c r="AE167" s="1628"/>
      <c r="AF167" s="1629"/>
      <c r="AG167" s="1628"/>
      <c r="AH167" s="1629"/>
      <c r="AI167" s="1628"/>
      <c r="AJ167" s="1629"/>
      <c r="AK167" s="1628"/>
      <c r="AL167" s="1629"/>
      <c r="AM167" s="1628"/>
      <c r="AN167" s="1629"/>
      <c r="AO167" s="1628"/>
      <c r="AP167" s="1629"/>
      <c r="AQ167" s="1628"/>
      <c r="AR167" s="1629"/>
      <c r="AS167" s="1628"/>
    </row>
    <row r="168" spans="2:45" ht="17.149999999999999" customHeight="1">
      <c r="B168" s="1626" t="s">
        <v>1513</v>
      </c>
      <c r="C168" s="322">
        <v>13.25</v>
      </c>
      <c r="D168" s="1627">
        <v>2</v>
      </c>
      <c r="E168" s="1627" t="s">
        <v>1074</v>
      </c>
      <c r="F168" s="320" t="s">
        <v>175</v>
      </c>
      <c r="G168" s="1616" t="str">
        <f>IFERROR((H168/$C168),"-")</f>
        <v>-</v>
      </c>
      <c r="H168" s="1617" t="str">
        <f>IFERROR(AVERAGEIFS(N168:AS168,$N$11:$AS$11,"Asking Rate",$N$10:$AS$10,$B$209),"-")</f>
        <v>-</v>
      </c>
      <c r="I168" s="1616" t="str">
        <f>IFERROR((J168/$C168),"-")</f>
        <v>-</v>
      </c>
      <c r="J168" s="1617" t="str">
        <f>IFERROR(AVERAGEIF($N$9:$AS$9,"&lt;="&amp;$B$3,N168:AS168),"-")</f>
        <v>-</v>
      </c>
      <c r="K168" s="1632" t="str">
        <f>IFERROR((L168/$C168),"-")</f>
        <v>-</v>
      </c>
      <c r="L168" s="1114" t="str">
        <f>IFERROR(AVERAGEIFS(N168:AS168,$N$11:$AS$11,"Discount",$N$10:$AS$10,$B$209),"-")</f>
        <v>-</v>
      </c>
      <c r="M168" s="2181"/>
      <c r="N168" s="2182"/>
      <c r="O168" s="2183"/>
      <c r="P168" s="2182"/>
      <c r="Q168" s="2183"/>
      <c r="R168" s="2182"/>
      <c r="S168" s="2183"/>
      <c r="T168" s="2182"/>
      <c r="U168" s="2183"/>
      <c r="V168" s="2182"/>
      <c r="W168" s="2183"/>
      <c r="X168" s="2182"/>
      <c r="Y168" s="2183"/>
      <c r="Z168" s="2182"/>
      <c r="AA168" s="2183"/>
      <c r="AB168" s="2182"/>
      <c r="AC168" s="2183"/>
      <c r="AD168" s="2182"/>
      <c r="AE168" s="2183"/>
      <c r="AF168" s="2182"/>
      <c r="AG168" s="2183"/>
      <c r="AH168" s="2182"/>
      <c r="AI168" s="2183"/>
      <c r="AJ168" s="2182"/>
      <c r="AK168" s="2183"/>
      <c r="AL168" s="2182"/>
      <c r="AM168" s="2183"/>
      <c r="AN168" s="2182"/>
      <c r="AO168" s="2183"/>
      <c r="AP168" s="2182"/>
      <c r="AQ168" s="2183"/>
      <c r="AR168" s="2182"/>
      <c r="AS168" s="2183"/>
    </row>
    <row r="169" spans="2:45" ht="17.149999999999999" customHeight="1">
      <c r="B169" s="1626" t="s">
        <v>1061</v>
      </c>
      <c r="C169" s="322">
        <v>13.5</v>
      </c>
      <c r="D169" s="1627">
        <v>2</v>
      </c>
      <c r="E169" s="1627" t="s">
        <v>1074</v>
      </c>
      <c r="F169" s="320" t="s">
        <v>175</v>
      </c>
      <c r="G169" s="1616" t="str">
        <f t="shared" si="19"/>
        <v>-</v>
      </c>
      <c r="H169" s="1617" t="str">
        <f>IFERROR(AVERAGEIFS(N169:AS169,$N$11:$AS$11,"Asking Rate",$N$10:$AS$10,$B$204),"-")</f>
        <v>-</v>
      </c>
      <c r="I169" s="1616" t="str">
        <f t="shared" si="20"/>
        <v>-</v>
      </c>
      <c r="J169" s="1617" t="str">
        <f t="shared" si="21"/>
        <v>-</v>
      </c>
      <c r="K169" s="1632" t="str">
        <f t="shared" si="22"/>
        <v>-</v>
      </c>
      <c r="L169" t="str">
        <f>IFERROR(AVERAGEIFS(N169:AS169,$N$11:$AS$11,"Discount",$N$10:$AS$10,$B$204),"-")</f>
        <v>-</v>
      </c>
      <c r="M169" s="1619"/>
      <c r="N169" s="1630"/>
      <c r="O169" s="1628"/>
      <c r="P169" s="1629"/>
      <c r="Q169" s="1628"/>
      <c r="R169" s="1629"/>
      <c r="S169" s="1628"/>
      <c r="T169" s="1629"/>
      <c r="U169" s="1628"/>
      <c r="V169" s="1629"/>
      <c r="W169" s="1628"/>
      <c r="X169" s="1629"/>
      <c r="Y169" s="1628"/>
      <c r="Z169" s="1629"/>
      <c r="AA169" s="1628"/>
      <c r="AB169" s="1629"/>
      <c r="AC169" s="1628"/>
      <c r="AD169" s="1629"/>
      <c r="AE169" s="1628"/>
      <c r="AF169" s="1629"/>
      <c r="AG169" s="1628"/>
      <c r="AH169" s="1629"/>
      <c r="AI169" s="1628"/>
      <c r="AJ169" s="1629"/>
      <c r="AK169" s="1628"/>
      <c r="AL169" s="1629"/>
      <c r="AM169" s="1628"/>
      <c r="AN169" s="1629"/>
      <c r="AO169" s="1628"/>
      <c r="AP169" s="1629"/>
      <c r="AQ169" s="1628"/>
      <c r="AR169" s="1629"/>
      <c r="AS169" s="1628"/>
    </row>
    <row r="170" spans="2:45" ht="17.149999999999999" customHeight="1">
      <c r="B170" s="1626" t="s">
        <v>1091</v>
      </c>
      <c r="C170" s="322">
        <v>13.8</v>
      </c>
      <c r="D170" s="1627">
        <v>2</v>
      </c>
      <c r="E170" s="1627" t="s">
        <v>1074</v>
      </c>
      <c r="F170" s="320" t="s">
        <v>175</v>
      </c>
      <c r="G170" s="1616" t="str">
        <f t="shared" si="19"/>
        <v>-</v>
      </c>
      <c r="H170" s="1617" t="str">
        <f>IFERROR(AVERAGEIFS(N170:AS170,$N$11:$AS$11,"Asking Rate",$N$10:$AS$10,$B$204),"-")</f>
        <v>-</v>
      </c>
      <c r="I170" s="1616" t="str">
        <f t="shared" si="20"/>
        <v>-</v>
      </c>
      <c r="J170" s="1617" t="str">
        <f t="shared" si="21"/>
        <v>-</v>
      </c>
      <c r="K170" s="1632" t="str">
        <f t="shared" si="22"/>
        <v>-</v>
      </c>
      <c r="L170" t="str">
        <f>IFERROR(AVERAGEIFS(N170:AS170,$N$11:$AS$11,"Discount",$N$10:$AS$10,$B$204),"-")</f>
        <v>-</v>
      </c>
      <c r="M170" s="1619"/>
      <c r="N170" s="1629"/>
      <c r="O170" s="1628"/>
      <c r="P170" s="1629"/>
      <c r="Q170" s="1628"/>
      <c r="R170" s="1629"/>
      <c r="S170" s="1628"/>
      <c r="T170" s="1629"/>
      <c r="U170" s="1628"/>
      <c r="V170" s="1629"/>
      <c r="W170" s="1628"/>
      <c r="X170" s="1629"/>
      <c r="Y170" s="1628"/>
      <c r="Z170" s="1629"/>
      <c r="AA170" s="1628"/>
      <c r="AB170" s="1629"/>
      <c r="AC170" s="1628"/>
      <c r="AD170" s="1629"/>
      <c r="AE170" s="1628"/>
      <c r="AF170" s="1629"/>
      <c r="AG170" s="1628"/>
      <c r="AH170" s="1629"/>
      <c r="AI170" s="1628"/>
      <c r="AJ170" s="1629"/>
      <c r="AK170" s="1628"/>
      <c r="AL170" s="1629"/>
      <c r="AM170" s="1628"/>
      <c r="AN170" s="1629"/>
      <c r="AO170" s="1628"/>
      <c r="AP170" s="1629"/>
      <c r="AQ170" s="1628"/>
      <c r="AR170" s="1629"/>
      <c r="AS170" s="1628"/>
    </row>
    <row r="171" spans="2:45" ht="17.149999999999999" customHeight="1">
      <c r="B171" s="1626"/>
      <c r="C171" s="322">
        <v>14</v>
      </c>
      <c r="D171" s="1627">
        <v>2</v>
      </c>
      <c r="E171" s="1627" t="s">
        <v>1074</v>
      </c>
      <c r="F171" s="320" t="s">
        <v>175</v>
      </c>
      <c r="G171" s="1616" t="str">
        <f t="shared" si="19"/>
        <v>-</v>
      </c>
      <c r="H171" s="1617" t="str">
        <f>IFERROR(AVERAGEIFS(N171:AS171,$N$11:$AS$11,"Asking Rate",$N$10:$AS$10,$B$204),"-")</f>
        <v>-</v>
      </c>
      <c r="I171" s="1616" t="str">
        <f t="shared" si="20"/>
        <v>-</v>
      </c>
      <c r="J171" s="1617" t="str">
        <f t="shared" si="21"/>
        <v>-</v>
      </c>
      <c r="K171" s="1632" t="str">
        <f t="shared" si="22"/>
        <v>-</v>
      </c>
      <c r="L171" t="str">
        <f>IFERROR(AVERAGEIFS(N171:AS171,$N$11:$AS$11,"Discount",$N$10:$AS$10,$B$204),"-")</f>
        <v>-</v>
      </c>
      <c r="M171" s="1619"/>
      <c r="N171" s="1629"/>
      <c r="O171" s="1628"/>
      <c r="P171" s="1629"/>
      <c r="Q171" s="1628"/>
      <c r="R171" s="1629"/>
      <c r="S171" s="1628"/>
      <c r="T171" s="1629"/>
      <c r="U171" s="1628"/>
      <c r="V171" s="1629"/>
      <c r="W171" s="1628"/>
      <c r="X171" s="1629"/>
      <c r="Y171" s="1628"/>
      <c r="Z171" s="1629"/>
      <c r="AA171" s="1628"/>
      <c r="AB171" s="1629"/>
      <c r="AC171" s="1628"/>
      <c r="AD171" s="1629"/>
      <c r="AE171" s="1628"/>
      <c r="AF171" s="1629"/>
      <c r="AG171" s="1628"/>
      <c r="AH171" s="1629"/>
      <c r="AI171" s="1628"/>
      <c r="AJ171" s="1629"/>
      <c r="AK171" s="1628"/>
      <c r="AL171" s="1629"/>
      <c r="AM171" s="1628"/>
      <c r="AN171" s="1629"/>
      <c r="AO171" s="1628"/>
      <c r="AP171" s="1629"/>
      <c r="AQ171" s="1628"/>
      <c r="AR171" s="1629"/>
      <c r="AS171" s="1628"/>
    </row>
    <row r="172" spans="2:45" ht="17.149999999999999" customHeight="1">
      <c r="B172" s="1626" t="s">
        <v>1063</v>
      </c>
      <c r="C172" s="322">
        <v>15</v>
      </c>
      <c r="D172" s="1627">
        <v>2</v>
      </c>
      <c r="E172" s="1627" t="s">
        <v>1074</v>
      </c>
      <c r="F172" s="320" t="s">
        <v>175</v>
      </c>
      <c r="G172" s="1616" t="str">
        <f t="shared" si="19"/>
        <v>-</v>
      </c>
      <c r="H172" s="1617" t="str">
        <f>IFERROR(AVERAGEIFS(N172:AS172,$N$11:$AS$11,"Asking Rate",$N$10:$AS$10,$B$204),"-")</f>
        <v>-</v>
      </c>
      <c r="I172" s="1616" t="str">
        <f t="shared" si="20"/>
        <v>-</v>
      </c>
      <c r="J172" s="1617" t="str">
        <f t="shared" si="21"/>
        <v>-</v>
      </c>
      <c r="K172" s="1632" t="str">
        <f t="shared" si="22"/>
        <v>-</v>
      </c>
      <c r="L172" t="str">
        <f>IFERROR(AVERAGEIFS(N172:AS172,$N$11:$AS$11,"Discount",$N$10:$AS$10,$B$204),"-")</f>
        <v>-</v>
      </c>
      <c r="M172" s="1619"/>
      <c r="N172" s="1629"/>
      <c r="O172" s="1628"/>
      <c r="P172" s="1629"/>
      <c r="Q172" s="1628"/>
      <c r="R172" s="1629"/>
      <c r="S172" s="1628"/>
      <c r="T172" s="1629"/>
      <c r="U172" s="1628"/>
      <c r="V172" s="1629"/>
      <c r="W172" s="1628"/>
      <c r="X172" s="1629"/>
      <c r="Y172" s="1628"/>
      <c r="Z172" s="1629"/>
      <c r="AA172" s="1628"/>
      <c r="AB172" s="1629"/>
      <c r="AC172" s="1628"/>
      <c r="AD172" s="1629"/>
      <c r="AE172" s="1628"/>
      <c r="AF172" s="1629"/>
      <c r="AG172" s="1628"/>
      <c r="AH172" s="1629"/>
      <c r="AI172" s="1628"/>
      <c r="AJ172" s="1629"/>
      <c r="AK172" s="1628"/>
      <c r="AL172" s="1629"/>
      <c r="AM172" s="1628"/>
      <c r="AN172" s="1629"/>
      <c r="AO172" s="1628"/>
      <c r="AP172" s="1629"/>
      <c r="AQ172" s="1628"/>
      <c r="AR172" s="1629"/>
      <c r="AS172" s="1628"/>
    </row>
    <row r="173" spans="2:45" ht="17.149999999999999" customHeight="1">
      <c r="B173" s="1626"/>
      <c r="C173" s="322">
        <v>15.6</v>
      </c>
      <c r="D173" s="1627">
        <v>2</v>
      </c>
      <c r="E173" s="1627" t="s">
        <v>1074</v>
      </c>
      <c r="F173" s="320" t="s">
        <v>175</v>
      </c>
      <c r="G173" s="1616" t="str">
        <f t="shared" si="19"/>
        <v>-</v>
      </c>
      <c r="H173" s="1617" t="str">
        <f>IFERROR(AVERAGEIFS(N173:AS173,$N$11:$AS$11,"Asking Rate",$N$10:$AS$10,$B$204),"-")</f>
        <v>-</v>
      </c>
      <c r="I173" s="1616" t="str">
        <f t="shared" si="20"/>
        <v>-</v>
      </c>
      <c r="J173" s="1617" t="str">
        <f t="shared" si="21"/>
        <v>-</v>
      </c>
      <c r="K173" s="1632" t="str">
        <f t="shared" si="22"/>
        <v>-</v>
      </c>
      <c r="L173" t="str">
        <f>IFERROR(AVERAGEIFS(N173:AS173,$N$11:$AS$11,"Discount",$N$10:$AS$10,$B$204),"-")</f>
        <v>-</v>
      </c>
      <c r="M173" s="1619"/>
      <c r="N173" s="1629"/>
      <c r="O173" s="1628"/>
      <c r="P173" s="1629"/>
      <c r="Q173" s="1628"/>
      <c r="R173" s="1629"/>
      <c r="S173" s="1628"/>
      <c r="T173" s="1629"/>
      <c r="U173" s="1628"/>
      <c r="V173" s="1629"/>
      <c r="W173" s="1628"/>
      <c r="X173" s="1629"/>
      <c r="Y173" s="1628"/>
      <c r="Z173" s="1629"/>
      <c r="AA173" s="1628"/>
      <c r="AB173" s="1629"/>
      <c r="AC173" s="1628"/>
      <c r="AD173" s="1629"/>
      <c r="AE173" s="1628"/>
      <c r="AF173" s="1629"/>
      <c r="AG173" s="1628"/>
      <c r="AH173" s="1629"/>
      <c r="AI173" s="1628"/>
      <c r="AJ173" s="1629"/>
      <c r="AK173" s="1628"/>
      <c r="AL173" s="1629"/>
      <c r="AM173" s="1628"/>
      <c r="AN173" s="1629"/>
      <c r="AO173" s="1628"/>
      <c r="AP173" s="1629"/>
      <c r="AQ173" s="1628"/>
      <c r="AR173" s="1629"/>
      <c r="AS173" s="1628"/>
    </row>
    <row r="174" spans="2:45" ht="17.149999999999999" customHeight="1">
      <c r="B174" s="1626" t="s">
        <v>1091</v>
      </c>
      <c r="C174" s="322">
        <v>15.64</v>
      </c>
      <c r="D174" s="1627">
        <v>2</v>
      </c>
      <c r="E174" s="1627" t="s">
        <v>1074</v>
      </c>
      <c r="F174" s="320" t="s">
        <v>175</v>
      </c>
      <c r="G174" s="1616" t="str">
        <f t="shared" si="19"/>
        <v>-</v>
      </c>
      <c r="H174" s="1617" t="str">
        <f>IFERROR(AVERAGEIFS(N174:AS174,$N$11:$AS$11,"Asking Rate",$N$10:$AS$10,$B$204),"-")</f>
        <v>-</v>
      </c>
      <c r="I174" s="1616" t="str">
        <f t="shared" si="20"/>
        <v>-</v>
      </c>
      <c r="J174" s="1617" t="str">
        <f t="shared" si="21"/>
        <v>-</v>
      </c>
      <c r="K174" s="1632" t="str">
        <f t="shared" si="22"/>
        <v>-</v>
      </c>
      <c r="L174" t="str">
        <f>IFERROR(AVERAGEIFS(N174:AS174,$N$11:$AS$11,"Discount",$N$10:$AS$10,$B$204),"-")</f>
        <v>-</v>
      </c>
      <c r="M174" s="1619"/>
      <c r="N174" s="1629"/>
      <c r="O174" s="1628"/>
      <c r="P174" s="1629"/>
      <c r="Q174" s="1628"/>
      <c r="R174" s="1629"/>
      <c r="S174" s="1628"/>
      <c r="T174" s="1629"/>
      <c r="U174" s="1628"/>
      <c r="V174" s="1629"/>
      <c r="W174" s="1628"/>
      <c r="X174" s="1629"/>
      <c r="Y174" s="1628"/>
      <c r="Z174" s="1629"/>
      <c r="AA174" s="1628"/>
      <c r="AB174" s="1629"/>
      <c r="AC174" s="1628"/>
      <c r="AD174" s="1629"/>
      <c r="AE174" s="1628"/>
      <c r="AF174" s="1629"/>
      <c r="AG174" s="1628"/>
      <c r="AH174" s="1629"/>
      <c r="AI174" s="1628"/>
      <c r="AJ174" s="1629"/>
      <c r="AK174" s="1628"/>
      <c r="AL174" s="1629"/>
      <c r="AM174" s="1628"/>
      <c r="AN174" s="1629"/>
      <c r="AO174" s="1628"/>
      <c r="AP174" s="1629"/>
      <c r="AQ174" s="1628"/>
      <c r="AR174" s="1629"/>
      <c r="AS174" s="1628"/>
    </row>
    <row r="175" spans="2:45" ht="17.149999999999999" customHeight="1">
      <c r="B175" s="1626" t="s">
        <v>1092</v>
      </c>
      <c r="C175" s="322">
        <v>15.75</v>
      </c>
      <c r="D175" s="1627">
        <v>2</v>
      </c>
      <c r="E175" s="1627" t="s">
        <v>1074</v>
      </c>
      <c r="F175" s="320" t="s">
        <v>175</v>
      </c>
      <c r="G175" s="1616" t="str">
        <f t="shared" si="19"/>
        <v>-</v>
      </c>
      <c r="H175" s="1617" t="str">
        <f>IFERROR(AVERAGEIFS(N175:AS175,$N$11:$AS$11,"Asking Rate",$N$10:$AS$10,$B$204),"-")</f>
        <v>-</v>
      </c>
      <c r="I175" s="1616" t="str">
        <f t="shared" si="20"/>
        <v>-</v>
      </c>
      <c r="J175" s="1617" t="str">
        <f t="shared" si="21"/>
        <v>-</v>
      </c>
      <c r="K175" s="1632" t="str">
        <f t="shared" si="22"/>
        <v>-</v>
      </c>
      <c r="L175" t="str">
        <f>IFERROR(AVERAGEIFS(N175:AS175,$N$11:$AS$11,"Discount",$N$10:$AS$10,$B$204),"-")</f>
        <v>-</v>
      </c>
      <c r="M175" s="1619"/>
      <c r="N175" s="1629"/>
      <c r="O175" s="1628"/>
      <c r="P175" s="1629"/>
      <c r="Q175" s="1628"/>
      <c r="R175" s="1629"/>
      <c r="S175" s="1628"/>
      <c r="T175" s="1629"/>
      <c r="U175" s="1628"/>
      <c r="V175" s="1629"/>
      <c r="W175" s="1628"/>
      <c r="X175" s="1629"/>
      <c r="Y175" s="1628"/>
      <c r="Z175" s="1629"/>
      <c r="AA175" s="1628"/>
      <c r="AB175" s="1629"/>
      <c r="AC175" s="1628"/>
      <c r="AD175" s="1629"/>
      <c r="AE175" s="1628"/>
      <c r="AF175" s="1629"/>
      <c r="AG175" s="1628"/>
      <c r="AH175" s="1629"/>
      <c r="AI175" s="1628"/>
      <c r="AJ175" s="1629"/>
      <c r="AK175" s="1628"/>
      <c r="AL175" s="1629"/>
      <c r="AM175" s="1628"/>
      <c r="AN175" s="1629"/>
      <c r="AO175" s="1628"/>
      <c r="AP175" s="1629"/>
      <c r="AQ175" s="1628"/>
      <c r="AR175" s="1629"/>
      <c r="AS175" s="1628"/>
    </row>
    <row r="176" spans="2:45" ht="17.149999999999999" customHeight="1">
      <c r="B176" s="1626" t="s">
        <v>1093</v>
      </c>
      <c r="C176" s="322">
        <v>15.91</v>
      </c>
      <c r="D176" s="1627">
        <v>2</v>
      </c>
      <c r="E176" s="1627" t="s">
        <v>1074</v>
      </c>
      <c r="F176" s="320" t="s">
        <v>175</v>
      </c>
      <c r="G176" s="1616" t="str">
        <f t="shared" si="19"/>
        <v>-</v>
      </c>
      <c r="H176" s="1617" t="str">
        <f>IFERROR(AVERAGEIFS(N176:AS176,$N$11:$AS$11,"Asking Rate",$N$10:$AS$10,$B$204),"-")</f>
        <v>-</v>
      </c>
      <c r="I176" s="1616" t="str">
        <f t="shared" si="20"/>
        <v>-</v>
      </c>
      <c r="J176" s="1617" t="str">
        <f t="shared" si="21"/>
        <v>-</v>
      </c>
      <c r="K176" s="1632" t="str">
        <f t="shared" si="22"/>
        <v>-</v>
      </c>
      <c r="L176" t="str">
        <f>IFERROR(AVERAGEIFS(N176:AS176,$N$11:$AS$11,"Discount",$N$10:$AS$10,$B$204),"-")</f>
        <v>-</v>
      </c>
      <c r="M176" s="1619"/>
      <c r="N176" s="1629"/>
      <c r="O176" s="1628"/>
      <c r="P176" s="1629"/>
      <c r="Q176" s="1628"/>
      <c r="R176" s="1629"/>
      <c r="S176" s="1628"/>
      <c r="T176" s="1629"/>
      <c r="U176" s="1628"/>
      <c r="V176" s="1629"/>
      <c r="W176" s="1628"/>
      <c r="X176" s="1629"/>
      <c r="Y176" s="1628"/>
      <c r="Z176" s="1629"/>
      <c r="AA176" s="1628"/>
      <c r="AB176" s="1629"/>
      <c r="AC176" s="1628"/>
      <c r="AD176" s="1629"/>
      <c r="AE176" s="1628"/>
      <c r="AF176" s="1629"/>
      <c r="AG176" s="1628"/>
      <c r="AH176" s="1629"/>
      <c r="AI176" s="1628"/>
      <c r="AJ176" s="1629"/>
      <c r="AK176" s="1628"/>
      <c r="AL176" s="1629"/>
      <c r="AM176" s="1628"/>
      <c r="AN176" s="1629"/>
      <c r="AO176" s="1628"/>
      <c r="AP176" s="1629"/>
      <c r="AQ176" s="1628"/>
      <c r="AR176" s="1629"/>
      <c r="AS176" s="1628"/>
    </row>
    <row r="177" spans="2:78" ht="17.149999999999999" customHeight="1">
      <c r="B177" s="1626" t="s">
        <v>1030</v>
      </c>
      <c r="C177" s="322">
        <v>16</v>
      </c>
      <c r="D177" s="1627">
        <v>2</v>
      </c>
      <c r="E177" s="1627" t="s">
        <v>1074</v>
      </c>
      <c r="F177" s="320" t="s">
        <v>175</v>
      </c>
      <c r="G177" s="1616" t="str">
        <f t="shared" si="19"/>
        <v>-</v>
      </c>
      <c r="H177" s="1617" t="str">
        <f>IFERROR(AVERAGEIFS(N177:AS177,$N$11:$AS$11,"Asking Rate",$N$10:$AS$10,$B$204),"-")</f>
        <v>-</v>
      </c>
      <c r="I177" s="1616" t="str">
        <f t="shared" si="20"/>
        <v>-</v>
      </c>
      <c r="J177" s="1617" t="str">
        <f t="shared" si="21"/>
        <v>-</v>
      </c>
      <c r="K177" s="1632" t="str">
        <f t="shared" si="22"/>
        <v>-</v>
      </c>
      <c r="L177" t="str">
        <f>IFERROR(AVERAGEIFS(N177:AS177,$N$11:$AS$11,"Discount",$N$10:$AS$10,$B$204),"-")</f>
        <v>-</v>
      </c>
      <c r="M177" s="1619"/>
      <c r="N177" s="1629"/>
      <c r="O177" s="1628"/>
      <c r="P177" s="1629"/>
      <c r="Q177" s="1628"/>
      <c r="R177" s="1629"/>
      <c r="S177" s="1628"/>
      <c r="T177" s="1629"/>
      <c r="U177" s="1628"/>
      <c r="V177" s="1629"/>
      <c r="W177" s="1628"/>
      <c r="X177" s="1629"/>
      <c r="Y177" s="1628"/>
      <c r="Z177" s="1629"/>
      <c r="AA177" s="1628"/>
      <c r="AB177" s="1629"/>
      <c r="AC177" s="1628"/>
      <c r="AD177" s="1629"/>
      <c r="AE177" s="1628"/>
      <c r="AF177" s="1629"/>
      <c r="AG177" s="1628"/>
      <c r="AH177" s="1629"/>
      <c r="AI177" s="1628"/>
      <c r="AJ177" s="1629"/>
      <c r="AK177" s="1628"/>
      <c r="AL177" s="1629"/>
      <c r="AM177" s="1628"/>
      <c r="AN177" s="1629"/>
      <c r="AO177" s="1628"/>
      <c r="AP177" s="1629"/>
      <c r="AQ177" s="1628"/>
      <c r="AR177" s="1629"/>
      <c r="AS177" s="1628"/>
    </row>
    <row r="178" spans="2:78" ht="17.149999999999999" customHeight="1">
      <c r="B178" s="1626" t="s">
        <v>1094</v>
      </c>
      <c r="C178" s="322">
        <v>16.32</v>
      </c>
      <c r="D178" s="1627">
        <v>2</v>
      </c>
      <c r="E178" s="1627" t="s">
        <v>1074</v>
      </c>
      <c r="F178" s="320" t="s">
        <v>175</v>
      </c>
      <c r="G178" s="1616" t="str">
        <f t="shared" si="19"/>
        <v>-</v>
      </c>
      <c r="H178" s="1617" t="str">
        <f>IFERROR(AVERAGEIFS(N178:AS178,$N$11:$AS$11,"Asking Rate",$N$10:$AS$10,$B$204),"-")</f>
        <v>-</v>
      </c>
      <c r="I178" s="1616" t="str">
        <f t="shared" si="20"/>
        <v>-</v>
      </c>
      <c r="J178" s="1617" t="str">
        <f t="shared" si="21"/>
        <v>-</v>
      </c>
      <c r="K178" s="1632" t="str">
        <f t="shared" si="22"/>
        <v>-</v>
      </c>
      <c r="L178" t="str">
        <f>IFERROR(AVERAGEIFS(N178:AS178,$N$11:$AS$11,"Discount",$N$10:$AS$10,$B$204),"-")</f>
        <v>-</v>
      </c>
      <c r="M178" s="1619"/>
      <c r="N178" s="1629"/>
      <c r="O178" s="1628"/>
      <c r="P178" s="1629"/>
      <c r="Q178" s="1628"/>
      <c r="R178" s="1629"/>
      <c r="S178" s="1628"/>
      <c r="T178" s="1629"/>
      <c r="U178" s="1628"/>
      <c r="V178" s="1629"/>
      <c r="W178" s="1628"/>
      <c r="X178" s="1629"/>
      <c r="Y178" s="1628"/>
      <c r="Z178" s="1629"/>
      <c r="AA178" s="1628"/>
      <c r="AB178" s="1629"/>
      <c r="AC178" s="1628"/>
      <c r="AD178" s="1629"/>
      <c r="AE178" s="1628"/>
      <c r="AF178" s="1629"/>
      <c r="AG178" s="1628"/>
      <c r="AH178" s="1629"/>
      <c r="AI178" s="1628"/>
      <c r="AJ178" s="1629"/>
      <c r="AK178" s="1628"/>
      <c r="AL178" s="1629"/>
      <c r="AM178" s="1628"/>
      <c r="AN178" s="1629"/>
      <c r="AO178" s="1628"/>
      <c r="AP178" s="1629"/>
      <c r="AQ178" s="1628"/>
      <c r="AR178" s="1629"/>
      <c r="AS178" s="1628"/>
    </row>
    <row r="179" spans="2:78" ht="17.149999999999999" customHeight="1">
      <c r="B179" s="1626" t="s">
        <v>1514</v>
      </c>
      <c r="C179" s="322">
        <v>16.75</v>
      </c>
      <c r="D179" s="1627">
        <v>2</v>
      </c>
      <c r="E179" s="1627" t="s">
        <v>1074</v>
      </c>
      <c r="F179" s="320" t="s">
        <v>175</v>
      </c>
      <c r="G179" s="1616" t="str">
        <f>IFERROR((H179/$C179),"-")</f>
        <v>-</v>
      </c>
      <c r="H179" s="1617" t="str">
        <f>IFERROR(AVERAGEIFS(N179:AS179,$N$11:$AS$11,"Asking Rate",$N$10:$AS$10,$B$209),"-")</f>
        <v>-</v>
      </c>
      <c r="I179" s="1616" t="str">
        <f>IFERROR((J179/$C179),"-")</f>
        <v>-</v>
      </c>
      <c r="J179" s="1617" t="str">
        <f>IFERROR(AVERAGEIF($N$9:$AS$9,"&lt;="&amp;$B$3,N179:AS179),"-")</f>
        <v>-</v>
      </c>
      <c r="K179" s="1632" t="str">
        <f>IFERROR((L179/$C179),"-")</f>
        <v>-</v>
      </c>
      <c r="L179" s="1114" t="str">
        <f>IFERROR(AVERAGEIFS(N179:AS179,$N$11:$AS$11,"Discount",$N$10:$AS$10,$B$209),"-")</f>
        <v>-</v>
      </c>
      <c r="M179" s="2181"/>
      <c r="N179" s="2182"/>
      <c r="O179" s="2183"/>
      <c r="P179" s="2182"/>
      <c r="Q179" s="2183"/>
      <c r="R179" s="2182"/>
      <c r="S179" s="2183"/>
      <c r="T179" s="2182"/>
      <c r="U179" s="2183"/>
      <c r="V179" s="2182"/>
      <c r="W179" s="2183"/>
      <c r="X179" s="2182"/>
      <c r="Y179" s="2183"/>
      <c r="Z179" s="2182"/>
      <c r="AA179" s="2183"/>
      <c r="AB179" s="2182"/>
      <c r="AC179" s="2183"/>
      <c r="AD179" s="2182"/>
      <c r="AE179" s="2183"/>
      <c r="AF179" s="2182"/>
      <c r="AG179" s="2183"/>
      <c r="AH179" s="2182"/>
      <c r="AI179" s="2183"/>
      <c r="AJ179" s="2182"/>
      <c r="AK179" s="2183"/>
      <c r="AL179" s="2182"/>
      <c r="AM179" s="2183"/>
      <c r="AN179" s="2182"/>
      <c r="AO179" s="2183"/>
      <c r="AP179" s="2182"/>
      <c r="AQ179" s="2183"/>
      <c r="AR179" s="2182"/>
      <c r="AS179" s="2183"/>
    </row>
    <row r="180" spans="2:78" ht="17.149999999999999" customHeight="1">
      <c r="B180" s="1626" t="s">
        <v>1032</v>
      </c>
      <c r="C180" s="322">
        <v>16.8</v>
      </c>
      <c r="D180" s="1627">
        <v>2</v>
      </c>
      <c r="E180" s="1627" t="s">
        <v>1074</v>
      </c>
      <c r="F180" s="320" t="s">
        <v>175</v>
      </c>
      <c r="G180" s="1616" t="str">
        <f t="shared" si="19"/>
        <v>-</v>
      </c>
      <c r="H180" s="1617" t="str">
        <f>IFERROR(AVERAGEIFS(N180:AS180,$N$11:$AS$11,"Asking Rate",$N$10:$AS$10,$B$204),"-")</f>
        <v>-</v>
      </c>
      <c r="I180" s="1616" t="str">
        <f t="shared" si="20"/>
        <v>-</v>
      </c>
      <c r="J180" s="1617" t="str">
        <f t="shared" si="21"/>
        <v>-</v>
      </c>
      <c r="K180" s="1632" t="str">
        <f t="shared" si="22"/>
        <v>-</v>
      </c>
      <c r="L180" t="str">
        <f>IFERROR(AVERAGEIFS(N180:AS180,$N$11:$AS$11,"Discount",$N$10:$AS$10,$B$204),"-")</f>
        <v>-</v>
      </c>
      <c r="M180" s="1619"/>
      <c r="N180" s="1629"/>
      <c r="O180" s="1628"/>
      <c r="P180" s="1629"/>
      <c r="Q180" s="1628"/>
      <c r="R180" s="1629"/>
      <c r="S180" s="1628"/>
      <c r="T180" s="1629"/>
      <c r="U180" s="1628"/>
      <c r="V180" s="1629"/>
      <c r="W180" s="1628"/>
      <c r="X180" s="1629"/>
      <c r="Y180" s="1628"/>
      <c r="Z180" s="1629"/>
      <c r="AA180" s="1628"/>
      <c r="AB180" s="1629"/>
      <c r="AC180" s="1628"/>
      <c r="AD180" s="1629"/>
      <c r="AE180" s="1628"/>
      <c r="AF180" s="1629"/>
      <c r="AG180" s="1628"/>
      <c r="AH180" s="1629"/>
      <c r="AI180" s="1628"/>
      <c r="AJ180" s="1629"/>
      <c r="AK180" s="1628"/>
      <c r="AL180" s="1629"/>
      <c r="AM180" s="1628"/>
      <c r="AN180" s="1629"/>
      <c r="AO180" s="1628"/>
      <c r="AP180" s="1629"/>
      <c r="AQ180" s="1628"/>
      <c r="AR180" s="1629"/>
      <c r="AS180" s="1628"/>
    </row>
    <row r="181" spans="2:78" ht="17.149999999999999" customHeight="1">
      <c r="B181" s="1626"/>
      <c r="C181" s="322">
        <v>16.12</v>
      </c>
      <c r="D181" s="1627">
        <v>2</v>
      </c>
      <c r="E181" s="1627" t="s">
        <v>1074</v>
      </c>
      <c r="F181" s="320" t="s">
        <v>175</v>
      </c>
      <c r="G181" s="1616" t="str">
        <f t="shared" ref="G181:G187" si="23">IFERROR((H181/$C181),"-")</f>
        <v>-</v>
      </c>
      <c r="H181" s="1617" t="str">
        <f>IFERROR(AVERAGEIFS(N181:AS181,$N$11:$AS$11,"Asking Rate",$N$10:$AS$10,$B$204),"-")</f>
        <v>-</v>
      </c>
      <c r="I181" s="1616" t="str">
        <f t="shared" ref="I181:I187" si="24">IFERROR((J181/$C181),"-")</f>
        <v>-</v>
      </c>
      <c r="J181" s="1617" t="str">
        <f t="shared" ref="J181:J187" si="25">IFERROR(AVERAGEIF($N$9:$AS$9,"&lt;="&amp;$B$3,N181:AS181),"-")</f>
        <v>-</v>
      </c>
      <c r="K181" s="1632" t="str">
        <f t="shared" ref="K181:K187" si="26">IFERROR((L181/$C181),"-")</f>
        <v>-</v>
      </c>
      <c r="L181" t="str">
        <f>IFERROR(AVERAGEIFS(N181:AS181,$N$11:$AS$11,"Discount",$N$10:$AS$10,$B$204),"-")</f>
        <v>-</v>
      </c>
      <c r="M181" s="1619"/>
      <c r="N181" s="1629"/>
      <c r="O181" s="1628"/>
      <c r="P181" s="1629"/>
      <c r="Q181" s="1628"/>
      <c r="R181" s="1629"/>
      <c r="S181" s="1628"/>
      <c r="T181" s="1629"/>
      <c r="U181" s="1628"/>
      <c r="V181" s="1629"/>
      <c r="W181" s="1628"/>
      <c r="X181" s="1629"/>
      <c r="Y181" s="1628"/>
      <c r="Z181" s="1629"/>
      <c r="AA181" s="1628"/>
      <c r="AB181" s="1629"/>
      <c r="AC181" s="1628"/>
      <c r="AD181" s="1629"/>
      <c r="AE181" s="1628"/>
      <c r="AF181" s="1629"/>
      <c r="AG181" s="1628"/>
      <c r="AH181" s="1629"/>
      <c r="AI181" s="1628"/>
      <c r="AJ181" s="1629"/>
      <c r="AK181" s="1628"/>
      <c r="AL181" s="1629"/>
      <c r="AM181" s="1628"/>
      <c r="AN181" s="1629"/>
      <c r="AO181" s="1628"/>
      <c r="AP181" s="1629"/>
      <c r="AQ181" s="1628"/>
      <c r="AR181" s="1629"/>
      <c r="AS181" s="1628"/>
    </row>
    <row r="182" spans="2:78" ht="17.149999999999999" customHeight="1">
      <c r="B182" s="1626" t="s">
        <v>1095</v>
      </c>
      <c r="C182" s="322">
        <v>17.2</v>
      </c>
      <c r="D182" s="1627">
        <v>2</v>
      </c>
      <c r="E182" s="1627" t="s">
        <v>1074</v>
      </c>
      <c r="F182" s="320" t="s">
        <v>175</v>
      </c>
      <c r="G182" s="1616" t="str">
        <f t="shared" si="23"/>
        <v>-</v>
      </c>
      <c r="H182" s="1617" t="str">
        <f>IFERROR(AVERAGEIFS(N182:AS182,$N$11:$AS$11,"Asking Rate",$N$10:$AS$10,$B$204),"-")</f>
        <v>-</v>
      </c>
      <c r="I182" s="1616" t="str">
        <f t="shared" si="24"/>
        <v>-</v>
      </c>
      <c r="J182" s="1617" t="str">
        <f t="shared" si="25"/>
        <v>-</v>
      </c>
      <c r="K182" s="1632" t="str">
        <f t="shared" si="26"/>
        <v>-</v>
      </c>
      <c r="L182" t="str">
        <f>IFERROR(AVERAGEIFS(N182:AS182,$N$11:$AS$11,"Discount",$N$10:$AS$10,$B$204),"-")</f>
        <v>-</v>
      </c>
      <c r="M182" s="1619"/>
      <c r="N182" s="1629"/>
      <c r="O182" s="1628"/>
      <c r="P182" s="1629"/>
      <c r="Q182" s="1628"/>
      <c r="R182" s="1629"/>
      <c r="S182" s="1628"/>
      <c r="T182" s="1629"/>
      <c r="U182" s="1628"/>
      <c r="V182" s="1629"/>
      <c r="W182" s="1628"/>
      <c r="X182" s="1629"/>
      <c r="Y182" s="1628"/>
      <c r="Z182" s="1629"/>
      <c r="AA182" s="1628"/>
      <c r="AB182" s="1629"/>
      <c r="AC182" s="1628"/>
      <c r="AD182" s="1629"/>
      <c r="AE182" s="1628"/>
      <c r="AF182" s="1629"/>
      <c r="AG182" s="1628"/>
      <c r="AH182" s="1629"/>
      <c r="AI182" s="1628"/>
      <c r="AJ182" s="1629"/>
      <c r="AK182" s="1628"/>
      <c r="AL182" s="1629"/>
      <c r="AM182" s="1628"/>
      <c r="AN182" s="1629"/>
      <c r="AO182" s="1628"/>
      <c r="AP182" s="1629"/>
      <c r="AQ182" s="1628"/>
      <c r="AR182" s="1629"/>
      <c r="AS182" s="1628"/>
    </row>
    <row r="183" spans="2:78" ht="17.149999999999999" customHeight="1">
      <c r="B183" s="1626"/>
      <c r="C183" s="322">
        <v>17.5</v>
      </c>
      <c r="D183" s="1627">
        <v>2</v>
      </c>
      <c r="E183" s="1627" t="s">
        <v>1074</v>
      </c>
      <c r="F183" s="320" t="s">
        <v>175</v>
      </c>
      <c r="G183" s="1616" t="str">
        <f t="shared" si="23"/>
        <v>-</v>
      </c>
      <c r="H183" s="1617" t="str">
        <f>IFERROR(AVERAGEIFS(N183:AS183,$N$11:$AS$11,"Asking Rate",$N$10:$AS$10,$B$204),"-")</f>
        <v>-</v>
      </c>
      <c r="I183" s="1616" t="str">
        <f t="shared" si="24"/>
        <v>-</v>
      </c>
      <c r="J183" s="1617" t="str">
        <f t="shared" si="25"/>
        <v>-</v>
      </c>
      <c r="K183" s="1632" t="str">
        <f t="shared" si="26"/>
        <v>-</v>
      </c>
      <c r="L183" t="str">
        <f>IFERROR(AVERAGEIFS(N183:AS183,$N$11:$AS$11,"Discount",$N$10:$AS$10,$B$204),"-")</f>
        <v>-</v>
      </c>
      <c r="M183" s="1619"/>
      <c r="N183" s="1629"/>
      <c r="O183" s="1628"/>
      <c r="P183" s="1629"/>
      <c r="Q183" s="1628"/>
      <c r="R183" s="1629"/>
      <c r="S183" s="1628"/>
      <c r="T183" s="1629"/>
      <c r="U183" s="1628"/>
      <c r="V183" s="1629"/>
      <c r="W183" s="1628"/>
      <c r="X183" s="1629"/>
      <c r="Y183" s="1628"/>
      <c r="Z183" s="1629"/>
      <c r="AA183" s="1628"/>
      <c r="AB183" s="1629"/>
      <c r="AC183" s="1628"/>
      <c r="AD183" s="1629"/>
      <c r="AE183" s="1628"/>
      <c r="AF183" s="1629"/>
      <c r="AG183" s="1628"/>
      <c r="AH183" s="1629"/>
      <c r="AI183" s="1628"/>
      <c r="AJ183" s="1629"/>
      <c r="AK183" s="1628"/>
      <c r="AL183" s="1629"/>
      <c r="AM183" s="1628"/>
      <c r="AN183" s="1629"/>
      <c r="AO183" s="1628"/>
      <c r="AP183" s="1629"/>
      <c r="AQ183" s="1628"/>
      <c r="AR183" s="1629"/>
      <c r="AS183" s="1628"/>
      <c r="BM183" s="1115"/>
      <c r="BN183" s="1115"/>
      <c r="BO183" s="1115"/>
      <c r="BP183" s="1115"/>
      <c r="BQ183" s="1115"/>
      <c r="BR183" s="1115"/>
      <c r="BS183" s="1115"/>
      <c r="BT183" s="1115"/>
      <c r="BU183" s="1115"/>
      <c r="BV183" s="1115"/>
    </row>
    <row r="184" spans="2:78" ht="29.25" customHeight="1">
      <c r="B184" s="1626" t="s">
        <v>1065</v>
      </c>
      <c r="C184" s="322">
        <v>18</v>
      </c>
      <c r="D184" s="1627">
        <v>2</v>
      </c>
      <c r="E184" s="1627" t="s">
        <v>1074</v>
      </c>
      <c r="F184" s="320" t="s">
        <v>175</v>
      </c>
      <c r="G184" s="1616" t="str">
        <f t="shared" si="23"/>
        <v>-</v>
      </c>
      <c r="H184" s="1617" t="str">
        <f>IFERROR(AVERAGEIFS(N184:AS184,$N$11:$AS$11,"Asking Rate",$N$10:$AS$10,$B$204),"-")</f>
        <v>-</v>
      </c>
      <c r="I184" s="1616" t="str">
        <f t="shared" si="24"/>
        <v>-</v>
      </c>
      <c r="J184" s="1617" t="str">
        <f t="shared" si="25"/>
        <v>-</v>
      </c>
      <c r="K184" s="1632" t="str">
        <f t="shared" si="26"/>
        <v>-</v>
      </c>
      <c r="L184" t="str">
        <f>IFERROR(AVERAGEIFS(N184:AS184,$N$11:$AS$11,"Discount",$N$10:$AS$10,$B$204),"-")</f>
        <v>-</v>
      </c>
      <c r="M184" s="1619"/>
      <c r="N184" s="1630"/>
      <c r="O184" s="1628"/>
      <c r="P184" s="1629"/>
      <c r="Q184" s="1628"/>
      <c r="R184" s="1629"/>
      <c r="S184" s="1628"/>
      <c r="T184" s="1629"/>
      <c r="U184" s="1628"/>
      <c r="V184" s="1629"/>
      <c r="W184" s="1628"/>
      <c r="X184" s="1629"/>
      <c r="Y184" s="1628"/>
      <c r="Z184" s="1629"/>
      <c r="AA184" s="1628"/>
      <c r="AB184" s="1629"/>
      <c r="AC184" s="1628"/>
      <c r="AD184" s="1629"/>
      <c r="AE184" s="1628"/>
      <c r="AF184" s="1629"/>
      <c r="AG184" s="1628"/>
      <c r="AH184" s="1629"/>
      <c r="AI184" s="1628"/>
      <c r="AJ184" s="1629"/>
      <c r="AK184" s="1628"/>
      <c r="AL184" s="1629"/>
      <c r="AM184" s="1628"/>
      <c r="AN184" s="1629"/>
      <c r="AO184" s="1628"/>
      <c r="AP184" s="1629"/>
      <c r="AQ184" s="1628"/>
      <c r="AR184" s="1629"/>
      <c r="AS184" s="1628"/>
      <c r="BC184" s="1116"/>
      <c r="BI184" s="1117"/>
    </row>
    <row r="185" spans="2:78" ht="17.149999999999999" customHeight="1">
      <c r="B185" s="1626" t="s">
        <v>1096</v>
      </c>
      <c r="C185" s="322">
        <v>18.3</v>
      </c>
      <c r="D185" s="1627">
        <v>2</v>
      </c>
      <c r="E185" s="1627" t="s">
        <v>1074</v>
      </c>
      <c r="F185" s="320" t="s">
        <v>175</v>
      </c>
      <c r="G185" s="1616" t="str">
        <f t="shared" si="23"/>
        <v>-</v>
      </c>
      <c r="H185" s="1617" t="str">
        <f>IFERROR(AVERAGEIFS(N185:AS185,$N$11:$AS$11,"Asking Rate",$N$10:$AS$10,$B$204),"-")</f>
        <v>-</v>
      </c>
      <c r="I185" s="1616" t="str">
        <f t="shared" si="24"/>
        <v>-</v>
      </c>
      <c r="J185" s="1617" t="str">
        <f t="shared" si="25"/>
        <v>-</v>
      </c>
      <c r="K185" s="1632" t="str">
        <f t="shared" si="26"/>
        <v>-</v>
      </c>
      <c r="L185" t="str">
        <f>IFERROR(AVERAGEIFS(N185:AS185,$N$11:$AS$11,"Discount",$N$10:$AS$10,$B$204),"-")</f>
        <v>-</v>
      </c>
      <c r="M185" s="1619"/>
      <c r="N185" s="1629"/>
      <c r="O185" s="1628"/>
      <c r="P185" s="1629"/>
      <c r="Q185" s="1628"/>
      <c r="R185" s="1629"/>
      <c r="S185" s="1628"/>
      <c r="T185" s="1629"/>
      <c r="U185" s="1628"/>
      <c r="V185" s="1629"/>
      <c r="W185" s="1628"/>
      <c r="X185" s="1629"/>
      <c r="Y185" s="1628"/>
      <c r="Z185" s="1629"/>
      <c r="AA185" s="1628"/>
      <c r="AB185" s="1629"/>
      <c r="AC185" s="1628"/>
      <c r="AD185" s="1629"/>
      <c r="AE185" s="1628"/>
      <c r="AF185" s="1629"/>
      <c r="AG185" s="1628"/>
      <c r="AH185" s="1629"/>
      <c r="AI185" s="1628"/>
      <c r="AJ185" s="1629"/>
      <c r="AK185" s="1628"/>
      <c r="AL185" s="1629"/>
      <c r="AM185" s="1628"/>
      <c r="AN185" s="1629"/>
      <c r="AO185" s="1628"/>
      <c r="AP185" s="1629"/>
      <c r="AQ185" s="1628"/>
      <c r="AR185" s="1629"/>
      <c r="AS185" s="1628"/>
    </row>
    <row r="186" spans="2:78" ht="17.149999999999999" customHeight="1">
      <c r="B186" s="1626"/>
      <c r="C186" s="322">
        <v>19.5</v>
      </c>
      <c r="D186" s="1627">
        <v>2</v>
      </c>
      <c r="E186" s="1627" t="s">
        <v>1074</v>
      </c>
      <c r="F186" s="320" t="s">
        <v>175</v>
      </c>
      <c r="G186" s="1616" t="str">
        <f t="shared" si="23"/>
        <v>-</v>
      </c>
      <c r="H186" s="1617" t="str">
        <f>IFERROR(AVERAGEIFS(N186:AS186,$N$11:$AS$11,"Asking Rate",$N$10:$AS$10,$B$204),"-")</f>
        <v>-</v>
      </c>
      <c r="I186" s="1616" t="str">
        <f t="shared" si="24"/>
        <v>-</v>
      </c>
      <c r="J186" s="1617" t="str">
        <f t="shared" si="25"/>
        <v>-</v>
      </c>
      <c r="K186" s="1632" t="str">
        <f t="shared" si="26"/>
        <v>-</v>
      </c>
      <c r="L186" t="str">
        <f>IFERROR(AVERAGEIFS(N186:AS186,$N$11:$AS$11,"Discount",$N$10:$AS$10,$B$204),"-")</f>
        <v>-</v>
      </c>
      <c r="M186" s="1619"/>
      <c r="N186" s="1629"/>
      <c r="O186" s="1628"/>
      <c r="P186" s="1629"/>
      <c r="Q186" s="1628"/>
      <c r="R186" s="1629"/>
      <c r="S186" s="1628"/>
      <c r="T186" s="1629"/>
      <c r="U186" s="1628"/>
      <c r="V186" s="1629"/>
      <c r="W186" s="1628"/>
      <c r="X186" s="1629"/>
      <c r="Y186" s="1628"/>
      <c r="Z186" s="1629"/>
      <c r="AA186" s="1628"/>
      <c r="AB186" s="1629"/>
      <c r="AC186" s="1628"/>
      <c r="AD186" s="1629"/>
      <c r="AE186" s="1628"/>
      <c r="AF186" s="1629"/>
      <c r="AG186" s="1628"/>
      <c r="AH186" s="1629"/>
      <c r="AI186" s="1628"/>
      <c r="AJ186" s="1629"/>
      <c r="AK186" s="1628"/>
      <c r="AL186" s="1629"/>
      <c r="AM186" s="1628"/>
      <c r="AN186" s="1629"/>
      <c r="AO186" s="1628"/>
      <c r="AP186" s="1629"/>
      <c r="AQ186" s="1628"/>
      <c r="AR186" s="1629"/>
      <c r="AS186" s="1628"/>
    </row>
    <row r="187" spans="2:78" ht="17.149999999999999" customHeight="1" thickBot="1">
      <c r="B187" s="1626"/>
      <c r="C187" s="322">
        <v>25</v>
      </c>
      <c r="D187" s="1627">
        <v>2</v>
      </c>
      <c r="E187" s="1627" t="s">
        <v>1074</v>
      </c>
      <c r="F187" s="320" t="s">
        <v>175</v>
      </c>
      <c r="G187" s="1616" t="str">
        <f t="shared" si="23"/>
        <v>-</v>
      </c>
      <c r="H187" s="1617" t="str">
        <f>IFERROR(AVERAGEIFS(N187:AS187,$N$11:$AS$11,"Asking Rate",$N$10:$AS$10,$B$204),"-")</f>
        <v>-</v>
      </c>
      <c r="I187" s="1616" t="str">
        <f t="shared" si="24"/>
        <v>-</v>
      </c>
      <c r="J187" s="1617" t="str">
        <f t="shared" si="25"/>
        <v>-</v>
      </c>
      <c r="K187" s="1632" t="str">
        <f t="shared" si="26"/>
        <v>-</v>
      </c>
      <c r="L187" t="str">
        <f>IFERROR(AVERAGEIFS(N187:AS187,$N$11:$AS$11,"Discount",$N$10:$AS$10,$B$204),"-")</f>
        <v>-</v>
      </c>
      <c r="M187" s="1619"/>
      <c r="N187" s="1629"/>
      <c r="O187" s="1628"/>
      <c r="P187" s="1629"/>
      <c r="Q187" s="1628"/>
      <c r="R187" s="1629"/>
      <c r="S187" s="1628"/>
      <c r="T187" s="1629"/>
      <c r="U187" s="1628"/>
      <c r="V187" s="1629"/>
      <c r="W187" s="1628"/>
      <c r="X187" s="1629"/>
      <c r="Y187" s="1628"/>
      <c r="Z187" s="1629"/>
      <c r="AA187" s="1628"/>
      <c r="AB187" s="1629"/>
      <c r="AC187" s="1628"/>
      <c r="AD187" s="1629"/>
      <c r="AE187" s="1628"/>
      <c r="AF187" s="1629"/>
      <c r="AG187" s="1628"/>
      <c r="AH187" s="1629"/>
      <c r="AI187" s="1628"/>
      <c r="AJ187" s="1629"/>
      <c r="AK187" s="1628"/>
      <c r="AL187" s="1629"/>
      <c r="AM187" s="1628"/>
      <c r="AN187" s="1629"/>
      <c r="AO187" s="1628"/>
      <c r="AP187" s="1629"/>
      <c r="AQ187" s="1628"/>
      <c r="AR187" s="1629"/>
      <c r="AS187" s="1628"/>
      <c r="BC187" s="1118"/>
      <c r="BF187" s="1118"/>
      <c r="BI187" s="1118"/>
      <c r="BL187" s="1118"/>
    </row>
    <row r="188" spans="2:78" ht="17.149999999999999" customHeight="1" thickBot="1">
      <c r="B188" s="321" t="s">
        <v>1002</v>
      </c>
      <c r="C188" s="315" t="s">
        <v>1003</v>
      </c>
      <c r="D188" s="315" t="s">
        <v>1004</v>
      </c>
      <c r="E188" s="315" t="s">
        <v>312</v>
      </c>
      <c r="F188" s="315" t="s">
        <v>1005</v>
      </c>
      <c r="G188" s="316" t="s">
        <v>1006</v>
      </c>
      <c r="H188" s="1613" t="s">
        <v>1007</v>
      </c>
      <c r="I188" s="316" t="s">
        <v>1006</v>
      </c>
      <c r="J188" s="317" t="s">
        <v>1007</v>
      </c>
      <c r="K188" s="1614" t="s">
        <v>1006</v>
      </c>
      <c r="L188" s="1614" t="s">
        <v>1007</v>
      </c>
      <c r="M188" s="1615"/>
      <c r="N188" s="324"/>
      <c r="O188" s="325"/>
      <c r="P188" s="324"/>
      <c r="Q188" s="325"/>
      <c r="R188" s="324"/>
      <c r="S188" s="325"/>
      <c r="T188" s="324"/>
      <c r="U188" s="325"/>
      <c r="V188" s="324"/>
      <c r="W188" s="325"/>
      <c r="X188" s="324"/>
      <c r="Y188" s="325"/>
      <c r="Z188" s="324"/>
      <c r="AA188" s="325"/>
      <c r="AB188" s="324"/>
      <c r="AC188" s="325"/>
      <c r="AD188" s="324"/>
      <c r="AE188" s="325"/>
      <c r="AF188" s="324"/>
      <c r="AG188" s="325"/>
      <c r="AH188" s="324"/>
      <c r="AI188" s="325"/>
      <c r="AJ188" s="324"/>
      <c r="AK188" s="325"/>
      <c r="AL188" s="324"/>
      <c r="AM188" s="325"/>
      <c r="AN188" s="324"/>
      <c r="AO188" s="325"/>
      <c r="AP188" s="324"/>
      <c r="AQ188" s="325"/>
      <c r="AR188" s="324"/>
      <c r="AS188" s="325"/>
      <c r="BC188" s="1118"/>
      <c r="BF188" s="1118"/>
      <c r="BI188" s="1118"/>
      <c r="BL188" s="1118"/>
    </row>
    <row r="189" spans="2:78" ht="17.149999999999999" customHeight="1">
      <c r="B189" s="532" t="s">
        <v>1034</v>
      </c>
      <c r="C189" s="533">
        <v>18</v>
      </c>
      <c r="D189" s="533">
        <v>1</v>
      </c>
      <c r="E189" s="533" t="s">
        <v>1097</v>
      </c>
      <c r="F189" s="534" t="s">
        <v>175</v>
      </c>
      <c r="G189" s="1616" t="str">
        <f t="shared" ref="G189:G196" si="27">IFERROR((H189/$C189),"-")</f>
        <v>-</v>
      </c>
      <c r="H189" s="1617" t="str">
        <f>IFERROR(AVERAGEIFS(N189:AS189,$N$11:$AS$11,"Asking Rate",$N$10:$AS$10,$B$204),"-")</f>
        <v>-</v>
      </c>
      <c r="I189" s="1616" t="str">
        <f t="shared" ref="I189:I196" si="28">IFERROR((J189/$C189),"-")</f>
        <v>-</v>
      </c>
      <c r="J189" s="1617" t="str">
        <f t="shared" ref="J189:J196" si="29">IFERROR(AVERAGEIF($N$9:$AS$9,"&lt;="&amp;$B$3,N189:AS189),"-")</f>
        <v>-</v>
      </c>
      <c r="K189" s="1618" t="str">
        <f t="shared" ref="K189:K196" si="30">IFERROR((L189/$C189),"-")</f>
        <v>-</v>
      </c>
      <c r="L189" t="str">
        <f>IFERROR(AVERAGEIFS(N189:AS189,$N$11:$AS$11,"Discount",$N$10:$AS$10,$B$204),"-")</f>
        <v>-</v>
      </c>
      <c r="M189" s="1619"/>
      <c r="N189" s="1629"/>
      <c r="O189" s="1628"/>
      <c r="P189" s="1629"/>
      <c r="Q189" s="1628"/>
      <c r="R189" s="1629"/>
      <c r="S189" s="1628"/>
      <c r="T189" s="1629"/>
      <c r="U189" s="1628"/>
      <c r="V189" s="1629"/>
      <c r="W189" s="1628"/>
      <c r="X189" s="1629"/>
      <c r="Y189" s="1628"/>
      <c r="Z189" s="1629"/>
      <c r="AA189" s="1628"/>
      <c r="AB189" s="1629"/>
      <c r="AC189" s="1628"/>
      <c r="AD189" s="1629"/>
      <c r="AE189" s="1628"/>
      <c r="AF189" s="1629"/>
      <c r="AG189" s="1628"/>
      <c r="AH189" s="1629"/>
      <c r="AI189" s="1628"/>
      <c r="AJ189" s="1629"/>
      <c r="AK189" s="1628"/>
      <c r="AL189" s="1629"/>
      <c r="AM189" s="1628"/>
      <c r="AN189" s="1629"/>
      <c r="AO189" s="1628"/>
      <c r="AP189" s="1629"/>
      <c r="AQ189" s="1628"/>
      <c r="AR189" s="1629"/>
      <c r="AS189" s="1628"/>
      <c r="BC189" s="1118"/>
      <c r="BF189" s="1118"/>
      <c r="BI189" s="1118"/>
      <c r="BL189" s="1118"/>
      <c r="BV189" s="2125"/>
      <c r="BW189" s="2100"/>
    </row>
    <row r="190" spans="2:78" ht="17.149999999999999" customHeight="1">
      <c r="B190" s="532" t="s">
        <v>1098</v>
      </c>
      <c r="C190" s="533">
        <v>180</v>
      </c>
      <c r="D190" s="533">
        <v>1</v>
      </c>
      <c r="E190" s="533" t="s">
        <v>359</v>
      </c>
      <c r="F190" s="534" t="s">
        <v>175</v>
      </c>
      <c r="G190" s="1616" t="str">
        <f t="shared" si="27"/>
        <v>-</v>
      </c>
      <c r="H190" s="1617" t="str">
        <f>IFERROR(AVERAGEIFS(N190:AS190,$N$11:$AS$11,"Asking Rate",$N$10:$AS$10,$B$204),"-")</f>
        <v>-</v>
      </c>
      <c r="I190" s="1616" t="str">
        <f t="shared" si="28"/>
        <v>-</v>
      </c>
      <c r="J190" s="1617" t="str">
        <f t="shared" si="29"/>
        <v>-</v>
      </c>
      <c r="K190" s="1618" t="str">
        <f t="shared" si="30"/>
        <v>-</v>
      </c>
      <c r="L190" t="str">
        <f>IFERROR(AVERAGEIFS(N190:AS190,$N$11:$AS$11,"Discount",$N$10:$AS$10,$B$204),"-")</f>
        <v>-</v>
      </c>
      <c r="M190" s="1619"/>
      <c r="N190" s="1629"/>
      <c r="O190" s="1628"/>
      <c r="P190" s="1629"/>
      <c r="Q190" s="1628"/>
      <c r="R190" s="1629"/>
      <c r="S190" s="1628"/>
      <c r="T190" s="1629"/>
      <c r="U190" s="1628"/>
      <c r="V190" s="1629"/>
      <c r="W190" s="1628"/>
      <c r="X190" s="1629"/>
      <c r="Y190" s="1628"/>
      <c r="Z190" s="1629"/>
      <c r="AA190" s="1628"/>
      <c r="AB190" s="1629"/>
      <c r="AC190" s="1628"/>
      <c r="AD190" s="1629"/>
      <c r="AE190" s="1628"/>
      <c r="AF190" s="1629"/>
      <c r="AG190" s="1628"/>
      <c r="AH190" s="1629"/>
      <c r="AI190" s="1628"/>
      <c r="AJ190" s="1629"/>
      <c r="AK190" s="1628"/>
      <c r="AL190" s="1629"/>
      <c r="AM190" s="1628"/>
      <c r="AN190" s="1629"/>
      <c r="AO190" s="1628"/>
      <c r="AP190" s="1629"/>
      <c r="AQ190" s="1628"/>
      <c r="AR190" s="1629"/>
      <c r="AS190" s="1628"/>
      <c r="BC190" s="1118"/>
      <c r="BF190" s="1118"/>
      <c r="BI190" s="1118"/>
      <c r="BL190" s="1118"/>
      <c r="BV190" s="1633"/>
      <c r="BW190" s="1119"/>
    </row>
    <row r="191" spans="2:78" ht="17.149999999999999" customHeight="1">
      <c r="B191" s="532" t="s">
        <v>1099</v>
      </c>
      <c r="C191" s="533">
        <v>200</v>
      </c>
      <c r="D191" s="533">
        <v>1</v>
      </c>
      <c r="E191" s="533" t="s">
        <v>1100</v>
      </c>
      <c r="F191" s="534" t="s">
        <v>175</v>
      </c>
      <c r="G191" s="1616" t="str">
        <f t="shared" si="27"/>
        <v>-</v>
      </c>
      <c r="H191" s="1617" t="str">
        <f>IFERROR(AVERAGEIFS(N191:AS191,$N$11:$AS$11,"Asking Rate",$N$10:$AS$10,$B$204),"-")</f>
        <v>-</v>
      </c>
      <c r="I191" s="1616" t="str">
        <f t="shared" si="28"/>
        <v>-</v>
      </c>
      <c r="J191" s="1617" t="str">
        <f t="shared" si="29"/>
        <v>-</v>
      </c>
      <c r="K191" s="1618" t="str">
        <f t="shared" si="30"/>
        <v>-</v>
      </c>
      <c r="L191" t="str">
        <f>IFERROR(AVERAGEIFS(N191:AS191,$N$11:$AS$11,"Discount",$N$10:$AS$10,$B$204),"-")</f>
        <v>-</v>
      </c>
      <c r="M191" s="1619"/>
      <c r="N191" s="1629"/>
      <c r="O191" s="1628"/>
      <c r="P191" s="1629"/>
      <c r="Q191" s="1628"/>
      <c r="R191" s="1629"/>
      <c r="S191" s="1628"/>
      <c r="T191" s="1629"/>
      <c r="U191" s="1628"/>
      <c r="V191" s="1629"/>
      <c r="W191" s="1628"/>
      <c r="X191" s="1629"/>
      <c r="Y191" s="1628"/>
      <c r="Z191" s="1629"/>
      <c r="AA191" s="1628"/>
      <c r="AB191" s="1629"/>
      <c r="AC191" s="1628"/>
      <c r="AD191" s="1629"/>
      <c r="AE191" s="1628"/>
      <c r="AF191" s="1629"/>
      <c r="AG191" s="1628"/>
      <c r="AH191" s="1629"/>
      <c r="AI191" s="1628"/>
      <c r="AJ191" s="1629"/>
      <c r="AK191" s="1628"/>
      <c r="AL191" s="1629"/>
      <c r="AM191" s="1628"/>
      <c r="AN191" s="1629"/>
      <c r="AO191" s="1628"/>
      <c r="AP191" s="1629"/>
      <c r="AQ191" s="1628"/>
      <c r="AR191" s="1629"/>
      <c r="AS191" s="1628"/>
      <c r="BC191" s="1118"/>
      <c r="BF191" s="1118"/>
      <c r="BI191" s="1118"/>
      <c r="BL191" s="1118"/>
      <c r="BO191">
        <v>1</v>
      </c>
      <c r="BQ191" s="1625"/>
      <c r="BR191" s="1625"/>
      <c r="BS191" s="1625"/>
      <c r="BT191" s="1625"/>
      <c r="BV191" s="1634"/>
      <c r="BW191" s="1634"/>
      <c r="BZ191" s="1625"/>
    </row>
    <row r="192" spans="2:78" ht="17.149999999999999" customHeight="1">
      <c r="B192" s="532" t="s">
        <v>1101</v>
      </c>
      <c r="C192" s="533">
        <v>250</v>
      </c>
      <c r="D192" s="533">
        <v>1</v>
      </c>
      <c r="E192" s="533" t="s">
        <v>359</v>
      </c>
      <c r="F192" s="534" t="s">
        <v>175</v>
      </c>
      <c r="G192" s="1616" t="str">
        <f t="shared" si="27"/>
        <v>-</v>
      </c>
      <c r="H192" s="1617" t="str">
        <f>IFERROR(AVERAGEIFS(N192:AS192,$N$11:$AS$11,"Asking Rate",$N$10:$AS$10,$B$204),"-")</f>
        <v>-</v>
      </c>
      <c r="I192" s="1616" t="str">
        <f t="shared" si="28"/>
        <v>-</v>
      </c>
      <c r="J192" s="1617" t="str">
        <f t="shared" si="29"/>
        <v>-</v>
      </c>
      <c r="K192" s="1618" t="str">
        <f t="shared" si="30"/>
        <v>-</v>
      </c>
      <c r="L192" t="str">
        <f>IFERROR(AVERAGEIFS(N192:AS192,$N$11:$AS$11,"Discount",$N$10:$AS$10,$B$204),"-")</f>
        <v>-</v>
      </c>
      <c r="M192" s="1619"/>
      <c r="N192" s="1629"/>
      <c r="O192" s="1628"/>
      <c r="P192" s="1629"/>
      <c r="Q192" s="1628"/>
      <c r="R192" s="1629"/>
      <c r="S192" s="1628"/>
      <c r="T192" s="1629"/>
      <c r="U192" s="1628"/>
      <c r="V192" s="1629"/>
      <c r="W192" s="1628"/>
      <c r="X192" s="1629"/>
      <c r="Y192" s="1628"/>
      <c r="Z192" s="1629"/>
      <c r="AA192" s="1628"/>
      <c r="AB192" s="1629"/>
      <c r="AC192" s="1628"/>
      <c r="AD192" s="1629"/>
      <c r="AE192" s="1628"/>
      <c r="AF192" s="1629"/>
      <c r="AG192" s="1628"/>
      <c r="AH192" s="1629"/>
      <c r="AI192" s="1628"/>
      <c r="AJ192" s="1629"/>
      <c r="AK192" s="1628"/>
      <c r="AL192" s="1629"/>
      <c r="AM192" s="1628"/>
      <c r="AN192" s="1629"/>
      <c r="AO192" s="1628"/>
      <c r="AP192" s="1629"/>
      <c r="AQ192" s="1628"/>
      <c r="AR192" s="1629"/>
      <c r="AS192" s="1628"/>
      <c r="BC192" s="1118"/>
      <c r="BF192" s="1118"/>
      <c r="BI192" s="1118"/>
      <c r="BL192" s="1118"/>
      <c r="BV192" s="1635"/>
      <c r="BW192" s="1635"/>
    </row>
    <row r="193" spans="2:16383" ht="17.149999999999999" customHeight="1">
      <c r="B193" s="532" t="s">
        <v>1102</v>
      </c>
      <c r="C193" s="533">
        <v>300</v>
      </c>
      <c r="D193" s="533">
        <v>1</v>
      </c>
      <c r="E193" s="533" t="s">
        <v>359</v>
      </c>
      <c r="F193" s="534" t="s">
        <v>175</v>
      </c>
      <c r="G193" s="1616" t="str">
        <f t="shared" si="27"/>
        <v>-</v>
      </c>
      <c r="H193" s="1617" t="str">
        <f>IFERROR(AVERAGEIFS(N193:AS193,$N$11:$AS$11,"Asking Rate",$N$10:$AS$10,$B$204),"-")</f>
        <v>-</v>
      </c>
      <c r="I193" s="1616" t="str">
        <f t="shared" si="28"/>
        <v>-</v>
      </c>
      <c r="J193" s="1617" t="str">
        <f t="shared" si="29"/>
        <v>-</v>
      </c>
      <c r="K193" s="1618" t="str">
        <f t="shared" si="30"/>
        <v>-</v>
      </c>
      <c r="L193" t="str">
        <f>IFERROR(AVERAGEIFS(N193:AS193,$N$11:$AS$11,"Discount",$N$10:$AS$10,$B$204),"-")</f>
        <v>-</v>
      </c>
      <c r="M193" s="1619"/>
      <c r="N193" s="1629"/>
      <c r="O193" s="1628"/>
      <c r="P193" s="1629"/>
      <c r="Q193" s="1628"/>
      <c r="R193" s="1629"/>
      <c r="S193" s="1628"/>
      <c r="T193" s="1629"/>
      <c r="U193" s="1628"/>
      <c r="V193" s="1629"/>
      <c r="W193" s="1628"/>
      <c r="X193" s="1629"/>
      <c r="Y193" s="1628"/>
      <c r="Z193" s="1629"/>
      <c r="AA193" s="1628"/>
      <c r="AB193" s="1629"/>
      <c r="AC193" s="1628"/>
      <c r="AD193" s="1629"/>
      <c r="AE193" s="1628"/>
      <c r="AF193" s="1629"/>
      <c r="AG193" s="1628"/>
      <c r="AH193" s="1629"/>
      <c r="AI193" s="1628"/>
      <c r="AJ193" s="1629"/>
      <c r="AK193" s="1628"/>
      <c r="AL193" s="1629"/>
      <c r="AM193" s="1628"/>
      <c r="AN193" s="1629"/>
      <c r="AO193" s="1628"/>
      <c r="AP193" s="1629"/>
      <c r="AQ193" s="1628"/>
      <c r="AR193" s="1629"/>
      <c r="AS193" s="1628"/>
      <c r="BC193" s="1118"/>
      <c r="BF193" s="1118"/>
      <c r="BI193" s="1118"/>
      <c r="BL193" s="1118"/>
      <c r="BV193" s="2126"/>
      <c r="BW193" s="2100"/>
    </row>
    <row r="194" spans="2:16383" ht="17.149999999999999" customHeight="1">
      <c r="B194" s="532" t="s">
        <v>1103</v>
      </c>
      <c r="C194" s="533">
        <v>320</v>
      </c>
      <c r="D194" s="533">
        <v>1</v>
      </c>
      <c r="E194" s="533" t="s">
        <v>359</v>
      </c>
      <c r="F194" s="534" t="s">
        <v>175</v>
      </c>
      <c r="G194" s="1616" t="str">
        <f t="shared" si="27"/>
        <v>-</v>
      </c>
      <c r="H194" s="1617" t="str">
        <f>IFERROR(AVERAGEIFS(N194:AS194,$N$11:$AS$11,"Asking Rate",$N$10:$AS$10,$B$204),"-")</f>
        <v>-</v>
      </c>
      <c r="I194" s="1616" t="str">
        <f t="shared" si="28"/>
        <v>-</v>
      </c>
      <c r="J194" s="1617" t="str">
        <f t="shared" si="29"/>
        <v>-</v>
      </c>
      <c r="K194" s="1618" t="str">
        <f t="shared" si="30"/>
        <v>-</v>
      </c>
      <c r="L194" t="str">
        <f>IFERROR(AVERAGEIFS(N194:AS194,$N$11:$AS$11,"Discount",$N$10:$AS$10,$B$204),"-")</f>
        <v>-</v>
      </c>
      <c r="M194" s="1619"/>
      <c r="N194" s="1629"/>
      <c r="O194" s="1628"/>
      <c r="P194" s="1629"/>
      <c r="Q194" s="1628"/>
      <c r="R194" s="1629"/>
      <c r="S194" s="1628"/>
      <c r="T194" s="1629"/>
      <c r="U194" s="1628"/>
      <c r="V194" s="1629"/>
      <c r="W194" s="1628"/>
      <c r="X194" s="1629"/>
      <c r="Y194" s="1628"/>
      <c r="Z194" s="1629"/>
      <c r="AA194" s="1628"/>
      <c r="AB194" s="1629"/>
      <c r="AC194" s="1628"/>
      <c r="AD194" s="1629"/>
      <c r="AE194" s="1628"/>
      <c r="AF194" s="1629"/>
      <c r="AG194" s="1628"/>
      <c r="AH194" s="1629"/>
      <c r="AI194" s="1628"/>
      <c r="AJ194" s="1629"/>
      <c r="AK194" s="1628"/>
      <c r="AL194" s="1629"/>
      <c r="AM194" s="1628"/>
      <c r="AN194" s="1629"/>
      <c r="AO194" s="1628"/>
      <c r="AP194" s="1629"/>
      <c r="AQ194" s="1628"/>
      <c r="AR194" s="1629"/>
      <c r="AS194" s="1628"/>
      <c r="BC194" s="1118"/>
      <c r="BF194" s="1118"/>
      <c r="BI194" s="1118"/>
      <c r="BL194" s="1118"/>
      <c r="BV194" s="1636"/>
      <c r="BW194" s="1637"/>
    </row>
    <row r="195" spans="2:16383" ht="17.149999999999999" customHeight="1">
      <c r="B195" s="532" t="s">
        <v>1104</v>
      </c>
      <c r="C195" s="533">
        <v>400</v>
      </c>
      <c r="D195" s="533">
        <v>1</v>
      </c>
      <c r="E195" s="533" t="s">
        <v>1100</v>
      </c>
      <c r="F195" s="534" t="s">
        <v>175</v>
      </c>
      <c r="G195" s="1616" t="str">
        <f t="shared" si="27"/>
        <v>-</v>
      </c>
      <c r="H195" s="1617" t="str">
        <f>IFERROR(AVERAGEIFS(N195:AS195,$N$11:$AS$11,"Asking Rate",$N$10:$AS$10,$B$204),"-")</f>
        <v>-</v>
      </c>
      <c r="I195" s="1616" t="str">
        <f t="shared" si="28"/>
        <v>-</v>
      </c>
      <c r="J195" s="1617" t="str">
        <f t="shared" si="29"/>
        <v>-</v>
      </c>
      <c r="K195" s="1618" t="str">
        <f t="shared" si="30"/>
        <v>-</v>
      </c>
      <c r="L195" t="str">
        <f>IFERROR(AVERAGEIFS(N195:AS195,$N$11:$AS$11,"Discount",$N$10:$AS$10,$B$204),"-")</f>
        <v>-</v>
      </c>
      <c r="M195" s="1619"/>
      <c r="N195" s="1620"/>
      <c r="O195" s="1621"/>
      <c r="P195" s="1620"/>
      <c r="Q195" s="1621"/>
      <c r="R195" s="1620"/>
      <c r="S195" s="1621"/>
      <c r="T195" s="1620"/>
      <c r="U195" s="1621"/>
      <c r="V195" s="1620"/>
      <c r="W195" s="1621"/>
      <c r="X195" s="1620"/>
      <c r="Y195" s="1621"/>
      <c r="Z195" s="1620"/>
      <c r="AA195" s="1621"/>
      <c r="AB195" s="1620"/>
      <c r="AC195" s="1621"/>
      <c r="AD195" s="1620"/>
      <c r="AE195" s="1621"/>
      <c r="AF195" s="1620"/>
      <c r="AG195" s="1621"/>
      <c r="AH195" s="1620"/>
      <c r="AI195" s="1621"/>
      <c r="AJ195" s="1620"/>
      <c r="AK195" s="1621"/>
      <c r="AL195" s="1620"/>
      <c r="AM195" s="1621"/>
      <c r="AN195" s="1620"/>
      <c r="AO195" s="1621"/>
      <c r="AP195" s="1620"/>
      <c r="AQ195" s="1621"/>
      <c r="AR195" s="1620"/>
      <c r="AS195" s="1621"/>
      <c r="BC195" s="1118"/>
      <c r="BF195" s="1118"/>
      <c r="BI195" s="1118"/>
      <c r="BL195" s="1118"/>
    </row>
    <row r="196" spans="2:16383" ht="17.149999999999999" customHeight="1" thickBot="1">
      <c r="B196" s="326"/>
      <c r="C196" s="327"/>
      <c r="D196" s="327"/>
      <c r="E196" s="327"/>
      <c r="F196" s="328"/>
      <c r="G196" s="1616" t="str">
        <f t="shared" si="27"/>
        <v>-</v>
      </c>
      <c r="H196" s="1617" t="str">
        <f>IFERROR(AVERAGEIFS(N196:AS196,$N$11:$AS$11,"Asking Rate",$N$10:$AS$10,$B$204),"-")</f>
        <v>-</v>
      </c>
      <c r="I196" s="1616" t="str">
        <f t="shared" si="28"/>
        <v>-</v>
      </c>
      <c r="J196" s="1617" t="str">
        <f t="shared" si="29"/>
        <v>-</v>
      </c>
      <c r="K196" s="1618" t="str">
        <f t="shared" si="30"/>
        <v>-</v>
      </c>
      <c r="L196" t="str">
        <f>IFERROR(AVERAGEIFS(N196:AS196,$N$11:$AS$11,"Discount",$N$10:$AS$10,$B$204),"-")</f>
        <v>-</v>
      </c>
      <c r="M196" s="1619"/>
      <c r="N196" s="1620"/>
      <c r="O196" s="1621"/>
      <c r="P196" s="1620"/>
      <c r="Q196" s="1621"/>
      <c r="R196" s="1620"/>
      <c r="S196" s="1621"/>
      <c r="T196" s="1620"/>
      <c r="U196" s="1621"/>
      <c r="V196" s="1620"/>
      <c r="W196" s="1621"/>
      <c r="X196" s="1620"/>
      <c r="Y196" s="1621"/>
      <c r="Z196" s="1620"/>
      <c r="AA196" s="1621"/>
      <c r="AB196" s="1620"/>
      <c r="AC196" s="1621"/>
      <c r="AD196" s="1620"/>
      <c r="AE196" s="1621"/>
      <c r="AF196" s="1620"/>
      <c r="AG196" s="1621"/>
      <c r="AH196" s="1620"/>
      <c r="AI196" s="1621"/>
      <c r="AJ196" s="1620"/>
      <c r="AK196" s="1621"/>
      <c r="AL196" s="1620"/>
      <c r="AM196" s="1621"/>
      <c r="AN196" s="1620"/>
      <c r="AO196" s="1621"/>
      <c r="AP196" s="1620"/>
      <c r="AQ196" s="1621"/>
      <c r="AR196" s="1620"/>
      <c r="AS196" s="1621"/>
      <c r="BC196" s="1118"/>
      <c r="BF196" s="1118"/>
      <c r="BI196" s="1118"/>
      <c r="BL196" s="1118"/>
      <c r="BV196" s="1635"/>
      <c r="BW196" s="1635"/>
    </row>
    <row r="197" spans="2:16383" ht="17.149999999999999" customHeight="1">
      <c r="B197" s="2093" t="s">
        <v>1105</v>
      </c>
      <c r="C197" s="2043"/>
      <c r="D197" s="2043"/>
      <c r="E197" s="2043"/>
      <c r="F197" s="2043"/>
      <c r="G197" s="2043"/>
      <c r="H197" s="2043"/>
      <c r="I197" s="2043"/>
      <c r="J197" s="2043"/>
      <c r="K197" s="2043"/>
      <c r="L197" s="2082"/>
      <c r="M197" s="329"/>
      <c r="N197" s="2101"/>
      <c r="O197" s="2082"/>
      <c r="P197" s="2101"/>
      <c r="Q197" s="2082"/>
      <c r="R197" s="2101"/>
      <c r="S197" s="2082"/>
      <c r="T197" s="2101"/>
      <c r="U197" s="2082"/>
      <c r="V197" s="2101"/>
      <c r="W197" s="2082"/>
      <c r="X197" s="2101"/>
      <c r="Y197" s="2082"/>
      <c r="Z197" s="2101"/>
      <c r="AA197" s="2082"/>
      <c r="AB197" s="2101"/>
      <c r="AC197" s="2082"/>
      <c r="AD197" s="2101"/>
      <c r="AE197" s="2082"/>
      <c r="AF197" s="2101"/>
      <c r="AG197" s="2082"/>
      <c r="AH197" s="2101"/>
      <c r="AI197" s="2082"/>
      <c r="AJ197" s="2101"/>
      <c r="AK197" s="2082"/>
      <c r="AL197" s="2101"/>
      <c r="AM197" s="2082"/>
      <c r="AN197" s="2101"/>
      <c r="AO197" s="2082"/>
      <c r="AP197" s="2101"/>
      <c r="AQ197" s="2082"/>
      <c r="AR197" s="2101"/>
      <c r="AS197" s="2082"/>
      <c r="BC197" s="1118"/>
      <c r="BF197" s="1118"/>
      <c r="BI197" s="1118"/>
      <c r="BL197" s="1118"/>
      <c r="BV197" s="2126"/>
      <c r="BW197" s="2100"/>
    </row>
    <row r="198" spans="2:16383" ht="17.149999999999999" customHeight="1">
      <c r="B198" s="2124" t="s">
        <v>1106</v>
      </c>
      <c r="C198" s="2100"/>
      <c r="D198" s="2100"/>
      <c r="E198" s="2100"/>
      <c r="F198" s="2100"/>
      <c r="G198" s="2100"/>
      <c r="H198" s="2100"/>
      <c r="I198" s="2100"/>
      <c r="J198" s="2100"/>
      <c r="K198" s="2100"/>
      <c r="L198" s="2097"/>
      <c r="M198" s="330"/>
      <c r="N198" s="2105"/>
      <c r="O198" s="2097"/>
      <c r="P198" s="2105"/>
      <c r="Q198" s="2097"/>
      <c r="R198" s="2105"/>
      <c r="S198" s="2097"/>
      <c r="T198" s="2105"/>
      <c r="U198" s="2097"/>
      <c r="V198" s="2105"/>
      <c r="W198" s="2097"/>
      <c r="X198" s="2105"/>
      <c r="Y198" s="2097"/>
      <c r="Z198" s="2105"/>
      <c r="AA198" s="2097"/>
      <c r="AB198" s="2105"/>
      <c r="AC198" s="2097"/>
      <c r="AD198" s="2105"/>
      <c r="AE198" s="2097"/>
      <c r="AF198" s="2105"/>
      <c r="AG198" s="2097"/>
      <c r="AH198" s="2105"/>
      <c r="AI198" s="2097"/>
      <c r="AJ198" s="2105"/>
      <c r="AK198" s="2097"/>
      <c r="AL198" s="2105"/>
      <c r="AM198" s="2097"/>
      <c r="AN198" s="2105"/>
      <c r="AO198" s="2097"/>
      <c r="AP198" s="2105"/>
      <c r="AQ198" s="2097"/>
      <c r="AR198" s="2105"/>
      <c r="AS198" s="2097"/>
      <c r="BC198" s="1118"/>
      <c r="BF198" s="1118"/>
      <c r="BI198" s="1118"/>
      <c r="BL198" s="1118"/>
      <c r="BV198" s="1636"/>
      <c r="BW198" s="1637"/>
    </row>
    <row r="199" spans="2:16383" ht="15" thickBot="1">
      <c r="B199" s="2113" t="s">
        <v>1107</v>
      </c>
      <c r="C199" s="2114"/>
      <c r="D199" s="2114"/>
      <c r="E199" s="2114"/>
      <c r="F199" s="2114"/>
      <c r="G199" s="2114"/>
      <c r="H199" s="2114"/>
      <c r="I199" s="2114"/>
      <c r="J199" s="2114"/>
      <c r="K199" s="2114"/>
      <c r="L199" s="2090"/>
      <c r="M199" s="331"/>
      <c r="N199" s="2089">
        <f>N197*N198</f>
        <v>0</v>
      </c>
      <c r="O199" s="2090"/>
      <c r="P199" s="2089">
        <f>P197*P198</f>
        <v>0</v>
      </c>
      <c r="Q199" s="2090"/>
      <c r="R199" s="2089">
        <f>R197*R198</f>
        <v>0</v>
      </c>
      <c r="S199" s="2090"/>
      <c r="T199" s="2089">
        <f>T197*T198</f>
        <v>0</v>
      </c>
      <c r="U199" s="2090"/>
      <c r="V199" s="2089">
        <f>V197*V198</f>
        <v>0</v>
      </c>
      <c r="W199" s="2090"/>
      <c r="X199" s="2089">
        <f>X197*X198</f>
        <v>0</v>
      </c>
      <c r="Y199" s="2090"/>
      <c r="Z199" s="2089">
        <f>Z197*Z198</f>
        <v>0</v>
      </c>
      <c r="AA199" s="2090"/>
      <c r="AB199" s="2089">
        <f>AB197*AB198</f>
        <v>0</v>
      </c>
      <c r="AC199" s="2090"/>
      <c r="AD199" s="2089">
        <f>AD197*AD198</f>
        <v>0</v>
      </c>
      <c r="AE199" s="2090"/>
      <c r="AF199" s="2089">
        <f>AF197*AF198</f>
        <v>0</v>
      </c>
      <c r="AG199" s="2090"/>
      <c r="AH199" s="2089">
        <f>AH197*AH198</f>
        <v>0</v>
      </c>
      <c r="AI199" s="2090"/>
      <c r="AJ199" s="2089">
        <v>0</v>
      </c>
      <c r="AK199" s="2090"/>
      <c r="AL199" s="2089">
        <v>0</v>
      </c>
      <c r="AM199" s="2090"/>
      <c r="AN199" s="2089">
        <v>0</v>
      </c>
      <c r="AO199" s="2090"/>
      <c r="AP199" s="2089">
        <v>0</v>
      </c>
      <c r="AQ199" s="2090"/>
      <c r="AR199" s="2089">
        <f>AR197*AR198</f>
        <v>0</v>
      </c>
      <c r="AS199" s="2090"/>
      <c r="BC199" s="1118"/>
      <c r="BF199" s="1118"/>
      <c r="BI199" s="1118"/>
      <c r="BL199" s="1118"/>
    </row>
    <row r="200" spans="2:16383" ht="19" customHeight="1">
      <c r="B200" s="1093"/>
      <c r="C200" s="1093"/>
      <c r="D200" s="1093"/>
      <c r="E200" s="1093"/>
      <c r="F200" s="1093"/>
      <c r="G200" s="1638"/>
      <c r="H200" s="1093"/>
      <c r="I200" s="1093"/>
      <c r="J200" s="1093"/>
      <c r="K200" s="1093"/>
      <c r="L200" s="1093"/>
      <c r="M200" s="1093"/>
      <c r="N200" s="1639"/>
      <c r="O200" s="1639"/>
      <c r="P200" s="1639"/>
      <c r="Q200" s="1639"/>
      <c r="R200" s="1639"/>
      <c r="S200" s="1639"/>
      <c r="T200" s="1639"/>
      <c r="U200" s="1639"/>
      <c r="V200" s="1639"/>
      <c r="W200" s="1639"/>
      <c r="X200" s="1639"/>
      <c r="Y200" s="1639"/>
      <c r="Z200" s="1639"/>
      <c r="AA200" s="1639"/>
      <c r="AB200" s="1639"/>
      <c r="AC200" s="1639"/>
      <c r="AD200" s="1639"/>
      <c r="AE200" s="1639"/>
      <c r="AF200" s="1639"/>
      <c r="AG200" s="1639"/>
    </row>
    <row r="201" spans="2:16383" ht="16.149999999999999" customHeight="1">
      <c r="B201" s="1093"/>
      <c r="C201" s="1093"/>
      <c r="D201" s="1093"/>
      <c r="E201" s="1093"/>
      <c r="F201" s="1093"/>
      <c r="G201" s="1093"/>
      <c r="H201" s="1093"/>
      <c r="I201" s="1093"/>
      <c r="J201" s="1093"/>
      <c r="K201" s="1093"/>
      <c r="L201" s="1093"/>
      <c r="M201" s="1093"/>
      <c r="N201" s="1639"/>
      <c r="O201" s="1639"/>
      <c r="P201" s="1639"/>
      <c r="Q201" s="1639"/>
      <c r="R201" s="1639"/>
      <c r="S201" s="1639"/>
      <c r="T201" s="1639"/>
      <c r="U201" s="1639"/>
      <c r="V201" s="1639"/>
      <c r="W201" s="1639"/>
      <c r="X201" s="1639"/>
      <c r="Y201" s="1639"/>
      <c r="Z201" s="1639"/>
      <c r="AA201" s="1639"/>
      <c r="AB201" s="1639"/>
      <c r="AC201" s="1639"/>
      <c r="AD201" s="1639"/>
      <c r="AE201" s="1639"/>
      <c r="AF201" s="1639"/>
      <c r="AG201" s="1639"/>
      <c r="BC201" s="1118"/>
      <c r="BF201" s="1118"/>
      <c r="BI201" s="1118"/>
      <c r="BL201" s="1118"/>
      <c r="BP201" s="88" t="s">
        <v>1108</v>
      </c>
      <c r="BQ201" s="1640" t="e">
        <f>BV207</f>
        <v>#DIV/0!</v>
      </c>
      <c r="BS201" s="88"/>
    </row>
    <row r="202" spans="2:16383" ht="15" customHeight="1">
      <c r="B202" s="1093"/>
      <c r="C202" s="1093"/>
      <c r="D202" s="1093"/>
      <c r="E202" s="1093"/>
      <c r="F202" s="1093"/>
      <c r="G202" s="1093"/>
      <c r="H202" s="1093"/>
      <c r="I202" s="1093"/>
      <c r="J202" s="1093"/>
      <c r="K202" s="1093"/>
      <c r="L202" s="1093"/>
      <c r="M202" s="1093"/>
      <c r="N202" s="1641"/>
      <c r="O202" s="1641"/>
      <c r="P202" s="1641"/>
      <c r="Q202" s="1641"/>
      <c r="R202" s="1641"/>
      <c r="S202" s="1641"/>
      <c r="T202" s="1641"/>
      <c r="U202" s="1641"/>
      <c r="V202" s="1641"/>
      <c r="W202" s="1641"/>
      <c r="X202" s="1641"/>
      <c r="Y202" s="1641"/>
      <c r="Z202" s="1641"/>
      <c r="AA202" s="1641"/>
      <c r="AB202" s="1641"/>
      <c r="AC202" s="1641"/>
      <c r="AD202" s="1641"/>
      <c r="AE202" s="1641"/>
      <c r="AF202" s="1641"/>
      <c r="AG202" s="1641"/>
      <c r="BC202" s="1118"/>
      <c r="BF202" s="1118"/>
      <c r="BI202" s="1118"/>
      <c r="BL202" s="1118"/>
      <c r="BP202" s="88" t="s">
        <v>1109</v>
      </c>
      <c r="BQ202" s="1642" t="e">
        <f>BW207</f>
        <v>#DIV/0!</v>
      </c>
      <c r="BS202" s="88"/>
    </row>
    <row r="203" spans="2:16383" ht="15" customHeight="1">
      <c r="AX203" s="67"/>
      <c r="BP203" s="88" t="s">
        <v>1110</v>
      </c>
      <c r="BQ203" s="1643">
        <v>0.15</v>
      </c>
      <c r="BS203" s="88"/>
      <c r="BT203" s="1644"/>
    </row>
    <row r="204" spans="2:16383" ht="19" thickBot="1">
      <c r="B204" t="s">
        <v>157</v>
      </c>
      <c r="AK204" s="521"/>
      <c r="AQ204" s="1645"/>
      <c r="BP204" s="88" t="s">
        <v>1111</v>
      </c>
      <c r="BQ204" s="1041">
        <v>0.1</v>
      </c>
      <c r="BS204" s="88"/>
      <c r="BT204" s="1041"/>
      <c r="BU204" s="1040" t="s">
        <v>803</v>
      </c>
    </row>
    <row r="205" spans="2:16383" ht="15" thickBot="1">
      <c r="B205" t="s">
        <v>175</v>
      </c>
      <c r="AK205" s="332"/>
      <c r="AL205" s="333"/>
      <c r="AM205" s="333"/>
      <c r="AN205" s="333"/>
      <c r="AO205" s="333"/>
      <c r="AP205" s="333"/>
      <c r="AQ205" s="333"/>
      <c r="AR205" s="333"/>
      <c r="AS205" s="333"/>
      <c r="AT205" s="334" t="s">
        <v>1112</v>
      </c>
      <c r="AU205" s="333"/>
      <c r="AV205" s="333"/>
      <c r="AW205" s="333"/>
      <c r="AX205" s="333"/>
      <c r="AY205" s="333"/>
      <c r="AZ205" s="333"/>
      <c r="BA205" s="333"/>
      <c r="BB205" s="333"/>
      <c r="BC205" s="2118" t="s">
        <v>1113</v>
      </c>
      <c r="BD205" s="2031"/>
      <c r="BE205" s="2031"/>
      <c r="BF205" s="1092"/>
      <c r="BG205" s="1092" t="s">
        <v>1114</v>
      </c>
      <c r="BH205" s="1092"/>
      <c r="BI205" s="2118" t="s">
        <v>1115</v>
      </c>
      <c r="BJ205" s="2031"/>
      <c r="BK205" s="2031"/>
      <c r="BL205" s="2132" t="s">
        <v>999</v>
      </c>
      <c r="BM205" s="2031"/>
      <c r="BN205" s="2032"/>
      <c r="BO205" s="2108" t="s">
        <v>1116</v>
      </c>
      <c r="BP205" s="2031"/>
      <c r="BQ205" s="2032"/>
      <c r="BR205" s="2108" t="s">
        <v>1117</v>
      </c>
      <c r="BS205" s="2031"/>
      <c r="BT205" s="2032"/>
      <c r="BU205" s="66"/>
      <c r="BV205" s="2098" t="s">
        <v>1118</v>
      </c>
      <c r="BW205" s="2077"/>
      <c r="BX205" s="1038" t="s">
        <v>803</v>
      </c>
      <c r="BY205" s="2098" t="s">
        <v>1119</v>
      </c>
      <c r="BZ205" s="2077"/>
      <c r="CA205" s="1038" t="s">
        <v>803</v>
      </c>
      <c r="CB205" s="2098" t="s">
        <v>1042</v>
      </c>
      <c r="CC205" s="2077"/>
      <c r="CE205" s="2137" t="s">
        <v>1074</v>
      </c>
      <c r="CF205" s="2077"/>
    </row>
    <row r="206" spans="2:16383" ht="15" thickBot="1">
      <c r="AK206" s="335"/>
      <c r="AL206" s="336"/>
      <c r="AM206" s="336"/>
      <c r="AN206" s="336"/>
      <c r="AO206" s="336"/>
      <c r="AP206" s="336"/>
      <c r="AQ206" s="336"/>
      <c r="AR206" s="336"/>
      <c r="AS206" s="336"/>
      <c r="AT206" s="337" t="s">
        <v>1120</v>
      </c>
      <c r="AU206" s="336"/>
      <c r="AV206" s="336"/>
      <c r="AW206" s="336"/>
      <c r="AX206" s="336"/>
      <c r="AY206" s="336"/>
      <c r="AZ206" s="336"/>
      <c r="BA206" s="336"/>
      <c r="BB206" s="338"/>
      <c r="BC206" s="339"/>
      <c r="BD206" s="340"/>
      <c r="BE206" s="341"/>
      <c r="BF206" s="340"/>
      <c r="BG206" s="340"/>
      <c r="BH206" s="340"/>
      <c r="BI206" s="339"/>
      <c r="BJ206" s="340"/>
      <c r="BK206" s="341"/>
      <c r="BL206" s="340"/>
      <c r="BM206" s="340"/>
      <c r="BN206" s="341"/>
      <c r="BO206" s="340"/>
      <c r="BP206" s="340"/>
      <c r="BQ206" s="341"/>
      <c r="BR206" s="340"/>
      <c r="BS206" s="340"/>
      <c r="BT206" s="340"/>
      <c r="BU206" s="66"/>
      <c r="BV206" s="1646" t="s">
        <v>1121</v>
      </c>
      <c r="BW206" s="1037" t="s">
        <v>1122</v>
      </c>
      <c r="BX206" s="60"/>
      <c r="BY206" s="1039" t="s">
        <v>1003</v>
      </c>
      <c r="BZ206" s="1037" t="s">
        <v>1007</v>
      </c>
      <c r="CB206" s="1039" t="s">
        <v>1003</v>
      </c>
      <c r="CC206" s="1037" t="s">
        <v>1007</v>
      </c>
      <c r="CE206" s="1039" t="s">
        <v>1003</v>
      </c>
      <c r="CF206" s="1037" t="s">
        <v>1007</v>
      </c>
    </row>
    <row r="207" spans="2:16383" ht="15" thickBot="1">
      <c r="AK207" s="342" t="s">
        <v>1123</v>
      </c>
      <c r="AL207" s="343" t="s">
        <v>1124</v>
      </c>
      <c r="AM207" s="343" t="s">
        <v>1004</v>
      </c>
      <c r="AN207" s="343" t="s">
        <v>664</v>
      </c>
      <c r="AO207" s="343" t="s">
        <v>1125</v>
      </c>
      <c r="AP207" s="343" t="s">
        <v>1126</v>
      </c>
      <c r="AQ207" s="343" t="s">
        <v>1127</v>
      </c>
      <c r="AR207" s="343" t="s">
        <v>1128</v>
      </c>
      <c r="AS207" s="344" t="s">
        <v>1129</v>
      </c>
      <c r="AT207" s="342" t="s">
        <v>312</v>
      </c>
      <c r="AU207" s="343" t="s">
        <v>1130</v>
      </c>
      <c r="AV207" s="343" t="s">
        <v>1131</v>
      </c>
      <c r="AW207" s="343" t="s">
        <v>1132</v>
      </c>
      <c r="AX207" s="1107" t="s">
        <v>1133</v>
      </c>
      <c r="AY207" s="1107" t="s">
        <v>1134</v>
      </c>
      <c r="AZ207" s="343" t="s">
        <v>1135</v>
      </c>
      <c r="BA207" s="343" t="s">
        <v>1136</v>
      </c>
      <c r="BB207" s="344" t="s">
        <v>312</v>
      </c>
      <c r="BC207" s="1106" t="s">
        <v>1137</v>
      </c>
      <c r="BD207" s="1107" t="s">
        <v>114</v>
      </c>
      <c r="BE207" s="1108" t="s">
        <v>1138</v>
      </c>
      <c r="BF207" s="1106" t="s">
        <v>1137</v>
      </c>
      <c r="BG207" s="1107" t="s">
        <v>114</v>
      </c>
      <c r="BH207" s="1108" t="s">
        <v>1138</v>
      </c>
      <c r="BI207" s="1106" t="s">
        <v>1137</v>
      </c>
      <c r="BJ207" s="1107" t="s">
        <v>114</v>
      </c>
      <c r="BK207" s="1108" t="s">
        <v>1138</v>
      </c>
      <c r="BL207" s="1106" t="s">
        <v>1137</v>
      </c>
      <c r="BM207" s="1107" t="s">
        <v>114</v>
      </c>
      <c r="BN207" s="1108" t="s">
        <v>1138</v>
      </c>
      <c r="BO207" s="1106" t="s">
        <v>1137</v>
      </c>
      <c r="BP207" s="1107" t="s">
        <v>114</v>
      </c>
      <c r="BQ207" s="1108" t="s">
        <v>1138</v>
      </c>
      <c r="BR207" s="1106" t="s">
        <v>1137</v>
      </c>
      <c r="BS207" s="1107" t="s">
        <v>114</v>
      </c>
      <c r="BT207" s="1107" t="s">
        <v>1138</v>
      </c>
      <c r="BU207" s="66"/>
      <c r="BV207" s="1647" t="e">
        <f>+SLOPE(_xlfn.ANCHORARRAY(CC207),_xlfn.ANCHORARRAY(CB207))</f>
        <v>#DIV/0!</v>
      </c>
      <c r="BW207" s="1648" t="e">
        <f>+INTERCEPT(_xlfn.ANCHORARRAY(CC207),_xlfn.ANCHORARRAY(CB207))</f>
        <v>#DIV/0!</v>
      </c>
      <c r="BX207" s="88"/>
      <c r="BY207" s="1076" t="str" cm="1">
        <f t="array" ref="BY207">_xlfn._xlws.FILTER($C$11:$C$1102,($E$11:$E$1102=$BY$205)*($H$11:$H$1102&lt;&gt;"-"),"")</f>
        <v/>
      </c>
      <c r="BZ207" s="1084" t="str">
        <f t="array" ref="BZ207">_xlfn._xlws.FILTER($H$11:$H$1102,($E$11:$E$1102=$BY$205)*($H$11:$H$1102&lt;&gt;"-"),"")</f>
        <v/>
      </c>
      <c r="CB207" s="1076" t="str" cm="1">
        <f t="array" ref="CB207">_xlfn._xlws.FILTER($C$11:$C$1102,($E$11:$E$1102=$CB$205)*($H$11:$H$1102&lt;&gt;"-"),"")</f>
        <v/>
      </c>
      <c r="CC207" s="1084" t="str" cm="1">
        <f t="array" ref="CC207">_xlfn._xlws.FILTER($H$11:$H$1102,($E$11:$E$1102=$CB$205)*($H$11:$H$1102&lt;&gt;"-"),"")</f>
        <v/>
      </c>
      <c r="CE207" s="1076" t="str" cm="1">
        <f t="array" ref="CE207">_xlfn._xlws.FILTER($C$11:$C$1102,($E$11:$E$1102=$CE$205)*($H$11:$H$1102&lt;&gt;"-"),"")</f>
        <v/>
      </c>
      <c r="CF207" s="1084" t="str" cm="1">
        <f t="array" ref="CF207">_xlfn._xlws.FILTER($H$11:$H$1102,($E$11:$E$1102=$CE$205)*($H$11:$H$1102&lt;&gt;"-"),"")</f>
        <v/>
      </c>
    </row>
    <row r="208" spans="2:16383">
      <c r="AK208" s="1651">
        <f>'Unit Mix Generator'!C73</f>
        <v>1</v>
      </c>
      <c r="AL208" s="1651">
        <f>'Unit Mix Generator'!D73</f>
        <v>1</v>
      </c>
      <c r="AM208" s="1064">
        <f>'Unit Mix Generator'!H73</f>
        <v>0</v>
      </c>
      <c r="AN208" s="1652">
        <f ca="1">'Unit Mix Generator'!G73</f>
        <v>0</v>
      </c>
      <c r="AO208" s="1652">
        <v>0</v>
      </c>
      <c r="AP208" s="1652">
        <v>0</v>
      </c>
      <c r="AQ208" s="1653">
        <f>AP208*BC208</f>
        <v>0</v>
      </c>
      <c r="AR208" s="1654">
        <f>AP208*AU208</f>
        <v>0</v>
      </c>
      <c r="AS208" s="1655">
        <f ca="1">AN208-AP208</f>
        <v>0</v>
      </c>
      <c r="AT208" s="1656" t="str">
        <f t="shared" ref="AT208" si="31">CONCATENATE(AK208,"x",AL208)</f>
        <v>1x1</v>
      </c>
      <c r="AU208" s="1657">
        <f t="shared" ref="AU208" si="32">AK208*AL208</f>
        <v>1</v>
      </c>
      <c r="AV208" s="1658">
        <f t="shared" ref="AV208" ca="1" si="33">AN208</f>
        <v>0</v>
      </c>
      <c r="AW208" s="67">
        <f t="shared" ref="AW208" ca="1" si="34">AV208*AU208</f>
        <v>0</v>
      </c>
      <c r="AX208" s="878">
        <f ca="1">IFERROR(AW208/$AW$376,0)</f>
        <v>0</v>
      </c>
      <c r="AY208" s="878">
        <f t="shared" ref="AY208" ca="1" si="35">IFERROR(AR208/AW208,0)</f>
        <v>0</v>
      </c>
      <c r="AZ208" s="1659">
        <f t="shared" ref="AZ208" si="36">AM208</f>
        <v>0</v>
      </c>
      <c r="BA208" s="1660" t="s">
        <v>1119</v>
      </c>
      <c r="BB208" s="1661" t="s">
        <v>1119</v>
      </c>
      <c r="BC208" s="1662">
        <v>0</v>
      </c>
      <c r="BD208" s="1649">
        <f t="shared" ref="BD208" ca="1" si="37">BC208*AV208</f>
        <v>0</v>
      </c>
      <c r="BE208" s="1663">
        <f t="shared" ref="BE208" si="38">BC208/AU208</f>
        <v>0</v>
      </c>
      <c r="BF208" s="1649">
        <f t="shared" ref="BF208:BF209" si="39">IFERROR(BG208/AP208,0)</f>
        <v>0</v>
      </c>
      <c r="BG208" s="1664">
        <v>0</v>
      </c>
      <c r="BH208" s="1649">
        <f t="shared" ref="BH208" si="40">BF208/AU208</f>
        <v>0</v>
      </c>
      <c r="BI208" s="1665">
        <f>IFERROR(SUMIFS($J$12:$J$188,$C$12:$C$188,$AU208,$E$12:$E$188,$BA208),"-")</f>
        <v>0</v>
      </c>
      <c r="BJ208" s="1649">
        <f t="shared" ref="BJ208" ca="1" si="41">BI208*AV208</f>
        <v>0</v>
      </c>
      <c r="BK208" s="1663">
        <f t="shared" ref="BK208" si="42">BI208/AU208</f>
        <v>0</v>
      </c>
      <c r="BL208" s="1665">
        <f>IFERROR(SUMIFS($H$12:$H$188,$C$12:$C$188,$AU208,$E$12:$E$188,$BA208),"-")</f>
        <v>0</v>
      </c>
      <c r="BM208" s="1666">
        <f t="shared" ref="BM208" ca="1" si="43">BL208*AV208</f>
        <v>0</v>
      </c>
      <c r="BN208" s="1667">
        <f t="shared" ref="BN208" si="44">BL208/AU208</f>
        <v>0</v>
      </c>
      <c r="BO208" s="1668" t="e">
        <f t="shared" ref="BO208" si="45">$BQ$201*AU208+$BQ$202</f>
        <v>#DIV/0!</v>
      </c>
      <c r="BP208" s="1666" t="e">
        <f t="shared" ref="BP208:BP262" ca="1" si="46">BO208*$AV208</f>
        <v>#DIV/0!</v>
      </c>
      <c r="BQ208" s="1669" t="e">
        <f t="shared" ref="BQ208" si="47">BO208/$AU208</f>
        <v>#DIV/0!</v>
      </c>
      <c r="BR208" s="1668">
        <f t="shared" ref="BR208:BR262" si="48">$BV$216*$AU208+$BW$216</f>
        <v>0</v>
      </c>
      <c r="BS208" s="1666">
        <f t="shared" ref="BS208:BS262" ca="1" si="49">BR208*$AV208</f>
        <v>0</v>
      </c>
      <c r="BT208" s="1670">
        <f t="shared" ref="BT208" si="50">BR208/$AU208</f>
        <v>0</v>
      </c>
      <c r="BU208" s="2188"/>
      <c r="BV208" s="2189"/>
      <c r="BW208" s="2189"/>
      <c r="BX208" s="88"/>
      <c r="BY208" s="1076"/>
      <c r="BZ208" s="1084"/>
      <c r="CB208" s="1076"/>
      <c r="CC208" s="1084"/>
      <c r="CE208" s="1076"/>
      <c r="CF208" s="1084"/>
      <c r="CO208" s="1114"/>
      <c r="CP208" s="1114"/>
      <c r="CQ208" s="1114"/>
      <c r="CR208" s="1114"/>
      <c r="CS208" s="1114"/>
      <c r="CT208" s="1114"/>
      <c r="CU208" s="1114"/>
      <c r="CV208" s="1114"/>
      <c r="CW208" s="1114"/>
      <c r="CX208" s="1114"/>
      <c r="CY208" s="1114"/>
      <c r="CZ208" s="1114"/>
      <c r="DA208" s="1114"/>
      <c r="DB208" s="1114"/>
      <c r="DC208" s="1114"/>
      <c r="DD208" s="1114"/>
      <c r="DE208" s="1114"/>
      <c r="DF208" s="1114"/>
      <c r="DG208" s="1114"/>
      <c r="DH208" s="1114"/>
      <c r="DI208" s="1114"/>
      <c r="DJ208" s="1114"/>
      <c r="DK208" s="1114"/>
      <c r="DL208" s="1114"/>
      <c r="DM208" s="1114"/>
      <c r="DN208" s="1114"/>
      <c r="DO208" s="1114"/>
      <c r="DP208" s="1114"/>
      <c r="DQ208" s="1114"/>
      <c r="DR208" s="1114"/>
      <c r="DS208" s="1114"/>
      <c r="DT208" s="1114"/>
      <c r="DU208" s="1114"/>
      <c r="DV208" s="1114"/>
      <c r="DW208" s="1114"/>
      <c r="DX208" s="1114"/>
      <c r="DY208" s="1114"/>
      <c r="DZ208" s="1114"/>
      <c r="EA208" s="1114"/>
      <c r="EB208" s="1114"/>
      <c r="EC208" s="1114"/>
      <c r="ED208" s="1114"/>
      <c r="EE208" s="1114"/>
      <c r="EF208" s="1114"/>
      <c r="EG208" s="1114"/>
      <c r="EH208" s="1114"/>
      <c r="EI208" s="1114"/>
      <c r="EJ208" s="1114"/>
      <c r="EK208" s="1114"/>
      <c r="EL208" s="1114"/>
      <c r="EM208" s="1114"/>
      <c r="EN208" s="1114"/>
      <c r="EO208" s="1114"/>
      <c r="EP208" s="1114"/>
      <c r="EQ208" s="1114"/>
      <c r="ER208" s="1114"/>
      <c r="ES208" s="1114"/>
      <c r="ET208" s="1114"/>
      <c r="EU208" s="1114"/>
      <c r="EV208" s="1114"/>
      <c r="EW208" s="1114"/>
      <c r="EX208" s="1114"/>
      <c r="EY208" s="1114"/>
      <c r="EZ208" s="1114"/>
      <c r="FA208" s="1114"/>
      <c r="FB208" s="1114"/>
      <c r="FC208" s="1114"/>
      <c r="FD208" s="1114"/>
      <c r="FE208" s="1114"/>
      <c r="FF208" s="1114"/>
      <c r="FG208" s="1114"/>
      <c r="FH208" s="1114"/>
      <c r="FI208" s="1114"/>
      <c r="FJ208" s="1114"/>
      <c r="FK208" s="1114"/>
      <c r="FL208" s="1114"/>
      <c r="FM208" s="1114"/>
      <c r="FN208" s="1114"/>
      <c r="FO208" s="1114"/>
      <c r="FP208" s="1114"/>
      <c r="FQ208" s="1114"/>
      <c r="FR208" s="1114"/>
      <c r="FS208" s="1114"/>
      <c r="FT208" s="1114"/>
      <c r="FU208" s="1114"/>
      <c r="FV208" s="1114"/>
      <c r="FW208" s="1114"/>
      <c r="FX208" s="1114"/>
      <c r="FY208" s="1114"/>
      <c r="FZ208" s="1114"/>
      <c r="GA208" s="1114"/>
      <c r="GB208" s="1114"/>
      <c r="GC208" s="1114"/>
      <c r="GD208" s="1114"/>
      <c r="GE208" s="1114"/>
      <c r="GF208" s="1114"/>
      <c r="GG208" s="1114"/>
      <c r="GH208" s="1114"/>
      <c r="GI208" s="1114"/>
      <c r="GJ208" s="1114"/>
      <c r="GK208" s="1114"/>
      <c r="GL208" s="1114"/>
      <c r="GM208" s="1114"/>
      <c r="GN208" s="1114"/>
      <c r="GO208" s="1114"/>
      <c r="GP208" s="1114"/>
      <c r="GQ208" s="1114"/>
      <c r="GR208" s="1114"/>
      <c r="GS208" s="1114"/>
      <c r="GT208" s="1114"/>
      <c r="GU208" s="1114"/>
      <c r="GV208" s="1114"/>
      <c r="GW208" s="1114"/>
      <c r="GX208" s="1114"/>
      <c r="GY208" s="1114"/>
      <c r="GZ208" s="1114"/>
      <c r="HA208" s="1114"/>
      <c r="HB208" s="1114"/>
      <c r="HC208" s="1114"/>
      <c r="HD208" s="1114"/>
      <c r="HE208" s="1114"/>
      <c r="HF208" s="1114"/>
      <c r="HG208" s="1114"/>
      <c r="HH208" s="1114"/>
      <c r="HI208" s="1114"/>
      <c r="HJ208" s="1114"/>
      <c r="HK208" s="1114"/>
      <c r="HL208" s="1114"/>
      <c r="HM208" s="1114"/>
      <c r="HN208" s="1114"/>
      <c r="HO208" s="1114"/>
      <c r="HP208" s="1114"/>
      <c r="HQ208" s="1114"/>
      <c r="HR208" s="1114"/>
      <c r="HS208" s="1114"/>
      <c r="HT208" s="1114"/>
      <c r="HU208" s="1114"/>
      <c r="HV208" s="1114"/>
      <c r="HW208" s="1114"/>
      <c r="HX208" s="1114"/>
      <c r="HY208" s="1114"/>
      <c r="HZ208" s="1114"/>
      <c r="IA208" s="1114"/>
      <c r="IB208" s="1114"/>
      <c r="IC208" s="1114"/>
      <c r="ID208" s="1114"/>
      <c r="IE208" s="1114"/>
      <c r="IF208" s="1114"/>
      <c r="IG208" s="1114"/>
      <c r="IH208" s="1114"/>
      <c r="II208" s="1114"/>
      <c r="IJ208" s="1114"/>
      <c r="IK208" s="1114"/>
      <c r="IL208" s="1114"/>
      <c r="IM208" s="1114"/>
      <c r="IN208" s="1114"/>
      <c r="IO208" s="1114"/>
      <c r="IP208" s="1114"/>
      <c r="IQ208" s="1114"/>
      <c r="IR208" s="1114"/>
      <c r="IS208" s="1114"/>
      <c r="IT208" s="1114"/>
      <c r="IU208" s="1114"/>
      <c r="IV208" s="1114"/>
      <c r="IW208" s="1114"/>
      <c r="IX208" s="1114"/>
      <c r="IY208" s="1114"/>
      <c r="IZ208" s="1114"/>
      <c r="JA208" s="1114"/>
      <c r="JB208" s="1114"/>
      <c r="JC208" s="1114"/>
      <c r="JD208" s="1114"/>
      <c r="JE208" s="1114"/>
      <c r="JF208" s="1114"/>
      <c r="JG208" s="1114"/>
      <c r="JH208" s="1114"/>
      <c r="JI208" s="1114"/>
      <c r="JJ208" s="1114"/>
      <c r="JK208" s="1114"/>
      <c r="JL208" s="1114"/>
      <c r="JM208" s="1114"/>
      <c r="JN208" s="1114"/>
      <c r="JO208" s="1114"/>
      <c r="JP208" s="1114"/>
      <c r="JQ208" s="1114"/>
      <c r="JR208" s="1114"/>
      <c r="JS208" s="1114"/>
      <c r="JT208" s="1114"/>
      <c r="JU208" s="1114"/>
      <c r="JV208" s="1114"/>
      <c r="JW208" s="1114"/>
      <c r="JX208" s="1114"/>
      <c r="JY208" s="1114"/>
      <c r="JZ208" s="1114"/>
      <c r="KA208" s="1114"/>
      <c r="KB208" s="1114"/>
      <c r="KC208" s="1114"/>
      <c r="KD208" s="1114"/>
      <c r="KE208" s="1114"/>
      <c r="KF208" s="1114"/>
      <c r="KG208" s="1114"/>
      <c r="KH208" s="1114"/>
      <c r="KI208" s="1114"/>
      <c r="KJ208" s="1114"/>
      <c r="KK208" s="1114"/>
      <c r="KL208" s="1114"/>
      <c r="KM208" s="1114"/>
      <c r="KN208" s="1114"/>
      <c r="KO208" s="1114"/>
      <c r="KP208" s="1114"/>
      <c r="KQ208" s="1114"/>
      <c r="KR208" s="1114"/>
      <c r="KS208" s="1114"/>
      <c r="KT208" s="1114"/>
      <c r="KU208" s="1114"/>
      <c r="KV208" s="1114"/>
      <c r="KW208" s="1114"/>
      <c r="KX208" s="1114"/>
      <c r="KY208" s="1114"/>
      <c r="KZ208" s="1114"/>
      <c r="LA208" s="1114"/>
      <c r="LB208" s="1114"/>
      <c r="LC208" s="1114"/>
      <c r="LD208" s="1114"/>
      <c r="LE208" s="1114"/>
      <c r="LF208" s="1114"/>
      <c r="LG208" s="1114"/>
      <c r="LH208" s="1114"/>
      <c r="LI208" s="1114"/>
      <c r="LJ208" s="1114"/>
      <c r="LK208" s="1114"/>
      <c r="LL208" s="1114"/>
      <c r="LM208" s="1114"/>
      <c r="LN208" s="1114"/>
      <c r="LO208" s="1114"/>
      <c r="LP208" s="1114"/>
      <c r="LQ208" s="1114"/>
      <c r="LR208" s="1114"/>
      <c r="LS208" s="1114"/>
      <c r="LT208" s="1114"/>
      <c r="LU208" s="1114"/>
      <c r="LV208" s="1114"/>
      <c r="LW208" s="1114"/>
      <c r="LX208" s="1114"/>
      <c r="LY208" s="1114"/>
      <c r="LZ208" s="1114"/>
      <c r="MA208" s="1114"/>
      <c r="MB208" s="1114"/>
      <c r="MC208" s="1114"/>
      <c r="MD208" s="1114"/>
      <c r="ME208" s="1114"/>
      <c r="MF208" s="1114"/>
      <c r="MG208" s="1114"/>
      <c r="MH208" s="1114"/>
      <c r="MI208" s="1114"/>
      <c r="MJ208" s="1114"/>
      <c r="MK208" s="1114"/>
      <c r="ML208" s="1114"/>
      <c r="MM208" s="1114"/>
      <c r="MN208" s="1114"/>
      <c r="MO208" s="1114"/>
      <c r="MP208" s="1114"/>
      <c r="MQ208" s="1114"/>
      <c r="MR208" s="1114"/>
      <c r="MS208" s="1114"/>
      <c r="MT208" s="1114"/>
      <c r="MU208" s="1114"/>
      <c r="MV208" s="1114"/>
      <c r="MW208" s="1114"/>
      <c r="MX208" s="1114"/>
      <c r="MY208" s="1114"/>
      <c r="MZ208" s="1114"/>
      <c r="NA208" s="1114"/>
      <c r="NB208" s="1114"/>
      <c r="NC208" s="1114"/>
      <c r="ND208" s="1114"/>
      <c r="NE208" s="1114"/>
      <c r="NF208" s="1114"/>
      <c r="NG208" s="1114"/>
      <c r="NH208" s="1114"/>
      <c r="NI208" s="1114"/>
      <c r="NJ208" s="1114"/>
      <c r="NK208" s="1114"/>
      <c r="NL208" s="1114"/>
      <c r="NM208" s="1114"/>
      <c r="NN208" s="1114"/>
      <c r="NO208" s="1114"/>
      <c r="NP208" s="1114"/>
      <c r="NQ208" s="1114"/>
      <c r="NR208" s="1114"/>
      <c r="NS208" s="1114"/>
      <c r="NT208" s="1114"/>
      <c r="NU208" s="1114"/>
      <c r="NV208" s="1114"/>
      <c r="NW208" s="1114"/>
      <c r="NX208" s="1114"/>
      <c r="NY208" s="1114"/>
      <c r="NZ208" s="1114"/>
      <c r="OA208" s="1114"/>
      <c r="OB208" s="1114"/>
      <c r="OC208" s="1114"/>
      <c r="OD208" s="1114"/>
      <c r="OE208" s="1114"/>
      <c r="OF208" s="1114"/>
      <c r="OG208" s="1114"/>
      <c r="OH208" s="1114"/>
      <c r="OI208" s="1114"/>
      <c r="OJ208" s="1114"/>
      <c r="OK208" s="1114"/>
      <c r="OL208" s="1114"/>
      <c r="OM208" s="1114"/>
      <c r="ON208" s="1114"/>
      <c r="OO208" s="1114"/>
      <c r="OP208" s="1114"/>
      <c r="OQ208" s="1114"/>
      <c r="OR208" s="1114"/>
      <c r="OS208" s="1114"/>
      <c r="OT208" s="1114"/>
      <c r="OU208" s="1114"/>
      <c r="OV208" s="1114"/>
      <c r="OW208" s="1114"/>
      <c r="OX208" s="1114"/>
      <c r="OY208" s="1114"/>
      <c r="OZ208" s="1114"/>
      <c r="PA208" s="1114"/>
      <c r="PB208" s="1114"/>
      <c r="PC208" s="1114"/>
      <c r="PD208" s="1114"/>
      <c r="PE208" s="1114"/>
      <c r="PF208" s="1114"/>
      <c r="PG208" s="1114"/>
      <c r="PH208" s="1114"/>
      <c r="PI208" s="1114"/>
      <c r="PJ208" s="1114"/>
      <c r="PK208" s="1114"/>
      <c r="PL208" s="1114"/>
      <c r="PM208" s="1114"/>
      <c r="PN208" s="1114"/>
      <c r="PO208" s="1114"/>
      <c r="PP208" s="1114"/>
      <c r="PQ208" s="1114"/>
      <c r="PR208" s="1114"/>
      <c r="PS208" s="1114"/>
      <c r="PT208" s="1114"/>
      <c r="PU208" s="1114"/>
      <c r="PV208" s="1114"/>
      <c r="PW208" s="1114"/>
      <c r="PX208" s="1114"/>
      <c r="PY208" s="1114"/>
      <c r="PZ208" s="1114"/>
      <c r="QA208" s="1114"/>
      <c r="QB208" s="1114"/>
      <c r="QC208" s="1114"/>
      <c r="QD208" s="1114"/>
      <c r="QE208" s="1114"/>
      <c r="QF208" s="1114"/>
      <c r="QG208" s="1114"/>
      <c r="QH208" s="1114"/>
      <c r="QI208" s="1114"/>
      <c r="QJ208" s="1114"/>
      <c r="QK208" s="1114"/>
      <c r="QL208" s="1114"/>
      <c r="QM208" s="1114"/>
      <c r="QN208" s="1114"/>
      <c r="QO208" s="1114"/>
      <c r="QP208" s="1114"/>
      <c r="QQ208" s="1114"/>
      <c r="QR208" s="1114"/>
      <c r="QS208" s="1114"/>
      <c r="QT208" s="1114"/>
      <c r="QU208" s="1114"/>
      <c r="QV208" s="1114"/>
      <c r="QW208" s="1114"/>
      <c r="QX208" s="1114"/>
      <c r="QY208" s="1114"/>
      <c r="QZ208" s="1114"/>
      <c r="RA208" s="1114"/>
      <c r="RB208" s="1114"/>
      <c r="RC208" s="1114"/>
      <c r="RD208" s="1114"/>
      <c r="RE208" s="1114"/>
      <c r="RF208" s="1114"/>
      <c r="RG208" s="1114"/>
      <c r="RH208" s="1114"/>
      <c r="RI208" s="1114"/>
      <c r="RJ208" s="1114"/>
      <c r="RK208" s="1114"/>
      <c r="RL208" s="1114"/>
      <c r="RM208" s="1114"/>
      <c r="RN208" s="1114"/>
      <c r="RO208" s="1114"/>
      <c r="RP208" s="1114"/>
      <c r="RQ208" s="1114"/>
      <c r="RR208" s="1114"/>
      <c r="RS208" s="1114"/>
      <c r="RT208" s="1114"/>
      <c r="RU208" s="1114"/>
      <c r="RV208" s="1114"/>
      <c r="RW208" s="1114"/>
      <c r="RX208" s="1114"/>
      <c r="RY208" s="1114"/>
      <c r="RZ208" s="1114"/>
      <c r="SA208" s="1114"/>
      <c r="SB208" s="1114"/>
      <c r="SC208" s="1114"/>
      <c r="SD208" s="1114"/>
      <c r="SE208" s="1114"/>
      <c r="SF208" s="1114"/>
      <c r="SG208" s="1114"/>
      <c r="SH208" s="1114"/>
      <c r="SI208" s="1114"/>
      <c r="SJ208" s="1114"/>
      <c r="SK208" s="1114"/>
      <c r="SL208" s="1114"/>
      <c r="SM208" s="1114"/>
      <c r="SN208" s="1114"/>
      <c r="SO208" s="1114"/>
      <c r="SP208" s="1114"/>
      <c r="SQ208" s="1114"/>
      <c r="SR208" s="1114"/>
      <c r="SS208" s="1114"/>
      <c r="ST208" s="1114"/>
      <c r="SU208" s="1114"/>
      <c r="SV208" s="1114"/>
      <c r="SW208" s="1114"/>
      <c r="SX208" s="1114"/>
      <c r="SY208" s="1114"/>
      <c r="SZ208" s="1114"/>
      <c r="TA208" s="1114"/>
      <c r="TB208" s="1114"/>
      <c r="TC208" s="1114"/>
      <c r="TD208" s="1114"/>
      <c r="TE208" s="1114"/>
      <c r="TF208" s="1114"/>
      <c r="TG208" s="1114"/>
      <c r="TH208" s="1114"/>
      <c r="TI208" s="1114"/>
      <c r="TJ208" s="1114"/>
      <c r="TK208" s="1114"/>
      <c r="TL208" s="1114"/>
      <c r="TM208" s="1114"/>
      <c r="TN208" s="1114"/>
      <c r="TO208" s="1114"/>
      <c r="TP208" s="1114"/>
      <c r="TQ208" s="1114"/>
      <c r="TR208" s="1114"/>
      <c r="TS208" s="1114"/>
      <c r="TT208" s="1114"/>
      <c r="TU208" s="1114"/>
      <c r="TV208" s="1114"/>
      <c r="TW208" s="1114"/>
      <c r="TX208" s="1114"/>
      <c r="TY208" s="1114"/>
      <c r="TZ208" s="1114"/>
      <c r="UA208" s="1114"/>
      <c r="UB208" s="1114"/>
      <c r="UC208" s="1114"/>
      <c r="UD208" s="1114"/>
      <c r="UE208" s="1114"/>
      <c r="UF208" s="1114"/>
      <c r="UG208" s="1114"/>
      <c r="UH208" s="1114"/>
      <c r="UI208" s="1114"/>
      <c r="UJ208" s="1114"/>
      <c r="UK208" s="1114"/>
      <c r="UL208" s="1114"/>
      <c r="UM208" s="1114"/>
      <c r="UN208" s="1114"/>
      <c r="UO208" s="1114"/>
      <c r="UP208" s="1114"/>
      <c r="UQ208" s="1114"/>
      <c r="UR208" s="1114"/>
      <c r="US208" s="1114"/>
      <c r="UT208" s="1114"/>
      <c r="UU208" s="1114"/>
      <c r="UV208" s="1114"/>
      <c r="UW208" s="1114"/>
      <c r="UX208" s="1114"/>
      <c r="UY208" s="1114"/>
      <c r="UZ208" s="1114"/>
      <c r="VA208" s="1114"/>
      <c r="VB208" s="1114"/>
      <c r="VC208" s="1114"/>
      <c r="VD208" s="1114"/>
      <c r="VE208" s="1114"/>
      <c r="VF208" s="1114"/>
      <c r="VG208" s="1114"/>
      <c r="VH208" s="1114"/>
      <c r="VI208" s="1114"/>
      <c r="VJ208" s="1114"/>
      <c r="VK208" s="1114"/>
      <c r="VL208" s="1114"/>
      <c r="VM208" s="1114"/>
      <c r="VN208" s="1114"/>
      <c r="VO208" s="1114"/>
      <c r="VP208" s="1114"/>
      <c r="VQ208" s="1114"/>
      <c r="VR208" s="1114"/>
      <c r="VS208" s="1114"/>
      <c r="VT208" s="1114"/>
      <c r="VU208" s="1114"/>
      <c r="VV208" s="1114"/>
      <c r="VW208" s="1114"/>
      <c r="VX208" s="1114"/>
      <c r="VY208" s="1114"/>
      <c r="VZ208" s="1114"/>
      <c r="WA208" s="1114"/>
      <c r="WB208" s="1114"/>
      <c r="WC208" s="1114"/>
      <c r="WD208" s="1114"/>
      <c r="WE208" s="1114"/>
      <c r="WF208" s="1114"/>
      <c r="WG208" s="1114"/>
      <c r="WH208" s="1114"/>
      <c r="WI208" s="1114"/>
      <c r="WJ208" s="1114"/>
      <c r="WK208" s="1114"/>
      <c r="WL208" s="1114"/>
      <c r="WM208" s="1114"/>
      <c r="WN208" s="1114"/>
      <c r="WO208" s="1114"/>
      <c r="WP208" s="1114"/>
      <c r="WQ208" s="1114"/>
      <c r="WR208" s="1114"/>
      <c r="WS208" s="1114"/>
      <c r="WT208" s="1114"/>
      <c r="WU208" s="1114"/>
      <c r="WV208" s="1114"/>
      <c r="WW208" s="1114"/>
      <c r="WX208" s="1114"/>
      <c r="WY208" s="1114"/>
      <c r="WZ208" s="1114"/>
      <c r="XA208" s="1114"/>
      <c r="XB208" s="1114"/>
      <c r="XC208" s="1114"/>
      <c r="XD208" s="1114"/>
      <c r="XE208" s="1114"/>
      <c r="XF208" s="1114"/>
      <c r="XG208" s="1114"/>
      <c r="XH208" s="1114"/>
      <c r="XI208" s="1114"/>
      <c r="XJ208" s="1114"/>
      <c r="XK208" s="1114"/>
      <c r="XL208" s="1114"/>
      <c r="XM208" s="1114"/>
      <c r="XN208" s="1114"/>
      <c r="XO208" s="1114"/>
      <c r="XP208" s="1114"/>
      <c r="XQ208" s="1114"/>
      <c r="XR208" s="1114"/>
      <c r="XS208" s="1114"/>
      <c r="XT208" s="1114"/>
      <c r="XU208" s="1114"/>
      <c r="XV208" s="1114"/>
      <c r="XW208" s="1114"/>
      <c r="XX208" s="1114"/>
      <c r="XY208" s="1114"/>
      <c r="XZ208" s="1114"/>
      <c r="YA208" s="1114"/>
      <c r="YB208" s="1114"/>
      <c r="YC208" s="1114"/>
      <c r="YD208" s="1114"/>
      <c r="YE208" s="1114"/>
      <c r="YF208" s="1114"/>
      <c r="YG208" s="1114"/>
      <c r="YH208" s="1114"/>
      <c r="YI208" s="1114"/>
      <c r="YJ208" s="1114"/>
      <c r="YK208" s="1114"/>
      <c r="YL208" s="1114"/>
      <c r="YM208" s="1114"/>
      <c r="YN208" s="1114"/>
      <c r="YO208" s="1114"/>
      <c r="YP208" s="1114"/>
      <c r="YQ208" s="1114"/>
      <c r="YR208" s="1114"/>
      <c r="YS208" s="1114"/>
      <c r="YT208" s="1114"/>
      <c r="YU208" s="1114"/>
      <c r="YV208" s="1114"/>
      <c r="YW208" s="1114"/>
      <c r="YX208" s="1114"/>
      <c r="YY208" s="1114"/>
      <c r="YZ208" s="1114"/>
      <c r="ZA208" s="1114"/>
      <c r="ZB208" s="1114"/>
      <c r="ZC208" s="1114"/>
      <c r="ZD208" s="1114"/>
      <c r="ZE208" s="1114"/>
      <c r="ZF208" s="1114"/>
      <c r="ZG208" s="1114"/>
      <c r="ZH208" s="1114"/>
      <c r="ZI208" s="1114"/>
      <c r="ZJ208" s="1114"/>
      <c r="ZK208" s="1114"/>
      <c r="ZL208" s="1114"/>
      <c r="ZM208" s="1114"/>
      <c r="ZN208" s="1114"/>
      <c r="ZO208" s="1114"/>
      <c r="ZP208" s="1114"/>
      <c r="ZQ208" s="1114"/>
      <c r="ZR208" s="1114"/>
      <c r="ZS208" s="1114"/>
      <c r="ZT208" s="1114"/>
      <c r="ZU208" s="1114"/>
      <c r="ZV208" s="1114"/>
      <c r="ZW208" s="1114"/>
      <c r="ZX208" s="1114"/>
      <c r="ZY208" s="1114"/>
      <c r="ZZ208" s="1114"/>
      <c r="AAA208" s="1114"/>
      <c r="AAB208" s="1114"/>
      <c r="AAC208" s="1114"/>
      <c r="AAD208" s="1114"/>
      <c r="AAE208" s="1114"/>
      <c r="AAF208" s="1114"/>
      <c r="AAG208" s="1114"/>
      <c r="AAH208" s="1114"/>
      <c r="AAI208" s="1114"/>
      <c r="AAJ208" s="1114"/>
      <c r="AAK208" s="1114"/>
      <c r="AAL208" s="1114"/>
      <c r="AAM208" s="1114"/>
      <c r="AAN208" s="1114"/>
      <c r="AAO208" s="1114"/>
      <c r="AAP208" s="1114"/>
      <c r="AAQ208" s="1114"/>
      <c r="AAR208" s="1114"/>
      <c r="AAS208" s="1114"/>
      <c r="AAT208" s="1114"/>
      <c r="AAU208" s="1114"/>
      <c r="AAV208" s="1114"/>
      <c r="AAW208" s="1114"/>
      <c r="AAX208" s="1114"/>
      <c r="AAY208" s="1114"/>
      <c r="AAZ208" s="1114"/>
      <c r="ABA208" s="1114"/>
      <c r="ABB208" s="1114"/>
      <c r="ABC208" s="1114"/>
      <c r="ABD208" s="1114"/>
      <c r="ABE208" s="1114"/>
      <c r="ABF208" s="1114"/>
      <c r="ABG208" s="1114"/>
      <c r="ABH208" s="1114"/>
      <c r="ABI208" s="1114"/>
      <c r="ABJ208" s="1114"/>
      <c r="ABK208" s="1114"/>
      <c r="ABL208" s="1114"/>
      <c r="ABM208" s="1114"/>
      <c r="ABN208" s="1114"/>
      <c r="ABO208" s="1114"/>
      <c r="ABP208" s="1114"/>
      <c r="ABQ208" s="1114"/>
      <c r="ABR208" s="1114"/>
      <c r="ABS208" s="1114"/>
      <c r="ABT208" s="1114"/>
      <c r="ABU208" s="1114"/>
      <c r="ABV208" s="1114"/>
      <c r="ABW208" s="1114"/>
      <c r="ABX208" s="1114"/>
      <c r="ABY208" s="1114"/>
      <c r="ABZ208" s="1114"/>
      <c r="ACA208" s="1114"/>
      <c r="ACB208" s="1114"/>
      <c r="ACC208" s="1114"/>
      <c r="ACD208" s="1114"/>
      <c r="ACE208" s="1114"/>
      <c r="ACF208" s="1114"/>
      <c r="ACG208" s="1114"/>
      <c r="ACH208" s="1114"/>
      <c r="ACI208" s="1114"/>
      <c r="ACJ208" s="1114"/>
      <c r="ACK208" s="1114"/>
      <c r="ACL208" s="1114"/>
      <c r="ACM208" s="1114"/>
      <c r="ACN208" s="1114"/>
      <c r="ACO208" s="1114"/>
      <c r="ACP208" s="1114"/>
      <c r="ACQ208" s="1114"/>
      <c r="ACR208" s="1114"/>
      <c r="ACS208" s="1114"/>
      <c r="ACT208" s="1114"/>
      <c r="ACU208" s="1114"/>
      <c r="ACV208" s="1114"/>
      <c r="ACW208" s="1114"/>
      <c r="ACX208" s="1114"/>
      <c r="ACY208" s="1114"/>
      <c r="ACZ208" s="1114"/>
      <c r="ADA208" s="1114"/>
      <c r="ADB208" s="1114"/>
      <c r="ADC208" s="1114"/>
      <c r="ADD208" s="1114"/>
      <c r="ADE208" s="1114"/>
      <c r="ADF208" s="1114"/>
      <c r="ADG208" s="1114"/>
      <c r="ADH208" s="1114"/>
      <c r="ADI208" s="1114"/>
      <c r="ADJ208" s="1114"/>
      <c r="ADK208" s="1114"/>
      <c r="ADL208" s="1114"/>
      <c r="ADM208" s="1114"/>
      <c r="ADN208" s="1114"/>
      <c r="ADO208" s="1114"/>
      <c r="ADP208" s="1114"/>
      <c r="ADQ208" s="1114"/>
      <c r="ADR208" s="1114"/>
      <c r="ADS208" s="1114"/>
      <c r="ADT208" s="1114"/>
      <c r="ADU208" s="1114"/>
      <c r="ADV208" s="1114"/>
      <c r="ADW208" s="1114"/>
      <c r="ADX208" s="1114"/>
      <c r="ADY208" s="1114"/>
      <c r="ADZ208" s="1114"/>
      <c r="AEA208" s="1114"/>
      <c r="AEB208" s="1114"/>
      <c r="AEC208" s="1114"/>
      <c r="AED208" s="1114"/>
      <c r="AEE208" s="1114"/>
      <c r="AEF208" s="1114"/>
      <c r="AEG208" s="1114"/>
      <c r="AEH208" s="1114"/>
      <c r="AEI208" s="1114"/>
      <c r="AEJ208" s="1114"/>
      <c r="AEK208" s="1114"/>
      <c r="AEL208" s="1114"/>
      <c r="AEM208" s="1114"/>
      <c r="AEN208" s="1114"/>
      <c r="AEO208" s="1114"/>
      <c r="AEP208" s="1114"/>
      <c r="AEQ208" s="1114"/>
      <c r="AER208" s="1114"/>
      <c r="AES208" s="1114"/>
      <c r="AET208" s="1114"/>
      <c r="AEU208" s="1114"/>
      <c r="AEV208" s="1114"/>
      <c r="AEW208" s="1114"/>
      <c r="AEX208" s="1114"/>
      <c r="AEY208" s="1114"/>
      <c r="AEZ208" s="1114"/>
      <c r="AFA208" s="1114"/>
      <c r="AFB208" s="1114"/>
      <c r="AFC208" s="1114"/>
      <c r="AFD208" s="1114"/>
      <c r="AFE208" s="1114"/>
      <c r="AFF208" s="1114"/>
      <c r="AFG208" s="1114"/>
      <c r="AFH208" s="1114"/>
      <c r="AFI208" s="1114"/>
      <c r="AFJ208" s="1114"/>
      <c r="AFK208" s="1114"/>
      <c r="AFL208" s="1114"/>
      <c r="AFM208" s="1114"/>
      <c r="AFN208" s="1114"/>
      <c r="AFO208" s="1114"/>
      <c r="AFP208" s="1114"/>
      <c r="AFQ208" s="1114"/>
      <c r="AFR208" s="1114"/>
      <c r="AFS208" s="1114"/>
      <c r="AFT208" s="1114"/>
      <c r="AFU208" s="1114"/>
      <c r="AFV208" s="1114"/>
      <c r="AFW208" s="1114"/>
      <c r="AFX208" s="1114"/>
      <c r="AFY208" s="1114"/>
      <c r="AFZ208" s="1114"/>
      <c r="AGA208" s="1114"/>
      <c r="AGB208" s="1114"/>
      <c r="AGC208" s="1114"/>
      <c r="AGD208" s="1114"/>
      <c r="AGE208" s="1114"/>
      <c r="AGF208" s="1114"/>
      <c r="AGG208" s="1114"/>
      <c r="AGH208" s="1114"/>
      <c r="AGI208" s="1114"/>
      <c r="AGJ208" s="1114"/>
      <c r="AGK208" s="1114"/>
      <c r="AGL208" s="1114"/>
      <c r="AGM208" s="1114"/>
      <c r="AGN208" s="1114"/>
      <c r="AGO208" s="1114"/>
      <c r="AGP208" s="1114"/>
      <c r="AGQ208" s="1114"/>
      <c r="AGR208" s="1114"/>
      <c r="AGS208" s="1114"/>
      <c r="AGT208" s="1114"/>
      <c r="AGU208" s="1114"/>
      <c r="AGV208" s="1114"/>
      <c r="AGW208" s="1114"/>
      <c r="AGX208" s="1114"/>
      <c r="AGY208" s="1114"/>
      <c r="AGZ208" s="1114"/>
      <c r="AHA208" s="1114"/>
      <c r="AHB208" s="1114"/>
      <c r="AHC208" s="1114"/>
      <c r="AHD208" s="1114"/>
      <c r="AHE208" s="1114"/>
      <c r="AHF208" s="1114"/>
      <c r="AHG208" s="1114"/>
      <c r="AHH208" s="1114"/>
      <c r="AHI208" s="1114"/>
      <c r="AHJ208" s="1114"/>
      <c r="AHK208" s="1114"/>
      <c r="AHL208" s="1114"/>
      <c r="AHM208" s="1114"/>
      <c r="AHN208" s="1114"/>
      <c r="AHO208" s="1114"/>
      <c r="AHP208" s="1114"/>
      <c r="AHQ208" s="1114"/>
      <c r="AHR208" s="1114"/>
      <c r="AHS208" s="1114"/>
      <c r="AHT208" s="1114"/>
      <c r="AHU208" s="1114"/>
      <c r="AHV208" s="1114"/>
      <c r="AHW208" s="1114"/>
      <c r="AHX208" s="1114"/>
      <c r="AHY208" s="1114"/>
      <c r="AHZ208" s="1114"/>
      <c r="AIA208" s="1114"/>
      <c r="AIB208" s="1114"/>
      <c r="AIC208" s="1114"/>
      <c r="AID208" s="1114"/>
      <c r="AIE208" s="1114"/>
      <c r="AIF208" s="1114"/>
      <c r="AIG208" s="1114"/>
      <c r="AIH208" s="1114"/>
      <c r="AII208" s="1114"/>
      <c r="AIJ208" s="1114"/>
      <c r="AIK208" s="1114"/>
      <c r="AIL208" s="1114"/>
      <c r="AIM208" s="1114"/>
      <c r="AIN208" s="1114"/>
      <c r="AIO208" s="1114"/>
      <c r="AIP208" s="1114"/>
      <c r="AIQ208" s="1114"/>
      <c r="AIR208" s="1114"/>
      <c r="AIS208" s="1114"/>
      <c r="AIT208" s="1114"/>
      <c r="AIU208" s="1114"/>
      <c r="AIV208" s="1114"/>
      <c r="AIW208" s="1114"/>
      <c r="AIX208" s="1114"/>
      <c r="AIY208" s="1114"/>
      <c r="AIZ208" s="1114"/>
      <c r="AJA208" s="1114"/>
      <c r="AJB208" s="1114"/>
      <c r="AJC208" s="1114"/>
      <c r="AJD208" s="1114"/>
      <c r="AJE208" s="1114"/>
      <c r="AJF208" s="1114"/>
      <c r="AJG208" s="1114"/>
      <c r="AJH208" s="1114"/>
      <c r="AJI208" s="1114"/>
      <c r="AJJ208" s="1114"/>
      <c r="AJK208" s="1114"/>
      <c r="AJL208" s="1114"/>
      <c r="AJM208" s="1114"/>
      <c r="AJN208" s="1114"/>
      <c r="AJO208" s="1114"/>
      <c r="AJP208" s="1114"/>
      <c r="AJQ208" s="1114"/>
      <c r="AJR208" s="1114"/>
      <c r="AJS208" s="1114"/>
      <c r="AJT208" s="1114"/>
      <c r="AJU208" s="1114"/>
      <c r="AJV208" s="1114"/>
      <c r="AJW208" s="1114"/>
      <c r="AJX208" s="1114"/>
      <c r="AJY208" s="1114"/>
      <c r="AJZ208" s="1114"/>
      <c r="AKA208" s="1114"/>
      <c r="AKB208" s="1114"/>
      <c r="AKC208" s="1114"/>
      <c r="AKD208" s="1114"/>
      <c r="AKE208" s="1114"/>
      <c r="AKF208" s="1114"/>
      <c r="AKG208" s="1114"/>
      <c r="AKH208" s="1114"/>
      <c r="AKI208" s="1114"/>
      <c r="AKJ208" s="1114"/>
      <c r="AKK208" s="1114"/>
      <c r="AKL208" s="1114"/>
      <c r="AKM208" s="1114"/>
      <c r="AKN208" s="1114"/>
      <c r="AKO208" s="1114"/>
      <c r="AKP208" s="1114"/>
      <c r="AKQ208" s="1114"/>
      <c r="AKR208" s="1114"/>
      <c r="AKS208" s="1114"/>
      <c r="AKT208" s="1114"/>
      <c r="AKU208" s="1114"/>
      <c r="AKV208" s="1114"/>
      <c r="AKW208" s="1114"/>
      <c r="AKX208" s="1114"/>
      <c r="AKY208" s="1114"/>
      <c r="AKZ208" s="1114"/>
      <c r="ALA208" s="1114"/>
      <c r="ALB208" s="1114"/>
      <c r="ALC208" s="1114"/>
      <c r="ALD208" s="1114"/>
      <c r="ALE208" s="1114"/>
      <c r="ALF208" s="1114"/>
      <c r="ALG208" s="1114"/>
      <c r="ALH208" s="1114"/>
      <c r="ALI208" s="1114"/>
      <c r="ALJ208" s="1114"/>
      <c r="ALK208" s="1114"/>
      <c r="ALL208" s="1114"/>
      <c r="ALM208" s="1114"/>
      <c r="ALN208" s="1114"/>
      <c r="ALO208" s="1114"/>
      <c r="ALP208" s="1114"/>
      <c r="ALQ208" s="1114"/>
      <c r="ALR208" s="1114"/>
      <c r="ALS208" s="1114"/>
      <c r="ALT208" s="1114"/>
      <c r="ALU208" s="1114"/>
      <c r="ALV208" s="1114"/>
      <c r="ALW208" s="1114"/>
      <c r="ALX208" s="1114"/>
      <c r="ALY208" s="1114"/>
      <c r="ALZ208" s="1114"/>
      <c r="AMA208" s="1114"/>
      <c r="AMB208" s="1114"/>
      <c r="AMC208" s="1114"/>
      <c r="AMD208" s="1114"/>
      <c r="AME208" s="1114"/>
      <c r="AMF208" s="1114"/>
      <c r="AMG208" s="1114"/>
      <c r="AMH208" s="1114"/>
      <c r="AMI208" s="1114"/>
      <c r="AMJ208" s="1114"/>
      <c r="AMK208" s="1114"/>
      <c r="AML208" s="1114"/>
      <c r="AMM208" s="1114"/>
      <c r="AMN208" s="1114"/>
      <c r="AMO208" s="1114"/>
      <c r="AMP208" s="1114"/>
      <c r="AMQ208" s="1114"/>
      <c r="AMR208" s="1114"/>
      <c r="AMS208" s="1114"/>
      <c r="AMT208" s="1114"/>
      <c r="AMU208" s="1114"/>
      <c r="AMV208" s="1114"/>
      <c r="AMW208" s="1114"/>
      <c r="AMX208" s="1114"/>
      <c r="AMY208" s="1114"/>
      <c r="AMZ208" s="1114"/>
      <c r="ANA208" s="1114"/>
      <c r="ANB208" s="1114"/>
      <c r="ANC208" s="1114"/>
      <c r="AND208" s="1114"/>
      <c r="ANE208" s="1114"/>
      <c r="ANF208" s="1114"/>
      <c r="ANG208" s="1114"/>
      <c r="ANH208" s="1114"/>
      <c r="ANI208" s="1114"/>
      <c r="ANJ208" s="1114"/>
      <c r="ANK208" s="1114"/>
      <c r="ANL208" s="1114"/>
      <c r="ANM208" s="1114"/>
      <c r="ANN208" s="1114"/>
      <c r="ANO208" s="1114"/>
      <c r="ANP208" s="1114"/>
      <c r="ANQ208" s="1114"/>
      <c r="ANR208" s="1114"/>
      <c r="ANS208" s="1114"/>
      <c r="ANT208" s="1114"/>
      <c r="ANU208" s="1114"/>
      <c r="ANV208" s="1114"/>
      <c r="ANW208" s="1114"/>
      <c r="ANX208" s="1114"/>
      <c r="ANY208" s="1114"/>
      <c r="ANZ208" s="1114"/>
      <c r="AOA208" s="1114"/>
      <c r="AOB208" s="1114"/>
      <c r="AOC208" s="1114"/>
      <c r="AOD208" s="1114"/>
      <c r="AOE208" s="1114"/>
      <c r="AOF208" s="1114"/>
      <c r="AOG208" s="1114"/>
      <c r="AOH208" s="1114"/>
      <c r="AOI208" s="1114"/>
      <c r="AOJ208" s="1114"/>
      <c r="AOK208" s="1114"/>
      <c r="AOL208" s="1114"/>
      <c r="AOM208" s="1114"/>
      <c r="AON208" s="1114"/>
      <c r="AOO208" s="1114"/>
      <c r="AOP208" s="1114"/>
      <c r="AOQ208" s="1114"/>
      <c r="AOR208" s="1114"/>
      <c r="AOS208" s="1114"/>
      <c r="AOT208" s="1114"/>
      <c r="AOU208" s="1114"/>
      <c r="AOV208" s="1114"/>
      <c r="AOW208" s="1114"/>
      <c r="AOX208" s="1114"/>
      <c r="AOY208" s="1114"/>
      <c r="AOZ208" s="1114"/>
      <c r="APA208" s="1114"/>
      <c r="APB208" s="1114"/>
      <c r="APC208" s="1114"/>
      <c r="APD208" s="1114"/>
      <c r="APE208" s="1114"/>
      <c r="APF208" s="1114"/>
      <c r="APG208" s="1114"/>
      <c r="APH208" s="1114"/>
      <c r="API208" s="1114"/>
      <c r="APJ208" s="1114"/>
      <c r="APK208" s="1114"/>
      <c r="APL208" s="1114"/>
      <c r="APM208" s="1114"/>
      <c r="APN208" s="1114"/>
      <c r="APO208" s="1114"/>
      <c r="APP208" s="1114"/>
      <c r="APQ208" s="1114"/>
      <c r="APR208" s="1114"/>
      <c r="APS208" s="1114"/>
      <c r="APT208" s="1114"/>
      <c r="APU208" s="1114"/>
      <c r="APV208" s="1114"/>
      <c r="APW208" s="1114"/>
      <c r="APX208" s="1114"/>
      <c r="APY208" s="1114"/>
      <c r="APZ208" s="1114"/>
      <c r="AQA208" s="1114"/>
      <c r="AQB208" s="1114"/>
      <c r="AQC208" s="1114"/>
      <c r="AQD208" s="1114"/>
      <c r="AQE208" s="1114"/>
      <c r="AQF208" s="1114"/>
      <c r="AQG208" s="1114"/>
      <c r="AQH208" s="1114"/>
      <c r="AQI208" s="1114"/>
      <c r="AQJ208" s="1114"/>
      <c r="AQK208" s="1114"/>
      <c r="AQL208" s="1114"/>
      <c r="AQM208" s="1114"/>
      <c r="AQN208" s="1114"/>
      <c r="AQO208" s="1114"/>
      <c r="AQP208" s="1114"/>
      <c r="AQQ208" s="1114"/>
      <c r="AQR208" s="1114"/>
      <c r="AQS208" s="1114"/>
      <c r="AQT208" s="1114"/>
      <c r="AQU208" s="1114"/>
      <c r="AQV208" s="1114"/>
      <c r="AQW208" s="1114"/>
      <c r="AQX208" s="1114"/>
      <c r="AQY208" s="1114"/>
      <c r="AQZ208" s="1114"/>
      <c r="ARA208" s="1114"/>
      <c r="ARB208" s="1114"/>
      <c r="ARC208" s="1114"/>
      <c r="ARD208" s="1114"/>
      <c r="ARE208" s="1114"/>
      <c r="ARF208" s="1114"/>
      <c r="ARG208" s="1114"/>
      <c r="ARH208" s="1114"/>
      <c r="ARI208" s="1114"/>
      <c r="ARJ208" s="1114"/>
      <c r="ARK208" s="1114"/>
      <c r="ARL208" s="1114"/>
      <c r="ARM208" s="1114"/>
      <c r="ARN208" s="1114"/>
      <c r="ARO208" s="1114"/>
      <c r="ARP208" s="1114"/>
      <c r="ARQ208" s="1114"/>
      <c r="ARR208" s="1114"/>
      <c r="ARS208" s="1114"/>
      <c r="ART208" s="1114"/>
      <c r="ARU208" s="1114"/>
      <c r="ARV208" s="1114"/>
      <c r="ARW208" s="1114"/>
      <c r="ARX208" s="1114"/>
      <c r="ARY208" s="1114"/>
      <c r="ARZ208" s="1114"/>
      <c r="ASA208" s="1114"/>
      <c r="ASB208" s="1114"/>
      <c r="ASC208" s="1114"/>
      <c r="ASD208" s="1114"/>
      <c r="ASE208" s="1114"/>
      <c r="ASF208" s="1114"/>
      <c r="ASG208" s="1114"/>
      <c r="ASH208" s="1114"/>
      <c r="ASI208" s="1114"/>
      <c r="ASJ208" s="1114"/>
      <c r="ASK208" s="1114"/>
      <c r="ASL208" s="1114"/>
      <c r="ASM208" s="1114"/>
      <c r="ASN208" s="1114"/>
      <c r="ASO208" s="1114"/>
      <c r="ASP208" s="1114"/>
      <c r="ASQ208" s="1114"/>
      <c r="ASR208" s="1114"/>
      <c r="ASS208" s="1114"/>
      <c r="AST208" s="1114"/>
      <c r="ASU208" s="1114"/>
      <c r="ASV208" s="1114"/>
      <c r="ASW208" s="1114"/>
      <c r="ASX208" s="1114"/>
      <c r="ASY208" s="1114"/>
      <c r="ASZ208" s="1114"/>
      <c r="ATA208" s="1114"/>
      <c r="ATB208" s="1114"/>
      <c r="ATC208" s="1114"/>
      <c r="ATD208" s="1114"/>
      <c r="ATE208" s="1114"/>
      <c r="ATF208" s="1114"/>
      <c r="ATG208" s="1114"/>
      <c r="ATH208" s="1114"/>
      <c r="ATI208" s="1114"/>
      <c r="ATJ208" s="1114"/>
      <c r="ATK208" s="1114"/>
      <c r="ATL208" s="1114"/>
      <c r="ATM208" s="1114"/>
      <c r="ATN208" s="1114"/>
      <c r="ATO208" s="1114"/>
      <c r="ATP208" s="1114"/>
      <c r="ATQ208" s="1114"/>
      <c r="ATR208" s="1114"/>
      <c r="ATS208" s="1114"/>
      <c r="ATT208" s="1114"/>
      <c r="ATU208" s="1114"/>
      <c r="ATV208" s="1114"/>
      <c r="ATW208" s="1114"/>
      <c r="ATX208" s="1114"/>
      <c r="ATY208" s="1114"/>
      <c r="ATZ208" s="1114"/>
      <c r="AUA208" s="1114"/>
      <c r="AUB208" s="1114"/>
      <c r="AUC208" s="1114"/>
      <c r="AUD208" s="1114"/>
      <c r="AUE208" s="1114"/>
      <c r="AUF208" s="1114"/>
      <c r="AUG208" s="1114"/>
      <c r="AUH208" s="1114"/>
      <c r="AUI208" s="1114"/>
      <c r="AUJ208" s="1114"/>
      <c r="AUK208" s="1114"/>
      <c r="AUL208" s="1114"/>
      <c r="AUM208" s="1114"/>
      <c r="AUN208" s="1114"/>
      <c r="AUO208" s="1114"/>
      <c r="AUP208" s="1114"/>
      <c r="AUQ208" s="1114"/>
      <c r="AUR208" s="1114"/>
      <c r="AUS208" s="1114"/>
      <c r="AUT208" s="1114"/>
      <c r="AUU208" s="1114"/>
      <c r="AUV208" s="1114"/>
      <c r="AUW208" s="1114"/>
      <c r="AUX208" s="1114"/>
      <c r="AUY208" s="1114"/>
      <c r="AUZ208" s="1114"/>
      <c r="AVA208" s="1114"/>
      <c r="AVB208" s="1114"/>
      <c r="AVC208" s="1114"/>
      <c r="AVD208" s="1114"/>
      <c r="AVE208" s="1114"/>
      <c r="AVF208" s="1114"/>
      <c r="AVG208" s="1114"/>
      <c r="AVH208" s="1114"/>
      <c r="AVI208" s="1114"/>
      <c r="AVJ208" s="1114"/>
      <c r="AVK208" s="1114"/>
      <c r="AVL208" s="1114"/>
      <c r="AVM208" s="1114"/>
      <c r="AVN208" s="1114"/>
      <c r="AVO208" s="1114"/>
      <c r="AVP208" s="1114"/>
      <c r="AVQ208" s="1114"/>
      <c r="AVR208" s="1114"/>
      <c r="AVS208" s="1114"/>
      <c r="AVT208" s="1114"/>
      <c r="AVU208" s="1114"/>
      <c r="AVV208" s="1114"/>
      <c r="AVW208" s="1114"/>
      <c r="AVX208" s="1114"/>
      <c r="AVY208" s="1114"/>
      <c r="AVZ208" s="1114"/>
      <c r="AWA208" s="1114"/>
      <c r="AWB208" s="1114"/>
      <c r="AWC208" s="1114"/>
      <c r="AWD208" s="1114"/>
      <c r="AWE208" s="1114"/>
      <c r="AWF208" s="1114"/>
      <c r="AWG208" s="1114"/>
      <c r="AWH208" s="1114"/>
      <c r="AWI208" s="1114"/>
      <c r="AWJ208" s="1114"/>
      <c r="AWK208" s="1114"/>
      <c r="AWL208" s="1114"/>
      <c r="AWM208" s="1114"/>
      <c r="AWN208" s="1114"/>
      <c r="AWO208" s="1114"/>
      <c r="AWP208" s="1114"/>
      <c r="AWQ208" s="1114"/>
      <c r="AWR208" s="1114"/>
      <c r="AWS208" s="1114"/>
      <c r="AWT208" s="1114"/>
      <c r="AWU208" s="1114"/>
      <c r="AWV208" s="1114"/>
      <c r="AWW208" s="1114"/>
      <c r="AWX208" s="1114"/>
      <c r="AWY208" s="1114"/>
      <c r="AWZ208" s="1114"/>
      <c r="AXA208" s="1114"/>
      <c r="AXB208" s="1114"/>
      <c r="AXC208" s="1114"/>
      <c r="AXD208" s="1114"/>
      <c r="AXE208" s="1114"/>
      <c r="AXF208" s="1114"/>
      <c r="AXG208" s="1114"/>
      <c r="AXH208" s="1114"/>
      <c r="AXI208" s="1114"/>
      <c r="AXJ208" s="1114"/>
      <c r="AXK208" s="1114"/>
      <c r="AXL208" s="1114"/>
      <c r="AXM208" s="1114"/>
      <c r="AXN208" s="1114"/>
      <c r="AXO208" s="1114"/>
      <c r="AXP208" s="1114"/>
      <c r="AXQ208" s="1114"/>
      <c r="AXR208" s="1114"/>
      <c r="AXS208" s="1114"/>
      <c r="AXT208" s="1114"/>
      <c r="AXU208" s="1114"/>
      <c r="AXV208" s="1114"/>
      <c r="AXW208" s="1114"/>
      <c r="AXX208" s="1114"/>
      <c r="AXY208" s="1114"/>
      <c r="AXZ208" s="1114"/>
      <c r="AYA208" s="1114"/>
      <c r="AYB208" s="1114"/>
      <c r="AYC208" s="1114"/>
      <c r="AYD208" s="1114"/>
      <c r="AYE208" s="1114"/>
      <c r="AYF208" s="1114"/>
      <c r="AYG208" s="1114"/>
      <c r="AYH208" s="1114"/>
      <c r="AYI208" s="1114"/>
      <c r="AYJ208" s="1114"/>
      <c r="AYK208" s="1114"/>
      <c r="AYL208" s="1114"/>
      <c r="AYM208" s="1114"/>
      <c r="AYN208" s="1114"/>
      <c r="AYO208" s="1114"/>
      <c r="AYP208" s="1114"/>
      <c r="AYQ208" s="1114"/>
      <c r="AYR208" s="1114"/>
      <c r="AYS208" s="1114"/>
      <c r="AYT208" s="1114"/>
      <c r="AYU208" s="1114"/>
      <c r="AYV208" s="1114"/>
      <c r="AYW208" s="1114"/>
      <c r="AYX208" s="1114"/>
      <c r="AYY208" s="1114"/>
      <c r="AYZ208" s="1114"/>
      <c r="AZA208" s="1114"/>
      <c r="AZB208" s="1114"/>
      <c r="AZC208" s="1114"/>
      <c r="AZD208" s="1114"/>
      <c r="AZE208" s="1114"/>
      <c r="AZF208" s="1114"/>
      <c r="AZG208" s="1114"/>
      <c r="AZH208" s="1114"/>
      <c r="AZI208" s="1114"/>
      <c r="AZJ208" s="1114"/>
      <c r="AZK208" s="1114"/>
      <c r="AZL208" s="1114"/>
      <c r="AZM208" s="1114"/>
      <c r="AZN208" s="1114"/>
      <c r="AZO208" s="1114"/>
      <c r="AZP208" s="1114"/>
      <c r="AZQ208" s="1114"/>
      <c r="AZR208" s="1114"/>
      <c r="AZS208" s="1114"/>
      <c r="AZT208" s="1114"/>
      <c r="AZU208" s="1114"/>
      <c r="AZV208" s="1114"/>
      <c r="AZW208" s="1114"/>
      <c r="AZX208" s="1114"/>
      <c r="AZY208" s="1114"/>
      <c r="AZZ208" s="1114"/>
      <c r="BAA208" s="1114"/>
      <c r="BAB208" s="1114"/>
      <c r="BAC208" s="1114"/>
      <c r="BAD208" s="1114"/>
      <c r="BAE208" s="1114"/>
      <c r="BAF208" s="1114"/>
      <c r="BAG208" s="1114"/>
      <c r="BAH208" s="1114"/>
      <c r="BAI208" s="1114"/>
      <c r="BAJ208" s="1114"/>
      <c r="BAK208" s="1114"/>
      <c r="BAL208" s="1114"/>
      <c r="BAM208" s="1114"/>
      <c r="BAN208" s="1114"/>
      <c r="BAO208" s="1114"/>
      <c r="BAP208" s="1114"/>
      <c r="BAQ208" s="1114"/>
      <c r="BAR208" s="1114"/>
      <c r="BAS208" s="1114"/>
      <c r="BAT208" s="1114"/>
      <c r="BAU208" s="1114"/>
      <c r="BAV208" s="1114"/>
      <c r="BAW208" s="1114"/>
      <c r="BAX208" s="1114"/>
      <c r="BAY208" s="1114"/>
      <c r="BAZ208" s="1114"/>
      <c r="BBA208" s="1114"/>
      <c r="BBB208" s="1114"/>
      <c r="BBC208" s="1114"/>
      <c r="BBD208" s="1114"/>
      <c r="BBE208" s="1114"/>
      <c r="BBF208" s="1114"/>
      <c r="BBG208" s="1114"/>
      <c r="BBH208" s="1114"/>
      <c r="BBI208" s="1114"/>
      <c r="BBJ208" s="1114"/>
      <c r="BBK208" s="1114"/>
      <c r="BBL208" s="1114"/>
      <c r="BBM208" s="1114"/>
      <c r="BBN208" s="1114"/>
      <c r="BBO208" s="1114"/>
      <c r="BBP208" s="1114"/>
      <c r="BBQ208" s="1114"/>
      <c r="BBR208" s="1114"/>
      <c r="BBS208" s="1114"/>
      <c r="BBT208" s="1114"/>
      <c r="BBU208" s="1114"/>
      <c r="BBV208" s="1114"/>
      <c r="BBW208" s="1114"/>
      <c r="BBX208" s="1114"/>
      <c r="BBY208" s="1114"/>
      <c r="BBZ208" s="1114"/>
      <c r="BCA208" s="1114"/>
      <c r="BCB208" s="1114"/>
      <c r="BCC208" s="1114"/>
      <c r="BCD208" s="1114"/>
      <c r="BCE208" s="1114"/>
      <c r="BCF208" s="1114"/>
      <c r="BCG208" s="1114"/>
      <c r="BCH208" s="1114"/>
      <c r="BCI208" s="1114"/>
      <c r="BCJ208" s="1114"/>
      <c r="BCK208" s="1114"/>
      <c r="BCL208" s="1114"/>
      <c r="BCM208" s="1114"/>
      <c r="BCN208" s="1114"/>
      <c r="BCO208" s="1114"/>
      <c r="BCP208" s="1114"/>
      <c r="BCQ208" s="1114"/>
      <c r="BCR208" s="1114"/>
      <c r="BCS208" s="1114"/>
      <c r="BCT208" s="1114"/>
      <c r="BCU208" s="1114"/>
      <c r="BCV208" s="1114"/>
      <c r="BCW208" s="1114"/>
      <c r="BCX208" s="1114"/>
      <c r="BCY208" s="1114"/>
      <c r="BCZ208" s="1114"/>
      <c r="BDA208" s="1114"/>
      <c r="BDB208" s="1114"/>
      <c r="BDC208" s="1114"/>
      <c r="BDD208" s="1114"/>
      <c r="BDE208" s="1114"/>
      <c r="BDF208" s="1114"/>
      <c r="BDG208" s="1114"/>
      <c r="BDH208" s="1114"/>
      <c r="BDI208" s="1114"/>
      <c r="BDJ208" s="1114"/>
      <c r="BDK208" s="1114"/>
      <c r="BDL208" s="1114"/>
      <c r="BDM208" s="1114"/>
      <c r="BDN208" s="1114"/>
      <c r="BDO208" s="1114"/>
      <c r="BDP208" s="1114"/>
      <c r="BDQ208" s="1114"/>
      <c r="BDR208" s="1114"/>
      <c r="BDS208" s="1114"/>
      <c r="BDT208" s="1114"/>
      <c r="BDU208" s="1114"/>
      <c r="BDV208" s="1114"/>
      <c r="BDW208" s="1114"/>
      <c r="BDX208" s="1114"/>
      <c r="BDY208" s="1114"/>
      <c r="BDZ208" s="1114"/>
      <c r="BEA208" s="1114"/>
      <c r="BEB208" s="1114"/>
      <c r="BEC208" s="1114"/>
      <c r="BED208" s="1114"/>
      <c r="BEE208" s="1114"/>
      <c r="BEF208" s="1114"/>
      <c r="BEG208" s="1114"/>
      <c r="BEH208" s="1114"/>
      <c r="BEI208" s="1114"/>
      <c r="BEJ208" s="1114"/>
      <c r="BEK208" s="1114"/>
      <c r="BEL208" s="1114"/>
      <c r="BEM208" s="1114"/>
      <c r="BEN208" s="1114"/>
      <c r="BEO208" s="1114"/>
      <c r="BEP208" s="1114"/>
      <c r="BEQ208" s="1114"/>
      <c r="BER208" s="1114"/>
      <c r="BES208" s="1114"/>
      <c r="BET208" s="1114"/>
      <c r="BEU208" s="1114"/>
      <c r="BEV208" s="1114"/>
      <c r="BEW208" s="1114"/>
      <c r="BEX208" s="1114"/>
      <c r="BEY208" s="1114"/>
      <c r="BEZ208" s="1114"/>
      <c r="BFA208" s="1114"/>
      <c r="BFB208" s="1114"/>
      <c r="BFC208" s="1114"/>
      <c r="BFD208" s="1114"/>
      <c r="BFE208" s="1114"/>
      <c r="BFF208" s="1114"/>
      <c r="BFG208" s="1114"/>
      <c r="BFH208" s="1114"/>
      <c r="BFI208" s="1114"/>
      <c r="BFJ208" s="1114"/>
      <c r="BFK208" s="1114"/>
      <c r="BFL208" s="1114"/>
      <c r="BFM208" s="1114"/>
      <c r="BFN208" s="1114"/>
      <c r="BFO208" s="1114"/>
      <c r="BFP208" s="1114"/>
      <c r="BFQ208" s="1114"/>
      <c r="BFR208" s="1114"/>
      <c r="BFS208" s="1114"/>
      <c r="BFT208" s="1114"/>
      <c r="BFU208" s="1114"/>
      <c r="BFV208" s="1114"/>
      <c r="BFW208" s="1114"/>
      <c r="BFX208" s="1114"/>
      <c r="BFY208" s="1114"/>
      <c r="BFZ208" s="1114"/>
      <c r="BGA208" s="1114"/>
      <c r="BGB208" s="1114"/>
      <c r="BGC208" s="1114"/>
      <c r="BGD208" s="1114"/>
      <c r="BGE208" s="1114"/>
      <c r="BGF208" s="1114"/>
      <c r="BGG208" s="1114"/>
      <c r="BGH208" s="1114"/>
      <c r="BGI208" s="1114"/>
      <c r="BGJ208" s="1114"/>
      <c r="BGK208" s="1114"/>
      <c r="BGL208" s="1114"/>
      <c r="BGM208" s="1114"/>
      <c r="BGN208" s="1114"/>
      <c r="BGO208" s="1114"/>
      <c r="BGP208" s="1114"/>
      <c r="BGQ208" s="1114"/>
      <c r="BGR208" s="1114"/>
      <c r="BGS208" s="1114"/>
      <c r="BGT208" s="1114"/>
      <c r="BGU208" s="1114"/>
      <c r="BGV208" s="1114"/>
      <c r="BGW208" s="1114"/>
      <c r="BGX208" s="1114"/>
      <c r="BGY208" s="1114"/>
      <c r="BGZ208" s="1114"/>
      <c r="BHA208" s="1114"/>
      <c r="BHB208" s="1114"/>
      <c r="BHC208" s="1114"/>
      <c r="BHD208" s="1114"/>
      <c r="BHE208" s="1114"/>
      <c r="BHF208" s="1114"/>
      <c r="BHG208" s="1114"/>
      <c r="BHH208" s="1114"/>
      <c r="BHI208" s="1114"/>
      <c r="BHJ208" s="1114"/>
      <c r="BHK208" s="1114"/>
      <c r="BHL208" s="1114"/>
      <c r="BHM208" s="1114"/>
      <c r="BHN208" s="1114"/>
      <c r="BHO208" s="1114"/>
      <c r="BHP208" s="1114"/>
      <c r="BHQ208" s="1114"/>
      <c r="BHR208" s="1114"/>
      <c r="BHS208" s="1114"/>
      <c r="BHT208" s="1114"/>
      <c r="BHU208" s="1114"/>
      <c r="BHV208" s="1114"/>
      <c r="BHW208" s="1114"/>
      <c r="BHX208" s="1114"/>
      <c r="BHY208" s="1114"/>
      <c r="BHZ208" s="1114"/>
      <c r="BIA208" s="1114"/>
      <c r="BIB208" s="1114"/>
      <c r="BIC208" s="1114"/>
      <c r="BID208" s="1114"/>
      <c r="BIE208" s="1114"/>
      <c r="BIF208" s="1114"/>
      <c r="BIG208" s="1114"/>
      <c r="BIH208" s="1114"/>
      <c r="BII208" s="1114"/>
      <c r="BIJ208" s="1114"/>
      <c r="BIK208" s="1114"/>
      <c r="BIL208" s="1114"/>
      <c r="BIM208" s="1114"/>
      <c r="BIN208" s="1114"/>
      <c r="BIO208" s="1114"/>
      <c r="BIP208" s="1114"/>
      <c r="BIQ208" s="1114"/>
      <c r="BIR208" s="1114"/>
      <c r="BIS208" s="1114"/>
      <c r="BIT208" s="1114"/>
      <c r="BIU208" s="1114"/>
      <c r="BIV208" s="1114"/>
      <c r="BIW208" s="1114"/>
      <c r="BIX208" s="1114"/>
      <c r="BIY208" s="1114"/>
      <c r="BIZ208" s="1114"/>
      <c r="BJA208" s="1114"/>
      <c r="BJB208" s="1114"/>
      <c r="BJC208" s="1114"/>
      <c r="BJD208" s="1114"/>
      <c r="BJE208" s="1114"/>
      <c r="BJF208" s="1114"/>
      <c r="BJG208" s="1114"/>
      <c r="BJH208" s="1114"/>
      <c r="BJI208" s="1114"/>
      <c r="BJJ208" s="1114"/>
      <c r="BJK208" s="1114"/>
      <c r="BJL208" s="1114"/>
      <c r="BJM208" s="1114"/>
      <c r="BJN208" s="1114"/>
      <c r="BJO208" s="1114"/>
      <c r="BJP208" s="1114"/>
      <c r="BJQ208" s="1114"/>
      <c r="BJR208" s="1114"/>
      <c r="BJS208" s="1114"/>
      <c r="BJT208" s="1114"/>
      <c r="BJU208" s="1114"/>
      <c r="BJV208" s="1114"/>
      <c r="BJW208" s="1114"/>
      <c r="BJX208" s="1114"/>
      <c r="BJY208" s="1114"/>
      <c r="BJZ208" s="1114"/>
      <c r="BKA208" s="1114"/>
      <c r="BKB208" s="1114"/>
      <c r="BKC208" s="1114"/>
      <c r="BKD208" s="1114"/>
      <c r="BKE208" s="1114"/>
      <c r="BKF208" s="1114"/>
      <c r="BKG208" s="1114"/>
      <c r="BKH208" s="1114"/>
      <c r="BKI208" s="1114"/>
      <c r="BKJ208" s="1114"/>
      <c r="BKK208" s="1114"/>
      <c r="BKL208" s="1114"/>
      <c r="BKM208" s="1114"/>
      <c r="BKN208" s="1114"/>
      <c r="BKO208" s="1114"/>
      <c r="BKP208" s="1114"/>
      <c r="BKQ208" s="1114"/>
      <c r="BKR208" s="1114"/>
      <c r="BKS208" s="1114"/>
      <c r="BKT208" s="1114"/>
      <c r="BKU208" s="1114"/>
      <c r="BKV208" s="1114"/>
      <c r="BKW208" s="1114"/>
      <c r="BKX208" s="1114"/>
      <c r="BKY208" s="1114"/>
      <c r="BKZ208" s="1114"/>
      <c r="BLA208" s="1114"/>
      <c r="BLB208" s="1114"/>
      <c r="BLC208" s="1114"/>
      <c r="BLD208" s="1114"/>
      <c r="BLE208" s="1114"/>
      <c r="BLF208" s="1114"/>
      <c r="BLG208" s="1114"/>
      <c r="BLH208" s="1114"/>
      <c r="BLI208" s="1114"/>
      <c r="BLJ208" s="1114"/>
      <c r="BLK208" s="1114"/>
      <c r="BLL208" s="1114"/>
      <c r="BLM208" s="1114"/>
      <c r="BLN208" s="1114"/>
      <c r="BLO208" s="1114"/>
      <c r="BLP208" s="1114"/>
      <c r="BLQ208" s="1114"/>
      <c r="BLR208" s="1114"/>
      <c r="BLS208" s="1114"/>
      <c r="BLT208" s="1114"/>
      <c r="BLU208" s="1114"/>
      <c r="BLV208" s="1114"/>
      <c r="BLW208" s="1114"/>
      <c r="BLX208" s="1114"/>
      <c r="BLY208" s="1114"/>
      <c r="BLZ208" s="1114"/>
      <c r="BMA208" s="1114"/>
      <c r="BMB208" s="1114"/>
      <c r="BMC208" s="1114"/>
      <c r="BMD208" s="1114"/>
      <c r="BME208" s="1114"/>
      <c r="BMF208" s="1114"/>
      <c r="BMG208" s="1114"/>
      <c r="BMH208" s="1114"/>
      <c r="BMI208" s="1114"/>
      <c r="BMJ208" s="1114"/>
      <c r="BMK208" s="1114"/>
      <c r="BML208" s="1114"/>
      <c r="BMM208" s="1114"/>
      <c r="BMN208" s="1114"/>
      <c r="BMO208" s="1114"/>
      <c r="BMP208" s="1114"/>
      <c r="BMQ208" s="1114"/>
      <c r="BMR208" s="1114"/>
      <c r="BMS208" s="1114"/>
      <c r="BMT208" s="1114"/>
      <c r="BMU208" s="1114"/>
      <c r="BMV208" s="1114"/>
      <c r="BMW208" s="1114"/>
      <c r="BMX208" s="1114"/>
      <c r="BMY208" s="1114"/>
      <c r="BMZ208" s="1114"/>
      <c r="BNA208" s="1114"/>
      <c r="BNB208" s="1114"/>
      <c r="BNC208" s="1114"/>
      <c r="BND208" s="1114"/>
      <c r="BNE208" s="1114"/>
      <c r="BNF208" s="1114"/>
      <c r="BNG208" s="1114"/>
      <c r="BNH208" s="1114"/>
      <c r="BNI208" s="1114"/>
      <c r="BNJ208" s="1114"/>
      <c r="BNK208" s="1114"/>
      <c r="BNL208" s="1114"/>
      <c r="BNM208" s="1114"/>
      <c r="BNN208" s="1114"/>
      <c r="BNO208" s="1114"/>
      <c r="BNP208" s="1114"/>
      <c r="BNQ208" s="1114"/>
      <c r="BNR208" s="1114"/>
      <c r="BNS208" s="1114"/>
      <c r="BNT208" s="1114"/>
      <c r="BNU208" s="1114"/>
      <c r="BNV208" s="1114"/>
      <c r="BNW208" s="1114"/>
      <c r="BNX208" s="1114"/>
      <c r="BNY208" s="1114"/>
      <c r="BNZ208" s="1114"/>
      <c r="BOA208" s="1114"/>
      <c r="BOB208" s="1114"/>
      <c r="BOC208" s="1114"/>
      <c r="BOD208" s="1114"/>
      <c r="BOE208" s="1114"/>
      <c r="BOF208" s="1114"/>
      <c r="BOG208" s="1114"/>
      <c r="BOH208" s="1114"/>
      <c r="BOI208" s="1114"/>
      <c r="BOJ208" s="1114"/>
      <c r="BOK208" s="1114"/>
      <c r="BOL208" s="1114"/>
      <c r="BOM208" s="1114"/>
      <c r="BON208" s="1114"/>
      <c r="BOO208" s="1114"/>
      <c r="BOP208" s="1114"/>
      <c r="BOQ208" s="1114"/>
      <c r="BOR208" s="1114"/>
      <c r="BOS208" s="1114"/>
      <c r="BOT208" s="1114"/>
      <c r="BOU208" s="1114"/>
      <c r="BOV208" s="1114"/>
      <c r="BOW208" s="1114"/>
      <c r="BOX208" s="1114"/>
      <c r="BOY208" s="1114"/>
      <c r="BOZ208" s="1114"/>
      <c r="BPA208" s="1114"/>
      <c r="BPB208" s="1114"/>
      <c r="BPC208" s="1114"/>
      <c r="BPD208" s="1114"/>
      <c r="BPE208" s="1114"/>
      <c r="BPF208" s="1114"/>
      <c r="BPG208" s="1114"/>
      <c r="BPH208" s="1114"/>
      <c r="BPI208" s="1114"/>
      <c r="BPJ208" s="1114"/>
      <c r="BPK208" s="1114"/>
      <c r="BPL208" s="1114"/>
      <c r="BPM208" s="1114"/>
      <c r="BPN208" s="1114"/>
      <c r="BPO208" s="1114"/>
      <c r="BPP208" s="1114"/>
      <c r="BPQ208" s="1114"/>
      <c r="BPR208" s="1114"/>
      <c r="BPS208" s="1114"/>
      <c r="BPT208" s="1114"/>
      <c r="BPU208" s="1114"/>
      <c r="BPV208" s="1114"/>
      <c r="BPW208" s="1114"/>
      <c r="BPX208" s="1114"/>
      <c r="BPY208" s="1114"/>
      <c r="BPZ208" s="1114"/>
      <c r="BQA208" s="1114"/>
      <c r="BQB208" s="1114"/>
      <c r="BQC208" s="1114"/>
      <c r="BQD208" s="1114"/>
      <c r="BQE208" s="1114"/>
      <c r="BQF208" s="1114"/>
      <c r="BQG208" s="1114"/>
      <c r="BQH208" s="1114"/>
      <c r="BQI208" s="1114"/>
      <c r="BQJ208" s="1114"/>
      <c r="BQK208" s="1114"/>
      <c r="BQL208" s="1114"/>
      <c r="BQM208" s="1114"/>
      <c r="BQN208" s="1114"/>
      <c r="BQO208" s="1114"/>
      <c r="BQP208" s="1114"/>
      <c r="BQQ208" s="1114"/>
      <c r="BQR208" s="1114"/>
      <c r="BQS208" s="1114"/>
      <c r="BQT208" s="1114"/>
      <c r="BQU208" s="1114"/>
      <c r="BQV208" s="1114"/>
      <c r="BQW208" s="1114"/>
      <c r="BQX208" s="1114"/>
      <c r="BQY208" s="1114"/>
      <c r="BQZ208" s="1114"/>
      <c r="BRA208" s="1114"/>
      <c r="BRB208" s="1114"/>
      <c r="BRC208" s="1114"/>
      <c r="BRD208" s="1114"/>
      <c r="BRE208" s="1114"/>
      <c r="BRF208" s="1114"/>
      <c r="BRG208" s="1114"/>
      <c r="BRH208" s="1114"/>
      <c r="BRI208" s="1114"/>
      <c r="BRJ208" s="1114"/>
      <c r="BRK208" s="1114"/>
      <c r="BRL208" s="1114"/>
      <c r="BRM208" s="1114"/>
      <c r="BRN208" s="1114"/>
      <c r="BRO208" s="1114"/>
      <c r="BRP208" s="1114"/>
      <c r="BRQ208" s="1114"/>
      <c r="BRR208" s="1114"/>
      <c r="BRS208" s="1114"/>
      <c r="BRT208" s="1114"/>
      <c r="BRU208" s="1114"/>
      <c r="BRV208" s="1114"/>
      <c r="BRW208" s="1114"/>
      <c r="BRX208" s="1114"/>
      <c r="BRY208" s="1114"/>
      <c r="BRZ208" s="1114"/>
      <c r="BSA208" s="1114"/>
      <c r="BSB208" s="1114"/>
      <c r="BSC208" s="1114"/>
      <c r="BSD208" s="1114"/>
      <c r="BSE208" s="1114"/>
      <c r="BSF208" s="1114"/>
      <c r="BSG208" s="1114"/>
      <c r="BSH208" s="1114"/>
      <c r="BSI208" s="1114"/>
      <c r="BSJ208" s="1114"/>
      <c r="BSK208" s="1114"/>
      <c r="BSL208" s="1114"/>
      <c r="BSM208" s="1114"/>
      <c r="BSN208" s="1114"/>
      <c r="BSO208" s="1114"/>
      <c r="BSP208" s="1114"/>
      <c r="BSQ208" s="1114"/>
      <c r="BSR208" s="1114"/>
      <c r="BSS208" s="1114"/>
      <c r="BST208" s="1114"/>
      <c r="BSU208" s="1114"/>
      <c r="BSV208" s="1114"/>
      <c r="BSW208" s="1114"/>
      <c r="BSX208" s="1114"/>
      <c r="BSY208" s="1114"/>
      <c r="BSZ208" s="1114"/>
      <c r="BTA208" s="1114"/>
      <c r="BTB208" s="1114"/>
      <c r="BTC208" s="1114"/>
      <c r="BTD208" s="1114"/>
      <c r="BTE208" s="1114"/>
      <c r="BTF208" s="1114"/>
      <c r="BTG208" s="1114"/>
      <c r="BTH208" s="1114"/>
      <c r="BTI208" s="1114"/>
      <c r="BTJ208" s="1114"/>
      <c r="BTK208" s="1114"/>
      <c r="BTL208" s="1114"/>
      <c r="BTM208" s="1114"/>
      <c r="BTN208" s="1114"/>
      <c r="BTO208" s="1114"/>
      <c r="BTP208" s="1114"/>
      <c r="BTQ208" s="1114"/>
      <c r="BTR208" s="1114"/>
      <c r="BTS208" s="1114"/>
      <c r="BTT208" s="1114"/>
      <c r="BTU208" s="1114"/>
      <c r="BTV208" s="1114"/>
      <c r="BTW208" s="1114"/>
      <c r="BTX208" s="1114"/>
      <c r="BTY208" s="1114"/>
      <c r="BTZ208" s="1114"/>
      <c r="BUA208" s="1114"/>
      <c r="BUB208" s="1114"/>
      <c r="BUC208" s="1114"/>
      <c r="BUD208" s="1114"/>
      <c r="BUE208" s="1114"/>
      <c r="BUF208" s="1114"/>
      <c r="BUG208" s="1114"/>
      <c r="BUH208" s="1114"/>
      <c r="BUI208" s="1114"/>
      <c r="BUJ208" s="1114"/>
      <c r="BUK208" s="1114"/>
      <c r="BUL208" s="1114"/>
      <c r="BUM208" s="1114"/>
      <c r="BUN208" s="1114"/>
      <c r="BUO208" s="1114"/>
      <c r="BUP208" s="1114"/>
      <c r="BUQ208" s="1114"/>
      <c r="BUR208" s="1114"/>
      <c r="BUS208" s="1114"/>
      <c r="BUT208" s="1114"/>
      <c r="BUU208" s="1114"/>
      <c r="BUV208" s="1114"/>
      <c r="BUW208" s="1114"/>
      <c r="BUX208" s="1114"/>
      <c r="BUY208" s="1114"/>
      <c r="BUZ208" s="1114"/>
      <c r="BVA208" s="1114"/>
      <c r="BVB208" s="1114"/>
      <c r="BVC208" s="1114"/>
      <c r="BVD208" s="1114"/>
      <c r="BVE208" s="1114"/>
      <c r="BVF208" s="1114"/>
      <c r="BVG208" s="1114"/>
      <c r="BVH208" s="1114"/>
      <c r="BVI208" s="1114"/>
      <c r="BVJ208" s="1114"/>
      <c r="BVK208" s="1114"/>
      <c r="BVL208" s="1114"/>
      <c r="BVM208" s="1114"/>
      <c r="BVN208" s="1114"/>
      <c r="BVO208" s="1114"/>
      <c r="BVP208" s="1114"/>
      <c r="BVQ208" s="1114"/>
      <c r="BVR208" s="1114"/>
      <c r="BVS208" s="1114"/>
      <c r="BVT208" s="1114"/>
      <c r="BVU208" s="1114"/>
      <c r="BVV208" s="1114"/>
      <c r="BVW208" s="1114"/>
      <c r="BVX208" s="1114"/>
      <c r="BVY208" s="1114"/>
      <c r="BVZ208" s="1114"/>
      <c r="BWA208" s="1114"/>
      <c r="BWB208" s="1114"/>
      <c r="BWC208" s="1114"/>
      <c r="BWD208" s="1114"/>
      <c r="BWE208" s="1114"/>
      <c r="BWF208" s="1114"/>
      <c r="BWG208" s="1114"/>
      <c r="BWH208" s="1114"/>
      <c r="BWI208" s="1114"/>
      <c r="BWJ208" s="1114"/>
      <c r="BWK208" s="1114"/>
      <c r="BWL208" s="1114"/>
      <c r="BWM208" s="1114"/>
      <c r="BWN208" s="1114"/>
      <c r="BWO208" s="1114"/>
      <c r="BWP208" s="1114"/>
      <c r="BWQ208" s="1114"/>
      <c r="BWR208" s="1114"/>
      <c r="BWS208" s="1114"/>
      <c r="BWT208" s="1114"/>
      <c r="BWU208" s="1114"/>
      <c r="BWV208" s="1114"/>
      <c r="BWW208" s="1114"/>
      <c r="BWX208" s="1114"/>
      <c r="BWY208" s="1114"/>
      <c r="BWZ208" s="1114"/>
      <c r="BXA208" s="1114"/>
      <c r="BXB208" s="1114"/>
      <c r="BXC208" s="1114"/>
      <c r="BXD208" s="1114"/>
      <c r="BXE208" s="1114"/>
      <c r="BXF208" s="1114"/>
      <c r="BXG208" s="1114"/>
      <c r="BXH208" s="1114"/>
      <c r="BXI208" s="1114"/>
      <c r="BXJ208" s="1114"/>
      <c r="BXK208" s="1114"/>
      <c r="BXL208" s="1114"/>
      <c r="BXM208" s="1114"/>
      <c r="BXN208" s="1114"/>
      <c r="BXO208" s="1114"/>
      <c r="BXP208" s="1114"/>
      <c r="BXQ208" s="1114"/>
      <c r="BXR208" s="1114"/>
      <c r="BXS208" s="1114"/>
      <c r="BXT208" s="1114"/>
      <c r="BXU208" s="1114"/>
      <c r="BXV208" s="1114"/>
      <c r="BXW208" s="1114"/>
      <c r="BXX208" s="1114"/>
      <c r="BXY208" s="1114"/>
      <c r="BXZ208" s="1114"/>
      <c r="BYA208" s="1114"/>
      <c r="BYB208" s="1114"/>
      <c r="BYC208" s="1114"/>
      <c r="BYD208" s="1114"/>
      <c r="BYE208" s="1114"/>
      <c r="BYF208" s="1114"/>
      <c r="BYG208" s="1114"/>
      <c r="BYH208" s="1114"/>
      <c r="BYI208" s="1114"/>
      <c r="BYJ208" s="1114"/>
      <c r="BYK208" s="1114"/>
      <c r="BYL208" s="1114"/>
      <c r="BYM208" s="1114"/>
      <c r="BYN208" s="1114"/>
      <c r="BYO208" s="1114"/>
      <c r="BYP208" s="1114"/>
      <c r="BYQ208" s="1114"/>
      <c r="BYR208" s="1114"/>
      <c r="BYS208" s="1114"/>
      <c r="BYT208" s="1114"/>
      <c r="BYU208" s="1114"/>
      <c r="BYV208" s="1114"/>
      <c r="BYW208" s="1114"/>
      <c r="BYX208" s="1114"/>
      <c r="BYY208" s="1114"/>
      <c r="BYZ208" s="1114"/>
      <c r="BZA208" s="1114"/>
      <c r="BZB208" s="1114"/>
      <c r="BZC208" s="1114"/>
      <c r="BZD208" s="1114"/>
      <c r="BZE208" s="1114"/>
      <c r="BZF208" s="1114"/>
      <c r="BZG208" s="1114"/>
      <c r="BZH208" s="1114"/>
      <c r="BZI208" s="1114"/>
      <c r="BZJ208" s="1114"/>
      <c r="BZK208" s="1114"/>
      <c r="BZL208" s="1114"/>
      <c r="BZM208" s="1114"/>
      <c r="BZN208" s="1114"/>
      <c r="BZO208" s="1114"/>
      <c r="BZP208" s="1114"/>
      <c r="BZQ208" s="1114"/>
      <c r="BZR208" s="1114"/>
      <c r="BZS208" s="1114"/>
      <c r="BZT208" s="1114"/>
      <c r="BZU208" s="1114"/>
      <c r="BZV208" s="1114"/>
      <c r="BZW208" s="1114"/>
      <c r="BZX208" s="1114"/>
      <c r="BZY208" s="1114"/>
      <c r="BZZ208" s="1114"/>
      <c r="CAA208" s="1114"/>
      <c r="CAB208" s="1114"/>
      <c r="CAC208" s="1114"/>
      <c r="CAD208" s="1114"/>
      <c r="CAE208" s="1114"/>
      <c r="CAF208" s="1114"/>
      <c r="CAG208" s="1114"/>
      <c r="CAH208" s="1114"/>
      <c r="CAI208" s="1114"/>
      <c r="CAJ208" s="1114"/>
      <c r="CAK208" s="1114"/>
      <c r="CAL208" s="1114"/>
      <c r="CAM208" s="1114"/>
      <c r="CAN208" s="1114"/>
      <c r="CAO208" s="1114"/>
      <c r="CAP208" s="1114"/>
      <c r="CAQ208" s="1114"/>
      <c r="CAR208" s="1114"/>
      <c r="CAS208" s="1114"/>
      <c r="CAT208" s="1114"/>
      <c r="CAU208" s="1114"/>
      <c r="CAV208" s="1114"/>
      <c r="CAW208" s="1114"/>
      <c r="CAX208" s="1114"/>
      <c r="CAY208" s="1114"/>
      <c r="CAZ208" s="1114"/>
      <c r="CBA208" s="1114"/>
      <c r="CBB208" s="1114"/>
      <c r="CBC208" s="1114"/>
      <c r="CBD208" s="1114"/>
      <c r="CBE208" s="1114"/>
      <c r="CBF208" s="1114"/>
      <c r="CBG208" s="1114"/>
      <c r="CBH208" s="1114"/>
      <c r="CBI208" s="1114"/>
      <c r="CBJ208" s="1114"/>
      <c r="CBK208" s="1114"/>
      <c r="CBL208" s="1114"/>
      <c r="CBM208" s="1114"/>
      <c r="CBN208" s="1114"/>
      <c r="CBO208" s="1114"/>
      <c r="CBP208" s="1114"/>
      <c r="CBQ208" s="1114"/>
      <c r="CBR208" s="1114"/>
      <c r="CBS208" s="1114"/>
      <c r="CBT208" s="1114"/>
      <c r="CBU208" s="1114"/>
      <c r="CBV208" s="1114"/>
      <c r="CBW208" s="1114"/>
      <c r="CBX208" s="1114"/>
      <c r="CBY208" s="1114"/>
      <c r="CBZ208" s="1114"/>
      <c r="CCA208" s="1114"/>
      <c r="CCB208" s="1114"/>
      <c r="CCC208" s="1114"/>
      <c r="CCD208" s="1114"/>
      <c r="CCE208" s="1114"/>
      <c r="CCF208" s="1114"/>
      <c r="CCG208" s="1114"/>
      <c r="CCH208" s="1114"/>
      <c r="CCI208" s="1114"/>
      <c r="CCJ208" s="1114"/>
      <c r="CCK208" s="1114"/>
      <c r="CCL208" s="1114"/>
      <c r="CCM208" s="1114"/>
      <c r="CCN208" s="1114"/>
      <c r="CCO208" s="1114"/>
      <c r="CCP208" s="1114"/>
      <c r="CCQ208" s="1114"/>
      <c r="CCR208" s="1114"/>
      <c r="CCS208" s="1114"/>
      <c r="CCT208" s="1114"/>
      <c r="CCU208" s="1114"/>
      <c r="CCV208" s="1114"/>
      <c r="CCW208" s="1114"/>
      <c r="CCX208" s="1114"/>
      <c r="CCY208" s="1114"/>
      <c r="CCZ208" s="1114"/>
      <c r="CDA208" s="1114"/>
      <c r="CDB208" s="1114"/>
      <c r="CDC208" s="1114"/>
      <c r="CDD208" s="1114"/>
      <c r="CDE208" s="1114"/>
      <c r="CDF208" s="1114"/>
      <c r="CDG208" s="1114"/>
      <c r="CDH208" s="1114"/>
      <c r="CDI208" s="1114"/>
      <c r="CDJ208" s="1114"/>
      <c r="CDK208" s="1114"/>
      <c r="CDL208" s="1114"/>
      <c r="CDM208" s="1114"/>
      <c r="CDN208" s="1114"/>
      <c r="CDO208" s="1114"/>
      <c r="CDP208" s="1114"/>
      <c r="CDQ208" s="1114"/>
      <c r="CDR208" s="1114"/>
      <c r="CDS208" s="1114"/>
      <c r="CDT208" s="1114"/>
      <c r="CDU208" s="1114"/>
      <c r="CDV208" s="1114"/>
      <c r="CDW208" s="1114"/>
      <c r="CDX208" s="1114"/>
      <c r="CDY208" s="1114"/>
      <c r="CDZ208" s="1114"/>
      <c r="CEA208" s="1114"/>
      <c r="CEB208" s="1114"/>
      <c r="CEC208" s="1114"/>
      <c r="CED208" s="1114"/>
      <c r="CEE208" s="1114"/>
      <c r="CEF208" s="1114"/>
      <c r="CEG208" s="1114"/>
      <c r="CEH208" s="1114"/>
      <c r="CEI208" s="1114"/>
      <c r="CEJ208" s="1114"/>
      <c r="CEK208" s="1114"/>
      <c r="CEL208" s="1114"/>
      <c r="CEM208" s="1114"/>
      <c r="CEN208" s="1114"/>
      <c r="CEO208" s="1114"/>
      <c r="CEP208" s="1114"/>
      <c r="CEQ208" s="1114"/>
      <c r="CER208" s="1114"/>
      <c r="CES208" s="1114"/>
      <c r="CET208" s="1114"/>
      <c r="CEU208" s="1114"/>
      <c r="CEV208" s="1114"/>
      <c r="CEW208" s="1114"/>
      <c r="CEX208" s="1114"/>
      <c r="CEY208" s="1114"/>
      <c r="CEZ208" s="1114"/>
      <c r="CFA208" s="1114"/>
      <c r="CFB208" s="1114"/>
      <c r="CFC208" s="1114"/>
      <c r="CFD208" s="1114"/>
      <c r="CFE208" s="1114"/>
      <c r="CFF208" s="1114"/>
      <c r="CFG208" s="1114"/>
      <c r="CFH208" s="1114"/>
      <c r="CFI208" s="1114"/>
      <c r="CFJ208" s="1114"/>
      <c r="CFK208" s="1114"/>
      <c r="CFL208" s="1114"/>
      <c r="CFM208" s="1114"/>
      <c r="CFN208" s="1114"/>
      <c r="CFO208" s="1114"/>
      <c r="CFP208" s="1114"/>
      <c r="CFQ208" s="1114"/>
      <c r="CFR208" s="1114"/>
      <c r="CFS208" s="1114"/>
      <c r="CFT208" s="1114"/>
      <c r="CFU208" s="1114"/>
      <c r="CFV208" s="1114"/>
      <c r="CFW208" s="1114"/>
      <c r="CFX208" s="1114"/>
      <c r="CFY208" s="1114"/>
      <c r="CFZ208" s="1114"/>
      <c r="CGA208" s="1114"/>
      <c r="CGB208" s="1114"/>
      <c r="CGC208" s="1114"/>
      <c r="CGD208" s="1114"/>
      <c r="CGE208" s="1114"/>
      <c r="CGF208" s="1114"/>
      <c r="CGG208" s="1114"/>
      <c r="CGH208" s="1114"/>
      <c r="CGI208" s="1114"/>
      <c r="CGJ208" s="1114"/>
      <c r="CGK208" s="1114"/>
      <c r="CGL208" s="1114"/>
      <c r="CGM208" s="1114"/>
      <c r="CGN208" s="1114"/>
      <c r="CGO208" s="1114"/>
      <c r="CGP208" s="1114"/>
      <c r="CGQ208" s="1114"/>
      <c r="CGR208" s="1114"/>
      <c r="CGS208" s="1114"/>
      <c r="CGT208" s="1114"/>
      <c r="CGU208" s="1114"/>
      <c r="CGV208" s="1114"/>
      <c r="CGW208" s="1114"/>
      <c r="CGX208" s="1114"/>
      <c r="CGY208" s="1114"/>
      <c r="CGZ208" s="1114"/>
      <c r="CHA208" s="1114"/>
      <c r="CHB208" s="1114"/>
      <c r="CHC208" s="1114"/>
      <c r="CHD208" s="1114"/>
      <c r="CHE208" s="1114"/>
      <c r="CHF208" s="1114"/>
      <c r="CHG208" s="1114"/>
      <c r="CHH208" s="1114"/>
      <c r="CHI208" s="1114"/>
      <c r="CHJ208" s="1114"/>
      <c r="CHK208" s="1114"/>
      <c r="CHL208" s="1114"/>
      <c r="CHM208" s="1114"/>
      <c r="CHN208" s="1114"/>
      <c r="CHO208" s="1114"/>
      <c r="CHP208" s="1114"/>
      <c r="CHQ208" s="1114"/>
      <c r="CHR208" s="1114"/>
      <c r="CHS208" s="1114"/>
      <c r="CHT208" s="1114"/>
      <c r="CHU208" s="1114"/>
      <c r="CHV208" s="1114"/>
      <c r="CHW208" s="1114"/>
      <c r="CHX208" s="1114"/>
      <c r="CHY208" s="1114"/>
      <c r="CHZ208" s="1114"/>
      <c r="CIA208" s="1114"/>
      <c r="CIB208" s="1114"/>
      <c r="CIC208" s="1114"/>
      <c r="CID208" s="1114"/>
      <c r="CIE208" s="1114"/>
      <c r="CIF208" s="1114"/>
      <c r="CIG208" s="1114"/>
      <c r="CIH208" s="1114"/>
      <c r="CII208" s="1114"/>
      <c r="CIJ208" s="1114"/>
      <c r="CIK208" s="1114"/>
      <c r="CIL208" s="1114"/>
      <c r="CIM208" s="1114"/>
      <c r="CIN208" s="1114"/>
      <c r="CIO208" s="1114"/>
      <c r="CIP208" s="1114"/>
      <c r="CIQ208" s="1114"/>
      <c r="CIR208" s="1114"/>
      <c r="CIS208" s="1114"/>
      <c r="CIT208" s="1114"/>
      <c r="CIU208" s="1114"/>
      <c r="CIV208" s="1114"/>
      <c r="CIW208" s="1114"/>
      <c r="CIX208" s="1114"/>
      <c r="CIY208" s="1114"/>
      <c r="CIZ208" s="1114"/>
      <c r="CJA208" s="1114"/>
      <c r="CJB208" s="1114"/>
      <c r="CJC208" s="1114"/>
      <c r="CJD208" s="1114"/>
      <c r="CJE208" s="1114"/>
      <c r="CJF208" s="1114"/>
      <c r="CJG208" s="1114"/>
      <c r="CJH208" s="1114"/>
      <c r="CJI208" s="1114"/>
      <c r="CJJ208" s="1114"/>
      <c r="CJK208" s="1114"/>
      <c r="CJL208" s="1114"/>
      <c r="CJM208" s="1114"/>
      <c r="CJN208" s="1114"/>
      <c r="CJO208" s="1114"/>
      <c r="CJP208" s="1114"/>
      <c r="CJQ208" s="1114"/>
      <c r="CJR208" s="1114"/>
      <c r="CJS208" s="1114"/>
      <c r="CJT208" s="1114"/>
      <c r="CJU208" s="1114"/>
      <c r="CJV208" s="1114"/>
      <c r="CJW208" s="1114"/>
      <c r="CJX208" s="1114"/>
      <c r="CJY208" s="1114"/>
      <c r="CJZ208" s="1114"/>
      <c r="CKA208" s="1114"/>
      <c r="CKB208" s="1114"/>
      <c r="CKC208" s="1114"/>
      <c r="CKD208" s="1114"/>
      <c r="CKE208" s="1114"/>
      <c r="CKF208" s="1114"/>
      <c r="CKG208" s="1114"/>
      <c r="CKH208" s="1114"/>
      <c r="CKI208" s="1114"/>
      <c r="CKJ208" s="1114"/>
      <c r="CKK208" s="1114"/>
      <c r="CKL208" s="1114"/>
      <c r="CKM208" s="1114"/>
      <c r="CKN208" s="1114"/>
      <c r="CKO208" s="1114"/>
      <c r="CKP208" s="1114"/>
      <c r="CKQ208" s="1114"/>
      <c r="CKR208" s="1114"/>
      <c r="CKS208" s="1114"/>
      <c r="CKT208" s="1114"/>
      <c r="CKU208" s="1114"/>
      <c r="CKV208" s="1114"/>
      <c r="CKW208" s="1114"/>
      <c r="CKX208" s="1114"/>
      <c r="CKY208" s="1114"/>
      <c r="CKZ208" s="1114"/>
      <c r="CLA208" s="1114"/>
      <c r="CLB208" s="1114"/>
      <c r="CLC208" s="1114"/>
      <c r="CLD208" s="1114"/>
      <c r="CLE208" s="1114"/>
      <c r="CLF208" s="1114"/>
      <c r="CLG208" s="1114"/>
      <c r="CLH208" s="1114"/>
      <c r="CLI208" s="1114"/>
      <c r="CLJ208" s="1114"/>
      <c r="CLK208" s="1114"/>
      <c r="CLL208" s="1114"/>
      <c r="CLM208" s="1114"/>
      <c r="CLN208" s="1114"/>
      <c r="CLO208" s="1114"/>
      <c r="CLP208" s="1114"/>
      <c r="CLQ208" s="1114"/>
      <c r="CLR208" s="1114"/>
      <c r="CLS208" s="1114"/>
      <c r="CLT208" s="1114"/>
      <c r="CLU208" s="1114"/>
      <c r="CLV208" s="1114"/>
      <c r="CLW208" s="1114"/>
      <c r="CLX208" s="1114"/>
      <c r="CLY208" s="1114"/>
      <c r="CLZ208" s="1114"/>
      <c r="CMA208" s="1114"/>
      <c r="CMB208" s="1114"/>
      <c r="CMC208" s="1114"/>
      <c r="CMD208" s="1114"/>
      <c r="CME208" s="1114"/>
      <c r="CMF208" s="1114"/>
      <c r="CMG208" s="1114"/>
      <c r="CMH208" s="1114"/>
      <c r="CMI208" s="1114"/>
      <c r="CMJ208" s="1114"/>
      <c r="CMK208" s="1114"/>
      <c r="CML208" s="1114"/>
      <c r="CMM208" s="1114"/>
      <c r="CMN208" s="1114"/>
      <c r="CMO208" s="1114"/>
      <c r="CMP208" s="1114"/>
      <c r="CMQ208" s="1114"/>
      <c r="CMR208" s="1114"/>
      <c r="CMS208" s="1114"/>
      <c r="CMT208" s="1114"/>
      <c r="CMU208" s="1114"/>
      <c r="CMV208" s="1114"/>
      <c r="CMW208" s="1114"/>
      <c r="CMX208" s="1114"/>
      <c r="CMY208" s="1114"/>
      <c r="CMZ208" s="1114"/>
      <c r="CNA208" s="1114"/>
      <c r="CNB208" s="1114"/>
      <c r="CNC208" s="1114"/>
      <c r="CND208" s="1114"/>
      <c r="CNE208" s="1114"/>
      <c r="CNF208" s="1114"/>
      <c r="CNG208" s="1114"/>
      <c r="CNH208" s="1114"/>
      <c r="CNI208" s="1114"/>
      <c r="CNJ208" s="1114"/>
      <c r="CNK208" s="1114"/>
      <c r="CNL208" s="1114"/>
      <c r="CNM208" s="1114"/>
      <c r="CNN208" s="1114"/>
      <c r="CNO208" s="1114"/>
      <c r="CNP208" s="1114"/>
      <c r="CNQ208" s="1114"/>
      <c r="CNR208" s="1114"/>
      <c r="CNS208" s="1114"/>
      <c r="CNT208" s="1114"/>
      <c r="CNU208" s="1114"/>
      <c r="CNV208" s="1114"/>
      <c r="CNW208" s="1114"/>
      <c r="CNX208" s="1114"/>
      <c r="CNY208" s="1114"/>
      <c r="CNZ208" s="1114"/>
      <c r="COA208" s="1114"/>
      <c r="COB208" s="1114"/>
      <c r="COC208" s="1114"/>
      <c r="COD208" s="1114"/>
      <c r="COE208" s="1114"/>
      <c r="COF208" s="1114"/>
      <c r="COG208" s="1114"/>
      <c r="COH208" s="1114"/>
      <c r="COI208" s="1114"/>
      <c r="COJ208" s="1114"/>
      <c r="COK208" s="1114"/>
      <c r="COL208" s="1114"/>
      <c r="COM208" s="1114"/>
      <c r="CON208" s="1114"/>
      <c r="COO208" s="1114"/>
      <c r="COP208" s="1114"/>
      <c r="COQ208" s="1114"/>
      <c r="COR208" s="1114"/>
      <c r="COS208" s="1114"/>
      <c r="COT208" s="1114"/>
      <c r="COU208" s="1114"/>
      <c r="COV208" s="1114"/>
      <c r="COW208" s="1114"/>
      <c r="COX208" s="1114"/>
      <c r="COY208" s="1114"/>
      <c r="COZ208" s="1114"/>
      <c r="CPA208" s="1114"/>
      <c r="CPB208" s="1114"/>
      <c r="CPC208" s="1114"/>
      <c r="CPD208" s="1114"/>
      <c r="CPE208" s="1114"/>
      <c r="CPF208" s="1114"/>
      <c r="CPG208" s="1114"/>
      <c r="CPH208" s="1114"/>
      <c r="CPI208" s="1114"/>
      <c r="CPJ208" s="1114"/>
      <c r="CPK208" s="1114"/>
      <c r="CPL208" s="1114"/>
      <c r="CPM208" s="1114"/>
      <c r="CPN208" s="1114"/>
      <c r="CPO208" s="1114"/>
      <c r="CPP208" s="1114"/>
      <c r="CPQ208" s="1114"/>
      <c r="CPR208" s="1114"/>
      <c r="CPS208" s="1114"/>
      <c r="CPT208" s="1114"/>
      <c r="CPU208" s="1114"/>
      <c r="CPV208" s="1114"/>
      <c r="CPW208" s="1114"/>
      <c r="CPX208" s="1114"/>
      <c r="CPY208" s="1114"/>
      <c r="CPZ208" s="1114"/>
      <c r="CQA208" s="1114"/>
      <c r="CQB208" s="1114"/>
      <c r="CQC208" s="1114"/>
      <c r="CQD208" s="1114"/>
      <c r="CQE208" s="1114"/>
      <c r="CQF208" s="1114"/>
      <c r="CQG208" s="1114"/>
      <c r="CQH208" s="1114"/>
      <c r="CQI208" s="1114"/>
      <c r="CQJ208" s="1114"/>
      <c r="CQK208" s="1114"/>
      <c r="CQL208" s="1114"/>
      <c r="CQM208" s="1114"/>
      <c r="CQN208" s="1114"/>
      <c r="CQO208" s="1114"/>
      <c r="CQP208" s="1114"/>
      <c r="CQQ208" s="1114"/>
      <c r="CQR208" s="1114"/>
      <c r="CQS208" s="1114"/>
      <c r="CQT208" s="1114"/>
      <c r="CQU208" s="1114"/>
      <c r="CQV208" s="1114"/>
      <c r="CQW208" s="1114"/>
      <c r="CQX208" s="1114"/>
      <c r="CQY208" s="1114"/>
      <c r="CQZ208" s="1114"/>
      <c r="CRA208" s="1114"/>
      <c r="CRB208" s="1114"/>
      <c r="CRC208" s="1114"/>
      <c r="CRD208" s="1114"/>
      <c r="CRE208" s="1114"/>
      <c r="CRF208" s="1114"/>
      <c r="CRG208" s="1114"/>
      <c r="CRH208" s="1114"/>
      <c r="CRI208" s="1114"/>
      <c r="CRJ208" s="1114"/>
      <c r="CRK208" s="1114"/>
      <c r="CRL208" s="1114"/>
      <c r="CRM208" s="1114"/>
      <c r="CRN208" s="1114"/>
      <c r="CRO208" s="1114"/>
      <c r="CRP208" s="1114"/>
      <c r="CRQ208" s="1114"/>
      <c r="CRR208" s="1114"/>
      <c r="CRS208" s="1114"/>
      <c r="CRT208" s="1114"/>
      <c r="CRU208" s="1114"/>
      <c r="CRV208" s="1114"/>
      <c r="CRW208" s="1114"/>
      <c r="CRX208" s="1114"/>
      <c r="CRY208" s="1114"/>
      <c r="CRZ208" s="1114"/>
      <c r="CSA208" s="1114"/>
      <c r="CSB208" s="1114"/>
      <c r="CSC208" s="1114"/>
      <c r="CSD208" s="1114"/>
      <c r="CSE208" s="1114"/>
      <c r="CSF208" s="1114"/>
      <c r="CSG208" s="1114"/>
      <c r="CSH208" s="1114"/>
      <c r="CSI208" s="1114"/>
      <c r="CSJ208" s="1114"/>
      <c r="CSK208" s="1114"/>
      <c r="CSL208" s="1114"/>
      <c r="CSM208" s="1114"/>
      <c r="CSN208" s="1114"/>
      <c r="CSO208" s="1114"/>
      <c r="CSP208" s="1114"/>
      <c r="CSQ208" s="1114"/>
      <c r="CSR208" s="1114"/>
      <c r="CSS208" s="1114"/>
      <c r="CST208" s="1114"/>
      <c r="CSU208" s="1114"/>
      <c r="CSV208" s="1114"/>
      <c r="CSW208" s="1114"/>
      <c r="CSX208" s="1114"/>
      <c r="CSY208" s="1114"/>
      <c r="CSZ208" s="1114"/>
      <c r="CTA208" s="1114"/>
      <c r="CTB208" s="1114"/>
      <c r="CTC208" s="1114"/>
      <c r="CTD208" s="1114"/>
      <c r="CTE208" s="1114"/>
      <c r="CTF208" s="1114"/>
      <c r="CTG208" s="1114"/>
      <c r="CTH208" s="1114"/>
      <c r="CTI208" s="1114"/>
      <c r="CTJ208" s="1114"/>
      <c r="CTK208" s="1114"/>
      <c r="CTL208" s="1114"/>
      <c r="CTM208" s="1114"/>
      <c r="CTN208" s="1114"/>
      <c r="CTO208" s="1114"/>
      <c r="CTP208" s="1114"/>
      <c r="CTQ208" s="1114"/>
      <c r="CTR208" s="1114"/>
      <c r="CTS208" s="1114"/>
      <c r="CTT208" s="1114"/>
      <c r="CTU208" s="1114"/>
      <c r="CTV208" s="1114"/>
      <c r="CTW208" s="1114"/>
      <c r="CTX208" s="1114"/>
      <c r="CTY208" s="1114"/>
      <c r="CTZ208" s="1114"/>
      <c r="CUA208" s="1114"/>
      <c r="CUB208" s="1114"/>
      <c r="CUC208" s="1114"/>
      <c r="CUD208" s="1114"/>
      <c r="CUE208" s="1114"/>
      <c r="CUF208" s="1114"/>
      <c r="CUG208" s="1114"/>
      <c r="CUH208" s="1114"/>
      <c r="CUI208" s="1114"/>
      <c r="CUJ208" s="1114"/>
      <c r="CUK208" s="1114"/>
      <c r="CUL208" s="1114"/>
      <c r="CUM208" s="1114"/>
      <c r="CUN208" s="1114"/>
      <c r="CUO208" s="1114"/>
      <c r="CUP208" s="1114"/>
      <c r="CUQ208" s="1114"/>
      <c r="CUR208" s="1114"/>
      <c r="CUS208" s="1114"/>
      <c r="CUT208" s="1114"/>
      <c r="CUU208" s="1114"/>
      <c r="CUV208" s="1114"/>
      <c r="CUW208" s="1114"/>
      <c r="CUX208" s="1114"/>
      <c r="CUY208" s="1114"/>
      <c r="CUZ208" s="1114"/>
      <c r="CVA208" s="1114"/>
      <c r="CVB208" s="1114"/>
      <c r="CVC208" s="1114"/>
      <c r="CVD208" s="1114"/>
      <c r="CVE208" s="1114"/>
      <c r="CVF208" s="1114"/>
      <c r="CVG208" s="1114"/>
      <c r="CVH208" s="1114"/>
      <c r="CVI208" s="1114"/>
      <c r="CVJ208" s="1114"/>
      <c r="CVK208" s="1114"/>
      <c r="CVL208" s="1114"/>
      <c r="CVM208" s="1114"/>
      <c r="CVN208" s="1114"/>
      <c r="CVO208" s="1114"/>
      <c r="CVP208" s="1114"/>
      <c r="CVQ208" s="1114"/>
      <c r="CVR208" s="1114"/>
      <c r="CVS208" s="1114"/>
      <c r="CVT208" s="1114"/>
      <c r="CVU208" s="1114"/>
      <c r="CVV208" s="1114"/>
      <c r="CVW208" s="1114"/>
      <c r="CVX208" s="1114"/>
      <c r="CVY208" s="1114"/>
      <c r="CVZ208" s="1114"/>
      <c r="CWA208" s="1114"/>
      <c r="CWB208" s="1114"/>
      <c r="CWC208" s="1114"/>
      <c r="CWD208" s="1114"/>
      <c r="CWE208" s="1114"/>
      <c r="CWF208" s="1114"/>
      <c r="CWG208" s="1114"/>
      <c r="CWH208" s="1114"/>
      <c r="CWI208" s="1114"/>
      <c r="CWJ208" s="1114"/>
      <c r="CWK208" s="1114"/>
      <c r="CWL208" s="1114"/>
      <c r="CWM208" s="1114"/>
      <c r="CWN208" s="1114"/>
      <c r="CWO208" s="1114"/>
      <c r="CWP208" s="1114"/>
      <c r="CWQ208" s="1114"/>
      <c r="CWR208" s="1114"/>
      <c r="CWS208" s="1114"/>
      <c r="CWT208" s="1114"/>
      <c r="CWU208" s="1114"/>
      <c r="CWV208" s="1114"/>
      <c r="CWW208" s="1114"/>
      <c r="CWX208" s="1114"/>
      <c r="CWY208" s="1114"/>
      <c r="CWZ208" s="1114"/>
      <c r="CXA208" s="1114"/>
      <c r="CXB208" s="1114"/>
      <c r="CXC208" s="1114"/>
      <c r="CXD208" s="1114"/>
      <c r="CXE208" s="1114"/>
      <c r="CXF208" s="1114"/>
      <c r="CXG208" s="1114"/>
      <c r="CXH208" s="1114"/>
      <c r="CXI208" s="1114"/>
      <c r="CXJ208" s="1114"/>
      <c r="CXK208" s="1114"/>
      <c r="CXL208" s="1114"/>
      <c r="CXM208" s="1114"/>
      <c r="CXN208" s="1114"/>
      <c r="CXO208" s="1114"/>
      <c r="CXP208" s="1114"/>
      <c r="CXQ208" s="1114"/>
      <c r="CXR208" s="1114"/>
      <c r="CXS208" s="1114"/>
      <c r="CXT208" s="1114"/>
      <c r="CXU208" s="1114"/>
      <c r="CXV208" s="1114"/>
      <c r="CXW208" s="1114"/>
      <c r="CXX208" s="1114"/>
      <c r="CXY208" s="1114"/>
      <c r="CXZ208" s="1114"/>
      <c r="CYA208" s="1114"/>
      <c r="CYB208" s="1114"/>
      <c r="CYC208" s="1114"/>
      <c r="CYD208" s="1114"/>
      <c r="CYE208" s="1114"/>
      <c r="CYF208" s="1114"/>
      <c r="CYG208" s="1114"/>
      <c r="CYH208" s="1114"/>
      <c r="CYI208" s="1114"/>
      <c r="CYJ208" s="1114"/>
      <c r="CYK208" s="1114"/>
      <c r="CYL208" s="1114"/>
      <c r="CYM208" s="1114"/>
      <c r="CYN208" s="1114"/>
      <c r="CYO208" s="1114"/>
      <c r="CYP208" s="1114"/>
      <c r="CYQ208" s="1114"/>
      <c r="CYR208" s="1114"/>
      <c r="CYS208" s="1114"/>
      <c r="CYT208" s="1114"/>
      <c r="CYU208" s="1114"/>
      <c r="CYV208" s="1114"/>
      <c r="CYW208" s="1114"/>
      <c r="CYX208" s="1114"/>
      <c r="CYY208" s="1114"/>
      <c r="CYZ208" s="1114"/>
      <c r="CZA208" s="1114"/>
      <c r="CZB208" s="1114"/>
      <c r="CZC208" s="1114"/>
      <c r="CZD208" s="1114"/>
      <c r="CZE208" s="1114"/>
      <c r="CZF208" s="1114"/>
      <c r="CZG208" s="1114"/>
      <c r="CZH208" s="1114"/>
      <c r="CZI208" s="1114"/>
      <c r="CZJ208" s="1114"/>
      <c r="CZK208" s="1114"/>
      <c r="CZL208" s="1114"/>
      <c r="CZM208" s="1114"/>
      <c r="CZN208" s="1114"/>
      <c r="CZO208" s="1114"/>
      <c r="CZP208" s="1114"/>
      <c r="CZQ208" s="1114"/>
      <c r="CZR208" s="1114"/>
      <c r="CZS208" s="1114"/>
      <c r="CZT208" s="1114"/>
      <c r="CZU208" s="1114"/>
      <c r="CZV208" s="1114"/>
      <c r="CZW208" s="1114"/>
      <c r="CZX208" s="1114"/>
      <c r="CZY208" s="1114"/>
      <c r="CZZ208" s="1114"/>
      <c r="DAA208" s="1114"/>
      <c r="DAB208" s="1114"/>
      <c r="DAC208" s="1114"/>
      <c r="DAD208" s="1114"/>
      <c r="DAE208" s="1114"/>
      <c r="DAF208" s="1114"/>
      <c r="DAG208" s="1114"/>
      <c r="DAH208" s="1114"/>
      <c r="DAI208" s="1114"/>
      <c r="DAJ208" s="1114"/>
      <c r="DAK208" s="1114"/>
      <c r="DAL208" s="1114"/>
      <c r="DAM208" s="1114"/>
      <c r="DAN208" s="1114"/>
      <c r="DAO208" s="1114"/>
      <c r="DAP208" s="1114"/>
      <c r="DAQ208" s="1114"/>
      <c r="DAR208" s="1114"/>
      <c r="DAS208" s="1114"/>
      <c r="DAT208" s="1114"/>
      <c r="DAU208" s="1114"/>
      <c r="DAV208" s="1114"/>
      <c r="DAW208" s="1114"/>
      <c r="DAX208" s="1114"/>
      <c r="DAY208" s="1114"/>
      <c r="DAZ208" s="1114"/>
      <c r="DBA208" s="1114"/>
      <c r="DBB208" s="1114"/>
      <c r="DBC208" s="1114"/>
      <c r="DBD208" s="1114"/>
      <c r="DBE208" s="1114"/>
      <c r="DBF208" s="1114"/>
      <c r="DBG208" s="1114"/>
      <c r="DBH208" s="1114"/>
      <c r="DBI208" s="1114"/>
      <c r="DBJ208" s="1114"/>
      <c r="DBK208" s="1114"/>
      <c r="DBL208" s="1114"/>
      <c r="DBM208" s="1114"/>
      <c r="DBN208" s="1114"/>
      <c r="DBO208" s="1114"/>
      <c r="DBP208" s="1114"/>
      <c r="DBQ208" s="1114"/>
      <c r="DBR208" s="1114"/>
      <c r="DBS208" s="1114"/>
      <c r="DBT208" s="1114"/>
      <c r="DBU208" s="1114"/>
      <c r="DBV208" s="1114"/>
      <c r="DBW208" s="1114"/>
      <c r="DBX208" s="1114"/>
      <c r="DBY208" s="1114"/>
      <c r="DBZ208" s="1114"/>
      <c r="DCA208" s="1114"/>
      <c r="DCB208" s="1114"/>
      <c r="DCC208" s="1114"/>
      <c r="DCD208" s="1114"/>
      <c r="DCE208" s="1114"/>
      <c r="DCF208" s="1114"/>
      <c r="DCG208" s="1114"/>
      <c r="DCH208" s="1114"/>
      <c r="DCI208" s="1114"/>
      <c r="DCJ208" s="1114"/>
      <c r="DCK208" s="1114"/>
      <c r="DCL208" s="1114"/>
      <c r="DCM208" s="1114"/>
      <c r="DCN208" s="1114"/>
      <c r="DCO208" s="1114"/>
      <c r="DCP208" s="1114"/>
      <c r="DCQ208" s="1114"/>
      <c r="DCR208" s="1114"/>
      <c r="DCS208" s="1114"/>
      <c r="DCT208" s="1114"/>
      <c r="DCU208" s="1114"/>
      <c r="DCV208" s="1114"/>
      <c r="DCW208" s="1114"/>
      <c r="DCX208" s="1114"/>
      <c r="DCY208" s="1114"/>
      <c r="DCZ208" s="1114"/>
      <c r="DDA208" s="1114"/>
      <c r="DDB208" s="1114"/>
      <c r="DDC208" s="1114"/>
      <c r="DDD208" s="1114"/>
      <c r="DDE208" s="1114"/>
      <c r="DDF208" s="1114"/>
      <c r="DDG208" s="1114"/>
      <c r="DDH208" s="1114"/>
      <c r="DDI208" s="1114"/>
      <c r="DDJ208" s="1114"/>
      <c r="DDK208" s="1114"/>
      <c r="DDL208" s="1114"/>
      <c r="DDM208" s="1114"/>
      <c r="DDN208" s="1114"/>
      <c r="DDO208" s="1114"/>
      <c r="DDP208" s="1114"/>
      <c r="DDQ208" s="1114"/>
      <c r="DDR208" s="1114"/>
      <c r="DDS208" s="1114"/>
      <c r="DDT208" s="1114"/>
      <c r="DDU208" s="1114"/>
      <c r="DDV208" s="1114"/>
      <c r="DDW208" s="1114"/>
      <c r="DDX208" s="1114"/>
      <c r="DDY208" s="1114"/>
      <c r="DDZ208" s="1114"/>
      <c r="DEA208" s="1114"/>
      <c r="DEB208" s="1114"/>
      <c r="DEC208" s="1114"/>
      <c r="DED208" s="1114"/>
      <c r="DEE208" s="1114"/>
      <c r="DEF208" s="1114"/>
      <c r="DEG208" s="1114"/>
      <c r="DEH208" s="1114"/>
      <c r="DEI208" s="1114"/>
      <c r="DEJ208" s="1114"/>
      <c r="DEK208" s="1114"/>
      <c r="DEL208" s="1114"/>
      <c r="DEM208" s="1114"/>
      <c r="DEN208" s="1114"/>
      <c r="DEO208" s="1114"/>
      <c r="DEP208" s="1114"/>
      <c r="DEQ208" s="1114"/>
      <c r="DER208" s="1114"/>
      <c r="DES208" s="1114"/>
      <c r="DET208" s="1114"/>
      <c r="DEU208" s="1114"/>
      <c r="DEV208" s="1114"/>
      <c r="DEW208" s="1114"/>
      <c r="DEX208" s="1114"/>
      <c r="DEY208" s="1114"/>
      <c r="DEZ208" s="1114"/>
      <c r="DFA208" s="1114"/>
      <c r="DFB208" s="1114"/>
      <c r="DFC208" s="1114"/>
      <c r="DFD208" s="1114"/>
      <c r="DFE208" s="1114"/>
      <c r="DFF208" s="1114"/>
      <c r="DFG208" s="1114"/>
      <c r="DFH208" s="1114"/>
      <c r="DFI208" s="1114"/>
      <c r="DFJ208" s="1114"/>
      <c r="DFK208" s="1114"/>
      <c r="DFL208" s="1114"/>
      <c r="DFM208" s="1114"/>
      <c r="DFN208" s="1114"/>
      <c r="DFO208" s="1114"/>
      <c r="DFP208" s="1114"/>
      <c r="DFQ208" s="1114"/>
      <c r="DFR208" s="1114"/>
      <c r="DFS208" s="1114"/>
      <c r="DFT208" s="1114"/>
      <c r="DFU208" s="1114"/>
      <c r="DFV208" s="1114"/>
      <c r="DFW208" s="1114"/>
      <c r="DFX208" s="1114"/>
      <c r="DFY208" s="1114"/>
      <c r="DFZ208" s="1114"/>
      <c r="DGA208" s="1114"/>
      <c r="DGB208" s="1114"/>
      <c r="DGC208" s="1114"/>
      <c r="DGD208" s="1114"/>
      <c r="DGE208" s="1114"/>
      <c r="DGF208" s="1114"/>
      <c r="DGG208" s="1114"/>
      <c r="DGH208" s="1114"/>
      <c r="DGI208" s="1114"/>
      <c r="DGJ208" s="1114"/>
      <c r="DGK208" s="1114"/>
      <c r="DGL208" s="1114"/>
      <c r="DGM208" s="1114"/>
      <c r="DGN208" s="1114"/>
      <c r="DGO208" s="1114"/>
      <c r="DGP208" s="1114"/>
      <c r="DGQ208" s="1114"/>
      <c r="DGR208" s="1114"/>
      <c r="DGS208" s="1114"/>
      <c r="DGT208" s="1114"/>
      <c r="DGU208" s="1114"/>
      <c r="DGV208" s="1114"/>
      <c r="DGW208" s="1114"/>
      <c r="DGX208" s="1114"/>
      <c r="DGY208" s="1114"/>
      <c r="DGZ208" s="1114"/>
      <c r="DHA208" s="1114"/>
      <c r="DHB208" s="1114"/>
      <c r="DHC208" s="1114"/>
      <c r="DHD208" s="1114"/>
      <c r="DHE208" s="1114"/>
      <c r="DHF208" s="1114"/>
      <c r="DHG208" s="1114"/>
      <c r="DHH208" s="1114"/>
      <c r="DHI208" s="1114"/>
      <c r="DHJ208" s="1114"/>
      <c r="DHK208" s="1114"/>
      <c r="DHL208" s="1114"/>
      <c r="DHM208" s="1114"/>
      <c r="DHN208" s="1114"/>
      <c r="DHO208" s="1114"/>
      <c r="DHP208" s="1114"/>
      <c r="DHQ208" s="1114"/>
      <c r="DHR208" s="1114"/>
      <c r="DHS208" s="1114"/>
      <c r="DHT208" s="1114"/>
      <c r="DHU208" s="1114"/>
      <c r="DHV208" s="1114"/>
      <c r="DHW208" s="1114"/>
      <c r="DHX208" s="1114"/>
      <c r="DHY208" s="1114"/>
      <c r="DHZ208" s="1114"/>
      <c r="DIA208" s="1114"/>
      <c r="DIB208" s="1114"/>
      <c r="DIC208" s="1114"/>
      <c r="DID208" s="1114"/>
      <c r="DIE208" s="1114"/>
      <c r="DIF208" s="1114"/>
      <c r="DIG208" s="1114"/>
      <c r="DIH208" s="1114"/>
      <c r="DII208" s="1114"/>
      <c r="DIJ208" s="1114"/>
      <c r="DIK208" s="1114"/>
      <c r="DIL208" s="1114"/>
      <c r="DIM208" s="1114"/>
      <c r="DIN208" s="1114"/>
      <c r="DIO208" s="1114"/>
      <c r="DIP208" s="1114"/>
      <c r="DIQ208" s="1114"/>
      <c r="DIR208" s="1114"/>
      <c r="DIS208" s="1114"/>
      <c r="DIT208" s="1114"/>
      <c r="DIU208" s="1114"/>
      <c r="DIV208" s="1114"/>
      <c r="DIW208" s="1114"/>
      <c r="DIX208" s="1114"/>
      <c r="DIY208" s="1114"/>
      <c r="DIZ208" s="1114"/>
      <c r="DJA208" s="1114"/>
      <c r="DJB208" s="1114"/>
      <c r="DJC208" s="1114"/>
      <c r="DJD208" s="1114"/>
      <c r="DJE208" s="1114"/>
      <c r="DJF208" s="1114"/>
      <c r="DJG208" s="1114"/>
      <c r="DJH208" s="1114"/>
      <c r="DJI208" s="1114"/>
      <c r="DJJ208" s="1114"/>
      <c r="DJK208" s="1114"/>
      <c r="DJL208" s="1114"/>
      <c r="DJM208" s="1114"/>
      <c r="DJN208" s="1114"/>
      <c r="DJO208" s="1114"/>
      <c r="DJP208" s="1114"/>
      <c r="DJQ208" s="1114"/>
      <c r="DJR208" s="1114"/>
      <c r="DJS208" s="1114"/>
      <c r="DJT208" s="1114"/>
      <c r="DJU208" s="1114"/>
      <c r="DJV208" s="1114"/>
      <c r="DJW208" s="1114"/>
      <c r="DJX208" s="1114"/>
      <c r="DJY208" s="1114"/>
      <c r="DJZ208" s="1114"/>
      <c r="DKA208" s="1114"/>
      <c r="DKB208" s="1114"/>
      <c r="DKC208" s="1114"/>
      <c r="DKD208" s="1114"/>
      <c r="DKE208" s="1114"/>
      <c r="DKF208" s="1114"/>
      <c r="DKG208" s="1114"/>
      <c r="DKH208" s="1114"/>
      <c r="DKI208" s="1114"/>
      <c r="DKJ208" s="1114"/>
      <c r="DKK208" s="1114"/>
      <c r="DKL208" s="1114"/>
      <c r="DKM208" s="1114"/>
      <c r="DKN208" s="1114"/>
      <c r="DKO208" s="1114"/>
      <c r="DKP208" s="1114"/>
      <c r="DKQ208" s="1114"/>
      <c r="DKR208" s="1114"/>
      <c r="DKS208" s="1114"/>
      <c r="DKT208" s="1114"/>
      <c r="DKU208" s="1114"/>
      <c r="DKV208" s="1114"/>
      <c r="DKW208" s="1114"/>
      <c r="DKX208" s="1114"/>
      <c r="DKY208" s="1114"/>
      <c r="DKZ208" s="1114"/>
      <c r="DLA208" s="1114"/>
      <c r="DLB208" s="1114"/>
      <c r="DLC208" s="1114"/>
      <c r="DLD208" s="1114"/>
      <c r="DLE208" s="1114"/>
      <c r="DLF208" s="1114"/>
      <c r="DLG208" s="1114"/>
      <c r="DLH208" s="1114"/>
      <c r="DLI208" s="1114"/>
      <c r="DLJ208" s="1114"/>
      <c r="DLK208" s="1114"/>
      <c r="DLL208" s="1114"/>
      <c r="DLM208" s="1114"/>
      <c r="DLN208" s="1114"/>
      <c r="DLO208" s="1114"/>
      <c r="DLP208" s="1114"/>
      <c r="DLQ208" s="1114"/>
      <c r="DLR208" s="1114"/>
      <c r="DLS208" s="1114"/>
      <c r="DLT208" s="1114"/>
      <c r="DLU208" s="1114"/>
      <c r="DLV208" s="1114"/>
      <c r="DLW208" s="1114"/>
      <c r="DLX208" s="1114"/>
      <c r="DLY208" s="1114"/>
      <c r="DLZ208" s="1114"/>
      <c r="DMA208" s="1114"/>
      <c r="DMB208" s="1114"/>
      <c r="DMC208" s="1114"/>
      <c r="DMD208" s="1114"/>
      <c r="DME208" s="1114"/>
      <c r="DMF208" s="1114"/>
      <c r="DMG208" s="1114"/>
      <c r="DMH208" s="1114"/>
      <c r="DMI208" s="1114"/>
      <c r="DMJ208" s="1114"/>
      <c r="DMK208" s="1114"/>
      <c r="DML208" s="1114"/>
      <c r="DMM208" s="1114"/>
      <c r="DMN208" s="1114"/>
      <c r="DMO208" s="1114"/>
      <c r="DMP208" s="1114"/>
      <c r="DMQ208" s="1114"/>
      <c r="DMR208" s="1114"/>
      <c r="DMS208" s="1114"/>
      <c r="DMT208" s="1114"/>
      <c r="DMU208" s="1114"/>
      <c r="DMV208" s="1114"/>
      <c r="DMW208" s="1114"/>
      <c r="DMX208" s="1114"/>
      <c r="DMY208" s="1114"/>
      <c r="DMZ208" s="1114"/>
      <c r="DNA208" s="1114"/>
      <c r="DNB208" s="1114"/>
      <c r="DNC208" s="1114"/>
      <c r="DND208" s="1114"/>
      <c r="DNE208" s="1114"/>
      <c r="DNF208" s="1114"/>
      <c r="DNG208" s="1114"/>
      <c r="DNH208" s="1114"/>
      <c r="DNI208" s="1114"/>
      <c r="DNJ208" s="1114"/>
      <c r="DNK208" s="1114"/>
      <c r="DNL208" s="1114"/>
      <c r="DNM208" s="1114"/>
      <c r="DNN208" s="1114"/>
      <c r="DNO208" s="1114"/>
      <c r="DNP208" s="1114"/>
      <c r="DNQ208" s="1114"/>
      <c r="DNR208" s="1114"/>
      <c r="DNS208" s="1114"/>
      <c r="DNT208" s="1114"/>
      <c r="DNU208" s="1114"/>
      <c r="DNV208" s="1114"/>
      <c r="DNW208" s="1114"/>
      <c r="DNX208" s="1114"/>
      <c r="DNY208" s="1114"/>
      <c r="DNZ208" s="1114"/>
      <c r="DOA208" s="1114"/>
      <c r="DOB208" s="1114"/>
      <c r="DOC208" s="1114"/>
      <c r="DOD208" s="1114"/>
      <c r="DOE208" s="1114"/>
      <c r="DOF208" s="1114"/>
      <c r="DOG208" s="1114"/>
      <c r="DOH208" s="1114"/>
      <c r="DOI208" s="1114"/>
      <c r="DOJ208" s="1114"/>
      <c r="DOK208" s="1114"/>
      <c r="DOL208" s="1114"/>
      <c r="DOM208" s="1114"/>
      <c r="DON208" s="1114"/>
      <c r="DOO208" s="1114"/>
      <c r="DOP208" s="1114"/>
      <c r="DOQ208" s="1114"/>
      <c r="DOR208" s="1114"/>
      <c r="DOS208" s="1114"/>
      <c r="DOT208" s="1114"/>
      <c r="DOU208" s="1114"/>
      <c r="DOV208" s="1114"/>
      <c r="DOW208" s="1114"/>
      <c r="DOX208" s="1114"/>
      <c r="DOY208" s="1114"/>
      <c r="DOZ208" s="1114"/>
      <c r="DPA208" s="1114"/>
      <c r="DPB208" s="1114"/>
      <c r="DPC208" s="1114"/>
      <c r="DPD208" s="1114"/>
      <c r="DPE208" s="1114"/>
      <c r="DPF208" s="1114"/>
      <c r="DPG208" s="1114"/>
      <c r="DPH208" s="1114"/>
      <c r="DPI208" s="1114"/>
      <c r="DPJ208" s="1114"/>
      <c r="DPK208" s="1114"/>
      <c r="DPL208" s="1114"/>
      <c r="DPM208" s="1114"/>
      <c r="DPN208" s="1114"/>
      <c r="DPO208" s="1114"/>
      <c r="DPP208" s="1114"/>
      <c r="DPQ208" s="1114"/>
      <c r="DPR208" s="1114"/>
      <c r="DPS208" s="1114"/>
      <c r="DPT208" s="1114"/>
      <c r="DPU208" s="1114"/>
      <c r="DPV208" s="1114"/>
      <c r="DPW208" s="1114"/>
      <c r="DPX208" s="1114"/>
      <c r="DPY208" s="1114"/>
      <c r="DPZ208" s="1114"/>
      <c r="DQA208" s="1114"/>
      <c r="DQB208" s="1114"/>
      <c r="DQC208" s="1114"/>
      <c r="DQD208" s="1114"/>
      <c r="DQE208" s="1114"/>
      <c r="DQF208" s="1114"/>
      <c r="DQG208" s="1114"/>
      <c r="DQH208" s="1114"/>
      <c r="DQI208" s="1114"/>
      <c r="DQJ208" s="1114"/>
      <c r="DQK208" s="1114"/>
      <c r="DQL208" s="1114"/>
      <c r="DQM208" s="1114"/>
      <c r="DQN208" s="1114"/>
      <c r="DQO208" s="1114"/>
      <c r="DQP208" s="1114"/>
      <c r="DQQ208" s="1114"/>
      <c r="DQR208" s="1114"/>
      <c r="DQS208" s="1114"/>
      <c r="DQT208" s="1114"/>
      <c r="DQU208" s="1114"/>
      <c r="DQV208" s="1114"/>
      <c r="DQW208" s="1114"/>
      <c r="DQX208" s="1114"/>
      <c r="DQY208" s="1114"/>
      <c r="DQZ208" s="1114"/>
      <c r="DRA208" s="1114"/>
      <c r="DRB208" s="1114"/>
      <c r="DRC208" s="1114"/>
      <c r="DRD208" s="1114"/>
      <c r="DRE208" s="1114"/>
      <c r="DRF208" s="1114"/>
      <c r="DRG208" s="1114"/>
      <c r="DRH208" s="1114"/>
      <c r="DRI208" s="1114"/>
      <c r="DRJ208" s="1114"/>
      <c r="DRK208" s="1114"/>
      <c r="DRL208" s="1114"/>
      <c r="DRM208" s="1114"/>
      <c r="DRN208" s="1114"/>
      <c r="DRO208" s="1114"/>
      <c r="DRP208" s="1114"/>
      <c r="DRQ208" s="1114"/>
      <c r="DRR208" s="1114"/>
      <c r="DRS208" s="1114"/>
      <c r="DRT208" s="1114"/>
      <c r="DRU208" s="1114"/>
      <c r="DRV208" s="1114"/>
      <c r="DRW208" s="1114"/>
      <c r="DRX208" s="1114"/>
      <c r="DRY208" s="1114"/>
      <c r="DRZ208" s="1114"/>
      <c r="DSA208" s="1114"/>
      <c r="DSB208" s="1114"/>
      <c r="DSC208" s="1114"/>
      <c r="DSD208" s="1114"/>
      <c r="DSE208" s="1114"/>
      <c r="DSF208" s="1114"/>
      <c r="DSG208" s="1114"/>
      <c r="DSH208" s="1114"/>
      <c r="DSI208" s="1114"/>
      <c r="DSJ208" s="1114"/>
      <c r="DSK208" s="1114"/>
      <c r="DSL208" s="1114"/>
      <c r="DSM208" s="1114"/>
      <c r="DSN208" s="1114"/>
      <c r="DSO208" s="1114"/>
      <c r="DSP208" s="1114"/>
      <c r="DSQ208" s="1114"/>
      <c r="DSR208" s="1114"/>
      <c r="DSS208" s="1114"/>
      <c r="DST208" s="1114"/>
      <c r="DSU208" s="1114"/>
      <c r="DSV208" s="1114"/>
      <c r="DSW208" s="1114"/>
      <c r="DSX208" s="1114"/>
      <c r="DSY208" s="1114"/>
      <c r="DSZ208" s="1114"/>
      <c r="DTA208" s="1114"/>
      <c r="DTB208" s="1114"/>
      <c r="DTC208" s="1114"/>
      <c r="DTD208" s="1114"/>
      <c r="DTE208" s="1114"/>
      <c r="DTF208" s="1114"/>
      <c r="DTG208" s="1114"/>
      <c r="DTH208" s="1114"/>
      <c r="DTI208" s="1114"/>
      <c r="DTJ208" s="1114"/>
      <c r="DTK208" s="1114"/>
      <c r="DTL208" s="1114"/>
      <c r="DTM208" s="1114"/>
      <c r="DTN208" s="1114"/>
      <c r="DTO208" s="1114"/>
      <c r="DTP208" s="1114"/>
      <c r="DTQ208" s="1114"/>
      <c r="DTR208" s="1114"/>
      <c r="DTS208" s="1114"/>
      <c r="DTT208" s="1114"/>
      <c r="DTU208" s="1114"/>
      <c r="DTV208" s="1114"/>
      <c r="DTW208" s="1114"/>
      <c r="DTX208" s="1114"/>
      <c r="DTY208" s="1114"/>
      <c r="DTZ208" s="1114"/>
      <c r="DUA208" s="1114"/>
      <c r="DUB208" s="1114"/>
      <c r="DUC208" s="1114"/>
      <c r="DUD208" s="1114"/>
      <c r="DUE208" s="1114"/>
      <c r="DUF208" s="1114"/>
      <c r="DUG208" s="1114"/>
      <c r="DUH208" s="1114"/>
      <c r="DUI208" s="1114"/>
      <c r="DUJ208" s="1114"/>
      <c r="DUK208" s="1114"/>
      <c r="DUL208" s="1114"/>
      <c r="DUM208" s="1114"/>
      <c r="DUN208" s="1114"/>
      <c r="DUO208" s="1114"/>
      <c r="DUP208" s="1114"/>
      <c r="DUQ208" s="1114"/>
      <c r="DUR208" s="1114"/>
      <c r="DUS208" s="1114"/>
      <c r="DUT208" s="1114"/>
      <c r="DUU208" s="1114"/>
      <c r="DUV208" s="1114"/>
      <c r="DUW208" s="1114"/>
      <c r="DUX208" s="1114"/>
      <c r="DUY208" s="1114"/>
      <c r="DUZ208" s="1114"/>
      <c r="DVA208" s="1114"/>
      <c r="DVB208" s="1114"/>
      <c r="DVC208" s="1114"/>
      <c r="DVD208" s="1114"/>
      <c r="DVE208" s="1114"/>
      <c r="DVF208" s="1114"/>
      <c r="DVG208" s="1114"/>
      <c r="DVH208" s="1114"/>
      <c r="DVI208" s="1114"/>
      <c r="DVJ208" s="1114"/>
      <c r="DVK208" s="1114"/>
      <c r="DVL208" s="1114"/>
      <c r="DVM208" s="1114"/>
      <c r="DVN208" s="1114"/>
      <c r="DVO208" s="1114"/>
      <c r="DVP208" s="1114"/>
      <c r="DVQ208" s="1114"/>
      <c r="DVR208" s="1114"/>
      <c r="DVS208" s="1114"/>
      <c r="DVT208" s="1114"/>
      <c r="DVU208" s="1114"/>
      <c r="DVV208" s="1114"/>
      <c r="DVW208" s="1114"/>
      <c r="DVX208" s="1114"/>
      <c r="DVY208" s="1114"/>
      <c r="DVZ208" s="1114"/>
      <c r="DWA208" s="1114"/>
      <c r="DWB208" s="1114"/>
      <c r="DWC208" s="1114"/>
      <c r="DWD208" s="1114"/>
      <c r="DWE208" s="1114"/>
      <c r="DWF208" s="1114"/>
      <c r="DWG208" s="1114"/>
      <c r="DWH208" s="1114"/>
      <c r="DWI208" s="1114"/>
      <c r="DWJ208" s="1114"/>
      <c r="DWK208" s="1114"/>
      <c r="DWL208" s="1114"/>
      <c r="DWM208" s="1114"/>
      <c r="DWN208" s="1114"/>
      <c r="DWO208" s="1114"/>
      <c r="DWP208" s="1114"/>
      <c r="DWQ208" s="1114"/>
      <c r="DWR208" s="1114"/>
      <c r="DWS208" s="1114"/>
      <c r="DWT208" s="1114"/>
      <c r="DWU208" s="1114"/>
      <c r="DWV208" s="1114"/>
      <c r="DWW208" s="1114"/>
      <c r="DWX208" s="1114"/>
      <c r="DWY208" s="1114"/>
      <c r="DWZ208" s="1114"/>
      <c r="DXA208" s="1114"/>
      <c r="DXB208" s="1114"/>
      <c r="DXC208" s="1114"/>
      <c r="DXD208" s="1114"/>
      <c r="DXE208" s="1114"/>
      <c r="DXF208" s="1114"/>
      <c r="DXG208" s="1114"/>
      <c r="DXH208" s="1114"/>
      <c r="DXI208" s="1114"/>
      <c r="DXJ208" s="1114"/>
      <c r="DXK208" s="1114"/>
      <c r="DXL208" s="1114"/>
      <c r="DXM208" s="1114"/>
      <c r="DXN208" s="1114"/>
      <c r="DXO208" s="1114"/>
      <c r="DXP208" s="1114"/>
      <c r="DXQ208" s="1114"/>
      <c r="DXR208" s="1114"/>
      <c r="DXS208" s="1114"/>
      <c r="DXT208" s="1114"/>
      <c r="DXU208" s="1114"/>
      <c r="DXV208" s="1114"/>
      <c r="DXW208" s="1114"/>
      <c r="DXX208" s="1114"/>
      <c r="DXY208" s="1114"/>
      <c r="DXZ208" s="1114"/>
      <c r="DYA208" s="1114"/>
      <c r="DYB208" s="1114"/>
      <c r="DYC208" s="1114"/>
      <c r="DYD208" s="1114"/>
      <c r="DYE208" s="1114"/>
      <c r="DYF208" s="1114"/>
      <c r="DYG208" s="1114"/>
      <c r="DYH208" s="1114"/>
      <c r="DYI208" s="1114"/>
      <c r="DYJ208" s="1114"/>
      <c r="DYK208" s="1114"/>
      <c r="DYL208" s="1114"/>
      <c r="DYM208" s="1114"/>
      <c r="DYN208" s="1114"/>
      <c r="DYO208" s="1114"/>
      <c r="DYP208" s="1114"/>
      <c r="DYQ208" s="1114"/>
      <c r="DYR208" s="1114"/>
      <c r="DYS208" s="1114"/>
      <c r="DYT208" s="1114"/>
      <c r="DYU208" s="1114"/>
      <c r="DYV208" s="1114"/>
      <c r="DYW208" s="1114"/>
      <c r="DYX208" s="1114"/>
      <c r="DYY208" s="1114"/>
      <c r="DYZ208" s="1114"/>
      <c r="DZA208" s="1114"/>
      <c r="DZB208" s="1114"/>
      <c r="DZC208" s="1114"/>
      <c r="DZD208" s="1114"/>
      <c r="DZE208" s="1114"/>
      <c r="DZF208" s="1114"/>
      <c r="DZG208" s="1114"/>
      <c r="DZH208" s="1114"/>
      <c r="DZI208" s="1114"/>
      <c r="DZJ208" s="1114"/>
      <c r="DZK208" s="1114"/>
      <c r="DZL208" s="1114"/>
      <c r="DZM208" s="1114"/>
      <c r="DZN208" s="1114"/>
      <c r="DZO208" s="1114"/>
      <c r="DZP208" s="1114"/>
      <c r="DZQ208" s="1114"/>
      <c r="DZR208" s="1114"/>
      <c r="DZS208" s="1114"/>
      <c r="DZT208" s="1114"/>
      <c r="DZU208" s="1114"/>
      <c r="DZV208" s="1114"/>
      <c r="DZW208" s="1114"/>
      <c r="DZX208" s="1114"/>
      <c r="DZY208" s="1114"/>
      <c r="DZZ208" s="1114"/>
      <c r="EAA208" s="1114"/>
      <c r="EAB208" s="1114"/>
      <c r="EAC208" s="1114"/>
      <c r="EAD208" s="1114"/>
      <c r="EAE208" s="1114"/>
      <c r="EAF208" s="1114"/>
      <c r="EAG208" s="1114"/>
      <c r="EAH208" s="1114"/>
      <c r="EAI208" s="1114"/>
      <c r="EAJ208" s="1114"/>
      <c r="EAK208" s="1114"/>
      <c r="EAL208" s="1114"/>
      <c r="EAM208" s="1114"/>
      <c r="EAN208" s="1114"/>
      <c r="EAO208" s="1114"/>
      <c r="EAP208" s="1114"/>
      <c r="EAQ208" s="1114"/>
      <c r="EAR208" s="1114"/>
      <c r="EAS208" s="1114"/>
      <c r="EAT208" s="1114"/>
      <c r="EAU208" s="1114"/>
      <c r="EAV208" s="1114"/>
      <c r="EAW208" s="1114"/>
      <c r="EAX208" s="1114"/>
      <c r="EAY208" s="1114"/>
      <c r="EAZ208" s="1114"/>
      <c r="EBA208" s="1114"/>
      <c r="EBB208" s="1114"/>
      <c r="EBC208" s="1114"/>
      <c r="EBD208" s="1114"/>
      <c r="EBE208" s="1114"/>
      <c r="EBF208" s="1114"/>
      <c r="EBG208" s="1114"/>
      <c r="EBH208" s="1114"/>
      <c r="EBI208" s="1114"/>
      <c r="EBJ208" s="1114"/>
      <c r="EBK208" s="1114"/>
      <c r="EBL208" s="1114"/>
      <c r="EBM208" s="1114"/>
      <c r="EBN208" s="1114"/>
      <c r="EBO208" s="1114"/>
      <c r="EBP208" s="1114"/>
      <c r="EBQ208" s="1114"/>
      <c r="EBR208" s="1114"/>
      <c r="EBS208" s="1114"/>
      <c r="EBT208" s="1114"/>
      <c r="EBU208" s="1114"/>
      <c r="EBV208" s="1114"/>
      <c r="EBW208" s="1114"/>
      <c r="EBX208" s="1114"/>
      <c r="EBY208" s="1114"/>
      <c r="EBZ208" s="1114"/>
      <c r="ECA208" s="1114"/>
      <c r="ECB208" s="1114"/>
      <c r="ECC208" s="1114"/>
      <c r="ECD208" s="1114"/>
      <c r="ECE208" s="1114"/>
      <c r="ECF208" s="1114"/>
      <c r="ECG208" s="1114"/>
      <c r="ECH208" s="1114"/>
      <c r="ECI208" s="1114"/>
      <c r="ECJ208" s="1114"/>
      <c r="ECK208" s="1114"/>
      <c r="ECL208" s="1114"/>
      <c r="ECM208" s="1114"/>
      <c r="ECN208" s="1114"/>
      <c r="ECO208" s="1114"/>
      <c r="ECP208" s="1114"/>
      <c r="ECQ208" s="1114"/>
      <c r="ECR208" s="1114"/>
      <c r="ECS208" s="1114"/>
      <c r="ECT208" s="1114"/>
      <c r="ECU208" s="1114"/>
      <c r="ECV208" s="1114"/>
      <c r="ECW208" s="1114"/>
      <c r="ECX208" s="1114"/>
      <c r="ECY208" s="1114"/>
      <c r="ECZ208" s="1114"/>
      <c r="EDA208" s="1114"/>
      <c r="EDB208" s="1114"/>
      <c r="EDC208" s="1114"/>
      <c r="EDD208" s="1114"/>
      <c r="EDE208" s="1114"/>
      <c r="EDF208" s="1114"/>
      <c r="EDG208" s="1114"/>
      <c r="EDH208" s="1114"/>
      <c r="EDI208" s="1114"/>
      <c r="EDJ208" s="1114"/>
      <c r="EDK208" s="1114"/>
      <c r="EDL208" s="1114"/>
      <c r="EDM208" s="1114"/>
      <c r="EDN208" s="1114"/>
      <c r="EDO208" s="1114"/>
      <c r="EDP208" s="1114"/>
      <c r="EDQ208" s="1114"/>
      <c r="EDR208" s="1114"/>
      <c r="EDS208" s="1114"/>
      <c r="EDT208" s="1114"/>
      <c r="EDU208" s="1114"/>
      <c r="EDV208" s="1114"/>
      <c r="EDW208" s="1114"/>
      <c r="EDX208" s="1114"/>
      <c r="EDY208" s="1114"/>
      <c r="EDZ208" s="1114"/>
      <c r="EEA208" s="1114"/>
      <c r="EEB208" s="1114"/>
      <c r="EEC208" s="1114"/>
      <c r="EED208" s="1114"/>
      <c r="EEE208" s="1114"/>
      <c r="EEF208" s="1114"/>
      <c r="EEG208" s="1114"/>
      <c r="EEH208" s="1114"/>
      <c r="EEI208" s="1114"/>
      <c r="EEJ208" s="1114"/>
      <c r="EEK208" s="1114"/>
      <c r="EEL208" s="1114"/>
      <c r="EEM208" s="1114"/>
      <c r="EEN208" s="1114"/>
      <c r="EEO208" s="1114"/>
      <c r="EEP208" s="1114"/>
      <c r="EEQ208" s="1114"/>
      <c r="EER208" s="1114"/>
      <c r="EES208" s="1114"/>
      <c r="EET208" s="1114"/>
      <c r="EEU208" s="1114"/>
      <c r="EEV208" s="1114"/>
      <c r="EEW208" s="1114"/>
      <c r="EEX208" s="1114"/>
      <c r="EEY208" s="1114"/>
      <c r="EEZ208" s="1114"/>
      <c r="EFA208" s="1114"/>
      <c r="EFB208" s="1114"/>
      <c r="EFC208" s="1114"/>
      <c r="EFD208" s="1114"/>
      <c r="EFE208" s="1114"/>
      <c r="EFF208" s="1114"/>
      <c r="EFG208" s="1114"/>
      <c r="EFH208" s="1114"/>
      <c r="EFI208" s="1114"/>
      <c r="EFJ208" s="1114"/>
      <c r="EFK208" s="1114"/>
      <c r="EFL208" s="1114"/>
      <c r="EFM208" s="1114"/>
      <c r="EFN208" s="1114"/>
      <c r="EFO208" s="1114"/>
      <c r="EFP208" s="1114"/>
      <c r="EFQ208" s="1114"/>
      <c r="EFR208" s="1114"/>
      <c r="EFS208" s="1114"/>
      <c r="EFT208" s="1114"/>
      <c r="EFU208" s="1114"/>
      <c r="EFV208" s="1114"/>
      <c r="EFW208" s="1114"/>
      <c r="EFX208" s="1114"/>
      <c r="EFY208" s="1114"/>
      <c r="EFZ208" s="1114"/>
      <c r="EGA208" s="1114"/>
      <c r="EGB208" s="1114"/>
      <c r="EGC208" s="1114"/>
      <c r="EGD208" s="1114"/>
      <c r="EGE208" s="1114"/>
      <c r="EGF208" s="1114"/>
      <c r="EGG208" s="1114"/>
      <c r="EGH208" s="1114"/>
      <c r="EGI208" s="1114"/>
      <c r="EGJ208" s="1114"/>
      <c r="EGK208" s="1114"/>
      <c r="EGL208" s="1114"/>
      <c r="EGM208" s="1114"/>
      <c r="EGN208" s="1114"/>
      <c r="EGO208" s="1114"/>
      <c r="EGP208" s="1114"/>
      <c r="EGQ208" s="1114"/>
      <c r="EGR208" s="1114"/>
      <c r="EGS208" s="1114"/>
      <c r="EGT208" s="1114"/>
      <c r="EGU208" s="1114"/>
      <c r="EGV208" s="1114"/>
      <c r="EGW208" s="1114"/>
      <c r="EGX208" s="1114"/>
      <c r="EGY208" s="1114"/>
      <c r="EGZ208" s="1114"/>
      <c r="EHA208" s="1114"/>
      <c r="EHB208" s="1114"/>
      <c r="EHC208" s="1114"/>
      <c r="EHD208" s="1114"/>
      <c r="EHE208" s="1114"/>
      <c r="EHF208" s="1114"/>
      <c r="EHG208" s="1114"/>
      <c r="EHH208" s="1114"/>
      <c r="EHI208" s="1114"/>
      <c r="EHJ208" s="1114"/>
      <c r="EHK208" s="1114"/>
      <c r="EHL208" s="1114"/>
      <c r="EHM208" s="1114"/>
      <c r="EHN208" s="1114"/>
      <c r="EHO208" s="1114"/>
      <c r="EHP208" s="1114"/>
      <c r="EHQ208" s="1114"/>
      <c r="EHR208" s="1114"/>
      <c r="EHS208" s="1114"/>
      <c r="EHT208" s="1114"/>
      <c r="EHU208" s="1114"/>
      <c r="EHV208" s="1114"/>
      <c r="EHW208" s="1114"/>
      <c r="EHX208" s="1114"/>
      <c r="EHY208" s="1114"/>
      <c r="EHZ208" s="1114"/>
      <c r="EIA208" s="1114"/>
      <c r="EIB208" s="1114"/>
      <c r="EIC208" s="1114"/>
      <c r="EID208" s="1114"/>
      <c r="EIE208" s="1114"/>
      <c r="EIF208" s="1114"/>
      <c r="EIG208" s="1114"/>
      <c r="EIH208" s="1114"/>
      <c r="EII208" s="1114"/>
      <c r="EIJ208" s="1114"/>
      <c r="EIK208" s="1114"/>
      <c r="EIL208" s="1114"/>
      <c r="EIM208" s="1114"/>
      <c r="EIN208" s="1114"/>
      <c r="EIO208" s="1114"/>
      <c r="EIP208" s="1114"/>
      <c r="EIQ208" s="1114"/>
      <c r="EIR208" s="1114"/>
      <c r="EIS208" s="1114"/>
      <c r="EIT208" s="1114"/>
      <c r="EIU208" s="1114"/>
      <c r="EIV208" s="1114"/>
      <c r="EIW208" s="1114"/>
      <c r="EIX208" s="1114"/>
      <c r="EIY208" s="1114"/>
      <c r="EIZ208" s="1114"/>
      <c r="EJA208" s="1114"/>
      <c r="EJB208" s="1114"/>
      <c r="EJC208" s="1114"/>
      <c r="EJD208" s="1114"/>
      <c r="EJE208" s="1114"/>
      <c r="EJF208" s="1114"/>
      <c r="EJG208" s="1114"/>
      <c r="EJH208" s="1114"/>
      <c r="EJI208" s="1114"/>
      <c r="EJJ208" s="1114"/>
      <c r="EJK208" s="1114"/>
      <c r="EJL208" s="1114"/>
      <c r="EJM208" s="1114"/>
      <c r="EJN208" s="1114"/>
      <c r="EJO208" s="1114"/>
      <c r="EJP208" s="1114"/>
      <c r="EJQ208" s="1114"/>
      <c r="EJR208" s="1114"/>
      <c r="EJS208" s="1114"/>
      <c r="EJT208" s="1114"/>
      <c r="EJU208" s="1114"/>
      <c r="EJV208" s="1114"/>
      <c r="EJW208" s="1114"/>
      <c r="EJX208" s="1114"/>
      <c r="EJY208" s="1114"/>
      <c r="EJZ208" s="1114"/>
      <c r="EKA208" s="1114"/>
      <c r="EKB208" s="1114"/>
      <c r="EKC208" s="1114"/>
      <c r="EKD208" s="1114"/>
      <c r="EKE208" s="1114"/>
      <c r="EKF208" s="1114"/>
      <c r="EKG208" s="1114"/>
      <c r="EKH208" s="1114"/>
      <c r="EKI208" s="1114"/>
      <c r="EKJ208" s="1114"/>
      <c r="EKK208" s="1114"/>
      <c r="EKL208" s="1114"/>
      <c r="EKM208" s="1114"/>
      <c r="EKN208" s="1114"/>
      <c r="EKO208" s="1114"/>
      <c r="EKP208" s="1114"/>
      <c r="EKQ208" s="1114"/>
      <c r="EKR208" s="1114"/>
      <c r="EKS208" s="1114"/>
      <c r="EKT208" s="1114"/>
      <c r="EKU208" s="1114"/>
      <c r="EKV208" s="1114"/>
      <c r="EKW208" s="1114"/>
      <c r="EKX208" s="1114"/>
      <c r="EKY208" s="1114"/>
      <c r="EKZ208" s="1114"/>
      <c r="ELA208" s="1114"/>
      <c r="ELB208" s="1114"/>
      <c r="ELC208" s="1114"/>
      <c r="ELD208" s="1114"/>
      <c r="ELE208" s="1114"/>
      <c r="ELF208" s="1114"/>
      <c r="ELG208" s="1114"/>
      <c r="ELH208" s="1114"/>
      <c r="ELI208" s="1114"/>
      <c r="ELJ208" s="1114"/>
      <c r="ELK208" s="1114"/>
      <c r="ELL208" s="1114"/>
      <c r="ELM208" s="1114"/>
      <c r="ELN208" s="1114"/>
      <c r="ELO208" s="1114"/>
      <c r="ELP208" s="1114"/>
      <c r="ELQ208" s="1114"/>
      <c r="ELR208" s="1114"/>
      <c r="ELS208" s="1114"/>
      <c r="ELT208" s="1114"/>
      <c r="ELU208" s="1114"/>
      <c r="ELV208" s="1114"/>
      <c r="ELW208" s="1114"/>
      <c r="ELX208" s="1114"/>
      <c r="ELY208" s="1114"/>
      <c r="ELZ208" s="1114"/>
      <c r="EMA208" s="1114"/>
      <c r="EMB208" s="1114"/>
      <c r="EMC208" s="1114"/>
      <c r="EMD208" s="1114"/>
      <c r="EME208" s="1114"/>
      <c r="EMF208" s="1114"/>
      <c r="EMG208" s="1114"/>
      <c r="EMH208" s="1114"/>
      <c r="EMI208" s="1114"/>
      <c r="EMJ208" s="1114"/>
      <c r="EMK208" s="1114"/>
      <c r="EML208" s="1114"/>
      <c r="EMM208" s="1114"/>
      <c r="EMN208" s="1114"/>
      <c r="EMO208" s="1114"/>
      <c r="EMP208" s="1114"/>
      <c r="EMQ208" s="1114"/>
      <c r="EMR208" s="1114"/>
      <c r="EMS208" s="1114"/>
      <c r="EMT208" s="1114"/>
      <c r="EMU208" s="1114"/>
      <c r="EMV208" s="1114"/>
      <c r="EMW208" s="1114"/>
      <c r="EMX208" s="1114"/>
      <c r="EMY208" s="1114"/>
      <c r="EMZ208" s="1114"/>
      <c r="ENA208" s="1114"/>
      <c r="ENB208" s="1114"/>
      <c r="ENC208" s="1114"/>
      <c r="END208" s="1114"/>
      <c r="ENE208" s="1114"/>
      <c r="ENF208" s="1114"/>
      <c r="ENG208" s="1114"/>
      <c r="ENH208" s="1114"/>
      <c r="ENI208" s="1114"/>
      <c r="ENJ208" s="1114"/>
      <c r="ENK208" s="1114"/>
      <c r="ENL208" s="1114"/>
      <c r="ENM208" s="1114"/>
      <c r="ENN208" s="1114"/>
      <c r="ENO208" s="1114"/>
      <c r="ENP208" s="1114"/>
      <c r="ENQ208" s="1114"/>
      <c r="ENR208" s="1114"/>
      <c r="ENS208" s="1114"/>
      <c r="ENT208" s="1114"/>
      <c r="ENU208" s="1114"/>
      <c r="ENV208" s="1114"/>
      <c r="ENW208" s="1114"/>
      <c r="ENX208" s="1114"/>
      <c r="ENY208" s="1114"/>
      <c r="ENZ208" s="1114"/>
      <c r="EOA208" s="1114"/>
      <c r="EOB208" s="1114"/>
      <c r="EOC208" s="1114"/>
      <c r="EOD208" s="1114"/>
      <c r="EOE208" s="1114"/>
      <c r="EOF208" s="1114"/>
      <c r="EOG208" s="1114"/>
      <c r="EOH208" s="1114"/>
      <c r="EOI208" s="1114"/>
      <c r="EOJ208" s="1114"/>
      <c r="EOK208" s="1114"/>
      <c r="EOL208" s="1114"/>
      <c r="EOM208" s="1114"/>
      <c r="EON208" s="1114"/>
      <c r="EOO208" s="1114"/>
      <c r="EOP208" s="1114"/>
      <c r="EOQ208" s="1114"/>
      <c r="EOR208" s="1114"/>
      <c r="EOS208" s="1114"/>
      <c r="EOT208" s="1114"/>
      <c r="EOU208" s="1114"/>
      <c r="EOV208" s="1114"/>
      <c r="EOW208" s="1114"/>
      <c r="EOX208" s="1114"/>
      <c r="EOY208" s="1114"/>
      <c r="EOZ208" s="1114"/>
      <c r="EPA208" s="1114"/>
      <c r="EPB208" s="1114"/>
      <c r="EPC208" s="1114"/>
      <c r="EPD208" s="1114"/>
      <c r="EPE208" s="1114"/>
      <c r="EPF208" s="1114"/>
      <c r="EPG208" s="1114"/>
      <c r="EPH208" s="1114"/>
      <c r="EPI208" s="1114"/>
      <c r="EPJ208" s="1114"/>
      <c r="EPK208" s="1114"/>
      <c r="EPL208" s="1114"/>
      <c r="EPM208" s="1114"/>
      <c r="EPN208" s="1114"/>
      <c r="EPO208" s="1114"/>
      <c r="EPP208" s="1114"/>
      <c r="EPQ208" s="1114"/>
      <c r="EPR208" s="1114"/>
      <c r="EPS208" s="1114"/>
      <c r="EPT208" s="1114"/>
      <c r="EPU208" s="1114"/>
      <c r="EPV208" s="1114"/>
      <c r="EPW208" s="1114"/>
      <c r="EPX208" s="1114"/>
      <c r="EPY208" s="1114"/>
      <c r="EPZ208" s="1114"/>
      <c r="EQA208" s="1114"/>
      <c r="EQB208" s="1114"/>
      <c r="EQC208" s="1114"/>
      <c r="EQD208" s="1114"/>
      <c r="EQE208" s="1114"/>
      <c r="EQF208" s="1114"/>
      <c r="EQG208" s="1114"/>
      <c r="EQH208" s="1114"/>
      <c r="EQI208" s="1114"/>
      <c r="EQJ208" s="1114"/>
      <c r="EQK208" s="1114"/>
      <c r="EQL208" s="1114"/>
      <c r="EQM208" s="1114"/>
      <c r="EQN208" s="1114"/>
      <c r="EQO208" s="1114"/>
      <c r="EQP208" s="1114"/>
      <c r="EQQ208" s="1114"/>
      <c r="EQR208" s="1114"/>
      <c r="EQS208" s="1114"/>
      <c r="EQT208" s="1114"/>
      <c r="EQU208" s="1114"/>
      <c r="EQV208" s="1114"/>
      <c r="EQW208" s="1114"/>
      <c r="EQX208" s="1114"/>
      <c r="EQY208" s="1114"/>
      <c r="EQZ208" s="1114"/>
      <c r="ERA208" s="1114"/>
      <c r="ERB208" s="1114"/>
      <c r="ERC208" s="1114"/>
      <c r="ERD208" s="1114"/>
      <c r="ERE208" s="1114"/>
      <c r="ERF208" s="1114"/>
      <c r="ERG208" s="1114"/>
      <c r="ERH208" s="1114"/>
      <c r="ERI208" s="1114"/>
      <c r="ERJ208" s="1114"/>
      <c r="ERK208" s="1114"/>
      <c r="ERL208" s="1114"/>
      <c r="ERM208" s="1114"/>
      <c r="ERN208" s="1114"/>
      <c r="ERO208" s="1114"/>
      <c r="ERP208" s="1114"/>
      <c r="ERQ208" s="1114"/>
      <c r="ERR208" s="1114"/>
      <c r="ERS208" s="1114"/>
      <c r="ERT208" s="1114"/>
      <c r="ERU208" s="1114"/>
      <c r="ERV208" s="1114"/>
      <c r="ERW208" s="1114"/>
      <c r="ERX208" s="1114"/>
      <c r="ERY208" s="1114"/>
      <c r="ERZ208" s="1114"/>
      <c r="ESA208" s="1114"/>
      <c r="ESB208" s="1114"/>
      <c r="ESC208" s="1114"/>
      <c r="ESD208" s="1114"/>
      <c r="ESE208" s="1114"/>
      <c r="ESF208" s="1114"/>
      <c r="ESG208" s="1114"/>
      <c r="ESH208" s="1114"/>
      <c r="ESI208" s="1114"/>
      <c r="ESJ208" s="1114"/>
      <c r="ESK208" s="1114"/>
      <c r="ESL208" s="1114"/>
      <c r="ESM208" s="1114"/>
      <c r="ESN208" s="1114"/>
      <c r="ESO208" s="1114"/>
      <c r="ESP208" s="1114"/>
      <c r="ESQ208" s="1114"/>
      <c r="ESR208" s="1114"/>
      <c r="ESS208" s="1114"/>
      <c r="EST208" s="1114"/>
      <c r="ESU208" s="1114"/>
      <c r="ESV208" s="1114"/>
      <c r="ESW208" s="1114"/>
      <c r="ESX208" s="1114"/>
      <c r="ESY208" s="1114"/>
      <c r="ESZ208" s="1114"/>
      <c r="ETA208" s="1114"/>
      <c r="ETB208" s="1114"/>
      <c r="ETC208" s="1114"/>
      <c r="ETD208" s="1114"/>
      <c r="ETE208" s="1114"/>
      <c r="ETF208" s="1114"/>
      <c r="ETG208" s="1114"/>
      <c r="ETH208" s="1114"/>
      <c r="ETI208" s="1114"/>
      <c r="ETJ208" s="1114"/>
      <c r="ETK208" s="1114"/>
      <c r="ETL208" s="1114"/>
      <c r="ETM208" s="1114"/>
      <c r="ETN208" s="1114"/>
      <c r="ETO208" s="1114"/>
      <c r="ETP208" s="1114"/>
      <c r="ETQ208" s="1114"/>
      <c r="ETR208" s="1114"/>
      <c r="ETS208" s="1114"/>
      <c r="ETT208" s="1114"/>
      <c r="ETU208" s="1114"/>
      <c r="ETV208" s="1114"/>
      <c r="ETW208" s="1114"/>
      <c r="ETX208" s="1114"/>
      <c r="ETY208" s="1114"/>
      <c r="ETZ208" s="1114"/>
      <c r="EUA208" s="1114"/>
      <c r="EUB208" s="1114"/>
      <c r="EUC208" s="1114"/>
      <c r="EUD208" s="1114"/>
      <c r="EUE208" s="1114"/>
      <c r="EUF208" s="1114"/>
      <c r="EUG208" s="1114"/>
      <c r="EUH208" s="1114"/>
      <c r="EUI208" s="1114"/>
      <c r="EUJ208" s="1114"/>
      <c r="EUK208" s="1114"/>
      <c r="EUL208" s="1114"/>
      <c r="EUM208" s="1114"/>
      <c r="EUN208" s="1114"/>
      <c r="EUO208" s="1114"/>
      <c r="EUP208" s="1114"/>
      <c r="EUQ208" s="1114"/>
      <c r="EUR208" s="1114"/>
      <c r="EUS208" s="1114"/>
      <c r="EUT208" s="1114"/>
      <c r="EUU208" s="1114"/>
      <c r="EUV208" s="1114"/>
      <c r="EUW208" s="1114"/>
      <c r="EUX208" s="1114"/>
      <c r="EUY208" s="1114"/>
      <c r="EUZ208" s="1114"/>
      <c r="EVA208" s="1114"/>
      <c r="EVB208" s="1114"/>
      <c r="EVC208" s="1114"/>
      <c r="EVD208" s="1114"/>
      <c r="EVE208" s="1114"/>
      <c r="EVF208" s="1114"/>
      <c r="EVG208" s="1114"/>
      <c r="EVH208" s="1114"/>
      <c r="EVI208" s="1114"/>
      <c r="EVJ208" s="1114"/>
      <c r="EVK208" s="1114"/>
      <c r="EVL208" s="1114"/>
      <c r="EVM208" s="1114"/>
      <c r="EVN208" s="1114"/>
      <c r="EVO208" s="1114"/>
      <c r="EVP208" s="1114"/>
      <c r="EVQ208" s="1114"/>
      <c r="EVR208" s="1114"/>
      <c r="EVS208" s="1114"/>
      <c r="EVT208" s="1114"/>
      <c r="EVU208" s="1114"/>
      <c r="EVV208" s="1114"/>
      <c r="EVW208" s="1114"/>
      <c r="EVX208" s="1114"/>
      <c r="EVY208" s="1114"/>
      <c r="EVZ208" s="1114"/>
      <c r="EWA208" s="1114"/>
      <c r="EWB208" s="1114"/>
      <c r="EWC208" s="1114"/>
      <c r="EWD208" s="1114"/>
      <c r="EWE208" s="1114"/>
      <c r="EWF208" s="1114"/>
      <c r="EWG208" s="1114"/>
      <c r="EWH208" s="1114"/>
      <c r="EWI208" s="1114"/>
      <c r="EWJ208" s="1114"/>
      <c r="EWK208" s="1114"/>
      <c r="EWL208" s="1114"/>
      <c r="EWM208" s="1114"/>
      <c r="EWN208" s="1114"/>
      <c r="EWO208" s="1114"/>
      <c r="EWP208" s="1114"/>
      <c r="EWQ208" s="1114"/>
      <c r="EWR208" s="1114"/>
      <c r="EWS208" s="1114"/>
      <c r="EWT208" s="1114"/>
      <c r="EWU208" s="1114"/>
      <c r="EWV208" s="1114"/>
      <c r="EWW208" s="1114"/>
      <c r="EWX208" s="1114"/>
      <c r="EWY208" s="1114"/>
      <c r="EWZ208" s="1114"/>
      <c r="EXA208" s="1114"/>
      <c r="EXB208" s="1114"/>
      <c r="EXC208" s="1114"/>
      <c r="EXD208" s="1114"/>
      <c r="EXE208" s="1114"/>
      <c r="EXF208" s="1114"/>
      <c r="EXG208" s="1114"/>
      <c r="EXH208" s="1114"/>
      <c r="EXI208" s="1114"/>
      <c r="EXJ208" s="1114"/>
      <c r="EXK208" s="1114"/>
      <c r="EXL208" s="1114"/>
      <c r="EXM208" s="1114"/>
      <c r="EXN208" s="1114"/>
      <c r="EXO208" s="1114"/>
      <c r="EXP208" s="1114"/>
      <c r="EXQ208" s="1114"/>
      <c r="EXR208" s="1114"/>
      <c r="EXS208" s="1114"/>
      <c r="EXT208" s="1114"/>
      <c r="EXU208" s="1114"/>
      <c r="EXV208" s="1114"/>
      <c r="EXW208" s="1114"/>
      <c r="EXX208" s="1114"/>
      <c r="EXY208" s="1114"/>
      <c r="EXZ208" s="1114"/>
      <c r="EYA208" s="1114"/>
      <c r="EYB208" s="1114"/>
      <c r="EYC208" s="1114"/>
      <c r="EYD208" s="1114"/>
      <c r="EYE208" s="1114"/>
      <c r="EYF208" s="1114"/>
      <c r="EYG208" s="1114"/>
      <c r="EYH208" s="1114"/>
      <c r="EYI208" s="1114"/>
      <c r="EYJ208" s="1114"/>
      <c r="EYK208" s="1114"/>
      <c r="EYL208" s="1114"/>
      <c r="EYM208" s="1114"/>
      <c r="EYN208" s="1114"/>
      <c r="EYO208" s="1114"/>
      <c r="EYP208" s="1114"/>
      <c r="EYQ208" s="1114"/>
      <c r="EYR208" s="1114"/>
      <c r="EYS208" s="1114"/>
      <c r="EYT208" s="1114"/>
      <c r="EYU208" s="1114"/>
      <c r="EYV208" s="1114"/>
      <c r="EYW208" s="1114"/>
      <c r="EYX208" s="1114"/>
      <c r="EYY208" s="1114"/>
      <c r="EYZ208" s="1114"/>
      <c r="EZA208" s="1114"/>
      <c r="EZB208" s="1114"/>
      <c r="EZC208" s="1114"/>
      <c r="EZD208" s="1114"/>
      <c r="EZE208" s="1114"/>
      <c r="EZF208" s="1114"/>
      <c r="EZG208" s="1114"/>
      <c r="EZH208" s="1114"/>
      <c r="EZI208" s="1114"/>
      <c r="EZJ208" s="1114"/>
      <c r="EZK208" s="1114"/>
      <c r="EZL208" s="1114"/>
      <c r="EZM208" s="1114"/>
      <c r="EZN208" s="1114"/>
      <c r="EZO208" s="1114"/>
      <c r="EZP208" s="1114"/>
      <c r="EZQ208" s="1114"/>
      <c r="EZR208" s="1114"/>
      <c r="EZS208" s="1114"/>
      <c r="EZT208" s="1114"/>
      <c r="EZU208" s="1114"/>
      <c r="EZV208" s="1114"/>
      <c r="EZW208" s="1114"/>
      <c r="EZX208" s="1114"/>
      <c r="EZY208" s="1114"/>
      <c r="EZZ208" s="1114"/>
      <c r="FAA208" s="1114"/>
      <c r="FAB208" s="1114"/>
      <c r="FAC208" s="1114"/>
      <c r="FAD208" s="1114"/>
      <c r="FAE208" s="1114"/>
      <c r="FAF208" s="1114"/>
      <c r="FAG208" s="1114"/>
      <c r="FAH208" s="1114"/>
      <c r="FAI208" s="1114"/>
      <c r="FAJ208" s="1114"/>
      <c r="FAK208" s="1114"/>
      <c r="FAL208" s="1114"/>
      <c r="FAM208" s="1114"/>
      <c r="FAN208" s="1114"/>
      <c r="FAO208" s="1114"/>
      <c r="FAP208" s="1114"/>
      <c r="FAQ208" s="1114"/>
      <c r="FAR208" s="1114"/>
      <c r="FAS208" s="1114"/>
      <c r="FAT208" s="1114"/>
      <c r="FAU208" s="1114"/>
      <c r="FAV208" s="1114"/>
      <c r="FAW208" s="1114"/>
      <c r="FAX208" s="1114"/>
      <c r="FAY208" s="1114"/>
      <c r="FAZ208" s="1114"/>
      <c r="FBA208" s="1114"/>
      <c r="FBB208" s="1114"/>
      <c r="FBC208" s="1114"/>
      <c r="FBD208" s="1114"/>
      <c r="FBE208" s="1114"/>
      <c r="FBF208" s="1114"/>
      <c r="FBG208" s="1114"/>
      <c r="FBH208" s="1114"/>
      <c r="FBI208" s="1114"/>
      <c r="FBJ208" s="1114"/>
      <c r="FBK208" s="1114"/>
      <c r="FBL208" s="1114"/>
      <c r="FBM208" s="1114"/>
      <c r="FBN208" s="1114"/>
      <c r="FBO208" s="1114"/>
      <c r="FBP208" s="1114"/>
      <c r="FBQ208" s="1114"/>
      <c r="FBR208" s="1114"/>
      <c r="FBS208" s="1114"/>
      <c r="FBT208" s="1114"/>
      <c r="FBU208" s="1114"/>
      <c r="FBV208" s="1114"/>
      <c r="FBW208" s="1114"/>
      <c r="FBX208" s="1114"/>
      <c r="FBY208" s="1114"/>
      <c r="FBZ208" s="1114"/>
      <c r="FCA208" s="1114"/>
      <c r="FCB208" s="1114"/>
      <c r="FCC208" s="1114"/>
      <c r="FCD208" s="1114"/>
      <c r="FCE208" s="1114"/>
      <c r="FCF208" s="1114"/>
      <c r="FCG208" s="1114"/>
      <c r="FCH208" s="1114"/>
      <c r="FCI208" s="1114"/>
      <c r="FCJ208" s="1114"/>
      <c r="FCK208" s="1114"/>
      <c r="FCL208" s="1114"/>
      <c r="FCM208" s="1114"/>
      <c r="FCN208" s="1114"/>
      <c r="FCO208" s="1114"/>
      <c r="FCP208" s="1114"/>
      <c r="FCQ208" s="1114"/>
      <c r="FCR208" s="1114"/>
      <c r="FCS208" s="1114"/>
      <c r="FCT208" s="1114"/>
      <c r="FCU208" s="1114"/>
      <c r="FCV208" s="1114"/>
      <c r="FCW208" s="1114"/>
      <c r="FCX208" s="1114"/>
      <c r="FCY208" s="1114"/>
      <c r="FCZ208" s="1114"/>
      <c r="FDA208" s="1114"/>
      <c r="FDB208" s="1114"/>
      <c r="FDC208" s="1114"/>
      <c r="FDD208" s="1114"/>
      <c r="FDE208" s="1114"/>
      <c r="FDF208" s="1114"/>
      <c r="FDG208" s="1114"/>
      <c r="FDH208" s="1114"/>
      <c r="FDI208" s="1114"/>
      <c r="FDJ208" s="1114"/>
      <c r="FDK208" s="1114"/>
      <c r="FDL208" s="1114"/>
      <c r="FDM208" s="1114"/>
      <c r="FDN208" s="1114"/>
      <c r="FDO208" s="1114"/>
      <c r="FDP208" s="1114"/>
      <c r="FDQ208" s="1114"/>
      <c r="FDR208" s="1114"/>
      <c r="FDS208" s="1114"/>
      <c r="FDT208" s="1114"/>
      <c r="FDU208" s="1114"/>
      <c r="FDV208" s="1114"/>
      <c r="FDW208" s="1114"/>
      <c r="FDX208" s="1114"/>
      <c r="FDY208" s="1114"/>
      <c r="FDZ208" s="1114"/>
      <c r="FEA208" s="1114"/>
      <c r="FEB208" s="1114"/>
      <c r="FEC208" s="1114"/>
      <c r="FED208" s="1114"/>
      <c r="FEE208" s="1114"/>
      <c r="FEF208" s="1114"/>
      <c r="FEG208" s="1114"/>
      <c r="FEH208" s="1114"/>
      <c r="FEI208" s="1114"/>
      <c r="FEJ208" s="1114"/>
      <c r="FEK208" s="1114"/>
      <c r="FEL208" s="1114"/>
      <c r="FEM208" s="1114"/>
      <c r="FEN208" s="1114"/>
      <c r="FEO208" s="1114"/>
      <c r="FEP208" s="1114"/>
      <c r="FEQ208" s="1114"/>
      <c r="FER208" s="1114"/>
      <c r="FES208" s="1114"/>
      <c r="FET208" s="1114"/>
      <c r="FEU208" s="1114"/>
      <c r="FEV208" s="1114"/>
      <c r="FEW208" s="1114"/>
      <c r="FEX208" s="1114"/>
      <c r="FEY208" s="1114"/>
      <c r="FEZ208" s="1114"/>
      <c r="FFA208" s="1114"/>
      <c r="FFB208" s="1114"/>
      <c r="FFC208" s="1114"/>
      <c r="FFD208" s="1114"/>
      <c r="FFE208" s="1114"/>
      <c r="FFF208" s="1114"/>
      <c r="FFG208" s="1114"/>
      <c r="FFH208" s="1114"/>
      <c r="FFI208" s="1114"/>
      <c r="FFJ208" s="1114"/>
      <c r="FFK208" s="1114"/>
      <c r="FFL208" s="1114"/>
      <c r="FFM208" s="1114"/>
      <c r="FFN208" s="1114"/>
      <c r="FFO208" s="1114"/>
      <c r="FFP208" s="1114"/>
      <c r="FFQ208" s="1114"/>
      <c r="FFR208" s="1114"/>
      <c r="FFS208" s="1114"/>
      <c r="FFT208" s="1114"/>
      <c r="FFU208" s="1114"/>
      <c r="FFV208" s="1114"/>
      <c r="FFW208" s="1114"/>
      <c r="FFX208" s="1114"/>
      <c r="FFY208" s="1114"/>
      <c r="FFZ208" s="1114"/>
      <c r="FGA208" s="1114"/>
      <c r="FGB208" s="1114"/>
      <c r="FGC208" s="1114"/>
      <c r="FGD208" s="1114"/>
      <c r="FGE208" s="1114"/>
      <c r="FGF208" s="1114"/>
      <c r="FGG208" s="1114"/>
      <c r="FGH208" s="1114"/>
      <c r="FGI208" s="1114"/>
      <c r="FGJ208" s="1114"/>
      <c r="FGK208" s="1114"/>
      <c r="FGL208" s="1114"/>
      <c r="FGM208" s="1114"/>
      <c r="FGN208" s="1114"/>
      <c r="FGO208" s="1114"/>
      <c r="FGP208" s="1114"/>
      <c r="FGQ208" s="1114"/>
      <c r="FGR208" s="1114"/>
      <c r="FGS208" s="1114"/>
      <c r="FGT208" s="1114"/>
      <c r="FGU208" s="1114"/>
      <c r="FGV208" s="1114"/>
      <c r="FGW208" s="1114"/>
      <c r="FGX208" s="1114"/>
      <c r="FGY208" s="1114"/>
      <c r="FGZ208" s="1114"/>
      <c r="FHA208" s="1114"/>
      <c r="FHB208" s="1114"/>
      <c r="FHC208" s="1114"/>
      <c r="FHD208" s="1114"/>
      <c r="FHE208" s="1114"/>
      <c r="FHF208" s="1114"/>
      <c r="FHG208" s="1114"/>
      <c r="FHH208" s="1114"/>
      <c r="FHI208" s="1114"/>
      <c r="FHJ208" s="1114"/>
      <c r="FHK208" s="1114"/>
      <c r="FHL208" s="1114"/>
      <c r="FHM208" s="1114"/>
      <c r="FHN208" s="1114"/>
      <c r="FHO208" s="1114"/>
      <c r="FHP208" s="1114"/>
      <c r="FHQ208" s="1114"/>
      <c r="FHR208" s="1114"/>
      <c r="FHS208" s="1114"/>
      <c r="FHT208" s="1114"/>
      <c r="FHU208" s="1114"/>
      <c r="FHV208" s="1114"/>
      <c r="FHW208" s="1114"/>
      <c r="FHX208" s="1114"/>
      <c r="FHY208" s="1114"/>
      <c r="FHZ208" s="1114"/>
      <c r="FIA208" s="1114"/>
      <c r="FIB208" s="1114"/>
      <c r="FIC208" s="1114"/>
      <c r="FID208" s="1114"/>
      <c r="FIE208" s="1114"/>
      <c r="FIF208" s="1114"/>
      <c r="FIG208" s="1114"/>
      <c r="FIH208" s="1114"/>
      <c r="FII208" s="1114"/>
      <c r="FIJ208" s="1114"/>
      <c r="FIK208" s="1114"/>
      <c r="FIL208" s="1114"/>
      <c r="FIM208" s="1114"/>
      <c r="FIN208" s="1114"/>
      <c r="FIO208" s="1114"/>
      <c r="FIP208" s="1114"/>
      <c r="FIQ208" s="1114"/>
      <c r="FIR208" s="1114"/>
      <c r="FIS208" s="1114"/>
      <c r="FIT208" s="1114"/>
      <c r="FIU208" s="1114"/>
      <c r="FIV208" s="1114"/>
      <c r="FIW208" s="1114"/>
      <c r="FIX208" s="1114"/>
      <c r="FIY208" s="1114"/>
      <c r="FIZ208" s="1114"/>
      <c r="FJA208" s="1114"/>
      <c r="FJB208" s="1114"/>
      <c r="FJC208" s="1114"/>
      <c r="FJD208" s="1114"/>
      <c r="FJE208" s="1114"/>
      <c r="FJF208" s="1114"/>
      <c r="FJG208" s="1114"/>
      <c r="FJH208" s="1114"/>
      <c r="FJI208" s="1114"/>
      <c r="FJJ208" s="1114"/>
      <c r="FJK208" s="1114"/>
      <c r="FJL208" s="1114"/>
      <c r="FJM208" s="1114"/>
      <c r="FJN208" s="1114"/>
      <c r="FJO208" s="1114"/>
      <c r="FJP208" s="1114"/>
      <c r="FJQ208" s="1114"/>
      <c r="FJR208" s="1114"/>
      <c r="FJS208" s="1114"/>
      <c r="FJT208" s="1114"/>
      <c r="FJU208" s="1114"/>
      <c r="FJV208" s="1114"/>
      <c r="FJW208" s="1114"/>
      <c r="FJX208" s="1114"/>
      <c r="FJY208" s="1114"/>
      <c r="FJZ208" s="1114"/>
      <c r="FKA208" s="1114"/>
      <c r="FKB208" s="1114"/>
      <c r="FKC208" s="1114"/>
      <c r="FKD208" s="1114"/>
      <c r="FKE208" s="1114"/>
      <c r="FKF208" s="1114"/>
      <c r="FKG208" s="1114"/>
      <c r="FKH208" s="1114"/>
      <c r="FKI208" s="1114"/>
      <c r="FKJ208" s="1114"/>
      <c r="FKK208" s="1114"/>
      <c r="FKL208" s="1114"/>
      <c r="FKM208" s="1114"/>
      <c r="FKN208" s="1114"/>
      <c r="FKO208" s="1114"/>
      <c r="FKP208" s="1114"/>
      <c r="FKQ208" s="1114"/>
      <c r="FKR208" s="1114"/>
      <c r="FKS208" s="1114"/>
      <c r="FKT208" s="1114"/>
      <c r="FKU208" s="1114"/>
      <c r="FKV208" s="1114"/>
      <c r="FKW208" s="1114"/>
      <c r="FKX208" s="1114"/>
      <c r="FKY208" s="1114"/>
      <c r="FKZ208" s="1114"/>
      <c r="FLA208" s="1114"/>
      <c r="FLB208" s="1114"/>
      <c r="FLC208" s="1114"/>
      <c r="FLD208" s="1114"/>
      <c r="FLE208" s="1114"/>
      <c r="FLF208" s="1114"/>
      <c r="FLG208" s="1114"/>
      <c r="FLH208" s="1114"/>
      <c r="FLI208" s="1114"/>
      <c r="FLJ208" s="1114"/>
      <c r="FLK208" s="1114"/>
      <c r="FLL208" s="1114"/>
      <c r="FLM208" s="1114"/>
      <c r="FLN208" s="1114"/>
      <c r="FLO208" s="1114"/>
      <c r="FLP208" s="1114"/>
      <c r="FLQ208" s="1114"/>
      <c r="FLR208" s="1114"/>
      <c r="FLS208" s="1114"/>
      <c r="FLT208" s="1114"/>
      <c r="FLU208" s="1114"/>
      <c r="FLV208" s="1114"/>
      <c r="FLW208" s="1114"/>
      <c r="FLX208" s="1114"/>
      <c r="FLY208" s="1114"/>
      <c r="FLZ208" s="1114"/>
      <c r="FMA208" s="1114"/>
      <c r="FMB208" s="1114"/>
      <c r="FMC208" s="1114"/>
      <c r="FMD208" s="1114"/>
      <c r="FME208" s="1114"/>
      <c r="FMF208" s="1114"/>
      <c r="FMG208" s="1114"/>
      <c r="FMH208" s="1114"/>
      <c r="FMI208" s="1114"/>
      <c r="FMJ208" s="1114"/>
      <c r="FMK208" s="1114"/>
      <c r="FML208" s="1114"/>
      <c r="FMM208" s="1114"/>
      <c r="FMN208" s="1114"/>
      <c r="FMO208" s="1114"/>
      <c r="FMP208" s="1114"/>
      <c r="FMQ208" s="1114"/>
      <c r="FMR208" s="1114"/>
      <c r="FMS208" s="1114"/>
      <c r="FMT208" s="1114"/>
      <c r="FMU208" s="1114"/>
      <c r="FMV208" s="1114"/>
      <c r="FMW208" s="1114"/>
      <c r="FMX208" s="1114"/>
      <c r="FMY208" s="1114"/>
      <c r="FMZ208" s="1114"/>
      <c r="FNA208" s="1114"/>
      <c r="FNB208" s="1114"/>
      <c r="FNC208" s="1114"/>
      <c r="FND208" s="1114"/>
      <c r="FNE208" s="1114"/>
      <c r="FNF208" s="1114"/>
      <c r="FNG208" s="1114"/>
      <c r="FNH208" s="1114"/>
      <c r="FNI208" s="1114"/>
      <c r="FNJ208" s="1114"/>
      <c r="FNK208" s="1114"/>
      <c r="FNL208" s="1114"/>
      <c r="FNM208" s="1114"/>
      <c r="FNN208" s="1114"/>
      <c r="FNO208" s="1114"/>
      <c r="FNP208" s="1114"/>
      <c r="FNQ208" s="1114"/>
      <c r="FNR208" s="1114"/>
      <c r="FNS208" s="1114"/>
      <c r="FNT208" s="1114"/>
      <c r="FNU208" s="1114"/>
      <c r="FNV208" s="1114"/>
      <c r="FNW208" s="1114"/>
      <c r="FNX208" s="1114"/>
      <c r="FNY208" s="1114"/>
      <c r="FNZ208" s="1114"/>
      <c r="FOA208" s="1114"/>
      <c r="FOB208" s="1114"/>
      <c r="FOC208" s="1114"/>
      <c r="FOD208" s="1114"/>
      <c r="FOE208" s="1114"/>
      <c r="FOF208" s="1114"/>
      <c r="FOG208" s="1114"/>
      <c r="FOH208" s="1114"/>
      <c r="FOI208" s="1114"/>
      <c r="FOJ208" s="1114"/>
      <c r="FOK208" s="1114"/>
      <c r="FOL208" s="1114"/>
      <c r="FOM208" s="1114"/>
      <c r="FON208" s="1114"/>
      <c r="FOO208" s="1114"/>
      <c r="FOP208" s="1114"/>
      <c r="FOQ208" s="1114"/>
      <c r="FOR208" s="1114"/>
      <c r="FOS208" s="1114"/>
      <c r="FOT208" s="1114"/>
      <c r="FOU208" s="1114"/>
      <c r="FOV208" s="1114"/>
      <c r="FOW208" s="1114"/>
      <c r="FOX208" s="1114"/>
      <c r="FOY208" s="1114"/>
      <c r="FOZ208" s="1114"/>
      <c r="FPA208" s="1114"/>
      <c r="FPB208" s="1114"/>
      <c r="FPC208" s="1114"/>
      <c r="FPD208" s="1114"/>
      <c r="FPE208" s="1114"/>
      <c r="FPF208" s="1114"/>
      <c r="FPG208" s="1114"/>
      <c r="FPH208" s="1114"/>
      <c r="FPI208" s="1114"/>
      <c r="FPJ208" s="1114"/>
      <c r="FPK208" s="1114"/>
      <c r="FPL208" s="1114"/>
      <c r="FPM208" s="1114"/>
      <c r="FPN208" s="1114"/>
      <c r="FPO208" s="1114"/>
      <c r="FPP208" s="1114"/>
      <c r="FPQ208" s="1114"/>
      <c r="FPR208" s="1114"/>
      <c r="FPS208" s="1114"/>
      <c r="FPT208" s="1114"/>
      <c r="FPU208" s="1114"/>
      <c r="FPV208" s="1114"/>
      <c r="FPW208" s="1114"/>
      <c r="FPX208" s="1114"/>
      <c r="FPY208" s="1114"/>
      <c r="FPZ208" s="1114"/>
      <c r="FQA208" s="1114"/>
      <c r="FQB208" s="1114"/>
      <c r="FQC208" s="1114"/>
      <c r="FQD208" s="1114"/>
      <c r="FQE208" s="1114"/>
      <c r="FQF208" s="1114"/>
      <c r="FQG208" s="1114"/>
      <c r="FQH208" s="1114"/>
      <c r="FQI208" s="1114"/>
      <c r="FQJ208" s="1114"/>
      <c r="FQK208" s="1114"/>
      <c r="FQL208" s="1114"/>
      <c r="FQM208" s="1114"/>
      <c r="FQN208" s="1114"/>
      <c r="FQO208" s="1114"/>
      <c r="FQP208" s="1114"/>
      <c r="FQQ208" s="1114"/>
      <c r="FQR208" s="1114"/>
      <c r="FQS208" s="1114"/>
      <c r="FQT208" s="1114"/>
      <c r="FQU208" s="1114"/>
      <c r="FQV208" s="1114"/>
      <c r="FQW208" s="1114"/>
      <c r="FQX208" s="1114"/>
      <c r="FQY208" s="1114"/>
      <c r="FQZ208" s="1114"/>
      <c r="FRA208" s="1114"/>
      <c r="FRB208" s="1114"/>
      <c r="FRC208" s="1114"/>
      <c r="FRD208" s="1114"/>
      <c r="FRE208" s="1114"/>
      <c r="FRF208" s="1114"/>
      <c r="FRG208" s="1114"/>
      <c r="FRH208" s="1114"/>
      <c r="FRI208" s="1114"/>
      <c r="FRJ208" s="1114"/>
      <c r="FRK208" s="1114"/>
      <c r="FRL208" s="1114"/>
      <c r="FRM208" s="1114"/>
      <c r="FRN208" s="1114"/>
      <c r="FRO208" s="1114"/>
      <c r="FRP208" s="1114"/>
      <c r="FRQ208" s="1114"/>
      <c r="FRR208" s="1114"/>
      <c r="FRS208" s="1114"/>
      <c r="FRT208" s="1114"/>
      <c r="FRU208" s="1114"/>
      <c r="FRV208" s="1114"/>
      <c r="FRW208" s="1114"/>
      <c r="FRX208" s="1114"/>
      <c r="FRY208" s="1114"/>
      <c r="FRZ208" s="1114"/>
      <c r="FSA208" s="1114"/>
      <c r="FSB208" s="1114"/>
      <c r="FSC208" s="1114"/>
      <c r="FSD208" s="1114"/>
      <c r="FSE208" s="1114"/>
      <c r="FSF208" s="1114"/>
      <c r="FSG208" s="1114"/>
      <c r="FSH208" s="1114"/>
      <c r="FSI208" s="1114"/>
      <c r="FSJ208" s="1114"/>
      <c r="FSK208" s="1114"/>
      <c r="FSL208" s="1114"/>
      <c r="FSM208" s="1114"/>
      <c r="FSN208" s="1114"/>
      <c r="FSO208" s="1114"/>
      <c r="FSP208" s="1114"/>
      <c r="FSQ208" s="1114"/>
      <c r="FSR208" s="1114"/>
      <c r="FSS208" s="1114"/>
      <c r="FST208" s="1114"/>
      <c r="FSU208" s="1114"/>
      <c r="FSV208" s="1114"/>
      <c r="FSW208" s="1114"/>
      <c r="FSX208" s="1114"/>
      <c r="FSY208" s="1114"/>
      <c r="FSZ208" s="1114"/>
      <c r="FTA208" s="1114"/>
      <c r="FTB208" s="1114"/>
      <c r="FTC208" s="1114"/>
      <c r="FTD208" s="1114"/>
      <c r="FTE208" s="1114"/>
      <c r="FTF208" s="1114"/>
      <c r="FTG208" s="1114"/>
      <c r="FTH208" s="1114"/>
      <c r="FTI208" s="1114"/>
      <c r="FTJ208" s="1114"/>
      <c r="FTK208" s="1114"/>
      <c r="FTL208" s="1114"/>
      <c r="FTM208" s="1114"/>
      <c r="FTN208" s="1114"/>
      <c r="FTO208" s="1114"/>
      <c r="FTP208" s="1114"/>
      <c r="FTQ208" s="1114"/>
      <c r="FTR208" s="1114"/>
      <c r="FTS208" s="1114"/>
      <c r="FTT208" s="1114"/>
      <c r="FTU208" s="1114"/>
      <c r="FTV208" s="1114"/>
      <c r="FTW208" s="1114"/>
      <c r="FTX208" s="1114"/>
      <c r="FTY208" s="1114"/>
      <c r="FTZ208" s="1114"/>
      <c r="FUA208" s="1114"/>
      <c r="FUB208" s="1114"/>
      <c r="FUC208" s="1114"/>
      <c r="FUD208" s="1114"/>
      <c r="FUE208" s="1114"/>
      <c r="FUF208" s="1114"/>
      <c r="FUG208" s="1114"/>
      <c r="FUH208" s="1114"/>
      <c r="FUI208" s="1114"/>
      <c r="FUJ208" s="1114"/>
      <c r="FUK208" s="1114"/>
      <c r="FUL208" s="1114"/>
      <c r="FUM208" s="1114"/>
      <c r="FUN208" s="1114"/>
      <c r="FUO208" s="1114"/>
      <c r="FUP208" s="1114"/>
      <c r="FUQ208" s="1114"/>
      <c r="FUR208" s="1114"/>
      <c r="FUS208" s="1114"/>
      <c r="FUT208" s="1114"/>
      <c r="FUU208" s="1114"/>
      <c r="FUV208" s="1114"/>
      <c r="FUW208" s="1114"/>
      <c r="FUX208" s="1114"/>
      <c r="FUY208" s="1114"/>
      <c r="FUZ208" s="1114"/>
      <c r="FVA208" s="1114"/>
      <c r="FVB208" s="1114"/>
      <c r="FVC208" s="1114"/>
      <c r="FVD208" s="1114"/>
      <c r="FVE208" s="1114"/>
      <c r="FVF208" s="1114"/>
      <c r="FVG208" s="1114"/>
      <c r="FVH208" s="1114"/>
      <c r="FVI208" s="1114"/>
      <c r="FVJ208" s="1114"/>
      <c r="FVK208" s="1114"/>
      <c r="FVL208" s="1114"/>
      <c r="FVM208" s="1114"/>
      <c r="FVN208" s="1114"/>
      <c r="FVO208" s="1114"/>
      <c r="FVP208" s="1114"/>
      <c r="FVQ208" s="1114"/>
      <c r="FVR208" s="1114"/>
      <c r="FVS208" s="1114"/>
      <c r="FVT208" s="1114"/>
      <c r="FVU208" s="1114"/>
      <c r="FVV208" s="1114"/>
      <c r="FVW208" s="1114"/>
      <c r="FVX208" s="1114"/>
      <c r="FVY208" s="1114"/>
      <c r="FVZ208" s="1114"/>
      <c r="FWA208" s="1114"/>
      <c r="FWB208" s="1114"/>
      <c r="FWC208" s="1114"/>
      <c r="FWD208" s="1114"/>
      <c r="FWE208" s="1114"/>
      <c r="FWF208" s="1114"/>
      <c r="FWG208" s="1114"/>
      <c r="FWH208" s="1114"/>
      <c r="FWI208" s="1114"/>
      <c r="FWJ208" s="1114"/>
      <c r="FWK208" s="1114"/>
      <c r="FWL208" s="1114"/>
      <c r="FWM208" s="1114"/>
      <c r="FWN208" s="1114"/>
      <c r="FWO208" s="1114"/>
      <c r="FWP208" s="1114"/>
      <c r="FWQ208" s="1114"/>
      <c r="FWR208" s="1114"/>
      <c r="FWS208" s="1114"/>
      <c r="FWT208" s="1114"/>
      <c r="FWU208" s="1114"/>
      <c r="FWV208" s="1114"/>
      <c r="FWW208" s="1114"/>
      <c r="FWX208" s="1114"/>
      <c r="FWY208" s="1114"/>
      <c r="FWZ208" s="1114"/>
      <c r="FXA208" s="1114"/>
      <c r="FXB208" s="1114"/>
      <c r="FXC208" s="1114"/>
      <c r="FXD208" s="1114"/>
      <c r="FXE208" s="1114"/>
      <c r="FXF208" s="1114"/>
      <c r="FXG208" s="1114"/>
      <c r="FXH208" s="1114"/>
      <c r="FXI208" s="1114"/>
      <c r="FXJ208" s="1114"/>
      <c r="FXK208" s="1114"/>
      <c r="FXL208" s="1114"/>
      <c r="FXM208" s="1114"/>
      <c r="FXN208" s="1114"/>
      <c r="FXO208" s="1114"/>
      <c r="FXP208" s="1114"/>
      <c r="FXQ208" s="1114"/>
      <c r="FXR208" s="1114"/>
      <c r="FXS208" s="1114"/>
      <c r="FXT208" s="1114"/>
      <c r="FXU208" s="1114"/>
      <c r="FXV208" s="1114"/>
      <c r="FXW208" s="1114"/>
      <c r="FXX208" s="1114"/>
      <c r="FXY208" s="1114"/>
      <c r="FXZ208" s="1114"/>
      <c r="FYA208" s="1114"/>
      <c r="FYB208" s="1114"/>
      <c r="FYC208" s="1114"/>
      <c r="FYD208" s="1114"/>
      <c r="FYE208" s="1114"/>
      <c r="FYF208" s="1114"/>
      <c r="FYG208" s="1114"/>
      <c r="FYH208" s="1114"/>
      <c r="FYI208" s="1114"/>
      <c r="FYJ208" s="1114"/>
      <c r="FYK208" s="1114"/>
      <c r="FYL208" s="1114"/>
      <c r="FYM208" s="1114"/>
      <c r="FYN208" s="1114"/>
      <c r="FYO208" s="1114"/>
      <c r="FYP208" s="1114"/>
      <c r="FYQ208" s="1114"/>
      <c r="FYR208" s="1114"/>
      <c r="FYS208" s="1114"/>
      <c r="FYT208" s="1114"/>
      <c r="FYU208" s="1114"/>
      <c r="FYV208" s="1114"/>
      <c r="FYW208" s="1114"/>
      <c r="FYX208" s="1114"/>
      <c r="FYY208" s="1114"/>
      <c r="FYZ208" s="1114"/>
      <c r="FZA208" s="1114"/>
      <c r="FZB208" s="1114"/>
      <c r="FZC208" s="1114"/>
      <c r="FZD208" s="1114"/>
      <c r="FZE208" s="1114"/>
      <c r="FZF208" s="1114"/>
      <c r="FZG208" s="1114"/>
      <c r="FZH208" s="1114"/>
      <c r="FZI208" s="1114"/>
      <c r="FZJ208" s="1114"/>
      <c r="FZK208" s="1114"/>
      <c r="FZL208" s="1114"/>
      <c r="FZM208" s="1114"/>
      <c r="FZN208" s="1114"/>
      <c r="FZO208" s="1114"/>
      <c r="FZP208" s="1114"/>
      <c r="FZQ208" s="1114"/>
      <c r="FZR208" s="1114"/>
      <c r="FZS208" s="1114"/>
      <c r="FZT208" s="1114"/>
      <c r="FZU208" s="1114"/>
      <c r="FZV208" s="1114"/>
      <c r="FZW208" s="1114"/>
      <c r="FZX208" s="1114"/>
      <c r="FZY208" s="1114"/>
      <c r="FZZ208" s="1114"/>
      <c r="GAA208" s="1114"/>
      <c r="GAB208" s="1114"/>
      <c r="GAC208" s="1114"/>
      <c r="GAD208" s="1114"/>
      <c r="GAE208" s="1114"/>
      <c r="GAF208" s="1114"/>
      <c r="GAG208" s="1114"/>
      <c r="GAH208" s="1114"/>
      <c r="GAI208" s="1114"/>
      <c r="GAJ208" s="1114"/>
      <c r="GAK208" s="1114"/>
      <c r="GAL208" s="1114"/>
      <c r="GAM208" s="1114"/>
      <c r="GAN208" s="1114"/>
      <c r="GAO208" s="1114"/>
      <c r="GAP208" s="1114"/>
      <c r="GAQ208" s="1114"/>
      <c r="GAR208" s="1114"/>
      <c r="GAS208" s="1114"/>
      <c r="GAT208" s="1114"/>
      <c r="GAU208" s="1114"/>
      <c r="GAV208" s="1114"/>
      <c r="GAW208" s="1114"/>
      <c r="GAX208" s="1114"/>
      <c r="GAY208" s="1114"/>
      <c r="GAZ208" s="1114"/>
      <c r="GBA208" s="1114"/>
      <c r="GBB208" s="1114"/>
      <c r="GBC208" s="1114"/>
      <c r="GBD208" s="1114"/>
      <c r="GBE208" s="1114"/>
      <c r="GBF208" s="1114"/>
      <c r="GBG208" s="1114"/>
      <c r="GBH208" s="1114"/>
      <c r="GBI208" s="1114"/>
      <c r="GBJ208" s="1114"/>
      <c r="GBK208" s="1114"/>
      <c r="GBL208" s="1114"/>
      <c r="GBM208" s="1114"/>
      <c r="GBN208" s="1114"/>
      <c r="GBO208" s="1114"/>
      <c r="GBP208" s="1114"/>
      <c r="GBQ208" s="1114"/>
      <c r="GBR208" s="1114"/>
      <c r="GBS208" s="1114"/>
      <c r="GBT208" s="1114"/>
      <c r="GBU208" s="1114"/>
      <c r="GBV208" s="1114"/>
      <c r="GBW208" s="1114"/>
      <c r="GBX208" s="1114"/>
      <c r="GBY208" s="1114"/>
      <c r="GBZ208" s="1114"/>
      <c r="GCA208" s="1114"/>
      <c r="GCB208" s="1114"/>
      <c r="GCC208" s="1114"/>
      <c r="GCD208" s="1114"/>
      <c r="GCE208" s="1114"/>
      <c r="GCF208" s="1114"/>
      <c r="GCG208" s="1114"/>
      <c r="GCH208" s="1114"/>
      <c r="GCI208" s="1114"/>
      <c r="GCJ208" s="1114"/>
      <c r="GCK208" s="1114"/>
      <c r="GCL208" s="1114"/>
      <c r="GCM208" s="1114"/>
      <c r="GCN208" s="1114"/>
      <c r="GCO208" s="1114"/>
      <c r="GCP208" s="1114"/>
      <c r="GCQ208" s="1114"/>
      <c r="GCR208" s="1114"/>
      <c r="GCS208" s="1114"/>
      <c r="GCT208" s="1114"/>
      <c r="GCU208" s="1114"/>
      <c r="GCV208" s="1114"/>
      <c r="GCW208" s="1114"/>
      <c r="GCX208" s="1114"/>
      <c r="GCY208" s="1114"/>
      <c r="GCZ208" s="1114"/>
      <c r="GDA208" s="1114"/>
      <c r="GDB208" s="1114"/>
      <c r="GDC208" s="1114"/>
      <c r="GDD208" s="1114"/>
      <c r="GDE208" s="1114"/>
      <c r="GDF208" s="1114"/>
      <c r="GDG208" s="1114"/>
      <c r="GDH208" s="1114"/>
      <c r="GDI208" s="1114"/>
      <c r="GDJ208" s="1114"/>
      <c r="GDK208" s="1114"/>
      <c r="GDL208" s="1114"/>
      <c r="GDM208" s="1114"/>
      <c r="GDN208" s="1114"/>
      <c r="GDO208" s="1114"/>
      <c r="GDP208" s="1114"/>
      <c r="GDQ208" s="1114"/>
      <c r="GDR208" s="1114"/>
      <c r="GDS208" s="1114"/>
      <c r="GDT208" s="1114"/>
      <c r="GDU208" s="1114"/>
      <c r="GDV208" s="1114"/>
      <c r="GDW208" s="1114"/>
      <c r="GDX208" s="1114"/>
      <c r="GDY208" s="1114"/>
      <c r="GDZ208" s="1114"/>
      <c r="GEA208" s="1114"/>
      <c r="GEB208" s="1114"/>
      <c r="GEC208" s="1114"/>
      <c r="GED208" s="1114"/>
      <c r="GEE208" s="1114"/>
      <c r="GEF208" s="1114"/>
      <c r="GEG208" s="1114"/>
      <c r="GEH208" s="1114"/>
      <c r="GEI208" s="1114"/>
      <c r="GEJ208" s="1114"/>
      <c r="GEK208" s="1114"/>
      <c r="GEL208" s="1114"/>
      <c r="GEM208" s="1114"/>
      <c r="GEN208" s="1114"/>
      <c r="GEO208" s="1114"/>
      <c r="GEP208" s="1114"/>
      <c r="GEQ208" s="1114"/>
      <c r="GER208" s="1114"/>
      <c r="GES208" s="1114"/>
      <c r="GET208" s="1114"/>
      <c r="GEU208" s="1114"/>
      <c r="GEV208" s="1114"/>
      <c r="GEW208" s="1114"/>
      <c r="GEX208" s="1114"/>
      <c r="GEY208" s="1114"/>
      <c r="GEZ208" s="1114"/>
      <c r="GFA208" s="1114"/>
      <c r="GFB208" s="1114"/>
      <c r="GFC208" s="1114"/>
      <c r="GFD208" s="1114"/>
      <c r="GFE208" s="1114"/>
      <c r="GFF208" s="1114"/>
      <c r="GFG208" s="1114"/>
      <c r="GFH208" s="1114"/>
      <c r="GFI208" s="1114"/>
      <c r="GFJ208" s="1114"/>
      <c r="GFK208" s="1114"/>
      <c r="GFL208" s="1114"/>
      <c r="GFM208" s="1114"/>
      <c r="GFN208" s="1114"/>
      <c r="GFO208" s="1114"/>
      <c r="GFP208" s="1114"/>
      <c r="GFQ208" s="1114"/>
      <c r="GFR208" s="1114"/>
      <c r="GFS208" s="1114"/>
      <c r="GFT208" s="1114"/>
      <c r="GFU208" s="1114"/>
      <c r="GFV208" s="1114"/>
      <c r="GFW208" s="1114"/>
      <c r="GFX208" s="1114"/>
      <c r="GFY208" s="1114"/>
      <c r="GFZ208" s="1114"/>
      <c r="GGA208" s="1114"/>
      <c r="GGB208" s="1114"/>
      <c r="GGC208" s="1114"/>
      <c r="GGD208" s="1114"/>
      <c r="GGE208" s="1114"/>
      <c r="GGF208" s="1114"/>
      <c r="GGG208" s="1114"/>
      <c r="GGH208" s="1114"/>
      <c r="GGI208" s="1114"/>
      <c r="GGJ208" s="1114"/>
      <c r="GGK208" s="1114"/>
      <c r="GGL208" s="1114"/>
      <c r="GGM208" s="1114"/>
      <c r="GGN208" s="1114"/>
      <c r="GGO208" s="1114"/>
      <c r="GGP208" s="1114"/>
      <c r="GGQ208" s="1114"/>
      <c r="GGR208" s="1114"/>
      <c r="GGS208" s="1114"/>
      <c r="GGT208" s="1114"/>
      <c r="GGU208" s="1114"/>
      <c r="GGV208" s="1114"/>
      <c r="GGW208" s="1114"/>
      <c r="GGX208" s="1114"/>
      <c r="GGY208" s="1114"/>
      <c r="GGZ208" s="1114"/>
      <c r="GHA208" s="1114"/>
      <c r="GHB208" s="1114"/>
      <c r="GHC208" s="1114"/>
      <c r="GHD208" s="1114"/>
      <c r="GHE208" s="1114"/>
      <c r="GHF208" s="1114"/>
      <c r="GHG208" s="1114"/>
      <c r="GHH208" s="1114"/>
      <c r="GHI208" s="1114"/>
      <c r="GHJ208" s="1114"/>
      <c r="GHK208" s="1114"/>
      <c r="GHL208" s="1114"/>
      <c r="GHM208" s="1114"/>
      <c r="GHN208" s="1114"/>
      <c r="GHO208" s="1114"/>
      <c r="GHP208" s="1114"/>
      <c r="GHQ208" s="1114"/>
      <c r="GHR208" s="1114"/>
      <c r="GHS208" s="1114"/>
      <c r="GHT208" s="1114"/>
      <c r="GHU208" s="1114"/>
      <c r="GHV208" s="1114"/>
      <c r="GHW208" s="1114"/>
      <c r="GHX208" s="1114"/>
      <c r="GHY208" s="1114"/>
      <c r="GHZ208" s="1114"/>
      <c r="GIA208" s="1114"/>
      <c r="GIB208" s="1114"/>
      <c r="GIC208" s="1114"/>
      <c r="GID208" s="1114"/>
      <c r="GIE208" s="1114"/>
      <c r="GIF208" s="1114"/>
      <c r="GIG208" s="1114"/>
      <c r="GIH208" s="1114"/>
      <c r="GII208" s="1114"/>
      <c r="GIJ208" s="1114"/>
      <c r="GIK208" s="1114"/>
      <c r="GIL208" s="1114"/>
      <c r="GIM208" s="1114"/>
      <c r="GIN208" s="1114"/>
      <c r="GIO208" s="1114"/>
      <c r="GIP208" s="1114"/>
      <c r="GIQ208" s="1114"/>
      <c r="GIR208" s="1114"/>
      <c r="GIS208" s="1114"/>
      <c r="GIT208" s="1114"/>
      <c r="GIU208" s="1114"/>
      <c r="GIV208" s="1114"/>
      <c r="GIW208" s="1114"/>
      <c r="GIX208" s="1114"/>
      <c r="GIY208" s="1114"/>
      <c r="GIZ208" s="1114"/>
      <c r="GJA208" s="1114"/>
      <c r="GJB208" s="1114"/>
      <c r="GJC208" s="1114"/>
      <c r="GJD208" s="1114"/>
      <c r="GJE208" s="1114"/>
      <c r="GJF208" s="1114"/>
      <c r="GJG208" s="1114"/>
      <c r="GJH208" s="1114"/>
      <c r="GJI208" s="1114"/>
      <c r="GJJ208" s="1114"/>
      <c r="GJK208" s="1114"/>
      <c r="GJL208" s="1114"/>
      <c r="GJM208" s="1114"/>
      <c r="GJN208" s="1114"/>
      <c r="GJO208" s="1114"/>
      <c r="GJP208" s="1114"/>
      <c r="GJQ208" s="1114"/>
      <c r="GJR208" s="1114"/>
      <c r="GJS208" s="1114"/>
      <c r="GJT208" s="1114"/>
      <c r="GJU208" s="1114"/>
      <c r="GJV208" s="1114"/>
      <c r="GJW208" s="1114"/>
      <c r="GJX208" s="1114"/>
      <c r="GJY208" s="1114"/>
      <c r="GJZ208" s="1114"/>
      <c r="GKA208" s="1114"/>
      <c r="GKB208" s="1114"/>
      <c r="GKC208" s="1114"/>
      <c r="GKD208" s="1114"/>
      <c r="GKE208" s="1114"/>
      <c r="GKF208" s="1114"/>
      <c r="GKG208" s="1114"/>
      <c r="GKH208" s="1114"/>
      <c r="GKI208" s="1114"/>
      <c r="GKJ208" s="1114"/>
      <c r="GKK208" s="1114"/>
      <c r="GKL208" s="1114"/>
      <c r="GKM208" s="1114"/>
      <c r="GKN208" s="1114"/>
      <c r="GKO208" s="1114"/>
      <c r="GKP208" s="1114"/>
      <c r="GKQ208" s="1114"/>
      <c r="GKR208" s="1114"/>
      <c r="GKS208" s="1114"/>
      <c r="GKT208" s="1114"/>
      <c r="GKU208" s="1114"/>
      <c r="GKV208" s="1114"/>
      <c r="GKW208" s="1114"/>
      <c r="GKX208" s="1114"/>
      <c r="GKY208" s="1114"/>
      <c r="GKZ208" s="1114"/>
      <c r="GLA208" s="1114"/>
      <c r="GLB208" s="1114"/>
      <c r="GLC208" s="1114"/>
      <c r="GLD208" s="1114"/>
      <c r="GLE208" s="1114"/>
      <c r="GLF208" s="1114"/>
      <c r="GLG208" s="1114"/>
      <c r="GLH208" s="1114"/>
      <c r="GLI208" s="1114"/>
      <c r="GLJ208" s="1114"/>
      <c r="GLK208" s="1114"/>
      <c r="GLL208" s="1114"/>
      <c r="GLM208" s="1114"/>
      <c r="GLN208" s="1114"/>
      <c r="GLO208" s="1114"/>
      <c r="GLP208" s="1114"/>
      <c r="GLQ208" s="1114"/>
      <c r="GLR208" s="1114"/>
      <c r="GLS208" s="1114"/>
      <c r="GLT208" s="1114"/>
      <c r="GLU208" s="1114"/>
      <c r="GLV208" s="1114"/>
      <c r="GLW208" s="1114"/>
      <c r="GLX208" s="1114"/>
      <c r="GLY208" s="1114"/>
      <c r="GLZ208" s="1114"/>
      <c r="GMA208" s="1114"/>
      <c r="GMB208" s="1114"/>
      <c r="GMC208" s="1114"/>
      <c r="GMD208" s="1114"/>
      <c r="GME208" s="1114"/>
      <c r="GMF208" s="1114"/>
      <c r="GMG208" s="1114"/>
      <c r="GMH208" s="1114"/>
      <c r="GMI208" s="1114"/>
      <c r="GMJ208" s="1114"/>
      <c r="GMK208" s="1114"/>
      <c r="GML208" s="1114"/>
      <c r="GMM208" s="1114"/>
      <c r="GMN208" s="1114"/>
      <c r="GMO208" s="1114"/>
      <c r="GMP208" s="1114"/>
      <c r="GMQ208" s="1114"/>
      <c r="GMR208" s="1114"/>
      <c r="GMS208" s="1114"/>
      <c r="GMT208" s="1114"/>
      <c r="GMU208" s="1114"/>
      <c r="GMV208" s="1114"/>
      <c r="GMW208" s="1114"/>
      <c r="GMX208" s="1114"/>
      <c r="GMY208" s="1114"/>
      <c r="GMZ208" s="1114"/>
      <c r="GNA208" s="1114"/>
      <c r="GNB208" s="1114"/>
      <c r="GNC208" s="1114"/>
      <c r="GND208" s="1114"/>
      <c r="GNE208" s="1114"/>
      <c r="GNF208" s="1114"/>
      <c r="GNG208" s="1114"/>
      <c r="GNH208" s="1114"/>
      <c r="GNI208" s="1114"/>
      <c r="GNJ208" s="1114"/>
      <c r="GNK208" s="1114"/>
      <c r="GNL208" s="1114"/>
      <c r="GNM208" s="1114"/>
      <c r="GNN208" s="1114"/>
      <c r="GNO208" s="1114"/>
      <c r="GNP208" s="1114"/>
      <c r="GNQ208" s="1114"/>
      <c r="GNR208" s="1114"/>
      <c r="GNS208" s="1114"/>
      <c r="GNT208" s="1114"/>
      <c r="GNU208" s="1114"/>
      <c r="GNV208" s="1114"/>
      <c r="GNW208" s="1114"/>
      <c r="GNX208" s="1114"/>
      <c r="GNY208" s="1114"/>
      <c r="GNZ208" s="1114"/>
      <c r="GOA208" s="1114"/>
      <c r="GOB208" s="1114"/>
      <c r="GOC208" s="1114"/>
      <c r="GOD208" s="1114"/>
      <c r="GOE208" s="1114"/>
      <c r="GOF208" s="1114"/>
      <c r="GOG208" s="1114"/>
      <c r="GOH208" s="1114"/>
      <c r="GOI208" s="1114"/>
      <c r="GOJ208" s="1114"/>
      <c r="GOK208" s="1114"/>
      <c r="GOL208" s="1114"/>
      <c r="GOM208" s="1114"/>
      <c r="GON208" s="1114"/>
      <c r="GOO208" s="1114"/>
      <c r="GOP208" s="1114"/>
      <c r="GOQ208" s="1114"/>
      <c r="GOR208" s="1114"/>
      <c r="GOS208" s="1114"/>
      <c r="GOT208" s="1114"/>
      <c r="GOU208" s="1114"/>
      <c r="GOV208" s="1114"/>
      <c r="GOW208" s="1114"/>
      <c r="GOX208" s="1114"/>
      <c r="GOY208" s="1114"/>
      <c r="GOZ208" s="1114"/>
      <c r="GPA208" s="1114"/>
      <c r="GPB208" s="1114"/>
      <c r="GPC208" s="1114"/>
      <c r="GPD208" s="1114"/>
      <c r="GPE208" s="1114"/>
      <c r="GPF208" s="1114"/>
      <c r="GPG208" s="1114"/>
      <c r="GPH208" s="1114"/>
      <c r="GPI208" s="1114"/>
      <c r="GPJ208" s="1114"/>
      <c r="GPK208" s="1114"/>
      <c r="GPL208" s="1114"/>
      <c r="GPM208" s="1114"/>
      <c r="GPN208" s="1114"/>
      <c r="GPO208" s="1114"/>
      <c r="GPP208" s="1114"/>
      <c r="GPQ208" s="1114"/>
      <c r="GPR208" s="1114"/>
      <c r="GPS208" s="1114"/>
      <c r="GPT208" s="1114"/>
      <c r="GPU208" s="1114"/>
      <c r="GPV208" s="1114"/>
      <c r="GPW208" s="1114"/>
      <c r="GPX208" s="1114"/>
      <c r="GPY208" s="1114"/>
      <c r="GPZ208" s="1114"/>
      <c r="GQA208" s="1114"/>
      <c r="GQB208" s="1114"/>
      <c r="GQC208" s="1114"/>
      <c r="GQD208" s="1114"/>
      <c r="GQE208" s="1114"/>
      <c r="GQF208" s="1114"/>
      <c r="GQG208" s="1114"/>
      <c r="GQH208" s="1114"/>
      <c r="GQI208" s="1114"/>
      <c r="GQJ208" s="1114"/>
      <c r="GQK208" s="1114"/>
      <c r="GQL208" s="1114"/>
      <c r="GQM208" s="1114"/>
      <c r="GQN208" s="1114"/>
      <c r="GQO208" s="1114"/>
      <c r="GQP208" s="1114"/>
      <c r="GQQ208" s="1114"/>
      <c r="GQR208" s="1114"/>
      <c r="GQS208" s="1114"/>
      <c r="GQT208" s="1114"/>
      <c r="GQU208" s="1114"/>
      <c r="GQV208" s="1114"/>
      <c r="GQW208" s="1114"/>
      <c r="GQX208" s="1114"/>
      <c r="GQY208" s="1114"/>
      <c r="GQZ208" s="1114"/>
      <c r="GRA208" s="1114"/>
      <c r="GRB208" s="1114"/>
      <c r="GRC208" s="1114"/>
      <c r="GRD208" s="1114"/>
      <c r="GRE208" s="1114"/>
      <c r="GRF208" s="1114"/>
      <c r="GRG208" s="1114"/>
      <c r="GRH208" s="1114"/>
      <c r="GRI208" s="1114"/>
      <c r="GRJ208" s="1114"/>
      <c r="GRK208" s="1114"/>
      <c r="GRL208" s="1114"/>
      <c r="GRM208" s="1114"/>
      <c r="GRN208" s="1114"/>
      <c r="GRO208" s="1114"/>
      <c r="GRP208" s="1114"/>
      <c r="GRQ208" s="1114"/>
      <c r="GRR208" s="1114"/>
      <c r="GRS208" s="1114"/>
      <c r="GRT208" s="1114"/>
      <c r="GRU208" s="1114"/>
      <c r="GRV208" s="1114"/>
      <c r="GRW208" s="1114"/>
      <c r="GRX208" s="1114"/>
      <c r="GRY208" s="1114"/>
      <c r="GRZ208" s="1114"/>
      <c r="GSA208" s="1114"/>
      <c r="GSB208" s="1114"/>
      <c r="GSC208" s="1114"/>
      <c r="GSD208" s="1114"/>
      <c r="GSE208" s="1114"/>
      <c r="GSF208" s="1114"/>
      <c r="GSG208" s="1114"/>
      <c r="GSH208" s="1114"/>
      <c r="GSI208" s="1114"/>
      <c r="GSJ208" s="1114"/>
      <c r="GSK208" s="1114"/>
      <c r="GSL208" s="1114"/>
      <c r="GSM208" s="1114"/>
      <c r="GSN208" s="1114"/>
      <c r="GSO208" s="1114"/>
      <c r="GSP208" s="1114"/>
      <c r="GSQ208" s="1114"/>
      <c r="GSR208" s="1114"/>
      <c r="GSS208" s="1114"/>
      <c r="GST208" s="1114"/>
      <c r="GSU208" s="1114"/>
      <c r="GSV208" s="1114"/>
      <c r="GSW208" s="1114"/>
      <c r="GSX208" s="1114"/>
      <c r="GSY208" s="1114"/>
      <c r="GSZ208" s="1114"/>
      <c r="GTA208" s="1114"/>
      <c r="GTB208" s="1114"/>
      <c r="GTC208" s="1114"/>
      <c r="GTD208" s="1114"/>
      <c r="GTE208" s="1114"/>
      <c r="GTF208" s="1114"/>
      <c r="GTG208" s="1114"/>
      <c r="GTH208" s="1114"/>
      <c r="GTI208" s="1114"/>
      <c r="GTJ208" s="1114"/>
      <c r="GTK208" s="1114"/>
      <c r="GTL208" s="1114"/>
      <c r="GTM208" s="1114"/>
      <c r="GTN208" s="1114"/>
      <c r="GTO208" s="1114"/>
      <c r="GTP208" s="1114"/>
      <c r="GTQ208" s="1114"/>
      <c r="GTR208" s="1114"/>
      <c r="GTS208" s="1114"/>
      <c r="GTT208" s="1114"/>
      <c r="GTU208" s="1114"/>
      <c r="GTV208" s="1114"/>
      <c r="GTW208" s="1114"/>
      <c r="GTX208" s="1114"/>
      <c r="GTY208" s="1114"/>
      <c r="GTZ208" s="1114"/>
      <c r="GUA208" s="1114"/>
      <c r="GUB208" s="1114"/>
      <c r="GUC208" s="1114"/>
      <c r="GUD208" s="1114"/>
      <c r="GUE208" s="1114"/>
      <c r="GUF208" s="1114"/>
      <c r="GUG208" s="1114"/>
      <c r="GUH208" s="1114"/>
      <c r="GUI208" s="1114"/>
      <c r="GUJ208" s="1114"/>
      <c r="GUK208" s="1114"/>
      <c r="GUL208" s="1114"/>
      <c r="GUM208" s="1114"/>
      <c r="GUN208" s="1114"/>
      <c r="GUO208" s="1114"/>
      <c r="GUP208" s="1114"/>
      <c r="GUQ208" s="1114"/>
      <c r="GUR208" s="1114"/>
      <c r="GUS208" s="1114"/>
      <c r="GUT208" s="1114"/>
      <c r="GUU208" s="1114"/>
      <c r="GUV208" s="1114"/>
      <c r="GUW208" s="1114"/>
      <c r="GUX208" s="1114"/>
      <c r="GUY208" s="1114"/>
      <c r="GUZ208" s="1114"/>
      <c r="GVA208" s="1114"/>
      <c r="GVB208" s="1114"/>
      <c r="GVC208" s="1114"/>
      <c r="GVD208" s="1114"/>
      <c r="GVE208" s="1114"/>
      <c r="GVF208" s="1114"/>
      <c r="GVG208" s="1114"/>
      <c r="GVH208" s="1114"/>
      <c r="GVI208" s="1114"/>
      <c r="GVJ208" s="1114"/>
      <c r="GVK208" s="1114"/>
      <c r="GVL208" s="1114"/>
      <c r="GVM208" s="1114"/>
      <c r="GVN208" s="1114"/>
      <c r="GVO208" s="1114"/>
      <c r="GVP208" s="1114"/>
      <c r="GVQ208" s="1114"/>
      <c r="GVR208" s="1114"/>
      <c r="GVS208" s="1114"/>
      <c r="GVT208" s="1114"/>
      <c r="GVU208" s="1114"/>
      <c r="GVV208" s="1114"/>
      <c r="GVW208" s="1114"/>
      <c r="GVX208" s="1114"/>
      <c r="GVY208" s="1114"/>
      <c r="GVZ208" s="1114"/>
      <c r="GWA208" s="1114"/>
      <c r="GWB208" s="1114"/>
      <c r="GWC208" s="1114"/>
      <c r="GWD208" s="1114"/>
      <c r="GWE208" s="1114"/>
      <c r="GWF208" s="1114"/>
      <c r="GWG208" s="1114"/>
      <c r="GWH208" s="1114"/>
      <c r="GWI208" s="1114"/>
      <c r="GWJ208" s="1114"/>
      <c r="GWK208" s="1114"/>
      <c r="GWL208" s="1114"/>
      <c r="GWM208" s="1114"/>
      <c r="GWN208" s="1114"/>
      <c r="GWO208" s="1114"/>
      <c r="GWP208" s="1114"/>
      <c r="GWQ208" s="1114"/>
      <c r="GWR208" s="1114"/>
      <c r="GWS208" s="1114"/>
      <c r="GWT208" s="1114"/>
      <c r="GWU208" s="1114"/>
      <c r="GWV208" s="1114"/>
      <c r="GWW208" s="1114"/>
      <c r="GWX208" s="1114"/>
      <c r="GWY208" s="1114"/>
      <c r="GWZ208" s="1114"/>
      <c r="GXA208" s="1114"/>
      <c r="GXB208" s="1114"/>
      <c r="GXC208" s="1114"/>
      <c r="GXD208" s="1114"/>
      <c r="GXE208" s="1114"/>
      <c r="GXF208" s="1114"/>
      <c r="GXG208" s="1114"/>
      <c r="GXH208" s="1114"/>
      <c r="GXI208" s="1114"/>
      <c r="GXJ208" s="1114"/>
      <c r="GXK208" s="1114"/>
      <c r="GXL208" s="1114"/>
      <c r="GXM208" s="1114"/>
      <c r="GXN208" s="1114"/>
      <c r="GXO208" s="1114"/>
      <c r="GXP208" s="1114"/>
      <c r="GXQ208" s="1114"/>
      <c r="GXR208" s="1114"/>
      <c r="GXS208" s="1114"/>
      <c r="GXT208" s="1114"/>
      <c r="GXU208" s="1114"/>
      <c r="GXV208" s="1114"/>
      <c r="GXW208" s="1114"/>
      <c r="GXX208" s="1114"/>
      <c r="GXY208" s="1114"/>
      <c r="GXZ208" s="1114"/>
      <c r="GYA208" s="1114"/>
      <c r="GYB208" s="1114"/>
      <c r="GYC208" s="1114"/>
      <c r="GYD208" s="1114"/>
      <c r="GYE208" s="1114"/>
      <c r="GYF208" s="1114"/>
      <c r="GYG208" s="1114"/>
      <c r="GYH208" s="1114"/>
      <c r="GYI208" s="1114"/>
      <c r="GYJ208" s="1114"/>
      <c r="GYK208" s="1114"/>
      <c r="GYL208" s="1114"/>
      <c r="GYM208" s="1114"/>
      <c r="GYN208" s="1114"/>
      <c r="GYO208" s="1114"/>
      <c r="GYP208" s="1114"/>
      <c r="GYQ208" s="1114"/>
      <c r="GYR208" s="1114"/>
      <c r="GYS208" s="1114"/>
      <c r="GYT208" s="1114"/>
      <c r="GYU208" s="1114"/>
      <c r="GYV208" s="1114"/>
      <c r="GYW208" s="1114"/>
      <c r="GYX208" s="1114"/>
      <c r="GYY208" s="1114"/>
      <c r="GYZ208" s="1114"/>
      <c r="GZA208" s="1114"/>
      <c r="GZB208" s="1114"/>
      <c r="GZC208" s="1114"/>
      <c r="GZD208" s="1114"/>
      <c r="GZE208" s="1114"/>
      <c r="GZF208" s="1114"/>
      <c r="GZG208" s="1114"/>
      <c r="GZH208" s="1114"/>
      <c r="GZI208" s="1114"/>
      <c r="GZJ208" s="1114"/>
      <c r="GZK208" s="1114"/>
      <c r="GZL208" s="1114"/>
      <c r="GZM208" s="1114"/>
      <c r="GZN208" s="1114"/>
      <c r="GZO208" s="1114"/>
      <c r="GZP208" s="1114"/>
      <c r="GZQ208" s="1114"/>
      <c r="GZR208" s="1114"/>
      <c r="GZS208" s="1114"/>
      <c r="GZT208" s="1114"/>
      <c r="GZU208" s="1114"/>
      <c r="GZV208" s="1114"/>
      <c r="GZW208" s="1114"/>
      <c r="GZX208" s="1114"/>
      <c r="GZY208" s="1114"/>
      <c r="GZZ208" s="1114"/>
      <c r="HAA208" s="1114"/>
      <c r="HAB208" s="1114"/>
      <c r="HAC208" s="1114"/>
      <c r="HAD208" s="1114"/>
      <c r="HAE208" s="1114"/>
      <c r="HAF208" s="1114"/>
      <c r="HAG208" s="1114"/>
      <c r="HAH208" s="1114"/>
      <c r="HAI208" s="1114"/>
      <c r="HAJ208" s="1114"/>
      <c r="HAK208" s="1114"/>
      <c r="HAL208" s="1114"/>
      <c r="HAM208" s="1114"/>
      <c r="HAN208" s="1114"/>
      <c r="HAO208" s="1114"/>
      <c r="HAP208" s="1114"/>
      <c r="HAQ208" s="1114"/>
      <c r="HAR208" s="1114"/>
      <c r="HAS208" s="1114"/>
      <c r="HAT208" s="1114"/>
      <c r="HAU208" s="1114"/>
      <c r="HAV208" s="1114"/>
      <c r="HAW208" s="1114"/>
      <c r="HAX208" s="1114"/>
      <c r="HAY208" s="1114"/>
      <c r="HAZ208" s="1114"/>
      <c r="HBA208" s="1114"/>
      <c r="HBB208" s="1114"/>
      <c r="HBC208" s="1114"/>
      <c r="HBD208" s="1114"/>
      <c r="HBE208" s="1114"/>
      <c r="HBF208" s="1114"/>
      <c r="HBG208" s="1114"/>
      <c r="HBH208" s="1114"/>
      <c r="HBI208" s="1114"/>
      <c r="HBJ208" s="1114"/>
      <c r="HBK208" s="1114"/>
      <c r="HBL208" s="1114"/>
      <c r="HBM208" s="1114"/>
      <c r="HBN208" s="1114"/>
      <c r="HBO208" s="1114"/>
      <c r="HBP208" s="1114"/>
      <c r="HBQ208" s="1114"/>
      <c r="HBR208" s="1114"/>
      <c r="HBS208" s="1114"/>
      <c r="HBT208" s="1114"/>
      <c r="HBU208" s="1114"/>
      <c r="HBV208" s="1114"/>
      <c r="HBW208" s="1114"/>
      <c r="HBX208" s="1114"/>
      <c r="HBY208" s="1114"/>
      <c r="HBZ208" s="1114"/>
      <c r="HCA208" s="1114"/>
      <c r="HCB208" s="1114"/>
      <c r="HCC208" s="1114"/>
      <c r="HCD208" s="1114"/>
      <c r="HCE208" s="1114"/>
      <c r="HCF208" s="1114"/>
      <c r="HCG208" s="1114"/>
      <c r="HCH208" s="1114"/>
      <c r="HCI208" s="1114"/>
      <c r="HCJ208" s="1114"/>
      <c r="HCK208" s="1114"/>
      <c r="HCL208" s="1114"/>
      <c r="HCM208" s="1114"/>
      <c r="HCN208" s="1114"/>
      <c r="HCO208" s="1114"/>
      <c r="HCP208" s="1114"/>
      <c r="HCQ208" s="1114"/>
      <c r="HCR208" s="1114"/>
      <c r="HCS208" s="1114"/>
      <c r="HCT208" s="1114"/>
      <c r="HCU208" s="1114"/>
      <c r="HCV208" s="1114"/>
      <c r="HCW208" s="1114"/>
      <c r="HCX208" s="1114"/>
      <c r="HCY208" s="1114"/>
      <c r="HCZ208" s="1114"/>
      <c r="HDA208" s="1114"/>
      <c r="HDB208" s="1114"/>
      <c r="HDC208" s="1114"/>
      <c r="HDD208" s="1114"/>
      <c r="HDE208" s="1114"/>
      <c r="HDF208" s="1114"/>
      <c r="HDG208" s="1114"/>
      <c r="HDH208" s="1114"/>
      <c r="HDI208" s="1114"/>
      <c r="HDJ208" s="1114"/>
      <c r="HDK208" s="1114"/>
      <c r="HDL208" s="1114"/>
      <c r="HDM208" s="1114"/>
      <c r="HDN208" s="1114"/>
      <c r="HDO208" s="1114"/>
      <c r="HDP208" s="1114"/>
      <c r="HDQ208" s="1114"/>
      <c r="HDR208" s="1114"/>
      <c r="HDS208" s="1114"/>
      <c r="HDT208" s="1114"/>
      <c r="HDU208" s="1114"/>
      <c r="HDV208" s="1114"/>
      <c r="HDW208" s="1114"/>
      <c r="HDX208" s="1114"/>
      <c r="HDY208" s="1114"/>
      <c r="HDZ208" s="1114"/>
      <c r="HEA208" s="1114"/>
      <c r="HEB208" s="1114"/>
      <c r="HEC208" s="1114"/>
      <c r="HED208" s="1114"/>
      <c r="HEE208" s="1114"/>
      <c r="HEF208" s="1114"/>
      <c r="HEG208" s="1114"/>
      <c r="HEH208" s="1114"/>
      <c r="HEI208" s="1114"/>
      <c r="HEJ208" s="1114"/>
      <c r="HEK208" s="1114"/>
      <c r="HEL208" s="1114"/>
      <c r="HEM208" s="1114"/>
      <c r="HEN208" s="1114"/>
      <c r="HEO208" s="1114"/>
      <c r="HEP208" s="1114"/>
      <c r="HEQ208" s="1114"/>
      <c r="HER208" s="1114"/>
      <c r="HES208" s="1114"/>
      <c r="HET208" s="1114"/>
      <c r="HEU208" s="1114"/>
      <c r="HEV208" s="1114"/>
      <c r="HEW208" s="1114"/>
      <c r="HEX208" s="1114"/>
      <c r="HEY208" s="1114"/>
      <c r="HEZ208" s="1114"/>
      <c r="HFA208" s="1114"/>
      <c r="HFB208" s="1114"/>
      <c r="HFC208" s="1114"/>
      <c r="HFD208" s="1114"/>
      <c r="HFE208" s="1114"/>
      <c r="HFF208" s="1114"/>
      <c r="HFG208" s="1114"/>
      <c r="HFH208" s="1114"/>
      <c r="HFI208" s="1114"/>
      <c r="HFJ208" s="1114"/>
      <c r="HFK208" s="1114"/>
      <c r="HFL208" s="1114"/>
      <c r="HFM208" s="1114"/>
      <c r="HFN208" s="1114"/>
      <c r="HFO208" s="1114"/>
      <c r="HFP208" s="1114"/>
      <c r="HFQ208" s="1114"/>
      <c r="HFR208" s="1114"/>
      <c r="HFS208" s="1114"/>
      <c r="HFT208" s="1114"/>
      <c r="HFU208" s="1114"/>
      <c r="HFV208" s="1114"/>
      <c r="HFW208" s="1114"/>
      <c r="HFX208" s="1114"/>
      <c r="HFY208" s="1114"/>
      <c r="HFZ208" s="1114"/>
      <c r="HGA208" s="1114"/>
      <c r="HGB208" s="1114"/>
      <c r="HGC208" s="1114"/>
      <c r="HGD208" s="1114"/>
      <c r="HGE208" s="1114"/>
      <c r="HGF208" s="1114"/>
      <c r="HGG208" s="1114"/>
      <c r="HGH208" s="1114"/>
      <c r="HGI208" s="1114"/>
      <c r="HGJ208" s="1114"/>
      <c r="HGK208" s="1114"/>
      <c r="HGL208" s="1114"/>
      <c r="HGM208" s="1114"/>
      <c r="HGN208" s="1114"/>
      <c r="HGO208" s="1114"/>
      <c r="HGP208" s="1114"/>
      <c r="HGQ208" s="1114"/>
      <c r="HGR208" s="1114"/>
      <c r="HGS208" s="1114"/>
      <c r="HGT208" s="1114"/>
      <c r="HGU208" s="1114"/>
      <c r="HGV208" s="1114"/>
      <c r="HGW208" s="1114"/>
      <c r="HGX208" s="1114"/>
      <c r="HGY208" s="1114"/>
      <c r="HGZ208" s="1114"/>
      <c r="HHA208" s="1114"/>
      <c r="HHB208" s="1114"/>
      <c r="HHC208" s="1114"/>
      <c r="HHD208" s="1114"/>
      <c r="HHE208" s="1114"/>
      <c r="HHF208" s="1114"/>
      <c r="HHG208" s="1114"/>
      <c r="HHH208" s="1114"/>
      <c r="HHI208" s="1114"/>
      <c r="HHJ208" s="1114"/>
      <c r="HHK208" s="1114"/>
      <c r="HHL208" s="1114"/>
      <c r="HHM208" s="1114"/>
      <c r="HHN208" s="1114"/>
      <c r="HHO208" s="1114"/>
      <c r="HHP208" s="1114"/>
      <c r="HHQ208" s="1114"/>
      <c r="HHR208" s="1114"/>
      <c r="HHS208" s="1114"/>
      <c r="HHT208" s="1114"/>
      <c r="HHU208" s="1114"/>
      <c r="HHV208" s="1114"/>
      <c r="HHW208" s="1114"/>
      <c r="HHX208" s="1114"/>
      <c r="HHY208" s="1114"/>
      <c r="HHZ208" s="1114"/>
      <c r="HIA208" s="1114"/>
      <c r="HIB208" s="1114"/>
      <c r="HIC208" s="1114"/>
      <c r="HID208" s="1114"/>
      <c r="HIE208" s="1114"/>
      <c r="HIF208" s="1114"/>
      <c r="HIG208" s="1114"/>
      <c r="HIH208" s="1114"/>
      <c r="HII208" s="1114"/>
      <c r="HIJ208" s="1114"/>
      <c r="HIK208" s="1114"/>
      <c r="HIL208" s="1114"/>
      <c r="HIM208" s="1114"/>
      <c r="HIN208" s="1114"/>
      <c r="HIO208" s="1114"/>
      <c r="HIP208" s="1114"/>
      <c r="HIQ208" s="1114"/>
      <c r="HIR208" s="1114"/>
      <c r="HIS208" s="1114"/>
      <c r="HIT208" s="1114"/>
      <c r="HIU208" s="1114"/>
      <c r="HIV208" s="1114"/>
      <c r="HIW208" s="1114"/>
      <c r="HIX208" s="1114"/>
      <c r="HIY208" s="1114"/>
      <c r="HIZ208" s="1114"/>
      <c r="HJA208" s="1114"/>
      <c r="HJB208" s="1114"/>
      <c r="HJC208" s="1114"/>
      <c r="HJD208" s="1114"/>
      <c r="HJE208" s="1114"/>
      <c r="HJF208" s="1114"/>
      <c r="HJG208" s="1114"/>
      <c r="HJH208" s="1114"/>
      <c r="HJI208" s="1114"/>
      <c r="HJJ208" s="1114"/>
      <c r="HJK208" s="1114"/>
      <c r="HJL208" s="1114"/>
      <c r="HJM208" s="1114"/>
      <c r="HJN208" s="1114"/>
      <c r="HJO208" s="1114"/>
      <c r="HJP208" s="1114"/>
      <c r="HJQ208" s="1114"/>
      <c r="HJR208" s="1114"/>
      <c r="HJS208" s="1114"/>
      <c r="HJT208" s="1114"/>
      <c r="HJU208" s="1114"/>
      <c r="HJV208" s="1114"/>
      <c r="HJW208" s="1114"/>
      <c r="HJX208" s="1114"/>
      <c r="HJY208" s="1114"/>
      <c r="HJZ208" s="1114"/>
      <c r="HKA208" s="1114"/>
      <c r="HKB208" s="1114"/>
      <c r="HKC208" s="1114"/>
      <c r="HKD208" s="1114"/>
      <c r="HKE208" s="1114"/>
      <c r="HKF208" s="1114"/>
      <c r="HKG208" s="1114"/>
      <c r="HKH208" s="1114"/>
      <c r="HKI208" s="1114"/>
      <c r="HKJ208" s="1114"/>
      <c r="HKK208" s="1114"/>
      <c r="HKL208" s="1114"/>
      <c r="HKM208" s="1114"/>
      <c r="HKN208" s="1114"/>
      <c r="HKO208" s="1114"/>
      <c r="HKP208" s="1114"/>
      <c r="HKQ208" s="1114"/>
      <c r="HKR208" s="1114"/>
      <c r="HKS208" s="1114"/>
      <c r="HKT208" s="1114"/>
      <c r="HKU208" s="1114"/>
      <c r="HKV208" s="1114"/>
      <c r="HKW208" s="1114"/>
      <c r="HKX208" s="1114"/>
      <c r="HKY208" s="1114"/>
      <c r="HKZ208" s="1114"/>
      <c r="HLA208" s="1114"/>
      <c r="HLB208" s="1114"/>
      <c r="HLC208" s="1114"/>
      <c r="HLD208" s="1114"/>
      <c r="HLE208" s="1114"/>
      <c r="HLF208" s="1114"/>
      <c r="HLG208" s="1114"/>
      <c r="HLH208" s="1114"/>
      <c r="HLI208" s="1114"/>
      <c r="HLJ208" s="1114"/>
      <c r="HLK208" s="1114"/>
      <c r="HLL208" s="1114"/>
      <c r="HLM208" s="1114"/>
      <c r="HLN208" s="1114"/>
      <c r="HLO208" s="1114"/>
      <c r="HLP208" s="1114"/>
      <c r="HLQ208" s="1114"/>
      <c r="HLR208" s="1114"/>
      <c r="HLS208" s="1114"/>
      <c r="HLT208" s="1114"/>
      <c r="HLU208" s="1114"/>
      <c r="HLV208" s="1114"/>
      <c r="HLW208" s="1114"/>
      <c r="HLX208" s="1114"/>
      <c r="HLY208" s="1114"/>
      <c r="HLZ208" s="1114"/>
      <c r="HMA208" s="1114"/>
      <c r="HMB208" s="1114"/>
      <c r="HMC208" s="1114"/>
      <c r="HMD208" s="1114"/>
      <c r="HME208" s="1114"/>
      <c r="HMF208" s="1114"/>
      <c r="HMG208" s="1114"/>
      <c r="HMH208" s="1114"/>
      <c r="HMI208" s="1114"/>
      <c r="HMJ208" s="1114"/>
      <c r="HMK208" s="1114"/>
      <c r="HML208" s="1114"/>
      <c r="HMM208" s="1114"/>
      <c r="HMN208" s="1114"/>
      <c r="HMO208" s="1114"/>
      <c r="HMP208" s="1114"/>
      <c r="HMQ208" s="1114"/>
      <c r="HMR208" s="1114"/>
      <c r="HMS208" s="1114"/>
      <c r="HMT208" s="1114"/>
      <c r="HMU208" s="1114"/>
      <c r="HMV208" s="1114"/>
      <c r="HMW208" s="1114"/>
      <c r="HMX208" s="1114"/>
      <c r="HMY208" s="1114"/>
      <c r="HMZ208" s="1114"/>
      <c r="HNA208" s="1114"/>
      <c r="HNB208" s="1114"/>
      <c r="HNC208" s="1114"/>
      <c r="HND208" s="1114"/>
      <c r="HNE208" s="1114"/>
      <c r="HNF208" s="1114"/>
      <c r="HNG208" s="1114"/>
      <c r="HNH208" s="1114"/>
      <c r="HNI208" s="1114"/>
      <c r="HNJ208" s="1114"/>
      <c r="HNK208" s="1114"/>
      <c r="HNL208" s="1114"/>
      <c r="HNM208" s="1114"/>
      <c r="HNN208" s="1114"/>
      <c r="HNO208" s="1114"/>
      <c r="HNP208" s="1114"/>
      <c r="HNQ208" s="1114"/>
      <c r="HNR208" s="1114"/>
      <c r="HNS208" s="1114"/>
      <c r="HNT208" s="1114"/>
      <c r="HNU208" s="1114"/>
      <c r="HNV208" s="1114"/>
      <c r="HNW208" s="1114"/>
      <c r="HNX208" s="1114"/>
      <c r="HNY208" s="1114"/>
      <c r="HNZ208" s="1114"/>
      <c r="HOA208" s="1114"/>
      <c r="HOB208" s="1114"/>
      <c r="HOC208" s="1114"/>
      <c r="HOD208" s="1114"/>
      <c r="HOE208" s="1114"/>
      <c r="HOF208" s="1114"/>
      <c r="HOG208" s="1114"/>
      <c r="HOH208" s="1114"/>
      <c r="HOI208" s="1114"/>
      <c r="HOJ208" s="1114"/>
      <c r="HOK208" s="1114"/>
      <c r="HOL208" s="1114"/>
      <c r="HOM208" s="1114"/>
      <c r="HON208" s="1114"/>
      <c r="HOO208" s="1114"/>
      <c r="HOP208" s="1114"/>
      <c r="HOQ208" s="1114"/>
      <c r="HOR208" s="1114"/>
      <c r="HOS208" s="1114"/>
      <c r="HOT208" s="1114"/>
      <c r="HOU208" s="1114"/>
      <c r="HOV208" s="1114"/>
      <c r="HOW208" s="1114"/>
      <c r="HOX208" s="1114"/>
      <c r="HOY208" s="1114"/>
      <c r="HOZ208" s="1114"/>
      <c r="HPA208" s="1114"/>
      <c r="HPB208" s="1114"/>
      <c r="HPC208" s="1114"/>
      <c r="HPD208" s="1114"/>
      <c r="HPE208" s="1114"/>
      <c r="HPF208" s="1114"/>
      <c r="HPG208" s="1114"/>
      <c r="HPH208" s="1114"/>
      <c r="HPI208" s="1114"/>
      <c r="HPJ208" s="1114"/>
      <c r="HPK208" s="1114"/>
      <c r="HPL208" s="1114"/>
      <c r="HPM208" s="1114"/>
      <c r="HPN208" s="1114"/>
      <c r="HPO208" s="1114"/>
      <c r="HPP208" s="1114"/>
      <c r="HPQ208" s="1114"/>
      <c r="HPR208" s="1114"/>
      <c r="HPS208" s="1114"/>
      <c r="HPT208" s="1114"/>
      <c r="HPU208" s="1114"/>
      <c r="HPV208" s="1114"/>
      <c r="HPW208" s="1114"/>
      <c r="HPX208" s="1114"/>
      <c r="HPY208" s="1114"/>
      <c r="HPZ208" s="1114"/>
      <c r="HQA208" s="1114"/>
      <c r="HQB208" s="1114"/>
      <c r="HQC208" s="1114"/>
      <c r="HQD208" s="1114"/>
      <c r="HQE208" s="1114"/>
      <c r="HQF208" s="1114"/>
      <c r="HQG208" s="1114"/>
      <c r="HQH208" s="1114"/>
      <c r="HQI208" s="1114"/>
      <c r="HQJ208" s="1114"/>
      <c r="HQK208" s="1114"/>
      <c r="HQL208" s="1114"/>
      <c r="HQM208" s="1114"/>
      <c r="HQN208" s="1114"/>
      <c r="HQO208" s="1114"/>
      <c r="HQP208" s="1114"/>
      <c r="HQQ208" s="1114"/>
      <c r="HQR208" s="1114"/>
      <c r="HQS208" s="1114"/>
      <c r="HQT208" s="1114"/>
      <c r="HQU208" s="1114"/>
      <c r="HQV208" s="1114"/>
      <c r="HQW208" s="1114"/>
      <c r="HQX208" s="1114"/>
      <c r="HQY208" s="1114"/>
      <c r="HQZ208" s="1114"/>
      <c r="HRA208" s="1114"/>
      <c r="HRB208" s="1114"/>
      <c r="HRC208" s="1114"/>
      <c r="HRD208" s="1114"/>
      <c r="HRE208" s="1114"/>
      <c r="HRF208" s="1114"/>
      <c r="HRG208" s="1114"/>
      <c r="HRH208" s="1114"/>
      <c r="HRI208" s="1114"/>
      <c r="HRJ208" s="1114"/>
      <c r="HRK208" s="1114"/>
      <c r="HRL208" s="1114"/>
      <c r="HRM208" s="1114"/>
      <c r="HRN208" s="1114"/>
      <c r="HRO208" s="1114"/>
      <c r="HRP208" s="1114"/>
      <c r="HRQ208" s="1114"/>
      <c r="HRR208" s="1114"/>
      <c r="HRS208" s="1114"/>
      <c r="HRT208" s="1114"/>
      <c r="HRU208" s="1114"/>
      <c r="HRV208" s="1114"/>
      <c r="HRW208" s="1114"/>
      <c r="HRX208" s="1114"/>
      <c r="HRY208" s="1114"/>
      <c r="HRZ208" s="1114"/>
      <c r="HSA208" s="1114"/>
      <c r="HSB208" s="1114"/>
      <c r="HSC208" s="1114"/>
      <c r="HSD208" s="1114"/>
      <c r="HSE208" s="1114"/>
      <c r="HSF208" s="1114"/>
      <c r="HSG208" s="1114"/>
      <c r="HSH208" s="1114"/>
      <c r="HSI208" s="1114"/>
      <c r="HSJ208" s="1114"/>
      <c r="HSK208" s="1114"/>
      <c r="HSL208" s="1114"/>
      <c r="HSM208" s="1114"/>
      <c r="HSN208" s="1114"/>
      <c r="HSO208" s="1114"/>
      <c r="HSP208" s="1114"/>
      <c r="HSQ208" s="1114"/>
      <c r="HSR208" s="1114"/>
      <c r="HSS208" s="1114"/>
      <c r="HST208" s="1114"/>
      <c r="HSU208" s="1114"/>
      <c r="HSV208" s="1114"/>
      <c r="HSW208" s="1114"/>
      <c r="HSX208" s="1114"/>
      <c r="HSY208" s="1114"/>
      <c r="HSZ208" s="1114"/>
      <c r="HTA208" s="1114"/>
      <c r="HTB208" s="1114"/>
      <c r="HTC208" s="1114"/>
      <c r="HTD208" s="1114"/>
      <c r="HTE208" s="1114"/>
      <c r="HTF208" s="1114"/>
      <c r="HTG208" s="1114"/>
      <c r="HTH208" s="1114"/>
      <c r="HTI208" s="1114"/>
      <c r="HTJ208" s="1114"/>
      <c r="HTK208" s="1114"/>
      <c r="HTL208" s="1114"/>
      <c r="HTM208" s="1114"/>
      <c r="HTN208" s="1114"/>
      <c r="HTO208" s="1114"/>
      <c r="HTP208" s="1114"/>
      <c r="HTQ208" s="1114"/>
      <c r="HTR208" s="1114"/>
      <c r="HTS208" s="1114"/>
      <c r="HTT208" s="1114"/>
      <c r="HTU208" s="1114"/>
      <c r="HTV208" s="1114"/>
      <c r="HTW208" s="1114"/>
      <c r="HTX208" s="1114"/>
      <c r="HTY208" s="1114"/>
      <c r="HTZ208" s="1114"/>
      <c r="HUA208" s="1114"/>
      <c r="HUB208" s="1114"/>
      <c r="HUC208" s="1114"/>
      <c r="HUD208" s="1114"/>
      <c r="HUE208" s="1114"/>
      <c r="HUF208" s="1114"/>
      <c r="HUG208" s="1114"/>
      <c r="HUH208" s="1114"/>
      <c r="HUI208" s="1114"/>
      <c r="HUJ208" s="1114"/>
      <c r="HUK208" s="1114"/>
      <c r="HUL208" s="1114"/>
      <c r="HUM208" s="1114"/>
      <c r="HUN208" s="1114"/>
      <c r="HUO208" s="1114"/>
      <c r="HUP208" s="1114"/>
      <c r="HUQ208" s="1114"/>
      <c r="HUR208" s="1114"/>
      <c r="HUS208" s="1114"/>
      <c r="HUT208" s="1114"/>
      <c r="HUU208" s="1114"/>
      <c r="HUV208" s="1114"/>
      <c r="HUW208" s="1114"/>
      <c r="HUX208" s="1114"/>
      <c r="HUY208" s="1114"/>
      <c r="HUZ208" s="1114"/>
      <c r="HVA208" s="1114"/>
      <c r="HVB208" s="1114"/>
      <c r="HVC208" s="1114"/>
      <c r="HVD208" s="1114"/>
      <c r="HVE208" s="1114"/>
      <c r="HVF208" s="1114"/>
      <c r="HVG208" s="1114"/>
      <c r="HVH208" s="1114"/>
      <c r="HVI208" s="1114"/>
      <c r="HVJ208" s="1114"/>
      <c r="HVK208" s="1114"/>
      <c r="HVL208" s="1114"/>
      <c r="HVM208" s="1114"/>
      <c r="HVN208" s="1114"/>
      <c r="HVO208" s="1114"/>
      <c r="HVP208" s="1114"/>
      <c r="HVQ208" s="1114"/>
      <c r="HVR208" s="1114"/>
      <c r="HVS208" s="1114"/>
      <c r="HVT208" s="1114"/>
      <c r="HVU208" s="1114"/>
      <c r="HVV208" s="1114"/>
      <c r="HVW208" s="1114"/>
      <c r="HVX208" s="1114"/>
      <c r="HVY208" s="1114"/>
      <c r="HVZ208" s="1114"/>
      <c r="HWA208" s="1114"/>
      <c r="HWB208" s="1114"/>
      <c r="HWC208" s="1114"/>
      <c r="HWD208" s="1114"/>
      <c r="HWE208" s="1114"/>
      <c r="HWF208" s="1114"/>
      <c r="HWG208" s="1114"/>
      <c r="HWH208" s="1114"/>
      <c r="HWI208" s="1114"/>
      <c r="HWJ208" s="1114"/>
      <c r="HWK208" s="1114"/>
      <c r="HWL208" s="1114"/>
      <c r="HWM208" s="1114"/>
      <c r="HWN208" s="1114"/>
      <c r="HWO208" s="1114"/>
      <c r="HWP208" s="1114"/>
      <c r="HWQ208" s="1114"/>
      <c r="HWR208" s="1114"/>
      <c r="HWS208" s="1114"/>
      <c r="HWT208" s="1114"/>
      <c r="HWU208" s="1114"/>
      <c r="HWV208" s="1114"/>
      <c r="HWW208" s="1114"/>
      <c r="HWX208" s="1114"/>
      <c r="HWY208" s="1114"/>
      <c r="HWZ208" s="1114"/>
      <c r="HXA208" s="1114"/>
      <c r="HXB208" s="1114"/>
      <c r="HXC208" s="1114"/>
      <c r="HXD208" s="1114"/>
      <c r="HXE208" s="1114"/>
      <c r="HXF208" s="1114"/>
      <c r="HXG208" s="1114"/>
      <c r="HXH208" s="1114"/>
      <c r="HXI208" s="1114"/>
      <c r="HXJ208" s="1114"/>
      <c r="HXK208" s="1114"/>
      <c r="HXL208" s="1114"/>
      <c r="HXM208" s="1114"/>
      <c r="HXN208" s="1114"/>
      <c r="HXO208" s="1114"/>
      <c r="HXP208" s="1114"/>
      <c r="HXQ208" s="1114"/>
      <c r="HXR208" s="1114"/>
      <c r="HXS208" s="1114"/>
      <c r="HXT208" s="1114"/>
      <c r="HXU208" s="1114"/>
      <c r="HXV208" s="1114"/>
      <c r="HXW208" s="1114"/>
      <c r="HXX208" s="1114"/>
      <c r="HXY208" s="1114"/>
      <c r="HXZ208" s="1114"/>
      <c r="HYA208" s="1114"/>
      <c r="HYB208" s="1114"/>
      <c r="HYC208" s="1114"/>
      <c r="HYD208" s="1114"/>
      <c r="HYE208" s="1114"/>
      <c r="HYF208" s="1114"/>
      <c r="HYG208" s="1114"/>
      <c r="HYH208" s="1114"/>
      <c r="HYI208" s="1114"/>
      <c r="HYJ208" s="1114"/>
      <c r="HYK208" s="1114"/>
      <c r="HYL208" s="1114"/>
      <c r="HYM208" s="1114"/>
      <c r="HYN208" s="1114"/>
      <c r="HYO208" s="1114"/>
      <c r="HYP208" s="1114"/>
      <c r="HYQ208" s="1114"/>
      <c r="HYR208" s="1114"/>
      <c r="HYS208" s="1114"/>
      <c r="HYT208" s="1114"/>
      <c r="HYU208" s="1114"/>
      <c r="HYV208" s="1114"/>
      <c r="HYW208" s="1114"/>
      <c r="HYX208" s="1114"/>
      <c r="HYY208" s="1114"/>
      <c r="HYZ208" s="1114"/>
      <c r="HZA208" s="1114"/>
      <c r="HZB208" s="1114"/>
      <c r="HZC208" s="1114"/>
      <c r="HZD208" s="1114"/>
      <c r="HZE208" s="1114"/>
      <c r="HZF208" s="1114"/>
      <c r="HZG208" s="1114"/>
      <c r="HZH208" s="1114"/>
      <c r="HZI208" s="1114"/>
      <c r="HZJ208" s="1114"/>
      <c r="HZK208" s="1114"/>
      <c r="HZL208" s="1114"/>
      <c r="HZM208" s="1114"/>
      <c r="HZN208" s="1114"/>
      <c r="HZO208" s="1114"/>
      <c r="HZP208" s="1114"/>
      <c r="HZQ208" s="1114"/>
      <c r="HZR208" s="1114"/>
      <c r="HZS208" s="1114"/>
      <c r="HZT208" s="1114"/>
      <c r="HZU208" s="1114"/>
      <c r="HZV208" s="1114"/>
      <c r="HZW208" s="1114"/>
      <c r="HZX208" s="1114"/>
      <c r="HZY208" s="1114"/>
      <c r="HZZ208" s="1114"/>
      <c r="IAA208" s="1114"/>
      <c r="IAB208" s="1114"/>
      <c r="IAC208" s="1114"/>
      <c r="IAD208" s="1114"/>
      <c r="IAE208" s="1114"/>
      <c r="IAF208" s="1114"/>
      <c r="IAG208" s="1114"/>
      <c r="IAH208" s="1114"/>
      <c r="IAI208" s="1114"/>
      <c r="IAJ208" s="1114"/>
      <c r="IAK208" s="1114"/>
      <c r="IAL208" s="1114"/>
      <c r="IAM208" s="1114"/>
      <c r="IAN208" s="1114"/>
      <c r="IAO208" s="1114"/>
      <c r="IAP208" s="1114"/>
      <c r="IAQ208" s="1114"/>
      <c r="IAR208" s="1114"/>
      <c r="IAS208" s="1114"/>
      <c r="IAT208" s="1114"/>
      <c r="IAU208" s="1114"/>
      <c r="IAV208" s="1114"/>
      <c r="IAW208" s="1114"/>
      <c r="IAX208" s="1114"/>
      <c r="IAY208" s="1114"/>
      <c r="IAZ208" s="1114"/>
      <c r="IBA208" s="1114"/>
      <c r="IBB208" s="1114"/>
      <c r="IBC208" s="1114"/>
      <c r="IBD208" s="1114"/>
      <c r="IBE208" s="1114"/>
      <c r="IBF208" s="1114"/>
      <c r="IBG208" s="1114"/>
      <c r="IBH208" s="1114"/>
      <c r="IBI208" s="1114"/>
      <c r="IBJ208" s="1114"/>
      <c r="IBK208" s="1114"/>
      <c r="IBL208" s="1114"/>
      <c r="IBM208" s="1114"/>
      <c r="IBN208" s="1114"/>
      <c r="IBO208" s="1114"/>
      <c r="IBP208" s="1114"/>
      <c r="IBQ208" s="1114"/>
      <c r="IBR208" s="1114"/>
      <c r="IBS208" s="1114"/>
      <c r="IBT208" s="1114"/>
      <c r="IBU208" s="1114"/>
      <c r="IBV208" s="1114"/>
      <c r="IBW208" s="1114"/>
      <c r="IBX208" s="1114"/>
      <c r="IBY208" s="1114"/>
      <c r="IBZ208" s="1114"/>
      <c r="ICA208" s="1114"/>
      <c r="ICB208" s="1114"/>
      <c r="ICC208" s="1114"/>
      <c r="ICD208" s="1114"/>
      <c r="ICE208" s="1114"/>
      <c r="ICF208" s="1114"/>
      <c r="ICG208" s="1114"/>
      <c r="ICH208" s="1114"/>
      <c r="ICI208" s="1114"/>
      <c r="ICJ208" s="1114"/>
      <c r="ICK208" s="1114"/>
      <c r="ICL208" s="1114"/>
      <c r="ICM208" s="1114"/>
      <c r="ICN208" s="1114"/>
      <c r="ICO208" s="1114"/>
      <c r="ICP208" s="1114"/>
      <c r="ICQ208" s="1114"/>
      <c r="ICR208" s="1114"/>
      <c r="ICS208" s="1114"/>
      <c r="ICT208" s="1114"/>
      <c r="ICU208" s="1114"/>
      <c r="ICV208" s="1114"/>
      <c r="ICW208" s="1114"/>
      <c r="ICX208" s="1114"/>
      <c r="ICY208" s="1114"/>
      <c r="ICZ208" s="1114"/>
      <c r="IDA208" s="1114"/>
      <c r="IDB208" s="1114"/>
      <c r="IDC208" s="1114"/>
      <c r="IDD208" s="1114"/>
      <c r="IDE208" s="1114"/>
      <c r="IDF208" s="1114"/>
      <c r="IDG208" s="1114"/>
      <c r="IDH208" s="1114"/>
      <c r="IDI208" s="1114"/>
      <c r="IDJ208" s="1114"/>
      <c r="IDK208" s="1114"/>
      <c r="IDL208" s="1114"/>
      <c r="IDM208" s="1114"/>
      <c r="IDN208" s="1114"/>
      <c r="IDO208" s="1114"/>
      <c r="IDP208" s="1114"/>
      <c r="IDQ208" s="1114"/>
      <c r="IDR208" s="1114"/>
      <c r="IDS208" s="1114"/>
      <c r="IDT208" s="1114"/>
      <c r="IDU208" s="1114"/>
      <c r="IDV208" s="1114"/>
      <c r="IDW208" s="1114"/>
      <c r="IDX208" s="1114"/>
      <c r="IDY208" s="1114"/>
      <c r="IDZ208" s="1114"/>
      <c r="IEA208" s="1114"/>
      <c r="IEB208" s="1114"/>
      <c r="IEC208" s="1114"/>
      <c r="IED208" s="1114"/>
      <c r="IEE208" s="1114"/>
      <c r="IEF208" s="1114"/>
      <c r="IEG208" s="1114"/>
      <c r="IEH208" s="1114"/>
      <c r="IEI208" s="1114"/>
      <c r="IEJ208" s="1114"/>
      <c r="IEK208" s="1114"/>
      <c r="IEL208" s="1114"/>
      <c r="IEM208" s="1114"/>
      <c r="IEN208" s="1114"/>
      <c r="IEO208" s="1114"/>
      <c r="IEP208" s="1114"/>
      <c r="IEQ208" s="1114"/>
      <c r="IER208" s="1114"/>
      <c r="IES208" s="1114"/>
      <c r="IET208" s="1114"/>
      <c r="IEU208" s="1114"/>
      <c r="IEV208" s="1114"/>
      <c r="IEW208" s="1114"/>
      <c r="IEX208" s="1114"/>
      <c r="IEY208" s="1114"/>
      <c r="IEZ208" s="1114"/>
      <c r="IFA208" s="1114"/>
      <c r="IFB208" s="1114"/>
      <c r="IFC208" s="1114"/>
      <c r="IFD208" s="1114"/>
      <c r="IFE208" s="1114"/>
      <c r="IFF208" s="1114"/>
      <c r="IFG208" s="1114"/>
      <c r="IFH208" s="1114"/>
      <c r="IFI208" s="1114"/>
      <c r="IFJ208" s="1114"/>
      <c r="IFK208" s="1114"/>
      <c r="IFL208" s="1114"/>
      <c r="IFM208" s="1114"/>
      <c r="IFN208" s="1114"/>
      <c r="IFO208" s="1114"/>
      <c r="IFP208" s="1114"/>
      <c r="IFQ208" s="1114"/>
      <c r="IFR208" s="1114"/>
      <c r="IFS208" s="1114"/>
      <c r="IFT208" s="1114"/>
      <c r="IFU208" s="1114"/>
      <c r="IFV208" s="1114"/>
      <c r="IFW208" s="1114"/>
      <c r="IFX208" s="1114"/>
      <c r="IFY208" s="1114"/>
      <c r="IFZ208" s="1114"/>
      <c r="IGA208" s="1114"/>
      <c r="IGB208" s="1114"/>
      <c r="IGC208" s="1114"/>
      <c r="IGD208" s="1114"/>
      <c r="IGE208" s="1114"/>
      <c r="IGF208" s="1114"/>
      <c r="IGG208" s="1114"/>
      <c r="IGH208" s="1114"/>
      <c r="IGI208" s="1114"/>
      <c r="IGJ208" s="1114"/>
      <c r="IGK208" s="1114"/>
      <c r="IGL208" s="1114"/>
      <c r="IGM208" s="1114"/>
      <c r="IGN208" s="1114"/>
      <c r="IGO208" s="1114"/>
      <c r="IGP208" s="1114"/>
      <c r="IGQ208" s="1114"/>
      <c r="IGR208" s="1114"/>
      <c r="IGS208" s="1114"/>
      <c r="IGT208" s="1114"/>
      <c r="IGU208" s="1114"/>
      <c r="IGV208" s="1114"/>
      <c r="IGW208" s="1114"/>
      <c r="IGX208" s="1114"/>
      <c r="IGY208" s="1114"/>
      <c r="IGZ208" s="1114"/>
      <c r="IHA208" s="1114"/>
      <c r="IHB208" s="1114"/>
      <c r="IHC208" s="1114"/>
      <c r="IHD208" s="1114"/>
      <c r="IHE208" s="1114"/>
      <c r="IHF208" s="1114"/>
      <c r="IHG208" s="1114"/>
      <c r="IHH208" s="1114"/>
      <c r="IHI208" s="1114"/>
      <c r="IHJ208" s="1114"/>
      <c r="IHK208" s="1114"/>
      <c r="IHL208" s="1114"/>
      <c r="IHM208" s="1114"/>
      <c r="IHN208" s="1114"/>
      <c r="IHO208" s="1114"/>
      <c r="IHP208" s="1114"/>
      <c r="IHQ208" s="1114"/>
      <c r="IHR208" s="1114"/>
      <c r="IHS208" s="1114"/>
      <c r="IHT208" s="1114"/>
      <c r="IHU208" s="1114"/>
      <c r="IHV208" s="1114"/>
      <c r="IHW208" s="1114"/>
      <c r="IHX208" s="1114"/>
      <c r="IHY208" s="1114"/>
      <c r="IHZ208" s="1114"/>
      <c r="IIA208" s="1114"/>
      <c r="IIB208" s="1114"/>
      <c r="IIC208" s="1114"/>
      <c r="IID208" s="1114"/>
      <c r="IIE208" s="1114"/>
      <c r="IIF208" s="1114"/>
      <c r="IIG208" s="1114"/>
      <c r="IIH208" s="1114"/>
      <c r="III208" s="1114"/>
      <c r="IIJ208" s="1114"/>
      <c r="IIK208" s="1114"/>
      <c r="IIL208" s="1114"/>
      <c r="IIM208" s="1114"/>
      <c r="IIN208" s="1114"/>
      <c r="IIO208" s="1114"/>
      <c r="IIP208" s="1114"/>
      <c r="IIQ208" s="1114"/>
      <c r="IIR208" s="1114"/>
      <c r="IIS208" s="1114"/>
      <c r="IIT208" s="1114"/>
      <c r="IIU208" s="1114"/>
      <c r="IIV208" s="1114"/>
      <c r="IIW208" s="1114"/>
      <c r="IIX208" s="1114"/>
      <c r="IIY208" s="1114"/>
      <c r="IIZ208" s="1114"/>
      <c r="IJA208" s="1114"/>
      <c r="IJB208" s="1114"/>
      <c r="IJC208" s="1114"/>
      <c r="IJD208" s="1114"/>
      <c r="IJE208" s="1114"/>
      <c r="IJF208" s="1114"/>
      <c r="IJG208" s="1114"/>
      <c r="IJH208" s="1114"/>
      <c r="IJI208" s="1114"/>
      <c r="IJJ208" s="1114"/>
      <c r="IJK208" s="1114"/>
      <c r="IJL208" s="1114"/>
      <c r="IJM208" s="1114"/>
      <c r="IJN208" s="1114"/>
      <c r="IJO208" s="1114"/>
      <c r="IJP208" s="1114"/>
      <c r="IJQ208" s="1114"/>
      <c r="IJR208" s="1114"/>
      <c r="IJS208" s="1114"/>
      <c r="IJT208" s="1114"/>
      <c r="IJU208" s="1114"/>
      <c r="IJV208" s="1114"/>
      <c r="IJW208" s="1114"/>
      <c r="IJX208" s="1114"/>
      <c r="IJY208" s="1114"/>
      <c r="IJZ208" s="1114"/>
      <c r="IKA208" s="1114"/>
      <c r="IKB208" s="1114"/>
      <c r="IKC208" s="1114"/>
      <c r="IKD208" s="1114"/>
      <c r="IKE208" s="1114"/>
      <c r="IKF208" s="1114"/>
      <c r="IKG208" s="1114"/>
      <c r="IKH208" s="1114"/>
      <c r="IKI208" s="1114"/>
      <c r="IKJ208" s="1114"/>
      <c r="IKK208" s="1114"/>
      <c r="IKL208" s="1114"/>
      <c r="IKM208" s="1114"/>
      <c r="IKN208" s="1114"/>
      <c r="IKO208" s="1114"/>
      <c r="IKP208" s="1114"/>
      <c r="IKQ208" s="1114"/>
      <c r="IKR208" s="1114"/>
      <c r="IKS208" s="1114"/>
      <c r="IKT208" s="1114"/>
      <c r="IKU208" s="1114"/>
      <c r="IKV208" s="1114"/>
      <c r="IKW208" s="1114"/>
      <c r="IKX208" s="1114"/>
      <c r="IKY208" s="1114"/>
      <c r="IKZ208" s="1114"/>
      <c r="ILA208" s="1114"/>
      <c r="ILB208" s="1114"/>
      <c r="ILC208" s="1114"/>
      <c r="ILD208" s="1114"/>
      <c r="ILE208" s="1114"/>
      <c r="ILF208" s="1114"/>
      <c r="ILG208" s="1114"/>
      <c r="ILH208" s="1114"/>
      <c r="ILI208" s="1114"/>
      <c r="ILJ208" s="1114"/>
      <c r="ILK208" s="1114"/>
      <c r="ILL208" s="1114"/>
      <c r="ILM208" s="1114"/>
      <c r="ILN208" s="1114"/>
      <c r="ILO208" s="1114"/>
      <c r="ILP208" s="1114"/>
      <c r="ILQ208" s="1114"/>
      <c r="ILR208" s="1114"/>
      <c r="ILS208" s="1114"/>
      <c r="ILT208" s="1114"/>
      <c r="ILU208" s="1114"/>
      <c r="ILV208" s="1114"/>
      <c r="ILW208" s="1114"/>
      <c r="ILX208" s="1114"/>
      <c r="ILY208" s="1114"/>
      <c r="ILZ208" s="1114"/>
      <c r="IMA208" s="1114"/>
      <c r="IMB208" s="1114"/>
      <c r="IMC208" s="1114"/>
      <c r="IMD208" s="1114"/>
      <c r="IME208" s="1114"/>
      <c r="IMF208" s="1114"/>
      <c r="IMG208" s="1114"/>
      <c r="IMH208" s="1114"/>
      <c r="IMI208" s="1114"/>
      <c r="IMJ208" s="1114"/>
      <c r="IMK208" s="1114"/>
      <c r="IML208" s="1114"/>
      <c r="IMM208" s="1114"/>
      <c r="IMN208" s="1114"/>
      <c r="IMO208" s="1114"/>
      <c r="IMP208" s="1114"/>
      <c r="IMQ208" s="1114"/>
      <c r="IMR208" s="1114"/>
      <c r="IMS208" s="1114"/>
      <c r="IMT208" s="1114"/>
      <c r="IMU208" s="1114"/>
      <c r="IMV208" s="1114"/>
      <c r="IMW208" s="1114"/>
      <c r="IMX208" s="1114"/>
      <c r="IMY208" s="1114"/>
      <c r="IMZ208" s="1114"/>
      <c r="INA208" s="1114"/>
      <c r="INB208" s="1114"/>
      <c r="INC208" s="1114"/>
      <c r="IND208" s="1114"/>
      <c r="INE208" s="1114"/>
      <c r="INF208" s="1114"/>
      <c r="ING208" s="1114"/>
      <c r="INH208" s="1114"/>
      <c r="INI208" s="1114"/>
      <c r="INJ208" s="1114"/>
      <c r="INK208" s="1114"/>
      <c r="INL208" s="1114"/>
      <c r="INM208" s="1114"/>
      <c r="INN208" s="1114"/>
      <c r="INO208" s="1114"/>
      <c r="INP208" s="1114"/>
      <c r="INQ208" s="1114"/>
      <c r="INR208" s="1114"/>
      <c r="INS208" s="1114"/>
      <c r="INT208" s="1114"/>
      <c r="INU208" s="1114"/>
      <c r="INV208" s="1114"/>
      <c r="INW208" s="1114"/>
      <c r="INX208" s="1114"/>
      <c r="INY208" s="1114"/>
      <c r="INZ208" s="1114"/>
      <c r="IOA208" s="1114"/>
      <c r="IOB208" s="1114"/>
      <c r="IOC208" s="1114"/>
      <c r="IOD208" s="1114"/>
      <c r="IOE208" s="1114"/>
      <c r="IOF208" s="1114"/>
      <c r="IOG208" s="1114"/>
      <c r="IOH208" s="1114"/>
      <c r="IOI208" s="1114"/>
      <c r="IOJ208" s="1114"/>
      <c r="IOK208" s="1114"/>
      <c r="IOL208" s="1114"/>
      <c r="IOM208" s="1114"/>
      <c r="ION208" s="1114"/>
      <c r="IOO208" s="1114"/>
      <c r="IOP208" s="1114"/>
      <c r="IOQ208" s="1114"/>
      <c r="IOR208" s="1114"/>
      <c r="IOS208" s="1114"/>
      <c r="IOT208" s="1114"/>
      <c r="IOU208" s="1114"/>
      <c r="IOV208" s="1114"/>
      <c r="IOW208" s="1114"/>
      <c r="IOX208" s="1114"/>
      <c r="IOY208" s="1114"/>
      <c r="IOZ208" s="1114"/>
      <c r="IPA208" s="1114"/>
      <c r="IPB208" s="1114"/>
      <c r="IPC208" s="1114"/>
      <c r="IPD208" s="1114"/>
      <c r="IPE208" s="1114"/>
      <c r="IPF208" s="1114"/>
      <c r="IPG208" s="1114"/>
      <c r="IPH208" s="1114"/>
      <c r="IPI208" s="1114"/>
      <c r="IPJ208" s="1114"/>
      <c r="IPK208" s="1114"/>
      <c r="IPL208" s="1114"/>
      <c r="IPM208" s="1114"/>
      <c r="IPN208" s="1114"/>
      <c r="IPO208" s="1114"/>
      <c r="IPP208" s="1114"/>
      <c r="IPQ208" s="1114"/>
      <c r="IPR208" s="1114"/>
      <c r="IPS208" s="1114"/>
      <c r="IPT208" s="1114"/>
      <c r="IPU208" s="1114"/>
      <c r="IPV208" s="1114"/>
      <c r="IPW208" s="1114"/>
      <c r="IPX208" s="1114"/>
      <c r="IPY208" s="1114"/>
      <c r="IPZ208" s="1114"/>
      <c r="IQA208" s="1114"/>
      <c r="IQB208" s="1114"/>
      <c r="IQC208" s="1114"/>
      <c r="IQD208" s="1114"/>
      <c r="IQE208" s="1114"/>
      <c r="IQF208" s="1114"/>
      <c r="IQG208" s="1114"/>
      <c r="IQH208" s="1114"/>
      <c r="IQI208" s="1114"/>
      <c r="IQJ208" s="1114"/>
      <c r="IQK208" s="1114"/>
      <c r="IQL208" s="1114"/>
      <c r="IQM208" s="1114"/>
      <c r="IQN208" s="1114"/>
      <c r="IQO208" s="1114"/>
      <c r="IQP208" s="1114"/>
      <c r="IQQ208" s="1114"/>
      <c r="IQR208" s="1114"/>
      <c r="IQS208" s="1114"/>
      <c r="IQT208" s="1114"/>
      <c r="IQU208" s="1114"/>
      <c r="IQV208" s="1114"/>
      <c r="IQW208" s="1114"/>
      <c r="IQX208" s="1114"/>
      <c r="IQY208" s="1114"/>
      <c r="IQZ208" s="1114"/>
      <c r="IRA208" s="1114"/>
      <c r="IRB208" s="1114"/>
      <c r="IRC208" s="1114"/>
      <c r="IRD208" s="1114"/>
      <c r="IRE208" s="1114"/>
      <c r="IRF208" s="1114"/>
      <c r="IRG208" s="1114"/>
      <c r="IRH208" s="1114"/>
      <c r="IRI208" s="1114"/>
      <c r="IRJ208" s="1114"/>
      <c r="IRK208" s="1114"/>
      <c r="IRL208" s="1114"/>
      <c r="IRM208" s="1114"/>
      <c r="IRN208" s="1114"/>
      <c r="IRO208" s="1114"/>
      <c r="IRP208" s="1114"/>
      <c r="IRQ208" s="1114"/>
      <c r="IRR208" s="1114"/>
      <c r="IRS208" s="1114"/>
      <c r="IRT208" s="1114"/>
      <c r="IRU208" s="1114"/>
      <c r="IRV208" s="1114"/>
      <c r="IRW208" s="1114"/>
      <c r="IRX208" s="1114"/>
      <c r="IRY208" s="1114"/>
      <c r="IRZ208" s="1114"/>
      <c r="ISA208" s="1114"/>
      <c r="ISB208" s="1114"/>
      <c r="ISC208" s="1114"/>
      <c r="ISD208" s="1114"/>
      <c r="ISE208" s="1114"/>
      <c r="ISF208" s="1114"/>
      <c r="ISG208" s="1114"/>
      <c r="ISH208" s="1114"/>
      <c r="ISI208" s="1114"/>
      <c r="ISJ208" s="1114"/>
      <c r="ISK208" s="1114"/>
      <c r="ISL208" s="1114"/>
      <c r="ISM208" s="1114"/>
      <c r="ISN208" s="1114"/>
      <c r="ISO208" s="1114"/>
      <c r="ISP208" s="1114"/>
      <c r="ISQ208" s="1114"/>
      <c r="ISR208" s="1114"/>
      <c r="ISS208" s="1114"/>
      <c r="IST208" s="1114"/>
      <c r="ISU208" s="1114"/>
      <c r="ISV208" s="1114"/>
      <c r="ISW208" s="1114"/>
      <c r="ISX208" s="1114"/>
      <c r="ISY208" s="1114"/>
      <c r="ISZ208" s="1114"/>
      <c r="ITA208" s="1114"/>
      <c r="ITB208" s="1114"/>
      <c r="ITC208" s="1114"/>
      <c r="ITD208" s="1114"/>
      <c r="ITE208" s="1114"/>
      <c r="ITF208" s="1114"/>
      <c r="ITG208" s="1114"/>
      <c r="ITH208" s="1114"/>
      <c r="ITI208" s="1114"/>
      <c r="ITJ208" s="1114"/>
      <c r="ITK208" s="1114"/>
      <c r="ITL208" s="1114"/>
      <c r="ITM208" s="1114"/>
      <c r="ITN208" s="1114"/>
      <c r="ITO208" s="1114"/>
      <c r="ITP208" s="1114"/>
      <c r="ITQ208" s="1114"/>
      <c r="ITR208" s="1114"/>
      <c r="ITS208" s="1114"/>
      <c r="ITT208" s="1114"/>
      <c r="ITU208" s="1114"/>
      <c r="ITV208" s="1114"/>
      <c r="ITW208" s="1114"/>
      <c r="ITX208" s="1114"/>
      <c r="ITY208" s="1114"/>
      <c r="ITZ208" s="1114"/>
      <c r="IUA208" s="1114"/>
      <c r="IUB208" s="1114"/>
      <c r="IUC208" s="1114"/>
      <c r="IUD208" s="1114"/>
      <c r="IUE208" s="1114"/>
      <c r="IUF208" s="1114"/>
      <c r="IUG208" s="1114"/>
      <c r="IUH208" s="1114"/>
      <c r="IUI208" s="1114"/>
      <c r="IUJ208" s="1114"/>
      <c r="IUK208" s="1114"/>
      <c r="IUL208" s="1114"/>
      <c r="IUM208" s="1114"/>
      <c r="IUN208" s="1114"/>
      <c r="IUO208" s="1114"/>
      <c r="IUP208" s="1114"/>
      <c r="IUQ208" s="1114"/>
      <c r="IUR208" s="1114"/>
      <c r="IUS208" s="1114"/>
      <c r="IUT208" s="1114"/>
      <c r="IUU208" s="1114"/>
      <c r="IUV208" s="1114"/>
      <c r="IUW208" s="1114"/>
      <c r="IUX208" s="1114"/>
      <c r="IUY208" s="1114"/>
      <c r="IUZ208" s="1114"/>
      <c r="IVA208" s="1114"/>
      <c r="IVB208" s="1114"/>
      <c r="IVC208" s="1114"/>
      <c r="IVD208" s="1114"/>
      <c r="IVE208" s="1114"/>
      <c r="IVF208" s="1114"/>
      <c r="IVG208" s="1114"/>
      <c r="IVH208" s="1114"/>
      <c r="IVI208" s="1114"/>
      <c r="IVJ208" s="1114"/>
      <c r="IVK208" s="1114"/>
      <c r="IVL208" s="1114"/>
      <c r="IVM208" s="1114"/>
      <c r="IVN208" s="1114"/>
      <c r="IVO208" s="1114"/>
      <c r="IVP208" s="1114"/>
      <c r="IVQ208" s="1114"/>
      <c r="IVR208" s="1114"/>
      <c r="IVS208" s="1114"/>
      <c r="IVT208" s="1114"/>
      <c r="IVU208" s="1114"/>
      <c r="IVV208" s="1114"/>
      <c r="IVW208" s="1114"/>
      <c r="IVX208" s="1114"/>
      <c r="IVY208" s="1114"/>
      <c r="IVZ208" s="1114"/>
      <c r="IWA208" s="1114"/>
      <c r="IWB208" s="1114"/>
      <c r="IWC208" s="1114"/>
      <c r="IWD208" s="1114"/>
      <c r="IWE208" s="1114"/>
      <c r="IWF208" s="1114"/>
      <c r="IWG208" s="1114"/>
      <c r="IWH208" s="1114"/>
      <c r="IWI208" s="1114"/>
      <c r="IWJ208" s="1114"/>
      <c r="IWK208" s="1114"/>
      <c r="IWL208" s="1114"/>
      <c r="IWM208" s="1114"/>
      <c r="IWN208" s="1114"/>
      <c r="IWO208" s="1114"/>
      <c r="IWP208" s="1114"/>
      <c r="IWQ208" s="1114"/>
      <c r="IWR208" s="1114"/>
      <c r="IWS208" s="1114"/>
      <c r="IWT208" s="1114"/>
      <c r="IWU208" s="1114"/>
      <c r="IWV208" s="1114"/>
      <c r="IWW208" s="1114"/>
      <c r="IWX208" s="1114"/>
      <c r="IWY208" s="1114"/>
      <c r="IWZ208" s="1114"/>
      <c r="IXA208" s="1114"/>
      <c r="IXB208" s="1114"/>
      <c r="IXC208" s="1114"/>
      <c r="IXD208" s="1114"/>
      <c r="IXE208" s="1114"/>
      <c r="IXF208" s="1114"/>
      <c r="IXG208" s="1114"/>
      <c r="IXH208" s="1114"/>
      <c r="IXI208" s="1114"/>
      <c r="IXJ208" s="1114"/>
      <c r="IXK208" s="1114"/>
      <c r="IXL208" s="1114"/>
      <c r="IXM208" s="1114"/>
      <c r="IXN208" s="1114"/>
      <c r="IXO208" s="1114"/>
      <c r="IXP208" s="1114"/>
      <c r="IXQ208" s="1114"/>
      <c r="IXR208" s="1114"/>
      <c r="IXS208" s="1114"/>
      <c r="IXT208" s="1114"/>
      <c r="IXU208" s="1114"/>
      <c r="IXV208" s="1114"/>
      <c r="IXW208" s="1114"/>
      <c r="IXX208" s="1114"/>
      <c r="IXY208" s="1114"/>
      <c r="IXZ208" s="1114"/>
      <c r="IYA208" s="1114"/>
      <c r="IYB208" s="1114"/>
      <c r="IYC208" s="1114"/>
      <c r="IYD208" s="1114"/>
      <c r="IYE208" s="1114"/>
      <c r="IYF208" s="1114"/>
      <c r="IYG208" s="1114"/>
      <c r="IYH208" s="1114"/>
      <c r="IYI208" s="1114"/>
      <c r="IYJ208" s="1114"/>
      <c r="IYK208" s="1114"/>
      <c r="IYL208" s="1114"/>
      <c r="IYM208" s="1114"/>
      <c r="IYN208" s="1114"/>
      <c r="IYO208" s="1114"/>
      <c r="IYP208" s="1114"/>
      <c r="IYQ208" s="1114"/>
      <c r="IYR208" s="1114"/>
      <c r="IYS208" s="1114"/>
      <c r="IYT208" s="1114"/>
      <c r="IYU208" s="1114"/>
      <c r="IYV208" s="1114"/>
      <c r="IYW208" s="1114"/>
      <c r="IYX208" s="1114"/>
      <c r="IYY208" s="1114"/>
      <c r="IYZ208" s="1114"/>
      <c r="IZA208" s="1114"/>
      <c r="IZB208" s="1114"/>
      <c r="IZC208" s="1114"/>
      <c r="IZD208" s="1114"/>
      <c r="IZE208" s="1114"/>
      <c r="IZF208" s="1114"/>
      <c r="IZG208" s="1114"/>
      <c r="IZH208" s="1114"/>
      <c r="IZI208" s="1114"/>
      <c r="IZJ208" s="1114"/>
      <c r="IZK208" s="1114"/>
      <c r="IZL208" s="1114"/>
      <c r="IZM208" s="1114"/>
      <c r="IZN208" s="1114"/>
      <c r="IZO208" s="1114"/>
      <c r="IZP208" s="1114"/>
      <c r="IZQ208" s="1114"/>
      <c r="IZR208" s="1114"/>
      <c r="IZS208" s="1114"/>
      <c r="IZT208" s="1114"/>
      <c r="IZU208" s="1114"/>
      <c r="IZV208" s="1114"/>
      <c r="IZW208" s="1114"/>
      <c r="IZX208" s="1114"/>
      <c r="IZY208" s="1114"/>
      <c r="IZZ208" s="1114"/>
      <c r="JAA208" s="1114"/>
      <c r="JAB208" s="1114"/>
      <c r="JAC208" s="1114"/>
      <c r="JAD208" s="1114"/>
      <c r="JAE208" s="1114"/>
      <c r="JAF208" s="1114"/>
      <c r="JAG208" s="1114"/>
      <c r="JAH208" s="1114"/>
      <c r="JAI208" s="1114"/>
      <c r="JAJ208" s="1114"/>
      <c r="JAK208" s="1114"/>
      <c r="JAL208" s="1114"/>
      <c r="JAM208" s="1114"/>
      <c r="JAN208" s="1114"/>
      <c r="JAO208" s="1114"/>
      <c r="JAP208" s="1114"/>
      <c r="JAQ208" s="1114"/>
      <c r="JAR208" s="1114"/>
      <c r="JAS208" s="1114"/>
      <c r="JAT208" s="1114"/>
      <c r="JAU208" s="1114"/>
      <c r="JAV208" s="1114"/>
      <c r="JAW208" s="1114"/>
      <c r="JAX208" s="1114"/>
      <c r="JAY208" s="1114"/>
      <c r="JAZ208" s="1114"/>
      <c r="JBA208" s="1114"/>
      <c r="JBB208" s="1114"/>
      <c r="JBC208" s="1114"/>
      <c r="JBD208" s="1114"/>
      <c r="JBE208" s="1114"/>
      <c r="JBF208" s="1114"/>
      <c r="JBG208" s="1114"/>
      <c r="JBH208" s="1114"/>
      <c r="JBI208" s="1114"/>
      <c r="JBJ208" s="1114"/>
      <c r="JBK208" s="1114"/>
      <c r="JBL208" s="1114"/>
      <c r="JBM208" s="1114"/>
      <c r="JBN208" s="1114"/>
      <c r="JBO208" s="1114"/>
      <c r="JBP208" s="1114"/>
      <c r="JBQ208" s="1114"/>
      <c r="JBR208" s="1114"/>
      <c r="JBS208" s="1114"/>
      <c r="JBT208" s="1114"/>
      <c r="JBU208" s="1114"/>
      <c r="JBV208" s="1114"/>
      <c r="JBW208" s="1114"/>
      <c r="JBX208" s="1114"/>
      <c r="JBY208" s="1114"/>
      <c r="JBZ208" s="1114"/>
      <c r="JCA208" s="1114"/>
      <c r="JCB208" s="1114"/>
      <c r="JCC208" s="1114"/>
      <c r="JCD208" s="1114"/>
      <c r="JCE208" s="1114"/>
      <c r="JCF208" s="1114"/>
      <c r="JCG208" s="1114"/>
      <c r="JCH208" s="1114"/>
      <c r="JCI208" s="1114"/>
      <c r="JCJ208" s="1114"/>
      <c r="JCK208" s="1114"/>
      <c r="JCL208" s="1114"/>
      <c r="JCM208" s="1114"/>
      <c r="JCN208" s="1114"/>
      <c r="JCO208" s="1114"/>
      <c r="JCP208" s="1114"/>
      <c r="JCQ208" s="1114"/>
      <c r="JCR208" s="1114"/>
      <c r="JCS208" s="1114"/>
      <c r="JCT208" s="1114"/>
      <c r="JCU208" s="1114"/>
      <c r="JCV208" s="1114"/>
      <c r="JCW208" s="1114"/>
      <c r="JCX208" s="1114"/>
      <c r="JCY208" s="1114"/>
      <c r="JCZ208" s="1114"/>
      <c r="JDA208" s="1114"/>
      <c r="JDB208" s="1114"/>
      <c r="JDC208" s="1114"/>
      <c r="JDD208" s="1114"/>
      <c r="JDE208" s="1114"/>
      <c r="JDF208" s="1114"/>
      <c r="JDG208" s="1114"/>
      <c r="JDH208" s="1114"/>
      <c r="JDI208" s="1114"/>
      <c r="JDJ208" s="1114"/>
      <c r="JDK208" s="1114"/>
      <c r="JDL208" s="1114"/>
      <c r="JDM208" s="1114"/>
      <c r="JDN208" s="1114"/>
      <c r="JDO208" s="1114"/>
      <c r="JDP208" s="1114"/>
      <c r="JDQ208" s="1114"/>
      <c r="JDR208" s="1114"/>
      <c r="JDS208" s="1114"/>
      <c r="JDT208" s="1114"/>
      <c r="JDU208" s="1114"/>
      <c r="JDV208" s="1114"/>
      <c r="JDW208" s="1114"/>
      <c r="JDX208" s="1114"/>
      <c r="JDY208" s="1114"/>
      <c r="JDZ208" s="1114"/>
      <c r="JEA208" s="1114"/>
      <c r="JEB208" s="1114"/>
      <c r="JEC208" s="1114"/>
      <c r="JED208" s="1114"/>
      <c r="JEE208" s="1114"/>
      <c r="JEF208" s="1114"/>
      <c r="JEG208" s="1114"/>
      <c r="JEH208" s="1114"/>
      <c r="JEI208" s="1114"/>
      <c r="JEJ208" s="1114"/>
      <c r="JEK208" s="1114"/>
      <c r="JEL208" s="1114"/>
      <c r="JEM208" s="1114"/>
      <c r="JEN208" s="1114"/>
      <c r="JEO208" s="1114"/>
      <c r="JEP208" s="1114"/>
      <c r="JEQ208" s="1114"/>
      <c r="JER208" s="1114"/>
      <c r="JES208" s="1114"/>
      <c r="JET208" s="1114"/>
      <c r="JEU208" s="1114"/>
      <c r="JEV208" s="1114"/>
      <c r="JEW208" s="1114"/>
      <c r="JEX208" s="1114"/>
      <c r="JEY208" s="1114"/>
      <c r="JEZ208" s="1114"/>
      <c r="JFA208" s="1114"/>
      <c r="JFB208" s="1114"/>
      <c r="JFC208" s="1114"/>
      <c r="JFD208" s="1114"/>
      <c r="JFE208" s="1114"/>
      <c r="JFF208" s="1114"/>
      <c r="JFG208" s="1114"/>
      <c r="JFH208" s="1114"/>
      <c r="JFI208" s="1114"/>
      <c r="JFJ208" s="1114"/>
      <c r="JFK208" s="1114"/>
      <c r="JFL208" s="1114"/>
      <c r="JFM208" s="1114"/>
      <c r="JFN208" s="1114"/>
      <c r="JFO208" s="1114"/>
      <c r="JFP208" s="1114"/>
      <c r="JFQ208" s="1114"/>
      <c r="JFR208" s="1114"/>
      <c r="JFS208" s="1114"/>
      <c r="JFT208" s="1114"/>
      <c r="JFU208" s="1114"/>
      <c r="JFV208" s="1114"/>
      <c r="JFW208" s="1114"/>
      <c r="JFX208" s="1114"/>
      <c r="JFY208" s="1114"/>
      <c r="JFZ208" s="1114"/>
      <c r="JGA208" s="1114"/>
      <c r="JGB208" s="1114"/>
      <c r="JGC208" s="1114"/>
      <c r="JGD208" s="1114"/>
      <c r="JGE208" s="1114"/>
      <c r="JGF208" s="1114"/>
      <c r="JGG208" s="1114"/>
      <c r="JGH208" s="1114"/>
      <c r="JGI208" s="1114"/>
      <c r="JGJ208" s="1114"/>
      <c r="JGK208" s="1114"/>
      <c r="JGL208" s="1114"/>
      <c r="JGM208" s="1114"/>
      <c r="JGN208" s="1114"/>
      <c r="JGO208" s="1114"/>
      <c r="JGP208" s="1114"/>
      <c r="JGQ208" s="1114"/>
      <c r="JGR208" s="1114"/>
      <c r="JGS208" s="1114"/>
      <c r="JGT208" s="1114"/>
      <c r="JGU208" s="1114"/>
      <c r="JGV208" s="1114"/>
      <c r="JGW208" s="1114"/>
      <c r="JGX208" s="1114"/>
      <c r="JGY208" s="1114"/>
      <c r="JGZ208" s="1114"/>
      <c r="JHA208" s="1114"/>
      <c r="JHB208" s="1114"/>
      <c r="JHC208" s="1114"/>
      <c r="JHD208" s="1114"/>
      <c r="JHE208" s="1114"/>
      <c r="JHF208" s="1114"/>
      <c r="JHG208" s="1114"/>
      <c r="JHH208" s="1114"/>
      <c r="JHI208" s="1114"/>
      <c r="JHJ208" s="1114"/>
      <c r="JHK208" s="1114"/>
      <c r="JHL208" s="1114"/>
      <c r="JHM208" s="1114"/>
      <c r="JHN208" s="1114"/>
      <c r="JHO208" s="1114"/>
      <c r="JHP208" s="1114"/>
      <c r="JHQ208" s="1114"/>
      <c r="JHR208" s="1114"/>
      <c r="JHS208" s="1114"/>
      <c r="JHT208" s="1114"/>
      <c r="JHU208" s="1114"/>
      <c r="JHV208" s="1114"/>
      <c r="JHW208" s="1114"/>
      <c r="JHX208" s="1114"/>
      <c r="JHY208" s="1114"/>
      <c r="JHZ208" s="1114"/>
      <c r="JIA208" s="1114"/>
      <c r="JIB208" s="1114"/>
      <c r="JIC208" s="1114"/>
      <c r="JID208" s="1114"/>
      <c r="JIE208" s="1114"/>
      <c r="JIF208" s="1114"/>
      <c r="JIG208" s="1114"/>
      <c r="JIH208" s="1114"/>
      <c r="JII208" s="1114"/>
      <c r="JIJ208" s="1114"/>
      <c r="JIK208" s="1114"/>
      <c r="JIL208" s="1114"/>
      <c r="JIM208" s="1114"/>
      <c r="JIN208" s="1114"/>
      <c r="JIO208" s="1114"/>
      <c r="JIP208" s="1114"/>
      <c r="JIQ208" s="1114"/>
      <c r="JIR208" s="1114"/>
      <c r="JIS208" s="1114"/>
      <c r="JIT208" s="1114"/>
      <c r="JIU208" s="1114"/>
      <c r="JIV208" s="1114"/>
      <c r="JIW208" s="1114"/>
      <c r="JIX208" s="1114"/>
      <c r="JIY208" s="1114"/>
      <c r="JIZ208" s="1114"/>
      <c r="JJA208" s="1114"/>
      <c r="JJB208" s="1114"/>
      <c r="JJC208" s="1114"/>
      <c r="JJD208" s="1114"/>
      <c r="JJE208" s="1114"/>
      <c r="JJF208" s="1114"/>
      <c r="JJG208" s="1114"/>
      <c r="JJH208" s="1114"/>
      <c r="JJI208" s="1114"/>
      <c r="JJJ208" s="1114"/>
      <c r="JJK208" s="1114"/>
      <c r="JJL208" s="1114"/>
      <c r="JJM208" s="1114"/>
      <c r="JJN208" s="1114"/>
      <c r="JJO208" s="1114"/>
      <c r="JJP208" s="1114"/>
      <c r="JJQ208" s="1114"/>
      <c r="JJR208" s="1114"/>
      <c r="JJS208" s="1114"/>
      <c r="JJT208" s="1114"/>
      <c r="JJU208" s="1114"/>
      <c r="JJV208" s="1114"/>
      <c r="JJW208" s="1114"/>
      <c r="JJX208" s="1114"/>
      <c r="JJY208" s="1114"/>
      <c r="JJZ208" s="1114"/>
      <c r="JKA208" s="1114"/>
      <c r="JKB208" s="1114"/>
      <c r="JKC208" s="1114"/>
      <c r="JKD208" s="1114"/>
      <c r="JKE208" s="1114"/>
      <c r="JKF208" s="1114"/>
      <c r="JKG208" s="1114"/>
      <c r="JKH208" s="1114"/>
      <c r="JKI208" s="1114"/>
      <c r="JKJ208" s="1114"/>
      <c r="JKK208" s="1114"/>
      <c r="JKL208" s="1114"/>
      <c r="JKM208" s="1114"/>
      <c r="JKN208" s="1114"/>
      <c r="JKO208" s="1114"/>
      <c r="JKP208" s="1114"/>
      <c r="JKQ208" s="1114"/>
      <c r="JKR208" s="1114"/>
      <c r="JKS208" s="1114"/>
      <c r="JKT208" s="1114"/>
      <c r="JKU208" s="1114"/>
      <c r="JKV208" s="1114"/>
      <c r="JKW208" s="1114"/>
      <c r="JKX208" s="1114"/>
      <c r="JKY208" s="1114"/>
      <c r="JKZ208" s="1114"/>
      <c r="JLA208" s="1114"/>
      <c r="JLB208" s="1114"/>
      <c r="JLC208" s="1114"/>
      <c r="JLD208" s="1114"/>
      <c r="JLE208" s="1114"/>
      <c r="JLF208" s="1114"/>
      <c r="JLG208" s="1114"/>
      <c r="JLH208" s="1114"/>
      <c r="JLI208" s="1114"/>
      <c r="JLJ208" s="1114"/>
      <c r="JLK208" s="1114"/>
      <c r="JLL208" s="1114"/>
      <c r="JLM208" s="1114"/>
      <c r="JLN208" s="1114"/>
      <c r="JLO208" s="1114"/>
      <c r="JLP208" s="1114"/>
      <c r="JLQ208" s="1114"/>
      <c r="JLR208" s="1114"/>
      <c r="JLS208" s="1114"/>
      <c r="JLT208" s="1114"/>
      <c r="JLU208" s="1114"/>
      <c r="JLV208" s="1114"/>
      <c r="JLW208" s="1114"/>
      <c r="JLX208" s="1114"/>
      <c r="JLY208" s="1114"/>
      <c r="JLZ208" s="1114"/>
      <c r="JMA208" s="1114"/>
      <c r="JMB208" s="1114"/>
      <c r="JMC208" s="1114"/>
      <c r="JMD208" s="1114"/>
      <c r="JME208" s="1114"/>
      <c r="JMF208" s="1114"/>
      <c r="JMG208" s="1114"/>
      <c r="JMH208" s="1114"/>
      <c r="JMI208" s="1114"/>
      <c r="JMJ208" s="1114"/>
      <c r="JMK208" s="1114"/>
      <c r="JML208" s="1114"/>
      <c r="JMM208" s="1114"/>
      <c r="JMN208" s="1114"/>
      <c r="JMO208" s="1114"/>
      <c r="JMP208" s="1114"/>
      <c r="JMQ208" s="1114"/>
      <c r="JMR208" s="1114"/>
      <c r="JMS208" s="1114"/>
      <c r="JMT208" s="1114"/>
      <c r="JMU208" s="1114"/>
      <c r="JMV208" s="1114"/>
      <c r="JMW208" s="1114"/>
      <c r="JMX208" s="1114"/>
      <c r="JMY208" s="1114"/>
      <c r="JMZ208" s="1114"/>
      <c r="JNA208" s="1114"/>
      <c r="JNB208" s="1114"/>
      <c r="JNC208" s="1114"/>
      <c r="JND208" s="1114"/>
      <c r="JNE208" s="1114"/>
      <c r="JNF208" s="1114"/>
      <c r="JNG208" s="1114"/>
      <c r="JNH208" s="1114"/>
      <c r="JNI208" s="1114"/>
      <c r="JNJ208" s="1114"/>
      <c r="JNK208" s="1114"/>
      <c r="JNL208" s="1114"/>
      <c r="JNM208" s="1114"/>
      <c r="JNN208" s="1114"/>
      <c r="JNO208" s="1114"/>
      <c r="JNP208" s="1114"/>
      <c r="JNQ208" s="1114"/>
      <c r="JNR208" s="1114"/>
      <c r="JNS208" s="1114"/>
      <c r="JNT208" s="1114"/>
      <c r="JNU208" s="1114"/>
      <c r="JNV208" s="1114"/>
      <c r="JNW208" s="1114"/>
      <c r="JNX208" s="1114"/>
      <c r="JNY208" s="1114"/>
      <c r="JNZ208" s="1114"/>
      <c r="JOA208" s="1114"/>
      <c r="JOB208" s="1114"/>
      <c r="JOC208" s="1114"/>
      <c r="JOD208" s="1114"/>
      <c r="JOE208" s="1114"/>
      <c r="JOF208" s="1114"/>
      <c r="JOG208" s="1114"/>
      <c r="JOH208" s="1114"/>
      <c r="JOI208" s="1114"/>
      <c r="JOJ208" s="1114"/>
      <c r="JOK208" s="1114"/>
      <c r="JOL208" s="1114"/>
      <c r="JOM208" s="1114"/>
      <c r="JON208" s="1114"/>
      <c r="JOO208" s="1114"/>
      <c r="JOP208" s="1114"/>
      <c r="JOQ208" s="1114"/>
      <c r="JOR208" s="1114"/>
      <c r="JOS208" s="1114"/>
      <c r="JOT208" s="1114"/>
      <c r="JOU208" s="1114"/>
      <c r="JOV208" s="1114"/>
      <c r="JOW208" s="1114"/>
      <c r="JOX208" s="1114"/>
      <c r="JOY208" s="1114"/>
      <c r="JOZ208" s="1114"/>
      <c r="JPA208" s="1114"/>
      <c r="JPB208" s="1114"/>
      <c r="JPC208" s="1114"/>
      <c r="JPD208" s="1114"/>
      <c r="JPE208" s="1114"/>
      <c r="JPF208" s="1114"/>
      <c r="JPG208" s="1114"/>
      <c r="JPH208" s="1114"/>
      <c r="JPI208" s="1114"/>
      <c r="JPJ208" s="1114"/>
      <c r="JPK208" s="1114"/>
      <c r="JPL208" s="1114"/>
      <c r="JPM208" s="1114"/>
      <c r="JPN208" s="1114"/>
      <c r="JPO208" s="1114"/>
      <c r="JPP208" s="1114"/>
      <c r="JPQ208" s="1114"/>
      <c r="JPR208" s="1114"/>
      <c r="JPS208" s="1114"/>
      <c r="JPT208" s="1114"/>
      <c r="JPU208" s="1114"/>
      <c r="JPV208" s="1114"/>
      <c r="JPW208" s="1114"/>
      <c r="JPX208" s="1114"/>
      <c r="JPY208" s="1114"/>
      <c r="JPZ208" s="1114"/>
      <c r="JQA208" s="1114"/>
      <c r="JQB208" s="1114"/>
      <c r="JQC208" s="1114"/>
      <c r="JQD208" s="1114"/>
      <c r="JQE208" s="1114"/>
      <c r="JQF208" s="1114"/>
      <c r="JQG208" s="1114"/>
      <c r="JQH208" s="1114"/>
      <c r="JQI208" s="1114"/>
      <c r="JQJ208" s="1114"/>
      <c r="JQK208" s="1114"/>
      <c r="JQL208" s="1114"/>
      <c r="JQM208" s="1114"/>
      <c r="JQN208" s="1114"/>
      <c r="JQO208" s="1114"/>
      <c r="JQP208" s="1114"/>
      <c r="JQQ208" s="1114"/>
      <c r="JQR208" s="1114"/>
      <c r="JQS208" s="1114"/>
      <c r="JQT208" s="1114"/>
      <c r="JQU208" s="1114"/>
      <c r="JQV208" s="1114"/>
      <c r="JQW208" s="1114"/>
      <c r="JQX208" s="1114"/>
      <c r="JQY208" s="1114"/>
      <c r="JQZ208" s="1114"/>
      <c r="JRA208" s="1114"/>
      <c r="JRB208" s="1114"/>
      <c r="JRC208" s="1114"/>
      <c r="JRD208" s="1114"/>
      <c r="JRE208" s="1114"/>
      <c r="JRF208" s="1114"/>
      <c r="JRG208" s="1114"/>
      <c r="JRH208" s="1114"/>
      <c r="JRI208" s="1114"/>
      <c r="JRJ208" s="1114"/>
      <c r="JRK208" s="1114"/>
      <c r="JRL208" s="1114"/>
      <c r="JRM208" s="1114"/>
      <c r="JRN208" s="1114"/>
      <c r="JRO208" s="1114"/>
      <c r="JRP208" s="1114"/>
      <c r="JRQ208" s="1114"/>
      <c r="JRR208" s="1114"/>
      <c r="JRS208" s="1114"/>
      <c r="JRT208" s="1114"/>
      <c r="JRU208" s="1114"/>
      <c r="JRV208" s="1114"/>
      <c r="JRW208" s="1114"/>
      <c r="JRX208" s="1114"/>
      <c r="JRY208" s="1114"/>
      <c r="JRZ208" s="1114"/>
      <c r="JSA208" s="1114"/>
      <c r="JSB208" s="1114"/>
      <c r="JSC208" s="1114"/>
      <c r="JSD208" s="1114"/>
      <c r="JSE208" s="1114"/>
      <c r="JSF208" s="1114"/>
      <c r="JSG208" s="1114"/>
      <c r="JSH208" s="1114"/>
      <c r="JSI208" s="1114"/>
      <c r="JSJ208" s="1114"/>
      <c r="JSK208" s="1114"/>
      <c r="JSL208" s="1114"/>
      <c r="JSM208" s="1114"/>
      <c r="JSN208" s="1114"/>
      <c r="JSO208" s="1114"/>
      <c r="JSP208" s="1114"/>
      <c r="JSQ208" s="1114"/>
      <c r="JSR208" s="1114"/>
      <c r="JSS208" s="1114"/>
      <c r="JST208" s="1114"/>
      <c r="JSU208" s="1114"/>
      <c r="JSV208" s="1114"/>
      <c r="JSW208" s="1114"/>
      <c r="JSX208" s="1114"/>
      <c r="JSY208" s="1114"/>
      <c r="JSZ208" s="1114"/>
      <c r="JTA208" s="1114"/>
      <c r="JTB208" s="1114"/>
      <c r="JTC208" s="1114"/>
      <c r="JTD208" s="1114"/>
      <c r="JTE208" s="1114"/>
      <c r="JTF208" s="1114"/>
      <c r="JTG208" s="1114"/>
      <c r="JTH208" s="1114"/>
      <c r="JTI208" s="1114"/>
      <c r="JTJ208" s="1114"/>
      <c r="JTK208" s="1114"/>
      <c r="JTL208" s="1114"/>
      <c r="JTM208" s="1114"/>
      <c r="JTN208" s="1114"/>
      <c r="JTO208" s="1114"/>
      <c r="JTP208" s="1114"/>
      <c r="JTQ208" s="1114"/>
      <c r="JTR208" s="1114"/>
      <c r="JTS208" s="1114"/>
      <c r="JTT208" s="1114"/>
      <c r="JTU208" s="1114"/>
      <c r="JTV208" s="1114"/>
      <c r="JTW208" s="1114"/>
      <c r="JTX208" s="1114"/>
      <c r="JTY208" s="1114"/>
      <c r="JTZ208" s="1114"/>
      <c r="JUA208" s="1114"/>
      <c r="JUB208" s="1114"/>
      <c r="JUC208" s="1114"/>
      <c r="JUD208" s="1114"/>
      <c r="JUE208" s="1114"/>
      <c r="JUF208" s="1114"/>
      <c r="JUG208" s="1114"/>
      <c r="JUH208" s="1114"/>
      <c r="JUI208" s="1114"/>
      <c r="JUJ208" s="1114"/>
      <c r="JUK208" s="1114"/>
      <c r="JUL208" s="1114"/>
      <c r="JUM208" s="1114"/>
      <c r="JUN208" s="1114"/>
      <c r="JUO208" s="1114"/>
      <c r="JUP208" s="1114"/>
      <c r="JUQ208" s="1114"/>
      <c r="JUR208" s="1114"/>
      <c r="JUS208" s="1114"/>
      <c r="JUT208" s="1114"/>
      <c r="JUU208" s="1114"/>
      <c r="JUV208" s="1114"/>
      <c r="JUW208" s="1114"/>
      <c r="JUX208" s="1114"/>
      <c r="JUY208" s="1114"/>
      <c r="JUZ208" s="1114"/>
      <c r="JVA208" s="1114"/>
      <c r="JVB208" s="1114"/>
      <c r="JVC208" s="1114"/>
      <c r="JVD208" s="1114"/>
      <c r="JVE208" s="1114"/>
      <c r="JVF208" s="1114"/>
      <c r="JVG208" s="1114"/>
      <c r="JVH208" s="1114"/>
      <c r="JVI208" s="1114"/>
      <c r="JVJ208" s="1114"/>
      <c r="JVK208" s="1114"/>
      <c r="JVL208" s="1114"/>
      <c r="JVM208" s="1114"/>
      <c r="JVN208" s="1114"/>
      <c r="JVO208" s="1114"/>
      <c r="JVP208" s="1114"/>
      <c r="JVQ208" s="1114"/>
      <c r="JVR208" s="1114"/>
      <c r="JVS208" s="1114"/>
      <c r="JVT208" s="1114"/>
      <c r="JVU208" s="1114"/>
      <c r="JVV208" s="1114"/>
      <c r="JVW208" s="1114"/>
      <c r="JVX208" s="1114"/>
      <c r="JVY208" s="1114"/>
      <c r="JVZ208" s="1114"/>
      <c r="JWA208" s="1114"/>
      <c r="JWB208" s="1114"/>
      <c r="JWC208" s="1114"/>
      <c r="JWD208" s="1114"/>
      <c r="JWE208" s="1114"/>
      <c r="JWF208" s="1114"/>
      <c r="JWG208" s="1114"/>
      <c r="JWH208" s="1114"/>
      <c r="JWI208" s="1114"/>
      <c r="JWJ208" s="1114"/>
      <c r="JWK208" s="1114"/>
      <c r="JWL208" s="1114"/>
      <c r="JWM208" s="1114"/>
      <c r="JWN208" s="1114"/>
      <c r="JWO208" s="1114"/>
      <c r="JWP208" s="1114"/>
      <c r="JWQ208" s="1114"/>
      <c r="JWR208" s="1114"/>
      <c r="JWS208" s="1114"/>
      <c r="JWT208" s="1114"/>
      <c r="JWU208" s="1114"/>
      <c r="JWV208" s="1114"/>
      <c r="JWW208" s="1114"/>
      <c r="JWX208" s="1114"/>
      <c r="JWY208" s="1114"/>
      <c r="JWZ208" s="1114"/>
      <c r="JXA208" s="1114"/>
      <c r="JXB208" s="1114"/>
      <c r="JXC208" s="1114"/>
      <c r="JXD208" s="1114"/>
      <c r="JXE208" s="1114"/>
      <c r="JXF208" s="1114"/>
      <c r="JXG208" s="1114"/>
      <c r="JXH208" s="1114"/>
      <c r="JXI208" s="1114"/>
      <c r="JXJ208" s="1114"/>
      <c r="JXK208" s="1114"/>
      <c r="JXL208" s="1114"/>
      <c r="JXM208" s="1114"/>
      <c r="JXN208" s="1114"/>
      <c r="JXO208" s="1114"/>
      <c r="JXP208" s="1114"/>
      <c r="JXQ208" s="1114"/>
      <c r="JXR208" s="1114"/>
      <c r="JXS208" s="1114"/>
      <c r="JXT208" s="1114"/>
      <c r="JXU208" s="1114"/>
      <c r="JXV208" s="1114"/>
      <c r="JXW208" s="1114"/>
      <c r="JXX208" s="1114"/>
      <c r="JXY208" s="1114"/>
      <c r="JXZ208" s="1114"/>
      <c r="JYA208" s="1114"/>
      <c r="JYB208" s="1114"/>
      <c r="JYC208" s="1114"/>
      <c r="JYD208" s="1114"/>
      <c r="JYE208" s="1114"/>
      <c r="JYF208" s="1114"/>
      <c r="JYG208" s="1114"/>
      <c r="JYH208" s="1114"/>
      <c r="JYI208" s="1114"/>
      <c r="JYJ208" s="1114"/>
      <c r="JYK208" s="1114"/>
      <c r="JYL208" s="1114"/>
      <c r="JYM208" s="1114"/>
      <c r="JYN208" s="1114"/>
      <c r="JYO208" s="1114"/>
      <c r="JYP208" s="1114"/>
      <c r="JYQ208" s="1114"/>
      <c r="JYR208" s="1114"/>
      <c r="JYS208" s="1114"/>
      <c r="JYT208" s="1114"/>
      <c r="JYU208" s="1114"/>
      <c r="JYV208" s="1114"/>
      <c r="JYW208" s="1114"/>
      <c r="JYX208" s="1114"/>
      <c r="JYY208" s="1114"/>
      <c r="JYZ208" s="1114"/>
      <c r="JZA208" s="1114"/>
      <c r="JZB208" s="1114"/>
      <c r="JZC208" s="1114"/>
      <c r="JZD208" s="1114"/>
      <c r="JZE208" s="1114"/>
      <c r="JZF208" s="1114"/>
      <c r="JZG208" s="1114"/>
      <c r="JZH208" s="1114"/>
      <c r="JZI208" s="1114"/>
      <c r="JZJ208" s="1114"/>
      <c r="JZK208" s="1114"/>
      <c r="JZL208" s="1114"/>
      <c r="JZM208" s="1114"/>
      <c r="JZN208" s="1114"/>
      <c r="JZO208" s="1114"/>
      <c r="JZP208" s="1114"/>
      <c r="JZQ208" s="1114"/>
      <c r="JZR208" s="1114"/>
      <c r="JZS208" s="1114"/>
      <c r="JZT208" s="1114"/>
      <c r="JZU208" s="1114"/>
      <c r="JZV208" s="1114"/>
      <c r="JZW208" s="1114"/>
      <c r="JZX208" s="1114"/>
      <c r="JZY208" s="1114"/>
      <c r="JZZ208" s="1114"/>
      <c r="KAA208" s="1114"/>
      <c r="KAB208" s="1114"/>
      <c r="KAC208" s="1114"/>
      <c r="KAD208" s="1114"/>
      <c r="KAE208" s="1114"/>
      <c r="KAF208" s="1114"/>
      <c r="KAG208" s="1114"/>
      <c r="KAH208" s="1114"/>
      <c r="KAI208" s="1114"/>
      <c r="KAJ208" s="1114"/>
      <c r="KAK208" s="1114"/>
      <c r="KAL208" s="1114"/>
      <c r="KAM208" s="1114"/>
      <c r="KAN208" s="1114"/>
      <c r="KAO208" s="1114"/>
      <c r="KAP208" s="1114"/>
      <c r="KAQ208" s="1114"/>
      <c r="KAR208" s="1114"/>
      <c r="KAS208" s="1114"/>
      <c r="KAT208" s="1114"/>
      <c r="KAU208" s="1114"/>
      <c r="KAV208" s="1114"/>
      <c r="KAW208" s="1114"/>
      <c r="KAX208" s="1114"/>
      <c r="KAY208" s="1114"/>
      <c r="KAZ208" s="1114"/>
      <c r="KBA208" s="1114"/>
      <c r="KBB208" s="1114"/>
      <c r="KBC208" s="1114"/>
      <c r="KBD208" s="1114"/>
      <c r="KBE208" s="1114"/>
      <c r="KBF208" s="1114"/>
      <c r="KBG208" s="1114"/>
      <c r="KBH208" s="1114"/>
      <c r="KBI208" s="1114"/>
      <c r="KBJ208" s="1114"/>
      <c r="KBK208" s="1114"/>
      <c r="KBL208" s="1114"/>
      <c r="KBM208" s="1114"/>
      <c r="KBN208" s="1114"/>
      <c r="KBO208" s="1114"/>
      <c r="KBP208" s="1114"/>
      <c r="KBQ208" s="1114"/>
      <c r="KBR208" s="1114"/>
      <c r="KBS208" s="1114"/>
      <c r="KBT208" s="1114"/>
      <c r="KBU208" s="1114"/>
      <c r="KBV208" s="1114"/>
      <c r="KBW208" s="1114"/>
      <c r="KBX208" s="1114"/>
      <c r="KBY208" s="1114"/>
      <c r="KBZ208" s="1114"/>
      <c r="KCA208" s="1114"/>
      <c r="KCB208" s="1114"/>
      <c r="KCC208" s="1114"/>
      <c r="KCD208" s="1114"/>
      <c r="KCE208" s="1114"/>
      <c r="KCF208" s="1114"/>
      <c r="KCG208" s="1114"/>
      <c r="KCH208" s="1114"/>
      <c r="KCI208" s="1114"/>
      <c r="KCJ208" s="1114"/>
      <c r="KCK208" s="1114"/>
      <c r="KCL208" s="1114"/>
      <c r="KCM208" s="1114"/>
      <c r="KCN208" s="1114"/>
      <c r="KCO208" s="1114"/>
      <c r="KCP208" s="1114"/>
      <c r="KCQ208" s="1114"/>
      <c r="KCR208" s="1114"/>
      <c r="KCS208" s="1114"/>
      <c r="KCT208" s="1114"/>
      <c r="KCU208" s="1114"/>
      <c r="KCV208" s="1114"/>
      <c r="KCW208" s="1114"/>
      <c r="KCX208" s="1114"/>
      <c r="KCY208" s="1114"/>
      <c r="KCZ208" s="1114"/>
      <c r="KDA208" s="1114"/>
      <c r="KDB208" s="1114"/>
      <c r="KDC208" s="1114"/>
      <c r="KDD208" s="1114"/>
      <c r="KDE208" s="1114"/>
      <c r="KDF208" s="1114"/>
      <c r="KDG208" s="1114"/>
      <c r="KDH208" s="1114"/>
      <c r="KDI208" s="1114"/>
      <c r="KDJ208" s="1114"/>
      <c r="KDK208" s="1114"/>
      <c r="KDL208" s="1114"/>
      <c r="KDM208" s="1114"/>
      <c r="KDN208" s="1114"/>
      <c r="KDO208" s="1114"/>
      <c r="KDP208" s="1114"/>
      <c r="KDQ208" s="1114"/>
      <c r="KDR208" s="1114"/>
      <c r="KDS208" s="1114"/>
      <c r="KDT208" s="1114"/>
      <c r="KDU208" s="1114"/>
      <c r="KDV208" s="1114"/>
      <c r="KDW208" s="1114"/>
      <c r="KDX208" s="1114"/>
      <c r="KDY208" s="1114"/>
      <c r="KDZ208" s="1114"/>
      <c r="KEA208" s="1114"/>
      <c r="KEB208" s="1114"/>
      <c r="KEC208" s="1114"/>
      <c r="KED208" s="1114"/>
      <c r="KEE208" s="1114"/>
      <c r="KEF208" s="1114"/>
      <c r="KEG208" s="1114"/>
      <c r="KEH208" s="1114"/>
      <c r="KEI208" s="1114"/>
      <c r="KEJ208" s="1114"/>
      <c r="KEK208" s="1114"/>
      <c r="KEL208" s="1114"/>
      <c r="KEM208" s="1114"/>
      <c r="KEN208" s="1114"/>
      <c r="KEO208" s="1114"/>
      <c r="KEP208" s="1114"/>
      <c r="KEQ208" s="1114"/>
      <c r="KER208" s="1114"/>
      <c r="KES208" s="1114"/>
      <c r="KET208" s="1114"/>
      <c r="KEU208" s="1114"/>
      <c r="KEV208" s="1114"/>
      <c r="KEW208" s="1114"/>
      <c r="KEX208" s="1114"/>
      <c r="KEY208" s="1114"/>
      <c r="KEZ208" s="1114"/>
      <c r="KFA208" s="1114"/>
      <c r="KFB208" s="1114"/>
      <c r="KFC208" s="1114"/>
      <c r="KFD208" s="1114"/>
      <c r="KFE208" s="1114"/>
      <c r="KFF208" s="1114"/>
      <c r="KFG208" s="1114"/>
      <c r="KFH208" s="1114"/>
      <c r="KFI208" s="1114"/>
      <c r="KFJ208" s="1114"/>
      <c r="KFK208" s="1114"/>
      <c r="KFL208" s="1114"/>
      <c r="KFM208" s="1114"/>
      <c r="KFN208" s="1114"/>
      <c r="KFO208" s="1114"/>
      <c r="KFP208" s="1114"/>
      <c r="KFQ208" s="1114"/>
      <c r="KFR208" s="1114"/>
      <c r="KFS208" s="1114"/>
      <c r="KFT208" s="1114"/>
      <c r="KFU208" s="1114"/>
      <c r="KFV208" s="1114"/>
      <c r="KFW208" s="1114"/>
      <c r="KFX208" s="1114"/>
      <c r="KFY208" s="1114"/>
      <c r="KFZ208" s="1114"/>
      <c r="KGA208" s="1114"/>
      <c r="KGB208" s="1114"/>
      <c r="KGC208" s="1114"/>
      <c r="KGD208" s="1114"/>
      <c r="KGE208" s="1114"/>
      <c r="KGF208" s="1114"/>
      <c r="KGG208" s="1114"/>
      <c r="KGH208" s="1114"/>
      <c r="KGI208" s="1114"/>
      <c r="KGJ208" s="1114"/>
      <c r="KGK208" s="1114"/>
      <c r="KGL208" s="1114"/>
      <c r="KGM208" s="1114"/>
      <c r="KGN208" s="1114"/>
      <c r="KGO208" s="1114"/>
      <c r="KGP208" s="1114"/>
      <c r="KGQ208" s="1114"/>
      <c r="KGR208" s="1114"/>
      <c r="KGS208" s="1114"/>
      <c r="KGT208" s="1114"/>
      <c r="KGU208" s="1114"/>
      <c r="KGV208" s="1114"/>
      <c r="KGW208" s="1114"/>
      <c r="KGX208" s="1114"/>
      <c r="KGY208" s="1114"/>
      <c r="KGZ208" s="1114"/>
      <c r="KHA208" s="1114"/>
      <c r="KHB208" s="1114"/>
      <c r="KHC208" s="1114"/>
      <c r="KHD208" s="1114"/>
      <c r="KHE208" s="1114"/>
      <c r="KHF208" s="1114"/>
      <c r="KHG208" s="1114"/>
      <c r="KHH208" s="1114"/>
      <c r="KHI208" s="1114"/>
      <c r="KHJ208" s="1114"/>
      <c r="KHK208" s="1114"/>
      <c r="KHL208" s="1114"/>
      <c r="KHM208" s="1114"/>
      <c r="KHN208" s="1114"/>
      <c r="KHO208" s="1114"/>
      <c r="KHP208" s="1114"/>
      <c r="KHQ208" s="1114"/>
      <c r="KHR208" s="1114"/>
      <c r="KHS208" s="1114"/>
      <c r="KHT208" s="1114"/>
      <c r="KHU208" s="1114"/>
      <c r="KHV208" s="1114"/>
      <c r="KHW208" s="1114"/>
      <c r="KHX208" s="1114"/>
      <c r="KHY208" s="1114"/>
      <c r="KHZ208" s="1114"/>
      <c r="KIA208" s="1114"/>
      <c r="KIB208" s="1114"/>
      <c r="KIC208" s="1114"/>
      <c r="KID208" s="1114"/>
      <c r="KIE208" s="1114"/>
      <c r="KIF208" s="1114"/>
      <c r="KIG208" s="1114"/>
      <c r="KIH208" s="1114"/>
      <c r="KII208" s="1114"/>
      <c r="KIJ208" s="1114"/>
      <c r="KIK208" s="1114"/>
      <c r="KIL208" s="1114"/>
      <c r="KIM208" s="1114"/>
      <c r="KIN208" s="1114"/>
      <c r="KIO208" s="1114"/>
      <c r="KIP208" s="1114"/>
      <c r="KIQ208" s="1114"/>
      <c r="KIR208" s="1114"/>
      <c r="KIS208" s="1114"/>
      <c r="KIT208" s="1114"/>
      <c r="KIU208" s="1114"/>
      <c r="KIV208" s="1114"/>
      <c r="KIW208" s="1114"/>
      <c r="KIX208" s="1114"/>
      <c r="KIY208" s="1114"/>
      <c r="KIZ208" s="1114"/>
      <c r="KJA208" s="1114"/>
      <c r="KJB208" s="1114"/>
      <c r="KJC208" s="1114"/>
      <c r="KJD208" s="1114"/>
      <c r="KJE208" s="1114"/>
      <c r="KJF208" s="1114"/>
      <c r="KJG208" s="1114"/>
      <c r="KJH208" s="1114"/>
      <c r="KJI208" s="1114"/>
      <c r="KJJ208" s="1114"/>
      <c r="KJK208" s="1114"/>
      <c r="KJL208" s="1114"/>
      <c r="KJM208" s="1114"/>
      <c r="KJN208" s="1114"/>
      <c r="KJO208" s="1114"/>
      <c r="KJP208" s="1114"/>
      <c r="KJQ208" s="1114"/>
      <c r="KJR208" s="1114"/>
      <c r="KJS208" s="1114"/>
      <c r="KJT208" s="1114"/>
      <c r="KJU208" s="1114"/>
      <c r="KJV208" s="1114"/>
      <c r="KJW208" s="1114"/>
      <c r="KJX208" s="1114"/>
      <c r="KJY208" s="1114"/>
      <c r="KJZ208" s="1114"/>
      <c r="KKA208" s="1114"/>
      <c r="KKB208" s="1114"/>
      <c r="KKC208" s="1114"/>
      <c r="KKD208" s="1114"/>
      <c r="KKE208" s="1114"/>
      <c r="KKF208" s="1114"/>
      <c r="KKG208" s="1114"/>
      <c r="KKH208" s="1114"/>
      <c r="KKI208" s="1114"/>
      <c r="KKJ208" s="1114"/>
      <c r="KKK208" s="1114"/>
      <c r="KKL208" s="1114"/>
      <c r="KKM208" s="1114"/>
      <c r="KKN208" s="1114"/>
      <c r="KKO208" s="1114"/>
      <c r="KKP208" s="1114"/>
      <c r="KKQ208" s="1114"/>
      <c r="KKR208" s="1114"/>
      <c r="KKS208" s="1114"/>
      <c r="KKT208" s="1114"/>
      <c r="KKU208" s="1114"/>
      <c r="KKV208" s="1114"/>
      <c r="KKW208" s="1114"/>
      <c r="KKX208" s="1114"/>
      <c r="KKY208" s="1114"/>
      <c r="KKZ208" s="1114"/>
      <c r="KLA208" s="1114"/>
      <c r="KLB208" s="1114"/>
      <c r="KLC208" s="1114"/>
      <c r="KLD208" s="1114"/>
      <c r="KLE208" s="1114"/>
      <c r="KLF208" s="1114"/>
      <c r="KLG208" s="1114"/>
      <c r="KLH208" s="1114"/>
      <c r="KLI208" s="1114"/>
      <c r="KLJ208" s="1114"/>
      <c r="KLK208" s="1114"/>
      <c r="KLL208" s="1114"/>
      <c r="KLM208" s="1114"/>
      <c r="KLN208" s="1114"/>
      <c r="KLO208" s="1114"/>
      <c r="KLP208" s="1114"/>
      <c r="KLQ208" s="1114"/>
      <c r="KLR208" s="1114"/>
      <c r="KLS208" s="1114"/>
      <c r="KLT208" s="1114"/>
      <c r="KLU208" s="1114"/>
      <c r="KLV208" s="1114"/>
      <c r="KLW208" s="1114"/>
      <c r="KLX208" s="1114"/>
      <c r="KLY208" s="1114"/>
      <c r="KLZ208" s="1114"/>
      <c r="KMA208" s="1114"/>
      <c r="KMB208" s="1114"/>
      <c r="KMC208" s="1114"/>
      <c r="KMD208" s="1114"/>
      <c r="KME208" s="1114"/>
      <c r="KMF208" s="1114"/>
      <c r="KMG208" s="1114"/>
      <c r="KMH208" s="1114"/>
      <c r="KMI208" s="1114"/>
      <c r="KMJ208" s="1114"/>
      <c r="KMK208" s="1114"/>
      <c r="KML208" s="1114"/>
      <c r="KMM208" s="1114"/>
      <c r="KMN208" s="1114"/>
      <c r="KMO208" s="1114"/>
      <c r="KMP208" s="1114"/>
      <c r="KMQ208" s="1114"/>
      <c r="KMR208" s="1114"/>
      <c r="KMS208" s="1114"/>
      <c r="KMT208" s="1114"/>
      <c r="KMU208" s="1114"/>
      <c r="KMV208" s="1114"/>
      <c r="KMW208" s="1114"/>
      <c r="KMX208" s="1114"/>
      <c r="KMY208" s="1114"/>
      <c r="KMZ208" s="1114"/>
      <c r="KNA208" s="1114"/>
      <c r="KNB208" s="1114"/>
      <c r="KNC208" s="1114"/>
      <c r="KND208" s="1114"/>
      <c r="KNE208" s="1114"/>
      <c r="KNF208" s="1114"/>
      <c r="KNG208" s="1114"/>
      <c r="KNH208" s="1114"/>
      <c r="KNI208" s="1114"/>
      <c r="KNJ208" s="1114"/>
      <c r="KNK208" s="1114"/>
      <c r="KNL208" s="1114"/>
      <c r="KNM208" s="1114"/>
      <c r="KNN208" s="1114"/>
      <c r="KNO208" s="1114"/>
      <c r="KNP208" s="1114"/>
      <c r="KNQ208" s="1114"/>
      <c r="KNR208" s="1114"/>
      <c r="KNS208" s="1114"/>
      <c r="KNT208" s="1114"/>
      <c r="KNU208" s="1114"/>
      <c r="KNV208" s="1114"/>
      <c r="KNW208" s="1114"/>
      <c r="KNX208" s="1114"/>
      <c r="KNY208" s="1114"/>
      <c r="KNZ208" s="1114"/>
      <c r="KOA208" s="1114"/>
      <c r="KOB208" s="1114"/>
      <c r="KOC208" s="1114"/>
      <c r="KOD208" s="1114"/>
      <c r="KOE208" s="1114"/>
      <c r="KOF208" s="1114"/>
      <c r="KOG208" s="1114"/>
      <c r="KOH208" s="1114"/>
      <c r="KOI208" s="1114"/>
      <c r="KOJ208" s="1114"/>
      <c r="KOK208" s="1114"/>
      <c r="KOL208" s="1114"/>
      <c r="KOM208" s="1114"/>
      <c r="KON208" s="1114"/>
      <c r="KOO208" s="1114"/>
      <c r="KOP208" s="1114"/>
      <c r="KOQ208" s="1114"/>
      <c r="KOR208" s="1114"/>
      <c r="KOS208" s="1114"/>
      <c r="KOT208" s="1114"/>
      <c r="KOU208" s="1114"/>
      <c r="KOV208" s="1114"/>
      <c r="KOW208" s="1114"/>
      <c r="KOX208" s="1114"/>
      <c r="KOY208" s="1114"/>
      <c r="KOZ208" s="1114"/>
      <c r="KPA208" s="1114"/>
      <c r="KPB208" s="1114"/>
      <c r="KPC208" s="1114"/>
      <c r="KPD208" s="1114"/>
      <c r="KPE208" s="1114"/>
      <c r="KPF208" s="1114"/>
      <c r="KPG208" s="1114"/>
      <c r="KPH208" s="1114"/>
      <c r="KPI208" s="1114"/>
      <c r="KPJ208" s="1114"/>
      <c r="KPK208" s="1114"/>
      <c r="KPL208" s="1114"/>
      <c r="KPM208" s="1114"/>
      <c r="KPN208" s="1114"/>
      <c r="KPO208" s="1114"/>
      <c r="KPP208" s="1114"/>
      <c r="KPQ208" s="1114"/>
      <c r="KPR208" s="1114"/>
      <c r="KPS208" s="1114"/>
      <c r="KPT208" s="1114"/>
      <c r="KPU208" s="1114"/>
      <c r="KPV208" s="1114"/>
      <c r="KPW208" s="1114"/>
      <c r="KPX208" s="1114"/>
      <c r="KPY208" s="1114"/>
      <c r="KPZ208" s="1114"/>
      <c r="KQA208" s="1114"/>
      <c r="KQB208" s="1114"/>
      <c r="KQC208" s="1114"/>
      <c r="KQD208" s="1114"/>
      <c r="KQE208" s="1114"/>
      <c r="KQF208" s="1114"/>
      <c r="KQG208" s="1114"/>
      <c r="KQH208" s="1114"/>
      <c r="KQI208" s="1114"/>
      <c r="KQJ208" s="1114"/>
      <c r="KQK208" s="1114"/>
      <c r="KQL208" s="1114"/>
      <c r="KQM208" s="1114"/>
      <c r="KQN208" s="1114"/>
      <c r="KQO208" s="1114"/>
      <c r="KQP208" s="1114"/>
      <c r="KQQ208" s="1114"/>
      <c r="KQR208" s="1114"/>
      <c r="KQS208" s="1114"/>
      <c r="KQT208" s="1114"/>
      <c r="KQU208" s="1114"/>
      <c r="KQV208" s="1114"/>
      <c r="KQW208" s="1114"/>
      <c r="KQX208" s="1114"/>
      <c r="KQY208" s="1114"/>
      <c r="KQZ208" s="1114"/>
      <c r="KRA208" s="1114"/>
      <c r="KRB208" s="1114"/>
      <c r="KRC208" s="1114"/>
      <c r="KRD208" s="1114"/>
      <c r="KRE208" s="1114"/>
      <c r="KRF208" s="1114"/>
      <c r="KRG208" s="1114"/>
      <c r="KRH208" s="1114"/>
      <c r="KRI208" s="1114"/>
      <c r="KRJ208" s="1114"/>
      <c r="KRK208" s="1114"/>
      <c r="KRL208" s="1114"/>
      <c r="KRM208" s="1114"/>
      <c r="KRN208" s="1114"/>
      <c r="KRO208" s="1114"/>
      <c r="KRP208" s="1114"/>
      <c r="KRQ208" s="1114"/>
      <c r="KRR208" s="1114"/>
      <c r="KRS208" s="1114"/>
      <c r="KRT208" s="1114"/>
      <c r="KRU208" s="1114"/>
      <c r="KRV208" s="1114"/>
      <c r="KRW208" s="1114"/>
      <c r="KRX208" s="1114"/>
      <c r="KRY208" s="1114"/>
      <c r="KRZ208" s="1114"/>
      <c r="KSA208" s="1114"/>
      <c r="KSB208" s="1114"/>
      <c r="KSC208" s="1114"/>
      <c r="KSD208" s="1114"/>
      <c r="KSE208" s="1114"/>
      <c r="KSF208" s="1114"/>
      <c r="KSG208" s="1114"/>
      <c r="KSH208" s="1114"/>
      <c r="KSI208" s="1114"/>
      <c r="KSJ208" s="1114"/>
      <c r="KSK208" s="1114"/>
      <c r="KSL208" s="1114"/>
      <c r="KSM208" s="1114"/>
      <c r="KSN208" s="1114"/>
      <c r="KSO208" s="1114"/>
      <c r="KSP208" s="1114"/>
      <c r="KSQ208" s="1114"/>
      <c r="KSR208" s="1114"/>
      <c r="KSS208" s="1114"/>
      <c r="KST208" s="1114"/>
      <c r="KSU208" s="1114"/>
      <c r="KSV208" s="1114"/>
      <c r="KSW208" s="1114"/>
      <c r="KSX208" s="1114"/>
      <c r="KSY208" s="1114"/>
      <c r="KSZ208" s="1114"/>
      <c r="KTA208" s="1114"/>
      <c r="KTB208" s="1114"/>
      <c r="KTC208" s="1114"/>
      <c r="KTD208" s="1114"/>
      <c r="KTE208" s="1114"/>
      <c r="KTF208" s="1114"/>
      <c r="KTG208" s="1114"/>
      <c r="KTH208" s="1114"/>
      <c r="KTI208" s="1114"/>
      <c r="KTJ208" s="1114"/>
      <c r="KTK208" s="1114"/>
      <c r="KTL208" s="1114"/>
      <c r="KTM208" s="1114"/>
      <c r="KTN208" s="1114"/>
      <c r="KTO208" s="1114"/>
      <c r="KTP208" s="1114"/>
      <c r="KTQ208" s="1114"/>
      <c r="KTR208" s="1114"/>
      <c r="KTS208" s="1114"/>
      <c r="KTT208" s="1114"/>
      <c r="KTU208" s="1114"/>
      <c r="KTV208" s="1114"/>
      <c r="KTW208" s="1114"/>
      <c r="KTX208" s="1114"/>
      <c r="KTY208" s="1114"/>
      <c r="KTZ208" s="1114"/>
      <c r="KUA208" s="1114"/>
      <c r="KUB208" s="1114"/>
      <c r="KUC208" s="1114"/>
      <c r="KUD208" s="1114"/>
      <c r="KUE208" s="1114"/>
      <c r="KUF208" s="1114"/>
      <c r="KUG208" s="1114"/>
      <c r="KUH208" s="1114"/>
      <c r="KUI208" s="1114"/>
      <c r="KUJ208" s="1114"/>
      <c r="KUK208" s="1114"/>
      <c r="KUL208" s="1114"/>
      <c r="KUM208" s="1114"/>
      <c r="KUN208" s="1114"/>
      <c r="KUO208" s="1114"/>
      <c r="KUP208" s="1114"/>
      <c r="KUQ208" s="1114"/>
      <c r="KUR208" s="1114"/>
      <c r="KUS208" s="1114"/>
      <c r="KUT208" s="1114"/>
      <c r="KUU208" s="1114"/>
      <c r="KUV208" s="1114"/>
      <c r="KUW208" s="1114"/>
      <c r="KUX208" s="1114"/>
      <c r="KUY208" s="1114"/>
      <c r="KUZ208" s="1114"/>
      <c r="KVA208" s="1114"/>
      <c r="KVB208" s="1114"/>
      <c r="KVC208" s="1114"/>
      <c r="KVD208" s="1114"/>
      <c r="KVE208" s="1114"/>
      <c r="KVF208" s="1114"/>
      <c r="KVG208" s="1114"/>
      <c r="KVH208" s="1114"/>
      <c r="KVI208" s="1114"/>
      <c r="KVJ208" s="1114"/>
      <c r="KVK208" s="1114"/>
      <c r="KVL208" s="1114"/>
      <c r="KVM208" s="1114"/>
      <c r="KVN208" s="1114"/>
      <c r="KVO208" s="1114"/>
      <c r="KVP208" s="1114"/>
      <c r="KVQ208" s="1114"/>
      <c r="KVR208" s="1114"/>
      <c r="KVS208" s="1114"/>
      <c r="KVT208" s="1114"/>
      <c r="KVU208" s="1114"/>
      <c r="KVV208" s="1114"/>
      <c r="KVW208" s="1114"/>
      <c r="KVX208" s="1114"/>
      <c r="KVY208" s="1114"/>
      <c r="KVZ208" s="1114"/>
      <c r="KWA208" s="1114"/>
      <c r="KWB208" s="1114"/>
      <c r="KWC208" s="1114"/>
      <c r="KWD208" s="1114"/>
      <c r="KWE208" s="1114"/>
      <c r="KWF208" s="1114"/>
      <c r="KWG208" s="1114"/>
      <c r="KWH208" s="1114"/>
      <c r="KWI208" s="1114"/>
      <c r="KWJ208" s="1114"/>
      <c r="KWK208" s="1114"/>
      <c r="KWL208" s="1114"/>
      <c r="KWM208" s="1114"/>
      <c r="KWN208" s="1114"/>
      <c r="KWO208" s="1114"/>
      <c r="KWP208" s="1114"/>
      <c r="KWQ208" s="1114"/>
      <c r="KWR208" s="1114"/>
      <c r="KWS208" s="1114"/>
      <c r="KWT208" s="1114"/>
      <c r="KWU208" s="1114"/>
      <c r="KWV208" s="1114"/>
      <c r="KWW208" s="1114"/>
      <c r="KWX208" s="1114"/>
      <c r="KWY208" s="1114"/>
      <c r="KWZ208" s="1114"/>
      <c r="KXA208" s="1114"/>
      <c r="KXB208" s="1114"/>
      <c r="KXC208" s="1114"/>
      <c r="KXD208" s="1114"/>
      <c r="KXE208" s="1114"/>
      <c r="KXF208" s="1114"/>
      <c r="KXG208" s="1114"/>
      <c r="KXH208" s="1114"/>
      <c r="KXI208" s="1114"/>
      <c r="KXJ208" s="1114"/>
      <c r="KXK208" s="1114"/>
      <c r="KXL208" s="1114"/>
      <c r="KXM208" s="1114"/>
      <c r="KXN208" s="1114"/>
      <c r="KXO208" s="1114"/>
      <c r="KXP208" s="1114"/>
      <c r="KXQ208" s="1114"/>
      <c r="KXR208" s="1114"/>
      <c r="KXS208" s="1114"/>
      <c r="KXT208" s="1114"/>
      <c r="KXU208" s="1114"/>
      <c r="KXV208" s="1114"/>
      <c r="KXW208" s="1114"/>
      <c r="KXX208" s="1114"/>
      <c r="KXY208" s="1114"/>
      <c r="KXZ208" s="1114"/>
      <c r="KYA208" s="1114"/>
      <c r="KYB208" s="1114"/>
      <c r="KYC208" s="1114"/>
      <c r="KYD208" s="1114"/>
      <c r="KYE208" s="1114"/>
      <c r="KYF208" s="1114"/>
      <c r="KYG208" s="1114"/>
      <c r="KYH208" s="1114"/>
      <c r="KYI208" s="1114"/>
      <c r="KYJ208" s="1114"/>
      <c r="KYK208" s="1114"/>
      <c r="KYL208" s="1114"/>
      <c r="KYM208" s="1114"/>
      <c r="KYN208" s="1114"/>
      <c r="KYO208" s="1114"/>
      <c r="KYP208" s="1114"/>
      <c r="KYQ208" s="1114"/>
      <c r="KYR208" s="1114"/>
      <c r="KYS208" s="1114"/>
      <c r="KYT208" s="1114"/>
      <c r="KYU208" s="1114"/>
      <c r="KYV208" s="1114"/>
      <c r="KYW208" s="1114"/>
      <c r="KYX208" s="1114"/>
      <c r="KYY208" s="1114"/>
      <c r="KYZ208" s="1114"/>
      <c r="KZA208" s="1114"/>
      <c r="KZB208" s="1114"/>
      <c r="KZC208" s="1114"/>
      <c r="KZD208" s="1114"/>
      <c r="KZE208" s="1114"/>
      <c r="KZF208" s="1114"/>
      <c r="KZG208" s="1114"/>
      <c r="KZH208" s="1114"/>
      <c r="KZI208" s="1114"/>
      <c r="KZJ208" s="1114"/>
      <c r="KZK208" s="1114"/>
      <c r="KZL208" s="1114"/>
      <c r="KZM208" s="1114"/>
      <c r="KZN208" s="1114"/>
      <c r="KZO208" s="1114"/>
      <c r="KZP208" s="1114"/>
      <c r="KZQ208" s="1114"/>
      <c r="KZR208" s="1114"/>
      <c r="KZS208" s="1114"/>
      <c r="KZT208" s="1114"/>
      <c r="KZU208" s="1114"/>
      <c r="KZV208" s="1114"/>
      <c r="KZW208" s="1114"/>
      <c r="KZX208" s="1114"/>
      <c r="KZY208" s="1114"/>
      <c r="KZZ208" s="1114"/>
      <c r="LAA208" s="1114"/>
      <c r="LAB208" s="1114"/>
      <c r="LAC208" s="1114"/>
      <c r="LAD208" s="1114"/>
      <c r="LAE208" s="1114"/>
      <c r="LAF208" s="1114"/>
      <c r="LAG208" s="1114"/>
      <c r="LAH208" s="1114"/>
      <c r="LAI208" s="1114"/>
      <c r="LAJ208" s="1114"/>
      <c r="LAK208" s="1114"/>
      <c r="LAL208" s="1114"/>
      <c r="LAM208" s="1114"/>
      <c r="LAN208" s="1114"/>
      <c r="LAO208" s="1114"/>
      <c r="LAP208" s="1114"/>
      <c r="LAQ208" s="1114"/>
      <c r="LAR208" s="1114"/>
      <c r="LAS208" s="1114"/>
      <c r="LAT208" s="1114"/>
      <c r="LAU208" s="1114"/>
      <c r="LAV208" s="1114"/>
      <c r="LAW208" s="1114"/>
      <c r="LAX208" s="1114"/>
      <c r="LAY208" s="1114"/>
      <c r="LAZ208" s="1114"/>
      <c r="LBA208" s="1114"/>
      <c r="LBB208" s="1114"/>
      <c r="LBC208" s="1114"/>
      <c r="LBD208" s="1114"/>
      <c r="LBE208" s="1114"/>
      <c r="LBF208" s="1114"/>
      <c r="LBG208" s="1114"/>
      <c r="LBH208" s="1114"/>
      <c r="LBI208" s="1114"/>
      <c r="LBJ208" s="1114"/>
      <c r="LBK208" s="1114"/>
      <c r="LBL208" s="1114"/>
      <c r="LBM208" s="1114"/>
      <c r="LBN208" s="1114"/>
      <c r="LBO208" s="1114"/>
      <c r="LBP208" s="1114"/>
      <c r="LBQ208" s="1114"/>
      <c r="LBR208" s="1114"/>
      <c r="LBS208" s="1114"/>
      <c r="LBT208" s="1114"/>
      <c r="LBU208" s="1114"/>
      <c r="LBV208" s="1114"/>
      <c r="LBW208" s="1114"/>
      <c r="LBX208" s="1114"/>
      <c r="LBY208" s="1114"/>
      <c r="LBZ208" s="1114"/>
      <c r="LCA208" s="1114"/>
      <c r="LCB208" s="1114"/>
      <c r="LCC208" s="1114"/>
      <c r="LCD208" s="1114"/>
      <c r="LCE208" s="1114"/>
      <c r="LCF208" s="1114"/>
      <c r="LCG208" s="1114"/>
      <c r="LCH208" s="1114"/>
      <c r="LCI208" s="1114"/>
      <c r="LCJ208" s="1114"/>
      <c r="LCK208" s="1114"/>
      <c r="LCL208" s="1114"/>
      <c r="LCM208" s="1114"/>
      <c r="LCN208" s="1114"/>
      <c r="LCO208" s="1114"/>
      <c r="LCP208" s="1114"/>
      <c r="LCQ208" s="1114"/>
      <c r="LCR208" s="1114"/>
      <c r="LCS208" s="1114"/>
      <c r="LCT208" s="1114"/>
      <c r="LCU208" s="1114"/>
      <c r="LCV208" s="1114"/>
      <c r="LCW208" s="1114"/>
      <c r="LCX208" s="1114"/>
      <c r="LCY208" s="1114"/>
      <c r="LCZ208" s="1114"/>
      <c r="LDA208" s="1114"/>
      <c r="LDB208" s="1114"/>
      <c r="LDC208" s="1114"/>
      <c r="LDD208" s="1114"/>
      <c r="LDE208" s="1114"/>
      <c r="LDF208" s="1114"/>
      <c r="LDG208" s="1114"/>
      <c r="LDH208" s="1114"/>
      <c r="LDI208" s="1114"/>
      <c r="LDJ208" s="1114"/>
      <c r="LDK208" s="1114"/>
      <c r="LDL208" s="1114"/>
      <c r="LDM208" s="1114"/>
      <c r="LDN208" s="1114"/>
      <c r="LDO208" s="1114"/>
      <c r="LDP208" s="1114"/>
      <c r="LDQ208" s="1114"/>
      <c r="LDR208" s="1114"/>
      <c r="LDS208" s="1114"/>
      <c r="LDT208" s="1114"/>
      <c r="LDU208" s="1114"/>
      <c r="LDV208" s="1114"/>
      <c r="LDW208" s="1114"/>
      <c r="LDX208" s="1114"/>
      <c r="LDY208" s="1114"/>
      <c r="LDZ208" s="1114"/>
      <c r="LEA208" s="1114"/>
      <c r="LEB208" s="1114"/>
      <c r="LEC208" s="1114"/>
      <c r="LED208" s="1114"/>
      <c r="LEE208" s="1114"/>
      <c r="LEF208" s="1114"/>
      <c r="LEG208" s="1114"/>
      <c r="LEH208" s="1114"/>
      <c r="LEI208" s="1114"/>
      <c r="LEJ208" s="1114"/>
      <c r="LEK208" s="1114"/>
      <c r="LEL208" s="1114"/>
      <c r="LEM208" s="1114"/>
      <c r="LEN208" s="1114"/>
      <c r="LEO208" s="1114"/>
      <c r="LEP208" s="1114"/>
      <c r="LEQ208" s="1114"/>
      <c r="LER208" s="1114"/>
      <c r="LES208" s="1114"/>
      <c r="LET208" s="1114"/>
      <c r="LEU208" s="1114"/>
      <c r="LEV208" s="1114"/>
      <c r="LEW208" s="1114"/>
      <c r="LEX208" s="1114"/>
      <c r="LEY208" s="1114"/>
      <c r="LEZ208" s="1114"/>
      <c r="LFA208" s="1114"/>
      <c r="LFB208" s="1114"/>
      <c r="LFC208" s="1114"/>
      <c r="LFD208" s="1114"/>
      <c r="LFE208" s="1114"/>
      <c r="LFF208" s="1114"/>
      <c r="LFG208" s="1114"/>
      <c r="LFH208" s="1114"/>
      <c r="LFI208" s="1114"/>
      <c r="LFJ208" s="1114"/>
      <c r="LFK208" s="1114"/>
      <c r="LFL208" s="1114"/>
      <c r="LFM208" s="1114"/>
      <c r="LFN208" s="1114"/>
      <c r="LFO208" s="1114"/>
      <c r="LFP208" s="1114"/>
      <c r="LFQ208" s="1114"/>
      <c r="LFR208" s="1114"/>
      <c r="LFS208" s="1114"/>
      <c r="LFT208" s="1114"/>
      <c r="LFU208" s="1114"/>
      <c r="LFV208" s="1114"/>
      <c r="LFW208" s="1114"/>
      <c r="LFX208" s="1114"/>
      <c r="LFY208" s="1114"/>
      <c r="LFZ208" s="1114"/>
      <c r="LGA208" s="1114"/>
      <c r="LGB208" s="1114"/>
      <c r="LGC208" s="1114"/>
      <c r="LGD208" s="1114"/>
      <c r="LGE208" s="1114"/>
      <c r="LGF208" s="1114"/>
      <c r="LGG208" s="1114"/>
      <c r="LGH208" s="1114"/>
      <c r="LGI208" s="1114"/>
      <c r="LGJ208" s="1114"/>
      <c r="LGK208" s="1114"/>
      <c r="LGL208" s="1114"/>
      <c r="LGM208" s="1114"/>
      <c r="LGN208" s="1114"/>
      <c r="LGO208" s="1114"/>
      <c r="LGP208" s="1114"/>
      <c r="LGQ208" s="1114"/>
      <c r="LGR208" s="1114"/>
      <c r="LGS208" s="1114"/>
      <c r="LGT208" s="1114"/>
      <c r="LGU208" s="1114"/>
      <c r="LGV208" s="1114"/>
      <c r="LGW208" s="1114"/>
      <c r="LGX208" s="1114"/>
      <c r="LGY208" s="1114"/>
      <c r="LGZ208" s="1114"/>
      <c r="LHA208" s="1114"/>
      <c r="LHB208" s="1114"/>
      <c r="LHC208" s="1114"/>
      <c r="LHD208" s="1114"/>
      <c r="LHE208" s="1114"/>
      <c r="LHF208" s="1114"/>
      <c r="LHG208" s="1114"/>
      <c r="LHH208" s="1114"/>
      <c r="LHI208" s="1114"/>
      <c r="LHJ208" s="1114"/>
      <c r="LHK208" s="1114"/>
      <c r="LHL208" s="1114"/>
      <c r="LHM208" s="1114"/>
      <c r="LHN208" s="1114"/>
      <c r="LHO208" s="1114"/>
      <c r="LHP208" s="1114"/>
      <c r="LHQ208" s="1114"/>
      <c r="LHR208" s="1114"/>
      <c r="LHS208" s="1114"/>
      <c r="LHT208" s="1114"/>
      <c r="LHU208" s="1114"/>
      <c r="LHV208" s="1114"/>
      <c r="LHW208" s="1114"/>
      <c r="LHX208" s="1114"/>
      <c r="LHY208" s="1114"/>
      <c r="LHZ208" s="1114"/>
      <c r="LIA208" s="1114"/>
      <c r="LIB208" s="1114"/>
      <c r="LIC208" s="1114"/>
      <c r="LID208" s="1114"/>
      <c r="LIE208" s="1114"/>
      <c r="LIF208" s="1114"/>
      <c r="LIG208" s="1114"/>
      <c r="LIH208" s="1114"/>
      <c r="LII208" s="1114"/>
      <c r="LIJ208" s="1114"/>
      <c r="LIK208" s="1114"/>
      <c r="LIL208" s="1114"/>
      <c r="LIM208" s="1114"/>
      <c r="LIN208" s="1114"/>
      <c r="LIO208" s="1114"/>
      <c r="LIP208" s="1114"/>
      <c r="LIQ208" s="1114"/>
      <c r="LIR208" s="1114"/>
      <c r="LIS208" s="1114"/>
      <c r="LIT208" s="1114"/>
      <c r="LIU208" s="1114"/>
      <c r="LIV208" s="1114"/>
      <c r="LIW208" s="1114"/>
      <c r="LIX208" s="1114"/>
      <c r="LIY208" s="1114"/>
      <c r="LIZ208" s="1114"/>
      <c r="LJA208" s="1114"/>
      <c r="LJB208" s="1114"/>
      <c r="LJC208" s="1114"/>
      <c r="LJD208" s="1114"/>
      <c r="LJE208" s="1114"/>
      <c r="LJF208" s="1114"/>
      <c r="LJG208" s="1114"/>
      <c r="LJH208" s="1114"/>
      <c r="LJI208" s="1114"/>
      <c r="LJJ208" s="1114"/>
      <c r="LJK208" s="1114"/>
      <c r="LJL208" s="1114"/>
      <c r="LJM208" s="1114"/>
      <c r="LJN208" s="1114"/>
      <c r="LJO208" s="1114"/>
      <c r="LJP208" s="1114"/>
      <c r="LJQ208" s="1114"/>
      <c r="LJR208" s="1114"/>
      <c r="LJS208" s="1114"/>
      <c r="LJT208" s="1114"/>
      <c r="LJU208" s="1114"/>
      <c r="LJV208" s="1114"/>
      <c r="LJW208" s="1114"/>
      <c r="LJX208" s="1114"/>
      <c r="LJY208" s="1114"/>
      <c r="LJZ208" s="1114"/>
      <c r="LKA208" s="1114"/>
      <c r="LKB208" s="1114"/>
      <c r="LKC208" s="1114"/>
      <c r="LKD208" s="1114"/>
      <c r="LKE208" s="1114"/>
      <c r="LKF208" s="1114"/>
      <c r="LKG208" s="1114"/>
      <c r="LKH208" s="1114"/>
      <c r="LKI208" s="1114"/>
      <c r="LKJ208" s="1114"/>
      <c r="LKK208" s="1114"/>
      <c r="LKL208" s="1114"/>
      <c r="LKM208" s="1114"/>
      <c r="LKN208" s="1114"/>
      <c r="LKO208" s="1114"/>
      <c r="LKP208" s="1114"/>
      <c r="LKQ208" s="1114"/>
      <c r="LKR208" s="1114"/>
      <c r="LKS208" s="1114"/>
      <c r="LKT208" s="1114"/>
      <c r="LKU208" s="1114"/>
      <c r="LKV208" s="1114"/>
      <c r="LKW208" s="1114"/>
      <c r="LKX208" s="1114"/>
      <c r="LKY208" s="1114"/>
      <c r="LKZ208" s="1114"/>
      <c r="LLA208" s="1114"/>
      <c r="LLB208" s="1114"/>
      <c r="LLC208" s="1114"/>
      <c r="LLD208" s="1114"/>
      <c r="LLE208" s="1114"/>
      <c r="LLF208" s="1114"/>
      <c r="LLG208" s="1114"/>
      <c r="LLH208" s="1114"/>
      <c r="LLI208" s="1114"/>
      <c r="LLJ208" s="1114"/>
      <c r="LLK208" s="1114"/>
      <c r="LLL208" s="1114"/>
      <c r="LLM208" s="1114"/>
      <c r="LLN208" s="1114"/>
      <c r="LLO208" s="1114"/>
      <c r="LLP208" s="1114"/>
      <c r="LLQ208" s="1114"/>
      <c r="LLR208" s="1114"/>
      <c r="LLS208" s="1114"/>
      <c r="LLT208" s="1114"/>
      <c r="LLU208" s="1114"/>
      <c r="LLV208" s="1114"/>
      <c r="LLW208" s="1114"/>
      <c r="LLX208" s="1114"/>
      <c r="LLY208" s="1114"/>
      <c r="LLZ208" s="1114"/>
      <c r="LMA208" s="1114"/>
      <c r="LMB208" s="1114"/>
      <c r="LMC208" s="1114"/>
      <c r="LMD208" s="1114"/>
      <c r="LME208" s="1114"/>
      <c r="LMF208" s="1114"/>
      <c r="LMG208" s="1114"/>
      <c r="LMH208" s="1114"/>
      <c r="LMI208" s="1114"/>
      <c r="LMJ208" s="1114"/>
      <c r="LMK208" s="1114"/>
      <c r="LML208" s="1114"/>
      <c r="LMM208" s="1114"/>
      <c r="LMN208" s="1114"/>
      <c r="LMO208" s="1114"/>
      <c r="LMP208" s="1114"/>
      <c r="LMQ208" s="1114"/>
      <c r="LMR208" s="1114"/>
      <c r="LMS208" s="1114"/>
      <c r="LMT208" s="1114"/>
      <c r="LMU208" s="1114"/>
      <c r="LMV208" s="1114"/>
      <c r="LMW208" s="1114"/>
      <c r="LMX208" s="1114"/>
      <c r="LMY208" s="1114"/>
      <c r="LMZ208" s="1114"/>
      <c r="LNA208" s="1114"/>
      <c r="LNB208" s="1114"/>
      <c r="LNC208" s="1114"/>
      <c r="LND208" s="1114"/>
      <c r="LNE208" s="1114"/>
      <c r="LNF208" s="1114"/>
      <c r="LNG208" s="1114"/>
      <c r="LNH208" s="1114"/>
      <c r="LNI208" s="1114"/>
      <c r="LNJ208" s="1114"/>
      <c r="LNK208" s="1114"/>
      <c r="LNL208" s="1114"/>
      <c r="LNM208" s="1114"/>
      <c r="LNN208" s="1114"/>
      <c r="LNO208" s="1114"/>
      <c r="LNP208" s="1114"/>
      <c r="LNQ208" s="1114"/>
      <c r="LNR208" s="1114"/>
      <c r="LNS208" s="1114"/>
      <c r="LNT208" s="1114"/>
      <c r="LNU208" s="1114"/>
      <c r="LNV208" s="1114"/>
      <c r="LNW208" s="1114"/>
      <c r="LNX208" s="1114"/>
      <c r="LNY208" s="1114"/>
      <c r="LNZ208" s="1114"/>
      <c r="LOA208" s="1114"/>
      <c r="LOB208" s="1114"/>
      <c r="LOC208" s="1114"/>
      <c r="LOD208" s="1114"/>
      <c r="LOE208" s="1114"/>
      <c r="LOF208" s="1114"/>
      <c r="LOG208" s="1114"/>
      <c r="LOH208" s="1114"/>
      <c r="LOI208" s="1114"/>
      <c r="LOJ208" s="1114"/>
      <c r="LOK208" s="1114"/>
      <c r="LOL208" s="1114"/>
      <c r="LOM208" s="1114"/>
      <c r="LON208" s="1114"/>
      <c r="LOO208" s="1114"/>
      <c r="LOP208" s="1114"/>
      <c r="LOQ208" s="1114"/>
      <c r="LOR208" s="1114"/>
      <c r="LOS208" s="1114"/>
      <c r="LOT208" s="1114"/>
      <c r="LOU208" s="1114"/>
      <c r="LOV208" s="1114"/>
      <c r="LOW208" s="1114"/>
      <c r="LOX208" s="1114"/>
      <c r="LOY208" s="1114"/>
      <c r="LOZ208" s="1114"/>
      <c r="LPA208" s="1114"/>
      <c r="LPB208" s="1114"/>
      <c r="LPC208" s="1114"/>
      <c r="LPD208" s="1114"/>
      <c r="LPE208" s="1114"/>
      <c r="LPF208" s="1114"/>
      <c r="LPG208" s="1114"/>
      <c r="LPH208" s="1114"/>
      <c r="LPI208" s="1114"/>
      <c r="LPJ208" s="1114"/>
      <c r="LPK208" s="1114"/>
      <c r="LPL208" s="1114"/>
      <c r="LPM208" s="1114"/>
      <c r="LPN208" s="1114"/>
      <c r="LPO208" s="1114"/>
      <c r="LPP208" s="1114"/>
      <c r="LPQ208" s="1114"/>
      <c r="LPR208" s="1114"/>
      <c r="LPS208" s="1114"/>
      <c r="LPT208" s="1114"/>
      <c r="LPU208" s="1114"/>
      <c r="LPV208" s="1114"/>
      <c r="LPW208" s="1114"/>
      <c r="LPX208" s="1114"/>
      <c r="LPY208" s="1114"/>
      <c r="LPZ208" s="1114"/>
      <c r="LQA208" s="1114"/>
      <c r="LQB208" s="1114"/>
      <c r="LQC208" s="1114"/>
      <c r="LQD208" s="1114"/>
      <c r="LQE208" s="1114"/>
      <c r="LQF208" s="1114"/>
      <c r="LQG208" s="1114"/>
      <c r="LQH208" s="1114"/>
      <c r="LQI208" s="1114"/>
      <c r="LQJ208" s="1114"/>
      <c r="LQK208" s="1114"/>
      <c r="LQL208" s="1114"/>
      <c r="LQM208" s="1114"/>
      <c r="LQN208" s="1114"/>
      <c r="LQO208" s="1114"/>
      <c r="LQP208" s="1114"/>
      <c r="LQQ208" s="1114"/>
      <c r="LQR208" s="1114"/>
      <c r="LQS208" s="1114"/>
      <c r="LQT208" s="1114"/>
      <c r="LQU208" s="1114"/>
      <c r="LQV208" s="1114"/>
      <c r="LQW208" s="1114"/>
      <c r="LQX208" s="1114"/>
      <c r="LQY208" s="1114"/>
      <c r="LQZ208" s="1114"/>
      <c r="LRA208" s="1114"/>
      <c r="LRB208" s="1114"/>
      <c r="LRC208" s="1114"/>
      <c r="LRD208" s="1114"/>
      <c r="LRE208" s="1114"/>
      <c r="LRF208" s="1114"/>
      <c r="LRG208" s="1114"/>
      <c r="LRH208" s="1114"/>
      <c r="LRI208" s="1114"/>
      <c r="LRJ208" s="1114"/>
      <c r="LRK208" s="1114"/>
      <c r="LRL208" s="1114"/>
      <c r="LRM208" s="1114"/>
      <c r="LRN208" s="1114"/>
      <c r="LRO208" s="1114"/>
      <c r="LRP208" s="1114"/>
      <c r="LRQ208" s="1114"/>
      <c r="LRR208" s="1114"/>
      <c r="LRS208" s="1114"/>
      <c r="LRT208" s="1114"/>
      <c r="LRU208" s="1114"/>
      <c r="LRV208" s="1114"/>
      <c r="LRW208" s="1114"/>
      <c r="LRX208" s="1114"/>
      <c r="LRY208" s="1114"/>
      <c r="LRZ208" s="1114"/>
      <c r="LSA208" s="1114"/>
      <c r="LSB208" s="1114"/>
      <c r="LSC208" s="1114"/>
      <c r="LSD208" s="1114"/>
      <c r="LSE208" s="1114"/>
      <c r="LSF208" s="1114"/>
      <c r="LSG208" s="1114"/>
      <c r="LSH208" s="1114"/>
      <c r="LSI208" s="1114"/>
      <c r="LSJ208" s="1114"/>
      <c r="LSK208" s="1114"/>
      <c r="LSL208" s="1114"/>
      <c r="LSM208" s="1114"/>
      <c r="LSN208" s="1114"/>
      <c r="LSO208" s="1114"/>
      <c r="LSP208" s="1114"/>
      <c r="LSQ208" s="1114"/>
      <c r="LSR208" s="1114"/>
      <c r="LSS208" s="1114"/>
      <c r="LST208" s="1114"/>
      <c r="LSU208" s="1114"/>
      <c r="LSV208" s="1114"/>
      <c r="LSW208" s="1114"/>
      <c r="LSX208" s="1114"/>
      <c r="LSY208" s="1114"/>
      <c r="LSZ208" s="1114"/>
      <c r="LTA208" s="1114"/>
      <c r="LTB208" s="1114"/>
      <c r="LTC208" s="1114"/>
      <c r="LTD208" s="1114"/>
      <c r="LTE208" s="1114"/>
      <c r="LTF208" s="1114"/>
      <c r="LTG208" s="1114"/>
      <c r="LTH208" s="1114"/>
      <c r="LTI208" s="1114"/>
      <c r="LTJ208" s="1114"/>
      <c r="LTK208" s="1114"/>
      <c r="LTL208" s="1114"/>
      <c r="LTM208" s="1114"/>
      <c r="LTN208" s="1114"/>
      <c r="LTO208" s="1114"/>
      <c r="LTP208" s="1114"/>
      <c r="LTQ208" s="1114"/>
      <c r="LTR208" s="1114"/>
      <c r="LTS208" s="1114"/>
      <c r="LTT208" s="1114"/>
      <c r="LTU208" s="1114"/>
      <c r="LTV208" s="1114"/>
      <c r="LTW208" s="1114"/>
      <c r="LTX208" s="1114"/>
      <c r="LTY208" s="1114"/>
      <c r="LTZ208" s="1114"/>
      <c r="LUA208" s="1114"/>
      <c r="LUB208" s="1114"/>
      <c r="LUC208" s="1114"/>
      <c r="LUD208" s="1114"/>
      <c r="LUE208" s="1114"/>
      <c r="LUF208" s="1114"/>
      <c r="LUG208" s="1114"/>
      <c r="LUH208" s="1114"/>
      <c r="LUI208" s="1114"/>
      <c r="LUJ208" s="1114"/>
      <c r="LUK208" s="1114"/>
      <c r="LUL208" s="1114"/>
      <c r="LUM208" s="1114"/>
      <c r="LUN208" s="1114"/>
      <c r="LUO208" s="1114"/>
      <c r="LUP208" s="1114"/>
      <c r="LUQ208" s="1114"/>
      <c r="LUR208" s="1114"/>
      <c r="LUS208" s="1114"/>
      <c r="LUT208" s="1114"/>
      <c r="LUU208" s="1114"/>
      <c r="LUV208" s="1114"/>
      <c r="LUW208" s="1114"/>
      <c r="LUX208" s="1114"/>
      <c r="LUY208" s="1114"/>
      <c r="LUZ208" s="1114"/>
      <c r="LVA208" s="1114"/>
      <c r="LVB208" s="1114"/>
      <c r="LVC208" s="1114"/>
      <c r="LVD208" s="1114"/>
      <c r="LVE208" s="1114"/>
      <c r="LVF208" s="1114"/>
      <c r="LVG208" s="1114"/>
      <c r="LVH208" s="1114"/>
      <c r="LVI208" s="1114"/>
      <c r="LVJ208" s="1114"/>
      <c r="LVK208" s="1114"/>
      <c r="LVL208" s="1114"/>
      <c r="LVM208" s="1114"/>
      <c r="LVN208" s="1114"/>
      <c r="LVO208" s="1114"/>
      <c r="LVP208" s="1114"/>
      <c r="LVQ208" s="1114"/>
      <c r="LVR208" s="1114"/>
      <c r="LVS208" s="1114"/>
      <c r="LVT208" s="1114"/>
      <c r="LVU208" s="1114"/>
      <c r="LVV208" s="1114"/>
      <c r="LVW208" s="1114"/>
      <c r="LVX208" s="1114"/>
      <c r="LVY208" s="1114"/>
      <c r="LVZ208" s="1114"/>
      <c r="LWA208" s="1114"/>
      <c r="LWB208" s="1114"/>
      <c r="LWC208" s="1114"/>
      <c r="LWD208" s="1114"/>
      <c r="LWE208" s="1114"/>
      <c r="LWF208" s="1114"/>
      <c r="LWG208" s="1114"/>
      <c r="LWH208" s="1114"/>
      <c r="LWI208" s="1114"/>
      <c r="LWJ208" s="1114"/>
      <c r="LWK208" s="1114"/>
      <c r="LWL208" s="1114"/>
      <c r="LWM208" s="1114"/>
      <c r="LWN208" s="1114"/>
      <c r="LWO208" s="1114"/>
      <c r="LWP208" s="1114"/>
      <c r="LWQ208" s="1114"/>
      <c r="LWR208" s="1114"/>
      <c r="LWS208" s="1114"/>
      <c r="LWT208" s="1114"/>
      <c r="LWU208" s="1114"/>
      <c r="LWV208" s="1114"/>
      <c r="LWW208" s="1114"/>
      <c r="LWX208" s="1114"/>
      <c r="LWY208" s="1114"/>
      <c r="LWZ208" s="1114"/>
      <c r="LXA208" s="1114"/>
      <c r="LXB208" s="1114"/>
      <c r="LXC208" s="1114"/>
      <c r="LXD208" s="1114"/>
      <c r="LXE208" s="1114"/>
      <c r="LXF208" s="1114"/>
      <c r="LXG208" s="1114"/>
      <c r="LXH208" s="1114"/>
      <c r="LXI208" s="1114"/>
      <c r="LXJ208" s="1114"/>
      <c r="LXK208" s="1114"/>
      <c r="LXL208" s="1114"/>
      <c r="LXM208" s="1114"/>
      <c r="LXN208" s="1114"/>
      <c r="LXO208" s="1114"/>
      <c r="LXP208" s="1114"/>
      <c r="LXQ208" s="1114"/>
      <c r="LXR208" s="1114"/>
      <c r="LXS208" s="1114"/>
      <c r="LXT208" s="1114"/>
      <c r="LXU208" s="1114"/>
      <c r="LXV208" s="1114"/>
      <c r="LXW208" s="1114"/>
      <c r="LXX208" s="1114"/>
      <c r="LXY208" s="1114"/>
      <c r="LXZ208" s="1114"/>
      <c r="LYA208" s="1114"/>
      <c r="LYB208" s="1114"/>
      <c r="LYC208" s="1114"/>
      <c r="LYD208" s="1114"/>
      <c r="LYE208" s="1114"/>
      <c r="LYF208" s="1114"/>
      <c r="LYG208" s="1114"/>
      <c r="LYH208" s="1114"/>
      <c r="LYI208" s="1114"/>
      <c r="LYJ208" s="1114"/>
      <c r="LYK208" s="1114"/>
      <c r="LYL208" s="1114"/>
      <c r="LYM208" s="1114"/>
      <c r="LYN208" s="1114"/>
      <c r="LYO208" s="1114"/>
      <c r="LYP208" s="1114"/>
      <c r="LYQ208" s="1114"/>
      <c r="LYR208" s="1114"/>
      <c r="LYS208" s="1114"/>
      <c r="LYT208" s="1114"/>
      <c r="LYU208" s="1114"/>
      <c r="LYV208" s="1114"/>
      <c r="LYW208" s="1114"/>
      <c r="LYX208" s="1114"/>
      <c r="LYY208" s="1114"/>
      <c r="LYZ208" s="1114"/>
      <c r="LZA208" s="1114"/>
      <c r="LZB208" s="1114"/>
      <c r="LZC208" s="1114"/>
      <c r="LZD208" s="1114"/>
      <c r="LZE208" s="1114"/>
      <c r="LZF208" s="1114"/>
      <c r="LZG208" s="1114"/>
      <c r="LZH208" s="1114"/>
      <c r="LZI208" s="1114"/>
      <c r="LZJ208" s="1114"/>
      <c r="LZK208" s="1114"/>
      <c r="LZL208" s="1114"/>
      <c r="LZM208" s="1114"/>
      <c r="LZN208" s="1114"/>
      <c r="LZO208" s="1114"/>
      <c r="LZP208" s="1114"/>
      <c r="LZQ208" s="1114"/>
      <c r="LZR208" s="1114"/>
      <c r="LZS208" s="1114"/>
      <c r="LZT208" s="1114"/>
      <c r="LZU208" s="1114"/>
      <c r="LZV208" s="1114"/>
      <c r="LZW208" s="1114"/>
      <c r="LZX208" s="1114"/>
      <c r="LZY208" s="1114"/>
      <c r="LZZ208" s="1114"/>
      <c r="MAA208" s="1114"/>
      <c r="MAB208" s="1114"/>
      <c r="MAC208" s="1114"/>
      <c r="MAD208" s="1114"/>
      <c r="MAE208" s="1114"/>
      <c r="MAF208" s="1114"/>
      <c r="MAG208" s="1114"/>
      <c r="MAH208" s="1114"/>
      <c r="MAI208" s="1114"/>
      <c r="MAJ208" s="1114"/>
      <c r="MAK208" s="1114"/>
      <c r="MAL208" s="1114"/>
      <c r="MAM208" s="1114"/>
      <c r="MAN208" s="1114"/>
      <c r="MAO208" s="1114"/>
      <c r="MAP208" s="1114"/>
      <c r="MAQ208" s="1114"/>
      <c r="MAR208" s="1114"/>
      <c r="MAS208" s="1114"/>
      <c r="MAT208" s="1114"/>
      <c r="MAU208" s="1114"/>
      <c r="MAV208" s="1114"/>
      <c r="MAW208" s="1114"/>
      <c r="MAX208" s="1114"/>
      <c r="MAY208" s="1114"/>
      <c r="MAZ208" s="1114"/>
      <c r="MBA208" s="1114"/>
      <c r="MBB208" s="1114"/>
      <c r="MBC208" s="1114"/>
      <c r="MBD208" s="1114"/>
      <c r="MBE208" s="1114"/>
      <c r="MBF208" s="1114"/>
      <c r="MBG208" s="1114"/>
      <c r="MBH208" s="1114"/>
      <c r="MBI208" s="1114"/>
      <c r="MBJ208" s="1114"/>
      <c r="MBK208" s="1114"/>
      <c r="MBL208" s="1114"/>
      <c r="MBM208" s="1114"/>
      <c r="MBN208" s="1114"/>
      <c r="MBO208" s="1114"/>
      <c r="MBP208" s="1114"/>
      <c r="MBQ208" s="1114"/>
      <c r="MBR208" s="1114"/>
      <c r="MBS208" s="1114"/>
      <c r="MBT208" s="1114"/>
      <c r="MBU208" s="1114"/>
      <c r="MBV208" s="1114"/>
      <c r="MBW208" s="1114"/>
      <c r="MBX208" s="1114"/>
      <c r="MBY208" s="1114"/>
      <c r="MBZ208" s="1114"/>
      <c r="MCA208" s="1114"/>
      <c r="MCB208" s="1114"/>
      <c r="MCC208" s="1114"/>
      <c r="MCD208" s="1114"/>
      <c r="MCE208" s="1114"/>
      <c r="MCF208" s="1114"/>
      <c r="MCG208" s="1114"/>
      <c r="MCH208" s="1114"/>
      <c r="MCI208" s="1114"/>
      <c r="MCJ208" s="1114"/>
      <c r="MCK208" s="1114"/>
      <c r="MCL208" s="1114"/>
      <c r="MCM208" s="1114"/>
      <c r="MCN208" s="1114"/>
      <c r="MCO208" s="1114"/>
      <c r="MCP208" s="1114"/>
      <c r="MCQ208" s="1114"/>
      <c r="MCR208" s="1114"/>
      <c r="MCS208" s="1114"/>
      <c r="MCT208" s="1114"/>
      <c r="MCU208" s="1114"/>
      <c r="MCV208" s="1114"/>
      <c r="MCW208" s="1114"/>
      <c r="MCX208" s="1114"/>
      <c r="MCY208" s="1114"/>
      <c r="MCZ208" s="1114"/>
      <c r="MDA208" s="1114"/>
      <c r="MDB208" s="1114"/>
      <c r="MDC208" s="1114"/>
      <c r="MDD208" s="1114"/>
      <c r="MDE208" s="1114"/>
      <c r="MDF208" s="1114"/>
      <c r="MDG208" s="1114"/>
      <c r="MDH208" s="1114"/>
      <c r="MDI208" s="1114"/>
      <c r="MDJ208" s="1114"/>
      <c r="MDK208" s="1114"/>
      <c r="MDL208" s="1114"/>
      <c r="MDM208" s="1114"/>
      <c r="MDN208" s="1114"/>
      <c r="MDO208" s="1114"/>
      <c r="MDP208" s="1114"/>
      <c r="MDQ208" s="1114"/>
      <c r="MDR208" s="1114"/>
      <c r="MDS208" s="1114"/>
      <c r="MDT208" s="1114"/>
      <c r="MDU208" s="1114"/>
      <c r="MDV208" s="1114"/>
      <c r="MDW208" s="1114"/>
      <c r="MDX208" s="1114"/>
      <c r="MDY208" s="1114"/>
      <c r="MDZ208" s="1114"/>
      <c r="MEA208" s="1114"/>
      <c r="MEB208" s="1114"/>
      <c r="MEC208" s="1114"/>
      <c r="MED208" s="1114"/>
      <c r="MEE208" s="1114"/>
      <c r="MEF208" s="1114"/>
      <c r="MEG208" s="1114"/>
      <c r="MEH208" s="1114"/>
      <c r="MEI208" s="1114"/>
      <c r="MEJ208" s="1114"/>
      <c r="MEK208" s="1114"/>
      <c r="MEL208" s="1114"/>
      <c r="MEM208" s="1114"/>
      <c r="MEN208" s="1114"/>
      <c r="MEO208" s="1114"/>
      <c r="MEP208" s="1114"/>
      <c r="MEQ208" s="1114"/>
      <c r="MER208" s="1114"/>
      <c r="MES208" s="1114"/>
      <c r="MET208" s="1114"/>
      <c r="MEU208" s="1114"/>
      <c r="MEV208" s="1114"/>
      <c r="MEW208" s="1114"/>
      <c r="MEX208" s="1114"/>
      <c r="MEY208" s="1114"/>
      <c r="MEZ208" s="1114"/>
      <c r="MFA208" s="1114"/>
      <c r="MFB208" s="1114"/>
      <c r="MFC208" s="1114"/>
      <c r="MFD208" s="1114"/>
      <c r="MFE208" s="1114"/>
      <c r="MFF208" s="1114"/>
      <c r="MFG208" s="1114"/>
      <c r="MFH208" s="1114"/>
      <c r="MFI208" s="1114"/>
      <c r="MFJ208" s="1114"/>
      <c r="MFK208" s="1114"/>
      <c r="MFL208" s="1114"/>
      <c r="MFM208" s="1114"/>
      <c r="MFN208" s="1114"/>
      <c r="MFO208" s="1114"/>
      <c r="MFP208" s="1114"/>
      <c r="MFQ208" s="1114"/>
      <c r="MFR208" s="1114"/>
      <c r="MFS208" s="1114"/>
      <c r="MFT208" s="1114"/>
      <c r="MFU208" s="1114"/>
      <c r="MFV208" s="1114"/>
      <c r="MFW208" s="1114"/>
      <c r="MFX208" s="1114"/>
      <c r="MFY208" s="1114"/>
      <c r="MFZ208" s="1114"/>
      <c r="MGA208" s="1114"/>
      <c r="MGB208" s="1114"/>
      <c r="MGC208" s="1114"/>
      <c r="MGD208" s="1114"/>
      <c r="MGE208" s="1114"/>
      <c r="MGF208" s="1114"/>
      <c r="MGG208" s="1114"/>
      <c r="MGH208" s="1114"/>
      <c r="MGI208" s="1114"/>
      <c r="MGJ208" s="1114"/>
      <c r="MGK208" s="1114"/>
      <c r="MGL208" s="1114"/>
      <c r="MGM208" s="1114"/>
      <c r="MGN208" s="1114"/>
      <c r="MGO208" s="1114"/>
      <c r="MGP208" s="1114"/>
      <c r="MGQ208" s="1114"/>
      <c r="MGR208" s="1114"/>
      <c r="MGS208" s="1114"/>
      <c r="MGT208" s="1114"/>
      <c r="MGU208" s="1114"/>
      <c r="MGV208" s="1114"/>
      <c r="MGW208" s="1114"/>
      <c r="MGX208" s="1114"/>
      <c r="MGY208" s="1114"/>
      <c r="MGZ208" s="1114"/>
      <c r="MHA208" s="1114"/>
      <c r="MHB208" s="1114"/>
      <c r="MHC208" s="1114"/>
      <c r="MHD208" s="1114"/>
      <c r="MHE208" s="1114"/>
      <c r="MHF208" s="1114"/>
      <c r="MHG208" s="1114"/>
      <c r="MHH208" s="1114"/>
      <c r="MHI208" s="1114"/>
      <c r="MHJ208" s="1114"/>
      <c r="MHK208" s="1114"/>
      <c r="MHL208" s="1114"/>
      <c r="MHM208" s="1114"/>
      <c r="MHN208" s="1114"/>
      <c r="MHO208" s="1114"/>
      <c r="MHP208" s="1114"/>
      <c r="MHQ208" s="1114"/>
      <c r="MHR208" s="1114"/>
      <c r="MHS208" s="1114"/>
      <c r="MHT208" s="1114"/>
      <c r="MHU208" s="1114"/>
      <c r="MHV208" s="1114"/>
      <c r="MHW208" s="1114"/>
      <c r="MHX208" s="1114"/>
      <c r="MHY208" s="1114"/>
      <c r="MHZ208" s="1114"/>
      <c r="MIA208" s="1114"/>
      <c r="MIB208" s="1114"/>
      <c r="MIC208" s="1114"/>
      <c r="MID208" s="1114"/>
      <c r="MIE208" s="1114"/>
      <c r="MIF208" s="1114"/>
      <c r="MIG208" s="1114"/>
      <c r="MIH208" s="1114"/>
      <c r="MII208" s="1114"/>
      <c r="MIJ208" s="1114"/>
      <c r="MIK208" s="1114"/>
      <c r="MIL208" s="1114"/>
      <c r="MIM208" s="1114"/>
      <c r="MIN208" s="1114"/>
      <c r="MIO208" s="1114"/>
      <c r="MIP208" s="1114"/>
      <c r="MIQ208" s="1114"/>
      <c r="MIR208" s="1114"/>
      <c r="MIS208" s="1114"/>
      <c r="MIT208" s="1114"/>
      <c r="MIU208" s="1114"/>
      <c r="MIV208" s="1114"/>
      <c r="MIW208" s="1114"/>
      <c r="MIX208" s="1114"/>
      <c r="MIY208" s="1114"/>
      <c r="MIZ208" s="1114"/>
      <c r="MJA208" s="1114"/>
      <c r="MJB208" s="1114"/>
      <c r="MJC208" s="1114"/>
      <c r="MJD208" s="1114"/>
      <c r="MJE208" s="1114"/>
      <c r="MJF208" s="1114"/>
      <c r="MJG208" s="1114"/>
      <c r="MJH208" s="1114"/>
      <c r="MJI208" s="1114"/>
      <c r="MJJ208" s="1114"/>
      <c r="MJK208" s="1114"/>
      <c r="MJL208" s="1114"/>
      <c r="MJM208" s="1114"/>
      <c r="MJN208" s="1114"/>
      <c r="MJO208" s="1114"/>
      <c r="MJP208" s="1114"/>
      <c r="MJQ208" s="1114"/>
      <c r="MJR208" s="1114"/>
      <c r="MJS208" s="1114"/>
      <c r="MJT208" s="1114"/>
      <c r="MJU208" s="1114"/>
      <c r="MJV208" s="1114"/>
      <c r="MJW208" s="1114"/>
      <c r="MJX208" s="1114"/>
      <c r="MJY208" s="1114"/>
      <c r="MJZ208" s="1114"/>
      <c r="MKA208" s="1114"/>
      <c r="MKB208" s="1114"/>
      <c r="MKC208" s="1114"/>
      <c r="MKD208" s="1114"/>
      <c r="MKE208" s="1114"/>
      <c r="MKF208" s="1114"/>
      <c r="MKG208" s="1114"/>
      <c r="MKH208" s="1114"/>
      <c r="MKI208" s="1114"/>
      <c r="MKJ208" s="1114"/>
      <c r="MKK208" s="1114"/>
      <c r="MKL208" s="1114"/>
      <c r="MKM208" s="1114"/>
      <c r="MKN208" s="1114"/>
      <c r="MKO208" s="1114"/>
      <c r="MKP208" s="1114"/>
      <c r="MKQ208" s="1114"/>
      <c r="MKR208" s="1114"/>
      <c r="MKS208" s="1114"/>
      <c r="MKT208" s="1114"/>
      <c r="MKU208" s="1114"/>
      <c r="MKV208" s="1114"/>
      <c r="MKW208" s="1114"/>
      <c r="MKX208" s="1114"/>
      <c r="MKY208" s="1114"/>
      <c r="MKZ208" s="1114"/>
      <c r="MLA208" s="1114"/>
      <c r="MLB208" s="1114"/>
      <c r="MLC208" s="1114"/>
      <c r="MLD208" s="1114"/>
      <c r="MLE208" s="1114"/>
      <c r="MLF208" s="1114"/>
      <c r="MLG208" s="1114"/>
      <c r="MLH208" s="1114"/>
      <c r="MLI208" s="1114"/>
      <c r="MLJ208" s="1114"/>
      <c r="MLK208" s="1114"/>
      <c r="MLL208" s="1114"/>
      <c r="MLM208" s="1114"/>
      <c r="MLN208" s="1114"/>
      <c r="MLO208" s="1114"/>
      <c r="MLP208" s="1114"/>
      <c r="MLQ208" s="1114"/>
      <c r="MLR208" s="1114"/>
      <c r="MLS208" s="1114"/>
      <c r="MLT208" s="1114"/>
      <c r="MLU208" s="1114"/>
      <c r="MLV208" s="1114"/>
      <c r="MLW208" s="1114"/>
      <c r="MLX208" s="1114"/>
      <c r="MLY208" s="1114"/>
      <c r="MLZ208" s="1114"/>
      <c r="MMA208" s="1114"/>
      <c r="MMB208" s="1114"/>
      <c r="MMC208" s="1114"/>
      <c r="MMD208" s="1114"/>
      <c r="MME208" s="1114"/>
      <c r="MMF208" s="1114"/>
      <c r="MMG208" s="1114"/>
      <c r="MMH208" s="1114"/>
      <c r="MMI208" s="1114"/>
      <c r="MMJ208" s="1114"/>
      <c r="MMK208" s="1114"/>
      <c r="MML208" s="1114"/>
      <c r="MMM208" s="1114"/>
      <c r="MMN208" s="1114"/>
      <c r="MMO208" s="1114"/>
      <c r="MMP208" s="1114"/>
      <c r="MMQ208" s="1114"/>
      <c r="MMR208" s="1114"/>
      <c r="MMS208" s="1114"/>
      <c r="MMT208" s="1114"/>
      <c r="MMU208" s="1114"/>
      <c r="MMV208" s="1114"/>
      <c r="MMW208" s="1114"/>
      <c r="MMX208" s="1114"/>
      <c r="MMY208" s="1114"/>
      <c r="MMZ208" s="1114"/>
      <c r="MNA208" s="1114"/>
      <c r="MNB208" s="1114"/>
      <c r="MNC208" s="1114"/>
      <c r="MND208" s="1114"/>
      <c r="MNE208" s="1114"/>
      <c r="MNF208" s="1114"/>
      <c r="MNG208" s="1114"/>
      <c r="MNH208" s="1114"/>
      <c r="MNI208" s="1114"/>
      <c r="MNJ208" s="1114"/>
      <c r="MNK208" s="1114"/>
      <c r="MNL208" s="1114"/>
      <c r="MNM208" s="1114"/>
      <c r="MNN208" s="1114"/>
      <c r="MNO208" s="1114"/>
      <c r="MNP208" s="1114"/>
      <c r="MNQ208" s="1114"/>
      <c r="MNR208" s="1114"/>
      <c r="MNS208" s="1114"/>
      <c r="MNT208" s="1114"/>
      <c r="MNU208" s="1114"/>
      <c r="MNV208" s="1114"/>
      <c r="MNW208" s="1114"/>
      <c r="MNX208" s="1114"/>
      <c r="MNY208" s="1114"/>
      <c r="MNZ208" s="1114"/>
      <c r="MOA208" s="1114"/>
      <c r="MOB208" s="1114"/>
      <c r="MOC208" s="1114"/>
      <c r="MOD208" s="1114"/>
      <c r="MOE208" s="1114"/>
      <c r="MOF208" s="1114"/>
      <c r="MOG208" s="1114"/>
      <c r="MOH208" s="1114"/>
      <c r="MOI208" s="1114"/>
      <c r="MOJ208" s="1114"/>
      <c r="MOK208" s="1114"/>
      <c r="MOL208" s="1114"/>
      <c r="MOM208" s="1114"/>
      <c r="MON208" s="1114"/>
      <c r="MOO208" s="1114"/>
      <c r="MOP208" s="1114"/>
      <c r="MOQ208" s="1114"/>
      <c r="MOR208" s="1114"/>
      <c r="MOS208" s="1114"/>
      <c r="MOT208" s="1114"/>
      <c r="MOU208" s="1114"/>
      <c r="MOV208" s="1114"/>
      <c r="MOW208" s="1114"/>
      <c r="MOX208" s="1114"/>
      <c r="MOY208" s="1114"/>
      <c r="MOZ208" s="1114"/>
      <c r="MPA208" s="1114"/>
      <c r="MPB208" s="1114"/>
      <c r="MPC208" s="1114"/>
      <c r="MPD208" s="1114"/>
      <c r="MPE208" s="1114"/>
      <c r="MPF208" s="1114"/>
      <c r="MPG208" s="1114"/>
      <c r="MPH208" s="1114"/>
      <c r="MPI208" s="1114"/>
      <c r="MPJ208" s="1114"/>
      <c r="MPK208" s="1114"/>
      <c r="MPL208" s="1114"/>
      <c r="MPM208" s="1114"/>
      <c r="MPN208" s="1114"/>
      <c r="MPO208" s="1114"/>
      <c r="MPP208" s="1114"/>
      <c r="MPQ208" s="1114"/>
      <c r="MPR208" s="1114"/>
      <c r="MPS208" s="1114"/>
      <c r="MPT208" s="1114"/>
      <c r="MPU208" s="1114"/>
      <c r="MPV208" s="1114"/>
      <c r="MPW208" s="1114"/>
      <c r="MPX208" s="1114"/>
      <c r="MPY208" s="1114"/>
      <c r="MPZ208" s="1114"/>
      <c r="MQA208" s="1114"/>
      <c r="MQB208" s="1114"/>
      <c r="MQC208" s="1114"/>
      <c r="MQD208" s="1114"/>
      <c r="MQE208" s="1114"/>
      <c r="MQF208" s="1114"/>
      <c r="MQG208" s="1114"/>
      <c r="MQH208" s="1114"/>
      <c r="MQI208" s="1114"/>
      <c r="MQJ208" s="1114"/>
      <c r="MQK208" s="1114"/>
      <c r="MQL208" s="1114"/>
      <c r="MQM208" s="1114"/>
      <c r="MQN208" s="1114"/>
      <c r="MQO208" s="1114"/>
      <c r="MQP208" s="1114"/>
      <c r="MQQ208" s="1114"/>
      <c r="MQR208" s="1114"/>
      <c r="MQS208" s="1114"/>
      <c r="MQT208" s="1114"/>
      <c r="MQU208" s="1114"/>
      <c r="MQV208" s="1114"/>
      <c r="MQW208" s="1114"/>
      <c r="MQX208" s="1114"/>
      <c r="MQY208" s="1114"/>
      <c r="MQZ208" s="1114"/>
      <c r="MRA208" s="1114"/>
      <c r="MRB208" s="1114"/>
      <c r="MRC208" s="1114"/>
      <c r="MRD208" s="1114"/>
      <c r="MRE208" s="1114"/>
      <c r="MRF208" s="1114"/>
      <c r="MRG208" s="1114"/>
      <c r="MRH208" s="1114"/>
      <c r="MRI208" s="1114"/>
      <c r="MRJ208" s="1114"/>
      <c r="MRK208" s="1114"/>
      <c r="MRL208" s="1114"/>
      <c r="MRM208" s="1114"/>
      <c r="MRN208" s="1114"/>
      <c r="MRO208" s="1114"/>
      <c r="MRP208" s="1114"/>
      <c r="MRQ208" s="1114"/>
      <c r="MRR208" s="1114"/>
      <c r="MRS208" s="1114"/>
      <c r="MRT208" s="1114"/>
      <c r="MRU208" s="1114"/>
      <c r="MRV208" s="1114"/>
      <c r="MRW208" s="1114"/>
      <c r="MRX208" s="1114"/>
      <c r="MRY208" s="1114"/>
      <c r="MRZ208" s="1114"/>
      <c r="MSA208" s="1114"/>
      <c r="MSB208" s="1114"/>
      <c r="MSC208" s="1114"/>
      <c r="MSD208" s="1114"/>
      <c r="MSE208" s="1114"/>
      <c r="MSF208" s="1114"/>
      <c r="MSG208" s="1114"/>
      <c r="MSH208" s="1114"/>
      <c r="MSI208" s="1114"/>
      <c r="MSJ208" s="1114"/>
      <c r="MSK208" s="1114"/>
      <c r="MSL208" s="1114"/>
      <c r="MSM208" s="1114"/>
      <c r="MSN208" s="1114"/>
      <c r="MSO208" s="1114"/>
      <c r="MSP208" s="1114"/>
      <c r="MSQ208" s="1114"/>
      <c r="MSR208" s="1114"/>
      <c r="MSS208" s="1114"/>
      <c r="MST208" s="1114"/>
      <c r="MSU208" s="1114"/>
      <c r="MSV208" s="1114"/>
      <c r="MSW208" s="1114"/>
      <c r="MSX208" s="1114"/>
      <c r="MSY208" s="1114"/>
      <c r="MSZ208" s="1114"/>
      <c r="MTA208" s="1114"/>
      <c r="MTB208" s="1114"/>
      <c r="MTC208" s="1114"/>
      <c r="MTD208" s="1114"/>
      <c r="MTE208" s="1114"/>
      <c r="MTF208" s="1114"/>
      <c r="MTG208" s="1114"/>
      <c r="MTH208" s="1114"/>
      <c r="MTI208" s="1114"/>
      <c r="MTJ208" s="1114"/>
      <c r="MTK208" s="1114"/>
      <c r="MTL208" s="1114"/>
      <c r="MTM208" s="1114"/>
      <c r="MTN208" s="1114"/>
      <c r="MTO208" s="1114"/>
      <c r="MTP208" s="1114"/>
      <c r="MTQ208" s="1114"/>
      <c r="MTR208" s="1114"/>
      <c r="MTS208" s="1114"/>
      <c r="MTT208" s="1114"/>
      <c r="MTU208" s="1114"/>
      <c r="MTV208" s="1114"/>
      <c r="MTW208" s="1114"/>
      <c r="MTX208" s="1114"/>
      <c r="MTY208" s="1114"/>
      <c r="MTZ208" s="1114"/>
      <c r="MUA208" s="1114"/>
      <c r="MUB208" s="1114"/>
      <c r="MUC208" s="1114"/>
      <c r="MUD208" s="1114"/>
      <c r="MUE208" s="1114"/>
      <c r="MUF208" s="1114"/>
      <c r="MUG208" s="1114"/>
      <c r="MUH208" s="1114"/>
      <c r="MUI208" s="1114"/>
      <c r="MUJ208" s="1114"/>
      <c r="MUK208" s="1114"/>
      <c r="MUL208" s="1114"/>
      <c r="MUM208" s="1114"/>
      <c r="MUN208" s="1114"/>
      <c r="MUO208" s="1114"/>
      <c r="MUP208" s="1114"/>
      <c r="MUQ208" s="1114"/>
      <c r="MUR208" s="1114"/>
      <c r="MUS208" s="1114"/>
      <c r="MUT208" s="1114"/>
      <c r="MUU208" s="1114"/>
      <c r="MUV208" s="1114"/>
      <c r="MUW208" s="1114"/>
      <c r="MUX208" s="1114"/>
      <c r="MUY208" s="1114"/>
      <c r="MUZ208" s="1114"/>
      <c r="MVA208" s="1114"/>
      <c r="MVB208" s="1114"/>
      <c r="MVC208" s="1114"/>
      <c r="MVD208" s="1114"/>
      <c r="MVE208" s="1114"/>
      <c r="MVF208" s="1114"/>
      <c r="MVG208" s="1114"/>
      <c r="MVH208" s="1114"/>
      <c r="MVI208" s="1114"/>
      <c r="MVJ208" s="1114"/>
      <c r="MVK208" s="1114"/>
      <c r="MVL208" s="1114"/>
      <c r="MVM208" s="1114"/>
      <c r="MVN208" s="1114"/>
      <c r="MVO208" s="1114"/>
      <c r="MVP208" s="1114"/>
      <c r="MVQ208" s="1114"/>
      <c r="MVR208" s="1114"/>
      <c r="MVS208" s="1114"/>
      <c r="MVT208" s="1114"/>
      <c r="MVU208" s="1114"/>
      <c r="MVV208" s="1114"/>
      <c r="MVW208" s="1114"/>
      <c r="MVX208" s="1114"/>
      <c r="MVY208" s="1114"/>
      <c r="MVZ208" s="1114"/>
      <c r="MWA208" s="1114"/>
      <c r="MWB208" s="1114"/>
      <c r="MWC208" s="1114"/>
      <c r="MWD208" s="1114"/>
      <c r="MWE208" s="1114"/>
      <c r="MWF208" s="1114"/>
      <c r="MWG208" s="1114"/>
      <c r="MWH208" s="1114"/>
      <c r="MWI208" s="1114"/>
      <c r="MWJ208" s="1114"/>
      <c r="MWK208" s="1114"/>
      <c r="MWL208" s="1114"/>
      <c r="MWM208" s="1114"/>
      <c r="MWN208" s="1114"/>
      <c r="MWO208" s="1114"/>
      <c r="MWP208" s="1114"/>
      <c r="MWQ208" s="1114"/>
      <c r="MWR208" s="1114"/>
      <c r="MWS208" s="1114"/>
      <c r="MWT208" s="1114"/>
      <c r="MWU208" s="1114"/>
      <c r="MWV208" s="1114"/>
      <c r="MWW208" s="1114"/>
      <c r="MWX208" s="1114"/>
      <c r="MWY208" s="1114"/>
      <c r="MWZ208" s="1114"/>
      <c r="MXA208" s="1114"/>
      <c r="MXB208" s="1114"/>
      <c r="MXC208" s="1114"/>
      <c r="MXD208" s="1114"/>
      <c r="MXE208" s="1114"/>
      <c r="MXF208" s="1114"/>
      <c r="MXG208" s="1114"/>
      <c r="MXH208" s="1114"/>
      <c r="MXI208" s="1114"/>
      <c r="MXJ208" s="1114"/>
      <c r="MXK208" s="1114"/>
      <c r="MXL208" s="1114"/>
      <c r="MXM208" s="1114"/>
      <c r="MXN208" s="1114"/>
      <c r="MXO208" s="1114"/>
      <c r="MXP208" s="1114"/>
      <c r="MXQ208" s="1114"/>
      <c r="MXR208" s="1114"/>
      <c r="MXS208" s="1114"/>
      <c r="MXT208" s="1114"/>
      <c r="MXU208" s="1114"/>
      <c r="MXV208" s="1114"/>
      <c r="MXW208" s="1114"/>
      <c r="MXX208" s="1114"/>
      <c r="MXY208" s="1114"/>
      <c r="MXZ208" s="1114"/>
      <c r="MYA208" s="1114"/>
      <c r="MYB208" s="1114"/>
      <c r="MYC208" s="1114"/>
      <c r="MYD208" s="1114"/>
      <c r="MYE208" s="1114"/>
      <c r="MYF208" s="1114"/>
      <c r="MYG208" s="1114"/>
      <c r="MYH208" s="1114"/>
      <c r="MYI208" s="1114"/>
      <c r="MYJ208" s="1114"/>
      <c r="MYK208" s="1114"/>
      <c r="MYL208" s="1114"/>
      <c r="MYM208" s="1114"/>
      <c r="MYN208" s="1114"/>
      <c r="MYO208" s="1114"/>
      <c r="MYP208" s="1114"/>
      <c r="MYQ208" s="1114"/>
      <c r="MYR208" s="1114"/>
      <c r="MYS208" s="1114"/>
      <c r="MYT208" s="1114"/>
      <c r="MYU208" s="1114"/>
      <c r="MYV208" s="1114"/>
      <c r="MYW208" s="1114"/>
      <c r="MYX208" s="1114"/>
      <c r="MYY208" s="1114"/>
      <c r="MYZ208" s="1114"/>
      <c r="MZA208" s="1114"/>
      <c r="MZB208" s="1114"/>
      <c r="MZC208" s="1114"/>
      <c r="MZD208" s="1114"/>
      <c r="MZE208" s="1114"/>
      <c r="MZF208" s="1114"/>
      <c r="MZG208" s="1114"/>
      <c r="MZH208" s="1114"/>
      <c r="MZI208" s="1114"/>
      <c r="MZJ208" s="1114"/>
      <c r="MZK208" s="1114"/>
      <c r="MZL208" s="1114"/>
      <c r="MZM208" s="1114"/>
      <c r="MZN208" s="1114"/>
      <c r="MZO208" s="1114"/>
      <c r="MZP208" s="1114"/>
      <c r="MZQ208" s="1114"/>
      <c r="MZR208" s="1114"/>
      <c r="MZS208" s="1114"/>
      <c r="MZT208" s="1114"/>
      <c r="MZU208" s="1114"/>
      <c r="MZV208" s="1114"/>
      <c r="MZW208" s="1114"/>
      <c r="MZX208" s="1114"/>
      <c r="MZY208" s="1114"/>
      <c r="MZZ208" s="1114"/>
      <c r="NAA208" s="1114"/>
      <c r="NAB208" s="1114"/>
      <c r="NAC208" s="1114"/>
      <c r="NAD208" s="1114"/>
      <c r="NAE208" s="1114"/>
      <c r="NAF208" s="1114"/>
      <c r="NAG208" s="1114"/>
      <c r="NAH208" s="1114"/>
      <c r="NAI208" s="1114"/>
      <c r="NAJ208" s="1114"/>
      <c r="NAK208" s="1114"/>
      <c r="NAL208" s="1114"/>
      <c r="NAM208" s="1114"/>
      <c r="NAN208" s="1114"/>
      <c r="NAO208" s="1114"/>
      <c r="NAP208" s="1114"/>
      <c r="NAQ208" s="1114"/>
      <c r="NAR208" s="1114"/>
      <c r="NAS208" s="1114"/>
      <c r="NAT208" s="1114"/>
      <c r="NAU208" s="1114"/>
      <c r="NAV208" s="1114"/>
      <c r="NAW208" s="1114"/>
      <c r="NAX208" s="1114"/>
      <c r="NAY208" s="1114"/>
      <c r="NAZ208" s="1114"/>
      <c r="NBA208" s="1114"/>
      <c r="NBB208" s="1114"/>
      <c r="NBC208" s="1114"/>
      <c r="NBD208" s="1114"/>
      <c r="NBE208" s="1114"/>
      <c r="NBF208" s="1114"/>
      <c r="NBG208" s="1114"/>
      <c r="NBH208" s="1114"/>
      <c r="NBI208" s="1114"/>
      <c r="NBJ208" s="1114"/>
      <c r="NBK208" s="1114"/>
      <c r="NBL208" s="1114"/>
      <c r="NBM208" s="1114"/>
      <c r="NBN208" s="1114"/>
      <c r="NBO208" s="1114"/>
      <c r="NBP208" s="1114"/>
      <c r="NBQ208" s="1114"/>
      <c r="NBR208" s="1114"/>
      <c r="NBS208" s="1114"/>
      <c r="NBT208" s="1114"/>
      <c r="NBU208" s="1114"/>
      <c r="NBV208" s="1114"/>
      <c r="NBW208" s="1114"/>
      <c r="NBX208" s="1114"/>
      <c r="NBY208" s="1114"/>
      <c r="NBZ208" s="1114"/>
      <c r="NCA208" s="1114"/>
      <c r="NCB208" s="1114"/>
      <c r="NCC208" s="1114"/>
      <c r="NCD208" s="1114"/>
      <c r="NCE208" s="1114"/>
      <c r="NCF208" s="1114"/>
      <c r="NCG208" s="1114"/>
      <c r="NCH208" s="1114"/>
      <c r="NCI208" s="1114"/>
      <c r="NCJ208" s="1114"/>
      <c r="NCK208" s="1114"/>
      <c r="NCL208" s="1114"/>
      <c r="NCM208" s="1114"/>
      <c r="NCN208" s="1114"/>
      <c r="NCO208" s="1114"/>
      <c r="NCP208" s="1114"/>
      <c r="NCQ208" s="1114"/>
      <c r="NCR208" s="1114"/>
      <c r="NCS208" s="1114"/>
      <c r="NCT208" s="1114"/>
      <c r="NCU208" s="1114"/>
      <c r="NCV208" s="1114"/>
      <c r="NCW208" s="1114"/>
      <c r="NCX208" s="1114"/>
      <c r="NCY208" s="1114"/>
      <c r="NCZ208" s="1114"/>
      <c r="NDA208" s="1114"/>
      <c r="NDB208" s="1114"/>
      <c r="NDC208" s="1114"/>
      <c r="NDD208" s="1114"/>
      <c r="NDE208" s="1114"/>
      <c r="NDF208" s="1114"/>
      <c r="NDG208" s="1114"/>
      <c r="NDH208" s="1114"/>
      <c r="NDI208" s="1114"/>
      <c r="NDJ208" s="1114"/>
      <c r="NDK208" s="1114"/>
      <c r="NDL208" s="1114"/>
      <c r="NDM208" s="1114"/>
      <c r="NDN208" s="1114"/>
      <c r="NDO208" s="1114"/>
      <c r="NDP208" s="1114"/>
      <c r="NDQ208" s="1114"/>
      <c r="NDR208" s="1114"/>
      <c r="NDS208" s="1114"/>
      <c r="NDT208" s="1114"/>
      <c r="NDU208" s="1114"/>
      <c r="NDV208" s="1114"/>
      <c r="NDW208" s="1114"/>
      <c r="NDX208" s="1114"/>
      <c r="NDY208" s="1114"/>
      <c r="NDZ208" s="1114"/>
      <c r="NEA208" s="1114"/>
      <c r="NEB208" s="1114"/>
      <c r="NEC208" s="1114"/>
      <c r="NED208" s="1114"/>
      <c r="NEE208" s="1114"/>
      <c r="NEF208" s="1114"/>
      <c r="NEG208" s="1114"/>
      <c r="NEH208" s="1114"/>
      <c r="NEI208" s="1114"/>
      <c r="NEJ208" s="1114"/>
      <c r="NEK208" s="1114"/>
      <c r="NEL208" s="1114"/>
      <c r="NEM208" s="1114"/>
      <c r="NEN208" s="1114"/>
      <c r="NEO208" s="1114"/>
      <c r="NEP208" s="1114"/>
      <c r="NEQ208" s="1114"/>
      <c r="NER208" s="1114"/>
      <c r="NES208" s="1114"/>
      <c r="NET208" s="1114"/>
      <c r="NEU208" s="1114"/>
      <c r="NEV208" s="1114"/>
      <c r="NEW208" s="1114"/>
      <c r="NEX208" s="1114"/>
      <c r="NEY208" s="1114"/>
      <c r="NEZ208" s="1114"/>
      <c r="NFA208" s="1114"/>
      <c r="NFB208" s="1114"/>
      <c r="NFC208" s="1114"/>
      <c r="NFD208" s="1114"/>
      <c r="NFE208" s="1114"/>
      <c r="NFF208" s="1114"/>
      <c r="NFG208" s="1114"/>
      <c r="NFH208" s="1114"/>
      <c r="NFI208" s="1114"/>
      <c r="NFJ208" s="1114"/>
      <c r="NFK208" s="1114"/>
      <c r="NFL208" s="1114"/>
      <c r="NFM208" s="1114"/>
      <c r="NFN208" s="1114"/>
      <c r="NFO208" s="1114"/>
      <c r="NFP208" s="1114"/>
      <c r="NFQ208" s="1114"/>
      <c r="NFR208" s="1114"/>
      <c r="NFS208" s="1114"/>
      <c r="NFT208" s="1114"/>
      <c r="NFU208" s="1114"/>
      <c r="NFV208" s="1114"/>
      <c r="NFW208" s="1114"/>
      <c r="NFX208" s="1114"/>
      <c r="NFY208" s="1114"/>
      <c r="NFZ208" s="1114"/>
      <c r="NGA208" s="1114"/>
      <c r="NGB208" s="1114"/>
      <c r="NGC208" s="1114"/>
      <c r="NGD208" s="1114"/>
      <c r="NGE208" s="1114"/>
      <c r="NGF208" s="1114"/>
      <c r="NGG208" s="1114"/>
      <c r="NGH208" s="1114"/>
      <c r="NGI208" s="1114"/>
      <c r="NGJ208" s="1114"/>
      <c r="NGK208" s="1114"/>
      <c r="NGL208" s="1114"/>
      <c r="NGM208" s="1114"/>
      <c r="NGN208" s="1114"/>
      <c r="NGO208" s="1114"/>
      <c r="NGP208" s="1114"/>
      <c r="NGQ208" s="1114"/>
      <c r="NGR208" s="1114"/>
      <c r="NGS208" s="1114"/>
      <c r="NGT208" s="1114"/>
      <c r="NGU208" s="1114"/>
      <c r="NGV208" s="1114"/>
      <c r="NGW208" s="1114"/>
      <c r="NGX208" s="1114"/>
      <c r="NGY208" s="1114"/>
      <c r="NGZ208" s="1114"/>
      <c r="NHA208" s="1114"/>
      <c r="NHB208" s="1114"/>
      <c r="NHC208" s="1114"/>
      <c r="NHD208" s="1114"/>
      <c r="NHE208" s="1114"/>
      <c r="NHF208" s="1114"/>
      <c r="NHG208" s="1114"/>
      <c r="NHH208" s="1114"/>
      <c r="NHI208" s="1114"/>
      <c r="NHJ208" s="1114"/>
      <c r="NHK208" s="1114"/>
      <c r="NHL208" s="1114"/>
      <c r="NHM208" s="1114"/>
      <c r="NHN208" s="1114"/>
      <c r="NHO208" s="1114"/>
      <c r="NHP208" s="1114"/>
      <c r="NHQ208" s="1114"/>
      <c r="NHR208" s="1114"/>
      <c r="NHS208" s="1114"/>
      <c r="NHT208" s="1114"/>
      <c r="NHU208" s="1114"/>
      <c r="NHV208" s="1114"/>
      <c r="NHW208" s="1114"/>
      <c r="NHX208" s="1114"/>
      <c r="NHY208" s="1114"/>
      <c r="NHZ208" s="1114"/>
      <c r="NIA208" s="1114"/>
      <c r="NIB208" s="1114"/>
      <c r="NIC208" s="1114"/>
      <c r="NID208" s="1114"/>
      <c r="NIE208" s="1114"/>
      <c r="NIF208" s="1114"/>
      <c r="NIG208" s="1114"/>
      <c r="NIH208" s="1114"/>
      <c r="NII208" s="1114"/>
      <c r="NIJ208" s="1114"/>
      <c r="NIK208" s="1114"/>
      <c r="NIL208" s="1114"/>
      <c r="NIM208" s="1114"/>
      <c r="NIN208" s="1114"/>
      <c r="NIO208" s="1114"/>
      <c r="NIP208" s="1114"/>
      <c r="NIQ208" s="1114"/>
      <c r="NIR208" s="1114"/>
      <c r="NIS208" s="1114"/>
      <c r="NIT208" s="1114"/>
      <c r="NIU208" s="1114"/>
      <c r="NIV208" s="1114"/>
      <c r="NIW208" s="1114"/>
      <c r="NIX208" s="1114"/>
      <c r="NIY208" s="1114"/>
      <c r="NIZ208" s="1114"/>
      <c r="NJA208" s="1114"/>
      <c r="NJB208" s="1114"/>
      <c r="NJC208" s="1114"/>
      <c r="NJD208" s="1114"/>
      <c r="NJE208" s="1114"/>
      <c r="NJF208" s="1114"/>
      <c r="NJG208" s="1114"/>
      <c r="NJH208" s="1114"/>
      <c r="NJI208" s="1114"/>
      <c r="NJJ208" s="1114"/>
      <c r="NJK208" s="1114"/>
      <c r="NJL208" s="1114"/>
      <c r="NJM208" s="1114"/>
      <c r="NJN208" s="1114"/>
      <c r="NJO208" s="1114"/>
      <c r="NJP208" s="1114"/>
      <c r="NJQ208" s="1114"/>
      <c r="NJR208" s="1114"/>
      <c r="NJS208" s="1114"/>
      <c r="NJT208" s="1114"/>
      <c r="NJU208" s="1114"/>
      <c r="NJV208" s="1114"/>
      <c r="NJW208" s="1114"/>
      <c r="NJX208" s="1114"/>
      <c r="NJY208" s="1114"/>
      <c r="NJZ208" s="1114"/>
      <c r="NKA208" s="1114"/>
      <c r="NKB208" s="1114"/>
      <c r="NKC208" s="1114"/>
      <c r="NKD208" s="1114"/>
      <c r="NKE208" s="1114"/>
      <c r="NKF208" s="1114"/>
      <c r="NKG208" s="1114"/>
      <c r="NKH208" s="1114"/>
      <c r="NKI208" s="1114"/>
      <c r="NKJ208" s="1114"/>
      <c r="NKK208" s="1114"/>
      <c r="NKL208" s="1114"/>
      <c r="NKM208" s="1114"/>
      <c r="NKN208" s="1114"/>
      <c r="NKO208" s="1114"/>
      <c r="NKP208" s="1114"/>
      <c r="NKQ208" s="1114"/>
      <c r="NKR208" s="1114"/>
      <c r="NKS208" s="1114"/>
      <c r="NKT208" s="1114"/>
      <c r="NKU208" s="1114"/>
      <c r="NKV208" s="1114"/>
      <c r="NKW208" s="1114"/>
      <c r="NKX208" s="1114"/>
      <c r="NKY208" s="1114"/>
      <c r="NKZ208" s="1114"/>
      <c r="NLA208" s="1114"/>
      <c r="NLB208" s="1114"/>
      <c r="NLC208" s="1114"/>
      <c r="NLD208" s="1114"/>
      <c r="NLE208" s="1114"/>
      <c r="NLF208" s="1114"/>
      <c r="NLG208" s="1114"/>
      <c r="NLH208" s="1114"/>
      <c r="NLI208" s="1114"/>
      <c r="NLJ208" s="1114"/>
      <c r="NLK208" s="1114"/>
      <c r="NLL208" s="1114"/>
      <c r="NLM208" s="1114"/>
      <c r="NLN208" s="1114"/>
      <c r="NLO208" s="1114"/>
      <c r="NLP208" s="1114"/>
      <c r="NLQ208" s="1114"/>
      <c r="NLR208" s="1114"/>
      <c r="NLS208" s="1114"/>
      <c r="NLT208" s="1114"/>
      <c r="NLU208" s="1114"/>
      <c r="NLV208" s="1114"/>
      <c r="NLW208" s="1114"/>
      <c r="NLX208" s="1114"/>
      <c r="NLY208" s="1114"/>
      <c r="NLZ208" s="1114"/>
      <c r="NMA208" s="1114"/>
      <c r="NMB208" s="1114"/>
      <c r="NMC208" s="1114"/>
      <c r="NMD208" s="1114"/>
      <c r="NME208" s="1114"/>
      <c r="NMF208" s="1114"/>
      <c r="NMG208" s="1114"/>
      <c r="NMH208" s="1114"/>
      <c r="NMI208" s="1114"/>
      <c r="NMJ208" s="1114"/>
      <c r="NMK208" s="1114"/>
      <c r="NML208" s="1114"/>
      <c r="NMM208" s="1114"/>
      <c r="NMN208" s="1114"/>
      <c r="NMO208" s="1114"/>
      <c r="NMP208" s="1114"/>
      <c r="NMQ208" s="1114"/>
      <c r="NMR208" s="1114"/>
      <c r="NMS208" s="1114"/>
      <c r="NMT208" s="1114"/>
      <c r="NMU208" s="1114"/>
      <c r="NMV208" s="1114"/>
      <c r="NMW208" s="1114"/>
      <c r="NMX208" s="1114"/>
      <c r="NMY208" s="1114"/>
      <c r="NMZ208" s="1114"/>
      <c r="NNA208" s="1114"/>
      <c r="NNB208" s="1114"/>
      <c r="NNC208" s="1114"/>
      <c r="NND208" s="1114"/>
      <c r="NNE208" s="1114"/>
      <c r="NNF208" s="1114"/>
      <c r="NNG208" s="1114"/>
      <c r="NNH208" s="1114"/>
      <c r="NNI208" s="1114"/>
      <c r="NNJ208" s="1114"/>
      <c r="NNK208" s="1114"/>
      <c r="NNL208" s="1114"/>
      <c r="NNM208" s="1114"/>
      <c r="NNN208" s="1114"/>
      <c r="NNO208" s="1114"/>
      <c r="NNP208" s="1114"/>
      <c r="NNQ208" s="1114"/>
      <c r="NNR208" s="1114"/>
      <c r="NNS208" s="1114"/>
      <c r="NNT208" s="1114"/>
      <c r="NNU208" s="1114"/>
      <c r="NNV208" s="1114"/>
      <c r="NNW208" s="1114"/>
      <c r="NNX208" s="1114"/>
      <c r="NNY208" s="1114"/>
      <c r="NNZ208" s="1114"/>
      <c r="NOA208" s="1114"/>
      <c r="NOB208" s="1114"/>
      <c r="NOC208" s="1114"/>
      <c r="NOD208" s="1114"/>
      <c r="NOE208" s="1114"/>
      <c r="NOF208" s="1114"/>
      <c r="NOG208" s="1114"/>
      <c r="NOH208" s="1114"/>
      <c r="NOI208" s="1114"/>
      <c r="NOJ208" s="1114"/>
      <c r="NOK208" s="1114"/>
      <c r="NOL208" s="1114"/>
      <c r="NOM208" s="1114"/>
      <c r="NON208" s="1114"/>
      <c r="NOO208" s="1114"/>
      <c r="NOP208" s="1114"/>
      <c r="NOQ208" s="1114"/>
      <c r="NOR208" s="1114"/>
      <c r="NOS208" s="1114"/>
      <c r="NOT208" s="1114"/>
      <c r="NOU208" s="1114"/>
      <c r="NOV208" s="1114"/>
      <c r="NOW208" s="1114"/>
      <c r="NOX208" s="1114"/>
      <c r="NOY208" s="1114"/>
      <c r="NOZ208" s="1114"/>
      <c r="NPA208" s="1114"/>
      <c r="NPB208" s="1114"/>
      <c r="NPC208" s="1114"/>
      <c r="NPD208" s="1114"/>
      <c r="NPE208" s="1114"/>
      <c r="NPF208" s="1114"/>
      <c r="NPG208" s="1114"/>
      <c r="NPH208" s="1114"/>
      <c r="NPI208" s="1114"/>
      <c r="NPJ208" s="1114"/>
      <c r="NPK208" s="1114"/>
      <c r="NPL208" s="1114"/>
      <c r="NPM208" s="1114"/>
      <c r="NPN208" s="1114"/>
      <c r="NPO208" s="1114"/>
      <c r="NPP208" s="1114"/>
      <c r="NPQ208" s="1114"/>
      <c r="NPR208" s="1114"/>
      <c r="NPS208" s="1114"/>
      <c r="NPT208" s="1114"/>
      <c r="NPU208" s="1114"/>
      <c r="NPV208" s="1114"/>
      <c r="NPW208" s="1114"/>
      <c r="NPX208" s="1114"/>
      <c r="NPY208" s="1114"/>
      <c r="NPZ208" s="1114"/>
      <c r="NQA208" s="1114"/>
      <c r="NQB208" s="1114"/>
      <c r="NQC208" s="1114"/>
      <c r="NQD208" s="1114"/>
      <c r="NQE208" s="1114"/>
      <c r="NQF208" s="1114"/>
      <c r="NQG208" s="1114"/>
      <c r="NQH208" s="1114"/>
      <c r="NQI208" s="1114"/>
      <c r="NQJ208" s="1114"/>
      <c r="NQK208" s="1114"/>
      <c r="NQL208" s="1114"/>
      <c r="NQM208" s="1114"/>
      <c r="NQN208" s="1114"/>
      <c r="NQO208" s="1114"/>
      <c r="NQP208" s="1114"/>
      <c r="NQQ208" s="1114"/>
      <c r="NQR208" s="1114"/>
      <c r="NQS208" s="1114"/>
      <c r="NQT208" s="1114"/>
      <c r="NQU208" s="1114"/>
      <c r="NQV208" s="1114"/>
      <c r="NQW208" s="1114"/>
      <c r="NQX208" s="1114"/>
      <c r="NQY208" s="1114"/>
      <c r="NQZ208" s="1114"/>
      <c r="NRA208" s="1114"/>
      <c r="NRB208" s="1114"/>
      <c r="NRC208" s="1114"/>
      <c r="NRD208" s="1114"/>
      <c r="NRE208" s="1114"/>
      <c r="NRF208" s="1114"/>
      <c r="NRG208" s="1114"/>
      <c r="NRH208" s="1114"/>
      <c r="NRI208" s="1114"/>
      <c r="NRJ208" s="1114"/>
      <c r="NRK208" s="1114"/>
      <c r="NRL208" s="1114"/>
      <c r="NRM208" s="1114"/>
      <c r="NRN208" s="1114"/>
      <c r="NRO208" s="1114"/>
      <c r="NRP208" s="1114"/>
      <c r="NRQ208" s="1114"/>
      <c r="NRR208" s="1114"/>
      <c r="NRS208" s="1114"/>
      <c r="NRT208" s="1114"/>
      <c r="NRU208" s="1114"/>
      <c r="NRV208" s="1114"/>
      <c r="NRW208" s="1114"/>
      <c r="NRX208" s="1114"/>
      <c r="NRY208" s="1114"/>
      <c r="NRZ208" s="1114"/>
      <c r="NSA208" s="1114"/>
      <c r="NSB208" s="1114"/>
      <c r="NSC208" s="1114"/>
      <c r="NSD208" s="1114"/>
      <c r="NSE208" s="1114"/>
      <c r="NSF208" s="1114"/>
      <c r="NSG208" s="1114"/>
      <c r="NSH208" s="1114"/>
      <c r="NSI208" s="1114"/>
      <c r="NSJ208" s="1114"/>
      <c r="NSK208" s="1114"/>
      <c r="NSL208" s="1114"/>
      <c r="NSM208" s="1114"/>
      <c r="NSN208" s="1114"/>
      <c r="NSO208" s="1114"/>
      <c r="NSP208" s="1114"/>
      <c r="NSQ208" s="1114"/>
      <c r="NSR208" s="1114"/>
      <c r="NSS208" s="1114"/>
      <c r="NST208" s="1114"/>
      <c r="NSU208" s="1114"/>
      <c r="NSV208" s="1114"/>
      <c r="NSW208" s="1114"/>
      <c r="NSX208" s="1114"/>
      <c r="NSY208" s="1114"/>
      <c r="NSZ208" s="1114"/>
      <c r="NTA208" s="1114"/>
      <c r="NTB208" s="1114"/>
      <c r="NTC208" s="1114"/>
      <c r="NTD208" s="1114"/>
      <c r="NTE208" s="1114"/>
      <c r="NTF208" s="1114"/>
      <c r="NTG208" s="1114"/>
      <c r="NTH208" s="1114"/>
      <c r="NTI208" s="1114"/>
      <c r="NTJ208" s="1114"/>
      <c r="NTK208" s="1114"/>
      <c r="NTL208" s="1114"/>
      <c r="NTM208" s="1114"/>
      <c r="NTN208" s="1114"/>
      <c r="NTO208" s="1114"/>
      <c r="NTP208" s="1114"/>
      <c r="NTQ208" s="1114"/>
      <c r="NTR208" s="1114"/>
      <c r="NTS208" s="1114"/>
      <c r="NTT208" s="1114"/>
      <c r="NTU208" s="1114"/>
      <c r="NTV208" s="1114"/>
      <c r="NTW208" s="1114"/>
      <c r="NTX208" s="1114"/>
      <c r="NTY208" s="1114"/>
      <c r="NTZ208" s="1114"/>
      <c r="NUA208" s="1114"/>
      <c r="NUB208" s="1114"/>
      <c r="NUC208" s="1114"/>
      <c r="NUD208" s="1114"/>
      <c r="NUE208" s="1114"/>
      <c r="NUF208" s="1114"/>
      <c r="NUG208" s="1114"/>
      <c r="NUH208" s="1114"/>
      <c r="NUI208" s="1114"/>
      <c r="NUJ208" s="1114"/>
      <c r="NUK208" s="1114"/>
      <c r="NUL208" s="1114"/>
      <c r="NUM208" s="1114"/>
      <c r="NUN208" s="1114"/>
      <c r="NUO208" s="1114"/>
      <c r="NUP208" s="1114"/>
      <c r="NUQ208" s="1114"/>
      <c r="NUR208" s="1114"/>
      <c r="NUS208" s="1114"/>
      <c r="NUT208" s="1114"/>
      <c r="NUU208" s="1114"/>
      <c r="NUV208" s="1114"/>
      <c r="NUW208" s="1114"/>
      <c r="NUX208" s="1114"/>
      <c r="NUY208" s="1114"/>
      <c r="NUZ208" s="1114"/>
      <c r="NVA208" s="1114"/>
      <c r="NVB208" s="1114"/>
      <c r="NVC208" s="1114"/>
      <c r="NVD208" s="1114"/>
      <c r="NVE208" s="1114"/>
      <c r="NVF208" s="1114"/>
      <c r="NVG208" s="1114"/>
      <c r="NVH208" s="1114"/>
      <c r="NVI208" s="1114"/>
      <c r="NVJ208" s="1114"/>
      <c r="NVK208" s="1114"/>
      <c r="NVL208" s="1114"/>
      <c r="NVM208" s="1114"/>
      <c r="NVN208" s="1114"/>
      <c r="NVO208" s="1114"/>
      <c r="NVP208" s="1114"/>
      <c r="NVQ208" s="1114"/>
      <c r="NVR208" s="1114"/>
      <c r="NVS208" s="1114"/>
      <c r="NVT208" s="1114"/>
      <c r="NVU208" s="1114"/>
      <c r="NVV208" s="1114"/>
      <c r="NVW208" s="1114"/>
      <c r="NVX208" s="1114"/>
      <c r="NVY208" s="1114"/>
      <c r="NVZ208" s="1114"/>
      <c r="NWA208" s="1114"/>
      <c r="NWB208" s="1114"/>
      <c r="NWC208" s="1114"/>
      <c r="NWD208" s="1114"/>
      <c r="NWE208" s="1114"/>
      <c r="NWF208" s="1114"/>
      <c r="NWG208" s="1114"/>
      <c r="NWH208" s="1114"/>
      <c r="NWI208" s="1114"/>
      <c r="NWJ208" s="1114"/>
      <c r="NWK208" s="1114"/>
      <c r="NWL208" s="1114"/>
      <c r="NWM208" s="1114"/>
      <c r="NWN208" s="1114"/>
      <c r="NWO208" s="1114"/>
      <c r="NWP208" s="1114"/>
      <c r="NWQ208" s="1114"/>
      <c r="NWR208" s="1114"/>
      <c r="NWS208" s="1114"/>
      <c r="NWT208" s="1114"/>
      <c r="NWU208" s="1114"/>
      <c r="NWV208" s="1114"/>
      <c r="NWW208" s="1114"/>
      <c r="NWX208" s="1114"/>
      <c r="NWY208" s="1114"/>
      <c r="NWZ208" s="1114"/>
      <c r="NXA208" s="1114"/>
      <c r="NXB208" s="1114"/>
      <c r="NXC208" s="1114"/>
      <c r="NXD208" s="1114"/>
      <c r="NXE208" s="1114"/>
      <c r="NXF208" s="1114"/>
      <c r="NXG208" s="1114"/>
      <c r="NXH208" s="1114"/>
      <c r="NXI208" s="1114"/>
      <c r="NXJ208" s="1114"/>
      <c r="NXK208" s="1114"/>
      <c r="NXL208" s="1114"/>
      <c r="NXM208" s="1114"/>
      <c r="NXN208" s="1114"/>
      <c r="NXO208" s="1114"/>
      <c r="NXP208" s="1114"/>
      <c r="NXQ208" s="1114"/>
      <c r="NXR208" s="1114"/>
      <c r="NXS208" s="1114"/>
      <c r="NXT208" s="1114"/>
      <c r="NXU208" s="1114"/>
      <c r="NXV208" s="1114"/>
      <c r="NXW208" s="1114"/>
      <c r="NXX208" s="1114"/>
      <c r="NXY208" s="1114"/>
      <c r="NXZ208" s="1114"/>
      <c r="NYA208" s="1114"/>
      <c r="NYB208" s="1114"/>
      <c r="NYC208" s="1114"/>
      <c r="NYD208" s="1114"/>
      <c r="NYE208" s="1114"/>
      <c r="NYF208" s="1114"/>
      <c r="NYG208" s="1114"/>
      <c r="NYH208" s="1114"/>
      <c r="NYI208" s="1114"/>
      <c r="NYJ208" s="1114"/>
      <c r="NYK208" s="1114"/>
      <c r="NYL208" s="1114"/>
      <c r="NYM208" s="1114"/>
      <c r="NYN208" s="1114"/>
      <c r="NYO208" s="1114"/>
      <c r="NYP208" s="1114"/>
      <c r="NYQ208" s="1114"/>
      <c r="NYR208" s="1114"/>
      <c r="NYS208" s="1114"/>
      <c r="NYT208" s="1114"/>
      <c r="NYU208" s="1114"/>
      <c r="NYV208" s="1114"/>
      <c r="NYW208" s="1114"/>
      <c r="NYX208" s="1114"/>
      <c r="NYY208" s="1114"/>
      <c r="NYZ208" s="1114"/>
      <c r="NZA208" s="1114"/>
      <c r="NZB208" s="1114"/>
      <c r="NZC208" s="1114"/>
      <c r="NZD208" s="1114"/>
      <c r="NZE208" s="1114"/>
      <c r="NZF208" s="1114"/>
      <c r="NZG208" s="1114"/>
      <c r="NZH208" s="1114"/>
      <c r="NZI208" s="1114"/>
      <c r="NZJ208" s="1114"/>
      <c r="NZK208" s="1114"/>
      <c r="NZL208" s="1114"/>
      <c r="NZM208" s="1114"/>
      <c r="NZN208" s="1114"/>
      <c r="NZO208" s="1114"/>
      <c r="NZP208" s="1114"/>
      <c r="NZQ208" s="1114"/>
      <c r="NZR208" s="1114"/>
      <c r="NZS208" s="1114"/>
      <c r="NZT208" s="1114"/>
      <c r="NZU208" s="1114"/>
      <c r="NZV208" s="1114"/>
      <c r="NZW208" s="1114"/>
      <c r="NZX208" s="1114"/>
      <c r="NZY208" s="1114"/>
      <c r="NZZ208" s="1114"/>
      <c r="OAA208" s="1114"/>
      <c r="OAB208" s="1114"/>
      <c r="OAC208" s="1114"/>
      <c r="OAD208" s="1114"/>
      <c r="OAE208" s="1114"/>
      <c r="OAF208" s="1114"/>
      <c r="OAG208" s="1114"/>
      <c r="OAH208" s="1114"/>
      <c r="OAI208" s="1114"/>
      <c r="OAJ208" s="1114"/>
      <c r="OAK208" s="1114"/>
      <c r="OAL208" s="1114"/>
      <c r="OAM208" s="1114"/>
      <c r="OAN208" s="1114"/>
      <c r="OAO208" s="1114"/>
      <c r="OAP208" s="1114"/>
      <c r="OAQ208" s="1114"/>
      <c r="OAR208" s="1114"/>
      <c r="OAS208" s="1114"/>
      <c r="OAT208" s="1114"/>
      <c r="OAU208" s="1114"/>
      <c r="OAV208" s="1114"/>
      <c r="OAW208" s="1114"/>
      <c r="OAX208" s="1114"/>
      <c r="OAY208" s="1114"/>
      <c r="OAZ208" s="1114"/>
      <c r="OBA208" s="1114"/>
      <c r="OBB208" s="1114"/>
      <c r="OBC208" s="1114"/>
      <c r="OBD208" s="1114"/>
      <c r="OBE208" s="1114"/>
      <c r="OBF208" s="1114"/>
      <c r="OBG208" s="1114"/>
      <c r="OBH208" s="1114"/>
      <c r="OBI208" s="1114"/>
      <c r="OBJ208" s="1114"/>
      <c r="OBK208" s="1114"/>
      <c r="OBL208" s="1114"/>
      <c r="OBM208" s="1114"/>
      <c r="OBN208" s="1114"/>
      <c r="OBO208" s="1114"/>
      <c r="OBP208" s="1114"/>
      <c r="OBQ208" s="1114"/>
      <c r="OBR208" s="1114"/>
      <c r="OBS208" s="1114"/>
      <c r="OBT208" s="1114"/>
      <c r="OBU208" s="1114"/>
      <c r="OBV208" s="1114"/>
      <c r="OBW208" s="1114"/>
      <c r="OBX208" s="1114"/>
      <c r="OBY208" s="1114"/>
      <c r="OBZ208" s="1114"/>
      <c r="OCA208" s="1114"/>
      <c r="OCB208" s="1114"/>
      <c r="OCC208" s="1114"/>
      <c r="OCD208" s="1114"/>
      <c r="OCE208" s="1114"/>
      <c r="OCF208" s="1114"/>
      <c r="OCG208" s="1114"/>
      <c r="OCH208" s="1114"/>
      <c r="OCI208" s="1114"/>
      <c r="OCJ208" s="1114"/>
      <c r="OCK208" s="1114"/>
      <c r="OCL208" s="1114"/>
      <c r="OCM208" s="1114"/>
      <c r="OCN208" s="1114"/>
      <c r="OCO208" s="1114"/>
      <c r="OCP208" s="1114"/>
      <c r="OCQ208" s="1114"/>
      <c r="OCR208" s="1114"/>
      <c r="OCS208" s="1114"/>
      <c r="OCT208" s="1114"/>
      <c r="OCU208" s="1114"/>
      <c r="OCV208" s="1114"/>
      <c r="OCW208" s="1114"/>
      <c r="OCX208" s="1114"/>
      <c r="OCY208" s="1114"/>
      <c r="OCZ208" s="1114"/>
      <c r="ODA208" s="1114"/>
      <c r="ODB208" s="1114"/>
      <c r="ODC208" s="1114"/>
      <c r="ODD208" s="1114"/>
      <c r="ODE208" s="1114"/>
      <c r="ODF208" s="1114"/>
      <c r="ODG208" s="1114"/>
      <c r="ODH208" s="1114"/>
      <c r="ODI208" s="1114"/>
      <c r="ODJ208" s="1114"/>
      <c r="ODK208" s="1114"/>
      <c r="ODL208" s="1114"/>
      <c r="ODM208" s="1114"/>
      <c r="ODN208" s="1114"/>
      <c r="ODO208" s="1114"/>
      <c r="ODP208" s="1114"/>
      <c r="ODQ208" s="1114"/>
      <c r="ODR208" s="1114"/>
      <c r="ODS208" s="1114"/>
      <c r="ODT208" s="1114"/>
      <c r="ODU208" s="1114"/>
      <c r="ODV208" s="1114"/>
      <c r="ODW208" s="1114"/>
      <c r="ODX208" s="1114"/>
      <c r="ODY208" s="1114"/>
      <c r="ODZ208" s="1114"/>
      <c r="OEA208" s="1114"/>
      <c r="OEB208" s="1114"/>
      <c r="OEC208" s="1114"/>
      <c r="OED208" s="1114"/>
      <c r="OEE208" s="1114"/>
      <c r="OEF208" s="1114"/>
      <c r="OEG208" s="1114"/>
      <c r="OEH208" s="1114"/>
      <c r="OEI208" s="1114"/>
      <c r="OEJ208" s="1114"/>
      <c r="OEK208" s="1114"/>
      <c r="OEL208" s="1114"/>
      <c r="OEM208" s="1114"/>
      <c r="OEN208" s="1114"/>
      <c r="OEO208" s="1114"/>
      <c r="OEP208" s="1114"/>
      <c r="OEQ208" s="1114"/>
      <c r="OER208" s="1114"/>
      <c r="OES208" s="1114"/>
      <c r="OET208" s="1114"/>
      <c r="OEU208" s="1114"/>
      <c r="OEV208" s="1114"/>
      <c r="OEW208" s="1114"/>
      <c r="OEX208" s="1114"/>
      <c r="OEY208" s="1114"/>
      <c r="OEZ208" s="1114"/>
      <c r="OFA208" s="1114"/>
      <c r="OFB208" s="1114"/>
      <c r="OFC208" s="1114"/>
      <c r="OFD208" s="1114"/>
      <c r="OFE208" s="1114"/>
      <c r="OFF208" s="1114"/>
      <c r="OFG208" s="1114"/>
      <c r="OFH208" s="1114"/>
      <c r="OFI208" s="1114"/>
      <c r="OFJ208" s="1114"/>
      <c r="OFK208" s="1114"/>
      <c r="OFL208" s="1114"/>
      <c r="OFM208" s="1114"/>
      <c r="OFN208" s="1114"/>
      <c r="OFO208" s="1114"/>
      <c r="OFP208" s="1114"/>
      <c r="OFQ208" s="1114"/>
      <c r="OFR208" s="1114"/>
      <c r="OFS208" s="1114"/>
      <c r="OFT208" s="1114"/>
      <c r="OFU208" s="1114"/>
      <c r="OFV208" s="1114"/>
      <c r="OFW208" s="1114"/>
      <c r="OFX208" s="1114"/>
      <c r="OFY208" s="1114"/>
      <c r="OFZ208" s="1114"/>
      <c r="OGA208" s="1114"/>
      <c r="OGB208" s="1114"/>
      <c r="OGC208" s="1114"/>
      <c r="OGD208" s="1114"/>
      <c r="OGE208" s="1114"/>
      <c r="OGF208" s="1114"/>
      <c r="OGG208" s="1114"/>
      <c r="OGH208" s="1114"/>
      <c r="OGI208" s="1114"/>
      <c r="OGJ208" s="1114"/>
      <c r="OGK208" s="1114"/>
      <c r="OGL208" s="1114"/>
      <c r="OGM208" s="1114"/>
      <c r="OGN208" s="1114"/>
      <c r="OGO208" s="1114"/>
      <c r="OGP208" s="1114"/>
      <c r="OGQ208" s="1114"/>
      <c r="OGR208" s="1114"/>
      <c r="OGS208" s="1114"/>
      <c r="OGT208" s="1114"/>
      <c r="OGU208" s="1114"/>
      <c r="OGV208" s="1114"/>
      <c r="OGW208" s="1114"/>
      <c r="OGX208" s="1114"/>
      <c r="OGY208" s="1114"/>
      <c r="OGZ208" s="1114"/>
      <c r="OHA208" s="1114"/>
      <c r="OHB208" s="1114"/>
      <c r="OHC208" s="1114"/>
      <c r="OHD208" s="1114"/>
      <c r="OHE208" s="1114"/>
      <c r="OHF208" s="1114"/>
      <c r="OHG208" s="1114"/>
      <c r="OHH208" s="1114"/>
      <c r="OHI208" s="1114"/>
      <c r="OHJ208" s="1114"/>
      <c r="OHK208" s="1114"/>
      <c r="OHL208" s="1114"/>
      <c r="OHM208" s="1114"/>
      <c r="OHN208" s="1114"/>
      <c r="OHO208" s="1114"/>
      <c r="OHP208" s="1114"/>
      <c r="OHQ208" s="1114"/>
      <c r="OHR208" s="1114"/>
      <c r="OHS208" s="1114"/>
      <c r="OHT208" s="1114"/>
      <c r="OHU208" s="1114"/>
      <c r="OHV208" s="1114"/>
      <c r="OHW208" s="1114"/>
      <c r="OHX208" s="1114"/>
      <c r="OHY208" s="1114"/>
      <c r="OHZ208" s="1114"/>
      <c r="OIA208" s="1114"/>
      <c r="OIB208" s="1114"/>
      <c r="OIC208" s="1114"/>
      <c r="OID208" s="1114"/>
      <c r="OIE208" s="1114"/>
      <c r="OIF208" s="1114"/>
      <c r="OIG208" s="1114"/>
      <c r="OIH208" s="1114"/>
      <c r="OII208" s="1114"/>
      <c r="OIJ208" s="1114"/>
      <c r="OIK208" s="1114"/>
      <c r="OIL208" s="1114"/>
      <c r="OIM208" s="1114"/>
      <c r="OIN208" s="1114"/>
      <c r="OIO208" s="1114"/>
      <c r="OIP208" s="1114"/>
      <c r="OIQ208" s="1114"/>
      <c r="OIR208" s="1114"/>
      <c r="OIS208" s="1114"/>
      <c r="OIT208" s="1114"/>
      <c r="OIU208" s="1114"/>
      <c r="OIV208" s="1114"/>
      <c r="OIW208" s="1114"/>
      <c r="OIX208" s="1114"/>
      <c r="OIY208" s="1114"/>
      <c r="OIZ208" s="1114"/>
      <c r="OJA208" s="1114"/>
      <c r="OJB208" s="1114"/>
      <c r="OJC208" s="1114"/>
      <c r="OJD208" s="1114"/>
      <c r="OJE208" s="1114"/>
      <c r="OJF208" s="1114"/>
      <c r="OJG208" s="1114"/>
      <c r="OJH208" s="1114"/>
      <c r="OJI208" s="1114"/>
      <c r="OJJ208" s="1114"/>
      <c r="OJK208" s="1114"/>
      <c r="OJL208" s="1114"/>
      <c r="OJM208" s="1114"/>
      <c r="OJN208" s="1114"/>
      <c r="OJO208" s="1114"/>
      <c r="OJP208" s="1114"/>
      <c r="OJQ208" s="1114"/>
      <c r="OJR208" s="1114"/>
      <c r="OJS208" s="1114"/>
      <c r="OJT208" s="1114"/>
      <c r="OJU208" s="1114"/>
      <c r="OJV208" s="1114"/>
      <c r="OJW208" s="1114"/>
      <c r="OJX208" s="1114"/>
      <c r="OJY208" s="1114"/>
      <c r="OJZ208" s="1114"/>
      <c r="OKA208" s="1114"/>
      <c r="OKB208" s="1114"/>
      <c r="OKC208" s="1114"/>
      <c r="OKD208" s="1114"/>
      <c r="OKE208" s="1114"/>
      <c r="OKF208" s="1114"/>
      <c r="OKG208" s="1114"/>
      <c r="OKH208" s="1114"/>
      <c r="OKI208" s="1114"/>
      <c r="OKJ208" s="1114"/>
      <c r="OKK208" s="1114"/>
      <c r="OKL208" s="1114"/>
      <c r="OKM208" s="1114"/>
      <c r="OKN208" s="1114"/>
      <c r="OKO208" s="1114"/>
      <c r="OKP208" s="1114"/>
      <c r="OKQ208" s="1114"/>
      <c r="OKR208" s="1114"/>
      <c r="OKS208" s="1114"/>
      <c r="OKT208" s="1114"/>
      <c r="OKU208" s="1114"/>
      <c r="OKV208" s="1114"/>
      <c r="OKW208" s="1114"/>
      <c r="OKX208" s="1114"/>
      <c r="OKY208" s="1114"/>
      <c r="OKZ208" s="1114"/>
      <c r="OLA208" s="1114"/>
      <c r="OLB208" s="1114"/>
      <c r="OLC208" s="1114"/>
      <c r="OLD208" s="1114"/>
      <c r="OLE208" s="1114"/>
      <c r="OLF208" s="1114"/>
      <c r="OLG208" s="1114"/>
      <c r="OLH208" s="1114"/>
      <c r="OLI208" s="1114"/>
      <c r="OLJ208" s="1114"/>
      <c r="OLK208" s="1114"/>
      <c r="OLL208" s="1114"/>
      <c r="OLM208" s="1114"/>
      <c r="OLN208" s="1114"/>
      <c r="OLO208" s="1114"/>
      <c r="OLP208" s="1114"/>
      <c r="OLQ208" s="1114"/>
      <c r="OLR208" s="1114"/>
      <c r="OLS208" s="1114"/>
      <c r="OLT208" s="1114"/>
      <c r="OLU208" s="1114"/>
      <c r="OLV208" s="1114"/>
      <c r="OLW208" s="1114"/>
      <c r="OLX208" s="1114"/>
      <c r="OLY208" s="1114"/>
      <c r="OLZ208" s="1114"/>
      <c r="OMA208" s="1114"/>
      <c r="OMB208" s="1114"/>
      <c r="OMC208" s="1114"/>
      <c r="OMD208" s="1114"/>
      <c r="OME208" s="1114"/>
      <c r="OMF208" s="1114"/>
      <c r="OMG208" s="1114"/>
      <c r="OMH208" s="1114"/>
      <c r="OMI208" s="1114"/>
      <c r="OMJ208" s="1114"/>
      <c r="OMK208" s="1114"/>
      <c r="OML208" s="1114"/>
      <c r="OMM208" s="1114"/>
      <c r="OMN208" s="1114"/>
      <c r="OMO208" s="1114"/>
      <c r="OMP208" s="1114"/>
      <c r="OMQ208" s="1114"/>
      <c r="OMR208" s="1114"/>
      <c r="OMS208" s="1114"/>
      <c r="OMT208" s="1114"/>
      <c r="OMU208" s="1114"/>
      <c r="OMV208" s="1114"/>
      <c r="OMW208" s="1114"/>
      <c r="OMX208" s="1114"/>
      <c r="OMY208" s="1114"/>
      <c r="OMZ208" s="1114"/>
      <c r="ONA208" s="1114"/>
      <c r="ONB208" s="1114"/>
      <c r="ONC208" s="1114"/>
      <c r="OND208" s="1114"/>
      <c r="ONE208" s="1114"/>
      <c r="ONF208" s="1114"/>
      <c r="ONG208" s="1114"/>
      <c r="ONH208" s="1114"/>
      <c r="ONI208" s="1114"/>
      <c r="ONJ208" s="1114"/>
      <c r="ONK208" s="1114"/>
      <c r="ONL208" s="1114"/>
      <c r="ONM208" s="1114"/>
      <c r="ONN208" s="1114"/>
      <c r="ONO208" s="1114"/>
      <c r="ONP208" s="1114"/>
      <c r="ONQ208" s="1114"/>
      <c r="ONR208" s="1114"/>
      <c r="ONS208" s="1114"/>
      <c r="ONT208" s="1114"/>
      <c r="ONU208" s="1114"/>
      <c r="ONV208" s="1114"/>
      <c r="ONW208" s="1114"/>
      <c r="ONX208" s="1114"/>
      <c r="ONY208" s="1114"/>
      <c r="ONZ208" s="1114"/>
      <c r="OOA208" s="1114"/>
      <c r="OOB208" s="1114"/>
      <c r="OOC208" s="1114"/>
      <c r="OOD208" s="1114"/>
      <c r="OOE208" s="1114"/>
      <c r="OOF208" s="1114"/>
      <c r="OOG208" s="1114"/>
      <c r="OOH208" s="1114"/>
      <c r="OOI208" s="1114"/>
      <c r="OOJ208" s="1114"/>
      <c r="OOK208" s="1114"/>
      <c r="OOL208" s="1114"/>
      <c r="OOM208" s="1114"/>
      <c r="OON208" s="1114"/>
      <c r="OOO208" s="1114"/>
      <c r="OOP208" s="1114"/>
      <c r="OOQ208" s="1114"/>
      <c r="OOR208" s="1114"/>
      <c r="OOS208" s="1114"/>
      <c r="OOT208" s="1114"/>
      <c r="OOU208" s="1114"/>
      <c r="OOV208" s="1114"/>
      <c r="OOW208" s="1114"/>
      <c r="OOX208" s="1114"/>
      <c r="OOY208" s="1114"/>
      <c r="OOZ208" s="1114"/>
      <c r="OPA208" s="1114"/>
      <c r="OPB208" s="1114"/>
      <c r="OPC208" s="1114"/>
      <c r="OPD208" s="1114"/>
      <c r="OPE208" s="1114"/>
      <c r="OPF208" s="1114"/>
      <c r="OPG208" s="1114"/>
      <c r="OPH208" s="1114"/>
      <c r="OPI208" s="1114"/>
      <c r="OPJ208" s="1114"/>
      <c r="OPK208" s="1114"/>
      <c r="OPL208" s="1114"/>
      <c r="OPM208" s="1114"/>
      <c r="OPN208" s="1114"/>
      <c r="OPO208" s="1114"/>
      <c r="OPP208" s="1114"/>
      <c r="OPQ208" s="1114"/>
      <c r="OPR208" s="1114"/>
      <c r="OPS208" s="1114"/>
      <c r="OPT208" s="1114"/>
      <c r="OPU208" s="1114"/>
      <c r="OPV208" s="1114"/>
      <c r="OPW208" s="1114"/>
      <c r="OPX208" s="1114"/>
      <c r="OPY208" s="1114"/>
      <c r="OPZ208" s="1114"/>
      <c r="OQA208" s="1114"/>
      <c r="OQB208" s="1114"/>
      <c r="OQC208" s="1114"/>
      <c r="OQD208" s="1114"/>
      <c r="OQE208" s="1114"/>
      <c r="OQF208" s="1114"/>
      <c r="OQG208" s="1114"/>
      <c r="OQH208" s="1114"/>
      <c r="OQI208" s="1114"/>
      <c r="OQJ208" s="1114"/>
      <c r="OQK208" s="1114"/>
      <c r="OQL208" s="1114"/>
      <c r="OQM208" s="1114"/>
      <c r="OQN208" s="1114"/>
      <c r="OQO208" s="1114"/>
      <c r="OQP208" s="1114"/>
      <c r="OQQ208" s="1114"/>
      <c r="OQR208" s="1114"/>
      <c r="OQS208" s="1114"/>
      <c r="OQT208" s="1114"/>
      <c r="OQU208" s="1114"/>
      <c r="OQV208" s="1114"/>
      <c r="OQW208" s="1114"/>
      <c r="OQX208" s="1114"/>
      <c r="OQY208" s="1114"/>
      <c r="OQZ208" s="1114"/>
      <c r="ORA208" s="1114"/>
      <c r="ORB208" s="1114"/>
      <c r="ORC208" s="1114"/>
      <c r="ORD208" s="1114"/>
      <c r="ORE208" s="1114"/>
      <c r="ORF208" s="1114"/>
      <c r="ORG208" s="1114"/>
      <c r="ORH208" s="1114"/>
      <c r="ORI208" s="1114"/>
      <c r="ORJ208" s="1114"/>
      <c r="ORK208" s="1114"/>
      <c r="ORL208" s="1114"/>
      <c r="ORM208" s="1114"/>
      <c r="ORN208" s="1114"/>
      <c r="ORO208" s="1114"/>
      <c r="ORP208" s="1114"/>
      <c r="ORQ208" s="1114"/>
      <c r="ORR208" s="1114"/>
      <c r="ORS208" s="1114"/>
      <c r="ORT208" s="1114"/>
      <c r="ORU208" s="1114"/>
      <c r="ORV208" s="1114"/>
      <c r="ORW208" s="1114"/>
      <c r="ORX208" s="1114"/>
      <c r="ORY208" s="1114"/>
      <c r="ORZ208" s="1114"/>
      <c r="OSA208" s="1114"/>
      <c r="OSB208" s="1114"/>
      <c r="OSC208" s="1114"/>
      <c r="OSD208" s="1114"/>
      <c r="OSE208" s="1114"/>
      <c r="OSF208" s="1114"/>
      <c r="OSG208" s="1114"/>
      <c r="OSH208" s="1114"/>
      <c r="OSI208" s="1114"/>
      <c r="OSJ208" s="1114"/>
      <c r="OSK208" s="1114"/>
      <c r="OSL208" s="1114"/>
      <c r="OSM208" s="1114"/>
      <c r="OSN208" s="1114"/>
      <c r="OSO208" s="1114"/>
      <c r="OSP208" s="1114"/>
      <c r="OSQ208" s="1114"/>
      <c r="OSR208" s="1114"/>
      <c r="OSS208" s="1114"/>
      <c r="OST208" s="1114"/>
      <c r="OSU208" s="1114"/>
      <c r="OSV208" s="1114"/>
      <c r="OSW208" s="1114"/>
      <c r="OSX208" s="1114"/>
      <c r="OSY208" s="1114"/>
      <c r="OSZ208" s="1114"/>
      <c r="OTA208" s="1114"/>
      <c r="OTB208" s="1114"/>
      <c r="OTC208" s="1114"/>
      <c r="OTD208" s="1114"/>
      <c r="OTE208" s="1114"/>
      <c r="OTF208" s="1114"/>
      <c r="OTG208" s="1114"/>
      <c r="OTH208" s="1114"/>
      <c r="OTI208" s="1114"/>
      <c r="OTJ208" s="1114"/>
      <c r="OTK208" s="1114"/>
      <c r="OTL208" s="1114"/>
      <c r="OTM208" s="1114"/>
      <c r="OTN208" s="1114"/>
      <c r="OTO208" s="1114"/>
      <c r="OTP208" s="1114"/>
      <c r="OTQ208" s="1114"/>
      <c r="OTR208" s="1114"/>
      <c r="OTS208" s="1114"/>
      <c r="OTT208" s="1114"/>
      <c r="OTU208" s="1114"/>
      <c r="OTV208" s="1114"/>
      <c r="OTW208" s="1114"/>
      <c r="OTX208" s="1114"/>
      <c r="OTY208" s="1114"/>
      <c r="OTZ208" s="1114"/>
      <c r="OUA208" s="1114"/>
      <c r="OUB208" s="1114"/>
      <c r="OUC208" s="1114"/>
      <c r="OUD208" s="1114"/>
      <c r="OUE208" s="1114"/>
      <c r="OUF208" s="1114"/>
      <c r="OUG208" s="1114"/>
      <c r="OUH208" s="1114"/>
      <c r="OUI208" s="1114"/>
      <c r="OUJ208" s="1114"/>
      <c r="OUK208" s="1114"/>
      <c r="OUL208" s="1114"/>
      <c r="OUM208" s="1114"/>
      <c r="OUN208" s="1114"/>
      <c r="OUO208" s="1114"/>
      <c r="OUP208" s="1114"/>
      <c r="OUQ208" s="1114"/>
      <c r="OUR208" s="1114"/>
      <c r="OUS208" s="1114"/>
      <c r="OUT208" s="1114"/>
      <c r="OUU208" s="1114"/>
      <c r="OUV208" s="1114"/>
      <c r="OUW208" s="1114"/>
      <c r="OUX208" s="1114"/>
      <c r="OUY208" s="1114"/>
      <c r="OUZ208" s="1114"/>
      <c r="OVA208" s="1114"/>
      <c r="OVB208" s="1114"/>
      <c r="OVC208" s="1114"/>
      <c r="OVD208" s="1114"/>
      <c r="OVE208" s="1114"/>
      <c r="OVF208" s="1114"/>
      <c r="OVG208" s="1114"/>
      <c r="OVH208" s="1114"/>
      <c r="OVI208" s="1114"/>
      <c r="OVJ208" s="1114"/>
      <c r="OVK208" s="1114"/>
      <c r="OVL208" s="1114"/>
      <c r="OVM208" s="1114"/>
      <c r="OVN208" s="1114"/>
      <c r="OVO208" s="1114"/>
      <c r="OVP208" s="1114"/>
      <c r="OVQ208" s="1114"/>
      <c r="OVR208" s="1114"/>
      <c r="OVS208" s="1114"/>
      <c r="OVT208" s="1114"/>
      <c r="OVU208" s="1114"/>
      <c r="OVV208" s="1114"/>
      <c r="OVW208" s="1114"/>
      <c r="OVX208" s="1114"/>
      <c r="OVY208" s="1114"/>
      <c r="OVZ208" s="1114"/>
      <c r="OWA208" s="1114"/>
      <c r="OWB208" s="1114"/>
      <c r="OWC208" s="1114"/>
      <c r="OWD208" s="1114"/>
      <c r="OWE208" s="1114"/>
      <c r="OWF208" s="1114"/>
      <c r="OWG208" s="1114"/>
      <c r="OWH208" s="1114"/>
      <c r="OWI208" s="1114"/>
      <c r="OWJ208" s="1114"/>
      <c r="OWK208" s="1114"/>
      <c r="OWL208" s="1114"/>
      <c r="OWM208" s="1114"/>
      <c r="OWN208" s="1114"/>
      <c r="OWO208" s="1114"/>
      <c r="OWP208" s="1114"/>
      <c r="OWQ208" s="1114"/>
      <c r="OWR208" s="1114"/>
      <c r="OWS208" s="1114"/>
      <c r="OWT208" s="1114"/>
      <c r="OWU208" s="1114"/>
      <c r="OWV208" s="1114"/>
      <c r="OWW208" s="1114"/>
      <c r="OWX208" s="1114"/>
      <c r="OWY208" s="1114"/>
      <c r="OWZ208" s="1114"/>
      <c r="OXA208" s="1114"/>
      <c r="OXB208" s="1114"/>
      <c r="OXC208" s="1114"/>
      <c r="OXD208" s="1114"/>
      <c r="OXE208" s="1114"/>
      <c r="OXF208" s="1114"/>
      <c r="OXG208" s="1114"/>
      <c r="OXH208" s="1114"/>
      <c r="OXI208" s="1114"/>
      <c r="OXJ208" s="1114"/>
      <c r="OXK208" s="1114"/>
      <c r="OXL208" s="1114"/>
      <c r="OXM208" s="1114"/>
      <c r="OXN208" s="1114"/>
      <c r="OXO208" s="1114"/>
      <c r="OXP208" s="1114"/>
      <c r="OXQ208" s="1114"/>
      <c r="OXR208" s="1114"/>
      <c r="OXS208" s="1114"/>
      <c r="OXT208" s="1114"/>
      <c r="OXU208" s="1114"/>
      <c r="OXV208" s="1114"/>
      <c r="OXW208" s="1114"/>
      <c r="OXX208" s="1114"/>
      <c r="OXY208" s="1114"/>
      <c r="OXZ208" s="1114"/>
      <c r="OYA208" s="1114"/>
      <c r="OYB208" s="1114"/>
      <c r="OYC208" s="1114"/>
      <c r="OYD208" s="1114"/>
      <c r="OYE208" s="1114"/>
      <c r="OYF208" s="1114"/>
      <c r="OYG208" s="1114"/>
      <c r="OYH208" s="1114"/>
      <c r="OYI208" s="1114"/>
      <c r="OYJ208" s="1114"/>
      <c r="OYK208" s="1114"/>
      <c r="OYL208" s="1114"/>
      <c r="OYM208" s="1114"/>
      <c r="OYN208" s="1114"/>
      <c r="OYO208" s="1114"/>
      <c r="OYP208" s="1114"/>
      <c r="OYQ208" s="1114"/>
      <c r="OYR208" s="1114"/>
      <c r="OYS208" s="1114"/>
      <c r="OYT208" s="1114"/>
      <c r="OYU208" s="1114"/>
      <c r="OYV208" s="1114"/>
      <c r="OYW208" s="1114"/>
      <c r="OYX208" s="1114"/>
      <c r="OYY208" s="1114"/>
      <c r="OYZ208" s="1114"/>
      <c r="OZA208" s="1114"/>
      <c r="OZB208" s="1114"/>
      <c r="OZC208" s="1114"/>
      <c r="OZD208" s="1114"/>
      <c r="OZE208" s="1114"/>
      <c r="OZF208" s="1114"/>
      <c r="OZG208" s="1114"/>
      <c r="OZH208" s="1114"/>
      <c r="OZI208" s="1114"/>
      <c r="OZJ208" s="1114"/>
      <c r="OZK208" s="1114"/>
      <c r="OZL208" s="1114"/>
      <c r="OZM208" s="1114"/>
      <c r="OZN208" s="1114"/>
      <c r="OZO208" s="1114"/>
      <c r="OZP208" s="1114"/>
      <c r="OZQ208" s="1114"/>
      <c r="OZR208" s="1114"/>
      <c r="OZS208" s="1114"/>
      <c r="OZT208" s="1114"/>
      <c r="OZU208" s="1114"/>
      <c r="OZV208" s="1114"/>
      <c r="OZW208" s="1114"/>
      <c r="OZX208" s="1114"/>
      <c r="OZY208" s="1114"/>
      <c r="OZZ208" s="1114"/>
      <c r="PAA208" s="1114"/>
      <c r="PAB208" s="1114"/>
      <c r="PAC208" s="1114"/>
      <c r="PAD208" s="1114"/>
      <c r="PAE208" s="1114"/>
      <c r="PAF208" s="1114"/>
      <c r="PAG208" s="1114"/>
      <c r="PAH208" s="1114"/>
      <c r="PAI208" s="1114"/>
      <c r="PAJ208" s="1114"/>
      <c r="PAK208" s="1114"/>
      <c r="PAL208" s="1114"/>
      <c r="PAM208" s="1114"/>
      <c r="PAN208" s="1114"/>
      <c r="PAO208" s="1114"/>
      <c r="PAP208" s="1114"/>
      <c r="PAQ208" s="1114"/>
      <c r="PAR208" s="1114"/>
      <c r="PAS208" s="1114"/>
      <c r="PAT208" s="1114"/>
      <c r="PAU208" s="1114"/>
      <c r="PAV208" s="1114"/>
      <c r="PAW208" s="1114"/>
      <c r="PAX208" s="1114"/>
      <c r="PAY208" s="1114"/>
      <c r="PAZ208" s="1114"/>
      <c r="PBA208" s="1114"/>
      <c r="PBB208" s="1114"/>
      <c r="PBC208" s="1114"/>
      <c r="PBD208" s="1114"/>
      <c r="PBE208" s="1114"/>
      <c r="PBF208" s="1114"/>
      <c r="PBG208" s="1114"/>
      <c r="PBH208" s="1114"/>
      <c r="PBI208" s="1114"/>
      <c r="PBJ208" s="1114"/>
      <c r="PBK208" s="1114"/>
      <c r="PBL208" s="1114"/>
      <c r="PBM208" s="1114"/>
      <c r="PBN208" s="1114"/>
      <c r="PBO208" s="1114"/>
      <c r="PBP208" s="1114"/>
      <c r="PBQ208" s="1114"/>
      <c r="PBR208" s="1114"/>
      <c r="PBS208" s="1114"/>
      <c r="PBT208" s="1114"/>
      <c r="PBU208" s="1114"/>
      <c r="PBV208" s="1114"/>
      <c r="PBW208" s="1114"/>
      <c r="PBX208" s="1114"/>
      <c r="PBY208" s="1114"/>
      <c r="PBZ208" s="1114"/>
      <c r="PCA208" s="1114"/>
      <c r="PCB208" s="1114"/>
      <c r="PCC208" s="1114"/>
      <c r="PCD208" s="1114"/>
      <c r="PCE208" s="1114"/>
      <c r="PCF208" s="1114"/>
      <c r="PCG208" s="1114"/>
      <c r="PCH208" s="1114"/>
      <c r="PCI208" s="1114"/>
      <c r="PCJ208" s="1114"/>
      <c r="PCK208" s="1114"/>
      <c r="PCL208" s="1114"/>
      <c r="PCM208" s="1114"/>
      <c r="PCN208" s="1114"/>
      <c r="PCO208" s="1114"/>
      <c r="PCP208" s="1114"/>
      <c r="PCQ208" s="1114"/>
      <c r="PCR208" s="1114"/>
      <c r="PCS208" s="1114"/>
      <c r="PCT208" s="1114"/>
      <c r="PCU208" s="1114"/>
      <c r="PCV208" s="1114"/>
      <c r="PCW208" s="1114"/>
      <c r="PCX208" s="1114"/>
      <c r="PCY208" s="1114"/>
      <c r="PCZ208" s="1114"/>
      <c r="PDA208" s="1114"/>
      <c r="PDB208" s="1114"/>
      <c r="PDC208" s="1114"/>
      <c r="PDD208" s="1114"/>
      <c r="PDE208" s="1114"/>
      <c r="PDF208" s="1114"/>
      <c r="PDG208" s="1114"/>
      <c r="PDH208" s="1114"/>
      <c r="PDI208" s="1114"/>
      <c r="PDJ208" s="1114"/>
      <c r="PDK208" s="1114"/>
      <c r="PDL208" s="1114"/>
      <c r="PDM208" s="1114"/>
      <c r="PDN208" s="1114"/>
      <c r="PDO208" s="1114"/>
      <c r="PDP208" s="1114"/>
      <c r="PDQ208" s="1114"/>
      <c r="PDR208" s="1114"/>
      <c r="PDS208" s="1114"/>
      <c r="PDT208" s="1114"/>
      <c r="PDU208" s="1114"/>
      <c r="PDV208" s="1114"/>
      <c r="PDW208" s="1114"/>
      <c r="PDX208" s="1114"/>
      <c r="PDY208" s="1114"/>
      <c r="PDZ208" s="1114"/>
      <c r="PEA208" s="1114"/>
      <c r="PEB208" s="1114"/>
      <c r="PEC208" s="1114"/>
      <c r="PED208" s="1114"/>
      <c r="PEE208" s="1114"/>
      <c r="PEF208" s="1114"/>
      <c r="PEG208" s="1114"/>
      <c r="PEH208" s="1114"/>
      <c r="PEI208" s="1114"/>
      <c r="PEJ208" s="1114"/>
      <c r="PEK208" s="1114"/>
      <c r="PEL208" s="1114"/>
      <c r="PEM208" s="1114"/>
      <c r="PEN208" s="1114"/>
      <c r="PEO208" s="1114"/>
      <c r="PEP208" s="1114"/>
      <c r="PEQ208" s="1114"/>
      <c r="PER208" s="1114"/>
      <c r="PES208" s="1114"/>
      <c r="PET208" s="1114"/>
      <c r="PEU208" s="1114"/>
      <c r="PEV208" s="1114"/>
      <c r="PEW208" s="1114"/>
      <c r="PEX208" s="1114"/>
      <c r="PEY208" s="1114"/>
      <c r="PEZ208" s="1114"/>
      <c r="PFA208" s="1114"/>
      <c r="PFB208" s="1114"/>
      <c r="PFC208" s="1114"/>
      <c r="PFD208" s="1114"/>
      <c r="PFE208" s="1114"/>
      <c r="PFF208" s="1114"/>
      <c r="PFG208" s="1114"/>
      <c r="PFH208" s="1114"/>
      <c r="PFI208" s="1114"/>
      <c r="PFJ208" s="1114"/>
      <c r="PFK208" s="1114"/>
      <c r="PFL208" s="1114"/>
      <c r="PFM208" s="1114"/>
      <c r="PFN208" s="1114"/>
      <c r="PFO208" s="1114"/>
      <c r="PFP208" s="1114"/>
      <c r="PFQ208" s="1114"/>
      <c r="PFR208" s="1114"/>
      <c r="PFS208" s="1114"/>
      <c r="PFT208" s="1114"/>
      <c r="PFU208" s="1114"/>
      <c r="PFV208" s="1114"/>
      <c r="PFW208" s="1114"/>
      <c r="PFX208" s="1114"/>
      <c r="PFY208" s="1114"/>
      <c r="PFZ208" s="1114"/>
      <c r="PGA208" s="1114"/>
      <c r="PGB208" s="1114"/>
      <c r="PGC208" s="1114"/>
      <c r="PGD208" s="1114"/>
      <c r="PGE208" s="1114"/>
      <c r="PGF208" s="1114"/>
      <c r="PGG208" s="1114"/>
      <c r="PGH208" s="1114"/>
      <c r="PGI208" s="1114"/>
      <c r="PGJ208" s="1114"/>
      <c r="PGK208" s="1114"/>
      <c r="PGL208" s="1114"/>
      <c r="PGM208" s="1114"/>
      <c r="PGN208" s="1114"/>
      <c r="PGO208" s="1114"/>
      <c r="PGP208" s="1114"/>
      <c r="PGQ208" s="1114"/>
      <c r="PGR208" s="1114"/>
      <c r="PGS208" s="1114"/>
      <c r="PGT208" s="1114"/>
      <c r="PGU208" s="1114"/>
      <c r="PGV208" s="1114"/>
      <c r="PGW208" s="1114"/>
      <c r="PGX208" s="1114"/>
      <c r="PGY208" s="1114"/>
      <c r="PGZ208" s="1114"/>
      <c r="PHA208" s="1114"/>
      <c r="PHB208" s="1114"/>
      <c r="PHC208" s="1114"/>
      <c r="PHD208" s="1114"/>
      <c r="PHE208" s="1114"/>
      <c r="PHF208" s="1114"/>
      <c r="PHG208" s="1114"/>
      <c r="PHH208" s="1114"/>
      <c r="PHI208" s="1114"/>
      <c r="PHJ208" s="1114"/>
      <c r="PHK208" s="1114"/>
      <c r="PHL208" s="1114"/>
      <c r="PHM208" s="1114"/>
      <c r="PHN208" s="1114"/>
      <c r="PHO208" s="1114"/>
      <c r="PHP208" s="1114"/>
      <c r="PHQ208" s="1114"/>
      <c r="PHR208" s="1114"/>
      <c r="PHS208" s="1114"/>
      <c r="PHT208" s="1114"/>
      <c r="PHU208" s="1114"/>
      <c r="PHV208" s="1114"/>
      <c r="PHW208" s="1114"/>
      <c r="PHX208" s="1114"/>
      <c r="PHY208" s="1114"/>
      <c r="PHZ208" s="1114"/>
      <c r="PIA208" s="1114"/>
      <c r="PIB208" s="1114"/>
      <c r="PIC208" s="1114"/>
      <c r="PID208" s="1114"/>
      <c r="PIE208" s="1114"/>
      <c r="PIF208" s="1114"/>
      <c r="PIG208" s="1114"/>
      <c r="PIH208" s="1114"/>
      <c r="PII208" s="1114"/>
      <c r="PIJ208" s="1114"/>
      <c r="PIK208" s="1114"/>
      <c r="PIL208" s="1114"/>
      <c r="PIM208" s="1114"/>
      <c r="PIN208" s="1114"/>
      <c r="PIO208" s="1114"/>
      <c r="PIP208" s="1114"/>
      <c r="PIQ208" s="1114"/>
      <c r="PIR208" s="1114"/>
      <c r="PIS208" s="1114"/>
      <c r="PIT208" s="1114"/>
      <c r="PIU208" s="1114"/>
      <c r="PIV208" s="1114"/>
      <c r="PIW208" s="1114"/>
      <c r="PIX208" s="1114"/>
      <c r="PIY208" s="1114"/>
      <c r="PIZ208" s="1114"/>
      <c r="PJA208" s="1114"/>
      <c r="PJB208" s="1114"/>
      <c r="PJC208" s="1114"/>
      <c r="PJD208" s="1114"/>
      <c r="PJE208" s="1114"/>
      <c r="PJF208" s="1114"/>
      <c r="PJG208" s="1114"/>
      <c r="PJH208" s="1114"/>
      <c r="PJI208" s="1114"/>
      <c r="PJJ208" s="1114"/>
      <c r="PJK208" s="1114"/>
      <c r="PJL208" s="1114"/>
      <c r="PJM208" s="1114"/>
      <c r="PJN208" s="1114"/>
      <c r="PJO208" s="1114"/>
      <c r="PJP208" s="1114"/>
      <c r="PJQ208" s="1114"/>
      <c r="PJR208" s="1114"/>
      <c r="PJS208" s="1114"/>
      <c r="PJT208" s="1114"/>
      <c r="PJU208" s="1114"/>
      <c r="PJV208" s="1114"/>
      <c r="PJW208" s="1114"/>
      <c r="PJX208" s="1114"/>
      <c r="PJY208" s="1114"/>
      <c r="PJZ208" s="1114"/>
      <c r="PKA208" s="1114"/>
      <c r="PKB208" s="1114"/>
      <c r="PKC208" s="1114"/>
      <c r="PKD208" s="1114"/>
      <c r="PKE208" s="1114"/>
      <c r="PKF208" s="1114"/>
      <c r="PKG208" s="1114"/>
      <c r="PKH208" s="1114"/>
      <c r="PKI208" s="1114"/>
      <c r="PKJ208" s="1114"/>
      <c r="PKK208" s="1114"/>
      <c r="PKL208" s="1114"/>
      <c r="PKM208" s="1114"/>
      <c r="PKN208" s="1114"/>
      <c r="PKO208" s="1114"/>
      <c r="PKP208" s="1114"/>
      <c r="PKQ208" s="1114"/>
      <c r="PKR208" s="1114"/>
      <c r="PKS208" s="1114"/>
      <c r="PKT208" s="1114"/>
      <c r="PKU208" s="1114"/>
      <c r="PKV208" s="1114"/>
      <c r="PKW208" s="1114"/>
      <c r="PKX208" s="1114"/>
      <c r="PKY208" s="1114"/>
      <c r="PKZ208" s="1114"/>
      <c r="PLA208" s="1114"/>
      <c r="PLB208" s="1114"/>
      <c r="PLC208" s="1114"/>
      <c r="PLD208" s="1114"/>
      <c r="PLE208" s="1114"/>
      <c r="PLF208" s="1114"/>
      <c r="PLG208" s="1114"/>
      <c r="PLH208" s="1114"/>
      <c r="PLI208" s="1114"/>
      <c r="PLJ208" s="1114"/>
      <c r="PLK208" s="1114"/>
      <c r="PLL208" s="1114"/>
      <c r="PLM208" s="1114"/>
      <c r="PLN208" s="1114"/>
      <c r="PLO208" s="1114"/>
      <c r="PLP208" s="1114"/>
      <c r="PLQ208" s="1114"/>
      <c r="PLR208" s="1114"/>
      <c r="PLS208" s="1114"/>
      <c r="PLT208" s="1114"/>
      <c r="PLU208" s="1114"/>
      <c r="PLV208" s="1114"/>
      <c r="PLW208" s="1114"/>
      <c r="PLX208" s="1114"/>
      <c r="PLY208" s="1114"/>
      <c r="PLZ208" s="1114"/>
      <c r="PMA208" s="1114"/>
      <c r="PMB208" s="1114"/>
      <c r="PMC208" s="1114"/>
      <c r="PMD208" s="1114"/>
      <c r="PME208" s="1114"/>
      <c r="PMF208" s="1114"/>
      <c r="PMG208" s="1114"/>
      <c r="PMH208" s="1114"/>
      <c r="PMI208" s="1114"/>
      <c r="PMJ208" s="1114"/>
      <c r="PMK208" s="1114"/>
      <c r="PML208" s="1114"/>
      <c r="PMM208" s="1114"/>
      <c r="PMN208" s="1114"/>
      <c r="PMO208" s="1114"/>
      <c r="PMP208" s="1114"/>
      <c r="PMQ208" s="1114"/>
      <c r="PMR208" s="1114"/>
      <c r="PMS208" s="1114"/>
      <c r="PMT208" s="1114"/>
      <c r="PMU208" s="1114"/>
      <c r="PMV208" s="1114"/>
      <c r="PMW208" s="1114"/>
      <c r="PMX208" s="1114"/>
      <c r="PMY208" s="1114"/>
      <c r="PMZ208" s="1114"/>
      <c r="PNA208" s="1114"/>
      <c r="PNB208" s="1114"/>
      <c r="PNC208" s="1114"/>
      <c r="PND208" s="1114"/>
      <c r="PNE208" s="1114"/>
      <c r="PNF208" s="1114"/>
      <c r="PNG208" s="1114"/>
      <c r="PNH208" s="1114"/>
      <c r="PNI208" s="1114"/>
      <c r="PNJ208" s="1114"/>
      <c r="PNK208" s="1114"/>
      <c r="PNL208" s="1114"/>
      <c r="PNM208" s="1114"/>
      <c r="PNN208" s="1114"/>
      <c r="PNO208" s="1114"/>
      <c r="PNP208" s="1114"/>
      <c r="PNQ208" s="1114"/>
      <c r="PNR208" s="1114"/>
      <c r="PNS208" s="1114"/>
      <c r="PNT208" s="1114"/>
      <c r="PNU208" s="1114"/>
      <c r="PNV208" s="1114"/>
      <c r="PNW208" s="1114"/>
      <c r="PNX208" s="1114"/>
      <c r="PNY208" s="1114"/>
      <c r="PNZ208" s="1114"/>
      <c r="POA208" s="1114"/>
      <c r="POB208" s="1114"/>
      <c r="POC208" s="1114"/>
      <c r="POD208" s="1114"/>
      <c r="POE208" s="1114"/>
      <c r="POF208" s="1114"/>
      <c r="POG208" s="1114"/>
      <c r="POH208" s="1114"/>
      <c r="POI208" s="1114"/>
      <c r="POJ208" s="1114"/>
      <c r="POK208" s="1114"/>
      <c r="POL208" s="1114"/>
      <c r="POM208" s="1114"/>
      <c r="PON208" s="1114"/>
      <c r="POO208" s="1114"/>
      <c r="POP208" s="1114"/>
      <c r="POQ208" s="1114"/>
      <c r="POR208" s="1114"/>
      <c r="POS208" s="1114"/>
      <c r="POT208" s="1114"/>
      <c r="POU208" s="1114"/>
      <c r="POV208" s="1114"/>
      <c r="POW208" s="1114"/>
      <c r="POX208" s="1114"/>
      <c r="POY208" s="1114"/>
      <c r="POZ208" s="1114"/>
      <c r="PPA208" s="1114"/>
      <c r="PPB208" s="1114"/>
      <c r="PPC208" s="1114"/>
      <c r="PPD208" s="1114"/>
      <c r="PPE208" s="1114"/>
      <c r="PPF208" s="1114"/>
      <c r="PPG208" s="1114"/>
      <c r="PPH208" s="1114"/>
      <c r="PPI208" s="1114"/>
      <c r="PPJ208" s="1114"/>
      <c r="PPK208" s="1114"/>
      <c r="PPL208" s="1114"/>
      <c r="PPM208" s="1114"/>
      <c r="PPN208" s="1114"/>
      <c r="PPO208" s="1114"/>
      <c r="PPP208" s="1114"/>
      <c r="PPQ208" s="1114"/>
      <c r="PPR208" s="1114"/>
      <c r="PPS208" s="1114"/>
      <c r="PPT208" s="1114"/>
      <c r="PPU208" s="1114"/>
      <c r="PPV208" s="1114"/>
      <c r="PPW208" s="1114"/>
      <c r="PPX208" s="1114"/>
      <c r="PPY208" s="1114"/>
      <c r="PPZ208" s="1114"/>
      <c r="PQA208" s="1114"/>
      <c r="PQB208" s="1114"/>
      <c r="PQC208" s="1114"/>
      <c r="PQD208" s="1114"/>
      <c r="PQE208" s="1114"/>
      <c r="PQF208" s="1114"/>
      <c r="PQG208" s="1114"/>
      <c r="PQH208" s="1114"/>
      <c r="PQI208" s="1114"/>
      <c r="PQJ208" s="1114"/>
      <c r="PQK208" s="1114"/>
      <c r="PQL208" s="1114"/>
      <c r="PQM208" s="1114"/>
      <c r="PQN208" s="1114"/>
      <c r="PQO208" s="1114"/>
      <c r="PQP208" s="1114"/>
      <c r="PQQ208" s="1114"/>
      <c r="PQR208" s="1114"/>
      <c r="PQS208" s="1114"/>
      <c r="PQT208" s="1114"/>
      <c r="PQU208" s="1114"/>
      <c r="PQV208" s="1114"/>
      <c r="PQW208" s="1114"/>
      <c r="PQX208" s="1114"/>
      <c r="PQY208" s="1114"/>
      <c r="PQZ208" s="1114"/>
      <c r="PRA208" s="1114"/>
      <c r="PRB208" s="1114"/>
      <c r="PRC208" s="1114"/>
      <c r="PRD208" s="1114"/>
      <c r="PRE208" s="1114"/>
      <c r="PRF208" s="1114"/>
      <c r="PRG208" s="1114"/>
      <c r="PRH208" s="1114"/>
      <c r="PRI208" s="1114"/>
      <c r="PRJ208" s="1114"/>
      <c r="PRK208" s="1114"/>
      <c r="PRL208" s="1114"/>
      <c r="PRM208" s="1114"/>
      <c r="PRN208" s="1114"/>
      <c r="PRO208" s="1114"/>
      <c r="PRP208" s="1114"/>
      <c r="PRQ208" s="1114"/>
      <c r="PRR208" s="1114"/>
      <c r="PRS208" s="1114"/>
      <c r="PRT208" s="1114"/>
      <c r="PRU208" s="1114"/>
      <c r="PRV208" s="1114"/>
      <c r="PRW208" s="1114"/>
      <c r="PRX208" s="1114"/>
      <c r="PRY208" s="1114"/>
      <c r="PRZ208" s="1114"/>
      <c r="PSA208" s="1114"/>
      <c r="PSB208" s="1114"/>
      <c r="PSC208" s="1114"/>
      <c r="PSD208" s="1114"/>
      <c r="PSE208" s="1114"/>
      <c r="PSF208" s="1114"/>
      <c r="PSG208" s="1114"/>
      <c r="PSH208" s="1114"/>
      <c r="PSI208" s="1114"/>
      <c r="PSJ208" s="1114"/>
      <c r="PSK208" s="1114"/>
      <c r="PSL208" s="1114"/>
      <c r="PSM208" s="1114"/>
      <c r="PSN208" s="1114"/>
      <c r="PSO208" s="1114"/>
      <c r="PSP208" s="1114"/>
      <c r="PSQ208" s="1114"/>
      <c r="PSR208" s="1114"/>
      <c r="PSS208" s="1114"/>
      <c r="PST208" s="1114"/>
      <c r="PSU208" s="1114"/>
      <c r="PSV208" s="1114"/>
      <c r="PSW208" s="1114"/>
      <c r="PSX208" s="1114"/>
      <c r="PSY208" s="1114"/>
      <c r="PSZ208" s="1114"/>
      <c r="PTA208" s="1114"/>
      <c r="PTB208" s="1114"/>
      <c r="PTC208" s="1114"/>
      <c r="PTD208" s="1114"/>
      <c r="PTE208" s="1114"/>
      <c r="PTF208" s="1114"/>
      <c r="PTG208" s="1114"/>
      <c r="PTH208" s="1114"/>
      <c r="PTI208" s="1114"/>
      <c r="PTJ208" s="1114"/>
      <c r="PTK208" s="1114"/>
      <c r="PTL208" s="1114"/>
      <c r="PTM208" s="1114"/>
      <c r="PTN208" s="1114"/>
      <c r="PTO208" s="1114"/>
      <c r="PTP208" s="1114"/>
      <c r="PTQ208" s="1114"/>
      <c r="PTR208" s="1114"/>
      <c r="PTS208" s="1114"/>
      <c r="PTT208" s="1114"/>
      <c r="PTU208" s="1114"/>
      <c r="PTV208" s="1114"/>
      <c r="PTW208" s="1114"/>
      <c r="PTX208" s="1114"/>
      <c r="PTY208" s="1114"/>
      <c r="PTZ208" s="1114"/>
      <c r="PUA208" s="1114"/>
      <c r="PUB208" s="1114"/>
      <c r="PUC208" s="1114"/>
      <c r="PUD208" s="1114"/>
      <c r="PUE208" s="1114"/>
      <c r="PUF208" s="1114"/>
      <c r="PUG208" s="1114"/>
      <c r="PUH208" s="1114"/>
      <c r="PUI208" s="1114"/>
      <c r="PUJ208" s="1114"/>
      <c r="PUK208" s="1114"/>
      <c r="PUL208" s="1114"/>
      <c r="PUM208" s="1114"/>
      <c r="PUN208" s="1114"/>
      <c r="PUO208" s="1114"/>
      <c r="PUP208" s="1114"/>
      <c r="PUQ208" s="1114"/>
      <c r="PUR208" s="1114"/>
      <c r="PUS208" s="1114"/>
      <c r="PUT208" s="1114"/>
      <c r="PUU208" s="1114"/>
      <c r="PUV208" s="1114"/>
      <c r="PUW208" s="1114"/>
      <c r="PUX208" s="1114"/>
      <c r="PUY208" s="1114"/>
      <c r="PUZ208" s="1114"/>
      <c r="PVA208" s="1114"/>
      <c r="PVB208" s="1114"/>
      <c r="PVC208" s="1114"/>
      <c r="PVD208" s="1114"/>
      <c r="PVE208" s="1114"/>
      <c r="PVF208" s="1114"/>
      <c r="PVG208" s="1114"/>
      <c r="PVH208" s="1114"/>
      <c r="PVI208" s="1114"/>
      <c r="PVJ208" s="1114"/>
      <c r="PVK208" s="1114"/>
      <c r="PVL208" s="1114"/>
      <c r="PVM208" s="1114"/>
      <c r="PVN208" s="1114"/>
      <c r="PVO208" s="1114"/>
      <c r="PVP208" s="1114"/>
      <c r="PVQ208" s="1114"/>
      <c r="PVR208" s="1114"/>
      <c r="PVS208" s="1114"/>
      <c r="PVT208" s="1114"/>
      <c r="PVU208" s="1114"/>
      <c r="PVV208" s="1114"/>
      <c r="PVW208" s="1114"/>
      <c r="PVX208" s="1114"/>
      <c r="PVY208" s="1114"/>
      <c r="PVZ208" s="1114"/>
      <c r="PWA208" s="1114"/>
      <c r="PWB208" s="1114"/>
      <c r="PWC208" s="1114"/>
      <c r="PWD208" s="1114"/>
      <c r="PWE208" s="1114"/>
      <c r="PWF208" s="1114"/>
      <c r="PWG208" s="1114"/>
      <c r="PWH208" s="1114"/>
      <c r="PWI208" s="1114"/>
      <c r="PWJ208" s="1114"/>
      <c r="PWK208" s="1114"/>
      <c r="PWL208" s="1114"/>
      <c r="PWM208" s="1114"/>
      <c r="PWN208" s="1114"/>
      <c r="PWO208" s="1114"/>
      <c r="PWP208" s="1114"/>
      <c r="PWQ208" s="1114"/>
      <c r="PWR208" s="1114"/>
      <c r="PWS208" s="1114"/>
      <c r="PWT208" s="1114"/>
      <c r="PWU208" s="1114"/>
      <c r="PWV208" s="1114"/>
      <c r="PWW208" s="1114"/>
      <c r="PWX208" s="1114"/>
      <c r="PWY208" s="1114"/>
      <c r="PWZ208" s="1114"/>
      <c r="PXA208" s="1114"/>
      <c r="PXB208" s="1114"/>
      <c r="PXC208" s="1114"/>
      <c r="PXD208" s="1114"/>
      <c r="PXE208" s="1114"/>
      <c r="PXF208" s="1114"/>
      <c r="PXG208" s="1114"/>
      <c r="PXH208" s="1114"/>
      <c r="PXI208" s="1114"/>
      <c r="PXJ208" s="1114"/>
      <c r="PXK208" s="1114"/>
      <c r="PXL208" s="1114"/>
      <c r="PXM208" s="1114"/>
      <c r="PXN208" s="1114"/>
      <c r="PXO208" s="1114"/>
      <c r="PXP208" s="1114"/>
      <c r="PXQ208" s="1114"/>
      <c r="PXR208" s="1114"/>
      <c r="PXS208" s="1114"/>
      <c r="PXT208" s="1114"/>
      <c r="PXU208" s="1114"/>
      <c r="PXV208" s="1114"/>
      <c r="PXW208" s="1114"/>
      <c r="PXX208" s="1114"/>
      <c r="PXY208" s="1114"/>
      <c r="PXZ208" s="1114"/>
      <c r="PYA208" s="1114"/>
      <c r="PYB208" s="1114"/>
      <c r="PYC208" s="1114"/>
      <c r="PYD208" s="1114"/>
      <c r="PYE208" s="1114"/>
      <c r="PYF208" s="1114"/>
      <c r="PYG208" s="1114"/>
      <c r="PYH208" s="1114"/>
      <c r="PYI208" s="1114"/>
      <c r="PYJ208" s="1114"/>
      <c r="PYK208" s="1114"/>
      <c r="PYL208" s="1114"/>
      <c r="PYM208" s="1114"/>
      <c r="PYN208" s="1114"/>
      <c r="PYO208" s="1114"/>
      <c r="PYP208" s="1114"/>
      <c r="PYQ208" s="1114"/>
      <c r="PYR208" s="1114"/>
      <c r="PYS208" s="1114"/>
      <c r="PYT208" s="1114"/>
      <c r="PYU208" s="1114"/>
      <c r="PYV208" s="1114"/>
      <c r="PYW208" s="1114"/>
      <c r="PYX208" s="1114"/>
      <c r="PYY208" s="1114"/>
      <c r="PYZ208" s="1114"/>
      <c r="PZA208" s="1114"/>
      <c r="PZB208" s="1114"/>
      <c r="PZC208" s="1114"/>
      <c r="PZD208" s="1114"/>
      <c r="PZE208" s="1114"/>
      <c r="PZF208" s="1114"/>
      <c r="PZG208" s="1114"/>
      <c r="PZH208" s="1114"/>
      <c r="PZI208" s="1114"/>
      <c r="PZJ208" s="1114"/>
      <c r="PZK208" s="1114"/>
      <c r="PZL208" s="1114"/>
      <c r="PZM208" s="1114"/>
      <c r="PZN208" s="1114"/>
      <c r="PZO208" s="1114"/>
      <c r="PZP208" s="1114"/>
      <c r="PZQ208" s="1114"/>
      <c r="PZR208" s="1114"/>
      <c r="PZS208" s="1114"/>
      <c r="PZT208" s="1114"/>
      <c r="PZU208" s="1114"/>
      <c r="PZV208" s="1114"/>
      <c r="PZW208" s="1114"/>
      <c r="PZX208" s="1114"/>
      <c r="PZY208" s="1114"/>
      <c r="PZZ208" s="1114"/>
      <c r="QAA208" s="1114"/>
      <c r="QAB208" s="1114"/>
      <c r="QAC208" s="1114"/>
      <c r="QAD208" s="1114"/>
      <c r="QAE208" s="1114"/>
      <c r="QAF208" s="1114"/>
      <c r="QAG208" s="1114"/>
      <c r="QAH208" s="1114"/>
      <c r="QAI208" s="1114"/>
      <c r="QAJ208" s="1114"/>
      <c r="QAK208" s="1114"/>
      <c r="QAL208" s="1114"/>
      <c r="QAM208" s="1114"/>
      <c r="QAN208" s="1114"/>
      <c r="QAO208" s="1114"/>
      <c r="QAP208" s="1114"/>
      <c r="QAQ208" s="1114"/>
      <c r="QAR208" s="1114"/>
      <c r="QAS208" s="1114"/>
      <c r="QAT208" s="1114"/>
      <c r="QAU208" s="1114"/>
      <c r="QAV208" s="1114"/>
      <c r="QAW208" s="1114"/>
      <c r="QAX208" s="1114"/>
      <c r="QAY208" s="1114"/>
      <c r="QAZ208" s="1114"/>
      <c r="QBA208" s="1114"/>
      <c r="QBB208" s="1114"/>
      <c r="QBC208" s="1114"/>
      <c r="QBD208" s="1114"/>
      <c r="QBE208" s="1114"/>
      <c r="QBF208" s="1114"/>
      <c r="QBG208" s="1114"/>
      <c r="QBH208" s="1114"/>
      <c r="QBI208" s="1114"/>
      <c r="QBJ208" s="1114"/>
      <c r="QBK208" s="1114"/>
      <c r="QBL208" s="1114"/>
      <c r="QBM208" s="1114"/>
      <c r="QBN208" s="1114"/>
      <c r="QBO208" s="1114"/>
      <c r="QBP208" s="1114"/>
      <c r="QBQ208" s="1114"/>
      <c r="QBR208" s="1114"/>
      <c r="QBS208" s="1114"/>
      <c r="QBT208" s="1114"/>
      <c r="QBU208" s="1114"/>
      <c r="QBV208" s="1114"/>
      <c r="QBW208" s="1114"/>
      <c r="QBX208" s="1114"/>
      <c r="QBY208" s="1114"/>
      <c r="QBZ208" s="1114"/>
      <c r="QCA208" s="1114"/>
      <c r="QCB208" s="1114"/>
      <c r="QCC208" s="1114"/>
      <c r="QCD208" s="1114"/>
      <c r="QCE208" s="1114"/>
      <c r="QCF208" s="1114"/>
      <c r="QCG208" s="1114"/>
      <c r="QCH208" s="1114"/>
      <c r="QCI208" s="1114"/>
      <c r="QCJ208" s="1114"/>
      <c r="QCK208" s="1114"/>
      <c r="QCL208" s="1114"/>
      <c r="QCM208" s="1114"/>
      <c r="QCN208" s="1114"/>
      <c r="QCO208" s="1114"/>
      <c r="QCP208" s="1114"/>
      <c r="QCQ208" s="1114"/>
      <c r="QCR208" s="1114"/>
      <c r="QCS208" s="1114"/>
      <c r="QCT208" s="1114"/>
      <c r="QCU208" s="1114"/>
      <c r="QCV208" s="1114"/>
      <c r="QCW208" s="1114"/>
      <c r="QCX208" s="1114"/>
      <c r="QCY208" s="1114"/>
      <c r="QCZ208" s="1114"/>
      <c r="QDA208" s="1114"/>
      <c r="QDB208" s="1114"/>
      <c r="QDC208" s="1114"/>
      <c r="QDD208" s="1114"/>
      <c r="QDE208" s="1114"/>
      <c r="QDF208" s="1114"/>
      <c r="QDG208" s="1114"/>
      <c r="QDH208" s="1114"/>
      <c r="QDI208" s="1114"/>
      <c r="QDJ208" s="1114"/>
      <c r="QDK208" s="1114"/>
      <c r="QDL208" s="1114"/>
      <c r="QDM208" s="1114"/>
      <c r="QDN208" s="1114"/>
      <c r="QDO208" s="1114"/>
      <c r="QDP208" s="1114"/>
      <c r="QDQ208" s="1114"/>
      <c r="QDR208" s="1114"/>
      <c r="QDS208" s="1114"/>
      <c r="QDT208" s="1114"/>
      <c r="QDU208" s="1114"/>
      <c r="QDV208" s="1114"/>
      <c r="QDW208" s="1114"/>
      <c r="QDX208" s="1114"/>
      <c r="QDY208" s="1114"/>
      <c r="QDZ208" s="1114"/>
      <c r="QEA208" s="1114"/>
      <c r="QEB208" s="1114"/>
      <c r="QEC208" s="1114"/>
      <c r="QED208" s="1114"/>
      <c r="QEE208" s="1114"/>
      <c r="QEF208" s="1114"/>
      <c r="QEG208" s="1114"/>
      <c r="QEH208" s="1114"/>
      <c r="QEI208" s="1114"/>
      <c r="QEJ208" s="1114"/>
      <c r="QEK208" s="1114"/>
      <c r="QEL208" s="1114"/>
      <c r="QEM208" s="1114"/>
      <c r="QEN208" s="1114"/>
      <c r="QEO208" s="1114"/>
      <c r="QEP208" s="1114"/>
      <c r="QEQ208" s="1114"/>
      <c r="QER208" s="1114"/>
      <c r="QES208" s="1114"/>
      <c r="QET208" s="1114"/>
      <c r="QEU208" s="1114"/>
      <c r="QEV208" s="1114"/>
      <c r="QEW208" s="1114"/>
      <c r="QEX208" s="1114"/>
      <c r="QEY208" s="1114"/>
      <c r="QEZ208" s="1114"/>
      <c r="QFA208" s="1114"/>
      <c r="QFB208" s="1114"/>
      <c r="QFC208" s="1114"/>
      <c r="QFD208" s="1114"/>
      <c r="QFE208" s="1114"/>
      <c r="QFF208" s="1114"/>
      <c r="QFG208" s="1114"/>
      <c r="QFH208" s="1114"/>
      <c r="QFI208" s="1114"/>
      <c r="QFJ208" s="1114"/>
      <c r="QFK208" s="1114"/>
      <c r="QFL208" s="1114"/>
      <c r="QFM208" s="1114"/>
      <c r="QFN208" s="1114"/>
      <c r="QFO208" s="1114"/>
      <c r="QFP208" s="1114"/>
      <c r="QFQ208" s="1114"/>
      <c r="QFR208" s="1114"/>
      <c r="QFS208" s="1114"/>
      <c r="QFT208" s="1114"/>
      <c r="QFU208" s="1114"/>
      <c r="QFV208" s="1114"/>
      <c r="QFW208" s="1114"/>
      <c r="QFX208" s="1114"/>
      <c r="QFY208" s="1114"/>
      <c r="QFZ208" s="1114"/>
      <c r="QGA208" s="1114"/>
      <c r="QGB208" s="1114"/>
      <c r="QGC208" s="1114"/>
      <c r="QGD208" s="1114"/>
      <c r="QGE208" s="1114"/>
      <c r="QGF208" s="1114"/>
      <c r="QGG208" s="1114"/>
      <c r="QGH208" s="1114"/>
      <c r="QGI208" s="1114"/>
      <c r="QGJ208" s="1114"/>
      <c r="QGK208" s="1114"/>
      <c r="QGL208" s="1114"/>
      <c r="QGM208" s="1114"/>
      <c r="QGN208" s="1114"/>
      <c r="QGO208" s="1114"/>
      <c r="QGP208" s="1114"/>
      <c r="QGQ208" s="1114"/>
      <c r="QGR208" s="1114"/>
      <c r="QGS208" s="1114"/>
      <c r="QGT208" s="1114"/>
      <c r="QGU208" s="1114"/>
      <c r="QGV208" s="1114"/>
      <c r="QGW208" s="1114"/>
      <c r="QGX208" s="1114"/>
      <c r="QGY208" s="1114"/>
      <c r="QGZ208" s="1114"/>
      <c r="QHA208" s="1114"/>
      <c r="QHB208" s="1114"/>
      <c r="QHC208" s="1114"/>
      <c r="QHD208" s="1114"/>
      <c r="QHE208" s="1114"/>
      <c r="QHF208" s="1114"/>
      <c r="QHG208" s="1114"/>
      <c r="QHH208" s="1114"/>
      <c r="QHI208" s="1114"/>
      <c r="QHJ208" s="1114"/>
      <c r="QHK208" s="1114"/>
      <c r="QHL208" s="1114"/>
      <c r="QHM208" s="1114"/>
      <c r="QHN208" s="1114"/>
      <c r="QHO208" s="1114"/>
      <c r="QHP208" s="1114"/>
      <c r="QHQ208" s="1114"/>
      <c r="QHR208" s="1114"/>
      <c r="QHS208" s="1114"/>
      <c r="QHT208" s="1114"/>
      <c r="QHU208" s="1114"/>
      <c r="QHV208" s="1114"/>
      <c r="QHW208" s="1114"/>
      <c r="QHX208" s="1114"/>
      <c r="QHY208" s="1114"/>
      <c r="QHZ208" s="1114"/>
      <c r="QIA208" s="1114"/>
      <c r="QIB208" s="1114"/>
      <c r="QIC208" s="1114"/>
      <c r="QID208" s="1114"/>
      <c r="QIE208" s="1114"/>
      <c r="QIF208" s="1114"/>
      <c r="QIG208" s="1114"/>
      <c r="QIH208" s="1114"/>
      <c r="QII208" s="1114"/>
      <c r="QIJ208" s="1114"/>
      <c r="QIK208" s="1114"/>
      <c r="QIL208" s="1114"/>
      <c r="QIM208" s="1114"/>
      <c r="QIN208" s="1114"/>
      <c r="QIO208" s="1114"/>
      <c r="QIP208" s="1114"/>
      <c r="QIQ208" s="1114"/>
      <c r="QIR208" s="1114"/>
      <c r="QIS208" s="1114"/>
      <c r="QIT208" s="1114"/>
      <c r="QIU208" s="1114"/>
      <c r="QIV208" s="1114"/>
      <c r="QIW208" s="1114"/>
      <c r="QIX208" s="1114"/>
      <c r="QIY208" s="1114"/>
      <c r="QIZ208" s="1114"/>
      <c r="QJA208" s="1114"/>
      <c r="QJB208" s="1114"/>
      <c r="QJC208" s="1114"/>
      <c r="QJD208" s="1114"/>
      <c r="QJE208" s="1114"/>
      <c r="QJF208" s="1114"/>
      <c r="QJG208" s="1114"/>
      <c r="QJH208" s="1114"/>
      <c r="QJI208" s="1114"/>
      <c r="QJJ208" s="1114"/>
      <c r="QJK208" s="1114"/>
      <c r="QJL208" s="1114"/>
      <c r="QJM208" s="1114"/>
      <c r="QJN208" s="1114"/>
      <c r="QJO208" s="1114"/>
      <c r="QJP208" s="1114"/>
      <c r="QJQ208" s="1114"/>
      <c r="QJR208" s="1114"/>
      <c r="QJS208" s="1114"/>
      <c r="QJT208" s="1114"/>
      <c r="QJU208" s="1114"/>
      <c r="QJV208" s="1114"/>
      <c r="QJW208" s="1114"/>
      <c r="QJX208" s="1114"/>
      <c r="QJY208" s="1114"/>
      <c r="QJZ208" s="1114"/>
      <c r="QKA208" s="1114"/>
      <c r="QKB208" s="1114"/>
      <c r="QKC208" s="1114"/>
      <c r="QKD208" s="1114"/>
      <c r="QKE208" s="1114"/>
      <c r="QKF208" s="1114"/>
      <c r="QKG208" s="1114"/>
      <c r="QKH208" s="1114"/>
      <c r="QKI208" s="1114"/>
      <c r="QKJ208" s="1114"/>
      <c r="QKK208" s="1114"/>
      <c r="QKL208" s="1114"/>
      <c r="QKM208" s="1114"/>
      <c r="QKN208" s="1114"/>
      <c r="QKO208" s="1114"/>
      <c r="QKP208" s="1114"/>
      <c r="QKQ208" s="1114"/>
      <c r="QKR208" s="1114"/>
      <c r="QKS208" s="1114"/>
      <c r="QKT208" s="1114"/>
      <c r="QKU208" s="1114"/>
      <c r="QKV208" s="1114"/>
      <c r="QKW208" s="1114"/>
      <c r="QKX208" s="1114"/>
      <c r="QKY208" s="1114"/>
      <c r="QKZ208" s="1114"/>
      <c r="QLA208" s="1114"/>
      <c r="QLB208" s="1114"/>
      <c r="QLC208" s="1114"/>
      <c r="QLD208" s="1114"/>
      <c r="QLE208" s="1114"/>
      <c r="QLF208" s="1114"/>
      <c r="QLG208" s="1114"/>
      <c r="QLH208" s="1114"/>
      <c r="QLI208" s="1114"/>
      <c r="QLJ208" s="1114"/>
      <c r="QLK208" s="1114"/>
      <c r="QLL208" s="1114"/>
      <c r="QLM208" s="1114"/>
      <c r="QLN208" s="1114"/>
      <c r="QLO208" s="1114"/>
      <c r="QLP208" s="1114"/>
      <c r="QLQ208" s="1114"/>
      <c r="QLR208" s="1114"/>
      <c r="QLS208" s="1114"/>
      <c r="QLT208" s="1114"/>
      <c r="QLU208" s="1114"/>
      <c r="QLV208" s="1114"/>
      <c r="QLW208" s="1114"/>
      <c r="QLX208" s="1114"/>
      <c r="QLY208" s="1114"/>
      <c r="QLZ208" s="1114"/>
      <c r="QMA208" s="1114"/>
      <c r="QMB208" s="1114"/>
      <c r="QMC208" s="1114"/>
      <c r="QMD208" s="1114"/>
      <c r="QME208" s="1114"/>
      <c r="QMF208" s="1114"/>
      <c r="QMG208" s="1114"/>
      <c r="QMH208" s="1114"/>
      <c r="QMI208" s="1114"/>
      <c r="QMJ208" s="1114"/>
      <c r="QMK208" s="1114"/>
      <c r="QML208" s="1114"/>
      <c r="QMM208" s="1114"/>
      <c r="QMN208" s="1114"/>
      <c r="QMO208" s="1114"/>
      <c r="QMP208" s="1114"/>
      <c r="QMQ208" s="1114"/>
      <c r="QMR208" s="1114"/>
      <c r="QMS208" s="1114"/>
      <c r="QMT208" s="1114"/>
      <c r="QMU208" s="1114"/>
      <c r="QMV208" s="1114"/>
      <c r="QMW208" s="1114"/>
      <c r="QMX208" s="1114"/>
      <c r="QMY208" s="1114"/>
      <c r="QMZ208" s="1114"/>
      <c r="QNA208" s="1114"/>
      <c r="QNB208" s="1114"/>
      <c r="QNC208" s="1114"/>
      <c r="QND208" s="1114"/>
      <c r="QNE208" s="1114"/>
      <c r="QNF208" s="1114"/>
      <c r="QNG208" s="1114"/>
      <c r="QNH208" s="1114"/>
      <c r="QNI208" s="1114"/>
      <c r="QNJ208" s="1114"/>
      <c r="QNK208" s="1114"/>
      <c r="QNL208" s="1114"/>
      <c r="QNM208" s="1114"/>
      <c r="QNN208" s="1114"/>
      <c r="QNO208" s="1114"/>
      <c r="QNP208" s="1114"/>
      <c r="QNQ208" s="1114"/>
      <c r="QNR208" s="1114"/>
      <c r="QNS208" s="1114"/>
      <c r="QNT208" s="1114"/>
      <c r="QNU208" s="1114"/>
      <c r="QNV208" s="1114"/>
      <c r="QNW208" s="1114"/>
      <c r="QNX208" s="1114"/>
      <c r="QNY208" s="1114"/>
      <c r="QNZ208" s="1114"/>
      <c r="QOA208" s="1114"/>
      <c r="QOB208" s="1114"/>
      <c r="QOC208" s="1114"/>
      <c r="QOD208" s="1114"/>
      <c r="QOE208" s="1114"/>
      <c r="QOF208" s="1114"/>
      <c r="QOG208" s="1114"/>
      <c r="QOH208" s="1114"/>
      <c r="QOI208" s="1114"/>
      <c r="QOJ208" s="1114"/>
      <c r="QOK208" s="1114"/>
      <c r="QOL208" s="1114"/>
      <c r="QOM208" s="1114"/>
      <c r="QON208" s="1114"/>
      <c r="QOO208" s="1114"/>
      <c r="QOP208" s="1114"/>
      <c r="QOQ208" s="1114"/>
      <c r="QOR208" s="1114"/>
      <c r="QOS208" s="1114"/>
      <c r="QOT208" s="1114"/>
      <c r="QOU208" s="1114"/>
      <c r="QOV208" s="1114"/>
      <c r="QOW208" s="1114"/>
      <c r="QOX208" s="1114"/>
      <c r="QOY208" s="1114"/>
      <c r="QOZ208" s="1114"/>
      <c r="QPA208" s="1114"/>
      <c r="QPB208" s="1114"/>
      <c r="QPC208" s="1114"/>
      <c r="QPD208" s="1114"/>
      <c r="QPE208" s="1114"/>
      <c r="QPF208" s="1114"/>
      <c r="QPG208" s="1114"/>
      <c r="QPH208" s="1114"/>
      <c r="QPI208" s="1114"/>
      <c r="QPJ208" s="1114"/>
      <c r="QPK208" s="1114"/>
      <c r="QPL208" s="1114"/>
      <c r="QPM208" s="1114"/>
      <c r="QPN208" s="1114"/>
      <c r="QPO208" s="1114"/>
      <c r="QPP208" s="1114"/>
      <c r="QPQ208" s="1114"/>
      <c r="QPR208" s="1114"/>
      <c r="QPS208" s="1114"/>
      <c r="QPT208" s="1114"/>
      <c r="QPU208" s="1114"/>
      <c r="QPV208" s="1114"/>
      <c r="QPW208" s="1114"/>
      <c r="QPX208" s="1114"/>
      <c r="QPY208" s="1114"/>
      <c r="QPZ208" s="1114"/>
      <c r="QQA208" s="1114"/>
      <c r="QQB208" s="1114"/>
      <c r="QQC208" s="1114"/>
      <c r="QQD208" s="1114"/>
      <c r="QQE208" s="1114"/>
      <c r="QQF208" s="1114"/>
      <c r="QQG208" s="1114"/>
      <c r="QQH208" s="1114"/>
      <c r="QQI208" s="1114"/>
      <c r="QQJ208" s="1114"/>
      <c r="QQK208" s="1114"/>
      <c r="QQL208" s="1114"/>
      <c r="QQM208" s="1114"/>
      <c r="QQN208" s="1114"/>
      <c r="QQO208" s="1114"/>
      <c r="QQP208" s="1114"/>
      <c r="QQQ208" s="1114"/>
      <c r="QQR208" s="1114"/>
      <c r="QQS208" s="1114"/>
      <c r="QQT208" s="1114"/>
      <c r="QQU208" s="1114"/>
      <c r="QQV208" s="1114"/>
      <c r="QQW208" s="1114"/>
      <c r="QQX208" s="1114"/>
      <c r="QQY208" s="1114"/>
      <c r="QQZ208" s="1114"/>
      <c r="QRA208" s="1114"/>
      <c r="QRB208" s="1114"/>
      <c r="QRC208" s="1114"/>
      <c r="QRD208" s="1114"/>
      <c r="QRE208" s="1114"/>
      <c r="QRF208" s="1114"/>
      <c r="QRG208" s="1114"/>
      <c r="QRH208" s="1114"/>
      <c r="QRI208" s="1114"/>
      <c r="QRJ208" s="1114"/>
      <c r="QRK208" s="1114"/>
      <c r="QRL208" s="1114"/>
      <c r="QRM208" s="1114"/>
      <c r="QRN208" s="1114"/>
      <c r="QRO208" s="1114"/>
      <c r="QRP208" s="1114"/>
      <c r="QRQ208" s="1114"/>
      <c r="QRR208" s="1114"/>
      <c r="QRS208" s="1114"/>
      <c r="QRT208" s="1114"/>
      <c r="QRU208" s="1114"/>
      <c r="QRV208" s="1114"/>
      <c r="QRW208" s="1114"/>
      <c r="QRX208" s="1114"/>
      <c r="QRY208" s="1114"/>
      <c r="QRZ208" s="1114"/>
      <c r="QSA208" s="1114"/>
      <c r="QSB208" s="1114"/>
      <c r="QSC208" s="1114"/>
      <c r="QSD208" s="1114"/>
      <c r="QSE208" s="1114"/>
      <c r="QSF208" s="1114"/>
      <c r="QSG208" s="1114"/>
      <c r="QSH208" s="1114"/>
      <c r="QSI208" s="1114"/>
      <c r="QSJ208" s="1114"/>
      <c r="QSK208" s="1114"/>
      <c r="QSL208" s="1114"/>
      <c r="QSM208" s="1114"/>
      <c r="QSN208" s="1114"/>
      <c r="QSO208" s="1114"/>
      <c r="QSP208" s="1114"/>
      <c r="QSQ208" s="1114"/>
      <c r="QSR208" s="1114"/>
      <c r="QSS208" s="1114"/>
      <c r="QST208" s="1114"/>
      <c r="QSU208" s="1114"/>
      <c r="QSV208" s="1114"/>
      <c r="QSW208" s="1114"/>
      <c r="QSX208" s="1114"/>
      <c r="QSY208" s="1114"/>
      <c r="QSZ208" s="1114"/>
      <c r="QTA208" s="1114"/>
      <c r="QTB208" s="1114"/>
      <c r="QTC208" s="1114"/>
      <c r="QTD208" s="1114"/>
      <c r="QTE208" s="1114"/>
      <c r="QTF208" s="1114"/>
      <c r="QTG208" s="1114"/>
      <c r="QTH208" s="1114"/>
      <c r="QTI208" s="1114"/>
      <c r="QTJ208" s="1114"/>
      <c r="QTK208" s="1114"/>
      <c r="QTL208" s="1114"/>
      <c r="QTM208" s="1114"/>
      <c r="QTN208" s="1114"/>
      <c r="QTO208" s="1114"/>
      <c r="QTP208" s="1114"/>
      <c r="QTQ208" s="1114"/>
      <c r="QTR208" s="1114"/>
      <c r="QTS208" s="1114"/>
      <c r="QTT208" s="1114"/>
      <c r="QTU208" s="1114"/>
      <c r="QTV208" s="1114"/>
      <c r="QTW208" s="1114"/>
      <c r="QTX208" s="1114"/>
      <c r="QTY208" s="1114"/>
      <c r="QTZ208" s="1114"/>
      <c r="QUA208" s="1114"/>
      <c r="QUB208" s="1114"/>
      <c r="QUC208" s="1114"/>
      <c r="QUD208" s="1114"/>
      <c r="QUE208" s="1114"/>
      <c r="QUF208" s="1114"/>
      <c r="QUG208" s="1114"/>
      <c r="QUH208" s="1114"/>
      <c r="QUI208" s="1114"/>
      <c r="QUJ208" s="1114"/>
      <c r="QUK208" s="1114"/>
      <c r="QUL208" s="1114"/>
      <c r="QUM208" s="1114"/>
      <c r="QUN208" s="1114"/>
      <c r="QUO208" s="1114"/>
      <c r="QUP208" s="1114"/>
      <c r="QUQ208" s="1114"/>
      <c r="QUR208" s="1114"/>
      <c r="QUS208" s="1114"/>
      <c r="QUT208" s="1114"/>
      <c r="QUU208" s="1114"/>
      <c r="QUV208" s="1114"/>
      <c r="QUW208" s="1114"/>
      <c r="QUX208" s="1114"/>
      <c r="QUY208" s="1114"/>
      <c r="QUZ208" s="1114"/>
      <c r="QVA208" s="1114"/>
      <c r="QVB208" s="1114"/>
      <c r="QVC208" s="1114"/>
      <c r="QVD208" s="1114"/>
      <c r="QVE208" s="1114"/>
      <c r="QVF208" s="1114"/>
      <c r="QVG208" s="1114"/>
      <c r="QVH208" s="1114"/>
      <c r="QVI208" s="1114"/>
      <c r="QVJ208" s="1114"/>
      <c r="QVK208" s="1114"/>
      <c r="QVL208" s="1114"/>
      <c r="QVM208" s="1114"/>
      <c r="QVN208" s="1114"/>
      <c r="QVO208" s="1114"/>
      <c r="QVP208" s="1114"/>
      <c r="QVQ208" s="1114"/>
      <c r="QVR208" s="1114"/>
      <c r="QVS208" s="1114"/>
      <c r="QVT208" s="1114"/>
      <c r="QVU208" s="1114"/>
      <c r="QVV208" s="1114"/>
      <c r="QVW208" s="1114"/>
      <c r="QVX208" s="1114"/>
      <c r="QVY208" s="1114"/>
      <c r="QVZ208" s="1114"/>
      <c r="QWA208" s="1114"/>
      <c r="QWB208" s="1114"/>
      <c r="QWC208" s="1114"/>
      <c r="QWD208" s="1114"/>
      <c r="QWE208" s="1114"/>
      <c r="QWF208" s="1114"/>
      <c r="QWG208" s="1114"/>
      <c r="QWH208" s="1114"/>
      <c r="QWI208" s="1114"/>
      <c r="QWJ208" s="1114"/>
      <c r="QWK208" s="1114"/>
      <c r="QWL208" s="1114"/>
      <c r="QWM208" s="1114"/>
      <c r="QWN208" s="1114"/>
      <c r="QWO208" s="1114"/>
      <c r="QWP208" s="1114"/>
      <c r="QWQ208" s="1114"/>
      <c r="QWR208" s="1114"/>
      <c r="QWS208" s="1114"/>
      <c r="QWT208" s="1114"/>
      <c r="QWU208" s="1114"/>
      <c r="QWV208" s="1114"/>
      <c r="QWW208" s="1114"/>
      <c r="QWX208" s="1114"/>
      <c r="QWY208" s="1114"/>
      <c r="QWZ208" s="1114"/>
      <c r="QXA208" s="1114"/>
      <c r="QXB208" s="1114"/>
      <c r="QXC208" s="1114"/>
      <c r="QXD208" s="1114"/>
      <c r="QXE208" s="1114"/>
      <c r="QXF208" s="1114"/>
      <c r="QXG208" s="1114"/>
      <c r="QXH208" s="1114"/>
      <c r="QXI208" s="1114"/>
      <c r="QXJ208" s="1114"/>
      <c r="QXK208" s="1114"/>
      <c r="QXL208" s="1114"/>
      <c r="QXM208" s="1114"/>
      <c r="QXN208" s="1114"/>
      <c r="QXO208" s="1114"/>
      <c r="QXP208" s="1114"/>
      <c r="QXQ208" s="1114"/>
      <c r="QXR208" s="1114"/>
      <c r="QXS208" s="1114"/>
      <c r="QXT208" s="1114"/>
      <c r="QXU208" s="1114"/>
      <c r="QXV208" s="1114"/>
      <c r="QXW208" s="1114"/>
      <c r="QXX208" s="1114"/>
      <c r="QXY208" s="1114"/>
      <c r="QXZ208" s="1114"/>
      <c r="QYA208" s="1114"/>
      <c r="QYB208" s="1114"/>
      <c r="QYC208" s="1114"/>
      <c r="QYD208" s="1114"/>
      <c r="QYE208" s="1114"/>
      <c r="QYF208" s="1114"/>
      <c r="QYG208" s="1114"/>
      <c r="QYH208" s="1114"/>
      <c r="QYI208" s="1114"/>
      <c r="QYJ208" s="1114"/>
      <c r="QYK208" s="1114"/>
      <c r="QYL208" s="1114"/>
      <c r="QYM208" s="1114"/>
      <c r="QYN208" s="1114"/>
      <c r="QYO208" s="1114"/>
      <c r="QYP208" s="1114"/>
      <c r="QYQ208" s="1114"/>
      <c r="QYR208" s="1114"/>
      <c r="QYS208" s="1114"/>
      <c r="QYT208" s="1114"/>
      <c r="QYU208" s="1114"/>
      <c r="QYV208" s="1114"/>
      <c r="QYW208" s="1114"/>
      <c r="QYX208" s="1114"/>
      <c r="QYY208" s="1114"/>
      <c r="QYZ208" s="1114"/>
      <c r="QZA208" s="1114"/>
      <c r="QZB208" s="1114"/>
      <c r="QZC208" s="1114"/>
      <c r="QZD208" s="1114"/>
      <c r="QZE208" s="1114"/>
      <c r="QZF208" s="1114"/>
      <c r="QZG208" s="1114"/>
      <c r="QZH208" s="1114"/>
      <c r="QZI208" s="1114"/>
      <c r="QZJ208" s="1114"/>
      <c r="QZK208" s="1114"/>
      <c r="QZL208" s="1114"/>
      <c r="QZM208" s="1114"/>
      <c r="QZN208" s="1114"/>
      <c r="QZO208" s="1114"/>
      <c r="QZP208" s="1114"/>
      <c r="QZQ208" s="1114"/>
      <c r="QZR208" s="1114"/>
      <c r="QZS208" s="1114"/>
      <c r="QZT208" s="1114"/>
      <c r="QZU208" s="1114"/>
      <c r="QZV208" s="1114"/>
      <c r="QZW208" s="1114"/>
      <c r="QZX208" s="1114"/>
      <c r="QZY208" s="1114"/>
      <c r="QZZ208" s="1114"/>
      <c r="RAA208" s="1114"/>
      <c r="RAB208" s="1114"/>
      <c r="RAC208" s="1114"/>
      <c r="RAD208" s="1114"/>
      <c r="RAE208" s="1114"/>
      <c r="RAF208" s="1114"/>
      <c r="RAG208" s="1114"/>
      <c r="RAH208" s="1114"/>
      <c r="RAI208" s="1114"/>
      <c r="RAJ208" s="1114"/>
      <c r="RAK208" s="1114"/>
      <c r="RAL208" s="1114"/>
      <c r="RAM208" s="1114"/>
      <c r="RAN208" s="1114"/>
      <c r="RAO208" s="1114"/>
      <c r="RAP208" s="1114"/>
      <c r="RAQ208" s="1114"/>
      <c r="RAR208" s="1114"/>
      <c r="RAS208" s="1114"/>
      <c r="RAT208" s="1114"/>
      <c r="RAU208" s="1114"/>
      <c r="RAV208" s="1114"/>
      <c r="RAW208" s="1114"/>
      <c r="RAX208" s="1114"/>
      <c r="RAY208" s="1114"/>
      <c r="RAZ208" s="1114"/>
      <c r="RBA208" s="1114"/>
      <c r="RBB208" s="1114"/>
      <c r="RBC208" s="1114"/>
      <c r="RBD208" s="1114"/>
      <c r="RBE208" s="1114"/>
      <c r="RBF208" s="1114"/>
      <c r="RBG208" s="1114"/>
      <c r="RBH208" s="1114"/>
      <c r="RBI208" s="1114"/>
      <c r="RBJ208" s="1114"/>
      <c r="RBK208" s="1114"/>
      <c r="RBL208" s="1114"/>
      <c r="RBM208" s="1114"/>
      <c r="RBN208" s="1114"/>
      <c r="RBO208" s="1114"/>
      <c r="RBP208" s="1114"/>
      <c r="RBQ208" s="1114"/>
      <c r="RBR208" s="1114"/>
      <c r="RBS208" s="1114"/>
      <c r="RBT208" s="1114"/>
      <c r="RBU208" s="1114"/>
      <c r="RBV208" s="1114"/>
      <c r="RBW208" s="1114"/>
      <c r="RBX208" s="1114"/>
      <c r="RBY208" s="1114"/>
      <c r="RBZ208" s="1114"/>
      <c r="RCA208" s="1114"/>
      <c r="RCB208" s="1114"/>
      <c r="RCC208" s="1114"/>
      <c r="RCD208" s="1114"/>
      <c r="RCE208" s="1114"/>
      <c r="RCF208" s="1114"/>
      <c r="RCG208" s="1114"/>
      <c r="RCH208" s="1114"/>
      <c r="RCI208" s="1114"/>
      <c r="RCJ208" s="1114"/>
      <c r="RCK208" s="1114"/>
      <c r="RCL208" s="1114"/>
      <c r="RCM208" s="1114"/>
      <c r="RCN208" s="1114"/>
      <c r="RCO208" s="1114"/>
      <c r="RCP208" s="1114"/>
      <c r="RCQ208" s="1114"/>
      <c r="RCR208" s="1114"/>
      <c r="RCS208" s="1114"/>
      <c r="RCT208" s="1114"/>
      <c r="RCU208" s="1114"/>
      <c r="RCV208" s="1114"/>
      <c r="RCW208" s="1114"/>
      <c r="RCX208" s="1114"/>
      <c r="RCY208" s="1114"/>
      <c r="RCZ208" s="1114"/>
      <c r="RDA208" s="1114"/>
      <c r="RDB208" s="1114"/>
      <c r="RDC208" s="1114"/>
      <c r="RDD208" s="1114"/>
      <c r="RDE208" s="1114"/>
      <c r="RDF208" s="1114"/>
      <c r="RDG208" s="1114"/>
      <c r="RDH208" s="1114"/>
      <c r="RDI208" s="1114"/>
      <c r="RDJ208" s="1114"/>
      <c r="RDK208" s="1114"/>
      <c r="RDL208" s="1114"/>
      <c r="RDM208" s="1114"/>
      <c r="RDN208" s="1114"/>
      <c r="RDO208" s="1114"/>
      <c r="RDP208" s="1114"/>
      <c r="RDQ208" s="1114"/>
      <c r="RDR208" s="1114"/>
      <c r="RDS208" s="1114"/>
      <c r="RDT208" s="1114"/>
      <c r="RDU208" s="1114"/>
      <c r="RDV208" s="1114"/>
      <c r="RDW208" s="1114"/>
      <c r="RDX208" s="1114"/>
      <c r="RDY208" s="1114"/>
      <c r="RDZ208" s="1114"/>
      <c r="REA208" s="1114"/>
      <c r="REB208" s="1114"/>
      <c r="REC208" s="1114"/>
      <c r="RED208" s="1114"/>
      <c r="REE208" s="1114"/>
      <c r="REF208" s="1114"/>
      <c r="REG208" s="1114"/>
      <c r="REH208" s="1114"/>
      <c r="REI208" s="1114"/>
      <c r="REJ208" s="1114"/>
      <c r="REK208" s="1114"/>
      <c r="REL208" s="1114"/>
      <c r="REM208" s="1114"/>
      <c r="REN208" s="1114"/>
      <c r="REO208" s="1114"/>
      <c r="REP208" s="1114"/>
      <c r="REQ208" s="1114"/>
      <c r="RER208" s="1114"/>
      <c r="RES208" s="1114"/>
      <c r="RET208" s="1114"/>
      <c r="REU208" s="1114"/>
      <c r="REV208" s="1114"/>
      <c r="REW208" s="1114"/>
      <c r="REX208" s="1114"/>
      <c r="REY208" s="1114"/>
      <c r="REZ208" s="1114"/>
      <c r="RFA208" s="1114"/>
      <c r="RFB208" s="1114"/>
      <c r="RFC208" s="1114"/>
      <c r="RFD208" s="1114"/>
      <c r="RFE208" s="1114"/>
      <c r="RFF208" s="1114"/>
      <c r="RFG208" s="1114"/>
      <c r="RFH208" s="1114"/>
      <c r="RFI208" s="1114"/>
      <c r="RFJ208" s="1114"/>
      <c r="RFK208" s="1114"/>
      <c r="RFL208" s="1114"/>
      <c r="RFM208" s="1114"/>
      <c r="RFN208" s="1114"/>
      <c r="RFO208" s="1114"/>
      <c r="RFP208" s="1114"/>
      <c r="RFQ208" s="1114"/>
      <c r="RFR208" s="1114"/>
      <c r="RFS208" s="1114"/>
      <c r="RFT208" s="1114"/>
      <c r="RFU208" s="1114"/>
      <c r="RFV208" s="1114"/>
      <c r="RFW208" s="1114"/>
      <c r="RFX208" s="1114"/>
      <c r="RFY208" s="1114"/>
      <c r="RFZ208" s="1114"/>
      <c r="RGA208" s="1114"/>
      <c r="RGB208" s="1114"/>
      <c r="RGC208" s="1114"/>
      <c r="RGD208" s="1114"/>
      <c r="RGE208" s="1114"/>
      <c r="RGF208" s="1114"/>
      <c r="RGG208" s="1114"/>
      <c r="RGH208" s="1114"/>
      <c r="RGI208" s="1114"/>
      <c r="RGJ208" s="1114"/>
      <c r="RGK208" s="1114"/>
      <c r="RGL208" s="1114"/>
      <c r="RGM208" s="1114"/>
      <c r="RGN208" s="1114"/>
      <c r="RGO208" s="1114"/>
      <c r="RGP208" s="1114"/>
      <c r="RGQ208" s="1114"/>
      <c r="RGR208" s="1114"/>
      <c r="RGS208" s="1114"/>
      <c r="RGT208" s="1114"/>
      <c r="RGU208" s="1114"/>
      <c r="RGV208" s="1114"/>
      <c r="RGW208" s="1114"/>
      <c r="RGX208" s="1114"/>
      <c r="RGY208" s="1114"/>
      <c r="RGZ208" s="1114"/>
      <c r="RHA208" s="1114"/>
      <c r="RHB208" s="1114"/>
      <c r="RHC208" s="1114"/>
      <c r="RHD208" s="1114"/>
      <c r="RHE208" s="1114"/>
      <c r="RHF208" s="1114"/>
      <c r="RHG208" s="1114"/>
      <c r="RHH208" s="1114"/>
      <c r="RHI208" s="1114"/>
      <c r="RHJ208" s="1114"/>
      <c r="RHK208" s="1114"/>
      <c r="RHL208" s="1114"/>
      <c r="RHM208" s="1114"/>
      <c r="RHN208" s="1114"/>
      <c r="RHO208" s="1114"/>
      <c r="RHP208" s="1114"/>
      <c r="RHQ208" s="1114"/>
      <c r="RHR208" s="1114"/>
      <c r="RHS208" s="1114"/>
      <c r="RHT208" s="1114"/>
      <c r="RHU208" s="1114"/>
      <c r="RHV208" s="1114"/>
      <c r="RHW208" s="1114"/>
      <c r="RHX208" s="1114"/>
      <c r="RHY208" s="1114"/>
      <c r="RHZ208" s="1114"/>
      <c r="RIA208" s="1114"/>
      <c r="RIB208" s="1114"/>
      <c r="RIC208" s="1114"/>
      <c r="RID208" s="1114"/>
      <c r="RIE208" s="1114"/>
      <c r="RIF208" s="1114"/>
      <c r="RIG208" s="1114"/>
      <c r="RIH208" s="1114"/>
      <c r="RII208" s="1114"/>
      <c r="RIJ208" s="1114"/>
      <c r="RIK208" s="1114"/>
      <c r="RIL208" s="1114"/>
      <c r="RIM208" s="1114"/>
      <c r="RIN208" s="1114"/>
      <c r="RIO208" s="1114"/>
      <c r="RIP208" s="1114"/>
      <c r="RIQ208" s="1114"/>
      <c r="RIR208" s="1114"/>
      <c r="RIS208" s="1114"/>
      <c r="RIT208" s="1114"/>
      <c r="RIU208" s="1114"/>
      <c r="RIV208" s="1114"/>
      <c r="RIW208" s="1114"/>
      <c r="RIX208" s="1114"/>
      <c r="RIY208" s="1114"/>
      <c r="RIZ208" s="1114"/>
      <c r="RJA208" s="1114"/>
      <c r="RJB208" s="1114"/>
      <c r="RJC208" s="1114"/>
      <c r="RJD208" s="1114"/>
      <c r="RJE208" s="1114"/>
      <c r="RJF208" s="1114"/>
      <c r="RJG208" s="1114"/>
      <c r="RJH208" s="1114"/>
      <c r="RJI208" s="1114"/>
      <c r="RJJ208" s="1114"/>
      <c r="RJK208" s="1114"/>
      <c r="RJL208" s="1114"/>
      <c r="RJM208" s="1114"/>
      <c r="RJN208" s="1114"/>
      <c r="RJO208" s="1114"/>
      <c r="RJP208" s="1114"/>
      <c r="RJQ208" s="1114"/>
      <c r="RJR208" s="1114"/>
      <c r="RJS208" s="1114"/>
      <c r="RJT208" s="1114"/>
      <c r="RJU208" s="1114"/>
      <c r="RJV208" s="1114"/>
      <c r="RJW208" s="1114"/>
      <c r="RJX208" s="1114"/>
      <c r="RJY208" s="1114"/>
      <c r="RJZ208" s="1114"/>
      <c r="RKA208" s="1114"/>
      <c r="RKB208" s="1114"/>
      <c r="RKC208" s="1114"/>
      <c r="RKD208" s="1114"/>
      <c r="RKE208" s="1114"/>
      <c r="RKF208" s="1114"/>
      <c r="RKG208" s="1114"/>
      <c r="RKH208" s="1114"/>
      <c r="RKI208" s="1114"/>
      <c r="RKJ208" s="1114"/>
      <c r="RKK208" s="1114"/>
      <c r="RKL208" s="1114"/>
      <c r="RKM208" s="1114"/>
      <c r="RKN208" s="1114"/>
      <c r="RKO208" s="1114"/>
      <c r="RKP208" s="1114"/>
      <c r="RKQ208" s="1114"/>
      <c r="RKR208" s="1114"/>
      <c r="RKS208" s="1114"/>
      <c r="RKT208" s="1114"/>
      <c r="RKU208" s="1114"/>
      <c r="RKV208" s="1114"/>
      <c r="RKW208" s="1114"/>
      <c r="RKX208" s="1114"/>
      <c r="RKY208" s="1114"/>
      <c r="RKZ208" s="1114"/>
      <c r="RLA208" s="1114"/>
      <c r="RLB208" s="1114"/>
      <c r="RLC208" s="1114"/>
      <c r="RLD208" s="1114"/>
      <c r="RLE208" s="1114"/>
      <c r="RLF208" s="1114"/>
      <c r="RLG208" s="1114"/>
      <c r="RLH208" s="1114"/>
      <c r="RLI208" s="1114"/>
      <c r="RLJ208" s="1114"/>
      <c r="RLK208" s="1114"/>
      <c r="RLL208" s="1114"/>
      <c r="RLM208" s="1114"/>
      <c r="RLN208" s="1114"/>
      <c r="RLO208" s="1114"/>
      <c r="RLP208" s="1114"/>
      <c r="RLQ208" s="1114"/>
      <c r="RLR208" s="1114"/>
      <c r="RLS208" s="1114"/>
      <c r="RLT208" s="1114"/>
      <c r="RLU208" s="1114"/>
      <c r="RLV208" s="1114"/>
      <c r="RLW208" s="1114"/>
      <c r="RLX208" s="1114"/>
      <c r="RLY208" s="1114"/>
      <c r="RLZ208" s="1114"/>
      <c r="RMA208" s="1114"/>
      <c r="RMB208" s="1114"/>
      <c r="RMC208" s="1114"/>
      <c r="RMD208" s="1114"/>
      <c r="RME208" s="1114"/>
      <c r="RMF208" s="1114"/>
      <c r="RMG208" s="1114"/>
      <c r="RMH208" s="1114"/>
      <c r="RMI208" s="1114"/>
      <c r="RMJ208" s="1114"/>
      <c r="RMK208" s="1114"/>
      <c r="RML208" s="1114"/>
      <c r="RMM208" s="1114"/>
      <c r="RMN208" s="1114"/>
      <c r="RMO208" s="1114"/>
      <c r="RMP208" s="1114"/>
      <c r="RMQ208" s="1114"/>
      <c r="RMR208" s="1114"/>
      <c r="RMS208" s="1114"/>
      <c r="RMT208" s="1114"/>
      <c r="RMU208" s="1114"/>
      <c r="RMV208" s="1114"/>
      <c r="RMW208" s="1114"/>
      <c r="RMX208" s="1114"/>
      <c r="RMY208" s="1114"/>
      <c r="RMZ208" s="1114"/>
      <c r="RNA208" s="1114"/>
      <c r="RNB208" s="1114"/>
      <c r="RNC208" s="1114"/>
      <c r="RND208" s="1114"/>
      <c r="RNE208" s="1114"/>
      <c r="RNF208" s="1114"/>
      <c r="RNG208" s="1114"/>
      <c r="RNH208" s="1114"/>
      <c r="RNI208" s="1114"/>
      <c r="RNJ208" s="1114"/>
      <c r="RNK208" s="1114"/>
      <c r="RNL208" s="1114"/>
      <c r="RNM208" s="1114"/>
      <c r="RNN208" s="1114"/>
      <c r="RNO208" s="1114"/>
      <c r="RNP208" s="1114"/>
      <c r="RNQ208" s="1114"/>
      <c r="RNR208" s="1114"/>
      <c r="RNS208" s="1114"/>
      <c r="RNT208" s="1114"/>
      <c r="RNU208" s="1114"/>
      <c r="RNV208" s="1114"/>
      <c r="RNW208" s="1114"/>
      <c r="RNX208" s="1114"/>
      <c r="RNY208" s="1114"/>
      <c r="RNZ208" s="1114"/>
      <c r="ROA208" s="1114"/>
      <c r="ROB208" s="1114"/>
      <c r="ROC208" s="1114"/>
      <c r="ROD208" s="1114"/>
      <c r="ROE208" s="1114"/>
      <c r="ROF208" s="1114"/>
      <c r="ROG208" s="1114"/>
      <c r="ROH208" s="1114"/>
      <c r="ROI208" s="1114"/>
      <c r="ROJ208" s="1114"/>
      <c r="ROK208" s="1114"/>
      <c r="ROL208" s="1114"/>
      <c r="ROM208" s="1114"/>
      <c r="RON208" s="1114"/>
      <c r="ROO208" s="1114"/>
      <c r="ROP208" s="1114"/>
      <c r="ROQ208" s="1114"/>
      <c r="ROR208" s="1114"/>
      <c r="ROS208" s="1114"/>
      <c r="ROT208" s="1114"/>
      <c r="ROU208" s="1114"/>
      <c r="ROV208" s="1114"/>
      <c r="ROW208" s="1114"/>
      <c r="ROX208" s="1114"/>
      <c r="ROY208" s="1114"/>
      <c r="ROZ208" s="1114"/>
      <c r="RPA208" s="1114"/>
      <c r="RPB208" s="1114"/>
      <c r="RPC208" s="1114"/>
      <c r="RPD208" s="1114"/>
      <c r="RPE208" s="1114"/>
      <c r="RPF208" s="1114"/>
      <c r="RPG208" s="1114"/>
      <c r="RPH208" s="1114"/>
      <c r="RPI208" s="1114"/>
      <c r="RPJ208" s="1114"/>
      <c r="RPK208" s="1114"/>
      <c r="RPL208" s="1114"/>
      <c r="RPM208" s="1114"/>
      <c r="RPN208" s="1114"/>
      <c r="RPO208" s="1114"/>
      <c r="RPP208" s="1114"/>
      <c r="RPQ208" s="1114"/>
      <c r="RPR208" s="1114"/>
      <c r="RPS208" s="1114"/>
      <c r="RPT208" s="1114"/>
      <c r="RPU208" s="1114"/>
      <c r="RPV208" s="1114"/>
      <c r="RPW208" s="1114"/>
      <c r="RPX208" s="1114"/>
      <c r="RPY208" s="1114"/>
      <c r="RPZ208" s="1114"/>
      <c r="RQA208" s="1114"/>
      <c r="RQB208" s="1114"/>
      <c r="RQC208" s="1114"/>
      <c r="RQD208" s="1114"/>
      <c r="RQE208" s="1114"/>
      <c r="RQF208" s="1114"/>
      <c r="RQG208" s="1114"/>
      <c r="RQH208" s="1114"/>
      <c r="RQI208" s="1114"/>
      <c r="RQJ208" s="1114"/>
      <c r="RQK208" s="1114"/>
      <c r="RQL208" s="1114"/>
      <c r="RQM208" s="1114"/>
      <c r="RQN208" s="1114"/>
      <c r="RQO208" s="1114"/>
      <c r="RQP208" s="1114"/>
      <c r="RQQ208" s="1114"/>
      <c r="RQR208" s="1114"/>
      <c r="RQS208" s="1114"/>
      <c r="RQT208" s="1114"/>
      <c r="RQU208" s="1114"/>
      <c r="RQV208" s="1114"/>
      <c r="RQW208" s="1114"/>
      <c r="RQX208" s="1114"/>
      <c r="RQY208" s="1114"/>
      <c r="RQZ208" s="1114"/>
      <c r="RRA208" s="1114"/>
      <c r="RRB208" s="1114"/>
      <c r="RRC208" s="1114"/>
      <c r="RRD208" s="1114"/>
      <c r="RRE208" s="1114"/>
      <c r="RRF208" s="1114"/>
      <c r="RRG208" s="1114"/>
      <c r="RRH208" s="1114"/>
      <c r="RRI208" s="1114"/>
      <c r="RRJ208" s="1114"/>
      <c r="RRK208" s="1114"/>
      <c r="RRL208" s="1114"/>
      <c r="RRM208" s="1114"/>
      <c r="RRN208" s="1114"/>
      <c r="RRO208" s="1114"/>
      <c r="RRP208" s="1114"/>
      <c r="RRQ208" s="1114"/>
      <c r="RRR208" s="1114"/>
      <c r="RRS208" s="1114"/>
      <c r="RRT208" s="1114"/>
      <c r="RRU208" s="1114"/>
      <c r="RRV208" s="1114"/>
      <c r="RRW208" s="1114"/>
      <c r="RRX208" s="1114"/>
      <c r="RRY208" s="1114"/>
      <c r="RRZ208" s="1114"/>
      <c r="RSA208" s="1114"/>
      <c r="RSB208" s="1114"/>
      <c r="RSC208" s="1114"/>
      <c r="RSD208" s="1114"/>
      <c r="RSE208" s="1114"/>
      <c r="RSF208" s="1114"/>
      <c r="RSG208" s="1114"/>
      <c r="RSH208" s="1114"/>
      <c r="RSI208" s="1114"/>
      <c r="RSJ208" s="1114"/>
      <c r="RSK208" s="1114"/>
      <c r="RSL208" s="1114"/>
      <c r="RSM208" s="1114"/>
      <c r="RSN208" s="1114"/>
      <c r="RSO208" s="1114"/>
      <c r="RSP208" s="1114"/>
      <c r="RSQ208" s="1114"/>
      <c r="RSR208" s="1114"/>
      <c r="RSS208" s="1114"/>
      <c r="RST208" s="1114"/>
      <c r="RSU208" s="1114"/>
      <c r="RSV208" s="1114"/>
      <c r="RSW208" s="1114"/>
      <c r="RSX208" s="1114"/>
      <c r="RSY208" s="1114"/>
      <c r="RSZ208" s="1114"/>
      <c r="RTA208" s="1114"/>
      <c r="RTB208" s="1114"/>
      <c r="RTC208" s="1114"/>
      <c r="RTD208" s="1114"/>
      <c r="RTE208" s="1114"/>
      <c r="RTF208" s="1114"/>
      <c r="RTG208" s="1114"/>
      <c r="RTH208" s="1114"/>
      <c r="RTI208" s="1114"/>
      <c r="RTJ208" s="1114"/>
      <c r="RTK208" s="1114"/>
      <c r="RTL208" s="1114"/>
      <c r="RTM208" s="1114"/>
      <c r="RTN208" s="1114"/>
      <c r="RTO208" s="1114"/>
      <c r="RTP208" s="1114"/>
      <c r="RTQ208" s="1114"/>
      <c r="RTR208" s="1114"/>
      <c r="RTS208" s="1114"/>
      <c r="RTT208" s="1114"/>
      <c r="RTU208" s="1114"/>
      <c r="RTV208" s="1114"/>
      <c r="RTW208" s="1114"/>
      <c r="RTX208" s="1114"/>
      <c r="RTY208" s="1114"/>
      <c r="RTZ208" s="1114"/>
      <c r="RUA208" s="1114"/>
      <c r="RUB208" s="1114"/>
      <c r="RUC208" s="1114"/>
      <c r="RUD208" s="1114"/>
      <c r="RUE208" s="1114"/>
      <c r="RUF208" s="1114"/>
      <c r="RUG208" s="1114"/>
      <c r="RUH208" s="1114"/>
      <c r="RUI208" s="1114"/>
      <c r="RUJ208" s="1114"/>
      <c r="RUK208" s="1114"/>
      <c r="RUL208" s="1114"/>
      <c r="RUM208" s="1114"/>
      <c r="RUN208" s="1114"/>
      <c r="RUO208" s="1114"/>
      <c r="RUP208" s="1114"/>
      <c r="RUQ208" s="1114"/>
      <c r="RUR208" s="1114"/>
      <c r="RUS208" s="1114"/>
      <c r="RUT208" s="1114"/>
      <c r="RUU208" s="1114"/>
      <c r="RUV208" s="1114"/>
      <c r="RUW208" s="1114"/>
      <c r="RUX208" s="1114"/>
      <c r="RUY208" s="1114"/>
      <c r="RUZ208" s="1114"/>
      <c r="RVA208" s="1114"/>
      <c r="RVB208" s="1114"/>
      <c r="RVC208" s="1114"/>
      <c r="RVD208" s="1114"/>
      <c r="RVE208" s="1114"/>
      <c r="RVF208" s="1114"/>
      <c r="RVG208" s="1114"/>
      <c r="RVH208" s="1114"/>
      <c r="RVI208" s="1114"/>
      <c r="RVJ208" s="1114"/>
      <c r="RVK208" s="1114"/>
      <c r="RVL208" s="1114"/>
      <c r="RVM208" s="1114"/>
      <c r="RVN208" s="1114"/>
      <c r="RVO208" s="1114"/>
      <c r="RVP208" s="1114"/>
      <c r="RVQ208" s="1114"/>
      <c r="RVR208" s="1114"/>
      <c r="RVS208" s="1114"/>
      <c r="RVT208" s="1114"/>
      <c r="RVU208" s="1114"/>
      <c r="RVV208" s="1114"/>
      <c r="RVW208" s="1114"/>
      <c r="RVX208" s="1114"/>
      <c r="RVY208" s="1114"/>
      <c r="RVZ208" s="1114"/>
      <c r="RWA208" s="1114"/>
      <c r="RWB208" s="1114"/>
      <c r="RWC208" s="1114"/>
      <c r="RWD208" s="1114"/>
      <c r="RWE208" s="1114"/>
      <c r="RWF208" s="1114"/>
      <c r="RWG208" s="1114"/>
      <c r="RWH208" s="1114"/>
      <c r="RWI208" s="1114"/>
      <c r="RWJ208" s="1114"/>
      <c r="RWK208" s="1114"/>
      <c r="RWL208" s="1114"/>
      <c r="RWM208" s="1114"/>
      <c r="RWN208" s="1114"/>
      <c r="RWO208" s="1114"/>
      <c r="RWP208" s="1114"/>
      <c r="RWQ208" s="1114"/>
      <c r="RWR208" s="1114"/>
      <c r="RWS208" s="1114"/>
      <c r="RWT208" s="1114"/>
      <c r="RWU208" s="1114"/>
      <c r="RWV208" s="1114"/>
      <c r="RWW208" s="1114"/>
      <c r="RWX208" s="1114"/>
      <c r="RWY208" s="1114"/>
      <c r="RWZ208" s="1114"/>
      <c r="RXA208" s="1114"/>
      <c r="RXB208" s="1114"/>
      <c r="RXC208" s="1114"/>
      <c r="RXD208" s="1114"/>
      <c r="RXE208" s="1114"/>
      <c r="RXF208" s="1114"/>
      <c r="RXG208" s="1114"/>
      <c r="RXH208" s="1114"/>
      <c r="RXI208" s="1114"/>
      <c r="RXJ208" s="1114"/>
      <c r="RXK208" s="1114"/>
      <c r="RXL208" s="1114"/>
      <c r="RXM208" s="1114"/>
      <c r="RXN208" s="1114"/>
      <c r="RXO208" s="1114"/>
      <c r="RXP208" s="1114"/>
      <c r="RXQ208" s="1114"/>
      <c r="RXR208" s="1114"/>
      <c r="RXS208" s="1114"/>
      <c r="RXT208" s="1114"/>
      <c r="RXU208" s="1114"/>
      <c r="RXV208" s="1114"/>
      <c r="RXW208" s="1114"/>
      <c r="RXX208" s="1114"/>
      <c r="RXY208" s="1114"/>
      <c r="RXZ208" s="1114"/>
      <c r="RYA208" s="1114"/>
      <c r="RYB208" s="1114"/>
      <c r="RYC208" s="1114"/>
      <c r="RYD208" s="1114"/>
      <c r="RYE208" s="1114"/>
      <c r="RYF208" s="1114"/>
      <c r="RYG208" s="1114"/>
      <c r="RYH208" s="1114"/>
      <c r="RYI208" s="1114"/>
      <c r="RYJ208" s="1114"/>
      <c r="RYK208" s="1114"/>
      <c r="RYL208" s="1114"/>
      <c r="RYM208" s="1114"/>
      <c r="RYN208" s="1114"/>
      <c r="RYO208" s="1114"/>
      <c r="RYP208" s="1114"/>
      <c r="RYQ208" s="1114"/>
      <c r="RYR208" s="1114"/>
      <c r="RYS208" s="1114"/>
      <c r="RYT208" s="1114"/>
      <c r="RYU208" s="1114"/>
      <c r="RYV208" s="1114"/>
      <c r="RYW208" s="1114"/>
      <c r="RYX208" s="1114"/>
      <c r="RYY208" s="1114"/>
      <c r="RYZ208" s="1114"/>
      <c r="RZA208" s="1114"/>
      <c r="RZB208" s="1114"/>
      <c r="RZC208" s="1114"/>
      <c r="RZD208" s="1114"/>
      <c r="RZE208" s="1114"/>
      <c r="RZF208" s="1114"/>
      <c r="RZG208" s="1114"/>
      <c r="RZH208" s="1114"/>
      <c r="RZI208" s="1114"/>
      <c r="RZJ208" s="1114"/>
      <c r="RZK208" s="1114"/>
      <c r="RZL208" s="1114"/>
      <c r="RZM208" s="1114"/>
      <c r="RZN208" s="1114"/>
      <c r="RZO208" s="1114"/>
      <c r="RZP208" s="1114"/>
      <c r="RZQ208" s="1114"/>
      <c r="RZR208" s="1114"/>
      <c r="RZS208" s="1114"/>
      <c r="RZT208" s="1114"/>
      <c r="RZU208" s="1114"/>
      <c r="RZV208" s="1114"/>
      <c r="RZW208" s="1114"/>
      <c r="RZX208" s="1114"/>
      <c r="RZY208" s="1114"/>
      <c r="RZZ208" s="1114"/>
      <c r="SAA208" s="1114"/>
      <c r="SAB208" s="1114"/>
      <c r="SAC208" s="1114"/>
      <c r="SAD208" s="1114"/>
      <c r="SAE208" s="1114"/>
      <c r="SAF208" s="1114"/>
      <c r="SAG208" s="1114"/>
      <c r="SAH208" s="1114"/>
      <c r="SAI208" s="1114"/>
      <c r="SAJ208" s="1114"/>
      <c r="SAK208" s="1114"/>
      <c r="SAL208" s="1114"/>
      <c r="SAM208" s="1114"/>
      <c r="SAN208" s="1114"/>
      <c r="SAO208" s="1114"/>
      <c r="SAP208" s="1114"/>
      <c r="SAQ208" s="1114"/>
      <c r="SAR208" s="1114"/>
      <c r="SAS208" s="1114"/>
      <c r="SAT208" s="1114"/>
      <c r="SAU208" s="1114"/>
      <c r="SAV208" s="1114"/>
      <c r="SAW208" s="1114"/>
      <c r="SAX208" s="1114"/>
      <c r="SAY208" s="1114"/>
      <c r="SAZ208" s="1114"/>
      <c r="SBA208" s="1114"/>
      <c r="SBB208" s="1114"/>
      <c r="SBC208" s="1114"/>
      <c r="SBD208" s="1114"/>
      <c r="SBE208" s="1114"/>
      <c r="SBF208" s="1114"/>
      <c r="SBG208" s="1114"/>
      <c r="SBH208" s="1114"/>
      <c r="SBI208" s="1114"/>
      <c r="SBJ208" s="1114"/>
      <c r="SBK208" s="1114"/>
      <c r="SBL208" s="1114"/>
      <c r="SBM208" s="1114"/>
      <c r="SBN208" s="1114"/>
      <c r="SBO208" s="1114"/>
      <c r="SBP208" s="1114"/>
      <c r="SBQ208" s="1114"/>
      <c r="SBR208" s="1114"/>
      <c r="SBS208" s="1114"/>
      <c r="SBT208" s="1114"/>
      <c r="SBU208" s="1114"/>
      <c r="SBV208" s="1114"/>
      <c r="SBW208" s="1114"/>
      <c r="SBX208" s="1114"/>
      <c r="SBY208" s="1114"/>
      <c r="SBZ208" s="1114"/>
      <c r="SCA208" s="1114"/>
      <c r="SCB208" s="1114"/>
      <c r="SCC208" s="1114"/>
      <c r="SCD208" s="1114"/>
      <c r="SCE208" s="1114"/>
      <c r="SCF208" s="1114"/>
      <c r="SCG208" s="1114"/>
      <c r="SCH208" s="1114"/>
      <c r="SCI208" s="1114"/>
      <c r="SCJ208" s="1114"/>
      <c r="SCK208" s="1114"/>
      <c r="SCL208" s="1114"/>
      <c r="SCM208" s="1114"/>
      <c r="SCN208" s="1114"/>
      <c r="SCO208" s="1114"/>
      <c r="SCP208" s="1114"/>
      <c r="SCQ208" s="1114"/>
      <c r="SCR208" s="1114"/>
      <c r="SCS208" s="1114"/>
      <c r="SCT208" s="1114"/>
      <c r="SCU208" s="1114"/>
      <c r="SCV208" s="1114"/>
      <c r="SCW208" s="1114"/>
      <c r="SCX208" s="1114"/>
      <c r="SCY208" s="1114"/>
      <c r="SCZ208" s="1114"/>
      <c r="SDA208" s="1114"/>
      <c r="SDB208" s="1114"/>
      <c r="SDC208" s="1114"/>
      <c r="SDD208" s="1114"/>
      <c r="SDE208" s="1114"/>
      <c r="SDF208" s="1114"/>
      <c r="SDG208" s="1114"/>
      <c r="SDH208" s="1114"/>
      <c r="SDI208" s="1114"/>
      <c r="SDJ208" s="1114"/>
      <c r="SDK208" s="1114"/>
      <c r="SDL208" s="1114"/>
      <c r="SDM208" s="1114"/>
      <c r="SDN208" s="1114"/>
      <c r="SDO208" s="1114"/>
      <c r="SDP208" s="1114"/>
      <c r="SDQ208" s="1114"/>
      <c r="SDR208" s="1114"/>
      <c r="SDS208" s="1114"/>
      <c r="SDT208" s="1114"/>
      <c r="SDU208" s="1114"/>
      <c r="SDV208" s="1114"/>
      <c r="SDW208" s="1114"/>
      <c r="SDX208" s="1114"/>
      <c r="SDY208" s="1114"/>
      <c r="SDZ208" s="1114"/>
      <c r="SEA208" s="1114"/>
      <c r="SEB208" s="1114"/>
      <c r="SEC208" s="1114"/>
      <c r="SED208" s="1114"/>
      <c r="SEE208" s="1114"/>
      <c r="SEF208" s="1114"/>
      <c r="SEG208" s="1114"/>
      <c r="SEH208" s="1114"/>
      <c r="SEI208" s="1114"/>
      <c r="SEJ208" s="1114"/>
      <c r="SEK208" s="1114"/>
      <c r="SEL208" s="1114"/>
      <c r="SEM208" s="1114"/>
      <c r="SEN208" s="1114"/>
      <c r="SEO208" s="1114"/>
      <c r="SEP208" s="1114"/>
      <c r="SEQ208" s="1114"/>
      <c r="SER208" s="1114"/>
      <c r="SES208" s="1114"/>
      <c r="SET208" s="1114"/>
      <c r="SEU208" s="1114"/>
      <c r="SEV208" s="1114"/>
      <c r="SEW208" s="1114"/>
      <c r="SEX208" s="1114"/>
      <c r="SEY208" s="1114"/>
      <c r="SEZ208" s="1114"/>
      <c r="SFA208" s="1114"/>
      <c r="SFB208" s="1114"/>
      <c r="SFC208" s="1114"/>
      <c r="SFD208" s="1114"/>
      <c r="SFE208" s="1114"/>
      <c r="SFF208" s="1114"/>
      <c r="SFG208" s="1114"/>
      <c r="SFH208" s="1114"/>
      <c r="SFI208" s="1114"/>
      <c r="SFJ208" s="1114"/>
      <c r="SFK208" s="1114"/>
      <c r="SFL208" s="1114"/>
      <c r="SFM208" s="1114"/>
      <c r="SFN208" s="1114"/>
      <c r="SFO208" s="1114"/>
      <c r="SFP208" s="1114"/>
      <c r="SFQ208" s="1114"/>
      <c r="SFR208" s="1114"/>
      <c r="SFS208" s="1114"/>
      <c r="SFT208" s="1114"/>
      <c r="SFU208" s="1114"/>
      <c r="SFV208" s="1114"/>
      <c r="SFW208" s="1114"/>
      <c r="SFX208" s="1114"/>
      <c r="SFY208" s="1114"/>
      <c r="SFZ208" s="1114"/>
      <c r="SGA208" s="1114"/>
      <c r="SGB208" s="1114"/>
      <c r="SGC208" s="1114"/>
      <c r="SGD208" s="1114"/>
      <c r="SGE208" s="1114"/>
      <c r="SGF208" s="1114"/>
      <c r="SGG208" s="1114"/>
      <c r="SGH208" s="1114"/>
      <c r="SGI208" s="1114"/>
      <c r="SGJ208" s="1114"/>
      <c r="SGK208" s="1114"/>
      <c r="SGL208" s="1114"/>
      <c r="SGM208" s="1114"/>
      <c r="SGN208" s="1114"/>
      <c r="SGO208" s="1114"/>
      <c r="SGP208" s="1114"/>
      <c r="SGQ208" s="1114"/>
      <c r="SGR208" s="1114"/>
      <c r="SGS208" s="1114"/>
      <c r="SGT208" s="1114"/>
      <c r="SGU208" s="1114"/>
      <c r="SGV208" s="1114"/>
      <c r="SGW208" s="1114"/>
      <c r="SGX208" s="1114"/>
      <c r="SGY208" s="1114"/>
      <c r="SGZ208" s="1114"/>
      <c r="SHA208" s="1114"/>
      <c r="SHB208" s="1114"/>
      <c r="SHC208" s="1114"/>
      <c r="SHD208" s="1114"/>
      <c r="SHE208" s="1114"/>
      <c r="SHF208" s="1114"/>
      <c r="SHG208" s="1114"/>
      <c r="SHH208" s="1114"/>
      <c r="SHI208" s="1114"/>
      <c r="SHJ208" s="1114"/>
      <c r="SHK208" s="1114"/>
      <c r="SHL208" s="1114"/>
      <c r="SHM208" s="1114"/>
      <c r="SHN208" s="1114"/>
      <c r="SHO208" s="1114"/>
      <c r="SHP208" s="1114"/>
      <c r="SHQ208" s="1114"/>
      <c r="SHR208" s="1114"/>
      <c r="SHS208" s="1114"/>
      <c r="SHT208" s="1114"/>
      <c r="SHU208" s="1114"/>
      <c r="SHV208" s="1114"/>
      <c r="SHW208" s="1114"/>
      <c r="SHX208" s="1114"/>
      <c r="SHY208" s="1114"/>
      <c r="SHZ208" s="1114"/>
      <c r="SIA208" s="1114"/>
      <c r="SIB208" s="1114"/>
      <c r="SIC208" s="1114"/>
      <c r="SID208" s="1114"/>
      <c r="SIE208" s="1114"/>
      <c r="SIF208" s="1114"/>
      <c r="SIG208" s="1114"/>
      <c r="SIH208" s="1114"/>
      <c r="SII208" s="1114"/>
      <c r="SIJ208" s="1114"/>
      <c r="SIK208" s="1114"/>
      <c r="SIL208" s="1114"/>
      <c r="SIM208" s="1114"/>
      <c r="SIN208" s="1114"/>
      <c r="SIO208" s="1114"/>
      <c r="SIP208" s="1114"/>
      <c r="SIQ208" s="1114"/>
      <c r="SIR208" s="1114"/>
      <c r="SIS208" s="1114"/>
      <c r="SIT208" s="1114"/>
      <c r="SIU208" s="1114"/>
      <c r="SIV208" s="1114"/>
      <c r="SIW208" s="1114"/>
      <c r="SIX208" s="1114"/>
      <c r="SIY208" s="1114"/>
      <c r="SIZ208" s="1114"/>
      <c r="SJA208" s="1114"/>
      <c r="SJB208" s="1114"/>
      <c r="SJC208" s="1114"/>
      <c r="SJD208" s="1114"/>
      <c r="SJE208" s="1114"/>
      <c r="SJF208" s="1114"/>
      <c r="SJG208" s="1114"/>
      <c r="SJH208" s="1114"/>
      <c r="SJI208" s="1114"/>
      <c r="SJJ208" s="1114"/>
      <c r="SJK208" s="1114"/>
      <c r="SJL208" s="1114"/>
      <c r="SJM208" s="1114"/>
      <c r="SJN208" s="1114"/>
      <c r="SJO208" s="1114"/>
      <c r="SJP208" s="1114"/>
      <c r="SJQ208" s="1114"/>
      <c r="SJR208" s="1114"/>
      <c r="SJS208" s="1114"/>
      <c r="SJT208" s="1114"/>
      <c r="SJU208" s="1114"/>
      <c r="SJV208" s="1114"/>
      <c r="SJW208" s="1114"/>
      <c r="SJX208" s="1114"/>
      <c r="SJY208" s="1114"/>
      <c r="SJZ208" s="1114"/>
      <c r="SKA208" s="1114"/>
      <c r="SKB208" s="1114"/>
      <c r="SKC208" s="1114"/>
      <c r="SKD208" s="1114"/>
      <c r="SKE208" s="1114"/>
      <c r="SKF208" s="1114"/>
      <c r="SKG208" s="1114"/>
      <c r="SKH208" s="1114"/>
      <c r="SKI208" s="1114"/>
      <c r="SKJ208" s="1114"/>
      <c r="SKK208" s="1114"/>
      <c r="SKL208" s="1114"/>
      <c r="SKM208" s="1114"/>
      <c r="SKN208" s="1114"/>
      <c r="SKO208" s="1114"/>
      <c r="SKP208" s="1114"/>
      <c r="SKQ208" s="1114"/>
      <c r="SKR208" s="1114"/>
      <c r="SKS208" s="1114"/>
      <c r="SKT208" s="1114"/>
      <c r="SKU208" s="1114"/>
      <c r="SKV208" s="1114"/>
      <c r="SKW208" s="1114"/>
      <c r="SKX208" s="1114"/>
      <c r="SKY208" s="1114"/>
      <c r="SKZ208" s="1114"/>
      <c r="SLA208" s="1114"/>
      <c r="SLB208" s="1114"/>
      <c r="SLC208" s="1114"/>
      <c r="SLD208" s="1114"/>
      <c r="SLE208" s="1114"/>
      <c r="SLF208" s="1114"/>
      <c r="SLG208" s="1114"/>
      <c r="SLH208" s="1114"/>
      <c r="SLI208" s="1114"/>
      <c r="SLJ208" s="1114"/>
      <c r="SLK208" s="1114"/>
      <c r="SLL208" s="1114"/>
      <c r="SLM208" s="1114"/>
      <c r="SLN208" s="1114"/>
      <c r="SLO208" s="1114"/>
      <c r="SLP208" s="1114"/>
      <c r="SLQ208" s="1114"/>
      <c r="SLR208" s="1114"/>
      <c r="SLS208" s="1114"/>
      <c r="SLT208" s="1114"/>
      <c r="SLU208" s="1114"/>
      <c r="SLV208" s="1114"/>
      <c r="SLW208" s="1114"/>
      <c r="SLX208" s="1114"/>
      <c r="SLY208" s="1114"/>
      <c r="SLZ208" s="1114"/>
      <c r="SMA208" s="1114"/>
      <c r="SMB208" s="1114"/>
      <c r="SMC208" s="1114"/>
      <c r="SMD208" s="1114"/>
      <c r="SME208" s="1114"/>
      <c r="SMF208" s="1114"/>
      <c r="SMG208" s="1114"/>
      <c r="SMH208" s="1114"/>
      <c r="SMI208" s="1114"/>
      <c r="SMJ208" s="1114"/>
      <c r="SMK208" s="1114"/>
      <c r="SML208" s="1114"/>
      <c r="SMM208" s="1114"/>
      <c r="SMN208" s="1114"/>
      <c r="SMO208" s="1114"/>
      <c r="SMP208" s="1114"/>
      <c r="SMQ208" s="1114"/>
      <c r="SMR208" s="1114"/>
      <c r="SMS208" s="1114"/>
      <c r="SMT208" s="1114"/>
      <c r="SMU208" s="1114"/>
      <c r="SMV208" s="1114"/>
      <c r="SMW208" s="1114"/>
      <c r="SMX208" s="1114"/>
      <c r="SMY208" s="1114"/>
      <c r="SMZ208" s="1114"/>
      <c r="SNA208" s="1114"/>
      <c r="SNB208" s="1114"/>
      <c r="SNC208" s="1114"/>
      <c r="SND208" s="1114"/>
      <c r="SNE208" s="1114"/>
      <c r="SNF208" s="1114"/>
      <c r="SNG208" s="1114"/>
      <c r="SNH208" s="1114"/>
      <c r="SNI208" s="1114"/>
      <c r="SNJ208" s="1114"/>
      <c r="SNK208" s="1114"/>
      <c r="SNL208" s="1114"/>
      <c r="SNM208" s="1114"/>
      <c r="SNN208" s="1114"/>
      <c r="SNO208" s="1114"/>
      <c r="SNP208" s="1114"/>
      <c r="SNQ208" s="1114"/>
      <c r="SNR208" s="1114"/>
      <c r="SNS208" s="1114"/>
      <c r="SNT208" s="1114"/>
      <c r="SNU208" s="1114"/>
      <c r="SNV208" s="1114"/>
      <c r="SNW208" s="1114"/>
      <c r="SNX208" s="1114"/>
      <c r="SNY208" s="1114"/>
      <c r="SNZ208" s="1114"/>
      <c r="SOA208" s="1114"/>
      <c r="SOB208" s="1114"/>
      <c r="SOC208" s="1114"/>
      <c r="SOD208" s="1114"/>
      <c r="SOE208" s="1114"/>
      <c r="SOF208" s="1114"/>
      <c r="SOG208" s="1114"/>
      <c r="SOH208" s="1114"/>
      <c r="SOI208" s="1114"/>
      <c r="SOJ208" s="1114"/>
      <c r="SOK208" s="1114"/>
      <c r="SOL208" s="1114"/>
      <c r="SOM208" s="1114"/>
      <c r="SON208" s="1114"/>
      <c r="SOO208" s="1114"/>
      <c r="SOP208" s="1114"/>
      <c r="SOQ208" s="1114"/>
      <c r="SOR208" s="1114"/>
      <c r="SOS208" s="1114"/>
      <c r="SOT208" s="1114"/>
      <c r="SOU208" s="1114"/>
      <c r="SOV208" s="1114"/>
      <c r="SOW208" s="1114"/>
      <c r="SOX208" s="1114"/>
      <c r="SOY208" s="1114"/>
      <c r="SOZ208" s="1114"/>
      <c r="SPA208" s="1114"/>
      <c r="SPB208" s="1114"/>
      <c r="SPC208" s="1114"/>
      <c r="SPD208" s="1114"/>
      <c r="SPE208" s="1114"/>
      <c r="SPF208" s="1114"/>
      <c r="SPG208" s="1114"/>
      <c r="SPH208" s="1114"/>
      <c r="SPI208" s="1114"/>
      <c r="SPJ208" s="1114"/>
      <c r="SPK208" s="1114"/>
      <c r="SPL208" s="1114"/>
      <c r="SPM208" s="1114"/>
      <c r="SPN208" s="1114"/>
      <c r="SPO208" s="1114"/>
      <c r="SPP208" s="1114"/>
      <c r="SPQ208" s="1114"/>
      <c r="SPR208" s="1114"/>
      <c r="SPS208" s="1114"/>
      <c r="SPT208" s="1114"/>
      <c r="SPU208" s="1114"/>
      <c r="SPV208" s="1114"/>
      <c r="SPW208" s="1114"/>
      <c r="SPX208" s="1114"/>
      <c r="SPY208" s="1114"/>
      <c r="SPZ208" s="1114"/>
      <c r="SQA208" s="1114"/>
      <c r="SQB208" s="1114"/>
      <c r="SQC208" s="1114"/>
      <c r="SQD208" s="1114"/>
      <c r="SQE208" s="1114"/>
      <c r="SQF208" s="1114"/>
      <c r="SQG208" s="1114"/>
      <c r="SQH208" s="1114"/>
      <c r="SQI208" s="1114"/>
      <c r="SQJ208" s="1114"/>
      <c r="SQK208" s="1114"/>
      <c r="SQL208" s="1114"/>
      <c r="SQM208" s="1114"/>
      <c r="SQN208" s="1114"/>
      <c r="SQO208" s="1114"/>
      <c r="SQP208" s="1114"/>
      <c r="SQQ208" s="1114"/>
      <c r="SQR208" s="1114"/>
      <c r="SQS208" s="1114"/>
      <c r="SQT208" s="1114"/>
      <c r="SQU208" s="1114"/>
      <c r="SQV208" s="1114"/>
      <c r="SQW208" s="1114"/>
      <c r="SQX208" s="1114"/>
      <c r="SQY208" s="1114"/>
      <c r="SQZ208" s="1114"/>
      <c r="SRA208" s="1114"/>
      <c r="SRB208" s="1114"/>
      <c r="SRC208" s="1114"/>
      <c r="SRD208" s="1114"/>
      <c r="SRE208" s="1114"/>
      <c r="SRF208" s="1114"/>
      <c r="SRG208" s="1114"/>
      <c r="SRH208" s="1114"/>
      <c r="SRI208" s="1114"/>
      <c r="SRJ208" s="1114"/>
      <c r="SRK208" s="1114"/>
      <c r="SRL208" s="1114"/>
      <c r="SRM208" s="1114"/>
      <c r="SRN208" s="1114"/>
      <c r="SRO208" s="1114"/>
      <c r="SRP208" s="1114"/>
      <c r="SRQ208" s="1114"/>
      <c r="SRR208" s="1114"/>
      <c r="SRS208" s="1114"/>
      <c r="SRT208" s="1114"/>
      <c r="SRU208" s="1114"/>
      <c r="SRV208" s="1114"/>
      <c r="SRW208" s="1114"/>
      <c r="SRX208" s="1114"/>
      <c r="SRY208" s="1114"/>
      <c r="SRZ208" s="1114"/>
      <c r="SSA208" s="1114"/>
      <c r="SSB208" s="1114"/>
      <c r="SSC208" s="1114"/>
      <c r="SSD208" s="1114"/>
      <c r="SSE208" s="1114"/>
      <c r="SSF208" s="1114"/>
      <c r="SSG208" s="1114"/>
      <c r="SSH208" s="1114"/>
      <c r="SSI208" s="1114"/>
      <c r="SSJ208" s="1114"/>
      <c r="SSK208" s="1114"/>
      <c r="SSL208" s="1114"/>
      <c r="SSM208" s="1114"/>
      <c r="SSN208" s="1114"/>
      <c r="SSO208" s="1114"/>
      <c r="SSP208" s="1114"/>
      <c r="SSQ208" s="1114"/>
      <c r="SSR208" s="1114"/>
      <c r="SSS208" s="1114"/>
      <c r="SST208" s="1114"/>
      <c r="SSU208" s="1114"/>
      <c r="SSV208" s="1114"/>
      <c r="SSW208" s="1114"/>
      <c r="SSX208" s="1114"/>
      <c r="SSY208" s="1114"/>
      <c r="SSZ208" s="1114"/>
      <c r="STA208" s="1114"/>
      <c r="STB208" s="1114"/>
      <c r="STC208" s="1114"/>
      <c r="STD208" s="1114"/>
      <c r="STE208" s="1114"/>
      <c r="STF208" s="1114"/>
      <c r="STG208" s="1114"/>
      <c r="STH208" s="1114"/>
      <c r="STI208" s="1114"/>
      <c r="STJ208" s="1114"/>
      <c r="STK208" s="1114"/>
      <c r="STL208" s="1114"/>
      <c r="STM208" s="1114"/>
      <c r="STN208" s="1114"/>
      <c r="STO208" s="1114"/>
      <c r="STP208" s="1114"/>
      <c r="STQ208" s="1114"/>
      <c r="STR208" s="1114"/>
      <c r="STS208" s="1114"/>
      <c r="STT208" s="1114"/>
      <c r="STU208" s="1114"/>
      <c r="STV208" s="1114"/>
      <c r="STW208" s="1114"/>
      <c r="STX208" s="1114"/>
      <c r="STY208" s="1114"/>
      <c r="STZ208" s="1114"/>
      <c r="SUA208" s="1114"/>
      <c r="SUB208" s="1114"/>
      <c r="SUC208" s="1114"/>
      <c r="SUD208" s="1114"/>
      <c r="SUE208" s="1114"/>
      <c r="SUF208" s="1114"/>
      <c r="SUG208" s="1114"/>
      <c r="SUH208" s="1114"/>
      <c r="SUI208" s="1114"/>
      <c r="SUJ208" s="1114"/>
      <c r="SUK208" s="1114"/>
      <c r="SUL208" s="1114"/>
      <c r="SUM208" s="1114"/>
      <c r="SUN208" s="1114"/>
      <c r="SUO208" s="1114"/>
      <c r="SUP208" s="1114"/>
      <c r="SUQ208" s="1114"/>
      <c r="SUR208" s="1114"/>
      <c r="SUS208" s="1114"/>
      <c r="SUT208" s="1114"/>
      <c r="SUU208" s="1114"/>
      <c r="SUV208" s="1114"/>
      <c r="SUW208" s="1114"/>
      <c r="SUX208" s="1114"/>
      <c r="SUY208" s="1114"/>
      <c r="SUZ208" s="1114"/>
      <c r="SVA208" s="1114"/>
      <c r="SVB208" s="1114"/>
      <c r="SVC208" s="1114"/>
      <c r="SVD208" s="1114"/>
      <c r="SVE208" s="1114"/>
      <c r="SVF208" s="1114"/>
      <c r="SVG208" s="1114"/>
      <c r="SVH208" s="1114"/>
      <c r="SVI208" s="1114"/>
      <c r="SVJ208" s="1114"/>
      <c r="SVK208" s="1114"/>
      <c r="SVL208" s="1114"/>
      <c r="SVM208" s="1114"/>
      <c r="SVN208" s="1114"/>
      <c r="SVO208" s="1114"/>
      <c r="SVP208" s="1114"/>
      <c r="SVQ208" s="1114"/>
      <c r="SVR208" s="1114"/>
      <c r="SVS208" s="1114"/>
      <c r="SVT208" s="1114"/>
      <c r="SVU208" s="1114"/>
      <c r="SVV208" s="1114"/>
      <c r="SVW208" s="1114"/>
      <c r="SVX208" s="1114"/>
      <c r="SVY208" s="1114"/>
      <c r="SVZ208" s="1114"/>
      <c r="SWA208" s="1114"/>
      <c r="SWB208" s="1114"/>
      <c r="SWC208" s="1114"/>
      <c r="SWD208" s="1114"/>
      <c r="SWE208" s="1114"/>
      <c r="SWF208" s="1114"/>
      <c r="SWG208" s="1114"/>
      <c r="SWH208" s="1114"/>
      <c r="SWI208" s="1114"/>
      <c r="SWJ208" s="1114"/>
      <c r="SWK208" s="1114"/>
      <c r="SWL208" s="1114"/>
      <c r="SWM208" s="1114"/>
      <c r="SWN208" s="1114"/>
      <c r="SWO208" s="1114"/>
      <c r="SWP208" s="1114"/>
      <c r="SWQ208" s="1114"/>
      <c r="SWR208" s="1114"/>
      <c r="SWS208" s="1114"/>
      <c r="SWT208" s="1114"/>
      <c r="SWU208" s="1114"/>
      <c r="SWV208" s="1114"/>
      <c r="SWW208" s="1114"/>
      <c r="SWX208" s="1114"/>
      <c r="SWY208" s="1114"/>
      <c r="SWZ208" s="1114"/>
      <c r="SXA208" s="1114"/>
      <c r="SXB208" s="1114"/>
      <c r="SXC208" s="1114"/>
      <c r="SXD208" s="1114"/>
      <c r="SXE208" s="1114"/>
      <c r="SXF208" s="1114"/>
      <c r="SXG208" s="1114"/>
      <c r="SXH208" s="1114"/>
      <c r="SXI208" s="1114"/>
      <c r="SXJ208" s="1114"/>
      <c r="SXK208" s="1114"/>
      <c r="SXL208" s="1114"/>
      <c r="SXM208" s="1114"/>
      <c r="SXN208" s="1114"/>
      <c r="SXO208" s="1114"/>
      <c r="SXP208" s="1114"/>
      <c r="SXQ208" s="1114"/>
      <c r="SXR208" s="1114"/>
      <c r="SXS208" s="1114"/>
      <c r="SXT208" s="1114"/>
      <c r="SXU208" s="1114"/>
      <c r="SXV208" s="1114"/>
      <c r="SXW208" s="1114"/>
      <c r="SXX208" s="1114"/>
      <c r="SXY208" s="1114"/>
      <c r="SXZ208" s="1114"/>
      <c r="SYA208" s="1114"/>
      <c r="SYB208" s="1114"/>
      <c r="SYC208" s="1114"/>
      <c r="SYD208" s="1114"/>
      <c r="SYE208" s="1114"/>
      <c r="SYF208" s="1114"/>
      <c r="SYG208" s="1114"/>
      <c r="SYH208" s="1114"/>
      <c r="SYI208" s="1114"/>
      <c r="SYJ208" s="1114"/>
      <c r="SYK208" s="1114"/>
      <c r="SYL208" s="1114"/>
      <c r="SYM208" s="1114"/>
      <c r="SYN208" s="1114"/>
      <c r="SYO208" s="1114"/>
      <c r="SYP208" s="1114"/>
      <c r="SYQ208" s="1114"/>
      <c r="SYR208" s="1114"/>
      <c r="SYS208" s="1114"/>
      <c r="SYT208" s="1114"/>
      <c r="SYU208" s="1114"/>
      <c r="SYV208" s="1114"/>
      <c r="SYW208" s="1114"/>
      <c r="SYX208" s="1114"/>
      <c r="SYY208" s="1114"/>
      <c r="SYZ208" s="1114"/>
      <c r="SZA208" s="1114"/>
      <c r="SZB208" s="1114"/>
      <c r="SZC208" s="1114"/>
      <c r="SZD208" s="1114"/>
      <c r="SZE208" s="1114"/>
      <c r="SZF208" s="1114"/>
      <c r="SZG208" s="1114"/>
      <c r="SZH208" s="1114"/>
      <c r="SZI208" s="1114"/>
      <c r="SZJ208" s="1114"/>
      <c r="SZK208" s="1114"/>
      <c r="SZL208" s="1114"/>
      <c r="SZM208" s="1114"/>
      <c r="SZN208" s="1114"/>
      <c r="SZO208" s="1114"/>
      <c r="SZP208" s="1114"/>
      <c r="SZQ208" s="1114"/>
      <c r="SZR208" s="1114"/>
      <c r="SZS208" s="1114"/>
      <c r="SZT208" s="1114"/>
      <c r="SZU208" s="1114"/>
      <c r="SZV208" s="1114"/>
      <c r="SZW208" s="1114"/>
      <c r="SZX208" s="1114"/>
      <c r="SZY208" s="1114"/>
      <c r="SZZ208" s="1114"/>
      <c r="TAA208" s="1114"/>
      <c r="TAB208" s="1114"/>
      <c r="TAC208" s="1114"/>
      <c r="TAD208" s="1114"/>
      <c r="TAE208" s="1114"/>
      <c r="TAF208" s="1114"/>
      <c r="TAG208" s="1114"/>
      <c r="TAH208" s="1114"/>
      <c r="TAI208" s="1114"/>
      <c r="TAJ208" s="1114"/>
      <c r="TAK208" s="1114"/>
      <c r="TAL208" s="1114"/>
      <c r="TAM208" s="1114"/>
      <c r="TAN208" s="1114"/>
      <c r="TAO208" s="1114"/>
      <c r="TAP208" s="1114"/>
      <c r="TAQ208" s="1114"/>
      <c r="TAR208" s="1114"/>
      <c r="TAS208" s="1114"/>
      <c r="TAT208" s="1114"/>
      <c r="TAU208" s="1114"/>
      <c r="TAV208" s="1114"/>
      <c r="TAW208" s="1114"/>
      <c r="TAX208" s="1114"/>
      <c r="TAY208" s="1114"/>
      <c r="TAZ208" s="1114"/>
      <c r="TBA208" s="1114"/>
      <c r="TBB208" s="1114"/>
      <c r="TBC208" s="1114"/>
      <c r="TBD208" s="1114"/>
      <c r="TBE208" s="1114"/>
      <c r="TBF208" s="1114"/>
      <c r="TBG208" s="1114"/>
      <c r="TBH208" s="1114"/>
      <c r="TBI208" s="1114"/>
      <c r="TBJ208" s="1114"/>
      <c r="TBK208" s="1114"/>
      <c r="TBL208" s="1114"/>
      <c r="TBM208" s="1114"/>
      <c r="TBN208" s="1114"/>
      <c r="TBO208" s="1114"/>
      <c r="TBP208" s="1114"/>
      <c r="TBQ208" s="1114"/>
      <c r="TBR208" s="1114"/>
      <c r="TBS208" s="1114"/>
      <c r="TBT208" s="1114"/>
      <c r="TBU208" s="1114"/>
      <c r="TBV208" s="1114"/>
      <c r="TBW208" s="1114"/>
      <c r="TBX208" s="1114"/>
      <c r="TBY208" s="1114"/>
      <c r="TBZ208" s="1114"/>
      <c r="TCA208" s="1114"/>
      <c r="TCB208" s="1114"/>
      <c r="TCC208" s="1114"/>
      <c r="TCD208" s="1114"/>
      <c r="TCE208" s="1114"/>
      <c r="TCF208" s="1114"/>
      <c r="TCG208" s="1114"/>
      <c r="TCH208" s="1114"/>
      <c r="TCI208" s="1114"/>
      <c r="TCJ208" s="1114"/>
      <c r="TCK208" s="1114"/>
      <c r="TCL208" s="1114"/>
      <c r="TCM208" s="1114"/>
      <c r="TCN208" s="1114"/>
      <c r="TCO208" s="1114"/>
      <c r="TCP208" s="1114"/>
      <c r="TCQ208" s="1114"/>
      <c r="TCR208" s="1114"/>
      <c r="TCS208" s="1114"/>
      <c r="TCT208" s="1114"/>
      <c r="TCU208" s="1114"/>
      <c r="TCV208" s="1114"/>
      <c r="TCW208" s="1114"/>
      <c r="TCX208" s="1114"/>
      <c r="TCY208" s="1114"/>
      <c r="TCZ208" s="1114"/>
      <c r="TDA208" s="1114"/>
      <c r="TDB208" s="1114"/>
      <c r="TDC208" s="1114"/>
      <c r="TDD208" s="1114"/>
      <c r="TDE208" s="1114"/>
      <c r="TDF208" s="1114"/>
      <c r="TDG208" s="1114"/>
      <c r="TDH208" s="1114"/>
      <c r="TDI208" s="1114"/>
      <c r="TDJ208" s="1114"/>
      <c r="TDK208" s="1114"/>
      <c r="TDL208" s="1114"/>
      <c r="TDM208" s="1114"/>
      <c r="TDN208" s="1114"/>
      <c r="TDO208" s="1114"/>
      <c r="TDP208" s="1114"/>
      <c r="TDQ208" s="1114"/>
      <c r="TDR208" s="1114"/>
      <c r="TDS208" s="1114"/>
      <c r="TDT208" s="1114"/>
      <c r="TDU208" s="1114"/>
      <c r="TDV208" s="1114"/>
      <c r="TDW208" s="1114"/>
      <c r="TDX208" s="1114"/>
      <c r="TDY208" s="1114"/>
      <c r="TDZ208" s="1114"/>
      <c r="TEA208" s="1114"/>
      <c r="TEB208" s="1114"/>
      <c r="TEC208" s="1114"/>
      <c r="TED208" s="1114"/>
      <c r="TEE208" s="1114"/>
      <c r="TEF208" s="1114"/>
      <c r="TEG208" s="1114"/>
      <c r="TEH208" s="1114"/>
      <c r="TEI208" s="1114"/>
      <c r="TEJ208" s="1114"/>
      <c r="TEK208" s="1114"/>
      <c r="TEL208" s="1114"/>
      <c r="TEM208" s="1114"/>
      <c r="TEN208" s="1114"/>
      <c r="TEO208" s="1114"/>
      <c r="TEP208" s="1114"/>
      <c r="TEQ208" s="1114"/>
      <c r="TER208" s="1114"/>
      <c r="TES208" s="1114"/>
      <c r="TET208" s="1114"/>
      <c r="TEU208" s="1114"/>
      <c r="TEV208" s="1114"/>
      <c r="TEW208" s="1114"/>
      <c r="TEX208" s="1114"/>
      <c r="TEY208" s="1114"/>
      <c r="TEZ208" s="1114"/>
      <c r="TFA208" s="1114"/>
      <c r="TFB208" s="1114"/>
      <c r="TFC208" s="1114"/>
      <c r="TFD208" s="1114"/>
      <c r="TFE208" s="1114"/>
      <c r="TFF208" s="1114"/>
      <c r="TFG208" s="1114"/>
      <c r="TFH208" s="1114"/>
      <c r="TFI208" s="1114"/>
      <c r="TFJ208" s="1114"/>
      <c r="TFK208" s="1114"/>
      <c r="TFL208" s="1114"/>
      <c r="TFM208" s="1114"/>
      <c r="TFN208" s="1114"/>
      <c r="TFO208" s="1114"/>
      <c r="TFP208" s="1114"/>
      <c r="TFQ208" s="1114"/>
      <c r="TFR208" s="1114"/>
      <c r="TFS208" s="1114"/>
      <c r="TFT208" s="1114"/>
      <c r="TFU208" s="1114"/>
      <c r="TFV208" s="1114"/>
      <c r="TFW208" s="1114"/>
      <c r="TFX208" s="1114"/>
      <c r="TFY208" s="1114"/>
      <c r="TFZ208" s="1114"/>
      <c r="TGA208" s="1114"/>
      <c r="TGB208" s="1114"/>
      <c r="TGC208" s="1114"/>
      <c r="TGD208" s="1114"/>
      <c r="TGE208" s="1114"/>
      <c r="TGF208" s="1114"/>
      <c r="TGG208" s="1114"/>
      <c r="TGH208" s="1114"/>
      <c r="TGI208" s="1114"/>
      <c r="TGJ208" s="1114"/>
      <c r="TGK208" s="1114"/>
      <c r="TGL208" s="1114"/>
      <c r="TGM208" s="1114"/>
      <c r="TGN208" s="1114"/>
      <c r="TGO208" s="1114"/>
      <c r="TGP208" s="1114"/>
      <c r="TGQ208" s="1114"/>
      <c r="TGR208" s="1114"/>
      <c r="TGS208" s="1114"/>
      <c r="TGT208" s="1114"/>
      <c r="TGU208" s="1114"/>
      <c r="TGV208" s="1114"/>
      <c r="TGW208" s="1114"/>
      <c r="TGX208" s="1114"/>
      <c r="TGY208" s="1114"/>
      <c r="TGZ208" s="1114"/>
      <c r="THA208" s="1114"/>
      <c r="THB208" s="1114"/>
      <c r="THC208" s="1114"/>
      <c r="THD208" s="1114"/>
      <c r="THE208" s="1114"/>
      <c r="THF208" s="1114"/>
      <c r="THG208" s="1114"/>
      <c r="THH208" s="1114"/>
      <c r="THI208" s="1114"/>
      <c r="THJ208" s="1114"/>
      <c r="THK208" s="1114"/>
      <c r="THL208" s="1114"/>
      <c r="THM208" s="1114"/>
      <c r="THN208" s="1114"/>
      <c r="THO208" s="1114"/>
      <c r="THP208" s="1114"/>
      <c r="THQ208" s="1114"/>
      <c r="THR208" s="1114"/>
      <c r="THS208" s="1114"/>
      <c r="THT208" s="1114"/>
      <c r="THU208" s="1114"/>
      <c r="THV208" s="1114"/>
      <c r="THW208" s="1114"/>
      <c r="THX208" s="1114"/>
      <c r="THY208" s="1114"/>
      <c r="THZ208" s="1114"/>
      <c r="TIA208" s="1114"/>
      <c r="TIB208" s="1114"/>
      <c r="TIC208" s="1114"/>
      <c r="TID208" s="1114"/>
      <c r="TIE208" s="1114"/>
      <c r="TIF208" s="1114"/>
      <c r="TIG208" s="1114"/>
      <c r="TIH208" s="1114"/>
      <c r="TII208" s="1114"/>
      <c r="TIJ208" s="1114"/>
      <c r="TIK208" s="1114"/>
      <c r="TIL208" s="1114"/>
      <c r="TIM208" s="1114"/>
      <c r="TIN208" s="1114"/>
      <c r="TIO208" s="1114"/>
      <c r="TIP208" s="1114"/>
      <c r="TIQ208" s="1114"/>
      <c r="TIR208" s="1114"/>
      <c r="TIS208" s="1114"/>
      <c r="TIT208" s="1114"/>
      <c r="TIU208" s="1114"/>
      <c r="TIV208" s="1114"/>
      <c r="TIW208" s="1114"/>
      <c r="TIX208" s="1114"/>
      <c r="TIY208" s="1114"/>
      <c r="TIZ208" s="1114"/>
      <c r="TJA208" s="1114"/>
      <c r="TJB208" s="1114"/>
      <c r="TJC208" s="1114"/>
      <c r="TJD208" s="1114"/>
      <c r="TJE208" s="1114"/>
      <c r="TJF208" s="1114"/>
      <c r="TJG208" s="1114"/>
      <c r="TJH208" s="1114"/>
      <c r="TJI208" s="1114"/>
      <c r="TJJ208" s="1114"/>
      <c r="TJK208" s="1114"/>
      <c r="TJL208" s="1114"/>
      <c r="TJM208" s="1114"/>
      <c r="TJN208" s="1114"/>
      <c r="TJO208" s="1114"/>
      <c r="TJP208" s="1114"/>
      <c r="TJQ208" s="1114"/>
      <c r="TJR208" s="1114"/>
      <c r="TJS208" s="1114"/>
      <c r="TJT208" s="1114"/>
      <c r="TJU208" s="1114"/>
      <c r="TJV208" s="1114"/>
      <c r="TJW208" s="1114"/>
      <c r="TJX208" s="1114"/>
      <c r="TJY208" s="1114"/>
      <c r="TJZ208" s="1114"/>
      <c r="TKA208" s="1114"/>
      <c r="TKB208" s="1114"/>
      <c r="TKC208" s="1114"/>
      <c r="TKD208" s="1114"/>
      <c r="TKE208" s="1114"/>
      <c r="TKF208" s="1114"/>
      <c r="TKG208" s="1114"/>
      <c r="TKH208" s="1114"/>
      <c r="TKI208" s="1114"/>
      <c r="TKJ208" s="1114"/>
      <c r="TKK208" s="1114"/>
      <c r="TKL208" s="1114"/>
      <c r="TKM208" s="1114"/>
      <c r="TKN208" s="1114"/>
      <c r="TKO208" s="1114"/>
      <c r="TKP208" s="1114"/>
      <c r="TKQ208" s="1114"/>
      <c r="TKR208" s="1114"/>
      <c r="TKS208" s="1114"/>
      <c r="TKT208" s="1114"/>
      <c r="TKU208" s="1114"/>
      <c r="TKV208" s="1114"/>
      <c r="TKW208" s="1114"/>
      <c r="TKX208" s="1114"/>
      <c r="TKY208" s="1114"/>
      <c r="TKZ208" s="1114"/>
      <c r="TLA208" s="1114"/>
      <c r="TLB208" s="1114"/>
      <c r="TLC208" s="1114"/>
      <c r="TLD208" s="1114"/>
      <c r="TLE208" s="1114"/>
      <c r="TLF208" s="1114"/>
      <c r="TLG208" s="1114"/>
      <c r="TLH208" s="1114"/>
      <c r="TLI208" s="1114"/>
      <c r="TLJ208" s="1114"/>
      <c r="TLK208" s="1114"/>
      <c r="TLL208" s="1114"/>
      <c r="TLM208" s="1114"/>
      <c r="TLN208" s="1114"/>
      <c r="TLO208" s="1114"/>
      <c r="TLP208" s="1114"/>
      <c r="TLQ208" s="1114"/>
      <c r="TLR208" s="1114"/>
      <c r="TLS208" s="1114"/>
      <c r="TLT208" s="1114"/>
      <c r="TLU208" s="1114"/>
      <c r="TLV208" s="1114"/>
      <c r="TLW208" s="1114"/>
      <c r="TLX208" s="1114"/>
      <c r="TLY208" s="1114"/>
      <c r="TLZ208" s="1114"/>
      <c r="TMA208" s="1114"/>
      <c r="TMB208" s="1114"/>
      <c r="TMC208" s="1114"/>
      <c r="TMD208" s="1114"/>
      <c r="TME208" s="1114"/>
      <c r="TMF208" s="1114"/>
      <c r="TMG208" s="1114"/>
      <c r="TMH208" s="1114"/>
      <c r="TMI208" s="1114"/>
      <c r="TMJ208" s="1114"/>
      <c r="TMK208" s="1114"/>
      <c r="TML208" s="1114"/>
      <c r="TMM208" s="1114"/>
      <c r="TMN208" s="1114"/>
      <c r="TMO208" s="1114"/>
      <c r="TMP208" s="1114"/>
      <c r="TMQ208" s="1114"/>
      <c r="TMR208" s="1114"/>
      <c r="TMS208" s="1114"/>
      <c r="TMT208" s="1114"/>
      <c r="TMU208" s="1114"/>
      <c r="TMV208" s="1114"/>
      <c r="TMW208" s="1114"/>
      <c r="TMX208" s="1114"/>
      <c r="TMY208" s="1114"/>
      <c r="TMZ208" s="1114"/>
      <c r="TNA208" s="1114"/>
      <c r="TNB208" s="1114"/>
      <c r="TNC208" s="1114"/>
      <c r="TND208" s="1114"/>
      <c r="TNE208" s="1114"/>
      <c r="TNF208" s="1114"/>
      <c r="TNG208" s="1114"/>
      <c r="TNH208" s="1114"/>
      <c r="TNI208" s="1114"/>
      <c r="TNJ208" s="1114"/>
      <c r="TNK208" s="1114"/>
      <c r="TNL208" s="1114"/>
      <c r="TNM208" s="1114"/>
      <c r="TNN208" s="1114"/>
      <c r="TNO208" s="1114"/>
      <c r="TNP208" s="1114"/>
      <c r="TNQ208" s="1114"/>
      <c r="TNR208" s="1114"/>
      <c r="TNS208" s="1114"/>
      <c r="TNT208" s="1114"/>
      <c r="TNU208" s="1114"/>
      <c r="TNV208" s="1114"/>
      <c r="TNW208" s="1114"/>
      <c r="TNX208" s="1114"/>
      <c r="TNY208" s="1114"/>
      <c r="TNZ208" s="1114"/>
      <c r="TOA208" s="1114"/>
      <c r="TOB208" s="1114"/>
      <c r="TOC208" s="1114"/>
      <c r="TOD208" s="1114"/>
      <c r="TOE208" s="1114"/>
      <c r="TOF208" s="1114"/>
      <c r="TOG208" s="1114"/>
      <c r="TOH208" s="1114"/>
      <c r="TOI208" s="1114"/>
      <c r="TOJ208" s="1114"/>
      <c r="TOK208" s="1114"/>
      <c r="TOL208" s="1114"/>
      <c r="TOM208" s="1114"/>
      <c r="TON208" s="1114"/>
      <c r="TOO208" s="1114"/>
      <c r="TOP208" s="1114"/>
      <c r="TOQ208" s="1114"/>
      <c r="TOR208" s="1114"/>
      <c r="TOS208" s="1114"/>
      <c r="TOT208" s="1114"/>
      <c r="TOU208" s="1114"/>
      <c r="TOV208" s="1114"/>
      <c r="TOW208" s="1114"/>
      <c r="TOX208" s="1114"/>
      <c r="TOY208" s="1114"/>
      <c r="TOZ208" s="1114"/>
      <c r="TPA208" s="1114"/>
      <c r="TPB208" s="1114"/>
      <c r="TPC208" s="1114"/>
      <c r="TPD208" s="1114"/>
      <c r="TPE208" s="1114"/>
      <c r="TPF208" s="1114"/>
      <c r="TPG208" s="1114"/>
      <c r="TPH208" s="1114"/>
      <c r="TPI208" s="1114"/>
      <c r="TPJ208" s="1114"/>
      <c r="TPK208" s="1114"/>
      <c r="TPL208" s="1114"/>
      <c r="TPM208" s="1114"/>
      <c r="TPN208" s="1114"/>
      <c r="TPO208" s="1114"/>
      <c r="TPP208" s="1114"/>
      <c r="TPQ208" s="1114"/>
      <c r="TPR208" s="1114"/>
      <c r="TPS208" s="1114"/>
      <c r="TPT208" s="1114"/>
      <c r="TPU208" s="1114"/>
      <c r="TPV208" s="1114"/>
      <c r="TPW208" s="1114"/>
      <c r="TPX208" s="1114"/>
      <c r="TPY208" s="1114"/>
      <c r="TPZ208" s="1114"/>
      <c r="TQA208" s="1114"/>
      <c r="TQB208" s="1114"/>
      <c r="TQC208" s="1114"/>
      <c r="TQD208" s="1114"/>
      <c r="TQE208" s="1114"/>
      <c r="TQF208" s="1114"/>
      <c r="TQG208" s="1114"/>
      <c r="TQH208" s="1114"/>
      <c r="TQI208" s="1114"/>
      <c r="TQJ208" s="1114"/>
      <c r="TQK208" s="1114"/>
      <c r="TQL208" s="1114"/>
      <c r="TQM208" s="1114"/>
      <c r="TQN208" s="1114"/>
      <c r="TQO208" s="1114"/>
      <c r="TQP208" s="1114"/>
      <c r="TQQ208" s="1114"/>
      <c r="TQR208" s="1114"/>
      <c r="TQS208" s="1114"/>
      <c r="TQT208" s="1114"/>
      <c r="TQU208" s="1114"/>
      <c r="TQV208" s="1114"/>
      <c r="TQW208" s="1114"/>
      <c r="TQX208" s="1114"/>
      <c r="TQY208" s="1114"/>
      <c r="TQZ208" s="1114"/>
      <c r="TRA208" s="1114"/>
      <c r="TRB208" s="1114"/>
      <c r="TRC208" s="1114"/>
      <c r="TRD208" s="1114"/>
      <c r="TRE208" s="1114"/>
      <c r="TRF208" s="1114"/>
      <c r="TRG208" s="1114"/>
      <c r="TRH208" s="1114"/>
      <c r="TRI208" s="1114"/>
      <c r="TRJ208" s="1114"/>
      <c r="TRK208" s="1114"/>
      <c r="TRL208" s="1114"/>
      <c r="TRM208" s="1114"/>
      <c r="TRN208" s="1114"/>
      <c r="TRO208" s="1114"/>
      <c r="TRP208" s="1114"/>
      <c r="TRQ208" s="1114"/>
      <c r="TRR208" s="1114"/>
      <c r="TRS208" s="1114"/>
      <c r="TRT208" s="1114"/>
      <c r="TRU208" s="1114"/>
      <c r="TRV208" s="1114"/>
      <c r="TRW208" s="1114"/>
      <c r="TRX208" s="1114"/>
      <c r="TRY208" s="1114"/>
      <c r="TRZ208" s="1114"/>
      <c r="TSA208" s="1114"/>
      <c r="TSB208" s="1114"/>
      <c r="TSC208" s="1114"/>
      <c r="TSD208" s="1114"/>
      <c r="TSE208" s="1114"/>
      <c r="TSF208" s="1114"/>
      <c r="TSG208" s="1114"/>
      <c r="TSH208" s="1114"/>
      <c r="TSI208" s="1114"/>
      <c r="TSJ208" s="1114"/>
      <c r="TSK208" s="1114"/>
      <c r="TSL208" s="1114"/>
      <c r="TSM208" s="1114"/>
      <c r="TSN208" s="1114"/>
      <c r="TSO208" s="1114"/>
      <c r="TSP208" s="1114"/>
      <c r="TSQ208" s="1114"/>
      <c r="TSR208" s="1114"/>
      <c r="TSS208" s="1114"/>
      <c r="TST208" s="1114"/>
      <c r="TSU208" s="1114"/>
      <c r="TSV208" s="1114"/>
      <c r="TSW208" s="1114"/>
      <c r="TSX208" s="1114"/>
      <c r="TSY208" s="1114"/>
      <c r="TSZ208" s="1114"/>
      <c r="TTA208" s="1114"/>
      <c r="TTB208" s="1114"/>
      <c r="TTC208" s="1114"/>
      <c r="TTD208" s="1114"/>
      <c r="TTE208" s="1114"/>
      <c r="TTF208" s="1114"/>
      <c r="TTG208" s="1114"/>
      <c r="TTH208" s="1114"/>
      <c r="TTI208" s="1114"/>
      <c r="TTJ208" s="1114"/>
      <c r="TTK208" s="1114"/>
      <c r="TTL208" s="1114"/>
      <c r="TTM208" s="1114"/>
      <c r="TTN208" s="1114"/>
      <c r="TTO208" s="1114"/>
      <c r="TTP208" s="1114"/>
      <c r="TTQ208" s="1114"/>
      <c r="TTR208" s="1114"/>
      <c r="TTS208" s="1114"/>
      <c r="TTT208" s="1114"/>
      <c r="TTU208" s="1114"/>
      <c r="TTV208" s="1114"/>
      <c r="TTW208" s="1114"/>
      <c r="TTX208" s="1114"/>
      <c r="TTY208" s="1114"/>
      <c r="TTZ208" s="1114"/>
      <c r="TUA208" s="1114"/>
      <c r="TUB208" s="1114"/>
      <c r="TUC208" s="1114"/>
      <c r="TUD208" s="1114"/>
      <c r="TUE208" s="1114"/>
      <c r="TUF208" s="1114"/>
      <c r="TUG208" s="1114"/>
      <c r="TUH208" s="1114"/>
      <c r="TUI208" s="1114"/>
      <c r="TUJ208" s="1114"/>
      <c r="TUK208" s="1114"/>
      <c r="TUL208" s="1114"/>
      <c r="TUM208" s="1114"/>
      <c r="TUN208" s="1114"/>
      <c r="TUO208" s="1114"/>
      <c r="TUP208" s="1114"/>
      <c r="TUQ208" s="1114"/>
      <c r="TUR208" s="1114"/>
      <c r="TUS208" s="1114"/>
      <c r="TUT208" s="1114"/>
      <c r="TUU208" s="1114"/>
      <c r="TUV208" s="1114"/>
      <c r="TUW208" s="1114"/>
      <c r="TUX208" s="1114"/>
      <c r="TUY208" s="1114"/>
      <c r="TUZ208" s="1114"/>
      <c r="TVA208" s="1114"/>
      <c r="TVB208" s="1114"/>
      <c r="TVC208" s="1114"/>
      <c r="TVD208" s="1114"/>
      <c r="TVE208" s="1114"/>
      <c r="TVF208" s="1114"/>
      <c r="TVG208" s="1114"/>
      <c r="TVH208" s="1114"/>
      <c r="TVI208" s="1114"/>
      <c r="TVJ208" s="1114"/>
      <c r="TVK208" s="1114"/>
      <c r="TVL208" s="1114"/>
      <c r="TVM208" s="1114"/>
      <c r="TVN208" s="1114"/>
      <c r="TVO208" s="1114"/>
      <c r="TVP208" s="1114"/>
      <c r="TVQ208" s="1114"/>
      <c r="TVR208" s="1114"/>
      <c r="TVS208" s="1114"/>
      <c r="TVT208" s="1114"/>
      <c r="TVU208" s="1114"/>
      <c r="TVV208" s="1114"/>
      <c r="TVW208" s="1114"/>
      <c r="TVX208" s="1114"/>
      <c r="TVY208" s="1114"/>
      <c r="TVZ208" s="1114"/>
      <c r="TWA208" s="1114"/>
      <c r="TWB208" s="1114"/>
      <c r="TWC208" s="1114"/>
      <c r="TWD208" s="1114"/>
      <c r="TWE208" s="1114"/>
      <c r="TWF208" s="1114"/>
      <c r="TWG208" s="1114"/>
      <c r="TWH208" s="1114"/>
      <c r="TWI208" s="1114"/>
      <c r="TWJ208" s="1114"/>
      <c r="TWK208" s="1114"/>
      <c r="TWL208" s="1114"/>
      <c r="TWM208" s="1114"/>
      <c r="TWN208" s="1114"/>
      <c r="TWO208" s="1114"/>
      <c r="TWP208" s="1114"/>
      <c r="TWQ208" s="1114"/>
      <c r="TWR208" s="1114"/>
      <c r="TWS208" s="1114"/>
      <c r="TWT208" s="1114"/>
      <c r="TWU208" s="1114"/>
      <c r="TWV208" s="1114"/>
      <c r="TWW208" s="1114"/>
      <c r="TWX208" s="1114"/>
      <c r="TWY208" s="1114"/>
      <c r="TWZ208" s="1114"/>
      <c r="TXA208" s="1114"/>
      <c r="TXB208" s="1114"/>
      <c r="TXC208" s="1114"/>
      <c r="TXD208" s="1114"/>
      <c r="TXE208" s="1114"/>
      <c r="TXF208" s="1114"/>
      <c r="TXG208" s="1114"/>
      <c r="TXH208" s="1114"/>
      <c r="TXI208" s="1114"/>
      <c r="TXJ208" s="1114"/>
      <c r="TXK208" s="1114"/>
      <c r="TXL208" s="1114"/>
      <c r="TXM208" s="1114"/>
      <c r="TXN208" s="1114"/>
      <c r="TXO208" s="1114"/>
      <c r="TXP208" s="1114"/>
      <c r="TXQ208" s="1114"/>
      <c r="TXR208" s="1114"/>
      <c r="TXS208" s="1114"/>
      <c r="TXT208" s="1114"/>
      <c r="TXU208" s="1114"/>
      <c r="TXV208" s="1114"/>
      <c r="TXW208" s="1114"/>
      <c r="TXX208" s="1114"/>
      <c r="TXY208" s="1114"/>
      <c r="TXZ208" s="1114"/>
      <c r="TYA208" s="1114"/>
      <c r="TYB208" s="1114"/>
      <c r="TYC208" s="1114"/>
      <c r="TYD208" s="1114"/>
      <c r="TYE208" s="1114"/>
      <c r="TYF208" s="1114"/>
      <c r="TYG208" s="1114"/>
      <c r="TYH208" s="1114"/>
      <c r="TYI208" s="1114"/>
      <c r="TYJ208" s="1114"/>
      <c r="TYK208" s="1114"/>
      <c r="TYL208" s="1114"/>
      <c r="TYM208" s="1114"/>
      <c r="TYN208" s="1114"/>
      <c r="TYO208" s="1114"/>
      <c r="TYP208" s="1114"/>
      <c r="TYQ208" s="1114"/>
      <c r="TYR208" s="1114"/>
      <c r="TYS208" s="1114"/>
      <c r="TYT208" s="1114"/>
      <c r="TYU208" s="1114"/>
      <c r="TYV208" s="1114"/>
      <c r="TYW208" s="1114"/>
      <c r="TYX208" s="1114"/>
      <c r="TYY208" s="1114"/>
      <c r="TYZ208" s="1114"/>
      <c r="TZA208" s="1114"/>
      <c r="TZB208" s="1114"/>
      <c r="TZC208" s="1114"/>
      <c r="TZD208" s="1114"/>
      <c r="TZE208" s="1114"/>
      <c r="TZF208" s="1114"/>
      <c r="TZG208" s="1114"/>
      <c r="TZH208" s="1114"/>
      <c r="TZI208" s="1114"/>
      <c r="TZJ208" s="1114"/>
      <c r="TZK208" s="1114"/>
      <c r="TZL208" s="1114"/>
      <c r="TZM208" s="1114"/>
      <c r="TZN208" s="1114"/>
      <c r="TZO208" s="1114"/>
      <c r="TZP208" s="1114"/>
      <c r="TZQ208" s="1114"/>
      <c r="TZR208" s="1114"/>
      <c r="TZS208" s="1114"/>
      <c r="TZT208" s="1114"/>
      <c r="TZU208" s="1114"/>
      <c r="TZV208" s="1114"/>
      <c r="TZW208" s="1114"/>
      <c r="TZX208" s="1114"/>
      <c r="TZY208" s="1114"/>
      <c r="TZZ208" s="1114"/>
      <c r="UAA208" s="1114"/>
      <c r="UAB208" s="1114"/>
      <c r="UAC208" s="1114"/>
      <c r="UAD208" s="1114"/>
      <c r="UAE208" s="1114"/>
      <c r="UAF208" s="1114"/>
      <c r="UAG208" s="1114"/>
      <c r="UAH208" s="1114"/>
      <c r="UAI208" s="1114"/>
      <c r="UAJ208" s="1114"/>
      <c r="UAK208" s="1114"/>
      <c r="UAL208" s="1114"/>
      <c r="UAM208" s="1114"/>
      <c r="UAN208" s="1114"/>
      <c r="UAO208" s="1114"/>
      <c r="UAP208" s="1114"/>
      <c r="UAQ208" s="1114"/>
      <c r="UAR208" s="1114"/>
      <c r="UAS208" s="1114"/>
      <c r="UAT208" s="1114"/>
      <c r="UAU208" s="1114"/>
      <c r="UAV208" s="1114"/>
      <c r="UAW208" s="1114"/>
      <c r="UAX208" s="1114"/>
      <c r="UAY208" s="1114"/>
      <c r="UAZ208" s="1114"/>
      <c r="UBA208" s="1114"/>
      <c r="UBB208" s="1114"/>
      <c r="UBC208" s="1114"/>
      <c r="UBD208" s="1114"/>
      <c r="UBE208" s="1114"/>
      <c r="UBF208" s="1114"/>
      <c r="UBG208" s="1114"/>
      <c r="UBH208" s="1114"/>
      <c r="UBI208" s="1114"/>
      <c r="UBJ208" s="1114"/>
      <c r="UBK208" s="1114"/>
      <c r="UBL208" s="1114"/>
      <c r="UBM208" s="1114"/>
      <c r="UBN208" s="1114"/>
      <c r="UBO208" s="1114"/>
      <c r="UBP208" s="1114"/>
      <c r="UBQ208" s="1114"/>
      <c r="UBR208" s="1114"/>
      <c r="UBS208" s="1114"/>
      <c r="UBT208" s="1114"/>
      <c r="UBU208" s="1114"/>
      <c r="UBV208" s="1114"/>
      <c r="UBW208" s="1114"/>
      <c r="UBX208" s="1114"/>
      <c r="UBY208" s="1114"/>
      <c r="UBZ208" s="1114"/>
      <c r="UCA208" s="1114"/>
      <c r="UCB208" s="1114"/>
      <c r="UCC208" s="1114"/>
      <c r="UCD208" s="1114"/>
      <c r="UCE208" s="1114"/>
      <c r="UCF208" s="1114"/>
      <c r="UCG208" s="1114"/>
      <c r="UCH208" s="1114"/>
      <c r="UCI208" s="1114"/>
      <c r="UCJ208" s="1114"/>
      <c r="UCK208" s="1114"/>
      <c r="UCL208" s="1114"/>
      <c r="UCM208" s="1114"/>
      <c r="UCN208" s="1114"/>
      <c r="UCO208" s="1114"/>
      <c r="UCP208" s="1114"/>
      <c r="UCQ208" s="1114"/>
      <c r="UCR208" s="1114"/>
      <c r="UCS208" s="1114"/>
      <c r="UCT208" s="1114"/>
      <c r="UCU208" s="1114"/>
      <c r="UCV208" s="1114"/>
      <c r="UCW208" s="1114"/>
      <c r="UCX208" s="1114"/>
      <c r="UCY208" s="1114"/>
      <c r="UCZ208" s="1114"/>
      <c r="UDA208" s="1114"/>
      <c r="UDB208" s="1114"/>
      <c r="UDC208" s="1114"/>
      <c r="UDD208" s="1114"/>
      <c r="UDE208" s="1114"/>
      <c r="UDF208" s="1114"/>
      <c r="UDG208" s="1114"/>
      <c r="UDH208" s="1114"/>
      <c r="UDI208" s="1114"/>
      <c r="UDJ208" s="1114"/>
      <c r="UDK208" s="1114"/>
      <c r="UDL208" s="1114"/>
      <c r="UDM208" s="1114"/>
      <c r="UDN208" s="1114"/>
      <c r="UDO208" s="1114"/>
      <c r="UDP208" s="1114"/>
      <c r="UDQ208" s="1114"/>
      <c r="UDR208" s="1114"/>
      <c r="UDS208" s="1114"/>
      <c r="UDT208" s="1114"/>
      <c r="UDU208" s="1114"/>
      <c r="UDV208" s="1114"/>
      <c r="UDW208" s="1114"/>
      <c r="UDX208" s="1114"/>
      <c r="UDY208" s="1114"/>
      <c r="UDZ208" s="1114"/>
      <c r="UEA208" s="1114"/>
      <c r="UEB208" s="1114"/>
      <c r="UEC208" s="1114"/>
      <c r="UED208" s="1114"/>
      <c r="UEE208" s="1114"/>
      <c r="UEF208" s="1114"/>
      <c r="UEG208" s="1114"/>
      <c r="UEH208" s="1114"/>
      <c r="UEI208" s="1114"/>
      <c r="UEJ208" s="1114"/>
      <c r="UEK208" s="1114"/>
      <c r="UEL208" s="1114"/>
      <c r="UEM208" s="1114"/>
      <c r="UEN208" s="1114"/>
      <c r="UEO208" s="1114"/>
      <c r="UEP208" s="1114"/>
      <c r="UEQ208" s="1114"/>
      <c r="UER208" s="1114"/>
      <c r="UES208" s="1114"/>
      <c r="UET208" s="1114"/>
      <c r="UEU208" s="1114"/>
      <c r="UEV208" s="1114"/>
      <c r="UEW208" s="1114"/>
      <c r="UEX208" s="1114"/>
      <c r="UEY208" s="1114"/>
      <c r="UEZ208" s="1114"/>
      <c r="UFA208" s="1114"/>
      <c r="UFB208" s="1114"/>
      <c r="UFC208" s="1114"/>
      <c r="UFD208" s="1114"/>
      <c r="UFE208" s="1114"/>
      <c r="UFF208" s="1114"/>
      <c r="UFG208" s="1114"/>
      <c r="UFH208" s="1114"/>
      <c r="UFI208" s="1114"/>
      <c r="UFJ208" s="1114"/>
      <c r="UFK208" s="1114"/>
      <c r="UFL208" s="1114"/>
      <c r="UFM208" s="1114"/>
      <c r="UFN208" s="1114"/>
      <c r="UFO208" s="1114"/>
      <c r="UFP208" s="1114"/>
      <c r="UFQ208" s="1114"/>
      <c r="UFR208" s="1114"/>
      <c r="UFS208" s="1114"/>
      <c r="UFT208" s="1114"/>
      <c r="UFU208" s="1114"/>
      <c r="UFV208" s="1114"/>
      <c r="UFW208" s="1114"/>
      <c r="UFX208" s="1114"/>
      <c r="UFY208" s="1114"/>
      <c r="UFZ208" s="1114"/>
      <c r="UGA208" s="1114"/>
      <c r="UGB208" s="1114"/>
      <c r="UGC208" s="1114"/>
      <c r="UGD208" s="1114"/>
      <c r="UGE208" s="1114"/>
      <c r="UGF208" s="1114"/>
      <c r="UGG208" s="1114"/>
      <c r="UGH208" s="1114"/>
      <c r="UGI208" s="1114"/>
      <c r="UGJ208" s="1114"/>
      <c r="UGK208" s="1114"/>
      <c r="UGL208" s="1114"/>
      <c r="UGM208" s="1114"/>
      <c r="UGN208" s="1114"/>
      <c r="UGO208" s="1114"/>
      <c r="UGP208" s="1114"/>
      <c r="UGQ208" s="1114"/>
      <c r="UGR208" s="1114"/>
      <c r="UGS208" s="1114"/>
      <c r="UGT208" s="1114"/>
      <c r="UGU208" s="1114"/>
      <c r="UGV208" s="1114"/>
      <c r="UGW208" s="1114"/>
      <c r="UGX208" s="1114"/>
      <c r="UGY208" s="1114"/>
      <c r="UGZ208" s="1114"/>
      <c r="UHA208" s="1114"/>
      <c r="UHB208" s="1114"/>
      <c r="UHC208" s="1114"/>
      <c r="UHD208" s="1114"/>
      <c r="UHE208" s="1114"/>
      <c r="UHF208" s="1114"/>
      <c r="UHG208" s="1114"/>
      <c r="UHH208" s="1114"/>
      <c r="UHI208" s="1114"/>
      <c r="UHJ208" s="1114"/>
      <c r="UHK208" s="1114"/>
      <c r="UHL208" s="1114"/>
      <c r="UHM208" s="1114"/>
      <c r="UHN208" s="1114"/>
      <c r="UHO208" s="1114"/>
      <c r="UHP208" s="1114"/>
      <c r="UHQ208" s="1114"/>
      <c r="UHR208" s="1114"/>
      <c r="UHS208" s="1114"/>
      <c r="UHT208" s="1114"/>
      <c r="UHU208" s="1114"/>
      <c r="UHV208" s="1114"/>
      <c r="UHW208" s="1114"/>
      <c r="UHX208" s="1114"/>
      <c r="UHY208" s="1114"/>
      <c r="UHZ208" s="1114"/>
      <c r="UIA208" s="1114"/>
      <c r="UIB208" s="1114"/>
      <c r="UIC208" s="1114"/>
      <c r="UID208" s="1114"/>
      <c r="UIE208" s="1114"/>
      <c r="UIF208" s="1114"/>
      <c r="UIG208" s="1114"/>
      <c r="UIH208" s="1114"/>
      <c r="UII208" s="1114"/>
      <c r="UIJ208" s="1114"/>
      <c r="UIK208" s="1114"/>
      <c r="UIL208" s="1114"/>
      <c r="UIM208" s="1114"/>
      <c r="UIN208" s="1114"/>
      <c r="UIO208" s="1114"/>
      <c r="UIP208" s="1114"/>
      <c r="UIQ208" s="1114"/>
      <c r="UIR208" s="1114"/>
      <c r="UIS208" s="1114"/>
      <c r="UIT208" s="1114"/>
      <c r="UIU208" s="1114"/>
      <c r="UIV208" s="1114"/>
      <c r="UIW208" s="1114"/>
      <c r="UIX208" s="1114"/>
      <c r="UIY208" s="1114"/>
      <c r="UIZ208" s="1114"/>
      <c r="UJA208" s="1114"/>
      <c r="UJB208" s="1114"/>
      <c r="UJC208" s="1114"/>
      <c r="UJD208" s="1114"/>
      <c r="UJE208" s="1114"/>
      <c r="UJF208" s="1114"/>
      <c r="UJG208" s="1114"/>
      <c r="UJH208" s="1114"/>
      <c r="UJI208" s="1114"/>
      <c r="UJJ208" s="1114"/>
      <c r="UJK208" s="1114"/>
      <c r="UJL208" s="1114"/>
      <c r="UJM208" s="1114"/>
      <c r="UJN208" s="1114"/>
      <c r="UJO208" s="1114"/>
      <c r="UJP208" s="1114"/>
      <c r="UJQ208" s="1114"/>
      <c r="UJR208" s="1114"/>
      <c r="UJS208" s="1114"/>
      <c r="UJT208" s="1114"/>
      <c r="UJU208" s="1114"/>
      <c r="UJV208" s="1114"/>
      <c r="UJW208" s="1114"/>
      <c r="UJX208" s="1114"/>
      <c r="UJY208" s="1114"/>
      <c r="UJZ208" s="1114"/>
      <c r="UKA208" s="1114"/>
      <c r="UKB208" s="1114"/>
      <c r="UKC208" s="1114"/>
      <c r="UKD208" s="1114"/>
      <c r="UKE208" s="1114"/>
      <c r="UKF208" s="1114"/>
      <c r="UKG208" s="1114"/>
      <c r="UKH208" s="1114"/>
      <c r="UKI208" s="1114"/>
      <c r="UKJ208" s="1114"/>
      <c r="UKK208" s="1114"/>
      <c r="UKL208" s="1114"/>
      <c r="UKM208" s="1114"/>
      <c r="UKN208" s="1114"/>
      <c r="UKO208" s="1114"/>
      <c r="UKP208" s="1114"/>
      <c r="UKQ208" s="1114"/>
      <c r="UKR208" s="1114"/>
      <c r="UKS208" s="1114"/>
      <c r="UKT208" s="1114"/>
      <c r="UKU208" s="1114"/>
      <c r="UKV208" s="1114"/>
      <c r="UKW208" s="1114"/>
      <c r="UKX208" s="1114"/>
      <c r="UKY208" s="1114"/>
      <c r="UKZ208" s="1114"/>
      <c r="ULA208" s="1114"/>
      <c r="ULB208" s="1114"/>
      <c r="ULC208" s="1114"/>
      <c r="ULD208" s="1114"/>
      <c r="ULE208" s="1114"/>
      <c r="ULF208" s="1114"/>
      <c r="ULG208" s="1114"/>
      <c r="ULH208" s="1114"/>
      <c r="ULI208" s="1114"/>
      <c r="ULJ208" s="1114"/>
      <c r="ULK208" s="1114"/>
      <c r="ULL208" s="1114"/>
      <c r="ULM208" s="1114"/>
      <c r="ULN208" s="1114"/>
      <c r="ULO208" s="1114"/>
      <c r="ULP208" s="1114"/>
      <c r="ULQ208" s="1114"/>
      <c r="ULR208" s="1114"/>
      <c r="ULS208" s="1114"/>
      <c r="ULT208" s="1114"/>
      <c r="ULU208" s="1114"/>
      <c r="ULV208" s="1114"/>
      <c r="ULW208" s="1114"/>
      <c r="ULX208" s="1114"/>
      <c r="ULY208" s="1114"/>
      <c r="ULZ208" s="1114"/>
      <c r="UMA208" s="1114"/>
      <c r="UMB208" s="1114"/>
      <c r="UMC208" s="1114"/>
      <c r="UMD208" s="1114"/>
      <c r="UME208" s="1114"/>
      <c r="UMF208" s="1114"/>
      <c r="UMG208" s="1114"/>
      <c r="UMH208" s="1114"/>
      <c r="UMI208" s="1114"/>
      <c r="UMJ208" s="1114"/>
      <c r="UMK208" s="1114"/>
      <c r="UML208" s="1114"/>
      <c r="UMM208" s="1114"/>
      <c r="UMN208" s="1114"/>
      <c r="UMO208" s="1114"/>
      <c r="UMP208" s="1114"/>
      <c r="UMQ208" s="1114"/>
      <c r="UMR208" s="1114"/>
      <c r="UMS208" s="1114"/>
      <c r="UMT208" s="1114"/>
      <c r="UMU208" s="1114"/>
      <c r="UMV208" s="1114"/>
      <c r="UMW208" s="1114"/>
      <c r="UMX208" s="1114"/>
      <c r="UMY208" s="1114"/>
      <c r="UMZ208" s="1114"/>
      <c r="UNA208" s="1114"/>
      <c r="UNB208" s="1114"/>
      <c r="UNC208" s="1114"/>
      <c r="UND208" s="1114"/>
      <c r="UNE208" s="1114"/>
      <c r="UNF208" s="1114"/>
      <c r="UNG208" s="1114"/>
      <c r="UNH208" s="1114"/>
      <c r="UNI208" s="1114"/>
      <c r="UNJ208" s="1114"/>
      <c r="UNK208" s="1114"/>
      <c r="UNL208" s="1114"/>
      <c r="UNM208" s="1114"/>
      <c r="UNN208" s="1114"/>
      <c r="UNO208" s="1114"/>
      <c r="UNP208" s="1114"/>
      <c r="UNQ208" s="1114"/>
      <c r="UNR208" s="1114"/>
      <c r="UNS208" s="1114"/>
      <c r="UNT208" s="1114"/>
      <c r="UNU208" s="1114"/>
      <c r="UNV208" s="1114"/>
      <c r="UNW208" s="1114"/>
      <c r="UNX208" s="1114"/>
      <c r="UNY208" s="1114"/>
      <c r="UNZ208" s="1114"/>
      <c r="UOA208" s="1114"/>
      <c r="UOB208" s="1114"/>
      <c r="UOC208" s="1114"/>
      <c r="UOD208" s="1114"/>
      <c r="UOE208" s="1114"/>
      <c r="UOF208" s="1114"/>
      <c r="UOG208" s="1114"/>
      <c r="UOH208" s="1114"/>
      <c r="UOI208" s="1114"/>
      <c r="UOJ208" s="1114"/>
      <c r="UOK208" s="1114"/>
      <c r="UOL208" s="1114"/>
      <c r="UOM208" s="1114"/>
      <c r="UON208" s="1114"/>
      <c r="UOO208" s="1114"/>
      <c r="UOP208" s="1114"/>
      <c r="UOQ208" s="1114"/>
      <c r="UOR208" s="1114"/>
      <c r="UOS208" s="1114"/>
      <c r="UOT208" s="1114"/>
      <c r="UOU208" s="1114"/>
      <c r="UOV208" s="1114"/>
      <c r="UOW208" s="1114"/>
      <c r="UOX208" s="1114"/>
      <c r="UOY208" s="1114"/>
      <c r="UOZ208" s="1114"/>
      <c r="UPA208" s="1114"/>
      <c r="UPB208" s="1114"/>
      <c r="UPC208" s="1114"/>
      <c r="UPD208" s="1114"/>
      <c r="UPE208" s="1114"/>
      <c r="UPF208" s="1114"/>
      <c r="UPG208" s="1114"/>
      <c r="UPH208" s="1114"/>
      <c r="UPI208" s="1114"/>
      <c r="UPJ208" s="1114"/>
      <c r="UPK208" s="1114"/>
      <c r="UPL208" s="1114"/>
      <c r="UPM208" s="1114"/>
      <c r="UPN208" s="1114"/>
      <c r="UPO208" s="1114"/>
      <c r="UPP208" s="1114"/>
      <c r="UPQ208" s="1114"/>
      <c r="UPR208" s="1114"/>
      <c r="UPS208" s="1114"/>
      <c r="UPT208" s="1114"/>
      <c r="UPU208" s="1114"/>
      <c r="UPV208" s="1114"/>
      <c r="UPW208" s="1114"/>
      <c r="UPX208" s="1114"/>
      <c r="UPY208" s="1114"/>
      <c r="UPZ208" s="1114"/>
      <c r="UQA208" s="1114"/>
      <c r="UQB208" s="1114"/>
      <c r="UQC208" s="1114"/>
      <c r="UQD208" s="1114"/>
      <c r="UQE208" s="1114"/>
      <c r="UQF208" s="1114"/>
      <c r="UQG208" s="1114"/>
      <c r="UQH208" s="1114"/>
      <c r="UQI208" s="1114"/>
      <c r="UQJ208" s="1114"/>
      <c r="UQK208" s="1114"/>
      <c r="UQL208" s="1114"/>
      <c r="UQM208" s="1114"/>
      <c r="UQN208" s="1114"/>
      <c r="UQO208" s="1114"/>
      <c r="UQP208" s="1114"/>
      <c r="UQQ208" s="1114"/>
      <c r="UQR208" s="1114"/>
      <c r="UQS208" s="1114"/>
      <c r="UQT208" s="1114"/>
      <c r="UQU208" s="1114"/>
      <c r="UQV208" s="1114"/>
      <c r="UQW208" s="1114"/>
      <c r="UQX208" s="1114"/>
      <c r="UQY208" s="1114"/>
      <c r="UQZ208" s="1114"/>
      <c r="URA208" s="1114"/>
      <c r="URB208" s="1114"/>
      <c r="URC208" s="1114"/>
      <c r="URD208" s="1114"/>
      <c r="URE208" s="1114"/>
      <c r="URF208" s="1114"/>
      <c r="URG208" s="1114"/>
      <c r="URH208" s="1114"/>
      <c r="URI208" s="1114"/>
      <c r="URJ208" s="1114"/>
      <c r="URK208" s="1114"/>
      <c r="URL208" s="1114"/>
      <c r="URM208" s="1114"/>
      <c r="URN208" s="1114"/>
      <c r="URO208" s="1114"/>
      <c r="URP208" s="1114"/>
      <c r="URQ208" s="1114"/>
      <c r="URR208" s="1114"/>
      <c r="URS208" s="1114"/>
      <c r="URT208" s="1114"/>
      <c r="URU208" s="1114"/>
      <c r="URV208" s="1114"/>
      <c r="URW208" s="1114"/>
      <c r="URX208" s="1114"/>
      <c r="URY208" s="1114"/>
      <c r="URZ208" s="1114"/>
      <c r="USA208" s="1114"/>
      <c r="USB208" s="1114"/>
      <c r="USC208" s="1114"/>
      <c r="USD208" s="1114"/>
      <c r="USE208" s="1114"/>
      <c r="USF208" s="1114"/>
      <c r="USG208" s="1114"/>
      <c r="USH208" s="1114"/>
      <c r="USI208" s="1114"/>
      <c r="USJ208" s="1114"/>
      <c r="USK208" s="1114"/>
      <c r="USL208" s="1114"/>
      <c r="USM208" s="1114"/>
      <c r="USN208" s="1114"/>
      <c r="USO208" s="1114"/>
      <c r="USP208" s="1114"/>
      <c r="USQ208" s="1114"/>
      <c r="USR208" s="1114"/>
      <c r="USS208" s="1114"/>
      <c r="UST208" s="1114"/>
      <c r="USU208" s="1114"/>
      <c r="USV208" s="1114"/>
      <c r="USW208" s="1114"/>
      <c r="USX208" s="1114"/>
      <c r="USY208" s="1114"/>
      <c r="USZ208" s="1114"/>
      <c r="UTA208" s="1114"/>
      <c r="UTB208" s="1114"/>
      <c r="UTC208" s="1114"/>
      <c r="UTD208" s="1114"/>
      <c r="UTE208" s="1114"/>
      <c r="UTF208" s="1114"/>
      <c r="UTG208" s="1114"/>
      <c r="UTH208" s="1114"/>
      <c r="UTI208" s="1114"/>
      <c r="UTJ208" s="1114"/>
      <c r="UTK208" s="1114"/>
      <c r="UTL208" s="1114"/>
      <c r="UTM208" s="1114"/>
      <c r="UTN208" s="1114"/>
      <c r="UTO208" s="1114"/>
      <c r="UTP208" s="1114"/>
      <c r="UTQ208" s="1114"/>
      <c r="UTR208" s="1114"/>
      <c r="UTS208" s="1114"/>
      <c r="UTT208" s="1114"/>
      <c r="UTU208" s="1114"/>
      <c r="UTV208" s="1114"/>
      <c r="UTW208" s="1114"/>
      <c r="UTX208" s="1114"/>
      <c r="UTY208" s="1114"/>
      <c r="UTZ208" s="1114"/>
      <c r="UUA208" s="1114"/>
      <c r="UUB208" s="1114"/>
      <c r="UUC208" s="1114"/>
      <c r="UUD208" s="1114"/>
      <c r="UUE208" s="1114"/>
      <c r="UUF208" s="1114"/>
      <c r="UUG208" s="1114"/>
      <c r="UUH208" s="1114"/>
      <c r="UUI208" s="1114"/>
      <c r="UUJ208" s="1114"/>
      <c r="UUK208" s="1114"/>
      <c r="UUL208" s="1114"/>
      <c r="UUM208" s="1114"/>
      <c r="UUN208" s="1114"/>
      <c r="UUO208" s="1114"/>
      <c r="UUP208" s="1114"/>
      <c r="UUQ208" s="1114"/>
      <c r="UUR208" s="1114"/>
      <c r="UUS208" s="1114"/>
      <c r="UUT208" s="1114"/>
      <c r="UUU208" s="1114"/>
      <c r="UUV208" s="1114"/>
      <c r="UUW208" s="1114"/>
      <c r="UUX208" s="1114"/>
      <c r="UUY208" s="1114"/>
      <c r="UUZ208" s="1114"/>
      <c r="UVA208" s="1114"/>
      <c r="UVB208" s="1114"/>
      <c r="UVC208" s="1114"/>
      <c r="UVD208" s="1114"/>
      <c r="UVE208" s="1114"/>
      <c r="UVF208" s="1114"/>
      <c r="UVG208" s="1114"/>
      <c r="UVH208" s="1114"/>
      <c r="UVI208" s="1114"/>
      <c r="UVJ208" s="1114"/>
      <c r="UVK208" s="1114"/>
      <c r="UVL208" s="1114"/>
      <c r="UVM208" s="1114"/>
      <c r="UVN208" s="1114"/>
      <c r="UVO208" s="1114"/>
      <c r="UVP208" s="1114"/>
      <c r="UVQ208" s="1114"/>
      <c r="UVR208" s="1114"/>
      <c r="UVS208" s="1114"/>
      <c r="UVT208" s="1114"/>
      <c r="UVU208" s="1114"/>
      <c r="UVV208" s="1114"/>
      <c r="UVW208" s="1114"/>
      <c r="UVX208" s="1114"/>
      <c r="UVY208" s="1114"/>
      <c r="UVZ208" s="1114"/>
      <c r="UWA208" s="1114"/>
      <c r="UWB208" s="1114"/>
      <c r="UWC208" s="1114"/>
      <c r="UWD208" s="1114"/>
      <c r="UWE208" s="1114"/>
      <c r="UWF208" s="1114"/>
      <c r="UWG208" s="1114"/>
      <c r="UWH208" s="1114"/>
      <c r="UWI208" s="1114"/>
      <c r="UWJ208" s="1114"/>
      <c r="UWK208" s="1114"/>
      <c r="UWL208" s="1114"/>
      <c r="UWM208" s="1114"/>
      <c r="UWN208" s="1114"/>
      <c r="UWO208" s="1114"/>
      <c r="UWP208" s="1114"/>
      <c r="UWQ208" s="1114"/>
      <c r="UWR208" s="1114"/>
      <c r="UWS208" s="1114"/>
      <c r="UWT208" s="1114"/>
      <c r="UWU208" s="1114"/>
      <c r="UWV208" s="1114"/>
      <c r="UWW208" s="1114"/>
      <c r="UWX208" s="1114"/>
      <c r="UWY208" s="1114"/>
      <c r="UWZ208" s="1114"/>
      <c r="UXA208" s="1114"/>
      <c r="UXB208" s="1114"/>
      <c r="UXC208" s="1114"/>
      <c r="UXD208" s="1114"/>
      <c r="UXE208" s="1114"/>
      <c r="UXF208" s="1114"/>
      <c r="UXG208" s="1114"/>
      <c r="UXH208" s="1114"/>
      <c r="UXI208" s="1114"/>
      <c r="UXJ208" s="1114"/>
      <c r="UXK208" s="1114"/>
      <c r="UXL208" s="1114"/>
      <c r="UXM208" s="1114"/>
      <c r="UXN208" s="1114"/>
      <c r="UXO208" s="1114"/>
      <c r="UXP208" s="1114"/>
      <c r="UXQ208" s="1114"/>
      <c r="UXR208" s="1114"/>
      <c r="UXS208" s="1114"/>
      <c r="UXT208" s="1114"/>
      <c r="UXU208" s="1114"/>
      <c r="UXV208" s="1114"/>
      <c r="UXW208" s="1114"/>
      <c r="UXX208" s="1114"/>
      <c r="UXY208" s="1114"/>
      <c r="UXZ208" s="1114"/>
      <c r="UYA208" s="1114"/>
      <c r="UYB208" s="1114"/>
      <c r="UYC208" s="1114"/>
      <c r="UYD208" s="1114"/>
      <c r="UYE208" s="1114"/>
      <c r="UYF208" s="1114"/>
      <c r="UYG208" s="1114"/>
      <c r="UYH208" s="1114"/>
      <c r="UYI208" s="1114"/>
      <c r="UYJ208" s="1114"/>
      <c r="UYK208" s="1114"/>
      <c r="UYL208" s="1114"/>
      <c r="UYM208" s="1114"/>
      <c r="UYN208" s="1114"/>
      <c r="UYO208" s="1114"/>
      <c r="UYP208" s="1114"/>
      <c r="UYQ208" s="1114"/>
      <c r="UYR208" s="1114"/>
      <c r="UYS208" s="1114"/>
      <c r="UYT208" s="1114"/>
      <c r="UYU208" s="1114"/>
      <c r="UYV208" s="1114"/>
      <c r="UYW208" s="1114"/>
      <c r="UYX208" s="1114"/>
      <c r="UYY208" s="1114"/>
      <c r="UYZ208" s="1114"/>
      <c r="UZA208" s="1114"/>
      <c r="UZB208" s="1114"/>
      <c r="UZC208" s="1114"/>
      <c r="UZD208" s="1114"/>
      <c r="UZE208" s="1114"/>
      <c r="UZF208" s="1114"/>
      <c r="UZG208" s="1114"/>
      <c r="UZH208" s="1114"/>
      <c r="UZI208" s="1114"/>
      <c r="UZJ208" s="1114"/>
      <c r="UZK208" s="1114"/>
      <c r="UZL208" s="1114"/>
      <c r="UZM208" s="1114"/>
      <c r="UZN208" s="1114"/>
      <c r="UZO208" s="1114"/>
      <c r="UZP208" s="1114"/>
      <c r="UZQ208" s="1114"/>
      <c r="UZR208" s="1114"/>
      <c r="UZS208" s="1114"/>
      <c r="UZT208" s="1114"/>
      <c r="UZU208" s="1114"/>
      <c r="UZV208" s="1114"/>
      <c r="UZW208" s="1114"/>
      <c r="UZX208" s="1114"/>
      <c r="UZY208" s="1114"/>
      <c r="UZZ208" s="1114"/>
      <c r="VAA208" s="1114"/>
      <c r="VAB208" s="1114"/>
      <c r="VAC208" s="1114"/>
      <c r="VAD208" s="1114"/>
      <c r="VAE208" s="1114"/>
      <c r="VAF208" s="1114"/>
      <c r="VAG208" s="1114"/>
      <c r="VAH208" s="1114"/>
      <c r="VAI208" s="1114"/>
      <c r="VAJ208" s="1114"/>
      <c r="VAK208" s="1114"/>
      <c r="VAL208" s="1114"/>
      <c r="VAM208" s="1114"/>
      <c r="VAN208" s="1114"/>
      <c r="VAO208" s="1114"/>
      <c r="VAP208" s="1114"/>
      <c r="VAQ208" s="1114"/>
      <c r="VAR208" s="1114"/>
      <c r="VAS208" s="1114"/>
      <c r="VAT208" s="1114"/>
      <c r="VAU208" s="1114"/>
      <c r="VAV208" s="1114"/>
      <c r="VAW208" s="1114"/>
      <c r="VAX208" s="1114"/>
      <c r="VAY208" s="1114"/>
      <c r="VAZ208" s="1114"/>
      <c r="VBA208" s="1114"/>
      <c r="VBB208" s="1114"/>
      <c r="VBC208" s="1114"/>
      <c r="VBD208" s="1114"/>
      <c r="VBE208" s="1114"/>
      <c r="VBF208" s="1114"/>
      <c r="VBG208" s="1114"/>
      <c r="VBH208" s="1114"/>
      <c r="VBI208" s="1114"/>
      <c r="VBJ208" s="1114"/>
      <c r="VBK208" s="1114"/>
      <c r="VBL208" s="1114"/>
      <c r="VBM208" s="1114"/>
      <c r="VBN208" s="1114"/>
      <c r="VBO208" s="1114"/>
      <c r="VBP208" s="1114"/>
      <c r="VBQ208" s="1114"/>
      <c r="VBR208" s="1114"/>
      <c r="VBS208" s="1114"/>
      <c r="VBT208" s="1114"/>
      <c r="VBU208" s="1114"/>
      <c r="VBV208" s="1114"/>
      <c r="VBW208" s="1114"/>
      <c r="VBX208" s="1114"/>
      <c r="VBY208" s="1114"/>
      <c r="VBZ208" s="1114"/>
      <c r="VCA208" s="1114"/>
      <c r="VCB208" s="1114"/>
      <c r="VCC208" s="1114"/>
      <c r="VCD208" s="1114"/>
      <c r="VCE208" s="1114"/>
      <c r="VCF208" s="1114"/>
      <c r="VCG208" s="1114"/>
      <c r="VCH208" s="1114"/>
      <c r="VCI208" s="1114"/>
      <c r="VCJ208" s="1114"/>
      <c r="VCK208" s="1114"/>
      <c r="VCL208" s="1114"/>
      <c r="VCM208" s="1114"/>
      <c r="VCN208" s="1114"/>
      <c r="VCO208" s="1114"/>
      <c r="VCP208" s="1114"/>
      <c r="VCQ208" s="1114"/>
      <c r="VCR208" s="1114"/>
      <c r="VCS208" s="1114"/>
      <c r="VCT208" s="1114"/>
      <c r="VCU208" s="1114"/>
      <c r="VCV208" s="1114"/>
      <c r="VCW208" s="1114"/>
      <c r="VCX208" s="1114"/>
      <c r="VCY208" s="1114"/>
      <c r="VCZ208" s="1114"/>
      <c r="VDA208" s="1114"/>
      <c r="VDB208" s="1114"/>
      <c r="VDC208" s="1114"/>
      <c r="VDD208" s="1114"/>
      <c r="VDE208" s="1114"/>
      <c r="VDF208" s="1114"/>
      <c r="VDG208" s="1114"/>
      <c r="VDH208" s="1114"/>
      <c r="VDI208" s="1114"/>
      <c r="VDJ208" s="1114"/>
      <c r="VDK208" s="1114"/>
      <c r="VDL208" s="1114"/>
      <c r="VDM208" s="1114"/>
      <c r="VDN208" s="1114"/>
      <c r="VDO208" s="1114"/>
      <c r="VDP208" s="1114"/>
      <c r="VDQ208" s="1114"/>
      <c r="VDR208" s="1114"/>
      <c r="VDS208" s="1114"/>
      <c r="VDT208" s="1114"/>
      <c r="VDU208" s="1114"/>
      <c r="VDV208" s="1114"/>
      <c r="VDW208" s="1114"/>
      <c r="VDX208" s="1114"/>
      <c r="VDY208" s="1114"/>
      <c r="VDZ208" s="1114"/>
      <c r="VEA208" s="1114"/>
      <c r="VEB208" s="1114"/>
      <c r="VEC208" s="1114"/>
      <c r="VED208" s="1114"/>
      <c r="VEE208" s="1114"/>
      <c r="VEF208" s="1114"/>
      <c r="VEG208" s="1114"/>
      <c r="VEH208" s="1114"/>
      <c r="VEI208" s="1114"/>
      <c r="VEJ208" s="1114"/>
      <c r="VEK208" s="1114"/>
      <c r="VEL208" s="1114"/>
      <c r="VEM208" s="1114"/>
      <c r="VEN208" s="1114"/>
      <c r="VEO208" s="1114"/>
      <c r="VEP208" s="1114"/>
      <c r="VEQ208" s="1114"/>
      <c r="VER208" s="1114"/>
      <c r="VES208" s="1114"/>
      <c r="VET208" s="1114"/>
      <c r="VEU208" s="1114"/>
      <c r="VEV208" s="1114"/>
      <c r="VEW208" s="1114"/>
      <c r="VEX208" s="1114"/>
      <c r="VEY208" s="1114"/>
      <c r="VEZ208" s="1114"/>
      <c r="VFA208" s="1114"/>
      <c r="VFB208" s="1114"/>
      <c r="VFC208" s="1114"/>
      <c r="VFD208" s="1114"/>
      <c r="VFE208" s="1114"/>
      <c r="VFF208" s="1114"/>
      <c r="VFG208" s="1114"/>
      <c r="VFH208" s="1114"/>
      <c r="VFI208" s="1114"/>
      <c r="VFJ208" s="1114"/>
      <c r="VFK208" s="1114"/>
      <c r="VFL208" s="1114"/>
      <c r="VFM208" s="1114"/>
      <c r="VFN208" s="1114"/>
      <c r="VFO208" s="1114"/>
      <c r="VFP208" s="1114"/>
      <c r="VFQ208" s="1114"/>
      <c r="VFR208" s="1114"/>
      <c r="VFS208" s="1114"/>
      <c r="VFT208" s="1114"/>
      <c r="VFU208" s="1114"/>
      <c r="VFV208" s="1114"/>
      <c r="VFW208" s="1114"/>
      <c r="VFX208" s="1114"/>
      <c r="VFY208" s="1114"/>
      <c r="VFZ208" s="1114"/>
      <c r="VGA208" s="1114"/>
      <c r="VGB208" s="1114"/>
      <c r="VGC208" s="1114"/>
      <c r="VGD208" s="1114"/>
      <c r="VGE208" s="1114"/>
      <c r="VGF208" s="1114"/>
      <c r="VGG208" s="1114"/>
      <c r="VGH208" s="1114"/>
      <c r="VGI208" s="1114"/>
      <c r="VGJ208" s="1114"/>
      <c r="VGK208" s="1114"/>
      <c r="VGL208" s="1114"/>
      <c r="VGM208" s="1114"/>
      <c r="VGN208" s="1114"/>
      <c r="VGO208" s="1114"/>
      <c r="VGP208" s="1114"/>
      <c r="VGQ208" s="1114"/>
      <c r="VGR208" s="1114"/>
      <c r="VGS208" s="1114"/>
      <c r="VGT208" s="1114"/>
      <c r="VGU208" s="1114"/>
      <c r="VGV208" s="1114"/>
      <c r="VGW208" s="1114"/>
      <c r="VGX208" s="1114"/>
      <c r="VGY208" s="1114"/>
      <c r="VGZ208" s="1114"/>
      <c r="VHA208" s="1114"/>
      <c r="VHB208" s="1114"/>
      <c r="VHC208" s="1114"/>
      <c r="VHD208" s="1114"/>
      <c r="VHE208" s="1114"/>
      <c r="VHF208" s="1114"/>
      <c r="VHG208" s="1114"/>
      <c r="VHH208" s="1114"/>
      <c r="VHI208" s="1114"/>
      <c r="VHJ208" s="1114"/>
      <c r="VHK208" s="1114"/>
      <c r="VHL208" s="1114"/>
      <c r="VHM208" s="1114"/>
      <c r="VHN208" s="1114"/>
      <c r="VHO208" s="1114"/>
      <c r="VHP208" s="1114"/>
      <c r="VHQ208" s="1114"/>
      <c r="VHR208" s="1114"/>
      <c r="VHS208" s="1114"/>
      <c r="VHT208" s="1114"/>
      <c r="VHU208" s="1114"/>
      <c r="VHV208" s="1114"/>
      <c r="VHW208" s="1114"/>
      <c r="VHX208" s="1114"/>
      <c r="VHY208" s="1114"/>
      <c r="VHZ208" s="1114"/>
      <c r="VIA208" s="1114"/>
      <c r="VIB208" s="1114"/>
      <c r="VIC208" s="1114"/>
      <c r="VID208" s="1114"/>
      <c r="VIE208" s="1114"/>
      <c r="VIF208" s="1114"/>
      <c r="VIG208" s="1114"/>
      <c r="VIH208" s="1114"/>
      <c r="VII208" s="1114"/>
      <c r="VIJ208" s="1114"/>
      <c r="VIK208" s="1114"/>
      <c r="VIL208" s="1114"/>
      <c r="VIM208" s="1114"/>
      <c r="VIN208" s="1114"/>
      <c r="VIO208" s="1114"/>
      <c r="VIP208" s="1114"/>
      <c r="VIQ208" s="1114"/>
      <c r="VIR208" s="1114"/>
      <c r="VIS208" s="1114"/>
      <c r="VIT208" s="1114"/>
      <c r="VIU208" s="1114"/>
      <c r="VIV208" s="1114"/>
      <c r="VIW208" s="1114"/>
      <c r="VIX208" s="1114"/>
      <c r="VIY208" s="1114"/>
      <c r="VIZ208" s="1114"/>
      <c r="VJA208" s="1114"/>
      <c r="VJB208" s="1114"/>
      <c r="VJC208" s="1114"/>
      <c r="VJD208" s="1114"/>
      <c r="VJE208" s="1114"/>
      <c r="VJF208" s="1114"/>
      <c r="VJG208" s="1114"/>
      <c r="VJH208" s="1114"/>
      <c r="VJI208" s="1114"/>
      <c r="VJJ208" s="1114"/>
      <c r="VJK208" s="1114"/>
      <c r="VJL208" s="1114"/>
      <c r="VJM208" s="1114"/>
      <c r="VJN208" s="1114"/>
      <c r="VJO208" s="1114"/>
      <c r="VJP208" s="1114"/>
      <c r="VJQ208" s="1114"/>
      <c r="VJR208" s="1114"/>
      <c r="VJS208" s="1114"/>
      <c r="VJT208" s="1114"/>
      <c r="VJU208" s="1114"/>
      <c r="VJV208" s="1114"/>
      <c r="VJW208" s="1114"/>
      <c r="VJX208" s="1114"/>
      <c r="VJY208" s="1114"/>
      <c r="VJZ208" s="1114"/>
      <c r="VKA208" s="1114"/>
      <c r="VKB208" s="1114"/>
      <c r="VKC208" s="1114"/>
      <c r="VKD208" s="1114"/>
      <c r="VKE208" s="1114"/>
      <c r="VKF208" s="1114"/>
      <c r="VKG208" s="1114"/>
      <c r="VKH208" s="1114"/>
      <c r="VKI208" s="1114"/>
      <c r="VKJ208" s="1114"/>
      <c r="VKK208" s="1114"/>
      <c r="VKL208" s="1114"/>
      <c r="VKM208" s="1114"/>
      <c r="VKN208" s="1114"/>
      <c r="VKO208" s="1114"/>
      <c r="VKP208" s="1114"/>
      <c r="VKQ208" s="1114"/>
      <c r="VKR208" s="1114"/>
      <c r="VKS208" s="1114"/>
      <c r="VKT208" s="1114"/>
      <c r="VKU208" s="1114"/>
      <c r="VKV208" s="1114"/>
      <c r="VKW208" s="1114"/>
      <c r="VKX208" s="1114"/>
      <c r="VKY208" s="1114"/>
      <c r="VKZ208" s="1114"/>
      <c r="VLA208" s="1114"/>
      <c r="VLB208" s="1114"/>
      <c r="VLC208" s="1114"/>
      <c r="VLD208" s="1114"/>
      <c r="VLE208" s="1114"/>
      <c r="VLF208" s="1114"/>
      <c r="VLG208" s="1114"/>
      <c r="VLH208" s="1114"/>
      <c r="VLI208" s="1114"/>
      <c r="VLJ208" s="1114"/>
      <c r="VLK208" s="1114"/>
      <c r="VLL208" s="1114"/>
      <c r="VLM208" s="1114"/>
      <c r="VLN208" s="1114"/>
      <c r="VLO208" s="1114"/>
      <c r="VLP208" s="1114"/>
      <c r="VLQ208" s="1114"/>
      <c r="VLR208" s="1114"/>
      <c r="VLS208" s="1114"/>
      <c r="VLT208" s="1114"/>
      <c r="VLU208" s="1114"/>
      <c r="VLV208" s="1114"/>
      <c r="VLW208" s="1114"/>
      <c r="VLX208" s="1114"/>
      <c r="VLY208" s="1114"/>
      <c r="VLZ208" s="1114"/>
      <c r="VMA208" s="1114"/>
      <c r="VMB208" s="1114"/>
      <c r="VMC208" s="1114"/>
      <c r="VMD208" s="1114"/>
      <c r="VME208" s="1114"/>
      <c r="VMF208" s="1114"/>
      <c r="VMG208" s="1114"/>
      <c r="VMH208" s="1114"/>
      <c r="VMI208" s="1114"/>
      <c r="VMJ208" s="1114"/>
      <c r="VMK208" s="1114"/>
      <c r="VML208" s="1114"/>
      <c r="VMM208" s="1114"/>
      <c r="VMN208" s="1114"/>
      <c r="VMO208" s="1114"/>
      <c r="VMP208" s="1114"/>
      <c r="VMQ208" s="1114"/>
      <c r="VMR208" s="1114"/>
      <c r="VMS208" s="1114"/>
      <c r="VMT208" s="1114"/>
      <c r="VMU208" s="1114"/>
      <c r="VMV208" s="1114"/>
      <c r="VMW208" s="1114"/>
      <c r="VMX208" s="1114"/>
      <c r="VMY208" s="1114"/>
      <c r="VMZ208" s="1114"/>
      <c r="VNA208" s="1114"/>
      <c r="VNB208" s="1114"/>
      <c r="VNC208" s="1114"/>
      <c r="VND208" s="1114"/>
      <c r="VNE208" s="1114"/>
      <c r="VNF208" s="1114"/>
      <c r="VNG208" s="1114"/>
      <c r="VNH208" s="1114"/>
      <c r="VNI208" s="1114"/>
      <c r="VNJ208" s="1114"/>
      <c r="VNK208" s="1114"/>
      <c r="VNL208" s="1114"/>
      <c r="VNM208" s="1114"/>
      <c r="VNN208" s="1114"/>
      <c r="VNO208" s="1114"/>
      <c r="VNP208" s="1114"/>
      <c r="VNQ208" s="1114"/>
      <c r="VNR208" s="1114"/>
      <c r="VNS208" s="1114"/>
      <c r="VNT208" s="1114"/>
      <c r="VNU208" s="1114"/>
      <c r="VNV208" s="1114"/>
      <c r="VNW208" s="1114"/>
      <c r="VNX208" s="1114"/>
      <c r="VNY208" s="1114"/>
      <c r="VNZ208" s="1114"/>
      <c r="VOA208" s="1114"/>
      <c r="VOB208" s="1114"/>
      <c r="VOC208" s="1114"/>
      <c r="VOD208" s="1114"/>
      <c r="VOE208" s="1114"/>
      <c r="VOF208" s="1114"/>
      <c r="VOG208" s="1114"/>
      <c r="VOH208" s="1114"/>
      <c r="VOI208" s="1114"/>
      <c r="VOJ208" s="1114"/>
      <c r="VOK208" s="1114"/>
      <c r="VOL208" s="1114"/>
      <c r="VOM208" s="1114"/>
      <c r="VON208" s="1114"/>
      <c r="VOO208" s="1114"/>
      <c r="VOP208" s="1114"/>
      <c r="VOQ208" s="1114"/>
      <c r="VOR208" s="1114"/>
      <c r="VOS208" s="1114"/>
      <c r="VOT208" s="1114"/>
      <c r="VOU208" s="1114"/>
      <c r="VOV208" s="1114"/>
      <c r="VOW208" s="1114"/>
      <c r="VOX208" s="1114"/>
      <c r="VOY208" s="1114"/>
      <c r="VOZ208" s="1114"/>
      <c r="VPA208" s="1114"/>
      <c r="VPB208" s="1114"/>
      <c r="VPC208" s="1114"/>
      <c r="VPD208" s="1114"/>
      <c r="VPE208" s="1114"/>
      <c r="VPF208" s="1114"/>
      <c r="VPG208" s="1114"/>
      <c r="VPH208" s="1114"/>
      <c r="VPI208" s="1114"/>
      <c r="VPJ208" s="1114"/>
      <c r="VPK208" s="1114"/>
      <c r="VPL208" s="1114"/>
      <c r="VPM208" s="1114"/>
      <c r="VPN208" s="1114"/>
      <c r="VPO208" s="1114"/>
      <c r="VPP208" s="1114"/>
      <c r="VPQ208" s="1114"/>
      <c r="VPR208" s="1114"/>
      <c r="VPS208" s="1114"/>
      <c r="VPT208" s="1114"/>
      <c r="VPU208" s="1114"/>
      <c r="VPV208" s="1114"/>
      <c r="VPW208" s="1114"/>
      <c r="VPX208" s="1114"/>
      <c r="VPY208" s="1114"/>
      <c r="VPZ208" s="1114"/>
      <c r="VQA208" s="1114"/>
      <c r="VQB208" s="1114"/>
      <c r="VQC208" s="1114"/>
      <c r="VQD208" s="1114"/>
      <c r="VQE208" s="1114"/>
      <c r="VQF208" s="1114"/>
      <c r="VQG208" s="1114"/>
      <c r="VQH208" s="1114"/>
      <c r="VQI208" s="1114"/>
      <c r="VQJ208" s="1114"/>
      <c r="VQK208" s="1114"/>
      <c r="VQL208" s="1114"/>
      <c r="VQM208" s="1114"/>
      <c r="VQN208" s="1114"/>
      <c r="VQO208" s="1114"/>
      <c r="VQP208" s="1114"/>
      <c r="VQQ208" s="1114"/>
      <c r="VQR208" s="1114"/>
      <c r="VQS208" s="1114"/>
      <c r="VQT208" s="1114"/>
      <c r="VQU208" s="1114"/>
      <c r="VQV208" s="1114"/>
      <c r="VQW208" s="1114"/>
      <c r="VQX208" s="1114"/>
      <c r="VQY208" s="1114"/>
      <c r="VQZ208" s="1114"/>
      <c r="VRA208" s="1114"/>
      <c r="VRB208" s="1114"/>
      <c r="VRC208" s="1114"/>
      <c r="VRD208" s="1114"/>
      <c r="VRE208" s="1114"/>
      <c r="VRF208" s="1114"/>
      <c r="VRG208" s="1114"/>
      <c r="VRH208" s="1114"/>
      <c r="VRI208" s="1114"/>
      <c r="VRJ208" s="1114"/>
      <c r="VRK208" s="1114"/>
      <c r="VRL208" s="1114"/>
      <c r="VRM208" s="1114"/>
      <c r="VRN208" s="1114"/>
      <c r="VRO208" s="1114"/>
      <c r="VRP208" s="1114"/>
      <c r="VRQ208" s="1114"/>
      <c r="VRR208" s="1114"/>
      <c r="VRS208" s="1114"/>
      <c r="VRT208" s="1114"/>
      <c r="VRU208" s="1114"/>
      <c r="VRV208" s="1114"/>
      <c r="VRW208" s="1114"/>
      <c r="VRX208" s="1114"/>
      <c r="VRY208" s="1114"/>
      <c r="VRZ208" s="1114"/>
      <c r="VSA208" s="1114"/>
      <c r="VSB208" s="1114"/>
      <c r="VSC208" s="1114"/>
      <c r="VSD208" s="1114"/>
      <c r="VSE208" s="1114"/>
      <c r="VSF208" s="1114"/>
      <c r="VSG208" s="1114"/>
      <c r="VSH208" s="1114"/>
      <c r="VSI208" s="1114"/>
      <c r="VSJ208" s="1114"/>
      <c r="VSK208" s="1114"/>
      <c r="VSL208" s="1114"/>
      <c r="VSM208" s="1114"/>
      <c r="VSN208" s="1114"/>
      <c r="VSO208" s="1114"/>
      <c r="VSP208" s="1114"/>
      <c r="VSQ208" s="1114"/>
      <c r="VSR208" s="1114"/>
      <c r="VSS208" s="1114"/>
      <c r="VST208" s="1114"/>
      <c r="VSU208" s="1114"/>
      <c r="VSV208" s="1114"/>
      <c r="VSW208" s="1114"/>
      <c r="VSX208" s="1114"/>
      <c r="VSY208" s="1114"/>
      <c r="VSZ208" s="1114"/>
      <c r="VTA208" s="1114"/>
      <c r="VTB208" s="1114"/>
      <c r="VTC208" s="1114"/>
      <c r="VTD208" s="1114"/>
      <c r="VTE208" s="1114"/>
      <c r="VTF208" s="1114"/>
      <c r="VTG208" s="1114"/>
      <c r="VTH208" s="1114"/>
      <c r="VTI208" s="1114"/>
      <c r="VTJ208" s="1114"/>
      <c r="VTK208" s="1114"/>
      <c r="VTL208" s="1114"/>
      <c r="VTM208" s="1114"/>
      <c r="VTN208" s="1114"/>
      <c r="VTO208" s="1114"/>
      <c r="VTP208" s="1114"/>
      <c r="VTQ208" s="1114"/>
      <c r="VTR208" s="1114"/>
      <c r="VTS208" s="1114"/>
      <c r="VTT208" s="1114"/>
      <c r="VTU208" s="1114"/>
      <c r="VTV208" s="1114"/>
      <c r="VTW208" s="1114"/>
      <c r="VTX208" s="1114"/>
      <c r="VTY208" s="1114"/>
      <c r="VTZ208" s="1114"/>
      <c r="VUA208" s="1114"/>
      <c r="VUB208" s="1114"/>
      <c r="VUC208" s="1114"/>
      <c r="VUD208" s="1114"/>
      <c r="VUE208" s="1114"/>
      <c r="VUF208" s="1114"/>
      <c r="VUG208" s="1114"/>
      <c r="VUH208" s="1114"/>
      <c r="VUI208" s="1114"/>
      <c r="VUJ208" s="1114"/>
      <c r="VUK208" s="1114"/>
      <c r="VUL208" s="1114"/>
      <c r="VUM208" s="1114"/>
      <c r="VUN208" s="1114"/>
      <c r="VUO208" s="1114"/>
      <c r="VUP208" s="1114"/>
      <c r="VUQ208" s="1114"/>
      <c r="VUR208" s="1114"/>
      <c r="VUS208" s="1114"/>
      <c r="VUT208" s="1114"/>
      <c r="VUU208" s="1114"/>
      <c r="VUV208" s="1114"/>
      <c r="VUW208" s="1114"/>
      <c r="VUX208" s="1114"/>
      <c r="VUY208" s="1114"/>
      <c r="VUZ208" s="1114"/>
      <c r="VVA208" s="1114"/>
      <c r="VVB208" s="1114"/>
      <c r="VVC208" s="1114"/>
      <c r="VVD208" s="1114"/>
      <c r="VVE208" s="1114"/>
      <c r="VVF208" s="1114"/>
      <c r="VVG208" s="1114"/>
      <c r="VVH208" s="1114"/>
      <c r="VVI208" s="1114"/>
      <c r="VVJ208" s="1114"/>
      <c r="VVK208" s="1114"/>
      <c r="VVL208" s="1114"/>
      <c r="VVM208" s="1114"/>
      <c r="VVN208" s="1114"/>
      <c r="VVO208" s="1114"/>
      <c r="VVP208" s="1114"/>
      <c r="VVQ208" s="1114"/>
      <c r="VVR208" s="1114"/>
      <c r="VVS208" s="1114"/>
      <c r="VVT208" s="1114"/>
      <c r="VVU208" s="1114"/>
      <c r="VVV208" s="1114"/>
      <c r="VVW208" s="1114"/>
      <c r="VVX208" s="1114"/>
      <c r="VVY208" s="1114"/>
      <c r="VVZ208" s="1114"/>
      <c r="VWA208" s="1114"/>
      <c r="VWB208" s="1114"/>
      <c r="VWC208" s="1114"/>
      <c r="VWD208" s="1114"/>
      <c r="VWE208" s="1114"/>
      <c r="VWF208" s="1114"/>
      <c r="VWG208" s="1114"/>
      <c r="VWH208" s="1114"/>
      <c r="VWI208" s="1114"/>
      <c r="VWJ208" s="1114"/>
      <c r="VWK208" s="1114"/>
      <c r="VWL208" s="1114"/>
      <c r="VWM208" s="1114"/>
      <c r="VWN208" s="1114"/>
      <c r="VWO208" s="1114"/>
      <c r="VWP208" s="1114"/>
      <c r="VWQ208" s="1114"/>
      <c r="VWR208" s="1114"/>
      <c r="VWS208" s="1114"/>
      <c r="VWT208" s="1114"/>
      <c r="VWU208" s="1114"/>
      <c r="VWV208" s="1114"/>
      <c r="VWW208" s="1114"/>
      <c r="VWX208" s="1114"/>
      <c r="VWY208" s="1114"/>
      <c r="VWZ208" s="1114"/>
      <c r="VXA208" s="1114"/>
      <c r="VXB208" s="1114"/>
      <c r="VXC208" s="1114"/>
      <c r="VXD208" s="1114"/>
      <c r="VXE208" s="1114"/>
      <c r="VXF208" s="1114"/>
      <c r="VXG208" s="1114"/>
      <c r="VXH208" s="1114"/>
      <c r="VXI208" s="1114"/>
      <c r="VXJ208" s="1114"/>
      <c r="VXK208" s="1114"/>
      <c r="VXL208" s="1114"/>
      <c r="VXM208" s="1114"/>
      <c r="VXN208" s="1114"/>
      <c r="VXO208" s="1114"/>
      <c r="VXP208" s="1114"/>
      <c r="VXQ208" s="1114"/>
      <c r="VXR208" s="1114"/>
      <c r="VXS208" s="1114"/>
      <c r="VXT208" s="1114"/>
      <c r="VXU208" s="1114"/>
      <c r="VXV208" s="1114"/>
      <c r="VXW208" s="1114"/>
      <c r="VXX208" s="1114"/>
      <c r="VXY208" s="1114"/>
      <c r="VXZ208" s="1114"/>
      <c r="VYA208" s="1114"/>
      <c r="VYB208" s="1114"/>
      <c r="VYC208" s="1114"/>
      <c r="VYD208" s="1114"/>
      <c r="VYE208" s="1114"/>
      <c r="VYF208" s="1114"/>
      <c r="VYG208" s="1114"/>
      <c r="VYH208" s="1114"/>
      <c r="VYI208" s="1114"/>
      <c r="VYJ208" s="1114"/>
      <c r="VYK208" s="1114"/>
      <c r="VYL208" s="1114"/>
      <c r="VYM208" s="1114"/>
      <c r="VYN208" s="1114"/>
      <c r="VYO208" s="1114"/>
      <c r="VYP208" s="1114"/>
      <c r="VYQ208" s="1114"/>
      <c r="VYR208" s="1114"/>
      <c r="VYS208" s="1114"/>
      <c r="VYT208" s="1114"/>
      <c r="VYU208" s="1114"/>
      <c r="VYV208" s="1114"/>
      <c r="VYW208" s="1114"/>
      <c r="VYX208" s="1114"/>
      <c r="VYY208" s="1114"/>
      <c r="VYZ208" s="1114"/>
      <c r="VZA208" s="1114"/>
      <c r="VZB208" s="1114"/>
      <c r="VZC208" s="1114"/>
      <c r="VZD208" s="1114"/>
      <c r="VZE208" s="1114"/>
      <c r="VZF208" s="1114"/>
      <c r="VZG208" s="1114"/>
      <c r="VZH208" s="1114"/>
      <c r="VZI208" s="1114"/>
      <c r="VZJ208" s="1114"/>
      <c r="VZK208" s="1114"/>
      <c r="VZL208" s="1114"/>
      <c r="VZM208" s="1114"/>
      <c r="VZN208" s="1114"/>
      <c r="VZO208" s="1114"/>
      <c r="VZP208" s="1114"/>
      <c r="VZQ208" s="1114"/>
      <c r="VZR208" s="1114"/>
      <c r="VZS208" s="1114"/>
      <c r="VZT208" s="1114"/>
      <c r="VZU208" s="1114"/>
      <c r="VZV208" s="1114"/>
      <c r="VZW208" s="1114"/>
      <c r="VZX208" s="1114"/>
      <c r="VZY208" s="1114"/>
      <c r="VZZ208" s="1114"/>
      <c r="WAA208" s="1114"/>
      <c r="WAB208" s="1114"/>
      <c r="WAC208" s="1114"/>
      <c r="WAD208" s="1114"/>
      <c r="WAE208" s="1114"/>
      <c r="WAF208" s="1114"/>
      <c r="WAG208" s="1114"/>
      <c r="WAH208" s="1114"/>
      <c r="WAI208" s="1114"/>
      <c r="WAJ208" s="1114"/>
      <c r="WAK208" s="1114"/>
      <c r="WAL208" s="1114"/>
      <c r="WAM208" s="1114"/>
      <c r="WAN208" s="1114"/>
      <c r="WAO208" s="1114"/>
      <c r="WAP208" s="1114"/>
      <c r="WAQ208" s="1114"/>
      <c r="WAR208" s="1114"/>
      <c r="WAS208" s="1114"/>
      <c r="WAT208" s="1114"/>
      <c r="WAU208" s="1114"/>
      <c r="WAV208" s="1114"/>
      <c r="WAW208" s="1114"/>
      <c r="WAX208" s="1114"/>
      <c r="WAY208" s="1114"/>
      <c r="WAZ208" s="1114"/>
      <c r="WBA208" s="1114"/>
      <c r="WBB208" s="1114"/>
      <c r="WBC208" s="1114"/>
      <c r="WBD208" s="1114"/>
      <c r="WBE208" s="1114"/>
      <c r="WBF208" s="1114"/>
      <c r="WBG208" s="1114"/>
      <c r="WBH208" s="1114"/>
      <c r="WBI208" s="1114"/>
      <c r="WBJ208" s="1114"/>
      <c r="WBK208" s="1114"/>
      <c r="WBL208" s="1114"/>
      <c r="WBM208" s="1114"/>
      <c r="WBN208" s="1114"/>
      <c r="WBO208" s="1114"/>
      <c r="WBP208" s="1114"/>
      <c r="WBQ208" s="1114"/>
      <c r="WBR208" s="1114"/>
      <c r="WBS208" s="1114"/>
      <c r="WBT208" s="1114"/>
      <c r="WBU208" s="1114"/>
      <c r="WBV208" s="1114"/>
      <c r="WBW208" s="1114"/>
      <c r="WBX208" s="1114"/>
      <c r="WBY208" s="1114"/>
      <c r="WBZ208" s="1114"/>
      <c r="WCA208" s="1114"/>
      <c r="WCB208" s="1114"/>
      <c r="WCC208" s="1114"/>
      <c r="WCD208" s="1114"/>
      <c r="WCE208" s="1114"/>
      <c r="WCF208" s="1114"/>
      <c r="WCG208" s="1114"/>
      <c r="WCH208" s="1114"/>
      <c r="WCI208" s="1114"/>
      <c r="WCJ208" s="1114"/>
      <c r="WCK208" s="1114"/>
      <c r="WCL208" s="1114"/>
      <c r="WCM208" s="1114"/>
      <c r="WCN208" s="1114"/>
      <c r="WCO208" s="1114"/>
      <c r="WCP208" s="1114"/>
      <c r="WCQ208" s="1114"/>
      <c r="WCR208" s="1114"/>
      <c r="WCS208" s="1114"/>
      <c r="WCT208" s="1114"/>
      <c r="WCU208" s="1114"/>
      <c r="WCV208" s="1114"/>
      <c r="WCW208" s="1114"/>
      <c r="WCX208" s="1114"/>
      <c r="WCY208" s="1114"/>
      <c r="WCZ208" s="1114"/>
      <c r="WDA208" s="1114"/>
      <c r="WDB208" s="1114"/>
      <c r="WDC208" s="1114"/>
      <c r="WDD208" s="1114"/>
      <c r="WDE208" s="1114"/>
      <c r="WDF208" s="1114"/>
      <c r="WDG208" s="1114"/>
      <c r="WDH208" s="1114"/>
      <c r="WDI208" s="1114"/>
      <c r="WDJ208" s="1114"/>
      <c r="WDK208" s="1114"/>
      <c r="WDL208" s="1114"/>
      <c r="WDM208" s="1114"/>
      <c r="WDN208" s="1114"/>
      <c r="WDO208" s="1114"/>
      <c r="WDP208" s="1114"/>
      <c r="WDQ208" s="1114"/>
      <c r="WDR208" s="1114"/>
      <c r="WDS208" s="1114"/>
      <c r="WDT208" s="1114"/>
      <c r="WDU208" s="1114"/>
      <c r="WDV208" s="1114"/>
      <c r="WDW208" s="1114"/>
      <c r="WDX208" s="1114"/>
      <c r="WDY208" s="1114"/>
      <c r="WDZ208" s="1114"/>
      <c r="WEA208" s="1114"/>
      <c r="WEB208" s="1114"/>
      <c r="WEC208" s="1114"/>
      <c r="WED208" s="1114"/>
      <c r="WEE208" s="1114"/>
      <c r="WEF208" s="1114"/>
      <c r="WEG208" s="1114"/>
      <c r="WEH208" s="1114"/>
      <c r="WEI208" s="1114"/>
      <c r="WEJ208" s="1114"/>
      <c r="WEK208" s="1114"/>
      <c r="WEL208" s="1114"/>
      <c r="WEM208" s="1114"/>
      <c r="WEN208" s="1114"/>
      <c r="WEO208" s="1114"/>
      <c r="WEP208" s="1114"/>
      <c r="WEQ208" s="1114"/>
      <c r="WER208" s="1114"/>
      <c r="WES208" s="1114"/>
      <c r="WET208" s="1114"/>
      <c r="WEU208" s="1114"/>
      <c r="WEV208" s="1114"/>
      <c r="WEW208" s="1114"/>
      <c r="WEX208" s="1114"/>
      <c r="WEY208" s="1114"/>
      <c r="WEZ208" s="1114"/>
      <c r="WFA208" s="1114"/>
      <c r="WFB208" s="1114"/>
      <c r="WFC208" s="1114"/>
      <c r="WFD208" s="1114"/>
      <c r="WFE208" s="1114"/>
      <c r="WFF208" s="1114"/>
      <c r="WFG208" s="1114"/>
      <c r="WFH208" s="1114"/>
      <c r="WFI208" s="1114"/>
      <c r="WFJ208" s="1114"/>
      <c r="WFK208" s="1114"/>
      <c r="WFL208" s="1114"/>
      <c r="WFM208" s="1114"/>
      <c r="WFN208" s="1114"/>
      <c r="WFO208" s="1114"/>
      <c r="WFP208" s="1114"/>
      <c r="WFQ208" s="1114"/>
      <c r="WFR208" s="1114"/>
      <c r="WFS208" s="1114"/>
      <c r="WFT208" s="1114"/>
      <c r="WFU208" s="1114"/>
      <c r="WFV208" s="1114"/>
      <c r="WFW208" s="1114"/>
      <c r="WFX208" s="1114"/>
      <c r="WFY208" s="1114"/>
      <c r="WFZ208" s="1114"/>
      <c r="WGA208" s="1114"/>
      <c r="WGB208" s="1114"/>
      <c r="WGC208" s="1114"/>
      <c r="WGD208" s="1114"/>
      <c r="WGE208" s="1114"/>
      <c r="WGF208" s="1114"/>
      <c r="WGG208" s="1114"/>
      <c r="WGH208" s="1114"/>
      <c r="WGI208" s="1114"/>
      <c r="WGJ208" s="1114"/>
      <c r="WGK208" s="1114"/>
      <c r="WGL208" s="1114"/>
      <c r="WGM208" s="1114"/>
      <c r="WGN208" s="1114"/>
      <c r="WGO208" s="1114"/>
      <c r="WGP208" s="1114"/>
      <c r="WGQ208" s="1114"/>
      <c r="WGR208" s="1114"/>
      <c r="WGS208" s="1114"/>
      <c r="WGT208" s="1114"/>
      <c r="WGU208" s="1114"/>
      <c r="WGV208" s="1114"/>
      <c r="WGW208" s="1114"/>
      <c r="WGX208" s="1114"/>
      <c r="WGY208" s="1114"/>
      <c r="WGZ208" s="1114"/>
      <c r="WHA208" s="1114"/>
      <c r="WHB208" s="1114"/>
      <c r="WHC208" s="1114"/>
      <c r="WHD208" s="1114"/>
      <c r="WHE208" s="1114"/>
      <c r="WHF208" s="1114"/>
      <c r="WHG208" s="1114"/>
      <c r="WHH208" s="1114"/>
      <c r="WHI208" s="1114"/>
      <c r="WHJ208" s="1114"/>
      <c r="WHK208" s="1114"/>
      <c r="WHL208" s="1114"/>
      <c r="WHM208" s="1114"/>
      <c r="WHN208" s="1114"/>
      <c r="WHO208" s="1114"/>
      <c r="WHP208" s="1114"/>
      <c r="WHQ208" s="1114"/>
      <c r="WHR208" s="1114"/>
      <c r="WHS208" s="1114"/>
      <c r="WHT208" s="1114"/>
      <c r="WHU208" s="1114"/>
      <c r="WHV208" s="1114"/>
      <c r="WHW208" s="1114"/>
      <c r="WHX208" s="1114"/>
      <c r="WHY208" s="1114"/>
      <c r="WHZ208" s="1114"/>
      <c r="WIA208" s="1114"/>
      <c r="WIB208" s="1114"/>
      <c r="WIC208" s="1114"/>
      <c r="WID208" s="1114"/>
      <c r="WIE208" s="1114"/>
      <c r="WIF208" s="1114"/>
      <c r="WIG208" s="1114"/>
      <c r="WIH208" s="1114"/>
      <c r="WII208" s="1114"/>
      <c r="WIJ208" s="1114"/>
      <c r="WIK208" s="1114"/>
      <c r="WIL208" s="1114"/>
      <c r="WIM208" s="1114"/>
      <c r="WIN208" s="1114"/>
      <c r="WIO208" s="1114"/>
      <c r="WIP208" s="1114"/>
      <c r="WIQ208" s="1114"/>
      <c r="WIR208" s="1114"/>
      <c r="WIS208" s="1114"/>
      <c r="WIT208" s="1114"/>
      <c r="WIU208" s="1114"/>
      <c r="WIV208" s="1114"/>
      <c r="WIW208" s="1114"/>
      <c r="WIX208" s="1114"/>
      <c r="WIY208" s="1114"/>
      <c r="WIZ208" s="1114"/>
      <c r="WJA208" s="1114"/>
      <c r="WJB208" s="1114"/>
      <c r="WJC208" s="1114"/>
      <c r="WJD208" s="1114"/>
      <c r="WJE208" s="1114"/>
      <c r="WJF208" s="1114"/>
      <c r="WJG208" s="1114"/>
      <c r="WJH208" s="1114"/>
      <c r="WJI208" s="1114"/>
      <c r="WJJ208" s="1114"/>
      <c r="WJK208" s="1114"/>
      <c r="WJL208" s="1114"/>
      <c r="WJM208" s="1114"/>
      <c r="WJN208" s="1114"/>
      <c r="WJO208" s="1114"/>
      <c r="WJP208" s="1114"/>
      <c r="WJQ208" s="1114"/>
      <c r="WJR208" s="1114"/>
      <c r="WJS208" s="1114"/>
      <c r="WJT208" s="1114"/>
      <c r="WJU208" s="1114"/>
      <c r="WJV208" s="1114"/>
      <c r="WJW208" s="1114"/>
      <c r="WJX208" s="1114"/>
      <c r="WJY208" s="1114"/>
      <c r="WJZ208" s="1114"/>
      <c r="WKA208" s="1114"/>
      <c r="WKB208" s="1114"/>
      <c r="WKC208" s="1114"/>
      <c r="WKD208" s="1114"/>
      <c r="WKE208" s="1114"/>
      <c r="WKF208" s="1114"/>
      <c r="WKG208" s="1114"/>
      <c r="WKH208" s="1114"/>
      <c r="WKI208" s="1114"/>
      <c r="WKJ208" s="1114"/>
      <c r="WKK208" s="1114"/>
      <c r="WKL208" s="1114"/>
      <c r="WKM208" s="1114"/>
      <c r="WKN208" s="1114"/>
      <c r="WKO208" s="1114"/>
      <c r="WKP208" s="1114"/>
      <c r="WKQ208" s="1114"/>
      <c r="WKR208" s="1114"/>
      <c r="WKS208" s="1114"/>
      <c r="WKT208" s="1114"/>
      <c r="WKU208" s="1114"/>
      <c r="WKV208" s="1114"/>
      <c r="WKW208" s="1114"/>
      <c r="WKX208" s="1114"/>
      <c r="WKY208" s="1114"/>
      <c r="WKZ208" s="1114"/>
      <c r="WLA208" s="1114"/>
      <c r="WLB208" s="1114"/>
      <c r="WLC208" s="1114"/>
      <c r="WLD208" s="1114"/>
      <c r="WLE208" s="1114"/>
      <c r="WLF208" s="1114"/>
      <c r="WLG208" s="1114"/>
      <c r="WLH208" s="1114"/>
      <c r="WLI208" s="1114"/>
      <c r="WLJ208" s="1114"/>
      <c r="WLK208" s="1114"/>
      <c r="WLL208" s="1114"/>
      <c r="WLM208" s="1114"/>
      <c r="WLN208" s="1114"/>
      <c r="WLO208" s="1114"/>
      <c r="WLP208" s="1114"/>
      <c r="WLQ208" s="1114"/>
      <c r="WLR208" s="1114"/>
      <c r="WLS208" s="1114"/>
      <c r="WLT208" s="1114"/>
      <c r="WLU208" s="1114"/>
      <c r="WLV208" s="1114"/>
      <c r="WLW208" s="1114"/>
      <c r="WLX208" s="1114"/>
      <c r="WLY208" s="1114"/>
      <c r="WLZ208" s="1114"/>
      <c r="WMA208" s="1114"/>
      <c r="WMB208" s="1114"/>
      <c r="WMC208" s="1114"/>
      <c r="WMD208" s="1114"/>
      <c r="WME208" s="1114"/>
      <c r="WMF208" s="1114"/>
      <c r="WMG208" s="1114"/>
      <c r="WMH208" s="1114"/>
      <c r="WMI208" s="1114"/>
      <c r="WMJ208" s="1114"/>
      <c r="WMK208" s="1114"/>
      <c r="WML208" s="1114"/>
      <c r="WMM208" s="1114"/>
      <c r="WMN208" s="1114"/>
      <c r="WMO208" s="1114"/>
      <c r="WMP208" s="1114"/>
      <c r="WMQ208" s="1114"/>
      <c r="WMR208" s="1114"/>
      <c r="WMS208" s="1114"/>
      <c r="WMT208" s="1114"/>
      <c r="WMU208" s="1114"/>
      <c r="WMV208" s="1114"/>
      <c r="WMW208" s="1114"/>
      <c r="WMX208" s="1114"/>
      <c r="WMY208" s="1114"/>
      <c r="WMZ208" s="1114"/>
      <c r="WNA208" s="1114"/>
      <c r="WNB208" s="1114"/>
      <c r="WNC208" s="1114"/>
      <c r="WND208" s="1114"/>
      <c r="WNE208" s="1114"/>
      <c r="WNF208" s="1114"/>
      <c r="WNG208" s="1114"/>
      <c r="WNH208" s="1114"/>
      <c r="WNI208" s="1114"/>
      <c r="WNJ208" s="1114"/>
      <c r="WNK208" s="1114"/>
      <c r="WNL208" s="1114"/>
      <c r="WNM208" s="1114"/>
      <c r="WNN208" s="1114"/>
      <c r="WNO208" s="1114"/>
      <c r="WNP208" s="1114"/>
      <c r="WNQ208" s="1114"/>
      <c r="WNR208" s="1114"/>
      <c r="WNS208" s="1114"/>
      <c r="WNT208" s="1114"/>
      <c r="WNU208" s="1114"/>
      <c r="WNV208" s="1114"/>
      <c r="WNW208" s="1114"/>
      <c r="WNX208" s="1114"/>
      <c r="WNY208" s="1114"/>
      <c r="WNZ208" s="1114"/>
      <c r="WOA208" s="1114"/>
      <c r="WOB208" s="1114"/>
      <c r="WOC208" s="1114"/>
      <c r="WOD208" s="1114"/>
      <c r="WOE208" s="1114"/>
      <c r="WOF208" s="1114"/>
      <c r="WOG208" s="1114"/>
      <c r="WOH208" s="1114"/>
      <c r="WOI208" s="1114"/>
      <c r="WOJ208" s="1114"/>
      <c r="WOK208" s="1114"/>
      <c r="WOL208" s="1114"/>
      <c r="WOM208" s="1114"/>
      <c r="WON208" s="1114"/>
      <c r="WOO208" s="1114"/>
      <c r="WOP208" s="1114"/>
      <c r="WOQ208" s="1114"/>
      <c r="WOR208" s="1114"/>
      <c r="WOS208" s="1114"/>
      <c r="WOT208" s="1114"/>
      <c r="WOU208" s="1114"/>
      <c r="WOV208" s="1114"/>
      <c r="WOW208" s="1114"/>
      <c r="WOX208" s="1114"/>
      <c r="WOY208" s="1114"/>
      <c r="WOZ208" s="1114"/>
      <c r="WPA208" s="1114"/>
      <c r="WPB208" s="1114"/>
      <c r="WPC208" s="1114"/>
      <c r="WPD208" s="1114"/>
      <c r="WPE208" s="1114"/>
      <c r="WPF208" s="1114"/>
      <c r="WPG208" s="1114"/>
      <c r="WPH208" s="1114"/>
      <c r="WPI208" s="1114"/>
      <c r="WPJ208" s="1114"/>
      <c r="WPK208" s="1114"/>
      <c r="WPL208" s="1114"/>
      <c r="WPM208" s="1114"/>
      <c r="WPN208" s="1114"/>
      <c r="WPO208" s="1114"/>
      <c r="WPP208" s="1114"/>
      <c r="WPQ208" s="1114"/>
      <c r="WPR208" s="1114"/>
      <c r="WPS208" s="1114"/>
      <c r="WPT208" s="1114"/>
      <c r="WPU208" s="1114"/>
      <c r="WPV208" s="1114"/>
      <c r="WPW208" s="1114"/>
      <c r="WPX208" s="1114"/>
      <c r="WPY208" s="1114"/>
      <c r="WPZ208" s="1114"/>
      <c r="WQA208" s="1114"/>
      <c r="WQB208" s="1114"/>
      <c r="WQC208" s="1114"/>
      <c r="WQD208" s="1114"/>
      <c r="WQE208" s="1114"/>
      <c r="WQF208" s="1114"/>
      <c r="WQG208" s="1114"/>
      <c r="WQH208" s="1114"/>
      <c r="WQI208" s="1114"/>
      <c r="WQJ208" s="1114"/>
      <c r="WQK208" s="1114"/>
      <c r="WQL208" s="1114"/>
      <c r="WQM208" s="1114"/>
      <c r="WQN208" s="1114"/>
      <c r="WQO208" s="1114"/>
      <c r="WQP208" s="1114"/>
      <c r="WQQ208" s="1114"/>
      <c r="WQR208" s="1114"/>
      <c r="WQS208" s="1114"/>
      <c r="WQT208" s="1114"/>
      <c r="WQU208" s="1114"/>
      <c r="WQV208" s="1114"/>
      <c r="WQW208" s="1114"/>
      <c r="WQX208" s="1114"/>
      <c r="WQY208" s="1114"/>
      <c r="WQZ208" s="1114"/>
      <c r="WRA208" s="1114"/>
      <c r="WRB208" s="1114"/>
      <c r="WRC208" s="1114"/>
      <c r="WRD208" s="1114"/>
      <c r="WRE208" s="1114"/>
      <c r="WRF208" s="1114"/>
      <c r="WRG208" s="1114"/>
      <c r="WRH208" s="1114"/>
      <c r="WRI208" s="1114"/>
      <c r="WRJ208" s="1114"/>
      <c r="WRK208" s="1114"/>
      <c r="WRL208" s="1114"/>
      <c r="WRM208" s="1114"/>
      <c r="WRN208" s="1114"/>
      <c r="WRO208" s="1114"/>
      <c r="WRP208" s="1114"/>
      <c r="WRQ208" s="1114"/>
      <c r="WRR208" s="1114"/>
      <c r="WRS208" s="1114"/>
      <c r="WRT208" s="1114"/>
      <c r="WRU208" s="1114"/>
      <c r="WRV208" s="1114"/>
      <c r="WRW208" s="1114"/>
      <c r="WRX208" s="1114"/>
      <c r="WRY208" s="1114"/>
      <c r="WRZ208" s="1114"/>
      <c r="WSA208" s="1114"/>
      <c r="WSB208" s="1114"/>
      <c r="WSC208" s="1114"/>
      <c r="WSD208" s="1114"/>
      <c r="WSE208" s="1114"/>
      <c r="WSF208" s="1114"/>
      <c r="WSG208" s="1114"/>
      <c r="WSH208" s="1114"/>
      <c r="WSI208" s="1114"/>
      <c r="WSJ208" s="1114"/>
      <c r="WSK208" s="1114"/>
      <c r="WSL208" s="1114"/>
      <c r="WSM208" s="1114"/>
      <c r="WSN208" s="1114"/>
      <c r="WSO208" s="1114"/>
      <c r="WSP208" s="1114"/>
      <c r="WSQ208" s="1114"/>
      <c r="WSR208" s="1114"/>
      <c r="WSS208" s="1114"/>
      <c r="WST208" s="1114"/>
      <c r="WSU208" s="1114"/>
      <c r="WSV208" s="1114"/>
      <c r="WSW208" s="1114"/>
      <c r="WSX208" s="1114"/>
      <c r="WSY208" s="1114"/>
      <c r="WSZ208" s="1114"/>
      <c r="WTA208" s="1114"/>
      <c r="WTB208" s="1114"/>
      <c r="WTC208" s="1114"/>
      <c r="WTD208" s="1114"/>
      <c r="WTE208" s="1114"/>
      <c r="WTF208" s="1114"/>
      <c r="WTG208" s="1114"/>
      <c r="WTH208" s="1114"/>
      <c r="WTI208" s="1114"/>
      <c r="WTJ208" s="1114"/>
      <c r="WTK208" s="1114"/>
      <c r="WTL208" s="1114"/>
      <c r="WTM208" s="1114"/>
      <c r="WTN208" s="1114"/>
      <c r="WTO208" s="1114"/>
      <c r="WTP208" s="1114"/>
      <c r="WTQ208" s="1114"/>
      <c r="WTR208" s="1114"/>
      <c r="WTS208" s="1114"/>
      <c r="WTT208" s="1114"/>
      <c r="WTU208" s="1114"/>
      <c r="WTV208" s="1114"/>
      <c r="WTW208" s="1114"/>
      <c r="WTX208" s="1114"/>
      <c r="WTY208" s="1114"/>
      <c r="WTZ208" s="1114"/>
      <c r="WUA208" s="1114"/>
      <c r="WUB208" s="1114"/>
      <c r="WUC208" s="1114"/>
      <c r="WUD208" s="1114"/>
      <c r="WUE208" s="1114"/>
      <c r="WUF208" s="1114"/>
      <c r="WUG208" s="1114"/>
      <c r="WUH208" s="1114"/>
      <c r="WUI208" s="1114"/>
      <c r="WUJ208" s="1114"/>
      <c r="WUK208" s="1114"/>
      <c r="WUL208" s="1114"/>
      <c r="WUM208" s="1114"/>
      <c r="WUN208" s="1114"/>
      <c r="WUO208" s="1114"/>
      <c r="WUP208" s="1114"/>
      <c r="WUQ208" s="1114"/>
      <c r="WUR208" s="1114"/>
      <c r="WUS208" s="1114"/>
      <c r="WUT208" s="1114"/>
      <c r="WUU208" s="1114"/>
      <c r="WUV208" s="1114"/>
      <c r="WUW208" s="1114"/>
      <c r="WUX208" s="1114"/>
      <c r="WUY208" s="1114"/>
      <c r="WUZ208" s="1114"/>
      <c r="WVA208" s="1114"/>
      <c r="WVB208" s="1114"/>
      <c r="WVC208" s="1114"/>
      <c r="WVD208" s="1114"/>
      <c r="WVE208" s="1114"/>
      <c r="WVF208" s="1114"/>
      <c r="WVG208" s="1114"/>
      <c r="WVH208" s="1114"/>
      <c r="WVI208" s="1114"/>
      <c r="WVJ208" s="1114"/>
      <c r="WVK208" s="1114"/>
      <c r="WVL208" s="1114"/>
      <c r="WVM208" s="1114"/>
      <c r="WVN208" s="1114"/>
      <c r="WVO208" s="1114"/>
      <c r="WVP208" s="1114"/>
      <c r="WVQ208" s="1114"/>
      <c r="WVR208" s="1114"/>
      <c r="WVS208" s="1114"/>
      <c r="WVT208" s="1114"/>
      <c r="WVU208" s="1114"/>
      <c r="WVV208" s="1114"/>
      <c r="WVW208" s="1114"/>
      <c r="WVX208" s="1114"/>
      <c r="WVY208" s="1114"/>
      <c r="WVZ208" s="1114"/>
      <c r="WWA208" s="1114"/>
      <c r="WWB208" s="1114"/>
      <c r="WWC208" s="1114"/>
      <c r="WWD208" s="1114"/>
      <c r="WWE208" s="1114"/>
      <c r="WWF208" s="1114"/>
      <c r="WWG208" s="1114"/>
      <c r="WWH208" s="1114"/>
      <c r="WWI208" s="1114"/>
      <c r="WWJ208" s="1114"/>
      <c r="WWK208" s="1114"/>
      <c r="WWL208" s="1114"/>
      <c r="WWM208" s="1114"/>
      <c r="WWN208" s="1114"/>
      <c r="WWO208" s="1114"/>
      <c r="WWP208" s="1114"/>
      <c r="WWQ208" s="1114"/>
      <c r="WWR208" s="1114"/>
      <c r="WWS208" s="1114"/>
      <c r="WWT208" s="1114"/>
      <c r="WWU208" s="1114"/>
      <c r="WWV208" s="1114"/>
      <c r="WWW208" s="1114"/>
      <c r="WWX208" s="1114"/>
      <c r="WWY208" s="1114"/>
      <c r="WWZ208" s="1114"/>
      <c r="WXA208" s="1114"/>
      <c r="WXB208" s="1114"/>
      <c r="WXC208" s="1114"/>
      <c r="WXD208" s="1114"/>
      <c r="WXE208" s="1114"/>
      <c r="WXF208" s="1114"/>
      <c r="WXG208" s="1114"/>
      <c r="WXH208" s="1114"/>
      <c r="WXI208" s="1114"/>
      <c r="WXJ208" s="1114"/>
      <c r="WXK208" s="1114"/>
      <c r="WXL208" s="1114"/>
      <c r="WXM208" s="1114"/>
      <c r="WXN208" s="1114"/>
      <c r="WXO208" s="1114"/>
      <c r="WXP208" s="1114"/>
      <c r="WXQ208" s="1114"/>
      <c r="WXR208" s="1114"/>
      <c r="WXS208" s="1114"/>
      <c r="WXT208" s="1114"/>
      <c r="WXU208" s="1114"/>
      <c r="WXV208" s="1114"/>
      <c r="WXW208" s="1114"/>
      <c r="WXX208" s="1114"/>
      <c r="WXY208" s="1114"/>
      <c r="WXZ208" s="1114"/>
      <c r="WYA208" s="1114"/>
      <c r="WYB208" s="1114"/>
      <c r="WYC208" s="1114"/>
      <c r="WYD208" s="1114"/>
      <c r="WYE208" s="1114"/>
      <c r="WYF208" s="1114"/>
      <c r="WYG208" s="1114"/>
      <c r="WYH208" s="1114"/>
      <c r="WYI208" s="1114"/>
      <c r="WYJ208" s="1114"/>
      <c r="WYK208" s="1114"/>
      <c r="WYL208" s="1114"/>
      <c r="WYM208" s="1114"/>
      <c r="WYN208" s="1114"/>
      <c r="WYO208" s="1114"/>
      <c r="WYP208" s="1114"/>
      <c r="WYQ208" s="1114"/>
      <c r="WYR208" s="1114"/>
      <c r="WYS208" s="1114"/>
      <c r="WYT208" s="1114"/>
      <c r="WYU208" s="1114"/>
      <c r="WYV208" s="1114"/>
      <c r="WYW208" s="1114"/>
      <c r="WYX208" s="1114"/>
      <c r="WYY208" s="1114"/>
      <c r="WYZ208" s="1114"/>
      <c r="WZA208" s="1114"/>
      <c r="WZB208" s="1114"/>
      <c r="WZC208" s="1114"/>
      <c r="WZD208" s="1114"/>
      <c r="WZE208" s="1114"/>
      <c r="WZF208" s="1114"/>
      <c r="WZG208" s="1114"/>
      <c r="WZH208" s="1114"/>
      <c r="WZI208" s="1114"/>
      <c r="WZJ208" s="1114"/>
      <c r="WZK208" s="1114"/>
      <c r="WZL208" s="1114"/>
      <c r="WZM208" s="1114"/>
      <c r="WZN208" s="1114"/>
      <c r="WZO208" s="1114"/>
      <c r="WZP208" s="1114"/>
      <c r="WZQ208" s="1114"/>
      <c r="WZR208" s="1114"/>
      <c r="WZS208" s="1114"/>
      <c r="WZT208" s="1114"/>
      <c r="WZU208" s="1114"/>
      <c r="WZV208" s="1114"/>
      <c r="WZW208" s="1114"/>
      <c r="WZX208" s="1114"/>
      <c r="WZY208" s="1114"/>
      <c r="WZZ208" s="1114"/>
      <c r="XAA208" s="1114"/>
      <c r="XAB208" s="1114"/>
      <c r="XAC208" s="1114"/>
      <c r="XAD208" s="1114"/>
      <c r="XAE208" s="1114"/>
      <c r="XAF208" s="1114"/>
      <c r="XAG208" s="1114"/>
      <c r="XAH208" s="1114"/>
      <c r="XAI208" s="1114"/>
      <c r="XAJ208" s="1114"/>
      <c r="XAK208" s="1114"/>
      <c r="XAL208" s="1114"/>
      <c r="XAM208" s="1114"/>
      <c r="XAN208" s="1114"/>
      <c r="XAO208" s="1114"/>
      <c r="XAP208" s="1114"/>
      <c r="XAQ208" s="1114"/>
      <c r="XAR208" s="1114"/>
      <c r="XAS208" s="1114"/>
      <c r="XAT208" s="1114"/>
      <c r="XAU208" s="1114"/>
      <c r="XAV208" s="1114"/>
      <c r="XAW208" s="1114"/>
      <c r="XAX208" s="1114"/>
      <c r="XAY208" s="1114"/>
      <c r="XAZ208" s="1114"/>
      <c r="XBA208" s="1114"/>
      <c r="XBB208" s="1114"/>
      <c r="XBC208" s="1114"/>
      <c r="XBD208" s="1114"/>
      <c r="XBE208" s="1114"/>
      <c r="XBF208" s="1114"/>
      <c r="XBG208" s="1114"/>
      <c r="XBH208" s="1114"/>
      <c r="XBI208" s="1114"/>
      <c r="XBJ208" s="1114"/>
      <c r="XBK208" s="1114"/>
      <c r="XBL208" s="1114"/>
      <c r="XBM208" s="1114"/>
      <c r="XBN208" s="1114"/>
      <c r="XBO208" s="1114"/>
      <c r="XBP208" s="1114"/>
      <c r="XBQ208" s="1114"/>
      <c r="XBR208" s="1114"/>
      <c r="XBS208" s="1114"/>
      <c r="XBT208" s="1114"/>
      <c r="XBU208" s="1114"/>
      <c r="XBV208" s="1114"/>
      <c r="XBW208" s="1114"/>
      <c r="XBX208" s="1114"/>
      <c r="XBY208" s="1114"/>
      <c r="XBZ208" s="1114"/>
      <c r="XCA208" s="1114"/>
      <c r="XCB208" s="1114"/>
      <c r="XCC208" s="1114"/>
      <c r="XCD208" s="1114"/>
      <c r="XCE208" s="1114"/>
      <c r="XCF208" s="1114"/>
      <c r="XCG208" s="1114"/>
      <c r="XCH208" s="1114"/>
      <c r="XCI208" s="1114"/>
      <c r="XCJ208" s="1114"/>
      <c r="XCK208" s="1114"/>
      <c r="XCL208" s="1114"/>
      <c r="XCM208" s="1114"/>
      <c r="XCN208" s="1114"/>
      <c r="XCO208" s="1114"/>
      <c r="XCP208" s="1114"/>
      <c r="XCQ208" s="1114"/>
      <c r="XCR208" s="1114"/>
      <c r="XCS208" s="1114"/>
      <c r="XCT208" s="1114"/>
      <c r="XCU208" s="1114"/>
      <c r="XCV208" s="1114"/>
      <c r="XCW208" s="1114"/>
      <c r="XCX208" s="1114"/>
      <c r="XCY208" s="1114"/>
      <c r="XCZ208" s="1114"/>
      <c r="XDA208" s="1114"/>
      <c r="XDB208" s="1114"/>
      <c r="XDC208" s="1114"/>
      <c r="XDD208" s="1114"/>
      <c r="XDE208" s="1114"/>
      <c r="XDF208" s="1114"/>
      <c r="XDG208" s="1114"/>
      <c r="XDH208" s="1114"/>
      <c r="XDI208" s="1114"/>
      <c r="XDJ208" s="1114"/>
      <c r="XDK208" s="1114"/>
      <c r="XDL208" s="1114"/>
      <c r="XDM208" s="1114"/>
      <c r="XDN208" s="1114"/>
      <c r="XDO208" s="1114"/>
      <c r="XDP208" s="1114"/>
      <c r="XDQ208" s="1114"/>
      <c r="XDR208" s="1114"/>
      <c r="XDS208" s="1114"/>
      <c r="XDT208" s="1114"/>
      <c r="XDU208" s="1114"/>
      <c r="XDV208" s="1114"/>
      <c r="XDW208" s="1114"/>
      <c r="XDX208" s="1114"/>
      <c r="XDY208" s="1114"/>
      <c r="XDZ208" s="1114"/>
      <c r="XEA208" s="1114"/>
      <c r="XEB208" s="1114"/>
      <c r="XEC208" s="1114"/>
      <c r="XED208" s="1114"/>
      <c r="XEE208" s="1114"/>
      <c r="XEF208" s="1114"/>
      <c r="XEG208" s="1114"/>
      <c r="XEH208" s="1114"/>
      <c r="XEI208" s="1114"/>
      <c r="XEJ208" s="1114"/>
      <c r="XEK208" s="1114"/>
      <c r="XEL208" s="1114"/>
      <c r="XEM208" s="1114"/>
      <c r="XEN208" s="1114"/>
      <c r="XEO208" s="1114"/>
      <c r="XEP208" s="1114"/>
      <c r="XEQ208" s="1114"/>
      <c r="XER208" s="1114"/>
      <c r="XES208" s="1114"/>
      <c r="XET208" s="1114"/>
      <c r="XEU208" s="1114"/>
      <c r="XEV208" s="1114"/>
      <c r="XEW208" s="1114"/>
      <c r="XEX208" s="1114"/>
      <c r="XEY208" s="1114"/>
      <c r="XEZ208" s="1114"/>
      <c r="XFA208" s="1114"/>
      <c r="XFB208" s="1114"/>
      <c r="XFC208" s="1114"/>
    </row>
    <row r="209" spans="14:84">
      <c r="AI209" s="1649"/>
      <c r="AJ209" s="1650"/>
      <c r="AK209" s="1651">
        <f>'Unit Mix Generator'!C74</f>
        <v>1</v>
      </c>
      <c r="AL209" s="1651">
        <f>'Unit Mix Generator'!D74</f>
        <v>2</v>
      </c>
      <c r="AM209" s="1064">
        <f>'Unit Mix Generator'!H74</f>
        <v>0</v>
      </c>
      <c r="AN209" s="1652">
        <f ca="1">'Unit Mix Generator'!G74</f>
        <v>0</v>
      </c>
      <c r="AO209" s="1652">
        <v>0</v>
      </c>
      <c r="AP209" s="1652">
        <v>0</v>
      </c>
      <c r="AQ209" s="1653">
        <f t="shared" ref="AQ209:AQ241" si="51">AP209*BC209</f>
        <v>0</v>
      </c>
      <c r="AR209" s="1654">
        <f t="shared" ref="AR209:AR241" si="52">AP209*AU209</f>
        <v>0</v>
      </c>
      <c r="AS209" s="1655">
        <f t="shared" ref="AS209:AS241" ca="1" si="53">AN209-AP209</f>
        <v>0</v>
      </c>
      <c r="AT209" s="1656" t="str">
        <f t="shared" ref="AT209:AT241" si="54">CONCATENATE(AK209,"x",AL209)</f>
        <v>1x2</v>
      </c>
      <c r="AU209" s="1657">
        <f t="shared" ref="AU209:AU241" si="55">AK209*AL209</f>
        <v>2</v>
      </c>
      <c r="AV209" s="1658">
        <f t="shared" ref="AV209:AV241" ca="1" si="56">AN209</f>
        <v>0</v>
      </c>
      <c r="AW209" s="67">
        <f t="shared" ref="AW209:AW241" ca="1" si="57">AV209*AU209</f>
        <v>0</v>
      </c>
      <c r="AX209" s="878">
        <f ca="1">IFERROR(AW209/$AW$376,0)</f>
        <v>0</v>
      </c>
      <c r="AY209" s="878">
        <f t="shared" ref="AY209:AY241" ca="1" si="58">IFERROR(AR209/AW209,0)</f>
        <v>0</v>
      </c>
      <c r="AZ209" s="1659">
        <f t="shared" ref="AZ209:AZ241" si="59">AM209</f>
        <v>0</v>
      </c>
      <c r="BA209" s="1660" t="s">
        <v>1119</v>
      </c>
      <c r="BB209" s="1661" t="s">
        <v>1119</v>
      </c>
      <c r="BC209" s="1662">
        <v>0</v>
      </c>
      <c r="BD209" s="1649">
        <f t="shared" ref="BD209:BD241" ca="1" si="60">BC209*AV209</f>
        <v>0</v>
      </c>
      <c r="BE209" s="1663">
        <f t="shared" ref="BE209:BE241" si="61">BC209/AU209</f>
        <v>0</v>
      </c>
      <c r="BF209" s="1649">
        <f t="shared" si="39"/>
        <v>0</v>
      </c>
      <c r="BG209" s="1664">
        <v>0</v>
      </c>
      <c r="BH209" s="1649">
        <f t="shared" ref="BH209:BH241" si="62">BF209/AU209</f>
        <v>0</v>
      </c>
      <c r="BI209" s="1665">
        <f>IFERROR(SUMIFS($J$12:$J$188,$C$12:$C$188,$AU209,$E$12:$E$188,$BA209),"-")</f>
        <v>0</v>
      </c>
      <c r="BJ209" s="1649">
        <f t="shared" ref="BJ209:BJ241" ca="1" si="63">BI209*AV209</f>
        <v>0</v>
      </c>
      <c r="BK209" s="1663">
        <f t="shared" ref="BK209:BK241" si="64">BI209/AU209</f>
        <v>0</v>
      </c>
      <c r="BL209" s="1665">
        <f>IFERROR(SUMIFS($H$12:$H$188,$C$12:$C$188,$AU209,$E$12:$E$188,$BA209),"-")</f>
        <v>0</v>
      </c>
      <c r="BM209" s="2190">
        <f t="shared" ref="BM209:BM241" ca="1" si="65">BL209*AV209</f>
        <v>0</v>
      </c>
      <c r="BN209" s="1663">
        <f t="shared" ref="BN209:BN241" si="66">BL209/AU209</f>
        <v>0</v>
      </c>
      <c r="BO209" s="1668" t="e">
        <f t="shared" ref="BO209:BO241" si="67">$BQ$201*AU209+$BQ$202</f>
        <v>#DIV/0!</v>
      </c>
      <c r="BP209" s="1649" t="e">
        <f t="shared" ca="1" si="46"/>
        <v>#DIV/0!</v>
      </c>
      <c r="BQ209" s="1672" t="e">
        <f t="shared" ref="BQ209:BQ241" si="68">BO209/$AU209</f>
        <v>#DIV/0!</v>
      </c>
      <c r="BR209" s="1668">
        <f t="shared" si="48"/>
        <v>0</v>
      </c>
      <c r="BS209" s="1649">
        <f t="shared" ca="1" si="49"/>
        <v>0</v>
      </c>
      <c r="BT209" s="1673">
        <f t="shared" ref="BT209:BT241" si="69">BR209/$AU209</f>
        <v>0</v>
      </c>
      <c r="BU209" s="66"/>
      <c r="BV209" s="1635"/>
      <c r="BW209" s="1635"/>
      <c r="BX209" s="1671"/>
      <c r="BY209" s="1076"/>
      <c r="BZ209" s="1084"/>
      <c r="CB209" s="1076"/>
      <c r="CC209" s="1084"/>
      <c r="CE209" s="1076"/>
      <c r="CF209" s="1084"/>
    </row>
    <row r="210" spans="14:84">
      <c r="N210" s="346"/>
      <c r="AI210" s="1649"/>
      <c r="AJ210" s="345"/>
      <c r="AK210" s="1651">
        <f>'Unit Mix Generator'!C75</f>
        <v>1.5</v>
      </c>
      <c r="AL210" s="1651">
        <f>'Unit Mix Generator'!D75</f>
        <v>1.5</v>
      </c>
      <c r="AM210" s="1064">
        <f>'Unit Mix Generator'!H75</f>
        <v>0</v>
      </c>
      <c r="AN210" s="1652">
        <f ca="1">'Unit Mix Generator'!G75</f>
        <v>0</v>
      </c>
      <c r="AO210" s="1652">
        <v>0</v>
      </c>
      <c r="AP210" s="1652">
        <v>0</v>
      </c>
      <c r="AQ210" s="1653">
        <f t="shared" si="51"/>
        <v>0</v>
      </c>
      <c r="AR210" s="1654">
        <f t="shared" si="52"/>
        <v>0</v>
      </c>
      <c r="AS210" s="1655">
        <f t="shared" ca="1" si="53"/>
        <v>0</v>
      </c>
      <c r="AT210" s="1656" t="str">
        <f t="shared" si="54"/>
        <v>1.5x1.5</v>
      </c>
      <c r="AU210" s="1657">
        <f t="shared" si="55"/>
        <v>2.25</v>
      </c>
      <c r="AV210" s="1658">
        <f t="shared" ca="1" si="56"/>
        <v>0</v>
      </c>
      <c r="AW210" s="67">
        <f t="shared" ca="1" si="57"/>
        <v>0</v>
      </c>
      <c r="AX210" s="878">
        <f ca="1">IFERROR(AW210/$AW$376,0)</f>
        <v>0</v>
      </c>
      <c r="AY210" s="878">
        <f t="shared" ca="1" si="58"/>
        <v>0</v>
      </c>
      <c r="AZ210" s="1659">
        <f t="shared" si="59"/>
        <v>0</v>
      </c>
      <c r="BA210" s="1660" t="s">
        <v>1119</v>
      </c>
      <c r="BB210" s="1661" t="s">
        <v>1119</v>
      </c>
      <c r="BC210" s="1662">
        <v>0</v>
      </c>
      <c r="BD210" s="1649">
        <f t="shared" ca="1" si="60"/>
        <v>0</v>
      </c>
      <c r="BE210" s="1663">
        <f t="shared" si="61"/>
        <v>0</v>
      </c>
      <c r="BF210" s="1649">
        <f t="shared" ref="BF210:BF264" si="70">IFERROR(BG210/AP210,0)</f>
        <v>0</v>
      </c>
      <c r="BG210" s="1664">
        <v>0</v>
      </c>
      <c r="BH210" s="1649">
        <f t="shared" ref="BH210:BH262" si="71">BF210/AU210</f>
        <v>0</v>
      </c>
      <c r="BI210" s="1665">
        <f t="shared" ref="BI210:BI262" si="72">IFERROR(SUMIFS($J$12:$J$188,$C$12:$C$188,$AU210,$E$12:$E$188,$BA210),"-")</f>
        <v>0</v>
      </c>
      <c r="BJ210" s="1649">
        <f t="shared" ref="BJ210:BJ262" ca="1" si="73">BI210*AV210</f>
        <v>0</v>
      </c>
      <c r="BK210" s="1663">
        <f t="shared" ref="BK210:BK262" si="74">BI210/AU210</f>
        <v>0</v>
      </c>
      <c r="BL210" s="1665">
        <f t="shared" ref="BL210:BL262" si="75">IFERROR(SUMIFS($H$12:$H$188,$C$12:$C$188,$AU210,$E$12:$E$188,$BA210),"-")</f>
        <v>0</v>
      </c>
      <c r="BM210" s="2190">
        <f t="shared" ref="BM210:BM262" ca="1" si="76">BL210*AV210</f>
        <v>0</v>
      </c>
      <c r="BN210" s="1663">
        <f t="shared" ref="BN210:BN262" si="77">BL210/AU210</f>
        <v>0</v>
      </c>
      <c r="BO210" s="1668" t="e">
        <f t="shared" ref="BO210:BO262" si="78">$BQ$201*AU210+$BQ$202</f>
        <v>#DIV/0!</v>
      </c>
      <c r="BP210" s="1649" t="e">
        <f t="shared" ca="1" si="46"/>
        <v>#DIV/0!</v>
      </c>
      <c r="BQ210" s="1672" t="e">
        <f t="shared" ref="BQ210:BQ262" si="79">BO210/$AU210</f>
        <v>#DIV/0!</v>
      </c>
      <c r="BR210" s="1668">
        <f t="shared" si="48"/>
        <v>0</v>
      </c>
      <c r="BS210" s="1649">
        <f t="shared" ca="1" si="49"/>
        <v>0</v>
      </c>
      <c r="BT210" s="1673">
        <f t="shared" ref="BT210:BT262" si="80">BR210/$AU210</f>
        <v>0</v>
      </c>
      <c r="BU210" s="66"/>
      <c r="BV210" s="2099" t="s">
        <v>1139</v>
      </c>
      <c r="BW210" s="2100"/>
      <c r="BX210" s="1671"/>
      <c r="BY210" s="1076"/>
      <c r="BZ210" s="1084"/>
      <c r="CB210" s="1076"/>
      <c r="CC210" s="1084"/>
      <c r="CE210" s="1076"/>
      <c r="CF210" s="1084"/>
    </row>
    <row r="211" spans="14:84">
      <c r="AI211" s="1649"/>
      <c r="AJ211" s="345"/>
      <c r="AK211" s="1651">
        <f>'Unit Mix Generator'!C76</f>
        <v>1</v>
      </c>
      <c r="AL211" s="1651">
        <f>'Unit Mix Generator'!D76</f>
        <v>2.5</v>
      </c>
      <c r="AM211" s="1064">
        <f>'Unit Mix Generator'!H76</f>
        <v>0</v>
      </c>
      <c r="AN211" s="1652">
        <f ca="1">'Unit Mix Generator'!G76</f>
        <v>0</v>
      </c>
      <c r="AO211" s="1652">
        <v>0</v>
      </c>
      <c r="AP211" s="1652">
        <v>0</v>
      </c>
      <c r="AQ211" s="1653">
        <f t="shared" si="51"/>
        <v>0</v>
      </c>
      <c r="AR211" s="1654">
        <f t="shared" si="52"/>
        <v>0</v>
      </c>
      <c r="AS211" s="1655">
        <f t="shared" ca="1" si="53"/>
        <v>0</v>
      </c>
      <c r="AT211" s="1656" t="str">
        <f t="shared" si="54"/>
        <v>1x2.5</v>
      </c>
      <c r="AU211" s="1657">
        <f t="shared" si="55"/>
        <v>2.5</v>
      </c>
      <c r="AV211" s="1658">
        <f t="shared" ca="1" si="56"/>
        <v>0</v>
      </c>
      <c r="AW211" s="67">
        <f t="shared" ca="1" si="57"/>
        <v>0</v>
      </c>
      <c r="AX211" s="878">
        <f ca="1">IFERROR(AW211/$AW$376,0)</f>
        <v>0</v>
      </c>
      <c r="AY211" s="878">
        <f t="shared" ca="1" si="58"/>
        <v>0</v>
      </c>
      <c r="AZ211" s="1659">
        <f t="shared" si="59"/>
        <v>0</v>
      </c>
      <c r="BA211" s="1660" t="s">
        <v>1119</v>
      </c>
      <c r="BB211" s="1661" t="s">
        <v>1119</v>
      </c>
      <c r="BC211" s="1662">
        <v>0</v>
      </c>
      <c r="BD211" s="1649">
        <f t="shared" ca="1" si="60"/>
        <v>0</v>
      </c>
      <c r="BE211" s="1663">
        <f t="shared" ref="BE211:BE262" si="81">BC211/AU211</f>
        <v>0</v>
      </c>
      <c r="BF211" s="1649">
        <f t="shared" si="70"/>
        <v>0</v>
      </c>
      <c r="BG211" s="1664">
        <v>0</v>
      </c>
      <c r="BH211" s="1649">
        <f t="shared" si="71"/>
        <v>0</v>
      </c>
      <c r="BI211" s="1665">
        <f t="shared" si="72"/>
        <v>0</v>
      </c>
      <c r="BJ211" s="1649">
        <f t="shared" ca="1" si="73"/>
        <v>0</v>
      </c>
      <c r="BK211" s="1663">
        <f t="shared" si="74"/>
        <v>0</v>
      </c>
      <c r="BL211" s="1665">
        <f t="shared" si="75"/>
        <v>0</v>
      </c>
      <c r="BM211" s="2190">
        <f t="shared" ca="1" si="76"/>
        <v>0</v>
      </c>
      <c r="BN211" s="1663">
        <f t="shared" si="77"/>
        <v>0</v>
      </c>
      <c r="BO211" s="1668" t="e">
        <f t="shared" si="78"/>
        <v>#DIV/0!</v>
      </c>
      <c r="BP211" s="1649" t="e">
        <f t="shared" ca="1" si="46"/>
        <v>#DIV/0!</v>
      </c>
      <c r="BQ211" s="1672" t="e">
        <f t="shared" si="79"/>
        <v>#DIV/0!</v>
      </c>
      <c r="BR211" s="1668">
        <f t="shared" si="48"/>
        <v>0</v>
      </c>
      <c r="BS211" s="1649">
        <f t="shared" ca="1" si="49"/>
        <v>0</v>
      </c>
      <c r="BT211" s="1673">
        <f t="shared" si="80"/>
        <v>0</v>
      </c>
      <c r="BU211" s="66"/>
      <c r="BV211" s="1674" t="s">
        <v>1121</v>
      </c>
      <c r="BW211" s="1675" t="s">
        <v>1122</v>
      </c>
      <c r="BX211" s="1671"/>
      <c r="BY211" s="1076"/>
      <c r="BZ211" s="1084"/>
      <c r="CB211" s="1076"/>
      <c r="CC211" s="1084"/>
      <c r="CE211" s="1076"/>
      <c r="CF211" s="1084"/>
    </row>
    <row r="212" spans="14:84">
      <c r="AI212" s="1649"/>
      <c r="AJ212" s="345"/>
      <c r="AK212" s="1651">
        <f>'Unit Mix Generator'!C77</f>
        <v>1.5</v>
      </c>
      <c r="AL212" s="1651">
        <f>'Unit Mix Generator'!D77</f>
        <v>2</v>
      </c>
      <c r="AM212" s="1064">
        <f>'Unit Mix Generator'!H77</f>
        <v>0</v>
      </c>
      <c r="AN212" s="1652">
        <f ca="1">'Unit Mix Generator'!G77</f>
        <v>0</v>
      </c>
      <c r="AO212" s="1652">
        <v>0</v>
      </c>
      <c r="AP212" s="1652">
        <v>0</v>
      </c>
      <c r="AQ212" s="1653">
        <f t="shared" si="51"/>
        <v>0</v>
      </c>
      <c r="AR212" s="1654">
        <f t="shared" si="52"/>
        <v>0</v>
      </c>
      <c r="AS212" s="1655">
        <f t="shared" ca="1" si="53"/>
        <v>0</v>
      </c>
      <c r="AT212" s="1656" t="str">
        <f t="shared" si="54"/>
        <v>1.5x2</v>
      </c>
      <c r="AU212" s="1657">
        <f t="shared" si="55"/>
        <v>3</v>
      </c>
      <c r="AV212" s="1658">
        <f t="shared" ca="1" si="56"/>
        <v>0</v>
      </c>
      <c r="AW212" s="67">
        <f t="shared" ca="1" si="57"/>
        <v>0</v>
      </c>
      <c r="AX212" s="878">
        <f ca="1">IFERROR(AW212/$AW$376,0)</f>
        <v>0</v>
      </c>
      <c r="AY212" s="878">
        <f t="shared" ca="1" si="58"/>
        <v>0</v>
      </c>
      <c r="AZ212" s="1659">
        <f t="shared" si="59"/>
        <v>0</v>
      </c>
      <c r="BA212" s="1660" t="s">
        <v>1119</v>
      </c>
      <c r="BB212" s="1661" t="s">
        <v>1119</v>
      </c>
      <c r="BC212" s="1662">
        <v>0</v>
      </c>
      <c r="BD212" s="1649">
        <f t="shared" ca="1" si="60"/>
        <v>0</v>
      </c>
      <c r="BE212" s="1663">
        <f t="shared" si="81"/>
        <v>0</v>
      </c>
      <c r="BF212" s="1649">
        <f t="shared" si="70"/>
        <v>0</v>
      </c>
      <c r="BG212" s="1664">
        <v>0</v>
      </c>
      <c r="BH212" s="1649">
        <f t="shared" si="71"/>
        <v>0</v>
      </c>
      <c r="BI212" s="1665">
        <f t="shared" si="72"/>
        <v>0</v>
      </c>
      <c r="BJ212" s="1649">
        <f t="shared" ca="1" si="73"/>
        <v>0</v>
      </c>
      <c r="BK212" s="1663">
        <f t="shared" si="74"/>
        <v>0</v>
      </c>
      <c r="BL212" s="1665">
        <f t="shared" si="75"/>
        <v>0</v>
      </c>
      <c r="BM212" s="2190">
        <f t="shared" ca="1" si="76"/>
        <v>0</v>
      </c>
      <c r="BN212" s="1663">
        <f t="shared" si="77"/>
        <v>0</v>
      </c>
      <c r="BO212" s="1668" t="e">
        <f t="shared" si="78"/>
        <v>#DIV/0!</v>
      </c>
      <c r="BP212" s="1649" t="e">
        <f t="shared" ca="1" si="46"/>
        <v>#DIV/0!</v>
      </c>
      <c r="BQ212" s="1672" t="e">
        <f t="shared" si="79"/>
        <v>#DIV/0!</v>
      </c>
      <c r="BR212" s="1668">
        <f t="shared" si="48"/>
        <v>0</v>
      </c>
      <c r="BS212" s="1649">
        <f t="shared" ca="1" si="49"/>
        <v>0</v>
      </c>
      <c r="BT212" s="1673">
        <f t="shared" si="80"/>
        <v>0</v>
      </c>
      <c r="BU212" s="66"/>
      <c r="BV212" s="1042" t="e">
        <f>+SLOPE(_xlfn.ANCHORARRAY(CF207),_xlfn.ANCHORARRAY(CE207))</f>
        <v>#DIV/0!</v>
      </c>
      <c r="BW212" s="1043" t="e">
        <f>+INTERCEPT(_xlfn.ANCHORARRAY(CF207),_xlfn.ANCHORARRAY(CE207))</f>
        <v>#DIV/0!</v>
      </c>
      <c r="BX212" s="1671"/>
      <c r="BY212" s="1076"/>
      <c r="BZ212" s="1084"/>
      <c r="CB212" s="1076"/>
      <c r="CC212" s="1084"/>
      <c r="CE212" s="1076"/>
      <c r="CF212" s="1084"/>
    </row>
    <row r="213" spans="14:84">
      <c r="AI213" s="1649"/>
      <c r="AJ213" s="345"/>
      <c r="AK213" s="1651">
        <f>'Unit Mix Generator'!C78</f>
        <v>1</v>
      </c>
      <c r="AL213" s="1651">
        <f>'Unit Mix Generator'!D78</f>
        <v>3.5</v>
      </c>
      <c r="AM213" s="1064">
        <f>'Unit Mix Generator'!H78</f>
        <v>0</v>
      </c>
      <c r="AN213" s="1652">
        <f ca="1">'Unit Mix Generator'!G78</f>
        <v>0</v>
      </c>
      <c r="AO213" s="1652">
        <v>0</v>
      </c>
      <c r="AP213" s="1652">
        <v>0</v>
      </c>
      <c r="AQ213" s="1653">
        <f t="shared" si="51"/>
        <v>0</v>
      </c>
      <c r="AR213" s="1654">
        <f t="shared" si="52"/>
        <v>0</v>
      </c>
      <c r="AS213" s="1655">
        <f t="shared" ca="1" si="53"/>
        <v>0</v>
      </c>
      <c r="AT213" s="1656" t="str">
        <f t="shared" si="54"/>
        <v>1x3.5</v>
      </c>
      <c r="AU213" s="1657">
        <f t="shared" si="55"/>
        <v>3.5</v>
      </c>
      <c r="AV213" s="1658">
        <f t="shared" ca="1" si="56"/>
        <v>0</v>
      </c>
      <c r="AW213" s="67">
        <f t="shared" ca="1" si="57"/>
        <v>0</v>
      </c>
      <c r="AX213" s="878">
        <f ca="1">IFERROR(AW213/$AW$376,0)</f>
        <v>0</v>
      </c>
      <c r="AY213" s="878">
        <f t="shared" ca="1" si="58"/>
        <v>0</v>
      </c>
      <c r="AZ213" s="1659">
        <f t="shared" si="59"/>
        <v>0</v>
      </c>
      <c r="BA213" s="1660" t="s">
        <v>1119</v>
      </c>
      <c r="BB213" s="1661" t="s">
        <v>1119</v>
      </c>
      <c r="BC213" s="1662">
        <v>0</v>
      </c>
      <c r="BD213" s="1649">
        <f t="shared" ca="1" si="60"/>
        <v>0</v>
      </c>
      <c r="BE213" s="1663">
        <f t="shared" si="81"/>
        <v>0</v>
      </c>
      <c r="BF213" s="1649">
        <f t="shared" si="70"/>
        <v>0</v>
      </c>
      <c r="BG213" s="1664">
        <v>0</v>
      </c>
      <c r="BH213" s="1649">
        <f t="shared" si="71"/>
        <v>0</v>
      </c>
      <c r="BI213" s="1665">
        <f t="shared" si="72"/>
        <v>0</v>
      </c>
      <c r="BJ213" s="1649">
        <f t="shared" ca="1" si="73"/>
        <v>0</v>
      </c>
      <c r="BK213" s="1663">
        <f t="shared" si="74"/>
        <v>0</v>
      </c>
      <c r="BL213" s="1665">
        <f t="shared" si="75"/>
        <v>0</v>
      </c>
      <c r="BM213" s="2190">
        <f t="shared" ca="1" si="76"/>
        <v>0</v>
      </c>
      <c r="BN213" s="1663">
        <f t="shared" si="77"/>
        <v>0</v>
      </c>
      <c r="BO213" s="1668" t="e">
        <f t="shared" si="78"/>
        <v>#DIV/0!</v>
      </c>
      <c r="BP213" s="1649" t="e">
        <f t="shared" ca="1" si="46"/>
        <v>#DIV/0!</v>
      </c>
      <c r="BQ213" s="1672" t="e">
        <f t="shared" si="79"/>
        <v>#DIV/0!</v>
      </c>
      <c r="BR213" s="1668">
        <f t="shared" si="48"/>
        <v>0</v>
      </c>
      <c r="BS213" s="1649">
        <f t="shared" ca="1" si="49"/>
        <v>0</v>
      </c>
      <c r="BT213" s="1673">
        <f t="shared" si="80"/>
        <v>0</v>
      </c>
      <c r="BU213" s="66"/>
      <c r="BV213" s="1635"/>
      <c r="BW213" s="1635"/>
      <c r="BX213" s="1671"/>
      <c r="BY213" s="1076"/>
      <c r="BZ213" s="1084"/>
      <c r="CB213" s="1076"/>
      <c r="CC213" s="1084"/>
      <c r="CE213" s="1076"/>
      <c r="CF213" s="1084"/>
    </row>
    <row r="214" spans="14:84">
      <c r="AI214" s="1649"/>
      <c r="AJ214" s="345"/>
      <c r="AK214" s="1651">
        <f>'Unit Mix Generator'!C79</f>
        <v>1.5</v>
      </c>
      <c r="AL214" s="1651">
        <f>'Unit Mix Generator'!D79</f>
        <v>2.5</v>
      </c>
      <c r="AM214" s="1064">
        <f>'Unit Mix Generator'!H79</f>
        <v>0</v>
      </c>
      <c r="AN214" s="1652">
        <f ca="1">'Unit Mix Generator'!G79</f>
        <v>0</v>
      </c>
      <c r="AO214" s="1652">
        <v>0</v>
      </c>
      <c r="AP214" s="1652">
        <v>0</v>
      </c>
      <c r="AQ214" s="1653">
        <f t="shared" si="51"/>
        <v>0</v>
      </c>
      <c r="AR214" s="1654">
        <f t="shared" si="52"/>
        <v>0</v>
      </c>
      <c r="AS214" s="1655">
        <f t="shared" ca="1" si="53"/>
        <v>0</v>
      </c>
      <c r="AT214" s="1656" t="str">
        <f t="shared" si="54"/>
        <v>1.5x2.5</v>
      </c>
      <c r="AU214" s="1657">
        <f t="shared" si="55"/>
        <v>3.75</v>
      </c>
      <c r="AV214" s="1658">
        <f t="shared" ca="1" si="56"/>
        <v>0</v>
      </c>
      <c r="AW214" s="67">
        <f t="shared" ca="1" si="57"/>
        <v>0</v>
      </c>
      <c r="AX214" s="878">
        <f ca="1">IFERROR(AW214/$AW$376,0)</f>
        <v>0</v>
      </c>
      <c r="AY214" s="878">
        <f t="shared" ca="1" si="58"/>
        <v>0</v>
      </c>
      <c r="AZ214" s="1659">
        <f t="shared" si="59"/>
        <v>0</v>
      </c>
      <c r="BA214" s="1660" t="s">
        <v>1119</v>
      </c>
      <c r="BB214" s="1661" t="s">
        <v>1119</v>
      </c>
      <c r="BC214" s="1662">
        <v>0</v>
      </c>
      <c r="BD214" s="1649">
        <f t="shared" ca="1" si="60"/>
        <v>0</v>
      </c>
      <c r="BE214" s="1663">
        <f t="shared" si="81"/>
        <v>0</v>
      </c>
      <c r="BF214" s="1649">
        <f t="shared" si="70"/>
        <v>0</v>
      </c>
      <c r="BG214" s="1664">
        <v>0</v>
      </c>
      <c r="BH214" s="1649">
        <f t="shared" si="71"/>
        <v>0</v>
      </c>
      <c r="BI214" s="1665">
        <f t="shared" si="72"/>
        <v>0</v>
      </c>
      <c r="BJ214" s="1649">
        <f t="shared" ca="1" si="73"/>
        <v>0</v>
      </c>
      <c r="BK214" s="1663">
        <f t="shared" si="74"/>
        <v>0</v>
      </c>
      <c r="BL214" s="1665">
        <f t="shared" si="75"/>
        <v>0</v>
      </c>
      <c r="BM214" s="2190">
        <f t="shared" ca="1" si="76"/>
        <v>0</v>
      </c>
      <c r="BN214" s="1663">
        <f t="shared" si="77"/>
        <v>0</v>
      </c>
      <c r="BO214" s="1668" t="e">
        <f t="shared" si="78"/>
        <v>#DIV/0!</v>
      </c>
      <c r="BP214" s="1649" t="e">
        <f t="shared" ca="1" si="46"/>
        <v>#DIV/0!</v>
      </c>
      <c r="BQ214" s="1672" t="e">
        <f t="shared" si="79"/>
        <v>#DIV/0!</v>
      </c>
      <c r="BR214" s="1668">
        <f t="shared" si="48"/>
        <v>0</v>
      </c>
      <c r="BS214" s="1649">
        <f t="shared" ca="1" si="49"/>
        <v>0</v>
      </c>
      <c r="BT214" s="1673">
        <f t="shared" si="80"/>
        <v>0</v>
      </c>
      <c r="BU214" s="66"/>
      <c r="BV214" s="2099" t="s">
        <v>1140</v>
      </c>
      <c r="BW214" s="2100"/>
      <c r="BX214" s="1671"/>
      <c r="BY214" s="1076"/>
      <c r="BZ214" s="1084"/>
      <c r="CB214" s="1076"/>
      <c r="CC214" s="1084"/>
      <c r="CE214" s="1076"/>
      <c r="CF214" s="1084"/>
    </row>
    <row r="215" spans="14:84">
      <c r="AI215" s="1676"/>
      <c r="AJ215" s="345"/>
      <c r="AK215" s="1651">
        <f>'Unit Mix Generator'!C80</f>
        <v>2</v>
      </c>
      <c r="AL215" s="1651">
        <f>'Unit Mix Generator'!D80</f>
        <v>2</v>
      </c>
      <c r="AM215" s="1064">
        <f>'Unit Mix Generator'!H80</f>
        <v>0</v>
      </c>
      <c r="AN215" s="1652">
        <f ca="1">'Unit Mix Generator'!G80</f>
        <v>0</v>
      </c>
      <c r="AO215" s="1652">
        <v>0</v>
      </c>
      <c r="AP215" s="1652">
        <v>0</v>
      </c>
      <c r="AQ215" s="1653">
        <f t="shared" si="51"/>
        <v>0</v>
      </c>
      <c r="AR215" s="1654">
        <f t="shared" si="52"/>
        <v>0</v>
      </c>
      <c r="AS215" s="1655">
        <f t="shared" ca="1" si="53"/>
        <v>0</v>
      </c>
      <c r="AT215" s="1656" t="str">
        <f t="shared" si="54"/>
        <v>2x2</v>
      </c>
      <c r="AU215" s="1657">
        <f t="shared" si="55"/>
        <v>4</v>
      </c>
      <c r="AV215" s="1658">
        <f t="shared" ca="1" si="56"/>
        <v>0</v>
      </c>
      <c r="AW215" s="67">
        <f t="shared" ca="1" si="57"/>
        <v>0</v>
      </c>
      <c r="AX215" s="878">
        <f ca="1">IFERROR(AW215/$AW$376,0)</f>
        <v>0</v>
      </c>
      <c r="AY215" s="878">
        <f t="shared" ca="1" si="58"/>
        <v>0</v>
      </c>
      <c r="AZ215" s="1659">
        <f t="shared" si="59"/>
        <v>0</v>
      </c>
      <c r="BA215" s="1660" t="s">
        <v>1119</v>
      </c>
      <c r="BB215" s="1661" t="s">
        <v>1119</v>
      </c>
      <c r="BC215" s="1662">
        <v>0</v>
      </c>
      <c r="BD215" s="1649">
        <f t="shared" ca="1" si="60"/>
        <v>0</v>
      </c>
      <c r="BE215" s="1663">
        <f t="shared" si="81"/>
        <v>0</v>
      </c>
      <c r="BF215" s="1649">
        <f t="shared" si="70"/>
        <v>0</v>
      </c>
      <c r="BG215" s="1664">
        <v>0</v>
      </c>
      <c r="BH215" s="1649">
        <f t="shared" si="71"/>
        <v>0</v>
      </c>
      <c r="BI215" s="1665">
        <f t="shared" si="72"/>
        <v>0</v>
      </c>
      <c r="BJ215" s="1649">
        <f t="shared" ca="1" si="73"/>
        <v>0</v>
      </c>
      <c r="BK215" s="1663">
        <f t="shared" si="74"/>
        <v>0</v>
      </c>
      <c r="BL215" s="1665">
        <f t="shared" si="75"/>
        <v>0</v>
      </c>
      <c r="BM215" s="2190">
        <f t="shared" ca="1" si="76"/>
        <v>0</v>
      </c>
      <c r="BN215" s="1663">
        <f t="shared" si="77"/>
        <v>0</v>
      </c>
      <c r="BO215" s="1668" t="e">
        <f t="shared" si="78"/>
        <v>#DIV/0!</v>
      </c>
      <c r="BP215" s="1649" t="e">
        <f t="shared" ca="1" si="46"/>
        <v>#DIV/0!</v>
      </c>
      <c r="BQ215" s="1672" t="e">
        <f t="shared" si="79"/>
        <v>#DIV/0!</v>
      </c>
      <c r="BR215" s="1668">
        <f t="shared" si="48"/>
        <v>0</v>
      </c>
      <c r="BS215" s="1649">
        <f t="shared" ca="1" si="49"/>
        <v>0</v>
      </c>
      <c r="BT215" s="1673">
        <f t="shared" si="80"/>
        <v>0</v>
      </c>
      <c r="BU215" s="66"/>
      <c r="BV215" s="1674" t="s">
        <v>1121</v>
      </c>
      <c r="BW215" s="1675" t="s">
        <v>1122</v>
      </c>
      <c r="BX215" s="1671"/>
      <c r="BY215" s="1076"/>
      <c r="BZ215" s="1084"/>
      <c r="CB215" s="1076"/>
      <c r="CC215" s="1084"/>
      <c r="CE215" s="1076"/>
      <c r="CF215" s="1084"/>
    </row>
    <row r="216" spans="14:84">
      <c r="AI216" s="1649"/>
      <c r="AJ216" s="345"/>
      <c r="AK216" s="1651">
        <f>'Unit Mix Generator'!C81</f>
        <v>1.5</v>
      </c>
      <c r="AL216" s="1651">
        <f>'Unit Mix Generator'!D81</f>
        <v>3</v>
      </c>
      <c r="AM216" s="1064">
        <f>'Unit Mix Generator'!H81</f>
        <v>0</v>
      </c>
      <c r="AN216" s="1652">
        <f ca="1">'Unit Mix Generator'!G81</f>
        <v>0</v>
      </c>
      <c r="AO216" s="1652">
        <v>0</v>
      </c>
      <c r="AP216" s="1652">
        <v>0</v>
      </c>
      <c r="AQ216" s="1653">
        <f t="shared" si="51"/>
        <v>0</v>
      </c>
      <c r="AR216" s="1654">
        <f t="shared" si="52"/>
        <v>0</v>
      </c>
      <c r="AS216" s="1655">
        <f t="shared" ca="1" si="53"/>
        <v>0</v>
      </c>
      <c r="AT216" s="1656" t="str">
        <f t="shared" si="54"/>
        <v>1.5x3</v>
      </c>
      <c r="AU216" s="1657">
        <f t="shared" si="55"/>
        <v>4.5</v>
      </c>
      <c r="AV216" s="1658">
        <f t="shared" ca="1" si="56"/>
        <v>0</v>
      </c>
      <c r="AW216" s="67">
        <f t="shared" ca="1" si="57"/>
        <v>0</v>
      </c>
      <c r="AX216" s="878">
        <f ca="1">IFERROR(AW216/$AW$376,0)</f>
        <v>0</v>
      </c>
      <c r="AY216" s="878">
        <f t="shared" ca="1" si="58"/>
        <v>0</v>
      </c>
      <c r="AZ216" s="1659">
        <f t="shared" si="59"/>
        <v>0</v>
      </c>
      <c r="BA216" s="1660" t="s">
        <v>1119</v>
      </c>
      <c r="BB216" s="1661" t="s">
        <v>1119</v>
      </c>
      <c r="BC216" s="1662">
        <v>0</v>
      </c>
      <c r="BD216" s="1649">
        <f t="shared" ca="1" si="60"/>
        <v>0</v>
      </c>
      <c r="BE216" s="1663">
        <f t="shared" si="81"/>
        <v>0</v>
      </c>
      <c r="BF216" s="1649">
        <f t="shared" si="70"/>
        <v>0</v>
      </c>
      <c r="BG216" s="1664">
        <v>0</v>
      </c>
      <c r="BH216" s="1649">
        <f t="shared" si="71"/>
        <v>0</v>
      </c>
      <c r="BI216" s="1665">
        <f t="shared" si="72"/>
        <v>0</v>
      </c>
      <c r="BJ216" s="1649">
        <f t="shared" ca="1" si="73"/>
        <v>0</v>
      </c>
      <c r="BK216" s="1663">
        <f t="shared" si="74"/>
        <v>0</v>
      </c>
      <c r="BL216" s="1665">
        <f t="shared" si="75"/>
        <v>0</v>
      </c>
      <c r="BM216" s="2190">
        <f t="shared" ca="1" si="76"/>
        <v>0</v>
      </c>
      <c r="BN216" s="1663">
        <f t="shared" si="77"/>
        <v>0</v>
      </c>
      <c r="BO216" s="1668" t="e">
        <f t="shared" si="78"/>
        <v>#DIV/0!</v>
      </c>
      <c r="BP216" s="1649" t="e">
        <f t="shared" ca="1" si="46"/>
        <v>#DIV/0!</v>
      </c>
      <c r="BQ216" s="1672" t="e">
        <f t="shared" si="79"/>
        <v>#DIV/0!</v>
      </c>
      <c r="BR216" s="1668">
        <f t="shared" si="48"/>
        <v>0</v>
      </c>
      <c r="BS216" s="1649">
        <f t="shared" ca="1" si="49"/>
        <v>0</v>
      </c>
      <c r="BT216" s="1673">
        <f t="shared" si="80"/>
        <v>0</v>
      </c>
      <c r="BU216" s="66"/>
      <c r="BV216" s="1042"/>
      <c r="BW216" s="1043"/>
      <c r="BX216" s="1671"/>
      <c r="BY216" s="1076"/>
      <c r="BZ216" s="1084"/>
      <c r="CB216" s="1076"/>
      <c r="CC216" s="1084"/>
      <c r="CE216" s="1076"/>
      <c r="CF216" s="1084"/>
    </row>
    <row r="217" spans="14:84">
      <c r="AI217" s="1649"/>
      <c r="AJ217" s="345"/>
      <c r="AK217" s="1651">
        <f>'Unit Mix Generator'!C82</f>
        <v>2</v>
      </c>
      <c r="AL217" s="1651">
        <f>'Unit Mix Generator'!D82</f>
        <v>2.5</v>
      </c>
      <c r="AM217" s="1064">
        <f>'Unit Mix Generator'!H82</f>
        <v>0</v>
      </c>
      <c r="AN217" s="1652">
        <f ca="1">'Unit Mix Generator'!G82</f>
        <v>0</v>
      </c>
      <c r="AO217" s="1652">
        <v>0</v>
      </c>
      <c r="AP217" s="1652">
        <v>0</v>
      </c>
      <c r="AQ217" s="1653">
        <f t="shared" si="51"/>
        <v>0</v>
      </c>
      <c r="AR217" s="1654">
        <f t="shared" si="52"/>
        <v>0</v>
      </c>
      <c r="AS217" s="1655">
        <f t="shared" ca="1" si="53"/>
        <v>0</v>
      </c>
      <c r="AT217" s="1656" t="str">
        <f t="shared" si="54"/>
        <v>2x2.5</v>
      </c>
      <c r="AU217" s="1657">
        <f t="shared" si="55"/>
        <v>5</v>
      </c>
      <c r="AV217" s="1658">
        <f t="shared" ca="1" si="56"/>
        <v>0</v>
      </c>
      <c r="AW217" s="67">
        <f t="shared" ca="1" si="57"/>
        <v>0</v>
      </c>
      <c r="AX217" s="878">
        <f ca="1">IFERROR(AW217/$AW$376,0)</f>
        <v>0</v>
      </c>
      <c r="AY217" s="878">
        <f t="shared" ca="1" si="58"/>
        <v>0</v>
      </c>
      <c r="AZ217" s="1659">
        <f t="shared" si="59"/>
        <v>0</v>
      </c>
      <c r="BA217" s="1660" t="s">
        <v>1119</v>
      </c>
      <c r="BB217" s="1661" t="s">
        <v>1119</v>
      </c>
      <c r="BC217" s="1662">
        <v>0</v>
      </c>
      <c r="BD217" s="1649">
        <f t="shared" ca="1" si="60"/>
        <v>0</v>
      </c>
      <c r="BE217" s="1663">
        <f t="shared" si="81"/>
        <v>0</v>
      </c>
      <c r="BF217" s="1649">
        <f t="shared" si="70"/>
        <v>0</v>
      </c>
      <c r="BG217" s="1664">
        <v>0</v>
      </c>
      <c r="BH217" s="1649">
        <f t="shared" si="71"/>
        <v>0</v>
      </c>
      <c r="BI217" s="1665">
        <f t="shared" si="72"/>
        <v>0</v>
      </c>
      <c r="BJ217" s="1649">
        <f t="shared" ca="1" si="73"/>
        <v>0</v>
      </c>
      <c r="BK217" s="1663">
        <f t="shared" si="74"/>
        <v>0</v>
      </c>
      <c r="BL217" s="1665">
        <f t="shared" si="75"/>
        <v>0</v>
      </c>
      <c r="BM217" s="2190">
        <f t="shared" ca="1" si="76"/>
        <v>0</v>
      </c>
      <c r="BN217" s="1663">
        <f t="shared" si="77"/>
        <v>0</v>
      </c>
      <c r="BO217" s="1668" t="e">
        <f t="shared" si="78"/>
        <v>#DIV/0!</v>
      </c>
      <c r="BP217" s="1649" t="e">
        <f t="shared" ca="1" si="46"/>
        <v>#DIV/0!</v>
      </c>
      <c r="BQ217" s="1672" t="e">
        <f t="shared" si="79"/>
        <v>#DIV/0!</v>
      </c>
      <c r="BR217" s="1668">
        <f t="shared" si="48"/>
        <v>0</v>
      </c>
      <c r="BS217" s="1649">
        <f t="shared" ca="1" si="49"/>
        <v>0</v>
      </c>
      <c r="BT217" s="1673">
        <f t="shared" si="80"/>
        <v>0</v>
      </c>
      <c r="BU217" s="66"/>
      <c r="BV217" s="1635"/>
      <c r="BW217" s="1635"/>
      <c r="BX217" s="1671"/>
      <c r="BY217" s="1076"/>
      <c r="BZ217" s="1084"/>
      <c r="CB217" s="1076"/>
      <c r="CC217" s="1084"/>
      <c r="CE217" s="1076"/>
      <c r="CF217" s="1084"/>
    </row>
    <row r="218" spans="14:84">
      <c r="AI218" s="1676"/>
      <c r="AJ218" s="345"/>
      <c r="AK218" s="1651">
        <f>'Unit Mix Generator'!C83</f>
        <v>2</v>
      </c>
      <c r="AL218" s="1651">
        <f>'Unit Mix Generator'!D83</f>
        <v>2.75</v>
      </c>
      <c r="AM218" s="1064">
        <f>'Unit Mix Generator'!H83</f>
        <v>0</v>
      </c>
      <c r="AN218" s="1652">
        <f ca="1">'Unit Mix Generator'!G83</f>
        <v>0</v>
      </c>
      <c r="AO218" s="1652">
        <v>0</v>
      </c>
      <c r="AP218" s="1652">
        <v>0</v>
      </c>
      <c r="AQ218" s="1653">
        <f t="shared" si="51"/>
        <v>0</v>
      </c>
      <c r="AR218" s="1654">
        <f t="shared" si="52"/>
        <v>0</v>
      </c>
      <c r="AS218" s="1655">
        <f t="shared" ca="1" si="53"/>
        <v>0</v>
      </c>
      <c r="AT218" s="1656" t="str">
        <f t="shared" si="54"/>
        <v>2x2.75</v>
      </c>
      <c r="AU218" s="1657">
        <f t="shared" si="55"/>
        <v>5.5</v>
      </c>
      <c r="AV218" s="1658">
        <f t="shared" ca="1" si="56"/>
        <v>0</v>
      </c>
      <c r="AW218" s="67">
        <f t="shared" ca="1" si="57"/>
        <v>0</v>
      </c>
      <c r="AX218" s="878">
        <f ca="1">IFERROR(AW218/$AW$376,0)</f>
        <v>0</v>
      </c>
      <c r="AY218" s="878">
        <f t="shared" ca="1" si="58"/>
        <v>0</v>
      </c>
      <c r="AZ218" s="1659">
        <f t="shared" si="59"/>
        <v>0</v>
      </c>
      <c r="BA218" s="1660" t="s">
        <v>1119</v>
      </c>
      <c r="BB218" s="1661" t="s">
        <v>1119</v>
      </c>
      <c r="BC218" s="1662">
        <v>0</v>
      </c>
      <c r="BD218" s="1649">
        <f t="shared" ca="1" si="60"/>
        <v>0</v>
      </c>
      <c r="BE218" s="1663">
        <f t="shared" si="81"/>
        <v>0</v>
      </c>
      <c r="BF218" s="1649">
        <f t="shared" si="70"/>
        <v>0</v>
      </c>
      <c r="BG218" s="1664">
        <v>0</v>
      </c>
      <c r="BH218" s="1649">
        <f t="shared" si="71"/>
        <v>0</v>
      </c>
      <c r="BI218" s="1665">
        <f t="shared" si="72"/>
        <v>0</v>
      </c>
      <c r="BJ218" s="1649">
        <f t="shared" ca="1" si="73"/>
        <v>0</v>
      </c>
      <c r="BK218" s="1663">
        <f t="shared" si="74"/>
        <v>0</v>
      </c>
      <c r="BL218" s="1665">
        <f t="shared" si="75"/>
        <v>0</v>
      </c>
      <c r="BM218" s="2190">
        <f t="shared" ca="1" si="76"/>
        <v>0</v>
      </c>
      <c r="BN218" s="1663">
        <f t="shared" si="77"/>
        <v>0</v>
      </c>
      <c r="BO218" s="1668" t="e">
        <f t="shared" si="78"/>
        <v>#DIV/0!</v>
      </c>
      <c r="BP218" s="1649" t="e">
        <f t="shared" ca="1" si="46"/>
        <v>#DIV/0!</v>
      </c>
      <c r="BQ218" s="1672" t="e">
        <f t="shared" si="79"/>
        <v>#DIV/0!</v>
      </c>
      <c r="BR218" s="1668">
        <f t="shared" si="48"/>
        <v>0</v>
      </c>
      <c r="BS218" s="1649">
        <f t="shared" ca="1" si="49"/>
        <v>0</v>
      </c>
      <c r="BT218" s="1673">
        <f t="shared" si="80"/>
        <v>0</v>
      </c>
      <c r="BU218" s="66"/>
      <c r="BV218" s="1635"/>
      <c r="BW218" s="1635"/>
      <c r="BX218" s="1671"/>
      <c r="BY218" s="1076"/>
      <c r="BZ218" s="1084"/>
      <c r="CB218" s="1076"/>
      <c r="CC218" s="1084"/>
      <c r="CE218" s="1076"/>
      <c r="CF218" s="1084"/>
    </row>
    <row r="219" spans="14:84">
      <c r="AI219" s="1649"/>
      <c r="AJ219" s="345"/>
      <c r="AK219" s="1651">
        <f>'Unit Mix Generator'!C84</f>
        <v>2</v>
      </c>
      <c r="AL219" s="1651">
        <f>'Unit Mix Generator'!D84</f>
        <v>3</v>
      </c>
      <c r="AM219" s="1064">
        <f>'Unit Mix Generator'!H84</f>
        <v>0</v>
      </c>
      <c r="AN219" s="1652">
        <f ca="1">'Unit Mix Generator'!G84</f>
        <v>0</v>
      </c>
      <c r="AO219" s="1652">
        <v>0</v>
      </c>
      <c r="AP219" s="1652">
        <v>0</v>
      </c>
      <c r="AQ219" s="1653">
        <f t="shared" si="51"/>
        <v>0</v>
      </c>
      <c r="AR219" s="1654">
        <f t="shared" si="52"/>
        <v>0</v>
      </c>
      <c r="AS219" s="1655">
        <f t="shared" ca="1" si="53"/>
        <v>0</v>
      </c>
      <c r="AT219" s="1656" t="str">
        <f t="shared" si="54"/>
        <v>2x3</v>
      </c>
      <c r="AU219" s="1657">
        <f t="shared" si="55"/>
        <v>6</v>
      </c>
      <c r="AV219" s="1658">
        <f t="shared" ca="1" si="56"/>
        <v>0</v>
      </c>
      <c r="AW219" s="67">
        <f t="shared" ca="1" si="57"/>
        <v>0</v>
      </c>
      <c r="AX219" s="878">
        <f ca="1">IFERROR(AW219/$AW$376,0)</f>
        <v>0</v>
      </c>
      <c r="AY219" s="878">
        <f t="shared" ca="1" si="58"/>
        <v>0</v>
      </c>
      <c r="AZ219" s="1659">
        <f t="shared" si="59"/>
        <v>0</v>
      </c>
      <c r="BA219" s="1660" t="s">
        <v>1119</v>
      </c>
      <c r="BB219" s="1661" t="s">
        <v>1119</v>
      </c>
      <c r="BC219" s="1662">
        <v>0</v>
      </c>
      <c r="BD219" s="1649">
        <f t="shared" ca="1" si="60"/>
        <v>0</v>
      </c>
      <c r="BE219" s="1663">
        <f t="shared" si="81"/>
        <v>0</v>
      </c>
      <c r="BF219" s="1649">
        <f t="shared" si="70"/>
        <v>0</v>
      </c>
      <c r="BG219" s="1664">
        <v>0</v>
      </c>
      <c r="BH219" s="1649">
        <f t="shared" si="71"/>
        <v>0</v>
      </c>
      <c r="BI219" s="1665">
        <f t="shared" si="72"/>
        <v>0</v>
      </c>
      <c r="BJ219" s="1649">
        <f t="shared" ca="1" si="73"/>
        <v>0</v>
      </c>
      <c r="BK219" s="1663">
        <f t="shared" si="74"/>
        <v>0</v>
      </c>
      <c r="BL219" s="1665">
        <f t="shared" si="75"/>
        <v>0</v>
      </c>
      <c r="BM219" s="2190">
        <f t="shared" ca="1" si="76"/>
        <v>0</v>
      </c>
      <c r="BN219" s="1663">
        <f t="shared" si="77"/>
        <v>0</v>
      </c>
      <c r="BO219" s="1668" t="e">
        <f t="shared" si="78"/>
        <v>#DIV/0!</v>
      </c>
      <c r="BP219" s="1649" t="e">
        <f t="shared" ca="1" si="46"/>
        <v>#DIV/0!</v>
      </c>
      <c r="BQ219" s="1672" t="e">
        <f t="shared" si="79"/>
        <v>#DIV/0!</v>
      </c>
      <c r="BR219" s="1668">
        <f t="shared" si="48"/>
        <v>0</v>
      </c>
      <c r="BS219" s="1649">
        <f t="shared" ca="1" si="49"/>
        <v>0</v>
      </c>
      <c r="BT219" s="1673">
        <f t="shared" si="80"/>
        <v>0</v>
      </c>
      <c r="BU219" s="66"/>
      <c r="BV219" s="1635"/>
      <c r="BW219" s="1635"/>
      <c r="BX219" s="1671"/>
      <c r="BY219" s="1076"/>
      <c r="BZ219" s="1084"/>
      <c r="CB219" s="1076"/>
      <c r="CC219" s="1084"/>
      <c r="CE219" s="1076"/>
      <c r="CF219" s="1084"/>
    </row>
    <row r="220" spans="14:84">
      <c r="AI220" s="1649"/>
      <c r="AJ220" s="345"/>
      <c r="AK220" s="1651">
        <f>'Unit Mix Generator'!C85</f>
        <v>2.5</v>
      </c>
      <c r="AL220" s="1651">
        <f>'Unit Mix Generator'!D85</f>
        <v>2.5</v>
      </c>
      <c r="AM220" s="1064">
        <f>'Unit Mix Generator'!H85</f>
        <v>0</v>
      </c>
      <c r="AN220" s="1652">
        <f ca="1">'Unit Mix Generator'!G85</f>
        <v>0</v>
      </c>
      <c r="AO220" s="1652">
        <v>0</v>
      </c>
      <c r="AP220" s="1652">
        <v>0</v>
      </c>
      <c r="AQ220" s="1653">
        <f t="shared" si="51"/>
        <v>0</v>
      </c>
      <c r="AR220" s="1654">
        <f t="shared" si="52"/>
        <v>0</v>
      </c>
      <c r="AS220" s="1655">
        <f t="shared" ca="1" si="53"/>
        <v>0</v>
      </c>
      <c r="AT220" s="1656" t="str">
        <f t="shared" si="54"/>
        <v>2.5x2.5</v>
      </c>
      <c r="AU220" s="1657">
        <f t="shared" si="55"/>
        <v>6.25</v>
      </c>
      <c r="AV220" s="1658">
        <f t="shared" ca="1" si="56"/>
        <v>0</v>
      </c>
      <c r="AW220" s="67">
        <f t="shared" ca="1" si="57"/>
        <v>0</v>
      </c>
      <c r="AX220" s="878">
        <f ca="1">IFERROR(AW220/$AW$376,0)</f>
        <v>0</v>
      </c>
      <c r="AY220" s="878">
        <f t="shared" ca="1" si="58"/>
        <v>0</v>
      </c>
      <c r="AZ220" s="1659">
        <f t="shared" si="59"/>
        <v>0</v>
      </c>
      <c r="BA220" s="1660" t="s">
        <v>1119</v>
      </c>
      <c r="BB220" s="1661" t="s">
        <v>1119</v>
      </c>
      <c r="BC220" s="1662">
        <v>0</v>
      </c>
      <c r="BD220" s="1649">
        <f t="shared" ca="1" si="60"/>
        <v>0</v>
      </c>
      <c r="BE220" s="1663">
        <f t="shared" si="81"/>
        <v>0</v>
      </c>
      <c r="BF220" s="1649">
        <f t="shared" si="70"/>
        <v>0</v>
      </c>
      <c r="BG220" s="1664">
        <v>0</v>
      </c>
      <c r="BH220" s="1649">
        <f t="shared" si="71"/>
        <v>0</v>
      </c>
      <c r="BI220" s="1665">
        <f t="shared" si="72"/>
        <v>0</v>
      </c>
      <c r="BJ220" s="1649">
        <f t="shared" ca="1" si="73"/>
        <v>0</v>
      </c>
      <c r="BK220" s="1663">
        <f t="shared" si="74"/>
        <v>0</v>
      </c>
      <c r="BL220" s="1665">
        <f t="shared" si="75"/>
        <v>0</v>
      </c>
      <c r="BM220" s="2190">
        <f t="shared" ca="1" si="76"/>
        <v>0</v>
      </c>
      <c r="BN220" s="1663">
        <f t="shared" si="77"/>
        <v>0</v>
      </c>
      <c r="BO220" s="1668" t="e">
        <f t="shared" si="78"/>
        <v>#DIV/0!</v>
      </c>
      <c r="BP220" s="1649" t="e">
        <f t="shared" ca="1" si="46"/>
        <v>#DIV/0!</v>
      </c>
      <c r="BQ220" s="1672" t="e">
        <f t="shared" si="79"/>
        <v>#DIV/0!</v>
      </c>
      <c r="BR220" s="1668">
        <f t="shared" si="48"/>
        <v>0</v>
      </c>
      <c r="BS220" s="1649">
        <f t="shared" ca="1" si="49"/>
        <v>0</v>
      </c>
      <c r="BT220" s="1673">
        <f t="shared" si="80"/>
        <v>0</v>
      </c>
      <c r="BU220" s="66"/>
      <c r="BV220" s="1635"/>
      <c r="BW220" s="1635"/>
      <c r="BX220" s="1671"/>
      <c r="BY220" s="1076"/>
      <c r="BZ220" s="1084"/>
      <c r="CB220" s="1076"/>
      <c r="CC220" s="1084"/>
      <c r="CE220" s="1076"/>
      <c r="CF220" s="1084"/>
    </row>
    <row r="221" spans="14:84">
      <c r="AI221" s="1649"/>
      <c r="AJ221" s="345"/>
      <c r="AK221" s="1651">
        <f>'Unit Mix Generator'!C86</f>
        <v>2</v>
      </c>
      <c r="AL221" s="1651">
        <f>'Unit Mix Generator'!D86</f>
        <v>3.25</v>
      </c>
      <c r="AM221" s="1064">
        <f>'Unit Mix Generator'!H86</f>
        <v>0</v>
      </c>
      <c r="AN221" s="1652">
        <f ca="1">'Unit Mix Generator'!G86</f>
        <v>0</v>
      </c>
      <c r="AO221" s="1652">
        <v>0</v>
      </c>
      <c r="AP221" s="1652">
        <v>0</v>
      </c>
      <c r="AQ221" s="1653">
        <f t="shared" si="51"/>
        <v>0</v>
      </c>
      <c r="AR221" s="1654">
        <f t="shared" si="52"/>
        <v>0</v>
      </c>
      <c r="AS221" s="1655">
        <f t="shared" ca="1" si="53"/>
        <v>0</v>
      </c>
      <c r="AT221" s="1656" t="str">
        <f t="shared" si="54"/>
        <v>2x3.25</v>
      </c>
      <c r="AU221" s="1657">
        <f t="shared" si="55"/>
        <v>6.5</v>
      </c>
      <c r="AV221" s="1658">
        <f t="shared" ca="1" si="56"/>
        <v>0</v>
      </c>
      <c r="AW221" s="67">
        <f t="shared" ca="1" si="57"/>
        <v>0</v>
      </c>
      <c r="AX221" s="878">
        <f ca="1">IFERROR(AW221/$AW$376,0)</f>
        <v>0</v>
      </c>
      <c r="AY221" s="878">
        <f t="shared" ca="1" si="58"/>
        <v>0</v>
      </c>
      <c r="AZ221" s="1659">
        <f t="shared" si="59"/>
        <v>0</v>
      </c>
      <c r="BA221" s="1660" t="s">
        <v>1119</v>
      </c>
      <c r="BB221" s="1661" t="s">
        <v>1119</v>
      </c>
      <c r="BC221" s="1662">
        <v>0</v>
      </c>
      <c r="BD221" s="1649">
        <f t="shared" ca="1" si="60"/>
        <v>0</v>
      </c>
      <c r="BE221" s="1663">
        <f t="shared" si="81"/>
        <v>0</v>
      </c>
      <c r="BF221" s="1649">
        <f t="shared" si="70"/>
        <v>0</v>
      </c>
      <c r="BG221" s="1664">
        <v>0</v>
      </c>
      <c r="BH221" s="1649">
        <f t="shared" si="71"/>
        <v>0</v>
      </c>
      <c r="BI221" s="1665">
        <f t="shared" si="72"/>
        <v>0</v>
      </c>
      <c r="BJ221" s="1649">
        <f t="shared" ca="1" si="73"/>
        <v>0</v>
      </c>
      <c r="BK221" s="1663">
        <f t="shared" si="74"/>
        <v>0</v>
      </c>
      <c r="BL221" s="1665">
        <f t="shared" si="75"/>
        <v>0</v>
      </c>
      <c r="BM221" s="2190">
        <f t="shared" ca="1" si="76"/>
        <v>0</v>
      </c>
      <c r="BN221" s="1663">
        <f t="shared" si="77"/>
        <v>0</v>
      </c>
      <c r="BO221" s="1668" t="e">
        <f t="shared" si="78"/>
        <v>#DIV/0!</v>
      </c>
      <c r="BP221" s="1649" t="e">
        <f t="shared" ca="1" si="46"/>
        <v>#DIV/0!</v>
      </c>
      <c r="BQ221" s="1672" t="e">
        <f t="shared" si="79"/>
        <v>#DIV/0!</v>
      </c>
      <c r="BR221" s="1668">
        <f t="shared" si="48"/>
        <v>0</v>
      </c>
      <c r="BS221" s="1649">
        <f t="shared" ca="1" si="49"/>
        <v>0</v>
      </c>
      <c r="BT221" s="1673">
        <f t="shared" si="80"/>
        <v>0</v>
      </c>
      <c r="BU221" s="66"/>
      <c r="BV221" s="1635"/>
      <c r="BW221" s="1635"/>
      <c r="BX221" s="1671"/>
      <c r="BY221" s="1076"/>
      <c r="BZ221" s="1084"/>
      <c r="CB221" s="1076"/>
      <c r="CC221" s="1084"/>
      <c r="CE221" s="1076"/>
      <c r="CF221" s="1084"/>
    </row>
    <row r="222" spans="14:84">
      <c r="AI222" s="1649"/>
      <c r="AJ222" s="345"/>
      <c r="AK222" s="1651">
        <f>'Unit Mix Generator'!C87</f>
        <v>2</v>
      </c>
      <c r="AL222" s="1651">
        <f>'Unit Mix Generator'!D87</f>
        <v>3.5</v>
      </c>
      <c r="AM222" s="1064">
        <f>'Unit Mix Generator'!H87</f>
        <v>0</v>
      </c>
      <c r="AN222" s="1652">
        <f ca="1">'Unit Mix Generator'!G87</f>
        <v>0</v>
      </c>
      <c r="AO222" s="1652">
        <v>0</v>
      </c>
      <c r="AP222" s="1652">
        <v>0</v>
      </c>
      <c r="AQ222" s="1653">
        <f t="shared" si="51"/>
        <v>0</v>
      </c>
      <c r="AR222" s="1654">
        <f t="shared" si="52"/>
        <v>0</v>
      </c>
      <c r="AS222" s="1655">
        <f t="shared" ca="1" si="53"/>
        <v>0</v>
      </c>
      <c r="AT222" s="1656" t="str">
        <f t="shared" si="54"/>
        <v>2x3.5</v>
      </c>
      <c r="AU222" s="1657">
        <f t="shared" si="55"/>
        <v>7</v>
      </c>
      <c r="AV222" s="1658">
        <f t="shared" ca="1" si="56"/>
        <v>0</v>
      </c>
      <c r="AW222" s="67">
        <f t="shared" ca="1" si="57"/>
        <v>0</v>
      </c>
      <c r="AX222" s="878">
        <f ca="1">IFERROR(AW222/$AW$376,0)</f>
        <v>0</v>
      </c>
      <c r="AY222" s="878">
        <f t="shared" ca="1" si="58"/>
        <v>0</v>
      </c>
      <c r="AZ222" s="1659">
        <f t="shared" si="59"/>
        <v>0</v>
      </c>
      <c r="BA222" s="1660" t="s">
        <v>1119</v>
      </c>
      <c r="BB222" s="1661" t="s">
        <v>1119</v>
      </c>
      <c r="BC222" s="1662">
        <v>0</v>
      </c>
      <c r="BD222" s="1649">
        <f t="shared" ca="1" si="60"/>
        <v>0</v>
      </c>
      <c r="BE222" s="1663">
        <f t="shared" si="81"/>
        <v>0</v>
      </c>
      <c r="BF222" s="1649">
        <f t="shared" si="70"/>
        <v>0</v>
      </c>
      <c r="BG222" s="1664">
        <v>0</v>
      </c>
      <c r="BH222" s="1649">
        <f t="shared" si="71"/>
        <v>0</v>
      </c>
      <c r="BI222" s="1665">
        <f t="shared" si="72"/>
        <v>0</v>
      </c>
      <c r="BJ222" s="1649">
        <f t="shared" ca="1" si="73"/>
        <v>0</v>
      </c>
      <c r="BK222" s="1663">
        <f t="shared" si="74"/>
        <v>0</v>
      </c>
      <c r="BL222" s="1665">
        <f t="shared" si="75"/>
        <v>0</v>
      </c>
      <c r="BM222" s="2190">
        <f t="shared" ca="1" si="76"/>
        <v>0</v>
      </c>
      <c r="BN222" s="1663">
        <f t="shared" si="77"/>
        <v>0</v>
      </c>
      <c r="BO222" s="1668" t="e">
        <f t="shared" si="78"/>
        <v>#DIV/0!</v>
      </c>
      <c r="BP222" s="1649" t="e">
        <f t="shared" ca="1" si="46"/>
        <v>#DIV/0!</v>
      </c>
      <c r="BQ222" s="1672" t="e">
        <f t="shared" si="79"/>
        <v>#DIV/0!</v>
      </c>
      <c r="BR222" s="1668">
        <f t="shared" si="48"/>
        <v>0</v>
      </c>
      <c r="BS222" s="1649">
        <f t="shared" ca="1" si="49"/>
        <v>0</v>
      </c>
      <c r="BT222" s="1673">
        <f t="shared" si="80"/>
        <v>0</v>
      </c>
      <c r="BU222" s="66"/>
      <c r="BV222" s="1635"/>
      <c r="BW222" s="1635"/>
      <c r="BX222" s="1671"/>
      <c r="BY222" s="1076"/>
      <c r="BZ222" s="1084"/>
      <c r="CB222" s="1076"/>
      <c r="CC222" s="1084"/>
      <c r="CE222" s="1076"/>
      <c r="CF222" s="1084"/>
    </row>
    <row r="223" spans="14:84">
      <c r="AI223" s="1649"/>
      <c r="AJ223" s="345"/>
      <c r="AK223" s="1651">
        <f>'Unit Mix Generator'!C88</f>
        <v>2.5</v>
      </c>
      <c r="AL223" s="1651">
        <f>'Unit Mix Generator'!D88</f>
        <v>3</v>
      </c>
      <c r="AM223" s="1064">
        <f>'Unit Mix Generator'!H88</f>
        <v>0</v>
      </c>
      <c r="AN223" s="1652">
        <f ca="1">'Unit Mix Generator'!G88</f>
        <v>0</v>
      </c>
      <c r="AO223" s="1652">
        <v>0</v>
      </c>
      <c r="AP223" s="1652">
        <v>0</v>
      </c>
      <c r="AQ223" s="1653">
        <f t="shared" si="51"/>
        <v>0</v>
      </c>
      <c r="AR223" s="1654">
        <f t="shared" si="52"/>
        <v>0</v>
      </c>
      <c r="AS223" s="1655">
        <f t="shared" ca="1" si="53"/>
        <v>0</v>
      </c>
      <c r="AT223" s="1656" t="str">
        <f t="shared" si="54"/>
        <v>2.5x3</v>
      </c>
      <c r="AU223" s="1657">
        <f t="shared" si="55"/>
        <v>7.5</v>
      </c>
      <c r="AV223" s="1658">
        <f t="shared" ca="1" si="56"/>
        <v>0</v>
      </c>
      <c r="AW223" s="67">
        <f t="shared" ca="1" si="57"/>
        <v>0</v>
      </c>
      <c r="AX223" s="878">
        <f ca="1">IFERROR(AW223/$AW$376,0)</f>
        <v>0</v>
      </c>
      <c r="AY223" s="878">
        <f t="shared" ca="1" si="58"/>
        <v>0</v>
      </c>
      <c r="AZ223" s="1659">
        <f t="shared" si="59"/>
        <v>0</v>
      </c>
      <c r="BA223" s="1660" t="s">
        <v>1119</v>
      </c>
      <c r="BB223" s="1661" t="s">
        <v>1119</v>
      </c>
      <c r="BC223" s="1662">
        <v>0</v>
      </c>
      <c r="BD223" s="1649">
        <f t="shared" ca="1" si="60"/>
        <v>0</v>
      </c>
      <c r="BE223" s="1663">
        <f t="shared" si="81"/>
        <v>0</v>
      </c>
      <c r="BF223" s="1649">
        <f t="shared" si="70"/>
        <v>0</v>
      </c>
      <c r="BG223" s="1664">
        <v>0</v>
      </c>
      <c r="BH223" s="1649">
        <f t="shared" si="71"/>
        <v>0</v>
      </c>
      <c r="BI223" s="1665">
        <f t="shared" si="72"/>
        <v>0</v>
      </c>
      <c r="BJ223" s="1649">
        <f t="shared" ca="1" si="73"/>
        <v>0</v>
      </c>
      <c r="BK223" s="1663">
        <f t="shared" si="74"/>
        <v>0</v>
      </c>
      <c r="BL223" s="1665">
        <f t="shared" si="75"/>
        <v>0</v>
      </c>
      <c r="BM223" s="2190">
        <f t="shared" ca="1" si="76"/>
        <v>0</v>
      </c>
      <c r="BN223" s="1663">
        <f t="shared" si="77"/>
        <v>0</v>
      </c>
      <c r="BO223" s="1668" t="e">
        <f t="shared" si="78"/>
        <v>#DIV/0!</v>
      </c>
      <c r="BP223" s="1649" t="e">
        <f t="shared" ca="1" si="46"/>
        <v>#DIV/0!</v>
      </c>
      <c r="BQ223" s="1672" t="e">
        <f t="shared" si="79"/>
        <v>#DIV/0!</v>
      </c>
      <c r="BR223" s="1668">
        <f t="shared" si="48"/>
        <v>0</v>
      </c>
      <c r="BS223" s="1649">
        <f t="shared" ca="1" si="49"/>
        <v>0</v>
      </c>
      <c r="BT223" s="1673">
        <f t="shared" si="80"/>
        <v>0</v>
      </c>
      <c r="BU223" s="66"/>
      <c r="BV223" s="1635"/>
      <c r="BW223" s="1635"/>
      <c r="BX223" s="1671"/>
      <c r="BY223" s="1076"/>
      <c r="BZ223" s="1084"/>
      <c r="CB223" s="1076"/>
      <c r="CC223" s="1084"/>
      <c r="CE223" s="1076"/>
      <c r="CF223" s="1084"/>
    </row>
    <row r="224" spans="14:84">
      <c r="AI224" s="1649"/>
      <c r="AJ224" s="345"/>
      <c r="AK224" s="1651">
        <f>'Unit Mix Generator'!C89</f>
        <v>2</v>
      </c>
      <c r="AL224" s="1651">
        <f>'Unit Mix Generator'!D89</f>
        <v>4</v>
      </c>
      <c r="AM224" s="1064">
        <f>'Unit Mix Generator'!H89</f>
        <v>0</v>
      </c>
      <c r="AN224" s="1652">
        <f ca="1">'Unit Mix Generator'!G89</f>
        <v>0</v>
      </c>
      <c r="AO224" s="1652">
        <v>0</v>
      </c>
      <c r="AP224" s="1652">
        <v>0</v>
      </c>
      <c r="AQ224" s="1653">
        <f t="shared" si="51"/>
        <v>0</v>
      </c>
      <c r="AR224" s="1654">
        <f t="shared" si="52"/>
        <v>0</v>
      </c>
      <c r="AS224" s="1655">
        <f t="shared" ca="1" si="53"/>
        <v>0</v>
      </c>
      <c r="AT224" s="1656" t="str">
        <f t="shared" si="54"/>
        <v>2x4</v>
      </c>
      <c r="AU224" s="1657">
        <f t="shared" si="55"/>
        <v>8</v>
      </c>
      <c r="AV224" s="1658">
        <f t="shared" ca="1" si="56"/>
        <v>0</v>
      </c>
      <c r="AW224" s="67">
        <f t="shared" ca="1" si="57"/>
        <v>0</v>
      </c>
      <c r="AX224" s="878">
        <f ca="1">IFERROR(AW224/$AW$376,0)</f>
        <v>0</v>
      </c>
      <c r="AY224" s="878">
        <f t="shared" ca="1" si="58"/>
        <v>0</v>
      </c>
      <c r="AZ224" s="1659">
        <f t="shared" si="59"/>
        <v>0</v>
      </c>
      <c r="BA224" s="1660" t="s">
        <v>1119</v>
      </c>
      <c r="BB224" s="1661" t="s">
        <v>1119</v>
      </c>
      <c r="BC224" s="1662">
        <v>0</v>
      </c>
      <c r="BD224" s="1649">
        <f t="shared" ca="1" si="60"/>
        <v>0</v>
      </c>
      <c r="BE224" s="1663">
        <f t="shared" si="81"/>
        <v>0</v>
      </c>
      <c r="BF224" s="1649">
        <f t="shared" si="70"/>
        <v>0</v>
      </c>
      <c r="BG224" s="1664">
        <v>0</v>
      </c>
      <c r="BH224" s="1649">
        <f t="shared" si="71"/>
        <v>0</v>
      </c>
      <c r="BI224" s="1665">
        <f t="shared" si="72"/>
        <v>0</v>
      </c>
      <c r="BJ224" s="1649">
        <f t="shared" ca="1" si="73"/>
        <v>0</v>
      </c>
      <c r="BK224" s="1663">
        <f t="shared" si="74"/>
        <v>0</v>
      </c>
      <c r="BL224" s="1665">
        <f t="shared" si="75"/>
        <v>0</v>
      </c>
      <c r="BM224" s="2190">
        <f t="shared" ca="1" si="76"/>
        <v>0</v>
      </c>
      <c r="BN224" s="1663">
        <f t="shared" si="77"/>
        <v>0</v>
      </c>
      <c r="BO224" s="1668" t="e">
        <f t="shared" si="78"/>
        <v>#DIV/0!</v>
      </c>
      <c r="BP224" s="1649" t="e">
        <f t="shared" ca="1" si="46"/>
        <v>#DIV/0!</v>
      </c>
      <c r="BQ224" s="1672" t="e">
        <f t="shared" si="79"/>
        <v>#DIV/0!</v>
      </c>
      <c r="BR224" s="1668">
        <f t="shared" si="48"/>
        <v>0</v>
      </c>
      <c r="BS224" s="1649">
        <f t="shared" ca="1" si="49"/>
        <v>0</v>
      </c>
      <c r="BT224" s="1673">
        <f t="shared" si="80"/>
        <v>0</v>
      </c>
      <c r="BU224" s="66"/>
      <c r="BV224" s="1635"/>
      <c r="BW224" s="1635"/>
      <c r="BX224" s="1671"/>
      <c r="BY224" s="1076"/>
      <c r="BZ224" s="1084"/>
      <c r="CB224" s="1076"/>
      <c r="CC224" s="1084"/>
      <c r="CE224" s="1076"/>
      <c r="CF224" s="1084"/>
    </row>
    <row r="225" spans="35:16383">
      <c r="AI225" s="1649"/>
      <c r="AJ225" s="345"/>
      <c r="AK225" s="1651">
        <f>'Unit Mix Generator'!C90</f>
        <v>2</v>
      </c>
      <c r="AL225" s="1651">
        <f>'Unit Mix Generator'!D90</f>
        <v>4.25</v>
      </c>
      <c r="AM225" s="1064">
        <f>'Unit Mix Generator'!H90</f>
        <v>0</v>
      </c>
      <c r="AN225" s="1652">
        <f ca="1">'Unit Mix Generator'!G90</f>
        <v>0</v>
      </c>
      <c r="AO225" s="1652">
        <v>0</v>
      </c>
      <c r="AP225" s="1652">
        <v>0</v>
      </c>
      <c r="AQ225" s="1653">
        <f t="shared" si="51"/>
        <v>0</v>
      </c>
      <c r="AR225" s="1654">
        <f t="shared" si="52"/>
        <v>0</v>
      </c>
      <c r="AS225" s="1655">
        <f t="shared" ca="1" si="53"/>
        <v>0</v>
      </c>
      <c r="AT225" s="1656" t="str">
        <f t="shared" si="54"/>
        <v>2x4.25</v>
      </c>
      <c r="AU225" s="1657">
        <f t="shared" si="55"/>
        <v>8.5</v>
      </c>
      <c r="AV225" s="1658">
        <f t="shared" ca="1" si="56"/>
        <v>0</v>
      </c>
      <c r="AW225" s="67">
        <f t="shared" ca="1" si="57"/>
        <v>0</v>
      </c>
      <c r="AX225" s="878">
        <f ca="1">IFERROR(AW225/$AW$376,0)</f>
        <v>0</v>
      </c>
      <c r="AY225" s="878">
        <f t="shared" ca="1" si="58"/>
        <v>0</v>
      </c>
      <c r="AZ225" s="1659">
        <f t="shared" si="59"/>
        <v>0</v>
      </c>
      <c r="BA225" s="1660" t="s">
        <v>1119</v>
      </c>
      <c r="BB225" s="1661" t="s">
        <v>1119</v>
      </c>
      <c r="BC225" s="1662">
        <v>0</v>
      </c>
      <c r="BD225" s="1649">
        <f t="shared" ca="1" si="60"/>
        <v>0</v>
      </c>
      <c r="BE225" s="1663">
        <f t="shared" si="81"/>
        <v>0</v>
      </c>
      <c r="BF225" s="1649">
        <f t="shared" si="70"/>
        <v>0</v>
      </c>
      <c r="BG225" s="1664">
        <v>0</v>
      </c>
      <c r="BH225" s="1649">
        <f t="shared" si="71"/>
        <v>0</v>
      </c>
      <c r="BI225" s="1665">
        <f t="shared" si="72"/>
        <v>0</v>
      </c>
      <c r="BJ225" s="1649">
        <f t="shared" ca="1" si="73"/>
        <v>0</v>
      </c>
      <c r="BK225" s="1663">
        <f t="shared" si="74"/>
        <v>0</v>
      </c>
      <c r="BL225" s="1665">
        <f t="shared" si="75"/>
        <v>0</v>
      </c>
      <c r="BM225" s="2190">
        <f t="shared" ca="1" si="76"/>
        <v>0</v>
      </c>
      <c r="BN225" s="1663">
        <f t="shared" si="77"/>
        <v>0</v>
      </c>
      <c r="BO225" s="1668" t="e">
        <f t="shared" si="78"/>
        <v>#DIV/0!</v>
      </c>
      <c r="BP225" s="1649" t="e">
        <f t="shared" ca="1" si="46"/>
        <v>#DIV/0!</v>
      </c>
      <c r="BQ225" s="1672" t="e">
        <f t="shared" si="79"/>
        <v>#DIV/0!</v>
      </c>
      <c r="BR225" s="1668">
        <f t="shared" si="48"/>
        <v>0</v>
      </c>
      <c r="BS225" s="1649">
        <f t="shared" ca="1" si="49"/>
        <v>0</v>
      </c>
      <c r="BT225" s="1673">
        <f t="shared" si="80"/>
        <v>0</v>
      </c>
      <c r="BU225" s="66"/>
      <c r="BV225" s="1635"/>
      <c r="BW225" s="1635"/>
      <c r="BX225" s="1671"/>
      <c r="BY225" s="1076"/>
      <c r="BZ225" s="1084"/>
      <c r="CB225" s="1076"/>
      <c r="CC225" s="1084"/>
      <c r="CE225" s="1076"/>
      <c r="CF225" s="1084"/>
    </row>
    <row r="226" spans="35:16383">
      <c r="AI226" s="1649"/>
      <c r="AJ226" s="345"/>
      <c r="AK226" s="1651">
        <f>'Unit Mix Generator'!C91</f>
        <v>3</v>
      </c>
      <c r="AL226" s="1651">
        <f>'Unit Mix Generator'!D91</f>
        <v>3</v>
      </c>
      <c r="AM226" s="1064">
        <f>'Unit Mix Generator'!H91</f>
        <v>0</v>
      </c>
      <c r="AN226" s="1652">
        <f ca="1">'Unit Mix Generator'!G91</f>
        <v>0</v>
      </c>
      <c r="AO226" s="1652">
        <v>0</v>
      </c>
      <c r="AP226" s="1652">
        <v>0</v>
      </c>
      <c r="AQ226" s="1653">
        <f t="shared" si="51"/>
        <v>0</v>
      </c>
      <c r="AR226" s="1654">
        <f t="shared" si="52"/>
        <v>0</v>
      </c>
      <c r="AS226" s="1655">
        <f t="shared" ca="1" si="53"/>
        <v>0</v>
      </c>
      <c r="AT226" s="1656" t="str">
        <f t="shared" si="54"/>
        <v>3x3</v>
      </c>
      <c r="AU226" s="1657">
        <f t="shared" si="55"/>
        <v>9</v>
      </c>
      <c r="AV226" s="1658">
        <f t="shared" ca="1" si="56"/>
        <v>0</v>
      </c>
      <c r="AW226" s="67">
        <f t="shared" ca="1" si="57"/>
        <v>0</v>
      </c>
      <c r="AX226" s="878">
        <f ca="1">IFERROR(AW226/$AW$376,0)</f>
        <v>0</v>
      </c>
      <c r="AY226" s="878">
        <f t="shared" ca="1" si="58"/>
        <v>0</v>
      </c>
      <c r="AZ226" s="1659">
        <f t="shared" si="59"/>
        <v>0</v>
      </c>
      <c r="BA226" s="1660" t="s">
        <v>1119</v>
      </c>
      <c r="BB226" s="1661" t="s">
        <v>1119</v>
      </c>
      <c r="BC226" s="1662">
        <v>0</v>
      </c>
      <c r="BD226" s="1649">
        <f t="shared" ca="1" si="60"/>
        <v>0</v>
      </c>
      <c r="BE226" s="1663">
        <f t="shared" si="81"/>
        <v>0</v>
      </c>
      <c r="BF226" s="1649">
        <f t="shared" si="70"/>
        <v>0</v>
      </c>
      <c r="BG226" s="1664">
        <v>0</v>
      </c>
      <c r="BH226" s="1649">
        <f t="shared" si="71"/>
        <v>0</v>
      </c>
      <c r="BI226" s="1665">
        <f t="shared" si="72"/>
        <v>0</v>
      </c>
      <c r="BJ226" s="1649">
        <f t="shared" ca="1" si="73"/>
        <v>0</v>
      </c>
      <c r="BK226" s="1663">
        <f t="shared" si="74"/>
        <v>0</v>
      </c>
      <c r="BL226" s="1665">
        <f t="shared" si="75"/>
        <v>0</v>
      </c>
      <c r="BM226" s="2190">
        <f t="shared" ca="1" si="76"/>
        <v>0</v>
      </c>
      <c r="BN226" s="1663">
        <f t="shared" si="77"/>
        <v>0</v>
      </c>
      <c r="BO226" s="1668" t="e">
        <f t="shared" si="78"/>
        <v>#DIV/0!</v>
      </c>
      <c r="BP226" s="1649" t="e">
        <f t="shared" ca="1" si="46"/>
        <v>#DIV/0!</v>
      </c>
      <c r="BQ226" s="1672" t="e">
        <f t="shared" si="79"/>
        <v>#DIV/0!</v>
      </c>
      <c r="BR226" s="1668">
        <f t="shared" si="48"/>
        <v>0</v>
      </c>
      <c r="BS226" s="1649">
        <f t="shared" ca="1" si="49"/>
        <v>0</v>
      </c>
      <c r="BT226" s="1673">
        <f t="shared" si="80"/>
        <v>0</v>
      </c>
      <c r="BU226" s="66"/>
      <c r="BV226" s="1635"/>
      <c r="BW226" s="1635"/>
      <c r="BX226" s="1671"/>
      <c r="BY226" s="1076"/>
      <c r="BZ226" s="1084"/>
      <c r="CB226" s="1076"/>
      <c r="CC226" s="1084"/>
      <c r="CE226" s="1076"/>
      <c r="CF226" s="1084"/>
    </row>
    <row r="227" spans="35:16383">
      <c r="AI227" s="1649"/>
      <c r="AJ227" s="345"/>
      <c r="AK227" s="1651">
        <f>'Unit Mix Generator'!C92</f>
        <v>2.5</v>
      </c>
      <c r="AL227" s="1651">
        <f>'Unit Mix Generator'!D92</f>
        <v>3.7</v>
      </c>
      <c r="AM227" s="1064">
        <f>'Unit Mix Generator'!H92</f>
        <v>0</v>
      </c>
      <c r="AN227" s="1652">
        <f ca="1">'Unit Mix Generator'!G92</f>
        <v>0</v>
      </c>
      <c r="AO227" s="1652">
        <v>0</v>
      </c>
      <c r="AP227" s="1652">
        <v>0</v>
      </c>
      <c r="AQ227" s="1653">
        <f t="shared" si="51"/>
        <v>0</v>
      </c>
      <c r="AR227" s="1654">
        <f t="shared" si="52"/>
        <v>0</v>
      </c>
      <c r="AS227" s="1655">
        <f t="shared" ca="1" si="53"/>
        <v>0</v>
      </c>
      <c r="AT227" s="1656" t="str">
        <f t="shared" si="54"/>
        <v>2.5x3.7</v>
      </c>
      <c r="AU227" s="1657">
        <f t="shared" si="55"/>
        <v>9.25</v>
      </c>
      <c r="AV227" s="1658">
        <f t="shared" ca="1" si="56"/>
        <v>0</v>
      </c>
      <c r="AW227" s="67">
        <f t="shared" ca="1" si="57"/>
        <v>0</v>
      </c>
      <c r="AX227" s="878">
        <f ca="1">IFERROR(AW227/$AW$376,0)</f>
        <v>0</v>
      </c>
      <c r="AY227" s="878">
        <f t="shared" ca="1" si="58"/>
        <v>0</v>
      </c>
      <c r="AZ227" s="1659">
        <f t="shared" si="59"/>
        <v>0</v>
      </c>
      <c r="BA227" s="1660" t="s">
        <v>1119</v>
      </c>
      <c r="BB227" s="1661" t="s">
        <v>1119</v>
      </c>
      <c r="BC227" s="1662">
        <v>0</v>
      </c>
      <c r="BD227" s="1649">
        <f t="shared" ca="1" si="60"/>
        <v>0</v>
      </c>
      <c r="BE227" s="1663">
        <f t="shared" si="81"/>
        <v>0</v>
      </c>
      <c r="BF227" s="1649">
        <f t="shared" si="70"/>
        <v>0</v>
      </c>
      <c r="BG227" s="1664">
        <v>0</v>
      </c>
      <c r="BH227" s="1649">
        <f t="shared" si="71"/>
        <v>0</v>
      </c>
      <c r="BI227" s="1665">
        <f t="shared" si="72"/>
        <v>0</v>
      </c>
      <c r="BJ227" s="1649">
        <f t="shared" ca="1" si="73"/>
        <v>0</v>
      </c>
      <c r="BK227" s="1663">
        <f t="shared" si="74"/>
        <v>0</v>
      </c>
      <c r="BL227" s="1665">
        <f t="shared" si="75"/>
        <v>0</v>
      </c>
      <c r="BM227" s="2190">
        <f t="shared" ca="1" si="76"/>
        <v>0</v>
      </c>
      <c r="BN227" s="1663">
        <f t="shared" si="77"/>
        <v>0</v>
      </c>
      <c r="BO227" s="1668" t="e">
        <f t="shared" si="78"/>
        <v>#DIV/0!</v>
      </c>
      <c r="BP227" s="1649" t="e">
        <f t="shared" ca="1" si="46"/>
        <v>#DIV/0!</v>
      </c>
      <c r="BQ227" s="1672" t="e">
        <f t="shared" si="79"/>
        <v>#DIV/0!</v>
      </c>
      <c r="BR227" s="1668">
        <f t="shared" si="48"/>
        <v>0</v>
      </c>
      <c r="BS227" s="1649">
        <f t="shared" ca="1" si="49"/>
        <v>0</v>
      </c>
      <c r="BT227" s="1673">
        <f t="shared" si="80"/>
        <v>0</v>
      </c>
      <c r="BU227" s="66"/>
      <c r="BV227" s="1635"/>
      <c r="BW227" s="1635"/>
      <c r="BX227" s="1671"/>
      <c r="BY227" s="1076"/>
      <c r="BZ227" s="1084"/>
      <c r="CB227" s="1076"/>
      <c r="CC227" s="1084"/>
      <c r="CE227" s="1076"/>
      <c r="CF227" s="1084"/>
    </row>
    <row r="228" spans="35:16383">
      <c r="AI228" s="1649"/>
      <c r="AJ228" s="345"/>
      <c r="AK228" s="1651">
        <f>'Unit Mix Generator'!C93</f>
        <v>2</v>
      </c>
      <c r="AL228" s="1651">
        <f>'Unit Mix Generator'!D93</f>
        <v>4.75</v>
      </c>
      <c r="AM228" s="1064">
        <f>'Unit Mix Generator'!H93</f>
        <v>0</v>
      </c>
      <c r="AN228" s="1652">
        <f ca="1">'Unit Mix Generator'!G93</f>
        <v>0</v>
      </c>
      <c r="AO228" s="1652">
        <v>0</v>
      </c>
      <c r="AP228" s="1652">
        <v>0</v>
      </c>
      <c r="AQ228" s="1653">
        <f t="shared" si="51"/>
        <v>0</v>
      </c>
      <c r="AR228" s="1654">
        <f t="shared" si="52"/>
        <v>0</v>
      </c>
      <c r="AS228" s="1655">
        <f t="shared" ca="1" si="53"/>
        <v>0</v>
      </c>
      <c r="AT228" s="1656" t="str">
        <f t="shared" si="54"/>
        <v>2x4.75</v>
      </c>
      <c r="AU228" s="1657">
        <f t="shared" si="55"/>
        <v>9.5</v>
      </c>
      <c r="AV228" s="1658">
        <f t="shared" ca="1" si="56"/>
        <v>0</v>
      </c>
      <c r="AW228" s="67">
        <f t="shared" ca="1" si="57"/>
        <v>0</v>
      </c>
      <c r="AX228" s="878">
        <f ca="1">IFERROR(AW228/$AW$376,0)</f>
        <v>0</v>
      </c>
      <c r="AY228" s="878">
        <f t="shared" ca="1" si="58"/>
        <v>0</v>
      </c>
      <c r="AZ228" s="1659">
        <f t="shared" si="59"/>
        <v>0</v>
      </c>
      <c r="BA228" s="1660" t="s">
        <v>1119</v>
      </c>
      <c r="BB228" s="1661" t="s">
        <v>1119</v>
      </c>
      <c r="BC228" s="1662">
        <v>0</v>
      </c>
      <c r="BD228" s="1649">
        <f t="shared" ca="1" si="60"/>
        <v>0</v>
      </c>
      <c r="BE228" s="1663">
        <f t="shared" si="81"/>
        <v>0</v>
      </c>
      <c r="BF228" s="1649">
        <f t="shared" si="70"/>
        <v>0</v>
      </c>
      <c r="BG228" s="1664">
        <v>0</v>
      </c>
      <c r="BH228" s="1649">
        <f t="shared" si="71"/>
        <v>0</v>
      </c>
      <c r="BI228" s="1665">
        <f t="shared" si="72"/>
        <v>0</v>
      </c>
      <c r="BJ228" s="1649">
        <f t="shared" ca="1" si="73"/>
        <v>0</v>
      </c>
      <c r="BK228" s="1663">
        <f t="shared" si="74"/>
        <v>0</v>
      </c>
      <c r="BL228" s="1665">
        <f t="shared" si="75"/>
        <v>0</v>
      </c>
      <c r="BM228" s="2190">
        <f t="shared" ca="1" si="76"/>
        <v>0</v>
      </c>
      <c r="BN228" s="1663">
        <f t="shared" si="77"/>
        <v>0</v>
      </c>
      <c r="BO228" s="1668" t="e">
        <f t="shared" si="78"/>
        <v>#DIV/0!</v>
      </c>
      <c r="BP228" s="1649" t="e">
        <f t="shared" ca="1" si="46"/>
        <v>#DIV/0!</v>
      </c>
      <c r="BQ228" s="1672" t="e">
        <f t="shared" si="79"/>
        <v>#DIV/0!</v>
      </c>
      <c r="BR228" s="1668">
        <f t="shared" si="48"/>
        <v>0</v>
      </c>
      <c r="BS228" s="1649">
        <f t="shared" ca="1" si="49"/>
        <v>0</v>
      </c>
      <c r="BT228" s="1673">
        <f t="shared" si="80"/>
        <v>0</v>
      </c>
      <c r="BU228" s="66"/>
      <c r="BV228" s="1635"/>
      <c r="BW228" s="1635"/>
      <c r="BX228" s="1671"/>
      <c r="BY228" s="1076"/>
      <c r="BZ228" s="1084"/>
      <c r="CB228" s="1076"/>
      <c r="CC228" s="1084"/>
      <c r="CE228" s="1076"/>
      <c r="CF228" s="1084"/>
    </row>
    <row r="229" spans="35:16383">
      <c r="AI229" s="1649"/>
      <c r="AJ229" s="345"/>
      <c r="AK229" s="1651">
        <f>'Unit Mix Generator'!C94</f>
        <v>2</v>
      </c>
      <c r="AL229" s="1651">
        <f>'Unit Mix Generator'!D94</f>
        <v>5</v>
      </c>
      <c r="AM229" s="1064">
        <f>'Unit Mix Generator'!H94</f>
        <v>0</v>
      </c>
      <c r="AN229" s="1652">
        <f ca="1">'Unit Mix Generator'!G94</f>
        <v>0</v>
      </c>
      <c r="AO229" s="1652">
        <v>0</v>
      </c>
      <c r="AP229" s="1652">
        <v>0</v>
      </c>
      <c r="AQ229" s="1653">
        <f t="shared" si="51"/>
        <v>0</v>
      </c>
      <c r="AR229" s="1654">
        <f t="shared" si="52"/>
        <v>0</v>
      </c>
      <c r="AS229" s="1655">
        <f t="shared" ca="1" si="53"/>
        <v>0</v>
      </c>
      <c r="AT229" s="1656" t="str">
        <f t="shared" si="54"/>
        <v>2x5</v>
      </c>
      <c r="AU229" s="1657">
        <f t="shared" si="55"/>
        <v>10</v>
      </c>
      <c r="AV229" s="1658">
        <f t="shared" ca="1" si="56"/>
        <v>0</v>
      </c>
      <c r="AW229" s="67">
        <f t="shared" ca="1" si="57"/>
        <v>0</v>
      </c>
      <c r="AX229" s="878">
        <f ca="1">IFERROR(AW229/$AW$376,0)</f>
        <v>0</v>
      </c>
      <c r="AY229" s="878">
        <f t="shared" ca="1" si="58"/>
        <v>0</v>
      </c>
      <c r="AZ229" s="1659">
        <f t="shared" si="59"/>
        <v>0</v>
      </c>
      <c r="BA229" s="1660" t="s">
        <v>1119</v>
      </c>
      <c r="BB229" s="1661" t="s">
        <v>1119</v>
      </c>
      <c r="BC229" s="1662">
        <v>0</v>
      </c>
      <c r="BD229" s="1649">
        <f t="shared" ca="1" si="60"/>
        <v>0</v>
      </c>
      <c r="BE229" s="1663">
        <f t="shared" si="81"/>
        <v>0</v>
      </c>
      <c r="BF229" s="1649">
        <f t="shared" si="70"/>
        <v>0</v>
      </c>
      <c r="BG229" s="1664">
        <v>0</v>
      </c>
      <c r="BH229" s="1649">
        <f t="shared" si="71"/>
        <v>0</v>
      </c>
      <c r="BI229" s="1665">
        <f t="shared" si="72"/>
        <v>0</v>
      </c>
      <c r="BJ229" s="1649">
        <f t="shared" ca="1" si="73"/>
        <v>0</v>
      </c>
      <c r="BK229" s="1663">
        <f t="shared" si="74"/>
        <v>0</v>
      </c>
      <c r="BL229" s="1665">
        <f t="shared" si="75"/>
        <v>0</v>
      </c>
      <c r="BM229" s="2190">
        <f t="shared" ca="1" si="76"/>
        <v>0</v>
      </c>
      <c r="BN229" s="1663">
        <f t="shared" si="77"/>
        <v>0</v>
      </c>
      <c r="BO229" s="1668" t="e">
        <f t="shared" si="78"/>
        <v>#DIV/0!</v>
      </c>
      <c r="BP229" s="1649" t="e">
        <f t="shared" ca="1" si="46"/>
        <v>#DIV/0!</v>
      </c>
      <c r="BQ229" s="1672" t="e">
        <f t="shared" si="79"/>
        <v>#DIV/0!</v>
      </c>
      <c r="BR229" s="1668">
        <f t="shared" si="48"/>
        <v>0</v>
      </c>
      <c r="BS229" s="1649">
        <f t="shared" ca="1" si="49"/>
        <v>0</v>
      </c>
      <c r="BT229" s="1673">
        <f t="shared" si="80"/>
        <v>0</v>
      </c>
      <c r="BU229" s="66"/>
      <c r="BV229" s="1635"/>
      <c r="BW229" s="1635"/>
      <c r="BX229" s="1671"/>
      <c r="BY229" s="1076"/>
      <c r="BZ229" s="1084"/>
      <c r="CB229" s="1076"/>
      <c r="CC229" s="1084"/>
      <c r="CE229" s="1076"/>
      <c r="CF229" s="1084"/>
    </row>
    <row r="230" spans="35:16383">
      <c r="AI230" s="1649"/>
      <c r="AJ230" s="345"/>
      <c r="AK230" s="1651">
        <f>'Unit Mix Generator'!C95</f>
        <v>2.5</v>
      </c>
      <c r="AL230" s="1651">
        <f>'Unit Mix Generator'!D95</f>
        <v>4</v>
      </c>
      <c r="AM230" s="1064">
        <f>'Unit Mix Generator'!H95</f>
        <v>0</v>
      </c>
      <c r="AN230" s="1652">
        <f ca="1">'Unit Mix Generator'!G95</f>
        <v>0</v>
      </c>
      <c r="AO230" s="1652">
        <v>0</v>
      </c>
      <c r="AP230" s="1652">
        <v>0</v>
      </c>
      <c r="AQ230" s="1653">
        <f t="shared" si="51"/>
        <v>0</v>
      </c>
      <c r="AR230" s="1654">
        <f t="shared" si="52"/>
        <v>0</v>
      </c>
      <c r="AS230" s="1655">
        <f t="shared" ca="1" si="53"/>
        <v>0</v>
      </c>
      <c r="AT230" s="1656" t="str">
        <f t="shared" si="54"/>
        <v>2.5x4</v>
      </c>
      <c r="AU230" s="1657">
        <f t="shared" si="55"/>
        <v>10</v>
      </c>
      <c r="AV230" s="1658">
        <f t="shared" ca="1" si="56"/>
        <v>0</v>
      </c>
      <c r="AW230" s="67">
        <f t="shared" ca="1" si="57"/>
        <v>0</v>
      </c>
      <c r="AX230" s="878">
        <f ca="1">IFERROR(AW230/$AW$376,0)</f>
        <v>0</v>
      </c>
      <c r="AY230" s="878">
        <f t="shared" ca="1" si="58"/>
        <v>0</v>
      </c>
      <c r="AZ230" s="1659">
        <f t="shared" si="59"/>
        <v>0</v>
      </c>
      <c r="BA230" s="1660" t="s">
        <v>1119</v>
      </c>
      <c r="BB230" s="1661" t="s">
        <v>1119</v>
      </c>
      <c r="BC230" s="1662">
        <v>0</v>
      </c>
      <c r="BD230" s="1649">
        <f t="shared" ca="1" si="60"/>
        <v>0</v>
      </c>
      <c r="BE230" s="1663">
        <f t="shared" si="81"/>
        <v>0</v>
      </c>
      <c r="BF230" s="1649">
        <f t="shared" si="70"/>
        <v>0</v>
      </c>
      <c r="BG230" s="1664">
        <v>0</v>
      </c>
      <c r="BH230" s="1649">
        <f t="shared" si="71"/>
        <v>0</v>
      </c>
      <c r="BI230" s="1665">
        <f t="shared" si="72"/>
        <v>0</v>
      </c>
      <c r="BJ230" s="1649">
        <f t="shared" ca="1" si="73"/>
        <v>0</v>
      </c>
      <c r="BK230" s="1663">
        <f t="shared" si="74"/>
        <v>0</v>
      </c>
      <c r="BL230" s="1665">
        <f t="shared" si="75"/>
        <v>0</v>
      </c>
      <c r="BM230" s="2190">
        <f t="shared" ca="1" si="76"/>
        <v>0</v>
      </c>
      <c r="BN230" s="1663">
        <f t="shared" si="77"/>
        <v>0</v>
      </c>
      <c r="BO230" s="1668" t="e">
        <f t="shared" si="78"/>
        <v>#DIV/0!</v>
      </c>
      <c r="BP230" s="1649" t="e">
        <f t="shared" ca="1" si="46"/>
        <v>#DIV/0!</v>
      </c>
      <c r="BQ230" s="1672" t="e">
        <f t="shared" si="79"/>
        <v>#DIV/0!</v>
      </c>
      <c r="BR230" s="1668">
        <f t="shared" si="48"/>
        <v>0</v>
      </c>
      <c r="BS230" s="1649">
        <f t="shared" ca="1" si="49"/>
        <v>0</v>
      </c>
      <c r="BT230" s="1673">
        <f t="shared" si="80"/>
        <v>0</v>
      </c>
      <c r="BU230" s="66"/>
      <c r="BV230" s="1635"/>
      <c r="BW230" s="1635"/>
      <c r="BX230" s="1671"/>
      <c r="BY230" s="1076"/>
      <c r="BZ230" s="1084"/>
      <c r="CB230" s="1076"/>
      <c r="CC230" s="1084"/>
      <c r="CE230" s="1076"/>
      <c r="CF230" s="1084"/>
    </row>
    <row r="231" spans="35:16383">
      <c r="AI231" s="1649"/>
      <c r="AJ231" s="345"/>
      <c r="AK231" s="1651">
        <f>'Unit Mix Generator'!C96</f>
        <v>3</v>
      </c>
      <c r="AL231" s="1651">
        <f>'Unit Mix Generator'!D96</f>
        <v>3.5</v>
      </c>
      <c r="AM231" s="1064">
        <f>'Unit Mix Generator'!H96</f>
        <v>0</v>
      </c>
      <c r="AN231" s="1652">
        <f ca="1">'Unit Mix Generator'!G96</f>
        <v>0</v>
      </c>
      <c r="AO231" s="1652">
        <v>0</v>
      </c>
      <c r="AP231" s="1652">
        <v>0</v>
      </c>
      <c r="AQ231" s="1653">
        <f t="shared" si="51"/>
        <v>0</v>
      </c>
      <c r="AR231" s="1654">
        <f t="shared" si="52"/>
        <v>0</v>
      </c>
      <c r="AS231" s="1655">
        <f t="shared" ca="1" si="53"/>
        <v>0</v>
      </c>
      <c r="AT231" s="1656" t="str">
        <f t="shared" si="54"/>
        <v>3x3.5</v>
      </c>
      <c r="AU231" s="1657">
        <f t="shared" si="55"/>
        <v>10.5</v>
      </c>
      <c r="AV231" s="1658">
        <f t="shared" ca="1" si="56"/>
        <v>0</v>
      </c>
      <c r="AW231" s="67">
        <f t="shared" ca="1" si="57"/>
        <v>0</v>
      </c>
      <c r="AX231" s="878">
        <f ca="1">IFERROR(AW231/$AW$376,0)</f>
        <v>0</v>
      </c>
      <c r="AY231" s="878">
        <f t="shared" ca="1" si="58"/>
        <v>0</v>
      </c>
      <c r="AZ231" s="1659">
        <f t="shared" si="59"/>
        <v>0</v>
      </c>
      <c r="BA231" s="1660" t="s">
        <v>1119</v>
      </c>
      <c r="BB231" s="1661" t="s">
        <v>1119</v>
      </c>
      <c r="BC231" s="1662">
        <v>0</v>
      </c>
      <c r="BD231" s="1649">
        <f t="shared" ca="1" si="60"/>
        <v>0</v>
      </c>
      <c r="BE231" s="1663">
        <f t="shared" si="81"/>
        <v>0</v>
      </c>
      <c r="BF231" s="1649">
        <f t="shared" si="70"/>
        <v>0</v>
      </c>
      <c r="BG231" s="1664">
        <v>0</v>
      </c>
      <c r="BH231" s="1649">
        <f t="shared" si="71"/>
        <v>0</v>
      </c>
      <c r="BI231" s="1665">
        <f t="shared" si="72"/>
        <v>0</v>
      </c>
      <c r="BJ231" s="1649">
        <f t="shared" ca="1" si="73"/>
        <v>0</v>
      </c>
      <c r="BK231" s="1663">
        <f t="shared" si="74"/>
        <v>0</v>
      </c>
      <c r="BL231" s="1665">
        <f t="shared" si="75"/>
        <v>0</v>
      </c>
      <c r="BM231" s="2190">
        <f t="shared" ca="1" si="76"/>
        <v>0</v>
      </c>
      <c r="BN231" s="1663">
        <f t="shared" si="77"/>
        <v>0</v>
      </c>
      <c r="BO231" s="1668" t="e">
        <f t="shared" si="78"/>
        <v>#DIV/0!</v>
      </c>
      <c r="BP231" s="1649" t="e">
        <f t="shared" ca="1" si="46"/>
        <v>#DIV/0!</v>
      </c>
      <c r="BQ231" s="1672" t="e">
        <f t="shared" si="79"/>
        <v>#DIV/0!</v>
      </c>
      <c r="BR231" s="1668">
        <f t="shared" si="48"/>
        <v>0</v>
      </c>
      <c r="BS231" s="1649">
        <f t="shared" ca="1" si="49"/>
        <v>0</v>
      </c>
      <c r="BT231" s="1673">
        <f t="shared" si="80"/>
        <v>0</v>
      </c>
      <c r="BU231" s="66"/>
      <c r="BV231" s="1635"/>
      <c r="BW231" s="1635"/>
      <c r="BX231" s="1671"/>
      <c r="BY231" s="1076"/>
      <c r="BZ231" s="1084"/>
      <c r="CB231" s="1076"/>
      <c r="CC231" s="1084"/>
      <c r="CE231" s="1076"/>
      <c r="CF231" s="1084"/>
    </row>
    <row r="232" spans="35:16383">
      <c r="AI232" s="1649"/>
      <c r="AJ232" s="345"/>
      <c r="AK232" s="1651">
        <f>'Unit Mix Generator'!C97</f>
        <v>2</v>
      </c>
      <c r="AL232" s="1651">
        <f>'Unit Mix Generator'!D97</f>
        <v>5.5</v>
      </c>
      <c r="AM232" s="1064">
        <f>'Unit Mix Generator'!H97</f>
        <v>0</v>
      </c>
      <c r="AN232" s="1652">
        <f ca="1">'Unit Mix Generator'!G97</f>
        <v>0</v>
      </c>
      <c r="AO232" s="1652">
        <v>0</v>
      </c>
      <c r="AP232" s="1652">
        <v>0</v>
      </c>
      <c r="AQ232" s="1653">
        <f t="shared" si="51"/>
        <v>0</v>
      </c>
      <c r="AR232" s="1654">
        <f t="shared" si="52"/>
        <v>0</v>
      </c>
      <c r="AS232" s="1655">
        <f t="shared" ca="1" si="53"/>
        <v>0</v>
      </c>
      <c r="AT232" s="1656" t="str">
        <f t="shared" si="54"/>
        <v>2x5.5</v>
      </c>
      <c r="AU232" s="1657">
        <f t="shared" si="55"/>
        <v>11</v>
      </c>
      <c r="AV232" s="1658">
        <f t="shared" ca="1" si="56"/>
        <v>0</v>
      </c>
      <c r="AW232" s="67">
        <f t="shared" ca="1" si="57"/>
        <v>0</v>
      </c>
      <c r="AX232" s="878">
        <f ca="1">IFERROR(AW232/$AW$376,0)</f>
        <v>0</v>
      </c>
      <c r="AY232" s="878">
        <f t="shared" ca="1" si="58"/>
        <v>0</v>
      </c>
      <c r="AZ232" s="1659">
        <f t="shared" si="59"/>
        <v>0</v>
      </c>
      <c r="BA232" s="1660" t="s">
        <v>1119</v>
      </c>
      <c r="BB232" s="1661" t="s">
        <v>1119</v>
      </c>
      <c r="BC232" s="1662">
        <v>0</v>
      </c>
      <c r="BD232" s="1649">
        <f t="shared" ca="1" si="60"/>
        <v>0</v>
      </c>
      <c r="BE232" s="1663">
        <f t="shared" si="81"/>
        <v>0</v>
      </c>
      <c r="BF232" s="1649">
        <f t="shared" si="70"/>
        <v>0</v>
      </c>
      <c r="BG232" s="1664">
        <v>0</v>
      </c>
      <c r="BH232" s="1649">
        <f t="shared" si="71"/>
        <v>0</v>
      </c>
      <c r="BI232" s="1665">
        <f t="shared" si="72"/>
        <v>0</v>
      </c>
      <c r="BJ232" s="1649">
        <f t="shared" ca="1" si="73"/>
        <v>0</v>
      </c>
      <c r="BK232" s="1663">
        <f t="shared" si="74"/>
        <v>0</v>
      </c>
      <c r="BL232" s="1665">
        <f t="shared" si="75"/>
        <v>0</v>
      </c>
      <c r="BM232" s="2190">
        <f t="shared" ca="1" si="76"/>
        <v>0</v>
      </c>
      <c r="BN232" s="1663">
        <f t="shared" si="77"/>
        <v>0</v>
      </c>
      <c r="BO232" s="1668" t="e">
        <f t="shared" si="78"/>
        <v>#DIV/0!</v>
      </c>
      <c r="BP232" s="1649" t="e">
        <f t="shared" ca="1" si="46"/>
        <v>#DIV/0!</v>
      </c>
      <c r="BQ232" s="1672" t="e">
        <f t="shared" si="79"/>
        <v>#DIV/0!</v>
      </c>
      <c r="BR232" s="1668">
        <f t="shared" si="48"/>
        <v>0</v>
      </c>
      <c r="BS232" s="1649">
        <f t="shared" ca="1" si="49"/>
        <v>0</v>
      </c>
      <c r="BT232" s="1673">
        <f t="shared" si="80"/>
        <v>0</v>
      </c>
      <c r="BU232" s="66"/>
      <c r="BV232" s="1635"/>
      <c r="BW232" s="1635"/>
      <c r="BX232" s="1671"/>
      <c r="BY232" s="1076"/>
      <c r="BZ232" s="1084"/>
      <c r="CB232" s="1076"/>
      <c r="CC232" s="1084"/>
      <c r="CE232" s="1076"/>
      <c r="CF232" s="1084"/>
    </row>
    <row r="233" spans="35:16383">
      <c r="AI233" s="1649"/>
      <c r="AJ233" s="345"/>
      <c r="AK233" s="1651">
        <f>'Unit Mix Generator'!C98</f>
        <v>2</v>
      </c>
      <c r="AL233" s="1651">
        <f>'Unit Mix Generator'!D98</f>
        <v>5.75</v>
      </c>
      <c r="AM233" s="1064">
        <f>'Unit Mix Generator'!H98</f>
        <v>0</v>
      </c>
      <c r="AN233" s="1652">
        <f ca="1">'Unit Mix Generator'!G98</f>
        <v>0</v>
      </c>
      <c r="AO233" s="1652">
        <v>0</v>
      </c>
      <c r="AP233" s="1652">
        <v>0</v>
      </c>
      <c r="AQ233" s="1653">
        <f t="shared" si="51"/>
        <v>0</v>
      </c>
      <c r="AR233" s="1654">
        <f t="shared" si="52"/>
        <v>0</v>
      </c>
      <c r="AS233" s="1655">
        <f t="shared" ca="1" si="53"/>
        <v>0</v>
      </c>
      <c r="AT233" s="1656" t="str">
        <f t="shared" si="54"/>
        <v>2x5.75</v>
      </c>
      <c r="AU233" s="1657">
        <f t="shared" si="55"/>
        <v>11.5</v>
      </c>
      <c r="AV233" s="1658">
        <f t="shared" ca="1" si="56"/>
        <v>0</v>
      </c>
      <c r="AW233" s="67">
        <f t="shared" ca="1" si="57"/>
        <v>0</v>
      </c>
      <c r="AX233" s="878">
        <f ca="1">IFERROR(AW233/$AW$376,0)</f>
        <v>0</v>
      </c>
      <c r="AY233" s="878">
        <f t="shared" ca="1" si="58"/>
        <v>0</v>
      </c>
      <c r="AZ233" s="1659">
        <f t="shared" si="59"/>
        <v>0</v>
      </c>
      <c r="BA233" s="1660" t="s">
        <v>1119</v>
      </c>
      <c r="BB233" s="1661" t="s">
        <v>1119</v>
      </c>
      <c r="BC233" s="1662">
        <v>0</v>
      </c>
      <c r="BD233" s="1649">
        <f t="shared" ca="1" si="60"/>
        <v>0</v>
      </c>
      <c r="BE233" s="1663">
        <f t="shared" si="81"/>
        <v>0</v>
      </c>
      <c r="BF233" s="1649">
        <f t="shared" si="70"/>
        <v>0</v>
      </c>
      <c r="BG233" s="1664">
        <v>0</v>
      </c>
      <c r="BH233" s="1649">
        <f t="shared" si="71"/>
        <v>0</v>
      </c>
      <c r="BI233" s="1665">
        <f t="shared" si="72"/>
        <v>0</v>
      </c>
      <c r="BJ233" s="1649">
        <f t="shared" ca="1" si="73"/>
        <v>0</v>
      </c>
      <c r="BK233" s="1663">
        <f t="shared" si="74"/>
        <v>0</v>
      </c>
      <c r="BL233" s="1665">
        <f t="shared" si="75"/>
        <v>0</v>
      </c>
      <c r="BM233" s="2190">
        <f t="shared" ca="1" si="76"/>
        <v>0</v>
      </c>
      <c r="BN233" s="1663">
        <f t="shared" si="77"/>
        <v>0</v>
      </c>
      <c r="BO233" s="1668" t="e">
        <f t="shared" si="78"/>
        <v>#DIV/0!</v>
      </c>
      <c r="BP233" s="1649" t="e">
        <f t="shared" ca="1" si="46"/>
        <v>#DIV/0!</v>
      </c>
      <c r="BQ233" s="1672" t="e">
        <f t="shared" si="79"/>
        <v>#DIV/0!</v>
      </c>
      <c r="BR233" s="1668">
        <f t="shared" si="48"/>
        <v>0</v>
      </c>
      <c r="BS233" s="1649">
        <f t="shared" ca="1" si="49"/>
        <v>0</v>
      </c>
      <c r="BT233" s="1673">
        <f t="shared" si="80"/>
        <v>0</v>
      </c>
      <c r="BU233" s="66"/>
      <c r="BV233" s="1635"/>
      <c r="BW233" s="1635"/>
      <c r="BX233" s="1671"/>
      <c r="BY233" s="1076"/>
      <c r="BZ233" s="1084"/>
      <c r="CB233" s="1076"/>
      <c r="CC233" s="1084"/>
      <c r="CE233" s="1076"/>
      <c r="CF233" s="1084"/>
    </row>
    <row r="234" spans="35:16383">
      <c r="AI234" s="1649"/>
      <c r="AJ234" s="345"/>
      <c r="AK234" s="1651">
        <f>'Unit Mix Generator'!C99</f>
        <v>3</v>
      </c>
      <c r="AL234" s="1651">
        <f>'Unit Mix Generator'!D99</f>
        <v>4</v>
      </c>
      <c r="AM234" s="1064">
        <f>'Unit Mix Generator'!H99</f>
        <v>0</v>
      </c>
      <c r="AN234" s="1652">
        <f ca="1">'Unit Mix Generator'!G99</f>
        <v>0</v>
      </c>
      <c r="AO234" s="1652">
        <v>0</v>
      </c>
      <c r="AP234" s="1652">
        <v>0</v>
      </c>
      <c r="AQ234" s="1653">
        <f t="shared" si="51"/>
        <v>0</v>
      </c>
      <c r="AR234" s="1654">
        <f t="shared" si="52"/>
        <v>0</v>
      </c>
      <c r="AS234" s="1655">
        <f t="shared" ca="1" si="53"/>
        <v>0</v>
      </c>
      <c r="AT234" s="1656" t="str">
        <f t="shared" si="54"/>
        <v>3x4</v>
      </c>
      <c r="AU234" s="1657">
        <f t="shared" si="55"/>
        <v>12</v>
      </c>
      <c r="AV234" s="1658">
        <f t="shared" ca="1" si="56"/>
        <v>0</v>
      </c>
      <c r="AW234" s="67">
        <f t="shared" ca="1" si="57"/>
        <v>0</v>
      </c>
      <c r="AX234" s="878">
        <f ca="1">IFERROR(AW234/$AW$376,0)</f>
        <v>0</v>
      </c>
      <c r="AY234" s="878">
        <f t="shared" ca="1" si="58"/>
        <v>0</v>
      </c>
      <c r="AZ234" s="1659">
        <f t="shared" si="59"/>
        <v>0</v>
      </c>
      <c r="BA234" s="1660" t="s">
        <v>1119</v>
      </c>
      <c r="BB234" s="1661" t="s">
        <v>1119</v>
      </c>
      <c r="BC234" s="1662">
        <v>0</v>
      </c>
      <c r="BD234" s="1649">
        <f t="shared" ca="1" si="60"/>
        <v>0</v>
      </c>
      <c r="BE234" s="1663">
        <f t="shared" si="81"/>
        <v>0</v>
      </c>
      <c r="BF234" s="1649">
        <f t="shared" si="70"/>
        <v>0</v>
      </c>
      <c r="BG234" s="1664">
        <v>0</v>
      </c>
      <c r="BH234" s="1649">
        <f t="shared" si="71"/>
        <v>0</v>
      </c>
      <c r="BI234" s="1665">
        <f t="shared" si="72"/>
        <v>0</v>
      </c>
      <c r="BJ234" s="1649">
        <f t="shared" ca="1" si="73"/>
        <v>0</v>
      </c>
      <c r="BK234" s="1663">
        <f t="shared" si="74"/>
        <v>0</v>
      </c>
      <c r="BL234" s="1665">
        <f t="shared" si="75"/>
        <v>0</v>
      </c>
      <c r="BM234" s="2190">
        <f t="shared" ca="1" si="76"/>
        <v>0</v>
      </c>
      <c r="BN234" s="1663">
        <f t="shared" si="77"/>
        <v>0</v>
      </c>
      <c r="BO234" s="1668" t="e">
        <f t="shared" si="78"/>
        <v>#DIV/0!</v>
      </c>
      <c r="BP234" s="1649" t="e">
        <f t="shared" ca="1" si="46"/>
        <v>#DIV/0!</v>
      </c>
      <c r="BQ234" s="1672" t="e">
        <f t="shared" si="79"/>
        <v>#DIV/0!</v>
      </c>
      <c r="BR234" s="1668">
        <f t="shared" si="48"/>
        <v>0</v>
      </c>
      <c r="BS234" s="1649">
        <f t="shared" ca="1" si="49"/>
        <v>0</v>
      </c>
      <c r="BT234" s="1673">
        <f t="shared" si="80"/>
        <v>0</v>
      </c>
      <c r="BU234" s="66"/>
      <c r="BV234" s="1635"/>
      <c r="BW234" s="1635"/>
      <c r="BX234" s="1671"/>
      <c r="BY234" s="1076"/>
      <c r="BZ234" s="1084"/>
      <c r="CB234" s="1076"/>
      <c r="CC234" s="1084"/>
      <c r="CE234" s="1076"/>
      <c r="CF234" s="1084"/>
    </row>
    <row r="235" spans="35:16383">
      <c r="AI235" s="1649"/>
      <c r="AJ235" s="345"/>
      <c r="AK235" s="1651">
        <f>'Unit Mix Generator'!C100</f>
        <v>3.5</v>
      </c>
      <c r="AL235" s="1651">
        <f>'Unit Mix Generator'!D100</f>
        <v>3.5</v>
      </c>
      <c r="AM235" s="1064">
        <f>'Unit Mix Generator'!H100</f>
        <v>0</v>
      </c>
      <c r="AN235" s="1652">
        <f ca="1">'Unit Mix Generator'!G100</f>
        <v>0</v>
      </c>
      <c r="AO235" s="1652">
        <v>0</v>
      </c>
      <c r="AP235" s="1652">
        <v>0</v>
      </c>
      <c r="AQ235" s="1653">
        <f t="shared" si="51"/>
        <v>0</v>
      </c>
      <c r="AR235" s="1654">
        <f t="shared" si="52"/>
        <v>0</v>
      </c>
      <c r="AS235" s="1655">
        <f t="shared" ca="1" si="53"/>
        <v>0</v>
      </c>
      <c r="AT235" s="1656" t="str">
        <f t="shared" si="54"/>
        <v>3.5x3.5</v>
      </c>
      <c r="AU235" s="1657">
        <f t="shared" si="55"/>
        <v>12.25</v>
      </c>
      <c r="AV235" s="1658">
        <f t="shared" ca="1" si="56"/>
        <v>0</v>
      </c>
      <c r="AW235" s="67">
        <f t="shared" ca="1" si="57"/>
        <v>0</v>
      </c>
      <c r="AX235" s="878">
        <f ca="1">IFERROR(AW235/$AW$376,0)</f>
        <v>0</v>
      </c>
      <c r="AY235" s="878">
        <f t="shared" ca="1" si="58"/>
        <v>0</v>
      </c>
      <c r="AZ235" s="1659">
        <f t="shared" si="59"/>
        <v>0</v>
      </c>
      <c r="BA235" s="1660" t="s">
        <v>1119</v>
      </c>
      <c r="BB235" s="1661" t="s">
        <v>1119</v>
      </c>
      <c r="BC235" s="1662">
        <v>0</v>
      </c>
      <c r="BD235" s="1649">
        <f t="shared" ca="1" si="60"/>
        <v>0</v>
      </c>
      <c r="BE235" s="1663">
        <f t="shared" si="81"/>
        <v>0</v>
      </c>
      <c r="BF235" s="1649">
        <f t="shared" si="70"/>
        <v>0</v>
      </c>
      <c r="BG235" s="1664">
        <v>0</v>
      </c>
      <c r="BH235" s="1649">
        <f t="shared" si="71"/>
        <v>0</v>
      </c>
      <c r="BI235" s="1665">
        <f t="shared" si="72"/>
        <v>0</v>
      </c>
      <c r="BJ235" s="1649">
        <f t="shared" ca="1" si="73"/>
        <v>0</v>
      </c>
      <c r="BK235" s="1663">
        <f t="shared" si="74"/>
        <v>0</v>
      </c>
      <c r="BL235" s="1665">
        <f t="shared" si="75"/>
        <v>0</v>
      </c>
      <c r="BM235" s="2190">
        <f t="shared" ca="1" si="76"/>
        <v>0</v>
      </c>
      <c r="BN235" s="1663">
        <f t="shared" si="77"/>
        <v>0</v>
      </c>
      <c r="BO235" s="1668" t="e">
        <f t="shared" si="78"/>
        <v>#DIV/0!</v>
      </c>
      <c r="BP235" s="1649" t="e">
        <f t="shared" ca="1" si="46"/>
        <v>#DIV/0!</v>
      </c>
      <c r="BQ235" s="1672" t="e">
        <f t="shared" si="79"/>
        <v>#DIV/0!</v>
      </c>
      <c r="BR235" s="1668">
        <f t="shared" si="48"/>
        <v>0</v>
      </c>
      <c r="BS235" s="1649">
        <f t="shared" ca="1" si="49"/>
        <v>0</v>
      </c>
      <c r="BT235" s="1673">
        <f t="shared" si="80"/>
        <v>0</v>
      </c>
      <c r="BU235" s="66"/>
      <c r="BX235" s="1671"/>
      <c r="BY235" s="1076"/>
      <c r="BZ235" s="1084"/>
      <c r="CB235" s="1076"/>
      <c r="CC235" s="1084"/>
      <c r="CE235" s="1076"/>
      <c r="CF235" s="1084"/>
    </row>
    <row r="236" spans="35:16383">
      <c r="AI236" s="1649"/>
      <c r="AJ236" s="345"/>
      <c r="AK236" s="1651">
        <f>'Unit Mix Generator'!C101</f>
        <v>2.5</v>
      </c>
      <c r="AL236" s="1651">
        <f>'Unit Mix Generator'!D101</f>
        <v>5</v>
      </c>
      <c r="AM236" s="1064">
        <f>'Unit Mix Generator'!H101</f>
        <v>0</v>
      </c>
      <c r="AN236" s="1652">
        <f ca="1">'Unit Mix Generator'!G101</f>
        <v>0</v>
      </c>
      <c r="AO236" s="1652">
        <v>0</v>
      </c>
      <c r="AP236" s="1652">
        <v>0</v>
      </c>
      <c r="AQ236" s="1653">
        <f t="shared" si="51"/>
        <v>0</v>
      </c>
      <c r="AR236" s="1654">
        <f t="shared" si="52"/>
        <v>0</v>
      </c>
      <c r="AS236" s="1655">
        <f t="shared" ca="1" si="53"/>
        <v>0</v>
      </c>
      <c r="AT236" s="1656" t="str">
        <f t="shared" si="54"/>
        <v>2.5x5</v>
      </c>
      <c r="AU236" s="1657">
        <f t="shared" si="55"/>
        <v>12.5</v>
      </c>
      <c r="AV236" s="1658">
        <f t="shared" ca="1" si="56"/>
        <v>0</v>
      </c>
      <c r="AW236" s="67">
        <f t="shared" ca="1" si="57"/>
        <v>0</v>
      </c>
      <c r="AX236" s="878">
        <f ca="1">IFERROR(AW236/$AW$376,0)</f>
        <v>0</v>
      </c>
      <c r="AY236" s="878">
        <f t="shared" ca="1" si="58"/>
        <v>0</v>
      </c>
      <c r="AZ236" s="1659">
        <f t="shared" si="59"/>
        <v>0</v>
      </c>
      <c r="BA236" s="1660" t="s">
        <v>1119</v>
      </c>
      <c r="BB236" s="1661" t="s">
        <v>1119</v>
      </c>
      <c r="BC236" s="1662">
        <v>0</v>
      </c>
      <c r="BD236" s="1649">
        <f t="shared" ca="1" si="60"/>
        <v>0</v>
      </c>
      <c r="BE236" s="1663">
        <f t="shared" si="81"/>
        <v>0</v>
      </c>
      <c r="BF236" s="1649">
        <f t="shared" si="70"/>
        <v>0</v>
      </c>
      <c r="BG236" s="1664">
        <v>0</v>
      </c>
      <c r="BH236" s="1649">
        <f t="shared" si="71"/>
        <v>0</v>
      </c>
      <c r="BI236" s="1665">
        <f t="shared" si="72"/>
        <v>0</v>
      </c>
      <c r="BJ236" s="1649">
        <f t="shared" ca="1" si="73"/>
        <v>0</v>
      </c>
      <c r="BK236" s="1663">
        <f t="shared" si="74"/>
        <v>0</v>
      </c>
      <c r="BL236" s="1665">
        <f t="shared" si="75"/>
        <v>0</v>
      </c>
      <c r="BM236" s="2190">
        <f t="shared" ca="1" si="76"/>
        <v>0</v>
      </c>
      <c r="BN236" s="1663">
        <f t="shared" si="77"/>
        <v>0</v>
      </c>
      <c r="BO236" s="1668" t="e">
        <f t="shared" si="78"/>
        <v>#DIV/0!</v>
      </c>
      <c r="BP236" s="1649" t="e">
        <f t="shared" ca="1" si="46"/>
        <v>#DIV/0!</v>
      </c>
      <c r="BQ236" s="1672" t="e">
        <f t="shared" si="79"/>
        <v>#DIV/0!</v>
      </c>
      <c r="BR236" s="1668">
        <f t="shared" si="48"/>
        <v>0</v>
      </c>
      <c r="BS236" s="1649">
        <f t="shared" ca="1" si="49"/>
        <v>0</v>
      </c>
      <c r="BT236" s="1673">
        <f t="shared" si="80"/>
        <v>0</v>
      </c>
      <c r="BU236" s="66"/>
      <c r="BX236" s="1671"/>
      <c r="BY236" s="1076"/>
      <c r="BZ236" s="1084"/>
      <c r="CB236" s="1076"/>
      <c r="CC236" s="1084"/>
      <c r="CE236" s="1076"/>
      <c r="CF236" s="1084"/>
    </row>
    <row r="237" spans="35:16383">
      <c r="AI237" s="1649"/>
      <c r="AJ237" s="345"/>
      <c r="AK237" s="1651">
        <f>'Unit Mix Generator'!C102</f>
        <v>2</v>
      </c>
      <c r="AL237" s="1651">
        <f>'Unit Mix Generator'!D102</f>
        <v>6.5</v>
      </c>
      <c r="AM237" s="1064">
        <f>'Unit Mix Generator'!H102</f>
        <v>0</v>
      </c>
      <c r="AN237" s="1652">
        <f ca="1">'Unit Mix Generator'!G102</f>
        <v>0</v>
      </c>
      <c r="AO237" s="1652">
        <v>0</v>
      </c>
      <c r="AP237" s="1652">
        <v>0</v>
      </c>
      <c r="AQ237" s="1653">
        <f t="shared" si="51"/>
        <v>0</v>
      </c>
      <c r="AR237" s="1654">
        <f t="shared" si="52"/>
        <v>0</v>
      </c>
      <c r="AS237" s="1655">
        <f t="shared" ca="1" si="53"/>
        <v>0</v>
      </c>
      <c r="AT237" s="1656" t="str">
        <f t="shared" si="54"/>
        <v>2x6.5</v>
      </c>
      <c r="AU237" s="1657">
        <f t="shared" si="55"/>
        <v>13</v>
      </c>
      <c r="AV237" s="1658">
        <f t="shared" ca="1" si="56"/>
        <v>0</v>
      </c>
      <c r="AW237" s="67">
        <f t="shared" ca="1" si="57"/>
        <v>0</v>
      </c>
      <c r="AX237" s="878">
        <f ca="1">IFERROR(AW237/$AW$376,0)</f>
        <v>0</v>
      </c>
      <c r="AY237" s="878">
        <f t="shared" ca="1" si="58"/>
        <v>0</v>
      </c>
      <c r="AZ237" s="1659">
        <f t="shared" si="59"/>
        <v>0</v>
      </c>
      <c r="BA237" s="1660" t="s">
        <v>1119</v>
      </c>
      <c r="BB237" s="1661" t="s">
        <v>1119</v>
      </c>
      <c r="BC237" s="1662">
        <v>0</v>
      </c>
      <c r="BD237" s="1649">
        <f t="shared" ca="1" si="60"/>
        <v>0</v>
      </c>
      <c r="BE237" s="1663">
        <f t="shared" si="81"/>
        <v>0</v>
      </c>
      <c r="BF237" s="1649">
        <f t="shared" si="70"/>
        <v>0</v>
      </c>
      <c r="BG237" s="1664">
        <v>0</v>
      </c>
      <c r="BH237" s="1649">
        <f t="shared" si="71"/>
        <v>0</v>
      </c>
      <c r="BI237" s="1665">
        <f t="shared" si="72"/>
        <v>0</v>
      </c>
      <c r="BJ237" s="1649">
        <f t="shared" ca="1" si="73"/>
        <v>0</v>
      </c>
      <c r="BK237" s="1663">
        <f t="shared" si="74"/>
        <v>0</v>
      </c>
      <c r="BL237" s="1665">
        <f t="shared" si="75"/>
        <v>0</v>
      </c>
      <c r="BM237" s="2190">
        <f t="shared" ca="1" si="76"/>
        <v>0</v>
      </c>
      <c r="BN237" s="1663">
        <f t="shared" si="77"/>
        <v>0</v>
      </c>
      <c r="BO237" s="1668" t="e">
        <f t="shared" si="78"/>
        <v>#DIV/0!</v>
      </c>
      <c r="BP237" s="1649" t="e">
        <f t="shared" ca="1" si="46"/>
        <v>#DIV/0!</v>
      </c>
      <c r="BQ237" s="1672" t="e">
        <f t="shared" si="79"/>
        <v>#DIV/0!</v>
      </c>
      <c r="BR237" s="1668">
        <f t="shared" si="48"/>
        <v>0</v>
      </c>
      <c r="BS237" s="1649">
        <f t="shared" ca="1" si="49"/>
        <v>0</v>
      </c>
      <c r="BT237" s="1673">
        <f t="shared" si="80"/>
        <v>0</v>
      </c>
      <c r="BU237" s="66"/>
      <c r="BX237" s="1671"/>
      <c r="BY237" s="1076"/>
      <c r="BZ237" s="1084"/>
      <c r="CB237" s="1076"/>
      <c r="CC237" s="1084"/>
      <c r="CE237" s="1076"/>
      <c r="CF237" s="1084"/>
    </row>
    <row r="238" spans="35:16383">
      <c r="AI238" s="1649"/>
      <c r="AJ238" s="345"/>
      <c r="AK238" s="1651">
        <f>'Unit Mix Generator'!C104</f>
        <v>4.5</v>
      </c>
      <c r="AL238" s="1651">
        <f>'Unit Mix Generator'!D104</f>
        <v>3</v>
      </c>
      <c r="AM238" s="1064">
        <f>'Unit Mix Generator'!H104</f>
        <v>0</v>
      </c>
      <c r="AN238" s="1652">
        <f ca="1">'Unit Mix Generator'!G104</f>
        <v>0</v>
      </c>
      <c r="AO238" s="1652">
        <v>0</v>
      </c>
      <c r="AP238" s="1652">
        <v>0</v>
      </c>
      <c r="AQ238" s="1653">
        <f t="shared" si="51"/>
        <v>0</v>
      </c>
      <c r="AR238" s="1654">
        <f t="shared" si="52"/>
        <v>0</v>
      </c>
      <c r="AS238" s="1655">
        <f t="shared" ca="1" si="53"/>
        <v>0</v>
      </c>
      <c r="AT238" s="1656" t="str">
        <f t="shared" si="54"/>
        <v>4.5x3</v>
      </c>
      <c r="AU238" s="1657">
        <f t="shared" si="55"/>
        <v>13.5</v>
      </c>
      <c r="AV238" s="1658">
        <f t="shared" ca="1" si="56"/>
        <v>0</v>
      </c>
      <c r="AW238" s="67">
        <f t="shared" ca="1" si="57"/>
        <v>0</v>
      </c>
      <c r="AX238" s="878">
        <f ca="1">IFERROR(AW238/$AW$376,0)</f>
        <v>0</v>
      </c>
      <c r="AY238" s="878">
        <f t="shared" ca="1" si="58"/>
        <v>0</v>
      </c>
      <c r="AZ238" s="1659">
        <f t="shared" si="59"/>
        <v>0</v>
      </c>
      <c r="BA238" s="1660" t="s">
        <v>1119</v>
      </c>
      <c r="BB238" s="1661" t="s">
        <v>1119</v>
      </c>
      <c r="BC238" s="1662">
        <v>0</v>
      </c>
      <c r="BD238" s="1649">
        <f t="shared" ca="1" si="60"/>
        <v>0</v>
      </c>
      <c r="BE238" s="1663">
        <f t="shared" si="81"/>
        <v>0</v>
      </c>
      <c r="BF238" s="1649">
        <f t="shared" si="70"/>
        <v>0</v>
      </c>
      <c r="BG238" s="1664">
        <v>0</v>
      </c>
      <c r="BH238" s="1649">
        <f t="shared" si="71"/>
        <v>0</v>
      </c>
      <c r="BI238" s="1665">
        <f t="shared" si="72"/>
        <v>0</v>
      </c>
      <c r="BJ238" s="1649">
        <f t="shared" ca="1" si="73"/>
        <v>0</v>
      </c>
      <c r="BK238" s="1663">
        <f t="shared" si="74"/>
        <v>0</v>
      </c>
      <c r="BL238" s="1665">
        <f t="shared" si="75"/>
        <v>0</v>
      </c>
      <c r="BM238" s="2190">
        <f t="shared" ca="1" si="76"/>
        <v>0</v>
      </c>
      <c r="BN238" s="1663">
        <f t="shared" si="77"/>
        <v>0</v>
      </c>
      <c r="BO238" s="1668" t="e">
        <f t="shared" si="78"/>
        <v>#DIV/0!</v>
      </c>
      <c r="BP238" s="1649" t="e">
        <f t="shared" ca="1" si="46"/>
        <v>#DIV/0!</v>
      </c>
      <c r="BQ238" s="1672" t="e">
        <f t="shared" si="79"/>
        <v>#DIV/0!</v>
      </c>
      <c r="BR238" s="1668">
        <f t="shared" si="48"/>
        <v>0</v>
      </c>
      <c r="BS238" s="1649">
        <f t="shared" ca="1" si="49"/>
        <v>0</v>
      </c>
      <c r="BT238" s="1673">
        <f t="shared" si="80"/>
        <v>0</v>
      </c>
      <c r="BU238" s="66"/>
      <c r="BV238" s="1677"/>
      <c r="BW238" s="1677"/>
      <c r="BX238" s="1671"/>
      <c r="BY238" s="1076"/>
      <c r="BZ238" s="1084"/>
      <c r="CB238" s="1076"/>
      <c r="CC238" s="1084"/>
      <c r="CE238" s="1076"/>
      <c r="CF238" s="1084"/>
    </row>
    <row r="239" spans="35:16383">
      <c r="AI239" s="1649"/>
      <c r="AJ239" s="2187"/>
      <c r="AK239" s="1651">
        <f>'Unit Mix Generator'!C103</f>
        <v>2.65</v>
      </c>
      <c r="AL239" s="1651">
        <f>'Unit Mix Generator'!D103</f>
        <v>5</v>
      </c>
      <c r="AM239" s="1064">
        <f>'Unit Mix Generator'!H103</f>
        <v>0</v>
      </c>
      <c r="AN239" s="1652">
        <f ca="1">'Unit Mix Generator'!G103</f>
        <v>0</v>
      </c>
      <c r="AO239" s="1652">
        <v>0</v>
      </c>
      <c r="AP239" s="1652">
        <v>0</v>
      </c>
      <c r="AQ239" s="1653">
        <f>AP239*BC239</f>
        <v>0</v>
      </c>
      <c r="AR239" s="1654">
        <f>AP239*AU239</f>
        <v>0</v>
      </c>
      <c r="AS239" s="1655">
        <f ca="1">AN239-AP239</f>
        <v>0</v>
      </c>
      <c r="AT239" s="1656" t="str">
        <f>CONCATENATE(AK239,"x",AL239)</f>
        <v>2.65x5</v>
      </c>
      <c r="AU239" s="1657">
        <f>AK239*AL239</f>
        <v>13.25</v>
      </c>
      <c r="AV239" s="1658">
        <f ca="1">AN239</f>
        <v>0</v>
      </c>
      <c r="AW239" s="67">
        <f ca="1">AV239*AU239</f>
        <v>0</v>
      </c>
      <c r="AX239" s="878">
        <f ca="1">IFERROR(AW239/$AW$376,0)</f>
        <v>0</v>
      </c>
      <c r="AY239" s="878">
        <f ca="1">IFERROR(AR239/AW239,0)</f>
        <v>0</v>
      </c>
      <c r="AZ239" s="1659">
        <f>AM239</f>
        <v>0</v>
      </c>
      <c r="BA239" s="1660" t="s">
        <v>1119</v>
      </c>
      <c r="BB239" s="1661" t="s">
        <v>1119</v>
      </c>
      <c r="BC239" s="1662">
        <v>0</v>
      </c>
      <c r="BD239" s="1649">
        <f ca="1">BC239*AV239</f>
        <v>0</v>
      </c>
      <c r="BE239" s="1663">
        <f t="shared" si="81"/>
        <v>0</v>
      </c>
      <c r="BF239" s="1649">
        <f t="shared" si="70"/>
        <v>0</v>
      </c>
      <c r="BG239" s="1664">
        <v>0</v>
      </c>
      <c r="BH239" s="1649">
        <f t="shared" si="71"/>
        <v>0</v>
      </c>
      <c r="BI239" s="1665">
        <f t="shared" si="72"/>
        <v>0</v>
      </c>
      <c r="BJ239" s="1649">
        <f t="shared" ca="1" si="73"/>
        <v>0</v>
      </c>
      <c r="BK239" s="1663">
        <f t="shared" si="74"/>
        <v>0</v>
      </c>
      <c r="BL239" s="1665">
        <f t="shared" si="75"/>
        <v>0</v>
      </c>
      <c r="BM239" s="2190">
        <f t="shared" ca="1" si="76"/>
        <v>0</v>
      </c>
      <c r="BN239" s="1663">
        <f t="shared" si="77"/>
        <v>0</v>
      </c>
      <c r="BO239" s="1668" t="e">
        <f t="shared" si="78"/>
        <v>#DIV/0!</v>
      </c>
      <c r="BP239" s="1649" t="e">
        <f t="shared" ca="1" si="46"/>
        <v>#DIV/0!</v>
      </c>
      <c r="BQ239" s="1672" t="e">
        <f t="shared" si="79"/>
        <v>#DIV/0!</v>
      </c>
      <c r="BR239" s="1668">
        <f t="shared" si="48"/>
        <v>0</v>
      </c>
      <c r="BS239" s="1649">
        <f t="shared" ca="1" si="49"/>
        <v>0</v>
      </c>
      <c r="BT239" s="1673">
        <f t="shared" si="80"/>
        <v>0</v>
      </c>
      <c r="BU239" s="2188"/>
      <c r="BV239" s="1677"/>
      <c r="BW239" s="1677"/>
      <c r="BX239" s="1671"/>
      <c r="BY239" s="1076"/>
      <c r="BZ239" s="1084"/>
      <c r="CB239" s="1076"/>
      <c r="CC239" s="1084"/>
      <c r="CE239" s="1076"/>
      <c r="CF239" s="1084"/>
      <c r="CO239" s="1114"/>
      <c r="CP239" s="1114"/>
      <c r="CQ239" s="1114"/>
      <c r="CR239" s="1114"/>
      <c r="CS239" s="1114"/>
      <c r="CT239" s="1114"/>
      <c r="CU239" s="1114"/>
      <c r="CV239" s="1114"/>
      <c r="CW239" s="1114"/>
      <c r="CX239" s="1114"/>
      <c r="CY239" s="1114"/>
      <c r="CZ239" s="1114"/>
      <c r="DA239" s="1114"/>
      <c r="DB239" s="1114"/>
      <c r="DC239" s="1114"/>
      <c r="DD239" s="1114"/>
      <c r="DE239" s="1114"/>
      <c r="DF239" s="1114"/>
      <c r="DG239" s="1114"/>
      <c r="DH239" s="1114"/>
      <c r="DI239" s="1114"/>
      <c r="DJ239" s="1114"/>
      <c r="DK239" s="1114"/>
      <c r="DL239" s="1114"/>
      <c r="DM239" s="1114"/>
      <c r="DN239" s="1114"/>
      <c r="DO239" s="1114"/>
      <c r="DP239" s="1114"/>
      <c r="DQ239" s="1114"/>
      <c r="DR239" s="1114"/>
      <c r="DS239" s="1114"/>
      <c r="DT239" s="1114"/>
      <c r="DU239" s="1114"/>
      <c r="DV239" s="1114"/>
      <c r="DW239" s="1114"/>
      <c r="DX239" s="1114"/>
      <c r="DY239" s="1114"/>
      <c r="DZ239" s="1114"/>
      <c r="EA239" s="1114"/>
      <c r="EB239" s="1114"/>
      <c r="EC239" s="1114"/>
      <c r="ED239" s="1114"/>
      <c r="EE239" s="1114"/>
      <c r="EF239" s="1114"/>
      <c r="EG239" s="1114"/>
      <c r="EH239" s="1114"/>
      <c r="EI239" s="1114"/>
      <c r="EJ239" s="1114"/>
      <c r="EK239" s="1114"/>
      <c r="EL239" s="1114"/>
      <c r="EM239" s="1114"/>
      <c r="EN239" s="1114"/>
      <c r="EO239" s="1114"/>
      <c r="EP239" s="1114"/>
      <c r="EQ239" s="1114"/>
      <c r="ER239" s="1114"/>
      <c r="ES239" s="1114"/>
      <c r="ET239" s="1114"/>
      <c r="EU239" s="1114"/>
      <c r="EV239" s="1114"/>
      <c r="EW239" s="1114"/>
      <c r="EX239" s="1114"/>
      <c r="EY239" s="1114"/>
      <c r="EZ239" s="1114"/>
      <c r="FA239" s="1114"/>
      <c r="FB239" s="1114"/>
      <c r="FC239" s="1114"/>
      <c r="FD239" s="1114"/>
      <c r="FE239" s="1114"/>
      <c r="FF239" s="1114"/>
      <c r="FG239" s="1114"/>
      <c r="FH239" s="1114"/>
      <c r="FI239" s="1114"/>
      <c r="FJ239" s="1114"/>
      <c r="FK239" s="1114"/>
      <c r="FL239" s="1114"/>
      <c r="FM239" s="1114"/>
      <c r="FN239" s="1114"/>
      <c r="FO239" s="1114"/>
      <c r="FP239" s="1114"/>
      <c r="FQ239" s="1114"/>
      <c r="FR239" s="1114"/>
      <c r="FS239" s="1114"/>
      <c r="FT239" s="1114"/>
      <c r="FU239" s="1114"/>
      <c r="FV239" s="1114"/>
      <c r="FW239" s="1114"/>
      <c r="FX239" s="1114"/>
      <c r="FY239" s="1114"/>
      <c r="FZ239" s="1114"/>
      <c r="GA239" s="1114"/>
      <c r="GB239" s="1114"/>
      <c r="GC239" s="1114"/>
      <c r="GD239" s="1114"/>
      <c r="GE239" s="1114"/>
      <c r="GF239" s="1114"/>
      <c r="GG239" s="1114"/>
      <c r="GH239" s="1114"/>
      <c r="GI239" s="1114"/>
      <c r="GJ239" s="1114"/>
      <c r="GK239" s="1114"/>
      <c r="GL239" s="1114"/>
      <c r="GM239" s="1114"/>
      <c r="GN239" s="1114"/>
      <c r="GO239" s="1114"/>
      <c r="GP239" s="1114"/>
      <c r="GQ239" s="1114"/>
      <c r="GR239" s="1114"/>
      <c r="GS239" s="1114"/>
      <c r="GT239" s="1114"/>
      <c r="GU239" s="1114"/>
      <c r="GV239" s="1114"/>
      <c r="GW239" s="1114"/>
      <c r="GX239" s="1114"/>
      <c r="GY239" s="1114"/>
      <c r="GZ239" s="1114"/>
      <c r="HA239" s="1114"/>
      <c r="HB239" s="1114"/>
      <c r="HC239" s="1114"/>
      <c r="HD239" s="1114"/>
      <c r="HE239" s="1114"/>
      <c r="HF239" s="1114"/>
      <c r="HG239" s="1114"/>
      <c r="HH239" s="1114"/>
      <c r="HI239" s="1114"/>
      <c r="HJ239" s="1114"/>
      <c r="HK239" s="1114"/>
      <c r="HL239" s="1114"/>
      <c r="HM239" s="1114"/>
      <c r="HN239" s="1114"/>
      <c r="HO239" s="1114"/>
      <c r="HP239" s="1114"/>
      <c r="HQ239" s="1114"/>
      <c r="HR239" s="1114"/>
      <c r="HS239" s="1114"/>
      <c r="HT239" s="1114"/>
      <c r="HU239" s="1114"/>
      <c r="HV239" s="1114"/>
      <c r="HW239" s="1114"/>
      <c r="HX239" s="1114"/>
      <c r="HY239" s="1114"/>
      <c r="HZ239" s="1114"/>
      <c r="IA239" s="1114"/>
      <c r="IB239" s="1114"/>
      <c r="IC239" s="1114"/>
      <c r="ID239" s="1114"/>
      <c r="IE239" s="1114"/>
      <c r="IF239" s="1114"/>
      <c r="IG239" s="1114"/>
      <c r="IH239" s="1114"/>
      <c r="II239" s="1114"/>
      <c r="IJ239" s="1114"/>
      <c r="IK239" s="1114"/>
      <c r="IL239" s="1114"/>
      <c r="IM239" s="1114"/>
      <c r="IN239" s="1114"/>
      <c r="IO239" s="1114"/>
      <c r="IP239" s="1114"/>
      <c r="IQ239" s="1114"/>
      <c r="IR239" s="1114"/>
      <c r="IS239" s="1114"/>
      <c r="IT239" s="1114"/>
      <c r="IU239" s="1114"/>
      <c r="IV239" s="1114"/>
      <c r="IW239" s="1114"/>
      <c r="IX239" s="1114"/>
      <c r="IY239" s="1114"/>
      <c r="IZ239" s="1114"/>
      <c r="JA239" s="1114"/>
      <c r="JB239" s="1114"/>
      <c r="JC239" s="1114"/>
      <c r="JD239" s="1114"/>
      <c r="JE239" s="1114"/>
      <c r="JF239" s="1114"/>
      <c r="JG239" s="1114"/>
      <c r="JH239" s="1114"/>
      <c r="JI239" s="1114"/>
      <c r="JJ239" s="1114"/>
      <c r="JK239" s="1114"/>
      <c r="JL239" s="1114"/>
      <c r="JM239" s="1114"/>
      <c r="JN239" s="1114"/>
      <c r="JO239" s="1114"/>
      <c r="JP239" s="1114"/>
      <c r="JQ239" s="1114"/>
      <c r="JR239" s="1114"/>
      <c r="JS239" s="1114"/>
      <c r="JT239" s="1114"/>
      <c r="JU239" s="1114"/>
      <c r="JV239" s="1114"/>
      <c r="JW239" s="1114"/>
      <c r="JX239" s="1114"/>
      <c r="JY239" s="1114"/>
      <c r="JZ239" s="1114"/>
      <c r="KA239" s="1114"/>
      <c r="KB239" s="1114"/>
      <c r="KC239" s="1114"/>
      <c r="KD239" s="1114"/>
      <c r="KE239" s="1114"/>
      <c r="KF239" s="1114"/>
      <c r="KG239" s="1114"/>
      <c r="KH239" s="1114"/>
      <c r="KI239" s="1114"/>
      <c r="KJ239" s="1114"/>
      <c r="KK239" s="1114"/>
      <c r="KL239" s="1114"/>
      <c r="KM239" s="1114"/>
      <c r="KN239" s="1114"/>
      <c r="KO239" s="1114"/>
      <c r="KP239" s="1114"/>
      <c r="KQ239" s="1114"/>
      <c r="KR239" s="1114"/>
      <c r="KS239" s="1114"/>
      <c r="KT239" s="1114"/>
      <c r="KU239" s="1114"/>
      <c r="KV239" s="1114"/>
      <c r="KW239" s="1114"/>
      <c r="KX239" s="1114"/>
      <c r="KY239" s="1114"/>
      <c r="KZ239" s="1114"/>
      <c r="LA239" s="1114"/>
      <c r="LB239" s="1114"/>
      <c r="LC239" s="1114"/>
      <c r="LD239" s="1114"/>
      <c r="LE239" s="1114"/>
      <c r="LF239" s="1114"/>
      <c r="LG239" s="1114"/>
      <c r="LH239" s="1114"/>
      <c r="LI239" s="1114"/>
      <c r="LJ239" s="1114"/>
      <c r="LK239" s="1114"/>
      <c r="LL239" s="1114"/>
      <c r="LM239" s="1114"/>
      <c r="LN239" s="1114"/>
      <c r="LO239" s="1114"/>
      <c r="LP239" s="1114"/>
      <c r="LQ239" s="1114"/>
      <c r="LR239" s="1114"/>
      <c r="LS239" s="1114"/>
      <c r="LT239" s="1114"/>
      <c r="LU239" s="1114"/>
      <c r="LV239" s="1114"/>
      <c r="LW239" s="1114"/>
      <c r="LX239" s="1114"/>
      <c r="LY239" s="1114"/>
      <c r="LZ239" s="1114"/>
      <c r="MA239" s="1114"/>
      <c r="MB239" s="1114"/>
      <c r="MC239" s="1114"/>
      <c r="MD239" s="1114"/>
      <c r="ME239" s="1114"/>
      <c r="MF239" s="1114"/>
      <c r="MG239" s="1114"/>
      <c r="MH239" s="1114"/>
      <c r="MI239" s="1114"/>
      <c r="MJ239" s="1114"/>
      <c r="MK239" s="1114"/>
      <c r="ML239" s="1114"/>
      <c r="MM239" s="1114"/>
      <c r="MN239" s="1114"/>
      <c r="MO239" s="1114"/>
      <c r="MP239" s="1114"/>
      <c r="MQ239" s="1114"/>
      <c r="MR239" s="1114"/>
      <c r="MS239" s="1114"/>
      <c r="MT239" s="1114"/>
      <c r="MU239" s="1114"/>
      <c r="MV239" s="1114"/>
      <c r="MW239" s="1114"/>
      <c r="MX239" s="1114"/>
      <c r="MY239" s="1114"/>
      <c r="MZ239" s="1114"/>
      <c r="NA239" s="1114"/>
      <c r="NB239" s="1114"/>
      <c r="NC239" s="1114"/>
      <c r="ND239" s="1114"/>
      <c r="NE239" s="1114"/>
      <c r="NF239" s="1114"/>
      <c r="NG239" s="1114"/>
      <c r="NH239" s="1114"/>
      <c r="NI239" s="1114"/>
      <c r="NJ239" s="1114"/>
      <c r="NK239" s="1114"/>
      <c r="NL239" s="1114"/>
      <c r="NM239" s="1114"/>
      <c r="NN239" s="1114"/>
      <c r="NO239" s="1114"/>
      <c r="NP239" s="1114"/>
      <c r="NQ239" s="1114"/>
      <c r="NR239" s="1114"/>
      <c r="NS239" s="1114"/>
      <c r="NT239" s="1114"/>
      <c r="NU239" s="1114"/>
      <c r="NV239" s="1114"/>
      <c r="NW239" s="1114"/>
      <c r="NX239" s="1114"/>
      <c r="NY239" s="1114"/>
      <c r="NZ239" s="1114"/>
      <c r="OA239" s="1114"/>
      <c r="OB239" s="1114"/>
      <c r="OC239" s="1114"/>
      <c r="OD239" s="1114"/>
      <c r="OE239" s="1114"/>
      <c r="OF239" s="1114"/>
      <c r="OG239" s="1114"/>
      <c r="OH239" s="1114"/>
      <c r="OI239" s="1114"/>
      <c r="OJ239" s="1114"/>
      <c r="OK239" s="1114"/>
      <c r="OL239" s="1114"/>
      <c r="OM239" s="1114"/>
      <c r="ON239" s="1114"/>
      <c r="OO239" s="1114"/>
      <c r="OP239" s="1114"/>
      <c r="OQ239" s="1114"/>
      <c r="OR239" s="1114"/>
      <c r="OS239" s="1114"/>
      <c r="OT239" s="1114"/>
      <c r="OU239" s="1114"/>
      <c r="OV239" s="1114"/>
      <c r="OW239" s="1114"/>
      <c r="OX239" s="1114"/>
      <c r="OY239" s="1114"/>
      <c r="OZ239" s="1114"/>
      <c r="PA239" s="1114"/>
      <c r="PB239" s="1114"/>
      <c r="PC239" s="1114"/>
      <c r="PD239" s="1114"/>
      <c r="PE239" s="1114"/>
      <c r="PF239" s="1114"/>
      <c r="PG239" s="1114"/>
      <c r="PH239" s="1114"/>
      <c r="PI239" s="1114"/>
      <c r="PJ239" s="1114"/>
      <c r="PK239" s="1114"/>
      <c r="PL239" s="1114"/>
      <c r="PM239" s="1114"/>
      <c r="PN239" s="1114"/>
      <c r="PO239" s="1114"/>
      <c r="PP239" s="1114"/>
      <c r="PQ239" s="1114"/>
      <c r="PR239" s="1114"/>
      <c r="PS239" s="1114"/>
      <c r="PT239" s="1114"/>
      <c r="PU239" s="1114"/>
      <c r="PV239" s="1114"/>
      <c r="PW239" s="1114"/>
      <c r="PX239" s="1114"/>
      <c r="PY239" s="1114"/>
      <c r="PZ239" s="1114"/>
      <c r="QA239" s="1114"/>
      <c r="QB239" s="1114"/>
      <c r="QC239" s="1114"/>
      <c r="QD239" s="1114"/>
      <c r="QE239" s="1114"/>
      <c r="QF239" s="1114"/>
      <c r="QG239" s="1114"/>
      <c r="QH239" s="1114"/>
      <c r="QI239" s="1114"/>
      <c r="QJ239" s="1114"/>
      <c r="QK239" s="1114"/>
      <c r="QL239" s="1114"/>
      <c r="QM239" s="1114"/>
      <c r="QN239" s="1114"/>
      <c r="QO239" s="1114"/>
      <c r="QP239" s="1114"/>
      <c r="QQ239" s="1114"/>
      <c r="QR239" s="1114"/>
      <c r="QS239" s="1114"/>
      <c r="QT239" s="1114"/>
      <c r="QU239" s="1114"/>
      <c r="QV239" s="1114"/>
      <c r="QW239" s="1114"/>
      <c r="QX239" s="1114"/>
      <c r="QY239" s="1114"/>
      <c r="QZ239" s="1114"/>
      <c r="RA239" s="1114"/>
      <c r="RB239" s="1114"/>
      <c r="RC239" s="1114"/>
      <c r="RD239" s="1114"/>
      <c r="RE239" s="1114"/>
      <c r="RF239" s="1114"/>
      <c r="RG239" s="1114"/>
      <c r="RH239" s="1114"/>
      <c r="RI239" s="1114"/>
      <c r="RJ239" s="1114"/>
      <c r="RK239" s="1114"/>
      <c r="RL239" s="1114"/>
      <c r="RM239" s="1114"/>
      <c r="RN239" s="1114"/>
      <c r="RO239" s="1114"/>
      <c r="RP239" s="1114"/>
      <c r="RQ239" s="1114"/>
      <c r="RR239" s="1114"/>
      <c r="RS239" s="1114"/>
      <c r="RT239" s="1114"/>
      <c r="RU239" s="1114"/>
      <c r="RV239" s="1114"/>
      <c r="RW239" s="1114"/>
      <c r="RX239" s="1114"/>
      <c r="RY239" s="1114"/>
      <c r="RZ239" s="1114"/>
      <c r="SA239" s="1114"/>
      <c r="SB239" s="1114"/>
      <c r="SC239" s="1114"/>
      <c r="SD239" s="1114"/>
      <c r="SE239" s="1114"/>
      <c r="SF239" s="1114"/>
      <c r="SG239" s="1114"/>
      <c r="SH239" s="1114"/>
      <c r="SI239" s="1114"/>
      <c r="SJ239" s="1114"/>
      <c r="SK239" s="1114"/>
      <c r="SL239" s="1114"/>
      <c r="SM239" s="1114"/>
      <c r="SN239" s="1114"/>
      <c r="SO239" s="1114"/>
      <c r="SP239" s="1114"/>
      <c r="SQ239" s="1114"/>
      <c r="SR239" s="1114"/>
      <c r="SS239" s="1114"/>
      <c r="ST239" s="1114"/>
      <c r="SU239" s="1114"/>
      <c r="SV239" s="1114"/>
      <c r="SW239" s="1114"/>
      <c r="SX239" s="1114"/>
      <c r="SY239" s="1114"/>
      <c r="SZ239" s="1114"/>
      <c r="TA239" s="1114"/>
      <c r="TB239" s="1114"/>
      <c r="TC239" s="1114"/>
      <c r="TD239" s="1114"/>
      <c r="TE239" s="1114"/>
      <c r="TF239" s="1114"/>
      <c r="TG239" s="1114"/>
      <c r="TH239" s="1114"/>
      <c r="TI239" s="1114"/>
      <c r="TJ239" s="1114"/>
      <c r="TK239" s="1114"/>
      <c r="TL239" s="1114"/>
      <c r="TM239" s="1114"/>
      <c r="TN239" s="1114"/>
      <c r="TO239" s="1114"/>
      <c r="TP239" s="1114"/>
      <c r="TQ239" s="1114"/>
      <c r="TR239" s="1114"/>
      <c r="TS239" s="1114"/>
      <c r="TT239" s="1114"/>
      <c r="TU239" s="1114"/>
      <c r="TV239" s="1114"/>
      <c r="TW239" s="1114"/>
      <c r="TX239" s="1114"/>
      <c r="TY239" s="1114"/>
      <c r="TZ239" s="1114"/>
      <c r="UA239" s="1114"/>
      <c r="UB239" s="1114"/>
      <c r="UC239" s="1114"/>
      <c r="UD239" s="1114"/>
      <c r="UE239" s="1114"/>
      <c r="UF239" s="1114"/>
      <c r="UG239" s="1114"/>
      <c r="UH239" s="1114"/>
      <c r="UI239" s="1114"/>
      <c r="UJ239" s="1114"/>
      <c r="UK239" s="1114"/>
      <c r="UL239" s="1114"/>
      <c r="UM239" s="1114"/>
      <c r="UN239" s="1114"/>
      <c r="UO239" s="1114"/>
      <c r="UP239" s="1114"/>
      <c r="UQ239" s="1114"/>
      <c r="UR239" s="1114"/>
      <c r="US239" s="1114"/>
      <c r="UT239" s="1114"/>
      <c r="UU239" s="1114"/>
      <c r="UV239" s="1114"/>
      <c r="UW239" s="1114"/>
      <c r="UX239" s="1114"/>
      <c r="UY239" s="1114"/>
      <c r="UZ239" s="1114"/>
      <c r="VA239" s="1114"/>
      <c r="VB239" s="1114"/>
      <c r="VC239" s="1114"/>
      <c r="VD239" s="1114"/>
      <c r="VE239" s="1114"/>
      <c r="VF239" s="1114"/>
      <c r="VG239" s="1114"/>
      <c r="VH239" s="1114"/>
      <c r="VI239" s="1114"/>
      <c r="VJ239" s="1114"/>
      <c r="VK239" s="1114"/>
      <c r="VL239" s="1114"/>
      <c r="VM239" s="1114"/>
      <c r="VN239" s="1114"/>
      <c r="VO239" s="1114"/>
      <c r="VP239" s="1114"/>
      <c r="VQ239" s="1114"/>
      <c r="VR239" s="1114"/>
      <c r="VS239" s="1114"/>
      <c r="VT239" s="1114"/>
      <c r="VU239" s="1114"/>
      <c r="VV239" s="1114"/>
      <c r="VW239" s="1114"/>
      <c r="VX239" s="1114"/>
      <c r="VY239" s="1114"/>
      <c r="VZ239" s="1114"/>
      <c r="WA239" s="1114"/>
      <c r="WB239" s="1114"/>
      <c r="WC239" s="1114"/>
      <c r="WD239" s="1114"/>
      <c r="WE239" s="1114"/>
      <c r="WF239" s="1114"/>
      <c r="WG239" s="1114"/>
      <c r="WH239" s="1114"/>
      <c r="WI239" s="1114"/>
      <c r="WJ239" s="1114"/>
      <c r="WK239" s="1114"/>
      <c r="WL239" s="1114"/>
      <c r="WM239" s="1114"/>
      <c r="WN239" s="1114"/>
      <c r="WO239" s="1114"/>
      <c r="WP239" s="1114"/>
      <c r="WQ239" s="1114"/>
      <c r="WR239" s="1114"/>
      <c r="WS239" s="1114"/>
      <c r="WT239" s="1114"/>
      <c r="WU239" s="1114"/>
      <c r="WV239" s="1114"/>
      <c r="WW239" s="1114"/>
      <c r="WX239" s="1114"/>
      <c r="WY239" s="1114"/>
      <c r="WZ239" s="1114"/>
      <c r="XA239" s="1114"/>
      <c r="XB239" s="1114"/>
      <c r="XC239" s="1114"/>
      <c r="XD239" s="1114"/>
      <c r="XE239" s="1114"/>
      <c r="XF239" s="1114"/>
      <c r="XG239" s="1114"/>
      <c r="XH239" s="1114"/>
      <c r="XI239" s="1114"/>
      <c r="XJ239" s="1114"/>
      <c r="XK239" s="1114"/>
      <c r="XL239" s="1114"/>
      <c r="XM239" s="1114"/>
      <c r="XN239" s="1114"/>
      <c r="XO239" s="1114"/>
      <c r="XP239" s="1114"/>
      <c r="XQ239" s="1114"/>
      <c r="XR239" s="1114"/>
      <c r="XS239" s="1114"/>
      <c r="XT239" s="1114"/>
      <c r="XU239" s="1114"/>
      <c r="XV239" s="1114"/>
      <c r="XW239" s="1114"/>
      <c r="XX239" s="1114"/>
      <c r="XY239" s="1114"/>
      <c r="XZ239" s="1114"/>
      <c r="YA239" s="1114"/>
      <c r="YB239" s="1114"/>
      <c r="YC239" s="1114"/>
      <c r="YD239" s="1114"/>
      <c r="YE239" s="1114"/>
      <c r="YF239" s="1114"/>
      <c r="YG239" s="1114"/>
      <c r="YH239" s="1114"/>
      <c r="YI239" s="1114"/>
      <c r="YJ239" s="1114"/>
      <c r="YK239" s="1114"/>
      <c r="YL239" s="1114"/>
      <c r="YM239" s="1114"/>
      <c r="YN239" s="1114"/>
      <c r="YO239" s="1114"/>
      <c r="YP239" s="1114"/>
      <c r="YQ239" s="1114"/>
      <c r="YR239" s="1114"/>
      <c r="YS239" s="1114"/>
      <c r="YT239" s="1114"/>
      <c r="YU239" s="1114"/>
      <c r="YV239" s="1114"/>
      <c r="YW239" s="1114"/>
      <c r="YX239" s="1114"/>
      <c r="YY239" s="1114"/>
      <c r="YZ239" s="1114"/>
      <c r="ZA239" s="1114"/>
      <c r="ZB239" s="1114"/>
      <c r="ZC239" s="1114"/>
      <c r="ZD239" s="1114"/>
      <c r="ZE239" s="1114"/>
      <c r="ZF239" s="1114"/>
      <c r="ZG239" s="1114"/>
      <c r="ZH239" s="1114"/>
      <c r="ZI239" s="1114"/>
      <c r="ZJ239" s="1114"/>
      <c r="ZK239" s="1114"/>
      <c r="ZL239" s="1114"/>
      <c r="ZM239" s="1114"/>
      <c r="ZN239" s="1114"/>
      <c r="ZO239" s="1114"/>
      <c r="ZP239" s="1114"/>
      <c r="ZQ239" s="1114"/>
      <c r="ZR239" s="1114"/>
      <c r="ZS239" s="1114"/>
      <c r="ZT239" s="1114"/>
      <c r="ZU239" s="1114"/>
      <c r="ZV239" s="1114"/>
      <c r="ZW239" s="1114"/>
      <c r="ZX239" s="1114"/>
      <c r="ZY239" s="1114"/>
      <c r="ZZ239" s="1114"/>
      <c r="AAA239" s="1114"/>
      <c r="AAB239" s="1114"/>
      <c r="AAC239" s="1114"/>
      <c r="AAD239" s="1114"/>
      <c r="AAE239" s="1114"/>
      <c r="AAF239" s="1114"/>
      <c r="AAG239" s="1114"/>
      <c r="AAH239" s="1114"/>
      <c r="AAI239" s="1114"/>
      <c r="AAJ239" s="1114"/>
      <c r="AAK239" s="1114"/>
      <c r="AAL239" s="1114"/>
      <c r="AAM239" s="1114"/>
      <c r="AAN239" s="1114"/>
      <c r="AAO239" s="1114"/>
      <c r="AAP239" s="1114"/>
      <c r="AAQ239" s="1114"/>
      <c r="AAR239" s="1114"/>
      <c r="AAS239" s="1114"/>
      <c r="AAT239" s="1114"/>
      <c r="AAU239" s="1114"/>
      <c r="AAV239" s="1114"/>
      <c r="AAW239" s="1114"/>
      <c r="AAX239" s="1114"/>
      <c r="AAY239" s="1114"/>
      <c r="AAZ239" s="1114"/>
      <c r="ABA239" s="1114"/>
      <c r="ABB239" s="1114"/>
      <c r="ABC239" s="1114"/>
      <c r="ABD239" s="1114"/>
      <c r="ABE239" s="1114"/>
      <c r="ABF239" s="1114"/>
      <c r="ABG239" s="1114"/>
      <c r="ABH239" s="1114"/>
      <c r="ABI239" s="1114"/>
      <c r="ABJ239" s="1114"/>
      <c r="ABK239" s="1114"/>
      <c r="ABL239" s="1114"/>
      <c r="ABM239" s="1114"/>
      <c r="ABN239" s="1114"/>
      <c r="ABO239" s="1114"/>
      <c r="ABP239" s="1114"/>
      <c r="ABQ239" s="1114"/>
      <c r="ABR239" s="1114"/>
      <c r="ABS239" s="1114"/>
      <c r="ABT239" s="1114"/>
      <c r="ABU239" s="1114"/>
      <c r="ABV239" s="1114"/>
      <c r="ABW239" s="1114"/>
      <c r="ABX239" s="1114"/>
      <c r="ABY239" s="1114"/>
      <c r="ABZ239" s="1114"/>
      <c r="ACA239" s="1114"/>
      <c r="ACB239" s="1114"/>
      <c r="ACC239" s="1114"/>
      <c r="ACD239" s="1114"/>
      <c r="ACE239" s="1114"/>
      <c r="ACF239" s="1114"/>
      <c r="ACG239" s="1114"/>
      <c r="ACH239" s="1114"/>
      <c r="ACI239" s="1114"/>
      <c r="ACJ239" s="1114"/>
      <c r="ACK239" s="1114"/>
      <c r="ACL239" s="1114"/>
      <c r="ACM239" s="1114"/>
      <c r="ACN239" s="1114"/>
      <c r="ACO239" s="1114"/>
      <c r="ACP239" s="1114"/>
      <c r="ACQ239" s="1114"/>
      <c r="ACR239" s="1114"/>
      <c r="ACS239" s="1114"/>
      <c r="ACT239" s="1114"/>
      <c r="ACU239" s="1114"/>
      <c r="ACV239" s="1114"/>
      <c r="ACW239" s="1114"/>
      <c r="ACX239" s="1114"/>
      <c r="ACY239" s="1114"/>
      <c r="ACZ239" s="1114"/>
      <c r="ADA239" s="1114"/>
      <c r="ADB239" s="1114"/>
      <c r="ADC239" s="1114"/>
      <c r="ADD239" s="1114"/>
      <c r="ADE239" s="1114"/>
      <c r="ADF239" s="1114"/>
      <c r="ADG239" s="1114"/>
      <c r="ADH239" s="1114"/>
      <c r="ADI239" s="1114"/>
      <c r="ADJ239" s="1114"/>
      <c r="ADK239" s="1114"/>
      <c r="ADL239" s="1114"/>
      <c r="ADM239" s="1114"/>
      <c r="ADN239" s="1114"/>
      <c r="ADO239" s="1114"/>
      <c r="ADP239" s="1114"/>
      <c r="ADQ239" s="1114"/>
      <c r="ADR239" s="1114"/>
      <c r="ADS239" s="1114"/>
      <c r="ADT239" s="1114"/>
      <c r="ADU239" s="1114"/>
      <c r="ADV239" s="1114"/>
      <c r="ADW239" s="1114"/>
      <c r="ADX239" s="1114"/>
      <c r="ADY239" s="1114"/>
      <c r="ADZ239" s="1114"/>
      <c r="AEA239" s="1114"/>
      <c r="AEB239" s="1114"/>
      <c r="AEC239" s="1114"/>
      <c r="AED239" s="1114"/>
      <c r="AEE239" s="1114"/>
      <c r="AEF239" s="1114"/>
      <c r="AEG239" s="1114"/>
      <c r="AEH239" s="1114"/>
      <c r="AEI239" s="1114"/>
      <c r="AEJ239" s="1114"/>
      <c r="AEK239" s="1114"/>
      <c r="AEL239" s="1114"/>
      <c r="AEM239" s="1114"/>
      <c r="AEN239" s="1114"/>
      <c r="AEO239" s="1114"/>
      <c r="AEP239" s="1114"/>
      <c r="AEQ239" s="1114"/>
      <c r="AER239" s="1114"/>
      <c r="AES239" s="1114"/>
      <c r="AET239" s="1114"/>
      <c r="AEU239" s="1114"/>
      <c r="AEV239" s="1114"/>
      <c r="AEW239" s="1114"/>
      <c r="AEX239" s="1114"/>
      <c r="AEY239" s="1114"/>
      <c r="AEZ239" s="1114"/>
      <c r="AFA239" s="1114"/>
      <c r="AFB239" s="1114"/>
      <c r="AFC239" s="1114"/>
      <c r="AFD239" s="1114"/>
      <c r="AFE239" s="1114"/>
      <c r="AFF239" s="1114"/>
      <c r="AFG239" s="1114"/>
      <c r="AFH239" s="1114"/>
      <c r="AFI239" s="1114"/>
      <c r="AFJ239" s="1114"/>
      <c r="AFK239" s="1114"/>
      <c r="AFL239" s="1114"/>
      <c r="AFM239" s="1114"/>
      <c r="AFN239" s="1114"/>
      <c r="AFO239" s="1114"/>
      <c r="AFP239" s="1114"/>
      <c r="AFQ239" s="1114"/>
      <c r="AFR239" s="1114"/>
      <c r="AFS239" s="1114"/>
      <c r="AFT239" s="1114"/>
      <c r="AFU239" s="1114"/>
      <c r="AFV239" s="1114"/>
      <c r="AFW239" s="1114"/>
      <c r="AFX239" s="1114"/>
      <c r="AFY239" s="1114"/>
      <c r="AFZ239" s="1114"/>
      <c r="AGA239" s="1114"/>
      <c r="AGB239" s="1114"/>
      <c r="AGC239" s="1114"/>
      <c r="AGD239" s="1114"/>
      <c r="AGE239" s="1114"/>
      <c r="AGF239" s="1114"/>
      <c r="AGG239" s="1114"/>
      <c r="AGH239" s="1114"/>
      <c r="AGI239" s="1114"/>
      <c r="AGJ239" s="1114"/>
      <c r="AGK239" s="1114"/>
      <c r="AGL239" s="1114"/>
      <c r="AGM239" s="1114"/>
      <c r="AGN239" s="1114"/>
      <c r="AGO239" s="1114"/>
      <c r="AGP239" s="1114"/>
      <c r="AGQ239" s="1114"/>
      <c r="AGR239" s="1114"/>
      <c r="AGS239" s="1114"/>
      <c r="AGT239" s="1114"/>
      <c r="AGU239" s="1114"/>
      <c r="AGV239" s="1114"/>
      <c r="AGW239" s="1114"/>
      <c r="AGX239" s="1114"/>
      <c r="AGY239" s="1114"/>
      <c r="AGZ239" s="1114"/>
      <c r="AHA239" s="1114"/>
      <c r="AHB239" s="1114"/>
      <c r="AHC239" s="1114"/>
      <c r="AHD239" s="1114"/>
      <c r="AHE239" s="1114"/>
      <c r="AHF239" s="1114"/>
      <c r="AHG239" s="1114"/>
      <c r="AHH239" s="1114"/>
      <c r="AHI239" s="1114"/>
      <c r="AHJ239" s="1114"/>
      <c r="AHK239" s="1114"/>
      <c r="AHL239" s="1114"/>
      <c r="AHM239" s="1114"/>
      <c r="AHN239" s="1114"/>
      <c r="AHO239" s="1114"/>
      <c r="AHP239" s="1114"/>
      <c r="AHQ239" s="1114"/>
      <c r="AHR239" s="1114"/>
      <c r="AHS239" s="1114"/>
      <c r="AHT239" s="1114"/>
      <c r="AHU239" s="1114"/>
      <c r="AHV239" s="1114"/>
      <c r="AHW239" s="1114"/>
      <c r="AHX239" s="1114"/>
      <c r="AHY239" s="1114"/>
      <c r="AHZ239" s="1114"/>
      <c r="AIA239" s="1114"/>
      <c r="AIB239" s="1114"/>
      <c r="AIC239" s="1114"/>
      <c r="AID239" s="1114"/>
      <c r="AIE239" s="1114"/>
      <c r="AIF239" s="1114"/>
      <c r="AIG239" s="1114"/>
      <c r="AIH239" s="1114"/>
      <c r="AII239" s="1114"/>
      <c r="AIJ239" s="1114"/>
      <c r="AIK239" s="1114"/>
      <c r="AIL239" s="1114"/>
      <c r="AIM239" s="1114"/>
      <c r="AIN239" s="1114"/>
      <c r="AIO239" s="1114"/>
      <c r="AIP239" s="1114"/>
      <c r="AIQ239" s="1114"/>
      <c r="AIR239" s="1114"/>
      <c r="AIS239" s="1114"/>
      <c r="AIT239" s="1114"/>
      <c r="AIU239" s="1114"/>
      <c r="AIV239" s="1114"/>
      <c r="AIW239" s="1114"/>
      <c r="AIX239" s="1114"/>
      <c r="AIY239" s="1114"/>
      <c r="AIZ239" s="1114"/>
      <c r="AJA239" s="1114"/>
      <c r="AJB239" s="1114"/>
      <c r="AJC239" s="1114"/>
      <c r="AJD239" s="1114"/>
      <c r="AJE239" s="1114"/>
      <c r="AJF239" s="1114"/>
      <c r="AJG239" s="1114"/>
      <c r="AJH239" s="1114"/>
      <c r="AJI239" s="1114"/>
      <c r="AJJ239" s="1114"/>
      <c r="AJK239" s="1114"/>
      <c r="AJL239" s="1114"/>
      <c r="AJM239" s="1114"/>
      <c r="AJN239" s="1114"/>
      <c r="AJO239" s="1114"/>
      <c r="AJP239" s="1114"/>
      <c r="AJQ239" s="1114"/>
      <c r="AJR239" s="1114"/>
      <c r="AJS239" s="1114"/>
      <c r="AJT239" s="1114"/>
      <c r="AJU239" s="1114"/>
      <c r="AJV239" s="1114"/>
      <c r="AJW239" s="1114"/>
      <c r="AJX239" s="1114"/>
      <c r="AJY239" s="1114"/>
      <c r="AJZ239" s="1114"/>
      <c r="AKA239" s="1114"/>
      <c r="AKB239" s="1114"/>
      <c r="AKC239" s="1114"/>
      <c r="AKD239" s="1114"/>
      <c r="AKE239" s="1114"/>
      <c r="AKF239" s="1114"/>
      <c r="AKG239" s="1114"/>
      <c r="AKH239" s="1114"/>
      <c r="AKI239" s="1114"/>
      <c r="AKJ239" s="1114"/>
      <c r="AKK239" s="1114"/>
      <c r="AKL239" s="1114"/>
      <c r="AKM239" s="1114"/>
      <c r="AKN239" s="1114"/>
      <c r="AKO239" s="1114"/>
      <c r="AKP239" s="1114"/>
      <c r="AKQ239" s="1114"/>
      <c r="AKR239" s="1114"/>
      <c r="AKS239" s="1114"/>
      <c r="AKT239" s="1114"/>
      <c r="AKU239" s="1114"/>
      <c r="AKV239" s="1114"/>
      <c r="AKW239" s="1114"/>
      <c r="AKX239" s="1114"/>
      <c r="AKY239" s="1114"/>
      <c r="AKZ239" s="1114"/>
      <c r="ALA239" s="1114"/>
      <c r="ALB239" s="1114"/>
      <c r="ALC239" s="1114"/>
      <c r="ALD239" s="1114"/>
      <c r="ALE239" s="1114"/>
      <c r="ALF239" s="1114"/>
      <c r="ALG239" s="1114"/>
      <c r="ALH239" s="1114"/>
      <c r="ALI239" s="1114"/>
      <c r="ALJ239" s="1114"/>
      <c r="ALK239" s="1114"/>
      <c r="ALL239" s="1114"/>
      <c r="ALM239" s="1114"/>
      <c r="ALN239" s="1114"/>
      <c r="ALO239" s="1114"/>
      <c r="ALP239" s="1114"/>
      <c r="ALQ239" s="1114"/>
      <c r="ALR239" s="1114"/>
      <c r="ALS239" s="1114"/>
      <c r="ALT239" s="1114"/>
      <c r="ALU239" s="1114"/>
      <c r="ALV239" s="1114"/>
      <c r="ALW239" s="1114"/>
      <c r="ALX239" s="1114"/>
      <c r="ALY239" s="1114"/>
      <c r="ALZ239" s="1114"/>
      <c r="AMA239" s="1114"/>
      <c r="AMB239" s="1114"/>
      <c r="AMC239" s="1114"/>
      <c r="AMD239" s="1114"/>
      <c r="AME239" s="1114"/>
      <c r="AMF239" s="1114"/>
      <c r="AMG239" s="1114"/>
      <c r="AMH239" s="1114"/>
      <c r="AMI239" s="1114"/>
      <c r="AMJ239" s="1114"/>
      <c r="AMK239" s="1114"/>
      <c r="AML239" s="1114"/>
      <c r="AMM239" s="1114"/>
      <c r="AMN239" s="1114"/>
      <c r="AMO239" s="1114"/>
      <c r="AMP239" s="1114"/>
      <c r="AMQ239" s="1114"/>
      <c r="AMR239" s="1114"/>
      <c r="AMS239" s="1114"/>
      <c r="AMT239" s="1114"/>
      <c r="AMU239" s="1114"/>
      <c r="AMV239" s="1114"/>
      <c r="AMW239" s="1114"/>
      <c r="AMX239" s="1114"/>
      <c r="AMY239" s="1114"/>
      <c r="AMZ239" s="1114"/>
      <c r="ANA239" s="1114"/>
      <c r="ANB239" s="1114"/>
      <c r="ANC239" s="1114"/>
      <c r="AND239" s="1114"/>
      <c r="ANE239" s="1114"/>
      <c r="ANF239" s="1114"/>
      <c r="ANG239" s="1114"/>
      <c r="ANH239" s="1114"/>
      <c r="ANI239" s="1114"/>
      <c r="ANJ239" s="1114"/>
      <c r="ANK239" s="1114"/>
      <c r="ANL239" s="1114"/>
      <c r="ANM239" s="1114"/>
      <c r="ANN239" s="1114"/>
      <c r="ANO239" s="1114"/>
      <c r="ANP239" s="1114"/>
      <c r="ANQ239" s="1114"/>
      <c r="ANR239" s="1114"/>
      <c r="ANS239" s="1114"/>
      <c r="ANT239" s="1114"/>
      <c r="ANU239" s="1114"/>
      <c r="ANV239" s="1114"/>
      <c r="ANW239" s="1114"/>
      <c r="ANX239" s="1114"/>
      <c r="ANY239" s="1114"/>
      <c r="ANZ239" s="1114"/>
      <c r="AOA239" s="1114"/>
      <c r="AOB239" s="1114"/>
      <c r="AOC239" s="1114"/>
      <c r="AOD239" s="1114"/>
      <c r="AOE239" s="1114"/>
      <c r="AOF239" s="1114"/>
      <c r="AOG239" s="1114"/>
      <c r="AOH239" s="1114"/>
      <c r="AOI239" s="1114"/>
      <c r="AOJ239" s="1114"/>
      <c r="AOK239" s="1114"/>
      <c r="AOL239" s="1114"/>
      <c r="AOM239" s="1114"/>
      <c r="AON239" s="1114"/>
      <c r="AOO239" s="1114"/>
      <c r="AOP239" s="1114"/>
      <c r="AOQ239" s="1114"/>
      <c r="AOR239" s="1114"/>
      <c r="AOS239" s="1114"/>
      <c r="AOT239" s="1114"/>
      <c r="AOU239" s="1114"/>
      <c r="AOV239" s="1114"/>
      <c r="AOW239" s="1114"/>
      <c r="AOX239" s="1114"/>
      <c r="AOY239" s="1114"/>
      <c r="AOZ239" s="1114"/>
      <c r="APA239" s="1114"/>
      <c r="APB239" s="1114"/>
      <c r="APC239" s="1114"/>
      <c r="APD239" s="1114"/>
      <c r="APE239" s="1114"/>
      <c r="APF239" s="1114"/>
      <c r="APG239" s="1114"/>
      <c r="APH239" s="1114"/>
      <c r="API239" s="1114"/>
      <c r="APJ239" s="1114"/>
      <c r="APK239" s="1114"/>
      <c r="APL239" s="1114"/>
      <c r="APM239" s="1114"/>
      <c r="APN239" s="1114"/>
      <c r="APO239" s="1114"/>
      <c r="APP239" s="1114"/>
      <c r="APQ239" s="1114"/>
      <c r="APR239" s="1114"/>
      <c r="APS239" s="1114"/>
      <c r="APT239" s="1114"/>
      <c r="APU239" s="1114"/>
      <c r="APV239" s="1114"/>
      <c r="APW239" s="1114"/>
      <c r="APX239" s="1114"/>
      <c r="APY239" s="1114"/>
      <c r="APZ239" s="1114"/>
      <c r="AQA239" s="1114"/>
      <c r="AQB239" s="1114"/>
      <c r="AQC239" s="1114"/>
      <c r="AQD239" s="1114"/>
      <c r="AQE239" s="1114"/>
      <c r="AQF239" s="1114"/>
      <c r="AQG239" s="1114"/>
      <c r="AQH239" s="1114"/>
      <c r="AQI239" s="1114"/>
      <c r="AQJ239" s="1114"/>
      <c r="AQK239" s="1114"/>
      <c r="AQL239" s="1114"/>
      <c r="AQM239" s="1114"/>
      <c r="AQN239" s="1114"/>
      <c r="AQO239" s="1114"/>
      <c r="AQP239" s="1114"/>
      <c r="AQQ239" s="1114"/>
      <c r="AQR239" s="1114"/>
      <c r="AQS239" s="1114"/>
      <c r="AQT239" s="1114"/>
      <c r="AQU239" s="1114"/>
      <c r="AQV239" s="1114"/>
      <c r="AQW239" s="1114"/>
      <c r="AQX239" s="1114"/>
      <c r="AQY239" s="1114"/>
      <c r="AQZ239" s="1114"/>
      <c r="ARA239" s="1114"/>
      <c r="ARB239" s="1114"/>
      <c r="ARC239" s="1114"/>
      <c r="ARD239" s="1114"/>
      <c r="ARE239" s="1114"/>
      <c r="ARF239" s="1114"/>
      <c r="ARG239" s="1114"/>
      <c r="ARH239" s="1114"/>
      <c r="ARI239" s="1114"/>
      <c r="ARJ239" s="1114"/>
      <c r="ARK239" s="1114"/>
      <c r="ARL239" s="1114"/>
      <c r="ARM239" s="1114"/>
      <c r="ARN239" s="1114"/>
      <c r="ARO239" s="1114"/>
      <c r="ARP239" s="1114"/>
      <c r="ARQ239" s="1114"/>
      <c r="ARR239" s="1114"/>
      <c r="ARS239" s="1114"/>
      <c r="ART239" s="1114"/>
      <c r="ARU239" s="1114"/>
      <c r="ARV239" s="1114"/>
      <c r="ARW239" s="1114"/>
      <c r="ARX239" s="1114"/>
      <c r="ARY239" s="1114"/>
      <c r="ARZ239" s="1114"/>
      <c r="ASA239" s="1114"/>
      <c r="ASB239" s="1114"/>
      <c r="ASC239" s="1114"/>
      <c r="ASD239" s="1114"/>
      <c r="ASE239" s="1114"/>
      <c r="ASF239" s="1114"/>
      <c r="ASG239" s="1114"/>
      <c r="ASH239" s="1114"/>
      <c r="ASI239" s="1114"/>
      <c r="ASJ239" s="1114"/>
      <c r="ASK239" s="1114"/>
      <c r="ASL239" s="1114"/>
      <c r="ASM239" s="1114"/>
      <c r="ASN239" s="1114"/>
      <c r="ASO239" s="1114"/>
      <c r="ASP239" s="1114"/>
      <c r="ASQ239" s="1114"/>
      <c r="ASR239" s="1114"/>
      <c r="ASS239" s="1114"/>
      <c r="AST239" s="1114"/>
      <c r="ASU239" s="1114"/>
      <c r="ASV239" s="1114"/>
      <c r="ASW239" s="1114"/>
      <c r="ASX239" s="1114"/>
      <c r="ASY239" s="1114"/>
      <c r="ASZ239" s="1114"/>
      <c r="ATA239" s="1114"/>
      <c r="ATB239" s="1114"/>
      <c r="ATC239" s="1114"/>
      <c r="ATD239" s="1114"/>
      <c r="ATE239" s="1114"/>
      <c r="ATF239" s="1114"/>
      <c r="ATG239" s="1114"/>
      <c r="ATH239" s="1114"/>
      <c r="ATI239" s="1114"/>
      <c r="ATJ239" s="1114"/>
      <c r="ATK239" s="1114"/>
      <c r="ATL239" s="1114"/>
      <c r="ATM239" s="1114"/>
      <c r="ATN239" s="1114"/>
      <c r="ATO239" s="1114"/>
      <c r="ATP239" s="1114"/>
      <c r="ATQ239" s="1114"/>
      <c r="ATR239" s="1114"/>
      <c r="ATS239" s="1114"/>
      <c r="ATT239" s="1114"/>
      <c r="ATU239" s="1114"/>
      <c r="ATV239" s="1114"/>
      <c r="ATW239" s="1114"/>
      <c r="ATX239" s="1114"/>
      <c r="ATY239" s="1114"/>
      <c r="ATZ239" s="1114"/>
      <c r="AUA239" s="1114"/>
      <c r="AUB239" s="1114"/>
      <c r="AUC239" s="1114"/>
      <c r="AUD239" s="1114"/>
      <c r="AUE239" s="1114"/>
      <c r="AUF239" s="1114"/>
      <c r="AUG239" s="1114"/>
      <c r="AUH239" s="1114"/>
      <c r="AUI239" s="1114"/>
      <c r="AUJ239" s="1114"/>
      <c r="AUK239" s="1114"/>
      <c r="AUL239" s="1114"/>
      <c r="AUM239" s="1114"/>
      <c r="AUN239" s="1114"/>
      <c r="AUO239" s="1114"/>
      <c r="AUP239" s="1114"/>
      <c r="AUQ239" s="1114"/>
      <c r="AUR239" s="1114"/>
      <c r="AUS239" s="1114"/>
      <c r="AUT239" s="1114"/>
      <c r="AUU239" s="1114"/>
      <c r="AUV239" s="1114"/>
      <c r="AUW239" s="1114"/>
      <c r="AUX239" s="1114"/>
      <c r="AUY239" s="1114"/>
      <c r="AUZ239" s="1114"/>
      <c r="AVA239" s="1114"/>
      <c r="AVB239" s="1114"/>
      <c r="AVC239" s="1114"/>
      <c r="AVD239" s="1114"/>
      <c r="AVE239" s="1114"/>
      <c r="AVF239" s="1114"/>
      <c r="AVG239" s="1114"/>
      <c r="AVH239" s="1114"/>
      <c r="AVI239" s="1114"/>
      <c r="AVJ239" s="1114"/>
      <c r="AVK239" s="1114"/>
      <c r="AVL239" s="1114"/>
      <c r="AVM239" s="1114"/>
      <c r="AVN239" s="1114"/>
      <c r="AVO239" s="1114"/>
      <c r="AVP239" s="1114"/>
      <c r="AVQ239" s="1114"/>
      <c r="AVR239" s="1114"/>
      <c r="AVS239" s="1114"/>
      <c r="AVT239" s="1114"/>
      <c r="AVU239" s="1114"/>
      <c r="AVV239" s="1114"/>
      <c r="AVW239" s="1114"/>
      <c r="AVX239" s="1114"/>
      <c r="AVY239" s="1114"/>
      <c r="AVZ239" s="1114"/>
      <c r="AWA239" s="1114"/>
      <c r="AWB239" s="1114"/>
      <c r="AWC239" s="1114"/>
      <c r="AWD239" s="1114"/>
      <c r="AWE239" s="1114"/>
      <c r="AWF239" s="1114"/>
      <c r="AWG239" s="1114"/>
      <c r="AWH239" s="1114"/>
      <c r="AWI239" s="1114"/>
      <c r="AWJ239" s="1114"/>
      <c r="AWK239" s="1114"/>
      <c r="AWL239" s="1114"/>
      <c r="AWM239" s="1114"/>
      <c r="AWN239" s="1114"/>
      <c r="AWO239" s="1114"/>
      <c r="AWP239" s="1114"/>
      <c r="AWQ239" s="1114"/>
      <c r="AWR239" s="1114"/>
      <c r="AWS239" s="1114"/>
      <c r="AWT239" s="1114"/>
      <c r="AWU239" s="1114"/>
      <c r="AWV239" s="1114"/>
      <c r="AWW239" s="1114"/>
      <c r="AWX239" s="1114"/>
      <c r="AWY239" s="1114"/>
      <c r="AWZ239" s="1114"/>
      <c r="AXA239" s="1114"/>
      <c r="AXB239" s="1114"/>
      <c r="AXC239" s="1114"/>
      <c r="AXD239" s="1114"/>
      <c r="AXE239" s="1114"/>
      <c r="AXF239" s="1114"/>
      <c r="AXG239" s="1114"/>
      <c r="AXH239" s="1114"/>
      <c r="AXI239" s="1114"/>
      <c r="AXJ239" s="1114"/>
      <c r="AXK239" s="1114"/>
      <c r="AXL239" s="1114"/>
      <c r="AXM239" s="1114"/>
      <c r="AXN239" s="1114"/>
      <c r="AXO239" s="1114"/>
      <c r="AXP239" s="1114"/>
      <c r="AXQ239" s="1114"/>
      <c r="AXR239" s="1114"/>
      <c r="AXS239" s="1114"/>
      <c r="AXT239" s="1114"/>
      <c r="AXU239" s="1114"/>
      <c r="AXV239" s="1114"/>
      <c r="AXW239" s="1114"/>
      <c r="AXX239" s="1114"/>
      <c r="AXY239" s="1114"/>
      <c r="AXZ239" s="1114"/>
      <c r="AYA239" s="1114"/>
      <c r="AYB239" s="1114"/>
      <c r="AYC239" s="1114"/>
      <c r="AYD239" s="1114"/>
      <c r="AYE239" s="1114"/>
      <c r="AYF239" s="1114"/>
      <c r="AYG239" s="1114"/>
      <c r="AYH239" s="1114"/>
      <c r="AYI239" s="1114"/>
      <c r="AYJ239" s="1114"/>
      <c r="AYK239" s="1114"/>
      <c r="AYL239" s="1114"/>
      <c r="AYM239" s="1114"/>
      <c r="AYN239" s="1114"/>
      <c r="AYO239" s="1114"/>
      <c r="AYP239" s="1114"/>
      <c r="AYQ239" s="1114"/>
      <c r="AYR239" s="1114"/>
      <c r="AYS239" s="1114"/>
      <c r="AYT239" s="1114"/>
      <c r="AYU239" s="1114"/>
      <c r="AYV239" s="1114"/>
      <c r="AYW239" s="1114"/>
      <c r="AYX239" s="1114"/>
      <c r="AYY239" s="1114"/>
      <c r="AYZ239" s="1114"/>
      <c r="AZA239" s="1114"/>
      <c r="AZB239" s="1114"/>
      <c r="AZC239" s="1114"/>
      <c r="AZD239" s="1114"/>
      <c r="AZE239" s="1114"/>
      <c r="AZF239" s="1114"/>
      <c r="AZG239" s="1114"/>
      <c r="AZH239" s="1114"/>
      <c r="AZI239" s="1114"/>
      <c r="AZJ239" s="1114"/>
      <c r="AZK239" s="1114"/>
      <c r="AZL239" s="1114"/>
      <c r="AZM239" s="1114"/>
      <c r="AZN239" s="1114"/>
      <c r="AZO239" s="1114"/>
      <c r="AZP239" s="1114"/>
      <c r="AZQ239" s="1114"/>
      <c r="AZR239" s="1114"/>
      <c r="AZS239" s="1114"/>
      <c r="AZT239" s="1114"/>
      <c r="AZU239" s="1114"/>
      <c r="AZV239" s="1114"/>
      <c r="AZW239" s="1114"/>
      <c r="AZX239" s="1114"/>
      <c r="AZY239" s="1114"/>
      <c r="AZZ239" s="1114"/>
      <c r="BAA239" s="1114"/>
      <c r="BAB239" s="1114"/>
      <c r="BAC239" s="1114"/>
      <c r="BAD239" s="1114"/>
      <c r="BAE239" s="1114"/>
      <c r="BAF239" s="1114"/>
      <c r="BAG239" s="1114"/>
      <c r="BAH239" s="1114"/>
      <c r="BAI239" s="1114"/>
      <c r="BAJ239" s="1114"/>
      <c r="BAK239" s="1114"/>
      <c r="BAL239" s="1114"/>
      <c r="BAM239" s="1114"/>
      <c r="BAN239" s="1114"/>
      <c r="BAO239" s="1114"/>
      <c r="BAP239" s="1114"/>
      <c r="BAQ239" s="1114"/>
      <c r="BAR239" s="1114"/>
      <c r="BAS239" s="1114"/>
      <c r="BAT239" s="1114"/>
      <c r="BAU239" s="1114"/>
      <c r="BAV239" s="1114"/>
      <c r="BAW239" s="1114"/>
      <c r="BAX239" s="1114"/>
      <c r="BAY239" s="1114"/>
      <c r="BAZ239" s="1114"/>
      <c r="BBA239" s="1114"/>
      <c r="BBB239" s="1114"/>
      <c r="BBC239" s="1114"/>
      <c r="BBD239" s="1114"/>
      <c r="BBE239" s="1114"/>
      <c r="BBF239" s="1114"/>
      <c r="BBG239" s="1114"/>
      <c r="BBH239" s="1114"/>
      <c r="BBI239" s="1114"/>
      <c r="BBJ239" s="1114"/>
      <c r="BBK239" s="1114"/>
      <c r="BBL239" s="1114"/>
      <c r="BBM239" s="1114"/>
      <c r="BBN239" s="1114"/>
      <c r="BBO239" s="1114"/>
      <c r="BBP239" s="1114"/>
      <c r="BBQ239" s="1114"/>
      <c r="BBR239" s="1114"/>
      <c r="BBS239" s="1114"/>
      <c r="BBT239" s="1114"/>
      <c r="BBU239" s="1114"/>
      <c r="BBV239" s="1114"/>
      <c r="BBW239" s="1114"/>
      <c r="BBX239" s="1114"/>
      <c r="BBY239" s="1114"/>
      <c r="BBZ239" s="1114"/>
      <c r="BCA239" s="1114"/>
      <c r="BCB239" s="1114"/>
      <c r="BCC239" s="1114"/>
      <c r="BCD239" s="1114"/>
      <c r="BCE239" s="1114"/>
      <c r="BCF239" s="1114"/>
      <c r="BCG239" s="1114"/>
      <c r="BCH239" s="1114"/>
      <c r="BCI239" s="1114"/>
      <c r="BCJ239" s="1114"/>
      <c r="BCK239" s="1114"/>
      <c r="BCL239" s="1114"/>
      <c r="BCM239" s="1114"/>
      <c r="BCN239" s="1114"/>
      <c r="BCO239" s="1114"/>
      <c r="BCP239" s="1114"/>
      <c r="BCQ239" s="1114"/>
      <c r="BCR239" s="1114"/>
      <c r="BCS239" s="1114"/>
      <c r="BCT239" s="1114"/>
      <c r="BCU239" s="1114"/>
      <c r="BCV239" s="1114"/>
      <c r="BCW239" s="1114"/>
      <c r="BCX239" s="1114"/>
      <c r="BCY239" s="1114"/>
      <c r="BCZ239" s="1114"/>
      <c r="BDA239" s="1114"/>
      <c r="BDB239" s="1114"/>
      <c r="BDC239" s="1114"/>
      <c r="BDD239" s="1114"/>
      <c r="BDE239" s="1114"/>
      <c r="BDF239" s="1114"/>
      <c r="BDG239" s="1114"/>
      <c r="BDH239" s="1114"/>
      <c r="BDI239" s="1114"/>
      <c r="BDJ239" s="1114"/>
      <c r="BDK239" s="1114"/>
      <c r="BDL239" s="1114"/>
      <c r="BDM239" s="1114"/>
      <c r="BDN239" s="1114"/>
      <c r="BDO239" s="1114"/>
      <c r="BDP239" s="1114"/>
      <c r="BDQ239" s="1114"/>
      <c r="BDR239" s="1114"/>
      <c r="BDS239" s="1114"/>
      <c r="BDT239" s="1114"/>
      <c r="BDU239" s="1114"/>
      <c r="BDV239" s="1114"/>
      <c r="BDW239" s="1114"/>
      <c r="BDX239" s="1114"/>
      <c r="BDY239" s="1114"/>
      <c r="BDZ239" s="1114"/>
      <c r="BEA239" s="1114"/>
      <c r="BEB239" s="1114"/>
      <c r="BEC239" s="1114"/>
      <c r="BED239" s="1114"/>
      <c r="BEE239" s="1114"/>
      <c r="BEF239" s="1114"/>
      <c r="BEG239" s="1114"/>
      <c r="BEH239" s="1114"/>
      <c r="BEI239" s="1114"/>
      <c r="BEJ239" s="1114"/>
      <c r="BEK239" s="1114"/>
      <c r="BEL239" s="1114"/>
      <c r="BEM239" s="1114"/>
      <c r="BEN239" s="1114"/>
      <c r="BEO239" s="1114"/>
      <c r="BEP239" s="1114"/>
      <c r="BEQ239" s="1114"/>
      <c r="BER239" s="1114"/>
      <c r="BES239" s="1114"/>
      <c r="BET239" s="1114"/>
      <c r="BEU239" s="1114"/>
      <c r="BEV239" s="1114"/>
      <c r="BEW239" s="1114"/>
      <c r="BEX239" s="1114"/>
      <c r="BEY239" s="1114"/>
      <c r="BEZ239" s="1114"/>
      <c r="BFA239" s="1114"/>
      <c r="BFB239" s="1114"/>
      <c r="BFC239" s="1114"/>
      <c r="BFD239" s="1114"/>
      <c r="BFE239" s="1114"/>
      <c r="BFF239" s="1114"/>
      <c r="BFG239" s="1114"/>
      <c r="BFH239" s="1114"/>
      <c r="BFI239" s="1114"/>
      <c r="BFJ239" s="1114"/>
      <c r="BFK239" s="1114"/>
      <c r="BFL239" s="1114"/>
      <c r="BFM239" s="1114"/>
      <c r="BFN239" s="1114"/>
      <c r="BFO239" s="1114"/>
      <c r="BFP239" s="1114"/>
      <c r="BFQ239" s="1114"/>
      <c r="BFR239" s="1114"/>
      <c r="BFS239" s="1114"/>
      <c r="BFT239" s="1114"/>
      <c r="BFU239" s="1114"/>
      <c r="BFV239" s="1114"/>
      <c r="BFW239" s="1114"/>
      <c r="BFX239" s="1114"/>
      <c r="BFY239" s="1114"/>
      <c r="BFZ239" s="1114"/>
      <c r="BGA239" s="1114"/>
      <c r="BGB239" s="1114"/>
      <c r="BGC239" s="1114"/>
      <c r="BGD239" s="1114"/>
      <c r="BGE239" s="1114"/>
      <c r="BGF239" s="1114"/>
      <c r="BGG239" s="1114"/>
      <c r="BGH239" s="1114"/>
      <c r="BGI239" s="1114"/>
      <c r="BGJ239" s="1114"/>
      <c r="BGK239" s="1114"/>
      <c r="BGL239" s="1114"/>
      <c r="BGM239" s="1114"/>
      <c r="BGN239" s="1114"/>
      <c r="BGO239" s="1114"/>
      <c r="BGP239" s="1114"/>
      <c r="BGQ239" s="1114"/>
      <c r="BGR239" s="1114"/>
      <c r="BGS239" s="1114"/>
      <c r="BGT239" s="1114"/>
      <c r="BGU239" s="1114"/>
      <c r="BGV239" s="1114"/>
      <c r="BGW239" s="1114"/>
      <c r="BGX239" s="1114"/>
      <c r="BGY239" s="1114"/>
      <c r="BGZ239" s="1114"/>
      <c r="BHA239" s="1114"/>
      <c r="BHB239" s="1114"/>
      <c r="BHC239" s="1114"/>
      <c r="BHD239" s="1114"/>
      <c r="BHE239" s="1114"/>
      <c r="BHF239" s="1114"/>
      <c r="BHG239" s="1114"/>
      <c r="BHH239" s="1114"/>
      <c r="BHI239" s="1114"/>
      <c r="BHJ239" s="1114"/>
      <c r="BHK239" s="1114"/>
      <c r="BHL239" s="1114"/>
      <c r="BHM239" s="1114"/>
      <c r="BHN239" s="1114"/>
      <c r="BHO239" s="1114"/>
      <c r="BHP239" s="1114"/>
      <c r="BHQ239" s="1114"/>
      <c r="BHR239" s="1114"/>
      <c r="BHS239" s="1114"/>
      <c r="BHT239" s="1114"/>
      <c r="BHU239" s="1114"/>
      <c r="BHV239" s="1114"/>
      <c r="BHW239" s="1114"/>
      <c r="BHX239" s="1114"/>
      <c r="BHY239" s="1114"/>
      <c r="BHZ239" s="1114"/>
      <c r="BIA239" s="1114"/>
      <c r="BIB239" s="1114"/>
      <c r="BIC239" s="1114"/>
      <c r="BID239" s="1114"/>
      <c r="BIE239" s="1114"/>
      <c r="BIF239" s="1114"/>
      <c r="BIG239" s="1114"/>
      <c r="BIH239" s="1114"/>
      <c r="BII239" s="1114"/>
      <c r="BIJ239" s="1114"/>
      <c r="BIK239" s="1114"/>
      <c r="BIL239" s="1114"/>
      <c r="BIM239" s="1114"/>
      <c r="BIN239" s="1114"/>
      <c r="BIO239" s="1114"/>
      <c r="BIP239" s="1114"/>
      <c r="BIQ239" s="1114"/>
      <c r="BIR239" s="1114"/>
      <c r="BIS239" s="1114"/>
      <c r="BIT239" s="1114"/>
      <c r="BIU239" s="1114"/>
      <c r="BIV239" s="1114"/>
      <c r="BIW239" s="1114"/>
      <c r="BIX239" s="1114"/>
      <c r="BIY239" s="1114"/>
      <c r="BIZ239" s="1114"/>
      <c r="BJA239" s="1114"/>
      <c r="BJB239" s="1114"/>
      <c r="BJC239" s="1114"/>
      <c r="BJD239" s="1114"/>
      <c r="BJE239" s="1114"/>
      <c r="BJF239" s="1114"/>
      <c r="BJG239" s="1114"/>
      <c r="BJH239" s="1114"/>
      <c r="BJI239" s="1114"/>
      <c r="BJJ239" s="1114"/>
      <c r="BJK239" s="1114"/>
      <c r="BJL239" s="1114"/>
      <c r="BJM239" s="1114"/>
      <c r="BJN239" s="1114"/>
      <c r="BJO239" s="1114"/>
      <c r="BJP239" s="1114"/>
      <c r="BJQ239" s="1114"/>
      <c r="BJR239" s="1114"/>
      <c r="BJS239" s="1114"/>
      <c r="BJT239" s="1114"/>
      <c r="BJU239" s="1114"/>
      <c r="BJV239" s="1114"/>
      <c r="BJW239" s="1114"/>
      <c r="BJX239" s="1114"/>
      <c r="BJY239" s="1114"/>
      <c r="BJZ239" s="1114"/>
      <c r="BKA239" s="1114"/>
      <c r="BKB239" s="1114"/>
      <c r="BKC239" s="1114"/>
      <c r="BKD239" s="1114"/>
      <c r="BKE239" s="1114"/>
      <c r="BKF239" s="1114"/>
      <c r="BKG239" s="1114"/>
      <c r="BKH239" s="1114"/>
      <c r="BKI239" s="1114"/>
      <c r="BKJ239" s="1114"/>
      <c r="BKK239" s="1114"/>
      <c r="BKL239" s="1114"/>
      <c r="BKM239" s="1114"/>
      <c r="BKN239" s="1114"/>
      <c r="BKO239" s="1114"/>
      <c r="BKP239" s="1114"/>
      <c r="BKQ239" s="1114"/>
      <c r="BKR239" s="1114"/>
      <c r="BKS239" s="1114"/>
      <c r="BKT239" s="1114"/>
      <c r="BKU239" s="1114"/>
      <c r="BKV239" s="1114"/>
      <c r="BKW239" s="1114"/>
      <c r="BKX239" s="1114"/>
      <c r="BKY239" s="1114"/>
      <c r="BKZ239" s="1114"/>
      <c r="BLA239" s="1114"/>
      <c r="BLB239" s="1114"/>
      <c r="BLC239" s="1114"/>
      <c r="BLD239" s="1114"/>
      <c r="BLE239" s="1114"/>
      <c r="BLF239" s="1114"/>
      <c r="BLG239" s="1114"/>
      <c r="BLH239" s="1114"/>
      <c r="BLI239" s="1114"/>
      <c r="BLJ239" s="1114"/>
      <c r="BLK239" s="1114"/>
      <c r="BLL239" s="1114"/>
      <c r="BLM239" s="1114"/>
      <c r="BLN239" s="1114"/>
      <c r="BLO239" s="1114"/>
      <c r="BLP239" s="1114"/>
      <c r="BLQ239" s="1114"/>
      <c r="BLR239" s="1114"/>
      <c r="BLS239" s="1114"/>
      <c r="BLT239" s="1114"/>
      <c r="BLU239" s="1114"/>
      <c r="BLV239" s="1114"/>
      <c r="BLW239" s="1114"/>
      <c r="BLX239" s="1114"/>
      <c r="BLY239" s="1114"/>
      <c r="BLZ239" s="1114"/>
      <c r="BMA239" s="1114"/>
      <c r="BMB239" s="1114"/>
      <c r="BMC239" s="1114"/>
      <c r="BMD239" s="1114"/>
      <c r="BME239" s="1114"/>
      <c r="BMF239" s="1114"/>
      <c r="BMG239" s="1114"/>
      <c r="BMH239" s="1114"/>
      <c r="BMI239" s="1114"/>
      <c r="BMJ239" s="1114"/>
      <c r="BMK239" s="1114"/>
      <c r="BML239" s="1114"/>
      <c r="BMM239" s="1114"/>
      <c r="BMN239" s="1114"/>
      <c r="BMO239" s="1114"/>
      <c r="BMP239" s="1114"/>
      <c r="BMQ239" s="1114"/>
      <c r="BMR239" s="1114"/>
      <c r="BMS239" s="1114"/>
      <c r="BMT239" s="1114"/>
      <c r="BMU239" s="1114"/>
      <c r="BMV239" s="1114"/>
      <c r="BMW239" s="1114"/>
      <c r="BMX239" s="1114"/>
      <c r="BMY239" s="1114"/>
      <c r="BMZ239" s="1114"/>
      <c r="BNA239" s="1114"/>
      <c r="BNB239" s="1114"/>
      <c r="BNC239" s="1114"/>
      <c r="BND239" s="1114"/>
      <c r="BNE239" s="1114"/>
      <c r="BNF239" s="1114"/>
      <c r="BNG239" s="1114"/>
      <c r="BNH239" s="1114"/>
      <c r="BNI239" s="1114"/>
      <c r="BNJ239" s="1114"/>
      <c r="BNK239" s="1114"/>
      <c r="BNL239" s="1114"/>
      <c r="BNM239" s="1114"/>
      <c r="BNN239" s="1114"/>
      <c r="BNO239" s="1114"/>
      <c r="BNP239" s="1114"/>
      <c r="BNQ239" s="1114"/>
      <c r="BNR239" s="1114"/>
      <c r="BNS239" s="1114"/>
      <c r="BNT239" s="1114"/>
      <c r="BNU239" s="1114"/>
      <c r="BNV239" s="1114"/>
      <c r="BNW239" s="1114"/>
      <c r="BNX239" s="1114"/>
      <c r="BNY239" s="1114"/>
      <c r="BNZ239" s="1114"/>
      <c r="BOA239" s="1114"/>
      <c r="BOB239" s="1114"/>
      <c r="BOC239" s="1114"/>
      <c r="BOD239" s="1114"/>
      <c r="BOE239" s="1114"/>
      <c r="BOF239" s="1114"/>
      <c r="BOG239" s="1114"/>
      <c r="BOH239" s="1114"/>
      <c r="BOI239" s="1114"/>
      <c r="BOJ239" s="1114"/>
      <c r="BOK239" s="1114"/>
      <c r="BOL239" s="1114"/>
      <c r="BOM239" s="1114"/>
      <c r="BON239" s="1114"/>
      <c r="BOO239" s="1114"/>
      <c r="BOP239" s="1114"/>
      <c r="BOQ239" s="1114"/>
      <c r="BOR239" s="1114"/>
      <c r="BOS239" s="1114"/>
      <c r="BOT239" s="1114"/>
      <c r="BOU239" s="1114"/>
      <c r="BOV239" s="1114"/>
      <c r="BOW239" s="1114"/>
      <c r="BOX239" s="1114"/>
      <c r="BOY239" s="1114"/>
      <c r="BOZ239" s="1114"/>
      <c r="BPA239" s="1114"/>
      <c r="BPB239" s="1114"/>
      <c r="BPC239" s="1114"/>
      <c r="BPD239" s="1114"/>
      <c r="BPE239" s="1114"/>
      <c r="BPF239" s="1114"/>
      <c r="BPG239" s="1114"/>
      <c r="BPH239" s="1114"/>
      <c r="BPI239" s="1114"/>
      <c r="BPJ239" s="1114"/>
      <c r="BPK239" s="1114"/>
      <c r="BPL239" s="1114"/>
      <c r="BPM239" s="1114"/>
      <c r="BPN239" s="1114"/>
      <c r="BPO239" s="1114"/>
      <c r="BPP239" s="1114"/>
      <c r="BPQ239" s="1114"/>
      <c r="BPR239" s="1114"/>
      <c r="BPS239" s="1114"/>
      <c r="BPT239" s="1114"/>
      <c r="BPU239" s="1114"/>
      <c r="BPV239" s="1114"/>
      <c r="BPW239" s="1114"/>
      <c r="BPX239" s="1114"/>
      <c r="BPY239" s="1114"/>
      <c r="BPZ239" s="1114"/>
      <c r="BQA239" s="1114"/>
      <c r="BQB239" s="1114"/>
      <c r="BQC239" s="1114"/>
      <c r="BQD239" s="1114"/>
      <c r="BQE239" s="1114"/>
      <c r="BQF239" s="1114"/>
      <c r="BQG239" s="1114"/>
      <c r="BQH239" s="1114"/>
      <c r="BQI239" s="1114"/>
      <c r="BQJ239" s="1114"/>
      <c r="BQK239" s="1114"/>
      <c r="BQL239" s="1114"/>
      <c r="BQM239" s="1114"/>
      <c r="BQN239" s="1114"/>
      <c r="BQO239" s="1114"/>
      <c r="BQP239" s="1114"/>
      <c r="BQQ239" s="1114"/>
      <c r="BQR239" s="1114"/>
      <c r="BQS239" s="1114"/>
      <c r="BQT239" s="1114"/>
      <c r="BQU239" s="1114"/>
      <c r="BQV239" s="1114"/>
      <c r="BQW239" s="1114"/>
      <c r="BQX239" s="1114"/>
      <c r="BQY239" s="1114"/>
      <c r="BQZ239" s="1114"/>
      <c r="BRA239" s="1114"/>
      <c r="BRB239" s="1114"/>
      <c r="BRC239" s="1114"/>
      <c r="BRD239" s="1114"/>
      <c r="BRE239" s="1114"/>
      <c r="BRF239" s="1114"/>
      <c r="BRG239" s="1114"/>
      <c r="BRH239" s="1114"/>
      <c r="BRI239" s="1114"/>
      <c r="BRJ239" s="1114"/>
      <c r="BRK239" s="1114"/>
      <c r="BRL239" s="1114"/>
      <c r="BRM239" s="1114"/>
      <c r="BRN239" s="1114"/>
      <c r="BRO239" s="1114"/>
      <c r="BRP239" s="1114"/>
      <c r="BRQ239" s="1114"/>
      <c r="BRR239" s="1114"/>
      <c r="BRS239" s="1114"/>
      <c r="BRT239" s="1114"/>
      <c r="BRU239" s="1114"/>
      <c r="BRV239" s="1114"/>
      <c r="BRW239" s="1114"/>
      <c r="BRX239" s="1114"/>
      <c r="BRY239" s="1114"/>
      <c r="BRZ239" s="1114"/>
      <c r="BSA239" s="1114"/>
      <c r="BSB239" s="1114"/>
      <c r="BSC239" s="1114"/>
      <c r="BSD239" s="1114"/>
      <c r="BSE239" s="1114"/>
      <c r="BSF239" s="1114"/>
      <c r="BSG239" s="1114"/>
      <c r="BSH239" s="1114"/>
      <c r="BSI239" s="1114"/>
      <c r="BSJ239" s="1114"/>
      <c r="BSK239" s="1114"/>
      <c r="BSL239" s="1114"/>
      <c r="BSM239" s="1114"/>
      <c r="BSN239" s="1114"/>
      <c r="BSO239" s="1114"/>
      <c r="BSP239" s="1114"/>
      <c r="BSQ239" s="1114"/>
      <c r="BSR239" s="1114"/>
      <c r="BSS239" s="1114"/>
      <c r="BST239" s="1114"/>
      <c r="BSU239" s="1114"/>
      <c r="BSV239" s="1114"/>
      <c r="BSW239" s="1114"/>
      <c r="BSX239" s="1114"/>
      <c r="BSY239" s="1114"/>
      <c r="BSZ239" s="1114"/>
      <c r="BTA239" s="1114"/>
      <c r="BTB239" s="1114"/>
      <c r="BTC239" s="1114"/>
      <c r="BTD239" s="1114"/>
      <c r="BTE239" s="1114"/>
      <c r="BTF239" s="1114"/>
      <c r="BTG239" s="1114"/>
      <c r="BTH239" s="1114"/>
      <c r="BTI239" s="1114"/>
      <c r="BTJ239" s="1114"/>
      <c r="BTK239" s="1114"/>
      <c r="BTL239" s="1114"/>
      <c r="BTM239" s="1114"/>
      <c r="BTN239" s="1114"/>
      <c r="BTO239" s="1114"/>
      <c r="BTP239" s="1114"/>
      <c r="BTQ239" s="1114"/>
      <c r="BTR239" s="1114"/>
      <c r="BTS239" s="1114"/>
      <c r="BTT239" s="1114"/>
      <c r="BTU239" s="1114"/>
      <c r="BTV239" s="1114"/>
      <c r="BTW239" s="1114"/>
      <c r="BTX239" s="1114"/>
      <c r="BTY239" s="1114"/>
      <c r="BTZ239" s="1114"/>
      <c r="BUA239" s="1114"/>
      <c r="BUB239" s="1114"/>
      <c r="BUC239" s="1114"/>
      <c r="BUD239" s="1114"/>
      <c r="BUE239" s="1114"/>
      <c r="BUF239" s="1114"/>
      <c r="BUG239" s="1114"/>
      <c r="BUH239" s="1114"/>
      <c r="BUI239" s="1114"/>
      <c r="BUJ239" s="1114"/>
      <c r="BUK239" s="1114"/>
      <c r="BUL239" s="1114"/>
      <c r="BUM239" s="1114"/>
      <c r="BUN239" s="1114"/>
      <c r="BUO239" s="1114"/>
      <c r="BUP239" s="1114"/>
      <c r="BUQ239" s="1114"/>
      <c r="BUR239" s="1114"/>
      <c r="BUS239" s="1114"/>
      <c r="BUT239" s="1114"/>
      <c r="BUU239" s="1114"/>
      <c r="BUV239" s="1114"/>
      <c r="BUW239" s="1114"/>
      <c r="BUX239" s="1114"/>
      <c r="BUY239" s="1114"/>
      <c r="BUZ239" s="1114"/>
      <c r="BVA239" s="1114"/>
      <c r="BVB239" s="1114"/>
      <c r="BVC239" s="1114"/>
      <c r="BVD239" s="1114"/>
      <c r="BVE239" s="1114"/>
      <c r="BVF239" s="1114"/>
      <c r="BVG239" s="1114"/>
      <c r="BVH239" s="1114"/>
      <c r="BVI239" s="1114"/>
      <c r="BVJ239" s="1114"/>
      <c r="BVK239" s="1114"/>
      <c r="BVL239" s="1114"/>
      <c r="BVM239" s="1114"/>
      <c r="BVN239" s="1114"/>
      <c r="BVO239" s="1114"/>
      <c r="BVP239" s="1114"/>
      <c r="BVQ239" s="1114"/>
      <c r="BVR239" s="1114"/>
      <c r="BVS239" s="1114"/>
      <c r="BVT239" s="1114"/>
      <c r="BVU239" s="1114"/>
      <c r="BVV239" s="1114"/>
      <c r="BVW239" s="1114"/>
      <c r="BVX239" s="1114"/>
      <c r="BVY239" s="1114"/>
      <c r="BVZ239" s="1114"/>
      <c r="BWA239" s="1114"/>
      <c r="BWB239" s="1114"/>
      <c r="BWC239" s="1114"/>
      <c r="BWD239" s="1114"/>
      <c r="BWE239" s="1114"/>
      <c r="BWF239" s="1114"/>
      <c r="BWG239" s="1114"/>
      <c r="BWH239" s="1114"/>
      <c r="BWI239" s="1114"/>
      <c r="BWJ239" s="1114"/>
      <c r="BWK239" s="1114"/>
      <c r="BWL239" s="1114"/>
      <c r="BWM239" s="1114"/>
      <c r="BWN239" s="1114"/>
      <c r="BWO239" s="1114"/>
      <c r="BWP239" s="1114"/>
      <c r="BWQ239" s="1114"/>
      <c r="BWR239" s="1114"/>
      <c r="BWS239" s="1114"/>
      <c r="BWT239" s="1114"/>
      <c r="BWU239" s="1114"/>
      <c r="BWV239" s="1114"/>
      <c r="BWW239" s="1114"/>
      <c r="BWX239" s="1114"/>
      <c r="BWY239" s="1114"/>
      <c r="BWZ239" s="1114"/>
      <c r="BXA239" s="1114"/>
      <c r="BXB239" s="1114"/>
      <c r="BXC239" s="1114"/>
      <c r="BXD239" s="1114"/>
      <c r="BXE239" s="1114"/>
      <c r="BXF239" s="1114"/>
      <c r="BXG239" s="1114"/>
      <c r="BXH239" s="1114"/>
      <c r="BXI239" s="1114"/>
      <c r="BXJ239" s="1114"/>
      <c r="BXK239" s="1114"/>
      <c r="BXL239" s="1114"/>
      <c r="BXM239" s="1114"/>
      <c r="BXN239" s="1114"/>
      <c r="BXO239" s="1114"/>
      <c r="BXP239" s="1114"/>
      <c r="BXQ239" s="1114"/>
      <c r="BXR239" s="1114"/>
      <c r="BXS239" s="1114"/>
      <c r="BXT239" s="1114"/>
      <c r="BXU239" s="1114"/>
      <c r="BXV239" s="1114"/>
      <c r="BXW239" s="1114"/>
      <c r="BXX239" s="1114"/>
      <c r="BXY239" s="1114"/>
      <c r="BXZ239" s="1114"/>
      <c r="BYA239" s="1114"/>
      <c r="BYB239" s="1114"/>
      <c r="BYC239" s="1114"/>
      <c r="BYD239" s="1114"/>
      <c r="BYE239" s="1114"/>
      <c r="BYF239" s="1114"/>
      <c r="BYG239" s="1114"/>
      <c r="BYH239" s="1114"/>
      <c r="BYI239" s="1114"/>
      <c r="BYJ239" s="1114"/>
      <c r="BYK239" s="1114"/>
      <c r="BYL239" s="1114"/>
      <c r="BYM239" s="1114"/>
      <c r="BYN239" s="1114"/>
      <c r="BYO239" s="1114"/>
      <c r="BYP239" s="1114"/>
      <c r="BYQ239" s="1114"/>
      <c r="BYR239" s="1114"/>
      <c r="BYS239" s="1114"/>
      <c r="BYT239" s="1114"/>
      <c r="BYU239" s="1114"/>
      <c r="BYV239" s="1114"/>
      <c r="BYW239" s="1114"/>
      <c r="BYX239" s="1114"/>
      <c r="BYY239" s="1114"/>
      <c r="BYZ239" s="1114"/>
      <c r="BZA239" s="1114"/>
      <c r="BZB239" s="1114"/>
      <c r="BZC239" s="1114"/>
      <c r="BZD239" s="1114"/>
      <c r="BZE239" s="1114"/>
      <c r="BZF239" s="1114"/>
      <c r="BZG239" s="1114"/>
      <c r="BZH239" s="1114"/>
      <c r="BZI239" s="1114"/>
      <c r="BZJ239" s="1114"/>
      <c r="BZK239" s="1114"/>
      <c r="BZL239" s="1114"/>
      <c r="BZM239" s="1114"/>
      <c r="BZN239" s="1114"/>
      <c r="BZO239" s="1114"/>
      <c r="BZP239" s="1114"/>
      <c r="BZQ239" s="1114"/>
      <c r="BZR239" s="1114"/>
      <c r="BZS239" s="1114"/>
      <c r="BZT239" s="1114"/>
      <c r="BZU239" s="1114"/>
      <c r="BZV239" s="1114"/>
      <c r="BZW239" s="1114"/>
      <c r="BZX239" s="1114"/>
      <c r="BZY239" s="1114"/>
      <c r="BZZ239" s="1114"/>
      <c r="CAA239" s="1114"/>
      <c r="CAB239" s="1114"/>
      <c r="CAC239" s="1114"/>
      <c r="CAD239" s="1114"/>
      <c r="CAE239" s="1114"/>
      <c r="CAF239" s="1114"/>
      <c r="CAG239" s="1114"/>
      <c r="CAH239" s="1114"/>
      <c r="CAI239" s="1114"/>
      <c r="CAJ239" s="1114"/>
      <c r="CAK239" s="1114"/>
      <c r="CAL239" s="1114"/>
      <c r="CAM239" s="1114"/>
      <c r="CAN239" s="1114"/>
      <c r="CAO239" s="1114"/>
      <c r="CAP239" s="1114"/>
      <c r="CAQ239" s="1114"/>
      <c r="CAR239" s="1114"/>
      <c r="CAS239" s="1114"/>
      <c r="CAT239" s="1114"/>
      <c r="CAU239" s="1114"/>
      <c r="CAV239" s="1114"/>
      <c r="CAW239" s="1114"/>
      <c r="CAX239" s="1114"/>
      <c r="CAY239" s="1114"/>
      <c r="CAZ239" s="1114"/>
      <c r="CBA239" s="1114"/>
      <c r="CBB239" s="1114"/>
      <c r="CBC239" s="1114"/>
      <c r="CBD239" s="1114"/>
      <c r="CBE239" s="1114"/>
      <c r="CBF239" s="1114"/>
      <c r="CBG239" s="1114"/>
      <c r="CBH239" s="1114"/>
      <c r="CBI239" s="1114"/>
      <c r="CBJ239" s="1114"/>
      <c r="CBK239" s="1114"/>
      <c r="CBL239" s="1114"/>
      <c r="CBM239" s="1114"/>
      <c r="CBN239" s="1114"/>
      <c r="CBO239" s="1114"/>
      <c r="CBP239" s="1114"/>
      <c r="CBQ239" s="1114"/>
      <c r="CBR239" s="1114"/>
      <c r="CBS239" s="1114"/>
      <c r="CBT239" s="1114"/>
      <c r="CBU239" s="1114"/>
      <c r="CBV239" s="1114"/>
      <c r="CBW239" s="1114"/>
      <c r="CBX239" s="1114"/>
      <c r="CBY239" s="1114"/>
      <c r="CBZ239" s="1114"/>
      <c r="CCA239" s="1114"/>
      <c r="CCB239" s="1114"/>
      <c r="CCC239" s="1114"/>
      <c r="CCD239" s="1114"/>
      <c r="CCE239" s="1114"/>
      <c r="CCF239" s="1114"/>
      <c r="CCG239" s="1114"/>
      <c r="CCH239" s="1114"/>
      <c r="CCI239" s="1114"/>
      <c r="CCJ239" s="1114"/>
      <c r="CCK239" s="1114"/>
      <c r="CCL239" s="1114"/>
      <c r="CCM239" s="1114"/>
      <c r="CCN239" s="1114"/>
      <c r="CCO239" s="1114"/>
      <c r="CCP239" s="1114"/>
      <c r="CCQ239" s="1114"/>
      <c r="CCR239" s="1114"/>
      <c r="CCS239" s="1114"/>
      <c r="CCT239" s="1114"/>
      <c r="CCU239" s="1114"/>
      <c r="CCV239" s="1114"/>
      <c r="CCW239" s="1114"/>
      <c r="CCX239" s="1114"/>
      <c r="CCY239" s="1114"/>
      <c r="CCZ239" s="1114"/>
      <c r="CDA239" s="1114"/>
      <c r="CDB239" s="1114"/>
      <c r="CDC239" s="1114"/>
      <c r="CDD239" s="1114"/>
      <c r="CDE239" s="1114"/>
      <c r="CDF239" s="1114"/>
      <c r="CDG239" s="1114"/>
      <c r="CDH239" s="1114"/>
      <c r="CDI239" s="1114"/>
      <c r="CDJ239" s="1114"/>
      <c r="CDK239" s="1114"/>
      <c r="CDL239" s="1114"/>
      <c r="CDM239" s="1114"/>
      <c r="CDN239" s="1114"/>
      <c r="CDO239" s="1114"/>
      <c r="CDP239" s="1114"/>
      <c r="CDQ239" s="1114"/>
      <c r="CDR239" s="1114"/>
      <c r="CDS239" s="1114"/>
      <c r="CDT239" s="1114"/>
      <c r="CDU239" s="1114"/>
      <c r="CDV239" s="1114"/>
      <c r="CDW239" s="1114"/>
      <c r="CDX239" s="1114"/>
      <c r="CDY239" s="1114"/>
      <c r="CDZ239" s="1114"/>
      <c r="CEA239" s="1114"/>
      <c r="CEB239" s="1114"/>
      <c r="CEC239" s="1114"/>
      <c r="CED239" s="1114"/>
      <c r="CEE239" s="1114"/>
      <c r="CEF239" s="1114"/>
      <c r="CEG239" s="1114"/>
      <c r="CEH239" s="1114"/>
      <c r="CEI239" s="1114"/>
      <c r="CEJ239" s="1114"/>
      <c r="CEK239" s="1114"/>
      <c r="CEL239" s="1114"/>
      <c r="CEM239" s="1114"/>
      <c r="CEN239" s="1114"/>
      <c r="CEO239" s="1114"/>
      <c r="CEP239" s="1114"/>
      <c r="CEQ239" s="1114"/>
      <c r="CER239" s="1114"/>
      <c r="CES239" s="1114"/>
      <c r="CET239" s="1114"/>
      <c r="CEU239" s="1114"/>
      <c r="CEV239" s="1114"/>
      <c r="CEW239" s="1114"/>
      <c r="CEX239" s="1114"/>
      <c r="CEY239" s="1114"/>
      <c r="CEZ239" s="1114"/>
      <c r="CFA239" s="1114"/>
      <c r="CFB239" s="1114"/>
      <c r="CFC239" s="1114"/>
      <c r="CFD239" s="1114"/>
      <c r="CFE239" s="1114"/>
      <c r="CFF239" s="1114"/>
      <c r="CFG239" s="1114"/>
      <c r="CFH239" s="1114"/>
      <c r="CFI239" s="1114"/>
      <c r="CFJ239" s="1114"/>
      <c r="CFK239" s="1114"/>
      <c r="CFL239" s="1114"/>
      <c r="CFM239" s="1114"/>
      <c r="CFN239" s="1114"/>
      <c r="CFO239" s="1114"/>
      <c r="CFP239" s="1114"/>
      <c r="CFQ239" s="1114"/>
      <c r="CFR239" s="1114"/>
      <c r="CFS239" s="1114"/>
      <c r="CFT239" s="1114"/>
      <c r="CFU239" s="1114"/>
      <c r="CFV239" s="1114"/>
      <c r="CFW239" s="1114"/>
      <c r="CFX239" s="1114"/>
      <c r="CFY239" s="1114"/>
      <c r="CFZ239" s="1114"/>
      <c r="CGA239" s="1114"/>
      <c r="CGB239" s="1114"/>
      <c r="CGC239" s="1114"/>
      <c r="CGD239" s="1114"/>
      <c r="CGE239" s="1114"/>
      <c r="CGF239" s="1114"/>
      <c r="CGG239" s="1114"/>
      <c r="CGH239" s="1114"/>
      <c r="CGI239" s="1114"/>
      <c r="CGJ239" s="1114"/>
      <c r="CGK239" s="1114"/>
      <c r="CGL239" s="1114"/>
      <c r="CGM239" s="1114"/>
      <c r="CGN239" s="1114"/>
      <c r="CGO239" s="1114"/>
      <c r="CGP239" s="1114"/>
      <c r="CGQ239" s="1114"/>
      <c r="CGR239" s="1114"/>
      <c r="CGS239" s="1114"/>
      <c r="CGT239" s="1114"/>
      <c r="CGU239" s="1114"/>
      <c r="CGV239" s="1114"/>
      <c r="CGW239" s="1114"/>
      <c r="CGX239" s="1114"/>
      <c r="CGY239" s="1114"/>
      <c r="CGZ239" s="1114"/>
      <c r="CHA239" s="1114"/>
      <c r="CHB239" s="1114"/>
      <c r="CHC239" s="1114"/>
      <c r="CHD239" s="1114"/>
      <c r="CHE239" s="1114"/>
      <c r="CHF239" s="1114"/>
      <c r="CHG239" s="1114"/>
      <c r="CHH239" s="1114"/>
      <c r="CHI239" s="1114"/>
      <c r="CHJ239" s="1114"/>
      <c r="CHK239" s="1114"/>
      <c r="CHL239" s="1114"/>
      <c r="CHM239" s="1114"/>
      <c r="CHN239" s="1114"/>
      <c r="CHO239" s="1114"/>
      <c r="CHP239" s="1114"/>
      <c r="CHQ239" s="1114"/>
      <c r="CHR239" s="1114"/>
      <c r="CHS239" s="1114"/>
      <c r="CHT239" s="1114"/>
      <c r="CHU239" s="1114"/>
      <c r="CHV239" s="1114"/>
      <c r="CHW239" s="1114"/>
      <c r="CHX239" s="1114"/>
      <c r="CHY239" s="1114"/>
      <c r="CHZ239" s="1114"/>
      <c r="CIA239" s="1114"/>
      <c r="CIB239" s="1114"/>
      <c r="CIC239" s="1114"/>
      <c r="CID239" s="1114"/>
      <c r="CIE239" s="1114"/>
      <c r="CIF239" s="1114"/>
      <c r="CIG239" s="1114"/>
      <c r="CIH239" s="1114"/>
      <c r="CII239" s="1114"/>
      <c r="CIJ239" s="1114"/>
      <c r="CIK239" s="1114"/>
      <c r="CIL239" s="1114"/>
      <c r="CIM239" s="1114"/>
      <c r="CIN239" s="1114"/>
      <c r="CIO239" s="1114"/>
      <c r="CIP239" s="1114"/>
      <c r="CIQ239" s="1114"/>
      <c r="CIR239" s="1114"/>
      <c r="CIS239" s="1114"/>
      <c r="CIT239" s="1114"/>
      <c r="CIU239" s="1114"/>
      <c r="CIV239" s="1114"/>
      <c r="CIW239" s="1114"/>
      <c r="CIX239" s="1114"/>
      <c r="CIY239" s="1114"/>
      <c r="CIZ239" s="1114"/>
      <c r="CJA239" s="1114"/>
      <c r="CJB239" s="1114"/>
      <c r="CJC239" s="1114"/>
      <c r="CJD239" s="1114"/>
      <c r="CJE239" s="1114"/>
      <c r="CJF239" s="1114"/>
      <c r="CJG239" s="1114"/>
      <c r="CJH239" s="1114"/>
      <c r="CJI239" s="1114"/>
      <c r="CJJ239" s="1114"/>
      <c r="CJK239" s="1114"/>
      <c r="CJL239" s="1114"/>
      <c r="CJM239" s="1114"/>
      <c r="CJN239" s="1114"/>
      <c r="CJO239" s="1114"/>
      <c r="CJP239" s="1114"/>
      <c r="CJQ239" s="1114"/>
      <c r="CJR239" s="1114"/>
      <c r="CJS239" s="1114"/>
      <c r="CJT239" s="1114"/>
      <c r="CJU239" s="1114"/>
      <c r="CJV239" s="1114"/>
      <c r="CJW239" s="1114"/>
      <c r="CJX239" s="1114"/>
      <c r="CJY239" s="1114"/>
      <c r="CJZ239" s="1114"/>
      <c r="CKA239" s="1114"/>
      <c r="CKB239" s="1114"/>
      <c r="CKC239" s="1114"/>
      <c r="CKD239" s="1114"/>
      <c r="CKE239" s="1114"/>
      <c r="CKF239" s="1114"/>
      <c r="CKG239" s="1114"/>
      <c r="CKH239" s="1114"/>
      <c r="CKI239" s="1114"/>
      <c r="CKJ239" s="1114"/>
      <c r="CKK239" s="1114"/>
      <c r="CKL239" s="1114"/>
      <c r="CKM239" s="1114"/>
      <c r="CKN239" s="1114"/>
      <c r="CKO239" s="1114"/>
      <c r="CKP239" s="1114"/>
      <c r="CKQ239" s="1114"/>
      <c r="CKR239" s="1114"/>
      <c r="CKS239" s="1114"/>
      <c r="CKT239" s="1114"/>
      <c r="CKU239" s="1114"/>
      <c r="CKV239" s="1114"/>
      <c r="CKW239" s="1114"/>
      <c r="CKX239" s="1114"/>
      <c r="CKY239" s="1114"/>
      <c r="CKZ239" s="1114"/>
      <c r="CLA239" s="1114"/>
      <c r="CLB239" s="1114"/>
      <c r="CLC239" s="1114"/>
      <c r="CLD239" s="1114"/>
      <c r="CLE239" s="1114"/>
      <c r="CLF239" s="1114"/>
      <c r="CLG239" s="1114"/>
      <c r="CLH239" s="1114"/>
      <c r="CLI239" s="1114"/>
      <c r="CLJ239" s="1114"/>
      <c r="CLK239" s="1114"/>
      <c r="CLL239" s="1114"/>
      <c r="CLM239" s="1114"/>
      <c r="CLN239" s="1114"/>
      <c r="CLO239" s="1114"/>
      <c r="CLP239" s="1114"/>
      <c r="CLQ239" s="1114"/>
      <c r="CLR239" s="1114"/>
      <c r="CLS239" s="1114"/>
      <c r="CLT239" s="1114"/>
      <c r="CLU239" s="1114"/>
      <c r="CLV239" s="1114"/>
      <c r="CLW239" s="1114"/>
      <c r="CLX239" s="1114"/>
      <c r="CLY239" s="1114"/>
      <c r="CLZ239" s="1114"/>
      <c r="CMA239" s="1114"/>
      <c r="CMB239" s="1114"/>
      <c r="CMC239" s="1114"/>
      <c r="CMD239" s="1114"/>
      <c r="CME239" s="1114"/>
      <c r="CMF239" s="1114"/>
      <c r="CMG239" s="1114"/>
      <c r="CMH239" s="1114"/>
      <c r="CMI239" s="1114"/>
      <c r="CMJ239" s="1114"/>
      <c r="CMK239" s="1114"/>
      <c r="CML239" s="1114"/>
      <c r="CMM239" s="1114"/>
      <c r="CMN239" s="1114"/>
      <c r="CMO239" s="1114"/>
      <c r="CMP239" s="1114"/>
      <c r="CMQ239" s="1114"/>
      <c r="CMR239" s="1114"/>
      <c r="CMS239" s="1114"/>
      <c r="CMT239" s="1114"/>
      <c r="CMU239" s="1114"/>
      <c r="CMV239" s="1114"/>
      <c r="CMW239" s="1114"/>
      <c r="CMX239" s="1114"/>
      <c r="CMY239" s="1114"/>
      <c r="CMZ239" s="1114"/>
      <c r="CNA239" s="1114"/>
      <c r="CNB239" s="1114"/>
      <c r="CNC239" s="1114"/>
      <c r="CND239" s="1114"/>
      <c r="CNE239" s="1114"/>
      <c r="CNF239" s="1114"/>
      <c r="CNG239" s="1114"/>
      <c r="CNH239" s="1114"/>
      <c r="CNI239" s="1114"/>
      <c r="CNJ239" s="1114"/>
      <c r="CNK239" s="1114"/>
      <c r="CNL239" s="1114"/>
      <c r="CNM239" s="1114"/>
      <c r="CNN239" s="1114"/>
      <c r="CNO239" s="1114"/>
      <c r="CNP239" s="1114"/>
      <c r="CNQ239" s="1114"/>
      <c r="CNR239" s="1114"/>
      <c r="CNS239" s="1114"/>
      <c r="CNT239" s="1114"/>
      <c r="CNU239" s="1114"/>
      <c r="CNV239" s="1114"/>
      <c r="CNW239" s="1114"/>
      <c r="CNX239" s="1114"/>
      <c r="CNY239" s="1114"/>
      <c r="CNZ239" s="1114"/>
      <c r="COA239" s="1114"/>
      <c r="COB239" s="1114"/>
      <c r="COC239" s="1114"/>
      <c r="COD239" s="1114"/>
      <c r="COE239" s="1114"/>
      <c r="COF239" s="1114"/>
      <c r="COG239" s="1114"/>
      <c r="COH239" s="1114"/>
      <c r="COI239" s="1114"/>
      <c r="COJ239" s="1114"/>
      <c r="COK239" s="1114"/>
      <c r="COL239" s="1114"/>
      <c r="COM239" s="1114"/>
      <c r="CON239" s="1114"/>
      <c r="COO239" s="1114"/>
      <c r="COP239" s="1114"/>
      <c r="COQ239" s="1114"/>
      <c r="COR239" s="1114"/>
      <c r="COS239" s="1114"/>
      <c r="COT239" s="1114"/>
      <c r="COU239" s="1114"/>
      <c r="COV239" s="1114"/>
      <c r="COW239" s="1114"/>
      <c r="COX239" s="1114"/>
      <c r="COY239" s="1114"/>
      <c r="COZ239" s="1114"/>
      <c r="CPA239" s="1114"/>
      <c r="CPB239" s="1114"/>
      <c r="CPC239" s="1114"/>
      <c r="CPD239" s="1114"/>
      <c r="CPE239" s="1114"/>
      <c r="CPF239" s="1114"/>
      <c r="CPG239" s="1114"/>
      <c r="CPH239" s="1114"/>
      <c r="CPI239" s="1114"/>
      <c r="CPJ239" s="1114"/>
      <c r="CPK239" s="1114"/>
      <c r="CPL239" s="1114"/>
      <c r="CPM239" s="1114"/>
      <c r="CPN239" s="1114"/>
      <c r="CPO239" s="1114"/>
      <c r="CPP239" s="1114"/>
      <c r="CPQ239" s="1114"/>
      <c r="CPR239" s="1114"/>
      <c r="CPS239" s="1114"/>
      <c r="CPT239" s="1114"/>
      <c r="CPU239" s="1114"/>
      <c r="CPV239" s="1114"/>
      <c r="CPW239" s="1114"/>
      <c r="CPX239" s="1114"/>
      <c r="CPY239" s="1114"/>
      <c r="CPZ239" s="1114"/>
      <c r="CQA239" s="1114"/>
      <c r="CQB239" s="1114"/>
      <c r="CQC239" s="1114"/>
      <c r="CQD239" s="1114"/>
      <c r="CQE239" s="1114"/>
      <c r="CQF239" s="1114"/>
      <c r="CQG239" s="1114"/>
      <c r="CQH239" s="1114"/>
      <c r="CQI239" s="1114"/>
      <c r="CQJ239" s="1114"/>
      <c r="CQK239" s="1114"/>
      <c r="CQL239" s="1114"/>
      <c r="CQM239" s="1114"/>
      <c r="CQN239" s="1114"/>
      <c r="CQO239" s="1114"/>
      <c r="CQP239" s="1114"/>
      <c r="CQQ239" s="1114"/>
      <c r="CQR239" s="1114"/>
      <c r="CQS239" s="1114"/>
      <c r="CQT239" s="1114"/>
      <c r="CQU239" s="1114"/>
      <c r="CQV239" s="1114"/>
      <c r="CQW239" s="1114"/>
      <c r="CQX239" s="1114"/>
      <c r="CQY239" s="1114"/>
      <c r="CQZ239" s="1114"/>
      <c r="CRA239" s="1114"/>
      <c r="CRB239" s="1114"/>
      <c r="CRC239" s="1114"/>
      <c r="CRD239" s="1114"/>
      <c r="CRE239" s="1114"/>
      <c r="CRF239" s="1114"/>
      <c r="CRG239" s="1114"/>
      <c r="CRH239" s="1114"/>
      <c r="CRI239" s="1114"/>
      <c r="CRJ239" s="1114"/>
      <c r="CRK239" s="1114"/>
      <c r="CRL239" s="1114"/>
      <c r="CRM239" s="1114"/>
      <c r="CRN239" s="1114"/>
      <c r="CRO239" s="1114"/>
      <c r="CRP239" s="1114"/>
      <c r="CRQ239" s="1114"/>
      <c r="CRR239" s="1114"/>
      <c r="CRS239" s="1114"/>
      <c r="CRT239" s="1114"/>
      <c r="CRU239" s="1114"/>
      <c r="CRV239" s="1114"/>
      <c r="CRW239" s="1114"/>
      <c r="CRX239" s="1114"/>
      <c r="CRY239" s="1114"/>
      <c r="CRZ239" s="1114"/>
      <c r="CSA239" s="1114"/>
      <c r="CSB239" s="1114"/>
      <c r="CSC239" s="1114"/>
      <c r="CSD239" s="1114"/>
      <c r="CSE239" s="1114"/>
      <c r="CSF239" s="1114"/>
      <c r="CSG239" s="1114"/>
      <c r="CSH239" s="1114"/>
      <c r="CSI239" s="1114"/>
      <c r="CSJ239" s="1114"/>
      <c r="CSK239" s="1114"/>
      <c r="CSL239" s="1114"/>
      <c r="CSM239" s="1114"/>
      <c r="CSN239" s="1114"/>
      <c r="CSO239" s="1114"/>
      <c r="CSP239" s="1114"/>
      <c r="CSQ239" s="1114"/>
      <c r="CSR239" s="1114"/>
      <c r="CSS239" s="1114"/>
      <c r="CST239" s="1114"/>
      <c r="CSU239" s="1114"/>
      <c r="CSV239" s="1114"/>
      <c r="CSW239" s="1114"/>
      <c r="CSX239" s="1114"/>
      <c r="CSY239" s="1114"/>
      <c r="CSZ239" s="1114"/>
      <c r="CTA239" s="1114"/>
      <c r="CTB239" s="1114"/>
      <c r="CTC239" s="1114"/>
      <c r="CTD239" s="1114"/>
      <c r="CTE239" s="1114"/>
      <c r="CTF239" s="1114"/>
      <c r="CTG239" s="1114"/>
      <c r="CTH239" s="1114"/>
      <c r="CTI239" s="1114"/>
      <c r="CTJ239" s="1114"/>
      <c r="CTK239" s="1114"/>
      <c r="CTL239" s="1114"/>
      <c r="CTM239" s="1114"/>
      <c r="CTN239" s="1114"/>
      <c r="CTO239" s="1114"/>
      <c r="CTP239" s="1114"/>
      <c r="CTQ239" s="1114"/>
      <c r="CTR239" s="1114"/>
      <c r="CTS239" s="1114"/>
      <c r="CTT239" s="1114"/>
      <c r="CTU239" s="1114"/>
      <c r="CTV239" s="1114"/>
      <c r="CTW239" s="1114"/>
      <c r="CTX239" s="1114"/>
      <c r="CTY239" s="1114"/>
      <c r="CTZ239" s="1114"/>
      <c r="CUA239" s="1114"/>
      <c r="CUB239" s="1114"/>
      <c r="CUC239" s="1114"/>
      <c r="CUD239" s="1114"/>
      <c r="CUE239" s="1114"/>
      <c r="CUF239" s="1114"/>
      <c r="CUG239" s="1114"/>
      <c r="CUH239" s="1114"/>
      <c r="CUI239" s="1114"/>
      <c r="CUJ239" s="1114"/>
      <c r="CUK239" s="1114"/>
      <c r="CUL239" s="1114"/>
      <c r="CUM239" s="1114"/>
      <c r="CUN239" s="1114"/>
      <c r="CUO239" s="1114"/>
      <c r="CUP239" s="1114"/>
      <c r="CUQ239" s="1114"/>
      <c r="CUR239" s="1114"/>
      <c r="CUS239" s="1114"/>
      <c r="CUT239" s="1114"/>
      <c r="CUU239" s="1114"/>
      <c r="CUV239" s="1114"/>
      <c r="CUW239" s="1114"/>
      <c r="CUX239" s="1114"/>
      <c r="CUY239" s="1114"/>
      <c r="CUZ239" s="1114"/>
      <c r="CVA239" s="1114"/>
      <c r="CVB239" s="1114"/>
      <c r="CVC239" s="1114"/>
      <c r="CVD239" s="1114"/>
      <c r="CVE239" s="1114"/>
      <c r="CVF239" s="1114"/>
      <c r="CVG239" s="1114"/>
      <c r="CVH239" s="1114"/>
      <c r="CVI239" s="1114"/>
      <c r="CVJ239" s="1114"/>
      <c r="CVK239" s="1114"/>
      <c r="CVL239" s="1114"/>
      <c r="CVM239" s="1114"/>
      <c r="CVN239" s="1114"/>
      <c r="CVO239" s="1114"/>
      <c r="CVP239" s="1114"/>
      <c r="CVQ239" s="1114"/>
      <c r="CVR239" s="1114"/>
      <c r="CVS239" s="1114"/>
      <c r="CVT239" s="1114"/>
      <c r="CVU239" s="1114"/>
      <c r="CVV239" s="1114"/>
      <c r="CVW239" s="1114"/>
      <c r="CVX239" s="1114"/>
      <c r="CVY239" s="1114"/>
      <c r="CVZ239" s="1114"/>
      <c r="CWA239" s="1114"/>
      <c r="CWB239" s="1114"/>
      <c r="CWC239" s="1114"/>
      <c r="CWD239" s="1114"/>
      <c r="CWE239" s="1114"/>
      <c r="CWF239" s="1114"/>
      <c r="CWG239" s="1114"/>
      <c r="CWH239" s="1114"/>
      <c r="CWI239" s="1114"/>
      <c r="CWJ239" s="1114"/>
      <c r="CWK239" s="1114"/>
      <c r="CWL239" s="1114"/>
      <c r="CWM239" s="1114"/>
      <c r="CWN239" s="1114"/>
      <c r="CWO239" s="1114"/>
      <c r="CWP239" s="1114"/>
      <c r="CWQ239" s="1114"/>
      <c r="CWR239" s="1114"/>
      <c r="CWS239" s="1114"/>
      <c r="CWT239" s="1114"/>
      <c r="CWU239" s="1114"/>
      <c r="CWV239" s="1114"/>
      <c r="CWW239" s="1114"/>
      <c r="CWX239" s="1114"/>
      <c r="CWY239" s="1114"/>
      <c r="CWZ239" s="1114"/>
      <c r="CXA239" s="1114"/>
      <c r="CXB239" s="1114"/>
      <c r="CXC239" s="1114"/>
      <c r="CXD239" s="1114"/>
      <c r="CXE239" s="1114"/>
      <c r="CXF239" s="1114"/>
      <c r="CXG239" s="1114"/>
      <c r="CXH239" s="1114"/>
      <c r="CXI239" s="1114"/>
      <c r="CXJ239" s="1114"/>
      <c r="CXK239" s="1114"/>
      <c r="CXL239" s="1114"/>
      <c r="CXM239" s="1114"/>
      <c r="CXN239" s="1114"/>
      <c r="CXO239" s="1114"/>
      <c r="CXP239" s="1114"/>
      <c r="CXQ239" s="1114"/>
      <c r="CXR239" s="1114"/>
      <c r="CXS239" s="1114"/>
      <c r="CXT239" s="1114"/>
      <c r="CXU239" s="1114"/>
      <c r="CXV239" s="1114"/>
      <c r="CXW239" s="1114"/>
      <c r="CXX239" s="1114"/>
      <c r="CXY239" s="1114"/>
      <c r="CXZ239" s="1114"/>
      <c r="CYA239" s="1114"/>
      <c r="CYB239" s="1114"/>
      <c r="CYC239" s="1114"/>
      <c r="CYD239" s="1114"/>
      <c r="CYE239" s="1114"/>
      <c r="CYF239" s="1114"/>
      <c r="CYG239" s="1114"/>
      <c r="CYH239" s="1114"/>
      <c r="CYI239" s="1114"/>
      <c r="CYJ239" s="1114"/>
      <c r="CYK239" s="1114"/>
      <c r="CYL239" s="1114"/>
      <c r="CYM239" s="1114"/>
      <c r="CYN239" s="1114"/>
      <c r="CYO239" s="1114"/>
      <c r="CYP239" s="1114"/>
      <c r="CYQ239" s="1114"/>
      <c r="CYR239" s="1114"/>
      <c r="CYS239" s="1114"/>
      <c r="CYT239" s="1114"/>
      <c r="CYU239" s="1114"/>
      <c r="CYV239" s="1114"/>
      <c r="CYW239" s="1114"/>
      <c r="CYX239" s="1114"/>
      <c r="CYY239" s="1114"/>
      <c r="CYZ239" s="1114"/>
      <c r="CZA239" s="1114"/>
      <c r="CZB239" s="1114"/>
      <c r="CZC239" s="1114"/>
      <c r="CZD239" s="1114"/>
      <c r="CZE239" s="1114"/>
      <c r="CZF239" s="1114"/>
      <c r="CZG239" s="1114"/>
      <c r="CZH239" s="1114"/>
      <c r="CZI239" s="1114"/>
      <c r="CZJ239" s="1114"/>
      <c r="CZK239" s="1114"/>
      <c r="CZL239" s="1114"/>
      <c r="CZM239" s="1114"/>
      <c r="CZN239" s="1114"/>
      <c r="CZO239" s="1114"/>
      <c r="CZP239" s="1114"/>
      <c r="CZQ239" s="1114"/>
      <c r="CZR239" s="1114"/>
      <c r="CZS239" s="1114"/>
      <c r="CZT239" s="1114"/>
      <c r="CZU239" s="1114"/>
      <c r="CZV239" s="1114"/>
      <c r="CZW239" s="1114"/>
      <c r="CZX239" s="1114"/>
      <c r="CZY239" s="1114"/>
      <c r="CZZ239" s="1114"/>
      <c r="DAA239" s="1114"/>
      <c r="DAB239" s="1114"/>
      <c r="DAC239" s="1114"/>
      <c r="DAD239" s="1114"/>
      <c r="DAE239" s="1114"/>
      <c r="DAF239" s="1114"/>
      <c r="DAG239" s="1114"/>
      <c r="DAH239" s="1114"/>
      <c r="DAI239" s="1114"/>
      <c r="DAJ239" s="1114"/>
      <c r="DAK239" s="1114"/>
      <c r="DAL239" s="1114"/>
      <c r="DAM239" s="1114"/>
      <c r="DAN239" s="1114"/>
      <c r="DAO239" s="1114"/>
      <c r="DAP239" s="1114"/>
      <c r="DAQ239" s="1114"/>
      <c r="DAR239" s="1114"/>
      <c r="DAS239" s="1114"/>
      <c r="DAT239" s="1114"/>
      <c r="DAU239" s="1114"/>
      <c r="DAV239" s="1114"/>
      <c r="DAW239" s="1114"/>
      <c r="DAX239" s="1114"/>
      <c r="DAY239" s="1114"/>
      <c r="DAZ239" s="1114"/>
      <c r="DBA239" s="1114"/>
      <c r="DBB239" s="1114"/>
      <c r="DBC239" s="1114"/>
      <c r="DBD239" s="1114"/>
      <c r="DBE239" s="1114"/>
      <c r="DBF239" s="1114"/>
      <c r="DBG239" s="1114"/>
      <c r="DBH239" s="1114"/>
      <c r="DBI239" s="1114"/>
      <c r="DBJ239" s="1114"/>
      <c r="DBK239" s="1114"/>
      <c r="DBL239" s="1114"/>
      <c r="DBM239" s="1114"/>
      <c r="DBN239" s="1114"/>
      <c r="DBO239" s="1114"/>
      <c r="DBP239" s="1114"/>
      <c r="DBQ239" s="1114"/>
      <c r="DBR239" s="1114"/>
      <c r="DBS239" s="1114"/>
      <c r="DBT239" s="1114"/>
      <c r="DBU239" s="1114"/>
      <c r="DBV239" s="1114"/>
      <c r="DBW239" s="1114"/>
      <c r="DBX239" s="1114"/>
      <c r="DBY239" s="1114"/>
      <c r="DBZ239" s="1114"/>
      <c r="DCA239" s="1114"/>
      <c r="DCB239" s="1114"/>
      <c r="DCC239" s="1114"/>
      <c r="DCD239" s="1114"/>
      <c r="DCE239" s="1114"/>
      <c r="DCF239" s="1114"/>
      <c r="DCG239" s="1114"/>
      <c r="DCH239" s="1114"/>
      <c r="DCI239" s="1114"/>
      <c r="DCJ239" s="1114"/>
      <c r="DCK239" s="1114"/>
      <c r="DCL239" s="1114"/>
      <c r="DCM239" s="1114"/>
      <c r="DCN239" s="1114"/>
      <c r="DCO239" s="1114"/>
      <c r="DCP239" s="1114"/>
      <c r="DCQ239" s="1114"/>
      <c r="DCR239" s="1114"/>
      <c r="DCS239" s="1114"/>
      <c r="DCT239" s="1114"/>
      <c r="DCU239" s="1114"/>
      <c r="DCV239" s="1114"/>
      <c r="DCW239" s="1114"/>
      <c r="DCX239" s="1114"/>
      <c r="DCY239" s="1114"/>
      <c r="DCZ239" s="1114"/>
      <c r="DDA239" s="1114"/>
      <c r="DDB239" s="1114"/>
      <c r="DDC239" s="1114"/>
      <c r="DDD239" s="1114"/>
      <c r="DDE239" s="1114"/>
      <c r="DDF239" s="1114"/>
      <c r="DDG239" s="1114"/>
      <c r="DDH239" s="1114"/>
      <c r="DDI239" s="1114"/>
      <c r="DDJ239" s="1114"/>
      <c r="DDK239" s="1114"/>
      <c r="DDL239" s="1114"/>
      <c r="DDM239" s="1114"/>
      <c r="DDN239" s="1114"/>
      <c r="DDO239" s="1114"/>
      <c r="DDP239" s="1114"/>
      <c r="DDQ239" s="1114"/>
      <c r="DDR239" s="1114"/>
      <c r="DDS239" s="1114"/>
      <c r="DDT239" s="1114"/>
      <c r="DDU239" s="1114"/>
      <c r="DDV239" s="1114"/>
      <c r="DDW239" s="1114"/>
      <c r="DDX239" s="1114"/>
      <c r="DDY239" s="1114"/>
      <c r="DDZ239" s="1114"/>
      <c r="DEA239" s="1114"/>
      <c r="DEB239" s="1114"/>
      <c r="DEC239" s="1114"/>
      <c r="DED239" s="1114"/>
      <c r="DEE239" s="1114"/>
      <c r="DEF239" s="1114"/>
      <c r="DEG239" s="1114"/>
      <c r="DEH239" s="1114"/>
      <c r="DEI239" s="1114"/>
      <c r="DEJ239" s="1114"/>
      <c r="DEK239" s="1114"/>
      <c r="DEL239" s="1114"/>
      <c r="DEM239" s="1114"/>
      <c r="DEN239" s="1114"/>
      <c r="DEO239" s="1114"/>
      <c r="DEP239" s="1114"/>
      <c r="DEQ239" s="1114"/>
      <c r="DER239" s="1114"/>
      <c r="DES239" s="1114"/>
      <c r="DET239" s="1114"/>
      <c r="DEU239" s="1114"/>
      <c r="DEV239" s="1114"/>
      <c r="DEW239" s="1114"/>
      <c r="DEX239" s="1114"/>
      <c r="DEY239" s="1114"/>
      <c r="DEZ239" s="1114"/>
      <c r="DFA239" s="1114"/>
      <c r="DFB239" s="1114"/>
      <c r="DFC239" s="1114"/>
      <c r="DFD239" s="1114"/>
      <c r="DFE239" s="1114"/>
      <c r="DFF239" s="1114"/>
      <c r="DFG239" s="1114"/>
      <c r="DFH239" s="1114"/>
      <c r="DFI239" s="1114"/>
      <c r="DFJ239" s="1114"/>
      <c r="DFK239" s="1114"/>
      <c r="DFL239" s="1114"/>
      <c r="DFM239" s="1114"/>
      <c r="DFN239" s="1114"/>
      <c r="DFO239" s="1114"/>
      <c r="DFP239" s="1114"/>
      <c r="DFQ239" s="1114"/>
      <c r="DFR239" s="1114"/>
      <c r="DFS239" s="1114"/>
      <c r="DFT239" s="1114"/>
      <c r="DFU239" s="1114"/>
      <c r="DFV239" s="1114"/>
      <c r="DFW239" s="1114"/>
      <c r="DFX239" s="1114"/>
      <c r="DFY239" s="1114"/>
      <c r="DFZ239" s="1114"/>
      <c r="DGA239" s="1114"/>
      <c r="DGB239" s="1114"/>
      <c r="DGC239" s="1114"/>
      <c r="DGD239" s="1114"/>
      <c r="DGE239" s="1114"/>
      <c r="DGF239" s="1114"/>
      <c r="DGG239" s="1114"/>
      <c r="DGH239" s="1114"/>
      <c r="DGI239" s="1114"/>
      <c r="DGJ239" s="1114"/>
      <c r="DGK239" s="1114"/>
      <c r="DGL239" s="1114"/>
      <c r="DGM239" s="1114"/>
      <c r="DGN239" s="1114"/>
      <c r="DGO239" s="1114"/>
      <c r="DGP239" s="1114"/>
      <c r="DGQ239" s="1114"/>
      <c r="DGR239" s="1114"/>
      <c r="DGS239" s="1114"/>
      <c r="DGT239" s="1114"/>
      <c r="DGU239" s="1114"/>
      <c r="DGV239" s="1114"/>
      <c r="DGW239" s="1114"/>
      <c r="DGX239" s="1114"/>
      <c r="DGY239" s="1114"/>
      <c r="DGZ239" s="1114"/>
      <c r="DHA239" s="1114"/>
      <c r="DHB239" s="1114"/>
      <c r="DHC239" s="1114"/>
      <c r="DHD239" s="1114"/>
      <c r="DHE239" s="1114"/>
      <c r="DHF239" s="1114"/>
      <c r="DHG239" s="1114"/>
      <c r="DHH239" s="1114"/>
      <c r="DHI239" s="1114"/>
      <c r="DHJ239" s="1114"/>
      <c r="DHK239" s="1114"/>
      <c r="DHL239" s="1114"/>
      <c r="DHM239" s="1114"/>
      <c r="DHN239" s="1114"/>
      <c r="DHO239" s="1114"/>
      <c r="DHP239" s="1114"/>
      <c r="DHQ239" s="1114"/>
      <c r="DHR239" s="1114"/>
      <c r="DHS239" s="1114"/>
      <c r="DHT239" s="1114"/>
      <c r="DHU239" s="1114"/>
      <c r="DHV239" s="1114"/>
      <c r="DHW239" s="1114"/>
      <c r="DHX239" s="1114"/>
      <c r="DHY239" s="1114"/>
      <c r="DHZ239" s="1114"/>
      <c r="DIA239" s="1114"/>
      <c r="DIB239" s="1114"/>
      <c r="DIC239" s="1114"/>
      <c r="DID239" s="1114"/>
      <c r="DIE239" s="1114"/>
      <c r="DIF239" s="1114"/>
      <c r="DIG239" s="1114"/>
      <c r="DIH239" s="1114"/>
      <c r="DII239" s="1114"/>
      <c r="DIJ239" s="1114"/>
      <c r="DIK239" s="1114"/>
      <c r="DIL239" s="1114"/>
      <c r="DIM239" s="1114"/>
      <c r="DIN239" s="1114"/>
      <c r="DIO239" s="1114"/>
      <c r="DIP239" s="1114"/>
      <c r="DIQ239" s="1114"/>
      <c r="DIR239" s="1114"/>
      <c r="DIS239" s="1114"/>
      <c r="DIT239" s="1114"/>
      <c r="DIU239" s="1114"/>
      <c r="DIV239" s="1114"/>
      <c r="DIW239" s="1114"/>
      <c r="DIX239" s="1114"/>
      <c r="DIY239" s="1114"/>
      <c r="DIZ239" s="1114"/>
      <c r="DJA239" s="1114"/>
      <c r="DJB239" s="1114"/>
      <c r="DJC239" s="1114"/>
      <c r="DJD239" s="1114"/>
      <c r="DJE239" s="1114"/>
      <c r="DJF239" s="1114"/>
      <c r="DJG239" s="1114"/>
      <c r="DJH239" s="1114"/>
      <c r="DJI239" s="1114"/>
      <c r="DJJ239" s="1114"/>
      <c r="DJK239" s="1114"/>
      <c r="DJL239" s="1114"/>
      <c r="DJM239" s="1114"/>
      <c r="DJN239" s="1114"/>
      <c r="DJO239" s="1114"/>
      <c r="DJP239" s="1114"/>
      <c r="DJQ239" s="1114"/>
      <c r="DJR239" s="1114"/>
      <c r="DJS239" s="1114"/>
      <c r="DJT239" s="1114"/>
      <c r="DJU239" s="1114"/>
      <c r="DJV239" s="1114"/>
      <c r="DJW239" s="1114"/>
      <c r="DJX239" s="1114"/>
      <c r="DJY239" s="1114"/>
      <c r="DJZ239" s="1114"/>
      <c r="DKA239" s="1114"/>
      <c r="DKB239" s="1114"/>
      <c r="DKC239" s="1114"/>
      <c r="DKD239" s="1114"/>
      <c r="DKE239" s="1114"/>
      <c r="DKF239" s="1114"/>
      <c r="DKG239" s="1114"/>
      <c r="DKH239" s="1114"/>
      <c r="DKI239" s="1114"/>
      <c r="DKJ239" s="1114"/>
      <c r="DKK239" s="1114"/>
      <c r="DKL239" s="1114"/>
      <c r="DKM239" s="1114"/>
      <c r="DKN239" s="1114"/>
      <c r="DKO239" s="1114"/>
      <c r="DKP239" s="1114"/>
      <c r="DKQ239" s="1114"/>
      <c r="DKR239" s="1114"/>
      <c r="DKS239" s="1114"/>
      <c r="DKT239" s="1114"/>
      <c r="DKU239" s="1114"/>
      <c r="DKV239" s="1114"/>
      <c r="DKW239" s="1114"/>
      <c r="DKX239" s="1114"/>
      <c r="DKY239" s="1114"/>
      <c r="DKZ239" s="1114"/>
      <c r="DLA239" s="1114"/>
      <c r="DLB239" s="1114"/>
      <c r="DLC239" s="1114"/>
      <c r="DLD239" s="1114"/>
      <c r="DLE239" s="1114"/>
      <c r="DLF239" s="1114"/>
      <c r="DLG239" s="1114"/>
      <c r="DLH239" s="1114"/>
      <c r="DLI239" s="1114"/>
      <c r="DLJ239" s="1114"/>
      <c r="DLK239" s="1114"/>
      <c r="DLL239" s="1114"/>
      <c r="DLM239" s="1114"/>
      <c r="DLN239" s="1114"/>
      <c r="DLO239" s="1114"/>
      <c r="DLP239" s="1114"/>
      <c r="DLQ239" s="1114"/>
      <c r="DLR239" s="1114"/>
      <c r="DLS239" s="1114"/>
      <c r="DLT239" s="1114"/>
      <c r="DLU239" s="1114"/>
      <c r="DLV239" s="1114"/>
      <c r="DLW239" s="1114"/>
      <c r="DLX239" s="1114"/>
      <c r="DLY239" s="1114"/>
      <c r="DLZ239" s="1114"/>
      <c r="DMA239" s="1114"/>
      <c r="DMB239" s="1114"/>
      <c r="DMC239" s="1114"/>
      <c r="DMD239" s="1114"/>
      <c r="DME239" s="1114"/>
      <c r="DMF239" s="1114"/>
      <c r="DMG239" s="1114"/>
      <c r="DMH239" s="1114"/>
      <c r="DMI239" s="1114"/>
      <c r="DMJ239" s="1114"/>
      <c r="DMK239" s="1114"/>
      <c r="DML239" s="1114"/>
      <c r="DMM239" s="1114"/>
      <c r="DMN239" s="1114"/>
      <c r="DMO239" s="1114"/>
      <c r="DMP239" s="1114"/>
      <c r="DMQ239" s="1114"/>
      <c r="DMR239" s="1114"/>
      <c r="DMS239" s="1114"/>
      <c r="DMT239" s="1114"/>
      <c r="DMU239" s="1114"/>
      <c r="DMV239" s="1114"/>
      <c r="DMW239" s="1114"/>
      <c r="DMX239" s="1114"/>
      <c r="DMY239" s="1114"/>
      <c r="DMZ239" s="1114"/>
      <c r="DNA239" s="1114"/>
      <c r="DNB239" s="1114"/>
      <c r="DNC239" s="1114"/>
      <c r="DND239" s="1114"/>
      <c r="DNE239" s="1114"/>
      <c r="DNF239" s="1114"/>
      <c r="DNG239" s="1114"/>
      <c r="DNH239" s="1114"/>
      <c r="DNI239" s="1114"/>
      <c r="DNJ239" s="1114"/>
      <c r="DNK239" s="1114"/>
      <c r="DNL239" s="1114"/>
      <c r="DNM239" s="1114"/>
      <c r="DNN239" s="1114"/>
      <c r="DNO239" s="1114"/>
      <c r="DNP239" s="1114"/>
      <c r="DNQ239" s="1114"/>
      <c r="DNR239" s="1114"/>
      <c r="DNS239" s="1114"/>
      <c r="DNT239" s="1114"/>
      <c r="DNU239" s="1114"/>
      <c r="DNV239" s="1114"/>
      <c r="DNW239" s="1114"/>
      <c r="DNX239" s="1114"/>
      <c r="DNY239" s="1114"/>
      <c r="DNZ239" s="1114"/>
      <c r="DOA239" s="1114"/>
      <c r="DOB239" s="1114"/>
      <c r="DOC239" s="1114"/>
      <c r="DOD239" s="1114"/>
      <c r="DOE239" s="1114"/>
      <c r="DOF239" s="1114"/>
      <c r="DOG239" s="1114"/>
      <c r="DOH239" s="1114"/>
      <c r="DOI239" s="1114"/>
      <c r="DOJ239" s="1114"/>
      <c r="DOK239" s="1114"/>
      <c r="DOL239" s="1114"/>
      <c r="DOM239" s="1114"/>
      <c r="DON239" s="1114"/>
      <c r="DOO239" s="1114"/>
      <c r="DOP239" s="1114"/>
      <c r="DOQ239" s="1114"/>
      <c r="DOR239" s="1114"/>
      <c r="DOS239" s="1114"/>
      <c r="DOT239" s="1114"/>
      <c r="DOU239" s="1114"/>
      <c r="DOV239" s="1114"/>
      <c r="DOW239" s="1114"/>
      <c r="DOX239" s="1114"/>
      <c r="DOY239" s="1114"/>
      <c r="DOZ239" s="1114"/>
      <c r="DPA239" s="1114"/>
      <c r="DPB239" s="1114"/>
      <c r="DPC239" s="1114"/>
      <c r="DPD239" s="1114"/>
      <c r="DPE239" s="1114"/>
      <c r="DPF239" s="1114"/>
      <c r="DPG239" s="1114"/>
      <c r="DPH239" s="1114"/>
      <c r="DPI239" s="1114"/>
      <c r="DPJ239" s="1114"/>
      <c r="DPK239" s="1114"/>
      <c r="DPL239" s="1114"/>
      <c r="DPM239" s="1114"/>
      <c r="DPN239" s="1114"/>
      <c r="DPO239" s="1114"/>
      <c r="DPP239" s="1114"/>
      <c r="DPQ239" s="1114"/>
      <c r="DPR239" s="1114"/>
      <c r="DPS239" s="1114"/>
      <c r="DPT239" s="1114"/>
      <c r="DPU239" s="1114"/>
      <c r="DPV239" s="1114"/>
      <c r="DPW239" s="1114"/>
      <c r="DPX239" s="1114"/>
      <c r="DPY239" s="1114"/>
      <c r="DPZ239" s="1114"/>
      <c r="DQA239" s="1114"/>
      <c r="DQB239" s="1114"/>
      <c r="DQC239" s="1114"/>
      <c r="DQD239" s="1114"/>
      <c r="DQE239" s="1114"/>
      <c r="DQF239" s="1114"/>
      <c r="DQG239" s="1114"/>
      <c r="DQH239" s="1114"/>
      <c r="DQI239" s="1114"/>
      <c r="DQJ239" s="1114"/>
      <c r="DQK239" s="1114"/>
      <c r="DQL239" s="1114"/>
      <c r="DQM239" s="1114"/>
      <c r="DQN239" s="1114"/>
      <c r="DQO239" s="1114"/>
      <c r="DQP239" s="1114"/>
      <c r="DQQ239" s="1114"/>
      <c r="DQR239" s="1114"/>
      <c r="DQS239" s="1114"/>
      <c r="DQT239" s="1114"/>
      <c r="DQU239" s="1114"/>
      <c r="DQV239" s="1114"/>
      <c r="DQW239" s="1114"/>
      <c r="DQX239" s="1114"/>
      <c r="DQY239" s="1114"/>
      <c r="DQZ239" s="1114"/>
      <c r="DRA239" s="1114"/>
      <c r="DRB239" s="1114"/>
      <c r="DRC239" s="1114"/>
      <c r="DRD239" s="1114"/>
      <c r="DRE239" s="1114"/>
      <c r="DRF239" s="1114"/>
      <c r="DRG239" s="1114"/>
      <c r="DRH239" s="1114"/>
      <c r="DRI239" s="1114"/>
      <c r="DRJ239" s="1114"/>
      <c r="DRK239" s="1114"/>
      <c r="DRL239" s="1114"/>
      <c r="DRM239" s="1114"/>
      <c r="DRN239" s="1114"/>
      <c r="DRO239" s="1114"/>
      <c r="DRP239" s="1114"/>
      <c r="DRQ239" s="1114"/>
      <c r="DRR239" s="1114"/>
      <c r="DRS239" s="1114"/>
      <c r="DRT239" s="1114"/>
      <c r="DRU239" s="1114"/>
      <c r="DRV239" s="1114"/>
      <c r="DRW239" s="1114"/>
      <c r="DRX239" s="1114"/>
      <c r="DRY239" s="1114"/>
      <c r="DRZ239" s="1114"/>
      <c r="DSA239" s="1114"/>
      <c r="DSB239" s="1114"/>
      <c r="DSC239" s="1114"/>
      <c r="DSD239" s="1114"/>
      <c r="DSE239" s="1114"/>
      <c r="DSF239" s="1114"/>
      <c r="DSG239" s="1114"/>
      <c r="DSH239" s="1114"/>
      <c r="DSI239" s="1114"/>
      <c r="DSJ239" s="1114"/>
      <c r="DSK239" s="1114"/>
      <c r="DSL239" s="1114"/>
      <c r="DSM239" s="1114"/>
      <c r="DSN239" s="1114"/>
      <c r="DSO239" s="1114"/>
      <c r="DSP239" s="1114"/>
      <c r="DSQ239" s="1114"/>
      <c r="DSR239" s="1114"/>
      <c r="DSS239" s="1114"/>
      <c r="DST239" s="1114"/>
      <c r="DSU239" s="1114"/>
      <c r="DSV239" s="1114"/>
      <c r="DSW239" s="1114"/>
      <c r="DSX239" s="1114"/>
      <c r="DSY239" s="1114"/>
      <c r="DSZ239" s="1114"/>
      <c r="DTA239" s="1114"/>
      <c r="DTB239" s="1114"/>
      <c r="DTC239" s="1114"/>
      <c r="DTD239" s="1114"/>
      <c r="DTE239" s="1114"/>
      <c r="DTF239" s="1114"/>
      <c r="DTG239" s="1114"/>
      <c r="DTH239" s="1114"/>
      <c r="DTI239" s="1114"/>
      <c r="DTJ239" s="1114"/>
      <c r="DTK239" s="1114"/>
      <c r="DTL239" s="1114"/>
      <c r="DTM239" s="1114"/>
      <c r="DTN239" s="1114"/>
      <c r="DTO239" s="1114"/>
      <c r="DTP239" s="1114"/>
      <c r="DTQ239" s="1114"/>
      <c r="DTR239" s="1114"/>
      <c r="DTS239" s="1114"/>
      <c r="DTT239" s="1114"/>
      <c r="DTU239" s="1114"/>
      <c r="DTV239" s="1114"/>
      <c r="DTW239" s="1114"/>
      <c r="DTX239" s="1114"/>
      <c r="DTY239" s="1114"/>
      <c r="DTZ239" s="1114"/>
      <c r="DUA239" s="1114"/>
      <c r="DUB239" s="1114"/>
      <c r="DUC239" s="1114"/>
      <c r="DUD239" s="1114"/>
      <c r="DUE239" s="1114"/>
      <c r="DUF239" s="1114"/>
      <c r="DUG239" s="1114"/>
      <c r="DUH239" s="1114"/>
      <c r="DUI239" s="1114"/>
      <c r="DUJ239" s="1114"/>
      <c r="DUK239" s="1114"/>
      <c r="DUL239" s="1114"/>
      <c r="DUM239" s="1114"/>
      <c r="DUN239" s="1114"/>
      <c r="DUO239" s="1114"/>
      <c r="DUP239" s="1114"/>
      <c r="DUQ239" s="1114"/>
      <c r="DUR239" s="1114"/>
      <c r="DUS239" s="1114"/>
      <c r="DUT239" s="1114"/>
      <c r="DUU239" s="1114"/>
      <c r="DUV239" s="1114"/>
      <c r="DUW239" s="1114"/>
      <c r="DUX239" s="1114"/>
      <c r="DUY239" s="1114"/>
      <c r="DUZ239" s="1114"/>
      <c r="DVA239" s="1114"/>
      <c r="DVB239" s="1114"/>
      <c r="DVC239" s="1114"/>
      <c r="DVD239" s="1114"/>
      <c r="DVE239" s="1114"/>
      <c r="DVF239" s="1114"/>
      <c r="DVG239" s="1114"/>
      <c r="DVH239" s="1114"/>
      <c r="DVI239" s="1114"/>
      <c r="DVJ239" s="1114"/>
      <c r="DVK239" s="1114"/>
      <c r="DVL239" s="1114"/>
      <c r="DVM239" s="1114"/>
      <c r="DVN239" s="1114"/>
      <c r="DVO239" s="1114"/>
      <c r="DVP239" s="1114"/>
      <c r="DVQ239" s="1114"/>
      <c r="DVR239" s="1114"/>
      <c r="DVS239" s="1114"/>
      <c r="DVT239" s="1114"/>
      <c r="DVU239" s="1114"/>
      <c r="DVV239" s="1114"/>
      <c r="DVW239" s="1114"/>
      <c r="DVX239" s="1114"/>
      <c r="DVY239" s="1114"/>
      <c r="DVZ239" s="1114"/>
      <c r="DWA239" s="1114"/>
      <c r="DWB239" s="1114"/>
      <c r="DWC239" s="1114"/>
      <c r="DWD239" s="1114"/>
      <c r="DWE239" s="1114"/>
      <c r="DWF239" s="1114"/>
      <c r="DWG239" s="1114"/>
      <c r="DWH239" s="1114"/>
      <c r="DWI239" s="1114"/>
      <c r="DWJ239" s="1114"/>
      <c r="DWK239" s="1114"/>
      <c r="DWL239" s="1114"/>
      <c r="DWM239" s="1114"/>
      <c r="DWN239" s="1114"/>
      <c r="DWO239" s="1114"/>
      <c r="DWP239" s="1114"/>
      <c r="DWQ239" s="1114"/>
      <c r="DWR239" s="1114"/>
      <c r="DWS239" s="1114"/>
      <c r="DWT239" s="1114"/>
      <c r="DWU239" s="1114"/>
      <c r="DWV239" s="1114"/>
      <c r="DWW239" s="1114"/>
      <c r="DWX239" s="1114"/>
      <c r="DWY239" s="1114"/>
      <c r="DWZ239" s="1114"/>
      <c r="DXA239" s="1114"/>
      <c r="DXB239" s="1114"/>
      <c r="DXC239" s="1114"/>
      <c r="DXD239" s="1114"/>
      <c r="DXE239" s="1114"/>
      <c r="DXF239" s="1114"/>
      <c r="DXG239" s="1114"/>
      <c r="DXH239" s="1114"/>
      <c r="DXI239" s="1114"/>
      <c r="DXJ239" s="1114"/>
      <c r="DXK239" s="1114"/>
      <c r="DXL239" s="1114"/>
      <c r="DXM239" s="1114"/>
      <c r="DXN239" s="1114"/>
      <c r="DXO239" s="1114"/>
      <c r="DXP239" s="1114"/>
      <c r="DXQ239" s="1114"/>
      <c r="DXR239" s="1114"/>
      <c r="DXS239" s="1114"/>
      <c r="DXT239" s="1114"/>
      <c r="DXU239" s="1114"/>
      <c r="DXV239" s="1114"/>
      <c r="DXW239" s="1114"/>
      <c r="DXX239" s="1114"/>
      <c r="DXY239" s="1114"/>
      <c r="DXZ239" s="1114"/>
      <c r="DYA239" s="1114"/>
      <c r="DYB239" s="1114"/>
      <c r="DYC239" s="1114"/>
      <c r="DYD239" s="1114"/>
      <c r="DYE239" s="1114"/>
      <c r="DYF239" s="1114"/>
      <c r="DYG239" s="1114"/>
      <c r="DYH239" s="1114"/>
      <c r="DYI239" s="1114"/>
      <c r="DYJ239" s="1114"/>
      <c r="DYK239" s="1114"/>
      <c r="DYL239" s="1114"/>
      <c r="DYM239" s="1114"/>
      <c r="DYN239" s="1114"/>
      <c r="DYO239" s="1114"/>
      <c r="DYP239" s="1114"/>
      <c r="DYQ239" s="1114"/>
      <c r="DYR239" s="1114"/>
      <c r="DYS239" s="1114"/>
      <c r="DYT239" s="1114"/>
      <c r="DYU239" s="1114"/>
      <c r="DYV239" s="1114"/>
      <c r="DYW239" s="1114"/>
      <c r="DYX239" s="1114"/>
      <c r="DYY239" s="1114"/>
      <c r="DYZ239" s="1114"/>
      <c r="DZA239" s="1114"/>
      <c r="DZB239" s="1114"/>
      <c r="DZC239" s="1114"/>
      <c r="DZD239" s="1114"/>
      <c r="DZE239" s="1114"/>
      <c r="DZF239" s="1114"/>
      <c r="DZG239" s="1114"/>
      <c r="DZH239" s="1114"/>
      <c r="DZI239" s="1114"/>
      <c r="DZJ239" s="1114"/>
      <c r="DZK239" s="1114"/>
      <c r="DZL239" s="1114"/>
      <c r="DZM239" s="1114"/>
      <c r="DZN239" s="1114"/>
      <c r="DZO239" s="1114"/>
      <c r="DZP239" s="1114"/>
      <c r="DZQ239" s="1114"/>
      <c r="DZR239" s="1114"/>
      <c r="DZS239" s="1114"/>
      <c r="DZT239" s="1114"/>
      <c r="DZU239" s="1114"/>
      <c r="DZV239" s="1114"/>
      <c r="DZW239" s="1114"/>
      <c r="DZX239" s="1114"/>
      <c r="DZY239" s="1114"/>
      <c r="DZZ239" s="1114"/>
      <c r="EAA239" s="1114"/>
      <c r="EAB239" s="1114"/>
      <c r="EAC239" s="1114"/>
      <c r="EAD239" s="1114"/>
      <c r="EAE239" s="1114"/>
      <c r="EAF239" s="1114"/>
      <c r="EAG239" s="1114"/>
      <c r="EAH239" s="1114"/>
      <c r="EAI239" s="1114"/>
      <c r="EAJ239" s="1114"/>
      <c r="EAK239" s="1114"/>
      <c r="EAL239" s="1114"/>
      <c r="EAM239" s="1114"/>
      <c r="EAN239" s="1114"/>
      <c r="EAO239" s="1114"/>
      <c r="EAP239" s="1114"/>
      <c r="EAQ239" s="1114"/>
      <c r="EAR239" s="1114"/>
      <c r="EAS239" s="1114"/>
      <c r="EAT239" s="1114"/>
      <c r="EAU239" s="1114"/>
      <c r="EAV239" s="1114"/>
      <c r="EAW239" s="1114"/>
      <c r="EAX239" s="1114"/>
      <c r="EAY239" s="1114"/>
      <c r="EAZ239" s="1114"/>
      <c r="EBA239" s="1114"/>
      <c r="EBB239" s="1114"/>
      <c r="EBC239" s="1114"/>
      <c r="EBD239" s="1114"/>
      <c r="EBE239" s="1114"/>
      <c r="EBF239" s="1114"/>
      <c r="EBG239" s="1114"/>
      <c r="EBH239" s="1114"/>
      <c r="EBI239" s="1114"/>
      <c r="EBJ239" s="1114"/>
      <c r="EBK239" s="1114"/>
      <c r="EBL239" s="1114"/>
      <c r="EBM239" s="1114"/>
      <c r="EBN239" s="1114"/>
      <c r="EBO239" s="1114"/>
      <c r="EBP239" s="1114"/>
      <c r="EBQ239" s="1114"/>
      <c r="EBR239" s="1114"/>
      <c r="EBS239" s="1114"/>
      <c r="EBT239" s="1114"/>
      <c r="EBU239" s="1114"/>
      <c r="EBV239" s="1114"/>
      <c r="EBW239" s="1114"/>
      <c r="EBX239" s="1114"/>
      <c r="EBY239" s="1114"/>
      <c r="EBZ239" s="1114"/>
      <c r="ECA239" s="1114"/>
      <c r="ECB239" s="1114"/>
      <c r="ECC239" s="1114"/>
      <c r="ECD239" s="1114"/>
      <c r="ECE239" s="1114"/>
      <c r="ECF239" s="1114"/>
      <c r="ECG239" s="1114"/>
      <c r="ECH239" s="1114"/>
      <c r="ECI239" s="1114"/>
      <c r="ECJ239" s="1114"/>
      <c r="ECK239" s="1114"/>
      <c r="ECL239" s="1114"/>
      <c r="ECM239" s="1114"/>
      <c r="ECN239" s="1114"/>
      <c r="ECO239" s="1114"/>
      <c r="ECP239" s="1114"/>
      <c r="ECQ239" s="1114"/>
      <c r="ECR239" s="1114"/>
      <c r="ECS239" s="1114"/>
      <c r="ECT239" s="1114"/>
      <c r="ECU239" s="1114"/>
      <c r="ECV239" s="1114"/>
      <c r="ECW239" s="1114"/>
      <c r="ECX239" s="1114"/>
      <c r="ECY239" s="1114"/>
      <c r="ECZ239" s="1114"/>
      <c r="EDA239" s="1114"/>
      <c r="EDB239" s="1114"/>
      <c r="EDC239" s="1114"/>
      <c r="EDD239" s="1114"/>
      <c r="EDE239" s="1114"/>
      <c r="EDF239" s="1114"/>
      <c r="EDG239" s="1114"/>
      <c r="EDH239" s="1114"/>
      <c r="EDI239" s="1114"/>
      <c r="EDJ239" s="1114"/>
      <c r="EDK239" s="1114"/>
      <c r="EDL239" s="1114"/>
      <c r="EDM239" s="1114"/>
      <c r="EDN239" s="1114"/>
      <c r="EDO239" s="1114"/>
      <c r="EDP239" s="1114"/>
      <c r="EDQ239" s="1114"/>
      <c r="EDR239" s="1114"/>
      <c r="EDS239" s="1114"/>
      <c r="EDT239" s="1114"/>
      <c r="EDU239" s="1114"/>
      <c r="EDV239" s="1114"/>
      <c r="EDW239" s="1114"/>
      <c r="EDX239" s="1114"/>
      <c r="EDY239" s="1114"/>
      <c r="EDZ239" s="1114"/>
      <c r="EEA239" s="1114"/>
      <c r="EEB239" s="1114"/>
      <c r="EEC239" s="1114"/>
      <c r="EED239" s="1114"/>
      <c r="EEE239" s="1114"/>
      <c r="EEF239" s="1114"/>
      <c r="EEG239" s="1114"/>
      <c r="EEH239" s="1114"/>
      <c r="EEI239" s="1114"/>
      <c r="EEJ239" s="1114"/>
      <c r="EEK239" s="1114"/>
      <c r="EEL239" s="1114"/>
      <c r="EEM239" s="1114"/>
      <c r="EEN239" s="1114"/>
      <c r="EEO239" s="1114"/>
      <c r="EEP239" s="1114"/>
      <c r="EEQ239" s="1114"/>
      <c r="EER239" s="1114"/>
      <c r="EES239" s="1114"/>
      <c r="EET239" s="1114"/>
      <c r="EEU239" s="1114"/>
      <c r="EEV239" s="1114"/>
      <c r="EEW239" s="1114"/>
      <c r="EEX239" s="1114"/>
      <c r="EEY239" s="1114"/>
      <c r="EEZ239" s="1114"/>
      <c r="EFA239" s="1114"/>
      <c r="EFB239" s="1114"/>
      <c r="EFC239" s="1114"/>
      <c r="EFD239" s="1114"/>
      <c r="EFE239" s="1114"/>
      <c r="EFF239" s="1114"/>
      <c r="EFG239" s="1114"/>
      <c r="EFH239" s="1114"/>
      <c r="EFI239" s="1114"/>
      <c r="EFJ239" s="1114"/>
      <c r="EFK239" s="1114"/>
      <c r="EFL239" s="1114"/>
      <c r="EFM239" s="1114"/>
      <c r="EFN239" s="1114"/>
      <c r="EFO239" s="1114"/>
      <c r="EFP239" s="1114"/>
      <c r="EFQ239" s="1114"/>
      <c r="EFR239" s="1114"/>
      <c r="EFS239" s="1114"/>
      <c r="EFT239" s="1114"/>
      <c r="EFU239" s="1114"/>
      <c r="EFV239" s="1114"/>
      <c r="EFW239" s="1114"/>
      <c r="EFX239" s="1114"/>
      <c r="EFY239" s="1114"/>
      <c r="EFZ239" s="1114"/>
      <c r="EGA239" s="1114"/>
      <c r="EGB239" s="1114"/>
      <c r="EGC239" s="1114"/>
      <c r="EGD239" s="1114"/>
      <c r="EGE239" s="1114"/>
      <c r="EGF239" s="1114"/>
      <c r="EGG239" s="1114"/>
      <c r="EGH239" s="1114"/>
      <c r="EGI239" s="1114"/>
      <c r="EGJ239" s="1114"/>
      <c r="EGK239" s="1114"/>
      <c r="EGL239" s="1114"/>
      <c r="EGM239" s="1114"/>
      <c r="EGN239" s="1114"/>
      <c r="EGO239" s="1114"/>
      <c r="EGP239" s="1114"/>
      <c r="EGQ239" s="1114"/>
      <c r="EGR239" s="1114"/>
      <c r="EGS239" s="1114"/>
      <c r="EGT239" s="1114"/>
      <c r="EGU239" s="1114"/>
      <c r="EGV239" s="1114"/>
      <c r="EGW239" s="1114"/>
      <c r="EGX239" s="1114"/>
      <c r="EGY239" s="1114"/>
      <c r="EGZ239" s="1114"/>
      <c r="EHA239" s="1114"/>
      <c r="EHB239" s="1114"/>
      <c r="EHC239" s="1114"/>
      <c r="EHD239" s="1114"/>
      <c r="EHE239" s="1114"/>
      <c r="EHF239" s="1114"/>
      <c r="EHG239" s="1114"/>
      <c r="EHH239" s="1114"/>
      <c r="EHI239" s="1114"/>
      <c r="EHJ239" s="1114"/>
      <c r="EHK239" s="1114"/>
      <c r="EHL239" s="1114"/>
      <c r="EHM239" s="1114"/>
      <c r="EHN239" s="1114"/>
      <c r="EHO239" s="1114"/>
      <c r="EHP239" s="1114"/>
      <c r="EHQ239" s="1114"/>
      <c r="EHR239" s="1114"/>
      <c r="EHS239" s="1114"/>
      <c r="EHT239" s="1114"/>
      <c r="EHU239" s="1114"/>
      <c r="EHV239" s="1114"/>
      <c r="EHW239" s="1114"/>
      <c r="EHX239" s="1114"/>
      <c r="EHY239" s="1114"/>
      <c r="EHZ239" s="1114"/>
      <c r="EIA239" s="1114"/>
      <c r="EIB239" s="1114"/>
      <c r="EIC239" s="1114"/>
      <c r="EID239" s="1114"/>
      <c r="EIE239" s="1114"/>
      <c r="EIF239" s="1114"/>
      <c r="EIG239" s="1114"/>
      <c r="EIH239" s="1114"/>
      <c r="EII239" s="1114"/>
      <c r="EIJ239" s="1114"/>
      <c r="EIK239" s="1114"/>
      <c r="EIL239" s="1114"/>
      <c r="EIM239" s="1114"/>
      <c r="EIN239" s="1114"/>
      <c r="EIO239" s="1114"/>
      <c r="EIP239" s="1114"/>
      <c r="EIQ239" s="1114"/>
      <c r="EIR239" s="1114"/>
      <c r="EIS239" s="1114"/>
      <c r="EIT239" s="1114"/>
      <c r="EIU239" s="1114"/>
      <c r="EIV239" s="1114"/>
      <c r="EIW239" s="1114"/>
      <c r="EIX239" s="1114"/>
      <c r="EIY239" s="1114"/>
      <c r="EIZ239" s="1114"/>
      <c r="EJA239" s="1114"/>
      <c r="EJB239" s="1114"/>
      <c r="EJC239" s="1114"/>
      <c r="EJD239" s="1114"/>
      <c r="EJE239" s="1114"/>
      <c r="EJF239" s="1114"/>
      <c r="EJG239" s="1114"/>
      <c r="EJH239" s="1114"/>
      <c r="EJI239" s="1114"/>
      <c r="EJJ239" s="1114"/>
      <c r="EJK239" s="1114"/>
      <c r="EJL239" s="1114"/>
      <c r="EJM239" s="1114"/>
      <c r="EJN239" s="1114"/>
      <c r="EJO239" s="1114"/>
      <c r="EJP239" s="1114"/>
      <c r="EJQ239" s="1114"/>
      <c r="EJR239" s="1114"/>
      <c r="EJS239" s="1114"/>
      <c r="EJT239" s="1114"/>
      <c r="EJU239" s="1114"/>
      <c r="EJV239" s="1114"/>
      <c r="EJW239" s="1114"/>
      <c r="EJX239" s="1114"/>
      <c r="EJY239" s="1114"/>
      <c r="EJZ239" s="1114"/>
      <c r="EKA239" s="1114"/>
      <c r="EKB239" s="1114"/>
      <c r="EKC239" s="1114"/>
      <c r="EKD239" s="1114"/>
      <c r="EKE239" s="1114"/>
      <c r="EKF239" s="1114"/>
      <c r="EKG239" s="1114"/>
      <c r="EKH239" s="1114"/>
      <c r="EKI239" s="1114"/>
      <c r="EKJ239" s="1114"/>
      <c r="EKK239" s="1114"/>
      <c r="EKL239" s="1114"/>
      <c r="EKM239" s="1114"/>
      <c r="EKN239" s="1114"/>
      <c r="EKO239" s="1114"/>
      <c r="EKP239" s="1114"/>
      <c r="EKQ239" s="1114"/>
      <c r="EKR239" s="1114"/>
      <c r="EKS239" s="1114"/>
      <c r="EKT239" s="1114"/>
      <c r="EKU239" s="1114"/>
      <c r="EKV239" s="1114"/>
      <c r="EKW239" s="1114"/>
      <c r="EKX239" s="1114"/>
      <c r="EKY239" s="1114"/>
      <c r="EKZ239" s="1114"/>
      <c r="ELA239" s="1114"/>
      <c r="ELB239" s="1114"/>
      <c r="ELC239" s="1114"/>
      <c r="ELD239" s="1114"/>
      <c r="ELE239" s="1114"/>
      <c r="ELF239" s="1114"/>
      <c r="ELG239" s="1114"/>
      <c r="ELH239" s="1114"/>
      <c r="ELI239" s="1114"/>
      <c r="ELJ239" s="1114"/>
      <c r="ELK239" s="1114"/>
      <c r="ELL239" s="1114"/>
      <c r="ELM239" s="1114"/>
      <c r="ELN239" s="1114"/>
      <c r="ELO239" s="1114"/>
      <c r="ELP239" s="1114"/>
      <c r="ELQ239" s="1114"/>
      <c r="ELR239" s="1114"/>
      <c r="ELS239" s="1114"/>
      <c r="ELT239" s="1114"/>
      <c r="ELU239" s="1114"/>
      <c r="ELV239" s="1114"/>
      <c r="ELW239" s="1114"/>
      <c r="ELX239" s="1114"/>
      <c r="ELY239" s="1114"/>
      <c r="ELZ239" s="1114"/>
      <c r="EMA239" s="1114"/>
      <c r="EMB239" s="1114"/>
      <c r="EMC239" s="1114"/>
      <c r="EMD239" s="1114"/>
      <c r="EME239" s="1114"/>
      <c r="EMF239" s="1114"/>
      <c r="EMG239" s="1114"/>
      <c r="EMH239" s="1114"/>
      <c r="EMI239" s="1114"/>
      <c r="EMJ239" s="1114"/>
      <c r="EMK239" s="1114"/>
      <c r="EML239" s="1114"/>
      <c r="EMM239" s="1114"/>
      <c r="EMN239" s="1114"/>
      <c r="EMO239" s="1114"/>
      <c r="EMP239" s="1114"/>
      <c r="EMQ239" s="1114"/>
      <c r="EMR239" s="1114"/>
      <c r="EMS239" s="1114"/>
      <c r="EMT239" s="1114"/>
      <c r="EMU239" s="1114"/>
      <c r="EMV239" s="1114"/>
      <c r="EMW239" s="1114"/>
      <c r="EMX239" s="1114"/>
      <c r="EMY239" s="1114"/>
      <c r="EMZ239" s="1114"/>
      <c r="ENA239" s="1114"/>
      <c r="ENB239" s="1114"/>
      <c r="ENC239" s="1114"/>
      <c r="END239" s="1114"/>
      <c r="ENE239" s="1114"/>
      <c r="ENF239" s="1114"/>
      <c r="ENG239" s="1114"/>
      <c r="ENH239" s="1114"/>
      <c r="ENI239" s="1114"/>
      <c r="ENJ239" s="1114"/>
      <c r="ENK239" s="1114"/>
      <c r="ENL239" s="1114"/>
      <c r="ENM239" s="1114"/>
      <c r="ENN239" s="1114"/>
      <c r="ENO239" s="1114"/>
      <c r="ENP239" s="1114"/>
      <c r="ENQ239" s="1114"/>
      <c r="ENR239" s="1114"/>
      <c r="ENS239" s="1114"/>
      <c r="ENT239" s="1114"/>
      <c r="ENU239" s="1114"/>
      <c r="ENV239" s="1114"/>
      <c r="ENW239" s="1114"/>
      <c r="ENX239" s="1114"/>
      <c r="ENY239" s="1114"/>
      <c r="ENZ239" s="1114"/>
      <c r="EOA239" s="1114"/>
      <c r="EOB239" s="1114"/>
      <c r="EOC239" s="1114"/>
      <c r="EOD239" s="1114"/>
      <c r="EOE239" s="1114"/>
      <c r="EOF239" s="1114"/>
      <c r="EOG239" s="1114"/>
      <c r="EOH239" s="1114"/>
      <c r="EOI239" s="1114"/>
      <c r="EOJ239" s="1114"/>
      <c r="EOK239" s="1114"/>
      <c r="EOL239" s="1114"/>
      <c r="EOM239" s="1114"/>
      <c r="EON239" s="1114"/>
      <c r="EOO239" s="1114"/>
      <c r="EOP239" s="1114"/>
      <c r="EOQ239" s="1114"/>
      <c r="EOR239" s="1114"/>
      <c r="EOS239" s="1114"/>
      <c r="EOT239" s="1114"/>
      <c r="EOU239" s="1114"/>
      <c r="EOV239" s="1114"/>
      <c r="EOW239" s="1114"/>
      <c r="EOX239" s="1114"/>
      <c r="EOY239" s="1114"/>
      <c r="EOZ239" s="1114"/>
      <c r="EPA239" s="1114"/>
      <c r="EPB239" s="1114"/>
      <c r="EPC239" s="1114"/>
      <c r="EPD239" s="1114"/>
      <c r="EPE239" s="1114"/>
      <c r="EPF239" s="1114"/>
      <c r="EPG239" s="1114"/>
      <c r="EPH239" s="1114"/>
      <c r="EPI239" s="1114"/>
      <c r="EPJ239" s="1114"/>
      <c r="EPK239" s="1114"/>
      <c r="EPL239" s="1114"/>
      <c r="EPM239" s="1114"/>
      <c r="EPN239" s="1114"/>
      <c r="EPO239" s="1114"/>
      <c r="EPP239" s="1114"/>
      <c r="EPQ239" s="1114"/>
      <c r="EPR239" s="1114"/>
      <c r="EPS239" s="1114"/>
      <c r="EPT239" s="1114"/>
      <c r="EPU239" s="1114"/>
      <c r="EPV239" s="1114"/>
      <c r="EPW239" s="1114"/>
      <c r="EPX239" s="1114"/>
      <c r="EPY239" s="1114"/>
      <c r="EPZ239" s="1114"/>
      <c r="EQA239" s="1114"/>
      <c r="EQB239" s="1114"/>
      <c r="EQC239" s="1114"/>
      <c r="EQD239" s="1114"/>
      <c r="EQE239" s="1114"/>
      <c r="EQF239" s="1114"/>
      <c r="EQG239" s="1114"/>
      <c r="EQH239" s="1114"/>
      <c r="EQI239" s="1114"/>
      <c r="EQJ239" s="1114"/>
      <c r="EQK239" s="1114"/>
      <c r="EQL239" s="1114"/>
      <c r="EQM239" s="1114"/>
      <c r="EQN239" s="1114"/>
      <c r="EQO239" s="1114"/>
      <c r="EQP239" s="1114"/>
      <c r="EQQ239" s="1114"/>
      <c r="EQR239" s="1114"/>
      <c r="EQS239" s="1114"/>
      <c r="EQT239" s="1114"/>
      <c r="EQU239" s="1114"/>
      <c r="EQV239" s="1114"/>
      <c r="EQW239" s="1114"/>
      <c r="EQX239" s="1114"/>
      <c r="EQY239" s="1114"/>
      <c r="EQZ239" s="1114"/>
      <c r="ERA239" s="1114"/>
      <c r="ERB239" s="1114"/>
      <c r="ERC239" s="1114"/>
      <c r="ERD239" s="1114"/>
      <c r="ERE239" s="1114"/>
      <c r="ERF239" s="1114"/>
      <c r="ERG239" s="1114"/>
      <c r="ERH239" s="1114"/>
      <c r="ERI239" s="1114"/>
      <c r="ERJ239" s="1114"/>
      <c r="ERK239" s="1114"/>
      <c r="ERL239" s="1114"/>
      <c r="ERM239" s="1114"/>
      <c r="ERN239" s="1114"/>
      <c r="ERO239" s="1114"/>
      <c r="ERP239" s="1114"/>
      <c r="ERQ239" s="1114"/>
      <c r="ERR239" s="1114"/>
      <c r="ERS239" s="1114"/>
      <c r="ERT239" s="1114"/>
      <c r="ERU239" s="1114"/>
      <c r="ERV239" s="1114"/>
      <c r="ERW239" s="1114"/>
      <c r="ERX239" s="1114"/>
      <c r="ERY239" s="1114"/>
      <c r="ERZ239" s="1114"/>
      <c r="ESA239" s="1114"/>
      <c r="ESB239" s="1114"/>
      <c r="ESC239" s="1114"/>
      <c r="ESD239" s="1114"/>
      <c r="ESE239" s="1114"/>
      <c r="ESF239" s="1114"/>
      <c r="ESG239" s="1114"/>
      <c r="ESH239" s="1114"/>
      <c r="ESI239" s="1114"/>
      <c r="ESJ239" s="1114"/>
      <c r="ESK239" s="1114"/>
      <c r="ESL239" s="1114"/>
      <c r="ESM239" s="1114"/>
      <c r="ESN239" s="1114"/>
      <c r="ESO239" s="1114"/>
      <c r="ESP239" s="1114"/>
      <c r="ESQ239" s="1114"/>
      <c r="ESR239" s="1114"/>
      <c r="ESS239" s="1114"/>
      <c r="EST239" s="1114"/>
      <c r="ESU239" s="1114"/>
      <c r="ESV239" s="1114"/>
      <c r="ESW239" s="1114"/>
      <c r="ESX239" s="1114"/>
      <c r="ESY239" s="1114"/>
      <c r="ESZ239" s="1114"/>
      <c r="ETA239" s="1114"/>
      <c r="ETB239" s="1114"/>
      <c r="ETC239" s="1114"/>
      <c r="ETD239" s="1114"/>
      <c r="ETE239" s="1114"/>
      <c r="ETF239" s="1114"/>
      <c r="ETG239" s="1114"/>
      <c r="ETH239" s="1114"/>
      <c r="ETI239" s="1114"/>
      <c r="ETJ239" s="1114"/>
      <c r="ETK239" s="1114"/>
      <c r="ETL239" s="1114"/>
      <c r="ETM239" s="1114"/>
      <c r="ETN239" s="1114"/>
      <c r="ETO239" s="1114"/>
      <c r="ETP239" s="1114"/>
      <c r="ETQ239" s="1114"/>
      <c r="ETR239" s="1114"/>
      <c r="ETS239" s="1114"/>
      <c r="ETT239" s="1114"/>
      <c r="ETU239" s="1114"/>
      <c r="ETV239" s="1114"/>
      <c r="ETW239" s="1114"/>
      <c r="ETX239" s="1114"/>
      <c r="ETY239" s="1114"/>
      <c r="ETZ239" s="1114"/>
      <c r="EUA239" s="1114"/>
      <c r="EUB239" s="1114"/>
      <c r="EUC239" s="1114"/>
      <c r="EUD239" s="1114"/>
      <c r="EUE239" s="1114"/>
      <c r="EUF239" s="1114"/>
      <c r="EUG239" s="1114"/>
      <c r="EUH239" s="1114"/>
      <c r="EUI239" s="1114"/>
      <c r="EUJ239" s="1114"/>
      <c r="EUK239" s="1114"/>
      <c r="EUL239" s="1114"/>
      <c r="EUM239" s="1114"/>
      <c r="EUN239" s="1114"/>
      <c r="EUO239" s="1114"/>
      <c r="EUP239" s="1114"/>
      <c r="EUQ239" s="1114"/>
      <c r="EUR239" s="1114"/>
      <c r="EUS239" s="1114"/>
      <c r="EUT239" s="1114"/>
      <c r="EUU239" s="1114"/>
      <c r="EUV239" s="1114"/>
      <c r="EUW239" s="1114"/>
      <c r="EUX239" s="1114"/>
      <c r="EUY239" s="1114"/>
      <c r="EUZ239" s="1114"/>
      <c r="EVA239" s="1114"/>
      <c r="EVB239" s="1114"/>
      <c r="EVC239" s="1114"/>
      <c r="EVD239" s="1114"/>
      <c r="EVE239" s="1114"/>
      <c r="EVF239" s="1114"/>
      <c r="EVG239" s="1114"/>
      <c r="EVH239" s="1114"/>
      <c r="EVI239" s="1114"/>
      <c r="EVJ239" s="1114"/>
      <c r="EVK239" s="1114"/>
      <c r="EVL239" s="1114"/>
      <c r="EVM239" s="1114"/>
      <c r="EVN239" s="1114"/>
      <c r="EVO239" s="1114"/>
      <c r="EVP239" s="1114"/>
      <c r="EVQ239" s="1114"/>
      <c r="EVR239" s="1114"/>
      <c r="EVS239" s="1114"/>
      <c r="EVT239" s="1114"/>
      <c r="EVU239" s="1114"/>
      <c r="EVV239" s="1114"/>
      <c r="EVW239" s="1114"/>
      <c r="EVX239" s="1114"/>
      <c r="EVY239" s="1114"/>
      <c r="EVZ239" s="1114"/>
      <c r="EWA239" s="1114"/>
      <c r="EWB239" s="1114"/>
      <c r="EWC239" s="1114"/>
      <c r="EWD239" s="1114"/>
      <c r="EWE239" s="1114"/>
      <c r="EWF239" s="1114"/>
      <c r="EWG239" s="1114"/>
      <c r="EWH239" s="1114"/>
      <c r="EWI239" s="1114"/>
      <c r="EWJ239" s="1114"/>
      <c r="EWK239" s="1114"/>
      <c r="EWL239" s="1114"/>
      <c r="EWM239" s="1114"/>
      <c r="EWN239" s="1114"/>
      <c r="EWO239" s="1114"/>
      <c r="EWP239" s="1114"/>
      <c r="EWQ239" s="1114"/>
      <c r="EWR239" s="1114"/>
      <c r="EWS239" s="1114"/>
      <c r="EWT239" s="1114"/>
      <c r="EWU239" s="1114"/>
      <c r="EWV239" s="1114"/>
      <c r="EWW239" s="1114"/>
      <c r="EWX239" s="1114"/>
      <c r="EWY239" s="1114"/>
      <c r="EWZ239" s="1114"/>
      <c r="EXA239" s="1114"/>
      <c r="EXB239" s="1114"/>
      <c r="EXC239" s="1114"/>
      <c r="EXD239" s="1114"/>
      <c r="EXE239" s="1114"/>
      <c r="EXF239" s="1114"/>
      <c r="EXG239" s="1114"/>
      <c r="EXH239" s="1114"/>
      <c r="EXI239" s="1114"/>
      <c r="EXJ239" s="1114"/>
      <c r="EXK239" s="1114"/>
      <c r="EXL239" s="1114"/>
      <c r="EXM239" s="1114"/>
      <c r="EXN239" s="1114"/>
      <c r="EXO239" s="1114"/>
      <c r="EXP239" s="1114"/>
      <c r="EXQ239" s="1114"/>
      <c r="EXR239" s="1114"/>
      <c r="EXS239" s="1114"/>
      <c r="EXT239" s="1114"/>
      <c r="EXU239" s="1114"/>
      <c r="EXV239" s="1114"/>
      <c r="EXW239" s="1114"/>
      <c r="EXX239" s="1114"/>
      <c r="EXY239" s="1114"/>
      <c r="EXZ239" s="1114"/>
      <c r="EYA239" s="1114"/>
      <c r="EYB239" s="1114"/>
      <c r="EYC239" s="1114"/>
      <c r="EYD239" s="1114"/>
      <c r="EYE239" s="1114"/>
      <c r="EYF239" s="1114"/>
      <c r="EYG239" s="1114"/>
      <c r="EYH239" s="1114"/>
      <c r="EYI239" s="1114"/>
      <c r="EYJ239" s="1114"/>
      <c r="EYK239" s="1114"/>
      <c r="EYL239" s="1114"/>
      <c r="EYM239" s="1114"/>
      <c r="EYN239" s="1114"/>
      <c r="EYO239" s="1114"/>
      <c r="EYP239" s="1114"/>
      <c r="EYQ239" s="1114"/>
      <c r="EYR239" s="1114"/>
      <c r="EYS239" s="1114"/>
      <c r="EYT239" s="1114"/>
      <c r="EYU239" s="1114"/>
      <c r="EYV239" s="1114"/>
      <c r="EYW239" s="1114"/>
      <c r="EYX239" s="1114"/>
      <c r="EYY239" s="1114"/>
      <c r="EYZ239" s="1114"/>
      <c r="EZA239" s="1114"/>
      <c r="EZB239" s="1114"/>
      <c r="EZC239" s="1114"/>
      <c r="EZD239" s="1114"/>
      <c r="EZE239" s="1114"/>
      <c r="EZF239" s="1114"/>
      <c r="EZG239" s="1114"/>
      <c r="EZH239" s="1114"/>
      <c r="EZI239" s="1114"/>
      <c r="EZJ239" s="1114"/>
      <c r="EZK239" s="1114"/>
      <c r="EZL239" s="1114"/>
      <c r="EZM239" s="1114"/>
      <c r="EZN239" s="1114"/>
      <c r="EZO239" s="1114"/>
      <c r="EZP239" s="1114"/>
      <c r="EZQ239" s="1114"/>
      <c r="EZR239" s="1114"/>
      <c r="EZS239" s="1114"/>
      <c r="EZT239" s="1114"/>
      <c r="EZU239" s="1114"/>
      <c r="EZV239" s="1114"/>
      <c r="EZW239" s="1114"/>
      <c r="EZX239" s="1114"/>
      <c r="EZY239" s="1114"/>
      <c r="EZZ239" s="1114"/>
      <c r="FAA239" s="1114"/>
      <c r="FAB239" s="1114"/>
      <c r="FAC239" s="1114"/>
      <c r="FAD239" s="1114"/>
      <c r="FAE239" s="1114"/>
      <c r="FAF239" s="1114"/>
      <c r="FAG239" s="1114"/>
      <c r="FAH239" s="1114"/>
      <c r="FAI239" s="1114"/>
      <c r="FAJ239" s="1114"/>
      <c r="FAK239" s="1114"/>
      <c r="FAL239" s="1114"/>
      <c r="FAM239" s="1114"/>
      <c r="FAN239" s="1114"/>
      <c r="FAO239" s="1114"/>
      <c r="FAP239" s="1114"/>
      <c r="FAQ239" s="1114"/>
      <c r="FAR239" s="1114"/>
      <c r="FAS239" s="1114"/>
      <c r="FAT239" s="1114"/>
      <c r="FAU239" s="1114"/>
      <c r="FAV239" s="1114"/>
      <c r="FAW239" s="1114"/>
      <c r="FAX239" s="1114"/>
      <c r="FAY239" s="1114"/>
      <c r="FAZ239" s="1114"/>
      <c r="FBA239" s="1114"/>
      <c r="FBB239" s="1114"/>
      <c r="FBC239" s="1114"/>
      <c r="FBD239" s="1114"/>
      <c r="FBE239" s="1114"/>
      <c r="FBF239" s="1114"/>
      <c r="FBG239" s="1114"/>
      <c r="FBH239" s="1114"/>
      <c r="FBI239" s="1114"/>
      <c r="FBJ239" s="1114"/>
      <c r="FBK239" s="1114"/>
      <c r="FBL239" s="1114"/>
      <c r="FBM239" s="1114"/>
      <c r="FBN239" s="1114"/>
      <c r="FBO239" s="1114"/>
      <c r="FBP239" s="1114"/>
      <c r="FBQ239" s="1114"/>
      <c r="FBR239" s="1114"/>
      <c r="FBS239" s="1114"/>
      <c r="FBT239" s="1114"/>
      <c r="FBU239" s="1114"/>
      <c r="FBV239" s="1114"/>
      <c r="FBW239" s="1114"/>
      <c r="FBX239" s="1114"/>
      <c r="FBY239" s="1114"/>
      <c r="FBZ239" s="1114"/>
      <c r="FCA239" s="1114"/>
      <c r="FCB239" s="1114"/>
      <c r="FCC239" s="1114"/>
      <c r="FCD239" s="1114"/>
      <c r="FCE239" s="1114"/>
      <c r="FCF239" s="1114"/>
      <c r="FCG239" s="1114"/>
      <c r="FCH239" s="1114"/>
      <c r="FCI239" s="1114"/>
      <c r="FCJ239" s="1114"/>
      <c r="FCK239" s="1114"/>
      <c r="FCL239" s="1114"/>
      <c r="FCM239" s="1114"/>
      <c r="FCN239" s="1114"/>
      <c r="FCO239" s="1114"/>
      <c r="FCP239" s="1114"/>
      <c r="FCQ239" s="1114"/>
      <c r="FCR239" s="1114"/>
      <c r="FCS239" s="1114"/>
      <c r="FCT239" s="1114"/>
      <c r="FCU239" s="1114"/>
      <c r="FCV239" s="1114"/>
      <c r="FCW239" s="1114"/>
      <c r="FCX239" s="1114"/>
      <c r="FCY239" s="1114"/>
      <c r="FCZ239" s="1114"/>
      <c r="FDA239" s="1114"/>
      <c r="FDB239" s="1114"/>
      <c r="FDC239" s="1114"/>
      <c r="FDD239" s="1114"/>
      <c r="FDE239" s="1114"/>
      <c r="FDF239" s="1114"/>
      <c r="FDG239" s="1114"/>
      <c r="FDH239" s="1114"/>
      <c r="FDI239" s="1114"/>
      <c r="FDJ239" s="1114"/>
      <c r="FDK239" s="1114"/>
      <c r="FDL239" s="1114"/>
      <c r="FDM239" s="1114"/>
      <c r="FDN239" s="1114"/>
      <c r="FDO239" s="1114"/>
      <c r="FDP239" s="1114"/>
      <c r="FDQ239" s="1114"/>
      <c r="FDR239" s="1114"/>
      <c r="FDS239" s="1114"/>
      <c r="FDT239" s="1114"/>
      <c r="FDU239" s="1114"/>
      <c r="FDV239" s="1114"/>
      <c r="FDW239" s="1114"/>
      <c r="FDX239" s="1114"/>
      <c r="FDY239" s="1114"/>
      <c r="FDZ239" s="1114"/>
      <c r="FEA239" s="1114"/>
      <c r="FEB239" s="1114"/>
      <c r="FEC239" s="1114"/>
      <c r="FED239" s="1114"/>
      <c r="FEE239" s="1114"/>
      <c r="FEF239" s="1114"/>
      <c r="FEG239" s="1114"/>
      <c r="FEH239" s="1114"/>
      <c r="FEI239" s="1114"/>
      <c r="FEJ239" s="1114"/>
      <c r="FEK239" s="1114"/>
      <c r="FEL239" s="1114"/>
      <c r="FEM239" s="1114"/>
      <c r="FEN239" s="1114"/>
      <c r="FEO239" s="1114"/>
      <c r="FEP239" s="1114"/>
      <c r="FEQ239" s="1114"/>
      <c r="FER239" s="1114"/>
      <c r="FES239" s="1114"/>
      <c r="FET239" s="1114"/>
      <c r="FEU239" s="1114"/>
      <c r="FEV239" s="1114"/>
      <c r="FEW239" s="1114"/>
      <c r="FEX239" s="1114"/>
      <c r="FEY239" s="1114"/>
      <c r="FEZ239" s="1114"/>
      <c r="FFA239" s="1114"/>
      <c r="FFB239" s="1114"/>
      <c r="FFC239" s="1114"/>
      <c r="FFD239" s="1114"/>
      <c r="FFE239" s="1114"/>
      <c r="FFF239" s="1114"/>
      <c r="FFG239" s="1114"/>
      <c r="FFH239" s="1114"/>
      <c r="FFI239" s="1114"/>
      <c r="FFJ239" s="1114"/>
      <c r="FFK239" s="1114"/>
      <c r="FFL239" s="1114"/>
      <c r="FFM239" s="1114"/>
      <c r="FFN239" s="1114"/>
      <c r="FFO239" s="1114"/>
      <c r="FFP239" s="1114"/>
      <c r="FFQ239" s="1114"/>
      <c r="FFR239" s="1114"/>
      <c r="FFS239" s="1114"/>
      <c r="FFT239" s="1114"/>
      <c r="FFU239" s="1114"/>
      <c r="FFV239" s="1114"/>
      <c r="FFW239" s="1114"/>
      <c r="FFX239" s="1114"/>
      <c r="FFY239" s="1114"/>
      <c r="FFZ239" s="1114"/>
      <c r="FGA239" s="1114"/>
      <c r="FGB239" s="1114"/>
      <c r="FGC239" s="1114"/>
      <c r="FGD239" s="1114"/>
      <c r="FGE239" s="1114"/>
      <c r="FGF239" s="1114"/>
      <c r="FGG239" s="1114"/>
      <c r="FGH239" s="1114"/>
      <c r="FGI239" s="1114"/>
      <c r="FGJ239" s="1114"/>
      <c r="FGK239" s="1114"/>
      <c r="FGL239" s="1114"/>
      <c r="FGM239" s="1114"/>
      <c r="FGN239" s="1114"/>
      <c r="FGO239" s="1114"/>
      <c r="FGP239" s="1114"/>
      <c r="FGQ239" s="1114"/>
      <c r="FGR239" s="1114"/>
      <c r="FGS239" s="1114"/>
      <c r="FGT239" s="1114"/>
      <c r="FGU239" s="1114"/>
      <c r="FGV239" s="1114"/>
      <c r="FGW239" s="1114"/>
      <c r="FGX239" s="1114"/>
      <c r="FGY239" s="1114"/>
      <c r="FGZ239" s="1114"/>
      <c r="FHA239" s="1114"/>
      <c r="FHB239" s="1114"/>
      <c r="FHC239" s="1114"/>
      <c r="FHD239" s="1114"/>
      <c r="FHE239" s="1114"/>
      <c r="FHF239" s="1114"/>
      <c r="FHG239" s="1114"/>
      <c r="FHH239" s="1114"/>
      <c r="FHI239" s="1114"/>
      <c r="FHJ239" s="1114"/>
      <c r="FHK239" s="1114"/>
      <c r="FHL239" s="1114"/>
      <c r="FHM239" s="1114"/>
      <c r="FHN239" s="1114"/>
      <c r="FHO239" s="1114"/>
      <c r="FHP239" s="1114"/>
      <c r="FHQ239" s="1114"/>
      <c r="FHR239" s="1114"/>
      <c r="FHS239" s="1114"/>
      <c r="FHT239" s="1114"/>
      <c r="FHU239" s="1114"/>
      <c r="FHV239" s="1114"/>
      <c r="FHW239" s="1114"/>
      <c r="FHX239" s="1114"/>
      <c r="FHY239" s="1114"/>
      <c r="FHZ239" s="1114"/>
      <c r="FIA239" s="1114"/>
      <c r="FIB239" s="1114"/>
      <c r="FIC239" s="1114"/>
      <c r="FID239" s="1114"/>
      <c r="FIE239" s="1114"/>
      <c r="FIF239" s="1114"/>
      <c r="FIG239" s="1114"/>
      <c r="FIH239" s="1114"/>
      <c r="FII239" s="1114"/>
      <c r="FIJ239" s="1114"/>
      <c r="FIK239" s="1114"/>
      <c r="FIL239" s="1114"/>
      <c r="FIM239" s="1114"/>
      <c r="FIN239" s="1114"/>
      <c r="FIO239" s="1114"/>
      <c r="FIP239" s="1114"/>
      <c r="FIQ239" s="1114"/>
      <c r="FIR239" s="1114"/>
      <c r="FIS239" s="1114"/>
      <c r="FIT239" s="1114"/>
      <c r="FIU239" s="1114"/>
      <c r="FIV239" s="1114"/>
      <c r="FIW239" s="1114"/>
      <c r="FIX239" s="1114"/>
      <c r="FIY239" s="1114"/>
      <c r="FIZ239" s="1114"/>
      <c r="FJA239" s="1114"/>
      <c r="FJB239" s="1114"/>
      <c r="FJC239" s="1114"/>
      <c r="FJD239" s="1114"/>
      <c r="FJE239" s="1114"/>
      <c r="FJF239" s="1114"/>
      <c r="FJG239" s="1114"/>
      <c r="FJH239" s="1114"/>
      <c r="FJI239" s="1114"/>
      <c r="FJJ239" s="1114"/>
      <c r="FJK239" s="1114"/>
      <c r="FJL239" s="1114"/>
      <c r="FJM239" s="1114"/>
      <c r="FJN239" s="1114"/>
      <c r="FJO239" s="1114"/>
      <c r="FJP239" s="1114"/>
      <c r="FJQ239" s="1114"/>
      <c r="FJR239" s="1114"/>
      <c r="FJS239" s="1114"/>
      <c r="FJT239" s="1114"/>
      <c r="FJU239" s="1114"/>
      <c r="FJV239" s="1114"/>
      <c r="FJW239" s="1114"/>
      <c r="FJX239" s="1114"/>
      <c r="FJY239" s="1114"/>
      <c r="FJZ239" s="1114"/>
      <c r="FKA239" s="1114"/>
      <c r="FKB239" s="1114"/>
      <c r="FKC239" s="1114"/>
      <c r="FKD239" s="1114"/>
      <c r="FKE239" s="1114"/>
      <c r="FKF239" s="1114"/>
      <c r="FKG239" s="1114"/>
      <c r="FKH239" s="1114"/>
      <c r="FKI239" s="1114"/>
      <c r="FKJ239" s="1114"/>
      <c r="FKK239" s="1114"/>
      <c r="FKL239" s="1114"/>
      <c r="FKM239" s="1114"/>
      <c r="FKN239" s="1114"/>
      <c r="FKO239" s="1114"/>
      <c r="FKP239" s="1114"/>
      <c r="FKQ239" s="1114"/>
      <c r="FKR239" s="1114"/>
      <c r="FKS239" s="1114"/>
      <c r="FKT239" s="1114"/>
      <c r="FKU239" s="1114"/>
      <c r="FKV239" s="1114"/>
      <c r="FKW239" s="1114"/>
      <c r="FKX239" s="1114"/>
      <c r="FKY239" s="1114"/>
      <c r="FKZ239" s="1114"/>
      <c r="FLA239" s="1114"/>
      <c r="FLB239" s="1114"/>
      <c r="FLC239" s="1114"/>
      <c r="FLD239" s="1114"/>
      <c r="FLE239" s="1114"/>
      <c r="FLF239" s="1114"/>
      <c r="FLG239" s="1114"/>
      <c r="FLH239" s="1114"/>
      <c r="FLI239" s="1114"/>
      <c r="FLJ239" s="1114"/>
      <c r="FLK239" s="1114"/>
      <c r="FLL239" s="1114"/>
      <c r="FLM239" s="1114"/>
      <c r="FLN239" s="1114"/>
      <c r="FLO239" s="1114"/>
      <c r="FLP239" s="1114"/>
      <c r="FLQ239" s="1114"/>
      <c r="FLR239" s="1114"/>
      <c r="FLS239" s="1114"/>
      <c r="FLT239" s="1114"/>
      <c r="FLU239" s="1114"/>
      <c r="FLV239" s="1114"/>
      <c r="FLW239" s="1114"/>
      <c r="FLX239" s="1114"/>
      <c r="FLY239" s="1114"/>
      <c r="FLZ239" s="1114"/>
      <c r="FMA239" s="1114"/>
      <c r="FMB239" s="1114"/>
      <c r="FMC239" s="1114"/>
      <c r="FMD239" s="1114"/>
      <c r="FME239" s="1114"/>
      <c r="FMF239" s="1114"/>
      <c r="FMG239" s="1114"/>
      <c r="FMH239" s="1114"/>
      <c r="FMI239" s="1114"/>
      <c r="FMJ239" s="1114"/>
      <c r="FMK239" s="1114"/>
      <c r="FML239" s="1114"/>
      <c r="FMM239" s="1114"/>
      <c r="FMN239" s="1114"/>
      <c r="FMO239" s="1114"/>
      <c r="FMP239" s="1114"/>
      <c r="FMQ239" s="1114"/>
      <c r="FMR239" s="1114"/>
      <c r="FMS239" s="1114"/>
      <c r="FMT239" s="1114"/>
      <c r="FMU239" s="1114"/>
      <c r="FMV239" s="1114"/>
      <c r="FMW239" s="1114"/>
      <c r="FMX239" s="1114"/>
      <c r="FMY239" s="1114"/>
      <c r="FMZ239" s="1114"/>
      <c r="FNA239" s="1114"/>
      <c r="FNB239" s="1114"/>
      <c r="FNC239" s="1114"/>
      <c r="FND239" s="1114"/>
      <c r="FNE239" s="1114"/>
      <c r="FNF239" s="1114"/>
      <c r="FNG239" s="1114"/>
      <c r="FNH239" s="1114"/>
      <c r="FNI239" s="1114"/>
      <c r="FNJ239" s="1114"/>
      <c r="FNK239" s="1114"/>
      <c r="FNL239" s="1114"/>
      <c r="FNM239" s="1114"/>
      <c r="FNN239" s="1114"/>
      <c r="FNO239" s="1114"/>
      <c r="FNP239" s="1114"/>
      <c r="FNQ239" s="1114"/>
      <c r="FNR239" s="1114"/>
      <c r="FNS239" s="1114"/>
      <c r="FNT239" s="1114"/>
      <c r="FNU239" s="1114"/>
      <c r="FNV239" s="1114"/>
      <c r="FNW239" s="1114"/>
      <c r="FNX239" s="1114"/>
      <c r="FNY239" s="1114"/>
      <c r="FNZ239" s="1114"/>
      <c r="FOA239" s="1114"/>
      <c r="FOB239" s="1114"/>
      <c r="FOC239" s="1114"/>
      <c r="FOD239" s="1114"/>
      <c r="FOE239" s="1114"/>
      <c r="FOF239" s="1114"/>
      <c r="FOG239" s="1114"/>
      <c r="FOH239" s="1114"/>
      <c r="FOI239" s="1114"/>
      <c r="FOJ239" s="1114"/>
      <c r="FOK239" s="1114"/>
      <c r="FOL239" s="1114"/>
      <c r="FOM239" s="1114"/>
      <c r="FON239" s="1114"/>
      <c r="FOO239" s="1114"/>
      <c r="FOP239" s="1114"/>
      <c r="FOQ239" s="1114"/>
      <c r="FOR239" s="1114"/>
      <c r="FOS239" s="1114"/>
      <c r="FOT239" s="1114"/>
      <c r="FOU239" s="1114"/>
      <c r="FOV239" s="1114"/>
      <c r="FOW239" s="1114"/>
      <c r="FOX239" s="1114"/>
      <c r="FOY239" s="1114"/>
      <c r="FOZ239" s="1114"/>
      <c r="FPA239" s="1114"/>
      <c r="FPB239" s="1114"/>
      <c r="FPC239" s="1114"/>
      <c r="FPD239" s="1114"/>
      <c r="FPE239" s="1114"/>
      <c r="FPF239" s="1114"/>
      <c r="FPG239" s="1114"/>
      <c r="FPH239" s="1114"/>
      <c r="FPI239" s="1114"/>
      <c r="FPJ239" s="1114"/>
      <c r="FPK239" s="1114"/>
      <c r="FPL239" s="1114"/>
      <c r="FPM239" s="1114"/>
      <c r="FPN239" s="1114"/>
      <c r="FPO239" s="1114"/>
      <c r="FPP239" s="1114"/>
      <c r="FPQ239" s="1114"/>
      <c r="FPR239" s="1114"/>
      <c r="FPS239" s="1114"/>
      <c r="FPT239" s="1114"/>
      <c r="FPU239" s="1114"/>
      <c r="FPV239" s="1114"/>
      <c r="FPW239" s="1114"/>
      <c r="FPX239" s="1114"/>
      <c r="FPY239" s="1114"/>
      <c r="FPZ239" s="1114"/>
      <c r="FQA239" s="1114"/>
      <c r="FQB239" s="1114"/>
      <c r="FQC239" s="1114"/>
      <c r="FQD239" s="1114"/>
      <c r="FQE239" s="1114"/>
      <c r="FQF239" s="1114"/>
      <c r="FQG239" s="1114"/>
      <c r="FQH239" s="1114"/>
      <c r="FQI239" s="1114"/>
      <c r="FQJ239" s="1114"/>
      <c r="FQK239" s="1114"/>
      <c r="FQL239" s="1114"/>
      <c r="FQM239" s="1114"/>
      <c r="FQN239" s="1114"/>
      <c r="FQO239" s="1114"/>
      <c r="FQP239" s="1114"/>
      <c r="FQQ239" s="1114"/>
      <c r="FQR239" s="1114"/>
      <c r="FQS239" s="1114"/>
      <c r="FQT239" s="1114"/>
      <c r="FQU239" s="1114"/>
      <c r="FQV239" s="1114"/>
      <c r="FQW239" s="1114"/>
      <c r="FQX239" s="1114"/>
      <c r="FQY239" s="1114"/>
      <c r="FQZ239" s="1114"/>
      <c r="FRA239" s="1114"/>
      <c r="FRB239" s="1114"/>
      <c r="FRC239" s="1114"/>
      <c r="FRD239" s="1114"/>
      <c r="FRE239" s="1114"/>
      <c r="FRF239" s="1114"/>
      <c r="FRG239" s="1114"/>
      <c r="FRH239" s="1114"/>
      <c r="FRI239" s="1114"/>
      <c r="FRJ239" s="1114"/>
      <c r="FRK239" s="1114"/>
      <c r="FRL239" s="1114"/>
      <c r="FRM239" s="1114"/>
      <c r="FRN239" s="1114"/>
      <c r="FRO239" s="1114"/>
      <c r="FRP239" s="1114"/>
      <c r="FRQ239" s="1114"/>
      <c r="FRR239" s="1114"/>
      <c r="FRS239" s="1114"/>
      <c r="FRT239" s="1114"/>
      <c r="FRU239" s="1114"/>
      <c r="FRV239" s="1114"/>
      <c r="FRW239" s="1114"/>
      <c r="FRX239" s="1114"/>
      <c r="FRY239" s="1114"/>
      <c r="FRZ239" s="1114"/>
      <c r="FSA239" s="1114"/>
      <c r="FSB239" s="1114"/>
      <c r="FSC239" s="1114"/>
      <c r="FSD239" s="1114"/>
      <c r="FSE239" s="1114"/>
      <c r="FSF239" s="1114"/>
      <c r="FSG239" s="1114"/>
      <c r="FSH239" s="1114"/>
      <c r="FSI239" s="1114"/>
      <c r="FSJ239" s="1114"/>
      <c r="FSK239" s="1114"/>
      <c r="FSL239" s="1114"/>
      <c r="FSM239" s="1114"/>
      <c r="FSN239" s="1114"/>
      <c r="FSO239" s="1114"/>
      <c r="FSP239" s="1114"/>
      <c r="FSQ239" s="1114"/>
      <c r="FSR239" s="1114"/>
      <c r="FSS239" s="1114"/>
      <c r="FST239" s="1114"/>
      <c r="FSU239" s="1114"/>
      <c r="FSV239" s="1114"/>
      <c r="FSW239" s="1114"/>
      <c r="FSX239" s="1114"/>
      <c r="FSY239" s="1114"/>
      <c r="FSZ239" s="1114"/>
      <c r="FTA239" s="1114"/>
      <c r="FTB239" s="1114"/>
      <c r="FTC239" s="1114"/>
      <c r="FTD239" s="1114"/>
      <c r="FTE239" s="1114"/>
      <c r="FTF239" s="1114"/>
      <c r="FTG239" s="1114"/>
      <c r="FTH239" s="1114"/>
      <c r="FTI239" s="1114"/>
      <c r="FTJ239" s="1114"/>
      <c r="FTK239" s="1114"/>
      <c r="FTL239" s="1114"/>
      <c r="FTM239" s="1114"/>
      <c r="FTN239" s="1114"/>
      <c r="FTO239" s="1114"/>
      <c r="FTP239" s="1114"/>
      <c r="FTQ239" s="1114"/>
      <c r="FTR239" s="1114"/>
      <c r="FTS239" s="1114"/>
      <c r="FTT239" s="1114"/>
      <c r="FTU239" s="1114"/>
      <c r="FTV239" s="1114"/>
      <c r="FTW239" s="1114"/>
      <c r="FTX239" s="1114"/>
      <c r="FTY239" s="1114"/>
      <c r="FTZ239" s="1114"/>
      <c r="FUA239" s="1114"/>
      <c r="FUB239" s="1114"/>
      <c r="FUC239" s="1114"/>
      <c r="FUD239" s="1114"/>
      <c r="FUE239" s="1114"/>
      <c r="FUF239" s="1114"/>
      <c r="FUG239" s="1114"/>
      <c r="FUH239" s="1114"/>
      <c r="FUI239" s="1114"/>
      <c r="FUJ239" s="1114"/>
      <c r="FUK239" s="1114"/>
      <c r="FUL239" s="1114"/>
      <c r="FUM239" s="1114"/>
      <c r="FUN239" s="1114"/>
      <c r="FUO239" s="1114"/>
      <c r="FUP239" s="1114"/>
      <c r="FUQ239" s="1114"/>
      <c r="FUR239" s="1114"/>
      <c r="FUS239" s="1114"/>
      <c r="FUT239" s="1114"/>
      <c r="FUU239" s="1114"/>
      <c r="FUV239" s="1114"/>
      <c r="FUW239" s="1114"/>
      <c r="FUX239" s="1114"/>
      <c r="FUY239" s="1114"/>
      <c r="FUZ239" s="1114"/>
      <c r="FVA239" s="1114"/>
      <c r="FVB239" s="1114"/>
      <c r="FVC239" s="1114"/>
      <c r="FVD239" s="1114"/>
      <c r="FVE239" s="1114"/>
      <c r="FVF239" s="1114"/>
      <c r="FVG239" s="1114"/>
      <c r="FVH239" s="1114"/>
      <c r="FVI239" s="1114"/>
      <c r="FVJ239" s="1114"/>
      <c r="FVK239" s="1114"/>
      <c r="FVL239" s="1114"/>
      <c r="FVM239" s="1114"/>
      <c r="FVN239" s="1114"/>
      <c r="FVO239" s="1114"/>
      <c r="FVP239" s="1114"/>
      <c r="FVQ239" s="1114"/>
      <c r="FVR239" s="1114"/>
      <c r="FVS239" s="1114"/>
      <c r="FVT239" s="1114"/>
      <c r="FVU239" s="1114"/>
      <c r="FVV239" s="1114"/>
      <c r="FVW239" s="1114"/>
      <c r="FVX239" s="1114"/>
      <c r="FVY239" s="1114"/>
      <c r="FVZ239" s="1114"/>
      <c r="FWA239" s="1114"/>
      <c r="FWB239" s="1114"/>
      <c r="FWC239" s="1114"/>
      <c r="FWD239" s="1114"/>
      <c r="FWE239" s="1114"/>
      <c r="FWF239" s="1114"/>
      <c r="FWG239" s="1114"/>
      <c r="FWH239" s="1114"/>
      <c r="FWI239" s="1114"/>
      <c r="FWJ239" s="1114"/>
      <c r="FWK239" s="1114"/>
      <c r="FWL239" s="1114"/>
      <c r="FWM239" s="1114"/>
      <c r="FWN239" s="1114"/>
      <c r="FWO239" s="1114"/>
      <c r="FWP239" s="1114"/>
      <c r="FWQ239" s="1114"/>
      <c r="FWR239" s="1114"/>
      <c r="FWS239" s="1114"/>
      <c r="FWT239" s="1114"/>
      <c r="FWU239" s="1114"/>
      <c r="FWV239" s="1114"/>
      <c r="FWW239" s="1114"/>
      <c r="FWX239" s="1114"/>
      <c r="FWY239" s="1114"/>
      <c r="FWZ239" s="1114"/>
      <c r="FXA239" s="1114"/>
      <c r="FXB239" s="1114"/>
      <c r="FXC239" s="1114"/>
      <c r="FXD239" s="1114"/>
      <c r="FXE239" s="1114"/>
      <c r="FXF239" s="1114"/>
      <c r="FXG239" s="1114"/>
      <c r="FXH239" s="1114"/>
      <c r="FXI239" s="1114"/>
      <c r="FXJ239" s="1114"/>
      <c r="FXK239" s="1114"/>
      <c r="FXL239" s="1114"/>
      <c r="FXM239" s="1114"/>
      <c r="FXN239" s="1114"/>
      <c r="FXO239" s="1114"/>
      <c r="FXP239" s="1114"/>
      <c r="FXQ239" s="1114"/>
      <c r="FXR239" s="1114"/>
      <c r="FXS239" s="1114"/>
      <c r="FXT239" s="1114"/>
      <c r="FXU239" s="1114"/>
      <c r="FXV239" s="1114"/>
      <c r="FXW239" s="1114"/>
      <c r="FXX239" s="1114"/>
      <c r="FXY239" s="1114"/>
      <c r="FXZ239" s="1114"/>
      <c r="FYA239" s="1114"/>
      <c r="FYB239" s="1114"/>
      <c r="FYC239" s="1114"/>
      <c r="FYD239" s="1114"/>
      <c r="FYE239" s="1114"/>
      <c r="FYF239" s="1114"/>
      <c r="FYG239" s="1114"/>
      <c r="FYH239" s="1114"/>
      <c r="FYI239" s="1114"/>
      <c r="FYJ239" s="1114"/>
      <c r="FYK239" s="1114"/>
      <c r="FYL239" s="1114"/>
      <c r="FYM239" s="1114"/>
      <c r="FYN239" s="1114"/>
      <c r="FYO239" s="1114"/>
      <c r="FYP239" s="1114"/>
      <c r="FYQ239" s="1114"/>
      <c r="FYR239" s="1114"/>
      <c r="FYS239" s="1114"/>
      <c r="FYT239" s="1114"/>
      <c r="FYU239" s="1114"/>
      <c r="FYV239" s="1114"/>
      <c r="FYW239" s="1114"/>
      <c r="FYX239" s="1114"/>
      <c r="FYY239" s="1114"/>
      <c r="FYZ239" s="1114"/>
      <c r="FZA239" s="1114"/>
      <c r="FZB239" s="1114"/>
      <c r="FZC239" s="1114"/>
      <c r="FZD239" s="1114"/>
      <c r="FZE239" s="1114"/>
      <c r="FZF239" s="1114"/>
      <c r="FZG239" s="1114"/>
      <c r="FZH239" s="1114"/>
      <c r="FZI239" s="1114"/>
      <c r="FZJ239" s="1114"/>
      <c r="FZK239" s="1114"/>
      <c r="FZL239" s="1114"/>
      <c r="FZM239" s="1114"/>
      <c r="FZN239" s="1114"/>
      <c r="FZO239" s="1114"/>
      <c r="FZP239" s="1114"/>
      <c r="FZQ239" s="1114"/>
      <c r="FZR239" s="1114"/>
      <c r="FZS239" s="1114"/>
      <c r="FZT239" s="1114"/>
      <c r="FZU239" s="1114"/>
      <c r="FZV239" s="1114"/>
      <c r="FZW239" s="1114"/>
      <c r="FZX239" s="1114"/>
      <c r="FZY239" s="1114"/>
      <c r="FZZ239" s="1114"/>
      <c r="GAA239" s="1114"/>
      <c r="GAB239" s="1114"/>
      <c r="GAC239" s="1114"/>
      <c r="GAD239" s="1114"/>
      <c r="GAE239" s="1114"/>
      <c r="GAF239" s="1114"/>
      <c r="GAG239" s="1114"/>
      <c r="GAH239" s="1114"/>
      <c r="GAI239" s="1114"/>
      <c r="GAJ239" s="1114"/>
      <c r="GAK239" s="1114"/>
      <c r="GAL239" s="1114"/>
      <c r="GAM239" s="1114"/>
      <c r="GAN239" s="1114"/>
      <c r="GAO239" s="1114"/>
      <c r="GAP239" s="1114"/>
      <c r="GAQ239" s="1114"/>
      <c r="GAR239" s="1114"/>
      <c r="GAS239" s="1114"/>
      <c r="GAT239" s="1114"/>
      <c r="GAU239" s="1114"/>
      <c r="GAV239" s="1114"/>
      <c r="GAW239" s="1114"/>
      <c r="GAX239" s="1114"/>
      <c r="GAY239" s="1114"/>
      <c r="GAZ239" s="1114"/>
      <c r="GBA239" s="1114"/>
      <c r="GBB239" s="1114"/>
      <c r="GBC239" s="1114"/>
      <c r="GBD239" s="1114"/>
      <c r="GBE239" s="1114"/>
      <c r="GBF239" s="1114"/>
      <c r="GBG239" s="1114"/>
      <c r="GBH239" s="1114"/>
      <c r="GBI239" s="1114"/>
      <c r="GBJ239" s="1114"/>
      <c r="GBK239" s="1114"/>
      <c r="GBL239" s="1114"/>
      <c r="GBM239" s="1114"/>
      <c r="GBN239" s="1114"/>
      <c r="GBO239" s="1114"/>
      <c r="GBP239" s="1114"/>
      <c r="GBQ239" s="1114"/>
      <c r="GBR239" s="1114"/>
      <c r="GBS239" s="1114"/>
      <c r="GBT239" s="1114"/>
      <c r="GBU239" s="1114"/>
      <c r="GBV239" s="1114"/>
      <c r="GBW239" s="1114"/>
      <c r="GBX239" s="1114"/>
      <c r="GBY239" s="1114"/>
      <c r="GBZ239" s="1114"/>
      <c r="GCA239" s="1114"/>
      <c r="GCB239" s="1114"/>
      <c r="GCC239" s="1114"/>
      <c r="GCD239" s="1114"/>
      <c r="GCE239" s="1114"/>
      <c r="GCF239" s="1114"/>
      <c r="GCG239" s="1114"/>
      <c r="GCH239" s="1114"/>
      <c r="GCI239" s="1114"/>
      <c r="GCJ239" s="1114"/>
      <c r="GCK239" s="1114"/>
      <c r="GCL239" s="1114"/>
      <c r="GCM239" s="1114"/>
      <c r="GCN239" s="1114"/>
      <c r="GCO239" s="1114"/>
      <c r="GCP239" s="1114"/>
      <c r="GCQ239" s="1114"/>
      <c r="GCR239" s="1114"/>
      <c r="GCS239" s="1114"/>
      <c r="GCT239" s="1114"/>
      <c r="GCU239" s="1114"/>
      <c r="GCV239" s="1114"/>
      <c r="GCW239" s="1114"/>
      <c r="GCX239" s="1114"/>
      <c r="GCY239" s="1114"/>
      <c r="GCZ239" s="1114"/>
      <c r="GDA239" s="1114"/>
      <c r="GDB239" s="1114"/>
      <c r="GDC239" s="1114"/>
      <c r="GDD239" s="1114"/>
      <c r="GDE239" s="1114"/>
      <c r="GDF239" s="1114"/>
      <c r="GDG239" s="1114"/>
      <c r="GDH239" s="1114"/>
      <c r="GDI239" s="1114"/>
      <c r="GDJ239" s="1114"/>
      <c r="GDK239" s="1114"/>
      <c r="GDL239" s="1114"/>
      <c r="GDM239" s="1114"/>
      <c r="GDN239" s="1114"/>
      <c r="GDO239" s="1114"/>
      <c r="GDP239" s="1114"/>
      <c r="GDQ239" s="1114"/>
      <c r="GDR239" s="1114"/>
      <c r="GDS239" s="1114"/>
      <c r="GDT239" s="1114"/>
      <c r="GDU239" s="1114"/>
      <c r="GDV239" s="1114"/>
      <c r="GDW239" s="1114"/>
      <c r="GDX239" s="1114"/>
      <c r="GDY239" s="1114"/>
      <c r="GDZ239" s="1114"/>
      <c r="GEA239" s="1114"/>
      <c r="GEB239" s="1114"/>
      <c r="GEC239" s="1114"/>
      <c r="GED239" s="1114"/>
      <c r="GEE239" s="1114"/>
      <c r="GEF239" s="1114"/>
      <c r="GEG239" s="1114"/>
      <c r="GEH239" s="1114"/>
      <c r="GEI239" s="1114"/>
      <c r="GEJ239" s="1114"/>
      <c r="GEK239" s="1114"/>
      <c r="GEL239" s="1114"/>
      <c r="GEM239" s="1114"/>
      <c r="GEN239" s="1114"/>
      <c r="GEO239" s="1114"/>
      <c r="GEP239" s="1114"/>
      <c r="GEQ239" s="1114"/>
      <c r="GER239" s="1114"/>
      <c r="GES239" s="1114"/>
      <c r="GET239" s="1114"/>
      <c r="GEU239" s="1114"/>
      <c r="GEV239" s="1114"/>
      <c r="GEW239" s="1114"/>
      <c r="GEX239" s="1114"/>
      <c r="GEY239" s="1114"/>
      <c r="GEZ239" s="1114"/>
      <c r="GFA239" s="1114"/>
      <c r="GFB239" s="1114"/>
      <c r="GFC239" s="1114"/>
      <c r="GFD239" s="1114"/>
      <c r="GFE239" s="1114"/>
      <c r="GFF239" s="1114"/>
      <c r="GFG239" s="1114"/>
      <c r="GFH239" s="1114"/>
      <c r="GFI239" s="1114"/>
      <c r="GFJ239" s="1114"/>
      <c r="GFK239" s="1114"/>
      <c r="GFL239" s="1114"/>
      <c r="GFM239" s="1114"/>
      <c r="GFN239" s="1114"/>
      <c r="GFO239" s="1114"/>
      <c r="GFP239" s="1114"/>
      <c r="GFQ239" s="1114"/>
      <c r="GFR239" s="1114"/>
      <c r="GFS239" s="1114"/>
      <c r="GFT239" s="1114"/>
      <c r="GFU239" s="1114"/>
      <c r="GFV239" s="1114"/>
      <c r="GFW239" s="1114"/>
      <c r="GFX239" s="1114"/>
      <c r="GFY239" s="1114"/>
      <c r="GFZ239" s="1114"/>
      <c r="GGA239" s="1114"/>
      <c r="GGB239" s="1114"/>
      <c r="GGC239" s="1114"/>
      <c r="GGD239" s="1114"/>
      <c r="GGE239" s="1114"/>
      <c r="GGF239" s="1114"/>
      <c r="GGG239" s="1114"/>
      <c r="GGH239" s="1114"/>
      <c r="GGI239" s="1114"/>
      <c r="GGJ239" s="1114"/>
      <c r="GGK239" s="1114"/>
      <c r="GGL239" s="1114"/>
      <c r="GGM239" s="1114"/>
      <c r="GGN239" s="1114"/>
      <c r="GGO239" s="1114"/>
      <c r="GGP239" s="1114"/>
      <c r="GGQ239" s="1114"/>
      <c r="GGR239" s="1114"/>
      <c r="GGS239" s="1114"/>
      <c r="GGT239" s="1114"/>
      <c r="GGU239" s="1114"/>
      <c r="GGV239" s="1114"/>
      <c r="GGW239" s="1114"/>
      <c r="GGX239" s="1114"/>
      <c r="GGY239" s="1114"/>
      <c r="GGZ239" s="1114"/>
      <c r="GHA239" s="1114"/>
      <c r="GHB239" s="1114"/>
      <c r="GHC239" s="1114"/>
      <c r="GHD239" s="1114"/>
      <c r="GHE239" s="1114"/>
      <c r="GHF239" s="1114"/>
      <c r="GHG239" s="1114"/>
      <c r="GHH239" s="1114"/>
      <c r="GHI239" s="1114"/>
      <c r="GHJ239" s="1114"/>
      <c r="GHK239" s="1114"/>
      <c r="GHL239" s="1114"/>
      <c r="GHM239" s="1114"/>
      <c r="GHN239" s="1114"/>
      <c r="GHO239" s="1114"/>
      <c r="GHP239" s="1114"/>
      <c r="GHQ239" s="1114"/>
      <c r="GHR239" s="1114"/>
      <c r="GHS239" s="1114"/>
      <c r="GHT239" s="1114"/>
      <c r="GHU239" s="1114"/>
      <c r="GHV239" s="1114"/>
      <c r="GHW239" s="1114"/>
      <c r="GHX239" s="1114"/>
      <c r="GHY239" s="1114"/>
      <c r="GHZ239" s="1114"/>
      <c r="GIA239" s="1114"/>
      <c r="GIB239" s="1114"/>
      <c r="GIC239" s="1114"/>
      <c r="GID239" s="1114"/>
      <c r="GIE239" s="1114"/>
      <c r="GIF239" s="1114"/>
      <c r="GIG239" s="1114"/>
      <c r="GIH239" s="1114"/>
      <c r="GII239" s="1114"/>
      <c r="GIJ239" s="1114"/>
      <c r="GIK239" s="1114"/>
      <c r="GIL239" s="1114"/>
      <c r="GIM239" s="1114"/>
      <c r="GIN239" s="1114"/>
      <c r="GIO239" s="1114"/>
      <c r="GIP239" s="1114"/>
      <c r="GIQ239" s="1114"/>
      <c r="GIR239" s="1114"/>
      <c r="GIS239" s="1114"/>
      <c r="GIT239" s="1114"/>
      <c r="GIU239" s="1114"/>
      <c r="GIV239" s="1114"/>
      <c r="GIW239" s="1114"/>
      <c r="GIX239" s="1114"/>
      <c r="GIY239" s="1114"/>
      <c r="GIZ239" s="1114"/>
      <c r="GJA239" s="1114"/>
      <c r="GJB239" s="1114"/>
      <c r="GJC239" s="1114"/>
      <c r="GJD239" s="1114"/>
      <c r="GJE239" s="1114"/>
      <c r="GJF239" s="1114"/>
      <c r="GJG239" s="1114"/>
      <c r="GJH239" s="1114"/>
      <c r="GJI239" s="1114"/>
      <c r="GJJ239" s="1114"/>
      <c r="GJK239" s="1114"/>
      <c r="GJL239" s="1114"/>
      <c r="GJM239" s="1114"/>
      <c r="GJN239" s="1114"/>
      <c r="GJO239" s="1114"/>
      <c r="GJP239" s="1114"/>
      <c r="GJQ239" s="1114"/>
      <c r="GJR239" s="1114"/>
      <c r="GJS239" s="1114"/>
      <c r="GJT239" s="1114"/>
      <c r="GJU239" s="1114"/>
      <c r="GJV239" s="1114"/>
      <c r="GJW239" s="1114"/>
      <c r="GJX239" s="1114"/>
      <c r="GJY239" s="1114"/>
      <c r="GJZ239" s="1114"/>
      <c r="GKA239" s="1114"/>
      <c r="GKB239" s="1114"/>
      <c r="GKC239" s="1114"/>
      <c r="GKD239" s="1114"/>
      <c r="GKE239" s="1114"/>
      <c r="GKF239" s="1114"/>
      <c r="GKG239" s="1114"/>
      <c r="GKH239" s="1114"/>
      <c r="GKI239" s="1114"/>
      <c r="GKJ239" s="1114"/>
      <c r="GKK239" s="1114"/>
      <c r="GKL239" s="1114"/>
      <c r="GKM239" s="1114"/>
      <c r="GKN239" s="1114"/>
      <c r="GKO239" s="1114"/>
      <c r="GKP239" s="1114"/>
      <c r="GKQ239" s="1114"/>
      <c r="GKR239" s="1114"/>
      <c r="GKS239" s="1114"/>
      <c r="GKT239" s="1114"/>
      <c r="GKU239" s="1114"/>
      <c r="GKV239" s="1114"/>
      <c r="GKW239" s="1114"/>
      <c r="GKX239" s="1114"/>
      <c r="GKY239" s="1114"/>
      <c r="GKZ239" s="1114"/>
      <c r="GLA239" s="1114"/>
      <c r="GLB239" s="1114"/>
      <c r="GLC239" s="1114"/>
      <c r="GLD239" s="1114"/>
      <c r="GLE239" s="1114"/>
      <c r="GLF239" s="1114"/>
      <c r="GLG239" s="1114"/>
      <c r="GLH239" s="1114"/>
      <c r="GLI239" s="1114"/>
      <c r="GLJ239" s="1114"/>
      <c r="GLK239" s="1114"/>
      <c r="GLL239" s="1114"/>
      <c r="GLM239" s="1114"/>
      <c r="GLN239" s="1114"/>
      <c r="GLO239" s="1114"/>
      <c r="GLP239" s="1114"/>
      <c r="GLQ239" s="1114"/>
      <c r="GLR239" s="1114"/>
      <c r="GLS239" s="1114"/>
      <c r="GLT239" s="1114"/>
      <c r="GLU239" s="1114"/>
      <c r="GLV239" s="1114"/>
      <c r="GLW239" s="1114"/>
      <c r="GLX239" s="1114"/>
      <c r="GLY239" s="1114"/>
      <c r="GLZ239" s="1114"/>
      <c r="GMA239" s="1114"/>
      <c r="GMB239" s="1114"/>
      <c r="GMC239" s="1114"/>
      <c r="GMD239" s="1114"/>
      <c r="GME239" s="1114"/>
      <c r="GMF239" s="1114"/>
      <c r="GMG239" s="1114"/>
      <c r="GMH239" s="1114"/>
      <c r="GMI239" s="1114"/>
      <c r="GMJ239" s="1114"/>
      <c r="GMK239" s="1114"/>
      <c r="GML239" s="1114"/>
      <c r="GMM239" s="1114"/>
      <c r="GMN239" s="1114"/>
      <c r="GMO239" s="1114"/>
      <c r="GMP239" s="1114"/>
      <c r="GMQ239" s="1114"/>
      <c r="GMR239" s="1114"/>
      <c r="GMS239" s="1114"/>
      <c r="GMT239" s="1114"/>
      <c r="GMU239" s="1114"/>
      <c r="GMV239" s="1114"/>
      <c r="GMW239" s="1114"/>
      <c r="GMX239" s="1114"/>
      <c r="GMY239" s="1114"/>
      <c r="GMZ239" s="1114"/>
      <c r="GNA239" s="1114"/>
      <c r="GNB239" s="1114"/>
      <c r="GNC239" s="1114"/>
      <c r="GND239" s="1114"/>
      <c r="GNE239" s="1114"/>
      <c r="GNF239" s="1114"/>
      <c r="GNG239" s="1114"/>
      <c r="GNH239" s="1114"/>
      <c r="GNI239" s="1114"/>
      <c r="GNJ239" s="1114"/>
      <c r="GNK239" s="1114"/>
      <c r="GNL239" s="1114"/>
      <c r="GNM239" s="1114"/>
      <c r="GNN239" s="1114"/>
      <c r="GNO239" s="1114"/>
      <c r="GNP239" s="1114"/>
      <c r="GNQ239" s="1114"/>
      <c r="GNR239" s="1114"/>
      <c r="GNS239" s="1114"/>
      <c r="GNT239" s="1114"/>
      <c r="GNU239" s="1114"/>
      <c r="GNV239" s="1114"/>
      <c r="GNW239" s="1114"/>
      <c r="GNX239" s="1114"/>
      <c r="GNY239" s="1114"/>
      <c r="GNZ239" s="1114"/>
      <c r="GOA239" s="1114"/>
      <c r="GOB239" s="1114"/>
      <c r="GOC239" s="1114"/>
      <c r="GOD239" s="1114"/>
      <c r="GOE239" s="1114"/>
      <c r="GOF239" s="1114"/>
      <c r="GOG239" s="1114"/>
      <c r="GOH239" s="1114"/>
      <c r="GOI239" s="1114"/>
      <c r="GOJ239" s="1114"/>
      <c r="GOK239" s="1114"/>
      <c r="GOL239" s="1114"/>
      <c r="GOM239" s="1114"/>
      <c r="GON239" s="1114"/>
      <c r="GOO239" s="1114"/>
      <c r="GOP239" s="1114"/>
      <c r="GOQ239" s="1114"/>
      <c r="GOR239" s="1114"/>
      <c r="GOS239" s="1114"/>
      <c r="GOT239" s="1114"/>
      <c r="GOU239" s="1114"/>
      <c r="GOV239" s="1114"/>
      <c r="GOW239" s="1114"/>
      <c r="GOX239" s="1114"/>
      <c r="GOY239" s="1114"/>
      <c r="GOZ239" s="1114"/>
      <c r="GPA239" s="1114"/>
      <c r="GPB239" s="1114"/>
      <c r="GPC239" s="1114"/>
      <c r="GPD239" s="1114"/>
      <c r="GPE239" s="1114"/>
      <c r="GPF239" s="1114"/>
      <c r="GPG239" s="1114"/>
      <c r="GPH239" s="1114"/>
      <c r="GPI239" s="1114"/>
      <c r="GPJ239" s="1114"/>
      <c r="GPK239" s="1114"/>
      <c r="GPL239" s="1114"/>
      <c r="GPM239" s="1114"/>
      <c r="GPN239" s="1114"/>
      <c r="GPO239" s="1114"/>
      <c r="GPP239" s="1114"/>
      <c r="GPQ239" s="1114"/>
      <c r="GPR239" s="1114"/>
      <c r="GPS239" s="1114"/>
      <c r="GPT239" s="1114"/>
      <c r="GPU239" s="1114"/>
      <c r="GPV239" s="1114"/>
      <c r="GPW239" s="1114"/>
      <c r="GPX239" s="1114"/>
      <c r="GPY239" s="1114"/>
      <c r="GPZ239" s="1114"/>
      <c r="GQA239" s="1114"/>
      <c r="GQB239" s="1114"/>
      <c r="GQC239" s="1114"/>
      <c r="GQD239" s="1114"/>
      <c r="GQE239" s="1114"/>
      <c r="GQF239" s="1114"/>
      <c r="GQG239" s="1114"/>
      <c r="GQH239" s="1114"/>
      <c r="GQI239" s="1114"/>
      <c r="GQJ239" s="1114"/>
      <c r="GQK239" s="1114"/>
      <c r="GQL239" s="1114"/>
      <c r="GQM239" s="1114"/>
      <c r="GQN239" s="1114"/>
      <c r="GQO239" s="1114"/>
      <c r="GQP239" s="1114"/>
      <c r="GQQ239" s="1114"/>
      <c r="GQR239" s="1114"/>
      <c r="GQS239" s="1114"/>
      <c r="GQT239" s="1114"/>
      <c r="GQU239" s="1114"/>
      <c r="GQV239" s="1114"/>
      <c r="GQW239" s="1114"/>
      <c r="GQX239" s="1114"/>
      <c r="GQY239" s="1114"/>
      <c r="GQZ239" s="1114"/>
      <c r="GRA239" s="1114"/>
      <c r="GRB239" s="1114"/>
      <c r="GRC239" s="1114"/>
      <c r="GRD239" s="1114"/>
      <c r="GRE239" s="1114"/>
      <c r="GRF239" s="1114"/>
      <c r="GRG239" s="1114"/>
      <c r="GRH239" s="1114"/>
      <c r="GRI239" s="1114"/>
      <c r="GRJ239" s="1114"/>
      <c r="GRK239" s="1114"/>
      <c r="GRL239" s="1114"/>
      <c r="GRM239" s="1114"/>
      <c r="GRN239" s="1114"/>
      <c r="GRO239" s="1114"/>
      <c r="GRP239" s="1114"/>
      <c r="GRQ239" s="1114"/>
      <c r="GRR239" s="1114"/>
      <c r="GRS239" s="1114"/>
      <c r="GRT239" s="1114"/>
      <c r="GRU239" s="1114"/>
      <c r="GRV239" s="1114"/>
      <c r="GRW239" s="1114"/>
      <c r="GRX239" s="1114"/>
      <c r="GRY239" s="1114"/>
      <c r="GRZ239" s="1114"/>
      <c r="GSA239" s="1114"/>
      <c r="GSB239" s="1114"/>
      <c r="GSC239" s="1114"/>
      <c r="GSD239" s="1114"/>
      <c r="GSE239" s="1114"/>
      <c r="GSF239" s="1114"/>
      <c r="GSG239" s="1114"/>
      <c r="GSH239" s="1114"/>
      <c r="GSI239" s="1114"/>
      <c r="GSJ239" s="1114"/>
      <c r="GSK239" s="1114"/>
      <c r="GSL239" s="1114"/>
      <c r="GSM239" s="1114"/>
      <c r="GSN239" s="1114"/>
      <c r="GSO239" s="1114"/>
      <c r="GSP239" s="1114"/>
      <c r="GSQ239" s="1114"/>
      <c r="GSR239" s="1114"/>
      <c r="GSS239" s="1114"/>
      <c r="GST239" s="1114"/>
      <c r="GSU239" s="1114"/>
      <c r="GSV239" s="1114"/>
      <c r="GSW239" s="1114"/>
      <c r="GSX239" s="1114"/>
      <c r="GSY239" s="1114"/>
      <c r="GSZ239" s="1114"/>
      <c r="GTA239" s="1114"/>
      <c r="GTB239" s="1114"/>
      <c r="GTC239" s="1114"/>
      <c r="GTD239" s="1114"/>
      <c r="GTE239" s="1114"/>
      <c r="GTF239" s="1114"/>
      <c r="GTG239" s="1114"/>
      <c r="GTH239" s="1114"/>
      <c r="GTI239" s="1114"/>
      <c r="GTJ239" s="1114"/>
      <c r="GTK239" s="1114"/>
      <c r="GTL239" s="1114"/>
      <c r="GTM239" s="1114"/>
      <c r="GTN239" s="1114"/>
      <c r="GTO239" s="1114"/>
      <c r="GTP239" s="1114"/>
      <c r="GTQ239" s="1114"/>
      <c r="GTR239" s="1114"/>
      <c r="GTS239" s="1114"/>
      <c r="GTT239" s="1114"/>
      <c r="GTU239" s="1114"/>
      <c r="GTV239" s="1114"/>
      <c r="GTW239" s="1114"/>
      <c r="GTX239" s="1114"/>
      <c r="GTY239" s="1114"/>
      <c r="GTZ239" s="1114"/>
      <c r="GUA239" s="1114"/>
      <c r="GUB239" s="1114"/>
      <c r="GUC239" s="1114"/>
      <c r="GUD239" s="1114"/>
      <c r="GUE239" s="1114"/>
      <c r="GUF239" s="1114"/>
      <c r="GUG239" s="1114"/>
      <c r="GUH239" s="1114"/>
      <c r="GUI239" s="1114"/>
      <c r="GUJ239" s="1114"/>
      <c r="GUK239" s="1114"/>
      <c r="GUL239" s="1114"/>
      <c r="GUM239" s="1114"/>
      <c r="GUN239" s="1114"/>
      <c r="GUO239" s="1114"/>
      <c r="GUP239" s="1114"/>
      <c r="GUQ239" s="1114"/>
      <c r="GUR239" s="1114"/>
      <c r="GUS239" s="1114"/>
      <c r="GUT239" s="1114"/>
      <c r="GUU239" s="1114"/>
      <c r="GUV239" s="1114"/>
      <c r="GUW239" s="1114"/>
      <c r="GUX239" s="1114"/>
      <c r="GUY239" s="1114"/>
      <c r="GUZ239" s="1114"/>
      <c r="GVA239" s="1114"/>
      <c r="GVB239" s="1114"/>
      <c r="GVC239" s="1114"/>
      <c r="GVD239" s="1114"/>
      <c r="GVE239" s="1114"/>
      <c r="GVF239" s="1114"/>
      <c r="GVG239" s="1114"/>
      <c r="GVH239" s="1114"/>
      <c r="GVI239" s="1114"/>
      <c r="GVJ239" s="1114"/>
      <c r="GVK239" s="1114"/>
      <c r="GVL239" s="1114"/>
      <c r="GVM239" s="1114"/>
      <c r="GVN239" s="1114"/>
      <c r="GVO239" s="1114"/>
      <c r="GVP239" s="1114"/>
      <c r="GVQ239" s="1114"/>
      <c r="GVR239" s="1114"/>
      <c r="GVS239" s="1114"/>
      <c r="GVT239" s="1114"/>
      <c r="GVU239" s="1114"/>
      <c r="GVV239" s="1114"/>
      <c r="GVW239" s="1114"/>
      <c r="GVX239" s="1114"/>
      <c r="GVY239" s="1114"/>
      <c r="GVZ239" s="1114"/>
      <c r="GWA239" s="1114"/>
      <c r="GWB239" s="1114"/>
      <c r="GWC239" s="1114"/>
      <c r="GWD239" s="1114"/>
      <c r="GWE239" s="1114"/>
      <c r="GWF239" s="1114"/>
      <c r="GWG239" s="1114"/>
      <c r="GWH239" s="1114"/>
      <c r="GWI239" s="1114"/>
      <c r="GWJ239" s="1114"/>
      <c r="GWK239" s="1114"/>
      <c r="GWL239" s="1114"/>
      <c r="GWM239" s="1114"/>
      <c r="GWN239" s="1114"/>
      <c r="GWO239" s="1114"/>
      <c r="GWP239" s="1114"/>
      <c r="GWQ239" s="1114"/>
      <c r="GWR239" s="1114"/>
      <c r="GWS239" s="1114"/>
      <c r="GWT239" s="1114"/>
      <c r="GWU239" s="1114"/>
      <c r="GWV239" s="1114"/>
      <c r="GWW239" s="1114"/>
      <c r="GWX239" s="1114"/>
      <c r="GWY239" s="1114"/>
      <c r="GWZ239" s="1114"/>
      <c r="GXA239" s="1114"/>
      <c r="GXB239" s="1114"/>
      <c r="GXC239" s="1114"/>
      <c r="GXD239" s="1114"/>
      <c r="GXE239" s="1114"/>
      <c r="GXF239" s="1114"/>
      <c r="GXG239" s="1114"/>
      <c r="GXH239" s="1114"/>
      <c r="GXI239" s="1114"/>
      <c r="GXJ239" s="1114"/>
      <c r="GXK239" s="1114"/>
      <c r="GXL239" s="1114"/>
      <c r="GXM239" s="1114"/>
      <c r="GXN239" s="1114"/>
      <c r="GXO239" s="1114"/>
      <c r="GXP239" s="1114"/>
      <c r="GXQ239" s="1114"/>
      <c r="GXR239" s="1114"/>
      <c r="GXS239" s="1114"/>
      <c r="GXT239" s="1114"/>
      <c r="GXU239" s="1114"/>
      <c r="GXV239" s="1114"/>
      <c r="GXW239" s="1114"/>
      <c r="GXX239" s="1114"/>
      <c r="GXY239" s="1114"/>
      <c r="GXZ239" s="1114"/>
      <c r="GYA239" s="1114"/>
      <c r="GYB239" s="1114"/>
      <c r="GYC239" s="1114"/>
      <c r="GYD239" s="1114"/>
      <c r="GYE239" s="1114"/>
      <c r="GYF239" s="1114"/>
      <c r="GYG239" s="1114"/>
      <c r="GYH239" s="1114"/>
      <c r="GYI239" s="1114"/>
      <c r="GYJ239" s="1114"/>
      <c r="GYK239" s="1114"/>
      <c r="GYL239" s="1114"/>
      <c r="GYM239" s="1114"/>
      <c r="GYN239" s="1114"/>
      <c r="GYO239" s="1114"/>
      <c r="GYP239" s="1114"/>
      <c r="GYQ239" s="1114"/>
      <c r="GYR239" s="1114"/>
      <c r="GYS239" s="1114"/>
      <c r="GYT239" s="1114"/>
      <c r="GYU239" s="1114"/>
      <c r="GYV239" s="1114"/>
      <c r="GYW239" s="1114"/>
      <c r="GYX239" s="1114"/>
      <c r="GYY239" s="1114"/>
      <c r="GYZ239" s="1114"/>
      <c r="GZA239" s="1114"/>
      <c r="GZB239" s="1114"/>
      <c r="GZC239" s="1114"/>
      <c r="GZD239" s="1114"/>
      <c r="GZE239" s="1114"/>
      <c r="GZF239" s="1114"/>
      <c r="GZG239" s="1114"/>
      <c r="GZH239" s="1114"/>
      <c r="GZI239" s="1114"/>
      <c r="GZJ239" s="1114"/>
      <c r="GZK239" s="1114"/>
      <c r="GZL239" s="1114"/>
      <c r="GZM239" s="1114"/>
      <c r="GZN239" s="1114"/>
      <c r="GZO239" s="1114"/>
      <c r="GZP239" s="1114"/>
      <c r="GZQ239" s="1114"/>
      <c r="GZR239" s="1114"/>
      <c r="GZS239" s="1114"/>
      <c r="GZT239" s="1114"/>
      <c r="GZU239" s="1114"/>
      <c r="GZV239" s="1114"/>
      <c r="GZW239" s="1114"/>
      <c r="GZX239" s="1114"/>
      <c r="GZY239" s="1114"/>
      <c r="GZZ239" s="1114"/>
      <c r="HAA239" s="1114"/>
      <c r="HAB239" s="1114"/>
      <c r="HAC239" s="1114"/>
      <c r="HAD239" s="1114"/>
      <c r="HAE239" s="1114"/>
      <c r="HAF239" s="1114"/>
      <c r="HAG239" s="1114"/>
      <c r="HAH239" s="1114"/>
      <c r="HAI239" s="1114"/>
      <c r="HAJ239" s="1114"/>
      <c r="HAK239" s="1114"/>
      <c r="HAL239" s="1114"/>
      <c r="HAM239" s="1114"/>
      <c r="HAN239" s="1114"/>
      <c r="HAO239" s="1114"/>
      <c r="HAP239" s="1114"/>
      <c r="HAQ239" s="1114"/>
      <c r="HAR239" s="1114"/>
      <c r="HAS239" s="1114"/>
      <c r="HAT239" s="1114"/>
      <c r="HAU239" s="1114"/>
      <c r="HAV239" s="1114"/>
      <c r="HAW239" s="1114"/>
      <c r="HAX239" s="1114"/>
      <c r="HAY239" s="1114"/>
      <c r="HAZ239" s="1114"/>
      <c r="HBA239" s="1114"/>
      <c r="HBB239" s="1114"/>
      <c r="HBC239" s="1114"/>
      <c r="HBD239" s="1114"/>
      <c r="HBE239" s="1114"/>
      <c r="HBF239" s="1114"/>
      <c r="HBG239" s="1114"/>
      <c r="HBH239" s="1114"/>
      <c r="HBI239" s="1114"/>
      <c r="HBJ239" s="1114"/>
      <c r="HBK239" s="1114"/>
      <c r="HBL239" s="1114"/>
      <c r="HBM239" s="1114"/>
      <c r="HBN239" s="1114"/>
      <c r="HBO239" s="1114"/>
      <c r="HBP239" s="1114"/>
      <c r="HBQ239" s="1114"/>
      <c r="HBR239" s="1114"/>
      <c r="HBS239" s="1114"/>
      <c r="HBT239" s="1114"/>
      <c r="HBU239" s="1114"/>
      <c r="HBV239" s="1114"/>
      <c r="HBW239" s="1114"/>
      <c r="HBX239" s="1114"/>
      <c r="HBY239" s="1114"/>
      <c r="HBZ239" s="1114"/>
      <c r="HCA239" s="1114"/>
      <c r="HCB239" s="1114"/>
      <c r="HCC239" s="1114"/>
      <c r="HCD239" s="1114"/>
      <c r="HCE239" s="1114"/>
      <c r="HCF239" s="1114"/>
      <c r="HCG239" s="1114"/>
      <c r="HCH239" s="1114"/>
      <c r="HCI239" s="1114"/>
      <c r="HCJ239" s="1114"/>
      <c r="HCK239" s="1114"/>
      <c r="HCL239" s="1114"/>
      <c r="HCM239" s="1114"/>
      <c r="HCN239" s="1114"/>
      <c r="HCO239" s="1114"/>
      <c r="HCP239" s="1114"/>
      <c r="HCQ239" s="1114"/>
      <c r="HCR239" s="1114"/>
      <c r="HCS239" s="1114"/>
      <c r="HCT239" s="1114"/>
      <c r="HCU239" s="1114"/>
      <c r="HCV239" s="1114"/>
      <c r="HCW239" s="1114"/>
      <c r="HCX239" s="1114"/>
      <c r="HCY239" s="1114"/>
      <c r="HCZ239" s="1114"/>
      <c r="HDA239" s="1114"/>
      <c r="HDB239" s="1114"/>
      <c r="HDC239" s="1114"/>
      <c r="HDD239" s="1114"/>
      <c r="HDE239" s="1114"/>
      <c r="HDF239" s="1114"/>
      <c r="HDG239" s="1114"/>
      <c r="HDH239" s="1114"/>
      <c r="HDI239" s="1114"/>
      <c r="HDJ239" s="1114"/>
      <c r="HDK239" s="1114"/>
      <c r="HDL239" s="1114"/>
      <c r="HDM239" s="1114"/>
      <c r="HDN239" s="1114"/>
      <c r="HDO239" s="1114"/>
      <c r="HDP239" s="1114"/>
      <c r="HDQ239" s="1114"/>
      <c r="HDR239" s="1114"/>
      <c r="HDS239" s="1114"/>
      <c r="HDT239" s="1114"/>
      <c r="HDU239" s="1114"/>
      <c r="HDV239" s="1114"/>
      <c r="HDW239" s="1114"/>
      <c r="HDX239" s="1114"/>
      <c r="HDY239" s="1114"/>
      <c r="HDZ239" s="1114"/>
      <c r="HEA239" s="1114"/>
      <c r="HEB239" s="1114"/>
      <c r="HEC239" s="1114"/>
      <c r="HED239" s="1114"/>
      <c r="HEE239" s="1114"/>
      <c r="HEF239" s="1114"/>
      <c r="HEG239" s="1114"/>
      <c r="HEH239" s="1114"/>
      <c r="HEI239" s="1114"/>
      <c r="HEJ239" s="1114"/>
      <c r="HEK239" s="1114"/>
      <c r="HEL239" s="1114"/>
      <c r="HEM239" s="1114"/>
      <c r="HEN239" s="1114"/>
      <c r="HEO239" s="1114"/>
      <c r="HEP239" s="1114"/>
      <c r="HEQ239" s="1114"/>
      <c r="HER239" s="1114"/>
      <c r="HES239" s="1114"/>
      <c r="HET239" s="1114"/>
      <c r="HEU239" s="1114"/>
      <c r="HEV239" s="1114"/>
      <c r="HEW239" s="1114"/>
      <c r="HEX239" s="1114"/>
      <c r="HEY239" s="1114"/>
      <c r="HEZ239" s="1114"/>
      <c r="HFA239" s="1114"/>
      <c r="HFB239" s="1114"/>
      <c r="HFC239" s="1114"/>
      <c r="HFD239" s="1114"/>
      <c r="HFE239" s="1114"/>
      <c r="HFF239" s="1114"/>
      <c r="HFG239" s="1114"/>
      <c r="HFH239" s="1114"/>
      <c r="HFI239" s="1114"/>
      <c r="HFJ239" s="1114"/>
      <c r="HFK239" s="1114"/>
      <c r="HFL239" s="1114"/>
      <c r="HFM239" s="1114"/>
      <c r="HFN239" s="1114"/>
      <c r="HFO239" s="1114"/>
      <c r="HFP239" s="1114"/>
      <c r="HFQ239" s="1114"/>
      <c r="HFR239" s="1114"/>
      <c r="HFS239" s="1114"/>
      <c r="HFT239" s="1114"/>
      <c r="HFU239" s="1114"/>
      <c r="HFV239" s="1114"/>
      <c r="HFW239" s="1114"/>
      <c r="HFX239" s="1114"/>
      <c r="HFY239" s="1114"/>
      <c r="HFZ239" s="1114"/>
      <c r="HGA239" s="1114"/>
      <c r="HGB239" s="1114"/>
      <c r="HGC239" s="1114"/>
      <c r="HGD239" s="1114"/>
      <c r="HGE239" s="1114"/>
      <c r="HGF239" s="1114"/>
      <c r="HGG239" s="1114"/>
      <c r="HGH239" s="1114"/>
      <c r="HGI239" s="1114"/>
      <c r="HGJ239" s="1114"/>
      <c r="HGK239" s="1114"/>
      <c r="HGL239" s="1114"/>
      <c r="HGM239" s="1114"/>
      <c r="HGN239" s="1114"/>
      <c r="HGO239" s="1114"/>
      <c r="HGP239" s="1114"/>
      <c r="HGQ239" s="1114"/>
      <c r="HGR239" s="1114"/>
      <c r="HGS239" s="1114"/>
      <c r="HGT239" s="1114"/>
      <c r="HGU239" s="1114"/>
      <c r="HGV239" s="1114"/>
      <c r="HGW239" s="1114"/>
      <c r="HGX239" s="1114"/>
      <c r="HGY239" s="1114"/>
      <c r="HGZ239" s="1114"/>
      <c r="HHA239" s="1114"/>
      <c r="HHB239" s="1114"/>
      <c r="HHC239" s="1114"/>
      <c r="HHD239" s="1114"/>
      <c r="HHE239" s="1114"/>
      <c r="HHF239" s="1114"/>
      <c r="HHG239" s="1114"/>
      <c r="HHH239" s="1114"/>
      <c r="HHI239" s="1114"/>
      <c r="HHJ239" s="1114"/>
      <c r="HHK239" s="1114"/>
      <c r="HHL239" s="1114"/>
      <c r="HHM239" s="1114"/>
      <c r="HHN239" s="1114"/>
      <c r="HHO239" s="1114"/>
      <c r="HHP239" s="1114"/>
      <c r="HHQ239" s="1114"/>
      <c r="HHR239" s="1114"/>
      <c r="HHS239" s="1114"/>
      <c r="HHT239" s="1114"/>
      <c r="HHU239" s="1114"/>
      <c r="HHV239" s="1114"/>
      <c r="HHW239" s="1114"/>
      <c r="HHX239" s="1114"/>
      <c r="HHY239" s="1114"/>
      <c r="HHZ239" s="1114"/>
      <c r="HIA239" s="1114"/>
      <c r="HIB239" s="1114"/>
      <c r="HIC239" s="1114"/>
      <c r="HID239" s="1114"/>
      <c r="HIE239" s="1114"/>
      <c r="HIF239" s="1114"/>
      <c r="HIG239" s="1114"/>
      <c r="HIH239" s="1114"/>
      <c r="HII239" s="1114"/>
      <c r="HIJ239" s="1114"/>
      <c r="HIK239" s="1114"/>
      <c r="HIL239" s="1114"/>
      <c r="HIM239" s="1114"/>
      <c r="HIN239" s="1114"/>
      <c r="HIO239" s="1114"/>
      <c r="HIP239" s="1114"/>
      <c r="HIQ239" s="1114"/>
      <c r="HIR239" s="1114"/>
      <c r="HIS239" s="1114"/>
      <c r="HIT239" s="1114"/>
      <c r="HIU239" s="1114"/>
      <c r="HIV239" s="1114"/>
      <c r="HIW239" s="1114"/>
      <c r="HIX239" s="1114"/>
      <c r="HIY239" s="1114"/>
      <c r="HIZ239" s="1114"/>
      <c r="HJA239" s="1114"/>
      <c r="HJB239" s="1114"/>
      <c r="HJC239" s="1114"/>
      <c r="HJD239" s="1114"/>
      <c r="HJE239" s="1114"/>
      <c r="HJF239" s="1114"/>
      <c r="HJG239" s="1114"/>
      <c r="HJH239" s="1114"/>
      <c r="HJI239" s="1114"/>
      <c r="HJJ239" s="1114"/>
      <c r="HJK239" s="1114"/>
      <c r="HJL239" s="1114"/>
      <c r="HJM239" s="1114"/>
      <c r="HJN239" s="1114"/>
      <c r="HJO239" s="1114"/>
      <c r="HJP239" s="1114"/>
      <c r="HJQ239" s="1114"/>
      <c r="HJR239" s="1114"/>
      <c r="HJS239" s="1114"/>
      <c r="HJT239" s="1114"/>
      <c r="HJU239" s="1114"/>
      <c r="HJV239" s="1114"/>
      <c r="HJW239" s="1114"/>
      <c r="HJX239" s="1114"/>
      <c r="HJY239" s="1114"/>
      <c r="HJZ239" s="1114"/>
      <c r="HKA239" s="1114"/>
      <c r="HKB239" s="1114"/>
      <c r="HKC239" s="1114"/>
      <c r="HKD239" s="1114"/>
      <c r="HKE239" s="1114"/>
      <c r="HKF239" s="1114"/>
      <c r="HKG239" s="1114"/>
      <c r="HKH239" s="1114"/>
      <c r="HKI239" s="1114"/>
      <c r="HKJ239" s="1114"/>
      <c r="HKK239" s="1114"/>
      <c r="HKL239" s="1114"/>
      <c r="HKM239" s="1114"/>
      <c r="HKN239" s="1114"/>
      <c r="HKO239" s="1114"/>
      <c r="HKP239" s="1114"/>
      <c r="HKQ239" s="1114"/>
      <c r="HKR239" s="1114"/>
      <c r="HKS239" s="1114"/>
      <c r="HKT239" s="1114"/>
      <c r="HKU239" s="1114"/>
      <c r="HKV239" s="1114"/>
      <c r="HKW239" s="1114"/>
      <c r="HKX239" s="1114"/>
      <c r="HKY239" s="1114"/>
      <c r="HKZ239" s="1114"/>
      <c r="HLA239" s="1114"/>
      <c r="HLB239" s="1114"/>
      <c r="HLC239" s="1114"/>
      <c r="HLD239" s="1114"/>
      <c r="HLE239" s="1114"/>
      <c r="HLF239" s="1114"/>
      <c r="HLG239" s="1114"/>
      <c r="HLH239" s="1114"/>
      <c r="HLI239" s="1114"/>
      <c r="HLJ239" s="1114"/>
      <c r="HLK239" s="1114"/>
      <c r="HLL239" s="1114"/>
      <c r="HLM239" s="1114"/>
      <c r="HLN239" s="1114"/>
      <c r="HLO239" s="1114"/>
      <c r="HLP239" s="1114"/>
      <c r="HLQ239" s="1114"/>
      <c r="HLR239" s="1114"/>
      <c r="HLS239" s="1114"/>
      <c r="HLT239" s="1114"/>
      <c r="HLU239" s="1114"/>
      <c r="HLV239" s="1114"/>
      <c r="HLW239" s="1114"/>
      <c r="HLX239" s="1114"/>
      <c r="HLY239" s="1114"/>
      <c r="HLZ239" s="1114"/>
      <c r="HMA239" s="1114"/>
      <c r="HMB239" s="1114"/>
      <c r="HMC239" s="1114"/>
      <c r="HMD239" s="1114"/>
      <c r="HME239" s="1114"/>
      <c r="HMF239" s="1114"/>
      <c r="HMG239" s="1114"/>
      <c r="HMH239" s="1114"/>
      <c r="HMI239" s="1114"/>
      <c r="HMJ239" s="1114"/>
      <c r="HMK239" s="1114"/>
      <c r="HML239" s="1114"/>
      <c r="HMM239" s="1114"/>
      <c r="HMN239" s="1114"/>
      <c r="HMO239" s="1114"/>
      <c r="HMP239" s="1114"/>
      <c r="HMQ239" s="1114"/>
      <c r="HMR239" s="1114"/>
      <c r="HMS239" s="1114"/>
      <c r="HMT239" s="1114"/>
      <c r="HMU239" s="1114"/>
      <c r="HMV239" s="1114"/>
      <c r="HMW239" s="1114"/>
      <c r="HMX239" s="1114"/>
      <c r="HMY239" s="1114"/>
      <c r="HMZ239" s="1114"/>
      <c r="HNA239" s="1114"/>
      <c r="HNB239" s="1114"/>
      <c r="HNC239" s="1114"/>
      <c r="HND239" s="1114"/>
      <c r="HNE239" s="1114"/>
      <c r="HNF239" s="1114"/>
      <c r="HNG239" s="1114"/>
      <c r="HNH239" s="1114"/>
      <c r="HNI239" s="1114"/>
      <c r="HNJ239" s="1114"/>
      <c r="HNK239" s="1114"/>
      <c r="HNL239" s="1114"/>
      <c r="HNM239" s="1114"/>
      <c r="HNN239" s="1114"/>
      <c r="HNO239" s="1114"/>
      <c r="HNP239" s="1114"/>
      <c r="HNQ239" s="1114"/>
      <c r="HNR239" s="1114"/>
      <c r="HNS239" s="1114"/>
      <c r="HNT239" s="1114"/>
      <c r="HNU239" s="1114"/>
      <c r="HNV239" s="1114"/>
      <c r="HNW239" s="1114"/>
      <c r="HNX239" s="1114"/>
      <c r="HNY239" s="1114"/>
      <c r="HNZ239" s="1114"/>
      <c r="HOA239" s="1114"/>
      <c r="HOB239" s="1114"/>
      <c r="HOC239" s="1114"/>
      <c r="HOD239" s="1114"/>
      <c r="HOE239" s="1114"/>
      <c r="HOF239" s="1114"/>
      <c r="HOG239" s="1114"/>
      <c r="HOH239" s="1114"/>
      <c r="HOI239" s="1114"/>
      <c r="HOJ239" s="1114"/>
      <c r="HOK239" s="1114"/>
      <c r="HOL239" s="1114"/>
      <c r="HOM239" s="1114"/>
      <c r="HON239" s="1114"/>
      <c r="HOO239" s="1114"/>
      <c r="HOP239" s="1114"/>
      <c r="HOQ239" s="1114"/>
      <c r="HOR239" s="1114"/>
      <c r="HOS239" s="1114"/>
      <c r="HOT239" s="1114"/>
      <c r="HOU239" s="1114"/>
      <c r="HOV239" s="1114"/>
      <c r="HOW239" s="1114"/>
      <c r="HOX239" s="1114"/>
      <c r="HOY239" s="1114"/>
      <c r="HOZ239" s="1114"/>
      <c r="HPA239" s="1114"/>
      <c r="HPB239" s="1114"/>
      <c r="HPC239" s="1114"/>
      <c r="HPD239" s="1114"/>
      <c r="HPE239" s="1114"/>
      <c r="HPF239" s="1114"/>
      <c r="HPG239" s="1114"/>
      <c r="HPH239" s="1114"/>
      <c r="HPI239" s="1114"/>
      <c r="HPJ239" s="1114"/>
      <c r="HPK239" s="1114"/>
      <c r="HPL239" s="1114"/>
      <c r="HPM239" s="1114"/>
      <c r="HPN239" s="1114"/>
      <c r="HPO239" s="1114"/>
      <c r="HPP239" s="1114"/>
      <c r="HPQ239" s="1114"/>
      <c r="HPR239" s="1114"/>
      <c r="HPS239" s="1114"/>
      <c r="HPT239" s="1114"/>
      <c r="HPU239" s="1114"/>
      <c r="HPV239" s="1114"/>
      <c r="HPW239" s="1114"/>
      <c r="HPX239" s="1114"/>
      <c r="HPY239" s="1114"/>
      <c r="HPZ239" s="1114"/>
      <c r="HQA239" s="1114"/>
      <c r="HQB239" s="1114"/>
      <c r="HQC239" s="1114"/>
      <c r="HQD239" s="1114"/>
      <c r="HQE239" s="1114"/>
      <c r="HQF239" s="1114"/>
      <c r="HQG239" s="1114"/>
      <c r="HQH239" s="1114"/>
      <c r="HQI239" s="1114"/>
      <c r="HQJ239" s="1114"/>
      <c r="HQK239" s="1114"/>
      <c r="HQL239" s="1114"/>
      <c r="HQM239" s="1114"/>
      <c r="HQN239" s="1114"/>
      <c r="HQO239" s="1114"/>
      <c r="HQP239" s="1114"/>
      <c r="HQQ239" s="1114"/>
      <c r="HQR239" s="1114"/>
      <c r="HQS239" s="1114"/>
      <c r="HQT239" s="1114"/>
      <c r="HQU239" s="1114"/>
      <c r="HQV239" s="1114"/>
      <c r="HQW239" s="1114"/>
      <c r="HQX239" s="1114"/>
      <c r="HQY239" s="1114"/>
      <c r="HQZ239" s="1114"/>
      <c r="HRA239" s="1114"/>
      <c r="HRB239" s="1114"/>
      <c r="HRC239" s="1114"/>
      <c r="HRD239" s="1114"/>
      <c r="HRE239" s="1114"/>
      <c r="HRF239" s="1114"/>
      <c r="HRG239" s="1114"/>
      <c r="HRH239" s="1114"/>
      <c r="HRI239" s="1114"/>
      <c r="HRJ239" s="1114"/>
      <c r="HRK239" s="1114"/>
      <c r="HRL239" s="1114"/>
      <c r="HRM239" s="1114"/>
      <c r="HRN239" s="1114"/>
      <c r="HRO239" s="1114"/>
      <c r="HRP239" s="1114"/>
      <c r="HRQ239" s="1114"/>
      <c r="HRR239" s="1114"/>
      <c r="HRS239" s="1114"/>
      <c r="HRT239" s="1114"/>
      <c r="HRU239" s="1114"/>
      <c r="HRV239" s="1114"/>
      <c r="HRW239" s="1114"/>
      <c r="HRX239" s="1114"/>
      <c r="HRY239" s="1114"/>
      <c r="HRZ239" s="1114"/>
      <c r="HSA239" s="1114"/>
      <c r="HSB239" s="1114"/>
      <c r="HSC239" s="1114"/>
      <c r="HSD239" s="1114"/>
      <c r="HSE239" s="1114"/>
      <c r="HSF239" s="1114"/>
      <c r="HSG239" s="1114"/>
      <c r="HSH239" s="1114"/>
      <c r="HSI239" s="1114"/>
      <c r="HSJ239" s="1114"/>
      <c r="HSK239" s="1114"/>
      <c r="HSL239" s="1114"/>
      <c r="HSM239" s="1114"/>
      <c r="HSN239" s="1114"/>
      <c r="HSO239" s="1114"/>
      <c r="HSP239" s="1114"/>
      <c r="HSQ239" s="1114"/>
      <c r="HSR239" s="1114"/>
      <c r="HSS239" s="1114"/>
      <c r="HST239" s="1114"/>
      <c r="HSU239" s="1114"/>
      <c r="HSV239" s="1114"/>
      <c r="HSW239" s="1114"/>
      <c r="HSX239" s="1114"/>
      <c r="HSY239" s="1114"/>
      <c r="HSZ239" s="1114"/>
      <c r="HTA239" s="1114"/>
      <c r="HTB239" s="1114"/>
      <c r="HTC239" s="1114"/>
      <c r="HTD239" s="1114"/>
      <c r="HTE239" s="1114"/>
      <c r="HTF239" s="1114"/>
      <c r="HTG239" s="1114"/>
      <c r="HTH239" s="1114"/>
      <c r="HTI239" s="1114"/>
      <c r="HTJ239" s="1114"/>
      <c r="HTK239" s="1114"/>
      <c r="HTL239" s="1114"/>
      <c r="HTM239" s="1114"/>
      <c r="HTN239" s="1114"/>
      <c r="HTO239" s="1114"/>
      <c r="HTP239" s="1114"/>
      <c r="HTQ239" s="1114"/>
      <c r="HTR239" s="1114"/>
      <c r="HTS239" s="1114"/>
      <c r="HTT239" s="1114"/>
      <c r="HTU239" s="1114"/>
      <c r="HTV239" s="1114"/>
      <c r="HTW239" s="1114"/>
      <c r="HTX239" s="1114"/>
      <c r="HTY239" s="1114"/>
      <c r="HTZ239" s="1114"/>
      <c r="HUA239" s="1114"/>
      <c r="HUB239" s="1114"/>
      <c r="HUC239" s="1114"/>
      <c r="HUD239" s="1114"/>
      <c r="HUE239" s="1114"/>
      <c r="HUF239" s="1114"/>
      <c r="HUG239" s="1114"/>
      <c r="HUH239" s="1114"/>
      <c r="HUI239" s="1114"/>
      <c r="HUJ239" s="1114"/>
      <c r="HUK239" s="1114"/>
      <c r="HUL239" s="1114"/>
      <c r="HUM239" s="1114"/>
      <c r="HUN239" s="1114"/>
      <c r="HUO239" s="1114"/>
      <c r="HUP239" s="1114"/>
      <c r="HUQ239" s="1114"/>
      <c r="HUR239" s="1114"/>
      <c r="HUS239" s="1114"/>
      <c r="HUT239" s="1114"/>
      <c r="HUU239" s="1114"/>
      <c r="HUV239" s="1114"/>
      <c r="HUW239" s="1114"/>
      <c r="HUX239" s="1114"/>
      <c r="HUY239" s="1114"/>
      <c r="HUZ239" s="1114"/>
      <c r="HVA239" s="1114"/>
      <c r="HVB239" s="1114"/>
      <c r="HVC239" s="1114"/>
      <c r="HVD239" s="1114"/>
      <c r="HVE239" s="1114"/>
      <c r="HVF239" s="1114"/>
      <c r="HVG239" s="1114"/>
      <c r="HVH239" s="1114"/>
      <c r="HVI239" s="1114"/>
      <c r="HVJ239" s="1114"/>
      <c r="HVK239" s="1114"/>
      <c r="HVL239" s="1114"/>
      <c r="HVM239" s="1114"/>
      <c r="HVN239" s="1114"/>
      <c r="HVO239" s="1114"/>
      <c r="HVP239" s="1114"/>
      <c r="HVQ239" s="1114"/>
      <c r="HVR239" s="1114"/>
      <c r="HVS239" s="1114"/>
      <c r="HVT239" s="1114"/>
      <c r="HVU239" s="1114"/>
      <c r="HVV239" s="1114"/>
      <c r="HVW239" s="1114"/>
      <c r="HVX239" s="1114"/>
      <c r="HVY239" s="1114"/>
      <c r="HVZ239" s="1114"/>
      <c r="HWA239" s="1114"/>
      <c r="HWB239" s="1114"/>
      <c r="HWC239" s="1114"/>
      <c r="HWD239" s="1114"/>
      <c r="HWE239" s="1114"/>
      <c r="HWF239" s="1114"/>
      <c r="HWG239" s="1114"/>
      <c r="HWH239" s="1114"/>
      <c r="HWI239" s="1114"/>
      <c r="HWJ239" s="1114"/>
      <c r="HWK239" s="1114"/>
      <c r="HWL239" s="1114"/>
      <c r="HWM239" s="1114"/>
      <c r="HWN239" s="1114"/>
      <c r="HWO239" s="1114"/>
      <c r="HWP239" s="1114"/>
      <c r="HWQ239" s="1114"/>
      <c r="HWR239" s="1114"/>
      <c r="HWS239" s="1114"/>
      <c r="HWT239" s="1114"/>
      <c r="HWU239" s="1114"/>
      <c r="HWV239" s="1114"/>
      <c r="HWW239" s="1114"/>
      <c r="HWX239" s="1114"/>
      <c r="HWY239" s="1114"/>
      <c r="HWZ239" s="1114"/>
      <c r="HXA239" s="1114"/>
      <c r="HXB239" s="1114"/>
      <c r="HXC239" s="1114"/>
      <c r="HXD239" s="1114"/>
      <c r="HXE239" s="1114"/>
      <c r="HXF239" s="1114"/>
      <c r="HXG239" s="1114"/>
      <c r="HXH239" s="1114"/>
      <c r="HXI239" s="1114"/>
      <c r="HXJ239" s="1114"/>
      <c r="HXK239" s="1114"/>
      <c r="HXL239" s="1114"/>
      <c r="HXM239" s="1114"/>
      <c r="HXN239" s="1114"/>
      <c r="HXO239" s="1114"/>
      <c r="HXP239" s="1114"/>
      <c r="HXQ239" s="1114"/>
      <c r="HXR239" s="1114"/>
      <c r="HXS239" s="1114"/>
      <c r="HXT239" s="1114"/>
      <c r="HXU239" s="1114"/>
      <c r="HXV239" s="1114"/>
      <c r="HXW239" s="1114"/>
      <c r="HXX239" s="1114"/>
      <c r="HXY239" s="1114"/>
      <c r="HXZ239" s="1114"/>
      <c r="HYA239" s="1114"/>
      <c r="HYB239" s="1114"/>
      <c r="HYC239" s="1114"/>
      <c r="HYD239" s="1114"/>
      <c r="HYE239" s="1114"/>
      <c r="HYF239" s="1114"/>
      <c r="HYG239" s="1114"/>
      <c r="HYH239" s="1114"/>
      <c r="HYI239" s="1114"/>
      <c r="HYJ239" s="1114"/>
      <c r="HYK239" s="1114"/>
      <c r="HYL239" s="1114"/>
      <c r="HYM239" s="1114"/>
      <c r="HYN239" s="1114"/>
      <c r="HYO239" s="1114"/>
      <c r="HYP239" s="1114"/>
      <c r="HYQ239" s="1114"/>
      <c r="HYR239" s="1114"/>
      <c r="HYS239" s="1114"/>
      <c r="HYT239" s="1114"/>
      <c r="HYU239" s="1114"/>
      <c r="HYV239" s="1114"/>
      <c r="HYW239" s="1114"/>
      <c r="HYX239" s="1114"/>
      <c r="HYY239" s="1114"/>
      <c r="HYZ239" s="1114"/>
      <c r="HZA239" s="1114"/>
      <c r="HZB239" s="1114"/>
      <c r="HZC239" s="1114"/>
      <c r="HZD239" s="1114"/>
      <c r="HZE239" s="1114"/>
      <c r="HZF239" s="1114"/>
      <c r="HZG239" s="1114"/>
      <c r="HZH239" s="1114"/>
      <c r="HZI239" s="1114"/>
      <c r="HZJ239" s="1114"/>
      <c r="HZK239" s="1114"/>
      <c r="HZL239" s="1114"/>
      <c r="HZM239" s="1114"/>
      <c r="HZN239" s="1114"/>
      <c r="HZO239" s="1114"/>
      <c r="HZP239" s="1114"/>
      <c r="HZQ239" s="1114"/>
      <c r="HZR239" s="1114"/>
      <c r="HZS239" s="1114"/>
      <c r="HZT239" s="1114"/>
      <c r="HZU239" s="1114"/>
      <c r="HZV239" s="1114"/>
      <c r="HZW239" s="1114"/>
      <c r="HZX239" s="1114"/>
      <c r="HZY239" s="1114"/>
      <c r="HZZ239" s="1114"/>
      <c r="IAA239" s="1114"/>
      <c r="IAB239" s="1114"/>
      <c r="IAC239" s="1114"/>
      <c r="IAD239" s="1114"/>
      <c r="IAE239" s="1114"/>
      <c r="IAF239" s="1114"/>
      <c r="IAG239" s="1114"/>
      <c r="IAH239" s="1114"/>
      <c r="IAI239" s="1114"/>
      <c r="IAJ239" s="1114"/>
      <c r="IAK239" s="1114"/>
      <c r="IAL239" s="1114"/>
      <c r="IAM239" s="1114"/>
      <c r="IAN239" s="1114"/>
      <c r="IAO239" s="1114"/>
      <c r="IAP239" s="1114"/>
      <c r="IAQ239" s="1114"/>
      <c r="IAR239" s="1114"/>
      <c r="IAS239" s="1114"/>
      <c r="IAT239" s="1114"/>
      <c r="IAU239" s="1114"/>
      <c r="IAV239" s="1114"/>
      <c r="IAW239" s="1114"/>
      <c r="IAX239" s="1114"/>
      <c r="IAY239" s="1114"/>
      <c r="IAZ239" s="1114"/>
      <c r="IBA239" s="1114"/>
      <c r="IBB239" s="1114"/>
      <c r="IBC239" s="1114"/>
      <c r="IBD239" s="1114"/>
      <c r="IBE239" s="1114"/>
      <c r="IBF239" s="1114"/>
      <c r="IBG239" s="1114"/>
      <c r="IBH239" s="1114"/>
      <c r="IBI239" s="1114"/>
      <c r="IBJ239" s="1114"/>
      <c r="IBK239" s="1114"/>
      <c r="IBL239" s="1114"/>
      <c r="IBM239" s="1114"/>
      <c r="IBN239" s="1114"/>
      <c r="IBO239" s="1114"/>
      <c r="IBP239" s="1114"/>
      <c r="IBQ239" s="1114"/>
      <c r="IBR239" s="1114"/>
      <c r="IBS239" s="1114"/>
      <c r="IBT239" s="1114"/>
      <c r="IBU239" s="1114"/>
      <c r="IBV239" s="1114"/>
      <c r="IBW239" s="1114"/>
      <c r="IBX239" s="1114"/>
      <c r="IBY239" s="1114"/>
      <c r="IBZ239" s="1114"/>
      <c r="ICA239" s="1114"/>
      <c r="ICB239" s="1114"/>
      <c r="ICC239" s="1114"/>
      <c r="ICD239" s="1114"/>
      <c r="ICE239" s="1114"/>
      <c r="ICF239" s="1114"/>
      <c r="ICG239" s="1114"/>
      <c r="ICH239" s="1114"/>
      <c r="ICI239" s="1114"/>
      <c r="ICJ239" s="1114"/>
      <c r="ICK239" s="1114"/>
      <c r="ICL239" s="1114"/>
      <c r="ICM239" s="1114"/>
      <c r="ICN239" s="1114"/>
      <c r="ICO239" s="1114"/>
      <c r="ICP239" s="1114"/>
      <c r="ICQ239" s="1114"/>
      <c r="ICR239" s="1114"/>
      <c r="ICS239" s="1114"/>
      <c r="ICT239" s="1114"/>
      <c r="ICU239" s="1114"/>
      <c r="ICV239" s="1114"/>
      <c r="ICW239" s="1114"/>
      <c r="ICX239" s="1114"/>
      <c r="ICY239" s="1114"/>
      <c r="ICZ239" s="1114"/>
      <c r="IDA239" s="1114"/>
      <c r="IDB239" s="1114"/>
      <c r="IDC239" s="1114"/>
      <c r="IDD239" s="1114"/>
      <c r="IDE239" s="1114"/>
      <c r="IDF239" s="1114"/>
      <c r="IDG239" s="1114"/>
      <c r="IDH239" s="1114"/>
      <c r="IDI239" s="1114"/>
      <c r="IDJ239" s="1114"/>
      <c r="IDK239" s="1114"/>
      <c r="IDL239" s="1114"/>
      <c r="IDM239" s="1114"/>
      <c r="IDN239" s="1114"/>
      <c r="IDO239" s="1114"/>
      <c r="IDP239" s="1114"/>
      <c r="IDQ239" s="1114"/>
      <c r="IDR239" s="1114"/>
      <c r="IDS239" s="1114"/>
      <c r="IDT239" s="1114"/>
      <c r="IDU239" s="1114"/>
      <c r="IDV239" s="1114"/>
      <c r="IDW239" s="1114"/>
      <c r="IDX239" s="1114"/>
      <c r="IDY239" s="1114"/>
      <c r="IDZ239" s="1114"/>
      <c r="IEA239" s="1114"/>
      <c r="IEB239" s="1114"/>
      <c r="IEC239" s="1114"/>
      <c r="IED239" s="1114"/>
      <c r="IEE239" s="1114"/>
      <c r="IEF239" s="1114"/>
      <c r="IEG239" s="1114"/>
      <c r="IEH239" s="1114"/>
      <c r="IEI239" s="1114"/>
      <c r="IEJ239" s="1114"/>
      <c r="IEK239" s="1114"/>
      <c r="IEL239" s="1114"/>
      <c r="IEM239" s="1114"/>
      <c r="IEN239" s="1114"/>
      <c r="IEO239" s="1114"/>
      <c r="IEP239" s="1114"/>
      <c r="IEQ239" s="1114"/>
      <c r="IER239" s="1114"/>
      <c r="IES239" s="1114"/>
      <c r="IET239" s="1114"/>
      <c r="IEU239" s="1114"/>
      <c r="IEV239" s="1114"/>
      <c r="IEW239" s="1114"/>
      <c r="IEX239" s="1114"/>
      <c r="IEY239" s="1114"/>
      <c r="IEZ239" s="1114"/>
      <c r="IFA239" s="1114"/>
      <c r="IFB239" s="1114"/>
      <c r="IFC239" s="1114"/>
      <c r="IFD239" s="1114"/>
      <c r="IFE239" s="1114"/>
      <c r="IFF239" s="1114"/>
      <c r="IFG239" s="1114"/>
      <c r="IFH239" s="1114"/>
      <c r="IFI239" s="1114"/>
      <c r="IFJ239" s="1114"/>
      <c r="IFK239" s="1114"/>
      <c r="IFL239" s="1114"/>
      <c r="IFM239" s="1114"/>
      <c r="IFN239" s="1114"/>
      <c r="IFO239" s="1114"/>
      <c r="IFP239" s="1114"/>
      <c r="IFQ239" s="1114"/>
      <c r="IFR239" s="1114"/>
      <c r="IFS239" s="1114"/>
      <c r="IFT239" s="1114"/>
      <c r="IFU239" s="1114"/>
      <c r="IFV239" s="1114"/>
      <c r="IFW239" s="1114"/>
      <c r="IFX239" s="1114"/>
      <c r="IFY239" s="1114"/>
      <c r="IFZ239" s="1114"/>
      <c r="IGA239" s="1114"/>
      <c r="IGB239" s="1114"/>
      <c r="IGC239" s="1114"/>
      <c r="IGD239" s="1114"/>
      <c r="IGE239" s="1114"/>
      <c r="IGF239" s="1114"/>
      <c r="IGG239" s="1114"/>
      <c r="IGH239" s="1114"/>
      <c r="IGI239" s="1114"/>
      <c r="IGJ239" s="1114"/>
      <c r="IGK239" s="1114"/>
      <c r="IGL239" s="1114"/>
      <c r="IGM239" s="1114"/>
      <c r="IGN239" s="1114"/>
      <c r="IGO239" s="1114"/>
      <c r="IGP239" s="1114"/>
      <c r="IGQ239" s="1114"/>
      <c r="IGR239" s="1114"/>
      <c r="IGS239" s="1114"/>
      <c r="IGT239" s="1114"/>
      <c r="IGU239" s="1114"/>
      <c r="IGV239" s="1114"/>
      <c r="IGW239" s="1114"/>
      <c r="IGX239" s="1114"/>
      <c r="IGY239" s="1114"/>
      <c r="IGZ239" s="1114"/>
      <c r="IHA239" s="1114"/>
      <c r="IHB239" s="1114"/>
      <c r="IHC239" s="1114"/>
      <c r="IHD239" s="1114"/>
      <c r="IHE239" s="1114"/>
      <c r="IHF239" s="1114"/>
      <c r="IHG239" s="1114"/>
      <c r="IHH239" s="1114"/>
      <c r="IHI239" s="1114"/>
      <c r="IHJ239" s="1114"/>
      <c r="IHK239" s="1114"/>
      <c r="IHL239" s="1114"/>
      <c r="IHM239" s="1114"/>
      <c r="IHN239" s="1114"/>
      <c r="IHO239" s="1114"/>
      <c r="IHP239" s="1114"/>
      <c r="IHQ239" s="1114"/>
      <c r="IHR239" s="1114"/>
      <c r="IHS239" s="1114"/>
      <c r="IHT239" s="1114"/>
      <c r="IHU239" s="1114"/>
      <c r="IHV239" s="1114"/>
      <c r="IHW239" s="1114"/>
      <c r="IHX239" s="1114"/>
      <c r="IHY239" s="1114"/>
      <c r="IHZ239" s="1114"/>
      <c r="IIA239" s="1114"/>
      <c r="IIB239" s="1114"/>
      <c r="IIC239" s="1114"/>
      <c r="IID239" s="1114"/>
      <c r="IIE239" s="1114"/>
      <c r="IIF239" s="1114"/>
      <c r="IIG239" s="1114"/>
      <c r="IIH239" s="1114"/>
      <c r="III239" s="1114"/>
      <c r="IIJ239" s="1114"/>
      <c r="IIK239" s="1114"/>
      <c r="IIL239" s="1114"/>
      <c r="IIM239" s="1114"/>
      <c r="IIN239" s="1114"/>
      <c r="IIO239" s="1114"/>
      <c r="IIP239" s="1114"/>
      <c r="IIQ239" s="1114"/>
      <c r="IIR239" s="1114"/>
      <c r="IIS239" s="1114"/>
      <c r="IIT239" s="1114"/>
      <c r="IIU239" s="1114"/>
      <c r="IIV239" s="1114"/>
      <c r="IIW239" s="1114"/>
      <c r="IIX239" s="1114"/>
      <c r="IIY239" s="1114"/>
      <c r="IIZ239" s="1114"/>
      <c r="IJA239" s="1114"/>
      <c r="IJB239" s="1114"/>
      <c r="IJC239" s="1114"/>
      <c r="IJD239" s="1114"/>
      <c r="IJE239" s="1114"/>
      <c r="IJF239" s="1114"/>
      <c r="IJG239" s="1114"/>
      <c r="IJH239" s="1114"/>
      <c r="IJI239" s="1114"/>
      <c r="IJJ239" s="1114"/>
      <c r="IJK239" s="1114"/>
      <c r="IJL239" s="1114"/>
      <c r="IJM239" s="1114"/>
      <c r="IJN239" s="1114"/>
      <c r="IJO239" s="1114"/>
      <c r="IJP239" s="1114"/>
      <c r="IJQ239" s="1114"/>
      <c r="IJR239" s="1114"/>
      <c r="IJS239" s="1114"/>
      <c r="IJT239" s="1114"/>
      <c r="IJU239" s="1114"/>
      <c r="IJV239" s="1114"/>
      <c r="IJW239" s="1114"/>
      <c r="IJX239" s="1114"/>
      <c r="IJY239" s="1114"/>
      <c r="IJZ239" s="1114"/>
      <c r="IKA239" s="1114"/>
      <c r="IKB239" s="1114"/>
      <c r="IKC239" s="1114"/>
      <c r="IKD239" s="1114"/>
      <c r="IKE239" s="1114"/>
      <c r="IKF239" s="1114"/>
      <c r="IKG239" s="1114"/>
      <c r="IKH239" s="1114"/>
      <c r="IKI239" s="1114"/>
      <c r="IKJ239" s="1114"/>
      <c r="IKK239" s="1114"/>
      <c r="IKL239" s="1114"/>
      <c r="IKM239" s="1114"/>
      <c r="IKN239" s="1114"/>
      <c r="IKO239" s="1114"/>
      <c r="IKP239" s="1114"/>
      <c r="IKQ239" s="1114"/>
      <c r="IKR239" s="1114"/>
      <c r="IKS239" s="1114"/>
      <c r="IKT239" s="1114"/>
      <c r="IKU239" s="1114"/>
      <c r="IKV239" s="1114"/>
      <c r="IKW239" s="1114"/>
      <c r="IKX239" s="1114"/>
      <c r="IKY239" s="1114"/>
      <c r="IKZ239" s="1114"/>
      <c r="ILA239" s="1114"/>
      <c r="ILB239" s="1114"/>
      <c r="ILC239" s="1114"/>
      <c r="ILD239" s="1114"/>
      <c r="ILE239" s="1114"/>
      <c r="ILF239" s="1114"/>
      <c r="ILG239" s="1114"/>
      <c r="ILH239" s="1114"/>
      <c r="ILI239" s="1114"/>
      <c r="ILJ239" s="1114"/>
      <c r="ILK239" s="1114"/>
      <c r="ILL239" s="1114"/>
      <c r="ILM239" s="1114"/>
      <c r="ILN239" s="1114"/>
      <c r="ILO239" s="1114"/>
      <c r="ILP239" s="1114"/>
      <c r="ILQ239" s="1114"/>
      <c r="ILR239" s="1114"/>
      <c r="ILS239" s="1114"/>
      <c r="ILT239" s="1114"/>
      <c r="ILU239" s="1114"/>
      <c r="ILV239" s="1114"/>
      <c r="ILW239" s="1114"/>
      <c r="ILX239" s="1114"/>
      <c r="ILY239" s="1114"/>
      <c r="ILZ239" s="1114"/>
      <c r="IMA239" s="1114"/>
      <c r="IMB239" s="1114"/>
      <c r="IMC239" s="1114"/>
      <c r="IMD239" s="1114"/>
      <c r="IME239" s="1114"/>
      <c r="IMF239" s="1114"/>
      <c r="IMG239" s="1114"/>
      <c r="IMH239" s="1114"/>
      <c r="IMI239" s="1114"/>
      <c r="IMJ239" s="1114"/>
      <c r="IMK239" s="1114"/>
      <c r="IML239" s="1114"/>
      <c r="IMM239" s="1114"/>
      <c r="IMN239" s="1114"/>
      <c r="IMO239" s="1114"/>
      <c r="IMP239" s="1114"/>
      <c r="IMQ239" s="1114"/>
      <c r="IMR239" s="1114"/>
      <c r="IMS239" s="1114"/>
      <c r="IMT239" s="1114"/>
      <c r="IMU239" s="1114"/>
      <c r="IMV239" s="1114"/>
      <c r="IMW239" s="1114"/>
      <c r="IMX239" s="1114"/>
      <c r="IMY239" s="1114"/>
      <c r="IMZ239" s="1114"/>
      <c r="INA239" s="1114"/>
      <c r="INB239" s="1114"/>
      <c r="INC239" s="1114"/>
      <c r="IND239" s="1114"/>
      <c r="INE239" s="1114"/>
      <c r="INF239" s="1114"/>
      <c r="ING239" s="1114"/>
      <c r="INH239" s="1114"/>
      <c r="INI239" s="1114"/>
      <c r="INJ239" s="1114"/>
      <c r="INK239" s="1114"/>
      <c r="INL239" s="1114"/>
      <c r="INM239" s="1114"/>
      <c r="INN239" s="1114"/>
      <c r="INO239" s="1114"/>
      <c r="INP239" s="1114"/>
      <c r="INQ239" s="1114"/>
      <c r="INR239" s="1114"/>
      <c r="INS239" s="1114"/>
      <c r="INT239" s="1114"/>
      <c r="INU239" s="1114"/>
      <c r="INV239" s="1114"/>
      <c r="INW239" s="1114"/>
      <c r="INX239" s="1114"/>
      <c r="INY239" s="1114"/>
      <c r="INZ239" s="1114"/>
      <c r="IOA239" s="1114"/>
      <c r="IOB239" s="1114"/>
      <c r="IOC239" s="1114"/>
      <c r="IOD239" s="1114"/>
      <c r="IOE239" s="1114"/>
      <c r="IOF239" s="1114"/>
      <c r="IOG239" s="1114"/>
      <c r="IOH239" s="1114"/>
      <c r="IOI239" s="1114"/>
      <c r="IOJ239" s="1114"/>
      <c r="IOK239" s="1114"/>
      <c r="IOL239" s="1114"/>
      <c r="IOM239" s="1114"/>
      <c r="ION239" s="1114"/>
      <c r="IOO239" s="1114"/>
      <c r="IOP239" s="1114"/>
      <c r="IOQ239" s="1114"/>
      <c r="IOR239" s="1114"/>
      <c r="IOS239" s="1114"/>
      <c r="IOT239" s="1114"/>
      <c r="IOU239" s="1114"/>
      <c r="IOV239" s="1114"/>
      <c r="IOW239" s="1114"/>
      <c r="IOX239" s="1114"/>
      <c r="IOY239" s="1114"/>
      <c r="IOZ239" s="1114"/>
      <c r="IPA239" s="1114"/>
      <c r="IPB239" s="1114"/>
      <c r="IPC239" s="1114"/>
      <c r="IPD239" s="1114"/>
      <c r="IPE239" s="1114"/>
      <c r="IPF239" s="1114"/>
      <c r="IPG239" s="1114"/>
      <c r="IPH239" s="1114"/>
      <c r="IPI239" s="1114"/>
      <c r="IPJ239" s="1114"/>
      <c r="IPK239" s="1114"/>
      <c r="IPL239" s="1114"/>
      <c r="IPM239" s="1114"/>
      <c r="IPN239" s="1114"/>
      <c r="IPO239" s="1114"/>
      <c r="IPP239" s="1114"/>
      <c r="IPQ239" s="1114"/>
      <c r="IPR239" s="1114"/>
      <c r="IPS239" s="1114"/>
      <c r="IPT239" s="1114"/>
      <c r="IPU239" s="1114"/>
      <c r="IPV239" s="1114"/>
      <c r="IPW239" s="1114"/>
      <c r="IPX239" s="1114"/>
      <c r="IPY239" s="1114"/>
      <c r="IPZ239" s="1114"/>
      <c r="IQA239" s="1114"/>
      <c r="IQB239" s="1114"/>
      <c r="IQC239" s="1114"/>
      <c r="IQD239" s="1114"/>
      <c r="IQE239" s="1114"/>
      <c r="IQF239" s="1114"/>
      <c r="IQG239" s="1114"/>
      <c r="IQH239" s="1114"/>
      <c r="IQI239" s="1114"/>
      <c r="IQJ239" s="1114"/>
      <c r="IQK239" s="1114"/>
      <c r="IQL239" s="1114"/>
      <c r="IQM239" s="1114"/>
      <c r="IQN239" s="1114"/>
      <c r="IQO239" s="1114"/>
      <c r="IQP239" s="1114"/>
      <c r="IQQ239" s="1114"/>
      <c r="IQR239" s="1114"/>
      <c r="IQS239" s="1114"/>
      <c r="IQT239" s="1114"/>
      <c r="IQU239" s="1114"/>
      <c r="IQV239" s="1114"/>
      <c r="IQW239" s="1114"/>
      <c r="IQX239" s="1114"/>
      <c r="IQY239" s="1114"/>
      <c r="IQZ239" s="1114"/>
      <c r="IRA239" s="1114"/>
      <c r="IRB239" s="1114"/>
      <c r="IRC239" s="1114"/>
      <c r="IRD239" s="1114"/>
      <c r="IRE239" s="1114"/>
      <c r="IRF239" s="1114"/>
      <c r="IRG239" s="1114"/>
      <c r="IRH239" s="1114"/>
      <c r="IRI239" s="1114"/>
      <c r="IRJ239" s="1114"/>
      <c r="IRK239" s="1114"/>
      <c r="IRL239" s="1114"/>
      <c r="IRM239" s="1114"/>
      <c r="IRN239" s="1114"/>
      <c r="IRO239" s="1114"/>
      <c r="IRP239" s="1114"/>
      <c r="IRQ239" s="1114"/>
      <c r="IRR239" s="1114"/>
      <c r="IRS239" s="1114"/>
      <c r="IRT239" s="1114"/>
      <c r="IRU239" s="1114"/>
      <c r="IRV239" s="1114"/>
      <c r="IRW239" s="1114"/>
      <c r="IRX239" s="1114"/>
      <c r="IRY239" s="1114"/>
      <c r="IRZ239" s="1114"/>
      <c r="ISA239" s="1114"/>
      <c r="ISB239" s="1114"/>
      <c r="ISC239" s="1114"/>
      <c r="ISD239" s="1114"/>
      <c r="ISE239" s="1114"/>
      <c r="ISF239" s="1114"/>
      <c r="ISG239" s="1114"/>
      <c r="ISH239" s="1114"/>
      <c r="ISI239" s="1114"/>
      <c r="ISJ239" s="1114"/>
      <c r="ISK239" s="1114"/>
      <c r="ISL239" s="1114"/>
      <c r="ISM239" s="1114"/>
      <c r="ISN239" s="1114"/>
      <c r="ISO239" s="1114"/>
      <c r="ISP239" s="1114"/>
      <c r="ISQ239" s="1114"/>
      <c r="ISR239" s="1114"/>
      <c r="ISS239" s="1114"/>
      <c r="IST239" s="1114"/>
      <c r="ISU239" s="1114"/>
      <c r="ISV239" s="1114"/>
      <c r="ISW239" s="1114"/>
      <c r="ISX239" s="1114"/>
      <c r="ISY239" s="1114"/>
      <c r="ISZ239" s="1114"/>
      <c r="ITA239" s="1114"/>
      <c r="ITB239" s="1114"/>
      <c r="ITC239" s="1114"/>
      <c r="ITD239" s="1114"/>
      <c r="ITE239" s="1114"/>
      <c r="ITF239" s="1114"/>
      <c r="ITG239" s="1114"/>
      <c r="ITH239" s="1114"/>
      <c r="ITI239" s="1114"/>
      <c r="ITJ239" s="1114"/>
      <c r="ITK239" s="1114"/>
      <c r="ITL239" s="1114"/>
      <c r="ITM239" s="1114"/>
      <c r="ITN239" s="1114"/>
      <c r="ITO239" s="1114"/>
      <c r="ITP239" s="1114"/>
      <c r="ITQ239" s="1114"/>
      <c r="ITR239" s="1114"/>
      <c r="ITS239" s="1114"/>
      <c r="ITT239" s="1114"/>
      <c r="ITU239" s="1114"/>
      <c r="ITV239" s="1114"/>
      <c r="ITW239" s="1114"/>
      <c r="ITX239" s="1114"/>
      <c r="ITY239" s="1114"/>
      <c r="ITZ239" s="1114"/>
      <c r="IUA239" s="1114"/>
      <c r="IUB239" s="1114"/>
      <c r="IUC239" s="1114"/>
      <c r="IUD239" s="1114"/>
      <c r="IUE239" s="1114"/>
      <c r="IUF239" s="1114"/>
      <c r="IUG239" s="1114"/>
      <c r="IUH239" s="1114"/>
      <c r="IUI239" s="1114"/>
      <c r="IUJ239" s="1114"/>
      <c r="IUK239" s="1114"/>
      <c r="IUL239" s="1114"/>
      <c r="IUM239" s="1114"/>
      <c r="IUN239" s="1114"/>
      <c r="IUO239" s="1114"/>
      <c r="IUP239" s="1114"/>
      <c r="IUQ239" s="1114"/>
      <c r="IUR239" s="1114"/>
      <c r="IUS239" s="1114"/>
      <c r="IUT239" s="1114"/>
      <c r="IUU239" s="1114"/>
      <c r="IUV239" s="1114"/>
      <c r="IUW239" s="1114"/>
      <c r="IUX239" s="1114"/>
      <c r="IUY239" s="1114"/>
      <c r="IUZ239" s="1114"/>
      <c r="IVA239" s="1114"/>
      <c r="IVB239" s="1114"/>
      <c r="IVC239" s="1114"/>
      <c r="IVD239" s="1114"/>
      <c r="IVE239" s="1114"/>
      <c r="IVF239" s="1114"/>
      <c r="IVG239" s="1114"/>
      <c r="IVH239" s="1114"/>
      <c r="IVI239" s="1114"/>
      <c r="IVJ239" s="1114"/>
      <c r="IVK239" s="1114"/>
      <c r="IVL239" s="1114"/>
      <c r="IVM239" s="1114"/>
      <c r="IVN239" s="1114"/>
      <c r="IVO239" s="1114"/>
      <c r="IVP239" s="1114"/>
      <c r="IVQ239" s="1114"/>
      <c r="IVR239" s="1114"/>
      <c r="IVS239" s="1114"/>
      <c r="IVT239" s="1114"/>
      <c r="IVU239" s="1114"/>
      <c r="IVV239" s="1114"/>
      <c r="IVW239" s="1114"/>
      <c r="IVX239" s="1114"/>
      <c r="IVY239" s="1114"/>
      <c r="IVZ239" s="1114"/>
      <c r="IWA239" s="1114"/>
      <c r="IWB239" s="1114"/>
      <c r="IWC239" s="1114"/>
      <c r="IWD239" s="1114"/>
      <c r="IWE239" s="1114"/>
      <c r="IWF239" s="1114"/>
      <c r="IWG239" s="1114"/>
      <c r="IWH239" s="1114"/>
      <c r="IWI239" s="1114"/>
      <c r="IWJ239" s="1114"/>
      <c r="IWK239" s="1114"/>
      <c r="IWL239" s="1114"/>
      <c r="IWM239" s="1114"/>
      <c r="IWN239" s="1114"/>
      <c r="IWO239" s="1114"/>
      <c r="IWP239" s="1114"/>
      <c r="IWQ239" s="1114"/>
      <c r="IWR239" s="1114"/>
      <c r="IWS239" s="1114"/>
      <c r="IWT239" s="1114"/>
      <c r="IWU239" s="1114"/>
      <c r="IWV239" s="1114"/>
      <c r="IWW239" s="1114"/>
      <c r="IWX239" s="1114"/>
      <c r="IWY239" s="1114"/>
      <c r="IWZ239" s="1114"/>
      <c r="IXA239" s="1114"/>
      <c r="IXB239" s="1114"/>
      <c r="IXC239" s="1114"/>
      <c r="IXD239" s="1114"/>
      <c r="IXE239" s="1114"/>
      <c r="IXF239" s="1114"/>
      <c r="IXG239" s="1114"/>
      <c r="IXH239" s="1114"/>
      <c r="IXI239" s="1114"/>
      <c r="IXJ239" s="1114"/>
      <c r="IXK239" s="1114"/>
      <c r="IXL239" s="1114"/>
      <c r="IXM239" s="1114"/>
      <c r="IXN239" s="1114"/>
      <c r="IXO239" s="1114"/>
      <c r="IXP239" s="1114"/>
      <c r="IXQ239" s="1114"/>
      <c r="IXR239" s="1114"/>
      <c r="IXS239" s="1114"/>
      <c r="IXT239" s="1114"/>
      <c r="IXU239" s="1114"/>
      <c r="IXV239" s="1114"/>
      <c r="IXW239" s="1114"/>
      <c r="IXX239" s="1114"/>
      <c r="IXY239" s="1114"/>
      <c r="IXZ239" s="1114"/>
      <c r="IYA239" s="1114"/>
      <c r="IYB239" s="1114"/>
      <c r="IYC239" s="1114"/>
      <c r="IYD239" s="1114"/>
      <c r="IYE239" s="1114"/>
      <c r="IYF239" s="1114"/>
      <c r="IYG239" s="1114"/>
      <c r="IYH239" s="1114"/>
      <c r="IYI239" s="1114"/>
      <c r="IYJ239" s="1114"/>
      <c r="IYK239" s="1114"/>
      <c r="IYL239" s="1114"/>
      <c r="IYM239" s="1114"/>
      <c r="IYN239" s="1114"/>
      <c r="IYO239" s="1114"/>
      <c r="IYP239" s="1114"/>
      <c r="IYQ239" s="1114"/>
      <c r="IYR239" s="1114"/>
      <c r="IYS239" s="1114"/>
      <c r="IYT239" s="1114"/>
      <c r="IYU239" s="1114"/>
      <c r="IYV239" s="1114"/>
      <c r="IYW239" s="1114"/>
      <c r="IYX239" s="1114"/>
      <c r="IYY239" s="1114"/>
      <c r="IYZ239" s="1114"/>
      <c r="IZA239" s="1114"/>
      <c r="IZB239" s="1114"/>
      <c r="IZC239" s="1114"/>
      <c r="IZD239" s="1114"/>
      <c r="IZE239" s="1114"/>
      <c r="IZF239" s="1114"/>
      <c r="IZG239" s="1114"/>
      <c r="IZH239" s="1114"/>
      <c r="IZI239" s="1114"/>
      <c r="IZJ239" s="1114"/>
      <c r="IZK239" s="1114"/>
      <c r="IZL239" s="1114"/>
      <c r="IZM239" s="1114"/>
      <c r="IZN239" s="1114"/>
      <c r="IZO239" s="1114"/>
      <c r="IZP239" s="1114"/>
      <c r="IZQ239" s="1114"/>
      <c r="IZR239" s="1114"/>
      <c r="IZS239" s="1114"/>
      <c r="IZT239" s="1114"/>
      <c r="IZU239" s="1114"/>
      <c r="IZV239" s="1114"/>
      <c r="IZW239" s="1114"/>
      <c r="IZX239" s="1114"/>
      <c r="IZY239" s="1114"/>
      <c r="IZZ239" s="1114"/>
      <c r="JAA239" s="1114"/>
      <c r="JAB239" s="1114"/>
      <c r="JAC239" s="1114"/>
      <c r="JAD239" s="1114"/>
      <c r="JAE239" s="1114"/>
      <c r="JAF239" s="1114"/>
      <c r="JAG239" s="1114"/>
      <c r="JAH239" s="1114"/>
      <c r="JAI239" s="1114"/>
      <c r="JAJ239" s="1114"/>
      <c r="JAK239" s="1114"/>
      <c r="JAL239" s="1114"/>
      <c r="JAM239" s="1114"/>
      <c r="JAN239" s="1114"/>
      <c r="JAO239" s="1114"/>
      <c r="JAP239" s="1114"/>
      <c r="JAQ239" s="1114"/>
      <c r="JAR239" s="1114"/>
      <c r="JAS239" s="1114"/>
      <c r="JAT239" s="1114"/>
      <c r="JAU239" s="1114"/>
      <c r="JAV239" s="1114"/>
      <c r="JAW239" s="1114"/>
      <c r="JAX239" s="1114"/>
      <c r="JAY239" s="1114"/>
      <c r="JAZ239" s="1114"/>
      <c r="JBA239" s="1114"/>
      <c r="JBB239" s="1114"/>
      <c r="JBC239" s="1114"/>
      <c r="JBD239" s="1114"/>
      <c r="JBE239" s="1114"/>
      <c r="JBF239" s="1114"/>
      <c r="JBG239" s="1114"/>
      <c r="JBH239" s="1114"/>
      <c r="JBI239" s="1114"/>
      <c r="JBJ239" s="1114"/>
      <c r="JBK239" s="1114"/>
      <c r="JBL239" s="1114"/>
      <c r="JBM239" s="1114"/>
      <c r="JBN239" s="1114"/>
      <c r="JBO239" s="1114"/>
      <c r="JBP239" s="1114"/>
      <c r="JBQ239" s="1114"/>
      <c r="JBR239" s="1114"/>
      <c r="JBS239" s="1114"/>
      <c r="JBT239" s="1114"/>
      <c r="JBU239" s="1114"/>
      <c r="JBV239" s="1114"/>
      <c r="JBW239" s="1114"/>
      <c r="JBX239" s="1114"/>
      <c r="JBY239" s="1114"/>
      <c r="JBZ239" s="1114"/>
      <c r="JCA239" s="1114"/>
      <c r="JCB239" s="1114"/>
      <c r="JCC239" s="1114"/>
      <c r="JCD239" s="1114"/>
      <c r="JCE239" s="1114"/>
      <c r="JCF239" s="1114"/>
      <c r="JCG239" s="1114"/>
      <c r="JCH239" s="1114"/>
      <c r="JCI239" s="1114"/>
      <c r="JCJ239" s="1114"/>
      <c r="JCK239" s="1114"/>
      <c r="JCL239" s="1114"/>
      <c r="JCM239" s="1114"/>
      <c r="JCN239" s="1114"/>
      <c r="JCO239" s="1114"/>
      <c r="JCP239" s="1114"/>
      <c r="JCQ239" s="1114"/>
      <c r="JCR239" s="1114"/>
      <c r="JCS239" s="1114"/>
      <c r="JCT239" s="1114"/>
      <c r="JCU239" s="1114"/>
      <c r="JCV239" s="1114"/>
      <c r="JCW239" s="1114"/>
      <c r="JCX239" s="1114"/>
      <c r="JCY239" s="1114"/>
      <c r="JCZ239" s="1114"/>
      <c r="JDA239" s="1114"/>
      <c r="JDB239" s="1114"/>
      <c r="JDC239" s="1114"/>
      <c r="JDD239" s="1114"/>
      <c r="JDE239" s="1114"/>
      <c r="JDF239" s="1114"/>
      <c r="JDG239" s="1114"/>
      <c r="JDH239" s="1114"/>
      <c r="JDI239" s="1114"/>
      <c r="JDJ239" s="1114"/>
      <c r="JDK239" s="1114"/>
      <c r="JDL239" s="1114"/>
      <c r="JDM239" s="1114"/>
      <c r="JDN239" s="1114"/>
      <c r="JDO239" s="1114"/>
      <c r="JDP239" s="1114"/>
      <c r="JDQ239" s="1114"/>
      <c r="JDR239" s="1114"/>
      <c r="JDS239" s="1114"/>
      <c r="JDT239" s="1114"/>
      <c r="JDU239" s="1114"/>
      <c r="JDV239" s="1114"/>
      <c r="JDW239" s="1114"/>
      <c r="JDX239" s="1114"/>
      <c r="JDY239" s="1114"/>
      <c r="JDZ239" s="1114"/>
      <c r="JEA239" s="1114"/>
      <c r="JEB239" s="1114"/>
      <c r="JEC239" s="1114"/>
      <c r="JED239" s="1114"/>
      <c r="JEE239" s="1114"/>
      <c r="JEF239" s="1114"/>
      <c r="JEG239" s="1114"/>
      <c r="JEH239" s="1114"/>
      <c r="JEI239" s="1114"/>
      <c r="JEJ239" s="1114"/>
      <c r="JEK239" s="1114"/>
      <c r="JEL239" s="1114"/>
      <c r="JEM239" s="1114"/>
      <c r="JEN239" s="1114"/>
      <c r="JEO239" s="1114"/>
      <c r="JEP239" s="1114"/>
      <c r="JEQ239" s="1114"/>
      <c r="JER239" s="1114"/>
      <c r="JES239" s="1114"/>
      <c r="JET239" s="1114"/>
      <c r="JEU239" s="1114"/>
      <c r="JEV239" s="1114"/>
      <c r="JEW239" s="1114"/>
      <c r="JEX239" s="1114"/>
      <c r="JEY239" s="1114"/>
      <c r="JEZ239" s="1114"/>
      <c r="JFA239" s="1114"/>
      <c r="JFB239" s="1114"/>
      <c r="JFC239" s="1114"/>
      <c r="JFD239" s="1114"/>
      <c r="JFE239" s="1114"/>
      <c r="JFF239" s="1114"/>
      <c r="JFG239" s="1114"/>
      <c r="JFH239" s="1114"/>
      <c r="JFI239" s="1114"/>
      <c r="JFJ239" s="1114"/>
      <c r="JFK239" s="1114"/>
      <c r="JFL239" s="1114"/>
      <c r="JFM239" s="1114"/>
      <c r="JFN239" s="1114"/>
      <c r="JFO239" s="1114"/>
      <c r="JFP239" s="1114"/>
      <c r="JFQ239" s="1114"/>
      <c r="JFR239" s="1114"/>
      <c r="JFS239" s="1114"/>
      <c r="JFT239" s="1114"/>
      <c r="JFU239" s="1114"/>
      <c r="JFV239" s="1114"/>
      <c r="JFW239" s="1114"/>
      <c r="JFX239" s="1114"/>
      <c r="JFY239" s="1114"/>
      <c r="JFZ239" s="1114"/>
      <c r="JGA239" s="1114"/>
      <c r="JGB239" s="1114"/>
      <c r="JGC239" s="1114"/>
      <c r="JGD239" s="1114"/>
      <c r="JGE239" s="1114"/>
      <c r="JGF239" s="1114"/>
      <c r="JGG239" s="1114"/>
      <c r="JGH239" s="1114"/>
      <c r="JGI239" s="1114"/>
      <c r="JGJ239" s="1114"/>
      <c r="JGK239" s="1114"/>
      <c r="JGL239" s="1114"/>
      <c r="JGM239" s="1114"/>
      <c r="JGN239" s="1114"/>
      <c r="JGO239" s="1114"/>
      <c r="JGP239" s="1114"/>
      <c r="JGQ239" s="1114"/>
      <c r="JGR239" s="1114"/>
      <c r="JGS239" s="1114"/>
      <c r="JGT239" s="1114"/>
      <c r="JGU239" s="1114"/>
      <c r="JGV239" s="1114"/>
      <c r="JGW239" s="1114"/>
      <c r="JGX239" s="1114"/>
      <c r="JGY239" s="1114"/>
      <c r="JGZ239" s="1114"/>
      <c r="JHA239" s="1114"/>
      <c r="JHB239" s="1114"/>
      <c r="JHC239" s="1114"/>
      <c r="JHD239" s="1114"/>
      <c r="JHE239" s="1114"/>
      <c r="JHF239" s="1114"/>
      <c r="JHG239" s="1114"/>
      <c r="JHH239" s="1114"/>
      <c r="JHI239" s="1114"/>
      <c r="JHJ239" s="1114"/>
      <c r="JHK239" s="1114"/>
      <c r="JHL239" s="1114"/>
      <c r="JHM239" s="1114"/>
      <c r="JHN239" s="1114"/>
      <c r="JHO239" s="1114"/>
      <c r="JHP239" s="1114"/>
      <c r="JHQ239" s="1114"/>
      <c r="JHR239" s="1114"/>
      <c r="JHS239" s="1114"/>
      <c r="JHT239" s="1114"/>
      <c r="JHU239" s="1114"/>
      <c r="JHV239" s="1114"/>
      <c r="JHW239" s="1114"/>
      <c r="JHX239" s="1114"/>
      <c r="JHY239" s="1114"/>
      <c r="JHZ239" s="1114"/>
      <c r="JIA239" s="1114"/>
      <c r="JIB239" s="1114"/>
      <c r="JIC239" s="1114"/>
      <c r="JID239" s="1114"/>
      <c r="JIE239" s="1114"/>
      <c r="JIF239" s="1114"/>
      <c r="JIG239" s="1114"/>
      <c r="JIH239" s="1114"/>
      <c r="JII239" s="1114"/>
      <c r="JIJ239" s="1114"/>
      <c r="JIK239" s="1114"/>
      <c r="JIL239" s="1114"/>
      <c r="JIM239" s="1114"/>
      <c r="JIN239" s="1114"/>
      <c r="JIO239" s="1114"/>
      <c r="JIP239" s="1114"/>
      <c r="JIQ239" s="1114"/>
      <c r="JIR239" s="1114"/>
      <c r="JIS239" s="1114"/>
      <c r="JIT239" s="1114"/>
      <c r="JIU239" s="1114"/>
      <c r="JIV239" s="1114"/>
      <c r="JIW239" s="1114"/>
      <c r="JIX239" s="1114"/>
      <c r="JIY239" s="1114"/>
      <c r="JIZ239" s="1114"/>
      <c r="JJA239" s="1114"/>
      <c r="JJB239" s="1114"/>
      <c r="JJC239" s="1114"/>
      <c r="JJD239" s="1114"/>
      <c r="JJE239" s="1114"/>
      <c r="JJF239" s="1114"/>
      <c r="JJG239" s="1114"/>
      <c r="JJH239" s="1114"/>
      <c r="JJI239" s="1114"/>
      <c r="JJJ239" s="1114"/>
      <c r="JJK239" s="1114"/>
      <c r="JJL239" s="1114"/>
      <c r="JJM239" s="1114"/>
      <c r="JJN239" s="1114"/>
      <c r="JJO239" s="1114"/>
      <c r="JJP239" s="1114"/>
      <c r="JJQ239" s="1114"/>
      <c r="JJR239" s="1114"/>
      <c r="JJS239" s="1114"/>
      <c r="JJT239" s="1114"/>
      <c r="JJU239" s="1114"/>
      <c r="JJV239" s="1114"/>
      <c r="JJW239" s="1114"/>
      <c r="JJX239" s="1114"/>
      <c r="JJY239" s="1114"/>
      <c r="JJZ239" s="1114"/>
      <c r="JKA239" s="1114"/>
      <c r="JKB239" s="1114"/>
      <c r="JKC239" s="1114"/>
      <c r="JKD239" s="1114"/>
      <c r="JKE239" s="1114"/>
      <c r="JKF239" s="1114"/>
      <c r="JKG239" s="1114"/>
      <c r="JKH239" s="1114"/>
      <c r="JKI239" s="1114"/>
      <c r="JKJ239" s="1114"/>
      <c r="JKK239" s="1114"/>
      <c r="JKL239" s="1114"/>
      <c r="JKM239" s="1114"/>
      <c r="JKN239" s="1114"/>
      <c r="JKO239" s="1114"/>
      <c r="JKP239" s="1114"/>
      <c r="JKQ239" s="1114"/>
      <c r="JKR239" s="1114"/>
      <c r="JKS239" s="1114"/>
      <c r="JKT239" s="1114"/>
      <c r="JKU239" s="1114"/>
      <c r="JKV239" s="1114"/>
      <c r="JKW239" s="1114"/>
      <c r="JKX239" s="1114"/>
      <c r="JKY239" s="1114"/>
      <c r="JKZ239" s="1114"/>
      <c r="JLA239" s="1114"/>
      <c r="JLB239" s="1114"/>
      <c r="JLC239" s="1114"/>
      <c r="JLD239" s="1114"/>
      <c r="JLE239" s="1114"/>
      <c r="JLF239" s="1114"/>
      <c r="JLG239" s="1114"/>
      <c r="JLH239" s="1114"/>
      <c r="JLI239" s="1114"/>
      <c r="JLJ239" s="1114"/>
      <c r="JLK239" s="1114"/>
      <c r="JLL239" s="1114"/>
      <c r="JLM239" s="1114"/>
      <c r="JLN239" s="1114"/>
      <c r="JLO239" s="1114"/>
      <c r="JLP239" s="1114"/>
      <c r="JLQ239" s="1114"/>
      <c r="JLR239" s="1114"/>
      <c r="JLS239" s="1114"/>
      <c r="JLT239" s="1114"/>
      <c r="JLU239" s="1114"/>
      <c r="JLV239" s="1114"/>
      <c r="JLW239" s="1114"/>
      <c r="JLX239" s="1114"/>
      <c r="JLY239" s="1114"/>
      <c r="JLZ239" s="1114"/>
      <c r="JMA239" s="1114"/>
      <c r="JMB239" s="1114"/>
      <c r="JMC239" s="1114"/>
      <c r="JMD239" s="1114"/>
      <c r="JME239" s="1114"/>
      <c r="JMF239" s="1114"/>
      <c r="JMG239" s="1114"/>
      <c r="JMH239" s="1114"/>
      <c r="JMI239" s="1114"/>
      <c r="JMJ239" s="1114"/>
      <c r="JMK239" s="1114"/>
      <c r="JML239" s="1114"/>
      <c r="JMM239" s="1114"/>
      <c r="JMN239" s="1114"/>
      <c r="JMO239" s="1114"/>
      <c r="JMP239" s="1114"/>
      <c r="JMQ239" s="1114"/>
      <c r="JMR239" s="1114"/>
      <c r="JMS239" s="1114"/>
      <c r="JMT239" s="1114"/>
      <c r="JMU239" s="1114"/>
      <c r="JMV239" s="1114"/>
      <c r="JMW239" s="1114"/>
      <c r="JMX239" s="1114"/>
      <c r="JMY239" s="1114"/>
      <c r="JMZ239" s="1114"/>
      <c r="JNA239" s="1114"/>
      <c r="JNB239" s="1114"/>
      <c r="JNC239" s="1114"/>
      <c r="JND239" s="1114"/>
      <c r="JNE239" s="1114"/>
      <c r="JNF239" s="1114"/>
      <c r="JNG239" s="1114"/>
      <c r="JNH239" s="1114"/>
      <c r="JNI239" s="1114"/>
      <c r="JNJ239" s="1114"/>
      <c r="JNK239" s="1114"/>
      <c r="JNL239" s="1114"/>
      <c r="JNM239" s="1114"/>
      <c r="JNN239" s="1114"/>
      <c r="JNO239" s="1114"/>
      <c r="JNP239" s="1114"/>
      <c r="JNQ239" s="1114"/>
      <c r="JNR239" s="1114"/>
      <c r="JNS239" s="1114"/>
      <c r="JNT239" s="1114"/>
      <c r="JNU239" s="1114"/>
      <c r="JNV239" s="1114"/>
      <c r="JNW239" s="1114"/>
      <c r="JNX239" s="1114"/>
      <c r="JNY239" s="1114"/>
      <c r="JNZ239" s="1114"/>
      <c r="JOA239" s="1114"/>
      <c r="JOB239" s="1114"/>
      <c r="JOC239" s="1114"/>
      <c r="JOD239" s="1114"/>
      <c r="JOE239" s="1114"/>
      <c r="JOF239" s="1114"/>
      <c r="JOG239" s="1114"/>
      <c r="JOH239" s="1114"/>
      <c r="JOI239" s="1114"/>
      <c r="JOJ239" s="1114"/>
      <c r="JOK239" s="1114"/>
      <c r="JOL239" s="1114"/>
      <c r="JOM239" s="1114"/>
      <c r="JON239" s="1114"/>
      <c r="JOO239" s="1114"/>
      <c r="JOP239" s="1114"/>
      <c r="JOQ239" s="1114"/>
      <c r="JOR239" s="1114"/>
      <c r="JOS239" s="1114"/>
      <c r="JOT239" s="1114"/>
      <c r="JOU239" s="1114"/>
      <c r="JOV239" s="1114"/>
      <c r="JOW239" s="1114"/>
      <c r="JOX239" s="1114"/>
      <c r="JOY239" s="1114"/>
      <c r="JOZ239" s="1114"/>
      <c r="JPA239" s="1114"/>
      <c r="JPB239" s="1114"/>
      <c r="JPC239" s="1114"/>
      <c r="JPD239" s="1114"/>
      <c r="JPE239" s="1114"/>
      <c r="JPF239" s="1114"/>
      <c r="JPG239" s="1114"/>
      <c r="JPH239" s="1114"/>
      <c r="JPI239" s="1114"/>
      <c r="JPJ239" s="1114"/>
      <c r="JPK239" s="1114"/>
      <c r="JPL239" s="1114"/>
      <c r="JPM239" s="1114"/>
      <c r="JPN239" s="1114"/>
      <c r="JPO239" s="1114"/>
      <c r="JPP239" s="1114"/>
      <c r="JPQ239" s="1114"/>
      <c r="JPR239" s="1114"/>
      <c r="JPS239" s="1114"/>
      <c r="JPT239" s="1114"/>
      <c r="JPU239" s="1114"/>
      <c r="JPV239" s="1114"/>
      <c r="JPW239" s="1114"/>
      <c r="JPX239" s="1114"/>
      <c r="JPY239" s="1114"/>
      <c r="JPZ239" s="1114"/>
      <c r="JQA239" s="1114"/>
      <c r="JQB239" s="1114"/>
      <c r="JQC239" s="1114"/>
      <c r="JQD239" s="1114"/>
      <c r="JQE239" s="1114"/>
      <c r="JQF239" s="1114"/>
      <c r="JQG239" s="1114"/>
      <c r="JQH239" s="1114"/>
      <c r="JQI239" s="1114"/>
      <c r="JQJ239" s="1114"/>
      <c r="JQK239" s="1114"/>
      <c r="JQL239" s="1114"/>
      <c r="JQM239" s="1114"/>
      <c r="JQN239" s="1114"/>
      <c r="JQO239" s="1114"/>
      <c r="JQP239" s="1114"/>
      <c r="JQQ239" s="1114"/>
      <c r="JQR239" s="1114"/>
      <c r="JQS239" s="1114"/>
      <c r="JQT239" s="1114"/>
      <c r="JQU239" s="1114"/>
      <c r="JQV239" s="1114"/>
      <c r="JQW239" s="1114"/>
      <c r="JQX239" s="1114"/>
      <c r="JQY239" s="1114"/>
      <c r="JQZ239" s="1114"/>
      <c r="JRA239" s="1114"/>
      <c r="JRB239" s="1114"/>
      <c r="JRC239" s="1114"/>
      <c r="JRD239" s="1114"/>
      <c r="JRE239" s="1114"/>
      <c r="JRF239" s="1114"/>
      <c r="JRG239" s="1114"/>
      <c r="JRH239" s="1114"/>
      <c r="JRI239" s="1114"/>
      <c r="JRJ239" s="1114"/>
      <c r="JRK239" s="1114"/>
      <c r="JRL239" s="1114"/>
      <c r="JRM239" s="1114"/>
      <c r="JRN239" s="1114"/>
      <c r="JRO239" s="1114"/>
      <c r="JRP239" s="1114"/>
      <c r="JRQ239" s="1114"/>
      <c r="JRR239" s="1114"/>
      <c r="JRS239" s="1114"/>
      <c r="JRT239" s="1114"/>
      <c r="JRU239" s="1114"/>
      <c r="JRV239" s="1114"/>
      <c r="JRW239" s="1114"/>
      <c r="JRX239" s="1114"/>
      <c r="JRY239" s="1114"/>
      <c r="JRZ239" s="1114"/>
      <c r="JSA239" s="1114"/>
      <c r="JSB239" s="1114"/>
      <c r="JSC239" s="1114"/>
      <c r="JSD239" s="1114"/>
      <c r="JSE239" s="1114"/>
      <c r="JSF239" s="1114"/>
      <c r="JSG239" s="1114"/>
      <c r="JSH239" s="1114"/>
      <c r="JSI239" s="1114"/>
      <c r="JSJ239" s="1114"/>
      <c r="JSK239" s="1114"/>
      <c r="JSL239" s="1114"/>
      <c r="JSM239" s="1114"/>
      <c r="JSN239" s="1114"/>
      <c r="JSO239" s="1114"/>
      <c r="JSP239" s="1114"/>
      <c r="JSQ239" s="1114"/>
      <c r="JSR239" s="1114"/>
      <c r="JSS239" s="1114"/>
      <c r="JST239" s="1114"/>
      <c r="JSU239" s="1114"/>
      <c r="JSV239" s="1114"/>
      <c r="JSW239" s="1114"/>
      <c r="JSX239" s="1114"/>
      <c r="JSY239" s="1114"/>
      <c r="JSZ239" s="1114"/>
      <c r="JTA239" s="1114"/>
      <c r="JTB239" s="1114"/>
      <c r="JTC239" s="1114"/>
      <c r="JTD239" s="1114"/>
      <c r="JTE239" s="1114"/>
      <c r="JTF239" s="1114"/>
      <c r="JTG239" s="1114"/>
      <c r="JTH239" s="1114"/>
      <c r="JTI239" s="1114"/>
      <c r="JTJ239" s="1114"/>
      <c r="JTK239" s="1114"/>
      <c r="JTL239" s="1114"/>
      <c r="JTM239" s="1114"/>
      <c r="JTN239" s="1114"/>
      <c r="JTO239" s="1114"/>
      <c r="JTP239" s="1114"/>
      <c r="JTQ239" s="1114"/>
      <c r="JTR239" s="1114"/>
      <c r="JTS239" s="1114"/>
      <c r="JTT239" s="1114"/>
      <c r="JTU239" s="1114"/>
      <c r="JTV239" s="1114"/>
      <c r="JTW239" s="1114"/>
      <c r="JTX239" s="1114"/>
      <c r="JTY239" s="1114"/>
      <c r="JTZ239" s="1114"/>
      <c r="JUA239" s="1114"/>
      <c r="JUB239" s="1114"/>
      <c r="JUC239" s="1114"/>
      <c r="JUD239" s="1114"/>
      <c r="JUE239" s="1114"/>
      <c r="JUF239" s="1114"/>
      <c r="JUG239" s="1114"/>
      <c r="JUH239" s="1114"/>
      <c r="JUI239" s="1114"/>
      <c r="JUJ239" s="1114"/>
      <c r="JUK239" s="1114"/>
      <c r="JUL239" s="1114"/>
      <c r="JUM239" s="1114"/>
      <c r="JUN239" s="1114"/>
      <c r="JUO239" s="1114"/>
      <c r="JUP239" s="1114"/>
      <c r="JUQ239" s="1114"/>
      <c r="JUR239" s="1114"/>
      <c r="JUS239" s="1114"/>
      <c r="JUT239" s="1114"/>
      <c r="JUU239" s="1114"/>
      <c r="JUV239" s="1114"/>
      <c r="JUW239" s="1114"/>
      <c r="JUX239" s="1114"/>
      <c r="JUY239" s="1114"/>
      <c r="JUZ239" s="1114"/>
      <c r="JVA239" s="1114"/>
      <c r="JVB239" s="1114"/>
      <c r="JVC239" s="1114"/>
      <c r="JVD239" s="1114"/>
      <c r="JVE239" s="1114"/>
      <c r="JVF239" s="1114"/>
      <c r="JVG239" s="1114"/>
      <c r="JVH239" s="1114"/>
      <c r="JVI239" s="1114"/>
      <c r="JVJ239" s="1114"/>
      <c r="JVK239" s="1114"/>
      <c r="JVL239" s="1114"/>
      <c r="JVM239" s="1114"/>
      <c r="JVN239" s="1114"/>
      <c r="JVO239" s="1114"/>
      <c r="JVP239" s="1114"/>
      <c r="JVQ239" s="1114"/>
      <c r="JVR239" s="1114"/>
      <c r="JVS239" s="1114"/>
      <c r="JVT239" s="1114"/>
      <c r="JVU239" s="1114"/>
      <c r="JVV239" s="1114"/>
      <c r="JVW239" s="1114"/>
      <c r="JVX239" s="1114"/>
      <c r="JVY239" s="1114"/>
      <c r="JVZ239" s="1114"/>
      <c r="JWA239" s="1114"/>
      <c r="JWB239" s="1114"/>
      <c r="JWC239" s="1114"/>
      <c r="JWD239" s="1114"/>
      <c r="JWE239" s="1114"/>
      <c r="JWF239" s="1114"/>
      <c r="JWG239" s="1114"/>
      <c r="JWH239" s="1114"/>
      <c r="JWI239" s="1114"/>
      <c r="JWJ239" s="1114"/>
      <c r="JWK239" s="1114"/>
      <c r="JWL239" s="1114"/>
      <c r="JWM239" s="1114"/>
      <c r="JWN239" s="1114"/>
      <c r="JWO239" s="1114"/>
      <c r="JWP239" s="1114"/>
      <c r="JWQ239" s="1114"/>
      <c r="JWR239" s="1114"/>
      <c r="JWS239" s="1114"/>
      <c r="JWT239" s="1114"/>
      <c r="JWU239" s="1114"/>
      <c r="JWV239" s="1114"/>
      <c r="JWW239" s="1114"/>
      <c r="JWX239" s="1114"/>
      <c r="JWY239" s="1114"/>
      <c r="JWZ239" s="1114"/>
      <c r="JXA239" s="1114"/>
      <c r="JXB239" s="1114"/>
      <c r="JXC239" s="1114"/>
      <c r="JXD239" s="1114"/>
      <c r="JXE239" s="1114"/>
      <c r="JXF239" s="1114"/>
      <c r="JXG239" s="1114"/>
      <c r="JXH239" s="1114"/>
      <c r="JXI239" s="1114"/>
      <c r="JXJ239" s="1114"/>
      <c r="JXK239" s="1114"/>
      <c r="JXL239" s="1114"/>
      <c r="JXM239" s="1114"/>
      <c r="JXN239" s="1114"/>
      <c r="JXO239" s="1114"/>
      <c r="JXP239" s="1114"/>
      <c r="JXQ239" s="1114"/>
      <c r="JXR239" s="1114"/>
      <c r="JXS239" s="1114"/>
      <c r="JXT239" s="1114"/>
      <c r="JXU239" s="1114"/>
      <c r="JXV239" s="1114"/>
      <c r="JXW239" s="1114"/>
      <c r="JXX239" s="1114"/>
      <c r="JXY239" s="1114"/>
      <c r="JXZ239" s="1114"/>
      <c r="JYA239" s="1114"/>
      <c r="JYB239" s="1114"/>
      <c r="JYC239" s="1114"/>
      <c r="JYD239" s="1114"/>
      <c r="JYE239" s="1114"/>
      <c r="JYF239" s="1114"/>
      <c r="JYG239" s="1114"/>
      <c r="JYH239" s="1114"/>
      <c r="JYI239" s="1114"/>
      <c r="JYJ239" s="1114"/>
      <c r="JYK239" s="1114"/>
      <c r="JYL239" s="1114"/>
      <c r="JYM239" s="1114"/>
      <c r="JYN239" s="1114"/>
      <c r="JYO239" s="1114"/>
      <c r="JYP239" s="1114"/>
      <c r="JYQ239" s="1114"/>
      <c r="JYR239" s="1114"/>
      <c r="JYS239" s="1114"/>
      <c r="JYT239" s="1114"/>
      <c r="JYU239" s="1114"/>
      <c r="JYV239" s="1114"/>
      <c r="JYW239" s="1114"/>
      <c r="JYX239" s="1114"/>
      <c r="JYY239" s="1114"/>
      <c r="JYZ239" s="1114"/>
      <c r="JZA239" s="1114"/>
      <c r="JZB239" s="1114"/>
      <c r="JZC239" s="1114"/>
      <c r="JZD239" s="1114"/>
      <c r="JZE239" s="1114"/>
      <c r="JZF239" s="1114"/>
      <c r="JZG239" s="1114"/>
      <c r="JZH239" s="1114"/>
      <c r="JZI239" s="1114"/>
      <c r="JZJ239" s="1114"/>
      <c r="JZK239" s="1114"/>
      <c r="JZL239" s="1114"/>
      <c r="JZM239" s="1114"/>
      <c r="JZN239" s="1114"/>
      <c r="JZO239" s="1114"/>
      <c r="JZP239" s="1114"/>
      <c r="JZQ239" s="1114"/>
      <c r="JZR239" s="1114"/>
      <c r="JZS239" s="1114"/>
      <c r="JZT239" s="1114"/>
      <c r="JZU239" s="1114"/>
      <c r="JZV239" s="1114"/>
      <c r="JZW239" s="1114"/>
      <c r="JZX239" s="1114"/>
      <c r="JZY239" s="1114"/>
      <c r="JZZ239" s="1114"/>
      <c r="KAA239" s="1114"/>
      <c r="KAB239" s="1114"/>
      <c r="KAC239" s="1114"/>
      <c r="KAD239" s="1114"/>
      <c r="KAE239" s="1114"/>
      <c r="KAF239" s="1114"/>
      <c r="KAG239" s="1114"/>
      <c r="KAH239" s="1114"/>
      <c r="KAI239" s="1114"/>
      <c r="KAJ239" s="1114"/>
      <c r="KAK239" s="1114"/>
      <c r="KAL239" s="1114"/>
      <c r="KAM239" s="1114"/>
      <c r="KAN239" s="1114"/>
      <c r="KAO239" s="1114"/>
      <c r="KAP239" s="1114"/>
      <c r="KAQ239" s="1114"/>
      <c r="KAR239" s="1114"/>
      <c r="KAS239" s="1114"/>
      <c r="KAT239" s="1114"/>
      <c r="KAU239" s="1114"/>
      <c r="KAV239" s="1114"/>
      <c r="KAW239" s="1114"/>
      <c r="KAX239" s="1114"/>
      <c r="KAY239" s="1114"/>
      <c r="KAZ239" s="1114"/>
      <c r="KBA239" s="1114"/>
      <c r="KBB239" s="1114"/>
      <c r="KBC239" s="1114"/>
      <c r="KBD239" s="1114"/>
      <c r="KBE239" s="1114"/>
      <c r="KBF239" s="1114"/>
      <c r="KBG239" s="1114"/>
      <c r="KBH239" s="1114"/>
      <c r="KBI239" s="1114"/>
      <c r="KBJ239" s="1114"/>
      <c r="KBK239" s="1114"/>
      <c r="KBL239" s="1114"/>
      <c r="KBM239" s="1114"/>
      <c r="KBN239" s="1114"/>
      <c r="KBO239" s="1114"/>
      <c r="KBP239" s="1114"/>
      <c r="KBQ239" s="1114"/>
      <c r="KBR239" s="1114"/>
      <c r="KBS239" s="1114"/>
      <c r="KBT239" s="1114"/>
      <c r="KBU239" s="1114"/>
      <c r="KBV239" s="1114"/>
      <c r="KBW239" s="1114"/>
      <c r="KBX239" s="1114"/>
      <c r="KBY239" s="1114"/>
      <c r="KBZ239" s="1114"/>
      <c r="KCA239" s="1114"/>
      <c r="KCB239" s="1114"/>
      <c r="KCC239" s="1114"/>
      <c r="KCD239" s="1114"/>
      <c r="KCE239" s="1114"/>
      <c r="KCF239" s="1114"/>
      <c r="KCG239" s="1114"/>
      <c r="KCH239" s="1114"/>
      <c r="KCI239" s="1114"/>
      <c r="KCJ239" s="1114"/>
      <c r="KCK239" s="1114"/>
      <c r="KCL239" s="1114"/>
      <c r="KCM239" s="1114"/>
      <c r="KCN239" s="1114"/>
      <c r="KCO239" s="1114"/>
      <c r="KCP239" s="1114"/>
      <c r="KCQ239" s="1114"/>
      <c r="KCR239" s="1114"/>
      <c r="KCS239" s="1114"/>
      <c r="KCT239" s="1114"/>
      <c r="KCU239" s="1114"/>
      <c r="KCV239" s="1114"/>
      <c r="KCW239" s="1114"/>
      <c r="KCX239" s="1114"/>
      <c r="KCY239" s="1114"/>
      <c r="KCZ239" s="1114"/>
      <c r="KDA239" s="1114"/>
      <c r="KDB239" s="1114"/>
      <c r="KDC239" s="1114"/>
      <c r="KDD239" s="1114"/>
      <c r="KDE239" s="1114"/>
      <c r="KDF239" s="1114"/>
      <c r="KDG239" s="1114"/>
      <c r="KDH239" s="1114"/>
      <c r="KDI239" s="1114"/>
      <c r="KDJ239" s="1114"/>
      <c r="KDK239" s="1114"/>
      <c r="KDL239" s="1114"/>
      <c r="KDM239" s="1114"/>
      <c r="KDN239" s="1114"/>
      <c r="KDO239" s="1114"/>
      <c r="KDP239" s="1114"/>
      <c r="KDQ239" s="1114"/>
      <c r="KDR239" s="1114"/>
      <c r="KDS239" s="1114"/>
      <c r="KDT239" s="1114"/>
      <c r="KDU239" s="1114"/>
      <c r="KDV239" s="1114"/>
      <c r="KDW239" s="1114"/>
      <c r="KDX239" s="1114"/>
      <c r="KDY239" s="1114"/>
      <c r="KDZ239" s="1114"/>
      <c r="KEA239" s="1114"/>
      <c r="KEB239" s="1114"/>
      <c r="KEC239" s="1114"/>
      <c r="KED239" s="1114"/>
      <c r="KEE239" s="1114"/>
      <c r="KEF239" s="1114"/>
      <c r="KEG239" s="1114"/>
      <c r="KEH239" s="1114"/>
      <c r="KEI239" s="1114"/>
      <c r="KEJ239" s="1114"/>
      <c r="KEK239" s="1114"/>
      <c r="KEL239" s="1114"/>
      <c r="KEM239" s="1114"/>
      <c r="KEN239" s="1114"/>
      <c r="KEO239" s="1114"/>
      <c r="KEP239" s="1114"/>
      <c r="KEQ239" s="1114"/>
      <c r="KER239" s="1114"/>
      <c r="KES239" s="1114"/>
      <c r="KET239" s="1114"/>
      <c r="KEU239" s="1114"/>
      <c r="KEV239" s="1114"/>
      <c r="KEW239" s="1114"/>
      <c r="KEX239" s="1114"/>
      <c r="KEY239" s="1114"/>
      <c r="KEZ239" s="1114"/>
      <c r="KFA239" s="1114"/>
      <c r="KFB239" s="1114"/>
      <c r="KFC239" s="1114"/>
      <c r="KFD239" s="1114"/>
      <c r="KFE239" s="1114"/>
      <c r="KFF239" s="1114"/>
      <c r="KFG239" s="1114"/>
      <c r="KFH239" s="1114"/>
      <c r="KFI239" s="1114"/>
      <c r="KFJ239" s="1114"/>
      <c r="KFK239" s="1114"/>
      <c r="KFL239" s="1114"/>
      <c r="KFM239" s="1114"/>
      <c r="KFN239" s="1114"/>
      <c r="KFO239" s="1114"/>
      <c r="KFP239" s="1114"/>
      <c r="KFQ239" s="1114"/>
      <c r="KFR239" s="1114"/>
      <c r="KFS239" s="1114"/>
      <c r="KFT239" s="1114"/>
      <c r="KFU239" s="1114"/>
      <c r="KFV239" s="1114"/>
      <c r="KFW239" s="1114"/>
      <c r="KFX239" s="1114"/>
      <c r="KFY239" s="1114"/>
      <c r="KFZ239" s="1114"/>
      <c r="KGA239" s="1114"/>
      <c r="KGB239" s="1114"/>
      <c r="KGC239" s="1114"/>
      <c r="KGD239" s="1114"/>
      <c r="KGE239" s="1114"/>
      <c r="KGF239" s="1114"/>
      <c r="KGG239" s="1114"/>
      <c r="KGH239" s="1114"/>
      <c r="KGI239" s="1114"/>
      <c r="KGJ239" s="1114"/>
      <c r="KGK239" s="1114"/>
      <c r="KGL239" s="1114"/>
      <c r="KGM239" s="1114"/>
      <c r="KGN239" s="1114"/>
      <c r="KGO239" s="1114"/>
      <c r="KGP239" s="1114"/>
      <c r="KGQ239" s="1114"/>
      <c r="KGR239" s="1114"/>
      <c r="KGS239" s="1114"/>
      <c r="KGT239" s="1114"/>
      <c r="KGU239" s="1114"/>
      <c r="KGV239" s="1114"/>
      <c r="KGW239" s="1114"/>
      <c r="KGX239" s="1114"/>
      <c r="KGY239" s="1114"/>
      <c r="KGZ239" s="1114"/>
      <c r="KHA239" s="1114"/>
      <c r="KHB239" s="1114"/>
      <c r="KHC239" s="1114"/>
      <c r="KHD239" s="1114"/>
      <c r="KHE239" s="1114"/>
      <c r="KHF239" s="1114"/>
      <c r="KHG239" s="1114"/>
      <c r="KHH239" s="1114"/>
      <c r="KHI239" s="1114"/>
      <c r="KHJ239" s="1114"/>
      <c r="KHK239" s="1114"/>
      <c r="KHL239" s="1114"/>
      <c r="KHM239" s="1114"/>
      <c r="KHN239" s="1114"/>
      <c r="KHO239" s="1114"/>
      <c r="KHP239" s="1114"/>
      <c r="KHQ239" s="1114"/>
      <c r="KHR239" s="1114"/>
      <c r="KHS239" s="1114"/>
      <c r="KHT239" s="1114"/>
      <c r="KHU239" s="1114"/>
      <c r="KHV239" s="1114"/>
      <c r="KHW239" s="1114"/>
      <c r="KHX239" s="1114"/>
      <c r="KHY239" s="1114"/>
      <c r="KHZ239" s="1114"/>
      <c r="KIA239" s="1114"/>
      <c r="KIB239" s="1114"/>
      <c r="KIC239" s="1114"/>
      <c r="KID239" s="1114"/>
      <c r="KIE239" s="1114"/>
      <c r="KIF239" s="1114"/>
      <c r="KIG239" s="1114"/>
      <c r="KIH239" s="1114"/>
      <c r="KII239" s="1114"/>
      <c r="KIJ239" s="1114"/>
      <c r="KIK239" s="1114"/>
      <c r="KIL239" s="1114"/>
      <c r="KIM239" s="1114"/>
      <c r="KIN239" s="1114"/>
      <c r="KIO239" s="1114"/>
      <c r="KIP239" s="1114"/>
      <c r="KIQ239" s="1114"/>
      <c r="KIR239" s="1114"/>
      <c r="KIS239" s="1114"/>
      <c r="KIT239" s="1114"/>
      <c r="KIU239" s="1114"/>
      <c r="KIV239" s="1114"/>
      <c r="KIW239" s="1114"/>
      <c r="KIX239" s="1114"/>
      <c r="KIY239" s="1114"/>
      <c r="KIZ239" s="1114"/>
      <c r="KJA239" s="1114"/>
      <c r="KJB239" s="1114"/>
      <c r="KJC239" s="1114"/>
      <c r="KJD239" s="1114"/>
      <c r="KJE239" s="1114"/>
      <c r="KJF239" s="1114"/>
      <c r="KJG239" s="1114"/>
      <c r="KJH239" s="1114"/>
      <c r="KJI239" s="1114"/>
      <c r="KJJ239" s="1114"/>
      <c r="KJK239" s="1114"/>
      <c r="KJL239" s="1114"/>
      <c r="KJM239" s="1114"/>
      <c r="KJN239" s="1114"/>
      <c r="KJO239" s="1114"/>
      <c r="KJP239" s="1114"/>
      <c r="KJQ239" s="1114"/>
      <c r="KJR239" s="1114"/>
      <c r="KJS239" s="1114"/>
      <c r="KJT239" s="1114"/>
      <c r="KJU239" s="1114"/>
      <c r="KJV239" s="1114"/>
      <c r="KJW239" s="1114"/>
      <c r="KJX239" s="1114"/>
      <c r="KJY239" s="1114"/>
      <c r="KJZ239" s="1114"/>
      <c r="KKA239" s="1114"/>
      <c r="KKB239" s="1114"/>
      <c r="KKC239" s="1114"/>
      <c r="KKD239" s="1114"/>
      <c r="KKE239" s="1114"/>
      <c r="KKF239" s="1114"/>
      <c r="KKG239" s="1114"/>
      <c r="KKH239" s="1114"/>
      <c r="KKI239" s="1114"/>
      <c r="KKJ239" s="1114"/>
      <c r="KKK239" s="1114"/>
      <c r="KKL239" s="1114"/>
      <c r="KKM239" s="1114"/>
      <c r="KKN239" s="1114"/>
      <c r="KKO239" s="1114"/>
      <c r="KKP239" s="1114"/>
      <c r="KKQ239" s="1114"/>
      <c r="KKR239" s="1114"/>
      <c r="KKS239" s="1114"/>
      <c r="KKT239" s="1114"/>
      <c r="KKU239" s="1114"/>
      <c r="KKV239" s="1114"/>
      <c r="KKW239" s="1114"/>
      <c r="KKX239" s="1114"/>
      <c r="KKY239" s="1114"/>
      <c r="KKZ239" s="1114"/>
      <c r="KLA239" s="1114"/>
      <c r="KLB239" s="1114"/>
      <c r="KLC239" s="1114"/>
      <c r="KLD239" s="1114"/>
      <c r="KLE239" s="1114"/>
      <c r="KLF239" s="1114"/>
      <c r="KLG239" s="1114"/>
      <c r="KLH239" s="1114"/>
      <c r="KLI239" s="1114"/>
      <c r="KLJ239" s="1114"/>
      <c r="KLK239" s="1114"/>
      <c r="KLL239" s="1114"/>
      <c r="KLM239" s="1114"/>
      <c r="KLN239" s="1114"/>
      <c r="KLO239" s="1114"/>
      <c r="KLP239" s="1114"/>
      <c r="KLQ239" s="1114"/>
      <c r="KLR239" s="1114"/>
      <c r="KLS239" s="1114"/>
      <c r="KLT239" s="1114"/>
      <c r="KLU239" s="1114"/>
      <c r="KLV239" s="1114"/>
      <c r="KLW239" s="1114"/>
      <c r="KLX239" s="1114"/>
      <c r="KLY239" s="1114"/>
      <c r="KLZ239" s="1114"/>
      <c r="KMA239" s="1114"/>
      <c r="KMB239" s="1114"/>
      <c r="KMC239" s="1114"/>
      <c r="KMD239" s="1114"/>
      <c r="KME239" s="1114"/>
      <c r="KMF239" s="1114"/>
      <c r="KMG239" s="1114"/>
      <c r="KMH239" s="1114"/>
      <c r="KMI239" s="1114"/>
      <c r="KMJ239" s="1114"/>
      <c r="KMK239" s="1114"/>
      <c r="KML239" s="1114"/>
      <c r="KMM239" s="1114"/>
      <c r="KMN239" s="1114"/>
      <c r="KMO239" s="1114"/>
      <c r="KMP239" s="1114"/>
      <c r="KMQ239" s="1114"/>
      <c r="KMR239" s="1114"/>
      <c r="KMS239" s="1114"/>
      <c r="KMT239" s="1114"/>
      <c r="KMU239" s="1114"/>
      <c r="KMV239" s="1114"/>
      <c r="KMW239" s="1114"/>
      <c r="KMX239" s="1114"/>
      <c r="KMY239" s="1114"/>
      <c r="KMZ239" s="1114"/>
      <c r="KNA239" s="1114"/>
      <c r="KNB239" s="1114"/>
      <c r="KNC239" s="1114"/>
      <c r="KND239" s="1114"/>
      <c r="KNE239" s="1114"/>
      <c r="KNF239" s="1114"/>
      <c r="KNG239" s="1114"/>
      <c r="KNH239" s="1114"/>
      <c r="KNI239" s="1114"/>
      <c r="KNJ239" s="1114"/>
      <c r="KNK239" s="1114"/>
      <c r="KNL239" s="1114"/>
      <c r="KNM239" s="1114"/>
      <c r="KNN239" s="1114"/>
      <c r="KNO239" s="1114"/>
      <c r="KNP239" s="1114"/>
      <c r="KNQ239" s="1114"/>
      <c r="KNR239" s="1114"/>
      <c r="KNS239" s="1114"/>
      <c r="KNT239" s="1114"/>
      <c r="KNU239" s="1114"/>
      <c r="KNV239" s="1114"/>
      <c r="KNW239" s="1114"/>
      <c r="KNX239" s="1114"/>
      <c r="KNY239" s="1114"/>
      <c r="KNZ239" s="1114"/>
      <c r="KOA239" s="1114"/>
      <c r="KOB239" s="1114"/>
      <c r="KOC239" s="1114"/>
      <c r="KOD239" s="1114"/>
      <c r="KOE239" s="1114"/>
      <c r="KOF239" s="1114"/>
      <c r="KOG239" s="1114"/>
      <c r="KOH239" s="1114"/>
      <c r="KOI239" s="1114"/>
      <c r="KOJ239" s="1114"/>
      <c r="KOK239" s="1114"/>
      <c r="KOL239" s="1114"/>
      <c r="KOM239" s="1114"/>
      <c r="KON239" s="1114"/>
      <c r="KOO239" s="1114"/>
      <c r="KOP239" s="1114"/>
      <c r="KOQ239" s="1114"/>
      <c r="KOR239" s="1114"/>
      <c r="KOS239" s="1114"/>
      <c r="KOT239" s="1114"/>
      <c r="KOU239" s="1114"/>
      <c r="KOV239" s="1114"/>
      <c r="KOW239" s="1114"/>
      <c r="KOX239" s="1114"/>
      <c r="KOY239" s="1114"/>
      <c r="KOZ239" s="1114"/>
      <c r="KPA239" s="1114"/>
      <c r="KPB239" s="1114"/>
      <c r="KPC239" s="1114"/>
      <c r="KPD239" s="1114"/>
      <c r="KPE239" s="1114"/>
      <c r="KPF239" s="1114"/>
      <c r="KPG239" s="1114"/>
      <c r="KPH239" s="1114"/>
      <c r="KPI239" s="1114"/>
      <c r="KPJ239" s="1114"/>
      <c r="KPK239" s="1114"/>
      <c r="KPL239" s="1114"/>
      <c r="KPM239" s="1114"/>
      <c r="KPN239" s="1114"/>
      <c r="KPO239" s="1114"/>
      <c r="KPP239" s="1114"/>
      <c r="KPQ239" s="1114"/>
      <c r="KPR239" s="1114"/>
      <c r="KPS239" s="1114"/>
      <c r="KPT239" s="1114"/>
      <c r="KPU239" s="1114"/>
      <c r="KPV239" s="1114"/>
      <c r="KPW239" s="1114"/>
      <c r="KPX239" s="1114"/>
      <c r="KPY239" s="1114"/>
      <c r="KPZ239" s="1114"/>
      <c r="KQA239" s="1114"/>
      <c r="KQB239" s="1114"/>
      <c r="KQC239" s="1114"/>
      <c r="KQD239" s="1114"/>
      <c r="KQE239" s="1114"/>
      <c r="KQF239" s="1114"/>
      <c r="KQG239" s="1114"/>
      <c r="KQH239" s="1114"/>
      <c r="KQI239" s="1114"/>
      <c r="KQJ239" s="1114"/>
      <c r="KQK239" s="1114"/>
      <c r="KQL239" s="1114"/>
      <c r="KQM239" s="1114"/>
      <c r="KQN239" s="1114"/>
      <c r="KQO239" s="1114"/>
      <c r="KQP239" s="1114"/>
      <c r="KQQ239" s="1114"/>
      <c r="KQR239" s="1114"/>
      <c r="KQS239" s="1114"/>
      <c r="KQT239" s="1114"/>
      <c r="KQU239" s="1114"/>
      <c r="KQV239" s="1114"/>
      <c r="KQW239" s="1114"/>
      <c r="KQX239" s="1114"/>
      <c r="KQY239" s="1114"/>
      <c r="KQZ239" s="1114"/>
      <c r="KRA239" s="1114"/>
      <c r="KRB239" s="1114"/>
      <c r="KRC239" s="1114"/>
      <c r="KRD239" s="1114"/>
      <c r="KRE239" s="1114"/>
      <c r="KRF239" s="1114"/>
      <c r="KRG239" s="1114"/>
      <c r="KRH239" s="1114"/>
      <c r="KRI239" s="1114"/>
      <c r="KRJ239" s="1114"/>
      <c r="KRK239" s="1114"/>
      <c r="KRL239" s="1114"/>
      <c r="KRM239" s="1114"/>
      <c r="KRN239" s="1114"/>
      <c r="KRO239" s="1114"/>
      <c r="KRP239" s="1114"/>
      <c r="KRQ239" s="1114"/>
      <c r="KRR239" s="1114"/>
      <c r="KRS239" s="1114"/>
      <c r="KRT239" s="1114"/>
      <c r="KRU239" s="1114"/>
      <c r="KRV239" s="1114"/>
      <c r="KRW239" s="1114"/>
      <c r="KRX239" s="1114"/>
      <c r="KRY239" s="1114"/>
      <c r="KRZ239" s="1114"/>
      <c r="KSA239" s="1114"/>
      <c r="KSB239" s="1114"/>
      <c r="KSC239" s="1114"/>
      <c r="KSD239" s="1114"/>
      <c r="KSE239" s="1114"/>
      <c r="KSF239" s="1114"/>
      <c r="KSG239" s="1114"/>
      <c r="KSH239" s="1114"/>
      <c r="KSI239" s="1114"/>
      <c r="KSJ239" s="1114"/>
      <c r="KSK239" s="1114"/>
      <c r="KSL239" s="1114"/>
      <c r="KSM239" s="1114"/>
      <c r="KSN239" s="1114"/>
      <c r="KSO239" s="1114"/>
      <c r="KSP239" s="1114"/>
      <c r="KSQ239" s="1114"/>
      <c r="KSR239" s="1114"/>
      <c r="KSS239" s="1114"/>
      <c r="KST239" s="1114"/>
      <c r="KSU239" s="1114"/>
      <c r="KSV239" s="1114"/>
      <c r="KSW239" s="1114"/>
      <c r="KSX239" s="1114"/>
      <c r="KSY239" s="1114"/>
      <c r="KSZ239" s="1114"/>
      <c r="KTA239" s="1114"/>
      <c r="KTB239" s="1114"/>
      <c r="KTC239" s="1114"/>
      <c r="KTD239" s="1114"/>
      <c r="KTE239" s="1114"/>
      <c r="KTF239" s="1114"/>
      <c r="KTG239" s="1114"/>
      <c r="KTH239" s="1114"/>
      <c r="KTI239" s="1114"/>
      <c r="KTJ239" s="1114"/>
      <c r="KTK239" s="1114"/>
      <c r="KTL239" s="1114"/>
      <c r="KTM239" s="1114"/>
      <c r="KTN239" s="1114"/>
      <c r="KTO239" s="1114"/>
      <c r="KTP239" s="1114"/>
      <c r="KTQ239" s="1114"/>
      <c r="KTR239" s="1114"/>
      <c r="KTS239" s="1114"/>
      <c r="KTT239" s="1114"/>
      <c r="KTU239" s="1114"/>
      <c r="KTV239" s="1114"/>
      <c r="KTW239" s="1114"/>
      <c r="KTX239" s="1114"/>
      <c r="KTY239" s="1114"/>
      <c r="KTZ239" s="1114"/>
      <c r="KUA239" s="1114"/>
      <c r="KUB239" s="1114"/>
      <c r="KUC239" s="1114"/>
      <c r="KUD239" s="1114"/>
      <c r="KUE239" s="1114"/>
      <c r="KUF239" s="1114"/>
      <c r="KUG239" s="1114"/>
      <c r="KUH239" s="1114"/>
      <c r="KUI239" s="1114"/>
      <c r="KUJ239" s="1114"/>
      <c r="KUK239" s="1114"/>
      <c r="KUL239" s="1114"/>
      <c r="KUM239" s="1114"/>
      <c r="KUN239" s="1114"/>
      <c r="KUO239" s="1114"/>
      <c r="KUP239" s="1114"/>
      <c r="KUQ239" s="1114"/>
      <c r="KUR239" s="1114"/>
      <c r="KUS239" s="1114"/>
      <c r="KUT239" s="1114"/>
      <c r="KUU239" s="1114"/>
      <c r="KUV239" s="1114"/>
      <c r="KUW239" s="1114"/>
      <c r="KUX239" s="1114"/>
      <c r="KUY239" s="1114"/>
      <c r="KUZ239" s="1114"/>
      <c r="KVA239" s="1114"/>
      <c r="KVB239" s="1114"/>
      <c r="KVC239" s="1114"/>
      <c r="KVD239" s="1114"/>
      <c r="KVE239" s="1114"/>
      <c r="KVF239" s="1114"/>
      <c r="KVG239" s="1114"/>
      <c r="KVH239" s="1114"/>
      <c r="KVI239" s="1114"/>
      <c r="KVJ239" s="1114"/>
      <c r="KVK239" s="1114"/>
      <c r="KVL239" s="1114"/>
      <c r="KVM239" s="1114"/>
      <c r="KVN239" s="1114"/>
      <c r="KVO239" s="1114"/>
      <c r="KVP239" s="1114"/>
      <c r="KVQ239" s="1114"/>
      <c r="KVR239" s="1114"/>
      <c r="KVS239" s="1114"/>
      <c r="KVT239" s="1114"/>
      <c r="KVU239" s="1114"/>
      <c r="KVV239" s="1114"/>
      <c r="KVW239" s="1114"/>
      <c r="KVX239" s="1114"/>
      <c r="KVY239" s="1114"/>
      <c r="KVZ239" s="1114"/>
      <c r="KWA239" s="1114"/>
      <c r="KWB239" s="1114"/>
      <c r="KWC239" s="1114"/>
      <c r="KWD239" s="1114"/>
      <c r="KWE239" s="1114"/>
      <c r="KWF239" s="1114"/>
      <c r="KWG239" s="1114"/>
      <c r="KWH239" s="1114"/>
      <c r="KWI239" s="1114"/>
      <c r="KWJ239" s="1114"/>
      <c r="KWK239" s="1114"/>
      <c r="KWL239" s="1114"/>
      <c r="KWM239" s="1114"/>
      <c r="KWN239" s="1114"/>
      <c r="KWO239" s="1114"/>
      <c r="KWP239" s="1114"/>
      <c r="KWQ239" s="1114"/>
      <c r="KWR239" s="1114"/>
      <c r="KWS239" s="1114"/>
      <c r="KWT239" s="1114"/>
      <c r="KWU239" s="1114"/>
      <c r="KWV239" s="1114"/>
      <c r="KWW239" s="1114"/>
      <c r="KWX239" s="1114"/>
      <c r="KWY239" s="1114"/>
      <c r="KWZ239" s="1114"/>
      <c r="KXA239" s="1114"/>
      <c r="KXB239" s="1114"/>
      <c r="KXC239" s="1114"/>
      <c r="KXD239" s="1114"/>
      <c r="KXE239" s="1114"/>
      <c r="KXF239" s="1114"/>
      <c r="KXG239" s="1114"/>
      <c r="KXH239" s="1114"/>
      <c r="KXI239" s="1114"/>
      <c r="KXJ239" s="1114"/>
      <c r="KXK239" s="1114"/>
      <c r="KXL239" s="1114"/>
      <c r="KXM239" s="1114"/>
      <c r="KXN239" s="1114"/>
      <c r="KXO239" s="1114"/>
      <c r="KXP239" s="1114"/>
      <c r="KXQ239" s="1114"/>
      <c r="KXR239" s="1114"/>
      <c r="KXS239" s="1114"/>
      <c r="KXT239" s="1114"/>
      <c r="KXU239" s="1114"/>
      <c r="KXV239" s="1114"/>
      <c r="KXW239" s="1114"/>
      <c r="KXX239" s="1114"/>
      <c r="KXY239" s="1114"/>
      <c r="KXZ239" s="1114"/>
      <c r="KYA239" s="1114"/>
      <c r="KYB239" s="1114"/>
      <c r="KYC239" s="1114"/>
      <c r="KYD239" s="1114"/>
      <c r="KYE239" s="1114"/>
      <c r="KYF239" s="1114"/>
      <c r="KYG239" s="1114"/>
      <c r="KYH239" s="1114"/>
      <c r="KYI239" s="1114"/>
      <c r="KYJ239" s="1114"/>
      <c r="KYK239" s="1114"/>
      <c r="KYL239" s="1114"/>
      <c r="KYM239" s="1114"/>
      <c r="KYN239" s="1114"/>
      <c r="KYO239" s="1114"/>
      <c r="KYP239" s="1114"/>
      <c r="KYQ239" s="1114"/>
      <c r="KYR239" s="1114"/>
      <c r="KYS239" s="1114"/>
      <c r="KYT239" s="1114"/>
      <c r="KYU239" s="1114"/>
      <c r="KYV239" s="1114"/>
      <c r="KYW239" s="1114"/>
      <c r="KYX239" s="1114"/>
      <c r="KYY239" s="1114"/>
      <c r="KYZ239" s="1114"/>
      <c r="KZA239" s="1114"/>
      <c r="KZB239" s="1114"/>
      <c r="KZC239" s="1114"/>
      <c r="KZD239" s="1114"/>
      <c r="KZE239" s="1114"/>
      <c r="KZF239" s="1114"/>
      <c r="KZG239" s="1114"/>
      <c r="KZH239" s="1114"/>
      <c r="KZI239" s="1114"/>
      <c r="KZJ239" s="1114"/>
      <c r="KZK239" s="1114"/>
      <c r="KZL239" s="1114"/>
      <c r="KZM239" s="1114"/>
      <c r="KZN239" s="1114"/>
      <c r="KZO239" s="1114"/>
      <c r="KZP239" s="1114"/>
      <c r="KZQ239" s="1114"/>
      <c r="KZR239" s="1114"/>
      <c r="KZS239" s="1114"/>
      <c r="KZT239" s="1114"/>
      <c r="KZU239" s="1114"/>
      <c r="KZV239" s="1114"/>
      <c r="KZW239" s="1114"/>
      <c r="KZX239" s="1114"/>
      <c r="KZY239" s="1114"/>
      <c r="KZZ239" s="1114"/>
      <c r="LAA239" s="1114"/>
      <c r="LAB239" s="1114"/>
      <c r="LAC239" s="1114"/>
      <c r="LAD239" s="1114"/>
      <c r="LAE239" s="1114"/>
      <c r="LAF239" s="1114"/>
      <c r="LAG239" s="1114"/>
      <c r="LAH239" s="1114"/>
      <c r="LAI239" s="1114"/>
      <c r="LAJ239" s="1114"/>
      <c r="LAK239" s="1114"/>
      <c r="LAL239" s="1114"/>
      <c r="LAM239" s="1114"/>
      <c r="LAN239" s="1114"/>
      <c r="LAO239" s="1114"/>
      <c r="LAP239" s="1114"/>
      <c r="LAQ239" s="1114"/>
      <c r="LAR239" s="1114"/>
      <c r="LAS239" s="1114"/>
      <c r="LAT239" s="1114"/>
      <c r="LAU239" s="1114"/>
      <c r="LAV239" s="1114"/>
      <c r="LAW239" s="1114"/>
      <c r="LAX239" s="1114"/>
      <c r="LAY239" s="1114"/>
      <c r="LAZ239" s="1114"/>
      <c r="LBA239" s="1114"/>
      <c r="LBB239" s="1114"/>
      <c r="LBC239" s="1114"/>
      <c r="LBD239" s="1114"/>
      <c r="LBE239" s="1114"/>
      <c r="LBF239" s="1114"/>
      <c r="LBG239" s="1114"/>
      <c r="LBH239" s="1114"/>
      <c r="LBI239" s="1114"/>
      <c r="LBJ239" s="1114"/>
      <c r="LBK239" s="1114"/>
      <c r="LBL239" s="1114"/>
      <c r="LBM239" s="1114"/>
      <c r="LBN239" s="1114"/>
      <c r="LBO239" s="1114"/>
      <c r="LBP239" s="1114"/>
      <c r="LBQ239" s="1114"/>
      <c r="LBR239" s="1114"/>
      <c r="LBS239" s="1114"/>
      <c r="LBT239" s="1114"/>
      <c r="LBU239" s="1114"/>
      <c r="LBV239" s="1114"/>
      <c r="LBW239" s="1114"/>
      <c r="LBX239" s="1114"/>
      <c r="LBY239" s="1114"/>
      <c r="LBZ239" s="1114"/>
      <c r="LCA239" s="1114"/>
      <c r="LCB239" s="1114"/>
      <c r="LCC239" s="1114"/>
      <c r="LCD239" s="1114"/>
      <c r="LCE239" s="1114"/>
      <c r="LCF239" s="1114"/>
      <c r="LCG239" s="1114"/>
      <c r="LCH239" s="1114"/>
      <c r="LCI239" s="1114"/>
      <c r="LCJ239" s="1114"/>
      <c r="LCK239" s="1114"/>
      <c r="LCL239" s="1114"/>
      <c r="LCM239" s="1114"/>
      <c r="LCN239" s="1114"/>
      <c r="LCO239" s="1114"/>
      <c r="LCP239" s="1114"/>
      <c r="LCQ239" s="1114"/>
      <c r="LCR239" s="1114"/>
      <c r="LCS239" s="1114"/>
      <c r="LCT239" s="1114"/>
      <c r="LCU239" s="1114"/>
      <c r="LCV239" s="1114"/>
      <c r="LCW239" s="1114"/>
      <c r="LCX239" s="1114"/>
      <c r="LCY239" s="1114"/>
      <c r="LCZ239" s="1114"/>
      <c r="LDA239" s="1114"/>
      <c r="LDB239" s="1114"/>
      <c r="LDC239" s="1114"/>
      <c r="LDD239" s="1114"/>
      <c r="LDE239" s="1114"/>
      <c r="LDF239" s="1114"/>
      <c r="LDG239" s="1114"/>
      <c r="LDH239" s="1114"/>
      <c r="LDI239" s="1114"/>
      <c r="LDJ239" s="1114"/>
      <c r="LDK239" s="1114"/>
      <c r="LDL239" s="1114"/>
      <c r="LDM239" s="1114"/>
      <c r="LDN239" s="1114"/>
      <c r="LDO239" s="1114"/>
      <c r="LDP239" s="1114"/>
      <c r="LDQ239" s="1114"/>
      <c r="LDR239" s="1114"/>
      <c r="LDS239" s="1114"/>
      <c r="LDT239" s="1114"/>
      <c r="LDU239" s="1114"/>
      <c r="LDV239" s="1114"/>
      <c r="LDW239" s="1114"/>
      <c r="LDX239" s="1114"/>
      <c r="LDY239" s="1114"/>
      <c r="LDZ239" s="1114"/>
      <c r="LEA239" s="1114"/>
      <c r="LEB239" s="1114"/>
      <c r="LEC239" s="1114"/>
      <c r="LED239" s="1114"/>
      <c r="LEE239" s="1114"/>
      <c r="LEF239" s="1114"/>
      <c r="LEG239" s="1114"/>
      <c r="LEH239" s="1114"/>
      <c r="LEI239" s="1114"/>
      <c r="LEJ239" s="1114"/>
      <c r="LEK239" s="1114"/>
      <c r="LEL239" s="1114"/>
      <c r="LEM239" s="1114"/>
      <c r="LEN239" s="1114"/>
      <c r="LEO239" s="1114"/>
      <c r="LEP239" s="1114"/>
      <c r="LEQ239" s="1114"/>
      <c r="LER239" s="1114"/>
      <c r="LES239" s="1114"/>
      <c r="LET239" s="1114"/>
      <c r="LEU239" s="1114"/>
      <c r="LEV239" s="1114"/>
      <c r="LEW239" s="1114"/>
      <c r="LEX239" s="1114"/>
      <c r="LEY239" s="1114"/>
      <c r="LEZ239" s="1114"/>
      <c r="LFA239" s="1114"/>
      <c r="LFB239" s="1114"/>
      <c r="LFC239" s="1114"/>
      <c r="LFD239" s="1114"/>
      <c r="LFE239" s="1114"/>
      <c r="LFF239" s="1114"/>
      <c r="LFG239" s="1114"/>
      <c r="LFH239" s="1114"/>
      <c r="LFI239" s="1114"/>
      <c r="LFJ239" s="1114"/>
      <c r="LFK239" s="1114"/>
      <c r="LFL239" s="1114"/>
      <c r="LFM239" s="1114"/>
      <c r="LFN239" s="1114"/>
      <c r="LFO239" s="1114"/>
      <c r="LFP239" s="1114"/>
      <c r="LFQ239" s="1114"/>
      <c r="LFR239" s="1114"/>
      <c r="LFS239" s="1114"/>
      <c r="LFT239" s="1114"/>
      <c r="LFU239" s="1114"/>
      <c r="LFV239" s="1114"/>
      <c r="LFW239" s="1114"/>
      <c r="LFX239" s="1114"/>
      <c r="LFY239" s="1114"/>
      <c r="LFZ239" s="1114"/>
      <c r="LGA239" s="1114"/>
      <c r="LGB239" s="1114"/>
      <c r="LGC239" s="1114"/>
      <c r="LGD239" s="1114"/>
      <c r="LGE239" s="1114"/>
      <c r="LGF239" s="1114"/>
      <c r="LGG239" s="1114"/>
      <c r="LGH239" s="1114"/>
      <c r="LGI239" s="1114"/>
      <c r="LGJ239" s="1114"/>
      <c r="LGK239" s="1114"/>
      <c r="LGL239" s="1114"/>
      <c r="LGM239" s="1114"/>
      <c r="LGN239" s="1114"/>
      <c r="LGO239" s="1114"/>
      <c r="LGP239" s="1114"/>
      <c r="LGQ239" s="1114"/>
      <c r="LGR239" s="1114"/>
      <c r="LGS239" s="1114"/>
      <c r="LGT239" s="1114"/>
      <c r="LGU239" s="1114"/>
      <c r="LGV239" s="1114"/>
      <c r="LGW239" s="1114"/>
      <c r="LGX239" s="1114"/>
      <c r="LGY239" s="1114"/>
      <c r="LGZ239" s="1114"/>
      <c r="LHA239" s="1114"/>
      <c r="LHB239" s="1114"/>
      <c r="LHC239" s="1114"/>
      <c r="LHD239" s="1114"/>
      <c r="LHE239" s="1114"/>
      <c r="LHF239" s="1114"/>
      <c r="LHG239" s="1114"/>
      <c r="LHH239" s="1114"/>
      <c r="LHI239" s="1114"/>
      <c r="LHJ239" s="1114"/>
      <c r="LHK239" s="1114"/>
      <c r="LHL239" s="1114"/>
      <c r="LHM239" s="1114"/>
      <c r="LHN239" s="1114"/>
      <c r="LHO239" s="1114"/>
      <c r="LHP239" s="1114"/>
      <c r="LHQ239" s="1114"/>
      <c r="LHR239" s="1114"/>
      <c r="LHS239" s="1114"/>
      <c r="LHT239" s="1114"/>
      <c r="LHU239" s="1114"/>
      <c r="LHV239" s="1114"/>
      <c r="LHW239" s="1114"/>
      <c r="LHX239" s="1114"/>
      <c r="LHY239" s="1114"/>
      <c r="LHZ239" s="1114"/>
      <c r="LIA239" s="1114"/>
      <c r="LIB239" s="1114"/>
      <c r="LIC239" s="1114"/>
      <c r="LID239" s="1114"/>
      <c r="LIE239" s="1114"/>
      <c r="LIF239" s="1114"/>
      <c r="LIG239" s="1114"/>
      <c r="LIH239" s="1114"/>
      <c r="LII239" s="1114"/>
      <c r="LIJ239" s="1114"/>
      <c r="LIK239" s="1114"/>
      <c r="LIL239" s="1114"/>
      <c r="LIM239" s="1114"/>
      <c r="LIN239" s="1114"/>
      <c r="LIO239" s="1114"/>
      <c r="LIP239" s="1114"/>
      <c r="LIQ239" s="1114"/>
      <c r="LIR239" s="1114"/>
      <c r="LIS239" s="1114"/>
      <c r="LIT239" s="1114"/>
      <c r="LIU239" s="1114"/>
      <c r="LIV239" s="1114"/>
      <c r="LIW239" s="1114"/>
      <c r="LIX239" s="1114"/>
      <c r="LIY239" s="1114"/>
      <c r="LIZ239" s="1114"/>
      <c r="LJA239" s="1114"/>
      <c r="LJB239" s="1114"/>
      <c r="LJC239" s="1114"/>
      <c r="LJD239" s="1114"/>
      <c r="LJE239" s="1114"/>
      <c r="LJF239" s="1114"/>
      <c r="LJG239" s="1114"/>
      <c r="LJH239" s="1114"/>
      <c r="LJI239" s="1114"/>
      <c r="LJJ239" s="1114"/>
      <c r="LJK239" s="1114"/>
      <c r="LJL239" s="1114"/>
      <c r="LJM239" s="1114"/>
      <c r="LJN239" s="1114"/>
      <c r="LJO239" s="1114"/>
      <c r="LJP239" s="1114"/>
      <c r="LJQ239" s="1114"/>
      <c r="LJR239" s="1114"/>
      <c r="LJS239" s="1114"/>
      <c r="LJT239" s="1114"/>
      <c r="LJU239" s="1114"/>
      <c r="LJV239" s="1114"/>
      <c r="LJW239" s="1114"/>
      <c r="LJX239" s="1114"/>
      <c r="LJY239" s="1114"/>
      <c r="LJZ239" s="1114"/>
      <c r="LKA239" s="1114"/>
      <c r="LKB239" s="1114"/>
      <c r="LKC239" s="1114"/>
      <c r="LKD239" s="1114"/>
      <c r="LKE239" s="1114"/>
      <c r="LKF239" s="1114"/>
      <c r="LKG239" s="1114"/>
      <c r="LKH239" s="1114"/>
      <c r="LKI239" s="1114"/>
      <c r="LKJ239" s="1114"/>
      <c r="LKK239" s="1114"/>
      <c r="LKL239" s="1114"/>
      <c r="LKM239" s="1114"/>
      <c r="LKN239" s="1114"/>
      <c r="LKO239" s="1114"/>
      <c r="LKP239" s="1114"/>
      <c r="LKQ239" s="1114"/>
      <c r="LKR239" s="1114"/>
      <c r="LKS239" s="1114"/>
      <c r="LKT239" s="1114"/>
      <c r="LKU239" s="1114"/>
      <c r="LKV239" s="1114"/>
      <c r="LKW239" s="1114"/>
      <c r="LKX239" s="1114"/>
      <c r="LKY239" s="1114"/>
      <c r="LKZ239" s="1114"/>
      <c r="LLA239" s="1114"/>
      <c r="LLB239" s="1114"/>
      <c r="LLC239" s="1114"/>
      <c r="LLD239" s="1114"/>
      <c r="LLE239" s="1114"/>
      <c r="LLF239" s="1114"/>
      <c r="LLG239" s="1114"/>
      <c r="LLH239" s="1114"/>
      <c r="LLI239" s="1114"/>
      <c r="LLJ239" s="1114"/>
      <c r="LLK239" s="1114"/>
      <c r="LLL239" s="1114"/>
      <c r="LLM239" s="1114"/>
      <c r="LLN239" s="1114"/>
      <c r="LLO239" s="1114"/>
      <c r="LLP239" s="1114"/>
      <c r="LLQ239" s="1114"/>
      <c r="LLR239" s="1114"/>
      <c r="LLS239" s="1114"/>
      <c r="LLT239" s="1114"/>
      <c r="LLU239" s="1114"/>
      <c r="LLV239" s="1114"/>
      <c r="LLW239" s="1114"/>
      <c r="LLX239" s="1114"/>
      <c r="LLY239" s="1114"/>
      <c r="LLZ239" s="1114"/>
      <c r="LMA239" s="1114"/>
      <c r="LMB239" s="1114"/>
      <c r="LMC239" s="1114"/>
      <c r="LMD239" s="1114"/>
      <c r="LME239" s="1114"/>
      <c r="LMF239" s="1114"/>
      <c r="LMG239" s="1114"/>
      <c r="LMH239" s="1114"/>
      <c r="LMI239" s="1114"/>
      <c r="LMJ239" s="1114"/>
      <c r="LMK239" s="1114"/>
      <c r="LML239" s="1114"/>
      <c r="LMM239" s="1114"/>
      <c r="LMN239" s="1114"/>
      <c r="LMO239" s="1114"/>
      <c r="LMP239" s="1114"/>
      <c r="LMQ239" s="1114"/>
      <c r="LMR239" s="1114"/>
      <c r="LMS239" s="1114"/>
      <c r="LMT239" s="1114"/>
      <c r="LMU239" s="1114"/>
      <c r="LMV239" s="1114"/>
      <c r="LMW239" s="1114"/>
      <c r="LMX239" s="1114"/>
      <c r="LMY239" s="1114"/>
      <c r="LMZ239" s="1114"/>
      <c r="LNA239" s="1114"/>
      <c r="LNB239" s="1114"/>
      <c r="LNC239" s="1114"/>
      <c r="LND239" s="1114"/>
      <c r="LNE239" s="1114"/>
      <c r="LNF239" s="1114"/>
      <c r="LNG239" s="1114"/>
      <c r="LNH239" s="1114"/>
      <c r="LNI239" s="1114"/>
      <c r="LNJ239" s="1114"/>
      <c r="LNK239" s="1114"/>
      <c r="LNL239" s="1114"/>
      <c r="LNM239" s="1114"/>
      <c r="LNN239" s="1114"/>
      <c r="LNO239" s="1114"/>
      <c r="LNP239" s="1114"/>
      <c r="LNQ239" s="1114"/>
      <c r="LNR239" s="1114"/>
      <c r="LNS239" s="1114"/>
      <c r="LNT239" s="1114"/>
      <c r="LNU239" s="1114"/>
      <c r="LNV239" s="1114"/>
      <c r="LNW239" s="1114"/>
      <c r="LNX239" s="1114"/>
      <c r="LNY239" s="1114"/>
      <c r="LNZ239" s="1114"/>
      <c r="LOA239" s="1114"/>
      <c r="LOB239" s="1114"/>
      <c r="LOC239" s="1114"/>
      <c r="LOD239" s="1114"/>
      <c r="LOE239" s="1114"/>
      <c r="LOF239" s="1114"/>
      <c r="LOG239" s="1114"/>
      <c r="LOH239" s="1114"/>
      <c r="LOI239" s="1114"/>
      <c r="LOJ239" s="1114"/>
      <c r="LOK239" s="1114"/>
      <c r="LOL239" s="1114"/>
      <c r="LOM239" s="1114"/>
      <c r="LON239" s="1114"/>
      <c r="LOO239" s="1114"/>
      <c r="LOP239" s="1114"/>
      <c r="LOQ239" s="1114"/>
      <c r="LOR239" s="1114"/>
      <c r="LOS239" s="1114"/>
      <c r="LOT239" s="1114"/>
      <c r="LOU239" s="1114"/>
      <c r="LOV239" s="1114"/>
      <c r="LOW239" s="1114"/>
      <c r="LOX239" s="1114"/>
      <c r="LOY239" s="1114"/>
      <c r="LOZ239" s="1114"/>
      <c r="LPA239" s="1114"/>
      <c r="LPB239" s="1114"/>
      <c r="LPC239" s="1114"/>
      <c r="LPD239" s="1114"/>
      <c r="LPE239" s="1114"/>
      <c r="LPF239" s="1114"/>
      <c r="LPG239" s="1114"/>
      <c r="LPH239" s="1114"/>
      <c r="LPI239" s="1114"/>
      <c r="LPJ239" s="1114"/>
      <c r="LPK239" s="1114"/>
      <c r="LPL239" s="1114"/>
      <c r="LPM239" s="1114"/>
      <c r="LPN239" s="1114"/>
      <c r="LPO239" s="1114"/>
      <c r="LPP239" s="1114"/>
      <c r="LPQ239" s="1114"/>
      <c r="LPR239" s="1114"/>
      <c r="LPS239" s="1114"/>
      <c r="LPT239" s="1114"/>
      <c r="LPU239" s="1114"/>
      <c r="LPV239" s="1114"/>
      <c r="LPW239" s="1114"/>
      <c r="LPX239" s="1114"/>
      <c r="LPY239" s="1114"/>
      <c r="LPZ239" s="1114"/>
      <c r="LQA239" s="1114"/>
      <c r="LQB239" s="1114"/>
      <c r="LQC239" s="1114"/>
      <c r="LQD239" s="1114"/>
      <c r="LQE239" s="1114"/>
      <c r="LQF239" s="1114"/>
      <c r="LQG239" s="1114"/>
      <c r="LQH239" s="1114"/>
      <c r="LQI239" s="1114"/>
      <c r="LQJ239" s="1114"/>
      <c r="LQK239" s="1114"/>
      <c r="LQL239" s="1114"/>
      <c r="LQM239" s="1114"/>
      <c r="LQN239" s="1114"/>
      <c r="LQO239" s="1114"/>
      <c r="LQP239" s="1114"/>
      <c r="LQQ239" s="1114"/>
      <c r="LQR239" s="1114"/>
      <c r="LQS239" s="1114"/>
      <c r="LQT239" s="1114"/>
      <c r="LQU239" s="1114"/>
      <c r="LQV239" s="1114"/>
      <c r="LQW239" s="1114"/>
      <c r="LQX239" s="1114"/>
      <c r="LQY239" s="1114"/>
      <c r="LQZ239" s="1114"/>
      <c r="LRA239" s="1114"/>
      <c r="LRB239" s="1114"/>
      <c r="LRC239" s="1114"/>
      <c r="LRD239" s="1114"/>
      <c r="LRE239" s="1114"/>
      <c r="LRF239" s="1114"/>
      <c r="LRG239" s="1114"/>
      <c r="LRH239" s="1114"/>
      <c r="LRI239" s="1114"/>
      <c r="LRJ239" s="1114"/>
      <c r="LRK239" s="1114"/>
      <c r="LRL239" s="1114"/>
      <c r="LRM239" s="1114"/>
      <c r="LRN239" s="1114"/>
      <c r="LRO239" s="1114"/>
      <c r="LRP239" s="1114"/>
      <c r="LRQ239" s="1114"/>
      <c r="LRR239" s="1114"/>
      <c r="LRS239" s="1114"/>
      <c r="LRT239" s="1114"/>
      <c r="LRU239" s="1114"/>
      <c r="LRV239" s="1114"/>
      <c r="LRW239" s="1114"/>
      <c r="LRX239" s="1114"/>
      <c r="LRY239" s="1114"/>
      <c r="LRZ239" s="1114"/>
      <c r="LSA239" s="1114"/>
      <c r="LSB239" s="1114"/>
      <c r="LSC239" s="1114"/>
      <c r="LSD239" s="1114"/>
      <c r="LSE239" s="1114"/>
      <c r="LSF239" s="1114"/>
      <c r="LSG239" s="1114"/>
      <c r="LSH239" s="1114"/>
      <c r="LSI239" s="1114"/>
      <c r="LSJ239" s="1114"/>
      <c r="LSK239" s="1114"/>
      <c r="LSL239" s="1114"/>
      <c r="LSM239" s="1114"/>
      <c r="LSN239" s="1114"/>
      <c r="LSO239" s="1114"/>
      <c r="LSP239" s="1114"/>
      <c r="LSQ239" s="1114"/>
      <c r="LSR239" s="1114"/>
      <c r="LSS239" s="1114"/>
      <c r="LST239" s="1114"/>
      <c r="LSU239" s="1114"/>
      <c r="LSV239" s="1114"/>
      <c r="LSW239" s="1114"/>
      <c r="LSX239" s="1114"/>
      <c r="LSY239" s="1114"/>
      <c r="LSZ239" s="1114"/>
      <c r="LTA239" s="1114"/>
      <c r="LTB239" s="1114"/>
      <c r="LTC239" s="1114"/>
      <c r="LTD239" s="1114"/>
      <c r="LTE239" s="1114"/>
      <c r="LTF239" s="1114"/>
      <c r="LTG239" s="1114"/>
      <c r="LTH239" s="1114"/>
      <c r="LTI239" s="1114"/>
      <c r="LTJ239" s="1114"/>
      <c r="LTK239" s="1114"/>
      <c r="LTL239" s="1114"/>
      <c r="LTM239" s="1114"/>
      <c r="LTN239" s="1114"/>
      <c r="LTO239" s="1114"/>
      <c r="LTP239" s="1114"/>
      <c r="LTQ239" s="1114"/>
      <c r="LTR239" s="1114"/>
      <c r="LTS239" s="1114"/>
      <c r="LTT239" s="1114"/>
      <c r="LTU239" s="1114"/>
      <c r="LTV239" s="1114"/>
      <c r="LTW239" s="1114"/>
      <c r="LTX239" s="1114"/>
      <c r="LTY239" s="1114"/>
      <c r="LTZ239" s="1114"/>
      <c r="LUA239" s="1114"/>
      <c r="LUB239" s="1114"/>
      <c r="LUC239" s="1114"/>
      <c r="LUD239" s="1114"/>
      <c r="LUE239" s="1114"/>
      <c r="LUF239" s="1114"/>
      <c r="LUG239" s="1114"/>
      <c r="LUH239" s="1114"/>
      <c r="LUI239" s="1114"/>
      <c r="LUJ239" s="1114"/>
      <c r="LUK239" s="1114"/>
      <c r="LUL239" s="1114"/>
      <c r="LUM239" s="1114"/>
      <c r="LUN239" s="1114"/>
      <c r="LUO239" s="1114"/>
      <c r="LUP239" s="1114"/>
      <c r="LUQ239" s="1114"/>
      <c r="LUR239" s="1114"/>
      <c r="LUS239" s="1114"/>
      <c r="LUT239" s="1114"/>
      <c r="LUU239" s="1114"/>
      <c r="LUV239" s="1114"/>
      <c r="LUW239" s="1114"/>
      <c r="LUX239" s="1114"/>
      <c r="LUY239" s="1114"/>
      <c r="LUZ239" s="1114"/>
      <c r="LVA239" s="1114"/>
      <c r="LVB239" s="1114"/>
      <c r="LVC239" s="1114"/>
      <c r="LVD239" s="1114"/>
      <c r="LVE239" s="1114"/>
      <c r="LVF239" s="1114"/>
      <c r="LVG239" s="1114"/>
      <c r="LVH239" s="1114"/>
      <c r="LVI239" s="1114"/>
      <c r="LVJ239" s="1114"/>
      <c r="LVK239" s="1114"/>
      <c r="LVL239" s="1114"/>
      <c r="LVM239" s="1114"/>
      <c r="LVN239" s="1114"/>
      <c r="LVO239" s="1114"/>
      <c r="LVP239" s="1114"/>
      <c r="LVQ239" s="1114"/>
      <c r="LVR239" s="1114"/>
      <c r="LVS239" s="1114"/>
      <c r="LVT239" s="1114"/>
      <c r="LVU239" s="1114"/>
      <c r="LVV239" s="1114"/>
      <c r="LVW239" s="1114"/>
      <c r="LVX239" s="1114"/>
      <c r="LVY239" s="1114"/>
      <c r="LVZ239" s="1114"/>
      <c r="LWA239" s="1114"/>
      <c r="LWB239" s="1114"/>
      <c r="LWC239" s="1114"/>
      <c r="LWD239" s="1114"/>
      <c r="LWE239" s="1114"/>
      <c r="LWF239" s="1114"/>
      <c r="LWG239" s="1114"/>
      <c r="LWH239" s="1114"/>
      <c r="LWI239" s="1114"/>
      <c r="LWJ239" s="1114"/>
      <c r="LWK239" s="1114"/>
      <c r="LWL239" s="1114"/>
      <c r="LWM239" s="1114"/>
      <c r="LWN239" s="1114"/>
      <c r="LWO239" s="1114"/>
      <c r="LWP239" s="1114"/>
      <c r="LWQ239" s="1114"/>
      <c r="LWR239" s="1114"/>
      <c r="LWS239" s="1114"/>
      <c r="LWT239" s="1114"/>
      <c r="LWU239" s="1114"/>
      <c r="LWV239" s="1114"/>
      <c r="LWW239" s="1114"/>
      <c r="LWX239" s="1114"/>
      <c r="LWY239" s="1114"/>
      <c r="LWZ239" s="1114"/>
      <c r="LXA239" s="1114"/>
      <c r="LXB239" s="1114"/>
      <c r="LXC239" s="1114"/>
      <c r="LXD239" s="1114"/>
      <c r="LXE239" s="1114"/>
      <c r="LXF239" s="1114"/>
      <c r="LXG239" s="1114"/>
      <c r="LXH239" s="1114"/>
      <c r="LXI239" s="1114"/>
      <c r="LXJ239" s="1114"/>
      <c r="LXK239" s="1114"/>
      <c r="LXL239" s="1114"/>
      <c r="LXM239" s="1114"/>
      <c r="LXN239" s="1114"/>
      <c r="LXO239" s="1114"/>
      <c r="LXP239" s="1114"/>
      <c r="LXQ239" s="1114"/>
      <c r="LXR239" s="1114"/>
      <c r="LXS239" s="1114"/>
      <c r="LXT239" s="1114"/>
      <c r="LXU239" s="1114"/>
      <c r="LXV239" s="1114"/>
      <c r="LXW239" s="1114"/>
      <c r="LXX239" s="1114"/>
      <c r="LXY239" s="1114"/>
      <c r="LXZ239" s="1114"/>
      <c r="LYA239" s="1114"/>
      <c r="LYB239" s="1114"/>
      <c r="LYC239" s="1114"/>
      <c r="LYD239" s="1114"/>
      <c r="LYE239" s="1114"/>
      <c r="LYF239" s="1114"/>
      <c r="LYG239" s="1114"/>
      <c r="LYH239" s="1114"/>
      <c r="LYI239" s="1114"/>
      <c r="LYJ239" s="1114"/>
      <c r="LYK239" s="1114"/>
      <c r="LYL239" s="1114"/>
      <c r="LYM239" s="1114"/>
      <c r="LYN239" s="1114"/>
      <c r="LYO239" s="1114"/>
      <c r="LYP239" s="1114"/>
      <c r="LYQ239" s="1114"/>
      <c r="LYR239" s="1114"/>
      <c r="LYS239" s="1114"/>
      <c r="LYT239" s="1114"/>
      <c r="LYU239" s="1114"/>
      <c r="LYV239" s="1114"/>
      <c r="LYW239" s="1114"/>
      <c r="LYX239" s="1114"/>
      <c r="LYY239" s="1114"/>
      <c r="LYZ239" s="1114"/>
      <c r="LZA239" s="1114"/>
      <c r="LZB239" s="1114"/>
      <c r="LZC239" s="1114"/>
      <c r="LZD239" s="1114"/>
      <c r="LZE239" s="1114"/>
      <c r="LZF239" s="1114"/>
      <c r="LZG239" s="1114"/>
      <c r="LZH239" s="1114"/>
      <c r="LZI239" s="1114"/>
      <c r="LZJ239" s="1114"/>
      <c r="LZK239" s="1114"/>
      <c r="LZL239" s="1114"/>
      <c r="LZM239" s="1114"/>
      <c r="LZN239" s="1114"/>
      <c r="LZO239" s="1114"/>
      <c r="LZP239" s="1114"/>
      <c r="LZQ239" s="1114"/>
      <c r="LZR239" s="1114"/>
      <c r="LZS239" s="1114"/>
      <c r="LZT239" s="1114"/>
      <c r="LZU239" s="1114"/>
      <c r="LZV239" s="1114"/>
      <c r="LZW239" s="1114"/>
      <c r="LZX239" s="1114"/>
      <c r="LZY239" s="1114"/>
      <c r="LZZ239" s="1114"/>
      <c r="MAA239" s="1114"/>
      <c r="MAB239" s="1114"/>
      <c r="MAC239" s="1114"/>
      <c r="MAD239" s="1114"/>
      <c r="MAE239" s="1114"/>
      <c r="MAF239" s="1114"/>
      <c r="MAG239" s="1114"/>
      <c r="MAH239" s="1114"/>
      <c r="MAI239" s="1114"/>
      <c r="MAJ239" s="1114"/>
      <c r="MAK239" s="1114"/>
      <c r="MAL239" s="1114"/>
      <c r="MAM239" s="1114"/>
      <c r="MAN239" s="1114"/>
      <c r="MAO239" s="1114"/>
      <c r="MAP239" s="1114"/>
      <c r="MAQ239" s="1114"/>
      <c r="MAR239" s="1114"/>
      <c r="MAS239" s="1114"/>
      <c r="MAT239" s="1114"/>
      <c r="MAU239" s="1114"/>
      <c r="MAV239" s="1114"/>
      <c r="MAW239" s="1114"/>
      <c r="MAX239" s="1114"/>
      <c r="MAY239" s="1114"/>
      <c r="MAZ239" s="1114"/>
      <c r="MBA239" s="1114"/>
      <c r="MBB239" s="1114"/>
      <c r="MBC239" s="1114"/>
      <c r="MBD239" s="1114"/>
      <c r="MBE239" s="1114"/>
      <c r="MBF239" s="1114"/>
      <c r="MBG239" s="1114"/>
      <c r="MBH239" s="1114"/>
      <c r="MBI239" s="1114"/>
      <c r="MBJ239" s="1114"/>
      <c r="MBK239" s="1114"/>
      <c r="MBL239" s="1114"/>
      <c r="MBM239" s="1114"/>
      <c r="MBN239" s="1114"/>
      <c r="MBO239" s="1114"/>
      <c r="MBP239" s="1114"/>
      <c r="MBQ239" s="1114"/>
      <c r="MBR239" s="1114"/>
      <c r="MBS239" s="1114"/>
      <c r="MBT239" s="1114"/>
      <c r="MBU239" s="1114"/>
      <c r="MBV239" s="1114"/>
      <c r="MBW239" s="1114"/>
      <c r="MBX239" s="1114"/>
      <c r="MBY239" s="1114"/>
      <c r="MBZ239" s="1114"/>
      <c r="MCA239" s="1114"/>
      <c r="MCB239" s="1114"/>
      <c r="MCC239" s="1114"/>
      <c r="MCD239" s="1114"/>
      <c r="MCE239" s="1114"/>
      <c r="MCF239" s="1114"/>
      <c r="MCG239" s="1114"/>
      <c r="MCH239" s="1114"/>
      <c r="MCI239" s="1114"/>
      <c r="MCJ239" s="1114"/>
      <c r="MCK239" s="1114"/>
      <c r="MCL239" s="1114"/>
      <c r="MCM239" s="1114"/>
      <c r="MCN239" s="1114"/>
      <c r="MCO239" s="1114"/>
      <c r="MCP239" s="1114"/>
      <c r="MCQ239" s="1114"/>
      <c r="MCR239" s="1114"/>
      <c r="MCS239" s="1114"/>
      <c r="MCT239" s="1114"/>
      <c r="MCU239" s="1114"/>
      <c r="MCV239" s="1114"/>
      <c r="MCW239" s="1114"/>
      <c r="MCX239" s="1114"/>
      <c r="MCY239" s="1114"/>
      <c r="MCZ239" s="1114"/>
      <c r="MDA239" s="1114"/>
      <c r="MDB239" s="1114"/>
      <c r="MDC239" s="1114"/>
      <c r="MDD239" s="1114"/>
      <c r="MDE239" s="1114"/>
      <c r="MDF239" s="1114"/>
      <c r="MDG239" s="1114"/>
      <c r="MDH239" s="1114"/>
      <c r="MDI239" s="1114"/>
      <c r="MDJ239" s="1114"/>
      <c r="MDK239" s="1114"/>
      <c r="MDL239" s="1114"/>
      <c r="MDM239" s="1114"/>
      <c r="MDN239" s="1114"/>
      <c r="MDO239" s="1114"/>
      <c r="MDP239" s="1114"/>
      <c r="MDQ239" s="1114"/>
      <c r="MDR239" s="1114"/>
      <c r="MDS239" s="1114"/>
      <c r="MDT239" s="1114"/>
      <c r="MDU239" s="1114"/>
      <c r="MDV239" s="1114"/>
      <c r="MDW239" s="1114"/>
      <c r="MDX239" s="1114"/>
      <c r="MDY239" s="1114"/>
      <c r="MDZ239" s="1114"/>
      <c r="MEA239" s="1114"/>
      <c r="MEB239" s="1114"/>
      <c r="MEC239" s="1114"/>
      <c r="MED239" s="1114"/>
      <c r="MEE239" s="1114"/>
      <c r="MEF239" s="1114"/>
      <c r="MEG239" s="1114"/>
      <c r="MEH239" s="1114"/>
      <c r="MEI239" s="1114"/>
      <c r="MEJ239" s="1114"/>
      <c r="MEK239" s="1114"/>
      <c r="MEL239" s="1114"/>
      <c r="MEM239" s="1114"/>
      <c r="MEN239" s="1114"/>
      <c r="MEO239" s="1114"/>
      <c r="MEP239" s="1114"/>
      <c r="MEQ239" s="1114"/>
      <c r="MER239" s="1114"/>
      <c r="MES239" s="1114"/>
      <c r="MET239" s="1114"/>
      <c r="MEU239" s="1114"/>
      <c r="MEV239" s="1114"/>
      <c r="MEW239" s="1114"/>
      <c r="MEX239" s="1114"/>
      <c r="MEY239" s="1114"/>
      <c r="MEZ239" s="1114"/>
      <c r="MFA239" s="1114"/>
      <c r="MFB239" s="1114"/>
      <c r="MFC239" s="1114"/>
      <c r="MFD239" s="1114"/>
      <c r="MFE239" s="1114"/>
      <c r="MFF239" s="1114"/>
      <c r="MFG239" s="1114"/>
      <c r="MFH239" s="1114"/>
      <c r="MFI239" s="1114"/>
      <c r="MFJ239" s="1114"/>
      <c r="MFK239" s="1114"/>
      <c r="MFL239" s="1114"/>
      <c r="MFM239" s="1114"/>
      <c r="MFN239" s="1114"/>
      <c r="MFO239" s="1114"/>
      <c r="MFP239" s="1114"/>
      <c r="MFQ239" s="1114"/>
      <c r="MFR239" s="1114"/>
      <c r="MFS239" s="1114"/>
      <c r="MFT239" s="1114"/>
      <c r="MFU239" s="1114"/>
      <c r="MFV239" s="1114"/>
      <c r="MFW239" s="1114"/>
      <c r="MFX239" s="1114"/>
      <c r="MFY239" s="1114"/>
      <c r="MFZ239" s="1114"/>
      <c r="MGA239" s="1114"/>
      <c r="MGB239" s="1114"/>
      <c r="MGC239" s="1114"/>
      <c r="MGD239" s="1114"/>
      <c r="MGE239" s="1114"/>
      <c r="MGF239" s="1114"/>
      <c r="MGG239" s="1114"/>
      <c r="MGH239" s="1114"/>
      <c r="MGI239" s="1114"/>
      <c r="MGJ239" s="1114"/>
      <c r="MGK239" s="1114"/>
      <c r="MGL239" s="1114"/>
      <c r="MGM239" s="1114"/>
      <c r="MGN239" s="1114"/>
      <c r="MGO239" s="1114"/>
      <c r="MGP239" s="1114"/>
      <c r="MGQ239" s="1114"/>
      <c r="MGR239" s="1114"/>
      <c r="MGS239" s="1114"/>
      <c r="MGT239" s="1114"/>
      <c r="MGU239" s="1114"/>
      <c r="MGV239" s="1114"/>
      <c r="MGW239" s="1114"/>
      <c r="MGX239" s="1114"/>
      <c r="MGY239" s="1114"/>
      <c r="MGZ239" s="1114"/>
      <c r="MHA239" s="1114"/>
      <c r="MHB239" s="1114"/>
      <c r="MHC239" s="1114"/>
      <c r="MHD239" s="1114"/>
      <c r="MHE239" s="1114"/>
      <c r="MHF239" s="1114"/>
      <c r="MHG239" s="1114"/>
      <c r="MHH239" s="1114"/>
      <c r="MHI239" s="1114"/>
      <c r="MHJ239" s="1114"/>
      <c r="MHK239" s="1114"/>
      <c r="MHL239" s="1114"/>
      <c r="MHM239" s="1114"/>
      <c r="MHN239" s="1114"/>
      <c r="MHO239" s="1114"/>
      <c r="MHP239" s="1114"/>
      <c r="MHQ239" s="1114"/>
      <c r="MHR239" s="1114"/>
      <c r="MHS239" s="1114"/>
      <c r="MHT239" s="1114"/>
      <c r="MHU239" s="1114"/>
      <c r="MHV239" s="1114"/>
      <c r="MHW239" s="1114"/>
      <c r="MHX239" s="1114"/>
      <c r="MHY239" s="1114"/>
      <c r="MHZ239" s="1114"/>
      <c r="MIA239" s="1114"/>
      <c r="MIB239" s="1114"/>
      <c r="MIC239" s="1114"/>
      <c r="MID239" s="1114"/>
      <c r="MIE239" s="1114"/>
      <c r="MIF239" s="1114"/>
      <c r="MIG239" s="1114"/>
      <c r="MIH239" s="1114"/>
      <c r="MII239" s="1114"/>
      <c r="MIJ239" s="1114"/>
      <c r="MIK239" s="1114"/>
      <c r="MIL239" s="1114"/>
      <c r="MIM239" s="1114"/>
      <c r="MIN239" s="1114"/>
      <c r="MIO239" s="1114"/>
      <c r="MIP239" s="1114"/>
      <c r="MIQ239" s="1114"/>
      <c r="MIR239" s="1114"/>
      <c r="MIS239" s="1114"/>
      <c r="MIT239" s="1114"/>
      <c r="MIU239" s="1114"/>
      <c r="MIV239" s="1114"/>
      <c r="MIW239" s="1114"/>
      <c r="MIX239" s="1114"/>
      <c r="MIY239" s="1114"/>
      <c r="MIZ239" s="1114"/>
      <c r="MJA239" s="1114"/>
      <c r="MJB239" s="1114"/>
      <c r="MJC239" s="1114"/>
      <c r="MJD239" s="1114"/>
      <c r="MJE239" s="1114"/>
      <c r="MJF239" s="1114"/>
      <c r="MJG239" s="1114"/>
      <c r="MJH239" s="1114"/>
      <c r="MJI239" s="1114"/>
      <c r="MJJ239" s="1114"/>
      <c r="MJK239" s="1114"/>
      <c r="MJL239" s="1114"/>
      <c r="MJM239" s="1114"/>
      <c r="MJN239" s="1114"/>
      <c r="MJO239" s="1114"/>
      <c r="MJP239" s="1114"/>
      <c r="MJQ239" s="1114"/>
      <c r="MJR239" s="1114"/>
      <c r="MJS239" s="1114"/>
      <c r="MJT239" s="1114"/>
      <c r="MJU239" s="1114"/>
      <c r="MJV239" s="1114"/>
      <c r="MJW239" s="1114"/>
      <c r="MJX239" s="1114"/>
      <c r="MJY239" s="1114"/>
      <c r="MJZ239" s="1114"/>
      <c r="MKA239" s="1114"/>
      <c r="MKB239" s="1114"/>
      <c r="MKC239" s="1114"/>
      <c r="MKD239" s="1114"/>
      <c r="MKE239" s="1114"/>
      <c r="MKF239" s="1114"/>
      <c r="MKG239" s="1114"/>
      <c r="MKH239" s="1114"/>
      <c r="MKI239" s="1114"/>
      <c r="MKJ239" s="1114"/>
      <c r="MKK239" s="1114"/>
      <c r="MKL239" s="1114"/>
      <c r="MKM239" s="1114"/>
      <c r="MKN239" s="1114"/>
      <c r="MKO239" s="1114"/>
      <c r="MKP239" s="1114"/>
      <c r="MKQ239" s="1114"/>
      <c r="MKR239" s="1114"/>
      <c r="MKS239" s="1114"/>
      <c r="MKT239" s="1114"/>
      <c r="MKU239" s="1114"/>
      <c r="MKV239" s="1114"/>
      <c r="MKW239" s="1114"/>
      <c r="MKX239" s="1114"/>
      <c r="MKY239" s="1114"/>
      <c r="MKZ239" s="1114"/>
      <c r="MLA239" s="1114"/>
      <c r="MLB239" s="1114"/>
      <c r="MLC239" s="1114"/>
      <c r="MLD239" s="1114"/>
      <c r="MLE239" s="1114"/>
      <c r="MLF239" s="1114"/>
      <c r="MLG239" s="1114"/>
      <c r="MLH239" s="1114"/>
      <c r="MLI239" s="1114"/>
      <c r="MLJ239" s="1114"/>
      <c r="MLK239" s="1114"/>
      <c r="MLL239" s="1114"/>
      <c r="MLM239" s="1114"/>
      <c r="MLN239" s="1114"/>
      <c r="MLO239" s="1114"/>
      <c r="MLP239" s="1114"/>
      <c r="MLQ239" s="1114"/>
      <c r="MLR239" s="1114"/>
      <c r="MLS239" s="1114"/>
      <c r="MLT239" s="1114"/>
      <c r="MLU239" s="1114"/>
      <c r="MLV239" s="1114"/>
      <c r="MLW239" s="1114"/>
      <c r="MLX239" s="1114"/>
      <c r="MLY239" s="1114"/>
      <c r="MLZ239" s="1114"/>
      <c r="MMA239" s="1114"/>
      <c r="MMB239" s="1114"/>
      <c r="MMC239" s="1114"/>
      <c r="MMD239" s="1114"/>
      <c r="MME239" s="1114"/>
      <c r="MMF239" s="1114"/>
      <c r="MMG239" s="1114"/>
      <c r="MMH239" s="1114"/>
      <c r="MMI239" s="1114"/>
      <c r="MMJ239" s="1114"/>
      <c r="MMK239" s="1114"/>
      <c r="MML239" s="1114"/>
      <c r="MMM239" s="1114"/>
      <c r="MMN239" s="1114"/>
      <c r="MMO239" s="1114"/>
      <c r="MMP239" s="1114"/>
      <c r="MMQ239" s="1114"/>
      <c r="MMR239" s="1114"/>
      <c r="MMS239" s="1114"/>
      <c r="MMT239" s="1114"/>
      <c r="MMU239" s="1114"/>
      <c r="MMV239" s="1114"/>
      <c r="MMW239" s="1114"/>
      <c r="MMX239" s="1114"/>
      <c r="MMY239" s="1114"/>
      <c r="MMZ239" s="1114"/>
      <c r="MNA239" s="1114"/>
      <c r="MNB239" s="1114"/>
      <c r="MNC239" s="1114"/>
      <c r="MND239" s="1114"/>
      <c r="MNE239" s="1114"/>
      <c r="MNF239" s="1114"/>
      <c r="MNG239" s="1114"/>
      <c r="MNH239" s="1114"/>
      <c r="MNI239" s="1114"/>
      <c r="MNJ239" s="1114"/>
      <c r="MNK239" s="1114"/>
      <c r="MNL239" s="1114"/>
      <c r="MNM239" s="1114"/>
      <c r="MNN239" s="1114"/>
      <c r="MNO239" s="1114"/>
      <c r="MNP239" s="1114"/>
      <c r="MNQ239" s="1114"/>
      <c r="MNR239" s="1114"/>
      <c r="MNS239" s="1114"/>
      <c r="MNT239" s="1114"/>
      <c r="MNU239" s="1114"/>
      <c r="MNV239" s="1114"/>
      <c r="MNW239" s="1114"/>
      <c r="MNX239" s="1114"/>
      <c r="MNY239" s="1114"/>
      <c r="MNZ239" s="1114"/>
      <c r="MOA239" s="1114"/>
      <c r="MOB239" s="1114"/>
      <c r="MOC239" s="1114"/>
      <c r="MOD239" s="1114"/>
      <c r="MOE239" s="1114"/>
      <c r="MOF239" s="1114"/>
      <c r="MOG239" s="1114"/>
      <c r="MOH239" s="1114"/>
      <c r="MOI239" s="1114"/>
      <c r="MOJ239" s="1114"/>
      <c r="MOK239" s="1114"/>
      <c r="MOL239" s="1114"/>
      <c r="MOM239" s="1114"/>
      <c r="MON239" s="1114"/>
      <c r="MOO239" s="1114"/>
      <c r="MOP239" s="1114"/>
      <c r="MOQ239" s="1114"/>
      <c r="MOR239" s="1114"/>
      <c r="MOS239" s="1114"/>
      <c r="MOT239" s="1114"/>
      <c r="MOU239" s="1114"/>
      <c r="MOV239" s="1114"/>
      <c r="MOW239" s="1114"/>
      <c r="MOX239" s="1114"/>
      <c r="MOY239" s="1114"/>
      <c r="MOZ239" s="1114"/>
      <c r="MPA239" s="1114"/>
      <c r="MPB239" s="1114"/>
      <c r="MPC239" s="1114"/>
      <c r="MPD239" s="1114"/>
      <c r="MPE239" s="1114"/>
      <c r="MPF239" s="1114"/>
      <c r="MPG239" s="1114"/>
      <c r="MPH239" s="1114"/>
      <c r="MPI239" s="1114"/>
      <c r="MPJ239" s="1114"/>
      <c r="MPK239" s="1114"/>
      <c r="MPL239" s="1114"/>
      <c r="MPM239" s="1114"/>
      <c r="MPN239" s="1114"/>
      <c r="MPO239" s="1114"/>
      <c r="MPP239" s="1114"/>
      <c r="MPQ239" s="1114"/>
      <c r="MPR239" s="1114"/>
      <c r="MPS239" s="1114"/>
      <c r="MPT239" s="1114"/>
      <c r="MPU239" s="1114"/>
      <c r="MPV239" s="1114"/>
      <c r="MPW239" s="1114"/>
      <c r="MPX239" s="1114"/>
      <c r="MPY239" s="1114"/>
      <c r="MPZ239" s="1114"/>
      <c r="MQA239" s="1114"/>
      <c r="MQB239" s="1114"/>
      <c r="MQC239" s="1114"/>
      <c r="MQD239" s="1114"/>
      <c r="MQE239" s="1114"/>
      <c r="MQF239" s="1114"/>
      <c r="MQG239" s="1114"/>
      <c r="MQH239" s="1114"/>
      <c r="MQI239" s="1114"/>
      <c r="MQJ239" s="1114"/>
      <c r="MQK239" s="1114"/>
      <c r="MQL239" s="1114"/>
      <c r="MQM239" s="1114"/>
      <c r="MQN239" s="1114"/>
      <c r="MQO239" s="1114"/>
      <c r="MQP239" s="1114"/>
      <c r="MQQ239" s="1114"/>
      <c r="MQR239" s="1114"/>
      <c r="MQS239" s="1114"/>
      <c r="MQT239" s="1114"/>
      <c r="MQU239" s="1114"/>
      <c r="MQV239" s="1114"/>
      <c r="MQW239" s="1114"/>
      <c r="MQX239" s="1114"/>
      <c r="MQY239" s="1114"/>
      <c r="MQZ239" s="1114"/>
      <c r="MRA239" s="1114"/>
      <c r="MRB239" s="1114"/>
      <c r="MRC239" s="1114"/>
      <c r="MRD239" s="1114"/>
      <c r="MRE239" s="1114"/>
      <c r="MRF239" s="1114"/>
      <c r="MRG239" s="1114"/>
      <c r="MRH239" s="1114"/>
      <c r="MRI239" s="1114"/>
      <c r="MRJ239" s="1114"/>
      <c r="MRK239" s="1114"/>
      <c r="MRL239" s="1114"/>
      <c r="MRM239" s="1114"/>
      <c r="MRN239" s="1114"/>
      <c r="MRO239" s="1114"/>
      <c r="MRP239" s="1114"/>
      <c r="MRQ239" s="1114"/>
      <c r="MRR239" s="1114"/>
      <c r="MRS239" s="1114"/>
      <c r="MRT239" s="1114"/>
      <c r="MRU239" s="1114"/>
      <c r="MRV239" s="1114"/>
      <c r="MRW239" s="1114"/>
      <c r="MRX239" s="1114"/>
      <c r="MRY239" s="1114"/>
      <c r="MRZ239" s="1114"/>
      <c r="MSA239" s="1114"/>
      <c r="MSB239" s="1114"/>
      <c r="MSC239" s="1114"/>
      <c r="MSD239" s="1114"/>
      <c r="MSE239" s="1114"/>
      <c r="MSF239" s="1114"/>
      <c r="MSG239" s="1114"/>
      <c r="MSH239" s="1114"/>
      <c r="MSI239" s="1114"/>
      <c r="MSJ239" s="1114"/>
      <c r="MSK239" s="1114"/>
      <c r="MSL239" s="1114"/>
      <c r="MSM239" s="1114"/>
      <c r="MSN239" s="1114"/>
      <c r="MSO239" s="1114"/>
      <c r="MSP239" s="1114"/>
      <c r="MSQ239" s="1114"/>
      <c r="MSR239" s="1114"/>
      <c r="MSS239" s="1114"/>
      <c r="MST239" s="1114"/>
      <c r="MSU239" s="1114"/>
      <c r="MSV239" s="1114"/>
      <c r="MSW239" s="1114"/>
      <c r="MSX239" s="1114"/>
      <c r="MSY239" s="1114"/>
      <c r="MSZ239" s="1114"/>
      <c r="MTA239" s="1114"/>
      <c r="MTB239" s="1114"/>
      <c r="MTC239" s="1114"/>
      <c r="MTD239" s="1114"/>
      <c r="MTE239" s="1114"/>
      <c r="MTF239" s="1114"/>
      <c r="MTG239" s="1114"/>
      <c r="MTH239" s="1114"/>
      <c r="MTI239" s="1114"/>
      <c r="MTJ239" s="1114"/>
      <c r="MTK239" s="1114"/>
      <c r="MTL239" s="1114"/>
      <c r="MTM239" s="1114"/>
      <c r="MTN239" s="1114"/>
      <c r="MTO239" s="1114"/>
      <c r="MTP239" s="1114"/>
      <c r="MTQ239" s="1114"/>
      <c r="MTR239" s="1114"/>
      <c r="MTS239" s="1114"/>
      <c r="MTT239" s="1114"/>
      <c r="MTU239" s="1114"/>
      <c r="MTV239" s="1114"/>
      <c r="MTW239" s="1114"/>
      <c r="MTX239" s="1114"/>
      <c r="MTY239" s="1114"/>
      <c r="MTZ239" s="1114"/>
      <c r="MUA239" s="1114"/>
      <c r="MUB239" s="1114"/>
      <c r="MUC239" s="1114"/>
      <c r="MUD239" s="1114"/>
      <c r="MUE239" s="1114"/>
      <c r="MUF239" s="1114"/>
      <c r="MUG239" s="1114"/>
      <c r="MUH239" s="1114"/>
      <c r="MUI239" s="1114"/>
      <c r="MUJ239" s="1114"/>
      <c r="MUK239" s="1114"/>
      <c r="MUL239" s="1114"/>
      <c r="MUM239" s="1114"/>
      <c r="MUN239" s="1114"/>
      <c r="MUO239" s="1114"/>
      <c r="MUP239" s="1114"/>
      <c r="MUQ239" s="1114"/>
      <c r="MUR239" s="1114"/>
      <c r="MUS239" s="1114"/>
      <c r="MUT239" s="1114"/>
      <c r="MUU239" s="1114"/>
      <c r="MUV239" s="1114"/>
      <c r="MUW239" s="1114"/>
      <c r="MUX239" s="1114"/>
      <c r="MUY239" s="1114"/>
      <c r="MUZ239" s="1114"/>
      <c r="MVA239" s="1114"/>
      <c r="MVB239" s="1114"/>
      <c r="MVC239" s="1114"/>
      <c r="MVD239" s="1114"/>
      <c r="MVE239" s="1114"/>
      <c r="MVF239" s="1114"/>
      <c r="MVG239" s="1114"/>
      <c r="MVH239" s="1114"/>
      <c r="MVI239" s="1114"/>
      <c r="MVJ239" s="1114"/>
      <c r="MVK239" s="1114"/>
      <c r="MVL239" s="1114"/>
      <c r="MVM239" s="1114"/>
      <c r="MVN239" s="1114"/>
      <c r="MVO239" s="1114"/>
      <c r="MVP239" s="1114"/>
      <c r="MVQ239" s="1114"/>
      <c r="MVR239" s="1114"/>
      <c r="MVS239" s="1114"/>
      <c r="MVT239" s="1114"/>
      <c r="MVU239" s="1114"/>
      <c r="MVV239" s="1114"/>
      <c r="MVW239" s="1114"/>
      <c r="MVX239" s="1114"/>
      <c r="MVY239" s="1114"/>
      <c r="MVZ239" s="1114"/>
      <c r="MWA239" s="1114"/>
      <c r="MWB239" s="1114"/>
      <c r="MWC239" s="1114"/>
      <c r="MWD239" s="1114"/>
      <c r="MWE239" s="1114"/>
      <c r="MWF239" s="1114"/>
      <c r="MWG239" s="1114"/>
      <c r="MWH239" s="1114"/>
      <c r="MWI239" s="1114"/>
      <c r="MWJ239" s="1114"/>
      <c r="MWK239" s="1114"/>
      <c r="MWL239" s="1114"/>
      <c r="MWM239" s="1114"/>
      <c r="MWN239" s="1114"/>
      <c r="MWO239" s="1114"/>
      <c r="MWP239" s="1114"/>
      <c r="MWQ239" s="1114"/>
      <c r="MWR239" s="1114"/>
      <c r="MWS239" s="1114"/>
      <c r="MWT239" s="1114"/>
      <c r="MWU239" s="1114"/>
      <c r="MWV239" s="1114"/>
      <c r="MWW239" s="1114"/>
      <c r="MWX239" s="1114"/>
      <c r="MWY239" s="1114"/>
      <c r="MWZ239" s="1114"/>
      <c r="MXA239" s="1114"/>
      <c r="MXB239" s="1114"/>
      <c r="MXC239" s="1114"/>
      <c r="MXD239" s="1114"/>
      <c r="MXE239" s="1114"/>
      <c r="MXF239" s="1114"/>
      <c r="MXG239" s="1114"/>
      <c r="MXH239" s="1114"/>
      <c r="MXI239" s="1114"/>
      <c r="MXJ239" s="1114"/>
      <c r="MXK239" s="1114"/>
      <c r="MXL239" s="1114"/>
      <c r="MXM239" s="1114"/>
      <c r="MXN239" s="1114"/>
      <c r="MXO239" s="1114"/>
      <c r="MXP239" s="1114"/>
      <c r="MXQ239" s="1114"/>
      <c r="MXR239" s="1114"/>
      <c r="MXS239" s="1114"/>
      <c r="MXT239" s="1114"/>
      <c r="MXU239" s="1114"/>
      <c r="MXV239" s="1114"/>
      <c r="MXW239" s="1114"/>
      <c r="MXX239" s="1114"/>
      <c r="MXY239" s="1114"/>
      <c r="MXZ239" s="1114"/>
      <c r="MYA239" s="1114"/>
      <c r="MYB239" s="1114"/>
      <c r="MYC239" s="1114"/>
      <c r="MYD239" s="1114"/>
      <c r="MYE239" s="1114"/>
      <c r="MYF239" s="1114"/>
      <c r="MYG239" s="1114"/>
      <c r="MYH239" s="1114"/>
      <c r="MYI239" s="1114"/>
      <c r="MYJ239" s="1114"/>
      <c r="MYK239" s="1114"/>
      <c r="MYL239" s="1114"/>
      <c r="MYM239" s="1114"/>
      <c r="MYN239" s="1114"/>
      <c r="MYO239" s="1114"/>
      <c r="MYP239" s="1114"/>
      <c r="MYQ239" s="1114"/>
      <c r="MYR239" s="1114"/>
      <c r="MYS239" s="1114"/>
      <c r="MYT239" s="1114"/>
      <c r="MYU239" s="1114"/>
      <c r="MYV239" s="1114"/>
      <c r="MYW239" s="1114"/>
      <c r="MYX239" s="1114"/>
      <c r="MYY239" s="1114"/>
      <c r="MYZ239" s="1114"/>
      <c r="MZA239" s="1114"/>
      <c r="MZB239" s="1114"/>
      <c r="MZC239" s="1114"/>
      <c r="MZD239" s="1114"/>
      <c r="MZE239" s="1114"/>
      <c r="MZF239" s="1114"/>
      <c r="MZG239" s="1114"/>
      <c r="MZH239" s="1114"/>
      <c r="MZI239" s="1114"/>
      <c r="MZJ239" s="1114"/>
      <c r="MZK239" s="1114"/>
      <c r="MZL239" s="1114"/>
      <c r="MZM239" s="1114"/>
      <c r="MZN239" s="1114"/>
      <c r="MZO239" s="1114"/>
      <c r="MZP239" s="1114"/>
      <c r="MZQ239" s="1114"/>
      <c r="MZR239" s="1114"/>
      <c r="MZS239" s="1114"/>
      <c r="MZT239" s="1114"/>
      <c r="MZU239" s="1114"/>
      <c r="MZV239" s="1114"/>
      <c r="MZW239" s="1114"/>
      <c r="MZX239" s="1114"/>
      <c r="MZY239" s="1114"/>
      <c r="MZZ239" s="1114"/>
      <c r="NAA239" s="1114"/>
      <c r="NAB239" s="1114"/>
      <c r="NAC239" s="1114"/>
      <c r="NAD239" s="1114"/>
      <c r="NAE239" s="1114"/>
      <c r="NAF239" s="1114"/>
      <c r="NAG239" s="1114"/>
      <c r="NAH239" s="1114"/>
      <c r="NAI239" s="1114"/>
      <c r="NAJ239" s="1114"/>
      <c r="NAK239" s="1114"/>
      <c r="NAL239" s="1114"/>
      <c r="NAM239" s="1114"/>
      <c r="NAN239" s="1114"/>
      <c r="NAO239" s="1114"/>
      <c r="NAP239" s="1114"/>
      <c r="NAQ239" s="1114"/>
      <c r="NAR239" s="1114"/>
      <c r="NAS239" s="1114"/>
      <c r="NAT239" s="1114"/>
      <c r="NAU239" s="1114"/>
      <c r="NAV239" s="1114"/>
      <c r="NAW239" s="1114"/>
      <c r="NAX239" s="1114"/>
      <c r="NAY239" s="1114"/>
      <c r="NAZ239" s="1114"/>
      <c r="NBA239" s="1114"/>
      <c r="NBB239" s="1114"/>
      <c r="NBC239" s="1114"/>
      <c r="NBD239" s="1114"/>
      <c r="NBE239" s="1114"/>
      <c r="NBF239" s="1114"/>
      <c r="NBG239" s="1114"/>
      <c r="NBH239" s="1114"/>
      <c r="NBI239" s="1114"/>
      <c r="NBJ239" s="1114"/>
      <c r="NBK239" s="1114"/>
      <c r="NBL239" s="1114"/>
      <c r="NBM239" s="1114"/>
      <c r="NBN239" s="1114"/>
      <c r="NBO239" s="1114"/>
      <c r="NBP239" s="1114"/>
      <c r="NBQ239" s="1114"/>
      <c r="NBR239" s="1114"/>
      <c r="NBS239" s="1114"/>
      <c r="NBT239" s="1114"/>
      <c r="NBU239" s="1114"/>
      <c r="NBV239" s="1114"/>
      <c r="NBW239" s="1114"/>
      <c r="NBX239" s="1114"/>
      <c r="NBY239" s="1114"/>
      <c r="NBZ239" s="1114"/>
      <c r="NCA239" s="1114"/>
      <c r="NCB239" s="1114"/>
      <c r="NCC239" s="1114"/>
      <c r="NCD239" s="1114"/>
      <c r="NCE239" s="1114"/>
      <c r="NCF239" s="1114"/>
      <c r="NCG239" s="1114"/>
      <c r="NCH239" s="1114"/>
      <c r="NCI239" s="1114"/>
      <c r="NCJ239" s="1114"/>
      <c r="NCK239" s="1114"/>
      <c r="NCL239" s="1114"/>
      <c r="NCM239" s="1114"/>
      <c r="NCN239" s="1114"/>
      <c r="NCO239" s="1114"/>
      <c r="NCP239" s="1114"/>
      <c r="NCQ239" s="1114"/>
      <c r="NCR239" s="1114"/>
      <c r="NCS239" s="1114"/>
      <c r="NCT239" s="1114"/>
      <c r="NCU239" s="1114"/>
      <c r="NCV239" s="1114"/>
      <c r="NCW239" s="1114"/>
      <c r="NCX239" s="1114"/>
      <c r="NCY239" s="1114"/>
      <c r="NCZ239" s="1114"/>
      <c r="NDA239" s="1114"/>
      <c r="NDB239" s="1114"/>
      <c r="NDC239" s="1114"/>
      <c r="NDD239" s="1114"/>
      <c r="NDE239" s="1114"/>
      <c r="NDF239" s="1114"/>
      <c r="NDG239" s="1114"/>
      <c r="NDH239" s="1114"/>
      <c r="NDI239" s="1114"/>
      <c r="NDJ239" s="1114"/>
      <c r="NDK239" s="1114"/>
      <c r="NDL239" s="1114"/>
      <c r="NDM239" s="1114"/>
      <c r="NDN239" s="1114"/>
      <c r="NDO239" s="1114"/>
      <c r="NDP239" s="1114"/>
      <c r="NDQ239" s="1114"/>
      <c r="NDR239" s="1114"/>
      <c r="NDS239" s="1114"/>
      <c r="NDT239" s="1114"/>
      <c r="NDU239" s="1114"/>
      <c r="NDV239" s="1114"/>
      <c r="NDW239" s="1114"/>
      <c r="NDX239" s="1114"/>
      <c r="NDY239" s="1114"/>
      <c r="NDZ239" s="1114"/>
      <c r="NEA239" s="1114"/>
      <c r="NEB239" s="1114"/>
      <c r="NEC239" s="1114"/>
      <c r="NED239" s="1114"/>
      <c r="NEE239" s="1114"/>
      <c r="NEF239" s="1114"/>
      <c r="NEG239" s="1114"/>
      <c r="NEH239" s="1114"/>
      <c r="NEI239" s="1114"/>
      <c r="NEJ239" s="1114"/>
      <c r="NEK239" s="1114"/>
      <c r="NEL239" s="1114"/>
      <c r="NEM239" s="1114"/>
      <c r="NEN239" s="1114"/>
      <c r="NEO239" s="1114"/>
      <c r="NEP239" s="1114"/>
      <c r="NEQ239" s="1114"/>
      <c r="NER239" s="1114"/>
      <c r="NES239" s="1114"/>
      <c r="NET239" s="1114"/>
      <c r="NEU239" s="1114"/>
      <c r="NEV239" s="1114"/>
      <c r="NEW239" s="1114"/>
      <c r="NEX239" s="1114"/>
      <c r="NEY239" s="1114"/>
      <c r="NEZ239" s="1114"/>
      <c r="NFA239" s="1114"/>
      <c r="NFB239" s="1114"/>
      <c r="NFC239" s="1114"/>
      <c r="NFD239" s="1114"/>
      <c r="NFE239" s="1114"/>
      <c r="NFF239" s="1114"/>
      <c r="NFG239" s="1114"/>
      <c r="NFH239" s="1114"/>
      <c r="NFI239" s="1114"/>
      <c r="NFJ239" s="1114"/>
      <c r="NFK239" s="1114"/>
      <c r="NFL239" s="1114"/>
      <c r="NFM239" s="1114"/>
      <c r="NFN239" s="1114"/>
      <c r="NFO239" s="1114"/>
      <c r="NFP239" s="1114"/>
      <c r="NFQ239" s="1114"/>
      <c r="NFR239" s="1114"/>
      <c r="NFS239" s="1114"/>
      <c r="NFT239" s="1114"/>
      <c r="NFU239" s="1114"/>
      <c r="NFV239" s="1114"/>
      <c r="NFW239" s="1114"/>
      <c r="NFX239" s="1114"/>
      <c r="NFY239" s="1114"/>
      <c r="NFZ239" s="1114"/>
      <c r="NGA239" s="1114"/>
      <c r="NGB239" s="1114"/>
      <c r="NGC239" s="1114"/>
      <c r="NGD239" s="1114"/>
      <c r="NGE239" s="1114"/>
      <c r="NGF239" s="1114"/>
      <c r="NGG239" s="1114"/>
      <c r="NGH239" s="1114"/>
      <c r="NGI239" s="1114"/>
      <c r="NGJ239" s="1114"/>
      <c r="NGK239" s="1114"/>
      <c r="NGL239" s="1114"/>
      <c r="NGM239" s="1114"/>
      <c r="NGN239" s="1114"/>
      <c r="NGO239" s="1114"/>
      <c r="NGP239" s="1114"/>
      <c r="NGQ239" s="1114"/>
      <c r="NGR239" s="1114"/>
      <c r="NGS239" s="1114"/>
      <c r="NGT239" s="1114"/>
      <c r="NGU239" s="1114"/>
      <c r="NGV239" s="1114"/>
      <c r="NGW239" s="1114"/>
      <c r="NGX239" s="1114"/>
      <c r="NGY239" s="1114"/>
      <c r="NGZ239" s="1114"/>
      <c r="NHA239" s="1114"/>
      <c r="NHB239" s="1114"/>
      <c r="NHC239" s="1114"/>
      <c r="NHD239" s="1114"/>
      <c r="NHE239" s="1114"/>
      <c r="NHF239" s="1114"/>
      <c r="NHG239" s="1114"/>
      <c r="NHH239" s="1114"/>
      <c r="NHI239" s="1114"/>
      <c r="NHJ239" s="1114"/>
      <c r="NHK239" s="1114"/>
      <c r="NHL239" s="1114"/>
      <c r="NHM239" s="1114"/>
      <c r="NHN239" s="1114"/>
      <c r="NHO239" s="1114"/>
      <c r="NHP239" s="1114"/>
      <c r="NHQ239" s="1114"/>
      <c r="NHR239" s="1114"/>
      <c r="NHS239" s="1114"/>
      <c r="NHT239" s="1114"/>
      <c r="NHU239" s="1114"/>
      <c r="NHV239" s="1114"/>
      <c r="NHW239" s="1114"/>
      <c r="NHX239" s="1114"/>
      <c r="NHY239" s="1114"/>
      <c r="NHZ239" s="1114"/>
      <c r="NIA239" s="1114"/>
      <c r="NIB239" s="1114"/>
      <c r="NIC239" s="1114"/>
      <c r="NID239" s="1114"/>
      <c r="NIE239" s="1114"/>
      <c r="NIF239" s="1114"/>
      <c r="NIG239" s="1114"/>
      <c r="NIH239" s="1114"/>
      <c r="NII239" s="1114"/>
      <c r="NIJ239" s="1114"/>
      <c r="NIK239" s="1114"/>
      <c r="NIL239" s="1114"/>
      <c r="NIM239" s="1114"/>
      <c r="NIN239" s="1114"/>
      <c r="NIO239" s="1114"/>
      <c r="NIP239" s="1114"/>
      <c r="NIQ239" s="1114"/>
      <c r="NIR239" s="1114"/>
      <c r="NIS239" s="1114"/>
      <c r="NIT239" s="1114"/>
      <c r="NIU239" s="1114"/>
      <c r="NIV239" s="1114"/>
      <c r="NIW239" s="1114"/>
      <c r="NIX239" s="1114"/>
      <c r="NIY239" s="1114"/>
      <c r="NIZ239" s="1114"/>
      <c r="NJA239" s="1114"/>
      <c r="NJB239" s="1114"/>
      <c r="NJC239" s="1114"/>
      <c r="NJD239" s="1114"/>
      <c r="NJE239" s="1114"/>
      <c r="NJF239" s="1114"/>
      <c r="NJG239" s="1114"/>
      <c r="NJH239" s="1114"/>
      <c r="NJI239" s="1114"/>
      <c r="NJJ239" s="1114"/>
      <c r="NJK239" s="1114"/>
      <c r="NJL239" s="1114"/>
      <c r="NJM239" s="1114"/>
      <c r="NJN239" s="1114"/>
      <c r="NJO239" s="1114"/>
      <c r="NJP239" s="1114"/>
      <c r="NJQ239" s="1114"/>
      <c r="NJR239" s="1114"/>
      <c r="NJS239" s="1114"/>
      <c r="NJT239" s="1114"/>
      <c r="NJU239" s="1114"/>
      <c r="NJV239" s="1114"/>
      <c r="NJW239" s="1114"/>
      <c r="NJX239" s="1114"/>
      <c r="NJY239" s="1114"/>
      <c r="NJZ239" s="1114"/>
      <c r="NKA239" s="1114"/>
      <c r="NKB239" s="1114"/>
      <c r="NKC239" s="1114"/>
      <c r="NKD239" s="1114"/>
      <c r="NKE239" s="1114"/>
      <c r="NKF239" s="1114"/>
      <c r="NKG239" s="1114"/>
      <c r="NKH239" s="1114"/>
      <c r="NKI239" s="1114"/>
      <c r="NKJ239" s="1114"/>
      <c r="NKK239" s="1114"/>
      <c r="NKL239" s="1114"/>
      <c r="NKM239" s="1114"/>
      <c r="NKN239" s="1114"/>
      <c r="NKO239" s="1114"/>
      <c r="NKP239" s="1114"/>
      <c r="NKQ239" s="1114"/>
      <c r="NKR239" s="1114"/>
      <c r="NKS239" s="1114"/>
      <c r="NKT239" s="1114"/>
      <c r="NKU239" s="1114"/>
      <c r="NKV239" s="1114"/>
      <c r="NKW239" s="1114"/>
      <c r="NKX239" s="1114"/>
      <c r="NKY239" s="1114"/>
      <c r="NKZ239" s="1114"/>
      <c r="NLA239" s="1114"/>
      <c r="NLB239" s="1114"/>
      <c r="NLC239" s="1114"/>
      <c r="NLD239" s="1114"/>
      <c r="NLE239" s="1114"/>
      <c r="NLF239" s="1114"/>
      <c r="NLG239" s="1114"/>
      <c r="NLH239" s="1114"/>
      <c r="NLI239" s="1114"/>
      <c r="NLJ239" s="1114"/>
      <c r="NLK239" s="1114"/>
      <c r="NLL239" s="1114"/>
      <c r="NLM239" s="1114"/>
      <c r="NLN239" s="1114"/>
      <c r="NLO239" s="1114"/>
      <c r="NLP239" s="1114"/>
      <c r="NLQ239" s="1114"/>
      <c r="NLR239" s="1114"/>
      <c r="NLS239" s="1114"/>
      <c r="NLT239" s="1114"/>
      <c r="NLU239" s="1114"/>
      <c r="NLV239" s="1114"/>
      <c r="NLW239" s="1114"/>
      <c r="NLX239" s="1114"/>
      <c r="NLY239" s="1114"/>
      <c r="NLZ239" s="1114"/>
      <c r="NMA239" s="1114"/>
      <c r="NMB239" s="1114"/>
      <c r="NMC239" s="1114"/>
      <c r="NMD239" s="1114"/>
      <c r="NME239" s="1114"/>
      <c r="NMF239" s="1114"/>
      <c r="NMG239" s="1114"/>
      <c r="NMH239" s="1114"/>
      <c r="NMI239" s="1114"/>
      <c r="NMJ239" s="1114"/>
      <c r="NMK239" s="1114"/>
      <c r="NML239" s="1114"/>
      <c r="NMM239" s="1114"/>
      <c r="NMN239" s="1114"/>
      <c r="NMO239" s="1114"/>
      <c r="NMP239" s="1114"/>
      <c r="NMQ239" s="1114"/>
      <c r="NMR239" s="1114"/>
      <c r="NMS239" s="1114"/>
      <c r="NMT239" s="1114"/>
      <c r="NMU239" s="1114"/>
      <c r="NMV239" s="1114"/>
      <c r="NMW239" s="1114"/>
      <c r="NMX239" s="1114"/>
      <c r="NMY239" s="1114"/>
      <c r="NMZ239" s="1114"/>
      <c r="NNA239" s="1114"/>
      <c r="NNB239" s="1114"/>
      <c r="NNC239" s="1114"/>
      <c r="NND239" s="1114"/>
      <c r="NNE239" s="1114"/>
      <c r="NNF239" s="1114"/>
      <c r="NNG239" s="1114"/>
      <c r="NNH239" s="1114"/>
      <c r="NNI239" s="1114"/>
      <c r="NNJ239" s="1114"/>
      <c r="NNK239" s="1114"/>
      <c r="NNL239" s="1114"/>
      <c r="NNM239" s="1114"/>
      <c r="NNN239" s="1114"/>
      <c r="NNO239" s="1114"/>
      <c r="NNP239" s="1114"/>
      <c r="NNQ239" s="1114"/>
      <c r="NNR239" s="1114"/>
      <c r="NNS239" s="1114"/>
      <c r="NNT239" s="1114"/>
      <c r="NNU239" s="1114"/>
      <c r="NNV239" s="1114"/>
      <c r="NNW239" s="1114"/>
      <c r="NNX239" s="1114"/>
      <c r="NNY239" s="1114"/>
      <c r="NNZ239" s="1114"/>
      <c r="NOA239" s="1114"/>
      <c r="NOB239" s="1114"/>
      <c r="NOC239" s="1114"/>
      <c r="NOD239" s="1114"/>
      <c r="NOE239" s="1114"/>
      <c r="NOF239" s="1114"/>
      <c r="NOG239" s="1114"/>
      <c r="NOH239" s="1114"/>
      <c r="NOI239" s="1114"/>
      <c r="NOJ239" s="1114"/>
      <c r="NOK239" s="1114"/>
      <c r="NOL239" s="1114"/>
      <c r="NOM239" s="1114"/>
      <c r="NON239" s="1114"/>
      <c r="NOO239" s="1114"/>
      <c r="NOP239" s="1114"/>
      <c r="NOQ239" s="1114"/>
      <c r="NOR239" s="1114"/>
      <c r="NOS239" s="1114"/>
      <c r="NOT239" s="1114"/>
      <c r="NOU239" s="1114"/>
      <c r="NOV239" s="1114"/>
      <c r="NOW239" s="1114"/>
      <c r="NOX239" s="1114"/>
      <c r="NOY239" s="1114"/>
      <c r="NOZ239" s="1114"/>
      <c r="NPA239" s="1114"/>
      <c r="NPB239" s="1114"/>
      <c r="NPC239" s="1114"/>
      <c r="NPD239" s="1114"/>
      <c r="NPE239" s="1114"/>
      <c r="NPF239" s="1114"/>
      <c r="NPG239" s="1114"/>
      <c r="NPH239" s="1114"/>
      <c r="NPI239" s="1114"/>
      <c r="NPJ239" s="1114"/>
      <c r="NPK239" s="1114"/>
      <c r="NPL239" s="1114"/>
      <c r="NPM239" s="1114"/>
      <c r="NPN239" s="1114"/>
      <c r="NPO239" s="1114"/>
      <c r="NPP239" s="1114"/>
      <c r="NPQ239" s="1114"/>
      <c r="NPR239" s="1114"/>
      <c r="NPS239" s="1114"/>
      <c r="NPT239" s="1114"/>
      <c r="NPU239" s="1114"/>
      <c r="NPV239" s="1114"/>
      <c r="NPW239" s="1114"/>
      <c r="NPX239" s="1114"/>
      <c r="NPY239" s="1114"/>
      <c r="NPZ239" s="1114"/>
      <c r="NQA239" s="1114"/>
      <c r="NQB239" s="1114"/>
      <c r="NQC239" s="1114"/>
      <c r="NQD239" s="1114"/>
      <c r="NQE239" s="1114"/>
      <c r="NQF239" s="1114"/>
      <c r="NQG239" s="1114"/>
      <c r="NQH239" s="1114"/>
      <c r="NQI239" s="1114"/>
      <c r="NQJ239" s="1114"/>
      <c r="NQK239" s="1114"/>
      <c r="NQL239" s="1114"/>
      <c r="NQM239" s="1114"/>
      <c r="NQN239" s="1114"/>
      <c r="NQO239" s="1114"/>
      <c r="NQP239" s="1114"/>
      <c r="NQQ239" s="1114"/>
      <c r="NQR239" s="1114"/>
      <c r="NQS239" s="1114"/>
      <c r="NQT239" s="1114"/>
      <c r="NQU239" s="1114"/>
      <c r="NQV239" s="1114"/>
      <c r="NQW239" s="1114"/>
      <c r="NQX239" s="1114"/>
      <c r="NQY239" s="1114"/>
      <c r="NQZ239" s="1114"/>
      <c r="NRA239" s="1114"/>
      <c r="NRB239" s="1114"/>
      <c r="NRC239" s="1114"/>
      <c r="NRD239" s="1114"/>
      <c r="NRE239" s="1114"/>
      <c r="NRF239" s="1114"/>
      <c r="NRG239" s="1114"/>
      <c r="NRH239" s="1114"/>
      <c r="NRI239" s="1114"/>
      <c r="NRJ239" s="1114"/>
      <c r="NRK239" s="1114"/>
      <c r="NRL239" s="1114"/>
      <c r="NRM239" s="1114"/>
      <c r="NRN239" s="1114"/>
      <c r="NRO239" s="1114"/>
      <c r="NRP239" s="1114"/>
      <c r="NRQ239" s="1114"/>
      <c r="NRR239" s="1114"/>
      <c r="NRS239" s="1114"/>
      <c r="NRT239" s="1114"/>
      <c r="NRU239" s="1114"/>
      <c r="NRV239" s="1114"/>
      <c r="NRW239" s="1114"/>
      <c r="NRX239" s="1114"/>
      <c r="NRY239" s="1114"/>
      <c r="NRZ239" s="1114"/>
      <c r="NSA239" s="1114"/>
      <c r="NSB239" s="1114"/>
      <c r="NSC239" s="1114"/>
      <c r="NSD239" s="1114"/>
      <c r="NSE239" s="1114"/>
      <c r="NSF239" s="1114"/>
      <c r="NSG239" s="1114"/>
      <c r="NSH239" s="1114"/>
      <c r="NSI239" s="1114"/>
      <c r="NSJ239" s="1114"/>
      <c r="NSK239" s="1114"/>
      <c r="NSL239" s="1114"/>
      <c r="NSM239" s="1114"/>
      <c r="NSN239" s="1114"/>
      <c r="NSO239" s="1114"/>
      <c r="NSP239" s="1114"/>
      <c r="NSQ239" s="1114"/>
      <c r="NSR239" s="1114"/>
      <c r="NSS239" s="1114"/>
      <c r="NST239" s="1114"/>
      <c r="NSU239" s="1114"/>
      <c r="NSV239" s="1114"/>
      <c r="NSW239" s="1114"/>
      <c r="NSX239" s="1114"/>
      <c r="NSY239" s="1114"/>
      <c r="NSZ239" s="1114"/>
      <c r="NTA239" s="1114"/>
      <c r="NTB239" s="1114"/>
      <c r="NTC239" s="1114"/>
      <c r="NTD239" s="1114"/>
      <c r="NTE239" s="1114"/>
      <c r="NTF239" s="1114"/>
      <c r="NTG239" s="1114"/>
      <c r="NTH239" s="1114"/>
      <c r="NTI239" s="1114"/>
      <c r="NTJ239" s="1114"/>
      <c r="NTK239" s="1114"/>
      <c r="NTL239" s="1114"/>
      <c r="NTM239" s="1114"/>
      <c r="NTN239" s="1114"/>
      <c r="NTO239" s="1114"/>
      <c r="NTP239" s="1114"/>
      <c r="NTQ239" s="1114"/>
      <c r="NTR239" s="1114"/>
      <c r="NTS239" s="1114"/>
      <c r="NTT239" s="1114"/>
      <c r="NTU239" s="1114"/>
      <c r="NTV239" s="1114"/>
      <c r="NTW239" s="1114"/>
      <c r="NTX239" s="1114"/>
      <c r="NTY239" s="1114"/>
      <c r="NTZ239" s="1114"/>
      <c r="NUA239" s="1114"/>
      <c r="NUB239" s="1114"/>
      <c r="NUC239" s="1114"/>
      <c r="NUD239" s="1114"/>
      <c r="NUE239" s="1114"/>
      <c r="NUF239" s="1114"/>
      <c r="NUG239" s="1114"/>
      <c r="NUH239" s="1114"/>
      <c r="NUI239" s="1114"/>
      <c r="NUJ239" s="1114"/>
      <c r="NUK239" s="1114"/>
      <c r="NUL239" s="1114"/>
      <c r="NUM239" s="1114"/>
      <c r="NUN239" s="1114"/>
      <c r="NUO239" s="1114"/>
      <c r="NUP239" s="1114"/>
      <c r="NUQ239" s="1114"/>
      <c r="NUR239" s="1114"/>
      <c r="NUS239" s="1114"/>
      <c r="NUT239" s="1114"/>
      <c r="NUU239" s="1114"/>
      <c r="NUV239" s="1114"/>
      <c r="NUW239" s="1114"/>
      <c r="NUX239" s="1114"/>
      <c r="NUY239" s="1114"/>
      <c r="NUZ239" s="1114"/>
      <c r="NVA239" s="1114"/>
      <c r="NVB239" s="1114"/>
      <c r="NVC239" s="1114"/>
      <c r="NVD239" s="1114"/>
      <c r="NVE239" s="1114"/>
      <c r="NVF239" s="1114"/>
      <c r="NVG239" s="1114"/>
      <c r="NVH239" s="1114"/>
      <c r="NVI239" s="1114"/>
      <c r="NVJ239" s="1114"/>
      <c r="NVK239" s="1114"/>
      <c r="NVL239" s="1114"/>
      <c r="NVM239" s="1114"/>
      <c r="NVN239" s="1114"/>
      <c r="NVO239" s="1114"/>
      <c r="NVP239" s="1114"/>
      <c r="NVQ239" s="1114"/>
      <c r="NVR239" s="1114"/>
      <c r="NVS239" s="1114"/>
      <c r="NVT239" s="1114"/>
      <c r="NVU239" s="1114"/>
      <c r="NVV239" s="1114"/>
      <c r="NVW239" s="1114"/>
      <c r="NVX239" s="1114"/>
      <c r="NVY239" s="1114"/>
      <c r="NVZ239" s="1114"/>
      <c r="NWA239" s="1114"/>
      <c r="NWB239" s="1114"/>
      <c r="NWC239" s="1114"/>
      <c r="NWD239" s="1114"/>
      <c r="NWE239" s="1114"/>
      <c r="NWF239" s="1114"/>
      <c r="NWG239" s="1114"/>
      <c r="NWH239" s="1114"/>
      <c r="NWI239" s="1114"/>
      <c r="NWJ239" s="1114"/>
      <c r="NWK239" s="1114"/>
      <c r="NWL239" s="1114"/>
      <c r="NWM239" s="1114"/>
      <c r="NWN239" s="1114"/>
      <c r="NWO239" s="1114"/>
      <c r="NWP239" s="1114"/>
      <c r="NWQ239" s="1114"/>
      <c r="NWR239" s="1114"/>
      <c r="NWS239" s="1114"/>
      <c r="NWT239" s="1114"/>
      <c r="NWU239" s="1114"/>
      <c r="NWV239" s="1114"/>
      <c r="NWW239" s="1114"/>
      <c r="NWX239" s="1114"/>
      <c r="NWY239" s="1114"/>
      <c r="NWZ239" s="1114"/>
      <c r="NXA239" s="1114"/>
      <c r="NXB239" s="1114"/>
      <c r="NXC239" s="1114"/>
      <c r="NXD239" s="1114"/>
      <c r="NXE239" s="1114"/>
      <c r="NXF239" s="1114"/>
      <c r="NXG239" s="1114"/>
      <c r="NXH239" s="1114"/>
      <c r="NXI239" s="1114"/>
      <c r="NXJ239" s="1114"/>
      <c r="NXK239" s="1114"/>
      <c r="NXL239" s="1114"/>
      <c r="NXM239" s="1114"/>
      <c r="NXN239" s="1114"/>
      <c r="NXO239" s="1114"/>
      <c r="NXP239" s="1114"/>
      <c r="NXQ239" s="1114"/>
      <c r="NXR239" s="1114"/>
      <c r="NXS239" s="1114"/>
      <c r="NXT239" s="1114"/>
      <c r="NXU239" s="1114"/>
      <c r="NXV239" s="1114"/>
      <c r="NXW239" s="1114"/>
      <c r="NXX239" s="1114"/>
      <c r="NXY239" s="1114"/>
      <c r="NXZ239" s="1114"/>
      <c r="NYA239" s="1114"/>
      <c r="NYB239" s="1114"/>
      <c r="NYC239" s="1114"/>
      <c r="NYD239" s="1114"/>
      <c r="NYE239" s="1114"/>
      <c r="NYF239" s="1114"/>
      <c r="NYG239" s="1114"/>
      <c r="NYH239" s="1114"/>
      <c r="NYI239" s="1114"/>
      <c r="NYJ239" s="1114"/>
      <c r="NYK239" s="1114"/>
      <c r="NYL239" s="1114"/>
      <c r="NYM239" s="1114"/>
      <c r="NYN239" s="1114"/>
      <c r="NYO239" s="1114"/>
      <c r="NYP239" s="1114"/>
      <c r="NYQ239" s="1114"/>
      <c r="NYR239" s="1114"/>
      <c r="NYS239" s="1114"/>
      <c r="NYT239" s="1114"/>
      <c r="NYU239" s="1114"/>
      <c r="NYV239" s="1114"/>
      <c r="NYW239" s="1114"/>
      <c r="NYX239" s="1114"/>
      <c r="NYY239" s="1114"/>
      <c r="NYZ239" s="1114"/>
      <c r="NZA239" s="1114"/>
      <c r="NZB239" s="1114"/>
      <c r="NZC239" s="1114"/>
      <c r="NZD239" s="1114"/>
      <c r="NZE239" s="1114"/>
      <c r="NZF239" s="1114"/>
      <c r="NZG239" s="1114"/>
      <c r="NZH239" s="1114"/>
      <c r="NZI239" s="1114"/>
      <c r="NZJ239" s="1114"/>
      <c r="NZK239" s="1114"/>
      <c r="NZL239" s="1114"/>
      <c r="NZM239" s="1114"/>
      <c r="NZN239" s="1114"/>
      <c r="NZO239" s="1114"/>
      <c r="NZP239" s="1114"/>
      <c r="NZQ239" s="1114"/>
      <c r="NZR239" s="1114"/>
      <c r="NZS239" s="1114"/>
      <c r="NZT239" s="1114"/>
      <c r="NZU239" s="1114"/>
      <c r="NZV239" s="1114"/>
      <c r="NZW239" s="1114"/>
      <c r="NZX239" s="1114"/>
      <c r="NZY239" s="1114"/>
      <c r="NZZ239" s="1114"/>
      <c r="OAA239" s="1114"/>
      <c r="OAB239" s="1114"/>
      <c r="OAC239" s="1114"/>
      <c r="OAD239" s="1114"/>
      <c r="OAE239" s="1114"/>
      <c r="OAF239" s="1114"/>
      <c r="OAG239" s="1114"/>
      <c r="OAH239" s="1114"/>
      <c r="OAI239" s="1114"/>
      <c r="OAJ239" s="1114"/>
      <c r="OAK239" s="1114"/>
      <c r="OAL239" s="1114"/>
      <c r="OAM239" s="1114"/>
      <c r="OAN239" s="1114"/>
      <c r="OAO239" s="1114"/>
      <c r="OAP239" s="1114"/>
      <c r="OAQ239" s="1114"/>
      <c r="OAR239" s="1114"/>
      <c r="OAS239" s="1114"/>
      <c r="OAT239" s="1114"/>
      <c r="OAU239" s="1114"/>
      <c r="OAV239" s="1114"/>
      <c r="OAW239" s="1114"/>
      <c r="OAX239" s="1114"/>
      <c r="OAY239" s="1114"/>
      <c r="OAZ239" s="1114"/>
      <c r="OBA239" s="1114"/>
      <c r="OBB239" s="1114"/>
      <c r="OBC239" s="1114"/>
      <c r="OBD239" s="1114"/>
      <c r="OBE239" s="1114"/>
      <c r="OBF239" s="1114"/>
      <c r="OBG239" s="1114"/>
      <c r="OBH239" s="1114"/>
      <c r="OBI239" s="1114"/>
      <c r="OBJ239" s="1114"/>
      <c r="OBK239" s="1114"/>
      <c r="OBL239" s="1114"/>
      <c r="OBM239" s="1114"/>
      <c r="OBN239" s="1114"/>
      <c r="OBO239" s="1114"/>
      <c r="OBP239" s="1114"/>
      <c r="OBQ239" s="1114"/>
      <c r="OBR239" s="1114"/>
      <c r="OBS239" s="1114"/>
      <c r="OBT239" s="1114"/>
      <c r="OBU239" s="1114"/>
      <c r="OBV239" s="1114"/>
      <c r="OBW239" s="1114"/>
      <c r="OBX239" s="1114"/>
      <c r="OBY239" s="1114"/>
      <c r="OBZ239" s="1114"/>
      <c r="OCA239" s="1114"/>
      <c r="OCB239" s="1114"/>
      <c r="OCC239" s="1114"/>
      <c r="OCD239" s="1114"/>
      <c r="OCE239" s="1114"/>
      <c r="OCF239" s="1114"/>
      <c r="OCG239" s="1114"/>
      <c r="OCH239" s="1114"/>
      <c r="OCI239" s="1114"/>
      <c r="OCJ239" s="1114"/>
      <c r="OCK239" s="1114"/>
      <c r="OCL239" s="1114"/>
      <c r="OCM239" s="1114"/>
      <c r="OCN239" s="1114"/>
      <c r="OCO239" s="1114"/>
      <c r="OCP239" s="1114"/>
      <c r="OCQ239" s="1114"/>
      <c r="OCR239" s="1114"/>
      <c r="OCS239" s="1114"/>
      <c r="OCT239" s="1114"/>
      <c r="OCU239" s="1114"/>
      <c r="OCV239" s="1114"/>
      <c r="OCW239" s="1114"/>
      <c r="OCX239" s="1114"/>
      <c r="OCY239" s="1114"/>
      <c r="OCZ239" s="1114"/>
      <c r="ODA239" s="1114"/>
      <c r="ODB239" s="1114"/>
      <c r="ODC239" s="1114"/>
      <c r="ODD239" s="1114"/>
      <c r="ODE239" s="1114"/>
      <c r="ODF239" s="1114"/>
      <c r="ODG239" s="1114"/>
      <c r="ODH239" s="1114"/>
      <c r="ODI239" s="1114"/>
      <c r="ODJ239" s="1114"/>
      <c r="ODK239" s="1114"/>
      <c r="ODL239" s="1114"/>
      <c r="ODM239" s="1114"/>
      <c r="ODN239" s="1114"/>
      <c r="ODO239" s="1114"/>
      <c r="ODP239" s="1114"/>
      <c r="ODQ239" s="1114"/>
      <c r="ODR239" s="1114"/>
      <c r="ODS239" s="1114"/>
      <c r="ODT239" s="1114"/>
      <c r="ODU239" s="1114"/>
      <c r="ODV239" s="1114"/>
      <c r="ODW239" s="1114"/>
      <c r="ODX239" s="1114"/>
      <c r="ODY239" s="1114"/>
      <c r="ODZ239" s="1114"/>
      <c r="OEA239" s="1114"/>
      <c r="OEB239" s="1114"/>
      <c r="OEC239" s="1114"/>
      <c r="OED239" s="1114"/>
      <c r="OEE239" s="1114"/>
      <c r="OEF239" s="1114"/>
      <c r="OEG239" s="1114"/>
      <c r="OEH239" s="1114"/>
      <c r="OEI239" s="1114"/>
      <c r="OEJ239" s="1114"/>
      <c r="OEK239" s="1114"/>
      <c r="OEL239" s="1114"/>
      <c r="OEM239" s="1114"/>
      <c r="OEN239" s="1114"/>
      <c r="OEO239" s="1114"/>
      <c r="OEP239" s="1114"/>
      <c r="OEQ239" s="1114"/>
      <c r="OER239" s="1114"/>
      <c r="OES239" s="1114"/>
      <c r="OET239" s="1114"/>
      <c r="OEU239" s="1114"/>
      <c r="OEV239" s="1114"/>
      <c r="OEW239" s="1114"/>
      <c r="OEX239" s="1114"/>
      <c r="OEY239" s="1114"/>
      <c r="OEZ239" s="1114"/>
      <c r="OFA239" s="1114"/>
      <c r="OFB239" s="1114"/>
      <c r="OFC239" s="1114"/>
      <c r="OFD239" s="1114"/>
      <c r="OFE239" s="1114"/>
      <c r="OFF239" s="1114"/>
      <c r="OFG239" s="1114"/>
      <c r="OFH239" s="1114"/>
      <c r="OFI239" s="1114"/>
      <c r="OFJ239" s="1114"/>
      <c r="OFK239" s="1114"/>
      <c r="OFL239" s="1114"/>
      <c r="OFM239" s="1114"/>
      <c r="OFN239" s="1114"/>
      <c r="OFO239" s="1114"/>
      <c r="OFP239" s="1114"/>
      <c r="OFQ239" s="1114"/>
      <c r="OFR239" s="1114"/>
      <c r="OFS239" s="1114"/>
      <c r="OFT239" s="1114"/>
      <c r="OFU239" s="1114"/>
      <c r="OFV239" s="1114"/>
      <c r="OFW239" s="1114"/>
      <c r="OFX239" s="1114"/>
      <c r="OFY239" s="1114"/>
      <c r="OFZ239" s="1114"/>
      <c r="OGA239" s="1114"/>
      <c r="OGB239" s="1114"/>
      <c r="OGC239" s="1114"/>
      <c r="OGD239" s="1114"/>
      <c r="OGE239" s="1114"/>
      <c r="OGF239" s="1114"/>
      <c r="OGG239" s="1114"/>
      <c r="OGH239" s="1114"/>
      <c r="OGI239" s="1114"/>
      <c r="OGJ239" s="1114"/>
      <c r="OGK239" s="1114"/>
      <c r="OGL239" s="1114"/>
      <c r="OGM239" s="1114"/>
      <c r="OGN239" s="1114"/>
      <c r="OGO239" s="1114"/>
      <c r="OGP239" s="1114"/>
      <c r="OGQ239" s="1114"/>
      <c r="OGR239" s="1114"/>
      <c r="OGS239" s="1114"/>
      <c r="OGT239" s="1114"/>
      <c r="OGU239" s="1114"/>
      <c r="OGV239" s="1114"/>
      <c r="OGW239" s="1114"/>
      <c r="OGX239" s="1114"/>
      <c r="OGY239" s="1114"/>
      <c r="OGZ239" s="1114"/>
      <c r="OHA239" s="1114"/>
      <c r="OHB239" s="1114"/>
      <c r="OHC239" s="1114"/>
      <c r="OHD239" s="1114"/>
      <c r="OHE239" s="1114"/>
      <c r="OHF239" s="1114"/>
      <c r="OHG239" s="1114"/>
      <c r="OHH239" s="1114"/>
      <c r="OHI239" s="1114"/>
      <c r="OHJ239" s="1114"/>
      <c r="OHK239" s="1114"/>
      <c r="OHL239" s="1114"/>
      <c r="OHM239" s="1114"/>
      <c r="OHN239" s="1114"/>
      <c r="OHO239" s="1114"/>
      <c r="OHP239" s="1114"/>
      <c r="OHQ239" s="1114"/>
      <c r="OHR239" s="1114"/>
      <c r="OHS239" s="1114"/>
      <c r="OHT239" s="1114"/>
      <c r="OHU239" s="1114"/>
      <c r="OHV239" s="1114"/>
      <c r="OHW239" s="1114"/>
      <c r="OHX239" s="1114"/>
      <c r="OHY239" s="1114"/>
      <c r="OHZ239" s="1114"/>
      <c r="OIA239" s="1114"/>
      <c r="OIB239" s="1114"/>
      <c r="OIC239" s="1114"/>
      <c r="OID239" s="1114"/>
      <c r="OIE239" s="1114"/>
      <c r="OIF239" s="1114"/>
      <c r="OIG239" s="1114"/>
      <c r="OIH239" s="1114"/>
      <c r="OII239" s="1114"/>
      <c r="OIJ239" s="1114"/>
      <c r="OIK239" s="1114"/>
      <c r="OIL239" s="1114"/>
      <c r="OIM239" s="1114"/>
      <c r="OIN239" s="1114"/>
      <c r="OIO239" s="1114"/>
      <c r="OIP239" s="1114"/>
      <c r="OIQ239" s="1114"/>
      <c r="OIR239" s="1114"/>
      <c r="OIS239" s="1114"/>
      <c r="OIT239" s="1114"/>
      <c r="OIU239" s="1114"/>
      <c r="OIV239" s="1114"/>
      <c r="OIW239" s="1114"/>
      <c r="OIX239" s="1114"/>
      <c r="OIY239" s="1114"/>
      <c r="OIZ239" s="1114"/>
      <c r="OJA239" s="1114"/>
      <c r="OJB239" s="1114"/>
      <c r="OJC239" s="1114"/>
      <c r="OJD239" s="1114"/>
      <c r="OJE239" s="1114"/>
      <c r="OJF239" s="1114"/>
      <c r="OJG239" s="1114"/>
      <c r="OJH239" s="1114"/>
      <c r="OJI239" s="1114"/>
      <c r="OJJ239" s="1114"/>
      <c r="OJK239" s="1114"/>
      <c r="OJL239" s="1114"/>
      <c r="OJM239" s="1114"/>
      <c r="OJN239" s="1114"/>
      <c r="OJO239" s="1114"/>
      <c r="OJP239" s="1114"/>
      <c r="OJQ239" s="1114"/>
      <c r="OJR239" s="1114"/>
      <c r="OJS239" s="1114"/>
      <c r="OJT239" s="1114"/>
      <c r="OJU239" s="1114"/>
      <c r="OJV239" s="1114"/>
      <c r="OJW239" s="1114"/>
      <c r="OJX239" s="1114"/>
      <c r="OJY239" s="1114"/>
      <c r="OJZ239" s="1114"/>
      <c r="OKA239" s="1114"/>
      <c r="OKB239" s="1114"/>
      <c r="OKC239" s="1114"/>
      <c r="OKD239" s="1114"/>
      <c r="OKE239" s="1114"/>
      <c r="OKF239" s="1114"/>
      <c r="OKG239" s="1114"/>
      <c r="OKH239" s="1114"/>
      <c r="OKI239" s="1114"/>
      <c r="OKJ239" s="1114"/>
      <c r="OKK239" s="1114"/>
      <c r="OKL239" s="1114"/>
      <c r="OKM239" s="1114"/>
      <c r="OKN239" s="1114"/>
      <c r="OKO239" s="1114"/>
      <c r="OKP239" s="1114"/>
      <c r="OKQ239" s="1114"/>
      <c r="OKR239" s="1114"/>
      <c r="OKS239" s="1114"/>
      <c r="OKT239" s="1114"/>
      <c r="OKU239" s="1114"/>
      <c r="OKV239" s="1114"/>
      <c r="OKW239" s="1114"/>
      <c r="OKX239" s="1114"/>
      <c r="OKY239" s="1114"/>
      <c r="OKZ239" s="1114"/>
      <c r="OLA239" s="1114"/>
      <c r="OLB239" s="1114"/>
      <c r="OLC239" s="1114"/>
      <c r="OLD239" s="1114"/>
      <c r="OLE239" s="1114"/>
      <c r="OLF239" s="1114"/>
      <c r="OLG239" s="1114"/>
      <c r="OLH239" s="1114"/>
      <c r="OLI239" s="1114"/>
      <c r="OLJ239" s="1114"/>
      <c r="OLK239" s="1114"/>
      <c r="OLL239" s="1114"/>
      <c r="OLM239" s="1114"/>
      <c r="OLN239" s="1114"/>
      <c r="OLO239" s="1114"/>
      <c r="OLP239" s="1114"/>
      <c r="OLQ239" s="1114"/>
      <c r="OLR239" s="1114"/>
      <c r="OLS239" s="1114"/>
      <c r="OLT239" s="1114"/>
      <c r="OLU239" s="1114"/>
      <c r="OLV239" s="1114"/>
      <c r="OLW239" s="1114"/>
      <c r="OLX239" s="1114"/>
      <c r="OLY239" s="1114"/>
      <c r="OLZ239" s="1114"/>
      <c r="OMA239" s="1114"/>
      <c r="OMB239" s="1114"/>
      <c r="OMC239" s="1114"/>
      <c r="OMD239" s="1114"/>
      <c r="OME239" s="1114"/>
      <c r="OMF239" s="1114"/>
      <c r="OMG239" s="1114"/>
      <c r="OMH239" s="1114"/>
      <c r="OMI239" s="1114"/>
      <c r="OMJ239" s="1114"/>
      <c r="OMK239" s="1114"/>
      <c r="OML239" s="1114"/>
      <c r="OMM239" s="1114"/>
      <c r="OMN239" s="1114"/>
      <c r="OMO239" s="1114"/>
      <c r="OMP239" s="1114"/>
      <c r="OMQ239" s="1114"/>
      <c r="OMR239" s="1114"/>
      <c r="OMS239" s="1114"/>
      <c r="OMT239" s="1114"/>
      <c r="OMU239" s="1114"/>
      <c r="OMV239" s="1114"/>
      <c r="OMW239" s="1114"/>
      <c r="OMX239" s="1114"/>
      <c r="OMY239" s="1114"/>
      <c r="OMZ239" s="1114"/>
      <c r="ONA239" s="1114"/>
      <c r="ONB239" s="1114"/>
      <c r="ONC239" s="1114"/>
      <c r="OND239" s="1114"/>
      <c r="ONE239" s="1114"/>
      <c r="ONF239" s="1114"/>
      <c r="ONG239" s="1114"/>
      <c r="ONH239" s="1114"/>
      <c r="ONI239" s="1114"/>
      <c r="ONJ239" s="1114"/>
      <c r="ONK239" s="1114"/>
      <c r="ONL239" s="1114"/>
      <c r="ONM239" s="1114"/>
      <c r="ONN239" s="1114"/>
      <c r="ONO239" s="1114"/>
      <c r="ONP239" s="1114"/>
      <c r="ONQ239" s="1114"/>
      <c r="ONR239" s="1114"/>
      <c r="ONS239" s="1114"/>
      <c r="ONT239" s="1114"/>
      <c r="ONU239" s="1114"/>
      <c r="ONV239" s="1114"/>
      <c r="ONW239" s="1114"/>
      <c r="ONX239" s="1114"/>
      <c r="ONY239" s="1114"/>
      <c r="ONZ239" s="1114"/>
      <c r="OOA239" s="1114"/>
      <c r="OOB239" s="1114"/>
      <c r="OOC239" s="1114"/>
      <c r="OOD239" s="1114"/>
      <c r="OOE239" s="1114"/>
      <c r="OOF239" s="1114"/>
      <c r="OOG239" s="1114"/>
      <c r="OOH239" s="1114"/>
      <c r="OOI239" s="1114"/>
      <c r="OOJ239" s="1114"/>
      <c r="OOK239" s="1114"/>
      <c r="OOL239" s="1114"/>
      <c r="OOM239" s="1114"/>
      <c r="OON239" s="1114"/>
      <c r="OOO239" s="1114"/>
      <c r="OOP239" s="1114"/>
      <c r="OOQ239" s="1114"/>
      <c r="OOR239" s="1114"/>
      <c r="OOS239" s="1114"/>
      <c r="OOT239" s="1114"/>
      <c r="OOU239" s="1114"/>
      <c r="OOV239" s="1114"/>
      <c r="OOW239" s="1114"/>
      <c r="OOX239" s="1114"/>
      <c r="OOY239" s="1114"/>
      <c r="OOZ239" s="1114"/>
      <c r="OPA239" s="1114"/>
      <c r="OPB239" s="1114"/>
      <c r="OPC239" s="1114"/>
      <c r="OPD239" s="1114"/>
      <c r="OPE239" s="1114"/>
      <c r="OPF239" s="1114"/>
      <c r="OPG239" s="1114"/>
      <c r="OPH239" s="1114"/>
      <c r="OPI239" s="1114"/>
      <c r="OPJ239" s="1114"/>
      <c r="OPK239" s="1114"/>
      <c r="OPL239" s="1114"/>
      <c r="OPM239" s="1114"/>
      <c r="OPN239" s="1114"/>
      <c r="OPO239" s="1114"/>
      <c r="OPP239" s="1114"/>
      <c r="OPQ239" s="1114"/>
      <c r="OPR239" s="1114"/>
      <c r="OPS239" s="1114"/>
      <c r="OPT239" s="1114"/>
      <c r="OPU239" s="1114"/>
      <c r="OPV239" s="1114"/>
      <c r="OPW239" s="1114"/>
      <c r="OPX239" s="1114"/>
      <c r="OPY239" s="1114"/>
      <c r="OPZ239" s="1114"/>
      <c r="OQA239" s="1114"/>
      <c r="OQB239" s="1114"/>
      <c r="OQC239" s="1114"/>
      <c r="OQD239" s="1114"/>
      <c r="OQE239" s="1114"/>
      <c r="OQF239" s="1114"/>
      <c r="OQG239" s="1114"/>
      <c r="OQH239" s="1114"/>
      <c r="OQI239" s="1114"/>
      <c r="OQJ239" s="1114"/>
      <c r="OQK239" s="1114"/>
      <c r="OQL239" s="1114"/>
      <c r="OQM239" s="1114"/>
      <c r="OQN239" s="1114"/>
      <c r="OQO239" s="1114"/>
      <c r="OQP239" s="1114"/>
      <c r="OQQ239" s="1114"/>
      <c r="OQR239" s="1114"/>
      <c r="OQS239" s="1114"/>
      <c r="OQT239" s="1114"/>
      <c r="OQU239" s="1114"/>
      <c r="OQV239" s="1114"/>
      <c r="OQW239" s="1114"/>
      <c r="OQX239" s="1114"/>
      <c r="OQY239" s="1114"/>
      <c r="OQZ239" s="1114"/>
      <c r="ORA239" s="1114"/>
      <c r="ORB239" s="1114"/>
      <c r="ORC239" s="1114"/>
      <c r="ORD239" s="1114"/>
      <c r="ORE239" s="1114"/>
      <c r="ORF239" s="1114"/>
      <c r="ORG239" s="1114"/>
      <c r="ORH239" s="1114"/>
      <c r="ORI239" s="1114"/>
      <c r="ORJ239" s="1114"/>
      <c r="ORK239" s="1114"/>
      <c r="ORL239" s="1114"/>
      <c r="ORM239" s="1114"/>
      <c r="ORN239" s="1114"/>
      <c r="ORO239" s="1114"/>
      <c r="ORP239" s="1114"/>
      <c r="ORQ239" s="1114"/>
      <c r="ORR239" s="1114"/>
      <c r="ORS239" s="1114"/>
      <c r="ORT239" s="1114"/>
      <c r="ORU239" s="1114"/>
      <c r="ORV239" s="1114"/>
      <c r="ORW239" s="1114"/>
      <c r="ORX239" s="1114"/>
      <c r="ORY239" s="1114"/>
      <c r="ORZ239" s="1114"/>
      <c r="OSA239" s="1114"/>
      <c r="OSB239" s="1114"/>
      <c r="OSC239" s="1114"/>
      <c r="OSD239" s="1114"/>
      <c r="OSE239" s="1114"/>
      <c r="OSF239" s="1114"/>
      <c r="OSG239" s="1114"/>
      <c r="OSH239" s="1114"/>
      <c r="OSI239" s="1114"/>
      <c r="OSJ239" s="1114"/>
      <c r="OSK239" s="1114"/>
      <c r="OSL239" s="1114"/>
      <c r="OSM239" s="1114"/>
      <c r="OSN239" s="1114"/>
      <c r="OSO239" s="1114"/>
      <c r="OSP239" s="1114"/>
      <c r="OSQ239" s="1114"/>
      <c r="OSR239" s="1114"/>
      <c r="OSS239" s="1114"/>
      <c r="OST239" s="1114"/>
      <c r="OSU239" s="1114"/>
      <c r="OSV239" s="1114"/>
      <c r="OSW239" s="1114"/>
      <c r="OSX239" s="1114"/>
      <c r="OSY239" s="1114"/>
      <c r="OSZ239" s="1114"/>
      <c r="OTA239" s="1114"/>
      <c r="OTB239" s="1114"/>
      <c r="OTC239" s="1114"/>
      <c r="OTD239" s="1114"/>
      <c r="OTE239" s="1114"/>
      <c r="OTF239" s="1114"/>
      <c r="OTG239" s="1114"/>
      <c r="OTH239" s="1114"/>
      <c r="OTI239" s="1114"/>
      <c r="OTJ239" s="1114"/>
      <c r="OTK239" s="1114"/>
      <c r="OTL239" s="1114"/>
      <c r="OTM239" s="1114"/>
      <c r="OTN239" s="1114"/>
      <c r="OTO239" s="1114"/>
      <c r="OTP239" s="1114"/>
      <c r="OTQ239" s="1114"/>
      <c r="OTR239" s="1114"/>
      <c r="OTS239" s="1114"/>
      <c r="OTT239" s="1114"/>
      <c r="OTU239" s="1114"/>
      <c r="OTV239" s="1114"/>
      <c r="OTW239" s="1114"/>
      <c r="OTX239" s="1114"/>
      <c r="OTY239" s="1114"/>
      <c r="OTZ239" s="1114"/>
      <c r="OUA239" s="1114"/>
      <c r="OUB239" s="1114"/>
      <c r="OUC239" s="1114"/>
      <c r="OUD239" s="1114"/>
      <c r="OUE239" s="1114"/>
      <c r="OUF239" s="1114"/>
      <c r="OUG239" s="1114"/>
      <c r="OUH239" s="1114"/>
      <c r="OUI239" s="1114"/>
      <c r="OUJ239" s="1114"/>
      <c r="OUK239" s="1114"/>
      <c r="OUL239" s="1114"/>
      <c r="OUM239" s="1114"/>
      <c r="OUN239" s="1114"/>
      <c r="OUO239" s="1114"/>
      <c r="OUP239" s="1114"/>
      <c r="OUQ239" s="1114"/>
      <c r="OUR239" s="1114"/>
      <c r="OUS239" s="1114"/>
      <c r="OUT239" s="1114"/>
      <c r="OUU239" s="1114"/>
      <c r="OUV239" s="1114"/>
      <c r="OUW239" s="1114"/>
      <c r="OUX239" s="1114"/>
      <c r="OUY239" s="1114"/>
      <c r="OUZ239" s="1114"/>
      <c r="OVA239" s="1114"/>
      <c r="OVB239" s="1114"/>
      <c r="OVC239" s="1114"/>
      <c r="OVD239" s="1114"/>
      <c r="OVE239" s="1114"/>
      <c r="OVF239" s="1114"/>
      <c r="OVG239" s="1114"/>
      <c r="OVH239" s="1114"/>
      <c r="OVI239" s="1114"/>
      <c r="OVJ239" s="1114"/>
      <c r="OVK239" s="1114"/>
      <c r="OVL239" s="1114"/>
      <c r="OVM239" s="1114"/>
      <c r="OVN239" s="1114"/>
      <c r="OVO239" s="1114"/>
      <c r="OVP239" s="1114"/>
      <c r="OVQ239" s="1114"/>
      <c r="OVR239" s="1114"/>
      <c r="OVS239" s="1114"/>
      <c r="OVT239" s="1114"/>
      <c r="OVU239" s="1114"/>
      <c r="OVV239" s="1114"/>
      <c r="OVW239" s="1114"/>
      <c r="OVX239" s="1114"/>
      <c r="OVY239" s="1114"/>
      <c r="OVZ239" s="1114"/>
      <c r="OWA239" s="1114"/>
      <c r="OWB239" s="1114"/>
      <c r="OWC239" s="1114"/>
      <c r="OWD239" s="1114"/>
      <c r="OWE239" s="1114"/>
      <c r="OWF239" s="1114"/>
      <c r="OWG239" s="1114"/>
      <c r="OWH239" s="1114"/>
      <c r="OWI239" s="1114"/>
      <c r="OWJ239" s="1114"/>
      <c r="OWK239" s="1114"/>
      <c r="OWL239" s="1114"/>
      <c r="OWM239" s="1114"/>
      <c r="OWN239" s="1114"/>
      <c r="OWO239" s="1114"/>
      <c r="OWP239" s="1114"/>
      <c r="OWQ239" s="1114"/>
      <c r="OWR239" s="1114"/>
      <c r="OWS239" s="1114"/>
      <c r="OWT239" s="1114"/>
      <c r="OWU239" s="1114"/>
      <c r="OWV239" s="1114"/>
      <c r="OWW239" s="1114"/>
      <c r="OWX239" s="1114"/>
      <c r="OWY239" s="1114"/>
      <c r="OWZ239" s="1114"/>
      <c r="OXA239" s="1114"/>
      <c r="OXB239" s="1114"/>
      <c r="OXC239" s="1114"/>
      <c r="OXD239" s="1114"/>
      <c r="OXE239" s="1114"/>
      <c r="OXF239" s="1114"/>
      <c r="OXG239" s="1114"/>
      <c r="OXH239" s="1114"/>
      <c r="OXI239" s="1114"/>
      <c r="OXJ239" s="1114"/>
      <c r="OXK239" s="1114"/>
      <c r="OXL239" s="1114"/>
      <c r="OXM239" s="1114"/>
      <c r="OXN239" s="1114"/>
      <c r="OXO239" s="1114"/>
      <c r="OXP239" s="1114"/>
      <c r="OXQ239" s="1114"/>
      <c r="OXR239" s="1114"/>
      <c r="OXS239" s="1114"/>
      <c r="OXT239" s="1114"/>
      <c r="OXU239" s="1114"/>
      <c r="OXV239" s="1114"/>
      <c r="OXW239" s="1114"/>
      <c r="OXX239" s="1114"/>
      <c r="OXY239" s="1114"/>
      <c r="OXZ239" s="1114"/>
      <c r="OYA239" s="1114"/>
      <c r="OYB239" s="1114"/>
      <c r="OYC239" s="1114"/>
      <c r="OYD239" s="1114"/>
      <c r="OYE239" s="1114"/>
      <c r="OYF239" s="1114"/>
      <c r="OYG239" s="1114"/>
      <c r="OYH239" s="1114"/>
      <c r="OYI239" s="1114"/>
      <c r="OYJ239" s="1114"/>
      <c r="OYK239" s="1114"/>
      <c r="OYL239" s="1114"/>
      <c r="OYM239" s="1114"/>
      <c r="OYN239" s="1114"/>
      <c r="OYO239" s="1114"/>
      <c r="OYP239" s="1114"/>
      <c r="OYQ239" s="1114"/>
      <c r="OYR239" s="1114"/>
      <c r="OYS239" s="1114"/>
      <c r="OYT239" s="1114"/>
      <c r="OYU239" s="1114"/>
      <c r="OYV239" s="1114"/>
      <c r="OYW239" s="1114"/>
      <c r="OYX239" s="1114"/>
      <c r="OYY239" s="1114"/>
      <c r="OYZ239" s="1114"/>
      <c r="OZA239" s="1114"/>
      <c r="OZB239" s="1114"/>
      <c r="OZC239" s="1114"/>
      <c r="OZD239" s="1114"/>
      <c r="OZE239" s="1114"/>
      <c r="OZF239" s="1114"/>
      <c r="OZG239" s="1114"/>
      <c r="OZH239" s="1114"/>
      <c r="OZI239" s="1114"/>
      <c r="OZJ239" s="1114"/>
      <c r="OZK239" s="1114"/>
      <c r="OZL239" s="1114"/>
      <c r="OZM239" s="1114"/>
      <c r="OZN239" s="1114"/>
      <c r="OZO239" s="1114"/>
      <c r="OZP239" s="1114"/>
      <c r="OZQ239" s="1114"/>
      <c r="OZR239" s="1114"/>
      <c r="OZS239" s="1114"/>
      <c r="OZT239" s="1114"/>
      <c r="OZU239" s="1114"/>
      <c r="OZV239" s="1114"/>
      <c r="OZW239" s="1114"/>
      <c r="OZX239" s="1114"/>
      <c r="OZY239" s="1114"/>
      <c r="OZZ239" s="1114"/>
      <c r="PAA239" s="1114"/>
      <c r="PAB239" s="1114"/>
      <c r="PAC239" s="1114"/>
      <c r="PAD239" s="1114"/>
      <c r="PAE239" s="1114"/>
      <c r="PAF239" s="1114"/>
      <c r="PAG239" s="1114"/>
      <c r="PAH239" s="1114"/>
      <c r="PAI239" s="1114"/>
      <c r="PAJ239" s="1114"/>
      <c r="PAK239" s="1114"/>
      <c r="PAL239" s="1114"/>
      <c r="PAM239" s="1114"/>
      <c r="PAN239" s="1114"/>
      <c r="PAO239" s="1114"/>
      <c r="PAP239" s="1114"/>
      <c r="PAQ239" s="1114"/>
      <c r="PAR239" s="1114"/>
      <c r="PAS239" s="1114"/>
      <c r="PAT239" s="1114"/>
      <c r="PAU239" s="1114"/>
      <c r="PAV239" s="1114"/>
      <c r="PAW239" s="1114"/>
      <c r="PAX239" s="1114"/>
      <c r="PAY239" s="1114"/>
      <c r="PAZ239" s="1114"/>
      <c r="PBA239" s="1114"/>
      <c r="PBB239" s="1114"/>
      <c r="PBC239" s="1114"/>
      <c r="PBD239" s="1114"/>
      <c r="PBE239" s="1114"/>
      <c r="PBF239" s="1114"/>
      <c r="PBG239" s="1114"/>
      <c r="PBH239" s="1114"/>
      <c r="PBI239" s="1114"/>
      <c r="PBJ239" s="1114"/>
      <c r="PBK239" s="1114"/>
      <c r="PBL239" s="1114"/>
      <c r="PBM239" s="1114"/>
      <c r="PBN239" s="1114"/>
      <c r="PBO239" s="1114"/>
      <c r="PBP239" s="1114"/>
      <c r="PBQ239" s="1114"/>
      <c r="PBR239" s="1114"/>
      <c r="PBS239" s="1114"/>
      <c r="PBT239" s="1114"/>
      <c r="PBU239" s="1114"/>
      <c r="PBV239" s="1114"/>
      <c r="PBW239" s="1114"/>
      <c r="PBX239" s="1114"/>
      <c r="PBY239" s="1114"/>
      <c r="PBZ239" s="1114"/>
      <c r="PCA239" s="1114"/>
      <c r="PCB239" s="1114"/>
      <c r="PCC239" s="1114"/>
      <c r="PCD239" s="1114"/>
      <c r="PCE239" s="1114"/>
      <c r="PCF239" s="1114"/>
      <c r="PCG239" s="1114"/>
      <c r="PCH239" s="1114"/>
      <c r="PCI239" s="1114"/>
      <c r="PCJ239" s="1114"/>
      <c r="PCK239" s="1114"/>
      <c r="PCL239" s="1114"/>
      <c r="PCM239" s="1114"/>
      <c r="PCN239" s="1114"/>
      <c r="PCO239" s="1114"/>
      <c r="PCP239" s="1114"/>
      <c r="PCQ239" s="1114"/>
      <c r="PCR239" s="1114"/>
      <c r="PCS239" s="1114"/>
      <c r="PCT239" s="1114"/>
      <c r="PCU239" s="1114"/>
      <c r="PCV239" s="1114"/>
      <c r="PCW239" s="1114"/>
      <c r="PCX239" s="1114"/>
      <c r="PCY239" s="1114"/>
      <c r="PCZ239" s="1114"/>
      <c r="PDA239" s="1114"/>
      <c r="PDB239" s="1114"/>
      <c r="PDC239" s="1114"/>
      <c r="PDD239" s="1114"/>
      <c r="PDE239" s="1114"/>
      <c r="PDF239" s="1114"/>
      <c r="PDG239" s="1114"/>
      <c r="PDH239" s="1114"/>
      <c r="PDI239" s="1114"/>
      <c r="PDJ239" s="1114"/>
      <c r="PDK239" s="1114"/>
      <c r="PDL239" s="1114"/>
      <c r="PDM239" s="1114"/>
      <c r="PDN239" s="1114"/>
      <c r="PDO239" s="1114"/>
      <c r="PDP239" s="1114"/>
      <c r="PDQ239" s="1114"/>
      <c r="PDR239" s="1114"/>
      <c r="PDS239" s="1114"/>
      <c r="PDT239" s="1114"/>
      <c r="PDU239" s="1114"/>
      <c r="PDV239" s="1114"/>
      <c r="PDW239" s="1114"/>
      <c r="PDX239" s="1114"/>
      <c r="PDY239" s="1114"/>
      <c r="PDZ239" s="1114"/>
      <c r="PEA239" s="1114"/>
      <c r="PEB239" s="1114"/>
      <c r="PEC239" s="1114"/>
      <c r="PED239" s="1114"/>
      <c r="PEE239" s="1114"/>
      <c r="PEF239" s="1114"/>
      <c r="PEG239" s="1114"/>
      <c r="PEH239" s="1114"/>
      <c r="PEI239" s="1114"/>
      <c r="PEJ239" s="1114"/>
      <c r="PEK239" s="1114"/>
      <c r="PEL239" s="1114"/>
      <c r="PEM239" s="1114"/>
      <c r="PEN239" s="1114"/>
      <c r="PEO239" s="1114"/>
      <c r="PEP239" s="1114"/>
      <c r="PEQ239" s="1114"/>
      <c r="PER239" s="1114"/>
      <c r="PES239" s="1114"/>
      <c r="PET239" s="1114"/>
      <c r="PEU239" s="1114"/>
      <c r="PEV239" s="1114"/>
      <c r="PEW239" s="1114"/>
      <c r="PEX239" s="1114"/>
      <c r="PEY239" s="1114"/>
      <c r="PEZ239" s="1114"/>
      <c r="PFA239" s="1114"/>
      <c r="PFB239" s="1114"/>
      <c r="PFC239" s="1114"/>
      <c r="PFD239" s="1114"/>
      <c r="PFE239" s="1114"/>
      <c r="PFF239" s="1114"/>
      <c r="PFG239" s="1114"/>
      <c r="PFH239" s="1114"/>
      <c r="PFI239" s="1114"/>
      <c r="PFJ239" s="1114"/>
      <c r="PFK239" s="1114"/>
      <c r="PFL239" s="1114"/>
      <c r="PFM239" s="1114"/>
      <c r="PFN239" s="1114"/>
      <c r="PFO239" s="1114"/>
      <c r="PFP239" s="1114"/>
      <c r="PFQ239" s="1114"/>
      <c r="PFR239" s="1114"/>
      <c r="PFS239" s="1114"/>
      <c r="PFT239" s="1114"/>
      <c r="PFU239" s="1114"/>
      <c r="PFV239" s="1114"/>
      <c r="PFW239" s="1114"/>
      <c r="PFX239" s="1114"/>
      <c r="PFY239" s="1114"/>
      <c r="PFZ239" s="1114"/>
      <c r="PGA239" s="1114"/>
      <c r="PGB239" s="1114"/>
      <c r="PGC239" s="1114"/>
      <c r="PGD239" s="1114"/>
      <c r="PGE239" s="1114"/>
      <c r="PGF239" s="1114"/>
      <c r="PGG239" s="1114"/>
      <c r="PGH239" s="1114"/>
      <c r="PGI239" s="1114"/>
      <c r="PGJ239" s="1114"/>
      <c r="PGK239" s="1114"/>
      <c r="PGL239" s="1114"/>
      <c r="PGM239" s="1114"/>
      <c r="PGN239" s="1114"/>
      <c r="PGO239" s="1114"/>
      <c r="PGP239" s="1114"/>
      <c r="PGQ239" s="1114"/>
      <c r="PGR239" s="1114"/>
      <c r="PGS239" s="1114"/>
      <c r="PGT239" s="1114"/>
      <c r="PGU239" s="1114"/>
      <c r="PGV239" s="1114"/>
      <c r="PGW239" s="1114"/>
      <c r="PGX239" s="1114"/>
      <c r="PGY239" s="1114"/>
      <c r="PGZ239" s="1114"/>
      <c r="PHA239" s="1114"/>
      <c r="PHB239" s="1114"/>
      <c r="PHC239" s="1114"/>
      <c r="PHD239" s="1114"/>
      <c r="PHE239" s="1114"/>
      <c r="PHF239" s="1114"/>
      <c r="PHG239" s="1114"/>
      <c r="PHH239" s="1114"/>
      <c r="PHI239" s="1114"/>
      <c r="PHJ239" s="1114"/>
      <c r="PHK239" s="1114"/>
      <c r="PHL239" s="1114"/>
      <c r="PHM239" s="1114"/>
      <c r="PHN239" s="1114"/>
      <c r="PHO239" s="1114"/>
      <c r="PHP239" s="1114"/>
      <c r="PHQ239" s="1114"/>
      <c r="PHR239" s="1114"/>
      <c r="PHS239" s="1114"/>
      <c r="PHT239" s="1114"/>
      <c r="PHU239" s="1114"/>
      <c r="PHV239" s="1114"/>
      <c r="PHW239" s="1114"/>
      <c r="PHX239" s="1114"/>
      <c r="PHY239" s="1114"/>
      <c r="PHZ239" s="1114"/>
      <c r="PIA239" s="1114"/>
      <c r="PIB239" s="1114"/>
      <c r="PIC239" s="1114"/>
      <c r="PID239" s="1114"/>
      <c r="PIE239" s="1114"/>
      <c r="PIF239" s="1114"/>
      <c r="PIG239" s="1114"/>
      <c r="PIH239" s="1114"/>
      <c r="PII239" s="1114"/>
      <c r="PIJ239" s="1114"/>
      <c r="PIK239" s="1114"/>
      <c r="PIL239" s="1114"/>
      <c r="PIM239" s="1114"/>
      <c r="PIN239" s="1114"/>
      <c r="PIO239" s="1114"/>
      <c r="PIP239" s="1114"/>
      <c r="PIQ239" s="1114"/>
      <c r="PIR239" s="1114"/>
      <c r="PIS239" s="1114"/>
      <c r="PIT239" s="1114"/>
      <c r="PIU239" s="1114"/>
      <c r="PIV239" s="1114"/>
      <c r="PIW239" s="1114"/>
      <c r="PIX239" s="1114"/>
      <c r="PIY239" s="1114"/>
      <c r="PIZ239" s="1114"/>
      <c r="PJA239" s="1114"/>
      <c r="PJB239" s="1114"/>
      <c r="PJC239" s="1114"/>
      <c r="PJD239" s="1114"/>
      <c r="PJE239" s="1114"/>
      <c r="PJF239" s="1114"/>
      <c r="PJG239" s="1114"/>
      <c r="PJH239" s="1114"/>
      <c r="PJI239" s="1114"/>
      <c r="PJJ239" s="1114"/>
      <c r="PJK239" s="1114"/>
      <c r="PJL239" s="1114"/>
      <c r="PJM239" s="1114"/>
      <c r="PJN239" s="1114"/>
      <c r="PJO239" s="1114"/>
      <c r="PJP239" s="1114"/>
      <c r="PJQ239" s="1114"/>
      <c r="PJR239" s="1114"/>
      <c r="PJS239" s="1114"/>
      <c r="PJT239" s="1114"/>
      <c r="PJU239" s="1114"/>
      <c r="PJV239" s="1114"/>
      <c r="PJW239" s="1114"/>
      <c r="PJX239" s="1114"/>
      <c r="PJY239" s="1114"/>
      <c r="PJZ239" s="1114"/>
      <c r="PKA239" s="1114"/>
      <c r="PKB239" s="1114"/>
      <c r="PKC239" s="1114"/>
      <c r="PKD239" s="1114"/>
      <c r="PKE239" s="1114"/>
      <c r="PKF239" s="1114"/>
      <c r="PKG239" s="1114"/>
      <c r="PKH239" s="1114"/>
      <c r="PKI239" s="1114"/>
      <c r="PKJ239" s="1114"/>
      <c r="PKK239" s="1114"/>
      <c r="PKL239" s="1114"/>
      <c r="PKM239" s="1114"/>
      <c r="PKN239" s="1114"/>
      <c r="PKO239" s="1114"/>
      <c r="PKP239" s="1114"/>
      <c r="PKQ239" s="1114"/>
      <c r="PKR239" s="1114"/>
      <c r="PKS239" s="1114"/>
      <c r="PKT239" s="1114"/>
      <c r="PKU239" s="1114"/>
      <c r="PKV239" s="1114"/>
      <c r="PKW239" s="1114"/>
      <c r="PKX239" s="1114"/>
      <c r="PKY239" s="1114"/>
      <c r="PKZ239" s="1114"/>
      <c r="PLA239" s="1114"/>
      <c r="PLB239" s="1114"/>
      <c r="PLC239" s="1114"/>
      <c r="PLD239" s="1114"/>
      <c r="PLE239" s="1114"/>
      <c r="PLF239" s="1114"/>
      <c r="PLG239" s="1114"/>
      <c r="PLH239" s="1114"/>
      <c r="PLI239" s="1114"/>
      <c r="PLJ239" s="1114"/>
      <c r="PLK239" s="1114"/>
      <c r="PLL239" s="1114"/>
      <c r="PLM239" s="1114"/>
      <c r="PLN239" s="1114"/>
      <c r="PLO239" s="1114"/>
      <c r="PLP239" s="1114"/>
      <c r="PLQ239" s="1114"/>
      <c r="PLR239" s="1114"/>
      <c r="PLS239" s="1114"/>
      <c r="PLT239" s="1114"/>
      <c r="PLU239" s="1114"/>
      <c r="PLV239" s="1114"/>
      <c r="PLW239" s="1114"/>
      <c r="PLX239" s="1114"/>
      <c r="PLY239" s="1114"/>
      <c r="PLZ239" s="1114"/>
      <c r="PMA239" s="1114"/>
      <c r="PMB239" s="1114"/>
      <c r="PMC239" s="1114"/>
      <c r="PMD239" s="1114"/>
      <c r="PME239" s="1114"/>
      <c r="PMF239" s="1114"/>
      <c r="PMG239" s="1114"/>
      <c r="PMH239" s="1114"/>
      <c r="PMI239" s="1114"/>
      <c r="PMJ239" s="1114"/>
      <c r="PMK239" s="1114"/>
      <c r="PML239" s="1114"/>
      <c r="PMM239" s="1114"/>
      <c r="PMN239" s="1114"/>
      <c r="PMO239" s="1114"/>
      <c r="PMP239" s="1114"/>
      <c r="PMQ239" s="1114"/>
      <c r="PMR239" s="1114"/>
      <c r="PMS239" s="1114"/>
      <c r="PMT239" s="1114"/>
      <c r="PMU239" s="1114"/>
      <c r="PMV239" s="1114"/>
      <c r="PMW239" s="1114"/>
      <c r="PMX239" s="1114"/>
      <c r="PMY239" s="1114"/>
      <c r="PMZ239" s="1114"/>
      <c r="PNA239" s="1114"/>
      <c r="PNB239" s="1114"/>
      <c r="PNC239" s="1114"/>
      <c r="PND239" s="1114"/>
      <c r="PNE239" s="1114"/>
      <c r="PNF239" s="1114"/>
      <c r="PNG239" s="1114"/>
      <c r="PNH239" s="1114"/>
      <c r="PNI239" s="1114"/>
      <c r="PNJ239" s="1114"/>
      <c r="PNK239" s="1114"/>
      <c r="PNL239" s="1114"/>
      <c r="PNM239" s="1114"/>
      <c r="PNN239" s="1114"/>
      <c r="PNO239" s="1114"/>
      <c r="PNP239" s="1114"/>
      <c r="PNQ239" s="1114"/>
      <c r="PNR239" s="1114"/>
      <c r="PNS239" s="1114"/>
      <c r="PNT239" s="1114"/>
      <c r="PNU239" s="1114"/>
      <c r="PNV239" s="1114"/>
      <c r="PNW239" s="1114"/>
      <c r="PNX239" s="1114"/>
      <c r="PNY239" s="1114"/>
      <c r="PNZ239" s="1114"/>
      <c r="POA239" s="1114"/>
      <c r="POB239" s="1114"/>
      <c r="POC239" s="1114"/>
      <c r="POD239" s="1114"/>
      <c r="POE239" s="1114"/>
      <c r="POF239" s="1114"/>
      <c r="POG239" s="1114"/>
      <c r="POH239" s="1114"/>
      <c r="POI239" s="1114"/>
      <c r="POJ239" s="1114"/>
      <c r="POK239" s="1114"/>
      <c r="POL239" s="1114"/>
      <c r="POM239" s="1114"/>
      <c r="PON239" s="1114"/>
      <c r="POO239" s="1114"/>
      <c r="POP239" s="1114"/>
      <c r="POQ239" s="1114"/>
      <c r="POR239" s="1114"/>
      <c r="POS239" s="1114"/>
      <c r="POT239" s="1114"/>
      <c r="POU239" s="1114"/>
      <c r="POV239" s="1114"/>
      <c r="POW239" s="1114"/>
      <c r="POX239" s="1114"/>
      <c r="POY239" s="1114"/>
      <c r="POZ239" s="1114"/>
      <c r="PPA239" s="1114"/>
      <c r="PPB239" s="1114"/>
      <c r="PPC239" s="1114"/>
      <c r="PPD239" s="1114"/>
      <c r="PPE239" s="1114"/>
      <c r="PPF239" s="1114"/>
      <c r="PPG239" s="1114"/>
      <c r="PPH239" s="1114"/>
      <c r="PPI239" s="1114"/>
      <c r="PPJ239" s="1114"/>
      <c r="PPK239" s="1114"/>
      <c r="PPL239" s="1114"/>
      <c r="PPM239" s="1114"/>
      <c r="PPN239" s="1114"/>
      <c r="PPO239" s="1114"/>
      <c r="PPP239" s="1114"/>
      <c r="PPQ239" s="1114"/>
      <c r="PPR239" s="1114"/>
      <c r="PPS239" s="1114"/>
      <c r="PPT239" s="1114"/>
      <c r="PPU239" s="1114"/>
      <c r="PPV239" s="1114"/>
      <c r="PPW239" s="1114"/>
      <c r="PPX239" s="1114"/>
      <c r="PPY239" s="1114"/>
      <c r="PPZ239" s="1114"/>
      <c r="PQA239" s="1114"/>
      <c r="PQB239" s="1114"/>
      <c r="PQC239" s="1114"/>
      <c r="PQD239" s="1114"/>
      <c r="PQE239" s="1114"/>
      <c r="PQF239" s="1114"/>
      <c r="PQG239" s="1114"/>
      <c r="PQH239" s="1114"/>
      <c r="PQI239" s="1114"/>
      <c r="PQJ239" s="1114"/>
      <c r="PQK239" s="1114"/>
      <c r="PQL239" s="1114"/>
      <c r="PQM239" s="1114"/>
      <c r="PQN239" s="1114"/>
      <c r="PQO239" s="1114"/>
      <c r="PQP239" s="1114"/>
      <c r="PQQ239" s="1114"/>
      <c r="PQR239" s="1114"/>
      <c r="PQS239" s="1114"/>
      <c r="PQT239" s="1114"/>
      <c r="PQU239" s="1114"/>
      <c r="PQV239" s="1114"/>
      <c r="PQW239" s="1114"/>
      <c r="PQX239" s="1114"/>
      <c r="PQY239" s="1114"/>
      <c r="PQZ239" s="1114"/>
      <c r="PRA239" s="1114"/>
      <c r="PRB239" s="1114"/>
      <c r="PRC239" s="1114"/>
      <c r="PRD239" s="1114"/>
      <c r="PRE239" s="1114"/>
      <c r="PRF239" s="1114"/>
      <c r="PRG239" s="1114"/>
      <c r="PRH239" s="1114"/>
      <c r="PRI239" s="1114"/>
      <c r="PRJ239" s="1114"/>
      <c r="PRK239" s="1114"/>
      <c r="PRL239" s="1114"/>
      <c r="PRM239" s="1114"/>
      <c r="PRN239" s="1114"/>
      <c r="PRO239" s="1114"/>
      <c r="PRP239" s="1114"/>
      <c r="PRQ239" s="1114"/>
      <c r="PRR239" s="1114"/>
      <c r="PRS239" s="1114"/>
      <c r="PRT239" s="1114"/>
      <c r="PRU239" s="1114"/>
      <c r="PRV239" s="1114"/>
      <c r="PRW239" s="1114"/>
      <c r="PRX239" s="1114"/>
      <c r="PRY239" s="1114"/>
      <c r="PRZ239" s="1114"/>
      <c r="PSA239" s="1114"/>
      <c r="PSB239" s="1114"/>
      <c r="PSC239" s="1114"/>
      <c r="PSD239" s="1114"/>
      <c r="PSE239" s="1114"/>
      <c r="PSF239" s="1114"/>
      <c r="PSG239" s="1114"/>
      <c r="PSH239" s="1114"/>
      <c r="PSI239" s="1114"/>
      <c r="PSJ239" s="1114"/>
      <c r="PSK239" s="1114"/>
      <c r="PSL239" s="1114"/>
      <c r="PSM239" s="1114"/>
      <c r="PSN239" s="1114"/>
      <c r="PSO239" s="1114"/>
      <c r="PSP239" s="1114"/>
      <c r="PSQ239" s="1114"/>
      <c r="PSR239" s="1114"/>
      <c r="PSS239" s="1114"/>
      <c r="PST239" s="1114"/>
      <c r="PSU239" s="1114"/>
      <c r="PSV239" s="1114"/>
      <c r="PSW239" s="1114"/>
      <c r="PSX239" s="1114"/>
      <c r="PSY239" s="1114"/>
      <c r="PSZ239" s="1114"/>
      <c r="PTA239" s="1114"/>
      <c r="PTB239" s="1114"/>
      <c r="PTC239" s="1114"/>
      <c r="PTD239" s="1114"/>
      <c r="PTE239" s="1114"/>
      <c r="PTF239" s="1114"/>
      <c r="PTG239" s="1114"/>
      <c r="PTH239" s="1114"/>
      <c r="PTI239" s="1114"/>
      <c r="PTJ239" s="1114"/>
      <c r="PTK239" s="1114"/>
      <c r="PTL239" s="1114"/>
      <c r="PTM239" s="1114"/>
      <c r="PTN239" s="1114"/>
      <c r="PTO239" s="1114"/>
      <c r="PTP239" s="1114"/>
      <c r="PTQ239" s="1114"/>
      <c r="PTR239" s="1114"/>
      <c r="PTS239" s="1114"/>
      <c r="PTT239" s="1114"/>
      <c r="PTU239" s="1114"/>
      <c r="PTV239" s="1114"/>
      <c r="PTW239" s="1114"/>
      <c r="PTX239" s="1114"/>
      <c r="PTY239" s="1114"/>
      <c r="PTZ239" s="1114"/>
      <c r="PUA239" s="1114"/>
      <c r="PUB239" s="1114"/>
      <c r="PUC239" s="1114"/>
      <c r="PUD239" s="1114"/>
      <c r="PUE239" s="1114"/>
      <c r="PUF239" s="1114"/>
      <c r="PUG239" s="1114"/>
      <c r="PUH239" s="1114"/>
      <c r="PUI239" s="1114"/>
      <c r="PUJ239" s="1114"/>
      <c r="PUK239" s="1114"/>
      <c r="PUL239" s="1114"/>
      <c r="PUM239" s="1114"/>
      <c r="PUN239" s="1114"/>
      <c r="PUO239" s="1114"/>
      <c r="PUP239" s="1114"/>
      <c r="PUQ239" s="1114"/>
      <c r="PUR239" s="1114"/>
      <c r="PUS239" s="1114"/>
      <c r="PUT239" s="1114"/>
      <c r="PUU239" s="1114"/>
      <c r="PUV239" s="1114"/>
      <c r="PUW239" s="1114"/>
      <c r="PUX239" s="1114"/>
      <c r="PUY239" s="1114"/>
      <c r="PUZ239" s="1114"/>
      <c r="PVA239" s="1114"/>
      <c r="PVB239" s="1114"/>
      <c r="PVC239" s="1114"/>
      <c r="PVD239" s="1114"/>
      <c r="PVE239" s="1114"/>
      <c r="PVF239" s="1114"/>
      <c r="PVG239" s="1114"/>
      <c r="PVH239" s="1114"/>
      <c r="PVI239" s="1114"/>
      <c r="PVJ239" s="1114"/>
      <c r="PVK239" s="1114"/>
      <c r="PVL239" s="1114"/>
      <c r="PVM239" s="1114"/>
      <c r="PVN239" s="1114"/>
      <c r="PVO239" s="1114"/>
      <c r="PVP239" s="1114"/>
      <c r="PVQ239" s="1114"/>
      <c r="PVR239" s="1114"/>
      <c r="PVS239" s="1114"/>
      <c r="PVT239" s="1114"/>
      <c r="PVU239" s="1114"/>
      <c r="PVV239" s="1114"/>
      <c r="PVW239" s="1114"/>
      <c r="PVX239" s="1114"/>
      <c r="PVY239" s="1114"/>
      <c r="PVZ239" s="1114"/>
      <c r="PWA239" s="1114"/>
      <c r="PWB239" s="1114"/>
      <c r="PWC239" s="1114"/>
      <c r="PWD239" s="1114"/>
      <c r="PWE239" s="1114"/>
      <c r="PWF239" s="1114"/>
      <c r="PWG239" s="1114"/>
      <c r="PWH239" s="1114"/>
      <c r="PWI239" s="1114"/>
      <c r="PWJ239" s="1114"/>
      <c r="PWK239" s="1114"/>
      <c r="PWL239" s="1114"/>
      <c r="PWM239" s="1114"/>
      <c r="PWN239" s="1114"/>
      <c r="PWO239" s="1114"/>
      <c r="PWP239" s="1114"/>
      <c r="PWQ239" s="1114"/>
      <c r="PWR239" s="1114"/>
      <c r="PWS239" s="1114"/>
      <c r="PWT239" s="1114"/>
      <c r="PWU239" s="1114"/>
      <c r="PWV239" s="1114"/>
      <c r="PWW239" s="1114"/>
      <c r="PWX239" s="1114"/>
      <c r="PWY239" s="1114"/>
      <c r="PWZ239" s="1114"/>
      <c r="PXA239" s="1114"/>
      <c r="PXB239" s="1114"/>
      <c r="PXC239" s="1114"/>
      <c r="PXD239" s="1114"/>
      <c r="PXE239" s="1114"/>
      <c r="PXF239" s="1114"/>
      <c r="PXG239" s="1114"/>
      <c r="PXH239" s="1114"/>
      <c r="PXI239" s="1114"/>
      <c r="PXJ239" s="1114"/>
      <c r="PXK239" s="1114"/>
      <c r="PXL239" s="1114"/>
      <c r="PXM239" s="1114"/>
      <c r="PXN239" s="1114"/>
      <c r="PXO239" s="1114"/>
      <c r="PXP239" s="1114"/>
      <c r="PXQ239" s="1114"/>
      <c r="PXR239" s="1114"/>
      <c r="PXS239" s="1114"/>
      <c r="PXT239" s="1114"/>
      <c r="PXU239" s="1114"/>
      <c r="PXV239" s="1114"/>
      <c r="PXW239" s="1114"/>
      <c r="PXX239" s="1114"/>
      <c r="PXY239" s="1114"/>
      <c r="PXZ239" s="1114"/>
      <c r="PYA239" s="1114"/>
      <c r="PYB239" s="1114"/>
      <c r="PYC239" s="1114"/>
      <c r="PYD239" s="1114"/>
      <c r="PYE239" s="1114"/>
      <c r="PYF239" s="1114"/>
      <c r="PYG239" s="1114"/>
      <c r="PYH239" s="1114"/>
      <c r="PYI239" s="1114"/>
      <c r="PYJ239" s="1114"/>
      <c r="PYK239" s="1114"/>
      <c r="PYL239" s="1114"/>
      <c r="PYM239" s="1114"/>
      <c r="PYN239" s="1114"/>
      <c r="PYO239" s="1114"/>
      <c r="PYP239" s="1114"/>
      <c r="PYQ239" s="1114"/>
      <c r="PYR239" s="1114"/>
      <c r="PYS239" s="1114"/>
      <c r="PYT239" s="1114"/>
      <c r="PYU239" s="1114"/>
      <c r="PYV239" s="1114"/>
      <c r="PYW239" s="1114"/>
      <c r="PYX239" s="1114"/>
      <c r="PYY239" s="1114"/>
      <c r="PYZ239" s="1114"/>
      <c r="PZA239" s="1114"/>
      <c r="PZB239" s="1114"/>
      <c r="PZC239" s="1114"/>
      <c r="PZD239" s="1114"/>
      <c r="PZE239" s="1114"/>
      <c r="PZF239" s="1114"/>
      <c r="PZG239" s="1114"/>
      <c r="PZH239" s="1114"/>
      <c r="PZI239" s="1114"/>
      <c r="PZJ239" s="1114"/>
      <c r="PZK239" s="1114"/>
      <c r="PZL239" s="1114"/>
      <c r="PZM239" s="1114"/>
      <c r="PZN239" s="1114"/>
      <c r="PZO239" s="1114"/>
      <c r="PZP239" s="1114"/>
      <c r="PZQ239" s="1114"/>
      <c r="PZR239" s="1114"/>
      <c r="PZS239" s="1114"/>
      <c r="PZT239" s="1114"/>
      <c r="PZU239" s="1114"/>
      <c r="PZV239" s="1114"/>
      <c r="PZW239" s="1114"/>
      <c r="PZX239" s="1114"/>
      <c r="PZY239" s="1114"/>
      <c r="PZZ239" s="1114"/>
      <c r="QAA239" s="1114"/>
      <c r="QAB239" s="1114"/>
      <c r="QAC239" s="1114"/>
      <c r="QAD239" s="1114"/>
      <c r="QAE239" s="1114"/>
      <c r="QAF239" s="1114"/>
      <c r="QAG239" s="1114"/>
      <c r="QAH239" s="1114"/>
      <c r="QAI239" s="1114"/>
      <c r="QAJ239" s="1114"/>
      <c r="QAK239" s="1114"/>
      <c r="QAL239" s="1114"/>
      <c r="QAM239" s="1114"/>
      <c r="QAN239" s="1114"/>
      <c r="QAO239" s="1114"/>
      <c r="QAP239" s="1114"/>
      <c r="QAQ239" s="1114"/>
      <c r="QAR239" s="1114"/>
      <c r="QAS239" s="1114"/>
      <c r="QAT239" s="1114"/>
      <c r="QAU239" s="1114"/>
      <c r="QAV239" s="1114"/>
      <c r="QAW239" s="1114"/>
      <c r="QAX239" s="1114"/>
      <c r="QAY239" s="1114"/>
      <c r="QAZ239" s="1114"/>
      <c r="QBA239" s="1114"/>
      <c r="QBB239" s="1114"/>
      <c r="QBC239" s="1114"/>
      <c r="QBD239" s="1114"/>
      <c r="QBE239" s="1114"/>
      <c r="QBF239" s="1114"/>
      <c r="QBG239" s="1114"/>
      <c r="QBH239" s="1114"/>
      <c r="QBI239" s="1114"/>
      <c r="QBJ239" s="1114"/>
      <c r="QBK239" s="1114"/>
      <c r="QBL239" s="1114"/>
      <c r="QBM239" s="1114"/>
      <c r="QBN239" s="1114"/>
      <c r="QBO239" s="1114"/>
      <c r="QBP239" s="1114"/>
      <c r="QBQ239" s="1114"/>
      <c r="QBR239" s="1114"/>
      <c r="QBS239" s="1114"/>
      <c r="QBT239" s="1114"/>
      <c r="QBU239" s="1114"/>
      <c r="QBV239" s="1114"/>
      <c r="QBW239" s="1114"/>
      <c r="QBX239" s="1114"/>
      <c r="QBY239" s="1114"/>
      <c r="QBZ239" s="1114"/>
      <c r="QCA239" s="1114"/>
      <c r="QCB239" s="1114"/>
      <c r="QCC239" s="1114"/>
      <c r="QCD239" s="1114"/>
      <c r="QCE239" s="1114"/>
      <c r="QCF239" s="1114"/>
      <c r="QCG239" s="1114"/>
      <c r="QCH239" s="1114"/>
      <c r="QCI239" s="1114"/>
      <c r="QCJ239" s="1114"/>
      <c r="QCK239" s="1114"/>
      <c r="QCL239" s="1114"/>
      <c r="QCM239" s="1114"/>
      <c r="QCN239" s="1114"/>
      <c r="QCO239" s="1114"/>
      <c r="QCP239" s="1114"/>
      <c r="QCQ239" s="1114"/>
      <c r="QCR239" s="1114"/>
      <c r="QCS239" s="1114"/>
      <c r="QCT239" s="1114"/>
      <c r="QCU239" s="1114"/>
      <c r="QCV239" s="1114"/>
      <c r="QCW239" s="1114"/>
      <c r="QCX239" s="1114"/>
      <c r="QCY239" s="1114"/>
      <c r="QCZ239" s="1114"/>
      <c r="QDA239" s="1114"/>
      <c r="QDB239" s="1114"/>
      <c r="QDC239" s="1114"/>
      <c r="QDD239" s="1114"/>
      <c r="QDE239" s="1114"/>
      <c r="QDF239" s="1114"/>
      <c r="QDG239" s="1114"/>
      <c r="QDH239" s="1114"/>
      <c r="QDI239" s="1114"/>
      <c r="QDJ239" s="1114"/>
      <c r="QDK239" s="1114"/>
      <c r="QDL239" s="1114"/>
      <c r="QDM239" s="1114"/>
      <c r="QDN239" s="1114"/>
      <c r="QDO239" s="1114"/>
      <c r="QDP239" s="1114"/>
      <c r="QDQ239" s="1114"/>
      <c r="QDR239" s="1114"/>
      <c r="QDS239" s="1114"/>
      <c r="QDT239" s="1114"/>
      <c r="QDU239" s="1114"/>
      <c r="QDV239" s="1114"/>
      <c r="QDW239" s="1114"/>
      <c r="QDX239" s="1114"/>
      <c r="QDY239" s="1114"/>
      <c r="QDZ239" s="1114"/>
      <c r="QEA239" s="1114"/>
      <c r="QEB239" s="1114"/>
      <c r="QEC239" s="1114"/>
      <c r="QED239" s="1114"/>
      <c r="QEE239" s="1114"/>
      <c r="QEF239" s="1114"/>
      <c r="QEG239" s="1114"/>
      <c r="QEH239" s="1114"/>
      <c r="QEI239" s="1114"/>
      <c r="QEJ239" s="1114"/>
      <c r="QEK239" s="1114"/>
      <c r="QEL239" s="1114"/>
      <c r="QEM239" s="1114"/>
      <c r="QEN239" s="1114"/>
      <c r="QEO239" s="1114"/>
      <c r="QEP239" s="1114"/>
      <c r="QEQ239" s="1114"/>
      <c r="QER239" s="1114"/>
      <c r="QES239" s="1114"/>
      <c r="QET239" s="1114"/>
      <c r="QEU239" s="1114"/>
      <c r="QEV239" s="1114"/>
      <c r="QEW239" s="1114"/>
      <c r="QEX239" s="1114"/>
      <c r="QEY239" s="1114"/>
      <c r="QEZ239" s="1114"/>
      <c r="QFA239" s="1114"/>
      <c r="QFB239" s="1114"/>
      <c r="QFC239" s="1114"/>
      <c r="QFD239" s="1114"/>
      <c r="QFE239" s="1114"/>
      <c r="QFF239" s="1114"/>
      <c r="QFG239" s="1114"/>
      <c r="QFH239" s="1114"/>
      <c r="QFI239" s="1114"/>
      <c r="QFJ239" s="1114"/>
      <c r="QFK239" s="1114"/>
      <c r="QFL239" s="1114"/>
      <c r="QFM239" s="1114"/>
      <c r="QFN239" s="1114"/>
      <c r="QFO239" s="1114"/>
      <c r="QFP239" s="1114"/>
      <c r="QFQ239" s="1114"/>
      <c r="QFR239" s="1114"/>
      <c r="QFS239" s="1114"/>
      <c r="QFT239" s="1114"/>
      <c r="QFU239" s="1114"/>
      <c r="QFV239" s="1114"/>
      <c r="QFW239" s="1114"/>
      <c r="QFX239" s="1114"/>
      <c r="QFY239" s="1114"/>
      <c r="QFZ239" s="1114"/>
      <c r="QGA239" s="1114"/>
      <c r="QGB239" s="1114"/>
      <c r="QGC239" s="1114"/>
      <c r="QGD239" s="1114"/>
      <c r="QGE239" s="1114"/>
      <c r="QGF239" s="1114"/>
      <c r="QGG239" s="1114"/>
      <c r="QGH239" s="1114"/>
      <c r="QGI239" s="1114"/>
      <c r="QGJ239" s="1114"/>
      <c r="QGK239" s="1114"/>
      <c r="QGL239" s="1114"/>
      <c r="QGM239" s="1114"/>
      <c r="QGN239" s="1114"/>
      <c r="QGO239" s="1114"/>
      <c r="QGP239" s="1114"/>
      <c r="QGQ239" s="1114"/>
      <c r="QGR239" s="1114"/>
      <c r="QGS239" s="1114"/>
      <c r="QGT239" s="1114"/>
      <c r="QGU239" s="1114"/>
      <c r="QGV239" s="1114"/>
      <c r="QGW239" s="1114"/>
      <c r="QGX239" s="1114"/>
      <c r="QGY239" s="1114"/>
      <c r="QGZ239" s="1114"/>
      <c r="QHA239" s="1114"/>
      <c r="QHB239" s="1114"/>
      <c r="QHC239" s="1114"/>
      <c r="QHD239" s="1114"/>
      <c r="QHE239" s="1114"/>
      <c r="QHF239" s="1114"/>
      <c r="QHG239" s="1114"/>
      <c r="QHH239" s="1114"/>
      <c r="QHI239" s="1114"/>
      <c r="QHJ239" s="1114"/>
      <c r="QHK239" s="1114"/>
      <c r="QHL239" s="1114"/>
      <c r="QHM239" s="1114"/>
      <c r="QHN239" s="1114"/>
      <c r="QHO239" s="1114"/>
      <c r="QHP239" s="1114"/>
      <c r="QHQ239" s="1114"/>
      <c r="QHR239" s="1114"/>
      <c r="QHS239" s="1114"/>
      <c r="QHT239" s="1114"/>
      <c r="QHU239" s="1114"/>
      <c r="QHV239" s="1114"/>
      <c r="QHW239" s="1114"/>
      <c r="QHX239" s="1114"/>
      <c r="QHY239" s="1114"/>
      <c r="QHZ239" s="1114"/>
      <c r="QIA239" s="1114"/>
      <c r="QIB239" s="1114"/>
      <c r="QIC239" s="1114"/>
      <c r="QID239" s="1114"/>
      <c r="QIE239" s="1114"/>
      <c r="QIF239" s="1114"/>
      <c r="QIG239" s="1114"/>
      <c r="QIH239" s="1114"/>
      <c r="QII239" s="1114"/>
      <c r="QIJ239" s="1114"/>
      <c r="QIK239" s="1114"/>
      <c r="QIL239" s="1114"/>
      <c r="QIM239" s="1114"/>
      <c r="QIN239" s="1114"/>
      <c r="QIO239" s="1114"/>
      <c r="QIP239" s="1114"/>
      <c r="QIQ239" s="1114"/>
      <c r="QIR239" s="1114"/>
      <c r="QIS239" s="1114"/>
      <c r="QIT239" s="1114"/>
      <c r="QIU239" s="1114"/>
      <c r="QIV239" s="1114"/>
      <c r="QIW239" s="1114"/>
      <c r="QIX239" s="1114"/>
      <c r="QIY239" s="1114"/>
      <c r="QIZ239" s="1114"/>
      <c r="QJA239" s="1114"/>
      <c r="QJB239" s="1114"/>
      <c r="QJC239" s="1114"/>
      <c r="QJD239" s="1114"/>
      <c r="QJE239" s="1114"/>
      <c r="QJF239" s="1114"/>
      <c r="QJG239" s="1114"/>
      <c r="QJH239" s="1114"/>
      <c r="QJI239" s="1114"/>
      <c r="QJJ239" s="1114"/>
      <c r="QJK239" s="1114"/>
      <c r="QJL239" s="1114"/>
      <c r="QJM239" s="1114"/>
      <c r="QJN239" s="1114"/>
      <c r="QJO239" s="1114"/>
      <c r="QJP239" s="1114"/>
      <c r="QJQ239" s="1114"/>
      <c r="QJR239" s="1114"/>
      <c r="QJS239" s="1114"/>
      <c r="QJT239" s="1114"/>
      <c r="QJU239" s="1114"/>
      <c r="QJV239" s="1114"/>
      <c r="QJW239" s="1114"/>
      <c r="QJX239" s="1114"/>
      <c r="QJY239" s="1114"/>
      <c r="QJZ239" s="1114"/>
      <c r="QKA239" s="1114"/>
      <c r="QKB239" s="1114"/>
      <c r="QKC239" s="1114"/>
      <c r="QKD239" s="1114"/>
      <c r="QKE239" s="1114"/>
      <c r="QKF239" s="1114"/>
      <c r="QKG239" s="1114"/>
      <c r="QKH239" s="1114"/>
      <c r="QKI239" s="1114"/>
      <c r="QKJ239" s="1114"/>
      <c r="QKK239" s="1114"/>
      <c r="QKL239" s="1114"/>
      <c r="QKM239" s="1114"/>
      <c r="QKN239" s="1114"/>
      <c r="QKO239" s="1114"/>
      <c r="QKP239" s="1114"/>
      <c r="QKQ239" s="1114"/>
      <c r="QKR239" s="1114"/>
      <c r="QKS239" s="1114"/>
      <c r="QKT239" s="1114"/>
      <c r="QKU239" s="1114"/>
      <c r="QKV239" s="1114"/>
      <c r="QKW239" s="1114"/>
      <c r="QKX239" s="1114"/>
      <c r="QKY239" s="1114"/>
      <c r="QKZ239" s="1114"/>
      <c r="QLA239" s="1114"/>
      <c r="QLB239" s="1114"/>
      <c r="QLC239" s="1114"/>
      <c r="QLD239" s="1114"/>
      <c r="QLE239" s="1114"/>
      <c r="QLF239" s="1114"/>
      <c r="QLG239" s="1114"/>
      <c r="QLH239" s="1114"/>
      <c r="QLI239" s="1114"/>
      <c r="QLJ239" s="1114"/>
      <c r="QLK239" s="1114"/>
      <c r="QLL239" s="1114"/>
      <c r="QLM239" s="1114"/>
      <c r="QLN239" s="1114"/>
      <c r="QLO239" s="1114"/>
      <c r="QLP239" s="1114"/>
      <c r="QLQ239" s="1114"/>
      <c r="QLR239" s="1114"/>
      <c r="QLS239" s="1114"/>
      <c r="QLT239" s="1114"/>
      <c r="QLU239" s="1114"/>
      <c r="QLV239" s="1114"/>
      <c r="QLW239" s="1114"/>
      <c r="QLX239" s="1114"/>
      <c r="QLY239" s="1114"/>
      <c r="QLZ239" s="1114"/>
      <c r="QMA239" s="1114"/>
      <c r="QMB239" s="1114"/>
      <c r="QMC239" s="1114"/>
      <c r="QMD239" s="1114"/>
      <c r="QME239" s="1114"/>
      <c r="QMF239" s="1114"/>
      <c r="QMG239" s="1114"/>
      <c r="QMH239" s="1114"/>
      <c r="QMI239" s="1114"/>
      <c r="QMJ239" s="1114"/>
      <c r="QMK239" s="1114"/>
      <c r="QML239" s="1114"/>
      <c r="QMM239" s="1114"/>
      <c r="QMN239" s="1114"/>
      <c r="QMO239" s="1114"/>
      <c r="QMP239" s="1114"/>
      <c r="QMQ239" s="1114"/>
      <c r="QMR239" s="1114"/>
      <c r="QMS239" s="1114"/>
      <c r="QMT239" s="1114"/>
      <c r="QMU239" s="1114"/>
      <c r="QMV239" s="1114"/>
      <c r="QMW239" s="1114"/>
      <c r="QMX239" s="1114"/>
      <c r="QMY239" s="1114"/>
      <c r="QMZ239" s="1114"/>
      <c r="QNA239" s="1114"/>
      <c r="QNB239" s="1114"/>
      <c r="QNC239" s="1114"/>
      <c r="QND239" s="1114"/>
      <c r="QNE239" s="1114"/>
      <c r="QNF239" s="1114"/>
      <c r="QNG239" s="1114"/>
      <c r="QNH239" s="1114"/>
      <c r="QNI239" s="1114"/>
      <c r="QNJ239" s="1114"/>
      <c r="QNK239" s="1114"/>
      <c r="QNL239" s="1114"/>
      <c r="QNM239" s="1114"/>
      <c r="QNN239" s="1114"/>
      <c r="QNO239" s="1114"/>
      <c r="QNP239" s="1114"/>
      <c r="QNQ239" s="1114"/>
      <c r="QNR239" s="1114"/>
      <c r="QNS239" s="1114"/>
      <c r="QNT239" s="1114"/>
      <c r="QNU239" s="1114"/>
      <c r="QNV239" s="1114"/>
      <c r="QNW239" s="1114"/>
      <c r="QNX239" s="1114"/>
      <c r="QNY239" s="1114"/>
      <c r="QNZ239" s="1114"/>
      <c r="QOA239" s="1114"/>
      <c r="QOB239" s="1114"/>
      <c r="QOC239" s="1114"/>
      <c r="QOD239" s="1114"/>
      <c r="QOE239" s="1114"/>
      <c r="QOF239" s="1114"/>
      <c r="QOG239" s="1114"/>
      <c r="QOH239" s="1114"/>
      <c r="QOI239" s="1114"/>
      <c r="QOJ239" s="1114"/>
      <c r="QOK239" s="1114"/>
      <c r="QOL239" s="1114"/>
      <c r="QOM239" s="1114"/>
      <c r="QON239" s="1114"/>
      <c r="QOO239" s="1114"/>
      <c r="QOP239" s="1114"/>
      <c r="QOQ239" s="1114"/>
      <c r="QOR239" s="1114"/>
      <c r="QOS239" s="1114"/>
      <c r="QOT239" s="1114"/>
      <c r="QOU239" s="1114"/>
      <c r="QOV239" s="1114"/>
      <c r="QOW239" s="1114"/>
      <c r="QOX239" s="1114"/>
      <c r="QOY239" s="1114"/>
      <c r="QOZ239" s="1114"/>
      <c r="QPA239" s="1114"/>
      <c r="QPB239" s="1114"/>
      <c r="QPC239" s="1114"/>
      <c r="QPD239" s="1114"/>
      <c r="QPE239" s="1114"/>
      <c r="QPF239" s="1114"/>
      <c r="QPG239" s="1114"/>
      <c r="QPH239" s="1114"/>
      <c r="QPI239" s="1114"/>
      <c r="QPJ239" s="1114"/>
      <c r="QPK239" s="1114"/>
      <c r="QPL239" s="1114"/>
      <c r="QPM239" s="1114"/>
      <c r="QPN239" s="1114"/>
      <c r="QPO239" s="1114"/>
      <c r="QPP239" s="1114"/>
      <c r="QPQ239" s="1114"/>
      <c r="QPR239" s="1114"/>
      <c r="QPS239" s="1114"/>
      <c r="QPT239" s="1114"/>
      <c r="QPU239" s="1114"/>
      <c r="QPV239" s="1114"/>
      <c r="QPW239" s="1114"/>
      <c r="QPX239" s="1114"/>
      <c r="QPY239" s="1114"/>
      <c r="QPZ239" s="1114"/>
      <c r="QQA239" s="1114"/>
      <c r="QQB239" s="1114"/>
      <c r="QQC239" s="1114"/>
      <c r="QQD239" s="1114"/>
      <c r="QQE239" s="1114"/>
      <c r="QQF239" s="1114"/>
      <c r="QQG239" s="1114"/>
      <c r="QQH239" s="1114"/>
      <c r="QQI239" s="1114"/>
      <c r="QQJ239" s="1114"/>
      <c r="QQK239" s="1114"/>
      <c r="QQL239" s="1114"/>
      <c r="QQM239" s="1114"/>
      <c r="QQN239" s="1114"/>
      <c r="QQO239" s="1114"/>
      <c r="QQP239" s="1114"/>
      <c r="QQQ239" s="1114"/>
      <c r="QQR239" s="1114"/>
      <c r="QQS239" s="1114"/>
      <c r="QQT239" s="1114"/>
      <c r="QQU239" s="1114"/>
      <c r="QQV239" s="1114"/>
      <c r="QQW239" s="1114"/>
      <c r="QQX239" s="1114"/>
      <c r="QQY239" s="1114"/>
      <c r="QQZ239" s="1114"/>
      <c r="QRA239" s="1114"/>
      <c r="QRB239" s="1114"/>
      <c r="QRC239" s="1114"/>
      <c r="QRD239" s="1114"/>
      <c r="QRE239" s="1114"/>
      <c r="QRF239" s="1114"/>
      <c r="QRG239" s="1114"/>
      <c r="QRH239" s="1114"/>
      <c r="QRI239" s="1114"/>
      <c r="QRJ239" s="1114"/>
      <c r="QRK239" s="1114"/>
      <c r="QRL239" s="1114"/>
      <c r="QRM239" s="1114"/>
      <c r="QRN239" s="1114"/>
      <c r="QRO239" s="1114"/>
      <c r="QRP239" s="1114"/>
      <c r="QRQ239" s="1114"/>
      <c r="QRR239" s="1114"/>
      <c r="QRS239" s="1114"/>
      <c r="QRT239" s="1114"/>
      <c r="QRU239" s="1114"/>
      <c r="QRV239" s="1114"/>
      <c r="QRW239" s="1114"/>
      <c r="QRX239" s="1114"/>
      <c r="QRY239" s="1114"/>
      <c r="QRZ239" s="1114"/>
      <c r="QSA239" s="1114"/>
      <c r="QSB239" s="1114"/>
      <c r="QSC239" s="1114"/>
      <c r="QSD239" s="1114"/>
      <c r="QSE239" s="1114"/>
      <c r="QSF239" s="1114"/>
      <c r="QSG239" s="1114"/>
      <c r="QSH239" s="1114"/>
      <c r="QSI239" s="1114"/>
      <c r="QSJ239" s="1114"/>
      <c r="QSK239" s="1114"/>
      <c r="QSL239" s="1114"/>
      <c r="QSM239" s="1114"/>
      <c r="QSN239" s="1114"/>
      <c r="QSO239" s="1114"/>
      <c r="QSP239" s="1114"/>
      <c r="QSQ239" s="1114"/>
      <c r="QSR239" s="1114"/>
      <c r="QSS239" s="1114"/>
      <c r="QST239" s="1114"/>
      <c r="QSU239" s="1114"/>
      <c r="QSV239" s="1114"/>
      <c r="QSW239" s="1114"/>
      <c r="QSX239" s="1114"/>
      <c r="QSY239" s="1114"/>
      <c r="QSZ239" s="1114"/>
      <c r="QTA239" s="1114"/>
      <c r="QTB239" s="1114"/>
      <c r="QTC239" s="1114"/>
      <c r="QTD239" s="1114"/>
      <c r="QTE239" s="1114"/>
      <c r="QTF239" s="1114"/>
      <c r="QTG239" s="1114"/>
      <c r="QTH239" s="1114"/>
      <c r="QTI239" s="1114"/>
      <c r="QTJ239" s="1114"/>
      <c r="QTK239" s="1114"/>
      <c r="QTL239" s="1114"/>
      <c r="QTM239" s="1114"/>
      <c r="QTN239" s="1114"/>
      <c r="QTO239" s="1114"/>
      <c r="QTP239" s="1114"/>
      <c r="QTQ239" s="1114"/>
      <c r="QTR239" s="1114"/>
      <c r="QTS239" s="1114"/>
      <c r="QTT239" s="1114"/>
      <c r="QTU239" s="1114"/>
      <c r="QTV239" s="1114"/>
      <c r="QTW239" s="1114"/>
      <c r="QTX239" s="1114"/>
      <c r="QTY239" s="1114"/>
      <c r="QTZ239" s="1114"/>
      <c r="QUA239" s="1114"/>
      <c r="QUB239" s="1114"/>
      <c r="QUC239" s="1114"/>
      <c r="QUD239" s="1114"/>
      <c r="QUE239" s="1114"/>
      <c r="QUF239" s="1114"/>
      <c r="QUG239" s="1114"/>
      <c r="QUH239" s="1114"/>
      <c r="QUI239" s="1114"/>
      <c r="QUJ239" s="1114"/>
      <c r="QUK239" s="1114"/>
      <c r="QUL239" s="1114"/>
      <c r="QUM239" s="1114"/>
      <c r="QUN239" s="1114"/>
      <c r="QUO239" s="1114"/>
      <c r="QUP239" s="1114"/>
      <c r="QUQ239" s="1114"/>
      <c r="QUR239" s="1114"/>
      <c r="QUS239" s="1114"/>
      <c r="QUT239" s="1114"/>
      <c r="QUU239" s="1114"/>
      <c r="QUV239" s="1114"/>
      <c r="QUW239" s="1114"/>
      <c r="QUX239" s="1114"/>
      <c r="QUY239" s="1114"/>
      <c r="QUZ239" s="1114"/>
      <c r="QVA239" s="1114"/>
      <c r="QVB239" s="1114"/>
      <c r="QVC239" s="1114"/>
      <c r="QVD239" s="1114"/>
      <c r="QVE239" s="1114"/>
      <c r="QVF239" s="1114"/>
      <c r="QVG239" s="1114"/>
      <c r="QVH239" s="1114"/>
      <c r="QVI239" s="1114"/>
      <c r="QVJ239" s="1114"/>
      <c r="QVK239" s="1114"/>
      <c r="QVL239" s="1114"/>
      <c r="QVM239" s="1114"/>
      <c r="QVN239" s="1114"/>
      <c r="QVO239" s="1114"/>
      <c r="QVP239" s="1114"/>
      <c r="QVQ239" s="1114"/>
      <c r="QVR239" s="1114"/>
      <c r="QVS239" s="1114"/>
      <c r="QVT239" s="1114"/>
      <c r="QVU239" s="1114"/>
      <c r="QVV239" s="1114"/>
      <c r="QVW239" s="1114"/>
      <c r="QVX239" s="1114"/>
      <c r="QVY239" s="1114"/>
      <c r="QVZ239" s="1114"/>
      <c r="QWA239" s="1114"/>
      <c r="QWB239" s="1114"/>
      <c r="QWC239" s="1114"/>
      <c r="QWD239" s="1114"/>
      <c r="QWE239" s="1114"/>
      <c r="QWF239" s="1114"/>
      <c r="QWG239" s="1114"/>
      <c r="QWH239" s="1114"/>
      <c r="QWI239" s="1114"/>
      <c r="QWJ239" s="1114"/>
      <c r="QWK239" s="1114"/>
      <c r="QWL239" s="1114"/>
      <c r="QWM239" s="1114"/>
      <c r="QWN239" s="1114"/>
      <c r="QWO239" s="1114"/>
      <c r="QWP239" s="1114"/>
      <c r="QWQ239" s="1114"/>
      <c r="QWR239" s="1114"/>
      <c r="QWS239" s="1114"/>
      <c r="QWT239" s="1114"/>
      <c r="QWU239" s="1114"/>
      <c r="QWV239" s="1114"/>
      <c r="QWW239" s="1114"/>
      <c r="QWX239" s="1114"/>
      <c r="QWY239" s="1114"/>
      <c r="QWZ239" s="1114"/>
      <c r="QXA239" s="1114"/>
      <c r="QXB239" s="1114"/>
      <c r="QXC239" s="1114"/>
      <c r="QXD239" s="1114"/>
      <c r="QXE239" s="1114"/>
      <c r="QXF239" s="1114"/>
      <c r="QXG239" s="1114"/>
      <c r="QXH239" s="1114"/>
      <c r="QXI239" s="1114"/>
      <c r="QXJ239" s="1114"/>
      <c r="QXK239" s="1114"/>
      <c r="QXL239" s="1114"/>
      <c r="QXM239" s="1114"/>
      <c r="QXN239" s="1114"/>
      <c r="QXO239" s="1114"/>
      <c r="QXP239" s="1114"/>
      <c r="QXQ239" s="1114"/>
      <c r="QXR239" s="1114"/>
      <c r="QXS239" s="1114"/>
      <c r="QXT239" s="1114"/>
      <c r="QXU239" s="1114"/>
      <c r="QXV239" s="1114"/>
      <c r="QXW239" s="1114"/>
      <c r="QXX239" s="1114"/>
      <c r="QXY239" s="1114"/>
      <c r="QXZ239" s="1114"/>
      <c r="QYA239" s="1114"/>
      <c r="QYB239" s="1114"/>
      <c r="QYC239" s="1114"/>
      <c r="QYD239" s="1114"/>
      <c r="QYE239" s="1114"/>
      <c r="QYF239" s="1114"/>
      <c r="QYG239" s="1114"/>
      <c r="QYH239" s="1114"/>
      <c r="QYI239" s="1114"/>
      <c r="QYJ239" s="1114"/>
      <c r="QYK239" s="1114"/>
      <c r="QYL239" s="1114"/>
      <c r="QYM239" s="1114"/>
      <c r="QYN239" s="1114"/>
      <c r="QYO239" s="1114"/>
      <c r="QYP239" s="1114"/>
      <c r="QYQ239" s="1114"/>
      <c r="QYR239" s="1114"/>
      <c r="QYS239" s="1114"/>
      <c r="QYT239" s="1114"/>
      <c r="QYU239" s="1114"/>
      <c r="QYV239" s="1114"/>
      <c r="QYW239" s="1114"/>
      <c r="QYX239" s="1114"/>
      <c r="QYY239" s="1114"/>
      <c r="QYZ239" s="1114"/>
      <c r="QZA239" s="1114"/>
      <c r="QZB239" s="1114"/>
      <c r="QZC239" s="1114"/>
      <c r="QZD239" s="1114"/>
      <c r="QZE239" s="1114"/>
      <c r="QZF239" s="1114"/>
      <c r="QZG239" s="1114"/>
      <c r="QZH239" s="1114"/>
      <c r="QZI239" s="1114"/>
      <c r="QZJ239" s="1114"/>
      <c r="QZK239" s="1114"/>
      <c r="QZL239" s="1114"/>
      <c r="QZM239" s="1114"/>
      <c r="QZN239" s="1114"/>
      <c r="QZO239" s="1114"/>
      <c r="QZP239" s="1114"/>
      <c r="QZQ239" s="1114"/>
      <c r="QZR239" s="1114"/>
      <c r="QZS239" s="1114"/>
      <c r="QZT239" s="1114"/>
      <c r="QZU239" s="1114"/>
      <c r="QZV239" s="1114"/>
      <c r="QZW239" s="1114"/>
      <c r="QZX239" s="1114"/>
      <c r="QZY239" s="1114"/>
      <c r="QZZ239" s="1114"/>
      <c r="RAA239" s="1114"/>
      <c r="RAB239" s="1114"/>
      <c r="RAC239" s="1114"/>
      <c r="RAD239" s="1114"/>
      <c r="RAE239" s="1114"/>
      <c r="RAF239" s="1114"/>
      <c r="RAG239" s="1114"/>
      <c r="RAH239" s="1114"/>
      <c r="RAI239" s="1114"/>
      <c r="RAJ239" s="1114"/>
      <c r="RAK239" s="1114"/>
      <c r="RAL239" s="1114"/>
      <c r="RAM239" s="1114"/>
      <c r="RAN239" s="1114"/>
      <c r="RAO239" s="1114"/>
      <c r="RAP239" s="1114"/>
      <c r="RAQ239" s="1114"/>
      <c r="RAR239" s="1114"/>
      <c r="RAS239" s="1114"/>
      <c r="RAT239" s="1114"/>
      <c r="RAU239" s="1114"/>
      <c r="RAV239" s="1114"/>
      <c r="RAW239" s="1114"/>
      <c r="RAX239" s="1114"/>
      <c r="RAY239" s="1114"/>
      <c r="RAZ239" s="1114"/>
      <c r="RBA239" s="1114"/>
      <c r="RBB239" s="1114"/>
      <c r="RBC239" s="1114"/>
      <c r="RBD239" s="1114"/>
      <c r="RBE239" s="1114"/>
      <c r="RBF239" s="1114"/>
      <c r="RBG239" s="1114"/>
      <c r="RBH239" s="1114"/>
      <c r="RBI239" s="1114"/>
      <c r="RBJ239" s="1114"/>
      <c r="RBK239" s="1114"/>
      <c r="RBL239" s="1114"/>
      <c r="RBM239" s="1114"/>
      <c r="RBN239" s="1114"/>
      <c r="RBO239" s="1114"/>
      <c r="RBP239" s="1114"/>
      <c r="RBQ239" s="1114"/>
      <c r="RBR239" s="1114"/>
      <c r="RBS239" s="1114"/>
      <c r="RBT239" s="1114"/>
      <c r="RBU239" s="1114"/>
      <c r="RBV239" s="1114"/>
      <c r="RBW239" s="1114"/>
      <c r="RBX239" s="1114"/>
      <c r="RBY239" s="1114"/>
      <c r="RBZ239" s="1114"/>
      <c r="RCA239" s="1114"/>
      <c r="RCB239" s="1114"/>
      <c r="RCC239" s="1114"/>
      <c r="RCD239" s="1114"/>
      <c r="RCE239" s="1114"/>
      <c r="RCF239" s="1114"/>
      <c r="RCG239" s="1114"/>
      <c r="RCH239" s="1114"/>
      <c r="RCI239" s="1114"/>
      <c r="RCJ239" s="1114"/>
      <c r="RCK239" s="1114"/>
      <c r="RCL239" s="1114"/>
      <c r="RCM239" s="1114"/>
      <c r="RCN239" s="1114"/>
      <c r="RCO239" s="1114"/>
      <c r="RCP239" s="1114"/>
      <c r="RCQ239" s="1114"/>
      <c r="RCR239" s="1114"/>
      <c r="RCS239" s="1114"/>
      <c r="RCT239" s="1114"/>
      <c r="RCU239" s="1114"/>
      <c r="RCV239" s="1114"/>
      <c r="RCW239" s="1114"/>
      <c r="RCX239" s="1114"/>
      <c r="RCY239" s="1114"/>
      <c r="RCZ239" s="1114"/>
      <c r="RDA239" s="1114"/>
      <c r="RDB239" s="1114"/>
      <c r="RDC239" s="1114"/>
      <c r="RDD239" s="1114"/>
      <c r="RDE239" s="1114"/>
      <c r="RDF239" s="1114"/>
      <c r="RDG239" s="1114"/>
      <c r="RDH239" s="1114"/>
      <c r="RDI239" s="1114"/>
      <c r="RDJ239" s="1114"/>
      <c r="RDK239" s="1114"/>
      <c r="RDL239" s="1114"/>
      <c r="RDM239" s="1114"/>
      <c r="RDN239" s="1114"/>
      <c r="RDO239" s="1114"/>
      <c r="RDP239" s="1114"/>
      <c r="RDQ239" s="1114"/>
      <c r="RDR239" s="1114"/>
      <c r="RDS239" s="1114"/>
      <c r="RDT239" s="1114"/>
      <c r="RDU239" s="1114"/>
      <c r="RDV239" s="1114"/>
      <c r="RDW239" s="1114"/>
      <c r="RDX239" s="1114"/>
      <c r="RDY239" s="1114"/>
      <c r="RDZ239" s="1114"/>
      <c r="REA239" s="1114"/>
      <c r="REB239" s="1114"/>
      <c r="REC239" s="1114"/>
      <c r="RED239" s="1114"/>
      <c r="REE239" s="1114"/>
      <c r="REF239" s="1114"/>
      <c r="REG239" s="1114"/>
      <c r="REH239" s="1114"/>
      <c r="REI239" s="1114"/>
      <c r="REJ239" s="1114"/>
      <c r="REK239" s="1114"/>
      <c r="REL239" s="1114"/>
      <c r="REM239" s="1114"/>
      <c r="REN239" s="1114"/>
      <c r="REO239" s="1114"/>
      <c r="REP239" s="1114"/>
      <c r="REQ239" s="1114"/>
      <c r="RER239" s="1114"/>
      <c r="RES239" s="1114"/>
      <c r="RET239" s="1114"/>
      <c r="REU239" s="1114"/>
      <c r="REV239" s="1114"/>
      <c r="REW239" s="1114"/>
      <c r="REX239" s="1114"/>
      <c r="REY239" s="1114"/>
      <c r="REZ239" s="1114"/>
      <c r="RFA239" s="1114"/>
      <c r="RFB239" s="1114"/>
      <c r="RFC239" s="1114"/>
      <c r="RFD239" s="1114"/>
      <c r="RFE239" s="1114"/>
      <c r="RFF239" s="1114"/>
      <c r="RFG239" s="1114"/>
      <c r="RFH239" s="1114"/>
      <c r="RFI239" s="1114"/>
      <c r="RFJ239" s="1114"/>
      <c r="RFK239" s="1114"/>
      <c r="RFL239" s="1114"/>
      <c r="RFM239" s="1114"/>
      <c r="RFN239" s="1114"/>
      <c r="RFO239" s="1114"/>
      <c r="RFP239" s="1114"/>
      <c r="RFQ239" s="1114"/>
      <c r="RFR239" s="1114"/>
      <c r="RFS239" s="1114"/>
      <c r="RFT239" s="1114"/>
      <c r="RFU239" s="1114"/>
      <c r="RFV239" s="1114"/>
      <c r="RFW239" s="1114"/>
      <c r="RFX239" s="1114"/>
      <c r="RFY239" s="1114"/>
      <c r="RFZ239" s="1114"/>
      <c r="RGA239" s="1114"/>
      <c r="RGB239" s="1114"/>
      <c r="RGC239" s="1114"/>
      <c r="RGD239" s="1114"/>
      <c r="RGE239" s="1114"/>
      <c r="RGF239" s="1114"/>
      <c r="RGG239" s="1114"/>
      <c r="RGH239" s="1114"/>
      <c r="RGI239" s="1114"/>
      <c r="RGJ239" s="1114"/>
      <c r="RGK239" s="1114"/>
      <c r="RGL239" s="1114"/>
      <c r="RGM239" s="1114"/>
      <c r="RGN239" s="1114"/>
      <c r="RGO239" s="1114"/>
      <c r="RGP239" s="1114"/>
      <c r="RGQ239" s="1114"/>
      <c r="RGR239" s="1114"/>
      <c r="RGS239" s="1114"/>
      <c r="RGT239" s="1114"/>
      <c r="RGU239" s="1114"/>
      <c r="RGV239" s="1114"/>
      <c r="RGW239" s="1114"/>
      <c r="RGX239" s="1114"/>
      <c r="RGY239" s="1114"/>
      <c r="RGZ239" s="1114"/>
      <c r="RHA239" s="1114"/>
      <c r="RHB239" s="1114"/>
      <c r="RHC239" s="1114"/>
      <c r="RHD239" s="1114"/>
      <c r="RHE239" s="1114"/>
      <c r="RHF239" s="1114"/>
      <c r="RHG239" s="1114"/>
      <c r="RHH239" s="1114"/>
      <c r="RHI239" s="1114"/>
      <c r="RHJ239" s="1114"/>
      <c r="RHK239" s="1114"/>
      <c r="RHL239" s="1114"/>
      <c r="RHM239" s="1114"/>
      <c r="RHN239" s="1114"/>
      <c r="RHO239" s="1114"/>
      <c r="RHP239" s="1114"/>
      <c r="RHQ239" s="1114"/>
      <c r="RHR239" s="1114"/>
      <c r="RHS239" s="1114"/>
      <c r="RHT239" s="1114"/>
      <c r="RHU239" s="1114"/>
      <c r="RHV239" s="1114"/>
      <c r="RHW239" s="1114"/>
      <c r="RHX239" s="1114"/>
      <c r="RHY239" s="1114"/>
      <c r="RHZ239" s="1114"/>
      <c r="RIA239" s="1114"/>
      <c r="RIB239" s="1114"/>
      <c r="RIC239" s="1114"/>
      <c r="RID239" s="1114"/>
      <c r="RIE239" s="1114"/>
      <c r="RIF239" s="1114"/>
      <c r="RIG239" s="1114"/>
      <c r="RIH239" s="1114"/>
      <c r="RII239" s="1114"/>
      <c r="RIJ239" s="1114"/>
      <c r="RIK239" s="1114"/>
      <c r="RIL239" s="1114"/>
      <c r="RIM239" s="1114"/>
      <c r="RIN239" s="1114"/>
      <c r="RIO239" s="1114"/>
      <c r="RIP239" s="1114"/>
      <c r="RIQ239" s="1114"/>
      <c r="RIR239" s="1114"/>
      <c r="RIS239" s="1114"/>
      <c r="RIT239" s="1114"/>
      <c r="RIU239" s="1114"/>
      <c r="RIV239" s="1114"/>
      <c r="RIW239" s="1114"/>
      <c r="RIX239" s="1114"/>
      <c r="RIY239" s="1114"/>
      <c r="RIZ239" s="1114"/>
      <c r="RJA239" s="1114"/>
      <c r="RJB239" s="1114"/>
      <c r="RJC239" s="1114"/>
      <c r="RJD239" s="1114"/>
      <c r="RJE239" s="1114"/>
      <c r="RJF239" s="1114"/>
      <c r="RJG239" s="1114"/>
      <c r="RJH239" s="1114"/>
      <c r="RJI239" s="1114"/>
      <c r="RJJ239" s="1114"/>
      <c r="RJK239" s="1114"/>
      <c r="RJL239" s="1114"/>
      <c r="RJM239" s="1114"/>
      <c r="RJN239" s="1114"/>
      <c r="RJO239" s="1114"/>
      <c r="RJP239" s="1114"/>
      <c r="RJQ239" s="1114"/>
      <c r="RJR239" s="1114"/>
      <c r="RJS239" s="1114"/>
      <c r="RJT239" s="1114"/>
      <c r="RJU239" s="1114"/>
      <c r="RJV239" s="1114"/>
      <c r="RJW239" s="1114"/>
      <c r="RJX239" s="1114"/>
      <c r="RJY239" s="1114"/>
      <c r="RJZ239" s="1114"/>
      <c r="RKA239" s="1114"/>
      <c r="RKB239" s="1114"/>
      <c r="RKC239" s="1114"/>
      <c r="RKD239" s="1114"/>
      <c r="RKE239" s="1114"/>
      <c r="RKF239" s="1114"/>
      <c r="RKG239" s="1114"/>
      <c r="RKH239" s="1114"/>
      <c r="RKI239" s="1114"/>
      <c r="RKJ239" s="1114"/>
      <c r="RKK239" s="1114"/>
      <c r="RKL239" s="1114"/>
      <c r="RKM239" s="1114"/>
      <c r="RKN239" s="1114"/>
      <c r="RKO239" s="1114"/>
      <c r="RKP239" s="1114"/>
      <c r="RKQ239" s="1114"/>
      <c r="RKR239" s="1114"/>
      <c r="RKS239" s="1114"/>
      <c r="RKT239" s="1114"/>
      <c r="RKU239" s="1114"/>
      <c r="RKV239" s="1114"/>
      <c r="RKW239" s="1114"/>
      <c r="RKX239" s="1114"/>
      <c r="RKY239" s="1114"/>
      <c r="RKZ239" s="1114"/>
      <c r="RLA239" s="1114"/>
      <c r="RLB239" s="1114"/>
      <c r="RLC239" s="1114"/>
      <c r="RLD239" s="1114"/>
      <c r="RLE239" s="1114"/>
      <c r="RLF239" s="1114"/>
      <c r="RLG239" s="1114"/>
      <c r="RLH239" s="1114"/>
      <c r="RLI239" s="1114"/>
      <c r="RLJ239" s="1114"/>
      <c r="RLK239" s="1114"/>
      <c r="RLL239" s="1114"/>
      <c r="RLM239" s="1114"/>
      <c r="RLN239" s="1114"/>
      <c r="RLO239" s="1114"/>
      <c r="RLP239" s="1114"/>
      <c r="RLQ239" s="1114"/>
      <c r="RLR239" s="1114"/>
      <c r="RLS239" s="1114"/>
      <c r="RLT239" s="1114"/>
      <c r="RLU239" s="1114"/>
      <c r="RLV239" s="1114"/>
      <c r="RLW239" s="1114"/>
      <c r="RLX239" s="1114"/>
      <c r="RLY239" s="1114"/>
      <c r="RLZ239" s="1114"/>
      <c r="RMA239" s="1114"/>
      <c r="RMB239" s="1114"/>
      <c r="RMC239" s="1114"/>
      <c r="RMD239" s="1114"/>
      <c r="RME239" s="1114"/>
      <c r="RMF239" s="1114"/>
      <c r="RMG239" s="1114"/>
      <c r="RMH239" s="1114"/>
      <c r="RMI239" s="1114"/>
      <c r="RMJ239" s="1114"/>
      <c r="RMK239" s="1114"/>
      <c r="RML239" s="1114"/>
      <c r="RMM239" s="1114"/>
      <c r="RMN239" s="1114"/>
      <c r="RMO239" s="1114"/>
      <c r="RMP239" s="1114"/>
      <c r="RMQ239" s="1114"/>
      <c r="RMR239" s="1114"/>
      <c r="RMS239" s="1114"/>
      <c r="RMT239" s="1114"/>
      <c r="RMU239" s="1114"/>
      <c r="RMV239" s="1114"/>
      <c r="RMW239" s="1114"/>
      <c r="RMX239" s="1114"/>
      <c r="RMY239" s="1114"/>
      <c r="RMZ239" s="1114"/>
      <c r="RNA239" s="1114"/>
      <c r="RNB239" s="1114"/>
      <c r="RNC239" s="1114"/>
      <c r="RND239" s="1114"/>
      <c r="RNE239" s="1114"/>
      <c r="RNF239" s="1114"/>
      <c r="RNG239" s="1114"/>
      <c r="RNH239" s="1114"/>
      <c r="RNI239" s="1114"/>
      <c r="RNJ239" s="1114"/>
      <c r="RNK239" s="1114"/>
      <c r="RNL239" s="1114"/>
      <c r="RNM239" s="1114"/>
      <c r="RNN239" s="1114"/>
      <c r="RNO239" s="1114"/>
      <c r="RNP239" s="1114"/>
      <c r="RNQ239" s="1114"/>
      <c r="RNR239" s="1114"/>
      <c r="RNS239" s="1114"/>
      <c r="RNT239" s="1114"/>
      <c r="RNU239" s="1114"/>
      <c r="RNV239" s="1114"/>
      <c r="RNW239" s="1114"/>
      <c r="RNX239" s="1114"/>
      <c r="RNY239" s="1114"/>
      <c r="RNZ239" s="1114"/>
      <c r="ROA239" s="1114"/>
      <c r="ROB239" s="1114"/>
      <c r="ROC239" s="1114"/>
      <c r="ROD239" s="1114"/>
      <c r="ROE239" s="1114"/>
      <c r="ROF239" s="1114"/>
      <c r="ROG239" s="1114"/>
      <c r="ROH239" s="1114"/>
      <c r="ROI239" s="1114"/>
      <c r="ROJ239" s="1114"/>
      <c r="ROK239" s="1114"/>
      <c r="ROL239" s="1114"/>
      <c r="ROM239" s="1114"/>
      <c r="RON239" s="1114"/>
      <c r="ROO239" s="1114"/>
      <c r="ROP239" s="1114"/>
      <c r="ROQ239" s="1114"/>
      <c r="ROR239" s="1114"/>
      <c r="ROS239" s="1114"/>
      <c r="ROT239" s="1114"/>
      <c r="ROU239" s="1114"/>
      <c r="ROV239" s="1114"/>
      <c r="ROW239" s="1114"/>
      <c r="ROX239" s="1114"/>
      <c r="ROY239" s="1114"/>
      <c r="ROZ239" s="1114"/>
      <c r="RPA239" s="1114"/>
      <c r="RPB239" s="1114"/>
      <c r="RPC239" s="1114"/>
      <c r="RPD239" s="1114"/>
      <c r="RPE239" s="1114"/>
      <c r="RPF239" s="1114"/>
      <c r="RPG239" s="1114"/>
      <c r="RPH239" s="1114"/>
      <c r="RPI239" s="1114"/>
      <c r="RPJ239" s="1114"/>
      <c r="RPK239" s="1114"/>
      <c r="RPL239" s="1114"/>
      <c r="RPM239" s="1114"/>
      <c r="RPN239" s="1114"/>
      <c r="RPO239" s="1114"/>
      <c r="RPP239" s="1114"/>
      <c r="RPQ239" s="1114"/>
      <c r="RPR239" s="1114"/>
      <c r="RPS239" s="1114"/>
      <c r="RPT239" s="1114"/>
      <c r="RPU239" s="1114"/>
      <c r="RPV239" s="1114"/>
      <c r="RPW239" s="1114"/>
      <c r="RPX239" s="1114"/>
      <c r="RPY239" s="1114"/>
      <c r="RPZ239" s="1114"/>
      <c r="RQA239" s="1114"/>
      <c r="RQB239" s="1114"/>
      <c r="RQC239" s="1114"/>
      <c r="RQD239" s="1114"/>
      <c r="RQE239" s="1114"/>
      <c r="RQF239" s="1114"/>
      <c r="RQG239" s="1114"/>
      <c r="RQH239" s="1114"/>
      <c r="RQI239" s="1114"/>
      <c r="RQJ239" s="1114"/>
      <c r="RQK239" s="1114"/>
      <c r="RQL239" s="1114"/>
      <c r="RQM239" s="1114"/>
      <c r="RQN239" s="1114"/>
      <c r="RQO239" s="1114"/>
      <c r="RQP239" s="1114"/>
      <c r="RQQ239" s="1114"/>
      <c r="RQR239" s="1114"/>
      <c r="RQS239" s="1114"/>
      <c r="RQT239" s="1114"/>
      <c r="RQU239" s="1114"/>
      <c r="RQV239" s="1114"/>
      <c r="RQW239" s="1114"/>
      <c r="RQX239" s="1114"/>
      <c r="RQY239" s="1114"/>
      <c r="RQZ239" s="1114"/>
      <c r="RRA239" s="1114"/>
      <c r="RRB239" s="1114"/>
      <c r="RRC239" s="1114"/>
      <c r="RRD239" s="1114"/>
      <c r="RRE239" s="1114"/>
      <c r="RRF239" s="1114"/>
      <c r="RRG239" s="1114"/>
      <c r="RRH239" s="1114"/>
      <c r="RRI239" s="1114"/>
      <c r="RRJ239" s="1114"/>
      <c r="RRK239" s="1114"/>
      <c r="RRL239" s="1114"/>
      <c r="RRM239" s="1114"/>
      <c r="RRN239" s="1114"/>
      <c r="RRO239" s="1114"/>
      <c r="RRP239" s="1114"/>
      <c r="RRQ239" s="1114"/>
      <c r="RRR239" s="1114"/>
      <c r="RRS239" s="1114"/>
      <c r="RRT239" s="1114"/>
      <c r="RRU239" s="1114"/>
      <c r="RRV239" s="1114"/>
      <c r="RRW239" s="1114"/>
      <c r="RRX239" s="1114"/>
      <c r="RRY239" s="1114"/>
      <c r="RRZ239" s="1114"/>
      <c r="RSA239" s="1114"/>
      <c r="RSB239" s="1114"/>
      <c r="RSC239" s="1114"/>
      <c r="RSD239" s="1114"/>
      <c r="RSE239" s="1114"/>
      <c r="RSF239" s="1114"/>
      <c r="RSG239" s="1114"/>
      <c r="RSH239" s="1114"/>
      <c r="RSI239" s="1114"/>
      <c r="RSJ239" s="1114"/>
      <c r="RSK239" s="1114"/>
      <c r="RSL239" s="1114"/>
      <c r="RSM239" s="1114"/>
      <c r="RSN239" s="1114"/>
      <c r="RSO239" s="1114"/>
      <c r="RSP239" s="1114"/>
      <c r="RSQ239" s="1114"/>
      <c r="RSR239" s="1114"/>
      <c r="RSS239" s="1114"/>
      <c r="RST239" s="1114"/>
      <c r="RSU239" s="1114"/>
      <c r="RSV239" s="1114"/>
      <c r="RSW239" s="1114"/>
      <c r="RSX239" s="1114"/>
      <c r="RSY239" s="1114"/>
      <c r="RSZ239" s="1114"/>
      <c r="RTA239" s="1114"/>
      <c r="RTB239" s="1114"/>
      <c r="RTC239" s="1114"/>
      <c r="RTD239" s="1114"/>
      <c r="RTE239" s="1114"/>
      <c r="RTF239" s="1114"/>
      <c r="RTG239" s="1114"/>
      <c r="RTH239" s="1114"/>
      <c r="RTI239" s="1114"/>
      <c r="RTJ239" s="1114"/>
      <c r="RTK239" s="1114"/>
      <c r="RTL239" s="1114"/>
      <c r="RTM239" s="1114"/>
      <c r="RTN239" s="1114"/>
      <c r="RTO239" s="1114"/>
      <c r="RTP239" s="1114"/>
      <c r="RTQ239" s="1114"/>
      <c r="RTR239" s="1114"/>
      <c r="RTS239" s="1114"/>
      <c r="RTT239" s="1114"/>
      <c r="RTU239" s="1114"/>
      <c r="RTV239" s="1114"/>
      <c r="RTW239" s="1114"/>
      <c r="RTX239" s="1114"/>
      <c r="RTY239" s="1114"/>
      <c r="RTZ239" s="1114"/>
      <c r="RUA239" s="1114"/>
      <c r="RUB239" s="1114"/>
      <c r="RUC239" s="1114"/>
      <c r="RUD239" s="1114"/>
      <c r="RUE239" s="1114"/>
      <c r="RUF239" s="1114"/>
      <c r="RUG239" s="1114"/>
      <c r="RUH239" s="1114"/>
      <c r="RUI239" s="1114"/>
      <c r="RUJ239" s="1114"/>
      <c r="RUK239" s="1114"/>
      <c r="RUL239" s="1114"/>
      <c r="RUM239" s="1114"/>
      <c r="RUN239" s="1114"/>
      <c r="RUO239" s="1114"/>
      <c r="RUP239" s="1114"/>
      <c r="RUQ239" s="1114"/>
      <c r="RUR239" s="1114"/>
      <c r="RUS239" s="1114"/>
      <c r="RUT239" s="1114"/>
      <c r="RUU239" s="1114"/>
      <c r="RUV239" s="1114"/>
      <c r="RUW239" s="1114"/>
      <c r="RUX239" s="1114"/>
      <c r="RUY239" s="1114"/>
      <c r="RUZ239" s="1114"/>
      <c r="RVA239" s="1114"/>
      <c r="RVB239" s="1114"/>
      <c r="RVC239" s="1114"/>
      <c r="RVD239" s="1114"/>
      <c r="RVE239" s="1114"/>
      <c r="RVF239" s="1114"/>
      <c r="RVG239" s="1114"/>
      <c r="RVH239" s="1114"/>
      <c r="RVI239" s="1114"/>
      <c r="RVJ239" s="1114"/>
      <c r="RVK239" s="1114"/>
      <c r="RVL239" s="1114"/>
      <c r="RVM239" s="1114"/>
      <c r="RVN239" s="1114"/>
      <c r="RVO239" s="1114"/>
      <c r="RVP239" s="1114"/>
      <c r="RVQ239" s="1114"/>
      <c r="RVR239" s="1114"/>
      <c r="RVS239" s="1114"/>
      <c r="RVT239" s="1114"/>
      <c r="RVU239" s="1114"/>
      <c r="RVV239" s="1114"/>
      <c r="RVW239" s="1114"/>
      <c r="RVX239" s="1114"/>
      <c r="RVY239" s="1114"/>
      <c r="RVZ239" s="1114"/>
      <c r="RWA239" s="1114"/>
      <c r="RWB239" s="1114"/>
      <c r="RWC239" s="1114"/>
      <c r="RWD239" s="1114"/>
      <c r="RWE239" s="1114"/>
      <c r="RWF239" s="1114"/>
      <c r="RWG239" s="1114"/>
      <c r="RWH239" s="1114"/>
      <c r="RWI239" s="1114"/>
      <c r="RWJ239" s="1114"/>
      <c r="RWK239" s="1114"/>
      <c r="RWL239" s="1114"/>
      <c r="RWM239" s="1114"/>
      <c r="RWN239" s="1114"/>
      <c r="RWO239" s="1114"/>
      <c r="RWP239" s="1114"/>
      <c r="RWQ239" s="1114"/>
      <c r="RWR239" s="1114"/>
      <c r="RWS239" s="1114"/>
      <c r="RWT239" s="1114"/>
      <c r="RWU239" s="1114"/>
      <c r="RWV239" s="1114"/>
      <c r="RWW239" s="1114"/>
      <c r="RWX239" s="1114"/>
      <c r="RWY239" s="1114"/>
      <c r="RWZ239" s="1114"/>
      <c r="RXA239" s="1114"/>
      <c r="RXB239" s="1114"/>
      <c r="RXC239" s="1114"/>
      <c r="RXD239" s="1114"/>
      <c r="RXE239" s="1114"/>
      <c r="RXF239" s="1114"/>
      <c r="RXG239" s="1114"/>
      <c r="RXH239" s="1114"/>
      <c r="RXI239" s="1114"/>
      <c r="RXJ239" s="1114"/>
      <c r="RXK239" s="1114"/>
      <c r="RXL239" s="1114"/>
      <c r="RXM239" s="1114"/>
      <c r="RXN239" s="1114"/>
      <c r="RXO239" s="1114"/>
      <c r="RXP239" s="1114"/>
      <c r="RXQ239" s="1114"/>
      <c r="RXR239" s="1114"/>
      <c r="RXS239" s="1114"/>
      <c r="RXT239" s="1114"/>
      <c r="RXU239" s="1114"/>
      <c r="RXV239" s="1114"/>
      <c r="RXW239" s="1114"/>
      <c r="RXX239" s="1114"/>
      <c r="RXY239" s="1114"/>
      <c r="RXZ239" s="1114"/>
      <c r="RYA239" s="1114"/>
      <c r="RYB239" s="1114"/>
      <c r="RYC239" s="1114"/>
      <c r="RYD239" s="1114"/>
      <c r="RYE239" s="1114"/>
      <c r="RYF239" s="1114"/>
      <c r="RYG239" s="1114"/>
      <c r="RYH239" s="1114"/>
      <c r="RYI239" s="1114"/>
      <c r="RYJ239" s="1114"/>
      <c r="RYK239" s="1114"/>
      <c r="RYL239" s="1114"/>
      <c r="RYM239" s="1114"/>
      <c r="RYN239" s="1114"/>
      <c r="RYO239" s="1114"/>
      <c r="RYP239" s="1114"/>
      <c r="RYQ239" s="1114"/>
      <c r="RYR239" s="1114"/>
      <c r="RYS239" s="1114"/>
      <c r="RYT239" s="1114"/>
      <c r="RYU239" s="1114"/>
      <c r="RYV239" s="1114"/>
      <c r="RYW239" s="1114"/>
      <c r="RYX239" s="1114"/>
      <c r="RYY239" s="1114"/>
      <c r="RYZ239" s="1114"/>
      <c r="RZA239" s="1114"/>
      <c r="RZB239" s="1114"/>
      <c r="RZC239" s="1114"/>
      <c r="RZD239" s="1114"/>
      <c r="RZE239" s="1114"/>
      <c r="RZF239" s="1114"/>
      <c r="RZG239" s="1114"/>
      <c r="RZH239" s="1114"/>
      <c r="RZI239" s="1114"/>
      <c r="RZJ239" s="1114"/>
      <c r="RZK239" s="1114"/>
      <c r="RZL239" s="1114"/>
      <c r="RZM239" s="1114"/>
      <c r="RZN239" s="1114"/>
      <c r="RZO239" s="1114"/>
      <c r="RZP239" s="1114"/>
      <c r="RZQ239" s="1114"/>
      <c r="RZR239" s="1114"/>
      <c r="RZS239" s="1114"/>
      <c r="RZT239" s="1114"/>
      <c r="RZU239" s="1114"/>
      <c r="RZV239" s="1114"/>
      <c r="RZW239" s="1114"/>
      <c r="RZX239" s="1114"/>
      <c r="RZY239" s="1114"/>
      <c r="RZZ239" s="1114"/>
      <c r="SAA239" s="1114"/>
      <c r="SAB239" s="1114"/>
      <c r="SAC239" s="1114"/>
      <c r="SAD239" s="1114"/>
      <c r="SAE239" s="1114"/>
      <c r="SAF239" s="1114"/>
      <c r="SAG239" s="1114"/>
      <c r="SAH239" s="1114"/>
      <c r="SAI239" s="1114"/>
      <c r="SAJ239" s="1114"/>
      <c r="SAK239" s="1114"/>
      <c r="SAL239" s="1114"/>
      <c r="SAM239" s="1114"/>
      <c r="SAN239" s="1114"/>
      <c r="SAO239" s="1114"/>
      <c r="SAP239" s="1114"/>
      <c r="SAQ239" s="1114"/>
      <c r="SAR239" s="1114"/>
      <c r="SAS239" s="1114"/>
      <c r="SAT239" s="1114"/>
      <c r="SAU239" s="1114"/>
      <c r="SAV239" s="1114"/>
      <c r="SAW239" s="1114"/>
      <c r="SAX239" s="1114"/>
      <c r="SAY239" s="1114"/>
      <c r="SAZ239" s="1114"/>
      <c r="SBA239" s="1114"/>
      <c r="SBB239" s="1114"/>
      <c r="SBC239" s="1114"/>
      <c r="SBD239" s="1114"/>
      <c r="SBE239" s="1114"/>
      <c r="SBF239" s="1114"/>
      <c r="SBG239" s="1114"/>
      <c r="SBH239" s="1114"/>
      <c r="SBI239" s="1114"/>
      <c r="SBJ239" s="1114"/>
      <c r="SBK239" s="1114"/>
      <c r="SBL239" s="1114"/>
      <c r="SBM239" s="1114"/>
      <c r="SBN239" s="1114"/>
      <c r="SBO239" s="1114"/>
      <c r="SBP239" s="1114"/>
      <c r="SBQ239" s="1114"/>
      <c r="SBR239" s="1114"/>
      <c r="SBS239" s="1114"/>
      <c r="SBT239" s="1114"/>
      <c r="SBU239" s="1114"/>
      <c r="SBV239" s="1114"/>
      <c r="SBW239" s="1114"/>
      <c r="SBX239" s="1114"/>
      <c r="SBY239" s="1114"/>
      <c r="SBZ239" s="1114"/>
      <c r="SCA239" s="1114"/>
      <c r="SCB239" s="1114"/>
      <c r="SCC239" s="1114"/>
      <c r="SCD239" s="1114"/>
      <c r="SCE239" s="1114"/>
      <c r="SCF239" s="1114"/>
      <c r="SCG239" s="1114"/>
      <c r="SCH239" s="1114"/>
      <c r="SCI239" s="1114"/>
      <c r="SCJ239" s="1114"/>
      <c r="SCK239" s="1114"/>
      <c r="SCL239" s="1114"/>
      <c r="SCM239" s="1114"/>
      <c r="SCN239" s="1114"/>
      <c r="SCO239" s="1114"/>
      <c r="SCP239" s="1114"/>
      <c r="SCQ239" s="1114"/>
      <c r="SCR239" s="1114"/>
      <c r="SCS239" s="1114"/>
      <c r="SCT239" s="1114"/>
      <c r="SCU239" s="1114"/>
      <c r="SCV239" s="1114"/>
      <c r="SCW239" s="1114"/>
      <c r="SCX239" s="1114"/>
      <c r="SCY239" s="1114"/>
      <c r="SCZ239" s="1114"/>
      <c r="SDA239" s="1114"/>
      <c r="SDB239" s="1114"/>
      <c r="SDC239" s="1114"/>
      <c r="SDD239" s="1114"/>
      <c r="SDE239" s="1114"/>
      <c r="SDF239" s="1114"/>
      <c r="SDG239" s="1114"/>
      <c r="SDH239" s="1114"/>
      <c r="SDI239" s="1114"/>
      <c r="SDJ239" s="1114"/>
      <c r="SDK239" s="1114"/>
      <c r="SDL239" s="1114"/>
      <c r="SDM239" s="1114"/>
      <c r="SDN239" s="1114"/>
      <c r="SDO239" s="1114"/>
      <c r="SDP239" s="1114"/>
      <c r="SDQ239" s="1114"/>
      <c r="SDR239" s="1114"/>
      <c r="SDS239" s="1114"/>
      <c r="SDT239" s="1114"/>
      <c r="SDU239" s="1114"/>
      <c r="SDV239" s="1114"/>
      <c r="SDW239" s="1114"/>
      <c r="SDX239" s="1114"/>
      <c r="SDY239" s="1114"/>
      <c r="SDZ239" s="1114"/>
      <c r="SEA239" s="1114"/>
      <c r="SEB239" s="1114"/>
      <c r="SEC239" s="1114"/>
      <c r="SED239" s="1114"/>
      <c r="SEE239" s="1114"/>
      <c r="SEF239" s="1114"/>
      <c r="SEG239" s="1114"/>
      <c r="SEH239" s="1114"/>
      <c r="SEI239" s="1114"/>
      <c r="SEJ239" s="1114"/>
      <c r="SEK239" s="1114"/>
      <c r="SEL239" s="1114"/>
      <c r="SEM239" s="1114"/>
      <c r="SEN239" s="1114"/>
      <c r="SEO239" s="1114"/>
      <c r="SEP239" s="1114"/>
      <c r="SEQ239" s="1114"/>
      <c r="SER239" s="1114"/>
      <c r="SES239" s="1114"/>
      <c r="SET239" s="1114"/>
      <c r="SEU239" s="1114"/>
      <c r="SEV239" s="1114"/>
      <c r="SEW239" s="1114"/>
      <c r="SEX239" s="1114"/>
      <c r="SEY239" s="1114"/>
      <c r="SEZ239" s="1114"/>
      <c r="SFA239" s="1114"/>
      <c r="SFB239" s="1114"/>
      <c r="SFC239" s="1114"/>
      <c r="SFD239" s="1114"/>
      <c r="SFE239" s="1114"/>
      <c r="SFF239" s="1114"/>
      <c r="SFG239" s="1114"/>
      <c r="SFH239" s="1114"/>
      <c r="SFI239" s="1114"/>
      <c r="SFJ239" s="1114"/>
      <c r="SFK239" s="1114"/>
      <c r="SFL239" s="1114"/>
      <c r="SFM239" s="1114"/>
      <c r="SFN239" s="1114"/>
      <c r="SFO239" s="1114"/>
      <c r="SFP239" s="1114"/>
      <c r="SFQ239" s="1114"/>
      <c r="SFR239" s="1114"/>
      <c r="SFS239" s="1114"/>
      <c r="SFT239" s="1114"/>
      <c r="SFU239" s="1114"/>
      <c r="SFV239" s="1114"/>
      <c r="SFW239" s="1114"/>
      <c r="SFX239" s="1114"/>
      <c r="SFY239" s="1114"/>
      <c r="SFZ239" s="1114"/>
      <c r="SGA239" s="1114"/>
      <c r="SGB239" s="1114"/>
      <c r="SGC239" s="1114"/>
      <c r="SGD239" s="1114"/>
      <c r="SGE239" s="1114"/>
      <c r="SGF239" s="1114"/>
      <c r="SGG239" s="1114"/>
      <c r="SGH239" s="1114"/>
      <c r="SGI239" s="1114"/>
      <c r="SGJ239" s="1114"/>
      <c r="SGK239" s="1114"/>
      <c r="SGL239" s="1114"/>
      <c r="SGM239" s="1114"/>
      <c r="SGN239" s="1114"/>
      <c r="SGO239" s="1114"/>
      <c r="SGP239" s="1114"/>
      <c r="SGQ239" s="1114"/>
      <c r="SGR239" s="1114"/>
      <c r="SGS239" s="1114"/>
      <c r="SGT239" s="1114"/>
      <c r="SGU239" s="1114"/>
      <c r="SGV239" s="1114"/>
      <c r="SGW239" s="1114"/>
      <c r="SGX239" s="1114"/>
      <c r="SGY239" s="1114"/>
      <c r="SGZ239" s="1114"/>
      <c r="SHA239" s="1114"/>
      <c r="SHB239" s="1114"/>
      <c r="SHC239" s="1114"/>
      <c r="SHD239" s="1114"/>
      <c r="SHE239" s="1114"/>
      <c r="SHF239" s="1114"/>
      <c r="SHG239" s="1114"/>
      <c r="SHH239" s="1114"/>
      <c r="SHI239" s="1114"/>
      <c r="SHJ239" s="1114"/>
      <c r="SHK239" s="1114"/>
      <c r="SHL239" s="1114"/>
      <c r="SHM239" s="1114"/>
      <c r="SHN239" s="1114"/>
      <c r="SHO239" s="1114"/>
      <c r="SHP239" s="1114"/>
      <c r="SHQ239" s="1114"/>
      <c r="SHR239" s="1114"/>
      <c r="SHS239" s="1114"/>
      <c r="SHT239" s="1114"/>
      <c r="SHU239" s="1114"/>
      <c r="SHV239" s="1114"/>
      <c r="SHW239" s="1114"/>
      <c r="SHX239" s="1114"/>
      <c r="SHY239" s="1114"/>
      <c r="SHZ239" s="1114"/>
      <c r="SIA239" s="1114"/>
      <c r="SIB239" s="1114"/>
      <c r="SIC239" s="1114"/>
      <c r="SID239" s="1114"/>
      <c r="SIE239" s="1114"/>
      <c r="SIF239" s="1114"/>
      <c r="SIG239" s="1114"/>
      <c r="SIH239" s="1114"/>
      <c r="SII239" s="1114"/>
      <c r="SIJ239" s="1114"/>
      <c r="SIK239" s="1114"/>
      <c r="SIL239" s="1114"/>
      <c r="SIM239" s="1114"/>
      <c r="SIN239" s="1114"/>
      <c r="SIO239" s="1114"/>
      <c r="SIP239" s="1114"/>
      <c r="SIQ239" s="1114"/>
      <c r="SIR239" s="1114"/>
      <c r="SIS239" s="1114"/>
      <c r="SIT239" s="1114"/>
      <c r="SIU239" s="1114"/>
      <c r="SIV239" s="1114"/>
      <c r="SIW239" s="1114"/>
      <c r="SIX239" s="1114"/>
      <c r="SIY239" s="1114"/>
      <c r="SIZ239" s="1114"/>
      <c r="SJA239" s="1114"/>
      <c r="SJB239" s="1114"/>
      <c r="SJC239" s="1114"/>
      <c r="SJD239" s="1114"/>
      <c r="SJE239" s="1114"/>
      <c r="SJF239" s="1114"/>
      <c r="SJG239" s="1114"/>
      <c r="SJH239" s="1114"/>
      <c r="SJI239" s="1114"/>
      <c r="SJJ239" s="1114"/>
      <c r="SJK239" s="1114"/>
      <c r="SJL239" s="1114"/>
      <c r="SJM239" s="1114"/>
      <c r="SJN239" s="1114"/>
      <c r="SJO239" s="1114"/>
      <c r="SJP239" s="1114"/>
      <c r="SJQ239" s="1114"/>
      <c r="SJR239" s="1114"/>
      <c r="SJS239" s="1114"/>
      <c r="SJT239" s="1114"/>
      <c r="SJU239" s="1114"/>
      <c r="SJV239" s="1114"/>
      <c r="SJW239" s="1114"/>
      <c r="SJX239" s="1114"/>
      <c r="SJY239" s="1114"/>
      <c r="SJZ239" s="1114"/>
      <c r="SKA239" s="1114"/>
      <c r="SKB239" s="1114"/>
      <c r="SKC239" s="1114"/>
      <c r="SKD239" s="1114"/>
      <c r="SKE239" s="1114"/>
      <c r="SKF239" s="1114"/>
      <c r="SKG239" s="1114"/>
      <c r="SKH239" s="1114"/>
      <c r="SKI239" s="1114"/>
      <c r="SKJ239" s="1114"/>
      <c r="SKK239" s="1114"/>
      <c r="SKL239" s="1114"/>
      <c r="SKM239" s="1114"/>
      <c r="SKN239" s="1114"/>
      <c r="SKO239" s="1114"/>
      <c r="SKP239" s="1114"/>
      <c r="SKQ239" s="1114"/>
      <c r="SKR239" s="1114"/>
      <c r="SKS239" s="1114"/>
      <c r="SKT239" s="1114"/>
      <c r="SKU239" s="1114"/>
      <c r="SKV239" s="1114"/>
      <c r="SKW239" s="1114"/>
      <c r="SKX239" s="1114"/>
      <c r="SKY239" s="1114"/>
      <c r="SKZ239" s="1114"/>
      <c r="SLA239" s="1114"/>
      <c r="SLB239" s="1114"/>
      <c r="SLC239" s="1114"/>
      <c r="SLD239" s="1114"/>
      <c r="SLE239" s="1114"/>
      <c r="SLF239" s="1114"/>
      <c r="SLG239" s="1114"/>
      <c r="SLH239" s="1114"/>
      <c r="SLI239" s="1114"/>
      <c r="SLJ239" s="1114"/>
      <c r="SLK239" s="1114"/>
      <c r="SLL239" s="1114"/>
      <c r="SLM239" s="1114"/>
      <c r="SLN239" s="1114"/>
      <c r="SLO239" s="1114"/>
      <c r="SLP239" s="1114"/>
      <c r="SLQ239" s="1114"/>
      <c r="SLR239" s="1114"/>
      <c r="SLS239" s="1114"/>
      <c r="SLT239" s="1114"/>
      <c r="SLU239" s="1114"/>
      <c r="SLV239" s="1114"/>
      <c r="SLW239" s="1114"/>
      <c r="SLX239" s="1114"/>
      <c r="SLY239" s="1114"/>
      <c r="SLZ239" s="1114"/>
      <c r="SMA239" s="1114"/>
      <c r="SMB239" s="1114"/>
      <c r="SMC239" s="1114"/>
      <c r="SMD239" s="1114"/>
      <c r="SME239" s="1114"/>
      <c r="SMF239" s="1114"/>
      <c r="SMG239" s="1114"/>
      <c r="SMH239" s="1114"/>
      <c r="SMI239" s="1114"/>
      <c r="SMJ239" s="1114"/>
      <c r="SMK239" s="1114"/>
      <c r="SML239" s="1114"/>
      <c r="SMM239" s="1114"/>
      <c r="SMN239" s="1114"/>
      <c r="SMO239" s="1114"/>
      <c r="SMP239" s="1114"/>
      <c r="SMQ239" s="1114"/>
      <c r="SMR239" s="1114"/>
      <c r="SMS239" s="1114"/>
      <c r="SMT239" s="1114"/>
      <c r="SMU239" s="1114"/>
      <c r="SMV239" s="1114"/>
      <c r="SMW239" s="1114"/>
      <c r="SMX239" s="1114"/>
      <c r="SMY239" s="1114"/>
      <c r="SMZ239" s="1114"/>
      <c r="SNA239" s="1114"/>
      <c r="SNB239" s="1114"/>
      <c r="SNC239" s="1114"/>
      <c r="SND239" s="1114"/>
      <c r="SNE239" s="1114"/>
      <c r="SNF239" s="1114"/>
      <c r="SNG239" s="1114"/>
      <c r="SNH239" s="1114"/>
      <c r="SNI239" s="1114"/>
      <c r="SNJ239" s="1114"/>
      <c r="SNK239" s="1114"/>
      <c r="SNL239" s="1114"/>
      <c r="SNM239" s="1114"/>
      <c r="SNN239" s="1114"/>
      <c r="SNO239" s="1114"/>
      <c r="SNP239" s="1114"/>
      <c r="SNQ239" s="1114"/>
      <c r="SNR239" s="1114"/>
      <c r="SNS239" s="1114"/>
      <c r="SNT239" s="1114"/>
      <c r="SNU239" s="1114"/>
      <c r="SNV239" s="1114"/>
      <c r="SNW239" s="1114"/>
      <c r="SNX239" s="1114"/>
      <c r="SNY239" s="1114"/>
      <c r="SNZ239" s="1114"/>
      <c r="SOA239" s="1114"/>
      <c r="SOB239" s="1114"/>
      <c r="SOC239" s="1114"/>
      <c r="SOD239" s="1114"/>
      <c r="SOE239" s="1114"/>
      <c r="SOF239" s="1114"/>
      <c r="SOG239" s="1114"/>
      <c r="SOH239" s="1114"/>
      <c r="SOI239" s="1114"/>
      <c r="SOJ239" s="1114"/>
      <c r="SOK239" s="1114"/>
      <c r="SOL239" s="1114"/>
      <c r="SOM239" s="1114"/>
      <c r="SON239" s="1114"/>
      <c r="SOO239" s="1114"/>
      <c r="SOP239" s="1114"/>
      <c r="SOQ239" s="1114"/>
      <c r="SOR239" s="1114"/>
      <c r="SOS239" s="1114"/>
      <c r="SOT239" s="1114"/>
      <c r="SOU239" s="1114"/>
      <c r="SOV239" s="1114"/>
      <c r="SOW239" s="1114"/>
      <c r="SOX239" s="1114"/>
      <c r="SOY239" s="1114"/>
      <c r="SOZ239" s="1114"/>
      <c r="SPA239" s="1114"/>
      <c r="SPB239" s="1114"/>
      <c r="SPC239" s="1114"/>
      <c r="SPD239" s="1114"/>
      <c r="SPE239" s="1114"/>
      <c r="SPF239" s="1114"/>
      <c r="SPG239" s="1114"/>
      <c r="SPH239" s="1114"/>
      <c r="SPI239" s="1114"/>
      <c r="SPJ239" s="1114"/>
      <c r="SPK239" s="1114"/>
      <c r="SPL239" s="1114"/>
      <c r="SPM239" s="1114"/>
      <c r="SPN239" s="1114"/>
      <c r="SPO239" s="1114"/>
      <c r="SPP239" s="1114"/>
      <c r="SPQ239" s="1114"/>
      <c r="SPR239" s="1114"/>
      <c r="SPS239" s="1114"/>
      <c r="SPT239" s="1114"/>
      <c r="SPU239" s="1114"/>
      <c r="SPV239" s="1114"/>
      <c r="SPW239" s="1114"/>
      <c r="SPX239" s="1114"/>
      <c r="SPY239" s="1114"/>
      <c r="SPZ239" s="1114"/>
      <c r="SQA239" s="1114"/>
      <c r="SQB239" s="1114"/>
      <c r="SQC239" s="1114"/>
      <c r="SQD239" s="1114"/>
      <c r="SQE239" s="1114"/>
      <c r="SQF239" s="1114"/>
      <c r="SQG239" s="1114"/>
      <c r="SQH239" s="1114"/>
      <c r="SQI239" s="1114"/>
      <c r="SQJ239" s="1114"/>
      <c r="SQK239" s="1114"/>
      <c r="SQL239" s="1114"/>
      <c r="SQM239" s="1114"/>
      <c r="SQN239" s="1114"/>
      <c r="SQO239" s="1114"/>
      <c r="SQP239" s="1114"/>
      <c r="SQQ239" s="1114"/>
      <c r="SQR239" s="1114"/>
      <c r="SQS239" s="1114"/>
      <c r="SQT239" s="1114"/>
      <c r="SQU239" s="1114"/>
      <c r="SQV239" s="1114"/>
      <c r="SQW239" s="1114"/>
      <c r="SQX239" s="1114"/>
      <c r="SQY239" s="1114"/>
      <c r="SQZ239" s="1114"/>
      <c r="SRA239" s="1114"/>
      <c r="SRB239" s="1114"/>
      <c r="SRC239" s="1114"/>
      <c r="SRD239" s="1114"/>
      <c r="SRE239" s="1114"/>
      <c r="SRF239" s="1114"/>
      <c r="SRG239" s="1114"/>
      <c r="SRH239" s="1114"/>
      <c r="SRI239" s="1114"/>
      <c r="SRJ239" s="1114"/>
      <c r="SRK239" s="1114"/>
      <c r="SRL239" s="1114"/>
      <c r="SRM239" s="1114"/>
      <c r="SRN239" s="1114"/>
      <c r="SRO239" s="1114"/>
      <c r="SRP239" s="1114"/>
      <c r="SRQ239" s="1114"/>
      <c r="SRR239" s="1114"/>
      <c r="SRS239" s="1114"/>
      <c r="SRT239" s="1114"/>
      <c r="SRU239" s="1114"/>
      <c r="SRV239" s="1114"/>
      <c r="SRW239" s="1114"/>
      <c r="SRX239" s="1114"/>
      <c r="SRY239" s="1114"/>
      <c r="SRZ239" s="1114"/>
      <c r="SSA239" s="1114"/>
      <c r="SSB239" s="1114"/>
      <c r="SSC239" s="1114"/>
      <c r="SSD239" s="1114"/>
      <c r="SSE239" s="1114"/>
      <c r="SSF239" s="1114"/>
      <c r="SSG239" s="1114"/>
      <c r="SSH239" s="1114"/>
      <c r="SSI239" s="1114"/>
      <c r="SSJ239" s="1114"/>
      <c r="SSK239" s="1114"/>
      <c r="SSL239" s="1114"/>
      <c r="SSM239" s="1114"/>
      <c r="SSN239" s="1114"/>
      <c r="SSO239" s="1114"/>
      <c r="SSP239" s="1114"/>
      <c r="SSQ239" s="1114"/>
      <c r="SSR239" s="1114"/>
      <c r="SSS239" s="1114"/>
      <c r="SST239" s="1114"/>
      <c r="SSU239" s="1114"/>
      <c r="SSV239" s="1114"/>
      <c r="SSW239" s="1114"/>
      <c r="SSX239" s="1114"/>
      <c r="SSY239" s="1114"/>
      <c r="SSZ239" s="1114"/>
      <c r="STA239" s="1114"/>
      <c r="STB239" s="1114"/>
      <c r="STC239" s="1114"/>
      <c r="STD239" s="1114"/>
      <c r="STE239" s="1114"/>
      <c r="STF239" s="1114"/>
      <c r="STG239" s="1114"/>
      <c r="STH239" s="1114"/>
      <c r="STI239" s="1114"/>
      <c r="STJ239" s="1114"/>
      <c r="STK239" s="1114"/>
      <c r="STL239" s="1114"/>
      <c r="STM239" s="1114"/>
      <c r="STN239" s="1114"/>
      <c r="STO239" s="1114"/>
      <c r="STP239" s="1114"/>
      <c r="STQ239" s="1114"/>
      <c r="STR239" s="1114"/>
      <c r="STS239" s="1114"/>
      <c r="STT239" s="1114"/>
      <c r="STU239" s="1114"/>
      <c r="STV239" s="1114"/>
      <c r="STW239" s="1114"/>
      <c r="STX239" s="1114"/>
      <c r="STY239" s="1114"/>
      <c r="STZ239" s="1114"/>
      <c r="SUA239" s="1114"/>
      <c r="SUB239" s="1114"/>
      <c r="SUC239" s="1114"/>
      <c r="SUD239" s="1114"/>
      <c r="SUE239" s="1114"/>
      <c r="SUF239" s="1114"/>
      <c r="SUG239" s="1114"/>
      <c r="SUH239" s="1114"/>
      <c r="SUI239" s="1114"/>
      <c r="SUJ239" s="1114"/>
      <c r="SUK239" s="1114"/>
      <c r="SUL239" s="1114"/>
      <c r="SUM239" s="1114"/>
      <c r="SUN239" s="1114"/>
      <c r="SUO239" s="1114"/>
      <c r="SUP239" s="1114"/>
      <c r="SUQ239" s="1114"/>
      <c r="SUR239" s="1114"/>
      <c r="SUS239" s="1114"/>
      <c r="SUT239" s="1114"/>
      <c r="SUU239" s="1114"/>
      <c r="SUV239" s="1114"/>
      <c r="SUW239" s="1114"/>
      <c r="SUX239" s="1114"/>
      <c r="SUY239" s="1114"/>
      <c r="SUZ239" s="1114"/>
      <c r="SVA239" s="1114"/>
      <c r="SVB239" s="1114"/>
      <c r="SVC239" s="1114"/>
      <c r="SVD239" s="1114"/>
      <c r="SVE239" s="1114"/>
      <c r="SVF239" s="1114"/>
      <c r="SVG239" s="1114"/>
      <c r="SVH239" s="1114"/>
      <c r="SVI239" s="1114"/>
      <c r="SVJ239" s="1114"/>
      <c r="SVK239" s="1114"/>
      <c r="SVL239" s="1114"/>
      <c r="SVM239" s="1114"/>
      <c r="SVN239" s="1114"/>
      <c r="SVO239" s="1114"/>
      <c r="SVP239" s="1114"/>
      <c r="SVQ239" s="1114"/>
      <c r="SVR239" s="1114"/>
      <c r="SVS239" s="1114"/>
      <c r="SVT239" s="1114"/>
      <c r="SVU239" s="1114"/>
      <c r="SVV239" s="1114"/>
      <c r="SVW239" s="1114"/>
      <c r="SVX239" s="1114"/>
      <c r="SVY239" s="1114"/>
      <c r="SVZ239" s="1114"/>
      <c r="SWA239" s="1114"/>
      <c r="SWB239" s="1114"/>
      <c r="SWC239" s="1114"/>
      <c r="SWD239" s="1114"/>
      <c r="SWE239" s="1114"/>
      <c r="SWF239" s="1114"/>
      <c r="SWG239" s="1114"/>
      <c r="SWH239" s="1114"/>
      <c r="SWI239" s="1114"/>
      <c r="SWJ239" s="1114"/>
      <c r="SWK239" s="1114"/>
      <c r="SWL239" s="1114"/>
      <c r="SWM239" s="1114"/>
      <c r="SWN239" s="1114"/>
      <c r="SWO239" s="1114"/>
      <c r="SWP239" s="1114"/>
      <c r="SWQ239" s="1114"/>
      <c r="SWR239" s="1114"/>
      <c r="SWS239" s="1114"/>
      <c r="SWT239" s="1114"/>
      <c r="SWU239" s="1114"/>
      <c r="SWV239" s="1114"/>
      <c r="SWW239" s="1114"/>
      <c r="SWX239" s="1114"/>
      <c r="SWY239" s="1114"/>
      <c r="SWZ239" s="1114"/>
      <c r="SXA239" s="1114"/>
      <c r="SXB239" s="1114"/>
      <c r="SXC239" s="1114"/>
      <c r="SXD239" s="1114"/>
      <c r="SXE239" s="1114"/>
      <c r="SXF239" s="1114"/>
      <c r="SXG239" s="1114"/>
      <c r="SXH239" s="1114"/>
      <c r="SXI239" s="1114"/>
      <c r="SXJ239" s="1114"/>
      <c r="SXK239" s="1114"/>
      <c r="SXL239" s="1114"/>
      <c r="SXM239" s="1114"/>
      <c r="SXN239" s="1114"/>
      <c r="SXO239" s="1114"/>
      <c r="SXP239" s="1114"/>
      <c r="SXQ239" s="1114"/>
      <c r="SXR239" s="1114"/>
      <c r="SXS239" s="1114"/>
      <c r="SXT239" s="1114"/>
      <c r="SXU239" s="1114"/>
      <c r="SXV239" s="1114"/>
      <c r="SXW239" s="1114"/>
      <c r="SXX239" s="1114"/>
      <c r="SXY239" s="1114"/>
      <c r="SXZ239" s="1114"/>
      <c r="SYA239" s="1114"/>
      <c r="SYB239" s="1114"/>
      <c r="SYC239" s="1114"/>
      <c r="SYD239" s="1114"/>
      <c r="SYE239" s="1114"/>
      <c r="SYF239" s="1114"/>
      <c r="SYG239" s="1114"/>
      <c r="SYH239" s="1114"/>
      <c r="SYI239" s="1114"/>
      <c r="SYJ239" s="1114"/>
      <c r="SYK239" s="1114"/>
      <c r="SYL239" s="1114"/>
      <c r="SYM239" s="1114"/>
      <c r="SYN239" s="1114"/>
      <c r="SYO239" s="1114"/>
      <c r="SYP239" s="1114"/>
      <c r="SYQ239" s="1114"/>
      <c r="SYR239" s="1114"/>
      <c r="SYS239" s="1114"/>
      <c r="SYT239" s="1114"/>
      <c r="SYU239" s="1114"/>
      <c r="SYV239" s="1114"/>
      <c r="SYW239" s="1114"/>
      <c r="SYX239" s="1114"/>
      <c r="SYY239" s="1114"/>
      <c r="SYZ239" s="1114"/>
      <c r="SZA239" s="1114"/>
      <c r="SZB239" s="1114"/>
      <c r="SZC239" s="1114"/>
      <c r="SZD239" s="1114"/>
      <c r="SZE239" s="1114"/>
      <c r="SZF239" s="1114"/>
      <c r="SZG239" s="1114"/>
      <c r="SZH239" s="1114"/>
      <c r="SZI239" s="1114"/>
      <c r="SZJ239" s="1114"/>
      <c r="SZK239" s="1114"/>
      <c r="SZL239" s="1114"/>
      <c r="SZM239" s="1114"/>
      <c r="SZN239" s="1114"/>
      <c r="SZO239" s="1114"/>
      <c r="SZP239" s="1114"/>
      <c r="SZQ239" s="1114"/>
      <c r="SZR239" s="1114"/>
      <c r="SZS239" s="1114"/>
      <c r="SZT239" s="1114"/>
      <c r="SZU239" s="1114"/>
      <c r="SZV239" s="1114"/>
      <c r="SZW239" s="1114"/>
      <c r="SZX239" s="1114"/>
      <c r="SZY239" s="1114"/>
      <c r="SZZ239" s="1114"/>
      <c r="TAA239" s="1114"/>
      <c r="TAB239" s="1114"/>
      <c r="TAC239" s="1114"/>
      <c r="TAD239" s="1114"/>
      <c r="TAE239" s="1114"/>
      <c r="TAF239" s="1114"/>
      <c r="TAG239" s="1114"/>
      <c r="TAH239" s="1114"/>
      <c r="TAI239" s="1114"/>
      <c r="TAJ239" s="1114"/>
      <c r="TAK239" s="1114"/>
      <c r="TAL239" s="1114"/>
      <c r="TAM239" s="1114"/>
      <c r="TAN239" s="1114"/>
      <c r="TAO239" s="1114"/>
      <c r="TAP239" s="1114"/>
      <c r="TAQ239" s="1114"/>
      <c r="TAR239" s="1114"/>
      <c r="TAS239" s="1114"/>
      <c r="TAT239" s="1114"/>
      <c r="TAU239" s="1114"/>
      <c r="TAV239" s="1114"/>
      <c r="TAW239" s="1114"/>
      <c r="TAX239" s="1114"/>
      <c r="TAY239" s="1114"/>
      <c r="TAZ239" s="1114"/>
      <c r="TBA239" s="1114"/>
      <c r="TBB239" s="1114"/>
      <c r="TBC239" s="1114"/>
      <c r="TBD239" s="1114"/>
      <c r="TBE239" s="1114"/>
      <c r="TBF239" s="1114"/>
      <c r="TBG239" s="1114"/>
      <c r="TBH239" s="1114"/>
      <c r="TBI239" s="1114"/>
      <c r="TBJ239" s="1114"/>
      <c r="TBK239" s="1114"/>
      <c r="TBL239" s="1114"/>
      <c r="TBM239" s="1114"/>
      <c r="TBN239" s="1114"/>
      <c r="TBO239" s="1114"/>
      <c r="TBP239" s="1114"/>
      <c r="TBQ239" s="1114"/>
      <c r="TBR239" s="1114"/>
      <c r="TBS239" s="1114"/>
      <c r="TBT239" s="1114"/>
      <c r="TBU239" s="1114"/>
      <c r="TBV239" s="1114"/>
      <c r="TBW239" s="1114"/>
      <c r="TBX239" s="1114"/>
      <c r="TBY239" s="1114"/>
      <c r="TBZ239" s="1114"/>
      <c r="TCA239" s="1114"/>
      <c r="TCB239" s="1114"/>
      <c r="TCC239" s="1114"/>
      <c r="TCD239" s="1114"/>
      <c r="TCE239" s="1114"/>
      <c r="TCF239" s="1114"/>
      <c r="TCG239" s="1114"/>
      <c r="TCH239" s="1114"/>
      <c r="TCI239" s="1114"/>
      <c r="TCJ239" s="1114"/>
      <c r="TCK239" s="1114"/>
      <c r="TCL239" s="1114"/>
      <c r="TCM239" s="1114"/>
      <c r="TCN239" s="1114"/>
      <c r="TCO239" s="1114"/>
      <c r="TCP239" s="1114"/>
      <c r="TCQ239" s="1114"/>
      <c r="TCR239" s="1114"/>
      <c r="TCS239" s="1114"/>
      <c r="TCT239" s="1114"/>
      <c r="TCU239" s="1114"/>
      <c r="TCV239" s="1114"/>
      <c r="TCW239" s="1114"/>
      <c r="TCX239" s="1114"/>
      <c r="TCY239" s="1114"/>
      <c r="TCZ239" s="1114"/>
      <c r="TDA239" s="1114"/>
      <c r="TDB239" s="1114"/>
      <c r="TDC239" s="1114"/>
      <c r="TDD239" s="1114"/>
      <c r="TDE239" s="1114"/>
      <c r="TDF239" s="1114"/>
      <c r="TDG239" s="1114"/>
      <c r="TDH239" s="1114"/>
      <c r="TDI239" s="1114"/>
      <c r="TDJ239" s="1114"/>
      <c r="TDK239" s="1114"/>
      <c r="TDL239" s="1114"/>
      <c r="TDM239" s="1114"/>
      <c r="TDN239" s="1114"/>
      <c r="TDO239" s="1114"/>
      <c r="TDP239" s="1114"/>
      <c r="TDQ239" s="1114"/>
      <c r="TDR239" s="1114"/>
      <c r="TDS239" s="1114"/>
      <c r="TDT239" s="1114"/>
      <c r="TDU239" s="1114"/>
      <c r="TDV239" s="1114"/>
      <c r="TDW239" s="1114"/>
      <c r="TDX239" s="1114"/>
      <c r="TDY239" s="1114"/>
      <c r="TDZ239" s="1114"/>
      <c r="TEA239" s="1114"/>
      <c r="TEB239" s="1114"/>
      <c r="TEC239" s="1114"/>
      <c r="TED239" s="1114"/>
      <c r="TEE239" s="1114"/>
      <c r="TEF239" s="1114"/>
      <c r="TEG239" s="1114"/>
      <c r="TEH239" s="1114"/>
      <c r="TEI239" s="1114"/>
      <c r="TEJ239" s="1114"/>
      <c r="TEK239" s="1114"/>
      <c r="TEL239" s="1114"/>
      <c r="TEM239" s="1114"/>
      <c r="TEN239" s="1114"/>
      <c r="TEO239" s="1114"/>
      <c r="TEP239" s="1114"/>
      <c r="TEQ239" s="1114"/>
      <c r="TER239" s="1114"/>
      <c r="TES239" s="1114"/>
      <c r="TET239" s="1114"/>
      <c r="TEU239" s="1114"/>
      <c r="TEV239" s="1114"/>
      <c r="TEW239" s="1114"/>
      <c r="TEX239" s="1114"/>
      <c r="TEY239" s="1114"/>
      <c r="TEZ239" s="1114"/>
      <c r="TFA239" s="1114"/>
      <c r="TFB239" s="1114"/>
      <c r="TFC239" s="1114"/>
      <c r="TFD239" s="1114"/>
      <c r="TFE239" s="1114"/>
      <c r="TFF239" s="1114"/>
      <c r="TFG239" s="1114"/>
      <c r="TFH239" s="1114"/>
      <c r="TFI239" s="1114"/>
      <c r="TFJ239" s="1114"/>
      <c r="TFK239" s="1114"/>
      <c r="TFL239" s="1114"/>
      <c r="TFM239" s="1114"/>
      <c r="TFN239" s="1114"/>
      <c r="TFO239" s="1114"/>
      <c r="TFP239" s="1114"/>
      <c r="TFQ239" s="1114"/>
      <c r="TFR239" s="1114"/>
      <c r="TFS239" s="1114"/>
      <c r="TFT239" s="1114"/>
      <c r="TFU239" s="1114"/>
      <c r="TFV239" s="1114"/>
      <c r="TFW239" s="1114"/>
      <c r="TFX239" s="1114"/>
      <c r="TFY239" s="1114"/>
      <c r="TFZ239" s="1114"/>
      <c r="TGA239" s="1114"/>
      <c r="TGB239" s="1114"/>
      <c r="TGC239" s="1114"/>
      <c r="TGD239" s="1114"/>
      <c r="TGE239" s="1114"/>
      <c r="TGF239" s="1114"/>
      <c r="TGG239" s="1114"/>
      <c r="TGH239" s="1114"/>
      <c r="TGI239" s="1114"/>
      <c r="TGJ239" s="1114"/>
      <c r="TGK239" s="1114"/>
      <c r="TGL239" s="1114"/>
      <c r="TGM239" s="1114"/>
      <c r="TGN239" s="1114"/>
      <c r="TGO239" s="1114"/>
      <c r="TGP239" s="1114"/>
      <c r="TGQ239" s="1114"/>
      <c r="TGR239" s="1114"/>
      <c r="TGS239" s="1114"/>
      <c r="TGT239" s="1114"/>
      <c r="TGU239" s="1114"/>
      <c r="TGV239" s="1114"/>
      <c r="TGW239" s="1114"/>
      <c r="TGX239" s="1114"/>
      <c r="TGY239" s="1114"/>
      <c r="TGZ239" s="1114"/>
      <c r="THA239" s="1114"/>
      <c r="THB239" s="1114"/>
      <c r="THC239" s="1114"/>
      <c r="THD239" s="1114"/>
      <c r="THE239" s="1114"/>
      <c r="THF239" s="1114"/>
      <c r="THG239" s="1114"/>
      <c r="THH239" s="1114"/>
      <c r="THI239" s="1114"/>
      <c r="THJ239" s="1114"/>
      <c r="THK239" s="1114"/>
      <c r="THL239" s="1114"/>
      <c r="THM239" s="1114"/>
      <c r="THN239" s="1114"/>
      <c r="THO239" s="1114"/>
      <c r="THP239" s="1114"/>
      <c r="THQ239" s="1114"/>
      <c r="THR239" s="1114"/>
      <c r="THS239" s="1114"/>
      <c r="THT239" s="1114"/>
      <c r="THU239" s="1114"/>
      <c r="THV239" s="1114"/>
      <c r="THW239" s="1114"/>
      <c r="THX239" s="1114"/>
      <c r="THY239" s="1114"/>
      <c r="THZ239" s="1114"/>
      <c r="TIA239" s="1114"/>
      <c r="TIB239" s="1114"/>
      <c r="TIC239" s="1114"/>
      <c r="TID239" s="1114"/>
      <c r="TIE239" s="1114"/>
      <c r="TIF239" s="1114"/>
      <c r="TIG239" s="1114"/>
      <c r="TIH239" s="1114"/>
      <c r="TII239" s="1114"/>
      <c r="TIJ239" s="1114"/>
      <c r="TIK239" s="1114"/>
      <c r="TIL239" s="1114"/>
      <c r="TIM239" s="1114"/>
      <c r="TIN239" s="1114"/>
      <c r="TIO239" s="1114"/>
      <c r="TIP239" s="1114"/>
      <c r="TIQ239" s="1114"/>
      <c r="TIR239" s="1114"/>
      <c r="TIS239" s="1114"/>
      <c r="TIT239" s="1114"/>
      <c r="TIU239" s="1114"/>
      <c r="TIV239" s="1114"/>
      <c r="TIW239" s="1114"/>
      <c r="TIX239" s="1114"/>
      <c r="TIY239" s="1114"/>
      <c r="TIZ239" s="1114"/>
      <c r="TJA239" s="1114"/>
      <c r="TJB239" s="1114"/>
      <c r="TJC239" s="1114"/>
      <c r="TJD239" s="1114"/>
      <c r="TJE239" s="1114"/>
      <c r="TJF239" s="1114"/>
      <c r="TJG239" s="1114"/>
      <c r="TJH239" s="1114"/>
      <c r="TJI239" s="1114"/>
      <c r="TJJ239" s="1114"/>
      <c r="TJK239" s="1114"/>
      <c r="TJL239" s="1114"/>
      <c r="TJM239" s="1114"/>
      <c r="TJN239" s="1114"/>
      <c r="TJO239" s="1114"/>
      <c r="TJP239" s="1114"/>
      <c r="TJQ239" s="1114"/>
      <c r="TJR239" s="1114"/>
      <c r="TJS239" s="1114"/>
      <c r="TJT239" s="1114"/>
      <c r="TJU239" s="1114"/>
      <c r="TJV239" s="1114"/>
      <c r="TJW239" s="1114"/>
      <c r="TJX239" s="1114"/>
      <c r="TJY239" s="1114"/>
      <c r="TJZ239" s="1114"/>
      <c r="TKA239" s="1114"/>
      <c r="TKB239" s="1114"/>
      <c r="TKC239" s="1114"/>
      <c r="TKD239" s="1114"/>
      <c r="TKE239" s="1114"/>
      <c r="TKF239" s="1114"/>
      <c r="TKG239" s="1114"/>
      <c r="TKH239" s="1114"/>
      <c r="TKI239" s="1114"/>
      <c r="TKJ239" s="1114"/>
      <c r="TKK239" s="1114"/>
      <c r="TKL239" s="1114"/>
      <c r="TKM239" s="1114"/>
      <c r="TKN239" s="1114"/>
      <c r="TKO239" s="1114"/>
      <c r="TKP239" s="1114"/>
      <c r="TKQ239" s="1114"/>
      <c r="TKR239" s="1114"/>
      <c r="TKS239" s="1114"/>
      <c r="TKT239" s="1114"/>
      <c r="TKU239" s="1114"/>
      <c r="TKV239" s="1114"/>
      <c r="TKW239" s="1114"/>
      <c r="TKX239" s="1114"/>
      <c r="TKY239" s="1114"/>
      <c r="TKZ239" s="1114"/>
      <c r="TLA239" s="1114"/>
      <c r="TLB239" s="1114"/>
      <c r="TLC239" s="1114"/>
      <c r="TLD239" s="1114"/>
      <c r="TLE239" s="1114"/>
      <c r="TLF239" s="1114"/>
      <c r="TLG239" s="1114"/>
      <c r="TLH239" s="1114"/>
      <c r="TLI239" s="1114"/>
      <c r="TLJ239" s="1114"/>
      <c r="TLK239" s="1114"/>
      <c r="TLL239" s="1114"/>
      <c r="TLM239" s="1114"/>
      <c r="TLN239" s="1114"/>
      <c r="TLO239" s="1114"/>
      <c r="TLP239" s="1114"/>
      <c r="TLQ239" s="1114"/>
      <c r="TLR239" s="1114"/>
      <c r="TLS239" s="1114"/>
      <c r="TLT239" s="1114"/>
      <c r="TLU239" s="1114"/>
      <c r="TLV239" s="1114"/>
      <c r="TLW239" s="1114"/>
      <c r="TLX239" s="1114"/>
      <c r="TLY239" s="1114"/>
      <c r="TLZ239" s="1114"/>
      <c r="TMA239" s="1114"/>
      <c r="TMB239" s="1114"/>
      <c r="TMC239" s="1114"/>
      <c r="TMD239" s="1114"/>
      <c r="TME239" s="1114"/>
      <c r="TMF239" s="1114"/>
      <c r="TMG239" s="1114"/>
      <c r="TMH239" s="1114"/>
      <c r="TMI239" s="1114"/>
      <c r="TMJ239" s="1114"/>
      <c r="TMK239" s="1114"/>
      <c r="TML239" s="1114"/>
      <c r="TMM239" s="1114"/>
      <c r="TMN239" s="1114"/>
      <c r="TMO239" s="1114"/>
      <c r="TMP239" s="1114"/>
      <c r="TMQ239" s="1114"/>
      <c r="TMR239" s="1114"/>
      <c r="TMS239" s="1114"/>
      <c r="TMT239" s="1114"/>
      <c r="TMU239" s="1114"/>
      <c r="TMV239" s="1114"/>
      <c r="TMW239" s="1114"/>
      <c r="TMX239" s="1114"/>
      <c r="TMY239" s="1114"/>
      <c r="TMZ239" s="1114"/>
      <c r="TNA239" s="1114"/>
      <c r="TNB239" s="1114"/>
      <c r="TNC239" s="1114"/>
      <c r="TND239" s="1114"/>
      <c r="TNE239" s="1114"/>
      <c r="TNF239" s="1114"/>
      <c r="TNG239" s="1114"/>
      <c r="TNH239" s="1114"/>
      <c r="TNI239" s="1114"/>
      <c r="TNJ239" s="1114"/>
      <c r="TNK239" s="1114"/>
      <c r="TNL239" s="1114"/>
      <c r="TNM239" s="1114"/>
      <c r="TNN239" s="1114"/>
      <c r="TNO239" s="1114"/>
      <c r="TNP239" s="1114"/>
      <c r="TNQ239" s="1114"/>
      <c r="TNR239" s="1114"/>
      <c r="TNS239" s="1114"/>
      <c r="TNT239" s="1114"/>
      <c r="TNU239" s="1114"/>
      <c r="TNV239" s="1114"/>
      <c r="TNW239" s="1114"/>
      <c r="TNX239" s="1114"/>
      <c r="TNY239" s="1114"/>
      <c r="TNZ239" s="1114"/>
      <c r="TOA239" s="1114"/>
      <c r="TOB239" s="1114"/>
      <c r="TOC239" s="1114"/>
      <c r="TOD239" s="1114"/>
      <c r="TOE239" s="1114"/>
      <c r="TOF239" s="1114"/>
      <c r="TOG239" s="1114"/>
      <c r="TOH239" s="1114"/>
      <c r="TOI239" s="1114"/>
      <c r="TOJ239" s="1114"/>
      <c r="TOK239" s="1114"/>
      <c r="TOL239" s="1114"/>
      <c r="TOM239" s="1114"/>
      <c r="TON239" s="1114"/>
      <c r="TOO239" s="1114"/>
      <c r="TOP239" s="1114"/>
      <c r="TOQ239" s="1114"/>
      <c r="TOR239" s="1114"/>
      <c r="TOS239" s="1114"/>
      <c r="TOT239" s="1114"/>
      <c r="TOU239" s="1114"/>
      <c r="TOV239" s="1114"/>
      <c r="TOW239" s="1114"/>
      <c r="TOX239" s="1114"/>
      <c r="TOY239" s="1114"/>
      <c r="TOZ239" s="1114"/>
      <c r="TPA239" s="1114"/>
      <c r="TPB239" s="1114"/>
      <c r="TPC239" s="1114"/>
      <c r="TPD239" s="1114"/>
      <c r="TPE239" s="1114"/>
      <c r="TPF239" s="1114"/>
      <c r="TPG239" s="1114"/>
      <c r="TPH239" s="1114"/>
      <c r="TPI239" s="1114"/>
      <c r="TPJ239" s="1114"/>
      <c r="TPK239" s="1114"/>
      <c r="TPL239" s="1114"/>
      <c r="TPM239" s="1114"/>
      <c r="TPN239" s="1114"/>
      <c r="TPO239" s="1114"/>
      <c r="TPP239" s="1114"/>
      <c r="TPQ239" s="1114"/>
      <c r="TPR239" s="1114"/>
      <c r="TPS239" s="1114"/>
      <c r="TPT239" s="1114"/>
      <c r="TPU239" s="1114"/>
      <c r="TPV239" s="1114"/>
      <c r="TPW239" s="1114"/>
      <c r="TPX239" s="1114"/>
      <c r="TPY239" s="1114"/>
      <c r="TPZ239" s="1114"/>
      <c r="TQA239" s="1114"/>
      <c r="TQB239" s="1114"/>
      <c r="TQC239" s="1114"/>
      <c r="TQD239" s="1114"/>
      <c r="TQE239" s="1114"/>
      <c r="TQF239" s="1114"/>
      <c r="TQG239" s="1114"/>
      <c r="TQH239" s="1114"/>
      <c r="TQI239" s="1114"/>
      <c r="TQJ239" s="1114"/>
      <c r="TQK239" s="1114"/>
      <c r="TQL239" s="1114"/>
      <c r="TQM239" s="1114"/>
      <c r="TQN239" s="1114"/>
      <c r="TQO239" s="1114"/>
      <c r="TQP239" s="1114"/>
      <c r="TQQ239" s="1114"/>
      <c r="TQR239" s="1114"/>
      <c r="TQS239" s="1114"/>
      <c r="TQT239" s="1114"/>
      <c r="TQU239" s="1114"/>
      <c r="TQV239" s="1114"/>
      <c r="TQW239" s="1114"/>
      <c r="TQX239" s="1114"/>
      <c r="TQY239" s="1114"/>
      <c r="TQZ239" s="1114"/>
      <c r="TRA239" s="1114"/>
      <c r="TRB239" s="1114"/>
      <c r="TRC239" s="1114"/>
      <c r="TRD239" s="1114"/>
      <c r="TRE239" s="1114"/>
      <c r="TRF239" s="1114"/>
      <c r="TRG239" s="1114"/>
      <c r="TRH239" s="1114"/>
      <c r="TRI239" s="1114"/>
      <c r="TRJ239" s="1114"/>
      <c r="TRK239" s="1114"/>
      <c r="TRL239" s="1114"/>
      <c r="TRM239" s="1114"/>
      <c r="TRN239" s="1114"/>
      <c r="TRO239" s="1114"/>
      <c r="TRP239" s="1114"/>
      <c r="TRQ239" s="1114"/>
      <c r="TRR239" s="1114"/>
      <c r="TRS239" s="1114"/>
      <c r="TRT239" s="1114"/>
      <c r="TRU239" s="1114"/>
      <c r="TRV239" s="1114"/>
      <c r="TRW239" s="1114"/>
      <c r="TRX239" s="1114"/>
      <c r="TRY239" s="1114"/>
      <c r="TRZ239" s="1114"/>
      <c r="TSA239" s="1114"/>
      <c r="TSB239" s="1114"/>
      <c r="TSC239" s="1114"/>
      <c r="TSD239" s="1114"/>
      <c r="TSE239" s="1114"/>
      <c r="TSF239" s="1114"/>
      <c r="TSG239" s="1114"/>
      <c r="TSH239" s="1114"/>
      <c r="TSI239" s="1114"/>
      <c r="TSJ239" s="1114"/>
      <c r="TSK239" s="1114"/>
      <c r="TSL239" s="1114"/>
      <c r="TSM239" s="1114"/>
      <c r="TSN239" s="1114"/>
      <c r="TSO239" s="1114"/>
      <c r="TSP239" s="1114"/>
      <c r="TSQ239" s="1114"/>
      <c r="TSR239" s="1114"/>
      <c r="TSS239" s="1114"/>
      <c r="TST239" s="1114"/>
      <c r="TSU239" s="1114"/>
      <c r="TSV239" s="1114"/>
      <c r="TSW239" s="1114"/>
      <c r="TSX239" s="1114"/>
      <c r="TSY239" s="1114"/>
      <c r="TSZ239" s="1114"/>
      <c r="TTA239" s="1114"/>
      <c r="TTB239" s="1114"/>
      <c r="TTC239" s="1114"/>
      <c r="TTD239" s="1114"/>
      <c r="TTE239" s="1114"/>
      <c r="TTF239" s="1114"/>
      <c r="TTG239" s="1114"/>
      <c r="TTH239" s="1114"/>
      <c r="TTI239" s="1114"/>
      <c r="TTJ239" s="1114"/>
      <c r="TTK239" s="1114"/>
      <c r="TTL239" s="1114"/>
      <c r="TTM239" s="1114"/>
      <c r="TTN239" s="1114"/>
      <c r="TTO239" s="1114"/>
      <c r="TTP239" s="1114"/>
      <c r="TTQ239" s="1114"/>
      <c r="TTR239" s="1114"/>
      <c r="TTS239" s="1114"/>
      <c r="TTT239" s="1114"/>
      <c r="TTU239" s="1114"/>
      <c r="TTV239" s="1114"/>
      <c r="TTW239" s="1114"/>
      <c r="TTX239" s="1114"/>
      <c r="TTY239" s="1114"/>
      <c r="TTZ239" s="1114"/>
      <c r="TUA239" s="1114"/>
      <c r="TUB239" s="1114"/>
      <c r="TUC239" s="1114"/>
      <c r="TUD239" s="1114"/>
      <c r="TUE239" s="1114"/>
      <c r="TUF239" s="1114"/>
      <c r="TUG239" s="1114"/>
      <c r="TUH239" s="1114"/>
      <c r="TUI239" s="1114"/>
      <c r="TUJ239" s="1114"/>
      <c r="TUK239" s="1114"/>
      <c r="TUL239" s="1114"/>
      <c r="TUM239" s="1114"/>
      <c r="TUN239" s="1114"/>
      <c r="TUO239" s="1114"/>
      <c r="TUP239" s="1114"/>
      <c r="TUQ239" s="1114"/>
      <c r="TUR239" s="1114"/>
      <c r="TUS239" s="1114"/>
      <c r="TUT239" s="1114"/>
      <c r="TUU239" s="1114"/>
      <c r="TUV239" s="1114"/>
      <c r="TUW239" s="1114"/>
      <c r="TUX239" s="1114"/>
      <c r="TUY239" s="1114"/>
      <c r="TUZ239" s="1114"/>
      <c r="TVA239" s="1114"/>
      <c r="TVB239" s="1114"/>
      <c r="TVC239" s="1114"/>
      <c r="TVD239" s="1114"/>
      <c r="TVE239" s="1114"/>
      <c r="TVF239" s="1114"/>
      <c r="TVG239" s="1114"/>
      <c r="TVH239" s="1114"/>
      <c r="TVI239" s="1114"/>
      <c r="TVJ239" s="1114"/>
      <c r="TVK239" s="1114"/>
      <c r="TVL239" s="1114"/>
      <c r="TVM239" s="1114"/>
      <c r="TVN239" s="1114"/>
      <c r="TVO239" s="1114"/>
      <c r="TVP239" s="1114"/>
      <c r="TVQ239" s="1114"/>
      <c r="TVR239" s="1114"/>
      <c r="TVS239" s="1114"/>
      <c r="TVT239" s="1114"/>
      <c r="TVU239" s="1114"/>
      <c r="TVV239" s="1114"/>
      <c r="TVW239" s="1114"/>
      <c r="TVX239" s="1114"/>
      <c r="TVY239" s="1114"/>
      <c r="TVZ239" s="1114"/>
      <c r="TWA239" s="1114"/>
      <c r="TWB239" s="1114"/>
      <c r="TWC239" s="1114"/>
      <c r="TWD239" s="1114"/>
      <c r="TWE239" s="1114"/>
      <c r="TWF239" s="1114"/>
      <c r="TWG239" s="1114"/>
      <c r="TWH239" s="1114"/>
      <c r="TWI239" s="1114"/>
      <c r="TWJ239" s="1114"/>
      <c r="TWK239" s="1114"/>
      <c r="TWL239" s="1114"/>
      <c r="TWM239" s="1114"/>
      <c r="TWN239" s="1114"/>
      <c r="TWO239" s="1114"/>
      <c r="TWP239" s="1114"/>
      <c r="TWQ239" s="1114"/>
      <c r="TWR239" s="1114"/>
      <c r="TWS239" s="1114"/>
      <c r="TWT239" s="1114"/>
      <c r="TWU239" s="1114"/>
      <c r="TWV239" s="1114"/>
      <c r="TWW239" s="1114"/>
      <c r="TWX239" s="1114"/>
      <c r="TWY239" s="1114"/>
      <c r="TWZ239" s="1114"/>
      <c r="TXA239" s="1114"/>
      <c r="TXB239" s="1114"/>
      <c r="TXC239" s="1114"/>
      <c r="TXD239" s="1114"/>
      <c r="TXE239" s="1114"/>
      <c r="TXF239" s="1114"/>
      <c r="TXG239" s="1114"/>
      <c r="TXH239" s="1114"/>
      <c r="TXI239" s="1114"/>
      <c r="TXJ239" s="1114"/>
      <c r="TXK239" s="1114"/>
      <c r="TXL239" s="1114"/>
      <c r="TXM239" s="1114"/>
      <c r="TXN239" s="1114"/>
      <c r="TXO239" s="1114"/>
      <c r="TXP239" s="1114"/>
      <c r="TXQ239" s="1114"/>
      <c r="TXR239" s="1114"/>
      <c r="TXS239" s="1114"/>
      <c r="TXT239" s="1114"/>
      <c r="TXU239" s="1114"/>
      <c r="TXV239" s="1114"/>
      <c r="TXW239" s="1114"/>
      <c r="TXX239" s="1114"/>
      <c r="TXY239" s="1114"/>
      <c r="TXZ239" s="1114"/>
      <c r="TYA239" s="1114"/>
      <c r="TYB239" s="1114"/>
      <c r="TYC239" s="1114"/>
      <c r="TYD239" s="1114"/>
      <c r="TYE239" s="1114"/>
      <c r="TYF239" s="1114"/>
      <c r="TYG239" s="1114"/>
      <c r="TYH239" s="1114"/>
      <c r="TYI239" s="1114"/>
      <c r="TYJ239" s="1114"/>
      <c r="TYK239" s="1114"/>
      <c r="TYL239" s="1114"/>
      <c r="TYM239" s="1114"/>
      <c r="TYN239" s="1114"/>
      <c r="TYO239" s="1114"/>
      <c r="TYP239" s="1114"/>
      <c r="TYQ239" s="1114"/>
      <c r="TYR239" s="1114"/>
      <c r="TYS239" s="1114"/>
      <c r="TYT239" s="1114"/>
      <c r="TYU239" s="1114"/>
      <c r="TYV239" s="1114"/>
      <c r="TYW239" s="1114"/>
      <c r="TYX239" s="1114"/>
      <c r="TYY239" s="1114"/>
      <c r="TYZ239" s="1114"/>
      <c r="TZA239" s="1114"/>
      <c r="TZB239" s="1114"/>
      <c r="TZC239" s="1114"/>
      <c r="TZD239" s="1114"/>
      <c r="TZE239" s="1114"/>
      <c r="TZF239" s="1114"/>
      <c r="TZG239" s="1114"/>
      <c r="TZH239" s="1114"/>
      <c r="TZI239" s="1114"/>
      <c r="TZJ239" s="1114"/>
      <c r="TZK239" s="1114"/>
      <c r="TZL239" s="1114"/>
      <c r="TZM239" s="1114"/>
      <c r="TZN239" s="1114"/>
      <c r="TZO239" s="1114"/>
      <c r="TZP239" s="1114"/>
      <c r="TZQ239" s="1114"/>
      <c r="TZR239" s="1114"/>
      <c r="TZS239" s="1114"/>
      <c r="TZT239" s="1114"/>
      <c r="TZU239" s="1114"/>
      <c r="TZV239" s="1114"/>
      <c r="TZW239" s="1114"/>
      <c r="TZX239" s="1114"/>
      <c r="TZY239" s="1114"/>
      <c r="TZZ239" s="1114"/>
      <c r="UAA239" s="1114"/>
      <c r="UAB239" s="1114"/>
      <c r="UAC239" s="1114"/>
      <c r="UAD239" s="1114"/>
      <c r="UAE239" s="1114"/>
      <c r="UAF239" s="1114"/>
      <c r="UAG239" s="1114"/>
      <c r="UAH239" s="1114"/>
      <c r="UAI239" s="1114"/>
      <c r="UAJ239" s="1114"/>
      <c r="UAK239" s="1114"/>
      <c r="UAL239" s="1114"/>
      <c r="UAM239" s="1114"/>
      <c r="UAN239" s="1114"/>
      <c r="UAO239" s="1114"/>
      <c r="UAP239" s="1114"/>
      <c r="UAQ239" s="1114"/>
      <c r="UAR239" s="1114"/>
      <c r="UAS239" s="1114"/>
      <c r="UAT239" s="1114"/>
      <c r="UAU239" s="1114"/>
      <c r="UAV239" s="1114"/>
      <c r="UAW239" s="1114"/>
      <c r="UAX239" s="1114"/>
      <c r="UAY239" s="1114"/>
      <c r="UAZ239" s="1114"/>
      <c r="UBA239" s="1114"/>
      <c r="UBB239" s="1114"/>
      <c r="UBC239" s="1114"/>
      <c r="UBD239" s="1114"/>
      <c r="UBE239" s="1114"/>
      <c r="UBF239" s="1114"/>
      <c r="UBG239" s="1114"/>
      <c r="UBH239" s="1114"/>
      <c r="UBI239" s="1114"/>
      <c r="UBJ239" s="1114"/>
      <c r="UBK239" s="1114"/>
      <c r="UBL239" s="1114"/>
      <c r="UBM239" s="1114"/>
      <c r="UBN239" s="1114"/>
      <c r="UBO239" s="1114"/>
      <c r="UBP239" s="1114"/>
      <c r="UBQ239" s="1114"/>
      <c r="UBR239" s="1114"/>
      <c r="UBS239" s="1114"/>
      <c r="UBT239" s="1114"/>
      <c r="UBU239" s="1114"/>
      <c r="UBV239" s="1114"/>
      <c r="UBW239" s="1114"/>
      <c r="UBX239" s="1114"/>
      <c r="UBY239" s="1114"/>
      <c r="UBZ239" s="1114"/>
      <c r="UCA239" s="1114"/>
      <c r="UCB239" s="1114"/>
      <c r="UCC239" s="1114"/>
      <c r="UCD239" s="1114"/>
      <c r="UCE239" s="1114"/>
      <c r="UCF239" s="1114"/>
      <c r="UCG239" s="1114"/>
      <c r="UCH239" s="1114"/>
      <c r="UCI239" s="1114"/>
      <c r="UCJ239" s="1114"/>
      <c r="UCK239" s="1114"/>
      <c r="UCL239" s="1114"/>
      <c r="UCM239" s="1114"/>
      <c r="UCN239" s="1114"/>
      <c r="UCO239" s="1114"/>
      <c r="UCP239" s="1114"/>
      <c r="UCQ239" s="1114"/>
      <c r="UCR239" s="1114"/>
      <c r="UCS239" s="1114"/>
      <c r="UCT239" s="1114"/>
      <c r="UCU239" s="1114"/>
      <c r="UCV239" s="1114"/>
      <c r="UCW239" s="1114"/>
      <c r="UCX239" s="1114"/>
      <c r="UCY239" s="1114"/>
      <c r="UCZ239" s="1114"/>
      <c r="UDA239" s="1114"/>
      <c r="UDB239" s="1114"/>
      <c r="UDC239" s="1114"/>
      <c r="UDD239" s="1114"/>
      <c r="UDE239" s="1114"/>
      <c r="UDF239" s="1114"/>
      <c r="UDG239" s="1114"/>
      <c r="UDH239" s="1114"/>
      <c r="UDI239" s="1114"/>
      <c r="UDJ239" s="1114"/>
      <c r="UDK239" s="1114"/>
      <c r="UDL239" s="1114"/>
      <c r="UDM239" s="1114"/>
      <c r="UDN239" s="1114"/>
      <c r="UDO239" s="1114"/>
      <c r="UDP239" s="1114"/>
      <c r="UDQ239" s="1114"/>
      <c r="UDR239" s="1114"/>
      <c r="UDS239" s="1114"/>
      <c r="UDT239" s="1114"/>
      <c r="UDU239" s="1114"/>
      <c r="UDV239" s="1114"/>
      <c r="UDW239" s="1114"/>
      <c r="UDX239" s="1114"/>
      <c r="UDY239" s="1114"/>
      <c r="UDZ239" s="1114"/>
      <c r="UEA239" s="1114"/>
      <c r="UEB239" s="1114"/>
      <c r="UEC239" s="1114"/>
      <c r="UED239" s="1114"/>
      <c r="UEE239" s="1114"/>
      <c r="UEF239" s="1114"/>
      <c r="UEG239" s="1114"/>
      <c r="UEH239" s="1114"/>
      <c r="UEI239" s="1114"/>
      <c r="UEJ239" s="1114"/>
      <c r="UEK239" s="1114"/>
      <c r="UEL239" s="1114"/>
      <c r="UEM239" s="1114"/>
      <c r="UEN239" s="1114"/>
      <c r="UEO239" s="1114"/>
      <c r="UEP239" s="1114"/>
      <c r="UEQ239" s="1114"/>
      <c r="UER239" s="1114"/>
      <c r="UES239" s="1114"/>
      <c r="UET239" s="1114"/>
      <c r="UEU239" s="1114"/>
      <c r="UEV239" s="1114"/>
      <c r="UEW239" s="1114"/>
      <c r="UEX239" s="1114"/>
      <c r="UEY239" s="1114"/>
      <c r="UEZ239" s="1114"/>
      <c r="UFA239" s="1114"/>
      <c r="UFB239" s="1114"/>
      <c r="UFC239" s="1114"/>
      <c r="UFD239" s="1114"/>
      <c r="UFE239" s="1114"/>
      <c r="UFF239" s="1114"/>
      <c r="UFG239" s="1114"/>
      <c r="UFH239" s="1114"/>
      <c r="UFI239" s="1114"/>
      <c r="UFJ239" s="1114"/>
      <c r="UFK239" s="1114"/>
      <c r="UFL239" s="1114"/>
      <c r="UFM239" s="1114"/>
      <c r="UFN239" s="1114"/>
      <c r="UFO239" s="1114"/>
      <c r="UFP239" s="1114"/>
      <c r="UFQ239" s="1114"/>
      <c r="UFR239" s="1114"/>
      <c r="UFS239" s="1114"/>
      <c r="UFT239" s="1114"/>
      <c r="UFU239" s="1114"/>
      <c r="UFV239" s="1114"/>
      <c r="UFW239" s="1114"/>
      <c r="UFX239" s="1114"/>
      <c r="UFY239" s="1114"/>
      <c r="UFZ239" s="1114"/>
      <c r="UGA239" s="1114"/>
      <c r="UGB239" s="1114"/>
      <c r="UGC239" s="1114"/>
      <c r="UGD239" s="1114"/>
      <c r="UGE239" s="1114"/>
      <c r="UGF239" s="1114"/>
      <c r="UGG239" s="1114"/>
      <c r="UGH239" s="1114"/>
      <c r="UGI239" s="1114"/>
      <c r="UGJ239" s="1114"/>
      <c r="UGK239" s="1114"/>
      <c r="UGL239" s="1114"/>
      <c r="UGM239" s="1114"/>
      <c r="UGN239" s="1114"/>
      <c r="UGO239" s="1114"/>
      <c r="UGP239" s="1114"/>
      <c r="UGQ239" s="1114"/>
      <c r="UGR239" s="1114"/>
      <c r="UGS239" s="1114"/>
      <c r="UGT239" s="1114"/>
      <c r="UGU239" s="1114"/>
      <c r="UGV239" s="1114"/>
      <c r="UGW239" s="1114"/>
      <c r="UGX239" s="1114"/>
      <c r="UGY239" s="1114"/>
      <c r="UGZ239" s="1114"/>
      <c r="UHA239" s="1114"/>
      <c r="UHB239" s="1114"/>
      <c r="UHC239" s="1114"/>
      <c r="UHD239" s="1114"/>
      <c r="UHE239" s="1114"/>
      <c r="UHF239" s="1114"/>
      <c r="UHG239" s="1114"/>
      <c r="UHH239" s="1114"/>
      <c r="UHI239" s="1114"/>
      <c r="UHJ239" s="1114"/>
      <c r="UHK239" s="1114"/>
      <c r="UHL239" s="1114"/>
      <c r="UHM239" s="1114"/>
      <c r="UHN239" s="1114"/>
      <c r="UHO239" s="1114"/>
      <c r="UHP239" s="1114"/>
      <c r="UHQ239" s="1114"/>
      <c r="UHR239" s="1114"/>
      <c r="UHS239" s="1114"/>
      <c r="UHT239" s="1114"/>
      <c r="UHU239" s="1114"/>
      <c r="UHV239" s="1114"/>
      <c r="UHW239" s="1114"/>
      <c r="UHX239" s="1114"/>
      <c r="UHY239" s="1114"/>
      <c r="UHZ239" s="1114"/>
      <c r="UIA239" s="1114"/>
      <c r="UIB239" s="1114"/>
      <c r="UIC239" s="1114"/>
      <c r="UID239" s="1114"/>
      <c r="UIE239" s="1114"/>
      <c r="UIF239" s="1114"/>
      <c r="UIG239" s="1114"/>
      <c r="UIH239" s="1114"/>
      <c r="UII239" s="1114"/>
      <c r="UIJ239" s="1114"/>
      <c r="UIK239" s="1114"/>
      <c r="UIL239" s="1114"/>
      <c r="UIM239" s="1114"/>
      <c r="UIN239" s="1114"/>
      <c r="UIO239" s="1114"/>
      <c r="UIP239" s="1114"/>
      <c r="UIQ239" s="1114"/>
      <c r="UIR239" s="1114"/>
      <c r="UIS239" s="1114"/>
      <c r="UIT239" s="1114"/>
      <c r="UIU239" s="1114"/>
      <c r="UIV239" s="1114"/>
      <c r="UIW239" s="1114"/>
      <c r="UIX239" s="1114"/>
      <c r="UIY239" s="1114"/>
      <c r="UIZ239" s="1114"/>
      <c r="UJA239" s="1114"/>
      <c r="UJB239" s="1114"/>
      <c r="UJC239" s="1114"/>
      <c r="UJD239" s="1114"/>
      <c r="UJE239" s="1114"/>
      <c r="UJF239" s="1114"/>
      <c r="UJG239" s="1114"/>
      <c r="UJH239" s="1114"/>
      <c r="UJI239" s="1114"/>
      <c r="UJJ239" s="1114"/>
      <c r="UJK239" s="1114"/>
      <c r="UJL239" s="1114"/>
      <c r="UJM239" s="1114"/>
      <c r="UJN239" s="1114"/>
      <c r="UJO239" s="1114"/>
      <c r="UJP239" s="1114"/>
      <c r="UJQ239" s="1114"/>
      <c r="UJR239" s="1114"/>
      <c r="UJS239" s="1114"/>
      <c r="UJT239" s="1114"/>
      <c r="UJU239" s="1114"/>
      <c r="UJV239" s="1114"/>
      <c r="UJW239" s="1114"/>
      <c r="UJX239" s="1114"/>
      <c r="UJY239" s="1114"/>
      <c r="UJZ239" s="1114"/>
      <c r="UKA239" s="1114"/>
      <c r="UKB239" s="1114"/>
      <c r="UKC239" s="1114"/>
      <c r="UKD239" s="1114"/>
      <c r="UKE239" s="1114"/>
      <c r="UKF239" s="1114"/>
      <c r="UKG239" s="1114"/>
      <c r="UKH239" s="1114"/>
      <c r="UKI239" s="1114"/>
      <c r="UKJ239" s="1114"/>
      <c r="UKK239" s="1114"/>
      <c r="UKL239" s="1114"/>
      <c r="UKM239" s="1114"/>
      <c r="UKN239" s="1114"/>
      <c r="UKO239" s="1114"/>
      <c r="UKP239" s="1114"/>
      <c r="UKQ239" s="1114"/>
      <c r="UKR239" s="1114"/>
      <c r="UKS239" s="1114"/>
      <c r="UKT239" s="1114"/>
      <c r="UKU239" s="1114"/>
      <c r="UKV239" s="1114"/>
      <c r="UKW239" s="1114"/>
      <c r="UKX239" s="1114"/>
      <c r="UKY239" s="1114"/>
      <c r="UKZ239" s="1114"/>
      <c r="ULA239" s="1114"/>
      <c r="ULB239" s="1114"/>
      <c r="ULC239" s="1114"/>
      <c r="ULD239" s="1114"/>
      <c r="ULE239" s="1114"/>
      <c r="ULF239" s="1114"/>
      <c r="ULG239" s="1114"/>
      <c r="ULH239" s="1114"/>
      <c r="ULI239" s="1114"/>
      <c r="ULJ239" s="1114"/>
      <c r="ULK239" s="1114"/>
      <c r="ULL239" s="1114"/>
      <c r="ULM239" s="1114"/>
      <c r="ULN239" s="1114"/>
      <c r="ULO239" s="1114"/>
      <c r="ULP239" s="1114"/>
      <c r="ULQ239" s="1114"/>
      <c r="ULR239" s="1114"/>
      <c r="ULS239" s="1114"/>
      <c r="ULT239" s="1114"/>
      <c r="ULU239" s="1114"/>
      <c r="ULV239" s="1114"/>
      <c r="ULW239" s="1114"/>
      <c r="ULX239" s="1114"/>
      <c r="ULY239" s="1114"/>
      <c r="ULZ239" s="1114"/>
      <c r="UMA239" s="1114"/>
      <c r="UMB239" s="1114"/>
      <c r="UMC239" s="1114"/>
      <c r="UMD239" s="1114"/>
      <c r="UME239" s="1114"/>
      <c r="UMF239" s="1114"/>
      <c r="UMG239" s="1114"/>
      <c r="UMH239" s="1114"/>
      <c r="UMI239" s="1114"/>
      <c r="UMJ239" s="1114"/>
      <c r="UMK239" s="1114"/>
      <c r="UML239" s="1114"/>
      <c r="UMM239" s="1114"/>
      <c r="UMN239" s="1114"/>
      <c r="UMO239" s="1114"/>
      <c r="UMP239" s="1114"/>
      <c r="UMQ239" s="1114"/>
      <c r="UMR239" s="1114"/>
      <c r="UMS239" s="1114"/>
      <c r="UMT239" s="1114"/>
      <c r="UMU239" s="1114"/>
      <c r="UMV239" s="1114"/>
      <c r="UMW239" s="1114"/>
      <c r="UMX239" s="1114"/>
      <c r="UMY239" s="1114"/>
      <c r="UMZ239" s="1114"/>
      <c r="UNA239" s="1114"/>
      <c r="UNB239" s="1114"/>
      <c r="UNC239" s="1114"/>
      <c r="UND239" s="1114"/>
      <c r="UNE239" s="1114"/>
      <c r="UNF239" s="1114"/>
      <c r="UNG239" s="1114"/>
      <c r="UNH239" s="1114"/>
      <c r="UNI239" s="1114"/>
      <c r="UNJ239" s="1114"/>
      <c r="UNK239" s="1114"/>
      <c r="UNL239" s="1114"/>
      <c r="UNM239" s="1114"/>
      <c r="UNN239" s="1114"/>
      <c r="UNO239" s="1114"/>
      <c r="UNP239" s="1114"/>
      <c r="UNQ239" s="1114"/>
      <c r="UNR239" s="1114"/>
      <c r="UNS239" s="1114"/>
      <c r="UNT239" s="1114"/>
      <c r="UNU239" s="1114"/>
      <c r="UNV239" s="1114"/>
      <c r="UNW239" s="1114"/>
      <c r="UNX239" s="1114"/>
      <c r="UNY239" s="1114"/>
      <c r="UNZ239" s="1114"/>
      <c r="UOA239" s="1114"/>
      <c r="UOB239" s="1114"/>
      <c r="UOC239" s="1114"/>
      <c r="UOD239" s="1114"/>
      <c r="UOE239" s="1114"/>
      <c r="UOF239" s="1114"/>
      <c r="UOG239" s="1114"/>
      <c r="UOH239" s="1114"/>
      <c r="UOI239" s="1114"/>
      <c r="UOJ239" s="1114"/>
      <c r="UOK239" s="1114"/>
      <c r="UOL239" s="1114"/>
      <c r="UOM239" s="1114"/>
      <c r="UON239" s="1114"/>
      <c r="UOO239" s="1114"/>
      <c r="UOP239" s="1114"/>
      <c r="UOQ239" s="1114"/>
      <c r="UOR239" s="1114"/>
      <c r="UOS239" s="1114"/>
      <c r="UOT239" s="1114"/>
      <c r="UOU239" s="1114"/>
      <c r="UOV239" s="1114"/>
      <c r="UOW239" s="1114"/>
      <c r="UOX239" s="1114"/>
      <c r="UOY239" s="1114"/>
      <c r="UOZ239" s="1114"/>
      <c r="UPA239" s="1114"/>
      <c r="UPB239" s="1114"/>
      <c r="UPC239" s="1114"/>
      <c r="UPD239" s="1114"/>
      <c r="UPE239" s="1114"/>
      <c r="UPF239" s="1114"/>
      <c r="UPG239" s="1114"/>
      <c r="UPH239" s="1114"/>
      <c r="UPI239" s="1114"/>
      <c r="UPJ239" s="1114"/>
      <c r="UPK239" s="1114"/>
      <c r="UPL239" s="1114"/>
      <c r="UPM239" s="1114"/>
      <c r="UPN239" s="1114"/>
      <c r="UPO239" s="1114"/>
      <c r="UPP239" s="1114"/>
      <c r="UPQ239" s="1114"/>
      <c r="UPR239" s="1114"/>
      <c r="UPS239" s="1114"/>
      <c r="UPT239" s="1114"/>
      <c r="UPU239" s="1114"/>
      <c r="UPV239" s="1114"/>
      <c r="UPW239" s="1114"/>
      <c r="UPX239" s="1114"/>
      <c r="UPY239" s="1114"/>
      <c r="UPZ239" s="1114"/>
      <c r="UQA239" s="1114"/>
      <c r="UQB239" s="1114"/>
      <c r="UQC239" s="1114"/>
      <c r="UQD239" s="1114"/>
      <c r="UQE239" s="1114"/>
      <c r="UQF239" s="1114"/>
      <c r="UQG239" s="1114"/>
      <c r="UQH239" s="1114"/>
      <c r="UQI239" s="1114"/>
      <c r="UQJ239" s="1114"/>
      <c r="UQK239" s="1114"/>
      <c r="UQL239" s="1114"/>
      <c r="UQM239" s="1114"/>
      <c r="UQN239" s="1114"/>
      <c r="UQO239" s="1114"/>
      <c r="UQP239" s="1114"/>
      <c r="UQQ239" s="1114"/>
      <c r="UQR239" s="1114"/>
      <c r="UQS239" s="1114"/>
      <c r="UQT239" s="1114"/>
      <c r="UQU239" s="1114"/>
      <c r="UQV239" s="1114"/>
      <c r="UQW239" s="1114"/>
      <c r="UQX239" s="1114"/>
      <c r="UQY239" s="1114"/>
      <c r="UQZ239" s="1114"/>
      <c r="URA239" s="1114"/>
      <c r="URB239" s="1114"/>
      <c r="URC239" s="1114"/>
      <c r="URD239" s="1114"/>
      <c r="URE239" s="1114"/>
      <c r="URF239" s="1114"/>
      <c r="URG239" s="1114"/>
      <c r="URH239" s="1114"/>
      <c r="URI239" s="1114"/>
      <c r="URJ239" s="1114"/>
      <c r="URK239" s="1114"/>
      <c r="URL239" s="1114"/>
      <c r="URM239" s="1114"/>
      <c r="URN239" s="1114"/>
      <c r="URO239" s="1114"/>
      <c r="URP239" s="1114"/>
      <c r="URQ239" s="1114"/>
      <c r="URR239" s="1114"/>
      <c r="URS239" s="1114"/>
      <c r="URT239" s="1114"/>
      <c r="URU239" s="1114"/>
      <c r="URV239" s="1114"/>
      <c r="URW239" s="1114"/>
      <c r="URX239" s="1114"/>
      <c r="URY239" s="1114"/>
      <c r="URZ239" s="1114"/>
      <c r="USA239" s="1114"/>
      <c r="USB239" s="1114"/>
      <c r="USC239" s="1114"/>
      <c r="USD239" s="1114"/>
      <c r="USE239" s="1114"/>
      <c r="USF239" s="1114"/>
      <c r="USG239" s="1114"/>
      <c r="USH239" s="1114"/>
      <c r="USI239" s="1114"/>
      <c r="USJ239" s="1114"/>
      <c r="USK239" s="1114"/>
      <c r="USL239" s="1114"/>
      <c r="USM239" s="1114"/>
      <c r="USN239" s="1114"/>
      <c r="USO239" s="1114"/>
      <c r="USP239" s="1114"/>
      <c r="USQ239" s="1114"/>
      <c r="USR239" s="1114"/>
      <c r="USS239" s="1114"/>
      <c r="UST239" s="1114"/>
      <c r="USU239" s="1114"/>
      <c r="USV239" s="1114"/>
      <c r="USW239" s="1114"/>
      <c r="USX239" s="1114"/>
      <c r="USY239" s="1114"/>
      <c r="USZ239" s="1114"/>
      <c r="UTA239" s="1114"/>
      <c r="UTB239" s="1114"/>
      <c r="UTC239" s="1114"/>
      <c r="UTD239" s="1114"/>
      <c r="UTE239" s="1114"/>
      <c r="UTF239" s="1114"/>
      <c r="UTG239" s="1114"/>
      <c r="UTH239" s="1114"/>
      <c r="UTI239" s="1114"/>
      <c r="UTJ239" s="1114"/>
      <c r="UTK239" s="1114"/>
      <c r="UTL239" s="1114"/>
      <c r="UTM239" s="1114"/>
      <c r="UTN239" s="1114"/>
      <c r="UTO239" s="1114"/>
      <c r="UTP239" s="1114"/>
      <c r="UTQ239" s="1114"/>
      <c r="UTR239" s="1114"/>
      <c r="UTS239" s="1114"/>
      <c r="UTT239" s="1114"/>
      <c r="UTU239" s="1114"/>
      <c r="UTV239" s="1114"/>
      <c r="UTW239" s="1114"/>
      <c r="UTX239" s="1114"/>
      <c r="UTY239" s="1114"/>
      <c r="UTZ239" s="1114"/>
      <c r="UUA239" s="1114"/>
      <c r="UUB239" s="1114"/>
      <c r="UUC239" s="1114"/>
      <c r="UUD239" s="1114"/>
      <c r="UUE239" s="1114"/>
      <c r="UUF239" s="1114"/>
      <c r="UUG239" s="1114"/>
      <c r="UUH239" s="1114"/>
      <c r="UUI239" s="1114"/>
      <c r="UUJ239" s="1114"/>
      <c r="UUK239" s="1114"/>
      <c r="UUL239" s="1114"/>
      <c r="UUM239" s="1114"/>
      <c r="UUN239" s="1114"/>
      <c r="UUO239" s="1114"/>
      <c r="UUP239" s="1114"/>
      <c r="UUQ239" s="1114"/>
      <c r="UUR239" s="1114"/>
      <c r="UUS239" s="1114"/>
      <c r="UUT239" s="1114"/>
      <c r="UUU239" s="1114"/>
      <c r="UUV239" s="1114"/>
      <c r="UUW239" s="1114"/>
      <c r="UUX239" s="1114"/>
      <c r="UUY239" s="1114"/>
      <c r="UUZ239" s="1114"/>
      <c r="UVA239" s="1114"/>
      <c r="UVB239" s="1114"/>
      <c r="UVC239" s="1114"/>
      <c r="UVD239" s="1114"/>
      <c r="UVE239" s="1114"/>
      <c r="UVF239" s="1114"/>
      <c r="UVG239" s="1114"/>
      <c r="UVH239" s="1114"/>
      <c r="UVI239" s="1114"/>
      <c r="UVJ239" s="1114"/>
      <c r="UVK239" s="1114"/>
      <c r="UVL239" s="1114"/>
      <c r="UVM239" s="1114"/>
      <c r="UVN239" s="1114"/>
      <c r="UVO239" s="1114"/>
      <c r="UVP239" s="1114"/>
      <c r="UVQ239" s="1114"/>
      <c r="UVR239" s="1114"/>
      <c r="UVS239" s="1114"/>
      <c r="UVT239" s="1114"/>
      <c r="UVU239" s="1114"/>
      <c r="UVV239" s="1114"/>
      <c r="UVW239" s="1114"/>
      <c r="UVX239" s="1114"/>
      <c r="UVY239" s="1114"/>
      <c r="UVZ239" s="1114"/>
      <c r="UWA239" s="1114"/>
      <c r="UWB239" s="1114"/>
      <c r="UWC239" s="1114"/>
      <c r="UWD239" s="1114"/>
      <c r="UWE239" s="1114"/>
      <c r="UWF239" s="1114"/>
      <c r="UWG239" s="1114"/>
      <c r="UWH239" s="1114"/>
      <c r="UWI239" s="1114"/>
      <c r="UWJ239" s="1114"/>
      <c r="UWK239" s="1114"/>
      <c r="UWL239" s="1114"/>
      <c r="UWM239" s="1114"/>
      <c r="UWN239" s="1114"/>
      <c r="UWO239" s="1114"/>
      <c r="UWP239" s="1114"/>
      <c r="UWQ239" s="1114"/>
      <c r="UWR239" s="1114"/>
      <c r="UWS239" s="1114"/>
      <c r="UWT239" s="1114"/>
      <c r="UWU239" s="1114"/>
      <c r="UWV239" s="1114"/>
      <c r="UWW239" s="1114"/>
      <c r="UWX239" s="1114"/>
      <c r="UWY239" s="1114"/>
      <c r="UWZ239" s="1114"/>
      <c r="UXA239" s="1114"/>
      <c r="UXB239" s="1114"/>
      <c r="UXC239" s="1114"/>
      <c r="UXD239" s="1114"/>
      <c r="UXE239" s="1114"/>
      <c r="UXF239" s="1114"/>
      <c r="UXG239" s="1114"/>
      <c r="UXH239" s="1114"/>
      <c r="UXI239" s="1114"/>
      <c r="UXJ239" s="1114"/>
      <c r="UXK239" s="1114"/>
      <c r="UXL239" s="1114"/>
      <c r="UXM239" s="1114"/>
      <c r="UXN239" s="1114"/>
      <c r="UXO239" s="1114"/>
      <c r="UXP239" s="1114"/>
      <c r="UXQ239" s="1114"/>
      <c r="UXR239" s="1114"/>
      <c r="UXS239" s="1114"/>
      <c r="UXT239" s="1114"/>
      <c r="UXU239" s="1114"/>
      <c r="UXV239" s="1114"/>
      <c r="UXW239" s="1114"/>
      <c r="UXX239" s="1114"/>
      <c r="UXY239" s="1114"/>
      <c r="UXZ239" s="1114"/>
      <c r="UYA239" s="1114"/>
      <c r="UYB239" s="1114"/>
      <c r="UYC239" s="1114"/>
      <c r="UYD239" s="1114"/>
      <c r="UYE239" s="1114"/>
      <c r="UYF239" s="1114"/>
      <c r="UYG239" s="1114"/>
      <c r="UYH239" s="1114"/>
      <c r="UYI239" s="1114"/>
      <c r="UYJ239" s="1114"/>
      <c r="UYK239" s="1114"/>
      <c r="UYL239" s="1114"/>
      <c r="UYM239" s="1114"/>
      <c r="UYN239" s="1114"/>
      <c r="UYO239" s="1114"/>
      <c r="UYP239" s="1114"/>
      <c r="UYQ239" s="1114"/>
      <c r="UYR239" s="1114"/>
      <c r="UYS239" s="1114"/>
      <c r="UYT239" s="1114"/>
      <c r="UYU239" s="1114"/>
      <c r="UYV239" s="1114"/>
      <c r="UYW239" s="1114"/>
      <c r="UYX239" s="1114"/>
      <c r="UYY239" s="1114"/>
      <c r="UYZ239" s="1114"/>
      <c r="UZA239" s="1114"/>
      <c r="UZB239" s="1114"/>
      <c r="UZC239" s="1114"/>
      <c r="UZD239" s="1114"/>
      <c r="UZE239" s="1114"/>
      <c r="UZF239" s="1114"/>
      <c r="UZG239" s="1114"/>
      <c r="UZH239" s="1114"/>
      <c r="UZI239" s="1114"/>
      <c r="UZJ239" s="1114"/>
      <c r="UZK239" s="1114"/>
      <c r="UZL239" s="1114"/>
      <c r="UZM239" s="1114"/>
      <c r="UZN239" s="1114"/>
      <c r="UZO239" s="1114"/>
      <c r="UZP239" s="1114"/>
      <c r="UZQ239" s="1114"/>
      <c r="UZR239" s="1114"/>
      <c r="UZS239" s="1114"/>
      <c r="UZT239" s="1114"/>
      <c r="UZU239" s="1114"/>
      <c r="UZV239" s="1114"/>
      <c r="UZW239" s="1114"/>
      <c r="UZX239" s="1114"/>
      <c r="UZY239" s="1114"/>
      <c r="UZZ239" s="1114"/>
      <c r="VAA239" s="1114"/>
      <c r="VAB239" s="1114"/>
      <c r="VAC239" s="1114"/>
      <c r="VAD239" s="1114"/>
      <c r="VAE239" s="1114"/>
      <c r="VAF239" s="1114"/>
      <c r="VAG239" s="1114"/>
      <c r="VAH239" s="1114"/>
      <c r="VAI239" s="1114"/>
      <c r="VAJ239" s="1114"/>
      <c r="VAK239" s="1114"/>
      <c r="VAL239" s="1114"/>
      <c r="VAM239" s="1114"/>
      <c r="VAN239" s="1114"/>
      <c r="VAO239" s="1114"/>
      <c r="VAP239" s="1114"/>
      <c r="VAQ239" s="1114"/>
      <c r="VAR239" s="1114"/>
      <c r="VAS239" s="1114"/>
      <c r="VAT239" s="1114"/>
      <c r="VAU239" s="1114"/>
      <c r="VAV239" s="1114"/>
      <c r="VAW239" s="1114"/>
      <c r="VAX239" s="1114"/>
      <c r="VAY239" s="1114"/>
      <c r="VAZ239" s="1114"/>
      <c r="VBA239" s="1114"/>
      <c r="VBB239" s="1114"/>
      <c r="VBC239" s="1114"/>
      <c r="VBD239" s="1114"/>
      <c r="VBE239" s="1114"/>
      <c r="VBF239" s="1114"/>
      <c r="VBG239" s="1114"/>
      <c r="VBH239" s="1114"/>
      <c r="VBI239" s="1114"/>
      <c r="VBJ239" s="1114"/>
      <c r="VBK239" s="1114"/>
      <c r="VBL239" s="1114"/>
      <c r="VBM239" s="1114"/>
      <c r="VBN239" s="1114"/>
      <c r="VBO239" s="1114"/>
      <c r="VBP239" s="1114"/>
      <c r="VBQ239" s="1114"/>
      <c r="VBR239" s="1114"/>
      <c r="VBS239" s="1114"/>
      <c r="VBT239" s="1114"/>
      <c r="VBU239" s="1114"/>
      <c r="VBV239" s="1114"/>
      <c r="VBW239" s="1114"/>
      <c r="VBX239" s="1114"/>
      <c r="VBY239" s="1114"/>
      <c r="VBZ239" s="1114"/>
      <c r="VCA239" s="1114"/>
      <c r="VCB239" s="1114"/>
      <c r="VCC239" s="1114"/>
      <c r="VCD239" s="1114"/>
      <c r="VCE239" s="1114"/>
      <c r="VCF239" s="1114"/>
      <c r="VCG239" s="1114"/>
      <c r="VCH239" s="1114"/>
      <c r="VCI239" s="1114"/>
      <c r="VCJ239" s="1114"/>
      <c r="VCK239" s="1114"/>
      <c r="VCL239" s="1114"/>
      <c r="VCM239" s="1114"/>
      <c r="VCN239" s="1114"/>
      <c r="VCO239" s="1114"/>
      <c r="VCP239" s="1114"/>
      <c r="VCQ239" s="1114"/>
      <c r="VCR239" s="1114"/>
      <c r="VCS239" s="1114"/>
      <c r="VCT239" s="1114"/>
      <c r="VCU239" s="1114"/>
      <c r="VCV239" s="1114"/>
      <c r="VCW239" s="1114"/>
      <c r="VCX239" s="1114"/>
      <c r="VCY239" s="1114"/>
      <c r="VCZ239" s="1114"/>
      <c r="VDA239" s="1114"/>
      <c r="VDB239" s="1114"/>
      <c r="VDC239" s="1114"/>
      <c r="VDD239" s="1114"/>
      <c r="VDE239" s="1114"/>
      <c r="VDF239" s="1114"/>
      <c r="VDG239" s="1114"/>
      <c r="VDH239" s="1114"/>
      <c r="VDI239" s="1114"/>
      <c r="VDJ239" s="1114"/>
      <c r="VDK239" s="1114"/>
      <c r="VDL239" s="1114"/>
      <c r="VDM239" s="1114"/>
      <c r="VDN239" s="1114"/>
      <c r="VDO239" s="1114"/>
      <c r="VDP239" s="1114"/>
      <c r="VDQ239" s="1114"/>
      <c r="VDR239" s="1114"/>
      <c r="VDS239" s="1114"/>
      <c r="VDT239" s="1114"/>
      <c r="VDU239" s="1114"/>
      <c r="VDV239" s="1114"/>
      <c r="VDW239" s="1114"/>
      <c r="VDX239" s="1114"/>
      <c r="VDY239" s="1114"/>
      <c r="VDZ239" s="1114"/>
      <c r="VEA239" s="1114"/>
      <c r="VEB239" s="1114"/>
      <c r="VEC239" s="1114"/>
      <c r="VED239" s="1114"/>
      <c r="VEE239" s="1114"/>
      <c r="VEF239" s="1114"/>
      <c r="VEG239" s="1114"/>
      <c r="VEH239" s="1114"/>
      <c r="VEI239" s="1114"/>
      <c r="VEJ239" s="1114"/>
      <c r="VEK239" s="1114"/>
      <c r="VEL239" s="1114"/>
      <c r="VEM239" s="1114"/>
      <c r="VEN239" s="1114"/>
      <c r="VEO239" s="1114"/>
      <c r="VEP239" s="1114"/>
      <c r="VEQ239" s="1114"/>
      <c r="VER239" s="1114"/>
      <c r="VES239" s="1114"/>
      <c r="VET239" s="1114"/>
      <c r="VEU239" s="1114"/>
      <c r="VEV239" s="1114"/>
      <c r="VEW239" s="1114"/>
      <c r="VEX239" s="1114"/>
      <c r="VEY239" s="1114"/>
      <c r="VEZ239" s="1114"/>
      <c r="VFA239" s="1114"/>
      <c r="VFB239" s="1114"/>
      <c r="VFC239" s="1114"/>
      <c r="VFD239" s="1114"/>
      <c r="VFE239" s="1114"/>
      <c r="VFF239" s="1114"/>
      <c r="VFG239" s="1114"/>
      <c r="VFH239" s="1114"/>
      <c r="VFI239" s="1114"/>
      <c r="VFJ239" s="1114"/>
      <c r="VFK239" s="1114"/>
      <c r="VFL239" s="1114"/>
      <c r="VFM239" s="1114"/>
      <c r="VFN239" s="1114"/>
      <c r="VFO239" s="1114"/>
      <c r="VFP239" s="1114"/>
      <c r="VFQ239" s="1114"/>
      <c r="VFR239" s="1114"/>
      <c r="VFS239" s="1114"/>
      <c r="VFT239" s="1114"/>
      <c r="VFU239" s="1114"/>
      <c r="VFV239" s="1114"/>
      <c r="VFW239" s="1114"/>
      <c r="VFX239" s="1114"/>
      <c r="VFY239" s="1114"/>
      <c r="VFZ239" s="1114"/>
      <c r="VGA239" s="1114"/>
      <c r="VGB239" s="1114"/>
      <c r="VGC239" s="1114"/>
      <c r="VGD239" s="1114"/>
      <c r="VGE239" s="1114"/>
      <c r="VGF239" s="1114"/>
      <c r="VGG239" s="1114"/>
      <c r="VGH239" s="1114"/>
      <c r="VGI239" s="1114"/>
      <c r="VGJ239" s="1114"/>
      <c r="VGK239" s="1114"/>
      <c r="VGL239" s="1114"/>
      <c r="VGM239" s="1114"/>
      <c r="VGN239" s="1114"/>
      <c r="VGO239" s="1114"/>
      <c r="VGP239" s="1114"/>
      <c r="VGQ239" s="1114"/>
      <c r="VGR239" s="1114"/>
      <c r="VGS239" s="1114"/>
      <c r="VGT239" s="1114"/>
      <c r="VGU239" s="1114"/>
      <c r="VGV239" s="1114"/>
      <c r="VGW239" s="1114"/>
      <c r="VGX239" s="1114"/>
      <c r="VGY239" s="1114"/>
      <c r="VGZ239" s="1114"/>
      <c r="VHA239" s="1114"/>
      <c r="VHB239" s="1114"/>
      <c r="VHC239" s="1114"/>
      <c r="VHD239" s="1114"/>
      <c r="VHE239" s="1114"/>
      <c r="VHF239" s="1114"/>
      <c r="VHG239" s="1114"/>
      <c r="VHH239" s="1114"/>
      <c r="VHI239" s="1114"/>
      <c r="VHJ239" s="1114"/>
      <c r="VHK239" s="1114"/>
      <c r="VHL239" s="1114"/>
      <c r="VHM239" s="1114"/>
      <c r="VHN239" s="1114"/>
      <c r="VHO239" s="1114"/>
      <c r="VHP239" s="1114"/>
      <c r="VHQ239" s="1114"/>
      <c r="VHR239" s="1114"/>
      <c r="VHS239" s="1114"/>
      <c r="VHT239" s="1114"/>
      <c r="VHU239" s="1114"/>
      <c r="VHV239" s="1114"/>
      <c r="VHW239" s="1114"/>
      <c r="VHX239" s="1114"/>
      <c r="VHY239" s="1114"/>
      <c r="VHZ239" s="1114"/>
      <c r="VIA239" s="1114"/>
      <c r="VIB239" s="1114"/>
      <c r="VIC239" s="1114"/>
      <c r="VID239" s="1114"/>
      <c r="VIE239" s="1114"/>
      <c r="VIF239" s="1114"/>
      <c r="VIG239" s="1114"/>
      <c r="VIH239" s="1114"/>
      <c r="VII239" s="1114"/>
      <c r="VIJ239" s="1114"/>
      <c r="VIK239" s="1114"/>
      <c r="VIL239" s="1114"/>
      <c r="VIM239" s="1114"/>
      <c r="VIN239" s="1114"/>
      <c r="VIO239" s="1114"/>
      <c r="VIP239" s="1114"/>
      <c r="VIQ239" s="1114"/>
      <c r="VIR239" s="1114"/>
      <c r="VIS239" s="1114"/>
      <c r="VIT239" s="1114"/>
      <c r="VIU239" s="1114"/>
      <c r="VIV239" s="1114"/>
      <c r="VIW239" s="1114"/>
      <c r="VIX239" s="1114"/>
      <c r="VIY239" s="1114"/>
      <c r="VIZ239" s="1114"/>
      <c r="VJA239" s="1114"/>
      <c r="VJB239" s="1114"/>
      <c r="VJC239" s="1114"/>
      <c r="VJD239" s="1114"/>
      <c r="VJE239" s="1114"/>
      <c r="VJF239" s="1114"/>
      <c r="VJG239" s="1114"/>
      <c r="VJH239" s="1114"/>
      <c r="VJI239" s="1114"/>
      <c r="VJJ239" s="1114"/>
      <c r="VJK239" s="1114"/>
      <c r="VJL239" s="1114"/>
      <c r="VJM239" s="1114"/>
      <c r="VJN239" s="1114"/>
      <c r="VJO239" s="1114"/>
      <c r="VJP239" s="1114"/>
      <c r="VJQ239" s="1114"/>
      <c r="VJR239" s="1114"/>
      <c r="VJS239" s="1114"/>
      <c r="VJT239" s="1114"/>
      <c r="VJU239" s="1114"/>
      <c r="VJV239" s="1114"/>
      <c r="VJW239" s="1114"/>
      <c r="VJX239" s="1114"/>
      <c r="VJY239" s="1114"/>
      <c r="VJZ239" s="1114"/>
      <c r="VKA239" s="1114"/>
      <c r="VKB239" s="1114"/>
      <c r="VKC239" s="1114"/>
      <c r="VKD239" s="1114"/>
      <c r="VKE239" s="1114"/>
      <c r="VKF239" s="1114"/>
      <c r="VKG239" s="1114"/>
      <c r="VKH239" s="1114"/>
      <c r="VKI239" s="1114"/>
      <c r="VKJ239" s="1114"/>
      <c r="VKK239" s="1114"/>
      <c r="VKL239" s="1114"/>
      <c r="VKM239" s="1114"/>
      <c r="VKN239" s="1114"/>
      <c r="VKO239" s="1114"/>
      <c r="VKP239" s="1114"/>
      <c r="VKQ239" s="1114"/>
      <c r="VKR239" s="1114"/>
      <c r="VKS239" s="1114"/>
      <c r="VKT239" s="1114"/>
      <c r="VKU239" s="1114"/>
      <c r="VKV239" s="1114"/>
      <c r="VKW239" s="1114"/>
      <c r="VKX239" s="1114"/>
      <c r="VKY239" s="1114"/>
      <c r="VKZ239" s="1114"/>
      <c r="VLA239" s="1114"/>
      <c r="VLB239" s="1114"/>
      <c r="VLC239" s="1114"/>
      <c r="VLD239" s="1114"/>
      <c r="VLE239" s="1114"/>
      <c r="VLF239" s="1114"/>
      <c r="VLG239" s="1114"/>
      <c r="VLH239" s="1114"/>
      <c r="VLI239" s="1114"/>
      <c r="VLJ239" s="1114"/>
      <c r="VLK239" s="1114"/>
      <c r="VLL239" s="1114"/>
      <c r="VLM239" s="1114"/>
      <c r="VLN239" s="1114"/>
      <c r="VLO239" s="1114"/>
      <c r="VLP239" s="1114"/>
      <c r="VLQ239" s="1114"/>
      <c r="VLR239" s="1114"/>
      <c r="VLS239" s="1114"/>
      <c r="VLT239" s="1114"/>
      <c r="VLU239" s="1114"/>
      <c r="VLV239" s="1114"/>
      <c r="VLW239" s="1114"/>
      <c r="VLX239" s="1114"/>
      <c r="VLY239" s="1114"/>
      <c r="VLZ239" s="1114"/>
      <c r="VMA239" s="1114"/>
      <c r="VMB239" s="1114"/>
      <c r="VMC239" s="1114"/>
      <c r="VMD239" s="1114"/>
      <c r="VME239" s="1114"/>
      <c r="VMF239" s="1114"/>
      <c r="VMG239" s="1114"/>
      <c r="VMH239" s="1114"/>
      <c r="VMI239" s="1114"/>
      <c r="VMJ239" s="1114"/>
      <c r="VMK239" s="1114"/>
      <c r="VML239" s="1114"/>
      <c r="VMM239" s="1114"/>
      <c r="VMN239" s="1114"/>
      <c r="VMO239" s="1114"/>
      <c r="VMP239" s="1114"/>
      <c r="VMQ239" s="1114"/>
      <c r="VMR239" s="1114"/>
      <c r="VMS239" s="1114"/>
      <c r="VMT239" s="1114"/>
      <c r="VMU239" s="1114"/>
      <c r="VMV239" s="1114"/>
      <c r="VMW239" s="1114"/>
      <c r="VMX239" s="1114"/>
      <c r="VMY239" s="1114"/>
      <c r="VMZ239" s="1114"/>
      <c r="VNA239" s="1114"/>
      <c r="VNB239" s="1114"/>
      <c r="VNC239" s="1114"/>
      <c r="VND239" s="1114"/>
      <c r="VNE239" s="1114"/>
      <c r="VNF239" s="1114"/>
      <c r="VNG239" s="1114"/>
      <c r="VNH239" s="1114"/>
      <c r="VNI239" s="1114"/>
      <c r="VNJ239" s="1114"/>
      <c r="VNK239" s="1114"/>
      <c r="VNL239" s="1114"/>
      <c r="VNM239" s="1114"/>
      <c r="VNN239" s="1114"/>
      <c r="VNO239" s="1114"/>
      <c r="VNP239" s="1114"/>
      <c r="VNQ239" s="1114"/>
      <c r="VNR239" s="1114"/>
      <c r="VNS239" s="1114"/>
      <c r="VNT239" s="1114"/>
      <c r="VNU239" s="1114"/>
      <c r="VNV239" s="1114"/>
      <c r="VNW239" s="1114"/>
      <c r="VNX239" s="1114"/>
      <c r="VNY239" s="1114"/>
      <c r="VNZ239" s="1114"/>
      <c r="VOA239" s="1114"/>
      <c r="VOB239" s="1114"/>
      <c r="VOC239" s="1114"/>
      <c r="VOD239" s="1114"/>
      <c r="VOE239" s="1114"/>
      <c r="VOF239" s="1114"/>
      <c r="VOG239" s="1114"/>
      <c r="VOH239" s="1114"/>
      <c r="VOI239" s="1114"/>
      <c r="VOJ239" s="1114"/>
      <c r="VOK239" s="1114"/>
      <c r="VOL239" s="1114"/>
      <c r="VOM239" s="1114"/>
      <c r="VON239" s="1114"/>
      <c r="VOO239" s="1114"/>
      <c r="VOP239" s="1114"/>
      <c r="VOQ239" s="1114"/>
      <c r="VOR239" s="1114"/>
      <c r="VOS239" s="1114"/>
      <c r="VOT239" s="1114"/>
      <c r="VOU239" s="1114"/>
      <c r="VOV239" s="1114"/>
      <c r="VOW239" s="1114"/>
      <c r="VOX239" s="1114"/>
      <c r="VOY239" s="1114"/>
      <c r="VOZ239" s="1114"/>
      <c r="VPA239" s="1114"/>
      <c r="VPB239" s="1114"/>
      <c r="VPC239" s="1114"/>
      <c r="VPD239" s="1114"/>
      <c r="VPE239" s="1114"/>
      <c r="VPF239" s="1114"/>
      <c r="VPG239" s="1114"/>
      <c r="VPH239" s="1114"/>
      <c r="VPI239" s="1114"/>
      <c r="VPJ239" s="1114"/>
      <c r="VPK239" s="1114"/>
      <c r="VPL239" s="1114"/>
      <c r="VPM239" s="1114"/>
      <c r="VPN239" s="1114"/>
      <c r="VPO239" s="1114"/>
      <c r="VPP239" s="1114"/>
      <c r="VPQ239" s="1114"/>
      <c r="VPR239" s="1114"/>
      <c r="VPS239" s="1114"/>
      <c r="VPT239" s="1114"/>
      <c r="VPU239" s="1114"/>
      <c r="VPV239" s="1114"/>
      <c r="VPW239" s="1114"/>
      <c r="VPX239" s="1114"/>
      <c r="VPY239" s="1114"/>
      <c r="VPZ239" s="1114"/>
      <c r="VQA239" s="1114"/>
      <c r="VQB239" s="1114"/>
      <c r="VQC239" s="1114"/>
      <c r="VQD239" s="1114"/>
      <c r="VQE239" s="1114"/>
      <c r="VQF239" s="1114"/>
      <c r="VQG239" s="1114"/>
      <c r="VQH239" s="1114"/>
      <c r="VQI239" s="1114"/>
      <c r="VQJ239" s="1114"/>
      <c r="VQK239" s="1114"/>
      <c r="VQL239" s="1114"/>
      <c r="VQM239" s="1114"/>
      <c r="VQN239" s="1114"/>
      <c r="VQO239" s="1114"/>
      <c r="VQP239" s="1114"/>
      <c r="VQQ239" s="1114"/>
      <c r="VQR239" s="1114"/>
      <c r="VQS239" s="1114"/>
      <c r="VQT239" s="1114"/>
      <c r="VQU239" s="1114"/>
      <c r="VQV239" s="1114"/>
      <c r="VQW239" s="1114"/>
      <c r="VQX239" s="1114"/>
      <c r="VQY239" s="1114"/>
      <c r="VQZ239" s="1114"/>
      <c r="VRA239" s="1114"/>
      <c r="VRB239" s="1114"/>
      <c r="VRC239" s="1114"/>
      <c r="VRD239" s="1114"/>
      <c r="VRE239" s="1114"/>
      <c r="VRF239" s="1114"/>
      <c r="VRG239" s="1114"/>
      <c r="VRH239" s="1114"/>
      <c r="VRI239" s="1114"/>
      <c r="VRJ239" s="1114"/>
      <c r="VRK239" s="1114"/>
      <c r="VRL239" s="1114"/>
      <c r="VRM239" s="1114"/>
      <c r="VRN239" s="1114"/>
      <c r="VRO239" s="1114"/>
      <c r="VRP239" s="1114"/>
      <c r="VRQ239" s="1114"/>
      <c r="VRR239" s="1114"/>
      <c r="VRS239" s="1114"/>
      <c r="VRT239" s="1114"/>
      <c r="VRU239" s="1114"/>
      <c r="VRV239" s="1114"/>
      <c r="VRW239" s="1114"/>
      <c r="VRX239" s="1114"/>
      <c r="VRY239" s="1114"/>
      <c r="VRZ239" s="1114"/>
      <c r="VSA239" s="1114"/>
      <c r="VSB239" s="1114"/>
      <c r="VSC239" s="1114"/>
      <c r="VSD239" s="1114"/>
      <c r="VSE239" s="1114"/>
      <c r="VSF239" s="1114"/>
      <c r="VSG239" s="1114"/>
      <c r="VSH239" s="1114"/>
      <c r="VSI239" s="1114"/>
      <c r="VSJ239" s="1114"/>
      <c r="VSK239" s="1114"/>
      <c r="VSL239" s="1114"/>
      <c r="VSM239" s="1114"/>
      <c r="VSN239" s="1114"/>
      <c r="VSO239" s="1114"/>
      <c r="VSP239" s="1114"/>
      <c r="VSQ239" s="1114"/>
      <c r="VSR239" s="1114"/>
      <c r="VSS239" s="1114"/>
      <c r="VST239" s="1114"/>
      <c r="VSU239" s="1114"/>
      <c r="VSV239" s="1114"/>
      <c r="VSW239" s="1114"/>
      <c r="VSX239" s="1114"/>
      <c r="VSY239" s="1114"/>
      <c r="VSZ239" s="1114"/>
      <c r="VTA239" s="1114"/>
      <c r="VTB239" s="1114"/>
      <c r="VTC239" s="1114"/>
      <c r="VTD239" s="1114"/>
      <c r="VTE239" s="1114"/>
      <c r="VTF239" s="1114"/>
      <c r="VTG239" s="1114"/>
      <c r="VTH239" s="1114"/>
      <c r="VTI239" s="1114"/>
      <c r="VTJ239" s="1114"/>
      <c r="VTK239" s="1114"/>
      <c r="VTL239" s="1114"/>
      <c r="VTM239" s="1114"/>
      <c r="VTN239" s="1114"/>
      <c r="VTO239" s="1114"/>
      <c r="VTP239" s="1114"/>
      <c r="VTQ239" s="1114"/>
      <c r="VTR239" s="1114"/>
      <c r="VTS239" s="1114"/>
      <c r="VTT239" s="1114"/>
      <c r="VTU239" s="1114"/>
      <c r="VTV239" s="1114"/>
      <c r="VTW239" s="1114"/>
      <c r="VTX239" s="1114"/>
      <c r="VTY239" s="1114"/>
      <c r="VTZ239" s="1114"/>
      <c r="VUA239" s="1114"/>
      <c r="VUB239" s="1114"/>
      <c r="VUC239" s="1114"/>
      <c r="VUD239" s="1114"/>
      <c r="VUE239" s="1114"/>
      <c r="VUF239" s="1114"/>
      <c r="VUG239" s="1114"/>
      <c r="VUH239" s="1114"/>
      <c r="VUI239" s="1114"/>
      <c r="VUJ239" s="1114"/>
      <c r="VUK239" s="1114"/>
      <c r="VUL239" s="1114"/>
      <c r="VUM239" s="1114"/>
      <c r="VUN239" s="1114"/>
      <c r="VUO239" s="1114"/>
      <c r="VUP239" s="1114"/>
      <c r="VUQ239" s="1114"/>
      <c r="VUR239" s="1114"/>
      <c r="VUS239" s="1114"/>
      <c r="VUT239" s="1114"/>
      <c r="VUU239" s="1114"/>
      <c r="VUV239" s="1114"/>
      <c r="VUW239" s="1114"/>
      <c r="VUX239" s="1114"/>
      <c r="VUY239" s="1114"/>
      <c r="VUZ239" s="1114"/>
      <c r="VVA239" s="1114"/>
      <c r="VVB239" s="1114"/>
      <c r="VVC239" s="1114"/>
      <c r="VVD239" s="1114"/>
      <c r="VVE239" s="1114"/>
      <c r="VVF239" s="1114"/>
      <c r="VVG239" s="1114"/>
      <c r="VVH239" s="1114"/>
      <c r="VVI239" s="1114"/>
      <c r="VVJ239" s="1114"/>
      <c r="VVK239" s="1114"/>
      <c r="VVL239" s="1114"/>
      <c r="VVM239" s="1114"/>
      <c r="VVN239" s="1114"/>
      <c r="VVO239" s="1114"/>
      <c r="VVP239" s="1114"/>
      <c r="VVQ239" s="1114"/>
      <c r="VVR239" s="1114"/>
      <c r="VVS239" s="1114"/>
      <c r="VVT239" s="1114"/>
      <c r="VVU239" s="1114"/>
      <c r="VVV239" s="1114"/>
      <c r="VVW239" s="1114"/>
      <c r="VVX239" s="1114"/>
      <c r="VVY239" s="1114"/>
      <c r="VVZ239" s="1114"/>
      <c r="VWA239" s="1114"/>
      <c r="VWB239" s="1114"/>
      <c r="VWC239" s="1114"/>
      <c r="VWD239" s="1114"/>
      <c r="VWE239" s="1114"/>
      <c r="VWF239" s="1114"/>
      <c r="VWG239" s="1114"/>
      <c r="VWH239" s="1114"/>
      <c r="VWI239" s="1114"/>
      <c r="VWJ239" s="1114"/>
      <c r="VWK239" s="1114"/>
      <c r="VWL239" s="1114"/>
      <c r="VWM239" s="1114"/>
      <c r="VWN239" s="1114"/>
      <c r="VWO239" s="1114"/>
      <c r="VWP239" s="1114"/>
      <c r="VWQ239" s="1114"/>
      <c r="VWR239" s="1114"/>
      <c r="VWS239" s="1114"/>
      <c r="VWT239" s="1114"/>
      <c r="VWU239" s="1114"/>
      <c r="VWV239" s="1114"/>
      <c r="VWW239" s="1114"/>
      <c r="VWX239" s="1114"/>
      <c r="VWY239" s="1114"/>
      <c r="VWZ239" s="1114"/>
      <c r="VXA239" s="1114"/>
      <c r="VXB239" s="1114"/>
      <c r="VXC239" s="1114"/>
      <c r="VXD239" s="1114"/>
      <c r="VXE239" s="1114"/>
      <c r="VXF239" s="1114"/>
      <c r="VXG239" s="1114"/>
      <c r="VXH239" s="1114"/>
      <c r="VXI239" s="1114"/>
      <c r="VXJ239" s="1114"/>
      <c r="VXK239" s="1114"/>
      <c r="VXL239" s="1114"/>
      <c r="VXM239" s="1114"/>
      <c r="VXN239" s="1114"/>
      <c r="VXO239" s="1114"/>
      <c r="VXP239" s="1114"/>
      <c r="VXQ239" s="1114"/>
      <c r="VXR239" s="1114"/>
      <c r="VXS239" s="1114"/>
      <c r="VXT239" s="1114"/>
      <c r="VXU239" s="1114"/>
      <c r="VXV239" s="1114"/>
      <c r="VXW239" s="1114"/>
      <c r="VXX239" s="1114"/>
      <c r="VXY239" s="1114"/>
      <c r="VXZ239" s="1114"/>
      <c r="VYA239" s="1114"/>
      <c r="VYB239" s="1114"/>
      <c r="VYC239" s="1114"/>
      <c r="VYD239" s="1114"/>
      <c r="VYE239" s="1114"/>
      <c r="VYF239" s="1114"/>
      <c r="VYG239" s="1114"/>
      <c r="VYH239" s="1114"/>
      <c r="VYI239" s="1114"/>
      <c r="VYJ239" s="1114"/>
      <c r="VYK239" s="1114"/>
      <c r="VYL239" s="1114"/>
      <c r="VYM239" s="1114"/>
      <c r="VYN239" s="1114"/>
      <c r="VYO239" s="1114"/>
      <c r="VYP239" s="1114"/>
      <c r="VYQ239" s="1114"/>
      <c r="VYR239" s="1114"/>
      <c r="VYS239" s="1114"/>
      <c r="VYT239" s="1114"/>
      <c r="VYU239" s="1114"/>
      <c r="VYV239" s="1114"/>
      <c r="VYW239" s="1114"/>
      <c r="VYX239" s="1114"/>
      <c r="VYY239" s="1114"/>
      <c r="VYZ239" s="1114"/>
      <c r="VZA239" s="1114"/>
      <c r="VZB239" s="1114"/>
      <c r="VZC239" s="1114"/>
      <c r="VZD239" s="1114"/>
      <c r="VZE239" s="1114"/>
      <c r="VZF239" s="1114"/>
      <c r="VZG239" s="1114"/>
      <c r="VZH239" s="1114"/>
      <c r="VZI239" s="1114"/>
      <c r="VZJ239" s="1114"/>
      <c r="VZK239" s="1114"/>
      <c r="VZL239" s="1114"/>
      <c r="VZM239" s="1114"/>
      <c r="VZN239" s="1114"/>
      <c r="VZO239" s="1114"/>
      <c r="VZP239" s="1114"/>
      <c r="VZQ239" s="1114"/>
      <c r="VZR239" s="1114"/>
      <c r="VZS239" s="1114"/>
      <c r="VZT239" s="1114"/>
      <c r="VZU239" s="1114"/>
      <c r="VZV239" s="1114"/>
      <c r="VZW239" s="1114"/>
      <c r="VZX239" s="1114"/>
      <c r="VZY239" s="1114"/>
      <c r="VZZ239" s="1114"/>
      <c r="WAA239" s="1114"/>
      <c r="WAB239" s="1114"/>
      <c r="WAC239" s="1114"/>
      <c r="WAD239" s="1114"/>
      <c r="WAE239" s="1114"/>
      <c r="WAF239" s="1114"/>
      <c r="WAG239" s="1114"/>
      <c r="WAH239" s="1114"/>
      <c r="WAI239" s="1114"/>
      <c r="WAJ239" s="1114"/>
      <c r="WAK239" s="1114"/>
      <c r="WAL239" s="1114"/>
      <c r="WAM239" s="1114"/>
      <c r="WAN239" s="1114"/>
      <c r="WAO239" s="1114"/>
      <c r="WAP239" s="1114"/>
      <c r="WAQ239" s="1114"/>
      <c r="WAR239" s="1114"/>
      <c r="WAS239" s="1114"/>
      <c r="WAT239" s="1114"/>
      <c r="WAU239" s="1114"/>
      <c r="WAV239" s="1114"/>
      <c r="WAW239" s="1114"/>
      <c r="WAX239" s="1114"/>
      <c r="WAY239" s="1114"/>
      <c r="WAZ239" s="1114"/>
      <c r="WBA239" s="1114"/>
      <c r="WBB239" s="1114"/>
      <c r="WBC239" s="1114"/>
      <c r="WBD239" s="1114"/>
      <c r="WBE239" s="1114"/>
      <c r="WBF239" s="1114"/>
      <c r="WBG239" s="1114"/>
      <c r="WBH239" s="1114"/>
      <c r="WBI239" s="1114"/>
      <c r="WBJ239" s="1114"/>
      <c r="WBK239" s="1114"/>
      <c r="WBL239" s="1114"/>
      <c r="WBM239" s="1114"/>
      <c r="WBN239" s="1114"/>
      <c r="WBO239" s="1114"/>
      <c r="WBP239" s="1114"/>
      <c r="WBQ239" s="1114"/>
      <c r="WBR239" s="1114"/>
      <c r="WBS239" s="1114"/>
      <c r="WBT239" s="1114"/>
      <c r="WBU239" s="1114"/>
      <c r="WBV239" s="1114"/>
      <c r="WBW239" s="1114"/>
      <c r="WBX239" s="1114"/>
      <c r="WBY239" s="1114"/>
      <c r="WBZ239" s="1114"/>
      <c r="WCA239" s="1114"/>
      <c r="WCB239" s="1114"/>
      <c r="WCC239" s="1114"/>
      <c r="WCD239" s="1114"/>
      <c r="WCE239" s="1114"/>
      <c r="WCF239" s="1114"/>
      <c r="WCG239" s="1114"/>
      <c r="WCH239" s="1114"/>
      <c r="WCI239" s="1114"/>
      <c r="WCJ239" s="1114"/>
      <c r="WCK239" s="1114"/>
      <c r="WCL239" s="1114"/>
      <c r="WCM239" s="1114"/>
      <c r="WCN239" s="1114"/>
      <c r="WCO239" s="1114"/>
      <c r="WCP239" s="1114"/>
      <c r="WCQ239" s="1114"/>
      <c r="WCR239" s="1114"/>
      <c r="WCS239" s="1114"/>
      <c r="WCT239" s="1114"/>
      <c r="WCU239" s="1114"/>
      <c r="WCV239" s="1114"/>
      <c r="WCW239" s="1114"/>
      <c r="WCX239" s="1114"/>
      <c r="WCY239" s="1114"/>
      <c r="WCZ239" s="1114"/>
      <c r="WDA239" s="1114"/>
      <c r="WDB239" s="1114"/>
      <c r="WDC239" s="1114"/>
      <c r="WDD239" s="1114"/>
      <c r="WDE239" s="1114"/>
      <c r="WDF239" s="1114"/>
      <c r="WDG239" s="1114"/>
      <c r="WDH239" s="1114"/>
      <c r="WDI239" s="1114"/>
      <c r="WDJ239" s="1114"/>
      <c r="WDK239" s="1114"/>
      <c r="WDL239" s="1114"/>
      <c r="WDM239" s="1114"/>
      <c r="WDN239" s="1114"/>
      <c r="WDO239" s="1114"/>
      <c r="WDP239" s="1114"/>
      <c r="WDQ239" s="1114"/>
      <c r="WDR239" s="1114"/>
      <c r="WDS239" s="1114"/>
      <c r="WDT239" s="1114"/>
      <c r="WDU239" s="1114"/>
      <c r="WDV239" s="1114"/>
      <c r="WDW239" s="1114"/>
      <c r="WDX239" s="1114"/>
      <c r="WDY239" s="1114"/>
      <c r="WDZ239" s="1114"/>
      <c r="WEA239" s="1114"/>
      <c r="WEB239" s="1114"/>
      <c r="WEC239" s="1114"/>
      <c r="WED239" s="1114"/>
      <c r="WEE239" s="1114"/>
      <c r="WEF239" s="1114"/>
      <c r="WEG239" s="1114"/>
      <c r="WEH239" s="1114"/>
      <c r="WEI239" s="1114"/>
      <c r="WEJ239" s="1114"/>
      <c r="WEK239" s="1114"/>
      <c r="WEL239" s="1114"/>
      <c r="WEM239" s="1114"/>
      <c r="WEN239" s="1114"/>
      <c r="WEO239" s="1114"/>
      <c r="WEP239" s="1114"/>
      <c r="WEQ239" s="1114"/>
      <c r="WER239" s="1114"/>
      <c r="WES239" s="1114"/>
      <c r="WET239" s="1114"/>
      <c r="WEU239" s="1114"/>
      <c r="WEV239" s="1114"/>
      <c r="WEW239" s="1114"/>
      <c r="WEX239" s="1114"/>
      <c r="WEY239" s="1114"/>
      <c r="WEZ239" s="1114"/>
      <c r="WFA239" s="1114"/>
      <c r="WFB239" s="1114"/>
      <c r="WFC239" s="1114"/>
      <c r="WFD239" s="1114"/>
      <c r="WFE239" s="1114"/>
      <c r="WFF239" s="1114"/>
      <c r="WFG239" s="1114"/>
      <c r="WFH239" s="1114"/>
      <c r="WFI239" s="1114"/>
      <c r="WFJ239" s="1114"/>
      <c r="WFK239" s="1114"/>
      <c r="WFL239" s="1114"/>
      <c r="WFM239" s="1114"/>
      <c r="WFN239" s="1114"/>
      <c r="WFO239" s="1114"/>
      <c r="WFP239" s="1114"/>
      <c r="WFQ239" s="1114"/>
      <c r="WFR239" s="1114"/>
      <c r="WFS239" s="1114"/>
      <c r="WFT239" s="1114"/>
      <c r="WFU239" s="1114"/>
      <c r="WFV239" s="1114"/>
      <c r="WFW239" s="1114"/>
      <c r="WFX239" s="1114"/>
      <c r="WFY239" s="1114"/>
      <c r="WFZ239" s="1114"/>
      <c r="WGA239" s="1114"/>
      <c r="WGB239" s="1114"/>
      <c r="WGC239" s="1114"/>
      <c r="WGD239" s="1114"/>
      <c r="WGE239" s="1114"/>
      <c r="WGF239" s="1114"/>
      <c r="WGG239" s="1114"/>
      <c r="WGH239" s="1114"/>
      <c r="WGI239" s="1114"/>
      <c r="WGJ239" s="1114"/>
      <c r="WGK239" s="1114"/>
      <c r="WGL239" s="1114"/>
      <c r="WGM239" s="1114"/>
      <c r="WGN239" s="1114"/>
      <c r="WGO239" s="1114"/>
      <c r="WGP239" s="1114"/>
      <c r="WGQ239" s="1114"/>
      <c r="WGR239" s="1114"/>
      <c r="WGS239" s="1114"/>
      <c r="WGT239" s="1114"/>
      <c r="WGU239" s="1114"/>
      <c r="WGV239" s="1114"/>
      <c r="WGW239" s="1114"/>
      <c r="WGX239" s="1114"/>
      <c r="WGY239" s="1114"/>
      <c r="WGZ239" s="1114"/>
      <c r="WHA239" s="1114"/>
      <c r="WHB239" s="1114"/>
      <c r="WHC239" s="1114"/>
      <c r="WHD239" s="1114"/>
      <c r="WHE239" s="1114"/>
      <c r="WHF239" s="1114"/>
      <c r="WHG239" s="1114"/>
      <c r="WHH239" s="1114"/>
      <c r="WHI239" s="1114"/>
      <c r="WHJ239" s="1114"/>
      <c r="WHK239" s="1114"/>
      <c r="WHL239" s="1114"/>
      <c r="WHM239" s="1114"/>
      <c r="WHN239" s="1114"/>
      <c r="WHO239" s="1114"/>
      <c r="WHP239" s="1114"/>
      <c r="WHQ239" s="1114"/>
      <c r="WHR239" s="1114"/>
      <c r="WHS239" s="1114"/>
      <c r="WHT239" s="1114"/>
      <c r="WHU239" s="1114"/>
      <c r="WHV239" s="1114"/>
      <c r="WHW239" s="1114"/>
      <c r="WHX239" s="1114"/>
      <c r="WHY239" s="1114"/>
      <c r="WHZ239" s="1114"/>
      <c r="WIA239" s="1114"/>
      <c r="WIB239" s="1114"/>
      <c r="WIC239" s="1114"/>
      <c r="WID239" s="1114"/>
      <c r="WIE239" s="1114"/>
      <c r="WIF239" s="1114"/>
      <c r="WIG239" s="1114"/>
      <c r="WIH239" s="1114"/>
      <c r="WII239" s="1114"/>
      <c r="WIJ239" s="1114"/>
      <c r="WIK239" s="1114"/>
      <c r="WIL239" s="1114"/>
      <c r="WIM239" s="1114"/>
      <c r="WIN239" s="1114"/>
      <c r="WIO239" s="1114"/>
      <c r="WIP239" s="1114"/>
      <c r="WIQ239" s="1114"/>
      <c r="WIR239" s="1114"/>
      <c r="WIS239" s="1114"/>
      <c r="WIT239" s="1114"/>
      <c r="WIU239" s="1114"/>
      <c r="WIV239" s="1114"/>
      <c r="WIW239" s="1114"/>
      <c r="WIX239" s="1114"/>
      <c r="WIY239" s="1114"/>
      <c r="WIZ239" s="1114"/>
      <c r="WJA239" s="1114"/>
      <c r="WJB239" s="1114"/>
      <c r="WJC239" s="1114"/>
      <c r="WJD239" s="1114"/>
      <c r="WJE239" s="1114"/>
      <c r="WJF239" s="1114"/>
      <c r="WJG239" s="1114"/>
      <c r="WJH239" s="1114"/>
      <c r="WJI239" s="1114"/>
      <c r="WJJ239" s="1114"/>
      <c r="WJK239" s="1114"/>
      <c r="WJL239" s="1114"/>
      <c r="WJM239" s="1114"/>
      <c r="WJN239" s="1114"/>
      <c r="WJO239" s="1114"/>
      <c r="WJP239" s="1114"/>
      <c r="WJQ239" s="1114"/>
      <c r="WJR239" s="1114"/>
      <c r="WJS239" s="1114"/>
      <c r="WJT239" s="1114"/>
      <c r="WJU239" s="1114"/>
      <c r="WJV239" s="1114"/>
      <c r="WJW239" s="1114"/>
      <c r="WJX239" s="1114"/>
      <c r="WJY239" s="1114"/>
      <c r="WJZ239" s="1114"/>
      <c r="WKA239" s="1114"/>
      <c r="WKB239" s="1114"/>
      <c r="WKC239" s="1114"/>
      <c r="WKD239" s="1114"/>
      <c r="WKE239" s="1114"/>
      <c r="WKF239" s="1114"/>
      <c r="WKG239" s="1114"/>
      <c r="WKH239" s="1114"/>
      <c r="WKI239" s="1114"/>
      <c r="WKJ239" s="1114"/>
      <c r="WKK239" s="1114"/>
      <c r="WKL239" s="1114"/>
      <c r="WKM239" s="1114"/>
      <c r="WKN239" s="1114"/>
      <c r="WKO239" s="1114"/>
      <c r="WKP239" s="1114"/>
      <c r="WKQ239" s="1114"/>
      <c r="WKR239" s="1114"/>
      <c r="WKS239" s="1114"/>
      <c r="WKT239" s="1114"/>
      <c r="WKU239" s="1114"/>
      <c r="WKV239" s="1114"/>
      <c r="WKW239" s="1114"/>
      <c r="WKX239" s="1114"/>
      <c r="WKY239" s="1114"/>
      <c r="WKZ239" s="1114"/>
      <c r="WLA239" s="1114"/>
      <c r="WLB239" s="1114"/>
      <c r="WLC239" s="1114"/>
      <c r="WLD239" s="1114"/>
      <c r="WLE239" s="1114"/>
      <c r="WLF239" s="1114"/>
      <c r="WLG239" s="1114"/>
      <c r="WLH239" s="1114"/>
      <c r="WLI239" s="1114"/>
      <c r="WLJ239" s="1114"/>
      <c r="WLK239" s="1114"/>
      <c r="WLL239" s="1114"/>
      <c r="WLM239" s="1114"/>
      <c r="WLN239" s="1114"/>
      <c r="WLO239" s="1114"/>
      <c r="WLP239" s="1114"/>
      <c r="WLQ239" s="1114"/>
      <c r="WLR239" s="1114"/>
      <c r="WLS239" s="1114"/>
      <c r="WLT239" s="1114"/>
      <c r="WLU239" s="1114"/>
      <c r="WLV239" s="1114"/>
      <c r="WLW239" s="1114"/>
      <c r="WLX239" s="1114"/>
      <c r="WLY239" s="1114"/>
      <c r="WLZ239" s="1114"/>
      <c r="WMA239" s="1114"/>
      <c r="WMB239" s="1114"/>
      <c r="WMC239" s="1114"/>
      <c r="WMD239" s="1114"/>
      <c r="WME239" s="1114"/>
      <c r="WMF239" s="1114"/>
      <c r="WMG239" s="1114"/>
      <c r="WMH239" s="1114"/>
      <c r="WMI239" s="1114"/>
      <c r="WMJ239" s="1114"/>
      <c r="WMK239" s="1114"/>
      <c r="WML239" s="1114"/>
      <c r="WMM239" s="1114"/>
      <c r="WMN239" s="1114"/>
      <c r="WMO239" s="1114"/>
      <c r="WMP239" s="1114"/>
      <c r="WMQ239" s="1114"/>
      <c r="WMR239" s="1114"/>
      <c r="WMS239" s="1114"/>
      <c r="WMT239" s="1114"/>
      <c r="WMU239" s="1114"/>
      <c r="WMV239" s="1114"/>
      <c r="WMW239" s="1114"/>
      <c r="WMX239" s="1114"/>
      <c r="WMY239" s="1114"/>
      <c r="WMZ239" s="1114"/>
      <c r="WNA239" s="1114"/>
      <c r="WNB239" s="1114"/>
      <c r="WNC239" s="1114"/>
      <c r="WND239" s="1114"/>
      <c r="WNE239" s="1114"/>
      <c r="WNF239" s="1114"/>
      <c r="WNG239" s="1114"/>
      <c r="WNH239" s="1114"/>
      <c r="WNI239" s="1114"/>
      <c r="WNJ239" s="1114"/>
      <c r="WNK239" s="1114"/>
      <c r="WNL239" s="1114"/>
      <c r="WNM239" s="1114"/>
      <c r="WNN239" s="1114"/>
      <c r="WNO239" s="1114"/>
      <c r="WNP239" s="1114"/>
      <c r="WNQ239" s="1114"/>
      <c r="WNR239" s="1114"/>
      <c r="WNS239" s="1114"/>
      <c r="WNT239" s="1114"/>
      <c r="WNU239" s="1114"/>
      <c r="WNV239" s="1114"/>
      <c r="WNW239" s="1114"/>
      <c r="WNX239" s="1114"/>
      <c r="WNY239" s="1114"/>
      <c r="WNZ239" s="1114"/>
      <c r="WOA239" s="1114"/>
      <c r="WOB239" s="1114"/>
      <c r="WOC239" s="1114"/>
      <c r="WOD239" s="1114"/>
      <c r="WOE239" s="1114"/>
      <c r="WOF239" s="1114"/>
      <c r="WOG239" s="1114"/>
      <c r="WOH239" s="1114"/>
      <c r="WOI239" s="1114"/>
      <c r="WOJ239" s="1114"/>
      <c r="WOK239" s="1114"/>
      <c r="WOL239" s="1114"/>
      <c r="WOM239" s="1114"/>
      <c r="WON239" s="1114"/>
      <c r="WOO239" s="1114"/>
      <c r="WOP239" s="1114"/>
      <c r="WOQ239" s="1114"/>
      <c r="WOR239" s="1114"/>
      <c r="WOS239" s="1114"/>
      <c r="WOT239" s="1114"/>
      <c r="WOU239" s="1114"/>
      <c r="WOV239" s="1114"/>
      <c r="WOW239" s="1114"/>
      <c r="WOX239" s="1114"/>
      <c r="WOY239" s="1114"/>
      <c r="WOZ239" s="1114"/>
      <c r="WPA239" s="1114"/>
      <c r="WPB239" s="1114"/>
      <c r="WPC239" s="1114"/>
      <c r="WPD239" s="1114"/>
      <c r="WPE239" s="1114"/>
      <c r="WPF239" s="1114"/>
      <c r="WPG239" s="1114"/>
      <c r="WPH239" s="1114"/>
      <c r="WPI239" s="1114"/>
      <c r="WPJ239" s="1114"/>
      <c r="WPK239" s="1114"/>
      <c r="WPL239" s="1114"/>
      <c r="WPM239" s="1114"/>
      <c r="WPN239" s="1114"/>
      <c r="WPO239" s="1114"/>
      <c r="WPP239" s="1114"/>
      <c r="WPQ239" s="1114"/>
      <c r="WPR239" s="1114"/>
      <c r="WPS239" s="1114"/>
      <c r="WPT239" s="1114"/>
      <c r="WPU239" s="1114"/>
      <c r="WPV239" s="1114"/>
      <c r="WPW239" s="1114"/>
      <c r="WPX239" s="1114"/>
      <c r="WPY239" s="1114"/>
      <c r="WPZ239" s="1114"/>
      <c r="WQA239" s="1114"/>
      <c r="WQB239" s="1114"/>
      <c r="WQC239" s="1114"/>
      <c r="WQD239" s="1114"/>
      <c r="WQE239" s="1114"/>
      <c r="WQF239" s="1114"/>
      <c r="WQG239" s="1114"/>
      <c r="WQH239" s="1114"/>
      <c r="WQI239" s="1114"/>
      <c r="WQJ239" s="1114"/>
      <c r="WQK239" s="1114"/>
      <c r="WQL239" s="1114"/>
      <c r="WQM239" s="1114"/>
      <c r="WQN239" s="1114"/>
      <c r="WQO239" s="1114"/>
      <c r="WQP239" s="1114"/>
      <c r="WQQ239" s="1114"/>
      <c r="WQR239" s="1114"/>
      <c r="WQS239" s="1114"/>
      <c r="WQT239" s="1114"/>
      <c r="WQU239" s="1114"/>
      <c r="WQV239" s="1114"/>
      <c r="WQW239" s="1114"/>
      <c r="WQX239" s="1114"/>
      <c r="WQY239" s="1114"/>
      <c r="WQZ239" s="1114"/>
      <c r="WRA239" s="1114"/>
      <c r="WRB239" s="1114"/>
      <c r="WRC239" s="1114"/>
      <c r="WRD239" s="1114"/>
      <c r="WRE239" s="1114"/>
      <c r="WRF239" s="1114"/>
      <c r="WRG239" s="1114"/>
      <c r="WRH239" s="1114"/>
      <c r="WRI239" s="1114"/>
      <c r="WRJ239" s="1114"/>
      <c r="WRK239" s="1114"/>
      <c r="WRL239" s="1114"/>
      <c r="WRM239" s="1114"/>
      <c r="WRN239" s="1114"/>
      <c r="WRO239" s="1114"/>
      <c r="WRP239" s="1114"/>
      <c r="WRQ239" s="1114"/>
      <c r="WRR239" s="1114"/>
      <c r="WRS239" s="1114"/>
      <c r="WRT239" s="1114"/>
      <c r="WRU239" s="1114"/>
      <c r="WRV239" s="1114"/>
      <c r="WRW239" s="1114"/>
      <c r="WRX239" s="1114"/>
      <c r="WRY239" s="1114"/>
      <c r="WRZ239" s="1114"/>
      <c r="WSA239" s="1114"/>
      <c r="WSB239" s="1114"/>
      <c r="WSC239" s="1114"/>
      <c r="WSD239" s="1114"/>
      <c r="WSE239" s="1114"/>
      <c r="WSF239" s="1114"/>
      <c r="WSG239" s="1114"/>
      <c r="WSH239" s="1114"/>
      <c r="WSI239" s="1114"/>
      <c r="WSJ239" s="1114"/>
      <c r="WSK239" s="1114"/>
      <c r="WSL239" s="1114"/>
      <c r="WSM239" s="1114"/>
      <c r="WSN239" s="1114"/>
      <c r="WSO239" s="1114"/>
      <c r="WSP239" s="1114"/>
      <c r="WSQ239" s="1114"/>
      <c r="WSR239" s="1114"/>
      <c r="WSS239" s="1114"/>
      <c r="WST239" s="1114"/>
      <c r="WSU239" s="1114"/>
      <c r="WSV239" s="1114"/>
      <c r="WSW239" s="1114"/>
      <c r="WSX239" s="1114"/>
      <c r="WSY239" s="1114"/>
      <c r="WSZ239" s="1114"/>
      <c r="WTA239" s="1114"/>
      <c r="WTB239" s="1114"/>
      <c r="WTC239" s="1114"/>
      <c r="WTD239" s="1114"/>
      <c r="WTE239" s="1114"/>
      <c r="WTF239" s="1114"/>
      <c r="WTG239" s="1114"/>
      <c r="WTH239" s="1114"/>
      <c r="WTI239" s="1114"/>
      <c r="WTJ239" s="1114"/>
      <c r="WTK239" s="1114"/>
      <c r="WTL239" s="1114"/>
      <c r="WTM239" s="1114"/>
      <c r="WTN239" s="1114"/>
      <c r="WTO239" s="1114"/>
      <c r="WTP239" s="1114"/>
      <c r="WTQ239" s="1114"/>
      <c r="WTR239" s="1114"/>
      <c r="WTS239" s="1114"/>
      <c r="WTT239" s="1114"/>
      <c r="WTU239" s="1114"/>
      <c r="WTV239" s="1114"/>
      <c r="WTW239" s="1114"/>
      <c r="WTX239" s="1114"/>
      <c r="WTY239" s="1114"/>
      <c r="WTZ239" s="1114"/>
      <c r="WUA239" s="1114"/>
      <c r="WUB239" s="1114"/>
      <c r="WUC239" s="1114"/>
      <c r="WUD239" s="1114"/>
      <c r="WUE239" s="1114"/>
      <c r="WUF239" s="1114"/>
      <c r="WUG239" s="1114"/>
      <c r="WUH239" s="1114"/>
      <c r="WUI239" s="1114"/>
      <c r="WUJ239" s="1114"/>
      <c r="WUK239" s="1114"/>
      <c r="WUL239" s="1114"/>
      <c r="WUM239" s="1114"/>
      <c r="WUN239" s="1114"/>
      <c r="WUO239" s="1114"/>
      <c r="WUP239" s="1114"/>
      <c r="WUQ239" s="1114"/>
      <c r="WUR239" s="1114"/>
      <c r="WUS239" s="1114"/>
      <c r="WUT239" s="1114"/>
      <c r="WUU239" s="1114"/>
      <c r="WUV239" s="1114"/>
      <c r="WUW239" s="1114"/>
      <c r="WUX239" s="1114"/>
      <c r="WUY239" s="1114"/>
      <c r="WUZ239" s="1114"/>
      <c r="WVA239" s="1114"/>
      <c r="WVB239" s="1114"/>
      <c r="WVC239" s="1114"/>
      <c r="WVD239" s="1114"/>
      <c r="WVE239" s="1114"/>
      <c r="WVF239" s="1114"/>
      <c r="WVG239" s="1114"/>
      <c r="WVH239" s="1114"/>
      <c r="WVI239" s="1114"/>
      <c r="WVJ239" s="1114"/>
      <c r="WVK239" s="1114"/>
      <c r="WVL239" s="1114"/>
      <c r="WVM239" s="1114"/>
      <c r="WVN239" s="1114"/>
      <c r="WVO239" s="1114"/>
      <c r="WVP239" s="1114"/>
      <c r="WVQ239" s="1114"/>
      <c r="WVR239" s="1114"/>
      <c r="WVS239" s="1114"/>
      <c r="WVT239" s="1114"/>
      <c r="WVU239" s="1114"/>
      <c r="WVV239" s="1114"/>
      <c r="WVW239" s="1114"/>
      <c r="WVX239" s="1114"/>
      <c r="WVY239" s="1114"/>
      <c r="WVZ239" s="1114"/>
      <c r="WWA239" s="1114"/>
      <c r="WWB239" s="1114"/>
      <c r="WWC239" s="1114"/>
      <c r="WWD239" s="1114"/>
      <c r="WWE239" s="1114"/>
      <c r="WWF239" s="1114"/>
      <c r="WWG239" s="1114"/>
      <c r="WWH239" s="1114"/>
      <c r="WWI239" s="1114"/>
      <c r="WWJ239" s="1114"/>
      <c r="WWK239" s="1114"/>
      <c r="WWL239" s="1114"/>
      <c r="WWM239" s="1114"/>
      <c r="WWN239" s="1114"/>
      <c r="WWO239" s="1114"/>
      <c r="WWP239" s="1114"/>
      <c r="WWQ239" s="1114"/>
      <c r="WWR239" s="1114"/>
      <c r="WWS239" s="1114"/>
      <c r="WWT239" s="1114"/>
      <c r="WWU239" s="1114"/>
      <c r="WWV239" s="1114"/>
      <c r="WWW239" s="1114"/>
      <c r="WWX239" s="1114"/>
      <c r="WWY239" s="1114"/>
      <c r="WWZ239" s="1114"/>
      <c r="WXA239" s="1114"/>
      <c r="WXB239" s="1114"/>
      <c r="WXC239" s="1114"/>
      <c r="WXD239" s="1114"/>
      <c r="WXE239" s="1114"/>
      <c r="WXF239" s="1114"/>
      <c r="WXG239" s="1114"/>
      <c r="WXH239" s="1114"/>
      <c r="WXI239" s="1114"/>
      <c r="WXJ239" s="1114"/>
      <c r="WXK239" s="1114"/>
      <c r="WXL239" s="1114"/>
      <c r="WXM239" s="1114"/>
      <c r="WXN239" s="1114"/>
      <c r="WXO239" s="1114"/>
      <c r="WXP239" s="1114"/>
      <c r="WXQ239" s="1114"/>
      <c r="WXR239" s="1114"/>
      <c r="WXS239" s="1114"/>
      <c r="WXT239" s="1114"/>
      <c r="WXU239" s="1114"/>
      <c r="WXV239" s="1114"/>
      <c r="WXW239" s="1114"/>
      <c r="WXX239" s="1114"/>
      <c r="WXY239" s="1114"/>
      <c r="WXZ239" s="1114"/>
      <c r="WYA239" s="1114"/>
      <c r="WYB239" s="1114"/>
      <c r="WYC239" s="1114"/>
      <c r="WYD239" s="1114"/>
      <c r="WYE239" s="1114"/>
      <c r="WYF239" s="1114"/>
      <c r="WYG239" s="1114"/>
      <c r="WYH239" s="1114"/>
      <c r="WYI239" s="1114"/>
      <c r="WYJ239" s="1114"/>
      <c r="WYK239" s="1114"/>
      <c r="WYL239" s="1114"/>
      <c r="WYM239" s="1114"/>
      <c r="WYN239" s="1114"/>
      <c r="WYO239" s="1114"/>
      <c r="WYP239" s="1114"/>
      <c r="WYQ239" s="1114"/>
      <c r="WYR239" s="1114"/>
      <c r="WYS239" s="1114"/>
      <c r="WYT239" s="1114"/>
      <c r="WYU239" s="1114"/>
      <c r="WYV239" s="1114"/>
      <c r="WYW239" s="1114"/>
      <c r="WYX239" s="1114"/>
      <c r="WYY239" s="1114"/>
      <c r="WYZ239" s="1114"/>
      <c r="WZA239" s="1114"/>
      <c r="WZB239" s="1114"/>
      <c r="WZC239" s="1114"/>
      <c r="WZD239" s="1114"/>
      <c r="WZE239" s="1114"/>
      <c r="WZF239" s="1114"/>
      <c r="WZG239" s="1114"/>
      <c r="WZH239" s="1114"/>
      <c r="WZI239" s="1114"/>
      <c r="WZJ239" s="1114"/>
      <c r="WZK239" s="1114"/>
      <c r="WZL239" s="1114"/>
      <c r="WZM239" s="1114"/>
      <c r="WZN239" s="1114"/>
      <c r="WZO239" s="1114"/>
      <c r="WZP239" s="1114"/>
      <c r="WZQ239" s="1114"/>
      <c r="WZR239" s="1114"/>
      <c r="WZS239" s="1114"/>
      <c r="WZT239" s="1114"/>
      <c r="WZU239" s="1114"/>
      <c r="WZV239" s="1114"/>
      <c r="WZW239" s="1114"/>
      <c r="WZX239" s="1114"/>
      <c r="WZY239" s="1114"/>
      <c r="WZZ239" s="1114"/>
      <c r="XAA239" s="1114"/>
      <c r="XAB239" s="1114"/>
      <c r="XAC239" s="1114"/>
      <c r="XAD239" s="1114"/>
      <c r="XAE239" s="1114"/>
      <c r="XAF239" s="1114"/>
      <c r="XAG239" s="1114"/>
      <c r="XAH239" s="1114"/>
      <c r="XAI239" s="1114"/>
      <c r="XAJ239" s="1114"/>
      <c r="XAK239" s="1114"/>
      <c r="XAL239" s="1114"/>
      <c r="XAM239" s="1114"/>
      <c r="XAN239" s="1114"/>
      <c r="XAO239" s="1114"/>
      <c r="XAP239" s="1114"/>
      <c r="XAQ239" s="1114"/>
      <c r="XAR239" s="1114"/>
      <c r="XAS239" s="1114"/>
      <c r="XAT239" s="1114"/>
      <c r="XAU239" s="1114"/>
      <c r="XAV239" s="1114"/>
      <c r="XAW239" s="1114"/>
      <c r="XAX239" s="1114"/>
      <c r="XAY239" s="1114"/>
      <c r="XAZ239" s="1114"/>
      <c r="XBA239" s="1114"/>
      <c r="XBB239" s="1114"/>
      <c r="XBC239" s="1114"/>
      <c r="XBD239" s="1114"/>
      <c r="XBE239" s="1114"/>
      <c r="XBF239" s="1114"/>
      <c r="XBG239" s="1114"/>
      <c r="XBH239" s="1114"/>
      <c r="XBI239" s="1114"/>
      <c r="XBJ239" s="1114"/>
      <c r="XBK239" s="1114"/>
      <c r="XBL239" s="1114"/>
      <c r="XBM239" s="1114"/>
      <c r="XBN239" s="1114"/>
      <c r="XBO239" s="1114"/>
      <c r="XBP239" s="1114"/>
      <c r="XBQ239" s="1114"/>
      <c r="XBR239" s="1114"/>
      <c r="XBS239" s="1114"/>
      <c r="XBT239" s="1114"/>
      <c r="XBU239" s="1114"/>
      <c r="XBV239" s="1114"/>
      <c r="XBW239" s="1114"/>
      <c r="XBX239" s="1114"/>
      <c r="XBY239" s="1114"/>
      <c r="XBZ239" s="1114"/>
      <c r="XCA239" s="1114"/>
      <c r="XCB239" s="1114"/>
      <c r="XCC239" s="1114"/>
      <c r="XCD239" s="1114"/>
      <c r="XCE239" s="1114"/>
      <c r="XCF239" s="1114"/>
      <c r="XCG239" s="1114"/>
      <c r="XCH239" s="1114"/>
      <c r="XCI239" s="1114"/>
      <c r="XCJ239" s="1114"/>
      <c r="XCK239" s="1114"/>
      <c r="XCL239" s="1114"/>
      <c r="XCM239" s="1114"/>
      <c r="XCN239" s="1114"/>
      <c r="XCO239" s="1114"/>
      <c r="XCP239" s="1114"/>
      <c r="XCQ239" s="1114"/>
      <c r="XCR239" s="1114"/>
      <c r="XCS239" s="1114"/>
      <c r="XCT239" s="1114"/>
      <c r="XCU239" s="1114"/>
      <c r="XCV239" s="1114"/>
      <c r="XCW239" s="1114"/>
      <c r="XCX239" s="1114"/>
      <c r="XCY239" s="1114"/>
      <c r="XCZ239" s="1114"/>
      <c r="XDA239" s="1114"/>
      <c r="XDB239" s="1114"/>
      <c r="XDC239" s="1114"/>
      <c r="XDD239" s="1114"/>
      <c r="XDE239" s="1114"/>
      <c r="XDF239" s="1114"/>
      <c r="XDG239" s="1114"/>
      <c r="XDH239" s="1114"/>
      <c r="XDI239" s="1114"/>
      <c r="XDJ239" s="1114"/>
      <c r="XDK239" s="1114"/>
      <c r="XDL239" s="1114"/>
      <c r="XDM239" s="1114"/>
      <c r="XDN239" s="1114"/>
      <c r="XDO239" s="1114"/>
      <c r="XDP239" s="1114"/>
      <c r="XDQ239" s="1114"/>
      <c r="XDR239" s="1114"/>
      <c r="XDS239" s="1114"/>
      <c r="XDT239" s="1114"/>
      <c r="XDU239" s="1114"/>
      <c r="XDV239" s="1114"/>
      <c r="XDW239" s="1114"/>
      <c r="XDX239" s="1114"/>
      <c r="XDY239" s="1114"/>
      <c r="XDZ239" s="1114"/>
      <c r="XEA239" s="1114"/>
      <c r="XEB239" s="1114"/>
      <c r="XEC239" s="1114"/>
      <c r="XED239" s="1114"/>
      <c r="XEE239" s="1114"/>
      <c r="XEF239" s="1114"/>
      <c r="XEG239" s="1114"/>
      <c r="XEH239" s="1114"/>
      <c r="XEI239" s="1114"/>
      <c r="XEJ239" s="1114"/>
      <c r="XEK239" s="1114"/>
      <c r="XEL239" s="1114"/>
      <c r="XEM239" s="1114"/>
      <c r="XEN239" s="1114"/>
      <c r="XEO239" s="1114"/>
      <c r="XEP239" s="1114"/>
      <c r="XEQ239" s="1114"/>
      <c r="XER239" s="1114"/>
      <c r="XES239" s="1114"/>
      <c r="XET239" s="1114"/>
      <c r="XEU239" s="1114"/>
      <c r="XEV239" s="1114"/>
      <c r="XEW239" s="1114"/>
      <c r="XEX239" s="1114"/>
      <c r="XEY239" s="1114"/>
      <c r="XEZ239" s="1114"/>
      <c r="XFA239" s="1114"/>
      <c r="XFB239" s="1114"/>
      <c r="XFC239" s="1114"/>
    </row>
    <row r="240" spans="35:16383">
      <c r="AI240" s="1649"/>
      <c r="AJ240" s="345"/>
      <c r="AK240" s="1651">
        <f>'Unit Mix Generator'!C105</f>
        <v>3.5</v>
      </c>
      <c r="AL240" s="1651">
        <f>'Unit Mix Generator'!D105</f>
        <v>4</v>
      </c>
      <c r="AM240" s="1064">
        <f>'Unit Mix Generator'!H105</f>
        <v>0</v>
      </c>
      <c r="AN240" s="1652">
        <f ca="1">'Unit Mix Generator'!G105</f>
        <v>0</v>
      </c>
      <c r="AO240" s="1652">
        <v>0</v>
      </c>
      <c r="AP240" s="1652">
        <v>0</v>
      </c>
      <c r="AQ240" s="1653">
        <f t="shared" si="51"/>
        <v>0</v>
      </c>
      <c r="AR240" s="1654">
        <f t="shared" si="52"/>
        <v>0</v>
      </c>
      <c r="AS240" s="1655">
        <f t="shared" ca="1" si="53"/>
        <v>0</v>
      </c>
      <c r="AT240" s="1656" t="str">
        <f t="shared" si="54"/>
        <v>3.5x4</v>
      </c>
      <c r="AU240" s="1657">
        <f t="shared" si="55"/>
        <v>14</v>
      </c>
      <c r="AV240" s="1658">
        <f t="shared" ca="1" si="56"/>
        <v>0</v>
      </c>
      <c r="AW240" s="67">
        <f t="shared" ca="1" si="57"/>
        <v>0</v>
      </c>
      <c r="AX240" s="878">
        <f ca="1">IFERROR(AW240/$AW$376,0)</f>
        <v>0</v>
      </c>
      <c r="AY240" s="878">
        <f t="shared" ca="1" si="58"/>
        <v>0</v>
      </c>
      <c r="AZ240" s="1659">
        <f t="shared" si="59"/>
        <v>0</v>
      </c>
      <c r="BA240" s="1660" t="s">
        <v>1119</v>
      </c>
      <c r="BB240" s="1661" t="s">
        <v>1119</v>
      </c>
      <c r="BC240" s="1662">
        <v>0</v>
      </c>
      <c r="BD240" s="1649">
        <f t="shared" ca="1" si="60"/>
        <v>0</v>
      </c>
      <c r="BE240" s="1663">
        <f t="shared" si="81"/>
        <v>0</v>
      </c>
      <c r="BF240" s="1649">
        <f t="shared" si="70"/>
        <v>0</v>
      </c>
      <c r="BG240" s="1664">
        <v>0</v>
      </c>
      <c r="BH240" s="1649">
        <f t="shared" si="71"/>
        <v>0</v>
      </c>
      <c r="BI240" s="1665">
        <f t="shared" si="72"/>
        <v>0</v>
      </c>
      <c r="BJ240" s="1649">
        <f t="shared" ca="1" si="73"/>
        <v>0</v>
      </c>
      <c r="BK240" s="1663">
        <f t="shared" si="74"/>
        <v>0</v>
      </c>
      <c r="BL240" s="1665">
        <f t="shared" si="75"/>
        <v>0</v>
      </c>
      <c r="BM240" s="2190">
        <f t="shared" ca="1" si="76"/>
        <v>0</v>
      </c>
      <c r="BN240" s="1663">
        <f t="shared" si="77"/>
        <v>0</v>
      </c>
      <c r="BO240" s="1668" t="e">
        <f t="shared" si="78"/>
        <v>#DIV/0!</v>
      </c>
      <c r="BP240" s="1649" t="e">
        <f t="shared" ca="1" si="46"/>
        <v>#DIV/0!</v>
      </c>
      <c r="BQ240" s="1672" t="e">
        <f t="shared" si="79"/>
        <v>#DIV/0!</v>
      </c>
      <c r="BR240" s="1668">
        <f t="shared" si="48"/>
        <v>0</v>
      </c>
      <c r="BS240" s="1649">
        <f t="shared" ca="1" si="49"/>
        <v>0</v>
      </c>
      <c r="BT240" s="1673">
        <f t="shared" si="80"/>
        <v>0</v>
      </c>
      <c r="BU240" s="66"/>
      <c r="BV240" s="1677"/>
      <c r="BW240" s="1677"/>
      <c r="BX240" s="1671"/>
      <c r="BY240" s="1076"/>
      <c r="BZ240" s="1084"/>
      <c r="CB240" s="1076"/>
      <c r="CC240" s="1084"/>
      <c r="CE240" s="1076"/>
      <c r="CF240" s="1084"/>
    </row>
    <row r="241" spans="35:16383">
      <c r="AI241" s="1649"/>
      <c r="AJ241" s="345"/>
      <c r="AK241" s="1651">
        <f>'Unit Mix Generator'!C106</f>
        <v>2</v>
      </c>
      <c r="AL241" s="1651">
        <f>'Unit Mix Generator'!D106</f>
        <v>7.25</v>
      </c>
      <c r="AM241" s="1064">
        <f>'Unit Mix Generator'!H106</f>
        <v>0</v>
      </c>
      <c r="AN241" s="1652">
        <f ca="1">'Unit Mix Generator'!G106</f>
        <v>0</v>
      </c>
      <c r="AO241" s="1652">
        <v>0</v>
      </c>
      <c r="AP241" s="1652">
        <v>0</v>
      </c>
      <c r="AQ241" s="1653">
        <f t="shared" si="51"/>
        <v>0</v>
      </c>
      <c r="AR241" s="1654">
        <f t="shared" si="52"/>
        <v>0</v>
      </c>
      <c r="AS241" s="1655">
        <f t="shared" ca="1" si="53"/>
        <v>0</v>
      </c>
      <c r="AT241" s="1656" t="str">
        <f t="shared" si="54"/>
        <v>2x7.25</v>
      </c>
      <c r="AU241" s="1657">
        <f t="shared" si="55"/>
        <v>14.5</v>
      </c>
      <c r="AV241" s="1658">
        <f t="shared" ca="1" si="56"/>
        <v>0</v>
      </c>
      <c r="AW241" s="67">
        <f t="shared" ca="1" si="57"/>
        <v>0</v>
      </c>
      <c r="AX241" s="878">
        <f ca="1">IFERROR(AW241/$AW$376,0)</f>
        <v>0</v>
      </c>
      <c r="AY241" s="878">
        <f t="shared" ca="1" si="58"/>
        <v>0</v>
      </c>
      <c r="AZ241" s="1659">
        <f t="shared" si="59"/>
        <v>0</v>
      </c>
      <c r="BA241" s="1660" t="s">
        <v>1119</v>
      </c>
      <c r="BB241" s="1661" t="s">
        <v>1119</v>
      </c>
      <c r="BC241" s="1662">
        <v>0</v>
      </c>
      <c r="BD241" s="1649">
        <f t="shared" ca="1" si="60"/>
        <v>0</v>
      </c>
      <c r="BE241" s="1663">
        <f t="shared" si="81"/>
        <v>0</v>
      </c>
      <c r="BF241" s="1649">
        <f t="shared" si="70"/>
        <v>0</v>
      </c>
      <c r="BG241" s="1664">
        <v>0</v>
      </c>
      <c r="BH241" s="1649">
        <f t="shared" si="71"/>
        <v>0</v>
      </c>
      <c r="BI241" s="1665">
        <f t="shared" si="72"/>
        <v>0</v>
      </c>
      <c r="BJ241" s="1649">
        <f t="shared" ca="1" si="73"/>
        <v>0</v>
      </c>
      <c r="BK241" s="1663">
        <f t="shared" si="74"/>
        <v>0</v>
      </c>
      <c r="BL241" s="1665">
        <f t="shared" si="75"/>
        <v>0</v>
      </c>
      <c r="BM241" s="2190">
        <f t="shared" ca="1" si="76"/>
        <v>0</v>
      </c>
      <c r="BN241" s="1663">
        <f t="shared" si="77"/>
        <v>0</v>
      </c>
      <c r="BO241" s="1668" t="e">
        <f t="shared" si="78"/>
        <v>#DIV/0!</v>
      </c>
      <c r="BP241" s="1649" t="e">
        <f t="shared" ca="1" si="46"/>
        <v>#DIV/0!</v>
      </c>
      <c r="BQ241" s="1672" t="e">
        <f t="shared" si="79"/>
        <v>#DIV/0!</v>
      </c>
      <c r="BR241" s="1668">
        <f t="shared" si="48"/>
        <v>0</v>
      </c>
      <c r="BS241" s="1649">
        <f t="shared" ca="1" si="49"/>
        <v>0</v>
      </c>
      <c r="BT241" s="1673">
        <f t="shared" si="80"/>
        <v>0</v>
      </c>
      <c r="BU241" s="66"/>
      <c r="BV241" s="1677"/>
      <c r="BW241" s="1677"/>
      <c r="BX241" s="1671"/>
      <c r="BY241" s="1076"/>
      <c r="BZ241" s="1084"/>
      <c r="CB241" s="1076"/>
      <c r="CC241" s="1084"/>
      <c r="CE241" s="1076"/>
      <c r="CF241" s="1084"/>
    </row>
    <row r="242" spans="35:16383">
      <c r="AI242" s="1649"/>
      <c r="AJ242" s="345"/>
      <c r="AK242" s="1651">
        <f>'Unit Mix Generator'!C107</f>
        <v>3</v>
      </c>
      <c r="AL242" s="1651">
        <f>'Unit Mix Generator'!D107</f>
        <v>5</v>
      </c>
      <c r="AM242" s="1064">
        <f>'Unit Mix Generator'!H107</f>
        <v>0</v>
      </c>
      <c r="AN242" s="1652">
        <f ca="1">'Unit Mix Generator'!G107</f>
        <v>0</v>
      </c>
      <c r="AO242" s="1652">
        <v>0</v>
      </c>
      <c r="AP242" s="1652">
        <v>0</v>
      </c>
      <c r="AQ242" s="1653">
        <f t="shared" ref="AQ242:AQ262" si="82">AP242*BC242</f>
        <v>0</v>
      </c>
      <c r="AR242" s="1654">
        <f t="shared" ref="AR242:AR262" si="83">AP242*AU242</f>
        <v>0</v>
      </c>
      <c r="AS242" s="1655">
        <f t="shared" ref="AS242:AS262" ca="1" si="84">AN242-AP242</f>
        <v>0</v>
      </c>
      <c r="AT242" s="1656" t="str">
        <f t="shared" ref="AT242:AT262" si="85">CONCATENATE(AK242,"x",AL242)</f>
        <v>3x5</v>
      </c>
      <c r="AU242" s="1657">
        <f t="shared" ref="AU242:AU262" si="86">AK242*AL242</f>
        <v>15</v>
      </c>
      <c r="AV242" s="1658">
        <f t="shared" ref="AV242:AV262" ca="1" si="87">AN242</f>
        <v>0</v>
      </c>
      <c r="AW242" s="67">
        <f t="shared" ref="AW242:AW262" ca="1" si="88">AV242*AU242</f>
        <v>0</v>
      </c>
      <c r="AX242" s="878">
        <f ca="1">IFERROR(AW242/$AW$376,0)</f>
        <v>0</v>
      </c>
      <c r="AY242" s="878">
        <f t="shared" ref="AY242:AY262" ca="1" si="89">IFERROR(AR242/AW242,0)</f>
        <v>0</v>
      </c>
      <c r="AZ242" s="1659">
        <f t="shared" ref="AZ242:AZ262" si="90">AM242</f>
        <v>0</v>
      </c>
      <c r="BA242" s="1660" t="s">
        <v>1119</v>
      </c>
      <c r="BB242" s="1661" t="s">
        <v>1119</v>
      </c>
      <c r="BC242" s="1662">
        <v>0</v>
      </c>
      <c r="BD242" s="1649">
        <f t="shared" ref="BD242:BD262" ca="1" si="91">BC242*AV242</f>
        <v>0</v>
      </c>
      <c r="BE242" s="1663">
        <f t="shared" si="81"/>
        <v>0</v>
      </c>
      <c r="BF242" s="1649">
        <f t="shared" si="70"/>
        <v>0</v>
      </c>
      <c r="BG242" s="1664">
        <v>0</v>
      </c>
      <c r="BH242" s="1649">
        <f t="shared" si="71"/>
        <v>0</v>
      </c>
      <c r="BI242" s="1665">
        <f t="shared" si="72"/>
        <v>0</v>
      </c>
      <c r="BJ242" s="1649">
        <f t="shared" ca="1" si="73"/>
        <v>0</v>
      </c>
      <c r="BK242" s="1663">
        <f t="shared" si="74"/>
        <v>0</v>
      </c>
      <c r="BL242" s="1665">
        <f t="shared" si="75"/>
        <v>0</v>
      </c>
      <c r="BM242" s="2190">
        <f t="shared" ca="1" si="76"/>
        <v>0</v>
      </c>
      <c r="BN242" s="1663">
        <f t="shared" si="77"/>
        <v>0</v>
      </c>
      <c r="BO242" s="1668" t="e">
        <f t="shared" si="78"/>
        <v>#DIV/0!</v>
      </c>
      <c r="BP242" s="1649" t="e">
        <f t="shared" ca="1" si="46"/>
        <v>#DIV/0!</v>
      </c>
      <c r="BQ242" s="1672" t="e">
        <f t="shared" si="79"/>
        <v>#DIV/0!</v>
      </c>
      <c r="BR242" s="1668">
        <f t="shared" si="48"/>
        <v>0</v>
      </c>
      <c r="BS242" s="1649">
        <f t="shared" ca="1" si="49"/>
        <v>0</v>
      </c>
      <c r="BT242" s="1673">
        <f t="shared" si="80"/>
        <v>0</v>
      </c>
      <c r="BU242" s="66"/>
      <c r="BV242" s="1677"/>
      <c r="BW242" s="1677"/>
      <c r="BX242" s="1671"/>
      <c r="BY242" s="1076"/>
      <c r="BZ242" s="1084"/>
      <c r="CB242" s="1076"/>
      <c r="CC242" s="1084"/>
      <c r="CE242" s="1076"/>
      <c r="CF242" s="1084"/>
    </row>
    <row r="243" spans="35:16383">
      <c r="AI243" s="1649"/>
      <c r="AJ243" s="345"/>
      <c r="AK243" s="1651">
        <f>'Unit Mix Generator'!C108</f>
        <v>3.05</v>
      </c>
      <c r="AL243" s="1651">
        <f>'Unit Mix Generator'!D108</f>
        <v>5</v>
      </c>
      <c r="AM243" s="1064">
        <f>'Unit Mix Generator'!H108</f>
        <v>0</v>
      </c>
      <c r="AN243" s="1652">
        <f ca="1">'Unit Mix Generator'!G108</f>
        <v>0</v>
      </c>
      <c r="AO243" s="1652">
        <v>0</v>
      </c>
      <c r="AP243" s="1652">
        <v>0</v>
      </c>
      <c r="AQ243" s="1653">
        <f t="shared" si="82"/>
        <v>0</v>
      </c>
      <c r="AR243" s="1654">
        <f t="shared" si="83"/>
        <v>0</v>
      </c>
      <c r="AS243" s="1655">
        <f t="shared" ca="1" si="84"/>
        <v>0</v>
      </c>
      <c r="AT243" s="1656" t="str">
        <f t="shared" si="85"/>
        <v>3.05x5</v>
      </c>
      <c r="AU243" s="1657">
        <f t="shared" si="86"/>
        <v>15.25</v>
      </c>
      <c r="AV243" s="1658">
        <f t="shared" ca="1" si="87"/>
        <v>0</v>
      </c>
      <c r="AW243" s="67">
        <f t="shared" ca="1" si="88"/>
        <v>0</v>
      </c>
      <c r="AX243" s="878">
        <f ca="1">IFERROR(AW243/$AW$376,0)</f>
        <v>0</v>
      </c>
      <c r="AY243" s="878">
        <f t="shared" ca="1" si="89"/>
        <v>0</v>
      </c>
      <c r="AZ243" s="1659">
        <f t="shared" si="90"/>
        <v>0</v>
      </c>
      <c r="BA243" s="1660" t="s">
        <v>1119</v>
      </c>
      <c r="BB243" s="1661" t="s">
        <v>1119</v>
      </c>
      <c r="BC243" s="1662">
        <v>0</v>
      </c>
      <c r="BD243" s="1649">
        <f t="shared" ca="1" si="91"/>
        <v>0</v>
      </c>
      <c r="BE243" s="1663">
        <f t="shared" si="81"/>
        <v>0</v>
      </c>
      <c r="BF243" s="1649">
        <f t="shared" si="70"/>
        <v>0</v>
      </c>
      <c r="BG243" s="1664">
        <v>0</v>
      </c>
      <c r="BH243" s="1649">
        <f t="shared" si="71"/>
        <v>0</v>
      </c>
      <c r="BI243" s="1665">
        <f t="shared" si="72"/>
        <v>0</v>
      </c>
      <c r="BJ243" s="1649">
        <f t="shared" ca="1" si="73"/>
        <v>0</v>
      </c>
      <c r="BK243" s="1663">
        <f t="shared" si="74"/>
        <v>0</v>
      </c>
      <c r="BL243" s="1665">
        <f t="shared" si="75"/>
        <v>0</v>
      </c>
      <c r="BM243" s="2190">
        <f t="shared" ca="1" si="76"/>
        <v>0</v>
      </c>
      <c r="BN243" s="1663">
        <f t="shared" si="77"/>
        <v>0</v>
      </c>
      <c r="BO243" s="1668" t="e">
        <f t="shared" si="78"/>
        <v>#DIV/0!</v>
      </c>
      <c r="BP243" s="1649" t="e">
        <f t="shared" ca="1" si="46"/>
        <v>#DIV/0!</v>
      </c>
      <c r="BQ243" s="1672" t="e">
        <f t="shared" si="79"/>
        <v>#DIV/0!</v>
      </c>
      <c r="BR243" s="1668">
        <f t="shared" si="48"/>
        <v>0</v>
      </c>
      <c r="BS243" s="1649">
        <f t="shared" ca="1" si="49"/>
        <v>0</v>
      </c>
      <c r="BT243" s="1673">
        <f t="shared" si="80"/>
        <v>0</v>
      </c>
      <c r="BU243" s="66"/>
      <c r="BV243" s="1677"/>
      <c r="BW243" s="1677"/>
      <c r="BX243" s="1671"/>
      <c r="BY243" s="1076"/>
      <c r="BZ243" s="1084"/>
      <c r="CB243" s="1076"/>
      <c r="CC243" s="1084"/>
      <c r="CE243" s="1076"/>
      <c r="CF243" s="1084"/>
    </row>
    <row r="244" spans="35:16383">
      <c r="AI244" s="1649"/>
      <c r="AJ244" s="345"/>
      <c r="AK244" s="1651">
        <f>'Unit Mix Generator'!C109</f>
        <v>3.5</v>
      </c>
      <c r="AL244" s="1651">
        <f>'Unit Mix Generator'!D109</f>
        <v>4.5</v>
      </c>
      <c r="AM244" s="1064">
        <f>'Unit Mix Generator'!H109</f>
        <v>0</v>
      </c>
      <c r="AN244" s="1652">
        <f ca="1">'Unit Mix Generator'!G109</f>
        <v>0</v>
      </c>
      <c r="AO244" s="1652">
        <v>0</v>
      </c>
      <c r="AP244" s="1652">
        <v>0</v>
      </c>
      <c r="AQ244" s="1653">
        <f t="shared" si="82"/>
        <v>0</v>
      </c>
      <c r="AR244" s="1654">
        <f t="shared" si="83"/>
        <v>0</v>
      </c>
      <c r="AS244" s="1655">
        <f t="shared" ca="1" si="84"/>
        <v>0</v>
      </c>
      <c r="AT244" s="1656" t="str">
        <f t="shared" si="85"/>
        <v>3.5x4.5</v>
      </c>
      <c r="AU244" s="1657">
        <f t="shared" si="86"/>
        <v>15.75</v>
      </c>
      <c r="AV244" s="1658">
        <f t="shared" ca="1" si="87"/>
        <v>0</v>
      </c>
      <c r="AW244" s="67">
        <f t="shared" ca="1" si="88"/>
        <v>0</v>
      </c>
      <c r="AX244" s="878">
        <f ca="1">IFERROR(AW244/$AW$376,0)</f>
        <v>0</v>
      </c>
      <c r="AY244" s="878">
        <f t="shared" ca="1" si="89"/>
        <v>0</v>
      </c>
      <c r="AZ244" s="1659">
        <f t="shared" si="90"/>
        <v>0</v>
      </c>
      <c r="BA244" s="1660" t="s">
        <v>1119</v>
      </c>
      <c r="BB244" s="1661" t="s">
        <v>1119</v>
      </c>
      <c r="BC244" s="1662">
        <v>0</v>
      </c>
      <c r="BD244" s="1649">
        <f t="shared" ca="1" si="91"/>
        <v>0</v>
      </c>
      <c r="BE244" s="1663">
        <f t="shared" si="81"/>
        <v>0</v>
      </c>
      <c r="BF244" s="1649">
        <f t="shared" si="70"/>
        <v>0</v>
      </c>
      <c r="BG244" s="1664">
        <v>0</v>
      </c>
      <c r="BH244" s="1649">
        <f t="shared" si="71"/>
        <v>0</v>
      </c>
      <c r="BI244" s="1665">
        <f t="shared" si="72"/>
        <v>0</v>
      </c>
      <c r="BJ244" s="1649">
        <f t="shared" ca="1" si="73"/>
        <v>0</v>
      </c>
      <c r="BK244" s="1663">
        <f t="shared" si="74"/>
        <v>0</v>
      </c>
      <c r="BL244" s="1665">
        <f t="shared" si="75"/>
        <v>0</v>
      </c>
      <c r="BM244" s="2190">
        <f t="shared" ca="1" si="76"/>
        <v>0</v>
      </c>
      <c r="BN244" s="1663">
        <f t="shared" si="77"/>
        <v>0</v>
      </c>
      <c r="BO244" s="1668" t="e">
        <f t="shared" si="78"/>
        <v>#DIV/0!</v>
      </c>
      <c r="BP244" s="1649" t="e">
        <f t="shared" ca="1" si="46"/>
        <v>#DIV/0!</v>
      </c>
      <c r="BQ244" s="1672" t="e">
        <f t="shared" si="79"/>
        <v>#DIV/0!</v>
      </c>
      <c r="BR244" s="1668">
        <f t="shared" si="48"/>
        <v>0</v>
      </c>
      <c r="BS244" s="1649">
        <f t="shared" ca="1" si="49"/>
        <v>0</v>
      </c>
      <c r="BT244" s="1673">
        <f t="shared" si="80"/>
        <v>0</v>
      </c>
      <c r="BU244" s="66"/>
      <c r="BV244" s="1677"/>
      <c r="BW244" s="1677"/>
      <c r="BX244" s="1671"/>
      <c r="BY244" s="1076"/>
      <c r="BZ244" s="1084"/>
      <c r="CB244" s="1076"/>
      <c r="CC244" s="1084"/>
      <c r="CE244" s="1076"/>
      <c r="CF244" s="1084"/>
    </row>
    <row r="245" spans="35:16383">
      <c r="AI245" s="1649"/>
      <c r="AJ245" s="345"/>
      <c r="AK245" s="1651">
        <f>'Unit Mix Generator'!C110</f>
        <v>4</v>
      </c>
      <c r="AL245" s="1651">
        <f>'Unit Mix Generator'!D110</f>
        <v>4</v>
      </c>
      <c r="AM245" s="1064">
        <f>'Unit Mix Generator'!H110</f>
        <v>0</v>
      </c>
      <c r="AN245" s="1652">
        <f ca="1">'Unit Mix Generator'!G110</f>
        <v>0</v>
      </c>
      <c r="AO245" s="1652">
        <v>0</v>
      </c>
      <c r="AP245" s="1652">
        <v>0</v>
      </c>
      <c r="AQ245" s="1653">
        <f t="shared" si="82"/>
        <v>0</v>
      </c>
      <c r="AR245" s="1654">
        <f t="shared" si="83"/>
        <v>0</v>
      </c>
      <c r="AS245" s="1655">
        <f t="shared" ca="1" si="84"/>
        <v>0</v>
      </c>
      <c r="AT245" s="1656" t="str">
        <f t="shared" si="85"/>
        <v>4x4</v>
      </c>
      <c r="AU245" s="1657">
        <f t="shared" si="86"/>
        <v>16</v>
      </c>
      <c r="AV245" s="1658">
        <f t="shared" ca="1" si="87"/>
        <v>0</v>
      </c>
      <c r="AW245" s="67">
        <f t="shared" ca="1" si="88"/>
        <v>0</v>
      </c>
      <c r="AX245" s="878">
        <f ca="1">IFERROR(AW245/$AW$376,0)</f>
        <v>0</v>
      </c>
      <c r="AY245" s="878">
        <f t="shared" ca="1" si="89"/>
        <v>0</v>
      </c>
      <c r="AZ245" s="1659">
        <f t="shared" si="90"/>
        <v>0</v>
      </c>
      <c r="BA245" s="1660" t="s">
        <v>1119</v>
      </c>
      <c r="BB245" s="1661" t="s">
        <v>1119</v>
      </c>
      <c r="BC245" s="1662">
        <v>0</v>
      </c>
      <c r="BD245" s="1649">
        <f t="shared" ca="1" si="91"/>
        <v>0</v>
      </c>
      <c r="BE245" s="1663">
        <f t="shared" si="81"/>
        <v>0</v>
      </c>
      <c r="BF245" s="1649">
        <f t="shared" si="70"/>
        <v>0</v>
      </c>
      <c r="BG245" s="1664">
        <v>0</v>
      </c>
      <c r="BH245" s="1649">
        <f t="shared" si="71"/>
        <v>0</v>
      </c>
      <c r="BI245" s="1665">
        <f t="shared" si="72"/>
        <v>0</v>
      </c>
      <c r="BJ245" s="1649">
        <f t="shared" ca="1" si="73"/>
        <v>0</v>
      </c>
      <c r="BK245" s="1663">
        <f t="shared" si="74"/>
        <v>0</v>
      </c>
      <c r="BL245" s="1665">
        <f t="shared" si="75"/>
        <v>0</v>
      </c>
      <c r="BM245" s="2190">
        <f t="shared" ca="1" si="76"/>
        <v>0</v>
      </c>
      <c r="BN245" s="1663">
        <f t="shared" si="77"/>
        <v>0</v>
      </c>
      <c r="BO245" s="1668" t="e">
        <f t="shared" si="78"/>
        <v>#DIV/0!</v>
      </c>
      <c r="BP245" s="1649" t="e">
        <f t="shared" ca="1" si="46"/>
        <v>#DIV/0!</v>
      </c>
      <c r="BQ245" s="1672" t="e">
        <f t="shared" si="79"/>
        <v>#DIV/0!</v>
      </c>
      <c r="BR245" s="1668">
        <f t="shared" si="48"/>
        <v>0</v>
      </c>
      <c r="BS245" s="1649">
        <f t="shared" ca="1" si="49"/>
        <v>0</v>
      </c>
      <c r="BT245" s="1673">
        <f t="shared" si="80"/>
        <v>0</v>
      </c>
      <c r="BU245" s="66"/>
      <c r="BV245" s="1677"/>
      <c r="BW245" s="1677"/>
      <c r="BX245" s="1671"/>
      <c r="BY245" s="1076"/>
      <c r="BZ245" s="1084"/>
      <c r="CB245" s="1076"/>
      <c r="CC245" s="1084"/>
      <c r="CE245" s="1076"/>
      <c r="CF245" s="1084"/>
    </row>
    <row r="246" spans="35:16383">
      <c r="AI246" s="1649"/>
      <c r="AJ246" s="345"/>
      <c r="AK246" s="1651">
        <f>'Unit Mix Generator'!C112</f>
        <v>8.5</v>
      </c>
      <c r="AL246" s="1651">
        <f>'Unit Mix Generator'!D112</f>
        <v>2</v>
      </c>
      <c r="AM246" s="1064">
        <f>'Unit Mix Generator'!H112</f>
        <v>0</v>
      </c>
      <c r="AN246" s="1652">
        <f ca="1">'Unit Mix Generator'!G112</f>
        <v>0</v>
      </c>
      <c r="AO246" s="1652">
        <v>0</v>
      </c>
      <c r="AP246" s="1652">
        <v>0</v>
      </c>
      <c r="AQ246" s="1653">
        <f t="shared" si="82"/>
        <v>0</v>
      </c>
      <c r="AR246" s="1654">
        <f t="shared" si="83"/>
        <v>0</v>
      </c>
      <c r="AS246" s="1655">
        <f t="shared" ca="1" si="84"/>
        <v>0</v>
      </c>
      <c r="AT246" s="1656" t="str">
        <f t="shared" si="85"/>
        <v>8.5x2</v>
      </c>
      <c r="AU246" s="1657">
        <f t="shared" si="86"/>
        <v>17</v>
      </c>
      <c r="AV246" s="1658">
        <f t="shared" ca="1" si="87"/>
        <v>0</v>
      </c>
      <c r="AW246" s="67">
        <f t="shared" ca="1" si="88"/>
        <v>0</v>
      </c>
      <c r="AX246" s="878">
        <f ca="1">IFERROR(AW246/$AW$376,0)</f>
        <v>0</v>
      </c>
      <c r="AY246" s="878">
        <f t="shared" ca="1" si="89"/>
        <v>0</v>
      </c>
      <c r="AZ246" s="1659">
        <f t="shared" si="90"/>
        <v>0</v>
      </c>
      <c r="BA246" s="1660" t="s">
        <v>1119</v>
      </c>
      <c r="BB246" s="1661" t="s">
        <v>1119</v>
      </c>
      <c r="BC246" s="1662">
        <v>0</v>
      </c>
      <c r="BD246" s="1649">
        <f t="shared" ca="1" si="91"/>
        <v>0</v>
      </c>
      <c r="BE246" s="1663">
        <f t="shared" si="81"/>
        <v>0</v>
      </c>
      <c r="BF246" s="1649">
        <f t="shared" si="70"/>
        <v>0</v>
      </c>
      <c r="BG246" s="1664">
        <v>0</v>
      </c>
      <c r="BH246" s="1649">
        <f t="shared" si="71"/>
        <v>0</v>
      </c>
      <c r="BI246" s="1665">
        <f t="shared" si="72"/>
        <v>0</v>
      </c>
      <c r="BJ246" s="1649">
        <f t="shared" ca="1" si="73"/>
        <v>0</v>
      </c>
      <c r="BK246" s="1663">
        <f t="shared" si="74"/>
        <v>0</v>
      </c>
      <c r="BL246" s="1665">
        <f t="shared" si="75"/>
        <v>0</v>
      </c>
      <c r="BM246" s="2190">
        <f t="shared" ca="1" si="76"/>
        <v>0</v>
      </c>
      <c r="BN246" s="1663">
        <f t="shared" si="77"/>
        <v>0</v>
      </c>
      <c r="BO246" s="1668" t="e">
        <f t="shared" si="78"/>
        <v>#DIV/0!</v>
      </c>
      <c r="BP246" s="1649" t="e">
        <f t="shared" ca="1" si="46"/>
        <v>#DIV/0!</v>
      </c>
      <c r="BQ246" s="1672" t="e">
        <f t="shared" si="79"/>
        <v>#DIV/0!</v>
      </c>
      <c r="BR246" s="1668">
        <f t="shared" si="48"/>
        <v>0</v>
      </c>
      <c r="BS246" s="1649">
        <f t="shared" ca="1" si="49"/>
        <v>0</v>
      </c>
      <c r="BT246" s="1673">
        <f t="shared" si="80"/>
        <v>0</v>
      </c>
      <c r="BU246" s="66"/>
      <c r="BV246" s="1677"/>
      <c r="BW246" s="1677"/>
      <c r="BX246" s="1671"/>
      <c r="BY246" s="1076"/>
      <c r="BZ246" s="1084"/>
      <c r="CB246" s="1076"/>
      <c r="CC246" s="1084"/>
      <c r="CE246" s="1076"/>
      <c r="CF246" s="1084"/>
    </row>
    <row r="247" spans="35:16383">
      <c r="AI247" s="1649"/>
      <c r="AJ247" s="2187"/>
      <c r="AK247" s="1651">
        <f>'Unit Mix Generator'!C111</f>
        <v>3.35</v>
      </c>
      <c r="AL247" s="1651">
        <f>'Unit Mix Generator'!D111</f>
        <v>5</v>
      </c>
      <c r="AM247" s="1064">
        <f>'Unit Mix Generator'!H111</f>
        <v>0</v>
      </c>
      <c r="AN247" s="1652">
        <f ca="1">'Unit Mix Generator'!G111</f>
        <v>0</v>
      </c>
      <c r="AO247" s="1652">
        <v>0</v>
      </c>
      <c r="AP247" s="1652">
        <v>0</v>
      </c>
      <c r="AQ247" s="1653">
        <f>AP247*BC247</f>
        <v>0</v>
      </c>
      <c r="AR247" s="1654">
        <f>AP247*AU247</f>
        <v>0</v>
      </c>
      <c r="AS247" s="1655">
        <f ca="1">AN247-AP247</f>
        <v>0</v>
      </c>
      <c r="AT247" s="1656" t="str">
        <f>CONCATENATE(AK247,"x",AL247)</f>
        <v>3.35x5</v>
      </c>
      <c r="AU247" s="1657">
        <f>AK247*AL247</f>
        <v>16.75</v>
      </c>
      <c r="AV247" s="1658">
        <f ca="1">AN247</f>
        <v>0</v>
      </c>
      <c r="AW247" s="67">
        <f ca="1">AV247*AU247</f>
        <v>0</v>
      </c>
      <c r="AX247" s="878">
        <f ca="1">IFERROR(AW247/$AW$376,0)</f>
        <v>0</v>
      </c>
      <c r="AY247" s="878">
        <f ca="1">IFERROR(AR247/AW247,0)</f>
        <v>0</v>
      </c>
      <c r="AZ247" s="1659">
        <f>AM247</f>
        <v>0</v>
      </c>
      <c r="BA247" s="1660" t="s">
        <v>1119</v>
      </c>
      <c r="BB247" s="1661" t="s">
        <v>1119</v>
      </c>
      <c r="BC247" s="1662">
        <v>0</v>
      </c>
      <c r="BD247" s="1649">
        <f ca="1">BC247*AV247</f>
        <v>0</v>
      </c>
      <c r="BE247" s="1663">
        <f t="shared" si="81"/>
        <v>0</v>
      </c>
      <c r="BF247" s="1649">
        <f t="shared" si="70"/>
        <v>0</v>
      </c>
      <c r="BG247" s="1664">
        <v>0</v>
      </c>
      <c r="BH247" s="1649">
        <f t="shared" si="71"/>
        <v>0</v>
      </c>
      <c r="BI247" s="1665">
        <f t="shared" si="72"/>
        <v>0</v>
      </c>
      <c r="BJ247" s="1649">
        <f t="shared" ca="1" si="73"/>
        <v>0</v>
      </c>
      <c r="BK247" s="1663">
        <f t="shared" si="74"/>
        <v>0</v>
      </c>
      <c r="BL247" s="1665">
        <f t="shared" si="75"/>
        <v>0</v>
      </c>
      <c r="BM247" s="2190">
        <f t="shared" ca="1" si="76"/>
        <v>0</v>
      </c>
      <c r="BN247" s="1663">
        <f t="shared" si="77"/>
        <v>0</v>
      </c>
      <c r="BO247" s="1668" t="e">
        <f t="shared" si="78"/>
        <v>#DIV/0!</v>
      </c>
      <c r="BP247" s="1649" t="e">
        <f t="shared" ca="1" si="46"/>
        <v>#DIV/0!</v>
      </c>
      <c r="BQ247" s="1672" t="e">
        <f t="shared" si="79"/>
        <v>#DIV/0!</v>
      </c>
      <c r="BR247" s="1668">
        <f t="shared" si="48"/>
        <v>0</v>
      </c>
      <c r="BS247" s="1649">
        <f t="shared" ca="1" si="49"/>
        <v>0</v>
      </c>
      <c r="BT247" s="1673">
        <f t="shared" si="80"/>
        <v>0</v>
      </c>
      <c r="BU247" s="2188"/>
      <c r="BV247" s="1677"/>
      <c r="BW247" s="1677"/>
      <c r="BX247" s="1671"/>
      <c r="BY247" s="1076"/>
      <c r="BZ247" s="1084"/>
      <c r="CB247" s="1076"/>
      <c r="CC247" s="1084"/>
      <c r="CE247" s="1076"/>
      <c r="CF247" s="1084"/>
      <c r="CO247" s="1114"/>
      <c r="CP247" s="1114"/>
      <c r="CQ247" s="1114"/>
      <c r="CR247" s="1114"/>
      <c r="CS247" s="1114"/>
      <c r="CT247" s="1114"/>
      <c r="CU247" s="1114"/>
      <c r="CV247" s="1114"/>
      <c r="CW247" s="1114"/>
      <c r="CX247" s="1114"/>
      <c r="CY247" s="1114"/>
      <c r="CZ247" s="1114"/>
      <c r="DA247" s="1114"/>
      <c r="DB247" s="1114"/>
      <c r="DC247" s="1114"/>
      <c r="DD247" s="1114"/>
      <c r="DE247" s="1114"/>
      <c r="DF247" s="1114"/>
      <c r="DG247" s="1114"/>
      <c r="DH247" s="1114"/>
      <c r="DI247" s="1114"/>
      <c r="DJ247" s="1114"/>
      <c r="DK247" s="1114"/>
      <c r="DL247" s="1114"/>
      <c r="DM247" s="1114"/>
      <c r="DN247" s="1114"/>
      <c r="DO247" s="1114"/>
      <c r="DP247" s="1114"/>
      <c r="DQ247" s="1114"/>
      <c r="DR247" s="1114"/>
      <c r="DS247" s="1114"/>
      <c r="DT247" s="1114"/>
      <c r="DU247" s="1114"/>
      <c r="DV247" s="1114"/>
      <c r="DW247" s="1114"/>
      <c r="DX247" s="1114"/>
      <c r="DY247" s="1114"/>
      <c r="DZ247" s="1114"/>
      <c r="EA247" s="1114"/>
      <c r="EB247" s="1114"/>
      <c r="EC247" s="1114"/>
      <c r="ED247" s="1114"/>
      <c r="EE247" s="1114"/>
      <c r="EF247" s="1114"/>
      <c r="EG247" s="1114"/>
      <c r="EH247" s="1114"/>
      <c r="EI247" s="1114"/>
      <c r="EJ247" s="1114"/>
      <c r="EK247" s="1114"/>
      <c r="EL247" s="1114"/>
      <c r="EM247" s="1114"/>
      <c r="EN247" s="1114"/>
      <c r="EO247" s="1114"/>
      <c r="EP247" s="1114"/>
      <c r="EQ247" s="1114"/>
      <c r="ER247" s="1114"/>
      <c r="ES247" s="1114"/>
      <c r="ET247" s="1114"/>
      <c r="EU247" s="1114"/>
      <c r="EV247" s="1114"/>
      <c r="EW247" s="1114"/>
      <c r="EX247" s="1114"/>
      <c r="EY247" s="1114"/>
      <c r="EZ247" s="1114"/>
      <c r="FA247" s="1114"/>
      <c r="FB247" s="1114"/>
      <c r="FC247" s="1114"/>
      <c r="FD247" s="1114"/>
      <c r="FE247" s="1114"/>
      <c r="FF247" s="1114"/>
      <c r="FG247" s="1114"/>
      <c r="FH247" s="1114"/>
      <c r="FI247" s="1114"/>
      <c r="FJ247" s="1114"/>
      <c r="FK247" s="1114"/>
      <c r="FL247" s="1114"/>
      <c r="FM247" s="1114"/>
      <c r="FN247" s="1114"/>
      <c r="FO247" s="1114"/>
      <c r="FP247" s="1114"/>
      <c r="FQ247" s="1114"/>
      <c r="FR247" s="1114"/>
      <c r="FS247" s="1114"/>
      <c r="FT247" s="1114"/>
      <c r="FU247" s="1114"/>
      <c r="FV247" s="1114"/>
      <c r="FW247" s="1114"/>
      <c r="FX247" s="1114"/>
      <c r="FY247" s="1114"/>
      <c r="FZ247" s="1114"/>
      <c r="GA247" s="1114"/>
      <c r="GB247" s="1114"/>
      <c r="GC247" s="1114"/>
      <c r="GD247" s="1114"/>
      <c r="GE247" s="1114"/>
      <c r="GF247" s="1114"/>
      <c r="GG247" s="1114"/>
      <c r="GH247" s="1114"/>
      <c r="GI247" s="1114"/>
      <c r="GJ247" s="1114"/>
      <c r="GK247" s="1114"/>
      <c r="GL247" s="1114"/>
      <c r="GM247" s="1114"/>
      <c r="GN247" s="1114"/>
      <c r="GO247" s="1114"/>
      <c r="GP247" s="1114"/>
      <c r="GQ247" s="1114"/>
      <c r="GR247" s="1114"/>
      <c r="GS247" s="1114"/>
      <c r="GT247" s="1114"/>
      <c r="GU247" s="1114"/>
      <c r="GV247" s="1114"/>
      <c r="GW247" s="1114"/>
      <c r="GX247" s="1114"/>
      <c r="GY247" s="1114"/>
      <c r="GZ247" s="1114"/>
      <c r="HA247" s="1114"/>
      <c r="HB247" s="1114"/>
      <c r="HC247" s="1114"/>
      <c r="HD247" s="1114"/>
      <c r="HE247" s="1114"/>
      <c r="HF247" s="1114"/>
      <c r="HG247" s="1114"/>
      <c r="HH247" s="1114"/>
      <c r="HI247" s="1114"/>
      <c r="HJ247" s="1114"/>
      <c r="HK247" s="1114"/>
      <c r="HL247" s="1114"/>
      <c r="HM247" s="1114"/>
      <c r="HN247" s="1114"/>
      <c r="HO247" s="1114"/>
      <c r="HP247" s="1114"/>
      <c r="HQ247" s="1114"/>
      <c r="HR247" s="1114"/>
      <c r="HS247" s="1114"/>
      <c r="HT247" s="1114"/>
      <c r="HU247" s="1114"/>
      <c r="HV247" s="1114"/>
      <c r="HW247" s="1114"/>
      <c r="HX247" s="1114"/>
      <c r="HY247" s="1114"/>
      <c r="HZ247" s="1114"/>
      <c r="IA247" s="1114"/>
      <c r="IB247" s="1114"/>
      <c r="IC247" s="1114"/>
      <c r="ID247" s="1114"/>
      <c r="IE247" s="1114"/>
      <c r="IF247" s="1114"/>
      <c r="IG247" s="1114"/>
      <c r="IH247" s="1114"/>
      <c r="II247" s="1114"/>
      <c r="IJ247" s="1114"/>
      <c r="IK247" s="1114"/>
      <c r="IL247" s="1114"/>
      <c r="IM247" s="1114"/>
      <c r="IN247" s="1114"/>
      <c r="IO247" s="1114"/>
      <c r="IP247" s="1114"/>
      <c r="IQ247" s="1114"/>
      <c r="IR247" s="1114"/>
      <c r="IS247" s="1114"/>
      <c r="IT247" s="1114"/>
      <c r="IU247" s="1114"/>
      <c r="IV247" s="1114"/>
      <c r="IW247" s="1114"/>
      <c r="IX247" s="1114"/>
      <c r="IY247" s="1114"/>
      <c r="IZ247" s="1114"/>
      <c r="JA247" s="1114"/>
      <c r="JB247" s="1114"/>
      <c r="JC247" s="1114"/>
      <c r="JD247" s="1114"/>
      <c r="JE247" s="1114"/>
      <c r="JF247" s="1114"/>
      <c r="JG247" s="1114"/>
      <c r="JH247" s="1114"/>
      <c r="JI247" s="1114"/>
      <c r="JJ247" s="1114"/>
      <c r="JK247" s="1114"/>
      <c r="JL247" s="1114"/>
      <c r="JM247" s="1114"/>
      <c r="JN247" s="1114"/>
      <c r="JO247" s="1114"/>
      <c r="JP247" s="1114"/>
      <c r="JQ247" s="1114"/>
      <c r="JR247" s="1114"/>
      <c r="JS247" s="1114"/>
      <c r="JT247" s="1114"/>
      <c r="JU247" s="1114"/>
      <c r="JV247" s="1114"/>
      <c r="JW247" s="1114"/>
      <c r="JX247" s="1114"/>
      <c r="JY247" s="1114"/>
      <c r="JZ247" s="1114"/>
      <c r="KA247" s="1114"/>
      <c r="KB247" s="1114"/>
      <c r="KC247" s="1114"/>
      <c r="KD247" s="1114"/>
      <c r="KE247" s="1114"/>
      <c r="KF247" s="1114"/>
      <c r="KG247" s="1114"/>
      <c r="KH247" s="1114"/>
      <c r="KI247" s="1114"/>
      <c r="KJ247" s="1114"/>
      <c r="KK247" s="1114"/>
      <c r="KL247" s="1114"/>
      <c r="KM247" s="1114"/>
      <c r="KN247" s="1114"/>
      <c r="KO247" s="1114"/>
      <c r="KP247" s="1114"/>
      <c r="KQ247" s="1114"/>
      <c r="KR247" s="1114"/>
      <c r="KS247" s="1114"/>
      <c r="KT247" s="1114"/>
      <c r="KU247" s="1114"/>
      <c r="KV247" s="1114"/>
      <c r="KW247" s="1114"/>
      <c r="KX247" s="1114"/>
      <c r="KY247" s="1114"/>
      <c r="KZ247" s="1114"/>
      <c r="LA247" s="1114"/>
      <c r="LB247" s="1114"/>
      <c r="LC247" s="1114"/>
      <c r="LD247" s="1114"/>
      <c r="LE247" s="1114"/>
      <c r="LF247" s="1114"/>
      <c r="LG247" s="1114"/>
      <c r="LH247" s="1114"/>
      <c r="LI247" s="1114"/>
      <c r="LJ247" s="1114"/>
      <c r="LK247" s="1114"/>
      <c r="LL247" s="1114"/>
      <c r="LM247" s="1114"/>
      <c r="LN247" s="1114"/>
      <c r="LO247" s="1114"/>
      <c r="LP247" s="1114"/>
      <c r="LQ247" s="1114"/>
      <c r="LR247" s="1114"/>
      <c r="LS247" s="1114"/>
      <c r="LT247" s="1114"/>
      <c r="LU247" s="1114"/>
      <c r="LV247" s="1114"/>
      <c r="LW247" s="1114"/>
      <c r="LX247" s="1114"/>
      <c r="LY247" s="1114"/>
      <c r="LZ247" s="1114"/>
      <c r="MA247" s="1114"/>
      <c r="MB247" s="1114"/>
      <c r="MC247" s="1114"/>
      <c r="MD247" s="1114"/>
      <c r="ME247" s="1114"/>
      <c r="MF247" s="1114"/>
      <c r="MG247" s="1114"/>
      <c r="MH247" s="1114"/>
      <c r="MI247" s="1114"/>
      <c r="MJ247" s="1114"/>
      <c r="MK247" s="1114"/>
      <c r="ML247" s="1114"/>
      <c r="MM247" s="1114"/>
      <c r="MN247" s="1114"/>
      <c r="MO247" s="1114"/>
      <c r="MP247" s="1114"/>
      <c r="MQ247" s="1114"/>
      <c r="MR247" s="1114"/>
      <c r="MS247" s="1114"/>
      <c r="MT247" s="1114"/>
      <c r="MU247" s="1114"/>
      <c r="MV247" s="1114"/>
      <c r="MW247" s="1114"/>
      <c r="MX247" s="1114"/>
      <c r="MY247" s="1114"/>
      <c r="MZ247" s="1114"/>
      <c r="NA247" s="1114"/>
      <c r="NB247" s="1114"/>
      <c r="NC247" s="1114"/>
      <c r="ND247" s="1114"/>
      <c r="NE247" s="1114"/>
      <c r="NF247" s="1114"/>
      <c r="NG247" s="1114"/>
      <c r="NH247" s="1114"/>
      <c r="NI247" s="1114"/>
      <c r="NJ247" s="1114"/>
      <c r="NK247" s="1114"/>
      <c r="NL247" s="1114"/>
      <c r="NM247" s="1114"/>
      <c r="NN247" s="1114"/>
      <c r="NO247" s="1114"/>
      <c r="NP247" s="1114"/>
      <c r="NQ247" s="1114"/>
      <c r="NR247" s="1114"/>
      <c r="NS247" s="1114"/>
      <c r="NT247" s="1114"/>
      <c r="NU247" s="1114"/>
      <c r="NV247" s="1114"/>
      <c r="NW247" s="1114"/>
      <c r="NX247" s="1114"/>
      <c r="NY247" s="1114"/>
      <c r="NZ247" s="1114"/>
      <c r="OA247" s="1114"/>
      <c r="OB247" s="1114"/>
      <c r="OC247" s="1114"/>
      <c r="OD247" s="1114"/>
      <c r="OE247" s="1114"/>
      <c r="OF247" s="1114"/>
      <c r="OG247" s="1114"/>
      <c r="OH247" s="1114"/>
      <c r="OI247" s="1114"/>
      <c r="OJ247" s="1114"/>
      <c r="OK247" s="1114"/>
      <c r="OL247" s="1114"/>
      <c r="OM247" s="1114"/>
      <c r="ON247" s="1114"/>
      <c r="OO247" s="1114"/>
      <c r="OP247" s="1114"/>
      <c r="OQ247" s="1114"/>
      <c r="OR247" s="1114"/>
      <c r="OS247" s="1114"/>
      <c r="OT247" s="1114"/>
      <c r="OU247" s="1114"/>
      <c r="OV247" s="1114"/>
      <c r="OW247" s="1114"/>
      <c r="OX247" s="1114"/>
      <c r="OY247" s="1114"/>
      <c r="OZ247" s="1114"/>
      <c r="PA247" s="1114"/>
      <c r="PB247" s="1114"/>
      <c r="PC247" s="1114"/>
      <c r="PD247" s="1114"/>
      <c r="PE247" s="1114"/>
      <c r="PF247" s="1114"/>
      <c r="PG247" s="1114"/>
      <c r="PH247" s="1114"/>
      <c r="PI247" s="1114"/>
      <c r="PJ247" s="1114"/>
      <c r="PK247" s="1114"/>
      <c r="PL247" s="1114"/>
      <c r="PM247" s="1114"/>
      <c r="PN247" s="1114"/>
      <c r="PO247" s="1114"/>
      <c r="PP247" s="1114"/>
      <c r="PQ247" s="1114"/>
      <c r="PR247" s="1114"/>
      <c r="PS247" s="1114"/>
      <c r="PT247" s="1114"/>
      <c r="PU247" s="1114"/>
      <c r="PV247" s="1114"/>
      <c r="PW247" s="1114"/>
      <c r="PX247" s="1114"/>
      <c r="PY247" s="1114"/>
      <c r="PZ247" s="1114"/>
      <c r="QA247" s="1114"/>
      <c r="QB247" s="1114"/>
      <c r="QC247" s="1114"/>
      <c r="QD247" s="1114"/>
      <c r="QE247" s="1114"/>
      <c r="QF247" s="1114"/>
      <c r="QG247" s="1114"/>
      <c r="QH247" s="1114"/>
      <c r="QI247" s="1114"/>
      <c r="QJ247" s="1114"/>
      <c r="QK247" s="1114"/>
      <c r="QL247" s="1114"/>
      <c r="QM247" s="1114"/>
      <c r="QN247" s="1114"/>
      <c r="QO247" s="1114"/>
      <c r="QP247" s="1114"/>
      <c r="QQ247" s="1114"/>
      <c r="QR247" s="1114"/>
      <c r="QS247" s="1114"/>
      <c r="QT247" s="1114"/>
      <c r="QU247" s="1114"/>
      <c r="QV247" s="1114"/>
      <c r="QW247" s="1114"/>
      <c r="QX247" s="1114"/>
      <c r="QY247" s="1114"/>
      <c r="QZ247" s="1114"/>
      <c r="RA247" s="1114"/>
      <c r="RB247" s="1114"/>
      <c r="RC247" s="1114"/>
      <c r="RD247" s="1114"/>
      <c r="RE247" s="1114"/>
      <c r="RF247" s="1114"/>
      <c r="RG247" s="1114"/>
      <c r="RH247" s="1114"/>
      <c r="RI247" s="1114"/>
      <c r="RJ247" s="1114"/>
      <c r="RK247" s="1114"/>
      <c r="RL247" s="1114"/>
      <c r="RM247" s="1114"/>
      <c r="RN247" s="1114"/>
      <c r="RO247" s="1114"/>
      <c r="RP247" s="1114"/>
      <c r="RQ247" s="1114"/>
      <c r="RR247" s="1114"/>
      <c r="RS247" s="1114"/>
      <c r="RT247" s="1114"/>
      <c r="RU247" s="1114"/>
      <c r="RV247" s="1114"/>
      <c r="RW247" s="1114"/>
      <c r="RX247" s="1114"/>
      <c r="RY247" s="1114"/>
      <c r="RZ247" s="1114"/>
      <c r="SA247" s="1114"/>
      <c r="SB247" s="1114"/>
      <c r="SC247" s="1114"/>
      <c r="SD247" s="1114"/>
      <c r="SE247" s="1114"/>
      <c r="SF247" s="1114"/>
      <c r="SG247" s="1114"/>
      <c r="SH247" s="1114"/>
      <c r="SI247" s="1114"/>
      <c r="SJ247" s="1114"/>
      <c r="SK247" s="1114"/>
      <c r="SL247" s="1114"/>
      <c r="SM247" s="1114"/>
      <c r="SN247" s="1114"/>
      <c r="SO247" s="1114"/>
      <c r="SP247" s="1114"/>
      <c r="SQ247" s="1114"/>
      <c r="SR247" s="1114"/>
      <c r="SS247" s="1114"/>
      <c r="ST247" s="1114"/>
      <c r="SU247" s="1114"/>
      <c r="SV247" s="1114"/>
      <c r="SW247" s="1114"/>
      <c r="SX247" s="1114"/>
      <c r="SY247" s="1114"/>
      <c r="SZ247" s="1114"/>
      <c r="TA247" s="1114"/>
      <c r="TB247" s="1114"/>
      <c r="TC247" s="1114"/>
      <c r="TD247" s="1114"/>
      <c r="TE247" s="1114"/>
      <c r="TF247" s="1114"/>
      <c r="TG247" s="1114"/>
      <c r="TH247" s="1114"/>
      <c r="TI247" s="1114"/>
      <c r="TJ247" s="1114"/>
      <c r="TK247" s="1114"/>
      <c r="TL247" s="1114"/>
      <c r="TM247" s="1114"/>
      <c r="TN247" s="1114"/>
      <c r="TO247" s="1114"/>
      <c r="TP247" s="1114"/>
      <c r="TQ247" s="1114"/>
      <c r="TR247" s="1114"/>
      <c r="TS247" s="1114"/>
      <c r="TT247" s="1114"/>
      <c r="TU247" s="1114"/>
      <c r="TV247" s="1114"/>
      <c r="TW247" s="1114"/>
      <c r="TX247" s="1114"/>
      <c r="TY247" s="1114"/>
      <c r="TZ247" s="1114"/>
      <c r="UA247" s="1114"/>
      <c r="UB247" s="1114"/>
      <c r="UC247" s="1114"/>
      <c r="UD247" s="1114"/>
      <c r="UE247" s="1114"/>
      <c r="UF247" s="1114"/>
      <c r="UG247" s="1114"/>
      <c r="UH247" s="1114"/>
      <c r="UI247" s="1114"/>
      <c r="UJ247" s="1114"/>
      <c r="UK247" s="1114"/>
      <c r="UL247" s="1114"/>
      <c r="UM247" s="1114"/>
      <c r="UN247" s="1114"/>
      <c r="UO247" s="1114"/>
      <c r="UP247" s="1114"/>
      <c r="UQ247" s="1114"/>
      <c r="UR247" s="1114"/>
      <c r="US247" s="1114"/>
      <c r="UT247" s="1114"/>
      <c r="UU247" s="1114"/>
      <c r="UV247" s="1114"/>
      <c r="UW247" s="1114"/>
      <c r="UX247" s="1114"/>
      <c r="UY247" s="1114"/>
      <c r="UZ247" s="1114"/>
      <c r="VA247" s="1114"/>
      <c r="VB247" s="1114"/>
      <c r="VC247" s="1114"/>
      <c r="VD247" s="1114"/>
      <c r="VE247" s="1114"/>
      <c r="VF247" s="1114"/>
      <c r="VG247" s="1114"/>
      <c r="VH247" s="1114"/>
      <c r="VI247" s="1114"/>
      <c r="VJ247" s="1114"/>
      <c r="VK247" s="1114"/>
      <c r="VL247" s="1114"/>
      <c r="VM247" s="1114"/>
      <c r="VN247" s="1114"/>
      <c r="VO247" s="1114"/>
      <c r="VP247" s="1114"/>
      <c r="VQ247" s="1114"/>
      <c r="VR247" s="1114"/>
      <c r="VS247" s="1114"/>
      <c r="VT247" s="1114"/>
      <c r="VU247" s="1114"/>
      <c r="VV247" s="1114"/>
      <c r="VW247" s="1114"/>
      <c r="VX247" s="1114"/>
      <c r="VY247" s="1114"/>
      <c r="VZ247" s="1114"/>
      <c r="WA247" s="1114"/>
      <c r="WB247" s="1114"/>
      <c r="WC247" s="1114"/>
      <c r="WD247" s="1114"/>
      <c r="WE247" s="1114"/>
      <c r="WF247" s="1114"/>
      <c r="WG247" s="1114"/>
      <c r="WH247" s="1114"/>
      <c r="WI247" s="1114"/>
      <c r="WJ247" s="1114"/>
      <c r="WK247" s="1114"/>
      <c r="WL247" s="1114"/>
      <c r="WM247" s="1114"/>
      <c r="WN247" s="1114"/>
      <c r="WO247" s="1114"/>
      <c r="WP247" s="1114"/>
      <c r="WQ247" s="1114"/>
      <c r="WR247" s="1114"/>
      <c r="WS247" s="1114"/>
      <c r="WT247" s="1114"/>
      <c r="WU247" s="1114"/>
      <c r="WV247" s="1114"/>
      <c r="WW247" s="1114"/>
      <c r="WX247" s="1114"/>
      <c r="WY247" s="1114"/>
      <c r="WZ247" s="1114"/>
      <c r="XA247" s="1114"/>
      <c r="XB247" s="1114"/>
      <c r="XC247" s="1114"/>
      <c r="XD247" s="1114"/>
      <c r="XE247" s="1114"/>
      <c r="XF247" s="1114"/>
      <c r="XG247" s="1114"/>
      <c r="XH247" s="1114"/>
      <c r="XI247" s="1114"/>
      <c r="XJ247" s="1114"/>
      <c r="XK247" s="1114"/>
      <c r="XL247" s="1114"/>
      <c r="XM247" s="1114"/>
      <c r="XN247" s="1114"/>
      <c r="XO247" s="1114"/>
      <c r="XP247" s="1114"/>
      <c r="XQ247" s="1114"/>
      <c r="XR247" s="1114"/>
      <c r="XS247" s="1114"/>
      <c r="XT247" s="1114"/>
      <c r="XU247" s="1114"/>
      <c r="XV247" s="1114"/>
      <c r="XW247" s="1114"/>
      <c r="XX247" s="1114"/>
      <c r="XY247" s="1114"/>
      <c r="XZ247" s="1114"/>
      <c r="YA247" s="1114"/>
      <c r="YB247" s="1114"/>
      <c r="YC247" s="1114"/>
      <c r="YD247" s="1114"/>
      <c r="YE247" s="1114"/>
      <c r="YF247" s="1114"/>
      <c r="YG247" s="1114"/>
      <c r="YH247" s="1114"/>
      <c r="YI247" s="1114"/>
      <c r="YJ247" s="1114"/>
      <c r="YK247" s="1114"/>
      <c r="YL247" s="1114"/>
      <c r="YM247" s="1114"/>
      <c r="YN247" s="1114"/>
      <c r="YO247" s="1114"/>
      <c r="YP247" s="1114"/>
      <c r="YQ247" s="1114"/>
      <c r="YR247" s="1114"/>
      <c r="YS247" s="1114"/>
      <c r="YT247" s="1114"/>
      <c r="YU247" s="1114"/>
      <c r="YV247" s="1114"/>
      <c r="YW247" s="1114"/>
      <c r="YX247" s="1114"/>
      <c r="YY247" s="1114"/>
      <c r="YZ247" s="1114"/>
      <c r="ZA247" s="1114"/>
      <c r="ZB247" s="1114"/>
      <c r="ZC247" s="1114"/>
      <c r="ZD247" s="1114"/>
      <c r="ZE247" s="1114"/>
      <c r="ZF247" s="1114"/>
      <c r="ZG247" s="1114"/>
      <c r="ZH247" s="1114"/>
      <c r="ZI247" s="1114"/>
      <c r="ZJ247" s="1114"/>
      <c r="ZK247" s="1114"/>
      <c r="ZL247" s="1114"/>
      <c r="ZM247" s="1114"/>
      <c r="ZN247" s="1114"/>
      <c r="ZO247" s="1114"/>
      <c r="ZP247" s="1114"/>
      <c r="ZQ247" s="1114"/>
      <c r="ZR247" s="1114"/>
      <c r="ZS247" s="1114"/>
      <c r="ZT247" s="1114"/>
      <c r="ZU247" s="1114"/>
      <c r="ZV247" s="1114"/>
      <c r="ZW247" s="1114"/>
      <c r="ZX247" s="1114"/>
      <c r="ZY247" s="1114"/>
      <c r="ZZ247" s="1114"/>
      <c r="AAA247" s="1114"/>
      <c r="AAB247" s="1114"/>
      <c r="AAC247" s="1114"/>
      <c r="AAD247" s="1114"/>
      <c r="AAE247" s="1114"/>
      <c r="AAF247" s="1114"/>
      <c r="AAG247" s="1114"/>
      <c r="AAH247" s="1114"/>
      <c r="AAI247" s="1114"/>
      <c r="AAJ247" s="1114"/>
      <c r="AAK247" s="1114"/>
      <c r="AAL247" s="1114"/>
      <c r="AAM247" s="1114"/>
      <c r="AAN247" s="1114"/>
      <c r="AAO247" s="1114"/>
      <c r="AAP247" s="1114"/>
      <c r="AAQ247" s="1114"/>
      <c r="AAR247" s="1114"/>
      <c r="AAS247" s="1114"/>
      <c r="AAT247" s="1114"/>
      <c r="AAU247" s="1114"/>
      <c r="AAV247" s="1114"/>
      <c r="AAW247" s="1114"/>
      <c r="AAX247" s="1114"/>
      <c r="AAY247" s="1114"/>
      <c r="AAZ247" s="1114"/>
      <c r="ABA247" s="1114"/>
      <c r="ABB247" s="1114"/>
      <c r="ABC247" s="1114"/>
      <c r="ABD247" s="1114"/>
      <c r="ABE247" s="1114"/>
      <c r="ABF247" s="1114"/>
      <c r="ABG247" s="1114"/>
      <c r="ABH247" s="1114"/>
      <c r="ABI247" s="1114"/>
      <c r="ABJ247" s="1114"/>
      <c r="ABK247" s="1114"/>
      <c r="ABL247" s="1114"/>
      <c r="ABM247" s="1114"/>
      <c r="ABN247" s="1114"/>
      <c r="ABO247" s="1114"/>
      <c r="ABP247" s="1114"/>
      <c r="ABQ247" s="1114"/>
      <c r="ABR247" s="1114"/>
      <c r="ABS247" s="1114"/>
      <c r="ABT247" s="1114"/>
      <c r="ABU247" s="1114"/>
      <c r="ABV247" s="1114"/>
      <c r="ABW247" s="1114"/>
      <c r="ABX247" s="1114"/>
      <c r="ABY247" s="1114"/>
      <c r="ABZ247" s="1114"/>
      <c r="ACA247" s="1114"/>
      <c r="ACB247" s="1114"/>
      <c r="ACC247" s="1114"/>
      <c r="ACD247" s="1114"/>
      <c r="ACE247" s="1114"/>
      <c r="ACF247" s="1114"/>
      <c r="ACG247" s="1114"/>
      <c r="ACH247" s="1114"/>
      <c r="ACI247" s="1114"/>
      <c r="ACJ247" s="1114"/>
      <c r="ACK247" s="1114"/>
      <c r="ACL247" s="1114"/>
      <c r="ACM247" s="1114"/>
      <c r="ACN247" s="1114"/>
      <c r="ACO247" s="1114"/>
      <c r="ACP247" s="1114"/>
      <c r="ACQ247" s="1114"/>
      <c r="ACR247" s="1114"/>
      <c r="ACS247" s="1114"/>
      <c r="ACT247" s="1114"/>
      <c r="ACU247" s="1114"/>
      <c r="ACV247" s="1114"/>
      <c r="ACW247" s="1114"/>
      <c r="ACX247" s="1114"/>
      <c r="ACY247" s="1114"/>
      <c r="ACZ247" s="1114"/>
      <c r="ADA247" s="1114"/>
      <c r="ADB247" s="1114"/>
      <c r="ADC247" s="1114"/>
      <c r="ADD247" s="1114"/>
      <c r="ADE247" s="1114"/>
      <c r="ADF247" s="1114"/>
      <c r="ADG247" s="1114"/>
      <c r="ADH247" s="1114"/>
      <c r="ADI247" s="1114"/>
      <c r="ADJ247" s="1114"/>
      <c r="ADK247" s="1114"/>
      <c r="ADL247" s="1114"/>
      <c r="ADM247" s="1114"/>
      <c r="ADN247" s="1114"/>
      <c r="ADO247" s="1114"/>
      <c r="ADP247" s="1114"/>
      <c r="ADQ247" s="1114"/>
      <c r="ADR247" s="1114"/>
      <c r="ADS247" s="1114"/>
      <c r="ADT247" s="1114"/>
      <c r="ADU247" s="1114"/>
      <c r="ADV247" s="1114"/>
      <c r="ADW247" s="1114"/>
      <c r="ADX247" s="1114"/>
      <c r="ADY247" s="1114"/>
      <c r="ADZ247" s="1114"/>
      <c r="AEA247" s="1114"/>
      <c r="AEB247" s="1114"/>
      <c r="AEC247" s="1114"/>
      <c r="AED247" s="1114"/>
      <c r="AEE247" s="1114"/>
      <c r="AEF247" s="1114"/>
      <c r="AEG247" s="1114"/>
      <c r="AEH247" s="1114"/>
      <c r="AEI247" s="1114"/>
      <c r="AEJ247" s="1114"/>
      <c r="AEK247" s="1114"/>
      <c r="AEL247" s="1114"/>
      <c r="AEM247" s="1114"/>
      <c r="AEN247" s="1114"/>
      <c r="AEO247" s="1114"/>
      <c r="AEP247" s="1114"/>
      <c r="AEQ247" s="1114"/>
      <c r="AER247" s="1114"/>
      <c r="AES247" s="1114"/>
      <c r="AET247" s="1114"/>
      <c r="AEU247" s="1114"/>
      <c r="AEV247" s="1114"/>
      <c r="AEW247" s="1114"/>
      <c r="AEX247" s="1114"/>
      <c r="AEY247" s="1114"/>
      <c r="AEZ247" s="1114"/>
      <c r="AFA247" s="1114"/>
      <c r="AFB247" s="1114"/>
      <c r="AFC247" s="1114"/>
      <c r="AFD247" s="1114"/>
      <c r="AFE247" s="1114"/>
      <c r="AFF247" s="1114"/>
      <c r="AFG247" s="1114"/>
      <c r="AFH247" s="1114"/>
      <c r="AFI247" s="1114"/>
      <c r="AFJ247" s="1114"/>
      <c r="AFK247" s="1114"/>
      <c r="AFL247" s="1114"/>
      <c r="AFM247" s="1114"/>
      <c r="AFN247" s="1114"/>
      <c r="AFO247" s="1114"/>
      <c r="AFP247" s="1114"/>
      <c r="AFQ247" s="1114"/>
      <c r="AFR247" s="1114"/>
      <c r="AFS247" s="1114"/>
      <c r="AFT247" s="1114"/>
      <c r="AFU247" s="1114"/>
      <c r="AFV247" s="1114"/>
      <c r="AFW247" s="1114"/>
      <c r="AFX247" s="1114"/>
      <c r="AFY247" s="1114"/>
      <c r="AFZ247" s="1114"/>
      <c r="AGA247" s="1114"/>
      <c r="AGB247" s="1114"/>
      <c r="AGC247" s="1114"/>
      <c r="AGD247" s="1114"/>
      <c r="AGE247" s="1114"/>
      <c r="AGF247" s="1114"/>
      <c r="AGG247" s="1114"/>
      <c r="AGH247" s="1114"/>
      <c r="AGI247" s="1114"/>
      <c r="AGJ247" s="1114"/>
      <c r="AGK247" s="1114"/>
      <c r="AGL247" s="1114"/>
      <c r="AGM247" s="1114"/>
      <c r="AGN247" s="1114"/>
      <c r="AGO247" s="1114"/>
      <c r="AGP247" s="1114"/>
      <c r="AGQ247" s="1114"/>
      <c r="AGR247" s="1114"/>
      <c r="AGS247" s="1114"/>
      <c r="AGT247" s="1114"/>
      <c r="AGU247" s="1114"/>
      <c r="AGV247" s="1114"/>
      <c r="AGW247" s="1114"/>
      <c r="AGX247" s="1114"/>
      <c r="AGY247" s="1114"/>
      <c r="AGZ247" s="1114"/>
      <c r="AHA247" s="1114"/>
      <c r="AHB247" s="1114"/>
      <c r="AHC247" s="1114"/>
      <c r="AHD247" s="1114"/>
      <c r="AHE247" s="1114"/>
      <c r="AHF247" s="1114"/>
      <c r="AHG247" s="1114"/>
      <c r="AHH247" s="1114"/>
      <c r="AHI247" s="1114"/>
      <c r="AHJ247" s="1114"/>
      <c r="AHK247" s="1114"/>
      <c r="AHL247" s="1114"/>
      <c r="AHM247" s="1114"/>
      <c r="AHN247" s="1114"/>
      <c r="AHO247" s="1114"/>
      <c r="AHP247" s="1114"/>
      <c r="AHQ247" s="1114"/>
      <c r="AHR247" s="1114"/>
      <c r="AHS247" s="1114"/>
      <c r="AHT247" s="1114"/>
      <c r="AHU247" s="1114"/>
      <c r="AHV247" s="1114"/>
      <c r="AHW247" s="1114"/>
      <c r="AHX247" s="1114"/>
      <c r="AHY247" s="1114"/>
      <c r="AHZ247" s="1114"/>
      <c r="AIA247" s="1114"/>
      <c r="AIB247" s="1114"/>
      <c r="AIC247" s="1114"/>
      <c r="AID247" s="1114"/>
      <c r="AIE247" s="1114"/>
      <c r="AIF247" s="1114"/>
      <c r="AIG247" s="1114"/>
      <c r="AIH247" s="1114"/>
      <c r="AII247" s="1114"/>
      <c r="AIJ247" s="1114"/>
      <c r="AIK247" s="1114"/>
      <c r="AIL247" s="1114"/>
      <c r="AIM247" s="1114"/>
      <c r="AIN247" s="1114"/>
      <c r="AIO247" s="1114"/>
      <c r="AIP247" s="1114"/>
      <c r="AIQ247" s="1114"/>
      <c r="AIR247" s="1114"/>
      <c r="AIS247" s="1114"/>
      <c r="AIT247" s="1114"/>
      <c r="AIU247" s="1114"/>
      <c r="AIV247" s="1114"/>
      <c r="AIW247" s="1114"/>
      <c r="AIX247" s="1114"/>
      <c r="AIY247" s="1114"/>
      <c r="AIZ247" s="1114"/>
      <c r="AJA247" s="1114"/>
      <c r="AJB247" s="1114"/>
      <c r="AJC247" s="1114"/>
      <c r="AJD247" s="1114"/>
      <c r="AJE247" s="1114"/>
      <c r="AJF247" s="1114"/>
      <c r="AJG247" s="1114"/>
      <c r="AJH247" s="1114"/>
      <c r="AJI247" s="1114"/>
      <c r="AJJ247" s="1114"/>
      <c r="AJK247" s="1114"/>
      <c r="AJL247" s="1114"/>
      <c r="AJM247" s="1114"/>
      <c r="AJN247" s="1114"/>
      <c r="AJO247" s="1114"/>
      <c r="AJP247" s="1114"/>
      <c r="AJQ247" s="1114"/>
      <c r="AJR247" s="1114"/>
      <c r="AJS247" s="1114"/>
      <c r="AJT247" s="1114"/>
      <c r="AJU247" s="1114"/>
      <c r="AJV247" s="1114"/>
      <c r="AJW247" s="1114"/>
      <c r="AJX247" s="1114"/>
      <c r="AJY247" s="1114"/>
      <c r="AJZ247" s="1114"/>
      <c r="AKA247" s="1114"/>
      <c r="AKB247" s="1114"/>
      <c r="AKC247" s="1114"/>
      <c r="AKD247" s="1114"/>
      <c r="AKE247" s="1114"/>
      <c r="AKF247" s="1114"/>
      <c r="AKG247" s="1114"/>
      <c r="AKH247" s="1114"/>
      <c r="AKI247" s="1114"/>
      <c r="AKJ247" s="1114"/>
      <c r="AKK247" s="1114"/>
      <c r="AKL247" s="1114"/>
      <c r="AKM247" s="1114"/>
      <c r="AKN247" s="1114"/>
      <c r="AKO247" s="1114"/>
      <c r="AKP247" s="1114"/>
      <c r="AKQ247" s="1114"/>
      <c r="AKR247" s="1114"/>
      <c r="AKS247" s="1114"/>
      <c r="AKT247" s="1114"/>
      <c r="AKU247" s="1114"/>
      <c r="AKV247" s="1114"/>
      <c r="AKW247" s="1114"/>
      <c r="AKX247" s="1114"/>
      <c r="AKY247" s="1114"/>
      <c r="AKZ247" s="1114"/>
      <c r="ALA247" s="1114"/>
      <c r="ALB247" s="1114"/>
      <c r="ALC247" s="1114"/>
      <c r="ALD247" s="1114"/>
      <c r="ALE247" s="1114"/>
      <c r="ALF247" s="1114"/>
      <c r="ALG247" s="1114"/>
      <c r="ALH247" s="1114"/>
      <c r="ALI247" s="1114"/>
      <c r="ALJ247" s="1114"/>
      <c r="ALK247" s="1114"/>
      <c r="ALL247" s="1114"/>
      <c r="ALM247" s="1114"/>
      <c r="ALN247" s="1114"/>
      <c r="ALO247" s="1114"/>
      <c r="ALP247" s="1114"/>
      <c r="ALQ247" s="1114"/>
      <c r="ALR247" s="1114"/>
      <c r="ALS247" s="1114"/>
      <c r="ALT247" s="1114"/>
      <c r="ALU247" s="1114"/>
      <c r="ALV247" s="1114"/>
      <c r="ALW247" s="1114"/>
      <c r="ALX247" s="1114"/>
      <c r="ALY247" s="1114"/>
      <c r="ALZ247" s="1114"/>
      <c r="AMA247" s="1114"/>
      <c r="AMB247" s="1114"/>
      <c r="AMC247" s="1114"/>
      <c r="AMD247" s="1114"/>
      <c r="AME247" s="1114"/>
      <c r="AMF247" s="1114"/>
      <c r="AMG247" s="1114"/>
      <c r="AMH247" s="1114"/>
      <c r="AMI247" s="1114"/>
      <c r="AMJ247" s="1114"/>
      <c r="AMK247" s="1114"/>
      <c r="AML247" s="1114"/>
      <c r="AMM247" s="1114"/>
      <c r="AMN247" s="1114"/>
      <c r="AMO247" s="1114"/>
      <c r="AMP247" s="1114"/>
      <c r="AMQ247" s="1114"/>
      <c r="AMR247" s="1114"/>
      <c r="AMS247" s="1114"/>
      <c r="AMT247" s="1114"/>
      <c r="AMU247" s="1114"/>
      <c r="AMV247" s="1114"/>
      <c r="AMW247" s="1114"/>
      <c r="AMX247" s="1114"/>
      <c r="AMY247" s="1114"/>
      <c r="AMZ247" s="1114"/>
      <c r="ANA247" s="1114"/>
      <c r="ANB247" s="1114"/>
      <c r="ANC247" s="1114"/>
      <c r="AND247" s="1114"/>
      <c r="ANE247" s="1114"/>
      <c r="ANF247" s="1114"/>
      <c r="ANG247" s="1114"/>
      <c r="ANH247" s="1114"/>
      <c r="ANI247" s="1114"/>
      <c r="ANJ247" s="1114"/>
      <c r="ANK247" s="1114"/>
      <c r="ANL247" s="1114"/>
      <c r="ANM247" s="1114"/>
      <c r="ANN247" s="1114"/>
      <c r="ANO247" s="1114"/>
      <c r="ANP247" s="1114"/>
      <c r="ANQ247" s="1114"/>
      <c r="ANR247" s="1114"/>
      <c r="ANS247" s="1114"/>
      <c r="ANT247" s="1114"/>
      <c r="ANU247" s="1114"/>
      <c r="ANV247" s="1114"/>
      <c r="ANW247" s="1114"/>
      <c r="ANX247" s="1114"/>
      <c r="ANY247" s="1114"/>
      <c r="ANZ247" s="1114"/>
      <c r="AOA247" s="1114"/>
      <c r="AOB247" s="1114"/>
      <c r="AOC247" s="1114"/>
      <c r="AOD247" s="1114"/>
      <c r="AOE247" s="1114"/>
      <c r="AOF247" s="1114"/>
      <c r="AOG247" s="1114"/>
      <c r="AOH247" s="1114"/>
      <c r="AOI247" s="1114"/>
      <c r="AOJ247" s="1114"/>
      <c r="AOK247" s="1114"/>
      <c r="AOL247" s="1114"/>
      <c r="AOM247" s="1114"/>
      <c r="AON247" s="1114"/>
      <c r="AOO247" s="1114"/>
      <c r="AOP247" s="1114"/>
      <c r="AOQ247" s="1114"/>
      <c r="AOR247" s="1114"/>
      <c r="AOS247" s="1114"/>
      <c r="AOT247" s="1114"/>
      <c r="AOU247" s="1114"/>
      <c r="AOV247" s="1114"/>
      <c r="AOW247" s="1114"/>
      <c r="AOX247" s="1114"/>
      <c r="AOY247" s="1114"/>
      <c r="AOZ247" s="1114"/>
      <c r="APA247" s="1114"/>
      <c r="APB247" s="1114"/>
      <c r="APC247" s="1114"/>
      <c r="APD247" s="1114"/>
      <c r="APE247" s="1114"/>
      <c r="APF247" s="1114"/>
      <c r="APG247" s="1114"/>
      <c r="APH247" s="1114"/>
      <c r="API247" s="1114"/>
      <c r="APJ247" s="1114"/>
      <c r="APK247" s="1114"/>
      <c r="APL247" s="1114"/>
      <c r="APM247" s="1114"/>
      <c r="APN247" s="1114"/>
      <c r="APO247" s="1114"/>
      <c r="APP247" s="1114"/>
      <c r="APQ247" s="1114"/>
      <c r="APR247" s="1114"/>
      <c r="APS247" s="1114"/>
      <c r="APT247" s="1114"/>
      <c r="APU247" s="1114"/>
      <c r="APV247" s="1114"/>
      <c r="APW247" s="1114"/>
      <c r="APX247" s="1114"/>
      <c r="APY247" s="1114"/>
      <c r="APZ247" s="1114"/>
      <c r="AQA247" s="1114"/>
      <c r="AQB247" s="1114"/>
      <c r="AQC247" s="1114"/>
      <c r="AQD247" s="1114"/>
      <c r="AQE247" s="1114"/>
      <c r="AQF247" s="1114"/>
      <c r="AQG247" s="1114"/>
      <c r="AQH247" s="1114"/>
      <c r="AQI247" s="1114"/>
      <c r="AQJ247" s="1114"/>
      <c r="AQK247" s="1114"/>
      <c r="AQL247" s="1114"/>
      <c r="AQM247" s="1114"/>
      <c r="AQN247" s="1114"/>
      <c r="AQO247" s="1114"/>
      <c r="AQP247" s="1114"/>
      <c r="AQQ247" s="1114"/>
      <c r="AQR247" s="1114"/>
      <c r="AQS247" s="1114"/>
      <c r="AQT247" s="1114"/>
      <c r="AQU247" s="1114"/>
      <c r="AQV247" s="1114"/>
      <c r="AQW247" s="1114"/>
      <c r="AQX247" s="1114"/>
      <c r="AQY247" s="1114"/>
      <c r="AQZ247" s="1114"/>
      <c r="ARA247" s="1114"/>
      <c r="ARB247" s="1114"/>
      <c r="ARC247" s="1114"/>
      <c r="ARD247" s="1114"/>
      <c r="ARE247" s="1114"/>
      <c r="ARF247" s="1114"/>
      <c r="ARG247" s="1114"/>
      <c r="ARH247" s="1114"/>
      <c r="ARI247" s="1114"/>
      <c r="ARJ247" s="1114"/>
      <c r="ARK247" s="1114"/>
      <c r="ARL247" s="1114"/>
      <c r="ARM247" s="1114"/>
      <c r="ARN247" s="1114"/>
      <c r="ARO247" s="1114"/>
      <c r="ARP247" s="1114"/>
      <c r="ARQ247" s="1114"/>
      <c r="ARR247" s="1114"/>
      <c r="ARS247" s="1114"/>
      <c r="ART247" s="1114"/>
      <c r="ARU247" s="1114"/>
      <c r="ARV247" s="1114"/>
      <c r="ARW247" s="1114"/>
      <c r="ARX247" s="1114"/>
      <c r="ARY247" s="1114"/>
      <c r="ARZ247" s="1114"/>
      <c r="ASA247" s="1114"/>
      <c r="ASB247" s="1114"/>
      <c r="ASC247" s="1114"/>
      <c r="ASD247" s="1114"/>
      <c r="ASE247" s="1114"/>
      <c r="ASF247" s="1114"/>
      <c r="ASG247" s="1114"/>
      <c r="ASH247" s="1114"/>
      <c r="ASI247" s="1114"/>
      <c r="ASJ247" s="1114"/>
      <c r="ASK247" s="1114"/>
      <c r="ASL247" s="1114"/>
      <c r="ASM247" s="1114"/>
      <c r="ASN247" s="1114"/>
      <c r="ASO247" s="1114"/>
      <c r="ASP247" s="1114"/>
      <c r="ASQ247" s="1114"/>
      <c r="ASR247" s="1114"/>
      <c r="ASS247" s="1114"/>
      <c r="AST247" s="1114"/>
      <c r="ASU247" s="1114"/>
      <c r="ASV247" s="1114"/>
      <c r="ASW247" s="1114"/>
      <c r="ASX247" s="1114"/>
      <c r="ASY247" s="1114"/>
      <c r="ASZ247" s="1114"/>
      <c r="ATA247" s="1114"/>
      <c r="ATB247" s="1114"/>
      <c r="ATC247" s="1114"/>
      <c r="ATD247" s="1114"/>
      <c r="ATE247" s="1114"/>
      <c r="ATF247" s="1114"/>
      <c r="ATG247" s="1114"/>
      <c r="ATH247" s="1114"/>
      <c r="ATI247" s="1114"/>
      <c r="ATJ247" s="1114"/>
      <c r="ATK247" s="1114"/>
      <c r="ATL247" s="1114"/>
      <c r="ATM247" s="1114"/>
      <c r="ATN247" s="1114"/>
      <c r="ATO247" s="1114"/>
      <c r="ATP247" s="1114"/>
      <c r="ATQ247" s="1114"/>
      <c r="ATR247" s="1114"/>
      <c r="ATS247" s="1114"/>
      <c r="ATT247" s="1114"/>
      <c r="ATU247" s="1114"/>
      <c r="ATV247" s="1114"/>
      <c r="ATW247" s="1114"/>
      <c r="ATX247" s="1114"/>
      <c r="ATY247" s="1114"/>
      <c r="ATZ247" s="1114"/>
      <c r="AUA247" s="1114"/>
      <c r="AUB247" s="1114"/>
      <c r="AUC247" s="1114"/>
      <c r="AUD247" s="1114"/>
      <c r="AUE247" s="1114"/>
      <c r="AUF247" s="1114"/>
      <c r="AUG247" s="1114"/>
      <c r="AUH247" s="1114"/>
      <c r="AUI247" s="1114"/>
      <c r="AUJ247" s="1114"/>
      <c r="AUK247" s="1114"/>
      <c r="AUL247" s="1114"/>
      <c r="AUM247" s="1114"/>
      <c r="AUN247" s="1114"/>
      <c r="AUO247" s="1114"/>
      <c r="AUP247" s="1114"/>
      <c r="AUQ247" s="1114"/>
      <c r="AUR247" s="1114"/>
      <c r="AUS247" s="1114"/>
      <c r="AUT247" s="1114"/>
      <c r="AUU247" s="1114"/>
      <c r="AUV247" s="1114"/>
      <c r="AUW247" s="1114"/>
      <c r="AUX247" s="1114"/>
      <c r="AUY247" s="1114"/>
      <c r="AUZ247" s="1114"/>
      <c r="AVA247" s="1114"/>
      <c r="AVB247" s="1114"/>
      <c r="AVC247" s="1114"/>
      <c r="AVD247" s="1114"/>
      <c r="AVE247" s="1114"/>
      <c r="AVF247" s="1114"/>
      <c r="AVG247" s="1114"/>
      <c r="AVH247" s="1114"/>
      <c r="AVI247" s="1114"/>
      <c r="AVJ247" s="1114"/>
      <c r="AVK247" s="1114"/>
      <c r="AVL247" s="1114"/>
      <c r="AVM247" s="1114"/>
      <c r="AVN247" s="1114"/>
      <c r="AVO247" s="1114"/>
      <c r="AVP247" s="1114"/>
      <c r="AVQ247" s="1114"/>
      <c r="AVR247" s="1114"/>
      <c r="AVS247" s="1114"/>
      <c r="AVT247" s="1114"/>
      <c r="AVU247" s="1114"/>
      <c r="AVV247" s="1114"/>
      <c r="AVW247" s="1114"/>
      <c r="AVX247" s="1114"/>
      <c r="AVY247" s="1114"/>
      <c r="AVZ247" s="1114"/>
      <c r="AWA247" s="1114"/>
      <c r="AWB247" s="1114"/>
      <c r="AWC247" s="1114"/>
      <c r="AWD247" s="1114"/>
      <c r="AWE247" s="1114"/>
      <c r="AWF247" s="1114"/>
      <c r="AWG247" s="1114"/>
      <c r="AWH247" s="1114"/>
      <c r="AWI247" s="1114"/>
      <c r="AWJ247" s="1114"/>
      <c r="AWK247" s="1114"/>
      <c r="AWL247" s="1114"/>
      <c r="AWM247" s="1114"/>
      <c r="AWN247" s="1114"/>
      <c r="AWO247" s="1114"/>
      <c r="AWP247" s="1114"/>
      <c r="AWQ247" s="1114"/>
      <c r="AWR247" s="1114"/>
      <c r="AWS247" s="1114"/>
      <c r="AWT247" s="1114"/>
      <c r="AWU247" s="1114"/>
      <c r="AWV247" s="1114"/>
      <c r="AWW247" s="1114"/>
      <c r="AWX247" s="1114"/>
      <c r="AWY247" s="1114"/>
      <c r="AWZ247" s="1114"/>
      <c r="AXA247" s="1114"/>
      <c r="AXB247" s="1114"/>
      <c r="AXC247" s="1114"/>
      <c r="AXD247" s="1114"/>
      <c r="AXE247" s="1114"/>
      <c r="AXF247" s="1114"/>
      <c r="AXG247" s="1114"/>
      <c r="AXH247" s="1114"/>
      <c r="AXI247" s="1114"/>
      <c r="AXJ247" s="1114"/>
      <c r="AXK247" s="1114"/>
      <c r="AXL247" s="1114"/>
      <c r="AXM247" s="1114"/>
      <c r="AXN247" s="1114"/>
      <c r="AXO247" s="1114"/>
      <c r="AXP247" s="1114"/>
      <c r="AXQ247" s="1114"/>
      <c r="AXR247" s="1114"/>
      <c r="AXS247" s="1114"/>
      <c r="AXT247" s="1114"/>
      <c r="AXU247" s="1114"/>
      <c r="AXV247" s="1114"/>
      <c r="AXW247" s="1114"/>
      <c r="AXX247" s="1114"/>
      <c r="AXY247" s="1114"/>
      <c r="AXZ247" s="1114"/>
      <c r="AYA247" s="1114"/>
      <c r="AYB247" s="1114"/>
      <c r="AYC247" s="1114"/>
      <c r="AYD247" s="1114"/>
      <c r="AYE247" s="1114"/>
      <c r="AYF247" s="1114"/>
      <c r="AYG247" s="1114"/>
      <c r="AYH247" s="1114"/>
      <c r="AYI247" s="1114"/>
      <c r="AYJ247" s="1114"/>
      <c r="AYK247" s="1114"/>
      <c r="AYL247" s="1114"/>
      <c r="AYM247" s="1114"/>
      <c r="AYN247" s="1114"/>
      <c r="AYO247" s="1114"/>
      <c r="AYP247" s="1114"/>
      <c r="AYQ247" s="1114"/>
      <c r="AYR247" s="1114"/>
      <c r="AYS247" s="1114"/>
      <c r="AYT247" s="1114"/>
      <c r="AYU247" s="1114"/>
      <c r="AYV247" s="1114"/>
      <c r="AYW247" s="1114"/>
      <c r="AYX247" s="1114"/>
      <c r="AYY247" s="1114"/>
      <c r="AYZ247" s="1114"/>
      <c r="AZA247" s="1114"/>
      <c r="AZB247" s="1114"/>
      <c r="AZC247" s="1114"/>
      <c r="AZD247" s="1114"/>
      <c r="AZE247" s="1114"/>
      <c r="AZF247" s="1114"/>
      <c r="AZG247" s="1114"/>
      <c r="AZH247" s="1114"/>
      <c r="AZI247" s="1114"/>
      <c r="AZJ247" s="1114"/>
      <c r="AZK247" s="1114"/>
      <c r="AZL247" s="1114"/>
      <c r="AZM247" s="1114"/>
      <c r="AZN247" s="1114"/>
      <c r="AZO247" s="1114"/>
      <c r="AZP247" s="1114"/>
      <c r="AZQ247" s="1114"/>
      <c r="AZR247" s="1114"/>
      <c r="AZS247" s="1114"/>
      <c r="AZT247" s="1114"/>
      <c r="AZU247" s="1114"/>
      <c r="AZV247" s="1114"/>
      <c r="AZW247" s="1114"/>
      <c r="AZX247" s="1114"/>
      <c r="AZY247" s="1114"/>
      <c r="AZZ247" s="1114"/>
      <c r="BAA247" s="1114"/>
      <c r="BAB247" s="1114"/>
      <c r="BAC247" s="1114"/>
      <c r="BAD247" s="1114"/>
      <c r="BAE247" s="1114"/>
      <c r="BAF247" s="1114"/>
      <c r="BAG247" s="1114"/>
      <c r="BAH247" s="1114"/>
      <c r="BAI247" s="1114"/>
      <c r="BAJ247" s="1114"/>
      <c r="BAK247" s="1114"/>
      <c r="BAL247" s="1114"/>
      <c r="BAM247" s="1114"/>
      <c r="BAN247" s="1114"/>
      <c r="BAO247" s="1114"/>
      <c r="BAP247" s="1114"/>
      <c r="BAQ247" s="1114"/>
      <c r="BAR247" s="1114"/>
      <c r="BAS247" s="1114"/>
      <c r="BAT247" s="1114"/>
      <c r="BAU247" s="1114"/>
      <c r="BAV247" s="1114"/>
      <c r="BAW247" s="1114"/>
      <c r="BAX247" s="1114"/>
      <c r="BAY247" s="1114"/>
      <c r="BAZ247" s="1114"/>
      <c r="BBA247" s="1114"/>
      <c r="BBB247" s="1114"/>
      <c r="BBC247" s="1114"/>
      <c r="BBD247" s="1114"/>
      <c r="BBE247" s="1114"/>
      <c r="BBF247" s="1114"/>
      <c r="BBG247" s="1114"/>
      <c r="BBH247" s="1114"/>
      <c r="BBI247" s="1114"/>
      <c r="BBJ247" s="1114"/>
      <c r="BBK247" s="1114"/>
      <c r="BBL247" s="1114"/>
      <c r="BBM247" s="1114"/>
      <c r="BBN247" s="1114"/>
      <c r="BBO247" s="1114"/>
      <c r="BBP247" s="1114"/>
      <c r="BBQ247" s="1114"/>
      <c r="BBR247" s="1114"/>
      <c r="BBS247" s="1114"/>
      <c r="BBT247" s="1114"/>
      <c r="BBU247" s="1114"/>
      <c r="BBV247" s="1114"/>
      <c r="BBW247" s="1114"/>
      <c r="BBX247" s="1114"/>
      <c r="BBY247" s="1114"/>
      <c r="BBZ247" s="1114"/>
      <c r="BCA247" s="1114"/>
      <c r="BCB247" s="1114"/>
      <c r="BCC247" s="1114"/>
      <c r="BCD247" s="1114"/>
      <c r="BCE247" s="1114"/>
      <c r="BCF247" s="1114"/>
      <c r="BCG247" s="1114"/>
      <c r="BCH247" s="1114"/>
      <c r="BCI247" s="1114"/>
      <c r="BCJ247" s="1114"/>
      <c r="BCK247" s="1114"/>
      <c r="BCL247" s="1114"/>
      <c r="BCM247" s="1114"/>
      <c r="BCN247" s="1114"/>
      <c r="BCO247" s="1114"/>
      <c r="BCP247" s="1114"/>
      <c r="BCQ247" s="1114"/>
      <c r="BCR247" s="1114"/>
      <c r="BCS247" s="1114"/>
      <c r="BCT247" s="1114"/>
      <c r="BCU247" s="1114"/>
      <c r="BCV247" s="1114"/>
      <c r="BCW247" s="1114"/>
      <c r="BCX247" s="1114"/>
      <c r="BCY247" s="1114"/>
      <c r="BCZ247" s="1114"/>
      <c r="BDA247" s="1114"/>
      <c r="BDB247" s="1114"/>
      <c r="BDC247" s="1114"/>
      <c r="BDD247" s="1114"/>
      <c r="BDE247" s="1114"/>
      <c r="BDF247" s="1114"/>
      <c r="BDG247" s="1114"/>
      <c r="BDH247" s="1114"/>
      <c r="BDI247" s="1114"/>
      <c r="BDJ247" s="1114"/>
      <c r="BDK247" s="1114"/>
      <c r="BDL247" s="1114"/>
      <c r="BDM247" s="1114"/>
      <c r="BDN247" s="1114"/>
      <c r="BDO247" s="1114"/>
      <c r="BDP247" s="1114"/>
      <c r="BDQ247" s="1114"/>
      <c r="BDR247" s="1114"/>
      <c r="BDS247" s="1114"/>
      <c r="BDT247" s="1114"/>
      <c r="BDU247" s="1114"/>
      <c r="BDV247" s="1114"/>
      <c r="BDW247" s="1114"/>
      <c r="BDX247" s="1114"/>
      <c r="BDY247" s="1114"/>
      <c r="BDZ247" s="1114"/>
      <c r="BEA247" s="1114"/>
      <c r="BEB247" s="1114"/>
      <c r="BEC247" s="1114"/>
      <c r="BED247" s="1114"/>
      <c r="BEE247" s="1114"/>
      <c r="BEF247" s="1114"/>
      <c r="BEG247" s="1114"/>
      <c r="BEH247" s="1114"/>
      <c r="BEI247" s="1114"/>
      <c r="BEJ247" s="1114"/>
      <c r="BEK247" s="1114"/>
      <c r="BEL247" s="1114"/>
      <c r="BEM247" s="1114"/>
      <c r="BEN247" s="1114"/>
      <c r="BEO247" s="1114"/>
      <c r="BEP247" s="1114"/>
      <c r="BEQ247" s="1114"/>
      <c r="BER247" s="1114"/>
      <c r="BES247" s="1114"/>
      <c r="BET247" s="1114"/>
      <c r="BEU247" s="1114"/>
      <c r="BEV247" s="1114"/>
      <c r="BEW247" s="1114"/>
      <c r="BEX247" s="1114"/>
      <c r="BEY247" s="1114"/>
      <c r="BEZ247" s="1114"/>
      <c r="BFA247" s="1114"/>
      <c r="BFB247" s="1114"/>
      <c r="BFC247" s="1114"/>
      <c r="BFD247" s="1114"/>
      <c r="BFE247" s="1114"/>
      <c r="BFF247" s="1114"/>
      <c r="BFG247" s="1114"/>
      <c r="BFH247" s="1114"/>
      <c r="BFI247" s="1114"/>
      <c r="BFJ247" s="1114"/>
      <c r="BFK247" s="1114"/>
      <c r="BFL247" s="1114"/>
      <c r="BFM247" s="1114"/>
      <c r="BFN247" s="1114"/>
      <c r="BFO247" s="1114"/>
      <c r="BFP247" s="1114"/>
      <c r="BFQ247" s="1114"/>
      <c r="BFR247" s="1114"/>
      <c r="BFS247" s="1114"/>
      <c r="BFT247" s="1114"/>
      <c r="BFU247" s="1114"/>
      <c r="BFV247" s="1114"/>
      <c r="BFW247" s="1114"/>
      <c r="BFX247" s="1114"/>
      <c r="BFY247" s="1114"/>
      <c r="BFZ247" s="1114"/>
      <c r="BGA247" s="1114"/>
      <c r="BGB247" s="1114"/>
      <c r="BGC247" s="1114"/>
      <c r="BGD247" s="1114"/>
      <c r="BGE247" s="1114"/>
      <c r="BGF247" s="1114"/>
      <c r="BGG247" s="1114"/>
      <c r="BGH247" s="1114"/>
      <c r="BGI247" s="1114"/>
      <c r="BGJ247" s="1114"/>
      <c r="BGK247" s="1114"/>
      <c r="BGL247" s="1114"/>
      <c r="BGM247" s="1114"/>
      <c r="BGN247" s="1114"/>
      <c r="BGO247" s="1114"/>
      <c r="BGP247" s="1114"/>
      <c r="BGQ247" s="1114"/>
      <c r="BGR247" s="1114"/>
      <c r="BGS247" s="1114"/>
      <c r="BGT247" s="1114"/>
      <c r="BGU247" s="1114"/>
      <c r="BGV247" s="1114"/>
      <c r="BGW247" s="1114"/>
      <c r="BGX247" s="1114"/>
      <c r="BGY247" s="1114"/>
      <c r="BGZ247" s="1114"/>
      <c r="BHA247" s="1114"/>
      <c r="BHB247" s="1114"/>
      <c r="BHC247" s="1114"/>
      <c r="BHD247" s="1114"/>
      <c r="BHE247" s="1114"/>
      <c r="BHF247" s="1114"/>
      <c r="BHG247" s="1114"/>
      <c r="BHH247" s="1114"/>
      <c r="BHI247" s="1114"/>
      <c r="BHJ247" s="1114"/>
      <c r="BHK247" s="1114"/>
      <c r="BHL247" s="1114"/>
      <c r="BHM247" s="1114"/>
      <c r="BHN247" s="1114"/>
      <c r="BHO247" s="1114"/>
      <c r="BHP247" s="1114"/>
      <c r="BHQ247" s="1114"/>
      <c r="BHR247" s="1114"/>
      <c r="BHS247" s="1114"/>
      <c r="BHT247" s="1114"/>
      <c r="BHU247" s="1114"/>
      <c r="BHV247" s="1114"/>
      <c r="BHW247" s="1114"/>
      <c r="BHX247" s="1114"/>
      <c r="BHY247" s="1114"/>
      <c r="BHZ247" s="1114"/>
      <c r="BIA247" s="1114"/>
      <c r="BIB247" s="1114"/>
      <c r="BIC247" s="1114"/>
      <c r="BID247" s="1114"/>
      <c r="BIE247" s="1114"/>
      <c r="BIF247" s="1114"/>
      <c r="BIG247" s="1114"/>
      <c r="BIH247" s="1114"/>
      <c r="BII247" s="1114"/>
      <c r="BIJ247" s="1114"/>
      <c r="BIK247" s="1114"/>
      <c r="BIL247" s="1114"/>
      <c r="BIM247" s="1114"/>
      <c r="BIN247" s="1114"/>
      <c r="BIO247" s="1114"/>
      <c r="BIP247" s="1114"/>
      <c r="BIQ247" s="1114"/>
      <c r="BIR247" s="1114"/>
      <c r="BIS247" s="1114"/>
      <c r="BIT247" s="1114"/>
      <c r="BIU247" s="1114"/>
      <c r="BIV247" s="1114"/>
      <c r="BIW247" s="1114"/>
      <c r="BIX247" s="1114"/>
      <c r="BIY247" s="1114"/>
      <c r="BIZ247" s="1114"/>
      <c r="BJA247" s="1114"/>
      <c r="BJB247" s="1114"/>
      <c r="BJC247" s="1114"/>
      <c r="BJD247" s="1114"/>
      <c r="BJE247" s="1114"/>
      <c r="BJF247" s="1114"/>
      <c r="BJG247" s="1114"/>
      <c r="BJH247" s="1114"/>
      <c r="BJI247" s="1114"/>
      <c r="BJJ247" s="1114"/>
      <c r="BJK247" s="1114"/>
      <c r="BJL247" s="1114"/>
      <c r="BJM247" s="1114"/>
      <c r="BJN247" s="1114"/>
      <c r="BJO247" s="1114"/>
      <c r="BJP247" s="1114"/>
      <c r="BJQ247" s="1114"/>
      <c r="BJR247" s="1114"/>
      <c r="BJS247" s="1114"/>
      <c r="BJT247" s="1114"/>
      <c r="BJU247" s="1114"/>
      <c r="BJV247" s="1114"/>
      <c r="BJW247" s="1114"/>
      <c r="BJX247" s="1114"/>
      <c r="BJY247" s="1114"/>
      <c r="BJZ247" s="1114"/>
      <c r="BKA247" s="1114"/>
      <c r="BKB247" s="1114"/>
      <c r="BKC247" s="1114"/>
      <c r="BKD247" s="1114"/>
      <c r="BKE247" s="1114"/>
      <c r="BKF247" s="1114"/>
      <c r="BKG247" s="1114"/>
      <c r="BKH247" s="1114"/>
      <c r="BKI247" s="1114"/>
      <c r="BKJ247" s="1114"/>
      <c r="BKK247" s="1114"/>
      <c r="BKL247" s="1114"/>
      <c r="BKM247" s="1114"/>
      <c r="BKN247" s="1114"/>
      <c r="BKO247" s="1114"/>
      <c r="BKP247" s="1114"/>
      <c r="BKQ247" s="1114"/>
      <c r="BKR247" s="1114"/>
      <c r="BKS247" s="1114"/>
      <c r="BKT247" s="1114"/>
      <c r="BKU247" s="1114"/>
      <c r="BKV247" s="1114"/>
      <c r="BKW247" s="1114"/>
      <c r="BKX247" s="1114"/>
      <c r="BKY247" s="1114"/>
      <c r="BKZ247" s="1114"/>
      <c r="BLA247" s="1114"/>
      <c r="BLB247" s="1114"/>
      <c r="BLC247" s="1114"/>
      <c r="BLD247" s="1114"/>
      <c r="BLE247" s="1114"/>
      <c r="BLF247" s="1114"/>
      <c r="BLG247" s="1114"/>
      <c r="BLH247" s="1114"/>
      <c r="BLI247" s="1114"/>
      <c r="BLJ247" s="1114"/>
      <c r="BLK247" s="1114"/>
      <c r="BLL247" s="1114"/>
      <c r="BLM247" s="1114"/>
      <c r="BLN247" s="1114"/>
      <c r="BLO247" s="1114"/>
      <c r="BLP247" s="1114"/>
      <c r="BLQ247" s="1114"/>
      <c r="BLR247" s="1114"/>
      <c r="BLS247" s="1114"/>
      <c r="BLT247" s="1114"/>
      <c r="BLU247" s="1114"/>
      <c r="BLV247" s="1114"/>
      <c r="BLW247" s="1114"/>
      <c r="BLX247" s="1114"/>
      <c r="BLY247" s="1114"/>
      <c r="BLZ247" s="1114"/>
      <c r="BMA247" s="1114"/>
      <c r="BMB247" s="1114"/>
      <c r="BMC247" s="1114"/>
      <c r="BMD247" s="1114"/>
      <c r="BME247" s="1114"/>
      <c r="BMF247" s="1114"/>
      <c r="BMG247" s="1114"/>
      <c r="BMH247" s="1114"/>
      <c r="BMI247" s="1114"/>
      <c r="BMJ247" s="1114"/>
      <c r="BMK247" s="1114"/>
      <c r="BML247" s="1114"/>
      <c r="BMM247" s="1114"/>
      <c r="BMN247" s="1114"/>
      <c r="BMO247" s="1114"/>
      <c r="BMP247" s="1114"/>
      <c r="BMQ247" s="1114"/>
      <c r="BMR247" s="1114"/>
      <c r="BMS247" s="1114"/>
      <c r="BMT247" s="1114"/>
      <c r="BMU247" s="1114"/>
      <c r="BMV247" s="1114"/>
      <c r="BMW247" s="1114"/>
      <c r="BMX247" s="1114"/>
      <c r="BMY247" s="1114"/>
      <c r="BMZ247" s="1114"/>
      <c r="BNA247" s="1114"/>
      <c r="BNB247" s="1114"/>
      <c r="BNC247" s="1114"/>
      <c r="BND247" s="1114"/>
      <c r="BNE247" s="1114"/>
      <c r="BNF247" s="1114"/>
      <c r="BNG247" s="1114"/>
      <c r="BNH247" s="1114"/>
      <c r="BNI247" s="1114"/>
      <c r="BNJ247" s="1114"/>
      <c r="BNK247" s="1114"/>
      <c r="BNL247" s="1114"/>
      <c r="BNM247" s="1114"/>
      <c r="BNN247" s="1114"/>
      <c r="BNO247" s="1114"/>
      <c r="BNP247" s="1114"/>
      <c r="BNQ247" s="1114"/>
      <c r="BNR247" s="1114"/>
      <c r="BNS247" s="1114"/>
      <c r="BNT247" s="1114"/>
      <c r="BNU247" s="1114"/>
      <c r="BNV247" s="1114"/>
      <c r="BNW247" s="1114"/>
      <c r="BNX247" s="1114"/>
      <c r="BNY247" s="1114"/>
      <c r="BNZ247" s="1114"/>
      <c r="BOA247" s="1114"/>
      <c r="BOB247" s="1114"/>
      <c r="BOC247" s="1114"/>
      <c r="BOD247" s="1114"/>
      <c r="BOE247" s="1114"/>
      <c r="BOF247" s="1114"/>
      <c r="BOG247" s="1114"/>
      <c r="BOH247" s="1114"/>
      <c r="BOI247" s="1114"/>
      <c r="BOJ247" s="1114"/>
      <c r="BOK247" s="1114"/>
      <c r="BOL247" s="1114"/>
      <c r="BOM247" s="1114"/>
      <c r="BON247" s="1114"/>
      <c r="BOO247" s="1114"/>
      <c r="BOP247" s="1114"/>
      <c r="BOQ247" s="1114"/>
      <c r="BOR247" s="1114"/>
      <c r="BOS247" s="1114"/>
      <c r="BOT247" s="1114"/>
      <c r="BOU247" s="1114"/>
      <c r="BOV247" s="1114"/>
      <c r="BOW247" s="1114"/>
      <c r="BOX247" s="1114"/>
      <c r="BOY247" s="1114"/>
      <c r="BOZ247" s="1114"/>
      <c r="BPA247" s="1114"/>
      <c r="BPB247" s="1114"/>
      <c r="BPC247" s="1114"/>
      <c r="BPD247" s="1114"/>
      <c r="BPE247" s="1114"/>
      <c r="BPF247" s="1114"/>
      <c r="BPG247" s="1114"/>
      <c r="BPH247" s="1114"/>
      <c r="BPI247" s="1114"/>
      <c r="BPJ247" s="1114"/>
      <c r="BPK247" s="1114"/>
      <c r="BPL247" s="1114"/>
      <c r="BPM247" s="1114"/>
      <c r="BPN247" s="1114"/>
      <c r="BPO247" s="1114"/>
      <c r="BPP247" s="1114"/>
      <c r="BPQ247" s="1114"/>
      <c r="BPR247" s="1114"/>
      <c r="BPS247" s="1114"/>
      <c r="BPT247" s="1114"/>
      <c r="BPU247" s="1114"/>
      <c r="BPV247" s="1114"/>
      <c r="BPW247" s="1114"/>
      <c r="BPX247" s="1114"/>
      <c r="BPY247" s="1114"/>
      <c r="BPZ247" s="1114"/>
      <c r="BQA247" s="1114"/>
      <c r="BQB247" s="1114"/>
      <c r="BQC247" s="1114"/>
      <c r="BQD247" s="1114"/>
      <c r="BQE247" s="1114"/>
      <c r="BQF247" s="1114"/>
      <c r="BQG247" s="1114"/>
      <c r="BQH247" s="1114"/>
      <c r="BQI247" s="1114"/>
      <c r="BQJ247" s="1114"/>
      <c r="BQK247" s="1114"/>
      <c r="BQL247" s="1114"/>
      <c r="BQM247" s="1114"/>
      <c r="BQN247" s="1114"/>
      <c r="BQO247" s="1114"/>
      <c r="BQP247" s="1114"/>
      <c r="BQQ247" s="1114"/>
      <c r="BQR247" s="1114"/>
      <c r="BQS247" s="1114"/>
      <c r="BQT247" s="1114"/>
      <c r="BQU247" s="1114"/>
      <c r="BQV247" s="1114"/>
      <c r="BQW247" s="1114"/>
      <c r="BQX247" s="1114"/>
      <c r="BQY247" s="1114"/>
      <c r="BQZ247" s="1114"/>
      <c r="BRA247" s="1114"/>
      <c r="BRB247" s="1114"/>
      <c r="BRC247" s="1114"/>
      <c r="BRD247" s="1114"/>
      <c r="BRE247" s="1114"/>
      <c r="BRF247" s="1114"/>
      <c r="BRG247" s="1114"/>
      <c r="BRH247" s="1114"/>
      <c r="BRI247" s="1114"/>
      <c r="BRJ247" s="1114"/>
      <c r="BRK247" s="1114"/>
      <c r="BRL247" s="1114"/>
      <c r="BRM247" s="1114"/>
      <c r="BRN247" s="1114"/>
      <c r="BRO247" s="1114"/>
      <c r="BRP247" s="1114"/>
      <c r="BRQ247" s="1114"/>
      <c r="BRR247" s="1114"/>
      <c r="BRS247" s="1114"/>
      <c r="BRT247" s="1114"/>
      <c r="BRU247" s="1114"/>
      <c r="BRV247" s="1114"/>
      <c r="BRW247" s="1114"/>
      <c r="BRX247" s="1114"/>
      <c r="BRY247" s="1114"/>
      <c r="BRZ247" s="1114"/>
      <c r="BSA247" s="1114"/>
      <c r="BSB247" s="1114"/>
      <c r="BSC247" s="1114"/>
      <c r="BSD247" s="1114"/>
      <c r="BSE247" s="1114"/>
      <c r="BSF247" s="1114"/>
      <c r="BSG247" s="1114"/>
      <c r="BSH247" s="1114"/>
      <c r="BSI247" s="1114"/>
      <c r="BSJ247" s="1114"/>
      <c r="BSK247" s="1114"/>
      <c r="BSL247" s="1114"/>
      <c r="BSM247" s="1114"/>
      <c r="BSN247" s="1114"/>
      <c r="BSO247" s="1114"/>
      <c r="BSP247" s="1114"/>
      <c r="BSQ247" s="1114"/>
      <c r="BSR247" s="1114"/>
      <c r="BSS247" s="1114"/>
      <c r="BST247" s="1114"/>
      <c r="BSU247" s="1114"/>
      <c r="BSV247" s="1114"/>
      <c r="BSW247" s="1114"/>
      <c r="BSX247" s="1114"/>
      <c r="BSY247" s="1114"/>
      <c r="BSZ247" s="1114"/>
      <c r="BTA247" s="1114"/>
      <c r="BTB247" s="1114"/>
      <c r="BTC247" s="1114"/>
      <c r="BTD247" s="1114"/>
      <c r="BTE247" s="1114"/>
      <c r="BTF247" s="1114"/>
      <c r="BTG247" s="1114"/>
      <c r="BTH247" s="1114"/>
      <c r="BTI247" s="1114"/>
      <c r="BTJ247" s="1114"/>
      <c r="BTK247" s="1114"/>
      <c r="BTL247" s="1114"/>
      <c r="BTM247" s="1114"/>
      <c r="BTN247" s="1114"/>
      <c r="BTO247" s="1114"/>
      <c r="BTP247" s="1114"/>
      <c r="BTQ247" s="1114"/>
      <c r="BTR247" s="1114"/>
      <c r="BTS247" s="1114"/>
      <c r="BTT247" s="1114"/>
      <c r="BTU247" s="1114"/>
      <c r="BTV247" s="1114"/>
      <c r="BTW247" s="1114"/>
      <c r="BTX247" s="1114"/>
      <c r="BTY247" s="1114"/>
      <c r="BTZ247" s="1114"/>
      <c r="BUA247" s="1114"/>
      <c r="BUB247" s="1114"/>
      <c r="BUC247" s="1114"/>
      <c r="BUD247" s="1114"/>
      <c r="BUE247" s="1114"/>
      <c r="BUF247" s="1114"/>
      <c r="BUG247" s="1114"/>
      <c r="BUH247" s="1114"/>
      <c r="BUI247" s="1114"/>
      <c r="BUJ247" s="1114"/>
      <c r="BUK247" s="1114"/>
      <c r="BUL247" s="1114"/>
      <c r="BUM247" s="1114"/>
      <c r="BUN247" s="1114"/>
      <c r="BUO247" s="1114"/>
      <c r="BUP247" s="1114"/>
      <c r="BUQ247" s="1114"/>
      <c r="BUR247" s="1114"/>
      <c r="BUS247" s="1114"/>
      <c r="BUT247" s="1114"/>
      <c r="BUU247" s="1114"/>
      <c r="BUV247" s="1114"/>
      <c r="BUW247" s="1114"/>
      <c r="BUX247" s="1114"/>
      <c r="BUY247" s="1114"/>
      <c r="BUZ247" s="1114"/>
      <c r="BVA247" s="1114"/>
      <c r="BVB247" s="1114"/>
      <c r="BVC247" s="1114"/>
      <c r="BVD247" s="1114"/>
      <c r="BVE247" s="1114"/>
      <c r="BVF247" s="1114"/>
      <c r="BVG247" s="1114"/>
      <c r="BVH247" s="1114"/>
      <c r="BVI247" s="1114"/>
      <c r="BVJ247" s="1114"/>
      <c r="BVK247" s="1114"/>
      <c r="BVL247" s="1114"/>
      <c r="BVM247" s="1114"/>
      <c r="BVN247" s="1114"/>
      <c r="BVO247" s="1114"/>
      <c r="BVP247" s="1114"/>
      <c r="BVQ247" s="1114"/>
      <c r="BVR247" s="1114"/>
      <c r="BVS247" s="1114"/>
      <c r="BVT247" s="1114"/>
      <c r="BVU247" s="1114"/>
      <c r="BVV247" s="1114"/>
      <c r="BVW247" s="1114"/>
      <c r="BVX247" s="1114"/>
      <c r="BVY247" s="1114"/>
      <c r="BVZ247" s="1114"/>
      <c r="BWA247" s="1114"/>
      <c r="BWB247" s="1114"/>
      <c r="BWC247" s="1114"/>
      <c r="BWD247" s="1114"/>
      <c r="BWE247" s="1114"/>
      <c r="BWF247" s="1114"/>
      <c r="BWG247" s="1114"/>
      <c r="BWH247" s="1114"/>
      <c r="BWI247" s="1114"/>
      <c r="BWJ247" s="1114"/>
      <c r="BWK247" s="1114"/>
      <c r="BWL247" s="1114"/>
      <c r="BWM247" s="1114"/>
      <c r="BWN247" s="1114"/>
      <c r="BWO247" s="1114"/>
      <c r="BWP247" s="1114"/>
      <c r="BWQ247" s="1114"/>
      <c r="BWR247" s="1114"/>
      <c r="BWS247" s="1114"/>
      <c r="BWT247" s="1114"/>
      <c r="BWU247" s="1114"/>
      <c r="BWV247" s="1114"/>
      <c r="BWW247" s="1114"/>
      <c r="BWX247" s="1114"/>
      <c r="BWY247" s="1114"/>
      <c r="BWZ247" s="1114"/>
      <c r="BXA247" s="1114"/>
      <c r="BXB247" s="1114"/>
      <c r="BXC247" s="1114"/>
      <c r="BXD247" s="1114"/>
      <c r="BXE247" s="1114"/>
      <c r="BXF247" s="1114"/>
      <c r="BXG247" s="1114"/>
      <c r="BXH247" s="1114"/>
      <c r="BXI247" s="1114"/>
      <c r="BXJ247" s="1114"/>
      <c r="BXK247" s="1114"/>
      <c r="BXL247" s="1114"/>
      <c r="BXM247" s="1114"/>
      <c r="BXN247" s="1114"/>
      <c r="BXO247" s="1114"/>
      <c r="BXP247" s="1114"/>
      <c r="BXQ247" s="1114"/>
      <c r="BXR247" s="1114"/>
      <c r="BXS247" s="1114"/>
      <c r="BXT247" s="1114"/>
      <c r="BXU247" s="1114"/>
      <c r="BXV247" s="1114"/>
      <c r="BXW247" s="1114"/>
      <c r="BXX247" s="1114"/>
      <c r="BXY247" s="1114"/>
      <c r="BXZ247" s="1114"/>
      <c r="BYA247" s="1114"/>
      <c r="BYB247" s="1114"/>
      <c r="BYC247" s="1114"/>
      <c r="BYD247" s="1114"/>
      <c r="BYE247" s="1114"/>
      <c r="BYF247" s="1114"/>
      <c r="BYG247" s="1114"/>
      <c r="BYH247" s="1114"/>
      <c r="BYI247" s="1114"/>
      <c r="BYJ247" s="1114"/>
      <c r="BYK247" s="1114"/>
      <c r="BYL247" s="1114"/>
      <c r="BYM247" s="1114"/>
      <c r="BYN247" s="1114"/>
      <c r="BYO247" s="1114"/>
      <c r="BYP247" s="1114"/>
      <c r="BYQ247" s="1114"/>
      <c r="BYR247" s="1114"/>
      <c r="BYS247" s="1114"/>
      <c r="BYT247" s="1114"/>
      <c r="BYU247" s="1114"/>
      <c r="BYV247" s="1114"/>
      <c r="BYW247" s="1114"/>
      <c r="BYX247" s="1114"/>
      <c r="BYY247" s="1114"/>
      <c r="BYZ247" s="1114"/>
      <c r="BZA247" s="1114"/>
      <c r="BZB247" s="1114"/>
      <c r="BZC247" s="1114"/>
      <c r="BZD247" s="1114"/>
      <c r="BZE247" s="1114"/>
      <c r="BZF247" s="1114"/>
      <c r="BZG247" s="1114"/>
      <c r="BZH247" s="1114"/>
      <c r="BZI247" s="1114"/>
      <c r="BZJ247" s="1114"/>
      <c r="BZK247" s="1114"/>
      <c r="BZL247" s="1114"/>
      <c r="BZM247" s="1114"/>
      <c r="BZN247" s="1114"/>
      <c r="BZO247" s="1114"/>
      <c r="BZP247" s="1114"/>
      <c r="BZQ247" s="1114"/>
      <c r="BZR247" s="1114"/>
      <c r="BZS247" s="1114"/>
      <c r="BZT247" s="1114"/>
      <c r="BZU247" s="1114"/>
      <c r="BZV247" s="1114"/>
      <c r="BZW247" s="1114"/>
      <c r="BZX247" s="1114"/>
      <c r="BZY247" s="1114"/>
      <c r="BZZ247" s="1114"/>
      <c r="CAA247" s="1114"/>
      <c r="CAB247" s="1114"/>
      <c r="CAC247" s="1114"/>
      <c r="CAD247" s="1114"/>
      <c r="CAE247" s="1114"/>
      <c r="CAF247" s="1114"/>
      <c r="CAG247" s="1114"/>
      <c r="CAH247" s="1114"/>
      <c r="CAI247" s="1114"/>
      <c r="CAJ247" s="1114"/>
      <c r="CAK247" s="1114"/>
      <c r="CAL247" s="1114"/>
      <c r="CAM247" s="1114"/>
      <c r="CAN247" s="1114"/>
      <c r="CAO247" s="1114"/>
      <c r="CAP247" s="1114"/>
      <c r="CAQ247" s="1114"/>
      <c r="CAR247" s="1114"/>
      <c r="CAS247" s="1114"/>
      <c r="CAT247" s="1114"/>
      <c r="CAU247" s="1114"/>
      <c r="CAV247" s="1114"/>
      <c r="CAW247" s="1114"/>
      <c r="CAX247" s="1114"/>
      <c r="CAY247" s="1114"/>
      <c r="CAZ247" s="1114"/>
      <c r="CBA247" s="1114"/>
      <c r="CBB247" s="1114"/>
      <c r="CBC247" s="1114"/>
      <c r="CBD247" s="1114"/>
      <c r="CBE247" s="1114"/>
      <c r="CBF247" s="1114"/>
      <c r="CBG247" s="1114"/>
      <c r="CBH247" s="1114"/>
      <c r="CBI247" s="1114"/>
      <c r="CBJ247" s="1114"/>
      <c r="CBK247" s="1114"/>
      <c r="CBL247" s="1114"/>
      <c r="CBM247" s="1114"/>
      <c r="CBN247" s="1114"/>
      <c r="CBO247" s="1114"/>
      <c r="CBP247" s="1114"/>
      <c r="CBQ247" s="1114"/>
      <c r="CBR247" s="1114"/>
      <c r="CBS247" s="1114"/>
      <c r="CBT247" s="1114"/>
      <c r="CBU247" s="1114"/>
      <c r="CBV247" s="1114"/>
      <c r="CBW247" s="1114"/>
      <c r="CBX247" s="1114"/>
      <c r="CBY247" s="1114"/>
      <c r="CBZ247" s="1114"/>
      <c r="CCA247" s="1114"/>
      <c r="CCB247" s="1114"/>
      <c r="CCC247" s="1114"/>
      <c r="CCD247" s="1114"/>
      <c r="CCE247" s="1114"/>
      <c r="CCF247" s="1114"/>
      <c r="CCG247" s="1114"/>
      <c r="CCH247" s="1114"/>
      <c r="CCI247" s="1114"/>
      <c r="CCJ247" s="1114"/>
      <c r="CCK247" s="1114"/>
      <c r="CCL247" s="1114"/>
      <c r="CCM247" s="1114"/>
      <c r="CCN247" s="1114"/>
      <c r="CCO247" s="1114"/>
      <c r="CCP247" s="1114"/>
      <c r="CCQ247" s="1114"/>
      <c r="CCR247" s="1114"/>
      <c r="CCS247" s="1114"/>
      <c r="CCT247" s="1114"/>
      <c r="CCU247" s="1114"/>
      <c r="CCV247" s="1114"/>
      <c r="CCW247" s="1114"/>
      <c r="CCX247" s="1114"/>
      <c r="CCY247" s="1114"/>
      <c r="CCZ247" s="1114"/>
      <c r="CDA247" s="1114"/>
      <c r="CDB247" s="1114"/>
      <c r="CDC247" s="1114"/>
      <c r="CDD247" s="1114"/>
      <c r="CDE247" s="1114"/>
      <c r="CDF247" s="1114"/>
      <c r="CDG247" s="1114"/>
      <c r="CDH247" s="1114"/>
      <c r="CDI247" s="1114"/>
      <c r="CDJ247" s="1114"/>
      <c r="CDK247" s="1114"/>
      <c r="CDL247" s="1114"/>
      <c r="CDM247" s="1114"/>
      <c r="CDN247" s="1114"/>
      <c r="CDO247" s="1114"/>
      <c r="CDP247" s="1114"/>
      <c r="CDQ247" s="1114"/>
      <c r="CDR247" s="1114"/>
      <c r="CDS247" s="1114"/>
      <c r="CDT247" s="1114"/>
      <c r="CDU247" s="1114"/>
      <c r="CDV247" s="1114"/>
      <c r="CDW247" s="1114"/>
      <c r="CDX247" s="1114"/>
      <c r="CDY247" s="1114"/>
      <c r="CDZ247" s="1114"/>
      <c r="CEA247" s="1114"/>
      <c r="CEB247" s="1114"/>
      <c r="CEC247" s="1114"/>
      <c r="CED247" s="1114"/>
      <c r="CEE247" s="1114"/>
      <c r="CEF247" s="1114"/>
      <c r="CEG247" s="1114"/>
      <c r="CEH247" s="1114"/>
      <c r="CEI247" s="1114"/>
      <c r="CEJ247" s="1114"/>
      <c r="CEK247" s="1114"/>
      <c r="CEL247" s="1114"/>
      <c r="CEM247" s="1114"/>
      <c r="CEN247" s="1114"/>
      <c r="CEO247" s="1114"/>
      <c r="CEP247" s="1114"/>
      <c r="CEQ247" s="1114"/>
      <c r="CER247" s="1114"/>
      <c r="CES247" s="1114"/>
      <c r="CET247" s="1114"/>
      <c r="CEU247" s="1114"/>
      <c r="CEV247" s="1114"/>
      <c r="CEW247" s="1114"/>
      <c r="CEX247" s="1114"/>
      <c r="CEY247" s="1114"/>
      <c r="CEZ247" s="1114"/>
      <c r="CFA247" s="1114"/>
      <c r="CFB247" s="1114"/>
      <c r="CFC247" s="1114"/>
      <c r="CFD247" s="1114"/>
      <c r="CFE247" s="1114"/>
      <c r="CFF247" s="1114"/>
      <c r="CFG247" s="1114"/>
      <c r="CFH247" s="1114"/>
      <c r="CFI247" s="1114"/>
      <c r="CFJ247" s="1114"/>
      <c r="CFK247" s="1114"/>
      <c r="CFL247" s="1114"/>
      <c r="CFM247" s="1114"/>
      <c r="CFN247" s="1114"/>
      <c r="CFO247" s="1114"/>
      <c r="CFP247" s="1114"/>
      <c r="CFQ247" s="1114"/>
      <c r="CFR247" s="1114"/>
      <c r="CFS247" s="1114"/>
      <c r="CFT247" s="1114"/>
      <c r="CFU247" s="1114"/>
      <c r="CFV247" s="1114"/>
      <c r="CFW247" s="1114"/>
      <c r="CFX247" s="1114"/>
      <c r="CFY247" s="1114"/>
      <c r="CFZ247" s="1114"/>
      <c r="CGA247" s="1114"/>
      <c r="CGB247" s="1114"/>
      <c r="CGC247" s="1114"/>
      <c r="CGD247" s="1114"/>
      <c r="CGE247" s="1114"/>
      <c r="CGF247" s="1114"/>
      <c r="CGG247" s="1114"/>
      <c r="CGH247" s="1114"/>
      <c r="CGI247" s="1114"/>
      <c r="CGJ247" s="1114"/>
      <c r="CGK247" s="1114"/>
      <c r="CGL247" s="1114"/>
      <c r="CGM247" s="1114"/>
      <c r="CGN247" s="1114"/>
      <c r="CGO247" s="1114"/>
      <c r="CGP247" s="1114"/>
      <c r="CGQ247" s="1114"/>
      <c r="CGR247" s="1114"/>
      <c r="CGS247" s="1114"/>
      <c r="CGT247" s="1114"/>
      <c r="CGU247" s="1114"/>
      <c r="CGV247" s="1114"/>
      <c r="CGW247" s="1114"/>
      <c r="CGX247" s="1114"/>
      <c r="CGY247" s="1114"/>
      <c r="CGZ247" s="1114"/>
      <c r="CHA247" s="1114"/>
      <c r="CHB247" s="1114"/>
      <c r="CHC247" s="1114"/>
      <c r="CHD247" s="1114"/>
      <c r="CHE247" s="1114"/>
      <c r="CHF247" s="1114"/>
      <c r="CHG247" s="1114"/>
      <c r="CHH247" s="1114"/>
      <c r="CHI247" s="1114"/>
      <c r="CHJ247" s="1114"/>
      <c r="CHK247" s="1114"/>
      <c r="CHL247" s="1114"/>
      <c r="CHM247" s="1114"/>
      <c r="CHN247" s="1114"/>
      <c r="CHO247" s="1114"/>
      <c r="CHP247" s="1114"/>
      <c r="CHQ247" s="1114"/>
      <c r="CHR247" s="1114"/>
      <c r="CHS247" s="1114"/>
      <c r="CHT247" s="1114"/>
      <c r="CHU247" s="1114"/>
      <c r="CHV247" s="1114"/>
      <c r="CHW247" s="1114"/>
      <c r="CHX247" s="1114"/>
      <c r="CHY247" s="1114"/>
      <c r="CHZ247" s="1114"/>
      <c r="CIA247" s="1114"/>
      <c r="CIB247" s="1114"/>
      <c r="CIC247" s="1114"/>
      <c r="CID247" s="1114"/>
      <c r="CIE247" s="1114"/>
      <c r="CIF247" s="1114"/>
      <c r="CIG247" s="1114"/>
      <c r="CIH247" s="1114"/>
      <c r="CII247" s="1114"/>
      <c r="CIJ247" s="1114"/>
      <c r="CIK247" s="1114"/>
      <c r="CIL247" s="1114"/>
      <c r="CIM247" s="1114"/>
      <c r="CIN247" s="1114"/>
      <c r="CIO247" s="1114"/>
      <c r="CIP247" s="1114"/>
      <c r="CIQ247" s="1114"/>
      <c r="CIR247" s="1114"/>
      <c r="CIS247" s="1114"/>
      <c r="CIT247" s="1114"/>
      <c r="CIU247" s="1114"/>
      <c r="CIV247" s="1114"/>
      <c r="CIW247" s="1114"/>
      <c r="CIX247" s="1114"/>
      <c r="CIY247" s="1114"/>
      <c r="CIZ247" s="1114"/>
      <c r="CJA247" s="1114"/>
      <c r="CJB247" s="1114"/>
      <c r="CJC247" s="1114"/>
      <c r="CJD247" s="1114"/>
      <c r="CJE247" s="1114"/>
      <c r="CJF247" s="1114"/>
      <c r="CJG247" s="1114"/>
      <c r="CJH247" s="1114"/>
      <c r="CJI247" s="1114"/>
      <c r="CJJ247" s="1114"/>
      <c r="CJK247" s="1114"/>
      <c r="CJL247" s="1114"/>
      <c r="CJM247" s="1114"/>
      <c r="CJN247" s="1114"/>
      <c r="CJO247" s="1114"/>
      <c r="CJP247" s="1114"/>
      <c r="CJQ247" s="1114"/>
      <c r="CJR247" s="1114"/>
      <c r="CJS247" s="1114"/>
      <c r="CJT247" s="1114"/>
      <c r="CJU247" s="1114"/>
      <c r="CJV247" s="1114"/>
      <c r="CJW247" s="1114"/>
      <c r="CJX247" s="1114"/>
      <c r="CJY247" s="1114"/>
      <c r="CJZ247" s="1114"/>
      <c r="CKA247" s="1114"/>
      <c r="CKB247" s="1114"/>
      <c r="CKC247" s="1114"/>
      <c r="CKD247" s="1114"/>
      <c r="CKE247" s="1114"/>
      <c r="CKF247" s="1114"/>
      <c r="CKG247" s="1114"/>
      <c r="CKH247" s="1114"/>
      <c r="CKI247" s="1114"/>
      <c r="CKJ247" s="1114"/>
      <c r="CKK247" s="1114"/>
      <c r="CKL247" s="1114"/>
      <c r="CKM247" s="1114"/>
      <c r="CKN247" s="1114"/>
      <c r="CKO247" s="1114"/>
      <c r="CKP247" s="1114"/>
      <c r="CKQ247" s="1114"/>
      <c r="CKR247" s="1114"/>
      <c r="CKS247" s="1114"/>
      <c r="CKT247" s="1114"/>
      <c r="CKU247" s="1114"/>
      <c r="CKV247" s="1114"/>
      <c r="CKW247" s="1114"/>
      <c r="CKX247" s="1114"/>
      <c r="CKY247" s="1114"/>
      <c r="CKZ247" s="1114"/>
      <c r="CLA247" s="1114"/>
      <c r="CLB247" s="1114"/>
      <c r="CLC247" s="1114"/>
      <c r="CLD247" s="1114"/>
      <c r="CLE247" s="1114"/>
      <c r="CLF247" s="1114"/>
      <c r="CLG247" s="1114"/>
      <c r="CLH247" s="1114"/>
      <c r="CLI247" s="1114"/>
      <c r="CLJ247" s="1114"/>
      <c r="CLK247" s="1114"/>
      <c r="CLL247" s="1114"/>
      <c r="CLM247" s="1114"/>
      <c r="CLN247" s="1114"/>
      <c r="CLO247" s="1114"/>
      <c r="CLP247" s="1114"/>
      <c r="CLQ247" s="1114"/>
      <c r="CLR247" s="1114"/>
      <c r="CLS247" s="1114"/>
      <c r="CLT247" s="1114"/>
      <c r="CLU247" s="1114"/>
      <c r="CLV247" s="1114"/>
      <c r="CLW247" s="1114"/>
      <c r="CLX247" s="1114"/>
      <c r="CLY247" s="1114"/>
      <c r="CLZ247" s="1114"/>
      <c r="CMA247" s="1114"/>
      <c r="CMB247" s="1114"/>
      <c r="CMC247" s="1114"/>
      <c r="CMD247" s="1114"/>
      <c r="CME247" s="1114"/>
      <c r="CMF247" s="1114"/>
      <c r="CMG247" s="1114"/>
      <c r="CMH247" s="1114"/>
      <c r="CMI247" s="1114"/>
      <c r="CMJ247" s="1114"/>
      <c r="CMK247" s="1114"/>
      <c r="CML247" s="1114"/>
      <c r="CMM247" s="1114"/>
      <c r="CMN247" s="1114"/>
      <c r="CMO247" s="1114"/>
      <c r="CMP247" s="1114"/>
      <c r="CMQ247" s="1114"/>
      <c r="CMR247" s="1114"/>
      <c r="CMS247" s="1114"/>
      <c r="CMT247" s="1114"/>
      <c r="CMU247" s="1114"/>
      <c r="CMV247" s="1114"/>
      <c r="CMW247" s="1114"/>
      <c r="CMX247" s="1114"/>
      <c r="CMY247" s="1114"/>
      <c r="CMZ247" s="1114"/>
      <c r="CNA247" s="1114"/>
      <c r="CNB247" s="1114"/>
      <c r="CNC247" s="1114"/>
      <c r="CND247" s="1114"/>
      <c r="CNE247" s="1114"/>
      <c r="CNF247" s="1114"/>
      <c r="CNG247" s="1114"/>
      <c r="CNH247" s="1114"/>
      <c r="CNI247" s="1114"/>
      <c r="CNJ247" s="1114"/>
      <c r="CNK247" s="1114"/>
      <c r="CNL247" s="1114"/>
      <c r="CNM247" s="1114"/>
      <c r="CNN247" s="1114"/>
      <c r="CNO247" s="1114"/>
      <c r="CNP247" s="1114"/>
      <c r="CNQ247" s="1114"/>
      <c r="CNR247" s="1114"/>
      <c r="CNS247" s="1114"/>
      <c r="CNT247" s="1114"/>
      <c r="CNU247" s="1114"/>
      <c r="CNV247" s="1114"/>
      <c r="CNW247" s="1114"/>
      <c r="CNX247" s="1114"/>
      <c r="CNY247" s="1114"/>
      <c r="CNZ247" s="1114"/>
      <c r="COA247" s="1114"/>
      <c r="COB247" s="1114"/>
      <c r="COC247" s="1114"/>
      <c r="COD247" s="1114"/>
      <c r="COE247" s="1114"/>
      <c r="COF247" s="1114"/>
      <c r="COG247" s="1114"/>
      <c r="COH247" s="1114"/>
      <c r="COI247" s="1114"/>
      <c r="COJ247" s="1114"/>
      <c r="COK247" s="1114"/>
      <c r="COL247" s="1114"/>
      <c r="COM247" s="1114"/>
      <c r="CON247" s="1114"/>
      <c r="COO247" s="1114"/>
      <c r="COP247" s="1114"/>
      <c r="COQ247" s="1114"/>
      <c r="COR247" s="1114"/>
      <c r="COS247" s="1114"/>
      <c r="COT247" s="1114"/>
      <c r="COU247" s="1114"/>
      <c r="COV247" s="1114"/>
      <c r="COW247" s="1114"/>
      <c r="COX247" s="1114"/>
      <c r="COY247" s="1114"/>
      <c r="COZ247" s="1114"/>
      <c r="CPA247" s="1114"/>
      <c r="CPB247" s="1114"/>
      <c r="CPC247" s="1114"/>
      <c r="CPD247" s="1114"/>
      <c r="CPE247" s="1114"/>
      <c r="CPF247" s="1114"/>
      <c r="CPG247" s="1114"/>
      <c r="CPH247" s="1114"/>
      <c r="CPI247" s="1114"/>
      <c r="CPJ247" s="1114"/>
      <c r="CPK247" s="1114"/>
      <c r="CPL247" s="1114"/>
      <c r="CPM247" s="1114"/>
      <c r="CPN247" s="1114"/>
      <c r="CPO247" s="1114"/>
      <c r="CPP247" s="1114"/>
      <c r="CPQ247" s="1114"/>
      <c r="CPR247" s="1114"/>
      <c r="CPS247" s="1114"/>
      <c r="CPT247" s="1114"/>
      <c r="CPU247" s="1114"/>
      <c r="CPV247" s="1114"/>
      <c r="CPW247" s="1114"/>
      <c r="CPX247" s="1114"/>
      <c r="CPY247" s="1114"/>
      <c r="CPZ247" s="1114"/>
      <c r="CQA247" s="1114"/>
      <c r="CQB247" s="1114"/>
      <c r="CQC247" s="1114"/>
      <c r="CQD247" s="1114"/>
      <c r="CQE247" s="1114"/>
      <c r="CQF247" s="1114"/>
      <c r="CQG247" s="1114"/>
      <c r="CQH247" s="1114"/>
      <c r="CQI247" s="1114"/>
      <c r="CQJ247" s="1114"/>
      <c r="CQK247" s="1114"/>
      <c r="CQL247" s="1114"/>
      <c r="CQM247" s="1114"/>
      <c r="CQN247" s="1114"/>
      <c r="CQO247" s="1114"/>
      <c r="CQP247" s="1114"/>
      <c r="CQQ247" s="1114"/>
      <c r="CQR247" s="1114"/>
      <c r="CQS247" s="1114"/>
      <c r="CQT247" s="1114"/>
      <c r="CQU247" s="1114"/>
      <c r="CQV247" s="1114"/>
      <c r="CQW247" s="1114"/>
      <c r="CQX247" s="1114"/>
      <c r="CQY247" s="1114"/>
      <c r="CQZ247" s="1114"/>
      <c r="CRA247" s="1114"/>
      <c r="CRB247" s="1114"/>
      <c r="CRC247" s="1114"/>
      <c r="CRD247" s="1114"/>
      <c r="CRE247" s="1114"/>
      <c r="CRF247" s="1114"/>
      <c r="CRG247" s="1114"/>
      <c r="CRH247" s="1114"/>
      <c r="CRI247" s="1114"/>
      <c r="CRJ247" s="1114"/>
      <c r="CRK247" s="1114"/>
      <c r="CRL247" s="1114"/>
      <c r="CRM247" s="1114"/>
      <c r="CRN247" s="1114"/>
      <c r="CRO247" s="1114"/>
      <c r="CRP247" s="1114"/>
      <c r="CRQ247" s="1114"/>
      <c r="CRR247" s="1114"/>
      <c r="CRS247" s="1114"/>
      <c r="CRT247" s="1114"/>
      <c r="CRU247" s="1114"/>
      <c r="CRV247" s="1114"/>
      <c r="CRW247" s="1114"/>
      <c r="CRX247" s="1114"/>
      <c r="CRY247" s="1114"/>
      <c r="CRZ247" s="1114"/>
      <c r="CSA247" s="1114"/>
      <c r="CSB247" s="1114"/>
      <c r="CSC247" s="1114"/>
      <c r="CSD247" s="1114"/>
      <c r="CSE247" s="1114"/>
      <c r="CSF247" s="1114"/>
      <c r="CSG247" s="1114"/>
      <c r="CSH247" s="1114"/>
      <c r="CSI247" s="1114"/>
      <c r="CSJ247" s="1114"/>
      <c r="CSK247" s="1114"/>
      <c r="CSL247" s="1114"/>
      <c r="CSM247" s="1114"/>
      <c r="CSN247" s="1114"/>
      <c r="CSO247" s="1114"/>
      <c r="CSP247" s="1114"/>
      <c r="CSQ247" s="1114"/>
      <c r="CSR247" s="1114"/>
      <c r="CSS247" s="1114"/>
      <c r="CST247" s="1114"/>
      <c r="CSU247" s="1114"/>
      <c r="CSV247" s="1114"/>
      <c r="CSW247" s="1114"/>
      <c r="CSX247" s="1114"/>
      <c r="CSY247" s="1114"/>
      <c r="CSZ247" s="1114"/>
      <c r="CTA247" s="1114"/>
      <c r="CTB247" s="1114"/>
      <c r="CTC247" s="1114"/>
      <c r="CTD247" s="1114"/>
      <c r="CTE247" s="1114"/>
      <c r="CTF247" s="1114"/>
      <c r="CTG247" s="1114"/>
      <c r="CTH247" s="1114"/>
      <c r="CTI247" s="1114"/>
      <c r="CTJ247" s="1114"/>
      <c r="CTK247" s="1114"/>
      <c r="CTL247" s="1114"/>
      <c r="CTM247" s="1114"/>
      <c r="CTN247" s="1114"/>
      <c r="CTO247" s="1114"/>
      <c r="CTP247" s="1114"/>
      <c r="CTQ247" s="1114"/>
      <c r="CTR247" s="1114"/>
      <c r="CTS247" s="1114"/>
      <c r="CTT247" s="1114"/>
      <c r="CTU247" s="1114"/>
      <c r="CTV247" s="1114"/>
      <c r="CTW247" s="1114"/>
      <c r="CTX247" s="1114"/>
      <c r="CTY247" s="1114"/>
      <c r="CTZ247" s="1114"/>
      <c r="CUA247" s="1114"/>
      <c r="CUB247" s="1114"/>
      <c r="CUC247" s="1114"/>
      <c r="CUD247" s="1114"/>
      <c r="CUE247" s="1114"/>
      <c r="CUF247" s="1114"/>
      <c r="CUG247" s="1114"/>
      <c r="CUH247" s="1114"/>
      <c r="CUI247" s="1114"/>
      <c r="CUJ247" s="1114"/>
      <c r="CUK247" s="1114"/>
      <c r="CUL247" s="1114"/>
      <c r="CUM247" s="1114"/>
      <c r="CUN247" s="1114"/>
      <c r="CUO247" s="1114"/>
      <c r="CUP247" s="1114"/>
      <c r="CUQ247" s="1114"/>
      <c r="CUR247" s="1114"/>
      <c r="CUS247" s="1114"/>
      <c r="CUT247" s="1114"/>
      <c r="CUU247" s="1114"/>
      <c r="CUV247" s="1114"/>
      <c r="CUW247" s="1114"/>
      <c r="CUX247" s="1114"/>
      <c r="CUY247" s="1114"/>
      <c r="CUZ247" s="1114"/>
      <c r="CVA247" s="1114"/>
      <c r="CVB247" s="1114"/>
      <c r="CVC247" s="1114"/>
      <c r="CVD247" s="1114"/>
      <c r="CVE247" s="1114"/>
      <c r="CVF247" s="1114"/>
      <c r="CVG247" s="1114"/>
      <c r="CVH247" s="1114"/>
      <c r="CVI247" s="1114"/>
      <c r="CVJ247" s="1114"/>
      <c r="CVK247" s="1114"/>
      <c r="CVL247" s="1114"/>
      <c r="CVM247" s="1114"/>
      <c r="CVN247" s="1114"/>
      <c r="CVO247" s="1114"/>
      <c r="CVP247" s="1114"/>
      <c r="CVQ247" s="1114"/>
      <c r="CVR247" s="1114"/>
      <c r="CVS247" s="1114"/>
      <c r="CVT247" s="1114"/>
      <c r="CVU247" s="1114"/>
      <c r="CVV247" s="1114"/>
      <c r="CVW247" s="1114"/>
      <c r="CVX247" s="1114"/>
      <c r="CVY247" s="1114"/>
      <c r="CVZ247" s="1114"/>
      <c r="CWA247" s="1114"/>
      <c r="CWB247" s="1114"/>
      <c r="CWC247" s="1114"/>
      <c r="CWD247" s="1114"/>
      <c r="CWE247" s="1114"/>
      <c r="CWF247" s="1114"/>
      <c r="CWG247" s="1114"/>
      <c r="CWH247" s="1114"/>
      <c r="CWI247" s="1114"/>
      <c r="CWJ247" s="1114"/>
      <c r="CWK247" s="1114"/>
      <c r="CWL247" s="1114"/>
      <c r="CWM247" s="1114"/>
      <c r="CWN247" s="1114"/>
      <c r="CWO247" s="1114"/>
      <c r="CWP247" s="1114"/>
      <c r="CWQ247" s="1114"/>
      <c r="CWR247" s="1114"/>
      <c r="CWS247" s="1114"/>
      <c r="CWT247" s="1114"/>
      <c r="CWU247" s="1114"/>
      <c r="CWV247" s="1114"/>
      <c r="CWW247" s="1114"/>
      <c r="CWX247" s="1114"/>
      <c r="CWY247" s="1114"/>
      <c r="CWZ247" s="1114"/>
      <c r="CXA247" s="1114"/>
      <c r="CXB247" s="1114"/>
      <c r="CXC247" s="1114"/>
      <c r="CXD247" s="1114"/>
      <c r="CXE247" s="1114"/>
      <c r="CXF247" s="1114"/>
      <c r="CXG247" s="1114"/>
      <c r="CXH247" s="1114"/>
      <c r="CXI247" s="1114"/>
      <c r="CXJ247" s="1114"/>
      <c r="CXK247" s="1114"/>
      <c r="CXL247" s="1114"/>
      <c r="CXM247" s="1114"/>
      <c r="CXN247" s="1114"/>
      <c r="CXO247" s="1114"/>
      <c r="CXP247" s="1114"/>
      <c r="CXQ247" s="1114"/>
      <c r="CXR247" s="1114"/>
      <c r="CXS247" s="1114"/>
      <c r="CXT247" s="1114"/>
      <c r="CXU247" s="1114"/>
      <c r="CXV247" s="1114"/>
      <c r="CXW247" s="1114"/>
      <c r="CXX247" s="1114"/>
      <c r="CXY247" s="1114"/>
      <c r="CXZ247" s="1114"/>
      <c r="CYA247" s="1114"/>
      <c r="CYB247" s="1114"/>
      <c r="CYC247" s="1114"/>
      <c r="CYD247" s="1114"/>
      <c r="CYE247" s="1114"/>
      <c r="CYF247" s="1114"/>
      <c r="CYG247" s="1114"/>
      <c r="CYH247" s="1114"/>
      <c r="CYI247" s="1114"/>
      <c r="CYJ247" s="1114"/>
      <c r="CYK247" s="1114"/>
      <c r="CYL247" s="1114"/>
      <c r="CYM247" s="1114"/>
      <c r="CYN247" s="1114"/>
      <c r="CYO247" s="1114"/>
      <c r="CYP247" s="1114"/>
      <c r="CYQ247" s="1114"/>
      <c r="CYR247" s="1114"/>
      <c r="CYS247" s="1114"/>
      <c r="CYT247" s="1114"/>
      <c r="CYU247" s="1114"/>
      <c r="CYV247" s="1114"/>
      <c r="CYW247" s="1114"/>
      <c r="CYX247" s="1114"/>
      <c r="CYY247" s="1114"/>
      <c r="CYZ247" s="1114"/>
      <c r="CZA247" s="1114"/>
      <c r="CZB247" s="1114"/>
      <c r="CZC247" s="1114"/>
      <c r="CZD247" s="1114"/>
      <c r="CZE247" s="1114"/>
      <c r="CZF247" s="1114"/>
      <c r="CZG247" s="1114"/>
      <c r="CZH247" s="1114"/>
      <c r="CZI247" s="1114"/>
      <c r="CZJ247" s="1114"/>
      <c r="CZK247" s="1114"/>
      <c r="CZL247" s="1114"/>
      <c r="CZM247" s="1114"/>
      <c r="CZN247" s="1114"/>
      <c r="CZO247" s="1114"/>
      <c r="CZP247" s="1114"/>
      <c r="CZQ247" s="1114"/>
      <c r="CZR247" s="1114"/>
      <c r="CZS247" s="1114"/>
      <c r="CZT247" s="1114"/>
      <c r="CZU247" s="1114"/>
      <c r="CZV247" s="1114"/>
      <c r="CZW247" s="1114"/>
      <c r="CZX247" s="1114"/>
      <c r="CZY247" s="1114"/>
      <c r="CZZ247" s="1114"/>
      <c r="DAA247" s="1114"/>
      <c r="DAB247" s="1114"/>
      <c r="DAC247" s="1114"/>
      <c r="DAD247" s="1114"/>
      <c r="DAE247" s="1114"/>
      <c r="DAF247" s="1114"/>
      <c r="DAG247" s="1114"/>
      <c r="DAH247" s="1114"/>
      <c r="DAI247" s="1114"/>
      <c r="DAJ247" s="1114"/>
      <c r="DAK247" s="1114"/>
      <c r="DAL247" s="1114"/>
      <c r="DAM247" s="1114"/>
      <c r="DAN247" s="1114"/>
      <c r="DAO247" s="1114"/>
      <c r="DAP247" s="1114"/>
      <c r="DAQ247" s="1114"/>
      <c r="DAR247" s="1114"/>
      <c r="DAS247" s="1114"/>
      <c r="DAT247" s="1114"/>
      <c r="DAU247" s="1114"/>
      <c r="DAV247" s="1114"/>
      <c r="DAW247" s="1114"/>
      <c r="DAX247" s="1114"/>
      <c r="DAY247" s="1114"/>
      <c r="DAZ247" s="1114"/>
      <c r="DBA247" s="1114"/>
      <c r="DBB247" s="1114"/>
      <c r="DBC247" s="1114"/>
      <c r="DBD247" s="1114"/>
      <c r="DBE247" s="1114"/>
      <c r="DBF247" s="1114"/>
      <c r="DBG247" s="1114"/>
      <c r="DBH247" s="1114"/>
      <c r="DBI247" s="1114"/>
      <c r="DBJ247" s="1114"/>
      <c r="DBK247" s="1114"/>
      <c r="DBL247" s="1114"/>
      <c r="DBM247" s="1114"/>
      <c r="DBN247" s="1114"/>
      <c r="DBO247" s="1114"/>
      <c r="DBP247" s="1114"/>
      <c r="DBQ247" s="1114"/>
      <c r="DBR247" s="1114"/>
      <c r="DBS247" s="1114"/>
      <c r="DBT247" s="1114"/>
      <c r="DBU247" s="1114"/>
      <c r="DBV247" s="1114"/>
      <c r="DBW247" s="1114"/>
      <c r="DBX247" s="1114"/>
      <c r="DBY247" s="1114"/>
      <c r="DBZ247" s="1114"/>
      <c r="DCA247" s="1114"/>
      <c r="DCB247" s="1114"/>
      <c r="DCC247" s="1114"/>
      <c r="DCD247" s="1114"/>
      <c r="DCE247" s="1114"/>
      <c r="DCF247" s="1114"/>
      <c r="DCG247" s="1114"/>
      <c r="DCH247" s="1114"/>
      <c r="DCI247" s="1114"/>
      <c r="DCJ247" s="1114"/>
      <c r="DCK247" s="1114"/>
      <c r="DCL247" s="1114"/>
      <c r="DCM247" s="1114"/>
      <c r="DCN247" s="1114"/>
      <c r="DCO247" s="1114"/>
      <c r="DCP247" s="1114"/>
      <c r="DCQ247" s="1114"/>
      <c r="DCR247" s="1114"/>
      <c r="DCS247" s="1114"/>
      <c r="DCT247" s="1114"/>
      <c r="DCU247" s="1114"/>
      <c r="DCV247" s="1114"/>
      <c r="DCW247" s="1114"/>
      <c r="DCX247" s="1114"/>
      <c r="DCY247" s="1114"/>
      <c r="DCZ247" s="1114"/>
      <c r="DDA247" s="1114"/>
      <c r="DDB247" s="1114"/>
      <c r="DDC247" s="1114"/>
      <c r="DDD247" s="1114"/>
      <c r="DDE247" s="1114"/>
      <c r="DDF247" s="1114"/>
      <c r="DDG247" s="1114"/>
      <c r="DDH247" s="1114"/>
      <c r="DDI247" s="1114"/>
      <c r="DDJ247" s="1114"/>
      <c r="DDK247" s="1114"/>
      <c r="DDL247" s="1114"/>
      <c r="DDM247" s="1114"/>
      <c r="DDN247" s="1114"/>
      <c r="DDO247" s="1114"/>
      <c r="DDP247" s="1114"/>
      <c r="DDQ247" s="1114"/>
      <c r="DDR247" s="1114"/>
      <c r="DDS247" s="1114"/>
      <c r="DDT247" s="1114"/>
      <c r="DDU247" s="1114"/>
      <c r="DDV247" s="1114"/>
      <c r="DDW247" s="1114"/>
      <c r="DDX247" s="1114"/>
      <c r="DDY247" s="1114"/>
      <c r="DDZ247" s="1114"/>
      <c r="DEA247" s="1114"/>
      <c r="DEB247" s="1114"/>
      <c r="DEC247" s="1114"/>
      <c r="DED247" s="1114"/>
      <c r="DEE247" s="1114"/>
      <c r="DEF247" s="1114"/>
      <c r="DEG247" s="1114"/>
      <c r="DEH247" s="1114"/>
      <c r="DEI247" s="1114"/>
      <c r="DEJ247" s="1114"/>
      <c r="DEK247" s="1114"/>
      <c r="DEL247" s="1114"/>
      <c r="DEM247" s="1114"/>
      <c r="DEN247" s="1114"/>
      <c r="DEO247" s="1114"/>
      <c r="DEP247" s="1114"/>
      <c r="DEQ247" s="1114"/>
      <c r="DER247" s="1114"/>
      <c r="DES247" s="1114"/>
      <c r="DET247" s="1114"/>
      <c r="DEU247" s="1114"/>
      <c r="DEV247" s="1114"/>
      <c r="DEW247" s="1114"/>
      <c r="DEX247" s="1114"/>
      <c r="DEY247" s="1114"/>
      <c r="DEZ247" s="1114"/>
      <c r="DFA247" s="1114"/>
      <c r="DFB247" s="1114"/>
      <c r="DFC247" s="1114"/>
      <c r="DFD247" s="1114"/>
      <c r="DFE247" s="1114"/>
      <c r="DFF247" s="1114"/>
      <c r="DFG247" s="1114"/>
      <c r="DFH247" s="1114"/>
      <c r="DFI247" s="1114"/>
      <c r="DFJ247" s="1114"/>
      <c r="DFK247" s="1114"/>
      <c r="DFL247" s="1114"/>
      <c r="DFM247" s="1114"/>
      <c r="DFN247" s="1114"/>
      <c r="DFO247" s="1114"/>
      <c r="DFP247" s="1114"/>
      <c r="DFQ247" s="1114"/>
      <c r="DFR247" s="1114"/>
      <c r="DFS247" s="1114"/>
      <c r="DFT247" s="1114"/>
      <c r="DFU247" s="1114"/>
      <c r="DFV247" s="1114"/>
      <c r="DFW247" s="1114"/>
      <c r="DFX247" s="1114"/>
      <c r="DFY247" s="1114"/>
      <c r="DFZ247" s="1114"/>
      <c r="DGA247" s="1114"/>
      <c r="DGB247" s="1114"/>
      <c r="DGC247" s="1114"/>
      <c r="DGD247" s="1114"/>
      <c r="DGE247" s="1114"/>
      <c r="DGF247" s="1114"/>
      <c r="DGG247" s="1114"/>
      <c r="DGH247" s="1114"/>
      <c r="DGI247" s="1114"/>
      <c r="DGJ247" s="1114"/>
      <c r="DGK247" s="1114"/>
      <c r="DGL247" s="1114"/>
      <c r="DGM247" s="1114"/>
      <c r="DGN247" s="1114"/>
      <c r="DGO247" s="1114"/>
      <c r="DGP247" s="1114"/>
      <c r="DGQ247" s="1114"/>
      <c r="DGR247" s="1114"/>
      <c r="DGS247" s="1114"/>
      <c r="DGT247" s="1114"/>
      <c r="DGU247" s="1114"/>
      <c r="DGV247" s="1114"/>
      <c r="DGW247" s="1114"/>
      <c r="DGX247" s="1114"/>
      <c r="DGY247" s="1114"/>
      <c r="DGZ247" s="1114"/>
      <c r="DHA247" s="1114"/>
      <c r="DHB247" s="1114"/>
      <c r="DHC247" s="1114"/>
      <c r="DHD247" s="1114"/>
      <c r="DHE247" s="1114"/>
      <c r="DHF247" s="1114"/>
      <c r="DHG247" s="1114"/>
      <c r="DHH247" s="1114"/>
      <c r="DHI247" s="1114"/>
      <c r="DHJ247" s="1114"/>
      <c r="DHK247" s="1114"/>
      <c r="DHL247" s="1114"/>
      <c r="DHM247" s="1114"/>
      <c r="DHN247" s="1114"/>
      <c r="DHO247" s="1114"/>
      <c r="DHP247" s="1114"/>
      <c r="DHQ247" s="1114"/>
      <c r="DHR247" s="1114"/>
      <c r="DHS247" s="1114"/>
      <c r="DHT247" s="1114"/>
      <c r="DHU247" s="1114"/>
      <c r="DHV247" s="1114"/>
      <c r="DHW247" s="1114"/>
      <c r="DHX247" s="1114"/>
      <c r="DHY247" s="1114"/>
      <c r="DHZ247" s="1114"/>
      <c r="DIA247" s="1114"/>
      <c r="DIB247" s="1114"/>
      <c r="DIC247" s="1114"/>
      <c r="DID247" s="1114"/>
      <c r="DIE247" s="1114"/>
      <c r="DIF247" s="1114"/>
      <c r="DIG247" s="1114"/>
      <c r="DIH247" s="1114"/>
      <c r="DII247" s="1114"/>
      <c r="DIJ247" s="1114"/>
      <c r="DIK247" s="1114"/>
      <c r="DIL247" s="1114"/>
      <c r="DIM247" s="1114"/>
      <c r="DIN247" s="1114"/>
      <c r="DIO247" s="1114"/>
      <c r="DIP247" s="1114"/>
      <c r="DIQ247" s="1114"/>
      <c r="DIR247" s="1114"/>
      <c r="DIS247" s="1114"/>
      <c r="DIT247" s="1114"/>
      <c r="DIU247" s="1114"/>
      <c r="DIV247" s="1114"/>
      <c r="DIW247" s="1114"/>
      <c r="DIX247" s="1114"/>
      <c r="DIY247" s="1114"/>
      <c r="DIZ247" s="1114"/>
      <c r="DJA247" s="1114"/>
      <c r="DJB247" s="1114"/>
      <c r="DJC247" s="1114"/>
      <c r="DJD247" s="1114"/>
      <c r="DJE247" s="1114"/>
      <c r="DJF247" s="1114"/>
      <c r="DJG247" s="1114"/>
      <c r="DJH247" s="1114"/>
      <c r="DJI247" s="1114"/>
      <c r="DJJ247" s="1114"/>
      <c r="DJK247" s="1114"/>
      <c r="DJL247" s="1114"/>
      <c r="DJM247" s="1114"/>
      <c r="DJN247" s="1114"/>
      <c r="DJO247" s="1114"/>
      <c r="DJP247" s="1114"/>
      <c r="DJQ247" s="1114"/>
      <c r="DJR247" s="1114"/>
      <c r="DJS247" s="1114"/>
      <c r="DJT247" s="1114"/>
      <c r="DJU247" s="1114"/>
      <c r="DJV247" s="1114"/>
      <c r="DJW247" s="1114"/>
      <c r="DJX247" s="1114"/>
      <c r="DJY247" s="1114"/>
      <c r="DJZ247" s="1114"/>
      <c r="DKA247" s="1114"/>
      <c r="DKB247" s="1114"/>
      <c r="DKC247" s="1114"/>
      <c r="DKD247" s="1114"/>
      <c r="DKE247" s="1114"/>
      <c r="DKF247" s="1114"/>
      <c r="DKG247" s="1114"/>
      <c r="DKH247" s="1114"/>
      <c r="DKI247" s="1114"/>
      <c r="DKJ247" s="1114"/>
      <c r="DKK247" s="1114"/>
      <c r="DKL247" s="1114"/>
      <c r="DKM247" s="1114"/>
      <c r="DKN247" s="1114"/>
      <c r="DKO247" s="1114"/>
      <c r="DKP247" s="1114"/>
      <c r="DKQ247" s="1114"/>
      <c r="DKR247" s="1114"/>
      <c r="DKS247" s="1114"/>
      <c r="DKT247" s="1114"/>
      <c r="DKU247" s="1114"/>
      <c r="DKV247" s="1114"/>
      <c r="DKW247" s="1114"/>
      <c r="DKX247" s="1114"/>
      <c r="DKY247" s="1114"/>
      <c r="DKZ247" s="1114"/>
      <c r="DLA247" s="1114"/>
      <c r="DLB247" s="1114"/>
      <c r="DLC247" s="1114"/>
      <c r="DLD247" s="1114"/>
      <c r="DLE247" s="1114"/>
      <c r="DLF247" s="1114"/>
      <c r="DLG247" s="1114"/>
      <c r="DLH247" s="1114"/>
      <c r="DLI247" s="1114"/>
      <c r="DLJ247" s="1114"/>
      <c r="DLK247" s="1114"/>
      <c r="DLL247" s="1114"/>
      <c r="DLM247" s="1114"/>
      <c r="DLN247" s="1114"/>
      <c r="DLO247" s="1114"/>
      <c r="DLP247" s="1114"/>
      <c r="DLQ247" s="1114"/>
      <c r="DLR247" s="1114"/>
      <c r="DLS247" s="1114"/>
      <c r="DLT247" s="1114"/>
      <c r="DLU247" s="1114"/>
      <c r="DLV247" s="1114"/>
      <c r="DLW247" s="1114"/>
      <c r="DLX247" s="1114"/>
      <c r="DLY247" s="1114"/>
      <c r="DLZ247" s="1114"/>
      <c r="DMA247" s="1114"/>
      <c r="DMB247" s="1114"/>
      <c r="DMC247" s="1114"/>
      <c r="DMD247" s="1114"/>
      <c r="DME247" s="1114"/>
      <c r="DMF247" s="1114"/>
      <c r="DMG247" s="1114"/>
      <c r="DMH247" s="1114"/>
      <c r="DMI247" s="1114"/>
      <c r="DMJ247" s="1114"/>
      <c r="DMK247" s="1114"/>
      <c r="DML247" s="1114"/>
      <c r="DMM247" s="1114"/>
      <c r="DMN247" s="1114"/>
      <c r="DMO247" s="1114"/>
      <c r="DMP247" s="1114"/>
      <c r="DMQ247" s="1114"/>
      <c r="DMR247" s="1114"/>
      <c r="DMS247" s="1114"/>
      <c r="DMT247" s="1114"/>
      <c r="DMU247" s="1114"/>
      <c r="DMV247" s="1114"/>
      <c r="DMW247" s="1114"/>
      <c r="DMX247" s="1114"/>
      <c r="DMY247" s="1114"/>
      <c r="DMZ247" s="1114"/>
      <c r="DNA247" s="1114"/>
      <c r="DNB247" s="1114"/>
      <c r="DNC247" s="1114"/>
      <c r="DND247" s="1114"/>
      <c r="DNE247" s="1114"/>
      <c r="DNF247" s="1114"/>
      <c r="DNG247" s="1114"/>
      <c r="DNH247" s="1114"/>
      <c r="DNI247" s="1114"/>
      <c r="DNJ247" s="1114"/>
      <c r="DNK247" s="1114"/>
      <c r="DNL247" s="1114"/>
      <c r="DNM247" s="1114"/>
      <c r="DNN247" s="1114"/>
      <c r="DNO247" s="1114"/>
      <c r="DNP247" s="1114"/>
      <c r="DNQ247" s="1114"/>
      <c r="DNR247" s="1114"/>
      <c r="DNS247" s="1114"/>
      <c r="DNT247" s="1114"/>
      <c r="DNU247" s="1114"/>
      <c r="DNV247" s="1114"/>
      <c r="DNW247" s="1114"/>
      <c r="DNX247" s="1114"/>
      <c r="DNY247" s="1114"/>
      <c r="DNZ247" s="1114"/>
      <c r="DOA247" s="1114"/>
      <c r="DOB247" s="1114"/>
      <c r="DOC247" s="1114"/>
      <c r="DOD247" s="1114"/>
      <c r="DOE247" s="1114"/>
      <c r="DOF247" s="1114"/>
      <c r="DOG247" s="1114"/>
      <c r="DOH247" s="1114"/>
      <c r="DOI247" s="1114"/>
      <c r="DOJ247" s="1114"/>
      <c r="DOK247" s="1114"/>
      <c r="DOL247" s="1114"/>
      <c r="DOM247" s="1114"/>
      <c r="DON247" s="1114"/>
      <c r="DOO247" s="1114"/>
      <c r="DOP247" s="1114"/>
      <c r="DOQ247" s="1114"/>
      <c r="DOR247" s="1114"/>
      <c r="DOS247" s="1114"/>
      <c r="DOT247" s="1114"/>
      <c r="DOU247" s="1114"/>
      <c r="DOV247" s="1114"/>
      <c r="DOW247" s="1114"/>
      <c r="DOX247" s="1114"/>
      <c r="DOY247" s="1114"/>
      <c r="DOZ247" s="1114"/>
      <c r="DPA247" s="1114"/>
      <c r="DPB247" s="1114"/>
      <c r="DPC247" s="1114"/>
      <c r="DPD247" s="1114"/>
      <c r="DPE247" s="1114"/>
      <c r="DPF247" s="1114"/>
      <c r="DPG247" s="1114"/>
      <c r="DPH247" s="1114"/>
      <c r="DPI247" s="1114"/>
      <c r="DPJ247" s="1114"/>
      <c r="DPK247" s="1114"/>
      <c r="DPL247" s="1114"/>
      <c r="DPM247" s="1114"/>
      <c r="DPN247" s="1114"/>
      <c r="DPO247" s="1114"/>
      <c r="DPP247" s="1114"/>
      <c r="DPQ247" s="1114"/>
      <c r="DPR247" s="1114"/>
      <c r="DPS247" s="1114"/>
      <c r="DPT247" s="1114"/>
      <c r="DPU247" s="1114"/>
      <c r="DPV247" s="1114"/>
      <c r="DPW247" s="1114"/>
      <c r="DPX247" s="1114"/>
      <c r="DPY247" s="1114"/>
      <c r="DPZ247" s="1114"/>
      <c r="DQA247" s="1114"/>
      <c r="DQB247" s="1114"/>
      <c r="DQC247" s="1114"/>
      <c r="DQD247" s="1114"/>
      <c r="DQE247" s="1114"/>
      <c r="DQF247" s="1114"/>
      <c r="DQG247" s="1114"/>
      <c r="DQH247" s="1114"/>
      <c r="DQI247" s="1114"/>
      <c r="DQJ247" s="1114"/>
      <c r="DQK247" s="1114"/>
      <c r="DQL247" s="1114"/>
      <c r="DQM247" s="1114"/>
      <c r="DQN247" s="1114"/>
      <c r="DQO247" s="1114"/>
      <c r="DQP247" s="1114"/>
      <c r="DQQ247" s="1114"/>
      <c r="DQR247" s="1114"/>
      <c r="DQS247" s="1114"/>
      <c r="DQT247" s="1114"/>
      <c r="DQU247" s="1114"/>
      <c r="DQV247" s="1114"/>
      <c r="DQW247" s="1114"/>
      <c r="DQX247" s="1114"/>
      <c r="DQY247" s="1114"/>
      <c r="DQZ247" s="1114"/>
      <c r="DRA247" s="1114"/>
      <c r="DRB247" s="1114"/>
      <c r="DRC247" s="1114"/>
      <c r="DRD247" s="1114"/>
      <c r="DRE247" s="1114"/>
      <c r="DRF247" s="1114"/>
      <c r="DRG247" s="1114"/>
      <c r="DRH247" s="1114"/>
      <c r="DRI247" s="1114"/>
      <c r="DRJ247" s="1114"/>
      <c r="DRK247" s="1114"/>
      <c r="DRL247" s="1114"/>
      <c r="DRM247" s="1114"/>
      <c r="DRN247" s="1114"/>
      <c r="DRO247" s="1114"/>
      <c r="DRP247" s="1114"/>
      <c r="DRQ247" s="1114"/>
      <c r="DRR247" s="1114"/>
      <c r="DRS247" s="1114"/>
      <c r="DRT247" s="1114"/>
      <c r="DRU247" s="1114"/>
      <c r="DRV247" s="1114"/>
      <c r="DRW247" s="1114"/>
      <c r="DRX247" s="1114"/>
      <c r="DRY247" s="1114"/>
      <c r="DRZ247" s="1114"/>
      <c r="DSA247" s="1114"/>
      <c r="DSB247" s="1114"/>
      <c r="DSC247" s="1114"/>
      <c r="DSD247" s="1114"/>
      <c r="DSE247" s="1114"/>
      <c r="DSF247" s="1114"/>
      <c r="DSG247" s="1114"/>
      <c r="DSH247" s="1114"/>
      <c r="DSI247" s="1114"/>
      <c r="DSJ247" s="1114"/>
      <c r="DSK247" s="1114"/>
      <c r="DSL247" s="1114"/>
      <c r="DSM247" s="1114"/>
      <c r="DSN247" s="1114"/>
      <c r="DSO247" s="1114"/>
      <c r="DSP247" s="1114"/>
      <c r="DSQ247" s="1114"/>
      <c r="DSR247" s="1114"/>
      <c r="DSS247" s="1114"/>
      <c r="DST247" s="1114"/>
      <c r="DSU247" s="1114"/>
      <c r="DSV247" s="1114"/>
      <c r="DSW247" s="1114"/>
      <c r="DSX247" s="1114"/>
      <c r="DSY247" s="1114"/>
      <c r="DSZ247" s="1114"/>
      <c r="DTA247" s="1114"/>
      <c r="DTB247" s="1114"/>
      <c r="DTC247" s="1114"/>
      <c r="DTD247" s="1114"/>
      <c r="DTE247" s="1114"/>
      <c r="DTF247" s="1114"/>
      <c r="DTG247" s="1114"/>
      <c r="DTH247" s="1114"/>
      <c r="DTI247" s="1114"/>
      <c r="DTJ247" s="1114"/>
      <c r="DTK247" s="1114"/>
      <c r="DTL247" s="1114"/>
      <c r="DTM247" s="1114"/>
      <c r="DTN247" s="1114"/>
      <c r="DTO247" s="1114"/>
      <c r="DTP247" s="1114"/>
      <c r="DTQ247" s="1114"/>
      <c r="DTR247" s="1114"/>
      <c r="DTS247" s="1114"/>
      <c r="DTT247" s="1114"/>
      <c r="DTU247" s="1114"/>
      <c r="DTV247" s="1114"/>
      <c r="DTW247" s="1114"/>
      <c r="DTX247" s="1114"/>
      <c r="DTY247" s="1114"/>
      <c r="DTZ247" s="1114"/>
      <c r="DUA247" s="1114"/>
      <c r="DUB247" s="1114"/>
      <c r="DUC247" s="1114"/>
      <c r="DUD247" s="1114"/>
      <c r="DUE247" s="1114"/>
      <c r="DUF247" s="1114"/>
      <c r="DUG247" s="1114"/>
      <c r="DUH247" s="1114"/>
      <c r="DUI247" s="1114"/>
      <c r="DUJ247" s="1114"/>
      <c r="DUK247" s="1114"/>
      <c r="DUL247" s="1114"/>
      <c r="DUM247" s="1114"/>
      <c r="DUN247" s="1114"/>
      <c r="DUO247" s="1114"/>
      <c r="DUP247" s="1114"/>
      <c r="DUQ247" s="1114"/>
      <c r="DUR247" s="1114"/>
      <c r="DUS247" s="1114"/>
      <c r="DUT247" s="1114"/>
      <c r="DUU247" s="1114"/>
      <c r="DUV247" s="1114"/>
      <c r="DUW247" s="1114"/>
      <c r="DUX247" s="1114"/>
      <c r="DUY247" s="1114"/>
      <c r="DUZ247" s="1114"/>
      <c r="DVA247" s="1114"/>
      <c r="DVB247" s="1114"/>
      <c r="DVC247" s="1114"/>
      <c r="DVD247" s="1114"/>
      <c r="DVE247" s="1114"/>
      <c r="DVF247" s="1114"/>
      <c r="DVG247" s="1114"/>
      <c r="DVH247" s="1114"/>
      <c r="DVI247" s="1114"/>
      <c r="DVJ247" s="1114"/>
      <c r="DVK247" s="1114"/>
      <c r="DVL247" s="1114"/>
      <c r="DVM247" s="1114"/>
      <c r="DVN247" s="1114"/>
      <c r="DVO247" s="1114"/>
      <c r="DVP247" s="1114"/>
      <c r="DVQ247" s="1114"/>
      <c r="DVR247" s="1114"/>
      <c r="DVS247" s="1114"/>
      <c r="DVT247" s="1114"/>
      <c r="DVU247" s="1114"/>
      <c r="DVV247" s="1114"/>
      <c r="DVW247" s="1114"/>
      <c r="DVX247" s="1114"/>
      <c r="DVY247" s="1114"/>
      <c r="DVZ247" s="1114"/>
      <c r="DWA247" s="1114"/>
      <c r="DWB247" s="1114"/>
      <c r="DWC247" s="1114"/>
      <c r="DWD247" s="1114"/>
      <c r="DWE247" s="1114"/>
      <c r="DWF247" s="1114"/>
      <c r="DWG247" s="1114"/>
      <c r="DWH247" s="1114"/>
      <c r="DWI247" s="1114"/>
      <c r="DWJ247" s="1114"/>
      <c r="DWK247" s="1114"/>
      <c r="DWL247" s="1114"/>
      <c r="DWM247" s="1114"/>
      <c r="DWN247" s="1114"/>
      <c r="DWO247" s="1114"/>
      <c r="DWP247" s="1114"/>
      <c r="DWQ247" s="1114"/>
      <c r="DWR247" s="1114"/>
      <c r="DWS247" s="1114"/>
      <c r="DWT247" s="1114"/>
      <c r="DWU247" s="1114"/>
      <c r="DWV247" s="1114"/>
      <c r="DWW247" s="1114"/>
      <c r="DWX247" s="1114"/>
      <c r="DWY247" s="1114"/>
      <c r="DWZ247" s="1114"/>
      <c r="DXA247" s="1114"/>
      <c r="DXB247" s="1114"/>
      <c r="DXC247" s="1114"/>
      <c r="DXD247" s="1114"/>
      <c r="DXE247" s="1114"/>
      <c r="DXF247" s="1114"/>
      <c r="DXG247" s="1114"/>
      <c r="DXH247" s="1114"/>
      <c r="DXI247" s="1114"/>
      <c r="DXJ247" s="1114"/>
      <c r="DXK247" s="1114"/>
      <c r="DXL247" s="1114"/>
      <c r="DXM247" s="1114"/>
      <c r="DXN247" s="1114"/>
      <c r="DXO247" s="1114"/>
      <c r="DXP247" s="1114"/>
      <c r="DXQ247" s="1114"/>
      <c r="DXR247" s="1114"/>
      <c r="DXS247" s="1114"/>
      <c r="DXT247" s="1114"/>
      <c r="DXU247" s="1114"/>
      <c r="DXV247" s="1114"/>
      <c r="DXW247" s="1114"/>
      <c r="DXX247" s="1114"/>
      <c r="DXY247" s="1114"/>
      <c r="DXZ247" s="1114"/>
      <c r="DYA247" s="1114"/>
      <c r="DYB247" s="1114"/>
      <c r="DYC247" s="1114"/>
      <c r="DYD247" s="1114"/>
      <c r="DYE247" s="1114"/>
      <c r="DYF247" s="1114"/>
      <c r="DYG247" s="1114"/>
      <c r="DYH247" s="1114"/>
      <c r="DYI247" s="1114"/>
      <c r="DYJ247" s="1114"/>
      <c r="DYK247" s="1114"/>
      <c r="DYL247" s="1114"/>
      <c r="DYM247" s="1114"/>
      <c r="DYN247" s="1114"/>
      <c r="DYO247" s="1114"/>
      <c r="DYP247" s="1114"/>
      <c r="DYQ247" s="1114"/>
      <c r="DYR247" s="1114"/>
      <c r="DYS247" s="1114"/>
      <c r="DYT247" s="1114"/>
      <c r="DYU247" s="1114"/>
      <c r="DYV247" s="1114"/>
      <c r="DYW247" s="1114"/>
      <c r="DYX247" s="1114"/>
      <c r="DYY247" s="1114"/>
      <c r="DYZ247" s="1114"/>
      <c r="DZA247" s="1114"/>
      <c r="DZB247" s="1114"/>
      <c r="DZC247" s="1114"/>
      <c r="DZD247" s="1114"/>
      <c r="DZE247" s="1114"/>
      <c r="DZF247" s="1114"/>
      <c r="DZG247" s="1114"/>
      <c r="DZH247" s="1114"/>
      <c r="DZI247" s="1114"/>
      <c r="DZJ247" s="1114"/>
      <c r="DZK247" s="1114"/>
      <c r="DZL247" s="1114"/>
      <c r="DZM247" s="1114"/>
      <c r="DZN247" s="1114"/>
      <c r="DZO247" s="1114"/>
      <c r="DZP247" s="1114"/>
      <c r="DZQ247" s="1114"/>
      <c r="DZR247" s="1114"/>
      <c r="DZS247" s="1114"/>
      <c r="DZT247" s="1114"/>
      <c r="DZU247" s="1114"/>
      <c r="DZV247" s="1114"/>
      <c r="DZW247" s="1114"/>
      <c r="DZX247" s="1114"/>
      <c r="DZY247" s="1114"/>
      <c r="DZZ247" s="1114"/>
      <c r="EAA247" s="1114"/>
      <c r="EAB247" s="1114"/>
      <c r="EAC247" s="1114"/>
      <c r="EAD247" s="1114"/>
      <c r="EAE247" s="1114"/>
      <c r="EAF247" s="1114"/>
      <c r="EAG247" s="1114"/>
      <c r="EAH247" s="1114"/>
      <c r="EAI247" s="1114"/>
      <c r="EAJ247" s="1114"/>
      <c r="EAK247" s="1114"/>
      <c r="EAL247" s="1114"/>
      <c r="EAM247" s="1114"/>
      <c r="EAN247" s="1114"/>
      <c r="EAO247" s="1114"/>
      <c r="EAP247" s="1114"/>
      <c r="EAQ247" s="1114"/>
      <c r="EAR247" s="1114"/>
      <c r="EAS247" s="1114"/>
      <c r="EAT247" s="1114"/>
      <c r="EAU247" s="1114"/>
      <c r="EAV247" s="1114"/>
      <c r="EAW247" s="1114"/>
      <c r="EAX247" s="1114"/>
      <c r="EAY247" s="1114"/>
      <c r="EAZ247" s="1114"/>
      <c r="EBA247" s="1114"/>
      <c r="EBB247" s="1114"/>
      <c r="EBC247" s="1114"/>
      <c r="EBD247" s="1114"/>
      <c r="EBE247" s="1114"/>
      <c r="EBF247" s="1114"/>
      <c r="EBG247" s="1114"/>
      <c r="EBH247" s="1114"/>
      <c r="EBI247" s="1114"/>
      <c r="EBJ247" s="1114"/>
      <c r="EBK247" s="1114"/>
      <c r="EBL247" s="1114"/>
      <c r="EBM247" s="1114"/>
      <c r="EBN247" s="1114"/>
      <c r="EBO247" s="1114"/>
      <c r="EBP247" s="1114"/>
      <c r="EBQ247" s="1114"/>
      <c r="EBR247" s="1114"/>
      <c r="EBS247" s="1114"/>
      <c r="EBT247" s="1114"/>
      <c r="EBU247" s="1114"/>
      <c r="EBV247" s="1114"/>
      <c r="EBW247" s="1114"/>
      <c r="EBX247" s="1114"/>
      <c r="EBY247" s="1114"/>
      <c r="EBZ247" s="1114"/>
      <c r="ECA247" s="1114"/>
      <c r="ECB247" s="1114"/>
      <c r="ECC247" s="1114"/>
      <c r="ECD247" s="1114"/>
      <c r="ECE247" s="1114"/>
      <c r="ECF247" s="1114"/>
      <c r="ECG247" s="1114"/>
      <c r="ECH247" s="1114"/>
      <c r="ECI247" s="1114"/>
      <c r="ECJ247" s="1114"/>
      <c r="ECK247" s="1114"/>
      <c r="ECL247" s="1114"/>
      <c r="ECM247" s="1114"/>
      <c r="ECN247" s="1114"/>
      <c r="ECO247" s="1114"/>
      <c r="ECP247" s="1114"/>
      <c r="ECQ247" s="1114"/>
      <c r="ECR247" s="1114"/>
      <c r="ECS247" s="1114"/>
      <c r="ECT247" s="1114"/>
      <c r="ECU247" s="1114"/>
      <c r="ECV247" s="1114"/>
      <c r="ECW247" s="1114"/>
      <c r="ECX247" s="1114"/>
      <c r="ECY247" s="1114"/>
      <c r="ECZ247" s="1114"/>
      <c r="EDA247" s="1114"/>
      <c r="EDB247" s="1114"/>
      <c r="EDC247" s="1114"/>
      <c r="EDD247" s="1114"/>
      <c r="EDE247" s="1114"/>
      <c r="EDF247" s="1114"/>
      <c r="EDG247" s="1114"/>
      <c r="EDH247" s="1114"/>
      <c r="EDI247" s="1114"/>
      <c r="EDJ247" s="1114"/>
      <c r="EDK247" s="1114"/>
      <c r="EDL247" s="1114"/>
      <c r="EDM247" s="1114"/>
      <c r="EDN247" s="1114"/>
      <c r="EDO247" s="1114"/>
      <c r="EDP247" s="1114"/>
      <c r="EDQ247" s="1114"/>
      <c r="EDR247" s="1114"/>
      <c r="EDS247" s="1114"/>
      <c r="EDT247" s="1114"/>
      <c r="EDU247" s="1114"/>
      <c r="EDV247" s="1114"/>
      <c r="EDW247" s="1114"/>
      <c r="EDX247" s="1114"/>
      <c r="EDY247" s="1114"/>
      <c r="EDZ247" s="1114"/>
      <c r="EEA247" s="1114"/>
      <c r="EEB247" s="1114"/>
      <c r="EEC247" s="1114"/>
      <c r="EED247" s="1114"/>
      <c r="EEE247" s="1114"/>
      <c r="EEF247" s="1114"/>
      <c r="EEG247" s="1114"/>
      <c r="EEH247" s="1114"/>
      <c r="EEI247" s="1114"/>
      <c r="EEJ247" s="1114"/>
      <c r="EEK247" s="1114"/>
      <c r="EEL247" s="1114"/>
      <c r="EEM247" s="1114"/>
      <c r="EEN247" s="1114"/>
      <c r="EEO247" s="1114"/>
      <c r="EEP247" s="1114"/>
      <c r="EEQ247" s="1114"/>
      <c r="EER247" s="1114"/>
      <c r="EES247" s="1114"/>
      <c r="EET247" s="1114"/>
      <c r="EEU247" s="1114"/>
      <c r="EEV247" s="1114"/>
      <c r="EEW247" s="1114"/>
      <c r="EEX247" s="1114"/>
      <c r="EEY247" s="1114"/>
      <c r="EEZ247" s="1114"/>
      <c r="EFA247" s="1114"/>
      <c r="EFB247" s="1114"/>
      <c r="EFC247" s="1114"/>
      <c r="EFD247" s="1114"/>
      <c r="EFE247" s="1114"/>
      <c r="EFF247" s="1114"/>
      <c r="EFG247" s="1114"/>
      <c r="EFH247" s="1114"/>
      <c r="EFI247" s="1114"/>
      <c r="EFJ247" s="1114"/>
      <c r="EFK247" s="1114"/>
      <c r="EFL247" s="1114"/>
      <c r="EFM247" s="1114"/>
      <c r="EFN247" s="1114"/>
      <c r="EFO247" s="1114"/>
      <c r="EFP247" s="1114"/>
      <c r="EFQ247" s="1114"/>
      <c r="EFR247" s="1114"/>
      <c r="EFS247" s="1114"/>
      <c r="EFT247" s="1114"/>
      <c r="EFU247" s="1114"/>
      <c r="EFV247" s="1114"/>
      <c r="EFW247" s="1114"/>
      <c r="EFX247" s="1114"/>
      <c r="EFY247" s="1114"/>
      <c r="EFZ247" s="1114"/>
      <c r="EGA247" s="1114"/>
      <c r="EGB247" s="1114"/>
      <c r="EGC247" s="1114"/>
      <c r="EGD247" s="1114"/>
      <c r="EGE247" s="1114"/>
      <c r="EGF247" s="1114"/>
      <c r="EGG247" s="1114"/>
      <c r="EGH247" s="1114"/>
      <c r="EGI247" s="1114"/>
      <c r="EGJ247" s="1114"/>
      <c r="EGK247" s="1114"/>
      <c r="EGL247" s="1114"/>
      <c r="EGM247" s="1114"/>
      <c r="EGN247" s="1114"/>
      <c r="EGO247" s="1114"/>
      <c r="EGP247" s="1114"/>
      <c r="EGQ247" s="1114"/>
      <c r="EGR247" s="1114"/>
      <c r="EGS247" s="1114"/>
      <c r="EGT247" s="1114"/>
      <c r="EGU247" s="1114"/>
      <c r="EGV247" s="1114"/>
      <c r="EGW247" s="1114"/>
      <c r="EGX247" s="1114"/>
      <c r="EGY247" s="1114"/>
      <c r="EGZ247" s="1114"/>
      <c r="EHA247" s="1114"/>
      <c r="EHB247" s="1114"/>
      <c r="EHC247" s="1114"/>
      <c r="EHD247" s="1114"/>
      <c r="EHE247" s="1114"/>
      <c r="EHF247" s="1114"/>
      <c r="EHG247" s="1114"/>
      <c r="EHH247" s="1114"/>
      <c r="EHI247" s="1114"/>
      <c r="EHJ247" s="1114"/>
      <c r="EHK247" s="1114"/>
      <c r="EHL247" s="1114"/>
      <c r="EHM247" s="1114"/>
      <c r="EHN247" s="1114"/>
      <c r="EHO247" s="1114"/>
      <c r="EHP247" s="1114"/>
      <c r="EHQ247" s="1114"/>
      <c r="EHR247" s="1114"/>
      <c r="EHS247" s="1114"/>
      <c r="EHT247" s="1114"/>
      <c r="EHU247" s="1114"/>
      <c r="EHV247" s="1114"/>
      <c r="EHW247" s="1114"/>
      <c r="EHX247" s="1114"/>
      <c r="EHY247" s="1114"/>
      <c r="EHZ247" s="1114"/>
      <c r="EIA247" s="1114"/>
      <c r="EIB247" s="1114"/>
      <c r="EIC247" s="1114"/>
      <c r="EID247" s="1114"/>
      <c r="EIE247" s="1114"/>
      <c r="EIF247" s="1114"/>
      <c r="EIG247" s="1114"/>
      <c r="EIH247" s="1114"/>
      <c r="EII247" s="1114"/>
      <c r="EIJ247" s="1114"/>
      <c r="EIK247" s="1114"/>
      <c r="EIL247" s="1114"/>
      <c r="EIM247" s="1114"/>
      <c r="EIN247" s="1114"/>
      <c r="EIO247" s="1114"/>
      <c r="EIP247" s="1114"/>
      <c r="EIQ247" s="1114"/>
      <c r="EIR247" s="1114"/>
      <c r="EIS247" s="1114"/>
      <c r="EIT247" s="1114"/>
      <c r="EIU247" s="1114"/>
      <c r="EIV247" s="1114"/>
      <c r="EIW247" s="1114"/>
      <c r="EIX247" s="1114"/>
      <c r="EIY247" s="1114"/>
      <c r="EIZ247" s="1114"/>
      <c r="EJA247" s="1114"/>
      <c r="EJB247" s="1114"/>
      <c r="EJC247" s="1114"/>
      <c r="EJD247" s="1114"/>
      <c r="EJE247" s="1114"/>
      <c r="EJF247" s="1114"/>
      <c r="EJG247" s="1114"/>
      <c r="EJH247" s="1114"/>
      <c r="EJI247" s="1114"/>
      <c r="EJJ247" s="1114"/>
      <c r="EJK247" s="1114"/>
      <c r="EJL247" s="1114"/>
      <c r="EJM247" s="1114"/>
      <c r="EJN247" s="1114"/>
      <c r="EJO247" s="1114"/>
      <c r="EJP247" s="1114"/>
      <c r="EJQ247" s="1114"/>
      <c r="EJR247" s="1114"/>
      <c r="EJS247" s="1114"/>
      <c r="EJT247" s="1114"/>
      <c r="EJU247" s="1114"/>
      <c r="EJV247" s="1114"/>
      <c r="EJW247" s="1114"/>
      <c r="EJX247" s="1114"/>
      <c r="EJY247" s="1114"/>
      <c r="EJZ247" s="1114"/>
      <c r="EKA247" s="1114"/>
      <c r="EKB247" s="1114"/>
      <c r="EKC247" s="1114"/>
      <c r="EKD247" s="1114"/>
      <c r="EKE247" s="1114"/>
      <c r="EKF247" s="1114"/>
      <c r="EKG247" s="1114"/>
      <c r="EKH247" s="1114"/>
      <c r="EKI247" s="1114"/>
      <c r="EKJ247" s="1114"/>
      <c r="EKK247" s="1114"/>
      <c r="EKL247" s="1114"/>
      <c r="EKM247" s="1114"/>
      <c r="EKN247" s="1114"/>
      <c r="EKO247" s="1114"/>
      <c r="EKP247" s="1114"/>
      <c r="EKQ247" s="1114"/>
      <c r="EKR247" s="1114"/>
      <c r="EKS247" s="1114"/>
      <c r="EKT247" s="1114"/>
      <c r="EKU247" s="1114"/>
      <c r="EKV247" s="1114"/>
      <c r="EKW247" s="1114"/>
      <c r="EKX247" s="1114"/>
      <c r="EKY247" s="1114"/>
      <c r="EKZ247" s="1114"/>
      <c r="ELA247" s="1114"/>
      <c r="ELB247" s="1114"/>
      <c r="ELC247" s="1114"/>
      <c r="ELD247" s="1114"/>
      <c r="ELE247" s="1114"/>
      <c r="ELF247" s="1114"/>
      <c r="ELG247" s="1114"/>
      <c r="ELH247" s="1114"/>
      <c r="ELI247" s="1114"/>
      <c r="ELJ247" s="1114"/>
      <c r="ELK247" s="1114"/>
      <c r="ELL247" s="1114"/>
      <c r="ELM247" s="1114"/>
      <c r="ELN247" s="1114"/>
      <c r="ELO247" s="1114"/>
      <c r="ELP247" s="1114"/>
      <c r="ELQ247" s="1114"/>
      <c r="ELR247" s="1114"/>
      <c r="ELS247" s="1114"/>
      <c r="ELT247" s="1114"/>
      <c r="ELU247" s="1114"/>
      <c r="ELV247" s="1114"/>
      <c r="ELW247" s="1114"/>
      <c r="ELX247" s="1114"/>
      <c r="ELY247" s="1114"/>
      <c r="ELZ247" s="1114"/>
      <c r="EMA247" s="1114"/>
      <c r="EMB247" s="1114"/>
      <c r="EMC247" s="1114"/>
      <c r="EMD247" s="1114"/>
      <c r="EME247" s="1114"/>
      <c r="EMF247" s="1114"/>
      <c r="EMG247" s="1114"/>
      <c r="EMH247" s="1114"/>
      <c r="EMI247" s="1114"/>
      <c r="EMJ247" s="1114"/>
      <c r="EMK247" s="1114"/>
      <c r="EML247" s="1114"/>
      <c r="EMM247" s="1114"/>
      <c r="EMN247" s="1114"/>
      <c r="EMO247" s="1114"/>
      <c r="EMP247" s="1114"/>
      <c r="EMQ247" s="1114"/>
      <c r="EMR247" s="1114"/>
      <c r="EMS247" s="1114"/>
      <c r="EMT247" s="1114"/>
      <c r="EMU247" s="1114"/>
      <c r="EMV247" s="1114"/>
      <c r="EMW247" s="1114"/>
      <c r="EMX247" s="1114"/>
      <c r="EMY247" s="1114"/>
      <c r="EMZ247" s="1114"/>
      <c r="ENA247" s="1114"/>
      <c r="ENB247" s="1114"/>
      <c r="ENC247" s="1114"/>
      <c r="END247" s="1114"/>
      <c r="ENE247" s="1114"/>
      <c r="ENF247" s="1114"/>
      <c r="ENG247" s="1114"/>
      <c r="ENH247" s="1114"/>
      <c r="ENI247" s="1114"/>
      <c r="ENJ247" s="1114"/>
      <c r="ENK247" s="1114"/>
      <c r="ENL247" s="1114"/>
      <c r="ENM247" s="1114"/>
      <c r="ENN247" s="1114"/>
      <c r="ENO247" s="1114"/>
      <c r="ENP247" s="1114"/>
      <c r="ENQ247" s="1114"/>
      <c r="ENR247" s="1114"/>
      <c r="ENS247" s="1114"/>
      <c r="ENT247" s="1114"/>
      <c r="ENU247" s="1114"/>
      <c r="ENV247" s="1114"/>
      <c r="ENW247" s="1114"/>
      <c r="ENX247" s="1114"/>
      <c r="ENY247" s="1114"/>
      <c r="ENZ247" s="1114"/>
      <c r="EOA247" s="1114"/>
      <c r="EOB247" s="1114"/>
      <c r="EOC247" s="1114"/>
      <c r="EOD247" s="1114"/>
      <c r="EOE247" s="1114"/>
      <c r="EOF247" s="1114"/>
      <c r="EOG247" s="1114"/>
      <c r="EOH247" s="1114"/>
      <c r="EOI247" s="1114"/>
      <c r="EOJ247" s="1114"/>
      <c r="EOK247" s="1114"/>
      <c r="EOL247" s="1114"/>
      <c r="EOM247" s="1114"/>
      <c r="EON247" s="1114"/>
      <c r="EOO247" s="1114"/>
      <c r="EOP247" s="1114"/>
      <c r="EOQ247" s="1114"/>
      <c r="EOR247" s="1114"/>
      <c r="EOS247" s="1114"/>
      <c r="EOT247" s="1114"/>
      <c r="EOU247" s="1114"/>
      <c r="EOV247" s="1114"/>
      <c r="EOW247" s="1114"/>
      <c r="EOX247" s="1114"/>
      <c r="EOY247" s="1114"/>
      <c r="EOZ247" s="1114"/>
      <c r="EPA247" s="1114"/>
      <c r="EPB247" s="1114"/>
      <c r="EPC247" s="1114"/>
      <c r="EPD247" s="1114"/>
      <c r="EPE247" s="1114"/>
      <c r="EPF247" s="1114"/>
      <c r="EPG247" s="1114"/>
      <c r="EPH247" s="1114"/>
      <c r="EPI247" s="1114"/>
      <c r="EPJ247" s="1114"/>
      <c r="EPK247" s="1114"/>
      <c r="EPL247" s="1114"/>
      <c r="EPM247" s="1114"/>
      <c r="EPN247" s="1114"/>
      <c r="EPO247" s="1114"/>
      <c r="EPP247" s="1114"/>
      <c r="EPQ247" s="1114"/>
      <c r="EPR247" s="1114"/>
      <c r="EPS247" s="1114"/>
      <c r="EPT247" s="1114"/>
      <c r="EPU247" s="1114"/>
      <c r="EPV247" s="1114"/>
      <c r="EPW247" s="1114"/>
      <c r="EPX247" s="1114"/>
      <c r="EPY247" s="1114"/>
      <c r="EPZ247" s="1114"/>
      <c r="EQA247" s="1114"/>
      <c r="EQB247" s="1114"/>
      <c r="EQC247" s="1114"/>
      <c r="EQD247" s="1114"/>
      <c r="EQE247" s="1114"/>
      <c r="EQF247" s="1114"/>
      <c r="EQG247" s="1114"/>
      <c r="EQH247" s="1114"/>
      <c r="EQI247" s="1114"/>
      <c r="EQJ247" s="1114"/>
      <c r="EQK247" s="1114"/>
      <c r="EQL247" s="1114"/>
      <c r="EQM247" s="1114"/>
      <c r="EQN247" s="1114"/>
      <c r="EQO247" s="1114"/>
      <c r="EQP247" s="1114"/>
      <c r="EQQ247" s="1114"/>
      <c r="EQR247" s="1114"/>
      <c r="EQS247" s="1114"/>
      <c r="EQT247" s="1114"/>
      <c r="EQU247" s="1114"/>
      <c r="EQV247" s="1114"/>
      <c r="EQW247" s="1114"/>
      <c r="EQX247" s="1114"/>
      <c r="EQY247" s="1114"/>
      <c r="EQZ247" s="1114"/>
      <c r="ERA247" s="1114"/>
      <c r="ERB247" s="1114"/>
      <c r="ERC247" s="1114"/>
      <c r="ERD247" s="1114"/>
      <c r="ERE247" s="1114"/>
      <c r="ERF247" s="1114"/>
      <c r="ERG247" s="1114"/>
      <c r="ERH247" s="1114"/>
      <c r="ERI247" s="1114"/>
      <c r="ERJ247" s="1114"/>
      <c r="ERK247" s="1114"/>
      <c r="ERL247" s="1114"/>
      <c r="ERM247" s="1114"/>
      <c r="ERN247" s="1114"/>
      <c r="ERO247" s="1114"/>
      <c r="ERP247" s="1114"/>
      <c r="ERQ247" s="1114"/>
      <c r="ERR247" s="1114"/>
      <c r="ERS247" s="1114"/>
      <c r="ERT247" s="1114"/>
      <c r="ERU247" s="1114"/>
      <c r="ERV247" s="1114"/>
      <c r="ERW247" s="1114"/>
      <c r="ERX247" s="1114"/>
      <c r="ERY247" s="1114"/>
      <c r="ERZ247" s="1114"/>
      <c r="ESA247" s="1114"/>
      <c r="ESB247" s="1114"/>
      <c r="ESC247" s="1114"/>
      <c r="ESD247" s="1114"/>
      <c r="ESE247" s="1114"/>
      <c r="ESF247" s="1114"/>
      <c r="ESG247" s="1114"/>
      <c r="ESH247" s="1114"/>
      <c r="ESI247" s="1114"/>
      <c r="ESJ247" s="1114"/>
      <c r="ESK247" s="1114"/>
      <c r="ESL247" s="1114"/>
      <c r="ESM247" s="1114"/>
      <c r="ESN247" s="1114"/>
      <c r="ESO247" s="1114"/>
      <c r="ESP247" s="1114"/>
      <c r="ESQ247" s="1114"/>
      <c r="ESR247" s="1114"/>
      <c r="ESS247" s="1114"/>
      <c r="EST247" s="1114"/>
      <c r="ESU247" s="1114"/>
      <c r="ESV247" s="1114"/>
      <c r="ESW247" s="1114"/>
      <c r="ESX247" s="1114"/>
      <c r="ESY247" s="1114"/>
      <c r="ESZ247" s="1114"/>
      <c r="ETA247" s="1114"/>
      <c r="ETB247" s="1114"/>
      <c r="ETC247" s="1114"/>
      <c r="ETD247" s="1114"/>
      <c r="ETE247" s="1114"/>
      <c r="ETF247" s="1114"/>
      <c r="ETG247" s="1114"/>
      <c r="ETH247" s="1114"/>
      <c r="ETI247" s="1114"/>
      <c r="ETJ247" s="1114"/>
      <c r="ETK247" s="1114"/>
      <c r="ETL247" s="1114"/>
      <c r="ETM247" s="1114"/>
      <c r="ETN247" s="1114"/>
      <c r="ETO247" s="1114"/>
      <c r="ETP247" s="1114"/>
      <c r="ETQ247" s="1114"/>
      <c r="ETR247" s="1114"/>
      <c r="ETS247" s="1114"/>
      <c r="ETT247" s="1114"/>
      <c r="ETU247" s="1114"/>
      <c r="ETV247" s="1114"/>
      <c r="ETW247" s="1114"/>
      <c r="ETX247" s="1114"/>
      <c r="ETY247" s="1114"/>
      <c r="ETZ247" s="1114"/>
      <c r="EUA247" s="1114"/>
      <c r="EUB247" s="1114"/>
      <c r="EUC247" s="1114"/>
      <c r="EUD247" s="1114"/>
      <c r="EUE247" s="1114"/>
      <c r="EUF247" s="1114"/>
      <c r="EUG247" s="1114"/>
      <c r="EUH247" s="1114"/>
      <c r="EUI247" s="1114"/>
      <c r="EUJ247" s="1114"/>
      <c r="EUK247" s="1114"/>
      <c r="EUL247" s="1114"/>
      <c r="EUM247" s="1114"/>
      <c r="EUN247" s="1114"/>
      <c r="EUO247" s="1114"/>
      <c r="EUP247" s="1114"/>
      <c r="EUQ247" s="1114"/>
      <c r="EUR247" s="1114"/>
      <c r="EUS247" s="1114"/>
      <c r="EUT247" s="1114"/>
      <c r="EUU247" s="1114"/>
      <c r="EUV247" s="1114"/>
      <c r="EUW247" s="1114"/>
      <c r="EUX247" s="1114"/>
      <c r="EUY247" s="1114"/>
      <c r="EUZ247" s="1114"/>
      <c r="EVA247" s="1114"/>
      <c r="EVB247" s="1114"/>
      <c r="EVC247" s="1114"/>
      <c r="EVD247" s="1114"/>
      <c r="EVE247" s="1114"/>
      <c r="EVF247" s="1114"/>
      <c r="EVG247" s="1114"/>
      <c r="EVH247" s="1114"/>
      <c r="EVI247" s="1114"/>
      <c r="EVJ247" s="1114"/>
      <c r="EVK247" s="1114"/>
      <c r="EVL247" s="1114"/>
      <c r="EVM247" s="1114"/>
      <c r="EVN247" s="1114"/>
      <c r="EVO247" s="1114"/>
      <c r="EVP247" s="1114"/>
      <c r="EVQ247" s="1114"/>
      <c r="EVR247" s="1114"/>
      <c r="EVS247" s="1114"/>
      <c r="EVT247" s="1114"/>
      <c r="EVU247" s="1114"/>
      <c r="EVV247" s="1114"/>
      <c r="EVW247" s="1114"/>
      <c r="EVX247" s="1114"/>
      <c r="EVY247" s="1114"/>
      <c r="EVZ247" s="1114"/>
      <c r="EWA247" s="1114"/>
      <c r="EWB247" s="1114"/>
      <c r="EWC247" s="1114"/>
      <c r="EWD247" s="1114"/>
      <c r="EWE247" s="1114"/>
      <c r="EWF247" s="1114"/>
      <c r="EWG247" s="1114"/>
      <c r="EWH247" s="1114"/>
      <c r="EWI247" s="1114"/>
      <c r="EWJ247" s="1114"/>
      <c r="EWK247" s="1114"/>
      <c r="EWL247" s="1114"/>
      <c r="EWM247" s="1114"/>
      <c r="EWN247" s="1114"/>
      <c r="EWO247" s="1114"/>
      <c r="EWP247" s="1114"/>
      <c r="EWQ247" s="1114"/>
      <c r="EWR247" s="1114"/>
      <c r="EWS247" s="1114"/>
      <c r="EWT247" s="1114"/>
      <c r="EWU247" s="1114"/>
      <c r="EWV247" s="1114"/>
      <c r="EWW247" s="1114"/>
      <c r="EWX247" s="1114"/>
      <c r="EWY247" s="1114"/>
      <c r="EWZ247" s="1114"/>
      <c r="EXA247" s="1114"/>
      <c r="EXB247" s="1114"/>
      <c r="EXC247" s="1114"/>
      <c r="EXD247" s="1114"/>
      <c r="EXE247" s="1114"/>
      <c r="EXF247" s="1114"/>
      <c r="EXG247" s="1114"/>
      <c r="EXH247" s="1114"/>
      <c r="EXI247" s="1114"/>
      <c r="EXJ247" s="1114"/>
      <c r="EXK247" s="1114"/>
      <c r="EXL247" s="1114"/>
      <c r="EXM247" s="1114"/>
      <c r="EXN247" s="1114"/>
      <c r="EXO247" s="1114"/>
      <c r="EXP247" s="1114"/>
      <c r="EXQ247" s="1114"/>
      <c r="EXR247" s="1114"/>
      <c r="EXS247" s="1114"/>
      <c r="EXT247" s="1114"/>
      <c r="EXU247" s="1114"/>
      <c r="EXV247" s="1114"/>
      <c r="EXW247" s="1114"/>
      <c r="EXX247" s="1114"/>
      <c r="EXY247" s="1114"/>
      <c r="EXZ247" s="1114"/>
      <c r="EYA247" s="1114"/>
      <c r="EYB247" s="1114"/>
      <c r="EYC247" s="1114"/>
      <c r="EYD247" s="1114"/>
      <c r="EYE247" s="1114"/>
      <c r="EYF247" s="1114"/>
      <c r="EYG247" s="1114"/>
      <c r="EYH247" s="1114"/>
      <c r="EYI247" s="1114"/>
      <c r="EYJ247" s="1114"/>
      <c r="EYK247" s="1114"/>
      <c r="EYL247" s="1114"/>
      <c r="EYM247" s="1114"/>
      <c r="EYN247" s="1114"/>
      <c r="EYO247" s="1114"/>
      <c r="EYP247" s="1114"/>
      <c r="EYQ247" s="1114"/>
      <c r="EYR247" s="1114"/>
      <c r="EYS247" s="1114"/>
      <c r="EYT247" s="1114"/>
      <c r="EYU247" s="1114"/>
      <c r="EYV247" s="1114"/>
      <c r="EYW247" s="1114"/>
      <c r="EYX247" s="1114"/>
      <c r="EYY247" s="1114"/>
      <c r="EYZ247" s="1114"/>
      <c r="EZA247" s="1114"/>
      <c r="EZB247" s="1114"/>
      <c r="EZC247" s="1114"/>
      <c r="EZD247" s="1114"/>
      <c r="EZE247" s="1114"/>
      <c r="EZF247" s="1114"/>
      <c r="EZG247" s="1114"/>
      <c r="EZH247" s="1114"/>
      <c r="EZI247" s="1114"/>
      <c r="EZJ247" s="1114"/>
      <c r="EZK247" s="1114"/>
      <c r="EZL247" s="1114"/>
      <c r="EZM247" s="1114"/>
      <c r="EZN247" s="1114"/>
      <c r="EZO247" s="1114"/>
      <c r="EZP247" s="1114"/>
      <c r="EZQ247" s="1114"/>
      <c r="EZR247" s="1114"/>
      <c r="EZS247" s="1114"/>
      <c r="EZT247" s="1114"/>
      <c r="EZU247" s="1114"/>
      <c r="EZV247" s="1114"/>
      <c r="EZW247" s="1114"/>
      <c r="EZX247" s="1114"/>
      <c r="EZY247" s="1114"/>
      <c r="EZZ247" s="1114"/>
      <c r="FAA247" s="1114"/>
      <c r="FAB247" s="1114"/>
      <c r="FAC247" s="1114"/>
      <c r="FAD247" s="1114"/>
      <c r="FAE247" s="1114"/>
      <c r="FAF247" s="1114"/>
      <c r="FAG247" s="1114"/>
      <c r="FAH247" s="1114"/>
      <c r="FAI247" s="1114"/>
      <c r="FAJ247" s="1114"/>
      <c r="FAK247" s="1114"/>
      <c r="FAL247" s="1114"/>
      <c r="FAM247" s="1114"/>
      <c r="FAN247" s="1114"/>
      <c r="FAO247" s="1114"/>
      <c r="FAP247" s="1114"/>
      <c r="FAQ247" s="1114"/>
      <c r="FAR247" s="1114"/>
      <c r="FAS247" s="1114"/>
      <c r="FAT247" s="1114"/>
      <c r="FAU247" s="1114"/>
      <c r="FAV247" s="1114"/>
      <c r="FAW247" s="1114"/>
      <c r="FAX247" s="1114"/>
      <c r="FAY247" s="1114"/>
      <c r="FAZ247" s="1114"/>
      <c r="FBA247" s="1114"/>
      <c r="FBB247" s="1114"/>
      <c r="FBC247" s="1114"/>
      <c r="FBD247" s="1114"/>
      <c r="FBE247" s="1114"/>
      <c r="FBF247" s="1114"/>
      <c r="FBG247" s="1114"/>
      <c r="FBH247" s="1114"/>
      <c r="FBI247" s="1114"/>
      <c r="FBJ247" s="1114"/>
      <c r="FBK247" s="1114"/>
      <c r="FBL247" s="1114"/>
      <c r="FBM247" s="1114"/>
      <c r="FBN247" s="1114"/>
      <c r="FBO247" s="1114"/>
      <c r="FBP247" s="1114"/>
      <c r="FBQ247" s="1114"/>
      <c r="FBR247" s="1114"/>
      <c r="FBS247" s="1114"/>
      <c r="FBT247" s="1114"/>
      <c r="FBU247" s="1114"/>
      <c r="FBV247" s="1114"/>
      <c r="FBW247" s="1114"/>
      <c r="FBX247" s="1114"/>
      <c r="FBY247" s="1114"/>
      <c r="FBZ247" s="1114"/>
      <c r="FCA247" s="1114"/>
      <c r="FCB247" s="1114"/>
      <c r="FCC247" s="1114"/>
      <c r="FCD247" s="1114"/>
      <c r="FCE247" s="1114"/>
      <c r="FCF247" s="1114"/>
      <c r="FCG247" s="1114"/>
      <c r="FCH247" s="1114"/>
      <c r="FCI247" s="1114"/>
      <c r="FCJ247" s="1114"/>
      <c r="FCK247" s="1114"/>
      <c r="FCL247" s="1114"/>
      <c r="FCM247" s="1114"/>
      <c r="FCN247" s="1114"/>
      <c r="FCO247" s="1114"/>
      <c r="FCP247" s="1114"/>
      <c r="FCQ247" s="1114"/>
      <c r="FCR247" s="1114"/>
      <c r="FCS247" s="1114"/>
      <c r="FCT247" s="1114"/>
      <c r="FCU247" s="1114"/>
      <c r="FCV247" s="1114"/>
      <c r="FCW247" s="1114"/>
      <c r="FCX247" s="1114"/>
      <c r="FCY247" s="1114"/>
      <c r="FCZ247" s="1114"/>
      <c r="FDA247" s="1114"/>
      <c r="FDB247" s="1114"/>
      <c r="FDC247" s="1114"/>
      <c r="FDD247" s="1114"/>
      <c r="FDE247" s="1114"/>
      <c r="FDF247" s="1114"/>
      <c r="FDG247" s="1114"/>
      <c r="FDH247" s="1114"/>
      <c r="FDI247" s="1114"/>
      <c r="FDJ247" s="1114"/>
      <c r="FDK247" s="1114"/>
      <c r="FDL247" s="1114"/>
      <c r="FDM247" s="1114"/>
      <c r="FDN247" s="1114"/>
      <c r="FDO247" s="1114"/>
      <c r="FDP247" s="1114"/>
      <c r="FDQ247" s="1114"/>
      <c r="FDR247" s="1114"/>
      <c r="FDS247" s="1114"/>
      <c r="FDT247" s="1114"/>
      <c r="FDU247" s="1114"/>
      <c r="FDV247" s="1114"/>
      <c r="FDW247" s="1114"/>
      <c r="FDX247" s="1114"/>
      <c r="FDY247" s="1114"/>
      <c r="FDZ247" s="1114"/>
      <c r="FEA247" s="1114"/>
      <c r="FEB247" s="1114"/>
      <c r="FEC247" s="1114"/>
      <c r="FED247" s="1114"/>
      <c r="FEE247" s="1114"/>
      <c r="FEF247" s="1114"/>
      <c r="FEG247" s="1114"/>
      <c r="FEH247" s="1114"/>
      <c r="FEI247" s="1114"/>
      <c r="FEJ247" s="1114"/>
      <c r="FEK247" s="1114"/>
      <c r="FEL247" s="1114"/>
      <c r="FEM247" s="1114"/>
      <c r="FEN247" s="1114"/>
      <c r="FEO247" s="1114"/>
      <c r="FEP247" s="1114"/>
      <c r="FEQ247" s="1114"/>
      <c r="FER247" s="1114"/>
      <c r="FES247" s="1114"/>
      <c r="FET247" s="1114"/>
      <c r="FEU247" s="1114"/>
      <c r="FEV247" s="1114"/>
      <c r="FEW247" s="1114"/>
      <c r="FEX247" s="1114"/>
      <c r="FEY247" s="1114"/>
      <c r="FEZ247" s="1114"/>
      <c r="FFA247" s="1114"/>
      <c r="FFB247" s="1114"/>
      <c r="FFC247" s="1114"/>
      <c r="FFD247" s="1114"/>
      <c r="FFE247" s="1114"/>
      <c r="FFF247" s="1114"/>
      <c r="FFG247" s="1114"/>
      <c r="FFH247" s="1114"/>
      <c r="FFI247" s="1114"/>
      <c r="FFJ247" s="1114"/>
      <c r="FFK247" s="1114"/>
      <c r="FFL247" s="1114"/>
      <c r="FFM247" s="1114"/>
      <c r="FFN247" s="1114"/>
      <c r="FFO247" s="1114"/>
      <c r="FFP247" s="1114"/>
      <c r="FFQ247" s="1114"/>
      <c r="FFR247" s="1114"/>
      <c r="FFS247" s="1114"/>
      <c r="FFT247" s="1114"/>
      <c r="FFU247" s="1114"/>
      <c r="FFV247" s="1114"/>
      <c r="FFW247" s="1114"/>
      <c r="FFX247" s="1114"/>
      <c r="FFY247" s="1114"/>
      <c r="FFZ247" s="1114"/>
      <c r="FGA247" s="1114"/>
      <c r="FGB247" s="1114"/>
      <c r="FGC247" s="1114"/>
      <c r="FGD247" s="1114"/>
      <c r="FGE247" s="1114"/>
      <c r="FGF247" s="1114"/>
      <c r="FGG247" s="1114"/>
      <c r="FGH247" s="1114"/>
      <c r="FGI247" s="1114"/>
      <c r="FGJ247" s="1114"/>
      <c r="FGK247" s="1114"/>
      <c r="FGL247" s="1114"/>
      <c r="FGM247" s="1114"/>
      <c r="FGN247" s="1114"/>
      <c r="FGO247" s="1114"/>
      <c r="FGP247" s="1114"/>
      <c r="FGQ247" s="1114"/>
      <c r="FGR247" s="1114"/>
      <c r="FGS247" s="1114"/>
      <c r="FGT247" s="1114"/>
      <c r="FGU247" s="1114"/>
      <c r="FGV247" s="1114"/>
      <c r="FGW247" s="1114"/>
      <c r="FGX247" s="1114"/>
      <c r="FGY247" s="1114"/>
      <c r="FGZ247" s="1114"/>
      <c r="FHA247" s="1114"/>
      <c r="FHB247" s="1114"/>
      <c r="FHC247" s="1114"/>
      <c r="FHD247" s="1114"/>
      <c r="FHE247" s="1114"/>
      <c r="FHF247" s="1114"/>
      <c r="FHG247" s="1114"/>
      <c r="FHH247" s="1114"/>
      <c r="FHI247" s="1114"/>
      <c r="FHJ247" s="1114"/>
      <c r="FHK247" s="1114"/>
      <c r="FHL247" s="1114"/>
      <c r="FHM247" s="1114"/>
      <c r="FHN247" s="1114"/>
      <c r="FHO247" s="1114"/>
      <c r="FHP247" s="1114"/>
      <c r="FHQ247" s="1114"/>
      <c r="FHR247" s="1114"/>
      <c r="FHS247" s="1114"/>
      <c r="FHT247" s="1114"/>
      <c r="FHU247" s="1114"/>
      <c r="FHV247" s="1114"/>
      <c r="FHW247" s="1114"/>
      <c r="FHX247" s="1114"/>
      <c r="FHY247" s="1114"/>
      <c r="FHZ247" s="1114"/>
      <c r="FIA247" s="1114"/>
      <c r="FIB247" s="1114"/>
      <c r="FIC247" s="1114"/>
      <c r="FID247" s="1114"/>
      <c r="FIE247" s="1114"/>
      <c r="FIF247" s="1114"/>
      <c r="FIG247" s="1114"/>
      <c r="FIH247" s="1114"/>
      <c r="FII247" s="1114"/>
      <c r="FIJ247" s="1114"/>
      <c r="FIK247" s="1114"/>
      <c r="FIL247" s="1114"/>
      <c r="FIM247" s="1114"/>
      <c r="FIN247" s="1114"/>
      <c r="FIO247" s="1114"/>
      <c r="FIP247" s="1114"/>
      <c r="FIQ247" s="1114"/>
      <c r="FIR247" s="1114"/>
      <c r="FIS247" s="1114"/>
      <c r="FIT247" s="1114"/>
      <c r="FIU247" s="1114"/>
      <c r="FIV247" s="1114"/>
      <c r="FIW247" s="1114"/>
      <c r="FIX247" s="1114"/>
      <c r="FIY247" s="1114"/>
      <c r="FIZ247" s="1114"/>
      <c r="FJA247" s="1114"/>
      <c r="FJB247" s="1114"/>
      <c r="FJC247" s="1114"/>
      <c r="FJD247" s="1114"/>
      <c r="FJE247" s="1114"/>
      <c r="FJF247" s="1114"/>
      <c r="FJG247" s="1114"/>
      <c r="FJH247" s="1114"/>
      <c r="FJI247" s="1114"/>
      <c r="FJJ247" s="1114"/>
      <c r="FJK247" s="1114"/>
      <c r="FJL247" s="1114"/>
      <c r="FJM247" s="1114"/>
      <c r="FJN247" s="1114"/>
      <c r="FJO247" s="1114"/>
      <c r="FJP247" s="1114"/>
      <c r="FJQ247" s="1114"/>
      <c r="FJR247" s="1114"/>
      <c r="FJS247" s="1114"/>
      <c r="FJT247" s="1114"/>
      <c r="FJU247" s="1114"/>
      <c r="FJV247" s="1114"/>
      <c r="FJW247" s="1114"/>
      <c r="FJX247" s="1114"/>
      <c r="FJY247" s="1114"/>
      <c r="FJZ247" s="1114"/>
      <c r="FKA247" s="1114"/>
      <c r="FKB247" s="1114"/>
      <c r="FKC247" s="1114"/>
      <c r="FKD247" s="1114"/>
      <c r="FKE247" s="1114"/>
      <c r="FKF247" s="1114"/>
      <c r="FKG247" s="1114"/>
      <c r="FKH247" s="1114"/>
      <c r="FKI247" s="1114"/>
      <c r="FKJ247" s="1114"/>
      <c r="FKK247" s="1114"/>
      <c r="FKL247" s="1114"/>
      <c r="FKM247" s="1114"/>
      <c r="FKN247" s="1114"/>
      <c r="FKO247" s="1114"/>
      <c r="FKP247" s="1114"/>
      <c r="FKQ247" s="1114"/>
      <c r="FKR247" s="1114"/>
      <c r="FKS247" s="1114"/>
      <c r="FKT247" s="1114"/>
      <c r="FKU247" s="1114"/>
      <c r="FKV247" s="1114"/>
      <c r="FKW247" s="1114"/>
      <c r="FKX247" s="1114"/>
      <c r="FKY247" s="1114"/>
      <c r="FKZ247" s="1114"/>
      <c r="FLA247" s="1114"/>
      <c r="FLB247" s="1114"/>
      <c r="FLC247" s="1114"/>
      <c r="FLD247" s="1114"/>
      <c r="FLE247" s="1114"/>
      <c r="FLF247" s="1114"/>
      <c r="FLG247" s="1114"/>
      <c r="FLH247" s="1114"/>
      <c r="FLI247" s="1114"/>
      <c r="FLJ247" s="1114"/>
      <c r="FLK247" s="1114"/>
      <c r="FLL247" s="1114"/>
      <c r="FLM247" s="1114"/>
      <c r="FLN247" s="1114"/>
      <c r="FLO247" s="1114"/>
      <c r="FLP247" s="1114"/>
      <c r="FLQ247" s="1114"/>
      <c r="FLR247" s="1114"/>
      <c r="FLS247" s="1114"/>
      <c r="FLT247" s="1114"/>
      <c r="FLU247" s="1114"/>
      <c r="FLV247" s="1114"/>
      <c r="FLW247" s="1114"/>
      <c r="FLX247" s="1114"/>
      <c r="FLY247" s="1114"/>
      <c r="FLZ247" s="1114"/>
      <c r="FMA247" s="1114"/>
      <c r="FMB247" s="1114"/>
      <c r="FMC247" s="1114"/>
      <c r="FMD247" s="1114"/>
      <c r="FME247" s="1114"/>
      <c r="FMF247" s="1114"/>
      <c r="FMG247" s="1114"/>
      <c r="FMH247" s="1114"/>
      <c r="FMI247" s="1114"/>
      <c r="FMJ247" s="1114"/>
      <c r="FMK247" s="1114"/>
      <c r="FML247" s="1114"/>
      <c r="FMM247" s="1114"/>
      <c r="FMN247" s="1114"/>
      <c r="FMO247" s="1114"/>
      <c r="FMP247" s="1114"/>
      <c r="FMQ247" s="1114"/>
      <c r="FMR247" s="1114"/>
      <c r="FMS247" s="1114"/>
      <c r="FMT247" s="1114"/>
      <c r="FMU247" s="1114"/>
      <c r="FMV247" s="1114"/>
      <c r="FMW247" s="1114"/>
      <c r="FMX247" s="1114"/>
      <c r="FMY247" s="1114"/>
      <c r="FMZ247" s="1114"/>
      <c r="FNA247" s="1114"/>
      <c r="FNB247" s="1114"/>
      <c r="FNC247" s="1114"/>
      <c r="FND247" s="1114"/>
      <c r="FNE247" s="1114"/>
      <c r="FNF247" s="1114"/>
      <c r="FNG247" s="1114"/>
      <c r="FNH247" s="1114"/>
      <c r="FNI247" s="1114"/>
      <c r="FNJ247" s="1114"/>
      <c r="FNK247" s="1114"/>
      <c r="FNL247" s="1114"/>
      <c r="FNM247" s="1114"/>
      <c r="FNN247" s="1114"/>
      <c r="FNO247" s="1114"/>
      <c r="FNP247" s="1114"/>
      <c r="FNQ247" s="1114"/>
      <c r="FNR247" s="1114"/>
      <c r="FNS247" s="1114"/>
      <c r="FNT247" s="1114"/>
      <c r="FNU247" s="1114"/>
      <c r="FNV247" s="1114"/>
      <c r="FNW247" s="1114"/>
      <c r="FNX247" s="1114"/>
      <c r="FNY247" s="1114"/>
      <c r="FNZ247" s="1114"/>
      <c r="FOA247" s="1114"/>
      <c r="FOB247" s="1114"/>
      <c r="FOC247" s="1114"/>
      <c r="FOD247" s="1114"/>
      <c r="FOE247" s="1114"/>
      <c r="FOF247" s="1114"/>
      <c r="FOG247" s="1114"/>
      <c r="FOH247" s="1114"/>
      <c r="FOI247" s="1114"/>
      <c r="FOJ247" s="1114"/>
      <c r="FOK247" s="1114"/>
      <c r="FOL247" s="1114"/>
      <c r="FOM247" s="1114"/>
      <c r="FON247" s="1114"/>
      <c r="FOO247" s="1114"/>
      <c r="FOP247" s="1114"/>
      <c r="FOQ247" s="1114"/>
      <c r="FOR247" s="1114"/>
      <c r="FOS247" s="1114"/>
      <c r="FOT247" s="1114"/>
      <c r="FOU247" s="1114"/>
      <c r="FOV247" s="1114"/>
      <c r="FOW247" s="1114"/>
      <c r="FOX247" s="1114"/>
      <c r="FOY247" s="1114"/>
      <c r="FOZ247" s="1114"/>
      <c r="FPA247" s="1114"/>
      <c r="FPB247" s="1114"/>
      <c r="FPC247" s="1114"/>
      <c r="FPD247" s="1114"/>
      <c r="FPE247" s="1114"/>
      <c r="FPF247" s="1114"/>
      <c r="FPG247" s="1114"/>
      <c r="FPH247" s="1114"/>
      <c r="FPI247" s="1114"/>
      <c r="FPJ247" s="1114"/>
      <c r="FPK247" s="1114"/>
      <c r="FPL247" s="1114"/>
      <c r="FPM247" s="1114"/>
      <c r="FPN247" s="1114"/>
      <c r="FPO247" s="1114"/>
      <c r="FPP247" s="1114"/>
      <c r="FPQ247" s="1114"/>
      <c r="FPR247" s="1114"/>
      <c r="FPS247" s="1114"/>
      <c r="FPT247" s="1114"/>
      <c r="FPU247" s="1114"/>
      <c r="FPV247" s="1114"/>
      <c r="FPW247" s="1114"/>
      <c r="FPX247" s="1114"/>
      <c r="FPY247" s="1114"/>
      <c r="FPZ247" s="1114"/>
      <c r="FQA247" s="1114"/>
      <c r="FQB247" s="1114"/>
      <c r="FQC247" s="1114"/>
      <c r="FQD247" s="1114"/>
      <c r="FQE247" s="1114"/>
      <c r="FQF247" s="1114"/>
      <c r="FQG247" s="1114"/>
      <c r="FQH247" s="1114"/>
      <c r="FQI247" s="1114"/>
      <c r="FQJ247" s="1114"/>
      <c r="FQK247" s="1114"/>
      <c r="FQL247" s="1114"/>
      <c r="FQM247" s="1114"/>
      <c r="FQN247" s="1114"/>
      <c r="FQO247" s="1114"/>
      <c r="FQP247" s="1114"/>
      <c r="FQQ247" s="1114"/>
      <c r="FQR247" s="1114"/>
      <c r="FQS247" s="1114"/>
      <c r="FQT247" s="1114"/>
      <c r="FQU247" s="1114"/>
      <c r="FQV247" s="1114"/>
      <c r="FQW247" s="1114"/>
      <c r="FQX247" s="1114"/>
      <c r="FQY247" s="1114"/>
      <c r="FQZ247" s="1114"/>
      <c r="FRA247" s="1114"/>
      <c r="FRB247" s="1114"/>
      <c r="FRC247" s="1114"/>
      <c r="FRD247" s="1114"/>
      <c r="FRE247" s="1114"/>
      <c r="FRF247" s="1114"/>
      <c r="FRG247" s="1114"/>
      <c r="FRH247" s="1114"/>
      <c r="FRI247" s="1114"/>
      <c r="FRJ247" s="1114"/>
      <c r="FRK247" s="1114"/>
      <c r="FRL247" s="1114"/>
      <c r="FRM247" s="1114"/>
      <c r="FRN247" s="1114"/>
      <c r="FRO247" s="1114"/>
      <c r="FRP247" s="1114"/>
      <c r="FRQ247" s="1114"/>
      <c r="FRR247" s="1114"/>
      <c r="FRS247" s="1114"/>
      <c r="FRT247" s="1114"/>
      <c r="FRU247" s="1114"/>
      <c r="FRV247" s="1114"/>
      <c r="FRW247" s="1114"/>
      <c r="FRX247" s="1114"/>
      <c r="FRY247" s="1114"/>
      <c r="FRZ247" s="1114"/>
      <c r="FSA247" s="1114"/>
      <c r="FSB247" s="1114"/>
      <c r="FSC247" s="1114"/>
      <c r="FSD247" s="1114"/>
      <c r="FSE247" s="1114"/>
      <c r="FSF247" s="1114"/>
      <c r="FSG247" s="1114"/>
      <c r="FSH247" s="1114"/>
      <c r="FSI247" s="1114"/>
      <c r="FSJ247" s="1114"/>
      <c r="FSK247" s="1114"/>
      <c r="FSL247" s="1114"/>
      <c r="FSM247" s="1114"/>
      <c r="FSN247" s="1114"/>
      <c r="FSO247" s="1114"/>
      <c r="FSP247" s="1114"/>
      <c r="FSQ247" s="1114"/>
      <c r="FSR247" s="1114"/>
      <c r="FSS247" s="1114"/>
      <c r="FST247" s="1114"/>
      <c r="FSU247" s="1114"/>
      <c r="FSV247" s="1114"/>
      <c r="FSW247" s="1114"/>
      <c r="FSX247" s="1114"/>
      <c r="FSY247" s="1114"/>
      <c r="FSZ247" s="1114"/>
      <c r="FTA247" s="1114"/>
      <c r="FTB247" s="1114"/>
      <c r="FTC247" s="1114"/>
      <c r="FTD247" s="1114"/>
      <c r="FTE247" s="1114"/>
      <c r="FTF247" s="1114"/>
      <c r="FTG247" s="1114"/>
      <c r="FTH247" s="1114"/>
      <c r="FTI247" s="1114"/>
      <c r="FTJ247" s="1114"/>
      <c r="FTK247" s="1114"/>
      <c r="FTL247" s="1114"/>
      <c r="FTM247" s="1114"/>
      <c r="FTN247" s="1114"/>
      <c r="FTO247" s="1114"/>
      <c r="FTP247" s="1114"/>
      <c r="FTQ247" s="1114"/>
      <c r="FTR247" s="1114"/>
      <c r="FTS247" s="1114"/>
      <c r="FTT247" s="1114"/>
      <c r="FTU247" s="1114"/>
      <c r="FTV247" s="1114"/>
      <c r="FTW247" s="1114"/>
      <c r="FTX247" s="1114"/>
      <c r="FTY247" s="1114"/>
      <c r="FTZ247" s="1114"/>
      <c r="FUA247" s="1114"/>
      <c r="FUB247" s="1114"/>
      <c r="FUC247" s="1114"/>
      <c r="FUD247" s="1114"/>
      <c r="FUE247" s="1114"/>
      <c r="FUF247" s="1114"/>
      <c r="FUG247" s="1114"/>
      <c r="FUH247" s="1114"/>
      <c r="FUI247" s="1114"/>
      <c r="FUJ247" s="1114"/>
      <c r="FUK247" s="1114"/>
      <c r="FUL247" s="1114"/>
      <c r="FUM247" s="1114"/>
      <c r="FUN247" s="1114"/>
      <c r="FUO247" s="1114"/>
      <c r="FUP247" s="1114"/>
      <c r="FUQ247" s="1114"/>
      <c r="FUR247" s="1114"/>
      <c r="FUS247" s="1114"/>
      <c r="FUT247" s="1114"/>
      <c r="FUU247" s="1114"/>
      <c r="FUV247" s="1114"/>
      <c r="FUW247" s="1114"/>
      <c r="FUX247" s="1114"/>
      <c r="FUY247" s="1114"/>
      <c r="FUZ247" s="1114"/>
      <c r="FVA247" s="1114"/>
      <c r="FVB247" s="1114"/>
      <c r="FVC247" s="1114"/>
      <c r="FVD247" s="1114"/>
      <c r="FVE247" s="1114"/>
      <c r="FVF247" s="1114"/>
      <c r="FVG247" s="1114"/>
      <c r="FVH247" s="1114"/>
      <c r="FVI247" s="1114"/>
      <c r="FVJ247" s="1114"/>
      <c r="FVK247" s="1114"/>
      <c r="FVL247" s="1114"/>
      <c r="FVM247" s="1114"/>
      <c r="FVN247" s="1114"/>
      <c r="FVO247" s="1114"/>
      <c r="FVP247" s="1114"/>
      <c r="FVQ247" s="1114"/>
      <c r="FVR247" s="1114"/>
      <c r="FVS247" s="1114"/>
      <c r="FVT247" s="1114"/>
      <c r="FVU247" s="1114"/>
      <c r="FVV247" s="1114"/>
      <c r="FVW247" s="1114"/>
      <c r="FVX247" s="1114"/>
      <c r="FVY247" s="1114"/>
      <c r="FVZ247" s="1114"/>
      <c r="FWA247" s="1114"/>
      <c r="FWB247" s="1114"/>
      <c r="FWC247" s="1114"/>
      <c r="FWD247" s="1114"/>
      <c r="FWE247" s="1114"/>
      <c r="FWF247" s="1114"/>
      <c r="FWG247" s="1114"/>
      <c r="FWH247" s="1114"/>
      <c r="FWI247" s="1114"/>
      <c r="FWJ247" s="1114"/>
      <c r="FWK247" s="1114"/>
      <c r="FWL247" s="1114"/>
      <c r="FWM247" s="1114"/>
      <c r="FWN247" s="1114"/>
      <c r="FWO247" s="1114"/>
      <c r="FWP247" s="1114"/>
      <c r="FWQ247" s="1114"/>
      <c r="FWR247" s="1114"/>
      <c r="FWS247" s="1114"/>
      <c r="FWT247" s="1114"/>
      <c r="FWU247" s="1114"/>
      <c r="FWV247" s="1114"/>
      <c r="FWW247" s="1114"/>
      <c r="FWX247" s="1114"/>
      <c r="FWY247" s="1114"/>
      <c r="FWZ247" s="1114"/>
      <c r="FXA247" s="1114"/>
      <c r="FXB247" s="1114"/>
      <c r="FXC247" s="1114"/>
      <c r="FXD247" s="1114"/>
      <c r="FXE247" s="1114"/>
      <c r="FXF247" s="1114"/>
      <c r="FXG247" s="1114"/>
      <c r="FXH247" s="1114"/>
      <c r="FXI247" s="1114"/>
      <c r="FXJ247" s="1114"/>
      <c r="FXK247" s="1114"/>
      <c r="FXL247" s="1114"/>
      <c r="FXM247" s="1114"/>
      <c r="FXN247" s="1114"/>
      <c r="FXO247" s="1114"/>
      <c r="FXP247" s="1114"/>
      <c r="FXQ247" s="1114"/>
      <c r="FXR247" s="1114"/>
      <c r="FXS247" s="1114"/>
      <c r="FXT247" s="1114"/>
      <c r="FXU247" s="1114"/>
      <c r="FXV247" s="1114"/>
      <c r="FXW247" s="1114"/>
      <c r="FXX247" s="1114"/>
      <c r="FXY247" s="1114"/>
      <c r="FXZ247" s="1114"/>
      <c r="FYA247" s="1114"/>
      <c r="FYB247" s="1114"/>
      <c r="FYC247" s="1114"/>
      <c r="FYD247" s="1114"/>
      <c r="FYE247" s="1114"/>
      <c r="FYF247" s="1114"/>
      <c r="FYG247" s="1114"/>
      <c r="FYH247" s="1114"/>
      <c r="FYI247" s="1114"/>
      <c r="FYJ247" s="1114"/>
      <c r="FYK247" s="1114"/>
      <c r="FYL247" s="1114"/>
      <c r="FYM247" s="1114"/>
      <c r="FYN247" s="1114"/>
      <c r="FYO247" s="1114"/>
      <c r="FYP247" s="1114"/>
      <c r="FYQ247" s="1114"/>
      <c r="FYR247" s="1114"/>
      <c r="FYS247" s="1114"/>
      <c r="FYT247" s="1114"/>
      <c r="FYU247" s="1114"/>
      <c r="FYV247" s="1114"/>
      <c r="FYW247" s="1114"/>
      <c r="FYX247" s="1114"/>
      <c r="FYY247" s="1114"/>
      <c r="FYZ247" s="1114"/>
      <c r="FZA247" s="1114"/>
      <c r="FZB247" s="1114"/>
      <c r="FZC247" s="1114"/>
      <c r="FZD247" s="1114"/>
      <c r="FZE247" s="1114"/>
      <c r="FZF247" s="1114"/>
      <c r="FZG247" s="1114"/>
      <c r="FZH247" s="1114"/>
      <c r="FZI247" s="1114"/>
      <c r="FZJ247" s="1114"/>
      <c r="FZK247" s="1114"/>
      <c r="FZL247" s="1114"/>
      <c r="FZM247" s="1114"/>
      <c r="FZN247" s="1114"/>
      <c r="FZO247" s="1114"/>
      <c r="FZP247" s="1114"/>
      <c r="FZQ247" s="1114"/>
      <c r="FZR247" s="1114"/>
      <c r="FZS247" s="1114"/>
      <c r="FZT247" s="1114"/>
      <c r="FZU247" s="1114"/>
      <c r="FZV247" s="1114"/>
      <c r="FZW247" s="1114"/>
      <c r="FZX247" s="1114"/>
      <c r="FZY247" s="1114"/>
      <c r="FZZ247" s="1114"/>
      <c r="GAA247" s="1114"/>
      <c r="GAB247" s="1114"/>
      <c r="GAC247" s="1114"/>
      <c r="GAD247" s="1114"/>
      <c r="GAE247" s="1114"/>
      <c r="GAF247" s="1114"/>
      <c r="GAG247" s="1114"/>
      <c r="GAH247" s="1114"/>
      <c r="GAI247" s="1114"/>
      <c r="GAJ247" s="1114"/>
      <c r="GAK247" s="1114"/>
      <c r="GAL247" s="1114"/>
      <c r="GAM247" s="1114"/>
      <c r="GAN247" s="1114"/>
      <c r="GAO247" s="1114"/>
      <c r="GAP247" s="1114"/>
      <c r="GAQ247" s="1114"/>
      <c r="GAR247" s="1114"/>
      <c r="GAS247" s="1114"/>
      <c r="GAT247" s="1114"/>
      <c r="GAU247" s="1114"/>
      <c r="GAV247" s="1114"/>
      <c r="GAW247" s="1114"/>
      <c r="GAX247" s="1114"/>
      <c r="GAY247" s="1114"/>
      <c r="GAZ247" s="1114"/>
      <c r="GBA247" s="1114"/>
      <c r="GBB247" s="1114"/>
      <c r="GBC247" s="1114"/>
      <c r="GBD247" s="1114"/>
      <c r="GBE247" s="1114"/>
      <c r="GBF247" s="1114"/>
      <c r="GBG247" s="1114"/>
      <c r="GBH247" s="1114"/>
      <c r="GBI247" s="1114"/>
      <c r="GBJ247" s="1114"/>
      <c r="GBK247" s="1114"/>
      <c r="GBL247" s="1114"/>
      <c r="GBM247" s="1114"/>
      <c r="GBN247" s="1114"/>
      <c r="GBO247" s="1114"/>
      <c r="GBP247" s="1114"/>
      <c r="GBQ247" s="1114"/>
      <c r="GBR247" s="1114"/>
      <c r="GBS247" s="1114"/>
      <c r="GBT247" s="1114"/>
      <c r="GBU247" s="1114"/>
      <c r="GBV247" s="1114"/>
      <c r="GBW247" s="1114"/>
      <c r="GBX247" s="1114"/>
      <c r="GBY247" s="1114"/>
      <c r="GBZ247" s="1114"/>
      <c r="GCA247" s="1114"/>
      <c r="GCB247" s="1114"/>
      <c r="GCC247" s="1114"/>
      <c r="GCD247" s="1114"/>
      <c r="GCE247" s="1114"/>
      <c r="GCF247" s="1114"/>
      <c r="GCG247" s="1114"/>
      <c r="GCH247" s="1114"/>
      <c r="GCI247" s="1114"/>
      <c r="GCJ247" s="1114"/>
      <c r="GCK247" s="1114"/>
      <c r="GCL247" s="1114"/>
      <c r="GCM247" s="1114"/>
      <c r="GCN247" s="1114"/>
      <c r="GCO247" s="1114"/>
      <c r="GCP247" s="1114"/>
      <c r="GCQ247" s="1114"/>
      <c r="GCR247" s="1114"/>
      <c r="GCS247" s="1114"/>
      <c r="GCT247" s="1114"/>
      <c r="GCU247" s="1114"/>
      <c r="GCV247" s="1114"/>
      <c r="GCW247" s="1114"/>
      <c r="GCX247" s="1114"/>
      <c r="GCY247" s="1114"/>
      <c r="GCZ247" s="1114"/>
      <c r="GDA247" s="1114"/>
      <c r="GDB247" s="1114"/>
      <c r="GDC247" s="1114"/>
      <c r="GDD247" s="1114"/>
      <c r="GDE247" s="1114"/>
      <c r="GDF247" s="1114"/>
      <c r="GDG247" s="1114"/>
      <c r="GDH247" s="1114"/>
      <c r="GDI247" s="1114"/>
      <c r="GDJ247" s="1114"/>
      <c r="GDK247" s="1114"/>
      <c r="GDL247" s="1114"/>
      <c r="GDM247" s="1114"/>
      <c r="GDN247" s="1114"/>
      <c r="GDO247" s="1114"/>
      <c r="GDP247" s="1114"/>
      <c r="GDQ247" s="1114"/>
      <c r="GDR247" s="1114"/>
      <c r="GDS247" s="1114"/>
      <c r="GDT247" s="1114"/>
      <c r="GDU247" s="1114"/>
      <c r="GDV247" s="1114"/>
      <c r="GDW247" s="1114"/>
      <c r="GDX247" s="1114"/>
      <c r="GDY247" s="1114"/>
      <c r="GDZ247" s="1114"/>
      <c r="GEA247" s="1114"/>
      <c r="GEB247" s="1114"/>
      <c r="GEC247" s="1114"/>
      <c r="GED247" s="1114"/>
      <c r="GEE247" s="1114"/>
      <c r="GEF247" s="1114"/>
      <c r="GEG247" s="1114"/>
      <c r="GEH247" s="1114"/>
      <c r="GEI247" s="1114"/>
      <c r="GEJ247" s="1114"/>
      <c r="GEK247" s="1114"/>
      <c r="GEL247" s="1114"/>
      <c r="GEM247" s="1114"/>
      <c r="GEN247" s="1114"/>
      <c r="GEO247" s="1114"/>
      <c r="GEP247" s="1114"/>
      <c r="GEQ247" s="1114"/>
      <c r="GER247" s="1114"/>
      <c r="GES247" s="1114"/>
      <c r="GET247" s="1114"/>
      <c r="GEU247" s="1114"/>
      <c r="GEV247" s="1114"/>
      <c r="GEW247" s="1114"/>
      <c r="GEX247" s="1114"/>
      <c r="GEY247" s="1114"/>
      <c r="GEZ247" s="1114"/>
      <c r="GFA247" s="1114"/>
      <c r="GFB247" s="1114"/>
      <c r="GFC247" s="1114"/>
      <c r="GFD247" s="1114"/>
      <c r="GFE247" s="1114"/>
      <c r="GFF247" s="1114"/>
      <c r="GFG247" s="1114"/>
      <c r="GFH247" s="1114"/>
      <c r="GFI247" s="1114"/>
      <c r="GFJ247" s="1114"/>
      <c r="GFK247" s="1114"/>
      <c r="GFL247" s="1114"/>
      <c r="GFM247" s="1114"/>
      <c r="GFN247" s="1114"/>
      <c r="GFO247" s="1114"/>
      <c r="GFP247" s="1114"/>
      <c r="GFQ247" s="1114"/>
      <c r="GFR247" s="1114"/>
      <c r="GFS247" s="1114"/>
      <c r="GFT247" s="1114"/>
      <c r="GFU247" s="1114"/>
      <c r="GFV247" s="1114"/>
      <c r="GFW247" s="1114"/>
      <c r="GFX247" s="1114"/>
      <c r="GFY247" s="1114"/>
      <c r="GFZ247" s="1114"/>
      <c r="GGA247" s="1114"/>
      <c r="GGB247" s="1114"/>
      <c r="GGC247" s="1114"/>
      <c r="GGD247" s="1114"/>
      <c r="GGE247" s="1114"/>
      <c r="GGF247" s="1114"/>
      <c r="GGG247" s="1114"/>
      <c r="GGH247" s="1114"/>
      <c r="GGI247" s="1114"/>
      <c r="GGJ247" s="1114"/>
      <c r="GGK247" s="1114"/>
      <c r="GGL247" s="1114"/>
      <c r="GGM247" s="1114"/>
      <c r="GGN247" s="1114"/>
      <c r="GGO247" s="1114"/>
      <c r="GGP247" s="1114"/>
      <c r="GGQ247" s="1114"/>
      <c r="GGR247" s="1114"/>
      <c r="GGS247" s="1114"/>
      <c r="GGT247" s="1114"/>
      <c r="GGU247" s="1114"/>
      <c r="GGV247" s="1114"/>
      <c r="GGW247" s="1114"/>
      <c r="GGX247" s="1114"/>
      <c r="GGY247" s="1114"/>
      <c r="GGZ247" s="1114"/>
      <c r="GHA247" s="1114"/>
      <c r="GHB247" s="1114"/>
      <c r="GHC247" s="1114"/>
      <c r="GHD247" s="1114"/>
      <c r="GHE247" s="1114"/>
      <c r="GHF247" s="1114"/>
      <c r="GHG247" s="1114"/>
      <c r="GHH247" s="1114"/>
      <c r="GHI247" s="1114"/>
      <c r="GHJ247" s="1114"/>
      <c r="GHK247" s="1114"/>
      <c r="GHL247" s="1114"/>
      <c r="GHM247" s="1114"/>
      <c r="GHN247" s="1114"/>
      <c r="GHO247" s="1114"/>
      <c r="GHP247" s="1114"/>
      <c r="GHQ247" s="1114"/>
      <c r="GHR247" s="1114"/>
      <c r="GHS247" s="1114"/>
      <c r="GHT247" s="1114"/>
      <c r="GHU247" s="1114"/>
      <c r="GHV247" s="1114"/>
      <c r="GHW247" s="1114"/>
      <c r="GHX247" s="1114"/>
      <c r="GHY247" s="1114"/>
      <c r="GHZ247" s="1114"/>
      <c r="GIA247" s="1114"/>
      <c r="GIB247" s="1114"/>
      <c r="GIC247" s="1114"/>
      <c r="GID247" s="1114"/>
      <c r="GIE247" s="1114"/>
      <c r="GIF247" s="1114"/>
      <c r="GIG247" s="1114"/>
      <c r="GIH247" s="1114"/>
      <c r="GII247" s="1114"/>
      <c r="GIJ247" s="1114"/>
      <c r="GIK247" s="1114"/>
      <c r="GIL247" s="1114"/>
      <c r="GIM247" s="1114"/>
      <c r="GIN247" s="1114"/>
      <c r="GIO247" s="1114"/>
      <c r="GIP247" s="1114"/>
      <c r="GIQ247" s="1114"/>
      <c r="GIR247" s="1114"/>
      <c r="GIS247" s="1114"/>
      <c r="GIT247" s="1114"/>
      <c r="GIU247" s="1114"/>
      <c r="GIV247" s="1114"/>
      <c r="GIW247" s="1114"/>
      <c r="GIX247" s="1114"/>
      <c r="GIY247" s="1114"/>
      <c r="GIZ247" s="1114"/>
      <c r="GJA247" s="1114"/>
      <c r="GJB247" s="1114"/>
      <c r="GJC247" s="1114"/>
      <c r="GJD247" s="1114"/>
      <c r="GJE247" s="1114"/>
      <c r="GJF247" s="1114"/>
      <c r="GJG247" s="1114"/>
      <c r="GJH247" s="1114"/>
      <c r="GJI247" s="1114"/>
      <c r="GJJ247" s="1114"/>
      <c r="GJK247" s="1114"/>
      <c r="GJL247" s="1114"/>
      <c r="GJM247" s="1114"/>
      <c r="GJN247" s="1114"/>
      <c r="GJO247" s="1114"/>
      <c r="GJP247" s="1114"/>
      <c r="GJQ247" s="1114"/>
      <c r="GJR247" s="1114"/>
      <c r="GJS247" s="1114"/>
      <c r="GJT247" s="1114"/>
      <c r="GJU247" s="1114"/>
      <c r="GJV247" s="1114"/>
      <c r="GJW247" s="1114"/>
      <c r="GJX247" s="1114"/>
      <c r="GJY247" s="1114"/>
      <c r="GJZ247" s="1114"/>
      <c r="GKA247" s="1114"/>
      <c r="GKB247" s="1114"/>
      <c r="GKC247" s="1114"/>
      <c r="GKD247" s="1114"/>
      <c r="GKE247" s="1114"/>
      <c r="GKF247" s="1114"/>
      <c r="GKG247" s="1114"/>
      <c r="GKH247" s="1114"/>
      <c r="GKI247" s="1114"/>
      <c r="GKJ247" s="1114"/>
      <c r="GKK247" s="1114"/>
      <c r="GKL247" s="1114"/>
      <c r="GKM247" s="1114"/>
      <c r="GKN247" s="1114"/>
      <c r="GKO247" s="1114"/>
      <c r="GKP247" s="1114"/>
      <c r="GKQ247" s="1114"/>
      <c r="GKR247" s="1114"/>
      <c r="GKS247" s="1114"/>
      <c r="GKT247" s="1114"/>
      <c r="GKU247" s="1114"/>
      <c r="GKV247" s="1114"/>
      <c r="GKW247" s="1114"/>
      <c r="GKX247" s="1114"/>
      <c r="GKY247" s="1114"/>
      <c r="GKZ247" s="1114"/>
      <c r="GLA247" s="1114"/>
      <c r="GLB247" s="1114"/>
      <c r="GLC247" s="1114"/>
      <c r="GLD247" s="1114"/>
      <c r="GLE247" s="1114"/>
      <c r="GLF247" s="1114"/>
      <c r="GLG247" s="1114"/>
      <c r="GLH247" s="1114"/>
      <c r="GLI247" s="1114"/>
      <c r="GLJ247" s="1114"/>
      <c r="GLK247" s="1114"/>
      <c r="GLL247" s="1114"/>
      <c r="GLM247" s="1114"/>
      <c r="GLN247" s="1114"/>
      <c r="GLO247" s="1114"/>
      <c r="GLP247" s="1114"/>
      <c r="GLQ247" s="1114"/>
      <c r="GLR247" s="1114"/>
      <c r="GLS247" s="1114"/>
      <c r="GLT247" s="1114"/>
      <c r="GLU247" s="1114"/>
      <c r="GLV247" s="1114"/>
      <c r="GLW247" s="1114"/>
      <c r="GLX247" s="1114"/>
      <c r="GLY247" s="1114"/>
      <c r="GLZ247" s="1114"/>
      <c r="GMA247" s="1114"/>
      <c r="GMB247" s="1114"/>
      <c r="GMC247" s="1114"/>
      <c r="GMD247" s="1114"/>
      <c r="GME247" s="1114"/>
      <c r="GMF247" s="1114"/>
      <c r="GMG247" s="1114"/>
      <c r="GMH247" s="1114"/>
      <c r="GMI247" s="1114"/>
      <c r="GMJ247" s="1114"/>
      <c r="GMK247" s="1114"/>
      <c r="GML247" s="1114"/>
      <c r="GMM247" s="1114"/>
      <c r="GMN247" s="1114"/>
      <c r="GMO247" s="1114"/>
      <c r="GMP247" s="1114"/>
      <c r="GMQ247" s="1114"/>
      <c r="GMR247" s="1114"/>
      <c r="GMS247" s="1114"/>
      <c r="GMT247" s="1114"/>
      <c r="GMU247" s="1114"/>
      <c r="GMV247" s="1114"/>
      <c r="GMW247" s="1114"/>
      <c r="GMX247" s="1114"/>
      <c r="GMY247" s="1114"/>
      <c r="GMZ247" s="1114"/>
      <c r="GNA247" s="1114"/>
      <c r="GNB247" s="1114"/>
      <c r="GNC247" s="1114"/>
      <c r="GND247" s="1114"/>
      <c r="GNE247" s="1114"/>
      <c r="GNF247" s="1114"/>
      <c r="GNG247" s="1114"/>
      <c r="GNH247" s="1114"/>
      <c r="GNI247" s="1114"/>
      <c r="GNJ247" s="1114"/>
      <c r="GNK247" s="1114"/>
      <c r="GNL247" s="1114"/>
      <c r="GNM247" s="1114"/>
      <c r="GNN247" s="1114"/>
      <c r="GNO247" s="1114"/>
      <c r="GNP247" s="1114"/>
      <c r="GNQ247" s="1114"/>
      <c r="GNR247" s="1114"/>
      <c r="GNS247" s="1114"/>
      <c r="GNT247" s="1114"/>
      <c r="GNU247" s="1114"/>
      <c r="GNV247" s="1114"/>
      <c r="GNW247" s="1114"/>
      <c r="GNX247" s="1114"/>
      <c r="GNY247" s="1114"/>
      <c r="GNZ247" s="1114"/>
      <c r="GOA247" s="1114"/>
      <c r="GOB247" s="1114"/>
      <c r="GOC247" s="1114"/>
      <c r="GOD247" s="1114"/>
      <c r="GOE247" s="1114"/>
      <c r="GOF247" s="1114"/>
      <c r="GOG247" s="1114"/>
      <c r="GOH247" s="1114"/>
      <c r="GOI247" s="1114"/>
      <c r="GOJ247" s="1114"/>
      <c r="GOK247" s="1114"/>
      <c r="GOL247" s="1114"/>
      <c r="GOM247" s="1114"/>
      <c r="GON247" s="1114"/>
      <c r="GOO247" s="1114"/>
      <c r="GOP247" s="1114"/>
      <c r="GOQ247" s="1114"/>
      <c r="GOR247" s="1114"/>
      <c r="GOS247" s="1114"/>
      <c r="GOT247" s="1114"/>
      <c r="GOU247" s="1114"/>
      <c r="GOV247" s="1114"/>
      <c r="GOW247" s="1114"/>
      <c r="GOX247" s="1114"/>
      <c r="GOY247" s="1114"/>
      <c r="GOZ247" s="1114"/>
      <c r="GPA247" s="1114"/>
      <c r="GPB247" s="1114"/>
      <c r="GPC247" s="1114"/>
      <c r="GPD247" s="1114"/>
      <c r="GPE247" s="1114"/>
      <c r="GPF247" s="1114"/>
      <c r="GPG247" s="1114"/>
      <c r="GPH247" s="1114"/>
      <c r="GPI247" s="1114"/>
      <c r="GPJ247" s="1114"/>
      <c r="GPK247" s="1114"/>
      <c r="GPL247" s="1114"/>
      <c r="GPM247" s="1114"/>
      <c r="GPN247" s="1114"/>
      <c r="GPO247" s="1114"/>
      <c r="GPP247" s="1114"/>
      <c r="GPQ247" s="1114"/>
      <c r="GPR247" s="1114"/>
      <c r="GPS247" s="1114"/>
      <c r="GPT247" s="1114"/>
      <c r="GPU247" s="1114"/>
      <c r="GPV247" s="1114"/>
      <c r="GPW247" s="1114"/>
      <c r="GPX247" s="1114"/>
      <c r="GPY247" s="1114"/>
      <c r="GPZ247" s="1114"/>
      <c r="GQA247" s="1114"/>
      <c r="GQB247" s="1114"/>
      <c r="GQC247" s="1114"/>
      <c r="GQD247" s="1114"/>
      <c r="GQE247" s="1114"/>
      <c r="GQF247" s="1114"/>
      <c r="GQG247" s="1114"/>
      <c r="GQH247" s="1114"/>
      <c r="GQI247" s="1114"/>
      <c r="GQJ247" s="1114"/>
      <c r="GQK247" s="1114"/>
      <c r="GQL247" s="1114"/>
      <c r="GQM247" s="1114"/>
      <c r="GQN247" s="1114"/>
      <c r="GQO247" s="1114"/>
      <c r="GQP247" s="1114"/>
      <c r="GQQ247" s="1114"/>
      <c r="GQR247" s="1114"/>
      <c r="GQS247" s="1114"/>
      <c r="GQT247" s="1114"/>
      <c r="GQU247" s="1114"/>
      <c r="GQV247" s="1114"/>
      <c r="GQW247" s="1114"/>
      <c r="GQX247" s="1114"/>
      <c r="GQY247" s="1114"/>
      <c r="GQZ247" s="1114"/>
      <c r="GRA247" s="1114"/>
      <c r="GRB247" s="1114"/>
      <c r="GRC247" s="1114"/>
      <c r="GRD247" s="1114"/>
      <c r="GRE247" s="1114"/>
      <c r="GRF247" s="1114"/>
      <c r="GRG247" s="1114"/>
      <c r="GRH247" s="1114"/>
      <c r="GRI247" s="1114"/>
      <c r="GRJ247" s="1114"/>
      <c r="GRK247" s="1114"/>
      <c r="GRL247" s="1114"/>
      <c r="GRM247" s="1114"/>
      <c r="GRN247" s="1114"/>
      <c r="GRO247" s="1114"/>
      <c r="GRP247" s="1114"/>
      <c r="GRQ247" s="1114"/>
      <c r="GRR247" s="1114"/>
      <c r="GRS247" s="1114"/>
      <c r="GRT247" s="1114"/>
      <c r="GRU247" s="1114"/>
      <c r="GRV247" s="1114"/>
      <c r="GRW247" s="1114"/>
      <c r="GRX247" s="1114"/>
      <c r="GRY247" s="1114"/>
      <c r="GRZ247" s="1114"/>
      <c r="GSA247" s="1114"/>
      <c r="GSB247" s="1114"/>
      <c r="GSC247" s="1114"/>
      <c r="GSD247" s="1114"/>
      <c r="GSE247" s="1114"/>
      <c r="GSF247" s="1114"/>
      <c r="GSG247" s="1114"/>
      <c r="GSH247" s="1114"/>
      <c r="GSI247" s="1114"/>
      <c r="GSJ247" s="1114"/>
      <c r="GSK247" s="1114"/>
      <c r="GSL247" s="1114"/>
      <c r="GSM247" s="1114"/>
      <c r="GSN247" s="1114"/>
      <c r="GSO247" s="1114"/>
      <c r="GSP247" s="1114"/>
      <c r="GSQ247" s="1114"/>
      <c r="GSR247" s="1114"/>
      <c r="GSS247" s="1114"/>
      <c r="GST247" s="1114"/>
      <c r="GSU247" s="1114"/>
      <c r="GSV247" s="1114"/>
      <c r="GSW247" s="1114"/>
      <c r="GSX247" s="1114"/>
      <c r="GSY247" s="1114"/>
      <c r="GSZ247" s="1114"/>
      <c r="GTA247" s="1114"/>
      <c r="GTB247" s="1114"/>
      <c r="GTC247" s="1114"/>
      <c r="GTD247" s="1114"/>
      <c r="GTE247" s="1114"/>
      <c r="GTF247" s="1114"/>
      <c r="GTG247" s="1114"/>
      <c r="GTH247" s="1114"/>
      <c r="GTI247" s="1114"/>
      <c r="GTJ247" s="1114"/>
      <c r="GTK247" s="1114"/>
      <c r="GTL247" s="1114"/>
      <c r="GTM247" s="1114"/>
      <c r="GTN247" s="1114"/>
      <c r="GTO247" s="1114"/>
      <c r="GTP247" s="1114"/>
      <c r="GTQ247" s="1114"/>
      <c r="GTR247" s="1114"/>
      <c r="GTS247" s="1114"/>
      <c r="GTT247" s="1114"/>
      <c r="GTU247" s="1114"/>
      <c r="GTV247" s="1114"/>
      <c r="GTW247" s="1114"/>
      <c r="GTX247" s="1114"/>
      <c r="GTY247" s="1114"/>
      <c r="GTZ247" s="1114"/>
      <c r="GUA247" s="1114"/>
      <c r="GUB247" s="1114"/>
      <c r="GUC247" s="1114"/>
      <c r="GUD247" s="1114"/>
      <c r="GUE247" s="1114"/>
      <c r="GUF247" s="1114"/>
      <c r="GUG247" s="1114"/>
      <c r="GUH247" s="1114"/>
      <c r="GUI247" s="1114"/>
      <c r="GUJ247" s="1114"/>
      <c r="GUK247" s="1114"/>
      <c r="GUL247" s="1114"/>
      <c r="GUM247" s="1114"/>
      <c r="GUN247" s="1114"/>
      <c r="GUO247" s="1114"/>
      <c r="GUP247" s="1114"/>
      <c r="GUQ247" s="1114"/>
      <c r="GUR247" s="1114"/>
      <c r="GUS247" s="1114"/>
      <c r="GUT247" s="1114"/>
      <c r="GUU247" s="1114"/>
      <c r="GUV247" s="1114"/>
      <c r="GUW247" s="1114"/>
      <c r="GUX247" s="1114"/>
      <c r="GUY247" s="1114"/>
      <c r="GUZ247" s="1114"/>
      <c r="GVA247" s="1114"/>
      <c r="GVB247" s="1114"/>
      <c r="GVC247" s="1114"/>
      <c r="GVD247" s="1114"/>
      <c r="GVE247" s="1114"/>
      <c r="GVF247" s="1114"/>
      <c r="GVG247" s="1114"/>
      <c r="GVH247" s="1114"/>
      <c r="GVI247" s="1114"/>
      <c r="GVJ247" s="1114"/>
      <c r="GVK247" s="1114"/>
      <c r="GVL247" s="1114"/>
      <c r="GVM247" s="1114"/>
      <c r="GVN247" s="1114"/>
      <c r="GVO247" s="1114"/>
      <c r="GVP247" s="1114"/>
      <c r="GVQ247" s="1114"/>
      <c r="GVR247" s="1114"/>
      <c r="GVS247" s="1114"/>
      <c r="GVT247" s="1114"/>
      <c r="GVU247" s="1114"/>
      <c r="GVV247" s="1114"/>
      <c r="GVW247" s="1114"/>
      <c r="GVX247" s="1114"/>
      <c r="GVY247" s="1114"/>
      <c r="GVZ247" s="1114"/>
      <c r="GWA247" s="1114"/>
      <c r="GWB247" s="1114"/>
      <c r="GWC247" s="1114"/>
      <c r="GWD247" s="1114"/>
      <c r="GWE247" s="1114"/>
      <c r="GWF247" s="1114"/>
      <c r="GWG247" s="1114"/>
      <c r="GWH247" s="1114"/>
      <c r="GWI247" s="1114"/>
      <c r="GWJ247" s="1114"/>
      <c r="GWK247" s="1114"/>
      <c r="GWL247" s="1114"/>
      <c r="GWM247" s="1114"/>
      <c r="GWN247" s="1114"/>
      <c r="GWO247" s="1114"/>
      <c r="GWP247" s="1114"/>
      <c r="GWQ247" s="1114"/>
      <c r="GWR247" s="1114"/>
      <c r="GWS247" s="1114"/>
      <c r="GWT247" s="1114"/>
      <c r="GWU247" s="1114"/>
      <c r="GWV247" s="1114"/>
      <c r="GWW247" s="1114"/>
      <c r="GWX247" s="1114"/>
      <c r="GWY247" s="1114"/>
      <c r="GWZ247" s="1114"/>
      <c r="GXA247" s="1114"/>
      <c r="GXB247" s="1114"/>
      <c r="GXC247" s="1114"/>
      <c r="GXD247" s="1114"/>
      <c r="GXE247" s="1114"/>
      <c r="GXF247" s="1114"/>
      <c r="GXG247" s="1114"/>
      <c r="GXH247" s="1114"/>
      <c r="GXI247" s="1114"/>
      <c r="GXJ247" s="1114"/>
      <c r="GXK247" s="1114"/>
      <c r="GXL247" s="1114"/>
      <c r="GXM247" s="1114"/>
      <c r="GXN247" s="1114"/>
      <c r="GXO247" s="1114"/>
      <c r="GXP247" s="1114"/>
      <c r="GXQ247" s="1114"/>
      <c r="GXR247" s="1114"/>
      <c r="GXS247" s="1114"/>
      <c r="GXT247" s="1114"/>
      <c r="GXU247" s="1114"/>
      <c r="GXV247" s="1114"/>
      <c r="GXW247" s="1114"/>
      <c r="GXX247" s="1114"/>
      <c r="GXY247" s="1114"/>
      <c r="GXZ247" s="1114"/>
      <c r="GYA247" s="1114"/>
      <c r="GYB247" s="1114"/>
      <c r="GYC247" s="1114"/>
      <c r="GYD247" s="1114"/>
      <c r="GYE247" s="1114"/>
      <c r="GYF247" s="1114"/>
      <c r="GYG247" s="1114"/>
      <c r="GYH247" s="1114"/>
      <c r="GYI247" s="1114"/>
      <c r="GYJ247" s="1114"/>
      <c r="GYK247" s="1114"/>
      <c r="GYL247" s="1114"/>
      <c r="GYM247" s="1114"/>
      <c r="GYN247" s="1114"/>
      <c r="GYO247" s="1114"/>
      <c r="GYP247" s="1114"/>
      <c r="GYQ247" s="1114"/>
      <c r="GYR247" s="1114"/>
      <c r="GYS247" s="1114"/>
      <c r="GYT247" s="1114"/>
      <c r="GYU247" s="1114"/>
      <c r="GYV247" s="1114"/>
      <c r="GYW247" s="1114"/>
      <c r="GYX247" s="1114"/>
      <c r="GYY247" s="1114"/>
      <c r="GYZ247" s="1114"/>
      <c r="GZA247" s="1114"/>
      <c r="GZB247" s="1114"/>
      <c r="GZC247" s="1114"/>
      <c r="GZD247" s="1114"/>
      <c r="GZE247" s="1114"/>
      <c r="GZF247" s="1114"/>
      <c r="GZG247" s="1114"/>
      <c r="GZH247" s="1114"/>
      <c r="GZI247" s="1114"/>
      <c r="GZJ247" s="1114"/>
      <c r="GZK247" s="1114"/>
      <c r="GZL247" s="1114"/>
      <c r="GZM247" s="1114"/>
      <c r="GZN247" s="1114"/>
      <c r="GZO247" s="1114"/>
      <c r="GZP247" s="1114"/>
      <c r="GZQ247" s="1114"/>
      <c r="GZR247" s="1114"/>
      <c r="GZS247" s="1114"/>
      <c r="GZT247" s="1114"/>
      <c r="GZU247" s="1114"/>
      <c r="GZV247" s="1114"/>
      <c r="GZW247" s="1114"/>
      <c r="GZX247" s="1114"/>
      <c r="GZY247" s="1114"/>
      <c r="GZZ247" s="1114"/>
      <c r="HAA247" s="1114"/>
      <c r="HAB247" s="1114"/>
      <c r="HAC247" s="1114"/>
      <c r="HAD247" s="1114"/>
      <c r="HAE247" s="1114"/>
      <c r="HAF247" s="1114"/>
      <c r="HAG247" s="1114"/>
      <c r="HAH247" s="1114"/>
      <c r="HAI247" s="1114"/>
      <c r="HAJ247" s="1114"/>
      <c r="HAK247" s="1114"/>
      <c r="HAL247" s="1114"/>
      <c r="HAM247" s="1114"/>
      <c r="HAN247" s="1114"/>
      <c r="HAO247" s="1114"/>
      <c r="HAP247" s="1114"/>
      <c r="HAQ247" s="1114"/>
      <c r="HAR247" s="1114"/>
      <c r="HAS247" s="1114"/>
      <c r="HAT247" s="1114"/>
      <c r="HAU247" s="1114"/>
      <c r="HAV247" s="1114"/>
      <c r="HAW247" s="1114"/>
      <c r="HAX247" s="1114"/>
      <c r="HAY247" s="1114"/>
      <c r="HAZ247" s="1114"/>
      <c r="HBA247" s="1114"/>
      <c r="HBB247" s="1114"/>
      <c r="HBC247" s="1114"/>
      <c r="HBD247" s="1114"/>
      <c r="HBE247" s="1114"/>
      <c r="HBF247" s="1114"/>
      <c r="HBG247" s="1114"/>
      <c r="HBH247" s="1114"/>
      <c r="HBI247" s="1114"/>
      <c r="HBJ247" s="1114"/>
      <c r="HBK247" s="1114"/>
      <c r="HBL247" s="1114"/>
      <c r="HBM247" s="1114"/>
      <c r="HBN247" s="1114"/>
      <c r="HBO247" s="1114"/>
      <c r="HBP247" s="1114"/>
      <c r="HBQ247" s="1114"/>
      <c r="HBR247" s="1114"/>
      <c r="HBS247" s="1114"/>
      <c r="HBT247" s="1114"/>
      <c r="HBU247" s="1114"/>
      <c r="HBV247" s="1114"/>
      <c r="HBW247" s="1114"/>
      <c r="HBX247" s="1114"/>
      <c r="HBY247" s="1114"/>
      <c r="HBZ247" s="1114"/>
      <c r="HCA247" s="1114"/>
      <c r="HCB247" s="1114"/>
      <c r="HCC247" s="1114"/>
      <c r="HCD247" s="1114"/>
      <c r="HCE247" s="1114"/>
      <c r="HCF247" s="1114"/>
      <c r="HCG247" s="1114"/>
      <c r="HCH247" s="1114"/>
      <c r="HCI247" s="1114"/>
      <c r="HCJ247" s="1114"/>
      <c r="HCK247" s="1114"/>
      <c r="HCL247" s="1114"/>
      <c r="HCM247" s="1114"/>
      <c r="HCN247" s="1114"/>
      <c r="HCO247" s="1114"/>
      <c r="HCP247" s="1114"/>
      <c r="HCQ247" s="1114"/>
      <c r="HCR247" s="1114"/>
      <c r="HCS247" s="1114"/>
      <c r="HCT247" s="1114"/>
      <c r="HCU247" s="1114"/>
      <c r="HCV247" s="1114"/>
      <c r="HCW247" s="1114"/>
      <c r="HCX247" s="1114"/>
      <c r="HCY247" s="1114"/>
      <c r="HCZ247" s="1114"/>
      <c r="HDA247" s="1114"/>
      <c r="HDB247" s="1114"/>
      <c r="HDC247" s="1114"/>
      <c r="HDD247" s="1114"/>
      <c r="HDE247" s="1114"/>
      <c r="HDF247" s="1114"/>
      <c r="HDG247" s="1114"/>
      <c r="HDH247" s="1114"/>
      <c r="HDI247" s="1114"/>
      <c r="HDJ247" s="1114"/>
      <c r="HDK247" s="1114"/>
      <c r="HDL247" s="1114"/>
      <c r="HDM247" s="1114"/>
      <c r="HDN247" s="1114"/>
      <c r="HDO247" s="1114"/>
      <c r="HDP247" s="1114"/>
      <c r="HDQ247" s="1114"/>
      <c r="HDR247" s="1114"/>
      <c r="HDS247" s="1114"/>
      <c r="HDT247" s="1114"/>
      <c r="HDU247" s="1114"/>
      <c r="HDV247" s="1114"/>
      <c r="HDW247" s="1114"/>
      <c r="HDX247" s="1114"/>
      <c r="HDY247" s="1114"/>
      <c r="HDZ247" s="1114"/>
      <c r="HEA247" s="1114"/>
      <c r="HEB247" s="1114"/>
      <c r="HEC247" s="1114"/>
      <c r="HED247" s="1114"/>
      <c r="HEE247" s="1114"/>
      <c r="HEF247" s="1114"/>
      <c r="HEG247" s="1114"/>
      <c r="HEH247" s="1114"/>
      <c r="HEI247" s="1114"/>
      <c r="HEJ247" s="1114"/>
      <c r="HEK247" s="1114"/>
      <c r="HEL247" s="1114"/>
      <c r="HEM247" s="1114"/>
      <c r="HEN247" s="1114"/>
      <c r="HEO247" s="1114"/>
      <c r="HEP247" s="1114"/>
      <c r="HEQ247" s="1114"/>
      <c r="HER247" s="1114"/>
      <c r="HES247" s="1114"/>
      <c r="HET247" s="1114"/>
      <c r="HEU247" s="1114"/>
      <c r="HEV247" s="1114"/>
      <c r="HEW247" s="1114"/>
      <c r="HEX247" s="1114"/>
      <c r="HEY247" s="1114"/>
      <c r="HEZ247" s="1114"/>
      <c r="HFA247" s="1114"/>
      <c r="HFB247" s="1114"/>
      <c r="HFC247" s="1114"/>
      <c r="HFD247" s="1114"/>
      <c r="HFE247" s="1114"/>
      <c r="HFF247" s="1114"/>
      <c r="HFG247" s="1114"/>
      <c r="HFH247" s="1114"/>
      <c r="HFI247" s="1114"/>
      <c r="HFJ247" s="1114"/>
      <c r="HFK247" s="1114"/>
      <c r="HFL247" s="1114"/>
      <c r="HFM247" s="1114"/>
      <c r="HFN247" s="1114"/>
      <c r="HFO247" s="1114"/>
      <c r="HFP247" s="1114"/>
      <c r="HFQ247" s="1114"/>
      <c r="HFR247" s="1114"/>
      <c r="HFS247" s="1114"/>
      <c r="HFT247" s="1114"/>
      <c r="HFU247" s="1114"/>
      <c r="HFV247" s="1114"/>
      <c r="HFW247" s="1114"/>
      <c r="HFX247" s="1114"/>
      <c r="HFY247" s="1114"/>
      <c r="HFZ247" s="1114"/>
      <c r="HGA247" s="1114"/>
      <c r="HGB247" s="1114"/>
      <c r="HGC247" s="1114"/>
      <c r="HGD247" s="1114"/>
      <c r="HGE247" s="1114"/>
      <c r="HGF247" s="1114"/>
      <c r="HGG247" s="1114"/>
      <c r="HGH247" s="1114"/>
      <c r="HGI247" s="1114"/>
      <c r="HGJ247" s="1114"/>
      <c r="HGK247" s="1114"/>
      <c r="HGL247" s="1114"/>
      <c r="HGM247" s="1114"/>
      <c r="HGN247" s="1114"/>
      <c r="HGO247" s="1114"/>
      <c r="HGP247" s="1114"/>
      <c r="HGQ247" s="1114"/>
      <c r="HGR247" s="1114"/>
      <c r="HGS247" s="1114"/>
      <c r="HGT247" s="1114"/>
      <c r="HGU247" s="1114"/>
      <c r="HGV247" s="1114"/>
      <c r="HGW247" s="1114"/>
      <c r="HGX247" s="1114"/>
      <c r="HGY247" s="1114"/>
      <c r="HGZ247" s="1114"/>
      <c r="HHA247" s="1114"/>
      <c r="HHB247" s="1114"/>
      <c r="HHC247" s="1114"/>
      <c r="HHD247" s="1114"/>
      <c r="HHE247" s="1114"/>
      <c r="HHF247" s="1114"/>
      <c r="HHG247" s="1114"/>
      <c r="HHH247" s="1114"/>
      <c r="HHI247" s="1114"/>
      <c r="HHJ247" s="1114"/>
      <c r="HHK247" s="1114"/>
      <c r="HHL247" s="1114"/>
      <c r="HHM247" s="1114"/>
      <c r="HHN247" s="1114"/>
      <c r="HHO247" s="1114"/>
      <c r="HHP247" s="1114"/>
      <c r="HHQ247" s="1114"/>
      <c r="HHR247" s="1114"/>
      <c r="HHS247" s="1114"/>
      <c r="HHT247" s="1114"/>
      <c r="HHU247" s="1114"/>
      <c r="HHV247" s="1114"/>
      <c r="HHW247" s="1114"/>
      <c r="HHX247" s="1114"/>
      <c r="HHY247" s="1114"/>
      <c r="HHZ247" s="1114"/>
      <c r="HIA247" s="1114"/>
      <c r="HIB247" s="1114"/>
      <c r="HIC247" s="1114"/>
      <c r="HID247" s="1114"/>
      <c r="HIE247" s="1114"/>
      <c r="HIF247" s="1114"/>
      <c r="HIG247" s="1114"/>
      <c r="HIH247" s="1114"/>
      <c r="HII247" s="1114"/>
      <c r="HIJ247" s="1114"/>
      <c r="HIK247" s="1114"/>
      <c r="HIL247" s="1114"/>
      <c r="HIM247" s="1114"/>
      <c r="HIN247" s="1114"/>
      <c r="HIO247" s="1114"/>
      <c r="HIP247" s="1114"/>
      <c r="HIQ247" s="1114"/>
      <c r="HIR247" s="1114"/>
      <c r="HIS247" s="1114"/>
      <c r="HIT247" s="1114"/>
      <c r="HIU247" s="1114"/>
      <c r="HIV247" s="1114"/>
      <c r="HIW247" s="1114"/>
      <c r="HIX247" s="1114"/>
      <c r="HIY247" s="1114"/>
      <c r="HIZ247" s="1114"/>
      <c r="HJA247" s="1114"/>
      <c r="HJB247" s="1114"/>
      <c r="HJC247" s="1114"/>
      <c r="HJD247" s="1114"/>
      <c r="HJE247" s="1114"/>
      <c r="HJF247" s="1114"/>
      <c r="HJG247" s="1114"/>
      <c r="HJH247" s="1114"/>
      <c r="HJI247" s="1114"/>
      <c r="HJJ247" s="1114"/>
      <c r="HJK247" s="1114"/>
      <c r="HJL247" s="1114"/>
      <c r="HJM247" s="1114"/>
      <c r="HJN247" s="1114"/>
      <c r="HJO247" s="1114"/>
      <c r="HJP247" s="1114"/>
      <c r="HJQ247" s="1114"/>
      <c r="HJR247" s="1114"/>
      <c r="HJS247" s="1114"/>
      <c r="HJT247" s="1114"/>
      <c r="HJU247" s="1114"/>
      <c r="HJV247" s="1114"/>
      <c r="HJW247" s="1114"/>
      <c r="HJX247" s="1114"/>
      <c r="HJY247" s="1114"/>
      <c r="HJZ247" s="1114"/>
      <c r="HKA247" s="1114"/>
      <c r="HKB247" s="1114"/>
      <c r="HKC247" s="1114"/>
      <c r="HKD247" s="1114"/>
      <c r="HKE247" s="1114"/>
      <c r="HKF247" s="1114"/>
      <c r="HKG247" s="1114"/>
      <c r="HKH247" s="1114"/>
      <c r="HKI247" s="1114"/>
      <c r="HKJ247" s="1114"/>
      <c r="HKK247" s="1114"/>
      <c r="HKL247" s="1114"/>
      <c r="HKM247" s="1114"/>
      <c r="HKN247" s="1114"/>
      <c r="HKO247" s="1114"/>
      <c r="HKP247" s="1114"/>
      <c r="HKQ247" s="1114"/>
      <c r="HKR247" s="1114"/>
      <c r="HKS247" s="1114"/>
      <c r="HKT247" s="1114"/>
      <c r="HKU247" s="1114"/>
      <c r="HKV247" s="1114"/>
      <c r="HKW247" s="1114"/>
      <c r="HKX247" s="1114"/>
      <c r="HKY247" s="1114"/>
      <c r="HKZ247" s="1114"/>
      <c r="HLA247" s="1114"/>
      <c r="HLB247" s="1114"/>
      <c r="HLC247" s="1114"/>
      <c r="HLD247" s="1114"/>
      <c r="HLE247" s="1114"/>
      <c r="HLF247" s="1114"/>
      <c r="HLG247" s="1114"/>
      <c r="HLH247" s="1114"/>
      <c r="HLI247" s="1114"/>
      <c r="HLJ247" s="1114"/>
      <c r="HLK247" s="1114"/>
      <c r="HLL247" s="1114"/>
      <c r="HLM247" s="1114"/>
      <c r="HLN247" s="1114"/>
      <c r="HLO247" s="1114"/>
      <c r="HLP247" s="1114"/>
      <c r="HLQ247" s="1114"/>
      <c r="HLR247" s="1114"/>
      <c r="HLS247" s="1114"/>
      <c r="HLT247" s="1114"/>
      <c r="HLU247" s="1114"/>
      <c r="HLV247" s="1114"/>
      <c r="HLW247" s="1114"/>
      <c r="HLX247" s="1114"/>
      <c r="HLY247" s="1114"/>
      <c r="HLZ247" s="1114"/>
      <c r="HMA247" s="1114"/>
      <c r="HMB247" s="1114"/>
      <c r="HMC247" s="1114"/>
      <c r="HMD247" s="1114"/>
      <c r="HME247" s="1114"/>
      <c r="HMF247" s="1114"/>
      <c r="HMG247" s="1114"/>
      <c r="HMH247" s="1114"/>
      <c r="HMI247" s="1114"/>
      <c r="HMJ247" s="1114"/>
      <c r="HMK247" s="1114"/>
      <c r="HML247" s="1114"/>
      <c r="HMM247" s="1114"/>
      <c r="HMN247" s="1114"/>
      <c r="HMO247" s="1114"/>
      <c r="HMP247" s="1114"/>
      <c r="HMQ247" s="1114"/>
      <c r="HMR247" s="1114"/>
      <c r="HMS247" s="1114"/>
      <c r="HMT247" s="1114"/>
      <c r="HMU247" s="1114"/>
      <c r="HMV247" s="1114"/>
      <c r="HMW247" s="1114"/>
      <c r="HMX247" s="1114"/>
      <c r="HMY247" s="1114"/>
      <c r="HMZ247" s="1114"/>
      <c r="HNA247" s="1114"/>
      <c r="HNB247" s="1114"/>
      <c r="HNC247" s="1114"/>
      <c r="HND247" s="1114"/>
      <c r="HNE247" s="1114"/>
      <c r="HNF247" s="1114"/>
      <c r="HNG247" s="1114"/>
      <c r="HNH247" s="1114"/>
      <c r="HNI247" s="1114"/>
      <c r="HNJ247" s="1114"/>
      <c r="HNK247" s="1114"/>
      <c r="HNL247" s="1114"/>
      <c r="HNM247" s="1114"/>
      <c r="HNN247" s="1114"/>
      <c r="HNO247" s="1114"/>
      <c r="HNP247" s="1114"/>
      <c r="HNQ247" s="1114"/>
      <c r="HNR247" s="1114"/>
      <c r="HNS247" s="1114"/>
      <c r="HNT247" s="1114"/>
      <c r="HNU247" s="1114"/>
      <c r="HNV247" s="1114"/>
      <c r="HNW247" s="1114"/>
      <c r="HNX247" s="1114"/>
      <c r="HNY247" s="1114"/>
      <c r="HNZ247" s="1114"/>
      <c r="HOA247" s="1114"/>
      <c r="HOB247" s="1114"/>
      <c r="HOC247" s="1114"/>
      <c r="HOD247" s="1114"/>
      <c r="HOE247" s="1114"/>
      <c r="HOF247" s="1114"/>
      <c r="HOG247" s="1114"/>
      <c r="HOH247" s="1114"/>
      <c r="HOI247" s="1114"/>
      <c r="HOJ247" s="1114"/>
      <c r="HOK247" s="1114"/>
      <c r="HOL247" s="1114"/>
      <c r="HOM247" s="1114"/>
      <c r="HON247" s="1114"/>
      <c r="HOO247" s="1114"/>
      <c r="HOP247" s="1114"/>
      <c r="HOQ247" s="1114"/>
      <c r="HOR247" s="1114"/>
      <c r="HOS247" s="1114"/>
      <c r="HOT247" s="1114"/>
      <c r="HOU247" s="1114"/>
      <c r="HOV247" s="1114"/>
      <c r="HOW247" s="1114"/>
      <c r="HOX247" s="1114"/>
      <c r="HOY247" s="1114"/>
      <c r="HOZ247" s="1114"/>
      <c r="HPA247" s="1114"/>
      <c r="HPB247" s="1114"/>
      <c r="HPC247" s="1114"/>
      <c r="HPD247" s="1114"/>
      <c r="HPE247" s="1114"/>
      <c r="HPF247" s="1114"/>
      <c r="HPG247" s="1114"/>
      <c r="HPH247" s="1114"/>
      <c r="HPI247" s="1114"/>
      <c r="HPJ247" s="1114"/>
      <c r="HPK247" s="1114"/>
      <c r="HPL247" s="1114"/>
      <c r="HPM247" s="1114"/>
      <c r="HPN247" s="1114"/>
      <c r="HPO247" s="1114"/>
      <c r="HPP247" s="1114"/>
      <c r="HPQ247" s="1114"/>
      <c r="HPR247" s="1114"/>
      <c r="HPS247" s="1114"/>
      <c r="HPT247" s="1114"/>
      <c r="HPU247" s="1114"/>
      <c r="HPV247" s="1114"/>
      <c r="HPW247" s="1114"/>
      <c r="HPX247" s="1114"/>
      <c r="HPY247" s="1114"/>
      <c r="HPZ247" s="1114"/>
      <c r="HQA247" s="1114"/>
      <c r="HQB247" s="1114"/>
      <c r="HQC247" s="1114"/>
      <c r="HQD247" s="1114"/>
      <c r="HQE247" s="1114"/>
      <c r="HQF247" s="1114"/>
      <c r="HQG247" s="1114"/>
      <c r="HQH247" s="1114"/>
      <c r="HQI247" s="1114"/>
      <c r="HQJ247" s="1114"/>
      <c r="HQK247" s="1114"/>
      <c r="HQL247" s="1114"/>
      <c r="HQM247" s="1114"/>
      <c r="HQN247" s="1114"/>
      <c r="HQO247" s="1114"/>
      <c r="HQP247" s="1114"/>
      <c r="HQQ247" s="1114"/>
      <c r="HQR247" s="1114"/>
      <c r="HQS247" s="1114"/>
      <c r="HQT247" s="1114"/>
      <c r="HQU247" s="1114"/>
      <c r="HQV247" s="1114"/>
      <c r="HQW247" s="1114"/>
      <c r="HQX247" s="1114"/>
      <c r="HQY247" s="1114"/>
      <c r="HQZ247" s="1114"/>
      <c r="HRA247" s="1114"/>
      <c r="HRB247" s="1114"/>
      <c r="HRC247" s="1114"/>
      <c r="HRD247" s="1114"/>
      <c r="HRE247" s="1114"/>
      <c r="HRF247" s="1114"/>
      <c r="HRG247" s="1114"/>
      <c r="HRH247" s="1114"/>
      <c r="HRI247" s="1114"/>
      <c r="HRJ247" s="1114"/>
      <c r="HRK247" s="1114"/>
      <c r="HRL247" s="1114"/>
      <c r="HRM247" s="1114"/>
      <c r="HRN247" s="1114"/>
      <c r="HRO247" s="1114"/>
      <c r="HRP247" s="1114"/>
      <c r="HRQ247" s="1114"/>
      <c r="HRR247" s="1114"/>
      <c r="HRS247" s="1114"/>
      <c r="HRT247" s="1114"/>
      <c r="HRU247" s="1114"/>
      <c r="HRV247" s="1114"/>
      <c r="HRW247" s="1114"/>
      <c r="HRX247" s="1114"/>
      <c r="HRY247" s="1114"/>
      <c r="HRZ247" s="1114"/>
      <c r="HSA247" s="1114"/>
      <c r="HSB247" s="1114"/>
      <c r="HSC247" s="1114"/>
      <c r="HSD247" s="1114"/>
      <c r="HSE247" s="1114"/>
      <c r="HSF247" s="1114"/>
      <c r="HSG247" s="1114"/>
      <c r="HSH247" s="1114"/>
      <c r="HSI247" s="1114"/>
      <c r="HSJ247" s="1114"/>
      <c r="HSK247" s="1114"/>
      <c r="HSL247" s="1114"/>
      <c r="HSM247" s="1114"/>
      <c r="HSN247" s="1114"/>
      <c r="HSO247" s="1114"/>
      <c r="HSP247" s="1114"/>
      <c r="HSQ247" s="1114"/>
      <c r="HSR247" s="1114"/>
      <c r="HSS247" s="1114"/>
      <c r="HST247" s="1114"/>
      <c r="HSU247" s="1114"/>
      <c r="HSV247" s="1114"/>
      <c r="HSW247" s="1114"/>
      <c r="HSX247" s="1114"/>
      <c r="HSY247" s="1114"/>
      <c r="HSZ247" s="1114"/>
      <c r="HTA247" s="1114"/>
      <c r="HTB247" s="1114"/>
      <c r="HTC247" s="1114"/>
      <c r="HTD247" s="1114"/>
      <c r="HTE247" s="1114"/>
      <c r="HTF247" s="1114"/>
      <c r="HTG247" s="1114"/>
      <c r="HTH247" s="1114"/>
      <c r="HTI247" s="1114"/>
      <c r="HTJ247" s="1114"/>
      <c r="HTK247" s="1114"/>
      <c r="HTL247" s="1114"/>
      <c r="HTM247" s="1114"/>
      <c r="HTN247" s="1114"/>
      <c r="HTO247" s="1114"/>
      <c r="HTP247" s="1114"/>
      <c r="HTQ247" s="1114"/>
      <c r="HTR247" s="1114"/>
      <c r="HTS247" s="1114"/>
      <c r="HTT247" s="1114"/>
      <c r="HTU247" s="1114"/>
      <c r="HTV247" s="1114"/>
      <c r="HTW247" s="1114"/>
      <c r="HTX247" s="1114"/>
      <c r="HTY247" s="1114"/>
      <c r="HTZ247" s="1114"/>
      <c r="HUA247" s="1114"/>
      <c r="HUB247" s="1114"/>
      <c r="HUC247" s="1114"/>
      <c r="HUD247" s="1114"/>
      <c r="HUE247" s="1114"/>
      <c r="HUF247" s="1114"/>
      <c r="HUG247" s="1114"/>
      <c r="HUH247" s="1114"/>
      <c r="HUI247" s="1114"/>
      <c r="HUJ247" s="1114"/>
      <c r="HUK247" s="1114"/>
      <c r="HUL247" s="1114"/>
      <c r="HUM247" s="1114"/>
      <c r="HUN247" s="1114"/>
      <c r="HUO247" s="1114"/>
      <c r="HUP247" s="1114"/>
      <c r="HUQ247" s="1114"/>
      <c r="HUR247" s="1114"/>
      <c r="HUS247" s="1114"/>
      <c r="HUT247" s="1114"/>
      <c r="HUU247" s="1114"/>
      <c r="HUV247" s="1114"/>
      <c r="HUW247" s="1114"/>
      <c r="HUX247" s="1114"/>
      <c r="HUY247" s="1114"/>
      <c r="HUZ247" s="1114"/>
      <c r="HVA247" s="1114"/>
      <c r="HVB247" s="1114"/>
      <c r="HVC247" s="1114"/>
      <c r="HVD247" s="1114"/>
      <c r="HVE247" s="1114"/>
      <c r="HVF247" s="1114"/>
      <c r="HVG247" s="1114"/>
      <c r="HVH247" s="1114"/>
      <c r="HVI247" s="1114"/>
      <c r="HVJ247" s="1114"/>
      <c r="HVK247" s="1114"/>
      <c r="HVL247" s="1114"/>
      <c r="HVM247" s="1114"/>
      <c r="HVN247" s="1114"/>
      <c r="HVO247" s="1114"/>
      <c r="HVP247" s="1114"/>
      <c r="HVQ247" s="1114"/>
      <c r="HVR247" s="1114"/>
      <c r="HVS247" s="1114"/>
      <c r="HVT247" s="1114"/>
      <c r="HVU247" s="1114"/>
      <c r="HVV247" s="1114"/>
      <c r="HVW247" s="1114"/>
      <c r="HVX247" s="1114"/>
      <c r="HVY247" s="1114"/>
      <c r="HVZ247" s="1114"/>
      <c r="HWA247" s="1114"/>
      <c r="HWB247" s="1114"/>
      <c r="HWC247" s="1114"/>
      <c r="HWD247" s="1114"/>
      <c r="HWE247" s="1114"/>
      <c r="HWF247" s="1114"/>
      <c r="HWG247" s="1114"/>
      <c r="HWH247" s="1114"/>
      <c r="HWI247" s="1114"/>
      <c r="HWJ247" s="1114"/>
      <c r="HWK247" s="1114"/>
      <c r="HWL247" s="1114"/>
      <c r="HWM247" s="1114"/>
      <c r="HWN247" s="1114"/>
      <c r="HWO247" s="1114"/>
      <c r="HWP247" s="1114"/>
      <c r="HWQ247" s="1114"/>
      <c r="HWR247" s="1114"/>
      <c r="HWS247" s="1114"/>
      <c r="HWT247" s="1114"/>
      <c r="HWU247" s="1114"/>
      <c r="HWV247" s="1114"/>
      <c r="HWW247" s="1114"/>
      <c r="HWX247" s="1114"/>
      <c r="HWY247" s="1114"/>
      <c r="HWZ247" s="1114"/>
      <c r="HXA247" s="1114"/>
      <c r="HXB247" s="1114"/>
      <c r="HXC247" s="1114"/>
      <c r="HXD247" s="1114"/>
      <c r="HXE247" s="1114"/>
      <c r="HXF247" s="1114"/>
      <c r="HXG247" s="1114"/>
      <c r="HXH247" s="1114"/>
      <c r="HXI247" s="1114"/>
      <c r="HXJ247" s="1114"/>
      <c r="HXK247" s="1114"/>
      <c r="HXL247" s="1114"/>
      <c r="HXM247" s="1114"/>
      <c r="HXN247" s="1114"/>
      <c r="HXO247" s="1114"/>
      <c r="HXP247" s="1114"/>
      <c r="HXQ247" s="1114"/>
      <c r="HXR247" s="1114"/>
      <c r="HXS247" s="1114"/>
      <c r="HXT247" s="1114"/>
      <c r="HXU247" s="1114"/>
      <c r="HXV247" s="1114"/>
      <c r="HXW247" s="1114"/>
      <c r="HXX247" s="1114"/>
      <c r="HXY247" s="1114"/>
      <c r="HXZ247" s="1114"/>
      <c r="HYA247" s="1114"/>
      <c r="HYB247" s="1114"/>
      <c r="HYC247" s="1114"/>
      <c r="HYD247" s="1114"/>
      <c r="HYE247" s="1114"/>
      <c r="HYF247" s="1114"/>
      <c r="HYG247" s="1114"/>
      <c r="HYH247" s="1114"/>
      <c r="HYI247" s="1114"/>
      <c r="HYJ247" s="1114"/>
      <c r="HYK247" s="1114"/>
      <c r="HYL247" s="1114"/>
      <c r="HYM247" s="1114"/>
      <c r="HYN247" s="1114"/>
      <c r="HYO247" s="1114"/>
      <c r="HYP247" s="1114"/>
      <c r="HYQ247" s="1114"/>
      <c r="HYR247" s="1114"/>
      <c r="HYS247" s="1114"/>
      <c r="HYT247" s="1114"/>
      <c r="HYU247" s="1114"/>
      <c r="HYV247" s="1114"/>
      <c r="HYW247" s="1114"/>
      <c r="HYX247" s="1114"/>
      <c r="HYY247" s="1114"/>
      <c r="HYZ247" s="1114"/>
      <c r="HZA247" s="1114"/>
      <c r="HZB247" s="1114"/>
      <c r="HZC247" s="1114"/>
      <c r="HZD247" s="1114"/>
      <c r="HZE247" s="1114"/>
      <c r="HZF247" s="1114"/>
      <c r="HZG247" s="1114"/>
      <c r="HZH247" s="1114"/>
      <c r="HZI247" s="1114"/>
      <c r="HZJ247" s="1114"/>
      <c r="HZK247" s="1114"/>
      <c r="HZL247" s="1114"/>
      <c r="HZM247" s="1114"/>
      <c r="HZN247" s="1114"/>
      <c r="HZO247" s="1114"/>
      <c r="HZP247" s="1114"/>
      <c r="HZQ247" s="1114"/>
      <c r="HZR247" s="1114"/>
      <c r="HZS247" s="1114"/>
      <c r="HZT247" s="1114"/>
      <c r="HZU247" s="1114"/>
      <c r="HZV247" s="1114"/>
      <c r="HZW247" s="1114"/>
      <c r="HZX247" s="1114"/>
      <c r="HZY247" s="1114"/>
      <c r="HZZ247" s="1114"/>
      <c r="IAA247" s="1114"/>
      <c r="IAB247" s="1114"/>
      <c r="IAC247" s="1114"/>
      <c r="IAD247" s="1114"/>
      <c r="IAE247" s="1114"/>
      <c r="IAF247" s="1114"/>
      <c r="IAG247" s="1114"/>
      <c r="IAH247" s="1114"/>
      <c r="IAI247" s="1114"/>
      <c r="IAJ247" s="1114"/>
      <c r="IAK247" s="1114"/>
      <c r="IAL247" s="1114"/>
      <c r="IAM247" s="1114"/>
      <c r="IAN247" s="1114"/>
      <c r="IAO247" s="1114"/>
      <c r="IAP247" s="1114"/>
      <c r="IAQ247" s="1114"/>
      <c r="IAR247" s="1114"/>
      <c r="IAS247" s="1114"/>
      <c r="IAT247" s="1114"/>
      <c r="IAU247" s="1114"/>
      <c r="IAV247" s="1114"/>
      <c r="IAW247" s="1114"/>
      <c r="IAX247" s="1114"/>
      <c r="IAY247" s="1114"/>
      <c r="IAZ247" s="1114"/>
      <c r="IBA247" s="1114"/>
      <c r="IBB247" s="1114"/>
      <c r="IBC247" s="1114"/>
      <c r="IBD247" s="1114"/>
      <c r="IBE247" s="1114"/>
      <c r="IBF247" s="1114"/>
      <c r="IBG247" s="1114"/>
      <c r="IBH247" s="1114"/>
      <c r="IBI247" s="1114"/>
      <c r="IBJ247" s="1114"/>
      <c r="IBK247" s="1114"/>
      <c r="IBL247" s="1114"/>
      <c r="IBM247" s="1114"/>
      <c r="IBN247" s="1114"/>
      <c r="IBO247" s="1114"/>
      <c r="IBP247" s="1114"/>
      <c r="IBQ247" s="1114"/>
      <c r="IBR247" s="1114"/>
      <c r="IBS247" s="1114"/>
      <c r="IBT247" s="1114"/>
      <c r="IBU247" s="1114"/>
      <c r="IBV247" s="1114"/>
      <c r="IBW247" s="1114"/>
      <c r="IBX247" s="1114"/>
      <c r="IBY247" s="1114"/>
      <c r="IBZ247" s="1114"/>
      <c r="ICA247" s="1114"/>
      <c r="ICB247" s="1114"/>
      <c r="ICC247" s="1114"/>
      <c r="ICD247" s="1114"/>
      <c r="ICE247" s="1114"/>
      <c r="ICF247" s="1114"/>
      <c r="ICG247" s="1114"/>
      <c r="ICH247" s="1114"/>
      <c r="ICI247" s="1114"/>
      <c r="ICJ247" s="1114"/>
      <c r="ICK247" s="1114"/>
      <c r="ICL247" s="1114"/>
      <c r="ICM247" s="1114"/>
      <c r="ICN247" s="1114"/>
      <c r="ICO247" s="1114"/>
      <c r="ICP247" s="1114"/>
      <c r="ICQ247" s="1114"/>
      <c r="ICR247" s="1114"/>
      <c r="ICS247" s="1114"/>
      <c r="ICT247" s="1114"/>
      <c r="ICU247" s="1114"/>
      <c r="ICV247" s="1114"/>
      <c r="ICW247" s="1114"/>
      <c r="ICX247" s="1114"/>
      <c r="ICY247" s="1114"/>
      <c r="ICZ247" s="1114"/>
      <c r="IDA247" s="1114"/>
      <c r="IDB247" s="1114"/>
      <c r="IDC247" s="1114"/>
      <c r="IDD247" s="1114"/>
      <c r="IDE247" s="1114"/>
      <c r="IDF247" s="1114"/>
      <c r="IDG247" s="1114"/>
      <c r="IDH247" s="1114"/>
      <c r="IDI247" s="1114"/>
      <c r="IDJ247" s="1114"/>
      <c r="IDK247" s="1114"/>
      <c r="IDL247" s="1114"/>
      <c r="IDM247" s="1114"/>
      <c r="IDN247" s="1114"/>
      <c r="IDO247" s="1114"/>
      <c r="IDP247" s="1114"/>
      <c r="IDQ247" s="1114"/>
      <c r="IDR247" s="1114"/>
      <c r="IDS247" s="1114"/>
      <c r="IDT247" s="1114"/>
      <c r="IDU247" s="1114"/>
      <c r="IDV247" s="1114"/>
      <c r="IDW247" s="1114"/>
      <c r="IDX247" s="1114"/>
      <c r="IDY247" s="1114"/>
      <c r="IDZ247" s="1114"/>
      <c r="IEA247" s="1114"/>
      <c r="IEB247" s="1114"/>
      <c r="IEC247" s="1114"/>
      <c r="IED247" s="1114"/>
      <c r="IEE247" s="1114"/>
      <c r="IEF247" s="1114"/>
      <c r="IEG247" s="1114"/>
      <c r="IEH247" s="1114"/>
      <c r="IEI247" s="1114"/>
      <c r="IEJ247" s="1114"/>
      <c r="IEK247" s="1114"/>
      <c r="IEL247" s="1114"/>
      <c r="IEM247" s="1114"/>
      <c r="IEN247" s="1114"/>
      <c r="IEO247" s="1114"/>
      <c r="IEP247" s="1114"/>
      <c r="IEQ247" s="1114"/>
      <c r="IER247" s="1114"/>
      <c r="IES247" s="1114"/>
      <c r="IET247" s="1114"/>
      <c r="IEU247" s="1114"/>
      <c r="IEV247" s="1114"/>
      <c r="IEW247" s="1114"/>
      <c r="IEX247" s="1114"/>
      <c r="IEY247" s="1114"/>
      <c r="IEZ247" s="1114"/>
      <c r="IFA247" s="1114"/>
      <c r="IFB247" s="1114"/>
      <c r="IFC247" s="1114"/>
      <c r="IFD247" s="1114"/>
      <c r="IFE247" s="1114"/>
      <c r="IFF247" s="1114"/>
      <c r="IFG247" s="1114"/>
      <c r="IFH247" s="1114"/>
      <c r="IFI247" s="1114"/>
      <c r="IFJ247" s="1114"/>
      <c r="IFK247" s="1114"/>
      <c r="IFL247" s="1114"/>
      <c r="IFM247" s="1114"/>
      <c r="IFN247" s="1114"/>
      <c r="IFO247" s="1114"/>
      <c r="IFP247" s="1114"/>
      <c r="IFQ247" s="1114"/>
      <c r="IFR247" s="1114"/>
      <c r="IFS247" s="1114"/>
      <c r="IFT247" s="1114"/>
      <c r="IFU247" s="1114"/>
      <c r="IFV247" s="1114"/>
      <c r="IFW247" s="1114"/>
      <c r="IFX247" s="1114"/>
      <c r="IFY247" s="1114"/>
      <c r="IFZ247" s="1114"/>
      <c r="IGA247" s="1114"/>
      <c r="IGB247" s="1114"/>
      <c r="IGC247" s="1114"/>
      <c r="IGD247" s="1114"/>
      <c r="IGE247" s="1114"/>
      <c r="IGF247" s="1114"/>
      <c r="IGG247" s="1114"/>
      <c r="IGH247" s="1114"/>
      <c r="IGI247" s="1114"/>
      <c r="IGJ247" s="1114"/>
      <c r="IGK247" s="1114"/>
      <c r="IGL247" s="1114"/>
      <c r="IGM247" s="1114"/>
      <c r="IGN247" s="1114"/>
      <c r="IGO247" s="1114"/>
      <c r="IGP247" s="1114"/>
      <c r="IGQ247" s="1114"/>
      <c r="IGR247" s="1114"/>
      <c r="IGS247" s="1114"/>
      <c r="IGT247" s="1114"/>
      <c r="IGU247" s="1114"/>
      <c r="IGV247" s="1114"/>
      <c r="IGW247" s="1114"/>
      <c r="IGX247" s="1114"/>
      <c r="IGY247" s="1114"/>
      <c r="IGZ247" s="1114"/>
      <c r="IHA247" s="1114"/>
      <c r="IHB247" s="1114"/>
      <c r="IHC247" s="1114"/>
      <c r="IHD247" s="1114"/>
      <c r="IHE247" s="1114"/>
      <c r="IHF247" s="1114"/>
      <c r="IHG247" s="1114"/>
      <c r="IHH247" s="1114"/>
      <c r="IHI247" s="1114"/>
      <c r="IHJ247" s="1114"/>
      <c r="IHK247" s="1114"/>
      <c r="IHL247" s="1114"/>
      <c r="IHM247" s="1114"/>
      <c r="IHN247" s="1114"/>
      <c r="IHO247" s="1114"/>
      <c r="IHP247" s="1114"/>
      <c r="IHQ247" s="1114"/>
      <c r="IHR247" s="1114"/>
      <c r="IHS247" s="1114"/>
      <c r="IHT247" s="1114"/>
      <c r="IHU247" s="1114"/>
      <c r="IHV247" s="1114"/>
      <c r="IHW247" s="1114"/>
      <c r="IHX247" s="1114"/>
      <c r="IHY247" s="1114"/>
      <c r="IHZ247" s="1114"/>
      <c r="IIA247" s="1114"/>
      <c r="IIB247" s="1114"/>
      <c r="IIC247" s="1114"/>
      <c r="IID247" s="1114"/>
      <c r="IIE247" s="1114"/>
      <c r="IIF247" s="1114"/>
      <c r="IIG247" s="1114"/>
      <c r="IIH247" s="1114"/>
      <c r="III247" s="1114"/>
      <c r="IIJ247" s="1114"/>
      <c r="IIK247" s="1114"/>
      <c r="IIL247" s="1114"/>
      <c r="IIM247" s="1114"/>
      <c r="IIN247" s="1114"/>
      <c r="IIO247" s="1114"/>
      <c r="IIP247" s="1114"/>
      <c r="IIQ247" s="1114"/>
      <c r="IIR247" s="1114"/>
      <c r="IIS247" s="1114"/>
      <c r="IIT247" s="1114"/>
      <c r="IIU247" s="1114"/>
      <c r="IIV247" s="1114"/>
      <c r="IIW247" s="1114"/>
      <c r="IIX247" s="1114"/>
      <c r="IIY247" s="1114"/>
      <c r="IIZ247" s="1114"/>
      <c r="IJA247" s="1114"/>
      <c r="IJB247" s="1114"/>
      <c r="IJC247" s="1114"/>
      <c r="IJD247" s="1114"/>
      <c r="IJE247" s="1114"/>
      <c r="IJF247" s="1114"/>
      <c r="IJG247" s="1114"/>
      <c r="IJH247" s="1114"/>
      <c r="IJI247" s="1114"/>
      <c r="IJJ247" s="1114"/>
      <c r="IJK247" s="1114"/>
      <c r="IJL247" s="1114"/>
      <c r="IJM247" s="1114"/>
      <c r="IJN247" s="1114"/>
      <c r="IJO247" s="1114"/>
      <c r="IJP247" s="1114"/>
      <c r="IJQ247" s="1114"/>
      <c r="IJR247" s="1114"/>
      <c r="IJS247" s="1114"/>
      <c r="IJT247" s="1114"/>
      <c r="IJU247" s="1114"/>
      <c r="IJV247" s="1114"/>
      <c r="IJW247" s="1114"/>
      <c r="IJX247" s="1114"/>
      <c r="IJY247" s="1114"/>
      <c r="IJZ247" s="1114"/>
      <c r="IKA247" s="1114"/>
      <c r="IKB247" s="1114"/>
      <c r="IKC247" s="1114"/>
      <c r="IKD247" s="1114"/>
      <c r="IKE247" s="1114"/>
      <c r="IKF247" s="1114"/>
      <c r="IKG247" s="1114"/>
      <c r="IKH247" s="1114"/>
      <c r="IKI247" s="1114"/>
      <c r="IKJ247" s="1114"/>
      <c r="IKK247" s="1114"/>
      <c r="IKL247" s="1114"/>
      <c r="IKM247" s="1114"/>
      <c r="IKN247" s="1114"/>
      <c r="IKO247" s="1114"/>
      <c r="IKP247" s="1114"/>
      <c r="IKQ247" s="1114"/>
      <c r="IKR247" s="1114"/>
      <c r="IKS247" s="1114"/>
      <c r="IKT247" s="1114"/>
      <c r="IKU247" s="1114"/>
      <c r="IKV247" s="1114"/>
      <c r="IKW247" s="1114"/>
      <c r="IKX247" s="1114"/>
      <c r="IKY247" s="1114"/>
      <c r="IKZ247" s="1114"/>
      <c r="ILA247" s="1114"/>
      <c r="ILB247" s="1114"/>
      <c r="ILC247" s="1114"/>
      <c r="ILD247" s="1114"/>
      <c r="ILE247" s="1114"/>
      <c r="ILF247" s="1114"/>
      <c r="ILG247" s="1114"/>
      <c r="ILH247" s="1114"/>
      <c r="ILI247" s="1114"/>
      <c r="ILJ247" s="1114"/>
      <c r="ILK247" s="1114"/>
      <c r="ILL247" s="1114"/>
      <c r="ILM247" s="1114"/>
      <c r="ILN247" s="1114"/>
      <c r="ILO247" s="1114"/>
      <c r="ILP247" s="1114"/>
      <c r="ILQ247" s="1114"/>
      <c r="ILR247" s="1114"/>
      <c r="ILS247" s="1114"/>
      <c r="ILT247" s="1114"/>
      <c r="ILU247" s="1114"/>
      <c r="ILV247" s="1114"/>
      <c r="ILW247" s="1114"/>
      <c r="ILX247" s="1114"/>
      <c r="ILY247" s="1114"/>
      <c r="ILZ247" s="1114"/>
      <c r="IMA247" s="1114"/>
      <c r="IMB247" s="1114"/>
      <c r="IMC247" s="1114"/>
      <c r="IMD247" s="1114"/>
      <c r="IME247" s="1114"/>
      <c r="IMF247" s="1114"/>
      <c r="IMG247" s="1114"/>
      <c r="IMH247" s="1114"/>
      <c r="IMI247" s="1114"/>
      <c r="IMJ247" s="1114"/>
      <c r="IMK247" s="1114"/>
      <c r="IML247" s="1114"/>
      <c r="IMM247" s="1114"/>
      <c r="IMN247" s="1114"/>
      <c r="IMO247" s="1114"/>
      <c r="IMP247" s="1114"/>
      <c r="IMQ247" s="1114"/>
      <c r="IMR247" s="1114"/>
      <c r="IMS247" s="1114"/>
      <c r="IMT247" s="1114"/>
      <c r="IMU247" s="1114"/>
      <c r="IMV247" s="1114"/>
      <c r="IMW247" s="1114"/>
      <c r="IMX247" s="1114"/>
      <c r="IMY247" s="1114"/>
      <c r="IMZ247" s="1114"/>
      <c r="INA247" s="1114"/>
      <c r="INB247" s="1114"/>
      <c r="INC247" s="1114"/>
      <c r="IND247" s="1114"/>
      <c r="INE247" s="1114"/>
      <c r="INF247" s="1114"/>
      <c r="ING247" s="1114"/>
      <c r="INH247" s="1114"/>
      <c r="INI247" s="1114"/>
      <c r="INJ247" s="1114"/>
      <c r="INK247" s="1114"/>
      <c r="INL247" s="1114"/>
      <c r="INM247" s="1114"/>
      <c r="INN247" s="1114"/>
      <c r="INO247" s="1114"/>
      <c r="INP247" s="1114"/>
      <c r="INQ247" s="1114"/>
      <c r="INR247" s="1114"/>
      <c r="INS247" s="1114"/>
      <c r="INT247" s="1114"/>
      <c r="INU247" s="1114"/>
      <c r="INV247" s="1114"/>
      <c r="INW247" s="1114"/>
      <c r="INX247" s="1114"/>
      <c r="INY247" s="1114"/>
      <c r="INZ247" s="1114"/>
      <c r="IOA247" s="1114"/>
      <c r="IOB247" s="1114"/>
      <c r="IOC247" s="1114"/>
      <c r="IOD247" s="1114"/>
      <c r="IOE247" s="1114"/>
      <c r="IOF247" s="1114"/>
      <c r="IOG247" s="1114"/>
      <c r="IOH247" s="1114"/>
      <c r="IOI247" s="1114"/>
      <c r="IOJ247" s="1114"/>
      <c r="IOK247" s="1114"/>
      <c r="IOL247" s="1114"/>
      <c r="IOM247" s="1114"/>
      <c r="ION247" s="1114"/>
      <c r="IOO247" s="1114"/>
      <c r="IOP247" s="1114"/>
      <c r="IOQ247" s="1114"/>
      <c r="IOR247" s="1114"/>
      <c r="IOS247" s="1114"/>
      <c r="IOT247" s="1114"/>
      <c r="IOU247" s="1114"/>
      <c r="IOV247" s="1114"/>
      <c r="IOW247" s="1114"/>
      <c r="IOX247" s="1114"/>
      <c r="IOY247" s="1114"/>
      <c r="IOZ247" s="1114"/>
      <c r="IPA247" s="1114"/>
      <c r="IPB247" s="1114"/>
      <c r="IPC247" s="1114"/>
      <c r="IPD247" s="1114"/>
      <c r="IPE247" s="1114"/>
      <c r="IPF247" s="1114"/>
      <c r="IPG247" s="1114"/>
      <c r="IPH247" s="1114"/>
      <c r="IPI247" s="1114"/>
      <c r="IPJ247" s="1114"/>
      <c r="IPK247" s="1114"/>
      <c r="IPL247" s="1114"/>
      <c r="IPM247" s="1114"/>
      <c r="IPN247" s="1114"/>
      <c r="IPO247" s="1114"/>
      <c r="IPP247" s="1114"/>
      <c r="IPQ247" s="1114"/>
      <c r="IPR247" s="1114"/>
      <c r="IPS247" s="1114"/>
      <c r="IPT247" s="1114"/>
      <c r="IPU247" s="1114"/>
      <c r="IPV247" s="1114"/>
      <c r="IPW247" s="1114"/>
      <c r="IPX247" s="1114"/>
      <c r="IPY247" s="1114"/>
      <c r="IPZ247" s="1114"/>
      <c r="IQA247" s="1114"/>
      <c r="IQB247" s="1114"/>
      <c r="IQC247" s="1114"/>
      <c r="IQD247" s="1114"/>
      <c r="IQE247" s="1114"/>
      <c r="IQF247" s="1114"/>
      <c r="IQG247" s="1114"/>
      <c r="IQH247" s="1114"/>
      <c r="IQI247" s="1114"/>
      <c r="IQJ247" s="1114"/>
      <c r="IQK247" s="1114"/>
      <c r="IQL247" s="1114"/>
      <c r="IQM247" s="1114"/>
      <c r="IQN247" s="1114"/>
      <c r="IQO247" s="1114"/>
      <c r="IQP247" s="1114"/>
      <c r="IQQ247" s="1114"/>
      <c r="IQR247" s="1114"/>
      <c r="IQS247" s="1114"/>
      <c r="IQT247" s="1114"/>
      <c r="IQU247" s="1114"/>
      <c r="IQV247" s="1114"/>
      <c r="IQW247" s="1114"/>
      <c r="IQX247" s="1114"/>
      <c r="IQY247" s="1114"/>
      <c r="IQZ247" s="1114"/>
      <c r="IRA247" s="1114"/>
      <c r="IRB247" s="1114"/>
      <c r="IRC247" s="1114"/>
      <c r="IRD247" s="1114"/>
      <c r="IRE247" s="1114"/>
      <c r="IRF247" s="1114"/>
      <c r="IRG247" s="1114"/>
      <c r="IRH247" s="1114"/>
      <c r="IRI247" s="1114"/>
      <c r="IRJ247" s="1114"/>
      <c r="IRK247" s="1114"/>
      <c r="IRL247" s="1114"/>
      <c r="IRM247" s="1114"/>
      <c r="IRN247" s="1114"/>
      <c r="IRO247" s="1114"/>
      <c r="IRP247" s="1114"/>
      <c r="IRQ247" s="1114"/>
      <c r="IRR247" s="1114"/>
      <c r="IRS247" s="1114"/>
      <c r="IRT247" s="1114"/>
      <c r="IRU247" s="1114"/>
      <c r="IRV247" s="1114"/>
      <c r="IRW247" s="1114"/>
      <c r="IRX247" s="1114"/>
      <c r="IRY247" s="1114"/>
      <c r="IRZ247" s="1114"/>
      <c r="ISA247" s="1114"/>
      <c r="ISB247" s="1114"/>
      <c r="ISC247" s="1114"/>
      <c r="ISD247" s="1114"/>
      <c r="ISE247" s="1114"/>
      <c r="ISF247" s="1114"/>
      <c r="ISG247" s="1114"/>
      <c r="ISH247" s="1114"/>
      <c r="ISI247" s="1114"/>
      <c r="ISJ247" s="1114"/>
      <c r="ISK247" s="1114"/>
      <c r="ISL247" s="1114"/>
      <c r="ISM247" s="1114"/>
      <c r="ISN247" s="1114"/>
      <c r="ISO247" s="1114"/>
      <c r="ISP247" s="1114"/>
      <c r="ISQ247" s="1114"/>
      <c r="ISR247" s="1114"/>
      <c r="ISS247" s="1114"/>
      <c r="IST247" s="1114"/>
      <c r="ISU247" s="1114"/>
      <c r="ISV247" s="1114"/>
      <c r="ISW247" s="1114"/>
      <c r="ISX247" s="1114"/>
      <c r="ISY247" s="1114"/>
      <c r="ISZ247" s="1114"/>
      <c r="ITA247" s="1114"/>
      <c r="ITB247" s="1114"/>
      <c r="ITC247" s="1114"/>
      <c r="ITD247" s="1114"/>
      <c r="ITE247" s="1114"/>
      <c r="ITF247" s="1114"/>
      <c r="ITG247" s="1114"/>
      <c r="ITH247" s="1114"/>
      <c r="ITI247" s="1114"/>
      <c r="ITJ247" s="1114"/>
      <c r="ITK247" s="1114"/>
      <c r="ITL247" s="1114"/>
      <c r="ITM247" s="1114"/>
      <c r="ITN247" s="1114"/>
      <c r="ITO247" s="1114"/>
      <c r="ITP247" s="1114"/>
      <c r="ITQ247" s="1114"/>
      <c r="ITR247" s="1114"/>
      <c r="ITS247" s="1114"/>
      <c r="ITT247" s="1114"/>
      <c r="ITU247" s="1114"/>
      <c r="ITV247" s="1114"/>
      <c r="ITW247" s="1114"/>
      <c r="ITX247" s="1114"/>
      <c r="ITY247" s="1114"/>
      <c r="ITZ247" s="1114"/>
      <c r="IUA247" s="1114"/>
      <c r="IUB247" s="1114"/>
      <c r="IUC247" s="1114"/>
      <c r="IUD247" s="1114"/>
      <c r="IUE247" s="1114"/>
      <c r="IUF247" s="1114"/>
      <c r="IUG247" s="1114"/>
      <c r="IUH247" s="1114"/>
      <c r="IUI247" s="1114"/>
      <c r="IUJ247" s="1114"/>
      <c r="IUK247" s="1114"/>
      <c r="IUL247" s="1114"/>
      <c r="IUM247" s="1114"/>
      <c r="IUN247" s="1114"/>
      <c r="IUO247" s="1114"/>
      <c r="IUP247" s="1114"/>
      <c r="IUQ247" s="1114"/>
      <c r="IUR247" s="1114"/>
      <c r="IUS247" s="1114"/>
      <c r="IUT247" s="1114"/>
      <c r="IUU247" s="1114"/>
      <c r="IUV247" s="1114"/>
      <c r="IUW247" s="1114"/>
      <c r="IUX247" s="1114"/>
      <c r="IUY247" s="1114"/>
      <c r="IUZ247" s="1114"/>
      <c r="IVA247" s="1114"/>
      <c r="IVB247" s="1114"/>
      <c r="IVC247" s="1114"/>
      <c r="IVD247" s="1114"/>
      <c r="IVE247" s="1114"/>
      <c r="IVF247" s="1114"/>
      <c r="IVG247" s="1114"/>
      <c r="IVH247" s="1114"/>
      <c r="IVI247" s="1114"/>
      <c r="IVJ247" s="1114"/>
      <c r="IVK247" s="1114"/>
      <c r="IVL247" s="1114"/>
      <c r="IVM247" s="1114"/>
      <c r="IVN247" s="1114"/>
      <c r="IVO247" s="1114"/>
      <c r="IVP247" s="1114"/>
      <c r="IVQ247" s="1114"/>
      <c r="IVR247" s="1114"/>
      <c r="IVS247" s="1114"/>
      <c r="IVT247" s="1114"/>
      <c r="IVU247" s="1114"/>
      <c r="IVV247" s="1114"/>
      <c r="IVW247" s="1114"/>
      <c r="IVX247" s="1114"/>
      <c r="IVY247" s="1114"/>
      <c r="IVZ247" s="1114"/>
      <c r="IWA247" s="1114"/>
      <c r="IWB247" s="1114"/>
      <c r="IWC247" s="1114"/>
      <c r="IWD247" s="1114"/>
      <c r="IWE247" s="1114"/>
      <c r="IWF247" s="1114"/>
      <c r="IWG247" s="1114"/>
      <c r="IWH247" s="1114"/>
      <c r="IWI247" s="1114"/>
      <c r="IWJ247" s="1114"/>
      <c r="IWK247" s="1114"/>
      <c r="IWL247" s="1114"/>
      <c r="IWM247" s="1114"/>
      <c r="IWN247" s="1114"/>
      <c r="IWO247" s="1114"/>
      <c r="IWP247" s="1114"/>
      <c r="IWQ247" s="1114"/>
      <c r="IWR247" s="1114"/>
      <c r="IWS247" s="1114"/>
      <c r="IWT247" s="1114"/>
      <c r="IWU247" s="1114"/>
      <c r="IWV247" s="1114"/>
      <c r="IWW247" s="1114"/>
      <c r="IWX247" s="1114"/>
      <c r="IWY247" s="1114"/>
      <c r="IWZ247" s="1114"/>
      <c r="IXA247" s="1114"/>
      <c r="IXB247" s="1114"/>
      <c r="IXC247" s="1114"/>
      <c r="IXD247" s="1114"/>
      <c r="IXE247" s="1114"/>
      <c r="IXF247" s="1114"/>
      <c r="IXG247" s="1114"/>
      <c r="IXH247" s="1114"/>
      <c r="IXI247" s="1114"/>
      <c r="IXJ247" s="1114"/>
      <c r="IXK247" s="1114"/>
      <c r="IXL247" s="1114"/>
      <c r="IXM247" s="1114"/>
      <c r="IXN247" s="1114"/>
      <c r="IXO247" s="1114"/>
      <c r="IXP247" s="1114"/>
      <c r="IXQ247" s="1114"/>
      <c r="IXR247" s="1114"/>
      <c r="IXS247" s="1114"/>
      <c r="IXT247" s="1114"/>
      <c r="IXU247" s="1114"/>
      <c r="IXV247" s="1114"/>
      <c r="IXW247" s="1114"/>
      <c r="IXX247" s="1114"/>
      <c r="IXY247" s="1114"/>
      <c r="IXZ247" s="1114"/>
      <c r="IYA247" s="1114"/>
      <c r="IYB247" s="1114"/>
      <c r="IYC247" s="1114"/>
      <c r="IYD247" s="1114"/>
      <c r="IYE247" s="1114"/>
      <c r="IYF247" s="1114"/>
      <c r="IYG247" s="1114"/>
      <c r="IYH247" s="1114"/>
      <c r="IYI247" s="1114"/>
      <c r="IYJ247" s="1114"/>
      <c r="IYK247" s="1114"/>
      <c r="IYL247" s="1114"/>
      <c r="IYM247" s="1114"/>
      <c r="IYN247" s="1114"/>
      <c r="IYO247" s="1114"/>
      <c r="IYP247" s="1114"/>
      <c r="IYQ247" s="1114"/>
      <c r="IYR247" s="1114"/>
      <c r="IYS247" s="1114"/>
      <c r="IYT247" s="1114"/>
      <c r="IYU247" s="1114"/>
      <c r="IYV247" s="1114"/>
      <c r="IYW247" s="1114"/>
      <c r="IYX247" s="1114"/>
      <c r="IYY247" s="1114"/>
      <c r="IYZ247" s="1114"/>
      <c r="IZA247" s="1114"/>
      <c r="IZB247" s="1114"/>
      <c r="IZC247" s="1114"/>
      <c r="IZD247" s="1114"/>
      <c r="IZE247" s="1114"/>
      <c r="IZF247" s="1114"/>
      <c r="IZG247" s="1114"/>
      <c r="IZH247" s="1114"/>
      <c r="IZI247" s="1114"/>
      <c r="IZJ247" s="1114"/>
      <c r="IZK247" s="1114"/>
      <c r="IZL247" s="1114"/>
      <c r="IZM247" s="1114"/>
      <c r="IZN247" s="1114"/>
      <c r="IZO247" s="1114"/>
      <c r="IZP247" s="1114"/>
      <c r="IZQ247" s="1114"/>
      <c r="IZR247" s="1114"/>
      <c r="IZS247" s="1114"/>
      <c r="IZT247" s="1114"/>
      <c r="IZU247" s="1114"/>
      <c r="IZV247" s="1114"/>
      <c r="IZW247" s="1114"/>
      <c r="IZX247" s="1114"/>
      <c r="IZY247" s="1114"/>
      <c r="IZZ247" s="1114"/>
      <c r="JAA247" s="1114"/>
      <c r="JAB247" s="1114"/>
      <c r="JAC247" s="1114"/>
      <c r="JAD247" s="1114"/>
      <c r="JAE247" s="1114"/>
      <c r="JAF247" s="1114"/>
      <c r="JAG247" s="1114"/>
      <c r="JAH247" s="1114"/>
      <c r="JAI247" s="1114"/>
      <c r="JAJ247" s="1114"/>
      <c r="JAK247" s="1114"/>
      <c r="JAL247" s="1114"/>
      <c r="JAM247" s="1114"/>
      <c r="JAN247" s="1114"/>
      <c r="JAO247" s="1114"/>
      <c r="JAP247" s="1114"/>
      <c r="JAQ247" s="1114"/>
      <c r="JAR247" s="1114"/>
      <c r="JAS247" s="1114"/>
      <c r="JAT247" s="1114"/>
      <c r="JAU247" s="1114"/>
      <c r="JAV247" s="1114"/>
      <c r="JAW247" s="1114"/>
      <c r="JAX247" s="1114"/>
      <c r="JAY247" s="1114"/>
      <c r="JAZ247" s="1114"/>
      <c r="JBA247" s="1114"/>
      <c r="JBB247" s="1114"/>
      <c r="JBC247" s="1114"/>
      <c r="JBD247" s="1114"/>
      <c r="JBE247" s="1114"/>
      <c r="JBF247" s="1114"/>
      <c r="JBG247" s="1114"/>
      <c r="JBH247" s="1114"/>
      <c r="JBI247" s="1114"/>
      <c r="JBJ247" s="1114"/>
      <c r="JBK247" s="1114"/>
      <c r="JBL247" s="1114"/>
      <c r="JBM247" s="1114"/>
      <c r="JBN247" s="1114"/>
      <c r="JBO247" s="1114"/>
      <c r="JBP247" s="1114"/>
      <c r="JBQ247" s="1114"/>
      <c r="JBR247" s="1114"/>
      <c r="JBS247" s="1114"/>
      <c r="JBT247" s="1114"/>
      <c r="JBU247" s="1114"/>
      <c r="JBV247" s="1114"/>
      <c r="JBW247" s="1114"/>
      <c r="JBX247" s="1114"/>
      <c r="JBY247" s="1114"/>
      <c r="JBZ247" s="1114"/>
      <c r="JCA247" s="1114"/>
      <c r="JCB247" s="1114"/>
      <c r="JCC247" s="1114"/>
      <c r="JCD247" s="1114"/>
      <c r="JCE247" s="1114"/>
      <c r="JCF247" s="1114"/>
      <c r="JCG247" s="1114"/>
      <c r="JCH247" s="1114"/>
      <c r="JCI247" s="1114"/>
      <c r="JCJ247" s="1114"/>
      <c r="JCK247" s="1114"/>
      <c r="JCL247" s="1114"/>
      <c r="JCM247" s="1114"/>
      <c r="JCN247" s="1114"/>
      <c r="JCO247" s="1114"/>
      <c r="JCP247" s="1114"/>
      <c r="JCQ247" s="1114"/>
      <c r="JCR247" s="1114"/>
      <c r="JCS247" s="1114"/>
      <c r="JCT247" s="1114"/>
      <c r="JCU247" s="1114"/>
      <c r="JCV247" s="1114"/>
      <c r="JCW247" s="1114"/>
      <c r="JCX247" s="1114"/>
      <c r="JCY247" s="1114"/>
      <c r="JCZ247" s="1114"/>
      <c r="JDA247" s="1114"/>
      <c r="JDB247" s="1114"/>
      <c r="JDC247" s="1114"/>
      <c r="JDD247" s="1114"/>
      <c r="JDE247" s="1114"/>
      <c r="JDF247" s="1114"/>
      <c r="JDG247" s="1114"/>
      <c r="JDH247" s="1114"/>
      <c r="JDI247" s="1114"/>
      <c r="JDJ247" s="1114"/>
      <c r="JDK247" s="1114"/>
      <c r="JDL247" s="1114"/>
      <c r="JDM247" s="1114"/>
      <c r="JDN247" s="1114"/>
      <c r="JDO247" s="1114"/>
      <c r="JDP247" s="1114"/>
      <c r="JDQ247" s="1114"/>
      <c r="JDR247" s="1114"/>
      <c r="JDS247" s="1114"/>
      <c r="JDT247" s="1114"/>
      <c r="JDU247" s="1114"/>
      <c r="JDV247" s="1114"/>
      <c r="JDW247" s="1114"/>
      <c r="JDX247" s="1114"/>
      <c r="JDY247" s="1114"/>
      <c r="JDZ247" s="1114"/>
      <c r="JEA247" s="1114"/>
      <c r="JEB247" s="1114"/>
      <c r="JEC247" s="1114"/>
      <c r="JED247" s="1114"/>
      <c r="JEE247" s="1114"/>
      <c r="JEF247" s="1114"/>
      <c r="JEG247" s="1114"/>
      <c r="JEH247" s="1114"/>
      <c r="JEI247" s="1114"/>
      <c r="JEJ247" s="1114"/>
      <c r="JEK247" s="1114"/>
      <c r="JEL247" s="1114"/>
      <c r="JEM247" s="1114"/>
      <c r="JEN247" s="1114"/>
      <c r="JEO247" s="1114"/>
      <c r="JEP247" s="1114"/>
      <c r="JEQ247" s="1114"/>
      <c r="JER247" s="1114"/>
      <c r="JES247" s="1114"/>
      <c r="JET247" s="1114"/>
      <c r="JEU247" s="1114"/>
      <c r="JEV247" s="1114"/>
      <c r="JEW247" s="1114"/>
      <c r="JEX247" s="1114"/>
      <c r="JEY247" s="1114"/>
      <c r="JEZ247" s="1114"/>
      <c r="JFA247" s="1114"/>
      <c r="JFB247" s="1114"/>
      <c r="JFC247" s="1114"/>
      <c r="JFD247" s="1114"/>
      <c r="JFE247" s="1114"/>
      <c r="JFF247" s="1114"/>
      <c r="JFG247" s="1114"/>
      <c r="JFH247" s="1114"/>
      <c r="JFI247" s="1114"/>
      <c r="JFJ247" s="1114"/>
      <c r="JFK247" s="1114"/>
      <c r="JFL247" s="1114"/>
      <c r="JFM247" s="1114"/>
      <c r="JFN247" s="1114"/>
      <c r="JFO247" s="1114"/>
      <c r="JFP247" s="1114"/>
      <c r="JFQ247" s="1114"/>
      <c r="JFR247" s="1114"/>
      <c r="JFS247" s="1114"/>
      <c r="JFT247" s="1114"/>
      <c r="JFU247" s="1114"/>
      <c r="JFV247" s="1114"/>
      <c r="JFW247" s="1114"/>
      <c r="JFX247" s="1114"/>
      <c r="JFY247" s="1114"/>
      <c r="JFZ247" s="1114"/>
      <c r="JGA247" s="1114"/>
      <c r="JGB247" s="1114"/>
      <c r="JGC247" s="1114"/>
      <c r="JGD247" s="1114"/>
      <c r="JGE247" s="1114"/>
      <c r="JGF247" s="1114"/>
      <c r="JGG247" s="1114"/>
      <c r="JGH247" s="1114"/>
      <c r="JGI247" s="1114"/>
      <c r="JGJ247" s="1114"/>
      <c r="JGK247" s="1114"/>
      <c r="JGL247" s="1114"/>
      <c r="JGM247" s="1114"/>
      <c r="JGN247" s="1114"/>
      <c r="JGO247" s="1114"/>
      <c r="JGP247" s="1114"/>
      <c r="JGQ247" s="1114"/>
      <c r="JGR247" s="1114"/>
      <c r="JGS247" s="1114"/>
      <c r="JGT247" s="1114"/>
      <c r="JGU247" s="1114"/>
      <c r="JGV247" s="1114"/>
      <c r="JGW247" s="1114"/>
      <c r="JGX247" s="1114"/>
      <c r="JGY247" s="1114"/>
      <c r="JGZ247" s="1114"/>
      <c r="JHA247" s="1114"/>
      <c r="JHB247" s="1114"/>
      <c r="JHC247" s="1114"/>
      <c r="JHD247" s="1114"/>
      <c r="JHE247" s="1114"/>
      <c r="JHF247" s="1114"/>
      <c r="JHG247" s="1114"/>
      <c r="JHH247" s="1114"/>
      <c r="JHI247" s="1114"/>
      <c r="JHJ247" s="1114"/>
      <c r="JHK247" s="1114"/>
      <c r="JHL247" s="1114"/>
      <c r="JHM247" s="1114"/>
      <c r="JHN247" s="1114"/>
      <c r="JHO247" s="1114"/>
      <c r="JHP247" s="1114"/>
      <c r="JHQ247" s="1114"/>
      <c r="JHR247" s="1114"/>
      <c r="JHS247" s="1114"/>
      <c r="JHT247" s="1114"/>
      <c r="JHU247" s="1114"/>
      <c r="JHV247" s="1114"/>
      <c r="JHW247" s="1114"/>
      <c r="JHX247" s="1114"/>
      <c r="JHY247" s="1114"/>
      <c r="JHZ247" s="1114"/>
      <c r="JIA247" s="1114"/>
      <c r="JIB247" s="1114"/>
      <c r="JIC247" s="1114"/>
      <c r="JID247" s="1114"/>
      <c r="JIE247" s="1114"/>
      <c r="JIF247" s="1114"/>
      <c r="JIG247" s="1114"/>
      <c r="JIH247" s="1114"/>
      <c r="JII247" s="1114"/>
      <c r="JIJ247" s="1114"/>
      <c r="JIK247" s="1114"/>
      <c r="JIL247" s="1114"/>
      <c r="JIM247" s="1114"/>
      <c r="JIN247" s="1114"/>
      <c r="JIO247" s="1114"/>
      <c r="JIP247" s="1114"/>
      <c r="JIQ247" s="1114"/>
      <c r="JIR247" s="1114"/>
      <c r="JIS247" s="1114"/>
      <c r="JIT247" s="1114"/>
      <c r="JIU247" s="1114"/>
      <c r="JIV247" s="1114"/>
      <c r="JIW247" s="1114"/>
      <c r="JIX247" s="1114"/>
      <c r="JIY247" s="1114"/>
      <c r="JIZ247" s="1114"/>
      <c r="JJA247" s="1114"/>
      <c r="JJB247" s="1114"/>
      <c r="JJC247" s="1114"/>
      <c r="JJD247" s="1114"/>
      <c r="JJE247" s="1114"/>
      <c r="JJF247" s="1114"/>
      <c r="JJG247" s="1114"/>
      <c r="JJH247" s="1114"/>
      <c r="JJI247" s="1114"/>
      <c r="JJJ247" s="1114"/>
      <c r="JJK247" s="1114"/>
      <c r="JJL247" s="1114"/>
      <c r="JJM247" s="1114"/>
      <c r="JJN247" s="1114"/>
      <c r="JJO247" s="1114"/>
      <c r="JJP247" s="1114"/>
      <c r="JJQ247" s="1114"/>
      <c r="JJR247" s="1114"/>
      <c r="JJS247" s="1114"/>
      <c r="JJT247" s="1114"/>
      <c r="JJU247" s="1114"/>
      <c r="JJV247" s="1114"/>
      <c r="JJW247" s="1114"/>
      <c r="JJX247" s="1114"/>
      <c r="JJY247" s="1114"/>
      <c r="JJZ247" s="1114"/>
      <c r="JKA247" s="1114"/>
      <c r="JKB247" s="1114"/>
      <c r="JKC247" s="1114"/>
      <c r="JKD247" s="1114"/>
      <c r="JKE247" s="1114"/>
      <c r="JKF247" s="1114"/>
      <c r="JKG247" s="1114"/>
      <c r="JKH247" s="1114"/>
      <c r="JKI247" s="1114"/>
      <c r="JKJ247" s="1114"/>
      <c r="JKK247" s="1114"/>
      <c r="JKL247" s="1114"/>
      <c r="JKM247" s="1114"/>
      <c r="JKN247" s="1114"/>
      <c r="JKO247" s="1114"/>
      <c r="JKP247" s="1114"/>
      <c r="JKQ247" s="1114"/>
      <c r="JKR247" s="1114"/>
      <c r="JKS247" s="1114"/>
      <c r="JKT247" s="1114"/>
      <c r="JKU247" s="1114"/>
      <c r="JKV247" s="1114"/>
      <c r="JKW247" s="1114"/>
      <c r="JKX247" s="1114"/>
      <c r="JKY247" s="1114"/>
      <c r="JKZ247" s="1114"/>
      <c r="JLA247" s="1114"/>
      <c r="JLB247" s="1114"/>
      <c r="JLC247" s="1114"/>
      <c r="JLD247" s="1114"/>
      <c r="JLE247" s="1114"/>
      <c r="JLF247" s="1114"/>
      <c r="JLG247" s="1114"/>
      <c r="JLH247" s="1114"/>
      <c r="JLI247" s="1114"/>
      <c r="JLJ247" s="1114"/>
      <c r="JLK247" s="1114"/>
      <c r="JLL247" s="1114"/>
      <c r="JLM247" s="1114"/>
      <c r="JLN247" s="1114"/>
      <c r="JLO247" s="1114"/>
      <c r="JLP247" s="1114"/>
      <c r="JLQ247" s="1114"/>
      <c r="JLR247" s="1114"/>
      <c r="JLS247" s="1114"/>
      <c r="JLT247" s="1114"/>
      <c r="JLU247" s="1114"/>
      <c r="JLV247" s="1114"/>
      <c r="JLW247" s="1114"/>
      <c r="JLX247" s="1114"/>
      <c r="JLY247" s="1114"/>
      <c r="JLZ247" s="1114"/>
      <c r="JMA247" s="1114"/>
      <c r="JMB247" s="1114"/>
      <c r="JMC247" s="1114"/>
      <c r="JMD247" s="1114"/>
      <c r="JME247" s="1114"/>
      <c r="JMF247" s="1114"/>
      <c r="JMG247" s="1114"/>
      <c r="JMH247" s="1114"/>
      <c r="JMI247" s="1114"/>
      <c r="JMJ247" s="1114"/>
      <c r="JMK247" s="1114"/>
      <c r="JML247" s="1114"/>
      <c r="JMM247" s="1114"/>
      <c r="JMN247" s="1114"/>
      <c r="JMO247" s="1114"/>
      <c r="JMP247" s="1114"/>
      <c r="JMQ247" s="1114"/>
      <c r="JMR247" s="1114"/>
      <c r="JMS247" s="1114"/>
      <c r="JMT247" s="1114"/>
      <c r="JMU247" s="1114"/>
      <c r="JMV247" s="1114"/>
      <c r="JMW247" s="1114"/>
      <c r="JMX247" s="1114"/>
      <c r="JMY247" s="1114"/>
      <c r="JMZ247" s="1114"/>
      <c r="JNA247" s="1114"/>
      <c r="JNB247" s="1114"/>
      <c r="JNC247" s="1114"/>
      <c r="JND247" s="1114"/>
      <c r="JNE247" s="1114"/>
      <c r="JNF247" s="1114"/>
      <c r="JNG247" s="1114"/>
      <c r="JNH247" s="1114"/>
      <c r="JNI247" s="1114"/>
      <c r="JNJ247" s="1114"/>
      <c r="JNK247" s="1114"/>
      <c r="JNL247" s="1114"/>
      <c r="JNM247" s="1114"/>
      <c r="JNN247" s="1114"/>
      <c r="JNO247" s="1114"/>
      <c r="JNP247" s="1114"/>
      <c r="JNQ247" s="1114"/>
      <c r="JNR247" s="1114"/>
      <c r="JNS247" s="1114"/>
      <c r="JNT247" s="1114"/>
      <c r="JNU247" s="1114"/>
      <c r="JNV247" s="1114"/>
      <c r="JNW247" s="1114"/>
      <c r="JNX247" s="1114"/>
      <c r="JNY247" s="1114"/>
      <c r="JNZ247" s="1114"/>
      <c r="JOA247" s="1114"/>
      <c r="JOB247" s="1114"/>
      <c r="JOC247" s="1114"/>
      <c r="JOD247" s="1114"/>
      <c r="JOE247" s="1114"/>
      <c r="JOF247" s="1114"/>
      <c r="JOG247" s="1114"/>
      <c r="JOH247" s="1114"/>
      <c r="JOI247" s="1114"/>
      <c r="JOJ247" s="1114"/>
      <c r="JOK247" s="1114"/>
      <c r="JOL247" s="1114"/>
      <c r="JOM247" s="1114"/>
      <c r="JON247" s="1114"/>
      <c r="JOO247" s="1114"/>
      <c r="JOP247" s="1114"/>
      <c r="JOQ247" s="1114"/>
      <c r="JOR247" s="1114"/>
      <c r="JOS247" s="1114"/>
      <c r="JOT247" s="1114"/>
      <c r="JOU247" s="1114"/>
      <c r="JOV247" s="1114"/>
      <c r="JOW247" s="1114"/>
      <c r="JOX247" s="1114"/>
      <c r="JOY247" s="1114"/>
      <c r="JOZ247" s="1114"/>
      <c r="JPA247" s="1114"/>
      <c r="JPB247" s="1114"/>
      <c r="JPC247" s="1114"/>
      <c r="JPD247" s="1114"/>
      <c r="JPE247" s="1114"/>
      <c r="JPF247" s="1114"/>
      <c r="JPG247" s="1114"/>
      <c r="JPH247" s="1114"/>
      <c r="JPI247" s="1114"/>
      <c r="JPJ247" s="1114"/>
      <c r="JPK247" s="1114"/>
      <c r="JPL247" s="1114"/>
      <c r="JPM247" s="1114"/>
      <c r="JPN247" s="1114"/>
      <c r="JPO247" s="1114"/>
      <c r="JPP247" s="1114"/>
      <c r="JPQ247" s="1114"/>
      <c r="JPR247" s="1114"/>
      <c r="JPS247" s="1114"/>
      <c r="JPT247" s="1114"/>
      <c r="JPU247" s="1114"/>
      <c r="JPV247" s="1114"/>
      <c r="JPW247" s="1114"/>
      <c r="JPX247" s="1114"/>
      <c r="JPY247" s="1114"/>
      <c r="JPZ247" s="1114"/>
      <c r="JQA247" s="1114"/>
      <c r="JQB247" s="1114"/>
      <c r="JQC247" s="1114"/>
      <c r="JQD247" s="1114"/>
      <c r="JQE247" s="1114"/>
      <c r="JQF247" s="1114"/>
      <c r="JQG247" s="1114"/>
      <c r="JQH247" s="1114"/>
      <c r="JQI247" s="1114"/>
      <c r="JQJ247" s="1114"/>
      <c r="JQK247" s="1114"/>
      <c r="JQL247" s="1114"/>
      <c r="JQM247" s="1114"/>
      <c r="JQN247" s="1114"/>
      <c r="JQO247" s="1114"/>
      <c r="JQP247" s="1114"/>
      <c r="JQQ247" s="1114"/>
      <c r="JQR247" s="1114"/>
      <c r="JQS247" s="1114"/>
      <c r="JQT247" s="1114"/>
      <c r="JQU247" s="1114"/>
      <c r="JQV247" s="1114"/>
      <c r="JQW247" s="1114"/>
      <c r="JQX247" s="1114"/>
      <c r="JQY247" s="1114"/>
      <c r="JQZ247" s="1114"/>
      <c r="JRA247" s="1114"/>
      <c r="JRB247" s="1114"/>
      <c r="JRC247" s="1114"/>
      <c r="JRD247" s="1114"/>
      <c r="JRE247" s="1114"/>
      <c r="JRF247" s="1114"/>
      <c r="JRG247" s="1114"/>
      <c r="JRH247" s="1114"/>
      <c r="JRI247" s="1114"/>
      <c r="JRJ247" s="1114"/>
      <c r="JRK247" s="1114"/>
      <c r="JRL247" s="1114"/>
      <c r="JRM247" s="1114"/>
      <c r="JRN247" s="1114"/>
      <c r="JRO247" s="1114"/>
      <c r="JRP247" s="1114"/>
      <c r="JRQ247" s="1114"/>
      <c r="JRR247" s="1114"/>
      <c r="JRS247" s="1114"/>
      <c r="JRT247" s="1114"/>
      <c r="JRU247" s="1114"/>
      <c r="JRV247" s="1114"/>
      <c r="JRW247" s="1114"/>
      <c r="JRX247" s="1114"/>
      <c r="JRY247" s="1114"/>
      <c r="JRZ247" s="1114"/>
      <c r="JSA247" s="1114"/>
      <c r="JSB247" s="1114"/>
      <c r="JSC247" s="1114"/>
      <c r="JSD247" s="1114"/>
      <c r="JSE247" s="1114"/>
      <c r="JSF247" s="1114"/>
      <c r="JSG247" s="1114"/>
      <c r="JSH247" s="1114"/>
      <c r="JSI247" s="1114"/>
      <c r="JSJ247" s="1114"/>
      <c r="JSK247" s="1114"/>
      <c r="JSL247" s="1114"/>
      <c r="JSM247" s="1114"/>
      <c r="JSN247" s="1114"/>
      <c r="JSO247" s="1114"/>
      <c r="JSP247" s="1114"/>
      <c r="JSQ247" s="1114"/>
      <c r="JSR247" s="1114"/>
      <c r="JSS247" s="1114"/>
      <c r="JST247" s="1114"/>
      <c r="JSU247" s="1114"/>
      <c r="JSV247" s="1114"/>
      <c r="JSW247" s="1114"/>
      <c r="JSX247" s="1114"/>
      <c r="JSY247" s="1114"/>
      <c r="JSZ247" s="1114"/>
      <c r="JTA247" s="1114"/>
      <c r="JTB247" s="1114"/>
      <c r="JTC247" s="1114"/>
      <c r="JTD247" s="1114"/>
      <c r="JTE247" s="1114"/>
      <c r="JTF247" s="1114"/>
      <c r="JTG247" s="1114"/>
      <c r="JTH247" s="1114"/>
      <c r="JTI247" s="1114"/>
      <c r="JTJ247" s="1114"/>
      <c r="JTK247" s="1114"/>
      <c r="JTL247" s="1114"/>
      <c r="JTM247" s="1114"/>
      <c r="JTN247" s="1114"/>
      <c r="JTO247" s="1114"/>
      <c r="JTP247" s="1114"/>
      <c r="JTQ247" s="1114"/>
      <c r="JTR247" s="1114"/>
      <c r="JTS247" s="1114"/>
      <c r="JTT247" s="1114"/>
      <c r="JTU247" s="1114"/>
      <c r="JTV247" s="1114"/>
      <c r="JTW247" s="1114"/>
      <c r="JTX247" s="1114"/>
      <c r="JTY247" s="1114"/>
      <c r="JTZ247" s="1114"/>
      <c r="JUA247" s="1114"/>
      <c r="JUB247" s="1114"/>
      <c r="JUC247" s="1114"/>
      <c r="JUD247" s="1114"/>
      <c r="JUE247" s="1114"/>
      <c r="JUF247" s="1114"/>
      <c r="JUG247" s="1114"/>
      <c r="JUH247" s="1114"/>
      <c r="JUI247" s="1114"/>
      <c r="JUJ247" s="1114"/>
      <c r="JUK247" s="1114"/>
      <c r="JUL247" s="1114"/>
      <c r="JUM247" s="1114"/>
      <c r="JUN247" s="1114"/>
      <c r="JUO247" s="1114"/>
      <c r="JUP247" s="1114"/>
      <c r="JUQ247" s="1114"/>
      <c r="JUR247" s="1114"/>
      <c r="JUS247" s="1114"/>
      <c r="JUT247" s="1114"/>
      <c r="JUU247" s="1114"/>
      <c r="JUV247" s="1114"/>
      <c r="JUW247" s="1114"/>
      <c r="JUX247" s="1114"/>
      <c r="JUY247" s="1114"/>
      <c r="JUZ247" s="1114"/>
      <c r="JVA247" s="1114"/>
      <c r="JVB247" s="1114"/>
      <c r="JVC247" s="1114"/>
      <c r="JVD247" s="1114"/>
      <c r="JVE247" s="1114"/>
      <c r="JVF247" s="1114"/>
      <c r="JVG247" s="1114"/>
      <c r="JVH247" s="1114"/>
      <c r="JVI247" s="1114"/>
      <c r="JVJ247" s="1114"/>
      <c r="JVK247" s="1114"/>
      <c r="JVL247" s="1114"/>
      <c r="JVM247" s="1114"/>
      <c r="JVN247" s="1114"/>
      <c r="JVO247" s="1114"/>
      <c r="JVP247" s="1114"/>
      <c r="JVQ247" s="1114"/>
      <c r="JVR247" s="1114"/>
      <c r="JVS247" s="1114"/>
      <c r="JVT247" s="1114"/>
      <c r="JVU247" s="1114"/>
      <c r="JVV247" s="1114"/>
      <c r="JVW247" s="1114"/>
      <c r="JVX247" s="1114"/>
      <c r="JVY247" s="1114"/>
      <c r="JVZ247" s="1114"/>
      <c r="JWA247" s="1114"/>
      <c r="JWB247" s="1114"/>
      <c r="JWC247" s="1114"/>
      <c r="JWD247" s="1114"/>
      <c r="JWE247" s="1114"/>
      <c r="JWF247" s="1114"/>
      <c r="JWG247" s="1114"/>
      <c r="JWH247" s="1114"/>
      <c r="JWI247" s="1114"/>
      <c r="JWJ247" s="1114"/>
      <c r="JWK247" s="1114"/>
      <c r="JWL247" s="1114"/>
      <c r="JWM247" s="1114"/>
      <c r="JWN247" s="1114"/>
      <c r="JWO247" s="1114"/>
      <c r="JWP247" s="1114"/>
      <c r="JWQ247" s="1114"/>
      <c r="JWR247" s="1114"/>
      <c r="JWS247" s="1114"/>
      <c r="JWT247" s="1114"/>
      <c r="JWU247" s="1114"/>
      <c r="JWV247" s="1114"/>
      <c r="JWW247" s="1114"/>
      <c r="JWX247" s="1114"/>
      <c r="JWY247" s="1114"/>
      <c r="JWZ247" s="1114"/>
      <c r="JXA247" s="1114"/>
      <c r="JXB247" s="1114"/>
      <c r="JXC247" s="1114"/>
      <c r="JXD247" s="1114"/>
      <c r="JXE247" s="1114"/>
      <c r="JXF247" s="1114"/>
      <c r="JXG247" s="1114"/>
      <c r="JXH247" s="1114"/>
      <c r="JXI247" s="1114"/>
      <c r="JXJ247" s="1114"/>
      <c r="JXK247" s="1114"/>
      <c r="JXL247" s="1114"/>
      <c r="JXM247" s="1114"/>
      <c r="JXN247" s="1114"/>
      <c r="JXO247" s="1114"/>
      <c r="JXP247" s="1114"/>
      <c r="JXQ247" s="1114"/>
      <c r="JXR247" s="1114"/>
      <c r="JXS247" s="1114"/>
      <c r="JXT247" s="1114"/>
      <c r="JXU247" s="1114"/>
      <c r="JXV247" s="1114"/>
      <c r="JXW247" s="1114"/>
      <c r="JXX247" s="1114"/>
      <c r="JXY247" s="1114"/>
      <c r="JXZ247" s="1114"/>
      <c r="JYA247" s="1114"/>
      <c r="JYB247" s="1114"/>
      <c r="JYC247" s="1114"/>
      <c r="JYD247" s="1114"/>
      <c r="JYE247" s="1114"/>
      <c r="JYF247" s="1114"/>
      <c r="JYG247" s="1114"/>
      <c r="JYH247" s="1114"/>
      <c r="JYI247" s="1114"/>
      <c r="JYJ247" s="1114"/>
      <c r="JYK247" s="1114"/>
      <c r="JYL247" s="1114"/>
      <c r="JYM247" s="1114"/>
      <c r="JYN247" s="1114"/>
      <c r="JYO247" s="1114"/>
      <c r="JYP247" s="1114"/>
      <c r="JYQ247" s="1114"/>
      <c r="JYR247" s="1114"/>
      <c r="JYS247" s="1114"/>
      <c r="JYT247" s="1114"/>
      <c r="JYU247" s="1114"/>
      <c r="JYV247" s="1114"/>
      <c r="JYW247" s="1114"/>
      <c r="JYX247" s="1114"/>
      <c r="JYY247" s="1114"/>
      <c r="JYZ247" s="1114"/>
      <c r="JZA247" s="1114"/>
      <c r="JZB247" s="1114"/>
      <c r="JZC247" s="1114"/>
      <c r="JZD247" s="1114"/>
      <c r="JZE247" s="1114"/>
      <c r="JZF247" s="1114"/>
      <c r="JZG247" s="1114"/>
      <c r="JZH247" s="1114"/>
      <c r="JZI247" s="1114"/>
      <c r="JZJ247" s="1114"/>
      <c r="JZK247" s="1114"/>
      <c r="JZL247" s="1114"/>
      <c r="JZM247" s="1114"/>
      <c r="JZN247" s="1114"/>
      <c r="JZO247" s="1114"/>
      <c r="JZP247" s="1114"/>
      <c r="JZQ247" s="1114"/>
      <c r="JZR247" s="1114"/>
      <c r="JZS247" s="1114"/>
      <c r="JZT247" s="1114"/>
      <c r="JZU247" s="1114"/>
      <c r="JZV247" s="1114"/>
      <c r="JZW247" s="1114"/>
      <c r="JZX247" s="1114"/>
      <c r="JZY247" s="1114"/>
      <c r="JZZ247" s="1114"/>
      <c r="KAA247" s="1114"/>
      <c r="KAB247" s="1114"/>
      <c r="KAC247" s="1114"/>
      <c r="KAD247" s="1114"/>
      <c r="KAE247" s="1114"/>
      <c r="KAF247" s="1114"/>
      <c r="KAG247" s="1114"/>
      <c r="KAH247" s="1114"/>
      <c r="KAI247" s="1114"/>
      <c r="KAJ247" s="1114"/>
      <c r="KAK247" s="1114"/>
      <c r="KAL247" s="1114"/>
      <c r="KAM247" s="1114"/>
      <c r="KAN247" s="1114"/>
      <c r="KAO247" s="1114"/>
      <c r="KAP247" s="1114"/>
      <c r="KAQ247" s="1114"/>
      <c r="KAR247" s="1114"/>
      <c r="KAS247" s="1114"/>
      <c r="KAT247" s="1114"/>
      <c r="KAU247" s="1114"/>
      <c r="KAV247" s="1114"/>
      <c r="KAW247" s="1114"/>
      <c r="KAX247" s="1114"/>
      <c r="KAY247" s="1114"/>
      <c r="KAZ247" s="1114"/>
      <c r="KBA247" s="1114"/>
      <c r="KBB247" s="1114"/>
      <c r="KBC247" s="1114"/>
      <c r="KBD247" s="1114"/>
      <c r="KBE247" s="1114"/>
      <c r="KBF247" s="1114"/>
      <c r="KBG247" s="1114"/>
      <c r="KBH247" s="1114"/>
      <c r="KBI247" s="1114"/>
      <c r="KBJ247" s="1114"/>
      <c r="KBK247" s="1114"/>
      <c r="KBL247" s="1114"/>
      <c r="KBM247" s="1114"/>
      <c r="KBN247" s="1114"/>
      <c r="KBO247" s="1114"/>
      <c r="KBP247" s="1114"/>
      <c r="KBQ247" s="1114"/>
      <c r="KBR247" s="1114"/>
      <c r="KBS247" s="1114"/>
      <c r="KBT247" s="1114"/>
      <c r="KBU247" s="1114"/>
      <c r="KBV247" s="1114"/>
      <c r="KBW247" s="1114"/>
      <c r="KBX247" s="1114"/>
      <c r="KBY247" s="1114"/>
      <c r="KBZ247" s="1114"/>
      <c r="KCA247" s="1114"/>
      <c r="KCB247" s="1114"/>
      <c r="KCC247" s="1114"/>
      <c r="KCD247" s="1114"/>
      <c r="KCE247" s="1114"/>
      <c r="KCF247" s="1114"/>
      <c r="KCG247" s="1114"/>
      <c r="KCH247" s="1114"/>
      <c r="KCI247" s="1114"/>
      <c r="KCJ247" s="1114"/>
      <c r="KCK247" s="1114"/>
      <c r="KCL247" s="1114"/>
      <c r="KCM247" s="1114"/>
      <c r="KCN247" s="1114"/>
      <c r="KCO247" s="1114"/>
      <c r="KCP247" s="1114"/>
      <c r="KCQ247" s="1114"/>
      <c r="KCR247" s="1114"/>
      <c r="KCS247" s="1114"/>
      <c r="KCT247" s="1114"/>
      <c r="KCU247" s="1114"/>
      <c r="KCV247" s="1114"/>
      <c r="KCW247" s="1114"/>
      <c r="KCX247" s="1114"/>
      <c r="KCY247" s="1114"/>
      <c r="KCZ247" s="1114"/>
      <c r="KDA247" s="1114"/>
      <c r="KDB247" s="1114"/>
      <c r="KDC247" s="1114"/>
      <c r="KDD247" s="1114"/>
      <c r="KDE247" s="1114"/>
      <c r="KDF247" s="1114"/>
      <c r="KDG247" s="1114"/>
      <c r="KDH247" s="1114"/>
      <c r="KDI247" s="1114"/>
      <c r="KDJ247" s="1114"/>
      <c r="KDK247" s="1114"/>
      <c r="KDL247" s="1114"/>
      <c r="KDM247" s="1114"/>
      <c r="KDN247" s="1114"/>
      <c r="KDO247" s="1114"/>
      <c r="KDP247" s="1114"/>
      <c r="KDQ247" s="1114"/>
      <c r="KDR247" s="1114"/>
      <c r="KDS247" s="1114"/>
      <c r="KDT247" s="1114"/>
      <c r="KDU247" s="1114"/>
      <c r="KDV247" s="1114"/>
      <c r="KDW247" s="1114"/>
      <c r="KDX247" s="1114"/>
      <c r="KDY247" s="1114"/>
      <c r="KDZ247" s="1114"/>
      <c r="KEA247" s="1114"/>
      <c r="KEB247" s="1114"/>
      <c r="KEC247" s="1114"/>
      <c r="KED247" s="1114"/>
      <c r="KEE247" s="1114"/>
      <c r="KEF247" s="1114"/>
      <c r="KEG247" s="1114"/>
      <c r="KEH247" s="1114"/>
      <c r="KEI247" s="1114"/>
      <c r="KEJ247" s="1114"/>
      <c r="KEK247" s="1114"/>
      <c r="KEL247" s="1114"/>
      <c r="KEM247" s="1114"/>
      <c r="KEN247" s="1114"/>
      <c r="KEO247" s="1114"/>
      <c r="KEP247" s="1114"/>
      <c r="KEQ247" s="1114"/>
      <c r="KER247" s="1114"/>
      <c r="KES247" s="1114"/>
      <c r="KET247" s="1114"/>
      <c r="KEU247" s="1114"/>
      <c r="KEV247" s="1114"/>
      <c r="KEW247" s="1114"/>
      <c r="KEX247" s="1114"/>
      <c r="KEY247" s="1114"/>
      <c r="KEZ247" s="1114"/>
      <c r="KFA247" s="1114"/>
      <c r="KFB247" s="1114"/>
      <c r="KFC247" s="1114"/>
      <c r="KFD247" s="1114"/>
      <c r="KFE247" s="1114"/>
      <c r="KFF247" s="1114"/>
      <c r="KFG247" s="1114"/>
      <c r="KFH247" s="1114"/>
      <c r="KFI247" s="1114"/>
      <c r="KFJ247" s="1114"/>
      <c r="KFK247" s="1114"/>
      <c r="KFL247" s="1114"/>
      <c r="KFM247" s="1114"/>
      <c r="KFN247" s="1114"/>
      <c r="KFO247" s="1114"/>
      <c r="KFP247" s="1114"/>
      <c r="KFQ247" s="1114"/>
      <c r="KFR247" s="1114"/>
      <c r="KFS247" s="1114"/>
      <c r="KFT247" s="1114"/>
      <c r="KFU247" s="1114"/>
      <c r="KFV247" s="1114"/>
      <c r="KFW247" s="1114"/>
      <c r="KFX247" s="1114"/>
      <c r="KFY247" s="1114"/>
      <c r="KFZ247" s="1114"/>
      <c r="KGA247" s="1114"/>
      <c r="KGB247" s="1114"/>
      <c r="KGC247" s="1114"/>
      <c r="KGD247" s="1114"/>
      <c r="KGE247" s="1114"/>
      <c r="KGF247" s="1114"/>
      <c r="KGG247" s="1114"/>
      <c r="KGH247" s="1114"/>
      <c r="KGI247" s="1114"/>
      <c r="KGJ247" s="1114"/>
      <c r="KGK247" s="1114"/>
      <c r="KGL247" s="1114"/>
      <c r="KGM247" s="1114"/>
      <c r="KGN247" s="1114"/>
      <c r="KGO247" s="1114"/>
      <c r="KGP247" s="1114"/>
      <c r="KGQ247" s="1114"/>
      <c r="KGR247" s="1114"/>
      <c r="KGS247" s="1114"/>
      <c r="KGT247" s="1114"/>
      <c r="KGU247" s="1114"/>
      <c r="KGV247" s="1114"/>
      <c r="KGW247" s="1114"/>
      <c r="KGX247" s="1114"/>
      <c r="KGY247" s="1114"/>
      <c r="KGZ247" s="1114"/>
      <c r="KHA247" s="1114"/>
      <c r="KHB247" s="1114"/>
      <c r="KHC247" s="1114"/>
      <c r="KHD247" s="1114"/>
      <c r="KHE247" s="1114"/>
      <c r="KHF247" s="1114"/>
      <c r="KHG247" s="1114"/>
      <c r="KHH247" s="1114"/>
      <c r="KHI247" s="1114"/>
      <c r="KHJ247" s="1114"/>
      <c r="KHK247" s="1114"/>
      <c r="KHL247" s="1114"/>
      <c r="KHM247" s="1114"/>
      <c r="KHN247" s="1114"/>
      <c r="KHO247" s="1114"/>
      <c r="KHP247" s="1114"/>
      <c r="KHQ247" s="1114"/>
      <c r="KHR247" s="1114"/>
      <c r="KHS247" s="1114"/>
      <c r="KHT247" s="1114"/>
      <c r="KHU247" s="1114"/>
      <c r="KHV247" s="1114"/>
      <c r="KHW247" s="1114"/>
      <c r="KHX247" s="1114"/>
      <c r="KHY247" s="1114"/>
      <c r="KHZ247" s="1114"/>
      <c r="KIA247" s="1114"/>
      <c r="KIB247" s="1114"/>
      <c r="KIC247" s="1114"/>
      <c r="KID247" s="1114"/>
      <c r="KIE247" s="1114"/>
      <c r="KIF247" s="1114"/>
      <c r="KIG247" s="1114"/>
      <c r="KIH247" s="1114"/>
      <c r="KII247" s="1114"/>
      <c r="KIJ247" s="1114"/>
      <c r="KIK247" s="1114"/>
      <c r="KIL247" s="1114"/>
      <c r="KIM247" s="1114"/>
      <c r="KIN247" s="1114"/>
      <c r="KIO247" s="1114"/>
      <c r="KIP247" s="1114"/>
      <c r="KIQ247" s="1114"/>
      <c r="KIR247" s="1114"/>
      <c r="KIS247" s="1114"/>
      <c r="KIT247" s="1114"/>
      <c r="KIU247" s="1114"/>
      <c r="KIV247" s="1114"/>
      <c r="KIW247" s="1114"/>
      <c r="KIX247" s="1114"/>
      <c r="KIY247" s="1114"/>
      <c r="KIZ247" s="1114"/>
      <c r="KJA247" s="1114"/>
      <c r="KJB247" s="1114"/>
      <c r="KJC247" s="1114"/>
      <c r="KJD247" s="1114"/>
      <c r="KJE247" s="1114"/>
      <c r="KJF247" s="1114"/>
      <c r="KJG247" s="1114"/>
      <c r="KJH247" s="1114"/>
      <c r="KJI247" s="1114"/>
      <c r="KJJ247" s="1114"/>
      <c r="KJK247" s="1114"/>
      <c r="KJL247" s="1114"/>
      <c r="KJM247" s="1114"/>
      <c r="KJN247" s="1114"/>
      <c r="KJO247" s="1114"/>
      <c r="KJP247" s="1114"/>
      <c r="KJQ247" s="1114"/>
      <c r="KJR247" s="1114"/>
      <c r="KJS247" s="1114"/>
      <c r="KJT247" s="1114"/>
      <c r="KJU247" s="1114"/>
      <c r="KJV247" s="1114"/>
      <c r="KJW247" s="1114"/>
      <c r="KJX247" s="1114"/>
      <c r="KJY247" s="1114"/>
      <c r="KJZ247" s="1114"/>
      <c r="KKA247" s="1114"/>
      <c r="KKB247" s="1114"/>
      <c r="KKC247" s="1114"/>
      <c r="KKD247" s="1114"/>
      <c r="KKE247" s="1114"/>
      <c r="KKF247" s="1114"/>
      <c r="KKG247" s="1114"/>
      <c r="KKH247" s="1114"/>
      <c r="KKI247" s="1114"/>
      <c r="KKJ247" s="1114"/>
      <c r="KKK247" s="1114"/>
      <c r="KKL247" s="1114"/>
      <c r="KKM247" s="1114"/>
      <c r="KKN247" s="1114"/>
      <c r="KKO247" s="1114"/>
      <c r="KKP247" s="1114"/>
      <c r="KKQ247" s="1114"/>
      <c r="KKR247" s="1114"/>
      <c r="KKS247" s="1114"/>
      <c r="KKT247" s="1114"/>
      <c r="KKU247" s="1114"/>
      <c r="KKV247" s="1114"/>
      <c r="KKW247" s="1114"/>
      <c r="KKX247" s="1114"/>
      <c r="KKY247" s="1114"/>
      <c r="KKZ247" s="1114"/>
      <c r="KLA247" s="1114"/>
      <c r="KLB247" s="1114"/>
      <c r="KLC247" s="1114"/>
      <c r="KLD247" s="1114"/>
      <c r="KLE247" s="1114"/>
      <c r="KLF247" s="1114"/>
      <c r="KLG247" s="1114"/>
      <c r="KLH247" s="1114"/>
      <c r="KLI247" s="1114"/>
      <c r="KLJ247" s="1114"/>
      <c r="KLK247" s="1114"/>
      <c r="KLL247" s="1114"/>
      <c r="KLM247" s="1114"/>
      <c r="KLN247" s="1114"/>
      <c r="KLO247" s="1114"/>
      <c r="KLP247" s="1114"/>
      <c r="KLQ247" s="1114"/>
      <c r="KLR247" s="1114"/>
      <c r="KLS247" s="1114"/>
      <c r="KLT247" s="1114"/>
      <c r="KLU247" s="1114"/>
      <c r="KLV247" s="1114"/>
      <c r="KLW247" s="1114"/>
      <c r="KLX247" s="1114"/>
      <c r="KLY247" s="1114"/>
      <c r="KLZ247" s="1114"/>
      <c r="KMA247" s="1114"/>
      <c r="KMB247" s="1114"/>
      <c r="KMC247" s="1114"/>
      <c r="KMD247" s="1114"/>
      <c r="KME247" s="1114"/>
      <c r="KMF247" s="1114"/>
      <c r="KMG247" s="1114"/>
      <c r="KMH247" s="1114"/>
      <c r="KMI247" s="1114"/>
      <c r="KMJ247" s="1114"/>
      <c r="KMK247" s="1114"/>
      <c r="KML247" s="1114"/>
      <c r="KMM247" s="1114"/>
      <c r="KMN247" s="1114"/>
      <c r="KMO247" s="1114"/>
      <c r="KMP247" s="1114"/>
      <c r="KMQ247" s="1114"/>
      <c r="KMR247" s="1114"/>
      <c r="KMS247" s="1114"/>
      <c r="KMT247" s="1114"/>
      <c r="KMU247" s="1114"/>
      <c r="KMV247" s="1114"/>
      <c r="KMW247" s="1114"/>
      <c r="KMX247" s="1114"/>
      <c r="KMY247" s="1114"/>
      <c r="KMZ247" s="1114"/>
      <c r="KNA247" s="1114"/>
      <c r="KNB247" s="1114"/>
      <c r="KNC247" s="1114"/>
      <c r="KND247" s="1114"/>
      <c r="KNE247" s="1114"/>
      <c r="KNF247" s="1114"/>
      <c r="KNG247" s="1114"/>
      <c r="KNH247" s="1114"/>
      <c r="KNI247" s="1114"/>
      <c r="KNJ247" s="1114"/>
      <c r="KNK247" s="1114"/>
      <c r="KNL247" s="1114"/>
      <c r="KNM247" s="1114"/>
      <c r="KNN247" s="1114"/>
      <c r="KNO247" s="1114"/>
      <c r="KNP247" s="1114"/>
      <c r="KNQ247" s="1114"/>
      <c r="KNR247" s="1114"/>
      <c r="KNS247" s="1114"/>
      <c r="KNT247" s="1114"/>
      <c r="KNU247" s="1114"/>
      <c r="KNV247" s="1114"/>
      <c r="KNW247" s="1114"/>
      <c r="KNX247" s="1114"/>
      <c r="KNY247" s="1114"/>
      <c r="KNZ247" s="1114"/>
      <c r="KOA247" s="1114"/>
      <c r="KOB247" s="1114"/>
      <c r="KOC247" s="1114"/>
      <c r="KOD247" s="1114"/>
      <c r="KOE247" s="1114"/>
      <c r="KOF247" s="1114"/>
      <c r="KOG247" s="1114"/>
      <c r="KOH247" s="1114"/>
      <c r="KOI247" s="1114"/>
      <c r="KOJ247" s="1114"/>
      <c r="KOK247" s="1114"/>
      <c r="KOL247" s="1114"/>
      <c r="KOM247" s="1114"/>
      <c r="KON247" s="1114"/>
      <c r="KOO247" s="1114"/>
      <c r="KOP247" s="1114"/>
      <c r="KOQ247" s="1114"/>
      <c r="KOR247" s="1114"/>
      <c r="KOS247" s="1114"/>
      <c r="KOT247" s="1114"/>
      <c r="KOU247" s="1114"/>
      <c r="KOV247" s="1114"/>
      <c r="KOW247" s="1114"/>
      <c r="KOX247" s="1114"/>
      <c r="KOY247" s="1114"/>
      <c r="KOZ247" s="1114"/>
      <c r="KPA247" s="1114"/>
      <c r="KPB247" s="1114"/>
      <c r="KPC247" s="1114"/>
      <c r="KPD247" s="1114"/>
      <c r="KPE247" s="1114"/>
      <c r="KPF247" s="1114"/>
      <c r="KPG247" s="1114"/>
      <c r="KPH247" s="1114"/>
      <c r="KPI247" s="1114"/>
      <c r="KPJ247" s="1114"/>
      <c r="KPK247" s="1114"/>
      <c r="KPL247" s="1114"/>
      <c r="KPM247" s="1114"/>
      <c r="KPN247" s="1114"/>
      <c r="KPO247" s="1114"/>
      <c r="KPP247" s="1114"/>
      <c r="KPQ247" s="1114"/>
      <c r="KPR247" s="1114"/>
      <c r="KPS247" s="1114"/>
      <c r="KPT247" s="1114"/>
      <c r="KPU247" s="1114"/>
      <c r="KPV247" s="1114"/>
      <c r="KPW247" s="1114"/>
      <c r="KPX247" s="1114"/>
      <c r="KPY247" s="1114"/>
      <c r="KPZ247" s="1114"/>
      <c r="KQA247" s="1114"/>
      <c r="KQB247" s="1114"/>
      <c r="KQC247" s="1114"/>
      <c r="KQD247" s="1114"/>
      <c r="KQE247" s="1114"/>
      <c r="KQF247" s="1114"/>
      <c r="KQG247" s="1114"/>
      <c r="KQH247" s="1114"/>
      <c r="KQI247" s="1114"/>
      <c r="KQJ247" s="1114"/>
      <c r="KQK247" s="1114"/>
      <c r="KQL247" s="1114"/>
      <c r="KQM247" s="1114"/>
      <c r="KQN247" s="1114"/>
      <c r="KQO247" s="1114"/>
      <c r="KQP247" s="1114"/>
      <c r="KQQ247" s="1114"/>
      <c r="KQR247" s="1114"/>
      <c r="KQS247" s="1114"/>
      <c r="KQT247" s="1114"/>
      <c r="KQU247" s="1114"/>
      <c r="KQV247" s="1114"/>
      <c r="KQW247" s="1114"/>
      <c r="KQX247" s="1114"/>
      <c r="KQY247" s="1114"/>
      <c r="KQZ247" s="1114"/>
      <c r="KRA247" s="1114"/>
      <c r="KRB247" s="1114"/>
      <c r="KRC247" s="1114"/>
      <c r="KRD247" s="1114"/>
      <c r="KRE247" s="1114"/>
      <c r="KRF247" s="1114"/>
      <c r="KRG247" s="1114"/>
      <c r="KRH247" s="1114"/>
      <c r="KRI247" s="1114"/>
      <c r="KRJ247" s="1114"/>
      <c r="KRK247" s="1114"/>
      <c r="KRL247" s="1114"/>
      <c r="KRM247" s="1114"/>
      <c r="KRN247" s="1114"/>
      <c r="KRO247" s="1114"/>
      <c r="KRP247" s="1114"/>
      <c r="KRQ247" s="1114"/>
      <c r="KRR247" s="1114"/>
      <c r="KRS247" s="1114"/>
      <c r="KRT247" s="1114"/>
      <c r="KRU247" s="1114"/>
      <c r="KRV247" s="1114"/>
      <c r="KRW247" s="1114"/>
      <c r="KRX247" s="1114"/>
      <c r="KRY247" s="1114"/>
      <c r="KRZ247" s="1114"/>
      <c r="KSA247" s="1114"/>
      <c r="KSB247" s="1114"/>
      <c r="KSC247" s="1114"/>
      <c r="KSD247" s="1114"/>
      <c r="KSE247" s="1114"/>
      <c r="KSF247" s="1114"/>
      <c r="KSG247" s="1114"/>
      <c r="KSH247" s="1114"/>
      <c r="KSI247" s="1114"/>
      <c r="KSJ247" s="1114"/>
      <c r="KSK247" s="1114"/>
      <c r="KSL247" s="1114"/>
      <c r="KSM247" s="1114"/>
      <c r="KSN247" s="1114"/>
      <c r="KSO247" s="1114"/>
      <c r="KSP247" s="1114"/>
      <c r="KSQ247" s="1114"/>
      <c r="KSR247" s="1114"/>
      <c r="KSS247" s="1114"/>
      <c r="KST247" s="1114"/>
      <c r="KSU247" s="1114"/>
      <c r="KSV247" s="1114"/>
      <c r="KSW247" s="1114"/>
      <c r="KSX247" s="1114"/>
      <c r="KSY247" s="1114"/>
      <c r="KSZ247" s="1114"/>
      <c r="KTA247" s="1114"/>
      <c r="KTB247" s="1114"/>
      <c r="KTC247" s="1114"/>
      <c r="KTD247" s="1114"/>
      <c r="KTE247" s="1114"/>
      <c r="KTF247" s="1114"/>
      <c r="KTG247" s="1114"/>
      <c r="KTH247" s="1114"/>
      <c r="KTI247" s="1114"/>
      <c r="KTJ247" s="1114"/>
      <c r="KTK247" s="1114"/>
      <c r="KTL247" s="1114"/>
      <c r="KTM247" s="1114"/>
      <c r="KTN247" s="1114"/>
      <c r="KTO247" s="1114"/>
      <c r="KTP247" s="1114"/>
      <c r="KTQ247" s="1114"/>
      <c r="KTR247" s="1114"/>
      <c r="KTS247" s="1114"/>
      <c r="KTT247" s="1114"/>
      <c r="KTU247" s="1114"/>
      <c r="KTV247" s="1114"/>
      <c r="KTW247" s="1114"/>
      <c r="KTX247" s="1114"/>
      <c r="KTY247" s="1114"/>
      <c r="KTZ247" s="1114"/>
      <c r="KUA247" s="1114"/>
      <c r="KUB247" s="1114"/>
      <c r="KUC247" s="1114"/>
      <c r="KUD247" s="1114"/>
      <c r="KUE247" s="1114"/>
      <c r="KUF247" s="1114"/>
      <c r="KUG247" s="1114"/>
      <c r="KUH247" s="1114"/>
      <c r="KUI247" s="1114"/>
      <c r="KUJ247" s="1114"/>
      <c r="KUK247" s="1114"/>
      <c r="KUL247" s="1114"/>
      <c r="KUM247" s="1114"/>
      <c r="KUN247" s="1114"/>
      <c r="KUO247" s="1114"/>
      <c r="KUP247" s="1114"/>
      <c r="KUQ247" s="1114"/>
      <c r="KUR247" s="1114"/>
      <c r="KUS247" s="1114"/>
      <c r="KUT247" s="1114"/>
      <c r="KUU247" s="1114"/>
      <c r="KUV247" s="1114"/>
      <c r="KUW247" s="1114"/>
      <c r="KUX247" s="1114"/>
      <c r="KUY247" s="1114"/>
      <c r="KUZ247" s="1114"/>
      <c r="KVA247" s="1114"/>
      <c r="KVB247" s="1114"/>
      <c r="KVC247" s="1114"/>
      <c r="KVD247" s="1114"/>
      <c r="KVE247" s="1114"/>
      <c r="KVF247" s="1114"/>
      <c r="KVG247" s="1114"/>
      <c r="KVH247" s="1114"/>
      <c r="KVI247" s="1114"/>
      <c r="KVJ247" s="1114"/>
      <c r="KVK247" s="1114"/>
      <c r="KVL247" s="1114"/>
      <c r="KVM247" s="1114"/>
      <c r="KVN247" s="1114"/>
      <c r="KVO247" s="1114"/>
      <c r="KVP247" s="1114"/>
      <c r="KVQ247" s="1114"/>
      <c r="KVR247" s="1114"/>
      <c r="KVS247" s="1114"/>
      <c r="KVT247" s="1114"/>
      <c r="KVU247" s="1114"/>
      <c r="KVV247" s="1114"/>
      <c r="KVW247" s="1114"/>
      <c r="KVX247" s="1114"/>
      <c r="KVY247" s="1114"/>
      <c r="KVZ247" s="1114"/>
      <c r="KWA247" s="1114"/>
      <c r="KWB247" s="1114"/>
      <c r="KWC247" s="1114"/>
      <c r="KWD247" s="1114"/>
      <c r="KWE247" s="1114"/>
      <c r="KWF247" s="1114"/>
      <c r="KWG247" s="1114"/>
      <c r="KWH247" s="1114"/>
      <c r="KWI247" s="1114"/>
      <c r="KWJ247" s="1114"/>
      <c r="KWK247" s="1114"/>
      <c r="KWL247" s="1114"/>
      <c r="KWM247" s="1114"/>
      <c r="KWN247" s="1114"/>
      <c r="KWO247" s="1114"/>
      <c r="KWP247" s="1114"/>
      <c r="KWQ247" s="1114"/>
      <c r="KWR247" s="1114"/>
      <c r="KWS247" s="1114"/>
      <c r="KWT247" s="1114"/>
      <c r="KWU247" s="1114"/>
      <c r="KWV247" s="1114"/>
      <c r="KWW247" s="1114"/>
      <c r="KWX247" s="1114"/>
      <c r="KWY247" s="1114"/>
      <c r="KWZ247" s="1114"/>
      <c r="KXA247" s="1114"/>
      <c r="KXB247" s="1114"/>
      <c r="KXC247" s="1114"/>
      <c r="KXD247" s="1114"/>
      <c r="KXE247" s="1114"/>
      <c r="KXF247" s="1114"/>
      <c r="KXG247" s="1114"/>
      <c r="KXH247" s="1114"/>
      <c r="KXI247" s="1114"/>
      <c r="KXJ247" s="1114"/>
      <c r="KXK247" s="1114"/>
      <c r="KXL247" s="1114"/>
      <c r="KXM247" s="1114"/>
      <c r="KXN247" s="1114"/>
      <c r="KXO247" s="1114"/>
      <c r="KXP247" s="1114"/>
      <c r="KXQ247" s="1114"/>
      <c r="KXR247" s="1114"/>
      <c r="KXS247" s="1114"/>
      <c r="KXT247" s="1114"/>
      <c r="KXU247" s="1114"/>
      <c r="KXV247" s="1114"/>
      <c r="KXW247" s="1114"/>
      <c r="KXX247" s="1114"/>
      <c r="KXY247" s="1114"/>
      <c r="KXZ247" s="1114"/>
      <c r="KYA247" s="1114"/>
      <c r="KYB247" s="1114"/>
      <c r="KYC247" s="1114"/>
      <c r="KYD247" s="1114"/>
      <c r="KYE247" s="1114"/>
      <c r="KYF247" s="1114"/>
      <c r="KYG247" s="1114"/>
      <c r="KYH247" s="1114"/>
      <c r="KYI247" s="1114"/>
      <c r="KYJ247" s="1114"/>
      <c r="KYK247" s="1114"/>
      <c r="KYL247" s="1114"/>
      <c r="KYM247" s="1114"/>
      <c r="KYN247" s="1114"/>
      <c r="KYO247" s="1114"/>
      <c r="KYP247" s="1114"/>
      <c r="KYQ247" s="1114"/>
      <c r="KYR247" s="1114"/>
      <c r="KYS247" s="1114"/>
      <c r="KYT247" s="1114"/>
      <c r="KYU247" s="1114"/>
      <c r="KYV247" s="1114"/>
      <c r="KYW247" s="1114"/>
      <c r="KYX247" s="1114"/>
      <c r="KYY247" s="1114"/>
      <c r="KYZ247" s="1114"/>
      <c r="KZA247" s="1114"/>
      <c r="KZB247" s="1114"/>
      <c r="KZC247" s="1114"/>
      <c r="KZD247" s="1114"/>
      <c r="KZE247" s="1114"/>
      <c r="KZF247" s="1114"/>
      <c r="KZG247" s="1114"/>
      <c r="KZH247" s="1114"/>
      <c r="KZI247" s="1114"/>
      <c r="KZJ247" s="1114"/>
      <c r="KZK247" s="1114"/>
      <c r="KZL247" s="1114"/>
      <c r="KZM247" s="1114"/>
      <c r="KZN247" s="1114"/>
      <c r="KZO247" s="1114"/>
      <c r="KZP247" s="1114"/>
      <c r="KZQ247" s="1114"/>
      <c r="KZR247" s="1114"/>
      <c r="KZS247" s="1114"/>
      <c r="KZT247" s="1114"/>
      <c r="KZU247" s="1114"/>
      <c r="KZV247" s="1114"/>
      <c r="KZW247" s="1114"/>
      <c r="KZX247" s="1114"/>
      <c r="KZY247" s="1114"/>
      <c r="KZZ247" s="1114"/>
      <c r="LAA247" s="1114"/>
      <c r="LAB247" s="1114"/>
      <c r="LAC247" s="1114"/>
      <c r="LAD247" s="1114"/>
      <c r="LAE247" s="1114"/>
      <c r="LAF247" s="1114"/>
      <c r="LAG247" s="1114"/>
      <c r="LAH247" s="1114"/>
      <c r="LAI247" s="1114"/>
      <c r="LAJ247" s="1114"/>
      <c r="LAK247" s="1114"/>
      <c r="LAL247" s="1114"/>
      <c r="LAM247" s="1114"/>
      <c r="LAN247" s="1114"/>
      <c r="LAO247" s="1114"/>
      <c r="LAP247" s="1114"/>
      <c r="LAQ247" s="1114"/>
      <c r="LAR247" s="1114"/>
      <c r="LAS247" s="1114"/>
      <c r="LAT247" s="1114"/>
      <c r="LAU247" s="1114"/>
      <c r="LAV247" s="1114"/>
      <c r="LAW247" s="1114"/>
      <c r="LAX247" s="1114"/>
      <c r="LAY247" s="1114"/>
      <c r="LAZ247" s="1114"/>
      <c r="LBA247" s="1114"/>
      <c r="LBB247" s="1114"/>
      <c r="LBC247" s="1114"/>
      <c r="LBD247" s="1114"/>
      <c r="LBE247" s="1114"/>
      <c r="LBF247" s="1114"/>
      <c r="LBG247" s="1114"/>
      <c r="LBH247" s="1114"/>
      <c r="LBI247" s="1114"/>
      <c r="LBJ247" s="1114"/>
      <c r="LBK247" s="1114"/>
      <c r="LBL247" s="1114"/>
      <c r="LBM247" s="1114"/>
      <c r="LBN247" s="1114"/>
      <c r="LBO247" s="1114"/>
      <c r="LBP247" s="1114"/>
      <c r="LBQ247" s="1114"/>
      <c r="LBR247" s="1114"/>
      <c r="LBS247" s="1114"/>
      <c r="LBT247" s="1114"/>
      <c r="LBU247" s="1114"/>
      <c r="LBV247" s="1114"/>
      <c r="LBW247" s="1114"/>
      <c r="LBX247" s="1114"/>
      <c r="LBY247" s="1114"/>
      <c r="LBZ247" s="1114"/>
      <c r="LCA247" s="1114"/>
      <c r="LCB247" s="1114"/>
      <c r="LCC247" s="1114"/>
      <c r="LCD247" s="1114"/>
      <c r="LCE247" s="1114"/>
      <c r="LCF247" s="1114"/>
      <c r="LCG247" s="1114"/>
      <c r="LCH247" s="1114"/>
      <c r="LCI247" s="1114"/>
      <c r="LCJ247" s="1114"/>
      <c r="LCK247" s="1114"/>
      <c r="LCL247" s="1114"/>
      <c r="LCM247" s="1114"/>
      <c r="LCN247" s="1114"/>
      <c r="LCO247" s="1114"/>
      <c r="LCP247" s="1114"/>
      <c r="LCQ247" s="1114"/>
      <c r="LCR247" s="1114"/>
      <c r="LCS247" s="1114"/>
      <c r="LCT247" s="1114"/>
      <c r="LCU247" s="1114"/>
      <c r="LCV247" s="1114"/>
      <c r="LCW247" s="1114"/>
      <c r="LCX247" s="1114"/>
      <c r="LCY247" s="1114"/>
      <c r="LCZ247" s="1114"/>
      <c r="LDA247" s="1114"/>
      <c r="LDB247" s="1114"/>
      <c r="LDC247" s="1114"/>
      <c r="LDD247" s="1114"/>
      <c r="LDE247" s="1114"/>
      <c r="LDF247" s="1114"/>
      <c r="LDG247" s="1114"/>
      <c r="LDH247" s="1114"/>
      <c r="LDI247" s="1114"/>
      <c r="LDJ247" s="1114"/>
      <c r="LDK247" s="1114"/>
      <c r="LDL247" s="1114"/>
      <c r="LDM247" s="1114"/>
      <c r="LDN247" s="1114"/>
      <c r="LDO247" s="1114"/>
      <c r="LDP247" s="1114"/>
      <c r="LDQ247" s="1114"/>
      <c r="LDR247" s="1114"/>
      <c r="LDS247" s="1114"/>
      <c r="LDT247" s="1114"/>
      <c r="LDU247" s="1114"/>
      <c r="LDV247" s="1114"/>
      <c r="LDW247" s="1114"/>
      <c r="LDX247" s="1114"/>
      <c r="LDY247" s="1114"/>
      <c r="LDZ247" s="1114"/>
      <c r="LEA247" s="1114"/>
      <c r="LEB247" s="1114"/>
      <c r="LEC247" s="1114"/>
      <c r="LED247" s="1114"/>
      <c r="LEE247" s="1114"/>
      <c r="LEF247" s="1114"/>
      <c r="LEG247" s="1114"/>
      <c r="LEH247" s="1114"/>
      <c r="LEI247" s="1114"/>
      <c r="LEJ247" s="1114"/>
      <c r="LEK247" s="1114"/>
      <c r="LEL247" s="1114"/>
      <c r="LEM247" s="1114"/>
      <c r="LEN247" s="1114"/>
      <c r="LEO247" s="1114"/>
      <c r="LEP247" s="1114"/>
      <c r="LEQ247" s="1114"/>
      <c r="LER247" s="1114"/>
      <c r="LES247" s="1114"/>
      <c r="LET247" s="1114"/>
      <c r="LEU247" s="1114"/>
      <c r="LEV247" s="1114"/>
      <c r="LEW247" s="1114"/>
      <c r="LEX247" s="1114"/>
      <c r="LEY247" s="1114"/>
      <c r="LEZ247" s="1114"/>
      <c r="LFA247" s="1114"/>
      <c r="LFB247" s="1114"/>
      <c r="LFC247" s="1114"/>
      <c r="LFD247" s="1114"/>
      <c r="LFE247" s="1114"/>
      <c r="LFF247" s="1114"/>
      <c r="LFG247" s="1114"/>
      <c r="LFH247" s="1114"/>
      <c r="LFI247" s="1114"/>
      <c r="LFJ247" s="1114"/>
      <c r="LFK247" s="1114"/>
      <c r="LFL247" s="1114"/>
      <c r="LFM247" s="1114"/>
      <c r="LFN247" s="1114"/>
      <c r="LFO247" s="1114"/>
      <c r="LFP247" s="1114"/>
      <c r="LFQ247" s="1114"/>
      <c r="LFR247" s="1114"/>
      <c r="LFS247" s="1114"/>
      <c r="LFT247" s="1114"/>
      <c r="LFU247" s="1114"/>
      <c r="LFV247" s="1114"/>
      <c r="LFW247" s="1114"/>
      <c r="LFX247" s="1114"/>
      <c r="LFY247" s="1114"/>
      <c r="LFZ247" s="1114"/>
      <c r="LGA247" s="1114"/>
      <c r="LGB247" s="1114"/>
      <c r="LGC247" s="1114"/>
      <c r="LGD247" s="1114"/>
      <c r="LGE247" s="1114"/>
      <c r="LGF247" s="1114"/>
      <c r="LGG247" s="1114"/>
      <c r="LGH247" s="1114"/>
      <c r="LGI247" s="1114"/>
      <c r="LGJ247" s="1114"/>
      <c r="LGK247" s="1114"/>
      <c r="LGL247" s="1114"/>
      <c r="LGM247" s="1114"/>
      <c r="LGN247" s="1114"/>
      <c r="LGO247" s="1114"/>
      <c r="LGP247" s="1114"/>
      <c r="LGQ247" s="1114"/>
      <c r="LGR247" s="1114"/>
      <c r="LGS247" s="1114"/>
      <c r="LGT247" s="1114"/>
      <c r="LGU247" s="1114"/>
      <c r="LGV247" s="1114"/>
      <c r="LGW247" s="1114"/>
      <c r="LGX247" s="1114"/>
      <c r="LGY247" s="1114"/>
      <c r="LGZ247" s="1114"/>
      <c r="LHA247" s="1114"/>
      <c r="LHB247" s="1114"/>
      <c r="LHC247" s="1114"/>
      <c r="LHD247" s="1114"/>
      <c r="LHE247" s="1114"/>
      <c r="LHF247" s="1114"/>
      <c r="LHG247" s="1114"/>
      <c r="LHH247" s="1114"/>
      <c r="LHI247" s="1114"/>
      <c r="LHJ247" s="1114"/>
      <c r="LHK247" s="1114"/>
      <c r="LHL247" s="1114"/>
      <c r="LHM247" s="1114"/>
      <c r="LHN247" s="1114"/>
      <c r="LHO247" s="1114"/>
      <c r="LHP247" s="1114"/>
      <c r="LHQ247" s="1114"/>
      <c r="LHR247" s="1114"/>
      <c r="LHS247" s="1114"/>
      <c r="LHT247" s="1114"/>
      <c r="LHU247" s="1114"/>
      <c r="LHV247" s="1114"/>
      <c r="LHW247" s="1114"/>
      <c r="LHX247" s="1114"/>
      <c r="LHY247" s="1114"/>
      <c r="LHZ247" s="1114"/>
      <c r="LIA247" s="1114"/>
      <c r="LIB247" s="1114"/>
      <c r="LIC247" s="1114"/>
      <c r="LID247" s="1114"/>
      <c r="LIE247" s="1114"/>
      <c r="LIF247" s="1114"/>
      <c r="LIG247" s="1114"/>
      <c r="LIH247" s="1114"/>
      <c r="LII247" s="1114"/>
      <c r="LIJ247" s="1114"/>
      <c r="LIK247" s="1114"/>
      <c r="LIL247" s="1114"/>
      <c r="LIM247" s="1114"/>
      <c r="LIN247" s="1114"/>
      <c r="LIO247" s="1114"/>
      <c r="LIP247" s="1114"/>
      <c r="LIQ247" s="1114"/>
      <c r="LIR247" s="1114"/>
      <c r="LIS247" s="1114"/>
      <c r="LIT247" s="1114"/>
      <c r="LIU247" s="1114"/>
      <c r="LIV247" s="1114"/>
      <c r="LIW247" s="1114"/>
      <c r="LIX247" s="1114"/>
      <c r="LIY247" s="1114"/>
      <c r="LIZ247" s="1114"/>
      <c r="LJA247" s="1114"/>
      <c r="LJB247" s="1114"/>
      <c r="LJC247" s="1114"/>
      <c r="LJD247" s="1114"/>
      <c r="LJE247" s="1114"/>
      <c r="LJF247" s="1114"/>
      <c r="LJG247" s="1114"/>
      <c r="LJH247" s="1114"/>
      <c r="LJI247" s="1114"/>
      <c r="LJJ247" s="1114"/>
      <c r="LJK247" s="1114"/>
      <c r="LJL247" s="1114"/>
      <c r="LJM247" s="1114"/>
      <c r="LJN247" s="1114"/>
      <c r="LJO247" s="1114"/>
      <c r="LJP247" s="1114"/>
      <c r="LJQ247" s="1114"/>
      <c r="LJR247" s="1114"/>
      <c r="LJS247" s="1114"/>
      <c r="LJT247" s="1114"/>
      <c r="LJU247" s="1114"/>
      <c r="LJV247" s="1114"/>
      <c r="LJW247" s="1114"/>
      <c r="LJX247" s="1114"/>
      <c r="LJY247" s="1114"/>
      <c r="LJZ247" s="1114"/>
      <c r="LKA247" s="1114"/>
      <c r="LKB247" s="1114"/>
      <c r="LKC247" s="1114"/>
      <c r="LKD247" s="1114"/>
      <c r="LKE247" s="1114"/>
      <c r="LKF247" s="1114"/>
      <c r="LKG247" s="1114"/>
      <c r="LKH247" s="1114"/>
      <c r="LKI247" s="1114"/>
      <c r="LKJ247" s="1114"/>
      <c r="LKK247" s="1114"/>
      <c r="LKL247" s="1114"/>
      <c r="LKM247" s="1114"/>
      <c r="LKN247" s="1114"/>
      <c r="LKO247" s="1114"/>
      <c r="LKP247" s="1114"/>
      <c r="LKQ247" s="1114"/>
      <c r="LKR247" s="1114"/>
      <c r="LKS247" s="1114"/>
      <c r="LKT247" s="1114"/>
      <c r="LKU247" s="1114"/>
      <c r="LKV247" s="1114"/>
      <c r="LKW247" s="1114"/>
      <c r="LKX247" s="1114"/>
      <c r="LKY247" s="1114"/>
      <c r="LKZ247" s="1114"/>
      <c r="LLA247" s="1114"/>
      <c r="LLB247" s="1114"/>
      <c r="LLC247" s="1114"/>
      <c r="LLD247" s="1114"/>
      <c r="LLE247" s="1114"/>
      <c r="LLF247" s="1114"/>
      <c r="LLG247" s="1114"/>
      <c r="LLH247" s="1114"/>
      <c r="LLI247" s="1114"/>
      <c r="LLJ247" s="1114"/>
      <c r="LLK247" s="1114"/>
      <c r="LLL247" s="1114"/>
      <c r="LLM247" s="1114"/>
      <c r="LLN247" s="1114"/>
      <c r="LLO247" s="1114"/>
      <c r="LLP247" s="1114"/>
      <c r="LLQ247" s="1114"/>
      <c r="LLR247" s="1114"/>
      <c r="LLS247" s="1114"/>
      <c r="LLT247" s="1114"/>
      <c r="LLU247" s="1114"/>
      <c r="LLV247" s="1114"/>
      <c r="LLW247" s="1114"/>
      <c r="LLX247" s="1114"/>
      <c r="LLY247" s="1114"/>
      <c r="LLZ247" s="1114"/>
      <c r="LMA247" s="1114"/>
      <c r="LMB247" s="1114"/>
      <c r="LMC247" s="1114"/>
      <c r="LMD247" s="1114"/>
      <c r="LME247" s="1114"/>
      <c r="LMF247" s="1114"/>
      <c r="LMG247" s="1114"/>
      <c r="LMH247" s="1114"/>
      <c r="LMI247" s="1114"/>
      <c r="LMJ247" s="1114"/>
      <c r="LMK247" s="1114"/>
      <c r="LML247" s="1114"/>
      <c r="LMM247" s="1114"/>
      <c r="LMN247" s="1114"/>
      <c r="LMO247" s="1114"/>
      <c r="LMP247" s="1114"/>
      <c r="LMQ247" s="1114"/>
      <c r="LMR247" s="1114"/>
      <c r="LMS247" s="1114"/>
      <c r="LMT247" s="1114"/>
      <c r="LMU247" s="1114"/>
      <c r="LMV247" s="1114"/>
      <c r="LMW247" s="1114"/>
      <c r="LMX247" s="1114"/>
      <c r="LMY247" s="1114"/>
      <c r="LMZ247" s="1114"/>
      <c r="LNA247" s="1114"/>
      <c r="LNB247" s="1114"/>
      <c r="LNC247" s="1114"/>
      <c r="LND247" s="1114"/>
      <c r="LNE247" s="1114"/>
      <c r="LNF247" s="1114"/>
      <c r="LNG247" s="1114"/>
      <c r="LNH247" s="1114"/>
      <c r="LNI247" s="1114"/>
      <c r="LNJ247" s="1114"/>
      <c r="LNK247" s="1114"/>
      <c r="LNL247" s="1114"/>
      <c r="LNM247" s="1114"/>
      <c r="LNN247" s="1114"/>
      <c r="LNO247" s="1114"/>
      <c r="LNP247" s="1114"/>
      <c r="LNQ247" s="1114"/>
      <c r="LNR247" s="1114"/>
      <c r="LNS247" s="1114"/>
      <c r="LNT247" s="1114"/>
      <c r="LNU247" s="1114"/>
      <c r="LNV247" s="1114"/>
      <c r="LNW247" s="1114"/>
      <c r="LNX247" s="1114"/>
      <c r="LNY247" s="1114"/>
      <c r="LNZ247" s="1114"/>
      <c r="LOA247" s="1114"/>
      <c r="LOB247" s="1114"/>
      <c r="LOC247" s="1114"/>
      <c r="LOD247" s="1114"/>
      <c r="LOE247" s="1114"/>
      <c r="LOF247" s="1114"/>
      <c r="LOG247" s="1114"/>
      <c r="LOH247" s="1114"/>
      <c r="LOI247" s="1114"/>
      <c r="LOJ247" s="1114"/>
      <c r="LOK247" s="1114"/>
      <c r="LOL247" s="1114"/>
      <c r="LOM247" s="1114"/>
      <c r="LON247" s="1114"/>
      <c r="LOO247" s="1114"/>
      <c r="LOP247" s="1114"/>
      <c r="LOQ247" s="1114"/>
      <c r="LOR247" s="1114"/>
      <c r="LOS247" s="1114"/>
      <c r="LOT247" s="1114"/>
      <c r="LOU247" s="1114"/>
      <c r="LOV247" s="1114"/>
      <c r="LOW247" s="1114"/>
      <c r="LOX247" s="1114"/>
      <c r="LOY247" s="1114"/>
      <c r="LOZ247" s="1114"/>
      <c r="LPA247" s="1114"/>
      <c r="LPB247" s="1114"/>
      <c r="LPC247" s="1114"/>
      <c r="LPD247" s="1114"/>
      <c r="LPE247" s="1114"/>
      <c r="LPF247" s="1114"/>
      <c r="LPG247" s="1114"/>
      <c r="LPH247" s="1114"/>
      <c r="LPI247" s="1114"/>
      <c r="LPJ247" s="1114"/>
      <c r="LPK247" s="1114"/>
      <c r="LPL247" s="1114"/>
      <c r="LPM247" s="1114"/>
      <c r="LPN247" s="1114"/>
      <c r="LPO247" s="1114"/>
      <c r="LPP247" s="1114"/>
      <c r="LPQ247" s="1114"/>
      <c r="LPR247" s="1114"/>
      <c r="LPS247" s="1114"/>
      <c r="LPT247" s="1114"/>
      <c r="LPU247" s="1114"/>
      <c r="LPV247" s="1114"/>
      <c r="LPW247" s="1114"/>
      <c r="LPX247" s="1114"/>
      <c r="LPY247" s="1114"/>
      <c r="LPZ247" s="1114"/>
      <c r="LQA247" s="1114"/>
      <c r="LQB247" s="1114"/>
      <c r="LQC247" s="1114"/>
      <c r="LQD247" s="1114"/>
      <c r="LQE247" s="1114"/>
      <c r="LQF247" s="1114"/>
      <c r="LQG247" s="1114"/>
      <c r="LQH247" s="1114"/>
      <c r="LQI247" s="1114"/>
      <c r="LQJ247" s="1114"/>
      <c r="LQK247" s="1114"/>
      <c r="LQL247" s="1114"/>
      <c r="LQM247" s="1114"/>
      <c r="LQN247" s="1114"/>
      <c r="LQO247" s="1114"/>
      <c r="LQP247" s="1114"/>
      <c r="LQQ247" s="1114"/>
      <c r="LQR247" s="1114"/>
      <c r="LQS247" s="1114"/>
      <c r="LQT247" s="1114"/>
      <c r="LQU247" s="1114"/>
      <c r="LQV247" s="1114"/>
      <c r="LQW247" s="1114"/>
      <c r="LQX247" s="1114"/>
      <c r="LQY247" s="1114"/>
      <c r="LQZ247" s="1114"/>
      <c r="LRA247" s="1114"/>
      <c r="LRB247" s="1114"/>
      <c r="LRC247" s="1114"/>
      <c r="LRD247" s="1114"/>
      <c r="LRE247" s="1114"/>
      <c r="LRF247" s="1114"/>
      <c r="LRG247" s="1114"/>
      <c r="LRH247" s="1114"/>
      <c r="LRI247" s="1114"/>
      <c r="LRJ247" s="1114"/>
      <c r="LRK247" s="1114"/>
      <c r="LRL247" s="1114"/>
      <c r="LRM247" s="1114"/>
      <c r="LRN247" s="1114"/>
      <c r="LRO247" s="1114"/>
      <c r="LRP247" s="1114"/>
      <c r="LRQ247" s="1114"/>
      <c r="LRR247" s="1114"/>
      <c r="LRS247" s="1114"/>
      <c r="LRT247" s="1114"/>
      <c r="LRU247" s="1114"/>
      <c r="LRV247" s="1114"/>
      <c r="LRW247" s="1114"/>
      <c r="LRX247" s="1114"/>
      <c r="LRY247" s="1114"/>
      <c r="LRZ247" s="1114"/>
      <c r="LSA247" s="1114"/>
      <c r="LSB247" s="1114"/>
      <c r="LSC247" s="1114"/>
      <c r="LSD247" s="1114"/>
      <c r="LSE247" s="1114"/>
      <c r="LSF247" s="1114"/>
      <c r="LSG247" s="1114"/>
      <c r="LSH247" s="1114"/>
      <c r="LSI247" s="1114"/>
      <c r="LSJ247" s="1114"/>
      <c r="LSK247" s="1114"/>
      <c r="LSL247" s="1114"/>
      <c r="LSM247" s="1114"/>
      <c r="LSN247" s="1114"/>
      <c r="LSO247" s="1114"/>
      <c r="LSP247" s="1114"/>
      <c r="LSQ247" s="1114"/>
      <c r="LSR247" s="1114"/>
      <c r="LSS247" s="1114"/>
      <c r="LST247" s="1114"/>
      <c r="LSU247" s="1114"/>
      <c r="LSV247" s="1114"/>
      <c r="LSW247" s="1114"/>
      <c r="LSX247" s="1114"/>
      <c r="LSY247" s="1114"/>
      <c r="LSZ247" s="1114"/>
      <c r="LTA247" s="1114"/>
      <c r="LTB247" s="1114"/>
      <c r="LTC247" s="1114"/>
      <c r="LTD247" s="1114"/>
      <c r="LTE247" s="1114"/>
      <c r="LTF247" s="1114"/>
      <c r="LTG247" s="1114"/>
      <c r="LTH247" s="1114"/>
      <c r="LTI247" s="1114"/>
      <c r="LTJ247" s="1114"/>
      <c r="LTK247" s="1114"/>
      <c r="LTL247" s="1114"/>
      <c r="LTM247" s="1114"/>
      <c r="LTN247" s="1114"/>
      <c r="LTO247" s="1114"/>
      <c r="LTP247" s="1114"/>
      <c r="LTQ247" s="1114"/>
      <c r="LTR247" s="1114"/>
      <c r="LTS247" s="1114"/>
      <c r="LTT247" s="1114"/>
      <c r="LTU247" s="1114"/>
      <c r="LTV247" s="1114"/>
      <c r="LTW247" s="1114"/>
      <c r="LTX247" s="1114"/>
      <c r="LTY247" s="1114"/>
      <c r="LTZ247" s="1114"/>
      <c r="LUA247" s="1114"/>
      <c r="LUB247" s="1114"/>
      <c r="LUC247" s="1114"/>
      <c r="LUD247" s="1114"/>
      <c r="LUE247" s="1114"/>
      <c r="LUF247" s="1114"/>
      <c r="LUG247" s="1114"/>
      <c r="LUH247" s="1114"/>
      <c r="LUI247" s="1114"/>
      <c r="LUJ247" s="1114"/>
      <c r="LUK247" s="1114"/>
      <c r="LUL247" s="1114"/>
      <c r="LUM247" s="1114"/>
      <c r="LUN247" s="1114"/>
      <c r="LUO247" s="1114"/>
      <c r="LUP247" s="1114"/>
      <c r="LUQ247" s="1114"/>
      <c r="LUR247" s="1114"/>
      <c r="LUS247" s="1114"/>
      <c r="LUT247" s="1114"/>
      <c r="LUU247" s="1114"/>
      <c r="LUV247" s="1114"/>
      <c r="LUW247" s="1114"/>
      <c r="LUX247" s="1114"/>
      <c r="LUY247" s="1114"/>
      <c r="LUZ247" s="1114"/>
      <c r="LVA247" s="1114"/>
      <c r="LVB247" s="1114"/>
      <c r="LVC247" s="1114"/>
      <c r="LVD247" s="1114"/>
      <c r="LVE247" s="1114"/>
      <c r="LVF247" s="1114"/>
      <c r="LVG247" s="1114"/>
      <c r="LVH247" s="1114"/>
      <c r="LVI247" s="1114"/>
      <c r="LVJ247" s="1114"/>
      <c r="LVK247" s="1114"/>
      <c r="LVL247" s="1114"/>
      <c r="LVM247" s="1114"/>
      <c r="LVN247" s="1114"/>
      <c r="LVO247" s="1114"/>
      <c r="LVP247" s="1114"/>
      <c r="LVQ247" s="1114"/>
      <c r="LVR247" s="1114"/>
      <c r="LVS247" s="1114"/>
      <c r="LVT247" s="1114"/>
      <c r="LVU247" s="1114"/>
      <c r="LVV247" s="1114"/>
      <c r="LVW247" s="1114"/>
      <c r="LVX247" s="1114"/>
      <c r="LVY247" s="1114"/>
      <c r="LVZ247" s="1114"/>
      <c r="LWA247" s="1114"/>
      <c r="LWB247" s="1114"/>
      <c r="LWC247" s="1114"/>
      <c r="LWD247" s="1114"/>
      <c r="LWE247" s="1114"/>
      <c r="LWF247" s="1114"/>
      <c r="LWG247" s="1114"/>
      <c r="LWH247" s="1114"/>
      <c r="LWI247" s="1114"/>
      <c r="LWJ247" s="1114"/>
      <c r="LWK247" s="1114"/>
      <c r="LWL247" s="1114"/>
      <c r="LWM247" s="1114"/>
      <c r="LWN247" s="1114"/>
      <c r="LWO247" s="1114"/>
      <c r="LWP247" s="1114"/>
      <c r="LWQ247" s="1114"/>
      <c r="LWR247" s="1114"/>
      <c r="LWS247" s="1114"/>
      <c r="LWT247" s="1114"/>
      <c r="LWU247" s="1114"/>
      <c r="LWV247" s="1114"/>
      <c r="LWW247" s="1114"/>
      <c r="LWX247" s="1114"/>
      <c r="LWY247" s="1114"/>
      <c r="LWZ247" s="1114"/>
      <c r="LXA247" s="1114"/>
      <c r="LXB247" s="1114"/>
      <c r="LXC247" s="1114"/>
      <c r="LXD247" s="1114"/>
      <c r="LXE247" s="1114"/>
      <c r="LXF247" s="1114"/>
      <c r="LXG247" s="1114"/>
      <c r="LXH247" s="1114"/>
      <c r="LXI247" s="1114"/>
      <c r="LXJ247" s="1114"/>
      <c r="LXK247" s="1114"/>
      <c r="LXL247" s="1114"/>
      <c r="LXM247" s="1114"/>
      <c r="LXN247" s="1114"/>
      <c r="LXO247" s="1114"/>
      <c r="LXP247" s="1114"/>
      <c r="LXQ247" s="1114"/>
      <c r="LXR247" s="1114"/>
      <c r="LXS247" s="1114"/>
      <c r="LXT247" s="1114"/>
      <c r="LXU247" s="1114"/>
      <c r="LXV247" s="1114"/>
      <c r="LXW247" s="1114"/>
      <c r="LXX247" s="1114"/>
      <c r="LXY247" s="1114"/>
      <c r="LXZ247" s="1114"/>
      <c r="LYA247" s="1114"/>
      <c r="LYB247" s="1114"/>
      <c r="LYC247" s="1114"/>
      <c r="LYD247" s="1114"/>
      <c r="LYE247" s="1114"/>
      <c r="LYF247" s="1114"/>
      <c r="LYG247" s="1114"/>
      <c r="LYH247" s="1114"/>
      <c r="LYI247" s="1114"/>
      <c r="LYJ247" s="1114"/>
      <c r="LYK247" s="1114"/>
      <c r="LYL247" s="1114"/>
      <c r="LYM247" s="1114"/>
      <c r="LYN247" s="1114"/>
      <c r="LYO247" s="1114"/>
      <c r="LYP247" s="1114"/>
      <c r="LYQ247" s="1114"/>
      <c r="LYR247" s="1114"/>
      <c r="LYS247" s="1114"/>
      <c r="LYT247" s="1114"/>
      <c r="LYU247" s="1114"/>
      <c r="LYV247" s="1114"/>
      <c r="LYW247" s="1114"/>
      <c r="LYX247" s="1114"/>
      <c r="LYY247" s="1114"/>
      <c r="LYZ247" s="1114"/>
      <c r="LZA247" s="1114"/>
      <c r="LZB247" s="1114"/>
      <c r="LZC247" s="1114"/>
      <c r="LZD247" s="1114"/>
      <c r="LZE247" s="1114"/>
      <c r="LZF247" s="1114"/>
      <c r="LZG247" s="1114"/>
      <c r="LZH247" s="1114"/>
      <c r="LZI247" s="1114"/>
      <c r="LZJ247" s="1114"/>
      <c r="LZK247" s="1114"/>
      <c r="LZL247" s="1114"/>
      <c r="LZM247" s="1114"/>
      <c r="LZN247" s="1114"/>
      <c r="LZO247" s="1114"/>
      <c r="LZP247" s="1114"/>
      <c r="LZQ247" s="1114"/>
      <c r="LZR247" s="1114"/>
      <c r="LZS247" s="1114"/>
      <c r="LZT247" s="1114"/>
      <c r="LZU247" s="1114"/>
      <c r="LZV247" s="1114"/>
      <c r="LZW247" s="1114"/>
      <c r="LZX247" s="1114"/>
      <c r="LZY247" s="1114"/>
      <c r="LZZ247" s="1114"/>
      <c r="MAA247" s="1114"/>
      <c r="MAB247" s="1114"/>
      <c r="MAC247" s="1114"/>
      <c r="MAD247" s="1114"/>
      <c r="MAE247" s="1114"/>
      <c r="MAF247" s="1114"/>
      <c r="MAG247" s="1114"/>
      <c r="MAH247" s="1114"/>
      <c r="MAI247" s="1114"/>
      <c r="MAJ247" s="1114"/>
      <c r="MAK247" s="1114"/>
      <c r="MAL247" s="1114"/>
      <c r="MAM247" s="1114"/>
      <c r="MAN247" s="1114"/>
      <c r="MAO247" s="1114"/>
      <c r="MAP247" s="1114"/>
      <c r="MAQ247" s="1114"/>
      <c r="MAR247" s="1114"/>
      <c r="MAS247" s="1114"/>
      <c r="MAT247" s="1114"/>
      <c r="MAU247" s="1114"/>
      <c r="MAV247" s="1114"/>
      <c r="MAW247" s="1114"/>
      <c r="MAX247" s="1114"/>
      <c r="MAY247" s="1114"/>
      <c r="MAZ247" s="1114"/>
      <c r="MBA247" s="1114"/>
      <c r="MBB247" s="1114"/>
      <c r="MBC247" s="1114"/>
      <c r="MBD247" s="1114"/>
      <c r="MBE247" s="1114"/>
      <c r="MBF247" s="1114"/>
      <c r="MBG247" s="1114"/>
      <c r="MBH247" s="1114"/>
      <c r="MBI247" s="1114"/>
      <c r="MBJ247" s="1114"/>
      <c r="MBK247" s="1114"/>
      <c r="MBL247" s="1114"/>
      <c r="MBM247" s="1114"/>
      <c r="MBN247" s="1114"/>
      <c r="MBO247" s="1114"/>
      <c r="MBP247" s="1114"/>
      <c r="MBQ247" s="1114"/>
      <c r="MBR247" s="1114"/>
      <c r="MBS247" s="1114"/>
      <c r="MBT247" s="1114"/>
      <c r="MBU247" s="1114"/>
      <c r="MBV247" s="1114"/>
      <c r="MBW247" s="1114"/>
      <c r="MBX247" s="1114"/>
      <c r="MBY247" s="1114"/>
      <c r="MBZ247" s="1114"/>
      <c r="MCA247" s="1114"/>
      <c r="MCB247" s="1114"/>
      <c r="MCC247" s="1114"/>
      <c r="MCD247" s="1114"/>
      <c r="MCE247" s="1114"/>
      <c r="MCF247" s="1114"/>
      <c r="MCG247" s="1114"/>
      <c r="MCH247" s="1114"/>
      <c r="MCI247" s="1114"/>
      <c r="MCJ247" s="1114"/>
      <c r="MCK247" s="1114"/>
      <c r="MCL247" s="1114"/>
      <c r="MCM247" s="1114"/>
      <c r="MCN247" s="1114"/>
      <c r="MCO247" s="1114"/>
      <c r="MCP247" s="1114"/>
      <c r="MCQ247" s="1114"/>
      <c r="MCR247" s="1114"/>
      <c r="MCS247" s="1114"/>
      <c r="MCT247" s="1114"/>
      <c r="MCU247" s="1114"/>
      <c r="MCV247" s="1114"/>
      <c r="MCW247" s="1114"/>
      <c r="MCX247" s="1114"/>
      <c r="MCY247" s="1114"/>
      <c r="MCZ247" s="1114"/>
      <c r="MDA247" s="1114"/>
      <c r="MDB247" s="1114"/>
      <c r="MDC247" s="1114"/>
      <c r="MDD247" s="1114"/>
      <c r="MDE247" s="1114"/>
      <c r="MDF247" s="1114"/>
      <c r="MDG247" s="1114"/>
      <c r="MDH247" s="1114"/>
      <c r="MDI247" s="1114"/>
      <c r="MDJ247" s="1114"/>
      <c r="MDK247" s="1114"/>
      <c r="MDL247" s="1114"/>
      <c r="MDM247" s="1114"/>
      <c r="MDN247" s="1114"/>
      <c r="MDO247" s="1114"/>
      <c r="MDP247" s="1114"/>
      <c r="MDQ247" s="1114"/>
      <c r="MDR247" s="1114"/>
      <c r="MDS247" s="1114"/>
      <c r="MDT247" s="1114"/>
      <c r="MDU247" s="1114"/>
      <c r="MDV247" s="1114"/>
      <c r="MDW247" s="1114"/>
      <c r="MDX247" s="1114"/>
      <c r="MDY247" s="1114"/>
      <c r="MDZ247" s="1114"/>
      <c r="MEA247" s="1114"/>
      <c r="MEB247" s="1114"/>
      <c r="MEC247" s="1114"/>
      <c r="MED247" s="1114"/>
      <c r="MEE247" s="1114"/>
      <c r="MEF247" s="1114"/>
      <c r="MEG247" s="1114"/>
      <c r="MEH247" s="1114"/>
      <c r="MEI247" s="1114"/>
      <c r="MEJ247" s="1114"/>
      <c r="MEK247" s="1114"/>
      <c r="MEL247" s="1114"/>
      <c r="MEM247" s="1114"/>
      <c r="MEN247" s="1114"/>
      <c r="MEO247" s="1114"/>
      <c r="MEP247" s="1114"/>
      <c r="MEQ247" s="1114"/>
      <c r="MER247" s="1114"/>
      <c r="MES247" s="1114"/>
      <c r="MET247" s="1114"/>
      <c r="MEU247" s="1114"/>
      <c r="MEV247" s="1114"/>
      <c r="MEW247" s="1114"/>
      <c r="MEX247" s="1114"/>
      <c r="MEY247" s="1114"/>
      <c r="MEZ247" s="1114"/>
      <c r="MFA247" s="1114"/>
      <c r="MFB247" s="1114"/>
      <c r="MFC247" s="1114"/>
      <c r="MFD247" s="1114"/>
      <c r="MFE247" s="1114"/>
      <c r="MFF247" s="1114"/>
      <c r="MFG247" s="1114"/>
      <c r="MFH247" s="1114"/>
      <c r="MFI247" s="1114"/>
      <c r="MFJ247" s="1114"/>
      <c r="MFK247" s="1114"/>
      <c r="MFL247" s="1114"/>
      <c r="MFM247" s="1114"/>
      <c r="MFN247" s="1114"/>
      <c r="MFO247" s="1114"/>
      <c r="MFP247" s="1114"/>
      <c r="MFQ247" s="1114"/>
      <c r="MFR247" s="1114"/>
      <c r="MFS247" s="1114"/>
      <c r="MFT247" s="1114"/>
      <c r="MFU247" s="1114"/>
      <c r="MFV247" s="1114"/>
      <c r="MFW247" s="1114"/>
      <c r="MFX247" s="1114"/>
      <c r="MFY247" s="1114"/>
      <c r="MFZ247" s="1114"/>
      <c r="MGA247" s="1114"/>
      <c r="MGB247" s="1114"/>
      <c r="MGC247" s="1114"/>
      <c r="MGD247" s="1114"/>
      <c r="MGE247" s="1114"/>
      <c r="MGF247" s="1114"/>
      <c r="MGG247" s="1114"/>
      <c r="MGH247" s="1114"/>
      <c r="MGI247" s="1114"/>
      <c r="MGJ247" s="1114"/>
      <c r="MGK247" s="1114"/>
      <c r="MGL247" s="1114"/>
      <c r="MGM247" s="1114"/>
      <c r="MGN247" s="1114"/>
      <c r="MGO247" s="1114"/>
      <c r="MGP247" s="1114"/>
      <c r="MGQ247" s="1114"/>
      <c r="MGR247" s="1114"/>
      <c r="MGS247" s="1114"/>
      <c r="MGT247" s="1114"/>
      <c r="MGU247" s="1114"/>
      <c r="MGV247" s="1114"/>
      <c r="MGW247" s="1114"/>
      <c r="MGX247" s="1114"/>
      <c r="MGY247" s="1114"/>
      <c r="MGZ247" s="1114"/>
      <c r="MHA247" s="1114"/>
      <c r="MHB247" s="1114"/>
      <c r="MHC247" s="1114"/>
      <c r="MHD247" s="1114"/>
      <c r="MHE247" s="1114"/>
      <c r="MHF247" s="1114"/>
      <c r="MHG247" s="1114"/>
      <c r="MHH247" s="1114"/>
      <c r="MHI247" s="1114"/>
      <c r="MHJ247" s="1114"/>
      <c r="MHK247" s="1114"/>
      <c r="MHL247" s="1114"/>
      <c r="MHM247" s="1114"/>
      <c r="MHN247" s="1114"/>
      <c r="MHO247" s="1114"/>
      <c r="MHP247" s="1114"/>
      <c r="MHQ247" s="1114"/>
      <c r="MHR247" s="1114"/>
      <c r="MHS247" s="1114"/>
      <c r="MHT247" s="1114"/>
      <c r="MHU247" s="1114"/>
      <c r="MHV247" s="1114"/>
      <c r="MHW247" s="1114"/>
      <c r="MHX247" s="1114"/>
      <c r="MHY247" s="1114"/>
      <c r="MHZ247" s="1114"/>
      <c r="MIA247" s="1114"/>
      <c r="MIB247" s="1114"/>
      <c r="MIC247" s="1114"/>
      <c r="MID247" s="1114"/>
      <c r="MIE247" s="1114"/>
      <c r="MIF247" s="1114"/>
      <c r="MIG247" s="1114"/>
      <c r="MIH247" s="1114"/>
      <c r="MII247" s="1114"/>
      <c r="MIJ247" s="1114"/>
      <c r="MIK247" s="1114"/>
      <c r="MIL247" s="1114"/>
      <c r="MIM247" s="1114"/>
      <c r="MIN247" s="1114"/>
      <c r="MIO247" s="1114"/>
      <c r="MIP247" s="1114"/>
      <c r="MIQ247" s="1114"/>
      <c r="MIR247" s="1114"/>
      <c r="MIS247" s="1114"/>
      <c r="MIT247" s="1114"/>
      <c r="MIU247" s="1114"/>
      <c r="MIV247" s="1114"/>
      <c r="MIW247" s="1114"/>
      <c r="MIX247" s="1114"/>
      <c r="MIY247" s="1114"/>
      <c r="MIZ247" s="1114"/>
      <c r="MJA247" s="1114"/>
      <c r="MJB247" s="1114"/>
      <c r="MJC247" s="1114"/>
      <c r="MJD247" s="1114"/>
      <c r="MJE247" s="1114"/>
      <c r="MJF247" s="1114"/>
      <c r="MJG247" s="1114"/>
      <c r="MJH247" s="1114"/>
      <c r="MJI247" s="1114"/>
      <c r="MJJ247" s="1114"/>
      <c r="MJK247" s="1114"/>
      <c r="MJL247" s="1114"/>
      <c r="MJM247" s="1114"/>
      <c r="MJN247" s="1114"/>
      <c r="MJO247" s="1114"/>
      <c r="MJP247" s="1114"/>
      <c r="MJQ247" s="1114"/>
      <c r="MJR247" s="1114"/>
      <c r="MJS247" s="1114"/>
      <c r="MJT247" s="1114"/>
      <c r="MJU247" s="1114"/>
      <c r="MJV247" s="1114"/>
      <c r="MJW247" s="1114"/>
      <c r="MJX247" s="1114"/>
      <c r="MJY247" s="1114"/>
      <c r="MJZ247" s="1114"/>
      <c r="MKA247" s="1114"/>
      <c r="MKB247" s="1114"/>
      <c r="MKC247" s="1114"/>
      <c r="MKD247" s="1114"/>
      <c r="MKE247" s="1114"/>
      <c r="MKF247" s="1114"/>
      <c r="MKG247" s="1114"/>
      <c r="MKH247" s="1114"/>
      <c r="MKI247" s="1114"/>
      <c r="MKJ247" s="1114"/>
      <c r="MKK247" s="1114"/>
      <c r="MKL247" s="1114"/>
      <c r="MKM247" s="1114"/>
      <c r="MKN247" s="1114"/>
      <c r="MKO247" s="1114"/>
      <c r="MKP247" s="1114"/>
      <c r="MKQ247" s="1114"/>
      <c r="MKR247" s="1114"/>
      <c r="MKS247" s="1114"/>
      <c r="MKT247" s="1114"/>
      <c r="MKU247" s="1114"/>
      <c r="MKV247" s="1114"/>
      <c r="MKW247" s="1114"/>
      <c r="MKX247" s="1114"/>
      <c r="MKY247" s="1114"/>
      <c r="MKZ247" s="1114"/>
      <c r="MLA247" s="1114"/>
      <c r="MLB247" s="1114"/>
      <c r="MLC247" s="1114"/>
      <c r="MLD247" s="1114"/>
      <c r="MLE247" s="1114"/>
      <c r="MLF247" s="1114"/>
      <c r="MLG247" s="1114"/>
      <c r="MLH247" s="1114"/>
      <c r="MLI247" s="1114"/>
      <c r="MLJ247" s="1114"/>
      <c r="MLK247" s="1114"/>
      <c r="MLL247" s="1114"/>
      <c r="MLM247" s="1114"/>
      <c r="MLN247" s="1114"/>
      <c r="MLO247" s="1114"/>
      <c r="MLP247" s="1114"/>
      <c r="MLQ247" s="1114"/>
      <c r="MLR247" s="1114"/>
      <c r="MLS247" s="1114"/>
      <c r="MLT247" s="1114"/>
      <c r="MLU247" s="1114"/>
      <c r="MLV247" s="1114"/>
      <c r="MLW247" s="1114"/>
      <c r="MLX247" s="1114"/>
      <c r="MLY247" s="1114"/>
      <c r="MLZ247" s="1114"/>
      <c r="MMA247" s="1114"/>
      <c r="MMB247" s="1114"/>
      <c r="MMC247" s="1114"/>
      <c r="MMD247" s="1114"/>
      <c r="MME247" s="1114"/>
      <c r="MMF247" s="1114"/>
      <c r="MMG247" s="1114"/>
      <c r="MMH247" s="1114"/>
      <c r="MMI247" s="1114"/>
      <c r="MMJ247" s="1114"/>
      <c r="MMK247" s="1114"/>
      <c r="MML247" s="1114"/>
      <c r="MMM247" s="1114"/>
      <c r="MMN247" s="1114"/>
      <c r="MMO247" s="1114"/>
      <c r="MMP247" s="1114"/>
      <c r="MMQ247" s="1114"/>
      <c r="MMR247" s="1114"/>
      <c r="MMS247" s="1114"/>
      <c r="MMT247" s="1114"/>
      <c r="MMU247" s="1114"/>
      <c r="MMV247" s="1114"/>
      <c r="MMW247" s="1114"/>
      <c r="MMX247" s="1114"/>
      <c r="MMY247" s="1114"/>
      <c r="MMZ247" s="1114"/>
      <c r="MNA247" s="1114"/>
      <c r="MNB247" s="1114"/>
      <c r="MNC247" s="1114"/>
      <c r="MND247" s="1114"/>
      <c r="MNE247" s="1114"/>
      <c r="MNF247" s="1114"/>
      <c r="MNG247" s="1114"/>
      <c r="MNH247" s="1114"/>
      <c r="MNI247" s="1114"/>
      <c r="MNJ247" s="1114"/>
      <c r="MNK247" s="1114"/>
      <c r="MNL247" s="1114"/>
      <c r="MNM247" s="1114"/>
      <c r="MNN247" s="1114"/>
      <c r="MNO247" s="1114"/>
      <c r="MNP247" s="1114"/>
      <c r="MNQ247" s="1114"/>
      <c r="MNR247" s="1114"/>
      <c r="MNS247" s="1114"/>
      <c r="MNT247" s="1114"/>
      <c r="MNU247" s="1114"/>
      <c r="MNV247" s="1114"/>
      <c r="MNW247" s="1114"/>
      <c r="MNX247" s="1114"/>
      <c r="MNY247" s="1114"/>
      <c r="MNZ247" s="1114"/>
      <c r="MOA247" s="1114"/>
      <c r="MOB247" s="1114"/>
      <c r="MOC247" s="1114"/>
      <c r="MOD247" s="1114"/>
      <c r="MOE247" s="1114"/>
      <c r="MOF247" s="1114"/>
      <c r="MOG247" s="1114"/>
      <c r="MOH247" s="1114"/>
      <c r="MOI247" s="1114"/>
      <c r="MOJ247" s="1114"/>
      <c r="MOK247" s="1114"/>
      <c r="MOL247" s="1114"/>
      <c r="MOM247" s="1114"/>
      <c r="MON247" s="1114"/>
      <c r="MOO247" s="1114"/>
      <c r="MOP247" s="1114"/>
      <c r="MOQ247" s="1114"/>
      <c r="MOR247" s="1114"/>
      <c r="MOS247" s="1114"/>
      <c r="MOT247" s="1114"/>
      <c r="MOU247" s="1114"/>
      <c r="MOV247" s="1114"/>
      <c r="MOW247" s="1114"/>
      <c r="MOX247" s="1114"/>
      <c r="MOY247" s="1114"/>
      <c r="MOZ247" s="1114"/>
      <c r="MPA247" s="1114"/>
      <c r="MPB247" s="1114"/>
      <c r="MPC247" s="1114"/>
      <c r="MPD247" s="1114"/>
      <c r="MPE247" s="1114"/>
      <c r="MPF247" s="1114"/>
      <c r="MPG247" s="1114"/>
      <c r="MPH247" s="1114"/>
      <c r="MPI247" s="1114"/>
      <c r="MPJ247" s="1114"/>
      <c r="MPK247" s="1114"/>
      <c r="MPL247" s="1114"/>
      <c r="MPM247" s="1114"/>
      <c r="MPN247" s="1114"/>
      <c r="MPO247" s="1114"/>
      <c r="MPP247" s="1114"/>
      <c r="MPQ247" s="1114"/>
      <c r="MPR247" s="1114"/>
      <c r="MPS247" s="1114"/>
      <c r="MPT247" s="1114"/>
      <c r="MPU247" s="1114"/>
      <c r="MPV247" s="1114"/>
      <c r="MPW247" s="1114"/>
      <c r="MPX247" s="1114"/>
      <c r="MPY247" s="1114"/>
      <c r="MPZ247" s="1114"/>
      <c r="MQA247" s="1114"/>
      <c r="MQB247" s="1114"/>
      <c r="MQC247" s="1114"/>
      <c r="MQD247" s="1114"/>
      <c r="MQE247" s="1114"/>
      <c r="MQF247" s="1114"/>
      <c r="MQG247" s="1114"/>
      <c r="MQH247" s="1114"/>
      <c r="MQI247" s="1114"/>
      <c r="MQJ247" s="1114"/>
      <c r="MQK247" s="1114"/>
      <c r="MQL247" s="1114"/>
      <c r="MQM247" s="1114"/>
      <c r="MQN247" s="1114"/>
      <c r="MQO247" s="1114"/>
      <c r="MQP247" s="1114"/>
      <c r="MQQ247" s="1114"/>
      <c r="MQR247" s="1114"/>
      <c r="MQS247" s="1114"/>
      <c r="MQT247" s="1114"/>
      <c r="MQU247" s="1114"/>
      <c r="MQV247" s="1114"/>
      <c r="MQW247" s="1114"/>
      <c r="MQX247" s="1114"/>
      <c r="MQY247" s="1114"/>
      <c r="MQZ247" s="1114"/>
      <c r="MRA247" s="1114"/>
      <c r="MRB247" s="1114"/>
      <c r="MRC247" s="1114"/>
      <c r="MRD247" s="1114"/>
      <c r="MRE247" s="1114"/>
      <c r="MRF247" s="1114"/>
      <c r="MRG247" s="1114"/>
      <c r="MRH247" s="1114"/>
      <c r="MRI247" s="1114"/>
      <c r="MRJ247" s="1114"/>
      <c r="MRK247" s="1114"/>
      <c r="MRL247" s="1114"/>
      <c r="MRM247" s="1114"/>
      <c r="MRN247" s="1114"/>
      <c r="MRO247" s="1114"/>
      <c r="MRP247" s="1114"/>
      <c r="MRQ247" s="1114"/>
      <c r="MRR247" s="1114"/>
      <c r="MRS247" s="1114"/>
      <c r="MRT247" s="1114"/>
      <c r="MRU247" s="1114"/>
      <c r="MRV247" s="1114"/>
      <c r="MRW247" s="1114"/>
      <c r="MRX247" s="1114"/>
      <c r="MRY247" s="1114"/>
      <c r="MRZ247" s="1114"/>
      <c r="MSA247" s="1114"/>
      <c r="MSB247" s="1114"/>
      <c r="MSC247" s="1114"/>
      <c r="MSD247" s="1114"/>
      <c r="MSE247" s="1114"/>
      <c r="MSF247" s="1114"/>
      <c r="MSG247" s="1114"/>
      <c r="MSH247" s="1114"/>
      <c r="MSI247" s="1114"/>
      <c r="MSJ247" s="1114"/>
      <c r="MSK247" s="1114"/>
      <c r="MSL247" s="1114"/>
      <c r="MSM247" s="1114"/>
      <c r="MSN247" s="1114"/>
      <c r="MSO247" s="1114"/>
      <c r="MSP247" s="1114"/>
      <c r="MSQ247" s="1114"/>
      <c r="MSR247" s="1114"/>
      <c r="MSS247" s="1114"/>
      <c r="MST247" s="1114"/>
      <c r="MSU247" s="1114"/>
      <c r="MSV247" s="1114"/>
      <c r="MSW247" s="1114"/>
      <c r="MSX247" s="1114"/>
      <c r="MSY247" s="1114"/>
      <c r="MSZ247" s="1114"/>
      <c r="MTA247" s="1114"/>
      <c r="MTB247" s="1114"/>
      <c r="MTC247" s="1114"/>
      <c r="MTD247" s="1114"/>
      <c r="MTE247" s="1114"/>
      <c r="MTF247" s="1114"/>
      <c r="MTG247" s="1114"/>
      <c r="MTH247" s="1114"/>
      <c r="MTI247" s="1114"/>
      <c r="MTJ247" s="1114"/>
      <c r="MTK247" s="1114"/>
      <c r="MTL247" s="1114"/>
      <c r="MTM247" s="1114"/>
      <c r="MTN247" s="1114"/>
      <c r="MTO247" s="1114"/>
      <c r="MTP247" s="1114"/>
      <c r="MTQ247" s="1114"/>
      <c r="MTR247" s="1114"/>
      <c r="MTS247" s="1114"/>
      <c r="MTT247" s="1114"/>
      <c r="MTU247" s="1114"/>
      <c r="MTV247" s="1114"/>
      <c r="MTW247" s="1114"/>
      <c r="MTX247" s="1114"/>
      <c r="MTY247" s="1114"/>
      <c r="MTZ247" s="1114"/>
      <c r="MUA247" s="1114"/>
      <c r="MUB247" s="1114"/>
      <c r="MUC247" s="1114"/>
      <c r="MUD247" s="1114"/>
      <c r="MUE247" s="1114"/>
      <c r="MUF247" s="1114"/>
      <c r="MUG247" s="1114"/>
      <c r="MUH247" s="1114"/>
      <c r="MUI247" s="1114"/>
      <c r="MUJ247" s="1114"/>
      <c r="MUK247" s="1114"/>
      <c r="MUL247" s="1114"/>
      <c r="MUM247" s="1114"/>
      <c r="MUN247" s="1114"/>
      <c r="MUO247" s="1114"/>
      <c r="MUP247" s="1114"/>
      <c r="MUQ247" s="1114"/>
      <c r="MUR247" s="1114"/>
      <c r="MUS247" s="1114"/>
      <c r="MUT247" s="1114"/>
      <c r="MUU247" s="1114"/>
      <c r="MUV247" s="1114"/>
      <c r="MUW247" s="1114"/>
      <c r="MUX247" s="1114"/>
      <c r="MUY247" s="1114"/>
      <c r="MUZ247" s="1114"/>
      <c r="MVA247" s="1114"/>
      <c r="MVB247" s="1114"/>
      <c r="MVC247" s="1114"/>
      <c r="MVD247" s="1114"/>
      <c r="MVE247" s="1114"/>
      <c r="MVF247" s="1114"/>
      <c r="MVG247" s="1114"/>
      <c r="MVH247" s="1114"/>
      <c r="MVI247" s="1114"/>
      <c r="MVJ247" s="1114"/>
      <c r="MVK247" s="1114"/>
      <c r="MVL247" s="1114"/>
      <c r="MVM247" s="1114"/>
      <c r="MVN247" s="1114"/>
      <c r="MVO247" s="1114"/>
      <c r="MVP247" s="1114"/>
      <c r="MVQ247" s="1114"/>
      <c r="MVR247" s="1114"/>
      <c r="MVS247" s="1114"/>
      <c r="MVT247" s="1114"/>
      <c r="MVU247" s="1114"/>
      <c r="MVV247" s="1114"/>
      <c r="MVW247" s="1114"/>
      <c r="MVX247" s="1114"/>
      <c r="MVY247" s="1114"/>
      <c r="MVZ247" s="1114"/>
      <c r="MWA247" s="1114"/>
      <c r="MWB247" s="1114"/>
      <c r="MWC247" s="1114"/>
      <c r="MWD247" s="1114"/>
      <c r="MWE247" s="1114"/>
      <c r="MWF247" s="1114"/>
      <c r="MWG247" s="1114"/>
      <c r="MWH247" s="1114"/>
      <c r="MWI247" s="1114"/>
      <c r="MWJ247" s="1114"/>
      <c r="MWK247" s="1114"/>
      <c r="MWL247" s="1114"/>
      <c r="MWM247" s="1114"/>
      <c r="MWN247" s="1114"/>
      <c r="MWO247" s="1114"/>
      <c r="MWP247" s="1114"/>
      <c r="MWQ247" s="1114"/>
      <c r="MWR247" s="1114"/>
      <c r="MWS247" s="1114"/>
      <c r="MWT247" s="1114"/>
      <c r="MWU247" s="1114"/>
      <c r="MWV247" s="1114"/>
      <c r="MWW247" s="1114"/>
      <c r="MWX247" s="1114"/>
      <c r="MWY247" s="1114"/>
      <c r="MWZ247" s="1114"/>
      <c r="MXA247" s="1114"/>
      <c r="MXB247" s="1114"/>
      <c r="MXC247" s="1114"/>
      <c r="MXD247" s="1114"/>
      <c r="MXE247" s="1114"/>
      <c r="MXF247" s="1114"/>
      <c r="MXG247" s="1114"/>
      <c r="MXH247" s="1114"/>
      <c r="MXI247" s="1114"/>
      <c r="MXJ247" s="1114"/>
      <c r="MXK247" s="1114"/>
      <c r="MXL247" s="1114"/>
      <c r="MXM247" s="1114"/>
      <c r="MXN247" s="1114"/>
      <c r="MXO247" s="1114"/>
      <c r="MXP247" s="1114"/>
      <c r="MXQ247" s="1114"/>
      <c r="MXR247" s="1114"/>
      <c r="MXS247" s="1114"/>
      <c r="MXT247" s="1114"/>
      <c r="MXU247" s="1114"/>
      <c r="MXV247" s="1114"/>
      <c r="MXW247" s="1114"/>
      <c r="MXX247" s="1114"/>
      <c r="MXY247" s="1114"/>
      <c r="MXZ247" s="1114"/>
      <c r="MYA247" s="1114"/>
      <c r="MYB247" s="1114"/>
      <c r="MYC247" s="1114"/>
      <c r="MYD247" s="1114"/>
      <c r="MYE247" s="1114"/>
      <c r="MYF247" s="1114"/>
      <c r="MYG247" s="1114"/>
      <c r="MYH247" s="1114"/>
      <c r="MYI247" s="1114"/>
      <c r="MYJ247" s="1114"/>
      <c r="MYK247" s="1114"/>
      <c r="MYL247" s="1114"/>
      <c r="MYM247" s="1114"/>
      <c r="MYN247" s="1114"/>
      <c r="MYO247" s="1114"/>
      <c r="MYP247" s="1114"/>
      <c r="MYQ247" s="1114"/>
      <c r="MYR247" s="1114"/>
      <c r="MYS247" s="1114"/>
      <c r="MYT247" s="1114"/>
      <c r="MYU247" s="1114"/>
      <c r="MYV247" s="1114"/>
      <c r="MYW247" s="1114"/>
      <c r="MYX247" s="1114"/>
      <c r="MYY247" s="1114"/>
      <c r="MYZ247" s="1114"/>
      <c r="MZA247" s="1114"/>
      <c r="MZB247" s="1114"/>
      <c r="MZC247" s="1114"/>
      <c r="MZD247" s="1114"/>
      <c r="MZE247" s="1114"/>
      <c r="MZF247" s="1114"/>
      <c r="MZG247" s="1114"/>
      <c r="MZH247" s="1114"/>
      <c r="MZI247" s="1114"/>
      <c r="MZJ247" s="1114"/>
      <c r="MZK247" s="1114"/>
      <c r="MZL247" s="1114"/>
      <c r="MZM247" s="1114"/>
      <c r="MZN247" s="1114"/>
      <c r="MZO247" s="1114"/>
      <c r="MZP247" s="1114"/>
      <c r="MZQ247" s="1114"/>
      <c r="MZR247" s="1114"/>
      <c r="MZS247" s="1114"/>
      <c r="MZT247" s="1114"/>
      <c r="MZU247" s="1114"/>
      <c r="MZV247" s="1114"/>
      <c r="MZW247" s="1114"/>
      <c r="MZX247" s="1114"/>
      <c r="MZY247" s="1114"/>
      <c r="MZZ247" s="1114"/>
      <c r="NAA247" s="1114"/>
      <c r="NAB247" s="1114"/>
      <c r="NAC247" s="1114"/>
      <c r="NAD247" s="1114"/>
      <c r="NAE247" s="1114"/>
      <c r="NAF247" s="1114"/>
      <c r="NAG247" s="1114"/>
      <c r="NAH247" s="1114"/>
      <c r="NAI247" s="1114"/>
      <c r="NAJ247" s="1114"/>
      <c r="NAK247" s="1114"/>
      <c r="NAL247" s="1114"/>
      <c r="NAM247" s="1114"/>
      <c r="NAN247" s="1114"/>
      <c r="NAO247" s="1114"/>
      <c r="NAP247" s="1114"/>
      <c r="NAQ247" s="1114"/>
      <c r="NAR247" s="1114"/>
      <c r="NAS247" s="1114"/>
      <c r="NAT247" s="1114"/>
      <c r="NAU247" s="1114"/>
      <c r="NAV247" s="1114"/>
      <c r="NAW247" s="1114"/>
      <c r="NAX247" s="1114"/>
      <c r="NAY247" s="1114"/>
      <c r="NAZ247" s="1114"/>
      <c r="NBA247" s="1114"/>
      <c r="NBB247" s="1114"/>
      <c r="NBC247" s="1114"/>
      <c r="NBD247" s="1114"/>
      <c r="NBE247" s="1114"/>
      <c r="NBF247" s="1114"/>
      <c r="NBG247" s="1114"/>
      <c r="NBH247" s="1114"/>
      <c r="NBI247" s="1114"/>
      <c r="NBJ247" s="1114"/>
      <c r="NBK247" s="1114"/>
      <c r="NBL247" s="1114"/>
      <c r="NBM247" s="1114"/>
      <c r="NBN247" s="1114"/>
      <c r="NBO247" s="1114"/>
      <c r="NBP247" s="1114"/>
      <c r="NBQ247" s="1114"/>
      <c r="NBR247" s="1114"/>
      <c r="NBS247" s="1114"/>
      <c r="NBT247" s="1114"/>
      <c r="NBU247" s="1114"/>
      <c r="NBV247" s="1114"/>
      <c r="NBW247" s="1114"/>
      <c r="NBX247" s="1114"/>
      <c r="NBY247" s="1114"/>
      <c r="NBZ247" s="1114"/>
      <c r="NCA247" s="1114"/>
      <c r="NCB247" s="1114"/>
      <c r="NCC247" s="1114"/>
      <c r="NCD247" s="1114"/>
      <c r="NCE247" s="1114"/>
      <c r="NCF247" s="1114"/>
      <c r="NCG247" s="1114"/>
      <c r="NCH247" s="1114"/>
      <c r="NCI247" s="1114"/>
      <c r="NCJ247" s="1114"/>
      <c r="NCK247" s="1114"/>
      <c r="NCL247" s="1114"/>
      <c r="NCM247" s="1114"/>
      <c r="NCN247" s="1114"/>
      <c r="NCO247" s="1114"/>
      <c r="NCP247" s="1114"/>
      <c r="NCQ247" s="1114"/>
      <c r="NCR247" s="1114"/>
      <c r="NCS247" s="1114"/>
      <c r="NCT247" s="1114"/>
      <c r="NCU247" s="1114"/>
      <c r="NCV247" s="1114"/>
      <c r="NCW247" s="1114"/>
      <c r="NCX247" s="1114"/>
      <c r="NCY247" s="1114"/>
      <c r="NCZ247" s="1114"/>
      <c r="NDA247" s="1114"/>
      <c r="NDB247" s="1114"/>
      <c r="NDC247" s="1114"/>
      <c r="NDD247" s="1114"/>
      <c r="NDE247" s="1114"/>
      <c r="NDF247" s="1114"/>
      <c r="NDG247" s="1114"/>
      <c r="NDH247" s="1114"/>
      <c r="NDI247" s="1114"/>
      <c r="NDJ247" s="1114"/>
      <c r="NDK247" s="1114"/>
      <c r="NDL247" s="1114"/>
      <c r="NDM247" s="1114"/>
      <c r="NDN247" s="1114"/>
      <c r="NDO247" s="1114"/>
      <c r="NDP247" s="1114"/>
      <c r="NDQ247" s="1114"/>
      <c r="NDR247" s="1114"/>
      <c r="NDS247" s="1114"/>
      <c r="NDT247" s="1114"/>
      <c r="NDU247" s="1114"/>
      <c r="NDV247" s="1114"/>
      <c r="NDW247" s="1114"/>
      <c r="NDX247" s="1114"/>
      <c r="NDY247" s="1114"/>
      <c r="NDZ247" s="1114"/>
      <c r="NEA247" s="1114"/>
      <c r="NEB247" s="1114"/>
      <c r="NEC247" s="1114"/>
      <c r="NED247" s="1114"/>
      <c r="NEE247" s="1114"/>
      <c r="NEF247" s="1114"/>
      <c r="NEG247" s="1114"/>
      <c r="NEH247" s="1114"/>
      <c r="NEI247" s="1114"/>
      <c r="NEJ247" s="1114"/>
      <c r="NEK247" s="1114"/>
      <c r="NEL247" s="1114"/>
      <c r="NEM247" s="1114"/>
      <c r="NEN247" s="1114"/>
      <c r="NEO247" s="1114"/>
      <c r="NEP247" s="1114"/>
      <c r="NEQ247" s="1114"/>
      <c r="NER247" s="1114"/>
      <c r="NES247" s="1114"/>
      <c r="NET247" s="1114"/>
      <c r="NEU247" s="1114"/>
      <c r="NEV247" s="1114"/>
      <c r="NEW247" s="1114"/>
      <c r="NEX247" s="1114"/>
      <c r="NEY247" s="1114"/>
      <c r="NEZ247" s="1114"/>
      <c r="NFA247" s="1114"/>
      <c r="NFB247" s="1114"/>
      <c r="NFC247" s="1114"/>
      <c r="NFD247" s="1114"/>
      <c r="NFE247" s="1114"/>
      <c r="NFF247" s="1114"/>
      <c r="NFG247" s="1114"/>
      <c r="NFH247" s="1114"/>
      <c r="NFI247" s="1114"/>
      <c r="NFJ247" s="1114"/>
      <c r="NFK247" s="1114"/>
      <c r="NFL247" s="1114"/>
      <c r="NFM247" s="1114"/>
      <c r="NFN247" s="1114"/>
      <c r="NFO247" s="1114"/>
      <c r="NFP247" s="1114"/>
      <c r="NFQ247" s="1114"/>
      <c r="NFR247" s="1114"/>
      <c r="NFS247" s="1114"/>
      <c r="NFT247" s="1114"/>
      <c r="NFU247" s="1114"/>
      <c r="NFV247" s="1114"/>
      <c r="NFW247" s="1114"/>
      <c r="NFX247" s="1114"/>
      <c r="NFY247" s="1114"/>
      <c r="NFZ247" s="1114"/>
      <c r="NGA247" s="1114"/>
      <c r="NGB247" s="1114"/>
      <c r="NGC247" s="1114"/>
      <c r="NGD247" s="1114"/>
      <c r="NGE247" s="1114"/>
      <c r="NGF247" s="1114"/>
      <c r="NGG247" s="1114"/>
      <c r="NGH247" s="1114"/>
      <c r="NGI247" s="1114"/>
      <c r="NGJ247" s="1114"/>
      <c r="NGK247" s="1114"/>
      <c r="NGL247" s="1114"/>
      <c r="NGM247" s="1114"/>
      <c r="NGN247" s="1114"/>
      <c r="NGO247" s="1114"/>
      <c r="NGP247" s="1114"/>
      <c r="NGQ247" s="1114"/>
      <c r="NGR247" s="1114"/>
      <c r="NGS247" s="1114"/>
      <c r="NGT247" s="1114"/>
      <c r="NGU247" s="1114"/>
      <c r="NGV247" s="1114"/>
      <c r="NGW247" s="1114"/>
      <c r="NGX247" s="1114"/>
      <c r="NGY247" s="1114"/>
      <c r="NGZ247" s="1114"/>
      <c r="NHA247" s="1114"/>
      <c r="NHB247" s="1114"/>
      <c r="NHC247" s="1114"/>
      <c r="NHD247" s="1114"/>
      <c r="NHE247" s="1114"/>
      <c r="NHF247" s="1114"/>
      <c r="NHG247" s="1114"/>
      <c r="NHH247" s="1114"/>
      <c r="NHI247" s="1114"/>
      <c r="NHJ247" s="1114"/>
      <c r="NHK247" s="1114"/>
      <c r="NHL247" s="1114"/>
      <c r="NHM247" s="1114"/>
      <c r="NHN247" s="1114"/>
      <c r="NHO247" s="1114"/>
      <c r="NHP247" s="1114"/>
      <c r="NHQ247" s="1114"/>
      <c r="NHR247" s="1114"/>
      <c r="NHS247" s="1114"/>
      <c r="NHT247" s="1114"/>
      <c r="NHU247" s="1114"/>
      <c r="NHV247" s="1114"/>
      <c r="NHW247" s="1114"/>
      <c r="NHX247" s="1114"/>
      <c r="NHY247" s="1114"/>
      <c r="NHZ247" s="1114"/>
      <c r="NIA247" s="1114"/>
      <c r="NIB247" s="1114"/>
      <c r="NIC247" s="1114"/>
      <c r="NID247" s="1114"/>
      <c r="NIE247" s="1114"/>
      <c r="NIF247" s="1114"/>
      <c r="NIG247" s="1114"/>
      <c r="NIH247" s="1114"/>
      <c r="NII247" s="1114"/>
      <c r="NIJ247" s="1114"/>
      <c r="NIK247" s="1114"/>
      <c r="NIL247" s="1114"/>
      <c r="NIM247" s="1114"/>
      <c r="NIN247" s="1114"/>
      <c r="NIO247" s="1114"/>
      <c r="NIP247" s="1114"/>
      <c r="NIQ247" s="1114"/>
      <c r="NIR247" s="1114"/>
      <c r="NIS247" s="1114"/>
      <c r="NIT247" s="1114"/>
      <c r="NIU247" s="1114"/>
      <c r="NIV247" s="1114"/>
      <c r="NIW247" s="1114"/>
      <c r="NIX247" s="1114"/>
      <c r="NIY247" s="1114"/>
      <c r="NIZ247" s="1114"/>
      <c r="NJA247" s="1114"/>
      <c r="NJB247" s="1114"/>
      <c r="NJC247" s="1114"/>
      <c r="NJD247" s="1114"/>
      <c r="NJE247" s="1114"/>
      <c r="NJF247" s="1114"/>
      <c r="NJG247" s="1114"/>
      <c r="NJH247" s="1114"/>
      <c r="NJI247" s="1114"/>
      <c r="NJJ247" s="1114"/>
      <c r="NJK247" s="1114"/>
      <c r="NJL247" s="1114"/>
      <c r="NJM247" s="1114"/>
      <c r="NJN247" s="1114"/>
      <c r="NJO247" s="1114"/>
      <c r="NJP247" s="1114"/>
      <c r="NJQ247" s="1114"/>
      <c r="NJR247" s="1114"/>
      <c r="NJS247" s="1114"/>
      <c r="NJT247" s="1114"/>
      <c r="NJU247" s="1114"/>
      <c r="NJV247" s="1114"/>
      <c r="NJW247" s="1114"/>
      <c r="NJX247" s="1114"/>
      <c r="NJY247" s="1114"/>
      <c r="NJZ247" s="1114"/>
      <c r="NKA247" s="1114"/>
      <c r="NKB247" s="1114"/>
      <c r="NKC247" s="1114"/>
      <c r="NKD247" s="1114"/>
      <c r="NKE247" s="1114"/>
      <c r="NKF247" s="1114"/>
      <c r="NKG247" s="1114"/>
      <c r="NKH247" s="1114"/>
      <c r="NKI247" s="1114"/>
      <c r="NKJ247" s="1114"/>
      <c r="NKK247" s="1114"/>
      <c r="NKL247" s="1114"/>
      <c r="NKM247" s="1114"/>
      <c r="NKN247" s="1114"/>
      <c r="NKO247" s="1114"/>
      <c r="NKP247" s="1114"/>
      <c r="NKQ247" s="1114"/>
      <c r="NKR247" s="1114"/>
      <c r="NKS247" s="1114"/>
      <c r="NKT247" s="1114"/>
      <c r="NKU247" s="1114"/>
      <c r="NKV247" s="1114"/>
      <c r="NKW247" s="1114"/>
      <c r="NKX247" s="1114"/>
      <c r="NKY247" s="1114"/>
      <c r="NKZ247" s="1114"/>
      <c r="NLA247" s="1114"/>
      <c r="NLB247" s="1114"/>
      <c r="NLC247" s="1114"/>
      <c r="NLD247" s="1114"/>
      <c r="NLE247" s="1114"/>
      <c r="NLF247" s="1114"/>
      <c r="NLG247" s="1114"/>
      <c r="NLH247" s="1114"/>
      <c r="NLI247" s="1114"/>
      <c r="NLJ247" s="1114"/>
      <c r="NLK247" s="1114"/>
      <c r="NLL247" s="1114"/>
      <c r="NLM247" s="1114"/>
      <c r="NLN247" s="1114"/>
      <c r="NLO247" s="1114"/>
      <c r="NLP247" s="1114"/>
      <c r="NLQ247" s="1114"/>
      <c r="NLR247" s="1114"/>
      <c r="NLS247" s="1114"/>
      <c r="NLT247" s="1114"/>
      <c r="NLU247" s="1114"/>
      <c r="NLV247" s="1114"/>
      <c r="NLW247" s="1114"/>
      <c r="NLX247" s="1114"/>
      <c r="NLY247" s="1114"/>
      <c r="NLZ247" s="1114"/>
      <c r="NMA247" s="1114"/>
      <c r="NMB247" s="1114"/>
      <c r="NMC247" s="1114"/>
      <c r="NMD247" s="1114"/>
      <c r="NME247" s="1114"/>
      <c r="NMF247" s="1114"/>
      <c r="NMG247" s="1114"/>
      <c r="NMH247" s="1114"/>
      <c r="NMI247" s="1114"/>
      <c r="NMJ247" s="1114"/>
      <c r="NMK247" s="1114"/>
      <c r="NML247" s="1114"/>
      <c r="NMM247" s="1114"/>
      <c r="NMN247" s="1114"/>
      <c r="NMO247" s="1114"/>
      <c r="NMP247" s="1114"/>
      <c r="NMQ247" s="1114"/>
      <c r="NMR247" s="1114"/>
      <c r="NMS247" s="1114"/>
      <c r="NMT247" s="1114"/>
      <c r="NMU247" s="1114"/>
      <c r="NMV247" s="1114"/>
      <c r="NMW247" s="1114"/>
      <c r="NMX247" s="1114"/>
      <c r="NMY247" s="1114"/>
      <c r="NMZ247" s="1114"/>
      <c r="NNA247" s="1114"/>
      <c r="NNB247" s="1114"/>
      <c r="NNC247" s="1114"/>
      <c r="NND247" s="1114"/>
      <c r="NNE247" s="1114"/>
      <c r="NNF247" s="1114"/>
      <c r="NNG247" s="1114"/>
      <c r="NNH247" s="1114"/>
      <c r="NNI247" s="1114"/>
      <c r="NNJ247" s="1114"/>
      <c r="NNK247" s="1114"/>
      <c r="NNL247" s="1114"/>
      <c r="NNM247" s="1114"/>
      <c r="NNN247" s="1114"/>
      <c r="NNO247" s="1114"/>
      <c r="NNP247" s="1114"/>
      <c r="NNQ247" s="1114"/>
      <c r="NNR247" s="1114"/>
      <c r="NNS247" s="1114"/>
      <c r="NNT247" s="1114"/>
      <c r="NNU247" s="1114"/>
      <c r="NNV247" s="1114"/>
      <c r="NNW247" s="1114"/>
      <c r="NNX247" s="1114"/>
      <c r="NNY247" s="1114"/>
      <c r="NNZ247" s="1114"/>
      <c r="NOA247" s="1114"/>
      <c r="NOB247" s="1114"/>
      <c r="NOC247" s="1114"/>
      <c r="NOD247" s="1114"/>
      <c r="NOE247" s="1114"/>
      <c r="NOF247" s="1114"/>
      <c r="NOG247" s="1114"/>
      <c r="NOH247" s="1114"/>
      <c r="NOI247" s="1114"/>
      <c r="NOJ247" s="1114"/>
      <c r="NOK247" s="1114"/>
      <c r="NOL247" s="1114"/>
      <c r="NOM247" s="1114"/>
      <c r="NON247" s="1114"/>
      <c r="NOO247" s="1114"/>
      <c r="NOP247" s="1114"/>
      <c r="NOQ247" s="1114"/>
      <c r="NOR247" s="1114"/>
      <c r="NOS247" s="1114"/>
      <c r="NOT247" s="1114"/>
      <c r="NOU247" s="1114"/>
      <c r="NOV247" s="1114"/>
      <c r="NOW247" s="1114"/>
      <c r="NOX247" s="1114"/>
      <c r="NOY247" s="1114"/>
      <c r="NOZ247" s="1114"/>
      <c r="NPA247" s="1114"/>
      <c r="NPB247" s="1114"/>
      <c r="NPC247" s="1114"/>
      <c r="NPD247" s="1114"/>
      <c r="NPE247" s="1114"/>
      <c r="NPF247" s="1114"/>
      <c r="NPG247" s="1114"/>
      <c r="NPH247" s="1114"/>
      <c r="NPI247" s="1114"/>
      <c r="NPJ247" s="1114"/>
      <c r="NPK247" s="1114"/>
      <c r="NPL247" s="1114"/>
      <c r="NPM247" s="1114"/>
      <c r="NPN247" s="1114"/>
      <c r="NPO247" s="1114"/>
      <c r="NPP247" s="1114"/>
      <c r="NPQ247" s="1114"/>
      <c r="NPR247" s="1114"/>
      <c r="NPS247" s="1114"/>
      <c r="NPT247" s="1114"/>
      <c r="NPU247" s="1114"/>
      <c r="NPV247" s="1114"/>
      <c r="NPW247" s="1114"/>
      <c r="NPX247" s="1114"/>
      <c r="NPY247" s="1114"/>
      <c r="NPZ247" s="1114"/>
      <c r="NQA247" s="1114"/>
      <c r="NQB247" s="1114"/>
      <c r="NQC247" s="1114"/>
      <c r="NQD247" s="1114"/>
      <c r="NQE247" s="1114"/>
      <c r="NQF247" s="1114"/>
      <c r="NQG247" s="1114"/>
      <c r="NQH247" s="1114"/>
      <c r="NQI247" s="1114"/>
      <c r="NQJ247" s="1114"/>
      <c r="NQK247" s="1114"/>
      <c r="NQL247" s="1114"/>
      <c r="NQM247" s="1114"/>
      <c r="NQN247" s="1114"/>
      <c r="NQO247" s="1114"/>
      <c r="NQP247" s="1114"/>
      <c r="NQQ247" s="1114"/>
      <c r="NQR247" s="1114"/>
      <c r="NQS247" s="1114"/>
      <c r="NQT247" s="1114"/>
      <c r="NQU247" s="1114"/>
      <c r="NQV247" s="1114"/>
      <c r="NQW247" s="1114"/>
      <c r="NQX247" s="1114"/>
      <c r="NQY247" s="1114"/>
      <c r="NQZ247" s="1114"/>
      <c r="NRA247" s="1114"/>
      <c r="NRB247" s="1114"/>
      <c r="NRC247" s="1114"/>
      <c r="NRD247" s="1114"/>
      <c r="NRE247" s="1114"/>
      <c r="NRF247" s="1114"/>
      <c r="NRG247" s="1114"/>
      <c r="NRH247" s="1114"/>
      <c r="NRI247" s="1114"/>
      <c r="NRJ247" s="1114"/>
      <c r="NRK247" s="1114"/>
      <c r="NRL247" s="1114"/>
      <c r="NRM247" s="1114"/>
      <c r="NRN247" s="1114"/>
      <c r="NRO247" s="1114"/>
      <c r="NRP247" s="1114"/>
      <c r="NRQ247" s="1114"/>
      <c r="NRR247" s="1114"/>
      <c r="NRS247" s="1114"/>
      <c r="NRT247" s="1114"/>
      <c r="NRU247" s="1114"/>
      <c r="NRV247" s="1114"/>
      <c r="NRW247" s="1114"/>
      <c r="NRX247" s="1114"/>
      <c r="NRY247" s="1114"/>
      <c r="NRZ247" s="1114"/>
      <c r="NSA247" s="1114"/>
      <c r="NSB247" s="1114"/>
      <c r="NSC247" s="1114"/>
      <c r="NSD247" s="1114"/>
      <c r="NSE247" s="1114"/>
      <c r="NSF247" s="1114"/>
      <c r="NSG247" s="1114"/>
      <c r="NSH247" s="1114"/>
      <c r="NSI247" s="1114"/>
      <c r="NSJ247" s="1114"/>
      <c r="NSK247" s="1114"/>
      <c r="NSL247" s="1114"/>
      <c r="NSM247" s="1114"/>
      <c r="NSN247" s="1114"/>
      <c r="NSO247" s="1114"/>
      <c r="NSP247" s="1114"/>
      <c r="NSQ247" s="1114"/>
      <c r="NSR247" s="1114"/>
      <c r="NSS247" s="1114"/>
      <c r="NST247" s="1114"/>
      <c r="NSU247" s="1114"/>
      <c r="NSV247" s="1114"/>
      <c r="NSW247" s="1114"/>
      <c r="NSX247" s="1114"/>
      <c r="NSY247" s="1114"/>
      <c r="NSZ247" s="1114"/>
      <c r="NTA247" s="1114"/>
      <c r="NTB247" s="1114"/>
      <c r="NTC247" s="1114"/>
      <c r="NTD247" s="1114"/>
      <c r="NTE247" s="1114"/>
      <c r="NTF247" s="1114"/>
      <c r="NTG247" s="1114"/>
      <c r="NTH247" s="1114"/>
      <c r="NTI247" s="1114"/>
      <c r="NTJ247" s="1114"/>
      <c r="NTK247" s="1114"/>
      <c r="NTL247" s="1114"/>
      <c r="NTM247" s="1114"/>
      <c r="NTN247" s="1114"/>
      <c r="NTO247" s="1114"/>
      <c r="NTP247" s="1114"/>
      <c r="NTQ247" s="1114"/>
      <c r="NTR247" s="1114"/>
      <c r="NTS247" s="1114"/>
      <c r="NTT247" s="1114"/>
      <c r="NTU247" s="1114"/>
      <c r="NTV247" s="1114"/>
      <c r="NTW247" s="1114"/>
      <c r="NTX247" s="1114"/>
      <c r="NTY247" s="1114"/>
      <c r="NTZ247" s="1114"/>
      <c r="NUA247" s="1114"/>
      <c r="NUB247" s="1114"/>
      <c r="NUC247" s="1114"/>
      <c r="NUD247" s="1114"/>
      <c r="NUE247" s="1114"/>
      <c r="NUF247" s="1114"/>
      <c r="NUG247" s="1114"/>
      <c r="NUH247" s="1114"/>
      <c r="NUI247" s="1114"/>
      <c r="NUJ247" s="1114"/>
      <c r="NUK247" s="1114"/>
      <c r="NUL247" s="1114"/>
      <c r="NUM247" s="1114"/>
      <c r="NUN247" s="1114"/>
      <c r="NUO247" s="1114"/>
      <c r="NUP247" s="1114"/>
      <c r="NUQ247" s="1114"/>
      <c r="NUR247" s="1114"/>
      <c r="NUS247" s="1114"/>
      <c r="NUT247" s="1114"/>
      <c r="NUU247" s="1114"/>
      <c r="NUV247" s="1114"/>
      <c r="NUW247" s="1114"/>
      <c r="NUX247" s="1114"/>
      <c r="NUY247" s="1114"/>
      <c r="NUZ247" s="1114"/>
      <c r="NVA247" s="1114"/>
      <c r="NVB247" s="1114"/>
      <c r="NVC247" s="1114"/>
      <c r="NVD247" s="1114"/>
      <c r="NVE247" s="1114"/>
      <c r="NVF247" s="1114"/>
      <c r="NVG247" s="1114"/>
      <c r="NVH247" s="1114"/>
      <c r="NVI247" s="1114"/>
      <c r="NVJ247" s="1114"/>
      <c r="NVK247" s="1114"/>
      <c r="NVL247" s="1114"/>
      <c r="NVM247" s="1114"/>
      <c r="NVN247" s="1114"/>
      <c r="NVO247" s="1114"/>
      <c r="NVP247" s="1114"/>
      <c r="NVQ247" s="1114"/>
      <c r="NVR247" s="1114"/>
      <c r="NVS247" s="1114"/>
      <c r="NVT247" s="1114"/>
      <c r="NVU247" s="1114"/>
      <c r="NVV247" s="1114"/>
      <c r="NVW247" s="1114"/>
      <c r="NVX247" s="1114"/>
      <c r="NVY247" s="1114"/>
      <c r="NVZ247" s="1114"/>
      <c r="NWA247" s="1114"/>
      <c r="NWB247" s="1114"/>
      <c r="NWC247" s="1114"/>
      <c r="NWD247" s="1114"/>
      <c r="NWE247" s="1114"/>
      <c r="NWF247" s="1114"/>
      <c r="NWG247" s="1114"/>
      <c r="NWH247" s="1114"/>
      <c r="NWI247" s="1114"/>
      <c r="NWJ247" s="1114"/>
      <c r="NWK247" s="1114"/>
      <c r="NWL247" s="1114"/>
      <c r="NWM247" s="1114"/>
      <c r="NWN247" s="1114"/>
      <c r="NWO247" s="1114"/>
      <c r="NWP247" s="1114"/>
      <c r="NWQ247" s="1114"/>
      <c r="NWR247" s="1114"/>
      <c r="NWS247" s="1114"/>
      <c r="NWT247" s="1114"/>
      <c r="NWU247" s="1114"/>
      <c r="NWV247" s="1114"/>
      <c r="NWW247" s="1114"/>
      <c r="NWX247" s="1114"/>
      <c r="NWY247" s="1114"/>
      <c r="NWZ247" s="1114"/>
      <c r="NXA247" s="1114"/>
      <c r="NXB247" s="1114"/>
      <c r="NXC247" s="1114"/>
      <c r="NXD247" s="1114"/>
      <c r="NXE247" s="1114"/>
      <c r="NXF247" s="1114"/>
      <c r="NXG247" s="1114"/>
      <c r="NXH247" s="1114"/>
      <c r="NXI247" s="1114"/>
      <c r="NXJ247" s="1114"/>
      <c r="NXK247" s="1114"/>
      <c r="NXL247" s="1114"/>
      <c r="NXM247" s="1114"/>
      <c r="NXN247" s="1114"/>
      <c r="NXO247" s="1114"/>
      <c r="NXP247" s="1114"/>
      <c r="NXQ247" s="1114"/>
      <c r="NXR247" s="1114"/>
      <c r="NXS247" s="1114"/>
      <c r="NXT247" s="1114"/>
      <c r="NXU247" s="1114"/>
      <c r="NXV247" s="1114"/>
      <c r="NXW247" s="1114"/>
      <c r="NXX247" s="1114"/>
      <c r="NXY247" s="1114"/>
      <c r="NXZ247" s="1114"/>
      <c r="NYA247" s="1114"/>
      <c r="NYB247" s="1114"/>
      <c r="NYC247" s="1114"/>
      <c r="NYD247" s="1114"/>
      <c r="NYE247" s="1114"/>
      <c r="NYF247" s="1114"/>
      <c r="NYG247" s="1114"/>
      <c r="NYH247" s="1114"/>
      <c r="NYI247" s="1114"/>
      <c r="NYJ247" s="1114"/>
      <c r="NYK247" s="1114"/>
      <c r="NYL247" s="1114"/>
      <c r="NYM247" s="1114"/>
      <c r="NYN247" s="1114"/>
      <c r="NYO247" s="1114"/>
      <c r="NYP247" s="1114"/>
      <c r="NYQ247" s="1114"/>
      <c r="NYR247" s="1114"/>
      <c r="NYS247" s="1114"/>
      <c r="NYT247" s="1114"/>
      <c r="NYU247" s="1114"/>
      <c r="NYV247" s="1114"/>
      <c r="NYW247" s="1114"/>
      <c r="NYX247" s="1114"/>
      <c r="NYY247" s="1114"/>
      <c r="NYZ247" s="1114"/>
      <c r="NZA247" s="1114"/>
      <c r="NZB247" s="1114"/>
      <c r="NZC247" s="1114"/>
      <c r="NZD247" s="1114"/>
      <c r="NZE247" s="1114"/>
      <c r="NZF247" s="1114"/>
      <c r="NZG247" s="1114"/>
      <c r="NZH247" s="1114"/>
      <c r="NZI247" s="1114"/>
      <c r="NZJ247" s="1114"/>
      <c r="NZK247" s="1114"/>
      <c r="NZL247" s="1114"/>
      <c r="NZM247" s="1114"/>
      <c r="NZN247" s="1114"/>
      <c r="NZO247" s="1114"/>
      <c r="NZP247" s="1114"/>
      <c r="NZQ247" s="1114"/>
      <c r="NZR247" s="1114"/>
      <c r="NZS247" s="1114"/>
      <c r="NZT247" s="1114"/>
      <c r="NZU247" s="1114"/>
      <c r="NZV247" s="1114"/>
      <c r="NZW247" s="1114"/>
      <c r="NZX247" s="1114"/>
      <c r="NZY247" s="1114"/>
      <c r="NZZ247" s="1114"/>
      <c r="OAA247" s="1114"/>
      <c r="OAB247" s="1114"/>
      <c r="OAC247" s="1114"/>
      <c r="OAD247" s="1114"/>
      <c r="OAE247" s="1114"/>
      <c r="OAF247" s="1114"/>
      <c r="OAG247" s="1114"/>
      <c r="OAH247" s="1114"/>
      <c r="OAI247" s="1114"/>
      <c r="OAJ247" s="1114"/>
      <c r="OAK247" s="1114"/>
      <c r="OAL247" s="1114"/>
      <c r="OAM247" s="1114"/>
      <c r="OAN247" s="1114"/>
      <c r="OAO247" s="1114"/>
      <c r="OAP247" s="1114"/>
      <c r="OAQ247" s="1114"/>
      <c r="OAR247" s="1114"/>
      <c r="OAS247" s="1114"/>
      <c r="OAT247" s="1114"/>
      <c r="OAU247" s="1114"/>
      <c r="OAV247" s="1114"/>
      <c r="OAW247" s="1114"/>
      <c r="OAX247" s="1114"/>
      <c r="OAY247" s="1114"/>
      <c r="OAZ247" s="1114"/>
      <c r="OBA247" s="1114"/>
      <c r="OBB247" s="1114"/>
      <c r="OBC247" s="1114"/>
      <c r="OBD247" s="1114"/>
      <c r="OBE247" s="1114"/>
      <c r="OBF247" s="1114"/>
      <c r="OBG247" s="1114"/>
      <c r="OBH247" s="1114"/>
      <c r="OBI247" s="1114"/>
      <c r="OBJ247" s="1114"/>
      <c r="OBK247" s="1114"/>
      <c r="OBL247" s="1114"/>
      <c r="OBM247" s="1114"/>
      <c r="OBN247" s="1114"/>
      <c r="OBO247" s="1114"/>
      <c r="OBP247" s="1114"/>
      <c r="OBQ247" s="1114"/>
      <c r="OBR247" s="1114"/>
      <c r="OBS247" s="1114"/>
      <c r="OBT247" s="1114"/>
      <c r="OBU247" s="1114"/>
      <c r="OBV247" s="1114"/>
      <c r="OBW247" s="1114"/>
      <c r="OBX247" s="1114"/>
      <c r="OBY247" s="1114"/>
      <c r="OBZ247" s="1114"/>
      <c r="OCA247" s="1114"/>
      <c r="OCB247" s="1114"/>
      <c r="OCC247" s="1114"/>
      <c r="OCD247" s="1114"/>
      <c r="OCE247" s="1114"/>
      <c r="OCF247" s="1114"/>
      <c r="OCG247" s="1114"/>
      <c r="OCH247" s="1114"/>
      <c r="OCI247" s="1114"/>
      <c r="OCJ247" s="1114"/>
      <c r="OCK247" s="1114"/>
      <c r="OCL247" s="1114"/>
      <c r="OCM247" s="1114"/>
      <c r="OCN247" s="1114"/>
      <c r="OCO247" s="1114"/>
      <c r="OCP247" s="1114"/>
      <c r="OCQ247" s="1114"/>
      <c r="OCR247" s="1114"/>
      <c r="OCS247" s="1114"/>
      <c r="OCT247" s="1114"/>
      <c r="OCU247" s="1114"/>
      <c r="OCV247" s="1114"/>
      <c r="OCW247" s="1114"/>
      <c r="OCX247" s="1114"/>
      <c r="OCY247" s="1114"/>
      <c r="OCZ247" s="1114"/>
      <c r="ODA247" s="1114"/>
      <c r="ODB247" s="1114"/>
      <c r="ODC247" s="1114"/>
      <c r="ODD247" s="1114"/>
      <c r="ODE247" s="1114"/>
      <c r="ODF247" s="1114"/>
      <c r="ODG247" s="1114"/>
      <c r="ODH247" s="1114"/>
      <c r="ODI247" s="1114"/>
      <c r="ODJ247" s="1114"/>
      <c r="ODK247" s="1114"/>
      <c r="ODL247" s="1114"/>
      <c r="ODM247" s="1114"/>
      <c r="ODN247" s="1114"/>
      <c r="ODO247" s="1114"/>
      <c r="ODP247" s="1114"/>
      <c r="ODQ247" s="1114"/>
      <c r="ODR247" s="1114"/>
      <c r="ODS247" s="1114"/>
      <c r="ODT247" s="1114"/>
      <c r="ODU247" s="1114"/>
      <c r="ODV247" s="1114"/>
      <c r="ODW247" s="1114"/>
      <c r="ODX247" s="1114"/>
      <c r="ODY247" s="1114"/>
      <c r="ODZ247" s="1114"/>
      <c r="OEA247" s="1114"/>
      <c r="OEB247" s="1114"/>
      <c r="OEC247" s="1114"/>
      <c r="OED247" s="1114"/>
      <c r="OEE247" s="1114"/>
      <c r="OEF247" s="1114"/>
      <c r="OEG247" s="1114"/>
      <c r="OEH247" s="1114"/>
      <c r="OEI247" s="1114"/>
      <c r="OEJ247" s="1114"/>
      <c r="OEK247" s="1114"/>
      <c r="OEL247" s="1114"/>
      <c r="OEM247" s="1114"/>
      <c r="OEN247" s="1114"/>
      <c r="OEO247" s="1114"/>
      <c r="OEP247" s="1114"/>
      <c r="OEQ247" s="1114"/>
      <c r="OER247" s="1114"/>
      <c r="OES247" s="1114"/>
      <c r="OET247" s="1114"/>
      <c r="OEU247" s="1114"/>
      <c r="OEV247" s="1114"/>
      <c r="OEW247" s="1114"/>
      <c r="OEX247" s="1114"/>
      <c r="OEY247" s="1114"/>
      <c r="OEZ247" s="1114"/>
      <c r="OFA247" s="1114"/>
      <c r="OFB247" s="1114"/>
      <c r="OFC247" s="1114"/>
      <c r="OFD247" s="1114"/>
      <c r="OFE247" s="1114"/>
      <c r="OFF247" s="1114"/>
      <c r="OFG247" s="1114"/>
      <c r="OFH247" s="1114"/>
      <c r="OFI247" s="1114"/>
      <c r="OFJ247" s="1114"/>
      <c r="OFK247" s="1114"/>
      <c r="OFL247" s="1114"/>
      <c r="OFM247" s="1114"/>
      <c r="OFN247" s="1114"/>
      <c r="OFO247" s="1114"/>
      <c r="OFP247" s="1114"/>
      <c r="OFQ247" s="1114"/>
      <c r="OFR247" s="1114"/>
      <c r="OFS247" s="1114"/>
      <c r="OFT247" s="1114"/>
      <c r="OFU247" s="1114"/>
      <c r="OFV247" s="1114"/>
      <c r="OFW247" s="1114"/>
      <c r="OFX247" s="1114"/>
      <c r="OFY247" s="1114"/>
      <c r="OFZ247" s="1114"/>
      <c r="OGA247" s="1114"/>
      <c r="OGB247" s="1114"/>
      <c r="OGC247" s="1114"/>
      <c r="OGD247" s="1114"/>
      <c r="OGE247" s="1114"/>
      <c r="OGF247" s="1114"/>
      <c r="OGG247" s="1114"/>
      <c r="OGH247" s="1114"/>
      <c r="OGI247" s="1114"/>
      <c r="OGJ247" s="1114"/>
      <c r="OGK247" s="1114"/>
      <c r="OGL247" s="1114"/>
      <c r="OGM247" s="1114"/>
      <c r="OGN247" s="1114"/>
      <c r="OGO247" s="1114"/>
      <c r="OGP247" s="1114"/>
      <c r="OGQ247" s="1114"/>
      <c r="OGR247" s="1114"/>
      <c r="OGS247" s="1114"/>
      <c r="OGT247" s="1114"/>
      <c r="OGU247" s="1114"/>
      <c r="OGV247" s="1114"/>
      <c r="OGW247" s="1114"/>
      <c r="OGX247" s="1114"/>
      <c r="OGY247" s="1114"/>
      <c r="OGZ247" s="1114"/>
      <c r="OHA247" s="1114"/>
      <c r="OHB247" s="1114"/>
      <c r="OHC247" s="1114"/>
      <c r="OHD247" s="1114"/>
      <c r="OHE247" s="1114"/>
      <c r="OHF247" s="1114"/>
      <c r="OHG247" s="1114"/>
      <c r="OHH247" s="1114"/>
      <c r="OHI247" s="1114"/>
      <c r="OHJ247" s="1114"/>
      <c r="OHK247" s="1114"/>
      <c r="OHL247" s="1114"/>
      <c r="OHM247" s="1114"/>
      <c r="OHN247" s="1114"/>
      <c r="OHO247" s="1114"/>
      <c r="OHP247" s="1114"/>
      <c r="OHQ247" s="1114"/>
      <c r="OHR247" s="1114"/>
      <c r="OHS247" s="1114"/>
      <c r="OHT247" s="1114"/>
      <c r="OHU247" s="1114"/>
      <c r="OHV247" s="1114"/>
      <c r="OHW247" s="1114"/>
      <c r="OHX247" s="1114"/>
      <c r="OHY247" s="1114"/>
      <c r="OHZ247" s="1114"/>
      <c r="OIA247" s="1114"/>
      <c r="OIB247" s="1114"/>
      <c r="OIC247" s="1114"/>
      <c r="OID247" s="1114"/>
      <c r="OIE247" s="1114"/>
      <c r="OIF247" s="1114"/>
      <c r="OIG247" s="1114"/>
      <c r="OIH247" s="1114"/>
      <c r="OII247" s="1114"/>
      <c r="OIJ247" s="1114"/>
      <c r="OIK247" s="1114"/>
      <c r="OIL247" s="1114"/>
      <c r="OIM247" s="1114"/>
      <c r="OIN247" s="1114"/>
      <c r="OIO247" s="1114"/>
      <c r="OIP247" s="1114"/>
      <c r="OIQ247" s="1114"/>
      <c r="OIR247" s="1114"/>
      <c r="OIS247" s="1114"/>
      <c r="OIT247" s="1114"/>
      <c r="OIU247" s="1114"/>
      <c r="OIV247" s="1114"/>
      <c r="OIW247" s="1114"/>
      <c r="OIX247" s="1114"/>
      <c r="OIY247" s="1114"/>
      <c r="OIZ247" s="1114"/>
      <c r="OJA247" s="1114"/>
      <c r="OJB247" s="1114"/>
      <c r="OJC247" s="1114"/>
      <c r="OJD247" s="1114"/>
      <c r="OJE247" s="1114"/>
      <c r="OJF247" s="1114"/>
      <c r="OJG247" s="1114"/>
      <c r="OJH247" s="1114"/>
      <c r="OJI247" s="1114"/>
      <c r="OJJ247" s="1114"/>
      <c r="OJK247" s="1114"/>
      <c r="OJL247" s="1114"/>
      <c r="OJM247" s="1114"/>
      <c r="OJN247" s="1114"/>
      <c r="OJO247" s="1114"/>
      <c r="OJP247" s="1114"/>
      <c r="OJQ247" s="1114"/>
      <c r="OJR247" s="1114"/>
      <c r="OJS247" s="1114"/>
      <c r="OJT247" s="1114"/>
      <c r="OJU247" s="1114"/>
      <c r="OJV247" s="1114"/>
      <c r="OJW247" s="1114"/>
      <c r="OJX247" s="1114"/>
      <c r="OJY247" s="1114"/>
      <c r="OJZ247" s="1114"/>
      <c r="OKA247" s="1114"/>
      <c r="OKB247" s="1114"/>
      <c r="OKC247" s="1114"/>
      <c r="OKD247" s="1114"/>
      <c r="OKE247" s="1114"/>
      <c r="OKF247" s="1114"/>
      <c r="OKG247" s="1114"/>
      <c r="OKH247" s="1114"/>
      <c r="OKI247" s="1114"/>
      <c r="OKJ247" s="1114"/>
      <c r="OKK247" s="1114"/>
      <c r="OKL247" s="1114"/>
      <c r="OKM247" s="1114"/>
      <c r="OKN247" s="1114"/>
      <c r="OKO247" s="1114"/>
      <c r="OKP247" s="1114"/>
      <c r="OKQ247" s="1114"/>
      <c r="OKR247" s="1114"/>
      <c r="OKS247" s="1114"/>
      <c r="OKT247" s="1114"/>
      <c r="OKU247" s="1114"/>
      <c r="OKV247" s="1114"/>
      <c r="OKW247" s="1114"/>
      <c r="OKX247" s="1114"/>
      <c r="OKY247" s="1114"/>
      <c r="OKZ247" s="1114"/>
      <c r="OLA247" s="1114"/>
      <c r="OLB247" s="1114"/>
      <c r="OLC247" s="1114"/>
      <c r="OLD247" s="1114"/>
      <c r="OLE247" s="1114"/>
      <c r="OLF247" s="1114"/>
      <c r="OLG247" s="1114"/>
      <c r="OLH247" s="1114"/>
      <c r="OLI247" s="1114"/>
      <c r="OLJ247" s="1114"/>
      <c r="OLK247" s="1114"/>
      <c r="OLL247" s="1114"/>
      <c r="OLM247" s="1114"/>
      <c r="OLN247" s="1114"/>
      <c r="OLO247" s="1114"/>
      <c r="OLP247" s="1114"/>
      <c r="OLQ247" s="1114"/>
      <c r="OLR247" s="1114"/>
      <c r="OLS247" s="1114"/>
      <c r="OLT247" s="1114"/>
      <c r="OLU247" s="1114"/>
      <c r="OLV247" s="1114"/>
      <c r="OLW247" s="1114"/>
      <c r="OLX247" s="1114"/>
      <c r="OLY247" s="1114"/>
      <c r="OLZ247" s="1114"/>
      <c r="OMA247" s="1114"/>
      <c r="OMB247" s="1114"/>
      <c r="OMC247" s="1114"/>
      <c r="OMD247" s="1114"/>
      <c r="OME247" s="1114"/>
      <c r="OMF247" s="1114"/>
      <c r="OMG247" s="1114"/>
      <c r="OMH247" s="1114"/>
      <c r="OMI247" s="1114"/>
      <c r="OMJ247" s="1114"/>
      <c r="OMK247" s="1114"/>
      <c r="OML247" s="1114"/>
      <c r="OMM247" s="1114"/>
      <c r="OMN247" s="1114"/>
      <c r="OMO247" s="1114"/>
      <c r="OMP247" s="1114"/>
      <c r="OMQ247" s="1114"/>
      <c r="OMR247" s="1114"/>
      <c r="OMS247" s="1114"/>
      <c r="OMT247" s="1114"/>
      <c r="OMU247" s="1114"/>
      <c r="OMV247" s="1114"/>
      <c r="OMW247" s="1114"/>
      <c r="OMX247" s="1114"/>
      <c r="OMY247" s="1114"/>
      <c r="OMZ247" s="1114"/>
      <c r="ONA247" s="1114"/>
      <c r="ONB247" s="1114"/>
      <c r="ONC247" s="1114"/>
      <c r="OND247" s="1114"/>
      <c r="ONE247" s="1114"/>
      <c r="ONF247" s="1114"/>
      <c r="ONG247" s="1114"/>
      <c r="ONH247" s="1114"/>
      <c r="ONI247" s="1114"/>
      <c r="ONJ247" s="1114"/>
      <c r="ONK247" s="1114"/>
      <c r="ONL247" s="1114"/>
      <c r="ONM247" s="1114"/>
      <c r="ONN247" s="1114"/>
      <c r="ONO247" s="1114"/>
      <c r="ONP247" s="1114"/>
      <c r="ONQ247" s="1114"/>
      <c r="ONR247" s="1114"/>
      <c r="ONS247" s="1114"/>
      <c r="ONT247" s="1114"/>
      <c r="ONU247" s="1114"/>
      <c r="ONV247" s="1114"/>
      <c r="ONW247" s="1114"/>
      <c r="ONX247" s="1114"/>
      <c r="ONY247" s="1114"/>
      <c r="ONZ247" s="1114"/>
      <c r="OOA247" s="1114"/>
      <c r="OOB247" s="1114"/>
      <c r="OOC247" s="1114"/>
      <c r="OOD247" s="1114"/>
      <c r="OOE247" s="1114"/>
      <c r="OOF247" s="1114"/>
      <c r="OOG247" s="1114"/>
      <c r="OOH247" s="1114"/>
      <c r="OOI247" s="1114"/>
      <c r="OOJ247" s="1114"/>
      <c r="OOK247" s="1114"/>
      <c r="OOL247" s="1114"/>
      <c r="OOM247" s="1114"/>
      <c r="OON247" s="1114"/>
      <c r="OOO247" s="1114"/>
      <c r="OOP247" s="1114"/>
      <c r="OOQ247" s="1114"/>
      <c r="OOR247" s="1114"/>
      <c r="OOS247" s="1114"/>
      <c r="OOT247" s="1114"/>
      <c r="OOU247" s="1114"/>
      <c r="OOV247" s="1114"/>
      <c r="OOW247" s="1114"/>
      <c r="OOX247" s="1114"/>
      <c r="OOY247" s="1114"/>
      <c r="OOZ247" s="1114"/>
      <c r="OPA247" s="1114"/>
      <c r="OPB247" s="1114"/>
      <c r="OPC247" s="1114"/>
      <c r="OPD247" s="1114"/>
      <c r="OPE247" s="1114"/>
      <c r="OPF247" s="1114"/>
      <c r="OPG247" s="1114"/>
      <c r="OPH247" s="1114"/>
      <c r="OPI247" s="1114"/>
      <c r="OPJ247" s="1114"/>
      <c r="OPK247" s="1114"/>
      <c r="OPL247" s="1114"/>
      <c r="OPM247" s="1114"/>
      <c r="OPN247" s="1114"/>
      <c r="OPO247" s="1114"/>
      <c r="OPP247" s="1114"/>
      <c r="OPQ247" s="1114"/>
      <c r="OPR247" s="1114"/>
      <c r="OPS247" s="1114"/>
      <c r="OPT247" s="1114"/>
      <c r="OPU247" s="1114"/>
      <c r="OPV247" s="1114"/>
      <c r="OPW247" s="1114"/>
      <c r="OPX247" s="1114"/>
      <c r="OPY247" s="1114"/>
      <c r="OPZ247" s="1114"/>
      <c r="OQA247" s="1114"/>
      <c r="OQB247" s="1114"/>
      <c r="OQC247" s="1114"/>
      <c r="OQD247" s="1114"/>
      <c r="OQE247" s="1114"/>
      <c r="OQF247" s="1114"/>
      <c r="OQG247" s="1114"/>
      <c r="OQH247" s="1114"/>
      <c r="OQI247" s="1114"/>
      <c r="OQJ247" s="1114"/>
      <c r="OQK247" s="1114"/>
      <c r="OQL247" s="1114"/>
      <c r="OQM247" s="1114"/>
      <c r="OQN247" s="1114"/>
      <c r="OQO247" s="1114"/>
      <c r="OQP247" s="1114"/>
      <c r="OQQ247" s="1114"/>
      <c r="OQR247" s="1114"/>
      <c r="OQS247" s="1114"/>
      <c r="OQT247" s="1114"/>
      <c r="OQU247" s="1114"/>
      <c r="OQV247" s="1114"/>
      <c r="OQW247" s="1114"/>
      <c r="OQX247" s="1114"/>
      <c r="OQY247" s="1114"/>
      <c r="OQZ247" s="1114"/>
      <c r="ORA247" s="1114"/>
      <c r="ORB247" s="1114"/>
      <c r="ORC247" s="1114"/>
      <c r="ORD247" s="1114"/>
      <c r="ORE247" s="1114"/>
      <c r="ORF247" s="1114"/>
      <c r="ORG247" s="1114"/>
      <c r="ORH247" s="1114"/>
      <c r="ORI247" s="1114"/>
      <c r="ORJ247" s="1114"/>
      <c r="ORK247" s="1114"/>
      <c r="ORL247" s="1114"/>
      <c r="ORM247" s="1114"/>
      <c r="ORN247" s="1114"/>
      <c r="ORO247" s="1114"/>
      <c r="ORP247" s="1114"/>
      <c r="ORQ247" s="1114"/>
      <c r="ORR247" s="1114"/>
      <c r="ORS247" s="1114"/>
      <c r="ORT247" s="1114"/>
      <c r="ORU247" s="1114"/>
      <c r="ORV247" s="1114"/>
      <c r="ORW247" s="1114"/>
      <c r="ORX247" s="1114"/>
      <c r="ORY247" s="1114"/>
      <c r="ORZ247" s="1114"/>
      <c r="OSA247" s="1114"/>
      <c r="OSB247" s="1114"/>
      <c r="OSC247" s="1114"/>
      <c r="OSD247" s="1114"/>
      <c r="OSE247" s="1114"/>
      <c r="OSF247" s="1114"/>
      <c r="OSG247" s="1114"/>
      <c r="OSH247" s="1114"/>
      <c r="OSI247" s="1114"/>
      <c r="OSJ247" s="1114"/>
      <c r="OSK247" s="1114"/>
      <c r="OSL247" s="1114"/>
      <c r="OSM247" s="1114"/>
      <c r="OSN247" s="1114"/>
      <c r="OSO247" s="1114"/>
      <c r="OSP247" s="1114"/>
      <c r="OSQ247" s="1114"/>
      <c r="OSR247" s="1114"/>
      <c r="OSS247" s="1114"/>
      <c r="OST247" s="1114"/>
      <c r="OSU247" s="1114"/>
      <c r="OSV247" s="1114"/>
      <c r="OSW247" s="1114"/>
      <c r="OSX247" s="1114"/>
      <c r="OSY247" s="1114"/>
      <c r="OSZ247" s="1114"/>
      <c r="OTA247" s="1114"/>
      <c r="OTB247" s="1114"/>
      <c r="OTC247" s="1114"/>
      <c r="OTD247" s="1114"/>
      <c r="OTE247" s="1114"/>
      <c r="OTF247" s="1114"/>
      <c r="OTG247" s="1114"/>
      <c r="OTH247" s="1114"/>
      <c r="OTI247" s="1114"/>
      <c r="OTJ247" s="1114"/>
      <c r="OTK247" s="1114"/>
      <c r="OTL247" s="1114"/>
      <c r="OTM247" s="1114"/>
      <c r="OTN247" s="1114"/>
      <c r="OTO247" s="1114"/>
      <c r="OTP247" s="1114"/>
      <c r="OTQ247" s="1114"/>
      <c r="OTR247" s="1114"/>
      <c r="OTS247" s="1114"/>
      <c r="OTT247" s="1114"/>
      <c r="OTU247" s="1114"/>
      <c r="OTV247" s="1114"/>
      <c r="OTW247" s="1114"/>
      <c r="OTX247" s="1114"/>
      <c r="OTY247" s="1114"/>
      <c r="OTZ247" s="1114"/>
      <c r="OUA247" s="1114"/>
      <c r="OUB247" s="1114"/>
      <c r="OUC247" s="1114"/>
      <c r="OUD247" s="1114"/>
      <c r="OUE247" s="1114"/>
      <c r="OUF247" s="1114"/>
      <c r="OUG247" s="1114"/>
      <c r="OUH247" s="1114"/>
      <c r="OUI247" s="1114"/>
      <c r="OUJ247" s="1114"/>
      <c r="OUK247" s="1114"/>
      <c r="OUL247" s="1114"/>
      <c r="OUM247" s="1114"/>
      <c r="OUN247" s="1114"/>
      <c r="OUO247" s="1114"/>
      <c r="OUP247" s="1114"/>
      <c r="OUQ247" s="1114"/>
      <c r="OUR247" s="1114"/>
      <c r="OUS247" s="1114"/>
      <c r="OUT247" s="1114"/>
      <c r="OUU247" s="1114"/>
      <c r="OUV247" s="1114"/>
      <c r="OUW247" s="1114"/>
      <c r="OUX247" s="1114"/>
      <c r="OUY247" s="1114"/>
      <c r="OUZ247" s="1114"/>
      <c r="OVA247" s="1114"/>
      <c r="OVB247" s="1114"/>
      <c r="OVC247" s="1114"/>
      <c r="OVD247" s="1114"/>
      <c r="OVE247" s="1114"/>
      <c r="OVF247" s="1114"/>
      <c r="OVG247" s="1114"/>
      <c r="OVH247" s="1114"/>
      <c r="OVI247" s="1114"/>
      <c r="OVJ247" s="1114"/>
      <c r="OVK247" s="1114"/>
      <c r="OVL247" s="1114"/>
      <c r="OVM247" s="1114"/>
      <c r="OVN247" s="1114"/>
      <c r="OVO247" s="1114"/>
      <c r="OVP247" s="1114"/>
      <c r="OVQ247" s="1114"/>
      <c r="OVR247" s="1114"/>
      <c r="OVS247" s="1114"/>
      <c r="OVT247" s="1114"/>
      <c r="OVU247" s="1114"/>
      <c r="OVV247" s="1114"/>
      <c r="OVW247" s="1114"/>
      <c r="OVX247" s="1114"/>
      <c r="OVY247" s="1114"/>
      <c r="OVZ247" s="1114"/>
      <c r="OWA247" s="1114"/>
      <c r="OWB247" s="1114"/>
      <c r="OWC247" s="1114"/>
      <c r="OWD247" s="1114"/>
      <c r="OWE247" s="1114"/>
      <c r="OWF247" s="1114"/>
      <c r="OWG247" s="1114"/>
      <c r="OWH247" s="1114"/>
      <c r="OWI247" s="1114"/>
      <c r="OWJ247" s="1114"/>
      <c r="OWK247" s="1114"/>
      <c r="OWL247" s="1114"/>
      <c r="OWM247" s="1114"/>
      <c r="OWN247" s="1114"/>
      <c r="OWO247" s="1114"/>
      <c r="OWP247" s="1114"/>
      <c r="OWQ247" s="1114"/>
      <c r="OWR247" s="1114"/>
      <c r="OWS247" s="1114"/>
      <c r="OWT247" s="1114"/>
      <c r="OWU247" s="1114"/>
      <c r="OWV247" s="1114"/>
      <c r="OWW247" s="1114"/>
      <c r="OWX247" s="1114"/>
      <c r="OWY247" s="1114"/>
      <c r="OWZ247" s="1114"/>
      <c r="OXA247" s="1114"/>
      <c r="OXB247" s="1114"/>
      <c r="OXC247" s="1114"/>
      <c r="OXD247" s="1114"/>
      <c r="OXE247" s="1114"/>
      <c r="OXF247" s="1114"/>
      <c r="OXG247" s="1114"/>
      <c r="OXH247" s="1114"/>
      <c r="OXI247" s="1114"/>
      <c r="OXJ247" s="1114"/>
      <c r="OXK247" s="1114"/>
      <c r="OXL247" s="1114"/>
      <c r="OXM247" s="1114"/>
      <c r="OXN247" s="1114"/>
      <c r="OXO247" s="1114"/>
      <c r="OXP247" s="1114"/>
      <c r="OXQ247" s="1114"/>
      <c r="OXR247" s="1114"/>
      <c r="OXS247" s="1114"/>
      <c r="OXT247" s="1114"/>
      <c r="OXU247" s="1114"/>
      <c r="OXV247" s="1114"/>
      <c r="OXW247" s="1114"/>
      <c r="OXX247" s="1114"/>
      <c r="OXY247" s="1114"/>
      <c r="OXZ247" s="1114"/>
      <c r="OYA247" s="1114"/>
      <c r="OYB247" s="1114"/>
      <c r="OYC247" s="1114"/>
      <c r="OYD247" s="1114"/>
      <c r="OYE247" s="1114"/>
      <c r="OYF247" s="1114"/>
      <c r="OYG247" s="1114"/>
      <c r="OYH247" s="1114"/>
      <c r="OYI247" s="1114"/>
      <c r="OYJ247" s="1114"/>
      <c r="OYK247" s="1114"/>
      <c r="OYL247" s="1114"/>
      <c r="OYM247" s="1114"/>
      <c r="OYN247" s="1114"/>
      <c r="OYO247" s="1114"/>
      <c r="OYP247" s="1114"/>
      <c r="OYQ247" s="1114"/>
      <c r="OYR247" s="1114"/>
      <c r="OYS247" s="1114"/>
      <c r="OYT247" s="1114"/>
      <c r="OYU247" s="1114"/>
      <c r="OYV247" s="1114"/>
      <c r="OYW247" s="1114"/>
      <c r="OYX247" s="1114"/>
      <c r="OYY247" s="1114"/>
      <c r="OYZ247" s="1114"/>
      <c r="OZA247" s="1114"/>
      <c r="OZB247" s="1114"/>
      <c r="OZC247" s="1114"/>
      <c r="OZD247" s="1114"/>
      <c r="OZE247" s="1114"/>
      <c r="OZF247" s="1114"/>
      <c r="OZG247" s="1114"/>
      <c r="OZH247" s="1114"/>
      <c r="OZI247" s="1114"/>
      <c r="OZJ247" s="1114"/>
      <c r="OZK247" s="1114"/>
      <c r="OZL247" s="1114"/>
      <c r="OZM247" s="1114"/>
      <c r="OZN247" s="1114"/>
      <c r="OZO247" s="1114"/>
      <c r="OZP247" s="1114"/>
      <c r="OZQ247" s="1114"/>
      <c r="OZR247" s="1114"/>
      <c r="OZS247" s="1114"/>
      <c r="OZT247" s="1114"/>
      <c r="OZU247" s="1114"/>
      <c r="OZV247" s="1114"/>
      <c r="OZW247" s="1114"/>
      <c r="OZX247" s="1114"/>
      <c r="OZY247" s="1114"/>
      <c r="OZZ247" s="1114"/>
      <c r="PAA247" s="1114"/>
      <c r="PAB247" s="1114"/>
      <c r="PAC247" s="1114"/>
      <c r="PAD247" s="1114"/>
      <c r="PAE247" s="1114"/>
      <c r="PAF247" s="1114"/>
      <c r="PAG247" s="1114"/>
      <c r="PAH247" s="1114"/>
      <c r="PAI247" s="1114"/>
      <c r="PAJ247" s="1114"/>
      <c r="PAK247" s="1114"/>
      <c r="PAL247" s="1114"/>
      <c r="PAM247" s="1114"/>
      <c r="PAN247" s="1114"/>
      <c r="PAO247" s="1114"/>
      <c r="PAP247" s="1114"/>
      <c r="PAQ247" s="1114"/>
      <c r="PAR247" s="1114"/>
      <c r="PAS247" s="1114"/>
      <c r="PAT247" s="1114"/>
      <c r="PAU247" s="1114"/>
      <c r="PAV247" s="1114"/>
      <c r="PAW247" s="1114"/>
      <c r="PAX247" s="1114"/>
      <c r="PAY247" s="1114"/>
      <c r="PAZ247" s="1114"/>
      <c r="PBA247" s="1114"/>
      <c r="PBB247" s="1114"/>
      <c r="PBC247" s="1114"/>
      <c r="PBD247" s="1114"/>
      <c r="PBE247" s="1114"/>
      <c r="PBF247" s="1114"/>
      <c r="PBG247" s="1114"/>
      <c r="PBH247" s="1114"/>
      <c r="PBI247" s="1114"/>
      <c r="PBJ247" s="1114"/>
      <c r="PBK247" s="1114"/>
      <c r="PBL247" s="1114"/>
      <c r="PBM247" s="1114"/>
      <c r="PBN247" s="1114"/>
      <c r="PBO247" s="1114"/>
      <c r="PBP247" s="1114"/>
      <c r="PBQ247" s="1114"/>
      <c r="PBR247" s="1114"/>
      <c r="PBS247" s="1114"/>
      <c r="PBT247" s="1114"/>
      <c r="PBU247" s="1114"/>
      <c r="PBV247" s="1114"/>
      <c r="PBW247" s="1114"/>
      <c r="PBX247" s="1114"/>
      <c r="PBY247" s="1114"/>
      <c r="PBZ247" s="1114"/>
      <c r="PCA247" s="1114"/>
      <c r="PCB247" s="1114"/>
      <c r="PCC247" s="1114"/>
      <c r="PCD247" s="1114"/>
      <c r="PCE247" s="1114"/>
      <c r="PCF247" s="1114"/>
      <c r="PCG247" s="1114"/>
      <c r="PCH247" s="1114"/>
      <c r="PCI247" s="1114"/>
      <c r="PCJ247" s="1114"/>
      <c r="PCK247" s="1114"/>
      <c r="PCL247" s="1114"/>
      <c r="PCM247" s="1114"/>
      <c r="PCN247" s="1114"/>
      <c r="PCO247" s="1114"/>
      <c r="PCP247" s="1114"/>
      <c r="PCQ247" s="1114"/>
      <c r="PCR247" s="1114"/>
      <c r="PCS247" s="1114"/>
      <c r="PCT247" s="1114"/>
      <c r="PCU247" s="1114"/>
      <c r="PCV247" s="1114"/>
      <c r="PCW247" s="1114"/>
      <c r="PCX247" s="1114"/>
      <c r="PCY247" s="1114"/>
      <c r="PCZ247" s="1114"/>
      <c r="PDA247" s="1114"/>
      <c r="PDB247" s="1114"/>
      <c r="PDC247" s="1114"/>
      <c r="PDD247" s="1114"/>
      <c r="PDE247" s="1114"/>
      <c r="PDF247" s="1114"/>
      <c r="PDG247" s="1114"/>
      <c r="PDH247" s="1114"/>
      <c r="PDI247" s="1114"/>
      <c r="PDJ247" s="1114"/>
      <c r="PDK247" s="1114"/>
      <c r="PDL247" s="1114"/>
      <c r="PDM247" s="1114"/>
      <c r="PDN247" s="1114"/>
      <c r="PDO247" s="1114"/>
      <c r="PDP247" s="1114"/>
      <c r="PDQ247" s="1114"/>
      <c r="PDR247" s="1114"/>
      <c r="PDS247" s="1114"/>
      <c r="PDT247" s="1114"/>
      <c r="PDU247" s="1114"/>
      <c r="PDV247" s="1114"/>
      <c r="PDW247" s="1114"/>
      <c r="PDX247" s="1114"/>
      <c r="PDY247" s="1114"/>
      <c r="PDZ247" s="1114"/>
      <c r="PEA247" s="1114"/>
      <c r="PEB247" s="1114"/>
      <c r="PEC247" s="1114"/>
      <c r="PED247" s="1114"/>
      <c r="PEE247" s="1114"/>
      <c r="PEF247" s="1114"/>
      <c r="PEG247" s="1114"/>
      <c r="PEH247" s="1114"/>
      <c r="PEI247" s="1114"/>
      <c r="PEJ247" s="1114"/>
      <c r="PEK247" s="1114"/>
      <c r="PEL247" s="1114"/>
      <c r="PEM247" s="1114"/>
      <c r="PEN247" s="1114"/>
      <c r="PEO247" s="1114"/>
      <c r="PEP247" s="1114"/>
      <c r="PEQ247" s="1114"/>
      <c r="PER247" s="1114"/>
      <c r="PES247" s="1114"/>
      <c r="PET247" s="1114"/>
      <c r="PEU247" s="1114"/>
      <c r="PEV247" s="1114"/>
      <c r="PEW247" s="1114"/>
      <c r="PEX247" s="1114"/>
      <c r="PEY247" s="1114"/>
      <c r="PEZ247" s="1114"/>
      <c r="PFA247" s="1114"/>
      <c r="PFB247" s="1114"/>
      <c r="PFC247" s="1114"/>
      <c r="PFD247" s="1114"/>
      <c r="PFE247" s="1114"/>
      <c r="PFF247" s="1114"/>
      <c r="PFG247" s="1114"/>
      <c r="PFH247" s="1114"/>
      <c r="PFI247" s="1114"/>
      <c r="PFJ247" s="1114"/>
      <c r="PFK247" s="1114"/>
      <c r="PFL247" s="1114"/>
      <c r="PFM247" s="1114"/>
      <c r="PFN247" s="1114"/>
      <c r="PFO247" s="1114"/>
      <c r="PFP247" s="1114"/>
      <c r="PFQ247" s="1114"/>
      <c r="PFR247" s="1114"/>
      <c r="PFS247" s="1114"/>
      <c r="PFT247" s="1114"/>
      <c r="PFU247" s="1114"/>
      <c r="PFV247" s="1114"/>
      <c r="PFW247" s="1114"/>
      <c r="PFX247" s="1114"/>
      <c r="PFY247" s="1114"/>
      <c r="PFZ247" s="1114"/>
      <c r="PGA247" s="1114"/>
      <c r="PGB247" s="1114"/>
      <c r="PGC247" s="1114"/>
      <c r="PGD247" s="1114"/>
      <c r="PGE247" s="1114"/>
      <c r="PGF247" s="1114"/>
      <c r="PGG247" s="1114"/>
      <c r="PGH247" s="1114"/>
      <c r="PGI247" s="1114"/>
      <c r="PGJ247" s="1114"/>
      <c r="PGK247" s="1114"/>
      <c r="PGL247" s="1114"/>
      <c r="PGM247" s="1114"/>
      <c r="PGN247" s="1114"/>
      <c r="PGO247" s="1114"/>
      <c r="PGP247" s="1114"/>
      <c r="PGQ247" s="1114"/>
      <c r="PGR247" s="1114"/>
      <c r="PGS247" s="1114"/>
      <c r="PGT247" s="1114"/>
      <c r="PGU247" s="1114"/>
      <c r="PGV247" s="1114"/>
      <c r="PGW247" s="1114"/>
      <c r="PGX247" s="1114"/>
      <c r="PGY247" s="1114"/>
      <c r="PGZ247" s="1114"/>
      <c r="PHA247" s="1114"/>
      <c r="PHB247" s="1114"/>
      <c r="PHC247" s="1114"/>
      <c r="PHD247" s="1114"/>
      <c r="PHE247" s="1114"/>
      <c r="PHF247" s="1114"/>
      <c r="PHG247" s="1114"/>
      <c r="PHH247" s="1114"/>
      <c r="PHI247" s="1114"/>
      <c r="PHJ247" s="1114"/>
      <c r="PHK247" s="1114"/>
      <c r="PHL247" s="1114"/>
      <c r="PHM247" s="1114"/>
      <c r="PHN247" s="1114"/>
      <c r="PHO247" s="1114"/>
      <c r="PHP247" s="1114"/>
      <c r="PHQ247" s="1114"/>
      <c r="PHR247" s="1114"/>
      <c r="PHS247" s="1114"/>
      <c r="PHT247" s="1114"/>
      <c r="PHU247" s="1114"/>
      <c r="PHV247" s="1114"/>
      <c r="PHW247" s="1114"/>
      <c r="PHX247" s="1114"/>
      <c r="PHY247" s="1114"/>
      <c r="PHZ247" s="1114"/>
      <c r="PIA247" s="1114"/>
      <c r="PIB247" s="1114"/>
      <c r="PIC247" s="1114"/>
      <c r="PID247" s="1114"/>
      <c r="PIE247" s="1114"/>
      <c r="PIF247" s="1114"/>
      <c r="PIG247" s="1114"/>
      <c r="PIH247" s="1114"/>
      <c r="PII247" s="1114"/>
      <c r="PIJ247" s="1114"/>
      <c r="PIK247" s="1114"/>
      <c r="PIL247" s="1114"/>
      <c r="PIM247" s="1114"/>
      <c r="PIN247" s="1114"/>
      <c r="PIO247" s="1114"/>
      <c r="PIP247" s="1114"/>
      <c r="PIQ247" s="1114"/>
      <c r="PIR247" s="1114"/>
      <c r="PIS247" s="1114"/>
      <c r="PIT247" s="1114"/>
      <c r="PIU247" s="1114"/>
      <c r="PIV247" s="1114"/>
      <c r="PIW247" s="1114"/>
      <c r="PIX247" s="1114"/>
      <c r="PIY247" s="1114"/>
      <c r="PIZ247" s="1114"/>
      <c r="PJA247" s="1114"/>
      <c r="PJB247" s="1114"/>
      <c r="PJC247" s="1114"/>
      <c r="PJD247" s="1114"/>
      <c r="PJE247" s="1114"/>
      <c r="PJF247" s="1114"/>
      <c r="PJG247" s="1114"/>
      <c r="PJH247" s="1114"/>
      <c r="PJI247" s="1114"/>
      <c r="PJJ247" s="1114"/>
      <c r="PJK247" s="1114"/>
      <c r="PJL247" s="1114"/>
      <c r="PJM247" s="1114"/>
      <c r="PJN247" s="1114"/>
      <c r="PJO247" s="1114"/>
      <c r="PJP247" s="1114"/>
      <c r="PJQ247" s="1114"/>
      <c r="PJR247" s="1114"/>
      <c r="PJS247" s="1114"/>
      <c r="PJT247" s="1114"/>
      <c r="PJU247" s="1114"/>
      <c r="PJV247" s="1114"/>
      <c r="PJW247" s="1114"/>
      <c r="PJX247" s="1114"/>
      <c r="PJY247" s="1114"/>
      <c r="PJZ247" s="1114"/>
      <c r="PKA247" s="1114"/>
      <c r="PKB247" s="1114"/>
      <c r="PKC247" s="1114"/>
      <c r="PKD247" s="1114"/>
      <c r="PKE247" s="1114"/>
      <c r="PKF247" s="1114"/>
      <c r="PKG247" s="1114"/>
      <c r="PKH247" s="1114"/>
      <c r="PKI247" s="1114"/>
      <c r="PKJ247" s="1114"/>
      <c r="PKK247" s="1114"/>
      <c r="PKL247" s="1114"/>
      <c r="PKM247" s="1114"/>
      <c r="PKN247" s="1114"/>
      <c r="PKO247" s="1114"/>
      <c r="PKP247" s="1114"/>
      <c r="PKQ247" s="1114"/>
      <c r="PKR247" s="1114"/>
      <c r="PKS247" s="1114"/>
      <c r="PKT247" s="1114"/>
      <c r="PKU247" s="1114"/>
      <c r="PKV247" s="1114"/>
      <c r="PKW247" s="1114"/>
      <c r="PKX247" s="1114"/>
      <c r="PKY247" s="1114"/>
      <c r="PKZ247" s="1114"/>
      <c r="PLA247" s="1114"/>
      <c r="PLB247" s="1114"/>
      <c r="PLC247" s="1114"/>
      <c r="PLD247" s="1114"/>
      <c r="PLE247" s="1114"/>
      <c r="PLF247" s="1114"/>
      <c r="PLG247" s="1114"/>
      <c r="PLH247" s="1114"/>
      <c r="PLI247" s="1114"/>
      <c r="PLJ247" s="1114"/>
      <c r="PLK247" s="1114"/>
      <c r="PLL247" s="1114"/>
      <c r="PLM247" s="1114"/>
      <c r="PLN247" s="1114"/>
      <c r="PLO247" s="1114"/>
      <c r="PLP247" s="1114"/>
      <c r="PLQ247" s="1114"/>
      <c r="PLR247" s="1114"/>
      <c r="PLS247" s="1114"/>
      <c r="PLT247" s="1114"/>
      <c r="PLU247" s="1114"/>
      <c r="PLV247" s="1114"/>
      <c r="PLW247" s="1114"/>
      <c r="PLX247" s="1114"/>
      <c r="PLY247" s="1114"/>
      <c r="PLZ247" s="1114"/>
      <c r="PMA247" s="1114"/>
      <c r="PMB247" s="1114"/>
      <c r="PMC247" s="1114"/>
      <c r="PMD247" s="1114"/>
      <c r="PME247" s="1114"/>
      <c r="PMF247" s="1114"/>
      <c r="PMG247" s="1114"/>
      <c r="PMH247" s="1114"/>
      <c r="PMI247" s="1114"/>
      <c r="PMJ247" s="1114"/>
      <c r="PMK247" s="1114"/>
      <c r="PML247" s="1114"/>
      <c r="PMM247" s="1114"/>
      <c r="PMN247" s="1114"/>
      <c r="PMO247" s="1114"/>
      <c r="PMP247" s="1114"/>
      <c r="PMQ247" s="1114"/>
      <c r="PMR247" s="1114"/>
      <c r="PMS247" s="1114"/>
      <c r="PMT247" s="1114"/>
      <c r="PMU247" s="1114"/>
      <c r="PMV247" s="1114"/>
      <c r="PMW247" s="1114"/>
      <c r="PMX247" s="1114"/>
      <c r="PMY247" s="1114"/>
      <c r="PMZ247" s="1114"/>
      <c r="PNA247" s="1114"/>
      <c r="PNB247" s="1114"/>
      <c r="PNC247" s="1114"/>
      <c r="PND247" s="1114"/>
      <c r="PNE247" s="1114"/>
      <c r="PNF247" s="1114"/>
      <c r="PNG247" s="1114"/>
      <c r="PNH247" s="1114"/>
      <c r="PNI247" s="1114"/>
      <c r="PNJ247" s="1114"/>
      <c r="PNK247" s="1114"/>
      <c r="PNL247" s="1114"/>
      <c r="PNM247" s="1114"/>
      <c r="PNN247" s="1114"/>
      <c r="PNO247" s="1114"/>
      <c r="PNP247" s="1114"/>
      <c r="PNQ247" s="1114"/>
      <c r="PNR247" s="1114"/>
      <c r="PNS247" s="1114"/>
      <c r="PNT247" s="1114"/>
      <c r="PNU247" s="1114"/>
      <c r="PNV247" s="1114"/>
      <c r="PNW247" s="1114"/>
      <c r="PNX247" s="1114"/>
      <c r="PNY247" s="1114"/>
      <c r="PNZ247" s="1114"/>
      <c r="POA247" s="1114"/>
      <c r="POB247" s="1114"/>
      <c r="POC247" s="1114"/>
      <c r="POD247" s="1114"/>
      <c r="POE247" s="1114"/>
      <c r="POF247" s="1114"/>
      <c r="POG247" s="1114"/>
      <c r="POH247" s="1114"/>
      <c r="POI247" s="1114"/>
      <c r="POJ247" s="1114"/>
      <c r="POK247" s="1114"/>
      <c r="POL247" s="1114"/>
      <c r="POM247" s="1114"/>
      <c r="PON247" s="1114"/>
      <c r="POO247" s="1114"/>
      <c r="POP247" s="1114"/>
      <c r="POQ247" s="1114"/>
      <c r="POR247" s="1114"/>
      <c r="POS247" s="1114"/>
      <c r="POT247" s="1114"/>
      <c r="POU247" s="1114"/>
      <c r="POV247" s="1114"/>
      <c r="POW247" s="1114"/>
      <c r="POX247" s="1114"/>
      <c r="POY247" s="1114"/>
      <c r="POZ247" s="1114"/>
      <c r="PPA247" s="1114"/>
      <c r="PPB247" s="1114"/>
      <c r="PPC247" s="1114"/>
      <c r="PPD247" s="1114"/>
      <c r="PPE247" s="1114"/>
      <c r="PPF247" s="1114"/>
      <c r="PPG247" s="1114"/>
      <c r="PPH247" s="1114"/>
      <c r="PPI247" s="1114"/>
      <c r="PPJ247" s="1114"/>
      <c r="PPK247" s="1114"/>
      <c r="PPL247" s="1114"/>
      <c r="PPM247" s="1114"/>
      <c r="PPN247" s="1114"/>
      <c r="PPO247" s="1114"/>
      <c r="PPP247" s="1114"/>
      <c r="PPQ247" s="1114"/>
      <c r="PPR247" s="1114"/>
      <c r="PPS247" s="1114"/>
      <c r="PPT247" s="1114"/>
      <c r="PPU247" s="1114"/>
      <c r="PPV247" s="1114"/>
      <c r="PPW247" s="1114"/>
      <c r="PPX247" s="1114"/>
      <c r="PPY247" s="1114"/>
      <c r="PPZ247" s="1114"/>
      <c r="PQA247" s="1114"/>
      <c r="PQB247" s="1114"/>
      <c r="PQC247" s="1114"/>
      <c r="PQD247" s="1114"/>
      <c r="PQE247" s="1114"/>
      <c r="PQF247" s="1114"/>
      <c r="PQG247" s="1114"/>
      <c r="PQH247" s="1114"/>
      <c r="PQI247" s="1114"/>
      <c r="PQJ247" s="1114"/>
      <c r="PQK247" s="1114"/>
      <c r="PQL247" s="1114"/>
      <c r="PQM247" s="1114"/>
      <c r="PQN247" s="1114"/>
      <c r="PQO247" s="1114"/>
      <c r="PQP247" s="1114"/>
      <c r="PQQ247" s="1114"/>
      <c r="PQR247" s="1114"/>
      <c r="PQS247" s="1114"/>
      <c r="PQT247" s="1114"/>
      <c r="PQU247" s="1114"/>
      <c r="PQV247" s="1114"/>
      <c r="PQW247" s="1114"/>
      <c r="PQX247" s="1114"/>
      <c r="PQY247" s="1114"/>
      <c r="PQZ247" s="1114"/>
      <c r="PRA247" s="1114"/>
      <c r="PRB247" s="1114"/>
      <c r="PRC247" s="1114"/>
      <c r="PRD247" s="1114"/>
      <c r="PRE247" s="1114"/>
      <c r="PRF247" s="1114"/>
      <c r="PRG247" s="1114"/>
      <c r="PRH247" s="1114"/>
      <c r="PRI247" s="1114"/>
      <c r="PRJ247" s="1114"/>
      <c r="PRK247" s="1114"/>
      <c r="PRL247" s="1114"/>
      <c r="PRM247" s="1114"/>
      <c r="PRN247" s="1114"/>
      <c r="PRO247" s="1114"/>
      <c r="PRP247" s="1114"/>
      <c r="PRQ247" s="1114"/>
      <c r="PRR247" s="1114"/>
      <c r="PRS247" s="1114"/>
      <c r="PRT247" s="1114"/>
      <c r="PRU247" s="1114"/>
      <c r="PRV247" s="1114"/>
      <c r="PRW247" s="1114"/>
      <c r="PRX247" s="1114"/>
      <c r="PRY247" s="1114"/>
      <c r="PRZ247" s="1114"/>
      <c r="PSA247" s="1114"/>
      <c r="PSB247" s="1114"/>
      <c r="PSC247" s="1114"/>
      <c r="PSD247" s="1114"/>
      <c r="PSE247" s="1114"/>
      <c r="PSF247" s="1114"/>
      <c r="PSG247" s="1114"/>
      <c r="PSH247" s="1114"/>
      <c r="PSI247" s="1114"/>
      <c r="PSJ247" s="1114"/>
      <c r="PSK247" s="1114"/>
      <c r="PSL247" s="1114"/>
      <c r="PSM247" s="1114"/>
      <c r="PSN247" s="1114"/>
      <c r="PSO247" s="1114"/>
      <c r="PSP247" s="1114"/>
      <c r="PSQ247" s="1114"/>
      <c r="PSR247" s="1114"/>
      <c r="PSS247" s="1114"/>
      <c r="PST247" s="1114"/>
      <c r="PSU247" s="1114"/>
      <c r="PSV247" s="1114"/>
      <c r="PSW247" s="1114"/>
      <c r="PSX247" s="1114"/>
      <c r="PSY247" s="1114"/>
      <c r="PSZ247" s="1114"/>
      <c r="PTA247" s="1114"/>
      <c r="PTB247" s="1114"/>
      <c r="PTC247" s="1114"/>
      <c r="PTD247" s="1114"/>
      <c r="PTE247" s="1114"/>
      <c r="PTF247" s="1114"/>
      <c r="PTG247" s="1114"/>
      <c r="PTH247" s="1114"/>
      <c r="PTI247" s="1114"/>
      <c r="PTJ247" s="1114"/>
      <c r="PTK247" s="1114"/>
      <c r="PTL247" s="1114"/>
      <c r="PTM247" s="1114"/>
      <c r="PTN247" s="1114"/>
      <c r="PTO247" s="1114"/>
      <c r="PTP247" s="1114"/>
      <c r="PTQ247" s="1114"/>
      <c r="PTR247" s="1114"/>
      <c r="PTS247" s="1114"/>
      <c r="PTT247" s="1114"/>
      <c r="PTU247" s="1114"/>
      <c r="PTV247" s="1114"/>
      <c r="PTW247" s="1114"/>
      <c r="PTX247" s="1114"/>
      <c r="PTY247" s="1114"/>
      <c r="PTZ247" s="1114"/>
      <c r="PUA247" s="1114"/>
      <c r="PUB247" s="1114"/>
      <c r="PUC247" s="1114"/>
      <c r="PUD247" s="1114"/>
      <c r="PUE247" s="1114"/>
      <c r="PUF247" s="1114"/>
      <c r="PUG247" s="1114"/>
      <c r="PUH247" s="1114"/>
      <c r="PUI247" s="1114"/>
      <c r="PUJ247" s="1114"/>
      <c r="PUK247" s="1114"/>
      <c r="PUL247" s="1114"/>
      <c r="PUM247" s="1114"/>
      <c r="PUN247" s="1114"/>
      <c r="PUO247" s="1114"/>
      <c r="PUP247" s="1114"/>
      <c r="PUQ247" s="1114"/>
      <c r="PUR247" s="1114"/>
      <c r="PUS247" s="1114"/>
      <c r="PUT247" s="1114"/>
      <c r="PUU247" s="1114"/>
      <c r="PUV247" s="1114"/>
      <c r="PUW247" s="1114"/>
      <c r="PUX247" s="1114"/>
      <c r="PUY247" s="1114"/>
      <c r="PUZ247" s="1114"/>
      <c r="PVA247" s="1114"/>
      <c r="PVB247" s="1114"/>
      <c r="PVC247" s="1114"/>
      <c r="PVD247" s="1114"/>
      <c r="PVE247" s="1114"/>
      <c r="PVF247" s="1114"/>
      <c r="PVG247" s="1114"/>
      <c r="PVH247" s="1114"/>
      <c r="PVI247" s="1114"/>
      <c r="PVJ247" s="1114"/>
      <c r="PVK247" s="1114"/>
      <c r="PVL247" s="1114"/>
      <c r="PVM247" s="1114"/>
      <c r="PVN247" s="1114"/>
      <c r="PVO247" s="1114"/>
      <c r="PVP247" s="1114"/>
      <c r="PVQ247" s="1114"/>
      <c r="PVR247" s="1114"/>
      <c r="PVS247" s="1114"/>
      <c r="PVT247" s="1114"/>
      <c r="PVU247" s="1114"/>
      <c r="PVV247" s="1114"/>
      <c r="PVW247" s="1114"/>
      <c r="PVX247" s="1114"/>
      <c r="PVY247" s="1114"/>
      <c r="PVZ247" s="1114"/>
      <c r="PWA247" s="1114"/>
      <c r="PWB247" s="1114"/>
      <c r="PWC247" s="1114"/>
      <c r="PWD247" s="1114"/>
      <c r="PWE247" s="1114"/>
      <c r="PWF247" s="1114"/>
      <c r="PWG247" s="1114"/>
      <c r="PWH247" s="1114"/>
      <c r="PWI247" s="1114"/>
      <c r="PWJ247" s="1114"/>
      <c r="PWK247" s="1114"/>
      <c r="PWL247" s="1114"/>
      <c r="PWM247" s="1114"/>
      <c r="PWN247" s="1114"/>
      <c r="PWO247" s="1114"/>
      <c r="PWP247" s="1114"/>
      <c r="PWQ247" s="1114"/>
      <c r="PWR247" s="1114"/>
      <c r="PWS247" s="1114"/>
      <c r="PWT247" s="1114"/>
      <c r="PWU247" s="1114"/>
      <c r="PWV247" s="1114"/>
      <c r="PWW247" s="1114"/>
      <c r="PWX247" s="1114"/>
      <c r="PWY247" s="1114"/>
      <c r="PWZ247" s="1114"/>
      <c r="PXA247" s="1114"/>
      <c r="PXB247" s="1114"/>
      <c r="PXC247" s="1114"/>
      <c r="PXD247" s="1114"/>
      <c r="PXE247" s="1114"/>
      <c r="PXF247" s="1114"/>
      <c r="PXG247" s="1114"/>
      <c r="PXH247" s="1114"/>
      <c r="PXI247" s="1114"/>
      <c r="PXJ247" s="1114"/>
      <c r="PXK247" s="1114"/>
      <c r="PXL247" s="1114"/>
      <c r="PXM247" s="1114"/>
      <c r="PXN247" s="1114"/>
      <c r="PXO247" s="1114"/>
      <c r="PXP247" s="1114"/>
      <c r="PXQ247" s="1114"/>
      <c r="PXR247" s="1114"/>
      <c r="PXS247" s="1114"/>
      <c r="PXT247" s="1114"/>
      <c r="PXU247" s="1114"/>
      <c r="PXV247" s="1114"/>
      <c r="PXW247" s="1114"/>
      <c r="PXX247" s="1114"/>
      <c r="PXY247" s="1114"/>
      <c r="PXZ247" s="1114"/>
      <c r="PYA247" s="1114"/>
      <c r="PYB247" s="1114"/>
      <c r="PYC247" s="1114"/>
      <c r="PYD247" s="1114"/>
      <c r="PYE247" s="1114"/>
      <c r="PYF247" s="1114"/>
      <c r="PYG247" s="1114"/>
      <c r="PYH247" s="1114"/>
      <c r="PYI247" s="1114"/>
      <c r="PYJ247" s="1114"/>
      <c r="PYK247" s="1114"/>
      <c r="PYL247" s="1114"/>
      <c r="PYM247" s="1114"/>
      <c r="PYN247" s="1114"/>
      <c r="PYO247" s="1114"/>
      <c r="PYP247" s="1114"/>
      <c r="PYQ247" s="1114"/>
      <c r="PYR247" s="1114"/>
      <c r="PYS247" s="1114"/>
      <c r="PYT247" s="1114"/>
      <c r="PYU247" s="1114"/>
      <c r="PYV247" s="1114"/>
      <c r="PYW247" s="1114"/>
      <c r="PYX247" s="1114"/>
      <c r="PYY247" s="1114"/>
      <c r="PYZ247" s="1114"/>
      <c r="PZA247" s="1114"/>
      <c r="PZB247" s="1114"/>
      <c r="PZC247" s="1114"/>
      <c r="PZD247" s="1114"/>
      <c r="PZE247" s="1114"/>
      <c r="PZF247" s="1114"/>
      <c r="PZG247" s="1114"/>
      <c r="PZH247" s="1114"/>
      <c r="PZI247" s="1114"/>
      <c r="PZJ247" s="1114"/>
      <c r="PZK247" s="1114"/>
      <c r="PZL247" s="1114"/>
      <c r="PZM247" s="1114"/>
      <c r="PZN247" s="1114"/>
      <c r="PZO247" s="1114"/>
      <c r="PZP247" s="1114"/>
      <c r="PZQ247" s="1114"/>
      <c r="PZR247" s="1114"/>
      <c r="PZS247" s="1114"/>
      <c r="PZT247" s="1114"/>
      <c r="PZU247" s="1114"/>
      <c r="PZV247" s="1114"/>
      <c r="PZW247" s="1114"/>
      <c r="PZX247" s="1114"/>
      <c r="PZY247" s="1114"/>
      <c r="PZZ247" s="1114"/>
      <c r="QAA247" s="1114"/>
      <c r="QAB247" s="1114"/>
      <c r="QAC247" s="1114"/>
      <c r="QAD247" s="1114"/>
      <c r="QAE247" s="1114"/>
      <c r="QAF247" s="1114"/>
      <c r="QAG247" s="1114"/>
      <c r="QAH247" s="1114"/>
      <c r="QAI247" s="1114"/>
      <c r="QAJ247" s="1114"/>
      <c r="QAK247" s="1114"/>
      <c r="QAL247" s="1114"/>
      <c r="QAM247" s="1114"/>
      <c r="QAN247" s="1114"/>
      <c r="QAO247" s="1114"/>
      <c r="QAP247" s="1114"/>
      <c r="QAQ247" s="1114"/>
      <c r="QAR247" s="1114"/>
      <c r="QAS247" s="1114"/>
      <c r="QAT247" s="1114"/>
      <c r="QAU247" s="1114"/>
      <c r="QAV247" s="1114"/>
      <c r="QAW247" s="1114"/>
      <c r="QAX247" s="1114"/>
      <c r="QAY247" s="1114"/>
      <c r="QAZ247" s="1114"/>
      <c r="QBA247" s="1114"/>
      <c r="QBB247" s="1114"/>
      <c r="QBC247" s="1114"/>
      <c r="QBD247" s="1114"/>
      <c r="QBE247" s="1114"/>
      <c r="QBF247" s="1114"/>
      <c r="QBG247" s="1114"/>
      <c r="QBH247" s="1114"/>
      <c r="QBI247" s="1114"/>
      <c r="QBJ247" s="1114"/>
      <c r="QBK247" s="1114"/>
      <c r="QBL247" s="1114"/>
      <c r="QBM247" s="1114"/>
      <c r="QBN247" s="1114"/>
      <c r="QBO247" s="1114"/>
      <c r="QBP247" s="1114"/>
      <c r="QBQ247" s="1114"/>
      <c r="QBR247" s="1114"/>
      <c r="QBS247" s="1114"/>
      <c r="QBT247" s="1114"/>
      <c r="QBU247" s="1114"/>
      <c r="QBV247" s="1114"/>
      <c r="QBW247" s="1114"/>
      <c r="QBX247" s="1114"/>
      <c r="QBY247" s="1114"/>
      <c r="QBZ247" s="1114"/>
      <c r="QCA247" s="1114"/>
      <c r="QCB247" s="1114"/>
      <c r="QCC247" s="1114"/>
      <c r="QCD247" s="1114"/>
      <c r="QCE247" s="1114"/>
      <c r="QCF247" s="1114"/>
      <c r="QCG247" s="1114"/>
      <c r="QCH247" s="1114"/>
      <c r="QCI247" s="1114"/>
      <c r="QCJ247" s="1114"/>
      <c r="QCK247" s="1114"/>
      <c r="QCL247" s="1114"/>
      <c r="QCM247" s="1114"/>
      <c r="QCN247" s="1114"/>
      <c r="QCO247" s="1114"/>
      <c r="QCP247" s="1114"/>
      <c r="QCQ247" s="1114"/>
      <c r="QCR247" s="1114"/>
      <c r="QCS247" s="1114"/>
      <c r="QCT247" s="1114"/>
      <c r="QCU247" s="1114"/>
      <c r="QCV247" s="1114"/>
      <c r="QCW247" s="1114"/>
      <c r="QCX247" s="1114"/>
      <c r="QCY247" s="1114"/>
      <c r="QCZ247" s="1114"/>
      <c r="QDA247" s="1114"/>
      <c r="QDB247" s="1114"/>
      <c r="QDC247" s="1114"/>
      <c r="QDD247" s="1114"/>
      <c r="QDE247" s="1114"/>
      <c r="QDF247" s="1114"/>
      <c r="QDG247" s="1114"/>
      <c r="QDH247" s="1114"/>
      <c r="QDI247" s="1114"/>
      <c r="QDJ247" s="1114"/>
      <c r="QDK247" s="1114"/>
      <c r="QDL247" s="1114"/>
      <c r="QDM247" s="1114"/>
      <c r="QDN247" s="1114"/>
      <c r="QDO247" s="1114"/>
      <c r="QDP247" s="1114"/>
      <c r="QDQ247" s="1114"/>
      <c r="QDR247" s="1114"/>
      <c r="QDS247" s="1114"/>
      <c r="QDT247" s="1114"/>
      <c r="QDU247" s="1114"/>
      <c r="QDV247" s="1114"/>
      <c r="QDW247" s="1114"/>
      <c r="QDX247" s="1114"/>
      <c r="QDY247" s="1114"/>
      <c r="QDZ247" s="1114"/>
      <c r="QEA247" s="1114"/>
      <c r="QEB247" s="1114"/>
      <c r="QEC247" s="1114"/>
      <c r="QED247" s="1114"/>
      <c r="QEE247" s="1114"/>
      <c r="QEF247" s="1114"/>
      <c r="QEG247" s="1114"/>
      <c r="QEH247" s="1114"/>
      <c r="QEI247" s="1114"/>
      <c r="QEJ247" s="1114"/>
      <c r="QEK247" s="1114"/>
      <c r="QEL247" s="1114"/>
      <c r="QEM247" s="1114"/>
      <c r="QEN247" s="1114"/>
      <c r="QEO247" s="1114"/>
      <c r="QEP247" s="1114"/>
      <c r="QEQ247" s="1114"/>
      <c r="QER247" s="1114"/>
      <c r="QES247" s="1114"/>
      <c r="QET247" s="1114"/>
      <c r="QEU247" s="1114"/>
      <c r="QEV247" s="1114"/>
      <c r="QEW247" s="1114"/>
      <c r="QEX247" s="1114"/>
      <c r="QEY247" s="1114"/>
      <c r="QEZ247" s="1114"/>
      <c r="QFA247" s="1114"/>
      <c r="QFB247" s="1114"/>
      <c r="QFC247" s="1114"/>
      <c r="QFD247" s="1114"/>
      <c r="QFE247" s="1114"/>
      <c r="QFF247" s="1114"/>
      <c r="QFG247" s="1114"/>
      <c r="QFH247" s="1114"/>
      <c r="QFI247" s="1114"/>
      <c r="QFJ247" s="1114"/>
      <c r="QFK247" s="1114"/>
      <c r="QFL247" s="1114"/>
      <c r="QFM247" s="1114"/>
      <c r="QFN247" s="1114"/>
      <c r="QFO247" s="1114"/>
      <c r="QFP247" s="1114"/>
      <c r="QFQ247" s="1114"/>
      <c r="QFR247" s="1114"/>
      <c r="QFS247" s="1114"/>
      <c r="QFT247" s="1114"/>
      <c r="QFU247" s="1114"/>
      <c r="QFV247" s="1114"/>
      <c r="QFW247" s="1114"/>
      <c r="QFX247" s="1114"/>
      <c r="QFY247" s="1114"/>
      <c r="QFZ247" s="1114"/>
      <c r="QGA247" s="1114"/>
      <c r="QGB247" s="1114"/>
      <c r="QGC247" s="1114"/>
      <c r="QGD247" s="1114"/>
      <c r="QGE247" s="1114"/>
      <c r="QGF247" s="1114"/>
      <c r="QGG247" s="1114"/>
      <c r="QGH247" s="1114"/>
      <c r="QGI247" s="1114"/>
      <c r="QGJ247" s="1114"/>
      <c r="QGK247" s="1114"/>
      <c r="QGL247" s="1114"/>
      <c r="QGM247" s="1114"/>
      <c r="QGN247" s="1114"/>
      <c r="QGO247" s="1114"/>
      <c r="QGP247" s="1114"/>
      <c r="QGQ247" s="1114"/>
      <c r="QGR247" s="1114"/>
      <c r="QGS247" s="1114"/>
      <c r="QGT247" s="1114"/>
      <c r="QGU247" s="1114"/>
      <c r="QGV247" s="1114"/>
      <c r="QGW247" s="1114"/>
      <c r="QGX247" s="1114"/>
      <c r="QGY247" s="1114"/>
      <c r="QGZ247" s="1114"/>
      <c r="QHA247" s="1114"/>
      <c r="QHB247" s="1114"/>
      <c r="QHC247" s="1114"/>
      <c r="QHD247" s="1114"/>
      <c r="QHE247" s="1114"/>
      <c r="QHF247" s="1114"/>
      <c r="QHG247" s="1114"/>
      <c r="QHH247" s="1114"/>
      <c r="QHI247" s="1114"/>
      <c r="QHJ247" s="1114"/>
      <c r="QHK247" s="1114"/>
      <c r="QHL247" s="1114"/>
      <c r="QHM247" s="1114"/>
      <c r="QHN247" s="1114"/>
      <c r="QHO247" s="1114"/>
      <c r="QHP247" s="1114"/>
      <c r="QHQ247" s="1114"/>
      <c r="QHR247" s="1114"/>
      <c r="QHS247" s="1114"/>
      <c r="QHT247" s="1114"/>
      <c r="QHU247" s="1114"/>
      <c r="QHV247" s="1114"/>
      <c r="QHW247" s="1114"/>
      <c r="QHX247" s="1114"/>
      <c r="QHY247" s="1114"/>
      <c r="QHZ247" s="1114"/>
      <c r="QIA247" s="1114"/>
      <c r="QIB247" s="1114"/>
      <c r="QIC247" s="1114"/>
      <c r="QID247" s="1114"/>
      <c r="QIE247" s="1114"/>
      <c r="QIF247" s="1114"/>
      <c r="QIG247" s="1114"/>
      <c r="QIH247" s="1114"/>
      <c r="QII247" s="1114"/>
      <c r="QIJ247" s="1114"/>
      <c r="QIK247" s="1114"/>
      <c r="QIL247" s="1114"/>
      <c r="QIM247" s="1114"/>
      <c r="QIN247" s="1114"/>
      <c r="QIO247" s="1114"/>
      <c r="QIP247" s="1114"/>
      <c r="QIQ247" s="1114"/>
      <c r="QIR247" s="1114"/>
      <c r="QIS247" s="1114"/>
      <c r="QIT247" s="1114"/>
      <c r="QIU247" s="1114"/>
      <c r="QIV247" s="1114"/>
      <c r="QIW247" s="1114"/>
      <c r="QIX247" s="1114"/>
      <c r="QIY247" s="1114"/>
      <c r="QIZ247" s="1114"/>
      <c r="QJA247" s="1114"/>
      <c r="QJB247" s="1114"/>
      <c r="QJC247" s="1114"/>
      <c r="QJD247" s="1114"/>
      <c r="QJE247" s="1114"/>
      <c r="QJF247" s="1114"/>
      <c r="QJG247" s="1114"/>
      <c r="QJH247" s="1114"/>
      <c r="QJI247" s="1114"/>
      <c r="QJJ247" s="1114"/>
      <c r="QJK247" s="1114"/>
      <c r="QJL247" s="1114"/>
      <c r="QJM247" s="1114"/>
      <c r="QJN247" s="1114"/>
      <c r="QJO247" s="1114"/>
      <c r="QJP247" s="1114"/>
      <c r="QJQ247" s="1114"/>
      <c r="QJR247" s="1114"/>
      <c r="QJS247" s="1114"/>
      <c r="QJT247" s="1114"/>
      <c r="QJU247" s="1114"/>
      <c r="QJV247" s="1114"/>
      <c r="QJW247" s="1114"/>
      <c r="QJX247" s="1114"/>
      <c r="QJY247" s="1114"/>
      <c r="QJZ247" s="1114"/>
      <c r="QKA247" s="1114"/>
      <c r="QKB247" s="1114"/>
      <c r="QKC247" s="1114"/>
      <c r="QKD247" s="1114"/>
      <c r="QKE247" s="1114"/>
      <c r="QKF247" s="1114"/>
      <c r="QKG247" s="1114"/>
      <c r="QKH247" s="1114"/>
      <c r="QKI247" s="1114"/>
      <c r="QKJ247" s="1114"/>
      <c r="QKK247" s="1114"/>
      <c r="QKL247" s="1114"/>
      <c r="QKM247" s="1114"/>
      <c r="QKN247" s="1114"/>
      <c r="QKO247" s="1114"/>
      <c r="QKP247" s="1114"/>
      <c r="QKQ247" s="1114"/>
      <c r="QKR247" s="1114"/>
      <c r="QKS247" s="1114"/>
      <c r="QKT247" s="1114"/>
      <c r="QKU247" s="1114"/>
      <c r="QKV247" s="1114"/>
      <c r="QKW247" s="1114"/>
      <c r="QKX247" s="1114"/>
      <c r="QKY247" s="1114"/>
      <c r="QKZ247" s="1114"/>
      <c r="QLA247" s="1114"/>
      <c r="QLB247" s="1114"/>
      <c r="QLC247" s="1114"/>
      <c r="QLD247" s="1114"/>
      <c r="QLE247" s="1114"/>
      <c r="QLF247" s="1114"/>
      <c r="QLG247" s="1114"/>
      <c r="QLH247" s="1114"/>
      <c r="QLI247" s="1114"/>
      <c r="QLJ247" s="1114"/>
      <c r="QLK247" s="1114"/>
      <c r="QLL247" s="1114"/>
      <c r="QLM247" s="1114"/>
      <c r="QLN247" s="1114"/>
      <c r="QLO247" s="1114"/>
      <c r="QLP247" s="1114"/>
      <c r="QLQ247" s="1114"/>
      <c r="QLR247" s="1114"/>
      <c r="QLS247" s="1114"/>
      <c r="QLT247" s="1114"/>
      <c r="QLU247" s="1114"/>
      <c r="QLV247" s="1114"/>
      <c r="QLW247" s="1114"/>
      <c r="QLX247" s="1114"/>
      <c r="QLY247" s="1114"/>
      <c r="QLZ247" s="1114"/>
      <c r="QMA247" s="1114"/>
      <c r="QMB247" s="1114"/>
      <c r="QMC247" s="1114"/>
      <c r="QMD247" s="1114"/>
      <c r="QME247" s="1114"/>
      <c r="QMF247" s="1114"/>
      <c r="QMG247" s="1114"/>
      <c r="QMH247" s="1114"/>
      <c r="QMI247" s="1114"/>
      <c r="QMJ247" s="1114"/>
      <c r="QMK247" s="1114"/>
      <c r="QML247" s="1114"/>
      <c r="QMM247" s="1114"/>
      <c r="QMN247" s="1114"/>
      <c r="QMO247" s="1114"/>
      <c r="QMP247" s="1114"/>
      <c r="QMQ247" s="1114"/>
      <c r="QMR247" s="1114"/>
      <c r="QMS247" s="1114"/>
      <c r="QMT247" s="1114"/>
      <c r="QMU247" s="1114"/>
      <c r="QMV247" s="1114"/>
      <c r="QMW247" s="1114"/>
      <c r="QMX247" s="1114"/>
      <c r="QMY247" s="1114"/>
      <c r="QMZ247" s="1114"/>
      <c r="QNA247" s="1114"/>
      <c r="QNB247" s="1114"/>
      <c r="QNC247" s="1114"/>
      <c r="QND247" s="1114"/>
      <c r="QNE247" s="1114"/>
      <c r="QNF247" s="1114"/>
      <c r="QNG247" s="1114"/>
      <c r="QNH247" s="1114"/>
      <c r="QNI247" s="1114"/>
      <c r="QNJ247" s="1114"/>
      <c r="QNK247" s="1114"/>
      <c r="QNL247" s="1114"/>
      <c r="QNM247" s="1114"/>
      <c r="QNN247" s="1114"/>
      <c r="QNO247" s="1114"/>
      <c r="QNP247" s="1114"/>
      <c r="QNQ247" s="1114"/>
      <c r="QNR247" s="1114"/>
      <c r="QNS247" s="1114"/>
      <c r="QNT247" s="1114"/>
      <c r="QNU247" s="1114"/>
      <c r="QNV247" s="1114"/>
      <c r="QNW247" s="1114"/>
      <c r="QNX247" s="1114"/>
      <c r="QNY247" s="1114"/>
      <c r="QNZ247" s="1114"/>
      <c r="QOA247" s="1114"/>
      <c r="QOB247" s="1114"/>
      <c r="QOC247" s="1114"/>
      <c r="QOD247" s="1114"/>
      <c r="QOE247" s="1114"/>
      <c r="QOF247" s="1114"/>
      <c r="QOG247" s="1114"/>
      <c r="QOH247" s="1114"/>
      <c r="QOI247" s="1114"/>
      <c r="QOJ247" s="1114"/>
      <c r="QOK247" s="1114"/>
      <c r="QOL247" s="1114"/>
      <c r="QOM247" s="1114"/>
      <c r="QON247" s="1114"/>
      <c r="QOO247" s="1114"/>
      <c r="QOP247" s="1114"/>
      <c r="QOQ247" s="1114"/>
      <c r="QOR247" s="1114"/>
      <c r="QOS247" s="1114"/>
      <c r="QOT247" s="1114"/>
      <c r="QOU247" s="1114"/>
      <c r="QOV247" s="1114"/>
      <c r="QOW247" s="1114"/>
      <c r="QOX247" s="1114"/>
      <c r="QOY247" s="1114"/>
      <c r="QOZ247" s="1114"/>
      <c r="QPA247" s="1114"/>
      <c r="QPB247" s="1114"/>
      <c r="QPC247" s="1114"/>
      <c r="QPD247" s="1114"/>
      <c r="QPE247" s="1114"/>
      <c r="QPF247" s="1114"/>
      <c r="QPG247" s="1114"/>
      <c r="QPH247" s="1114"/>
      <c r="QPI247" s="1114"/>
      <c r="QPJ247" s="1114"/>
      <c r="QPK247" s="1114"/>
      <c r="QPL247" s="1114"/>
      <c r="QPM247" s="1114"/>
      <c r="QPN247" s="1114"/>
      <c r="QPO247" s="1114"/>
      <c r="QPP247" s="1114"/>
      <c r="QPQ247" s="1114"/>
      <c r="QPR247" s="1114"/>
      <c r="QPS247" s="1114"/>
      <c r="QPT247" s="1114"/>
      <c r="QPU247" s="1114"/>
      <c r="QPV247" s="1114"/>
      <c r="QPW247" s="1114"/>
      <c r="QPX247" s="1114"/>
      <c r="QPY247" s="1114"/>
      <c r="QPZ247" s="1114"/>
      <c r="QQA247" s="1114"/>
      <c r="QQB247" s="1114"/>
      <c r="QQC247" s="1114"/>
      <c r="QQD247" s="1114"/>
      <c r="QQE247" s="1114"/>
      <c r="QQF247" s="1114"/>
      <c r="QQG247" s="1114"/>
      <c r="QQH247" s="1114"/>
      <c r="QQI247" s="1114"/>
      <c r="QQJ247" s="1114"/>
      <c r="QQK247" s="1114"/>
      <c r="QQL247" s="1114"/>
      <c r="QQM247" s="1114"/>
      <c r="QQN247" s="1114"/>
      <c r="QQO247" s="1114"/>
      <c r="QQP247" s="1114"/>
      <c r="QQQ247" s="1114"/>
      <c r="QQR247" s="1114"/>
      <c r="QQS247" s="1114"/>
      <c r="QQT247" s="1114"/>
      <c r="QQU247" s="1114"/>
      <c r="QQV247" s="1114"/>
      <c r="QQW247" s="1114"/>
      <c r="QQX247" s="1114"/>
      <c r="QQY247" s="1114"/>
      <c r="QQZ247" s="1114"/>
      <c r="QRA247" s="1114"/>
      <c r="QRB247" s="1114"/>
      <c r="QRC247" s="1114"/>
      <c r="QRD247" s="1114"/>
      <c r="QRE247" s="1114"/>
      <c r="QRF247" s="1114"/>
      <c r="QRG247" s="1114"/>
      <c r="QRH247" s="1114"/>
      <c r="QRI247" s="1114"/>
      <c r="QRJ247" s="1114"/>
      <c r="QRK247" s="1114"/>
      <c r="QRL247" s="1114"/>
      <c r="QRM247" s="1114"/>
      <c r="QRN247" s="1114"/>
      <c r="QRO247" s="1114"/>
      <c r="QRP247" s="1114"/>
      <c r="QRQ247" s="1114"/>
      <c r="QRR247" s="1114"/>
      <c r="QRS247" s="1114"/>
      <c r="QRT247" s="1114"/>
      <c r="QRU247" s="1114"/>
      <c r="QRV247" s="1114"/>
      <c r="QRW247" s="1114"/>
      <c r="QRX247" s="1114"/>
      <c r="QRY247" s="1114"/>
      <c r="QRZ247" s="1114"/>
      <c r="QSA247" s="1114"/>
      <c r="QSB247" s="1114"/>
      <c r="QSC247" s="1114"/>
      <c r="QSD247" s="1114"/>
      <c r="QSE247" s="1114"/>
      <c r="QSF247" s="1114"/>
      <c r="QSG247" s="1114"/>
      <c r="QSH247" s="1114"/>
      <c r="QSI247" s="1114"/>
      <c r="QSJ247" s="1114"/>
      <c r="QSK247" s="1114"/>
      <c r="QSL247" s="1114"/>
      <c r="QSM247" s="1114"/>
      <c r="QSN247" s="1114"/>
      <c r="QSO247" s="1114"/>
      <c r="QSP247" s="1114"/>
      <c r="QSQ247" s="1114"/>
      <c r="QSR247" s="1114"/>
      <c r="QSS247" s="1114"/>
      <c r="QST247" s="1114"/>
      <c r="QSU247" s="1114"/>
      <c r="QSV247" s="1114"/>
      <c r="QSW247" s="1114"/>
      <c r="QSX247" s="1114"/>
      <c r="QSY247" s="1114"/>
      <c r="QSZ247" s="1114"/>
      <c r="QTA247" s="1114"/>
      <c r="QTB247" s="1114"/>
      <c r="QTC247" s="1114"/>
      <c r="QTD247" s="1114"/>
      <c r="QTE247" s="1114"/>
      <c r="QTF247" s="1114"/>
      <c r="QTG247" s="1114"/>
      <c r="QTH247" s="1114"/>
      <c r="QTI247" s="1114"/>
      <c r="QTJ247" s="1114"/>
      <c r="QTK247" s="1114"/>
      <c r="QTL247" s="1114"/>
      <c r="QTM247" s="1114"/>
      <c r="QTN247" s="1114"/>
      <c r="QTO247" s="1114"/>
      <c r="QTP247" s="1114"/>
      <c r="QTQ247" s="1114"/>
      <c r="QTR247" s="1114"/>
      <c r="QTS247" s="1114"/>
      <c r="QTT247" s="1114"/>
      <c r="QTU247" s="1114"/>
      <c r="QTV247" s="1114"/>
      <c r="QTW247" s="1114"/>
      <c r="QTX247" s="1114"/>
      <c r="QTY247" s="1114"/>
      <c r="QTZ247" s="1114"/>
      <c r="QUA247" s="1114"/>
      <c r="QUB247" s="1114"/>
      <c r="QUC247" s="1114"/>
      <c r="QUD247" s="1114"/>
      <c r="QUE247" s="1114"/>
      <c r="QUF247" s="1114"/>
      <c r="QUG247" s="1114"/>
      <c r="QUH247" s="1114"/>
      <c r="QUI247" s="1114"/>
      <c r="QUJ247" s="1114"/>
      <c r="QUK247" s="1114"/>
      <c r="QUL247" s="1114"/>
      <c r="QUM247" s="1114"/>
      <c r="QUN247" s="1114"/>
      <c r="QUO247" s="1114"/>
      <c r="QUP247" s="1114"/>
      <c r="QUQ247" s="1114"/>
      <c r="QUR247" s="1114"/>
      <c r="QUS247" s="1114"/>
      <c r="QUT247" s="1114"/>
      <c r="QUU247" s="1114"/>
      <c r="QUV247" s="1114"/>
      <c r="QUW247" s="1114"/>
      <c r="QUX247" s="1114"/>
      <c r="QUY247" s="1114"/>
      <c r="QUZ247" s="1114"/>
      <c r="QVA247" s="1114"/>
      <c r="QVB247" s="1114"/>
      <c r="QVC247" s="1114"/>
      <c r="QVD247" s="1114"/>
      <c r="QVE247" s="1114"/>
      <c r="QVF247" s="1114"/>
      <c r="QVG247" s="1114"/>
      <c r="QVH247" s="1114"/>
      <c r="QVI247" s="1114"/>
      <c r="QVJ247" s="1114"/>
      <c r="QVK247" s="1114"/>
      <c r="QVL247" s="1114"/>
      <c r="QVM247" s="1114"/>
      <c r="QVN247" s="1114"/>
      <c r="QVO247" s="1114"/>
      <c r="QVP247" s="1114"/>
      <c r="QVQ247" s="1114"/>
      <c r="QVR247" s="1114"/>
      <c r="QVS247" s="1114"/>
      <c r="QVT247" s="1114"/>
      <c r="QVU247" s="1114"/>
      <c r="QVV247" s="1114"/>
      <c r="QVW247" s="1114"/>
      <c r="QVX247" s="1114"/>
      <c r="QVY247" s="1114"/>
      <c r="QVZ247" s="1114"/>
      <c r="QWA247" s="1114"/>
      <c r="QWB247" s="1114"/>
      <c r="QWC247" s="1114"/>
      <c r="QWD247" s="1114"/>
      <c r="QWE247" s="1114"/>
      <c r="QWF247" s="1114"/>
      <c r="QWG247" s="1114"/>
      <c r="QWH247" s="1114"/>
      <c r="QWI247" s="1114"/>
      <c r="QWJ247" s="1114"/>
      <c r="QWK247" s="1114"/>
      <c r="QWL247" s="1114"/>
      <c r="QWM247" s="1114"/>
      <c r="QWN247" s="1114"/>
      <c r="QWO247" s="1114"/>
      <c r="QWP247" s="1114"/>
      <c r="QWQ247" s="1114"/>
      <c r="QWR247" s="1114"/>
      <c r="QWS247" s="1114"/>
      <c r="QWT247" s="1114"/>
      <c r="QWU247" s="1114"/>
      <c r="QWV247" s="1114"/>
      <c r="QWW247" s="1114"/>
      <c r="QWX247" s="1114"/>
      <c r="QWY247" s="1114"/>
      <c r="QWZ247" s="1114"/>
      <c r="QXA247" s="1114"/>
      <c r="QXB247" s="1114"/>
      <c r="QXC247" s="1114"/>
      <c r="QXD247" s="1114"/>
      <c r="QXE247" s="1114"/>
      <c r="QXF247" s="1114"/>
      <c r="QXG247" s="1114"/>
      <c r="QXH247" s="1114"/>
      <c r="QXI247" s="1114"/>
      <c r="QXJ247" s="1114"/>
      <c r="QXK247" s="1114"/>
      <c r="QXL247" s="1114"/>
      <c r="QXM247" s="1114"/>
      <c r="QXN247" s="1114"/>
      <c r="QXO247" s="1114"/>
      <c r="QXP247" s="1114"/>
      <c r="QXQ247" s="1114"/>
      <c r="QXR247" s="1114"/>
      <c r="QXS247" s="1114"/>
      <c r="QXT247" s="1114"/>
      <c r="QXU247" s="1114"/>
      <c r="QXV247" s="1114"/>
      <c r="QXW247" s="1114"/>
      <c r="QXX247" s="1114"/>
      <c r="QXY247" s="1114"/>
      <c r="QXZ247" s="1114"/>
      <c r="QYA247" s="1114"/>
      <c r="QYB247" s="1114"/>
      <c r="QYC247" s="1114"/>
      <c r="QYD247" s="1114"/>
      <c r="QYE247" s="1114"/>
      <c r="QYF247" s="1114"/>
      <c r="QYG247" s="1114"/>
      <c r="QYH247" s="1114"/>
      <c r="QYI247" s="1114"/>
      <c r="QYJ247" s="1114"/>
      <c r="QYK247" s="1114"/>
      <c r="QYL247" s="1114"/>
      <c r="QYM247" s="1114"/>
      <c r="QYN247" s="1114"/>
      <c r="QYO247" s="1114"/>
      <c r="QYP247" s="1114"/>
      <c r="QYQ247" s="1114"/>
      <c r="QYR247" s="1114"/>
      <c r="QYS247" s="1114"/>
      <c r="QYT247" s="1114"/>
      <c r="QYU247" s="1114"/>
      <c r="QYV247" s="1114"/>
      <c r="QYW247" s="1114"/>
      <c r="QYX247" s="1114"/>
      <c r="QYY247" s="1114"/>
      <c r="QYZ247" s="1114"/>
      <c r="QZA247" s="1114"/>
      <c r="QZB247" s="1114"/>
      <c r="QZC247" s="1114"/>
      <c r="QZD247" s="1114"/>
      <c r="QZE247" s="1114"/>
      <c r="QZF247" s="1114"/>
      <c r="QZG247" s="1114"/>
      <c r="QZH247" s="1114"/>
      <c r="QZI247" s="1114"/>
      <c r="QZJ247" s="1114"/>
      <c r="QZK247" s="1114"/>
      <c r="QZL247" s="1114"/>
      <c r="QZM247" s="1114"/>
      <c r="QZN247" s="1114"/>
      <c r="QZO247" s="1114"/>
      <c r="QZP247" s="1114"/>
      <c r="QZQ247" s="1114"/>
      <c r="QZR247" s="1114"/>
      <c r="QZS247" s="1114"/>
      <c r="QZT247" s="1114"/>
      <c r="QZU247" s="1114"/>
      <c r="QZV247" s="1114"/>
      <c r="QZW247" s="1114"/>
      <c r="QZX247" s="1114"/>
      <c r="QZY247" s="1114"/>
      <c r="QZZ247" s="1114"/>
      <c r="RAA247" s="1114"/>
      <c r="RAB247" s="1114"/>
      <c r="RAC247" s="1114"/>
      <c r="RAD247" s="1114"/>
      <c r="RAE247" s="1114"/>
      <c r="RAF247" s="1114"/>
      <c r="RAG247" s="1114"/>
      <c r="RAH247" s="1114"/>
      <c r="RAI247" s="1114"/>
      <c r="RAJ247" s="1114"/>
      <c r="RAK247" s="1114"/>
      <c r="RAL247" s="1114"/>
      <c r="RAM247" s="1114"/>
      <c r="RAN247" s="1114"/>
      <c r="RAO247" s="1114"/>
      <c r="RAP247" s="1114"/>
      <c r="RAQ247" s="1114"/>
      <c r="RAR247" s="1114"/>
      <c r="RAS247" s="1114"/>
      <c r="RAT247" s="1114"/>
      <c r="RAU247" s="1114"/>
      <c r="RAV247" s="1114"/>
      <c r="RAW247" s="1114"/>
      <c r="RAX247" s="1114"/>
      <c r="RAY247" s="1114"/>
      <c r="RAZ247" s="1114"/>
      <c r="RBA247" s="1114"/>
      <c r="RBB247" s="1114"/>
      <c r="RBC247" s="1114"/>
      <c r="RBD247" s="1114"/>
      <c r="RBE247" s="1114"/>
      <c r="RBF247" s="1114"/>
      <c r="RBG247" s="1114"/>
      <c r="RBH247" s="1114"/>
      <c r="RBI247" s="1114"/>
      <c r="RBJ247" s="1114"/>
      <c r="RBK247" s="1114"/>
      <c r="RBL247" s="1114"/>
      <c r="RBM247" s="1114"/>
      <c r="RBN247" s="1114"/>
      <c r="RBO247" s="1114"/>
      <c r="RBP247" s="1114"/>
      <c r="RBQ247" s="1114"/>
      <c r="RBR247" s="1114"/>
      <c r="RBS247" s="1114"/>
      <c r="RBT247" s="1114"/>
      <c r="RBU247" s="1114"/>
      <c r="RBV247" s="1114"/>
      <c r="RBW247" s="1114"/>
      <c r="RBX247" s="1114"/>
      <c r="RBY247" s="1114"/>
      <c r="RBZ247" s="1114"/>
      <c r="RCA247" s="1114"/>
      <c r="RCB247" s="1114"/>
      <c r="RCC247" s="1114"/>
      <c r="RCD247" s="1114"/>
      <c r="RCE247" s="1114"/>
      <c r="RCF247" s="1114"/>
      <c r="RCG247" s="1114"/>
      <c r="RCH247" s="1114"/>
      <c r="RCI247" s="1114"/>
      <c r="RCJ247" s="1114"/>
      <c r="RCK247" s="1114"/>
      <c r="RCL247" s="1114"/>
      <c r="RCM247" s="1114"/>
      <c r="RCN247" s="1114"/>
      <c r="RCO247" s="1114"/>
      <c r="RCP247" s="1114"/>
      <c r="RCQ247" s="1114"/>
      <c r="RCR247" s="1114"/>
      <c r="RCS247" s="1114"/>
      <c r="RCT247" s="1114"/>
      <c r="RCU247" s="1114"/>
      <c r="RCV247" s="1114"/>
      <c r="RCW247" s="1114"/>
      <c r="RCX247" s="1114"/>
      <c r="RCY247" s="1114"/>
      <c r="RCZ247" s="1114"/>
      <c r="RDA247" s="1114"/>
      <c r="RDB247" s="1114"/>
      <c r="RDC247" s="1114"/>
      <c r="RDD247" s="1114"/>
      <c r="RDE247" s="1114"/>
      <c r="RDF247" s="1114"/>
      <c r="RDG247" s="1114"/>
      <c r="RDH247" s="1114"/>
      <c r="RDI247" s="1114"/>
      <c r="RDJ247" s="1114"/>
      <c r="RDK247" s="1114"/>
      <c r="RDL247" s="1114"/>
      <c r="RDM247" s="1114"/>
      <c r="RDN247" s="1114"/>
      <c r="RDO247" s="1114"/>
      <c r="RDP247" s="1114"/>
      <c r="RDQ247" s="1114"/>
      <c r="RDR247" s="1114"/>
      <c r="RDS247" s="1114"/>
      <c r="RDT247" s="1114"/>
      <c r="RDU247" s="1114"/>
      <c r="RDV247" s="1114"/>
      <c r="RDW247" s="1114"/>
      <c r="RDX247" s="1114"/>
      <c r="RDY247" s="1114"/>
      <c r="RDZ247" s="1114"/>
      <c r="REA247" s="1114"/>
      <c r="REB247" s="1114"/>
      <c r="REC247" s="1114"/>
      <c r="RED247" s="1114"/>
      <c r="REE247" s="1114"/>
      <c r="REF247" s="1114"/>
      <c r="REG247" s="1114"/>
      <c r="REH247" s="1114"/>
      <c r="REI247" s="1114"/>
      <c r="REJ247" s="1114"/>
      <c r="REK247" s="1114"/>
      <c r="REL247" s="1114"/>
      <c r="REM247" s="1114"/>
      <c r="REN247" s="1114"/>
      <c r="REO247" s="1114"/>
      <c r="REP247" s="1114"/>
      <c r="REQ247" s="1114"/>
      <c r="RER247" s="1114"/>
      <c r="RES247" s="1114"/>
      <c r="RET247" s="1114"/>
      <c r="REU247" s="1114"/>
      <c r="REV247" s="1114"/>
      <c r="REW247" s="1114"/>
      <c r="REX247" s="1114"/>
      <c r="REY247" s="1114"/>
      <c r="REZ247" s="1114"/>
      <c r="RFA247" s="1114"/>
      <c r="RFB247" s="1114"/>
      <c r="RFC247" s="1114"/>
      <c r="RFD247" s="1114"/>
      <c r="RFE247" s="1114"/>
      <c r="RFF247" s="1114"/>
      <c r="RFG247" s="1114"/>
      <c r="RFH247" s="1114"/>
      <c r="RFI247" s="1114"/>
      <c r="RFJ247" s="1114"/>
      <c r="RFK247" s="1114"/>
      <c r="RFL247" s="1114"/>
      <c r="RFM247" s="1114"/>
      <c r="RFN247" s="1114"/>
      <c r="RFO247" s="1114"/>
      <c r="RFP247" s="1114"/>
      <c r="RFQ247" s="1114"/>
      <c r="RFR247" s="1114"/>
      <c r="RFS247" s="1114"/>
      <c r="RFT247" s="1114"/>
      <c r="RFU247" s="1114"/>
      <c r="RFV247" s="1114"/>
      <c r="RFW247" s="1114"/>
      <c r="RFX247" s="1114"/>
      <c r="RFY247" s="1114"/>
      <c r="RFZ247" s="1114"/>
      <c r="RGA247" s="1114"/>
      <c r="RGB247" s="1114"/>
      <c r="RGC247" s="1114"/>
      <c r="RGD247" s="1114"/>
      <c r="RGE247" s="1114"/>
      <c r="RGF247" s="1114"/>
      <c r="RGG247" s="1114"/>
      <c r="RGH247" s="1114"/>
      <c r="RGI247" s="1114"/>
      <c r="RGJ247" s="1114"/>
      <c r="RGK247" s="1114"/>
      <c r="RGL247" s="1114"/>
      <c r="RGM247" s="1114"/>
      <c r="RGN247" s="1114"/>
      <c r="RGO247" s="1114"/>
      <c r="RGP247" s="1114"/>
      <c r="RGQ247" s="1114"/>
      <c r="RGR247" s="1114"/>
      <c r="RGS247" s="1114"/>
      <c r="RGT247" s="1114"/>
      <c r="RGU247" s="1114"/>
      <c r="RGV247" s="1114"/>
      <c r="RGW247" s="1114"/>
      <c r="RGX247" s="1114"/>
      <c r="RGY247" s="1114"/>
      <c r="RGZ247" s="1114"/>
      <c r="RHA247" s="1114"/>
      <c r="RHB247" s="1114"/>
      <c r="RHC247" s="1114"/>
      <c r="RHD247" s="1114"/>
      <c r="RHE247" s="1114"/>
      <c r="RHF247" s="1114"/>
      <c r="RHG247" s="1114"/>
      <c r="RHH247" s="1114"/>
      <c r="RHI247" s="1114"/>
      <c r="RHJ247" s="1114"/>
      <c r="RHK247" s="1114"/>
      <c r="RHL247" s="1114"/>
      <c r="RHM247" s="1114"/>
      <c r="RHN247" s="1114"/>
      <c r="RHO247" s="1114"/>
      <c r="RHP247" s="1114"/>
      <c r="RHQ247" s="1114"/>
      <c r="RHR247" s="1114"/>
      <c r="RHS247" s="1114"/>
      <c r="RHT247" s="1114"/>
      <c r="RHU247" s="1114"/>
      <c r="RHV247" s="1114"/>
      <c r="RHW247" s="1114"/>
      <c r="RHX247" s="1114"/>
      <c r="RHY247" s="1114"/>
      <c r="RHZ247" s="1114"/>
      <c r="RIA247" s="1114"/>
      <c r="RIB247" s="1114"/>
      <c r="RIC247" s="1114"/>
      <c r="RID247" s="1114"/>
      <c r="RIE247" s="1114"/>
      <c r="RIF247" s="1114"/>
      <c r="RIG247" s="1114"/>
      <c r="RIH247" s="1114"/>
      <c r="RII247" s="1114"/>
      <c r="RIJ247" s="1114"/>
      <c r="RIK247" s="1114"/>
      <c r="RIL247" s="1114"/>
      <c r="RIM247" s="1114"/>
      <c r="RIN247" s="1114"/>
      <c r="RIO247" s="1114"/>
      <c r="RIP247" s="1114"/>
      <c r="RIQ247" s="1114"/>
      <c r="RIR247" s="1114"/>
      <c r="RIS247" s="1114"/>
      <c r="RIT247" s="1114"/>
      <c r="RIU247" s="1114"/>
      <c r="RIV247" s="1114"/>
      <c r="RIW247" s="1114"/>
      <c r="RIX247" s="1114"/>
      <c r="RIY247" s="1114"/>
      <c r="RIZ247" s="1114"/>
      <c r="RJA247" s="1114"/>
      <c r="RJB247" s="1114"/>
      <c r="RJC247" s="1114"/>
      <c r="RJD247" s="1114"/>
      <c r="RJE247" s="1114"/>
      <c r="RJF247" s="1114"/>
      <c r="RJG247" s="1114"/>
      <c r="RJH247" s="1114"/>
      <c r="RJI247" s="1114"/>
      <c r="RJJ247" s="1114"/>
      <c r="RJK247" s="1114"/>
      <c r="RJL247" s="1114"/>
      <c r="RJM247" s="1114"/>
      <c r="RJN247" s="1114"/>
      <c r="RJO247" s="1114"/>
      <c r="RJP247" s="1114"/>
      <c r="RJQ247" s="1114"/>
      <c r="RJR247" s="1114"/>
      <c r="RJS247" s="1114"/>
      <c r="RJT247" s="1114"/>
      <c r="RJU247" s="1114"/>
      <c r="RJV247" s="1114"/>
      <c r="RJW247" s="1114"/>
      <c r="RJX247" s="1114"/>
      <c r="RJY247" s="1114"/>
      <c r="RJZ247" s="1114"/>
      <c r="RKA247" s="1114"/>
      <c r="RKB247" s="1114"/>
      <c r="RKC247" s="1114"/>
      <c r="RKD247" s="1114"/>
      <c r="RKE247" s="1114"/>
      <c r="RKF247" s="1114"/>
      <c r="RKG247" s="1114"/>
      <c r="RKH247" s="1114"/>
      <c r="RKI247" s="1114"/>
      <c r="RKJ247" s="1114"/>
      <c r="RKK247" s="1114"/>
      <c r="RKL247" s="1114"/>
      <c r="RKM247" s="1114"/>
      <c r="RKN247" s="1114"/>
      <c r="RKO247" s="1114"/>
      <c r="RKP247" s="1114"/>
      <c r="RKQ247" s="1114"/>
      <c r="RKR247" s="1114"/>
      <c r="RKS247" s="1114"/>
      <c r="RKT247" s="1114"/>
      <c r="RKU247" s="1114"/>
      <c r="RKV247" s="1114"/>
      <c r="RKW247" s="1114"/>
      <c r="RKX247" s="1114"/>
      <c r="RKY247" s="1114"/>
      <c r="RKZ247" s="1114"/>
      <c r="RLA247" s="1114"/>
      <c r="RLB247" s="1114"/>
      <c r="RLC247" s="1114"/>
      <c r="RLD247" s="1114"/>
      <c r="RLE247" s="1114"/>
      <c r="RLF247" s="1114"/>
      <c r="RLG247" s="1114"/>
      <c r="RLH247" s="1114"/>
      <c r="RLI247" s="1114"/>
      <c r="RLJ247" s="1114"/>
      <c r="RLK247" s="1114"/>
      <c r="RLL247" s="1114"/>
      <c r="RLM247" s="1114"/>
      <c r="RLN247" s="1114"/>
      <c r="RLO247" s="1114"/>
      <c r="RLP247" s="1114"/>
      <c r="RLQ247" s="1114"/>
      <c r="RLR247" s="1114"/>
      <c r="RLS247" s="1114"/>
      <c r="RLT247" s="1114"/>
      <c r="RLU247" s="1114"/>
      <c r="RLV247" s="1114"/>
      <c r="RLW247" s="1114"/>
      <c r="RLX247" s="1114"/>
      <c r="RLY247" s="1114"/>
      <c r="RLZ247" s="1114"/>
      <c r="RMA247" s="1114"/>
      <c r="RMB247" s="1114"/>
      <c r="RMC247" s="1114"/>
      <c r="RMD247" s="1114"/>
      <c r="RME247" s="1114"/>
      <c r="RMF247" s="1114"/>
      <c r="RMG247" s="1114"/>
      <c r="RMH247" s="1114"/>
      <c r="RMI247" s="1114"/>
      <c r="RMJ247" s="1114"/>
      <c r="RMK247" s="1114"/>
      <c r="RML247" s="1114"/>
      <c r="RMM247" s="1114"/>
      <c r="RMN247" s="1114"/>
      <c r="RMO247" s="1114"/>
      <c r="RMP247" s="1114"/>
      <c r="RMQ247" s="1114"/>
      <c r="RMR247" s="1114"/>
      <c r="RMS247" s="1114"/>
      <c r="RMT247" s="1114"/>
      <c r="RMU247" s="1114"/>
      <c r="RMV247" s="1114"/>
      <c r="RMW247" s="1114"/>
      <c r="RMX247" s="1114"/>
      <c r="RMY247" s="1114"/>
      <c r="RMZ247" s="1114"/>
      <c r="RNA247" s="1114"/>
      <c r="RNB247" s="1114"/>
      <c r="RNC247" s="1114"/>
      <c r="RND247" s="1114"/>
      <c r="RNE247" s="1114"/>
      <c r="RNF247" s="1114"/>
      <c r="RNG247" s="1114"/>
      <c r="RNH247" s="1114"/>
      <c r="RNI247" s="1114"/>
      <c r="RNJ247" s="1114"/>
      <c r="RNK247" s="1114"/>
      <c r="RNL247" s="1114"/>
      <c r="RNM247" s="1114"/>
      <c r="RNN247" s="1114"/>
      <c r="RNO247" s="1114"/>
      <c r="RNP247" s="1114"/>
      <c r="RNQ247" s="1114"/>
      <c r="RNR247" s="1114"/>
      <c r="RNS247" s="1114"/>
      <c r="RNT247" s="1114"/>
      <c r="RNU247" s="1114"/>
      <c r="RNV247" s="1114"/>
      <c r="RNW247" s="1114"/>
      <c r="RNX247" s="1114"/>
      <c r="RNY247" s="1114"/>
      <c r="RNZ247" s="1114"/>
      <c r="ROA247" s="1114"/>
      <c r="ROB247" s="1114"/>
      <c r="ROC247" s="1114"/>
      <c r="ROD247" s="1114"/>
      <c r="ROE247" s="1114"/>
      <c r="ROF247" s="1114"/>
      <c r="ROG247" s="1114"/>
      <c r="ROH247" s="1114"/>
      <c r="ROI247" s="1114"/>
      <c r="ROJ247" s="1114"/>
      <c r="ROK247" s="1114"/>
      <c r="ROL247" s="1114"/>
      <c r="ROM247" s="1114"/>
      <c r="RON247" s="1114"/>
      <c r="ROO247" s="1114"/>
      <c r="ROP247" s="1114"/>
      <c r="ROQ247" s="1114"/>
      <c r="ROR247" s="1114"/>
      <c r="ROS247" s="1114"/>
      <c r="ROT247" s="1114"/>
      <c r="ROU247" s="1114"/>
      <c r="ROV247" s="1114"/>
      <c r="ROW247" s="1114"/>
      <c r="ROX247" s="1114"/>
      <c r="ROY247" s="1114"/>
      <c r="ROZ247" s="1114"/>
      <c r="RPA247" s="1114"/>
      <c r="RPB247" s="1114"/>
      <c r="RPC247" s="1114"/>
      <c r="RPD247" s="1114"/>
      <c r="RPE247" s="1114"/>
      <c r="RPF247" s="1114"/>
      <c r="RPG247" s="1114"/>
      <c r="RPH247" s="1114"/>
      <c r="RPI247" s="1114"/>
      <c r="RPJ247" s="1114"/>
      <c r="RPK247" s="1114"/>
      <c r="RPL247" s="1114"/>
      <c r="RPM247" s="1114"/>
      <c r="RPN247" s="1114"/>
      <c r="RPO247" s="1114"/>
      <c r="RPP247" s="1114"/>
      <c r="RPQ247" s="1114"/>
      <c r="RPR247" s="1114"/>
      <c r="RPS247" s="1114"/>
      <c r="RPT247" s="1114"/>
      <c r="RPU247" s="1114"/>
      <c r="RPV247" s="1114"/>
      <c r="RPW247" s="1114"/>
      <c r="RPX247" s="1114"/>
      <c r="RPY247" s="1114"/>
      <c r="RPZ247" s="1114"/>
      <c r="RQA247" s="1114"/>
      <c r="RQB247" s="1114"/>
      <c r="RQC247" s="1114"/>
      <c r="RQD247" s="1114"/>
      <c r="RQE247" s="1114"/>
      <c r="RQF247" s="1114"/>
      <c r="RQG247" s="1114"/>
      <c r="RQH247" s="1114"/>
      <c r="RQI247" s="1114"/>
      <c r="RQJ247" s="1114"/>
      <c r="RQK247" s="1114"/>
      <c r="RQL247" s="1114"/>
      <c r="RQM247" s="1114"/>
      <c r="RQN247" s="1114"/>
      <c r="RQO247" s="1114"/>
      <c r="RQP247" s="1114"/>
      <c r="RQQ247" s="1114"/>
      <c r="RQR247" s="1114"/>
      <c r="RQS247" s="1114"/>
      <c r="RQT247" s="1114"/>
      <c r="RQU247" s="1114"/>
      <c r="RQV247" s="1114"/>
      <c r="RQW247" s="1114"/>
      <c r="RQX247" s="1114"/>
      <c r="RQY247" s="1114"/>
      <c r="RQZ247" s="1114"/>
      <c r="RRA247" s="1114"/>
      <c r="RRB247" s="1114"/>
      <c r="RRC247" s="1114"/>
      <c r="RRD247" s="1114"/>
      <c r="RRE247" s="1114"/>
      <c r="RRF247" s="1114"/>
      <c r="RRG247" s="1114"/>
      <c r="RRH247" s="1114"/>
      <c r="RRI247" s="1114"/>
      <c r="RRJ247" s="1114"/>
      <c r="RRK247" s="1114"/>
      <c r="RRL247" s="1114"/>
      <c r="RRM247" s="1114"/>
      <c r="RRN247" s="1114"/>
      <c r="RRO247" s="1114"/>
      <c r="RRP247" s="1114"/>
      <c r="RRQ247" s="1114"/>
      <c r="RRR247" s="1114"/>
      <c r="RRS247" s="1114"/>
      <c r="RRT247" s="1114"/>
      <c r="RRU247" s="1114"/>
      <c r="RRV247" s="1114"/>
      <c r="RRW247" s="1114"/>
      <c r="RRX247" s="1114"/>
      <c r="RRY247" s="1114"/>
      <c r="RRZ247" s="1114"/>
      <c r="RSA247" s="1114"/>
      <c r="RSB247" s="1114"/>
      <c r="RSC247" s="1114"/>
      <c r="RSD247" s="1114"/>
      <c r="RSE247" s="1114"/>
      <c r="RSF247" s="1114"/>
      <c r="RSG247" s="1114"/>
      <c r="RSH247" s="1114"/>
      <c r="RSI247" s="1114"/>
      <c r="RSJ247" s="1114"/>
      <c r="RSK247" s="1114"/>
      <c r="RSL247" s="1114"/>
      <c r="RSM247" s="1114"/>
      <c r="RSN247" s="1114"/>
      <c r="RSO247" s="1114"/>
      <c r="RSP247" s="1114"/>
      <c r="RSQ247" s="1114"/>
      <c r="RSR247" s="1114"/>
      <c r="RSS247" s="1114"/>
      <c r="RST247" s="1114"/>
      <c r="RSU247" s="1114"/>
      <c r="RSV247" s="1114"/>
      <c r="RSW247" s="1114"/>
      <c r="RSX247" s="1114"/>
      <c r="RSY247" s="1114"/>
      <c r="RSZ247" s="1114"/>
      <c r="RTA247" s="1114"/>
      <c r="RTB247" s="1114"/>
      <c r="RTC247" s="1114"/>
      <c r="RTD247" s="1114"/>
      <c r="RTE247" s="1114"/>
      <c r="RTF247" s="1114"/>
      <c r="RTG247" s="1114"/>
      <c r="RTH247" s="1114"/>
      <c r="RTI247" s="1114"/>
      <c r="RTJ247" s="1114"/>
      <c r="RTK247" s="1114"/>
      <c r="RTL247" s="1114"/>
      <c r="RTM247" s="1114"/>
      <c r="RTN247" s="1114"/>
      <c r="RTO247" s="1114"/>
      <c r="RTP247" s="1114"/>
      <c r="RTQ247" s="1114"/>
      <c r="RTR247" s="1114"/>
      <c r="RTS247" s="1114"/>
      <c r="RTT247" s="1114"/>
      <c r="RTU247" s="1114"/>
      <c r="RTV247" s="1114"/>
      <c r="RTW247" s="1114"/>
      <c r="RTX247" s="1114"/>
      <c r="RTY247" s="1114"/>
      <c r="RTZ247" s="1114"/>
      <c r="RUA247" s="1114"/>
      <c r="RUB247" s="1114"/>
      <c r="RUC247" s="1114"/>
      <c r="RUD247" s="1114"/>
      <c r="RUE247" s="1114"/>
      <c r="RUF247" s="1114"/>
      <c r="RUG247" s="1114"/>
      <c r="RUH247" s="1114"/>
      <c r="RUI247" s="1114"/>
      <c r="RUJ247" s="1114"/>
      <c r="RUK247" s="1114"/>
      <c r="RUL247" s="1114"/>
      <c r="RUM247" s="1114"/>
      <c r="RUN247" s="1114"/>
      <c r="RUO247" s="1114"/>
      <c r="RUP247" s="1114"/>
      <c r="RUQ247" s="1114"/>
      <c r="RUR247" s="1114"/>
      <c r="RUS247" s="1114"/>
      <c r="RUT247" s="1114"/>
      <c r="RUU247" s="1114"/>
      <c r="RUV247" s="1114"/>
      <c r="RUW247" s="1114"/>
      <c r="RUX247" s="1114"/>
      <c r="RUY247" s="1114"/>
      <c r="RUZ247" s="1114"/>
      <c r="RVA247" s="1114"/>
      <c r="RVB247" s="1114"/>
      <c r="RVC247" s="1114"/>
      <c r="RVD247" s="1114"/>
      <c r="RVE247" s="1114"/>
      <c r="RVF247" s="1114"/>
      <c r="RVG247" s="1114"/>
      <c r="RVH247" s="1114"/>
      <c r="RVI247" s="1114"/>
      <c r="RVJ247" s="1114"/>
      <c r="RVK247" s="1114"/>
      <c r="RVL247" s="1114"/>
      <c r="RVM247" s="1114"/>
      <c r="RVN247" s="1114"/>
      <c r="RVO247" s="1114"/>
      <c r="RVP247" s="1114"/>
      <c r="RVQ247" s="1114"/>
      <c r="RVR247" s="1114"/>
      <c r="RVS247" s="1114"/>
      <c r="RVT247" s="1114"/>
      <c r="RVU247" s="1114"/>
      <c r="RVV247" s="1114"/>
      <c r="RVW247" s="1114"/>
      <c r="RVX247" s="1114"/>
      <c r="RVY247" s="1114"/>
      <c r="RVZ247" s="1114"/>
      <c r="RWA247" s="1114"/>
      <c r="RWB247" s="1114"/>
      <c r="RWC247" s="1114"/>
      <c r="RWD247" s="1114"/>
      <c r="RWE247" s="1114"/>
      <c r="RWF247" s="1114"/>
      <c r="RWG247" s="1114"/>
      <c r="RWH247" s="1114"/>
      <c r="RWI247" s="1114"/>
      <c r="RWJ247" s="1114"/>
      <c r="RWK247" s="1114"/>
      <c r="RWL247" s="1114"/>
      <c r="RWM247" s="1114"/>
      <c r="RWN247" s="1114"/>
      <c r="RWO247" s="1114"/>
      <c r="RWP247" s="1114"/>
      <c r="RWQ247" s="1114"/>
      <c r="RWR247" s="1114"/>
      <c r="RWS247" s="1114"/>
      <c r="RWT247" s="1114"/>
      <c r="RWU247" s="1114"/>
      <c r="RWV247" s="1114"/>
      <c r="RWW247" s="1114"/>
      <c r="RWX247" s="1114"/>
      <c r="RWY247" s="1114"/>
      <c r="RWZ247" s="1114"/>
      <c r="RXA247" s="1114"/>
      <c r="RXB247" s="1114"/>
      <c r="RXC247" s="1114"/>
      <c r="RXD247" s="1114"/>
      <c r="RXE247" s="1114"/>
      <c r="RXF247" s="1114"/>
      <c r="RXG247" s="1114"/>
      <c r="RXH247" s="1114"/>
      <c r="RXI247" s="1114"/>
      <c r="RXJ247" s="1114"/>
      <c r="RXK247" s="1114"/>
      <c r="RXL247" s="1114"/>
      <c r="RXM247" s="1114"/>
      <c r="RXN247" s="1114"/>
      <c r="RXO247" s="1114"/>
      <c r="RXP247" s="1114"/>
      <c r="RXQ247" s="1114"/>
      <c r="RXR247" s="1114"/>
      <c r="RXS247" s="1114"/>
      <c r="RXT247" s="1114"/>
      <c r="RXU247" s="1114"/>
      <c r="RXV247" s="1114"/>
      <c r="RXW247" s="1114"/>
      <c r="RXX247" s="1114"/>
      <c r="RXY247" s="1114"/>
      <c r="RXZ247" s="1114"/>
      <c r="RYA247" s="1114"/>
      <c r="RYB247" s="1114"/>
      <c r="RYC247" s="1114"/>
      <c r="RYD247" s="1114"/>
      <c r="RYE247" s="1114"/>
      <c r="RYF247" s="1114"/>
      <c r="RYG247" s="1114"/>
      <c r="RYH247" s="1114"/>
      <c r="RYI247" s="1114"/>
      <c r="RYJ247" s="1114"/>
      <c r="RYK247" s="1114"/>
      <c r="RYL247" s="1114"/>
      <c r="RYM247" s="1114"/>
      <c r="RYN247" s="1114"/>
      <c r="RYO247" s="1114"/>
      <c r="RYP247" s="1114"/>
      <c r="RYQ247" s="1114"/>
      <c r="RYR247" s="1114"/>
      <c r="RYS247" s="1114"/>
      <c r="RYT247" s="1114"/>
      <c r="RYU247" s="1114"/>
      <c r="RYV247" s="1114"/>
      <c r="RYW247" s="1114"/>
      <c r="RYX247" s="1114"/>
      <c r="RYY247" s="1114"/>
      <c r="RYZ247" s="1114"/>
      <c r="RZA247" s="1114"/>
      <c r="RZB247" s="1114"/>
      <c r="RZC247" s="1114"/>
      <c r="RZD247" s="1114"/>
      <c r="RZE247" s="1114"/>
      <c r="RZF247" s="1114"/>
      <c r="RZG247" s="1114"/>
      <c r="RZH247" s="1114"/>
      <c r="RZI247" s="1114"/>
      <c r="RZJ247" s="1114"/>
      <c r="RZK247" s="1114"/>
      <c r="RZL247" s="1114"/>
      <c r="RZM247" s="1114"/>
      <c r="RZN247" s="1114"/>
      <c r="RZO247" s="1114"/>
      <c r="RZP247" s="1114"/>
      <c r="RZQ247" s="1114"/>
      <c r="RZR247" s="1114"/>
      <c r="RZS247" s="1114"/>
      <c r="RZT247" s="1114"/>
      <c r="RZU247" s="1114"/>
      <c r="RZV247" s="1114"/>
      <c r="RZW247" s="1114"/>
      <c r="RZX247" s="1114"/>
      <c r="RZY247" s="1114"/>
      <c r="RZZ247" s="1114"/>
      <c r="SAA247" s="1114"/>
      <c r="SAB247" s="1114"/>
      <c r="SAC247" s="1114"/>
      <c r="SAD247" s="1114"/>
      <c r="SAE247" s="1114"/>
      <c r="SAF247" s="1114"/>
      <c r="SAG247" s="1114"/>
      <c r="SAH247" s="1114"/>
      <c r="SAI247" s="1114"/>
      <c r="SAJ247" s="1114"/>
      <c r="SAK247" s="1114"/>
      <c r="SAL247" s="1114"/>
      <c r="SAM247" s="1114"/>
      <c r="SAN247" s="1114"/>
      <c r="SAO247" s="1114"/>
      <c r="SAP247" s="1114"/>
      <c r="SAQ247" s="1114"/>
      <c r="SAR247" s="1114"/>
      <c r="SAS247" s="1114"/>
      <c r="SAT247" s="1114"/>
      <c r="SAU247" s="1114"/>
      <c r="SAV247" s="1114"/>
      <c r="SAW247" s="1114"/>
      <c r="SAX247" s="1114"/>
      <c r="SAY247" s="1114"/>
      <c r="SAZ247" s="1114"/>
      <c r="SBA247" s="1114"/>
      <c r="SBB247" s="1114"/>
      <c r="SBC247" s="1114"/>
      <c r="SBD247" s="1114"/>
      <c r="SBE247" s="1114"/>
      <c r="SBF247" s="1114"/>
      <c r="SBG247" s="1114"/>
      <c r="SBH247" s="1114"/>
      <c r="SBI247" s="1114"/>
      <c r="SBJ247" s="1114"/>
      <c r="SBK247" s="1114"/>
      <c r="SBL247" s="1114"/>
      <c r="SBM247" s="1114"/>
      <c r="SBN247" s="1114"/>
      <c r="SBO247" s="1114"/>
      <c r="SBP247" s="1114"/>
      <c r="SBQ247" s="1114"/>
      <c r="SBR247" s="1114"/>
      <c r="SBS247" s="1114"/>
      <c r="SBT247" s="1114"/>
      <c r="SBU247" s="1114"/>
      <c r="SBV247" s="1114"/>
      <c r="SBW247" s="1114"/>
      <c r="SBX247" s="1114"/>
      <c r="SBY247" s="1114"/>
      <c r="SBZ247" s="1114"/>
      <c r="SCA247" s="1114"/>
      <c r="SCB247" s="1114"/>
      <c r="SCC247" s="1114"/>
      <c r="SCD247" s="1114"/>
      <c r="SCE247" s="1114"/>
      <c r="SCF247" s="1114"/>
      <c r="SCG247" s="1114"/>
      <c r="SCH247" s="1114"/>
      <c r="SCI247" s="1114"/>
      <c r="SCJ247" s="1114"/>
      <c r="SCK247" s="1114"/>
      <c r="SCL247" s="1114"/>
      <c r="SCM247" s="1114"/>
      <c r="SCN247" s="1114"/>
      <c r="SCO247" s="1114"/>
      <c r="SCP247" s="1114"/>
      <c r="SCQ247" s="1114"/>
      <c r="SCR247" s="1114"/>
      <c r="SCS247" s="1114"/>
      <c r="SCT247" s="1114"/>
      <c r="SCU247" s="1114"/>
      <c r="SCV247" s="1114"/>
      <c r="SCW247" s="1114"/>
      <c r="SCX247" s="1114"/>
      <c r="SCY247" s="1114"/>
      <c r="SCZ247" s="1114"/>
      <c r="SDA247" s="1114"/>
      <c r="SDB247" s="1114"/>
      <c r="SDC247" s="1114"/>
      <c r="SDD247" s="1114"/>
      <c r="SDE247" s="1114"/>
      <c r="SDF247" s="1114"/>
      <c r="SDG247" s="1114"/>
      <c r="SDH247" s="1114"/>
      <c r="SDI247" s="1114"/>
      <c r="SDJ247" s="1114"/>
      <c r="SDK247" s="1114"/>
      <c r="SDL247" s="1114"/>
      <c r="SDM247" s="1114"/>
      <c r="SDN247" s="1114"/>
      <c r="SDO247" s="1114"/>
      <c r="SDP247" s="1114"/>
      <c r="SDQ247" s="1114"/>
      <c r="SDR247" s="1114"/>
      <c r="SDS247" s="1114"/>
      <c r="SDT247" s="1114"/>
      <c r="SDU247" s="1114"/>
      <c r="SDV247" s="1114"/>
      <c r="SDW247" s="1114"/>
      <c r="SDX247" s="1114"/>
      <c r="SDY247" s="1114"/>
      <c r="SDZ247" s="1114"/>
      <c r="SEA247" s="1114"/>
      <c r="SEB247" s="1114"/>
      <c r="SEC247" s="1114"/>
      <c r="SED247" s="1114"/>
      <c r="SEE247" s="1114"/>
      <c r="SEF247" s="1114"/>
      <c r="SEG247" s="1114"/>
      <c r="SEH247" s="1114"/>
      <c r="SEI247" s="1114"/>
      <c r="SEJ247" s="1114"/>
      <c r="SEK247" s="1114"/>
      <c r="SEL247" s="1114"/>
      <c r="SEM247" s="1114"/>
      <c r="SEN247" s="1114"/>
      <c r="SEO247" s="1114"/>
      <c r="SEP247" s="1114"/>
      <c r="SEQ247" s="1114"/>
      <c r="SER247" s="1114"/>
      <c r="SES247" s="1114"/>
      <c r="SET247" s="1114"/>
      <c r="SEU247" s="1114"/>
      <c r="SEV247" s="1114"/>
      <c r="SEW247" s="1114"/>
      <c r="SEX247" s="1114"/>
      <c r="SEY247" s="1114"/>
      <c r="SEZ247" s="1114"/>
      <c r="SFA247" s="1114"/>
      <c r="SFB247" s="1114"/>
      <c r="SFC247" s="1114"/>
      <c r="SFD247" s="1114"/>
      <c r="SFE247" s="1114"/>
      <c r="SFF247" s="1114"/>
      <c r="SFG247" s="1114"/>
      <c r="SFH247" s="1114"/>
      <c r="SFI247" s="1114"/>
      <c r="SFJ247" s="1114"/>
      <c r="SFK247" s="1114"/>
      <c r="SFL247" s="1114"/>
      <c r="SFM247" s="1114"/>
      <c r="SFN247" s="1114"/>
      <c r="SFO247" s="1114"/>
      <c r="SFP247" s="1114"/>
      <c r="SFQ247" s="1114"/>
      <c r="SFR247" s="1114"/>
      <c r="SFS247" s="1114"/>
      <c r="SFT247" s="1114"/>
      <c r="SFU247" s="1114"/>
      <c r="SFV247" s="1114"/>
      <c r="SFW247" s="1114"/>
      <c r="SFX247" s="1114"/>
      <c r="SFY247" s="1114"/>
      <c r="SFZ247" s="1114"/>
      <c r="SGA247" s="1114"/>
      <c r="SGB247" s="1114"/>
      <c r="SGC247" s="1114"/>
      <c r="SGD247" s="1114"/>
      <c r="SGE247" s="1114"/>
      <c r="SGF247" s="1114"/>
      <c r="SGG247" s="1114"/>
      <c r="SGH247" s="1114"/>
      <c r="SGI247" s="1114"/>
      <c r="SGJ247" s="1114"/>
      <c r="SGK247" s="1114"/>
      <c r="SGL247" s="1114"/>
      <c r="SGM247" s="1114"/>
      <c r="SGN247" s="1114"/>
      <c r="SGO247" s="1114"/>
      <c r="SGP247" s="1114"/>
      <c r="SGQ247" s="1114"/>
      <c r="SGR247" s="1114"/>
      <c r="SGS247" s="1114"/>
      <c r="SGT247" s="1114"/>
      <c r="SGU247" s="1114"/>
      <c r="SGV247" s="1114"/>
      <c r="SGW247" s="1114"/>
      <c r="SGX247" s="1114"/>
      <c r="SGY247" s="1114"/>
      <c r="SGZ247" s="1114"/>
      <c r="SHA247" s="1114"/>
      <c r="SHB247" s="1114"/>
      <c r="SHC247" s="1114"/>
      <c r="SHD247" s="1114"/>
      <c r="SHE247" s="1114"/>
      <c r="SHF247" s="1114"/>
      <c r="SHG247" s="1114"/>
      <c r="SHH247" s="1114"/>
      <c r="SHI247" s="1114"/>
      <c r="SHJ247" s="1114"/>
      <c r="SHK247" s="1114"/>
      <c r="SHL247" s="1114"/>
      <c r="SHM247" s="1114"/>
      <c r="SHN247" s="1114"/>
      <c r="SHO247" s="1114"/>
      <c r="SHP247" s="1114"/>
      <c r="SHQ247" s="1114"/>
      <c r="SHR247" s="1114"/>
      <c r="SHS247" s="1114"/>
      <c r="SHT247" s="1114"/>
      <c r="SHU247" s="1114"/>
      <c r="SHV247" s="1114"/>
      <c r="SHW247" s="1114"/>
      <c r="SHX247" s="1114"/>
      <c r="SHY247" s="1114"/>
      <c r="SHZ247" s="1114"/>
      <c r="SIA247" s="1114"/>
      <c r="SIB247" s="1114"/>
      <c r="SIC247" s="1114"/>
      <c r="SID247" s="1114"/>
      <c r="SIE247" s="1114"/>
      <c r="SIF247" s="1114"/>
      <c r="SIG247" s="1114"/>
      <c r="SIH247" s="1114"/>
      <c r="SII247" s="1114"/>
      <c r="SIJ247" s="1114"/>
      <c r="SIK247" s="1114"/>
      <c r="SIL247" s="1114"/>
      <c r="SIM247" s="1114"/>
      <c r="SIN247" s="1114"/>
      <c r="SIO247" s="1114"/>
      <c r="SIP247" s="1114"/>
      <c r="SIQ247" s="1114"/>
      <c r="SIR247" s="1114"/>
      <c r="SIS247" s="1114"/>
      <c r="SIT247" s="1114"/>
      <c r="SIU247" s="1114"/>
      <c r="SIV247" s="1114"/>
      <c r="SIW247" s="1114"/>
      <c r="SIX247" s="1114"/>
      <c r="SIY247" s="1114"/>
      <c r="SIZ247" s="1114"/>
      <c r="SJA247" s="1114"/>
      <c r="SJB247" s="1114"/>
      <c r="SJC247" s="1114"/>
      <c r="SJD247" s="1114"/>
      <c r="SJE247" s="1114"/>
      <c r="SJF247" s="1114"/>
      <c r="SJG247" s="1114"/>
      <c r="SJH247" s="1114"/>
      <c r="SJI247" s="1114"/>
      <c r="SJJ247" s="1114"/>
      <c r="SJK247" s="1114"/>
      <c r="SJL247" s="1114"/>
      <c r="SJM247" s="1114"/>
      <c r="SJN247" s="1114"/>
      <c r="SJO247" s="1114"/>
      <c r="SJP247" s="1114"/>
      <c r="SJQ247" s="1114"/>
      <c r="SJR247" s="1114"/>
      <c r="SJS247" s="1114"/>
      <c r="SJT247" s="1114"/>
      <c r="SJU247" s="1114"/>
      <c r="SJV247" s="1114"/>
      <c r="SJW247" s="1114"/>
      <c r="SJX247" s="1114"/>
      <c r="SJY247" s="1114"/>
      <c r="SJZ247" s="1114"/>
      <c r="SKA247" s="1114"/>
      <c r="SKB247" s="1114"/>
      <c r="SKC247" s="1114"/>
      <c r="SKD247" s="1114"/>
      <c r="SKE247" s="1114"/>
      <c r="SKF247" s="1114"/>
      <c r="SKG247" s="1114"/>
      <c r="SKH247" s="1114"/>
      <c r="SKI247" s="1114"/>
      <c r="SKJ247" s="1114"/>
      <c r="SKK247" s="1114"/>
      <c r="SKL247" s="1114"/>
      <c r="SKM247" s="1114"/>
      <c r="SKN247" s="1114"/>
      <c r="SKO247" s="1114"/>
      <c r="SKP247" s="1114"/>
      <c r="SKQ247" s="1114"/>
      <c r="SKR247" s="1114"/>
      <c r="SKS247" s="1114"/>
      <c r="SKT247" s="1114"/>
      <c r="SKU247" s="1114"/>
      <c r="SKV247" s="1114"/>
      <c r="SKW247" s="1114"/>
      <c r="SKX247" s="1114"/>
      <c r="SKY247" s="1114"/>
      <c r="SKZ247" s="1114"/>
      <c r="SLA247" s="1114"/>
      <c r="SLB247" s="1114"/>
      <c r="SLC247" s="1114"/>
      <c r="SLD247" s="1114"/>
      <c r="SLE247" s="1114"/>
      <c r="SLF247" s="1114"/>
      <c r="SLG247" s="1114"/>
      <c r="SLH247" s="1114"/>
      <c r="SLI247" s="1114"/>
      <c r="SLJ247" s="1114"/>
      <c r="SLK247" s="1114"/>
      <c r="SLL247" s="1114"/>
      <c r="SLM247" s="1114"/>
      <c r="SLN247" s="1114"/>
      <c r="SLO247" s="1114"/>
      <c r="SLP247" s="1114"/>
      <c r="SLQ247" s="1114"/>
      <c r="SLR247" s="1114"/>
      <c r="SLS247" s="1114"/>
      <c r="SLT247" s="1114"/>
      <c r="SLU247" s="1114"/>
      <c r="SLV247" s="1114"/>
      <c r="SLW247" s="1114"/>
      <c r="SLX247" s="1114"/>
      <c r="SLY247" s="1114"/>
      <c r="SLZ247" s="1114"/>
      <c r="SMA247" s="1114"/>
      <c r="SMB247" s="1114"/>
      <c r="SMC247" s="1114"/>
      <c r="SMD247" s="1114"/>
      <c r="SME247" s="1114"/>
      <c r="SMF247" s="1114"/>
      <c r="SMG247" s="1114"/>
      <c r="SMH247" s="1114"/>
      <c r="SMI247" s="1114"/>
      <c r="SMJ247" s="1114"/>
      <c r="SMK247" s="1114"/>
      <c r="SML247" s="1114"/>
      <c r="SMM247" s="1114"/>
      <c r="SMN247" s="1114"/>
      <c r="SMO247" s="1114"/>
      <c r="SMP247" s="1114"/>
      <c r="SMQ247" s="1114"/>
      <c r="SMR247" s="1114"/>
      <c r="SMS247" s="1114"/>
      <c r="SMT247" s="1114"/>
      <c r="SMU247" s="1114"/>
      <c r="SMV247" s="1114"/>
      <c r="SMW247" s="1114"/>
      <c r="SMX247" s="1114"/>
      <c r="SMY247" s="1114"/>
      <c r="SMZ247" s="1114"/>
      <c r="SNA247" s="1114"/>
      <c r="SNB247" s="1114"/>
      <c r="SNC247" s="1114"/>
      <c r="SND247" s="1114"/>
      <c r="SNE247" s="1114"/>
      <c r="SNF247" s="1114"/>
      <c r="SNG247" s="1114"/>
      <c r="SNH247" s="1114"/>
      <c r="SNI247" s="1114"/>
      <c r="SNJ247" s="1114"/>
      <c r="SNK247" s="1114"/>
      <c r="SNL247" s="1114"/>
      <c r="SNM247" s="1114"/>
      <c r="SNN247" s="1114"/>
      <c r="SNO247" s="1114"/>
      <c r="SNP247" s="1114"/>
      <c r="SNQ247" s="1114"/>
      <c r="SNR247" s="1114"/>
      <c r="SNS247" s="1114"/>
      <c r="SNT247" s="1114"/>
      <c r="SNU247" s="1114"/>
      <c r="SNV247" s="1114"/>
      <c r="SNW247" s="1114"/>
      <c r="SNX247" s="1114"/>
      <c r="SNY247" s="1114"/>
      <c r="SNZ247" s="1114"/>
      <c r="SOA247" s="1114"/>
      <c r="SOB247" s="1114"/>
      <c r="SOC247" s="1114"/>
      <c r="SOD247" s="1114"/>
      <c r="SOE247" s="1114"/>
      <c r="SOF247" s="1114"/>
      <c r="SOG247" s="1114"/>
      <c r="SOH247" s="1114"/>
      <c r="SOI247" s="1114"/>
      <c r="SOJ247" s="1114"/>
      <c r="SOK247" s="1114"/>
      <c r="SOL247" s="1114"/>
      <c r="SOM247" s="1114"/>
      <c r="SON247" s="1114"/>
      <c r="SOO247" s="1114"/>
      <c r="SOP247" s="1114"/>
      <c r="SOQ247" s="1114"/>
      <c r="SOR247" s="1114"/>
      <c r="SOS247" s="1114"/>
      <c r="SOT247" s="1114"/>
      <c r="SOU247" s="1114"/>
      <c r="SOV247" s="1114"/>
      <c r="SOW247" s="1114"/>
      <c r="SOX247" s="1114"/>
      <c r="SOY247" s="1114"/>
      <c r="SOZ247" s="1114"/>
      <c r="SPA247" s="1114"/>
      <c r="SPB247" s="1114"/>
      <c r="SPC247" s="1114"/>
      <c r="SPD247" s="1114"/>
      <c r="SPE247" s="1114"/>
      <c r="SPF247" s="1114"/>
      <c r="SPG247" s="1114"/>
      <c r="SPH247" s="1114"/>
      <c r="SPI247" s="1114"/>
      <c r="SPJ247" s="1114"/>
      <c r="SPK247" s="1114"/>
      <c r="SPL247" s="1114"/>
      <c r="SPM247" s="1114"/>
      <c r="SPN247" s="1114"/>
      <c r="SPO247" s="1114"/>
      <c r="SPP247" s="1114"/>
      <c r="SPQ247" s="1114"/>
      <c r="SPR247" s="1114"/>
      <c r="SPS247" s="1114"/>
      <c r="SPT247" s="1114"/>
      <c r="SPU247" s="1114"/>
      <c r="SPV247" s="1114"/>
      <c r="SPW247" s="1114"/>
      <c r="SPX247" s="1114"/>
      <c r="SPY247" s="1114"/>
      <c r="SPZ247" s="1114"/>
      <c r="SQA247" s="1114"/>
      <c r="SQB247" s="1114"/>
      <c r="SQC247" s="1114"/>
      <c r="SQD247" s="1114"/>
      <c r="SQE247" s="1114"/>
      <c r="SQF247" s="1114"/>
      <c r="SQG247" s="1114"/>
      <c r="SQH247" s="1114"/>
      <c r="SQI247" s="1114"/>
      <c r="SQJ247" s="1114"/>
      <c r="SQK247" s="1114"/>
      <c r="SQL247" s="1114"/>
      <c r="SQM247" s="1114"/>
      <c r="SQN247" s="1114"/>
      <c r="SQO247" s="1114"/>
      <c r="SQP247" s="1114"/>
      <c r="SQQ247" s="1114"/>
      <c r="SQR247" s="1114"/>
      <c r="SQS247" s="1114"/>
      <c r="SQT247" s="1114"/>
      <c r="SQU247" s="1114"/>
      <c r="SQV247" s="1114"/>
      <c r="SQW247" s="1114"/>
      <c r="SQX247" s="1114"/>
      <c r="SQY247" s="1114"/>
      <c r="SQZ247" s="1114"/>
      <c r="SRA247" s="1114"/>
      <c r="SRB247" s="1114"/>
      <c r="SRC247" s="1114"/>
      <c r="SRD247" s="1114"/>
      <c r="SRE247" s="1114"/>
      <c r="SRF247" s="1114"/>
      <c r="SRG247" s="1114"/>
      <c r="SRH247" s="1114"/>
      <c r="SRI247" s="1114"/>
      <c r="SRJ247" s="1114"/>
      <c r="SRK247" s="1114"/>
      <c r="SRL247" s="1114"/>
      <c r="SRM247" s="1114"/>
      <c r="SRN247" s="1114"/>
      <c r="SRO247" s="1114"/>
      <c r="SRP247" s="1114"/>
      <c r="SRQ247" s="1114"/>
      <c r="SRR247" s="1114"/>
      <c r="SRS247" s="1114"/>
      <c r="SRT247" s="1114"/>
      <c r="SRU247" s="1114"/>
      <c r="SRV247" s="1114"/>
      <c r="SRW247" s="1114"/>
      <c r="SRX247" s="1114"/>
      <c r="SRY247" s="1114"/>
      <c r="SRZ247" s="1114"/>
      <c r="SSA247" s="1114"/>
      <c r="SSB247" s="1114"/>
      <c r="SSC247" s="1114"/>
      <c r="SSD247" s="1114"/>
      <c r="SSE247" s="1114"/>
      <c r="SSF247" s="1114"/>
      <c r="SSG247" s="1114"/>
      <c r="SSH247" s="1114"/>
      <c r="SSI247" s="1114"/>
      <c r="SSJ247" s="1114"/>
      <c r="SSK247" s="1114"/>
      <c r="SSL247" s="1114"/>
      <c r="SSM247" s="1114"/>
      <c r="SSN247" s="1114"/>
      <c r="SSO247" s="1114"/>
      <c r="SSP247" s="1114"/>
      <c r="SSQ247" s="1114"/>
      <c r="SSR247" s="1114"/>
      <c r="SSS247" s="1114"/>
      <c r="SST247" s="1114"/>
      <c r="SSU247" s="1114"/>
      <c r="SSV247" s="1114"/>
      <c r="SSW247" s="1114"/>
      <c r="SSX247" s="1114"/>
      <c r="SSY247" s="1114"/>
      <c r="SSZ247" s="1114"/>
      <c r="STA247" s="1114"/>
      <c r="STB247" s="1114"/>
      <c r="STC247" s="1114"/>
      <c r="STD247" s="1114"/>
      <c r="STE247" s="1114"/>
      <c r="STF247" s="1114"/>
      <c r="STG247" s="1114"/>
      <c r="STH247" s="1114"/>
      <c r="STI247" s="1114"/>
      <c r="STJ247" s="1114"/>
      <c r="STK247" s="1114"/>
      <c r="STL247" s="1114"/>
      <c r="STM247" s="1114"/>
      <c r="STN247" s="1114"/>
      <c r="STO247" s="1114"/>
      <c r="STP247" s="1114"/>
      <c r="STQ247" s="1114"/>
      <c r="STR247" s="1114"/>
      <c r="STS247" s="1114"/>
      <c r="STT247" s="1114"/>
      <c r="STU247" s="1114"/>
      <c r="STV247" s="1114"/>
      <c r="STW247" s="1114"/>
      <c r="STX247" s="1114"/>
      <c r="STY247" s="1114"/>
      <c r="STZ247" s="1114"/>
      <c r="SUA247" s="1114"/>
      <c r="SUB247" s="1114"/>
      <c r="SUC247" s="1114"/>
      <c r="SUD247" s="1114"/>
      <c r="SUE247" s="1114"/>
      <c r="SUF247" s="1114"/>
      <c r="SUG247" s="1114"/>
      <c r="SUH247" s="1114"/>
      <c r="SUI247" s="1114"/>
      <c r="SUJ247" s="1114"/>
      <c r="SUK247" s="1114"/>
      <c r="SUL247" s="1114"/>
      <c r="SUM247" s="1114"/>
      <c r="SUN247" s="1114"/>
      <c r="SUO247" s="1114"/>
      <c r="SUP247" s="1114"/>
      <c r="SUQ247" s="1114"/>
      <c r="SUR247" s="1114"/>
      <c r="SUS247" s="1114"/>
      <c r="SUT247" s="1114"/>
      <c r="SUU247" s="1114"/>
      <c r="SUV247" s="1114"/>
      <c r="SUW247" s="1114"/>
      <c r="SUX247" s="1114"/>
      <c r="SUY247" s="1114"/>
      <c r="SUZ247" s="1114"/>
      <c r="SVA247" s="1114"/>
      <c r="SVB247" s="1114"/>
      <c r="SVC247" s="1114"/>
      <c r="SVD247" s="1114"/>
      <c r="SVE247" s="1114"/>
      <c r="SVF247" s="1114"/>
      <c r="SVG247" s="1114"/>
      <c r="SVH247" s="1114"/>
      <c r="SVI247" s="1114"/>
      <c r="SVJ247" s="1114"/>
      <c r="SVK247" s="1114"/>
      <c r="SVL247" s="1114"/>
      <c r="SVM247" s="1114"/>
      <c r="SVN247" s="1114"/>
      <c r="SVO247" s="1114"/>
      <c r="SVP247" s="1114"/>
      <c r="SVQ247" s="1114"/>
      <c r="SVR247" s="1114"/>
      <c r="SVS247" s="1114"/>
      <c r="SVT247" s="1114"/>
      <c r="SVU247" s="1114"/>
      <c r="SVV247" s="1114"/>
      <c r="SVW247" s="1114"/>
      <c r="SVX247" s="1114"/>
      <c r="SVY247" s="1114"/>
      <c r="SVZ247" s="1114"/>
      <c r="SWA247" s="1114"/>
      <c r="SWB247" s="1114"/>
      <c r="SWC247" s="1114"/>
      <c r="SWD247" s="1114"/>
      <c r="SWE247" s="1114"/>
      <c r="SWF247" s="1114"/>
      <c r="SWG247" s="1114"/>
      <c r="SWH247" s="1114"/>
      <c r="SWI247" s="1114"/>
      <c r="SWJ247" s="1114"/>
      <c r="SWK247" s="1114"/>
      <c r="SWL247" s="1114"/>
      <c r="SWM247" s="1114"/>
      <c r="SWN247" s="1114"/>
      <c r="SWO247" s="1114"/>
      <c r="SWP247" s="1114"/>
      <c r="SWQ247" s="1114"/>
      <c r="SWR247" s="1114"/>
      <c r="SWS247" s="1114"/>
      <c r="SWT247" s="1114"/>
      <c r="SWU247" s="1114"/>
      <c r="SWV247" s="1114"/>
      <c r="SWW247" s="1114"/>
      <c r="SWX247" s="1114"/>
      <c r="SWY247" s="1114"/>
      <c r="SWZ247" s="1114"/>
      <c r="SXA247" s="1114"/>
      <c r="SXB247" s="1114"/>
      <c r="SXC247" s="1114"/>
      <c r="SXD247" s="1114"/>
      <c r="SXE247" s="1114"/>
      <c r="SXF247" s="1114"/>
      <c r="SXG247" s="1114"/>
      <c r="SXH247" s="1114"/>
      <c r="SXI247" s="1114"/>
      <c r="SXJ247" s="1114"/>
      <c r="SXK247" s="1114"/>
      <c r="SXL247" s="1114"/>
      <c r="SXM247" s="1114"/>
      <c r="SXN247" s="1114"/>
      <c r="SXO247" s="1114"/>
      <c r="SXP247" s="1114"/>
      <c r="SXQ247" s="1114"/>
      <c r="SXR247" s="1114"/>
      <c r="SXS247" s="1114"/>
      <c r="SXT247" s="1114"/>
      <c r="SXU247" s="1114"/>
      <c r="SXV247" s="1114"/>
      <c r="SXW247" s="1114"/>
      <c r="SXX247" s="1114"/>
      <c r="SXY247" s="1114"/>
      <c r="SXZ247" s="1114"/>
      <c r="SYA247" s="1114"/>
      <c r="SYB247" s="1114"/>
      <c r="SYC247" s="1114"/>
      <c r="SYD247" s="1114"/>
      <c r="SYE247" s="1114"/>
      <c r="SYF247" s="1114"/>
      <c r="SYG247" s="1114"/>
      <c r="SYH247" s="1114"/>
      <c r="SYI247" s="1114"/>
      <c r="SYJ247" s="1114"/>
      <c r="SYK247" s="1114"/>
      <c r="SYL247" s="1114"/>
      <c r="SYM247" s="1114"/>
      <c r="SYN247" s="1114"/>
      <c r="SYO247" s="1114"/>
      <c r="SYP247" s="1114"/>
      <c r="SYQ247" s="1114"/>
      <c r="SYR247" s="1114"/>
      <c r="SYS247" s="1114"/>
      <c r="SYT247" s="1114"/>
      <c r="SYU247" s="1114"/>
      <c r="SYV247" s="1114"/>
      <c r="SYW247" s="1114"/>
      <c r="SYX247" s="1114"/>
      <c r="SYY247" s="1114"/>
      <c r="SYZ247" s="1114"/>
      <c r="SZA247" s="1114"/>
      <c r="SZB247" s="1114"/>
      <c r="SZC247" s="1114"/>
      <c r="SZD247" s="1114"/>
      <c r="SZE247" s="1114"/>
      <c r="SZF247" s="1114"/>
      <c r="SZG247" s="1114"/>
      <c r="SZH247" s="1114"/>
      <c r="SZI247" s="1114"/>
      <c r="SZJ247" s="1114"/>
      <c r="SZK247" s="1114"/>
      <c r="SZL247" s="1114"/>
      <c r="SZM247" s="1114"/>
      <c r="SZN247" s="1114"/>
      <c r="SZO247" s="1114"/>
      <c r="SZP247" s="1114"/>
      <c r="SZQ247" s="1114"/>
      <c r="SZR247" s="1114"/>
      <c r="SZS247" s="1114"/>
      <c r="SZT247" s="1114"/>
      <c r="SZU247" s="1114"/>
      <c r="SZV247" s="1114"/>
      <c r="SZW247" s="1114"/>
      <c r="SZX247" s="1114"/>
      <c r="SZY247" s="1114"/>
      <c r="SZZ247" s="1114"/>
      <c r="TAA247" s="1114"/>
      <c r="TAB247" s="1114"/>
      <c r="TAC247" s="1114"/>
      <c r="TAD247" s="1114"/>
      <c r="TAE247" s="1114"/>
      <c r="TAF247" s="1114"/>
      <c r="TAG247" s="1114"/>
      <c r="TAH247" s="1114"/>
      <c r="TAI247" s="1114"/>
      <c r="TAJ247" s="1114"/>
      <c r="TAK247" s="1114"/>
      <c r="TAL247" s="1114"/>
      <c r="TAM247" s="1114"/>
      <c r="TAN247" s="1114"/>
      <c r="TAO247" s="1114"/>
      <c r="TAP247" s="1114"/>
      <c r="TAQ247" s="1114"/>
      <c r="TAR247" s="1114"/>
      <c r="TAS247" s="1114"/>
      <c r="TAT247" s="1114"/>
      <c r="TAU247" s="1114"/>
      <c r="TAV247" s="1114"/>
      <c r="TAW247" s="1114"/>
      <c r="TAX247" s="1114"/>
      <c r="TAY247" s="1114"/>
      <c r="TAZ247" s="1114"/>
      <c r="TBA247" s="1114"/>
      <c r="TBB247" s="1114"/>
      <c r="TBC247" s="1114"/>
      <c r="TBD247" s="1114"/>
      <c r="TBE247" s="1114"/>
      <c r="TBF247" s="1114"/>
      <c r="TBG247" s="1114"/>
      <c r="TBH247" s="1114"/>
      <c r="TBI247" s="1114"/>
      <c r="TBJ247" s="1114"/>
      <c r="TBK247" s="1114"/>
      <c r="TBL247" s="1114"/>
      <c r="TBM247" s="1114"/>
      <c r="TBN247" s="1114"/>
      <c r="TBO247" s="1114"/>
      <c r="TBP247" s="1114"/>
      <c r="TBQ247" s="1114"/>
      <c r="TBR247" s="1114"/>
      <c r="TBS247" s="1114"/>
      <c r="TBT247" s="1114"/>
      <c r="TBU247" s="1114"/>
      <c r="TBV247" s="1114"/>
      <c r="TBW247" s="1114"/>
      <c r="TBX247" s="1114"/>
      <c r="TBY247" s="1114"/>
      <c r="TBZ247" s="1114"/>
      <c r="TCA247" s="1114"/>
      <c r="TCB247" s="1114"/>
      <c r="TCC247" s="1114"/>
      <c r="TCD247" s="1114"/>
      <c r="TCE247" s="1114"/>
      <c r="TCF247" s="1114"/>
      <c r="TCG247" s="1114"/>
      <c r="TCH247" s="1114"/>
      <c r="TCI247" s="1114"/>
      <c r="TCJ247" s="1114"/>
      <c r="TCK247" s="1114"/>
      <c r="TCL247" s="1114"/>
      <c r="TCM247" s="1114"/>
      <c r="TCN247" s="1114"/>
      <c r="TCO247" s="1114"/>
      <c r="TCP247" s="1114"/>
      <c r="TCQ247" s="1114"/>
      <c r="TCR247" s="1114"/>
      <c r="TCS247" s="1114"/>
      <c r="TCT247" s="1114"/>
      <c r="TCU247" s="1114"/>
      <c r="TCV247" s="1114"/>
      <c r="TCW247" s="1114"/>
      <c r="TCX247" s="1114"/>
      <c r="TCY247" s="1114"/>
      <c r="TCZ247" s="1114"/>
      <c r="TDA247" s="1114"/>
      <c r="TDB247" s="1114"/>
      <c r="TDC247" s="1114"/>
      <c r="TDD247" s="1114"/>
      <c r="TDE247" s="1114"/>
      <c r="TDF247" s="1114"/>
      <c r="TDG247" s="1114"/>
      <c r="TDH247" s="1114"/>
      <c r="TDI247" s="1114"/>
      <c r="TDJ247" s="1114"/>
      <c r="TDK247" s="1114"/>
      <c r="TDL247" s="1114"/>
      <c r="TDM247" s="1114"/>
      <c r="TDN247" s="1114"/>
      <c r="TDO247" s="1114"/>
      <c r="TDP247" s="1114"/>
      <c r="TDQ247" s="1114"/>
      <c r="TDR247" s="1114"/>
      <c r="TDS247" s="1114"/>
      <c r="TDT247" s="1114"/>
      <c r="TDU247" s="1114"/>
      <c r="TDV247" s="1114"/>
      <c r="TDW247" s="1114"/>
      <c r="TDX247" s="1114"/>
      <c r="TDY247" s="1114"/>
      <c r="TDZ247" s="1114"/>
      <c r="TEA247" s="1114"/>
      <c r="TEB247" s="1114"/>
      <c r="TEC247" s="1114"/>
      <c r="TED247" s="1114"/>
      <c r="TEE247" s="1114"/>
      <c r="TEF247" s="1114"/>
      <c r="TEG247" s="1114"/>
      <c r="TEH247" s="1114"/>
      <c r="TEI247" s="1114"/>
      <c r="TEJ247" s="1114"/>
      <c r="TEK247" s="1114"/>
      <c r="TEL247" s="1114"/>
      <c r="TEM247" s="1114"/>
      <c r="TEN247" s="1114"/>
      <c r="TEO247" s="1114"/>
      <c r="TEP247" s="1114"/>
      <c r="TEQ247" s="1114"/>
      <c r="TER247" s="1114"/>
      <c r="TES247" s="1114"/>
      <c r="TET247" s="1114"/>
      <c r="TEU247" s="1114"/>
      <c r="TEV247" s="1114"/>
      <c r="TEW247" s="1114"/>
      <c r="TEX247" s="1114"/>
      <c r="TEY247" s="1114"/>
      <c r="TEZ247" s="1114"/>
      <c r="TFA247" s="1114"/>
      <c r="TFB247" s="1114"/>
      <c r="TFC247" s="1114"/>
      <c r="TFD247" s="1114"/>
      <c r="TFE247" s="1114"/>
      <c r="TFF247" s="1114"/>
      <c r="TFG247" s="1114"/>
      <c r="TFH247" s="1114"/>
      <c r="TFI247" s="1114"/>
      <c r="TFJ247" s="1114"/>
      <c r="TFK247" s="1114"/>
      <c r="TFL247" s="1114"/>
      <c r="TFM247" s="1114"/>
      <c r="TFN247" s="1114"/>
      <c r="TFO247" s="1114"/>
      <c r="TFP247" s="1114"/>
      <c r="TFQ247" s="1114"/>
      <c r="TFR247" s="1114"/>
      <c r="TFS247" s="1114"/>
      <c r="TFT247" s="1114"/>
      <c r="TFU247" s="1114"/>
      <c r="TFV247" s="1114"/>
      <c r="TFW247" s="1114"/>
      <c r="TFX247" s="1114"/>
      <c r="TFY247" s="1114"/>
      <c r="TFZ247" s="1114"/>
      <c r="TGA247" s="1114"/>
      <c r="TGB247" s="1114"/>
      <c r="TGC247" s="1114"/>
      <c r="TGD247" s="1114"/>
      <c r="TGE247" s="1114"/>
      <c r="TGF247" s="1114"/>
      <c r="TGG247" s="1114"/>
      <c r="TGH247" s="1114"/>
      <c r="TGI247" s="1114"/>
      <c r="TGJ247" s="1114"/>
      <c r="TGK247" s="1114"/>
      <c r="TGL247" s="1114"/>
      <c r="TGM247" s="1114"/>
      <c r="TGN247" s="1114"/>
      <c r="TGO247" s="1114"/>
      <c r="TGP247" s="1114"/>
      <c r="TGQ247" s="1114"/>
      <c r="TGR247" s="1114"/>
      <c r="TGS247" s="1114"/>
      <c r="TGT247" s="1114"/>
      <c r="TGU247" s="1114"/>
      <c r="TGV247" s="1114"/>
      <c r="TGW247" s="1114"/>
      <c r="TGX247" s="1114"/>
      <c r="TGY247" s="1114"/>
      <c r="TGZ247" s="1114"/>
      <c r="THA247" s="1114"/>
      <c r="THB247" s="1114"/>
      <c r="THC247" s="1114"/>
      <c r="THD247" s="1114"/>
      <c r="THE247" s="1114"/>
      <c r="THF247" s="1114"/>
      <c r="THG247" s="1114"/>
      <c r="THH247" s="1114"/>
      <c r="THI247" s="1114"/>
      <c r="THJ247" s="1114"/>
      <c r="THK247" s="1114"/>
      <c r="THL247" s="1114"/>
      <c r="THM247" s="1114"/>
      <c r="THN247" s="1114"/>
      <c r="THO247" s="1114"/>
      <c r="THP247" s="1114"/>
      <c r="THQ247" s="1114"/>
      <c r="THR247" s="1114"/>
      <c r="THS247" s="1114"/>
      <c r="THT247" s="1114"/>
      <c r="THU247" s="1114"/>
      <c r="THV247" s="1114"/>
      <c r="THW247" s="1114"/>
      <c r="THX247" s="1114"/>
      <c r="THY247" s="1114"/>
      <c r="THZ247" s="1114"/>
      <c r="TIA247" s="1114"/>
      <c r="TIB247" s="1114"/>
      <c r="TIC247" s="1114"/>
      <c r="TID247" s="1114"/>
      <c r="TIE247" s="1114"/>
      <c r="TIF247" s="1114"/>
      <c r="TIG247" s="1114"/>
      <c r="TIH247" s="1114"/>
      <c r="TII247" s="1114"/>
      <c r="TIJ247" s="1114"/>
      <c r="TIK247" s="1114"/>
      <c r="TIL247" s="1114"/>
      <c r="TIM247" s="1114"/>
      <c r="TIN247" s="1114"/>
      <c r="TIO247" s="1114"/>
      <c r="TIP247" s="1114"/>
      <c r="TIQ247" s="1114"/>
      <c r="TIR247" s="1114"/>
      <c r="TIS247" s="1114"/>
      <c r="TIT247" s="1114"/>
      <c r="TIU247" s="1114"/>
      <c r="TIV247" s="1114"/>
      <c r="TIW247" s="1114"/>
      <c r="TIX247" s="1114"/>
      <c r="TIY247" s="1114"/>
      <c r="TIZ247" s="1114"/>
      <c r="TJA247" s="1114"/>
      <c r="TJB247" s="1114"/>
      <c r="TJC247" s="1114"/>
      <c r="TJD247" s="1114"/>
      <c r="TJE247" s="1114"/>
      <c r="TJF247" s="1114"/>
      <c r="TJG247" s="1114"/>
      <c r="TJH247" s="1114"/>
      <c r="TJI247" s="1114"/>
      <c r="TJJ247" s="1114"/>
      <c r="TJK247" s="1114"/>
      <c r="TJL247" s="1114"/>
      <c r="TJM247" s="1114"/>
      <c r="TJN247" s="1114"/>
      <c r="TJO247" s="1114"/>
      <c r="TJP247" s="1114"/>
      <c r="TJQ247" s="1114"/>
      <c r="TJR247" s="1114"/>
      <c r="TJS247" s="1114"/>
      <c r="TJT247" s="1114"/>
      <c r="TJU247" s="1114"/>
      <c r="TJV247" s="1114"/>
      <c r="TJW247" s="1114"/>
      <c r="TJX247" s="1114"/>
      <c r="TJY247" s="1114"/>
      <c r="TJZ247" s="1114"/>
      <c r="TKA247" s="1114"/>
      <c r="TKB247" s="1114"/>
      <c r="TKC247" s="1114"/>
      <c r="TKD247" s="1114"/>
      <c r="TKE247" s="1114"/>
      <c r="TKF247" s="1114"/>
      <c r="TKG247" s="1114"/>
      <c r="TKH247" s="1114"/>
      <c r="TKI247" s="1114"/>
      <c r="TKJ247" s="1114"/>
      <c r="TKK247" s="1114"/>
      <c r="TKL247" s="1114"/>
      <c r="TKM247" s="1114"/>
      <c r="TKN247" s="1114"/>
      <c r="TKO247" s="1114"/>
      <c r="TKP247" s="1114"/>
      <c r="TKQ247" s="1114"/>
      <c r="TKR247" s="1114"/>
      <c r="TKS247" s="1114"/>
      <c r="TKT247" s="1114"/>
      <c r="TKU247" s="1114"/>
      <c r="TKV247" s="1114"/>
      <c r="TKW247" s="1114"/>
      <c r="TKX247" s="1114"/>
      <c r="TKY247" s="1114"/>
      <c r="TKZ247" s="1114"/>
      <c r="TLA247" s="1114"/>
      <c r="TLB247" s="1114"/>
      <c r="TLC247" s="1114"/>
      <c r="TLD247" s="1114"/>
      <c r="TLE247" s="1114"/>
      <c r="TLF247" s="1114"/>
      <c r="TLG247" s="1114"/>
      <c r="TLH247" s="1114"/>
      <c r="TLI247" s="1114"/>
      <c r="TLJ247" s="1114"/>
      <c r="TLK247" s="1114"/>
      <c r="TLL247" s="1114"/>
      <c r="TLM247" s="1114"/>
      <c r="TLN247" s="1114"/>
      <c r="TLO247" s="1114"/>
      <c r="TLP247" s="1114"/>
      <c r="TLQ247" s="1114"/>
      <c r="TLR247" s="1114"/>
      <c r="TLS247" s="1114"/>
      <c r="TLT247" s="1114"/>
      <c r="TLU247" s="1114"/>
      <c r="TLV247" s="1114"/>
      <c r="TLW247" s="1114"/>
      <c r="TLX247" s="1114"/>
      <c r="TLY247" s="1114"/>
      <c r="TLZ247" s="1114"/>
      <c r="TMA247" s="1114"/>
      <c r="TMB247" s="1114"/>
      <c r="TMC247" s="1114"/>
      <c r="TMD247" s="1114"/>
      <c r="TME247" s="1114"/>
      <c r="TMF247" s="1114"/>
      <c r="TMG247" s="1114"/>
      <c r="TMH247" s="1114"/>
      <c r="TMI247" s="1114"/>
      <c r="TMJ247" s="1114"/>
      <c r="TMK247" s="1114"/>
      <c r="TML247" s="1114"/>
      <c r="TMM247" s="1114"/>
      <c r="TMN247" s="1114"/>
      <c r="TMO247" s="1114"/>
      <c r="TMP247" s="1114"/>
      <c r="TMQ247" s="1114"/>
      <c r="TMR247" s="1114"/>
      <c r="TMS247" s="1114"/>
      <c r="TMT247" s="1114"/>
      <c r="TMU247" s="1114"/>
      <c r="TMV247" s="1114"/>
      <c r="TMW247" s="1114"/>
      <c r="TMX247" s="1114"/>
      <c r="TMY247" s="1114"/>
      <c r="TMZ247" s="1114"/>
      <c r="TNA247" s="1114"/>
      <c r="TNB247" s="1114"/>
      <c r="TNC247" s="1114"/>
      <c r="TND247" s="1114"/>
      <c r="TNE247" s="1114"/>
      <c r="TNF247" s="1114"/>
      <c r="TNG247" s="1114"/>
      <c r="TNH247" s="1114"/>
      <c r="TNI247" s="1114"/>
      <c r="TNJ247" s="1114"/>
      <c r="TNK247" s="1114"/>
      <c r="TNL247" s="1114"/>
      <c r="TNM247" s="1114"/>
      <c r="TNN247" s="1114"/>
      <c r="TNO247" s="1114"/>
      <c r="TNP247" s="1114"/>
      <c r="TNQ247" s="1114"/>
      <c r="TNR247" s="1114"/>
      <c r="TNS247" s="1114"/>
      <c r="TNT247" s="1114"/>
      <c r="TNU247" s="1114"/>
      <c r="TNV247" s="1114"/>
      <c r="TNW247" s="1114"/>
      <c r="TNX247" s="1114"/>
      <c r="TNY247" s="1114"/>
      <c r="TNZ247" s="1114"/>
      <c r="TOA247" s="1114"/>
      <c r="TOB247" s="1114"/>
      <c r="TOC247" s="1114"/>
      <c r="TOD247" s="1114"/>
      <c r="TOE247" s="1114"/>
      <c r="TOF247" s="1114"/>
      <c r="TOG247" s="1114"/>
      <c r="TOH247" s="1114"/>
      <c r="TOI247" s="1114"/>
      <c r="TOJ247" s="1114"/>
      <c r="TOK247" s="1114"/>
      <c r="TOL247" s="1114"/>
      <c r="TOM247" s="1114"/>
      <c r="TON247" s="1114"/>
      <c r="TOO247" s="1114"/>
      <c r="TOP247" s="1114"/>
      <c r="TOQ247" s="1114"/>
      <c r="TOR247" s="1114"/>
      <c r="TOS247" s="1114"/>
      <c r="TOT247" s="1114"/>
      <c r="TOU247" s="1114"/>
      <c r="TOV247" s="1114"/>
      <c r="TOW247" s="1114"/>
      <c r="TOX247" s="1114"/>
      <c r="TOY247" s="1114"/>
      <c r="TOZ247" s="1114"/>
      <c r="TPA247" s="1114"/>
      <c r="TPB247" s="1114"/>
      <c r="TPC247" s="1114"/>
      <c r="TPD247" s="1114"/>
      <c r="TPE247" s="1114"/>
      <c r="TPF247" s="1114"/>
      <c r="TPG247" s="1114"/>
      <c r="TPH247" s="1114"/>
      <c r="TPI247" s="1114"/>
      <c r="TPJ247" s="1114"/>
      <c r="TPK247" s="1114"/>
      <c r="TPL247" s="1114"/>
      <c r="TPM247" s="1114"/>
      <c r="TPN247" s="1114"/>
      <c r="TPO247" s="1114"/>
      <c r="TPP247" s="1114"/>
      <c r="TPQ247" s="1114"/>
      <c r="TPR247" s="1114"/>
      <c r="TPS247" s="1114"/>
      <c r="TPT247" s="1114"/>
      <c r="TPU247" s="1114"/>
      <c r="TPV247" s="1114"/>
      <c r="TPW247" s="1114"/>
      <c r="TPX247" s="1114"/>
      <c r="TPY247" s="1114"/>
      <c r="TPZ247" s="1114"/>
      <c r="TQA247" s="1114"/>
      <c r="TQB247" s="1114"/>
      <c r="TQC247" s="1114"/>
      <c r="TQD247" s="1114"/>
      <c r="TQE247" s="1114"/>
      <c r="TQF247" s="1114"/>
      <c r="TQG247" s="1114"/>
      <c r="TQH247" s="1114"/>
      <c r="TQI247" s="1114"/>
      <c r="TQJ247" s="1114"/>
      <c r="TQK247" s="1114"/>
      <c r="TQL247" s="1114"/>
      <c r="TQM247" s="1114"/>
      <c r="TQN247" s="1114"/>
      <c r="TQO247" s="1114"/>
      <c r="TQP247" s="1114"/>
      <c r="TQQ247" s="1114"/>
      <c r="TQR247" s="1114"/>
      <c r="TQS247" s="1114"/>
      <c r="TQT247" s="1114"/>
      <c r="TQU247" s="1114"/>
      <c r="TQV247" s="1114"/>
      <c r="TQW247" s="1114"/>
      <c r="TQX247" s="1114"/>
      <c r="TQY247" s="1114"/>
      <c r="TQZ247" s="1114"/>
      <c r="TRA247" s="1114"/>
      <c r="TRB247" s="1114"/>
      <c r="TRC247" s="1114"/>
      <c r="TRD247" s="1114"/>
      <c r="TRE247" s="1114"/>
      <c r="TRF247" s="1114"/>
      <c r="TRG247" s="1114"/>
      <c r="TRH247" s="1114"/>
      <c r="TRI247" s="1114"/>
      <c r="TRJ247" s="1114"/>
      <c r="TRK247" s="1114"/>
      <c r="TRL247" s="1114"/>
      <c r="TRM247" s="1114"/>
      <c r="TRN247" s="1114"/>
      <c r="TRO247" s="1114"/>
      <c r="TRP247" s="1114"/>
      <c r="TRQ247" s="1114"/>
      <c r="TRR247" s="1114"/>
      <c r="TRS247" s="1114"/>
      <c r="TRT247" s="1114"/>
      <c r="TRU247" s="1114"/>
      <c r="TRV247" s="1114"/>
      <c r="TRW247" s="1114"/>
      <c r="TRX247" s="1114"/>
      <c r="TRY247" s="1114"/>
      <c r="TRZ247" s="1114"/>
      <c r="TSA247" s="1114"/>
      <c r="TSB247" s="1114"/>
      <c r="TSC247" s="1114"/>
      <c r="TSD247" s="1114"/>
      <c r="TSE247" s="1114"/>
      <c r="TSF247" s="1114"/>
      <c r="TSG247" s="1114"/>
      <c r="TSH247" s="1114"/>
      <c r="TSI247" s="1114"/>
      <c r="TSJ247" s="1114"/>
      <c r="TSK247" s="1114"/>
      <c r="TSL247" s="1114"/>
      <c r="TSM247" s="1114"/>
      <c r="TSN247" s="1114"/>
      <c r="TSO247" s="1114"/>
      <c r="TSP247" s="1114"/>
      <c r="TSQ247" s="1114"/>
      <c r="TSR247" s="1114"/>
      <c r="TSS247" s="1114"/>
      <c r="TST247" s="1114"/>
      <c r="TSU247" s="1114"/>
      <c r="TSV247" s="1114"/>
      <c r="TSW247" s="1114"/>
      <c r="TSX247" s="1114"/>
      <c r="TSY247" s="1114"/>
      <c r="TSZ247" s="1114"/>
      <c r="TTA247" s="1114"/>
      <c r="TTB247" s="1114"/>
      <c r="TTC247" s="1114"/>
      <c r="TTD247" s="1114"/>
      <c r="TTE247" s="1114"/>
      <c r="TTF247" s="1114"/>
      <c r="TTG247" s="1114"/>
      <c r="TTH247" s="1114"/>
      <c r="TTI247" s="1114"/>
      <c r="TTJ247" s="1114"/>
      <c r="TTK247" s="1114"/>
      <c r="TTL247" s="1114"/>
      <c r="TTM247" s="1114"/>
      <c r="TTN247" s="1114"/>
      <c r="TTO247" s="1114"/>
      <c r="TTP247" s="1114"/>
      <c r="TTQ247" s="1114"/>
      <c r="TTR247" s="1114"/>
      <c r="TTS247" s="1114"/>
      <c r="TTT247" s="1114"/>
      <c r="TTU247" s="1114"/>
      <c r="TTV247" s="1114"/>
      <c r="TTW247" s="1114"/>
      <c r="TTX247" s="1114"/>
      <c r="TTY247" s="1114"/>
      <c r="TTZ247" s="1114"/>
      <c r="TUA247" s="1114"/>
      <c r="TUB247" s="1114"/>
      <c r="TUC247" s="1114"/>
      <c r="TUD247" s="1114"/>
      <c r="TUE247" s="1114"/>
      <c r="TUF247" s="1114"/>
      <c r="TUG247" s="1114"/>
      <c r="TUH247" s="1114"/>
      <c r="TUI247" s="1114"/>
      <c r="TUJ247" s="1114"/>
      <c r="TUK247" s="1114"/>
      <c r="TUL247" s="1114"/>
      <c r="TUM247" s="1114"/>
      <c r="TUN247" s="1114"/>
      <c r="TUO247" s="1114"/>
      <c r="TUP247" s="1114"/>
      <c r="TUQ247" s="1114"/>
      <c r="TUR247" s="1114"/>
      <c r="TUS247" s="1114"/>
      <c r="TUT247" s="1114"/>
      <c r="TUU247" s="1114"/>
      <c r="TUV247" s="1114"/>
      <c r="TUW247" s="1114"/>
      <c r="TUX247" s="1114"/>
      <c r="TUY247" s="1114"/>
      <c r="TUZ247" s="1114"/>
      <c r="TVA247" s="1114"/>
      <c r="TVB247" s="1114"/>
      <c r="TVC247" s="1114"/>
      <c r="TVD247" s="1114"/>
      <c r="TVE247" s="1114"/>
      <c r="TVF247" s="1114"/>
      <c r="TVG247" s="1114"/>
      <c r="TVH247" s="1114"/>
      <c r="TVI247" s="1114"/>
      <c r="TVJ247" s="1114"/>
      <c r="TVK247" s="1114"/>
      <c r="TVL247" s="1114"/>
      <c r="TVM247" s="1114"/>
      <c r="TVN247" s="1114"/>
      <c r="TVO247" s="1114"/>
      <c r="TVP247" s="1114"/>
      <c r="TVQ247" s="1114"/>
      <c r="TVR247" s="1114"/>
      <c r="TVS247" s="1114"/>
      <c r="TVT247" s="1114"/>
      <c r="TVU247" s="1114"/>
      <c r="TVV247" s="1114"/>
      <c r="TVW247" s="1114"/>
      <c r="TVX247" s="1114"/>
      <c r="TVY247" s="1114"/>
      <c r="TVZ247" s="1114"/>
      <c r="TWA247" s="1114"/>
      <c r="TWB247" s="1114"/>
      <c r="TWC247" s="1114"/>
      <c r="TWD247" s="1114"/>
      <c r="TWE247" s="1114"/>
      <c r="TWF247" s="1114"/>
      <c r="TWG247" s="1114"/>
      <c r="TWH247" s="1114"/>
      <c r="TWI247" s="1114"/>
      <c r="TWJ247" s="1114"/>
      <c r="TWK247" s="1114"/>
      <c r="TWL247" s="1114"/>
      <c r="TWM247" s="1114"/>
      <c r="TWN247" s="1114"/>
      <c r="TWO247" s="1114"/>
      <c r="TWP247" s="1114"/>
      <c r="TWQ247" s="1114"/>
      <c r="TWR247" s="1114"/>
      <c r="TWS247" s="1114"/>
      <c r="TWT247" s="1114"/>
      <c r="TWU247" s="1114"/>
      <c r="TWV247" s="1114"/>
      <c r="TWW247" s="1114"/>
      <c r="TWX247" s="1114"/>
      <c r="TWY247" s="1114"/>
      <c r="TWZ247" s="1114"/>
      <c r="TXA247" s="1114"/>
      <c r="TXB247" s="1114"/>
      <c r="TXC247" s="1114"/>
      <c r="TXD247" s="1114"/>
      <c r="TXE247" s="1114"/>
      <c r="TXF247" s="1114"/>
      <c r="TXG247" s="1114"/>
      <c r="TXH247" s="1114"/>
      <c r="TXI247" s="1114"/>
      <c r="TXJ247" s="1114"/>
      <c r="TXK247" s="1114"/>
      <c r="TXL247" s="1114"/>
      <c r="TXM247" s="1114"/>
      <c r="TXN247" s="1114"/>
      <c r="TXO247" s="1114"/>
      <c r="TXP247" s="1114"/>
      <c r="TXQ247" s="1114"/>
      <c r="TXR247" s="1114"/>
      <c r="TXS247" s="1114"/>
      <c r="TXT247" s="1114"/>
      <c r="TXU247" s="1114"/>
      <c r="TXV247" s="1114"/>
      <c r="TXW247" s="1114"/>
      <c r="TXX247" s="1114"/>
      <c r="TXY247" s="1114"/>
      <c r="TXZ247" s="1114"/>
      <c r="TYA247" s="1114"/>
      <c r="TYB247" s="1114"/>
      <c r="TYC247" s="1114"/>
      <c r="TYD247" s="1114"/>
      <c r="TYE247" s="1114"/>
      <c r="TYF247" s="1114"/>
      <c r="TYG247" s="1114"/>
      <c r="TYH247" s="1114"/>
      <c r="TYI247" s="1114"/>
      <c r="TYJ247" s="1114"/>
      <c r="TYK247" s="1114"/>
      <c r="TYL247" s="1114"/>
      <c r="TYM247" s="1114"/>
      <c r="TYN247" s="1114"/>
      <c r="TYO247" s="1114"/>
      <c r="TYP247" s="1114"/>
      <c r="TYQ247" s="1114"/>
      <c r="TYR247" s="1114"/>
      <c r="TYS247" s="1114"/>
      <c r="TYT247" s="1114"/>
      <c r="TYU247" s="1114"/>
      <c r="TYV247" s="1114"/>
      <c r="TYW247" s="1114"/>
      <c r="TYX247" s="1114"/>
      <c r="TYY247" s="1114"/>
      <c r="TYZ247" s="1114"/>
      <c r="TZA247" s="1114"/>
      <c r="TZB247" s="1114"/>
      <c r="TZC247" s="1114"/>
      <c r="TZD247" s="1114"/>
      <c r="TZE247" s="1114"/>
      <c r="TZF247" s="1114"/>
      <c r="TZG247" s="1114"/>
      <c r="TZH247" s="1114"/>
      <c r="TZI247" s="1114"/>
      <c r="TZJ247" s="1114"/>
      <c r="TZK247" s="1114"/>
      <c r="TZL247" s="1114"/>
      <c r="TZM247" s="1114"/>
      <c r="TZN247" s="1114"/>
      <c r="TZO247" s="1114"/>
      <c r="TZP247" s="1114"/>
      <c r="TZQ247" s="1114"/>
      <c r="TZR247" s="1114"/>
      <c r="TZS247" s="1114"/>
      <c r="TZT247" s="1114"/>
      <c r="TZU247" s="1114"/>
      <c r="TZV247" s="1114"/>
      <c r="TZW247" s="1114"/>
      <c r="TZX247" s="1114"/>
      <c r="TZY247" s="1114"/>
      <c r="TZZ247" s="1114"/>
      <c r="UAA247" s="1114"/>
      <c r="UAB247" s="1114"/>
      <c r="UAC247" s="1114"/>
      <c r="UAD247" s="1114"/>
      <c r="UAE247" s="1114"/>
      <c r="UAF247" s="1114"/>
      <c r="UAG247" s="1114"/>
      <c r="UAH247" s="1114"/>
      <c r="UAI247" s="1114"/>
      <c r="UAJ247" s="1114"/>
      <c r="UAK247" s="1114"/>
      <c r="UAL247" s="1114"/>
      <c r="UAM247" s="1114"/>
      <c r="UAN247" s="1114"/>
      <c r="UAO247" s="1114"/>
      <c r="UAP247" s="1114"/>
      <c r="UAQ247" s="1114"/>
      <c r="UAR247" s="1114"/>
      <c r="UAS247" s="1114"/>
      <c r="UAT247" s="1114"/>
      <c r="UAU247" s="1114"/>
      <c r="UAV247" s="1114"/>
      <c r="UAW247" s="1114"/>
      <c r="UAX247" s="1114"/>
      <c r="UAY247" s="1114"/>
      <c r="UAZ247" s="1114"/>
      <c r="UBA247" s="1114"/>
      <c r="UBB247" s="1114"/>
      <c r="UBC247" s="1114"/>
      <c r="UBD247" s="1114"/>
      <c r="UBE247" s="1114"/>
      <c r="UBF247" s="1114"/>
      <c r="UBG247" s="1114"/>
      <c r="UBH247" s="1114"/>
      <c r="UBI247" s="1114"/>
      <c r="UBJ247" s="1114"/>
      <c r="UBK247" s="1114"/>
      <c r="UBL247" s="1114"/>
      <c r="UBM247" s="1114"/>
      <c r="UBN247" s="1114"/>
      <c r="UBO247" s="1114"/>
      <c r="UBP247" s="1114"/>
      <c r="UBQ247" s="1114"/>
      <c r="UBR247" s="1114"/>
      <c r="UBS247" s="1114"/>
      <c r="UBT247" s="1114"/>
      <c r="UBU247" s="1114"/>
      <c r="UBV247" s="1114"/>
      <c r="UBW247" s="1114"/>
      <c r="UBX247" s="1114"/>
      <c r="UBY247" s="1114"/>
      <c r="UBZ247" s="1114"/>
      <c r="UCA247" s="1114"/>
      <c r="UCB247" s="1114"/>
      <c r="UCC247" s="1114"/>
      <c r="UCD247" s="1114"/>
      <c r="UCE247" s="1114"/>
      <c r="UCF247" s="1114"/>
      <c r="UCG247" s="1114"/>
      <c r="UCH247" s="1114"/>
      <c r="UCI247" s="1114"/>
      <c r="UCJ247" s="1114"/>
      <c r="UCK247" s="1114"/>
      <c r="UCL247" s="1114"/>
      <c r="UCM247" s="1114"/>
      <c r="UCN247" s="1114"/>
      <c r="UCO247" s="1114"/>
      <c r="UCP247" s="1114"/>
      <c r="UCQ247" s="1114"/>
      <c r="UCR247" s="1114"/>
      <c r="UCS247" s="1114"/>
      <c r="UCT247" s="1114"/>
      <c r="UCU247" s="1114"/>
      <c r="UCV247" s="1114"/>
      <c r="UCW247" s="1114"/>
      <c r="UCX247" s="1114"/>
      <c r="UCY247" s="1114"/>
      <c r="UCZ247" s="1114"/>
      <c r="UDA247" s="1114"/>
      <c r="UDB247" s="1114"/>
      <c r="UDC247" s="1114"/>
      <c r="UDD247" s="1114"/>
      <c r="UDE247" s="1114"/>
      <c r="UDF247" s="1114"/>
      <c r="UDG247" s="1114"/>
      <c r="UDH247" s="1114"/>
      <c r="UDI247" s="1114"/>
      <c r="UDJ247" s="1114"/>
      <c r="UDK247" s="1114"/>
      <c r="UDL247" s="1114"/>
      <c r="UDM247" s="1114"/>
      <c r="UDN247" s="1114"/>
      <c r="UDO247" s="1114"/>
      <c r="UDP247" s="1114"/>
      <c r="UDQ247" s="1114"/>
      <c r="UDR247" s="1114"/>
      <c r="UDS247" s="1114"/>
      <c r="UDT247" s="1114"/>
      <c r="UDU247" s="1114"/>
      <c r="UDV247" s="1114"/>
      <c r="UDW247" s="1114"/>
      <c r="UDX247" s="1114"/>
      <c r="UDY247" s="1114"/>
      <c r="UDZ247" s="1114"/>
      <c r="UEA247" s="1114"/>
      <c r="UEB247" s="1114"/>
      <c r="UEC247" s="1114"/>
      <c r="UED247" s="1114"/>
      <c r="UEE247" s="1114"/>
      <c r="UEF247" s="1114"/>
      <c r="UEG247" s="1114"/>
      <c r="UEH247" s="1114"/>
      <c r="UEI247" s="1114"/>
      <c r="UEJ247" s="1114"/>
      <c r="UEK247" s="1114"/>
      <c r="UEL247" s="1114"/>
      <c r="UEM247" s="1114"/>
      <c r="UEN247" s="1114"/>
      <c r="UEO247" s="1114"/>
      <c r="UEP247" s="1114"/>
      <c r="UEQ247" s="1114"/>
      <c r="UER247" s="1114"/>
      <c r="UES247" s="1114"/>
      <c r="UET247" s="1114"/>
      <c r="UEU247" s="1114"/>
      <c r="UEV247" s="1114"/>
      <c r="UEW247" s="1114"/>
      <c r="UEX247" s="1114"/>
      <c r="UEY247" s="1114"/>
      <c r="UEZ247" s="1114"/>
      <c r="UFA247" s="1114"/>
      <c r="UFB247" s="1114"/>
      <c r="UFC247" s="1114"/>
      <c r="UFD247" s="1114"/>
      <c r="UFE247" s="1114"/>
      <c r="UFF247" s="1114"/>
      <c r="UFG247" s="1114"/>
      <c r="UFH247" s="1114"/>
      <c r="UFI247" s="1114"/>
      <c r="UFJ247" s="1114"/>
      <c r="UFK247" s="1114"/>
      <c r="UFL247" s="1114"/>
      <c r="UFM247" s="1114"/>
      <c r="UFN247" s="1114"/>
      <c r="UFO247" s="1114"/>
      <c r="UFP247" s="1114"/>
      <c r="UFQ247" s="1114"/>
      <c r="UFR247" s="1114"/>
      <c r="UFS247" s="1114"/>
      <c r="UFT247" s="1114"/>
      <c r="UFU247" s="1114"/>
      <c r="UFV247" s="1114"/>
      <c r="UFW247" s="1114"/>
      <c r="UFX247" s="1114"/>
      <c r="UFY247" s="1114"/>
      <c r="UFZ247" s="1114"/>
      <c r="UGA247" s="1114"/>
      <c r="UGB247" s="1114"/>
      <c r="UGC247" s="1114"/>
      <c r="UGD247" s="1114"/>
      <c r="UGE247" s="1114"/>
      <c r="UGF247" s="1114"/>
      <c r="UGG247" s="1114"/>
      <c r="UGH247" s="1114"/>
      <c r="UGI247" s="1114"/>
      <c r="UGJ247" s="1114"/>
      <c r="UGK247" s="1114"/>
      <c r="UGL247" s="1114"/>
      <c r="UGM247" s="1114"/>
      <c r="UGN247" s="1114"/>
      <c r="UGO247" s="1114"/>
      <c r="UGP247" s="1114"/>
      <c r="UGQ247" s="1114"/>
      <c r="UGR247" s="1114"/>
      <c r="UGS247" s="1114"/>
      <c r="UGT247" s="1114"/>
      <c r="UGU247" s="1114"/>
      <c r="UGV247" s="1114"/>
      <c r="UGW247" s="1114"/>
      <c r="UGX247" s="1114"/>
      <c r="UGY247" s="1114"/>
      <c r="UGZ247" s="1114"/>
      <c r="UHA247" s="1114"/>
      <c r="UHB247" s="1114"/>
      <c r="UHC247" s="1114"/>
      <c r="UHD247" s="1114"/>
      <c r="UHE247" s="1114"/>
      <c r="UHF247" s="1114"/>
      <c r="UHG247" s="1114"/>
      <c r="UHH247" s="1114"/>
      <c r="UHI247" s="1114"/>
      <c r="UHJ247" s="1114"/>
      <c r="UHK247" s="1114"/>
      <c r="UHL247" s="1114"/>
      <c r="UHM247" s="1114"/>
      <c r="UHN247" s="1114"/>
      <c r="UHO247" s="1114"/>
      <c r="UHP247" s="1114"/>
      <c r="UHQ247" s="1114"/>
      <c r="UHR247" s="1114"/>
      <c r="UHS247" s="1114"/>
      <c r="UHT247" s="1114"/>
      <c r="UHU247" s="1114"/>
      <c r="UHV247" s="1114"/>
      <c r="UHW247" s="1114"/>
      <c r="UHX247" s="1114"/>
      <c r="UHY247" s="1114"/>
      <c r="UHZ247" s="1114"/>
      <c r="UIA247" s="1114"/>
      <c r="UIB247" s="1114"/>
      <c r="UIC247" s="1114"/>
      <c r="UID247" s="1114"/>
      <c r="UIE247" s="1114"/>
      <c r="UIF247" s="1114"/>
      <c r="UIG247" s="1114"/>
      <c r="UIH247" s="1114"/>
      <c r="UII247" s="1114"/>
      <c r="UIJ247" s="1114"/>
      <c r="UIK247" s="1114"/>
      <c r="UIL247" s="1114"/>
      <c r="UIM247" s="1114"/>
      <c r="UIN247" s="1114"/>
      <c r="UIO247" s="1114"/>
      <c r="UIP247" s="1114"/>
      <c r="UIQ247" s="1114"/>
      <c r="UIR247" s="1114"/>
      <c r="UIS247" s="1114"/>
      <c r="UIT247" s="1114"/>
      <c r="UIU247" s="1114"/>
      <c r="UIV247" s="1114"/>
      <c r="UIW247" s="1114"/>
      <c r="UIX247" s="1114"/>
      <c r="UIY247" s="1114"/>
      <c r="UIZ247" s="1114"/>
      <c r="UJA247" s="1114"/>
      <c r="UJB247" s="1114"/>
      <c r="UJC247" s="1114"/>
      <c r="UJD247" s="1114"/>
      <c r="UJE247" s="1114"/>
      <c r="UJF247" s="1114"/>
      <c r="UJG247" s="1114"/>
      <c r="UJH247" s="1114"/>
      <c r="UJI247" s="1114"/>
      <c r="UJJ247" s="1114"/>
      <c r="UJK247" s="1114"/>
      <c r="UJL247" s="1114"/>
      <c r="UJM247" s="1114"/>
      <c r="UJN247" s="1114"/>
      <c r="UJO247" s="1114"/>
      <c r="UJP247" s="1114"/>
      <c r="UJQ247" s="1114"/>
      <c r="UJR247" s="1114"/>
      <c r="UJS247" s="1114"/>
      <c r="UJT247" s="1114"/>
      <c r="UJU247" s="1114"/>
      <c r="UJV247" s="1114"/>
      <c r="UJW247" s="1114"/>
      <c r="UJX247" s="1114"/>
      <c r="UJY247" s="1114"/>
      <c r="UJZ247" s="1114"/>
      <c r="UKA247" s="1114"/>
      <c r="UKB247" s="1114"/>
      <c r="UKC247" s="1114"/>
      <c r="UKD247" s="1114"/>
      <c r="UKE247" s="1114"/>
      <c r="UKF247" s="1114"/>
      <c r="UKG247" s="1114"/>
      <c r="UKH247" s="1114"/>
      <c r="UKI247" s="1114"/>
      <c r="UKJ247" s="1114"/>
      <c r="UKK247" s="1114"/>
      <c r="UKL247" s="1114"/>
      <c r="UKM247" s="1114"/>
      <c r="UKN247" s="1114"/>
      <c r="UKO247" s="1114"/>
      <c r="UKP247" s="1114"/>
      <c r="UKQ247" s="1114"/>
      <c r="UKR247" s="1114"/>
      <c r="UKS247" s="1114"/>
      <c r="UKT247" s="1114"/>
      <c r="UKU247" s="1114"/>
      <c r="UKV247" s="1114"/>
      <c r="UKW247" s="1114"/>
      <c r="UKX247" s="1114"/>
      <c r="UKY247" s="1114"/>
      <c r="UKZ247" s="1114"/>
      <c r="ULA247" s="1114"/>
      <c r="ULB247" s="1114"/>
      <c r="ULC247" s="1114"/>
      <c r="ULD247" s="1114"/>
      <c r="ULE247" s="1114"/>
      <c r="ULF247" s="1114"/>
      <c r="ULG247" s="1114"/>
      <c r="ULH247" s="1114"/>
      <c r="ULI247" s="1114"/>
      <c r="ULJ247" s="1114"/>
      <c r="ULK247" s="1114"/>
      <c r="ULL247" s="1114"/>
      <c r="ULM247" s="1114"/>
      <c r="ULN247" s="1114"/>
      <c r="ULO247" s="1114"/>
      <c r="ULP247" s="1114"/>
      <c r="ULQ247" s="1114"/>
      <c r="ULR247" s="1114"/>
      <c r="ULS247" s="1114"/>
      <c r="ULT247" s="1114"/>
      <c r="ULU247" s="1114"/>
      <c r="ULV247" s="1114"/>
      <c r="ULW247" s="1114"/>
      <c r="ULX247" s="1114"/>
      <c r="ULY247" s="1114"/>
      <c r="ULZ247" s="1114"/>
      <c r="UMA247" s="1114"/>
      <c r="UMB247" s="1114"/>
      <c r="UMC247" s="1114"/>
      <c r="UMD247" s="1114"/>
      <c r="UME247" s="1114"/>
      <c r="UMF247" s="1114"/>
      <c r="UMG247" s="1114"/>
      <c r="UMH247" s="1114"/>
      <c r="UMI247" s="1114"/>
      <c r="UMJ247" s="1114"/>
      <c r="UMK247" s="1114"/>
      <c r="UML247" s="1114"/>
      <c r="UMM247" s="1114"/>
      <c r="UMN247" s="1114"/>
      <c r="UMO247" s="1114"/>
      <c r="UMP247" s="1114"/>
      <c r="UMQ247" s="1114"/>
      <c r="UMR247" s="1114"/>
      <c r="UMS247" s="1114"/>
      <c r="UMT247" s="1114"/>
      <c r="UMU247" s="1114"/>
      <c r="UMV247" s="1114"/>
      <c r="UMW247" s="1114"/>
      <c r="UMX247" s="1114"/>
      <c r="UMY247" s="1114"/>
      <c r="UMZ247" s="1114"/>
      <c r="UNA247" s="1114"/>
      <c r="UNB247" s="1114"/>
      <c r="UNC247" s="1114"/>
      <c r="UND247" s="1114"/>
      <c r="UNE247" s="1114"/>
      <c r="UNF247" s="1114"/>
      <c r="UNG247" s="1114"/>
      <c r="UNH247" s="1114"/>
      <c r="UNI247" s="1114"/>
      <c r="UNJ247" s="1114"/>
      <c r="UNK247" s="1114"/>
      <c r="UNL247" s="1114"/>
      <c r="UNM247" s="1114"/>
      <c r="UNN247" s="1114"/>
      <c r="UNO247" s="1114"/>
      <c r="UNP247" s="1114"/>
      <c r="UNQ247" s="1114"/>
      <c r="UNR247" s="1114"/>
      <c r="UNS247" s="1114"/>
      <c r="UNT247" s="1114"/>
      <c r="UNU247" s="1114"/>
      <c r="UNV247" s="1114"/>
      <c r="UNW247" s="1114"/>
      <c r="UNX247" s="1114"/>
      <c r="UNY247" s="1114"/>
      <c r="UNZ247" s="1114"/>
      <c r="UOA247" s="1114"/>
      <c r="UOB247" s="1114"/>
      <c r="UOC247" s="1114"/>
      <c r="UOD247" s="1114"/>
      <c r="UOE247" s="1114"/>
      <c r="UOF247" s="1114"/>
      <c r="UOG247" s="1114"/>
      <c r="UOH247" s="1114"/>
      <c r="UOI247" s="1114"/>
      <c r="UOJ247" s="1114"/>
      <c r="UOK247" s="1114"/>
      <c r="UOL247" s="1114"/>
      <c r="UOM247" s="1114"/>
      <c r="UON247" s="1114"/>
      <c r="UOO247" s="1114"/>
      <c r="UOP247" s="1114"/>
      <c r="UOQ247" s="1114"/>
      <c r="UOR247" s="1114"/>
      <c r="UOS247" s="1114"/>
      <c r="UOT247" s="1114"/>
      <c r="UOU247" s="1114"/>
      <c r="UOV247" s="1114"/>
      <c r="UOW247" s="1114"/>
      <c r="UOX247" s="1114"/>
      <c r="UOY247" s="1114"/>
      <c r="UOZ247" s="1114"/>
      <c r="UPA247" s="1114"/>
      <c r="UPB247" s="1114"/>
      <c r="UPC247" s="1114"/>
      <c r="UPD247" s="1114"/>
      <c r="UPE247" s="1114"/>
      <c r="UPF247" s="1114"/>
      <c r="UPG247" s="1114"/>
      <c r="UPH247" s="1114"/>
      <c r="UPI247" s="1114"/>
      <c r="UPJ247" s="1114"/>
      <c r="UPK247" s="1114"/>
      <c r="UPL247" s="1114"/>
      <c r="UPM247" s="1114"/>
      <c r="UPN247" s="1114"/>
      <c r="UPO247" s="1114"/>
      <c r="UPP247" s="1114"/>
      <c r="UPQ247" s="1114"/>
      <c r="UPR247" s="1114"/>
      <c r="UPS247" s="1114"/>
      <c r="UPT247" s="1114"/>
      <c r="UPU247" s="1114"/>
      <c r="UPV247" s="1114"/>
      <c r="UPW247" s="1114"/>
      <c r="UPX247" s="1114"/>
      <c r="UPY247" s="1114"/>
      <c r="UPZ247" s="1114"/>
      <c r="UQA247" s="1114"/>
      <c r="UQB247" s="1114"/>
      <c r="UQC247" s="1114"/>
      <c r="UQD247" s="1114"/>
      <c r="UQE247" s="1114"/>
      <c r="UQF247" s="1114"/>
      <c r="UQG247" s="1114"/>
      <c r="UQH247" s="1114"/>
      <c r="UQI247" s="1114"/>
      <c r="UQJ247" s="1114"/>
      <c r="UQK247" s="1114"/>
      <c r="UQL247" s="1114"/>
      <c r="UQM247" s="1114"/>
      <c r="UQN247" s="1114"/>
      <c r="UQO247" s="1114"/>
      <c r="UQP247" s="1114"/>
      <c r="UQQ247" s="1114"/>
      <c r="UQR247" s="1114"/>
      <c r="UQS247" s="1114"/>
      <c r="UQT247" s="1114"/>
      <c r="UQU247" s="1114"/>
      <c r="UQV247" s="1114"/>
      <c r="UQW247" s="1114"/>
      <c r="UQX247" s="1114"/>
      <c r="UQY247" s="1114"/>
      <c r="UQZ247" s="1114"/>
      <c r="URA247" s="1114"/>
      <c r="URB247" s="1114"/>
      <c r="URC247" s="1114"/>
      <c r="URD247" s="1114"/>
      <c r="URE247" s="1114"/>
      <c r="URF247" s="1114"/>
      <c r="URG247" s="1114"/>
      <c r="URH247" s="1114"/>
      <c r="URI247" s="1114"/>
      <c r="URJ247" s="1114"/>
      <c r="URK247" s="1114"/>
      <c r="URL247" s="1114"/>
      <c r="URM247" s="1114"/>
      <c r="URN247" s="1114"/>
      <c r="URO247" s="1114"/>
      <c r="URP247" s="1114"/>
      <c r="URQ247" s="1114"/>
      <c r="URR247" s="1114"/>
      <c r="URS247" s="1114"/>
      <c r="URT247" s="1114"/>
      <c r="URU247" s="1114"/>
      <c r="URV247" s="1114"/>
      <c r="URW247" s="1114"/>
      <c r="URX247" s="1114"/>
      <c r="URY247" s="1114"/>
      <c r="URZ247" s="1114"/>
      <c r="USA247" s="1114"/>
      <c r="USB247" s="1114"/>
      <c r="USC247" s="1114"/>
      <c r="USD247" s="1114"/>
      <c r="USE247" s="1114"/>
      <c r="USF247" s="1114"/>
      <c r="USG247" s="1114"/>
      <c r="USH247" s="1114"/>
      <c r="USI247" s="1114"/>
      <c r="USJ247" s="1114"/>
      <c r="USK247" s="1114"/>
      <c r="USL247" s="1114"/>
      <c r="USM247" s="1114"/>
      <c r="USN247" s="1114"/>
      <c r="USO247" s="1114"/>
      <c r="USP247" s="1114"/>
      <c r="USQ247" s="1114"/>
      <c r="USR247" s="1114"/>
      <c r="USS247" s="1114"/>
      <c r="UST247" s="1114"/>
      <c r="USU247" s="1114"/>
      <c r="USV247" s="1114"/>
      <c r="USW247" s="1114"/>
      <c r="USX247" s="1114"/>
      <c r="USY247" s="1114"/>
      <c r="USZ247" s="1114"/>
      <c r="UTA247" s="1114"/>
      <c r="UTB247" s="1114"/>
      <c r="UTC247" s="1114"/>
      <c r="UTD247" s="1114"/>
      <c r="UTE247" s="1114"/>
      <c r="UTF247" s="1114"/>
      <c r="UTG247" s="1114"/>
      <c r="UTH247" s="1114"/>
      <c r="UTI247" s="1114"/>
      <c r="UTJ247" s="1114"/>
      <c r="UTK247" s="1114"/>
      <c r="UTL247" s="1114"/>
      <c r="UTM247" s="1114"/>
      <c r="UTN247" s="1114"/>
      <c r="UTO247" s="1114"/>
      <c r="UTP247" s="1114"/>
      <c r="UTQ247" s="1114"/>
      <c r="UTR247" s="1114"/>
      <c r="UTS247" s="1114"/>
      <c r="UTT247" s="1114"/>
      <c r="UTU247" s="1114"/>
      <c r="UTV247" s="1114"/>
      <c r="UTW247" s="1114"/>
      <c r="UTX247" s="1114"/>
      <c r="UTY247" s="1114"/>
      <c r="UTZ247" s="1114"/>
      <c r="UUA247" s="1114"/>
      <c r="UUB247" s="1114"/>
      <c r="UUC247" s="1114"/>
      <c r="UUD247" s="1114"/>
      <c r="UUE247" s="1114"/>
      <c r="UUF247" s="1114"/>
      <c r="UUG247" s="1114"/>
      <c r="UUH247" s="1114"/>
      <c r="UUI247" s="1114"/>
      <c r="UUJ247" s="1114"/>
      <c r="UUK247" s="1114"/>
      <c r="UUL247" s="1114"/>
      <c r="UUM247" s="1114"/>
      <c r="UUN247" s="1114"/>
      <c r="UUO247" s="1114"/>
      <c r="UUP247" s="1114"/>
      <c r="UUQ247" s="1114"/>
      <c r="UUR247" s="1114"/>
      <c r="UUS247" s="1114"/>
      <c r="UUT247" s="1114"/>
      <c r="UUU247" s="1114"/>
      <c r="UUV247" s="1114"/>
      <c r="UUW247" s="1114"/>
      <c r="UUX247" s="1114"/>
      <c r="UUY247" s="1114"/>
      <c r="UUZ247" s="1114"/>
      <c r="UVA247" s="1114"/>
      <c r="UVB247" s="1114"/>
      <c r="UVC247" s="1114"/>
      <c r="UVD247" s="1114"/>
      <c r="UVE247" s="1114"/>
      <c r="UVF247" s="1114"/>
      <c r="UVG247" s="1114"/>
      <c r="UVH247" s="1114"/>
      <c r="UVI247" s="1114"/>
      <c r="UVJ247" s="1114"/>
      <c r="UVK247" s="1114"/>
      <c r="UVL247" s="1114"/>
      <c r="UVM247" s="1114"/>
      <c r="UVN247" s="1114"/>
      <c r="UVO247" s="1114"/>
      <c r="UVP247" s="1114"/>
      <c r="UVQ247" s="1114"/>
      <c r="UVR247" s="1114"/>
      <c r="UVS247" s="1114"/>
      <c r="UVT247" s="1114"/>
      <c r="UVU247" s="1114"/>
      <c r="UVV247" s="1114"/>
      <c r="UVW247" s="1114"/>
      <c r="UVX247" s="1114"/>
      <c r="UVY247" s="1114"/>
      <c r="UVZ247" s="1114"/>
      <c r="UWA247" s="1114"/>
      <c r="UWB247" s="1114"/>
      <c r="UWC247" s="1114"/>
      <c r="UWD247" s="1114"/>
      <c r="UWE247" s="1114"/>
      <c r="UWF247" s="1114"/>
      <c r="UWG247" s="1114"/>
      <c r="UWH247" s="1114"/>
      <c r="UWI247" s="1114"/>
      <c r="UWJ247" s="1114"/>
      <c r="UWK247" s="1114"/>
      <c r="UWL247" s="1114"/>
      <c r="UWM247" s="1114"/>
      <c r="UWN247" s="1114"/>
      <c r="UWO247" s="1114"/>
      <c r="UWP247" s="1114"/>
      <c r="UWQ247" s="1114"/>
      <c r="UWR247" s="1114"/>
      <c r="UWS247" s="1114"/>
      <c r="UWT247" s="1114"/>
      <c r="UWU247" s="1114"/>
      <c r="UWV247" s="1114"/>
      <c r="UWW247" s="1114"/>
      <c r="UWX247" s="1114"/>
      <c r="UWY247" s="1114"/>
      <c r="UWZ247" s="1114"/>
      <c r="UXA247" s="1114"/>
      <c r="UXB247" s="1114"/>
      <c r="UXC247" s="1114"/>
      <c r="UXD247" s="1114"/>
      <c r="UXE247" s="1114"/>
      <c r="UXF247" s="1114"/>
      <c r="UXG247" s="1114"/>
      <c r="UXH247" s="1114"/>
      <c r="UXI247" s="1114"/>
      <c r="UXJ247" s="1114"/>
      <c r="UXK247" s="1114"/>
      <c r="UXL247" s="1114"/>
      <c r="UXM247" s="1114"/>
      <c r="UXN247" s="1114"/>
      <c r="UXO247" s="1114"/>
      <c r="UXP247" s="1114"/>
      <c r="UXQ247" s="1114"/>
      <c r="UXR247" s="1114"/>
      <c r="UXS247" s="1114"/>
      <c r="UXT247" s="1114"/>
      <c r="UXU247" s="1114"/>
      <c r="UXV247" s="1114"/>
      <c r="UXW247" s="1114"/>
      <c r="UXX247" s="1114"/>
      <c r="UXY247" s="1114"/>
      <c r="UXZ247" s="1114"/>
      <c r="UYA247" s="1114"/>
      <c r="UYB247" s="1114"/>
      <c r="UYC247" s="1114"/>
      <c r="UYD247" s="1114"/>
      <c r="UYE247" s="1114"/>
      <c r="UYF247" s="1114"/>
      <c r="UYG247" s="1114"/>
      <c r="UYH247" s="1114"/>
      <c r="UYI247" s="1114"/>
      <c r="UYJ247" s="1114"/>
      <c r="UYK247" s="1114"/>
      <c r="UYL247" s="1114"/>
      <c r="UYM247" s="1114"/>
      <c r="UYN247" s="1114"/>
      <c r="UYO247" s="1114"/>
      <c r="UYP247" s="1114"/>
      <c r="UYQ247" s="1114"/>
      <c r="UYR247" s="1114"/>
      <c r="UYS247" s="1114"/>
      <c r="UYT247" s="1114"/>
      <c r="UYU247" s="1114"/>
      <c r="UYV247" s="1114"/>
      <c r="UYW247" s="1114"/>
      <c r="UYX247" s="1114"/>
      <c r="UYY247" s="1114"/>
      <c r="UYZ247" s="1114"/>
      <c r="UZA247" s="1114"/>
      <c r="UZB247" s="1114"/>
      <c r="UZC247" s="1114"/>
      <c r="UZD247" s="1114"/>
      <c r="UZE247" s="1114"/>
      <c r="UZF247" s="1114"/>
      <c r="UZG247" s="1114"/>
      <c r="UZH247" s="1114"/>
      <c r="UZI247" s="1114"/>
      <c r="UZJ247" s="1114"/>
      <c r="UZK247" s="1114"/>
      <c r="UZL247" s="1114"/>
      <c r="UZM247" s="1114"/>
      <c r="UZN247" s="1114"/>
      <c r="UZO247" s="1114"/>
      <c r="UZP247" s="1114"/>
      <c r="UZQ247" s="1114"/>
      <c r="UZR247" s="1114"/>
      <c r="UZS247" s="1114"/>
      <c r="UZT247" s="1114"/>
      <c r="UZU247" s="1114"/>
      <c r="UZV247" s="1114"/>
      <c r="UZW247" s="1114"/>
      <c r="UZX247" s="1114"/>
      <c r="UZY247" s="1114"/>
      <c r="UZZ247" s="1114"/>
      <c r="VAA247" s="1114"/>
      <c r="VAB247" s="1114"/>
      <c r="VAC247" s="1114"/>
      <c r="VAD247" s="1114"/>
      <c r="VAE247" s="1114"/>
      <c r="VAF247" s="1114"/>
      <c r="VAG247" s="1114"/>
      <c r="VAH247" s="1114"/>
      <c r="VAI247" s="1114"/>
      <c r="VAJ247" s="1114"/>
      <c r="VAK247" s="1114"/>
      <c r="VAL247" s="1114"/>
      <c r="VAM247" s="1114"/>
      <c r="VAN247" s="1114"/>
      <c r="VAO247" s="1114"/>
      <c r="VAP247" s="1114"/>
      <c r="VAQ247" s="1114"/>
      <c r="VAR247" s="1114"/>
      <c r="VAS247" s="1114"/>
      <c r="VAT247" s="1114"/>
      <c r="VAU247" s="1114"/>
      <c r="VAV247" s="1114"/>
      <c r="VAW247" s="1114"/>
      <c r="VAX247" s="1114"/>
      <c r="VAY247" s="1114"/>
      <c r="VAZ247" s="1114"/>
      <c r="VBA247" s="1114"/>
      <c r="VBB247" s="1114"/>
      <c r="VBC247" s="1114"/>
      <c r="VBD247" s="1114"/>
      <c r="VBE247" s="1114"/>
      <c r="VBF247" s="1114"/>
      <c r="VBG247" s="1114"/>
      <c r="VBH247" s="1114"/>
      <c r="VBI247" s="1114"/>
      <c r="VBJ247" s="1114"/>
      <c r="VBK247" s="1114"/>
      <c r="VBL247" s="1114"/>
      <c r="VBM247" s="1114"/>
      <c r="VBN247" s="1114"/>
      <c r="VBO247" s="1114"/>
      <c r="VBP247" s="1114"/>
      <c r="VBQ247" s="1114"/>
      <c r="VBR247" s="1114"/>
      <c r="VBS247" s="1114"/>
      <c r="VBT247" s="1114"/>
      <c r="VBU247" s="1114"/>
      <c r="VBV247" s="1114"/>
      <c r="VBW247" s="1114"/>
      <c r="VBX247" s="1114"/>
      <c r="VBY247" s="1114"/>
      <c r="VBZ247" s="1114"/>
      <c r="VCA247" s="1114"/>
      <c r="VCB247" s="1114"/>
      <c r="VCC247" s="1114"/>
      <c r="VCD247" s="1114"/>
      <c r="VCE247" s="1114"/>
      <c r="VCF247" s="1114"/>
      <c r="VCG247" s="1114"/>
      <c r="VCH247" s="1114"/>
      <c r="VCI247" s="1114"/>
      <c r="VCJ247" s="1114"/>
      <c r="VCK247" s="1114"/>
      <c r="VCL247" s="1114"/>
      <c r="VCM247" s="1114"/>
      <c r="VCN247" s="1114"/>
      <c r="VCO247" s="1114"/>
      <c r="VCP247" s="1114"/>
      <c r="VCQ247" s="1114"/>
      <c r="VCR247" s="1114"/>
      <c r="VCS247" s="1114"/>
      <c r="VCT247" s="1114"/>
      <c r="VCU247" s="1114"/>
      <c r="VCV247" s="1114"/>
      <c r="VCW247" s="1114"/>
      <c r="VCX247" s="1114"/>
      <c r="VCY247" s="1114"/>
      <c r="VCZ247" s="1114"/>
      <c r="VDA247" s="1114"/>
      <c r="VDB247" s="1114"/>
      <c r="VDC247" s="1114"/>
      <c r="VDD247" s="1114"/>
      <c r="VDE247" s="1114"/>
      <c r="VDF247" s="1114"/>
      <c r="VDG247" s="1114"/>
      <c r="VDH247" s="1114"/>
      <c r="VDI247" s="1114"/>
      <c r="VDJ247" s="1114"/>
      <c r="VDK247" s="1114"/>
      <c r="VDL247" s="1114"/>
      <c r="VDM247" s="1114"/>
      <c r="VDN247" s="1114"/>
      <c r="VDO247" s="1114"/>
      <c r="VDP247" s="1114"/>
      <c r="VDQ247" s="1114"/>
      <c r="VDR247" s="1114"/>
      <c r="VDS247" s="1114"/>
      <c r="VDT247" s="1114"/>
      <c r="VDU247" s="1114"/>
      <c r="VDV247" s="1114"/>
      <c r="VDW247" s="1114"/>
      <c r="VDX247" s="1114"/>
      <c r="VDY247" s="1114"/>
      <c r="VDZ247" s="1114"/>
      <c r="VEA247" s="1114"/>
      <c r="VEB247" s="1114"/>
      <c r="VEC247" s="1114"/>
      <c r="VED247" s="1114"/>
      <c r="VEE247" s="1114"/>
      <c r="VEF247" s="1114"/>
      <c r="VEG247" s="1114"/>
      <c r="VEH247" s="1114"/>
      <c r="VEI247" s="1114"/>
      <c r="VEJ247" s="1114"/>
      <c r="VEK247" s="1114"/>
      <c r="VEL247" s="1114"/>
      <c r="VEM247" s="1114"/>
      <c r="VEN247" s="1114"/>
      <c r="VEO247" s="1114"/>
      <c r="VEP247" s="1114"/>
      <c r="VEQ247" s="1114"/>
      <c r="VER247" s="1114"/>
      <c r="VES247" s="1114"/>
      <c r="VET247" s="1114"/>
      <c r="VEU247" s="1114"/>
      <c r="VEV247" s="1114"/>
      <c r="VEW247" s="1114"/>
      <c r="VEX247" s="1114"/>
      <c r="VEY247" s="1114"/>
      <c r="VEZ247" s="1114"/>
      <c r="VFA247" s="1114"/>
      <c r="VFB247" s="1114"/>
      <c r="VFC247" s="1114"/>
      <c r="VFD247" s="1114"/>
      <c r="VFE247" s="1114"/>
      <c r="VFF247" s="1114"/>
      <c r="VFG247" s="1114"/>
      <c r="VFH247" s="1114"/>
      <c r="VFI247" s="1114"/>
      <c r="VFJ247" s="1114"/>
      <c r="VFK247" s="1114"/>
      <c r="VFL247" s="1114"/>
      <c r="VFM247" s="1114"/>
      <c r="VFN247" s="1114"/>
      <c r="VFO247" s="1114"/>
      <c r="VFP247" s="1114"/>
      <c r="VFQ247" s="1114"/>
      <c r="VFR247" s="1114"/>
      <c r="VFS247" s="1114"/>
      <c r="VFT247" s="1114"/>
      <c r="VFU247" s="1114"/>
      <c r="VFV247" s="1114"/>
      <c r="VFW247" s="1114"/>
      <c r="VFX247" s="1114"/>
      <c r="VFY247" s="1114"/>
      <c r="VFZ247" s="1114"/>
      <c r="VGA247" s="1114"/>
      <c r="VGB247" s="1114"/>
      <c r="VGC247" s="1114"/>
      <c r="VGD247" s="1114"/>
      <c r="VGE247" s="1114"/>
      <c r="VGF247" s="1114"/>
      <c r="VGG247" s="1114"/>
      <c r="VGH247" s="1114"/>
      <c r="VGI247" s="1114"/>
      <c r="VGJ247" s="1114"/>
      <c r="VGK247" s="1114"/>
      <c r="VGL247" s="1114"/>
      <c r="VGM247" s="1114"/>
      <c r="VGN247" s="1114"/>
      <c r="VGO247" s="1114"/>
      <c r="VGP247" s="1114"/>
      <c r="VGQ247" s="1114"/>
      <c r="VGR247" s="1114"/>
      <c r="VGS247" s="1114"/>
      <c r="VGT247" s="1114"/>
      <c r="VGU247" s="1114"/>
      <c r="VGV247" s="1114"/>
      <c r="VGW247" s="1114"/>
      <c r="VGX247" s="1114"/>
      <c r="VGY247" s="1114"/>
      <c r="VGZ247" s="1114"/>
      <c r="VHA247" s="1114"/>
      <c r="VHB247" s="1114"/>
      <c r="VHC247" s="1114"/>
      <c r="VHD247" s="1114"/>
      <c r="VHE247" s="1114"/>
      <c r="VHF247" s="1114"/>
      <c r="VHG247" s="1114"/>
      <c r="VHH247" s="1114"/>
      <c r="VHI247" s="1114"/>
      <c r="VHJ247" s="1114"/>
      <c r="VHK247" s="1114"/>
      <c r="VHL247" s="1114"/>
      <c r="VHM247" s="1114"/>
      <c r="VHN247" s="1114"/>
      <c r="VHO247" s="1114"/>
      <c r="VHP247" s="1114"/>
      <c r="VHQ247" s="1114"/>
      <c r="VHR247" s="1114"/>
      <c r="VHS247" s="1114"/>
      <c r="VHT247" s="1114"/>
      <c r="VHU247" s="1114"/>
      <c r="VHV247" s="1114"/>
      <c r="VHW247" s="1114"/>
      <c r="VHX247" s="1114"/>
      <c r="VHY247" s="1114"/>
      <c r="VHZ247" s="1114"/>
      <c r="VIA247" s="1114"/>
      <c r="VIB247" s="1114"/>
      <c r="VIC247" s="1114"/>
      <c r="VID247" s="1114"/>
      <c r="VIE247" s="1114"/>
      <c r="VIF247" s="1114"/>
      <c r="VIG247" s="1114"/>
      <c r="VIH247" s="1114"/>
      <c r="VII247" s="1114"/>
      <c r="VIJ247" s="1114"/>
      <c r="VIK247" s="1114"/>
      <c r="VIL247" s="1114"/>
      <c r="VIM247" s="1114"/>
      <c r="VIN247" s="1114"/>
      <c r="VIO247" s="1114"/>
      <c r="VIP247" s="1114"/>
      <c r="VIQ247" s="1114"/>
      <c r="VIR247" s="1114"/>
      <c r="VIS247" s="1114"/>
      <c r="VIT247" s="1114"/>
      <c r="VIU247" s="1114"/>
      <c r="VIV247" s="1114"/>
      <c r="VIW247" s="1114"/>
      <c r="VIX247" s="1114"/>
      <c r="VIY247" s="1114"/>
      <c r="VIZ247" s="1114"/>
      <c r="VJA247" s="1114"/>
      <c r="VJB247" s="1114"/>
      <c r="VJC247" s="1114"/>
      <c r="VJD247" s="1114"/>
      <c r="VJE247" s="1114"/>
      <c r="VJF247" s="1114"/>
      <c r="VJG247" s="1114"/>
      <c r="VJH247" s="1114"/>
      <c r="VJI247" s="1114"/>
      <c r="VJJ247" s="1114"/>
      <c r="VJK247" s="1114"/>
      <c r="VJL247" s="1114"/>
      <c r="VJM247" s="1114"/>
      <c r="VJN247" s="1114"/>
      <c r="VJO247" s="1114"/>
      <c r="VJP247" s="1114"/>
      <c r="VJQ247" s="1114"/>
      <c r="VJR247" s="1114"/>
      <c r="VJS247" s="1114"/>
      <c r="VJT247" s="1114"/>
      <c r="VJU247" s="1114"/>
      <c r="VJV247" s="1114"/>
      <c r="VJW247" s="1114"/>
      <c r="VJX247" s="1114"/>
      <c r="VJY247" s="1114"/>
      <c r="VJZ247" s="1114"/>
      <c r="VKA247" s="1114"/>
      <c r="VKB247" s="1114"/>
      <c r="VKC247" s="1114"/>
      <c r="VKD247" s="1114"/>
      <c r="VKE247" s="1114"/>
      <c r="VKF247" s="1114"/>
      <c r="VKG247" s="1114"/>
      <c r="VKH247" s="1114"/>
      <c r="VKI247" s="1114"/>
      <c r="VKJ247" s="1114"/>
      <c r="VKK247" s="1114"/>
      <c r="VKL247" s="1114"/>
      <c r="VKM247" s="1114"/>
      <c r="VKN247" s="1114"/>
      <c r="VKO247" s="1114"/>
      <c r="VKP247" s="1114"/>
      <c r="VKQ247" s="1114"/>
      <c r="VKR247" s="1114"/>
      <c r="VKS247" s="1114"/>
      <c r="VKT247" s="1114"/>
      <c r="VKU247" s="1114"/>
      <c r="VKV247" s="1114"/>
      <c r="VKW247" s="1114"/>
      <c r="VKX247" s="1114"/>
      <c r="VKY247" s="1114"/>
      <c r="VKZ247" s="1114"/>
      <c r="VLA247" s="1114"/>
      <c r="VLB247" s="1114"/>
      <c r="VLC247" s="1114"/>
      <c r="VLD247" s="1114"/>
      <c r="VLE247" s="1114"/>
      <c r="VLF247" s="1114"/>
      <c r="VLG247" s="1114"/>
      <c r="VLH247" s="1114"/>
      <c r="VLI247" s="1114"/>
      <c r="VLJ247" s="1114"/>
      <c r="VLK247" s="1114"/>
      <c r="VLL247" s="1114"/>
      <c r="VLM247" s="1114"/>
      <c r="VLN247" s="1114"/>
      <c r="VLO247" s="1114"/>
      <c r="VLP247" s="1114"/>
      <c r="VLQ247" s="1114"/>
      <c r="VLR247" s="1114"/>
      <c r="VLS247" s="1114"/>
      <c r="VLT247" s="1114"/>
      <c r="VLU247" s="1114"/>
      <c r="VLV247" s="1114"/>
      <c r="VLW247" s="1114"/>
      <c r="VLX247" s="1114"/>
      <c r="VLY247" s="1114"/>
      <c r="VLZ247" s="1114"/>
      <c r="VMA247" s="1114"/>
      <c r="VMB247" s="1114"/>
      <c r="VMC247" s="1114"/>
      <c r="VMD247" s="1114"/>
      <c r="VME247" s="1114"/>
      <c r="VMF247" s="1114"/>
      <c r="VMG247" s="1114"/>
      <c r="VMH247" s="1114"/>
      <c r="VMI247" s="1114"/>
      <c r="VMJ247" s="1114"/>
      <c r="VMK247" s="1114"/>
      <c r="VML247" s="1114"/>
      <c r="VMM247" s="1114"/>
      <c r="VMN247" s="1114"/>
      <c r="VMO247" s="1114"/>
      <c r="VMP247" s="1114"/>
      <c r="VMQ247" s="1114"/>
      <c r="VMR247" s="1114"/>
      <c r="VMS247" s="1114"/>
      <c r="VMT247" s="1114"/>
      <c r="VMU247" s="1114"/>
      <c r="VMV247" s="1114"/>
      <c r="VMW247" s="1114"/>
      <c r="VMX247" s="1114"/>
      <c r="VMY247" s="1114"/>
      <c r="VMZ247" s="1114"/>
      <c r="VNA247" s="1114"/>
      <c r="VNB247" s="1114"/>
      <c r="VNC247" s="1114"/>
      <c r="VND247" s="1114"/>
      <c r="VNE247" s="1114"/>
      <c r="VNF247" s="1114"/>
      <c r="VNG247" s="1114"/>
      <c r="VNH247" s="1114"/>
      <c r="VNI247" s="1114"/>
      <c r="VNJ247" s="1114"/>
      <c r="VNK247" s="1114"/>
      <c r="VNL247" s="1114"/>
      <c r="VNM247" s="1114"/>
      <c r="VNN247" s="1114"/>
      <c r="VNO247" s="1114"/>
      <c r="VNP247" s="1114"/>
      <c r="VNQ247" s="1114"/>
      <c r="VNR247" s="1114"/>
      <c r="VNS247" s="1114"/>
      <c r="VNT247" s="1114"/>
      <c r="VNU247" s="1114"/>
      <c r="VNV247" s="1114"/>
      <c r="VNW247" s="1114"/>
      <c r="VNX247" s="1114"/>
      <c r="VNY247" s="1114"/>
      <c r="VNZ247" s="1114"/>
      <c r="VOA247" s="1114"/>
      <c r="VOB247" s="1114"/>
      <c r="VOC247" s="1114"/>
      <c r="VOD247" s="1114"/>
      <c r="VOE247" s="1114"/>
      <c r="VOF247" s="1114"/>
      <c r="VOG247" s="1114"/>
      <c r="VOH247" s="1114"/>
      <c r="VOI247" s="1114"/>
      <c r="VOJ247" s="1114"/>
      <c r="VOK247" s="1114"/>
      <c r="VOL247" s="1114"/>
      <c r="VOM247" s="1114"/>
      <c r="VON247" s="1114"/>
      <c r="VOO247" s="1114"/>
      <c r="VOP247" s="1114"/>
      <c r="VOQ247" s="1114"/>
      <c r="VOR247" s="1114"/>
      <c r="VOS247" s="1114"/>
      <c r="VOT247" s="1114"/>
      <c r="VOU247" s="1114"/>
      <c r="VOV247" s="1114"/>
      <c r="VOW247" s="1114"/>
      <c r="VOX247" s="1114"/>
      <c r="VOY247" s="1114"/>
      <c r="VOZ247" s="1114"/>
      <c r="VPA247" s="1114"/>
      <c r="VPB247" s="1114"/>
      <c r="VPC247" s="1114"/>
      <c r="VPD247" s="1114"/>
      <c r="VPE247" s="1114"/>
      <c r="VPF247" s="1114"/>
      <c r="VPG247" s="1114"/>
      <c r="VPH247" s="1114"/>
      <c r="VPI247" s="1114"/>
      <c r="VPJ247" s="1114"/>
      <c r="VPK247" s="1114"/>
      <c r="VPL247" s="1114"/>
      <c r="VPM247" s="1114"/>
      <c r="VPN247" s="1114"/>
      <c r="VPO247" s="1114"/>
      <c r="VPP247" s="1114"/>
      <c r="VPQ247" s="1114"/>
      <c r="VPR247" s="1114"/>
      <c r="VPS247" s="1114"/>
      <c r="VPT247" s="1114"/>
      <c r="VPU247" s="1114"/>
      <c r="VPV247" s="1114"/>
      <c r="VPW247" s="1114"/>
      <c r="VPX247" s="1114"/>
      <c r="VPY247" s="1114"/>
      <c r="VPZ247" s="1114"/>
      <c r="VQA247" s="1114"/>
      <c r="VQB247" s="1114"/>
      <c r="VQC247" s="1114"/>
      <c r="VQD247" s="1114"/>
      <c r="VQE247" s="1114"/>
      <c r="VQF247" s="1114"/>
      <c r="VQG247" s="1114"/>
      <c r="VQH247" s="1114"/>
      <c r="VQI247" s="1114"/>
      <c r="VQJ247" s="1114"/>
      <c r="VQK247" s="1114"/>
      <c r="VQL247" s="1114"/>
      <c r="VQM247" s="1114"/>
      <c r="VQN247" s="1114"/>
      <c r="VQO247" s="1114"/>
      <c r="VQP247" s="1114"/>
      <c r="VQQ247" s="1114"/>
      <c r="VQR247" s="1114"/>
      <c r="VQS247" s="1114"/>
      <c r="VQT247" s="1114"/>
      <c r="VQU247" s="1114"/>
      <c r="VQV247" s="1114"/>
      <c r="VQW247" s="1114"/>
      <c r="VQX247" s="1114"/>
      <c r="VQY247" s="1114"/>
      <c r="VQZ247" s="1114"/>
      <c r="VRA247" s="1114"/>
      <c r="VRB247" s="1114"/>
      <c r="VRC247" s="1114"/>
      <c r="VRD247" s="1114"/>
      <c r="VRE247" s="1114"/>
      <c r="VRF247" s="1114"/>
      <c r="VRG247" s="1114"/>
      <c r="VRH247" s="1114"/>
      <c r="VRI247" s="1114"/>
      <c r="VRJ247" s="1114"/>
      <c r="VRK247" s="1114"/>
      <c r="VRL247" s="1114"/>
      <c r="VRM247" s="1114"/>
      <c r="VRN247" s="1114"/>
      <c r="VRO247" s="1114"/>
      <c r="VRP247" s="1114"/>
      <c r="VRQ247" s="1114"/>
      <c r="VRR247" s="1114"/>
      <c r="VRS247" s="1114"/>
      <c r="VRT247" s="1114"/>
      <c r="VRU247" s="1114"/>
      <c r="VRV247" s="1114"/>
      <c r="VRW247" s="1114"/>
      <c r="VRX247" s="1114"/>
      <c r="VRY247" s="1114"/>
      <c r="VRZ247" s="1114"/>
      <c r="VSA247" s="1114"/>
      <c r="VSB247" s="1114"/>
      <c r="VSC247" s="1114"/>
      <c r="VSD247" s="1114"/>
      <c r="VSE247" s="1114"/>
      <c r="VSF247" s="1114"/>
      <c r="VSG247" s="1114"/>
      <c r="VSH247" s="1114"/>
      <c r="VSI247" s="1114"/>
      <c r="VSJ247" s="1114"/>
      <c r="VSK247" s="1114"/>
      <c r="VSL247" s="1114"/>
      <c r="VSM247" s="1114"/>
      <c r="VSN247" s="1114"/>
      <c r="VSO247" s="1114"/>
      <c r="VSP247" s="1114"/>
      <c r="VSQ247" s="1114"/>
      <c r="VSR247" s="1114"/>
      <c r="VSS247" s="1114"/>
      <c r="VST247" s="1114"/>
      <c r="VSU247" s="1114"/>
      <c r="VSV247" s="1114"/>
      <c r="VSW247" s="1114"/>
      <c r="VSX247" s="1114"/>
      <c r="VSY247" s="1114"/>
      <c r="VSZ247" s="1114"/>
      <c r="VTA247" s="1114"/>
      <c r="VTB247" s="1114"/>
      <c r="VTC247" s="1114"/>
      <c r="VTD247" s="1114"/>
      <c r="VTE247" s="1114"/>
      <c r="VTF247" s="1114"/>
      <c r="VTG247" s="1114"/>
      <c r="VTH247" s="1114"/>
      <c r="VTI247" s="1114"/>
      <c r="VTJ247" s="1114"/>
      <c r="VTK247" s="1114"/>
      <c r="VTL247" s="1114"/>
      <c r="VTM247" s="1114"/>
      <c r="VTN247" s="1114"/>
      <c r="VTO247" s="1114"/>
      <c r="VTP247" s="1114"/>
      <c r="VTQ247" s="1114"/>
      <c r="VTR247" s="1114"/>
      <c r="VTS247" s="1114"/>
      <c r="VTT247" s="1114"/>
      <c r="VTU247" s="1114"/>
      <c r="VTV247" s="1114"/>
      <c r="VTW247" s="1114"/>
      <c r="VTX247" s="1114"/>
      <c r="VTY247" s="1114"/>
      <c r="VTZ247" s="1114"/>
      <c r="VUA247" s="1114"/>
      <c r="VUB247" s="1114"/>
      <c r="VUC247" s="1114"/>
      <c r="VUD247" s="1114"/>
      <c r="VUE247" s="1114"/>
      <c r="VUF247" s="1114"/>
      <c r="VUG247" s="1114"/>
      <c r="VUH247" s="1114"/>
      <c r="VUI247" s="1114"/>
      <c r="VUJ247" s="1114"/>
      <c r="VUK247" s="1114"/>
      <c r="VUL247" s="1114"/>
      <c r="VUM247" s="1114"/>
      <c r="VUN247" s="1114"/>
      <c r="VUO247" s="1114"/>
      <c r="VUP247" s="1114"/>
      <c r="VUQ247" s="1114"/>
      <c r="VUR247" s="1114"/>
      <c r="VUS247" s="1114"/>
      <c r="VUT247" s="1114"/>
      <c r="VUU247" s="1114"/>
      <c r="VUV247" s="1114"/>
      <c r="VUW247" s="1114"/>
      <c r="VUX247" s="1114"/>
      <c r="VUY247" s="1114"/>
      <c r="VUZ247" s="1114"/>
      <c r="VVA247" s="1114"/>
      <c r="VVB247" s="1114"/>
      <c r="VVC247" s="1114"/>
      <c r="VVD247" s="1114"/>
      <c r="VVE247" s="1114"/>
      <c r="VVF247" s="1114"/>
      <c r="VVG247" s="1114"/>
      <c r="VVH247" s="1114"/>
      <c r="VVI247" s="1114"/>
      <c r="VVJ247" s="1114"/>
      <c r="VVK247" s="1114"/>
      <c r="VVL247" s="1114"/>
      <c r="VVM247" s="1114"/>
      <c r="VVN247" s="1114"/>
      <c r="VVO247" s="1114"/>
      <c r="VVP247" s="1114"/>
      <c r="VVQ247" s="1114"/>
      <c r="VVR247" s="1114"/>
      <c r="VVS247" s="1114"/>
      <c r="VVT247" s="1114"/>
      <c r="VVU247" s="1114"/>
      <c r="VVV247" s="1114"/>
      <c r="VVW247" s="1114"/>
      <c r="VVX247" s="1114"/>
      <c r="VVY247" s="1114"/>
      <c r="VVZ247" s="1114"/>
      <c r="VWA247" s="1114"/>
      <c r="VWB247" s="1114"/>
      <c r="VWC247" s="1114"/>
      <c r="VWD247" s="1114"/>
      <c r="VWE247" s="1114"/>
      <c r="VWF247" s="1114"/>
      <c r="VWG247" s="1114"/>
      <c r="VWH247" s="1114"/>
      <c r="VWI247" s="1114"/>
      <c r="VWJ247" s="1114"/>
      <c r="VWK247" s="1114"/>
      <c r="VWL247" s="1114"/>
      <c r="VWM247" s="1114"/>
      <c r="VWN247" s="1114"/>
      <c r="VWO247" s="1114"/>
      <c r="VWP247" s="1114"/>
      <c r="VWQ247" s="1114"/>
      <c r="VWR247" s="1114"/>
      <c r="VWS247" s="1114"/>
      <c r="VWT247" s="1114"/>
      <c r="VWU247" s="1114"/>
      <c r="VWV247" s="1114"/>
      <c r="VWW247" s="1114"/>
      <c r="VWX247" s="1114"/>
      <c r="VWY247" s="1114"/>
      <c r="VWZ247" s="1114"/>
      <c r="VXA247" s="1114"/>
      <c r="VXB247" s="1114"/>
      <c r="VXC247" s="1114"/>
      <c r="VXD247" s="1114"/>
      <c r="VXE247" s="1114"/>
      <c r="VXF247" s="1114"/>
      <c r="VXG247" s="1114"/>
      <c r="VXH247" s="1114"/>
      <c r="VXI247" s="1114"/>
      <c r="VXJ247" s="1114"/>
      <c r="VXK247" s="1114"/>
      <c r="VXL247" s="1114"/>
      <c r="VXM247" s="1114"/>
      <c r="VXN247" s="1114"/>
      <c r="VXO247" s="1114"/>
      <c r="VXP247" s="1114"/>
      <c r="VXQ247" s="1114"/>
      <c r="VXR247" s="1114"/>
      <c r="VXS247" s="1114"/>
      <c r="VXT247" s="1114"/>
      <c r="VXU247" s="1114"/>
      <c r="VXV247" s="1114"/>
      <c r="VXW247" s="1114"/>
      <c r="VXX247" s="1114"/>
      <c r="VXY247" s="1114"/>
      <c r="VXZ247" s="1114"/>
      <c r="VYA247" s="1114"/>
      <c r="VYB247" s="1114"/>
      <c r="VYC247" s="1114"/>
      <c r="VYD247" s="1114"/>
      <c r="VYE247" s="1114"/>
      <c r="VYF247" s="1114"/>
      <c r="VYG247" s="1114"/>
      <c r="VYH247" s="1114"/>
      <c r="VYI247" s="1114"/>
      <c r="VYJ247" s="1114"/>
      <c r="VYK247" s="1114"/>
      <c r="VYL247" s="1114"/>
      <c r="VYM247" s="1114"/>
      <c r="VYN247" s="1114"/>
      <c r="VYO247" s="1114"/>
      <c r="VYP247" s="1114"/>
      <c r="VYQ247" s="1114"/>
      <c r="VYR247" s="1114"/>
      <c r="VYS247" s="1114"/>
      <c r="VYT247" s="1114"/>
      <c r="VYU247" s="1114"/>
      <c r="VYV247" s="1114"/>
      <c r="VYW247" s="1114"/>
      <c r="VYX247" s="1114"/>
      <c r="VYY247" s="1114"/>
      <c r="VYZ247" s="1114"/>
      <c r="VZA247" s="1114"/>
      <c r="VZB247" s="1114"/>
      <c r="VZC247" s="1114"/>
      <c r="VZD247" s="1114"/>
      <c r="VZE247" s="1114"/>
      <c r="VZF247" s="1114"/>
      <c r="VZG247" s="1114"/>
      <c r="VZH247" s="1114"/>
      <c r="VZI247" s="1114"/>
      <c r="VZJ247" s="1114"/>
      <c r="VZK247" s="1114"/>
      <c r="VZL247" s="1114"/>
      <c r="VZM247" s="1114"/>
      <c r="VZN247" s="1114"/>
      <c r="VZO247" s="1114"/>
      <c r="VZP247" s="1114"/>
      <c r="VZQ247" s="1114"/>
      <c r="VZR247" s="1114"/>
      <c r="VZS247" s="1114"/>
      <c r="VZT247" s="1114"/>
      <c r="VZU247" s="1114"/>
      <c r="VZV247" s="1114"/>
      <c r="VZW247" s="1114"/>
      <c r="VZX247" s="1114"/>
      <c r="VZY247" s="1114"/>
      <c r="VZZ247" s="1114"/>
      <c r="WAA247" s="1114"/>
      <c r="WAB247" s="1114"/>
      <c r="WAC247" s="1114"/>
      <c r="WAD247" s="1114"/>
      <c r="WAE247" s="1114"/>
      <c r="WAF247" s="1114"/>
      <c r="WAG247" s="1114"/>
      <c r="WAH247" s="1114"/>
      <c r="WAI247" s="1114"/>
      <c r="WAJ247" s="1114"/>
      <c r="WAK247" s="1114"/>
      <c r="WAL247" s="1114"/>
      <c r="WAM247" s="1114"/>
      <c r="WAN247" s="1114"/>
      <c r="WAO247" s="1114"/>
      <c r="WAP247" s="1114"/>
      <c r="WAQ247" s="1114"/>
      <c r="WAR247" s="1114"/>
      <c r="WAS247" s="1114"/>
      <c r="WAT247" s="1114"/>
      <c r="WAU247" s="1114"/>
      <c r="WAV247" s="1114"/>
      <c r="WAW247" s="1114"/>
      <c r="WAX247" s="1114"/>
      <c r="WAY247" s="1114"/>
      <c r="WAZ247" s="1114"/>
      <c r="WBA247" s="1114"/>
      <c r="WBB247" s="1114"/>
      <c r="WBC247" s="1114"/>
      <c r="WBD247" s="1114"/>
      <c r="WBE247" s="1114"/>
      <c r="WBF247" s="1114"/>
      <c r="WBG247" s="1114"/>
      <c r="WBH247" s="1114"/>
      <c r="WBI247" s="1114"/>
      <c r="WBJ247" s="1114"/>
      <c r="WBK247" s="1114"/>
      <c r="WBL247" s="1114"/>
      <c r="WBM247" s="1114"/>
      <c r="WBN247" s="1114"/>
      <c r="WBO247" s="1114"/>
      <c r="WBP247" s="1114"/>
      <c r="WBQ247" s="1114"/>
      <c r="WBR247" s="1114"/>
      <c r="WBS247" s="1114"/>
      <c r="WBT247" s="1114"/>
      <c r="WBU247" s="1114"/>
      <c r="WBV247" s="1114"/>
      <c r="WBW247" s="1114"/>
      <c r="WBX247" s="1114"/>
      <c r="WBY247" s="1114"/>
      <c r="WBZ247" s="1114"/>
      <c r="WCA247" s="1114"/>
      <c r="WCB247" s="1114"/>
      <c r="WCC247" s="1114"/>
      <c r="WCD247" s="1114"/>
      <c r="WCE247" s="1114"/>
      <c r="WCF247" s="1114"/>
      <c r="WCG247" s="1114"/>
      <c r="WCH247" s="1114"/>
      <c r="WCI247" s="1114"/>
      <c r="WCJ247" s="1114"/>
      <c r="WCK247" s="1114"/>
      <c r="WCL247" s="1114"/>
      <c r="WCM247" s="1114"/>
      <c r="WCN247" s="1114"/>
      <c r="WCO247" s="1114"/>
      <c r="WCP247" s="1114"/>
      <c r="WCQ247" s="1114"/>
      <c r="WCR247" s="1114"/>
      <c r="WCS247" s="1114"/>
      <c r="WCT247" s="1114"/>
      <c r="WCU247" s="1114"/>
      <c r="WCV247" s="1114"/>
      <c r="WCW247" s="1114"/>
      <c r="WCX247" s="1114"/>
      <c r="WCY247" s="1114"/>
      <c r="WCZ247" s="1114"/>
      <c r="WDA247" s="1114"/>
      <c r="WDB247" s="1114"/>
      <c r="WDC247" s="1114"/>
      <c r="WDD247" s="1114"/>
      <c r="WDE247" s="1114"/>
      <c r="WDF247" s="1114"/>
      <c r="WDG247" s="1114"/>
      <c r="WDH247" s="1114"/>
      <c r="WDI247" s="1114"/>
      <c r="WDJ247" s="1114"/>
      <c r="WDK247" s="1114"/>
      <c r="WDL247" s="1114"/>
      <c r="WDM247" s="1114"/>
      <c r="WDN247" s="1114"/>
      <c r="WDO247" s="1114"/>
      <c r="WDP247" s="1114"/>
      <c r="WDQ247" s="1114"/>
      <c r="WDR247" s="1114"/>
      <c r="WDS247" s="1114"/>
      <c r="WDT247" s="1114"/>
      <c r="WDU247" s="1114"/>
      <c r="WDV247" s="1114"/>
      <c r="WDW247" s="1114"/>
      <c r="WDX247" s="1114"/>
      <c r="WDY247" s="1114"/>
      <c r="WDZ247" s="1114"/>
      <c r="WEA247" s="1114"/>
      <c r="WEB247" s="1114"/>
      <c r="WEC247" s="1114"/>
      <c r="WED247" s="1114"/>
      <c r="WEE247" s="1114"/>
      <c r="WEF247" s="1114"/>
      <c r="WEG247" s="1114"/>
      <c r="WEH247" s="1114"/>
      <c r="WEI247" s="1114"/>
      <c r="WEJ247" s="1114"/>
      <c r="WEK247" s="1114"/>
      <c r="WEL247" s="1114"/>
      <c r="WEM247" s="1114"/>
      <c r="WEN247" s="1114"/>
      <c r="WEO247" s="1114"/>
      <c r="WEP247" s="1114"/>
      <c r="WEQ247" s="1114"/>
      <c r="WER247" s="1114"/>
      <c r="WES247" s="1114"/>
      <c r="WET247" s="1114"/>
      <c r="WEU247" s="1114"/>
      <c r="WEV247" s="1114"/>
      <c r="WEW247" s="1114"/>
      <c r="WEX247" s="1114"/>
      <c r="WEY247" s="1114"/>
      <c r="WEZ247" s="1114"/>
      <c r="WFA247" s="1114"/>
      <c r="WFB247" s="1114"/>
      <c r="WFC247" s="1114"/>
      <c r="WFD247" s="1114"/>
      <c r="WFE247" s="1114"/>
      <c r="WFF247" s="1114"/>
      <c r="WFG247" s="1114"/>
      <c r="WFH247" s="1114"/>
      <c r="WFI247" s="1114"/>
      <c r="WFJ247" s="1114"/>
      <c r="WFK247" s="1114"/>
      <c r="WFL247" s="1114"/>
      <c r="WFM247" s="1114"/>
      <c r="WFN247" s="1114"/>
      <c r="WFO247" s="1114"/>
      <c r="WFP247" s="1114"/>
      <c r="WFQ247" s="1114"/>
      <c r="WFR247" s="1114"/>
      <c r="WFS247" s="1114"/>
      <c r="WFT247" s="1114"/>
      <c r="WFU247" s="1114"/>
      <c r="WFV247" s="1114"/>
      <c r="WFW247" s="1114"/>
      <c r="WFX247" s="1114"/>
      <c r="WFY247" s="1114"/>
      <c r="WFZ247" s="1114"/>
      <c r="WGA247" s="1114"/>
      <c r="WGB247" s="1114"/>
      <c r="WGC247" s="1114"/>
      <c r="WGD247" s="1114"/>
      <c r="WGE247" s="1114"/>
      <c r="WGF247" s="1114"/>
      <c r="WGG247" s="1114"/>
      <c r="WGH247" s="1114"/>
      <c r="WGI247" s="1114"/>
      <c r="WGJ247" s="1114"/>
      <c r="WGK247" s="1114"/>
      <c r="WGL247" s="1114"/>
      <c r="WGM247" s="1114"/>
      <c r="WGN247" s="1114"/>
      <c r="WGO247" s="1114"/>
      <c r="WGP247" s="1114"/>
      <c r="WGQ247" s="1114"/>
      <c r="WGR247" s="1114"/>
      <c r="WGS247" s="1114"/>
      <c r="WGT247" s="1114"/>
      <c r="WGU247" s="1114"/>
      <c r="WGV247" s="1114"/>
      <c r="WGW247" s="1114"/>
      <c r="WGX247" s="1114"/>
      <c r="WGY247" s="1114"/>
      <c r="WGZ247" s="1114"/>
      <c r="WHA247" s="1114"/>
      <c r="WHB247" s="1114"/>
      <c r="WHC247" s="1114"/>
      <c r="WHD247" s="1114"/>
      <c r="WHE247" s="1114"/>
      <c r="WHF247" s="1114"/>
      <c r="WHG247" s="1114"/>
      <c r="WHH247" s="1114"/>
      <c r="WHI247" s="1114"/>
      <c r="WHJ247" s="1114"/>
      <c r="WHK247" s="1114"/>
      <c r="WHL247" s="1114"/>
      <c r="WHM247" s="1114"/>
      <c r="WHN247" s="1114"/>
      <c r="WHO247" s="1114"/>
      <c r="WHP247" s="1114"/>
      <c r="WHQ247" s="1114"/>
      <c r="WHR247" s="1114"/>
      <c r="WHS247" s="1114"/>
      <c r="WHT247" s="1114"/>
      <c r="WHU247" s="1114"/>
      <c r="WHV247" s="1114"/>
      <c r="WHW247" s="1114"/>
      <c r="WHX247" s="1114"/>
      <c r="WHY247" s="1114"/>
      <c r="WHZ247" s="1114"/>
      <c r="WIA247" s="1114"/>
      <c r="WIB247" s="1114"/>
      <c r="WIC247" s="1114"/>
      <c r="WID247" s="1114"/>
      <c r="WIE247" s="1114"/>
      <c r="WIF247" s="1114"/>
      <c r="WIG247" s="1114"/>
      <c r="WIH247" s="1114"/>
      <c r="WII247" s="1114"/>
      <c r="WIJ247" s="1114"/>
      <c r="WIK247" s="1114"/>
      <c r="WIL247" s="1114"/>
      <c r="WIM247" s="1114"/>
      <c r="WIN247" s="1114"/>
      <c r="WIO247" s="1114"/>
      <c r="WIP247" s="1114"/>
      <c r="WIQ247" s="1114"/>
      <c r="WIR247" s="1114"/>
      <c r="WIS247" s="1114"/>
      <c r="WIT247" s="1114"/>
      <c r="WIU247" s="1114"/>
      <c r="WIV247" s="1114"/>
      <c r="WIW247" s="1114"/>
      <c r="WIX247" s="1114"/>
      <c r="WIY247" s="1114"/>
      <c r="WIZ247" s="1114"/>
      <c r="WJA247" s="1114"/>
      <c r="WJB247" s="1114"/>
      <c r="WJC247" s="1114"/>
      <c r="WJD247" s="1114"/>
      <c r="WJE247" s="1114"/>
      <c r="WJF247" s="1114"/>
      <c r="WJG247" s="1114"/>
      <c r="WJH247" s="1114"/>
      <c r="WJI247" s="1114"/>
      <c r="WJJ247" s="1114"/>
      <c r="WJK247" s="1114"/>
      <c r="WJL247" s="1114"/>
      <c r="WJM247" s="1114"/>
      <c r="WJN247" s="1114"/>
      <c r="WJO247" s="1114"/>
      <c r="WJP247" s="1114"/>
      <c r="WJQ247" s="1114"/>
      <c r="WJR247" s="1114"/>
      <c r="WJS247" s="1114"/>
      <c r="WJT247" s="1114"/>
      <c r="WJU247" s="1114"/>
      <c r="WJV247" s="1114"/>
      <c r="WJW247" s="1114"/>
      <c r="WJX247" s="1114"/>
      <c r="WJY247" s="1114"/>
      <c r="WJZ247" s="1114"/>
      <c r="WKA247" s="1114"/>
      <c r="WKB247" s="1114"/>
      <c r="WKC247" s="1114"/>
      <c r="WKD247" s="1114"/>
      <c r="WKE247" s="1114"/>
      <c r="WKF247" s="1114"/>
      <c r="WKG247" s="1114"/>
      <c r="WKH247" s="1114"/>
      <c r="WKI247" s="1114"/>
      <c r="WKJ247" s="1114"/>
      <c r="WKK247" s="1114"/>
      <c r="WKL247" s="1114"/>
      <c r="WKM247" s="1114"/>
      <c r="WKN247" s="1114"/>
      <c r="WKO247" s="1114"/>
      <c r="WKP247" s="1114"/>
      <c r="WKQ247" s="1114"/>
      <c r="WKR247" s="1114"/>
      <c r="WKS247" s="1114"/>
      <c r="WKT247" s="1114"/>
      <c r="WKU247" s="1114"/>
      <c r="WKV247" s="1114"/>
      <c r="WKW247" s="1114"/>
      <c r="WKX247" s="1114"/>
      <c r="WKY247" s="1114"/>
      <c r="WKZ247" s="1114"/>
      <c r="WLA247" s="1114"/>
      <c r="WLB247" s="1114"/>
      <c r="WLC247" s="1114"/>
      <c r="WLD247" s="1114"/>
      <c r="WLE247" s="1114"/>
      <c r="WLF247" s="1114"/>
      <c r="WLG247" s="1114"/>
      <c r="WLH247" s="1114"/>
      <c r="WLI247" s="1114"/>
      <c r="WLJ247" s="1114"/>
      <c r="WLK247" s="1114"/>
      <c r="WLL247" s="1114"/>
      <c r="WLM247" s="1114"/>
      <c r="WLN247" s="1114"/>
      <c r="WLO247" s="1114"/>
      <c r="WLP247" s="1114"/>
      <c r="WLQ247" s="1114"/>
      <c r="WLR247" s="1114"/>
      <c r="WLS247" s="1114"/>
      <c r="WLT247" s="1114"/>
      <c r="WLU247" s="1114"/>
      <c r="WLV247" s="1114"/>
      <c r="WLW247" s="1114"/>
      <c r="WLX247" s="1114"/>
      <c r="WLY247" s="1114"/>
      <c r="WLZ247" s="1114"/>
      <c r="WMA247" s="1114"/>
      <c r="WMB247" s="1114"/>
      <c r="WMC247" s="1114"/>
      <c r="WMD247" s="1114"/>
      <c r="WME247" s="1114"/>
      <c r="WMF247" s="1114"/>
      <c r="WMG247" s="1114"/>
      <c r="WMH247" s="1114"/>
      <c r="WMI247" s="1114"/>
      <c r="WMJ247" s="1114"/>
      <c r="WMK247" s="1114"/>
      <c r="WML247" s="1114"/>
      <c r="WMM247" s="1114"/>
      <c r="WMN247" s="1114"/>
      <c r="WMO247" s="1114"/>
      <c r="WMP247" s="1114"/>
      <c r="WMQ247" s="1114"/>
      <c r="WMR247" s="1114"/>
      <c r="WMS247" s="1114"/>
      <c r="WMT247" s="1114"/>
      <c r="WMU247" s="1114"/>
      <c r="WMV247" s="1114"/>
      <c r="WMW247" s="1114"/>
      <c r="WMX247" s="1114"/>
      <c r="WMY247" s="1114"/>
      <c r="WMZ247" s="1114"/>
      <c r="WNA247" s="1114"/>
      <c r="WNB247" s="1114"/>
      <c r="WNC247" s="1114"/>
      <c r="WND247" s="1114"/>
      <c r="WNE247" s="1114"/>
      <c r="WNF247" s="1114"/>
      <c r="WNG247" s="1114"/>
      <c r="WNH247" s="1114"/>
      <c r="WNI247" s="1114"/>
      <c r="WNJ247" s="1114"/>
      <c r="WNK247" s="1114"/>
      <c r="WNL247" s="1114"/>
      <c r="WNM247" s="1114"/>
      <c r="WNN247" s="1114"/>
      <c r="WNO247" s="1114"/>
      <c r="WNP247" s="1114"/>
      <c r="WNQ247" s="1114"/>
      <c r="WNR247" s="1114"/>
      <c r="WNS247" s="1114"/>
      <c r="WNT247" s="1114"/>
      <c r="WNU247" s="1114"/>
      <c r="WNV247" s="1114"/>
      <c r="WNW247" s="1114"/>
      <c r="WNX247" s="1114"/>
      <c r="WNY247" s="1114"/>
      <c r="WNZ247" s="1114"/>
      <c r="WOA247" s="1114"/>
      <c r="WOB247" s="1114"/>
      <c r="WOC247" s="1114"/>
      <c r="WOD247" s="1114"/>
      <c r="WOE247" s="1114"/>
      <c r="WOF247" s="1114"/>
      <c r="WOG247" s="1114"/>
      <c r="WOH247" s="1114"/>
      <c r="WOI247" s="1114"/>
      <c r="WOJ247" s="1114"/>
      <c r="WOK247" s="1114"/>
      <c r="WOL247" s="1114"/>
      <c r="WOM247" s="1114"/>
      <c r="WON247" s="1114"/>
      <c r="WOO247" s="1114"/>
      <c r="WOP247" s="1114"/>
      <c r="WOQ247" s="1114"/>
      <c r="WOR247" s="1114"/>
      <c r="WOS247" s="1114"/>
      <c r="WOT247" s="1114"/>
      <c r="WOU247" s="1114"/>
      <c r="WOV247" s="1114"/>
      <c r="WOW247" s="1114"/>
      <c r="WOX247" s="1114"/>
      <c r="WOY247" s="1114"/>
      <c r="WOZ247" s="1114"/>
      <c r="WPA247" s="1114"/>
      <c r="WPB247" s="1114"/>
      <c r="WPC247" s="1114"/>
      <c r="WPD247" s="1114"/>
      <c r="WPE247" s="1114"/>
      <c r="WPF247" s="1114"/>
      <c r="WPG247" s="1114"/>
      <c r="WPH247" s="1114"/>
      <c r="WPI247" s="1114"/>
      <c r="WPJ247" s="1114"/>
      <c r="WPK247" s="1114"/>
      <c r="WPL247" s="1114"/>
      <c r="WPM247" s="1114"/>
      <c r="WPN247" s="1114"/>
      <c r="WPO247" s="1114"/>
      <c r="WPP247" s="1114"/>
      <c r="WPQ247" s="1114"/>
      <c r="WPR247" s="1114"/>
      <c r="WPS247" s="1114"/>
      <c r="WPT247" s="1114"/>
      <c r="WPU247" s="1114"/>
      <c r="WPV247" s="1114"/>
      <c r="WPW247" s="1114"/>
      <c r="WPX247" s="1114"/>
      <c r="WPY247" s="1114"/>
      <c r="WPZ247" s="1114"/>
      <c r="WQA247" s="1114"/>
      <c r="WQB247" s="1114"/>
      <c r="WQC247" s="1114"/>
      <c r="WQD247" s="1114"/>
      <c r="WQE247" s="1114"/>
      <c r="WQF247" s="1114"/>
      <c r="WQG247" s="1114"/>
      <c r="WQH247" s="1114"/>
      <c r="WQI247" s="1114"/>
      <c r="WQJ247" s="1114"/>
      <c r="WQK247" s="1114"/>
      <c r="WQL247" s="1114"/>
      <c r="WQM247" s="1114"/>
      <c r="WQN247" s="1114"/>
      <c r="WQO247" s="1114"/>
      <c r="WQP247" s="1114"/>
      <c r="WQQ247" s="1114"/>
      <c r="WQR247" s="1114"/>
      <c r="WQS247" s="1114"/>
      <c r="WQT247" s="1114"/>
      <c r="WQU247" s="1114"/>
      <c r="WQV247" s="1114"/>
      <c r="WQW247" s="1114"/>
      <c r="WQX247" s="1114"/>
      <c r="WQY247" s="1114"/>
      <c r="WQZ247" s="1114"/>
      <c r="WRA247" s="1114"/>
      <c r="WRB247" s="1114"/>
      <c r="WRC247" s="1114"/>
      <c r="WRD247" s="1114"/>
      <c r="WRE247" s="1114"/>
      <c r="WRF247" s="1114"/>
      <c r="WRG247" s="1114"/>
      <c r="WRH247" s="1114"/>
      <c r="WRI247" s="1114"/>
      <c r="WRJ247" s="1114"/>
      <c r="WRK247" s="1114"/>
      <c r="WRL247" s="1114"/>
      <c r="WRM247" s="1114"/>
      <c r="WRN247" s="1114"/>
      <c r="WRO247" s="1114"/>
      <c r="WRP247" s="1114"/>
      <c r="WRQ247" s="1114"/>
      <c r="WRR247" s="1114"/>
      <c r="WRS247" s="1114"/>
      <c r="WRT247" s="1114"/>
      <c r="WRU247" s="1114"/>
      <c r="WRV247" s="1114"/>
      <c r="WRW247" s="1114"/>
      <c r="WRX247" s="1114"/>
      <c r="WRY247" s="1114"/>
      <c r="WRZ247" s="1114"/>
      <c r="WSA247" s="1114"/>
      <c r="WSB247" s="1114"/>
      <c r="WSC247" s="1114"/>
      <c r="WSD247" s="1114"/>
      <c r="WSE247" s="1114"/>
      <c r="WSF247" s="1114"/>
      <c r="WSG247" s="1114"/>
      <c r="WSH247" s="1114"/>
      <c r="WSI247" s="1114"/>
      <c r="WSJ247" s="1114"/>
      <c r="WSK247" s="1114"/>
      <c r="WSL247" s="1114"/>
      <c r="WSM247" s="1114"/>
      <c r="WSN247" s="1114"/>
      <c r="WSO247" s="1114"/>
      <c r="WSP247" s="1114"/>
      <c r="WSQ247" s="1114"/>
      <c r="WSR247" s="1114"/>
      <c r="WSS247" s="1114"/>
      <c r="WST247" s="1114"/>
      <c r="WSU247" s="1114"/>
      <c r="WSV247" s="1114"/>
      <c r="WSW247" s="1114"/>
      <c r="WSX247" s="1114"/>
      <c r="WSY247" s="1114"/>
      <c r="WSZ247" s="1114"/>
      <c r="WTA247" s="1114"/>
      <c r="WTB247" s="1114"/>
      <c r="WTC247" s="1114"/>
      <c r="WTD247" s="1114"/>
      <c r="WTE247" s="1114"/>
      <c r="WTF247" s="1114"/>
      <c r="WTG247" s="1114"/>
      <c r="WTH247" s="1114"/>
      <c r="WTI247" s="1114"/>
      <c r="WTJ247" s="1114"/>
      <c r="WTK247" s="1114"/>
      <c r="WTL247" s="1114"/>
      <c r="WTM247" s="1114"/>
      <c r="WTN247" s="1114"/>
      <c r="WTO247" s="1114"/>
      <c r="WTP247" s="1114"/>
      <c r="WTQ247" s="1114"/>
      <c r="WTR247" s="1114"/>
      <c r="WTS247" s="1114"/>
      <c r="WTT247" s="1114"/>
      <c r="WTU247" s="1114"/>
      <c r="WTV247" s="1114"/>
      <c r="WTW247" s="1114"/>
      <c r="WTX247" s="1114"/>
      <c r="WTY247" s="1114"/>
      <c r="WTZ247" s="1114"/>
      <c r="WUA247" s="1114"/>
      <c r="WUB247" s="1114"/>
      <c r="WUC247" s="1114"/>
      <c r="WUD247" s="1114"/>
      <c r="WUE247" s="1114"/>
      <c r="WUF247" s="1114"/>
      <c r="WUG247" s="1114"/>
      <c r="WUH247" s="1114"/>
      <c r="WUI247" s="1114"/>
      <c r="WUJ247" s="1114"/>
      <c r="WUK247" s="1114"/>
      <c r="WUL247" s="1114"/>
      <c r="WUM247" s="1114"/>
      <c r="WUN247" s="1114"/>
      <c r="WUO247" s="1114"/>
      <c r="WUP247" s="1114"/>
      <c r="WUQ247" s="1114"/>
      <c r="WUR247" s="1114"/>
      <c r="WUS247" s="1114"/>
      <c r="WUT247" s="1114"/>
      <c r="WUU247" s="1114"/>
      <c r="WUV247" s="1114"/>
      <c r="WUW247" s="1114"/>
      <c r="WUX247" s="1114"/>
      <c r="WUY247" s="1114"/>
      <c r="WUZ247" s="1114"/>
      <c r="WVA247" s="1114"/>
      <c r="WVB247" s="1114"/>
      <c r="WVC247" s="1114"/>
      <c r="WVD247" s="1114"/>
      <c r="WVE247" s="1114"/>
      <c r="WVF247" s="1114"/>
      <c r="WVG247" s="1114"/>
      <c r="WVH247" s="1114"/>
      <c r="WVI247" s="1114"/>
      <c r="WVJ247" s="1114"/>
      <c r="WVK247" s="1114"/>
      <c r="WVL247" s="1114"/>
      <c r="WVM247" s="1114"/>
      <c r="WVN247" s="1114"/>
      <c r="WVO247" s="1114"/>
      <c r="WVP247" s="1114"/>
      <c r="WVQ247" s="1114"/>
      <c r="WVR247" s="1114"/>
      <c r="WVS247" s="1114"/>
      <c r="WVT247" s="1114"/>
      <c r="WVU247" s="1114"/>
      <c r="WVV247" s="1114"/>
      <c r="WVW247" s="1114"/>
      <c r="WVX247" s="1114"/>
      <c r="WVY247" s="1114"/>
      <c r="WVZ247" s="1114"/>
      <c r="WWA247" s="1114"/>
      <c r="WWB247" s="1114"/>
      <c r="WWC247" s="1114"/>
      <c r="WWD247" s="1114"/>
      <c r="WWE247" s="1114"/>
      <c r="WWF247" s="1114"/>
      <c r="WWG247" s="1114"/>
      <c r="WWH247" s="1114"/>
      <c r="WWI247" s="1114"/>
      <c r="WWJ247" s="1114"/>
      <c r="WWK247" s="1114"/>
      <c r="WWL247" s="1114"/>
      <c r="WWM247" s="1114"/>
      <c r="WWN247" s="1114"/>
      <c r="WWO247" s="1114"/>
      <c r="WWP247" s="1114"/>
      <c r="WWQ247" s="1114"/>
      <c r="WWR247" s="1114"/>
      <c r="WWS247" s="1114"/>
      <c r="WWT247" s="1114"/>
      <c r="WWU247" s="1114"/>
      <c r="WWV247" s="1114"/>
      <c r="WWW247" s="1114"/>
      <c r="WWX247" s="1114"/>
      <c r="WWY247" s="1114"/>
      <c r="WWZ247" s="1114"/>
      <c r="WXA247" s="1114"/>
      <c r="WXB247" s="1114"/>
      <c r="WXC247" s="1114"/>
      <c r="WXD247" s="1114"/>
      <c r="WXE247" s="1114"/>
      <c r="WXF247" s="1114"/>
      <c r="WXG247" s="1114"/>
      <c r="WXH247" s="1114"/>
      <c r="WXI247" s="1114"/>
      <c r="WXJ247" s="1114"/>
      <c r="WXK247" s="1114"/>
      <c r="WXL247" s="1114"/>
      <c r="WXM247" s="1114"/>
      <c r="WXN247" s="1114"/>
      <c r="WXO247" s="1114"/>
      <c r="WXP247" s="1114"/>
      <c r="WXQ247" s="1114"/>
      <c r="WXR247" s="1114"/>
      <c r="WXS247" s="1114"/>
      <c r="WXT247" s="1114"/>
      <c r="WXU247" s="1114"/>
      <c r="WXV247" s="1114"/>
      <c r="WXW247" s="1114"/>
      <c r="WXX247" s="1114"/>
      <c r="WXY247" s="1114"/>
      <c r="WXZ247" s="1114"/>
      <c r="WYA247" s="1114"/>
      <c r="WYB247" s="1114"/>
      <c r="WYC247" s="1114"/>
      <c r="WYD247" s="1114"/>
      <c r="WYE247" s="1114"/>
      <c r="WYF247" s="1114"/>
      <c r="WYG247" s="1114"/>
      <c r="WYH247" s="1114"/>
      <c r="WYI247" s="1114"/>
      <c r="WYJ247" s="1114"/>
      <c r="WYK247" s="1114"/>
      <c r="WYL247" s="1114"/>
      <c r="WYM247" s="1114"/>
      <c r="WYN247" s="1114"/>
      <c r="WYO247" s="1114"/>
      <c r="WYP247" s="1114"/>
      <c r="WYQ247" s="1114"/>
      <c r="WYR247" s="1114"/>
      <c r="WYS247" s="1114"/>
      <c r="WYT247" s="1114"/>
      <c r="WYU247" s="1114"/>
      <c r="WYV247" s="1114"/>
      <c r="WYW247" s="1114"/>
      <c r="WYX247" s="1114"/>
      <c r="WYY247" s="1114"/>
      <c r="WYZ247" s="1114"/>
      <c r="WZA247" s="1114"/>
      <c r="WZB247" s="1114"/>
      <c r="WZC247" s="1114"/>
      <c r="WZD247" s="1114"/>
      <c r="WZE247" s="1114"/>
      <c r="WZF247" s="1114"/>
      <c r="WZG247" s="1114"/>
      <c r="WZH247" s="1114"/>
      <c r="WZI247" s="1114"/>
      <c r="WZJ247" s="1114"/>
      <c r="WZK247" s="1114"/>
      <c r="WZL247" s="1114"/>
      <c r="WZM247" s="1114"/>
      <c r="WZN247" s="1114"/>
      <c r="WZO247" s="1114"/>
      <c r="WZP247" s="1114"/>
      <c r="WZQ247" s="1114"/>
      <c r="WZR247" s="1114"/>
      <c r="WZS247" s="1114"/>
      <c r="WZT247" s="1114"/>
      <c r="WZU247" s="1114"/>
      <c r="WZV247" s="1114"/>
      <c r="WZW247" s="1114"/>
      <c r="WZX247" s="1114"/>
      <c r="WZY247" s="1114"/>
      <c r="WZZ247" s="1114"/>
      <c r="XAA247" s="1114"/>
      <c r="XAB247" s="1114"/>
      <c r="XAC247" s="1114"/>
      <c r="XAD247" s="1114"/>
      <c r="XAE247" s="1114"/>
      <c r="XAF247" s="1114"/>
      <c r="XAG247" s="1114"/>
      <c r="XAH247" s="1114"/>
      <c r="XAI247" s="1114"/>
      <c r="XAJ247" s="1114"/>
      <c r="XAK247" s="1114"/>
      <c r="XAL247" s="1114"/>
      <c r="XAM247" s="1114"/>
      <c r="XAN247" s="1114"/>
      <c r="XAO247" s="1114"/>
      <c r="XAP247" s="1114"/>
      <c r="XAQ247" s="1114"/>
      <c r="XAR247" s="1114"/>
      <c r="XAS247" s="1114"/>
      <c r="XAT247" s="1114"/>
      <c r="XAU247" s="1114"/>
      <c r="XAV247" s="1114"/>
      <c r="XAW247" s="1114"/>
      <c r="XAX247" s="1114"/>
      <c r="XAY247" s="1114"/>
      <c r="XAZ247" s="1114"/>
      <c r="XBA247" s="1114"/>
      <c r="XBB247" s="1114"/>
      <c r="XBC247" s="1114"/>
      <c r="XBD247" s="1114"/>
      <c r="XBE247" s="1114"/>
      <c r="XBF247" s="1114"/>
      <c r="XBG247" s="1114"/>
      <c r="XBH247" s="1114"/>
      <c r="XBI247" s="1114"/>
      <c r="XBJ247" s="1114"/>
      <c r="XBK247" s="1114"/>
      <c r="XBL247" s="1114"/>
      <c r="XBM247" s="1114"/>
      <c r="XBN247" s="1114"/>
      <c r="XBO247" s="1114"/>
      <c r="XBP247" s="1114"/>
      <c r="XBQ247" s="1114"/>
      <c r="XBR247" s="1114"/>
      <c r="XBS247" s="1114"/>
      <c r="XBT247" s="1114"/>
      <c r="XBU247" s="1114"/>
      <c r="XBV247" s="1114"/>
      <c r="XBW247" s="1114"/>
      <c r="XBX247" s="1114"/>
      <c r="XBY247" s="1114"/>
      <c r="XBZ247" s="1114"/>
      <c r="XCA247" s="1114"/>
      <c r="XCB247" s="1114"/>
      <c r="XCC247" s="1114"/>
      <c r="XCD247" s="1114"/>
      <c r="XCE247" s="1114"/>
      <c r="XCF247" s="1114"/>
      <c r="XCG247" s="1114"/>
      <c r="XCH247" s="1114"/>
      <c r="XCI247" s="1114"/>
      <c r="XCJ247" s="1114"/>
      <c r="XCK247" s="1114"/>
      <c r="XCL247" s="1114"/>
      <c r="XCM247" s="1114"/>
      <c r="XCN247" s="1114"/>
      <c r="XCO247" s="1114"/>
      <c r="XCP247" s="1114"/>
      <c r="XCQ247" s="1114"/>
      <c r="XCR247" s="1114"/>
      <c r="XCS247" s="1114"/>
      <c r="XCT247" s="1114"/>
      <c r="XCU247" s="1114"/>
      <c r="XCV247" s="1114"/>
      <c r="XCW247" s="1114"/>
      <c r="XCX247" s="1114"/>
      <c r="XCY247" s="1114"/>
      <c r="XCZ247" s="1114"/>
      <c r="XDA247" s="1114"/>
      <c r="XDB247" s="1114"/>
      <c r="XDC247" s="1114"/>
      <c r="XDD247" s="1114"/>
      <c r="XDE247" s="1114"/>
      <c r="XDF247" s="1114"/>
      <c r="XDG247" s="1114"/>
      <c r="XDH247" s="1114"/>
      <c r="XDI247" s="1114"/>
      <c r="XDJ247" s="1114"/>
      <c r="XDK247" s="1114"/>
      <c r="XDL247" s="1114"/>
      <c r="XDM247" s="1114"/>
      <c r="XDN247" s="1114"/>
      <c r="XDO247" s="1114"/>
      <c r="XDP247" s="1114"/>
      <c r="XDQ247" s="1114"/>
      <c r="XDR247" s="1114"/>
      <c r="XDS247" s="1114"/>
      <c r="XDT247" s="1114"/>
      <c r="XDU247" s="1114"/>
      <c r="XDV247" s="1114"/>
      <c r="XDW247" s="1114"/>
      <c r="XDX247" s="1114"/>
      <c r="XDY247" s="1114"/>
      <c r="XDZ247" s="1114"/>
      <c r="XEA247" s="1114"/>
      <c r="XEB247" s="1114"/>
      <c r="XEC247" s="1114"/>
      <c r="XED247" s="1114"/>
      <c r="XEE247" s="1114"/>
      <c r="XEF247" s="1114"/>
      <c r="XEG247" s="1114"/>
      <c r="XEH247" s="1114"/>
      <c r="XEI247" s="1114"/>
      <c r="XEJ247" s="1114"/>
      <c r="XEK247" s="1114"/>
      <c r="XEL247" s="1114"/>
      <c r="XEM247" s="1114"/>
      <c r="XEN247" s="1114"/>
      <c r="XEO247" s="1114"/>
      <c r="XEP247" s="1114"/>
      <c r="XEQ247" s="1114"/>
      <c r="XER247" s="1114"/>
      <c r="XES247" s="1114"/>
      <c r="XET247" s="1114"/>
      <c r="XEU247" s="1114"/>
      <c r="XEV247" s="1114"/>
      <c r="XEW247" s="1114"/>
      <c r="XEX247" s="1114"/>
      <c r="XEY247" s="1114"/>
      <c r="XEZ247" s="1114"/>
      <c r="XFA247" s="1114"/>
      <c r="XFB247" s="1114"/>
      <c r="XFC247" s="1114"/>
    </row>
    <row r="248" spans="35:16383">
      <c r="AI248" s="1649"/>
      <c r="AJ248" s="345"/>
      <c r="AK248" s="1651">
        <f>'Unit Mix Generator'!C113</f>
        <v>3.5</v>
      </c>
      <c r="AL248" s="1651">
        <f>'Unit Mix Generator'!D113</f>
        <v>5</v>
      </c>
      <c r="AM248" s="1064">
        <f>'Unit Mix Generator'!H113</f>
        <v>0</v>
      </c>
      <c r="AN248" s="1652">
        <f ca="1">'Unit Mix Generator'!G113</f>
        <v>0</v>
      </c>
      <c r="AO248" s="1652">
        <v>0</v>
      </c>
      <c r="AP248" s="1652">
        <v>0</v>
      </c>
      <c r="AQ248" s="1653">
        <f t="shared" si="82"/>
        <v>0</v>
      </c>
      <c r="AR248" s="1654">
        <f t="shared" si="83"/>
        <v>0</v>
      </c>
      <c r="AS248" s="1655">
        <f t="shared" ca="1" si="84"/>
        <v>0</v>
      </c>
      <c r="AT248" s="1656" t="str">
        <f t="shared" si="85"/>
        <v>3.5x5</v>
      </c>
      <c r="AU248" s="1657">
        <f t="shared" si="86"/>
        <v>17.5</v>
      </c>
      <c r="AV248" s="1658">
        <f t="shared" ca="1" si="87"/>
        <v>0</v>
      </c>
      <c r="AW248" s="67">
        <f t="shared" ca="1" si="88"/>
        <v>0</v>
      </c>
      <c r="AX248" s="878">
        <f ca="1">IFERROR(AW248/$AW$376,0)</f>
        <v>0</v>
      </c>
      <c r="AY248" s="878">
        <f t="shared" ca="1" si="89"/>
        <v>0</v>
      </c>
      <c r="AZ248" s="1659">
        <f t="shared" si="90"/>
        <v>0</v>
      </c>
      <c r="BA248" s="1660" t="s">
        <v>1119</v>
      </c>
      <c r="BB248" s="1661" t="s">
        <v>1119</v>
      </c>
      <c r="BC248" s="1662">
        <v>0</v>
      </c>
      <c r="BD248" s="1649">
        <f t="shared" ca="1" si="91"/>
        <v>0</v>
      </c>
      <c r="BE248" s="1663">
        <f t="shared" si="81"/>
        <v>0</v>
      </c>
      <c r="BF248" s="1649">
        <f t="shared" si="70"/>
        <v>0</v>
      </c>
      <c r="BG248" s="1664">
        <v>0</v>
      </c>
      <c r="BH248" s="1649">
        <f t="shared" si="71"/>
        <v>0</v>
      </c>
      <c r="BI248" s="1665">
        <f t="shared" si="72"/>
        <v>0</v>
      </c>
      <c r="BJ248" s="1649">
        <f t="shared" ca="1" si="73"/>
        <v>0</v>
      </c>
      <c r="BK248" s="1663">
        <f t="shared" si="74"/>
        <v>0</v>
      </c>
      <c r="BL248" s="1665">
        <f t="shared" si="75"/>
        <v>0</v>
      </c>
      <c r="BM248" s="2190">
        <f t="shared" ca="1" si="76"/>
        <v>0</v>
      </c>
      <c r="BN248" s="1663">
        <f t="shared" si="77"/>
        <v>0</v>
      </c>
      <c r="BO248" s="1668" t="e">
        <f t="shared" si="78"/>
        <v>#DIV/0!</v>
      </c>
      <c r="BP248" s="1649" t="e">
        <f t="shared" ca="1" si="46"/>
        <v>#DIV/0!</v>
      </c>
      <c r="BQ248" s="1672" t="e">
        <f t="shared" si="79"/>
        <v>#DIV/0!</v>
      </c>
      <c r="BR248" s="1668">
        <f t="shared" si="48"/>
        <v>0</v>
      </c>
      <c r="BS248" s="1649">
        <f t="shared" ca="1" si="49"/>
        <v>0</v>
      </c>
      <c r="BT248" s="1673">
        <f t="shared" si="80"/>
        <v>0</v>
      </c>
      <c r="BU248" s="66"/>
      <c r="BV248" s="1677"/>
      <c r="BW248" s="1677"/>
      <c r="BX248" s="1671"/>
      <c r="BY248" s="1076"/>
      <c r="BZ248" s="1084"/>
      <c r="CB248" s="1076"/>
      <c r="CC248" s="1084"/>
      <c r="CE248" s="1076"/>
      <c r="CF248" s="1084"/>
    </row>
    <row r="249" spans="35:16383">
      <c r="AI249" s="1649"/>
      <c r="AJ249" s="345"/>
      <c r="AK249" s="1651">
        <f>'Unit Mix Generator'!C114</f>
        <v>6</v>
      </c>
      <c r="AL249" s="1651">
        <f>'Unit Mix Generator'!D114</f>
        <v>3</v>
      </c>
      <c r="AM249" s="1064">
        <f>'Unit Mix Generator'!H114</f>
        <v>0</v>
      </c>
      <c r="AN249" s="1652">
        <f ca="1">'Unit Mix Generator'!G114</f>
        <v>0</v>
      </c>
      <c r="AO249" s="1652">
        <v>0</v>
      </c>
      <c r="AP249" s="1652">
        <v>0</v>
      </c>
      <c r="AQ249" s="1653">
        <f t="shared" si="82"/>
        <v>0</v>
      </c>
      <c r="AR249" s="1654">
        <f t="shared" si="83"/>
        <v>0</v>
      </c>
      <c r="AS249" s="1655">
        <f t="shared" ca="1" si="84"/>
        <v>0</v>
      </c>
      <c r="AT249" s="1656" t="str">
        <f t="shared" si="85"/>
        <v>6x3</v>
      </c>
      <c r="AU249" s="1657">
        <f t="shared" si="86"/>
        <v>18</v>
      </c>
      <c r="AV249" s="1658">
        <f t="shared" ca="1" si="87"/>
        <v>0</v>
      </c>
      <c r="AW249" s="67">
        <f t="shared" ca="1" si="88"/>
        <v>0</v>
      </c>
      <c r="AX249" s="878">
        <f ca="1">IFERROR(AW249/$AW$376,0)</f>
        <v>0</v>
      </c>
      <c r="AY249" s="878">
        <f t="shared" ca="1" si="89"/>
        <v>0</v>
      </c>
      <c r="AZ249" s="1659">
        <f t="shared" si="90"/>
        <v>0</v>
      </c>
      <c r="BA249" s="1660" t="s">
        <v>1119</v>
      </c>
      <c r="BB249" s="1661" t="s">
        <v>1119</v>
      </c>
      <c r="BC249" s="1662">
        <v>0</v>
      </c>
      <c r="BD249" s="1649">
        <f t="shared" ca="1" si="91"/>
        <v>0</v>
      </c>
      <c r="BE249" s="1663">
        <f t="shared" si="81"/>
        <v>0</v>
      </c>
      <c r="BF249" s="1649">
        <f t="shared" si="70"/>
        <v>0</v>
      </c>
      <c r="BG249" s="1664">
        <v>0</v>
      </c>
      <c r="BH249" s="1649">
        <f t="shared" si="71"/>
        <v>0</v>
      </c>
      <c r="BI249" s="1665">
        <f t="shared" si="72"/>
        <v>0</v>
      </c>
      <c r="BJ249" s="1649">
        <f t="shared" ca="1" si="73"/>
        <v>0</v>
      </c>
      <c r="BK249" s="1663">
        <f t="shared" si="74"/>
        <v>0</v>
      </c>
      <c r="BL249" s="1665">
        <f t="shared" si="75"/>
        <v>0</v>
      </c>
      <c r="BM249" s="2190">
        <f t="shared" ca="1" si="76"/>
        <v>0</v>
      </c>
      <c r="BN249" s="1663">
        <f t="shared" si="77"/>
        <v>0</v>
      </c>
      <c r="BO249" s="1668" t="e">
        <f t="shared" si="78"/>
        <v>#DIV/0!</v>
      </c>
      <c r="BP249" s="1649" t="e">
        <f t="shared" ca="1" si="46"/>
        <v>#DIV/0!</v>
      </c>
      <c r="BQ249" s="1672" t="e">
        <f t="shared" si="79"/>
        <v>#DIV/0!</v>
      </c>
      <c r="BR249" s="1668">
        <f t="shared" si="48"/>
        <v>0</v>
      </c>
      <c r="BS249" s="1649">
        <f t="shared" ca="1" si="49"/>
        <v>0</v>
      </c>
      <c r="BT249" s="1673">
        <f t="shared" si="80"/>
        <v>0</v>
      </c>
      <c r="BU249" s="66"/>
      <c r="BV249" s="1677"/>
      <c r="BW249" s="1677"/>
      <c r="BX249" s="1671"/>
      <c r="BY249" s="1019"/>
      <c r="BZ249" s="1018"/>
      <c r="CB249" s="1019"/>
      <c r="CC249" s="1018"/>
      <c r="CE249" s="1019"/>
      <c r="CF249" s="1018"/>
    </row>
    <row r="250" spans="35:16383">
      <c r="AI250" s="1649"/>
      <c r="AJ250" s="345"/>
      <c r="AK250" s="1651">
        <f>'Unit Mix Generator'!C115</f>
        <v>2</v>
      </c>
      <c r="AL250" s="1651">
        <f>'Unit Mix Generator'!D115</f>
        <v>9.5</v>
      </c>
      <c r="AM250" s="1064">
        <f>'Unit Mix Generator'!H115</f>
        <v>0</v>
      </c>
      <c r="AN250" s="1652">
        <f ca="1">'Unit Mix Generator'!G115</f>
        <v>0</v>
      </c>
      <c r="AO250" s="1652">
        <v>0</v>
      </c>
      <c r="AP250" s="1652">
        <v>0</v>
      </c>
      <c r="AQ250" s="1653">
        <f t="shared" si="82"/>
        <v>0</v>
      </c>
      <c r="AR250" s="1654">
        <f t="shared" si="83"/>
        <v>0</v>
      </c>
      <c r="AS250" s="1655">
        <f t="shared" ca="1" si="84"/>
        <v>0</v>
      </c>
      <c r="AT250" s="1656" t="str">
        <f t="shared" si="85"/>
        <v>2x9.5</v>
      </c>
      <c r="AU250" s="1657">
        <f t="shared" si="86"/>
        <v>19</v>
      </c>
      <c r="AV250" s="1658">
        <f t="shared" ca="1" si="87"/>
        <v>0</v>
      </c>
      <c r="AW250" s="67">
        <f t="shared" ca="1" si="88"/>
        <v>0</v>
      </c>
      <c r="AX250" s="878">
        <f ca="1">IFERROR(AW250/$AW$376,0)</f>
        <v>0</v>
      </c>
      <c r="AY250" s="878">
        <f t="shared" ca="1" si="89"/>
        <v>0</v>
      </c>
      <c r="AZ250" s="1659">
        <f t="shared" si="90"/>
        <v>0</v>
      </c>
      <c r="BA250" s="1660" t="s">
        <v>1119</v>
      </c>
      <c r="BB250" s="1661" t="s">
        <v>1119</v>
      </c>
      <c r="BC250" s="1662">
        <v>0</v>
      </c>
      <c r="BD250" s="1649">
        <f t="shared" ca="1" si="91"/>
        <v>0</v>
      </c>
      <c r="BE250" s="1663">
        <f t="shared" si="81"/>
        <v>0</v>
      </c>
      <c r="BF250" s="1649">
        <f t="shared" si="70"/>
        <v>0</v>
      </c>
      <c r="BG250" s="1664">
        <v>0</v>
      </c>
      <c r="BH250" s="1649">
        <f t="shared" si="71"/>
        <v>0</v>
      </c>
      <c r="BI250" s="1665">
        <f t="shared" si="72"/>
        <v>0</v>
      </c>
      <c r="BJ250" s="1649">
        <f t="shared" ca="1" si="73"/>
        <v>0</v>
      </c>
      <c r="BK250" s="1663">
        <f t="shared" si="74"/>
        <v>0</v>
      </c>
      <c r="BL250" s="1665">
        <f t="shared" si="75"/>
        <v>0</v>
      </c>
      <c r="BM250" s="2190">
        <f t="shared" ca="1" si="76"/>
        <v>0</v>
      </c>
      <c r="BN250" s="1663">
        <f t="shared" si="77"/>
        <v>0</v>
      </c>
      <c r="BO250" s="1668" t="e">
        <f t="shared" si="78"/>
        <v>#DIV/0!</v>
      </c>
      <c r="BP250" s="1649" t="e">
        <f t="shared" ca="1" si="46"/>
        <v>#DIV/0!</v>
      </c>
      <c r="BQ250" s="1672" t="e">
        <f t="shared" si="79"/>
        <v>#DIV/0!</v>
      </c>
      <c r="BR250" s="1668">
        <f t="shared" si="48"/>
        <v>0</v>
      </c>
      <c r="BS250" s="1649">
        <f t="shared" ca="1" si="49"/>
        <v>0</v>
      </c>
      <c r="BT250" s="1673">
        <f t="shared" si="80"/>
        <v>0</v>
      </c>
      <c r="BU250" s="66"/>
      <c r="BV250" s="1677"/>
      <c r="BW250" s="1677"/>
      <c r="BX250" s="1671"/>
    </row>
    <row r="251" spans="35:16383">
      <c r="AI251" s="1649"/>
      <c r="AJ251" s="345"/>
      <c r="AK251" s="1651">
        <f>'Unit Mix Generator'!C116</f>
        <v>3.5</v>
      </c>
      <c r="AL251" s="1651">
        <f>'Unit Mix Generator'!D116</f>
        <v>5.5</v>
      </c>
      <c r="AM251" s="1064">
        <f>'Unit Mix Generator'!H116</f>
        <v>0</v>
      </c>
      <c r="AN251" s="1652">
        <f ca="1">'Unit Mix Generator'!G116</f>
        <v>0</v>
      </c>
      <c r="AO251" s="1652">
        <v>0</v>
      </c>
      <c r="AP251" s="1652">
        <v>0</v>
      </c>
      <c r="AQ251" s="1653">
        <f t="shared" si="82"/>
        <v>0</v>
      </c>
      <c r="AR251" s="1654">
        <f t="shared" si="83"/>
        <v>0</v>
      </c>
      <c r="AS251" s="1655">
        <f t="shared" ca="1" si="84"/>
        <v>0</v>
      </c>
      <c r="AT251" s="1656" t="str">
        <f t="shared" si="85"/>
        <v>3.5x5.5</v>
      </c>
      <c r="AU251" s="1657">
        <f t="shared" si="86"/>
        <v>19.25</v>
      </c>
      <c r="AV251" s="1658">
        <f t="shared" ca="1" si="87"/>
        <v>0</v>
      </c>
      <c r="AW251" s="67">
        <f t="shared" ca="1" si="88"/>
        <v>0</v>
      </c>
      <c r="AX251" s="878">
        <f ca="1">IFERROR(AW251/$AW$376,0)</f>
        <v>0</v>
      </c>
      <c r="AY251" s="878">
        <f t="shared" ca="1" si="89"/>
        <v>0</v>
      </c>
      <c r="AZ251" s="1659">
        <f t="shared" si="90"/>
        <v>0</v>
      </c>
      <c r="BA251" s="1660" t="s">
        <v>1119</v>
      </c>
      <c r="BB251" s="1661" t="s">
        <v>1119</v>
      </c>
      <c r="BC251" s="1662">
        <v>0</v>
      </c>
      <c r="BD251" s="1649">
        <f t="shared" ca="1" si="91"/>
        <v>0</v>
      </c>
      <c r="BE251" s="1663">
        <f t="shared" si="81"/>
        <v>0</v>
      </c>
      <c r="BF251" s="1649">
        <f t="shared" si="70"/>
        <v>0</v>
      </c>
      <c r="BG251" s="1664">
        <v>0</v>
      </c>
      <c r="BH251" s="1649">
        <f t="shared" si="71"/>
        <v>0</v>
      </c>
      <c r="BI251" s="1665">
        <f t="shared" si="72"/>
        <v>0</v>
      </c>
      <c r="BJ251" s="1649">
        <f t="shared" ca="1" si="73"/>
        <v>0</v>
      </c>
      <c r="BK251" s="1663">
        <f t="shared" si="74"/>
        <v>0</v>
      </c>
      <c r="BL251" s="1665">
        <f t="shared" si="75"/>
        <v>0</v>
      </c>
      <c r="BM251" s="2190">
        <f t="shared" ca="1" si="76"/>
        <v>0</v>
      </c>
      <c r="BN251" s="1663">
        <f t="shared" si="77"/>
        <v>0</v>
      </c>
      <c r="BO251" s="1668" t="e">
        <f t="shared" si="78"/>
        <v>#DIV/0!</v>
      </c>
      <c r="BP251" s="1649" t="e">
        <f t="shared" ca="1" si="46"/>
        <v>#DIV/0!</v>
      </c>
      <c r="BQ251" s="1672" t="e">
        <f t="shared" si="79"/>
        <v>#DIV/0!</v>
      </c>
      <c r="BR251" s="1668">
        <f t="shared" si="48"/>
        <v>0</v>
      </c>
      <c r="BS251" s="1649">
        <f t="shared" ca="1" si="49"/>
        <v>0</v>
      </c>
      <c r="BT251" s="1673">
        <f t="shared" si="80"/>
        <v>0</v>
      </c>
      <c r="BU251" s="66"/>
      <c r="BV251" s="1677"/>
      <c r="BW251" s="1677"/>
      <c r="BX251" s="1671"/>
    </row>
    <row r="252" spans="35:16383">
      <c r="AI252" s="1649"/>
      <c r="AJ252" s="345"/>
      <c r="AK252" s="1651">
        <f>'Unit Mix Generator'!C117</f>
        <v>4</v>
      </c>
      <c r="AL252" s="1651">
        <f>'Unit Mix Generator'!D117</f>
        <v>5</v>
      </c>
      <c r="AM252" s="1064">
        <f>'Unit Mix Generator'!H117</f>
        <v>0</v>
      </c>
      <c r="AN252" s="1652">
        <f ca="1">'Unit Mix Generator'!G117</f>
        <v>0</v>
      </c>
      <c r="AO252" s="1652">
        <v>0</v>
      </c>
      <c r="AP252" s="1652">
        <v>0</v>
      </c>
      <c r="AQ252" s="1653">
        <f t="shared" si="82"/>
        <v>0</v>
      </c>
      <c r="AR252" s="1654">
        <f t="shared" si="83"/>
        <v>0</v>
      </c>
      <c r="AS252" s="1655">
        <f t="shared" ca="1" si="84"/>
        <v>0</v>
      </c>
      <c r="AT252" s="1656" t="str">
        <f t="shared" si="85"/>
        <v>4x5</v>
      </c>
      <c r="AU252" s="1657">
        <f t="shared" si="86"/>
        <v>20</v>
      </c>
      <c r="AV252" s="1658">
        <f t="shared" ca="1" si="87"/>
        <v>0</v>
      </c>
      <c r="AW252" s="67">
        <f t="shared" ca="1" si="88"/>
        <v>0</v>
      </c>
      <c r="AX252" s="878">
        <f ca="1">IFERROR(AW252/$AW$376,0)</f>
        <v>0</v>
      </c>
      <c r="AY252" s="878">
        <f t="shared" ca="1" si="89"/>
        <v>0</v>
      </c>
      <c r="AZ252" s="1659">
        <f t="shared" si="90"/>
        <v>0</v>
      </c>
      <c r="BA252" s="1660" t="s">
        <v>1119</v>
      </c>
      <c r="BB252" s="1661" t="s">
        <v>1119</v>
      </c>
      <c r="BC252" s="1662">
        <v>0</v>
      </c>
      <c r="BD252" s="1649">
        <f t="shared" ca="1" si="91"/>
        <v>0</v>
      </c>
      <c r="BE252" s="1663">
        <f t="shared" si="81"/>
        <v>0</v>
      </c>
      <c r="BF252" s="1649">
        <f t="shared" si="70"/>
        <v>0</v>
      </c>
      <c r="BG252" s="1664">
        <v>0</v>
      </c>
      <c r="BH252" s="1649">
        <f t="shared" si="71"/>
        <v>0</v>
      </c>
      <c r="BI252" s="1665">
        <f t="shared" si="72"/>
        <v>0</v>
      </c>
      <c r="BJ252" s="1649">
        <f t="shared" ca="1" si="73"/>
        <v>0</v>
      </c>
      <c r="BK252" s="1663">
        <f t="shared" si="74"/>
        <v>0</v>
      </c>
      <c r="BL252" s="1665">
        <f t="shared" si="75"/>
        <v>0</v>
      </c>
      <c r="BM252" s="2190">
        <f t="shared" ca="1" si="76"/>
        <v>0</v>
      </c>
      <c r="BN252" s="1663">
        <f t="shared" si="77"/>
        <v>0</v>
      </c>
      <c r="BO252" s="1668" t="e">
        <f t="shared" si="78"/>
        <v>#DIV/0!</v>
      </c>
      <c r="BP252" s="1649" t="e">
        <f t="shared" ca="1" si="46"/>
        <v>#DIV/0!</v>
      </c>
      <c r="BQ252" s="1672" t="e">
        <f t="shared" si="79"/>
        <v>#DIV/0!</v>
      </c>
      <c r="BR252" s="1668">
        <f t="shared" si="48"/>
        <v>0</v>
      </c>
      <c r="BS252" s="1649">
        <f t="shared" ca="1" si="49"/>
        <v>0</v>
      </c>
      <c r="BT252" s="1673">
        <f t="shared" si="80"/>
        <v>0</v>
      </c>
      <c r="BU252" s="66"/>
      <c r="BV252" s="1677"/>
      <c r="BW252" s="1677"/>
      <c r="BX252" s="1671"/>
    </row>
    <row r="253" spans="35:16383">
      <c r="AI253" s="1649"/>
      <c r="AJ253" s="345"/>
      <c r="AK253" s="1651">
        <f>'Unit Mix Generator'!C118</f>
        <v>4.0999999999999996</v>
      </c>
      <c r="AL253" s="1651">
        <f>'Unit Mix Generator'!D118</f>
        <v>5</v>
      </c>
      <c r="AM253" s="1064">
        <f>'Unit Mix Generator'!H118</f>
        <v>0</v>
      </c>
      <c r="AN253" s="1652">
        <f ca="1">'Unit Mix Generator'!G118</f>
        <v>0</v>
      </c>
      <c r="AO253" s="1652">
        <v>0</v>
      </c>
      <c r="AP253" s="1652">
        <v>0</v>
      </c>
      <c r="AQ253" s="1653">
        <f t="shared" si="82"/>
        <v>0</v>
      </c>
      <c r="AR253" s="1654">
        <f t="shared" si="83"/>
        <v>0</v>
      </c>
      <c r="AS253" s="1655">
        <f t="shared" ca="1" si="84"/>
        <v>0</v>
      </c>
      <c r="AT253" s="1656" t="str">
        <f t="shared" si="85"/>
        <v>4.1x5</v>
      </c>
      <c r="AU253" s="1657">
        <f t="shared" si="86"/>
        <v>20.5</v>
      </c>
      <c r="AV253" s="1658">
        <f t="shared" ca="1" si="87"/>
        <v>0</v>
      </c>
      <c r="AW253" s="67">
        <f t="shared" ca="1" si="88"/>
        <v>0</v>
      </c>
      <c r="AX253" s="878">
        <f ca="1">IFERROR(AW253/$AW$376,0)</f>
        <v>0</v>
      </c>
      <c r="AY253" s="878">
        <f t="shared" ca="1" si="89"/>
        <v>0</v>
      </c>
      <c r="AZ253" s="1659">
        <f t="shared" si="90"/>
        <v>0</v>
      </c>
      <c r="BA253" s="1660" t="s">
        <v>1119</v>
      </c>
      <c r="BB253" s="1661" t="s">
        <v>1119</v>
      </c>
      <c r="BC253" s="1662">
        <v>0</v>
      </c>
      <c r="BD253" s="1649">
        <f t="shared" ca="1" si="91"/>
        <v>0</v>
      </c>
      <c r="BE253" s="1663">
        <f t="shared" si="81"/>
        <v>0</v>
      </c>
      <c r="BF253" s="1649">
        <f t="shared" si="70"/>
        <v>0</v>
      </c>
      <c r="BG253" s="1664">
        <v>0</v>
      </c>
      <c r="BH253" s="1649">
        <f t="shared" si="71"/>
        <v>0</v>
      </c>
      <c r="BI253" s="1665">
        <f t="shared" si="72"/>
        <v>0</v>
      </c>
      <c r="BJ253" s="1649">
        <f t="shared" ca="1" si="73"/>
        <v>0</v>
      </c>
      <c r="BK253" s="1663">
        <f t="shared" si="74"/>
        <v>0</v>
      </c>
      <c r="BL253" s="1665">
        <f t="shared" si="75"/>
        <v>0</v>
      </c>
      <c r="BM253" s="2190">
        <f t="shared" ca="1" si="76"/>
        <v>0</v>
      </c>
      <c r="BN253" s="1663">
        <f t="shared" si="77"/>
        <v>0</v>
      </c>
      <c r="BO253" s="1668" t="e">
        <f t="shared" si="78"/>
        <v>#DIV/0!</v>
      </c>
      <c r="BP253" s="1649" t="e">
        <f t="shared" ca="1" si="46"/>
        <v>#DIV/0!</v>
      </c>
      <c r="BQ253" s="1672" t="e">
        <f t="shared" si="79"/>
        <v>#DIV/0!</v>
      </c>
      <c r="BR253" s="1668">
        <f t="shared" si="48"/>
        <v>0</v>
      </c>
      <c r="BS253" s="1649">
        <f t="shared" ca="1" si="49"/>
        <v>0</v>
      </c>
      <c r="BT253" s="1673">
        <f t="shared" si="80"/>
        <v>0</v>
      </c>
      <c r="BU253" s="66"/>
      <c r="BV253" s="1677"/>
      <c r="BW253" s="1677"/>
      <c r="BX253" s="1671"/>
    </row>
    <row r="254" spans="35:16383">
      <c r="AI254" s="1649"/>
      <c r="AJ254" s="345"/>
      <c r="AK254" s="1651">
        <f>'Unit Mix Generator'!C119</f>
        <v>7</v>
      </c>
      <c r="AL254" s="1651">
        <f>'Unit Mix Generator'!D119</f>
        <v>3</v>
      </c>
      <c r="AM254" s="1064">
        <f>'Unit Mix Generator'!H119</f>
        <v>0</v>
      </c>
      <c r="AN254" s="1652">
        <f ca="1">'Unit Mix Generator'!G119</f>
        <v>0</v>
      </c>
      <c r="AO254" s="1652">
        <v>0</v>
      </c>
      <c r="AP254" s="1652">
        <v>0</v>
      </c>
      <c r="AQ254" s="1653">
        <f t="shared" si="82"/>
        <v>0</v>
      </c>
      <c r="AR254" s="1654">
        <f t="shared" si="83"/>
        <v>0</v>
      </c>
      <c r="AS254" s="1655">
        <f t="shared" ca="1" si="84"/>
        <v>0</v>
      </c>
      <c r="AT254" s="1656" t="str">
        <f t="shared" si="85"/>
        <v>7x3</v>
      </c>
      <c r="AU254" s="1657">
        <f t="shared" si="86"/>
        <v>21</v>
      </c>
      <c r="AV254" s="1658">
        <f t="shared" ca="1" si="87"/>
        <v>0</v>
      </c>
      <c r="AW254" s="67">
        <f t="shared" ca="1" si="88"/>
        <v>0</v>
      </c>
      <c r="AX254" s="878">
        <f ca="1">IFERROR(AW254/$AW$376,0)</f>
        <v>0</v>
      </c>
      <c r="AY254" s="878">
        <f t="shared" ca="1" si="89"/>
        <v>0</v>
      </c>
      <c r="AZ254" s="1659">
        <f t="shared" si="90"/>
        <v>0</v>
      </c>
      <c r="BA254" s="1660" t="s">
        <v>1119</v>
      </c>
      <c r="BB254" s="1661" t="s">
        <v>1119</v>
      </c>
      <c r="BC254" s="1662">
        <v>0</v>
      </c>
      <c r="BD254" s="1649">
        <f t="shared" ca="1" si="91"/>
        <v>0</v>
      </c>
      <c r="BE254" s="1663">
        <f t="shared" si="81"/>
        <v>0</v>
      </c>
      <c r="BF254" s="1649">
        <f t="shared" si="70"/>
        <v>0</v>
      </c>
      <c r="BG254" s="1664">
        <v>0</v>
      </c>
      <c r="BH254" s="1649">
        <f t="shared" si="71"/>
        <v>0</v>
      </c>
      <c r="BI254" s="1665">
        <f t="shared" si="72"/>
        <v>0</v>
      </c>
      <c r="BJ254" s="1649">
        <f t="shared" ca="1" si="73"/>
        <v>0</v>
      </c>
      <c r="BK254" s="1663">
        <f t="shared" si="74"/>
        <v>0</v>
      </c>
      <c r="BL254" s="1665">
        <f t="shared" si="75"/>
        <v>0</v>
      </c>
      <c r="BM254" s="2190">
        <f t="shared" ca="1" si="76"/>
        <v>0</v>
      </c>
      <c r="BN254" s="1663">
        <f t="shared" si="77"/>
        <v>0</v>
      </c>
      <c r="BO254" s="1668" t="e">
        <f t="shared" si="78"/>
        <v>#DIV/0!</v>
      </c>
      <c r="BP254" s="1649" t="e">
        <f t="shared" ca="1" si="46"/>
        <v>#DIV/0!</v>
      </c>
      <c r="BQ254" s="1672" t="e">
        <f t="shared" si="79"/>
        <v>#DIV/0!</v>
      </c>
      <c r="BR254" s="1668">
        <f t="shared" si="48"/>
        <v>0</v>
      </c>
      <c r="BS254" s="1649">
        <f t="shared" ca="1" si="49"/>
        <v>0</v>
      </c>
      <c r="BT254" s="1673">
        <f t="shared" si="80"/>
        <v>0</v>
      </c>
      <c r="BU254" s="66"/>
      <c r="BV254" s="1677"/>
      <c r="BW254" s="1677"/>
      <c r="BX254" s="1671"/>
    </row>
    <row r="255" spans="35:16383">
      <c r="AI255" s="1649"/>
      <c r="AJ255" s="345"/>
      <c r="AK255" s="1651">
        <f>'Unit Mix Generator'!C120</f>
        <v>4.3499999999999996</v>
      </c>
      <c r="AL255" s="1651">
        <f>'Unit Mix Generator'!D120</f>
        <v>5</v>
      </c>
      <c r="AM255" s="1064">
        <f>'Unit Mix Generator'!H120</f>
        <v>0</v>
      </c>
      <c r="AN255" s="1652">
        <f ca="1">'Unit Mix Generator'!G120</f>
        <v>0</v>
      </c>
      <c r="AO255" s="1652">
        <v>0</v>
      </c>
      <c r="AP255" s="1652">
        <v>0</v>
      </c>
      <c r="AQ255" s="1653">
        <f t="shared" si="82"/>
        <v>0</v>
      </c>
      <c r="AR255" s="1654">
        <f t="shared" si="83"/>
        <v>0</v>
      </c>
      <c r="AS255" s="1655">
        <f t="shared" ca="1" si="84"/>
        <v>0</v>
      </c>
      <c r="AT255" s="1656" t="str">
        <f t="shared" si="85"/>
        <v>4.35x5</v>
      </c>
      <c r="AU255" s="1657">
        <f t="shared" si="86"/>
        <v>21.75</v>
      </c>
      <c r="AV255" s="1658">
        <f t="shared" ca="1" si="87"/>
        <v>0</v>
      </c>
      <c r="AW255" s="67">
        <f t="shared" ca="1" si="88"/>
        <v>0</v>
      </c>
      <c r="AX255" s="878">
        <f ca="1">IFERROR(AW255/$AW$376,0)</f>
        <v>0</v>
      </c>
      <c r="AY255" s="878">
        <f t="shared" ca="1" si="89"/>
        <v>0</v>
      </c>
      <c r="AZ255" s="1659">
        <f t="shared" si="90"/>
        <v>0</v>
      </c>
      <c r="BA255" s="1660" t="s">
        <v>1119</v>
      </c>
      <c r="BB255" s="1661" t="s">
        <v>1119</v>
      </c>
      <c r="BC255" s="1662">
        <v>0</v>
      </c>
      <c r="BD255" s="1649">
        <f t="shared" ca="1" si="91"/>
        <v>0</v>
      </c>
      <c r="BE255" s="1663">
        <f t="shared" si="81"/>
        <v>0</v>
      </c>
      <c r="BF255" s="1649">
        <f t="shared" si="70"/>
        <v>0</v>
      </c>
      <c r="BG255" s="1664">
        <v>0</v>
      </c>
      <c r="BH255" s="1649">
        <f t="shared" si="71"/>
        <v>0</v>
      </c>
      <c r="BI255" s="1665">
        <f t="shared" si="72"/>
        <v>0</v>
      </c>
      <c r="BJ255" s="1649">
        <f t="shared" ca="1" si="73"/>
        <v>0</v>
      </c>
      <c r="BK255" s="1663">
        <f t="shared" si="74"/>
        <v>0</v>
      </c>
      <c r="BL255" s="1665">
        <f t="shared" si="75"/>
        <v>0</v>
      </c>
      <c r="BM255" s="2190">
        <f t="shared" ca="1" si="76"/>
        <v>0</v>
      </c>
      <c r="BN255" s="1663">
        <f t="shared" si="77"/>
        <v>0</v>
      </c>
      <c r="BO255" s="1668" t="e">
        <f t="shared" si="78"/>
        <v>#DIV/0!</v>
      </c>
      <c r="BP255" s="1649" t="e">
        <f t="shared" ca="1" si="46"/>
        <v>#DIV/0!</v>
      </c>
      <c r="BQ255" s="1672" t="e">
        <f t="shared" si="79"/>
        <v>#DIV/0!</v>
      </c>
      <c r="BR255" s="1668">
        <f t="shared" si="48"/>
        <v>0</v>
      </c>
      <c r="BS255" s="1649">
        <f t="shared" ca="1" si="49"/>
        <v>0</v>
      </c>
      <c r="BT255" s="1673">
        <f t="shared" si="80"/>
        <v>0</v>
      </c>
      <c r="BU255" s="66"/>
      <c r="BV255" s="1677"/>
      <c r="BW255" s="1677"/>
      <c r="BX255" s="1671"/>
    </row>
    <row r="256" spans="35:16383">
      <c r="AI256" s="1649"/>
      <c r="AJ256" s="345"/>
      <c r="AK256" s="1651">
        <f>'Unit Mix Generator'!C121</f>
        <v>7.5</v>
      </c>
      <c r="AL256" s="1651">
        <f>'Unit Mix Generator'!D121</f>
        <v>3</v>
      </c>
      <c r="AM256" s="1064">
        <f>'Unit Mix Generator'!H121</f>
        <v>0</v>
      </c>
      <c r="AN256" s="1652">
        <f ca="1">'Unit Mix Generator'!G121</f>
        <v>0</v>
      </c>
      <c r="AO256" s="1652">
        <v>0</v>
      </c>
      <c r="AP256" s="1652">
        <v>0</v>
      </c>
      <c r="AQ256" s="1653">
        <f t="shared" si="82"/>
        <v>0</v>
      </c>
      <c r="AR256" s="1654">
        <f t="shared" si="83"/>
        <v>0</v>
      </c>
      <c r="AS256" s="1655">
        <f t="shared" ca="1" si="84"/>
        <v>0</v>
      </c>
      <c r="AT256" s="1656" t="str">
        <f t="shared" si="85"/>
        <v>7.5x3</v>
      </c>
      <c r="AU256" s="1657">
        <f t="shared" si="86"/>
        <v>22.5</v>
      </c>
      <c r="AV256" s="1658">
        <f t="shared" ca="1" si="87"/>
        <v>0</v>
      </c>
      <c r="AW256" s="67">
        <f t="shared" ca="1" si="88"/>
        <v>0</v>
      </c>
      <c r="AX256" s="878">
        <f ca="1">IFERROR(AW256/$AW$376,0)</f>
        <v>0</v>
      </c>
      <c r="AY256" s="878">
        <f t="shared" ca="1" si="89"/>
        <v>0</v>
      </c>
      <c r="AZ256" s="1659">
        <f t="shared" si="90"/>
        <v>0</v>
      </c>
      <c r="BA256" s="1660" t="s">
        <v>1119</v>
      </c>
      <c r="BB256" s="1661" t="s">
        <v>1119</v>
      </c>
      <c r="BC256" s="1662">
        <v>0</v>
      </c>
      <c r="BD256" s="1649">
        <f t="shared" ca="1" si="91"/>
        <v>0</v>
      </c>
      <c r="BE256" s="1663">
        <f t="shared" si="81"/>
        <v>0</v>
      </c>
      <c r="BF256" s="1649">
        <f t="shared" si="70"/>
        <v>0</v>
      </c>
      <c r="BG256" s="1664">
        <v>0</v>
      </c>
      <c r="BH256" s="1649">
        <f t="shared" si="71"/>
        <v>0</v>
      </c>
      <c r="BI256" s="1665">
        <f t="shared" si="72"/>
        <v>0</v>
      </c>
      <c r="BJ256" s="1649">
        <f t="shared" ca="1" si="73"/>
        <v>0</v>
      </c>
      <c r="BK256" s="1663">
        <f t="shared" si="74"/>
        <v>0</v>
      </c>
      <c r="BL256" s="1665">
        <f t="shared" si="75"/>
        <v>0</v>
      </c>
      <c r="BM256" s="2190">
        <f t="shared" ca="1" si="76"/>
        <v>0</v>
      </c>
      <c r="BN256" s="1663">
        <f t="shared" si="77"/>
        <v>0</v>
      </c>
      <c r="BO256" s="1668" t="e">
        <f t="shared" si="78"/>
        <v>#DIV/0!</v>
      </c>
      <c r="BP256" s="1649" t="e">
        <f t="shared" ca="1" si="46"/>
        <v>#DIV/0!</v>
      </c>
      <c r="BQ256" s="1672" t="e">
        <f t="shared" si="79"/>
        <v>#DIV/0!</v>
      </c>
      <c r="BR256" s="1668">
        <f t="shared" si="48"/>
        <v>0</v>
      </c>
      <c r="BS256" s="1649">
        <f t="shared" ca="1" si="49"/>
        <v>0</v>
      </c>
      <c r="BT256" s="1673">
        <f t="shared" si="80"/>
        <v>0</v>
      </c>
      <c r="BU256" s="66"/>
      <c r="BV256" s="1677"/>
      <c r="BW256" s="1677"/>
      <c r="BX256" s="1671"/>
    </row>
    <row r="257" spans="35:16383">
      <c r="AI257" s="1649"/>
      <c r="AJ257" s="345"/>
      <c r="AK257" s="1651">
        <f>'Unit Mix Generator'!C122</f>
        <v>2</v>
      </c>
      <c r="AL257" s="1651">
        <f>'Unit Mix Generator'!D122</f>
        <v>11.5</v>
      </c>
      <c r="AM257" s="1064">
        <f>'Unit Mix Generator'!H122</f>
        <v>0</v>
      </c>
      <c r="AN257" s="1652">
        <f ca="1">'Unit Mix Generator'!G122</f>
        <v>0</v>
      </c>
      <c r="AO257" s="1652">
        <v>0</v>
      </c>
      <c r="AP257" s="1652">
        <v>0</v>
      </c>
      <c r="AQ257" s="1653">
        <f t="shared" si="82"/>
        <v>0</v>
      </c>
      <c r="AR257" s="1654">
        <f t="shared" si="83"/>
        <v>0</v>
      </c>
      <c r="AS257" s="1655">
        <f t="shared" ca="1" si="84"/>
        <v>0</v>
      </c>
      <c r="AT257" s="1656" t="str">
        <f t="shared" si="85"/>
        <v>2x11.5</v>
      </c>
      <c r="AU257" s="1657">
        <f t="shared" si="86"/>
        <v>23</v>
      </c>
      <c r="AV257" s="1658">
        <f t="shared" ca="1" si="87"/>
        <v>0</v>
      </c>
      <c r="AW257" s="67">
        <f t="shared" ca="1" si="88"/>
        <v>0</v>
      </c>
      <c r="AX257" s="878">
        <f ca="1">IFERROR(AW257/$AW$376,0)</f>
        <v>0</v>
      </c>
      <c r="AY257" s="878">
        <f t="shared" ca="1" si="89"/>
        <v>0</v>
      </c>
      <c r="AZ257" s="1659">
        <f t="shared" si="90"/>
        <v>0</v>
      </c>
      <c r="BA257" s="1660" t="s">
        <v>1119</v>
      </c>
      <c r="BB257" s="1661" t="s">
        <v>1119</v>
      </c>
      <c r="BC257" s="1662">
        <v>0</v>
      </c>
      <c r="BD257" s="1649">
        <f t="shared" ca="1" si="91"/>
        <v>0</v>
      </c>
      <c r="BE257" s="1663">
        <f t="shared" si="81"/>
        <v>0</v>
      </c>
      <c r="BF257" s="1649">
        <f t="shared" si="70"/>
        <v>0</v>
      </c>
      <c r="BG257" s="1664">
        <v>0</v>
      </c>
      <c r="BH257" s="1649">
        <f t="shared" si="71"/>
        <v>0</v>
      </c>
      <c r="BI257" s="1665">
        <f t="shared" si="72"/>
        <v>0</v>
      </c>
      <c r="BJ257" s="1649">
        <f t="shared" ca="1" si="73"/>
        <v>0</v>
      </c>
      <c r="BK257" s="1663">
        <f t="shared" si="74"/>
        <v>0</v>
      </c>
      <c r="BL257" s="1665">
        <f t="shared" si="75"/>
        <v>0</v>
      </c>
      <c r="BM257" s="2190">
        <f t="shared" ca="1" si="76"/>
        <v>0</v>
      </c>
      <c r="BN257" s="1663">
        <f t="shared" si="77"/>
        <v>0</v>
      </c>
      <c r="BO257" s="1668" t="e">
        <f t="shared" si="78"/>
        <v>#DIV/0!</v>
      </c>
      <c r="BP257" s="1649" t="e">
        <f t="shared" ca="1" si="46"/>
        <v>#DIV/0!</v>
      </c>
      <c r="BQ257" s="1672" t="e">
        <f t="shared" si="79"/>
        <v>#DIV/0!</v>
      </c>
      <c r="BR257" s="1668">
        <f t="shared" si="48"/>
        <v>0</v>
      </c>
      <c r="BS257" s="1649">
        <f t="shared" ca="1" si="49"/>
        <v>0</v>
      </c>
      <c r="BT257" s="1673">
        <f t="shared" si="80"/>
        <v>0</v>
      </c>
      <c r="BU257" s="66"/>
      <c r="BV257" s="1677"/>
      <c r="BW257" s="1677"/>
      <c r="BX257" s="1671"/>
    </row>
    <row r="258" spans="35:16383">
      <c r="AI258" s="1649"/>
      <c r="AJ258" s="345"/>
      <c r="AK258" s="1651">
        <f>'Unit Mix Generator'!C123</f>
        <v>8</v>
      </c>
      <c r="AL258" s="1651">
        <f>'Unit Mix Generator'!D123</f>
        <v>3</v>
      </c>
      <c r="AM258" s="1064">
        <f>'Unit Mix Generator'!H123</f>
        <v>0</v>
      </c>
      <c r="AN258" s="1652">
        <f ca="1">'Unit Mix Generator'!G123</f>
        <v>0</v>
      </c>
      <c r="AO258" s="1652">
        <v>0</v>
      </c>
      <c r="AP258" s="1652">
        <v>0</v>
      </c>
      <c r="AQ258" s="1653">
        <f t="shared" si="82"/>
        <v>0</v>
      </c>
      <c r="AR258" s="1654">
        <f t="shared" si="83"/>
        <v>0</v>
      </c>
      <c r="AS258" s="1655">
        <f t="shared" ca="1" si="84"/>
        <v>0</v>
      </c>
      <c r="AT258" s="1656" t="str">
        <f t="shared" si="85"/>
        <v>8x3</v>
      </c>
      <c r="AU258" s="1657">
        <f t="shared" si="86"/>
        <v>24</v>
      </c>
      <c r="AV258" s="1658">
        <f t="shared" ca="1" si="87"/>
        <v>0</v>
      </c>
      <c r="AW258" s="67">
        <f t="shared" ca="1" si="88"/>
        <v>0</v>
      </c>
      <c r="AX258" s="878">
        <f ca="1">IFERROR(AW258/$AW$376,0)</f>
        <v>0</v>
      </c>
      <c r="AY258" s="878">
        <f t="shared" ca="1" si="89"/>
        <v>0</v>
      </c>
      <c r="AZ258" s="1659">
        <f t="shared" si="90"/>
        <v>0</v>
      </c>
      <c r="BA258" s="1660" t="s">
        <v>1119</v>
      </c>
      <c r="BB258" s="1661" t="s">
        <v>1119</v>
      </c>
      <c r="BC258" s="1662">
        <v>0</v>
      </c>
      <c r="BD258" s="1649">
        <f t="shared" ca="1" si="91"/>
        <v>0</v>
      </c>
      <c r="BE258" s="1663">
        <f t="shared" si="81"/>
        <v>0</v>
      </c>
      <c r="BF258" s="1649">
        <f t="shared" si="70"/>
        <v>0</v>
      </c>
      <c r="BG258" s="1664">
        <v>0</v>
      </c>
      <c r="BH258" s="1649">
        <f t="shared" si="71"/>
        <v>0</v>
      </c>
      <c r="BI258" s="1665">
        <f t="shared" si="72"/>
        <v>0</v>
      </c>
      <c r="BJ258" s="1649">
        <f t="shared" ca="1" si="73"/>
        <v>0</v>
      </c>
      <c r="BK258" s="1663">
        <f t="shared" si="74"/>
        <v>0</v>
      </c>
      <c r="BL258" s="1665">
        <f t="shared" si="75"/>
        <v>0</v>
      </c>
      <c r="BM258" s="2190">
        <f t="shared" ca="1" si="76"/>
        <v>0</v>
      </c>
      <c r="BN258" s="1663">
        <f t="shared" si="77"/>
        <v>0</v>
      </c>
      <c r="BO258" s="1668" t="e">
        <f t="shared" si="78"/>
        <v>#DIV/0!</v>
      </c>
      <c r="BP258" s="1649" t="e">
        <f t="shared" ca="1" si="46"/>
        <v>#DIV/0!</v>
      </c>
      <c r="BQ258" s="1672" t="e">
        <f t="shared" si="79"/>
        <v>#DIV/0!</v>
      </c>
      <c r="BR258" s="1668">
        <f t="shared" si="48"/>
        <v>0</v>
      </c>
      <c r="BS258" s="1649">
        <f t="shared" ca="1" si="49"/>
        <v>0</v>
      </c>
      <c r="BT258" s="1673">
        <f t="shared" si="80"/>
        <v>0</v>
      </c>
      <c r="BU258" s="66"/>
      <c r="BV258" s="1677"/>
      <c r="BW258" s="1677"/>
      <c r="BX258" s="1671"/>
    </row>
    <row r="259" spans="35:16383">
      <c r="AI259" s="1649"/>
      <c r="AJ259" s="345"/>
      <c r="AK259" s="1651">
        <f>'Unit Mix Generator'!C124</f>
        <v>9</v>
      </c>
      <c r="AL259" s="1651">
        <f>'Unit Mix Generator'!D124</f>
        <v>3</v>
      </c>
      <c r="AM259" s="1064">
        <f>'Unit Mix Generator'!H124</f>
        <v>0</v>
      </c>
      <c r="AN259" s="1652">
        <f ca="1">'Unit Mix Generator'!G124</f>
        <v>0</v>
      </c>
      <c r="AO259" s="1652">
        <v>0</v>
      </c>
      <c r="AP259" s="1652">
        <v>0</v>
      </c>
      <c r="AQ259" s="1653">
        <f t="shared" si="82"/>
        <v>0</v>
      </c>
      <c r="AR259" s="1654">
        <f t="shared" si="83"/>
        <v>0</v>
      </c>
      <c r="AS259" s="1655">
        <f t="shared" ca="1" si="84"/>
        <v>0</v>
      </c>
      <c r="AT259" s="1656" t="str">
        <f t="shared" si="85"/>
        <v>9x3</v>
      </c>
      <c r="AU259" s="1657">
        <f t="shared" si="86"/>
        <v>27</v>
      </c>
      <c r="AV259" s="1658">
        <f t="shared" ca="1" si="87"/>
        <v>0</v>
      </c>
      <c r="AW259" s="67">
        <f t="shared" ca="1" si="88"/>
        <v>0</v>
      </c>
      <c r="AX259" s="878">
        <f ca="1">IFERROR(AW259/$AW$376,0)</f>
        <v>0</v>
      </c>
      <c r="AY259" s="878">
        <f t="shared" ca="1" si="89"/>
        <v>0</v>
      </c>
      <c r="AZ259" s="1659">
        <f t="shared" si="90"/>
        <v>0</v>
      </c>
      <c r="BA259" s="1660" t="s">
        <v>1119</v>
      </c>
      <c r="BB259" s="1661" t="s">
        <v>1119</v>
      </c>
      <c r="BC259" s="1662">
        <v>0</v>
      </c>
      <c r="BD259" s="1649">
        <f t="shared" ca="1" si="91"/>
        <v>0</v>
      </c>
      <c r="BE259" s="1663">
        <f t="shared" si="81"/>
        <v>0</v>
      </c>
      <c r="BF259" s="1649">
        <f t="shared" si="70"/>
        <v>0</v>
      </c>
      <c r="BG259" s="1664">
        <v>0</v>
      </c>
      <c r="BH259" s="1649">
        <f t="shared" si="71"/>
        <v>0</v>
      </c>
      <c r="BI259" s="1665">
        <f t="shared" si="72"/>
        <v>0</v>
      </c>
      <c r="BJ259" s="1649">
        <f t="shared" ca="1" si="73"/>
        <v>0</v>
      </c>
      <c r="BK259" s="1663">
        <f t="shared" si="74"/>
        <v>0</v>
      </c>
      <c r="BL259" s="1665">
        <f t="shared" si="75"/>
        <v>0</v>
      </c>
      <c r="BM259" s="2190">
        <f t="shared" ca="1" si="76"/>
        <v>0</v>
      </c>
      <c r="BN259" s="1663">
        <f t="shared" si="77"/>
        <v>0</v>
      </c>
      <c r="BO259" s="1668" t="e">
        <f t="shared" si="78"/>
        <v>#DIV/0!</v>
      </c>
      <c r="BP259" s="1649" t="e">
        <f t="shared" ca="1" si="46"/>
        <v>#DIV/0!</v>
      </c>
      <c r="BQ259" s="1672" t="e">
        <f t="shared" si="79"/>
        <v>#DIV/0!</v>
      </c>
      <c r="BR259" s="1668">
        <f t="shared" si="48"/>
        <v>0</v>
      </c>
      <c r="BS259" s="1649">
        <f t="shared" ca="1" si="49"/>
        <v>0</v>
      </c>
      <c r="BT259" s="1673">
        <f t="shared" si="80"/>
        <v>0</v>
      </c>
      <c r="BU259" s="66"/>
      <c r="BV259" s="1677"/>
      <c r="BW259" s="1677"/>
      <c r="BX259" s="1671"/>
    </row>
    <row r="260" spans="35:16383">
      <c r="AI260" s="1649"/>
      <c r="AJ260" s="345"/>
      <c r="AK260" s="1651">
        <f>'Unit Mix Generator'!C125</f>
        <v>5</v>
      </c>
      <c r="AL260" s="1651">
        <f>'Unit Mix Generator'!D125</f>
        <v>6</v>
      </c>
      <c r="AM260" s="1064">
        <f>'Unit Mix Generator'!H125</f>
        <v>0</v>
      </c>
      <c r="AN260" s="1652">
        <f ca="1">'Unit Mix Generator'!G125</f>
        <v>0</v>
      </c>
      <c r="AO260" s="1652">
        <v>0</v>
      </c>
      <c r="AP260" s="1652">
        <v>0</v>
      </c>
      <c r="AQ260" s="1653">
        <f t="shared" si="82"/>
        <v>0</v>
      </c>
      <c r="AR260" s="1654">
        <f t="shared" si="83"/>
        <v>0</v>
      </c>
      <c r="AS260" s="1655">
        <f t="shared" ca="1" si="84"/>
        <v>0</v>
      </c>
      <c r="AT260" s="1656" t="str">
        <f t="shared" si="85"/>
        <v>5x6</v>
      </c>
      <c r="AU260" s="1657">
        <f t="shared" si="86"/>
        <v>30</v>
      </c>
      <c r="AV260" s="1658">
        <f t="shared" ca="1" si="87"/>
        <v>0</v>
      </c>
      <c r="AW260" s="67">
        <f t="shared" ca="1" si="88"/>
        <v>0</v>
      </c>
      <c r="AX260" s="878">
        <f ca="1">IFERROR(AW260/$AW$376,0)</f>
        <v>0</v>
      </c>
      <c r="AY260" s="878">
        <f t="shared" ca="1" si="89"/>
        <v>0</v>
      </c>
      <c r="AZ260" s="1659">
        <f t="shared" si="90"/>
        <v>0</v>
      </c>
      <c r="BA260" s="1660" t="s">
        <v>1119</v>
      </c>
      <c r="BB260" s="1661" t="s">
        <v>1119</v>
      </c>
      <c r="BC260" s="1662">
        <v>0</v>
      </c>
      <c r="BD260" s="1649">
        <f t="shared" ca="1" si="91"/>
        <v>0</v>
      </c>
      <c r="BE260" s="1663">
        <f t="shared" si="81"/>
        <v>0</v>
      </c>
      <c r="BF260" s="1649">
        <f t="shared" si="70"/>
        <v>0</v>
      </c>
      <c r="BG260" s="1664">
        <v>0</v>
      </c>
      <c r="BH260" s="1649">
        <f t="shared" si="71"/>
        <v>0</v>
      </c>
      <c r="BI260" s="1665">
        <f t="shared" si="72"/>
        <v>0</v>
      </c>
      <c r="BJ260" s="1649">
        <f t="shared" ca="1" si="73"/>
        <v>0</v>
      </c>
      <c r="BK260" s="1663">
        <f t="shared" si="74"/>
        <v>0</v>
      </c>
      <c r="BL260" s="1665">
        <f t="shared" si="75"/>
        <v>0</v>
      </c>
      <c r="BM260" s="2190">
        <f t="shared" ca="1" si="76"/>
        <v>0</v>
      </c>
      <c r="BN260" s="1663">
        <f t="shared" si="77"/>
        <v>0</v>
      </c>
      <c r="BO260" s="1668" t="e">
        <f t="shared" si="78"/>
        <v>#DIV/0!</v>
      </c>
      <c r="BP260" s="1649" t="e">
        <f t="shared" ca="1" si="46"/>
        <v>#DIV/0!</v>
      </c>
      <c r="BQ260" s="1672" t="e">
        <f t="shared" si="79"/>
        <v>#DIV/0!</v>
      </c>
      <c r="BR260" s="1668">
        <f t="shared" si="48"/>
        <v>0</v>
      </c>
      <c r="BS260" s="1649">
        <f t="shared" ca="1" si="49"/>
        <v>0</v>
      </c>
      <c r="BT260" s="1673">
        <f t="shared" si="80"/>
        <v>0</v>
      </c>
      <c r="BU260" s="66"/>
      <c r="BV260" s="1677"/>
      <c r="BW260" s="1677"/>
      <c r="BX260" s="1671"/>
    </row>
    <row r="261" spans="35:16383">
      <c r="AI261" s="1649"/>
      <c r="AJ261" s="345"/>
      <c r="AK261" s="1651">
        <f>'Unit Mix Generator'!C126</f>
        <v>6</v>
      </c>
      <c r="AL261" s="1651">
        <f>'Unit Mix Generator'!D126</f>
        <v>6</v>
      </c>
      <c r="AM261" s="1064">
        <f>'Unit Mix Generator'!H126</f>
        <v>0</v>
      </c>
      <c r="AN261" s="1652">
        <f ca="1">'Unit Mix Generator'!G126</f>
        <v>0</v>
      </c>
      <c r="AO261" s="1652">
        <v>0</v>
      </c>
      <c r="AP261" s="1652">
        <v>0</v>
      </c>
      <c r="AQ261" s="1653">
        <f t="shared" si="82"/>
        <v>0</v>
      </c>
      <c r="AR261" s="1654">
        <f t="shared" si="83"/>
        <v>0</v>
      </c>
      <c r="AS261" s="1655">
        <f t="shared" ca="1" si="84"/>
        <v>0</v>
      </c>
      <c r="AT261" s="1656" t="str">
        <f t="shared" si="85"/>
        <v>6x6</v>
      </c>
      <c r="AU261" s="1657">
        <f t="shared" si="86"/>
        <v>36</v>
      </c>
      <c r="AV261" s="1658">
        <f t="shared" ca="1" si="87"/>
        <v>0</v>
      </c>
      <c r="AW261" s="67">
        <f t="shared" ca="1" si="88"/>
        <v>0</v>
      </c>
      <c r="AX261" s="878">
        <f ca="1">IFERROR(AW261/$AW$376,0)</f>
        <v>0</v>
      </c>
      <c r="AY261" s="878">
        <f t="shared" ca="1" si="89"/>
        <v>0</v>
      </c>
      <c r="AZ261" s="1659">
        <f t="shared" si="90"/>
        <v>0</v>
      </c>
      <c r="BA261" s="1660" t="s">
        <v>1119</v>
      </c>
      <c r="BB261" s="1661" t="s">
        <v>1119</v>
      </c>
      <c r="BC261" s="1662">
        <v>0</v>
      </c>
      <c r="BD261" s="1649">
        <f t="shared" ca="1" si="91"/>
        <v>0</v>
      </c>
      <c r="BE261" s="1663">
        <f t="shared" si="81"/>
        <v>0</v>
      </c>
      <c r="BF261" s="1649">
        <f t="shared" si="70"/>
        <v>0</v>
      </c>
      <c r="BG261" s="1664">
        <v>0</v>
      </c>
      <c r="BH261" s="1649">
        <f t="shared" si="71"/>
        <v>0</v>
      </c>
      <c r="BI261" s="1665">
        <f t="shared" si="72"/>
        <v>0</v>
      </c>
      <c r="BJ261" s="1649">
        <f t="shared" ca="1" si="73"/>
        <v>0</v>
      </c>
      <c r="BK261" s="1663">
        <f t="shared" si="74"/>
        <v>0</v>
      </c>
      <c r="BL261" s="1665">
        <f t="shared" si="75"/>
        <v>0</v>
      </c>
      <c r="BM261" s="2190">
        <f t="shared" ca="1" si="76"/>
        <v>0</v>
      </c>
      <c r="BN261" s="1663">
        <f t="shared" si="77"/>
        <v>0</v>
      </c>
      <c r="BO261" s="1668" t="e">
        <f t="shared" si="78"/>
        <v>#DIV/0!</v>
      </c>
      <c r="BP261" s="1649" t="e">
        <f t="shared" ca="1" si="46"/>
        <v>#DIV/0!</v>
      </c>
      <c r="BQ261" s="1672" t="e">
        <f t="shared" si="79"/>
        <v>#DIV/0!</v>
      </c>
      <c r="BR261" s="1668">
        <f t="shared" si="48"/>
        <v>0</v>
      </c>
      <c r="BS261" s="1649">
        <f t="shared" ca="1" si="49"/>
        <v>0</v>
      </c>
      <c r="BT261" s="1673">
        <f t="shared" si="80"/>
        <v>0</v>
      </c>
      <c r="BU261" s="66"/>
      <c r="BV261" s="1677"/>
      <c r="BW261" s="1677"/>
      <c r="BX261" s="1671"/>
    </row>
    <row r="262" spans="35:16383">
      <c r="AI262" s="1649"/>
      <c r="AJ262" s="345"/>
      <c r="AK262" s="1651">
        <f>'Unit Mix Generator'!C127</f>
        <v>4.5</v>
      </c>
      <c r="AL262" s="1651">
        <f>'Unit Mix Generator'!D127</f>
        <v>9</v>
      </c>
      <c r="AM262" s="1064">
        <f>'Unit Mix Generator'!H127</f>
        <v>0</v>
      </c>
      <c r="AN262" s="1652">
        <f ca="1">'Unit Mix Generator'!G127</f>
        <v>0</v>
      </c>
      <c r="AO262" s="1652">
        <v>0</v>
      </c>
      <c r="AP262" s="1652">
        <v>0</v>
      </c>
      <c r="AQ262" s="1653">
        <f t="shared" si="82"/>
        <v>0</v>
      </c>
      <c r="AR262" s="1654">
        <f t="shared" si="83"/>
        <v>0</v>
      </c>
      <c r="AS262" s="1655">
        <f t="shared" ca="1" si="84"/>
        <v>0</v>
      </c>
      <c r="AT262" s="1656" t="str">
        <f t="shared" si="85"/>
        <v>4.5x9</v>
      </c>
      <c r="AU262" s="1657">
        <f t="shared" si="86"/>
        <v>40.5</v>
      </c>
      <c r="AV262" s="1658">
        <f t="shared" ca="1" si="87"/>
        <v>0</v>
      </c>
      <c r="AW262" s="67">
        <f t="shared" ca="1" si="88"/>
        <v>0</v>
      </c>
      <c r="AX262" s="878">
        <f ca="1">IFERROR(AW262/$AW$376,0)</f>
        <v>0</v>
      </c>
      <c r="AY262" s="878">
        <f t="shared" ca="1" si="89"/>
        <v>0</v>
      </c>
      <c r="AZ262" s="1659">
        <f t="shared" si="90"/>
        <v>0</v>
      </c>
      <c r="BA262" s="1660" t="s">
        <v>1119</v>
      </c>
      <c r="BB262" s="1661" t="s">
        <v>1119</v>
      </c>
      <c r="BC262" s="1662">
        <v>0</v>
      </c>
      <c r="BD262" s="1649">
        <f t="shared" ca="1" si="91"/>
        <v>0</v>
      </c>
      <c r="BE262" s="1663">
        <f t="shared" si="81"/>
        <v>0</v>
      </c>
      <c r="BF262" s="1649">
        <f t="shared" si="70"/>
        <v>0</v>
      </c>
      <c r="BG262" s="1664">
        <v>0</v>
      </c>
      <c r="BH262" s="1649">
        <f t="shared" si="71"/>
        <v>0</v>
      </c>
      <c r="BI262" s="1665">
        <f t="shared" si="72"/>
        <v>0</v>
      </c>
      <c r="BJ262" s="1649">
        <f t="shared" ca="1" si="73"/>
        <v>0</v>
      </c>
      <c r="BK262" s="1663">
        <f t="shared" si="74"/>
        <v>0</v>
      </c>
      <c r="BL262" s="1665">
        <f t="shared" si="75"/>
        <v>0</v>
      </c>
      <c r="BM262" s="2190">
        <f t="shared" ca="1" si="76"/>
        <v>0</v>
      </c>
      <c r="BN262" s="1663">
        <f t="shared" si="77"/>
        <v>0</v>
      </c>
      <c r="BO262" s="1668" t="e">
        <f t="shared" si="78"/>
        <v>#DIV/0!</v>
      </c>
      <c r="BP262" s="1649" t="e">
        <f t="shared" ca="1" si="46"/>
        <v>#DIV/0!</v>
      </c>
      <c r="BQ262" s="1672" t="e">
        <f t="shared" si="79"/>
        <v>#DIV/0!</v>
      </c>
      <c r="BR262" s="1668">
        <f t="shared" si="48"/>
        <v>0</v>
      </c>
      <c r="BS262" s="1649">
        <f t="shared" ca="1" si="49"/>
        <v>0</v>
      </c>
      <c r="BT262" s="1673">
        <f t="shared" si="80"/>
        <v>0</v>
      </c>
      <c r="BU262" s="66"/>
      <c r="BV262" s="1677"/>
      <c r="BW262" s="1677"/>
      <c r="BX262" s="1671"/>
    </row>
    <row r="263" spans="35:16383">
      <c r="AI263" s="1649"/>
      <c r="AJ263" s="345"/>
      <c r="AK263" s="1651"/>
      <c r="AL263" s="1651"/>
      <c r="AM263" s="1652"/>
      <c r="AN263" s="1652"/>
      <c r="AO263" s="1652"/>
      <c r="AP263" s="1652"/>
      <c r="AQ263" s="1653"/>
      <c r="AR263" s="1654"/>
      <c r="AS263" s="1655"/>
      <c r="AT263" s="1656"/>
      <c r="AU263" s="1657"/>
      <c r="AV263" s="1658"/>
      <c r="AW263" s="67"/>
      <c r="AX263" s="878">
        <f ca="1">IFERROR(AW263/$AW$376,0)</f>
        <v>0</v>
      </c>
      <c r="AY263" s="878"/>
      <c r="AZ263" s="1659"/>
      <c r="BA263" s="1660"/>
      <c r="BB263" s="1661"/>
      <c r="BC263" s="1662"/>
      <c r="BD263" s="1649"/>
      <c r="BE263" s="1663"/>
      <c r="BF263" s="1649"/>
      <c r="BG263" s="1664"/>
      <c r="BH263" s="1649"/>
      <c r="BI263" s="1665"/>
      <c r="BJ263" s="1649"/>
      <c r="BK263" s="1663"/>
      <c r="BL263" s="1665"/>
      <c r="BM263" s="1649"/>
      <c r="BN263" s="1663"/>
      <c r="BO263" s="1665"/>
      <c r="BP263" s="1649"/>
      <c r="BQ263" s="1672"/>
      <c r="BR263" s="1665"/>
      <c r="BS263" s="1649"/>
      <c r="BT263" s="1672"/>
      <c r="BV263" s="1677"/>
      <c r="BW263" s="1677"/>
      <c r="BX263" s="1671"/>
    </row>
    <row r="264" spans="35:16383">
      <c r="AI264" s="1649"/>
      <c r="AJ264" s="2187"/>
      <c r="AK264" s="1651">
        <f>'Unit Mix Generator'!C131</f>
        <v>1</v>
      </c>
      <c r="AL264" s="1651">
        <f>'Unit Mix Generator'!D131</f>
        <v>1</v>
      </c>
      <c r="AM264" s="1652">
        <f>'Unit Mix Generator'!H131</f>
        <v>1</v>
      </c>
      <c r="AN264" s="1652">
        <f ca="1">'Unit Mix Generator'!G131</f>
        <v>0</v>
      </c>
      <c r="AO264" s="1652">
        <v>0</v>
      </c>
      <c r="AP264" s="1652">
        <v>0</v>
      </c>
      <c r="AQ264" s="1653">
        <f t="shared" ref="AQ264" si="92">AP264*BC264</f>
        <v>0</v>
      </c>
      <c r="AR264" s="1654">
        <f t="shared" ref="AR264" si="93">AP264*AU264</f>
        <v>0</v>
      </c>
      <c r="AS264" s="1655">
        <f t="shared" ref="AS264" ca="1" si="94">AN264-AP264</f>
        <v>0</v>
      </c>
      <c r="AT264" s="1656" t="str">
        <f t="shared" ref="AT264" si="95">CONCATENATE(AK264,"x",AL264)</f>
        <v>1x1</v>
      </c>
      <c r="AU264" s="1657">
        <f t="shared" ref="AU264" si="96">AK264*AL264</f>
        <v>1</v>
      </c>
      <c r="AV264" s="1658">
        <f t="shared" ref="AV264" ca="1" si="97">AN264</f>
        <v>0</v>
      </c>
      <c r="AW264" s="67">
        <f t="shared" ref="AW264" ca="1" si="98">AV264*AU264</f>
        <v>0</v>
      </c>
      <c r="AX264" s="878">
        <f ca="1">IFERROR(AW264/$AW$376,0)</f>
        <v>0</v>
      </c>
      <c r="AY264" s="878">
        <f t="shared" ref="AY264" ca="1" si="99">IFERROR(AR264/AW264,0)</f>
        <v>0</v>
      </c>
      <c r="AZ264" s="1659">
        <f t="shared" ref="AZ264" si="100">AM264</f>
        <v>1</v>
      </c>
      <c r="BA264" s="1660" t="s">
        <v>1042</v>
      </c>
      <c r="BB264" s="1661" t="s">
        <v>1141</v>
      </c>
      <c r="BC264" s="1662">
        <v>0</v>
      </c>
      <c r="BD264" s="1649">
        <f t="shared" ref="BD264" ca="1" si="101">BC264*AV264</f>
        <v>0</v>
      </c>
      <c r="BE264" s="1663">
        <f t="shared" ref="BE264" si="102">BC264/AU264</f>
        <v>0</v>
      </c>
      <c r="BF264" s="1649">
        <f t="shared" si="70"/>
        <v>0</v>
      </c>
      <c r="BG264" s="1664">
        <v>0</v>
      </c>
      <c r="BH264" s="1649">
        <f t="shared" ref="BH264" si="103">BF264/AU264</f>
        <v>0</v>
      </c>
      <c r="BI264" s="1665">
        <f>IFERROR(SUMIFS($J$12:$J$188,$C$12:$C$188,$AU264,$E$12:$E$188,$BA264),"-")</f>
        <v>0</v>
      </c>
      <c r="BJ264" s="1649">
        <f t="shared" ref="BJ264" ca="1" si="104">BI264*AV264</f>
        <v>0</v>
      </c>
      <c r="BK264" s="1663">
        <f t="shared" ref="BK264" si="105">BI264/AU264</f>
        <v>0</v>
      </c>
      <c r="BL264" s="1665">
        <f>IFERROR(SUMIFS($H$12:$H$188,$C$12:$C$188,$AU264,$E$12:$E$188,$BA264),"-")</f>
        <v>0</v>
      </c>
      <c r="BM264" s="1649">
        <f t="shared" ref="BM264" ca="1" si="106">BL264*AV264</f>
        <v>0</v>
      </c>
      <c r="BN264" s="1663">
        <f t="shared" ref="BN264" si="107">BL264/AU264</f>
        <v>0</v>
      </c>
      <c r="BO264" s="1668" t="e">
        <f>BO208*(1-$BQ$203)</f>
        <v>#DIV/0!</v>
      </c>
      <c r="BP264" s="1649" t="e">
        <f t="shared" ref="BP264:BP318" ca="1" si="108">BO264*$AV264</f>
        <v>#DIV/0!</v>
      </c>
      <c r="BQ264" s="1672" t="e">
        <f t="shared" ref="BQ264" si="109">BO264/$AU264</f>
        <v>#DIV/0!</v>
      </c>
      <c r="BR264" s="1668" t="e">
        <f t="shared" ref="BR264:BR318" si="110">$BV$207*$AU264+$BW$207</f>
        <v>#DIV/0!</v>
      </c>
      <c r="BS264" s="1649" t="e">
        <f t="shared" ref="BS264:BS318" ca="1" si="111">BR264*$AV264</f>
        <v>#DIV/0!</v>
      </c>
      <c r="BT264" s="1672" t="e">
        <f t="shared" ref="BT264" si="112">BR264/$AU264</f>
        <v>#DIV/0!</v>
      </c>
      <c r="BV264" s="1677"/>
      <c r="BW264" s="1677"/>
      <c r="BX264" s="1671"/>
      <c r="CO264" s="1114"/>
      <c r="CP264" s="1114"/>
      <c r="CQ264" s="1114"/>
      <c r="CR264" s="1114"/>
      <c r="CS264" s="1114"/>
      <c r="CT264" s="1114"/>
      <c r="CU264" s="1114"/>
      <c r="CV264" s="1114"/>
      <c r="CW264" s="1114"/>
      <c r="CX264" s="1114"/>
      <c r="CY264" s="1114"/>
      <c r="CZ264" s="1114"/>
      <c r="DA264" s="1114"/>
      <c r="DB264" s="1114"/>
      <c r="DC264" s="1114"/>
      <c r="DD264" s="1114"/>
      <c r="DE264" s="1114"/>
      <c r="DF264" s="1114"/>
      <c r="DG264" s="1114"/>
      <c r="DH264" s="1114"/>
      <c r="DI264" s="1114"/>
      <c r="DJ264" s="1114"/>
      <c r="DK264" s="1114"/>
      <c r="DL264" s="1114"/>
      <c r="DM264" s="1114"/>
      <c r="DN264" s="1114"/>
      <c r="DO264" s="1114"/>
      <c r="DP264" s="1114"/>
      <c r="DQ264" s="1114"/>
      <c r="DR264" s="1114"/>
      <c r="DS264" s="1114"/>
      <c r="DT264" s="1114"/>
      <c r="DU264" s="1114"/>
      <c r="DV264" s="1114"/>
      <c r="DW264" s="1114"/>
      <c r="DX264" s="1114"/>
      <c r="DY264" s="1114"/>
      <c r="DZ264" s="1114"/>
      <c r="EA264" s="1114"/>
      <c r="EB264" s="1114"/>
      <c r="EC264" s="1114"/>
      <c r="ED264" s="1114"/>
      <c r="EE264" s="1114"/>
      <c r="EF264" s="1114"/>
      <c r="EG264" s="1114"/>
      <c r="EH264" s="1114"/>
      <c r="EI264" s="1114"/>
      <c r="EJ264" s="1114"/>
      <c r="EK264" s="1114"/>
      <c r="EL264" s="1114"/>
      <c r="EM264" s="1114"/>
      <c r="EN264" s="1114"/>
      <c r="EO264" s="1114"/>
      <c r="EP264" s="1114"/>
      <c r="EQ264" s="1114"/>
      <c r="ER264" s="1114"/>
      <c r="ES264" s="1114"/>
      <c r="ET264" s="1114"/>
      <c r="EU264" s="1114"/>
      <c r="EV264" s="1114"/>
      <c r="EW264" s="1114"/>
      <c r="EX264" s="1114"/>
      <c r="EY264" s="1114"/>
      <c r="EZ264" s="1114"/>
      <c r="FA264" s="1114"/>
      <c r="FB264" s="1114"/>
      <c r="FC264" s="1114"/>
      <c r="FD264" s="1114"/>
      <c r="FE264" s="1114"/>
      <c r="FF264" s="1114"/>
      <c r="FG264" s="1114"/>
      <c r="FH264" s="1114"/>
      <c r="FI264" s="1114"/>
      <c r="FJ264" s="1114"/>
      <c r="FK264" s="1114"/>
      <c r="FL264" s="1114"/>
      <c r="FM264" s="1114"/>
      <c r="FN264" s="1114"/>
      <c r="FO264" s="1114"/>
      <c r="FP264" s="1114"/>
      <c r="FQ264" s="1114"/>
      <c r="FR264" s="1114"/>
      <c r="FS264" s="1114"/>
      <c r="FT264" s="1114"/>
      <c r="FU264" s="1114"/>
      <c r="FV264" s="1114"/>
      <c r="FW264" s="1114"/>
      <c r="FX264" s="1114"/>
      <c r="FY264" s="1114"/>
      <c r="FZ264" s="1114"/>
      <c r="GA264" s="1114"/>
      <c r="GB264" s="1114"/>
      <c r="GC264" s="1114"/>
      <c r="GD264" s="1114"/>
      <c r="GE264" s="1114"/>
      <c r="GF264" s="1114"/>
      <c r="GG264" s="1114"/>
      <c r="GH264" s="1114"/>
      <c r="GI264" s="1114"/>
      <c r="GJ264" s="1114"/>
      <c r="GK264" s="1114"/>
      <c r="GL264" s="1114"/>
      <c r="GM264" s="1114"/>
      <c r="GN264" s="1114"/>
      <c r="GO264" s="1114"/>
      <c r="GP264" s="1114"/>
      <c r="GQ264" s="1114"/>
      <c r="GR264" s="1114"/>
      <c r="GS264" s="1114"/>
      <c r="GT264" s="1114"/>
      <c r="GU264" s="1114"/>
      <c r="GV264" s="1114"/>
      <c r="GW264" s="1114"/>
      <c r="GX264" s="1114"/>
      <c r="GY264" s="1114"/>
      <c r="GZ264" s="1114"/>
      <c r="HA264" s="1114"/>
      <c r="HB264" s="1114"/>
      <c r="HC264" s="1114"/>
      <c r="HD264" s="1114"/>
      <c r="HE264" s="1114"/>
      <c r="HF264" s="1114"/>
      <c r="HG264" s="1114"/>
      <c r="HH264" s="1114"/>
      <c r="HI264" s="1114"/>
      <c r="HJ264" s="1114"/>
      <c r="HK264" s="1114"/>
      <c r="HL264" s="1114"/>
      <c r="HM264" s="1114"/>
      <c r="HN264" s="1114"/>
      <c r="HO264" s="1114"/>
      <c r="HP264" s="1114"/>
      <c r="HQ264" s="1114"/>
      <c r="HR264" s="1114"/>
      <c r="HS264" s="1114"/>
      <c r="HT264" s="1114"/>
      <c r="HU264" s="1114"/>
      <c r="HV264" s="1114"/>
      <c r="HW264" s="1114"/>
      <c r="HX264" s="1114"/>
      <c r="HY264" s="1114"/>
      <c r="HZ264" s="1114"/>
      <c r="IA264" s="1114"/>
      <c r="IB264" s="1114"/>
      <c r="IC264" s="1114"/>
      <c r="ID264" s="1114"/>
      <c r="IE264" s="1114"/>
      <c r="IF264" s="1114"/>
      <c r="IG264" s="1114"/>
      <c r="IH264" s="1114"/>
      <c r="II264" s="1114"/>
      <c r="IJ264" s="1114"/>
      <c r="IK264" s="1114"/>
      <c r="IL264" s="1114"/>
      <c r="IM264" s="1114"/>
      <c r="IN264" s="1114"/>
      <c r="IO264" s="1114"/>
      <c r="IP264" s="1114"/>
      <c r="IQ264" s="1114"/>
      <c r="IR264" s="1114"/>
      <c r="IS264" s="1114"/>
      <c r="IT264" s="1114"/>
      <c r="IU264" s="1114"/>
      <c r="IV264" s="1114"/>
      <c r="IW264" s="1114"/>
      <c r="IX264" s="1114"/>
      <c r="IY264" s="1114"/>
      <c r="IZ264" s="1114"/>
      <c r="JA264" s="1114"/>
      <c r="JB264" s="1114"/>
      <c r="JC264" s="1114"/>
      <c r="JD264" s="1114"/>
      <c r="JE264" s="1114"/>
      <c r="JF264" s="1114"/>
      <c r="JG264" s="1114"/>
      <c r="JH264" s="1114"/>
      <c r="JI264" s="1114"/>
      <c r="JJ264" s="1114"/>
      <c r="JK264" s="1114"/>
      <c r="JL264" s="1114"/>
      <c r="JM264" s="1114"/>
      <c r="JN264" s="1114"/>
      <c r="JO264" s="1114"/>
      <c r="JP264" s="1114"/>
      <c r="JQ264" s="1114"/>
      <c r="JR264" s="1114"/>
      <c r="JS264" s="1114"/>
      <c r="JT264" s="1114"/>
      <c r="JU264" s="1114"/>
      <c r="JV264" s="1114"/>
      <c r="JW264" s="1114"/>
      <c r="JX264" s="1114"/>
      <c r="JY264" s="1114"/>
      <c r="JZ264" s="1114"/>
      <c r="KA264" s="1114"/>
      <c r="KB264" s="1114"/>
      <c r="KC264" s="1114"/>
      <c r="KD264" s="1114"/>
      <c r="KE264" s="1114"/>
      <c r="KF264" s="1114"/>
      <c r="KG264" s="1114"/>
      <c r="KH264" s="1114"/>
      <c r="KI264" s="1114"/>
      <c r="KJ264" s="1114"/>
      <c r="KK264" s="1114"/>
      <c r="KL264" s="1114"/>
      <c r="KM264" s="1114"/>
      <c r="KN264" s="1114"/>
      <c r="KO264" s="1114"/>
      <c r="KP264" s="1114"/>
      <c r="KQ264" s="1114"/>
      <c r="KR264" s="1114"/>
      <c r="KS264" s="1114"/>
      <c r="KT264" s="1114"/>
      <c r="KU264" s="1114"/>
      <c r="KV264" s="1114"/>
      <c r="KW264" s="1114"/>
      <c r="KX264" s="1114"/>
      <c r="KY264" s="1114"/>
      <c r="KZ264" s="1114"/>
      <c r="LA264" s="1114"/>
      <c r="LB264" s="1114"/>
      <c r="LC264" s="1114"/>
      <c r="LD264" s="1114"/>
      <c r="LE264" s="1114"/>
      <c r="LF264" s="1114"/>
      <c r="LG264" s="1114"/>
      <c r="LH264" s="1114"/>
      <c r="LI264" s="1114"/>
      <c r="LJ264" s="1114"/>
      <c r="LK264" s="1114"/>
      <c r="LL264" s="1114"/>
      <c r="LM264" s="1114"/>
      <c r="LN264" s="1114"/>
      <c r="LO264" s="1114"/>
      <c r="LP264" s="1114"/>
      <c r="LQ264" s="1114"/>
      <c r="LR264" s="1114"/>
      <c r="LS264" s="1114"/>
      <c r="LT264" s="1114"/>
      <c r="LU264" s="1114"/>
      <c r="LV264" s="1114"/>
      <c r="LW264" s="1114"/>
      <c r="LX264" s="1114"/>
      <c r="LY264" s="1114"/>
      <c r="LZ264" s="1114"/>
      <c r="MA264" s="1114"/>
      <c r="MB264" s="1114"/>
      <c r="MC264" s="1114"/>
      <c r="MD264" s="1114"/>
      <c r="ME264" s="1114"/>
      <c r="MF264" s="1114"/>
      <c r="MG264" s="1114"/>
      <c r="MH264" s="1114"/>
      <c r="MI264" s="1114"/>
      <c r="MJ264" s="1114"/>
      <c r="MK264" s="1114"/>
      <c r="ML264" s="1114"/>
      <c r="MM264" s="1114"/>
      <c r="MN264" s="1114"/>
      <c r="MO264" s="1114"/>
      <c r="MP264" s="1114"/>
      <c r="MQ264" s="1114"/>
      <c r="MR264" s="1114"/>
      <c r="MS264" s="1114"/>
      <c r="MT264" s="1114"/>
      <c r="MU264" s="1114"/>
      <c r="MV264" s="1114"/>
      <c r="MW264" s="1114"/>
      <c r="MX264" s="1114"/>
      <c r="MY264" s="1114"/>
      <c r="MZ264" s="1114"/>
      <c r="NA264" s="1114"/>
      <c r="NB264" s="1114"/>
      <c r="NC264" s="1114"/>
      <c r="ND264" s="1114"/>
      <c r="NE264" s="1114"/>
      <c r="NF264" s="1114"/>
      <c r="NG264" s="1114"/>
      <c r="NH264" s="1114"/>
      <c r="NI264" s="1114"/>
      <c r="NJ264" s="1114"/>
      <c r="NK264" s="1114"/>
      <c r="NL264" s="1114"/>
      <c r="NM264" s="1114"/>
      <c r="NN264" s="1114"/>
      <c r="NO264" s="1114"/>
      <c r="NP264" s="1114"/>
      <c r="NQ264" s="1114"/>
      <c r="NR264" s="1114"/>
      <c r="NS264" s="1114"/>
      <c r="NT264" s="1114"/>
      <c r="NU264" s="1114"/>
      <c r="NV264" s="1114"/>
      <c r="NW264" s="1114"/>
      <c r="NX264" s="1114"/>
      <c r="NY264" s="1114"/>
      <c r="NZ264" s="1114"/>
      <c r="OA264" s="1114"/>
      <c r="OB264" s="1114"/>
      <c r="OC264" s="1114"/>
      <c r="OD264" s="1114"/>
      <c r="OE264" s="1114"/>
      <c r="OF264" s="1114"/>
      <c r="OG264" s="1114"/>
      <c r="OH264" s="1114"/>
      <c r="OI264" s="1114"/>
      <c r="OJ264" s="1114"/>
      <c r="OK264" s="1114"/>
      <c r="OL264" s="1114"/>
      <c r="OM264" s="1114"/>
      <c r="ON264" s="1114"/>
      <c r="OO264" s="1114"/>
      <c r="OP264" s="1114"/>
      <c r="OQ264" s="1114"/>
      <c r="OR264" s="1114"/>
      <c r="OS264" s="1114"/>
      <c r="OT264" s="1114"/>
      <c r="OU264" s="1114"/>
      <c r="OV264" s="1114"/>
      <c r="OW264" s="1114"/>
      <c r="OX264" s="1114"/>
      <c r="OY264" s="1114"/>
      <c r="OZ264" s="1114"/>
      <c r="PA264" s="1114"/>
      <c r="PB264" s="1114"/>
      <c r="PC264" s="1114"/>
      <c r="PD264" s="1114"/>
      <c r="PE264" s="1114"/>
      <c r="PF264" s="1114"/>
      <c r="PG264" s="1114"/>
      <c r="PH264" s="1114"/>
      <c r="PI264" s="1114"/>
      <c r="PJ264" s="1114"/>
      <c r="PK264" s="1114"/>
      <c r="PL264" s="1114"/>
      <c r="PM264" s="1114"/>
      <c r="PN264" s="1114"/>
      <c r="PO264" s="1114"/>
      <c r="PP264" s="1114"/>
      <c r="PQ264" s="1114"/>
      <c r="PR264" s="1114"/>
      <c r="PS264" s="1114"/>
      <c r="PT264" s="1114"/>
      <c r="PU264" s="1114"/>
      <c r="PV264" s="1114"/>
      <c r="PW264" s="1114"/>
      <c r="PX264" s="1114"/>
      <c r="PY264" s="1114"/>
      <c r="PZ264" s="1114"/>
      <c r="QA264" s="1114"/>
      <c r="QB264" s="1114"/>
      <c r="QC264" s="1114"/>
      <c r="QD264" s="1114"/>
      <c r="QE264" s="1114"/>
      <c r="QF264" s="1114"/>
      <c r="QG264" s="1114"/>
      <c r="QH264" s="1114"/>
      <c r="QI264" s="1114"/>
      <c r="QJ264" s="1114"/>
      <c r="QK264" s="1114"/>
      <c r="QL264" s="1114"/>
      <c r="QM264" s="1114"/>
      <c r="QN264" s="1114"/>
      <c r="QO264" s="1114"/>
      <c r="QP264" s="1114"/>
      <c r="QQ264" s="1114"/>
      <c r="QR264" s="1114"/>
      <c r="QS264" s="1114"/>
      <c r="QT264" s="1114"/>
      <c r="QU264" s="1114"/>
      <c r="QV264" s="1114"/>
      <c r="QW264" s="1114"/>
      <c r="QX264" s="1114"/>
      <c r="QY264" s="1114"/>
      <c r="QZ264" s="1114"/>
      <c r="RA264" s="1114"/>
      <c r="RB264" s="1114"/>
      <c r="RC264" s="1114"/>
      <c r="RD264" s="1114"/>
      <c r="RE264" s="1114"/>
      <c r="RF264" s="1114"/>
      <c r="RG264" s="1114"/>
      <c r="RH264" s="1114"/>
      <c r="RI264" s="1114"/>
      <c r="RJ264" s="1114"/>
      <c r="RK264" s="1114"/>
      <c r="RL264" s="1114"/>
      <c r="RM264" s="1114"/>
      <c r="RN264" s="1114"/>
      <c r="RO264" s="1114"/>
      <c r="RP264" s="1114"/>
      <c r="RQ264" s="1114"/>
      <c r="RR264" s="1114"/>
      <c r="RS264" s="1114"/>
      <c r="RT264" s="1114"/>
      <c r="RU264" s="1114"/>
      <c r="RV264" s="1114"/>
      <c r="RW264" s="1114"/>
      <c r="RX264" s="1114"/>
      <c r="RY264" s="1114"/>
      <c r="RZ264" s="1114"/>
      <c r="SA264" s="1114"/>
      <c r="SB264" s="1114"/>
      <c r="SC264" s="1114"/>
      <c r="SD264" s="1114"/>
      <c r="SE264" s="1114"/>
      <c r="SF264" s="1114"/>
      <c r="SG264" s="1114"/>
      <c r="SH264" s="1114"/>
      <c r="SI264" s="1114"/>
      <c r="SJ264" s="1114"/>
      <c r="SK264" s="1114"/>
      <c r="SL264" s="1114"/>
      <c r="SM264" s="1114"/>
      <c r="SN264" s="1114"/>
      <c r="SO264" s="1114"/>
      <c r="SP264" s="1114"/>
      <c r="SQ264" s="1114"/>
      <c r="SR264" s="1114"/>
      <c r="SS264" s="1114"/>
      <c r="ST264" s="1114"/>
      <c r="SU264" s="1114"/>
      <c r="SV264" s="1114"/>
      <c r="SW264" s="1114"/>
      <c r="SX264" s="1114"/>
      <c r="SY264" s="1114"/>
      <c r="SZ264" s="1114"/>
      <c r="TA264" s="1114"/>
      <c r="TB264" s="1114"/>
      <c r="TC264" s="1114"/>
      <c r="TD264" s="1114"/>
      <c r="TE264" s="1114"/>
      <c r="TF264" s="1114"/>
      <c r="TG264" s="1114"/>
      <c r="TH264" s="1114"/>
      <c r="TI264" s="1114"/>
      <c r="TJ264" s="1114"/>
      <c r="TK264" s="1114"/>
      <c r="TL264" s="1114"/>
      <c r="TM264" s="1114"/>
      <c r="TN264" s="1114"/>
      <c r="TO264" s="1114"/>
      <c r="TP264" s="1114"/>
      <c r="TQ264" s="1114"/>
      <c r="TR264" s="1114"/>
      <c r="TS264" s="1114"/>
      <c r="TT264" s="1114"/>
      <c r="TU264" s="1114"/>
      <c r="TV264" s="1114"/>
      <c r="TW264" s="1114"/>
      <c r="TX264" s="1114"/>
      <c r="TY264" s="1114"/>
      <c r="TZ264" s="1114"/>
      <c r="UA264" s="1114"/>
      <c r="UB264" s="1114"/>
      <c r="UC264" s="1114"/>
      <c r="UD264" s="1114"/>
      <c r="UE264" s="1114"/>
      <c r="UF264" s="1114"/>
      <c r="UG264" s="1114"/>
      <c r="UH264" s="1114"/>
      <c r="UI264" s="1114"/>
      <c r="UJ264" s="1114"/>
      <c r="UK264" s="1114"/>
      <c r="UL264" s="1114"/>
      <c r="UM264" s="1114"/>
      <c r="UN264" s="1114"/>
      <c r="UO264" s="1114"/>
      <c r="UP264" s="1114"/>
      <c r="UQ264" s="1114"/>
      <c r="UR264" s="1114"/>
      <c r="US264" s="1114"/>
      <c r="UT264" s="1114"/>
      <c r="UU264" s="1114"/>
      <c r="UV264" s="1114"/>
      <c r="UW264" s="1114"/>
      <c r="UX264" s="1114"/>
      <c r="UY264" s="1114"/>
      <c r="UZ264" s="1114"/>
      <c r="VA264" s="1114"/>
      <c r="VB264" s="1114"/>
      <c r="VC264" s="1114"/>
      <c r="VD264" s="1114"/>
      <c r="VE264" s="1114"/>
      <c r="VF264" s="1114"/>
      <c r="VG264" s="1114"/>
      <c r="VH264" s="1114"/>
      <c r="VI264" s="1114"/>
      <c r="VJ264" s="1114"/>
      <c r="VK264" s="1114"/>
      <c r="VL264" s="1114"/>
      <c r="VM264" s="1114"/>
      <c r="VN264" s="1114"/>
      <c r="VO264" s="1114"/>
      <c r="VP264" s="1114"/>
      <c r="VQ264" s="1114"/>
      <c r="VR264" s="1114"/>
      <c r="VS264" s="1114"/>
      <c r="VT264" s="1114"/>
      <c r="VU264" s="1114"/>
      <c r="VV264" s="1114"/>
      <c r="VW264" s="1114"/>
      <c r="VX264" s="1114"/>
      <c r="VY264" s="1114"/>
      <c r="VZ264" s="1114"/>
      <c r="WA264" s="1114"/>
      <c r="WB264" s="1114"/>
      <c r="WC264" s="1114"/>
      <c r="WD264" s="1114"/>
      <c r="WE264" s="1114"/>
      <c r="WF264" s="1114"/>
      <c r="WG264" s="1114"/>
      <c r="WH264" s="1114"/>
      <c r="WI264" s="1114"/>
      <c r="WJ264" s="1114"/>
      <c r="WK264" s="1114"/>
      <c r="WL264" s="1114"/>
      <c r="WM264" s="1114"/>
      <c r="WN264" s="1114"/>
      <c r="WO264" s="1114"/>
      <c r="WP264" s="1114"/>
      <c r="WQ264" s="1114"/>
      <c r="WR264" s="1114"/>
      <c r="WS264" s="1114"/>
      <c r="WT264" s="1114"/>
      <c r="WU264" s="1114"/>
      <c r="WV264" s="1114"/>
      <c r="WW264" s="1114"/>
      <c r="WX264" s="1114"/>
      <c r="WY264" s="1114"/>
      <c r="WZ264" s="1114"/>
      <c r="XA264" s="1114"/>
      <c r="XB264" s="1114"/>
      <c r="XC264" s="1114"/>
      <c r="XD264" s="1114"/>
      <c r="XE264" s="1114"/>
      <c r="XF264" s="1114"/>
      <c r="XG264" s="1114"/>
      <c r="XH264" s="1114"/>
      <c r="XI264" s="1114"/>
      <c r="XJ264" s="1114"/>
      <c r="XK264" s="1114"/>
      <c r="XL264" s="1114"/>
      <c r="XM264" s="1114"/>
      <c r="XN264" s="1114"/>
      <c r="XO264" s="1114"/>
      <c r="XP264" s="1114"/>
      <c r="XQ264" s="1114"/>
      <c r="XR264" s="1114"/>
      <c r="XS264" s="1114"/>
      <c r="XT264" s="1114"/>
      <c r="XU264" s="1114"/>
      <c r="XV264" s="1114"/>
      <c r="XW264" s="1114"/>
      <c r="XX264" s="1114"/>
      <c r="XY264" s="1114"/>
      <c r="XZ264" s="1114"/>
      <c r="YA264" s="1114"/>
      <c r="YB264" s="1114"/>
      <c r="YC264" s="1114"/>
      <c r="YD264" s="1114"/>
      <c r="YE264" s="1114"/>
      <c r="YF264" s="1114"/>
      <c r="YG264" s="1114"/>
      <c r="YH264" s="1114"/>
      <c r="YI264" s="1114"/>
      <c r="YJ264" s="1114"/>
      <c r="YK264" s="1114"/>
      <c r="YL264" s="1114"/>
      <c r="YM264" s="1114"/>
      <c r="YN264" s="1114"/>
      <c r="YO264" s="1114"/>
      <c r="YP264" s="1114"/>
      <c r="YQ264" s="1114"/>
      <c r="YR264" s="1114"/>
      <c r="YS264" s="1114"/>
      <c r="YT264" s="1114"/>
      <c r="YU264" s="1114"/>
      <c r="YV264" s="1114"/>
      <c r="YW264" s="1114"/>
      <c r="YX264" s="1114"/>
      <c r="YY264" s="1114"/>
      <c r="YZ264" s="1114"/>
      <c r="ZA264" s="1114"/>
      <c r="ZB264" s="1114"/>
      <c r="ZC264" s="1114"/>
      <c r="ZD264" s="1114"/>
      <c r="ZE264" s="1114"/>
      <c r="ZF264" s="1114"/>
      <c r="ZG264" s="1114"/>
      <c r="ZH264" s="1114"/>
      <c r="ZI264" s="1114"/>
      <c r="ZJ264" s="1114"/>
      <c r="ZK264" s="1114"/>
      <c r="ZL264" s="1114"/>
      <c r="ZM264" s="1114"/>
      <c r="ZN264" s="1114"/>
      <c r="ZO264" s="1114"/>
      <c r="ZP264" s="1114"/>
      <c r="ZQ264" s="1114"/>
      <c r="ZR264" s="1114"/>
      <c r="ZS264" s="1114"/>
      <c r="ZT264" s="1114"/>
      <c r="ZU264" s="1114"/>
      <c r="ZV264" s="1114"/>
      <c r="ZW264" s="1114"/>
      <c r="ZX264" s="1114"/>
      <c r="ZY264" s="1114"/>
      <c r="ZZ264" s="1114"/>
      <c r="AAA264" s="1114"/>
      <c r="AAB264" s="1114"/>
      <c r="AAC264" s="1114"/>
      <c r="AAD264" s="1114"/>
      <c r="AAE264" s="1114"/>
      <c r="AAF264" s="1114"/>
      <c r="AAG264" s="1114"/>
      <c r="AAH264" s="1114"/>
      <c r="AAI264" s="1114"/>
      <c r="AAJ264" s="1114"/>
      <c r="AAK264" s="1114"/>
      <c r="AAL264" s="1114"/>
      <c r="AAM264" s="1114"/>
      <c r="AAN264" s="1114"/>
      <c r="AAO264" s="1114"/>
      <c r="AAP264" s="1114"/>
      <c r="AAQ264" s="1114"/>
      <c r="AAR264" s="1114"/>
      <c r="AAS264" s="1114"/>
      <c r="AAT264" s="1114"/>
      <c r="AAU264" s="1114"/>
      <c r="AAV264" s="1114"/>
      <c r="AAW264" s="1114"/>
      <c r="AAX264" s="1114"/>
      <c r="AAY264" s="1114"/>
      <c r="AAZ264" s="1114"/>
      <c r="ABA264" s="1114"/>
      <c r="ABB264" s="1114"/>
      <c r="ABC264" s="1114"/>
      <c r="ABD264" s="1114"/>
      <c r="ABE264" s="1114"/>
      <c r="ABF264" s="1114"/>
      <c r="ABG264" s="1114"/>
      <c r="ABH264" s="1114"/>
      <c r="ABI264" s="1114"/>
      <c r="ABJ264" s="1114"/>
      <c r="ABK264" s="1114"/>
      <c r="ABL264" s="1114"/>
      <c r="ABM264" s="1114"/>
      <c r="ABN264" s="1114"/>
      <c r="ABO264" s="1114"/>
      <c r="ABP264" s="1114"/>
      <c r="ABQ264" s="1114"/>
      <c r="ABR264" s="1114"/>
      <c r="ABS264" s="1114"/>
      <c r="ABT264" s="1114"/>
      <c r="ABU264" s="1114"/>
      <c r="ABV264" s="1114"/>
      <c r="ABW264" s="1114"/>
      <c r="ABX264" s="1114"/>
      <c r="ABY264" s="1114"/>
      <c r="ABZ264" s="1114"/>
      <c r="ACA264" s="1114"/>
      <c r="ACB264" s="1114"/>
      <c r="ACC264" s="1114"/>
      <c r="ACD264" s="1114"/>
      <c r="ACE264" s="1114"/>
      <c r="ACF264" s="1114"/>
      <c r="ACG264" s="1114"/>
      <c r="ACH264" s="1114"/>
      <c r="ACI264" s="1114"/>
      <c r="ACJ264" s="1114"/>
      <c r="ACK264" s="1114"/>
      <c r="ACL264" s="1114"/>
      <c r="ACM264" s="1114"/>
      <c r="ACN264" s="1114"/>
      <c r="ACO264" s="1114"/>
      <c r="ACP264" s="1114"/>
      <c r="ACQ264" s="1114"/>
      <c r="ACR264" s="1114"/>
      <c r="ACS264" s="1114"/>
      <c r="ACT264" s="1114"/>
      <c r="ACU264" s="1114"/>
      <c r="ACV264" s="1114"/>
      <c r="ACW264" s="1114"/>
      <c r="ACX264" s="1114"/>
      <c r="ACY264" s="1114"/>
      <c r="ACZ264" s="1114"/>
      <c r="ADA264" s="1114"/>
      <c r="ADB264" s="1114"/>
      <c r="ADC264" s="1114"/>
      <c r="ADD264" s="1114"/>
      <c r="ADE264" s="1114"/>
      <c r="ADF264" s="1114"/>
      <c r="ADG264" s="1114"/>
      <c r="ADH264" s="1114"/>
      <c r="ADI264" s="1114"/>
      <c r="ADJ264" s="1114"/>
      <c r="ADK264" s="1114"/>
      <c r="ADL264" s="1114"/>
      <c r="ADM264" s="1114"/>
      <c r="ADN264" s="1114"/>
      <c r="ADO264" s="1114"/>
      <c r="ADP264" s="1114"/>
      <c r="ADQ264" s="1114"/>
      <c r="ADR264" s="1114"/>
      <c r="ADS264" s="1114"/>
      <c r="ADT264" s="1114"/>
      <c r="ADU264" s="1114"/>
      <c r="ADV264" s="1114"/>
      <c r="ADW264" s="1114"/>
      <c r="ADX264" s="1114"/>
      <c r="ADY264" s="1114"/>
      <c r="ADZ264" s="1114"/>
      <c r="AEA264" s="1114"/>
      <c r="AEB264" s="1114"/>
      <c r="AEC264" s="1114"/>
      <c r="AED264" s="1114"/>
      <c r="AEE264" s="1114"/>
      <c r="AEF264" s="1114"/>
      <c r="AEG264" s="1114"/>
      <c r="AEH264" s="1114"/>
      <c r="AEI264" s="1114"/>
      <c r="AEJ264" s="1114"/>
      <c r="AEK264" s="1114"/>
      <c r="AEL264" s="1114"/>
      <c r="AEM264" s="1114"/>
      <c r="AEN264" s="1114"/>
      <c r="AEO264" s="1114"/>
      <c r="AEP264" s="1114"/>
      <c r="AEQ264" s="1114"/>
      <c r="AER264" s="1114"/>
      <c r="AES264" s="1114"/>
      <c r="AET264" s="1114"/>
      <c r="AEU264" s="1114"/>
      <c r="AEV264" s="1114"/>
      <c r="AEW264" s="1114"/>
      <c r="AEX264" s="1114"/>
      <c r="AEY264" s="1114"/>
      <c r="AEZ264" s="1114"/>
      <c r="AFA264" s="1114"/>
      <c r="AFB264" s="1114"/>
      <c r="AFC264" s="1114"/>
      <c r="AFD264" s="1114"/>
      <c r="AFE264" s="1114"/>
      <c r="AFF264" s="1114"/>
      <c r="AFG264" s="1114"/>
      <c r="AFH264" s="1114"/>
      <c r="AFI264" s="1114"/>
      <c r="AFJ264" s="1114"/>
      <c r="AFK264" s="1114"/>
      <c r="AFL264" s="1114"/>
      <c r="AFM264" s="1114"/>
      <c r="AFN264" s="1114"/>
      <c r="AFO264" s="1114"/>
      <c r="AFP264" s="1114"/>
      <c r="AFQ264" s="1114"/>
      <c r="AFR264" s="1114"/>
      <c r="AFS264" s="1114"/>
      <c r="AFT264" s="1114"/>
      <c r="AFU264" s="1114"/>
      <c r="AFV264" s="1114"/>
      <c r="AFW264" s="1114"/>
      <c r="AFX264" s="1114"/>
      <c r="AFY264" s="1114"/>
      <c r="AFZ264" s="1114"/>
      <c r="AGA264" s="1114"/>
      <c r="AGB264" s="1114"/>
      <c r="AGC264" s="1114"/>
      <c r="AGD264" s="1114"/>
      <c r="AGE264" s="1114"/>
      <c r="AGF264" s="1114"/>
      <c r="AGG264" s="1114"/>
      <c r="AGH264" s="1114"/>
      <c r="AGI264" s="1114"/>
      <c r="AGJ264" s="1114"/>
      <c r="AGK264" s="1114"/>
      <c r="AGL264" s="1114"/>
      <c r="AGM264" s="1114"/>
      <c r="AGN264" s="1114"/>
      <c r="AGO264" s="1114"/>
      <c r="AGP264" s="1114"/>
      <c r="AGQ264" s="1114"/>
      <c r="AGR264" s="1114"/>
      <c r="AGS264" s="1114"/>
      <c r="AGT264" s="1114"/>
      <c r="AGU264" s="1114"/>
      <c r="AGV264" s="1114"/>
      <c r="AGW264" s="1114"/>
      <c r="AGX264" s="1114"/>
      <c r="AGY264" s="1114"/>
      <c r="AGZ264" s="1114"/>
      <c r="AHA264" s="1114"/>
      <c r="AHB264" s="1114"/>
      <c r="AHC264" s="1114"/>
      <c r="AHD264" s="1114"/>
      <c r="AHE264" s="1114"/>
      <c r="AHF264" s="1114"/>
      <c r="AHG264" s="1114"/>
      <c r="AHH264" s="1114"/>
      <c r="AHI264" s="1114"/>
      <c r="AHJ264" s="1114"/>
      <c r="AHK264" s="1114"/>
      <c r="AHL264" s="1114"/>
      <c r="AHM264" s="1114"/>
      <c r="AHN264" s="1114"/>
      <c r="AHO264" s="1114"/>
      <c r="AHP264" s="1114"/>
      <c r="AHQ264" s="1114"/>
      <c r="AHR264" s="1114"/>
      <c r="AHS264" s="1114"/>
      <c r="AHT264" s="1114"/>
      <c r="AHU264" s="1114"/>
      <c r="AHV264" s="1114"/>
      <c r="AHW264" s="1114"/>
      <c r="AHX264" s="1114"/>
      <c r="AHY264" s="1114"/>
      <c r="AHZ264" s="1114"/>
      <c r="AIA264" s="1114"/>
      <c r="AIB264" s="1114"/>
      <c r="AIC264" s="1114"/>
      <c r="AID264" s="1114"/>
      <c r="AIE264" s="1114"/>
      <c r="AIF264" s="1114"/>
      <c r="AIG264" s="1114"/>
      <c r="AIH264" s="1114"/>
      <c r="AII264" s="1114"/>
      <c r="AIJ264" s="1114"/>
      <c r="AIK264" s="1114"/>
      <c r="AIL264" s="1114"/>
      <c r="AIM264" s="1114"/>
      <c r="AIN264" s="1114"/>
      <c r="AIO264" s="1114"/>
      <c r="AIP264" s="1114"/>
      <c r="AIQ264" s="1114"/>
      <c r="AIR264" s="1114"/>
      <c r="AIS264" s="1114"/>
      <c r="AIT264" s="1114"/>
      <c r="AIU264" s="1114"/>
      <c r="AIV264" s="1114"/>
      <c r="AIW264" s="1114"/>
      <c r="AIX264" s="1114"/>
      <c r="AIY264" s="1114"/>
      <c r="AIZ264" s="1114"/>
      <c r="AJA264" s="1114"/>
      <c r="AJB264" s="1114"/>
      <c r="AJC264" s="1114"/>
      <c r="AJD264" s="1114"/>
      <c r="AJE264" s="1114"/>
      <c r="AJF264" s="1114"/>
      <c r="AJG264" s="1114"/>
      <c r="AJH264" s="1114"/>
      <c r="AJI264" s="1114"/>
      <c r="AJJ264" s="1114"/>
      <c r="AJK264" s="1114"/>
      <c r="AJL264" s="1114"/>
      <c r="AJM264" s="1114"/>
      <c r="AJN264" s="1114"/>
      <c r="AJO264" s="1114"/>
      <c r="AJP264" s="1114"/>
      <c r="AJQ264" s="1114"/>
      <c r="AJR264" s="1114"/>
      <c r="AJS264" s="1114"/>
      <c r="AJT264" s="1114"/>
      <c r="AJU264" s="1114"/>
      <c r="AJV264" s="1114"/>
      <c r="AJW264" s="1114"/>
      <c r="AJX264" s="1114"/>
      <c r="AJY264" s="1114"/>
      <c r="AJZ264" s="1114"/>
      <c r="AKA264" s="1114"/>
      <c r="AKB264" s="1114"/>
      <c r="AKC264" s="1114"/>
      <c r="AKD264" s="1114"/>
      <c r="AKE264" s="1114"/>
      <c r="AKF264" s="1114"/>
      <c r="AKG264" s="1114"/>
      <c r="AKH264" s="1114"/>
      <c r="AKI264" s="1114"/>
      <c r="AKJ264" s="1114"/>
      <c r="AKK264" s="1114"/>
      <c r="AKL264" s="1114"/>
      <c r="AKM264" s="1114"/>
      <c r="AKN264" s="1114"/>
      <c r="AKO264" s="1114"/>
      <c r="AKP264" s="1114"/>
      <c r="AKQ264" s="1114"/>
      <c r="AKR264" s="1114"/>
      <c r="AKS264" s="1114"/>
      <c r="AKT264" s="1114"/>
      <c r="AKU264" s="1114"/>
      <c r="AKV264" s="1114"/>
      <c r="AKW264" s="1114"/>
      <c r="AKX264" s="1114"/>
      <c r="AKY264" s="1114"/>
      <c r="AKZ264" s="1114"/>
      <c r="ALA264" s="1114"/>
      <c r="ALB264" s="1114"/>
      <c r="ALC264" s="1114"/>
      <c r="ALD264" s="1114"/>
      <c r="ALE264" s="1114"/>
      <c r="ALF264" s="1114"/>
      <c r="ALG264" s="1114"/>
      <c r="ALH264" s="1114"/>
      <c r="ALI264" s="1114"/>
      <c r="ALJ264" s="1114"/>
      <c r="ALK264" s="1114"/>
      <c r="ALL264" s="1114"/>
      <c r="ALM264" s="1114"/>
      <c r="ALN264" s="1114"/>
      <c r="ALO264" s="1114"/>
      <c r="ALP264" s="1114"/>
      <c r="ALQ264" s="1114"/>
      <c r="ALR264" s="1114"/>
      <c r="ALS264" s="1114"/>
      <c r="ALT264" s="1114"/>
      <c r="ALU264" s="1114"/>
      <c r="ALV264" s="1114"/>
      <c r="ALW264" s="1114"/>
      <c r="ALX264" s="1114"/>
      <c r="ALY264" s="1114"/>
      <c r="ALZ264" s="1114"/>
      <c r="AMA264" s="1114"/>
      <c r="AMB264" s="1114"/>
      <c r="AMC264" s="1114"/>
      <c r="AMD264" s="1114"/>
      <c r="AME264" s="1114"/>
      <c r="AMF264" s="1114"/>
      <c r="AMG264" s="1114"/>
      <c r="AMH264" s="1114"/>
      <c r="AMI264" s="1114"/>
      <c r="AMJ264" s="1114"/>
      <c r="AMK264" s="1114"/>
      <c r="AML264" s="1114"/>
      <c r="AMM264" s="1114"/>
      <c r="AMN264" s="1114"/>
      <c r="AMO264" s="1114"/>
      <c r="AMP264" s="1114"/>
      <c r="AMQ264" s="1114"/>
      <c r="AMR264" s="1114"/>
      <c r="AMS264" s="1114"/>
      <c r="AMT264" s="1114"/>
      <c r="AMU264" s="1114"/>
      <c r="AMV264" s="1114"/>
      <c r="AMW264" s="1114"/>
      <c r="AMX264" s="1114"/>
      <c r="AMY264" s="1114"/>
      <c r="AMZ264" s="1114"/>
      <c r="ANA264" s="1114"/>
      <c r="ANB264" s="1114"/>
      <c r="ANC264" s="1114"/>
      <c r="AND264" s="1114"/>
      <c r="ANE264" s="1114"/>
      <c r="ANF264" s="1114"/>
      <c r="ANG264" s="1114"/>
      <c r="ANH264" s="1114"/>
      <c r="ANI264" s="1114"/>
      <c r="ANJ264" s="1114"/>
      <c r="ANK264" s="1114"/>
      <c r="ANL264" s="1114"/>
      <c r="ANM264" s="1114"/>
      <c r="ANN264" s="1114"/>
      <c r="ANO264" s="1114"/>
      <c r="ANP264" s="1114"/>
      <c r="ANQ264" s="1114"/>
      <c r="ANR264" s="1114"/>
      <c r="ANS264" s="1114"/>
      <c r="ANT264" s="1114"/>
      <c r="ANU264" s="1114"/>
      <c r="ANV264" s="1114"/>
      <c r="ANW264" s="1114"/>
      <c r="ANX264" s="1114"/>
      <c r="ANY264" s="1114"/>
      <c r="ANZ264" s="1114"/>
      <c r="AOA264" s="1114"/>
      <c r="AOB264" s="1114"/>
      <c r="AOC264" s="1114"/>
      <c r="AOD264" s="1114"/>
      <c r="AOE264" s="1114"/>
      <c r="AOF264" s="1114"/>
      <c r="AOG264" s="1114"/>
      <c r="AOH264" s="1114"/>
      <c r="AOI264" s="1114"/>
      <c r="AOJ264" s="1114"/>
      <c r="AOK264" s="1114"/>
      <c r="AOL264" s="1114"/>
      <c r="AOM264" s="1114"/>
      <c r="AON264" s="1114"/>
      <c r="AOO264" s="1114"/>
      <c r="AOP264" s="1114"/>
      <c r="AOQ264" s="1114"/>
      <c r="AOR264" s="1114"/>
      <c r="AOS264" s="1114"/>
      <c r="AOT264" s="1114"/>
      <c r="AOU264" s="1114"/>
      <c r="AOV264" s="1114"/>
      <c r="AOW264" s="1114"/>
      <c r="AOX264" s="1114"/>
      <c r="AOY264" s="1114"/>
      <c r="AOZ264" s="1114"/>
      <c r="APA264" s="1114"/>
      <c r="APB264" s="1114"/>
      <c r="APC264" s="1114"/>
      <c r="APD264" s="1114"/>
      <c r="APE264" s="1114"/>
      <c r="APF264" s="1114"/>
      <c r="APG264" s="1114"/>
      <c r="APH264" s="1114"/>
      <c r="API264" s="1114"/>
      <c r="APJ264" s="1114"/>
      <c r="APK264" s="1114"/>
      <c r="APL264" s="1114"/>
      <c r="APM264" s="1114"/>
      <c r="APN264" s="1114"/>
      <c r="APO264" s="1114"/>
      <c r="APP264" s="1114"/>
      <c r="APQ264" s="1114"/>
      <c r="APR264" s="1114"/>
      <c r="APS264" s="1114"/>
      <c r="APT264" s="1114"/>
      <c r="APU264" s="1114"/>
      <c r="APV264" s="1114"/>
      <c r="APW264" s="1114"/>
      <c r="APX264" s="1114"/>
      <c r="APY264" s="1114"/>
      <c r="APZ264" s="1114"/>
      <c r="AQA264" s="1114"/>
      <c r="AQB264" s="1114"/>
      <c r="AQC264" s="1114"/>
      <c r="AQD264" s="1114"/>
      <c r="AQE264" s="1114"/>
      <c r="AQF264" s="1114"/>
      <c r="AQG264" s="1114"/>
      <c r="AQH264" s="1114"/>
      <c r="AQI264" s="1114"/>
      <c r="AQJ264" s="1114"/>
      <c r="AQK264" s="1114"/>
      <c r="AQL264" s="1114"/>
      <c r="AQM264" s="1114"/>
      <c r="AQN264" s="1114"/>
      <c r="AQO264" s="1114"/>
      <c r="AQP264" s="1114"/>
      <c r="AQQ264" s="1114"/>
      <c r="AQR264" s="1114"/>
      <c r="AQS264" s="1114"/>
      <c r="AQT264" s="1114"/>
      <c r="AQU264" s="1114"/>
      <c r="AQV264" s="1114"/>
      <c r="AQW264" s="1114"/>
      <c r="AQX264" s="1114"/>
      <c r="AQY264" s="1114"/>
      <c r="AQZ264" s="1114"/>
      <c r="ARA264" s="1114"/>
      <c r="ARB264" s="1114"/>
      <c r="ARC264" s="1114"/>
      <c r="ARD264" s="1114"/>
      <c r="ARE264" s="1114"/>
      <c r="ARF264" s="1114"/>
      <c r="ARG264" s="1114"/>
      <c r="ARH264" s="1114"/>
      <c r="ARI264" s="1114"/>
      <c r="ARJ264" s="1114"/>
      <c r="ARK264" s="1114"/>
      <c r="ARL264" s="1114"/>
      <c r="ARM264" s="1114"/>
      <c r="ARN264" s="1114"/>
      <c r="ARO264" s="1114"/>
      <c r="ARP264" s="1114"/>
      <c r="ARQ264" s="1114"/>
      <c r="ARR264" s="1114"/>
      <c r="ARS264" s="1114"/>
      <c r="ART264" s="1114"/>
      <c r="ARU264" s="1114"/>
      <c r="ARV264" s="1114"/>
      <c r="ARW264" s="1114"/>
      <c r="ARX264" s="1114"/>
      <c r="ARY264" s="1114"/>
      <c r="ARZ264" s="1114"/>
      <c r="ASA264" s="1114"/>
      <c r="ASB264" s="1114"/>
      <c r="ASC264" s="1114"/>
      <c r="ASD264" s="1114"/>
      <c r="ASE264" s="1114"/>
      <c r="ASF264" s="1114"/>
      <c r="ASG264" s="1114"/>
      <c r="ASH264" s="1114"/>
      <c r="ASI264" s="1114"/>
      <c r="ASJ264" s="1114"/>
      <c r="ASK264" s="1114"/>
      <c r="ASL264" s="1114"/>
      <c r="ASM264" s="1114"/>
      <c r="ASN264" s="1114"/>
      <c r="ASO264" s="1114"/>
      <c r="ASP264" s="1114"/>
      <c r="ASQ264" s="1114"/>
      <c r="ASR264" s="1114"/>
      <c r="ASS264" s="1114"/>
      <c r="AST264" s="1114"/>
      <c r="ASU264" s="1114"/>
      <c r="ASV264" s="1114"/>
      <c r="ASW264" s="1114"/>
      <c r="ASX264" s="1114"/>
      <c r="ASY264" s="1114"/>
      <c r="ASZ264" s="1114"/>
      <c r="ATA264" s="1114"/>
      <c r="ATB264" s="1114"/>
      <c r="ATC264" s="1114"/>
      <c r="ATD264" s="1114"/>
      <c r="ATE264" s="1114"/>
      <c r="ATF264" s="1114"/>
      <c r="ATG264" s="1114"/>
      <c r="ATH264" s="1114"/>
      <c r="ATI264" s="1114"/>
      <c r="ATJ264" s="1114"/>
      <c r="ATK264" s="1114"/>
      <c r="ATL264" s="1114"/>
      <c r="ATM264" s="1114"/>
      <c r="ATN264" s="1114"/>
      <c r="ATO264" s="1114"/>
      <c r="ATP264" s="1114"/>
      <c r="ATQ264" s="1114"/>
      <c r="ATR264" s="1114"/>
      <c r="ATS264" s="1114"/>
      <c r="ATT264" s="1114"/>
      <c r="ATU264" s="1114"/>
      <c r="ATV264" s="1114"/>
      <c r="ATW264" s="1114"/>
      <c r="ATX264" s="1114"/>
      <c r="ATY264" s="1114"/>
      <c r="ATZ264" s="1114"/>
      <c r="AUA264" s="1114"/>
      <c r="AUB264" s="1114"/>
      <c r="AUC264" s="1114"/>
      <c r="AUD264" s="1114"/>
      <c r="AUE264" s="1114"/>
      <c r="AUF264" s="1114"/>
      <c r="AUG264" s="1114"/>
      <c r="AUH264" s="1114"/>
      <c r="AUI264" s="1114"/>
      <c r="AUJ264" s="1114"/>
      <c r="AUK264" s="1114"/>
      <c r="AUL264" s="1114"/>
      <c r="AUM264" s="1114"/>
      <c r="AUN264" s="1114"/>
      <c r="AUO264" s="1114"/>
      <c r="AUP264" s="1114"/>
      <c r="AUQ264" s="1114"/>
      <c r="AUR264" s="1114"/>
      <c r="AUS264" s="1114"/>
      <c r="AUT264" s="1114"/>
      <c r="AUU264" s="1114"/>
      <c r="AUV264" s="1114"/>
      <c r="AUW264" s="1114"/>
      <c r="AUX264" s="1114"/>
      <c r="AUY264" s="1114"/>
      <c r="AUZ264" s="1114"/>
      <c r="AVA264" s="1114"/>
      <c r="AVB264" s="1114"/>
      <c r="AVC264" s="1114"/>
      <c r="AVD264" s="1114"/>
      <c r="AVE264" s="1114"/>
      <c r="AVF264" s="1114"/>
      <c r="AVG264" s="1114"/>
      <c r="AVH264" s="1114"/>
      <c r="AVI264" s="1114"/>
      <c r="AVJ264" s="1114"/>
      <c r="AVK264" s="1114"/>
      <c r="AVL264" s="1114"/>
      <c r="AVM264" s="1114"/>
      <c r="AVN264" s="1114"/>
      <c r="AVO264" s="1114"/>
      <c r="AVP264" s="1114"/>
      <c r="AVQ264" s="1114"/>
      <c r="AVR264" s="1114"/>
      <c r="AVS264" s="1114"/>
      <c r="AVT264" s="1114"/>
      <c r="AVU264" s="1114"/>
      <c r="AVV264" s="1114"/>
      <c r="AVW264" s="1114"/>
      <c r="AVX264" s="1114"/>
      <c r="AVY264" s="1114"/>
      <c r="AVZ264" s="1114"/>
      <c r="AWA264" s="1114"/>
      <c r="AWB264" s="1114"/>
      <c r="AWC264" s="1114"/>
      <c r="AWD264" s="1114"/>
      <c r="AWE264" s="1114"/>
      <c r="AWF264" s="1114"/>
      <c r="AWG264" s="1114"/>
      <c r="AWH264" s="1114"/>
      <c r="AWI264" s="1114"/>
      <c r="AWJ264" s="1114"/>
      <c r="AWK264" s="1114"/>
      <c r="AWL264" s="1114"/>
      <c r="AWM264" s="1114"/>
      <c r="AWN264" s="1114"/>
      <c r="AWO264" s="1114"/>
      <c r="AWP264" s="1114"/>
      <c r="AWQ264" s="1114"/>
      <c r="AWR264" s="1114"/>
      <c r="AWS264" s="1114"/>
      <c r="AWT264" s="1114"/>
      <c r="AWU264" s="1114"/>
      <c r="AWV264" s="1114"/>
      <c r="AWW264" s="1114"/>
      <c r="AWX264" s="1114"/>
      <c r="AWY264" s="1114"/>
      <c r="AWZ264" s="1114"/>
      <c r="AXA264" s="1114"/>
      <c r="AXB264" s="1114"/>
      <c r="AXC264" s="1114"/>
      <c r="AXD264" s="1114"/>
      <c r="AXE264" s="1114"/>
      <c r="AXF264" s="1114"/>
      <c r="AXG264" s="1114"/>
      <c r="AXH264" s="1114"/>
      <c r="AXI264" s="1114"/>
      <c r="AXJ264" s="1114"/>
      <c r="AXK264" s="1114"/>
      <c r="AXL264" s="1114"/>
      <c r="AXM264" s="1114"/>
      <c r="AXN264" s="1114"/>
      <c r="AXO264" s="1114"/>
      <c r="AXP264" s="1114"/>
      <c r="AXQ264" s="1114"/>
      <c r="AXR264" s="1114"/>
      <c r="AXS264" s="1114"/>
      <c r="AXT264" s="1114"/>
      <c r="AXU264" s="1114"/>
      <c r="AXV264" s="1114"/>
      <c r="AXW264" s="1114"/>
      <c r="AXX264" s="1114"/>
      <c r="AXY264" s="1114"/>
      <c r="AXZ264" s="1114"/>
      <c r="AYA264" s="1114"/>
      <c r="AYB264" s="1114"/>
      <c r="AYC264" s="1114"/>
      <c r="AYD264" s="1114"/>
      <c r="AYE264" s="1114"/>
      <c r="AYF264" s="1114"/>
      <c r="AYG264" s="1114"/>
      <c r="AYH264" s="1114"/>
      <c r="AYI264" s="1114"/>
      <c r="AYJ264" s="1114"/>
      <c r="AYK264" s="1114"/>
      <c r="AYL264" s="1114"/>
      <c r="AYM264" s="1114"/>
      <c r="AYN264" s="1114"/>
      <c r="AYO264" s="1114"/>
      <c r="AYP264" s="1114"/>
      <c r="AYQ264" s="1114"/>
      <c r="AYR264" s="1114"/>
      <c r="AYS264" s="1114"/>
      <c r="AYT264" s="1114"/>
      <c r="AYU264" s="1114"/>
      <c r="AYV264" s="1114"/>
      <c r="AYW264" s="1114"/>
      <c r="AYX264" s="1114"/>
      <c r="AYY264" s="1114"/>
      <c r="AYZ264" s="1114"/>
      <c r="AZA264" s="1114"/>
      <c r="AZB264" s="1114"/>
      <c r="AZC264" s="1114"/>
      <c r="AZD264" s="1114"/>
      <c r="AZE264" s="1114"/>
      <c r="AZF264" s="1114"/>
      <c r="AZG264" s="1114"/>
      <c r="AZH264" s="1114"/>
      <c r="AZI264" s="1114"/>
      <c r="AZJ264" s="1114"/>
      <c r="AZK264" s="1114"/>
      <c r="AZL264" s="1114"/>
      <c r="AZM264" s="1114"/>
      <c r="AZN264" s="1114"/>
      <c r="AZO264" s="1114"/>
      <c r="AZP264" s="1114"/>
      <c r="AZQ264" s="1114"/>
      <c r="AZR264" s="1114"/>
      <c r="AZS264" s="1114"/>
      <c r="AZT264" s="1114"/>
      <c r="AZU264" s="1114"/>
      <c r="AZV264" s="1114"/>
      <c r="AZW264" s="1114"/>
      <c r="AZX264" s="1114"/>
      <c r="AZY264" s="1114"/>
      <c r="AZZ264" s="1114"/>
      <c r="BAA264" s="1114"/>
      <c r="BAB264" s="1114"/>
      <c r="BAC264" s="1114"/>
      <c r="BAD264" s="1114"/>
      <c r="BAE264" s="1114"/>
      <c r="BAF264" s="1114"/>
      <c r="BAG264" s="1114"/>
      <c r="BAH264" s="1114"/>
      <c r="BAI264" s="1114"/>
      <c r="BAJ264" s="1114"/>
      <c r="BAK264" s="1114"/>
      <c r="BAL264" s="1114"/>
      <c r="BAM264" s="1114"/>
      <c r="BAN264" s="1114"/>
      <c r="BAO264" s="1114"/>
      <c r="BAP264" s="1114"/>
      <c r="BAQ264" s="1114"/>
      <c r="BAR264" s="1114"/>
      <c r="BAS264" s="1114"/>
      <c r="BAT264" s="1114"/>
      <c r="BAU264" s="1114"/>
      <c r="BAV264" s="1114"/>
      <c r="BAW264" s="1114"/>
      <c r="BAX264" s="1114"/>
      <c r="BAY264" s="1114"/>
      <c r="BAZ264" s="1114"/>
      <c r="BBA264" s="1114"/>
      <c r="BBB264" s="1114"/>
      <c r="BBC264" s="1114"/>
      <c r="BBD264" s="1114"/>
      <c r="BBE264" s="1114"/>
      <c r="BBF264" s="1114"/>
      <c r="BBG264" s="1114"/>
      <c r="BBH264" s="1114"/>
      <c r="BBI264" s="1114"/>
      <c r="BBJ264" s="1114"/>
      <c r="BBK264" s="1114"/>
      <c r="BBL264" s="1114"/>
      <c r="BBM264" s="1114"/>
      <c r="BBN264" s="1114"/>
      <c r="BBO264" s="1114"/>
      <c r="BBP264" s="1114"/>
      <c r="BBQ264" s="1114"/>
      <c r="BBR264" s="1114"/>
      <c r="BBS264" s="1114"/>
      <c r="BBT264" s="1114"/>
      <c r="BBU264" s="1114"/>
      <c r="BBV264" s="1114"/>
      <c r="BBW264" s="1114"/>
      <c r="BBX264" s="1114"/>
      <c r="BBY264" s="1114"/>
      <c r="BBZ264" s="1114"/>
      <c r="BCA264" s="1114"/>
      <c r="BCB264" s="1114"/>
      <c r="BCC264" s="1114"/>
      <c r="BCD264" s="1114"/>
      <c r="BCE264" s="1114"/>
      <c r="BCF264" s="1114"/>
      <c r="BCG264" s="1114"/>
      <c r="BCH264" s="1114"/>
      <c r="BCI264" s="1114"/>
      <c r="BCJ264" s="1114"/>
      <c r="BCK264" s="1114"/>
      <c r="BCL264" s="1114"/>
      <c r="BCM264" s="1114"/>
      <c r="BCN264" s="1114"/>
      <c r="BCO264" s="1114"/>
      <c r="BCP264" s="1114"/>
      <c r="BCQ264" s="1114"/>
      <c r="BCR264" s="1114"/>
      <c r="BCS264" s="1114"/>
      <c r="BCT264" s="1114"/>
      <c r="BCU264" s="1114"/>
      <c r="BCV264" s="1114"/>
      <c r="BCW264" s="1114"/>
      <c r="BCX264" s="1114"/>
      <c r="BCY264" s="1114"/>
      <c r="BCZ264" s="1114"/>
      <c r="BDA264" s="1114"/>
      <c r="BDB264" s="1114"/>
      <c r="BDC264" s="1114"/>
      <c r="BDD264" s="1114"/>
      <c r="BDE264" s="1114"/>
      <c r="BDF264" s="1114"/>
      <c r="BDG264" s="1114"/>
      <c r="BDH264" s="1114"/>
      <c r="BDI264" s="1114"/>
      <c r="BDJ264" s="1114"/>
      <c r="BDK264" s="1114"/>
      <c r="BDL264" s="1114"/>
      <c r="BDM264" s="1114"/>
      <c r="BDN264" s="1114"/>
      <c r="BDO264" s="1114"/>
      <c r="BDP264" s="1114"/>
      <c r="BDQ264" s="1114"/>
      <c r="BDR264" s="1114"/>
      <c r="BDS264" s="1114"/>
      <c r="BDT264" s="1114"/>
      <c r="BDU264" s="1114"/>
      <c r="BDV264" s="1114"/>
      <c r="BDW264" s="1114"/>
      <c r="BDX264" s="1114"/>
      <c r="BDY264" s="1114"/>
      <c r="BDZ264" s="1114"/>
      <c r="BEA264" s="1114"/>
      <c r="BEB264" s="1114"/>
      <c r="BEC264" s="1114"/>
      <c r="BED264" s="1114"/>
      <c r="BEE264" s="1114"/>
      <c r="BEF264" s="1114"/>
      <c r="BEG264" s="1114"/>
      <c r="BEH264" s="1114"/>
      <c r="BEI264" s="1114"/>
      <c r="BEJ264" s="1114"/>
      <c r="BEK264" s="1114"/>
      <c r="BEL264" s="1114"/>
      <c r="BEM264" s="1114"/>
      <c r="BEN264" s="1114"/>
      <c r="BEO264" s="1114"/>
      <c r="BEP264" s="1114"/>
      <c r="BEQ264" s="1114"/>
      <c r="BER264" s="1114"/>
      <c r="BES264" s="1114"/>
      <c r="BET264" s="1114"/>
      <c r="BEU264" s="1114"/>
      <c r="BEV264" s="1114"/>
      <c r="BEW264" s="1114"/>
      <c r="BEX264" s="1114"/>
      <c r="BEY264" s="1114"/>
      <c r="BEZ264" s="1114"/>
      <c r="BFA264" s="1114"/>
      <c r="BFB264" s="1114"/>
      <c r="BFC264" s="1114"/>
      <c r="BFD264" s="1114"/>
      <c r="BFE264" s="1114"/>
      <c r="BFF264" s="1114"/>
      <c r="BFG264" s="1114"/>
      <c r="BFH264" s="1114"/>
      <c r="BFI264" s="1114"/>
      <c r="BFJ264" s="1114"/>
      <c r="BFK264" s="1114"/>
      <c r="BFL264" s="1114"/>
      <c r="BFM264" s="1114"/>
      <c r="BFN264" s="1114"/>
      <c r="BFO264" s="1114"/>
      <c r="BFP264" s="1114"/>
      <c r="BFQ264" s="1114"/>
      <c r="BFR264" s="1114"/>
      <c r="BFS264" s="1114"/>
      <c r="BFT264" s="1114"/>
      <c r="BFU264" s="1114"/>
      <c r="BFV264" s="1114"/>
      <c r="BFW264" s="1114"/>
      <c r="BFX264" s="1114"/>
      <c r="BFY264" s="1114"/>
      <c r="BFZ264" s="1114"/>
      <c r="BGA264" s="1114"/>
      <c r="BGB264" s="1114"/>
      <c r="BGC264" s="1114"/>
      <c r="BGD264" s="1114"/>
      <c r="BGE264" s="1114"/>
      <c r="BGF264" s="1114"/>
      <c r="BGG264" s="1114"/>
      <c r="BGH264" s="1114"/>
      <c r="BGI264" s="1114"/>
      <c r="BGJ264" s="1114"/>
      <c r="BGK264" s="1114"/>
      <c r="BGL264" s="1114"/>
      <c r="BGM264" s="1114"/>
      <c r="BGN264" s="1114"/>
      <c r="BGO264" s="1114"/>
      <c r="BGP264" s="1114"/>
      <c r="BGQ264" s="1114"/>
      <c r="BGR264" s="1114"/>
      <c r="BGS264" s="1114"/>
      <c r="BGT264" s="1114"/>
      <c r="BGU264" s="1114"/>
      <c r="BGV264" s="1114"/>
      <c r="BGW264" s="1114"/>
      <c r="BGX264" s="1114"/>
      <c r="BGY264" s="1114"/>
      <c r="BGZ264" s="1114"/>
      <c r="BHA264" s="1114"/>
      <c r="BHB264" s="1114"/>
      <c r="BHC264" s="1114"/>
      <c r="BHD264" s="1114"/>
      <c r="BHE264" s="1114"/>
      <c r="BHF264" s="1114"/>
      <c r="BHG264" s="1114"/>
      <c r="BHH264" s="1114"/>
      <c r="BHI264" s="1114"/>
      <c r="BHJ264" s="1114"/>
      <c r="BHK264" s="1114"/>
      <c r="BHL264" s="1114"/>
      <c r="BHM264" s="1114"/>
      <c r="BHN264" s="1114"/>
      <c r="BHO264" s="1114"/>
      <c r="BHP264" s="1114"/>
      <c r="BHQ264" s="1114"/>
      <c r="BHR264" s="1114"/>
      <c r="BHS264" s="1114"/>
      <c r="BHT264" s="1114"/>
      <c r="BHU264" s="1114"/>
      <c r="BHV264" s="1114"/>
      <c r="BHW264" s="1114"/>
      <c r="BHX264" s="1114"/>
      <c r="BHY264" s="1114"/>
      <c r="BHZ264" s="1114"/>
      <c r="BIA264" s="1114"/>
      <c r="BIB264" s="1114"/>
      <c r="BIC264" s="1114"/>
      <c r="BID264" s="1114"/>
      <c r="BIE264" s="1114"/>
      <c r="BIF264" s="1114"/>
      <c r="BIG264" s="1114"/>
      <c r="BIH264" s="1114"/>
      <c r="BII264" s="1114"/>
      <c r="BIJ264" s="1114"/>
      <c r="BIK264" s="1114"/>
      <c r="BIL264" s="1114"/>
      <c r="BIM264" s="1114"/>
      <c r="BIN264" s="1114"/>
      <c r="BIO264" s="1114"/>
      <c r="BIP264" s="1114"/>
      <c r="BIQ264" s="1114"/>
      <c r="BIR264" s="1114"/>
      <c r="BIS264" s="1114"/>
      <c r="BIT264" s="1114"/>
      <c r="BIU264" s="1114"/>
      <c r="BIV264" s="1114"/>
      <c r="BIW264" s="1114"/>
      <c r="BIX264" s="1114"/>
      <c r="BIY264" s="1114"/>
      <c r="BIZ264" s="1114"/>
      <c r="BJA264" s="1114"/>
      <c r="BJB264" s="1114"/>
      <c r="BJC264" s="1114"/>
      <c r="BJD264" s="1114"/>
      <c r="BJE264" s="1114"/>
      <c r="BJF264" s="1114"/>
      <c r="BJG264" s="1114"/>
      <c r="BJH264" s="1114"/>
      <c r="BJI264" s="1114"/>
      <c r="BJJ264" s="1114"/>
      <c r="BJK264" s="1114"/>
      <c r="BJL264" s="1114"/>
      <c r="BJM264" s="1114"/>
      <c r="BJN264" s="1114"/>
      <c r="BJO264" s="1114"/>
      <c r="BJP264" s="1114"/>
      <c r="BJQ264" s="1114"/>
      <c r="BJR264" s="1114"/>
      <c r="BJS264" s="1114"/>
      <c r="BJT264" s="1114"/>
      <c r="BJU264" s="1114"/>
      <c r="BJV264" s="1114"/>
      <c r="BJW264" s="1114"/>
      <c r="BJX264" s="1114"/>
      <c r="BJY264" s="1114"/>
      <c r="BJZ264" s="1114"/>
      <c r="BKA264" s="1114"/>
      <c r="BKB264" s="1114"/>
      <c r="BKC264" s="1114"/>
      <c r="BKD264" s="1114"/>
      <c r="BKE264" s="1114"/>
      <c r="BKF264" s="1114"/>
      <c r="BKG264" s="1114"/>
      <c r="BKH264" s="1114"/>
      <c r="BKI264" s="1114"/>
      <c r="BKJ264" s="1114"/>
      <c r="BKK264" s="1114"/>
      <c r="BKL264" s="1114"/>
      <c r="BKM264" s="1114"/>
      <c r="BKN264" s="1114"/>
      <c r="BKO264" s="1114"/>
      <c r="BKP264" s="1114"/>
      <c r="BKQ264" s="1114"/>
      <c r="BKR264" s="1114"/>
      <c r="BKS264" s="1114"/>
      <c r="BKT264" s="1114"/>
      <c r="BKU264" s="1114"/>
      <c r="BKV264" s="1114"/>
      <c r="BKW264" s="1114"/>
      <c r="BKX264" s="1114"/>
      <c r="BKY264" s="1114"/>
      <c r="BKZ264" s="1114"/>
      <c r="BLA264" s="1114"/>
      <c r="BLB264" s="1114"/>
      <c r="BLC264" s="1114"/>
      <c r="BLD264" s="1114"/>
      <c r="BLE264" s="1114"/>
      <c r="BLF264" s="1114"/>
      <c r="BLG264" s="1114"/>
      <c r="BLH264" s="1114"/>
      <c r="BLI264" s="1114"/>
      <c r="BLJ264" s="1114"/>
      <c r="BLK264" s="1114"/>
      <c r="BLL264" s="1114"/>
      <c r="BLM264" s="1114"/>
      <c r="BLN264" s="1114"/>
      <c r="BLO264" s="1114"/>
      <c r="BLP264" s="1114"/>
      <c r="BLQ264" s="1114"/>
      <c r="BLR264" s="1114"/>
      <c r="BLS264" s="1114"/>
      <c r="BLT264" s="1114"/>
      <c r="BLU264" s="1114"/>
      <c r="BLV264" s="1114"/>
      <c r="BLW264" s="1114"/>
      <c r="BLX264" s="1114"/>
      <c r="BLY264" s="1114"/>
      <c r="BLZ264" s="1114"/>
      <c r="BMA264" s="1114"/>
      <c r="BMB264" s="1114"/>
      <c r="BMC264" s="1114"/>
      <c r="BMD264" s="1114"/>
      <c r="BME264" s="1114"/>
      <c r="BMF264" s="1114"/>
      <c r="BMG264" s="1114"/>
      <c r="BMH264" s="1114"/>
      <c r="BMI264" s="1114"/>
      <c r="BMJ264" s="1114"/>
      <c r="BMK264" s="1114"/>
      <c r="BML264" s="1114"/>
      <c r="BMM264" s="1114"/>
      <c r="BMN264" s="1114"/>
      <c r="BMO264" s="1114"/>
      <c r="BMP264" s="1114"/>
      <c r="BMQ264" s="1114"/>
      <c r="BMR264" s="1114"/>
      <c r="BMS264" s="1114"/>
      <c r="BMT264" s="1114"/>
      <c r="BMU264" s="1114"/>
      <c r="BMV264" s="1114"/>
      <c r="BMW264" s="1114"/>
      <c r="BMX264" s="1114"/>
      <c r="BMY264" s="1114"/>
      <c r="BMZ264" s="1114"/>
      <c r="BNA264" s="1114"/>
      <c r="BNB264" s="1114"/>
      <c r="BNC264" s="1114"/>
      <c r="BND264" s="1114"/>
      <c r="BNE264" s="1114"/>
      <c r="BNF264" s="1114"/>
      <c r="BNG264" s="1114"/>
      <c r="BNH264" s="1114"/>
      <c r="BNI264" s="1114"/>
      <c r="BNJ264" s="1114"/>
      <c r="BNK264" s="1114"/>
      <c r="BNL264" s="1114"/>
      <c r="BNM264" s="1114"/>
      <c r="BNN264" s="1114"/>
      <c r="BNO264" s="1114"/>
      <c r="BNP264" s="1114"/>
      <c r="BNQ264" s="1114"/>
      <c r="BNR264" s="1114"/>
      <c r="BNS264" s="1114"/>
      <c r="BNT264" s="1114"/>
      <c r="BNU264" s="1114"/>
      <c r="BNV264" s="1114"/>
      <c r="BNW264" s="1114"/>
      <c r="BNX264" s="1114"/>
      <c r="BNY264" s="1114"/>
      <c r="BNZ264" s="1114"/>
      <c r="BOA264" s="1114"/>
      <c r="BOB264" s="1114"/>
      <c r="BOC264" s="1114"/>
      <c r="BOD264" s="1114"/>
      <c r="BOE264" s="1114"/>
      <c r="BOF264" s="1114"/>
      <c r="BOG264" s="1114"/>
      <c r="BOH264" s="1114"/>
      <c r="BOI264" s="1114"/>
      <c r="BOJ264" s="1114"/>
      <c r="BOK264" s="1114"/>
      <c r="BOL264" s="1114"/>
      <c r="BOM264" s="1114"/>
      <c r="BON264" s="1114"/>
      <c r="BOO264" s="1114"/>
      <c r="BOP264" s="1114"/>
      <c r="BOQ264" s="1114"/>
      <c r="BOR264" s="1114"/>
      <c r="BOS264" s="1114"/>
      <c r="BOT264" s="1114"/>
      <c r="BOU264" s="1114"/>
      <c r="BOV264" s="1114"/>
      <c r="BOW264" s="1114"/>
      <c r="BOX264" s="1114"/>
      <c r="BOY264" s="1114"/>
      <c r="BOZ264" s="1114"/>
      <c r="BPA264" s="1114"/>
      <c r="BPB264" s="1114"/>
      <c r="BPC264" s="1114"/>
      <c r="BPD264" s="1114"/>
      <c r="BPE264" s="1114"/>
      <c r="BPF264" s="1114"/>
      <c r="BPG264" s="1114"/>
      <c r="BPH264" s="1114"/>
      <c r="BPI264" s="1114"/>
      <c r="BPJ264" s="1114"/>
      <c r="BPK264" s="1114"/>
      <c r="BPL264" s="1114"/>
      <c r="BPM264" s="1114"/>
      <c r="BPN264" s="1114"/>
      <c r="BPO264" s="1114"/>
      <c r="BPP264" s="1114"/>
      <c r="BPQ264" s="1114"/>
      <c r="BPR264" s="1114"/>
      <c r="BPS264" s="1114"/>
      <c r="BPT264" s="1114"/>
      <c r="BPU264" s="1114"/>
      <c r="BPV264" s="1114"/>
      <c r="BPW264" s="1114"/>
      <c r="BPX264" s="1114"/>
      <c r="BPY264" s="1114"/>
      <c r="BPZ264" s="1114"/>
      <c r="BQA264" s="1114"/>
      <c r="BQB264" s="1114"/>
      <c r="BQC264" s="1114"/>
      <c r="BQD264" s="1114"/>
      <c r="BQE264" s="1114"/>
      <c r="BQF264" s="1114"/>
      <c r="BQG264" s="1114"/>
      <c r="BQH264" s="1114"/>
      <c r="BQI264" s="1114"/>
      <c r="BQJ264" s="1114"/>
      <c r="BQK264" s="1114"/>
      <c r="BQL264" s="1114"/>
      <c r="BQM264" s="1114"/>
      <c r="BQN264" s="1114"/>
      <c r="BQO264" s="1114"/>
      <c r="BQP264" s="1114"/>
      <c r="BQQ264" s="1114"/>
      <c r="BQR264" s="1114"/>
      <c r="BQS264" s="1114"/>
      <c r="BQT264" s="1114"/>
      <c r="BQU264" s="1114"/>
      <c r="BQV264" s="1114"/>
      <c r="BQW264" s="1114"/>
      <c r="BQX264" s="1114"/>
      <c r="BQY264" s="1114"/>
      <c r="BQZ264" s="1114"/>
      <c r="BRA264" s="1114"/>
      <c r="BRB264" s="1114"/>
      <c r="BRC264" s="1114"/>
      <c r="BRD264" s="1114"/>
      <c r="BRE264" s="1114"/>
      <c r="BRF264" s="1114"/>
      <c r="BRG264" s="1114"/>
      <c r="BRH264" s="1114"/>
      <c r="BRI264" s="1114"/>
      <c r="BRJ264" s="1114"/>
      <c r="BRK264" s="1114"/>
      <c r="BRL264" s="1114"/>
      <c r="BRM264" s="1114"/>
      <c r="BRN264" s="1114"/>
      <c r="BRO264" s="1114"/>
      <c r="BRP264" s="1114"/>
      <c r="BRQ264" s="1114"/>
      <c r="BRR264" s="1114"/>
      <c r="BRS264" s="1114"/>
      <c r="BRT264" s="1114"/>
      <c r="BRU264" s="1114"/>
      <c r="BRV264" s="1114"/>
      <c r="BRW264" s="1114"/>
      <c r="BRX264" s="1114"/>
      <c r="BRY264" s="1114"/>
      <c r="BRZ264" s="1114"/>
      <c r="BSA264" s="1114"/>
      <c r="BSB264" s="1114"/>
      <c r="BSC264" s="1114"/>
      <c r="BSD264" s="1114"/>
      <c r="BSE264" s="1114"/>
      <c r="BSF264" s="1114"/>
      <c r="BSG264" s="1114"/>
      <c r="BSH264" s="1114"/>
      <c r="BSI264" s="1114"/>
      <c r="BSJ264" s="1114"/>
      <c r="BSK264" s="1114"/>
      <c r="BSL264" s="1114"/>
      <c r="BSM264" s="1114"/>
      <c r="BSN264" s="1114"/>
      <c r="BSO264" s="1114"/>
      <c r="BSP264" s="1114"/>
      <c r="BSQ264" s="1114"/>
      <c r="BSR264" s="1114"/>
      <c r="BSS264" s="1114"/>
      <c r="BST264" s="1114"/>
      <c r="BSU264" s="1114"/>
      <c r="BSV264" s="1114"/>
      <c r="BSW264" s="1114"/>
      <c r="BSX264" s="1114"/>
      <c r="BSY264" s="1114"/>
      <c r="BSZ264" s="1114"/>
      <c r="BTA264" s="1114"/>
      <c r="BTB264" s="1114"/>
      <c r="BTC264" s="1114"/>
      <c r="BTD264" s="1114"/>
      <c r="BTE264" s="1114"/>
      <c r="BTF264" s="1114"/>
      <c r="BTG264" s="1114"/>
      <c r="BTH264" s="1114"/>
      <c r="BTI264" s="1114"/>
      <c r="BTJ264" s="1114"/>
      <c r="BTK264" s="1114"/>
      <c r="BTL264" s="1114"/>
      <c r="BTM264" s="1114"/>
      <c r="BTN264" s="1114"/>
      <c r="BTO264" s="1114"/>
      <c r="BTP264" s="1114"/>
      <c r="BTQ264" s="1114"/>
      <c r="BTR264" s="1114"/>
      <c r="BTS264" s="1114"/>
      <c r="BTT264" s="1114"/>
      <c r="BTU264" s="1114"/>
      <c r="BTV264" s="1114"/>
      <c r="BTW264" s="1114"/>
      <c r="BTX264" s="1114"/>
      <c r="BTY264" s="1114"/>
      <c r="BTZ264" s="1114"/>
      <c r="BUA264" s="1114"/>
      <c r="BUB264" s="1114"/>
      <c r="BUC264" s="1114"/>
      <c r="BUD264" s="1114"/>
      <c r="BUE264" s="1114"/>
      <c r="BUF264" s="1114"/>
      <c r="BUG264" s="1114"/>
      <c r="BUH264" s="1114"/>
      <c r="BUI264" s="1114"/>
      <c r="BUJ264" s="1114"/>
      <c r="BUK264" s="1114"/>
      <c r="BUL264" s="1114"/>
      <c r="BUM264" s="1114"/>
      <c r="BUN264" s="1114"/>
      <c r="BUO264" s="1114"/>
      <c r="BUP264" s="1114"/>
      <c r="BUQ264" s="1114"/>
      <c r="BUR264" s="1114"/>
      <c r="BUS264" s="1114"/>
      <c r="BUT264" s="1114"/>
      <c r="BUU264" s="1114"/>
      <c r="BUV264" s="1114"/>
      <c r="BUW264" s="1114"/>
      <c r="BUX264" s="1114"/>
      <c r="BUY264" s="1114"/>
      <c r="BUZ264" s="1114"/>
      <c r="BVA264" s="1114"/>
      <c r="BVB264" s="1114"/>
      <c r="BVC264" s="1114"/>
      <c r="BVD264" s="1114"/>
      <c r="BVE264" s="1114"/>
      <c r="BVF264" s="1114"/>
      <c r="BVG264" s="1114"/>
      <c r="BVH264" s="1114"/>
      <c r="BVI264" s="1114"/>
      <c r="BVJ264" s="1114"/>
      <c r="BVK264" s="1114"/>
      <c r="BVL264" s="1114"/>
      <c r="BVM264" s="1114"/>
      <c r="BVN264" s="1114"/>
      <c r="BVO264" s="1114"/>
      <c r="BVP264" s="1114"/>
      <c r="BVQ264" s="1114"/>
      <c r="BVR264" s="1114"/>
      <c r="BVS264" s="1114"/>
      <c r="BVT264" s="1114"/>
      <c r="BVU264" s="1114"/>
      <c r="BVV264" s="1114"/>
      <c r="BVW264" s="1114"/>
      <c r="BVX264" s="1114"/>
      <c r="BVY264" s="1114"/>
      <c r="BVZ264" s="1114"/>
      <c r="BWA264" s="1114"/>
      <c r="BWB264" s="1114"/>
      <c r="BWC264" s="1114"/>
      <c r="BWD264" s="1114"/>
      <c r="BWE264" s="1114"/>
      <c r="BWF264" s="1114"/>
      <c r="BWG264" s="1114"/>
      <c r="BWH264" s="1114"/>
      <c r="BWI264" s="1114"/>
      <c r="BWJ264" s="1114"/>
      <c r="BWK264" s="1114"/>
      <c r="BWL264" s="1114"/>
      <c r="BWM264" s="1114"/>
      <c r="BWN264" s="1114"/>
      <c r="BWO264" s="1114"/>
      <c r="BWP264" s="1114"/>
      <c r="BWQ264" s="1114"/>
      <c r="BWR264" s="1114"/>
      <c r="BWS264" s="1114"/>
      <c r="BWT264" s="1114"/>
      <c r="BWU264" s="1114"/>
      <c r="BWV264" s="1114"/>
      <c r="BWW264" s="1114"/>
      <c r="BWX264" s="1114"/>
      <c r="BWY264" s="1114"/>
      <c r="BWZ264" s="1114"/>
      <c r="BXA264" s="1114"/>
      <c r="BXB264" s="1114"/>
      <c r="BXC264" s="1114"/>
      <c r="BXD264" s="1114"/>
      <c r="BXE264" s="1114"/>
      <c r="BXF264" s="1114"/>
      <c r="BXG264" s="1114"/>
      <c r="BXH264" s="1114"/>
      <c r="BXI264" s="1114"/>
      <c r="BXJ264" s="1114"/>
      <c r="BXK264" s="1114"/>
      <c r="BXL264" s="1114"/>
      <c r="BXM264" s="1114"/>
      <c r="BXN264" s="1114"/>
      <c r="BXO264" s="1114"/>
      <c r="BXP264" s="1114"/>
      <c r="BXQ264" s="1114"/>
      <c r="BXR264" s="1114"/>
      <c r="BXS264" s="1114"/>
      <c r="BXT264" s="1114"/>
      <c r="BXU264" s="1114"/>
      <c r="BXV264" s="1114"/>
      <c r="BXW264" s="1114"/>
      <c r="BXX264" s="1114"/>
      <c r="BXY264" s="1114"/>
      <c r="BXZ264" s="1114"/>
      <c r="BYA264" s="1114"/>
      <c r="BYB264" s="1114"/>
      <c r="BYC264" s="1114"/>
      <c r="BYD264" s="1114"/>
      <c r="BYE264" s="1114"/>
      <c r="BYF264" s="1114"/>
      <c r="BYG264" s="1114"/>
      <c r="BYH264" s="1114"/>
      <c r="BYI264" s="1114"/>
      <c r="BYJ264" s="1114"/>
      <c r="BYK264" s="1114"/>
      <c r="BYL264" s="1114"/>
      <c r="BYM264" s="1114"/>
      <c r="BYN264" s="1114"/>
      <c r="BYO264" s="1114"/>
      <c r="BYP264" s="1114"/>
      <c r="BYQ264" s="1114"/>
      <c r="BYR264" s="1114"/>
      <c r="BYS264" s="1114"/>
      <c r="BYT264" s="1114"/>
      <c r="BYU264" s="1114"/>
      <c r="BYV264" s="1114"/>
      <c r="BYW264" s="1114"/>
      <c r="BYX264" s="1114"/>
      <c r="BYY264" s="1114"/>
      <c r="BYZ264" s="1114"/>
      <c r="BZA264" s="1114"/>
      <c r="BZB264" s="1114"/>
      <c r="BZC264" s="1114"/>
      <c r="BZD264" s="1114"/>
      <c r="BZE264" s="1114"/>
      <c r="BZF264" s="1114"/>
      <c r="BZG264" s="1114"/>
      <c r="BZH264" s="1114"/>
      <c r="BZI264" s="1114"/>
      <c r="BZJ264" s="1114"/>
      <c r="BZK264" s="1114"/>
      <c r="BZL264" s="1114"/>
      <c r="BZM264" s="1114"/>
      <c r="BZN264" s="1114"/>
      <c r="BZO264" s="1114"/>
      <c r="BZP264" s="1114"/>
      <c r="BZQ264" s="1114"/>
      <c r="BZR264" s="1114"/>
      <c r="BZS264" s="1114"/>
      <c r="BZT264" s="1114"/>
      <c r="BZU264" s="1114"/>
      <c r="BZV264" s="1114"/>
      <c r="BZW264" s="1114"/>
      <c r="BZX264" s="1114"/>
      <c r="BZY264" s="1114"/>
      <c r="BZZ264" s="1114"/>
      <c r="CAA264" s="1114"/>
      <c r="CAB264" s="1114"/>
      <c r="CAC264" s="1114"/>
      <c r="CAD264" s="1114"/>
      <c r="CAE264" s="1114"/>
      <c r="CAF264" s="1114"/>
      <c r="CAG264" s="1114"/>
      <c r="CAH264" s="1114"/>
      <c r="CAI264" s="1114"/>
      <c r="CAJ264" s="1114"/>
      <c r="CAK264" s="1114"/>
      <c r="CAL264" s="1114"/>
      <c r="CAM264" s="1114"/>
      <c r="CAN264" s="1114"/>
      <c r="CAO264" s="1114"/>
      <c r="CAP264" s="1114"/>
      <c r="CAQ264" s="1114"/>
      <c r="CAR264" s="1114"/>
      <c r="CAS264" s="1114"/>
      <c r="CAT264" s="1114"/>
      <c r="CAU264" s="1114"/>
      <c r="CAV264" s="1114"/>
      <c r="CAW264" s="1114"/>
      <c r="CAX264" s="1114"/>
      <c r="CAY264" s="1114"/>
      <c r="CAZ264" s="1114"/>
      <c r="CBA264" s="1114"/>
      <c r="CBB264" s="1114"/>
      <c r="CBC264" s="1114"/>
      <c r="CBD264" s="1114"/>
      <c r="CBE264" s="1114"/>
      <c r="CBF264" s="1114"/>
      <c r="CBG264" s="1114"/>
      <c r="CBH264" s="1114"/>
      <c r="CBI264" s="1114"/>
      <c r="CBJ264" s="1114"/>
      <c r="CBK264" s="1114"/>
      <c r="CBL264" s="1114"/>
      <c r="CBM264" s="1114"/>
      <c r="CBN264" s="1114"/>
      <c r="CBO264" s="1114"/>
      <c r="CBP264" s="1114"/>
      <c r="CBQ264" s="1114"/>
      <c r="CBR264" s="1114"/>
      <c r="CBS264" s="1114"/>
      <c r="CBT264" s="1114"/>
      <c r="CBU264" s="1114"/>
      <c r="CBV264" s="1114"/>
      <c r="CBW264" s="1114"/>
      <c r="CBX264" s="1114"/>
      <c r="CBY264" s="1114"/>
      <c r="CBZ264" s="1114"/>
      <c r="CCA264" s="1114"/>
      <c r="CCB264" s="1114"/>
      <c r="CCC264" s="1114"/>
      <c r="CCD264" s="1114"/>
      <c r="CCE264" s="1114"/>
      <c r="CCF264" s="1114"/>
      <c r="CCG264" s="1114"/>
      <c r="CCH264" s="1114"/>
      <c r="CCI264" s="1114"/>
      <c r="CCJ264" s="1114"/>
      <c r="CCK264" s="1114"/>
      <c r="CCL264" s="1114"/>
      <c r="CCM264" s="1114"/>
      <c r="CCN264" s="1114"/>
      <c r="CCO264" s="1114"/>
      <c r="CCP264" s="1114"/>
      <c r="CCQ264" s="1114"/>
      <c r="CCR264" s="1114"/>
      <c r="CCS264" s="1114"/>
      <c r="CCT264" s="1114"/>
      <c r="CCU264" s="1114"/>
      <c r="CCV264" s="1114"/>
      <c r="CCW264" s="1114"/>
      <c r="CCX264" s="1114"/>
      <c r="CCY264" s="1114"/>
      <c r="CCZ264" s="1114"/>
      <c r="CDA264" s="1114"/>
      <c r="CDB264" s="1114"/>
      <c r="CDC264" s="1114"/>
      <c r="CDD264" s="1114"/>
      <c r="CDE264" s="1114"/>
      <c r="CDF264" s="1114"/>
      <c r="CDG264" s="1114"/>
      <c r="CDH264" s="1114"/>
      <c r="CDI264" s="1114"/>
      <c r="CDJ264" s="1114"/>
      <c r="CDK264" s="1114"/>
      <c r="CDL264" s="1114"/>
      <c r="CDM264" s="1114"/>
      <c r="CDN264" s="1114"/>
      <c r="CDO264" s="1114"/>
      <c r="CDP264" s="1114"/>
      <c r="CDQ264" s="1114"/>
      <c r="CDR264" s="1114"/>
      <c r="CDS264" s="1114"/>
      <c r="CDT264" s="1114"/>
      <c r="CDU264" s="1114"/>
      <c r="CDV264" s="1114"/>
      <c r="CDW264" s="1114"/>
      <c r="CDX264" s="1114"/>
      <c r="CDY264" s="1114"/>
      <c r="CDZ264" s="1114"/>
      <c r="CEA264" s="1114"/>
      <c r="CEB264" s="1114"/>
      <c r="CEC264" s="1114"/>
      <c r="CED264" s="1114"/>
      <c r="CEE264" s="1114"/>
      <c r="CEF264" s="1114"/>
      <c r="CEG264" s="1114"/>
      <c r="CEH264" s="1114"/>
      <c r="CEI264" s="1114"/>
      <c r="CEJ264" s="1114"/>
      <c r="CEK264" s="1114"/>
      <c r="CEL264" s="1114"/>
      <c r="CEM264" s="1114"/>
      <c r="CEN264" s="1114"/>
      <c r="CEO264" s="1114"/>
      <c r="CEP264" s="1114"/>
      <c r="CEQ264" s="1114"/>
      <c r="CER264" s="1114"/>
      <c r="CES264" s="1114"/>
      <c r="CET264" s="1114"/>
      <c r="CEU264" s="1114"/>
      <c r="CEV264" s="1114"/>
      <c r="CEW264" s="1114"/>
      <c r="CEX264" s="1114"/>
      <c r="CEY264" s="1114"/>
      <c r="CEZ264" s="1114"/>
      <c r="CFA264" s="1114"/>
      <c r="CFB264" s="1114"/>
      <c r="CFC264" s="1114"/>
      <c r="CFD264" s="1114"/>
      <c r="CFE264" s="1114"/>
      <c r="CFF264" s="1114"/>
      <c r="CFG264" s="1114"/>
      <c r="CFH264" s="1114"/>
      <c r="CFI264" s="1114"/>
      <c r="CFJ264" s="1114"/>
      <c r="CFK264" s="1114"/>
      <c r="CFL264" s="1114"/>
      <c r="CFM264" s="1114"/>
      <c r="CFN264" s="1114"/>
      <c r="CFO264" s="1114"/>
      <c r="CFP264" s="1114"/>
      <c r="CFQ264" s="1114"/>
      <c r="CFR264" s="1114"/>
      <c r="CFS264" s="1114"/>
      <c r="CFT264" s="1114"/>
      <c r="CFU264" s="1114"/>
      <c r="CFV264" s="1114"/>
      <c r="CFW264" s="1114"/>
      <c r="CFX264" s="1114"/>
      <c r="CFY264" s="1114"/>
      <c r="CFZ264" s="1114"/>
      <c r="CGA264" s="1114"/>
      <c r="CGB264" s="1114"/>
      <c r="CGC264" s="1114"/>
      <c r="CGD264" s="1114"/>
      <c r="CGE264" s="1114"/>
      <c r="CGF264" s="1114"/>
      <c r="CGG264" s="1114"/>
      <c r="CGH264" s="1114"/>
      <c r="CGI264" s="1114"/>
      <c r="CGJ264" s="1114"/>
      <c r="CGK264" s="1114"/>
      <c r="CGL264" s="1114"/>
      <c r="CGM264" s="1114"/>
      <c r="CGN264" s="1114"/>
      <c r="CGO264" s="1114"/>
      <c r="CGP264" s="1114"/>
      <c r="CGQ264" s="1114"/>
      <c r="CGR264" s="1114"/>
      <c r="CGS264" s="1114"/>
      <c r="CGT264" s="1114"/>
      <c r="CGU264" s="1114"/>
      <c r="CGV264" s="1114"/>
      <c r="CGW264" s="1114"/>
      <c r="CGX264" s="1114"/>
      <c r="CGY264" s="1114"/>
      <c r="CGZ264" s="1114"/>
      <c r="CHA264" s="1114"/>
      <c r="CHB264" s="1114"/>
      <c r="CHC264" s="1114"/>
      <c r="CHD264" s="1114"/>
      <c r="CHE264" s="1114"/>
      <c r="CHF264" s="1114"/>
      <c r="CHG264" s="1114"/>
      <c r="CHH264" s="1114"/>
      <c r="CHI264" s="1114"/>
      <c r="CHJ264" s="1114"/>
      <c r="CHK264" s="1114"/>
      <c r="CHL264" s="1114"/>
      <c r="CHM264" s="1114"/>
      <c r="CHN264" s="1114"/>
      <c r="CHO264" s="1114"/>
      <c r="CHP264" s="1114"/>
      <c r="CHQ264" s="1114"/>
      <c r="CHR264" s="1114"/>
      <c r="CHS264" s="1114"/>
      <c r="CHT264" s="1114"/>
      <c r="CHU264" s="1114"/>
      <c r="CHV264" s="1114"/>
      <c r="CHW264" s="1114"/>
      <c r="CHX264" s="1114"/>
      <c r="CHY264" s="1114"/>
      <c r="CHZ264" s="1114"/>
      <c r="CIA264" s="1114"/>
      <c r="CIB264" s="1114"/>
      <c r="CIC264" s="1114"/>
      <c r="CID264" s="1114"/>
      <c r="CIE264" s="1114"/>
      <c r="CIF264" s="1114"/>
      <c r="CIG264" s="1114"/>
      <c r="CIH264" s="1114"/>
      <c r="CII264" s="1114"/>
      <c r="CIJ264" s="1114"/>
      <c r="CIK264" s="1114"/>
      <c r="CIL264" s="1114"/>
      <c r="CIM264" s="1114"/>
      <c r="CIN264" s="1114"/>
      <c r="CIO264" s="1114"/>
      <c r="CIP264" s="1114"/>
      <c r="CIQ264" s="1114"/>
      <c r="CIR264" s="1114"/>
      <c r="CIS264" s="1114"/>
      <c r="CIT264" s="1114"/>
      <c r="CIU264" s="1114"/>
      <c r="CIV264" s="1114"/>
      <c r="CIW264" s="1114"/>
      <c r="CIX264" s="1114"/>
      <c r="CIY264" s="1114"/>
      <c r="CIZ264" s="1114"/>
      <c r="CJA264" s="1114"/>
      <c r="CJB264" s="1114"/>
      <c r="CJC264" s="1114"/>
      <c r="CJD264" s="1114"/>
      <c r="CJE264" s="1114"/>
      <c r="CJF264" s="1114"/>
      <c r="CJG264" s="1114"/>
      <c r="CJH264" s="1114"/>
      <c r="CJI264" s="1114"/>
      <c r="CJJ264" s="1114"/>
      <c r="CJK264" s="1114"/>
      <c r="CJL264" s="1114"/>
      <c r="CJM264" s="1114"/>
      <c r="CJN264" s="1114"/>
      <c r="CJO264" s="1114"/>
      <c r="CJP264" s="1114"/>
      <c r="CJQ264" s="1114"/>
      <c r="CJR264" s="1114"/>
      <c r="CJS264" s="1114"/>
      <c r="CJT264" s="1114"/>
      <c r="CJU264" s="1114"/>
      <c r="CJV264" s="1114"/>
      <c r="CJW264" s="1114"/>
      <c r="CJX264" s="1114"/>
      <c r="CJY264" s="1114"/>
      <c r="CJZ264" s="1114"/>
      <c r="CKA264" s="1114"/>
      <c r="CKB264" s="1114"/>
      <c r="CKC264" s="1114"/>
      <c r="CKD264" s="1114"/>
      <c r="CKE264" s="1114"/>
      <c r="CKF264" s="1114"/>
      <c r="CKG264" s="1114"/>
      <c r="CKH264" s="1114"/>
      <c r="CKI264" s="1114"/>
      <c r="CKJ264" s="1114"/>
      <c r="CKK264" s="1114"/>
      <c r="CKL264" s="1114"/>
      <c r="CKM264" s="1114"/>
      <c r="CKN264" s="1114"/>
      <c r="CKO264" s="1114"/>
      <c r="CKP264" s="1114"/>
      <c r="CKQ264" s="1114"/>
      <c r="CKR264" s="1114"/>
      <c r="CKS264" s="1114"/>
      <c r="CKT264" s="1114"/>
      <c r="CKU264" s="1114"/>
      <c r="CKV264" s="1114"/>
      <c r="CKW264" s="1114"/>
      <c r="CKX264" s="1114"/>
      <c r="CKY264" s="1114"/>
      <c r="CKZ264" s="1114"/>
      <c r="CLA264" s="1114"/>
      <c r="CLB264" s="1114"/>
      <c r="CLC264" s="1114"/>
      <c r="CLD264" s="1114"/>
      <c r="CLE264" s="1114"/>
      <c r="CLF264" s="1114"/>
      <c r="CLG264" s="1114"/>
      <c r="CLH264" s="1114"/>
      <c r="CLI264" s="1114"/>
      <c r="CLJ264" s="1114"/>
      <c r="CLK264" s="1114"/>
      <c r="CLL264" s="1114"/>
      <c r="CLM264" s="1114"/>
      <c r="CLN264" s="1114"/>
      <c r="CLO264" s="1114"/>
      <c r="CLP264" s="1114"/>
      <c r="CLQ264" s="1114"/>
      <c r="CLR264" s="1114"/>
      <c r="CLS264" s="1114"/>
      <c r="CLT264" s="1114"/>
      <c r="CLU264" s="1114"/>
      <c r="CLV264" s="1114"/>
      <c r="CLW264" s="1114"/>
      <c r="CLX264" s="1114"/>
      <c r="CLY264" s="1114"/>
      <c r="CLZ264" s="1114"/>
      <c r="CMA264" s="1114"/>
      <c r="CMB264" s="1114"/>
      <c r="CMC264" s="1114"/>
      <c r="CMD264" s="1114"/>
      <c r="CME264" s="1114"/>
      <c r="CMF264" s="1114"/>
      <c r="CMG264" s="1114"/>
      <c r="CMH264" s="1114"/>
      <c r="CMI264" s="1114"/>
      <c r="CMJ264" s="1114"/>
      <c r="CMK264" s="1114"/>
      <c r="CML264" s="1114"/>
      <c r="CMM264" s="1114"/>
      <c r="CMN264" s="1114"/>
      <c r="CMO264" s="1114"/>
      <c r="CMP264" s="1114"/>
      <c r="CMQ264" s="1114"/>
      <c r="CMR264" s="1114"/>
      <c r="CMS264" s="1114"/>
      <c r="CMT264" s="1114"/>
      <c r="CMU264" s="1114"/>
      <c r="CMV264" s="1114"/>
      <c r="CMW264" s="1114"/>
      <c r="CMX264" s="1114"/>
      <c r="CMY264" s="1114"/>
      <c r="CMZ264" s="1114"/>
      <c r="CNA264" s="1114"/>
      <c r="CNB264" s="1114"/>
      <c r="CNC264" s="1114"/>
      <c r="CND264" s="1114"/>
      <c r="CNE264" s="1114"/>
      <c r="CNF264" s="1114"/>
      <c r="CNG264" s="1114"/>
      <c r="CNH264" s="1114"/>
      <c r="CNI264" s="1114"/>
      <c r="CNJ264" s="1114"/>
      <c r="CNK264" s="1114"/>
      <c r="CNL264" s="1114"/>
      <c r="CNM264" s="1114"/>
      <c r="CNN264" s="1114"/>
      <c r="CNO264" s="1114"/>
      <c r="CNP264" s="1114"/>
      <c r="CNQ264" s="1114"/>
      <c r="CNR264" s="1114"/>
      <c r="CNS264" s="1114"/>
      <c r="CNT264" s="1114"/>
      <c r="CNU264" s="1114"/>
      <c r="CNV264" s="1114"/>
      <c r="CNW264" s="1114"/>
      <c r="CNX264" s="1114"/>
      <c r="CNY264" s="1114"/>
      <c r="CNZ264" s="1114"/>
      <c r="COA264" s="1114"/>
      <c r="COB264" s="1114"/>
      <c r="COC264" s="1114"/>
      <c r="COD264" s="1114"/>
      <c r="COE264" s="1114"/>
      <c r="COF264" s="1114"/>
      <c r="COG264" s="1114"/>
      <c r="COH264" s="1114"/>
      <c r="COI264" s="1114"/>
      <c r="COJ264" s="1114"/>
      <c r="COK264" s="1114"/>
      <c r="COL264" s="1114"/>
      <c r="COM264" s="1114"/>
      <c r="CON264" s="1114"/>
      <c r="COO264" s="1114"/>
      <c r="COP264" s="1114"/>
      <c r="COQ264" s="1114"/>
      <c r="COR264" s="1114"/>
      <c r="COS264" s="1114"/>
      <c r="COT264" s="1114"/>
      <c r="COU264" s="1114"/>
      <c r="COV264" s="1114"/>
      <c r="COW264" s="1114"/>
      <c r="COX264" s="1114"/>
      <c r="COY264" s="1114"/>
      <c r="COZ264" s="1114"/>
      <c r="CPA264" s="1114"/>
      <c r="CPB264" s="1114"/>
      <c r="CPC264" s="1114"/>
      <c r="CPD264" s="1114"/>
      <c r="CPE264" s="1114"/>
      <c r="CPF264" s="1114"/>
      <c r="CPG264" s="1114"/>
      <c r="CPH264" s="1114"/>
      <c r="CPI264" s="1114"/>
      <c r="CPJ264" s="1114"/>
      <c r="CPK264" s="1114"/>
      <c r="CPL264" s="1114"/>
      <c r="CPM264" s="1114"/>
      <c r="CPN264" s="1114"/>
      <c r="CPO264" s="1114"/>
      <c r="CPP264" s="1114"/>
      <c r="CPQ264" s="1114"/>
      <c r="CPR264" s="1114"/>
      <c r="CPS264" s="1114"/>
      <c r="CPT264" s="1114"/>
      <c r="CPU264" s="1114"/>
      <c r="CPV264" s="1114"/>
      <c r="CPW264" s="1114"/>
      <c r="CPX264" s="1114"/>
      <c r="CPY264" s="1114"/>
      <c r="CPZ264" s="1114"/>
      <c r="CQA264" s="1114"/>
      <c r="CQB264" s="1114"/>
      <c r="CQC264" s="1114"/>
      <c r="CQD264" s="1114"/>
      <c r="CQE264" s="1114"/>
      <c r="CQF264" s="1114"/>
      <c r="CQG264" s="1114"/>
      <c r="CQH264" s="1114"/>
      <c r="CQI264" s="1114"/>
      <c r="CQJ264" s="1114"/>
      <c r="CQK264" s="1114"/>
      <c r="CQL264" s="1114"/>
      <c r="CQM264" s="1114"/>
      <c r="CQN264" s="1114"/>
      <c r="CQO264" s="1114"/>
      <c r="CQP264" s="1114"/>
      <c r="CQQ264" s="1114"/>
      <c r="CQR264" s="1114"/>
      <c r="CQS264" s="1114"/>
      <c r="CQT264" s="1114"/>
      <c r="CQU264" s="1114"/>
      <c r="CQV264" s="1114"/>
      <c r="CQW264" s="1114"/>
      <c r="CQX264" s="1114"/>
      <c r="CQY264" s="1114"/>
      <c r="CQZ264" s="1114"/>
      <c r="CRA264" s="1114"/>
      <c r="CRB264" s="1114"/>
      <c r="CRC264" s="1114"/>
      <c r="CRD264" s="1114"/>
      <c r="CRE264" s="1114"/>
      <c r="CRF264" s="1114"/>
      <c r="CRG264" s="1114"/>
      <c r="CRH264" s="1114"/>
      <c r="CRI264" s="1114"/>
      <c r="CRJ264" s="1114"/>
      <c r="CRK264" s="1114"/>
      <c r="CRL264" s="1114"/>
      <c r="CRM264" s="1114"/>
      <c r="CRN264" s="1114"/>
      <c r="CRO264" s="1114"/>
      <c r="CRP264" s="1114"/>
      <c r="CRQ264" s="1114"/>
      <c r="CRR264" s="1114"/>
      <c r="CRS264" s="1114"/>
      <c r="CRT264" s="1114"/>
      <c r="CRU264" s="1114"/>
      <c r="CRV264" s="1114"/>
      <c r="CRW264" s="1114"/>
      <c r="CRX264" s="1114"/>
      <c r="CRY264" s="1114"/>
      <c r="CRZ264" s="1114"/>
      <c r="CSA264" s="1114"/>
      <c r="CSB264" s="1114"/>
      <c r="CSC264" s="1114"/>
      <c r="CSD264" s="1114"/>
      <c r="CSE264" s="1114"/>
      <c r="CSF264" s="1114"/>
      <c r="CSG264" s="1114"/>
      <c r="CSH264" s="1114"/>
      <c r="CSI264" s="1114"/>
      <c r="CSJ264" s="1114"/>
      <c r="CSK264" s="1114"/>
      <c r="CSL264" s="1114"/>
      <c r="CSM264" s="1114"/>
      <c r="CSN264" s="1114"/>
      <c r="CSO264" s="1114"/>
      <c r="CSP264" s="1114"/>
      <c r="CSQ264" s="1114"/>
      <c r="CSR264" s="1114"/>
      <c r="CSS264" s="1114"/>
      <c r="CST264" s="1114"/>
      <c r="CSU264" s="1114"/>
      <c r="CSV264" s="1114"/>
      <c r="CSW264" s="1114"/>
      <c r="CSX264" s="1114"/>
      <c r="CSY264" s="1114"/>
      <c r="CSZ264" s="1114"/>
      <c r="CTA264" s="1114"/>
      <c r="CTB264" s="1114"/>
      <c r="CTC264" s="1114"/>
      <c r="CTD264" s="1114"/>
      <c r="CTE264" s="1114"/>
      <c r="CTF264" s="1114"/>
      <c r="CTG264" s="1114"/>
      <c r="CTH264" s="1114"/>
      <c r="CTI264" s="1114"/>
      <c r="CTJ264" s="1114"/>
      <c r="CTK264" s="1114"/>
      <c r="CTL264" s="1114"/>
      <c r="CTM264" s="1114"/>
      <c r="CTN264" s="1114"/>
      <c r="CTO264" s="1114"/>
      <c r="CTP264" s="1114"/>
      <c r="CTQ264" s="1114"/>
      <c r="CTR264" s="1114"/>
      <c r="CTS264" s="1114"/>
      <c r="CTT264" s="1114"/>
      <c r="CTU264" s="1114"/>
      <c r="CTV264" s="1114"/>
      <c r="CTW264" s="1114"/>
      <c r="CTX264" s="1114"/>
      <c r="CTY264" s="1114"/>
      <c r="CTZ264" s="1114"/>
      <c r="CUA264" s="1114"/>
      <c r="CUB264" s="1114"/>
      <c r="CUC264" s="1114"/>
      <c r="CUD264" s="1114"/>
      <c r="CUE264" s="1114"/>
      <c r="CUF264" s="1114"/>
      <c r="CUG264" s="1114"/>
      <c r="CUH264" s="1114"/>
      <c r="CUI264" s="1114"/>
      <c r="CUJ264" s="1114"/>
      <c r="CUK264" s="1114"/>
      <c r="CUL264" s="1114"/>
      <c r="CUM264" s="1114"/>
      <c r="CUN264" s="1114"/>
      <c r="CUO264" s="1114"/>
      <c r="CUP264" s="1114"/>
      <c r="CUQ264" s="1114"/>
      <c r="CUR264" s="1114"/>
      <c r="CUS264" s="1114"/>
      <c r="CUT264" s="1114"/>
      <c r="CUU264" s="1114"/>
      <c r="CUV264" s="1114"/>
      <c r="CUW264" s="1114"/>
      <c r="CUX264" s="1114"/>
      <c r="CUY264" s="1114"/>
      <c r="CUZ264" s="1114"/>
      <c r="CVA264" s="1114"/>
      <c r="CVB264" s="1114"/>
      <c r="CVC264" s="1114"/>
      <c r="CVD264" s="1114"/>
      <c r="CVE264" s="1114"/>
      <c r="CVF264" s="1114"/>
      <c r="CVG264" s="1114"/>
      <c r="CVH264" s="1114"/>
      <c r="CVI264" s="1114"/>
      <c r="CVJ264" s="1114"/>
      <c r="CVK264" s="1114"/>
      <c r="CVL264" s="1114"/>
      <c r="CVM264" s="1114"/>
      <c r="CVN264" s="1114"/>
      <c r="CVO264" s="1114"/>
      <c r="CVP264" s="1114"/>
      <c r="CVQ264" s="1114"/>
      <c r="CVR264" s="1114"/>
      <c r="CVS264" s="1114"/>
      <c r="CVT264" s="1114"/>
      <c r="CVU264" s="1114"/>
      <c r="CVV264" s="1114"/>
      <c r="CVW264" s="1114"/>
      <c r="CVX264" s="1114"/>
      <c r="CVY264" s="1114"/>
      <c r="CVZ264" s="1114"/>
      <c r="CWA264" s="1114"/>
      <c r="CWB264" s="1114"/>
      <c r="CWC264" s="1114"/>
      <c r="CWD264" s="1114"/>
      <c r="CWE264" s="1114"/>
      <c r="CWF264" s="1114"/>
      <c r="CWG264" s="1114"/>
      <c r="CWH264" s="1114"/>
      <c r="CWI264" s="1114"/>
      <c r="CWJ264" s="1114"/>
      <c r="CWK264" s="1114"/>
      <c r="CWL264" s="1114"/>
      <c r="CWM264" s="1114"/>
      <c r="CWN264" s="1114"/>
      <c r="CWO264" s="1114"/>
      <c r="CWP264" s="1114"/>
      <c r="CWQ264" s="1114"/>
      <c r="CWR264" s="1114"/>
      <c r="CWS264" s="1114"/>
      <c r="CWT264" s="1114"/>
      <c r="CWU264" s="1114"/>
      <c r="CWV264" s="1114"/>
      <c r="CWW264" s="1114"/>
      <c r="CWX264" s="1114"/>
      <c r="CWY264" s="1114"/>
      <c r="CWZ264" s="1114"/>
      <c r="CXA264" s="1114"/>
      <c r="CXB264" s="1114"/>
      <c r="CXC264" s="1114"/>
      <c r="CXD264" s="1114"/>
      <c r="CXE264" s="1114"/>
      <c r="CXF264" s="1114"/>
      <c r="CXG264" s="1114"/>
      <c r="CXH264" s="1114"/>
      <c r="CXI264" s="1114"/>
      <c r="CXJ264" s="1114"/>
      <c r="CXK264" s="1114"/>
      <c r="CXL264" s="1114"/>
      <c r="CXM264" s="1114"/>
      <c r="CXN264" s="1114"/>
      <c r="CXO264" s="1114"/>
      <c r="CXP264" s="1114"/>
      <c r="CXQ264" s="1114"/>
      <c r="CXR264" s="1114"/>
      <c r="CXS264" s="1114"/>
      <c r="CXT264" s="1114"/>
      <c r="CXU264" s="1114"/>
      <c r="CXV264" s="1114"/>
      <c r="CXW264" s="1114"/>
      <c r="CXX264" s="1114"/>
      <c r="CXY264" s="1114"/>
      <c r="CXZ264" s="1114"/>
      <c r="CYA264" s="1114"/>
      <c r="CYB264" s="1114"/>
      <c r="CYC264" s="1114"/>
      <c r="CYD264" s="1114"/>
      <c r="CYE264" s="1114"/>
      <c r="CYF264" s="1114"/>
      <c r="CYG264" s="1114"/>
      <c r="CYH264" s="1114"/>
      <c r="CYI264" s="1114"/>
      <c r="CYJ264" s="1114"/>
      <c r="CYK264" s="1114"/>
      <c r="CYL264" s="1114"/>
      <c r="CYM264" s="1114"/>
      <c r="CYN264" s="1114"/>
      <c r="CYO264" s="1114"/>
      <c r="CYP264" s="1114"/>
      <c r="CYQ264" s="1114"/>
      <c r="CYR264" s="1114"/>
      <c r="CYS264" s="1114"/>
      <c r="CYT264" s="1114"/>
      <c r="CYU264" s="1114"/>
      <c r="CYV264" s="1114"/>
      <c r="CYW264" s="1114"/>
      <c r="CYX264" s="1114"/>
      <c r="CYY264" s="1114"/>
      <c r="CYZ264" s="1114"/>
      <c r="CZA264" s="1114"/>
      <c r="CZB264" s="1114"/>
      <c r="CZC264" s="1114"/>
      <c r="CZD264" s="1114"/>
      <c r="CZE264" s="1114"/>
      <c r="CZF264" s="1114"/>
      <c r="CZG264" s="1114"/>
      <c r="CZH264" s="1114"/>
      <c r="CZI264" s="1114"/>
      <c r="CZJ264" s="1114"/>
      <c r="CZK264" s="1114"/>
      <c r="CZL264" s="1114"/>
      <c r="CZM264" s="1114"/>
      <c r="CZN264" s="1114"/>
      <c r="CZO264" s="1114"/>
      <c r="CZP264" s="1114"/>
      <c r="CZQ264" s="1114"/>
      <c r="CZR264" s="1114"/>
      <c r="CZS264" s="1114"/>
      <c r="CZT264" s="1114"/>
      <c r="CZU264" s="1114"/>
      <c r="CZV264" s="1114"/>
      <c r="CZW264" s="1114"/>
      <c r="CZX264" s="1114"/>
      <c r="CZY264" s="1114"/>
      <c r="CZZ264" s="1114"/>
      <c r="DAA264" s="1114"/>
      <c r="DAB264" s="1114"/>
      <c r="DAC264" s="1114"/>
      <c r="DAD264" s="1114"/>
      <c r="DAE264" s="1114"/>
      <c r="DAF264" s="1114"/>
      <c r="DAG264" s="1114"/>
      <c r="DAH264" s="1114"/>
      <c r="DAI264" s="1114"/>
      <c r="DAJ264" s="1114"/>
      <c r="DAK264" s="1114"/>
      <c r="DAL264" s="1114"/>
      <c r="DAM264" s="1114"/>
      <c r="DAN264" s="1114"/>
      <c r="DAO264" s="1114"/>
      <c r="DAP264" s="1114"/>
      <c r="DAQ264" s="1114"/>
      <c r="DAR264" s="1114"/>
      <c r="DAS264" s="1114"/>
      <c r="DAT264" s="1114"/>
      <c r="DAU264" s="1114"/>
      <c r="DAV264" s="1114"/>
      <c r="DAW264" s="1114"/>
      <c r="DAX264" s="1114"/>
      <c r="DAY264" s="1114"/>
      <c r="DAZ264" s="1114"/>
      <c r="DBA264" s="1114"/>
      <c r="DBB264" s="1114"/>
      <c r="DBC264" s="1114"/>
      <c r="DBD264" s="1114"/>
      <c r="DBE264" s="1114"/>
      <c r="DBF264" s="1114"/>
      <c r="DBG264" s="1114"/>
      <c r="DBH264" s="1114"/>
      <c r="DBI264" s="1114"/>
      <c r="DBJ264" s="1114"/>
      <c r="DBK264" s="1114"/>
      <c r="DBL264" s="1114"/>
      <c r="DBM264" s="1114"/>
      <c r="DBN264" s="1114"/>
      <c r="DBO264" s="1114"/>
      <c r="DBP264" s="1114"/>
      <c r="DBQ264" s="1114"/>
      <c r="DBR264" s="1114"/>
      <c r="DBS264" s="1114"/>
      <c r="DBT264" s="1114"/>
      <c r="DBU264" s="1114"/>
      <c r="DBV264" s="1114"/>
      <c r="DBW264" s="1114"/>
      <c r="DBX264" s="1114"/>
      <c r="DBY264" s="1114"/>
      <c r="DBZ264" s="1114"/>
      <c r="DCA264" s="1114"/>
      <c r="DCB264" s="1114"/>
      <c r="DCC264" s="1114"/>
      <c r="DCD264" s="1114"/>
      <c r="DCE264" s="1114"/>
      <c r="DCF264" s="1114"/>
      <c r="DCG264" s="1114"/>
      <c r="DCH264" s="1114"/>
      <c r="DCI264" s="1114"/>
      <c r="DCJ264" s="1114"/>
      <c r="DCK264" s="1114"/>
      <c r="DCL264" s="1114"/>
      <c r="DCM264" s="1114"/>
      <c r="DCN264" s="1114"/>
      <c r="DCO264" s="1114"/>
      <c r="DCP264" s="1114"/>
      <c r="DCQ264" s="1114"/>
      <c r="DCR264" s="1114"/>
      <c r="DCS264" s="1114"/>
      <c r="DCT264" s="1114"/>
      <c r="DCU264" s="1114"/>
      <c r="DCV264" s="1114"/>
      <c r="DCW264" s="1114"/>
      <c r="DCX264" s="1114"/>
      <c r="DCY264" s="1114"/>
      <c r="DCZ264" s="1114"/>
      <c r="DDA264" s="1114"/>
      <c r="DDB264" s="1114"/>
      <c r="DDC264" s="1114"/>
      <c r="DDD264" s="1114"/>
      <c r="DDE264" s="1114"/>
      <c r="DDF264" s="1114"/>
      <c r="DDG264" s="1114"/>
      <c r="DDH264" s="1114"/>
      <c r="DDI264" s="1114"/>
      <c r="DDJ264" s="1114"/>
      <c r="DDK264" s="1114"/>
      <c r="DDL264" s="1114"/>
      <c r="DDM264" s="1114"/>
      <c r="DDN264" s="1114"/>
      <c r="DDO264" s="1114"/>
      <c r="DDP264" s="1114"/>
      <c r="DDQ264" s="1114"/>
      <c r="DDR264" s="1114"/>
      <c r="DDS264" s="1114"/>
      <c r="DDT264" s="1114"/>
      <c r="DDU264" s="1114"/>
      <c r="DDV264" s="1114"/>
      <c r="DDW264" s="1114"/>
      <c r="DDX264" s="1114"/>
      <c r="DDY264" s="1114"/>
      <c r="DDZ264" s="1114"/>
      <c r="DEA264" s="1114"/>
      <c r="DEB264" s="1114"/>
      <c r="DEC264" s="1114"/>
      <c r="DED264" s="1114"/>
      <c r="DEE264" s="1114"/>
      <c r="DEF264" s="1114"/>
      <c r="DEG264" s="1114"/>
      <c r="DEH264" s="1114"/>
      <c r="DEI264" s="1114"/>
      <c r="DEJ264" s="1114"/>
      <c r="DEK264" s="1114"/>
      <c r="DEL264" s="1114"/>
      <c r="DEM264" s="1114"/>
      <c r="DEN264" s="1114"/>
      <c r="DEO264" s="1114"/>
      <c r="DEP264" s="1114"/>
      <c r="DEQ264" s="1114"/>
      <c r="DER264" s="1114"/>
      <c r="DES264" s="1114"/>
      <c r="DET264" s="1114"/>
      <c r="DEU264" s="1114"/>
      <c r="DEV264" s="1114"/>
      <c r="DEW264" s="1114"/>
      <c r="DEX264" s="1114"/>
      <c r="DEY264" s="1114"/>
      <c r="DEZ264" s="1114"/>
      <c r="DFA264" s="1114"/>
      <c r="DFB264" s="1114"/>
      <c r="DFC264" s="1114"/>
      <c r="DFD264" s="1114"/>
      <c r="DFE264" s="1114"/>
      <c r="DFF264" s="1114"/>
      <c r="DFG264" s="1114"/>
      <c r="DFH264" s="1114"/>
      <c r="DFI264" s="1114"/>
      <c r="DFJ264" s="1114"/>
      <c r="DFK264" s="1114"/>
      <c r="DFL264" s="1114"/>
      <c r="DFM264" s="1114"/>
      <c r="DFN264" s="1114"/>
      <c r="DFO264" s="1114"/>
      <c r="DFP264" s="1114"/>
      <c r="DFQ264" s="1114"/>
      <c r="DFR264" s="1114"/>
      <c r="DFS264" s="1114"/>
      <c r="DFT264" s="1114"/>
      <c r="DFU264" s="1114"/>
      <c r="DFV264" s="1114"/>
      <c r="DFW264" s="1114"/>
      <c r="DFX264" s="1114"/>
      <c r="DFY264" s="1114"/>
      <c r="DFZ264" s="1114"/>
      <c r="DGA264" s="1114"/>
      <c r="DGB264" s="1114"/>
      <c r="DGC264" s="1114"/>
      <c r="DGD264" s="1114"/>
      <c r="DGE264" s="1114"/>
      <c r="DGF264" s="1114"/>
      <c r="DGG264" s="1114"/>
      <c r="DGH264" s="1114"/>
      <c r="DGI264" s="1114"/>
      <c r="DGJ264" s="1114"/>
      <c r="DGK264" s="1114"/>
      <c r="DGL264" s="1114"/>
      <c r="DGM264" s="1114"/>
      <c r="DGN264" s="1114"/>
      <c r="DGO264" s="1114"/>
      <c r="DGP264" s="1114"/>
      <c r="DGQ264" s="1114"/>
      <c r="DGR264" s="1114"/>
      <c r="DGS264" s="1114"/>
      <c r="DGT264" s="1114"/>
      <c r="DGU264" s="1114"/>
      <c r="DGV264" s="1114"/>
      <c r="DGW264" s="1114"/>
      <c r="DGX264" s="1114"/>
      <c r="DGY264" s="1114"/>
      <c r="DGZ264" s="1114"/>
      <c r="DHA264" s="1114"/>
      <c r="DHB264" s="1114"/>
      <c r="DHC264" s="1114"/>
      <c r="DHD264" s="1114"/>
      <c r="DHE264" s="1114"/>
      <c r="DHF264" s="1114"/>
      <c r="DHG264" s="1114"/>
      <c r="DHH264" s="1114"/>
      <c r="DHI264" s="1114"/>
      <c r="DHJ264" s="1114"/>
      <c r="DHK264" s="1114"/>
      <c r="DHL264" s="1114"/>
      <c r="DHM264" s="1114"/>
      <c r="DHN264" s="1114"/>
      <c r="DHO264" s="1114"/>
      <c r="DHP264" s="1114"/>
      <c r="DHQ264" s="1114"/>
      <c r="DHR264" s="1114"/>
      <c r="DHS264" s="1114"/>
      <c r="DHT264" s="1114"/>
      <c r="DHU264" s="1114"/>
      <c r="DHV264" s="1114"/>
      <c r="DHW264" s="1114"/>
      <c r="DHX264" s="1114"/>
      <c r="DHY264" s="1114"/>
      <c r="DHZ264" s="1114"/>
      <c r="DIA264" s="1114"/>
      <c r="DIB264" s="1114"/>
      <c r="DIC264" s="1114"/>
      <c r="DID264" s="1114"/>
      <c r="DIE264" s="1114"/>
      <c r="DIF264" s="1114"/>
      <c r="DIG264" s="1114"/>
      <c r="DIH264" s="1114"/>
      <c r="DII264" s="1114"/>
      <c r="DIJ264" s="1114"/>
      <c r="DIK264" s="1114"/>
      <c r="DIL264" s="1114"/>
      <c r="DIM264" s="1114"/>
      <c r="DIN264" s="1114"/>
      <c r="DIO264" s="1114"/>
      <c r="DIP264" s="1114"/>
      <c r="DIQ264" s="1114"/>
      <c r="DIR264" s="1114"/>
      <c r="DIS264" s="1114"/>
      <c r="DIT264" s="1114"/>
      <c r="DIU264" s="1114"/>
      <c r="DIV264" s="1114"/>
      <c r="DIW264" s="1114"/>
      <c r="DIX264" s="1114"/>
      <c r="DIY264" s="1114"/>
      <c r="DIZ264" s="1114"/>
      <c r="DJA264" s="1114"/>
      <c r="DJB264" s="1114"/>
      <c r="DJC264" s="1114"/>
      <c r="DJD264" s="1114"/>
      <c r="DJE264" s="1114"/>
      <c r="DJF264" s="1114"/>
      <c r="DJG264" s="1114"/>
      <c r="DJH264" s="1114"/>
      <c r="DJI264" s="1114"/>
      <c r="DJJ264" s="1114"/>
      <c r="DJK264" s="1114"/>
      <c r="DJL264" s="1114"/>
      <c r="DJM264" s="1114"/>
      <c r="DJN264" s="1114"/>
      <c r="DJO264" s="1114"/>
      <c r="DJP264" s="1114"/>
      <c r="DJQ264" s="1114"/>
      <c r="DJR264" s="1114"/>
      <c r="DJS264" s="1114"/>
      <c r="DJT264" s="1114"/>
      <c r="DJU264" s="1114"/>
      <c r="DJV264" s="1114"/>
      <c r="DJW264" s="1114"/>
      <c r="DJX264" s="1114"/>
      <c r="DJY264" s="1114"/>
      <c r="DJZ264" s="1114"/>
      <c r="DKA264" s="1114"/>
      <c r="DKB264" s="1114"/>
      <c r="DKC264" s="1114"/>
      <c r="DKD264" s="1114"/>
      <c r="DKE264" s="1114"/>
      <c r="DKF264" s="1114"/>
      <c r="DKG264" s="1114"/>
      <c r="DKH264" s="1114"/>
      <c r="DKI264" s="1114"/>
      <c r="DKJ264" s="1114"/>
      <c r="DKK264" s="1114"/>
      <c r="DKL264" s="1114"/>
      <c r="DKM264" s="1114"/>
      <c r="DKN264" s="1114"/>
      <c r="DKO264" s="1114"/>
      <c r="DKP264" s="1114"/>
      <c r="DKQ264" s="1114"/>
      <c r="DKR264" s="1114"/>
      <c r="DKS264" s="1114"/>
      <c r="DKT264" s="1114"/>
      <c r="DKU264" s="1114"/>
      <c r="DKV264" s="1114"/>
      <c r="DKW264" s="1114"/>
      <c r="DKX264" s="1114"/>
      <c r="DKY264" s="1114"/>
      <c r="DKZ264" s="1114"/>
      <c r="DLA264" s="1114"/>
      <c r="DLB264" s="1114"/>
      <c r="DLC264" s="1114"/>
      <c r="DLD264" s="1114"/>
      <c r="DLE264" s="1114"/>
      <c r="DLF264" s="1114"/>
      <c r="DLG264" s="1114"/>
      <c r="DLH264" s="1114"/>
      <c r="DLI264" s="1114"/>
      <c r="DLJ264" s="1114"/>
      <c r="DLK264" s="1114"/>
      <c r="DLL264" s="1114"/>
      <c r="DLM264" s="1114"/>
      <c r="DLN264" s="1114"/>
      <c r="DLO264" s="1114"/>
      <c r="DLP264" s="1114"/>
      <c r="DLQ264" s="1114"/>
      <c r="DLR264" s="1114"/>
      <c r="DLS264" s="1114"/>
      <c r="DLT264" s="1114"/>
      <c r="DLU264" s="1114"/>
      <c r="DLV264" s="1114"/>
      <c r="DLW264" s="1114"/>
      <c r="DLX264" s="1114"/>
      <c r="DLY264" s="1114"/>
      <c r="DLZ264" s="1114"/>
      <c r="DMA264" s="1114"/>
      <c r="DMB264" s="1114"/>
      <c r="DMC264" s="1114"/>
      <c r="DMD264" s="1114"/>
      <c r="DME264" s="1114"/>
      <c r="DMF264" s="1114"/>
      <c r="DMG264" s="1114"/>
      <c r="DMH264" s="1114"/>
      <c r="DMI264" s="1114"/>
      <c r="DMJ264" s="1114"/>
      <c r="DMK264" s="1114"/>
      <c r="DML264" s="1114"/>
      <c r="DMM264" s="1114"/>
      <c r="DMN264" s="1114"/>
      <c r="DMO264" s="1114"/>
      <c r="DMP264" s="1114"/>
      <c r="DMQ264" s="1114"/>
      <c r="DMR264" s="1114"/>
      <c r="DMS264" s="1114"/>
      <c r="DMT264" s="1114"/>
      <c r="DMU264" s="1114"/>
      <c r="DMV264" s="1114"/>
      <c r="DMW264" s="1114"/>
      <c r="DMX264" s="1114"/>
      <c r="DMY264" s="1114"/>
      <c r="DMZ264" s="1114"/>
      <c r="DNA264" s="1114"/>
      <c r="DNB264" s="1114"/>
      <c r="DNC264" s="1114"/>
      <c r="DND264" s="1114"/>
      <c r="DNE264" s="1114"/>
      <c r="DNF264" s="1114"/>
      <c r="DNG264" s="1114"/>
      <c r="DNH264" s="1114"/>
      <c r="DNI264" s="1114"/>
      <c r="DNJ264" s="1114"/>
      <c r="DNK264" s="1114"/>
      <c r="DNL264" s="1114"/>
      <c r="DNM264" s="1114"/>
      <c r="DNN264" s="1114"/>
      <c r="DNO264" s="1114"/>
      <c r="DNP264" s="1114"/>
      <c r="DNQ264" s="1114"/>
      <c r="DNR264" s="1114"/>
      <c r="DNS264" s="1114"/>
      <c r="DNT264" s="1114"/>
      <c r="DNU264" s="1114"/>
      <c r="DNV264" s="1114"/>
      <c r="DNW264" s="1114"/>
      <c r="DNX264" s="1114"/>
      <c r="DNY264" s="1114"/>
      <c r="DNZ264" s="1114"/>
      <c r="DOA264" s="1114"/>
      <c r="DOB264" s="1114"/>
      <c r="DOC264" s="1114"/>
      <c r="DOD264" s="1114"/>
      <c r="DOE264" s="1114"/>
      <c r="DOF264" s="1114"/>
      <c r="DOG264" s="1114"/>
      <c r="DOH264" s="1114"/>
      <c r="DOI264" s="1114"/>
      <c r="DOJ264" s="1114"/>
      <c r="DOK264" s="1114"/>
      <c r="DOL264" s="1114"/>
      <c r="DOM264" s="1114"/>
      <c r="DON264" s="1114"/>
      <c r="DOO264" s="1114"/>
      <c r="DOP264" s="1114"/>
      <c r="DOQ264" s="1114"/>
      <c r="DOR264" s="1114"/>
      <c r="DOS264" s="1114"/>
      <c r="DOT264" s="1114"/>
      <c r="DOU264" s="1114"/>
      <c r="DOV264" s="1114"/>
      <c r="DOW264" s="1114"/>
      <c r="DOX264" s="1114"/>
      <c r="DOY264" s="1114"/>
      <c r="DOZ264" s="1114"/>
      <c r="DPA264" s="1114"/>
      <c r="DPB264" s="1114"/>
      <c r="DPC264" s="1114"/>
      <c r="DPD264" s="1114"/>
      <c r="DPE264" s="1114"/>
      <c r="DPF264" s="1114"/>
      <c r="DPG264" s="1114"/>
      <c r="DPH264" s="1114"/>
      <c r="DPI264" s="1114"/>
      <c r="DPJ264" s="1114"/>
      <c r="DPK264" s="1114"/>
      <c r="DPL264" s="1114"/>
      <c r="DPM264" s="1114"/>
      <c r="DPN264" s="1114"/>
      <c r="DPO264" s="1114"/>
      <c r="DPP264" s="1114"/>
      <c r="DPQ264" s="1114"/>
      <c r="DPR264" s="1114"/>
      <c r="DPS264" s="1114"/>
      <c r="DPT264" s="1114"/>
      <c r="DPU264" s="1114"/>
      <c r="DPV264" s="1114"/>
      <c r="DPW264" s="1114"/>
      <c r="DPX264" s="1114"/>
      <c r="DPY264" s="1114"/>
      <c r="DPZ264" s="1114"/>
      <c r="DQA264" s="1114"/>
      <c r="DQB264" s="1114"/>
      <c r="DQC264" s="1114"/>
      <c r="DQD264" s="1114"/>
      <c r="DQE264" s="1114"/>
      <c r="DQF264" s="1114"/>
      <c r="DQG264" s="1114"/>
      <c r="DQH264" s="1114"/>
      <c r="DQI264" s="1114"/>
      <c r="DQJ264" s="1114"/>
      <c r="DQK264" s="1114"/>
      <c r="DQL264" s="1114"/>
      <c r="DQM264" s="1114"/>
      <c r="DQN264" s="1114"/>
      <c r="DQO264" s="1114"/>
      <c r="DQP264" s="1114"/>
      <c r="DQQ264" s="1114"/>
      <c r="DQR264" s="1114"/>
      <c r="DQS264" s="1114"/>
      <c r="DQT264" s="1114"/>
      <c r="DQU264" s="1114"/>
      <c r="DQV264" s="1114"/>
      <c r="DQW264" s="1114"/>
      <c r="DQX264" s="1114"/>
      <c r="DQY264" s="1114"/>
      <c r="DQZ264" s="1114"/>
      <c r="DRA264" s="1114"/>
      <c r="DRB264" s="1114"/>
      <c r="DRC264" s="1114"/>
      <c r="DRD264" s="1114"/>
      <c r="DRE264" s="1114"/>
      <c r="DRF264" s="1114"/>
      <c r="DRG264" s="1114"/>
      <c r="DRH264" s="1114"/>
      <c r="DRI264" s="1114"/>
      <c r="DRJ264" s="1114"/>
      <c r="DRK264" s="1114"/>
      <c r="DRL264" s="1114"/>
      <c r="DRM264" s="1114"/>
      <c r="DRN264" s="1114"/>
      <c r="DRO264" s="1114"/>
      <c r="DRP264" s="1114"/>
      <c r="DRQ264" s="1114"/>
      <c r="DRR264" s="1114"/>
      <c r="DRS264" s="1114"/>
      <c r="DRT264" s="1114"/>
      <c r="DRU264" s="1114"/>
      <c r="DRV264" s="1114"/>
      <c r="DRW264" s="1114"/>
      <c r="DRX264" s="1114"/>
      <c r="DRY264" s="1114"/>
      <c r="DRZ264" s="1114"/>
      <c r="DSA264" s="1114"/>
      <c r="DSB264" s="1114"/>
      <c r="DSC264" s="1114"/>
      <c r="DSD264" s="1114"/>
      <c r="DSE264" s="1114"/>
      <c r="DSF264" s="1114"/>
      <c r="DSG264" s="1114"/>
      <c r="DSH264" s="1114"/>
      <c r="DSI264" s="1114"/>
      <c r="DSJ264" s="1114"/>
      <c r="DSK264" s="1114"/>
      <c r="DSL264" s="1114"/>
      <c r="DSM264" s="1114"/>
      <c r="DSN264" s="1114"/>
      <c r="DSO264" s="1114"/>
      <c r="DSP264" s="1114"/>
      <c r="DSQ264" s="1114"/>
      <c r="DSR264" s="1114"/>
      <c r="DSS264" s="1114"/>
      <c r="DST264" s="1114"/>
      <c r="DSU264" s="1114"/>
      <c r="DSV264" s="1114"/>
      <c r="DSW264" s="1114"/>
      <c r="DSX264" s="1114"/>
      <c r="DSY264" s="1114"/>
      <c r="DSZ264" s="1114"/>
      <c r="DTA264" s="1114"/>
      <c r="DTB264" s="1114"/>
      <c r="DTC264" s="1114"/>
      <c r="DTD264" s="1114"/>
      <c r="DTE264" s="1114"/>
      <c r="DTF264" s="1114"/>
      <c r="DTG264" s="1114"/>
      <c r="DTH264" s="1114"/>
      <c r="DTI264" s="1114"/>
      <c r="DTJ264" s="1114"/>
      <c r="DTK264" s="1114"/>
      <c r="DTL264" s="1114"/>
      <c r="DTM264" s="1114"/>
      <c r="DTN264" s="1114"/>
      <c r="DTO264" s="1114"/>
      <c r="DTP264" s="1114"/>
      <c r="DTQ264" s="1114"/>
      <c r="DTR264" s="1114"/>
      <c r="DTS264" s="1114"/>
      <c r="DTT264" s="1114"/>
      <c r="DTU264" s="1114"/>
      <c r="DTV264" s="1114"/>
      <c r="DTW264" s="1114"/>
      <c r="DTX264" s="1114"/>
      <c r="DTY264" s="1114"/>
      <c r="DTZ264" s="1114"/>
      <c r="DUA264" s="1114"/>
      <c r="DUB264" s="1114"/>
      <c r="DUC264" s="1114"/>
      <c r="DUD264" s="1114"/>
      <c r="DUE264" s="1114"/>
      <c r="DUF264" s="1114"/>
      <c r="DUG264" s="1114"/>
      <c r="DUH264" s="1114"/>
      <c r="DUI264" s="1114"/>
      <c r="DUJ264" s="1114"/>
      <c r="DUK264" s="1114"/>
      <c r="DUL264" s="1114"/>
      <c r="DUM264" s="1114"/>
      <c r="DUN264" s="1114"/>
      <c r="DUO264" s="1114"/>
      <c r="DUP264" s="1114"/>
      <c r="DUQ264" s="1114"/>
      <c r="DUR264" s="1114"/>
      <c r="DUS264" s="1114"/>
      <c r="DUT264" s="1114"/>
      <c r="DUU264" s="1114"/>
      <c r="DUV264" s="1114"/>
      <c r="DUW264" s="1114"/>
      <c r="DUX264" s="1114"/>
      <c r="DUY264" s="1114"/>
      <c r="DUZ264" s="1114"/>
      <c r="DVA264" s="1114"/>
      <c r="DVB264" s="1114"/>
      <c r="DVC264" s="1114"/>
      <c r="DVD264" s="1114"/>
      <c r="DVE264" s="1114"/>
      <c r="DVF264" s="1114"/>
      <c r="DVG264" s="1114"/>
      <c r="DVH264" s="1114"/>
      <c r="DVI264" s="1114"/>
      <c r="DVJ264" s="1114"/>
      <c r="DVK264" s="1114"/>
      <c r="DVL264" s="1114"/>
      <c r="DVM264" s="1114"/>
      <c r="DVN264" s="1114"/>
      <c r="DVO264" s="1114"/>
      <c r="DVP264" s="1114"/>
      <c r="DVQ264" s="1114"/>
      <c r="DVR264" s="1114"/>
      <c r="DVS264" s="1114"/>
      <c r="DVT264" s="1114"/>
      <c r="DVU264" s="1114"/>
      <c r="DVV264" s="1114"/>
      <c r="DVW264" s="1114"/>
      <c r="DVX264" s="1114"/>
      <c r="DVY264" s="1114"/>
      <c r="DVZ264" s="1114"/>
      <c r="DWA264" s="1114"/>
      <c r="DWB264" s="1114"/>
      <c r="DWC264" s="1114"/>
      <c r="DWD264" s="1114"/>
      <c r="DWE264" s="1114"/>
      <c r="DWF264" s="1114"/>
      <c r="DWG264" s="1114"/>
      <c r="DWH264" s="1114"/>
      <c r="DWI264" s="1114"/>
      <c r="DWJ264" s="1114"/>
      <c r="DWK264" s="1114"/>
      <c r="DWL264" s="1114"/>
      <c r="DWM264" s="1114"/>
      <c r="DWN264" s="1114"/>
      <c r="DWO264" s="1114"/>
      <c r="DWP264" s="1114"/>
      <c r="DWQ264" s="1114"/>
      <c r="DWR264" s="1114"/>
      <c r="DWS264" s="1114"/>
      <c r="DWT264" s="1114"/>
      <c r="DWU264" s="1114"/>
      <c r="DWV264" s="1114"/>
      <c r="DWW264" s="1114"/>
      <c r="DWX264" s="1114"/>
      <c r="DWY264" s="1114"/>
      <c r="DWZ264" s="1114"/>
      <c r="DXA264" s="1114"/>
      <c r="DXB264" s="1114"/>
      <c r="DXC264" s="1114"/>
      <c r="DXD264" s="1114"/>
      <c r="DXE264" s="1114"/>
      <c r="DXF264" s="1114"/>
      <c r="DXG264" s="1114"/>
      <c r="DXH264" s="1114"/>
      <c r="DXI264" s="1114"/>
      <c r="DXJ264" s="1114"/>
      <c r="DXK264" s="1114"/>
      <c r="DXL264" s="1114"/>
      <c r="DXM264" s="1114"/>
      <c r="DXN264" s="1114"/>
      <c r="DXO264" s="1114"/>
      <c r="DXP264" s="1114"/>
      <c r="DXQ264" s="1114"/>
      <c r="DXR264" s="1114"/>
      <c r="DXS264" s="1114"/>
      <c r="DXT264" s="1114"/>
      <c r="DXU264" s="1114"/>
      <c r="DXV264" s="1114"/>
      <c r="DXW264" s="1114"/>
      <c r="DXX264" s="1114"/>
      <c r="DXY264" s="1114"/>
      <c r="DXZ264" s="1114"/>
      <c r="DYA264" s="1114"/>
      <c r="DYB264" s="1114"/>
      <c r="DYC264" s="1114"/>
      <c r="DYD264" s="1114"/>
      <c r="DYE264" s="1114"/>
      <c r="DYF264" s="1114"/>
      <c r="DYG264" s="1114"/>
      <c r="DYH264" s="1114"/>
      <c r="DYI264" s="1114"/>
      <c r="DYJ264" s="1114"/>
      <c r="DYK264" s="1114"/>
      <c r="DYL264" s="1114"/>
      <c r="DYM264" s="1114"/>
      <c r="DYN264" s="1114"/>
      <c r="DYO264" s="1114"/>
      <c r="DYP264" s="1114"/>
      <c r="DYQ264" s="1114"/>
      <c r="DYR264" s="1114"/>
      <c r="DYS264" s="1114"/>
      <c r="DYT264" s="1114"/>
      <c r="DYU264" s="1114"/>
      <c r="DYV264" s="1114"/>
      <c r="DYW264" s="1114"/>
      <c r="DYX264" s="1114"/>
      <c r="DYY264" s="1114"/>
      <c r="DYZ264" s="1114"/>
      <c r="DZA264" s="1114"/>
      <c r="DZB264" s="1114"/>
      <c r="DZC264" s="1114"/>
      <c r="DZD264" s="1114"/>
      <c r="DZE264" s="1114"/>
      <c r="DZF264" s="1114"/>
      <c r="DZG264" s="1114"/>
      <c r="DZH264" s="1114"/>
      <c r="DZI264" s="1114"/>
      <c r="DZJ264" s="1114"/>
      <c r="DZK264" s="1114"/>
      <c r="DZL264" s="1114"/>
      <c r="DZM264" s="1114"/>
      <c r="DZN264" s="1114"/>
      <c r="DZO264" s="1114"/>
      <c r="DZP264" s="1114"/>
      <c r="DZQ264" s="1114"/>
      <c r="DZR264" s="1114"/>
      <c r="DZS264" s="1114"/>
      <c r="DZT264" s="1114"/>
      <c r="DZU264" s="1114"/>
      <c r="DZV264" s="1114"/>
      <c r="DZW264" s="1114"/>
      <c r="DZX264" s="1114"/>
      <c r="DZY264" s="1114"/>
      <c r="DZZ264" s="1114"/>
      <c r="EAA264" s="1114"/>
      <c r="EAB264" s="1114"/>
      <c r="EAC264" s="1114"/>
      <c r="EAD264" s="1114"/>
      <c r="EAE264" s="1114"/>
      <c r="EAF264" s="1114"/>
      <c r="EAG264" s="1114"/>
      <c r="EAH264" s="1114"/>
      <c r="EAI264" s="1114"/>
      <c r="EAJ264" s="1114"/>
      <c r="EAK264" s="1114"/>
      <c r="EAL264" s="1114"/>
      <c r="EAM264" s="1114"/>
      <c r="EAN264" s="1114"/>
      <c r="EAO264" s="1114"/>
      <c r="EAP264" s="1114"/>
      <c r="EAQ264" s="1114"/>
      <c r="EAR264" s="1114"/>
      <c r="EAS264" s="1114"/>
      <c r="EAT264" s="1114"/>
      <c r="EAU264" s="1114"/>
      <c r="EAV264" s="1114"/>
      <c r="EAW264" s="1114"/>
      <c r="EAX264" s="1114"/>
      <c r="EAY264" s="1114"/>
      <c r="EAZ264" s="1114"/>
      <c r="EBA264" s="1114"/>
      <c r="EBB264" s="1114"/>
      <c r="EBC264" s="1114"/>
      <c r="EBD264" s="1114"/>
      <c r="EBE264" s="1114"/>
      <c r="EBF264" s="1114"/>
      <c r="EBG264" s="1114"/>
      <c r="EBH264" s="1114"/>
      <c r="EBI264" s="1114"/>
      <c r="EBJ264" s="1114"/>
      <c r="EBK264" s="1114"/>
      <c r="EBL264" s="1114"/>
      <c r="EBM264" s="1114"/>
      <c r="EBN264" s="1114"/>
      <c r="EBO264" s="1114"/>
      <c r="EBP264" s="1114"/>
      <c r="EBQ264" s="1114"/>
      <c r="EBR264" s="1114"/>
      <c r="EBS264" s="1114"/>
      <c r="EBT264" s="1114"/>
      <c r="EBU264" s="1114"/>
      <c r="EBV264" s="1114"/>
      <c r="EBW264" s="1114"/>
      <c r="EBX264" s="1114"/>
      <c r="EBY264" s="1114"/>
      <c r="EBZ264" s="1114"/>
      <c r="ECA264" s="1114"/>
      <c r="ECB264" s="1114"/>
      <c r="ECC264" s="1114"/>
      <c r="ECD264" s="1114"/>
      <c r="ECE264" s="1114"/>
      <c r="ECF264" s="1114"/>
      <c r="ECG264" s="1114"/>
      <c r="ECH264" s="1114"/>
      <c r="ECI264" s="1114"/>
      <c r="ECJ264" s="1114"/>
      <c r="ECK264" s="1114"/>
      <c r="ECL264" s="1114"/>
      <c r="ECM264" s="1114"/>
      <c r="ECN264" s="1114"/>
      <c r="ECO264" s="1114"/>
      <c r="ECP264" s="1114"/>
      <c r="ECQ264" s="1114"/>
      <c r="ECR264" s="1114"/>
      <c r="ECS264" s="1114"/>
      <c r="ECT264" s="1114"/>
      <c r="ECU264" s="1114"/>
      <c r="ECV264" s="1114"/>
      <c r="ECW264" s="1114"/>
      <c r="ECX264" s="1114"/>
      <c r="ECY264" s="1114"/>
      <c r="ECZ264" s="1114"/>
      <c r="EDA264" s="1114"/>
      <c r="EDB264" s="1114"/>
      <c r="EDC264" s="1114"/>
      <c r="EDD264" s="1114"/>
      <c r="EDE264" s="1114"/>
      <c r="EDF264" s="1114"/>
      <c r="EDG264" s="1114"/>
      <c r="EDH264" s="1114"/>
      <c r="EDI264" s="1114"/>
      <c r="EDJ264" s="1114"/>
      <c r="EDK264" s="1114"/>
      <c r="EDL264" s="1114"/>
      <c r="EDM264" s="1114"/>
      <c r="EDN264" s="1114"/>
      <c r="EDO264" s="1114"/>
      <c r="EDP264" s="1114"/>
      <c r="EDQ264" s="1114"/>
      <c r="EDR264" s="1114"/>
      <c r="EDS264" s="1114"/>
      <c r="EDT264" s="1114"/>
      <c r="EDU264" s="1114"/>
      <c r="EDV264" s="1114"/>
      <c r="EDW264" s="1114"/>
      <c r="EDX264" s="1114"/>
      <c r="EDY264" s="1114"/>
      <c r="EDZ264" s="1114"/>
      <c r="EEA264" s="1114"/>
      <c r="EEB264" s="1114"/>
      <c r="EEC264" s="1114"/>
      <c r="EED264" s="1114"/>
      <c r="EEE264" s="1114"/>
      <c r="EEF264" s="1114"/>
      <c r="EEG264" s="1114"/>
      <c r="EEH264" s="1114"/>
      <c r="EEI264" s="1114"/>
      <c r="EEJ264" s="1114"/>
      <c r="EEK264" s="1114"/>
      <c r="EEL264" s="1114"/>
      <c r="EEM264" s="1114"/>
      <c r="EEN264" s="1114"/>
      <c r="EEO264" s="1114"/>
      <c r="EEP264" s="1114"/>
      <c r="EEQ264" s="1114"/>
      <c r="EER264" s="1114"/>
      <c r="EES264" s="1114"/>
      <c r="EET264" s="1114"/>
      <c r="EEU264" s="1114"/>
      <c r="EEV264" s="1114"/>
      <c r="EEW264" s="1114"/>
      <c r="EEX264" s="1114"/>
      <c r="EEY264" s="1114"/>
      <c r="EEZ264" s="1114"/>
      <c r="EFA264" s="1114"/>
      <c r="EFB264" s="1114"/>
      <c r="EFC264" s="1114"/>
      <c r="EFD264" s="1114"/>
      <c r="EFE264" s="1114"/>
      <c r="EFF264" s="1114"/>
      <c r="EFG264" s="1114"/>
      <c r="EFH264" s="1114"/>
      <c r="EFI264" s="1114"/>
      <c r="EFJ264" s="1114"/>
      <c r="EFK264" s="1114"/>
      <c r="EFL264" s="1114"/>
      <c r="EFM264" s="1114"/>
      <c r="EFN264" s="1114"/>
      <c r="EFO264" s="1114"/>
      <c r="EFP264" s="1114"/>
      <c r="EFQ264" s="1114"/>
      <c r="EFR264" s="1114"/>
      <c r="EFS264" s="1114"/>
      <c r="EFT264" s="1114"/>
      <c r="EFU264" s="1114"/>
      <c r="EFV264" s="1114"/>
      <c r="EFW264" s="1114"/>
      <c r="EFX264" s="1114"/>
      <c r="EFY264" s="1114"/>
      <c r="EFZ264" s="1114"/>
      <c r="EGA264" s="1114"/>
      <c r="EGB264" s="1114"/>
      <c r="EGC264" s="1114"/>
      <c r="EGD264" s="1114"/>
      <c r="EGE264" s="1114"/>
      <c r="EGF264" s="1114"/>
      <c r="EGG264" s="1114"/>
      <c r="EGH264" s="1114"/>
      <c r="EGI264" s="1114"/>
      <c r="EGJ264" s="1114"/>
      <c r="EGK264" s="1114"/>
      <c r="EGL264" s="1114"/>
      <c r="EGM264" s="1114"/>
      <c r="EGN264" s="1114"/>
      <c r="EGO264" s="1114"/>
      <c r="EGP264" s="1114"/>
      <c r="EGQ264" s="1114"/>
      <c r="EGR264" s="1114"/>
      <c r="EGS264" s="1114"/>
      <c r="EGT264" s="1114"/>
      <c r="EGU264" s="1114"/>
      <c r="EGV264" s="1114"/>
      <c r="EGW264" s="1114"/>
      <c r="EGX264" s="1114"/>
      <c r="EGY264" s="1114"/>
      <c r="EGZ264" s="1114"/>
      <c r="EHA264" s="1114"/>
      <c r="EHB264" s="1114"/>
      <c r="EHC264" s="1114"/>
      <c r="EHD264" s="1114"/>
      <c r="EHE264" s="1114"/>
      <c r="EHF264" s="1114"/>
      <c r="EHG264" s="1114"/>
      <c r="EHH264" s="1114"/>
      <c r="EHI264" s="1114"/>
      <c r="EHJ264" s="1114"/>
      <c r="EHK264" s="1114"/>
      <c r="EHL264" s="1114"/>
      <c r="EHM264" s="1114"/>
      <c r="EHN264" s="1114"/>
      <c r="EHO264" s="1114"/>
      <c r="EHP264" s="1114"/>
      <c r="EHQ264" s="1114"/>
      <c r="EHR264" s="1114"/>
      <c r="EHS264" s="1114"/>
      <c r="EHT264" s="1114"/>
      <c r="EHU264" s="1114"/>
      <c r="EHV264" s="1114"/>
      <c r="EHW264" s="1114"/>
      <c r="EHX264" s="1114"/>
      <c r="EHY264" s="1114"/>
      <c r="EHZ264" s="1114"/>
      <c r="EIA264" s="1114"/>
      <c r="EIB264" s="1114"/>
      <c r="EIC264" s="1114"/>
      <c r="EID264" s="1114"/>
      <c r="EIE264" s="1114"/>
      <c r="EIF264" s="1114"/>
      <c r="EIG264" s="1114"/>
      <c r="EIH264" s="1114"/>
      <c r="EII264" s="1114"/>
      <c r="EIJ264" s="1114"/>
      <c r="EIK264" s="1114"/>
      <c r="EIL264" s="1114"/>
      <c r="EIM264" s="1114"/>
      <c r="EIN264" s="1114"/>
      <c r="EIO264" s="1114"/>
      <c r="EIP264" s="1114"/>
      <c r="EIQ264" s="1114"/>
      <c r="EIR264" s="1114"/>
      <c r="EIS264" s="1114"/>
      <c r="EIT264" s="1114"/>
      <c r="EIU264" s="1114"/>
      <c r="EIV264" s="1114"/>
      <c r="EIW264" s="1114"/>
      <c r="EIX264" s="1114"/>
      <c r="EIY264" s="1114"/>
      <c r="EIZ264" s="1114"/>
      <c r="EJA264" s="1114"/>
      <c r="EJB264" s="1114"/>
      <c r="EJC264" s="1114"/>
      <c r="EJD264" s="1114"/>
      <c r="EJE264" s="1114"/>
      <c r="EJF264" s="1114"/>
      <c r="EJG264" s="1114"/>
      <c r="EJH264" s="1114"/>
      <c r="EJI264" s="1114"/>
      <c r="EJJ264" s="1114"/>
      <c r="EJK264" s="1114"/>
      <c r="EJL264" s="1114"/>
      <c r="EJM264" s="1114"/>
      <c r="EJN264" s="1114"/>
      <c r="EJO264" s="1114"/>
      <c r="EJP264" s="1114"/>
      <c r="EJQ264" s="1114"/>
      <c r="EJR264" s="1114"/>
      <c r="EJS264" s="1114"/>
      <c r="EJT264" s="1114"/>
      <c r="EJU264" s="1114"/>
      <c r="EJV264" s="1114"/>
      <c r="EJW264" s="1114"/>
      <c r="EJX264" s="1114"/>
      <c r="EJY264" s="1114"/>
      <c r="EJZ264" s="1114"/>
      <c r="EKA264" s="1114"/>
      <c r="EKB264" s="1114"/>
      <c r="EKC264" s="1114"/>
      <c r="EKD264" s="1114"/>
      <c r="EKE264" s="1114"/>
      <c r="EKF264" s="1114"/>
      <c r="EKG264" s="1114"/>
      <c r="EKH264" s="1114"/>
      <c r="EKI264" s="1114"/>
      <c r="EKJ264" s="1114"/>
      <c r="EKK264" s="1114"/>
      <c r="EKL264" s="1114"/>
      <c r="EKM264" s="1114"/>
      <c r="EKN264" s="1114"/>
      <c r="EKO264" s="1114"/>
      <c r="EKP264" s="1114"/>
      <c r="EKQ264" s="1114"/>
      <c r="EKR264" s="1114"/>
      <c r="EKS264" s="1114"/>
      <c r="EKT264" s="1114"/>
      <c r="EKU264" s="1114"/>
      <c r="EKV264" s="1114"/>
      <c r="EKW264" s="1114"/>
      <c r="EKX264" s="1114"/>
      <c r="EKY264" s="1114"/>
      <c r="EKZ264" s="1114"/>
      <c r="ELA264" s="1114"/>
      <c r="ELB264" s="1114"/>
      <c r="ELC264" s="1114"/>
      <c r="ELD264" s="1114"/>
      <c r="ELE264" s="1114"/>
      <c r="ELF264" s="1114"/>
      <c r="ELG264" s="1114"/>
      <c r="ELH264" s="1114"/>
      <c r="ELI264" s="1114"/>
      <c r="ELJ264" s="1114"/>
      <c r="ELK264" s="1114"/>
      <c r="ELL264" s="1114"/>
      <c r="ELM264" s="1114"/>
      <c r="ELN264" s="1114"/>
      <c r="ELO264" s="1114"/>
      <c r="ELP264" s="1114"/>
      <c r="ELQ264" s="1114"/>
      <c r="ELR264" s="1114"/>
      <c r="ELS264" s="1114"/>
      <c r="ELT264" s="1114"/>
      <c r="ELU264" s="1114"/>
      <c r="ELV264" s="1114"/>
      <c r="ELW264" s="1114"/>
      <c r="ELX264" s="1114"/>
      <c r="ELY264" s="1114"/>
      <c r="ELZ264" s="1114"/>
      <c r="EMA264" s="1114"/>
      <c r="EMB264" s="1114"/>
      <c r="EMC264" s="1114"/>
      <c r="EMD264" s="1114"/>
      <c r="EME264" s="1114"/>
      <c r="EMF264" s="1114"/>
      <c r="EMG264" s="1114"/>
      <c r="EMH264" s="1114"/>
      <c r="EMI264" s="1114"/>
      <c r="EMJ264" s="1114"/>
      <c r="EMK264" s="1114"/>
      <c r="EML264" s="1114"/>
      <c r="EMM264" s="1114"/>
      <c r="EMN264" s="1114"/>
      <c r="EMO264" s="1114"/>
      <c r="EMP264" s="1114"/>
      <c r="EMQ264" s="1114"/>
      <c r="EMR264" s="1114"/>
      <c r="EMS264" s="1114"/>
      <c r="EMT264" s="1114"/>
      <c r="EMU264" s="1114"/>
      <c r="EMV264" s="1114"/>
      <c r="EMW264" s="1114"/>
      <c r="EMX264" s="1114"/>
      <c r="EMY264" s="1114"/>
      <c r="EMZ264" s="1114"/>
      <c r="ENA264" s="1114"/>
      <c r="ENB264" s="1114"/>
      <c r="ENC264" s="1114"/>
      <c r="END264" s="1114"/>
      <c r="ENE264" s="1114"/>
      <c r="ENF264" s="1114"/>
      <c r="ENG264" s="1114"/>
      <c r="ENH264" s="1114"/>
      <c r="ENI264" s="1114"/>
      <c r="ENJ264" s="1114"/>
      <c r="ENK264" s="1114"/>
      <c r="ENL264" s="1114"/>
      <c r="ENM264" s="1114"/>
      <c r="ENN264" s="1114"/>
      <c r="ENO264" s="1114"/>
      <c r="ENP264" s="1114"/>
      <c r="ENQ264" s="1114"/>
      <c r="ENR264" s="1114"/>
      <c r="ENS264" s="1114"/>
      <c r="ENT264" s="1114"/>
      <c r="ENU264" s="1114"/>
      <c r="ENV264" s="1114"/>
      <c r="ENW264" s="1114"/>
      <c r="ENX264" s="1114"/>
      <c r="ENY264" s="1114"/>
      <c r="ENZ264" s="1114"/>
      <c r="EOA264" s="1114"/>
      <c r="EOB264" s="1114"/>
      <c r="EOC264" s="1114"/>
      <c r="EOD264" s="1114"/>
      <c r="EOE264" s="1114"/>
      <c r="EOF264" s="1114"/>
      <c r="EOG264" s="1114"/>
      <c r="EOH264" s="1114"/>
      <c r="EOI264" s="1114"/>
      <c r="EOJ264" s="1114"/>
      <c r="EOK264" s="1114"/>
      <c r="EOL264" s="1114"/>
      <c r="EOM264" s="1114"/>
      <c r="EON264" s="1114"/>
      <c r="EOO264" s="1114"/>
      <c r="EOP264" s="1114"/>
      <c r="EOQ264" s="1114"/>
      <c r="EOR264" s="1114"/>
      <c r="EOS264" s="1114"/>
      <c r="EOT264" s="1114"/>
      <c r="EOU264" s="1114"/>
      <c r="EOV264" s="1114"/>
      <c r="EOW264" s="1114"/>
      <c r="EOX264" s="1114"/>
      <c r="EOY264" s="1114"/>
      <c r="EOZ264" s="1114"/>
      <c r="EPA264" s="1114"/>
      <c r="EPB264" s="1114"/>
      <c r="EPC264" s="1114"/>
      <c r="EPD264" s="1114"/>
      <c r="EPE264" s="1114"/>
      <c r="EPF264" s="1114"/>
      <c r="EPG264" s="1114"/>
      <c r="EPH264" s="1114"/>
      <c r="EPI264" s="1114"/>
      <c r="EPJ264" s="1114"/>
      <c r="EPK264" s="1114"/>
      <c r="EPL264" s="1114"/>
      <c r="EPM264" s="1114"/>
      <c r="EPN264" s="1114"/>
      <c r="EPO264" s="1114"/>
      <c r="EPP264" s="1114"/>
      <c r="EPQ264" s="1114"/>
      <c r="EPR264" s="1114"/>
      <c r="EPS264" s="1114"/>
      <c r="EPT264" s="1114"/>
      <c r="EPU264" s="1114"/>
      <c r="EPV264" s="1114"/>
      <c r="EPW264" s="1114"/>
      <c r="EPX264" s="1114"/>
      <c r="EPY264" s="1114"/>
      <c r="EPZ264" s="1114"/>
      <c r="EQA264" s="1114"/>
      <c r="EQB264" s="1114"/>
      <c r="EQC264" s="1114"/>
      <c r="EQD264" s="1114"/>
      <c r="EQE264" s="1114"/>
      <c r="EQF264" s="1114"/>
      <c r="EQG264" s="1114"/>
      <c r="EQH264" s="1114"/>
      <c r="EQI264" s="1114"/>
      <c r="EQJ264" s="1114"/>
      <c r="EQK264" s="1114"/>
      <c r="EQL264" s="1114"/>
      <c r="EQM264" s="1114"/>
      <c r="EQN264" s="1114"/>
      <c r="EQO264" s="1114"/>
      <c r="EQP264" s="1114"/>
      <c r="EQQ264" s="1114"/>
      <c r="EQR264" s="1114"/>
      <c r="EQS264" s="1114"/>
      <c r="EQT264" s="1114"/>
      <c r="EQU264" s="1114"/>
      <c r="EQV264" s="1114"/>
      <c r="EQW264" s="1114"/>
      <c r="EQX264" s="1114"/>
      <c r="EQY264" s="1114"/>
      <c r="EQZ264" s="1114"/>
      <c r="ERA264" s="1114"/>
      <c r="ERB264" s="1114"/>
      <c r="ERC264" s="1114"/>
      <c r="ERD264" s="1114"/>
      <c r="ERE264" s="1114"/>
      <c r="ERF264" s="1114"/>
      <c r="ERG264" s="1114"/>
      <c r="ERH264" s="1114"/>
      <c r="ERI264" s="1114"/>
      <c r="ERJ264" s="1114"/>
      <c r="ERK264" s="1114"/>
      <c r="ERL264" s="1114"/>
      <c r="ERM264" s="1114"/>
      <c r="ERN264" s="1114"/>
      <c r="ERO264" s="1114"/>
      <c r="ERP264" s="1114"/>
      <c r="ERQ264" s="1114"/>
      <c r="ERR264" s="1114"/>
      <c r="ERS264" s="1114"/>
      <c r="ERT264" s="1114"/>
      <c r="ERU264" s="1114"/>
      <c r="ERV264" s="1114"/>
      <c r="ERW264" s="1114"/>
      <c r="ERX264" s="1114"/>
      <c r="ERY264" s="1114"/>
      <c r="ERZ264" s="1114"/>
      <c r="ESA264" s="1114"/>
      <c r="ESB264" s="1114"/>
      <c r="ESC264" s="1114"/>
      <c r="ESD264" s="1114"/>
      <c r="ESE264" s="1114"/>
      <c r="ESF264" s="1114"/>
      <c r="ESG264" s="1114"/>
      <c r="ESH264" s="1114"/>
      <c r="ESI264" s="1114"/>
      <c r="ESJ264" s="1114"/>
      <c r="ESK264" s="1114"/>
      <c r="ESL264" s="1114"/>
      <c r="ESM264" s="1114"/>
      <c r="ESN264" s="1114"/>
      <c r="ESO264" s="1114"/>
      <c r="ESP264" s="1114"/>
      <c r="ESQ264" s="1114"/>
      <c r="ESR264" s="1114"/>
      <c r="ESS264" s="1114"/>
      <c r="EST264" s="1114"/>
      <c r="ESU264" s="1114"/>
      <c r="ESV264" s="1114"/>
      <c r="ESW264" s="1114"/>
      <c r="ESX264" s="1114"/>
      <c r="ESY264" s="1114"/>
      <c r="ESZ264" s="1114"/>
      <c r="ETA264" s="1114"/>
      <c r="ETB264" s="1114"/>
      <c r="ETC264" s="1114"/>
      <c r="ETD264" s="1114"/>
      <c r="ETE264" s="1114"/>
      <c r="ETF264" s="1114"/>
      <c r="ETG264" s="1114"/>
      <c r="ETH264" s="1114"/>
      <c r="ETI264" s="1114"/>
      <c r="ETJ264" s="1114"/>
      <c r="ETK264" s="1114"/>
      <c r="ETL264" s="1114"/>
      <c r="ETM264" s="1114"/>
      <c r="ETN264" s="1114"/>
      <c r="ETO264" s="1114"/>
      <c r="ETP264" s="1114"/>
      <c r="ETQ264" s="1114"/>
      <c r="ETR264" s="1114"/>
      <c r="ETS264" s="1114"/>
      <c r="ETT264" s="1114"/>
      <c r="ETU264" s="1114"/>
      <c r="ETV264" s="1114"/>
      <c r="ETW264" s="1114"/>
      <c r="ETX264" s="1114"/>
      <c r="ETY264" s="1114"/>
      <c r="ETZ264" s="1114"/>
      <c r="EUA264" s="1114"/>
      <c r="EUB264" s="1114"/>
      <c r="EUC264" s="1114"/>
      <c r="EUD264" s="1114"/>
      <c r="EUE264" s="1114"/>
      <c r="EUF264" s="1114"/>
      <c r="EUG264" s="1114"/>
      <c r="EUH264" s="1114"/>
      <c r="EUI264" s="1114"/>
      <c r="EUJ264" s="1114"/>
      <c r="EUK264" s="1114"/>
      <c r="EUL264" s="1114"/>
      <c r="EUM264" s="1114"/>
      <c r="EUN264" s="1114"/>
      <c r="EUO264" s="1114"/>
      <c r="EUP264" s="1114"/>
      <c r="EUQ264" s="1114"/>
      <c r="EUR264" s="1114"/>
      <c r="EUS264" s="1114"/>
      <c r="EUT264" s="1114"/>
      <c r="EUU264" s="1114"/>
      <c r="EUV264" s="1114"/>
      <c r="EUW264" s="1114"/>
      <c r="EUX264" s="1114"/>
      <c r="EUY264" s="1114"/>
      <c r="EUZ264" s="1114"/>
      <c r="EVA264" s="1114"/>
      <c r="EVB264" s="1114"/>
      <c r="EVC264" s="1114"/>
      <c r="EVD264" s="1114"/>
      <c r="EVE264" s="1114"/>
      <c r="EVF264" s="1114"/>
      <c r="EVG264" s="1114"/>
      <c r="EVH264" s="1114"/>
      <c r="EVI264" s="1114"/>
      <c r="EVJ264" s="1114"/>
      <c r="EVK264" s="1114"/>
      <c r="EVL264" s="1114"/>
      <c r="EVM264" s="1114"/>
      <c r="EVN264" s="1114"/>
      <c r="EVO264" s="1114"/>
      <c r="EVP264" s="1114"/>
      <c r="EVQ264" s="1114"/>
      <c r="EVR264" s="1114"/>
      <c r="EVS264" s="1114"/>
      <c r="EVT264" s="1114"/>
      <c r="EVU264" s="1114"/>
      <c r="EVV264" s="1114"/>
      <c r="EVW264" s="1114"/>
      <c r="EVX264" s="1114"/>
      <c r="EVY264" s="1114"/>
      <c r="EVZ264" s="1114"/>
      <c r="EWA264" s="1114"/>
      <c r="EWB264" s="1114"/>
      <c r="EWC264" s="1114"/>
      <c r="EWD264" s="1114"/>
      <c r="EWE264" s="1114"/>
      <c r="EWF264" s="1114"/>
      <c r="EWG264" s="1114"/>
      <c r="EWH264" s="1114"/>
      <c r="EWI264" s="1114"/>
      <c r="EWJ264" s="1114"/>
      <c r="EWK264" s="1114"/>
      <c r="EWL264" s="1114"/>
      <c r="EWM264" s="1114"/>
      <c r="EWN264" s="1114"/>
      <c r="EWO264" s="1114"/>
      <c r="EWP264" s="1114"/>
      <c r="EWQ264" s="1114"/>
      <c r="EWR264" s="1114"/>
      <c r="EWS264" s="1114"/>
      <c r="EWT264" s="1114"/>
      <c r="EWU264" s="1114"/>
      <c r="EWV264" s="1114"/>
      <c r="EWW264" s="1114"/>
      <c r="EWX264" s="1114"/>
      <c r="EWY264" s="1114"/>
      <c r="EWZ264" s="1114"/>
      <c r="EXA264" s="1114"/>
      <c r="EXB264" s="1114"/>
      <c r="EXC264" s="1114"/>
      <c r="EXD264" s="1114"/>
      <c r="EXE264" s="1114"/>
      <c r="EXF264" s="1114"/>
      <c r="EXG264" s="1114"/>
      <c r="EXH264" s="1114"/>
      <c r="EXI264" s="1114"/>
      <c r="EXJ264" s="1114"/>
      <c r="EXK264" s="1114"/>
      <c r="EXL264" s="1114"/>
      <c r="EXM264" s="1114"/>
      <c r="EXN264" s="1114"/>
      <c r="EXO264" s="1114"/>
      <c r="EXP264" s="1114"/>
      <c r="EXQ264" s="1114"/>
      <c r="EXR264" s="1114"/>
      <c r="EXS264" s="1114"/>
      <c r="EXT264" s="1114"/>
      <c r="EXU264" s="1114"/>
      <c r="EXV264" s="1114"/>
      <c r="EXW264" s="1114"/>
      <c r="EXX264" s="1114"/>
      <c r="EXY264" s="1114"/>
      <c r="EXZ264" s="1114"/>
      <c r="EYA264" s="1114"/>
      <c r="EYB264" s="1114"/>
      <c r="EYC264" s="1114"/>
      <c r="EYD264" s="1114"/>
      <c r="EYE264" s="1114"/>
      <c r="EYF264" s="1114"/>
      <c r="EYG264" s="1114"/>
      <c r="EYH264" s="1114"/>
      <c r="EYI264" s="1114"/>
      <c r="EYJ264" s="1114"/>
      <c r="EYK264" s="1114"/>
      <c r="EYL264" s="1114"/>
      <c r="EYM264" s="1114"/>
      <c r="EYN264" s="1114"/>
      <c r="EYO264" s="1114"/>
      <c r="EYP264" s="1114"/>
      <c r="EYQ264" s="1114"/>
      <c r="EYR264" s="1114"/>
      <c r="EYS264" s="1114"/>
      <c r="EYT264" s="1114"/>
      <c r="EYU264" s="1114"/>
      <c r="EYV264" s="1114"/>
      <c r="EYW264" s="1114"/>
      <c r="EYX264" s="1114"/>
      <c r="EYY264" s="1114"/>
      <c r="EYZ264" s="1114"/>
      <c r="EZA264" s="1114"/>
      <c r="EZB264" s="1114"/>
      <c r="EZC264" s="1114"/>
      <c r="EZD264" s="1114"/>
      <c r="EZE264" s="1114"/>
      <c r="EZF264" s="1114"/>
      <c r="EZG264" s="1114"/>
      <c r="EZH264" s="1114"/>
      <c r="EZI264" s="1114"/>
      <c r="EZJ264" s="1114"/>
      <c r="EZK264" s="1114"/>
      <c r="EZL264" s="1114"/>
      <c r="EZM264" s="1114"/>
      <c r="EZN264" s="1114"/>
      <c r="EZO264" s="1114"/>
      <c r="EZP264" s="1114"/>
      <c r="EZQ264" s="1114"/>
      <c r="EZR264" s="1114"/>
      <c r="EZS264" s="1114"/>
      <c r="EZT264" s="1114"/>
      <c r="EZU264" s="1114"/>
      <c r="EZV264" s="1114"/>
      <c r="EZW264" s="1114"/>
      <c r="EZX264" s="1114"/>
      <c r="EZY264" s="1114"/>
      <c r="EZZ264" s="1114"/>
      <c r="FAA264" s="1114"/>
      <c r="FAB264" s="1114"/>
      <c r="FAC264" s="1114"/>
      <c r="FAD264" s="1114"/>
      <c r="FAE264" s="1114"/>
      <c r="FAF264" s="1114"/>
      <c r="FAG264" s="1114"/>
      <c r="FAH264" s="1114"/>
      <c r="FAI264" s="1114"/>
      <c r="FAJ264" s="1114"/>
      <c r="FAK264" s="1114"/>
      <c r="FAL264" s="1114"/>
      <c r="FAM264" s="1114"/>
      <c r="FAN264" s="1114"/>
      <c r="FAO264" s="1114"/>
      <c r="FAP264" s="1114"/>
      <c r="FAQ264" s="1114"/>
      <c r="FAR264" s="1114"/>
      <c r="FAS264" s="1114"/>
      <c r="FAT264" s="1114"/>
      <c r="FAU264" s="1114"/>
      <c r="FAV264" s="1114"/>
      <c r="FAW264" s="1114"/>
      <c r="FAX264" s="1114"/>
      <c r="FAY264" s="1114"/>
      <c r="FAZ264" s="1114"/>
      <c r="FBA264" s="1114"/>
      <c r="FBB264" s="1114"/>
      <c r="FBC264" s="1114"/>
      <c r="FBD264" s="1114"/>
      <c r="FBE264" s="1114"/>
      <c r="FBF264" s="1114"/>
      <c r="FBG264" s="1114"/>
      <c r="FBH264" s="1114"/>
      <c r="FBI264" s="1114"/>
      <c r="FBJ264" s="1114"/>
      <c r="FBK264" s="1114"/>
      <c r="FBL264" s="1114"/>
      <c r="FBM264" s="1114"/>
      <c r="FBN264" s="1114"/>
      <c r="FBO264" s="1114"/>
      <c r="FBP264" s="1114"/>
      <c r="FBQ264" s="1114"/>
      <c r="FBR264" s="1114"/>
      <c r="FBS264" s="1114"/>
      <c r="FBT264" s="1114"/>
      <c r="FBU264" s="1114"/>
      <c r="FBV264" s="1114"/>
      <c r="FBW264" s="1114"/>
      <c r="FBX264" s="1114"/>
      <c r="FBY264" s="1114"/>
      <c r="FBZ264" s="1114"/>
      <c r="FCA264" s="1114"/>
      <c r="FCB264" s="1114"/>
      <c r="FCC264" s="1114"/>
      <c r="FCD264" s="1114"/>
      <c r="FCE264" s="1114"/>
      <c r="FCF264" s="1114"/>
      <c r="FCG264" s="1114"/>
      <c r="FCH264" s="1114"/>
      <c r="FCI264" s="1114"/>
      <c r="FCJ264" s="1114"/>
      <c r="FCK264" s="1114"/>
      <c r="FCL264" s="1114"/>
      <c r="FCM264" s="1114"/>
      <c r="FCN264" s="1114"/>
      <c r="FCO264" s="1114"/>
      <c r="FCP264" s="1114"/>
      <c r="FCQ264" s="1114"/>
      <c r="FCR264" s="1114"/>
      <c r="FCS264" s="1114"/>
      <c r="FCT264" s="1114"/>
      <c r="FCU264" s="1114"/>
      <c r="FCV264" s="1114"/>
      <c r="FCW264" s="1114"/>
      <c r="FCX264" s="1114"/>
      <c r="FCY264" s="1114"/>
      <c r="FCZ264" s="1114"/>
      <c r="FDA264" s="1114"/>
      <c r="FDB264" s="1114"/>
      <c r="FDC264" s="1114"/>
      <c r="FDD264" s="1114"/>
      <c r="FDE264" s="1114"/>
      <c r="FDF264" s="1114"/>
      <c r="FDG264" s="1114"/>
      <c r="FDH264" s="1114"/>
      <c r="FDI264" s="1114"/>
      <c r="FDJ264" s="1114"/>
      <c r="FDK264" s="1114"/>
      <c r="FDL264" s="1114"/>
      <c r="FDM264" s="1114"/>
      <c r="FDN264" s="1114"/>
      <c r="FDO264" s="1114"/>
      <c r="FDP264" s="1114"/>
      <c r="FDQ264" s="1114"/>
      <c r="FDR264" s="1114"/>
      <c r="FDS264" s="1114"/>
      <c r="FDT264" s="1114"/>
      <c r="FDU264" s="1114"/>
      <c r="FDV264" s="1114"/>
      <c r="FDW264" s="1114"/>
      <c r="FDX264" s="1114"/>
      <c r="FDY264" s="1114"/>
      <c r="FDZ264" s="1114"/>
      <c r="FEA264" s="1114"/>
      <c r="FEB264" s="1114"/>
      <c r="FEC264" s="1114"/>
      <c r="FED264" s="1114"/>
      <c r="FEE264" s="1114"/>
      <c r="FEF264" s="1114"/>
      <c r="FEG264" s="1114"/>
      <c r="FEH264" s="1114"/>
      <c r="FEI264" s="1114"/>
      <c r="FEJ264" s="1114"/>
      <c r="FEK264" s="1114"/>
      <c r="FEL264" s="1114"/>
      <c r="FEM264" s="1114"/>
      <c r="FEN264" s="1114"/>
      <c r="FEO264" s="1114"/>
      <c r="FEP264" s="1114"/>
      <c r="FEQ264" s="1114"/>
      <c r="FER264" s="1114"/>
      <c r="FES264" s="1114"/>
      <c r="FET264" s="1114"/>
      <c r="FEU264" s="1114"/>
      <c r="FEV264" s="1114"/>
      <c r="FEW264" s="1114"/>
      <c r="FEX264" s="1114"/>
      <c r="FEY264" s="1114"/>
      <c r="FEZ264" s="1114"/>
      <c r="FFA264" s="1114"/>
      <c r="FFB264" s="1114"/>
      <c r="FFC264" s="1114"/>
      <c r="FFD264" s="1114"/>
      <c r="FFE264" s="1114"/>
      <c r="FFF264" s="1114"/>
      <c r="FFG264" s="1114"/>
      <c r="FFH264" s="1114"/>
      <c r="FFI264" s="1114"/>
      <c r="FFJ264" s="1114"/>
      <c r="FFK264" s="1114"/>
      <c r="FFL264" s="1114"/>
      <c r="FFM264" s="1114"/>
      <c r="FFN264" s="1114"/>
      <c r="FFO264" s="1114"/>
      <c r="FFP264" s="1114"/>
      <c r="FFQ264" s="1114"/>
      <c r="FFR264" s="1114"/>
      <c r="FFS264" s="1114"/>
      <c r="FFT264" s="1114"/>
      <c r="FFU264" s="1114"/>
      <c r="FFV264" s="1114"/>
      <c r="FFW264" s="1114"/>
      <c r="FFX264" s="1114"/>
      <c r="FFY264" s="1114"/>
      <c r="FFZ264" s="1114"/>
      <c r="FGA264" s="1114"/>
      <c r="FGB264" s="1114"/>
      <c r="FGC264" s="1114"/>
      <c r="FGD264" s="1114"/>
      <c r="FGE264" s="1114"/>
      <c r="FGF264" s="1114"/>
      <c r="FGG264" s="1114"/>
      <c r="FGH264" s="1114"/>
      <c r="FGI264" s="1114"/>
      <c r="FGJ264" s="1114"/>
      <c r="FGK264" s="1114"/>
      <c r="FGL264" s="1114"/>
      <c r="FGM264" s="1114"/>
      <c r="FGN264" s="1114"/>
      <c r="FGO264" s="1114"/>
      <c r="FGP264" s="1114"/>
      <c r="FGQ264" s="1114"/>
      <c r="FGR264" s="1114"/>
      <c r="FGS264" s="1114"/>
      <c r="FGT264" s="1114"/>
      <c r="FGU264" s="1114"/>
      <c r="FGV264" s="1114"/>
      <c r="FGW264" s="1114"/>
      <c r="FGX264" s="1114"/>
      <c r="FGY264" s="1114"/>
      <c r="FGZ264" s="1114"/>
      <c r="FHA264" s="1114"/>
      <c r="FHB264" s="1114"/>
      <c r="FHC264" s="1114"/>
      <c r="FHD264" s="1114"/>
      <c r="FHE264" s="1114"/>
      <c r="FHF264" s="1114"/>
      <c r="FHG264" s="1114"/>
      <c r="FHH264" s="1114"/>
      <c r="FHI264" s="1114"/>
      <c r="FHJ264" s="1114"/>
      <c r="FHK264" s="1114"/>
      <c r="FHL264" s="1114"/>
      <c r="FHM264" s="1114"/>
      <c r="FHN264" s="1114"/>
      <c r="FHO264" s="1114"/>
      <c r="FHP264" s="1114"/>
      <c r="FHQ264" s="1114"/>
      <c r="FHR264" s="1114"/>
      <c r="FHS264" s="1114"/>
      <c r="FHT264" s="1114"/>
      <c r="FHU264" s="1114"/>
      <c r="FHV264" s="1114"/>
      <c r="FHW264" s="1114"/>
      <c r="FHX264" s="1114"/>
      <c r="FHY264" s="1114"/>
      <c r="FHZ264" s="1114"/>
      <c r="FIA264" s="1114"/>
      <c r="FIB264" s="1114"/>
      <c r="FIC264" s="1114"/>
      <c r="FID264" s="1114"/>
      <c r="FIE264" s="1114"/>
      <c r="FIF264" s="1114"/>
      <c r="FIG264" s="1114"/>
      <c r="FIH264" s="1114"/>
      <c r="FII264" s="1114"/>
      <c r="FIJ264" s="1114"/>
      <c r="FIK264" s="1114"/>
      <c r="FIL264" s="1114"/>
      <c r="FIM264" s="1114"/>
      <c r="FIN264" s="1114"/>
      <c r="FIO264" s="1114"/>
      <c r="FIP264" s="1114"/>
      <c r="FIQ264" s="1114"/>
      <c r="FIR264" s="1114"/>
      <c r="FIS264" s="1114"/>
      <c r="FIT264" s="1114"/>
      <c r="FIU264" s="1114"/>
      <c r="FIV264" s="1114"/>
      <c r="FIW264" s="1114"/>
      <c r="FIX264" s="1114"/>
      <c r="FIY264" s="1114"/>
      <c r="FIZ264" s="1114"/>
      <c r="FJA264" s="1114"/>
      <c r="FJB264" s="1114"/>
      <c r="FJC264" s="1114"/>
      <c r="FJD264" s="1114"/>
      <c r="FJE264" s="1114"/>
      <c r="FJF264" s="1114"/>
      <c r="FJG264" s="1114"/>
      <c r="FJH264" s="1114"/>
      <c r="FJI264" s="1114"/>
      <c r="FJJ264" s="1114"/>
      <c r="FJK264" s="1114"/>
      <c r="FJL264" s="1114"/>
      <c r="FJM264" s="1114"/>
      <c r="FJN264" s="1114"/>
      <c r="FJO264" s="1114"/>
      <c r="FJP264" s="1114"/>
      <c r="FJQ264" s="1114"/>
      <c r="FJR264" s="1114"/>
      <c r="FJS264" s="1114"/>
      <c r="FJT264" s="1114"/>
      <c r="FJU264" s="1114"/>
      <c r="FJV264" s="1114"/>
      <c r="FJW264" s="1114"/>
      <c r="FJX264" s="1114"/>
      <c r="FJY264" s="1114"/>
      <c r="FJZ264" s="1114"/>
      <c r="FKA264" s="1114"/>
      <c r="FKB264" s="1114"/>
      <c r="FKC264" s="1114"/>
      <c r="FKD264" s="1114"/>
      <c r="FKE264" s="1114"/>
      <c r="FKF264" s="1114"/>
      <c r="FKG264" s="1114"/>
      <c r="FKH264" s="1114"/>
      <c r="FKI264" s="1114"/>
      <c r="FKJ264" s="1114"/>
      <c r="FKK264" s="1114"/>
      <c r="FKL264" s="1114"/>
      <c r="FKM264" s="1114"/>
      <c r="FKN264" s="1114"/>
      <c r="FKO264" s="1114"/>
      <c r="FKP264" s="1114"/>
      <c r="FKQ264" s="1114"/>
      <c r="FKR264" s="1114"/>
      <c r="FKS264" s="1114"/>
      <c r="FKT264" s="1114"/>
      <c r="FKU264" s="1114"/>
      <c r="FKV264" s="1114"/>
      <c r="FKW264" s="1114"/>
      <c r="FKX264" s="1114"/>
      <c r="FKY264" s="1114"/>
      <c r="FKZ264" s="1114"/>
      <c r="FLA264" s="1114"/>
      <c r="FLB264" s="1114"/>
      <c r="FLC264" s="1114"/>
      <c r="FLD264" s="1114"/>
      <c r="FLE264" s="1114"/>
      <c r="FLF264" s="1114"/>
      <c r="FLG264" s="1114"/>
      <c r="FLH264" s="1114"/>
      <c r="FLI264" s="1114"/>
      <c r="FLJ264" s="1114"/>
      <c r="FLK264" s="1114"/>
      <c r="FLL264" s="1114"/>
      <c r="FLM264" s="1114"/>
      <c r="FLN264" s="1114"/>
      <c r="FLO264" s="1114"/>
      <c r="FLP264" s="1114"/>
      <c r="FLQ264" s="1114"/>
      <c r="FLR264" s="1114"/>
      <c r="FLS264" s="1114"/>
      <c r="FLT264" s="1114"/>
      <c r="FLU264" s="1114"/>
      <c r="FLV264" s="1114"/>
      <c r="FLW264" s="1114"/>
      <c r="FLX264" s="1114"/>
      <c r="FLY264" s="1114"/>
      <c r="FLZ264" s="1114"/>
      <c r="FMA264" s="1114"/>
      <c r="FMB264" s="1114"/>
      <c r="FMC264" s="1114"/>
      <c r="FMD264" s="1114"/>
      <c r="FME264" s="1114"/>
      <c r="FMF264" s="1114"/>
      <c r="FMG264" s="1114"/>
      <c r="FMH264" s="1114"/>
      <c r="FMI264" s="1114"/>
      <c r="FMJ264" s="1114"/>
      <c r="FMK264" s="1114"/>
      <c r="FML264" s="1114"/>
      <c r="FMM264" s="1114"/>
      <c r="FMN264" s="1114"/>
      <c r="FMO264" s="1114"/>
      <c r="FMP264" s="1114"/>
      <c r="FMQ264" s="1114"/>
      <c r="FMR264" s="1114"/>
      <c r="FMS264" s="1114"/>
      <c r="FMT264" s="1114"/>
      <c r="FMU264" s="1114"/>
      <c r="FMV264" s="1114"/>
      <c r="FMW264" s="1114"/>
      <c r="FMX264" s="1114"/>
      <c r="FMY264" s="1114"/>
      <c r="FMZ264" s="1114"/>
      <c r="FNA264" s="1114"/>
      <c r="FNB264" s="1114"/>
      <c r="FNC264" s="1114"/>
      <c r="FND264" s="1114"/>
      <c r="FNE264" s="1114"/>
      <c r="FNF264" s="1114"/>
      <c r="FNG264" s="1114"/>
      <c r="FNH264" s="1114"/>
      <c r="FNI264" s="1114"/>
      <c r="FNJ264" s="1114"/>
      <c r="FNK264" s="1114"/>
      <c r="FNL264" s="1114"/>
      <c r="FNM264" s="1114"/>
      <c r="FNN264" s="1114"/>
      <c r="FNO264" s="1114"/>
      <c r="FNP264" s="1114"/>
      <c r="FNQ264" s="1114"/>
      <c r="FNR264" s="1114"/>
      <c r="FNS264" s="1114"/>
      <c r="FNT264" s="1114"/>
      <c r="FNU264" s="1114"/>
      <c r="FNV264" s="1114"/>
      <c r="FNW264" s="1114"/>
      <c r="FNX264" s="1114"/>
      <c r="FNY264" s="1114"/>
      <c r="FNZ264" s="1114"/>
      <c r="FOA264" s="1114"/>
      <c r="FOB264" s="1114"/>
      <c r="FOC264" s="1114"/>
      <c r="FOD264" s="1114"/>
      <c r="FOE264" s="1114"/>
      <c r="FOF264" s="1114"/>
      <c r="FOG264" s="1114"/>
      <c r="FOH264" s="1114"/>
      <c r="FOI264" s="1114"/>
      <c r="FOJ264" s="1114"/>
      <c r="FOK264" s="1114"/>
      <c r="FOL264" s="1114"/>
      <c r="FOM264" s="1114"/>
      <c r="FON264" s="1114"/>
      <c r="FOO264" s="1114"/>
      <c r="FOP264" s="1114"/>
      <c r="FOQ264" s="1114"/>
      <c r="FOR264" s="1114"/>
      <c r="FOS264" s="1114"/>
      <c r="FOT264" s="1114"/>
      <c r="FOU264" s="1114"/>
      <c r="FOV264" s="1114"/>
      <c r="FOW264" s="1114"/>
      <c r="FOX264" s="1114"/>
      <c r="FOY264" s="1114"/>
      <c r="FOZ264" s="1114"/>
      <c r="FPA264" s="1114"/>
      <c r="FPB264" s="1114"/>
      <c r="FPC264" s="1114"/>
      <c r="FPD264" s="1114"/>
      <c r="FPE264" s="1114"/>
      <c r="FPF264" s="1114"/>
      <c r="FPG264" s="1114"/>
      <c r="FPH264" s="1114"/>
      <c r="FPI264" s="1114"/>
      <c r="FPJ264" s="1114"/>
      <c r="FPK264" s="1114"/>
      <c r="FPL264" s="1114"/>
      <c r="FPM264" s="1114"/>
      <c r="FPN264" s="1114"/>
      <c r="FPO264" s="1114"/>
      <c r="FPP264" s="1114"/>
      <c r="FPQ264" s="1114"/>
      <c r="FPR264" s="1114"/>
      <c r="FPS264" s="1114"/>
      <c r="FPT264" s="1114"/>
      <c r="FPU264" s="1114"/>
      <c r="FPV264" s="1114"/>
      <c r="FPW264" s="1114"/>
      <c r="FPX264" s="1114"/>
      <c r="FPY264" s="1114"/>
      <c r="FPZ264" s="1114"/>
      <c r="FQA264" s="1114"/>
      <c r="FQB264" s="1114"/>
      <c r="FQC264" s="1114"/>
      <c r="FQD264" s="1114"/>
      <c r="FQE264" s="1114"/>
      <c r="FQF264" s="1114"/>
      <c r="FQG264" s="1114"/>
      <c r="FQH264" s="1114"/>
      <c r="FQI264" s="1114"/>
      <c r="FQJ264" s="1114"/>
      <c r="FQK264" s="1114"/>
      <c r="FQL264" s="1114"/>
      <c r="FQM264" s="1114"/>
      <c r="FQN264" s="1114"/>
      <c r="FQO264" s="1114"/>
      <c r="FQP264" s="1114"/>
      <c r="FQQ264" s="1114"/>
      <c r="FQR264" s="1114"/>
      <c r="FQS264" s="1114"/>
      <c r="FQT264" s="1114"/>
      <c r="FQU264" s="1114"/>
      <c r="FQV264" s="1114"/>
      <c r="FQW264" s="1114"/>
      <c r="FQX264" s="1114"/>
      <c r="FQY264" s="1114"/>
      <c r="FQZ264" s="1114"/>
      <c r="FRA264" s="1114"/>
      <c r="FRB264" s="1114"/>
      <c r="FRC264" s="1114"/>
      <c r="FRD264" s="1114"/>
      <c r="FRE264" s="1114"/>
      <c r="FRF264" s="1114"/>
      <c r="FRG264" s="1114"/>
      <c r="FRH264" s="1114"/>
      <c r="FRI264" s="1114"/>
      <c r="FRJ264" s="1114"/>
      <c r="FRK264" s="1114"/>
      <c r="FRL264" s="1114"/>
      <c r="FRM264" s="1114"/>
      <c r="FRN264" s="1114"/>
      <c r="FRO264" s="1114"/>
      <c r="FRP264" s="1114"/>
      <c r="FRQ264" s="1114"/>
      <c r="FRR264" s="1114"/>
      <c r="FRS264" s="1114"/>
      <c r="FRT264" s="1114"/>
      <c r="FRU264" s="1114"/>
      <c r="FRV264" s="1114"/>
      <c r="FRW264" s="1114"/>
      <c r="FRX264" s="1114"/>
      <c r="FRY264" s="1114"/>
      <c r="FRZ264" s="1114"/>
      <c r="FSA264" s="1114"/>
      <c r="FSB264" s="1114"/>
      <c r="FSC264" s="1114"/>
      <c r="FSD264" s="1114"/>
      <c r="FSE264" s="1114"/>
      <c r="FSF264" s="1114"/>
      <c r="FSG264" s="1114"/>
      <c r="FSH264" s="1114"/>
      <c r="FSI264" s="1114"/>
      <c r="FSJ264" s="1114"/>
      <c r="FSK264" s="1114"/>
      <c r="FSL264" s="1114"/>
      <c r="FSM264" s="1114"/>
      <c r="FSN264" s="1114"/>
      <c r="FSO264" s="1114"/>
      <c r="FSP264" s="1114"/>
      <c r="FSQ264" s="1114"/>
      <c r="FSR264" s="1114"/>
      <c r="FSS264" s="1114"/>
      <c r="FST264" s="1114"/>
      <c r="FSU264" s="1114"/>
      <c r="FSV264" s="1114"/>
      <c r="FSW264" s="1114"/>
      <c r="FSX264" s="1114"/>
      <c r="FSY264" s="1114"/>
      <c r="FSZ264" s="1114"/>
      <c r="FTA264" s="1114"/>
      <c r="FTB264" s="1114"/>
      <c r="FTC264" s="1114"/>
      <c r="FTD264" s="1114"/>
      <c r="FTE264" s="1114"/>
      <c r="FTF264" s="1114"/>
      <c r="FTG264" s="1114"/>
      <c r="FTH264" s="1114"/>
      <c r="FTI264" s="1114"/>
      <c r="FTJ264" s="1114"/>
      <c r="FTK264" s="1114"/>
      <c r="FTL264" s="1114"/>
      <c r="FTM264" s="1114"/>
      <c r="FTN264" s="1114"/>
      <c r="FTO264" s="1114"/>
      <c r="FTP264" s="1114"/>
      <c r="FTQ264" s="1114"/>
      <c r="FTR264" s="1114"/>
      <c r="FTS264" s="1114"/>
      <c r="FTT264" s="1114"/>
      <c r="FTU264" s="1114"/>
      <c r="FTV264" s="1114"/>
      <c r="FTW264" s="1114"/>
      <c r="FTX264" s="1114"/>
      <c r="FTY264" s="1114"/>
      <c r="FTZ264" s="1114"/>
      <c r="FUA264" s="1114"/>
      <c r="FUB264" s="1114"/>
      <c r="FUC264" s="1114"/>
      <c r="FUD264" s="1114"/>
      <c r="FUE264" s="1114"/>
      <c r="FUF264" s="1114"/>
      <c r="FUG264" s="1114"/>
      <c r="FUH264" s="1114"/>
      <c r="FUI264" s="1114"/>
      <c r="FUJ264" s="1114"/>
      <c r="FUK264" s="1114"/>
      <c r="FUL264" s="1114"/>
      <c r="FUM264" s="1114"/>
      <c r="FUN264" s="1114"/>
      <c r="FUO264" s="1114"/>
      <c r="FUP264" s="1114"/>
      <c r="FUQ264" s="1114"/>
      <c r="FUR264" s="1114"/>
      <c r="FUS264" s="1114"/>
      <c r="FUT264" s="1114"/>
      <c r="FUU264" s="1114"/>
      <c r="FUV264" s="1114"/>
      <c r="FUW264" s="1114"/>
      <c r="FUX264" s="1114"/>
      <c r="FUY264" s="1114"/>
      <c r="FUZ264" s="1114"/>
      <c r="FVA264" s="1114"/>
      <c r="FVB264" s="1114"/>
      <c r="FVC264" s="1114"/>
      <c r="FVD264" s="1114"/>
      <c r="FVE264" s="1114"/>
      <c r="FVF264" s="1114"/>
      <c r="FVG264" s="1114"/>
      <c r="FVH264" s="1114"/>
      <c r="FVI264" s="1114"/>
      <c r="FVJ264" s="1114"/>
      <c r="FVK264" s="1114"/>
      <c r="FVL264" s="1114"/>
      <c r="FVM264" s="1114"/>
      <c r="FVN264" s="1114"/>
      <c r="FVO264" s="1114"/>
      <c r="FVP264" s="1114"/>
      <c r="FVQ264" s="1114"/>
      <c r="FVR264" s="1114"/>
      <c r="FVS264" s="1114"/>
      <c r="FVT264" s="1114"/>
      <c r="FVU264" s="1114"/>
      <c r="FVV264" s="1114"/>
      <c r="FVW264" s="1114"/>
      <c r="FVX264" s="1114"/>
      <c r="FVY264" s="1114"/>
      <c r="FVZ264" s="1114"/>
      <c r="FWA264" s="1114"/>
      <c r="FWB264" s="1114"/>
      <c r="FWC264" s="1114"/>
      <c r="FWD264" s="1114"/>
      <c r="FWE264" s="1114"/>
      <c r="FWF264" s="1114"/>
      <c r="FWG264" s="1114"/>
      <c r="FWH264" s="1114"/>
      <c r="FWI264" s="1114"/>
      <c r="FWJ264" s="1114"/>
      <c r="FWK264" s="1114"/>
      <c r="FWL264" s="1114"/>
      <c r="FWM264" s="1114"/>
      <c r="FWN264" s="1114"/>
      <c r="FWO264" s="1114"/>
      <c r="FWP264" s="1114"/>
      <c r="FWQ264" s="1114"/>
      <c r="FWR264" s="1114"/>
      <c r="FWS264" s="1114"/>
      <c r="FWT264" s="1114"/>
      <c r="FWU264" s="1114"/>
      <c r="FWV264" s="1114"/>
      <c r="FWW264" s="1114"/>
      <c r="FWX264" s="1114"/>
      <c r="FWY264" s="1114"/>
      <c r="FWZ264" s="1114"/>
      <c r="FXA264" s="1114"/>
      <c r="FXB264" s="1114"/>
      <c r="FXC264" s="1114"/>
      <c r="FXD264" s="1114"/>
      <c r="FXE264" s="1114"/>
      <c r="FXF264" s="1114"/>
      <c r="FXG264" s="1114"/>
      <c r="FXH264" s="1114"/>
      <c r="FXI264" s="1114"/>
      <c r="FXJ264" s="1114"/>
      <c r="FXK264" s="1114"/>
      <c r="FXL264" s="1114"/>
      <c r="FXM264" s="1114"/>
      <c r="FXN264" s="1114"/>
      <c r="FXO264" s="1114"/>
      <c r="FXP264" s="1114"/>
      <c r="FXQ264" s="1114"/>
      <c r="FXR264" s="1114"/>
      <c r="FXS264" s="1114"/>
      <c r="FXT264" s="1114"/>
      <c r="FXU264" s="1114"/>
      <c r="FXV264" s="1114"/>
      <c r="FXW264" s="1114"/>
      <c r="FXX264" s="1114"/>
      <c r="FXY264" s="1114"/>
      <c r="FXZ264" s="1114"/>
      <c r="FYA264" s="1114"/>
      <c r="FYB264" s="1114"/>
      <c r="FYC264" s="1114"/>
      <c r="FYD264" s="1114"/>
      <c r="FYE264" s="1114"/>
      <c r="FYF264" s="1114"/>
      <c r="FYG264" s="1114"/>
      <c r="FYH264" s="1114"/>
      <c r="FYI264" s="1114"/>
      <c r="FYJ264" s="1114"/>
      <c r="FYK264" s="1114"/>
      <c r="FYL264" s="1114"/>
      <c r="FYM264" s="1114"/>
      <c r="FYN264" s="1114"/>
      <c r="FYO264" s="1114"/>
      <c r="FYP264" s="1114"/>
      <c r="FYQ264" s="1114"/>
      <c r="FYR264" s="1114"/>
      <c r="FYS264" s="1114"/>
      <c r="FYT264" s="1114"/>
      <c r="FYU264" s="1114"/>
      <c r="FYV264" s="1114"/>
      <c r="FYW264" s="1114"/>
      <c r="FYX264" s="1114"/>
      <c r="FYY264" s="1114"/>
      <c r="FYZ264" s="1114"/>
      <c r="FZA264" s="1114"/>
      <c r="FZB264" s="1114"/>
      <c r="FZC264" s="1114"/>
      <c r="FZD264" s="1114"/>
      <c r="FZE264" s="1114"/>
      <c r="FZF264" s="1114"/>
      <c r="FZG264" s="1114"/>
      <c r="FZH264" s="1114"/>
      <c r="FZI264" s="1114"/>
      <c r="FZJ264" s="1114"/>
      <c r="FZK264" s="1114"/>
      <c r="FZL264" s="1114"/>
      <c r="FZM264" s="1114"/>
      <c r="FZN264" s="1114"/>
      <c r="FZO264" s="1114"/>
      <c r="FZP264" s="1114"/>
      <c r="FZQ264" s="1114"/>
      <c r="FZR264" s="1114"/>
      <c r="FZS264" s="1114"/>
      <c r="FZT264" s="1114"/>
      <c r="FZU264" s="1114"/>
      <c r="FZV264" s="1114"/>
      <c r="FZW264" s="1114"/>
      <c r="FZX264" s="1114"/>
      <c r="FZY264" s="1114"/>
      <c r="FZZ264" s="1114"/>
      <c r="GAA264" s="1114"/>
      <c r="GAB264" s="1114"/>
      <c r="GAC264" s="1114"/>
      <c r="GAD264" s="1114"/>
      <c r="GAE264" s="1114"/>
      <c r="GAF264" s="1114"/>
      <c r="GAG264" s="1114"/>
      <c r="GAH264" s="1114"/>
      <c r="GAI264" s="1114"/>
      <c r="GAJ264" s="1114"/>
      <c r="GAK264" s="1114"/>
      <c r="GAL264" s="1114"/>
      <c r="GAM264" s="1114"/>
      <c r="GAN264" s="1114"/>
      <c r="GAO264" s="1114"/>
      <c r="GAP264" s="1114"/>
      <c r="GAQ264" s="1114"/>
      <c r="GAR264" s="1114"/>
      <c r="GAS264" s="1114"/>
      <c r="GAT264" s="1114"/>
      <c r="GAU264" s="1114"/>
      <c r="GAV264" s="1114"/>
      <c r="GAW264" s="1114"/>
      <c r="GAX264" s="1114"/>
      <c r="GAY264" s="1114"/>
      <c r="GAZ264" s="1114"/>
      <c r="GBA264" s="1114"/>
      <c r="GBB264" s="1114"/>
      <c r="GBC264" s="1114"/>
      <c r="GBD264" s="1114"/>
      <c r="GBE264" s="1114"/>
      <c r="GBF264" s="1114"/>
      <c r="GBG264" s="1114"/>
      <c r="GBH264" s="1114"/>
      <c r="GBI264" s="1114"/>
      <c r="GBJ264" s="1114"/>
      <c r="GBK264" s="1114"/>
      <c r="GBL264" s="1114"/>
      <c r="GBM264" s="1114"/>
      <c r="GBN264" s="1114"/>
      <c r="GBO264" s="1114"/>
      <c r="GBP264" s="1114"/>
      <c r="GBQ264" s="1114"/>
      <c r="GBR264" s="1114"/>
      <c r="GBS264" s="1114"/>
      <c r="GBT264" s="1114"/>
      <c r="GBU264" s="1114"/>
      <c r="GBV264" s="1114"/>
      <c r="GBW264" s="1114"/>
      <c r="GBX264" s="1114"/>
      <c r="GBY264" s="1114"/>
      <c r="GBZ264" s="1114"/>
      <c r="GCA264" s="1114"/>
      <c r="GCB264" s="1114"/>
      <c r="GCC264" s="1114"/>
      <c r="GCD264" s="1114"/>
      <c r="GCE264" s="1114"/>
      <c r="GCF264" s="1114"/>
      <c r="GCG264" s="1114"/>
      <c r="GCH264" s="1114"/>
      <c r="GCI264" s="1114"/>
      <c r="GCJ264" s="1114"/>
      <c r="GCK264" s="1114"/>
      <c r="GCL264" s="1114"/>
      <c r="GCM264" s="1114"/>
      <c r="GCN264" s="1114"/>
      <c r="GCO264" s="1114"/>
      <c r="GCP264" s="1114"/>
      <c r="GCQ264" s="1114"/>
      <c r="GCR264" s="1114"/>
      <c r="GCS264" s="1114"/>
      <c r="GCT264" s="1114"/>
      <c r="GCU264" s="1114"/>
      <c r="GCV264" s="1114"/>
      <c r="GCW264" s="1114"/>
      <c r="GCX264" s="1114"/>
      <c r="GCY264" s="1114"/>
      <c r="GCZ264" s="1114"/>
      <c r="GDA264" s="1114"/>
      <c r="GDB264" s="1114"/>
      <c r="GDC264" s="1114"/>
      <c r="GDD264" s="1114"/>
      <c r="GDE264" s="1114"/>
      <c r="GDF264" s="1114"/>
      <c r="GDG264" s="1114"/>
      <c r="GDH264" s="1114"/>
      <c r="GDI264" s="1114"/>
      <c r="GDJ264" s="1114"/>
      <c r="GDK264" s="1114"/>
      <c r="GDL264" s="1114"/>
      <c r="GDM264" s="1114"/>
      <c r="GDN264" s="1114"/>
      <c r="GDO264" s="1114"/>
      <c r="GDP264" s="1114"/>
      <c r="GDQ264" s="1114"/>
      <c r="GDR264" s="1114"/>
      <c r="GDS264" s="1114"/>
      <c r="GDT264" s="1114"/>
      <c r="GDU264" s="1114"/>
      <c r="GDV264" s="1114"/>
      <c r="GDW264" s="1114"/>
      <c r="GDX264" s="1114"/>
      <c r="GDY264" s="1114"/>
      <c r="GDZ264" s="1114"/>
      <c r="GEA264" s="1114"/>
      <c r="GEB264" s="1114"/>
      <c r="GEC264" s="1114"/>
      <c r="GED264" s="1114"/>
      <c r="GEE264" s="1114"/>
      <c r="GEF264" s="1114"/>
      <c r="GEG264" s="1114"/>
      <c r="GEH264" s="1114"/>
      <c r="GEI264" s="1114"/>
      <c r="GEJ264" s="1114"/>
      <c r="GEK264" s="1114"/>
      <c r="GEL264" s="1114"/>
      <c r="GEM264" s="1114"/>
      <c r="GEN264" s="1114"/>
      <c r="GEO264" s="1114"/>
      <c r="GEP264" s="1114"/>
      <c r="GEQ264" s="1114"/>
      <c r="GER264" s="1114"/>
      <c r="GES264" s="1114"/>
      <c r="GET264" s="1114"/>
      <c r="GEU264" s="1114"/>
      <c r="GEV264" s="1114"/>
      <c r="GEW264" s="1114"/>
      <c r="GEX264" s="1114"/>
      <c r="GEY264" s="1114"/>
      <c r="GEZ264" s="1114"/>
      <c r="GFA264" s="1114"/>
      <c r="GFB264" s="1114"/>
      <c r="GFC264" s="1114"/>
      <c r="GFD264" s="1114"/>
      <c r="GFE264" s="1114"/>
      <c r="GFF264" s="1114"/>
      <c r="GFG264" s="1114"/>
      <c r="GFH264" s="1114"/>
      <c r="GFI264" s="1114"/>
      <c r="GFJ264" s="1114"/>
      <c r="GFK264" s="1114"/>
      <c r="GFL264" s="1114"/>
      <c r="GFM264" s="1114"/>
      <c r="GFN264" s="1114"/>
      <c r="GFO264" s="1114"/>
      <c r="GFP264" s="1114"/>
      <c r="GFQ264" s="1114"/>
      <c r="GFR264" s="1114"/>
      <c r="GFS264" s="1114"/>
      <c r="GFT264" s="1114"/>
      <c r="GFU264" s="1114"/>
      <c r="GFV264" s="1114"/>
      <c r="GFW264" s="1114"/>
      <c r="GFX264" s="1114"/>
      <c r="GFY264" s="1114"/>
      <c r="GFZ264" s="1114"/>
      <c r="GGA264" s="1114"/>
      <c r="GGB264" s="1114"/>
      <c r="GGC264" s="1114"/>
      <c r="GGD264" s="1114"/>
      <c r="GGE264" s="1114"/>
      <c r="GGF264" s="1114"/>
      <c r="GGG264" s="1114"/>
      <c r="GGH264" s="1114"/>
      <c r="GGI264" s="1114"/>
      <c r="GGJ264" s="1114"/>
      <c r="GGK264" s="1114"/>
      <c r="GGL264" s="1114"/>
      <c r="GGM264" s="1114"/>
      <c r="GGN264" s="1114"/>
      <c r="GGO264" s="1114"/>
      <c r="GGP264" s="1114"/>
      <c r="GGQ264" s="1114"/>
      <c r="GGR264" s="1114"/>
      <c r="GGS264" s="1114"/>
      <c r="GGT264" s="1114"/>
      <c r="GGU264" s="1114"/>
      <c r="GGV264" s="1114"/>
      <c r="GGW264" s="1114"/>
      <c r="GGX264" s="1114"/>
      <c r="GGY264" s="1114"/>
      <c r="GGZ264" s="1114"/>
      <c r="GHA264" s="1114"/>
      <c r="GHB264" s="1114"/>
      <c r="GHC264" s="1114"/>
      <c r="GHD264" s="1114"/>
      <c r="GHE264" s="1114"/>
      <c r="GHF264" s="1114"/>
      <c r="GHG264" s="1114"/>
      <c r="GHH264" s="1114"/>
      <c r="GHI264" s="1114"/>
      <c r="GHJ264" s="1114"/>
      <c r="GHK264" s="1114"/>
      <c r="GHL264" s="1114"/>
      <c r="GHM264" s="1114"/>
      <c r="GHN264" s="1114"/>
      <c r="GHO264" s="1114"/>
      <c r="GHP264" s="1114"/>
      <c r="GHQ264" s="1114"/>
      <c r="GHR264" s="1114"/>
      <c r="GHS264" s="1114"/>
      <c r="GHT264" s="1114"/>
      <c r="GHU264" s="1114"/>
      <c r="GHV264" s="1114"/>
      <c r="GHW264" s="1114"/>
      <c r="GHX264" s="1114"/>
      <c r="GHY264" s="1114"/>
      <c r="GHZ264" s="1114"/>
      <c r="GIA264" s="1114"/>
      <c r="GIB264" s="1114"/>
      <c r="GIC264" s="1114"/>
      <c r="GID264" s="1114"/>
      <c r="GIE264" s="1114"/>
      <c r="GIF264" s="1114"/>
      <c r="GIG264" s="1114"/>
      <c r="GIH264" s="1114"/>
      <c r="GII264" s="1114"/>
      <c r="GIJ264" s="1114"/>
      <c r="GIK264" s="1114"/>
      <c r="GIL264" s="1114"/>
      <c r="GIM264" s="1114"/>
      <c r="GIN264" s="1114"/>
      <c r="GIO264" s="1114"/>
      <c r="GIP264" s="1114"/>
      <c r="GIQ264" s="1114"/>
      <c r="GIR264" s="1114"/>
      <c r="GIS264" s="1114"/>
      <c r="GIT264" s="1114"/>
      <c r="GIU264" s="1114"/>
      <c r="GIV264" s="1114"/>
      <c r="GIW264" s="1114"/>
      <c r="GIX264" s="1114"/>
      <c r="GIY264" s="1114"/>
      <c r="GIZ264" s="1114"/>
      <c r="GJA264" s="1114"/>
      <c r="GJB264" s="1114"/>
      <c r="GJC264" s="1114"/>
      <c r="GJD264" s="1114"/>
      <c r="GJE264" s="1114"/>
      <c r="GJF264" s="1114"/>
      <c r="GJG264" s="1114"/>
      <c r="GJH264" s="1114"/>
      <c r="GJI264" s="1114"/>
      <c r="GJJ264" s="1114"/>
      <c r="GJK264" s="1114"/>
      <c r="GJL264" s="1114"/>
      <c r="GJM264" s="1114"/>
      <c r="GJN264" s="1114"/>
      <c r="GJO264" s="1114"/>
      <c r="GJP264" s="1114"/>
      <c r="GJQ264" s="1114"/>
      <c r="GJR264" s="1114"/>
      <c r="GJS264" s="1114"/>
      <c r="GJT264" s="1114"/>
      <c r="GJU264" s="1114"/>
      <c r="GJV264" s="1114"/>
      <c r="GJW264" s="1114"/>
      <c r="GJX264" s="1114"/>
      <c r="GJY264" s="1114"/>
      <c r="GJZ264" s="1114"/>
      <c r="GKA264" s="1114"/>
      <c r="GKB264" s="1114"/>
      <c r="GKC264" s="1114"/>
      <c r="GKD264" s="1114"/>
      <c r="GKE264" s="1114"/>
      <c r="GKF264" s="1114"/>
      <c r="GKG264" s="1114"/>
      <c r="GKH264" s="1114"/>
      <c r="GKI264" s="1114"/>
      <c r="GKJ264" s="1114"/>
      <c r="GKK264" s="1114"/>
      <c r="GKL264" s="1114"/>
      <c r="GKM264" s="1114"/>
      <c r="GKN264" s="1114"/>
      <c r="GKO264" s="1114"/>
      <c r="GKP264" s="1114"/>
      <c r="GKQ264" s="1114"/>
      <c r="GKR264" s="1114"/>
      <c r="GKS264" s="1114"/>
      <c r="GKT264" s="1114"/>
      <c r="GKU264" s="1114"/>
      <c r="GKV264" s="1114"/>
      <c r="GKW264" s="1114"/>
      <c r="GKX264" s="1114"/>
      <c r="GKY264" s="1114"/>
      <c r="GKZ264" s="1114"/>
      <c r="GLA264" s="1114"/>
      <c r="GLB264" s="1114"/>
      <c r="GLC264" s="1114"/>
      <c r="GLD264" s="1114"/>
      <c r="GLE264" s="1114"/>
      <c r="GLF264" s="1114"/>
      <c r="GLG264" s="1114"/>
      <c r="GLH264" s="1114"/>
      <c r="GLI264" s="1114"/>
      <c r="GLJ264" s="1114"/>
      <c r="GLK264" s="1114"/>
      <c r="GLL264" s="1114"/>
      <c r="GLM264" s="1114"/>
      <c r="GLN264" s="1114"/>
      <c r="GLO264" s="1114"/>
      <c r="GLP264" s="1114"/>
      <c r="GLQ264" s="1114"/>
      <c r="GLR264" s="1114"/>
      <c r="GLS264" s="1114"/>
      <c r="GLT264" s="1114"/>
      <c r="GLU264" s="1114"/>
      <c r="GLV264" s="1114"/>
      <c r="GLW264" s="1114"/>
      <c r="GLX264" s="1114"/>
      <c r="GLY264" s="1114"/>
      <c r="GLZ264" s="1114"/>
      <c r="GMA264" s="1114"/>
      <c r="GMB264" s="1114"/>
      <c r="GMC264" s="1114"/>
      <c r="GMD264" s="1114"/>
      <c r="GME264" s="1114"/>
      <c r="GMF264" s="1114"/>
      <c r="GMG264" s="1114"/>
      <c r="GMH264" s="1114"/>
      <c r="GMI264" s="1114"/>
      <c r="GMJ264" s="1114"/>
      <c r="GMK264" s="1114"/>
      <c r="GML264" s="1114"/>
      <c r="GMM264" s="1114"/>
      <c r="GMN264" s="1114"/>
      <c r="GMO264" s="1114"/>
      <c r="GMP264" s="1114"/>
      <c r="GMQ264" s="1114"/>
      <c r="GMR264" s="1114"/>
      <c r="GMS264" s="1114"/>
      <c r="GMT264" s="1114"/>
      <c r="GMU264" s="1114"/>
      <c r="GMV264" s="1114"/>
      <c r="GMW264" s="1114"/>
      <c r="GMX264" s="1114"/>
      <c r="GMY264" s="1114"/>
      <c r="GMZ264" s="1114"/>
      <c r="GNA264" s="1114"/>
      <c r="GNB264" s="1114"/>
      <c r="GNC264" s="1114"/>
      <c r="GND264" s="1114"/>
      <c r="GNE264" s="1114"/>
      <c r="GNF264" s="1114"/>
      <c r="GNG264" s="1114"/>
      <c r="GNH264" s="1114"/>
      <c r="GNI264" s="1114"/>
      <c r="GNJ264" s="1114"/>
      <c r="GNK264" s="1114"/>
      <c r="GNL264" s="1114"/>
      <c r="GNM264" s="1114"/>
      <c r="GNN264" s="1114"/>
      <c r="GNO264" s="1114"/>
      <c r="GNP264" s="1114"/>
      <c r="GNQ264" s="1114"/>
      <c r="GNR264" s="1114"/>
      <c r="GNS264" s="1114"/>
      <c r="GNT264" s="1114"/>
      <c r="GNU264" s="1114"/>
      <c r="GNV264" s="1114"/>
      <c r="GNW264" s="1114"/>
      <c r="GNX264" s="1114"/>
      <c r="GNY264" s="1114"/>
      <c r="GNZ264" s="1114"/>
      <c r="GOA264" s="1114"/>
      <c r="GOB264" s="1114"/>
      <c r="GOC264" s="1114"/>
      <c r="GOD264" s="1114"/>
      <c r="GOE264" s="1114"/>
      <c r="GOF264" s="1114"/>
      <c r="GOG264" s="1114"/>
      <c r="GOH264" s="1114"/>
      <c r="GOI264" s="1114"/>
      <c r="GOJ264" s="1114"/>
      <c r="GOK264" s="1114"/>
      <c r="GOL264" s="1114"/>
      <c r="GOM264" s="1114"/>
      <c r="GON264" s="1114"/>
      <c r="GOO264" s="1114"/>
      <c r="GOP264" s="1114"/>
      <c r="GOQ264" s="1114"/>
      <c r="GOR264" s="1114"/>
      <c r="GOS264" s="1114"/>
      <c r="GOT264" s="1114"/>
      <c r="GOU264" s="1114"/>
      <c r="GOV264" s="1114"/>
      <c r="GOW264" s="1114"/>
      <c r="GOX264" s="1114"/>
      <c r="GOY264" s="1114"/>
      <c r="GOZ264" s="1114"/>
      <c r="GPA264" s="1114"/>
      <c r="GPB264" s="1114"/>
      <c r="GPC264" s="1114"/>
      <c r="GPD264" s="1114"/>
      <c r="GPE264" s="1114"/>
      <c r="GPF264" s="1114"/>
      <c r="GPG264" s="1114"/>
      <c r="GPH264" s="1114"/>
      <c r="GPI264" s="1114"/>
      <c r="GPJ264" s="1114"/>
      <c r="GPK264" s="1114"/>
      <c r="GPL264" s="1114"/>
      <c r="GPM264" s="1114"/>
      <c r="GPN264" s="1114"/>
      <c r="GPO264" s="1114"/>
      <c r="GPP264" s="1114"/>
      <c r="GPQ264" s="1114"/>
      <c r="GPR264" s="1114"/>
      <c r="GPS264" s="1114"/>
      <c r="GPT264" s="1114"/>
      <c r="GPU264" s="1114"/>
      <c r="GPV264" s="1114"/>
      <c r="GPW264" s="1114"/>
      <c r="GPX264" s="1114"/>
      <c r="GPY264" s="1114"/>
      <c r="GPZ264" s="1114"/>
      <c r="GQA264" s="1114"/>
      <c r="GQB264" s="1114"/>
      <c r="GQC264" s="1114"/>
      <c r="GQD264" s="1114"/>
      <c r="GQE264" s="1114"/>
      <c r="GQF264" s="1114"/>
      <c r="GQG264" s="1114"/>
      <c r="GQH264" s="1114"/>
      <c r="GQI264" s="1114"/>
      <c r="GQJ264" s="1114"/>
      <c r="GQK264" s="1114"/>
      <c r="GQL264" s="1114"/>
      <c r="GQM264" s="1114"/>
      <c r="GQN264" s="1114"/>
      <c r="GQO264" s="1114"/>
      <c r="GQP264" s="1114"/>
      <c r="GQQ264" s="1114"/>
      <c r="GQR264" s="1114"/>
      <c r="GQS264" s="1114"/>
      <c r="GQT264" s="1114"/>
      <c r="GQU264" s="1114"/>
      <c r="GQV264" s="1114"/>
      <c r="GQW264" s="1114"/>
      <c r="GQX264" s="1114"/>
      <c r="GQY264" s="1114"/>
      <c r="GQZ264" s="1114"/>
      <c r="GRA264" s="1114"/>
      <c r="GRB264" s="1114"/>
      <c r="GRC264" s="1114"/>
      <c r="GRD264" s="1114"/>
      <c r="GRE264" s="1114"/>
      <c r="GRF264" s="1114"/>
      <c r="GRG264" s="1114"/>
      <c r="GRH264" s="1114"/>
      <c r="GRI264" s="1114"/>
      <c r="GRJ264" s="1114"/>
      <c r="GRK264" s="1114"/>
      <c r="GRL264" s="1114"/>
      <c r="GRM264" s="1114"/>
      <c r="GRN264" s="1114"/>
      <c r="GRO264" s="1114"/>
      <c r="GRP264" s="1114"/>
      <c r="GRQ264" s="1114"/>
      <c r="GRR264" s="1114"/>
      <c r="GRS264" s="1114"/>
      <c r="GRT264" s="1114"/>
      <c r="GRU264" s="1114"/>
      <c r="GRV264" s="1114"/>
      <c r="GRW264" s="1114"/>
      <c r="GRX264" s="1114"/>
      <c r="GRY264" s="1114"/>
      <c r="GRZ264" s="1114"/>
      <c r="GSA264" s="1114"/>
      <c r="GSB264" s="1114"/>
      <c r="GSC264" s="1114"/>
      <c r="GSD264" s="1114"/>
      <c r="GSE264" s="1114"/>
      <c r="GSF264" s="1114"/>
      <c r="GSG264" s="1114"/>
      <c r="GSH264" s="1114"/>
      <c r="GSI264" s="1114"/>
      <c r="GSJ264" s="1114"/>
      <c r="GSK264" s="1114"/>
      <c r="GSL264" s="1114"/>
      <c r="GSM264" s="1114"/>
      <c r="GSN264" s="1114"/>
      <c r="GSO264" s="1114"/>
      <c r="GSP264" s="1114"/>
      <c r="GSQ264" s="1114"/>
      <c r="GSR264" s="1114"/>
      <c r="GSS264" s="1114"/>
      <c r="GST264" s="1114"/>
      <c r="GSU264" s="1114"/>
      <c r="GSV264" s="1114"/>
      <c r="GSW264" s="1114"/>
      <c r="GSX264" s="1114"/>
      <c r="GSY264" s="1114"/>
      <c r="GSZ264" s="1114"/>
      <c r="GTA264" s="1114"/>
      <c r="GTB264" s="1114"/>
      <c r="GTC264" s="1114"/>
      <c r="GTD264" s="1114"/>
      <c r="GTE264" s="1114"/>
      <c r="GTF264" s="1114"/>
      <c r="GTG264" s="1114"/>
      <c r="GTH264" s="1114"/>
      <c r="GTI264" s="1114"/>
      <c r="GTJ264" s="1114"/>
      <c r="GTK264" s="1114"/>
      <c r="GTL264" s="1114"/>
      <c r="GTM264" s="1114"/>
      <c r="GTN264" s="1114"/>
      <c r="GTO264" s="1114"/>
      <c r="GTP264" s="1114"/>
      <c r="GTQ264" s="1114"/>
      <c r="GTR264" s="1114"/>
      <c r="GTS264" s="1114"/>
      <c r="GTT264" s="1114"/>
      <c r="GTU264" s="1114"/>
      <c r="GTV264" s="1114"/>
      <c r="GTW264" s="1114"/>
      <c r="GTX264" s="1114"/>
      <c r="GTY264" s="1114"/>
      <c r="GTZ264" s="1114"/>
      <c r="GUA264" s="1114"/>
      <c r="GUB264" s="1114"/>
      <c r="GUC264" s="1114"/>
      <c r="GUD264" s="1114"/>
      <c r="GUE264" s="1114"/>
      <c r="GUF264" s="1114"/>
      <c r="GUG264" s="1114"/>
      <c r="GUH264" s="1114"/>
      <c r="GUI264" s="1114"/>
      <c r="GUJ264" s="1114"/>
      <c r="GUK264" s="1114"/>
      <c r="GUL264" s="1114"/>
      <c r="GUM264" s="1114"/>
      <c r="GUN264" s="1114"/>
      <c r="GUO264" s="1114"/>
      <c r="GUP264" s="1114"/>
      <c r="GUQ264" s="1114"/>
      <c r="GUR264" s="1114"/>
      <c r="GUS264" s="1114"/>
      <c r="GUT264" s="1114"/>
      <c r="GUU264" s="1114"/>
      <c r="GUV264" s="1114"/>
      <c r="GUW264" s="1114"/>
      <c r="GUX264" s="1114"/>
      <c r="GUY264" s="1114"/>
      <c r="GUZ264" s="1114"/>
      <c r="GVA264" s="1114"/>
      <c r="GVB264" s="1114"/>
      <c r="GVC264" s="1114"/>
      <c r="GVD264" s="1114"/>
      <c r="GVE264" s="1114"/>
      <c r="GVF264" s="1114"/>
      <c r="GVG264" s="1114"/>
      <c r="GVH264" s="1114"/>
      <c r="GVI264" s="1114"/>
      <c r="GVJ264" s="1114"/>
      <c r="GVK264" s="1114"/>
      <c r="GVL264" s="1114"/>
      <c r="GVM264" s="1114"/>
      <c r="GVN264" s="1114"/>
      <c r="GVO264" s="1114"/>
      <c r="GVP264" s="1114"/>
      <c r="GVQ264" s="1114"/>
      <c r="GVR264" s="1114"/>
      <c r="GVS264" s="1114"/>
      <c r="GVT264" s="1114"/>
      <c r="GVU264" s="1114"/>
      <c r="GVV264" s="1114"/>
      <c r="GVW264" s="1114"/>
      <c r="GVX264" s="1114"/>
      <c r="GVY264" s="1114"/>
      <c r="GVZ264" s="1114"/>
      <c r="GWA264" s="1114"/>
      <c r="GWB264" s="1114"/>
      <c r="GWC264" s="1114"/>
      <c r="GWD264" s="1114"/>
      <c r="GWE264" s="1114"/>
      <c r="GWF264" s="1114"/>
      <c r="GWG264" s="1114"/>
      <c r="GWH264" s="1114"/>
      <c r="GWI264" s="1114"/>
      <c r="GWJ264" s="1114"/>
      <c r="GWK264" s="1114"/>
      <c r="GWL264" s="1114"/>
      <c r="GWM264" s="1114"/>
      <c r="GWN264" s="1114"/>
      <c r="GWO264" s="1114"/>
      <c r="GWP264" s="1114"/>
      <c r="GWQ264" s="1114"/>
      <c r="GWR264" s="1114"/>
      <c r="GWS264" s="1114"/>
      <c r="GWT264" s="1114"/>
      <c r="GWU264" s="1114"/>
      <c r="GWV264" s="1114"/>
      <c r="GWW264" s="1114"/>
      <c r="GWX264" s="1114"/>
      <c r="GWY264" s="1114"/>
      <c r="GWZ264" s="1114"/>
      <c r="GXA264" s="1114"/>
      <c r="GXB264" s="1114"/>
      <c r="GXC264" s="1114"/>
      <c r="GXD264" s="1114"/>
      <c r="GXE264" s="1114"/>
      <c r="GXF264" s="1114"/>
      <c r="GXG264" s="1114"/>
      <c r="GXH264" s="1114"/>
      <c r="GXI264" s="1114"/>
      <c r="GXJ264" s="1114"/>
      <c r="GXK264" s="1114"/>
      <c r="GXL264" s="1114"/>
      <c r="GXM264" s="1114"/>
      <c r="GXN264" s="1114"/>
      <c r="GXO264" s="1114"/>
      <c r="GXP264" s="1114"/>
      <c r="GXQ264" s="1114"/>
      <c r="GXR264" s="1114"/>
      <c r="GXS264" s="1114"/>
      <c r="GXT264" s="1114"/>
      <c r="GXU264" s="1114"/>
      <c r="GXV264" s="1114"/>
      <c r="GXW264" s="1114"/>
      <c r="GXX264" s="1114"/>
      <c r="GXY264" s="1114"/>
      <c r="GXZ264" s="1114"/>
      <c r="GYA264" s="1114"/>
      <c r="GYB264" s="1114"/>
      <c r="GYC264" s="1114"/>
      <c r="GYD264" s="1114"/>
      <c r="GYE264" s="1114"/>
      <c r="GYF264" s="1114"/>
      <c r="GYG264" s="1114"/>
      <c r="GYH264" s="1114"/>
      <c r="GYI264" s="1114"/>
      <c r="GYJ264" s="1114"/>
      <c r="GYK264" s="1114"/>
      <c r="GYL264" s="1114"/>
      <c r="GYM264" s="1114"/>
      <c r="GYN264" s="1114"/>
      <c r="GYO264" s="1114"/>
      <c r="GYP264" s="1114"/>
      <c r="GYQ264" s="1114"/>
      <c r="GYR264" s="1114"/>
      <c r="GYS264" s="1114"/>
      <c r="GYT264" s="1114"/>
      <c r="GYU264" s="1114"/>
      <c r="GYV264" s="1114"/>
      <c r="GYW264" s="1114"/>
      <c r="GYX264" s="1114"/>
      <c r="GYY264" s="1114"/>
      <c r="GYZ264" s="1114"/>
      <c r="GZA264" s="1114"/>
      <c r="GZB264" s="1114"/>
      <c r="GZC264" s="1114"/>
      <c r="GZD264" s="1114"/>
      <c r="GZE264" s="1114"/>
      <c r="GZF264" s="1114"/>
      <c r="GZG264" s="1114"/>
      <c r="GZH264" s="1114"/>
      <c r="GZI264" s="1114"/>
      <c r="GZJ264" s="1114"/>
      <c r="GZK264" s="1114"/>
      <c r="GZL264" s="1114"/>
      <c r="GZM264" s="1114"/>
      <c r="GZN264" s="1114"/>
      <c r="GZO264" s="1114"/>
      <c r="GZP264" s="1114"/>
      <c r="GZQ264" s="1114"/>
      <c r="GZR264" s="1114"/>
      <c r="GZS264" s="1114"/>
      <c r="GZT264" s="1114"/>
      <c r="GZU264" s="1114"/>
      <c r="GZV264" s="1114"/>
      <c r="GZW264" s="1114"/>
      <c r="GZX264" s="1114"/>
      <c r="GZY264" s="1114"/>
      <c r="GZZ264" s="1114"/>
      <c r="HAA264" s="1114"/>
      <c r="HAB264" s="1114"/>
      <c r="HAC264" s="1114"/>
      <c r="HAD264" s="1114"/>
      <c r="HAE264" s="1114"/>
      <c r="HAF264" s="1114"/>
      <c r="HAG264" s="1114"/>
      <c r="HAH264" s="1114"/>
      <c r="HAI264" s="1114"/>
      <c r="HAJ264" s="1114"/>
      <c r="HAK264" s="1114"/>
      <c r="HAL264" s="1114"/>
      <c r="HAM264" s="1114"/>
      <c r="HAN264" s="1114"/>
      <c r="HAO264" s="1114"/>
      <c r="HAP264" s="1114"/>
      <c r="HAQ264" s="1114"/>
      <c r="HAR264" s="1114"/>
      <c r="HAS264" s="1114"/>
      <c r="HAT264" s="1114"/>
      <c r="HAU264" s="1114"/>
      <c r="HAV264" s="1114"/>
      <c r="HAW264" s="1114"/>
      <c r="HAX264" s="1114"/>
      <c r="HAY264" s="1114"/>
      <c r="HAZ264" s="1114"/>
      <c r="HBA264" s="1114"/>
      <c r="HBB264" s="1114"/>
      <c r="HBC264" s="1114"/>
      <c r="HBD264" s="1114"/>
      <c r="HBE264" s="1114"/>
      <c r="HBF264" s="1114"/>
      <c r="HBG264" s="1114"/>
      <c r="HBH264" s="1114"/>
      <c r="HBI264" s="1114"/>
      <c r="HBJ264" s="1114"/>
      <c r="HBK264" s="1114"/>
      <c r="HBL264" s="1114"/>
      <c r="HBM264" s="1114"/>
      <c r="HBN264" s="1114"/>
      <c r="HBO264" s="1114"/>
      <c r="HBP264" s="1114"/>
      <c r="HBQ264" s="1114"/>
      <c r="HBR264" s="1114"/>
      <c r="HBS264" s="1114"/>
      <c r="HBT264" s="1114"/>
      <c r="HBU264" s="1114"/>
      <c r="HBV264" s="1114"/>
      <c r="HBW264" s="1114"/>
      <c r="HBX264" s="1114"/>
      <c r="HBY264" s="1114"/>
      <c r="HBZ264" s="1114"/>
      <c r="HCA264" s="1114"/>
      <c r="HCB264" s="1114"/>
      <c r="HCC264" s="1114"/>
      <c r="HCD264" s="1114"/>
      <c r="HCE264" s="1114"/>
      <c r="HCF264" s="1114"/>
      <c r="HCG264" s="1114"/>
      <c r="HCH264" s="1114"/>
      <c r="HCI264" s="1114"/>
      <c r="HCJ264" s="1114"/>
      <c r="HCK264" s="1114"/>
      <c r="HCL264" s="1114"/>
      <c r="HCM264" s="1114"/>
      <c r="HCN264" s="1114"/>
      <c r="HCO264" s="1114"/>
      <c r="HCP264" s="1114"/>
      <c r="HCQ264" s="1114"/>
      <c r="HCR264" s="1114"/>
      <c r="HCS264" s="1114"/>
      <c r="HCT264" s="1114"/>
      <c r="HCU264" s="1114"/>
      <c r="HCV264" s="1114"/>
      <c r="HCW264" s="1114"/>
      <c r="HCX264" s="1114"/>
      <c r="HCY264" s="1114"/>
      <c r="HCZ264" s="1114"/>
      <c r="HDA264" s="1114"/>
      <c r="HDB264" s="1114"/>
      <c r="HDC264" s="1114"/>
      <c r="HDD264" s="1114"/>
      <c r="HDE264" s="1114"/>
      <c r="HDF264" s="1114"/>
      <c r="HDG264" s="1114"/>
      <c r="HDH264" s="1114"/>
      <c r="HDI264" s="1114"/>
      <c r="HDJ264" s="1114"/>
      <c r="HDK264" s="1114"/>
      <c r="HDL264" s="1114"/>
      <c r="HDM264" s="1114"/>
      <c r="HDN264" s="1114"/>
      <c r="HDO264" s="1114"/>
      <c r="HDP264" s="1114"/>
      <c r="HDQ264" s="1114"/>
      <c r="HDR264" s="1114"/>
      <c r="HDS264" s="1114"/>
      <c r="HDT264" s="1114"/>
      <c r="HDU264" s="1114"/>
      <c r="HDV264" s="1114"/>
      <c r="HDW264" s="1114"/>
      <c r="HDX264" s="1114"/>
      <c r="HDY264" s="1114"/>
      <c r="HDZ264" s="1114"/>
      <c r="HEA264" s="1114"/>
      <c r="HEB264" s="1114"/>
      <c r="HEC264" s="1114"/>
      <c r="HED264" s="1114"/>
      <c r="HEE264" s="1114"/>
      <c r="HEF264" s="1114"/>
      <c r="HEG264" s="1114"/>
      <c r="HEH264" s="1114"/>
      <c r="HEI264" s="1114"/>
      <c r="HEJ264" s="1114"/>
      <c r="HEK264" s="1114"/>
      <c r="HEL264" s="1114"/>
      <c r="HEM264" s="1114"/>
      <c r="HEN264" s="1114"/>
      <c r="HEO264" s="1114"/>
      <c r="HEP264" s="1114"/>
      <c r="HEQ264" s="1114"/>
      <c r="HER264" s="1114"/>
      <c r="HES264" s="1114"/>
      <c r="HET264" s="1114"/>
      <c r="HEU264" s="1114"/>
      <c r="HEV264" s="1114"/>
      <c r="HEW264" s="1114"/>
      <c r="HEX264" s="1114"/>
      <c r="HEY264" s="1114"/>
      <c r="HEZ264" s="1114"/>
      <c r="HFA264" s="1114"/>
      <c r="HFB264" s="1114"/>
      <c r="HFC264" s="1114"/>
      <c r="HFD264" s="1114"/>
      <c r="HFE264" s="1114"/>
      <c r="HFF264" s="1114"/>
      <c r="HFG264" s="1114"/>
      <c r="HFH264" s="1114"/>
      <c r="HFI264" s="1114"/>
      <c r="HFJ264" s="1114"/>
      <c r="HFK264" s="1114"/>
      <c r="HFL264" s="1114"/>
      <c r="HFM264" s="1114"/>
      <c r="HFN264" s="1114"/>
      <c r="HFO264" s="1114"/>
      <c r="HFP264" s="1114"/>
      <c r="HFQ264" s="1114"/>
      <c r="HFR264" s="1114"/>
      <c r="HFS264" s="1114"/>
      <c r="HFT264" s="1114"/>
      <c r="HFU264" s="1114"/>
      <c r="HFV264" s="1114"/>
      <c r="HFW264" s="1114"/>
      <c r="HFX264" s="1114"/>
      <c r="HFY264" s="1114"/>
      <c r="HFZ264" s="1114"/>
      <c r="HGA264" s="1114"/>
      <c r="HGB264" s="1114"/>
      <c r="HGC264" s="1114"/>
      <c r="HGD264" s="1114"/>
      <c r="HGE264" s="1114"/>
      <c r="HGF264" s="1114"/>
      <c r="HGG264" s="1114"/>
      <c r="HGH264" s="1114"/>
      <c r="HGI264" s="1114"/>
      <c r="HGJ264" s="1114"/>
      <c r="HGK264" s="1114"/>
      <c r="HGL264" s="1114"/>
      <c r="HGM264" s="1114"/>
      <c r="HGN264" s="1114"/>
      <c r="HGO264" s="1114"/>
      <c r="HGP264" s="1114"/>
      <c r="HGQ264" s="1114"/>
      <c r="HGR264" s="1114"/>
      <c r="HGS264" s="1114"/>
      <c r="HGT264" s="1114"/>
      <c r="HGU264" s="1114"/>
      <c r="HGV264" s="1114"/>
      <c r="HGW264" s="1114"/>
      <c r="HGX264" s="1114"/>
      <c r="HGY264" s="1114"/>
      <c r="HGZ264" s="1114"/>
      <c r="HHA264" s="1114"/>
      <c r="HHB264" s="1114"/>
      <c r="HHC264" s="1114"/>
      <c r="HHD264" s="1114"/>
      <c r="HHE264" s="1114"/>
      <c r="HHF264" s="1114"/>
      <c r="HHG264" s="1114"/>
      <c r="HHH264" s="1114"/>
      <c r="HHI264" s="1114"/>
      <c r="HHJ264" s="1114"/>
      <c r="HHK264" s="1114"/>
      <c r="HHL264" s="1114"/>
      <c r="HHM264" s="1114"/>
      <c r="HHN264" s="1114"/>
      <c r="HHO264" s="1114"/>
      <c r="HHP264" s="1114"/>
      <c r="HHQ264" s="1114"/>
      <c r="HHR264" s="1114"/>
      <c r="HHS264" s="1114"/>
      <c r="HHT264" s="1114"/>
      <c r="HHU264" s="1114"/>
      <c r="HHV264" s="1114"/>
      <c r="HHW264" s="1114"/>
      <c r="HHX264" s="1114"/>
      <c r="HHY264" s="1114"/>
      <c r="HHZ264" s="1114"/>
      <c r="HIA264" s="1114"/>
      <c r="HIB264" s="1114"/>
      <c r="HIC264" s="1114"/>
      <c r="HID264" s="1114"/>
      <c r="HIE264" s="1114"/>
      <c r="HIF264" s="1114"/>
      <c r="HIG264" s="1114"/>
      <c r="HIH264" s="1114"/>
      <c r="HII264" s="1114"/>
      <c r="HIJ264" s="1114"/>
      <c r="HIK264" s="1114"/>
      <c r="HIL264" s="1114"/>
      <c r="HIM264" s="1114"/>
      <c r="HIN264" s="1114"/>
      <c r="HIO264" s="1114"/>
      <c r="HIP264" s="1114"/>
      <c r="HIQ264" s="1114"/>
      <c r="HIR264" s="1114"/>
      <c r="HIS264" s="1114"/>
      <c r="HIT264" s="1114"/>
      <c r="HIU264" s="1114"/>
      <c r="HIV264" s="1114"/>
      <c r="HIW264" s="1114"/>
      <c r="HIX264" s="1114"/>
      <c r="HIY264" s="1114"/>
      <c r="HIZ264" s="1114"/>
      <c r="HJA264" s="1114"/>
      <c r="HJB264" s="1114"/>
      <c r="HJC264" s="1114"/>
      <c r="HJD264" s="1114"/>
      <c r="HJE264" s="1114"/>
      <c r="HJF264" s="1114"/>
      <c r="HJG264" s="1114"/>
      <c r="HJH264" s="1114"/>
      <c r="HJI264" s="1114"/>
      <c r="HJJ264" s="1114"/>
      <c r="HJK264" s="1114"/>
      <c r="HJL264" s="1114"/>
      <c r="HJM264" s="1114"/>
      <c r="HJN264" s="1114"/>
      <c r="HJO264" s="1114"/>
      <c r="HJP264" s="1114"/>
      <c r="HJQ264" s="1114"/>
      <c r="HJR264" s="1114"/>
      <c r="HJS264" s="1114"/>
      <c r="HJT264" s="1114"/>
      <c r="HJU264" s="1114"/>
      <c r="HJV264" s="1114"/>
      <c r="HJW264" s="1114"/>
      <c r="HJX264" s="1114"/>
      <c r="HJY264" s="1114"/>
      <c r="HJZ264" s="1114"/>
      <c r="HKA264" s="1114"/>
      <c r="HKB264" s="1114"/>
      <c r="HKC264" s="1114"/>
      <c r="HKD264" s="1114"/>
      <c r="HKE264" s="1114"/>
      <c r="HKF264" s="1114"/>
      <c r="HKG264" s="1114"/>
      <c r="HKH264" s="1114"/>
      <c r="HKI264" s="1114"/>
      <c r="HKJ264" s="1114"/>
      <c r="HKK264" s="1114"/>
      <c r="HKL264" s="1114"/>
      <c r="HKM264" s="1114"/>
      <c r="HKN264" s="1114"/>
      <c r="HKO264" s="1114"/>
      <c r="HKP264" s="1114"/>
      <c r="HKQ264" s="1114"/>
      <c r="HKR264" s="1114"/>
      <c r="HKS264" s="1114"/>
      <c r="HKT264" s="1114"/>
      <c r="HKU264" s="1114"/>
      <c r="HKV264" s="1114"/>
      <c r="HKW264" s="1114"/>
      <c r="HKX264" s="1114"/>
      <c r="HKY264" s="1114"/>
      <c r="HKZ264" s="1114"/>
      <c r="HLA264" s="1114"/>
      <c r="HLB264" s="1114"/>
      <c r="HLC264" s="1114"/>
      <c r="HLD264" s="1114"/>
      <c r="HLE264" s="1114"/>
      <c r="HLF264" s="1114"/>
      <c r="HLG264" s="1114"/>
      <c r="HLH264" s="1114"/>
      <c r="HLI264" s="1114"/>
      <c r="HLJ264" s="1114"/>
      <c r="HLK264" s="1114"/>
      <c r="HLL264" s="1114"/>
      <c r="HLM264" s="1114"/>
      <c r="HLN264" s="1114"/>
      <c r="HLO264" s="1114"/>
      <c r="HLP264" s="1114"/>
      <c r="HLQ264" s="1114"/>
      <c r="HLR264" s="1114"/>
      <c r="HLS264" s="1114"/>
      <c r="HLT264" s="1114"/>
      <c r="HLU264" s="1114"/>
      <c r="HLV264" s="1114"/>
      <c r="HLW264" s="1114"/>
      <c r="HLX264" s="1114"/>
      <c r="HLY264" s="1114"/>
      <c r="HLZ264" s="1114"/>
      <c r="HMA264" s="1114"/>
      <c r="HMB264" s="1114"/>
      <c r="HMC264" s="1114"/>
      <c r="HMD264" s="1114"/>
      <c r="HME264" s="1114"/>
      <c r="HMF264" s="1114"/>
      <c r="HMG264" s="1114"/>
      <c r="HMH264" s="1114"/>
      <c r="HMI264" s="1114"/>
      <c r="HMJ264" s="1114"/>
      <c r="HMK264" s="1114"/>
      <c r="HML264" s="1114"/>
      <c r="HMM264" s="1114"/>
      <c r="HMN264" s="1114"/>
      <c r="HMO264" s="1114"/>
      <c r="HMP264" s="1114"/>
      <c r="HMQ264" s="1114"/>
      <c r="HMR264" s="1114"/>
      <c r="HMS264" s="1114"/>
      <c r="HMT264" s="1114"/>
      <c r="HMU264" s="1114"/>
      <c r="HMV264" s="1114"/>
      <c r="HMW264" s="1114"/>
      <c r="HMX264" s="1114"/>
      <c r="HMY264" s="1114"/>
      <c r="HMZ264" s="1114"/>
      <c r="HNA264" s="1114"/>
      <c r="HNB264" s="1114"/>
      <c r="HNC264" s="1114"/>
      <c r="HND264" s="1114"/>
      <c r="HNE264" s="1114"/>
      <c r="HNF264" s="1114"/>
      <c r="HNG264" s="1114"/>
      <c r="HNH264" s="1114"/>
      <c r="HNI264" s="1114"/>
      <c r="HNJ264" s="1114"/>
      <c r="HNK264" s="1114"/>
      <c r="HNL264" s="1114"/>
      <c r="HNM264" s="1114"/>
      <c r="HNN264" s="1114"/>
      <c r="HNO264" s="1114"/>
      <c r="HNP264" s="1114"/>
      <c r="HNQ264" s="1114"/>
      <c r="HNR264" s="1114"/>
      <c r="HNS264" s="1114"/>
      <c r="HNT264" s="1114"/>
      <c r="HNU264" s="1114"/>
      <c r="HNV264" s="1114"/>
      <c r="HNW264" s="1114"/>
      <c r="HNX264" s="1114"/>
      <c r="HNY264" s="1114"/>
      <c r="HNZ264" s="1114"/>
      <c r="HOA264" s="1114"/>
      <c r="HOB264" s="1114"/>
      <c r="HOC264" s="1114"/>
      <c r="HOD264" s="1114"/>
      <c r="HOE264" s="1114"/>
      <c r="HOF264" s="1114"/>
      <c r="HOG264" s="1114"/>
      <c r="HOH264" s="1114"/>
      <c r="HOI264" s="1114"/>
      <c r="HOJ264" s="1114"/>
      <c r="HOK264" s="1114"/>
      <c r="HOL264" s="1114"/>
      <c r="HOM264" s="1114"/>
      <c r="HON264" s="1114"/>
      <c r="HOO264" s="1114"/>
      <c r="HOP264" s="1114"/>
      <c r="HOQ264" s="1114"/>
      <c r="HOR264" s="1114"/>
      <c r="HOS264" s="1114"/>
      <c r="HOT264" s="1114"/>
      <c r="HOU264" s="1114"/>
      <c r="HOV264" s="1114"/>
      <c r="HOW264" s="1114"/>
      <c r="HOX264" s="1114"/>
      <c r="HOY264" s="1114"/>
      <c r="HOZ264" s="1114"/>
      <c r="HPA264" s="1114"/>
      <c r="HPB264" s="1114"/>
      <c r="HPC264" s="1114"/>
      <c r="HPD264" s="1114"/>
      <c r="HPE264" s="1114"/>
      <c r="HPF264" s="1114"/>
      <c r="HPG264" s="1114"/>
      <c r="HPH264" s="1114"/>
      <c r="HPI264" s="1114"/>
      <c r="HPJ264" s="1114"/>
      <c r="HPK264" s="1114"/>
      <c r="HPL264" s="1114"/>
      <c r="HPM264" s="1114"/>
      <c r="HPN264" s="1114"/>
      <c r="HPO264" s="1114"/>
      <c r="HPP264" s="1114"/>
      <c r="HPQ264" s="1114"/>
      <c r="HPR264" s="1114"/>
      <c r="HPS264" s="1114"/>
      <c r="HPT264" s="1114"/>
      <c r="HPU264" s="1114"/>
      <c r="HPV264" s="1114"/>
      <c r="HPW264" s="1114"/>
      <c r="HPX264" s="1114"/>
      <c r="HPY264" s="1114"/>
      <c r="HPZ264" s="1114"/>
      <c r="HQA264" s="1114"/>
      <c r="HQB264" s="1114"/>
      <c r="HQC264" s="1114"/>
      <c r="HQD264" s="1114"/>
      <c r="HQE264" s="1114"/>
      <c r="HQF264" s="1114"/>
      <c r="HQG264" s="1114"/>
      <c r="HQH264" s="1114"/>
      <c r="HQI264" s="1114"/>
      <c r="HQJ264" s="1114"/>
      <c r="HQK264" s="1114"/>
      <c r="HQL264" s="1114"/>
      <c r="HQM264" s="1114"/>
      <c r="HQN264" s="1114"/>
      <c r="HQO264" s="1114"/>
      <c r="HQP264" s="1114"/>
      <c r="HQQ264" s="1114"/>
      <c r="HQR264" s="1114"/>
      <c r="HQS264" s="1114"/>
      <c r="HQT264" s="1114"/>
      <c r="HQU264" s="1114"/>
      <c r="HQV264" s="1114"/>
      <c r="HQW264" s="1114"/>
      <c r="HQX264" s="1114"/>
      <c r="HQY264" s="1114"/>
      <c r="HQZ264" s="1114"/>
      <c r="HRA264" s="1114"/>
      <c r="HRB264" s="1114"/>
      <c r="HRC264" s="1114"/>
      <c r="HRD264" s="1114"/>
      <c r="HRE264" s="1114"/>
      <c r="HRF264" s="1114"/>
      <c r="HRG264" s="1114"/>
      <c r="HRH264" s="1114"/>
      <c r="HRI264" s="1114"/>
      <c r="HRJ264" s="1114"/>
      <c r="HRK264" s="1114"/>
      <c r="HRL264" s="1114"/>
      <c r="HRM264" s="1114"/>
      <c r="HRN264" s="1114"/>
      <c r="HRO264" s="1114"/>
      <c r="HRP264" s="1114"/>
      <c r="HRQ264" s="1114"/>
      <c r="HRR264" s="1114"/>
      <c r="HRS264" s="1114"/>
      <c r="HRT264" s="1114"/>
      <c r="HRU264" s="1114"/>
      <c r="HRV264" s="1114"/>
      <c r="HRW264" s="1114"/>
      <c r="HRX264" s="1114"/>
      <c r="HRY264" s="1114"/>
      <c r="HRZ264" s="1114"/>
      <c r="HSA264" s="1114"/>
      <c r="HSB264" s="1114"/>
      <c r="HSC264" s="1114"/>
      <c r="HSD264" s="1114"/>
      <c r="HSE264" s="1114"/>
      <c r="HSF264" s="1114"/>
      <c r="HSG264" s="1114"/>
      <c r="HSH264" s="1114"/>
      <c r="HSI264" s="1114"/>
      <c r="HSJ264" s="1114"/>
      <c r="HSK264" s="1114"/>
      <c r="HSL264" s="1114"/>
      <c r="HSM264" s="1114"/>
      <c r="HSN264" s="1114"/>
      <c r="HSO264" s="1114"/>
      <c r="HSP264" s="1114"/>
      <c r="HSQ264" s="1114"/>
      <c r="HSR264" s="1114"/>
      <c r="HSS264" s="1114"/>
      <c r="HST264" s="1114"/>
      <c r="HSU264" s="1114"/>
      <c r="HSV264" s="1114"/>
      <c r="HSW264" s="1114"/>
      <c r="HSX264" s="1114"/>
      <c r="HSY264" s="1114"/>
      <c r="HSZ264" s="1114"/>
      <c r="HTA264" s="1114"/>
      <c r="HTB264" s="1114"/>
      <c r="HTC264" s="1114"/>
      <c r="HTD264" s="1114"/>
      <c r="HTE264" s="1114"/>
      <c r="HTF264" s="1114"/>
      <c r="HTG264" s="1114"/>
      <c r="HTH264" s="1114"/>
      <c r="HTI264" s="1114"/>
      <c r="HTJ264" s="1114"/>
      <c r="HTK264" s="1114"/>
      <c r="HTL264" s="1114"/>
      <c r="HTM264" s="1114"/>
      <c r="HTN264" s="1114"/>
      <c r="HTO264" s="1114"/>
      <c r="HTP264" s="1114"/>
      <c r="HTQ264" s="1114"/>
      <c r="HTR264" s="1114"/>
      <c r="HTS264" s="1114"/>
      <c r="HTT264" s="1114"/>
      <c r="HTU264" s="1114"/>
      <c r="HTV264" s="1114"/>
      <c r="HTW264" s="1114"/>
      <c r="HTX264" s="1114"/>
      <c r="HTY264" s="1114"/>
      <c r="HTZ264" s="1114"/>
      <c r="HUA264" s="1114"/>
      <c r="HUB264" s="1114"/>
      <c r="HUC264" s="1114"/>
      <c r="HUD264" s="1114"/>
      <c r="HUE264" s="1114"/>
      <c r="HUF264" s="1114"/>
      <c r="HUG264" s="1114"/>
      <c r="HUH264" s="1114"/>
      <c r="HUI264" s="1114"/>
      <c r="HUJ264" s="1114"/>
      <c r="HUK264" s="1114"/>
      <c r="HUL264" s="1114"/>
      <c r="HUM264" s="1114"/>
      <c r="HUN264" s="1114"/>
      <c r="HUO264" s="1114"/>
      <c r="HUP264" s="1114"/>
      <c r="HUQ264" s="1114"/>
      <c r="HUR264" s="1114"/>
      <c r="HUS264" s="1114"/>
      <c r="HUT264" s="1114"/>
      <c r="HUU264" s="1114"/>
      <c r="HUV264" s="1114"/>
      <c r="HUW264" s="1114"/>
      <c r="HUX264" s="1114"/>
      <c r="HUY264" s="1114"/>
      <c r="HUZ264" s="1114"/>
      <c r="HVA264" s="1114"/>
      <c r="HVB264" s="1114"/>
      <c r="HVC264" s="1114"/>
      <c r="HVD264" s="1114"/>
      <c r="HVE264" s="1114"/>
      <c r="HVF264" s="1114"/>
      <c r="HVG264" s="1114"/>
      <c r="HVH264" s="1114"/>
      <c r="HVI264" s="1114"/>
      <c r="HVJ264" s="1114"/>
      <c r="HVK264" s="1114"/>
      <c r="HVL264" s="1114"/>
      <c r="HVM264" s="1114"/>
      <c r="HVN264" s="1114"/>
      <c r="HVO264" s="1114"/>
      <c r="HVP264" s="1114"/>
      <c r="HVQ264" s="1114"/>
      <c r="HVR264" s="1114"/>
      <c r="HVS264" s="1114"/>
      <c r="HVT264" s="1114"/>
      <c r="HVU264" s="1114"/>
      <c r="HVV264" s="1114"/>
      <c r="HVW264" s="1114"/>
      <c r="HVX264" s="1114"/>
      <c r="HVY264" s="1114"/>
      <c r="HVZ264" s="1114"/>
      <c r="HWA264" s="1114"/>
      <c r="HWB264" s="1114"/>
      <c r="HWC264" s="1114"/>
      <c r="HWD264" s="1114"/>
      <c r="HWE264" s="1114"/>
      <c r="HWF264" s="1114"/>
      <c r="HWG264" s="1114"/>
      <c r="HWH264" s="1114"/>
      <c r="HWI264" s="1114"/>
      <c r="HWJ264" s="1114"/>
      <c r="HWK264" s="1114"/>
      <c r="HWL264" s="1114"/>
      <c r="HWM264" s="1114"/>
      <c r="HWN264" s="1114"/>
      <c r="HWO264" s="1114"/>
      <c r="HWP264" s="1114"/>
      <c r="HWQ264" s="1114"/>
      <c r="HWR264" s="1114"/>
      <c r="HWS264" s="1114"/>
      <c r="HWT264" s="1114"/>
      <c r="HWU264" s="1114"/>
      <c r="HWV264" s="1114"/>
      <c r="HWW264" s="1114"/>
      <c r="HWX264" s="1114"/>
      <c r="HWY264" s="1114"/>
      <c r="HWZ264" s="1114"/>
      <c r="HXA264" s="1114"/>
      <c r="HXB264" s="1114"/>
      <c r="HXC264" s="1114"/>
      <c r="HXD264" s="1114"/>
      <c r="HXE264" s="1114"/>
      <c r="HXF264" s="1114"/>
      <c r="HXG264" s="1114"/>
      <c r="HXH264" s="1114"/>
      <c r="HXI264" s="1114"/>
      <c r="HXJ264" s="1114"/>
      <c r="HXK264" s="1114"/>
      <c r="HXL264" s="1114"/>
      <c r="HXM264" s="1114"/>
      <c r="HXN264" s="1114"/>
      <c r="HXO264" s="1114"/>
      <c r="HXP264" s="1114"/>
      <c r="HXQ264" s="1114"/>
      <c r="HXR264" s="1114"/>
      <c r="HXS264" s="1114"/>
      <c r="HXT264" s="1114"/>
      <c r="HXU264" s="1114"/>
      <c r="HXV264" s="1114"/>
      <c r="HXW264" s="1114"/>
      <c r="HXX264" s="1114"/>
      <c r="HXY264" s="1114"/>
      <c r="HXZ264" s="1114"/>
      <c r="HYA264" s="1114"/>
      <c r="HYB264" s="1114"/>
      <c r="HYC264" s="1114"/>
      <c r="HYD264" s="1114"/>
      <c r="HYE264" s="1114"/>
      <c r="HYF264" s="1114"/>
      <c r="HYG264" s="1114"/>
      <c r="HYH264" s="1114"/>
      <c r="HYI264" s="1114"/>
      <c r="HYJ264" s="1114"/>
      <c r="HYK264" s="1114"/>
      <c r="HYL264" s="1114"/>
      <c r="HYM264" s="1114"/>
      <c r="HYN264" s="1114"/>
      <c r="HYO264" s="1114"/>
      <c r="HYP264" s="1114"/>
      <c r="HYQ264" s="1114"/>
      <c r="HYR264" s="1114"/>
      <c r="HYS264" s="1114"/>
      <c r="HYT264" s="1114"/>
      <c r="HYU264" s="1114"/>
      <c r="HYV264" s="1114"/>
      <c r="HYW264" s="1114"/>
      <c r="HYX264" s="1114"/>
      <c r="HYY264" s="1114"/>
      <c r="HYZ264" s="1114"/>
      <c r="HZA264" s="1114"/>
      <c r="HZB264" s="1114"/>
      <c r="HZC264" s="1114"/>
      <c r="HZD264" s="1114"/>
      <c r="HZE264" s="1114"/>
      <c r="HZF264" s="1114"/>
      <c r="HZG264" s="1114"/>
      <c r="HZH264" s="1114"/>
      <c r="HZI264" s="1114"/>
      <c r="HZJ264" s="1114"/>
      <c r="HZK264" s="1114"/>
      <c r="HZL264" s="1114"/>
      <c r="HZM264" s="1114"/>
      <c r="HZN264" s="1114"/>
      <c r="HZO264" s="1114"/>
      <c r="HZP264" s="1114"/>
      <c r="HZQ264" s="1114"/>
      <c r="HZR264" s="1114"/>
      <c r="HZS264" s="1114"/>
      <c r="HZT264" s="1114"/>
      <c r="HZU264" s="1114"/>
      <c r="HZV264" s="1114"/>
      <c r="HZW264" s="1114"/>
      <c r="HZX264" s="1114"/>
      <c r="HZY264" s="1114"/>
      <c r="HZZ264" s="1114"/>
      <c r="IAA264" s="1114"/>
      <c r="IAB264" s="1114"/>
      <c r="IAC264" s="1114"/>
      <c r="IAD264" s="1114"/>
      <c r="IAE264" s="1114"/>
      <c r="IAF264" s="1114"/>
      <c r="IAG264" s="1114"/>
      <c r="IAH264" s="1114"/>
      <c r="IAI264" s="1114"/>
      <c r="IAJ264" s="1114"/>
      <c r="IAK264" s="1114"/>
      <c r="IAL264" s="1114"/>
      <c r="IAM264" s="1114"/>
      <c r="IAN264" s="1114"/>
      <c r="IAO264" s="1114"/>
      <c r="IAP264" s="1114"/>
      <c r="IAQ264" s="1114"/>
      <c r="IAR264" s="1114"/>
      <c r="IAS264" s="1114"/>
      <c r="IAT264" s="1114"/>
      <c r="IAU264" s="1114"/>
      <c r="IAV264" s="1114"/>
      <c r="IAW264" s="1114"/>
      <c r="IAX264" s="1114"/>
      <c r="IAY264" s="1114"/>
      <c r="IAZ264" s="1114"/>
      <c r="IBA264" s="1114"/>
      <c r="IBB264" s="1114"/>
      <c r="IBC264" s="1114"/>
      <c r="IBD264" s="1114"/>
      <c r="IBE264" s="1114"/>
      <c r="IBF264" s="1114"/>
      <c r="IBG264" s="1114"/>
      <c r="IBH264" s="1114"/>
      <c r="IBI264" s="1114"/>
      <c r="IBJ264" s="1114"/>
      <c r="IBK264" s="1114"/>
      <c r="IBL264" s="1114"/>
      <c r="IBM264" s="1114"/>
      <c r="IBN264" s="1114"/>
      <c r="IBO264" s="1114"/>
      <c r="IBP264" s="1114"/>
      <c r="IBQ264" s="1114"/>
      <c r="IBR264" s="1114"/>
      <c r="IBS264" s="1114"/>
      <c r="IBT264" s="1114"/>
      <c r="IBU264" s="1114"/>
      <c r="IBV264" s="1114"/>
      <c r="IBW264" s="1114"/>
      <c r="IBX264" s="1114"/>
      <c r="IBY264" s="1114"/>
      <c r="IBZ264" s="1114"/>
      <c r="ICA264" s="1114"/>
      <c r="ICB264" s="1114"/>
      <c r="ICC264" s="1114"/>
      <c r="ICD264" s="1114"/>
      <c r="ICE264" s="1114"/>
      <c r="ICF264" s="1114"/>
      <c r="ICG264" s="1114"/>
      <c r="ICH264" s="1114"/>
      <c r="ICI264" s="1114"/>
      <c r="ICJ264" s="1114"/>
      <c r="ICK264" s="1114"/>
      <c r="ICL264" s="1114"/>
      <c r="ICM264" s="1114"/>
      <c r="ICN264" s="1114"/>
      <c r="ICO264" s="1114"/>
      <c r="ICP264" s="1114"/>
      <c r="ICQ264" s="1114"/>
      <c r="ICR264" s="1114"/>
      <c r="ICS264" s="1114"/>
      <c r="ICT264" s="1114"/>
      <c r="ICU264" s="1114"/>
      <c r="ICV264" s="1114"/>
      <c r="ICW264" s="1114"/>
      <c r="ICX264" s="1114"/>
      <c r="ICY264" s="1114"/>
      <c r="ICZ264" s="1114"/>
      <c r="IDA264" s="1114"/>
      <c r="IDB264" s="1114"/>
      <c r="IDC264" s="1114"/>
      <c r="IDD264" s="1114"/>
      <c r="IDE264" s="1114"/>
      <c r="IDF264" s="1114"/>
      <c r="IDG264" s="1114"/>
      <c r="IDH264" s="1114"/>
      <c r="IDI264" s="1114"/>
      <c r="IDJ264" s="1114"/>
      <c r="IDK264" s="1114"/>
      <c r="IDL264" s="1114"/>
      <c r="IDM264" s="1114"/>
      <c r="IDN264" s="1114"/>
      <c r="IDO264" s="1114"/>
      <c r="IDP264" s="1114"/>
      <c r="IDQ264" s="1114"/>
      <c r="IDR264" s="1114"/>
      <c r="IDS264" s="1114"/>
      <c r="IDT264" s="1114"/>
      <c r="IDU264" s="1114"/>
      <c r="IDV264" s="1114"/>
      <c r="IDW264" s="1114"/>
      <c r="IDX264" s="1114"/>
      <c r="IDY264" s="1114"/>
      <c r="IDZ264" s="1114"/>
      <c r="IEA264" s="1114"/>
      <c r="IEB264" s="1114"/>
      <c r="IEC264" s="1114"/>
      <c r="IED264" s="1114"/>
      <c r="IEE264" s="1114"/>
      <c r="IEF264" s="1114"/>
      <c r="IEG264" s="1114"/>
      <c r="IEH264" s="1114"/>
      <c r="IEI264" s="1114"/>
      <c r="IEJ264" s="1114"/>
      <c r="IEK264" s="1114"/>
      <c r="IEL264" s="1114"/>
      <c r="IEM264" s="1114"/>
      <c r="IEN264" s="1114"/>
      <c r="IEO264" s="1114"/>
      <c r="IEP264" s="1114"/>
      <c r="IEQ264" s="1114"/>
      <c r="IER264" s="1114"/>
      <c r="IES264" s="1114"/>
      <c r="IET264" s="1114"/>
      <c r="IEU264" s="1114"/>
      <c r="IEV264" s="1114"/>
      <c r="IEW264" s="1114"/>
      <c r="IEX264" s="1114"/>
      <c r="IEY264" s="1114"/>
      <c r="IEZ264" s="1114"/>
      <c r="IFA264" s="1114"/>
      <c r="IFB264" s="1114"/>
      <c r="IFC264" s="1114"/>
      <c r="IFD264" s="1114"/>
      <c r="IFE264" s="1114"/>
      <c r="IFF264" s="1114"/>
      <c r="IFG264" s="1114"/>
      <c r="IFH264" s="1114"/>
      <c r="IFI264" s="1114"/>
      <c r="IFJ264" s="1114"/>
      <c r="IFK264" s="1114"/>
      <c r="IFL264" s="1114"/>
      <c r="IFM264" s="1114"/>
      <c r="IFN264" s="1114"/>
      <c r="IFO264" s="1114"/>
      <c r="IFP264" s="1114"/>
      <c r="IFQ264" s="1114"/>
      <c r="IFR264" s="1114"/>
      <c r="IFS264" s="1114"/>
      <c r="IFT264" s="1114"/>
      <c r="IFU264" s="1114"/>
      <c r="IFV264" s="1114"/>
      <c r="IFW264" s="1114"/>
      <c r="IFX264" s="1114"/>
      <c r="IFY264" s="1114"/>
      <c r="IFZ264" s="1114"/>
      <c r="IGA264" s="1114"/>
      <c r="IGB264" s="1114"/>
      <c r="IGC264" s="1114"/>
      <c r="IGD264" s="1114"/>
      <c r="IGE264" s="1114"/>
      <c r="IGF264" s="1114"/>
      <c r="IGG264" s="1114"/>
      <c r="IGH264" s="1114"/>
      <c r="IGI264" s="1114"/>
      <c r="IGJ264" s="1114"/>
      <c r="IGK264" s="1114"/>
      <c r="IGL264" s="1114"/>
      <c r="IGM264" s="1114"/>
      <c r="IGN264" s="1114"/>
      <c r="IGO264" s="1114"/>
      <c r="IGP264" s="1114"/>
      <c r="IGQ264" s="1114"/>
      <c r="IGR264" s="1114"/>
      <c r="IGS264" s="1114"/>
      <c r="IGT264" s="1114"/>
      <c r="IGU264" s="1114"/>
      <c r="IGV264" s="1114"/>
      <c r="IGW264" s="1114"/>
      <c r="IGX264" s="1114"/>
      <c r="IGY264" s="1114"/>
      <c r="IGZ264" s="1114"/>
      <c r="IHA264" s="1114"/>
      <c r="IHB264" s="1114"/>
      <c r="IHC264" s="1114"/>
      <c r="IHD264" s="1114"/>
      <c r="IHE264" s="1114"/>
      <c r="IHF264" s="1114"/>
      <c r="IHG264" s="1114"/>
      <c r="IHH264" s="1114"/>
      <c r="IHI264" s="1114"/>
      <c r="IHJ264" s="1114"/>
      <c r="IHK264" s="1114"/>
      <c r="IHL264" s="1114"/>
      <c r="IHM264" s="1114"/>
      <c r="IHN264" s="1114"/>
      <c r="IHO264" s="1114"/>
      <c r="IHP264" s="1114"/>
      <c r="IHQ264" s="1114"/>
      <c r="IHR264" s="1114"/>
      <c r="IHS264" s="1114"/>
      <c r="IHT264" s="1114"/>
      <c r="IHU264" s="1114"/>
      <c r="IHV264" s="1114"/>
      <c r="IHW264" s="1114"/>
      <c r="IHX264" s="1114"/>
      <c r="IHY264" s="1114"/>
      <c r="IHZ264" s="1114"/>
      <c r="IIA264" s="1114"/>
      <c r="IIB264" s="1114"/>
      <c r="IIC264" s="1114"/>
      <c r="IID264" s="1114"/>
      <c r="IIE264" s="1114"/>
      <c r="IIF264" s="1114"/>
      <c r="IIG264" s="1114"/>
      <c r="IIH264" s="1114"/>
      <c r="III264" s="1114"/>
      <c r="IIJ264" s="1114"/>
      <c r="IIK264" s="1114"/>
      <c r="IIL264" s="1114"/>
      <c r="IIM264" s="1114"/>
      <c r="IIN264" s="1114"/>
      <c r="IIO264" s="1114"/>
      <c r="IIP264" s="1114"/>
      <c r="IIQ264" s="1114"/>
      <c r="IIR264" s="1114"/>
      <c r="IIS264" s="1114"/>
      <c r="IIT264" s="1114"/>
      <c r="IIU264" s="1114"/>
      <c r="IIV264" s="1114"/>
      <c r="IIW264" s="1114"/>
      <c r="IIX264" s="1114"/>
      <c r="IIY264" s="1114"/>
      <c r="IIZ264" s="1114"/>
      <c r="IJA264" s="1114"/>
      <c r="IJB264" s="1114"/>
      <c r="IJC264" s="1114"/>
      <c r="IJD264" s="1114"/>
      <c r="IJE264" s="1114"/>
      <c r="IJF264" s="1114"/>
      <c r="IJG264" s="1114"/>
      <c r="IJH264" s="1114"/>
      <c r="IJI264" s="1114"/>
      <c r="IJJ264" s="1114"/>
      <c r="IJK264" s="1114"/>
      <c r="IJL264" s="1114"/>
      <c r="IJM264" s="1114"/>
      <c r="IJN264" s="1114"/>
      <c r="IJO264" s="1114"/>
      <c r="IJP264" s="1114"/>
      <c r="IJQ264" s="1114"/>
      <c r="IJR264" s="1114"/>
      <c r="IJS264" s="1114"/>
      <c r="IJT264" s="1114"/>
      <c r="IJU264" s="1114"/>
      <c r="IJV264" s="1114"/>
      <c r="IJW264" s="1114"/>
      <c r="IJX264" s="1114"/>
      <c r="IJY264" s="1114"/>
      <c r="IJZ264" s="1114"/>
      <c r="IKA264" s="1114"/>
      <c r="IKB264" s="1114"/>
      <c r="IKC264" s="1114"/>
      <c r="IKD264" s="1114"/>
      <c r="IKE264" s="1114"/>
      <c r="IKF264" s="1114"/>
      <c r="IKG264" s="1114"/>
      <c r="IKH264" s="1114"/>
      <c r="IKI264" s="1114"/>
      <c r="IKJ264" s="1114"/>
      <c r="IKK264" s="1114"/>
      <c r="IKL264" s="1114"/>
      <c r="IKM264" s="1114"/>
      <c r="IKN264" s="1114"/>
      <c r="IKO264" s="1114"/>
      <c r="IKP264" s="1114"/>
      <c r="IKQ264" s="1114"/>
      <c r="IKR264" s="1114"/>
      <c r="IKS264" s="1114"/>
      <c r="IKT264" s="1114"/>
      <c r="IKU264" s="1114"/>
      <c r="IKV264" s="1114"/>
      <c r="IKW264" s="1114"/>
      <c r="IKX264" s="1114"/>
      <c r="IKY264" s="1114"/>
      <c r="IKZ264" s="1114"/>
      <c r="ILA264" s="1114"/>
      <c r="ILB264" s="1114"/>
      <c r="ILC264" s="1114"/>
      <c r="ILD264" s="1114"/>
      <c r="ILE264" s="1114"/>
      <c r="ILF264" s="1114"/>
      <c r="ILG264" s="1114"/>
      <c r="ILH264" s="1114"/>
      <c r="ILI264" s="1114"/>
      <c r="ILJ264" s="1114"/>
      <c r="ILK264" s="1114"/>
      <c r="ILL264" s="1114"/>
      <c r="ILM264" s="1114"/>
      <c r="ILN264" s="1114"/>
      <c r="ILO264" s="1114"/>
      <c r="ILP264" s="1114"/>
      <c r="ILQ264" s="1114"/>
      <c r="ILR264" s="1114"/>
      <c r="ILS264" s="1114"/>
      <c r="ILT264" s="1114"/>
      <c r="ILU264" s="1114"/>
      <c r="ILV264" s="1114"/>
      <c r="ILW264" s="1114"/>
      <c r="ILX264" s="1114"/>
      <c r="ILY264" s="1114"/>
      <c r="ILZ264" s="1114"/>
      <c r="IMA264" s="1114"/>
      <c r="IMB264" s="1114"/>
      <c r="IMC264" s="1114"/>
      <c r="IMD264" s="1114"/>
      <c r="IME264" s="1114"/>
      <c r="IMF264" s="1114"/>
      <c r="IMG264" s="1114"/>
      <c r="IMH264" s="1114"/>
      <c r="IMI264" s="1114"/>
      <c r="IMJ264" s="1114"/>
      <c r="IMK264" s="1114"/>
      <c r="IML264" s="1114"/>
      <c r="IMM264" s="1114"/>
      <c r="IMN264" s="1114"/>
      <c r="IMO264" s="1114"/>
      <c r="IMP264" s="1114"/>
      <c r="IMQ264" s="1114"/>
      <c r="IMR264" s="1114"/>
      <c r="IMS264" s="1114"/>
      <c r="IMT264" s="1114"/>
      <c r="IMU264" s="1114"/>
      <c r="IMV264" s="1114"/>
      <c r="IMW264" s="1114"/>
      <c r="IMX264" s="1114"/>
      <c r="IMY264" s="1114"/>
      <c r="IMZ264" s="1114"/>
      <c r="INA264" s="1114"/>
      <c r="INB264" s="1114"/>
      <c r="INC264" s="1114"/>
      <c r="IND264" s="1114"/>
      <c r="INE264" s="1114"/>
      <c r="INF264" s="1114"/>
      <c r="ING264" s="1114"/>
      <c r="INH264" s="1114"/>
      <c r="INI264" s="1114"/>
      <c r="INJ264" s="1114"/>
      <c r="INK264" s="1114"/>
      <c r="INL264" s="1114"/>
      <c r="INM264" s="1114"/>
      <c r="INN264" s="1114"/>
      <c r="INO264" s="1114"/>
      <c r="INP264" s="1114"/>
      <c r="INQ264" s="1114"/>
      <c r="INR264" s="1114"/>
      <c r="INS264" s="1114"/>
      <c r="INT264" s="1114"/>
      <c r="INU264" s="1114"/>
      <c r="INV264" s="1114"/>
      <c r="INW264" s="1114"/>
      <c r="INX264" s="1114"/>
      <c r="INY264" s="1114"/>
      <c r="INZ264" s="1114"/>
      <c r="IOA264" s="1114"/>
      <c r="IOB264" s="1114"/>
      <c r="IOC264" s="1114"/>
      <c r="IOD264" s="1114"/>
      <c r="IOE264" s="1114"/>
      <c r="IOF264" s="1114"/>
      <c r="IOG264" s="1114"/>
      <c r="IOH264" s="1114"/>
      <c r="IOI264" s="1114"/>
      <c r="IOJ264" s="1114"/>
      <c r="IOK264" s="1114"/>
      <c r="IOL264" s="1114"/>
      <c r="IOM264" s="1114"/>
      <c r="ION264" s="1114"/>
      <c r="IOO264" s="1114"/>
      <c r="IOP264" s="1114"/>
      <c r="IOQ264" s="1114"/>
      <c r="IOR264" s="1114"/>
      <c r="IOS264" s="1114"/>
      <c r="IOT264" s="1114"/>
      <c r="IOU264" s="1114"/>
      <c r="IOV264" s="1114"/>
      <c r="IOW264" s="1114"/>
      <c r="IOX264" s="1114"/>
      <c r="IOY264" s="1114"/>
      <c r="IOZ264" s="1114"/>
      <c r="IPA264" s="1114"/>
      <c r="IPB264" s="1114"/>
      <c r="IPC264" s="1114"/>
      <c r="IPD264" s="1114"/>
      <c r="IPE264" s="1114"/>
      <c r="IPF264" s="1114"/>
      <c r="IPG264" s="1114"/>
      <c r="IPH264" s="1114"/>
      <c r="IPI264" s="1114"/>
      <c r="IPJ264" s="1114"/>
      <c r="IPK264" s="1114"/>
      <c r="IPL264" s="1114"/>
      <c r="IPM264" s="1114"/>
      <c r="IPN264" s="1114"/>
      <c r="IPO264" s="1114"/>
      <c r="IPP264" s="1114"/>
      <c r="IPQ264" s="1114"/>
      <c r="IPR264" s="1114"/>
      <c r="IPS264" s="1114"/>
      <c r="IPT264" s="1114"/>
      <c r="IPU264" s="1114"/>
      <c r="IPV264" s="1114"/>
      <c r="IPW264" s="1114"/>
      <c r="IPX264" s="1114"/>
      <c r="IPY264" s="1114"/>
      <c r="IPZ264" s="1114"/>
      <c r="IQA264" s="1114"/>
      <c r="IQB264" s="1114"/>
      <c r="IQC264" s="1114"/>
      <c r="IQD264" s="1114"/>
      <c r="IQE264" s="1114"/>
      <c r="IQF264" s="1114"/>
      <c r="IQG264" s="1114"/>
      <c r="IQH264" s="1114"/>
      <c r="IQI264" s="1114"/>
      <c r="IQJ264" s="1114"/>
      <c r="IQK264" s="1114"/>
      <c r="IQL264" s="1114"/>
      <c r="IQM264" s="1114"/>
      <c r="IQN264" s="1114"/>
      <c r="IQO264" s="1114"/>
      <c r="IQP264" s="1114"/>
      <c r="IQQ264" s="1114"/>
      <c r="IQR264" s="1114"/>
      <c r="IQS264" s="1114"/>
      <c r="IQT264" s="1114"/>
      <c r="IQU264" s="1114"/>
      <c r="IQV264" s="1114"/>
      <c r="IQW264" s="1114"/>
      <c r="IQX264" s="1114"/>
      <c r="IQY264" s="1114"/>
      <c r="IQZ264" s="1114"/>
      <c r="IRA264" s="1114"/>
      <c r="IRB264" s="1114"/>
      <c r="IRC264" s="1114"/>
      <c r="IRD264" s="1114"/>
      <c r="IRE264" s="1114"/>
      <c r="IRF264" s="1114"/>
      <c r="IRG264" s="1114"/>
      <c r="IRH264" s="1114"/>
      <c r="IRI264" s="1114"/>
      <c r="IRJ264" s="1114"/>
      <c r="IRK264" s="1114"/>
      <c r="IRL264" s="1114"/>
      <c r="IRM264" s="1114"/>
      <c r="IRN264" s="1114"/>
      <c r="IRO264" s="1114"/>
      <c r="IRP264" s="1114"/>
      <c r="IRQ264" s="1114"/>
      <c r="IRR264" s="1114"/>
      <c r="IRS264" s="1114"/>
      <c r="IRT264" s="1114"/>
      <c r="IRU264" s="1114"/>
      <c r="IRV264" s="1114"/>
      <c r="IRW264" s="1114"/>
      <c r="IRX264" s="1114"/>
      <c r="IRY264" s="1114"/>
      <c r="IRZ264" s="1114"/>
      <c r="ISA264" s="1114"/>
      <c r="ISB264" s="1114"/>
      <c r="ISC264" s="1114"/>
      <c r="ISD264" s="1114"/>
      <c r="ISE264" s="1114"/>
      <c r="ISF264" s="1114"/>
      <c r="ISG264" s="1114"/>
      <c r="ISH264" s="1114"/>
      <c r="ISI264" s="1114"/>
      <c r="ISJ264" s="1114"/>
      <c r="ISK264" s="1114"/>
      <c r="ISL264" s="1114"/>
      <c r="ISM264" s="1114"/>
      <c r="ISN264" s="1114"/>
      <c r="ISO264" s="1114"/>
      <c r="ISP264" s="1114"/>
      <c r="ISQ264" s="1114"/>
      <c r="ISR264" s="1114"/>
      <c r="ISS264" s="1114"/>
      <c r="IST264" s="1114"/>
      <c r="ISU264" s="1114"/>
      <c r="ISV264" s="1114"/>
      <c r="ISW264" s="1114"/>
      <c r="ISX264" s="1114"/>
      <c r="ISY264" s="1114"/>
      <c r="ISZ264" s="1114"/>
      <c r="ITA264" s="1114"/>
      <c r="ITB264" s="1114"/>
      <c r="ITC264" s="1114"/>
      <c r="ITD264" s="1114"/>
      <c r="ITE264" s="1114"/>
      <c r="ITF264" s="1114"/>
      <c r="ITG264" s="1114"/>
      <c r="ITH264" s="1114"/>
      <c r="ITI264" s="1114"/>
      <c r="ITJ264" s="1114"/>
      <c r="ITK264" s="1114"/>
      <c r="ITL264" s="1114"/>
      <c r="ITM264" s="1114"/>
      <c r="ITN264" s="1114"/>
      <c r="ITO264" s="1114"/>
      <c r="ITP264" s="1114"/>
      <c r="ITQ264" s="1114"/>
      <c r="ITR264" s="1114"/>
      <c r="ITS264" s="1114"/>
      <c r="ITT264" s="1114"/>
      <c r="ITU264" s="1114"/>
      <c r="ITV264" s="1114"/>
      <c r="ITW264" s="1114"/>
      <c r="ITX264" s="1114"/>
      <c r="ITY264" s="1114"/>
      <c r="ITZ264" s="1114"/>
      <c r="IUA264" s="1114"/>
      <c r="IUB264" s="1114"/>
      <c r="IUC264" s="1114"/>
      <c r="IUD264" s="1114"/>
      <c r="IUE264" s="1114"/>
      <c r="IUF264" s="1114"/>
      <c r="IUG264" s="1114"/>
      <c r="IUH264" s="1114"/>
      <c r="IUI264" s="1114"/>
      <c r="IUJ264" s="1114"/>
      <c r="IUK264" s="1114"/>
      <c r="IUL264" s="1114"/>
      <c r="IUM264" s="1114"/>
      <c r="IUN264" s="1114"/>
      <c r="IUO264" s="1114"/>
      <c r="IUP264" s="1114"/>
      <c r="IUQ264" s="1114"/>
      <c r="IUR264" s="1114"/>
      <c r="IUS264" s="1114"/>
      <c r="IUT264" s="1114"/>
      <c r="IUU264" s="1114"/>
      <c r="IUV264" s="1114"/>
      <c r="IUW264" s="1114"/>
      <c r="IUX264" s="1114"/>
      <c r="IUY264" s="1114"/>
      <c r="IUZ264" s="1114"/>
      <c r="IVA264" s="1114"/>
      <c r="IVB264" s="1114"/>
      <c r="IVC264" s="1114"/>
      <c r="IVD264" s="1114"/>
      <c r="IVE264" s="1114"/>
      <c r="IVF264" s="1114"/>
      <c r="IVG264" s="1114"/>
      <c r="IVH264" s="1114"/>
      <c r="IVI264" s="1114"/>
      <c r="IVJ264" s="1114"/>
      <c r="IVK264" s="1114"/>
      <c r="IVL264" s="1114"/>
      <c r="IVM264" s="1114"/>
      <c r="IVN264" s="1114"/>
      <c r="IVO264" s="1114"/>
      <c r="IVP264" s="1114"/>
      <c r="IVQ264" s="1114"/>
      <c r="IVR264" s="1114"/>
      <c r="IVS264" s="1114"/>
      <c r="IVT264" s="1114"/>
      <c r="IVU264" s="1114"/>
      <c r="IVV264" s="1114"/>
      <c r="IVW264" s="1114"/>
      <c r="IVX264" s="1114"/>
      <c r="IVY264" s="1114"/>
      <c r="IVZ264" s="1114"/>
      <c r="IWA264" s="1114"/>
      <c r="IWB264" s="1114"/>
      <c r="IWC264" s="1114"/>
      <c r="IWD264" s="1114"/>
      <c r="IWE264" s="1114"/>
      <c r="IWF264" s="1114"/>
      <c r="IWG264" s="1114"/>
      <c r="IWH264" s="1114"/>
      <c r="IWI264" s="1114"/>
      <c r="IWJ264" s="1114"/>
      <c r="IWK264" s="1114"/>
      <c r="IWL264" s="1114"/>
      <c r="IWM264" s="1114"/>
      <c r="IWN264" s="1114"/>
      <c r="IWO264" s="1114"/>
      <c r="IWP264" s="1114"/>
      <c r="IWQ264" s="1114"/>
      <c r="IWR264" s="1114"/>
      <c r="IWS264" s="1114"/>
      <c r="IWT264" s="1114"/>
      <c r="IWU264" s="1114"/>
      <c r="IWV264" s="1114"/>
      <c r="IWW264" s="1114"/>
      <c r="IWX264" s="1114"/>
      <c r="IWY264" s="1114"/>
      <c r="IWZ264" s="1114"/>
      <c r="IXA264" s="1114"/>
      <c r="IXB264" s="1114"/>
      <c r="IXC264" s="1114"/>
      <c r="IXD264" s="1114"/>
      <c r="IXE264" s="1114"/>
      <c r="IXF264" s="1114"/>
      <c r="IXG264" s="1114"/>
      <c r="IXH264" s="1114"/>
      <c r="IXI264" s="1114"/>
      <c r="IXJ264" s="1114"/>
      <c r="IXK264" s="1114"/>
      <c r="IXL264" s="1114"/>
      <c r="IXM264" s="1114"/>
      <c r="IXN264" s="1114"/>
      <c r="IXO264" s="1114"/>
      <c r="IXP264" s="1114"/>
      <c r="IXQ264" s="1114"/>
      <c r="IXR264" s="1114"/>
      <c r="IXS264" s="1114"/>
      <c r="IXT264" s="1114"/>
      <c r="IXU264" s="1114"/>
      <c r="IXV264" s="1114"/>
      <c r="IXW264" s="1114"/>
      <c r="IXX264" s="1114"/>
      <c r="IXY264" s="1114"/>
      <c r="IXZ264" s="1114"/>
      <c r="IYA264" s="1114"/>
      <c r="IYB264" s="1114"/>
      <c r="IYC264" s="1114"/>
      <c r="IYD264" s="1114"/>
      <c r="IYE264" s="1114"/>
      <c r="IYF264" s="1114"/>
      <c r="IYG264" s="1114"/>
      <c r="IYH264" s="1114"/>
      <c r="IYI264" s="1114"/>
      <c r="IYJ264" s="1114"/>
      <c r="IYK264" s="1114"/>
      <c r="IYL264" s="1114"/>
      <c r="IYM264" s="1114"/>
      <c r="IYN264" s="1114"/>
      <c r="IYO264" s="1114"/>
      <c r="IYP264" s="1114"/>
      <c r="IYQ264" s="1114"/>
      <c r="IYR264" s="1114"/>
      <c r="IYS264" s="1114"/>
      <c r="IYT264" s="1114"/>
      <c r="IYU264" s="1114"/>
      <c r="IYV264" s="1114"/>
      <c r="IYW264" s="1114"/>
      <c r="IYX264" s="1114"/>
      <c r="IYY264" s="1114"/>
      <c r="IYZ264" s="1114"/>
      <c r="IZA264" s="1114"/>
      <c r="IZB264" s="1114"/>
      <c r="IZC264" s="1114"/>
      <c r="IZD264" s="1114"/>
      <c r="IZE264" s="1114"/>
      <c r="IZF264" s="1114"/>
      <c r="IZG264" s="1114"/>
      <c r="IZH264" s="1114"/>
      <c r="IZI264" s="1114"/>
      <c r="IZJ264" s="1114"/>
      <c r="IZK264" s="1114"/>
      <c r="IZL264" s="1114"/>
      <c r="IZM264" s="1114"/>
      <c r="IZN264" s="1114"/>
      <c r="IZO264" s="1114"/>
      <c r="IZP264" s="1114"/>
      <c r="IZQ264" s="1114"/>
      <c r="IZR264" s="1114"/>
      <c r="IZS264" s="1114"/>
      <c r="IZT264" s="1114"/>
      <c r="IZU264" s="1114"/>
      <c r="IZV264" s="1114"/>
      <c r="IZW264" s="1114"/>
      <c r="IZX264" s="1114"/>
      <c r="IZY264" s="1114"/>
      <c r="IZZ264" s="1114"/>
      <c r="JAA264" s="1114"/>
      <c r="JAB264" s="1114"/>
      <c r="JAC264" s="1114"/>
      <c r="JAD264" s="1114"/>
      <c r="JAE264" s="1114"/>
      <c r="JAF264" s="1114"/>
      <c r="JAG264" s="1114"/>
      <c r="JAH264" s="1114"/>
      <c r="JAI264" s="1114"/>
      <c r="JAJ264" s="1114"/>
      <c r="JAK264" s="1114"/>
      <c r="JAL264" s="1114"/>
      <c r="JAM264" s="1114"/>
      <c r="JAN264" s="1114"/>
      <c r="JAO264" s="1114"/>
      <c r="JAP264" s="1114"/>
      <c r="JAQ264" s="1114"/>
      <c r="JAR264" s="1114"/>
      <c r="JAS264" s="1114"/>
      <c r="JAT264" s="1114"/>
      <c r="JAU264" s="1114"/>
      <c r="JAV264" s="1114"/>
      <c r="JAW264" s="1114"/>
      <c r="JAX264" s="1114"/>
      <c r="JAY264" s="1114"/>
      <c r="JAZ264" s="1114"/>
      <c r="JBA264" s="1114"/>
      <c r="JBB264" s="1114"/>
      <c r="JBC264" s="1114"/>
      <c r="JBD264" s="1114"/>
      <c r="JBE264" s="1114"/>
      <c r="JBF264" s="1114"/>
      <c r="JBG264" s="1114"/>
      <c r="JBH264" s="1114"/>
      <c r="JBI264" s="1114"/>
      <c r="JBJ264" s="1114"/>
      <c r="JBK264" s="1114"/>
      <c r="JBL264" s="1114"/>
      <c r="JBM264" s="1114"/>
      <c r="JBN264" s="1114"/>
      <c r="JBO264" s="1114"/>
      <c r="JBP264" s="1114"/>
      <c r="JBQ264" s="1114"/>
      <c r="JBR264" s="1114"/>
      <c r="JBS264" s="1114"/>
      <c r="JBT264" s="1114"/>
      <c r="JBU264" s="1114"/>
      <c r="JBV264" s="1114"/>
      <c r="JBW264" s="1114"/>
      <c r="JBX264" s="1114"/>
      <c r="JBY264" s="1114"/>
      <c r="JBZ264" s="1114"/>
      <c r="JCA264" s="1114"/>
      <c r="JCB264" s="1114"/>
      <c r="JCC264" s="1114"/>
      <c r="JCD264" s="1114"/>
      <c r="JCE264" s="1114"/>
      <c r="JCF264" s="1114"/>
      <c r="JCG264" s="1114"/>
      <c r="JCH264" s="1114"/>
      <c r="JCI264" s="1114"/>
      <c r="JCJ264" s="1114"/>
      <c r="JCK264" s="1114"/>
      <c r="JCL264" s="1114"/>
      <c r="JCM264" s="1114"/>
      <c r="JCN264" s="1114"/>
      <c r="JCO264" s="1114"/>
      <c r="JCP264" s="1114"/>
      <c r="JCQ264" s="1114"/>
      <c r="JCR264" s="1114"/>
      <c r="JCS264" s="1114"/>
      <c r="JCT264" s="1114"/>
      <c r="JCU264" s="1114"/>
      <c r="JCV264" s="1114"/>
      <c r="JCW264" s="1114"/>
      <c r="JCX264" s="1114"/>
      <c r="JCY264" s="1114"/>
      <c r="JCZ264" s="1114"/>
      <c r="JDA264" s="1114"/>
      <c r="JDB264" s="1114"/>
      <c r="JDC264" s="1114"/>
      <c r="JDD264" s="1114"/>
      <c r="JDE264" s="1114"/>
      <c r="JDF264" s="1114"/>
      <c r="JDG264" s="1114"/>
      <c r="JDH264" s="1114"/>
      <c r="JDI264" s="1114"/>
      <c r="JDJ264" s="1114"/>
      <c r="JDK264" s="1114"/>
      <c r="JDL264" s="1114"/>
      <c r="JDM264" s="1114"/>
      <c r="JDN264" s="1114"/>
      <c r="JDO264" s="1114"/>
      <c r="JDP264" s="1114"/>
      <c r="JDQ264" s="1114"/>
      <c r="JDR264" s="1114"/>
      <c r="JDS264" s="1114"/>
      <c r="JDT264" s="1114"/>
      <c r="JDU264" s="1114"/>
      <c r="JDV264" s="1114"/>
      <c r="JDW264" s="1114"/>
      <c r="JDX264" s="1114"/>
      <c r="JDY264" s="1114"/>
      <c r="JDZ264" s="1114"/>
      <c r="JEA264" s="1114"/>
      <c r="JEB264" s="1114"/>
      <c r="JEC264" s="1114"/>
      <c r="JED264" s="1114"/>
      <c r="JEE264" s="1114"/>
      <c r="JEF264" s="1114"/>
      <c r="JEG264" s="1114"/>
      <c r="JEH264" s="1114"/>
      <c r="JEI264" s="1114"/>
      <c r="JEJ264" s="1114"/>
      <c r="JEK264" s="1114"/>
      <c r="JEL264" s="1114"/>
      <c r="JEM264" s="1114"/>
      <c r="JEN264" s="1114"/>
      <c r="JEO264" s="1114"/>
      <c r="JEP264" s="1114"/>
      <c r="JEQ264" s="1114"/>
      <c r="JER264" s="1114"/>
      <c r="JES264" s="1114"/>
      <c r="JET264" s="1114"/>
      <c r="JEU264" s="1114"/>
      <c r="JEV264" s="1114"/>
      <c r="JEW264" s="1114"/>
      <c r="JEX264" s="1114"/>
      <c r="JEY264" s="1114"/>
      <c r="JEZ264" s="1114"/>
      <c r="JFA264" s="1114"/>
      <c r="JFB264" s="1114"/>
      <c r="JFC264" s="1114"/>
      <c r="JFD264" s="1114"/>
      <c r="JFE264" s="1114"/>
      <c r="JFF264" s="1114"/>
      <c r="JFG264" s="1114"/>
      <c r="JFH264" s="1114"/>
      <c r="JFI264" s="1114"/>
      <c r="JFJ264" s="1114"/>
      <c r="JFK264" s="1114"/>
      <c r="JFL264" s="1114"/>
      <c r="JFM264" s="1114"/>
      <c r="JFN264" s="1114"/>
      <c r="JFO264" s="1114"/>
      <c r="JFP264" s="1114"/>
      <c r="JFQ264" s="1114"/>
      <c r="JFR264" s="1114"/>
      <c r="JFS264" s="1114"/>
      <c r="JFT264" s="1114"/>
      <c r="JFU264" s="1114"/>
      <c r="JFV264" s="1114"/>
      <c r="JFW264" s="1114"/>
      <c r="JFX264" s="1114"/>
      <c r="JFY264" s="1114"/>
      <c r="JFZ264" s="1114"/>
      <c r="JGA264" s="1114"/>
      <c r="JGB264" s="1114"/>
      <c r="JGC264" s="1114"/>
      <c r="JGD264" s="1114"/>
      <c r="JGE264" s="1114"/>
      <c r="JGF264" s="1114"/>
      <c r="JGG264" s="1114"/>
      <c r="JGH264" s="1114"/>
      <c r="JGI264" s="1114"/>
      <c r="JGJ264" s="1114"/>
      <c r="JGK264" s="1114"/>
      <c r="JGL264" s="1114"/>
      <c r="JGM264" s="1114"/>
      <c r="JGN264" s="1114"/>
      <c r="JGO264" s="1114"/>
      <c r="JGP264" s="1114"/>
      <c r="JGQ264" s="1114"/>
      <c r="JGR264" s="1114"/>
      <c r="JGS264" s="1114"/>
      <c r="JGT264" s="1114"/>
      <c r="JGU264" s="1114"/>
      <c r="JGV264" s="1114"/>
      <c r="JGW264" s="1114"/>
      <c r="JGX264" s="1114"/>
      <c r="JGY264" s="1114"/>
      <c r="JGZ264" s="1114"/>
      <c r="JHA264" s="1114"/>
      <c r="JHB264" s="1114"/>
      <c r="JHC264" s="1114"/>
      <c r="JHD264" s="1114"/>
      <c r="JHE264" s="1114"/>
      <c r="JHF264" s="1114"/>
      <c r="JHG264" s="1114"/>
      <c r="JHH264" s="1114"/>
      <c r="JHI264" s="1114"/>
      <c r="JHJ264" s="1114"/>
      <c r="JHK264" s="1114"/>
      <c r="JHL264" s="1114"/>
      <c r="JHM264" s="1114"/>
      <c r="JHN264" s="1114"/>
      <c r="JHO264" s="1114"/>
      <c r="JHP264" s="1114"/>
      <c r="JHQ264" s="1114"/>
      <c r="JHR264" s="1114"/>
      <c r="JHS264" s="1114"/>
      <c r="JHT264" s="1114"/>
      <c r="JHU264" s="1114"/>
      <c r="JHV264" s="1114"/>
      <c r="JHW264" s="1114"/>
      <c r="JHX264" s="1114"/>
      <c r="JHY264" s="1114"/>
      <c r="JHZ264" s="1114"/>
      <c r="JIA264" s="1114"/>
      <c r="JIB264" s="1114"/>
      <c r="JIC264" s="1114"/>
      <c r="JID264" s="1114"/>
      <c r="JIE264" s="1114"/>
      <c r="JIF264" s="1114"/>
      <c r="JIG264" s="1114"/>
      <c r="JIH264" s="1114"/>
      <c r="JII264" s="1114"/>
      <c r="JIJ264" s="1114"/>
      <c r="JIK264" s="1114"/>
      <c r="JIL264" s="1114"/>
      <c r="JIM264" s="1114"/>
      <c r="JIN264" s="1114"/>
      <c r="JIO264" s="1114"/>
      <c r="JIP264" s="1114"/>
      <c r="JIQ264" s="1114"/>
      <c r="JIR264" s="1114"/>
      <c r="JIS264" s="1114"/>
      <c r="JIT264" s="1114"/>
      <c r="JIU264" s="1114"/>
      <c r="JIV264" s="1114"/>
      <c r="JIW264" s="1114"/>
      <c r="JIX264" s="1114"/>
      <c r="JIY264" s="1114"/>
      <c r="JIZ264" s="1114"/>
      <c r="JJA264" s="1114"/>
      <c r="JJB264" s="1114"/>
      <c r="JJC264" s="1114"/>
      <c r="JJD264" s="1114"/>
      <c r="JJE264" s="1114"/>
      <c r="JJF264" s="1114"/>
      <c r="JJG264" s="1114"/>
      <c r="JJH264" s="1114"/>
      <c r="JJI264" s="1114"/>
      <c r="JJJ264" s="1114"/>
      <c r="JJK264" s="1114"/>
      <c r="JJL264" s="1114"/>
      <c r="JJM264" s="1114"/>
      <c r="JJN264" s="1114"/>
      <c r="JJO264" s="1114"/>
      <c r="JJP264" s="1114"/>
      <c r="JJQ264" s="1114"/>
      <c r="JJR264" s="1114"/>
      <c r="JJS264" s="1114"/>
      <c r="JJT264" s="1114"/>
      <c r="JJU264" s="1114"/>
      <c r="JJV264" s="1114"/>
      <c r="JJW264" s="1114"/>
      <c r="JJX264" s="1114"/>
      <c r="JJY264" s="1114"/>
      <c r="JJZ264" s="1114"/>
      <c r="JKA264" s="1114"/>
      <c r="JKB264" s="1114"/>
      <c r="JKC264" s="1114"/>
      <c r="JKD264" s="1114"/>
      <c r="JKE264" s="1114"/>
      <c r="JKF264" s="1114"/>
      <c r="JKG264" s="1114"/>
      <c r="JKH264" s="1114"/>
      <c r="JKI264" s="1114"/>
      <c r="JKJ264" s="1114"/>
      <c r="JKK264" s="1114"/>
      <c r="JKL264" s="1114"/>
      <c r="JKM264" s="1114"/>
      <c r="JKN264" s="1114"/>
      <c r="JKO264" s="1114"/>
      <c r="JKP264" s="1114"/>
      <c r="JKQ264" s="1114"/>
      <c r="JKR264" s="1114"/>
      <c r="JKS264" s="1114"/>
      <c r="JKT264" s="1114"/>
      <c r="JKU264" s="1114"/>
      <c r="JKV264" s="1114"/>
      <c r="JKW264" s="1114"/>
      <c r="JKX264" s="1114"/>
      <c r="JKY264" s="1114"/>
      <c r="JKZ264" s="1114"/>
      <c r="JLA264" s="1114"/>
      <c r="JLB264" s="1114"/>
      <c r="JLC264" s="1114"/>
      <c r="JLD264" s="1114"/>
      <c r="JLE264" s="1114"/>
      <c r="JLF264" s="1114"/>
      <c r="JLG264" s="1114"/>
      <c r="JLH264" s="1114"/>
      <c r="JLI264" s="1114"/>
      <c r="JLJ264" s="1114"/>
      <c r="JLK264" s="1114"/>
      <c r="JLL264" s="1114"/>
      <c r="JLM264" s="1114"/>
      <c r="JLN264" s="1114"/>
      <c r="JLO264" s="1114"/>
      <c r="JLP264" s="1114"/>
      <c r="JLQ264" s="1114"/>
      <c r="JLR264" s="1114"/>
      <c r="JLS264" s="1114"/>
      <c r="JLT264" s="1114"/>
      <c r="JLU264" s="1114"/>
      <c r="JLV264" s="1114"/>
      <c r="JLW264" s="1114"/>
      <c r="JLX264" s="1114"/>
      <c r="JLY264" s="1114"/>
      <c r="JLZ264" s="1114"/>
      <c r="JMA264" s="1114"/>
      <c r="JMB264" s="1114"/>
      <c r="JMC264" s="1114"/>
      <c r="JMD264" s="1114"/>
      <c r="JME264" s="1114"/>
      <c r="JMF264" s="1114"/>
      <c r="JMG264" s="1114"/>
      <c r="JMH264" s="1114"/>
      <c r="JMI264" s="1114"/>
      <c r="JMJ264" s="1114"/>
      <c r="JMK264" s="1114"/>
      <c r="JML264" s="1114"/>
      <c r="JMM264" s="1114"/>
      <c r="JMN264" s="1114"/>
      <c r="JMO264" s="1114"/>
      <c r="JMP264" s="1114"/>
      <c r="JMQ264" s="1114"/>
      <c r="JMR264" s="1114"/>
      <c r="JMS264" s="1114"/>
      <c r="JMT264" s="1114"/>
      <c r="JMU264" s="1114"/>
      <c r="JMV264" s="1114"/>
      <c r="JMW264" s="1114"/>
      <c r="JMX264" s="1114"/>
      <c r="JMY264" s="1114"/>
      <c r="JMZ264" s="1114"/>
      <c r="JNA264" s="1114"/>
      <c r="JNB264" s="1114"/>
      <c r="JNC264" s="1114"/>
      <c r="JND264" s="1114"/>
      <c r="JNE264" s="1114"/>
      <c r="JNF264" s="1114"/>
      <c r="JNG264" s="1114"/>
      <c r="JNH264" s="1114"/>
      <c r="JNI264" s="1114"/>
      <c r="JNJ264" s="1114"/>
      <c r="JNK264" s="1114"/>
      <c r="JNL264" s="1114"/>
      <c r="JNM264" s="1114"/>
      <c r="JNN264" s="1114"/>
      <c r="JNO264" s="1114"/>
      <c r="JNP264" s="1114"/>
      <c r="JNQ264" s="1114"/>
      <c r="JNR264" s="1114"/>
      <c r="JNS264" s="1114"/>
      <c r="JNT264" s="1114"/>
      <c r="JNU264" s="1114"/>
      <c r="JNV264" s="1114"/>
      <c r="JNW264" s="1114"/>
      <c r="JNX264" s="1114"/>
      <c r="JNY264" s="1114"/>
      <c r="JNZ264" s="1114"/>
      <c r="JOA264" s="1114"/>
      <c r="JOB264" s="1114"/>
      <c r="JOC264" s="1114"/>
      <c r="JOD264" s="1114"/>
      <c r="JOE264" s="1114"/>
      <c r="JOF264" s="1114"/>
      <c r="JOG264" s="1114"/>
      <c r="JOH264" s="1114"/>
      <c r="JOI264" s="1114"/>
      <c r="JOJ264" s="1114"/>
      <c r="JOK264" s="1114"/>
      <c r="JOL264" s="1114"/>
      <c r="JOM264" s="1114"/>
      <c r="JON264" s="1114"/>
      <c r="JOO264" s="1114"/>
      <c r="JOP264" s="1114"/>
      <c r="JOQ264" s="1114"/>
      <c r="JOR264" s="1114"/>
      <c r="JOS264" s="1114"/>
      <c r="JOT264" s="1114"/>
      <c r="JOU264" s="1114"/>
      <c r="JOV264" s="1114"/>
      <c r="JOW264" s="1114"/>
      <c r="JOX264" s="1114"/>
      <c r="JOY264" s="1114"/>
      <c r="JOZ264" s="1114"/>
      <c r="JPA264" s="1114"/>
      <c r="JPB264" s="1114"/>
      <c r="JPC264" s="1114"/>
      <c r="JPD264" s="1114"/>
      <c r="JPE264" s="1114"/>
      <c r="JPF264" s="1114"/>
      <c r="JPG264" s="1114"/>
      <c r="JPH264" s="1114"/>
      <c r="JPI264" s="1114"/>
      <c r="JPJ264" s="1114"/>
      <c r="JPK264" s="1114"/>
      <c r="JPL264" s="1114"/>
      <c r="JPM264" s="1114"/>
      <c r="JPN264" s="1114"/>
      <c r="JPO264" s="1114"/>
      <c r="JPP264" s="1114"/>
      <c r="JPQ264" s="1114"/>
      <c r="JPR264" s="1114"/>
      <c r="JPS264" s="1114"/>
      <c r="JPT264" s="1114"/>
      <c r="JPU264" s="1114"/>
      <c r="JPV264" s="1114"/>
      <c r="JPW264" s="1114"/>
      <c r="JPX264" s="1114"/>
      <c r="JPY264" s="1114"/>
      <c r="JPZ264" s="1114"/>
      <c r="JQA264" s="1114"/>
      <c r="JQB264" s="1114"/>
      <c r="JQC264" s="1114"/>
      <c r="JQD264" s="1114"/>
      <c r="JQE264" s="1114"/>
      <c r="JQF264" s="1114"/>
      <c r="JQG264" s="1114"/>
      <c r="JQH264" s="1114"/>
      <c r="JQI264" s="1114"/>
      <c r="JQJ264" s="1114"/>
      <c r="JQK264" s="1114"/>
      <c r="JQL264" s="1114"/>
      <c r="JQM264" s="1114"/>
      <c r="JQN264" s="1114"/>
      <c r="JQO264" s="1114"/>
      <c r="JQP264" s="1114"/>
      <c r="JQQ264" s="1114"/>
      <c r="JQR264" s="1114"/>
      <c r="JQS264" s="1114"/>
      <c r="JQT264" s="1114"/>
      <c r="JQU264" s="1114"/>
      <c r="JQV264" s="1114"/>
      <c r="JQW264" s="1114"/>
      <c r="JQX264" s="1114"/>
      <c r="JQY264" s="1114"/>
      <c r="JQZ264" s="1114"/>
      <c r="JRA264" s="1114"/>
      <c r="JRB264" s="1114"/>
      <c r="JRC264" s="1114"/>
      <c r="JRD264" s="1114"/>
      <c r="JRE264" s="1114"/>
      <c r="JRF264" s="1114"/>
      <c r="JRG264" s="1114"/>
      <c r="JRH264" s="1114"/>
      <c r="JRI264" s="1114"/>
      <c r="JRJ264" s="1114"/>
      <c r="JRK264" s="1114"/>
      <c r="JRL264" s="1114"/>
      <c r="JRM264" s="1114"/>
      <c r="JRN264" s="1114"/>
      <c r="JRO264" s="1114"/>
      <c r="JRP264" s="1114"/>
      <c r="JRQ264" s="1114"/>
      <c r="JRR264" s="1114"/>
      <c r="JRS264" s="1114"/>
      <c r="JRT264" s="1114"/>
      <c r="JRU264" s="1114"/>
      <c r="JRV264" s="1114"/>
      <c r="JRW264" s="1114"/>
      <c r="JRX264" s="1114"/>
      <c r="JRY264" s="1114"/>
      <c r="JRZ264" s="1114"/>
      <c r="JSA264" s="1114"/>
      <c r="JSB264" s="1114"/>
      <c r="JSC264" s="1114"/>
      <c r="JSD264" s="1114"/>
      <c r="JSE264" s="1114"/>
      <c r="JSF264" s="1114"/>
      <c r="JSG264" s="1114"/>
      <c r="JSH264" s="1114"/>
      <c r="JSI264" s="1114"/>
      <c r="JSJ264" s="1114"/>
      <c r="JSK264" s="1114"/>
      <c r="JSL264" s="1114"/>
      <c r="JSM264" s="1114"/>
      <c r="JSN264" s="1114"/>
      <c r="JSO264" s="1114"/>
      <c r="JSP264" s="1114"/>
      <c r="JSQ264" s="1114"/>
      <c r="JSR264" s="1114"/>
      <c r="JSS264" s="1114"/>
      <c r="JST264" s="1114"/>
      <c r="JSU264" s="1114"/>
      <c r="JSV264" s="1114"/>
      <c r="JSW264" s="1114"/>
      <c r="JSX264" s="1114"/>
      <c r="JSY264" s="1114"/>
      <c r="JSZ264" s="1114"/>
      <c r="JTA264" s="1114"/>
      <c r="JTB264" s="1114"/>
      <c r="JTC264" s="1114"/>
      <c r="JTD264" s="1114"/>
      <c r="JTE264" s="1114"/>
      <c r="JTF264" s="1114"/>
      <c r="JTG264" s="1114"/>
      <c r="JTH264" s="1114"/>
      <c r="JTI264" s="1114"/>
      <c r="JTJ264" s="1114"/>
      <c r="JTK264" s="1114"/>
      <c r="JTL264" s="1114"/>
      <c r="JTM264" s="1114"/>
      <c r="JTN264" s="1114"/>
      <c r="JTO264" s="1114"/>
      <c r="JTP264" s="1114"/>
      <c r="JTQ264" s="1114"/>
      <c r="JTR264" s="1114"/>
      <c r="JTS264" s="1114"/>
      <c r="JTT264" s="1114"/>
      <c r="JTU264" s="1114"/>
      <c r="JTV264" s="1114"/>
      <c r="JTW264" s="1114"/>
      <c r="JTX264" s="1114"/>
      <c r="JTY264" s="1114"/>
      <c r="JTZ264" s="1114"/>
      <c r="JUA264" s="1114"/>
      <c r="JUB264" s="1114"/>
      <c r="JUC264" s="1114"/>
      <c r="JUD264" s="1114"/>
      <c r="JUE264" s="1114"/>
      <c r="JUF264" s="1114"/>
      <c r="JUG264" s="1114"/>
      <c r="JUH264" s="1114"/>
      <c r="JUI264" s="1114"/>
      <c r="JUJ264" s="1114"/>
      <c r="JUK264" s="1114"/>
      <c r="JUL264" s="1114"/>
      <c r="JUM264" s="1114"/>
      <c r="JUN264" s="1114"/>
      <c r="JUO264" s="1114"/>
      <c r="JUP264" s="1114"/>
      <c r="JUQ264" s="1114"/>
      <c r="JUR264" s="1114"/>
      <c r="JUS264" s="1114"/>
      <c r="JUT264" s="1114"/>
      <c r="JUU264" s="1114"/>
      <c r="JUV264" s="1114"/>
      <c r="JUW264" s="1114"/>
      <c r="JUX264" s="1114"/>
      <c r="JUY264" s="1114"/>
      <c r="JUZ264" s="1114"/>
      <c r="JVA264" s="1114"/>
      <c r="JVB264" s="1114"/>
      <c r="JVC264" s="1114"/>
      <c r="JVD264" s="1114"/>
      <c r="JVE264" s="1114"/>
      <c r="JVF264" s="1114"/>
      <c r="JVG264" s="1114"/>
      <c r="JVH264" s="1114"/>
      <c r="JVI264" s="1114"/>
      <c r="JVJ264" s="1114"/>
      <c r="JVK264" s="1114"/>
      <c r="JVL264" s="1114"/>
      <c r="JVM264" s="1114"/>
      <c r="JVN264" s="1114"/>
      <c r="JVO264" s="1114"/>
      <c r="JVP264" s="1114"/>
      <c r="JVQ264" s="1114"/>
      <c r="JVR264" s="1114"/>
      <c r="JVS264" s="1114"/>
      <c r="JVT264" s="1114"/>
      <c r="JVU264" s="1114"/>
      <c r="JVV264" s="1114"/>
      <c r="JVW264" s="1114"/>
      <c r="JVX264" s="1114"/>
      <c r="JVY264" s="1114"/>
      <c r="JVZ264" s="1114"/>
      <c r="JWA264" s="1114"/>
      <c r="JWB264" s="1114"/>
      <c r="JWC264" s="1114"/>
      <c r="JWD264" s="1114"/>
      <c r="JWE264" s="1114"/>
      <c r="JWF264" s="1114"/>
      <c r="JWG264" s="1114"/>
      <c r="JWH264" s="1114"/>
      <c r="JWI264" s="1114"/>
      <c r="JWJ264" s="1114"/>
      <c r="JWK264" s="1114"/>
      <c r="JWL264" s="1114"/>
      <c r="JWM264" s="1114"/>
      <c r="JWN264" s="1114"/>
      <c r="JWO264" s="1114"/>
      <c r="JWP264" s="1114"/>
      <c r="JWQ264" s="1114"/>
      <c r="JWR264" s="1114"/>
      <c r="JWS264" s="1114"/>
      <c r="JWT264" s="1114"/>
      <c r="JWU264" s="1114"/>
      <c r="JWV264" s="1114"/>
      <c r="JWW264" s="1114"/>
      <c r="JWX264" s="1114"/>
      <c r="JWY264" s="1114"/>
      <c r="JWZ264" s="1114"/>
      <c r="JXA264" s="1114"/>
      <c r="JXB264" s="1114"/>
      <c r="JXC264" s="1114"/>
      <c r="JXD264" s="1114"/>
      <c r="JXE264" s="1114"/>
      <c r="JXF264" s="1114"/>
      <c r="JXG264" s="1114"/>
      <c r="JXH264" s="1114"/>
      <c r="JXI264" s="1114"/>
      <c r="JXJ264" s="1114"/>
      <c r="JXK264" s="1114"/>
      <c r="JXL264" s="1114"/>
      <c r="JXM264" s="1114"/>
      <c r="JXN264" s="1114"/>
      <c r="JXO264" s="1114"/>
      <c r="JXP264" s="1114"/>
      <c r="JXQ264" s="1114"/>
      <c r="JXR264" s="1114"/>
      <c r="JXS264" s="1114"/>
      <c r="JXT264" s="1114"/>
      <c r="JXU264" s="1114"/>
      <c r="JXV264" s="1114"/>
      <c r="JXW264" s="1114"/>
      <c r="JXX264" s="1114"/>
      <c r="JXY264" s="1114"/>
      <c r="JXZ264" s="1114"/>
      <c r="JYA264" s="1114"/>
      <c r="JYB264" s="1114"/>
      <c r="JYC264" s="1114"/>
      <c r="JYD264" s="1114"/>
      <c r="JYE264" s="1114"/>
      <c r="JYF264" s="1114"/>
      <c r="JYG264" s="1114"/>
      <c r="JYH264" s="1114"/>
      <c r="JYI264" s="1114"/>
      <c r="JYJ264" s="1114"/>
      <c r="JYK264" s="1114"/>
      <c r="JYL264" s="1114"/>
      <c r="JYM264" s="1114"/>
      <c r="JYN264" s="1114"/>
      <c r="JYO264" s="1114"/>
      <c r="JYP264" s="1114"/>
      <c r="JYQ264" s="1114"/>
      <c r="JYR264" s="1114"/>
      <c r="JYS264" s="1114"/>
      <c r="JYT264" s="1114"/>
      <c r="JYU264" s="1114"/>
      <c r="JYV264" s="1114"/>
      <c r="JYW264" s="1114"/>
      <c r="JYX264" s="1114"/>
      <c r="JYY264" s="1114"/>
      <c r="JYZ264" s="1114"/>
      <c r="JZA264" s="1114"/>
      <c r="JZB264" s="1114"/>
      <c r="JZC264" s="1114"/>
      <c r="JZD264" s="1114"/>
      <c r="JZE264" s="1114"/>
      <c r="JZF264" s="1114"/>
      <c r="JZG264" s="1114"/>
      <c r="JZH264" s="1114"/>
      <c r="JZI264" s="1114"/>
      <c r="JZJ264" s="1114"/>
      <c r="JZK264" s="1114"/>
      <c r="JZL264" s="1114"/>
      <c r="JZM264" s="1114"/>
      <c r="JZN264" s="1114"/>
      <c r="JZO264" s="1114"/>
      <c r="JZP264" s="1114"/>
      <c r="JZQ264" s="1114"/>
      <c r="JZR264" s="1114"/>
      <c r="JZS264" s="1114"/>
      <c r="JZT264" s="1114"/>
      <c r="JZU264" s="1114"/>
      <c r="JZV264" s="1114"/>
      <c r="JZW264" s="1114"/>
      <c r="JZX264" s="1114"/>
      <c r="JZY264" s="1114"/>
      <c r="JZZ264" s="1114"/>
      <c r="KAA264" s="1114"/>
      <c r="KAB264" s="1114"/>
      <c r="KAC264" s="1114"/>
      <c r="KAD264" s="1114"/>
      <c r="KAE264" s="1114"/>
      <c r="KAF264" s="1114"/>
      <c r="KAG264" s="1114"/>
      <c r="KAH264" s="1114"/>
      <c r="KAI264" s="1114"/>
      <c r="KAJ264" s="1114"/>
      <c r="KAK264" s="1114"/>
      <c r="KAL264" s="1114"/>
      <c r="KAM264" s="1114"/>
      <c r="KAN264" s="1114"/>
      <c r="KAO264" s="1114"/>
      <c r="KAP264" s="1114"/>
      <c r="KAQ264" s="1114"/>
      <c r="KAR264" s="1114"/>
      <c r="KAS264" s="1114"/>
      <c r="KAT264" s="1114"/>
      <c r="KAU264" s="1114"/>
      <c r="KAV264" s="1114"/>
      <c r="KAW264" s="1114"/>
      <c r="KAX264" s="1114"/>
      <c r="KAY264" s="1114"/>
      <c r="KAZ264" s="1114"/>
      <c r="KBA264" s="1114"/>
      <c r="KBB264" s="1114"/>
      <c r="KBC264" s="1114"/>
      <c r="KBD264" s="1114"/>
      <c r="KBE264" s="1114"/>
      <c r="KBF264" s="1114"/>
      <c r="KBG264" s="1114"/>
      <c r="KBH264" s="1114"/>
      <c r="KBI264" s="1114"/>
      <c r="KBJ264" s="1114"/>
      <c r="KBK264" s="1114"/>
      <c r="KBL264" s="1114"/>
      <c r="KBM264" s="1114"/>
      <c r="KBN264" s="1114"/>
      <c r="KBO264" s="1114"/>
      <c r="KBP264" s="1114"/>
      <c r="KBQ264" s="1114"/>
      <c r="KBR264" s="1114"/>
      <c r="KBS264" s="1114"/>
      <c r="KBT264" s="1114"/>
      <c r="KBU264" s="1114"/>
      <c r="KBV264" s="1114"/>
      <c r="KBW264" s="1114"/>
      <c r="KBX264" s="1114"/>
      <c r="KBY264" s="1114"/>
      <c r="KBZ264" s="1114"/>
      <c r="KCA264" s="1114"/>
      <c r="KCB264" s="1114"/>
      <c r="KCC264" s="1114"/>
      <c r="KCD264" s="1114"/>
      <c r="KCE264" s="1114"/>
      <c r="KCF264" s="1114"/>
      <c r="KCG264" s="1114"/>
      <c r="KCH264" s="1114"/>
      <c r="KCI264" s="1114"/>
      <c r="KCJ264" s="1114"/>
      <c r="KCK264" s="1114"/>
      <c r="KCL264" s="1114"/>
      <c r="KCM264" s="1114"/>
      <c r="KCN264" s="1114"/>
      <c r="KCO264" s="1114"/>
      <c r="KCP264" s="1114"/>
      <c r="KCQ264" s="1114"/>
      <c r="KCR264" s="1114"/>
      <c r="KCS264" s="1114"/>
      <c r="KCT264" s="1114"/>
      <c r="KCU264" s="1114"/>
      <c r="KCV264" s="1114"/>
      <c r="KCW264" s="1114"/>
      <c r="KCX264" s="1114"/>
      <c r="KCY264" s="1114"/>
      <c r="KCZ264" s="1114"/>
      <c r="KDA264" s="1114"/>
      <c r="KDB264" s="1114"/>
      <c r="KDC264" s="1114"/>
      <c r="KDD264" s="1114"/>
      <c r="KDE264" s="1114"/>
      <c r="KDF264" s="1114"/>
      <c r="KDG264" s="1114"/>
      <c r="KDH264" s="1114"/>
      <c r="KDI264" s="1114"/>
      <c r="KDJ264" s="1114"/>
      <c r="KDK264" s="1114"/>
      <c r="KDL264" s="1114"/>
      <c r="KDM264" s="1114"/>
      <c r="KDN264" s="1114"/>
      <c r="KDO264" s="1114"/>
      <c r="KDP264" s="1114"/>
      <c r="KDQ264" s="1114"/>
      <c r="KDR264" s="1114"/>
      <c r="KDS264" s="1114"/>
      <c r="KDT264" s="1114"/>
      <c r="KDU264" s="1114"/>
      <c r="KDV264" s="1114"/>
      <c r="KDW264" s="1114"/>
      <c r="KDX264" s="1114"/>
      <c r="KDY264" s="1114"/>
      <c r="KDZ264" s="1114"/>
      <c r="KEA264" s="1114"/>
      <c r="KEB264" s="1114"/>
      <c r="KEC264" s="1114"/>
      <c r="KED264" s="1114"/>
      <c r="KEE264" s="1114"/>
      <c r="KEF264" s="1114"/>
      <c r="KEG264" s="1114"/>
      <c r="KEH264" s="1114"/>
      <c r="KEI264" s="1114"/>
      <c r="KEJ264" s="1114"/>
      <c r="KEK264" s="1114"/>
      <c r="KEL264" s="1114"/>
      <c r="KEM264" s="1114"/>
      <c r="KEN264" s="1114"/>
      <c r="KEO264" s="1114"/>
      <c r="KEP264" s="1114"/>
      <c r="KEQ264" s="1114"/>
      <c r="KER264" s="1114"/>
      <c r="KES264" s="1114"/>
      <c r="KET264" s="1114"/>
      <c r="KEU264" s="1114"/>
      <c r="KEV264" s="1114"/>
      <c r="KEW264" s="1114"/>
      <c r="KEX264" s="1114"/>
      <c r="KEY264" s="1114"/>
      <c r="KEZ264" s="1114"/>
      <c r="KFA264" s="1114"/>
      <c r="KFB264" s="1114"/>
      <c r="KFC264" s="1114"/>
      <c r="KFD264" s="1114"/>
      <c r="KFE264" s="1114"/>
      <c r="KFF264" s="1114"/>
      <c r="KFG264" s="1114"/>
      <c r="KFH264" s="1114"/>
      <c r="KFI264" s="1114"/>
      <c r="KFJ264" s="1114"/>
      <c r="KFK264" s="1114"/>
      <c r="KFL264" s="1114"/>
      <c r="KFM264" s="1114"/>
      <c r="KFN264" s="1114"/>
      <c r="KFO264" s="1114"/>
      <c r="KFP264" s="1114"/>
      <c r="KFQ264" s="1114"/>
      <c r="KFR264" s="1114"/>
      <c r="KFS264" s="1114"/>
      <c r="KFT264" s="1114"/>
      <c r="KFU264" s="1114"/>
      <c r="KFV264" s="1114"/>
      <c r="KFW264" s="1114"/>
      <c r="KFX264" s="1114"/>
      <c r="KFY264" s="1114"/>
      <c r="KFZ264" s="1114"/>
      <c r="KGA264" s="1114"/>
      <c r="KGB264" s="1114"/>
      <c r="KGC264" s="1114"/>
      <c r="KGD264" s="1114"/>
      <c r="KGE264" s="1114"/>
      <c r="KGF264" s="1114"/>
      <c r="KGG264" s="1114"/>
      <c r="KGH264" s="1114"/>
      <c r="KGI264" s="1114"/>
      <c r="KGJ264" s="1114"/>
      <c r="KGK264" s="1114"/>
      <c r="KGL264" s="1114"/>
      <c r="KGM264" s="1114"/>
      <c r="KGN264" s="1114"/>
      <c r="KGO264" s="1114"/>
      <c r="KGP264" s="1114"/>
      <c r="KGQ264" s="1114"/>
      <c r="KGR264" s="1114"/>
      <c r="KGS264" s="1114"/>
      <c r="KGT264" s="1114"/>
      <c r="KGU264" s="1114"/>
      <c r="KGV264" s="1114"/>
      <c r="KGW264" s="1114"/>
      <c r="KGX264" s="1114"/>
      <c r="KGY264" s="1114"/>
      <c r="KGZ264" s="1114"/>
      <c r="KHA264" s="1114"/>
      <c r="KHB264" s="1114"/>
      <c r="KHC264" s="1114"/>
      <c r="KHD264" s="1114"/>
      <c r="KHE264" s="1114"/>
      <c r="KHF264" s="1114"/>
      <c r="KHG264" s="1114"/>
      <c r="KHH264" s="1114"/>
      <c r="KHI264" s="1114"/>
      <c r="KHJ264" s="1114"/>
      <c r="KHK264" s="1114"/>
      <c r="KHL264" s="1114"/>
      <c r="KHM264" s="1114"/>
      <c r="KHN264" s="1114"/>
      <c r="KHO264" s="1114"/>
      <c r="KHP264" s="1114"/>
      <c r="KHQ264" s="1114"/>
      <c r="KHR264" s="1114"/>
      <c r="KHS264" s="1114"/>
      <c r="KHT264" s="1114"/>
      <c r="KHU264" s="1114"/>
      <c r="KHV264" s="1114"/>
      <c r="KHW264" s="1114"/>
      <c r="KHX264" s="1114"/>
      <c r="KHY264" s="1114"/>
      <c r="KHZ264" s="1114"/>
      <c r="KIA264" s="1114"/>
      <c r="KIB264" s="1114"/>
      <c r="KIC264" s="1114"/>
      <c r="KID264" s="1114"/>
      <c r="KIE264" s="1114"/>
      <c r="KIF264" s="1114"/>
      <c r="KIG264" s="1114"/>
      <c r="KIH264" s="1114"/>
      <c r="KII264" s="1114"/>
      <c r="KIJ264" s="1114"/>
      <c r="KIK264" s="1114"/>
      <c r="KIL264" s="1114"/>
      <c r="KIM264" s="1114"/>
      <c r="KIN264" s="1114"/>
      <c r="KIO264" s="1114"/>
      <c r="KIP264" s="1114"/>
      <c r="KIQ264" s="1114"/>
      <c r="KIR264" s="1114"/>
      <c r="KIS264" s="1114"/>
      <c r="KIT264" s="1114"/>
      <c r="KIU264" s="1114"/>
      <c r="KIV264" s="1114"/>
      <c r="KIW264" s="1114"/>
      <c r="KIX264" s="1114"/>
      <c r="KIY264" s="1114"/>
      <c r="KIZ264" s="1114"/>
      <c r="KJA264" s="1114"/>
      <c r="KJB264" s="1114"/>
      <c r="KJC264" s="1114"/>
      <c r="KJD264" s="1114"/>
      <c r="KJE264" s="1114"/>
      <c r="KJF264" s="1114"/>
      <c r="KJG264" s="1114"/>
      <c r="KJH264" s="1114"/>
      <c r="KJI264" s="1114"/>
      <c r="KJJ264" s="1114"/>
      <c r="KJK264" s="1114"/>
      <c r="KJL264" s="1114"/>
      <c r="KJM264" s="1114"/>
      <c r="KJN264" s="1114"/>
      <c r="KJO264" s="1114"/>
      <c r="KJP264" s="1114"/>
      <c r="KJQ264" s="1114"/>
      <c r="KJR264" s="1114"/>
      <c r="KJS264" s="1114"/>
      <c r="KJT264" s="1114"/>
      <c r="KJU264" s="1114"/>
      <c r="KJV264" s="1114"/>
      <c r="KJW264" s="1114"/>
      <c r="KJX264" s="1114"/>
      <c r="KJY264" s="1114"/>
      <c r="KJZ264" s="1114"/>
      <c r="KKA264" s="1114"/>
      <c r="KKB264" s="1114"/>
      <c r="KKC264" s="1114"/>
      <c r="KKD264" s="1114"/>
      <c r="KKE264" s="1114"/>
      <c r="KKF264" s="1114"/>
      <c r="KKG264" s="1114"/>
      <c r="KKH264" s="1114"/>
      <c r="KKI264" s="1114"/>
      <c r="KKJ264" s="1114"/>
      <c r="KKK264" s="1114"/>
      <c r="KKL264" s="1114"/>
      <c r="KKM264" s="1114"/>
      <c r="KKN264" s="1114"/>
      <c r="KKO264" s="1114"/>
      <c r="KKP264" s="1114"/>
      <c r="KKQ264" s="1114"/>
      <c r="KKR264" s="1114"/>
      <c r="KKS264" s="1114"/>
      <c r="KKT264" s="1114"/>
      <c r="KKU264" s="1114"/>
      <c r="KKV264" s="1114"/>
      <c r="KKW264" s="1114"/>
      <c r="KKX264" s="1114"/>
      <c r="KKY264" s="1114"/>
      <c r="KKZ264" s="1114"/>
      <c r="KLA264" s="1114"/>
      <c r="KLB264" s="1114"/>
      <c r="KLC264" s="1114"/>
      <c r="KLD264" s="1114"/>
      <c r="KLE264" s="1114"/>
      <c r="KLF264" s="1114"/>
      <c r="KLG264" s="1114"/>
      <c r="KLH264" s="1114"/>
      <c r="KLI264" s="1114"/>
      <c r="KLJ264" s="1114"/>
      <c r="KLK264" s="1114"/>
      <c r="KLL264" s="1114"/>
      <c r="KLM264" s="1114"/>
      <c r="KLN264" s="1114"/>
      <c r="KLO264" s="1114"/>
      <c r="KLP264" s="1114"/>
      <c r="KLQ264" s="1114"/>
      <c r="KLR264" s="1114"/>
      <c r="KLS264" s="1114"/>
      <c r="KLT264" s="1114"/>
      <c r="KLU264" s="1114"/>
      <c r="KLV264" s="1114"/>
      <c r="KLW264" s="1114"/>
      <c r="KLX264" s="1114"/>
      <c r="KLY264" s="1114"/>
      <c r="KLZ264" s="1114"/>
      <c r="KMA264" s="1114"/>
      <c r="KMB264" s="1114"/>
      <c r="KMC264" s="1114"/>
      <c r="KMD264" s="1114"/>
      <c r="KME264" s="1114"/>
      <c r="KMF264" s="1114"/>
      <c r="KMG264" s="1114"/>
      <c r="KMH264" s="1114"/>
      <c r="KMI264" s="1114"/>
      <c r="KMJ264" s="1114"/>
      <c r="KMK264" s="1114"/>
      <c r="KML264" s="1114"/>
      <c r="KMM264" s="1114"/>
      <c r="KMN264" s="1114"/>
      <c r="KMO264" s="1114"/>
      <c r="KMP264" s="1114"/>
      <c r="KMQ264" s="1114"/>
      <c r="KMR264" s="1114"/>
      <c r="KMS264" s="1114"/>
      <c r="KMT264" s="1114"/>
      <c r="KMU264" s="1114"/>
      <c r="KMV264" s="1114"/>
      <c r="KMW264" s="1114"/>
      <c r="KMX264" s="1114"/>
      <c r="KMY264" s="1114"/>
      <c r="KMZ264" s="1114"/>
      <c r="KNA264" s="1114"/>
      <c r="KNB264" s="1114"/>
      <c r="KNC264" s="1114"/>
      <c r="KND264" s="1114"/>
      <c r="KNE264" s="1114"/>
      <c r="KNF264" s="1114"/>
      <c r="KNG264" s="1114"/>
      <c r="KNH264" s="1114"/>
      <c r="KNI264" s="1114"/>
      <c r="KNJ264" s="1114"/>
      <c r="KNK264" s="1114"/>
      <c r="KNL264" s="1114"/>
      <c r="KNM264" s="1114"/>
      <c r="KNN264" s="1114"/>
      <c r="KNO264" s="1114"/>
      <c r="KNP264" s="1114"/>
      <c r="KNQ264" s="1114"/>
      <c r="KNR264" s="1114"/>
      <c r="KNS264" s="1114"/>
      <c r="KNT264" s="1114"/>
      <c r="KNU264" s="1114"/>
      <c r="KNV264" s="1114"/>
      <c r="KNW264" s="1114"/>
      <c r="KNX264" s="1114"/>
      <c r="KNY264" s="1114"/>
      <c r="KNZ264" s="1114"/>
      <c r="KOA264" s="1114"/>
      <c r="KOB264" s="1114"/>
      <c r="KOC264" s="1114"/>
      <c r="KOD264" s="1114"/>
      <c r="KOE264" s="1114"/>
      <c r="KOF264" s="1114"/>
      <c r="KOG264" s="1114"/>
      <c r="KOH264" s="1114"/>
      <c r="KOI264" s="1114"/>
      <c r="KOJ264" s="1114"/>
      <c r="KOK264" s="1114"/>
      <c r="KOL264" s="1114"/>
      <c r="KOM264" s="1114"/>
      <c r="KON264" s="1114"/>
      <c r="KOO264" s="1114"/>
      <c r="KOP264" s="1114"/>
      <c r="KOQ264" s="1114"/>
      <c r="KOR264" s="1114"/>
      <c r="KOS264" s="1114"/>
      <c r="KOT264" s="1114"/>
      <c r="KOU264" s="1114"/>
      <c r="KOV264" s="1114"/>
      <c r="KOW264" s="1114"/>
      <c r="KOX264" s="1114"/>
      <c r="KOY264" s="1114"/>
      <c r="KOZ264" s="1114"/>
      <c r="KPA264" s="1114"/>
      <c r="KPB264" s="1114"/>
      <c r="KPC264" s="1114"/>
      <c r="KPD264" s="1114"/>
      <c r="KPE264" s="1114"/>
      <c r="KPF264" s="1114"/>
      <c r="KPG264" s="1114"/>
      <c r="KPH264" s="1114"/>
      <c r="KPI264" s="1114"/>
      <c r="KPJ264" s="1114"/>
      <c r="KPK264" s="1114"/>
      <c r="KPL264" s="1114"/>
      <c r="KPM264" s="1114"/>
      <c r="KPN264" s="1114"/>
      <c r="KPO264" s="1114"/>
      <c r="KPP264" s="1114"/>
      <c r="KPQ264" s="1114"/>
      <c r="KPR264" s="1114"/>
      <c r="KPS264" s="1114"/>
      <c r="KPT264" s="1114"/>
      <c r="KPU264" s="1114"/>
      <c r="KPV264" s="1114"/>
      <c r="KPW264" s="1114"/>
      <c r="KPX264" s="1114"/>
      <c r="KPY264" s="1114"/>
      <c r="KPZ264" s="1114"/>
      <c r="KQA264" s="1114"/>
      <c r="KQB264" s="1114"/>
      <c r="KQC264" s="1114"/>
      <c r="KQD264" s="1114"/>
      <c r="KQE264" s="1114"/>
      <c r="KQF264" s="1114"/>
      <c r="KQG264" s="1114"/>
      <c r="KQH264" s="1114"/>
      <c r="KQI264" s="1114"/>
      <c r="KQJ264" s="1114"/>
      <c r="KQK264" s="1114"/>
      <c r="KQL264" s="1114"/>
      <c r="KQM264" s="1114"/>
      <c r="KQN264" s="1114"/>
      <c r="KQO264" s="1114"/>
      <c r="KQP264" s="1114"/>
      <c r="KQQ264" s="1114"/>
      <c r="KQR264" s="1114"/>
      <c r="KQS264" s="1114"/>
      <c r="KQT264" s="1114"/>
      <c r="KQU264" s="1114"/>
      <c r="KQV264" s="1114"/>
      <c r="KQW264" s="1114"/>
      <c r="KQX264" s="1114"/>
      <c r="KQY264" s="1114"/>
      <c r="KQZ264" s="1114"/>
      <c r="KRA264" s="1114"/>
      <c r="KRB264" s="1114"/>
      <c r="KRC264" s="1114"/>
      <c r="KRD264" s="1114"/>
      <c r="KRE264" s="1114"/>
      <c r="KRF264" s="1114"/>
      <c r="KRG264" s="1114"/>
      <c r="KRH264" s="1114"/>
      <c r="KRI264" s="1114"/>
      <c r="KRJ264" s="1114"/>
      <c r="KRK264" s="1114"/>
      <c r="KRL264" s="1114"/>
      <c r="KRM264" s="1114"/>
      <c r="KRN264" s="1114"/>
      <c r="KRO264" s="1114"/>
      <c r="KRP264" s="1114"/>
      <c r="KRQ264" s="1114"/>
      <c r="KRR264" s="1114"/>
      <c r="KRS264" s="1114"/>
      <c r="KRT264" s="1114"/>
      <c r="KRU264" s="1114"/>
      <c r="KRV264" s="1114"/>
      <c r="KRW264" s="1114"/>
      <c r="KRX264" s="1114"/>
      <c r="KRY264" s="1114"/>
      <c r="KRZ264" s="1114"/>
      <c r="KSA264" s="1114"/>
      <c r="KSB264" s="1114"/>
      <c r="KSC264" s="1114"/>
      <c r="KSD264" s="1114"/>
      <c r="KSE264" s="1114"/>
      <c r="KSF264" s="1114"/>
      <c r="KSG264" s="1114"/>
      <c r="KSH264" s="1114"/>
      <c r="KSI264" s="1114"/>
      <c r="KSJ264" s="1114"/>
      <c r="KSK264" s="1114"/>
      <c r="KSL264" s="1114"/>
      <c r="KSM264" s="1114"/>
      <c r="KSN264" s="1114"/>
      <c r="KSO264" s="1114"/>
      <c r="KSP264" s="1114"/>
      <c r="KSQ264" s="1114"/>
      <c r="KSR264" s="1114"/>
      <c r="KSS264" s="1114"/>
      <c r="KST264" s="1114"/>
      <c r="KSU264" s="1114"/>
      <c r="KSV264" s="1114"/>
      <c r="KSW264" s="1114"/>
      <c r="KSX264" s="1114"/>
      <c r="KSY264" s="1114"/>
      <c r="KSZ264" s="1114"/>
      <c r="KTA264" s="1114"/>
      <c r="KTB264" s="1114"/>
      <c r="KTC264" s="1114"/>
      <c r="KTD264" s="1114"/>
      <c r="KTE264" s="1114"/>
      <c r="KTF264" s="1114"/>
      <c r="KTG264" s="1114"/>
      <c r="KTH264" s="1114"/>
      <c r="KTI264" s="1114"/>
      <c r="KTJ264" s="1114"/>
      <c r="KTK264" s="1114"/>
      <c r="KTL264" s="1114"/>
      <c r="KTM264" s="1114"/>
      <c r="KTN264" s="1114"/>
      <c r="KTO264" s="1114"/>
      <c r="KTP264" s="1114"/>
      <c r="KTQ264" s="1114"/>
      <c r="KTR264" s="1114"/>
      <c r="KTS264" s="1114"/>
      <c r="KTT264" s="1114"/>
      <c r="KTU264" s="1114"/>
      <c r="KTV264" s="1114"/>
      <c r="KTW264" s="1114"/>
      <c r="KTX264" s="1114"/>
      <c r="KTY264" s="1114"/>
      <c r="KTZ264" s="1114"/>
      <c r="KUA264" s="1114"/>
      <c r="KUB264" s="1114"/>
      <c r="KUC264" s="1114"/>
      <c r="KUD264" s="1114"/>
      <c r="KUE264" s="1114"/>
      <c r="KUF264" s="1114"/>
      <c r="KUG264" s="1114"/>
      <c r="KUH264" s="1114"/>
      <c r="KUI264" s="1114"/>
      <c r="KUJ264" s="1114"/>
      <c r="KUK264" s="1114"/>
      <c r="KUL264" s="1114"/>
      <c r="KUM264" s="1114"/>
      <c r="KUN264" s="1114"/>
      <c r="KUO264" s="1114"/>
      <c r="KUP264" s="1114"/>
      <c r="KUQ264" s="1114"/>
      <c r="KUR264" s="1114"/>
      <c r="KUS264" s="1114"/>
      <c r="KUT264" s="1114"/>
      <c r="KUU264" s="1114"/>
      <c r="KUV264" s="1114"/>
      <c r="KUW264" s="1114"/>
      <c r="KUX264" s="1114"/>
      <c r="KUY264" s="1114"/>
      <c r="KUZ264" s="1114"/>
      <c r="KVA264" s="1114"/>
      <c r="KVB264" s="1114"/>
      <c r="KVC264" s="1114"/>
      <c r="KVD264" s="1114"/>
      <c r="KVE264" s="1114"/>
      <c r="KVF264" s="1114"/>
      <c r="KVG264" s="1114"/>
      <c r="KVH264" s="1114"/>
      <c r="KVI264" s="1114"/>
      <c r="KVJ264" s="1114"/>
      <c r="KVK264" s="1114"/>
      <c r="KVL264" s="1114"/>
      <c r="KVM264" s="1114"/>
      <c r="KVN264" s="1114"/>
      <c r="KVO264" s="1114"/>
      <c r="KVP264" s="1114"/>
      <c r="KVQ264" s="1114"/>
      <c r="KVR264" s="1114"/>
      <c r="KVS264" s="1114"/>
      <c r="KVT264" s="1114"/>
      <c r="KVU264" s="1114"/>
      <c r="KVV264" s="1114"/>
      <c r="KVW264" s="1114"/>
      <c r="KVX264" s="1114"/>
      <c r="KVY264" s="1114"/>
      <c r="KVZ264" s="1114"/>
      <c r="KWA264" s="1114"/>
      <c r="KWB264" s="1114"/>
      <c r="KWC264" s="1114"/>
      <c r="KWD264" s="1114"/>
      <c r="KWE264" s="1114"/>
      <c r="KWF264" s="1114"/>
      <c r="KWG264" s="1114"/>
      <c r="KWH264" s="1114"/>
      <c r="KWI264" s="1114"/>
      <c r="KWJ264" s="1114"/>
      <c r="KWK264" s="1114"/>
      <c r="KWL264" s="1114"/>
      <c r="KWM264" s="1114"/>
      <c r="KWN264" s="1114"/>
      <c r="KWO264" s="1114"/>
      <c r="KWP264" s="1114"/>
      <c r="KWQ264" s="1114"/>
      <c r="KWR264" s="1114"/>
      <c r="KWS264" s="1114"/>
      <c r="KWT264" s="1114"/>
      <c r="KWU264" s="1114"/>
      <c r="KWV264" s="1114"/>
      <c r="KWW264" s="1114"/>
      <c r="KWX264" s="1114"/>
      <c r="KWY264" s="1114"/>
      <c r="KWZ264" s="1114"/>
      <c r="KXA264" s="1114"/>
      <c r="KXB264" s="1114"/>
      <c r="KXC264" s="1114"/>
      <c r="KXD264" s="1114"/>
      <c r="KXE264" s="1114"/>
      <c r="KXF264" s="1114"/>
      <c r="KXG264" s="1114"/>
      <c r="KXH264" s="1114"/>
      <c r="KXI264" s="1114"/>
      <c r="KXJ264" s="1114"/>
      <c r="KXK264" s="1114"/>
      <c r="KXL264" s="1114"/>
      <c r="KXM264" s="1114"/>
      <c r="KXN264" s="1114"/>
      <c r="KXO264" s="1114"/>
      <c r="KXP264" s="1114"/>
      <c r="KXQ264" s="1114"/>
      <c r="KXR264" s="1114"/>
      <c r="KXS264" s="1114"/>
      <c r="KXT264" s="1114"/>
      <c r="KXU264" s="1114"/>
      <c r="KXV264" s="1114"/>
      <c r="KXW264" s="1114"/>
      <c r="KXX264" s="1114"/>
      <c r="KXY264" s="1114"/>
      <c r="KXZ264" s="1114"/>
      <c r="KYA264" s="1114"/>
      <c r="KYB264" s="1114"/>
      <c r="KYC264" s="1114"/>
      <c r="KYD264" s="1114"/>
      <c r="KYE264" s="1114"/>
      <c r="KYF264" s="1114"/>
      <c r="KYG264" s="1114"/>
      <c r="KYH264" s="1114"/>
      <c r="KYI264" s="1114"/>
      <c r="KYJ264" s="1114"/>
      <c r="KYK264" s="1114"/>
      <c r="KYL264" s="1114"/>
      <c r="KYM264" s="1114"/>
      <c r="KYN264" s="1114"/>
      <c r="KYO264" s="1114"/>
      <c r="KYP264" s="1114"/>
      <c r="KYQ264" s="1114"/>
      <c r="KYR264" s="1114"/>
      <c r="KYS264" s="1114"/>
      <c r="KYT264" s="1114"/>
      <c r="KYU264" s="1114"/>
      <c r="KYV264" s="1114"/>
      <c r="KYW264" s="1114"/>
      <c r="KYX264" s="1114"/>
      <c r="KYY264" s="1114"/>
      <c r="KYZ264" s="1114"/>
      <c r="KZA264" s="1114"/>
      <c r="KZB264" s="1114"/>
      <c r="KZC264" s="1114"/>
      <c r="KZD264" s="1114"/>
      <c r="KZE264" s="1114"/>
      <c r="KZF264" s="1114"/>
      <c r="KZG264" s="1114"/>
      <c r="KZH264" s="1114"/>
      <c r="KZI264" s="1114"/>
      <c r="KZJ264" s="1114"/>
      <c r="KZK264" s="1114"/>
      <c r="KZL264" s="1114"/>
      <c r="KZM264" s="1114"/>
      <c r="KZN264" s="1114"/>
      <c r="KZO264" s="1114"/>
      <c r="KZP264" s="1114"/>
      <c r="KZQ264" s="1114"/>
      <c r="KZR264" s="1114"/>
      <c r="KZS264" s="1114"/>
      <c r="KZT264" s="1114"/>
      <c r="KZU264" s="1114"/>
      <c r="KZV264" s="1114"/>
      <c r="KZW264" s="1114"/>
      <c r="KZX264" s="1114"/>
      <c r="KZY264" s="1114"/>
      <c r="KZZ264" s="1114"/>
      <c r="LAA264" s="1114"/>
      <c r="LAB264" s="1114"/>
      <c r="LAC264" s="1114"/>
      <c r="LAD264" s="1114"/>
      <c r="LAE264" s="1114"/>
      <c r="LAF264" s="1114"/>
      <c r="LAG264" s="1114"/>
      <c r="LAH264" s="1114"/>
      <c r="LAI264" s="1114"/>
      <c r="LAJ264" s="1114"/>
      <c r="LAK264" s="1114"/>
      <c r="LAL264" s="1114"/>
      <c r="LAM264" s="1114"/>
      <c r="LAN264" s="1114"/>
      <c r="LAO264" s="1114"/>
      <c r="LAP264" s="1114"/>
      <c r="LAQ264" s="1114"/>
      <c r="LAR264" s="1114"/>
      <c r="LAS264" s="1114"/>
      <c r="LAT264" s="1114"/>
      <c r="LAU264" s="1114"/>
      <c r="LAV264" s="1114"/>
      <c r="LAW264" s="1114"/>
      <c r="LAX264" s="1114"/>
      <c r="LAY264" s="1114"/>
      <c r="LAZ264" s="1114"/>
      <c r="LBA264" s="1114"/>
      <c r="LBB264" s="1114"/>
      <c r="LBC264" s="1114"/>
      <c r="LBD264" s="1114"/>
      <c r="LBE264" s="1114"/>
      <c r="LBF264" s="1114"/>
      <c r="LBG264" s="1114"/>
      <c r="LBH264" s="1114"/>
      <c r="LBI264" s="1114"/>
      <c r="LBJ264" s="1114"/>
      <c r="LBK264" s="1114"/>
      <c r="LBL264" s="1114"/>
      <c r="LBM264" s="1114"/>
      <c r="LBN264" s="1114"/>
      <c r="LBO264" s="1114"/>
      <c r="LBP264" s="1114"/>
      <c r="LBQ264" s="1114"/>
      <c r="LBR264" s="1114"/>
      <c r="LBS264" s="1114"/>
      <c r="LBT264" s="1114"/>
      <c r="LBU264" s="1114"/>
      <c r="LBV264" s="1114"/>
      <c r="LBW264" s="1114"/>
      <c r="LBX264" s="1114"/>
      <c r="LBY264" s="1114"/>
      <c r="LBZ264" s="1114"/>
      <c r="LCA264" s="1114"/>
      <c r="LCB264" s="1114"/>
      <c r="LCC264" s="1114"/>
      <c r="LCD264" s="1114"/>
      <c r="LCE264" s="1114"/>
      <c r="LCF264" s="1114"/>
      <c r="LCG264" s="1114"/>
      <c r="LCH264" s="1114"/>
      <c r="LCI264" s="1114"/>
      <c r="LCJ264" s="1114"/>
      <c r="LCK264" s="1114"/>
      <c r="LCL264" s="1114"/>
      <c r="LCM264" s="1114"/>
      <c r="LCN264" s="1114"/>
      <c r="LCO264" s="1114"/>
      <c r="LCP264" s="1114"/>
      <c r="LCQ264" s="1114"/>
      <c r="LCR264" s="1114"/>
      <c r="LCS264" s="1114"/>
      <c r="LCT264" s="1114"/>
      <c r="LCU264" s="1114"/>
      <c r="LCV264" s="1114"/>
      <c r="LCW264" s="1114"/>
      <c r="LCX264" s="1114"/>
      <c r="LCY264" s="1114"/>
      <c r="LCZ264" s="1114"/>
      <c r="LDA264" s="1114"/>
      <c r="LDB264" s="1114"/>
      <c r="LDC264" s="1114"/>
      <c r="LDD264" s="1114"/>
      <c r="LDE264" s="1114"/>
      <c r="LDF264" s="1114"/>
      <c r="LDG264" s="1114"/>
      <c r="LDH264" s="1114"/>
      <c r="LDI264" s="1114"/>
      <c r="LDJ264" s="1114"/>
      <c r="LDK264" s="1114"/>
      <c r="LDL264" s="1114"/>
      <c r="LDM264" s="1114"/>
      <c r="LDN264" s="1114"/>
      <c r="LDO264" s="1114"/>
      <c r="LDP264" s="1114"/>
      <c r="LDQ264" s="1114"/>
      <c r="LDR264" s="1114"/>
      <c r="LDS264" s="1114"/>
      <c r="LDT264" s="1114"/>
      <c r="LDU264" s="1114"/>
      <c r="LDV264" s="1114"/>
      <c r="LDW264" s="1114"/>
      <c r="LDX264" s="1114"/>
      <c r="LDY264" s="1114"/>
      <c r="LDZ264" s="1114"/>
      <c r="LEA264" s="1114"/>
      <c r="LEB264" s="1114"/>
      <c r="LEC264" s="1114"/>
      <c r="LED264" s="1114"/>
      <c r="LEE264" s="1114"/>
      <c r="LEF264" s="1114"/>
      <c r="LEG264" s="1114"/>
      <c r="LEH264" s="1114"/>
      <c r="LEI264" s="1114"/>
      <c r="LEJ264" s="1114"/>
      <c r="LEK264" s="1114"/>
      <c r="LEL264" s="1114"/>
      <c r="LEM264" s="1114"/>
      <c r="LEN264" s="1114"/>
      <c r="LEO264" s="1114"/>
      <c r="LEP264" s="1114"/>
      <c r="LEQ264" s="1114"/>
      <c r="LER264" s="1114"/>
      <c r="LES264" s="1114"/>
      <c r="LET264" s="1114"/>
      <c r="LEU264" s="1114"/>
      <c r="LEV264" s="1114"/>
      <c r="LEW264" s="1114"/>
      <c r="LEX264" s="1114"/>
      <c r="LEY264" s="1114"/>
      <c r="LEZ264" s="1114"/>
      <c r="LFA264" s="1114"/>
      <c r="LFB264" s="1114"/>
      <c r="LFC264" s="1114"/>
      <c r="LFD264" s="1114"/>
      <c r="LFE264" s="1114"/>
      <c r="LFF264" s="1114"/>
      <c r="LFG264" s="1114"/>
      <c r="LFH264" s="1114"/>
      <c r="LFI264" s="1114"/>
      <c r="LFJ264" s="1114"/>
      <c r="LFK264" s="1114"/>
      <c r="LFL264" s="1114"/>
      <c r="LFM264" s="1114"/>
      <c r="LFN264" s="1114"/>
      <c r="LFO264" s="1114"/>
      <c r="LFP264" s="1114"/>
      <c r="LFQ264" s="1114"/>
      <c r="LFR264" s="1114"/>
      <c r="LFS264" s="1114"/>
      <c r="LFT264" s="1114"/>
      <c r="LFU264" s="1114"/>
      <c r="LFV264" s="1114"/>
      <c r="LFW264" s="1114"/>
      <c r="LFX264" s="1114"/>
      <c r="LFY264" s="1114"/>
      <c r="LFZ264" s="1114"/>
      <c r="LGA264" s="1114"/>
      <c r="LGB264" s="1114"/>
      <c r="LGC264" s="1114"/>
      <c r="LGD264" s="1114"/>
      <c r="LGE264" s="1114"/>
      <c r="LGF264" s="1114"/>
      <c r="LGG264" s="1114"/>
      <c r="LGH264" s="1114"/>
      <c r="LGI264" s="1114"/>
      <c r="LGJ264" s="1114"/>
      <c r="LGK264" s="1114"/>
      <c r="LGL264" s="1114"/>
      <c r="LGM264" s="1114"/>
      <c r="LGN264" s="1114"/>
      <c r="LGO264" s="1114"/>
      <c r="LGP264" s="1114"/>
      <c r="LGQ264" s="1114"/>
      <c r="LGR264" s="1114"/>
      <c r="LGS264" s="1114"/>
      <c r="LGT264" s="1114"/>
      <c r="LGU264" s="1114"/>
      <c r="LGV264" s="1114"/>
      <c r="LGW264" s="1114"/>
      <c r="LGX264" s="1114"/>
      <c r="LGY264" s="1114"/>
      <c r="LGZ264" s="1114"/>
      <c r="LHA264" s="1114"/>
      <c r="LHB264" s="1114"/>
      <c r="LHC264" s="1114"/>
      <c r="LHD264" s="1114"/>
      <c r="LHE264" s="1114"/>
      <c r="LHF264" s="1114"/>
      <c r="LHG264" s="1114"/>
      <c r="LHH264" s="1114"/>
      <c r="LHI264" s="1114"/>
      <c r="LHJ264" s="1114"/>
      <c r="LHK264" s="1114"/>
      <c r="LHL264" s="1114"/>
      <c r="LHM264" s="1114"/>
      <c r="LHN264" s="1114"/>
      <c r="LHO264" s="1114"/>
      <c r="LHP264" s="1114"/>
      <c r="LHQ264" s="1114"/>
      <c r="LHR264" s="1114"/>
      <c r="LHS264" s="1114"/>
      <c r="LHT264" s="1114"/>
      <c r="LHU264" s="1114"/>
      <c r="LHV264" s="1114"/>
      <c r="LHW264" s="1114"/>
      <c r="LHX264" s="1114"/>
      <c r="LHY264" s="1114"/>
      <c r="LHZ264" s="1114"/>
      <c r="LIA264" s="1114"/>
      <c r="LIB264" s="1114"/>
      <c r="LIC264" s="1114"/>
      <c r="LID264" s="1114"/>
      <c r="LIE264" s="1114"/>
      <c r="LIF264" s="1114"/>
      <c r="LIG264" s="1114"/>
      <c r="LIH264" s="1114"/>
      <c r="LII264" s="1114"/>
      <c r="LIJ264" s="1114"/>
      <c r="LIK264" s="1114"/>
      <c r="LIL264" s="1114"/>
      <c r="LIM264" s="1114"/>
      <c r="LIN264" s="1114"/>
      <c r="LIO264" s="1114"/>
      <c r="LIP264" s="1114"/>
      <c r="LIQ264" s="1114"/>
      <c r="LIR264" s="1114"/>
      <c r="LIS264" s="1114"/>
      <c r="LIT264" s="1114"/>
      <c r="LIU264" s="1114"/>
      <c r="LIV264" s="1114"/>
      <c r="LIW264" s="1114"/>
      <c r="LIX264" s="1114"/>
      <c r="LIY264" s="1114"/>
      <c r="LIZ264" s="1114"/>
      <c r="LJA264" s="1114"/>
      <c r="LJB264" s="1114"/>
      <c r="LJC264" s="1114"/>
      <c r="LJD264" s="1114"/>
      <c r="LJE264" s="1114"/>
      <c r="LJF264" s="1114"/>
      <c r="LJG264" s="1114"/>
      <c r="LJH264" s="1114"/>
      <c r="LJI264" s="1114"/>
      <c r="LJJ264" s="1114"/>
      <c r="LJK264" s="1114"/>
      <c r="LJL264" s="1114"/>
      <c r="LJM264" s="1114"/>
      <c r="LJN264" s="1114"/>
      <c r="LJO264" s="1114"/>
      <c r="LJP264" s="1114"/>
      <c r="LJQ264" s="1114"/>
      <c r="LJR264" s="1114"/>
      <c r="LJS264" s="1114"/>
      <c r="LJT264" s="1114"/>
      <c r="LJU264" s="1114"/>
      <c r="LJV264" s="1114"/>
      <c r="LJW264" s="1114"/>
      <c r="LJX264" s="1114"/>
      <c r="LJY264" s="1114"/>
      <c r="LJZ264" s="1114"/>
      <c r="LKA264" s="1114"/>
      <c r="LKB264" s="1114"/>
      <c r="LKC264" s="1114"/>
      <c r="LKD264" s="1114"/>
      <c r="LKE264" s="1114"/>
      <c r="LKF264" s="1114"/>
      <c r="LKG264" s="1114"/>
      <c r="LKH264" s="1114"/>
      <c r="LKI264" s="1114"/>
      <c r="LKJ264" s="1114"/>
      <c r="LKK264" s="1114"/>
      <c r="LKL264" s="1114"/>
      <c r="LKM264" s="1114"/>
      <c r="LKN264" s="1114"/>
      <c r="LKO264" s="1114"/>
      <c r="LKP264" s="1114"/>
      <c r="LKQ264" s="1114"/>
      <c r="LKR264" s="1114"/>
      <c r="LKS264" s="1114"/>
      <c r="LKT264" s="1114"/>
      <c r="LKU264" s="1114"/>
      <c r="LKV264" s="1114"/>
      <c r="LKW264" s="1114"/>
      <c r="LKX264" s="1114"/>
      <c r="LKY264" s="1114"/>
      <c r="LKZ264" s="1114"/>
      <c r="LLA264" s="1114"/>
      <c r="LLB264" s="1114"/>
      <c r="LLC264" s="1114"/>
      <c r="LLD264" s="1114"/>
      <c r="LLE264" s="1114"/>
      <c r="LLF264" s="1114"/>
      <c r="LLG264" s="1114"/>
      <c r="LLH264" s="1114"/>
      <c r="LLI264" s="1114"/>
      <c r="LLJ264" s="1114"/>
      <c r="LLK264" s="1114"/>
      <c r="LLL264" s="1114"/>
      <c r="LLM264" s="1114"/>
      <c r="LLN264" s="1114"/>
      <c r="LLO264" s="1114"/>
      <c r="LLP264" s="1114"/>
      <c r="LLQ264" s="1114"/>
      <c r="LLR264" s="1114"/>
      <c r="LLS264" s="1114"/>
      <c r="LLT264" s="1114"/>
      <c r="LLU264" s="1114"/>
      <c r="LLV264" s="1114"/>
      <c r="LLW264" s="1114"/>
      <c r="LLX264" s="1114"/>
      <c r="LLY264" s="1114"/>
      <c r="LLZ264" s="1114"/>
      <c r="LMA264" s="1114"/>
      <c r="LMB264" s="1114"/>
      <c r="LMC264" s="1114"/>
      <c r="LMD264" s="1114"/>
      <c r="LME264" s="1114"/>
      <c r="LMF264" s="1114"/>
      <c r="LMG264" s="1114"/>
      <c r="LMH264" s="1114"/>
      <c r="LMI264" s="1114"/>
      <c r="LMJ264" s="1114"/>
      <c r="LMK264" s="1114"/>
      <c r="LML264" s="1114"/>
      <c r="LMM264" s="1114"/>
      <c r="LMN264" s="1114"/>
      <c r="LMO264" s="1114"/>
      <c r="LMP264" s="1114"/>
      <c r="LMQ264" s="1114"/>
      <c r="LMR264" s="1114"/>
      <c r="LMS264" s="1114"/>
      <c r="LMT264" s="1114"/>
      <c r="LMU264" s="1114"/>
      <c r="LMV264" s="1114"/>
      <c r="LMW264" s="1114"/>
      <c r="LMX264" s="1114"/>
      <c r="LMY264" s="1114"/>
      <c r="LMZ264" s="1114"/>
      <c r="LNA264" s="1114"/>
      <c r="LNB264" s="1114"/>
      <c r="LNC264" s="1114"/>
      <c r="LND264" s="1114"/>
      <c r="LNE264" s="1114"/>
      <c r="LNF264" s="1114"/>
      <c r="LNG264" s="1114"/>
      <c r="LNH264" s="1114"/>
      <c r="LNI264" s="1114"/>
      <c r="LNJ264" s="1114"/>
      <c r="LNK264" s="1114"/>
      <c r="LNL264" s="1114"/>
      <c r="LNM264" s="1114"/>
      <c r="LNN264" s="1114"/>
      <c r="LNO264" s="1114"/>
      <c r="LNP264" s="1114"/>
      <c r="LNQ264" s="1114"/>
      <c r="LNR264" s="1114"/>
      <c r="LNS264" s="1114"/>
      <c r="LNT264" s="1114"/>
      <c r="LNU264" s="1114"/>
      <c r="LNV264" s="1114"/>
      <c r="LNW264" s="1114"/>
      <c r="LNX264" s="1114"/>
      <c r="LNY264" s="1114"/>
      <c r="LNZ264" s="1114"/>
      <c r="LOA264" s="1114"/>
      <c r="LOB264" s="1114"/>
      <c r="LOC264" s="1114"/>
      <c r="LOD264" s="1114"/>
      <c r="LOE264" s="1114"/>
      <c r="LOF264" s="1114"/>
      <c r="LOG264" s="1114"/>
      <c r="LOH264" s="1114"/>
      <c r="LOI264" s="1114"/>
      <c r="LOJ264" s="1114"/>
      <c r="LOK264" s="1114"/>
      <c r="LOL264" s="1114"/>
      <c r="LOM264" s="1114"/>
      <c r="LON264" s="1114"/>
      <c r="LOO264" s="1114"/>
      <c r="LOP264" s="1114"/>
      <c r="LOQ264" s="1114"/>
      <c r="LOR264" s="1114"/>
      <c r="LOS264" s="1114"/>
      <c r="LOT264" s="1114"/>
      <c r="LOU264" s="1114"/>
      <c r="LOV264" s="1114"/>
      <c r="LOW264" s="1114"/>
      <c r="LOX264" s="1114"/>
      <c r="LOY264" s="1114"/>
      <c r="LOZ264" s="1114"/>
      <c r="LPA264" s="1114"/>
      <c r="LPB264" s="1114"/>
      <c r="LPC264" s="1114"/>
      <c r="LPD264" s="1114"/>
      <c r="LPE264" s="1114"/>
      <c r="LPF264" s="1114"/>
      <c r="LPG264" s="1114"/>
      <c r="LPH264" s="1114"/>
      <c r="LPI264" s="1114"/>
      <c r="LPJ264" s="1114"/>
      <c r="LPK264" s="1114"/>
      <c r="LPL264" s="1114"/>
      <c r="LPM264" s="1114"/>
      <c r="LPN264" s="1114"/>
      <c r="LPO264" s="1114"/>
      <c r="LPP264" s="1114"/>
      <c r="LPQ264" s="1114"/>
      <c r="LPR264" s="1114"/>
      <c r="LPS264" s="1114"/>
      <c r="LPT264" s="1114"/>
      <c r="LPU264" s="1114"/>
      <c r="LPV264" s="1114"/>
      <c r="LPW264" s="1114"/>
      <c r="LPX264" s="1114"/>
      <c r="LPY264" s="1114"/>
      <c r="LPZ264" s="1114"/>
      <c r="LQA264" s="1114"/>
      <c r="LQB264" s="1114"/>
      <c r="LQC264" s="1114"/>
      <c r="LQD264" s="1114"/>
      <c r="LQE264" s="1114"/>
      <c r="LQF264" s="1114"/>
      <c r="LQG264" s="1114"/>
      <c r="LQH264" s="1114"/>
      <c r="LQI264" s="1114"/>
      <c r="LQJ264" s="1114"/>
      <c r="LQK264" s="1114"/>
      <c r="LQL264" s="1114"/>
      <c r="LQM264" s="1114"/>
      <c r="LQN264" s="1114"/>
      <c r="LQO264" s="1114"/>
      <c r="LQP264" s="1114"/>
      <c r="LQQ264" s="1114"/>
      <c r="LQR264" s="1114"/>
      <c r="LQS264" s="1114"/>
      <c r="LQT264" s="1114"/>
      <c r="LQU264" s="1114"/>
      <c r="LQV264" s="1114"/>
      <c r="LQW264" s="1114"/>
      <c r="LQX264" s="1114"/>
      <c r="LQY264" s="1114"/>
      <c r="LQZ264" s="1114"/>
      <c r="LRA264" s="1114"/>
      <c r="LRB264" s="1114"/>
      <c r="LRC264" s="1114"/>
      <c r="LRD264" s="1114"/>
      <c r="LRE264" s="1114"/>
      <c r="LRF264" s="1114"/>
      <c r="LRG264" s="1114"/>
      <c r="LRH264" s="1114"/>
      <c r="LRI264" s="1114"/>
      <c r="LRJ264" s="1114"/>
      <c r="LRK264" s="1114"/>
      <c r="LRL264" s="1114"/>
      <c r="LRM264" s="1114"/>
      <c r="LRN264" s="1114"/>
      <c r="LRO264" s="1114"/>
      <c r="LRP264" s="1114"/>
      <c r="LRQ264" s="1114"/>
      <c r="LRR264" s="1114"/>
      <c r="LRS264" s="1114"/>
      <c r="LRT264" s="1114"/>
      <c r="LRU264" s="1114"/>
      <c r="LRV264" s="1114"/>
      <c r="LRW264" s="1114"/>
      <c r="LRX264" s="1114"/>
      <c r="LRY264" s="1114"/>
      <c r="LRZ264" s="1114"/>
      <c r="LSA264" s="1114"/>
      <c r="LSB264" s="1114"/>
      <c r="LSC264" s="1114"/>
      <c r="LSD264" s="1114"/>
      <c r="LSE264" s="1114"/>
      <c r="LSF264" s="1114"/>
      <c r="LSG264" s="1114"/>
      <c r="LSH264" s="1114"/>
      <c r="LSI264" s="1114"/>
      <c r="LSJ264" s="1114"/>
      <c r="LSK264" s="1114"/>
      <c r="LSL264" s="1114"/>
      <c r="LSM264" s="1114"/>
      <c r="LSN264" s="1114"/>
      <c r="LSO264" s="1114"/>
      <c r="LSP264" s="1114"/>
      <c r="LSQ264" s="1114"/>
      <c r="LSR264" s="1114"/>
      <c r="LSS264" s="1114"/>
      <c r="LST264" s="1114"/>
      <c r="LSU264" s="1114"/>
      <c r="LSV264" s="1114"/>
      <c r="LSW264" s="1114"/>
      <c r="LSX264" s="1114"/>
      <c r="LSY264" s="1114"/>
      <c r="LSZ264" s="1114"/>
      <c r="LTA264" s="1114"/>
      <c r="LTB264" s="1114"/>
      <c r="LTC264" s="1114"/>
      <c r="LTD264" s="1114"/>
      <c r="LTE264" s="1114"/>
      <c r="LTF264" s="1114"/>
      <c r="LTG264" s="1114"/>
      <c r="LTH264" s="1114"/>
      <c r="LTI264" s="1114"/>
      <c r="LTJ264" s="1114"/>
      <c r="LTK264" s="1114"/>
      <c r="LTL264" s="1114"/>
      <c r="LTM264" s="1114"/>
      <c r="LTN264" s="1114"/>
      <c r="LTO264" s="1114"/>
      <c r="LTP264" s="1114"/>
      <c r="LTQ264" s="1114"/>
      <c r="LTR264" s="1114"/>
      <c r="LTS264" s="1114"/>
      <c r="LTT264" s="1114"/>
      <c r="LTU264" s="1114"/>
      <c r="LTV264" s="1114"/>
      <c r="LTW264" s="1114"/>
      <c r="LTX264" s="1114"/>
      <c r="LTY264" s="1114"/>
      <c r="LTZ264" s="1114"/>
      <c r="LUA264" s="1114"/>
      <c r="LUB264" s="1114"/>
      <c r="LUC264" s="1114"/>
      <c r="LUD264" s="1114"/>
      <c r="LUE264" s="1114"/>
      <c r="LUF264" s="1114"/>
      <c r="LUG264" s="1114"/>
      <c r="LUH264" s="1114"/>
      <c r="LUI264" s="1114"/>
      <c r="LUJ264" s="1114"/>
      <c r="LUK264" s="1114"/>
      <c r="LUL264" s="1114"/>
      <c r="LUM264" s="1114"/>
      <c r="LUN264" s="1114"/>
      <c r="LUO264" s="1114"/>
      <c r="LUP264" s="1114"/>
      <c r="LUQ264" s="1114"/>
      <c r="LUR264" s="1114"/>
      <c r="LUS264" s="1114"/>
      <c r="LUT264" s="1114"/>
      <c r="LUU264" s="1114"/>
      <c r="LUV264" s="1114"/>
      <c r="LUW264" s="1114"/>
      <c r="LUX264" s="1114"/>
      <c r="LUY264" s="1114"/>
      <c r="LUZ264" s="1114"/>
      <c r="LVA264" s="1114"/>
      <c r="LVB264" s="1114"/>
      <c r="LVC264" s="1114"/>
      <c r="LVD264" s="1114"/>
      <c r="LVE264" s="1114"/>
      <c r="LVF264" s="1114"/>
      <c r="LVG264" s="1114"/>
      <c r="LVH264" s="1114"/>
      <c r="LVI264" s="1114"/>
      <c r="LVJ264" s="1114"/>
      <c r="LVK264" s="1114"/>
      <c r="LVL264" s="1114"/>
      <c r="LVM264" s="1114"/>
      <c r="LVN264" s="1114"/>
      <c r="LVO264" s="1114"/>
      <c r="LVP264" s="1114"/>
      <c r="LVQ264" s="1114"/>
      <c r="LVR264" s="1114"/>
      <c r="LVS264" s="1114"/>
      <c r="LVT264" s="1114"/>
      <c r="LVU264" s="1114"/>
      <c r="LVV264" s="1114"/>
      <c r="LVW264" s="1114"/>
      <c r="LVX264" s="1114"/>
      <c r="LVY264" s="1114"/>
      <c r="LVZ264" s="1114"/>
      <c r="LWA264" s="1114"/>
      <c r="LWB264" s="1114"/>
      <c r="LWC264" s="1114"/>
      <c r="LWD264" s="1114"/>
      <c r="LWE264" s="1114"/>
      <c r="LWF264" s="1114"/>
      <c r="LWG264" s="1114"/>
      <c r="LWH264" s="1114"/>
      <c r="LWI264" s="1114"/>
      <c r="LWJ264" s="1114"/>
      <c r="LWK264" s="1114"/>
      <c r="LWL264" s="1114"/>
      <c r="LWM264" s="1114"/>
      <c r="LWN264" s="1114"/>
      <c r="LWO264" s="1114"/>
      <c r="LWP264" s="1114"/>
      <c r="LWQ264" s="1114"/>
      <c r="LWR264" s="1114"/>
      <c r="LWS264" s="1114"/>
      <c r="LWT264" s="1114"/>
      <c r="LWU264" s="1114"/>
      <c r="LWV264" s="1114"/>
      <c r="LWW264" s="1114"/>
      <c r="LWX264" s="1114"/>
      <c r="LWY264" s="1114"/>
      <c r="LWZ264" s="1114"/>
      <c r="LXA264" s="1114"/>
      <c r="LXB264" s="1114"/>
      <c r="LXC264" s="1114"/>
      <c r="LXD264" s="1114"/>
      <c r="LXE264" s="1114"/>
      <c r="LXF264" s="1114"/>
      <c r="LXG264" s="1114"/>
      <c r="LXH264" s="1114"/>
      <c r="LXI264" s="1114"/>
      <c r="LXJ264" s="1114"/>
      <c r="LXK264" s="1114"/>
      <c r="LXL264" s="1114"/>
      <c r="LXM264" s="1114"/>
      <c r="LXN264" s="1114"/>
      <c r="LXO264" s="1114"/>
      <c r="LXP264" s="1114"/>
      <c r="LXQ264" s="1114"/>
      <c r="LXR264" s="1114"/>
      <c r="LXS264" s="1114"/>
      <c r="LXT264" s="1114"/>
      <c r="LXU264" s="1114"/>
      <c r="LXV264" s="1114"/>
      <c r="LXW264" s="1114"/>
      <c r="LXX264" s="1114"/>
      <c r="LXY264" s="1114"/>
      <c r="LXZ264" s="1114"/>
      <c r="LYA264" s="1114"/>
      <c r="LYB264" s="1114"/>
      <c r="LYC264" s="1114"/>
      <c r="LYD264" s="1114"/>
      <c r="LYE264" s="1114"/>
      <c r="LYF264" s="1114"/>
      <c r="LYG264" s="1114"/>
      <c r="LYH264" s="1114"/>
      <c r="LYI264" s="1114"/>
      <c r="LYJ264" s="1114"/>
      <c r="LYK264" s="1114"/>
      <c r="LYL264" s="1114"/>
      <c r="LYM264" s="1114"/>
      <c r="LYN264" s="1114"/>
      <c r="LYO264" s="1114"/>
      <c r="LYP264" s="1114"/>
      <c r="LYQ264" s="1114"/>
      <c r="LYR264" s="1114"/>
      <c r="LYS264" s="1114"/>
      <c r="LYT264" s="1114"/>
      <c r="LYU264" s="1114"/>
      <c r="LYV264" s="1114"/>
      <c r="LYW264" s="1114"/>
      <c r="LYX264" s="1114"/>
      <c r="LYY264" s="1114"/>
      <c r="LYZ264" s="1114"/>
      <c r="LZA264" s="1114"/>
      <c r="LZB264" s="1114"/>
      <c r="LZC264" s="1114"/>
      <c r="LZD264" s="1114"/>
      <c r="LZE264" s="1114"/>
      <c r="LZF264" s="1114"/>
      <c r="LZG264" s="1114"/>
      <c r="LZH264" s="1114"/>
      <c r="LZI264" s="1114"/>
      <c r="LZJ264" s="1114"/>
      <c r="LZK264" s="1114"/>
      <c r="LZL264" s="1114"/>
      <c r="LZM264" s="1114"/>
      <c r="LZN264" s="1114"/>
      <c r="LZO264" s="1114"/>
      <c r="LZP264" s="1114"/>
      <c r="LZQ264" s="1114"/>
      <c r="LZR264" s="1114"/>
      <c r="LZS264" s="1114"/>
      <c r="LZT264" s="1114"/>
      <c r="LZU264" s="1114"/>
      <c r="LZV264" s="1114"/>
      <c r="LZW264" s="1114"/>
      <c r="LZX264" s="1114"/>
      <c r="LZY264" s="1114"/>
      <c r="LZZ264" s="1114"/>
      <c r="MAA264" s="1114"/>
      <c r="MAB264" s="1114"/>
      <c r="MAC264" s="1114"/>
      <c r="MAD264" s="1114"/>
      <c r="MAE264" s="1114"/>
      <c r="MAF264" s="1114"/>
      <c r="MAG264" s="1114"/>
      <c r="MAH264" s="1114"/>
      <c r="MAI264" s="1114"/>
      <c r="MAJ264" s="1114"/>
      <c r="MAK264" s="1114"/>
      <c r="MAL264" s="1114"/>
      <c r="MAM264" s="1114"/>
      <c r="MAN264" s="1114"/>
      <c r="MAO264" s="1114"/>
      <c r="MAP264" s="1114"/>
      <c r="MAQ264" s="1114"/>
      <c r="MAR264" s="1114"/>
      <c r="MAS264" s="1114"/>
      <c r="MAT264" s="1114"/>
      <c r="MAU264" s="1114"/>
      <c r="MAV264" s="1114"/>
      <c r="MAW264" s="1114"/>
      <c r="MAX264" s="1114"/>
      <c r="MAY264" s="1114"/>
      <c r="MAZ264" s="1114"/>
      <c r="MBA264" s="1114"/>
      <c r="MBB264" s="1114"/>
      <c r="MBC264" s="1114"/>
      <c r="MBD264" s="1114"/>
      <c r="MBE264" s="1114"/>
      <c r="MBF264" s="1114"/>
      <c r="MBG264" s="1114"/>
      <c r="MBH264" s="1114"/>
      <c r="MBI264" s="1114"/>
      <c r="MBJ264" s="1114"/>
      <c r="MBK264" s="1114"/>
      <c r="MBL264" s="1114"/>
      <c r="MBM264" s="1114"/>
      <c r="MBN264" s="1114"/>
      <c r="MBO264" s="1114"/>
      <c r="MBP264" s="1114"/>
      <c r="MBQ264" s="1114"/>
      <c r="MBR264" s="1114"/>
      <c r="MBS264" s="1114"/>
      <c r="MBT264" s="1114"/>
      <c r="MBU264" s="1114"/>
      <c r="MBV264" s="1114"/>
      <c r="MBW264" s="1114"/>
      <c r="MBX264" s="1114"/>
      <c r="MBY264" s="1114"/>
      <c r="MBZ264" s="1114"/>
      <c r="MCA264" s="1114"/>
      <c r="MCB264" s="1114"/>
      <c r="MCC264" s="1114"/>
      <c r="MCD264" s="1114"/>
      <c r="MCE264" s="1114"/>
      <c r="MCF264" s="1114"/>
      <c r="MCG264" s="1114"/>
      <c r="MCH264" s="1114"/>
      <c r="MCI264" s="1114"/>
      <c r="MCJ264" s="1114"/>
      <c r="MCK264" s="1114"/>
      <c r="MCL264" s="1114"/>
      <c r="MCM264" s="1114"/>
      <c r="MCN264" s="1114"/>
      <c r="MCO264" s="1114"/>
      <c r="MCP264" s="1114"/>
      <c r="MCQ264" s="1114"/>
      <c r="MCR264" s="1114"/>
      <c r="MCS264" s="1114"/>
      <c r="MCT264" s="1114"/>
      <c r="MCU264" s="1114"/>
      <c r="MCV264" s="1114"/>
      <c r="MCW264" s="1114"/>
      <c r="MCX264" s="1114"/>
      <c r="MCY264" s="1114"/>
      <c r="MCZ264" s="1114"/>
      <c r="MDA264" s="1114"/>
      <c r="MDB264" s="1114"/>
      <c r="MDC264" s="1114"/>
      <c r="MDD264" s="1114"/>
      <c r="MDE264" s="1114"/>
      <c r="MDF264" s="1114"/>
      <c r="MDG264" s="1114"/>
      <c r="MDH264" s="1114"/>
      <c r="MDI264" s="1114"/>
      <c r="MDJ264" s="1114"/>
      <c r="MDK264" s="1114"/>
      <c r="MDL264" s="1114"/>
      <c r="MDM264" s="1114"/>
      <c r="MDN264" s="1114"/>
      <c r="MDO264" s="1114"/>
      <c r="MDP264" s="1114"/>
      <c r="MDQ264" s="1114"/>
      <c r="MDR264" s="1114"/>
      <c r="MDS264" s="1114"/>
      <c r="MDT264" s="1114"/>
      <c r="MDU264" s="1114"/>
      <c r="MDV264" s="1114"/>
      <c r="MDW264" s="1114"/>
      <c r="MDX264" s="1114"/>
      <c r="MDY264" s="1114"/>
      <c r="MDZ264" s="1114"/>
      <c r="MEA264" s="1114"/>
      <c r="MEB264" s="1114"/>
      <c r="MEC264" s="1114"/>
      <c r="MED264" s="1114"/>
      <c r="MEE264" s="1114"/>
      <c r="MEF264" s="1114"/>
      <c r="MEG264" s="1114"/>
      <c r="MEH264" s="1114"/>
      <c r="MEI264" s="1114"/>
      <c r="MEJ264" s="1114"/>
      <c r="MEK264" s="1114"/>
      <c r="MEL264" s="1114"/>
      <c r="MEM264" s="1114"/>
      <c r="MEN264" s="1114"/>
      <c r="MEO264" s="1114"/>
      <c r="MEP264" s="1114"/>
      <c r="MEQ264" s="1114"/>
      <c r="MER264" s="1114"/>
      <c r="MES264" s="1114"/>
      <c r="MET264" s="1114"/>
      <c r="MEU264" s="1114"/>
      <c r="MEV264" s="1114"/>
      <c r="MEW264" s="1114"/>
      <c r="MEX264" s="1114"/>
      <c r="MEY264" s="1114"/>
      <c r="MEZ264" s="1114"/>
      <c r="MFA264" s="1114"/>
      <c r="MFB264" s="1114"/>
      <c r="MFC264" s="1114"/>
      <c r="MFD264" s="1114"/>
      <c r="MFE264" s="1114"/>
      <c r="MFF264" s="1114"/>
      <c r="MFG264" s="1114"/>
      <c r="MFH264" s="1114"/>
      <c r="MFI264" s="1114"/>
      <c r="MFJ264" s="1114"/>
      <c r="MFK264" s="1114"/>
      <c r="MFL264" s="1114"/>
      <c r="MFM264" s="1114"/>
      <c r="MFN264" s="1114"/>
      <c r="MFO264" s="1114"/>
      <c r="MFP264" s="1114"/>
      <c r="MFQ264" s="1114"/>
      <c r="MFR264" s="1114"/>
      <c r="MFS264" s="1114"/>
      <c r="MFT264" s="1114"/>
      <c r="MFU264" s="1114"/>
      <c r="MFV264" s="1114"/>
      <c r="MFW264" s="1114"/>
      <c r="MFX264" s="1114"/>
      <c r="MFY264" s="1114"/>
      <c r="MFZ264" s="1114"/>
      <c r="MGA264" s="1114"/>
      <c r="MGB264" s="1114"/>
      <c r="MGC264" s="1114"/>
      <c r="MGD264" s="1114"/>
      <c r="MGE264" s="1114"/>
      <c r="MGF264" s="1114"/>
      <c r="MGG264" s="1114"/>
      <c r="MGH264" s="1114"/>
      <c r="MGI264" s="1114"/>
      <c r="MGJ264" s="1114"/>
      <c r="MGK264" s="1114"/>
      <c r="MGL264" s="1114"/>
      <c r="MGM264" s="1114"/>
      <c r="MGN264" s="1114"/>
      <c r="MGO264" s="1114"/>
      <c r="MGP264" s="1114"/>
      <c r="MGQ264" s="1114"/>
      <c r="MGR264" s="1114"/>
      <c r="MGS264" s="1114"/>
      <c r="MGT264" s="1114"/>
      <c r="MGU264" s="1114"/>
      <c r="MGV264" s="1114"/>
      <c r="MGW264" s="1114"/>
      <c r="MGX264" s="1114"/>
      <c r="MGY264" s="1114"/>
      <c r="MGZ264" s="1114"/>
      <c r="MHA264" s="1114"/>
      <c r="MHB264" s="1114"/>
      <c r="MHC264" s="1114"/>
      <c r="MHD264" s="1114"/>
      <c r="MHE264" s="1114"/>
      <c r="MHF264" s="1114"/>
      <c r="MHG264" s="1114"/>
      <c r="MHH264" s="1114"/>
      <c r="MHI264" s="1114"/>
      <c r="MHJ264" s="1114"/>
      <c r="MHK264" s="1114"/>
      <c r="MHL264" s="1114"/>
      <c r="MHM264" s="1114"/>
      <c r="MHN264" s="1114"/>
      <c r="MHO264" s="1114"/>
      <c r="MHP264" s="1114"/>
      <c r="MHQ264" s="1114"/>
      <c r="MHR264" s="1114"/>
      <c r="MHS264" s="1114"/>
      <c r="MHT264" s="1114"/>
      <c r="MHU264" s="1114"/>
      <c r="MHV264" s="1114"/>
      <c r="MHW264" s="1114"/>
      <c r="MHX264" s="1114"/>
      <c r="MHY264" s="1114"/>
      <c r="MHZ264" s="1114"/>
      <c r="MIA264" s="1114"/>
      <c r="MIB264" s="1114"/>
      <c r="MIC264" s="1114"/>
      <c r="MID264" s="1114"/>
      <c r="MIE264" s="1114"/>
      <c r="MIF264" s="1114"/>
      <c r="MIG264" s="1114"/>
      <c r="MIH264" s="1114"/>
      <c r="MII264" s="1114"/>
      <c r="MIJ264" s="1114"/>
      <c r="MIK264" s="1114"/>
      <c r="MIL264" s="1114"/>
      <c r="MIM264" s="1114"/>
      <c r="MIN264" s="1114"/>
      <c r="MIO264" s="1114"/>
      <c r="MIP264" s="1114"/>
      <c r="MIQ264" s="1114"/>
      <c r="MIR264" s="1114"/>
      <c r="MIS264" s="1114"/>
      <c r="MIT264" s="1114"/>
      <c r="MIU264" s="1114"/>
      <c r="MIV264" s="1114"/>
      <c r="MIW264" s="1114"/>
      <c r="MIX264" s="1114"/>
      <c r="MIY264" s="1114"/>
      <c r="MIZ264" s="1114"/>
      <c r="MJA264" s="1114"/>
      <c r="MJB264" s="1114"/>
      <c r="MJC264" s="1114"/>
      <c r="MJD264" s="1114"/>
      <c r="MJE264" s="1114"/>
      <c r="MJF264" s="1114"/>
      <c r="MJG264" s="1114"/>
      <c r="MJH264" s="1114"/>
      <c r="MJI264" s="1114"/>
      <c r="MJJ264" s="1114"/>
      <c r="MJK264" s="1114"/>
      <c r="MJL264" s="1114"/>
      <c r="MJM264" s="1114"/>
      <c r="MJN264" s="1114"/>
      <c r="MJO264" s="1114"/>
      <c r="MJP264" s="1114"/>
      <c r="MJQ264" s="1114"/>
      <c r="MJR264" s="1114"/>
      <c r="MJS264" s="1114"/>
      <c r="MJT264" s="1114"/>
      <c r="MJU264" s="1114"/>
      <c r="MJV264" s="1114"/>
      <c r="MJW264" s="1114"/>
      <c r="MJX264" s="1114"/>
      <c r="MJY264" s="1114"/>
      <c r="MJZ264" s="1114"/>
      <c r="MKA264" s="1114"/>
      <c r="MKB264" s="1114"/>
      <c r="MKC264" s="1114"/>
      <c r="MKD264" s="1114"/>
      <c r="MKE264" s="1114"/>
      <c r="MKF264" s="1114"/>
      <c r="MKG264" s="1114"/>
      <c r="MKH264" s="1114"/>
      <c r="MKI264" s="1114"/>
      <c r="MKJ264" s="1114"/>
      <c r="MKK264" s="1114"/>
      <c r="MKL264" s="1114"/>
      <c r="MKM264" s="1114"/>
      <c r="MKN264" s="1114"/>
      <c r="MKO264" s="1114"/>
      <c r="MKP264" s="1114"/>
      <c r="MKQ264" s="1114"/>
      <c r="MKR264" s="1114"/>
      <c r="MKS264" s="1114"/>
      <c r="MKT264" s="1114"/>
      <c r="MKU264" s="1114"/>
      <c r="MKV264" s="1114"/>
      <c r="MKW264" s="1114"/>
      <c r="MKX264" s="1114"/>
      <c r="MKY264" s="1114"/>
      <c r="MKZ264" s="1114"/>
      <c r="MLA264" s="1114"/>
      <c r="MLB264" s="1114"/>
      <c r="MLC264" s="1114"/>
      <c r="MLD264" s="1114"/>
      <c r="MLE264" s="1114"/>
      <c r="MLF264" s="1114"/>
      <c r="MLG264" s="1114"/>
      <c r="MLH264" s="1114"/>
      <c r="MLI264" s="1114"/>
      <c r="MLJ264" s="1114"/>
      <c r="MLK264" s="1114"/>
      <c r="MLL264" s="1114"/>
      <c r="MLM264" s="1114"/>
      <c r="MLN264" s="1114"/>
      <c r="MLO264" s="1114"/>
      <c r="MLP264" s="1114"/>
      <c r="MLQ264" s="1114"/>
      <c r="MLR264" s="1114"/>
      <c r="MLS264" s="1114"/>
      <c r="MLT264" s="1114"/>
      <c r="MLU264" s="1114"/>
      <c r="MLV264" s="1114"/>
      <c r="MLW264" s="1114"/>
      <c r="MLX264" s="1114"/>
      <c r="MLY264" s="1114"/>
      <c r="MLZ264" s="1114"/>
      <c r="MMA264" s="1114"/>
      <c r="MMB264" s="1114"/>
      <c r="MMC264" s="1114"/>
      <c r="MMD264" s="1114"/>
      <c r="MME264" s="1114"/>
      <c r="MMF264" s="1114"/>
      <c r="MMG264" s="1114"/>
      <c r="MMH264" s="1114"/>
      <c r="MMI264" s="1114"/>
      <c r="MMJ264" s="1114"/>
      <c r="MMK264" s="1114"/>
      <c r="MML264" s="1114"/>
      <c r="MMM264" s="1114"/>
      <c r="MMN264" s="1114"/>
      <c r="MMO264" s="1114"/>
      <c r="MMP264" s="1114"/>
      <c r="MMQ264" s="1114"/>
      <c r="MMR264" s="1114"/>
      <c r="MMS264" s="1114"/>
      <c r="MMT264" s="1114"/>
      <c r="MMU264" s="1114"/>
      <c r="MMV264" s="1114"/>
      <c r="MMW264" s="1114"/>
      <c r="MMX264" s="1114"/>
      <c r="MMY264" s="1114"/>
      <c r="MMZ264" s="1114"/>
      <c r="MNA264" s="1114"/>
      <c r="MNB264" s="1114"/>
      <c r="MNC264" s="1114"/>
      <c r="MND264" s="1114"/>
      <c r="MNE264" s="1114"/>
      <c r="MNF264" s="1114"/>
      <c r="MNG264" s="1114"/>
      <c r="MNH264" s="1114"/>
      <c r="MNI264" s="1114"/>
      <c r="MNJ264" s="1114"/>
      <c r="MNK264" s="1114"/>
      <c r="MNL264" s="1114"/>
      <c r="MNM264" s="1114"/>
      <c r="MNN264" s="1114"/>
      <c r="MNO264" s="1114"/>
      <c r="MNP264" s="1114"/>
      <c r="MNQ264" s="1114"/>
      <c r="MNR264" s="1114"/>
      <c r="MNS264" s="1114"/>
      <c r="MNT264" s="1114"/>
      <c r="MNU264" s="1114"/>
      <c r="MNV264" s="1114"/>
      <c r="MNW264" s="1114"/>
      <c r="MNX264" s="1114"/>
      <c r="MNY264" s="1114"/>
      <c r="MNZ264" s="1114"/>
      <c r="MOA264" s="1114"/>
      <c r="MOB264" s="1114"/>
      <c r="MOC264" s="1114"/>
      <c r="MOD264" s="1114"/>
      <c r="MOE264" s="1114"/>
      <c r="MOF264" s="1114"/>
      <c r="MOG264" s="1114"/>
      <c r="MOH264" s="1114"/>
      <c r="MOI264" s="1114"/>
      <c r="MOJ264" s="1114"/>
      <c r="MOK264" s="1114"/>
      <c r="MOL264" s="1114"/>
      <c r="MOM264" s="1114"/>
      <c r="MON264" s="1114"/>
      <c r="MOO264" s="1114"/>
      <c r="MOP264" s="1114"/>
      <c r="MOQ264" s="1114"/>
      <c r="MOR264" s="1114"/>
      <c r="MOS264" s="1114"/>
      <c r="MOT264" s="1114"/>
      <c r="MOU264" s="1114"/>
      <c r="MOV264" s="1114"/>
      <c r="MOW264" s="1114"/>
      <c r="MOX264" s="1114"/>
      <c r="MOY264" s="1114"/>
      <c r="MOZ264" s="1114"/>
      <c r="MPA264" s="1114"/>
      <c r="MPB264" s="1114"/>
      <c r="MPC264" s="1114"/>
      <c r="MPD264" s="1114"/>
      <c r="MPE264" s="1114"/>
      <c r="MPF264" s="1114"/>
      <c r="MPG264" s="1114"/>
      <c r="MPH264" s="1114"/>
      <c r="MPI264" s="1114"/>
      <c r="MPJ264" s="1114"/>
      <c r="MPK264" s="1114"/>
      <c r="MPL264" s="1114"/>
      <c r="MPM264" s="1114"/>
      <c r="MPN264" s="1114"/>
      <c r="MPO264" s="1114"/>
      <c r="MPP264" s="1114"/>
      <c r="MPQ264" s="1114"/>
      <c r="MPR264" s="1114"/>
      <c r="MPS264" s="1114"/>
      <c r="MPT264" s="1114"/>
      <c r="MPU264" s="1114"/>
      <c r="MPV264" s="1114"/>
      <c r="MPW264" s="1114"/>
      <c r="MPX264" s="1114"/>
      <c r="MPY264" s="1114"/>
      <c r="MPZ264" s="1114"/>
      <c r="MQA264" s="1114"/>
      <c r="MQB264" s="1114"/>
      <c r="MQC264" s="1114"/>
      <c r="MQD264" s="1114"/>
      <c r="MQE264" s="1114"/>
      <c r="MQF264" s="1114"/>
      <c r="MQG264" s="1114"/>
      <c r="MQH264" s="1114"/>
      <c r="MQI264" s="1114"/>
      <c r="MQJ264" s="1114"/>
      <c r="MQK264" s="1114"/>
      <c r="MQL264" s="1114"/>
      <c r="MQM264" s="1114"/>
      <c r="MQN264" s="1114"/>
      <c r="MQO264" s="1114"/>
      <c r="MQP264" s="1114"/>
      <c r="MQQ264" s="1114"/>
      <c r="MQR264" s="1114"/>
      <c r="MQS264" s="1114"/>
      <c r="MQT264" s="1114"/>
      <c r="MQU264" s="1114"/>
      <c r="MQV264" s="1114"/>
      <c r="MQW264" s="1114"/>
      <c r="MQX264" s="1114"/>
      <c r="MQY264" s="1114"/>
      <c r="MQZ264" s="1114"/>
      <c r="MRA264" s="1114"/>
      <c r="MRB264" s="1114"/>
      <c r="MRC264" s="1114"/>
      <c r="MRD264" s="1114"/>
      <c r="MRE264" s="1114"/>
      <c r="MRF264" s="1114"/>
      <c r="MRG264" s="1114"/>
      <c r="MRH264" s="1114"/>
      <c r="MRI264" s="1114"/>
      <c r="MRJ264" s="1114"/>
      <c r="MRK264" s="1114"/>
      <c r="MRL264" s="1114"/>
      <c r="MRM264" s="1114"/>
      <c r="MRN264" s="1114"/>
      <c r="MRO264" s="1114"/>
      <c r="MRP264" s="1114"/>
      <c r="MRQ264" s="1114"/>
      <c r="MRR264" s="1114"/>
      <c r="MRS264" s="1114"/>
      <c r="MRT264" s="1114"/>
      <c r="MRU264" s="1114"/>
      <c r="MRV264" s="1114"/>
      <c r="MRW264" s="1114"/>
      <c r="MRX264" s="1114"/>
      <c r="MRY264" s="1114"/>
      <c r="MRZ264" s="1114"/>
      <c r="MSA264" s="1114"/>
      <c r="MSB264" s="1114"/>
      <c r="MSC264" s="1114"/>
      <c r="MSD264" s="1114"/>
      <c r="MSE264" s="1114"/>
      <c r="MSF264" s="1114"/>
      <c r="MSG264" s="1114"/>
      <c r="MSH264" s="1114"/>
      <c r="MSI264" s="1114"/>
      <c r="MSJ264" s="1114"/>
      <c r="MSK264" s="1114"/>
      <c r="MSL264" s="1114"/>
      <c r="MSM264" s="1114"/>
      <c r="MSN264" s="1114"/>
      <c r="MSO264" s="1114"/>
      <c r="MSP264" s="1114"/>
      <c r="MSQ264" s="1114"/>
      <c r="MSR264" s="1114"/>
      <c r="MSS264" s="1114"/>
      <c r="MST264" s="1114"/>
      <c r="MSU264" s="1114"/>
      <c r="MSV264" s="1114"/>
      <c r="MSW264" s="1114"/>
      <c r="MSX264" s="1114"/>
      <c r="MSY264" s="1114"/>
      <c r="MSZ264" s="1114"/>
      <c r="MTA264" s="1114"/>
      <c r="MTB264" s="1114"/>
      <c r="MTC264" s="1114"/>
      <c r="MTD264" s="1114"/>
      <c r="MTE264" s="1114"/>
      <c r="MTF264" s="1114"/>
      <c r="MTG264" s="1114"/>
      <c r="MTH264" s="1114"/>
      <c r="MTI264" s="1114"/>
      <c r="MTJ264" s="1114"/>
      <c r="MTK264" s="1114"/>
      <c r="MTL264" s="1114"/>
      <c r="MTM264" s="1114"/>
      <c r="MTN264" s="1114"/>
      <c r="MTO264" s="1114"/>
      <c r="MTP264" s="1114"/>
      <c r="MTQ264" s="1114"/>
      <c r="MTR264" s="1114"/>
      <c r="MTS264" s="1114"/>
      <c r="MTT264" s="1114"/>
      <c r="MTU264" s="1114"/>
      <c r="MTV264" s="1114"/>
      <c r="MTW264" s="1114"/>
      <c r="MTX264" s="1114"/>
      <c r="MTY264" s="1114"/>
      <c r="MTZ264" s="1114"/>
      <c r="MUA264" s="1114"/>
      <c r="MUB264" s="1114"/>
      <c r="MUC264" s="1114"/>
      <c r="MUD264" s="1114"/>
      <c r="MUE264" s="1114"/>
      <c r="MUF264" s="1114"/>
      <c r="MUG264" s="1114"/>
      <c r="MUH264" s="1114"/>
      <c r="MUI264" s="1114"/>
      <c r="MUJ264" s="1114"/>
      <c r="MUK264" s="1114"/>
      <c r="MUL264" s="1114"/>
      <c r="MUM264" s="1114"/>
      <c r="MUN264" s="1114"/>
      <c r="MUO264" s="1114"/>
      <c r="MUP264" s="1114"/>
      <c r="MUQ264" s="1114"/>
      <c r="MUR264" s="1114"/>
      <c r="MUS264" s="1114"/>
      <c r="MUT264" s="1114"/>
      <c r="MUU264" s="1114"/>
      <c r="MUV264" s="1114"/>
      <c r="MUW264" s="1114"/>
      <c r="MUX264" s="1114"/>
      <c r="MUY264" s="1114"/>
      <c r="MUZ264" s="1114"/>
      <c r="MVA264" s="1114"/>
      <c r="MVB264" s="1114"/>
      <c r="MVC264" s="1114"/>
      <c r="MVD264" s="1114"/>
      <c r="MVE264" s="1114"/>
      <c r="MVF264" s="1114"/>
      <c r="MVG264" s="1114"/>
      <c r="MVH264" s="1114"/>
      <c r="MVI264" s="1114"/>
      <c r="MVJ264" s="1114"/>
      <c r="MVK264" s="1114"/>
      <c r="MVL264" s="1114"/>
      <c r="MVM264" s="1114"/>
      <c r="MVN264" s="1114"/>
      <c r="MVO264" s="1114"/>
      <c r="MVP264" s="1114"/>
      <c r="MVQ264" s="1114"/>
      <c r="MVR264" s="1114"/>
      <c r="MVS264" s="1114"/>
      <c r="MVT264" s="1114"/>
      <c r="MVU264" s="1114"/>
      <c r="MVV264" s="1114"/>
      <c r="MVW264" s="1114"/>
      <c r="MVX264" s="1114"/>
      <c r="MVY264" s="1114"/>
      <c r="MVZ264" s="1114"/>
      <c r="MWA264" s="1114"/>
      <c r="MWB264" s="1114"/>
      <c r="MWC264" s="1114"/>
      <c r="MWD264" s="1114"/>
      <c r="MWE264" s="1114"/>
      <c r="MWF264" s="1114"/>
      <c r="MWG264" s="1114"/>
      <c r="MWH264" s="1114"/>
      <c r="MWI264" s="1114"/>
      <c r="MWJ264" s="1114"/>
      <c r="MWK264" s="1114"/>
      <c r="MWL264" s="1114"/>
      <c r="MWM264" s="1114"/>
      <c r="MWN264" s="1114"/>
      <c r="MWO264" s="1114"/>
      <c r="MWP264" s="1114"/>
      <c r="MWQ264" s="1114"/>
      <c r="MWR264" s="1114"/>
      <c r="MWS264" s="1114"/>
      <c r="MWT264" s="1114"/>
      <c r="MWU264" s="1114"/>
      <c r="MWV264" s="1114"/>
      <c r="MWW264" s="1114"/>
      <c r="MWX264" s="1114"/>
      <c r="MWY264" s="1114"/>
      <c r="MWZ264" s="1114"/>
      <c r="MXA264" s="1114"/>
      <c r="MXB264" s="1114"/>
      <c r="MXC264" s="1114"/>
      <c r="MXD264" s="1114"/>
      <c r="MXE264" s="1114"/>
      <c r="MXF264" s="1114"/>
      <c r="MXG264" s="1114"/>
      <c r="MXH264" s="1114"/>
      <c r="MXI264" s="1114"/>
      <c r="MXJ264" s="1114"/>
      <c r="MXK264" s="1114"/>
      <c r="MXL264" s="1114"/>
      <c r="MXM264" s="1114"/>
      <c r="MXN264" s="1114"/>
      <c r="MXO264" s="1114"/>
      <c r="MXP264" s="1114"/>
      <c r="MXQ264" s="1114"/>
      <c r="MXR264" s="1114"/>
      <c r="MXS264" s="1114"/>
      <c r="MXT264" s="1114"/>
      <c r="MXU264" s="1114"/>
      <c r="MXV264" s="1114"/>
      <c r="MXW264" s="1114"/>
      <c r="MXX264" s="1114"/>
      <c r="MXY264" s="1114"/>
      <c r="MXZ264" s="1114"/>
      <c r="MYA264" s="1114"/>
      <c r="MYB264" s="1114"/>
      <c r="MYC264" s="1114"/>
      <c r="MYD264" s="1114"/>
      <c r="MYE264" s="1114"/>
      <c r="MYF264" s="1114"/>
      <c r="MYG264" s="1114"/>
      <c r="MYH264" s="1114"/>
      <c r="MYI264" s="1114"/>
      <c r="MYJ264" s="1114"/>
      <c r="MYK264" s="1114"/>
      <c r="MYL264" s="1114"/>
      <c r="MYM264" s="1114"/>
      <c r="MYN264" s="1114"/>
      <c r="MYO264" s="1114"/>
      <c r="MYP264" s="1114"/>
      <c r="MYQ264" s="1114"/>
      <c r="MYR264" s="1114"/>
      <c r="MYS264" s="1114"/>
      <c r="MYT264" s="1114"/>
      <c r="MYU264" s="1114"/>
      <c r="MYV264" s="1114"/>
      <c r="MYW264" s="1114"/>
      <c r="MYX264" s="1114"/>
      <c r="MYY264" s="1114"/>
      <c r="MYZ264" s="1114"/>
      <c r="MZA264" s="1114"/>
      <c r="MZB264" s="1114"/>
      <c r="MZC264" s="1114"/>
      <c r="MZD264" s="1114"/>
      <c r="MZE264" s="1114"/>
      <c r="MZF264" s="1114"/>
      <c r="MZG264" s="1114"/>
      <c r="MZH264" s="1114"/>
      <c r="MZI264" s="1114"/>
      <c r="MZJ264" s="1114"/>
      <c r="MZK264" s="1114"/>
      <c r="MZL264" s="1114"/>
      <c r="MZM264" s="1114"/>
      <c r="MZN264" s="1114"/>
      <c r="MZO264" s="1114"/>
      <c r="MZP264" s="1114"/>
      <c r="MZQ264" s="1114"/>
      <c r="MZR264" s="1114"/>
      <c r="MZS264" s="1114"/>
      <c r="MZT264" s="1114"/>
      <c r="MZU264" s="1114"/>
      <c r="MZV264" s="1114"/>
      <c r="MZW264" s="1114"/>
      <c r="MZX264" s="1114"/>
      <c r="MZY264" s="1114"/>
      <c r="MZZ264" s="1114"/>
      <c r="NAA264" s="1114"/>
      <c r="NAB264" s="1114"/>
      <c r="NAC264" s="1114"/>
      <c r="NAD264" s="1114"/>
      <c r="NAE264" s="1114"/>
      <c r="NAF264" s="1114"/>
      <c r="NAG264" s="1114"/>
      <c r="NAH264" s="1114"/>
      <c r="NAI264" s="1114"/>
      <c r="NAJ264" s="1114"/>
      <c r="NAK264" s="1114"/>
      <c r="NAL264" s="1114"/>
      <c r="NAM264" s="1114"/>
      <c r="NAN264" s="1114"/>
      <c r="NAO264" s="1114"/>
      <c r="NAP264" s="1114"/>
      <c r="NAQ264" s="1114"/>
      <c r="NAR264" s="1114"/>
      <c r="NAS264" s="1114"/>
      <c r="NAT264" s="1114"/>
      <c r="NAU264" s="1114"/>
      <c r="NAV264" s="1114"/>
      <c r="NAW264" s="1114"/>
      <c r="NAX264" s="1114"/>
      <c r="NAY264" s="1114"/>
      <c r="NAZ264" s="1114"/>
      <c r="NBA264" s="1114"/>
      <c r="NBB264" s="1114"/>
      <c r="NBC264" s="1114"/>
      <c r="NBD264" s="1114"/>
      <c r="NBE264" s="1114"/>
      <c r="NBF264" s="1114"/>
      <c r="NBG264" s="1114"/>
      <c r="NBH264" s="1114"/>
      <c r="NBI264" s="1114"/>
      <c r="NBJ264" s="1114"/>
      <c r="NBK264" s="1114"/>
      <c r="NBL264" s="1114"/>
      <c r="NBM264" s="1114"/>
      <c r="NBN264" s="1114"/>
      <c r="NBO264" s="1114"/>
      <c r="NBP264" s="1114"/>
      <c r="NBQ264" s="1114"/>
      <c r="NBR264" s="1114"/>
      <c r="NBS264" s="1114"/>
      <c r="NBT264" s="1114"/>
      <c r="NBU264" s="1114"/>
      <c r="NBV264" s="1114"/>
      <c r="NBW264" s="1114"/>
      <c r="NBX264" s="1114"/>
      <c r="NBY264" s="1114"/>
      <c r="NBZ264" s="1114"/>
      <c r="NCA264" s="1114"/>
      <c r="NCB264" s="1114"/>
      <c r="NCC264" s="1114"/>
      <c r="NCD264" s="1114"/>
      <c r="NCE264" s="1114"/>
      <c r="NCF264" s="1114"/>
      <c r="NCG264" s="1114"/>
      <c r="NCH264" s="1114"/>
      <c r="NCI264" s="1114"/>
      <c r="NCJ264" s="1114"/>
      <c r="NCK264" s="1114"/>
      <c r="NCL264" s="1114"/>
      <c r="NCM264" s="1114"/>
      <c r="NCN264" s="1114"/>
      <c r="NCO264" s="1114"/>
      <c r="NCP264" s="1114"/>
      <c r="NCQ264" s="1114"/>
      <c r="NCR264" s="1114"/>
      <c r="NCS264" s="1114"/>
      <c r="NCT264" s="1114"/>
      <c r="NCU264" s="1114"/>
      <c r="NCV264" s="1114"/>
      <c r="NCW264" s="1114"/>
      <c r="NCX264" s="1114"/>
      <c r="NCY264" s="1114"/>
      <c r="NCZ264" s="1114"/>
      <c r="NDA264" s="1114"/>
      <c r="NDB264" s="1114"/>
      <c r="NDC264" s="1114"/>
      <c r="NDD264" s="1114"/>
      <c r="NDE264" s="1114"/>
      <c r="NDF264" s="1114"/>
      <c r="NDG264" s="1114"/>
      <c r="NDH264" s="1114"/>
      <c r="NDI264" s="1114"/>
      <c r="NDJ264" s="1114"/>
      <c r="NDK264" s="1114"/>
      <c r="NDL264" s="1114"/>
      <c r="NDM264" s="1114"/>
      <c r="NDN264" s="1114"/>
      <c r="NDO264" s="1114"/>
      <c r="NDP264" s="1114"/>
      <c r="NDQ264" s="1114"/>
      <c r="NDR264" s="1114"/>
      <c r="NDS264" s="1114"/>
      <c r="NDT264" s="1114"/>
      <c r="NDU264" s="1114"/>
      <c r="NDV264" s="1114"/>
      <c r="NDW264" s="1114"/>
      <c r="NDX264" s="1114"/>
      <c r="NDY264" s="1114"/>
      <c r="NDZ264" s="1114"/>
      <c r="NEA264" s="1114"/>
      <c r="NEB264" s="1114"/>
      <c r="NEC264" s="1114"/>
      <c r="NED264" s="1114"/>
      <c r="NEE264" s="1114"/>
      <c r="NEF264" s="1114"/>
      <c r="NEG264" s="1114"/>
      <c r="NEH264" s="1114"/>
      <c r="NEI264" s="1114"/>
      <c r="NEJ264" s="1114"/>
      <c r="NEK264" s="1114"/>
      <c r="NEL264" s="1114"/>
      <c r="NEM264" s="1114"/>
      <c r="NEN264" s="1114"/>
      <c r="NEO264" s="1114"/>
      <c r="NEP264" s="1114"/>
      <c r="NEQ264" s="1114"/>
      <c r="NER264" s="1114"/>
      <c r="NES264" s="1114"/>
      <c r="NET264" s="1114"/>
      <c r="NEU264" s="1114"/>
      <c r="NEV264" s="1114"/>
      <c r="NEW264" s="1114"/>
      <c r="NEX264" s="1114"/>
      <c r="NEY264" s="1114"/>
      <c r="NEZ264" s="1114"/>
      <c r="NFA264" s="1114"/>
      <c r="NFB264" s="1114"/>
      <c r="NFC264" s="1114"/>
      <c r="NFD264" s="1114"/>
      <c r="NFE264" s="1114"/>
      <c r="NFF264" s="1114"/>
      <c r="NFG264" s="1114"/>
      <c r="NFH264" s="1114"/>
      <c r="NFI264" s="1114"/>
      <c r="NFJ264" s="1114"/>
      <c r="NFK264" s="1114"/>
      <c r="NFL264" s="1114"/>
      <c r="NFM264" s="1114"/>
      <c r="NFN264" s="1114"/>
      <c r="NFO264" s="1114"/>
      <c r="NFP264" s="1114"/>
      <c r="NFQ264" s="1114"/>
      <c r="NFR264" s="1114"/>
      <c r="NFS264" s="1114"/>
      <c r="NFT264" s="1114"/>
      <c r="NFU264" s="1114"/>
      <c r="NFV264" s="1114"/>
      <c r="NFW264" s="1114"/>
      <c r="NFX264" s="1114"/>
      <c r="NFY264" s="1114"/>
      <c r="NFZ264" s="1114"/>
      <c r="NGA264" s="1114"/>
      <c r="NGB264" s="1114"/>
      <c r="NGC264" s="1114"/>
      <c r="NGD264" s="1114"/>
      <c r="NGE264" s="1114"/>
      <c r="NGF264" s="1114"/>
      <c r="NGG264" s="1114"/>
      <c r="NGH264" s="1114"/>
      <c r="NGI264" s="1114"/>
      <c r="NGJ264" s="1114"/>
      <c r="NGK264" s="1114"/>
      <c r="NGL264" s="1114"/>
      <c r="NGM264" s="1114"/>
      <c r="NGN264" s="1114"/>
      <c r="NGO264" s="1114"/>
      <c r="NGP264" s="1114"/>
      <c r="NGQ264" s="1114"/>
      <c r="NGR264" s="1114"/>
      <c r="NGS264" s="1114"/>
      <c r="NGT264" s="1114"/>
      <c r="NGU264" s="1114"/>
      <c r="NGV264" s="1114"/>
      <c r="NGW264" s="1114"/>
      <c r="NGX264" s="1114"/>
      <c r="NGY264" s="1114"/>
      <c r="NGZ264" s="1114"/>
      <c r="NHA264" s="1114"/>
      <c r="NHB264" s="1114"/>
      <c r="NHC264" s="1114"/>
      <c r="NHD264" s="1114"/>
      <c r="NHE264" s="1114"/>
      <c r="NHF264" s="1114"/>
      <c r="NHG264" s="1114"/>
      <c r="NHH264" s="1114"/>
      <c r="NHI264" s="1114"/>
      <c r="NHJ264" s="1114"/>
      <c r="NHK264" s="1114"/>
      <c r="NHL264" s="1114"/>
      <c r="NHM264" s="1114"/>
      <c r="NHN264" s="1114"/>
      <c r="NHO264" s="1114"/>
      <c r="NHP264" s="1114"/>
      <c r="NHQ264" s="1114"/>
      <c r="NHR264" s="1114"/>
      <c r="NHS264" s="1114"/>
      <c r="NHT264" s="1114"/>
      <c r="NHU264" s="1114"/>
      <c r="NHV264" s="1114"/>
      <c r="NHW264" s="1114"/>
      <c r="NHX264" s="1114"/>
      <c r="NHY264" s="1114"/>
      <c r="NHZ264" s="1114"/>
      <c r="NIA264" s="1114"/>
      <c r="NIB264" s="1114"/>
      <c r="NIC264" s="1114"/>
      <c r="NID264" s="1114"/>
      <c r="NIE264" s="1114"/>
      <c r="NIF264" s="1114"/>
      <c r="NIG264" s="1114"/>
      <c r="NIH264" s="1114"/>
      <c r="NII264" s="1114"/>
      <c r="NIJ264" s="1114"/>
      <c r="NIK264" s="1114"/>
      <c r="NIL264" s="1114"/>
      <c r="NIM264" s="1114"/>
      <c r="NIN264" s="1114"/>
      <c r="NIO264" s="1114"/>
      <c r="NIP264" s="1114"/>
      <c r="NIQ264" s="1114"/>
      <c r="NIR264" s="1114"/>
      <c r="NIS264" s="1114"/>
      <c r="NIT264" s="1114"/>
      <c r="NIU264" s="1114"/>
      <c r="NIV264" s="1114"/>
      <c r="NIW264" s="1114"/>
      <c r="NIX264" s="1114"/>
      <c r="NIY264" s="1114"/>
      <c r="NIZ264" s="1114"/>
      <c r="NJA264" s="1114"/>
      <c r="NJB264" s="1114"/>
      <c r="NJC264" s="1114"/>
      <c r="NJD264" s="1114"/>
      <c r="NJE264" s="1114"/>
      <c r="NJF264" s="1114"/>
      <c r="NJG264" s="1114"/>
      <c r="NJH264" s="1114"/>
      <c r="NJI264" s="1114"/>
      <c r="NJJ264" s="1114"/>
      <c r="NJK264" s="1114"/>
      <c r="NJL264" s="1114"/>
      <c r="NJM264" s="1114"/>
      <c r="NJN264" s="1114"/>
      <c r="NJO264" s="1114"/>
      <c r="NJP264" s="1114"/>
      <c r="NJQ264" s="1114"/>
      <c r="NJR264" s="1114"/>
      <c r="NJS264" s="1114"/>
      <c r="NJT264" s="1114"/>
      <c r="NJU264" s="1114"/>
      <c r="NJV264" s="1114"/>
      <c r="NJW264" s="1114"/>
      <c r="NJX264" s="1114"/>
      <c r="NJY264" s="1114"/>
      <c r="NJZ264" s="1114"/>
      <c r="NKA264" s="1114"/>
      <c r="NKB264" s="1114"/>
      <c r="NKC264" s="1114"/>
      <c r="NKD264" s="1114"/>
      <c r="NKE264" s="1114"/>
      <c r="NKF264" s="1114"/>
      <c r="NKG264" s="1114"/>
      <c r="NKH264" s="1114"/>
      <c r="NKI264" s="1114"/>
      <c r="NKJ264" s="1114"/>
      <c r="NKK264" s="1114"/>
      <c r="NKL264" s="1114"/>
      <c r="NKM264" s="1114"/>
      <c r="NKN264" s="1114"/>
      <c r="NKO264" s="1114"/>
      <c r="NKP264" s="1114"/>
      <c r="NKQ264" s="1114"/>
      <c r="NKR264" s="1114"/>
      <c r="NKS264" s="1114"/>
      <c r="NKT264" s="1114"/>
      <c r="NKU264" s="1114"/>
      <c r="NKV264" s="1114"/>
      <c r="NKW264" s="1114"/>
      <c r="NKX264" s="1114"/>
      <c r="NKY264" s="1114"/>
      <c r="NKZ264" s="1114"/>
      <c r="NLA264" s="1114"/>
      <c r="NLB264" s="1114"/>
      <c r="NLC264" s="1114"/>
      <c r="NLD264" s="1114"/>
      <c r="NLE264" s="1114"/>
      <c r="NLF264" s="1114"/>
      <c r="NLG264" s="1114"/>
      <c r="NLH264" s="1114"/>
      <c r="NLI264" s="1114"/>
      <c r="NLJ264" s="1114"/>
      <c r="NLK264" s="1114"/>
      <c r="NLL264" s="1114"/>
      <c r="NLM264" s="1114"/>
      <c r="NLN264" s="1114"/>
      <c r="NLO264" s="1114"/>
      <c r="NLP264" s="1114"/>
      <c r="NLQ264" s="1114"/>
      <c r="NLR264" s="1114"/>
      <c r="NLS264" s="1114"/>
      <c r="NLT264" s="1114"/>
      <c r="NLU264" s="1114"/>
      <c r="NLV264" s="1114"/>
      <c r="NLW264" s="1114"/>
      <c r="NLX264" s="1114"/>
      <c r="NLY264" s="1114"/>
      <c r="NLZ264" s="1114"/>
      <c r="NMA264" s="1114"/>
      <c r="NMB264" s="1114"/>
      <c r="NMC264" s="1114"/>
      <c r="NMD264" s="1114"/>
      <c r="NME264" s="1114"/>
      <c r="NMF264" s="1114"/>
      <c r="NMG264" s="1114"/>
      <c r="NMH264" s="1114"/>
      <c r="NMI264" s="1114"/>
      <c r="NMJ264" s="1114"/>
      <c r="NMK264" s="1114"/>
      <c r="NML264" s="1114"/>
      <c r="NMM264" s="1114"/>
      <c r="NMN264" s="1114"/>
      <c r="NMO264" s="1114"/>
      <c r="NMP264" s="1114"/>
      <c r="NMQ264" s="1114"/>
      <c r="NMR264" s="1114"/>
      <c r="NMS264" s="1114"/>
      <c r="NMT264" s="1114"/>
      <c r="NMU264" s="1114"/>
      <c r="NMV264" s="1114"/>
      <c r="NMW264" s="1114"/>
      <c r="NMX264" s="1114"/>
      <c r="NMY264" s="1114"/>
      <c r="NMZ264" s="1114"/>
      <c r="NNA264" s="1114"/>
      <c r="NNB264" s="1114"/>
      <c r="NNC264" s="1114"/>
      <c r="NND264" s="1114"/>
      <c r="NNE264" s="1114"/>
      <c r="NNF264" s="1114"/>
      <c r="NNG264" s="1114"/>
      <c r="NNH264" s="1114"/>
      <c r="NNI264" s="1114"/>
      <c r="NNJ264" s="1114"/>
      <c r="NNK264" s="1114"/>
      <c r="NNL264" s="1114"/>
      <c r="NNM264" s="1114"/>
      <c r="NNN264" s="1114"/>
      <c r="NNO264" s="1114"/>
      <c r="NNP264" s="1114"/>
      <c r="NNQ264" s="1114"/>
      <c r="NNR264" s="1114"/>
      <c r="NNS264" s="1114"/>
      <c r="NNT264" s="1114"/>
      <c r="NNU264" s="1114"/>
      <c r="NNV264" s="1114"/>
      <c r="NNW264" s="1114"/>
      <c r="NNX264" s="1114"/>
      <c r="NNY264" s="1114"/>
      <c r="NNZ264" s="1114"/>
      <c r="NOA264" s="1114"/>
      <c r="NOB264" s="1114"/>
      <c r="NOC264" s="1114"/>
      <c r="NOD264" s="1114"/>
      <c r="NOE264" s="1114"/>
      <c r="NOF264" s="1114"/>
      <c r="NOG264" s="1114"/>
      <c r="NOH264" s="1114"/>
      <c r="NOI264" s="1114"/>
      <c r="NOJ264" s="1114"/>
      <c r="NOK264" s="1114"/>
      <c r="NOL264" s="1114"/>
      <c r="NOM264" s="1114"/>
      <c r="NON264" s="1114"/>
      <c r="NOO264" s="1114"/>
      <c r="NOP264" s="1114"/>
      <c r="NOQ264" s="1114"/>
      <c r="NOR264" s="1114"/>
      <c r="NOS264" s="1114"/>
      <c r="NOT264" s="1114"/>
      <c r="NOU264" s="1114"/>
      <c r="NOV264" s="1114"/>
      <c r="NOW264" s="1114"/>
      <c r="NOX264" s="1114"/>
      <c r="NOY264" s="1114"/>
      <c r="NOZ264" s="1114"/>
      <c r="NPA264" s="1114"/>
      <c r="NPB264" s="1114"/>
      <c r="NPC264" s="1114"/>
      <c r="NPD264" s="1114"/>
      <c r="NPE264" s="1114"/>
      <c r="NPF264" s="1114"/>
      <c r="NPG264" s="1114"/>
      <c r="NPH264" s="1114"/>
      <c r="NPI264" s="1114"/>
      <c r="NPJ264" s="1114"/>
      <c r="NPK264" s="1114"/>
      <c r="NPL264" s="1114"/>
      <c r="NPM264" s="1114"/>
      <c r="NPN264" s="1114"/>
      <c r="NPO264" s="1114"/>
      <c r="NPP264" s="1114"/>
      <c r="NPQ264" s="1114"/>
      <c r="NPR264" s="1114"/>
      <c r="NPS264" s="1114"/>
      <c r="NPT264" s="1114"/>
      <c r="NPU264" s="1114"/>
      <c r="NPV264" s="1114"/>
      <c r="NPW264" s="1114"/>
      <c r="NPX264" s="1114"/>
      <c r="NPY264" s="1114"/>
      <c r="NPZ264" s="1114"/>
      <c r="NQA264" s="1114"/>
      <c r="NQB264" s="1114"/>
      <c r="NQC264" s="1114"/>
      <c r="NQD264" s="1114"/>
      <c r="NQE264" s="1114"/>
      <c r="NQF264" s="1114"/>
      <c r="NQG264" s="1114"/>
      <c r="NQH264" s="1114"/>
      <c r="NQI264" s="1114"/>
      <c r="NQJ264" s="1114"/>
      <c r="NQK264" s="1114"/>
      <c r="NQL264" s="1114"/>
      <c r="NQM264" s="1114"/>
      <c r="NQN264" s="1114"/>
      <c r="NQO264" s="1114"/>
      <c r="NQP264" s="1114"/>
      <c r="NQQ264" s="1114"/>
      <c r="NQR264" s="1114"/>
      <c r="NQS264" s="1114"/>
      <c r="NQT264" s="1114"/>
      <c r="NQU264" s="1114"/>
      <c r="NQV264" s="1114"/>
      <c r="NQW264" s="1114"/>
      <c r="NQX264" s="1114"/>
      <c r="NQY264" s="1114"/>
      <c r="NQZ264" s="1114"/>
      <c r="NRA264" s="1114"/>
      <c r="NRB264" s="1114"/>
      <c r="NRC264" s="1114"/>
      <c r="NRD264" s="1114"/>
      <c r="NRE264" s="1114"/>
      <c r="NRF264" s="1114"/>
      <c r="NRG264" s="1114"/>
      <c r="NRH264" s="1114"/>
      <c r="NRI264" s="1114"/>
      <c r="NRJ264" s="1114"/>
      <c r="NRK264" s="1114"/>
      <c r="NRL264" s="1114"/>
      <c r="NRM264" s="1114"/>
      <c r="NRN264" s="1114"/>
      <c r="NRO264" s="1114"/>
      <c r="NRP264" s="1114"/>
      <c r="NRQ264" s="1114"/>
      <c r="NRR264" s="1114"/>
      <c r="NRS264" s="1114"/>
      <c r="NRT264" s="1114"/>
      <c r="NRU264" s="1114"/>
      <c r="NRV264" s="1114"/>
      <c r="NRW264" s="1114"/>
      <c r="NRX264" s="1114"/>
      <c r="NRY264" s="1114"/>
      <c r="NRZ264" s="1114"/>
      <c r="NSA264" s="1114"/>
      <c r="NSB264" s="1114"/>
      <c r="NSC264" s="1114"/>
      <c r="NSD264" s="1114"/>
      <c r="NSE264" s="1114"/>
      <c r="NSF264" s="1114"/>
      <c r="NSG264" s="1114"/>
      <c r="NSH264" s="1114"/>
      <c r="NSI264" s="1114"/>
      <c r="NSJ264" s="1114"/>
      <c r="NSK264" s="1114"/>
      <c r="NSL264" s="1114"/>
      <c r="NSM264" s="1114"/>
      <c r="NSN264" s="1114"/>
      <c r="NSO264" s="1114"/>
      <c r="NSP264" s="1114"/>
      <c r="NSQ264" s="1114"/>
      <c r="NSR264" s="1114"/>
      <c r="NSS264" s="1114"/>
      <c r="NST264" s="1114"/>
      <c r="NSU264" s="1114"/>
      <c r="NSV264" s="1114"/>
      <c r="NSW264" s="1114"/>
      <c r="NSX264" s="1114"/>
      <c r="NSY264" s="1114"/>
      <c r="NSZ264" s="1114"/>
      <c r="NTA264" s="1114"/>
      <c r="NTB264" s="1114"/>
      <c r="NTC264" s="1114"/>
      <c r="NTD264" s="1114"/>
      <c r="NTE264" s="1114"/>
      <c r="NTF264" s="1114"/>
      <c r="NTG264" s="1114"/>
      <c r="NTH264" s="1114"/>
      <c r="NTI264" s="1114"/>
      <c r="NTJ264" s="1114"/>
      <c r="NTK264" s="1114"/>
      <c r="NTL264" s="1114"/>
      <c r="NTM264" s="1114"/>
      <c r="NTN264" s="1114"/>
      <c r="NTO264" s="1114"/>
      <c r="NTP264" s="1114"/>
      <c r="NTQ264" s="1114"/>
      <c r="NTR264" s="1114"/>
      <c r="NTS264" s="1114"/>
      <c r="NTT264" s="1114"/>
      <c r="NTU264" s="1114"/>
      <c r="NTV264" s="1114"/>
      <c r="NTW264" s="1114"/>
      <c r="NTX264" s="1114"/>
      <c r="NTY264" s="1114"/>
      <c r="NTZ264" s="1114"/>
      <c r="NUA264" s="1114"/>
      <c r="NUB264" s="1114"/>
      <c r="NUC264" s="1114"/>
      <c r="NUD264" s="1114"/>
      <c r="NUE264" s="1114"/>
      <c r="NUF264" s="1114"/>
      <c r="NUG264" s="1114"/>
      <c r="NUH264" s="1114"/>
      <c r="NUI264" s="1114"/>
      <c r="NUJ264" s="1114"/>
      <c r="NUK264" s="1114"/>
      <c r="NUL264" s="1114"/>
      <c r="NUM264" s="1114"/>
      <c r="NUN264" s="1114"/>
      <c r="NUO264" s="1114"/>
      <c r="NUP264" s="1114"/>
      <c r="NUQ264" s="1114"/>
      <c r="NUR264" s="1114"/>
      <c r="NUS264" s="1114"/>
      <c r="NUT264" s="1114"/>
      <c r="NUU264" s="1114"/>
      <c r="NUV264" s="1114"/>
      <c r="NUW264" s="1114"/>
      <c r="NUX264" s="1114"/>
      <c r="NUY264" s="1114"/>
      <c r="NUZ264" s="1114"/>
      <c r="NVA264" s="1114"/>
      <c r="NVB264" s="1114"/>
      <c r="NVC264" s="1114"/>
      <c r="NVD264" s="1114"/>
      <c r="NVE264" s="1114"/>
      <c r="NVF264" s="1114"/>
      <c r="NVG264" s="1114"/>
      <c r="NVH264" s="1114"/>
      <c r="NVI264" s="1114"/>
      <c r="NVJ264" s="1114"/>
      <c r="NVK264" s="1114"/>
      <c r="NVL264" s="1114"/>
      <c r="NVM264" s="1114"/>
      <c r="NVN264" s="1114"/>
      <c r="NVO264" s="1114"/>
      <c r="NVP264" s="1114"/>
      <c r="NVQ264" s="1114"/>
      <c r="NVR264" s="1114"/>
      <c r="NVS264" s="1114"/>
      <c r="NVT264" s="1114"/>
      <c r="NVU264" s="1114"/>
      <c r="NVV264" s="1114"/>
      <c r="NVW264" s="1114"/>
      <c r="NVX264" s="1114"/>
      <c r="NVY264" s="1114"/>
      <c r="NVZ264" s="1114"/>
      <c r="NWA264" s="1114"/>
      <c r="NWB264" s="1114"/>
      <c r="NWC264" s="1114"/>
      <c r="NWD264" s="1114"/>
      <c r="NWE264" s="1114"/>
      <c r="NWF264" s="1114"/>
      <c r="NWG264" s="1114"/>
      <c r="NWH264" s="1114"/>
      <c r="NWI264" s="1114"/>
      <c r="NWJ264" s="1114"/>
      <c r="NWK264" s="1114"/>
      <c r="NWL264" s="1114"/>
      <c r="NWM264" s="1114"/>
      <c r="NWN264" s="1114"/>
      <c r="NWO264" s="1114"/>
      <c r="NWP264" s="1114"/>
      <c r="NWQ264" s="1114"/>
      <c r="NWR264" s="1114"/>
      <c r="NWS264" s="1114"/>
      <c r="NWT264" s="1114"/>
      <c r="NWU264" s="1114"/>
      <c r="NWV264" s="1114"/>
      <c r="NWW264" s="1114"/>
      <c r="NWX264" s="1114"/>
      <c r="NWY264" s="1114"/>
      <c r="NWZ264" s="1114"/>
      <c r="NXA264" s="1114"/>
      <c r="NXB264" s="1114"/>
      <c r="NXC264" s="1114"/>
      <c r="NXD264" s="1114"/>
      <c r="NXE264" s="1114"/>
      <c r="NXF264" s="1114"/>
      <c r="NXG264" s="1114"/>
      <c r="NXH264" s="1114"/>
      <c r="NXI264" s="1114"/>
      <c r="NXJ264" s="1114"/>
      <c r="NXK264" s="1114"/>
      <c r="NXL264" s="1114"/>
      <c r="NXM264" s="1114"/>
      <c r="NXN264" s="1114"/>
      <c r="NXO264" s="1114"/>
      <c r="NXP264" s="1114"/>
      <c r="NXQ264" s="1114"/>
      <c r="NXR264" s="1114"/>
      <c r="NXS264" s="1114"/>
      <c r="NXT264" s="1114"/>
      <c r="NXU264" s="1114"/>
      <c r="NXV264" s="1114"/>
      <c r="NXW264" s="1114"/>
      <c r="NXX264" s="1114"/>
      <c r="NXY264" s="1114"/>
      <c r="NXZ264" s="1114"/>
      <c r="NYA264" s="1114"/>
      <c r="NYB264" s="1114"/>
      <c r="NYC264" s="1114"/>
      <c r="NYD264" s="1114"/>
      <c r="NYE264" s="1114"/>
      <c r="NYF264" s="1114"/>
      <c r="NYG264" s="1114"/>
      <c r="NYH264" s="1114"/>
      <c r="NYI264" s="1114"/>
      <c r="NYJ264" s="1114"/>
      <c r="NYK264" s="1114"/>
      <c r="NYL264" s="1114"/>
      <c r="NYM264" s="1114"/>
      <c r="NYN264" s="1114"/>
      <c r="NYO264" s="1114"/>
      <c r="NYP264" s="1114"/>
      <c r="NYQ264" s="1114"/>
      <c r="NYR264" s="1114"/>
      <c r="NYS264" s="1114"/>
      <c r="NYT264" s="1114"/>
      <c r="NYU264" s="1114"/>
      <c r="NYV264" s="1114"/>
      <c r="NYW264" s="1114"/>
      <c r="NYX264" s="1114"/>
      <c r="NYY264" s="1114"/>
      <c r="NYZ264" s="1114"/>
      <c r="NZA264" s="1114"/>
      <c r="NZB264" s="1114"/>
      <c r="NZC264" s="1114"/>
      <c r="NZD264" s="1114"/>
      <c r="NZE264" s="1114"/>
      <c r="NZF264" s="1114"/>
      <c r="NZG264" s="1114"/>
      <c r="NZH264" s="1114"/>
      <c r="NZI264" s="1114"/>
      <c r="NZJ264" s="1114"/>
      <c r="NZK264" s="1114"/>
      <c r="NZL264" s="1114"/>
      <c r="NZM264" s="1114"/>
      <c r="NZN264" s="1114"/>
      <c r="NZO264" s="1114"/>
      <c r="NZP264" s="1114"/>
      <c r="NZQ264" s="1114"/>
      <c r="NZR264" s="1114"/>
      <c r="NZS264" s="1114"/>
      <c r="NZT264" s="1114"/>
      <c r="NZU264" s="1114"/>
      <c r="NZV264" s="1114"/>
      <c r="NZW264" s="1114"/>
      <c r="NZX264" s="1114"/>
      <c r="NZY264" s="1114"/>
      <c r="NZZ264" s="1114"/>
      <c r="OAA264" s="1114"/>
      <c r="OAB264" s="1114"/>
      <c r="OAC264" s="1114"/>
      <c r="OAD264" s="1114"/>
      <c r="OAE264" s="1114"/>
      <c r="OAF264" s="1114"/>
      <c r="OAG264" s="1114"/>
      <c r="OAH264" s="1114"/>
      <c r="OAI264" s="1114"/>
      <c r="OAJ264" s="1114"/>
      <c r="OAK264" s="1114"/>
      <c r="OAL264" s="1114"/>
      <c r="OAM264" s="1114"/>
      <c r="OAN264" s="1114"/>
      <c r="OAO264" s="1114"/>
      <c r="OAP264" s="1114"/>
      <c r="OAQ264" s="1114"/>
      <c r="OAR264" s="1114"/>
      <c r="OAS264" s="1114"/>
      <c r="OAT264" s="1114"/>
      <c r="OAU264" s="1114"/>
      <c r="OAV264" s="1114"/>
      <c r="OAW264" s="1114"/>
      <c r="OAX264" s="1114"/>
      <c r="OAY264" s="1114"/>
      <c r="OAZ264" s="1114"/>
      <c r="OBA264" s="1114"/>
      <c r="OBB264" s="1114"/>
      <c r="OBC264" s="1114"/>
      <c r="OBD264" s="1114"/>
      <c r="OBE264" s="1114"/>
      <c r="OBF264" s="1114"/>
      <c r="OBG264" s="1114"/>
      <c r="OBH264" s="1114"/>
      <c r="OBI264" s="1114"/>
      <c r="OBJ264" s="1114"/>
      <c r="OBK264" s="1114"/>
      <c r="OBL264" s="1114"/>
      <c r="OBM264" s="1114"/>
      <c r="OBN264" s="1114"/>
      <c r="OBO264" s="1114"/>
      <c r="OBP264" s="1114"/>
      <c r="OBQ264" s="1114"/>
      <c r="OBR264" s="1114"/>
      <c r="OBS264" s="1114"/>
      <c r="OBT264" s="1114"/>
      <c r="OBU264" s="1114"/>
      <c r="OBV264" s="1114"/>
      <c r="OBW264" s="1114"/>
      <c r="OBX264" s="1114"/>
      <c r="OBY264" s="1114"/>
      <c r="OBZ264" s="1114"/>
      <c r="OCA264" s="1114"/>
      <c r="OCB264" s="1114"/>
      <c r="OCC264" s="1114"/>
      <c r="OCD264" s="1114"/>
      <c r="OCE264" s="1114"/>
      <c r="OCF264" s="1114"/>
      <c r="OCG264" s="1114"/>
      <c r="OCH264" s="1114"/>
      <c r="OCI264" s="1114"/>
      <c r="OCJ264" s="1114"/>
      <c r="OCK264" s="1114"/>
      <c r="OCL264" s="1114"/>
      <c r="OCM264" s="1114"/>
      <c r="OCN264" s="1114"/>
      <c r="OCO264" s="1114"/>
      <c r="OCP264" s="1114"/>
      <c r="OCQ264" s="1114"/>
      <c r="OCR264" s="1114"/>
      <c r="OCS264" s="1114"/>
      <c r="OCT264" s="1114"/>
      <c r="OCU264" s="1114"/>
      <c r="OCV264" s="1114"/>
      <c r="OCW264" s="1114"/>
      <c r="OCX264" s="1114"/>
      <c r="OCY264" s="1114"/>
      <c r="OCZ264" s="1114"/>
      <c r="ODA264" s="1114"/>
      <c r="ODB264" s="1114"/>
      <c r="ODC264" s="1114"/>
      <c r="ODD264" s="1114"/>
      <c r="ODE264" s="1114"/>
      <c r="ODF264" s="1114"/>
      <c r="ODG264" s="1114"/>
      <c r="ODH264" s="1114"/>
      <c r="ODI264" s="1114"/>
      <c r="ODJ264" s="1114"/>
      <c r="ODK264" s="1114"/>
      <c r="ODL264" s="1114"/>
      <c r="ODM264" s="1114"/>
      <c r="ODN264" s="1114"/>
      <c r="ODO264" s="1114"/>
      <c r="ODP264" s="1114"/>
      <c r="ODQ264" s="1114"/>
      <c r="ODR264" s="1114"/>
      <c r="ODS264" s="1114"/>
      <c r="ODT264" s="1114"/>
      <c r="ODU264" s="1114"/>
      <c r="ODV264" s="1114"/>
      <c r="ODW264" s="1114"/>
      <c r="ODX264" s="1114"/>
      <c r="ODY264" s="1114"/>
      <c r="ODZ264" s="1114"/>
      <c r="OEA264" s="1114"/>
      <c r="OEB264" s="1114"/>
      <c r="OEC264" s="1114"/>
      <c r="OED264" s="1114"/>
      <c r="OEE264" s="1114"/>
      <c r="OEF264" s="1114"/>
      <c r="OEG264" s="1114"/>
      <c r="OEH264" s="1114"/>
      <c r="OEI264" s="1114"/>
      <c r="OEJ264" s="1114"/>
      <c r="OEK264" s="1114"/>
      <c r="OEL264" s="1114"/>
      <c r="OEM264" s="1114"/>
      <c r="OEN264" s="1114"/>
      <c r="OEO264" s="1114"/>
      <c r="OEP264" s="1114"/>
      <c r="OEQ264" s="1114"/>
      <c r="OER264" s="1114"/>
      <c r="OES264" s="1114"/>
      <c r="OET264" s="1114"/>
      <c r="OEU264" s="1114"/>
      <c r="OEV264" s="1114"/>
      <c r="OEW264" s="1114"/>
      <c r="OEX264" s="1114"/>
      <c r="OEY264" s="1114"/>
      <c r="OEZ264" s="1114"/>
      <c r="OFA264" s="1114"/>
      <c r="OFB264" s="1114"/>
      <c r="OFC264" s="1114"/>
      <c r="OFD264" s="1114"/>
      <c r="OFE264" s="1114"/>
      <c r="OFF264" s="1114"/>
      <c r="OFG264" s="1114"/>
      <c r="OFH264" s="1114"/>
      <c r="OFI264" s="1114"/>
      <c r="OFJ264" s="1114"/>
      <c r="OFK264" s="1114"/>
      <c r="OFL264" s="1114"/>
      <c r="OFM264" s="1114"/>
      <c r="OFN264" s="1114"/>
      <c r="OFO264" s="1114"/>
      <c r="OFP264" s="1114"/>
      <c r="OFQ264" s="1114"/>
      <c r="OFR264" s="1114"/>
      <c r="OFS264" s="1114"/>
      <c r="OFT264" s="1114"/>
      <c r="OFU264" s="1114"/>
      <c r="OFV264" s="1114"/>
      <c r="OFW264" s="1114"/>
      <c r="OFX264" s="1114"/>
      <c r="OFY264" s="1114"/>
      <c r="OFZ264" s="1114"/>
      <c r="OGA264" s="1114"/>
      <c r="OGB264" s="1114"/>
      <c r="OGC264" s="1114"/>
      <c r="OGD264" s="1114"/>
      <c r="OGE264" s="1114"/>
      <c r="OGF264" s="1114"/>
      <c r="OGG264" s="1114"/>
      <c r="OGH264" s="1114"/>
      <c r="OGI264" s="1114"/>
      <c r="OGJ264" s="1114"/>
      <c r="OGK264" s="1114"/>
      <c r="OGL264" s="1114"/>
      <c r="OGM264" s="1114"/>
      <c r="OGN264" s="1114"/>
      <c r="OGO264" s="1114"/>
      <c r="OGP264" s="1114"/>
      <c r="OGQ264" s="1114"/>
      <c r="OGR264" s="1114"/>
      <c r="OGS264" s="1114"/>
      <c r="OGT264" s="1114"/>
      <c r="OGU264" s="1114"/>
      <c r="OGV264" s="1114"/>
      <c r="OGW264" s="1114"/>
      <c r="OGX264" s="1114"/>
      <c r="OGY264" s="1114"/>
      <c r="OGZ264" s="1114"/>
      <c r="OHA264" s="1114"/>
      <c r="OHB264" s="1114"/>
      <c r="OHC264" s="1114"/>
      <c r="OHD264" s="1114"/>
      <c r="OHE264" s="1114"/>
      <c r="OHF264" s="1114"/>
      <c r="OHG264" s="1114"/>
      <c r="OHH264" s="1114"/>
      <c r="OHI264" s="1114"/>
      <c r="OHJ264" s="1114"/>
      <c r="OHK264" s="1114"/>
      <c r="OHL264" s="1114"/>
      <c r="OHM264" s="1114"/>
      <c r="OHN264" s="1114"/>
      <c r="OHO264" s="1114"/>
      <c r="OHP264" s="1114"/>
      <c r="OHQ264" s="1114"/>
      <c r="OHR264" s="1114"/>
      <c r="OHS264" s="1114"/>
      <c r="OHT264" s="1114"/>
      <c r="OHU264" s="1114"/>
      <c r="OHV264" s="1114"/>
      <c r="OHW264" s="1114"/>
      <c r="OHX264" s="1114"/>
      <c r="OHY264" s="1114"/>
      <c r="OHZ264" s="1114"/>
      <c r="OIA264" s="1114"/>
      <c r="OIB264" s="1114"/>
      <c r="OIC264" s="1114"/>
      <c r="OID264" s="1114"/>
      <c r="OIE264" s="1114"/>
      <c r="OIF264" s="1114"/>
      <c r="OIG264" s="1114"/>
      <c r="OIH264" s="1114"/>
      <c r="OII264" s="1114"/>
      <c r="OIJ264" s="1114"/>
      <c r="OIK264" s="1114"/>
      <c r="OIL264" s="1114"/>
      <c r="OIM264" s="1114"/>
      <c r="OIN264" s="1114"/>
      <c r="OIO264" s="1114"/>
      <c r="OIP264" s="1114"/>
      <c r="OIQ264" s="1114"/>
      <c r="OIR264" s="1114"/>
      <c r="OIS264" s="1114"/>
      <c r="OIT264" s="1114"/>
      <c r="OIU264" s="1114"/>
      <c r="OIV264" s="1114"/>
      <c r="OIW264" s="1114"/>
      <c r="OIX264" s="1114"/>
      <c r="OIY264" s="1114"/>
      <c r="OIZ264" s="1114"/>
      <c r="OJA264" s="1114"/>
      <c r="OJB264" s="1114"/>
      <c r="OJC264" s="1114"/>
      <c r="OJD264" s="1114"/>
      <c r="OJE264" s="1114"/>
      <c r="OJF264" s="1114"/>
      <c r="OJG264" s="1114"/>
      <c r="OJH264" s="1114"/>
      <c r="OJI264" s="1114"/>
      <c r="OJJ264" s="1114"/>
      <c r="OJK264" s="1114"/>
      <c r="OJL264" s="1114"/>
      <c r="OJM264" s="1114"/>
      <c r="OJN264" s="1114"/>
      <c r="OJO264" s="1114"/>
      <c r="OJP264" s="1114"/>
      <c r="OJQ264" s="1114"/>
      <c r="OJR264" s="1114"/>
      <c r="OJS264" s="1114"/>
      <c r="OJT264" s="1114"/>
      <c r="OJU264" s="1114"/>
      <c r="OJV264" s="1114"/>
      <c r="OJW264" s="1114"/>
      <c r="OJX264" s="1114"/>
      <c r="OJY264" s="1114"/>
      <c r="OJZ264" s="1114"/>
      <c r="OKA264" s="1114"/>
      <c r="OKB264" s="1114"/>
      <c r="OKC264" s="1114"/>
      <c r="OKD264" s="1114"/>
      <c r="OKE264" s="1114"/>
      <c r="OKF264" s="1114"/>
      <c r="OKG264" s="1114"/>
      <c r="OKH264" s="1114"/>
      <c r="OKI264" s="1114"/>
      <c r="OKJ264" s="1114"/>
      <c r="OKK264" s="1114"/>
      <c r="OKL264" s="1114"/>
      <c r="OKM264" s="1114"/>
      <c r="OKN264" s="1114"/>
      <c r="OKO264" s="1114"/>
      <c r="OKP264" s="1114"/>
      <c r="OKQ264" s="1114"/>
      <c r="OKR264" s="1114"/>
      <c r="OKS264" s="1114"/>
      <c r="OKT264" s="1114"/>
      <c r="OKU264" s="1114"/>
      <c r="OKV264" s="1114"/>
      <c r="OKW264" s="1114"/>
      <c r="OKX264" s="1114"/>
      <c r="OKY264" s="1114"/>
      <c r="OKZ264" s="1114"/>
      <c r="OLA264" s="1114"/>
      <c r="OLB264" s="1114"/>
      <c r="OLC264" s="1114"/>
      <c r="OLD264" s="1114"/>
      <c r="OLE264" s="1114"/>
      <c r="OLF264" s="1114"/>
      <c r="OLG264" s="1114"/>
      <c r="OLH264" s="1114"/>
      <c r="OLI264" s="1114"/>
      <c r="OLJ264" s="1114"/>
      <c r="OLK264" s="1114"/>
      <c r="OLL264" s="1114"/>
      <c r="OLM264" s="1114"/>
      <c r="OLN264" s="1114"/>
      <c r="OLO264" s="1114"/>
      <c r="OLP264" s="1114"/>
      <c r="OLQ264" s="1114"/>
      <c r="OLR264" s="1114"/>
      <c r="OLS264" s="1114"/>
      <c r="OLT264" s="1114"/>
      <c r="OLU264" s="1114"/>
      <c r="OLV264" s="1114"/>
      <c r="OLW264" s="1114"/>
      <c r="OLX264" s="1114"/>
      <c r="OLY264" s="1114"/>
      <c r="OLZ264" s="1114"/>
      <c r="OMA264" s="1114"/>
      <c r="OMB264" s="1114"/>
      <c r="OMC264" s="1114"/>
      <c r="OMD264" s="1114"/>
      <c r="OME264" s="1114"/>
      <c r="OMF264" s="1114"/>
      <c r="OMG264" s="1114"/>
      <c r="OMH264" s="1114"/>
      <c r="OMI264" s="1114"/>
      <c r="OMJ264" s="1114"/>
      <c r="OMK264" s="1114"/>
      <c r="OML264" s="1114"/>
      <c r="OMM264" s="1114"/>
      <c r="OMN264" s="1114"/>
      <c r="OMO264" s="1114"/>
      <c r="OMP264" s="1114"/>
      <c r="OMQ264" s="1114"/>
      <c r="OMR264" s="1114"/>
      <c r="OMS264" s="1114"/>
      <c r="OMT264" s="1114"/>
      <c r="OMU264" s="1114"/>
      <c r="OMV264" s="1114"/>
      <c r="OMW264" s="1114"/>
      <c r="OMX264" s="1114"/>
      <c r="OMY264" s="1114"/>
      <c r="OMZ264" s="1114"/>
      <c r="ONA264" s="1114"/>
      <c r="ONB264" s="1114"/>
      <c r="ONC264" s="1114"/>
      <c r="OND264" s="1114"/>
      <c r="ONE264" s="1114"/>
      <c r="ONF264" s="1114"/>
      <c r="ONG264" s="1114"/>
      <c r="ONH264" s="1114"/>
      <c r="ONI264" s="1114"/>
      <c r="ONJ264" s="1114"/>
      <c r="ONK264" s="1114"/>
      <c r="ONL264" s="1114"/>
      <c r="ONM264" s="1114"/>
      <c r="ONN264" s="1114"/>
      <c r="ONO264" s="1114"/>
      <c r="ONP264" s="1114"/>
      <c r="ONQ264" s="1114"/>
      <c r="ONR264" s="1114"/>
      <c r="ONS264" s="1114"/>
      <c r="ONT264" s="1114"/>
      <c r="ONU264" s="1114"/>
      <c r="ONV264" s="1114"/>
      <c r="ONW264" s="1114"/>
      <c r="ONX264" s="1114"/>
      <c r="ONY264" s="1114"/>
      <c r="ONZ264" s="1114"/>
      <c r="OOA264" s="1114"/>
      <c r="OOB264" s="1114"/>
      <c r="OOC264" s="1114"/>
      <c r="OOD264" s="1114"/>
      <c r="OOE264" s="1114"/>
      <c r="OOF264" s="1114"/>
      <c r="OOG264" s="1114"/>
      <c r="OOH264" s="1114"/>
      <c r="OOI264" s="1114"/>
      <c r="OOJ264" s="1114"/>
      <c r="OOK264" s="1114"/>
      <c r="OOL264" s="1114"/>
      <c r="OOM264" s="1114"/>
      <c r="OON264" s="1114"/>
      <c r="OOO264" s="1114"/>
      <c r="OOP264" s="1114"/>
      <c r="OOQ264" s="1114"/>
      <c r="OOR264" s="1114"/>
      <c r="OOS264" s="1114"/>
      <c r="OOT264" s="1114"/>
      <c r="OOU264" s="1114"/>
      <c r="OOV264" s="1114"/>
      <c r="OOW264" s="1114"/>
      <c r="OOX264" s="1114"/>
      <c r="OOY264" s="1114"/>
      <c r="OOZ264" s="1114"/>
      <c r="OPA264" s="1114"/>
      <c r="OPB264" s="1114"/>
      <c r="OPC264" s="1114"/>
      <c r="OPD264" s="1114"/>
      <c r="OPE264" s="1114"/>
      <c r="OPF264" s="1114"/>
      <c r="OPG264" s="1114"/>
      <c r="OPH264" s="1114"/>
      <c r="OPI264" s="1114"/>
      <c r="OPJ264" s="1114"/>
      <c r="OPK264" s="1114"/>
      <c r="OPL264" s="1114"/>
      <c r="OPM264" s="1114"/>
      <c r="OPN264" s="1114"/>
      <c r="OPO264" s="1114"/>
      <c r="OPP264" s="1114"/>
      <c r="OPQ264" s="1114"/>
      <c r="OPR264" s="1114"/>
      <c r="OPS264" s="1114"/>
      <c r="OPT264" s="1114"/>
      <c r="OPU264" s="1114"/>
      <c r="OPV264" s="1114"/>
      <c r="OPW264" s="1114"/>
      <c r="OPX264" s="1114"/>
      <c r="OPY264" s="1114"/>
      <c r="OPZ264" s="1114"/>
      <c r="OQA264" s="1114"/>
      <c r="OQB264" s="1114"/>
      <c r="OQC264" s="1114"/>
      <c r="OQD264" s="1114"/>
      <c r="OQE264" s="1114"/>
      <c r="OQF264" s="1114"/>
      <c r="OQG264" s="1114"/>
      <c r="OQH264" s="1114"/>
      <c r="OQI264" s="1114"/>
      <c r="OQJ264" s="1114"/>
      <c r="OQK264" s="1114"/>
      <c r="OQL264" s="1114"/>
      <c r="OQM264" s="1114"/>
      <c r="OQN264" s="1114"/>
      <c r="OQO264" s="1114"/>
      <c r="OQP264" s="1114"/>
      <c r="OQQ264" s="1114"/>
      <c r="OQR264" s="1114"/>
      <c r="OQS264" s="1114"/>
      <c r="OQT264" s="1114"/>
      <c r="OQU264" s="1114"/>
      <c r="OQV264" s="1114"/>
      <c r="OQW264" s="1114"/>
      <c r="OQX264" s="1114"/>
      <c r="OQY264" s="1114"/>
      <c r="OQZ264" s="1114"/>
      <c r="ORA264" s="1114"/>
      <c r="ORB264" s="1114"/>
      <c r="ORC264" s="1114"/>
      <c r="ORD264" s="1114"/>
      <c r="ORE264" s="1114"/>
      <c r="ORF264" s="1114"/>
      <c r="ORG264" s="1114"/>
      <c r="ORH264" s="1114"/>
      <c r="ORI264" s="1114"/>
      <c r="ORJ264" s="1114"/>
      <c r="ORK264" s="1114"/>
      <c r="ORL264" s="1114"/>
      <c r="ORM264" s="1114"/>
      <c r="ORN264" s="1114"/>
      <c r="ORO264" s="1114"/>
      <c r="ORP264" s="1114"/>
      <c r="ORQ264" s="1114"/>
      <c r="ORR264" s="1114"/>
      <c r="ORS264" s="1114"/>
      <c r="ORT264" s="1114"/>
      <c r="ORU264" s="1114"/>
      <c r="ORV264" s="1114"/>
      <c r="ORW264" s="1114"/>
      <c r="ORX264" s="1114"/>
      <c r="ORY264" s="1114"/>
      <c r="ORZ264" s="1114"/>
      <c r="OSA264" s="1114"/>
      <c r="OSB264" s="1114"/>
      <c r="OSC264" s="1114"/>
      <c r="OSD264" s="1114"/>
      <c r="OSE264" s="1114"/>
      <c r="OSF264" s="1114"/>
      <c r="OSG264" s="1114"/>
      <c r="OSH264" s="1114"/>
      <c r="OSI264" s="1114"/>
      <c r="OSJ264" s="1114"/>
      <c r="OSK264" s="1114"/>
      <c r="OSL264" s="1114"/>
      <c r="OSM264" s="1114"/>
      <c r="OSN264" s="1114"/>
      <c r="OSO264" s="1114"/>
      <c r="OSP264" s="1114"/>
      <c r="OSQ264" s="1114"/>
      <c r="OSR264" s="1114"/>
      <c r="OSS264" s="1114"/>
      <c r="OST264" s="1114"/>
      <c r="OSU264" s="1114"/>
      <c r="OSV264" s="1114"/>
      <c r="OSW264" s="1114"/>
      <c r="OSX264" s="1114"/>
      <c r="OSY264" s="1114"/>
      <c r="OSZ264" s="1114"/>
      <c r="OTA264" s="1114"/>
      <c r="OTB264" s="1114"/>
      <c r="OTC264" s="1114"/>
      <c r="OTD264" s="1114"/>
      <c r="OTE264" s="1114"/>
      <c r="OTF264" s="1114"/>
      <c r="OTG264" s="1114"/>
      <c r="OTH264" s="1114"/>
      <c r="OTI264" s="1114"/>
      <c r="OTJ264" s="1114"/>
      <c r="OTK264" s="1114"/>
      <c r="OTL264" s="1114"/>
      <c r="OTM264" s="1114"/>
      <c r="OTN264" s="1114"/>
      <c r="OTO264" s="1114"/>
      <c r="OTP264" s="1114"/>
      <c r="OTQ264" s="1114"/>
      <c r="OTR264" s="1114"/>
      <c r="OTS264" s="1114"/>
      <c r="OTT264" s="1114"/>
      <c r="OTU264" s="1114"/>
      <c r="OTV264" s="1114"/>
      <c r="OTW264" s="1114"/>
      <c r="OTX264" s="1114"/>
      <c r="OTY264" s="1114"/>
      <c r="OTZ264" s="1114"/>
      <c r="OUA264" s="1114"/>
      <c r="OUB264" s="1114"/>
      <c r="OUC264" s="1114"/>
      <c r="OUD264" s="1114"/>
      <c r="OUE264" s="1114"/>
      <c r="OUF264" s="1114"/>
      <c r="OUG264" s="1114"/>
      <c r="OUH264" s="1114"/>
      <c r="OUI264" s="1114"/>
      <c r="OUJ264" s="1114"/>
      <c r="OUK264" s="1114"/>
      <c r="OUL264" s="1114"/>
      <c r="OUM264" s="1114"/>
      <c r="OUN264" s="1114"/>
      <c r="OUO264" s="1114"/>
      <c r="OUP264" s="1114"/>
      <c r="OUQ264" s="1114"/>
      <c r="OUR264" s="1114"/>
      <c r="OUS264" s="1114"/>
      <c r="OUT264" s="1114"/>
      <c r="OUU264" s="1114"/>
      <c r="OUV264" s="1114"/>
      <c r="OUW264" s="1114"/>
      <c r="OUX264" s="1114"/>
      <c r="OUY264" s="1114"/>
      <c r="OUZ264" s="1114"/>
      <c r="OVA264" s="1114"/>
      <c r="OVB264" s="1114"/>
      <c r="OVC264" s="1114"/>
      <c r="OVD264" s="1114"/>
      <c r="OVE264" s="1114"/>
      <c r="OVF264" s="1114"/>
      <c r="OVG264" s="1114"/>
      <c r="OVH264" s="1114"/>
      <c r="OVI264" s="1114"/>
      <c r="OVJ264" s="1114"/>
      <c r="OVK264" s="1114"/>
      <c r="OVL264" s="1114"/>
      <c r="OVM264" s="1114"/>
      <c r="OVN264" s="1114"/>
      <c r="OVO264" s="1114"/>
      <c r="OVP264" s="1114"/>
      <c r="OVQ264" s="1114"/>
      <c r="OVR264" s="1114"/>
      <c r="OVS264" s="1114"/>
      <c r="OVT264" s="1114"/>
      <c r="OVU264" s="1114"/>
      <c r="OVV264" s="1114"/>
      <c r="OVW264" s="1114"/>
      <c r="OVX264" s="1114"/>
      <c r="OVY264" s="1114"/>
      <c r="OVZ264" s="1114"/>
      <c r="OWA264" s="1114"/>
      <c r="OWB264" s="1114"/>
      <c r="OWC264" s="1114"/>
      <c r="OWD264" s="1114"/>
      <c r="OWE264" s="1114"/>
      <c r="OWF264" s="1114"/>
      <c r="OWG264" s="1114"/>
      <c r="OWH264" s="1114"/>
      <c r="OWI264" s="1114"/>
      <c r="OWJ264" s="1114"/>
      <c r="OWK264" s="1114"/>
      <c r="OWL264" s="1114"/>
      <c r="OWM264" s="1114"/>
      <c r="OWN264" s="1114"/>
      <c r="OWO264" s="1114"/>
      <c r="OWP264" s="1114"/>
      <c r="OWQ264" s="1114"/>
      <c r="OWR264" s="1114"/>
      <c r="OWS264" s="1114"/>
      <c r="OWT264" s="1114"/>
      <c r="OWU264" s="1114"/>
      <c r="OWV264" s="1114"/>
      <c r="OWW264" s="1114"/>
      <c r="OWX264" s="1114"/>
      <c r="OWY264" s="1114"/>
      <c r="OWZ264" s="1114"/>
      <c r="OXA264" s="1114"/>
      <c r="OXB264" s="1114"/>
      <c r="OXC264" s="1114"/>
      <c r="OXD264" s="1114"/>
      <c r="OXE264" s="1114"/>
      <c r="OXF264" s="1114"/>
      <c r="OXG264" s="1114"/>
      <c r="OXH264" s="1114"/>
      <c r="OXI264" s="1114"/>
      <c r="OXJ264" s="1114"/>
      <c r="OXK264" s="1114"/>
      <c r="OXL264" s="1114"/>
      <c r="OXM264" s="1114"/>
      <c r="OXN264" s="1114"/>
      <c r="OXO264" s="1114"/>
      <c r="OXP264" s="1114"/>
      <c r="OXQ264" s="1114"/>
      <c r="OXR264" s="1114"/>
      <c r="OXS264" s="1114"/>
      <c r="OXT264" s="1114"/>
      <c r="OXU264" s="1114"/>
      <c r="OXV264" s="1114"/>
      <c r="OXW264" s="1114"/>
      <c r="OXX264" s="1114"/>
      <c r="OXY264" s="1114"/>
      <c r="OXZ264" s="1114"/>
      <c r="OYA264" s="1114"/>
      <c r="OYB264" s="1114"/>
      <c r="OYC264" s="1114"/>
      <c r="OYD264" s="1114"/>
      <c r="OYE264" s="1114"/>
      <c r="OYF264" s="1114"/>
      <c r="OYG264" s="1114"/>
      <c r="OYH264" s="1114"/>
      <c r="OYI264" s="1114"/>
      <c r="OYJ264" s="1114"/>
      <c r="OYK264" s="1114"/>
      <c r="OYL264" s="1114"/>
      <c r="OYM264" s="1114"/>
      <c r="OYN264" s="1114"/>
      <c r="OYO264" s="1114"/>
      <c r="OYP264" s="1114"/>
      <c r="OYQ264" s="1114"/>
      <c r="OYR264" s="1114"/>
      <c r="OYS264" s="1114"/>
      <c r="OYT264" s="1114"/>
      <c r="OYU264" s="1114"/>
      <c r="OYV264" s="1114"/>
      <c r="OYW264" s="1114"/>
      <c r="OYX264" s="1114"/>
      <c r="OYY264" s="1114"/>
      <c r="OYZ264" s="1114"/>
      <c r="OZA264" s="1114"/>
      <c r="OZB264" s="1114"/>
      <c r="OZC264" s="1114"/>
      <c r="OZD264" s="1114"/>
      <c r="OZE264" s="1114"/>
      <c r="OZF264" s="1114"/>
      <c r="OZG264" s="1114"/>
      <c r="OZH264" s="1114"/>
      <c r="OZI264" s="1114"/>
      <c r="OZJ264" s="1114"/>
      <c r="OZK264" s="1114"/>
      <c r="OZL264" s="1114"/>
      <c r="OZM264" s="1114"/>
      <c r="OZN264" s="1114"/>
      <c r="OZO264" s="1114"/>
      <c r="OZP264" s="1114"/>
      <c r="OZQ264" s="1114"/>
      <c r="OZR264" s="1114"/>
      <c r="OZS264" s="1114"/>
      <c r="OZT264" s="1114"/>
      <c r="OZU264" s="1114"/>
      <c r="OZV264" s="1114"/>
      <c r="OZW264" s="1114"/>
      <c r="OZX264" s="1114"/>
      <c r="OZY264" s="1114"/>
      <c r="OZZ264" s="1114"/>
      <c r="PAA264" s="1114"/>
      <c r="PAB264" s="1114"/>
      <c r="PAC264" s="1114"/>
      <c r="PAD264" s="1114"/>
      <c r="PAE264" s="1114"/>
      <c r="PAF264" s="1114"/>
      <c r="PAG264" s="1114"/>
      <c r="PAH264" s="1114"/>
      <c r="PAI264" s="1114"/>
      <c r="PAJ264" s="1114"/>
      <c r="PAK264" s="1114"/>
      <c r="PAL264" s="1114"/>
      <c r="PAM264" s="1114"/>
      <c r="PAN264" s="1114"/>
      <c r="PAO264" s="1114"/>
      <c r="PAP264" s="1114"/>
      <c r="PAQ264" s="1114"/>
      <c r="PAR264" s="1114"/>
      <c r="PAS264" s="1114"/>
      <c r="PAT264" s="1114"/>
      <c r="PAU264" s="1114"/>
      <c r="PAV264" s="1114"/>
      <c r="PAW264" s="1114"/>
      <c r="PAX264" s="1114"/>
      <c r="PAY264" s="1114"/>
      <c r="PAZ264" s="1114"/>
      <c r="PBA264" s="1114"/>
      <c r="PBB264" s="1114"/>
      <c r="PBC264" s="1114"/>
      <c r="PBD264" s="1114"/>
      <c r="PBE264" s="1114"/>
      <c r="PBF264" s="1114"/>
      <c r="PBG264" s="1114"/>
      <c r="PBH264" s="1114"/>
      <c r="PBI264" s="1114"/>
      <c r="PBJ264" s="1114"/>
      <c r="PBK264" s="1114"/>
      <c r="PBL264" s="1114"/>
      <c r="PBM264" s="1114"/>
      <c r="PBN264" s="1114"/>
      <c r="PBO264" s="1114"/>
      <c r="PBP264" s="1114"/>
      <c r="PBQ264" s="1114"/>
      <c r="PBR264" s="1114"/>
      <c r="PBS264" s="1114"/>
      <c r="PBT264" s="1114"/>
      <c r="PBU264" s="1114"/>
      <c r="PBV264" s="1114"/>
      <c r="PBW264" s="1114"/>
      <c r="PBX264" s="1114"/>
      <c r="PBY264" s="1114"/>
      <c r="PBZ264" s="1114"/>
      <c r="PCA264" s="1114"/>
      <c r="PCB264" s="1114"/>
      <c r="PCC264" s="1114"/>
      <c r="PCD264" s="1114"/>
      <c r="PCE264" s="1114"/>
      <c r="PCF264" s="1114"/>
      <c r="PCG264" s="1114"/>
      <c r="PCH264" s="1114"/>
      <c r="PCI264" s="1114"/>
      <c r="PCJ264" s="1114"/>
      <c r="PCK264" s="1114"/>
      <c r="PCL264" s="1114"/>
      <c r="PCM264" s="1114"/>
      <c r="PCN264" s="1114"/>
      <c r="PCO264" s="1114"/>
      <c r="PCP264" s="1114"/>
      <c r="PCQ264" s="1114"/>
      <c r="PCR264" s="1114"/>
      <c r="PCS264" s="1114"/>
      <c r="PCT264" s="1114"/>
      <c r="PCU264" s="1114"/>
      <c r="PCV264" s="1114"/>
      <c r="PCW264" s="1114"/>
      <c r="PCX264" s="1114"/>
      <c r="PCY264" s="1114"/>
      <c r="PCZ264" s="1114"/>
      <c r="PDA264" s="1114"/>
      <c r="PDB264" s="1114"/>
      <c r="PDC264" s="1114"/>
      <c r="PDD264" s="1114"/>
      <c r="PDE264" s="1114"/>
      <c r="PDF264" s="1114"/>
      <c r="PDG264" s="1114"/>
      <c r="PDH264" s="1114"/>
      <c r="PDI264" s="1114"/>
      <c r="PDJ264" s="1114"/>
      <c r="PDK264" s="1114"/>
      <c r="PDL264" s="1114"/>
      <c r="PDM264" s="1114"/>
      <c r="PDN264" s="1114"/>
      <c r="PDO264" s="1114"/>
      <c r="PDP264" s="1114"/>
      <c r="PDQ264" s="1114"/>
      <c r="PDR264" s="1114"/>
      <c r="PDS264" s="1114"/>
      <c r="PDT264" s="1114"/>
      <c r="PDU264" s="1114"/>
      <c r="PDV264" s="1114"/>
      <c r="PDW264" s="1114"/>
      <c r="PDX264" s="1114"/>
      <c r="PDY264" s="1114"/>
      <c r="PDZ264" s="1114"/>
      <c r="PEA264" s="1114"/>
      <c r="PEB264" s="1114"/>
      <c r="PEC264" s="1114"/>
      <c r="PED264" s="1114"/>
      <c r="PEE264" s="1114"/>
      <c r="PEF264" s="1114"/>
      <c r="PEG264" s="1114"/>
      <c r="PEH264" s="1114"/>
      <c r="PEI264" s="1114"/>
      <c r="PEJ264" s="1114"/>
      <c r="PEK264" s="1114"/>
      <c r="PEL264" s="1114"/>
      <c r="PEM264" s="1114"/>
      <c r="PEN264" s="1114"/>
      <c r="PEO264" s="1114"/>
      <c r="PEP264" s="1114"/>
      <c r="PEQ264" s="1114"/>
      <c r="PER264" s="1114"/>
      <c r="PES264" s="1114"/>
      <c r="PET264" s="1114"/>
      <c r="PEU264" s="1114"/>
      <c r="PEV264" s="1114"/>
      <c r="PEW264" s="1114"/>
      <c r="PEX264" s="1114"/>
      <c r="PEY264" s="1114"/>
      <c r="PEZ264" s="1114"/>
      <c r="PFA264" s="1114"/>
      <c r="PFB264" s="1114"/>
      <c r="PFC264" s="1114"/>
      <c r="PFD264" s="1114"/>
      <c r="PFE264" s="1114"/>
      <c r="PFF264" s="1114"/>
      <c r="PFG264" s="1114"/>
      <c r="PFH264" s="1114"/>
      <c r="PFI264" s="1114"/>
      <c r="PFJ264" s="1114"/>
      <c r="PFK264" s="1114"/>
      <c r="PFL264" s="1114"/>
      <c r="PFM264" s="1114"/>
      <c r="PFN264" s="1114"/>
      <c r="PFO264" s="1114"/>
      <c r="PFP264" s="1114"/>
      <c r="PFQ264" s="1114"/>
      <c r="PFR264" s="1114"/>
      <c r="PFS264" s="1114"/>
      <c r="PFT264" s="1114"/>
      <c r="PFU264" s="1114"/>
      <c r="PFV264" s="1114"/>
      <c r="PFW264" s="1114"/>
      <c r="PFX264" s="1114"/>
      <c r="PFY264" s="1114"/>
      <c r="PFZ264" s="1114"/>
      <c r="PGA264" s="1114"/>
      <c r="PGB264" s="1114"/>
      <c r="PGC264" s="1114"/>
      <c r="PGD264" s="1114"/>
      <c r="PGE264" s="1114"/>
      <c r="PGF264" s="1114"/>
      <c r="PGG264" s="1114"/>
      <c r="PGH264" s="1114"/>
      <c r="PGI264" s="1114"/>
      <c r="PGJ264" s="1114"/>
      <c r="PGK264" s="1114"/>
      <c r="PGL264" s="1114"/>
      <c r="PGM264" s="1114"/>
      <c r="PGN264" s="1114"/>
      <c r="PGO264" s="1114"/>
      <c r="PGP264" s="1114"/>
      <c r="PGQ264" s="1114"/>
      <c r="PGR264" s="1114"/>
      <c r="PGS264" s="1114"/>
      <c r="PGT264" s="1114"/>
      <c r="PGU264" s="1114"/>
      <c r="PGV264" s="1114"/>
      <c r="PGW264" s="1114"/>
      <c r="PGX264" s="1114"/>
      <c r="PGY264" s="1114"/>
      <c r="PGZ264" s="1114"/>
      <c r="PHA264" s="1114"/>
      <c r="PHB264" s="1114"/>
      <c r="PHC264" s="1114"/>
      <c r="PHD264" s="1114"/>
      <c r="PHE264" s="1114"/>
      <c r="PHF264" s="1114"/>
      <c r="PHG264" s="1114"/>
      <c r="PHH264" s="1114"/>
      <c r="PHI264" s="1114"/>
      <c r="PHJ264" s="1114"/>
      <c r="PHK264" s="1114"/>
      <c r="PHL264" s="1114"/>
      <c r="PHM264" s="1114"/>
      <c r="PHN264" s="1114"/>
      <c r="PHO264" s="1114"/>
      <c r="PHP264" s="1114"/>
      <c r="PHQ264" s="1114"/>
      <c r="PHR264" s="1114"/>
      <c r="PHS264" s="1114"/>
      <c r="PHT264" s="1114"/>
      <c r="PHU264" s="1114"/>
      <c r="PHV264" s="1114"/>
      <c r="PHW264" s="1114"/>
      <c r="PHX264" s="1114"/>
      <c r="PHY264" s="1114"/>
      <c r="PHZ264" s="1114"/>
      <c r="PIA264" s="1114"/>
      <c r="PIB264" s="1114"/>
      <c r="PIC264" s="1114"/>
      <c r="PID264" s="1114"/>
      <c r="PIE264" s="1114"/>
      <c r="PIF264" s="1114"/>
      <c r="PIG264" s="1114"/>
      <c r="PIH264" s="1114"/>
      <c r="PII264" s="1114"/>
      <c r="PIJ264" s="1114"/>
      <c r="PIK264" s="1114"/>
      <c r="PIL264" s="1114"/>
      <c r="PIM264" s="1114"/>
      <c r="PIN264" s="1114"/>
      <c r="PIO264" s="1114"/>
      <c r="PIP264" s="1114"/>
      <c r="PIQ264" s="1114"/>
      <c r="PIR264" s="1114"/>
      <c r="PIS264" s="1114"/>
      <c r="PIT264" s="1114"/>
      <c r="PIU264" s="1114"/>
      <c r="PIV264" s="1114"/>
      <c r="PIW264" s="1114"/>
      <c r="PIX264" s="1114"/>
      <c r="PIY264" s="1114"/>
      <c r="PIZ264" s="1114"/>
      <c r="PJA264" s="1114"/>
      <c r="PJB264" s="1114"/>
      <c r="PJC264" s="1114"/>
      <c r="PJD264" s="1114"/>
      <c r="PJE264" s="1114"/>
      <c r="PJF264" s="1114"/>
      <c r="PJG264" s="1114"/>
      <c r="PJH264" s="1114"/>
      <c r="PJI264" s="1114"/>
      <c r="PJJ264" s="1114"/>
      <c r="PJK264" s="1114"/>
      <c r="PJL264" s="1114"/>
      <c r="PJM264" s="1114"/>
      <c r="PJN264" s="1114"/>
      <c r="PJO264" s="1114"/>
      <c r="PJP264" s="1114"/>
      <c r="PJQ264" s="1114"/>
      <c r="PJR264" s="1114"/>
      <c r="PJS264" s="1114"/>
      <c r="PJT264" s="1114"/>
      <c r="PJU264" s="1114"/>
      <c r="PJV264" s="1114"/>
      <c r="PJW264" s="1114"/>
      <c r="PJX264" s="1114"/>
      <c r="PJY264" s="1114"/>
      <c r="PJZ264" s="1114"/>
      <c r="PKA264" s="1114"/>
      <c r="PKB264" s="1114"/>
      <c r="PKC264" s="1114"/>
      <c r="PKD264" s="1114"/>
      <c r="PKE264" s="1114"/>
      <c r="PKF264" s="1114"/>
      <c r="PKG264" s="1114"/>
      <c r="PKH264" s="1114"/>
      <c r="PKI264" s="1114"/>
      <c r="PKJ264" s="1114"/>
      <c r="PKK264" s="1114"/>
      <c r="PKL264" s="1114"/>
      <c r="PKM264" s="1114"/>
      <c r="PKN264" s="1114"/>
      <c r="PKO264" s="1114"/>
      <c r="PKP264" s="1114"/>
      <c r="PKQ264" s="1114"/>
      <c r="PKR264" s="1114"/>
      <c r="PKS264" s="1114"/>
      <c r="PKT264" s="1114"/>
      <c r="PKU264" s="1114"/>
      <c r="PKV264" s="1114"/>
      <c r="PKW264" s="1114"/>
      <c r="PKX264" s="1114"/>
      <c r="PKY264" s="1114"/>
      <c r="PKZ264" s="1114"/>
      <c r="PLA264" s="1114"/>
      <c r="PLB264" s="1114"/>
      <c r="PLC264" s="1114"/>
      <c r="PLD264" s="1114"/>
      <c r="PLE264" s="1114"/>
      <c r="PLF264" s="1114"/>
      <c r="PLG264" s="1114"/>
      <c r="PLH264" s="1114"/>
      <c r="PLI264" s="1114"/>
      <c r="PLJ264" s="1114"/>
      <c r="PLK264" s="1114"/>
      <c r="PLL264" s="1114"/>
      <c r="PLM264" s="1114"/>
      <c r="PLN264" s="1114"/>
      <c r="PLO264" s="1114"/>
      <c r="PLP264" s="1114"/>
      <c r="PLQ264" s="1114"/>
      <c r="PLR264" s="1114"/>
      <c r="PLS264" s="1114"/>
      <c r="PLT264" s="1114"/>
      <c r="PLU264" s="1114"/>
      <c r="PLV264" s="1114"/>
      <c r="PLW264" s="1114"/>
      <c r="PLX264" s="1114"/>
      <c r="PLY264" s="1114"/>
      <c r="PLZ264" s="1114"/>
      <c r="PMA264" s="1114"/>
      <c r="PMB264" s="1114"/>
      <c r="PMC264" s="1114"/>
      <c r="PMD264" s="1114"/>
      <c r="PME264" s="1114"/>
      <c r="PMF264" s="1114"/>
      <c r="PMG264" s="1114"/>
      <c r="PMH264" s="1114"/>
      <c r="PMI264" s="1114"/>
      <c r="PMJ264" s="1114"/>
      <c r="PMK264" s="1114"/>
      <c r="PML264" s="1114"/>
      <c r="PMM264" s="1114"/>
      <c r="PMN264" s="1114"/>
      <c r="PMO264" s="1114"/>
      <c r="PMP264" s="1114"/>
      <c r="PMQ264" s="1114"/>
      <c r="PMR264" s="1114"/>
      <c r="PMS264" s="1114"/>
      <c r="PMT264" s="1114"/>
      <c r="PMU264" s="1114"/>
      <c r="PMV264" s="1114"/>
      <c r="PMW264" s="1114"/>
      <c r="PMX264" s="1114"/>
      <c r="PMY264" s="1114"/>
      <c r="PMZ264" s="1114"/>
      <c r="PNA264" s="1114"/>
      <c r="PNB264" s="1114"/>
      <c r="PNC264" s="1114"/>
      <c r="PND264" s="1114"/>
      <c r="PNE264" s="1114"/>
      <c r="PNF264" s="1114"/>
      <c r="PNG264" s="1114"/>
      <c r="PNH264" s="1114"/>
      <c r="PNI264" s="1114"/>
      <c r="PNJ264" s="1114"/>
      <c r="PNK264" s="1114"/>
      <c r="PNL264" s="1114"/>
      <c r="PNM264" s="1114"/>
      <c r="PNN264" s="1114"/>
      <c r="PNO264" s="1114"/>
      <c r="PNP264" s="1114"/>
      <c r="PNQ264" s="1114"/>
      <c r="PNR264" s="1114"/>
      <c r="PNS264" s="1114"/>
      <c r="PNT264" s="1114"/>
      <c r="PNU264" s="1114"/>
      <c r="PNV264" s="1114"/>
      <c r="PNW264" s="1114"/>
      <c r="PNX264" s="1114"/>
      <c r="PNY264" s="1114"/>
      <c r="PNZ264" s="1114"/>
      <c r="POA264" s="1114"/>
      <c r="POB264" s="1114"/>
      <c r="POC264" s="1114"/>
      <c r="POD264" s="1114"/>
      <c r="POE264" s="1114"/>
      <c r="POF264" s="1114"/>
      <c r="POG264" s="1114"/>
      <c r="POH264" s="1114"/>
      <c r="POI264" s="1114"/>
      <c r="POJ264" s="1114"/>
      <c r="POK264" s="1114"/>
      <c r="POL264" s="1114"/>
      <c r="POM264" s="1114"/>
      <c r="PON264" s="1114"/>
      <c r="POO264" s="1114"/>
      <c r="POP264" s="1114"/>
      <c r="POQ264" s="1114"/>
      <c r="POR264" s="1114"/>
      <c r="POS264" s="1114"/>
      <c r="POT264" s="1114"/>
      <c r="POU264" s="1114"/>
      <c r="POV264" s="1114"/>
      <c r="POW264" s="1114"/>
      <c r="POX264" s="1114"/>
      <c r="POY264" s="1114"/>
      <c r="POZ264" s="1114"/>
      <c r="PPA264" s="1114"/>
      <c r="PPB264" s="1114"/>
      <c r="PPC264" s="1114"/>
      <c r="PPD264" s="1114"/>
      <c r="PPE264" s="1114"/>
      <c r="PPF264" s="1114"/>
      <c r="PPG264" s="1114"/>
      <c r="PPH264" s="1114"/>
      <c r="PPI264" s="1114"/>
      <c r="PPJ264" s="1114"/>
      <c r="PPK264" s="1114"/>
      <c r="PPL264" s="1114"/>
      <c r="PPM264" s="1114"/>
      <c r="PPN264" s="1114"/>
      <c r="PPO264" s="1114"/>
      <c r="PPP264" s="1114"/>
      <c r="PPQ264" s="1114"/>
      <c r="PPR264" s="1114"/>
      <c r="PPS264" s="1114"/>
      <c r="PPT264" s="1114"/>
      <c r="PPU264" s="1114"/>
      <c r="PPV264" s="1114"/>
      <c r="PPW264" s="1114"/>
      <c r="PPX264" s="1114"/>
      <c r="PPY264" s="1114"/>
      <c r="PPZ264" s="1114"/>
      <c r="PQA264" s="1114"/>
      <c r="PQB264" s="1114"/>
      <c r="PQC264" s="1114"/>
      <c r="PQD264" s="1114"/>
      <c r="PQE264" s="1114"/>
      <c r="PQF264" s="1114"/>
      <c r="PQG264" s="1114"/>
      <c r="PQH264" s="1114"/>
      <c r="PQI264" s="1114"/>
      <c r="PQJ264" s="1114"/>
      <c r="PQK264" s="1114"/>
      <c r="PQL264" s="1114"/>
      <c r="PQM264" s="1114"/>
      <c r="PQN264" s="1114"/>
      <c r="PQO264" s="1114"/>
      <c r="PQP264" s="1114"/>
      <c r="PQQ264" s="1114"/>
      <c r="PQR264" s="1114"/>
      <c r="PQS264" s="1114"/>
      <c r="PQT264" s="1114"/>
      <c r="PQU264" s="1114"/>
      <c r="PQV264" s="1114"/>
      <c r="PQW264" s="1114"/>
      <c r="PQX264" s="1114"/>
      <c r="PQY264" s="1114"/>
      <c r="PQZ264" s="1114"/>
      <c r="PRA264" s="1114"/>
      <c r="PRB264" s="1114"/>
      <c r="PRC264" s="1114"/>
      <c r="PRD264" s="1114"/>
      <c r="PRE264" s="1114"/>
      <c r="PRF264" s="1114"/>
      <c r="PRG264" s="1114"/>
      <c r="PRH264" s="1114"/>
      <c r="PRI264" s="1114"/>
      <c r="PRJ264" s="1114"/>
      <c r="PRK264" s="1114"/>
      <c r="PRL264" s="1114"/>
      <c r="PRM264" s="1114"/>
      <c r="PRN264" s="1114"/>
      <c r="PRO264" s="1114"/>
      <c r="PRP264" s="1114"/>
      <c r="PRQ264" s="1114"/>
      <c r="PRR264" s="1114"/>
      <c r="PRS264" s="1114"/>
      <c r="PRT264" s="1114"/>
      <c r="PRU264" s="1114"/>
      <c r="PRV264" s="1114"/>
      <c r="PRW264" s="1114"/>
      <c r="PRX264" s="1114"/>
      <c r="PRY264" s="1114"/>
      <c r="PRZ264" s="1114"/>
      <c r="PSA264" s="1114"/>
      <c r="PSB264" s="1114"/>
      <c r="PSC264" s="1114"/>
      <c r="PSD264" s="1114"/>
      <c r="PSE264" s="1114"/>
      <c r="PSF264" s="1114"/>
      <c r="PSG264" s="1114"/>
      <c r="PSH264" s="1114"/>
      <c r="PSI264" s="1114"/>
      <c r="PSJ264" s="1114"/>
      <c r="PSK264" s="1114"/>
      <c r="PSL264" s="1114"/>
      <c r="PSM264" s="1114"/>
      <c r="PSN264" s="1114"/>
      <c r="PSO264" s="1114"/>
      <c r="PSP264" s="1114"/>
      <c r="PSQ264" s="1114"/>
      <c r="PSR264" s="1114"/>
      <c r="PSS264" s="1114"/>
      <c r="PST264" s="1114"/>
      <c r="PSU264" s="1114"/>
      <c r="PSV264" s="1114"/>
      <c r="PSW264" s="1114"/>
      <c r="PSX264" s="1114"/>
      <c r="PSY264" s="1114"/>
      <c r="PSZ264" s="1114"/>
      <c r="PTA264" s="1114"/>
      <c r="PTB264" s="1114"/>
      <c r="PTC264" s="1114"/>
      <c r="PTD264" s="1114"/>
      <c r="PTE264" s="1114"/>
      <c r="PTF264" s="1114"/>
      <c r="PTG264" s="1114"/>
      <c r="PTH264" s="1114"/>
      <c r="PTI264" s="1114"/>
      <c r="PTJ264" s="1114"/>
      <c r="PTK264" s="1114"/>
      <c r="PTL264" s="1114"/>
      <c r="PTM264" s="1114"/>
      <c r="PTN264" s="1114"/>
      <c r="PTO264" s="1114"/>
      <c r="PTP264" s="1114"/>
      <c r="PTQ264" s="1114"/>
      <c r="PTR264" s="1114"/>
      <c r="PTS264" s="1114"/>
      <c r="PTT264" s="1114"/>
      <c r="PTU264" s="1114"/>
      <c r="PTV264" s="1114"/>
      <c r="PTW264" s="1114"/>
      <c r="PTX264" s="1114"/>
      <c r="PTY264" s="1114"/>
      <c r="PTZ264" s="1114"/>
      <c r="PUA264" s="1114"/>
      <c r="PUB264" s="1114"/>
      <c r="PUC264" s="1114"/>
      <c r="PUD264" s="1114"/>
      <c r="PUE264" s="1114"/>
      <c r="PUF264" s="1114"/>
      <c r="PUG264" s="1114"/>
      <c r="PUH264" s="1114"/>
      <c r="PUI264" s="1114"/>
      <c r="PUJ264" s="1114"/>
      <c r="PUK264" s="1114"/>
      <c r="PUL264" s="1114"/>
      <c r="PUM264" s="1114"/>
      <c r="PUN264" s="1114"/>
      <c r="PUO264" s="1114"/>
      <c r="PUP264" s="1114"/>
      <c r="PUQ264" s="1114"/>
      <c r="PUR264" s="1114"/>
      <c r="PUS264" s="1114"/>
      <c r="PUT264" s="1114"/>
      <c r="PUU264" s="1114"/>
      <c r="PUV264" s="1114"/>
      <c r="PUW264" s="1114"/>
      <c r="PUX264" s="1114"/>
      <c r="PUY264" s="1114"/>
      <c r="PUZ264" s="1114"/>
      <c r="PVA264" s="1114"/>
      <c r="PVB264" s="1114"/>
      <c r="PVC264" s="1114"/>
      <c r="PVD264" s="1114"/>
      <c r="PVE264" s="1114"/>
      <c r="PVF264" s="1114"/>
      <c r="PVG264" s="1114"/>
      <c r="PVH264" s="1114"/>
      <c r="PVI264" s="1114"/>
      <c r="PVJ264" s="1114"/>
      <c r="PVK264" s="1114"/>
      <c r="PVL264" s="1114"/>
      <c r="PVM264" s="1114"/>
      <c r="PVN264" s="1114"/>
      <c r="PVO264" s="1114"/>
      <c r="PVP264" s="1114"/>
      <c r="PVQ264" s="1114"/>
      <c r="PVR264" s="1114"/>
      <c r="PVS264" s="1114"/>
      <c r="PVT264" s="1114"/>
      <c r="PVU264" s="1114"/>
      <c r="PVV264" s="1114"/>
      <c r="PVW264" s="1114"/>
      <c r="PVX264" s="1114"/>
      <c r="PVY264" s="1114"/>
      <c r="PVZ264" s="1114"/>
      <c r="PWA264" s="1114"/>
      <c r="PWB264" s="1114"/>
      <c r="PWC264" s="1114"/>
      <c r="PWD264" s="1114"/>
      <c r="PWE264" s="1114"/>
      <c r="PWF264" s="1114"/>
      <c r="PWG264" s="1114"/>
      <c r="PWH264" s="1114"/>
      <c r="PWI264" s="1114"/>
      <c r="PWJ264" s="1114"/>
      <c r="PWK264" s="1114"/>
      <c r="PWL264" s="1114"/>
      <c r="PWM264" s="1114"/>
      <c r="PWN264" s="1114"/>
      <c r="PWO264" s="1114"/>
      <c r="PWP264" s="1114"/>
      <c r="PWQ264" s="1114"/>
      <c r="PWR264" s="1114"/>
      <c r="PWS264" s="1114"/>
      <c r="PWT264" s="1114"/>
      <c r="PWU264" s="1114"/>
      <c r="PWV264" s="1114"/>
      <c r="PWW264" s="1114"/>
      <c r="PWX264" s="1114"/>
      <c r="PWY264" s="1114"/>
      <c r="PWZ264" s="1114"/>
      <c r="PXA264" s="1114"/>
      <c r="PXB264" s="1114"/>
      <c r="PXC264" s="1114"/>
      <c r="PXD264" s="1114"/>
      <c r="PXE264" s="1114"/>
      <c r="PXF264" s="1114"/>
      <c r="PXG264" s="1114"/>
      <c r="PXH264" s="1114"/>
      <c r="PXI264" s="1114"/>
      <c r="PXJ264" s="1114"/>
      <c r="PXK264" s="1114"/>
      <c r="PXL264" s="1114"/>
      <c r="PXM264" s="1114"/>
      <c r="PXN264" s="1114"/>
      <c r="PXO264" s="1114"/>
      <c r="PXP264" s="1114"/>
      <c r="PXQ264" s="1114"/>
      <c r="PXR264" s="1114"/>
      <c r="PXS264" s="1114"/>
      <c r="PXT264" s="1114"/>
      <c r="PXU264" s="1114"/>
      <c r="PXV264" s="1114"/>
      <c r="PXW264" s="1114"/>
      <c r="PXX264" s="1114"/>
      <c r="PXY264" s="1114"/>
      <c r="PXZ264" s="1114"/>
      <c r="PYA264" s="1114"/>
      <c r="PYB264" s="1114"/>
      <c r="PYC264" s="1114"/>
      <c r="PYD264" s="1114"/>
      <c r="PYE264" s="1114"/>
      <c r="PYF264" s="1114"/>
      <c r="PYG264" s="1114"/>
      <c r="PYH264" s="1114"/>
      <c r="PYI264" s="1114"/>
      <c r="PYJ264" s="1114"/>
      <c r="PYK264" s="1114"/>
      <c r="PYL264" s="1114"/>
      <c r="PYM264" s="1114"/>
      <c r="PYN264" s="1114"/>
      <c r="PYO264" s="1114"/>
      <c r="PYP264" s="1114"/>
      <c r="PYQ264" s="1114"/>
      <c r="PYR264" s="1114"/>
      <c r="PYS264" s="1114"/>
      <c r="PYT264" s="1114"/>
      <c r="PYU264" s="1114"/>
      <c r="PYV264" s="1114"/>
      <c r="PYW264" s="1114"/>
      <c r="PYX264" s="1114"/>
      <c r="PYY264" s="1114"/>
      <c r="PYZ264" s="1114"/>
      <c r="PZA264" s="1114"/>
      <c r="PZB264" s="1114"/>
      <c r="PZC264" s="1114"/>
      <c r="PZD264" s="1114"/>
      <c r="PZE264" s="1114"/>
      <c r="PZF264" s="1114"/>
      <c r="PZG264" s="1114"/>
      <c r="PZH264" s="1114"/>
      <c r="PZI264" s="1114"/>
      <c r="PZJ264" s="1114"/>
      <c r="PZK264" s="1114"/>
      <c r="PZL264" s="1114"/>
      <c r="PZM264" s="1114"/>
      <c r="PZN264" s="1114"/>
      <c r="PZO264" s="1114"/>
      <c r="PZP264" s="1114"/>
      <c r="PZQ264" s="1114"/>
      <c r="PZR264" s="1114"/>
      <c r="PZS264" s="1114"/>
      <c r="PZT264" s="1114"/>
      <c r="PZU264" s="1114"/>
      <c r="PZV264" s="1114"/>
      <c r="PZW264" s="1114"/>
      <c r="PZX264" s="1114"/>
      <c r="PZY264" s="1114"/>
      <c r="PZZ264" s="1114"/>
      <c r="QAA264" s="1114"/>
      <c r="QAB264" s="1114"/>
      <c r="QAC264" s="1114"/>
      <c r="QAD264" s="1114"/>
      <c r="QAE264" s="1114"/>
      <c r="QAF264" s="1114"/>
      <c r="QAG264" s="1114"/>
      <c r="QAH264" s="1114"/>
      <c r="QAI264" s="1114"/>
      <c r="QAJ264" s="1114"/>
      <c r="QAK264" s="1114"/>
      <c r="QAL264" s="1114"/>
      <c r="QAM264" s="1114"/>
      <c r="QAN264" s="1114"/>
      <c r="QAO264" s="1114"/>
      <c r="QAP264" s="1114"/>
      <c r="QAQ264" s="1114"/>
      <c r="QAR264" s="1114"/>
      <c r="QAS264" s="1114"/>
      <c r="QAT264" s="1114"/>
      <c r="QAU264" s="1114"/>
      <c r="QAV264" s="1114"/>
      <c r="QAW264" s="1114"/>
      <c r="QAX264" s="1114"/>
      <c r="QAY264" s="1114"/>
      <c r="QAZ264" s="1114"/>
      <c r="QBA264" s="1114"/>
      <c r="QBB264" s="1114"/>
      <c r="QBC264" s="1114"/>
      <c r="QBD264" s="1114"/>
      <c r="QBE264" s="1114"/>
      <c r="QBF264" s="1114"/>
      <c r="QBG264" s="1114"/>
      <c r="QBH264" s="1114"/>
      <c r="QBI264" s="1114"/>
      <c r="QBJ264" s="1114"/>
      <c r="QBK264" s="1114"/>
      <c r="QBL264" s="1114"/>
      <c r="QBM264" s="1114"/>
      <c r="QBN264" s="1114"/>
      <c r="QBO264" s="1114"/>
      <c r="QBP264" s="1114"/>
      <c r="QBQ264" s="1114"/>
      <c r="QBR264" s="1114"/>
      <c r="QBS264" s="1114"/>
      <c r="QBT264" s="1114"/>
      <c r="QBU264" s="1114"/>
      <c r="QBV264" s="1114"/>
      <c r="QBW264" s="1114"/>
      <c r="QBX264" s="1114"/>
      <c r="QBY264" s="1114"/>
      <c r="QBZ264" s="1114"/>
      <c r="QCA264" s="1114"/>
      <c r="QCB264" s="1114"/>
      <c r="QCC264" s="1114"/>
      <c r="QCD264" s="1114"/>
      <c r="QCE264" s="1114"/>
      <c r="QCF264" s="1114"/>
      <c r="QCG264" s="1114"/>
      <c r="QCH264" s="1114"/>
      <c r="QCI264" s="1114"/>
      <c r="QCJ264" s="1114"/>
      <c r="QCK264" s="1114"/>
      <c r="QCL264" s="1114"/>
      <c r="QCM264" s="1114"/>
      <c r="QCN264" s="1114"/>
      <c r="QCO264" s="1114"/>
      <c r="QCP264" s="1114"/>
      <c r="QCQ264" s="1114"/>
      <c r="QCR264" s="1114"/>
      <c r="QCS264" s="1114"/>
      <c r="QCT264" s="1114"/>
      <c r="QCU264" s="1114"/>
      <c r="QCV264" s="1114"/>
      <c r="QCW264" s="1114"/>
      <c r="QCX264" s="1114"/>
      <c r="QCY264" s="1114"/>
      <c r="QCZ264" s="1114"/>
      <c r="QDA264" s="1114"/>
      <c r="QDB264" s="1114"/>
      <c r="QDC264" s="1114"/>
      <c r="QDD264" s="1114"/>
      <c r="QDE264" s="1114"/>
      <c r="QDF264" s="1114"/>
      <c r="QDG264" s="1114"/>
      <c r="QDH264" s="1114"/>
      <c r="QDI264" s="1114"/>
      <c r="QDJ264" s="1114"/>
      <c r="QDK264" s="1114"/>
      <c r="QDL264" s="1114"/>
      <c r="QDM264" s="1114"/>
      <c r="QDN264" s="1114"/>
      <c r="QDO264" s="1114"/>
      <c r="QDP264" s="1114"/>
      <c r="QDQ264" s="1114"/>
      <c r="QDR264" s="1114"/>
      <c r="QDS264" s="1114"/>
      <c r="QDT264" s="1114"/>
      <c r="QDU264" s="1114"/>
      <c r="QDV264" s="1114"/>
      <c r="QDW264" s="1114"/>
      <c r="QDX264" s="1114"/>
      <c r="QDY264" s="1114"/>
      <c r="QDZ264" s="1114"/>
      <c r="QEA264" s="1114"/>
      <c r="QEB264" s="1114"/>
      <c r="QEC264" s="1114"/>
      <c r="QED264" s="1114"/>
      <c r="QEE264" s="1114"/>
      <c r="QEF264" s="1114"/>
      <c r="QEG264" s="1114"/>
      <c r="QEH264" s="1114"/>
      <c r="QEI264" s="1114"/>
      <c r="QEJ264" s="1114"/>
      <c r="QEK264" s="1114"/>
      <c r="QEL264" s="1114"/>
      <c r="QEM264" s="1114"/>
      <c r="QEN264" s="1114"/>
      <c r="QEO264" s="1114"/>
      <c r="QEP264" s="1114"/>
      <c r="QEQ264" s="1114"/>
      <c r="QER264" s="1114"/>
      <c r="QES264" s="1114"/>
      <c r="QET264" s="1114"/>
      <c r="QEU264" s="1114"/>
      <c r="QEV264" s="1114"/>
      <c r="QEW264" s="1114"/>
      <c r="QEX264" s="1114"/>
      <c r="QEY264" s="1114"/>
      <c r="QEZ264" s="1114"/>
      <c r="QFA264" s="1114"/>
      <c r="QFB264" s="1114"/>
      <c r="QFC264" s="1114"/>
      <c r="QFD264" s="1114"/>
      <c r="QFE264" s="1114"/>
      <c r="QFF264" s="1114"/>
      <c r="QFG264" s="1114"/>
      <c r="QFH264" s="1114"/>
      <c r="QFI264" s="1114"/>
      <c r="QFJ264" s="1114"/>
      <c r="QFK264" s="1114"/>
      <c r="QFL264" s="1114"/>
      <c r="QFM264" s="1114"/>
      <c r="QFN264" s="1114"/>
      <c r="QFO264" s="1114"/>
      <c r="QFP264" s="1114"/>
      <c r="QFQ264" s="1114"/>
      <c r="QFR264" s="1114"/>
      <c r="QFS264" s="1114"/>
      <c r="QFT264" s="1114"/>
      <c r="QFU264" s="1114"/>
      <c r="QFV264" s="1114"/>
      <c r="QFW264" s="1114"/>
      <c r="QFX264" s="1114"/>
      <c r="QFY264" s="1114"/>
      <c r="QFZ264" s="1114"/>
      <c r="QGA264" s="1114"/>
      <c r="QGB264" s="1114"/>
      <c r="QGC264" s="1114"/>
      <c r="QGD264" s="1114"/>
      <c r="QGE264" s="1114"/>
      <c r="QGF264" s="1114"/>
      <c r="QGG264" s="1114"/>
      <c r="QGH264" s="1114"/>
      <c r="QGI264" s="1114"/>
      <c r="QGJ264" s="1114"/>
      <c r="QGK264" s="1114"/>
      <c r="QGL264" s="1114"/>
      <c r="QGM264" s="1114"/>
      <c r="QGN264" s="1114"/>
      <c r="QGO264" s="1114"/>
      <c r="QGP264" s="1114"/>
      <c r="QGQ264" s="1114"/>
      <c r="QGR264" s="1114"/>
      <c r="QGS264" s="1114"/>
      <c r="QGT264" s="1114"/>
      <c r="QGU264" s="1114"/>
      <c r="QGV264" s="1114"/>
      <c r="QGW264" s="1114"/>
      <c r="QGX264" s="1114"/>
      <c r="QGY264" s="1114"/>
      <c r="QGZ264" s="1114"/>
      <c r="QHA264" s="1114"/>
      <c r="QHB264" s="1114"/>
      <c r="QHC264" s="1114"/>
      <c r="QHD264" s="1114"/>
      <c r="QHE264" s="1114"/>
      <c r="QHF264" s="1114"/>
      <c r="QHG264" s="1114"/>
      <c r="QHH264" s="1114"/>
      <c r="QHI264" s="1114"/>
      <c r="QHJ264" s="1114"/>
      <c r="QHK264" s="1114"/>
      <c r="QHL264" s="1114"/>
      <c r="QHM264" s="1114"/>
      <c r="QHN264" s="1114"/>
      <c r="QHO264" s="1114"/>
      <c r="QHP264" s="1114"/>
      <c r="QHQ264" s="1114"/>
      <c r="QHR264" s="1114"/>
      <c r="QHS264" s="1114"/>
      <c r="QHT264" s="1114"/>
      <c r="QHU264" s="1114"/>
      <c r="QHV264" s="1114"/>
      <c r="QHW264" s="1114"/>
      <c r="QHX264" s="1114"/>
      <c r="QHY264" s="1114"/>
      <c r="QHZ264" s="1114"/>
      <c r="QIA264" s="1114"/>
      <c r="QIB264" s="1114"/>
      <c r="QIC264" s="1114"/>
      <c r="QID264" s="1114"/>
      <c r="QIE264" s="1114"/>
      <c r="QIF264" s="1114"/>
      <c r="QIG264" s="1114"/>
      <c r="QIH264" s="1114"/>
      <c r="QII264" s="1114"/>
      <c r="QIJ264" s="1114"/>
      <c r="QIK264" s="1114"/>
      <c r="QIL264" s="1114"/>
      <c r="QIM264" s="1114"/>
      <c r="QIN264" s="1114"/>
      <c r="QIO264" s="1114"/>
      <c r="QIP264" s="1114"/>
      <c r="QIQ264" s="1114"/>
      <c r="QIR264" s="1114"/>
      <c r="QIS264" s="1114"/>
      <c r="QIT264" s="1114"/>
      <c r="QIU264" s="1114"/>
      <c r="QIV264" s="1114"/>
      <c r="QIW264" s="1114"/>
      <c r="QIX264" s="1114"/>
      <c r="QIY264" s="1114"/>
      <c r="QIZ264" s="1114"/>
      <c r="QJA264" s="1114"/>
      <c r="QJB264" s="1114"/>
      <c r="QJC264" s="1114"/>
      <c r="QJD264" s="1114"/>
      <c r="QJE264" s="1114"/>
      <c r="QJF264" s="1114"/>
      <c r="QJG264" s="1114"/>
      <c r="QJH264" s="1114"/>
      <c r="QJI264" s="1114"/>
      <c r="QJJ264" s="1114"/>
      <c r="QJK264" s="1114"/>
      <c r="QJL264" s="1114"/>
      <c r="QJM264" s="1114"/>
      <c r="QJN264" s="1114"/>
      <c r="QJO264" s="1114"/>
      <c r="QJP264" s="1114"/>
      <c r="QJQ264" s="1114"/>
      <c r="QJR264" s="1114"/>
      <c r="QJS264" s="1114"/>
      <c r="QJT264" s="1114"/>
      <c r="QJU264" s="1114"/>
      <c r="QJV264" s="1114"/>
      <c r="QJW264" s="1114"/>
      <c r="QJX264" s="1114"/>
      <c r="QJY264" s="1114"/>
      <c r="QJZ264" s="1114"/>
      <c r="QKA264" s="1114"/>
      <c r="QKB264" s="1114"/>
      <c r="QKC264" s="1114"/>
      <c r="QKD264" s="1114"/>
      <c r="QKE264" s="1114"/>
      <c r="QKF264" s="1114"/>
      <c r="QKG264" s="1114"/>
      <c r="QKH264" s="1114"/>
      <c r="QKI264" s="1114"/>
      <c r="QKJ264" s="1114"/>
      <c r="QKK264" s="1114"/>
      <c r="QKL264" s="1114"/>
      <c r="QKM264" s="1114"/>
      <c r="QKN264" s="1114"/>
      <c r="QKO264" s="1114"/>
      <c r="QKP264" s="1114"/>
      <c r="QKQ264" s="1114"/>
      <c r="QKR264" s="1114"/>
      <c r="QKS264" s="1114"/>
      <c r="QKT264" s="1114"/>
      <c r="QKU264" s="1114"/>
      <c r="QKV264" s="1114"/>
      <c r="QKW264" s="1114"/>
      <c r="QKX264" s="1114"/>
      <c r="QKY264" s="1114"/>
      <c r="QKZ264" s="1114"/>
      <c r="QLA264" s="1114"/>
      <c r="QLB264" s="1114"/>
      <c r="QLC264" s="1114"/>
      <c r="QLD264" s="1114"/>
      <c r="QLE264" s="1114"/>
      <c r="QLF264" s="1114"/>
      <c r="QLG264" s="1114"/>
      <c r="QLH264" s="1114"/>
      <c r="QLI264" s="1114"/>
      <c r="QLJ264" s="1114"/>
      <c r="QLK264" s="1114"/>
      <c r="QLL264" s="1114"/>
      <c r="QLM264" s="1114"/>
      <c r="QLN264" s="1114"/>
      <c r="QLO264" s="1114"/>
      <c r="QLP264" s="1114"/>
      <c r="QLQ264" s="1114"/>
      <c r="QLR264" s="1114"/>
      <c r="QLS264" s="1114"/>
      <c r="QLT264" s="1114"/>
      <c r="QLU264" s="1114"/>
      <c r="QLV264" s="1114"/>
      <c r="QLW264" s="1114"/>
      <c r="QLX264" s="1114"/>
      <c r="QLY264" s="1114"/>
      <c r="QLZ264" s="1114"/>
      <c r="QMA264" s="1114"/>
      <c r="QMB264" s="1114"/>
      <c r="QMC264" s="1114"/>
      <c r="QMD264" s="1114"/>
      <c r="QME264" s="1114"/>
      <c r="QMF264" s="1114"/>
      <c r="QMG264" s="1114"/>
      <c r="QMH264" s="1114"/>
      <c r="QMI264" s="1114"/>
      <c r="QMJ264" s="1114"/>
      <c r="QMK264" s="1114"/>
      <c r="QML264" s="1114"/>
      <c r="QMM264" s="1114"/>
      <c r="QMN264" s="1114"/>
      <c r="QMO264" s="1114"/>
      <c r="QMP264" s="1114"/>
      <c r="QMQ264" s="1114"/>
      <c r="QMR264" s="1114"/>
      <c r="QMS264" s="1114"/>
      <c r="QMT264" s="1114"/>
      <c r="QMU264" s="1114"/>
      <c r="QMV264" s="1114"/>
      <c r="QMW264" s="1114"/>
      <c r="QMX264" s="1114"/>
      <c r="QMY264" s="1114"/>
      <c r="QMZ264" s="1114"/>
      <c r="QNA264" s="1114"/>
      <c r="QNB264" s="1114"/>
      <c r="QNC264" s="1114"/>
      <c r="QND264" s="1114"/>
      <c r="QNE264" s="1114"/>
      <c r="QNF264" s="1114"/>
      <c r="QNG264" s="1114"/>
      <c r="QNH264" s="1114"/>
      <c r="QNI264" s="1114"/>
      <c r="QNJ264" s="1114"/>
      <c r="QNK264" s="1114"/>
      <c r="QNL264" s="1114"/>
      <c r="QNM264" s="1114"/>
      <c r="QNN264" s="1114"/>
      <c r="QNO264" s="1114"/>
      <c r="QNP264" s="1114"/>
      <c r="QNQ264" s="1114"/>
      <c r="QNR264" s="1114"/>
      <c r="QNS264" s="1114"/>
      <c r="QNT264" s="1114"/>
      <c r="QNU264" s="1114"/>
      <c r="QNV264" s="1114"/>
      <c r="QNW264" s="1114"/>
      <c r="QNX264" s="1114"/>
      <c r="QNY264" s="1114"/>
      <c r="QNZ264" s="1114"/>
      <c r="QOA264" s="1114"/>
      <c r="QOB264" s="1114"/>
      <c r="QOC264" s="1114"/>
      <c r="QOD264" s="1114"/>
      <c r="QOE264" s="1114"/>
      <c r="QOF264" s="1114"/>
      <c r="QOG264" s="1114"/>
      <c r="QOH264" s="1114"/>
      <c r="QOI264" s="1114"/>
      <c r="QOJ264" s="1114"/>
      <c r="QOK264" s="1114"/>
      <c r="QOL264" s="1114"/>
      <c r="QOM264" s="1114"/>
      <c r="QON264" s="1114"/>
      <c r="QOO264" s="1114"/>
      <c r="QOP264" s="1114"/>
      <c r="QOQ264" s="1114"/>
      <c r="QOR264" s="1114"/>
      <c r="QOS264" s="1114"/>
      <c r="QOT264" s="1114"/>
      <c r="QOU264" s="1114"/>
      <c r="QOV264" s="1114"/>
      <c r="QOW264" s="1114"/>
      <c r="QOX264" s="1114"/>
      <c r="QOY264" s="1114"/>
      <c r="QOZ264" s="1114"/>
      <c r="QPA264" s="1114"/>
      <c r="QPB264" s="1114"/>
      <c r="QPC264" s="1114"/>
      <c r="QPD264" s="1114"/>
      <c r="QPE264" s="1114"/>
      <c r="QPF264" s="1114"/>
      <c r="QPG264" s="1114"/>
      <c r="QPH264" s="1114"/>
      <c r="QPI264" s="1114"/>
      <c r="QPJ264" s="1114"/>
      <c r="QPK264" s="1114"/>
      <c r="QPL264" s="1114"/>
      <c r="QPM264" s="1114"/>
      <c r="QPN264" s="1114"/>
      <c r="QPO264" s="1114"/>
      <c r="QPP264" s="1114"/>
      <c r="QPQ264" s="1114"/>
      <c r="QPR264" s="1114"/>
      <c r="QPS264" s="1114"/>
      <c r="QPT264" s="1114"/>
      <c r="QPU264" s="1114"/>
      <c r="QPV264" s="1114"/>
      <c r="QPW264" s="1114"/>
      <c r="QPX264" s="1114"/>
      <c r="QPY264" s="1114"/>
      <c r="QPZ264" s="1114"/>
      <c r="QQA264" s="1114"/>
      <c r="QQB264" s="1114"/>
      <c r="QQC264" s="1114"/>
      <c r="QQD264" s="1114"/>
      <c r="QQE264" s="1114"/>
      <c r="QQF264" s="1114"/>
      <c r="QQG264" s="1114"/>
      <c r="QQH264" s="1114"/>
      <c r="QQI264" s="1114"/>
      <c r="QQJ264" s="1114"/>
      <c r="QQK264" s="1114"/>
      <c r="QQL264" s="1114"/>
      <c r="QQM264" s="1114"/>
      <c r="QQN264" s="1114"/>
      <c r="QQO264" s="1114"/>
      <c r="QQP264" s="1114"/>
      <c r="QQQ264" s="1114"/>
      <c r="QQR264" s="1114"/>
      <c r="QQS264" s="1114"/>
      <c r="QQT264" s="1114"/>
      <c r="QQU264" s="1114"/>
      <c r="QQV264" s="1114"/>
      <c r="QQW264" s="1114"/>
      <c r="QQX264" s="1114"/>
      <c r="QQY264" s="1114"/>
      <c r="QQZ264" s="1114"/>
      <c r="QRA264" s="1114"/>
      <c r="QRB264" s="1114"/>
      <c r="QRC264" s="1114"/>
      <c r="QRD264" s="1114"/>
      <c r="QRE264" s="1114"/>
      <c r="QRF264" s="1114"/>
      <c r="QRG264" s="1114"/>
      <c r="QRH264" s="1114"/>
      <c r="QRI264" s="1114"/>
      <c r="QRJ264" s="1114"/>
      <c r="QRK264" s="1114"/>
      <c r="QRL264" s="1114"/>
      <c r="QRM264" s="1114"/>
      <c r="QRN264" s="1114"/>
      <c r="QRO264" s="1114"/>
      <c r="QRP264" s="1114"/>
      <c r="QRQ264" s="1114"/>
      <c r="QRR264" s="1114"/>
      <c r="QRS264" s="1114"/>
      <c r="QRT264" s="1114"/>
      <c r="QRU264" s="1114"/>
      <c r="QRV264" s="1114"/>
      <c r="QRW264" s="1114"/>
      <c r="QRX264" s="1114"/>
      <c r="QRY264" s="1114"/>
      <c r="QRZ264" s="1114"/>
      <c r="QSA264" s="1114"/>
      <c r="QSB264" s="1114"/>
      <c r="QSC264" s="1114"/>
      <c r="QSD264" s="1114"/>
      <c r="QSE264" s="1114"/>
      <c r="QSF264" s="1114"/>
      <c r="QSG264" s="1114"/>
      <c r="QSH264" s="1114"/>
      <c r="QSI264" s="1114"/>
      <c r="QSJ264" s="1114"/>
      <c r="QSK264" s="1114"/>
      <c r="QSL264" s="1114"/>
      <c r="QSM264" s="1114"/>
      <c r="QSN264" s="1114"/>
      <c r="QSO264" s="1114"/>
      <c r="QSP264" s="1114"/>
      <c r="QSQ264" s="1114"/>
      <c r="QSR264" s="1114"/>
      <c r="QSS264" s="1114"/>
      <c r="QST264" s="1114"/>
      <c r="QSU264" s="1114"/>
      <c r="QSV264" s="1114"/>
      <c r="QSW264" s="1114"/>
      <c r="QSX264" s="1114"/>
      <c r="QSY264" s="1114"/>
      <c r="QSZ264" s="1114"/>
      <c r="QTA264" s="1114"/>
      <c r="QTB264" s="1114"/>
      <c r="QTC264" s="1114"/>
      <c r="QTD264" s="1114"/>
      <c r="QTE264" s="1114"/>
      <c r="QTF264" s="1114"/>
      <c r="QTG264" s="1114"/>
      <c r="QTH264" s="1114"/>
      <c r="QTI264" s="1114"/>
      <c r="QTJ264" s="1114"/>
      <c r="QTK264" s="1114"/>
      <c r="QTL264" s="1114"/>
      <c r="QTM264" s="1114"/>
      <c r="QTN264" s="1114"/>
      <c r="QTO264" s="1114"/>
      <c r="QTP264" s="1114"/>
      <c r="QTQ264" s="1114"/>
      <c r="QTR264" s="1114"/>
      <c r="QTS264" s="1114"/>
      <c r="QTT264" s="1114"/>
      <c r="QTU264" s="1114"/>
      <c r="QTV264" s="1114"/>
      <c r="QTW264" s="1114"/>
      <c r="QTX264" s="1114"/>
      <c r="QTY264" s="1114"/>
      <c r="QTZ264" s="1114"/>
      <c r="QUA264" s="1114"/>
      <c r="QUB264" s="1114"/>
      <c r="QUC264" s="1114"/>
      <c r="QUD264" s="1114"/>
      <c r="QUE264" s="1114"/>
      <c r="QUF264" s="1114"/>
      <c r="QUG264" s="1114"/>
      <c r="QUH264" s="1114"/>
      <c r="QUI264" s="1114"/>
      <c r="QUJ264" s="1114"/>
      <c r="QUK264" s="1114"/>
      <c r="QUL264" s="1114"/>
      <c r="QUM264" s="1114"/>
      <c r="QUN264" s="1114"/>
      <c r="QUO264" s="1114"/>
      <c r="QUP264" s="1114"/>
      <c r="QUQ264" s="1114"/>
      <c r="QUR264" s="1114"/>
      <c r="QUS264" s="1114"/>
      <c r="QUT264" s="1114"/>
      <c r="QUU264" s="1114"/>
      <c r="QUV264" s="1114"/>
      <c r="QUW264" s="1114"/>
      <c r="QUX264" s="1114"/>
      <c r="QUY264" s="1114"/>
      <c r="QUZ264" s="1114"/>
      <c r="QVA264" s="1114"/>
      <c r="QVB264" s="1114"/>
      <c r="QVC264" s="1114"/>
      <c r="QVD264" s="1114"/>
      <c r="QVE264" s="1114"/>
      <c r="QVF264" s="1114"/>
      <c r="QVG264" s="1114"/>
      <c r="QVH264" s="1114"/>
      <c r="QVI264" s="1114"/>
      <c r="QVJ264" s="1114"/>
      <c r="QVK264" s="1114"/>
      <c r="QVL264" s="1114"/>
      <c r="QVM264" s="1114"/>
      <c r="QVN264" s="1114"/>
      <c r="QVO264" s="1114"/>
      <c r="QVP264" s="1114"/>
      <c r="QVQ264" s="1114"/>
      <c r="QVR264" s="1114"/>
      <c r="QVS264" s="1114"/>
      <c r="QVT264" s="1114"/>
      <c r="QVU264" s="1114"/>
      <c r="QVV264" s="1114"/>
      <c r="QVW264" s="1114"/>
      <c r="QVX264" s="1114"/>
      <c r="QVY264" s="1114"/>
      <c r="QVZ264" s="1114"/>
      <c r="QWA264" s="1114"/>
      <c r="QWB264" s="1114"/>
      <c r="QWC264" s="1114"/>
      <c r="QWD264" s="1114"/>
      <c r="QWE264" s="1114"/>
      <c r="QWF264" s="1114"/>
      <c r="QWG264" s="1114"/>
      <c r="QWH264" s="1114"/>
      <c r="QWI264" s="1114"/>
      <c r="QWJ264" s="1114"/>
      <c r="QWK264" s="1114"/>
      <c r="QWL264" s="1114"/>
      <c r="QWM264" s="1114"/>
      <c r="QWN264" s="1114"/>
      <c r="QWO264" s="1114"/>
      <c r="QWP264" s="1114"/>
      <c r="QWQ264" s="1114"/>
      <c r="QWR264" s="1114"/>
      <c r="QWS264" s="1114"/>
      <c r="QWT264" s="1114"/>
      <c r="QWU264" s="1114"/>
      <c r="QWV264" s="1114"/>
      <c r="QWW264" s="1114"/>
      <c r="QWX264" s="1114"/>
      <c r="QWY264" s="1114"/>
      <c r="QWZ264" s="1114"/>
      <c r="QXA264" s="1114"/>
      <c r="QXB264" s="1114"/>
      <c r="QXC264" s="1114"/>
      <c r="QXD264" s="1114"/>
      <c r="QXE264" s="1114"/>
      <c r="QXF264" s="1114"/>
      <c r="QXG264" s="1114"/>
      <c r="QXH264" s="1114"/>
      <c r="QXI264" s="1114"/>
      <c r="QXJ264" s="1114"/>
      <c r="QXK264" s="1114"/>
      <c r="QXL264" s="1114"/>
      <c r="QXM264" s="1114"/>
      <c r="QXN264" s="1114"/>
      <c r="QXO264" s="1114"/>
      <c r="QXP264" s="1114"/>
      <c r="QXQ264" s="1114"/>
      <c r="QXR264" s="1114"/>
      <c r="QXS264" s="1114"/>
      <c r="QXT264" s="1114"/>
      <c r="QXU264" s="1114"/>
      <c r="QXV264" s="1114"/>
      <c r="QXW264" s="1114"/>
      <c r="QXX264" s="1114"/>
      <c r="QXY264" s="1114"/>
      <c r="QXZ264" s="1114"/>
      <c r="QYA264" s="1114"/>
      <c r="QYB264" s="1114"/>
      <c r="QYC264" s="1114"/>
      <c r="QYD264" s="1114"/>
      <c r="QYE264" s="1114"/>
      <c r="QYF264" s="1114"/>
      <c r="QYG264" s="1114"/>
      <c r="QYH264" s="1114"/>
      <c r="QYI264" s="1114"/>
      <c r="QYJ264" s="1114"/>
      <c r="QYK264" s="1114"/>
      <c r="QYL264" s="1114"/>
      <c r="QYM264" s="1114"/>
      <c r="QYN264" s="1114"/>
      <c r="QYO264" s="1114"/>
      <c r="QYP264" s="1114"/>
      <c r="QYQ264" s="1114"/>
      <c r="QYR264" s="1114"/>
      <c r="QYS264" s="1114"/>
      <c r="QYT264" s="1114"/>
      <c r="QYU264" s="1114"/>
      <c r="QYV264" s="1114"/>
      <c r="QYW264" s="1114"/>
      <c r="QYX264" s="1114"/>
      <c r="QYY264" s="1114"/>
      <c r="QYZ264" s="1114"/>
      <c r="QZA264" s="1114"/>
      <c r="QZB264" s="1114"/>
      <c r="QZC264" s="1114"/>
      <c r="QZD264" s="1114"/>
      <c r="QZE264" s="1114"/>
      <c r="QZF264" s="1114"/>
      <c r="QZG264" s="1114"/>
      <c r="QZH264" s="1114"/>
      <c r="QZI264" s="1114"/>
      <c r="QZJ264" s="1114"/>
      <c r="QZK264" s="1114"/>
      <c r="QZL264" s="1114"/>
      <c r="QZM264" s="1114"/>
      <c r="QZN264" s="1114"/>
      <c r="QZO264" s="1114"/>
      <c r="QZP264" s="1114"/>
      <c r="QZQ264" s="1114"/>
      <c r="QZR264" s="1114"/>
      <c r="QZS264" s="1114"/>
      <c r="QZT264" s="1114"/>
      <c r="QZU264" s="1114"/>
      <c r="QZV264" s="1114"/>
      <c r="QZW264" s="1114"/>
      <c r="QZX264" s="1114"/>
      <c r="QZY264" s="1114"/>
      <c r="QZZ264" s="1114"/>
      <c r="RAA264" s="1114"/>
      <c r="RAB264" s="1114"/>
      <c r="RAC264" s="1114"/>
      <c r="RAD264" s="1114"/>
      <c r="RAE264" s="1114"/>
      <c r="RAF264" s="1114"/>
      <c r="RAG264" s="1114"/>
      <c r="RAH264" s="1114"/>
      <c r="RAI264" s="1114"/>
      <c r="RAJ264" s="1114"/>
      <c r="RAK264" s="1114"/>
      <c r="RAL264" s="1114"/>
      <c r="RAM264" s="1114"/>
      <c r="RAN264" s="1114"/>
      <c r="RAO264" s="1114"/>
      <c r="RAP264" s="1114"/>
      <c r="RAQ264" s="1114"/>
      <c r="RAR264" s="1114"/>
      <c r="RAS264" s="1114"/>
      <c r="RAT264" s="1114"/>
      <c r="RAU264" s="1114"/>
      <c r="RAV264" s="1114"/>
      <c r="RAW264" s="1114"/>
      <c r="RAX264" s="1114"/>
      <c r="RAY264" s="1114"/>
      <c r="RAZ264" s="1114"/>
      <c r="RBA264" s="1114"/>
      <c r="RBB264" s="1114"/>
      <c r="RBC264" s="1114"/>
      <c r="RBD264" s="1114"/>
      <c r="RBE264" s="1114"/>
      <c r="RBF264" s="1114"/>
      <c r="RBG264" s="1114"/>
      <c r="RBH264" s="1114"/>
      <c r="RBI264" s="1114"/>
      <c r="RBJ264" s="1114"/>
      <c r="RBK264" s="1114"/>
      <c r="RBL264" s="1114"/>
      <c r="RBM264" s="1114"/>
      <c r="RBN264" s="1114"/>
      <c r="RBO264" s="1114"/>
      <c r="RBP264" s="1114"/>
      <c r="RBQ264" s="1114"/>
      <c r="RBR264" s="1114"/>
      <c r="RBS264" s="1114"/>
      <c r="RBT264" s="1114"/>
      <c r="RBU264" s="1114"/>
      <c r="RBV264" s="1114"/>
      <c r="RBW264" s="1114"/>
      <c r="RBX264" s="1114"/>
      <c r="RBY264" s="1114"/>
      <c r="RBZ264" s="1114"/>
      <c r="RCA264" s="1114"/>
      <c r="RCB264" s="1114"/>
      <c r="RCC264" s="1114"/>
      <c r="RCD264" s="1114"/>
      <c r="RCE264" s="1114"/>
      <c r="RCF264" s="1114"/>
      <c r="RCG264" s="1114"/>
      <c r="RCH264" s="1114"/>
      <c r="RCI264" s="1114"/>
      <c r="RCJ264" s="1114"/>
      <c r="RCK264" s="1114"/>
      <c r="RCL264" s="1114"/>
      <c r="RCM264" s="1114"/>
      <c r="RCN264" s="1114"/>
      <c r="RCO264" s="1114"/>
      <c r="RCP264" s="1114"/>
      <c r="RCQ264" s="1114"/>
      <c r="RCR264" s="1114"/>
      <c r="RCS264" s="1114"/>
      <c r="RCT264" s="1114"/>
      <c r="RCU264" s="1114"/>
      <c r="RCV264" s="1114"/>
      <c r="RCW264" s="1114"/>
      <c r="RCX264" s="1114"/>
      <c r="RCY264" s="1114"/>
      <c r="RCZ264" s="1114"/>
      <c r="RDA264" s="1114"/>
      <c r="RDB264" s="1114"/>
      <c r="RDC264" s="1114"/>
      <c r="RDD264" s="1114"/>
      <c r="RDE264" s="1114"/>
      <c r="RDF264" s="1114"/>
      <c r="RDG264" s="1114"/>
      <c r="RDH264" s="1114"/>
      <c r="RDI264" s="1114"/>
      <c r="RDJ264" s="1114"/>
      <c r="RDK264" s="1114"/>
      <c r="RDL264" s="1114"/>
      <c r="RDM264" s="1114"/>
      <c r="RDN264" s="1114"/>
      <c r="RDO264" s="1114"/>
      <c r="RDP264" s="1114"/>
      <c r="RDQ264" s="1114"/>
      <c r="RDR264" s="1114"/>
      <c r="RDS264" s="1114"/>
      <c r="RDT264" s="1114"/>
      <c r="RDU264" s="1114"/>
      <c r="RDV264" s="1114"/>
      <c r="RDW264" s="1114"/>
      <c r="RDX264" s="1114"/>
      <c r="RDY264" s="1114"/>
      <c r="RDZ264" s="1114"/>
      <c r="REA264" s="1114"/>
      <c r="REB264" s="1114"/>
      <c r="REC264" s="1114"/>
      <c r="RED264" s="1114"/>
      <c r="REE264" s="1114"/>
      <c r="REF264" s="1114"/>
      <c r="REG264" s="1114"/>
      <c r="REH264" s="1114"/>
      <c r="REI264" s="1114"/>
      <c r="REJ264" s="1114"/>
      <c r="REK264" s="1114"/>
      <c r="REL264" s="1114"/>
      <c r="REM264" s="1114"/>
      <c r="REN264" s="1114"/>
      <c r="REO264" s="1114"/>
      <c r="REP264" s="1114"/>
      <c r="REQ264" s="1114"/>
      <c r="RER264" s="1114"/>
      <c r="RES264" s="1114"/>
      <c r="RET264" s="1114"/>
      <c r="REU264" s="1114"/>
      <c r="REV264" s="1114"/>
      <c r="REW264" s="1114"/>
      <c r="REX264" s="1114"/>
      <c r="REY264" s="1114"/>
      <c r="REZ264" s="1114"/>
      <c r="RFA264" s="1114"/>
      <c r="RFB264" s="1114"/>
      <c r="RFC264" s="1114"/>
      <c r="RFD264" s="1114"/>
      <c r="RFE264" s="1114"/>
      <c r="RFF264" s="1114"/>
      <c r="RFG264" s="1114"/>
      <c r="RFH264" s="1114"/>
      <c r="RFI264" s="1114"/>
      <c r="RFJ264" s="1114"/>
      <c r="RFK264" s="1114"/>
      <c r="RFL264" s="1114"/>
      <c r="RFM264" s="1114"/>
      <c r="RFN264" s="1114"/>
      <c r="RFO264" s="1114"/>
      <c r="RFP264" s="1114"/>
      <c r="RFQ264" s="1114"/>
      <c r="RFR264" s="1114"/>
      <c r="RFS264" s="1114"/>
      <c r="RFT264" s="1114"/>
      <c r="RFU264" s="1114"/>
      <c r="RFV264" s="1114"/>
      <c r="RFW264" s="1114"/>
      <c r="RFX264" s="1114"/>
      <c r="RFY264" s="1114"/>
      <c r="RFZ264" s="1114"/>
      <c r="RGA264" s="1114"/>
      <c r="RGB264" s="1114"/>
      <c r="RGC264" s="1114"/>
      <c r="RGD264" s="1114"/>
      <c r="RGE264" s="1114"/>
      <c r="RGF264" s="1114"/>
      <c r="RGG264" s="1114"/>
      <c r="RGH264" s="1114"/>
      <c r="RGI264" s="1114"/>
      <c r="RGJ264" s="1114"/>
      <c r="RGK264" s="1114"/>
      <c r="RGL264" s="1114"/>
      <c r="RGM264" s="1114"/>
      <c r="RGN264" s="1114"/>
      <c r="RGO264" s="1114"/>
      <c r="RGP264" s="1114"/>
      <c r="RGQ264" s="1114"/>
      <c r="RGR264" s="1114"/>
      <c r="RGS264" s="1114"/>
      <c r="RGT264" s="1114"/>
      <c r="RGU264" s="1114"/>
      <c r="RGV264" s="1114"/>
      <c r="RGW264" s="1114"/>
      <c r="RGX264" s="1114"/>
      <c r="RGY264" s="1114"/>
      <c r="RGZ264" s="1114"/>
      <c r="RHA264" s="1114"/>
      <c r="RHB264" s="1114"/>
      <c r="RHC264" s="1114"/>
      <c r="RHD264" s="1114"/>
      <c r="RHE264" s="1114"/>
      <c r="RHF264" s="1114"/>
      <c r="RHG264" s="1114"/>
      <c r="RHH264" s="1114"/>
      <c r="RHI264" s="1114"/>
      <c r="RHJ264" s="1114"/>
      <c r="RHK264" s="1114"/>
      <c r="RHL264" s="1114"/>
      <c r="RHM264" s="1114"/>
      <c r="RHN264" s="1114"/>
      <c r="RHO264" s="1114"/>
      <c r="RHP264" s="1114"/>
      <c r="RHQ264" s="1114"/>
      <c r="RHR264" s="1114"/>
      <c r="RHS264" s="1114"/>
      <c r="RHT264" s="1114"/>
      <c r="RHU264" s="1114"/>
      <c r="RHV264" s="1114"/>
      <c r="RHW264" s="1114"/>
      <c r="RHX264" s="1114"/>
      <c r="RHY264" s="1114"/>
      <c r="RHZ264" s="1114"/>
      <c r="RIA264" s="1114"/>
      <c r="RIB264" s="1114"/>
      <c r="RIC264" s="1114"/>
      <c r="RID264" s="1114"/>
      <c r="RIE264" s="1114"/>
      <c r="RIF264" s="1114"/>
      <c r="RIG264" s="1114"/>
      <c r="RIH264" s="1114"/>
      <c r="RII264" s="1114"/>
      <c r="RIJ264" s="1114"/>
      <c r="RIK264" s="1114"/>
      <c r="RIL264" s="1114"/>
      <c r="RIM264" s="1114"/>
      <c r="RIN264" s="1114"/>
      <c r="RIO264" s="1114"/>
      <c r="RIP264" s="1114"/>
      <c r="RIQ264" s="1114"/>
      <c r="RIR264" s="1114"/>
      <c r="RIS264" s="1114"/>
      <c r="RIT264" s="1114"/>
      <c r="RIU264" s="1114"/>
      <c r="RIV264" s="1114"/>
      <c r="RIW264" s="1114"/>
      <c r="RIX264" s="1114"/>
      <c r="RIY264" s="1114"/>
      <c r="RIZ264" s="1114"/>
      <c r="RJA264" s="1114"/>
      <c r="RJB264" s="1114"/>
      <c r="RJC264" s="1114"/>
      <c r="RJD264" s="1114"/>
      <c r="RJE264" s="1114"/>
      <c r="RJF264" s="1114"/>
      <c r="RJG264" s="1114"/>
      <c r="RJH264" s="1114"/>
      <c r="RJI264" s="1114"/>
      <c r="RJJ264" s="1114"/>
      <c r="RJK264" s="1114"/>
      <c r="RJL264" s="1114"/>
      <c r="RJM264" s="1114"/>
      <c r="RJN264" s="1114"/>
      <c r="RJO264" s="1114"/>
      <c r="RJP264" s="1114"/>
      <c r="RJQ264" s="1114"/>
      <c r="RJR264" s="1114"/>
      <c r="RJS264" s="1114"/>
      <c r="RJT264" s="1114"/>
      <c r="RJU264" s="1114"/>
      <c r="RJV264" s="1114"/>
      <c r="RJW264" s="1114"/>
      <c r="RJX264" s="1114"/>
      <c r="RJY264" s="1114"/>
      <c r="RJZ264" s="1114"/>
      <c r="RKA264" s="1114"/>
      <c r="RKB264" s="1114"/>
      <c r="RKC264" s="1114"/>
      <c r="RKD264" s="1114"/>
      <c r="RKE264" s="1114"/>
      <c r="RKF264" s="1114"/>
      <c r="RKG264" s="1114"/>
      <c r="RKH264" s="1114"/>
      <c r="RKI264" s="1114"/>
      <c r="RKJ264" s="1114"/>
      <c r="RKK264" s="1114"/>
      <c r="RKL264" s="1114"/>
      <c r="RKM264" s="1114"/>
      <c r="RKN264" s="1114"/>
      <c r="RKO264" s="1114"/>
      <c r="RKP264" s="1114"/>
      <c r="RKQ264" s="1114"/>
      <c r="RKR264" s="1114"/>
      <c r="RKS264" s="1114"/>
      <c r="RKT264" s="1114"/>
      <c r="RKU264" s="1114"/>
      <c r="RKV264" s="1114"/>
      <c r="RKW264" s="1114"/>
      <c r="RKX264" s="1114"/>
      <c r="RKY264" s="1114"/>
      <c r="RKZ264" s="1114"/>
      <c r="RLA264" s="1114"/>
      <c r="RLB264" s="1114"/>
      <c r="RLC264" s="1114"/>
      <c r="RLD264" s="1114"/>
      <c r="RLE264" s="1114"/>
      <c r="RLF264" s="1114"/>
      <c r="RLG264" s="1114"/>
      <c r="RLH264" s="1114"/>
      <c r="RLI264" s="1114"/>
      <c r="RLJ264" s="1114"/>
      <c r="RLK264" s="1114"/>
      <c r="RLL264" s="1114"/>
      <c r="RLM264" s="1114"/>
      <c r="RLN264" s="1114"/>
      <c r="RLO264" s="1114"/>
      <c r="RLP264" s="1114"/>
      <c r="RLQ264" s="1114"/>
      <c r="RLR264" s="1114"/>
      <c r="RLS264" s="1114"/>
      <c r="RLT264" s="1114"/>
      <c r="RLU264" s="1114"/>
      <c r="RLV264" s="1114"/>
      <c r="RLW264" s="1114"/>
      <c r="RLX264" s="1114"/>
      <c r="RLY264" s="1114"/>
      <c r="RLZ264" s="1114"/>
      <c r="RMA264" s="1114"/>
      <c r="RMB264" s="1114"/>
      <c r="RMC264" s="1114"/>
      <c r="RMD264" s="1114"/>
      <c r="RME264" s="1114"/>
      <c r="RMF264" s="1114"/>
      <c r="RMG264" s="1114"/>
      <c r="RMH264" s="1114"/>
      <c r="RMI264" s="1114"/>
      <c r="RMJ264" s="1114"/>
      <c r="RMK264" s="1114"/>
      <c r="RML264" s="1114"/>
      <c r="RMM264" s="1114"/>
      <c r="RMN264" s="1114"/>
      <c r="RMO264" s="1114"/>
      <c r="RMP264" s="1114"/>
      <c r="RMQ264" s="1114"/>
      <c r="RMR264" s="1114"/>
      <c r="RMS264" s="1114"/>
      <c r="RMT264" s="1114"/>
      <c r="RMU264" s="1114"/>
      <c r="RMV264" s="1114"/>
      <c r="RMW264" s="1114"/>
      <c r="RMX264" s="1114"/>
      <c r="RMY264" s="1114"/>
      <c r="RMZ264" s="1114"/>
      <c r="RNA264" s="1114"/>
      <c r="RNB264" s="1114"/>
      <c r="RNC264" s="1114"/>
      <c r="RND264" s="1114"/>
      <c r="RNE264" s="1114"/>
      <c r="RNF264" s="1114"/>
      <c r="RNG264" s="1114"/>
      <c r="RNH264" s="1114"/>
      <c r="RNI264" s="1114"/>
      <c r="RNJ264" s="1114"/>
      <c r="RNK264" s="1114"/>
      <c r="RNL264" s="1114"/>
      <c r="RNM264" s="1114"/>
      <c r="RNN264" s="1114"/>
      <c r="RNO264" s="1114"/>
      <c r="RNP264" s="1114"/>
      <c r="RNQ264" s="1114"/>
      <c r="RNR264" s="1114"/>
      <c r="RNS264" s="1114"/>
      <c r="RNT264" s="1114"/>
      <c r="RNU264" s="1114"/>
      <c r="RNV264" s="1114"/>
      <c r="RNW264" s="1114"/>
      <c r="RNX264" s="1114"/>
      <c r="RNY264" s="1114"/>
      <c r="RNZ264" s="1114"/>
      <c r="ROA264" s="1114"/>
      <c r="ROB264" s="1114"/>
      <c r="ROC264" s="1114"/>
      <c r="ROD264" s="1114"/>
      <c r="ROE264" s="1114"/>
      <c r="ROF264" s="1114"/>
      <c r="ROG264" s="1114"/>
      <c r="ROH264" s="1114"/>
      <c r="ROI264" s="1114"/>
      <c r="ROJ264" s="1114"/>
      <c r="ROK264" s="1114"/>
      <c r="ROL264" s="1114"/>
      <c r="ROM264" s="1114"/>
      <c r="RON264" s="1114"/>
      <c r="ROO264" s="1114"/>
      <c r="ROP264" s="1114"/>
      <c r="ROQ264" s="1114"/>
      <c r="ROR264" s="1114"/>
      <c r="ROS264" s="1114"/>
      <c r="ROT264" s="1114"/>
      <c r="ROU264" s="1114"/>
      <c r="ROV264" s="1114"/>
      <c r="ROW264" s="1114"/>
      <c r="ROX264" s="1114"/>
      <c r="ROY264" s="1114"/>
      <c r="ROZ264" s="1114"/>
      <c r="RPA264" s="1114"/>
      <c r="RPB264" s="1114"/>
      <c r="RPC264" s="1114"/>
      <c r="RPD264" s="1114"/>
      <c r="RPE264" s="1114"/>
      <c r="RPF264" s="1114"/>
      <c r="RPG264" s="1114"/>
      <c r="RPH264" s="1114"/>
      <c r="RPI264" s="1114"/>
      <c r="RPJ264" s="1114"/>
      <c r="RPK264" s="1114"/>
      <c r="RPL264" s="1114"/>
      <c r="RPM264" s="1114"/>
      <c r="RPN264" s="1114"/>
      <c r="RPO264" s="1114"/>
      <c r="RPP264" s="1114"/>
      <c r="RPQ264" s="1114"/>
      <c r="RPR264" s="1114"/>
      <c r="RPS264" s="1114"/>
      <c r="RPT264" s="1114"/>
      <c r="RPU264" s="1114"/>
      <c r="RPV264" s="1114"/>
      <c r="RPW264" s="1114"/>
      <c r="RPX264" s="1114"/>
      <c r="RPY264" s="1114"/>
      <c r="RPZ264" s="1114"/>
      <c r="RQA264" s="1114"/>
      <c r="RQB264" s="1114"/>
      <c r="RQC264" s="1114"/>
      <c r="RQD264" s="1114"/>
      <c r="RQE264" s="1114"/>
      <c r="RQF264" s="1114"/>
      <c r="RQG264" s="1114"/>
      <c r="RQH264" s="1114"/>
      <c r="RQI264" s="1114"/>
      <c r="RQJ264" s="1114"/>
      <c r="RQK264" s="1114"/>
      <c r="RQL264" s="1114"/>
      <c r="RQM264" s="1114"/>
      <c r="RQN264" s="1114"/>
      <c r="RQO264" s="1114"/>
      <c r="RQP264" s="1114"/>
      <c r="RQQ264" s="1114"/>
      <c r="RQR264" s="1114"/>
      <c r="RQS264" s="1114"/>
      <c r="RQT264" s="1114"/>
      <c r="RQU264" s="1114"/>
      <c r="RQV264" s="1114"/>
      <c r="RQW264" s="1114"/>
      <c r="RQX264" s="1114"/>
      <c r="RQY264" s="1114"/>
      <c r="RQZ264" s="1114"/>
      <c r="RRA264" s="1114"/>
      <c r="RRB264" s="1114"/>
      <c r="RRC264" s="1114"/>
      <c r="RRD264" s="1114"/>
      <c r="RRE264" s="1114"/>
      <c r="RRF264" s="1114"/>
      <c r="RRG264" s="1114"/>
      <c r="RRH264" s="1114"/>
      <c r="RRI264" s="1114"/>
      <c r="RRJ264" s="1114"/>
      <c r="RRK264" s="1114"/>
      <c r="RRL264" s="1114"/>
      <c r="RRM264" s="1114"/>
      <c r="RRN264" s="1114"/>
      <c r="RRO264" s="1114"/>
      <c r="RRP264" s="1114"/>
      <c r="RRQ264" s="1114"/>
      <c r="RRR264" s="1114"/>
      <c r="RRS264" s="1114"/>
      <c r="RRT264" s="1114"/>
      <c r="RRU264" s="1114"/>
      <c r="RRV264" s="1114"/>
      <c r="RRW264" s="1114"/>
      <c r="RRX264" s="1114"/>
      <c r="RRY264" s="1114"/>
      <c r="RRZ264" s="1114"/>
      <c r="RSA264" s="1114"/>
      <c r="RSB264" s="1114"/>
      <c r="RSC264" s="1114"/>
      <c r="RSD264" s="1114"/>
      <c r="RSE264" s="1114"/>
      <c r="RSF264" s="1114"/>
      <c r="RSG264" s="1114"/>
      <c r="RSH264" s="1114"/>
      <c r="RSI264" s="1114"/>
      <c r="RSJ264" s="1114"/>
      <c r="RSK264" s="1114"/>
      <c r="RSL264" s="1114"/>
      <c r="RSM264" s="1114"/>
      <c r="RSN264" s="1114"/>
      <c r="RSO264" s="1114"/>
      <c r="RSP264" s="1114"/>
      <c r="RSQ264" s="1114"/>
      <c r="RSR264" s="1114"/>
      <c r="RSS264" s="1114"/>
      <c r="RST264" s="1114"/>
      <c r="RSU264" s="1114"/>
      <c r="RSV264" s="1114"/>
      <c r="RSW264" s="1114"/>
      <c r="RSX264" s="1114"/>
      <c r="RSY264" s="1114"/>
      <c r="RSZ264" s="1114"/>
      <c r="RTA264" s="1114"/>
      <c r="RTB264" s="1114"/>
      <c r="RTC264" s="1114"/>
      <c r="RTD264" s="1114"/>
      <c r="RTE264" s="1114"/>
      <c r="RTF264" s="1114"/>
      <c r="RTG264" s="1114"/>
      <c r="RTH264" s="1114"/>
      <c r="RTI264" s="1114"/>
      <c r="RTJ264" s="1114"/>
      <c r="RTK264" s="1114"/>
      <c r="RTL264" s="1114"/>
      <c r="RTM264" s="1114"/>
      <c r="RTN264" s="1114"/>
      <c r="RTO264" s="1114"/>
      <c r="RTP264" s="1114"/>
      <c r="RTQ264" s="1114"/>
      <c r="RTR264" s="1114"/>
      <c r="RTS264" s="1114"/>
      <c r="RTT264" s="1114"/>
      <c r="RTU264" s="1114"/>
      <c r="RTV264" s="1114"/>
      <c r="RTW264" s="1114"/>
      <c r="RTX264" s="1114"/>
      <c r="RTY264" s="1114"/>
      <c r="RTZ264" s="1114"/>
      <c r="RUA264" s="1114"/>
      <c r="RUB264" s="1114"/>
      <c r="RUC264" s="1114"/>
      <c r="RUD264" s="1114"/>
      <c r="RUE264" s="1114"/>
      <c r="RUF264" s="1114"/>
      <c r="RUG264" s="1114"/>
      <c r="RUH264" s="1114"/>
      <c r="RUI264" s="1114"/>
      <c r="RUJ264" s="1114"/>
      <c r="RUK264" s="1114"/>
      <c r="RUL264" s="1114"/>
      <c r="RUM264" s="1114"/>
      <c r="RUN264" s="1114"/>
      <c r="RUO264" s="1114"/>
      <c r="RUP264" s="1114"/>
      <c r="RUQ264" s="1114"/>
      <c r="RUR264" s="1114"/>
      <c r="RUS264" s="1114"/>
      <c r="RUT264" s="1114"/>
      <c r="RUU264" s="1114"/>
      <c r="RUV264" s="1114"/>
      <c r="RUW264" s="1114"/>
      <c r="RUX264" s="1114"/>
      <c r="RUY264" s="1114"/>
      <c r="RUZ264" s="1114"/>
      <c r="RVA264" s="1114"/>
      <c r="RVB264" s="1114"/>
      <c r="RVC264" s="1114"/>
      <c r="RVD264" s="1114"/>
      <c r="RVE264" s="1114"/>
      <c r="RVF264" s="1114"/>
      <c r="RVG264" s="1114"/>
      <c r="RVH264" s="1114"/>
      <c r="RVI264" s="1114"/>
      <c r="RVJ264" s="1114"/>
      <c r="RVK264" s="1114"/>
      <c r="RVL264" s="1114"/>
      <c r="RVM264" s="1114"/>
      <c r="RVN264" s="1114"/>
      <c r="RVO264" s="1114"/>
      <c r="RVP264" s="1114"/>
      <c r="RVQ264" s="1114"/>
      <c r="RVR264" s="1114"/>
      <c r="RVS264" s="1114"/>
      <c r="RVT264" s="1114"/>
      <c r="RVU264" s="1114"/>
      <c r="RVV264" s="1114"/>
      <c r="RVW264" s="1114"/>
      <c r="RVX264" s="1114"/>
      <c r="RVY264" s="1114"/>
      <c r="RVZ264" s="1114"/>
      <c r="RWA264" s="1114"/>
      <c r="RWB264" s="1114"/>
      <c r="RWC264" s="1114"/>
      <c r="RWD264" s="1114"/>
      <c r="RWE264" s="1114"/>
      <c r="RWF264" s="1114"/>
      <c r="RWG264" s="1114"/>
      <c r="RWH264" s="1114"/>
      <c r="RWI264" s="1114"/>
      <c r="RWJ264" s="1114"/>
      <c r="RWK264" s="1114"/>
      <c r="RWL264" s="1114"/>
      <c r="RWM264" s="1114"/>
      <c r="RWN264" s="1114"/>
      <c r="RWO264" s="1114"/>
      <c r="RWP264" s="1114"/>
      <c r="RWQ264" s="1114"/>
      <c r="RWR264" s="1114"/>
      <c r="RWS264" s="1114"/>
      <c r="RWT264" s="1114"/>
      <c r="RWU264" s="1114"/>
      <c r="RWV264" s="1114"/>
      <c r="RWW264" s="1114"/>
      <c r="RWX264" s="1114"/>
      <c r="RWY264" s="1114"/>
      <c r="RWZ264" s="1114"/>
      <c r="RXA264" s="1114"/>
      <c r="RXB264" s="1114"/>
      <c r="RXC264" s="1114"/>
      <c r="RXD264" s="1114"/>
      <c r="RXE264" s="1114"/>
      <c r="RXF264" s="1114"/>
      <c r="RXG264" s="1114"/>
      <c r="RXH264" s="1114"/>
      <c r="RXI264" s="1114"/>
      <c r="RXJ264" s="1114"/>
      <c r="RXK264" s="1114"/>
      <c r="RXL264" s="1114"/>
      <c r="RXM264" s="1114"/>
      <c r="RXN264" s="1114"/>
      <c r="RXO264" s="1114"/>
      <c r="RXP264" s="1114"/>
      <c r="RXQ264" s="1114"/>
      <c r="RXR264" s="1114"/>
      <c r="RXS264" s="1114"/>
      <c r="RXT264" s="1114"/>
      <c r="RXU264" s="1114"/>
      <c r="RXV264" s="1114"/>
      <c r="RXW264" s="1114"/>
      <c r="RXX264" s="1114"/>
      <c r="RXY264" s="1114"/>
      <c r="RXZ264" s="1114"/>
      <c r="RYA264" s="1114"/>
      <c r="RYB264" s="1114"/>
      <c r="RYC264" s="1114"/>
      <c r="RYD264" s="1114"/>
      <c r="RYE264" s="1114"/>
      <c r="RYF264" s="1114"/>
      <c r="RYG264" s="1114"/>
      <c r="RYH264" s="1114"/>
      <c r="RYI264" s="1114"/>
      <c r="RYJ264" s="1114"/>
      <c r="RYK264" s="1114"/>
      <c r="RYL264" s="1114"/>
      <c r="RYM264" s="1114"/>
      <c r="RYN264" s="1114"/>
      <c r="RYO264" s="1114"/>
      <c r="RYP264" s="1114"/>
      <c r="RYQ264" s="1114"/>
      <c r="RYR264" s="1114"/>
      <c r="RYS264" s="1114"/>
      <c r="RYT264" s="1114"/>
      <c r="RYU264" s="1114"/>
      <c r="RYV264" s="1114"/>
      <c r="RYW264" s="1114"/>
      <c r="RYX264" s="1114"/>
      <c r="RYY264" s="1114"/>
      <c r="RYZ264" s="1114"/>
      <c r="RZA264" s="1114"/>
      <c r="RZB264" s="1114"/>
      <c r="RZC264" s="1114"/>
      <c r="RZD264" s="1114"/>
      <c r="RZE264" s="1114"/>
      <c r="RZF264" s="1114"/>
      <c r="RZG264" s="1114"/>
      <c r="RZH264" s="1114"/>
      <c r="RZI264" s="1114"/>
      <c r="RZJ264" s="1114"/>
      <c r="RZK264" s="1114"/>
      <c r="RZL264" s="1114"/>
      <c r="RZM264" s="1114"/>
      <c r="RZN264" s="1114"/>
      <c r="RZO264" s="1114"/>
      <c r="RZP264" s="1114"/>
      <c r="RZQ264" s="1114"/>
      <c r="RZR264" s="1114"/>
      <c r="RZS264" s="1114"/>
      <c r="RZT264" s="1114"/>
      <c r="RZU264" s="1114"/>
      <c r="RZV264" s="1114"/>
      <c r="RZW264" s="1114"/>
      <c r="RZX264" s="1114"/>
      <c r="RZY264" s="1114"/>
      <c r="RZZ264" s="1114"/>
      <c r="SAA264" s="1114"/>
      <c r="SAB264" s="1114"/>
      <c r="SAC264" s="1114"/>
      <c r="SAD264" s="1114"/>
      <c r="SAE264" s="1114"/>
      <c r="SAF264" s="1114"/>
      <c r="SAG264" s="1114"/>
      <c r="SAH264" s="1114"/>
      <c r="SAI264" s="1114"/>
      <c r="SAJ264" s="1114"/>
      <c r="SAK264" s="1114"/>
      <c r="SAL264" s="1114"/>
      <c r="SAM264" s="1114"/>
      <c r="SAN264" s="1114"/>
      <c r="SAO264" s="1114"/>
      <c r="SAP264" s="1114"/>
      <c r="SAQ264" s="1114"/>
      <c r="SAR264" s="1114"/>
      <c r="SAS264" s="1114"/>
      <c r="SAT264" s="1114"/>
      <c r="SAU264" s="1114"/>
      <c r="SAV264" s="1114"/>
      <c r="SAW264" s="1114"/>
      <c r="SAX264" s="1114"/>
      <c r="SAY264" s="1114"/>
      <c r="SAZ264" s="1114"/>
      <c r="SBA264" s="1114"/>
      <c r="SBB264" s="1114"/>
      <c r="SBC264" s="1114"/>
      <c r="SBD264" s="1114"/>
      <c r="SBE264" s="1114"/>
      <c r="SBF264" s="1114"/>
      <c r="SBG264" s="1114"/>
      <c r="SBH264" s="1114"/>
      <c r="SBI264" s="1114"/>
      <c r="SBJ264" s="1114"/>
      <c r="SBK264" s="1114"/>
      <c r="SBL264" s="1114"/>
      <c r="SBM264" s="1114"/>
      <c r="SBN264" s="1114"/>
      <c r="SBO264" s="1114"/>
      <c r="SBP264" s="1114"/>
      <c r="SBQ264" s="1114"/>
      <c r="SBR264" s="1114"/>
      <c r="SBS264" s="1114"/>
      <c r="SBT264" s="1114"/>
      <c r="SBU264" s="1114"/>
      <c r="SBV264" s="1114"/>
      <c r="SBW264" s="1114"/>
      <c r="SBX264" s="1114"/>
      <c r="SBY264" s="1114"/>
      <c r="SBZ264" s="1114"/>
      <c r="SCA264" s="1114"/>
      <c r="SCB264" s="1114"/>
      <c r="SCC264" s="1114"/>
      <c r="SCD264" s="1114"/>
      <c r="SCE264" s="1114"/>
      <c r="SCF264" s="1114"/>
      <c r="SCG264" s="1114"/>
      <c r="SCH264" s="1114"/>
      <c r="SCI264" s="1114"/>
      <c r="SCJ264" s="1114"/>
      <c r="SCK264" s="1114"/>
      <c r="SCL264" s="1114"/>
      <c r="SCM264" s="1114"/>
      <c r="SCN264" s="1114"/>
      <c r="SCO264" s="1114"/>
      <c r="SCP264" s="1114"/>
      <c r="SCQ264" s="1114"/>
      <c r="SCR264" s="1114"/>
      <c r="SCS264" s="1114"/>
      <c r="SCT264" s="1114"/>
      <c r="SCU264" s="1114"/>
      <c r="SCV264" s="1114"/>
      <c r="SCW264" s="1114"/>
      <c r="SCX264" s="1114"/>
      <c r="SCY264" s="1114"/>
      <c r="SCZ264" s="1114"/>
      <c r="SDA264" s="1114"/>
      <c r="SDB264" s="1114"/>
      <c r="SDC264" s="1114"/>
      <c r="SDD264" s="1114"/>
      <c r="SDE264" s="1114"/>
      <c r="SDF264" s="1114"/>
      <c r="SDG264" s="1114"/>
      <c r="SDH264" s="1114"/>
      <c r="SDI264" s="1114"/>
      <c r="SDJ264" s="1114"/>
      <c r="SDK264" s="1114"/>
      <c r="SDL264" s="1114"/>
      <c r="SDM264" s="1114"/>
      <c r="SDN264" s="1114"/>
      <c r="SDO264" s="1114"/>
      <c r="SDP264" s="1114"/>
      <c r="SDQ264" s="1114"/>
      <c r="SDR264" s="1114"/>
      <c r="SDS264" s="1114"/>
      <c r="SDT264" s="1114"/>
      <c r="SDU264" s="1114"/>
      <c r="SDV264" s="1114"/>
      <c r="SDW264" s="1114"/>
      <c r="SDX264" s="1114"/>
      <c r="SDY264" s="1114"/>
      <c r="SDZ264" s="1114"/>
      <c r="SEA264" s="1114"/>
      <c r="SEB264" s="1114"/>
      <c r="SEC264" s="1114"/>
      <c r="SED264" s="1114"/>
      <c r="SEE264" s="1114"/>
      <c r="SEF264" s="1114"/>
      <c r="SEG264" s="1114"/>
      <c r="SEH264" s="1114"/>
      <c r="SEI264" s="1114"/>
      <c r="SEJ264" s="1114"/>
      <c r="SEK264" s="1114"/>
      <c r="SEL264" s="1114"/>
      <c r="SEM264" s="1114"/>
      <c r="SEN264" s="1114"/>
      <c r="SEO264" s="1114"/>
      <c r="SEP264" s="1114"/>
      <c r="SEQ264" s="1114"/>
      <c r="SER264" s="1114"/>
      <c r="SES264" s="1114"/>
      <c r="SET264" s="1114"/>
      <c r="SEU264" s="1114"/>
      <c r="SEV264" s="1114"/>
      <c r="SEW264" s="1114"/>
      <c r="SEX264" s="1114"/>
      <c r="SEY264" s="1114"/>
      <c r="SEZ264" s="1114"/>
      <c r="SFA264" s="1114"/>
      <c r="SFB264" s="1114"/>
      <c r="SFC264" s="1114"/>
      <c r="SFD264" s="1114"/>
      <c r="SFE264" s="1114"/>
      <c r="SFF264" s="1114"/>
      <c r="SFG264" s="1114"/>
      <c r="SFH264" s="1114"/>
      <c r="SFI264" s="1114"/>
      <c r="SFJ264" s="1114"/>
      <c r="SFK264" s="1114"/>
      <c r="SFL264" s="1114"/>
      <c r="SFM264" s="1114"/>
      <c r="SFN264" s="1114"/>
      <c r="SFO264" s="1114"/>
      <c r="SFP264" s="1114"/>
      <c r="SFQ264" s="1114"/>
      <c r="SFR264" s="1114"/>
      <c r="SFS264" s="1114"/>
      <c r="SFT264" s="1114"/>
      <c r="SFU264" s="1114"/>
      <c r="SFV264" s="1114"/>
      <c r="SFW264" s="1114"/>
      <c r="SFX264" s="1114"/>
      <c r="SFY264" s="1114"/>
      <c r="SFZ264" s="1114"/>
      <c r="SGA264" s="1114"/>
      <c r="SGB264" s="1114"/>
      <c r="SGC264" s="1114"/>
      <c r="SGD264" s="1114"/>
      <c r="SGE264" s="1114"/>
      <c r="SGF264" s="1114"/>
      <c r="SGG264" s="1114"/>
      <c r="SGH264" s="1114"/>
      <c r="SGI264" s="1114"/>
      <c r="SGJ264" s="1114"/>
      <c r="SGK264" s="1114"/>
      <c r="SGL264" s="1114"/>
      <c r="SGM264" s="1114"/>
      <c r="SGN264" s="1114"/>
      <c r="SGO264" s="1114"/>
      <c r="SGP264" s="1114"/>
      <c r="SGQ264" s="1114"/>
      <c r="SGR264" s="1114"/>
      <c r="SGS264" s="1114"/>
      <c r="SGT264" s="1114"/>
      <c r="SGU264" s="1114"/>
      <c r="SGV264" s="1114"/>
      <c r="SGW264" s="1114"/>
      <c r="SGX264" s="1114"/>
      <c r="SGY264" s="1114"/>
      <c r="SGZ264" s="1114"/>
      <c r="SHA264" s="1114"/>
      <c r="SHB264" s="1114"/>
      <c r="SHC264" s="1114"/>
      <c r="SHD264" s="1114"/>
      <c r="SHE264" s="1114"/>
      <c r="SHF264" s="1114"/>
      <c r="SHG264" s="1114"/>
      <c r="SHH264" s="1114"/>
      <c r="SHI264" s="1114"/>
      <c r="SHJ264" s="1114"/>
      <c r="SHK264" s="1114"/>
      <c r="SHL264" s="1114"/>
      <c r="SHM264" s="1114"/>
      <c r="SHN264" s="1114"/>
      <c r="SHO264" s="1114"/>
      <c r="SHP264" s="1114"/>
      <c r="SHQ264" s="1114"/>
      <c r="SHR264" s="1114"/>
      <c r="SHS264" s="1114"/>
      <c r="SHT264" s="1114"/>
      <c r="SHU264" s="1114"/>
      <c r="SHV264" s="1114"/>
      <c r="SHW264" s="1114"/>
      <c r="SHX264" s="1114"/>
      <c r="SHY264" s="1114"/>
      <c r="SHZ264" s="1114"/>
      <c r="SIA264" s="1114"/>
      <c r="SIB264" s="1114"/>
      <c r="SIC264" s="1114"/>
      <c r="SID264" s="1114"/>
      <c r="SIE264" s="1114"/>
      <c r="SIF264" s="1114"/>
      <c r="SIG264" s="1114"/>
      <c r="SIH264" s="1114"/>
      <c r="SII264" s="1114"/>
      <c r="SIJ264" s="1114"/>
      <c r="SIK264" s="1114"/>
      <c r="SIL264" s="1114"/>
      <c r="SIM264" s="1114"/>
      <c r="SIN264" s="1114"/>
      <c r="SIO264" s="1114"/>
      <c r="SIP264" s="1114"/>
      <c r="SIQ264" s="1114"/>
      <c r="SIR264" s="1114"/>
      <c r="SIS264" s="1114"/>
      <c r="SIT264" s="1114"/>
      <c r="SIU264" s="1114"/>
      <c r="SIV264" s="1114"/>
      <c r="SIW264" s="1114"/>
      <c r="SIX264" s="1114"/>
      <c r="SIY264" s="1114"/>
      <c r="SIZ264" s="1114"/>
      <c r="SJA264" s="1114"/>
      <c r="SJB264" s="1114"/>
      <c r="SJC264" s="1114"/>
      <c r="SJD264" s="1114"/>
      <c r="SJE264" s="1114"/>
      <c r="SJF264" s="1114"/>
      <c r="SJG264" s="1114"/>
      <c r="SJH264" s="1114"/>
      <c r="SJI264" s="1114"/>
      <c r="SJJ264" s="1114"/>
      <c r="SJK264" s="1114"/>
      <c r="SJL264" s="1114"/>
      <c r="SJM264" s="1114"/>
      <c r="SJN264" s="1114"/>
      <c r="SJO264" s="1114"/>
      <c r="SJP264" s="1114"/>
      <c r="SJQ264" s="1114"/>
      <c r="SJR264" s="1114"/>
      <c r="SJS264" s="1114"/>
      <c r="SJT264" s="1114"/>
      <c r="SJU264" s="1114"/>
      <c r="SJV264" s="1114"/>
      <c r="SJW264" s="1114"/>
      <c r="SJX264" s="1114"/>
      <c r="SJY264" s="1114"/>
      <c r="SJZ264" s="1114"/>
      <c r="SKA264" s="1114"/>
      <c r="SKB264" s="1114"/>
      <c r="SKC264" s="1114"/>
      <c r="SKD264" s="1114"/>
      <c r="SKE264" s="1114"/>
      <c r="SKF264" s="1114"/>
      <c r="SKG264" s="1114"/>
      <c r="SKH264" s="1114"/>
      <c r="SKI264" s="1114"/>
      <c r="SKJ264" s="1114"/>
      <c r="SKK264" s="1114"/>
      <c r="SKL264" s="1114"/>
      <c r="SKM264" s="1114"/>
      <c r="SKN264" s="1114"/>
      <c r="SKO264" s="1114"/>
      <c r="SKP264" s="1114"/>
      <c r="SKQ264" s="1114"/>
      <c r="SKR264" s="1114"/>
      <c r="SKS264" s="1114"/>
      <c r="SKT264" s="1114"/>
      <c r="SKU264" s="1114"/>
      <c r="SKV264" s="1114"/>
      <c r="SKW264" s="1114"/>
      <c r="SKX264" s="1114"/>
      <c r="SKY264" s="1114"/>
      <c r="SKZ264" s="1114"/>
      <c r="SLA264" s="1114"/>
      <c r="SLB264" s="1114"/>
      <c r="SLC264" s="1114"/>
      <c r="SLD264" s="1114"/>
      <c r="SLE264" s="1114"/>
      <c r="SLF264" s="1114"/>
      <c r="SLG264" s="1114"/>
      <c r="SLH264" s="1114"/>
      <c r="SLI264" s="1114"/>
      <c r="SLJ264" s="1114"/>
      <c r="SLK264" s="1114"/>
      <c r="SLL264" s="1114"/>
      <c r="SLM264" s="1114"/>
      <c r="SLN264" s="1114"/>
      <c r="SLO264" s="1114"/>
      <c r="SLP264" s="1114"/>
      <c r="SLQ264" s="1114"/>
      <c r="SLR264" s="1114"/>
      <c r="SLS264" s="1114"/>
      <c r="SLT264" s="1114"/>
      <c r="SLU264" s="1114"/>
      <c r="SLV264" s="1114"/>
      <c r="SLW264" s="1114"/>
      <c r="SLX264" s="1114"/>
      <c r="SLY264" s="1114"/>
      <c r="SLZ264" s="1114"/>
      <c r="SMA264" s="1114"/>
      <c r="SMB264" s="1114"/>
      <c r="SMC264" s="1114"/>
      <c r="SMD264" s="1114"/>
      <c r="SME264" s="1114"/>
      <c r="SMF264" s="1114"/>
      <c r="SMG264" s="1114"/>
      <c r="SMH264" s="1114"/>
      <c r="SMI264" s="1114"/>
      <c r="SMJ264" s="1114"/>
      <c r="SMK264" s="1114"/>
      <c r="SML264" s="1114"/>
      <c r="SMM264" s="1114"/>
      <c r="SMN264" s="1114"/>
      <c r="SMO264" s="1114"/>
      <c r="SMP264" s="1114"/>
      <c r="SMQ264" s="1114"/>
      <c r="SMR264" s="1114"/>
      <c r="SMS264" s="1114"/>
      <c r="SMT264" s="1114"/>
      <c r="SMU264" s="1114"/>
      <c r="SMV264" s="1114"/>
      <c r="SMW264" s="1114"/>
      <c r="SMX264" s="1114"/>
      <c r="SMY264" s="1114"/>
      <c r="SMZ264" s="1114"/>
      <c r="SNA264" s="1114"/>
      <c r="SNB264" s="1114"/>
      <c r="SNC264" s="1114"/>
      <c r="SND264" s="1114"/>
      <c r="SNE264" s="1114"/>
      <c r="SNF264" s="1114"/>
      <c r="SNG264" s="1114"/>
      <c r="SNH264" s="1114"/>
      <c r="SNI264" s="1114"/>
      <c r="SNJ264" s="1114"/>
      <c r="SNK264" s="1114"/>
      <c r="SNL264" s="1114"/>
      <c r="SNM264" s="1114"/>
      <c r="SNN264" s="1114"/>
      <c r="SNO264" s="1114"/>
      <c r="SNP264" s="1114"/>
      <c r="SNQ264" s="1114"/>
      <c r="SNR264" s="1114"/>
      <c r="SNS264" s="1114"/>
      <c r="SNT264" s="1114"/>
      <c r="SNU264" s="1114"/>
      <c r="SNV264" s="1114"/>
      <c r="SNW264" s="1114"/>
      <c r="SNX264" s="1114"/>
      <c r="SNY264" s="1114"/>
      <c r="SNZ264" s="1114"/>
      <c r="SOA264" s="1114"/>
      <c r="SOB264" s="1114"/>
      <c r="SOC264" s="1114"/>
      <c r="SOD264" s="1114"/>
      <c r="SOE264" s="1114"/>
      <c r="SOF264" s="1114"/>
      <c r="SOG264" s="1114"/>
      <c r="SOH264" s="1114"/>
      <c r="SOI264" s="1114"/>
      <c r="SOJ264" s="1114"/>
      <c r="SOK264" s="1114"/>
      <c r="SOL264" s="1114"/>
      <c r="SOM264" s="1114"/>
      <c r="SON264" s="1114"/>
      <c r="SOO264" s="1114"/>
      <c r="SOP264" s="1114"/>
      <c r="SOQ264" s="1114"/>
      <c r="SOR264" s="1114"/>
      <c r="SOS264" s="1114"/>
      <c r="SOT264" s="1114"/>
      <c r="SOU264" s="1114"/>
      <c r="SOV264" s="1114"/>
      <c r="SOW264" s="1114"/>
      <c r="SOX264" s="1114"/>
      <c r="SOY264" s="1114"/>
      <c r="SOZ264" s="1114"/>
      <c r="SPA264" s="1114"/>
      <c r="SPB264" s="1114"/>
      <c r="SPC264" s="1114"/>
      <c r="SPD264" s="1114"/>
      <c r="SPE264" s="1114"/>
      <c r="SPF264" s="1114"/>
      <c r="SPG264" s="1114"/>
      <c r="SPH264" s="1114"/>
      <c r="SPI264" s="1114"/>
      <c r="SPJ264" s="1114"/>
      <c r="SPK264" s="1114"/>
      <c r="SPL264" s="1114"/>
      <c r="SPM264" s="1114"/>
      <c r="SPN264" s="1114"/>
      <c r="SPO264" s="1114"/>
      <c r="SPP264" s="1114"/>
      <c r="SPQ264" s="1114"/>
      <c r="SPR264" s="1114"/>
      <c r="SPS264" s="1114"/>
      <c r="SPT264" s="1114"/>
      <c r="SPU264" s="1114"/>
      <c r="SPV264" s="1114"/>
      <c r="SPW264" s="1114"/>
      <c r="SPX264" s="1114"/>
      <c r="SPY264" s="1114"/>
      <c r="SPZ264" s="1114"/>
      <c r="SQA264" s="1114"/>
      <c r="SQB264" s="1114"/>
      <c r="SQC264" s="1114"/>
      <c r="SQD264" s="1114"/>
      <c r="SQE264" s="1114"/>
      <c r="SQF264" s="1114"/>
      <c r="SQG264" s="1114"/>
      <c r="SQH264" s="1114"/>
      <c r="SQI264" s="1114"/>
      <c r="SQJ264" s="1114"/>
      <c r="SQK264" s="1114"/>
      <c r="SQL264" s="1114"/>
      <c r="SQM264" s="1114"/>
      <c r="SQN264" s="1114"/>
      <c r="SQO264" s="1114"/>
      <c r="SQP264" s="1114"/>
      <c r="SQQ264" s="1114"/>
      <c r="SQR264" s="1114"/>
      <c r="SQS264" s="1114"/>
      <c r="SQT264" s="1114"/>
      <c r="SQU264" s="1114"/>
      <c r="SQV264" s="1114"/>
      <c r="SQW264" s="1114"/>
      <c r="SQX264" s="1114"/>
      <c r="SQY264" s="1114"/>
      <c r="SQZ264" s="1114"/>
      <c r="SRA264" s="1114"/>
      <c r="SRB264" s="1114"/>
      <c r="SRC264" s="1114"/>
      <c r="SRD264" s="1114"/>
      <c r="SRE264" s="1114"/>
      <c r="SRF264" s="1114"/>
      <c r="SRG264" s="1114"/>
      <c r="SRH264" s="1114"/>
      <c r="SRI264" s="1114"/>
      <c r="SRJ264" s="1114"/>
      <c r="SRK264" s="1114"/>
      <c r="SRL264" s="1114"/>
      <c r="SRM264" s="1114"/>
      <c r="SRN264" s="1114"/>
      <c r="SRO264" s="1114"/>
      <c r="SRP264" s="1114"/>
      <c r="SRQ264" s="1114"/>
      <c r="SRR264" s="1114"/>
      <c r="SRS264" s="1114"/>
      <c r="SRT264" s="1114"/>
      <c r="SRU264" s="1114"/>
      <c r="SRV264" s="1114"/>
      <c r="SRW264" s="1114"/>
      <c r="SRX264" s="1114"/>
      <c r="SRY264" s="1114"/>
      <c r="SRZ264" s="1114"/>
      <c r="SSA264" s="1114"/>
      <c r="SSB264" s="1114"/>
      <c r="SSC264" s="1114"/>
      <c r="SSD264" s="1114"/>
      <c r="SSE264" s="1114"/>
      <c r="SSF264" s="1114"/>
      <c r="SSG264" s="1114"/>
      <c r="SSH264" s="1114"/>
      <c r="SSI264" s="1114"/>
      <c r="SSJ264" s="1114"/>
      <c r="SSK264" s="1114"/>
      <c r="SSL264" s="1114"/>
      <c r="SSM264" s="1114"/>
      <c r="SSN264" s="1114"/>
      <c r="SSO264" s="1114"/>
      <c r="SSP264" s="1114"/>
      <c r="SSQ264" s="1114"/>
      <c r="SSR264" s="1114"/>
      <c r="SSS264" s="1114"/>
      <c r="SST264" s="1114"/>
      <c r="SSU264" s="1114"/>
      <c r="SSV264" s="1114"/>
      <c r="SSW264" s="1114"/>
      <c r="SSX264" s="1114"/>
      <c r="SSY264" s="1114"/>
      <c r="SSZ264" s="1114"/>
      <c r="STA264" s="1114"/>
      <c r="STB264" s="1114"/>
      <c r="STC264" s="1114"/>
      <c r="STD264" s="1114"/>
      <c r="STE264" s="1114"/>
      <c r="STF264" s="1114"/>
      <c r="STG264" s="1114"/>
      <c r="STH264" s="1114"/>
      <c r="STI264" s="1114"/>
      <c r="STJ264" s="1114"/>
      <c r="STK264" s="1114"/>
      <c r="STL264" s="1114"/>
      <c r="STM264" s="1114"/>
      <c r="STN264" s="1114"/>
      <c r="STO264" s="1114"/>
      <c r="STP264" s="1114"/>
      <c r="STQ264" s="1114"/>
      <c r="STR264" s="1114"/>
      <c r="STS264" s="1114"/>
      <c r="STT264" s="1114"/>
      <c r="STU264" s="1114"/>
      <c r="STV264" s="1114"/>
      <c r="STW264" s="1114"/>
      <c r="STX264" s="1114"/>
      <c r="STY264" s="1114"/>
      <c r="STZ264" s="1114"/>
      <c r="SUA264" s="1114"/>
      <c r="SUB264" s="1114"/>
      <c r="SUC264" s="1114"/>
      <c r="SUD264" s="1114"/>
      <c r="SUE264" s="1114"/>
      <c r="SUF264" s="1114"/>
      <c r="SUG264" s="1114"/>
      <c r="SUH264" s="1114"/>
      <c r="SUI264" s="1114"/>
      <c r="SUJ264" s="1114"/>
      <c r="SUK264" s="1114"/>
      <c r="SUL264" s="1114"/>
      <c r="SUM264" s="1114"/>
      <c r="SUN264" s="1114"/>
      <c r="SUO264" s="1114"/>
      <c r="SUP264" s="1114"/>
      <c r="SUQ264" s="1114"/>
      <c r="SUR264" s="1114"/>
      <c r="SUS264" s="1114"/>
      <c r="SUT264" s="1114"/>
      <c r="SUU264" s="1114"/>
      <c r="SUV264" s="1114"/>
      <c r="SUW264" s="1114"/>
      <c r="SUX264" s="1114"/>
      <c r="SUY264" s="1114"/>
      <c r="SUZ264" s="1114"/>
      <c r="SVA264" s="1114"/>
      <c r="SVB264" s="1114"/>
      <c r="SVC264" s="1114"/>
      <c r="SVD264" s="1114"/>
      <c r="SVE264" s="1114"/>
      <c r="SVF264" s="1114"/>
      <c r="SVG264" s="1114"/>
      <c r="SVH264" s="1114"/>
      <c r="SVI264" s="1114"/>
      <c r="SVJ264" s="1114"/>
      <c r="SVK264" s="1114"/>
      <c r="SVL264" s="1114"/>
      <c r="SVM264" s="1114"/>
      <c r="SVN264" s="1114"/>
      <c r="SVO264" s="1114"/>
      <c r="SVP264" s="1114"/>
      <c r="SVQ264" s="1114"/>
      <c r="SVR264" s="1114"/>
      <c r="SVS264" s="1114"/>
      <c r="SVT264" s="1114"/>
      <c r="SVU264" s="1114"/>
      <c r="SVV264" s="1114"/>
      <c r="SVW264" s="1114"/>
      <c r="SVX264" s="1114"/>
      <c r="SVY264" s="1114"/>
      <c r="SVZ264" s="1114"/>
      <c r="SWA264" s="1114"/>
      <c r="SWB264" s="1114"/>
      <c r="SWC264" s="1114"/>
      <c r="SWD264" s="1114"/>
      <c r="SWE264" s="1114"/>
      <c r="SWF264" s="1114"/>
      <c r="SWG264" s="1114"/>
      <c r="SWH264" s="1114"/>
      <c r="SWI264" s="1114"/>
      <c r="SWJ264" s="1114"/>
      <c r="SWK264" s="1114"/>
      <c r="SWL264" s="1114"/>
      <c r="SWM264" s="1114"/>
      <c r="SWN264" s="1114"/>
      <c r="SWO264" s="1114"/>
      <c r="SWP264" s="1114"/>
      <c r="SWQ264" s="1114"/>
      <c r="SWR264" s="1114"/>
      <c r="SWS264" s="1114"/>
      <c r="SWT264" s="1114"/>
      <c r="SWU264" s="1114"/>
      <c r="SWV264" s="1114"/>
      <c r="SWW264" s="1114"/>
      <c r="SWX264" s="1114"/>
      <c r="SWY264" s="1114"/>
      <c r="SWZ264" s="1114"/>
      <c r="SXA264" s="1114"/>
      <c r="SXB264" s="1114"/>
      <c r="SXC264" s="1114"/>
      <c r="SXD264" s="1114"/>
      <c r="SXE264" s="1114"/>
      <c r="SXF264" s="1114"/>
      <c r="SXG264" s="1114"/>
      <c r="SXH264" s="1114"/>
      <c r="SXI264" s="1114"/>
      <c r="SXJ264" s="1114"/>
      <c r="SXK264" s="1114"/>
      <c r="SXL264" s="1114"/>
      <c r="SXM264" s="1114"/>
      <c r="SXN264" s="1114"/>
      <c r="SXO264" s="1114"/>
      <c r="SXP264" s="1114"/>
      <c r="SXQ264" s="1114"/>
      <c r="SXR264" s="1114"/>
      <c r="SXS264" s="1114"/>
      <c r="SXT264" s="1114"/>
      <c r="SXU264" s="1114"/>
      <c r="SXV264" s="1114"/>
      <c r="SXW264" s="1114"/>
      <c r="SXX264" s="1114"/>
      <c r="SXY264" s="1114"/>
      <c r="SXZ264" s="1114"/>
      <c r="SYA264" s="1114"/>
      <c r="SYB264" s="1114"/>
      <c r="SYC264" s="1114"/>
      <c r="SYD264" s="1114"/>
      <c r="SYE264" s="1114"/>
      <c r="SYF264" s="1114"/>
      <c r="SYG264" s="1114"/>
      <c r="SYH264" s="1114"/>
      <c r="SYI264" s="1114"/>
      <c r="SYJ264" s="1114"/>
      <c r="SYK264" s="1114"/>
      <c r="SYL264" s="1114"/>
      <c r="SYM264" s="1114"/>
      <c r="SYN264" s="1114"/>
      <c r="SYO264" s="1114"/>
      <c r="SYP264" s="1114"/>
      <c r="SYQ264" s="1114"/>
      <c r="SYR264" s="1114"/>
      <c r="SYS264" s="1114"/>
      <c r="SYT264" s="1114"/>
      <c r="SYU264" s="1114"/>
      <c r="SYV264" s="1114"/>
      <c r="SYW264" s="1114"/>
      <c r="SYX264" s="1114"/>
      <c r="SYY264" s="1114"/>
      <c r="SYZ264" s="1114"/>
      <c r="SZA264" s="1114"/>
      <c r="SZB264" s="1114"/>
      <c r="SZC264" s="1114"/>
      <c r="SZD264" s="1114"/>
      <c r="SZE264" s="1114"/>
      <c r="SZF264" s="1114"/>
      <c r="SZG264" s="1114"/>
      <c r="SZH264" s="1114"/>
      <c r="SZI264" s="1114"/>
      <c r="SZJ264" s="1114"/>
      <c r="SZK264" s="1114"/>
      <c r="SZL264" s="1114"/>
      <c r="SZM264" s="1114"/>
      <c r="SZN264" s="1114"/>
      <c r="SZO264" s="1114"/>
      <c r="SZP264" s="1114"/>
      <c r="SZQ264" s="1114"/>
      <c r="SZR264" s="1114"/>
      <c r="SZS264" s="1114"/>
      <c r="SZT264" s="1114"/>
      <c r="SZU264" s="1114"/>
      <c r="SZV264" s="1114"/>
      <c r="SZW264" s="1114"/>
      <c r="SZX264" s="1114"/>
      <c r="SZY264" s="1114"/>
      <c r="SZZ264" s="1114"/>
      <c r="TAA264" s="1114"/>
      <c r="TAB264" s="1114"/>
      <c r="TAC264" s="1114"/>
      <c r="TAD264" s="1114"/>
      <c r="TAE264" s="1114"/>
      <c r="TAF264" s="1114"/>
      <c r="TAG264" s="1114"/>
      <c r="TAH264" s="1114"/>
      <c r="TAI264" s="1114"/>
      <c r="TAJ264" s="1114"/>
      <c r="TAK264" s="1114"/>
      <c r="TAL264" s="1114"/>
      <c r="TAM264" s="1114"/>
      <c r="TAN264" s="1114"/>
      <c r="TAO264" s="1114"/>
      <c r="TAP264" s="1114"/>
      <c r="TAQ264" s="1114"/>
      <c r="TAR264" s="1114"/>
      <c r="TAS264" s="1114"/>
      <c r="TAT264" s="1114"/>
      <c r="TAU264" s="1114"/>
      <c r="TAV264" s="1114"/>
      <c r="TAW264" s="1114"/>
      <c r="TAX264" s="1114"/>
      <c r="TAY264" s="1114"/>
      <c r="TAZ264" s="1114"/>
      <c r="TBA264" s="1114"/>
      <c r="TBB264" s="1114"/>
      <c r="TBC264" s="1114"/>
      <c r="TBD264" s="1114"/>
      <c r="TBE264" s="1114"/>
      <c r="TBF264" s="1114"/>
      <c r="TBG264" s="1114"/>
      <c r="TBH264" s="1114"/>
      <c r="TBI264" s="1114"/>
      <c r="TBJ264" s="1114"/>
      <c r="TBK264" s="1114"/>
      <c r="TBL264" s="1114"/>
      <c r="TBM264" s="1114"/>
      <c r="TBN264" s="1114"/>
      <c r="TBO264" s="1114"/>
      <c r="TBP264" s="1114"/>
      <c r="TBQ264" s="1114"/>
      <c r="TBR264" s="1114"/>
      <c r="TBS264" s="1114"/>
      <c r="TBT264" s="1114"/>
      <c r="TBU264" s="1114"/>
      <c r="TBV264" s="1114"/>
      <c r="TBW264" s="1114"/>
      <c r="TBX264" s="1114"/>
      <c r="TBY264" s="1114"/>
      <c r="TBZ264" s="1114"/>
      <c r="TCA264" s="1114"/>
      <c r="TCB264" s="1114"/>
      <c r="TCC264" s="1114"/>
      <c r="TCD264" s="1114"/>
      <c r="TCE264" s="1114"/>
      <c r="TCF264" s="1114"/>
      <c r="TCG264" s="1114"/>
      <c r="TCH264" s="1114"/>
      <c r="TCI264" s="1114"/>
      <c r="TCJ264" s="1114"/>
      <c r="TCK264" s="1114"/>
      <c r="TCL264" s="1114"/>
      <c r="TCM264" s="1114"/>
      <c r="TCN264" s="1114"/>
      <c r="TCO264" s="1114"/>
      <c r="TCP264" s="1114"/>
      <c r="TCQ264" s="1114"/>
      <c r="TCR264" s="1114"/>
      <c r="TCS264" s="1114"/>
      <c r="TCT264" s="1114"/>
      <c r="TCU264" s="1114"/>
      <c r="TCV264" s="1114"/>
      <c r="TCW264" s="1114"/>
      <c r="TCX264" s="1114"/>
      <c r="TCY264" s="1114"/>
      <c r="TCZ264" s="1114"/>
      <c r="TDA264" s="1114"/>
      <c r="TDB264" s="1114"/>
      <c r="TDC264" s="1114"/>
      <c r="TDD264" s="1114"/>
      <c r="TDE264" s="1114"/>
      <c r="TDF264" s="1114"/>
      <c r="TDG264" s="1114"/>
      <c r="TDH264" s="1114"/>
      <c r="TDI264" s="1114"/>
      <c r="TDJ264" s="1114"/>
      <c r="TDK264" s="1114"/>
      <c r="TDL264" s="1114"/>
      <c r="TDM264" s="1114"/>
      <c r="TDN264" s="1114"/>
      <c r="TDO264" s="1114"/>
      <c r="TDP264" s="1114"/>
      <c r="TDQ264" s="1114"/>
      <c r="TDR264" s="1114"/>
      <c r="TDS264" s="1114"/>
      <c r="TDT264" s="1114"/>
      <c r="TDU264" s="1114"/>
      <c r="TDV264" s="1114"/>
      <c r="TDW264" s="1114"/>
      <c r="TDX264" s="1114"/>
      <c r="TDY264" s="1114"/>
      <c r="TDZ264" s="1114"/>
      <c r="TEA264" s="1114"/>
      <c r="TEB264" s="1114"/>
      <c r="TEC264" s="1114"/>
      <c r="TED264" s="1114"/>
      <c r="TEE264" s="1114"/>
      <c r="TEF264" s="1114"/>
      <c r="TEG264" s="1114"/>
      <c r="TEH264" s="1114"/>
      <c r="TEI264" s="1114"/>
      <c r="TEJ264" s="1114"/>
      <c r="TEK264" s="1114"/>
      <c r="TEL264" s="1114"/>
      <c r="TEM264" s="1114"/>
      <c r="TEN264" s="1114"/>
      <c r="TEO264" s="1114"/>
      <c r="TEP264" s="1114"/>
      <c r="TEQ264" s="1114"/>
      <c r="TER264" s="1114"/>
      <c r="TES264" s="1114"/>
      <c r="TET264" s="1114"/>
      <c r="TEU264" s="1114"/>
      <c r="TEV264" s="1114"/>
      <c r="TEW264" s="1114"/>
      <c r="TEX264" s="1114"/>
      <c r="TEY264" s="1114"/>
      <c r="TEZ264" s="1114"/>
      <c r="TFA264" s="1114"/>
      <c r="TFB264" s="1114"/>
      <c r="TFC264" s="1114"/>
      <c r="TFD264" s="1114"/>
      <c r="TFE264" s="1114"/>
      <c r="TFF264" s="1114"/>
      <c r="TFG264" s="1114"/>
      <c r="TFH264" s="1114"/>
      <c r="TFI264" s="1114"/>
      <c r="TFJ264" s="1114"/>
      <c r="TFK264" s="1114"/>
      <c r="TFL264" s="1114"/>
      <c r="TFM264" s="1114"/>
      <c r="TFN264" s="1114"/>
      <c r="TFO264" s="1114"/>
      <c r="TFP264" s="1114"/>
      <c r="TFQ264" s="1114"/>
      <c r="TFR264" s="1114"/>
      <c r="TFS264" s="1114"/>
      <c r="TFT264" s="1114"/>
      <c r="TFU264" s="1114"/>
      <c r="TFV264" s="1114"/>
      <c r="TFW264" s="1114"/>
      <c r="TFX264" s="1114"/>
      <c r="TFY264" s="1114"/>
      <c r="TFZ264" s="1114"/>
      <c r="TGA264" s="1114"/>
      <c r="TGB264" s="1114"/>
      <c r="TGC264" s="1114"/>
      <c r="TGD264" s="1114"/>
      <c r="TGE264" s="1114"/>
      <c r="TGF264" s="1114"/>
      <c r="TGG264" s="1114"/>
      <c r="TGH264" s="1114"/>
      <c r="TGI264" s="1114"/>
      <c r="TGJ264" s="1114"/>
      <c r="TGK264" s="1114"/>
      <c r="TGL264" s="1114"/>
      <c r="TGM264" s="1114"/>
      <c r="TGN264" s="1114"/>
      <c r="TGO264" s="1114"/>
      <c r="TGP264" s="1114"/>
      <c r="TGQ264" s="1114"/>
      <c r="TGR264" s="1114"/>
      <c r="TGS264" s="1114"/>
      <c r="TGT264" s="1114"/>
      <c r="TGU264" s="1114"/>
      <c r="TGV264" s="1114"/>
      <c r="TGW264" s="1114"/>
      <c r="TGX264" s="1114"/>
      <c r="TGY264" s="1114"/>
      <c r="TGZ264" s="1114"/>
      <c r="THA264" s="1114"/>
      <c r="THB264" s="1114"/>
      <c r="THC264" s="1114"/>
      <c r="THD264" s="1114"/>
      <c r="THE264" s="1114"/>
      <c r="THF264" s="1114"/>
      <c r="THG264" s="1114"/>
      <c r="THH264" s="1114"/>
      <c r="THI264" s="1114"/>
      <c r="THJ264" s="1114"/>
      <c r="THK264" s="1114"/>
      <c r="THL264" s="1114"/>
      <c r="THM264" s="1114"/>
      <c r="THN264" s="1114"/>
      <c r="THO264" s="1114"/>
      <c r="THP264" s="1114"/>
      <c r="THQ264" s="1114"/>
      <c r="THR264" s="1114"/>
      <c r="THS264" s="1114"/>
      <c r="THT264" s="1114"/>
      <c r="THU264" s="1114"/>
      <c r="THV264" s="1114"/>
      <c r="THW264" s="1114"/>
      <c r="THX264" s="1114"/>
      <c r="THY264" s="1114"/>
      <c r="THZ264" s="1114"/>
      <c r="TIA264" s="1114"/>
      <c r="TIB264" s="1114"/>
      <c r="TIC264" s="1114"/>
      <c r="TID264" s="1114"/>
      <c r="TIE264" s="1114"/>
      <c r="TIF264" s="1114"/>
      <c r="TIG264" s="1114"/>
      <c r="TIH264" s="1114"/>
      <c r="TII264" s="1114"/>
      <c r="TIJ264" s="1114"/>
      <c r="TIK264" s="1114"/>
      <c r="TIL264" s="1114"/>
      <c r="TIM264" s="1114"/>
      <c r="TIN264" s="1114"/>
      <c r="TIO264" s="1114"/>
      <c r="TIP264" s="1114"/>
      <c r="TIQ264" s="1114"/>
      <c r="TIR264" s="1114"/>
      <c r="TIS264" s="1114"/>
      <c r="TIT264" s="1114"/>
      <c r="TIU264" s="1114"/>
      <c r="TIV264" s="1114"/>
      <c r="TIW264" s="1114"/>
      <c r="TIX264" s="1114"/>
      <c r="TIY264" s="1114"/>
      <c r="TIZ264" s="1114"/>
      <c r="TJA264" s="1114"/>
      <c r="TJB264" s="1114"/>
      <c r="TJC264" s="1114"/>
      <c r="TJD264" s="1114"/>
      <c r="TJE264" s="1114"/>
      <c r="TJF264" s="1114"/>
      <c r="TJG264" s="1114"/>
      <c r="TJH264" s="1114"/>
      <c r="TJI264" s="1114"/>
      <c r="TJJ264" s="1114"/>
      <c r="TJK264" s="1114"/>
      <c r="TJL264" s="1114"/>
      <c r="TJM264" s="1114"/>
      <c r="TJN264" s="1114"/>
      <c r="TJO264" s="1114"/>
      <c r="TJP264" s="1114"/>
      <c r="TJQ264" s="1114"/>
      <c r="TJR264" s="1114"/>
      <c r="TJS264" s="1114"/>
      <c r="TJT264" s="1114"/>
      <c r="TJU264" s="1114"/>
      <c r="TJV264" s="1114"/>
      <c r="TJW264" s="1114"/>
      <c r="TJX264" s="1114"/>
      <c r="TJY264" s="1114"/>
      <c r="TJZ264" s="1114"/>
      <c r="TKA264" s="1114"/>
      <c r="TKB264" s="1114"/>
      <c r="TKC264" s="1114"/>
      <c r="TKD264" s="1114"/>
      <c r="TKE264" s="1114"/>
      <c r="TKF264" s="1114"/>
      <c r="TKG264" s="1114"/>
      <c r="TKH264" s="1114"/>
      <c r="TKI264" s="1114"/>
      <c r="TKJ264" s="1114"/>
      <c r="TKK264" s="1114"/>
      <c r="TKL264" s="1114"/>
      <c r="TKM264" s="1114"/>
      <c r="TKN264" s="1114"/>
      <c r="TKO264" s="1114"/>
      <c r="TKP264" s="1114"/>
      <c r="TKQ264" s="1114"/>
      <c r="TKR264" s="1114"/>
      <c r="TKS264" s="1114"/>
      <c r="TKT264" s="1114"/>
      <c r="TKU264" s="1114"/>
      <c r="TKV264" s="1114"/>
      <c r="TKW264" s="1114"/>
      <c r="TKX264" s="1114"/>
      <c r="TKY264" s="1114"/>
      <c r="TKZ264" s="1114"/>
      <c r="TLA264" s="1114"/>
      <c r="TLB264" s="1114"/>
      <c r="TLC264" s="1114"/>
      <c r="TLD264" s="1114"/>
      <c r="TLE264" s="1114"/>
      <c r="TLF264" s="1114"/>
      <c r="TLG264" s="1114"/>
      <c r="TLH264" s="1114"/>
      <c r="TLI264" s="1114"/>
      <c r="TLJ264" s="1114"/>
      <c r="TLK264" s="1114"/>
      <c r="TLL264" s="1114"/>
      <c r="TLM264" s="1114"/>
      <c r="TLN264" s="1114"/>
      <c r="TLO264" s="1114"/>
      <c r="TLP264" s="1114"/>
      <c r="TLQ264" s="1114"/>
      <c r="TLR264" s="1114"/>
      <c r="TLS264" s="1114"/>
      <c r="TLT264" s="1114"/>
      <c r="TLU264" s="1114"/>
      <c r="TLV264" s="1114"/>
      <c r="TLW264" s="1114"/>
      <c r="TLX264" s="1114"/>
      <c r="TLY264" s="1114"/>
      <c r="TLZ264" s="1114"/>
      <c r="TMA264" s="1114"/>
      <c r="TMB264" s="1114"/>
      <c r="TMC264" s="1114"/>
      <c r="TMD264" s="1114"/>
      <c r="TME264" s="1114"/>
      <c r="TMF264" s="1114"/>
      <c r="TMG264" s="1114"/>
      <c r="TMH264" s="1114"/>
      <c r="TMI264" s="1114"/>
      <c r="TMJ264" s="1114"/>
      <c r="TMK264" s="1114"/>
      <c r="TML264" s="1114"/>
      <c r="TMM264" s="1114"/>
      <c r="TMN264" s="1114"/>
      <c r="TMO264" s="1114"/>
      <c r="TMP264" s="1114"/>
      <c r="TMQ264" s="1114"/>
      <c r="TMR264" s="1114"/>
      <c r="TMS264" s="1114"/>
      <c r="TMT264" s="1114"/>
      <c r="TMU264" s="1114"/>
      <c r="TMV264" s="1114"/>
      <c r="TMW264" s="1114"/>
      <c r="TMX264" s="1114"/>
      <c r="TMY264" s="1114"/>
      <c r="TMZ264" s="1114"/>
      <c r="TNA264" s="1114"/>
      <c r="TNB264" s="1114"/>
      <c r="TNC264" s="1114"/>
      <c r="TND264" s="1114"/>
      <c r="TNE264" s="1114"/>
      <c r="TNF264" s="1114"/>
      <c r="TNG264" s="1114"/>
      <c r="TNH264" s="1114"/>
      <c r="TNI264" s="1114"/>
      <c r="TNJ264" s="1114"/>
      <c r="TNK264" s="1114"/>
      <c r="TNL264" s="1114"/>
      <c r="TNM264" s="1114"/>
      <c r="TNN264" s="1114"/>
      <c r="TNO264" s="1114"/>
      <c r="TNP264" s="1114"/>
      <c r="TNQ264" s="1114"/>
      <c r="TNR264" s="1114"/>
      <c r="TNS264" s="1114"/>
      <c r="TNT264" s="1114"/>
      <c r="TNU264" s="1114"/>
      <c r="TNV264" s="1114"/>
      <c r="TNW264" s="1114"/>
      <c r="TNX264" s="1114"/>
      <c r="TNY264" s="1114"/>
      <c r="TNZ264" s="1114"/>
      <c r="TOA264" s="1114"/>
      <c r="TOB264" s="1114"/>
      <c r="TOC264" s="1114"/>
      <c r="TOD264" s="1114"/>
      <c r="TOE264" s="1114"/>
      <c r="TOF264" s="1114"/>
      <c r="TOG264" s="1114"/>
      <c r="TOH264" s="1114"/>
      <c r="TOI264" s="1114"/>
      <c r="TOJ264" s="1114"/>
      <c r="TOK264" s="1114"/>
      <c r="TOL264" s="1114"/>
      <c r="TOM264" s="1114"/>
      <c r="TON264" s="1114"/>
      <c r="TOO264" s="1114"/>
      <c r="TOP264" s="1114"/>
      <c r="TOQ264" s="1114"/>
      <c r="TOR264" s="1114"/>
      <c r="TOS264" s="1114"/>
      <c r="TOT264" s="1114"/>
      <c r="TOU264" s="1114"/>
      <c r="TOV264" s="1114"/>
      <c r="TOW264" s="1114"/>
      <c r="TOX264" s="1114"/>
      <c r="TOY264" s="1114"/>
      <c r="TOZ264" s="1114"/>
      <c r="TPA264" s="1114"/>
      <c r="TPB264" s="1114"/>
      <c r="TPC264" s="1114"/>
      <c r="TPD264" s="1114"/>
      <c r="TPE264" s="1114"/>
      <c r="TPF264" s="1114"/>
      <c r="TPG264" s="1114"/>
      <c r="TPH264" s="1114"/>
      <c r="TPI264" s="1114"/>
      <c r="TPJ264" s="1114"/>
      <c r="TPK264" s="1114"/>
      <c r="TPL264" s="1114"/>
      <c r="TPM264" s="1114"/>
      <c r="TPN264" s="1114"/>
      <c r="TPO264" s="1114"/>
      <c r="TPP264" s="1114"/>
      <c r="TPQ264" s="1114"/>
      <c r="TPR264" s="1114"/>
      <c r="TPS264" s="1114"/>
      <c r="TPT264" s="1114"/>
      <c r="TPU264" s="1114"/>
      <c r="TPV264" s="1114"/>
      <c r="TPW264" s="1114"/>
      <c r="TPX264" s="1114"/>
      <c r="TPY264" s="1114"/>
      <c r="TPZ264" s="1114"/>
      <c r="TQA264" s="1114"/>
      <c r="TQB264" s="1114"/>
      <c r="TQC264" s="1114"/>
      <c r="TQD264" s="1114"/>
      <c r="TQE264" s="1114"/>
      <c r="TQF264" s="1114"/>
      <c r="TQG264" s="1114"/>
      <c r="TQH264" s="1114"/>
      <c r="TQI264" s="1114"/>
      <c r="TQJ264" s="1114"/>
      <c r="TQK264" s="1114"/>
      <c r="TQL264" s="1114"/>
      <c r="TQM264" s="1114"/>
      <c r="TQN264" s="1114"/>
      <c r="TQO264" s="1114"/>
      <c r="TQP264" s="1114"/>
      <c r="TQQ264" s="1114"/>
      <c r="TQR264" s="1114"/>
      <c r="TQS264" s="1114"/>
      <c r="TQT264" s="1114"/>
      <c r="TQU264" s="1114"/>
      <c r="TQV264" s="1114"/>
      <c r="TQW264" s="1114"/>
      <c r="TQX264" s="1114"/>
      <c r="TQY264" s="1114"/>
      <c r="TQZ264" s="1114"/>
      <c r="TRA264" s="1114"/>
      <c r="TRB264" s="1114"/>
      <c r="TRC264" s="1114"/>
      <c r="TRD264" s="1114"/>
      <c r="TRE264" s="1114"/>
      <c r="TRF264" s="1114"/>
      <c r="TRG264" s="1114"/>
      <c r="TRH264" s="1114"/>
      <c r="TRI264" s="1114"/>
      <c r="TRJ264" s="1114"/>
      <c r="TRK264" s="1114"/>
      <c r="TRL264" s="1114"/>
      <c r="TRM264" s="1114"/>
      <c r="TRN264" s="1114"/>
      <c r="TRO264" s="1114"/>
      <c r="TRP264" s="1114"/>
      <c r="TRQ264" s="1114"/>
      <c r="TRR264" s="1114"/>
      <c r="TRS264" s="1114"/>
      <c r="TRT264" s="1114"/>
      <c r="TRU264" s="1114"/>
      <c r="TRV264" s="1114"/>
      <c r="TRW264" s="1114"/>
      <c r="TRX264" s="1114"/>
      <c r="TRY264" s="1114"/>
      <c r="TRZ264" s="1114"/>
      <c r="TSA264" s="1114"/>
      <c r="TSB264" s="1114"/>
      <c r="TSC264" s="1114"/>
      <c r="TSD264" s="1114"/>
      <c r="TSE264" s="1114"/>
      <c r="TSF264" s="1114"/>
      <c r="TSG264" s="1114"/>
      <c r="TSH264" s="1114"/>
      <c r="TSI264" s="1114"/>
      <c r="TSJ264" s="1114"/>
      <c r="TSK264" s="1114"/>
      <c r="TSL264" s="1114"/>
      <c r="TSM264" s="1114"/>
      <c r="TSN264" s="1114"/>
      <c r="TSO264" s="1114"/>
      <c r="TSP264" s="1114"/>
      <c r="TSQ264" s="1114"/>
      <c r="TSR264" s="1114"/>
      <c r="TSS264" s="1114"/>
      <c r="TST264" s="1114"/>
      <c r="TSU264" s="1114"/>
      <c r="TSV264" s="1114"/>
      <c r="TSW264" s="1114"/>
      <c r="TSX264" s="1114"/>
      <c r="TSY264" s="1114"/>
      <c r="TSZ264" s="1114"/>
      <c r="TTA264" s="1114"/>
      <c r="TTB264" s="1114"/>
      <c r="TTC264" s="1114"/>
      <c r="TTD264" s="1114"/>
      <c r="TTE264" s="1114"/>
      <c r="TTF264" s="1114"/>
      <c r="TTG264" s="1114"/>
      <c r="TTH264" s="1114"/>
      <c r="TTI264" s="1114"/>
      <c r="TTJ264" s="1114"/>
      <c r="TTK264" s="1114"/>
      <c r="TTL264" s="1114"/>
      <c r="TTM264" s="1114"/>
      <c r="TTN264" s="1114"/>
      <c r="TTO264" s="1114"/>
      <c r="TTP264" s="1114"/>
      <c r="TTQ264" s="1114"/>
      <c r="TTR264" s="1114"/>
      <c r="TTS264" s="1114"/>
      <c r="TTT264" s="1114"/>
      <c r="TTU264" s="1114"/>
      <c r="TTV264" s="1114"/>
      <c r="TTW264" s="1114"/>
      <c r="TTX264" s="1114"/>
      <c r="TTY264" s="1114"/>
      <c r="TTZ264" s="1114"/>
      <c r="TUA264" s="1114"/>
      <c r="TUB264" s="1114"/>
      <c r="TUC264" s="1114"/>
      <c r="TUD264" s="1114"/>
      <c r="TUE264" s="1114"/>
      <c r="TUF264" s="1114"/>
      <c r="TUG264" s="1114"/>
      <c r="TUH264" s="1114"/>
      <c r="TUI264" s="1114"/>
      <c r="TUJ264" s="1114"/>
      <c r="TUK264" s="1114"/>
      <c r="TUL264" s="1114"/>
      <c r="TUM264" s="1114"/>
      <c r="TUN264" s="1114"/>
      <c r="TUO264" s="1114"/>
      <c r="TUP264" s="1114"/>
      <c r="TUQ264" s="1114"/>
      <c r="TUR264" s="1114"/>
      <c r="TUS264" s="1114"/>
      <c r="TUT264" s="1114"/>
      <c r="TUU264" s="1114"/>
      <c r="TUV264" s="1114"/>
      <c r="TUW264" s="1114"/>
      <c r="TUX264" s="1114"/>
      <c r="TUY264" s="1114"/>
      <c r="TUZ264" s="1114"/>
      <c r="TVA264" s="1114"/>
      <c r="TVB264" s="1114"/>
      <c r="TVC264" s="1114"/>
      <c r="TVD264" s="1114"/>
      <c r="TVE264" s="1114"/>
      <c r="TVF264" s="1114"/>
      <c r="TVG264" s="1114"/>
      <c r="TVH264" s="1114"/>
      <c r="TVI264" s="1114"/>
      <c r="TVJ264" s="1114"/>
      <c r="TVK264" s="1114"/>
      <c r="TVL264" s="1114"/>
      <c r="TVM264" s="1114"/>
      <c r="TVN264" s="1114"/>
      <c r="TVO264" s="1114"/>
      <c r="TVP264" s="1114"/>
      <c r="TVQ264" s="1114"/>
      <c r="TVR264" s="1114"/>
      <c r="TVS264" s="1114"/>
      <c r="TVT264" s="1114"/>
      <c r="TVU264" s="1114"/>
      <c r="TVV264" s="1114"/>
      <c r="TVW264" s="1114"/>
      <c r="TVX264" s="1114"/>
      <c r="TVY264" s="1114"/>
      <c r="TVZ264" s="1114"/>
      <c r="TWA264" s="1114"/>
      <c r="TWB264" s="1114"/>
      <c r="TWC264" s="1114"/>
      <c r="TWD264" s="1114"/>
      <c r="TWE264" s="1114"/>
      <c r="TWF264" s="1114"/>
      <c r="TWG264" s="1114"/>
      <c r="TWH264" s="1114"/>
      <c r="TWI264" s="1114"/>
      <c r="TWJ264" s="1114"/>
      <c r="TWK264" s="1114"/>
      <c r="TWL264" s="1114"/>
      <c r="TWM264" s="1114"/>
      <c r="TWN264" s="1114"/>
      <c r="TWO264" s="1114"/>
      <c r="TWP264" s="1114"/>
      <c r="TWQ264" s="1114"/>
      <c r="TWR264" s="1114"/>
      <c r="TWS264" s="1114"/>
      <c r="TWT264" s="1114"/>
      <c r="TWU264" s="1114"/>
      <c r="TWV264" s="1114"/>
      <c r="TWW264" s="1114"/>
      <c r="TWX264" s="1114"/>
      <c r="TWY264" s="1114"/>
      <c r="TWZ264" s="1114"/>
      <c r="TXA264" s="1114"/>
      <c r="TXB264" s="1114"/>
      <c r="TXC264" s="1114"/>
      <c r="TXD264" s="1114"/>
      <c r="TXE264" s="1114"/>
      <c r="TXF264" s="1114"/>
      <c r="TXG264" s="1114"/>
      <c r="TXH264" s="1114"/>
      <c r="TXI264" s="1114"/>
      <c r="TXJ264" s="1114"/>
      <c r="TXK264" s="1114"/>
      <c r="TXL264" s="1114"/>
      <c r="TXM264" s="1114"/>
      <c r="TXN264" s="1114"/>
      <c r="TXO264" s="1114"/>
      <c r="TXP264" s="1114"/>
      <c r="TXQ264" s="1114"/>
      <c r="TXR264" s="1114"/>
      <c r="TXS264" s="1114"/>
      <c r="TXT264" s="1114"/>
      <c r="TXU264" s="1114"/>
      <c r="TXV264" s="1114"/>
      <c r="TXW264" s="1114"/>
      <c r="TXX264" s="1114"/>
      <c r="TXY264" s="1114"/>
      <c r="TXZ264" s="1114"/>
      <c r="TYA264" s="1114"/>
      <c r="TYB264" s="1114"/>
      <c r="TYC264" s="1114"/>
      <c r="TYD264" s="1114"/>
      <c r="TYE264" s="1114"/>
      <c r="TYF264" s="1114"/>
      <c r="TYG264" s="1114"/>
      <c r="TYH264" s="1114"/>
      <c r="TYI264" s="1114"/>
      <c r="TYJ264" s="1114"/>
      <c r="TYK264" s="1114"/>
      <c r="TYL264" s="1114"/>
      <c r="TYM264" s="1114"/>
      <c r="TYN264" s="1114"/>
      <c r="TYO264" s="1114"/>
      <c r="TYP264" s="1114"/>
      <c r="TYQ264" s="1114"/>
      <c r="TYR264" s="1114"/>
      <c r="TYS264" s="1114"/>
      <c r="TYT264" s="1114"/>
      <c r="TYU264" s="1114"/>
      <c r="TYV264" s="1114"/>
      <c r="TYW264" s="1114"/>
      <c r="TYX264" s="1114"/>
      <c r="TYY264" s="1114"/>
      <c r="TYZ264" s="1114"/>
      <c r="TZA264" s="1114"/>
      <c r="TZB264" s="1114"/>
      <c r="TZC264" s="1114"/>
      <c r="TZD264" s="1114"/>
      <c r="TZE264" s="1114"/>
      <c r="TZF264" s="1114"/>
      <c r="TZG264" s="1114"/>
      <c r="TZH264" s="1114"/>
      <c r="TZI264" s="1114"/>
      <c r="TZJ264" s="1114"/>
      <c r="TZK264" s="1114"/>
      <c r="TZL264" s="1114"/>
      <c r="TZM264" s="1114"/>
      <c r="TZN264" s="1114"/>
      <c r="TZO264" s="1114"/>
      <c r="TZP264" s="1114"/>
      <c r="TZQ264" s="1114"/>
      <c r="TZR264" s="1114"/>
      <c r="TZS264" s="1114"/>
      <c r="TZT264" s="1114"/>
      <c r="TZU264" s="1114"/>
      <c r="TZV264" s="1114"/>
      <c r="TZW264" s="1114"/>
      <c r="TZX264" s="1114"/>
      <c r="TZY264" s="1114"/>
      <c r="TZZ264" s="1114"/>
      <c r="UAA264" s="1114"/>
      <c r="UAB264" s="1114"/>
      <c r="UAC264" s="1114"/>
      <c r="UAD264" s="1114"/>
      <c r="UAE264" s="1114"/>
      <c r="UAF264" s="1114"/>
      <c r="UAG264" s="1114"/>
      <c r="UAH264" s="1114"/>
      <c r="UAI264" s="1114"/>
      <c r="UAJ264" s="1114"/>
      <c r="UAK264" s="1114"/>
      <c r="UAL264" s="1114"/>
      <c r="UAM264" s="1114"/>
      <c r="UAN264" s="1114"/>
      <c r="UAO264" s="1114"/>
      <c r="UAP264" s="1114"/>
      <c r="UAQ264" s="1114"/>
      <c r="UAR264" s="1114"/>
      <c r="UAS264" s="1114"/>
      <c r="UAT264" s="1114"/>
      <c r="UAU264" s="1114"/>
      <c r="UAV264" s="1114"/>
      <c r="UAW264" s="1114"/>
      <c r="UAX264" s="1114"/>
      <c r="UAY264" s="1114"/>
      <c r="UAZ264" s="1114"/>
      <c r="UBA264" s="1114"/>
      <c r="UBB264" s="1114"/>
      <c r="UBC264" s="1114"/>
      <c r="UBD264" s="1114"/>
      <c r="UBE264" s="1114"/>
      <c r="UBF264" s="1114"/>
      <c r="UBG264" s="1114"/>
      <c r="UBH264" s="1114"/>
      <c r="UBI264" s="1114"/>
      <c r="UBJ264" s="1114"/>
      <c r="UBK264" s="1114"/>
      <c r="UBL264" s="1114"/>
      <c r="UBM264" s="1114"/>
      <c r="UBN264" s="1114"/>
      <c r="UBO264" s="1114"/>
      <c r="UBP264" s="1114"/>
      <c r="UBQ264" s="1114"/>
      <c r="UBR264" s="1114"/>
      <c r="UBS264" s="1114"/>
      <c r="UBT264" s="1114"/>
      <c r="UBU264" s="1114"/>
      <c r="UBV264" s="1114"/>
      <c r="UBW264" s="1114"/>
      <c r="UBX264" s="1114"/>
      <c r="UBY264" s="1114"/>
      <c r="UBZ264" s="1114"/>
      <c r="UCA264" s="1114"/>
      <c r="UCB264" s="1114"/>
      <c r="UCC264" s="1114"/>
      <c r="UCD264" s="1114"/>
      <c r="UCE264" s="1114"/>
      <c r="UCF264" s="1114"/>
      <c r="UCG264" s="1114"/>
      <c r="UCH264" s="1114"/>
      <c r="UCI264" s="1114"/>
      <c r="UCJ264" s="1114"/>
      <c r="UCK264" s="1114"/>
      <c r="UCL264" s="1114"/>
      <c r="UCM264" s="1114"/>
      <c r="UCN264" s="1114"/>
      <c r="UCO264" s="1114"/>
      <c r="UCP264" s="1114"/>
      <c r="UCQ264" s="1114"/>
      <c r="UCR264" s="1114"/>
      <c r="UCS264" s="1114"/>
      <c r="UCT264" s="1114"/>
      <c r="UCU264" s="1114"/>
      <c r="UCV264" s="1114"/>
      <c r="UCW264" s="1114"/>
      <c r="UCX264" s="1114"/>
      <c r="UCY264" s="1114"/>
      <c r="UCZ264" s="1114"/>
      <c r="UDA264" s="1114"/>
      <c r="UDB264" s="1114"/>
      <c r="UDC264" s="1114"/>
      <c r="UDD264" s="1114"/>
      <c r="UDE264" s="1114"/>
      <c r="UDF264" s="1114"/>
      <c r="UDG264" s="1114"/>
      <c r="UDH264" s="1114"/>
      <c r="UDI264" s="1114"/>
      <c r="UDJ264" s="1114"/>
      <c r="UDK264" s="1114"/>
      <c r="UDL264" s="1114"/>
      <c r="UDM264" s="1114"/>
      <c r="UDN264" s="1114"/>
      <c r="UDO264" s="1114"/>
      <c r="UDP264" s="1114"/>
      <c r="UDQ264" s="1114"/>
      <c r="UDR264" s="1114"/>
      <c r="UDS264" s="1114"/>
      <c r="UDT264" s="1114"/>
      <c r="UDU264" s="1114"/>
      <c r="UDV264" s="1114"/>
      <c r="UDW264" s="1114"/>
      <c r="UDX264" s="1114"/>
      <c r="UDY264" s="1114"/>
      <c r="UDZ264" s="1114"/>
      <c r="UEA264" s="1114"/>
      <c r="UEB264" s="1114"/>
      <c r="UEC264" s="1114"/>
      <c r="UED264" s="1114"/>
      <c r="UEE264" s="1114"/>
      <c r="UEF264" s="1114"/>
      <c r="UEG264" s="1114"/>
      <c r="UEH264" s="1114"/>
      <c r="UEI264" s="1114"/>
      <c r="UEJ264" s="1114"/>
      <c r="UEK264" s="1114"/>
      <c r="UEL264" s="1114"/>
      <c r="UEM264" s="1114"/>
      <c r="UEN264" s="1114"/>
      <c r="UEO264" s="1114"/>
      <c r="UEP264" s="1114"/>
      <c r="UEQ264" s="1114"/>
      <c r="UER264" s="1114"/>
      <c r="UES264" s="1114"/>
      <c r="UET264" s="1114"/>
      <c r="UEU264" s="1114"/>
      <c r="UEV264" s="1114"/>
      <c r="UEW264" s="1114"/>
      <c r="UEX264" s="1114"/>
      <c r="UEY264" s="1114"/>
      <c r="UEZ264" s="1114"/>
      <c r="UFA264" s="1114"/>
      <c r="UFB264" s="1114"/>
      <c r="UFC264" s="1114"/>
      <c r="UFD264" s="1114"/>
      <c r="UFE264" s="1114"/>
      <c r="UFF264" s="1114"/>
      <c r="UFG264" s="1114"/>
      <c r="UFH264" s="1114"/>
      <c r="UFI264" s="1114"/>
      <c r="UFJ264" s="1114"/>
      <c r="UFK264" s="1114"/>
      <c r="UFL264" s="1114"/>
      <c r="UFM264" s="1114"/>
      <c r="UFN264" s="1114"/>
      <c r="UFO264" s="1114"/>
      <c r="UFP264" s="1114"/>
      <c r="UFQ264" s="1114"/>
      <c r="UFR264" s="1114"/>
      <c r="UFS264" s="1114"/>
      <c r="UFT264" s="1114"/>
      <c r="UFU264" s="1114"/>
      <c r="UFV264" s="1114"/>
      <c r="UFW264" s="1114"/>
      <c r="UFX264" s="1114"/>
      <c r="UFY264" s="1114"/>
      <c r="UFZ264" s="1114"/>
      <c r="UGA264" s="1114"/>
      <c r="UGB264" s="1114"/>
      <c r="UGC264" s="1114"/>
      <c r="UGD264" s="1114"/>
      <c r="UGE264" s="1114"/>
      <c r="UGF264" s="1114"/>
      <c r="UGG264" s="1114"/>
      <c r="UGH264" s="1114"/>
      <c r="UGI264" s="1114"/>
      <c r="UGJ264" s="1114"/>
      <c r="UGK264" s="1114"/>
      <c r="UGL264" s="1114"/>
      <c r="UGM264" s="1114"/>
      <c r="UGN264" s="1114"/>
      <c r="UGO264" s="1114"/>
      <c r="UGP264" s="1114"/>
      <c r="UGQ264" s="1114"/>
      <c r="UGR264" s="1114"/>
      <c r="UGS264" s="1114"/>
      <c r="UGT264" s="1114"/>
      <c r="UGU264" s="1114"/>
      <c r="UGV264" s="1114"/>
      <c r="UGW264" s="1114"/>
      <c r="UGX264" s="1114"/>
      <c r="UGY264" s="1114"/>
      <c r="UGZ264" s="1114"/>
      <c r="UHA264" s="1114"/>
      <c r="UHB264" s="1114"/>
      <c r="UHC264" s="1114"/>
      <c r="UHD264" s="1114"/>
      <c r="UHE264" s="1114"/>
      <c r="UHF264" s="1114"/>
      <c r="UHG264" s="1114"/>
      <c r="UHH264" s="1114"/>
      <c r="UHI264" s="1114"/>
      <c r="UHJ264" s="1114"/>
      <c r="UHK264" s="1114"/>
      <c r="UHL264" s="1114"/>
      <c r="UHM264" s="1114"/>
      <c r="UHN264" s="1114"/>
      <c r="UHO264" s="1114"/>
      <c r="UHP264" s="1114"/>
      <c r="UHQ264" s="1114"/>
      <c r="UHR264" s="1114"/>
      <c r="UHS264" s="1114"/>
      <c r="UHT264" s="1114"/>
      <c r="UHU264" s="1114"/>
      <c r="UHV264" s="1114"/>
      <c r="UHW264" s="1114"/>
      <c r="UHX264" s="1114"/>
      <c r="UHY264" s="1114"/>
      <c r="UHZ264" s="1114"/>
      <c r="UIA264" s="1114"/>
      <c r="UIB264" s="1114"/>
      <c r="UIC264" s="1114"/>
      <c r="UID264" s="1114"/>
      <c r="UIE264" s="1114"/>
      <c r="UIF264" s="1114"/>
      <c r="UIG264" s="1114"/>
      <c r="UIH264" s="1114"/>
      <c r="UII264" s="1114"/>
      <c r="UIJ264" s="1114"/>
      <c r="UIK264" s="1114"/>
      <c r="UIL264" s="1114"/>
      <c r="UIM264" s="1114"/>
      <c r="UIN264" s="1114"/>
      <c r="UIO264" s="1114"/>
      <c r="UIP264" s="1114"/>
      <c r="UIQ264" s="1114"/>
      <c r="UIR264" s="1114"/>
      <c r="UIS264" s="1114"/>
      <c r="UIT264" s="1114"/>
      <c r="UIU264" s="1114"/>
      <c r="UIV264" s="1114"/>
      <c r="UIW264" s="1114"/>
      <c r="UIX264" s="1114"/>
      <c r="UIY264" s="1114"/>
      <c r="UIZ264" s="1114"/>
      <c r="UJA264" s="1114"/>
      <c r="UJB264" s="1114"/>
      <c r="UJC264" s="1114"/>
      <c r="UJD264" s="1114"/>
      <c r="UJE264" s="1114"/>
      <c r="UJF264" s="1114"/>
      <c r="UJG264" s="1114"/>
      <c r="UJH264" s="1114"/>
      <c r="UJI264" s="1114"/>
      <c r="UJJ264" s="1114"/>
      <c r="UJK264" s="1114"/>
      <c r="UJL264" s="1114"/>
      <c r="UJM264" s="1114"/>
      <c r="UJN264" s="1114"/>
      <c r="UJO264" s="1114"/>
      <c r="UJP264" s="1114"/>
      <c r="UJQ264" s="1114"/>
      <c r="UJR264" s="1114"/>
      <c r="UJS264" s="1114"/>
      <c r="UJT264" s="1114"/>
      <c r="UJU264" s="1114"/>
      <c r="UJV264" s="1114"/>
      <c r="UJW264" s="1114"/>
      <c r="UJX264" s="1114"/>
      <c r="UJY264" s="1114"/>
      <c r="UJZ264" s="1114"/>
      <c r="UKA264" s="1114"/>
      <c r="UKB264" s="1114"/>
      <c r="UKC264" s="1114"/>
      <c r="UKD264" s="1114"/>
      <c r="UKE264" s="1114"/>
      <c r="UKF264" s="1114"/>
      <c r="UKG264" s="1114"/>
      <c r="UKH264" s="1114"/>
      <c r="UKI264" s="1114"/>
      <c r="UKJ264" s="1114"/>
      <c r="UKK264" s="1114"/>
      <c r="UKL264" s="1114"/>
      <c r="UKM264" s="1114"/>
      <c r="UKN264" s="1114"/>
      <c r="UKO264" s="1114"/>
      <c r="UKP264" s="1114"/>
      <c r="UKQ264" s="1114"/>
      <c r="UKR264" s="1114"/>
      <c r="UKS264" s="1114"/>
      <c r="UKT264" s="1114"/>
      <c r="UKU264" s="1114"/>
      <c r="UKV264" s="1114"/>
      <c r="UKW264" s="1114"/>
      <c r="UKX264" s="1114"/>
      <c r="UKY264" s="1114"/>
      <c r="UKZ264" s="1114"/>
      <c r="ULA264" s="1114"/>
      <c r="ULB264" s="1114"/>
      <c r="ULC264" s="1114"/>
      <c r="ULD264" s="1114"/>
      <c r="ULE264" s="1114"/>
      <c r="ULF264" s="1114"/>
      <c r="ULG264" s="1114"/>
      <c r="ULH264" s="1114"/>
      <c r="ULI264" s="1114"/>
      <c r="ULJ264" s="1114"/>
      <c r="ULK264" s="1114"/>
      <c r="ULL264" s="1114"/>
      <c r="ULM264" s="1114"/>
      <c r="ULN264" s="1114"/>
      <c r="ULO264" s="1114"/>
      <c r="ULP264" s="1114"/>
      <c r="ULQ264" s="1114"/>
      <c r="ULR264" s="1114"/>
      <c r="ULS264" s="1114"/>
      <c r="ULT264" s="1114"/>
      <c r="ULU264" s="1114"/>
      <c r="ULV264" s="1114"/>
      <c r="ULW264" s="1114"/>
      <c r="ULX264" s="1114"/>
      <c r="ULY264" s="1114"/>
      <c r="ULZ264" s="1114"/>
      <c r="UMA264" s="1114"/>
      <c r="UMB264" s="1114"/>
      <c r="UMC264" s="1114"/>
      <c r="UMD264" s="1114"/>
      <c r="UME264" s="1114"/>
      <c r="UMF264" s="1114"/>
      <c r="UMG264" s="1114"/>
      <c r="UMH264" s="1114"/>
      <c r="UMI264" s="1114"/>
      <c r="UMJ264" s="1114"/>
      <c r="UMK264" s="1114"/>
      <c r="UML264" s="1114"/>
      <c r="UMM264" s="1114"/>
      <c r="UMN264" s="1114"/>
      <c r="UMO264" s="1114"/>
      <c r="UMP264" s="1114"/>
      <c r="UMQ264" s="1114"/>
      <c r="UMR264" s="1114"/>
      <c r="UMS264" s="1114"/>
      <c r="UMT264" s="1114"/>
      <c r="UMU264" s="1114"/>
      <c r="UMV264" s="1114"/>
      <c r="UMW264" s="1114"/>
      <c r="UMX264" s="1114"/>
      <c r="UMY264" s="1114"/>
      <c r="UMZ264" s="1114"/>
      <c r="UNA264" s="1114"/>
      <c r="UNB264" s="1114"/>
      <c r="UNC264" s="1114"/>
      <c r="UND264" s="1114"/>
      <c r="UNE264" s="1114"/>
      <c r="UNF264" s="1114"/>
      <c r="UNG264" s="1114"/>
      <c r="UNH264" s="1114"/>
      <c r="UNI264" s="1114"/>
      <c r="UNJ264" s="1114"/>
      <c r="UNK264" s="1114"/>
      <c r="UNL264" s="1114"/>
      <c r="UNM264" s="1114"/>
      <c r="UNN264" s="1114"/>
      <c r="UNO264" s="1114"/>
      <c r="UNP264" s="1114"/>
      <c r="UNQ264" s="1114"/>
      <c r="UNR264" s="1114"/>
      <c r="UNS264" s="1114"/>
      <c r="UNT264" s="1114"/>
      <c r="UNU264" s="1114"/>
      <c r="UNV264" s="1114"/>
      <c r="UNW264" s="1114"/>
      <c r="UNX264" s="1114"/>
      <c r="UNY264" s="1114"/>
      <c r="UNZ264" s="1114"/>
      <c r="UOA264" s="1114"/>
      <c r="UOB264" s="1114"/>
      <c r="UOC264" s="1114"/>
      <c r="UOD264" s="1114"/>
      <c r="UOE264" s="1114"/>
      <c r="UOF264" s="1114"/>
      <c r="UOG264" s="1114"/>
      <c r="UOH264" s="1114"/>
      <c r="UOI264" s="1114"/>
      <c r="UOJ264" s="1114"/>
      <c r="UOK264" s="1114"/>
      <c r="UOL264" s="1114"/>
      <c r="UOM264" s="1114"/>
      <c r="UON264" s="1114"/>
      <c r="UOO264" s="1114"/>
      <c r="UOP264" s="1114"/>
      <c r="UOQ264" s="1114"/>
      <c r="UOR264" s="1114"/>
      <c r="UOS264" s="1114"/>
      <c r="UOT264" s="1114"/>
      <c r="UOU264" s="1114"/>
      <c r="UOV264" s="1114"/>
      <c r="UOW264" s="1114"/>
      <c r="UOX264" s="1114"/>
      <c r="UOY264" s="1114"/>
      <c r="UOZ264" s="1114"/>
      <c r="UPA264" s="1114"/>
      <c r="UPB264" s="1114"/>
      <c r="UPC264" s="1114"/>
      <c r="UPD264" s="1114"/>
      <c r="UPE264" s="1114"/>
      <c r="UPF264" s="1114"/>
      <c r="UPG264" s="1114"/>
      <c r="UPH264" s="1114"/>
      <c r="UPI264" s="1114"/>
      <c r="UPJ264" s="1114"/>
      <c r="UPK264" s="1114"/>
      <c r="UPL264" s="1114"/>
      <c r="UPM264" s="1114"/>
      <c r="UPN264" s="1114"/>
      <c r="UPO264" s="1114"/>
      <c r="UPP264" s="1114"/>
      <c r="UPQ264" s="1114"/>
      <c r="UPR264" s="1114"/>
      <c r="UPS264" s="1114"/>
      <c r="UPT264" s="1114"/>
      <c r="UPU264" s="1114"/>
      <c r="UPV264" s="1114"/>
      <c r="UPW264" s="1114"/>
      <c r="UPX264" s="1114"/>
      <c r="UPY264" s="1114"/>
      <c r="UPZ264" s="1114"/>
      <c r="UQA264" s="1114"/>
      <c r="UQB264" s="1114"/>
      <c r="UQC264" s="1114"/>
      <c r="UQD264" s="1114"/>
      <c r="UQE264" s="1114"/>
      <c r="UQF264" s="1114"/>
      <c r="UQG264" s="1114"/>
      <c r="UQH264" s="1114"/>
      <c r="UQI264" s="1114"/>
      <c r="UQJ264" s="1114"/>
      <c r="UQK264" s="1114"/>
      <c r="UQL264" s="1114"/>
      <c r="UQM264" s="1114"/>
      <c r="UQN264" s="1114"/>
      <c r="UQO264" s="1114"/>
      <c r="UQP264" s="1114"/>
      <c r="UQQ264" s="1114"/>
      <c r="UQR264" s="1114"/>
      <c r="UQS264" s="1114"/>
      <c r="UQT264" s="1114"/>
      <c r="UQU264" s="1114"/>
      <c r="UQV264" s="1114"/>
      <c r="UQW264" s="1114"/>
      <c r="UQX264" s="1114"/>
      <c r="UQY264" s="1114"/>
      <c r="UQZ264" s="1114"/>
      <c r="URA264" s="1114"/>
      <c r="URB264" s="1114"/>
      <c r="URC264" s="1114"/>
      <c r="URD264" s="1114"/>
      <c r="URE264" s="1114"/>
      <c r="URF264" s="1114"/>
      <c r="URG264" s="1114"/>
      <c r="URH264" s="1114"/>
      <c r="URI264" s="1114"/>
      <c r="URJ264" s="1114"/>
      <c r="URK264" s="1114"/>
      <c r="URL264" s="1114"/>
      <c r="URM264" s="1114"/>
      <c r="URN264" s="1114"/>
      <c r="URO264" s="1114"/>
      <c r="URP264" s="1114"/>
      <c r="URQ264" s="1114"/>
      <c r="URR264" s="1114"/>
      <c r="URS264" s="1114"/>
      <c r="URT264" s="1114"/>
      <c r="URU264" s="1114"/>
      <c r="URV264" s="1114"/>
      <c r="URW264" s="1114"/>
      <c r="URX264" s="1114"/>
      <c r="URY264" s="1114"/>
      <c r="URZ264" s="1114"/>
      <c r="USA264" s="1114"/>
      <c r="USB264" s="1114"/>
      <c r="USC264" s="1114"/>
      <c r="USD264" s="1114"/>
      <c r="USE264" s="1114"/>
      <c r="USF264" s="1114"/>
      <c r="USG264" s="1114"/>
      <c r="USH264" s="1114"/>
      <c r="USI264" s="1114"/>
      <c r="USJ264" s="1114"/>
      <c r="USK264" s="1114"/>
      <c r="USL264" s="1114"/>
      <c r="USM264" s="1114"/>
      <c r="USN264" s="1114"/>
      <c r="USO264" s="1114"/>
      <c r="USP264" s="1114"/>
      <c r="USQ264" s="1114"/>
      <c r="USR264" s="1114"/>
      <c r="USS264" s="1114"/>
      <c r="UST264" s="1114"/>
      <c r="USU264" s="1114"/>
      <c r="USV264" s="1114"/>
      <c r="USW264" s="1114"/>
      <c r="USX264" s="1114"/>
      <c r="USY264" s="1114"/>
      <c r="USZ264" s="1114"/>
      <c r="UTA264" s="1114"/>
      <c r="UTB264" s="1114"/>
      <c r="UTC264" s="1114"/>
      <c r="UTD264" s="1114"/>
      <c r="UTE264" s="1114"/>
      <c r="UTF264" s="1114"/>
      <c r="UTG264" s="1114"/>
      <c r="UTH264" s="1114"/>
      <c r="UTI264" s="1114"/>
      <c r="UTJ264" s="1114"/>
      <c r="UTK264" s="1114"/>
      <c r="UTL264" s="1114"/>
      <c r="UTM264" s="1114"/>
      <c r="UTN264" s="1114"/>
      <c r="UTO264" s="1114"/>
      <c r="UTP264" s="1114"/>
      <c r="UTQ264" s="1114"/>
      <c r="UTR264" s="1114"/>
      <c r="UTS264" s="1114"/>
      <c r="UTT264" s="1114"/>
      <c r="UTU264" s="1114"/>
      <c r="UTV264" s="1114"/>
      <c r="UTW264" s="1114"/>
      <c r="UTX264" s="1114"/>
      <c r="UTY264" s="1114"/>
      <c r="UTZ264" s="1114"/>
      <c r="UUA264" s="1114"/>
      <c r="UUB264" s="1114"/>
      <c r="UUC264" s="1114"/>
      <c r="UUD264" s="1114"/>
      <c r="UUE264" s="1114"/>
      <c r="UUF264" s="1114"/>
      <c r="UUG264" s="1114"/>
      <c r="UUH264" s="1114"/>
      <c r="UUI264" s="1114"/>
      <c r="UUJ264" s="1114"/>
      <c r="UUK264" s="1114"/>
      <c r="UUL264" s="1114"/>
      <c r="UUM264" s="1114"/>
      <c r="UUN264" s="1114"/>
      <c r="UUO264" s="1114"/>
      <c r="UUP264" s="1114"/>
      <c r="UUQ264" s="1114"/>
      <c r="UUR264" s="1114"/>
      <c r="UUS264" s="1114"/>
      <c r="UUT264" s="1114"/>
      <c r="UUU264" s="1114"/>
      <c r="UUV264" s="1114"/>
      <c r="UUW264" s="1114"/>
      <c r="UUX264" s="1114"/>
      <c r="UUY264" s="1114"/>
      <c r="UUZ264" s="1114"/>
      <c r="UVA264" s="1114"/>
      <c r="UVB264" s="1114"/>
      <c r="UVC264" s="1114"/>
      <c r="UVD264" s="1114"/>
      <c r="UVE264" s="1114"/>
      <c r="UVF264" s="1114"/>
      <c r="UVG264" s="1114"/>
      <c r="UVH264" s="1114"/>
      <c r="UVI264" s="1114"/>
      <c r="UVJ264" s="1114"/>
      <c r="UVK264" s="1114"/>
      <c r="UVL264" s="1114"/>
      <c r="UVM264" s="1114"/>
      <c r="UVN264" s="1114"/>
      <c r="UVO264" s="1114"/>
      <c r="UVP264" s="1114"/>
      <c r="UVQ264" s="1114"/>
      <c r="UVR264" s="1114"/>
      <c r="UVS264" s="1114"/>
      <c r="UVT264" s="1114"/>
      <c r="UVU264" s="1114"/>
      <c r="UVV264" s="1114"/>
      <c r="UVW264" s="1114"/>
      <c r="UVX264" s="1114"/>
      <c r="UVY264" s="1114"/>
      <c r="UVZ264" s="1114"/>
      <c r="UWA264" s="1114"/>
      <c r="UWB264" s="1114"/>
      <c r="UWC264" s="1114"/>
      <c r="UWD264" s="1114"/>
      <c r="UWE264" s="1114"/>
      <c r="UWF264" s="1114"/>
      <c r="UWG264" s="1114"/>
      <c r="UWH264" s="1114"/>
      <c r="UWI264" s="1114"/>
      <c r="UWJ264" s="1114"/>
      <c r="UWK264" s="1114"/>
      <c r="UWL264" s="1114"/>
      <c r="UWM264" s="1114"/>
      <c r="UWN264" s="1114"/>
      <c r="UWO264" s="1114"/>
      <c r="UWP264" s="1114"/>
      <c r="UWQ264" s="1114"/>
      <c r="UWR264" s="1114"/>
      <c r="UWS264" s="1114"/>
      <c r="UWT264" s="1114"/>
      <c r="UWU264" s="1114"/>
      <c r="UWV264" s="1114"/>
      <c r="UWW264" s="1114"/>
      <c r="UWX264" s="1114"/>
      <c r="UWY264" s="1114"/>
      <c r="UWZ264" s="1114"/>
      <c r="UXA264" s="1114"/>
      <c r="UXB264" s="1114"/>
      <c r="UXC264" s="1114"/>
      <c r="UXD264" s="1114"/>
      <c r="UXE264" s="1114"/>
      <c r="UXF264" s="1114"/>
      <c r="UXG264" s="1114"/>
      <c r="UXH264" s="1114"/>
      <c r="UXI264" s="1114"/>
      <c r="UXJ264" s="1114"/>
      <c r="UXK264" s="1114"/>
      <c r="UXL264" s="1114"/>
      <c r="UXM264" s="1114"/>
      <c r="UXN264" s="1114"/>
      <c r="UXO264" s="1114"/>
      <c r="UXP264" s="1114"/>
      <c r="UXQ264" s="1114"/>
      <c r="UXR264" s="1114"/>
      <c r="UXS264" s="1114"/>
      <c r="UXT264" s="1114"/>
      <c r="UXU264" s="1114"/>
      <c r="UXV264" s="1114"/>
      <c r="UXW264" s="1114"/>
      <c r="UXX264" s="1114"/>
      <c r="UXY264" s="1114"/>
      <c r="UXZ264" s="1114"/>
      <c r="UYA264" s="1114"/>
      <c r="UYB264" s="1114"/>
      <c r="UYC264" s="1114"/>
      <c r="UYD264" s="1114"/>
      <c r="UYE264" s="1114"/>
      <c r="UYF264" s="1114"/>
      <c r="UYG264" s="1114"/>
      <c r="UYH264" s="1114"/>
      <c r="UYI264" s="1114"/>
      <c r="UYJ264" s="1114"/>
      <c r="UYK264" s="1114"/>
      <c r="UYL264" s="1114"/>
      <c r="UYM264" s="1114"/>
      <c r="UYN264" s="1114"/>
      <c r="UYO264" s="1114"/>
      <c r="UYP264" s="1114"/>
      <c r="UYQ264" s="1114"/>
      <c r="UYR264" s="1114"/>
      <c r="UYS264" s="1114"/>
      <c r="UYT264" s="1114"/>
      <c r="UYU264" s="1114"/>
      <c r="UYV264" s="1114"/>
      <c r="UYW264" s="1114"/>
      <c r="UYX264" s="1114"/>
      <c r="UYY264" s="1114"/>
      <c r="UYZ264" s="1114"/>
      <c r="UZA264" s="1114"/>
      <c r="UZB264" s="1114"/>
      <c r="UZC264" s="1114"/>
      <c r="UZD264" s="1114"/>
      <c r="UZE264" s="1114"/>
      <c r="UZF264" s="1114"/>
      <c r="UZG264" s="1114"/>
      <c r="UZH264" s="1114"/>
      <c r="UZI264" s="1114"/>
      <c r="UZJ264" s="1114"/>
      <c r="UZK264" s="1114"/>
      <c r="UZL264" s="1114"/>
      <c r="UZM264" s="1114"/>
      <c r="UZN264" s="1114"/>
      <c r="UZO264" s="1114"/>
      <c r="UZP264" s="1114"/>
      <c r="UZQ264" s="1114"/>
      <c r="UZR264" s="1114"/>
      <c r="UZS264" s="1114"/>
      <c r="UZT264" s="1114"/>
      <c r="UZU264" s="1114"/>
      <c r="UZV264" s="1114"/>
      <c r="UZW264" s="1114"/>
      <c r="UZX264" s="1114"/>
      <c r="UZY264" s="1114"/>
      <c r="UZZ264" s="1114"/>
      <c r="VAA264" s="1114"/>
      <c r="VAB264" s="1114"/>
      <c r="VAC264" s="1114"/>
      <c r="VAD264" s="1114"/>
      <c r="VAE264" s="1114"/>
      <c r="VAF264" s="1114"/>
      <c r="VAG264" s="1114"/>
      <c r="VAH264" s="1114"/>
      <c r="VAI264" s="1114"/>
      <c r="VAJ264" s="1114"/>
      <c r="VAK264" s="1114"/>
      <c r="VAL264" s="1114"/>
      <c r="VAM264" s="1114"/>
      <c r="VAN264" s="1114"/>
      <c r="VAO264" s="1114"/>
      <c r="VAP264" s="1114"/>
      <c r="VAQ264" s="1114"/>
      <c r="VAR264" s="1114"/>
      <c r="VAS264" s="1114"/>
      <c r="VAT264" s="1114"/>
      <c r="VAU264" s="1114"/>
      <c r="VAV264" s="1114"/>
      <c r="VAW264" s="1114"/>
      <c r="VAX264" s="1114"/>
      <c r="VAY264" s="1114"/>
      <c r="VAZ264" s="1114"/>
      <c r="VBA264" s="1114"/>
      <c r="VBB264" s="1114"/>
      <c r="VBC264" s="1114"/>
      <c r="VBD264" s="1114"/>
      <c r="VBE264" s="1114"/>
      <c r="VBF264" s="1114"/>
      <c r="VBG264" s="1114"/>
      <c r="VBH264" s="1114"/>
      <c r="VBI264" s="1114"/>
      <c r="VBJ264" s="1114"/>
      <c r="VBK264" s="1114"/>
      <c r="VBL264" s="1114"/>
      <c r="VBM264" s="1114"/>
      <c r="VBN264" s="1114"/>
      <c r="VBO264" s="1114"/>
      <c r="VBP264" s="1114"/>
      <c r="VBQ264" s="1114"/>
      <c r="VBR264" s="1114"/>
      <c r="VBS264" s="1114"/>
      <c r="VBT264" s="1114"/>
      <c r="VBU264" s="1114"/>
      <c r="VBV264" s="1114"/>
      <c r="VBW264" s="1114"/>
      <c r="VBX264" s="1114"/>
      <c r="VBY264" s="1114"/>
      <c r="VBZ264" s="1114"/>
      <c r="VCA264" s="1114"/>
      <c r="VCB264" s="1114"/>
      <c r="VCC264" s="1114"/>
      <c r="VCD264" s="1114"/>
      <c r="VCE264" s="1114"/>
      <c r="VCF264" s="1114"/>
      <c r="VCG264" s="1114"/>
      <c r="VCH264" s="1114"/>
      <c r="VCI264" s="1114"/>
      <c r="VCJ264" s="1114"/>
      <c r="VCK264" s="1114"/>
      <c r="VCL264" s="1114"/>
      <c r="VCM264" s="1114"/>
      <c r="VCN264" s="1114"/>
      <c r="VCO264" s="1114"/>
      <c r="VCP264" s="1114"/>
      <c r="VCQ264" s="1114"/>
      <c r="VCR264" s="1114"/>
      <c r="VCS264" s="1114"/>
      <c r="VCT264" s="1114"/>
      <c r="VCU264" s="1114"/>
      <c r="VCV264" s="1114"/>
      <c r="VCW264" s="1114"/>
      <c r="VCX264" s="1114"/>
      <c r="VCY264" s="1114"/>
      <c r="VCZ264" s="1114"/>
      <c r="VDA264" s="1114"/>
      <c r="VDB264" s="1114"/>
      <c r="VDC264" s="1114"/>
      <c r="VDD264" s="1114"/>
      <c r="VDE264" s="1114"/>
      <c r="VDF264" s="1114"/>
      <c r="VDG264" s="1114"/>
      <c r="VDH264" s="1114"/>
      <c r="VDI264" s="1114"/>
      <c r="VDJ264" s="1114"/>
      <c r="VDK264" s="1114"/>
      <c r="VDL264" s="1114"/>
      <c r="VDM264" s="1114"/>
      <c r="VDN264" s="1114"/>
      <c r="VDO264" s="1114"/>
      <c r="VDP264" s="1114"/>
      <c r="VDQ264" s="1114"/>
      <c r="VDR264" s="1114"/>
      <c r="VDS264" s="1114"/>
      <c r="VDT264" s="1114"/>
      <c r="VDU264" s="1114"/>
      <c r="VDV264" s="1114"/>
      <c r="VDW264" s="1114"/>
      <c r="VDX264" s="1114"/>
      <c r="VDY264" s="1114"/>
      <c r="VDZ264" s="1114"/>
      <c r="VEA264" s="1114"/>
      <c r="VEB264" s="1114"/>
      <c r="VEC264" s="1114"/>
      <c r="VED264" s="1114"/>
      <c r="VEE264" s="1114"/>
      <c r="VEF264" s="1114"/>
      <c r="VEG264" s="1114"/>
      <c r="VEH264" s="1114"/>
      <c r="VEI264" s="1114"/>
      <c r="VEJ264" s="1114"/>
      <c r="VEK264" s="1114"/>
      <c r="VEL264" s="1114"/>
      <c r="VEM264" s="1114"/>
      <c r="VEN264" s="1114"/>
      <c r="VEO264" s="1114"/>
      <c r="VEP264" s="1114"/>
      <c r="VEQ264" s="1114"/>
      <c r="VER264" s="1114"/>
      <c r="VES264" s="1114"/>
      <c r="VET264" s="1114"/>
      <c r="VEU264" s="1114"/>
      <c r="VEV264" s="1114"/>
      <c r="VEW264" s="1114"/>
      <c r="VEX264" s="1114"/>
      <c r="VEY264" s="1114"/>
      <c r="VEZ264" s="1114"/>
      <c r="VFA264" s="1114"/>
      <c r="VFB264" s="1114"/>
      <c r="VFC264" s="1114"/>
      <c r="VFD264" s="1114"/>
      <c r="VFE264" s="1114"/>
      <c r="VFF264" s="1114"/>
      <c r="VFG264" s="1114"/>
      <c r="VFH264" s="1114"/>
      <c r="VFI264" s="1114"/>
      <c r="VFJ264" s="1114"/>
      <c r="VFK264" s="1114"/>
      <c r="VFL264" s="1114"/>
      <c r="VFM264" s="1114"/>
      <c r="VFN264" s="1114"/>
      <c r="VFO264" s="1114"/>
      <c r="VFP264" s="1114"/>
      <c r="VFQ264" s="1114"/>
      <c r="VFR264" s="1114"/>
      <c r="VFS264" s="1114"/>
      <c r="VFT264" s="1114"/>
      <c r="VFU264" s="1114"/>
      <c r="VFV264" s="1114"/>
      <c r="VFW264" s="1114"/>
      <c r="VFX264" s="1114"/>
      <c r="VFY264" s="1114"/>
      <c r="VFZ264" s="1114"/>
      <c r="VGA264" s="1114"/>
      <c r="VGB264" s="1114"/>
      <c r="VGC264" s="1114"/>
      <c r="VGD264" s="1114"/>
      <c r="VGE264" s="1114"/>
      <c r="VGF264" s="1114"/>
      <c r="VGG264" s="1114"/>
      <c r="VGH264" s="1114"/>
      <c r="VGI264" s="1114"/>
      <c r="VGJ264" s="1114"/>
      <c r="VGK264" s="1114"/>
      <c r="VGL264" s="1114"/>
      <c r="VGM264" s="1114"/>
      <c r="VGN264" s="1114"/>
      <c r="VGO264" s="1114"/>
      <c r="VGP264" s="1114"/>
      <c r="VGQ264" s="1114"/>
      <c r="VGR264" s="1114"/>
      <c r="VGS264" s="1114"/>
      <c r="VGT264" s="1114"/>
      <c r="VGU264" s="1114"/>
      <c r="VGV264" s="1114"/>
      <c r="VGW264" s="1114"/>
      <c r="VGX264" s="1114"/>
      <c r="VGY264" s="1114"/>
      <c r="VGZ264" s="1114"/>
      <c r="VHA264" s="1114"/>
      <c r="VHB264" s="1114"/>
      <c r="VHC264" s="1114"/>
      <c r="VHD264" s="1114"/>
      <c r="VHE264" s="1114"/>
      <c r="VHF264" s="1114"/>
      <c r="VHG264" s="1114"/>
      <c r="VHH264" s="1114"/>
      <c r="VHI264" s="1114"/>
      <c r="VHJ264" s="1114"/>
      <c r="VHK264" s="1114"/>
      <c r="VHL264" s="1114"/>
      <c r="VHM264" s="1114"/>
      <c r="VHN264" s="1114"/>
      <c r="VHO264" s="1114"/>
      <c r="VHP264" s="1114"/>
      <c r="VHQ264" s="1114"/>
      <c r="VHR264" s="1114"/>
      <c r="VHS264" s="1114"/>
      <c r="VHT264" s="1114"/>
      <c r="VHU264" s="1114"/>
      <c r="VHV264" s="1114"/>
      <c r="VHW264" s="1114"/>
      <c r="VHX264" s="1114"/>
      <c r="VHY264" s="1114"/>
      <c r="VHZ264" s="1114"/>
      <c r="VIA264" s="1114"/>
      <c r="VIB264" s="1114"/>
      <c r="VIC264" s="1114"/>
      <c r="VID264" s="1114"/>
      <c r="VIE264" s="1114"/>
      <c r="VIF264" s="1114"/>
      <c r="VIG264" s="1114"/>
      <c r="VIH264" s="1114"/>
      <c r="VII264" s="1114"/>
      <c r="VIJ264" s="1114"/>
      <c r="VIK264" s="1114"/>
      <c r="VIL264" s="1114"/>
      <c r="VIM264" s="1114"/>
      <c r="VIN264" s="1114"/>
      <c r="VIO264" s="1114"/>
      <c r="VIP264" s="1114"/>
      <c r="VIQ264" s="1114"/>
      <c r="VIR264" s="1114"/>
      <c r="VIS264" s="1114"/>
      <c r="VIT264" s="1114"/>
      <c r="VIU264" s="1114"/>
      <c r="VIV264" s="1114"/>
      <c r="VIW264" s="1114"/>
      <c r="VIX264" s="1114"/>
      <c r="VIY264" s="1114"/>
      <c r="VIZ264" s="1114"/>
      <c r="VJA264" s="1114"/>
      <c r="VJB264" s="1114"/>
      <c r="VJC264" s="1114"/>
      <c r="VJD264" s="1114"/>
      <c r="VJE264" s="1114"/>
      <c r="VJF264" s="1114"/>
      <c r="VJG264" s="1114"/>
      <c r="VJH264" s="1114"/>
      <c r="VJI264" s="1114"/>
      <c r="VJJ264" s="1114"/>
      <c r="VJK264" s="1114"/>
      <c r="VJL264" s="1114"/>
      <c r="VJM264" s="1114"/>
      <c r="VJN264" s="1114"/>
      <c r="VJO264" s="1114"/>
      <c r="VJP264" s="1114"/>
      <c r="VJQ264" s="1114"/>
      <c r="VJR264" s="1114"/>
      <c r="VJS264" s="1114"/>
      <c r="VJT264" s="1114"/>
      <c r="VJU264" s="1114"/>
      <c r="VJV264" s="1114"/>
      <c r="VJW264" s="1114"/>
      <c r="VJX264" s="1114"/>
      <c r="VJY264" s="1114"/>
      <c r="VJZ264" s="1114"/>
      <c r="VKA264" s="1114"/>
      <c r="VKB264" s="1114"/>
      <c r="VKC264" s="1114"/>
      <c r="VKD264" s="1114"/>
      <c r="VKE264" s="1114"/>
      <c r="VKF264" s="1114"/>
      <c r="VKG264" s="1114"/>
      <c r="VKH264" s="1114"/>
      <c r="VKI264" s="1114"/>
      <c r="VKJ264" s="1114"/>
      <c r="VKK264" s="1114"/>
      <c r="VKL264" s="1114"/>
      <c r="VKM264" s="1114"/>
      <c r="VKN264" s="1114"/>
      <c r="VKO264" s="1114"/>
      <c r="VKP264" s="1114"/>
      <c r="VKQ264" s="1114"/>
      <c r="VKR264" s="1114"/>
      <c r="VKS264" s="1114"/>
      <c r="VKT264" s="1114"/>
      <c r="VKU264" s="1114"/>
      <c r="VKV264" s="1114"/>
      <c r="VKW264" s="1114"/>
      <c r="VKX264" s="1114"/>
      <c r="VKY264" s="1114"/>
      <c r="VKZ264" s="1114"/>
      <c r="VLA264" s="1114"/>
      <c r="VLB264" s="1114"/>
      <c r="VLC264" s="1114"/>
      <c r="VLD264" s="1114"/>
      <c r="VLE264" s="1114"/>
      <c r="VLF264" s="1114"/>
      <c r="VLG264" s="1114"/>
      <c r="VLH264" s="1114"/>
      <c r="VLI264" s="1114"/>
      <c r="VLJ264" s="1114"/>
      <c r="VLK264" s="1114"/>
      <c r="VLL264" s="1114"/>
      <c r="VLM264" s="1114"/>
      <c r="VLN264" s="1114"/>
      <c r="VLO264" s="1114"/>
      <c r="VLP264" s="1114"/>
      <c r="VLQ264" s="1114"/>
      <c r="VLR264" s="1114"/>
      <c r="VLS264" s="1114"/>
      <c r="VLT264" s="1114"/>
      <c r="VLU264" s="1114"/>
      <c r="VLV264" s="1114"/>
      <c r="VLW264" s="1114"/>
      <c r="VLX264" s="1114"/>
      <c r="VLY264" s="1114"/>
      <c r="VLZ264" s="1114"/>
      <c r="VMA264" s="1114"/>
      <c r="VMB264" s="1114"/>
      <c r="VMC264" s="1114"/>
      <c r="VMD264" s="1114"/>
      <c r="VME264" s="1114"/>
      <c r="VMF264" s="1114"/>
      <c r="VMG264" s="1114"/>
      <c r="VMH264" s="1114"/>
      <c r="VMI264" s="1114"/>
      <c r="VMJ264" s="1114"/>
      <c r="VMK264" s="1114"/>
      <c r="VML264" s="1114"/>
      <c r="VMM264" s="1114"/>
      <c r="VMN264" s="1114"/>
      <c r="VMO264" s="1114"/>
      <c r="VMP264" s="1114"/>
      <c r="VMQ264" s="1114"/>
      <c r="VMR264" s="1114"/>
      <c r="VMS264" s="1114"/>
      <c r="VMT264" s="1114"/>
      <c r="VMU264" s="1114"/>
      <c r="VMV264" s="1114"/>
      <c r="VMW264" s="1114"/>
      <c r="VMX264" s="1114"/>
      <c r="VMY264" s="1114"/>
      <c r="VMZ264" s="1114"/>
      <c r="VNA264" s="1114"/>
      <c r="VNB264" s="1114"/>
      <c r="VNC264" s="1114"/>
      <c r="VND264" s="1114"/>
      <c r="VNE264" s="1114"/>
      <c r="VNF264" s="1114"/>
      <c r="VNG264" s="1114"/>
      <c r="VNH264" s="1114"/>
      <c r="VNI264" s="1114"/>
      <c r="VNJ264" s="1114"/>
      <c r="VNK264" s="1114"/>
      <c r="VNL264" s="1114"/>
      <c r="VNM264" s="1114"/>
      <c r="VNN264" s="1114"/>
      <c r="VNO264" s="1114"/>
      <c r="VNP264" s="1114"/>
      <c r="VNQ264" s="1114"/>
      <c r="VNR264" s="1114"/>
      <c r="VNS264" s="1114"/>
      <c r="VNT264" s="1114"/>
      <c r="VNU264" s="1114"/>
      <c r="VNV264" s="1114"/>
      <c r="VNW264" s="1114"/>
      <c r="VNX264" s="1114"/>
      <c r="VNY264" s="1114"/>
      <c r="VNZ264" s="1114"/>
      <c r="VOA264" s="1114"/>
      <c r="VOB264" s="1114"/>
      <c r="VOC264" s="1114"/>
      <c r="VOD264" s="1114"/>
      <c r="VOE264" s="1114"/>
      <c r="VOF264" s="1114"/>
      <c r="VOG264" s="1114"/>
      <c r="VOH264" s="1114"/>
      <c r="VOI264" s="1114"/>
      <c r="VOJ264" s="1114"/>
      <c r="VOK264" s="1114"/>
      <c r="VOL264" s="1114"/>
      <c r="VOM264" s="1114"/>
      <c r="VON264" s="1114"/>
      <c r="VOO264" s="1114"/>
      <c r="VOP264" s="1114"/>
      <c r="VOQ264" s="1114"/>
      <c r="VOR264" s="1114"/>
      <c r="VOS264" s="1114"/>
      <c r="VOT264" s="1114"/>
      <c r="VOU264" s="1114"/>
      <c r="VOV264" s="1114"/>
      <c r="VOW264" s="1114"/>
      <c r="VOX264" s="1114"/>
      <c r="VOY264" s="1114"/>
      <c r="VOZ264" s="1114"/>
      <c r="VPA264" s="1114"/>
      <c r="VPB264" s="1114"/>
      <c r="VPC264" s="1114"/>
      <c r="VPD264" s="1114"/>
      <c r="VPE264" s="1114"/>
      <c r="VPF264" s="1114"/>
      <c r="VPG264" s="1114"/>
      <c r="VPH264" s="1114"/>
      <c r="VPI264" s="1114"/>
      <c r="VPJ264" s="1114"/>
      <c r="VPK264" s="1114"/>
      <c r="VPL264" s="1114"/>
      <c r="VPM264" s="1114"/>
      <c r="VPN264" s="1114"/>
      <c r="VPO264" s="1114"/>
      <c r="VPP264" s="1114"/>
      <c r="VPQ264" s="1114"/>
      <c r="VPR264" s="1114"/>
      <c r="VPS264" s="1114"/>
      <c r="VPT264" s="1114"/>
      <c r="VPU264" s="1114"/>
      <c r="VPV264" s="1114"/>
      <c r="VPW264" s="1114"/>
      <c r="VPX264" s="1114"/>
      <c r="VPY264" s="1114"/>
      <c r="VPZ264" s="1114"/>
      <c r="VQA264" s="1114"/>
      <c r="VQB264" s="1114"/>
      <c r="VQC264" s="1114"/>
      <c r="VQD264" s="1114"/>
      <c r="VQE264" s="1114"/>
      <c r="VQF264" s="1114"/>
      <c r="VQG264" s="1114"/>
      <c r="VQH264" s="1114"/>
      <c r="VQI264" s="1114"/>
      <c r="VQJ264" s="1114"/>
      <c r="VQK264" s="1114"/>
      <c r="VQL264" s="1114"/>
      <c r="VQM264" s="1114"/>
      <c r="VQN264" s="1114"/>
      <c r="VQO264" s="1114"/>
      <c r="VQP264" s="1114"/>
      <c r="VQQ264" s="1114"/>
      <c r="VQR264" s="1114"/>
      <c r="VQS264" s="1114"/>
      <c r="VQT264" s="1114"/>
      <c r="VQU264" s="1114"/>
      <c r="VQV264" s="1114"/>
      <c r="VQW264" s="1114"/>
      <c r="VQX264" s="1114"/>
      <c r="VQY264" s="1114"/>
      <c r="VQZ264" s="1114"/>
      <c r="VRA264" s="1114"/>
      <c r="VRB264" s="1114"/>
      <c r="VRC264" s="1114"/>
      <c r="VRD264" s="1114"/>
      <c r="VRE264" s="1114"/>
      <c r="VRF264" s="1114"/>
      <c r="VRG264" s="1114"/>
      <c r="VRH264" s="1114"/>
      <c r="VRI264" s="1114"/>
      <c r="VRJ264" s="1114"/>
      <c r="VRK264" s="1114"/>
      <c r="VRL264" s="1114"/>
      <c r="VRM264" s="1114"/>
      <c r="VRN264" s="1114"/>
      <c r="VRO264" s="1114"/>
      <c r="VRP264" s="1114"/>
      <c r="VRQ264" s="1114"/>
      <c r="VRR264" s="1114"/>
      <c r="VRS264" s="1114"/>
      <c r="VRT264" s="1114"/>
      <c r="VRU264" s="1114"/>
      <c r="VRV264" s="1114"/>
      <c r="VRW264" s="1114"/>
      <c r="VRX264" s="1114"/>
      <c r="VRY264" s="1114"/>
      <c r="VRZ264" s="1114"/>
      <c r="VSA264" s="1114"/>
      <c r="VSB264" s="1114"/>
      <c r="VSC264" s="1114"/>
      <c r="VSD264" s="1114"/>
      <c r="VSE264" s="1114"/>
      <c r="VSF264" s="1114"/>
      <c r="VSG264" s="1114"/>
      <c r="VSH264" s="1114"/>
      <c r="VSI264" s="1114"/>
      <c r="VSJ264" s="1114"/>
      <c r="VSK264" s="1114"/>
      <c r="VSL264" s="1114"/>
      <c r="VSM264" s="1114"/>
      <c r="VSN264" s="1114"/>
      <c r="VSO264" s="1114"/>
      <c r="VSP264" s="1114"/>
      <c r="VSQ264" s="1114"/>
      <c r="VSR264" s="1114"/>
      <c r="VSS264" s="1114"/>
      <c r="VST264" s="1114"/>
      <c r="VSU264" s="1114"/>
      <c r="VSV264" s="1114"/>
      <c r="VSW264" s="1114"/>
      <c r="VSX264" s="1114"/>
      <c r="VSY264" s="1114"/>
      <c r="VSZ264" s="1114"/>
      <c r="VTA264" s="1114"/>
      <c r="VTB264" s="1114"/>
      <c r="VTC264" s="1114"/>
      <c r="VTD264" s="1114"/>
      <c r="VTE264" s="1114"/>
      <c r="VTF264" s="1114"/>
      <c r="VTG264" s="1114"/>
      <c r="VTH264" s="1114"/>
      <c r="VTI264" s="1114"/>
      <c r="VTJ264" s="1114"/>
      <c r="VTK264" s="1114"/>
      <c r="VTL264" s="1114"/>
      <c r="VTM264" s="1114"/>
      <c r="VTN264" s="1114"/>
      <c r="VTO264" s="1114"/>
      <c r="VTP264" s="1114"/>
      <c r="VTQ264" s="1114"/>
      <c r="VTR264" s="1114"/>
      <c r="VTS264" s="1114"/>
      <c r="VTT264" s="1114"/>
      <c r="VTU264" s="1114"/>
      <c r="VTV264" s="1114"/>
      <c r="VTW264" s="1114"/>
      <c r="VTX264" s="1114"/>
      <c r="VTY264" s="1114"/>
      <c r="VTZ264" s="1114"/>
      <c r="VUA264" s="1114"/>
      <c r="VUB264" s="1114"/>
      <c r="VUC264" s="1114"/>
      <c r="VUD264" s="1114"/>
      <c r="VUE264" s="1114"/>
      <c r="VUF264" s="1114"/>
      <c r="VUG264" s="1114"/>
      <c r="VUH264" s="1114"/>
      <c r="VUI264" s="1114"/>
      <c r="VUJ264" s="1114"/>
      <c r="VUK264" s="1114"/>
      <c r="VUL264" s="1114"/>
      <c r="VUM264" s="1114"/>
      <c r="VUN264" s="1114"/>
      <c r="VUO264" s="1114"/>
      <c r="VUP264" s="1114"/>
      <c r="VUQ264" s="1114"/>
      <c r="VUR264" s="1114"/>
      <c r="VUS264" s="1114"/>
      <c r="VUT264" s="1114"/>
      <c r="VUU264" s="1114"/>
      <c r="VUV264" s="1114"/>
      <c r="VUW264" s="1114"/>
      <c r="VUX264" s="1114"/>
      <c r="VUY264" s="1114"/>
      <c r="VUZ264" s="1114"/>
      <c r="VVA264" s="1114"/>
      <c r="VVB264" s="1114"/>
      <c r="VVC264" s="1114"/>
      <c r="VVD264" s="1114"/>
      <c r="VVE264" s="1114"/>
      <c r="VVF264" s="1114"/>
      <c r="VVG264" s="1114"/>
      <c r="VVH264" s="1114"/>
      <c r="VVI264" s="1114"/>
      <c r="VVJ264" s="1114"/>
      <c r="VVK264" s="1114"/>
      <c r="VVL264" s="1114"/>
      <c r="VVM264" s="1114"/>
      <c r="VVN264" s="1114"/>
      <c r="VVO264" s="1114"/>
      <c r="VVP264" s="1114"/>
      <c r="VVQ264" s="1114"/>
      <c r="VVR264" s="1114"/>
      <c r="VVS264" s="1114"/>
      <c r="VVT264" s="1114"/>
      <c r="VVU264" s="1114"/>
      <c r="VVV264" s="1114"/>
      <c r="VVW264" s="1114"/>
      <c r="VVX264" s="1114"/>
      <c r="VVY264" s="1114"/>
      <c r="VVZ264" s="1114"/>
      <c r="VWA264" s="1114"/>
      <c r="VWB264" s="1114"/>
      <c r="VWC264" s="1114"/>
      <c r="VWD264" s="1114"/>
      <c r="VWE264" s="1114"/>
      <c r="VWF264" s="1114"/>
      <c r="VWG264" s="1114"/>
      <c r="VWH264" s="1114"/>
      <c r="VWI264" s="1114"/>
      <c r="VWJ264" s="1114"/>
      <c r="VWK264" s="1114"/>
      <c r="VWL264" s="1114"/>
      <c r="VWM264" s="1114"/>
      <c r="VWN264" s="1114"/>
      <c r="VWO264" s="1114"/>
      <c r="VWP264" s="1114"/>
      <c r="VWQ264" s="1114"/>
      <c r="VWR264" s="1114"/>
      <c r="VWS264" s="1114"/>
      <c r="VWT264" s="1114"/>
      <c r="VWU264" s="1114"/>
      <c r="VWV264" s="1114"/>
      <c r="VWW264" s="1114"/>
      <c r="VWX264" s="1114"/>
      <c r="VWY264" s="1114"/>
      <c r="VWZ264" s="1114"/>
      <c r="VXA264" s="1114"/>
      <c r="VXB264" s="1114"/>
      <c r="VXC264" s="1114"/>
      <c r="VXD264" s="1114"/>
      <c r="VXE264" s="1114"/>
      <c r="VXF264" s="1114"/>
      <c r="VXG264" s="1114"/>
      <c r="VXH264" s="1114"/>
      <c r="VXI264" s="1114"/>
      <c r="VXJ264" s="1114"/>
      <c r="VXK264" s="1114"/>
      <c r="VXL264" s="1114"/>
      <c r="VXM264" s="1114"/>
      <c r="VXN264" s="1114"/>
      <c r="VXO264" s="1114"/>
      <c r="VXP264" s="1114"/>
      <c r="VXQ264" s="1114"/>
      <c r="VXR264" s="1114"/>
      <c r="VXS264" s="1114"/>
      <c r="VXT264" s="1114"/>
      <c r="VXU264" s="1114"/>
      <c r="VXV264" s="1114"/>
      <c r="VXW264" s="1114"/>
      <c r="VXX264" s="1114"/>
      <c r="VXY264" s="1114"/>
      <c r="VXZ264" s="1114"/>
      <c r="VYA264" s="1114"/>
      <c r="VYB264" s="1114"/>
      <c r="VYC264" s="1114"/>
      <c r="VYD264" s="1114"/>
      <c r="VYE264" s="1114"/>
      <c r="VYF264" s="1114"/>
      <c r="VYG264" s="1114"/>
      <c r="VYH264" s="1114"/>
      <c r="VYI264" s="1114"/>
      <c r="VYJ264" s="1114"/>
      <c r="VYK264" s="1114"/>
      <c r="VYL264" s="1114"/>
      <c r="VYM264" s="1114"/>
      <c r="VYN264" s="1114"/>
      <c r="VYO264" s="1114"/>
      <c r="VYP264" s="1114"/>
      <c r="VYQ264" s="1114"/>
      <c r="VYR264" s="1114"/>
      <c r="VYS264" s="1114"/>
      <c r="VYT264" s="1114"/>
      <c r="VYU264" s="1114"/>
      <c r="VYV264" s="1114"/>
      <c r="VYW264" s="1114"/>
      <c r="VYX264" s="1114"/>
      <c r="VYY264" s="1114"/>
      <c r="VYZ264" s="1114"/>
      <c r="VZA264" s="1114"/>
      <c r="VZB264" s="1114"/>
      <c r="VZC264" s="1114"/>
      <c r="VZD264" s="1114"/>
      <c r="VZE264" s="1114"/>
      <c r="VZF264" s="1114"/>
      <c r="VZG264" s="1114"/>
      <c r="VZH264" s="1114"/>
      <c r="VZI264" s="1114"/>
      <c r="VZJ264" s="1114"/>
      <c r="VZK264" s="1114"/>
      <c r="VZL264" s="1114"/>
      <c r="VZM264" s="1114"/>
      <c r="VZN264" s="1114"/>
      <c r="VZO264" s="1114"/>
      <c r="VZP264" s="1114"/>
      <c r="VZQ264" s="1114"/>
      <c r="VZR264" s="1114"/>
      <c r="VZS264" s="1114"/>
      <c r="VZT264" s="1114"/>
      <c r="VZU264" s="1114"/>
      <c r="VZV264" s="1114"/>
      <c r="VZW264" s="1114"/>
      <c r="VZX264" s="1114"/>
      <c r="VZY264" s="1114"/>
      <c r="VZZ264" s="1114"/>
      <c r="WAA264" s="1114"/>
      <c r="WAB264" s="1114"/>
      <c r="WAC264" s="1114"/>
      <c r="WAD264" s="1114"/>
      <c r="WAE264" s="1114"/>
      <c r="WAF264" s="1114"/>
      <c r="WAG264" s="1114"/>
      <c r="WAH264" s="1114"/>
      <c r="WAI264" s="1114"/>
      <c r="WAJ264" s="1114"/>
      <c r="WAK264" s="1114"/>
      <c r="WAL264" s="1114"/>
      <c r="WAM264" s="1114"/>
      <c r="WAN264" s="1114"/>
      <c r="WAO264" s="1114"/>
      <c r="WAP264" s="1114"/>
      <c r="WAQ264" s="1114"/>
      <c r="WAR264" s="1114"/>
      <c r="WAS264" s="1114"/>
      <c r="WAT264" s="1114"/>
      <c r="WAU264" s="1114"/>
      <c r="WAV264" s="1114"/>
      <c r="WAW264" s="1114"/>
      <c r="WAX264" s="1114"/>
      <c r="WAY264" s="1114"/>
      <c r="WAZ264" s="1114"/>
      <c r="WBA264" s="1114"/>
      <c r="WBB264" s="1114"/>
      <c r="WBC264" s="1114"/>
      <c r="WBD264" s="1114"/>
      <c r="WBE264" s="1114"/>
      <c r="WBF264" s="1114"/>
      <c r="WBG264" s="1114"/>
      <c r="WBH264" s="1114"/>
      <c r="WBI264" s="1114"/>
      <c r="WBJ264" s="1114"/>
      <c r="WBK264" s="1114"/>
      <c r="WBL264" s="1114"/>
      <c r="WBM264" s="1114"/>
      <c r="WBN264" s="1114"/>
      <c r="WBO264" s="1114"/>
      <c r="WBP264" s="1114"/>
      <c r="WBQ264" s="1114"/>
      <c r="WBR264" s="1114"/>
      <c r="WBS264" s="1114"/>
      <c r="WBT264" s="1114"/>
      <c r="WBU264" s="1114"/>
      <c r="WBV264" s="1114"/>
      <c r="WBW264" s="1114"/>
      <c r="WBX264" s="1114"/>
      <c r="WBY264" s="1114"/>
      <c r="WBZ264" s="1114"/>
      <c r="WCA264" s="1114"/>
      <c r="WCB264" s="1114"/>
      <c r="WCC264" s="1114"/>
      <c r="WCD264" s="1114"/>
      <c r="WCE264" s="1114"/>
      <c r="WCF264" s="1114"/>
      <c r="WCG264" s="1114"/>
      <c r="WCH264" s="1114"/>
      <c r="WCI264" s="1114"/>
      <c r="WCJ264" s="1114"/>
      <c r="WCK264" s="1114"/>
      <c r="WCL264" s="1114"/>
      <c r="WCM264" s="1114"/>
      <c r="WCN264" s="1114"/>
      <c r="WCO264" s="1114"/>
      <c r="WCP264" s="1114"/>
      <c r="WCQ264" s="1114"/>
      <c r="WCR264" s="1114"/>
      <c r="WCS264" s="1114"/>
      <c r="WCT264" s="1114"/>
      <c r="WCU264" s="1114"/>
      <c r="WCV264" s="1114"/>
      <c r="WCW264" s="1114"/>
      <c r="WCX264" s="1114"/>
      <c r="WCY264" s="1114"/>
      <c r="WCZ264" s="1114"/>
      <c r="WDA264" s="1114"/>
      <c r="WDB264" s="1114"/>
      <c r="WDC264" s="1114"/>
      <c r="WDD264" s="1114"/>
      <c r="WDE264" s="1114"/>
      <c r="WDF264" s="1114"/>
      <c r="WDG264" s="1114"/>
      <c r="WDH264" s="1114"/>
      <c r="WDI264" s="1114"/>
      <c r="WDJ264" s="1114"/>
      <c r="WDK264" s="1114"/>
      <c r="WDL264" s="1114"/>
      <c r="WDM264" s="1114"/>
      <c r="WDN264" s="1114"/>
      <c r="WDO264" s="1114"/>
      <c r="WDP264" s="1114"/>
      <c r="WDQ264" s="1114"/>
      <c r="WDR264" s="1114"/>
      <c r="WDS264" s="1114"/>
      <c r="WDT264" s="1114"/>
      <c r="WDU264" s="1114"/>
      <c r="WDV264" s="1114"/>
      <c r="WDW264" s="1114"/>
      <c r="WDX264" s="1114"/>
      <c r="WDY264" s="1114"/>
      <c r="WDZ264" s="1114"/>
      <c r="WEA264" s="1114"/>
      <c r="WEB264" s="1114"/>
      <c r="WEC264" s="1114"/>
      <c r="WED264" s="1114"/>
      <c r="WEE264" s="1114"/>
      <c r="WEF264" s="1114"/>
      <c r="WEG264" s="1114"/>
      <c r="WEH264" s="1114"/>
      <c r="WEI264" s="1114"/>
      <c r="WEJ264" s="1114"/>
      <c r="WEK264" s="1114"/>
      <c r="WEL264" s="1114"/>
      <c r="WEM264" s="1114"/>
      <c r="WEN264" s="1114"/>
      <c r="WEO264" s="1114"/>
      <c r="WEP264" s="1114"/>
      <c r="WEQ264" s="1114"/>
      <c r="WER264" s="1114"/>
      <c r="WES264" s="1114"/>
      <c r="WET264" s="1114"/>
      <c r="WEU264" s="1114"/>
      <c r="WEV264" s="1114"/>
      <c r="WEW264" s="1114"/>
      <c r="WEX264" s="1114"/>
      <c r="WEY264" s="1114"/>
      <c r="WEZ264" s="1114"/>
      <c r="WFA264" s="1114"/>
      <c r="WFB264" s="1114"/>
      <c r="WFC264" s="1114"/>
      <c r="WFD264" s="1114"/>
      <c r="WFE264" s="1114"/>
      <c r="WFF264" s="1114"/>
      <c r="WFG264" s="1114"/>
      <c r="WFH264" s="1114"/>
      <c r="WFI264" s="1114"/>
      <c r="WFJ264" s="1114"/>
      <c r="WFK264" s="1114"/>
      <c r="WFL264" s="1114"/>
      <c r="WFM264" s="1114"/>
      <c r="WFN264" s="1114"/>
      <c r="WFO264" s="1114"/>
      <c r="WFP264" s="1114"/>
      <c r="WFQ264" s="1114"/>
      <c r="WFR264" s="1114"/>
      <c r="WFS264" s="1114"/>
      <c r="WFT264" s="1114"/>
      <c r="WFU264" s="1114"/>
      <c r="WFV264" s="1114"/>
      <c r="WFW264" s="1114"/>
      <c r="WFX264" s="1114"/>
      <c r="WFY264" s="1114"/>
      <c r="WFZ264" s="1114"/>
      <c r="WGA264" s="1114"/>
      <c r="WGB264" s="1114"/>
      <c r="WGC264" s="1114"/>
      <c r="WGD264" s="1114"/>
      <c r="WGE264" s="1114"/>
      <c r="WGF264" s="1114"/>
      <c r="WGG264" s="1114"/>
      <c r="WGH264" s="1114"/>
      <c r="WGI264" s="1114"/>
      <c r="WGJ264" s="1114"/>
      <c r="WGK264" s="1114"/>
      <c r="WGL264" s="1114"/>
      <c r="WGM264" s="1114"/>
      <c r="WGN264" s="1114"/>
      <c r="WGO264" s="1114"/>
      <c r="WGP264" s="1114"/>
      <c r="WGQ264" s="1114"/>
      <c r="WGR264" s="1114"/>
      <c r="WGS264" s="1114"/>
      <c r="WGT264" s="1114"/>
      <c r="WGU264" s="1114"/>
      <c r="WGV264" s="1114"/>
      <c r="WGW264" s="1114"/>
      <c r="WGX264" s="1114"/>
      <c r="WGY264" s="1114"/>
      <c r="WGZ264" s="1114"/>
      <c r="WHA264" s="1114"/>
      <c r="WHB264" s="1114"/>
      <c r="WHC264" s="1114"/>
      <c r="WHD264" s="1114"/>
      <c r="WHE264" s="1114"/>
      <c r="WHF264" s="1114"/>
      <c r="WHG264" s="1114"/>
      <c r="WHH264" s="1114"/>
      <c r="WHI264" s="1114"/>
      <c r="WHJ264" s="1114"/>
      <c r="WHK264" s="1114"/>
      <c r="WHL264" s="1114"/>
      <c r="WHM264" s="1114"/>
      <c r="WHN264" s="1114"/>
      <c r="WHO264" s="1114"/>
      <c r="WHP264" s="1114"/>
      <c r="WHQ264" s="1114"/>
      <c r="WHR264" s="1114"/>
      <c r="WHS264" s="1114"/>
      <c r="WHT264" s="1114"/>
      <c r="WHU264" s="1114"/>
      <c r="WHV264" s="1114"/>
      <c r="WHW264" s="1114"/>
      <c r="WHX264" s="1114"/>
      <c r="WHY264" s="1114"/>
      <c r="WHZ264" s="1114"/>
      <c r="WIA264" s="1114"/>
      <c r="WIB264" s="1114"/>
      <c r="WIC264" s="1114"/>
      <c r="WID264" s="1114"/>
      <c r="WIE264" s="1114"/>
      <c r="WIF264" s="1114"/>
      <c r="WIG264" s="1114"/>
      <c r="WIH264" s="1114"/>
      <c r="WII264" s="1114"/>
      <c r="WIJ264" s="1114"/>
      <c r="WIK264" s="1114"/>
      <c r="WIL264" s="1114"/>
      <c r="WIM264" s="1114"/>
      <c r="WIN264" s="1114"/>
      <c r="WIO264" s="1114"/>
      <c r="WIP264" s="1114"/>
      <c r="WIQ264" s="1114"/>
      <c r="WIR264" s="1114"/>
      <c r="WIS264" s="1114"/>
      <c r="WIT264" s="1114"/>
      <c r="WIU264" s="1114"/>
      <c r="WIV264" s="1114"/>
      <c r="WIW264" s="1114"/>
      <c r="WIX264" s="1114"/>
      <c r="WIY264" s="1114"/>
      <c r="WIZ264" s="1114"/>
      <c r="WJA264" s="1114"/>
      <c r="WJB264" s="1114"/>
      <c r="WJC264" s="1114"/>
      <c r="WJD264" s="1114"/>
      <c r="WJE264" s="1114"/>
      <c r="WJF264" s="1114"/>
      <c r="WJG264" s="1114"/>
      <c r="WJH264" s="1114"/>
      <c r="WJI264" s="1114"/>
      <c r="WJJ264" s="1114"/>
      <c r="WJK264" s="1114"/>
      <c r="WJL264" s="1114"/>
      <c r="WJM264" s="1114"/>
      <c r="WJN264" s="1114"/>
      <c r="WJO264" s="1114"/>
      <c r="WJP264" s="1114"/>
      <c r="WJQ264" s="1114"/>
      <c r="WJR264" s="1114"/>
      <c r="WJS264" s="1114"/>
      <c r="WJT264" s="1114"/>
      <c r="WJU264" s="1114"/>
      <c r="WJV264" s="1114"/>
      <c r="WJW264" s="1114"/>
      <c r="WJX264" s="1114"/>
      <c r="WJY264" s="1114"/>
      <c r="WJZ264" s="1114"/>
      <c r="WKA264" s="1114"/>
      <c r="WKB264" s="1114"/>
      <c r="WKC264" s="1114"/>
      <c r="WKD264" s="1114"/>
      <c r="WKE264" s="1114"/>
      <c r="WKF264" s="1114"/>
      <c r="WKG264" s="1114"/>
      <c r="WKH264" s="1114"/>
      <c r="WKI264" s="1114"/>
      <c r="WKJ264" s="1114"/>
      <c r="WKK264" s="1114"/>
      <c r="WKL264" s="1114"/>
      <c r="WKM264" s="1114"/>
      <c r="WKN264" s="1114"/>
      <c r="WKO264" s="1114"/>
      <c r="WKP264" s="1114"/>
      <c r="WKQ264" s="1114"/>
      <c r="WKR264" s="1114"/>
      <c r="WKS264" s="1114"/>
      <c r="WKT264" s="1114"/>
      <c r="WKU264" s="1114"/>
      <c r="WKV264" s="1114"/>
      <c r="WKW264" s="1114"/>
      <c r="WKX264" s="1114"/>
      <c r="WKY264" s="1114"/>
      <c r="WKZ264" s="1114"/>
      <c r="WLA264" s="1114"/>
      <c r="WLB264" s="1114"/>
      <c r="WLC264" s="1114"/>
      <c r="WLD264" s="1114"/>
      <c r="WLE264" s="1114"/>
      <c r="WLF264" s="1114"/>
      <c r="WLG264" s="1114"/>
      <c r="WLH264" s="1114"/>
      <c r="WLI264" s="1114"/>
      <c r="WLJ264" s="1114"/>
      <c r="WLK264" s="1114"/>
      <c r="WLL264" s="1114"/>
      <c r="WLM264" s="1114"/>
      <c r="WLN264" s="1114"/>
      <c r="WLO264" s="1114"/>
      <c r="WLP264" s="1114"/>
      <c r="WLQ264" s="1114"/>
      <c r="WLR264" s="1114"/>
      <c r="WLS264" s="1114"/>
      <c r="WLT264" s="1114"/>
      <c r="WLU264" s="1114"/>
      <c r="WLV264" s="1114"/>
      <c r="WLW264" s="1114"/>
      <c r="WLX264" s="1114"/>
      <c r="WLY264" s="1114"/>
      <c r="WLZ264" s="1114"/>
      <c r="WMA264" s="1114"/>
      <c r="WMB264" s="1114"/>
      <c r="WMC264" s="1114"/>
      <c r="WMD264" s="1114"/>
      <c r="WME264" s="1114"/>
      <c r="WMF264" s="1114"/>
      <c r="WMG264" s="1114"/>
      <c r="WMH264" s="1114"/>
      <c r="WMI264" s="1114"/>
      <c r="WMJ264" s="1114"/>
      <c r="WMK264" s="1114"/>
      <c r="WML264" s="1114"/>
      <c r="WMM264" s="1114"/>
      <c r="WMN264" s="1114"/>
      <c r="WMO264" s="1114"/>
      <c r="WMP264" s="1114"/>
      <c r="WMQ264" s="1114"/>
      <c r="WMR264" s="1114"/>
      <c r="WMS264" s="1114"/>
      <c r="WMT264" s="1114"/>
      <c r="WMU264" s="1114"/>
      <c r="WMV264" s="1114"/>
      <c r="WMW264" s="1114"/>
      <c r="WMX264" s="1114"/>
      <c r="WMY264" s="1114"/>
      <c r="WMZ264" s="1114"/>
      <c r="WNA264" s="1114"/>
      <c r="WNB264" s="1114"/>
      <c r="WNC264" s="1114"/>
      <c r="WND264" s="1114"/>
      <c r="WNE264" s="1114"/>
      <c r="WNF264" s="1114"/>
      <c r="WNG264" s="1114"/>
      <c r="WNH264" s="1114"/>
      <c r="WNI264" s="1114"/>
      <c r="WNJ264" s="1114"/>
      <c r="WNK264" s="1114"/>
      <c r="WNL264" s="1114"/>
      <c r="WNM264" s="1114"/>
      <c r="WNN264" s="1114"/>
      <c r="WNO264" s="1114"/>
      <c r="WNP264" s="1114"/>
      <c r="WNQ264" s="1114"/>
      <c r="WNR264" s="1114"/>
      <c r="WNS264" s="1114"/>
      <c r="WNT264" s="1114"/>
      <c r="WNU264" s="1114"/>
      <c r="WNV264" s="1114"/>
      <c r="WNW264" s="1114"/>
      <c r="WNX264" s="1114"/>
      <c r="WNY264" s="1114"/>
      <c r="WNZ264" s="1114"/>
      <c r="WOA264" s="1114"/>
      <c r="WOB264" s="1114"/>
      <c r="WOC264" s="1114"/>
      <c r="WOD264" s="1114"/>
      <c r="WOE264" s="1114"/>
      <c r="WOF264" s="1114"/>
      <c r="WOG264" s="1114"/>
      <c r="WOH264" s="1114"/>
      <c r="WOI264" s="1114"/>
      <c r="WOJ264" s="1114"/>
      <c r="WOK264" s="1114"/>
      <c r="WOL264" s="1114"/>
      <c r="WOM264" s="1114"/>
      <c r="WON264" s="1114"/>
      <c r="WOO264" s="1114"/>
      <c r="WOP264" s="1114"/>
      <c r="WOQ264" s="1114"/>
      <c r="WOR264" s="1114"/>
      <c r="WOS264" s="1114"/>
      <c r="WOT264" s="1114"/>
      <c r="WOU264" s="1114"/>
      <c r="WOV264" s="1114"/>
      <c r="WOW264" s="1114"/>
      <c r="WOX264" s="1114"/>
      <c r="WOY264" s="1114"/>
      <c r="WOZ264" s="1114"/>
      <c r="WPA264" s="1114"/>
      <c r="WPB264" s="1114"/>
      <c r="WPC264" s="1114"/>
      <c r="WPD264" s="1114"/>
      <c r="WPE264" s="1114"/>
      <c r="WPF264" s="1114"/>
      <c r="WPG264" s="1114"/>
      <c r="WPH264" s="1114"/>
      <c r="WPI264" s="1114"/>
      <c r="WPJ264" s="1114"/>
      <c r="WPK264" s="1114"/>
      <c r="WPL264" s="1114"/>
      <c r="WPM264" s="1114"/>
      <c r="WPN264" s="1114"/>
      <c r="WPO264" s="1114"/>
      <c r="WPP264" s="1114"/>
      <c r="WPQ264" s="1114"/>
      <c r="WPR264" s="1114"/>
      <c r="WPS264" s="1114"/>
      <c r="WPT264" s="1114"/>
      <c r="WPU264" s="1114"/>
      <c r="WPV264" s="1114"/>
      <c r="WPW264" s="1114"/>
      <c r="WPX264" s="1114"/>
      <c r="WPY264" s="1114"/>
      <c r="WPZ264" s="1114"/>
      <c r="WQA264" s="1114"/>
      <c r="WQB264" s="1114"/>
      <c r="WQC264" s="1114"/>
      <c r="WQD264" s="1114"/>
      <c r="WQE264" s="1114"/>
      <c r="WQF264" s="1114"/>
      <c r="WQG264" s="1114"/>
      <c r="WQH264" s="1114"/>
      <c r="WQI264" s="1114"/>
      <c r="WQJ264" s="1114"/>
      <c r="WQK264" s="1114"/>
      <c r="WQL264" s="1114"/>
      <c r="WQM264" s="1114"/>
      <c r="WQN264" s="1114"/>
      <c r="WQO264" s="1114"/>
      <c r="WQP264" s="1114"/>
      <c r="WQQ264" s="1114"/>
      <c r="WQR264" s="1114"/>
      <c r="WQS264" s="1114"/>
      <c r="WQT264" s="1114"/>
      <c r="WQU264" s="1114"/>
      <c r="WQV264" s="1114"/>
      <c r="WQW264" s="1114"/>
      <c r="WQX264" s="1114"/>
      <c r="WQY264" s="1114"/>
      <c r="WQZ264" s="1114"/>
      <c r="WRA264" s="1114"/>
      <c r="WRB264" s="1114"/>
      <c r="WRC264" s="1114"/>
      <c r="WRD264" s="1114"/>
      <c r="WRE264" s="1114"/>
      <c r="WRF264" s="1114"/>
      <c r="WRG264" s="1114"/>
      <c r="WRH264" s="1114"/>
      <c r="WRI264" s="1114"/>
      <c r="WRJ264" s="1114"/>
      <c r="WRK264" s="1114"/>
      <c r="WRL264" s="1114"/>
      <c r="WRM264" s="1114"/>
      <c r="WRN264" s="1114"/>
      <c r="WRO264" s="1114"/>
      <c r="WRP264" s="1114"/>
      <c r="WRQ264" s="1114"/>
      <c r="WRR264" s="1114"/>
      <c r="WRS264" s="1114"/>
      <c r="WRT264" s="1114"/>
      <c r="WRU264" s="1114"/>
      <c r="WRV264" s="1114"/>
      <c r="WRW264" s="1114"/>
      <c r="WRX264" s="1114"/>
      <c r="WRY264" s="1114"/>
      <c r="WRZ264" s="1114"/>
      <c r="WSA264" s="1114"/>
      <c r="WSB264" s="1114"/>
      <c r="WSC264" s="1114"/>
      <c r="WSD264" s="1114"/>
      <c r="WSE264" s="1114"/>
      <c r="WSF264" s="1114"/>
      <c r="WSG264" s="1114"/>
      <c r="WSH264" s="1114"/>
      <c r="WSI264" s="1114"/>
      <c r="WSJ264" s="1114"/>
      <c r="WSK264" s="1114"/>
      <c r="WSL264" s="1114"/>
      <c r="WSM264" s="1114"/>
      <c r="WSN264" s="1114"/>
      <c r="WSO264" s="1114"/>
      <c r="WSP264" s="1114"/>
      <c r="WSQ264" s="1114"/>
      <c r="WSR264" s="1114"/>
      <c r="WSS264" s="1114"/>
      <c r="WST264" s="1114"/>
      <c r="WSU264" s="1114"/>
      <c r="WSV264" s="1114"/>
      <c r="WSW264" s="1114"/>
      <c r="WSX264" s="1114"/>
      <c r="WSY264" s="1114"/>
      <c r="WSZ264" s="1114"/>
      <c r="WTA264" s="1114"/>
      <c r="WTB264" s="1114"/>
      <c r="WTC264" s="1114"/>
      <c r="WTD264" s="1114"/>
      <c r="WTE264" s="1114"/>
      <c r="WTF264" s="1114"/>
      <c r="WTG264" s="1114"/>
      <c r="WTH264" s="1114"/>
      <c r="WTI264" s="1114"/>
      <c r="WTJ264" s="1114"/>
      <c r="WTK264" s="1114"/>
      <c r="WTL264" s="1114"/>
      <c r="WTM264" s="1114"/>
      <c r="WTN264" s="1114"/>
      <c r="WTO264" s="1114"/>
      <c r="WTP264" s="1114"/>
      <c r="WTQ264" s="1114"/>
      <c r="WTR264" s="1114"/>
      <c r="WTS264" s="1114"/>
      <c r="WTT264" s="1114"/>
      <c r="WTU264" s="1114"/>
      <c r="WTV264" s="1114"/>
      <c r="WTW264" s="1114"/>
      <c r="WTX264" s="1114"/>
      <c r="WTY264" s="1114"/>
      <c r="WTZ264" s="1114"/>
      <c r="WUA264" s="1114"/>
      <c r="WUB264" s="1114"/>
      <c r="WUC264" s="1114"/>
      <c r="WUD264" s="1114"/>
      <c r="WUE264" s="1114"/>
      <c r="WUF264" s="1114"/>
      <c r="WUG264" s="1114"/>
      <c r="WUH264" s="1114"/>
      <c r="WUI264" s="1114"/>
      <c r="WUJ264" s="1114"/>
      <c r="WUK264" s="1114"/>
      <c r="WUL264" s="1114"/>
      <c r="WUM264" s="1114"/>
      <c r="WUN264" s="1114"/>
      <c r="WUO264" s="1114"/>
      <c r="WUP264" s="1114"/>
      <c r="WUQ264" s="1114"/>
      <c r="WUR264" s="1114"/>
      <c r="WUS264" s="1114"/>
      <c r="WUT264" s="1114"/>
      <c r="WUU264" s="1114"/>
      <c r="WUV264" s="1114"/>
      <c r="WUW264" s="1114"/>
      <c r="WUX264" s="1114"/>
      <c r="WUY264" s="1114"/>
      <c r="WUZ264" s="1114"/>
      <c r="WVA264" s="1114"/>
      <c r="WVB264" s="1114"/>
      <c r="WVC264" s="1114"/>
      <c r="WVD264" s="1114"/>
      <c r="WVE264" s="1114"/>
      <c r="WVF264" s="1114"/>
      <c r="WVG264" s="1114"/>
      <c r="WVH264" s="1114"/>
      <c r="WVI264" s="1114"/>
      <c r="WVJ264" s="1114"/>
      <c r="WVK264" s="1114"/>
      <c r="WVL264" s="1114"/>
      <c r="WVM264" s="1114"/>
      <c r="WVN264" s="1114"/>
      <c r="WVO264" s="1114"/>
      <c r="WVP264" s="1114"/>
      <c r="WVQ264" s="1114"/>
      <c r="WVR264" s="1114"/>
      <c r="WVS264" s="1114"/>
      <c r="WVT264" s="1114"/>
      <c r="WVU264" s="1114"/>
      <c r="WVV264" s="1114"/>
      <c r="WVW264" s="1114"/>
      <c r="WVX264" s="1114"/>
      <c r="WVY264" s="1114"/>
      <c r="WVZ264" s="1114"/>
      <c r="WWA264" s="1114"/>
      <c r="WWB264" s="1114"/>
      <c r="WWC264" s="1114"/>
      <c r="WWD264" s="1114"/>
      <c r="WWE264" s="1114"/>
      <c r="WWF264" s="1114"/>
      <c r="WWG264" s="1114"/>
      <c r="WWH264" s="1114"/>
      <c r="WWI264" s="1114"/>
      <c r="WWJ264" s="1114"/>
      <c r="WWK264" s="1114"/>
      <c r="WWL264" s="1114"/>
      <c r="WWM264" s="1114"/>
      <c r="WWN264" s="1114"/>
      <c r="WWO264" s="1114"/>
      <c r="WWP264" s="1114"/>
      <c r="WWQ264" s="1114"/>
      <c r="WWR264" s="1114"/>
      <c r="WWS264" s="1114"/>
      <c r="WWT264" s="1114"/>
      <c r="WWU264" s="1114"/>
      <c r="WWV264" s="1114"/>
      <c r="WWW264" s="1114"/>
      <c r="WWX264" s="1114"/>
      <c r="WWY264" s="1114"/>
      <c r="WWZ264" s="1114"/>
      <c r="WXA264" s="1114"/>
      <c r="WXB264" s="1114"/>
      <c r="WXC264" s="1114"/>
      <c r="WXD264" s="1114"/>
      <c r="WXE264" s="1114"/>
      <c r="WXF264" s="1114"/>
      <c r="WXG264" s="1114"/>
      <c r="WXH264" s="1114"/>
      <c r="WXI264" s="1114"/>
      <c r="WXJ264" s="1114"/>
      <c r="WXK264" s="1114"/>
      <c r="WXL264" s="1114"/>
      <c r="WXM264" s="1114"/>
      <c r="WXN264" s="1114"/>
      <c r="WXO264" s="1114"/>
      <c r="WXP264" s="1114"/>
      <c r="WXQ264" s="1114"/>
      <c r="WXR264" s="1114"/>
      <c r="WXS264" s="1114"/>
      <c r="WXT264" s="1114"/>
      <c r="WXU264" s="1114"/>
      <c r="WXV264" s="1114"/>
      <c r="WXW264" s="1114"/>
      <c r="WXX264" s="1114"/>
      <c r="WXY264" s="1114"/>
      <c r="WXZ264" s="1114"/>
      <c r="WYA264" s="1114"/>
      <c r="WYB264" s="1114"/>
      <c r="WYC264" s="1114"/>
      <c r="WYD264" s="1114"/>
      <c r="WYE264" s="1114"/>
      <c r="WYF264" s="1114"/>
      <c r="WYG264" s="1114"/>
      <c r="WYH264" s="1114"/>
      <c r="WYI264" s="1114"/>
      <c r="WYJ264" s="1114"/>
      <c r="WYK264" s="1114"/>
      <c r="WYL264" s="1114"/>
      <c r="WYM264" s="1114"/>
      <c r="WYN264" s="1114"/>
      <c r="WYO264" s="1114"/>
      <c r="WYP264" s="1114"/>
      <c r="WYQ264" s="1114"/>
      <c r="WYR264" s="1114"/>
      <c r="WYS264" s="1114"/>
      <c r="WYT264" s="1114"/>
      <c r="WYU264" s="1114"/>
      <c r="WYV264" s="1114"/>
      <c r="WYW264" s="1114"/>
      <c r="WYX264" s="1114"/>
      <c r="WYY264" s="1114"/>
      <c r="WYZ264" s="1114"/>
      <c r="WZA264" s="1114"/>
      <c r="WZB264" s="1114"/>
      <c r="WZC264" s="1114"/>
      <c r="WZD264" s="1114"/>
      <c r="WZE264" s="1114"/>
      <c r="WZF264" s="1114"/>
      <c r="WZG264" s="1114"/>
      <c r="WZH264" s="1114"/>
      <c r="WZI264" s="1114"/>
      <c r="WZJ264" s="1114"/>
      <c r="WZK264" s="1114"/>
      <c r="WZL264" s="1114"/>
      <c r="WZM264" s="1114"/>
      <c r="WZN264" s="1114"/>
      <c r="WZO264" s="1114"/>
      <c r="WZP264" s="1114"/>
      <c r="WZQ264" s="1114"/>
      <c r="WZR264" s="1114"/>
      <c r="WZS264" s="1114"/>
      <c r="WZT264" s="1114"/>
      <c r="WZU264" s="1114"/>
      <c r="WZV264" s="1114"/>
      <c r="WZW264" s="1114"/>
      <c r="WZX264" s="1114"/>
      <c r="WZY264" s="1114"/>
      <c r="WZZ264" s="1114"/>
      <c r="XAA264" s="1114"/>
      <c r="XAB264" s="1114"/>
      <c r="XAC264" s="1114"/>
      <c r="XAD264" s="1114"/>
      <c r="XAE264" s="1114"/>
      <c r="XAF264" s="1114"/>
      <c r="XAG264" s="1114"/>
      <c r="XAH264" s="1114"/>
      <c r="XAI264" s="1114"/>
      <c r="XAJ264" s="1114"/>
      <c r="XAK264" s="1114"/>
      <c r="XAL264" s="1114"/>
      <c r="XAM264" s="1114"/>
      <c r="XAN264" s="1114"/>
      <c r="XAO264" s="1114"/>
      <c r="XAP264" s="1114"/>
      <c r="XAQ264" s="1114"/>
      <c r="XAR264" s="1114"/>
      <c r="XAS264" s="1114"/>
      <c r="XAT264" s="1114"/>
      <c r="XAU264" s="1114"/>
      <c r="XAV264" s="1114"/>
      <c r="XAW264" s="1114"/>
      <c r="XAX264" s="1114"/>
      <c r="XAY264" s="1114"/>
      <c r="XAZ264" s="1114"/>
      <c r="XBA264" s="1114"/>
      <c r="XBB264" s="1114"/>
      <c r="XBC264" s="1114"/>
      <c r="XBD264" s="1114"/>
      <c r="XBE264" s="1114"/>
      <c r="XBF264" s="1114"/>
      <c r="XBG264" s="1114"/>
      <c r="XBH264" s="1114"/>
      <c r="XBI264" s="1114"/>
      <c r="XBJ264" s="1114"/>
      <c r="XBK264" s="1114"/>
      <c r="XBL264" s="1114"/>
      <c r="XBM264" s="1114"/>
      <c r="XBN264" s="1114"/>
      <c r="XBO264" s="1114"/>
      <c r="XBP264" s="1114"/>
      <c r="XBQ264" s="1114"/>
      <c r="XBR264" s="1114"/>
      <c r="XBS264" s="1114"/>
      <c r="XBT264" s="1114"/>
      <c r="XBU264" s="1114"/>
      <c r="XBV264" s="1114"/>
      <c r="XBW264" s="1114"/>
      <c r="XBX264" s="1114"/>
      <c r="XBY264" s="1114"/>
      <c r="XBZ264" s="1114"/>
      <c r="XCA264" s="1114"/>
      <c r="XCB264" s="1114"/>
      <c r="XCC264" s="1114"/>
      <c r="XCD264" s="1114"/>
      <c r="XCE264" s="1114"/>
      <c r="XCF264" s="1114"/>
      <c r="XCG264" s="1114"/>
      <c r="XCH264" s="1114"/>
      <c r="XCI264" s="1114"/>
      <c r="XCJ264" s="1114"/>
      <c r="XCK264" s="1114"/>
      <c r="XCL264" s="1114"/>
      <c r="XCM264" s="1114"/>
      <c r="XCN264" s="1114"/>
      <c r="XCO264" s="1114"/>
      <c r="XCP264" s="1114"/>
      <c r="XCQ264" s="1114"/>
      <c r="XCR264" s="1114"/>
      <c r="XCS264" s="1114"/>
      <c r="XCT264" s="1114"/>
      <c r="XCU264" s="1114"/>
      <c r="XCV264" s="1114"/>
      <c r="XCW264" s="1114"/>
      <c r="XCX264" s="1114"/>
      <c r="XCY264" s="1114"/>
      <c r="XCZ264" s="1114"/>
      <c r="XDA264" s="1114"/>
      <c r="XDB264" s="1114"/>
      <c r="XDC264" s="1114"/>
      <c r="XDD264" s="1114"/>
      <c r="XDE264" s="1114"/>
      <c r="XDF264" s="1114"/>
      <c r="XDG264" s="1114"/>
      <c r="XDH264" s="1114"/>
      <c r="XDI264" s="1114"/>
      <c r="XDJ264" s="1114"/>
      <c r="XDK264" s="1114"/>
      <c r="XDL264" s="1114"/>
      <c r="XDM264" s="1114"/>
      <c r="XDN264" s="1114"/>
      <c r="XDO264" s="1114"/>
      <c r="XDP264" s="1114"/>
      <c r="XDQ264" s="1114"/>
      <c r="XDR264" s="1114"/>
      <c r="XDS264" s="1114"/>
      <c r="XDT264" s="1114"/>
      <c r="XDU264" s="1114"/>
      <c r="XDV264" s="1114"/>
      <c r="XDW264" s="1114"/>
      <c r="XDX264" s="1114"/>
      <c r="XDY264" s="1114"/>
      <c r="XDZ264" s="1114"/>
      <c r="XEA264" s="1114"/>
      <c r="XEB264" s="1114"/>
      <c r="XEC264" s="1114"/>
      <c r="XED264" s="1114"/>
      <c r="XEE264" s="1114"/>
      <c r="XEF264" s="1114"/>
      <c r="XEG264" s="1114"/>
      <c r="XEH264" s="1114"/>
      <c r="XEI264" s="1114"/>
      <c r="XEJ264" s="1114"/>
      <c r="XEK264" s="1114"/>
      <c r="XEL264" s="1114"/>
      <c r="XEM264" s="1114"/>
      <c r="XEN264" s="1114"/>
      <c r="XEO264" s="1114"/>
      <c r="XEP264" s="1114"/>
      <c r="XEQ264" s="1114"/>
      <c r="XER264" s="1114"/>
      <c r="XES264" s="1114"/>
      <c r="XET264" s="1114"/>
      <c r="XEU264" s="1114"/>
      <c r="XEV264" s="1114"/>
      <c r="XEW264" s="1114"/>
      <c r="XEX264" s="1114"/>
      <c r="XEY264" s="1114"/>
      <c r="XEZ264" s="1114"/>
      <c r="XFA264" s="1114"/>
      <c r="XFB264" s="1114"/>
      <c r="XFC264" s="1114"/>
    </row>
    <row r="265" spans="35:16383">
      <c r="AI265" s="1649"/>
      <c r="AJ265" s="345"/>
      <c r="AK265" s="1651">
        <f>'Unit Mix Generator'!C132</f>
        <v>1</v>
      </c>
      <c r="AL265" s="1651">
        <f>'Unit Mix Generator'!D132</f>
        <v>2</v>
      </c>
      <c r="AM265" s="1652">
        <f>'Unit Mix Generator'!H132</f>
        <v>1</v>
      </c>
      <c r="AN265" s="1652">
        <f ca="1">'Unit Mix Generator'!G132</f>
        <v>0</v>
      </c>
      <c r="AO265" s="1652">
        <v>0</v>
      </c>
      <c r="AP265" s="1652">
        <v>0</v>
      </c>
      <c r="AQ265" s="1653">
        <f t="shared" ref="AQ265:AQ318" si="113">AP265*BC265</f>
        <v>0</v>
      </c>
      <c r="AR265" s="1654">
        <f t="shared" ref="AR265:AR318" si="114">AP265*AU265</f>
        <v>0</v>
      </c>
      <c r="AS265" s="1655">
        <f t="shared" ref="AS265:AS318" ca="1" si="115">AN265-AP265</f>
        <v>0</v>
      </c>
      <c r="AT265" s="1656" t="str">
        <f t="shared" ref="AT265:AT318" si="116">CONCATENATE(AK265,"x",AL265)</f>
        <v>1x2</v>
      </c>
      <c r="AU265" s="1657">
        <f t="shared" ref="AU265:AU318" si="117">AK265*AL265</f>
        <v>2</v>
      </c>
      <c r="AV265" s="1658">
        <f t="shared" ref="AV265:AV318" ca="1" si="118">AN265</f>
        <v>0</v>
      </c>
      <c r="AW265" s="67">
        <f t="shared" ref="AW265:AW318" ca="1" si="119">AV265*AU265</f>
        <v>0</v>
      </c>
      <c r="AX265" s="878">
        <f t="shared" ref="AX265:AX318" ca="1" si="120">IFERROR(AW265/$AW$376,0)</f>
        <v>0</v>
      </c>
      <c r="AY265" s="878">
        <f t="shared" ref="AY265:AY318" ca="1" si="121">IFERROR(AR265/AW265,0)</f>
        <v>0</v>
      </c>
      <c r="AZ265" s="1659">
        <f t="shared" ref="AZ265:AZ318" si="122">AM265</f>
        <v>1</v>
      </c>
      <c r="BA265" s="1660" t="s">
        <v>1042</v>
      </c>
      <c r="BB265" s="1661" t="s">
        <v>1141</v>
      </c>
      <c r="BC265" s="1662">
        <v>0</v>
      </c>
      <c r="BD265" s="1649">
        <f t="shared" ref="BD265:BD318" ca="1" si="123">BC265*AV265</f>
        <v>0</v>
      </c>
      <c r="BE265" s="1663">
        <f t="shared" ref="BE265:BE318" si="124">BC265/AU265</f>
        <v>0</v>
      </c>
      <c r="BF265" s="1649">
        <f t="shared" ref="BF265:BF318" si="125">IFERROR(BG265/AP265,0)</f>
        <v>0</v>
      </c>
      <c r="BG265" s="1664">
        <v>0</v>
      </c>
      <c r="BH265" s="1649">
        <f t="shared" ref="BH265:BH318" si="126">BF265/AU265</f>
        <v>0</v>
      </c>
      <c r="BI265" s="1665">
        <f t="shared" ref="BI265:BI318" si="127">IFERROR(SUMIFS($J$12:$J$188,$C$12:$C$188,$AU265,$E$12:$E$188,$BA265),"-")</f>
        <v>0</v>
      </c>
      <c r="BJ265" s="1649">
        <f t="shared" ref="BJ265:BJ318" ca="1" si="128">BI265*AV265</f>
        <v>0</v>
      </c>
      <c r="BK265" s="1663">
        <f t="shared" ref="BK265:BK318" si="129">BI265/AU265</f>
        <v>0</v>
      </c>
      <c r="BL265" s="1665">
        <f t="shared" ref="BL265:BL318" si="130">IFERROR(SUMIFS($H$12:$H$188,$C$12:$C$188,$AU265,$E$12:$E$188,$BA265),"-")</f>
        <v>0</v>
      </c>
      <c r="BM265" s="1649">
        <f t="shared" ref="BM265:BM318" ca="1" si="131">BL265*AV265</f>
        <v>0</v>
      </c>
      <c r="BN265" s="1663">
        <f t="shared" ref="BN265:BN318" si="132">BL265/AU265</f>
        <v>0</v>
      </c>
      <c r="BO265" s="1668" t="e">
        <f t="shared" ref="BO265:BO318" si="133">BO209*(1-$BQ$203)</f>
        <v>#DIV/0!</v>
      </c>
      <c r="BP265" s="1649" t="e">
        <f t="shared" ca="1" si="108"/>
        <v>#DIV/0!</v>
      </c>
      <c r="BQ265" s="1672" t="e">
        <f t="shared" ref="BQ265:BQ318" si="134">BO265/$AU265</f>
        <v>#DIV/0!</v>
      </c>
      <c r="BR265" s="1668" t="e">
        <f t="shared" si="110"/>
        <v>#DIV/0!</v>
      </c>
      <c r="BS265" s="1649" t="e">
        <f t="shared" ca="1" si="111"/>
        <v>#DIV/0!</v>
      </c>
      <c r="BT265" s="1672" t="e">
        <f t="shared" ref="BT265:BT318" si="135">BR265/$AU265</f>
        <v>#DIV/0!</v>
      </c>
      <c r="BV265" s="1677"/>
      <c r="BW265" s="1677"/>
      <c r="BX265" s="1671"/>
    </row>
    <row r="266" spans="35:16383">
      <c r="AI266" s="1649"/>
      <c r="AJ266" s="345"/>
      <c r="AK266" s="1651">
        <f>'Unit Mix Generator'!C133</f>
        <v>1.5</v>
      </c>
      <c r="AL266" s="1651">
        <f>'Unit Mix Generator'!D133</f>
        <v>1.5</v>
      </c>
      <c r="AM266" s="1652">
        <f>'Unit Mix Generator'!H133</f>
        <v>1</v>
      </c>
      <c r="AN266" s="1652">
        <f ca="1">'Unit Mix Generator'!G133</f>
        <v>0</v>
      </c>
      <c r="AO266" s="1652">
        <v>0</v>
      </c>
      <c r="AP266" s="1652">
        <v>0</v>
      </c>
      <c r="AQ266" s="1653">
        <f t="shared" si="113"/>
        <v>0</v>
      </c>
      <c r="AR266" s="1654">
        <f t="shared" si="114"/>
        <v>0</v>
      </c>
      <c r="AS266" s="1655">
        <f t="shared" ca="1" si="115"/>
        <v>0</v>
      </c>
      <c r="AT266" s="1656" t="str">
        <f t="shared" si="116"/>
        <v>1.5x1.5</v>
      </c>
      <c r="AU266" s="1657">
        <f t="shared" si="117"/>
        <v>2.25</v>
      </c>
      <c r="AV266" s="1658">
        <f t="shared" ca="1" si="118"/>
        <v>0</v>
      </c>
      <c r="AW266" s="67">
        <f t="shared" ca="1" si="119"/>
        <v>0</v>
      </c>
      <c r="AX266" s="878">
        <f t="shared" ca="1" si="120"/>
        <v>0</v>
      </c>
      <c r="AY266" s="878">
        <f t="shared" ca="1" si="121"/>
        <v>0</v>
      </c>
      <c r="AZ266" s="1659">
        <f t="shared" si="122"/>
        <v>1</v>
      </c>
      <c r="BA266" s="1660" t="s">
        <v>1042</v>
      </c>
      <c r="BB266" s="1661" t="s">
        <v>1141</v>
      </c>
      <c r="BC266" s="1662">
        <v>0</v>
      </c>
      <c r="BD266" s="1649">
        <f t="shared" ca="1" si="123"/>
        <v>0</v>
      </c>
      <c r="BE266" s="1663">
        <f t="shared" si="124"/>
        <v>0</v>
      </c>
      <c r="BF266" s="1649">
        <f t="shared" si="125"/>
        <v>0</v>
      </c>
      <c r="BG266" s="1664">
        <v>0</v>
      </c>
      <c r="BH266" s="1649">
        <f t="shared" si="126"/>
        <v>0</v>
      </c>
      <c r="BI266" s="1665">
        <f t="shared" si="127"/>
        <v>0</v>
      </c>
      <c r="BJ266" s="1649">
        <f t="shared" ca="1" si="128"/>
        <v>0</v>
      </c>
      <c r="BK266" s="1663">
        <f t="shared" si="129"/>
        <v>0</v>
      </c>
      <c r="BL266" s="1665">
        <f t="shared" si="130"/>
        <v>0</v>
      </c>
      <c r="BM266" s="1649">
        <f t="shared" ca="1" si="131"/>
        <v>0</v>
      </c>
      <c r="BN266" s="1663">
        <f t="shared" si="132"/>
        <v>0</v>
      </c>
      <c r="BO266" s="1668" t="e">
        <f t="shared" si="133"/>
        <v>#DIV/0!</v>
      </c>
      <c r="BP266" s="1649" t="e">
        <f t="shared" ca="1" si="108"/>
        <v>#DIV/0!</v>
      </c>
      <c r="BQ266" s="1672" t="e">
        <f t="shared" si="134"/>
        <v>#DIV/0!</v>
      </c>
      <c r="BR266" s="1668" t="e">
        <f t="shared" si="110"/>
        <v>#DIV/0!</v>
      </c>
      <c r="BS266" s="1649" t="e">
        <f t="shared" ca="1" si="111"/>
        <v>#DIV/0!</v>
      </c>
      <c r="BT266" s="1672" t="e">
        <f t="shared" si="135"/>
        <v>#DIV/0!</v>
      </c>
      <c r="BV266" s="1677"/>
      <c r="BW266" s="1677"/>
      <c r="BX266" s="1671"/>
    </row>
    <row r="267" spans="35:16383">
      <c r="AI267" s="1649"/>
      <c r="AJ267" s="345"/>
      <c r="AK267" s="1651">
        <f>'Unit Mix Generator'!C134</f>
        <v>1</v>
      </c>
      <c r="AL267" s="1651">
        <f>'Unit Mix Generator'!D134</f>
        <v>2.5</v>
      </c>
      <c r="AM267" s="1652">
        <f>'Unit Mix Generator'!H134</f>
        <v>1</v>
      </c>
      <c r="AN267" s="1652">
        <f ca="1">'Unit Mix Generator'!G134</f>
        <v>0</v>
      </c>
      <c r="AO267" s="1652">
        <v>0</v>
      </c>
      <c r="AP267" s="1652">
        <v>0</v>
      </c>
      <c r="AQ267" s="1653">
        <f t="shared" si="113"/>
        <v>0</v>
      </c>
      <c r="AR267" s="1654">
        <f t="shared" si="114"/>
        <v>0</v>
      </c>
      <c r="AS267" s="1655">
        <f t="shared" ca="1" si="115"/>
        <v>0</v>
      </c>
      <c r="AT267" s="1656" t="str">
        <f t="shared" si="116"/>
        <v>1x2.5</v>
      </c>
      <c r="AU267" s="1657">
        <f t="shared" si="117"/>
        <v>2.5</v>
      </c>
      <c r="AV267" s="1658">
        <f t="shared" ca="1" si="118"/>
        <v>0</v>
      </c>
      <c r="AW267" s="67">
        <f t="shared" ca="1" si="119"/>
        <v>0</v>
      </c>
      <c r="AX267" s="878">
        <f t="shared" ca="1" si="120"/>
        <v>0</v>
      </c>
      <c r="AY267" s="878">
        <f t="shared" ca="1" si="121"/>
        <v>0</v>
      </c>
      <c r="AZ267" s="1659">
        <f t="shared" si="122"/>
        <v>1</v>
      </c>
      <c r="BA267" s="1660" t="s">
        <v>1042</v>
      </c>
      <c r="BB267" s="1661" t="s">
        <v>1141</v>
      </c>
      <c r="BC267" s="1662">
        <v>0</v>
      </c>
      <c r="BD267" s="1649">
        <f t="shared" ca="1" si="123"/>
        <v>0</v>
      </c>
      <c r="BE267" s="1663">
        <f t="shared" si="124"/>
        <v>0</v>
      </c>
      <c r="BF267" s="1649">
        <f t="shared" si="125"/>
        <v>0</v>
      </c>
      <c r="BG267" s="1664">
        <v>0</v>
      </c>
      <c r="BH267" s="1649">
        <f t="shared" si="126"/>
        <v>0</v>
      </c>
      <c r="BI267" s="1665">
        <f t="shared" si="127"/>
        <v>0</v>
      </c>
      <c r="BJ267" s="1649">
        <f t="shared" ca="1" si="128"/>
        <v>0</v>
      </c>
      <c r="BK267" s="1663">
        <f t="shared" si="129"/>
        <v>0</v>
      </c>
      <c r="BL267" s="1665">
        <f t="shared" si="130"/>
        <v>0</v>
      </c>
      <c r="BM267" s="1649">
        <f t="shared" ca="1" si="131"/>
        <v>0</v>
      </c>
      <c r="BN267" s="1663">
        <f t="shared" si="132"/>
        <v>0</v>
      </c>
      <c r="BO267" s="1668" t="e">
        <f t="shared" si="133"/>
        <v>#DIV/0!</v>
      </c>
      <c r="BP267" s="1649" t="e">
        <f t="shared" ca="1" si="108"/>
        <v>#DIV/0!</v>
      </c>
      <c r="BQ267" s="1672" t="e">
        <f t="shared" si="134"/>
        <v>#DIV/0!</v>
      </c>
      <c r="BR267" s="1668" t="e">
        <f t="shared" si="110"/>
        <v>#DIV/0!</v>
      </c>
      <c r="BS267" s="1649" t="e">
        <f t="shared" ca="1" si="111"/>
        <v>#DIV/0!</v>
      </c>
      <c r="BT267" s="1672" t="e">
        <f t="shared" si="135"/>
        <v>#DIV/0!</v>
      </c>
      <c r="BV267" s="1677"/>
      <c r="BW267" s="1677"/>
      <c r="BX267" s="1671"/>
    </row>
    <row r="268" spans="35:16383">
      <c r="AI268" s="1649"/>
      <c r="AJ268" s="345"/>
      <c r="AK268" s="1651">
        <f>'Unit Mix Generator'!C135</f>
        <v>1.5</v>
      </c>
      <c r="AL268" s="1651">
        <f>'Unit Mix Generator'!D135</f>
        <v>2</v>
      </c>
      <c r="AM268" s="1652">
        <f>'Unit Mix Generator'!H135</f>
        <v>1</v>
      </c>
      <c r="AN268" s="1652">
        <f ca="1">'Unit Mix Generator'!G135</f>
        <v>0</v>
      </c>
      <c r="AO268" s="1652">
        <v>0</v>
      </c>
      <c r="AP268" s="1652">
        <v>0</v>
      </c>
      <c r="AQ268" s="1653">
        <f t="shared" si="113"/>
        <v>0</v>
      </c>
      <c r="AR268" s="1654">
        <f t="shared" si="114"/>
        <v>0</v>
      </c>
      <c r="AS268" s="1655">
        <f t="shared" ca="1" si="115"/>
        <v>0</v>
      </c>
      <c r="AT268" s="1656" t="str">
        <f t="shared" si="116"/>
        <v>1.5x2</v>
      </c>
      <c r="AU268" s="1657">
        <f t="shared" si="117"/>
        <v>3</v>
      </c>
      <c r="AV268" s="1658">
        <f t="shared" ca="1" si="118"/>
        <v>0</v>
      </c>
      <c r="AW268" s="67">
        <f t="shared" ca="1" si="119"/>
        <v>0</v>
      </c>
      <c r="AX268" s="878">
        <f t="shared" ca="1" si="120"/>
        <v>0</v>
      </c>
      <c r="AY268" s="878">
        <f t="shared" ca="1" si="121"/>
        <v>0</v>
      </c>
      <c r="AZ268" s="1659">
        <f t="shared" si="122"/>
        <v>1</v>
      </c>
      <c r="BA268" s="1660" t="s">
        <v>1042</v>
      </c>
      <c r="BB268" s="1661" t="s">
        <v>1141</v>
      </c>
      <c r="BC268" s="1662">
        <v>0</v>
      </c>
      <c r="BD268" s="1649">
        <f t="shared" ca="1" si="123"/>
        <v>0</v>
      </c>
      <c r="BE268" s="1663">
        <f t="shared" si="124"/>
        <v>0</v>
      </c>
      <c r="BF268" s="1649">
        <f t="shared" si="125"/>
        <v>0</v>
      </c>
      <c r="BG268" s="1664">
        <v>0</v>
      </c>
      <c r="BH268" s="1649">
        <f t="shared" si="126"/>
        <v>0</v>
      </c>
      <c r="BI268" s="1665">
        <f t="shared" si="127"/>
        <v>0</v>
      </c>
      <c r="BJ268" s="1649">
        <f t="shared" ca="1" si="128"/>
        <v>0</v>
      </c>
      <c r="BK268" s="1663">
        <f t="shared" si="129"/>
        <v>0</v>
      </c>
      <c r="BL268" s="1665">
        <f t="shared" si="130"/>
        <v>0</v>
      </c>
      <c r="BM268" s="1649">
        <f t="shared" ca="1" si="131"/>
        <v>0</v>
      </c>
      <c r="BN268" s="1663">
        <f t="shared" si="132"/>
        <v>0</v>
      </c>
      <c r="BO268" s="1668" t="e">
        <f t="shared" si="133"/>
        <v>#DIV/0!</v>
      </c>
      <c r="BP268" s="1649" t="e">
        <f t="shared" ca="1" si="108"/>
        <v>#DIV/0!</v>
      </c>
      <c r="BQ268" s="1672" t="e">
        <f t="shared" si="134"/>
        <v>#DIV/0!</v>
      </c>
      <c r="BR268" s="1668" t="e">
        <f t="shared" si="110"/>
        <v>#DIV/0!</v>
      </c>
      <c r="BS268" s="1649" t="e">
        <f t="shared" ca="1" si="111"/>
        <v>#DIV/0!</v>
      </c>
      <c r="BT268" s="1672" t="e">
        <f t="shared" si="135"/>
        <v>#DIV/0!</v>
      </c>
      <c r="BV268" s="1677"/>
      <c r="BW268" s="1677"/>
      <c r="BX268" s="1671"/>
    </row>
    <row r="269" spans="35:16383">
      <c r="AI269" s="1649"/>
      <c r="AJ269" s="345"/>
      <c r="AK269" s="1651">
        <f>'Unit Mix Generator'!C136</f>
        <v>1</v>
      </c>
      <c r="AL269" s="1651">
        <f>'Unit Mix Generator'!D136</f>
        <v>3.5</v>
      </c>
      <c r="AM269" s="1652">
        <f>'Unit Mix Generator'!H136</f>
        <v>1</v>
      </c>
      <c r="AN269" s="1652">
        <f ca="1">'Unit Mix Generator'!G136</f>
        <v>0</v>
      </c>
      <c r="AO269" s="1652">
        <v>0</v>
      </c>
      <c r="AP269" s="1652">
        <v>0</v>
      </c>
      <c r="AQ269" s="1653">
        <f t="shared" si="113"/>
        <v>0</v>
      </c>
      <c r="AR269" s="1654">
        <f t="shared" si="114"/>
        <v>0</v>
      </c>
      <c r="AS269" s="1655">
        <f t="shared" ca="1" si="115"/>
        <v>0</v>
      </c>
      <c r="AT269" s="1656" t="str">
        <f t="shared" si="116"/>
        <v>1x3.5</v>
      </c>
      <c r="AU269" s="1657">
        <f t="shared" si="117"/>
        <v>3.5</v>
      </c>
      <c r="AV269" s="1658">
        <f t="shared" ca="1" si="118"/>
        <v>0</v>
      </c>
      <c r="AW269" s="67">
        <f t="shared" ca="1" si="119"/>
        <v>0</v>
      </c>
      <c r="AX269" s="878">
        <f t="shared" ca="1" si="120"/>
        <v>0</v>
      </c>
      <c r="AY269" s="878">
        <f t="shared" ca="1" si="121"/>
        <v>0</v>
      </c>
      <c r="AZ269" s="1659">
        <f t="shared" si="122"/>
        <v>1</v>
      </c>
      <c r="BA269" s="1660" t="s">
        <v>1042</v>
      </c>
      <c r="BB269" s="1661" t="s">
        <v>1141</v>
      </c>
      <c r="BC269" s="1662">
        <v>0</v>
      </c>
      <c r="BD269" s="1649">
        <f t="shared" ca="1" si="123"/>
        <v>0</v>
      </c>
      <c r="BE269" s="1663">
        <f t="shared" si="124"/>
        <v>0</v>
      </c>
      <c r="BF269" s="1649">
        <f t="shared" si="125"/>
        <v>0</v>
      </c>
      <c r="BG269" s="1664">
        <v>0</v>
      </c>
      <c r="BH269" s="1649">
        <f t="shared" si="126"/>
        <v>0</v>
      </c>
      <c r="BI269" s="1665">
        <f t="shared" si="127"/>
        <v>0</v>
      </c>
      <c r="BJ269" s="1649">
        <f t="shared" ca="1" si="128"/>
        <v>0</v>
      </c>
      <c r="BK269" s="1663">
        <f t="shared" si="129"/>
        <v>0</v>
      </c>
      <c r="BL269" s="1665">
        <f t="shared" si="130"/>
        <v>0</v>
      </c>
      <c r="BM269" s="1649">
        <f t="shared" ca="1" si="131"/>
        <v>0</v>
      </c>
      <c r="BN269" s="1663">
        <f t="shared" si="132"/>
        <v>0</v>
      </c>
      <c r="BO269" s="1668" t="e">
        <f t="shared" si="133"/>
        <v>#DIV/0!</v>
      </c>
      <c r="BP269" s="1649" t="e">
        <f t="shared" ca="1" si="108"/>
        <v>#DIV/0!</v>
      </c>
      <c r="BQ269" s="1672" t="e">
        <f t="shared" si="134"/>
        <v>#DIV/0!</v>
      </c>
      <c r="BR269" s="1668" t="e">
        <f t="shared" si="110"/>
        <v>#DIV/0!</v>
      </c>
      <c r="BS269" s="1649" t="e">
        <f t="shared" ca="1" si="111"/>
        <v>#DIV/0!</v>
      </c>
      <c r="BT269" s="1672" t="e">
        <f t="shared" si="135"/>
        <v>#DIV/0!</v>
      </c>
      <c r="BV269" s="1677"/>
      <c r="BW269" s="1677"/>
      <c r="BX269" s="1671"/>
    </row>
    <row r="270" spans="35:16383">
      <c r="AI270" s="1649"/>
      <c r="AJ270" s="345"/>
      <c r="AK270" s="1651">
        <f>'Unit Mix Generator'!C137</f>
        <v>1.5</v>
      </c>
      <c r="AL270" s="1651">
        <f>'Unit Mix Generator'!D137</f>
        <v>2.5</v>
      </c>
      <c r="AM270" s="1652">
        <f>'Unit Mix Generator'!H137</f>
        <v>1</v>
      </c>
      <c r="AN270" s="1652">
        <f ca="1">'Unit Mix Generator'!G137</f>
        <v>0</v>
      </c>
      <c r="AO270" s="1652">
        <v>0</v>
      </c>
      <c r="AP270" s="1652">
        <v>0</v>
      </c>
      <c r="AQ270" s="1653">
        <f t="shared" si="113"/>
        <v>0</v>
      </c>
      <c r="AR270" s="1654">
        <f t="shared" si="114"/>
        <v>0</v>
      </c>
      <c r="AS270" s="1655">
        <f t="shared" ca="1" si="115"/>
        <v>0</v>
      </c>
      <c r="AT270" s="1656" t="str">
        <f t="shared" si="116"/>
        <v>1.5x2.5</v>
      </c>
      <c r="AU270" s="1657">
        <f t="shared" si="117"/>
        <v>3.75</v>
      </c>
      <c r="AV270" s="1658">
        <f t="shared" ca="1" si="118"/>
        <v>0</v>
      </c>
      <c r="AW270" s="67">
        <f t="shared" ca="1" si="119"/>
        <v>0</v>
      </c>
      <c r="AX270" s="878">
        <f t="shared" ca="1" si="120"/>
        <v>0</v>
      </c>
      <c r="AY270" s="878">
        <f t="shared" ca="1" si="121"/>
        <v>0</v>
      </c>
      <c r="AZ270" s="1659">
        <f t="shared" si="122"/>
        <v>1</v>
      </c>
      <c r="BA270" s="1660" t="s">
        <v>1042</v>
      </c>
      <c r="BB270" s="1661" t="s">
        <v>1141</v>
      </c>
      <c r="BC270" s="1662">
        <v>0</v>
      </c>
      <c r="BD270" s="1649">
        <f t="shared" ca="1" si="123"/>
        <v>0</v>
      </c>
      <c r="BE270" s="1663">
        <f t="shared" si="124"/>
        <v>0</v>
      </c>
      <c r="BF270" s="1649">
        <f t="shared" si="125"/>
        <v>0</v>
      </c>
      <c r="BG270" s="1664">
        <v>0</v>
      </c>
      <c r="BH270" s="1649">
        <f t="shared" si="126"/>
        <v>0</v>
      </c>
      <c r="BI270" s="1665">
        <f t="shared" si="127"/>
        <v>0</v>
      </c>
      <c r="BJ270" s="1649">
        <f t="shared" ca="1" si="128"/>
        <v>0</v>
      </c>
      <c r="BK270" s="1663">
        <f t="shared" si="129"/>
        <v>0</v>
      </c>
      <c r="BL270" s="1665">
        <f t="shared" si="130"/>
        <v>0</v>
      </c>
      <c r="BM270" s="1649">
        <f t="shared" ca="1" si="131"/>
        <v>0</v>
      </c>
      <c r="BN270" s="1663">
        <f t="shared" si="132"/>
        <v>0</v>
      </c>
      <c r="BO270" s="1668" t="e">
        <f t="shared" si="133"/>
        <v>#DIV/0!</v>
      </c>
      <c r="BP270" s="1649" t="e">
        <f t="shared" ca="1" si="108"/>
        <v>#DIV/0!</v>
      </c>
      <c r="BQ270" s="1672" t="e">
        <f t="shared" si="134"/>
        <v>#DIV/0!</v>
      </c>
      <c r="BR270" s="1668" t="e">
        <f t="shared" si="110"/>
        <v>#DIV/0!</v>
      </c>
      <c r="BS270" s="1649" t="e">
        <f t="shared" ca="1" si="111"/>
        <v>#DIV/0!</v>
      </c>
      <c r="BT270" s="1672" t="e">
        <f t="shared" si="135"/>
        <v>#DIV/0!</v>
      </c>
      <c r="BV270" s="1677"/>
      <c r="BW270" s="1677"/>
      <c r="BX270" s="1671"/>
    </row>
    <row r="271" spans="35:16383">
      <c r="AI271" s="1649"/>
      <c r="AJ271" s="345"/>
      <c r="AK271" s="1651">
        <f>'Unit Mix Generator'!C138</f>
        <v>2</v>
      </c>
      <c r="AL271" s="1651">
        <f>'Unit Mix Generator'!D138</f>
        <v>2</v>
      </c>
      <c r="AM271" s="1652">
        <f>'Unit Mix Generator'!H138</f>
        <v>1</v>
      </c>
      <c r="AN271" s="1652">
        <f ca="1">'Unit Mix Generator'!G138</f>
        <v>0</v>
      </c>
      <c r="AO271" s="1652">
        <v>0</v>
      </c>
      <c r="AP271" s="1652">
        <v>0</v>
      </c>
      <c r="AQ271" s="1653">
        <f t="shared" si="113"/>
        <v>0</v>
      </c>
      <c r="AR271" s="1654">
        <f t="shared" si="114"/>
        <v>0</v>
      </c>
      <c r="AS271" s="1655">
        <f t="shared" ca="1" si="115"/>
        <v>0</v>
      </c>
      <c r="AT271" s="1656" t="str">
        <f t="shared" si="116"/>
        <v>2x2</v>
      </c>
      <c r="AU271" s="1657">
        <f t="shared" si="117"/>
        <v>4</v>
      </c>
      <c r="AV271" s="1658">
        <f t="shared" ca="1" si="118"/>
        <v>0</v>
      </c>
      <c r="AW271" s="67">
        <f t="shared" ca="1" si="119"/>
        <v>0</v>
      </c>
      <c r="AX271" s="878">
        <f t="shared" ca="1" si="120"/>
        <v>0</v>
      </c>
      <c r="AY271" s="878">
        <f t="shared" ca="1" si="121"/>
        <v>0</v>
      </c>
      <c r="AZ271" s="1659">
        <f t="shared" si="122"/>
        <v>1</v>
      </c>
      <c r="BA271" s="1660" t="s">
        <v>1042</v>
      </c>
      <c r="BB271" s="1661" t="s">
        <v>1141</v>
      </c>
      <c r="BC271" s="1662">
        <v>0</v>
      </c>
      <c r="BD271" s="1649">
        <f t="shared" ca="1" si="123"/>
        <v>0</v>
      </c>
      <c r="BE271" s="1663">
        <f t="shared" si="124"/>
        <v>0</v>
      </c>
      <c r="BF271" s="1649">
        <f t="shared" si="125"/>
        <v>0</v>
      </c>
      <c r="BG271" s="1664">
        <v>0</v>
      </c>
      <c r="BH271" s="1649">
        <f t="shared" si="126"/>
        <v>0</v>
      </c>
      <c r="BI271" s="1665">
        <f t="shared" si="127"/>
        <v>0</v>
      </c>
      <c r="BJ271" s="1649">
        <f t="shared" ca="1" si="128"/>
        <v>0</v>
      </c>
      <c r="BK271" s="1663">
        <f t="shared" si="129"/>
        <v>0</v>
      </c>
      <c r="BL271" s="1665">
        <f t="shared" si="130"/>
        <v>0</v>
      </c>
      <c r="BM271" s="1649">
        <f t="shared" ca="1" si="131"/>
        <v>0</v>
      </c>
      <c r="BN271" s="1663">
        <f t="shared" si="132"/>
        <v>0</v>
      </c>
      <c r="BO271" s="1668" t="e">
        <f t="shared" si="133"/>
        <v>#DIV/0!</v>
      </c>
      <c r="BP271" s="1649" t="e">
        <f t="shared" ca="1" si="108"/>
        <v>#DIV/0!</v>
      </c>
      <c r="BQ271" s="1672" t="e">
        <f t="shared" si="134"/>
        <v>#DIV/0!</v>
      </c>
      <c r="BR271" s="1668" t="e">
        <f t="shared" si="110"/>
        <v>#DIV/0!</v>
      </c>
      <c r="BS271" s="1649" t="e">
        <f t="shared" ca="1" si="111"/>
        <v>#DIV/0!</v>
      </c>
      <c r="BT271" s="1672" t="e">
        <f t="shared" si="135"/>
        <v>#DIV/0!</v>
      </c>
      <c r="BV271" s="1677"/>
      <c r="BW271" s="1677"/>
      <c r="BX271" s="1671"/>
    </row>
    <row r="272" spans="35:16383">
      <c r="AI272" s="1649"/>
      <c r="AJ272" s="345"/>
      <c r="AK272" s="1651">
        <f>'Unit Mix Generator'!C139</f>
        <v>1.5</v>
      </c>
      <c r="AL272" s="1651">
        <f>'Unit Mix Generator'!D139</f>
        <v>3</v>
      </c>
      <c r="AM272" s="1652">
        <f>'Unit Mix Generator'!H139</f>
        <v>1</v>
      </c>
      <c r="AN272" s="1652">
        <f ca="1">'Unit Mix Generator'!G139</f>
        <v>0</v>
      </c>
      <c r="AO272" s="1652">
        <v>0</v>
      </c>
      <c r="AP272" s="1652">
        <v>0</v>
      </c>
      <c r="AQ272" s="1653">
        <f t="shared" si="113"/>
        <v>0</v>
      </c>
      <c r="AR272" s="1654">
        <f t="shared" si="114"/>
        <v>0</v>
      </c>
      <c r="AS272" s="1655">
        <f t="shared" ca="1" si="115"/>
        <v>0</v>
      </c>
      <c r="AT272" s="1656" t="str">
        <f t="shared" si="116"/>
        <v>1.5x3</v>
      </c>
      <c r="AU272" s="1657">
        <f t="shared" si="117"/>
        <v>4.5</v>
      </c>
      <c r="AV272" s="1658">
        <f t="shared" ca="1" si="118"/>
        <v>0</v>
      </c>
      <c r="AW272" s="67">
        <f t="shared" ca="1" si="119"/>
        <v>0</v>
      </c>
      <c r="AX272" s="878">
        <f t="shared" ca="1" si="120"/>
        <v>0</v>
      </c>
      <c r="AY272" s="878">
        <f t="shared" ca="1" si="121"/>
        <v>0</v>
      </c>
      <c r="AZ272" s="1659">
        <f t="shared" si="122"/>
        <v>1</v>
      </c>
      <c r="BA272" s="1660" t="s">
        <v>1042</v>
      </c>
      <c r="BB272" s="1661" t="s">
        <v>1141</v>
      </c>
      <c r="BC272" s="1662">
        <v>0</v>
      </c>
      <c r="BD272" s="1649">
        <f t="shared" ca="1" si="123"/>
        <v>0</v>
      </c>
      <c r="BE272" s="1663">
        <f t="shared" si="124"/>
        <v>0</v>
      </c>
      <c r="BF272" s="1649">
        <f t="shared" si="125"/>
        <v>0</v>
      </c>
      <c r="BG272" s="1664">
        <v>0</v>
      </c>
      <c r="BH272" s="1649">
        <f t="shared" si="126"/>
        <v>0</v>
      </c>
      <c r="BI272" s="1665">
        <f t="shared" si="127"/>
        <v>0</v>
      </c>
      <c r="BJ272" s="1649">
        <f t="shared" ca="1" si="128"/>
        <v>0</v>
      </c>
      <c r="BK272" s="1663">
        <f t="shared" si="129"/>
        <v>0</v>
      </c>
      <c r="BL272" s="1665">
        <f t="shared" si="130"/>
        <v>0</v>
      </c>
      <c r="BM272" s="1649">
        <f t="shared" ca="1" si="131"/>
        <v>0</v>
      </c>
      <c r="BN272" s="1663">
        <f t="shared" si="132"/>
        <v>0</v>
      </c>
      <c r="BO272" s="1668" t="e">
        <f t="shared" si="133"/>
        <v>#DIV/0!</v>
      </c>
      <c r="BP272" s="1649" t="e">
        <f t="shared" ca="1" si="108"/>
        <v>#DIV/0!</v>
      </c>
      <c r="BQ272" s="1672" t="e">
        <f t="shared" si="134"/>
        <v>#DIV/0!</v>
      </c>
      <c r="BR272" s="1668" t="e">
        <f t="shared" si="110"/>
        <v>#DIV/0!</v>
      </c>
      <c r="BS272" s="1649" t="e">
        <f t="shared" ca="1" si="111"/>
        <v>#DIV/0!</v>
      </c>
      <c r="BT272" s="1672" t="e">
        <f t="shared" si="135"/>
        <v>#DIV/0!</v>
      </c>
      <c r="BV272" s="1677"/>
      <c r="BW272" s="1677"/>
      <c r="BX272" s="1671"/>
    </row>
    <row r="273" spans="35:76">
      <c r="AI273" s="1649"/>
      <c r="AJ273" s="345"/>
      <c r="AK273" s="1651">
        <f>'Unit Mix Generator'!C140</f>
        <v>2</v>
      </c>
      <c r="AL273" s="1651">
        <f>'Unit Mix Generator'!D140</f>
        <v>2.5</v>
      </c>
      <c r="AM273" s="1652">
        <f>'Unit Mix Generator'!H140</f>
        <v>1</v>
      </c>
      <c r="AN273" s="1652">
        <f ca="1">'Unit Mix Generator'!G140</f>
        <v>0</v>
      </c>
      <c r="AO273" s="1652">
        <v>0</v>
      </c>
      <c r="AP273" s="1652">
        <v>0</v>
      </c>
      <c r="AQ273" s="1653">
        <f t="shared" si="113"/>
        <v>0</v>
      </c>
      <c r="AR273" s="1654">
        <f t="shared" si="114"/>
        <v>0</v>
      </c>
      <c r="AS273" s="1655">
        <f t="shared" ca="1" si="115"/>
        <v>0</v>
      </c>
      <c r="AT273" s="1656" t="str">
        <f t="shared" si="116"/>
        <v>2x2.5</v>
      </c>
      <c r="AU273" s="1657">
        <f t="shared" si="117"/>
        <v>5</v>
      </c>
      <c r="AV273" s="1658">
        <f t="shared" ca="1" si="118"/>
        <v>0</v>
      </c>
      <c r="AW273" s="67">
        <f t="shared" ca="1" si="119"/>
        <v>0</v>
      </c>
      <c r="AX273" s="878">
        <f t="shared" ca="1" si="120"/>
        <v>0</v>
      </c>
      <c r="AY273" s="878">
        <f t="shared" ca="1" si="121"/>
        <v>0</v>
      </c>
      <c r="AZ273" s="1659">
        <f t="shared" si="122"/>
        <v>1</v>
      </c>
      <c r="BA273" s="1660" t="s">
        <v>1042</v>
      </c>
      <c r="BB273" s="1661" t="s">
        <v>1141</v>
      </c>
      <c r="BC273" s="1662">
        <v>0</v>
      </c>
      <c r="BD273" s="1649">
        <f t="shared" ca="1" si="123"/>
        <v>0</v>
      </c>
      <c r="BE273" s="1663">
        <f t="shared" si="124"/>
        <v>0</v>
      </c>
      <c r="BF273" s="1649">
        <f t="shared" si="125"/>
        <v>0</v>
      </c>
      <c r="BG273" s="1664">
        <v>0</v>
      </c>
      <c r="BH273" s="1649">
        <f t="shared" si="126"/>
        <v>0</v>
      </c>
      <c r="BI273" s="1665">
        <f t="shared" si="127"/>
        <v>0</v>
      </c>
      <c r="BJ273" s="1649">
        <f t="shared" ca="1" si="128"/>
        <v>0</v>
      </c>
      <c r="BK273" s="1663">
        <f t="shared" si="129"/>
        <v>0</v>
      </c>
      <c r="BL273" s="1665">
        <f t="shared" si="130"/>
        <v>0</v>
      </c>
      <c r="BM273" s="1649">
        <f t="shared" ca="1" si="131"/>
        <v>0</v>
      </c>
      <c r="BN273" s="1663">
        <f t="shared" si="132"/>
        <v>0</v>
      </c>
      <c r="BO273" s="1668" t="e">
        <f t="shared" si="133"/>
        <v>#DIV/0!</v>
      </c>
      <c r="BP273" s="1649" t="e">
        <f t="shared" ca="1" si="108"/>
        <v>#DIV/0!</v>
      </c>
      <c r="BQ273" s="1672" t="e">
        <f t="shared" si="134"/>
        <v>#DIV/0!</v>
      </c>
      <c r="BR273" s="1668" t="e">
        <f t="shared" si="110"/>
        <v>#DIV/0!</v>
      </c>
      <c r="BS273" s="1649" t="e">
        <f t="shared" ca="1" si="111"/>
        <v>#DIV/0!</v>
      </c>
      <c r="BT273" s="1672" t="e">
        <f t="shared" si="135"/>
        <v>#DIV/0!</v>
      </c>
      <c r="BV273" s="1677"/>
      <c r="BW273" s="1677"/>
      <c r="BX273" s="1671"/>
    </row>
    <row r="274" spans="35:76">
      <c r="AI274" s="1649"/>
      <c r="AJ274" s="345"/>
      <c r="AK274" s="1651">
        <f>'Unit Mix Generator'!C141</f>
        <v>2</v>
      </c>
      <c r="AL274" s="1651">
        <f>'Unit Mix Generator'!D141</f>
        <v>2.75</v>
      </c>
      <c r="AM274" s="1652">
        <f>'Unit Mix Generator'!H141</f>
        <v>1</v>
      </c>
      <c r="AN274" s="1652">
        <f ca="1">'Unit Mix Generator'!G141</f>
        <v>0</v>
      </c>
      <c r="AO274" s="1652">
        <v>0</v>
      </c>
      <c r="AP274" s="1652">
        <v>0</v>
      </c>
      <c r="AQ274" s="1653">
        <f t="shared" si="113"/>
        <v>0</v>
      </c>
      <c r="AR274" s="1654">
        <f t="shared" si="114"/>
        <v>0</v>
      </c>
      <c r="AS274" s="1655">
        <f t="shared" ca="1" si="115"/>
        <v>0</v>
      </c>
      <c r="AT274" s="1656" t="str">
        <f t="shared" si="116"/>
        <v>2x2.75</v>
      </c>
      <c r="AU274" s="1657">
        <f t="shared" si="117"/>
        <v>5.5</v>
      </c>
      <c r="AV274" s="1658">
        <f t="shared" ca="1" si="118"/>
        <v>0</v>
      </c>
      <c r="AW274" s="67">
        <f t="shared" ca="1" si="119"/>
        <v>0</v>
      </c>
      <c r="AX274" s="878">
        <f t="shared" ca="1" si="120"/>
        <v>0</v>
      </c>
      <c r="AY274" s="878">
        <f t="shared" ca="1" si="121"/>
        <v>0</v>
      </c>
      <c r="AZ274" s="1659">
        <f t="shared" si="122"/>
        <v>1</v>
      </c>
      <c r="BA274" s="1660" t="s">
        <v>1042</v>
      </c>
      <c r="BB274" s="1661" t="s">
        <v>1141</v>
      </c>
      <c r="BC274" s="1662">
        <v>0</v>
      </c>
      <c r="BD274" s="1649">
        <f t="shared" ca="1" si="123"/>
        <v>0</v>
      </c>
      <c r="BE274" s="1663">
        <f t="shared" si="124"/>
        <v>0</v>
      </c>
      <c r="BF274" s="1649">
        <f t="shared" si="125"/>
        <v>0</v>
      </c>
      <c r="BG274" s="1664">
        <v>0</v>
      </c>
      <c r="BH274" s="1649">
        <f t="shared" si="126"/>
        <v>0</v>
      </c>
      <c r="BI274" s="1665">
        <f t="shared" si="127"/>
        <v>0</v>
      </c>
      <c r="BJ274" s="1649">
        <f t="shared" ca="1" si="128"/>
        <v>0</v>
      </c>
      <c r="BK274" s="1663">
        <f t="shared" si="129"/>
        <v>0</v>
      </c>
      <c r="BL274" s="1665">
        <f t="shared" si="130"/>
        <v>0</v>
      </c>
      <c r="BM274" s="1649">
        <f t="shared" ca="1" si="131"/>
        <v>0</v>
      </c>
      <c r="BN274" s="1663">
        <f t="shared" si="132"/>
        <v>0</v>
      </c>
      <c r="BO274" s="1668" t="e">
        <f t="shared" si="133"/>
        <v>#DIV/0!</v>
      </c>
      <c r="BP274" s="1649" t="e">
        <f t="shared" ca="1" si="108"/>
        <v>#DIV/0!</v>
      </c>
      <c r="BQ274" s="1672" t="e">
        <f t="shared" si="134"/>
        <v>#DIV/0!</v>
      </c>
      <c r="BR274" s="1668" t="e">
        <f t="shared" si="110"/>
        <v>#DIV/0!</v>
      </c>
      <c r="BS274" s="1649" t="e">
        <f t="shared" ca="1" si="111"/>
        <v>#DIV/0!</v>
      </c>
      <c r="BT274" s="1672" t="e">
        <f t="shared" si="135"/>
        <v>#DIV/0!</v>
      </c>
      <c r="BV274" s="1635"/>
      <c r="BW274" s="1635"/>
      <c r="BX274" s="1671"/>
    </row>
    <row r="275" spans="35:76">
      <c r="AI275" s="1649"/>
      <c r="AJ275" s="345"/>
      <c r="AK275" s="1651">
        <f>'Unit Mix Generator'!C142</f>
        <v>2</v>
      </c>
      <c r="AL275" s="1651">
        <f>'Unit Mix Generator'!D142</f>
        <v>3</v>
      </c>
      <c r="AM275" s="1652">
        <f>'Unit Mix Generator'!H142</f>
        <v>1</v>
      </c>
      <c r="AN275" s="1652">
        <f ca="1">'Unit Mix Generator'!G142</f>
        <v>0</v>
      </c>
      <c r="AO275" s="1652">
        <v>0</v>
      </c>
      <c r="AP275" s="1652">
        <v>0</v>
      </c>
      <c r="AQ275" s="1653">
        <f t="shared" si="113"/>
        <v>0</v>
      </c>
      <c r="AR275" s="1654">
        <f t="shared" si="114"/>
        <v>0</v>
      </c>
      <c r="AS275" s="1655">
        <f t="shared" ca="1" si="115"/>
        <v>0</v>
      </c>
      <c r="AT275" s="1656" t="str">
        <f t="shared" si="116"/>
        <v>2x3</v>
      </c>
      <c r="AU275" s="1657">
        <f t="shared" si="117"/>
        <v>6</v>
      </c>
      <c r="AV275" s="1658">
        <f t="shared" ca="1" si="118"/>
        <v>0</v>
      </c>
      <c r="AW275" s="67">
        <f t="shared" ca="1" si="119"/>
        <v>0</v>
      </c>
      <c r="AX275" s="878">
        <f t="shared" ca="1" si="120"/>
        <v>0</v>
      </c>
      <c r="AY275" s="878">
        <f t="shared" ca="1" si="121"/>
        <v>0</v>
      </c>
      <c r="AZ275" s="1659">
        <f t="shared" si="122"/>
        <v>1</v>
      </c>
      <c r="BA275" s="1660" t="s">
        <v>1042</v>
      </c>
      <c r="BB275" s="1661" t="s">
        <v>1141</v>
      </c>
      <c r="BC275" s="1662">
        <v>0</v>
      </c>
      <c r="BD275" s="1649">
        <f t="shared" ca="1" si="123"/>
        <v>0</v>
      </c>
      <c r="BE275" s="1663">
        <f t="shared" si="124"/>
        <v>0</v>
      </c>
      <c r="BF275" s="1649">
        <f t="shared" si="125"/>
        <v>0</v>
      </c>
      <c r="BG275" s="1664">
        <v>0</v>
      </c>
      <c r="BH275" s="1649">
        <f t="shared" si="126"/>
        <v>0</v>
      </c>
      <c r="BI275" s="1665">
        <f t="shared" si="127"/>
        <v>0</v>
      </c>
      <c r="BJ275" s="1649">
        <f t="shared" ca="1" si="128"/>
        <v>0</v>
      </c>
      <c r="BK275" s="1663">
        <f t="shared" si="129"/>
        <v>0</v>
      </c>
      <c r="BL275" s="1665">
        <f t="shared" si="130"/>
        <v>0</v>
      </c>
      <c r="BM275" s="1649">
        <f t="shared" ca="1" si="131"/>
        <v>0</v>
      </c>
      <c r="BN275" s="1663">
        <f t="shared" si="132"/>
        <v>0</v>
      </c>
      <c r="BO275" s="1668" t="e">
        <f t="shared" si="133"/>
        <v>#DIV/0!</v>
      </c>
      <c r="BP275" s="1649" t="e">
        <f t="shared" ca="1" si="108"/>
        <v>#DIV/0!</v>
      </c>
      <c r="BQ275" s="1672" t="e">
        <f t="shared" si="134"/>
        <v>#DIV/0!</v>
      </c>
      <c r="BR275" s="1668" t="e">
        <f t="shared" si="110"/>
        <v>#DIV/0!</v>
      </c>
      <c r="BS275" s="1649" t="e">
        <f t="shared" ca="1" si="111"/>
        <v>#DIV/0!</v>
      </c>
      <c r="BT275" s="1672" t="e">
        <f t="shared" si="135"/>
        <v>#DIV/0!</v>
      </c>
      <c r="BV275" s="1635"/>
      <c r="BW275" s="1635"/>
      <c r="BX275" s="1671"/>
    </row>
    <row r="276" spans="35:76">
      <c r="AI276" s="1649"/>
      <c r="AJ276" s="345"/>
      <c r="AK276" s="1651">
        <f>'Unit Mix Generator'!C143</f>
        <v>2.5</v>
      </c>
      <c r="AL276" s="1651">
        <f>'Unit Mix Generator'!D143</f>
        <v>2.5</v>
      </c>
      <c r="AM276" s="1652">
        <f>'Unit Mix Generator'!H143</f>
        <v>1</v>
      </c>
      <c r="AN276" s="1652">
        <f ca="1">'Unit Mix Generator'!G143</f>
        <v>0</v>
      </c>
      <c r="AO276" s="1652">
        <v>0</v>
      </c>
      <c r="AP276" s="1652">
        <v>0</v>
      </c>
      <c r="AQ276" s="1653">
        <f t="shared" si="113"/>
        <v>0</v>
      </c>
      <c r="AR276" s="1654">
        <f t="shared" si="114"/>
        <v>0</v>
      </c>
      <c r="AS276" s="1655">
        <f t="shared" ca="1" si="115"/>
        <v>0</v>
      </c>
      <c r="AT276" s="1656" t="str">
        <f t="shared" si="116"/>
        <v>2.5x2.5</v>
      </c>
      <c r="AU276" s="1657">
        <f t="shared" si="117"/>
        <v>6.25</v>
      </c>
      <c r="AV276" s="1658">
        <f t="shared" ca="1" si="118"/>
        <v>0</v>
      </c>
      <c r="AW276" s="67">
        <f t="shared" ca="1" si="119"/>
        <v>0</v>
      </c>
      <c r="AX276" s="878">
        <f t="shared" ca="1" si="120"/>
        <v>0</v>
      </c>
      <c r="AY276" s="878">
        <f t="shared" ca="1" si="121"/>
        <v>0</v>
      </c>
      <c r="AZ276" s="1659">
        <f t="shared" si="122"/>
        <v>1</v>
      </c>
      <c r="BA276" s="1660" t="s">
        <v>1042</v>
      </c>
      <c r="BB276" s="1661" t="s">
        <v>1141</v>
      </c>
      <c r="BC276" s="1662">
        <v>0</v>
      </c>
      <c r="BD276" s="1649">
        <f t="shared" ca="1" si="123"/>
        <v>0</v>
      </c>
      <c r="BE276" s="1663">
        <f t="shared" si="124"/>
        <v>0</v>
      </c>
      <c r="BF276" s="1649">
        <f t="shared" si="125"/>
        <v>0</v>
      </c>
      <c r="BG276" s="1664">
        <v>0</v>
      </c>
      <c r="BH276" s="1649">
        <f t="shared" si="126"/>
        <v>0</v>
      </c>
      <c r="BI276" s="1665">
        <f t="shared" si="127"/>
        <v>0</v>
      </c>
      <c r="BJ276" s="1649">
        <f t="shared" ca="1" si="128"/>
        <v>0</v>
      </c>
      <c r="BK276" s="1663">
        <f t="shared" si="129"/>
        <v>0</v>
      </c>
      <c r="BL276" s="1665">
        <f t="shared" si="130"/>
        <v>0</v>
      </c>
      <c r="BM276" s="1649">
        <f t="shared" ca="1" si="131"/>
        <v>0</v>
      </c>
      <c r="BN276" s="1663">
        <f t="shared" si="132"/>
        <v>0</v>
      </c>
      <c r="BO276" s="1668" t="e">
        <f t="shared" si="133"/>
        <v>#DIV/0!</v>
      </c>
      <c r="BP276" s="1649" t="e">
        <f t="shared" ca="1" si="108"/>
        <v>#DIV/0!</v>
      </c>
      <c r="BQ276" s="1672" t="e">
        <f t="shared" si="134"/>
        <v>#DIV/0!</v>
      </c>
      <c r="BR276" s="1668" t="e">
        <f t="shared" si="110"/>
        <v>#DIV/0!</v>
      </c>
      <c r="BS276" s="1649" t="e">
        <f t="shared" ca="1" si="111"/>
        <v>#DIV/0!</v>
      </c>
      <c r="BT276" s="1672" t="e">
        <f t="shared" si="135"/>
        <v>#DIV/0!</v>
      </c>
      <c r="BV276" s="1635"/>
      <c r="BW276" s="1635"/>
      <c r="BX276" s="1671"/>
    </row>
    <row r="277" spans="35:76">
      <c r="AI277" s="1649"/>
      <c r="AJ277" s="345"/>
      <c r="AK277" s="1651">
        <f>'Unit Mix Generator'!C144</f>
        <v>2</v>
      </c>
      <c r="AL277" s="1651">
        <f>'Unit Mix Generator'!D144</f>
        <v>3.25</v>
      </c>
      <c r="AM277" s="1652">
        <f>'Unit Mix Generator'!H144</f>
        <v>1</v>
      </c>
      <c r="AN277" s="1652">
        <f ca="1">'Unit Mix Generator'!G144</f>
        <v>0</v>
      </c>
      <c r="AO277" s="1652">
        <v>0</v>
      </c>
      <c r="AP277" s="1652">
        <v>0</v>
      </c>
      <c r="AQ277" s="1653">
        <f t="shared" si="113"/>
        <v>0</v>
      </c>
      <c r="AR277" s="1654">
        <f t="shared" si="114"/>
        <v>0</v>
      </c>
      <c r="AS277" s="1655">
        <f t="shared" ca="1" si="115"/>
        <v>0</v>
      </c>
      <c r="AT277" s="1656" t="str">
        <f t="shared" si="116"/>
        <v>2x3.25</v>
      </c>
      <c r="AU277" s="1657">
        <f t="shared" si="117"/>
        <v>6.5</v>
      </c>
      <c r="AV277" s="1658">
        <f t="shared" ca="1" si="118"/>
        <v>0</v>
      </c>
      <c r="AW277" s="67">
        <f t="shared" ca="1" si="119"/>
        <v>0</v>
      </c>
      <c r="AX277" s="878">
        <f t="shared" ca="1" si="120"/>
        <v>0</v>
      </c>
      <c r="AY277" s="878">
        <f t="shared" ca="1" si="121"/>
        <v>0</v>
      </c>
      <c r="AZ277" s="1659">
        <f t="shared" si="122"/>
        <v>1</v>
      </c>
      <c r="BA277" s="1660" t="s">
        <v>1042</v>
      </c>
      <c r="BB277" s="1661" t="s">
        <v>1141</v>
      </c>
      <c r="BC277" s="1662">
        <v>0</v>
      </c>
      <c r="BD277" s="1649">
        <f t="shared" ca="1" si="123"/>
        <v>0</v>
      </c>
      <c r="BE277" s="1663">
        <f t="shared" si="124"/>
        <v>0</v>
      </c>
      <c r="BF277" s="1649">
        <f t="shared" si="125"/>
        <v>0</v>
      </c>
      <c r="BG277" s="1664">
        <v>0</v>
      </c>
      <c r="BH277" s="1649">
        <f t="shared" si="126"/>
        <v>0</v>
      </c>
      <c r="BI277" s="1665">
        <f t="shared" si="127"/>
        <v>0</v>
      </c>
      <c r="BJ277" s="1649">
        <f t="shared" ca="1" si="128"/>
        <v>0</v>
      </c>
      <c r="BK277" s="1663">
        <f t="shared" si="129"/>
        <v>0</v>
      </c>
      <c r="BL277" s="1665">
        <f t="shared" si="130"/>
        <v>0</v>
      </c>
      <c r="BM277" s="1649">
        <f t="shared" ca="1" si="131"/>
        <v>0</v>
      </c>
      <c r="BN277" s="1663">
        <f t="shared" si="132"/>
        <v>0</v>
      </c>
      <c r="BO277" s="1668" t="e">
        <f t="shared" si="133"/>
        <v>#DIV/0!</v>
      </c>
      <c r="BP277" s="1649" t="e">
        <f t="shared" ca="1" si="108"/>
        <v>#DIV/0!</v>
      </c>
      <c r="BQ277" s="1672" t="e">
        <f t="shared" si="134"/>
        <v>#DIV/0!</v>
      </c>
      <c r="BR277" s="1668" t="e">
        <f t="shared" si="110"/>
        <v>#DIV/0!</v>
      </c>
      <c r="BS277" s="1649" t="e">
        <f t="shared" ca="1" si="111"/>
        <v>#DIV/0!</v>
      </c>
      <c r="BT277" s="1672" t="e">
        <f t="shared" si="135"/>
        <v>#DIV/0!</v>
      </c>
      <c r="BV277" s="1635"/>
      <c r="BW277" s="1635"/>
      <c r="BX277" s="1671"/>
    </row>
    <row r="278" spans="35:76">
      <c r="AI278" s="1649"/>
      <c r="AJ278" s="345"/>
      <c r="AK278" s="1651">
        <f>'Unit Mix Generator'!C145</f>
        <v>2</v>
      </c>
      <c r="AL278" s="1651">
        <f>'Unit Mix Generator'!D145</f>
        <v>3.5</v>
      </c>
      <c r="AM278" s="1652">
        <f>'Unit Mix Generator'!H145</f>
        <v>1</v>
      </c>
      <c r="AN278" s="1652">
        <f ca="1">'Unit Mix Generator'!G145</f>
        <v>0</v>
      </c>
      <c r="AO278" s="1652">
        <v>0</v>
      </c>
      <c r="AP278" s="1652">
        <v>0</v>
      </c>
      <c r="AQ278" s="1653">
        <f t="shared" si="113"/>
        <v>0</v>
      </c>
      <c r="AR278" s="1654">
        <f t="shared" si="114"/>
        <v>0</v>
      </c>
      <c r="AS278" s="1655">
        <f t="shared" ca="1" si="115"/>
        <v>0</v>
      </c>
      <c r="AT278" s="1656" t="str">
        <f t="shared" si="116"/>
        <v>2x3.5</v>
      </c>
      <c r="AU278" s="1657">
        <f t="shared" si="117"/>
        <v>7</v>
      </c>
      <c r="AV278" s="1658">
        <f t="shared" ca="1" si="118"/>
        <v>0</v>
      </c>
      <c r="AW278" s="67">
        <f t="shared" ca="1" si="119"/>
        <v>0</v>
      </c>
      <c r="AX278" s="878">
        <f t="shared" ca="1" si="120"/>
        <v>0</v>
      </c>
      <c r="AY278" s="878">
        <f t="shared" ca="1" si="121"/>
        <v>0</v>
      </c>
      <c r="AZ278" s="1659">
        <f t="shared" si="122"/>
        <v>1</v>
      </c>
      <c r="BA278" s="1660" t="s">
        <v>1042</v>
      </c>
      <c r="BB278" s="1661" t="s">
        <v>1141</v>
      </c>
      <c r="BC278" s="1662">
        <v>0</v>
      </c>
      <c r="BD278" s="1649">
        <f t="shared" ca="1" si="123"/>
        <v>0</v>
      </c>
      <c r="BE278" s="1663">
        <f t="shared" si="124"/>
        <v>0</v>
      </c>
      <c r="BF278" s="1649">
        <f t="shared" si="125"/>
        <v>0</v>
      </c>
      <c r="BG278" s="1664">
        <v>0</v>
      </c>
      <c r="BH278" s="1649">
        <f t="shared" si="126"/>
        <v>0</v>
      </c>
      <c r="BI278" s="1665">
        <f t="shared" si="127"/>
        <v>0</v>
      </c>
      <c r="BJ278" s="1649">
        <f t="shared" ca="1" si="128"/>
        <v>0</v>
      </c>
      <c r="BK278" s="1663">
        <f t="shared" si="129"/>
        <v>0</v>
      </c>
      <c r="BL278" s="1665">
        <f t="shared" si="130"/>
        <v>0</v>
      </c>
      <c r="BM278" s="1649">
        <f t="shared" ca="1" si="131"/>
        <v>0</v>
      </c>
      <c r="BN278" s="1663">
        <f t="shared" si="132"/>
        <v>0</v>
      </c>
      <c r="BO278" s="1668" t="e">
        <f t="shared" si="133"/>
        <v>#DIV/0!</v>
      </c>
      <c r="BP278" s="1649" t="e">
        <f t="shared" ca="1" si="108"/>
        <v>#DIV/0!</v>
      </c>
      <c r="BQ278" s="1672" t="e">
        <f t="shared" si="134"/>
        <v>#DIV/0!</v>
      </c>
      <c r="BR278" s="1668" t="e">
        <f t="shared" si="110"/>
        <v>#DIV/0!</v>
      </c>
      <c r="BS278" s="1649" t="e">
        <f t="shared" ca="1" si="111"/>
        <v>#DIV/0!</v>
      </c>
      <c r="BT278" s="1672" t="e">
        <f t="shared" si="135"/>
        <v>#DIV/0!</v>
      </c>
      <c r="BV278" s="1635"/>
      <c r="BW278" s="1635"/>
      <c r="BX278" s="1671"/>
    </row>
    <row r="279" spans="35:76">
      <c r="AI279" s="1649"/>
      <c r="AJ279" s="345"/>
      <c r="AK279" s="1651">
        <f>'Unit Mix Generator'!C146</f>
        <v>2.5</v>
      </c>
      <c r="AL279" s="1651">
        <f>'Unit Mix Generator'!D146</f>
        <v>3</v>
      </c>
      <c r="AM279" s="1652">
        <f>'Unit Mix Generator'!H146</f>
        <v>1</v>
      </c>
      <c r="AN279" s="1652">
        <f ca="1">'Unit Mix Generator'!G146</f>
        <v>0</v>
      </c>
      <c r="AO279" s="1652">
        <v>0</v>
      </c>
      <c r="AP279" s="1652">
        <v>0</v>
      </c>
      <c r="AQ279" s="1653">
        <f t="shared" si="113"/>
        <v>0</v>
      </c>
      <c r="AR279" s="1654">
        <f t="shared" si="114"/>
        <v>0</v>
      </c>
      <c r="AS279" s="1655">
        <f t="shared" ca="1" si="115"/>
        <v>0</v>
      </c>
      <c r="AT279" s="1656" t="str">
        <f t="shared" si="116"/>
        <v>2.5x3</v>
      </c>
      <c r="AU279" s="1657">
        <f t="shared" si="117"/>
        <v>7.5</v>
      </c>
      <c r="AV279" s="1658">
        <f t="shared" ca="1" si="118"/>
        <v>0</v>
      </c>
      <c r="AW279" s="67">
        <f t="shared" ca="1" si="119"/>
        <v>0</v>
      </c>
      <c r="AX279" s="878">
        <f t="shared" ca="1" si="120"/>
        <v>0</v>
      </c>
      <c r="AY279" s="878">
        <f t="shared" ca="1" si="121"/>
        <v>0</v>
      </c>
      <c r="AZ279" s="1659">
        <f t="shared" si="122"/>
        <v>1</v>
      </c>
      <c r="BA279" s="1660" t="s">
        <v>1042</v>
      </c>
      <c r="BB279" s="1661" t="s">
        <v>1141</v>
      </c>
      <c r="BC279" s="1662">
        <v>0</v>
      </c>
      <c r="BD279" s="1649">
        <f t="shared" ca="1" si="123"/>
        <v>0</v>
      </c>
      <c r="BE279" s="1663">
        <f t="shared" si="124"/>
        <v>0</v>
      </c>
      <c r="BF279" s="1649">
        <f t="shared" si="125"/>
        <v>0</v>
      </c>
      <c r="BG279" s="1664">
        <v>0</v>
      </c>
      <c r="BH279" s="1649">
        <f t="shared" si="126"/>
        <v>0</v>
      </c>
      <c r="BI279" s="1665">
        <f t="shared" si="127"/>
        <v>0</v>
      </c>
      <c r="BJ279" s="1649">
        <f t="shared" ca="1" si="128"/>
        <v>0</v>
      </c>
      <c r="BK279" s="1663">
        <f t="shared" si="129"/>
        <v>0</v>
      </c>
      <c r="BL279" s="1665">
        <f t="shared" si="130"/>
        <v>0</v>
      </c>
      <c r="BM279" s="1649">
        <f t="shared" ca="1" si="131"/>
        <v>0</v>
      </c>
      <c r="BN279" s="1663">
        <f t="shared" si="132"/>
        <v>0</v>
      </c>
      <c r="BO279" s="1668" t="e">
        <f t="shared" si="133"/>
        <v>#DIV/0!</v>
      </c>
      <c r="BP279" s="1649" t="e">
        <f t="shared" ca="1" si="108"/>
        <v>#DIV/0!</v>
      </c>
      <c r="BQ279" s="1672" t="e">
        <f t="shared" si="134"/>
        <v>#DIV/0!</v>
      </c>
      <c r="BR279" s="1668" t="e">
        <f t="shared" si="110"/>
        <v>#DIV/0!</v>
      </c>
      <c r="BS279" s="1649" t="e">
        <f t="shared" ca="1" si="111"/>
        <v>#DIV/0!</v>
      </c>
      <c r="BT279" s="1672" t="e">
        <f t="shared" si="135"/>
        <v>#DIV/0!</v>
      </c>
      <c r="BV279" s="1635"/>
      <c r="BW279" s="1635"/>
      <c r="BX279" s="1671"/>
    </row>
    <row r="280" spans="35:76">
      <c r="AI280" s="1649"/>
      <c r="AJ280" s="345"/>
      <c r="AK280" s="1651">
        <f>'Unit Mix Generator'!C147</f>
        <v>2</v>
      </c>
      <c r="AL280" s="1651">
        <f>'Unit Mix Generator'!D147</f>
        <v>4</v>
      </c>
      <c r="AM280" s="1652">
        <f>'Unit Mix Generator'!H147</f>
        <v>1</v>
      </c>
      <c r="AN280" s="1652">
        <f ca="1">'Unit Mix Generator'!G147</f>
        <v>0</v>
      </c>
      <c r="AO280" s="1652">
        <v>0</v>
      </c>
      <c r="AP280" s="1652">
        <v>0</v>
      </c>
      <c r="AQ280" s="1653">
        <f t="shared" si="113"/>
        <v>0</v>
      </c>
      <c r="AR280" s="1654">
        <f t="shared" si="114"/>
        <v>0</v>
      </c>
      <c r="AS280" s="1655">
        <f t="shared" ca="1" si="115"/>
        <v>0</v>
      </c>
      <c r="AT280" s="1656" t="str">
        <f t="shared" si="116"/>
        <v>2x4</v>
      </c>
      <c r="AU280" s="1657">
        <f t="shared" si="117"/>
        <v>8</v>
      </c>
      <c r="AV280" s="1658">
        <f t="shared" ca="1" si="118"/>
        <v>0</v>
      </c>
      <c r="AW280" s="67">
        <f t="shared" ca="1" si="119"/>
        <v>0</v>
      </c>
      <c r="AX280" s="878">
        <f t="shared" ca="1" si="120"/>
        <v>0</v>
      </c>
      <c r="AY280" s="878">
        <f t="shared" ca="1" si="121"/>
        <v>0</v>
      </c>
      <c r="AZ280" s="1659">
        <f t="shared" si="122"/>
        <v>1</v>
      </c>
      <c r="BA280" s="1660" t="s">
        <v>1042</v>
      </c>
      <c r="BB280" s="1661" t="s">
        <v>1141</v>
      </c>
      <c r="BC280" s="1662">
        <v>0</v>
      </c>
      <c r="BD280" s="1649">
        <f t="shared" ca="1" si="123"/>
        <v>0</v>
      </c>
      <c r="BE280" s="1663">
        <f t="shared" si="124"/>
        <v>0</v>
      </c>
      <c r="BF280" s="1649">
        <f t="shared" si="125"/>
        <v>0</v>
      </c>
      <c r="BG280" s="1664">
        <v>0</v>
      </c>
      <c r="BH280" s="1649">
        <f t="shared" si="126"/>
        <v>0</v>
      </c>
      <c r="BI280" s="1665">
        <f t="shared" si="127"/>
        <v>0</v>
      </c>
      <c r="BJ280" s="1649">
        <f t="shared" ca="1" si="128"/>
        <v>0</v>
      </c>
      <c r="BK280" s="1663">
        <f t="shared" si="129"/>
        <v>0</v>
      </c>
      <c r="BL280" s="1665">
        <f t="shared" si="130"/>
        <v>0</v>
      </c>
      <c r="BM280" s="1649">
        <f t="shared" ca="1" si="131"/>
        <v>0</v>
      </c>
      <c r="BN280" s="1663">
        <f t="shared" si="132"/>
        <v>0</v>
      </c>
      <c r="BO280" s="1668" t="e">
        <f t="shared" si="133"/>
        <v>#DIV/0!</v>
      </c>
      <c r="BP280" s="1649" t="e">
        <f t="shared" ca="1" si="108"/>
        <v>#DIV/0!</v>
      </c>
      <c r="BQ280" s="1672" t="e">
        <f t="shared" si="134"/>
        <v>#DIV/0!</v>
      </c>
      <c r="BR280" s="1668" t="e">
        <f t="shared" si="110"/>
        <v>#DIV/0!</v>
      </c>
      <c r="BS280" s="1649" t="e">
        <f t="shared" ca="1" si="111"/>
        <v>#DIV/0!</v>
      </c>
      <c r="BT280" s="1672" t="e">
        <f t="shared" si="135"/>
        <v>#DIV/0!</v>
      </c>
      <c r="BV280" s="1635"/>
      <c r="BW280" s="1635"/>
      <c r="BX280" s="1671"/>
    </row>
    <row r="281" spans="35:76">
      <c r="AI281" s="1649"/>
      <c r="AJ281" s="345"/>
      <c r="AK281" s="1651">
        <f>'Unit Mix Generator'!C148</f>
        <v>2</v>
      </c>
      <c r="AL281" s="1651">
        <f>'Unit Mix Generator'!D148</f>
        <v>4.25</v>
      </c>
      <c r="AM281" s="1652">
        <f>'Unit Mix Generator'!H148</f>
        <v>1</v>
      </c>
      <c r="AN281" s="1652">
        <f ca="1">'Unit Mix Generator'!G148</f>
        <v>0</v>
      </c>
      <c r="AO281" s="1652">
        <v>0</v>
      </c>
      <c r="AP281" s="1652">
        <v>0</v>
      </c>
      <c r="AQ281" s="1653">
        <f t="shared" si="113"/>
        <v>0</v>
      </c>
      <c r="AR281" s="1654">
        <f t="shared" si="114"/>
        <v>0</v>
      </c>
      <c r="AS281" s="1655">
        <f t="shared" ca="1" si="115"/>
        <v>0</v>
      </c>
      <c r="AT281" s="1656" t="str">
        <f t="shared" si="116"/>
        <v>2x4.25</v>
      </c>
      <c r="AU281" s="1657">
        <f t="shared" si="117"/>
        <v>8.5</v>
      </c>
      <c r="AV281" s="1658">
        <f t="shared" ca="1" si="118"/>
        <v>0</v>
      </c>
      <c r="AW281" s="67">
        <f t="shared" ca="1" si="119"/>
        <v>0</v>
      </c>
      <c r="AX281" s="878">
        <f t="shared" ca="1" si="120"/>
        <v>0</v>
      </c>
      <c r="AY281" s="878">
        <f t="shared" ca="1" si="121"/>
        <v>0</v>
      </c>
      <c r="AZ281" s="1659">
        <f t="shared" si="122"/>
        <v>1</v>
      </c>
      <c r="BA281" s="1660" t="s">
        <v>1042</v>
      </c>
      <c r="BB281" s="1661" t="s">
        <v>1141</v>
      </c>
      <c r="BC281" s="1662">
        <v>0</v>
      </c>
      <c r="BD281" s="1649">
        <f t="shared" ca="1" si="123"/>
        <v>0</v>
      </c>
      <c r="BE281" s="1663">
        <f t="shared" si="124"/>
        <v>0</v>
      </c>
      <c r="BF281" s="1649">
        <f t="shared" si="125"/>
        <v>0</v>
      </c>
      <c r="BG281" s="1664">
        <v>0</v>
      </c>
      <c r="BH281" s="1649">
        <f t="shared" si="126"/>
        <v>0</v>
      </c>
      <c r="BI281" s="1665">
        <f t="shared" si="127"/>
        <v>0</v>
      </c>
      <c r="BJ281" s="1649">
        <f t="shared" ca="1" si="128"/>
        <v>0</v>
      </c>
      <c r="BK281" s="1663">
        <f t="shared" si="129"/>
        <v>0</v>
      </c>
      <c r="BL281" s="1665">
        <f t="shared" si="130"/>
        <v>0</v>
      </c>
      <c r="BM281" s="1649">
        <f t="shared" ca="1" si="131"/>
        <v>0</v>
      </c>
      <c r="BN281" s="1663">
        <f t="shared" si="132"/>
        <v>0</v>
      </c>
      <c r="BO281" s="1668" t="e">
        <f t="shared" si="133"/>
        <v>#DIV/0!</v>
      </c>
      <c r="BP281" s="1649" t="e">
        <f t="shared" ca="1" si="108"/>
        <v>#DIV/0!</v>
      </c>
      <c r="BQ281" s="1672" t="e">
        <f t="shared" si="134"/>
        <v>#DIV/0!</v>
      </c>
      <c r="BR281" s="1668" t="e">
        <f t="shared" si="110"/>
        <v>#DIV/0!</v>
      </c>
      <c r="BS281" s="1649" t="e">
        <f t="shared" ca="1" si="111"/>
        <v>#DIV/0!</v>
      </c>
      <c r="BT281" s="1672" t="e">
        <f t="shared" si="135"/>
        <v>#DIV/0!</v>
      </c>
      <c r="BV281" s="1635"/>
      <c r="BW281" s="1635"/>
      <c r="BX281" s="1671"/>
    </row>
    <row r="282" spans="35:76">
      <c r="AI282" s="1649"/>
      <c r="AJ282" s="345"/>
      <c r="AK282" s="1651">
        <f>'Unit Mix Generator'!C149</f>
        <v>3</v>
      </c>
      <c r="AL282" s="1651">
        <f>'Unit Mix Generator'!D149</f>
        <v>3</v>
      </c>
      <c r="AM282" s="1652">
        <f>'Unit Mix Generator'!H149</f>
        <v>1</v>
      </c>
      <c r="AN282" s="1652">
        <f ca="1">'Unit Mix Generator'!G149</f>
        <v>0</v>
      </c>
      <c r="AO282" s="1652">
        <v>0</v>
      </c>
      <c r="AP282" s="1652">
        <v>0</v>
      </c>
      <c r="AQ282" s="1653">
        <f t="shared" si="113"/>
        <v>0</v>
      </c>
      <c r="AR282" s="1654">
        <f t="shared" si="114"/>
        <v>0</v>
      </c>
      <c r="AS282" s="1655">
        <f t="shared" ca="1" si="115"/>
        <v>0</v>
      </c>
      <c r="AT282" s="1656" t="str">
        <f t="shared" si="116"/>
        <v>3x3</v>
      </c>
      <c r="AU282" s="1657">
        <f t="shared" si="117"/>
        <v>9</v>
      </c>
      <c r="AV282" s="1658">
        <f t="shared" ca="1" si="118"/>
        <v>0</v>
      </c>
      <c r="AW282" s="67">
        <f t="shared" ca="1" si="119"/>
        <v>0</v>
      </c>
      <c r="AX282" s="878">
        <f t="shared" ca="1" si="120"/>
        <v>0</v>
      </c>
      <c r="AY282" s="878">
        <f t="shared" ca="1" si="121"/>
        <v>0</v>
      </c>
      <c r="AZ282" s="1659">
        <f t="shared" si="122"/>
        <v>1</v>
      </c>
      <c r="BA282" s="1660" t="s">
        <v>1042</v>
      </c>
      <c r="BB282" s="1661" t="s">
        <v>1141</v>
      </c>
      <c r="BC282" s="1662">
        <v>0</v>
      </c>
      <c r="BD282" s="1649">
        <f t="shared" ca="1" si="123"/>
        <v>0</v>
      </c>
      <c r="BE282" s="1663">
        <f t="shared" si="124"/>
        <v>0</v>
      </c>
      <c r="BF282" s="1649">
        <f t="shared" si="125"/>
        <v>0</v>
      </c>
      <c r="BG282" s="1664">
        <v>0</v>
      </c>
      <c r="BH282" s="1649">
        <f t="shared" si="126"/>
        <v>0</v>
      </c>
      <c r="BI282" s="1665">
        <f t="shared" si="127"/>
        <v>0</v>
      </c>
      <c r="BJ282" s="1649">
        <f t="shared" ca="1" si="128"/>
        <v>0</v>
      </c>
      <c r="BK282" s="1663">
        <f t="shared" si="129"/>
        <v>0</v>
      </c>
      <c r="BL282" s="1665">
        <f t="shared" si="130"/>
        <v>0</v>
      </c>
      <c r="BM282" s="1649">
        <f t="shared" ca="1" si="131"/>
        <v>0</v>
      </c>
      <c r="BN282" s="1663">
        <f t="shared" si="132"/>
        <v>0</v>
      </c>
      <c r="BO282" s="1668" t="e">
        <f t="shared" si="133"/>
        <v>#DIV/0!</v>
      </c>
      <c r="BP282" s="1649" t="e">
        <f t="shared" ca="1" si="108"/>
        <v>#DIV/0!</v>
      </c>
      <c r="BQ282" s="1672" t="e">
        <f t="shared" si="134"/>
        <v>#DIV/0!</v>
      </c>
      <c r="BR282" s="1668" t="e">
        <f t="shared" si="110"/>
        <v>#DIV/0!</v>
      </c>
      <c r="BS282" s="1649" t="e">
        <f t="shared" ca="1" si="111"/>
        <v>#DIV/0!</v>
      </c>
      <c r="BT282" s="1672" t="e">
        <f t="shared" si="135"/>
        <v>#DIV/0!</v>
      </c>
      <c r="BV282" s="1635"/>
      <c r="BW282" s="1635"/>
      <c r="BX282" s="1671"/>
    </row>
    <row r="283" spans="35:76">
      <c r="AI283" s="1649"/>
      <c r="AJ283" s="345"/>
      <c r="AK283" s="1651">
        <f>'Unit Mix Generator'!C150</f>
        <v>2.5</v>
      </c>
      <c r="AL283" s="1651">
        <f>'Unit Mix Generator'!D150</f>
        <v>3.7</v>
      </c>
      <c r="AM283" s="1652">
        <f>'Unit Mix Generator'!H150</f>
        <v>1</v>
      </c>
      <c r="AN283" s="1652">
        <f ca="1">'Unit Mix Generator'!G150</f>
        <v>0</v>
      </c>
      <c r="AO283" s="1652">
        <v>0</v>
      </c>
      <c r="AP283" s="1652">
        <v>0</v>
      </c>
      <c r="AQ283" s="1653">
        <f t="shared" si="113"/>
        <v>0</v>
      </c>
      <c r="AR283" s="1654">
        <f t="shared" si="114"/>
        <v>0</v>
      </c>
      <c r="AS283" s="1655">
        <f t="shared" ca="1" si="115"/>
        <v>0</v>
      </c>
      <c r="AT283" s="1656" t="str">
        <f t="shared" si="116"/>
        <v>2.5x3.7</v>
      </c>
      <c r="AU283" s="1657">
        <f t="shared" si="117"/>
        <v>9.25</v>
      </c>
      <c r="AV283" s="1658">
        <f t="shared" ca="1" si="118"/>
        <v>0</v>
      </c>
      <c r="AW283" s="67">
        <f t="shared" ca="1" si="119"/>
        <v>0</v>
      </c>
      <c r="AX283" s="878">
        <f t="shared" ca="1" si="120"/>
        <v>0</v>
      </c>
      <c r="AY283" s="878">
        <f t="shared" ca="1" si="121"/>
        <v>0</v>
      </c>
      <c r="AZ283" s="1659">
        <f t="shared" si="122"/>
        <v>1</v>
      </c>
      <c r="BA283" s="1660" t="s">
        <v>1042</v>
      </c>
      <c r="BB283" s="1661" t="s">
        <v>1141</v>
      </c>
      <c r="BC283" s="1662">
        <v>0</v>
      </c>
      <c r="BD283" s="1649">
        <f t="shared" ca="1" si="123"/>
        <v>0</v>
      </c>
      <c r="BE283" s="1663">
        <f t="shared" si="124"/>
        <v>0</v>
      </c>
      <c r="BF283" s="1649">
        <f t="shared" si="125"/>
        <v>0</v>
      </c>
      <c r="BG283" s="1664">
        <v>0</v>
      </c>
      <c r="BH283" s="1649">
        <f t="shared" si="126"/>
        <v>0</v>
      </c>
      <c r="BI283" s="1665">
        <f t="shared" si="127"/>
        <v>0</v>
      </c>
      <c r="BJ283" s="1649">
        <f t="shared" ca="1" si="128"/>
        <v>0</v>
      </c>
      <c r="BK283" s="1663">
        <f t="shared" si="129"/>
        <v>0</v>
      </c>
      <c r="BL283" s="1665">
        <f t="shared" si="130"/>
        <v>0</v>
      </c>
      <c r="BM283" s="1649">
        <f t="shared" ca="1" si="131"/>
        <v>0</v>
      </c>
      <c r="BN283" s="1663">
        <f t="shared" si="132"/>
        <v>0</v>
      </c>
      <c r="BO283" s="1668" t="e">
        <f t="shared" si="133"/>
        <v>#DIV/0!</v>
      </c>
      <c r="BP283" s="1649" t="e">
        <f t="shared" ca="1" si="108"/>
        <v>#DIV/0!</v>
      </c>
      <c r="BQ283" s="1672" t="e">
        <f t="shared" si="134"/>
        <v>#DIV/0!</v>
      </c>
      <c r="BR283" s="1668" t="e">
        <f t="shared" si="110"/>
        <v>#DIV/0!</v>
      </c>
      <c r="BS283" s="1649" t="e">
        <f t="shared" ca="1" si="111"/>
        <v>#DIV/0!</v>
      </c>
      <c r="BT283" s="1672" t="e">
        <f t="shared" si="135"/>
        <v>#DIV/0!</v>
      </c>
      <c r="BV283" s="1635"/>
      <c r="BW283" s="1635"/>
      <c r="BX283" s="1671"/>
    </row>
    <row r="284" spans="35:76">
      <c r="AI284" s="1649"/>
      <c r="AJ284" s="345"/>
      <c r="AK284" s="1651">
        <f>'Unit Mix Generator'!C151</f>
        <v>2</v>
      </c>
      <c r="AL284" s="1651">
        <f>'Unit Mix Generator'!D151</f>
        <v>4.75</v>
      </c>
      <c r="AM284" s="1652">
        <f>'Unit Mix Generator'!H151</f>
        <v>1</v>
      </c>
      <c r="AN284" s="1652">
        <f ca="1">'Unit Mix Generator'!G151</f>
        <v>0</v>
      </c>
      <c r="AO284" s="1652">
        <v>0</v>
      </c>
      <c r="AP284" s="1652">
        <v>0</v>
      </c>
      <c r="AQ284" s="1653">
        <f t="shared" si="113"/>
        <v>0</v>
      </c>
      <c r="AR284" s="1654">
        <f t="shared" si="114"/>
        <v>0</v>
      </c>
      <c r="AS284" s="1655">
        <f t="shared" ca="1" si="115"/>
        <v>0</v>
      </c>
      <c r="AT284" s="1656" t="str">
        <f t="shared" si="116"/>
        <v>2x4.75</v>
      </c>
      <c r="AU284" s="1657">
        <f t="shared" si="117"/>
        <v>9.5</v>
      </c>
      <c r="AV284" s="1658">
        <f t="shared" ca="1" si="118"/>
        <v>0</v>
      </c>
      <c r="AW284" s="67">
        <f t="shared" ca="1" si="119"/>
        <v>0</v>
      </c>
      <c r="AX284" s="878">
        <f t="shared" ca="1" si="120"/>
        <v>0</v>
      </c>
      <c r="AY284" s="878">
        <f t="shared" ca="1" si="121"/>
        <v>0</v>
      </c>
      <c r="AZ284" s="1659">
        <f t="shared" si="122"/>
        <v>1</v>
      </c>
      <c r="BA284" s="1660" t="s">
        <v>1042</v>
      </c>
      <c r="BB284" s="1661" t="s">
        <v>1141</v>
      </c>
      <c r="BC284" s="1662">
        <v>0</v>
      </c>
      <c r="BD284" s="1649">
        <f t="shared" ca="1" si="123"/>
        <v>0</v>
      </c>
      <c r="BE284" s="1663">
        <f t="shared" si="124"/>
        <v>0</v>
      </c>
      <c r="BF284" s="1649">
        <f t="shared" si="125"/>
        <v>0</v>
      </c>
      <c r="BG284" s="1664">
        <v>0</v>
      </c>
      <c r="BH284" s="1649">
        <f t="shared" si="126"/>
        <v>0</v>
      </c>
      <c r="BI284" s="1665">
        <f t="shared" si="127"/>
        <v>0</v>
      </c>
      <c r="BJ284" s="1649">
        <f t="shared" ca="1" si="128"/>
        <v>0</v>
      </c>
      <c r="BK284" s="1663">
        <f t="shared" si="129"/>
        <v>0</v>
      </c>
      <c r="BL284" s="1665">
        <f t="shared" si="130"/>
        <v>0</v>
      </c>
      <c r="BM284" s="1649">
        <f t="shared" ca="1" si="131"/>
        <v>0</v>
      </c>
      <c r="BN284" s="1663">
        <f t="shared" si="132"/>
        <v>0</v>
      </c>
      <c r="BO284" s="1668" t="e">
        <f t="shared" si="133"/>
        <v>#DIV/0!</v>
      </c>
      <c r="BP284" s="1649" t="e">
        <f t="shared" ca="1" si="108"/>
        <v>#DIV/0!</v>
      </c>
      <c r="BQ284" s="1672" t="e">
        <f t="shared" si="134"/>
        <v>#DIV/0!</v>
      </c>
      <c r="BR284" s="1668" t="e">
        <f t="shared" si="110"/>
        <v>#DIV/0!</v>
      </c>
      <c r="BS284" s="1649" t="e">
        <f t="shared" ca="1" si="111"/>
        <v>#DIV/0!</v>
      </c>
      <c r="BT284" s="1672" t="e">
        <f t="shared" si="135"/>
        <v>#DIV/0!</v>
      </c>
      <c r="BV284" s="1635"/>
      <c r="BW284" s="1635"/>
      <c r="BX284" s="1671"/>
    </row>
    <row r="285" spans="35:76">
      <c r="AI285" s="1649"/>
      <c r="AJ285" s="345"/>
      <c r="AK285" s="1651">
        <f>'Unit Mix Generator'!C152</f>
        <v>2</v>
      </c>
      <c r="AL285" s="1651">
        <f>'Unit Mix Generator'!D152</f>
        <v>5</v>
      </c>
      <c r="AM285" s="1652">
        <f>'Unit Mix Generator'!H152</f>
        <v>1</v>
      </c>
      <c r="AN285" s="1652">
        <f ca="1">'Unit Mix Generator'!G152</f>
        <v>0</v>
      </c>
      <c r="AO285" s="1652">
        <v>0</v>
      </c>
      <c r="AP285" s="1652">
        <v>0</v>
      </c>
      <c r="AQ285" s="1653">
        <f t="shared" si="113"/>
        <v>0</v>
      </c>
      <c r="AR285" s="1654">
        <f t="shared" si="114"/>
        <v>0</v>
      </c>
      <c r="AS285" s="1655">
        <f t="shared" ca="1" si="115"/>
        <v>0</v>
      </c>
      <c r="AT285" s="1656" t="str">
        <f t="shared" si="116"/>
        <v>2x5</v>
      </c>
      <c r="AU285" s="1657">
        <f t="shared" si="117"/>
        <v>10</v>
      </c>
      <c r="AV285" s="1658">
        <f t="shared" ca="1" si="118"/>
        <v>0</v>
      </c>
      <c r="AW285" s="67">
        <f t="shared" ca="1" si="119"/>
        <v>0</v>
      </c>
      <c r="AX285" s="878">
        <f t="shared" ca="1" si="120"/>
        <v>0</v>
      </c>
      <c r="AY285" s="878">
        <f t="shared" ca="1" si="121"/>
        <v>0</v>
      </c>
      <c r="AZ285" s="1659">
        <f t="shared" si="122"/>
        <v>1</v>
      </c>
      <c r="BA285" s="1660" t="s">
        <v>1042</v>
      </c>
      <c r="BB285" s="1661" t="s">
        <v>1141</v>
      </c>
      <c r="BC285" s="1662">
        <v>0</v>
      </c>
      <c r="BD285" s="1649">
        <f t="shared" ca="1" si="123"/>
        <v>0</v>
      </c>
      <c r="BE285" s="1663">
        <f t="shared" si="124"/>
        <v>0</v>
      </c>
      <c r="BF285" s="1649">
        <f t="shared" si="125"/>
        <v>0</v>
      </c>
      <c r="BG285" s="1664">
        <v>0</v>
      </c>
      <c r="BH285" s="1649">
        <f t="shared" si="126"/>
        <v>0</v>
      </c>
      <c r="BI285" s="1665">
        <f t="shared" si="127"/>
        <v>0</v>
      </c>
      <c r="BJ285" s="1649">
        <f t="shared" ca="1" si="128"/>
        <v>0</v>
      </c>
      <c r="BK285" s="1663">
        <f t="shared" si="129"/>
        <v>0</v>
      </c>
      <c r="BL285" s="1665">
        <f t="shared" si="130"/>
        <v>0</v>
      </c>
      <c r="BM285" s="1649">
        <f t="shared" ca="1" si="131"/>
        <v>0</v>
      </c>
      <c r="BN285" s="1663">
        <f t="shared" si="132"/>
        <v>0</v>
      </c>
      <c r="BO285" s="1668" t="e">
        <f t="shared" si="133"/>
        <v>#DIV/0!</v>
      </c>
      <c r="BP285" s="1649" t="e">
        <f t="shared" ca="1" si="108"/>
        <v>#DIV/0!</v>
      </c>
      <c r="BQ285" s="1672" t="e">
        <f t="shared" si="134"/>
        <v>#DIV/0!</v>
      </c>
      <c r="BR285" s="1668" t="e">
        <f t="shared" si="110"/>
        <v>#DIV/0!</v>
      </c>
      <c r="BS285" s="1649" t="e">
        <f t="shared" ca="1" si="111"/>
        <v>#DIV/0!</v>
      </c>
      <c r="BT285" s="1672" t="e">
        <f t="shared" si="135"/>
        <v>#DIV/0!</v>
      </c>
      <c r="BV285" s="1635"/>
      <c r="BW285" s="1635"/>
      <c r="BX285" s="1671"/>
    </row>
    <row r="286" spans="35:76">
      <c r="AI286" s="1649"/>
      <c r="AJ286" s="345"/>
      <c r="AK286" s="1651">
        <f>'Unit Mix Generator'!C153</f>
        <v>2.5</v>
      </c>
      <c r="AL286" s="1651">
        <f>'Unit Mix Generator'!D153</f>
        <v>4</v>
      </c>
      <c r="AM286" s="1652">
        <f>'Unit Mix Generator'!H153</f>
        <v>1</v>
      </c>
      <c r="AN286" s="1652">
        <f ca="1">'Unit Mix Generator'!G153</f>
        <v>0</v>
      </c>
      <c r="AO286" s="1652">
        <v>0</v>
      </c>
      <c r="AP286" s="1652">
        <v>0</v>
      </c>
      <c r="AQ286" s="1653">
        <f t="shared" si="113"/>
        <v>0</v>
      </c>
      <c r="AR286" s="1654">
        <f t="shared" si="114"/>
        <v>0</v>
      </c>
      <c r="AS286" s="1655">
        <f t="shared" ca="1" si="115"/>
        <v>0</v>
      </c>
      <c r="AT286" s="1656" t="str">
        <f t="shared" si="116"/>
        <v>2.5x4</v>
      </c>
      <c r="AU286" s="1657">
        <f t="shared" si="117"/>
        <v>10</v>
      </c>
      <c r="AV286" s="1658">
        <f t="shared" ca="1" si="118"/>
        <v>0</v>
      </c>
      <c r="AW286" s="67">
        <f t="shared" ca="1" si="119"/>
        <v>0</v>
      </c>
      <c r="AX286" s="878">
        <f t="shared" ca="1" si="120"/>
        <v>0</v>
      </c>
      <c r="AY286" s="878">
        <f t="shared" ca="1" si="121"/>
        <v>0</v>
      </c>
      <c r="AZ286" s="1659">
        <f t="shared" si="122"/>
        <v>1</v>
      </c>
      <c r="BA286" s="1660" t="s">
        <v>1042</v>
      </c>
      <c r="BB286" s="1661" t="s">
        <v>1141</v>
      </c>
      <c r="BC286" s="1662">
        <v>0</v>
      </c>
      <c r="BD286" s="1649">
        <f t="shared" ca="1" si="123"/>
        <v>0</v>
      </c>
      <c r="BE286" s="1663">
        <f t="shared" si="124"/>
        <v>0</v>
      </c>
      <c r="BF286" s="1649">
        <f t="shared" si="125"/>
        <v>0</v>
      </c>
      <c r="BG286" s="1664">
        <v>0</v>
      </c>
      <c r="BH286" s="1649">
        <f t="shared" si="126"/>
        <v>0</v>
      </c>
      <c r="BI286" s="1665">
        <f t="shared" si="127"/>
        <v>0</v>
      </c>
      <c r="BJ286" s="1649">
        <f t="shared" ca="1" si="128"/>
        <v>0</v>
      </c>
      <c r="BK286" s="1663">
        <f t="shared" si="129"/>
        <v>0</v>
      </c>
      <c r="BL286" s="1665">
        <f t="shared" si="130"/>
        <v>0</v>
      </c>
      <c r="BM286" s="1649">
        <f t="shared" ca="1" si="131"/>
        <v>0</v>
      </c>
      <c r="BN286" s="1663">
        <f t="shared" si="132"/>
        <v>0</v>
      </c>
      <c r="BO286" s="1668" t="e">
        <f t="shared" si="133"/>
        <v>#DIV/0!</v>
      </c>
      <c r="BP286" s="1649" t="e">
        <f t="shared" ca="1" si="108"/>
        <v>#DIV/0!</v>
      </c>
      <c r="BQ286" s="1672" t="e">
        <f t="shared" si="134"/>
        <v>#DIV/0!</v>
      </c>
      <c r="BR286" s="1668" t="e">
        <f t="shared" si="110"/>
        <v>#DIV/0!</v>
      </c>
      <c r="BS286" s="1649" t="e">
        <f t="shared" ca="1" si="111"/>
        <v>#DIV/0!</v>
      </c>
      <c r="BT286" s="1672" t="e">
        <f t="shared" si="135"/>
        <v>#DIV/0!</v>
      </c>
      <c r="BV286" s="1635"/>
      <c r="BW286" s="1635"/>
      <c r="BX286" s="1671"/>
    </row>
    <row r="287" spans="35:76">
      <c r="AI287" s="1649"/>
      <c r="AJ287" s="345"/>
      <c r="AK287" s="1651">
        <f>'Unit Mix Generator'!C154</f>
        <v>3</v>
      </c>
      <c r="AL287" s="1651">
        <f>'Unit Mix Generator'!D154</f>
        <v>3.5</v>
      </c>
      <c r="AM287" s="1652">
        <f>'Unit Mix Generator'!H154</f>
        <v>1</v>
      </c>
      <c r="AN287" s="1652">
        <f ca="1">'Unit Mix Generator'!G154</f>
        <v>0</v>
      </c>
      <c r="AO287" s="1652">
        <v>0</v>
      </c>
      <c r="AP287" s="1652">
        <v>0</v>
      </c>
      <c r="AQ287" s="1653">
        <f t="shared" si="113"/>
        <v>0</v>
      </c>
      <c r="AR287" s="1654">
        <f t="shared" si="114"/>
        <v>0</v>
      </c>
      <c r="AS287" s="1655">
        <f t="shared" ca="1" si="115"/>
        <v>0</v>
      </c>
      <c r="AT287" s="1656" t="str">
        <f t="shared" si="116"/>
        <v>3x3.5</v>
      </c>
      <c r="AU287" s="1657">
        <f t="shared" si="117"/>
        <v>10.5</v>
      </c>
      <c r="AV287" s="1658">
        <f t="shared" ca="1" si="118"/>
        <v>0</v>
      </c>
      <c r="AW287" s="67">
        <f t="shared" ca="1" si="119"/>
        <v>0</v>
      </c>
      <c r="AX287" s="878">
        <f t="shared" ca="1" si="120"/>
        <v>0</v>
      </c>
      <c r="AY287" s="878">
        <f t="shared" ca="1" si="121"/>
        <v>0</v>
      </c>
      <c r="AZ287" s="1659">
        <f t="shared" si="122"/>
        <v>1</v>
      </c>
      <c r="BA287" s="1660" t="s">
        <v>1042</v>
      </c>
      <c r="BB287" s="1661" t="s">
        <v>1141</v>
      </c>
      <c r="BC287" s="1662">
        <v>0</v>
      </c>
      <c r="BD287" s="1649">
        <f t="shared" ca="1" si="123"/>
        <v>0</v>
      </c>
      <c r="BE287" s="1663">
        <f t="shared" si="124"/>
        <v>0</v>
      </c>
      <c r="BF287" s="1649">
        <f t="shared" si="125"/>
        <v>0</v>
      </c>
      <c r="BG287" s="1664">
        <v>0</v>
      </c>
      <c r="BH287" s="1649">
        <f t="shared" si="126"/>
        <v>0</v>
      </c>
      <c r="BI287" s="1665">
        <f t="shared" si="127"/>
        <v>0</v>
      </c>
      <c r="BJ287" s="1649">
        <f t="shared" ca="1" si="128"/>
        <v>0</v>
      </c>
      <c r="BK287" s="1663">
        <f t="shared" si="129"/>
        <v>0</v>
      </c>
      <c r="BL287" s="1665">
        <f t="shared" si="130"/>
        <v>0</v>
      </c>
      <c r="BM287" s="1649">
        <f t="shared" ca="1" si="131"/>
        <v>0</v>
      </c>
      <c r="BN287" s="1663">
        <f t="shared" si="132"/>
        <v>0</v>
      </c>
      <c r="BO287" s="1668" t="e">
        <f t="shared" si="133"/>
        <v>#DIV/0!</v>
      </c>
      <c r="BP287" s="1649" t="e">
        <f t="shared" ca="1" si="108"/>
        <v>#DIV/0!</v>
      </c>
      <c r="BQ287" s="1672" t="e">
        <f t="shared" si="134"/>
        <v>#DIV/0!</v>
      </c>
      <c r="BR287" s="1668" t="e">
        <f t="shared" si="110"/>
        <v>#DIV/0!</v>
      </c>
      <c r="BS287" s="1649" t="e">
        <f t="shared" ca="1" si="111"/>
        <v>#DIV/0!</v>
      </c>
      <c r="BT287" s="1672" t="e">
        <f t="shared" si="135"/>
        <v>#DIV/0!</v>
      </c>
      <c r="BV287" s="1635"/>
      <c r="BW287" s="1635"/>
      <c r="BX287" s="1671"/>
    </row>
    <row r="288" spans="35:76">
      <c r="AI288" s="1649"/>
      <c r="AJ288" s="345"/>
      <c r="AK288" s="1651">
        <f>'Unit Mix Generator'!C155</f>
        <v>2</v>
      </c>
      <c r="AL288" s="1651">
        <f>'Unit Mix Generator'!D155</f>
        <v>5.5</v>
      </c>
      <c r="AM288" s="1652">
        <f>'Unit Mix Generator'!H155</f>
        <v>1</v>
      </c>
      <c r="AN288" s="1652">
        <f ca="1">'Unit Mix Generator'!G155</f>
        <v>0</v>
      </c>
      <c r="AO288" s="1652">
        <v>0</v>
      </c>
      <c r="AP288" s="1652">
        <v>0</v>
      </c>
      <c r="AQ288" s="1653">
        <f t="shared" si="113"/>
        <v>0</v>
      </c>
      <c r="AR288" s="1654">
        <f t="shared" si="114"/>
        <v>0</v>
      </c>
      <c r="AS288" s="1655">
        <f t="shared" ca="1" si="115"/>
        <v>0</v>
      </c>
      <c r="AT288" s="1656" t="str">
        <f t="shared" si="116"/>
        <v>2x5.5</v>
      </c>
      <c r="AU288" s="1657">
        <f t="shared" si="117"/>
        <v>11</v>
      </c>
      <c r="AV288" s="1658">
        <f t="shared" ca="1" si="118"/>
        <v>0</v>
      </c>
      <c r="AW288" s="67">
        <f t="shared" ca="1" si="119"/>
        <v>0</v>
      </c>
      <c r="AX288" s="878">
        <f t="shared" ca="1" si="120"/>
        <v>0</v>
      </c>
      <c r="AY288" s="878">
        <f t="shared" ca="1" si="121"/>
        <v>0</v>
      </c>
      <c r="AZ288" s="1659">
        <f t="shared" si="122"/>
        <v>1</v>
      </c>
      <c r="BA288" s="1660" t="s">
        <v>1042</v>
      </c>
      <c r="BB288" s="1661" t="s">
        <v>1141</v>
      </c>
      <c r="BC288" s="1662">
        <v>0</v>
      </c>
      <c r="BD288" s="1649">
        <f t="shared" ca="1" si="123"/>
        <v>0</v>
      </c>
      <c r="BE288" s="1663">
        <f t="shared" si="124"/>
        <v>0</v>
      </c>
      <c r="BF288" s="1649">
        <f t="shared" si="125"/>
        <v>0</v>
      </c>
      <c r="BG288" s="1664">
        <v>0</v>
      </c>
      <c r="BH288" s="1649">
        <f t="shared" si="126"/>
        <v>0</v>
      </c>
      <c r="BI288" s="1665">
        <f t="shared" si="127"/>
        <v>0</v>
      </c>
      <c r="BJ288" s="1649">
        <f t="shared" ca="1" si="128"/>
        <v>0</v>
      </c>
      <c r="BK288" s="1663">
        <f t="shared" si="129"/>
        <v>0</v>
      </c>
      <c r="BL288" s="1665">
        <f t="shared" si="130"/>
        <v>0</v>
      </c>
      <c r="BM288" s="1649">
        <f t="shared" ca="1" si="131"/>
        <v>0</v>
      </c>
      <c r="BN288" s="1663">
        <f t="shared" si="132"/>
        <v>0</v>
      </c>
      <c r="BO288" s="1668" t="e">
        <f t="shared" si="133"/>
        <v>#DIV/0!</v>
      </c>
      <c r="BP288" s="1649" t="e">
        <f t="shared" ca="1" si="108"/>
        <v>#DIV/0!</v>
      </c>
      <c r="BQ288" s="1672" t="e">
        <f t="shared" si="134"/>
        <v>#DIV/0!</v>
      </c>
      <c r="BR288" s="1668" t="e">
        <f t="shared" si="110"/>
        <v>#DIV/0!</v>
      </c>
      <c r="BS288" s="1649" t="e">
        <f t="shared" ca="1" si="111"/>
        <v>#DIV/0!</v>
      </c>
      <c r="BT288" s="1672" t="e">
        <f t="shared" si="135"/>
        <v>#DIV/0!</v>
      </c>
      <c r="BV288" s="1635"/>
      <c r="BW288" s="1635"/>
      <c r="BX288" s="1671"/>
    </row>
    <row r="289" spans="35:16383">
      <c r="AI289" s="1649"/>
      <c r="AJ289" s="345"/>
      <c r="AK289" s="1651">
        <f>'Unit Mix Generator'!C156</f>
        <v>2</v>
      </c>
      <c r="AL289" s="1651">
        <f>'Unit Mix Generator'!D156</f>
        <v>5.75</v>
      </c>
      <c r="AM289" s="1652">
        <f>'Unit Mix Generator'!H156</f>
        <v>1</v>
      </c>
      <c r="AN289" s="1652">
        <f ca="1">'Unit Mix Generator'!G156</f>
        <v>0</v>
      </c>
      <c r="AO289" s="1652">
        <v>0</v>
      </c>
      <c r="AP289" s="1652">
        <v>0</v>
      </c>
      <c r="AQ289" s="1653">
        <f t="shared" si="113"/>
        <v>0</v>
      </c>
      <c r="AR289" s="1654">
        <f t="shared" si="114"/>
        <v>0</v>
      </c>
      <c r="AS289" s="1655">
        <f t="shared" ca="1" si="115"/>
        <v>0</v>
      </c>
      <c r="AT289" s="1656" t="str">
        <f t="shared" si="116"/>
        <v>2x5.75</v>
      </c>
      <c r="AU289" s="1657">
        <f t="shared" si="117"/>
        <v>11.5</v>
      </c>
      <c r="AV289" s="1658">
        <f t="shared" ca="1" si="118"/>
        <v>0</v>
      </c>
      <c r="AW289" s="67">
        <f t="shared" ca="1" si="119"/>
        <v>0</v>
      </c>
      <c r="AX289" s="878">
        <f t="shared" ca="1" si="120"/>
        <v>0</v>
      </c>
      <c r="AY289" s="878">
        <f t="shared" ca="1" si="121"/>
        <v>0</v>
      </c>
      <c r="AZ289" s="1659">
        <f t="shared" si="122"/>
        <v>1</v>
      </c>
      <c r="BA289" s="1660" t="s">
        <v>1042</v>
      </c>
      <c r="BB289" s="1661" t="s">
        <v>1141</v>
      </c>
      <c r="BC289" s="1662">
        <v>0</v>
      </c>
      <c r="BD289" s="1649">
        <f t="shared" ca="1" si="123"/>
        <v>0</v>
      </c>
      <c r="BE289" s="1663">
        <f t="shared" si="124"/>
        <v>0</v>
      </c>
      <c r="BF289" s="1649">
        <f t="shared" si="125"/>
        <v>0</v>
      </c>
      <c r="BG289" s="1664">
        <v>0</v>
      </c>
      <c r="BH289" s="1649">
        <f t="shared" si="126"/>
        <v>0</v>
      </c>
      <c r="BI289" s="1665">
        <f t="shared" si="127"/>
        <v>0</v>
      </c>
      <c r="BJ289" s="1649">
        <f t="shared" ca="1" si="128"/>
        <v>0</v>
      </c>
      <c r="BK289" s="1663">
        <f t="shared" si="129"/>
        <v>0</v>
      </c>
      <c r="BL289" s="1665">
        <f t="shared" si="130"/>
        <v>0</v>
      </c>
      <c r="BM289" s="1649">
        <f t="shared" ca="1" si="131"/>
        <v>0</v>
      </c>
      <c r="BN289" s="1663">
        <f t="shared" si="132"/>
        <v>0</v>
      </c>
      <c r="BO289" s="1668" t="e">
        <f t="shared" si="133"/>
        <v>#DIV/0!</v>
      </c>
      <c r="BP289" s="1649" t="e">
        <f t="shared" ca="1" si="108"/>
        <v>#DIV/0!</v>
      </c>
      <c r="BQ289" s="1672" t="e">
        <f t="shared" si="134"/>
        <v>#DIV/0!</v>
      </c>
      <c r="BR289" s="1668" t="e">
        <f t="shared" si="110"/>
        <v>#DIV/0!</v>
      </c>
      <c r="BS289" s="1649" t="e">
        <f t="shared" ca="1" si="111"/>
        <v>#DIV/0!</v>
      </c>
      <c r="BT289" s="1672" t="e">
        <f t="shared" si="135"/>
        <v>#DIV/0!</v>
      </c>
      <c r="BV289" s="1635"/>
      <c r="BW289" s="1635"/>
      <c r="BX289" s="1671"/>
    </row>
    <row r="290" spans="35:16383">
      <c r="AI290" s="1649"/>
      <c r="AJ290" s="345"/>
      <c r="AK290" s="1651">
        <f>'Unit Mix Generator'!C157</f>
        <v>3</v>
      </c>
      <c r="AL290" s="1651">
        <f>'Unit Mix Generator'!D157</f>
        <v>4</v>
      </c>
      <c r="AM290" s="1652">
        <f>'Unit Mix Generator'!H157</f>
        <v>1</v>
      </c>
      <c r="AN290" s="1652">
        <f ca="1">'Unit Mix Generator'!G157</f>
        <v>0</v>
      </c>
      <c r="AO290" s="1652">
        <v>0</v>
      </c>
      <c r="AP290" s="1652">
        <v>0</v>
      </c>
      <c r="AQ290" s="1653">
        <f t="shared" si="113"/>
        <v>0</v>
      </c>
      <c r="AR290" s="1654">
        <f t="shared" si="114"/>
        <v>0</v>
      </c>
      <c r="AS290" s="1655">
        <f t="shared" ca="1" si="115"/>
        <v>0</v>
      </c>
      <c r="AT290" s="1656" t="str">
        <f t="shared" si="116"/>
        <v>3x4</v>
      </c>
      <c r="AU290" s="1657">
        <f t="shared" si="117"/>
        <v>12</v>
      </c>
      <c r="AV290" s="1658">
        <f t="shared" ca="1" si="118"/>
        <v>0</v>
      </c>
      <c r="AW290" s="67">
        <f t="shared" ca="1" si="119"/>
        <v>0</v>
      </c>
      <c r="AX290" s="878">
        <f t="shared" ca="1" si="120"/>
        <v>0</v>
      </c>
      <c r="AY290" s="878">
        <f t="shared" ca="1" si="121"/>
        <v>0</v>
      </c>
      <c r="AZ290" s="1659">
        <f t="shared" si="122"/>
        <v>1</v>
      </c>
      <c r="BA290" s="1660" t="s">
        <v>1042</v>
      </c>
      <c r="BB290" s="1661" t="s">
        <v>1141</v>
      </c>
      <c r="BC290" s="1662">
        <v>0</v>
      </c>
      <c r="BD290" s="1649">
        <f t="shared" ca="1" si="123"/>
        <v>0</v>
      </c>
      <c r="BE290" s="1663">
        <f t="shared" si="124"/>
        <v>0</v>
      </c>
      <c r="BF290" s="1649">
        <f t="shared" si="125"/>
        <v>0</v>
      </c>
      <c r="BG290" s="1664">
        <v>0</v>
      </c>
      <c r="BH290" s="1649">
        <f t="shared" si="126"/>
        <v>0</v>
      </c>
      <c r="BI290" s="1665">
        <f t="shared" si="127"/>
        <v>0</v>
      </c>
      <c r="BJ290" s="1649">
        <f t="shared" ca="1" si="128"/>
        <v>0</v>
      </c>
      <c r="BK290" s="1663">
        <f t="shared" si="129"/>
        <v>0</v>
      </c>
      <c r="BL290" s="1665">
        <f t="shared" si="130"/>
        <v>0</v>
      </c>
      <c r="BM290" s="1649">
        <f t="shared" ca="1" si="131"/>
        <v>0</v>
      </c>
      <c r="BN290" s="1663">
        <f t="shared" si="132"/>
        <v>0</v>
      </c>
      <c r="BO290" s="1668" t="e">
        <f t="shared" si="133"/>
        <v>#DIV/0!</v>
      </c>
      <c r="BP290" s="1649" t="e">
        <f t="shared" ca="1" si="108"/>
        <v>#DIV/0!</v>
      </c>
      <c r="BQ290" s="1672" t="e">
        <f t="shared" si="134"/>
        <v>#DIV/0!</v>
      </c>
      <c r="BR290" s="1668" t="e">
        <f t="shared" si="110"/>
        <v>#DIV/0!</v>
      </c>
      <c r="BS290" s="1649" t="e">
        <f t="shared" ca="1" si="111"/>
        <v>#DIV/0!</v>
      </c>
      <c r="BT290" s="1672" t="e">
        <f t="shared" si="135"/>
        <v>#DIV/0!</v>
      </c>
      <c r="BV290" s="1635"/>
      <c r="BW290" s="1635"/>
      <c r="BX290" s="1671"/>
    </row>
    <row r="291" spans="35:16383">
      <c r="AI291" s="1649"/>
      <c r="AJ291" s="345"/>
      <c r="AK291" s="1651">
        <f>'Unit Mix Generator'!C158</f>
        <v>3.5</v>
      </c>
      <c r="AL291" s="1651">
        <f>'Unit Mix Generator'!D158</f>
        <v>3.5</v>
      </c>
      <c r="AM291" s="1652">
        <f>'Unit Mix Generator'!H158</f>
        <v>1</v>
      </c>
      <c r="AN291" s="1652">
        <f ca="1">'Unit Mix Generator'!G158</f>
        <v>0</v>
      </c>
      <c r="AO291" s="1652">
        <v>0</v>
      </c>
      <c r="AP291" s="1652">
        <v>0</v>
      </c>
      <c r="AQ291" s="1653">
        <f t="shared" si="113"/>
        <v>0</v>
      </c>
      <c r="AR291" s="1654">
        <f t="shared" si="114"/>
        <v>0</v>
      </c>
      <c r="AS291" s="1655">
        <f t="shared" ca="1" si="115"/>
        <v>0</v>
      </c>
      <c r="AT291" s="1656" t="str">
        <f t="shared" si="116"/>
        <v>3.5x3.5</v>
      </c>
      <c r="AU291" s="1657">
        <f t="shared" si="117"/>
        <v>12.25</v>
      </c>
      <c r="AV291" s="1658">
        <f t="shared" ca="1" si="118"/>
        <v>0</v>
      </c>
      <c r="AW291" s="67">
        <f t="shared" ca="1" si="119"/>
        <v>0</v>
      </c>
      <c r="AX291" s="878">
        <f t="shared" ca="1" si="120"/>
        <v>0</v>
      </c>
      <c r="AY291" s="878">
        <f t="shared" ca="1" si="121"/>
        <v>0</v>
      </c>
      <c r="AZ291" s="1659">
        <f t="shared" si="122"/>
        <v>1</v>
      </c>
      <c r="BA291" s="1660" t="s">
        <v>1042</v>
      </c>
      <c r="BB291" s="1661" t="s">
        <v>1141</v>
      </c>
      <c r="BC291" s="1662">
        <v>0</v>
      </c>
      <c r="BD291" s="1649">
        <f t="shared" ca="1" si="123"/>
        <v>0</v>
      </c>
      <c r="BE291" s="1663">
        <f t="shared" si="124"/>
        <v>0</v>
      </c>
      <c r="BF291" s="1649">
        <f t="shared" si="125"/>
        <v>0</v>
      </c>
      <c r="BG291" s="1664">
        <v>0</v>
      </c>
      <c r="BH291" s="1649">
        <f t="shared" si="126"/>
        <v>0</v>
      </c>
      <c r="BI291" s="1665">
        <f t="shared" si="127"/>
        <v>0</v>
      </c>
      <c r="BJ291" s="1649">
        <f t="shared" ca="1" si="128"/>
        <v>0</v>
      </c>
      <c r="BK291" s="1663">
        <f t="shared" si="129"/>
        <v>0</v>
      </c>
      <c r="BL291" s="1665">
        <f t="shared" si="130"/>
        <v>0</v>
      </c>
      <c r="BM291" s="1649">
        <f t="shared" ca="1" si="131"/>
        <v>0</v>
      </c>
      <c r="BN291" s="1663">
        <f t="shared" si="132"/>
        <v>0</v>
      </c>
      <c r="BO291" s="1668" t="e">
        <f t="shared" si="133"/>
        <v>#DIV/0!</v>
      </c>
      <c r="BP291" s="1649" t="e">
        <f t="shared" ca="1" si="108"/>
        <v>#DIV/0!</v>
      </c>
      <c r="BQ291" s="1672" t="e">
        <f t="shared" si="134"/>
        <v>#DIV/0!</v>
      </c>
      <c r="BR291" s="1668" t="e">
        <f t="shared" si="110"/>
        <v>#DIV/0!</v>
      </c>
      <c r="BS291" s="1649" t="e">
        <f t="shared" ca="1" si="111"/>
        <v>#DIV/0!</v>
      </c>
      <c r="BT291" s="1672" t="e">
        <f t="shared" si="135"/>
        <v>#DIV/0!</v>
      </c>
      <c r="BV291" s="1635"/>
      <c r="BW291" s="1635"/>
      <c r="BX291" s="1671"/>
    </row>
    <row r="292" spans="35:16383">
      <c r="AI292" s="1649"/>
      <c r="AJ292" s="345"/>
      <c r="AK292" s="1651">
        <f>'Unit Mix Generator'!C160</f>
        <v>2.65</v>
      </c>
      <c r="AL292" s="1651">
        <f>'Unit Mix Generator'!D159</f>
        <v>5</v>
      </c>
      <c r="AM292" s="1652">
        <f>'Unit Mix Generator'!H159</f>
        <v>1</v>
      </c>
      <c r="AN292" s="1652">
        <f ca="1">'Unit Mix Generator'!G159</f>
        <v>0</v>
      </c>
      <c r="AO292" s="1652">
        <v>0</v>
      </c>
      <c r="AP292" s="1652">
        <v>0</v>
      </c>
      <c r="AQ292" s="1653">
        <f t="shared" si="113"/>
        <v>0</v>
      </c>
      <c r="AR292" s="1654">
        <f t="shared" si="114"/>
        <v>0</v>
      </c>
      <c r="AS292" s="1655">
        <f t="shared" ca="1" si="115"/>
        <v>0</v>
      </c>
      <c r="AT292" s="1656" t="str">
        <f t="shared" si="116"/>
        <v>2.65x5</v>
      </c>
      <c r="AU292" s="1657">
        <f t="shared" si="117"/>
        <v>13.25</v>
      </c>
      <c r="AV292" s="1658">
        <f t="shared" ca="1" si="118"/>
        <v>0</v>
      </c>
      <c r="AW292" s="67">
        <f t="shared" ca="1" si="119"/>
        <v>0</v>
      </c>
      <c r="AX292" s="878">
        <f t="shared" ca="1" si="120"/>
        <v>0</v>
      </c>
      <c r="AY292" s="878">
        <f t="shared" ca="1" si="121"/>
        <v>0</v>
      </c>
      <c r="AZ292" s="1659">
        <f t="shared" si="122"/>
        <v>1</v>
      </c>
      <c r="BA292" s="1660" t="s">
        <v>1042</v>
      </c>
      <c r="BB292" s="1661" t="s">
        <v>1141</v>
      </c>
      <c r="BC292" s="1662">
        <v>0</v>
      </c>
      <c r="BD292" s="1649">
        <f t="shared" ca="1" si="123"/>
        <v>0</v>
      </c>
      <c r="BE292" s="1663">
        <f t="shared" si="124"/>
        <v>0</v>
      </c>
      <c r="BF292" s="1649">
        <f t="shared" si="125"/>
        <v>0</v>
      </c>
      <c r="BG292" s="1664">
        <v>0</v>
      </c>
      <c r="BH292" s="1649">
        <f t="shared" si="126"/>
        <v>0</v>
      </c>
      <c r="BI292" s="1665">
        <f t="shared" si="127"/>
        <v>0</v>
      </c>
      <c r="BJ292" s="1649">
        <f t="shared" ca="1" si="128"/>
        <v>0</v>
      </c>
      <c r="BK292" s="1663">
        <f t="shared" si="129"/>
        <v>0</v>
      </c>
      <c r="BL292" s="1665">
        <f t="shared" si="130"/>
        <v>0</v>
      </c>
      <c r="BM292" s="1649">
        <f t="shared" ca="1" si="131"/>
        <v>0</v>
      </c>
      <c r="BN292" s="1663">
        <f t="shared" si="132"/>
        <v>0</v>
      </c>
      <c r="BO292" s="1668" t="e">
        <f t="shared" si="133"/>
        <v>#DIV/0!</v>
      </c>
      <c r="BP292" s="1649" t="e">
        <f t="shared" ca="1" si="108"/>
        <v>#DIV/0!</v>
      </c>
      <c r="BQ292" s="1672" t="e">
        <f t="shared" si="134"/>
        <v>#DIV/0!</v>
      </c>
      <c r="BR292" s="1668" t="e">
        <f t="shared" si="110"/>
        <v>#DIV/0!</v>
      </c>
      <c r="BS292" s="1649" t="e">
        <f t="shared" ca="1" si="111"/>
        <v>#DIV/0!</v>
      </c>
      <c r="BT292" s="1672" t="e">
        <f t="shared" si="135"/>
        <v>#DIV/0!</v>
      </c>
      <c r="BV292" s="1635"/>
      <c r="BW292" s="1635"/>
      <c r="BX292" s="1671"/>
    </row>
    <row r="293" spans="35:16383">
      <c r="AI293" s="1649"/>
      <c r="AJ293" s="345"/>
      <c r="AK293" s="1651">
        <f>'Unit Mix Generator'!C161</f>
        <v>2</v>
      </c>
      <c r="AL293" s="1651">
        <f>'Unit Mix Generator'!D160</f>
        <v>5</v>
      </c>
      <c r="AM293" s="1652">
        <f>'Unit Mix Generator'!H160</f>
        <v>1</v>
      </c>
      <c r="AN293" s="1652">
        <f ca="1">'Unit Mix Generator'!G160</f>
        <v>0</v>
      </c>
      <c r="AO293" s="1652">
        <v>0</v>
      </c>
      <c r="AP293" s="1652">
        <v>0</v>
      </c>
      <c r="AQ293" s="1653">
        <f t="shared" si="113"/>
        <v>0</v>
      </c>
      <c r="AR293" s="1654">
        <f t="shared" si="114"/>
        <v>0</v>
      </c>
      <c r="AS293" s="1655">
        <f t="shared" ca="1" si="115"/>
        <v>0</v>
      </c>
      <c r="AT293" s="1656" t="str">
        <f t="shared" si="116"/>
        <v>2x5</v>
      </c>
      <c r="AU293" s="1657">
        <f t="shared" si="117"/>
        <v>10</v>
      </c>
      <c r="AV293" s="1658">
        <f t="shared" ca="1" si="118"/>
        <v>0</v>
      </c>
      <c r="AW293" s="67">
        <f t="shared" ca="1" si="119"/>
        <v>0</v>
      </c>
      <c r="AX293" s="878">
        <f t="shared" ca="1" si="120"/>
        <v>0</v>
      </c>
      <c r="AY293" s="878">
        <f t="shared" ca="1" si="121"/>
        <v>0</v>
      </c>
      <c r="AZ293" s="1659">
        <f t="shared" si="122"/>
        <v>1</v>
      </c>
      <c r="BA293" s="1660" t="s">
        <v>1042</v>
      </c>
      <c r="BB293" s="1661" t="s">
        <v>1141</v>
      </c>
      <c r="BC293" s="1662">
        <v>0</v>
      </c>
      <c r="BD293" s="1649">
        <f t="shared" ca="1" si="123"/>
        <v>0</v>
      </c>
      <c r="BE293" s="1663">
        <f t="shared" si="124"/>
        <v>0</v>
      </c>
      <c r="BF293" s="1649">
        <f t="shared" si="125"/>
        <v>0</v>
      </c>
      <c r="BG293" s="1664">
        <v>0</v>
      </c>
      <c r="BH293" s="1649">
        <f t="shared" si="126"/>
        <v>0</v>
      </c>
      <c r="BI293" s="1665">
        <f t="shared" si="127"/>
        <v>0</v>
      </c>
      <c r="BJ293" s="1649">
        <f t="shared" ca="1" si="128"/>
        <v>0</v>
      </c>
      <c r="BK293" s="1663">
        <f t="shared" si="129"/>
        <v>0</v>
      </c>
      <c r="BL293" s="1665">
        <f t="shared" si="130"/>
        <v>0</v>
      </c>
      <c r="BM293" s="1649">
        <f t="shared" ca="1" si="131"/>
        <v>0</v>
      </c>
      <c r="BN293" s="1663">
        <f t="shared" si="132"/>
        <v>0</v>
      </c>
      <c r="BO293" s="1668" t="e">
        <f t="shared" si="133"/>
        <v>#DIV/0!</v>
      </c>
      <c r="BP293" s="1649" t="e">
        <f t="shared" ca="1" si="108"/>
        <v>#DIV/0!</v>
      </c>
      <c r="BQ293" s="1672" t="e">
        <f t="shared" si="134"/>
        <v>#DIV/0!</v>
      </c>
      <c r="BR293" s="1668" t="e">
        <f t="shared" si="110"/>
        <v>#DIV/0!</v>
      </c>
      <c r="BS293" s="1649" t="e">
        <f t="shared" ca="1" si="111"/>
        <v>#DIV/0!</v>
      </c>
      <c r="BT293" s="1672" t="e">
        <f t="shared" si="135"/>
        <v>#DIV/0!</v>
      </c>
      <c r="BV293" s="1635"/>
      <c r="BW293" s="1635"/>
      <c r="BX293" s="1671"/>
    </row>
    <row r="294" spans="35:16383">
      <c r="AI294" s="1649"/>
      <c r="AJ294" s="2187"/>
      <c r="AK294" s="1651">
        <f>'Unit Mix Generator'!C159</f>
        <v>2.5</v>
      </c>
      <c r="AL294" s="1651">
        <f>'Unit Mix Generator'!D161</f>
        <v>6.5</v>
      </c>
      <c r="AM294" s="1652">
        <f>'Unit Mix Generator'!H161</f>
        <v>1</v>
      </c>
      <c r="AN294" s="1652">
        <f ca="1">'Unit Mix Generator'!G161</f>
        <v>0</v>
      </c>
      <c r="AO294" s="1652">
        <v>0</v>
      </c>
      <c r="AP294" s="1652">
        <v>0</v>
      </c>
      <c r="AQ294" s="1653">
        <f t="shared" si="113"/>
        <v>0</v>
      </c>
      <c r="AR294" s="1654">
        <f t="shared" si="114"/>
        <v>0</v>
      </c>
      <c r="AS294" s="1655">
        <f t="shared" ca="1" si="115"/>
        <v>0</v>
      </c>
      <c r="AT294" s="1656" t="str">
        <f t="shared" si="116"/>
        <v>2.5x6.5</v>
      </c>
      <c r="AU294" s="1657">
        <f t="shared" si="117"/>
        <v>16.25</v>
      </c>
      <c r="AV294" s="1658">
        <f t="shared" ca="1" si="118"/>
        <v>0</v>
      </c>
      <c r="AW294" s="67">
        <f t="shared" ca="1" si="119"/>
        <v>0</v>
      </c>
      <c r="AX294" s="878">
        <f t="shared" ca="1" si="120"/>
        <v>0</v>
      </c>
      <c r="AY294" s="878">
        <f t="shared" ca="1" si="121"/>
        <v>0</v>
      </c>
      <c r="AZ294" s="1659">
        <f t="shared" si="122"/>
        <v>1</v>
      </c>
      <c r="BA294" s="1660" t="s">
        <v>1042</v>
      </c>
      <c r="BB294" s="1661" t="s">
        <v>1141</v>
      </c>
      <c r="BC294" s="1662">
        <v>0</v>
      </c>
      <c r="BD294" s="1649">
        <f t="shared" ca="1" si="123"/>
        <v>0</v>
      </c>
      <c r="BE294" s="1663">
        <f t="shared" si="124"/>
        <v>0</v>
      </c>
      <c r="BF294" s="1649">
        <f t="shared" si="125"/>
        <v>0</v>
      </c>
      <c r="BG294" s="1664">
        <v>0</v>
      </c>
      <c r="BH294" s="1649">
        <f t="shared" si="126"/>
        <v>0</v>
      </c>
      <c r="BI294" s="1665">
        <f t="shared" si="127"/>
        <v>0</v>
      </c>
      <c r="BJ294" s="1649">
        <f t="shared" ca="1" si="128"/>
        <v>0</v>
      </c>
      <c r="BK294" s="1663">
        <f t="shared" si="129"/>
        <v>0</v>
      </c>
      <c r="BL294" s="1665">
        <f t="shared" si="130"/>
        <v>0</v>
      </c>
      <c r="BM294" s="1649">
        <f t="shared" ca="1" si="131"/>
        <v>0</v>
      </c>
      <c r="BN294" s="1663">
        <f t="shared" si="132"/>
        <v>0</v>
      </c>
      <c r="BO294" s="1668" t="e">
        <f t="shared" si="133"/>
        <v>#DIV/0!</v>
      </c>
      <c r="BP294" s="1649" t="e">
        <f t="shared" ca="1" si="108"/>
        <v>#DIV/0!</v>
      </c>
      <c r="BQ294" s="1672" t="e">
        <f t="shared" si="134"/>
        <v>#DIV/0!</v>
      </c>
      <c r="BR294" s="1668" t="e">
        <f t="shared" si="110"/>
        <v>#DIV/0!</v>
      </c>
      <c r="BS294" s="1649" t="e">
        <f t="shared" ca="1" si="111"/>
        <v>#DIV/0!</v>
      </c>
      <c r="BT294" s="1672" t="e">
        <f t="shared" si="135"/>
        <v>#DIV/0!</v>
      </c>
      <c r="BV294" s="1635"/>
      <c r="BW294" s="1635"/>
      <c r="BX294" s="1671"/>
      <c r="CO294" s="1114"/>
      <c r="CP294" s="1114"/>
      <c r="CQ294" s="1114"/>
      <c r="CR294" s="1114"/>
      <c r="CS294" s="1114"/>
      <c r="CT294" s="1114"/>
      <c r="CU294" s="1114"/>
      <c r="CV294" s="1114"/>
      <c r="CW294" s="1114"/>
      <c r="CX294" s="1114"/>
      <c r="CY294" s="1114"/>
      <c r="CZ294" s="1114"/>
      <c r="DA294" s="1114"/>
      <c r="DB294" s="1114"/>
      <c r="DC294" s="1114"/>
      <c r="DD294" s="1114"/>
      <c r="DE294" s="1114"/>
      <c r="DF294" s="1114"/>
      <c r="DG294" s="1114"/>
      <c r="DH294" s="1114"/>
      <c r="DI294" s="1114"/>
      <c r="DJ294" s="1114"/>
      <c r="DK294" s="1114"/>
      <c r="DL294" s="1114"/>
      <c r="DM294" s="1114"/>
      <c r="DN294" s="1114"/>
      <c r="DO294" s="1114"/>
      <c r="DP294" s="1114"/>
      <c r="DQ294" s="1114"/>
      <c r="DR294" s="1114"/>
      <c r="DS294" s="1114"/>
      <c r="DT294" s="1114"/>
      <c r="DU294" s="1114"/>
      <c r="DV294" s="1114"/>
      <c r="DW294" s="1114"/>
      <c r="DX294" s="1114"/>
      <c r="DY294" s="1114"/>
      <c r="DZ294" s="1114"/>
      <c r="EA294" s="1114"/>
      <c r="EB294" s="1114"/>
      <c r="EC294" s="1114"/>
      <c r="ED294" s="1114"/>
      <c r="EE294" s="1114"/>
      <c r="EF294" s="1114"/>
      <c r="EG294" s="1114"/>
      <c r="EH294" s="1114"/>
      <c r="EI294" s="1114"/>
      <c r="EJ294" s="1114"/>
      <c r="EK294" s="1114"/>
      <c r="EL294" s="1114"/>
      <c r="EM294" s="1114"/>
      <c r="EN294" s="1114"/>
      <c r="EO294" s="1114"/>
      <c r="EP294" s="1114"/>
      <c r="EQ294" s="1114"/>
      <c r="ER294" s="1114"/>
      <c r="ES294" s="1114"/>
      <c r="ET294" s="1114"/>
      <c r="EU294" s="1114"/>
      <c r="EV294" s="1114"/>
      <c r="EW294" s="1114"/>
      <c r="EX294" s="1114"/>
      <c r="EY294" s="1114"/>
      <c r="EZ294" s="1114"/>
      <c r="FA294" s="1114"/>
      <c r="FB294" s="1114"/>
      <c r="FC294" s="1114"/>
      <c r="FD294" s="1114"/>
      <c r="FE294" s="1114"/>
      <c r="FF294" s="1114"/>
      <c r="FG294" s="1114"/>
      <c r="FH294" s="1114"/>
      <c r="FI294" s="1114"/>
      <c r="FJ294" s="1114"/>
      <c r="FK294" s="1114"/>
      <c r="FL294" s="1114"/>
      <c r="FM294" s="1114"/>
      <c r="FN294" s="1114"/>
      <c r="FO294" s="1114"/>
      <c r="FP294" s="1114"/>
      <c r="FQ294" s="1114"/>
      <c r="FR294" s="1114"/>
      <c r="FS294" s="1114"/>
      <c r="FT294" s="1114"/>
      <c r="FU294" s="1114"/>
      <c r="FV294" s="1114"/>
      <c r="FW294" s="1114"/>
      <c r="FX294" s="1114"/>
      <c r="FY294" s="1114"/>
      <c r="FZ294" s="1114"/>
      <c r="GA294" s="1114"/>
      <c r="GB294" s="1114"/>
      <c r="GC294" s="1114"/>
      <c r="GD294" s="1114"/>
      <c r="GE294" s="1114"/>
      <c r="GF294" s="1114"/>
      <c r="GG294" s="1114"/>
      <c r="GH294" s="1114"/>
      <c r="GI294" s="1114"/>
      <c r="GJ294" s="1114"/>
      <c r="GK294" s="1114"/>
      <c r="GL294" s="1114"/>
      <c r="GM294" s="1114"/>
      <c r="GN294" s="1114"/>
      <c r="GO294" s="1114"/>
      <c r="GP294" s="1114"/>
      <c r="GQ294" s="1114"/>
      <c r="GR294" s="1114"/>
      <c r="GS294" s="1114"/>
      <c r="GT294" s="1114"/>
      <c r="GU294" s="1114"/>
      <c r="GV294" s="1114"/>
      <c r="GW294" s="1114"/>
      <c r="GX294" s="1114"/>
      <c r="GY294" s="1114"/>
      <c r="GZ294" s="1114"/>
      <c r="HA294" s="1114"/>
      <c r="HB294" s="1114"/>
      <c r="HC294" s="1114"/>
      <c r="HD294" s="1114"/>
      <c r="HE294" s="1114"/>
      <c r="HF294" s="1114"/>
      <c r="HG294" s="1114"/>
      <c r="HH294" s="1114"/>
      <c r="HI294" s="1114"/>
      <c r="HJ294" s="1114"/>
      <c r="HK294" s="1114"/>
      <c r="HL294" s="1114"/>
      <c r="HM294" s="1114"/>
      <c r="HN294" s="1114"/>
      <c r="HO294" s="1114"/>
      <c r="HP294" s="1114"/>
      <c r="HQ294" s="1114"/>
      <c r="HR294" s="1114"/>
      <c r="HS294" s="1114"/>
      <c r="HT294" s="1114"/>
      <c r="HU294" s="1114"/>
      <c r="HV294" s="1114"/>
      <c r="HW294" s="1114"/>
      <c r="HX294" s="1114"/>
      <c r="HY294" s="1114"/>
      <c r="HZ294" s="1114"/>
      <c r="IA294" s="1114"/>
      <c r="IB294" s="1114"/>
      <c r="IC294" s="1114"/>
      <c r="ID294" s="1114"/>
      <c r="IE294" s="1114"/>
      <c r="IF294" s="1114"/>
      <c r="IG294" s="1114"/>
      <c r="IH294" s="1114"/>
      <c r="II294" s="1114"/>
      <c r="IJ294" s="1114"/>
      <c r="IK294" s="1114"/>
      <c r="IL294" s="1114"/>
      <c r="IM294" s="1114"/>
      <c r="IN294" s="1114"/>
      <c r="IO294" s="1114"/>
      <c r="IP294" s="1114"/>
      <c r="IQ294" s="1114"/>
      <c r="IR294" s="1114"/>
      <c r="IS294" s="1114"/>
      <c r="IT294" s="1114"/>
      <c r="IU294" s="1114"/>
      <c r="IV294" s="1114"/>
      <c r="IW294" s="1114"/>
      <c r="IX294" s="1114"/>
      <c r="IY294" s="1114"/>
      <c r="IZ294" s="1114"/>
      <c r="JA294" s="1114"/>
      <c r="JB294" s="1114"/>
      <c r="JC294" s="1114"/>
      <c r="JD294" s="1114"/>
      <c r="JE294" s="1114"/>
      <c r="JF294" s="1114"/>
      <c r="JG294" s="1114"/>
      <c r="JH294" s="1114"/>
      <c r="JI294" s="1114"/>
      <c r="JJ294" s="1114"/>
      <c r="JK294" s="1114"/>
      <c r="JL294" s="1114"/>
      <c r="JM294" s="1114"/>
      <c r="JN294" s="1114"/>
      <c r="JO294" s="1114"/>
      <c r="JP294" s="1114"/>
      <c r="JQ294" s="1114"/>
      <c r="JR294" s="1114"/>
      <c r="JS294" s="1114"/>
      <c r="JT294" s="1114"/>
      <c r="JU294" s="1114"/>
      <c r="JV294" s="1114"/>
      <c r="JW294" s="1114"/>
      <c r="JX294" s="1114"/>
      <c r="JY294" s="1114"/>
      <c r="JZ294" s="1114"/>
      <c r="KA294" s="1114"/>
      <c r="KB294" s="1114"/>
      <c r="KC294" s="1114"/>
      <c r="KD294" s="1114"/>
      <c r="KE294" s="1114"/>
      <c r="KF294" s="1114"/>
      <c r="KG294" s="1114"/>
      <c r="KH294" s="1114"/>
      <c r="KI294" s="1114"/>
      <c r="KJ294" s="1114"/>
      <c r="KK294" s="1114"/>
      <c r="KL294" s="1114"/>
      <c r="KM294" s="1114"/>
      <c r="KN294" s="1114"/>
      <c r="KO294" s="1114"/>
      <c r="KP294" s="1114"/>
      <c r="KQ294" s="1114"/>
      <c r="KR294" s="1114"/>
      <c r="KS294" s="1114"/>
      <c r="KT294" s="1114"/>
      <c r="KU294" s="1114"/>
      <c r="KV294" s="1114"/>
      <c r="KW294" s="1114"/>
      <c r="KX294" s="1114"/>
      <c r="KY294" s="1114"/>
      <c r="KZ294" s="1114"/>
      <c r="LA294" s="1114"/>
      <c r="LB294" s="1114"/>
      <c r="LC294" s="1114"/>
      <c r="LD294" s="1114"/>
      <c r="LE294" s="1114"/>
      <c r="LF294" s="1114"/>
      <c r="LG294" s="1114"/>
      <c r="LH294" s="1114"/>
      <c r="LI294" s="1114"/>
      <c r="LJ294" s="1114"/>
      <c r="LK294" s="1114"/>
      <c r="LL294" s="1114"/>
      <c r="LM294" s="1114"/>
      <c r="LN294" s="1114"/>
      <c r="LO294" s="1114"/>
      <c r="LP294" s="1114"/>
      <c r="LQ294" s="1114"/>
      <c r="LR294" s="1114"/>
      <c r="LS294" s="1114"/>
      <c r="LT294" s="1114"/>
      <c r="LU294" s="1114"/>
      <c r="LV294" s="1114"/>
      <c r="LW294" s="1114"/>
      <c r="LX294" s="1114"/>
      <c r="LY294" s="1114"/>
      <c r="LZ294" s="1114"/>
      <c r="MA294" s="1114"/>
      <c r="MB294" s="1114"/>
      <c r="MC294" s="1114"/>
      <c r="MD294" s="1114"/>
      <c r="ME294" s="1114"/>
      <c r="MF294" s="1114"/>
      <c r="MG294" s="1114"/>
      <c r="MH294" s="1114"/>
      <c r="MI294" s="1114"/>
      <c r="MJ294" s="1114"/>
      <c r="MK294" s="1114"/>
      <c r="ML294" s="1114"/>
      <c r="MM294" s="1114"/>
      <c r="MN294" s="1114"/>
      <c r="MO294" s="1114"/>
      <c r="MP294" s="1114"/>
      <c r="MQ294" s="1114"/>
      <c r="MR294" s="1114"/>
      <c r="MS294" s="1114"/>
      <c r="MT294" s="1114"/>
      <c r="MU294" s="1114"/>
      <c r="MV294" s="1114"/>
      <c r="MW294" s="1114"/>
      <c r="MX294" s="1114"/>
      <c r="MY294" s="1114"/>
      <c r="MZ294" s="1114"/>
      <c r="NA294" s="1114"/>
      <c r="NB294" s="1114"/>
      <c r="NC294" s="1114"/>
      <c r="ND294" s="1114"/>
      <c r="NE294" s="1114"/>
      <c r="NF294" s="1114"/>
      <c r="NG294" s="1114"/>
      <c r="NH294" s="1114"/>
      <c r="NI294" s="1114"/>
      <c r="NJ294" s="1114"/>
      <c r="NK294" s="1114"/>
      <c r="NL294" s="1114"/>
      <c r="NM294" s="1114"/>
      <c r="NN294" s="1114"/>
      <c r="NO294" s="1114"/>
      <c r="NP294" s="1114"/>
      <c r="NQ294" s="1114"/>
      <c r="NR294" s="1114"/>
      <c r="NS294" s="1114"/>
      <c r="NT294" s="1114"/>
      <c r="NU294" s="1114"/>
      <c r="NV294" s="1114"/>
      <c r="NW294" s="1114"/>
      <c r="NX294" s="1114"/>
      <c r="NY294" s="1114"/>
      <c r="NZ294" s="1114"/>
      <c r="OA294" s="1114"/>
      <c r="OB294" s="1114"/>
      <c r="OC294" s="1114"/>
      <c r="OD294" s="1114"/>
      <c r="OE294" s="1114"/>
      <c r="OF294" s="1114"/>
      <c r="OG294" s="1114"/>
      <c r="OH294" s="1114"/>
      <c r="OI294" s="1114"/>
      <c r="OJ294" s="1114"/>
      <c r="OK294" s="1114"/>
      <c r="OL294" s="1114"/>
      <c r="OM294" s="1114"/>
      <c r="ON294" s="1114"/>
      <c r="OO294" s="1114"/>
      <c r="OP294" s="1114"/>
      <c r="OQ294" s="1114"/>
      <c r="OR294" s="1114"/>
      <c r="OS294" s="1114"/>
      <c r="OT294" s="1114"/>
      <c r="OU294" s="1114"/>
      <c r="OV294" s="1114"/>
      <c r="OW294" s="1114"/>
      <c r="OX294" s="1114"/>
      <c r="OY294" s="1114"/>
      <c r="OZ294" s="1114"/>
      <c r="PA294" s="1114"/>
      <c r="PB294" s="1114"/>
      <c r="PC294" s="1114"/>
      <c r="PD294" s="1114"/>
      <c r="PE294" s="1114"/>
      <c r="PF294" s="1114"/>
      <c r="PG294" s="1114"/>
      <c r="PH294" s="1114"/>
      <c r="PI294" s="1114"/>
      <c r="PJ294" s="1114"/>
      <c r="PK294" s="1114"/>
      <c r="PL294" s="1114"/>
      <c r="PM294" s="1114"/>
      <c r="PN294" s="1114"/>
      <c r="PO294" s="1114"/>
      <c r="PP294" s="1114"/>
      <c r="PQ294" s="1114"/>
      <c r="PR294" s="1114"/>
      <c r="PS294" s="1114"/>
      <c r="PT294" s="1114"/>
      <c r="PU294" s="1114"/>
      <c r="PV294" s="1114"/>
      <c r="PW294" s="1114"/>
      <c r="PX294" s="1114"/>
      <c r="PY294" s="1114"/>
      <c r="PZ294" s="1114"/>
      <c r="QA294" s="1114"/>
      <c r="QB294" s="1114"/>
      <c r="QC294" s="1114"/>
      <c r="QD294" s="1114"/>
      <c r="QE294" s="1114"/>
      <c r="QF294" s="1114"/>
      <c r="QG294" s="1114"/>
      <c r="QH294" s="1114"/>
      <c r="QI294" s="1114"/>
      <c r="QJ294" s="1114"/>
      <c r="QK294" s="1114"/>
      <c r="QL294" s="1114"/>
      <c r="QM294" s="1114"/>
      <c r="QN294" s="1114"/>
      <c r="QO294" s="1114"/>
      <c r="QP294" s="1114"/>
      <c r="QQ294" s="1114"/>
      <c r="QR294" s="1114"/>
      <c r="QS294" s="1114"/>
      <c r="QT294" s="1114"/>
      <c r="QU294" s="1114"/>
      <c r="QV294" s="1114"/>
      <c r="QW294" s="1114"/>
      <c r="QX294" s="1114"/>
      <c r="QY294" s="1114"/>
      <c r="QZ294" s="1114"/>
      <c r="RA294" s="1114"/>
      <c r="RB294" s="1114"/>
      <c r="RC294" s="1114"/>
      <c r="RD294" s="1114"/>
      <c r="RE294" s="1114"/>
      <c r="RF294" s="1114"/>
      <c r="RG294" s="1114"/>
      <c r="RH294" s="1114"/>
      <c r="RI294" s="1114"/>
      <c r="RJ294" s="1114"/>
      <c r="RK294" s="1114"/>
      <c r="RL294" s="1114"/>
      <c r="RM294" s="1114"/>
      <c r="RN294" s="1114"/>
      <c r="RO294" s="1114"/>
      <c r="RP294" s="1114"/>
      <c r="RQ294" s="1114"/>
      <c r="RR294" s="1114"/>
      <c r="RS294" s="1114"/>
      <c r="RT294" s="1114"/>
      <c r="RU294" s="1114"/>
      <c r="RV294" s="1114"/>
      <c r="RW294" s="1114"/>
      <c r="RX294" s="1114"/>
      <c r="RY294" s="1114"/>
      <c r="RZ294" s="1114"/>
      <c r="SA294" s="1114"/>
      <c r="SB294" s="1114"/>
      <c r="SC294" s="1114"/>
      <c r="SD294" s="1114"/>
      <c r="SE294" s="1114"/>
      <c r="SF294" s="1114"/>
      <c r="SG294" s="1114"/>
      <c r="SH294" s="1114"/>
      <c r="SI294" s="1114"/>
      <c r="SJ294" s="1114"/>
      <c r="SK294" s="1114"/>
      <c r="SL294" s="1114"/>
      <c r="SM294" s="1114"/>
      <c r="SN294" s="1114"/>
      <c r="SO294" s="1114"/>
      <c r="SP294" s="1114"/>
      <c r="SQ294" s="1114"/>
      <c r="SR294" s="1114"/>
      <c r="SS294" s="1114"/>
      <c r="ST294" s="1114"/>
      <c r="SU294" s="1114"/>
      <c r="SV294" s="1114"/>
      <c r="SW294" s="1114"/>
      <c r="SX294" s="1114"/>
      <c r="SY294" s="1114"/>
      <c r="SZ294" s="1114"/>
      <c r="TA294" s="1114"/>
      <c r="TB294" s="1114"/>
      <c r="TC294" s="1114"/>
      <c r="TD294" s="1114"/>
      <c r="TE294" s="1114"/>
      <c r="TF294" s="1114"/>
      <c r="TG294" s="1114"/>
      <c r="TH294" s="1114"/>
      <c r="TI294" s="1114"/>
      <c r="TJ294" s="1114"/>
      <c r="TK294" s="1114"/>
      <c r="TL294" s="1114"/>
      <c r="TM294" s="1114"/>
      <c r="TN294" s="1114"/>
      <c r="TO294" s="1114"/>
      <c r="TP294" s="1114"/>
      <c r="TQ294" s="1114"/>
      <c r="TR294" s="1114"/>
      <c r="TS294" s="1114"/>
      <c r="TT294" s="1114"/>
      <c r="TU294" s="1114"/>
      <c r="TV294" s="1114"/>
      <c r="TW294" s="1114"/>
      <c r="TX294" s="1114"/>
      <c r="TY294" s="1114"/>
      <c r="TZ294" s="1114"/>
      <c r="UA294" s="1114"/>
      <c r="UB294" s="1114"/>
      <c r="UC294" s="1114"/>
      <c r="UD294" s="1114"/>
      <c r="UE294" s="1114"/>
      <c r="UF294" s="1114"/>
      <c r="UG294" s="1114"/>
      <c r="UH294" s="1114"/>
      <c r="UI294" s="1114"/>
      <c r="UJ294" s="1114"/>
      <c r="UK294" s="1114"/>
      <c r="UL294" s="1114"/>
      <c r="UM294" s="1114"/>
      <c r="UN294" s="1114"/>
      <c r="UO294" s="1114"/>
      <c r="UP294" s="1114"/>
      <c r="UQ294" s="1114"/>
      <c r="UR294" s="1114"/>
      <c r="US294" s="1114"/>
      <c r="UT294" s="1114"/>
      <c r="UU294" s="1114"/>
      <c r="UV294" s="1114"/>
      <c r="UW294" s="1114"/>
      <c r="UX294" s="1114"/>
      <c r="UY294" s="1114"/>
      <c r="UZ294" s="1114"/>
      <c r="VA294" s="1114"/>
      <c r="VB294" s="1114"/>
      <c r="VC294" s="1114"/>
      <c r="VD294" s="1114"/>
      <c r="VE294" s="1114"/>
      <c r="VF294" s="1114"/>
      <c r="VG294" s="1114"/>
      <c r="VH294" s="1114"/>
      <c r="VI294" s="1114"/>
      <c r="VJ294" s="1114"/>
      <c r="VK294" s="1114"/>
      <c r="VL294" s="1114"/>
      <c r="VM294" s="1114"/>
      <c r="VN294" s="1114"/>
      <c r="VO294" s="1114"/>
      <c r="VP294" s="1114"/>
      <c r="VQ294" s="1114"/>
      <c r="VR294" s="1114"/>
      <c r="VS294" s="1114"/>
      <c r="VT294" s="1114"/>
      <c r="VU294" s="1114"/>
      <c r="VV294" s="1114"/>
      <c r="VW294" s="1114"/>
      <c r="VX294" s="1114"/>
      <c r="VY294" s="1114"/>
      <c r="VZ294" s="1114"/>
      <c r="WA294" s="1114"/>
      <c r="WB294" s="1114"/>
      <c r="WC294" s="1114"/>
      <c r="WD294" s="1114"/>
      <c r="WE294" s="1114"/>
      <c r="WF294" s="1114"/>
      <c r="WG294" s="1114"/>
      <c r="WH294" s="1114"/>
      <c r="WI294" s="1114"/>
      <c r="WJ294" s="1114"/>
      <c r="WK294" s="1114"/>
      <c r="WL294" s="1114"/>
      <c r="WM294" s="1114"/>
      <c r="WN294" s="1114"/>
      <c r="WO294" s="1114"/>
      <c r="WP294" s="1114"/>
      <c r="WQ294" s="1114"/>
      <c r="WR294" s="1114"/>
      <c r="WS294" s="1114"/>
      <c r="WT294" s="1114"/>
      <c r="WU294" s="1114"/>
      <c r="WV294" s="1114"/>
      <c r="WW294" s="1114"/>
      <c r="WX294" s="1114"/>
      <c r="WY294" s="1114"/>
      <c r="WZ294" s="1114"/>
      <c r="XA294" s="1114"/>
      <c r="XB294" s="1114"/>
      <c r="XC294" s="1114"/>
      <c r="XD294" s="1114"/>
      <c r="XE294" s="1114"/>
      <c r="XF294" s="1114"/>
      <c r="XG294" s="1114"/>
      <c r="XH294" s="1114"/>
      <c r="XI294" s="1114"/>
      <c r="XJ294" s="1114"/>
      <c r="XK294" s="1114"/>
      <c r="XL294" s="1114"/>
      <c r="XM294" s="1114"/>
      <c r="XN294" s="1114"/>
      <c r="XO294" s="1114"/>
      <c r="XP294" s="1114"/>
      <c r="XQ294" s="1114"/>
      <c r="XR294" s="1114"/>
      <c r="XS294" s="1114"/>
      <c r="XT294" s="1114"/>
      <c r="XU294" s="1114"/>
      <c r="XV294" s="1114"/>
      <c r="XW294" s="1114"/>
      <c r="XX294" s="1114"/>
      <c r="XY294" s="1114"/>
      <c r="XZ294" s="1114"/>
      <c r="YA294" s="1114"/>
      <c r="YB294" s="1114"/>
      <c r="YC294" s="1114"/>
      <c r="YD294" s="1114"/>
      <c r="YE294" s="1114"/>
      <c r="YF294" s="1114"/>
      <c r="YG294" s="1114"/>
      <c r="YH294" s="1114"/>
      <c r="YI294" s="1114"/>
      <c r="YJ294" s="1114"/>
      <c r="YK294" s="1114"/>
      <c r="YL294" s="1114"/>
      <c r="YM294" s="1114"/>
      <c r="YN294" s="1114"/>
      <c r="YO294" s="1114"/>
      <c r="YP294" s="1114"/>
      <c r="YQ294" s="1114"/>
      <c r="YR294" s="1114"/>
      <c r="YS294" s="1114"/>
      <c r="YT294" s="1114"/>
      <c r="YU294" s="1114"/>
      <c r="YV294" s="1114"/>
      <c r="YW294" s="1114"/>
      <c r="YX294" s="1114"/>
      <c r="YY294" s="1114"/>
      <c r="YZ294" s="1114"/>
      <c r="ZA294" s="1114"/>
      <c r="ZB294" s="1114"/>
      <c r="ZC294" s="1114"/>
      <c r="ZD294" s="1114"/>
      <c r="ZE294" s="1114"/>
      <c r="ZF294" s="1114"/>
      <c r="ZG294" s="1114"/>
      <c r="ZH294" s="1114"/>
      <c r="ZI294" s="1114"/>
      <c r="ZJ294" s="1114"/>
      <c r="ZK294" s="1114"/>
      <c r="ZL294" s="1114"/>
      <c r="ZM294" s="1114"/>
      <c r="ZN294" s="1114"/>
      <c r="ZO294" s="1114"/>
      <c r="ZP294" s="1114"/>
      <c r="ZQ294" s="1114"/>
      <c r="ZR294" s="1114"/>
      <c r="ZS294" s="1114"/>
      <c r="ZT294" s="1114"/>
      <c r="ZU294" s="1114"/>
      <c r="ZV294" s="1114"/>
      <c r="ZW294" s="1114"/>
      <c r="ZX294" s="1114"/>
      <c r="ZY294" s="1114"/>
      <c r="ZZ294" s="1114"/>
      <c r="AAA294" s="1114"/>
      <c r="AAB294" s="1114"/>
      <c r="AAC294" s="1114"/>
      <c r="AAD294" s="1114"/>
      <c r="AAE294" s="1114"/>
      <c r="AAF294" s="1114"/>
      <c r="AAG294" s="1114"/>
      <c r="AAH294" s="1114"/>
      <c r="AAI294" s="1114"/>
      <c r="AAJ294" s="1114"/>
      <c r="AAK294" s="1114"/>
      <c r="AAL294" s="1114"/>
      <c r="AAM294" s="1114"/>
      <c r="AAN294" s="1114"/>
      <c r="AAO294" s="1114"/>
      <c r="AAP294" s="1114"/>
      <c r="AAQ294" s="1114"/>
      <c r="AAR294" s="1114"/>
      <c r="AAS294" s="1114"/>
      <c r="AAT294" s="1114"/>
      <c r="AAU294" s="1114"/>
      <c r="AAV294" s="1114"/>
      <c r="AAW294" s="1114"/>
      <c r="AAX294" s="1114"/>
      <c r="AAY294" s="1114"/>
      <c r="AAZ294" s="1114"/>
      <c r="ABA294" s="1114"/>
      <c r="ABB294" s="1114"/>
      <c r="ABC294" s="1114"/>
      <c r="ABD294" s="1114"/>
      <c r="ABE294" s="1114"/>
      <c r="ABF294" s="1114"/>
      <c r="ABG294" s="1114"/>
      <c r="ABH294" s="1114"/>
      <c r="ABI294" s="1114"/>
      <c r="ABJ294" s="1114"/>
      <c r="ABK294" s="1114"/>
      <c r="ABL294" s="1114"/>
      <c r="ABM294" s="1114"/>
      <c r="ABN294" s="1114"/>
      <c r="ABO294" s="1114"/>
      <c r="ABP294" s="1114"/>
      <c r="ABQ294" s="1114"/>
      <c r="ABR294" s="1114"/>
      <c r="ABS294" s="1114"/>
      <c r="ABT294" s="1114"/>
      <c r="ABU294" s="1114"/>
      <c r="ABV294" s="1114"/>
      <c r="ABW294" s="1114"/>
      <c r="ABX294" s="1114"/>
      <c r="ABY294" s="1114"/>
      <c r="ABZ294" s="1114"/>
      <c r="ACA294" s="1114"/>
      <c r="ACB294" s="1114"/>
      <c r="ACC294" s="1114"/>
      <c r="ACD294" s="1114"/>
      <c r="ACE294" s="1114"/>
      <c r="ACF294" s="1114"/>
      <c r="ACG294" s="1114"/>
      <c r="ACH294" s="1114"/>
      <c r="ACI294" s="1114"/>
      <c r="ACJ294" s="1114"/>
      <c r="ACK294" s="1114"/>
      <c r="ACL294" s="1114"/>
      <c r="ACM294" s="1114"/>
      <c r="ACN294" s="1114"/>
      <c r="ACO294" s="1114"/>
      <c r="ACP294" s="1114"/>
      <c r="ACQ294" s="1114"/>
      <c r="ACR294" s="1114"/>
      <c r="ACS294" s="1114"/>
      <c r="ACT294" s="1114"/>
      <c r="ACU294" s="1114"/>
      <c r="ACV294" s="1114"/>
      <c r="ACW294" s="1114"/>
      <c r="ACX294" s="1114"/>
      <c r="ACY294" s="1114"/>
      <c r="ACZ294" s="1114"/>
      <c r="ADA294" s="1114"/>
      <c r="ADB294" s="1114"/>
      <c r="ADC294" s="1114"/>
      <c r="ADD294" s="1114"/>
      <c r="ADE294" s="1114"/>
      <c r="ADF294" s="1114"/>
      <c r="ADG294" s="1114"/>
      <c r="ADH294" s="1114"/>
      <c r="ADI294" s="1114"/>
      <c r="ADJ294" s="1114"/>
      <c r="ADK294" s="1114"/>
      <c r="ADL294" s="1114"/>
      <c r="ADM294" s="1114"/>
      <c r="ADN294" s="1114"/>
      <c r="ADO294" s="1114"/>
      <c r="ADP294" s="1114"/>
      <c r="ADQ294" s="1114"/>
      <c r="ADR294" s="1114"/>
      <c r="ADS294" s="1114"/>
      <c r="ADT294" s="1114"/>
      <c r="ADU294" s="1114"/>
      <c r="ADV294" s="1114"/>
      <c r="ADW294" s="1114"/>
      <c r="ADX294" s="1114"/>
      <c r="ADY294" s="1114"/>
      <c r="ADZ294" s="1114"/>
      <c r="AEA294" s="1114"/>
      <c r="AEB294" s="1114"/>
      <c r="AEC294" s="1114"/>
      <c r="AED294" s="1114"/>
      <c r="AEE294" s="1114"/>
      <c r="AEF294" s="1114"/>
      <c r="AEG294" s="1114"/>
      <c r="AEH294" s="1114"/>
      <c r="AEI294" s="1114"/>
      <c r="AEJ294" s="1114"/>
      <c r="AEK294" s="1114"/>
      <c r="AEL294" s="1114"/>
      <c r="AEM294" s="1114"/>
      <c r="AEN294" s="1114"/>
      <c r="AEO294" s="1114"/>
      <c r="AEP294" s="1114"/>
      <c r="AEQ294" s="1114"/>
      <c r="AER294" s="1114"/>
      <c r="AES294" s="1114"/>
      <c r="AET294" s="1114"/>
      <c r="AEU294" s="1114"/>
      <c r="AEV294" s="1114"/>
      <c r="AEW294" s="1114"/>
      <c r="AEX294" s="1114"/>
      <c r="AEY294" s="1114"/>
      <c r="AEZ294" s="1114"/>
      <c r="AFA294" s="1114"/>
      <c r="AFB294" s="1114"/>
      <c r="AFC294" s="1114"/>
      <c r="AFD294" s="1114"/>
      <c r="AFE294" s="1114"/>
      <c r="AFF294" s="1114"/>
      <c r="AFG294" s="1114"/>
      <c r="AFH294" s="1114"/>
      <c r="AFI294" s="1114"/>
      <c r="AFJ294" s="1114"/>
      <c r="AFK294" s="1114"/>
      <c r="AFL294" s="1114"/>
      <c r="AFM294" s="1114"/>
      <c r="AFN294" s="1114"/>
      <c r="AFO294" s="1114"/>
      <c r="AFP294" s="1114"/>
      <c r="AFQ294" s="1114"/>
      <c r="AFR294" s="1114"/>
      <c r="AFS294" s="1114"/>
      <c r="AFT294" s="1114"/>
      <c r="AFU294" s="1114"/>
      <c r="AFV294" s="1114"/>
      <c r="AFW294" s="1114"/>
      <c r="AFX294" s="1114"/>
      <c r="AFY294" s="1114"/>
      <c r="AFZ294" s="1114"/>
      <c r="AGA294" s="1114"/>
      <c r="AGB294" s="1114"/>
      <c r="AGC294" s="1114"/>
      <c r="AGD294" s="1114"/>
      <c r="AGE294" s="1114"/>
      <c r="AGF294" s="1114"/>
      <c r="AGG294" s="1114"/>
      <c r="AGH294" s="1114"/>
      <c r="AGI294" s="1114"/>
      <c r="AGJ294" s="1114"/>
      <c r="AGK294" s="1114"/>
      <c r="AGL294" s="1114"/>
      <c r="AGM294" s="1114"/>
      <c r="AGN294" s="1114"/>
      <c r="AGO294" s="1114"/>
      <c r="AGP294" s="1114"/>
      <c r="AGQ294" s="1114"/>
      <c r="AGR294" s="1114"/>
      <c r="AGS294" s="1114"/>
      <c r="AGT294" s="1114"/>
      <c r="AGU294" s="1114"/>
      <c r="AGV294" s="1114"/>
      <c r="AGW294" s="1114"/>
      <c r="AGX294" s="1114"/>
      <c r="AGY294" s="1114"/>
      <c r="AGZ294" s="1114"/>
      <c r="AHA294" s="1114"/>
      <c r="AHB294" s="1114"/>
      <c r="AHC294" s="1114"/>
      <c r="AHD294" s="1114"/>
      <c r="AHE294" s="1114"/>
      <c r="AHF294" s="1114"/>
      <c r="AHG294" s="1114"/>
      <c r="AHH294" s="1114"/>
      <c r="AHI294" s="1114"/>
      <c r="AHJ294" s="1114"/>
      <c r="AHK294" s="1114"/>
      <c r="AHL294" s="1114"/>
      <c r="AHM294" s="1114"/>
      <c r="AHN294" s="1114"/>
      <c r="AHO294" s="1114"/>
      <c r="AHP294" s="1114"/>
      <c r="AHQ294" s="1114"/>
      <c r="AHR294" s="1114"/>
      <c r="AHS294" s="1114"/>
      <c r="AHT294" s="1114"/>
      <c r="AHU294" s="1114"/>
      <c r="AHV294" s="1114"/>
      <c r="AHW294" s="1114"/>
      <c r="AHX294" s="1114"/>
      <c r="AHY294" s="1114"/>
      <c r="AHZ294" s="1114"/>
      <c r="AIA294" s="1114"/>
      <c r="AIB294" s="1114"/>
      <c r="AIC294" s="1114"/>
      <c r="AID294" s="1114"/>
      <c r="AIE294" s="1114"/>
      <c r="AIF294" s="1114"/>
      <c r="AIG294" s="1114"/>
      <c r="AIH294" s="1114"/>
      <c r="AII294" s="1114"/>
      <c r="AIJ294" s="1114"/>
      <c r="AIK294" s="1114"/>
      <c r="AIL294" s="1114"/>
      <c r="AIM294" s="1114"/>
      <c r="AIN294" s="1114"/>
      <c r="AIO294" s="1114"/>
      <c r="AIP294" s="1114"/>
      <c r="AIQ294" s="1114"/>
      <c r="AIR294" s="1114"/>
      <c r="AIS294" s="1114"/>
      <c r="AIT294" s="1114"/>
      <c r="AIU294" s="1114"/>
      <c r="AIV294" s="1114"/>
      <c r="AIW294" s="1114"/>
      <c r="AIX294" s="1114"/>
      <c r="AIY294" s="1114"/>
      <c r="AIZ294" s="1114"/>
      <c r="AJA294" s="1114"/>
      <c r="AJB294" s="1114"/>
      <c r="AJC294" s="1114"/>
      <c r="AJD294" s="1114"/>
      <c r="AJE294" s="1114"/>
      <c r="AJF294" s="1114"/>
      <c r="AJG294" s="1114"/>
      <c r="AJH294" s="1114"/>
      <c r="AJI294" s="1114"/>
      <c r="AJJ294" s="1114"/>
      <c r="AJK294" s="1114"/>
      <c r="AJL294" s="1114"/>
      <c r="AJM294" s="1114"/>
      <c r="AJN294" s="1114"/>
      <c r="AJO294" s="1114"/>
      <c r="AJP294" s="1114"/>
      <c r="AJQ294" s="1114"/>
      <c r="AJR294" s="1114"/>
      <c r="AJS294" s="1114"/>
      <c r="AJT294" s="1114"/>
      <c r="AJU294" s="1114"/>
      <c r="AJV294" s="1114"/>
      <c r="AJW294" s="1114"/>
      <c r="AJX294" s="1114"/>
      <c r="AJY294" s="1114"/>
      <c r="AJZ294" s="1114"/>
      <c r="AKA294" s="1114"/>
      <c r="AKB294" s="1114"/>
      <c r="AKC294" s="1114"/>
      <c r="AKD294" s="1114"/>
      <c r="AKE294" s="1114"/>
      <c r="AKF294" s="1114"/>
      <c r="AKG294" s="1114"/>
      <c r="AKH294" s="1114"/>
      <c r="AKI294" s="1114"/>
      <c r="AKJ294" s="1114"/>
      <c r="AKK294" s="1114"/>
      <c r="AKL294" s="1114"/>
      <c r="AKM294" s="1114"/>
      <c r="AKN294" s="1114"/>
      <c r="AKO294" s="1114"/>
      <c r="AKP294" s="1114"/>
      <c r="AKQ294" s="1114"/>
      <c r="AKR294" s="1114"/>
      <c r="AKS294" s="1114"/>
      <c r="AKT294" s="1114"/>
      <c r="AKU294" s="1114"/>
      <c r="AKV294" s="1114"/>
      <c r="AKW294" s="1114"/>
      <c r="AKX294" s="1114"/>
      <c r="AKY294" s="1114"/>
      <c r="AKZ294" s="1114"/>
      <c r="ALA294" s="1114"/>
      <c r="ALB294" s="1114"/>
      <c r="ALC294" s="1114"/>
      <c r="ALD294" s="1114"/>
      <c r="ALE294" s="1114"/>
      <c r="ALF294" s="1114"/>
      <c r="ALG294" s="1114"/>
      <c r="ALH294" s="1114"/>
      <c r="ALI294" s="1114"/>
      <c r="ALJ294" s="1114"/>
      <c r="ALK294" s="1114"/>
      <c r="ALL294" s="1114"/>
      <c r="ALM294" s="1114"/>
      <c r="ALN294" s="1114"/>
      <c r="ALO294" s="1114"/>
      <c r="ALP294" s="1114"/>
      <c r="ALQ294" s="1114"/>
      <c r="ALR294" s="1114"/>
      <c r="ALS294" s="1114"/>
      <c r="ALT294" s="1114"/>
      <c r="ALU294" s="1114"/>
      <c r="ALV294" s="1114"/>
      <c r="ALW294" s="1114"/>
      <c r="ALX294" s="1114"/>
      <c r="ALY294" s="1114"/>
      <c r="ALZ294" s="1114"/>
      <c r="AMA294" s="1114"/>
      <c r="AMB294" s="1114"/>
      <c r="AMC294" s="1114"/>
      <c r="AMD294" s="1114"/>
      <c r="AME294" s="1114"/>
      <c r="AMF294" s="1114"/>
      <c r="AMG294" s="1114"/>
      <c r="AMH294" s="1114"/>
      <c r="AMI294" s="1114"/>
      <c r="AMJ294" s="1114"/>
      <c r="AMK294" s="1114"/>
      <c r="AML294" s="1114"/>
      <c r="AMM294" s="1114"/>
      <c r="AMN294" s="1114"/>
      <c r="AMO294" s="1114"/>
      <c r="AMP294" s="1114"/>
      <c r="AMQ294" s="1114"/>
      <c r="AMR294" s="1114"/>
      <c r="AMS294" s="1114"/>
      <c r="AMT294" s="1114"/>
      <c r="AMU294" s="1114"/>
      <c r="AMV294" s="1114"/>
      <c r="AMW294" s="1114"/>
      <c r="AMX294" s="1114"/>
      <c r="AMY294" s="1114"/>
      <c r="AMZ294" s="1114"/>
      <c r="ANA294" s="1114"/>
      <c r="ANB294" s="1114"/>
      <c r="ANC294" s="1114"/>
      <c r="AND294" s="1114"/>
      <c r="ANE294" s="1114"/>
      <c r="ANF294" s="1114"/>
      <c r="ANG294" s="1114"/>
      <c r="ANH294" s="1114"/>
      <c r="ANI294" s="1114"/>
      <c r="ANJ294" s="1114"/>
      <c r="ANK294" s="1114"/>
      <c r="ANL294" s="1114"/>
      <c r="ANM294" s="1114"/>
      <c r="ANN294" s="1114"/>
      <c r="ANO294" s="1114"/>
      <c r="ANP294" s="1114"/>
      <c r="ANQ294" s="1114"/>
      <c r="ANR294" s="1114"/>
      <c r="ANS294" s="1114"/>
      <c r="ANT294" s="1114"/>
      <c r="ANU294" s="1114"/>
      <c r="ANV294" s="1114"/>
      <c r="ANW294" s="1114"/>
      <c r="ANX294" s="1114"/>
      <c r="ANY294" s="1114"/>
      <c r="ANZ294" s="1114"/>
      <c r="AOA294" s="1114"/>
      <c r="AOB294" s="1114"/>
      <c r="AOC294" s="1114"/>
      <c r="AOD294" s="1114"/>
      <c r="AOE294" s="1114"/>
      <c r="AOF294" s="1114"/>
      <c r="AOG294" s="1114"/>
      <c r="AOH294" s="1114"/>
      <c r="AOI294" s="1114"/>
      <c r="AOJ294" s="1114"/>
      <c r="AOK294" s="1114"/>
      <c r="AOL294" s="1114"/>
      <c r="AOM294" s="1114"/>
      <c r="AON294" s="1114"/>
      <c r="AOO294" s="1114"/>
      <c r="AOP294" s="1114"/>
      <c r="AOQ294" s="1114"/>
      <c r="AOR294" s="1114"/>
      <c r="AOS294" s="1114"/>
      <c r="AOT294" s="1114"/>
      <c r="AOU294" s="1114"/>
      <c r="AOV294" s="1114"/>
      <c r="AOW294" s="1114"/>
      <c r="AOX294" s="1114"/>
      <c r="AOY294" s="1114"/>
      <c r="AOZ294" s="1114"/>
      <c r="APA294" s="1114"/>
      <c r="APB294" s="1114"/>
      <c r="APC294" s="1114"/>
      <c r="APD294" s="1114"/>
      <c r="APE294" s="1114"/>
      <c r="APF294" s="1114"/>
      <c r="APG294" s="1114"/>
      <c r="APH294" s="1114"/>
      <c r="API294" s="1114"/>
      <c r="APJ294" s="1114"/>
      <c r="APK294" s="1114"/>
      <c r="APL294" s="1114"/>
      <c r="APM294" s="1114"/>
      <c r="APN294" s="1114"/>
      <c r="APO294" s="1114"/>
      <c r="APP294" s="1114"/>
      <c r="APQ294" s="1114"/>
      <c r="APR294" s="1114"/>
      <c r="APS294" s="1114"/>
      <c r="APT294" s="1114"/>
      <c r="APU294" s="1114"/>
      <c r="APV294" s="1114"/>
      <c r="APW294" s="1114"/>
      <c r="APX294" s="1114"/>
      <c r="APY294" s="1114"/>
      <c r="APZ294" s="1114"/>
      <c r="AQA294" s="1114"/>
      <c r="AQB294" s="1114"/>
      <c r="AQC294" s="1114"/>
      <c r="AQD294" s="1114"/>
      <c r="AQE294" s="1114"/>
      <c r="AQF294" s="1114"/>
      <c r="AQG294" s="1114"/>
      <c r="AQH294" s="1114"/>
      <c r="AQI294" s="1114"/>
      <c r="AQJ294" s="1114"/>
      <c r="AQK294" s="1114"/>
      <c r="AQL294" s="1114"/>
      <c r="AQM294" s="1114"/>
      <c r="AQN294" s="1114"/>
      <c r="AQO294" s="1114"/>
      <c r="AQP294" s="1114"/>
      <c r="AQQ294" s="1114"/>
      <c r="AQR294" s="1114"/>
      <c r="AQS294" s="1114"/>
      <c r="AQT294" s="1114"/>
      <c r="AQU294" s="1114"/>
      <c r="AQV294" s="1114"/>
      <c r="AQW294" s="1114"/>
      <c r="AQX294" s="1114"/>
      <c r="AQY294" s="1114"/>
      <c r="AQZ294" s="1114"/>
      <c r="ARA294" s="1114"/>
      <c r="ARB294" s="1114"/>
      <c r="ARC294" s="1114"/>
      <c r="ARD294" s="1114"/>
      <c r="ARE294" s="1114"/>
      <c r="ARF294" s="1114"/>
      <c r="ARG294" s="1114"/>
      <c r="ARH294" s="1114"/>
      <c r="ARI294" s="1114"/>
      <c r="ARJ294" s="1114"/>
      <c r="ARK294" s="1114"/>
      <c r="ARL294" s="1114"/>
      <c r="ARM294" s="1114"/>
      <c r="ARN294" s="1114"/>
      <c r="ARO294" s="1114"/>
      <c r="ARP294" s="1114"/>
      <c r="ARQ294" s="1114"/>
      <c r="ARR294" s="1114"/>
      <c r="ARS294" s="1114"/>
      <c r="ART294" s="1114"/>
      <c r="ARU294" s="1114"/>
      <c r="ARV294" s="1114"/>
      <c r="ARW294" s="1114"/>
      <c r="ARX294" s="1114"/>
      <c r="ARY294" s="1114"/>
      <c r="ARZ294" s="1114"/>
      <c r="ASA294" s="1114"/>
      <c r="ASB294" s="1114"/>
      <c r="ASC294" s="1114"/>
      <c r="ASD294" s="1114"/>
      <c r="ASE294" s="1114"/>
      <c r="ASF294" s="1114"/>
      <c r="ASG294" s="1114"/>
      <c r="ASH294" s="1114"/>
      <c r="ASI294" s="1114"/>
      <c r="ASJ294" s="1114"/>
      <c r="ASK294" s="1114"/>
      <c r="ASL294" s="1114"/>
      <c r="ASM294" s="1114"/>
      <c r="ASN294" s="1114"/>
      <c r="ASO294" s="1114"/>
      <c r="ASP294" s="1114"/>
      <c r="ASQ294" s="1114"/>
      <c r="ASR294" s="1114"/>
      <c r="ASS294" s="1114"/>
      <c r="AST294" s="1114"/>
      <c r="ASU294" s="1114"/>
      <c r="ASV294" s="1114"/>
      <c r="ASW294" s="1114"/>
      <c r="ASX294" s="1114"/>
      <c r="ASY294" s="1114"/>
      <c r="ASZ294" s="1114"/>
      <c r="ATA294" s="1114"/>
      <c r="ATB294" s="1114"/>
      <c r="ATC294" s="1114"/>
      <c r="ATD294" s="1114"/>
      <c r="ATE294" s="1114"/>
      <c r="ATF294" s="1114"/>
      <c r="ATG294" s="1114"/>
      <c r="ATH294" s="1114"/>
      <c r="ATI294" s="1114"/>
      <c r="ATJ294" s="1114"/>
      <c r="ATK294" s="1114"/>
      <c r="ATL294" s="1114"/>
      <c r="ATM294" s="1114"/>
      <c r="ATN294" s="1114"/>
      <c r="ATO294" s="1114"/>
      <c r="ATP294" s="1114"/>
      <c r="ATQ294" s="1114"/>
      <c r="ATR294" s="1114"/>
      <c r="ATS294" s="1114"/>
      <c r="ATT294" s="1114"/>
      <c r="ATU294" s="1114"/>
      <c r="ATV294" s="1114"/>
      <c r="ATW294" s="1114"/>
      <c r="ATX294" s="1114"/>
      <c r="ATY294" s="1114"/>
      <c r="ATZ294" s="1114"/>
      <c r="AUA294" s="1114"/>
      <c r="AUB294" s="1114"/>
      <c r="AUC294" s="1114"/>
      <c r="AUD294" s="1114"/>
      <c r="AUE294" s="1114"/>
      <c r="AUF294" s="1114"/>
      <c r="AUG294" s="1114"/>
      <c r="AUH294" s="1114"/>
      <c r="AUI294" s="1114"/>
      <c r="AUJ294" s="1114"/>
      <c r="AUK294" s="1114"/>
      <c r="AUL294" s="1114"/>
      <c r="AUM294" s="1114"/>
      <c r="AUN294" s="1114"/>
      <c r="AUO294" s="1114"/>
      <c r="AUP294" s="1114"/>
      <c r="AUQ294" s="1114"/>
      <c r="AUR294" s="1114"/>
      <c r="AUS294" s="1114"/>
      <c r="AUT294" s="1114"/>
      <c r="AUU294" s="1114"/>
      <c r="AUV294" s="1114"/>
      <c r="AUW294" s="1114"/>
      <c r="AUX294" s="1114"/>
      <c r="AUY294" s="1114"/>
      <c r="AUZ294" s="1114"/>
      <c r="AVA294" s="1114"/>
      <c r="AVB294" s="1114"/>
      <c r="AVC294" s="1114"/>
      <c r="AVD294" s="1114"/>
      <c r="AVE294" s="1114"/>
      <c r="AVF294" s="1114"/>
      <c r="AVG294" s="1114"/>
      <c r="AVH294" s="1114"/>
      <c r="AVI294" s="1114"/>
      <c r="AVJ294" s="1114"/>
      <c r="AVK294" s="1114"/>
      <c r="AVL294" s="1114"/>
      <c r="AVM294" s="1114"/>
      <c r="AVN294" s="1114"/>
      <c r="AVO294" s="1114"/>
      <c r="AVP294" s="1114"/>
      <c r="AVQ294" s="1114"/>
      <c r="AVR294" s="1114"/>
      <c r="AVS294" s="1114"/>
      <c r="AVT294" s="1114"/>
      <c r="AVU294" s="1114"/>
      <c r="AVV294" s="1114"/>
      <c r="AVW294" s="1114"/>
      <c r="AVX294" s="1114"/>
      <c r="AVY294" s="1114"/>
      <c r="AVZ294" s="1114"/>
      <c r="AWA294" s="1114"/>
      <c r="AWB294" s="1114"/>
      <c r="AWC294" s="1114"/>
      <c r="AWD294" s="1114"/>
      <c r="AWE294" s="1114"/>
      <c r="AWF294" s="1114"/>
      <c r="AWG294" s="1114"/>
      <c r="AWH294" s="1114"/>
      <c r="AWI294" s="1114"/>
      <c r="AWJ294" s="1114"/>
      <c r="AWK294" s="1114"/>
      <c r="AWL294" s="1114"/>
      <c r="AWM294" s="1114"/>
      <c r="AWN294" s="1114"/>
      <c r="AWO294" s="1114"/>
      <c r="AWP294" s="1114"/>
      <c r="AWQ294" s="1114"/>
      <c r="AWR294" s="1114"/>
      <c r="AWS294" s="1114"/>
      <c r="AWT294" s="1114"/>
      <c r="AWU294" s="1114"/>
      <c r="AWV294" s="1114"/>
      <c r="AWW294" s="1114"/>
      <c r="AWX294" s="1114"/>
      <c r="AWY294" s="1114"/>
      <c r="AWZ294" s="1114"/>
      <c r="AXA294" s="1114"/>
      <c r="AXB294" s="1114"/>
      <c r="AXC294" s="1114"/>
      <c r="AXD294" s="1114"/>
      <c r="AXE294" s="1114"/>
      <c r="AXF294" s="1114"/>
      <c r="AXG294" s="1114"/>
      <c r="AXH294" s="1114"/>
      <c r="AXI294" s="1114"/>
      <c r="AXJ294" s="1114"/>
      <c r="AXK294" s="1114"/>
      <c r="AXL294" s="1114"/>
      <c r="AXM294" s="1114"/>
      <c r="AXN294" s="1114"/>
      <c r="AXO294" s="1114"/>
      <c r="AXP294" s="1114"/>
      <c r="AXQ294" s="1114"/>
      <c r="AXR294" s="1114"/>
      <c r="AXS294" s="1114"/>
      <c r="AXT294" s="1114"/>
      <c r="AXU294" s="1114"/>
      <c r="AXV294" s="1114"/>
      <c r="AXW294" s="1114"/>
      <c r="AXX294" s="1114"/>
      <c r="AXY294" s="1114"/>
      <c r="AXZ294" s="1114"/>
      <c r="AYA294" s="1114"/>
      <c r="AYB294" s="1114"/>
      <c r="AYC294" s="1114"/>
      <c r="AYD294" s="1114"/>
      <c r="AYE294" s="1114"/>
      <c r="AYF294" s="1114"/>
      <c r="AYG294" s="1114"/>
      <c r="AYH294" s="1114"/>
      <c r="AYI294" s="1114"/>
      <c r="AYJ294" s="1114"/>
      <c r="AYK294" s="1114"/>
      <c r="AYL294" s="1114"/>
      <c r="AYM294" s="1114"/>
      <c r="AYN294" s="1114"/>
      <c r="AYO294" s="1114"/>
      <c r="AYP294" s="1114"/>
      <c r="AYQ294" s="1114"/>
      <c r="AYR294" s="1114"/>
      <c r="AYS294" s="1114"/>
      <c r="AYT294" s="1114"/>
      <c r="AYU294" s="1114"/>
      <c r="AYV294" s="1114"/>
      <c r="AYW294" s="1114"/>
      <c r="AYX294" s="1114"/>
      <c r="AYY294" s="1114"/>
      <c r="AYZ294" s="1114"/>
      <c r="AZA294" s="1114"/>
      <c r="AZB294" s="1114"/>
      <c r="AZC294" s="1114"/>
      <c r="AZD294" s="1114"/>
      <c r="AZE294" s="1114"/>
      <c r="AZF294" s="1114"/>
      <c r="AZG294" s="1114"/>
      <c r="AZH294" s="1114"/>
      <c r="AZI294" s="1114"/>
      <c r="AZJ294" s="1114"/>
      <c r="AZK294" s="1114"/>
      <c r="AZL294" s="1114"/>
      <c r="AZM294" s="1114"/>
      <c r="AZN294" s="1114"/>
      <c r="AZO294" s="1114"/>
      <c r="AZP294" s="1114"/>
      <c r="AZQ294" s="1114"/>
      <c r="AZR294" s="1114"/>
      <c r="AZS294" s="1114"/>
      <c r="AZT294" s="1114"/>
      <c r="AZU294" s="1114"/>
      <c r="AZV294" s="1114"/>
      <c r="AZW294" s="1114"/>
      <c r="AZX294" s="1114"/>
      <c r="AZY294" s="1114"/>
      <c r="AZZ294" s="1114"/>
      <c r="BAA294" s="1114"/>
      <c r="BAB294" s="1114"/>
      <c r="BAC294" s="1114"/>
      <c r="BAD294" s="1114"/>
      <c r="BAE294" s="1114"/>
      <c r="BAF294" s="1114"/>
      <c r="BAG294" s="1114"/>
      <c r="BAH294" s="1114"/>
      <c r="BAI294" s="1114"/>
      <c r="BAJ294" s="1114"/>
      <c r="BAK294" s="1114"/>
      <c r="BAL294" s="1114"/>
      <c r="BAM294" s="1114"/>
      <c r="BAN294" s="1114"/>
      <c r="BAO294" s="1114"/>
      <c r="BAP294" s="1114"/>
      <c r="BAQ294" s="1114"/>
      <c r="BAR294" s="1114"/>
      <c r="BAS294" s="1114"/>
      <c r="BAT294" s="1114"/>
      <c r="BAU294" s="1114"/>
      <c r="BAV294" s="1114"/>
      <c r="BAW294" s="1114"/>
      <c r="BAX294" s="1114"/>
      <c r="BAY294" s="1114"/>
      <c r="BAZ294" s="1114"/>
      <c r="BBA294" s="1114"/>
      <c r="BBB294" s="1114"/>
      <c r="BBC294" s="1114"/>
      <c r="BBD294" s="1114"/>
      <c r="BBE294" s="1114"/>
      <c r="BBF294" s="1114"/>
      <c r="BBG294" s="1114"/>
      <c r="BBH294" s="1114"/>
      <c r="BBI294" s="1114"/>
      <c r="BBJ294" s="1114"/>
      <c r="BBK294" s="1114"/>
      <c r="BBL294" s="1114"/>
      <c r="BBM294" s="1114"/>
      <c r="BBN294" s="1114"/>
      <c r="BBO294" s="1114"/>
      <c r="BBP294" s="1114"/>
      <c r="BBQ294" s="1114"/>
      <c r="BBR294" s="1114"/>
      <c r="BBS294" s="1114"/>
      <c r="BBT294" s="1114"/>
      <c r="BBU294" s="1114"/>
      <c r="BBV294" s="1114"/>
      <c r="BBW294" s="1114"/>
      <c r="BBX294" s="1114"/>
      <c r="BBY294" s="1114"/>
      <c r="BBZ294" s="1114"/>
      <c r="BCA294" s="1114"/>
      <c r="BCB294" s="1114"/>
      <c r="BCC294" s="1114"/>
      <c r="BCD294" s="1114"/>
      <c r="BCE294" s="1114"/>
      <c r="BCF294" s="1114"/>
      <c r="BCG294" s="1114"/>
      <c r="BCH294" s="1114"/>
      <c r="BCI294" s="1114"/>
      <c r="BCJ294" s="1114"/>
      <c r="BCK294" s="1114"/>
      <c r="BCL294" s="1114"/>
      <c r="BCM294" s="1114"/>
      <c r="BCN294" s="1114"/>
      <c r="BCO294" s="1114"/>
      <c r="BCP294" s="1114"/>
      <c r="BCQ294" s="1114"/>
      <c r="BCR294" s="1114"/>
      <c r="BCS294" s="1114"/>
      <c r="BCT294" s="1114"/>
      <c r="BCU294" s="1114"/>
      <c r="BCV294" s="1114"/>
      <c r="BCW294" s="1114"/>
      <c r="BCX294" s="1114"/>
      <c r="BCY294" s="1114"/>
      <c r="BCZ294" s="1114"/>
      <c r="BDA294" s="1114"/>
      <c r="BDB294" s="1114"/>
      <c r="BDC294" s="1114"/>
      <c r="BDD294" s="1114"/>
      <c r="BDE294" s="1114"/>
      <c r="BDF294" s="1114"/>
      <c r="BDG294" s="1114"/>
      <c r="BDH294" s="1114"/>
      <c r="BDI294" s="1114"/>
      <c r="BDJ294" s="1114"/>
      <c r="BDK294" s="1114"/>
      <c r="BDL294" s="1114"/>
      <c r="BDM294" s="1114"/>
      <c r="BDN294" s="1114"/>
      <c r="BDO294" s="1114"/>
      <c r="BDP294" s="1114"/>
      <c r="BDQ294" s="1114"/>
      <c r="BDR294" s="1114"/>
      <c r="BDS294" s="1114"/>
      <c r="BDT294" s="1114"/>
      <c r="BDU294" s="1114"/>
      <c r="BDV294" s="1114"/>
      <c r="BDW294" s="1114"/>
      <c r="BDX294" s="1114"/>
      <c r="BDY294" s="1114"/>
      <c r="BDZ294" s="1114"/>
      <c r="BEA294" s="1114"/>
      <c r="BEB294" s="1114"/>
      <c r="BEC294" s="1114"/>
      <c r="BED294" s="1114"/>
      <c r="BEE294" s="1114"/>
      <c r="BEF294" s="1114"/>
      <c r="BEG294" s="1114"/>
      <c r="BEH294" s="1114"/>
      <c r="BEI294" s="1114"/>
      <c r="BEJ294" s="1114"/>
      <c r="BEK294" s="1114"/>
      <c r="BEL294" s="1114"/>
      <c r="BEM294" s="1114"/>
      <c r="BEN294" s="1114"/>
      <c r="BEO294" s="1114"/>
      <c r="BEP294" s="1114"/>
      <c r="BEQ294" s="1114"/>
      <c r="BER294" s="1114"/>
      <c r="BES294" s="1114"/>
      <c r="BET294" s="1114"/>
      <c r="BEU294" s="1114"/>
      <c r="BEV294" s="1114"/>
      <c r="BEW294" s="1114"/>
      <c r="BEX294" s="1114"/>
      <c r="BEY294" s="1114"/>
      <c r="BEZ294" s="1114"/>
      <c r="BFA294" s="1114"/>
      <c r="BFB294" s="1114"/>
      <c r="BFC294" s="1114"/>
      <c r="BFD294" s="1114"/>
      <c r="BFE294" s="1114"/>
      <c r="BFF294" s="1114"/>
      <c r="BFG294" s="1114"/>
      <c r="BFH294" s="1114"/>
      <c r="BFI294" s="1114"/>
      <c r="BFJ294" s="1114"/>
      <c r="BFK294" s="1114"/>
      <c r="BFL294" s="1114"/>
      <c r="BFM294" s="1114"/>
      <c r="BFN294" s="1114"/>
      <c r="BFO294" s="1114"/>
      <c r="BFP294" s="1114"/>
      <c r="BFQ294" s="1114"/>
      <c r="BFR294" s="1114"/>
      <c r="BFS294" s="1114"/>
      <c r="BFT294" s="1114"/>
      <c r="BFU294" s="1114"/>
      <c r="BFV294" s="1114"/>
      <c r="BFW294" s="1114"/>
      <c r="BFX294" s="1114"/>
      <c r="BFY294" s="1114"/>
      <c r="BFZ294" s="1114"/>
      <c r="BGA294" s="1114"/>
      <c r="BGB294" s="1114"/>
      <c r="BGC294" s="1114"/>
      <c r="BGD294" s="1114"/>
      <c r="BGE294" s="1114"/>
      <c r="BGF294" s="1114"/>
      <c r="BGG294" s="1114"/>
      <c r="BGH294" s="1114"/>
      <c r="BGI294" s="1114"/>
      <c r="BGJ294" s="1114"/>
      <c r="BGK294" s="1114"/>
      <c r="BGL294" s="1114"/>
      <c r="BGM294" s="1114"/>
      <c r="BGN294" s="1114"/>
      <c r="BGO294" s="1114"/>
      <c r="BGP294" s="1114"/>
      <c r="BGQ294" s="1114"/>
      <c r="BGR294" s="1114"/>
      <c r="BGS294" s="1114"/>
      <c r="BGT294" s="1114"/>
      <c r="BGU294" s="1114"/>
      <c r="BGV294" s="1114"/>
      <c r="BGW294" s="1114"/>
      <c r="BGX294" s="1114"/>
      <c r="BGY294" s="1114"/>
      <c r="BGZ294" s="1114"/>
      <c r="BHA294" s="1114"/>
      <c r="BHB294" s="1114"/>
      <c r="BHC294" s="1114"/>
      <c r="BHD294" s="1114"/>
      <c r="BHE294" s="1114"/>
      <c r="BHF294" s="1114"/>
      <c r="BHG294" s="1114"/>
      <c r="BHH294" s="1114"/>
      <c r="BHI294" s="1114"/>
      <c r="BHJ294" s="1114"/>
      <c r="BHK294" s="1114"/>
      <c r="BHL294" s="1114"/>
      <c r="BHM294" s="1114"/>
      <c r="BHN294" s="1114"/>
      <c r="BHO294" s="1114"/>
      <c r="BHP294" s="1114"/>
      <c r="BHQ294" s="1114"/>
      <c r="BHR294" s="1114"/>
      <c r="BHS294" s="1114"/>
      <c r="BHT294" s="1114"/>
      <c r="BHU294" s="1114"/>
      <c r="BHV294" s="1114"/>
      <c r="BHW294" s="1114"/>
      <c r="BHX294" s="1114"/>
      <c r="BHY294" s="1114"/>
      <c r="BHZ294" s="1114"/>
      <c r="BIA294" s="1114"/>
      <c r="BIB294" s="1114"/>
      <c r="BIC294" s="1114"/>
      <c r="BID294" s="1114"/>
      <c r="BIE294" s="1114"/>
      <c r="BIF294" s="1114"/>
      <c r="BIG294" s="1114"/>
      <c r="BIH294" s="1114"/>
      <c r="BII294" s="1114"/>
      <c r="BIJ294" s="1114"/>
      <c r="BIK294" s="1114"/>
      <c r="BIL294" s="1114"/>
      <c r="BIM294" s="1114"/>
      <c r="BIN294" s="1114"/>
      <c r="BIO294" s="1114"/>
      <c r="BIP294" s="1114"/>
      <c r="BIQ294" s="1114"/>
      <c r="BIR294" s="1114"/>
      <c r="BIS294" s="1114"/>
      <c r="BIT294" s="1114"/>
      <c r="BIU294" s="1114"/>
      <c r="BIV294" s="1114"/>
      <c r="BIW294" s="1114"/>
      <c r="BIX294" s="1114"/>
      <c r="BIY294" s="1114"/>
      <c r="BIZ294" s="1114"/>
      <c r="BJA294" s="1114"/>
      <c r="BJB294" s="1114"/>
      <c r="BJC294" s="1114"/>
      <c r="BJD294" s="1114"/>
      <c r="BJE294" s="1114"/>
      <c r="BJF294" s="1114"/>
      <c r="BJG294" s="1114"/>
      <c r="BJH294" s="1114"/>
      <c r="BJI294" s="1114"/>
      <c r="BJJ294" s="1114"/>
      <c r="BJK294" s="1114"/>
      <c r="BJL294" s="1114"/>
      <c r="BJM294" s="1114"/>
      <c r="BJN294" s="1114"/>
      <c r="BJO294" s="1114"/>
      <c r="BJP294" s="1114"/>
      <c r="BJQ294" s="1114"/>
      <c r="BJR294" s="1114"/>
      <c r="BJS294" s="1114"/>
      <c r="BJT294" s="1114"/>
      <c r="BJU294" s="1114"/>
      <c r="BJV294" s="1114"/>
      <c r="BJW294" s="1114"/>
      <c r="BJX294" s="1114"/>
      <c r="BJY294" s="1114"/>
      <c r="BJZ294" s="1114"/>
      <c r="BKA294" s="1114"/>
      <c r="BKB294" s="1114"/>
      <c r="BKC294" s="1114"/>
      <c r="BKD294" s="1114"/>
      <c r="BKE294" s="1114"/>
      <c r="BKF294" s="1114"/>
      <c r="BKG294" s="1114"/>
      <c r="BKH294" s="1114"/>
      <c r="BKI294" s="1114"/>
      <c r="BKJ294" s="1114"/>
      <c r="BKK294" s="1114"/>
      <c r="BKL294" s="1114"/>
      <c r="BKM294" s="1114"/>
      <c r="BKN294" s="1114"/>
      <c r="BKO294" s="1114"/>
      <c r="BKP294" s="1114"/>
      <c r="BKQ294" s="1114"/>
      <c r="BKR294" s="1114"/>
      <c r="BKS294" s="1114"/>
      <c r="BKT294" s="1114"/>
      <c r="BKU294" s="1114"/>
      <c r="BKV294" s="1114"/>
      <c r="BKW294" s="1114"/>
      <c r="BKX294" s="1114"/>
      <c r="BKY294" s="1114"/>
      <c r="BKZ294" s="1114"/>
      <c r="BLA294" s="1114"/>
      <c r="BLB294" s="1114"/>
      <c r="BLC294" s="1114"/>
      <c r="BLD294" s="1114"/>
      <c r="BLE294" s="1114"/>
      <c r="BLF294" s="1114"/>
      <c r="BLG294" s="1114"/>
      <c r="BLH294" s="1114"/>
      <c r="BLI294" s="1114"/>
      <c r="BLJ294" s="1114"/>
      <c r="BLK294" s="1114"/>
      <c r="BLL294" s="1114"/>
      <c r="BLM294" s="1114"/>
      <c r="BLN294" s="1114"/>
      <c r="BLO294" s="1114"/>
      <c r="BLP294" s="1114"/>
      <c r="BLQ294" s="1114"/>
      <c r="BLR294" s="1114"/>
      <c r="BLS294" s="1114"/>
      <c r="BLT294" s="1114"/>
      <c r="BLU294" s="1114"/>
      <c r="BLV294" s="1114"/>
      <c r="BLW294" s="1114"/>
      <c r="BLX294" s="1114"/>
      <c r="BLY294" s="1114"/>
      <c r="BLZ294" s="1114"/>
      <c r="BMA294" s="1114"/>
      <c r="BMB294" s="1114"/>
      <c r="BMC294" s="1114"/>
      <c r="BMD294" s="1114"/>
      <c r="BME294" s="1114"/>
      <c r="BMF294" s="1114"/>
      <c r="BMG294" s="1114"/>
      <c r="BMH294" s="1114"/>
      <c r="BMI294" s="1114"/>
      <c r="BMJ294" s="1114"/>
      <c r="BMK294" s="1114"/>
      <c r="BML294" s="1114"/>
      <c r="BMM294" s="1114"/>
      <c r="BMN294" s="1114"/>
      <c r="BMO294" s="1114"/>
      <c r="BMP294" s="1114"/>
      <c r="BMQ294" s="1114"/>
      <c r="BMR294" s="1114"/>
      <c r="BMS294" s="1114"/>
      <c r="BMT294" s="1114"/>
      <c r="BMU294" s="1114"/>
      <c r="BMV294" s="1114"/>
      <c r="BMW294" s="1114"/>
      <c r="BMX294" s="1114"/>
      <c r="BMY294" s="1114"/>
      <c r="BMZ294" s="1114"/>
      <c r="BNA294" s="1114"/>
      <c r="BNB294" s="1114"/>
      <c r="BNC294" s="1114"/>
      <c r="BND294" s="1114"/>
      <c r="BNE294" s="1114"/>
      <c r="BNF294" s="1114"/>
      <c r="BNG294" s="1114"/>
      <c r="BNH294" s="1114"/>
      <c r="BNI294" s="1114"/>
      <c r="BNJ294" s="1114"/>
      <c r="BNK294" s="1114"/>
      <c r="BNL294" s="1114"/>
      <c r="BNM294" s="1114"/>
      <c r="BNN294" s="1114"/>
      <c r="BNO294" s="1114"/>
      <c r="BNP294" s="1114"/>
      <c r="BNQ294" s="1114"/>
      <c r="BNR294" s="1114"/>
      <c r="BNS294" s="1114"/>
      <c r="BNT294" s="1114"/>
      <c r="BNU294" s="1114"/>
      <c r="BNV294" s="1114"/>
      <c r="BNW294" s="1114"/>
      <c r="BNX294" s="1114"/>
      <c r="BNY294" s="1114"/>
      <c r="BNZ294" s="1114"/>
      <c r="BOA294" s="1114"/>
      <c r="BOB294" s="1114"/>
      <c r="BOC294" s="1114"/>
      <c r="BOD294" s="1114"/>
      <c r="BOE294" s="1114"/>
      <c r="BOF294" s="1114"/>
      <c r="BOG294" s="1114"/>
      <c r="BOH294" s="1114"/>
      <c r="BOI294" s="1114"/>
      <c r="BOJ294" s="1114"/>
      <c r="BOK294" s="1114"/>
      <c r="BOL294" s="1114"/>
      <c r="BOM294" s="1114"/>
      <c r="BON294" s="1114"/>
      <c r="BOO294" s="1114"/>
      <c r="BOP294" s="1114"/>
      <c r="BOQ294" s="1114"/>
      <c r="BOR294" s="1114"/>
      <c r="BOS294" s="1114"/>
      <c r="BOT294" s="1114"/>
      <c r="BOU294" s="1114"/>
      <c r="BOV294" s="1114"/>
      <c r="BOW294" s="1114"/>
      <c r="BOX294" s="1114"/>
      <c r="BOY294" s="1114"/>
      <c r="BOZ294" s="1114"/>
      <c r="BPA294" s="1114"/>
      <c r="BPB294" s="1114"/>
      <c r="BPC294" s="1114"/>
      <c r="BPD294" s="1114"/>
      <c r="BPE294" s="1114"/>
      <c r="BPF294" s="1114"/>
      <c r="BPG294" s="1114"/>
      <c r="BPH294" s="1114"/>
      <c r="BPI294" s="1114"/>
      <c r="BPJ294" s="1114"/>
      <c r="BPK294" s="1114"/>
      <c r="BPL294" s="1114"/>
      <c r="BPM294" s="1114"/>
      <c r="BPN294" s="1114"/>
      <c r="BPO294" s="1114"/>
      <c r="BPP294" s="1114"/>
      <c r="BPQ294" s="1114"/>
      <c r="BPR294" s="1114"/>
      <c r="BPS294" s="1114"/>
      <c r="BPT294" s="1114"/>
      <c r="BPU294" s="1114"/>
      <c r="BPV294" s="1114"/>
      <c r="BPW294" s="1114"/>
      <c r="BPX294" s="1114"/>
      <c r="BPY294" s="1114"/>
      <c r="BPZ294" s="1114"/>
      <c r="BQA294" s="1114"/>
      <c r="BQB294" s="1114"/>
      <c r="BQC294" s="1114"/>
      <c r="BQD294" s="1114"/>
      <c r="BQE294" s="1114"/>
      <c r="BQF294" s="1114"/>
      <c r="BQG294" s="1114"/>
      <c r="BQH294" s="1114"/>
      <c r="BQI294" s="1114"/>
      <c r="BQJ294" s="1114"/>
      <c r="BQK294" s="1114"/>
      <c r="BQL294" s="1114"/>
      <c r="BQM294" s="1114"/>
      <c r="BQN294" s="1114"/>
      <c r="BQO294" s="1114"/>
      <c r="BQP294" s="1114"/>
      <c r="BQQ294" s="1114"/>
      <c r="BQR294" s="1114"/>
      <c r="BQS294" s="1114"/>
      <c r="BQT294" s="1114"/>
      <c r="BQU294" s="1114"/>
      <c r="BQV294" s="1114"/>
      <c r="BQW294" s="1114"/>
      <c r="BQX294" s="1114"/>
      <c r="BQY294" s="1114"/>
      <c r="BQZ294" s="1114"/>
      <c r="BRA294" s="1114"/>
      <c r="BRB294" s="1114"/>
      <c r="BRC294" s="1114"/>
      <c r="BRD294" s="1114"/>
      <c r="BRE294" s="1114"/>
      <c r="BRF294" s="1114"/>
      <c r="BRG294" s="1114"/>
      <c r="BRH294" s="1114"/>
      <c r="BRI294" s="1114"/>
      <c r="BRJ294" s="1114"/>
      <c r="BRK294" s="1114"/>
      <c r="BRL294" s="1114"/>
      <c r="BRM294" s="1114"/>
      <c r="BRN294" s="1114"/>
      <c r="BRO294" s="1114"/>
      <c r="BRP294" s="1114"/>
      <c r="BRQ294" s="1114"/>
      <c r="BRR294" s="1114"/>
      <c r="BRS294" s="1114"/>
      <c r="BRT294" s="1114"/>
      <c r="BRU294" s="1114"/>
      <c r="BRV294" s="1114"/>
      <c r="BRW294" s="1114"/>
      <c r="BRX294" s="1114"/>
      <c r="BRY294" s="1114"/>
      <c r="BRZ294" s="1114"/>
      <c r="BSA294" s="1114"/>
      <c r="BSB294" s="1114"/>
      <c r="BSC294" s="1114"/>
      <c r="BSD294" s="1114"/>
      <c r="BSE294" s="1114"/>
      <c r="BSF294" s="1114"/>
      <c r="BSG294" s="1114"/>
      <c r="BSH294" s="1114"/>
      <c r="BSI294" s="1114"/>
      <c r="BSJ294" s="1114"/>
      <c r="BSK294" s="1114"/>
      <c r="BSL294" s="1114"/>
      <c r="BSM294" s="1114"/>
      <c r="BSN294" s="1114"/>
      <c r="BSO294" s="1114"/>
      <c r="BSP294" s="1114"/>
      <c r="BSQ294" s="1114"/>
      <c r="BSR294" s="1114"/>
      <c r="BSS294" s="1114"/>
      <c r="BST294" s="1114"/>
      <c r="BSU294" s="1114"/>
      <c r="BSV294" s="1114"/>
      <c r="BSW294" s="1114"/>
      <c r="BSX294" s="1114"/>
      <c r="BSY294" s="1114"/>
      <c r="BSZ294" s="1114"/>
      <c r="BTA294" s="1114"/>
      <c r="BTB294" s="1114"/>
      <c r="BTC294" s="1114"/>
      <c r="BTD294" s="1114"/>
      <c r="BTE294" s="1114"/>
      <c r="BTF294" s="1114"/>
      <c r="BTG294" s="1114"/>
      <c r="BTH294" s="1114"/>
      <c r="BTI294" s="1114"/>
      <c r="BTJ294" s="1114"/>
      <c r="BTK294" s="1114"/>
      <c r="BTL294" s="1114"/>
      <c r="BTM294" s="1114"/>
      <c r="BTN294" s="1114"/>
      <c r="BTO294" s="1114"/>
      <c r="BTP294" s="1114"/>
      <c r="BTQ294" s="1114"/>
      <c r="BTR294" s="1114"/>
      <c r="BTS294" s="1114"/>
      <c r="BTT294" s="1114"/>
      <c r="BTU294" s="1114"/>
      <c r="BTV294" s="1114"/>
      <c r="BTW294" s="1114"/>
      <c r="BTX294" s="1114"/>
      <c r="BTY294" s="1114"/>
      <c r="BTZ294" s="1114"/>
      <c r="BUA294" s="1114"/>
      <c r="BUB294" s="1114"/>
      <c r="BUC294" s="1114"/>
      <c r="BUD294" s="1114"/>
      <c r="BUE294" s="1114"/>
      <c r="BUF294" s="1114"/>
      <c r="BUG294" s="1114"/>
      <c r="BUH294" s="1114"/>
      <c r="BUI294" s="1114"/>
      <c r="BUJ294" s="1114"/>
      <c r="BUK294" s="1114"/>
      <c r="BUL294" s="1114"/>
      <c r="BUM294" s="1114"/>
      <c r="BUN294" s="1114"/>
      <c r="BUO294" s="1114"/>
      <c r="BUP294" s="1114"/>
      <c r="BUQ294" s="1114"/>
      <c r="BUR294" s="1114"/>
      <c r="BUS294" s="1114"/>
      <c r="BUT294" s="1114"/>
      <c r="BUU294" s="1114"/>
      <c r="BUV294" s="1114"/>
      <c r="BUW294" s="1114"/>
      <c r="BUX294" s="1114"/>
      <c r="BUY294" s="1114"/>
      <c r="BUZ294" s="1114"/>
      <c r="BVA294" s="1114"/>
      <c r="BVB294" s="1114"/>
      <c r="BVC294" s="1114"/>
      <c r="BVD294" s="1114"/>
      <c r="BVE294" s="1114"/>
      <c r="BVF294" s="1114"/>
      <c r="BVG294" s="1114"/>
      <c r="BVH294" s="1114"/>
      <c r="BVI294" s="1114"/>
      <c r="BVJ294" s="1114"/>
      <c r="BVK294" s="1114"/>
      <c r="BVL294" s="1114"/>
      <c r="BVM294" s="1114"/>
      <c r="BVN294" s="1114"/>
      <c r="BVO294" s="1114"/>
      <c r="BVP294" s="1114"/>
      <c r="BVQ294" s="1114"/>
      <c r="BVR294" s="1114"/>
      <c r="BVS294" s="1114"/>
      <c r="BVT294" s="1114"/>
      <c r="BVU294" s="1114"/>
      <c r="BVV294" s="1114"/>
      <c r="BVW294" s="1114"/>
      <c r="BVX294" s="1114"/>
      <c r="BVY294" s="1114"/>
      <c r="BVZ294" s="1114"/>
      <c r="BWA294" s="1114"/>
      <c r="BWB294" s="1114"/>
      <c r="BWC294" s="1114"/>
      <c r="BWD294" s="1114"/>
      <c r="BWE294" s="1114"/>
      <c r="BWF294" s="1114"/>
      <c r="BWG294" s="1114"/>
      <c r="BWH294" s="1114"/>
      <c r="BWI294" s="1114"/>
      <c r="BWJ294" s="1114"/>
      <c r="BWK294" s="1114"/>
      <c r="BWL294" s="1114"/>
      <c r="BWM294" s="1114"/>
      <c r="BWN294" s="1114"/>
      <c r="BWO294" s="1114"/>
      <c r="BWP294" s="1114"/>
      <c r="BWQ294" s="1114"/>
      <c r="BWR294" s="1114"/>
      <c r="BWS294" s="1114"/>
      <c r="BWT294" s="1114"/>
      <c r="BWU294" s="1114"/>
      <c r="BWV294" s="1114"/>
      <c r="BWW294" s="1114"/>
      <c r="BWX294" s="1114"/>
      <c r="BWY294" s="1114"/>
      <c r="BWZ294" s="1114"/>
      <c r="BXA294" s="1114"/>
      <c r="BXB294" s="1114"/>
      <c r="BXC294" s="1114"/>
      <c r="BXD294" s="1114"/>
      <c r="BXE294" s="1114"/>
      <c r="BXF294" s="1114"/>
      <c r="BXG294" s="1114"/>
      <c r="BXH294" s="1114"/>
      <c r="BXI294" s="1114"/>
      <c r="BXJ294" s="1114"/>
      <c r="BXK294" s="1114"/>
      <c r="BXL294" s="1114"/>
      <c r="BXM294" s="1114"/>
      <c r="BXN294" s="1114"/>
      <c r="BXO294" s="1114"/>
      <c r="BXP294" s="1114"/>
      <c r="BXQ294" s="1114"/>
      <c r="BXR294" s="1114"/>
      <c r="BXS294" s="1114"/>
      <c r="BXT294" s="1114"/>
      <c r="BXU294" s="1114"/>
      <c r="BXV294" s="1114"/>
      <c r="BXW294" s="1114"/>
      <c r="BXX294" s="1114"/>
      <c r="BXY294" s="1114"/>
      <c r="BXZ294" s="1114"/>
      <c r="BYA294" s="1114"/>
      <c r="BYB294" s="1114"/>
      <c r="BYC294" s="1114"/>
      <c r="BYD294" s="1114"/>
      <c r="BYE294" s="1114"/>
      <c r="BYF294" s="1114"/>
      <c r="BYG294" s="1114"/>
      <c r="BYH294" s="1114"/>
      <c r="BYI294" s="1114"/>
      <c r="BYJ294" s="1114"/>
      <c r="BYK294" s="1114"/>
      <c r="BYL294" s="1114"/>
      <c r="BYM294" s="1114"/>
      <c r="BYN294" s="1114"/>
      <c r="BYO294" s="1114"/>
      <c r="BYP294" s="1114"/>
      <c r="BYQ294" s="1114"/>
      <c r="BYR294" s="1114"/>
      <c r="BYS294" s="1114"/>
      <c r="BYT294" s="1114"/>
      <c r="BYU294" s="1114"/>
      <c r="BYV294" s="1114"/>
      <c r="BYW294" s="1114"/>
      <c r="BYX294" s="1114"/>
      <c r="BYY294" s="1114"/>
      <c r="BYZ294" s="1114"/>
      <c r="BZA294" s="1114"/>
      <c r="BZB294" s="1114"/>
      <c r="BZC294" s="1114"/>
      <c r="BZD294" s="1114"/>
      <c r="BZE294" s="1114"/>
      <c r="BZF294" s="1114"/>
      <c r="BZG294" s="1114"/>
      <c r="BZH294" s="1114"/>
      <c r="BZI294" s="1114"/>
      <c r="BZJ294" s="1114"/>
      <c r="BZK294" s="1114"/>
      <c r="BZL294" s="1114"/>
      <c r="BZM294" s="1114"/>
      <c r="BZN294" s="1114"/>
      <c r="BZO294" s="1114"/>
      <c r="BZP294" s="1114"/>
      <c r="BZQ294" s="1114"/>
      <c r="BZR294" s="1114"/>
      <c r="BZS294" s="1114"/>
      <c r="BZT294" s="1114"/>
      <c r="BZU294" s="1114"/>
      <c r="BZV294" s="1114"/>
      <c r="BZW294" s="1114"/>
      <c r="BZX294" s="1114"/>
      <c r="BZY294" s="1114"/>
      <c r="BZZ294" s="1114"/>
      <c r="CAA294" s="1114"/>
      <c r="CAB294" s="1114"/>
      <c r="CAC294" s="1114"/>
      <c r="CAD294" s="1114"/>
      <c r="CAE294" s="1114"/>
      <c r="CAF294" s="1114"/>
      <c r="CAG294" s="1114"/>
      <c r="CAH294" s="1114"/>
      <c r="CAI294" s="1114"/>
      <c r="CAJ294" s="1114"/>
      <c r="CAK294" s="1114"/>
      <c r="CAL294" s="1114"/>
      <c r="CAM294" s="1114"/>
      <c r="CAN294" s="1114"/>
      <c r="CAO294" s="1114"/>
      <c r="CAP294" s="1114"/>
      <c r="CAQ294" s="1114"/>
      <c r="CAR294" s="1114"/>
      <c r="CAS294" s="1114"/>
      <c r="CAT294" s="1114"/>
      <c r="CAU294" s="1114"/>
      <c r="CAV294" s="1114"/>
      <c r="CAW294" s="1114"/>
      <c r="CAX294" s="1114"/>
      <c r="CAY294" s="1114"/>
      <c r="CAZ294" s="1114"/>
      <c r="CBA294" s="1114"/>
      <c r="CBB294" s="1114"/>
      <c r="CBC294" s="1114"/>
      <c r="CBD294" s="1114"/>
      <c r="CBE294" s="1114"/>
      <c r="CBF294" s="1114"/>
      <c r="CBG294" s="1114"/>
      <c r="CBH294" s="1114"/>
      <c r="CBI294" s="1114"/>
      <c r="CBJ294" s="1114"/>
      <c r="CBK294" s="1114"/>
      <c r="CBL294" s="1114"/>
      <c r="CBM294" s="1114"/>
      <c r="CBN294" s="1114"/>
      <c r="CBO294" s="1114"/>
      <c r="CBP294" s="1114"/>
      <c r="CBQ294" s="1114"/>
      <c r="CBR294" s="1114"/>
      <c r="CBS294" s="1114"/>
      <c r="CBT294" s="1114"/>
      <c r="CBU294" s="1114"/>
      <c r="CBV294" s="1114"/>
      <c r="CBW294" s="1114"/>
      <c r="CBX294" s="1114"/>
      <c r="CBY294" s="1114"/>
      <c r="CBZ294" s="1114"/>
      <c r="CCA294" s="1114"/>
      <c r="CCB294" s="1114"/>
      <c r="CCC294" s="1114"/>
      <c r="CCD294" s="1114"/>
      <c r="CCE294" s="1114"/>
      <c r="CCF294" s="1114"/>
      <c r="CCG294" s="1114"/>
      <c r="CCH294" s="1114"/>
      <c r="CCI294" s="1114"/>
      <c r="CCJ294" s="1114"/>
      <c r="CCK294" s="1114"/>
      <c r="CCL294" s="1114"/>
      <c r="CCM294" s="1114"/>
      <c r="CCN294" s="1114"/>
      <c r="CCO294" s="1114"/>
      <c r="CCP294" s="1114"/>
      <c r="CCQ294" s="1114"/>
      <c r="CCR294" s="1114"/>
      <c r="CCS294" s="1114"/>
      <c r="CCT294" s="1114"/>
      <c r="CCU294" s="1114"/>
      <c r="CCV294" s="1114"/>
      <c r="CCW294" s="1114"/>
      <c r="CCX294" s="1114"/>
      <c r="CCY294" s="1114"/>
      <c r="CCZ294" s="1114"/>
      <c r="CDA294" s="1114"/>
      <c r="CDB294" s="1114"/>
      <c r="CDC294" s="1114"/>
      <c r="CDD294" s="1114"/>
      <c r="CDE294" s="1114"/>
      <c r="CDF294" s="1114"/>
      <c r="CDG294" s="1114"/>
      <c r="CDH294" s="1114"/>
      <c r="CDI294" s="1114"/>
      <c r="CDJ294" s="1114"/>
      <c r="CDK294" s="1114"/>
      <c r="CDL294" s="1114"/>
      <c r="CDM294" s="1114"/>
      <c r="CDN294" s="1114"/>
      <c r="CDO294" s="1114"/>
      <c r="CDP294" s="1114"/>
      <c r="CDQ294" s="1114"/>
      <c r="CDR294" s="1114"/>
      <c r="CDS294" s="1114"/>
      <c r="CDT294" s="1114"/>
      <c r="CDU294" s="1114"/>
      <c r="CDV294" s="1114"/>
      <c r="CDW294" s="1114"/>
      <c r="CDX294" s="1114"/>
      <c r="CDY294" s="1114"/>
      <c r="CDZ294" s="1114"/>
      <c r="CEA294" s="1114"/>
      <c r="CEB294" s="1114"/>
      <c r="CEC294" s="1114"/>
      <c r="CED294" s="1114"/>
      <c r="CEE294" s="1114"/>
      <c r="CEF294" s="1114"/>
      <c r="CEG294" s="1114"/>
      <c r="CEH294" s="1114"/>
      <c r="CEI294" s="1114"/>
      <c r="CEJ294" s="1114"/>
      <c r="CEK294" s="1114"/>
      <c r="CEL294" s="1114"/>
      <c r="CEM294" s="1114"/>
      <c r="CEN294" s="1114"/>
      <c r="CEO294" s="1114"/>
      <c r="CEP294" s="1114"/>
      <c r="CEQ294" s="1114"/>
      <c r="CER294" s="1114"/>
      <c r="CES294" s="1114"/>
      <c r="CET294" s="1114"/>
      <c r="CEU294" s="1114"/>
      <c r="CEV294" s="1114"/>
      <c r="CEW294" s="1114"/>
      <c r="CEX294" s="1114"/>
      <c r="CEY294" s="1114"/>
      <c r="CEZ294" s="1114"/>
      <c r="CFA294" s="1114"/>
      <c r="CFB294" s="1114"/>
      <c r="CFC294" s="1114"/>
      <c r="CFD294" s="1114"/>
      <c r="CFE294" s="1114"/>
      <c r="CFF294" s="1114"/>
      <c r="CFG294" s="1114"/>
      <c r="CFH294" s="1114"/>
      <c r="CFI294" s="1114"/>
      <c r="CFJ294" s="1114"/>
      <c r="CFK294" s="1114"/>
      <c r="CFL294" s="1114"/>
      <c r="CFM294" s="1114"/>
      <c r="CFN294" s="1114"/>
      <c r="CFO294" s="1114"/>
      <c r="CFP294" s="1114"/>
      <c r="CFQ294" s="1114"/>
      <c r="CFR294" s="1114"/>
      <c r="CFS294" s="1114"/>
      <c r="CFT294" s="1114"/>
      <c r="CFU294" s="1114"/>
      <c r="CFV294" s="1114"/>
      <c r="CFW294" s="1114"/>
      <c r="CFX294" s="1114"/>
      <c r="CFY294" s="1114"/>
      <c r="CFZ294" s="1114"/>
      <c r="CGA294" s="1114"/>
      <c r="CGB294" s="1114"/>
      <c r="CGC294" s="1114"/>
      <c r="CGD294" s="1114"/>
      <c r="CGE294" s="1114"/>
      <c r="CGF294" s="1114"/>
      <c r="CGG294" s="1114"/>
      <c r="CGH294" s="1114"/>
      <c r="CGI294" s="1114"/>
      <c r="CGJ294" s="1114"/>
      <c r="CGK294" s="1114"/>
      <c r="CGL294" s="1114"/>
      <c r="CGM294" s="1114"/>
      <c r="CGN294" s="1114"/>
      <c r="CGO294" s="1114"/>
      <c r="CGP294" s="1114"/>
      <c r="CGQ294" s="1114"/>
      <c r="CGR294" s="1114"/>
      <c r="CGS294" s="1114"/>
      <c r="CGT294" s="1114"/>
      <c r="CGU294" s="1114"/>
      <c r="CGV294" s="1114"/>
      <c r="CGW294" s="1114"/>
      <c r="CGX294" s="1114"/>
      <c r="CGY294" s="1114"/>
      <c r="CGZ294" s="1114"/>
      <c r="CHA294" s="1114"/>
      <c r="CHB294" s="1114"/>
      <c r="CHC294" s="1114"/>
      <c r="CHD294" s="1114"/>
      <c r="CHE294" s="1114"/>
      <c r="CHF294" s="1114"/>
      <c r="CHG294" s="1114"/>
      <c r="CHH294" s="1114"/>
      <c r="CHI294" s="1114"/>
      <c r="CHJ294" s="1114"/>
      <c r="CHK294" s="1114"/>
      <c r="CHL294" s="1114"/>
      <c r="CHM294" s="1114"/>
      <c r="CHN294" s="1114"/>
      <c r="CHO294" s="1114"/>
      <c r="CHP294" s="1114"/>
      <c r="CHQ294" s="1114"/>
      <c r="CHR294" s="1114"/>
      <c r="CHS294" s="1114"/>
      <c r="CHT294" s="1114"/>
      <c r="CHU294" s="1114"/>
      <c r="CHV294" s="1114"/>
      <c r="CHW294" s="1114"/>
      <c r="CHX294" s="1114"/>
      <c r="CHY294" s="1114"/>
      <c r="CHZ294" s="1114"/>
      <c r="CIA294" s="1114"/>
      <c r="CIB294" s="1114"/>
      <c r="CIC294" s="1114"/>
      <c r="CID294" s="1114"/>
      <c r="CIE294" s="1114"/>
      <c r="CIF294" s="1114"/>
      <c r="CIG294" s="1114"/>
      <c r="CIH294" s="1114"/>
      <c r="CII294" s="1114"/>
      <c r="CIJ294" s="1114"/>
      <c r="CIK294" s="1114"/>
      <c r="CIL294" s="1114"/>
      <c r="CIM294" s="1114"/>
      <c r="CIN294" s="1114"/>
      <c r="CIO294" s="1114"/>
      <c r="CIP294" s="1114"/>
      <c r="CIQ294" s="1114"/>
      <c r="CIR294" s="1114"/>
      <c r="CIS294" s="1114"/>
      <c r="CIT294" s="1114"/>
      <c r="CIU294" s="1114"/>
      <c r="CIV294" s="1114"/>
      <c r="CIW294" s="1114"/>
      <c r="CIX294" s="1114"/>
      <c r="CIY294" s="1114"/>
      <c r="CIZ294" s="1114"/>
      <c r="CJA294" s="1114"/>
      <c r="CJB294" s="1114"/>
      <c r="CJC294" s="1114"/>
      <c r="CJD294" s="1114"/>
      <c r="CJE294" s="1114"/>
      <c r="CJF294" s="1114"/>
      <c r="CJG294" s="1114"/>
      <c r="CJH294" s="1114"/>
      <c r="CJI294" s="1114"/>
      <c r="CJJ294" s="1114"/>
      <c r="CJK294" s="1114"/>
      <c r="CJL294" s="1114"/>
      <c r="CJM294" s="1114"/>
      <c r="CJN294" s="1114"/>
      <c r="CJO294" s="1114"/>
      <c r="CJP294" s="1114"/>
      <c r="CJQ294" s="1114"/>
      <c r="CJR294" s="1114"/>
      <c r="CJS294" s="1114"/>
      <c r="CJT294" s="1114"/>
      <c r="CJU294" s="1114"/>
      <c r="CJV294" s="1114"/>
      <c r="CJW294" s="1114"/>
      <c r="CJX294" s="1114"/>
      <c r="CJY294" s="1114"/>
      <c r="CJZ294" s="1114"/>
      <c r="CKA294" s="1114"/>
      <c r="CKB294" s="1114"/>
      <c r="CKC294" s="1114"/>
      <c r="CKD294" s="1114"/>
      <c r="CKE294" s="1114"/>
      <c r="CKF294" s="1114"/>
      <c r="CKG294" s="1114"/>
      <c r="CKH294" s="1114"/>
      <c r="CKI294" s="1114"/>
      <c r="CKJ294" s="1114"/>
      <c r="CKK294" s="1114"/>
      <c r="CKL294" s="1114"/>
      <c r="CKM294" s="1114"/>
      <c r="CKN294" s="1114"/>
      <c r="CKO294" s="1114"/>
      <c r="CKP294" s="1114"/>
      <c r="CKQ294" s="1114"/>
      <c r="CKR294" s="1114"/>
      <c r="CKS294" s="1114"/>
      <c r="CKT294" s="1114"/>
      <c r="CKU294" s="1114"/>
      <c r="CKV294" s="1114"/>
      <c r="CKW294" s="1114"/>
      <c r="CKX294" s="1114"/>
      <c r="CKY294" s="1114"/>
      <c r="CKZ294" s="1114"/>
      <c r="CLA294" s="1114"/>
      <c r="CLB294" s="1114"/>
      <c r="CLC294" s="1114"/>
      <c r="CLD294" s="1114"/>
      <c r="CLE294" s="1114"/>
      <c r="CLF294" s="1114"/>
      <c r="CLG294" s="1114"/>
      <c r="CLH294" s="1114"/>
      <c r="CLI294" s="1114"/>
      <c r="CLJ294" s="1114"/>
      <c r="CLK294" s="1114"/>
      <c r="CLL294" s="1114"/>
      <c r="CLM294" s="1114"/>
      <c r="CLN294" s="1114"/>
      <c r="CLO294" s="1114"/>
      <c r="CLP294" s="1114"/>
      <c r="CLQ294" s="1114"/>
      <c r="CLR294" s="1114"/>
      <c r="CLS294" s="1114"/>
      <c r="CLT294" s="1114"/>
      <c r="CLU294" s="1114"/>
      <c r="CLV294" s="1114"/>
      <c r="CLW294" s="1114"/>
      <c r="CLX294" s="1114"/>
      <c r="CLY294" s="1114"/>
      <c r="CLZ294" s="1114"/>
      <c r="CMA294" s="1114"/>
      <c r="CMB294" s="1114"/>
      <c r="CMC294" s="1114"/>
      <c r="CMD294" s="1114"/>
      <c r="CME294" s="1114"/>
      <c r="CMF294" s="1114"/>
      <c r="CMG294" s="1114"/>
      <c r="CMH294" s="1114"/>
      <c r="CMI294" s="1114"/>
      <c r="CMJ294" s="1114"/>
      <c r="CMK294" s="1114"/>
      <c r="CML294" s="1114"/>
      <c r="CMM294" s="1114"/>
      <c r="CMN294" s="1114"/>
      <c r="CMO294" s="1114"/>
      <c r="CMP294" s="1114"/>
      <c r="CMQ294" s="1114"/>
      <c r="CMR294" s="1114"/>
      <c r="CMS294" s="1114"/>
      <c r="CMT294" s="1114"/>
      <c r="CMU294" s="1114"/>
      <c r="CMV294" s="1114"/>
      <c r="CMW294" s="1114"/>
      <c r="CMX294" s="1114"/>
      <c r="CMY294" s="1114"/>
      <c r="CMZ294" s="1114"/>
      <c r="CNA294" s="1114"/>
      <c r="CNB294" s="1114"/>
      <c r="CNC294" s="1114"/>
      <c r="CND294" s="1114"/>
      <c r="CNE294" s="1114"/>
      <c r="CNF294" s="1114"/>
      <c r="CNG294" s="1114"/>
      <c r="CNH294" s="1114"/>
      <c r="CNI294" s="1114"/>
      <c r="CNJ294" s="1114"/>
      <c r="CNK294" s="1114"/>
      <c r="CNL294" s="1114"/>
      <c r="CNM294" s="1114"/>
      <c r="CNN294" s="1114"/>
      <c r="CNO294" s="1114"/>
      <c r="CNP294" s="1114"/>
      <c r="CNQ294" s="1114"/>
      <c r="CNR294" s="1114"/>
      <c r="CNS294" s="1114"/>
      <c r="CNT294" s="1114"/>
      <c r="CNU294" s="1114"/>
      <c r="CNV294" s="1114"/>
      <c r="CNW294" s="1114"/>
      <c r="CNX294" s="1114"/>
      <c r="CNY294" s="1114"/>
      <c r="CNZ294" s="1114"/>
      <c r="COA294" s="1114"/>
      <c r="COB294" s="1114"/>
      <c r="COC294" s="1114"/>
      <c r="COD294" s="1114"/>
      <c r="COE294" s="1114"/>
      <c r="COF294" s="1114"/>
      <c r="COG294" s="1114"/>
      <c r="COH294" s="1114"/>
      <c r="COI294" s="1114"/>
      <c r="COJ294" s="1114"/>
      <c r="COK294" s="1114"/>
      <c r="COL294" s="1114"/>
      <c r="COM294" s="1114"/>
      <c r="CON294" s="1114"/>
      <c r="COO294" s="1114"/>
      <c r="COP294" s="1114"/>
      <c r="COQ294" s="1114"/>
      <c r="COR294" s="1114"/>
      <c r="COS294" s="1114"/>
      <c r="COT294" s="1114"/>
      <c r="COU294" s="1114"/>
      <c r="COV294" s="1114"/>
      <c r="COW294" s="1114"/>
      <c r="COX294" s="1114"/>
      <c r="COY294" s="1114"/>
      <c r="COZ294" s="1114"/>
      <c r="CPA294" s="1114"/>
      <c r="CPB294" s="1114"/>
      <c r="CPC294" s="1114"/>
      <c r="CPD294" s="1114"/>
      <c r="CPE294" s="1114"/>
      <c r="CPF294" s="1114"/>
      <c r="CPG294" s="1114"/>
      <c r="CPH294" s="1114"/>
      <c r="CPI294" s="1114"/>
      <c r="CPJ294" s="1114"/>
      <c r="CPK294" s="1114"/>
      <c r="CPL294" s="1114"/>
      <c r="CPM294" s="1114"/>
      <c r="CPN294" s="1114"/>
      <c r="CPO294" s="1114"/>
      <c r="CPP294" s="1114"/>
      <c r="CPQ294" s="1114"/>
      <c r="CPR294" s="1114"/>
      <c r="CPS294" s="1114"/>
      <c r="CPT294" s="1114"/>
      <c r="CPU294" s="1114"/>
      <c r="CPV294" s="1114"/>
      <c r="CPW294" s="1114"/>
      <c r="CPX294" s="1114"/>
      <c r="CPY294" s="1114"/>
      <c r="CPZ294" s="1114"/>
      <c r="CQA294" s="1114"/>
      <c r="CQB294" s="1114"/>
      <c r="CQC294" s="1114"/>
      <c r="CQD294" s="1114"/>
      <c r="CQE294" s="1114"/>
      <c r="CQF294" s="1114"/>
      <c r="CQG294" s="1114"/>
      <c r="CQH294" s="1114"/>
      <c r="CQI294" s="1114"/>
      <c r="CQJ294" s="1114"/>
      <c r="CQK294" s="1114"/>
      <c r="CQL294" s="1114"/>
      <c r="CQM294" s="1114"/>
      <c r="CQN294" s="1114"/>
      <c r="CQO294" s="1114"/>
      <c r="CQP294" s="1114"/>
      <c r="CQQ294" s="1114"/>
      <c r="CQR294" s="1114"/>
      <c r="CQS294" s="1114"/>
      <c r="CQT294" s="1114"/>
      <c r="CQU294" s="1114"/>
      <c r="CQV294" s="1114"/>
      <c r="CQW294" s="1114"/>
      <c r="CQX294" s="1114"/>
      <c r="CQY294" s="1114"/>
      <c r="CQZ294" s="1114"/>
      <c r="CRA294" s="1114"/>
      <c r="CRB294" s="1114"/>
      <c r="CRC294" s="1114"/>
      <c r="CRD294" s="1114"/>
      <c r="CRE294" s="1114"/>
      <c r="CRF294" s="1114"/>
      <c r="CRG294" s="1114"/>
      <c r="CRH294" s="1114"/>
      <c r="CRI294" s="1114"/>
      <c r="CRJ294" s="1114"/>
      <c r="CRK294" s="1114"/>
      <c r="CRL294" s="1114"/>
      <c r="CRM294" s="1114"/>
      <c r="CRN294" s="1114"/>
      <c r="CRO294" s="1114"/>
      <c r="CRP294" s="1114"/>
      <c r="CRQ294" s="1114"/>
      <c r="CRR294" s="1114"/>
      <c r="CRS294" s="1114"/>
      <c r="CRT294" s="1114"/>
      <c r="CRU294" s="1114"/>
      <c r="CRV294" s="1114"/>
      <c r="CRW294" s="1114"/>
      <c r="CRX294" s="1114"/>
      <c r="CRY294" s="1114"/>
      <c r="CRZ294" s="1114"/>
      <c r="CSA294" s="1114"/>
      <c r="CSB294" s="1114"/>
      <c r="CSC294" s="1114"/>
      <c r="CSD294" s="1114"/>
      <c r="CSE294" s="1114"/>
      <c r="CSF294" s="1114"/>
      <c r="CSG294" s="1114"/>
      <c r="CSH294" s="1114"/>
      <c r="CSI294" s="1114"/>
      <c r="CSJ294" s="1114"/>
      <c r="CSK294" s="1114"/>
      <c r="CSL294" s="1114"/>
      <c r="CSM294" s="1114"/>
      <c r="CSN294" s="1114"/>
      <c r="CSO294" s="1114"/>
      <c r="CSP294" s="1114"/>
      <c r="CSQ294" s="1114"/>
      <c r="CSR294" s="1114"/>
      <c r="CSS294" s="1114"/>
      <c r="CST294" s="1114"/>
      <c r="CSU294" s="1114"/>
      <c r="CSV294" s="1114"/>
      <c r="CSW294" s="1114"/>
      <c r="CSX294" s="1114"/>
      <c r="CSY294" s="1114"/>
      <c r="CSZ294" s="1114"/>
      <c r="CTA294" s="1114"/>
      <c r="CTB294" s="1114"/>
      <c r="CTC294" s="1114"/>
      <c r="CTD294" s="1114"/>
      <c r="CTE294" s="1114"/>
      <c r="CTF294" s="1114"/>
      <c r="CTG294" s="1114"/>
      <c r="CTH294" s="1114"/>
      <c r="CTI294" s="1114"/>
      <c r="CTJ294" s="1114"/>
      <c r="CTK294" s="1114"/>
      <c r="CTL294" s="1114"/>
      <c r="CTM294" s="1114"/>
      <c r="CTN294" s="1114"/>
      <c r="CTO294" s="1114"/>
      <c r="CTP294" s="1114"/>
      <c r="CTQ294" s="1114"/>
      <c r="CTR294" s="1114"/>
      <c r="CTS294" s="1114"/>
      <c r="CTT294" s="1114"/>
      <c r="CTU294" s="1114"/>
      <c r="CTV294" s="1114"/>
      <c r="CTW294" s="1114"/>
      <c r="CTX294" s="1114"/>
      <c r="CTY294" s="1114"/>
      <c r="CTZ294" s="1114"/>
      <c r="CUA294" s="1114"/>
      <c r="CUB294" s="1114"/>
      <c r="CUC294" s="1114"/>
      <c r="CUD294" s="1114"/>
      <c r="CUE294" s="1114"/>
      <c r="CUF294" s="1114"/>
      <c r="CUG294" s="1114"/>
      <c r="CUH294" s="1114"/>
      <c r="CUI294" s="1114"/>
      <c r="CUJ294" s="1114"/>
      <c r="CUK294" s="1114"/>
      <c r="CUL294" s="1114"/>
      <c r="CUM294" s="1114"/>
      <c r="CUN294" s="1114"/>
      <c r="CUO294" s="1114"/>
      <c r="CUP294" s="1114"/>
      <c r="CUQ294" s="1114"/>
      <c r="CUR294" s="1114"/>
      <c r="CUS294" s="1114"/>
      <c r="CUT294" s="1114"/>
      <c r="CUU294" s="1114"/>
      <c r="CUV294" s="1114"/>
      <c r="CUW294" s="1114"/>
      <c r="CUX294" s="1114"/>
      <c r="CUY294" s="1114"/>
      <c r="CUZ294" s="1114"/>
      <c r="CVA294" s="1114"/>
      <c r="CVB294" s="1114"/>
      <c r="CVC294" s="1114"/>
      <c r="CVD294" s="1114"/>
      <c r="CVE294" s="1114"/>
      <c r="CVF294" s="1114"/>
      <c r="CVG294" s="1114"/>
      <c r="CVH294" s="1114"/>
      <c r="CVI294" s="1114"/>
      <c r="CVJ294" s="1114"/>
      <c r="CVK294" s="1114"/>
      <c r="CVL294" s="1114"/>
      <c r="CVM294" s="1114"/>
      <c r="CVN294" s="1114"/>
      <c r="CVO294" s="1114"/>
      <c r="CVP294" s="1114"/>
      <c r="CVQ294" s="1114"/>
      <c r="CVR294" s="1114"/>
      <c r="CVS294" s="1114"/>
      <c r="CVT294" s="1114"/>
      <c r="CVU294" s="1114"/>
      <c r="CVV294" s="1114"/>
      <c r="CVW294" s="1114"/>
      <c r="CVX294" s="1114"/>
      <c r="CVY294" s="1114"/>
      <c r="CVZ294" s="1114"/>
      <c r="CWA294" s="1114"/>
      <c r="CWB294" s="1114"/>
      <c r="CWC294" s="1114"/>
      <c r="CWD294" s="1114"/>
      <c r="CWE294" s="1114"/>
      <c r="CWF294" s="1114"/>
      <c r="CWG294" s="1114"/>
      <c r="CWH294" s="1114"/>
      <c r="CWI294" s="1114"/>
      <c r="CWJ294" s="1114"/>
      <c r="CWK294" s="1114"/>
      <c r="CWL294" s="1114"/>
      <c r="CWM294" s="1114"/>
      <c r="CWN294" s="1114"/>
      <c r="CWO294" s="1114"/>
      <c r="CWP294" s="1114"/>
      <c r="CWQ294" s="1114"/>
      <c r="CWR294" s="1114"/>
      <c r="CWS294" s="1114"/>
      <c r="CWT294" s="1114"/>
      <c r="CWU294" s="1114"/>
      <c r="CWV294" s="1114"/>
      <c r="CWW294" s="1114"/>
      <c r="CWX294" s="1114"/>
      <c r="CWY294" s="1114"/>
      <c r="CWZ294" s="1114"/>
      <c r="CXA294" s="1114"/>
      <c r="CXB294" s="1114"/>
      <c r="CXC294" s="1114"/>
      <c r="CXD294" s="1114"/>
      <c r="CXE294" s="1114"/>
      <c r="CXF294" s="1114"/>
      <c r="CXG294" s="1114"/>
      <c r="CXH294" s="1114"/>
      <c r="CXI294" s="1114"/>
      <c r="CXJ294" s="1114"/>
      <c r="CXK294" s="1114"/>
      <c r="CXL294" s="1114"/>
      <c r="CXM294" s="1114"/>
      <c r="CXN294" s="1114"/>
      <c r="CXO294" s="1114"/>
      <c r="CXP294" s="1114"/>
      <c r="CXQ294" s="1114"/>
      <c r="CXR294" s="1114"/>
      <c r="CXS294" s="1114"/>
      <c r="CXT294" s="1114"/>
      <c r="CXU294" s="1114"/>
      <c r="CXV294" s="1114"/>
      <c r="CXW294" s="1114"/>
      <c r="CXX294" s="1114"/>
      <c r="CXY294" s="1114"/>
      <c r="CXZ294" s="1114"/>
      <c r="CYA294" s="1114"/>
      <c r="CYB294" s="1114"/>
      <c r="CYC294" s="1114"/>
      <c r="CYD294" s="1114"/>
      <c r="CYE294" s="1114"/>
      <c r="CYF294" s="1114"/>
      <c r="CYG294" s="1114"/>
      <c r="CYH294" s="1114"/>
      <c r="CYI294" s="1114"/>
      <c r="CYJ294" s="1114"/>
      <c r="CYK294" s="1114"/>
      <c r="CYL294" s="1114"/>
      <c r="CYM294" s="1114"/>
      <c r="CYN294" s="1114"/>
      <c r="CYO294" s="1114"/>
      <c r="CYP294" s="1114"/>
      <c r="CYQ294" s="1114"/>
      <c r="CYR294" s="1114"/>
      <c r="CYS294" s="1114"/>
      <c r="CYT294" s="1114"/>
      <c r="CYU294" s="1114"/>
      <c r="CYV294" s="1114"/>
      <c r="CYW294" s="1114"/>
      <c r="CYX294" s="1114"/>
      <c r="CYY294" s="1114"/>
      <c r="CYZ294" s="1114"/>
      <c r="CZA294" s="1114"/>
      <c r="CZB294" s="1114"/>
      <c r="CZC294" s="1114"/>
      <c r="CZD294" s="1114"/>
      <c r="CZE294" s="1114"/>
      <c r="CZF294" s="1114"/>
      <c r="CZG294" s="1114"/>
      <c r="CZH294" s="1114"/>
      <c r="CZI294" s="1114"/>
      <c r="CZJ294" s="1114"/>
      <c r="CZK294" s="1114"/>
      <c r="CZL294" s="1114"/>
      <c r="CZM294" s="1114"/>
      <c r="CZN294" s="1114"/>
      <c r="CZO294" s="1114"/>
      <c r="CZP294" s="1114"/>
      <c r="CZQ294" s="1114"/>
      <c r="CZR294" s="1114"/>
      <c r="CZS294" s="1114"/>
      <c r="CZT294" s="1114"/>
      <c r="CZU294" s="1114"/>
      <c r="CZV294" s="1114"/>
      <c r="CZW294" s="1114"/>
      <c r="CZX294" s="1114"/>
      <c r="CZY294" s="1114"/>
      <c r="CZZ294" s="1114"/>
      <c r="DAA294" s="1114"/>
      <c r="DAB294" s="1114"/>
      <c r="DAC294" s="1114"/>
      <c r="DAD294" s="1114"/>
      <c r="DAE294" s="1114"/>
      <c r="DAF294" s="1114"/>
      <c r="DAG294" s="1114"/>
      <c r="DAH294" s="1114"/>
      <c r="DAI294" s="1114"/>
      <c r="DAJ294" s="1114"/>
      <c r="DAK294" s="1114"/>
      <c r="DAL294" s="1114"/>
      <c r="DAM294" s="1114"/>
      <c r="DAN294" s="1114"/>
      <c r="DAO294" s="1114"/>
      <c r="DAP294" s="1114"/>
      <c r="DAQ294" s="1114"/>
      <c r="DAR294" s="1114"/>
      <c r="DAS294" s="1114"/>
      <c r="DAT294" s="1114"/>
      <c r="DAU294" s="1114"/>
      <c r="DAV294" s="1114"/>
      <c r="DAW294" s="1114"/>
      <c r="DAX294" s="1114"/>
      <c r="DAY294" s="1114"/>
      <c r="DAZ294" s="1114"/>
      <c r="DBA294" s="1114"/>
      <c r="DBB294" s="1114"/>
      <c r="DBC294" s="1114"/>
      <c r="DBD294" s="1114"/>
      <c r="DBE294" s="1114"/>
      <c r="DBF294" s="1114"/>
      <c r="DBG294" s="1114"/>
      <c r="DBH294" s="1114"/>
      <c r="DBI294" s="1114"/>
      <c r="DBJ294" s="1114"/>
      <c r="DBK294" s="1114"/>
      <c r="DBL294" s="1114"/>
      <c r="DBM294" s="1114"/>
      <c r="DBN294" s="1114"/>
      <c r="DBO294" s="1114"/>
      <c r="DBP294" s="1114"/>
      <c r="DBQ294" s="1114"/>
      <c r="DBR294" s="1114"/>
      <c r="DBS294" s="1114"/>
      <c r="DBT294" s="1114"/>
      <c r="DBU294" s="1114"/>
      <c r="DBV294" s="1114"/>
      <c r="DBW294" s="1114"/>
      <c r="DBX294" s="1114"/>
      <c r="DBY294" s="1114"/>
      <c r="DBZ294" s="1114"/>
      <c r="DCA294" s="1114"/>
      <c r="DCB294" s="1114"/>
      <c r="DCC294" s="1114"/>
      <c r="DCD294" s="1114"/>
      <c r="DCE294" s="1114"/>
      <c r="DCF294" s="1114"/>
      <c r="DCG294" s="1114"/>
      <c r="DCH294" s="1114"/>
      <c r="DCI294" s="1114"/>
      <c r="DCJ294" s="1114"/>
      <c r="DCK294" s="1114"/>
      <c r="DCL294" s="1114"/>
      <c r="DCM294" s="1114"/>
      <c r="DCN294" s="1114"/>
      <c r="DCO294" s="1114"/>
      <c r="DCP294" s="1114"/>
      <c r="DCQ294" s="1114"/>
      <c r="DCR294" s="1114"/>
      <c r="DCS294" s="1114"/>
      <c r="DCT294" s="1114"/>
      <c r="DCU294" s="1114"/>
      <c r="DCV294" s="1114"/>
      <c r="DCW294" s="1114"/>
      <c r="DCX294" s="1114"/>
      <c r="DCY294" s="1114"/>
      <c r="DCZ294" s="1114"/>
      <c r="DDA294" s="1114"/>
      <c r="DDB294" s="1114"/>
      <c r="DDC294" s="1114"/>
      <c r="DDD294" s="1114"/>
      <c r="DDE294" s="1114"/>
      <c r="DDF294" s="1114"/>
      <c r="DDG294" s="1114"/>
      <c r="DDH294" s="1114"/>
      <c r="DDI294" s="1114"/>
      <c r="DDJ294" s="1114"/>
      <c r="DDK294" s="1114"/>
      <c r="DDL294" s="1114"/>
      <c r="DDM294" s="1114"/>
      <c r="DDN294" s="1114"/>
      <c r="DDO294" s="1114"/>
      <c r="DDP294" s="1114"/>
      <c r="DDQ294" s="1114"/>
      <c r="DDR294" s="1114"/>
      <c r="DDS294" s="1114"/>
      <c r="DDT294" s="1114"/>
      <c r="DDU294" s="1114"/>
      <c r="DDV294" s="1114"/>
      <c r="DDW294" s="1114"/>
      <c r="DDX294" s="1114"/>
      <c r="DDY294" s="1114"/>
      <c r="DDZ294" s="1114"/>
      <c r="DEA294" s="1114"/>
      <c r="DEB294" s="1114"/>
      <c r="DEC294" s="1114"/>
      <c r="DED294" s="1114"/>
      <c r="DEE294" s="1114"/>
      <c r="DEF294" s="1114"/>
      <c r="DEG294" s="1114"/>
      <c r="DEH294" s="1114"/>
      <c r="DEI294" s="1114"/>
      <c r="DEJ294" s="1114"/>
      <c r="DEK294" s="1114"/>
      <c r="DEL294" s="1114"/>
      <c r="DEM294" s="1114"/>
      <c r="DEN294" s="1114"/>
      <c r="DEO294" s="1114"/>
      <c r="DEP294" s="1114"/>
      <c r="DEQ294" s="1114"/>
      <c r="DER294" s="1114"/>
      <c r="DES294" s="1114"/>
      <c r="DET294" s="1114"/>
      <c r="DEU294" s="1114"/>
      <c r="DEV294" s="1114"/>
      <c r="DEW294" s="1114"/>
      <c r="DEX294" s="1114"/>
      <c r="DEY294" s="1114"/>
      <c r="DEZ294" s="1114"/>
      <c r="DFA294" s="1114"/>
      <c r="DFB294" s="1114"/>
      <c r="DFC294" s="1114"/>
      <c r="DFD294" s="1114"/>
      <c r="DFE294" s="1114"/>
      <c r="DFF294" s="1114"/>
      <c r="DFG294" s="1114"/>
      <c r="DFH294" s="1114"/>
      <c r="DFI294" s="1114"/>
      <c r="DFJ294" s="1114"/>
      <c r="DFK294" s="1114"/>
      <c r="DFL294" s="1114"/>
      <c r="DFM294" s="1114"/>
      <c r="DFN294" s="1114"/>
      <c r="DFO294" s="1114"/>
      <c r="DFP294" s="1114"/>
      <c r="DFQ294" s="1114"/>
      <c r="DFR294" s="1114"/>
      <c r="DFS294" s="1114"/>
      <c r="DFT294" s="1114"/>
      <c r="DFU294" s="1114"/>
      <c r="DFV294" s="1114"/>
      <c r="DFW294" s="1114"/>
      <c r="DFX294" s="1114"/>
      <c r="DFY294" s="1114"/>
      <c r="DFZ294" s="1114"/>
      <c r="DGA294" s="1114"/>
      <c r="DGB294" s="1114"/>
      <c r="DGC294" s="1114"/>
      <c r="DGD294" s="1114"/>
      <c r="DGE294" s="1114"/>
      <c r="DGF294" s="1114"/>
      <c r="DGG294" s="1114"/>
      <c r="DGH294" s="1114"/>
      <c r="DGI294" s="1114"/>
      <c r="DGJ294" s="1114"/>
      <c r="DGK294" s="1114"/>
      <c r="DGL294" s="1114"/>
      <c r="DGM294" s="1114"/>
      <c r="DGN294" s="1114"/>
      <c r="DGO294" s="1114"/>
      <c r="DGP294" s="1114"/>
      <c r="DGQ294" s="1114"/>
      <c r="DGR294" s="1114"/>
      <c r="DGS294" s="1114"/>
      <c r="DGT294" s="1114"/>
      <c r="DGU294" s="1114"/>
      <c r="DGV294" s="1114"/>
      <c r="DGW294" s="1114"/>
      <c r="DGX294" s="1114"/>
      <c r="DGY294" s="1114"/>
      <c r="DGZ294" s="1114"/>
      <c r="DHA294" s="1114"/>
      <c r="DHB294" s="1114"/>
      <c r="DHC294" s="1114"/>
      <c r="DHD294" s="1114"/>
      <c r="DHE294" s="1114"/>
      <c r="DHF294" s="1114"/>
      <c r="DHG294" s="1114"/>
      <c r="DHH294" s="1114"/>
      <c r="DHI294" s="1114"/>
      <c r="DHJ294" s="1114"/>
      <c r="DHK294" s="1114"/>
      <c r="DHL294" s="1114"/>
      <c r="DHM294" s="1114"/>
      <c r="DHN294" s="1114"/>
      <c r="DHO294" s="1114"/>
      <c r="DHP294" s="1114"/>
      <c r="DHQ294" s="1114"/>
      <c r="DHR294" s="1114"/>
      <c r="DHS294" s="1114"/>
      <c r="DHT294" s="1114"/>
      <c r="DHU294" s="1114"/>
      <c r="DHV294" s="1114"/>
      <c r="DHW294" s="1114"/>
      <c r="DHX294" s="1114"/>
      <c r="DHY294" s="1114"/>
      <c r="DHZ294" s="1114"/>
      <c r="DIA294" s="1114"/>
      <c r="DIB294" s="1114"/>
      <c r="DIC294" s="1114"/>
      <c r="DID294" s="1114"/>
      <c r="DIE294" s="1114"/>
      <c r="DIF294" s="1114"/>
      <c r="DIG294" s="1114"/>
      <c r="DIH294" s="1114"/>
      <c r="DII294" s="1114"/>
      <c r="DIJ294" s="1114"/>
      <c r="DIK294" s="1114"/>
      <c r="DIL294" s="1114"/>
      <c r="DIM294" s="1114"/>
      <c r="DIN294" s="1114"/>
      <c r="DIO294" s="1114"/>
      <c r="DIP294" s="1114"/>
      <c r="DIQ294" s="1114"/>
      <c r="DIR294" s="1114"/>
      <c r="DIS294" s="1114"/>
      <c r="DIT294" s="1114"/>
      <c r="DIU294" s="1114"/>
      <c r="DIV294" s="1114"/>
      <c r="DIW294" s="1114"/>
      <c r="DIX294" s="1114"/>
      <c r="DIY294" s="1114"/>
      <c r="DIZ294" s="1114"/>
      <c r="DJA294" s="1114"/>
      <c r="DJB294" s="1114"/>
      <c r="DJC294" s="1114"/>
      <c r="DJD294" s="1114"/>
      <c r="DJE294" s="1114"/>
      <c r="DJF294" s="1114"/>
      <c r="DJG294" s="1114"/>
      <c r="DJH294" s="1114"/>
      <c r="DJI294" s="1114"/>
      <c r="DJJ294" s="1114"/>
      <c r="DJK294" s="1114"/>
      <c r="DJL294" s="1114"/>
      <c r="DJM294" s="1114"/>
      <c r="DJN294" s="1114"/>
      <c r="DJO294" s="1114"/>
      <c r="DJP294" s="1114"/>
      <c r="DJQ294" s="1114"/>
      <c r="DJR294" s="1114"/>
      <c r="DJS294" s="1114"/>
      <c r="DJT294" s="1114"/>
      <c r="DJU294" s="1114"/>
      <c r="DJV294" s="1114"/>
      <c r="DJW294" s="1114"/>
      <c r="DJX294" s="1114"/>
      <c r="DJY294" s="1114"/>
      <c r="DJZ294" s="1114"/>
      <c r="DKA294" s="1114"/>
      <c r="DKB294" s="1114"/>
      <c r="DKC294" s="1114"/>
      <c r="DKD294" s="1114"/>
      <c r="DKE294" s="1114"/>
      <c r="DKF294" s="1114"/>
      <c r="DKG294" s="1114"/>
      <c r="DKH294" s="1114"/>
      <c r="DKI294" s="1114"/>
      <c r="DKJ294" s="1114"/>
      <c r="DKK294" s="1114"/>
      <c r="DKL294" s="1114"/>
      <c r="DKM294" s="1114"/>
      <c r="DKN294" s="1114"/>
      <c r="DKO294" s="1114"/>
      <c r="DKP294" s="1114"/>
      <c r="DKQ294" s="1114"/>
      <c r="DKR294" s="1114"/>
      <c r="DKS294" s="1114"/>
      <c r="DKT294" s="1114"/>
      <c r="DKU294" s="1114"/>
      <c r="DKV294" s="1114"/>
      <c r="DKW294" s="1114"/>
      <c r="DKX294" s="1114"/>
      <c r="DKY294" s="1114"/>
      <c r="DKZ294" s="1114"/>
      <c r="DLA294" s="1114"/>
      <c r="DLB294" s="1114"/>
      <c r="DLC294" s="1114"/>
      <c r="DLD294" s="1114"/>
      <c r="DLE294" s="1114"/>
      <c r="DLF294" s="1114"/>
      <c r="DLG294" s="1114"/>
      <c r="DLH294" s="1114"/>
      <c r="DLI294" s="1114"/>
      <c r="DLJ294" s="1114"/>
      <c r="DLK294" s="1114"/>
      <c r="DLL294" s="1114"/>
      <c r="DLM294" s="1114"/>
      <c r="DLN294" s="1114"/>
      <c r="DLO294" s="1114"/>
      <c r="DLP294" s="1114"/>
      <c r="DLQ294" s="1114"/>
      <c r="DLR294" s="1114"/>
      <c r="DLS294" s="1114"/>
      <c r="DLT294" s="1114"/>
      <c r="DLU294" s="1114"/>
      <c r="DLV294" s="1114"/>
      <c r="DLW294" s="1114"/>
      <c r="DLX294" s="1114"/>
      <c r="DLY294" s="1114"/>
      <c r="DLZ294" s="1114"/>
      <c r="DMA294" s="1114"/>
      <c r="DMB294" s="1114"/>
      <c r="DMC294" s="1114"/>
      <c r="DMD294" s="1114"/>
      <c r="DME294" s="1114"/>
      <c r="DMF294" s="1114"/>
      <c r="DMG294" s="1114"/>
      <c r="DMH294" s="1114"/>
      <c r="DMI294" s="1114"/>
      <c r="DMJ294" s="1114"/>
      <c r="DMK294" s="1114"/>
      <c r="DML294" s="1114"/>
      <c r="DMM294" s="1114"/>
      <c r="DMN294" s="1114"/>
      <c r="DMO294" s="1114"/>
      <c r="DMP294" s="1114"/>
      <c r="DMQ294" s="1114"/>
      <c r="DMR294" s="1114"/>
      <c r="DMS294" s="1114"/>
      <c r="DMT294" s="1114"/>
      <c r="DMU294" s="1114"/>
      <c r="DMV294" s="1114"/>
      <c r="DMW294" s="1114"/>
      <c r="DMX294" s="1114"/>
      <c r="DMY294" s="1114"/>
      <c r="DMZ294" s="1114"/>
      <c r="DNA294" s="1114"/>
      <c r="DNB294" s="1114"/>
      <c r="DNC294" s="1114"/>
      <c r="DND294" s="1114"/>
      <c r="DNE294" s="1114"/>
      <c r="DNF294" s="1114"/>
      <c r="DNG294" s="1114"/>
      <c r="DNH294" s="1114"/>
      <c r="DNI294" s="1114"/>
      <c r="DNJ294" s="1114"/>
      <c r="DNK294" s="1114"/>
      <c r="DNL294" s="1114"/>
      <c r="DNM294" s="1114"/>
      <c r="DNN294" s="1114"/>
      <c r="DNO294" s="1114"/>
      <c r="DNP294" s="1114"/>
      <c r="DNQ294" s="1114"/>
      <c r="DNR294" s="1114"/>
      <c r="DNS294" s="1114"/>
      <c r="DNT294" s="1114"/>
      <c r="DNU294" s="1114"/>
      <c r="DNV294" s="1114"/>
      <c r="DNW294" s="1114"/>
      <c r="DNX294" s="1114"/>
      <c r="DNY294" s="1114"/>
      <c r="DNZ294" s="1114"/>
      <c r="DOA294" s="1114"/>
      <c r="DOB294" s="1114"/>
      <c r="DOC294" s="1114"/>
      <c r="DOD294" s="1114"/>
      <c r="DOE294" s="1114"/>
      <c r="DOF294" s="1114"/>
      <c r="DOG294" s="1114"/>
      <c r="DOH294" s="1114"/>
      <c r="DOI294" s="1114"/>
      <c r="DOJ294" s="1114"/>
      <c r="DOK294" s="1114"/>
      <c r="DOL294" s="1114"/>
      <c r="DOM294" s="1114"/>
      <c r="DON294" s="1114"/>
      <c r="DOO294" s="1114"/>
      <c r="DOP294" s="1114"/>
      <c r="DOQ294" s="1114"/>
      <c r="DOR294" s="1114"/>
      <c r="DOS294" s="1114"/>
      <c r="DOT294" s="1114"/>
      <c r="DOU294" s="1114"/>
      <c r="DOV294" s="1114"/>
      <c r="DOW294" s="1114"/>
      <c r="DOX294" s="1114"/>
      <c r="DOY294" s="1114"/>
      <c r="DOZ294" s="1114"/>
      <c r="DPA294" s="1114"/>
      <c r="DPB294" s="1114"/>
      <c r="DPC294" s="1114"/>
      <c r="DPD294" s="1114"/>
      <c r="DPE294" s="1114"/>
      <c r="DPF294" s="1114"/>
      <c r="DPG294" s="1114"/>
      <c r="DPH294" s="1114"/>
      <c r="DPI294" s="1114"/>
      <c r="DPJ294" s="1114"/>
      <c r="DPK294" s="1114"/>
      <c r="DPL294" s="1114"/>
      <c r="DPM294" s="1114"/>
      <c r="DPN294" s="1114"/>
      <c r="DPO294" s="1114"/>
      <c r="DPP294" s="1114"/>
      <c r="DPQ294" s="1114"/>
      <c r="DPR294" s="1114"/>
      <c r="DPS294" s="1114"/>
      <c r="DPT294" s="1114"/>
      <c r="DPU294" s="1114"/>
      <c r="DPV294" s="1114"/>
      <c r="DPW294" s="1114"/>
      <c r="DPX294" s="1114"/>
      <c r="DPY294" s="1114"/>
      <c r="DPZ294" s="1114"/>
      <c r="DQA294" s="1114"/>
      <c r="DQB294" s="1114"/>
      <c r="DQC294" s="1114"/>
      <c r="DQD294" s="1114"/>
      <c r="DQE294" s="1114"/>
      <c r="DQF294" s="1114"/>
      <c r="DQG294" s="1114"/>
      <c r="DQH294" s="1114"/>
      <c r="DQI294" s="1114"/>
      <c r="DQJ294" s="1114"/>
      <c r="DQK294" s="1114"/>
      <c r="DQL294" s="1114"/>
      <c r="DQM294" s="1114"/>
      <c r="DQN294" s="1114"/>
      <c r="DQO294" s="1114"/>
      <c r="DQP294" s="1114"/>
      <c r="DQQ294" s="1114"/>
      <c r="DQR294" s="1114"/>
      <c r="DQS294" s="1114"/>
      <c r="DQT294" s="1114"/>
      <c r="DQU294" s="1114"/>
      <c r="DQV294" s="1114"/>
      <c r="DQW294" s="1114"/>
      <c r="DQX294" s="1114"/>
      <c r="DQY294" s="1114"/>
      <c r="DQZ294" s="1114"/>
      <c r="DRA294" s="1114"/>
      <c r="DRB294" s="1114"/>
      <c r="DRC294" s="1114"/>
      <c r="DRD294" s="1114"/>
      <c r="DRE294" s="1114"/>
      <c r="DRF294" s="1114"/>
      <c r="DRG294" s="1114"/>
      <c r="DRH294" s="1114"/>
      <c r="DRI294" s="1114"/>
      <c r="DRJ294" s="1114"/>
      <c r="DRK294" s="1114"/>
      <c r="DRL294" s="1114"/>
      <c r="DRM294" s="1114"/>
      <c r="DRN294" s="1114"/>
      <c r="DRO294" s="1114"/>
      <c r="DRP294" s="1114"/>
      <c r="DRQ294" s="1114"/>
      <c r="DRR294" s="1114"/>
      <c r="DRS294" s="1114"/>
      <c r="DRT294" s="1114"/>
      <c r="DRU294" s="1114"/>
      <c r="DRV294" s="1114"/>
      <c r="DRW294" s="1114"/>
      <c r="DRX294" s="1114"/>
      <c r="DRY294" s="1114"/>
      <c r="DRZ294" s="1114"/>
      <c r="DSA294" s="1114"/>
      <c r="DSB294" s="1114"/>
      <c r="DSC294" s="1114"/>
      <c r="DSD294" s="1114"/>
      <c r="DSE294" s="1114"/>
      <c r="DSF294" s="1114"/>
      <c r="DSG294" s="1114"/>
      <c r="DSH294" s="1114"/>
      <c r="DSI294" s="1114"/>
      <c r="DSJ294" s="1114"/>
      <c r="DSK294" s="1114"/>
      <c r="DSL294" s="1114"/>
      <c r="DSM294" s="1114"/>
      <c r="DSN294" s="1114"/>
      <c r="DSO294" s="1114"/>
      <c r="DSP294" s="1114"/>
      <c r="DSQ294" s="1114"/>
      <c r="DSR294" s="1114"/>
      <c r="DSS294" s="1114"/>
      <c r="DST294" s="1114"/>
      <c r="DSU294" s="1114"/>
      <c r="DSV294" s="1114"/>
      <c r="DSW294" s="1114"/>
      <c r="DSX294" s="1114"/>
      <c r="DSY294" s="1114"/>
      <c r="DSZ294" s="1114"/>
      <c r="DTA294" s="1114"/>
      <c r="DTB294" s="1114"/>
      <c r="DTC294" s="1114"/>
      <c r="DTD294" s="1114"/>
      <c r="DTE294" s="1114"/>
      <c r="DTF294" s="1114"/>
      <c r="DTG294" s="1114"/>
      <c r="DTH294" s="1114"/>
      <c r="DTI294" s="1114"/>
      <c r="DTJ294" s="1114"/>
      <c r="DTK294" s="1114"/>
      <c r="DTL294" s="1114"/>
      <c r="DTM294" s="1114"/>
      <c r="DTN294" s="1114"/>
      <c r="DTO294" s="1114"/>
      <c r="DTP294" s="1114"/>
      <c r="DTQ294" s="1114"/>
      <c r="DTR294" s="1114"/>
      <c r="DTS294" s="1114"/>
      <c r="DTT294" s="1114"/>
      <c r="DTU294" s="1114"/>
      <c r="DTV294" s="1114"/>
      <c r="DTW294" s="1114"/>
      <c r="DTX294" s="1114"/>
      <c r="DTY294" s="1114"/>
      <c r="DTZ294" s="1114"/>
      <c r="DUA294" s="1114"/>
      <c r="DUB294" s="1114"/>
      <c r="DUC294" s="1114"/>
      <c r="DUD294" s="1114"/>
      <c r="DUE294" s="1114"/>
      <c r="DUF294" s="1114"/>
      <c r="DUG294" s="1114"/>
      <c r="DUH294" s="1114"/>
      <c r="DUI294" s="1114"/>
      <c r="DUJ294" s="1114"/>
      <c r="DUK294" s="1114"/>
      <c r="DUL294" s="1114"/>
      <c r="DUM294" s="1114"/>
      <c r="DUN294" s="1114"/>
      <c r="DUO294" s="1114"/>
      <c r="DUP294" s="1114"/>
      <c r="DUQ294" s="1114"/>
      <c r="DUR294" s="1114"/>
      <c r="DUS294" s="1114"/>
      <c r="DUT294" s="1114"/>
      <c r="DUU294" s="1114"/>
      <c r="DUV294" s="1114"/>
      <c r="DUW294" s="1114"/>
      <c r="DUX294" s="1114"/>
      <c r="DUY294" s="1114"/>
      <c r="DUZ294" s="1114"/>
      <c r="DVA294" s="1114"/>
      <c r="DVB294" s="1114"/>
      <c r="DVC294" s="1114"/>
      <c r="DVD294" s="1114"/>
      <c r="DVE294" s="1114"/>
      <c r="DVF294" s="1114"/>
      <c r="DVG294" s="1114"/>
      <c r="DVH294" s="1114"/>
      <c r="DVI294" s="1114"/>
      <c r="DVJ294" s="1114"/>
      <c r="DVK294" s="1114"/>
      <c r="DVL294" s="1114"/>
      <c r="DVM294" s="1114"/>
      <c r="DVN294" s="1114"/>
      <c r="DVO294" s="1114"/>
      <c r="DVP294" s="1114"/>
      <c r="DVQ294" s="1114"/>
      <c r="DVR294" s="1114"/>
      <c r="DVS294" s="1114"/>
      <c r="DVT294" s="1114"/>
      <c r="DVU294" s="1114"/>
      <c r="DVV294" s="1114"/>
      <c r="DVW294" s="1114"/>
      <c r="DVX294" s="1114"/>
      <c r="DVY294" s="1114"/>
      <c r="DVZ294" s="1114"/>
      <c r="DWA294" s="1114"/>
      <c r="DWB294" s="1114"/>
      <c r="DWC294" s="1114"/>
      <c r="DWD294" s="1114"/>
      <c r="DWE294" s="1114"/>
      <c r="DWF294" s="1114"/>
      <c r="DWG294" s="1114"/>
      <c r="DWH294" s="1114"/>
      <c r="DWI294" s="1114"/>
      <c r="DWJ294" s="1114"/>
      <c r="DWK294" s="1114"/>
      <c r="DWL294" s="1114"/>
      <c r="DWM294" s="1114"/>
      <c r="DWN294" s="1114"/>
      <c r="DWO294" s="1114"/>
      <c r="DWP294" s="1114"/>
      <c r="DWQ294" s="1114"/>
      <c r="DWR294" s="1114"/>
      <c r="DWS294" s="1114"/>
      <c r="DWT294" s="1114"/>
      <c r="DWU294" s="1114"/>
      <c r="DWV294" s="1114"/>
      <c r="DWW294" s="1114"/>
      <c r="DWX294" s="1114"/>
      <c r="DWY294" s="1114"/>
      <c r="DWZ294" s="1114"/>
      <c r="DXA294" s="1114"/>
      <c r="DXB294" s="1114"/>
      <c r="DXC294" s="1114"/>
      <c r="DXD294" s="1114"/>
      <c r="DXE294" s="1114"/>
      <c r="DXF294" s="1114"/>
      <c r="DXG294" s="1114"/>
      <c r="DXH294" s="1114"/>
      <c r="DXI294" s="1114"/>
      <c r="DXJ294" s="1114"/>
      <c r="DXK294" s="1114"/>
      <c r="DXL294" s="1114"/>
      <c r="DXM294" s="1114"/>
      <c r="DXN294" s="1114"/>
      <c r="DXO294" s="1114"/>
      <c r="DXP294" s="1114"/>
      <c r="DXQ294" s="1114"/>
      <c r="DXR294" s="1114"/>
      <c r="DXS294" s="1114"/>
      <c r="DXT294" s="1114"/>
      <c r="DXU294" s="1114"/>
      <c r="DXV294" s="1114"/>
      <c r="DXW294" s="1114"/>
      <c r="DXX294" s="1114"/>
      <c r="DXY294" s="1114"/>
      <c r="DXZ294" s="1114"/>
      <c r="DYA294" s="1114"/>
      <c r="DYB294" s="1114"/>
      <c r="DYC294" s="1114"/>
      <c r="DYD294" s="1114"/>
      <c r="DYE294" s="1114"/>
      <c r="DYF294" s="1114"/>
      <c r="DYG294" s="1114"/>
      <c r="DYH294" s="1114"/>
      <c r="DYI294" s="1114"/>
      <c r="DYJ294" s="1114"/>
      <c r="DYK294" s="1114"/>
      <c r="DYL294" s="1114"/>
      <c r="DYM294" s="1114"/>
      <c r="DYN294" s="1114"/>
      <c r="DYO294" s="1114"/>
      <c r="DYP294" s="1114"/>
      <c r="DYQ294" s="1114"/>
      <c r="DYR294" s="1114"/>
      <c r="DYS294" s="1114"/>
      <c r="DYT294" s="1114"/>
      <c r="DYU294" s="1114"/>
      <c r="DYV294" s="1114"/>
      <c r="DYW294" s="1114"/>
      <c r="DYX294" s="1114"/>
      <c r="DYY294" s="1114"/>
      <c r="DYZ294" s="1114"/>
      <c r="DZA294" s="1114"/>
      <c r="DZB294" s="1114"/>
      <c r="DZC294" s="1114"/>
      <c r="DZD294" s="1114"/>
      <c r="DZE294" s="1114"/>
      <c r="DZF294" s="1114"/>
      <c r="DZG294" s="1114"/>
      <c r="DZH294" s="1114"/>
      <c r="DZI294" s="1114"/>
      <c r="DZJ294" s="1114"/>
      <c r="DZK294" s="1114"/>
      <c r="DZL294" s="1114"/>
      <c r="DZM294" s="1114"/>
      <c r="DZN294" s="1114"/>
      <c r="DZO294" s="1114"/>
      <c r="DZP294" s="1114"/>
      <c r="DZQ294" s="1114"/>
      <c r="DZR294" s="1114"/>
      <c r="DZS294" s="1114"/>
      <c r="DZT294" s="1114"/>
      <c r="DZU294" s="1114"/>
      <c r="DZV294" s="1114"/>
      <c r="DZW294" s="1114"/>
      <c r="DZX294" s="1114"/>
      <c r="DZY294" s="1114"/>
      <c r="DZZ294" s="1114"/>
      <c r="EAA294" s="1114"/>
      <c r="EAB294" s="1114"/>
      <c r="EAC294" s="1114"/>
      <c r="EAD294" s="1114"/>
      <c r="EAE294" s="1114"/>
      <c r="EAF294" s="1114"/>
      <c r="EAG294" s="1114"/>
      <c r="EAH294" s="1114"/>
      <c r="EAI294" s="1114"/>
      <c r="EAJ294" s="1114"/>
      <c r="EAK294" s="1114"/>
      <c r="EAL294" s="1114"/>
      <c r="EAM294" s="1114"/>
      <c r="EAN294" s="1114"/>
      <c r="EAO294" s="1114"/>
      <c r="EAP294" s="1114"/>
      <c r="EAQ294" s="1114"/>
      <c r="EAR294" s="1114"/>
      <c r="EAS294" s="1114"/>
      <c r="EAT294" s="1114"/>
      <c r="EAU294" s="1114"/>
      <c r="EAV294" s="1114"/>
      <c r="EAW294" s="1114"/>
      <c r="EAX294" s="1114"/>
      <c r="EAY294" s="1114"/>
      <c r="EAZ294" s="1114"/>
      <c r="EBA294" s="1114"/>
      <c r="EBB294" s="1114"/>
      <c r="EBC294" s="1114"/>
      <c r="EBD294" s="1114"/>
      <c r="EBE294" s="1114"/>
      <c r="EBF294" s="1114"/>
      <c r="EBG294" s="1114"/>
      <c r="EBH294" s="1114"/>
      <c r="EBI294" s="1114"/>
      <c r="EBJ294" s="1114"/>
      <c r="EBK294" s="1114"/>
      <c r="EBL294" s="1114"/>
      <c r="EBM294" s="1114"/>
      <c r="EBN294" s="1114"/>
      <c r="EBO294" s="1114"/>
      <c r="EBP294" s="1114"/>
      <c r="EBQ294" s="1114"/>
      <c r="EBR294" s="1114"/>
      <c r="EBS294" s="1114"/>
      <c r="EBT294" s="1114"/>
      <c r="EBU294" s="1114"/>
      <c r="EBV294" s="1114"/>
      <c r="EBW294" s="1114"/>
      <c r="EBX294" s="1114"/>
      <c r="EBY294" s="1114"/>
      <c r="EBZ294" s="1114"/>
      <c r="ECA294" s="1114"/>
      <c r="ECB294" s="1114"/>
      <c r="ECC294" s="1114"/>
      <c r="ECD294" s="1114"/>
      <c r="ECE294" s="1114"/>
      <c r="ECF294" s="1114"/>
      <c r="ECG294" s="1114"/>
      <c r="ECH294" s="1114"/>
      <c r="ECI294" s="1114"/>
      <c r="ECJ294" s="1114"/>
      <c r="ECK294" s="1114"/>
      <c r="ECL294" s="1114"/>
      <c r="ECM294" s="1114"/>
      <c r="ECN294" s="1114"/>
      <c r="ECO294" s="1114"/>
      <c r="ECP294" s="1114"/>
      <c r="ECQ294" s="1114"/>
      <c r="ECR294" s="1114"/>
      <c r="ECS294" s="1114"/>
      <c r="ECT294" s="1114"/>
      <c r="ECU294" s="1114"/>
      <c r="ECV294" s="1114"/>
      <c r="ECW294" s="1114"/>
      <c r="ECX294" s="1114"/>
      <c r="ECY294" s="1114"/>
      <c r="ECZ294" s="1114"/>
      <c r="EDA294" s="1114"/>
      <c r="EDB294" s="1114"/>
      <c r="EDC294" s="1114"/>
      <c r="EDD294" s="1114"/>
      <c r="EDE294" s="1114"/>
      <c r="EDF294" s="1114"/>
      <c r="EDG294" s="1114"/>
      <c r="EDH294" s="1114"/>
      <c r="EDI294" s="1114"/>
      <c r="EDJ294" s="1114"/>
      <c r="EDK294" s="1114"/>
      <c r="EDL294" s="1114"/>
      <c r="EDM294" s="1114"/>
      <c r="EDN294" s="1114"/>
      <c r="EDO294" s="1114"/>
      <c r="EDP294" s="1114"/>
      <c r="EDQ294" s="1114"/>
      <c r="EDR294" s="1114"/>
      <c r="EDS294" s="1114"/>
      <c r="EDT294" s="1114"/>
      <c r="EDU294" s="1114"/>
      <c r="EDV294" s="1114"/>
      <c r="EDW294" s="1114"/>
      <c r="EDX294" s="1114"/>
      <c r="EDY294" s="1114"/>
      <c r="EDZ294" s="1114"/>
      <c r="EEA294" s="1114"/>
      <c r="EEB294" s="1114"/>
      <c r="EEC294" s="1114"/>
      <c r="EED294" s="1114"/>
      <c r="EEE294" s="1114"/>
      <c r="EEF294" s="1114"/>
      <c r="EEG294" s="1114"/>
      <c r="EEH294" s="1114"/>
      <c r="EEI294" s="1114"/>
      <c r="EEJ294" s="1114"/>
      <c r="EEK294" s="1114"/>
      <c r="EEL294" s="1114"/>
      <c r="EEM294" s="1114"/>
      <c r="EEN294" s="1114"/>
      <c r="EEO294" s="1114"/>
      <c r="EEP294" s="1114"/>
      <c r="EEQ294" s="1114"/>
      <c r="EER294" s="1114"/>
      <c r="EES294" s="1114"/>
      <c r="EET294" s="1114"/>
      <c r="EEU294" s="1114"/>
      <c r="EEV294" s="1114"/>
      <c r="EEW294" s="1114"/>
      <c r="EEX294" s="1114"/>
      <c r="EEY294" s="1114"/>
      <c r="EEZ294" s="1114"/>
      <c r="EFA294" s="1114"/>
      <c r="EFB294" s="1114"/>
      <c r="EFC294" s="1114"/>
      <c r="EFD294" s="1114"/>
      <c r="EFE294" s="1114"/>
      <c r="EFF294" s="1114"/>
      <c r="EFG294" s="1114"/>
      <c r="EFH294" s="1114"/>
      <c r="EFI294" s="1114"/>
      <c r="EFJ294" s="1114"/>
      <c r="EFK294" s="1114"/>
      <c r="EFL294" s="1114"/>
      <c r="EFM294" s="1114"/>
      <c r="EFN294" s="1114"/>
      <c r="EFO294" s="1114"/>
      <c r="EFP294" s="1114"/>
      <c r="EFQ294" s="1114"/>
      <c r="EFR294" s="1114"/>
      <c r="EFS294" s="1114"/>
      <c r="EFT294" s="1114"/>
      <c r="EFU294" s="1114"/>
      <c r="EFV294" s="1114"/>
      <c r="EFW294" s="1114"/>
      <c r="EFX294" s="1114"/>
      <c r="EFY294" s="1114"/>
      <c r="EFZ294" s="1114"/>
      <c r="EGA294" s="1114"/>
      <c r="EGB294" s="1114"/>
      <c r="EGC294" s="1114"/>
      <c r="EGD294" s="1114"/>
      <c r="EGE294" s="1114"/>
      <c r="EGF294" s="1114"/>
      <c r="EGG294" s="1114"/>
      <c r="EGH294" s="1114"/>
      <c r="EGI294" s="1114"/>
      <c r="EGJ294" s="1114"/>
      <c r="EGK294" s="1114"/>
      <c r="EGL294" s="1114"/>
      <c r="EGM294" s="1114"/>
      <c r="EGN294" s="1114"/>
      <c r="EGO294" s="1114"/>
      <c r="EGP294" s="1114"/>
      <c r="EGQ294" s="1114"/>
      <c r="EGR294" s="1114"/>
      <c r="EGS294" s="1114"/>
      <c r="EGT294" s="1114"/>
      <c r="EGU294" s="1114"/>
      <c r="EGV294" s="1114"/>
      <c r="EGW294" s="1114"/>
      <c r="EGX294" s="1114"/>
      <c r="EGY294" s="1114"/>
      <c r="EGZ294" s="1114"/>
      <c r="EHA294" s="1114"/>
      <c r="EHB294" s="1114"/>
      <c r="EHC294" s="1114"/>
      <c r="EHD294" s="1114"/>
      <c r="EHE294" s="1114"/>
      <c r="EHF294" s="1114"/>
      <c r="EHG294" s="1114"/>
      <c r="EHH294" s="1114"/>
      <c r="EHI294" s="1114"/>
      <c r="EHJ294" s="1114"/>
      <c r="EHK294" s="1114"/>
      <c r="EHL294" s="1114"/>
      <c r="EHM294" s="1114"/>
      <c r="EHN294" s="1114"/>
      <c r="EHO294" s="1114"/>
      <c r="EHP294" s="1114"/>
      <c r="EHQ294" s="1114"/>
      <c r="EHR294" s="1114"/>
      <c r="EHS294" s="1114"/>
      <c r="EHT294" s="1114"/>
      <c r="EHU294" s="1114"/>
      <c r="EHV294" s="1114"/>
      <c r="EHW294" s="1114"/>
      <c r="EHX294" s="1114"/>
      <c r="EHY294" s="1114"/>
      <c r="EHZ294" s="1114"/>
      <c r="EIA294" s="1114"/>
      <c r="EIB294" s="1114"/>
      <c r="EIC294" s="1114"/>
      <c r="EID294" s="1114"/>
      <c r="EIE294" s="1114"/>
      <c r="EIF294" s="1114"/>
      <c r="EIG294" s="1114"/>
      <c r="EIH294" s="1114"/>
      <c r="EII294" s="1114"/>
      <c r="EIJ294" s="1114"/>
      <c r="EIK294" s="1114"/>
      <c r="EIL294" s="1114"/>
      <c r="EIM294" s="1114"/>
      <c r="EIN294" s="1114"/>
      <c r="EIO294" s="1114"/>
      <c r="EIP294" s="1114"/>
      <c r="EIQ294" s="1114"/>
      <c r="EIR294" s="1114"/>
      <c r="EIS294" s="1114"/>
      <c r="EIT294" s="1114"/>
      <c r="EIU294" s="1114"/>
      <c r="EIV294" s="1114"/>
      <c r="EIW294" s="1114"/>
      <c r="EIX294" s="1114"/>
      <c r="EIY294" s="1114"/>
      <c r="EIZ294" s="1114"/>
      <c r="EJA294" s="1114"/>
      <c r="EJB294" s="1114"/>
      <c r="EJC294" s="1114"/>
      <c r="EJD294" s="1114"/>
      <c r="EJE294" s="1114"/>
      <c r="EJF294" s="1114"/>
      <c r="EJG294" s="1114"/>
      <c r="EJH294" s="1114"/>
      <c r="EJI294" s="1114"/>
      <c r="EJJ294" s="1114"/>
      <c r="EJK294" s="1114"/>
      <c r="EJL294" s="1114"/>
      <c r="EJM294" s="1114"/>
      <c r="EJN294" s="1114"/>
      <c r="EJO294" s="1114"/>
      <c r="EJP294" s="1114"/>
      <c r="EJQ294" s="1114"/>
      <c r="EJR294" s="1114"/>
      <c r="EJS294" s="1114"/>
      <c r="EJT294" s="1114"/>
      <c r="EJU294" s="1114"/>
      <c r="EJV294" s="1114"/>
      <c r="EJW294" s="1114"/>
      <c r="EJX294" s="1114"/>
      <c r="EJY294" s="1114"/>
      <c r="EJZ294" s="1114"/>
      <c r="EKA294" s="1114"/>
      <c r="EKB294" s="1114"/>
      <c r="EKC294" s="1114"/>
      <c r="EKD294" s="1114"/>
      <c r="EKE294" s="1114"/>
      <c r="EKF294" s="1114"/>
      <c r="EKG294" s="1114"/>
      <c r="EKH294" s="1114"/>
      <c r="EKI294" s="1114"/>
      <c r="EKJ294" s="1114"/>
      <c r="EKK294" s="1114"/>
      <c r="EKL294" s="1114"/>
      <c r="EKM294" s="1114"/>
      <c r="EKN294" s="1114"/>
      <c r="EKO294" s="1114"/>
      <c r="EKP294" s="1114"/>
      <c r="EKQ294" s="1114"/>
      <c r="EKR294" s="1114"/>
      <c r="EKS294" s="1114"/>
      <c r="EKT294" s="1114"/>
      <c r="EKU294" s="1114"/>
      <c r="EKV294" s="1114"/>
      <c r="EKW294" s="1114"/>
      <c r="EKX294" s="1114"/>
      <c r="EKY294" s="1114"/>
      <c r="EKZ294" s="1114"/>
      <c r="ELA294" s="1114"/>
      <c r="ELB294" s="1114"/>
      <c r="ELC294" s="1114"/>
      <c r="ELD294" s="1114"/>
      <c r="ELE294" s="1114"/>
      <c r="ELF294" s="1114"/>
      <c r="ELG294" s="1114"/>
      <c r="ELH294" s="1114"/>
      <c r="ELI294" s="1114"/>
      <c r="ELJ294" s="1114"/>
      <c r="ELK294" s="1114"/>
      <c r="ELL294" s="1114"/>
      <c r="ELM294" s="1114"/>
      <c r="ELN294" s="1114"/>
      <c r="ELO294" s="1114"/>
      <c r="ELP294" s="1114"/>
      <c r="ELQ294" s="1114"/>
      <c r="ELR294" s="1114"/>
      <c r="ELS294" s="1114"/>
      <c r="ELT294" s="1114"/>
      <c r="ELU294" s="1114"/>
      <c r="ELV294" s="1114"/>
      <c r="ELW294" s="1114"/>
      <c r="ELX294" s="1114"/>
      <c r="ELY294" s="1114"/>
      <c r="ELZ294" s="1114"/>
      <c r="EMA294" s="1114"/>
      <c r="EMB294" s="1114"/>
      <c r="EMC294" s="1114"/>
      <c r="EMD294" s="1114"/>
      <c r="EME294" s="1114"/>
      <c r="EMF294" s="1114"/>
      <c r="EMG294" s="1114"/>
      <c r="EMH294" s="1114"/>
      <c r="EMI294" s="1114"/>
      <c r="EMJ294" s="1114"/>
      <c r="EMK294" s="1114"/>
      <c r="EML294" s="1114"/>
      <c r="EMM294" s="1114"/>
      <c r="EMN294" s="1114"/>
      <c r="EMO294" s="1114"/>
      <c r="EMP294" s="1114"/>
      <c r="EMQ294" s="1114"/>
      <c r="EMR294" s="1114"/>
      <c r="EMS294" s="1114"/>
      <c r="EMT294" s="1114"/>
      <c r="EMU294" s="1114"/>
      <c r="EMV294" s="1114"/>
      <c r="EMW294" s="1114"/>
      <c r="EMX294" s="1114"/>
      <c r="EMY294" s="1114"/>
      <c r="EMZ294" s="1114"/>
      <c r="ENA294" s="1114"/>
      <c r="ENB294" s="1114"/>
      <c r="ENC294" s="1114"/>
      <c r="END294" s="1114"/>
      <c r="ENE294" s="1114"/>
      <c r="ENF294" s="1114"/>
      <c r="ENG294" s="1114"/>
      <c r="ENH294" s="1114"/>
      <c r="ENI294" s="1114"/>
      <c r="ENJ294" s="1114"/>
      <c r="ENK294" s="1114"/>
      <c r="ENL294" s="1114"/>
      <c r="ENM294" s="1114"/>
      <c r="ENN294" s="1114"/>
      <c r="ENO294" s="1114"/>
      <c r="ENP294" s="1114"/>
      <c r="ENQ294" s="1114"/>
      <c r="ENR294" s="1114"/>
      <c r="ENS294" s="1114"/>
      <c r="ENT294" s="1114"/>
      <c r="ENU294" s="1114"/>
      <c r="ENV294" s="1114"/>
      <c r="ENW294" s="1114"/>
      <c r="ENX294" s="1114"/>
      <c r="ENY294" s="1114"/>
      <c r="ENZ294" s="1114"/>
      <c r="EOA294" s="1114"/>
      <c r="EOB294" s="1114"/>
      <c r="EOC294" s="1114"/>
      <c r="EOD294" s="1114"/>
      <c r="EOE294" s="1114"/>
      <c r="EOF294" s="1114"/>
      <c r="EOG294" s="1114"/>
      <c r="EOH294" s="1114"/>
      <c r="EOI294" s="1114"/>
      <c r="EOJ294" s="1114"/>
      <c r="EOK294" s="1114"/>
      <c r="EOL294" s="1114"/>
      <c r="EOM294" s="1114"/>
      <c r="EON294" s="1114"/>
      <c r="EOO294" s="1114"/>
      <c r="EOP294" s="1114"/>
      <c r="EOQ294" s="1114"/>
      <c r="EOR294" s="1114"/>
      <c r="EOS294" s="1114"/>
      <c r="EOT294" s="1114"/>
      <c r="EOU294" s="1114"/>
      <c r="EOV294" s="1114"/>
      <c r="EOW294" s="1114"/>
      <c r="EOX294" s="1114"/>
      <c r="EOY294" s="1114"/>
      <c r="EOZ294" s="1114"/>
      <c r="EPA294" s="1114"/>
      <c r="EPB294" s="1114"/>
      <c r="EPC294" s="1114"/>
      <c r="EPD294" s="1114"/>
      <c r="EPE294" s="1114"/>
      <c r="EPF294" s="1114"/>
      <c r="EPG294" s="1114"/>
      <c r="EPH294" s="1114"/>
      <c r="EPI294" s="1114"/>
      <c r="EPJ294" s="1114"/>
      <c r="EPK294" s="1114"/>
      <c r="EPL294" s="1114"/>
      <c r="EPM294" s="1114"/>
      <c r="EPN294" s="1114"/>
      <c r="EPO294" s="1114"/>
      <c r="EPP294" s="1114"/>
      <c r="EPQ294" s="1114"/>
      <c r="EPR294" s="1114"/>
      <c r="EPS294" s="1114"/>
      <c r="EPT294" s="1114"/>
      <c r="EPU294" s="1114"/>
      <c r="EPV294" s="1114"/>
      <c r="EPW294" s="1114"/>
      <c r="EPX294" s="1114"/>
      <c r="EPY294" s="1114"/>
      <c r="EPZ294" s="1114"/>
      <c r="EQA294" s="1114"/>
      <c r="EQB294" s="1114"/>
      <c r="EQC294" s="1114"/>
      <c r="EQD294" s="1114"/>
      <c r="EQE294" s="1114"/>
      <c r="EQF294" s="1114"/>
      <c r="EQG294" s="1114"/>
      <c r="EQH294" s="1114"/>
      <c r="EQI294" s="1114"/>
      <c r="EQJ294" s="1114"/>
      <c r="EQK294" s="1114"/>
      <c r="EQL294" s="1114"/>
      <c r="EQM294" s="1114"/>
      <c r="EQN294" s="1114"/>
      <c r="EQO294" s="1114"/>
      <c r="EQP294" s="1114"/>
      <c r="EQQ294" s="1114"/>
      <c r="EQR294" s="1114"/>
      <c r="EQS294" s="1114"/>
      <c r="EQT294" s="1114"/>
      <c r="EQU294" s="1114"/>
      <c r="EQV294" s="1114"/>
      <c r="EQW294" s="1114"/>
      <c r="EQX294" s="1114"/>
      <c r="EQY294" s="1114"/>
      <c r="EQZ294" s="1114"/>
      <c r="ERA294" s="1114"/>
      <c r="ERB294" s="1114"/>
      <c r="ERC294" s="1114"/>
      <c r="ERD294" s="1114"/>
      <c r="ERE294" s="1114"/>
      <c r="ERF294" s="1114"/>
      <c r="ERG294" s="1114"/>
      <c r="ERH294" s="1114"/>
      <c r="ERI294" s="1114"/>
      <c r="ERJ294" s="1114"/>
      <c r="ERK294" s="1114"/>
      <c r="ERL294" s="1114"/>
      <c r="ERM294" s="1114"/>
      <c r="ERN294" s="1114"/>
      <c r="ERO294" s="1114"/>
      <c r="ERP294" s="1114"/>
      <c r="ERQ294" s="1114"/>
      <c r="ERR294" s="1114"/>
      <c r="ERS294" s="1114"/>
      <c r="ERT294" s="1114"/>
      <c r="ERU294" s="1114"/>
      <c r="ERV294" s="1114"/>
      <c r="ERW294" s="1114"/>
      <c r="ERX294" s="1114"/>
      <c r="ERY294" s="1114"/>
      <c r="ERZ294" s="1114"/>
      <c r="ESA294" s="1114"/>
      <c r="ESB294" s="1114"/>
      <c r="ESC294" s="1114"/>
      <c r="ESD294" s="1114"/>
      <c r="ESE294" s="1114"/>
      <c r="ESF294" s="1114"/>
      <c r="ESG294" s="1114"/>
      <c r="ESH294" s="1114"/>
      <c r="ESI294" s="1114"/>
      <c r="ESJ294" s="1114"/>
      <c r="ESK294" s="1114"/>
      <c r="ESL294" s="1114"/>
      <c r="ESM294" s="1114"/>
      <c r="ESN294" s="1114"/>
      <c r="ESO294" s="1114"/>
      <c r="ESP294" s="1114"/>
      <c r="ESQ294" s="1114"/>
      <c r="ESR294" s="1114"/>
      <c r="ESS294" s="1114"/>
      <c r="EST294" s="1114"/>
      <c r="ESU294" s="1114"/>
      <c r="ESV294" s="1114"/>
      <c r="ESW294" s="1114"/>
      <c r="ESX294" s="1114"/>
      <c r="ESY294" s="1114"/>
      <c r="ESZ294" s="1114"/>
      <c r="ETA294" s="1114"/>
      <c r="ETB294" s="1114"/>
      <c r="ETC294" s="1114"/>
      <c r="ETD294" s="1114"/>
      <c r="ETE294" s="1114"/>
      <c r="ETF294" s="1114"/>
      <c r="ETG294" s="1114"/>
      <c r="ETH294" s="1114"/>
      <c r="ETI294" s="1114"/>
      <c r="ETJ294" s="1114"/>
      <c r="ETK294" s="1114"/>
      <c r="ETL294" s="1114"/>
      <c r="ETM294" s="1114"/>
      <c r="ETN294" s="1114"/>
      <c r="ETO294" s="1114"/>
      <c r="ETP294" s="1114"/>
      <c r="ETQ294" s="1114"/>
      <c r="ETR294" s="1114"/>
      <c r="ETS294" s="1114"/>
      <c r="ETT294" s="1114"/>
      <c r="ETU294" s="1114"/>
      <c r="ETV294" s="1114"/>
      <c r="ETW294" s="1114"/>
      <c r="ETX294" s="1114"/>
      <c r="ETY294" s="1114"/>
      <c r="ETZ294" s="1114"/>
      <c r="EUA294" s="1114"/>
      <c r="EUB294" s="1114"/>
      <c r="EUC294" s="1114"/>
      <c r="EUD294" s="1114"/>
      <c r="EUE294" s="1114"/>
      <c r="EUF294" s="1114"/>
      <c r="EUG294" s="1114"/>
      <c r="EUH294" s="1114"/>
      <c r="EUI294" s="1114"/>
      <c r="EUJ294" s="1114"/>
      <c r="EUK294" s="1114"/>
      <c r="EUL294" s="1114"/>
      <c r="EUM294" s="1114"/>
      <c r="EUN294" s="1114"/>
      <c r="EUO294" s="1114"/>
      <c r="EUP294" s="1114"/>
      <c r="EUQ294" s="1114"/>
      <c r="EUR294" s="1114"/>
      <c r="EUS294" s="1114"/>
      <c r="EUT294" s="1114"/>
      <c r="EUU294" s="1114"/>
      <c r="EUV294" s="1114"/>
      <c r="EUW294" s="1114"/>
      <c r="EUX294" s="1114"/>
      <c r="EUY294" s="1114"/>
      <c r="EUZ294" s="1114"/>
      <c r="EVA294" s="1114"/>
      <c r="EVB294" s="1114"/>
      <c r="EVC294" s="1114"/>
      <c r="EVD294" s="1114"/>
      <c r="EVE294" s="1114"/>
      <c r="EVF294" s="1114"/>
      <c r="EVG294" s="1114"/>
      <c r="EVH294" s="1114"/>
      <c r="EVI294" s="1114"/>
      <c r="EVJ294" s="1114"/>
      <c r="EVK294" s="1114"/>
      <c r="EVL294" s="1114"/>
      <c r="EVM294" s="1114"/>
      <c r="EVN294" s="1114"/>
      <c r="EVO294" s="1114"/>
      <c r="EVP294" s="1114"/>
      <c r="EVQ294" s="1114"/>
      <c r="EVR294" s="1114"/>
      <c r="EVS294" s="1114"/>
      <c r="EVT294" s="1114"/>
      <c r="EVU294" s="1114"/>
      <c r="EVV294" s="1114"/>
      <c r="EVW294" s="1114"/>
      <c r="EVX294" s="1114"/>
      <c r="EVY294" s="1114"/>
      <c r="EVZ294" s="1114"/>
      <c r="EWA294" s="1114"/>
      <c r="EWB294" s="1114"/>
      <c r="EWC294" s="1114"/>
      <c r="EWD294" s="1114"/>
      <c r="EWE294" s="1114"/>
      <c r="EWF294" s="1114"/>
      <c r="EWG294" s="1114"/>
      <c r="EWH294" s="1114"/>
      <c r="EWI294" s="1114"/>
      <c r="EWJ294" s="1114"/>
      <c r="EWK294" s="1114"/>
      <c r="EWL294" s="1114"/>
      <c r="EWM294" s="1114"/>
      <c r="EWN294" s="1114"/>
      <c r="EWO294" s="1114"/>
      <c r="EWP294" s="1114"/>
      <c r="EWQ294" s="1114"/>
      <c r="EWR294" s="1114"/>
      <c r="EWS294" s="1114"/>
      <c r="EWT294" s="1114"/>
      <c r="EWU294" s="1114"/>
      <c r="EWV294" s="1114"/>
      <c r="EWW294" s="1114"/>
      <c r="EWX294" s="1114"/>
      <c r="EWY294" s="1114"/>
      <c r="EWZ294" s="1114"/>
      <c r="EXA294" s="1114"/>
      <c r="EXB294" s="1114"/>
      <c r="EXC294" s="1114"/>
      <c r="EXD294" s="1114"/>
      <c r="EXE294" s="1114"/>
      <c r="EXF294" s="1114"/>
      <c r="EXG294" s="1114"/>
      <c r="EXH294" s="1114"/>
      <c r="EXI294" s="1114"/>
      <c r="EXJ294" s="1114"/>
      <c r="EXK294" s="1114"/>
      <c r="EXL294" s="1114"/>
      <c r="EXM294" s="1114"/>
      <c r="EXN294" s="1114"/>
      <c r="EXO294" s="1114"/>
      <c r="EXP294" s="1114"/>
      <c r="EXQ294" s="1114"/>
      <c r="EXR294" s="1114"/>
      <c r="EXS294" s="1114"/>
      <c r="EXT294" s="1114"/>
      <c r="EXU294" s="1114"/>
      <c r="EXV294" s="1114"/>
      <c r="EXW294" s="1114"/>
      <c r="EXX294" s="1114"/>
      <c r="EXY294" s="1114"/>
      <c r="EXZ294" s="1114"/>
      <c r="EYA294" s="1114"/>
      <c r="EYB294" s="1114"/>
      <c r="EYC294" s="1114"/>
      <c r="EYD294" s="1114"/>
      <c r="EYE294" s="1114"/>
      <c r="EYF294" s="1114"/>
      <c r="EYG294" s="1114"/>
      <c r="EYH294" s="1114"/>
      <c r="EYI294" s="1114"/>
      <c r="EYJ294" s="1114"/>
      <c r="EYK294" s="1114"/>
      <c r="EYL294" s="1114"/>
      <c r="EYM294" s="1114"/>
      <c r="EYN294" s="1114"/>
      <c r="EYO294" s="1114"/>
      <c r="EYP294" s="1114"/>
      <c r="EYQ294" s="1114"/>
      <c r="EYR294" s="1114"/>
      <c r="EYS294" s="1114"/>
      <c r="EYT294" s="1114"/>
      <c r="EYU294" s="1114"/>
      <c r="EYV294" s="1114"/>
      <c r="EYW294" s="1114"/>
      <c r="EYX294" s="1114"/>
      <c r="EYY294" s="1114"/>
      <c r="EYZ294" s="1114"/>
      <c r="EZA294" s="1114"/>
      <c r="EZB294" s="1114"/>
      <c r="EZC294" s="1114"/>
      <c r="EZD294" s="1114"/>
      <c r="EZE294" s="1114"/>
      <c r="EZF294" s="1114"/>
      <c r="EZG294" s="1114"/>
      <c r="EZH294" s="1114"/>
      <c r="EZI294" s="1114"/>
      <c r="EZJ294" s="1114"/>
      <c r="EZK294" s="1114"/>
      <c r="EZL294" s="1114"/>
      <c r="EZM294" s="1114"/>
      <c r="EZN294" s="1114"/>
      <c r="EZO294" s="1114"/>
      <c r="EZP294" s="1114"/>
      <c r="EZQ294" s="1114"/>
      <c r="EZR294" s="1114"/>
      <c r="EZS294" s="1114"/>
      <c r="EZT294" s="1114"/>
      <c r="EZU294" s="1114"/>
      <c r="EZV294" s="1114"/>
      <c r="EZW294" s="1114"/>
      <c r="EZX294" s="1114"/>
      <c r="EZY294" s="1114"/>
      <c r="EZZ294" s="1114"/>
      <c r="FAA294" s="1114"/>
      <c r="FAB294" s="1114"/>
      <c r="FAC294" s="1114"/>
      <c r="FAD294" s="1114"/>
      <c r="FAE294" s="1114"/>
      <c r="FAF294" s="1114"/>
      <c r="FAG294" s="1114"/>
      <c r="FAH294" s="1114"/>
      <c r="FAI294" s="1114"/>
      <c r="FAJ294" s="1114"/>
      <c r="FAK294" s="1114"/>
      <c r="FAL294" s="1114"/>
      <c r="FAM294" s="1114"/>
      <c r="FAN294" s="1114"/>
      <c r="FAO294" s="1114"/>
      <c r="FAP294" s="1114"/>
      <c r="FAQ294" s="1114"/>
      <c r="FAR294" s="1114"/>
      <c r="FAS294" s="1114"/>
      <c r="FAT294" s="1114"/>
      <c r="FAU294" s="1114"/>
      <c r="FAV294" s="1114"/>
      <c r="FAW294" s="1114"/>
      <c r="FAX294" s="1114"/>
      <c r="FAY294" s="1114"/>
      <c r="FAZ294" s="1114"/>
      <c r="FBA294" s="1114"/>
      <c r="FBB294" s="1114"/>
      <c r="FBC294" s="1114"/>
      <c r="FBD294" s="1114"/>
      <c r="FBE294" s="1114"/>
      <c r="FBF294" s="1114"/>
      <c r="FBG294" s="1114"/>
      <c r="FBH294" s="1114"/>
      <c r="FBI294" s="1114"/>
      <c r="FBJ294" s="1114"/>
      <c r="FBK294" s="1114"/>
      <c r="FBL294" s="1114"/>
      <c r="FBM294" s="1114"/>
      <c r="FBN294" s="1114"/>
      <c r="FBO294" s="1114"/>
      <c r="FBP294" s="1114"/>
      <c r="FBQ294" s="1114"/>
      <c r="FBR294" s="1114"/>
      <c r="FBS294" s="1114"/>
      <c r="FBT294" s="1114"/>
      <c r="FBU294" s="1114"/>
      <c r="FBV294" s="1114"/>
      <c r="FBW294" s="1114"/>
      <c r="FBX294" s="1114"/>
      <c r="FBY294" s="1114"/>
      <c r="FBZ294" s="1114"/>
      <c r="FCA294" s="1114"/>
      <c r="FCB294" s="1114"/>
      <c r="FCC294" s="1114"/>
      <c r="FCD294" s="1114"/>
      <c r="FCE294" s="1114"/>
      <c r="FCF294" s="1114"/>
      <c r="FCG294" s="1114"/>
      <c r="FCH294" s="1114"/>
      <c r="FCI294" s="1114"/>
      <c r="FCJ294" s="1114"/>
      <c r="FCK294" s="1114"/>
      <c r="FCL294" s="1114"/>
      <c r="FCM294" s="1114"/>
      <c r="FCN294" s="1114"/>
      <c r="FCO294" s="1114"/>
      <c r="FCP294" s="1114"/>
      <c r="FCQ294" s="1114"/>
      <c r="FCR294" s="1114"/>
      <c r="FCS294" s="1114"/>
      <c r="FCT294" s="1114"/>
      <c r="FCU294" s="1114"/>
      <c r="FCV294" s="1114"/>
      <c r="FCW294" s="1114"/>
      <c r="FCX294" s="1114"/>
      <c r="FCY294" s="1114"/>
      <c r="FCZ294" s="1114"/>
      <c r="FDA294" s="1114"/>
      <c r="FDB294" s="1114"/>
      <c r="FDC294" s="1114"/>
      <c r="FDD294" s="1114"/>
      <c r="FDE294" s="1114"/>
      <c r="FDF294" s="1114"/>
      <c r="FDG294" s="1114"/>
      <c r="FDH294" s="1114"/>
      <c r="FDI294" s="1114"/>
      <c r="FDJ294" s="1114"/>
      <c r="FDK294" s="1114"/>
      <c r="FDL294" s="1114"/>
      <c r="FDM294" s="1114"/>
      <c r="FDN294" s="1114"/>
      <c r="FDO294" s="1114"/>
      <c r="FDP294" s="1114"/>
      <c r="FDQ294" s="1114"/>
      <c r="FDR294" s="1114"/>
      <c r="FDS294" s="1114"/>
      <c r="FDT294" s="1114"/>
      <c r="FDU294" s="1114"/>
      <c r="FDV294" s="1114"/>
      <c r="FDW294" s="1114"/>
      <c r="FDX294" s="1114"/>
      <c r="FDY294" s="1114"/>
      <c r="FDZ294" s="1114"/>
      <c r="FEA294" s="1114"/>
      <c r="FEB294" s="1114"/>
      <c r="FEC294" s="1114"/>
      <c r="FED294" s="1114"/>
      <c r="FEE294" s="1114"/>
      <c r="FEF294" s="1114"/>
      <c r="FEG294" s="1114"/>
      <c r="FEH294" s="1114"/>
      <c r="FEI294" s="1114"/>
      <c r="FEJ294" s="1114"/>
      <c r="FEK294" s="1114"/>
      <c r="FEL294" s="1114"/>
      <c r="FEM294" s="1114"/>
      <c r="FEN294" s="1114"/>
      <c r="FEO294" s="1114"/>
      <c r="FEP294" s="1114"/>
      <c r="FEQ294" s="1114"/>
      <c r="FER294" s="1114"/>
      <c r="FES294" s="1114"/>
      <c r="FET294" s="1114"/>
      <c r="FEU294" s="1114"/>
      <c r="FEV294" s="1114"/>
      <c r="FEW294" s="1114"/>
      <c r="FEX294" s="1114"/>
      <c r="FEY294" s="1114"/>
      <c r="FEZ294" s="1114"/>
      <c r="FFA294" s="1114"/>
      <c r="FFB294" s="1114"/>
      <c r="FFC294" s="1114"/>
      <c r="FFD294" s="1114"/>
      <c r="FFE294" s="1114"/>
      <c r="FFF294" s="1114"/>
      <c r="FFG294" s="1114"/>
      <c r="FFH294" s="1114"/>
      <c r="FFI294" s="1114"/>
      <c r="FFJ294" s="1114"/>
      <c r="FFK294" s="1114"/>
      <c r="FFL294" s="1114"/>
      <c r="FFM294" s="1114"/>
      <c r="FFN294" s="1114"/>
      <c r="FFO294" s="1114"/>
      <c r="FFP294" s="1114"/>
      <c r="FFQ294" s="1114"/>
      <c r="FFR294" s="1114"/>
      <c r="FFS294" s="1114"/>
      <c r="FFT294" s="1114"/>
      <c r="FFU294" s="1114"/>
      <c r="FFV294" s="1114"/>
      <c r="FFW294" s="1114"/>
      <c r="FFX294" s="1114"/>
      <c r="FFY294" s="1114"/>
      <c r="FFZ294" s="1114"/>
      <c r="FGA294" s="1114"/>
      <c r="FGB294" s="1114"/>
      <c r="FGC294" s="1114"/>
      <c r="FGD294" s="1114"/>
      <c r="FGE294" s="1114"/>
      <c r="FGF294" s="1114"/>
      <c r="FGG294" s="1114"/>
      <c r="FGH294" s="1114"/>
      <c r="FGI294" s="1114"/>
      <c r="FGJ294" s="1114"/>
      <c r="FGK294" s="1114"/>
      <c r="FGL294" s="1114"/>
      <c r="FGM294" s="1114"/>
      <c r="FGN294" s="1114"/>
      <c r="FGO294" s="1114"/>
      <c r="FGP294" s="1114"/>
      <c r="FGQ294" s="1114"/>
      <c r="FGR294" s="1114"/>
      <c r="FGS294" s="1114"/>
      <c r="FGT294" s="1114"/>
      <c r="FGU294" s="1114"/>
      <c r="FGV294" s="1114"/>
      <c r="FGW294" s="1114"/>
      <c r="FGX294" s="1114"/>
      <c r="FGY294" s="1114"/>
      <c r="FGZ294" s="1114"/>
      <c r="FHA294" s="1114"/>
      <c r="FHB294" s="1114"/>
      <c r="FHC294" s="1114"/>
      <c r="FHD294" s="1114"/>
      <c r="FHE294" s="1114"/>
      <c r="FHF294" s="1114"/>
      <c r="FHG294" s="1114"/>
      <c r="FHH294" s="1114"/>
      <c r="FHI294" s="1114"/>
      <c r="FHJ294" s="1114"/>
      <c r="FHK294" s="1114"/>
      <c r="FHL294" s="1114"/>
      <c r="FHM294" s="1114"/>
      <c r="FHN294" s="1114"/>
      <c r="FHO294" s="1114"/>
      <c r="FHP294" s="1114"/>
      <c r="FHQ294" s="1114"/>
      <c r="FHR294" s="1114"/>
      <c r="FHS294" s="1114"/>
      <c r="FHT294" s="1114"/>
      <c r="FHU294" s="1114"/>
      <c r="FHV294" s="1114"/>
      <c r="FHW294" s="1114"/>
      <c r="FHX294" s="1114"/>
      <c r="FHY294" s="1114"/>
      <c r="FHZ294" s="1114"/>
      <c r="FIA294" s="1114"/>
      <c r="FIB294" s="1114"/>
      <c r="FIC294" s="1114"/>
      <c r="FID294" s="1114"/>
      <c r="FIE294" s="1114"/>
      <c r="FIF294" s="1114"/>
      <c r="FIG294" s="1114"/>
      <c r="FIH294" s="1114"/>
      <c r="FII294" s="1114"/>
      <c r="FIJ294" s="1114"/>
      <c r="FIK294" s="1114"/>
      <c r="FIL294" s="1114"/>
      <c r="FIM294" s="1114"/>
      <c r="FIN294" s="1114"/>
      <c r="FIO294" s="1114"/>
      <c r="FIP294" s="1114"/>
      <c r="FIQ294" s="1114"/>
      <c r="FIR294" s="1114"/>
      <c r="FIS294" s="1114"/>
      <c r="FIT294" s="1114"/>
      <c r="FIU294" s="1114"/>
      <c r="FIV294" s="1114"/>
      <c r="FIW294" s="1114"/>
      <c r="FIX294" s="1114"/>
      <c r="FIY294" s="1114"/>
      <c r="FIZ294" s="1114"/>
      <c r="FJA294" s="1114"/>
      <c r="FJB294" s="1114"/>
      <c r="FJC294" s="1114"/>
      <c r="FJD294" s="1114"/>
      <c r="FJE294" s="1114"/>
      <c r="FJF294" s="1114"/>
      <c r="FJG294" s="1114"/>
      <c r="FJH294" s="1114"/>
      <c r="FJI294" s="1114"/>
      <c r="FJJ294" s="1114"/>
      <c r="FJK294" s="1114"/>
      <c r="FJL294" s="1114"/>
      <c r="FJM294" s="1114"/>
      <c r="FJN294" s="1114"/>
      <c r="FJO294" s="1114"/>
      <c r="FJP294" s="1114"/>
      <c r="FJQ294" s="1114"/>
      <c r="FJR294" s="1114"/>
      <c r="FJS294" s="1114"/>
      <c r="FJT294" s="1114"/>
      <c r="FJU294" s="1114"/>
      <c r="FJV294" s="1114"/>
      <c r="FJW294" s="1114"/>
      <c r="FJX294" s="1114"/>
      <c r="FJY294" s="1114"/>
      <c r="FJZ294" s="1114"/>
      <c r="FKA294" s="1114"/>
      <c r="FKB294" s="1114"/>
      <c r="FKC294" s="1114"/>
      <c r="FKD294" s="1114"/>
      <c r="FKE294" s="1114"/>
      <c r="FKF294" s="1114"/>
      <c r="FKG294" s="1114"/>
      <c r="FKH294" s="1114"/>
      <c r="FKI294" s="1114"/>
      <c r="FKJ294" s="1114"/>
      <c r="FKK294" s="1114"/>
      <c r="FKL294" s="1114"/>
      <c r="FKM294" s="1114"/>
      <c r="FKN294" s="1114"/>
      <c r="FKO294" s="1114"/>
      <c r="FKP294" s="1114"/>
      <c r="FKQ294" s="1114"/>
      <c r="FKR294" s="1114"/>
      <c r="FKS294" s="1114"/>
      <c r="FKT294" s="1114"/>
      <c r="FKU294" s="1114"/>
      <c r="FKV294" s="1114"/>
      <c r="FKW294" s="1114"/>
      <c r="FKX294" s="1114"/>
      <c r="FKY294" s="1114"/>
      <c r="FKZ294" s="1114"/>
      <c r="FLA294" s="1114"/>
      <c r="FLB294" s="1114"/>
      <c r="FLC294" s="1114"/>
      <c r="FLD294" s="1114"/>
      <c r="FLE294" s="1114"/>
      <c r="FLF294" s="1114"/>
      <c r="FLG294" s="1114"/>
      <c r="FLH294" s="1114"/>
      <c r="FLI294" s="1114"/>
      <c r="FLJ294" s="1114"/>
      <c r="FLK294" s="1114"/>
      <c r="FLL294" s="1114"/>
      <c r="FLM294" s="1114"/>
      <c r="FLN294" s="1114"/>
      <c r="FLO294" s="1114"/>
      <c r="FLP294" s="1114"/>
      <c r="FLQ294" s="1114"/>
      <c r="FLR294" s="1114"/>
      <c r="FLS294" s="1114"/>
      <c r="FLT294" s="1114"/>
      <c r="FLU294" s="1114"/>
      <c r="FLV294" s="1114"/>
      <c r="FLW294" s="1114"/>
      <c r="FLX294" s="1114"/>
      <c r="FLY294" s="1114"/>
      <c r="FLZ294" s="1114"/>
      <c r="FMA294" s="1114"/>
      <c r="FMB294" s="1114"/>
      <c r="FMC294" s="1114"/>
      <c r="FMD294" s="1114"/>
      <c r="FME294" s="1114"/>
      <c r="FMF294" s="1114"/>
      <c r="FMG294" s="1114"/>
      <c r="FMH294" s="1114"/>
      <c r="FMI294" s="1114"/>
      <c r="FMJ294" s="1114"/>
      <c r="FMK294" s="1114"/>
      <c r="FML294" s="1114"/>
      <c r="FMM294" s="1114"/>
      <c r="FMN294" s="1114"/>
      <c r="FMO294" s="1114"/>
      <c r="FMP294" s="1114"/>
      <c r="FMQ294" s="1114"/>
      <c r="FMR294" s="1114"/>
      <c r="FMS294" s="1114"/>
      <c r="FMT294" s="1114"/>
      <c r="FMU294" s="1114"/>
      <c r="FMV294" s="1114"/>
      <c r="FMW294" s="1114"/>
      <c r="FMX294" s="1114"/>
      <c r="FMY294" s="1114"/>
      <c r="FMZ294" s="1114"/>
      <c r="FNA294" s="1114"/>
      <c r="FNB294" s="1114"/>
      <c r="FNC294" s="1114"/>
      <c r="FND294" s="1114"/>
      <c r="FNE294" s="1114"/>
      <c r="FNF294" s="1114"/>
      <c r="FNG294" s="1114"/>
      <c r="FNH294" s="1114"/>
      <c r="FNI294" s="1114"/>
      <c r="FNJ294" s="1114"/>
      <c r="FNK294" s="1114"/>
      <c r="FNL294" s="1114"/>
      <c r="FNM294" s="1114"/>
      <c r="FNN294" s="1114"/>
      <c r="FNO294" s="1114"/>
      <c r="FNP294" s="1114"/>
      <c r="FNQ294" s="1114"/>
      <c r="FNR294" s="1114"/>
      <c r="FNS294" s="1114"/>
      <c r="FNT294" s="1114"/>
      <c r="FNU294" s="1114"/>
      <c r="FNV294" s="1114"/>
      <c r="FNW294" s="1114"/>
      <c r="FNX294" s="1114"/>
      <c r="FNY294" s="1114"/>
      <c r="FNZ294" s="1114"/>
      <c r="FOA294" s="1114"/>
      <c r="FOB294" s="1114"/>
      <c r="FOC294" s="1114"/>
      <c r="FOD294" s="1114"/>
      <c r="FOE294" s="1114"/>
      <c r="FOF294" s="1114"/>
      <c r="FOG294" s="1114"/>
      <c r="FOH294" s="1114"/>
      <c r="FOI294" s="1114"/>
      <c r="FOJ294" s="1114"/>
      <c r="FOK294" s="1114"/>
      <c r="FOL294" s="1114"/>
      <c r="FOM294" s="1114"/>
      <c r="FON294" s="1114"/>
      <c r="FOO294" s="1114"/>
      <c r="FOP294" s="1114"/>
      <c r="FOQ294" s="1114"/>
      <c r="FOR294" s="1114"/>
      <c r="FOS294" s="1114"/>
      <c r="FOT294" s="1114"/>
      <c r="FOU294" s="1114"/>
      <c r="FOV294" s="1114"/>
      <c r="FOW294" s="1114"/>
      <c r="FOX294" s="1114"/>
      <c r="FOY294" s="1114"/>
      <c r="FOZ294" s="1114"/>
      <c r="FPA294" s="1114"/>
      <c r="FPB294" s="1114"/>
      <c r="FPC294" s="1114"/>
      <c r="FPD294" s="1114"/>
      <c r="FPE294" s="1114"/>
      <c r="FPF294" s="1114"/>
      <c r="FPG294" s="1114"/>
      <c r="FPH294" s="1114"/>
      <c r="FPI294" s="1114"/>
      <c r="FPJ294" s="1114"/>
      <c r="FPK294" s="1114"/>
      <c r="FPL294" s="1114"/>
      <c r="FPM294" s="1114"/>
      <c r="FPN294" s="1114"/>
      <c r="FPO294" s="1114"/>
      <c r="FPP294" s="1114"/>
      <c r="FPQ294" s="1114"/>
      <c r="FPR294" s="1114"/>
      <c r="FPS294" s="1114"/>
      <c r="FPT294" s="1114"/>
      <c r="FPU294" s="1114"/>
      <c r="FPV294" s="1114"/>
      <c r="FPW294" s="1114"/>
      <c r="FPX294" s="1114"/>
      <c r="FPY294" s="1114"/>
      <c r="FPZ294" s="1114"/>
      <c r="FQA294" s="1114"/>
      <c r="FQB294" s="1114"/>
      <c r="FQC294" s="1114"/>
      <c r="FQD294" s="1114"/>
      <c r="FQE294" s="1114"/>
      <c r="FQF294" s="1114"/>
      <c r="FQG294" s="1114"/>
      <c r="FQH294" s="1114"/>
      <c r="FQI294" s="1114"/>
      <c r="FQJ294" s="1114"/>
      <c r="FQK294" s="1114"/>
      <c r="FQL294" s="1114"/>
      <c r="FQM294" s="1114"/>
      <c r="FQN294" s="1114"/>
      <c r="FQO294" s="1114"/>
      <c r="FQP294" s="1114"/>
      <c r="FQQ294" s="1114"/>
      <c r="FQR294" s="1114"/>
      <c r="FQS294" s="1114"/>
      <c r="FQT294" s="1114"/>
      <c r="FQU294" s="1114"/>
      <c r="FQV294" s="1114"/>
      <c r="FQW294" s="1114"/>
      <c r="FQX294" s="1114"/>
      <c r="FQY294" s="1114"/>
      <c r="FQZ294" s="1114"/>
      <c r="FRA294" s="1114"/>
      <c r="FRB294" s="1114"/>
      <c r="FRC294" s="1114"/>
      <c r="FRD294" s="1114"/>
      <c r="FRE294" s="1114"/>
      <c r="FRF294" s="1114"/>
      <c r="FRG294" s="1114"/>
      <c r="FRH294" s="1114"/>
      <c r="FRI294" s="1114"/>
      <c r="FRJ294" s="1114"/>
      <c r="FRK294" s="1114"/>
      <c r="FRL294" s="1114"/>
      <c r="FRM294" s="1114"/>
      <c r="FRN294" s="1114"/>
      <c r="FRO294" s="1114"/>
      <c r="FRP294" s="1114"/>
      <c r="FRQ294" s="1114"/>
      <c r="FRR294" s="1114"/>
      <c r="FRS294" s="1114"/>
      <c r="FRT294" s="1114"/>
      <c r="FRU294" s="1114"/>
      <c r="FRV294" s="1114"/>
      <c r="FRW294" s="1114"/>
      <c r="FRX294" s="1114"/>
      <c r="FRY294" s="1114"/>
      <c r="FRZ294" s="1114"/>
      <c r="FSA294" s="1114"/>
      <c r="FSB294" s="1114"/>
      <c r="FSC294" s="1114"/>
      <c r="FSD294" s="1114"/>
      <c r="FSE294" s="1114"/>
      <c r="FSF294" s="1114"/>
      <c r="FSG294" s="1114"/>
      <c r="FSH294" s="1114"/>
      <c r="FSI294" s="1114"/>
      <c r="FSJ294" s="1114"/>
      <c r="FSK294" s="1114"/>
      <c r="FSL294" s="1114"/>
      <c r="FSM294" s="1114"/>
      <c r="FSN294" s="1114"/>
      <c r="FSO294" s="1114"/>
      <c r="FSP294" s="1114"/>
      <c r="FSQ294" s="1114"/>
      <c r="FSR294" s="1114"/>
      <c r="FSS294" s="1114"/>
      <c r="FST294" s="1114"/>
      <c r="FSU294" s="1114"/>
      <c r="FSV294" s="1114"/>
      <c r="FSW294" s="1114"/>
      <c r="FSX294" s="1114"/>
      <c r="FSY294" s="1114"/>
      <c r="FSZ294" s="1114"/>
      <c r="FTA294" s="1114"/>
      <c r="FTB294" s="1114"/>
      <c r="FTC294" s="1114"/>
      <c r="FTD294" s="1114"/>
      <c r="FTE294" s="1114"/>
      <c r="FTF294" s="1114"/>
      <c r="FTG294" s="1114"/>
      <c r="FTH294" s="1114"/>
      <c r="FTI294" s="1114"/>
      <c r="FTJ294" s="1114"/>
      <c r="FTK294" s="1114"/>
      <c r="FTL294" s="1114"/>
      <c r="FTM294" s="1114"/>
      <c r="FTN294" s="1114"/>
      <c r="FTO294" s="1114"/>
      <c r="FTP294" s="1114"/>
      <c r="FTQ294" s="1114"/>
      <c r="FTR294" s="1114"/>
      <c r="FTS294" s="1114"/>
      <c r="FTT294" s="1114"/>
      <c r="FTU294" s="1114"/>
      <c r="FTV294" s="1114"/>
      <c r="FTW294" s="1114"/>
      <c r="FTX294" s="1114"/>
      <c r="FTY294" s="1114"/>
      <c r="FTZ294" s="1114"/>
      <c r="FUA294" s="1114"/>
      <c r="FUB294" s="1114"/>
      <c r="FUC294" s="1114"/>
      <c r="FUD294" s="1114"/>
      <c r="FUE294" s="1114"/>
      <c r="FUF294" s="1114"/>
      <c r="FUG294" s="1114"/>
      <c r="FUH294" s="1114"/>
      <c r="FUI294" s="1114"/>
      <c r="FUJ294" s="1114"/>
      <c r="FUK294" s="1114"/>
      <c r="FUL294" s="1114"/>
      <c r="FUM294" s="1114"/>
      <c r="FUN294" s="1114"/>
      <c r="FUO294" s="1114"/>
      <c r="FUP294" s="1114"/>
      <c r="FUQ294" s="1114"/>
      <c r="FUR294" s="1114"/>
      <c r="FUS294" s="1114"/>
      <c r="FUT294" s="1114"/>
      <c r="FUU294" s="1114"/>
      <c r="FUV294" s="1114"/>
      <c r="FUW294" s="1114"/>
      <c r="FUX294" s="1114"/>
      <c r="FUY294" s="1114"/>
      <c r="FUZ294" s="1114"/>
      <c r="FVA294" s="1114"/>
      <c r="FVB294" s="1114"/>
      <c r="FVC294" s="1114"/>
      <c r="FVD294" s="1114"/>
      <c r="FVE294" s="1114"/>
      <c r="FVF294" s="1114"/>
      <c r="FVG294" s="1114"/>
      <c r="FVH294" s="1114"/>
      <c r="FVI294" s="1114"/>
      <c r="FVJ294" s="1114"/>
      <c r="FVK294" s="1114"/>
      <c r="FVL294" s="1114"/>
      <c r="FVM294" s="1114"/>
      <c r="FVN294" s="1114"/>
      <c r="FVO294" s="1114"/>
      <c r="FVP294" s="1114"/>
      <c r="FVQ294" s="1114"/>
      <c r="FVR294" s="1114"/>
      <c r="FVS294" s="1114"/>
      <c r="FVT294" s="1114"/>
      <c r="FVU294" s="1114"/>
      <c r="FVV294" s="1114"/>
      <c r="FVW294" s="1114"/>
      <c r="FVX294" s="1114"/>
      <c r="FVY294" s="1114"/>
      <c r="FVZ294" s="1114"/>
      <c r="FWA294" s="1114"/>
      <c r="FWB294" s="1114"/>
      <c r="FWC294" s="1114"/>
      <c r="FWD294" s="1114"/>
      <c r="FWE294" s="1114"/>
      <c r="FWF294" s="1114"/>
      <c r="FWG294" s="1114"/>
      <c r="FWH294" s="1114"/>
      <c r="FWI294" s="1114"/>
      <c r="FWJ294" s="1114"/>
      <c r="FWK294" s="1114"/>
      <c r="FWL294" s="1114"/>
      <c r="FWM294" s="1114"/>
      <c r="FWN294" s="1114"/>
      <c r="FWO294" s="1114"/>
      <c r="FWP294" s="1114"/>
      <c r="FWQ294" s="1114"/>
      <c r="FWR294" s="1114"/>
      <c r="FWS294" s="1114"/>
      <c r="FWT294" s="1114"/>
      <c r="FWU294" s="1114"/>
      <c r="FWV294" s="1114"/>
      <c r="FWW294" s="1114"/>
      <c r="FWX294" s="1114"/>
      <c r="FWY294" s="1114"/>
      <c r="FWZ294" s="1114"/>
      <c r="FXA294" s="1114"/>
      <c r="FXB294" s="1114"/>
      <c r="FXC294" s="1114"/>
      <c r="FXD294" s="1114"/>
      <c r="FXE294" s="1114"/>
      <c r="FXF294" s="1114"/>
      <c r="FXG294" s="1114"/>
      <c r="FXH294" s="1114"/>
      <c r="FXI294" s="1114"/>
      <c r="FXJ294" s="1114"/>
      <c r="FXK294" s="1114"/>
      <c r="FXL294" s="1114"/>
      <c r="FXM294" s="1114"/>
      <c r="FXN294" s="1114"/>
      <c r="FXO294" s="1114"/>
      <c r="FXP294" s="1114"/>
      <c r="FXQ294" s="1114"/>
      <c r="FXR294" s="1114"/>
      <c r="FXS294" s="1114"/>
      <c r="FXT294" s="1114"/>
      <c r="FXU294" s="1114"/>
      <c r="FXV294" s="1114"/>
      <c r="FXW294" s="1114"/>
      <c r="FXX294" s="1114"/>
      <c r="FXY294" s="1114"/>
      <c r="FXZ294" s="1114"/>
      <c r="FYA294" s="1114"/>
      <c r="FYB294" s="1114"/>
      <c r="FYC294" s="1114"/>
      <c r="FYD294" s="1114"/>
      <c r="FYE294" s="1114"/>
      <c r="FYF294" s="1114"/>
      <c r="FYG294" s="1114"/>
      <c r="FYH294" s="1114"/>
      <c r="FYI294" s="1114"/>
      <c r="FYJ294" s="1114"/>
      <c r="FYK294" s="1114"/>
      <c r="FYL294" s="1114"/>
      <c r="FYM294" s="1114"/>
      <c r="FYN294" s="1114"/>
      <c r="FYO294" s="1114"/>
      <c r="FYP294" s="1114"/>
      <c r="FYQ294" s="1114"/>
      <c r="FYR294" s="1114"/>
      <c r="FYS294" s="1114"/>
      <c r="FYT294" s="1114"/>
      <c r="FYU294" s="1114"/>
      <c r="FYV294" s="1114"/>
      <c r="FYW294" s="1114"/>
      <c r="FYX294" s="1114"/>
      <c r="FYY294" s="1114"/>
      <c r="FYZ294" s="1114"/>
      <c r="FZA294" s="1114"/>
      <c r="FZB294" s="1114"/>
      <c r="FZC294" s="1114"/>
      <c r="FZD294" s="1114"/>
      <c r="FZE294" s="1114"/>
      <c r="FZF294" s="1114"/>
      <c r="FZG294" s="1114"/>
      <c r="FZH294" s="1114"/>
      <c r="FZI294" s="1114"/>
      <c r="FZJ294" s="1114"/>
      <c r="FZK294" s="1114"/>
      <c r="FZL294" s="1114"/>
      <c r="FZM294" s="1114"/>
      <c r="FZN294" s="1114"/>
      <c r="FZO294" s="1114"/>
      <c r="FZP294" s="1114"/>
      <c r="FZQ294" s="1114"/>
      <c r="FZR294" s="1114"/>
      <c r="FZS294" s="1114"/>
      <c r="FZT294" s="1114"/>
      <c r="FZU294" s="1114"/>
      <c r="FZV294" s="1114"/>
      <c r="FZW294" s="1114"/>
      <c r="FZX294" s="1114"/>
      <c r="FZY294" s="1114"/>
      <c r="FZZ294" s="1114"/>
      <c r="GAA294" s="1114"/>
      <c r="GAB294" s="1114"/>
      <c r="GAC294" s="1114"/>
      <c r="GAD294" s="1114"/>
      <c r="GAE294" s="1114"/>
      <c r="GAF294" s="1114"/>
      <c r="GAG294" s="1114"/>
      <c r="GAH294" s="1114"/>
      <c r="GAI294" s="1114"/>
      <c r="GAJ294" s="1114"/>
      <c r="GAK294" s="1114"/>
      <c r="GAL294" s="1114"/>
      <c r="GAM294" s="1114"/>
      <c r="GAN294" s="1114"/>
      <c r="GAO294" s="1114"/>
      <c r="GAP294" s="1114"/>
      <c r="GAQ294" s="1114"/>
      <c r="GAR294" s="1114"/>
      <c r="GAS294" s="1114"/>
      <c r="GAT294" s="1114"/>
      <c r="GAU294" s="1114"/>
      <c r="GAV294" s="1114"/>
      <c r="GAW294" s="1114"/>
      <c r="GAX294" s="1114"/>
      <c r="GAY294" s="1114"/>
      <c r="GAZ294" s="1114"/>
      <c r="GBA294" s="1114"/>
      <c r="GBB294" s="1114"/>
      <c r="GBC294" s="1114"/>
      <c r="GBD294" s="1114"/>
      <c r="GBE294" s="1114"/>
      <c r="GBF294" s="1114"/>
      <c r="GBG294" s="1114"/>
      <c r="GBH294" s="1114"/>
      <c r="GBI294" s="1114"/>
      <c r="GBJ294" s="1114"/>
      <c r="GBK294" s="1114"/>
      <c r="GBL294" s="1114"/>
      <c r="GBM294" s="1114"/>
      <c r="GBN294" s="1114"/>
      <c r="GBO294" s="1114"/>
      <c r="GBP294" s="1114"/>
      <c r="GBQ294" s="1114"/>
      <c r="GBR294" s="1114"/>
      <c r="GBS294" s="1114"/>
      <c r="GBT294" s="1114"/>
      <c r="GBU294" s="1114"/>
      <c r="GBV294" s="1114"/>
      <c r="GBW294" s="1114"/>
      <c r="GBX294" s="1114"/>
      <c r="GBY294" s="1114"/>
      <c r="GBZ294" s="1114"/>
      <c r="GCA294" s="1114"/>
      <c r="GCB294" s="1114"/>
      <c r="GCC294" s="1114"/>
      <c r="GCD294" s="1114"/>
      <c r="GCE294" s="1114"/>
      <c r="GCF294" s="1114"/>
      <c r="GCG294" s="1114"/>
      <c r="GCH294" s="1114"/>
      <c r="GCI294" s="1114"/>
      <c r="GCJ294" s="1114"/>
      <c r="GCK294" s="1114"/>
      <c r="GCL294" s="1114"/>
      <c r="GCM294" s="1114"/>
      <c r="GCN294" s="1114"/>
      <c r="GCO294" s="1114"/>
      <c r="GCP294" s="1114"/>
      <c r="GCQ294" s="1114"/>
      <c r="GCR294" s="1114"/>
      <c r="GCS294" s="1114"/>
      <c r="GCT294" s="1114"/>
      <c r="GCU294" s="1114"/>
      <c r="GCV294" s="1114"/>
      <c r="GCW294" s="1114"/>
      <c r="GCX294" s="1114"/>
      <c r="GCY294" s="1114"/>
      <c r="GCZ294" s="1114"/>
      <c r="GDA294" s="1114"/>
      <c r="GDB294" s="1114"/>
      <c r="GDC294" s="1114"/>
      <c r="GDD294" s="1114"/>
      <c r="GDE294" s="1114"/>
      <c r="GDF294" s="1114"/>
      <c r="GDG294" s="1114"/>
      <c r="GDH294" s="1114"/>
      <c r="GDI294" s="1114"/>
      <c r="GDJ294" s="1114"/>
      <c r="GDK294" s="1114"/>
      <c r="GDL294" s="1114"/>
      <c r="GDM294" s="1114"/>
      <c r="GDN294" s="1114"/>
      <c r="GDO294" s="1114"/>
      <c r="GDP294" s="1114"/>
      <c r="GDQ294" s="1114"/>
      <c r="GDR294" s="1114"/>
      <c r="GDS294" s="1114"/>
      <c r="GDT294" s="1114"/>
      <c r="GDU294" s="1114"/>
      <c r="GDV294" s="1114"/>
      <c r="GDW294" s="1114"/>
      <c r="GDX294" s="1114"/>
      <c r="GDY294" s="1114"/>
      <c r="GDZ294" s="1114"/>
      <c r="GEA294" s="1114"/>
      <c r="GEB294" s="1114"/>
      <c r="GEC294" s="1114"/>
      <c r="GED294" s="1114"/>
      <c r="GEE294" s="1114"/>
      <c r="GEF294" s="1114"/>
      <c r="GEG294" s="1114"/>
      <c r="GEH294" s="1114"/>
      <c r="GEI294" s="1114"/>
      <c r="GEJ294" s="1114"/>
      <c r="GEK294" s="1114"/>
      <c r="GEL294" s="1114"/>
      <c r="GEM294" s="1114"/>
      <c r="GEN294" s="1114"/>
      <c r="GEO294" s="1114"/>
      <c r="GEP294" s="1114"/>
      <c r="GEQ294" s="1114"/>
      <c r="GER294" s="1114"/>
      <c r="GES294" s="1114"/>
      <c r="GET294" s="1114"/>
      <c r="GEU294" s="1114"/>
      <c r="GEV294" s="1114"/>
      <c r="GEW294" s="1114"/>
      <c r="GEX294" s="1114"/>
      <c r="GEY294" s="1114"/>
      <c r="GEZ294" s="1114"/>
      <c r="GFA294" s="1114"/>
      <c r="GFB294" s="1114"/>
      <c r="GFC294" s="1114"/>
      <c r="GFD294" s="1114"/>
      <c r="GFE294" s="1114"/>
      <c r="GFF294" s="1114"/>
      <c r="GFG294" s="1114"/>
      <c r="GFH294" s="1114"/>
      <c r="GFI294" s="1114"/>
      <c r="GFJ294" s="1114"/>
      <c r="GFK294" s="1114"/>
      <c r="GFL294" s="1114"/>
      <c r="GFM294" s="1114"/>
      <c r="GFN294" s="1114"/>
      <c r="GFO294" s="1114"/>
      <c r="GFP294" s="1114"/>
      <c r="GFQ294" s="1114"/>
      <c r="GFR294" s="1114"/>
      <c r="GFS294" s="1114"/>
      <c r="GFT294" s="1114"/>
      <c r="GFU294" s="1114"/>
      <c r="GFV294" s="1114"/>
      <c r="GFW294" s="1114"/>
      <c r="GFX294" s="1114"/>
      <c r="GFY294" s="1114"/>
      <c r="GFZ294" s="1114"/>
      <c r="GGA294" s="1114"/>
      <c r="GGB294" s="1114"/>
      <c r="GGC294" s="1114"/>
      <c r="GGD294" s="1114"/>
      <c r="GGE294" s="1114"/>
      <c r="GGF294" s="1114"/>
      <c r="GGG294" s="1114"/>
      <c r="GGH294" s="1114"/>
      <c r="GGI294" s="1114"/>
      <c r="GGJ294" s="1114"/>
      <c r="GGK294" s="1114"/>
      <c r="GGL294" s="1114"/>
      <c r="GGM294" s="1114"/>
      <c r="GGN294" s="1114"/>
      <c r="GGO294" s="1114"/>
      <c r="GGP294" s="1114"/>
      <c r="GGQ294" s="1114"/>
      <c r="GGR294" s="1114"/>
      <c r="GGS294" s="1114"/>
      <c r="GGT294" s="1114"/>
      <c r="GGU294" s="1114"/>
      <c r="GGV294" s="1114"/>
      <c r="GGW294" s="1114"/>
      <c r="GGX294" s="1114"/>
      <c r="GGY294" s="1114"/>
      <c r="GGZ294" s="1114"/>
      <c r="GHA294" s="1114"/>
      <c r="GHB294" s="1114"/>
      <c r="GHC294" s="1114"/>
      <c r="GHD294" s="1114"/>
      <c r="GHE294" s="1114"/>
      <c r="GHF294" s="1114"/>
      <c r="GHG294" s="1114"/>
      <c r="GHH294" s="1114"/>
      <c r="GHI294" s="1114"/>
      <c r="GHJ294" s="1114"/>
      <c r="GHK294" s="1114"/>
      <c r="GHL294" s="1114"/>
      <c r="GHM294" s="1114"/>
      <c r="GHN294" s="1114"/>
      <c r="GHO294" s="1114"/>
      <c r="GHP294" s="1114"/>
      <c r="GHQ294" s="1114"/>
      <c r="GHR294" s="1114"/>
      <c r="GHS294" s="1114"/>
      <c r="GHT294" s="1114"/>
      <c r="GHU294" s="1114"/>
      <c r="GHV294" s="1114"/>
      <c r="GHW294" s="1114"/>
      <c r="GHX294" s="1114"/>
      <c r="GHY294" s="1114"/>
      <c r="GHZ294" s="1114"/>
      <c r="GIA294" s="1114"/>
      <c r="GIB294" s="1114"/>
      <c r="GIC294" s="1114"/>
      <c r="GID294" s="1114"/>
      <c r="GIE294" s="1114"/>
      <c r="GIF294" s="1114"/>
      <c r="GIG294" s="1114"/>
      <c r="GIH294" s="1114"/>
      <c r="GII294" s="1114"/>
      <c r="GIJ294" s="1114"/>
      <c r="GIK294" s="1114"/>
      <c r="GIL294" s="1114"/>
      <c r="GIM294" s="1114"/>
      <c r="GIN294" s="1114"/>
      <c r="GIO294" s="1114"/>
      <c r="GIP294" s="1114"/>
      <c r="GIQ294" s="1114"/>
      <c r="GIR294" s="1114"/>
      <c r="GIS294" s="1114"/>
      <c r="GIT294" s="1114"/>
      <c r="GIU294" s="1114"/>
      <c r="GIV294" s="1114"/>
      <c r="GIW294" s="1114"/>
      <c r="GIX294" s="1114"/>
      <c r="GIY294" s="1114"/>
      <c r="GIZ294" s="1114"/>
      <c r="GJA294" s="1114"/>
      <c r="GJB294" s="1114"/>
      <c r="GJC294" s="1114"/>
      <c r="GJD294" s="1114"/>
      <c r="GJE294" s="1114"/>
      <c r="GJF294" s="1114"/>
      <c r="GJG294" s="1114"/>
      <c r="GJH294" s="1114"/>
      <c r="GJI294" s="1114"/>
      <c r="GJJ294" s="1114"/>
      <c r="GJK294" s="1114"/>
      <c r="GJL294" s="1114"/>
      <c r="GJM294" s="1114"/>
      <c r="GJN294" s="1114"/>
      <c r="GJO294" s="1114"/>
      <c r="GJP294" s="1114"/>
      <c r="GJQ294" s="1114"/>
      <c r="GJR294" s="1114"/>
      <c r="GJS294" s="1114"/>
      <c r="GJT294" s="1114"/>
      <c r="GJU294" s="1114"/>
      <c r="GJV294" s="1114"/>
      <c r="GJW294" s="1114"/>
      <c r="GJX294" s="1114"/>
      <c r="GJY294" s="1114"/>
      <c r="GJZ294" s="1114"/>
      <c r="GKA294" s="1114"/>
      <c r="GKB294" s="1114"/>
      <c r="GKC294" s="1114"/>
      <c r="GKD294" s="1114"/>
      <c r="GKE294" s="1114"/>
      <c r="GKF294" s="1114"/>
      <c r="GKG294" s="1114"/>
      <c r="GKH294" s="1114"/>
      <c r="GKI294" s="1114"/>
      <c r="GKJ294" s="1114"/>
      <c r="GKK294" s="1114"/>
      <c r="GKL294" s="1114"/>
      <c r="GKM294" s="1114"/>
      <c r="GKN294" s="1114"/>
      <c r="GKO294" s="1114"/>
      <c r="GKP294" s="1114"/>
      <c r="GKQ294" s="1114"/>
      <c r="GKR294" s="1114"/>
      <c r="GKS294" s="1114"/>
      <c r="GKT294" s="1114"/>
      <c r="GKU294" s="1114"/>
      <c r="GKV294" s="1114"/>
      <c r="GKW294" s="1114"/>
      <c r="GKX294" s="1114"/>
      <c r="GKY294" s="1114"/>
      <c r="GKZ294" s="1114"/>
      <c r="GLA294" s="1114"/>
      <c r="GLB294" s="1114"/>
      <c r="GLC294" s="1114"/>
      <c r="GLD294" s="1114"/>
      <c r="GLE294" s="1114"/>
      <c r="GLF294" s="1114"/>
      <c r="GLG294" s="1114"/>
      <c r="GLH294" s="1114"/>
      <c r="GLI294" s="1114"/>
      <c r="GLJ294" s="1114"/>
      <c r="GLK294" s="1114"/>
      <c r="GLL294" s="1114"/>
      <c r="GLM294" s="1114"/>
      <c r="GLN294" s="1114"/>
      <c r="GLO294" s="1114"/>
      <c r="GLP294" s="1114"/>
      <c r="GLQ294" s="1114"/>
      <c r="GLR294" s="1114"/>
      <c r="GLS294" s="1114"/>
      <c r="GLT294" s="1114"/>
      <c r="GLU294" s="1114"/>
      <c r="GLV294" s="1114"/>
      <c r="GLW294" s="1114"/>
      <c r="GLX294" s="1114"/>
      <c r="GLY294" s="1114"/>
      <c r="GLZ294" s="1114"/>
      <c r="GMA294" s="1114"/>
      <c r="GMB294" s="1114"/>
      <c r="GMC294" s="1114"/>
      <c r="GMD294" s="1114"/>
      <c r="GME294" s="1114"/>
      <c r="GMF294" s="1114"/>
      <c r="GMG294" s="1114"/>
      <c r="GMH294" s="1114"/>
      <c r="GMI294" s="1114"/>
      <c r="GMJ294" s="1114"/>
      <c r="GMK294" s="1114"/>
      <c r="GML294" s="1114"/>
      <c r="GMM294" s="1114"/>
      <c r="GMN294" s="1114"/>
      <c r="GMO294" s="1114"/>
      <c r="GMP294" s="1114"/>
      <c r="GMQ294" s="1114"/>
      <c r="GMR294" s="1114"/>
      <c r="GMS294" s="1114"/>
      <c r="GMT294" s="1114"/>
      <c r="GMU294" s="1114"/>
      <c r="GMV294" s="1114"/>
      <c r="GMW294" s="1114"/>
      <c r="GMX294" s="1114"/>
      <c r="GMY294" s="1114"/>
      <c r="GMZ294" s="1114"/>
      <c r="GNA294" s="1114"/>
      <c r="GNB294" s="1114"/>
      <c r="GNC294" s="1114"/>
      <c r="GND294" s="1114"/>
      <c r="GNE294" s="1114"/>
      <c r="GNF294" s="1114"/>
      <c r="GNG294" s="1114"/>
      <c r="GNH294" s="1114"/>
      <c r="GNI294" s="1114"/>
      <c r="GNJ294" s="1114"/>
      <c r="GNK294" s="1114"/>
      <c r="GNL294" s="1114"/>
      <c r="GNM294" s="1114"/>
      <c r="GNN294" s="1114"/>
      <c r="GNO294" s="1114"/>
      <c r="GNP294" s="1114"/>
      <c r="GNQ294" s="1114"/>
      <c r="GNR294" s="1114"/>
      <c r="GNS294" s="1114"/>
      <c r="GNT294" s="1114"/>
      <c r="GNU294" s="1114"/>
      <c r="GNV294" s="1114"/>
      <c r="GNW294" s="1114"/>
      <c r="GNX294" s="1114"/>
      <c r="GNY294" s="1114"/>
      <c r="GNZ294" s="1114"/>
      <c r="GOA294" s="1114"/>
      <c r="GOB294" s="1114"/>
      <c r="GOC294" s="1114"/>
      <c r="GOD294" s="1114"/>
      <c r="GOE294" s="1114"/>
      <c r="GOF294" s="1114"/>
      <c r="GOG294" s="1114"/>
      <c r="GOH294" s="1114"/>
      <c r="GOI294" s="1114"/>
      <c r="GOJ294" s="1114"/>
      <c r="GOK294" s="1114"/>
      <c r="GOL294" s="1114"/>
      <c r="GOM294" s="1114"/>
      <c r="GON294" s="1114"/>
      <c r="GOO294" s="1114"/>
      <c r="GOP294" s="1114"/>
      <c r="GOQ294" s="1114"/>
      <c r="GOR294" s="1114"/>
      <c r="GOS294" s="1114"/>
      <c r="GOT294" s="1114"/>
      <c r="GOU294" s="1114"/>
      <c r="GOV294" s="1114"/>
      <c r="GOW294" s="1114"/>
      <c r="GOX294" s="1114"/>
      <c r="GOY294" s="1114"/>
      <c r="GOZ294" s="1114"/>
      <c r="GPA294" s="1114"/>
      <c r="GPB294" s="1114"/>
      <c r="GPC294" s="1114"/>
      <c r="GPD294" s="1114"/>
      <c r="GPE294" s="1114"/>
      <c r="GPF294" s="1114"/>
      <c r="GPG294" s="1114"/>
      <c r="GPH294" s="1114"/>
      <c r="GPI294" s="1114"/>
      <c r="GPJ294" s="1114"/>
      <c r="GPK294" s="1114"/>
      <c r="GPL294" s="1114"/>
      <c r="GPM294" s="1114"/>
      <c r="GPN294" s="1114"/>
      <c r="GPO294" s="1114"/>
      <c r="GPP294" s="1114"/>
      <c r="GPQ294" s="1114"/>
      <c r="GPR294" s="1114"/>
      <c r="GPS294" s="1114"/>
      <c r="GPT294" s="1114"/>
      <c r="GPU294" s="1114"/>
      <c r="GPV294" s="1114"/>
      <c r="GPW294" s="1114"/>
      <c r="GPX294" s="1114"/>
      <c r="GPY294" s="1114"/>
      <c r="GPZ294" s="1114"/>
      <c r="GQA294" s="1114"/>
      <c r="GQB294" s="1114"/>
      <c r="GQC294" s="1114"/>
      <c r="GQD294" s="1114"/>
      <c r="GQE294" s="1114"/>
      <c r="GQF294" s="1114"/>
      <c r="GQG294" s="1114"/>
      <c r="GQH294" s="1114"/>
      <c r="GQI294" s="1114"/>
      <c r="GQJ294" s="1114"/>
      <c r="GQK294" s="1114"/>
      <c r="GQL294" s="1114"/>
      <c r="GQM294" s="1114"/>
      <c r="GQN294" s="1114"/>
      <c r="GQO294" s="1114"/>
      <c r="GQP294" s="1114"/>
      <c r="GQQ294" s="1114"/>
      <c r="GQR294" s="1114"/>
      <c r="GQS294" s="1114"/>
      <c r="GQT294" s="1114"/>
      <c r="GQU294" s="1114"/>
      <c r="GQV294" s="1114"/>
      <c r="GQW294" s="1114"/>
      <c r="GQX294" s="1114"/>
      <c r="GQY294" s="1114"/>
      <c r="GQZ294" s="1114"/>
      <c r="GRA294" s="1114"/>
      <c r="GRB294" s="1114"/>
      <c r="GRC294" s="1114"/>
      <c r="GRD294" s="1114"/>
      <c r="GRE294" s="1114"/>
      <c r="GRF294" s="1114"/>
      <c r="GRG294" s="1114"/>
      <c r="GRH294" s="1114"/>
      <c r="GRI294" s="1114"/>
      <c r="GRJ294" s="1114"/>
      <c r="GRK294" s="1114"/>
      <c r="GRL294" s="1114"/>
      <c r="GRM294" s="1114"/>
      <c r="GRN294" s="1114"/>
      <c r="GRO294" s="1114"/>
      <c r="GRP294" s="1114"/>
      <c r="GRQ294" s="1114"/>
      <c r="GRR294" s="1114"/>
      <c r="GRS294" s="1114"/>
      <c r="GRT294" s="1114"/>
      <c r="GRU294" s="1114"/>
      <c r="GRV294" s="1114"/>
      <c r="GRW294" s="1114"/>
      <c r="GRX294" s="1114"/>
      <c r="GRY294" s="1114"/>
      <c r="GRZ294" s="1114"/>
      <c r="GSA294" s="1114"/>
      <c r="GSB294" s="1114"/>
      <c r="GSC294" s="1114"/>
      <c r="GSD294" s="1114"/>
      <c r="GSE294" s="1114"/>
      <c r="GSF294" s="1114"/>
      <c r="GSG294" s="1114"/>
      <c r="GSH294" s="1114"/>
      <c r="GSI294" s="1114"/>
      <c r="GSJ294" s="1114"/>
      <c r="GSK294" s="1114"/>
      <c r="GSL294" s="1114"/>
      <c r="GSM294" s="1114"/>
      <c r="GSN294" s="1114"/>
      <c r="GSO294" s="1114"/>
      <c r="GSP294" s="1114"/>
      <c r="GSQ294" s="1114"/>
      <c r="GSR294" s="1114"/>
      <c r="GSS294" s="1114"/>
      <c r="GST294" s="1114"/>
      <c r="GSU294" s="1114"/>
      <c r="GSV294" s="1114"/>
      <c r="GSW294" s="1114"/>
      <c r="GSX294" s="1114"/>
      <c r="GSY294" s="1114"/>
      <c r="GSZ294" s="1114"/>
      <c r="GTA294" s="1114"/>
      <c r="GTB294" s="1114"/>
      <c r="GTC294" s="1114"/>
      <c r="GTD294" s="1114"/>
      <c r="GTE294" s="1114"/>
      <c r="GTF294" s="1114"/>
      <c r="GTG294" s="1114"/>
      <c r="GTH294" s="1114"/>
      <c r="GTI294" s="1114"/>
      <c r="GTJ294" s="1114"/>
      <c r="GTK294" s="1114"/>
      <c r="GTL294" s="1114"/>
      <c r="GTM294" s="1114"/>
      <c r="GTN294" s="1114"/>
      <c r="GTO294" s="1114"/>
      <c r="GTP294" s="1114"/>
      <c r="GTQ294" s="1114"/>
      <c r="GTR294" s="1114"/>
      <c r="GTS294" s="1114"/>
      <c r="GTT294" s="1114"/>
      <c r="GTU294" s="1114"/>
      <c r="GTV294" s="1114"/>
      <c r="GTW294" s="1114"/>
      <c r="GTX294" s="1114"/>
      <c r="GTY294" s="1114"/>
      <c r="GTZ294" s="1114"/>
      <c r="GUA294" s="1114"/>
      <c r="GUB294" s="1114"/>
      <c r="GUC294" s="1114"/>
      <c r="GUD294" s="1114"/>
      <c r="GUE294" s="1114"/>
      <c r="GUF294" s="1114"/>
      <c r="GUG294" s="1114"/>
      <c r="GUH294" s="1114"/>
      <c r="GUI294" s="1114"/>
      <c r="GUJ294" s="1114"/>
      <c r="GUK294" s="1114"/>
      <c r="GUL294" s="1114"/>
      <c r="GUM294" s="1114"/>
      <c r="GUN294" s="1114"/>
      <c r="GUO294" s="1114"/>
      <c r="GUP294" s="1114"/>
      <c r="GUQ294" s="1114"/>
      <c r="GUR294" s="1114"/>
      <c r="GUS294" s="1114"/>
      <c r="GUT294" s="1114"/>
      <c r="GUU294" s="1114"/>
      <c r="GUV294" s="1114"/>
      <c r="GUW294" s="1114"/>
      <c r="GUX294" s="1114"/>
      <c r="GUY294" s="1114"/>
      <c r="GUZ294" s="1114"/>
      <c r="GVA294" s="1114"/>
      <c r="GVB294" s="1114"/>
      <c r="GVC294" s="1114"/>
      <c r="GVD294" s="1114"/>
      <c r="GVE294" s="1114"/>
      <c r="GVF294" s="1114"/>
      <c r="GVG294" s="1114"/>
      <c r="GVH294" s="1114"/>
      <c r="GVI294" s="1114"/>
      <c r="GVJ294" s="1114"/>
      <c r="GVK294" s="1114"/>
      <c r="GVL294" s="1114"/>
      <c r="GVM294" s="1114"/>
      <c r="GVN294" s="1114"/>
      <c r="GVO294" s="1114"/>
      <c r="GVP294" s="1114"/>
      <c r="GVQ294" s="1114"/>
      <c r="GVR294" s="1114"/>
      <c r="GVS294" s="1114"/>
      <c r="GVT294" s="1114"/>
      <c r="GVU294" s="1114"/>
      <c r="GVV294" s="1114"/>
      <c r="GVW294" s="1114"/>
      <c r="GVX294" s="1114"/>
      <c r="GVY294" s="1114"/>
      <c r="GVZ294" s="1114"/>
      <c r="GWA294" s="1114"/>
      <c r="GWB294" s="1114"/>
      <c r="GWC294" s="1114"/>
      <c r="GWD294" s="1114"/>
      <c r="GWE294" s="1114"/>
      <c r="GWF294" s="1114"/>
      <c r="GWG294" s="1114"/>
      <c r="GWH294" s="1114"/>
      <c r="GWI294" s="1114"/>
      <c r="GWJ294" s="1114"/>
      <c r="GWK294" s="1114"/>
      <c r="GWL294" s="1114"/>
      <c r="GWM294" s="1114"/>
      <c r="GWN294" s="1114"/>
      <c r="GWO294" s="1114"/>
      <c r="GWP294" s="1114"/>
      <c r="GWQ294" s="1114"/>
      <c r="GWR294" s="1114"/>
      <c r="GWS294" s="1114"/>
      <c r="GWT294" s="1114"/>
      <c r="GWU294" s="1114"/>
      <c r="GWV294" s="1114"/>
      <c r="GWW294" s="1114"/>
      <c r="GWX294" s="1114"/>
      <c r="GWY294" s="1114"/>
      <c r="GWZ294" s="1114"/>
      <c r="GXA294" s="1114"/>
      <c r="GXB294" s="1114"/>
      <c r="GXC294" s="1114"/>
      <c r="GXD294" s="1114"/>
      <c r="GXE294" s="1114"/>
      <c r="GXF294" s="1114"/>
      <c r="GXG294" s="1114"/>
      <c r="GXH294" s="1114"/>
      <c r="GXI294" s="1114"/>
      <c r="GXJ294" s="1114"/>
      <c r="GXK294" s="1114"/>
      <c r="GXL294" s="1114"/>
      <c r="GXM294" s="1114"/>
      <c r="GXN294" s="1114"/>
      <c r="GXO294" s="1114"/>
      <c r="GXP294" s="1114"/>
      <c r="GXQ294" s="1114"/>
      <c r="GXR294" s="1114"/>
      <c r="GXS294" s="1114"/>
      <c r="GXT294" s="1114"/>
      <c r="GXU294" s="1114"/>
      <c r="GXV294" s="1114"/>
      <c r="GXW294" s="1114"/>
      <c r="GXX294" s="1114"/>
      <c r="GXY294" s="1114"/>
      <c r="GXZ294" s="1114"/>
      <c r="GYA294" s="1114"/>
      <c r="GYB294" s="1114"/>
      <c r="GYC294" s="1114"/>
      <c r="GYD294" s="1114"/>
      <c r="GYE294" s="1114"/>
      <c r="GYF294" s="1114"/>
      <c r="GYG294" s="1114"/>
      <c r="GYH294" s="1114"/>
      <c r="GYI294" s="1114"/>
      <c r="GYJ294" s="1114"/>
      <c r="GYK294" s="1114"/>
      <c r="GYL294" s="1114"/>
      <c r="GYM294" s="1114"/>
      <c r="GYN294" s="1114"/>
      <c r="GYO294" s="1114"/>
      <c r="GYP294" s="1114"/>
      <c r="GYQ294" s="1114"/>
      <c r="GYR294" s="1114"/>
      <c r="GYS294" s="1114"/>
      <c r="GYT294" s="1114"/>
      <c r="GYU294" s="1114"/>
      <c r="GYV294" s="1114"/>
      <c r="GYW294" s="1114"/>
      <c r="GYX294" s="1114"/>
      <c r="GYY294" s="1114"/>
      <c r="GYZ294" s="1114"/>
      <c r="GZA294" s="1114"/>
      <c r="GZB294" s="1114"/>
      <c r="GZC294" s="1114"/>
      <c r="GZD294" s="1114"/>
      <c r="GZE294" s="1114"/>
      <c r="GZF294" s="1114"/>
      <c r="GZG294" s="1114"/>
      <c r="GZH294" s="1114"/>
      <c r="GZI294" s="1114"/>
      <c r="GZJ294" s="1114"/>
      <c r="GZK294" s="1114"/>
      <c r="GZL294" s="1114"/>
      <c r="GZM294" s="1114"/>
      <c r="GZN294" s="1114"/>
      <c r="GZO294" s="1114"/>
      <c r="GZP294" s="1114"/>
      <c r="GZQ294" s="1114"/>
      <c r="GZR294" s="1114"/>
      <c r="GZS294" s="1114"/>
      <c r="GZT294" s="1114"/>
      <c r="GZU294" s="1114"/>
      <c r="GZV294" s="1114"/>
      <c r="GZW294" s="1114"/>
      <c r="GZX294" s="1114"/>
      <c r="GZY294" s="1114"/>
      <c r="GZZ294" s="1114"/>
      <c r="HAA294" s="1114"/>
      <c r="HAB294" s="1114"/>
      <c r="HAC294" s="1114"/>
      <c r="HAD294" s="1114"/>
      <c r="HAE294" s="1114"/>
      <c r="HAF294" s="1114"/>
      <c r="HAG294" s="1114"/>
      <c r="HAH294" s="1114"/>
      <c r="HAI294" s="1114"/>
      <c r="HAJ294" s="1114"/>
      <c r="HAK294" s="1114"/>
      <c r="HAL294" s="1114"/>
      <c r="HAM294" s="1114"/>
      <c r="HAN294" s="1114"/>
      <c r="HAO294" s="1114"/>
      <c r="HAP294" s="1114"/>
      <c r="HAQ294" s="1114"/>
      <c r="HAR294" s="1114"/>
      <c r="HAS294" s="1114"/>
      <c r="HAT294" s="1114"/>
      <c r="HAU294" s="1114"/>
      <c r="HAV294" s="1114"/>
      <c r="HAW294" s="1114"/>
      <c r="HAX294" s="1114"/>
      <c r="HAY294" s="1114"/>
      <c r="HAZ294" s="1114"/>
      <c r="HBA294" s="1114"/>
      <c r="HBB294" s="1114"/>
      <c r="HBC294" s="1114"/>
      <c r="HBD294" s="1114"/>
      <c r="HBE294" s="1114"/>
      <c r="HBF294" s="1114"/>
      <c r="HBG294" s="1114"/>
      <c r="HBH294" s="1114"/>
      <c r="HBI294" s="1114"/>
      <c r="HBJ294" s="1114"/>
      <c r="HBK294" s="1114"/>
      <c r="HBL294" s="1114"/>
      <c r="HBM294" s="1114"/>
      <c r="HBN294" s="1114"/>
      <c r="HBO294" s="1114"/>
      <c r="HBP294" s="1114"/>
      <c r="HBQ294" s="1114"/>
      <c r="HBR294" s="1114"/>
      <c r="HBS294" s="1114"/>
      <c r="HBT294" s="1114"/>
      <c r="HBU294" s="1114"/>
      <c r="HBV294" s="1114"/>
      <c r="HBW294" s="1114"/>
      <c r="HBX294" s="1114"/>
      <c r="HBY294" s="1114"/>
      <c r="HBZ294" s="1114"/>
      <c r="HCA294" s="1114"/>
      <c r="HCB294" s="1114"/>
      <c r="HCC294" s="1114"/>
      <c r="HCD294" s="1114"/>
      <c r="HCE294" s="1114"/>
      <c r="HCF294" s="1114"/>
      <c r="HCG294" s="1114"/>
      <c r="HCH294" s="1114"/>
      <c r="HCI294" s="1114"/>
      <c r="HCJ294" s="1114"/>
      <c r="HCK294" s="1114"/>
      <c r="HCL294" s="1114"/>
      <c r="HCM294" s="1114"/>
      <c r="HCN294" s="1114"/>
      <c r="HCO294" s="1114"/>
      <c r="HCP294" s="1114"/>
      <c r="HCQ294" s="1114"/>
      <c r="HCR294" s="1114"/>
      <c r="HCS294" s="1114"/>
      <c r="HCT294" s="1114"/>
      <c r="HCU294" s="1114"/>
      <c r="HCV294" s="1114"/>
      <c r="HCW294" s="1114"/>
      <c r="HCX294" s="1114"/>
      <c r="HCY294" s="1114"/>
      <c r="HCZ294" s="1114"/>
      <c r="HDA294" s="1114"/>
      <c r="HDB294" s="1114"/>
      <c r="HDC294" s="1114"/>
      <c r="HDD294" s="1114"/>
      <c r="HDE294" s="1114"/>
      <c r="HDF294" s="1114"/>
      <c r="HDG294" s="1114"/>
      <c r="HDH294" s="1114"/>
      <c r="HDI294" s="1114"/>
      <c r="HDJ294" s="1114"/>
      <c r="HDK294" s="1114"/>
      <c r="HDL294" s="1114"/>
      <c r="HDM294" s="1114"/>
      <c r="HDN294" s="1114"/>
      <c r="HDO294" s="1114"/>
      <c r="HDP294" s="1114"/>
      <c r="HDQ294" s="1114"/>
      <c r="HDR294" s="1114"/>
      <c r="HDS294" s="1114"/>
      <c r="HDT294" s="1114"/>
      <c r="HDU294" s="1114"/>
      <c r="HDV294" s="1114"/>
      <c r="HDW294" s="1114"/>
      <c r="HDX294" s="1114"/>
      <c r="HDY294" s="1114"/>
      <c r="HDZ294" s="1114"/>
      <c r="HEA294" s="1114"/>
      <c r="HEB294" s="1114"/>
      <c r="HEC294" s="1114"/>
      <c r="HED294" s="1114"/>
      <c r="HEE294" s="1114"/>
      <c r="HEF294" s="1114"/>
      <c r="HEG294" s="1114"/>
      <c r="HEH294" s="1114"/>
      <c r="HEI294" s="1114"/>
      <c r="HEJ294" s="1114"/>
      <c r="HEK294" s="1114"/>
      <c r="HEL294" s="1114"/>
      <c r="HEM294" s="1114"/>
      <c r="HEN294" s="1114"/>
      <c r="HEO294" s="1114"/>
      <c r="HEP294" s="1114"/>
      <c r="HEQ294" s="1114"/>
      <c r="HER294" s="1114"/>
      <c r="HES294" s="1114"/>
      <c r="HET294" s="1114"/>
      <c r="HEU294" s="1114"/>
      <c r="HEV294" s="1114"/>
      <c r="HEW294" s="1114"/>
      <c r="HEX294" s="1114"/>
      <c r="HEY294" s="1114"/>
      <c r="HEZ294" s="1114"/>
      <c r="HFA294" s="1114"/>
      <c r="HFB294" s="1114"/>
      <c r="HFC294" s="1114"/>
      <c r="HFD294" s="1114"/>
      <c r="HFE294" s="1114"/>
      <c r="HFF294" s="1114"/>
      <c r="HFG294" s="1114"/>
      <c r="HFH294" s="1114"/>
      <c r="HFI294" s="1114"/>
      <c r="HFJ294" s="1114"/>
      <c r="HFK294" s="1114"/>
      <c r="HFL294" s="1114"/>
      <c r="HFM294" s="1114"/>
      <c r="HFN294" s="1114"/>
      <c r="HFO294" s="1114"/>
      <c r="HFP294" s="1114"/>
      <c r="HFQ294" s="1114"/>
      <c r="HFR294" s="1114"/>
      <c r="HFS294" s="1114"/>
      <c r="HFT294" s="1114"/>
      <c r="HFU294" s="1114"/>
      <c r="HFV294" s="1114"/>
      <c r="HFW294" s="1114"/>
      <c r="HFX294" s="1114"/>
      <c r="HFY294" s="1114"/>
      <c r="HFZ294" s="1114"/>
      <c r="HGA294" s="1114"/>
      <c r="HGB294" s="1114"/>
      <c r="HGC294" s="1114"/>
      <c r="HGD294" s="1114"/>
      <c r="HGE294" s="1114"/>
      <c r="HGF294" s="1114"/>
      <c r="HGG294" s="1114"/>
      <c r="HGH294" s="1114"/>
      <c r="HGI294" s="1114"/>
      <c r="HGJ294" s="1114"/>
      <c r="HGK294" s="1114"/>
      <c r="HGL294" s="1114"/>
      <c r="HGM294" s="1114"/>
      <c r="HGN294" s="1114"/>
      <c r="HGO294" s="1114"/>
      <c r="HGP294" s="1114"/>
      <c r="HGQ294" s="1114"/>
      <c r="HGR294" s="1114"/>
      <c r="HGS294" s="1114"/>
      <c r="HGT294" s="1114"/>
      <c r="HGU294" s="1114"/>
      <c r="HGV294" s="1114"/>
      <c r="HGW294" s="1114"/>
      <c r="HGX294" s="1114"/>
      <c r="HGY294" s="1114"/>
      <c r="HGZ294" s="1114"/>
      <c r="HHA294" s="1114"/>
      <c r="HHB294" s="1114"/>
      <c r="HHC294" s="1114"/>
      <c r="HHD294" s="1114"/>
      <c r="HHE294" s="1114"/>
      <c r="HHF294" s="1114"/>
      <c r="HHG294" s="1114"/>
      <c r="HHH294" s="1114"/>
      <c r="HHI294" s="1114"/>
      <c r="HHJ294" s="1114"/>
      <c r="HHK294" s="1114"/>
      <c r="HHL294" s="1114"/>
      <c r="HHM294" s="1114"/>
      <c r="HHN294" s="1114"/>
      <c r="HHO294" s="1114"/>
      <c r="HHP294" s="1114"/>
      <c r="HHQ294" s="1114"/>
      <c r="HHR294" s="1114"/>
      <c r="HHS294" s="1114"/>
      <c r="HHT294" s="1114"/>
      <c r="HHU294" s="1114"/>
      <c r="HHV294" s="1114"/>
      <c r="HHW294" s="1114"/>
      <c r="HHX294" s="1114"/>
      <c r="HHY294" s="1114"/>
      <c r="HHZ294" s="1114"/>
      <c r="HIA294" s="1114"/>
      <c r="HIB294" s="1114"/>
      <c r="HIC294" s="1114"/>
      <c r="HID294" s="1114"/>
      <c r="HIE294" s="1114"/>
      <c r="HIF294" s="1114"/>
      <c r="HIG294" s="1114"/>
      <c r="HIH294" s="1114"/>
      <c r="HII294" s="1114"/>
      <c r="HIJ294" s="1114"/>
      <c r="HIK294" s="1114"/>
      <c r="HIL294" s="1114"/>
      <c r="HIM294" s="1114"/>
      <c r="HIN294" s="1114"/>
      <c r="HIO294" s="1114"/>
      <c r="HIP294" s="1114"/>
      <c r="HIQ294" s="1114"/>
      <c r="HIR294" s="1114"/>
      <c r="HIS294" s="1114"/>
      <c r="HIT294" s="1114"/>
      <c r="HIU294" s="1114"/>
      <c r="HIV294" s="1114"/>
      <c r="HIW294" s="1114"/>
      <c r="HIX294" s="1114"/>
      <c r="HIY294" s="1114"/>
      <c r="HIZ294" s="1114"/>
      <c r="HJA294" s="1114"/>
      <c r="HJB294" s="1114"/>
      <c r="HJC294" s="1114"/>
      <c r="HJD294" s="1114"/>
      <c r="HJE294" s="1114"/>
      <c r="HJF294" s="1114"/>
      <c r="HJG294" s="1114"/>
      <c r="HJH294" s="1114"/>
      <c r="HJI294" s="1114"/>
      <c r="HJJ294" s="1114"/>
      <c r="HJK294" s="1114"/>
      <c r="HJL294" s="1114"/>
      <c r="HJM294" s="1114"/>
      <c r="HJN294" s="1114"/>
      <c r="HJO294" s="1114"/>
      <c r="HJP294" s="1114"/>
      <c r="HJQ294" s="1114"/>
      <c r="HJR294" s="1114"/>
      <c r="HJS294" s="1114"/>
      <c r="HJT294" s="1114"/>
      <c r="HJU294" s="1114"/>
      <c r="HJV294" s="1114"/>
      <c r="HJW294" s="1114"/>
      <c r="HJX294" s="1114"/>
      <c r="HJY294" s="1114"/>
      <c r="HJZ294" s="1114"/>
      <c r="HKA294" s="1114"/>
      <c r="HKB294" s="1114"/>
      <c r="HKC294" s="1114"/>
      <c r="HKD294" s="1114"/>
      <c r="HKE294" s="1114"/>
      <c r="HKF294" s="1114"/>
      <c r="HKG294" s="1114"/>
      <c r="HKH294" s="1114"/>
      <c r="HKI294" s="1114"/>
      <c r="HKJ294" s="1114"/>
      <c r="HKK294" s="1114"/>
      <c r="HKL294" s="1114"/>
      <c r="HKM294" s="1114"/>
      <c r="HKN294" s="1114"/>
      <c r="HKO294" s="1114"/>
      <c r="HKP294" s="1114"/>
      <c r="HKQ294" s="1114"/>
      <c r="HKR294" s="1114"/>
      <c r="HKS294" s="1114"/>
      <c r="HKT294" s="1114"/>
      <c r="HKU294" s="1114"/>
      <c r="HKV294" s="1114"/>
      <c r="HKW294" s="1114"/>
      <c r="HKX294" s="1114"/>
      <c r="HKY294" s="1114"/>
      <c r="HKZ294" s="1114"/>
      <c r="HLA294" s="1114"/>
      <c r="HLB294" s="1114"/>
      <c r="HLC294" s="1114"/>
      <c r="HLD294" s="1114"/>
      <c r="HLE294" s="1114"/>
      <c r="HLF294" s="1114"/>
      <c r="HLG294" s="1114"/>
      <c r="HLH294" s="1114"/>
      <c r="HLI294" s="1114"/>
      <c r="HLJ294" s="1114"/>
      <c r="HLK294" s="1114"/>
      <c r="HLL294" s="1114"/>
      <c r="HLM294" s="1114"/>
      <c r="HLN294" s="1114"/>
      <c r="HLO294" s="1114"/>
      <c r="HLP294" s="1114"/>
      <c r="HLQ294" s="1114"/>
      <c r="HLR294" s="1114"/>
      <c r="HLS294" s="1114"/>
      <c r="HLT294" s="1114"/>
      <c r="HLU294" s="1114"/>
      <c r="HLV294" s="1114"/>
      <c r="HLW294" s="1114"/>
      <c r="HLX294" s="1114"/>
      <c r="HLY294" s="1114"/>
      <c r="HLZ294" s="1114"/>
      <c r="HMA294" s="1114"/>
      <c r="HMB294" s="1114"/>
      <c r="HMC294" s="1114"/>
      <c r="HMD294" s="1114"/>
      <c r="HME294" s="1114"/>
      <c r="HMF294" s="1114"/>
      <c r="HMG294" s="1114"/>
      <c r="HMH294" s="1114"/>
      <c r="HMI294" s="1114"/>
      <c r="HMJ294" s="1114"/>
      <c r="HMK294" s="1114"/>
      <c r="HML294" s="1114"/>
      <c r="HMM294" s="1114"/>
      <c r="HMN294" s="1114"/>
      <c r="HMO294" s="1114"/>
      <c r="HMP294" s="1114"/>
      <c r="HMQ294" s="1114"/>
      <c r="HMR294" s="1114"/>
      <c r="HMS294" s="1114"/>
      <c r="HMT294" s="1114"/>
      <c r="HMU294" s="1114"/>
      <c r="HMV294" s="1114"/>
      <c r="HMW294" s="1114"/>
      <c r="HMX294" s="1114"/>
      <c r="HMY294" s="1114"/>
      <c r="HMZ294" s="1114"/>
      <c r="HNA294" s="1114"/>
      <c r="HNB294" s="1114"/>
      <c r="HNC294" s="1114"/>
      <c r="HND294" s="1114"/>
      <c r="HNE294" s="1114"/>
      <c r="HNF294" s="1114"/>
      <c r="HNG294" s="1114"/>
      <c r="HNH294" s="1114"/>
      <c r="HNI294" s="1114"/>
      <c r="HNJ294" s="1114"/>
      <c r="HNK294" s="1114"/>
      <c r="HNL294" s="1114"/>
      <c r="HNM294" s="1114"/>
      <c r="HNN294" s="1114"/>
      <c r="HNO294" s="1114"/>
      <c r="HNP294" s="1114"/>
      <c r="HNQ294" s="1114"/>
      <c r="HNR294" s="1114"/>
      <c r="HNS294" s="1114"/>
      <c r="HNT294" s="1114"/>
      <c r="HNU294" s="1114"/>
      <c r="HNV294" s="1114"/>
      <c r="HNW294" s="1114"/>
      <c r="HNX294" s="1114"/>
      <c r="HNY294" s="1114"/>
      <c r="HNZ294" s="1114"/>
      <c r="HOA294" s="1114"/>
      <c r="HOB294" s="1114"/>
      <c r="HOC294" s="1114"/>
      <c r="HOD294" s="1114"/>
      <c r="HOE294" s="1114"/>
      <c r="HOF294" s="1114"/>
      <c r="HOG294" s="1114"/>
      <c r="HOH294" s="1114"/>
      <c r="HOI294" s="1114"/>
      <c r="HOJ294" s="1114"/>
      <c r="HOK294" s="1114"/>
      <c r="HOL294" s="1114"/>
      <c r="HOM294" s="1114"/>
      <c r="HON294" s="1114"/>
      <c r="HOO294" s="1114"/>
      <c r="HOP294" s="1114"/>
      <c r="HOQ294" s="1114"/>
      <c r="HOR294" s="1114"/>
      <c r="HOS294" s="1114"/>
      <c r="HOT294" s="1114"/>
      <c r="HOU294" s="1114"/>
      <c r="HOV294" s="1114"/>
      <c r="HOW294" s="1114"/>
      <c r="HOX294" s="1114"/>
      <c r="HOY294" s="1114"/>
      <c r="HOZ294" s="1114"/>
      <c r="HPA294" s="1114"/>
      <c r="HPB294" s="1114"/>
      <c r="HPC294" s="1114"/>
      <c r="HPD294" s="1114"/>
      <c r="HPE294" s="1114"/>
      <c r="HPF294" s="1114"/>
      <c r="HPG294" s="1114"/>
      <c r="HPH294" s="1114"/>
      <c r="HPI294" s="1114"/>
      <c r="HPJ294" s="1114"/>
      <c r="HPK294" s="1114"/>
      <c r="HPL294" s="1114"/>
      <c r="HPM294" s="1114"/>
      <c r="HPN294" s="1114"/>
      <c r="HPO294" s="1114"/>
      <c r="HPP294" s="1114"/>
      <c r="HPQ294" s="1114"/>
      <c r="HPR294" s="1114"/>
      <c r="HPS294" s="1114"/>
      <c r="HPT294" s="1114"/>
      <c r="HPU294" s="1114"/>
      <c r="HPV294" s="1114"/>
      <c r="HPW294" s="1114"/>
      <c r="HPX294" s="1114"/>
      <c r="HPY294" s="1114"/>
      <c r="HPZ294" s="1114"/>
      <c r="HQA294" s="1114"/>
      <c r="HQB294" s="1114"/>
      <c r="HQC294" s="1114"/>
      <c r="HQD294" s="1114"/>
      <c r="HQE294" s="1114"/>
      <c r="HQF294" s="1114"/>
      <c r="HQG294" s="1114"/>
      <c r="HQH294" s="1114"/>
      <c r="HQI294" s="1114"/>
      <c r="HQJ294" s="1114"/>
      <c r="HQK294" s="1114"/>
      <c r="HQL294" s="1114"/>
      <c r="HQM294" s="1114"/>
      <c r="HQN294" s="1114"/>
      <c r="HQO294" s="1114"/>
      <c r="HQP294" s="1114"/>
      <c r="HQQ294" s="1114"/>
      <c r="HQR294" s="1114"/>
      <c r="HQS294" s="1114"/>
      <c r="HQT294" s="1114"/>
      <c r="HQU294" s="1114"/>
      <c r="HQV294" s="1114"/>
      <c r="HQW294" s="1114"/>
      <c r="HQX294" s="1114"/>
      <c r="HQY294" s="1114"/>
      <c r="HQZ294" s="1114"/>
      <c r="HRA294" s="1114"/>
      <c r="HRB294" s="1114"/>
      <c r="HRC294" s="1114"/>
      <c r="HRD294" s="1114"/>
      <c r="HRE294" s="1114"/>
      <c r="HRF294" s="1114"/>
      <c r="HRG294" s="1114"/>
      <c r="HRH294" s="1114"/>
      <c r="HRI294" s="1114"/>
      <c r="HRJ294" s="1114"/>
      <c r="HRK294" s="1114"/>
      <c r="HRL294" s="1114"/>
      <c r="HRM294" s="1114"/>
      <c r="HRN294" s="1114"/>
      <c r="HRO294" s="1114"/>
      <c r="HRP294" s="1114"/>
      <c r="HRQ294" s="1114"/>
      <c r="HRR294" s="1114"/>
      <c r="HRS294" s="1114"/>
      <c r="HRT294" s="1114"/>
      <c r="HRU294" s="1114"/>
      <c r="HRV294" s="1114"/>
      <c r="HRW294" s="1114"/>
      <c r="HRX294" s="1114"/>
      <c r="HRY294" s="1114"/>
      <c r="HRZ294" s="1114"/>
      <c r="HSA294" s="1114"/>
      <c r="HSB294" s="1114"/>
      <c r="HSC294" s="1114"/>
      <c r="HSD294" s="1114"/>
      <c r="HSE294" s="1114"/>
      <c r="HSF294" s="1114"/>
      <c r="HSG294" s="1114"/>
      <c r="HSH294" s="1114"/>
      <c r="HSI294" s="1114"/>
      <c r="HSJ294" s="1114"/>
      <c r="HSK294" s="1114"/>
      <c r="HSL294" s="1114"/>
      <c r="HSM294" s="1114"/>
      <c r="HSN294" s="1114"/>
      <c r="HSO294" s="1114"/>
      <c r="HSP294" s="1114"/>
      <c r="HSQ294" s="1114"/>
      <c r="HSR294" s="1114"/>
      <c r="HSS294" s="1114"/>
      <c r="HST294" s="1114"/>
      <c r="HSU294" s="1114"/>
      <c r="HSV294" s="1114"/>
      <c r="HSW294" s="1114"/>
      <c r="HSX294" s="1114"/>
      <c r="HSY294" s="1114"/>
      <c r="HSZ294" s="1114"/>
      <c r="HTA294" s="1114"/>
      <c r="HTB294" s="1114"/>
      <c r="HTC294" s="1114"/>
      <c r="HTD294" s="1114"/>
      <c r="HTE294" s="1114"/>
      <c r="HTF294" s="1114"/>
      <c r="HTG294" s="1114"/>
      <c r="HTH294" s="1114"/>
      <c r="HTI294" s="1114"/>
      <c r="HTJ294" s="1114"/>
      <c r="HTK294" s="1114"/>
      <c r="HTL294" s="1114"/>
      <c r="HTM294" s="1114"/>
      <c r="HTN294" s="1114"/>
      <c r="HTO294" s="1114"/>
      <c r="HTP294" s="1114"/>
      <c r="HTQ294" s="1114"/>
      <c r="HTR294" s="1114"/>
      <c r="HTS294" s="1114"/>
      <c r="HTT294" s="1114"/>
      <c r="HTU294" s="1114"/>
      <c r="HTV294" s="1114"/>
      <c r="HTW294" s="1114"/>
      <c r="HTX294" s="1114"/>
      <c r="HTY294" s="1114"/>
      <c r="HTZ294" s="1114"/>
      <c r="HUA294" s="1114"/>
      <c r="HUB294" s="1114"/>
      <c r="HUC294" s="1114"/>
      <c r="HUD294" s="1114"/>
      <c r="HUE294" s="1114"/>
      <c r="HUF294" s="1114"/>
      <c r="HUG294" s="1114"/>
      <c r="HUH294" s="1114"/>
      <c r="HUI294" s="1114"/>
      <c r="HUJ294" s="1114"/>
      <c r="HUK294" s="1114"/>
      <c r="HUL294" s="1114"/>
      <c r="HUM294" s="1114"/>
      <c r="HUN294" s="1114"/>
      <c r="HUO294" s="1114"/>
      <c r="HUP294" s="1114"/>
      <c r="HUQ294" s="1114"/>
      <c r="HUR294" s="1114"/>
      <c r="HUS294" s="1114"/>
      <c r="HUT294" s="1114"/>
      <c r="HUU294" s="1114"/>
      <c r="HUV294" s="1114"/>
      <c r="HUW294" s="1114"/>
      <c r="HUX294" s="1114"/>
      <c r="HUY294" s="1114"/>
      <c r="HUZ294" s="1114"/>
      <c r="HVA294" s="1114"/>
      <c r="HVB294" s="1114"/>
      <c r="HVC294" s="1114"/>
      <c r="HVD294" s="1114"/>
      <c r="HVE294" s="1114"/>
      <c r="HVF294" s="1114"/>
      <c r="HVG294" s="1114"/>
      <c r="HVH294" s="1114"/>
      <c r="HVI294" s="1114"/>
      <c r="HVJ294" s="1114"/>
      <c r="HVK294" s="1114"/>
      <c r="HVL294" s="1114"/>
      <c r="HVM294" s="1114"/>
      <c r="HVN294" s="1114"/>
      <c r="HVO294" s="1114"/>
      <c r="HVP294" s="1114"/>
      <c r="HVQ294" s="1114"/>
      <c r="HVR294" s="1114"/>
      <c r="HVS294" s="1114"/>
      <c r="HVT294" s="1114"/>
      <c r="HVU294" s="1114"/>
      <c r="HVV294" s="1114"/>
      <c r="HVW294" s="1114"/>
      <c r="HVX294" s="1114"/>
      <c r="HVY294" s="1114"/>
      <c r="HVZ294" s="1114"/>
      <c r="HWA294" s="1114"/>
      <c r="HWB294" s="1114"/>
      <c r="HWC294" s="1114"/>
      <c r="HWD294" s="1114"/>
      <c r="HWE294" s="1114"/>
      <c r="HWF294" s="1114"/>
      <c r="HWG294" s="1114"/>
      <c r="HWH294" s="1114"/>
      <c r="HWI294" s="1114"/>
      <c r="HWJ294" s="1114"/>
      <c r="HWK294" s="1114"/>
      <c r="HWL294" s="1114"/>
      <c r="HWM294" s="1114"/>
      <c r="HWN294" s="1114"/>
      <c r="HWO294" s="1114"/>
      <c r="HWP294" s="1114"/>
      <c r="HWQ294" s="1114"/>
      <c r="HWR294" s="1114"/>
      <c r="HWS294" s="1114"/>
      <c r="HWT294" s="1114"/>
      <c r="HWU294" s="1114"/>
      <c r="HWV294" s="1114"/>
      <c r="HWW294" s="1114"/>
      <c r="HWX294" s="1114"/>
      <c r="HWY294" s="1114"/>
      <c r="HWZ294" s="1114"/>
      <c r="HXA294" s="1114"/>
      <c r="HXB294" s="1114"/>
      <c r="HXC294" s="1114"/>
      <c r="HXD294" s="1114"/>
      <c r="HXE294" s="1114"/>
      <c r="HXF294" s="1114"/>
      <c r="HXG294" s="1114"/>
      <c r="HXH294" s="1114"/>
      <c r="HXI294" s="1114"/>
      <c r="HXJ294" s="1114"/>
      <c r="HXK294" s="1114"/>
      <c r="HXL294" s="1114"/>
      <c r="HXM294" s="1114"/>
      <c r="HXN294" s="1114"/>
      <c r="HXO294" s="1114"/>
      <c r="HXP294" s="1114"/>
      <c r="HXQ294" s="1114"/>
      <c r="HXR294" s="1114"/>
      <c r="HXS294" s="1114"/>
      <c r="HXT294" s="1114"/>
      <c r="HXU294" s="1114"/>
      <c r="HXV294" s="1114"/>
      <c r="HXW294" s="1114"/>
      <c r="HXX294" s="1114"/>
      <c r="HXY294" s="1114"/>
      <c r="HXZ294" s="1114"/>
      <c r="HYA294" s="1114"/>
      <c r="HYB294" s="1114"/>
      <c r="HYC294" s="1114"/>
      <c r="HYD294" s="1114"/>
      <c r="HYE294" s="1114"/>
      <c r="HYF294" s="1114"/>
      <c r="HYG294" s="1114"/>
      <c r="HYH294" s="1114"/>
      <c r="HYI294" s="1114"/>
      <c r="HYJ294" s="1114"/>
      <c r="HYK294" s="1114"/>
      <c r="HYL294" s="1114"/>
      <c r="HYM294" s="1114"/>
      <c r="HYN294" s="1114"/>
      <c r="HYO294" s="1114"/>
      <c r="HYP294" s="1114"/>
      <c r="HYQ294" s="1114"/>
      <c r="HYR294" s="1114"/>
      <c r="HYS294" s="1114"/>
      <c r="HYT294" s="1114"/>
      <c r="HYU294" s="1114"/>
      <c r="HYV294" s="1114"/>
      <c r="HYW294" s="1114"/>
      <c r="HYX294" s="1114"/>
      <c r="HYY294" s="1114"/>
      <c r="HYZ294" s="1114"/>
      <c r="HZA294" s="1114"/>
      <c r="HZB294" s="1114"/>
      <c r="HZC294" s="1114"/>
      <c r="HZD294" s="1114"/>
      <c r="HZE294" s="1114"/>
      <c r="HZF294" s="1114"/>
      <c r="HZG294" s="1114"/>
      <c r="HZH294" s="1114"/>
      <c r="HZI294" s="1114"/>
      <c r="HZJ294" s="1114"/>
      <c r="HZK294" s="1114"/>
      <c r="HZL294" s="1114"/>
      <c r="HZM294" s="1114"/>
      <c r="HZN294" s="1114"/>
      <c r="HZO294" s="1114"/>
      <c r="HZP294" s="1114"/>
      <c r="HZQ294" s="1114"/>
      <c r="HZR294" s="1114"/>
      <c r="HZS294" s="1114"/>
      <c r="HZT294" s="1114"/>
      <c r="HZU294" s="1114"/>
      <c r="HZV294" s="1114"/>
      <c r="HZW294" s="1114"/>
      <c r="HZX294" s="1114"/>
      <c r="HZY294" s="1114"/>
      <c r="HZZ294" s="1114"/>
      <c r="IAA294" s="1114"/>
      <c r="IAB294" s="1114"/>
      <c r="IAC294" s="1114"/>
      <c r="IAD294" s="1114"/>
      <c r="IAE294" s="1114"/>
      <c r="IAF294" s="1114"/>
      <c r="IAG294" s="1114"/>
      <c r="IAH294" s="1114"/>
      <c r="IAI294" s="1114"/>
      <c r="IAJ294" s="1114"/>
      <c r="IAK294" s="1114"/>
      <c r="IAL294" s="1114"/>
      <c r="IAM294" s="1114"/>
      <c r="IAN294" s="1114"/>
      <c r="IAO294" s="1114"/>
      <c r="IAP294" s="1114"/>
      <c r="IAQ294" s="1114"/>
      <c r="IAR294" s="1114"/>
      <c r="IAS294" s="1114"/>
      <c r="IAT294" s="1114"/>
      <c r="IAU294" s="1114"/>
      <c r="IAV294" s="1114"/>
      <c r="IAW294" s="1114"/>
      <c r="IAX294" s="1114"/>
      <c r="IAY294" s="1114"/>
      <c r="IAZ294" s="1114"/>
      <c r="IBA294" s="1114"/>
      <c r="IBB294" s="1114"/>
      <c r="IBC294" s="1114"/>
      <c r="IBD294" s="1114"/>
      <c r="IBE294" s="1114"/>
      <c r="IBF294" s="1114"/>
      <c r="IBG294" s="1114"/>
      <c r="IBH294" s="1114"/>
      <c r="IBI294" s="1114"/>
      <c r="IBJ294" s="1114"/>
      <c r="IBK294" s="1114"/>
      <c r="IBL294" s="1114"/>
      <c r="IBM294" s="1114"/>
      <c r="IBN294" s="1114"/>
      <c r="IBO294" s="1114"/>
      <c r="IBP294" s="1114"/>
      <c r="IBQ294" s="1114"/>
      <c r="IBR294" s="1114"/>
      <c r="IBS294" s="1114"/>
      <c r="IBT294" s="1114"/>
      <c r="IBU294" s="1114"/>
      <c r="IBV294" s="1114"/>
      <c r="IBW294" s="1114"/>
      <c r="IBX294" s="1114"/>
      <c r="IBY294" s="1114"/>
      <c r="IBZ294" s="1114"/>
      <c r="ICA294" s="1114"/>
      <c r="ICB294" s="1114"/>
      <c r="ICC294" s="1114"/>
      <c r="ICD294" s="1114"/>
      <c r="ICE294" s="1114"/>
      <c r="ICF294" s="1114"/>
      <c r="ICG294" s="1114"/>
      <c r="ICH294" s="1114"/>
      <c r="ICI294" s="1114"/>
      <c r="ICJ294" s="1114"/>
      <c r="ICK294" s="1114"/>
      <c r="ICL294" s="1114"/>
      <c r="ICM294" s="1114"/>
      <c r="ICN294" s="1114"/>
      <c r="ICO294" s="1114"/>
      <c r="ICP294" s="1114"/>
      <c r="ICQ294" s="1114"/>
      <c r="ICR294" s="1114"/>
      <c r="ICS294" s="1114"/>
      <c r="ICT294" s="1114"/>
      <c r="ICU294" s="1114"/>
      <c r="ICV294" s="1114"/>
      <c r="ICW294" s="1114"/>
      <c r="ICX294" s="1114"/>
      <c r="ICY294" s="1114"/>
      <c r="ICZ294" s="1114"/>
      <c r="IDA294" s="1114"/>
      <c r="IDB294" s="1114"/>
      <c r="IDC294" s="1114"/>
      <c r="IDD294" s="1114"/>
      <c r="IDE294" s="1114"/>
      <c r="IDF294" s="1114"/>
      <c r="IDG294" s="1114"/>
      <c r="IDH294" s="1114"/>
      <c r="IDI294" s="1114"/>
      <c r="IDJ294" s="1114"/>
      <c r="IDK294" s="1114"/>
      <c r="IDL294" s="1114"/>
      <c r="IDM294" s="1114"/>
      <c r="IDN294" s="1114"/>
      <c r="IDO294" s="1114"/>
      <c r="IDP294" s="1114"/>
      <c r="IDQ294" s="1114"/>
      <c r="IDR294" s="1114"/>
      <c r="IDS294" s="1114"/>
      <c r="IDT294" s="1114"/>
      <c r="IDU294" s="1114"/>
      <c r="IDV294" s="1114"/>
      <c r="IDW294" s="1114"/>
      <c r="IDX294" s="1114"/>
      <c r="IDY294" s="1114"/>
      <c r="IDZ294" s="1114"/>
      <c r="IEA294" s="1114"/>
      <c r="IEB294" s="1114"/>
      <c r="IEC294" s="1114"/>
      <c r="IED294" s="1114"/>
      <c r="IEE294" s="1114"/>
      <c r="IEF294" s="1114"/>
      <c r="IEG294" s="1114"/>
      <c r="IEH294" s="1114"/>
      <c r="IEI294" s="1114"/>
      <c r="IEJ294" s="1114"/>
      <c r="IEK294" s="1114"/>
      <c r="IEL294" s="1114"/>
      <c r="IEM294" s="1114"/>
      <c r="IEN294" s="1114"/>
      <c r="IEO294" s="1114"/>
      <c r="IEP294" s="1114"/>
      <c r="IEQ294" s="1114"/>
      <c r="IER294" s="1114"/>
      <c r="IES294" s="1114"/>
      <c r="IET294" s="1114"/>
      <c r="IEU294" s="1114"/>
      <c r="IEV294" s="1114"/>
      <c r="IEW294" s="1114"/>
      <c r="IEX294" s="1114"/>
      <c r="IEY294" s="1114"/>
      <c r="IEZ294" s="1114"/>
      <c r="IFA294" s="1114"/>
      <c r="IFB294" s="1114"/>
      <c r="IFC294" s="1114"/>
      <c r="IFD294" s="1114"/>
      <c r="IFE294" s="1114"/>
      <c r="IFF294" s="1114"/>
      <c r="IFG294" s="1114"/>
      <c r="IFH294" s="1114"/>
      <c r="IFI294" s="1114"/>
      <c r="IFJ294" s="1114"/>
      <c r="IFK294" s="1114"/>
      <c r="IFL294" s="1114"/>
      <c r="IFM294" s="1114"/>
      <c r="IFN294" s="1114"/>
      <c r="IFO294" s="1114"/>
      <c r="IFP294" s="1114"/>
      <c r="IFQ294" s="1114"/>
      <c r="IFR294" s="1114"/>
      <c r="IFS294" s="1114"/>
      <c r="IFT294" s="1114"/>
      <c r="IFU294" s="1114"/>
      <c r="IFV294" s="1114"/>
      <c r="IFW294" s="1114"/>
      <c r="IFX294" s="1114"/>
      <c r="IFY294" s="1114"/>
      <c r="IFZ294" s="1114"/>
      <c r="IGA294" s="1114"/>
      <c r="IGB294" s="1114"/>
      <c r="IGC294" s="1114"/>
      <c r="IGD294" s="1114"/>
      <c r="IGE294" s="1114"/>
      <c r="IGF294" s="1114"/>
      <c r="IGG294" s="1114"/>
      <c r="IGH294" s="1114"/>
      <c r="IGI294" s="1114"/>
      <c r="IGJ294" s="1114"/>
      <c r="IGK294" s="1114"/>
      <c r="IGL294" s="1114"/>
      <c r="IGM294" s="1114"/>
      <c r="IGN294" s="1114"/>
      <c r="IGO294" s="1114"/>
      <c r="IGP294" s="1114"/>
      <c r="IGQ294" s="1114"/>
      <c r="IGR294" s="1114"/>
      <c r="IGS294" s="1114"/>
      <c r="IGT294" s="1114"/>
      <c r="IGU294" s="1114"/>
      <c r="IGV294" s="1114"/>
      <c r="IGW294" s="1114"/>
      <c r="IGX294" s="1114"/>
      <c r="IGY294" s="1114"/>
      <c r="IGZ294" s="1114"/>
      <c r="IHA294" s="1114"/>
      <c r="IHB294" s="1114"/>
      <c r="IHC294" s="1114"/>
      <c r="IHD294" s="1114"/>
      <c r="IHE294" s="1114"/>
      <c r="IHF294" s="1114"/>
      <c r="IHG294" s="1114"/>
      <c r="IHH294" s="1114"/>
      <c r="IHI294" s="1114"/>
      <c r="IHJ294" s="1114"/>
      <c r="IHK294" s="1114"/>
      <c r="IHL294" s="1114"/>
      <c r="IHM294" s="1114"/>
      <c r="IHN294" s="1114"/>
      <c r="IHO294" s="1114"/>
      <c r="IHP294" s="1114"/>
      <c r="IHQ294" s="1114"/>
      <c r="IHR294" s="1114"/>
      <c r="IHS294" s="1114"/>
      <c r="IHT294" s="1114"/>
      <c r="IHU294" s="1114"/>
      <c r="IHV294" s="1114"/>
      <c r="IHW294" s="1114"/>
      <c r="IHX294" s="1114"/>
      <c r="IHY294" s="1114"/>
      <c r="IHZ294" s="1114"/>
      <c r="IIA294" s="1114"/>
      <c r="IIB294" s="1114"/>
      <c r="IIC294" s="1114"/>
      <c r="IID294" s="1114"/>
      <c r="IIE294" s="1114"/>
      <c r="IIF294" s="1114"/>
      <c r="IIG294" s="1114"/>
      <c r="IIH294" s="1114"/>
      <c r="III294" s="1114"/>
      <c r="IIJ294" s="1114"/>
      <c r="IIK294" s="1114"/>
      <c r="IIL294" s="1114"/>
      <c r="IIM294" s="1114"/>
      <c r="IIN294" s="1114"/>
      <c r="IIO294" s="1114"/>
      <c r="IIP294" s="1114"/>
      <c r="IIQ294" s="1114"/>
      <c r="IIR294" s="1114"/>
      <c r="IIS294" s="1114"/>
      <c r="IIT294" s="1114"/>
      <c r="IIU294" s="1114"/>
      <c r="IIV294" s="1114"/>
      <c r="IIW294" s="1114"/>
      <c r="IIX294" s="1114"/>
      <c r="IIY294" s="1114"/>
      <c r="IIZ294" s="1114"/>
      <c r="IJA294" s="1114"/>
      <c r="IJB294" s="1114"/>
      <c r="IJC294" s="1114"/>
      <c r="IJD294" s="1114"/>
      <c r="IJE294" s="1114"/>
      <c r="IJF294" s="1114"/>
      <c r="IJG294" s="1114"/>
      <c r="IJH294" s="1114"/>
      <c r="IJI294" s="1114"/>
      <c r="IJJ294" s="1114"/>
      <c r="IJK294" s="1114"/>
      <c r="IJL294" s="1114"/>
      <c r="IJM294" s="1114"/>
      <c r="IJN294" s="1114"/>
      <c r="IJO294" s="1114"/>
      <c r="IJP294" s="1114"/>
      <c r="IJQ294" s="1114"/>
      <c r="IJR294" s="1114"/>
      <c r="IJS294" s="1114"/>
      <c r="IJT294" s="1114"/>
      <c r="IJU294" s="1114"/>
      <c r="IJV294" s="1114"/>
      <c r="IJW294" s="1114"/>
      <c r="IJX294" s="1114"/>
      <c r="IJY294" s="1114"/>
      <c r="IJZ294" s="1114"/>
      <c r="IKA294" s="1114"/>
      <c r="IKB294" s="1114"/>
      <c r="IKC294" s="1114"/>
      <c r="IKD294" s="1114"/>
      <c r="IKE294" s="1114"/>
      <c r="IKF294" s="1114"/>
      <c r="IKG294" s="1114"/>
      <c r="IKH294" s="1114"/>
      <c r="IKI294" s="1114"/>
      <c r="IKJ294" s="1114"/>
      <c r="IKK294" s="1114"/>
      <c r="IKL294" s="1114"/>
      <c r="IKM294" s="1114"/>
      <c r="IKN294" s="1114"/>
      <c r="IKO294" s="1114"/>
      <c r="IKP294" s="1114"/>
      <c r="IKQ294" s="1114"/>
      <c r="IKR294" s="1114"/>
      <c r="IKS294" s="1114"/>
      <c r="IKT294" s="1114"/>
      <c r="IKU294" s="1114"/>
      <c r="IKV294" s="1114"/>
      <c r="IKW294" s="1114"/>
      <c r="IKX294" s="1114"/>
      <c r="IKY294" s="1114"/>
      <c r="IKZ294" s="1114"/>
      <c r="ILA294" s="1114"/>
      <c r="ILB294" s="1114"/>
      <c r="ILC294" s="1114"/>
      <c r="ILD294" s="1114"/>
      <c r="ILE294" s="1114"/>
      <c r="ILF294" s="1114"/>
      <c r="ILG294" s="1114"/>
      <c r="ILH294" s="1114"/>
      <c r="ILI294" s="1114"/>
      <c r="ILJ294" s="1114"/>
      <c r="ILK294" s="1114"/>
      <c r="ILL294" s="1114"/>
      <c r="ILM294" s="1114"/>
      <c r="ILN294" s="1114"/>
      <c r="ILO294" s="1114"/>
      <c r="ILP294" s="1114"/>
      <c r="ILQ294" s="1114"/>
      <c r="ILR294" s="1114"/>
      <c r="ILS294" s="1114"/>
      <c r="ILT294" s="1114"/>
      <c r="ILU294" s="1114"/>
      <c r="ILV294" s="1114"/>
      <c r="ILW294" s="1114"/>
      <c r="ILX294" s="1114"/>
      <c r="ILY294" s="1114"/>
      <c r="ILZ294" s="1114"/>
      <c r="IMA294" s="1114"/>
      <c r="IMB294" s="1114"/>
      <c r="IMC294" s="1114"/>
      <c r="IMD294" s="1114"/>
      <c r="IME294" s="1114"/>
      <c r="IMF294" s="1114"/>
      <c r="IMG294" s="1114"/>
      <c r="IMH294" s="1114"/>
      <c r="IMI294" s="1114"/>
      <c r="IMJ294" s="1114"/>
      <c r="IMK294" s="1114"/>
      <c r="IML294" s="1114"/>
      <c r="IMM294" s="1114"/>
      <c r="IMN294" s="1114"/>
      <c r="IMO294" s="1114"/>
      <c r="IMP294" s="1114"/>
      <c r="IMQ294" s="1114"/>
      <c r="IMR294" s="1114"/>
      <c r="IMS294" s="1114"/>
      <c r="IMT294" s="1114"/>
      <c r="IMU294" s="1114"/>
      <c r="IMV294" s="1114"/>
      <c r="IMW294" s="1114"/>
      <c r="IMX294" s="1114"/>
      <c r="IMY294" s="1114"/>
      <c r="IMZ294" s="1114"/>
      <c r="INA294" s="1114"/>
      <c r="INB294" s="1114"/>
      <c r="INC294" s="1114"/>
      <c r="IND294" s="1114"/>
      <c r="INE294" s="1114"/>
      <c r="INF294" s="1114"/>
      <c r="ING294" s="1114"/>
      <c r="INH294" s="1114"/>
      <c r="INI294" s="1114"/>
      <c r="INJ294" s="1114"/>
      <c r="INK294" s="1114"/>
      <c r="INL294" s="1114"/>
      <c r="INM294" s="1114"/>
      <c r="INN294" s="1114"/>
      <c r="INO294" s="1114"/>
      <c r="INP294" s="1114"/>
      <c r="INQ294" s="1114"/>
      <c r="INR294" s="1114"/>
      <c r="INS294" s="1114"/>
      <c r="INT294" s="1114"/>
      <c r="INU294" s="1114"/>
      <c r="INV294" s="1114"/>
      <c r="INW294" s="1114"/>
      <c r="INX294" s="1114"/>
      <c r="INY294" s="1114"/>
      <c r="INZ294" s="1114"/>
      <c r="IOA294" s="1114"/>
      <c r="IOB294" s="1114"/>
      <c r="IOC294" s="1114"/>
      <c r="IOD294" s="1114"/>
      <c r="IOE294" s="1114"/>
      <c r="IOF294" s="1114"/>
      <c r="IOG294" s="1114"/>
      <c r="IOH294" s="1114"/>
      <c r="IOI294" s="1114"/>
      <c r="IOJ294" s="1114"/>
      <c r="IOK294" s="1114"/>
      <c r="IOL294" s="1114"/>
      <c r="IOM294" s="1114"/>
      <c r="ION294" s="1114"/>
      <c r="IOO294" s="1114"/>
      <c r="IOP294" s="1114"/>
      <c r="IOQ294" s="1114"/>
      <c r="IOR294" s="1114"/>
      <c r="IOS294" s="1114"/>
      <c r="IOT294" s="1114"/>
      <c r="IOU294" s="1114"/>
      <c r="IOV294" s="1114"/>
      <c r="IOW294" s="1114"/>
      <c r="IOX294" s="1114"/>
      <c r="IOY294" s="1114"/>
      <c r="IOZ294" s="1114"/>
      <c r="IPA294" s="1114"/>
      <c r="IPB294" s="1114"/>
      <c r="IPC294" s="1114"/>
      <c r="IPD294" s="1114"/>
      <c r="IPE294" s="1114"/>
      <c r="IPF294" s="1114"/>
      <c r="IPG294" s="1114"/>
      <c r="IPH294" s="1114"/>
      <c r="IPI294" s="1114"/>
      <c r="IPJ294" s="1114"/>
      <c r="IPK294" s="1114"/>
      <c r="IPL294" s="1114"/>
      <c r="IPM294" s="1114"/>
      <c r="IPN294" s="1114"/>
      <c r="IPO294" s="1114"/>
      <c r="IPP294" s="1114"/>
      <c r="IPQ294" s="1114"/>
      <c r="IPR294" s="1114"/>
      <c r="IPS294" s="1114"/>
      <c r="IPT294" s="1114"/>
      <c r="IPU294" s="1114"/>
      <c r="IPV294" s="1114"/>
      <c r="IPW294" s="1114"/>
      <c r="IPX294" s="1114"/>
      <c r="IPY294" s="1114"/>
      <c r="IPZ294" s="1114"/>
      <c r="IQA294" s="1114"/>
      <c r="IQB294" s="1114"/>
      <c r="IQC294" s="1114"/>
      <c r="IQD294" s="1114"/>
      <c r="IQE294" s="1114"/>
      <c r="IQF294" s="1114"/>
      <c r="IQG294" s="1114"/>
      <c r="IQH294" s="1114"/>
      <c r="IQI294" s="1114"/>
      <c r="IQJ294" s="1114"/>
      <c r="IQK294" s="1114"/>
      <c r="IQL294" s="1114"/>
      <c r="IQM294" s="1114"/>
      <c r="IQN294" s="1114"/>
      <c r="IQO294" s="1114"/>
      <c r="IQP294" s="1114"/>
      <c r="IQQ294" s="1114"/>
      <c r="IQR294" s="1114"/>
      <c r="IQS294" s="1114"/>
      <c r="IQT294" s="1114"/>
      <c r="IQU294" s="1114"/>
      <c r="IQV294" s="1114"/>
      <c r="IQW294" s="1114"/>
      <c r="IQX294" s="1114"/>
      <c r="IQY294" s="1114"/>
      <c r="IQZ294" s="1114"/>
      <c r="IRA294" s="1114"/>
      <c r="IRB294" s="1114"/>
      <c r="IRC294" s="1114"/>
      <c r="IRD294" s="1114"/>
      <c r="IRE294" s="1114"/>
      <c r="IRF294" s="1114"/>
      <c r="IRG294" s="1114"/>
      <c r="IRH294" s="1114"/>
      <c r="IRI294" s="1114"/>
      <c r="IRJ294" s="1114"/>
      <c r="IRK294" s="1114"/>
      <c r="IRL294" s="1114"/>
      <c r="IRM294" s="1114"/>
      <c r="IRN294" s="1114"/>
      <c r="IRO294" s="1114"/>
      <c r="IRP294" s="1114"/>
      <c r="IRQ294" s="1114"/>
      <c r="IRR294" s="1114"/>
      <c r="IRS294" s="1114"/>
      <c r="IRT294" s="1114"/>
      <c r="IRU294" s="1114"/>
      <c r="IRV294" s="1114"/>
      <c r="IRW294" s="1114"/>
      <c r="IRX294" s="1114"/>
      <c r="IRY294" s="1114"/>
      <c r="IRZ294" s="1114"/>
      <c r="ISA294" s="1114"/>
      <c r="ISB294" s="1114"/>
      <c r="ISC294" s="1114"/>
      <c r="ISD294" s="1114"/>
      <c r="ISE294" s="1114"/>
      <c r="ISF294" s="1114"/>
      <c r="ISG294" s="1114"/>
      <c r="ISH294" s="1114"/>
      <c r="ISI294" s="1114"/>
      <c r="ISJ294" s="1114"/>
      <c r="ISK294" s="1114"/>
      <c r="ISL294" s="1114"/>
      <c r="ISM294" s="1114"/>
      <c r="ISN294" s="1114"/>
      <c r="ISO294" s="1114"/>
      <c r="ISP294" s="1114"/>
      <c r="ISQ294" s="1114"/>
      <c r="ISR294" s="1114"/>
      <c r="ISS294" s="1114"/>
      <c r="IST294" s="1114"/>
      <c r="ISU294" s="1114"/>
      <c r="ISV294" s="1114"/>
      <c r="ISW294" s="1114"/>
      <c r="ISX294" s="1114"/>
      <c r="ISY294" s="1114"/>
      <c r="ISZ294" s="1114"/>
      <c r="ITA294" s="1114"/>
      <c r="ITB294" s="1114"/>
      <c r="ITC294" s="1114"/>
      <c r="ITD294" s="1114"/>
      <c r="ITE294" s="1114"/>
      <c r="ITF294" s="1114"/>
      <c r="ITG294" s="1114"/>
      <c r="ITH294" s="1114"/>
      <c r="ITI294" s="1114"/>
      <c r="ITJ294" s="1114"/>
      <c r="ITK294" s="1114"/>
      <c r="ITL294" s="1114"/>
      <c r="ITM294" s="1114"/>
      <c r="ITN294" s="1114"/>
      <c r="ITO294" s="1114"/>
      <c r="ITP294" s="1114"/>
      <c r="ITQ294" s="1114"/>
      <c r="ITR294" s="1114"/>
      <c r="ITS294" s="1114"/>
      <c r="ITT294" s="1114"/>
      <c r="ITU294" s="1114"/>
      <c r="ITV294" s="1114"/>
      <c r="ITW294" s="1114"/>
      <c r="ITX294" s="1114"/>
      <c r="ITY294" s="1114"/>
      <c r="ITZ294" s="1114"/>
      <c r="IUA294" s="1114"/>
      <c r="IUB294" s="1114"/>
      <c r="IUC294" s="1114"/>
      <c r="IUD294" s="1114"/>
      <c r="IUE294" s="1114"/>
      <c r="IUF294" s="1114"/>
      <c r="IUG294" s="1114"/>
      <c r="IUH294" s="1114"/>
      <c r="IUI294" s="1114"/>
      <c r="IUJ294" s="1114"/>
      <c r="IUK294" s="1114"/>
      <c r="IUL294" s="1114"/>
      <c r="IUM294" s="1114"/>
      <c r="IUN294" s="1114"/>
      <c r="IUO294" s="1114"/>
      <c r="IUP294" s="1114"/>
      <c r="IUQ294" s="1114"/>
      <c r="IUR294" s="1114"/>
      <c r="IUS294" s="1114"/>
      <c r="IUT294" s="1114"/>
      <c r="IUU294" s="1114"/>
      <c r="IUV294" s="1114"/>
      <c r="IUW294" s="1114"/>
      <c r="IUX294" s="1114"/>
      <c r="IUY294" s="1114"/>
      <c r="IUZ294" s="1114"/>
      <c r="IVA294" s="1114"/>
      <c r="IVB294" s="1114"/>
      <c r="IVC294" s="1114"/>
      <c r="IVD294" s="1114"/>
      <c r="IVE294" s="1114"/>
      <c r="IVF294" s="1114"/>
      <c r="IVG294" s="1114"/>
      <c r="IVH294" s="1114"/>
      <c r="IVI294" s="1114"/>
      <c r="IVJ294" s="1114"/>
      <c r="IVK294" s="1114"/>
      <c r="IVL294" s="1114"/>
      <c r="IVM294" s="1114"/>
      <c r="IVN294" s="1114"/>
      <c r="IVO294" s="1114"/>
      <c r="IVP294" s="1114"/>
      <c r="IVQ294" s="1114"/>
      <c r="IVR294" s="1114"/>
      <c r="IVS294" s="1114"/>
      <c r="IVT294" s="1114"/>
      <c r="IVU294" s="1114"/>
      <c r="IVV294" s="1114"/>
      <c r="IVW294" s="1114"/>
      <c r="IVX294" s="1114"/>
      <c r="IVY294" s="1114"/>
      <c r="IVZ294" s="1114"/>
      <c r="IWA294" s="1114"/>
      <c r="IWB294" s="1114"/>
      <c r="IWC294" s="1114"/>
      <c r="IWD294" s="1114"/>
      <c r="IWE294" s="1114"/>
      <c r="IWF294" s="1114"/>
      <c r="IWG294" s="1114"/>
      <c r="IWH294" s="1114"/>
      <c r="IWI294" s="1114"/>
      <c r="IWJ294" s="1114"/>
      <c r="IWK294" s="1114"/>
      <c r="IWL294" s="1114"/>
      <c r="IWM294" s="1114"/>
      <c r="IWN294" s="1114"/>
      <c r="IWO294" s="1114"/>
      <c r="IWP294" s="1114"/>
      <c r="IWQ294" s="1114"/>
      <c r="IWR294" s="1114"/>
      <c r="IWS294" s="1114"/>
      <c r="IWT294" s="1114"/>
      <c r="IWU294" s="1114"/>
      <c r="IWV294" s="1114"/>
      <c r="IWW294" s="1114"/>
      <c r="IWX294" s="1114"/>
      <c r="IWY294" s="1114"/>
      <c r="IWZ294" s="1114"/>
      <c r="IXA294" s="1114"/>
      <c r="IXB294" s="1114"/>
      <c r="IXC294" s="1114"/>
      <c r="IXD294" s="1114"/>
      <c r="IXE294" s="1114"/>
      <c r="IXF294" s="1114"/>
      <c r="IXG294" s="1114"/>
      <c r="IXH294" s="1114"/>
      <c r="IXI294" s="1114"/>
      <c r="IXJ294" s="1114"/>
      <c r="IXK294" s="1114"/>
      <c r="IXL294" s="1114"/>
      <c r="IXM294" s="1114"/>
      <c r="IXN294" s="1114"/>
      <c r="IXO294" s="1114"/>
      <c r="IXP294" s="1114"/>
      <c r="IXQ294" s="1114"/>
      <c r="IXR294" s="1114"/>
      <c r="IXS294" s="1114"/>
      <c r="IXT294" s="1114"/>
      <c r="IXU294" s="1114"/>
      <c r="IXV294" s="1114"/>
      <c r="IXW294" s="1114"/>
      <c r="IXX294" s="1114"/>
      <c r="IXY294" s="1114"/>
      <c r="IXZ294" s="1114"/>
      <c r="IYA294" s="1114"/>
      <c r="IYB294" s="1114"/>
      <c r="IYC294" s="1114"/>
      <c r="IYD294" s="1114"/>
      <c r="IYE294" s="1114"/>
      <c r="IYF294" s="1114"/>
      <c r="IYG294" s="1114"/>
      <c r="IYH294" s="1114"/>
      <c r="IYI294" s="1114"/>
      <c r="IYJ294" s="1114"/>
      <c r="IYK294" s="1114"/>
      <c r="IYL294" s="1114"/>
      <c r="IYM294" s="1114"/>
      <c r="IYN294" s="1114"/>
      <c r="IYO294" s="1114"/>
      <c r="IYP294" s="1114"/>
      <c r="IYQ294" s="1114"/>
      <c r="IYR294" s="1114"/>
      <c r="IYS294" s="1114"/>
      <c r="IYT294" s="1114"/>
      <c r="IYU294" s="1114"/>
      <c r="IYV294" s="1114"/>
      <c r="IYW294" s="1114"/>
      <c r="IYX294" s="1114"/>
      <c r="IYY294" s="1114"/>
      <c r="IYZ294" s="1114"/>
      <c r="IZA294" s="1114"/>
      <c r="IZB294" s="1114"/>
      <c r="IZC294" s="1114"/>
      <c r="IZD294" s="1114"/>
      <c r="IZE294" s="1114"/>
      <c r="IZF294" s="1114"/>
      <c r="IZG294" s="1114"/>
      <c r="IZH294" s="1114"/>
      <c r="IZI294" s="1114"/>
      <c r="IZJ294" s="1114"/>
      <c r="IZK294" s="1114"/>
      <c r="IZL294" s="1114"/>
      <c r="IZM294" s="1114"/>
      <c r="IZN294" s="1114"/>
      <c r="IZO294" s="1114"/>
      <c r="IZP294" s="1114"/>
      <c r="IZQ294" s="1114"/>
      <c r="IZR294" s="1114"/>
      <c r="IZS294" s="1114"/>
      <c r="IZT294" s="1114"/>
      <c r="IZU294" s="1114"/>
      <c r="IZV294" s="1114"/>
      <c r="IZW294" s="1114"/>
      <c r="IZX294" s="1114"/>
      <c r="IZY294" s="1114"/>
      <c r="IZZ294" s="1114"/>
      <c r="JAA294" s="1114"/>
      <c r="JAB294" s="1114"/>
      <c r="JAC294" s="1114"/>
      <c r="JAD294" s="1114"/>
      <c r="JAE294" s="1114"/>
      <c r="JAF294" s="1114"/>
      <c r="JAG294" s="1114"/>
      <c r="JAH294" s="1114"/>
      <c r="JAI294" s="1114"/>
      <c r="JAJ294" s="1114"/>
      <c r="JAK294" s="1114"/>
      <c r="JAL294" s="1114"/>
      <c r="JAM294" s="1114"/>
      <c r="JAN294" s="1114"/>
      <c r="JAO294" s="1114"/>
      <c r="JAP294" s="1114"/>
      <c r="JAQ294" s="1114"/>
      <c r="JAR294" s="1114"/>
      <c r="JAS294" s="1114"/>
      <c r="JAT294" s="1114"/>
      <c r="JAU294" s="1114"/>
      <c r="JAV294" s="1114"/>
      <c r="JAW294" s="1114"/>
      <c r="JAX294" s="1114"/>
      <c r="JAY294" s="1114"/>
      <c r="JAZ294" s="1114"/>
      <c r="JBA294" s="1114"/>
      <c r="JBB294" s="1114"/>
      <c r="JBC294" s="1114"/>
      <c r="JBD294" s="1114"/>
      <c r="JBE294" s="1114"/>
      <c r="JBF294" s="1114"/>
      <c r="JBG294" s="1114"/>
      <c r="JBH294" s="1114"/>
      <c r="JBI294" s="1114"/>
      <c r="JBJ294" s="1114"/>
      <c r="JBK294" s="1114"/>
      <c r="JBL294" s="1114"/>
      <c r="JBM294" s="1114"/>
      <c r="JBN294" s="1114"/>
      <c r="JBO294" s="1114"/>
      <c r="JBP294" s="1114"/>
      <c r="JBQ294" s="1114"/>
      <c r="JBR294" s="1114"/>
      <c r="JBS294" s="1114"/>
      <c r="JBT294" s="1114"/>
      <c r="JBU294" s="1114"/>
      <c r="JBV294" s="1114"/>
      <c r="JBW294" s="1114"/>
      <c r="JBX294" s="1114"/>
      <c r="JBY294" s="1114"/>
      <c r="JBZ294" s="1114"/>
      <c r="JCA294" s="1114"/>
      <c r="JCB294" s="1114"/>
      <c r="JCC294" s="1114"/>
      <c r="JCD294" s="1114"/>
      <c r="JCE294" s="1114"/>
      <c r="JCF294" s="1114"/>
      <c r="JCG294" s="1114"/>
      <c r="JCH294" s="1114"/>
      <c r="JCI294" s="1114"/>
      <c r="JCJ294" s="1114"/>
      <c r="JCK294" s="1114"/>
      <c r="JCL294" s="1114"/>
      <c r="JCM294" s="1114"/>
      <c r="JCN294" s="1114"/>
      <c r="JCO294" s="1114"/>
      <c r="JCP294" s="1114"/>
      <c r="JCQ294" s="1114"/>
      <c r="JCR294" s="1114"/>
      <c r="JCS294" s="1114"/>
      <c r="JCT294" s="1114"/>
      <c r="JCU294" s="1114"/>
      <c r="JCV294" s="1114"/>
      <c r="JCW294" s="1114"/>
      <c r="JCX294" s="1114"/>
      <c r="JCY294" s="1114"/>
      <c r="JCZ294" s="1114"/>
      <c r="JDA294" s="1114"/>
      <c r="JDB294" s="1114"/>
      <c r="JDC294" s="1114"/>
      <c r="JDD294" s="1114"/>
      <c r="JDE294" s="1114"/>
      <c r="JDF294" s="1114"/>
      <c r="JDG294" s="1114"/>
      <c r="JDH294" s="1114"/>
      <c r="JDI294" s="1114"/>
      <c r="JDJ294" s="1114"/>
      <c r="JDK294" s="1114"/>
      <c r="JDL294" s="1114"/>
      <c r="JDM294" s="1114"/>
      <c r="JDN294" s="1114"/>
      <c r="JDO294" s="1114"/>
      <c r="JDP294" s="1114"/>
      <c r="JDQ294" s="1114"/>
      <c r="JDR294" s="1114"/>
      <c r="JDS294" s="1114"/>
      <c r="JDT294" s="1114"/>
      <c r="JDU294" s="1114"/>
      <c r="JDV294" s="1114"/>
      <c r="JDW294" s="1114"/>
      <c r="JDX294" s="1114"/>
      <c r="JDY294" s="1114"/>
      <c r="JDZ294" s="1114"/>
      <c r="JEA294" s="1114"/>
      <c r="JEB294" s="1114"/>
      <c r="JEC294" s="1114"/>
      <c r="JED294" s="1114"/>
      <c r="JEE294" s="1114"/>
      <c r="JEF294" s="1114"/>
      <c r="JEG294" s="1114"/>
      <c r="JEH294" s="1114"/>
      <c r="JEI294" s="1114"/>
      <c r="JEJ294" s="1114"/>
      <c r="JEK294" s="1114"/>
      <c r="JEL294" s="1114"/>
      <c r="JEM294" s="1114"/>
      <c r="JEN294" s="1114"/>
      <c r="JEO294" s="1114"/>
      <c r="JEP294" s="1114"/>
      <c r="JEQ294" s="1114"/>
      <c r="JER294" s="1114"/>
      <c r="JES294" s="1114"/>
      <c r="JET294" s="1114"/>
      <c r="JEU294" s="1114"/>
      <c r="JEV294" s="1114"/>
      <c r="JEW294" s="1114"/>
      <c r="JEX294" s="1114"/>
      <c r="JEY294" s="1114"/>
      <c r="JEZ294" s="1114"/>
      <c r="JFA294" s="1114"/>
      <c r="JFB294" s="1114"/>
      <c r="JFC294" s="1114"/>
      <c r="JFD294" s="1114"/>
      <c r="JFE294" s="1114"/>
      <c r="JFF294" s="1114"/>
      <c r="JFG294" s="1114"/>
      <c r="JFH294" s="1114"/>
      <c r="JFI294" s="1114"/>
      <c r="JFJ294" s="1114"/>
      <c r="JFK294" s="1114"/>
      <c r="JFL294" s="1114"/>
      <c r="JFM294" s="1114"/>
      <c r="JFN294" s="1114"/>
      <c r="JFO294" s="1114"/>
      <c r="JFP294" s="1114"/>
      <c r="JFQ294" s="1114"/>
      <c r="JFR294" s="1114"/>
      <c r="JFS294" s="1114"/>
      <c r="JFT294" s="1114"/>
      <c r="JFU294" s="1114"/>
      <c r="JFV294" s="1114"/>
      <c r="JFW294" s="1114"/>
      <c r="JFX294" s="1114"/>
      <c r="JFY294" s="1114"/>
      <c r="JFZ294" s="1114"/>
      <c r="JGA294" s="1114"/>
      <c r="JGB294" s="1114"/>
      <c r="JGC294" s="1114"/>
      <c r="JGD294" s="1114"/>
      <c r="JGE294" s="1114"/>
      <c r="JGF294" s="1114"/>
      <c r="JGG294" s="1114"/>
      <c r="JGH294" s="1114"/>
      <c r="JGI294" s="1114"/>
      <c r="JGJ294" s="1114"/>
      <c r="JGK294" s="1114"/>
      <c r="JGL294" s="1114"/>
      <c r="JGM294" s="1114"/>
      <c r="JGN294" s="1114"/>
      <c r="JGO294" s="1114"/>
      <c r="JGP294" s="1114"/>
      <c r="JGQ294" s="1114"/>
      <c r="JGR294" s="1114"/>
      <c r="JGS294" s="1114"/>
      <c r="JGT294" s="1114"/>
      <c r="JGU294" s="1114"/>
      <c r="JGV294" s="1114"/>
      <c r="JGW294" s="1114"/>
      <c r="JGX294" s="1114"/>
      <c r="JGY294" s="1114"/>
      <c r="JGZ294" s="1114"/>
      <c r="JHA294" s="1114"/>
      <c r="JHB294" s="1114"/>
      <c r="JHC294" s="1114"/>
      <c r="JHD294" s="1114"/>
      <c r="JHE294" s="1114"/>
      <c r="JHF294" s="1114"/>
      <c r="JHG294" s="1114"/>
      <c r="JHH294" s="1114"/>
      <c r="JHI294" s="1114"/>
      <c r="JHJ294" s="1114"/>
      <c r="JHK294" s="1114"/>
      <c r="JHL294" s="1114"/>
      <c r="JHM294" s="1114"/>
      <c r="JHN294" s="1114"/>
      <c r="JHO294" s="1114"/>
      <c r="JHP294" s="1114"/>
      <c r="JHQ294" s="1114"/>
      <c r="JHR294" s="1114"/>
      <c r="JHS294" s="1114"/>
      <c r="JHT294" s="1114"/>
      <c r="JHU294" s="1114"/>
      <c r="JHV294" s="1114"/>
      <c r="JHW294" s="1114"/>
      <c r="JHX294" s="1114"/>
      <c r="JHY294" s="1114"/>
      <c r="JHZ294" s="1114"/>
      <c r="JIA294" s="1114"/>
      <c r="JIB294" s="1114"/>
      <c r="JIC294" s="1114"/>
      <c r="JID294" s="1114"/>
      <c r="JIE294" s="1114"/>
      <c r="JIF294" s="1114"/>
      <c r="JIG294" s="1114"/>
      <c r="JIH294" s="1114"/>
      <c r="JII294" s="1114"/>
      <c r="JIJ294" s="1114"/>
      <c r="JIK294" s="1114"/>
      <c r="JIL294" s="1114"/>
      <c r="JIM294" s="1114"/>
      <c r="JIN294" s="1114"/>
      <c r="JIO294" s="1114"/>
      <c r="JIP294" s="1114"/>
      <c r="JIQ294" s="1114"/>
      <c r="JIR294" s="1114"/>
      <c r="JIS294" s="1114"/>
      <c r="JIT294" s="1114"/>
      <c r="JIU294" s="1114"/>
      <c r="JIV294" s="1114"/>
      <c r="JIW294" s="1114"/>
      <c r="JIX294" s="1114"/>
      <c r="JIY294" s="1114"/>
      <c r="JIZ294" s="1114"/>
      <c r="JJA294" s="1114"/>
      <c r="JJB294" s="1114"/>
      <c r="JJC294" s="1114"/>
      <c r="JJD294" s="1114"/>
      <c r="JJE294" s="1114"/>
      <c r="JJF294" s="1114"/>
      <c r="JJG294" s="1114"/>
      <c r="JJH294" s="1114"/>
      <c r="JJI294" s="1114"/>
      <c r="JJJ294" s="1114"/>
      <c r="JJK294" s="1114"/>
      <c r="JJL294" s="1114"/>
      <c r="JJM294" s="1114"/>
      <c r="JJN294" s="1114"/>
      <c r="JJO294" s="1114"/>
      <c r="JJP294" s="1114"/>
      <c r="JJQ294" s="1114"/>
      <c r="JJR294" s="1114"/>
      <c r="JJS294" s="1114"/>
      <c r="JJT294" s="1114"/>
      <c r="JJU294" s="1114"/>
      <c r="JJV294" s="1114"/>
      <c r="JJW294" s="1114"/>
      <c r="JJX294" s="1114"/>
      <c r="JJY294" s="1114"/>
      <c r="JJZ294" s="1114"/>
      <c r="JKA294" s="1114"/>
      <c r="JKB294" s="1114"/>
      <c r="JKC294" s="1114"/>
      <c r="JKD294" s="1114"/>
      <c r="JKE294" s="1114"/>
      <c r="JKF294" s="1114"/>
      <c r="JKG294" s="1114"/>
      <c r="JKH294" s="1114"/>
      <c r="JKI294" s="1114"/>
      <c r="JKJ294" s="1114"/>
      <c r="JKK294" s="1114"/>
      <c r="JKL294" s="1114"/>
      <c r="JKM294" s="1114"/>
      <c r="JKN294" s="1114"/>
      <c r="JKO294" s="1114"/>
      <c r="JKP294" s="1114"/>
      <c r="JKQ294" s="1114"/>
      <c r="JKR294" s="1114"/>
      <c r="JKS294" s="1114"/>
      <c r="JKT294" s="1114"/>
      <c r="JKU294" s="1114"/>
      <c r="JKV294" s="1114"/>
      <c r="JKW294" s="1114"/>
      <c r="JKX294" s="1114"/>
      <c r="JKY294" s="1114"/>
      <c r="JKZ294" s="1114"/>
      <c r="JLA294" s="1114"/>
      <c r="JLB294" s="1114"/>
      <c r="JLC294" s="1114"/>
      <c r="JLD294" s="1114"/>
      <c r="JLE294" s="1114"/>
      <c r="JLF294" s="1114"/>
      <c r="JLG294" s="1114"/>
      <c r="JLH294" s="1114"/>
      <c r="JLI294" s="1114"/>
      <c r="JLJ294" s="1114"/>
      <c r="JLK294" s="1114"/>
      <c r="JLL294" s="1114"/>
      <c r="JLM294" s="1114"/>
      <c r="JLN294" s="1114"/>
      <c r="JLO294" s="1114"/>
      <c r="JLP294" s="1114"/>
      <c r="JLQ294" s="1114"/>
      <c r="JLR294" s="1114"/>
      <c r="JLS294" s="1114"/>
      <c r="JLT294" s="1114"/>
      <c r="JLU294" s="1114"/>
      <c r="JLV294" s="1114"/>
      <c r="JLW294" s="1114"/>
      <c r="JLX294" s="1114"/>
      <c r="JLY294" s="1114"/>
      <c r="JLZ294" s="1114"/>
      <c r="JMA294" s="1114"/>
      <c r="JMB294" s="1114"/>
      <c r="JMC294" s="1114"/>
      <c r="JMD294" s="1114"/>
      <c r="JME294" s="1114"/>
      <c r="JMF294" s="1114"/>
      <c r="JMG294" s="1114"/>
      <c r="JMH294" s="1114"/>
      <c r="JMI294" s="1114"/>
      <c r="JMJ294" s="1114"/>
      <c r="JMK294" s="1114"/>
      <c r="JML294" s="1114"/>
      <c r="JMM294" s="1114"/>
      <c r="JMN294" s="1114"/>
      <c r="JMO294" s="1114"/>
      <c r="JMP294" s="1114"/>
      <c r="JMQ294" s="1114"/>
      <c r="JMR294" s="1114"/>
      <c r="JMS294" s="1114"/>
      <c r="JMT294" s="1114"/>
      <c r="JMU294" s="1114"/>
      <c r="JMV294" s="1114"/>
      <c r="JMW294" s="1114"/>
      <c r="JMX294" s="1114"/>
      <c r="JMY294" s="1114"/>
      <c r="JMZ294" s="1114"/>
      <c r="JNA294" s="1114"/>
      <c r="JNB294" s="1114"/>
      <c r="JNC294" s="1114"/>
      <c r="JND294" s="1114"/>
      <c r="JNE294" s="1114"/>
      <c r="JNF294" s="1114"/>
      <c r="JNG294" s="1114"/>
      <c r="JNH294" s="1114"/>
      <c r="JNI294" s="1114"/>
      <c r="JNJ294" s="1114"/>
      <c r="JNK294" s="1114"/>
      <c r="JNL294" s="1114"/>
      <c r="JNM294" s="1114"/>
      <c r="JNN294" s="1114"/>
      <c r="JNO294" s="1114"/>
      <c r="JNP294" s="1114"/>
      <c r="JNQ294" s="1114"/>
      <c r="JNR294" s="1114"/>
      <c r="JNS294" s="1114"/>
      <c r="JNT294" s="1114"/>
      <c r="JNU294" s="1114"/>
      <c r="JNV294" s="1114"/>
      <c r="JNW294" s="1114"/>
      <c r="JNX294" s="1114"/>
      <c r="JNY294" s="1114"/>
      <c r="JNZ294" s="1114"/>
      <c r="JOA294" s="1114"/>
      <c r="JOB294" s="1114"/>
      <c r="JOC294" s="1114"/>
      <c r="JOD294" s="1114"/>
      <c r="JOE294" s="1114"/>
      <c r="JOF294" s="1114"/>
      <c r="JOG294" s="1114"/>
      <c r="JOH294" s="1114"/>
      <c r="JOI294" s="1114"/>
      <c r="JOJ294" s="1114"/>
      <c r="JOK294" s="1114"/>
      <c r="JOL294" s="1114"/>
      <c r="JOM294" s="1114"/>
      <c r="JON294" s="1114"/>
      <c r="JOO294" s="1114"/>
      <c r="JOP294" s="1114"/>
      <c r="JOQ294" s="1114"/>
      <c r="JOR294" s="1114"/>
      <c r="JOS294" s="1114"/>
      <c r="JOT294" s="1114"/>
      <c r="JOU294" s="1114"/>
      <c r="JOV294" s="1114"/>
      <c r="JOW294" s="1114"/>
      <c r="JOX294" s="1114"/>
      <c r="JOY294" s="1114"/>
      <c r="JOZ294" s="1114"/>
      <c r="JPA294" s="1114"/>
      <c r="JPB294" s="1114"/>
      <c r="JPC294" s="1114"/>
      <c r="JPD294" s="1114"/>
      <c r="JPE294" s="1114"/>
      <c r="JPF294" s="1114"/>
      <c r="JPG294" s="1114"/>
      <c r="JPH294" s="1114"/>
      <c r="JPI294" s="1114"/>
      <c r="JPJ294" s="1114"/>
      <c r="JPK294" s="1114"/>
      <c r="JPL294" s="1114"/>
      <c r="JPM294" s="1114"/>
      <c r="JPN294" s="1114"/>
      <c r="JPO294" s="1114"/>
      <c r="JPP294" s="1114"/>
      <c r="JPQ294" s="1114"/>
      <c r="JPR294" s="1114"/>
      <c r="JPS294" s="1114"/>
      <c r="JPT294" s="1114"/>
      <c r="JPU294" s="1114"/>
      <c r="JPV294" s="1114"/>
      <c r="JPW294" s="1114"/>
      <c r="JPX294" s="1114"/>
      <c r="JPY294" s="1114"/>
      <c r="JPZ294" s="1114"/>
      <c r="JQA294" s="1114"/>
      <c r="JQB294" s="1114"/>
      <c r="JQC294" s="1114"/>
      <c r="JQD294" s="1114"/>
      <c r="JQE294" s="1114"/>
      <c r="JQF294" s="1114"/>
      <c r="JQG294" s="1114"/>
      <c r="JQH294" s="1114"/>
      <c r="JQI294" s="1114"/>
      <c r="JQJ294" s="1114"/>
      <c r="JQK294" s="1114"/>
      <c r="JQL294" s="1114"/>
      <c r="JQM294" s="1114"/>
      <c r="JQN294" s="1114"/>
      <c r="JQO294" s="1114"/>
      <c r="JQP294" s="1114"/>
      <c r="JQQ294" s="1114"/>
      <c r="JQR294" s="1114"/>
      <c r="JQS294" s="1114"/>
      <c r="JQT294" s="1114"/>
      <c r="JQU294" s="1114"/>
      <c r="JQV294" s="1114"/>
      <c r="JQW294" s="1114"/>
      <c r="JQX294" s="1114"/>
      <c r="JQY294" s="1114"/>
      <c r="JQZ294" s="1114"/>
      <c r="JRA294" s="1114"/>
      <c r="JRB294" s="1114"/>
      <c r="JRC294" s="1114"/>
      <c r="JRD294" s="1114"/>
      <c r="JRE294" s="1114"/>
      <c r="JRF294" s="1114"/>
      <c r="JRG294" s="1114"/>
      <c r="JRH294" s="1114"/>
      <c r="JRI294" s="1114"/>
      <c r="JRJ294" s="1114"/>
      <c r="JRK294" s="1114"/>
      <c r="JRL294" s="1114"/>
      <c r="JRM294" s="1114"/>
      <c r="JRN294" s="1114"/>
      <c r="JRO294" s="1114"/>
      <c r="JRP294" s="1114"/>
      <c r="JRQ294" s="1114"/>
      <c r="JRR294" s="1114"/>
      <c r="JRS294" s="1114"/>
      <c r="JRT294" s="1114"/>
      <c r="JRU294" s="1114"/>
      <c r="JRV294" s="1114"/>
      <c r="JRW294" s="1114"/>
      <c r="JRX294" s="1114"/>
      <c r="JRY294" s="1114"/>
      <c r="JRZ294" s="1114"/>
      <c r="JSA294" s="1114"/>
      <c r="JSB294" s="1114"/>
      <c r="JSC294" s="1114"/>
      <c r="JSD294" s="1114"/>
      <c r="JSE294" s="1114"/>
      <c r="JSF294" s="1114"/>
      <c r="JSG294" s="1114"/>
      <c r="JSH294" s="1114"/>
      <c r="JSI294" s="1114"/>
      <c r="JSJ294" s="1114"/>
      <c r="JSK294" s="1114"/>
      <c r="JSL294" s="1114"/>
      <c r="JSM294" s="1114"/>
      <c r="JSN294" s="1114"/>
      <c r="JSO294" s="1114"/>
      <c r="JSP294" s="1114"/>
      <c r="JSQ294" s="1114"/>
      <c r="JSR294" s="1114"/>
      <c r="JSS294" s="1114"/>
      <c r="JST294" s="1114"/>
      <c r="JSU294" s="1114"/>
      <c r="JSV294" s="1114"/>
      <c r="JSW294" s="1114"/>
      <c r="JSX294" s="1114"/>
      <c r="JSY294" s="1114"/>
      <c r="JSZ294" s="1114"/>
      <c r="JTA294" s="1114"/>
      <c r="JTB294" s="1114"/>
      <c r="JTC294" s="1114"/>
      <c r="JTD294" s="1114"/>
      <c r="JTE294" s="1114"/>
      <c r="JTF294" s="1114"/>
      <c r="JTG294" s="1114"/>
      <c r="JTH294" s="1114"/>
      <c r="JTI294" s="1114"/>
      <c r="JTJ294" s="1114"/>
      <c r="JTK294" s="1114"/>
      <c r="JTL294" s="1114"/>
      <c r="JTM294" s="1114"/>
      <c r="JTN294" s="1114"/>
      <c r="JTO294" s="1114"/>
      <c r="JTP294" s="1114"/>
      <c r="JTQ294" s="1114"/>
      <c r="JTR294" s="1114"/>
      <c r="JTS294" s="1114"/>
      <c r="JTT294" s="1114"/>
      <c r="JTU294" s="1114"/>
      <c r="JTV294" s="1114"/>
      <c r="JTW294" s="1114"/>
      <c r="JTX294" s="1114"/>
      <c r="JTY294" s="1114"/>
      <c r="JTZ294" s="1114"/>
      <c r="JUA294" s="1114"/>
      <c r="JUB294" s="1114"/>
      <c r="JUC294" s="1114"/>
      <c r="JUD294" s="1114"/>
      <c r="JUE294" s="1114"/>
      <c r="JUF294" s="1114"/>
      <c r="JUG294" s="1114"/>
      <c r="JUH294" s="1114"/>
      <c r="JUI294" s="1114"/>
      <c r="JUJ294" s="1114"/>
      <c r="JUK294" s="1114"/>
      <c r="JUL294" s="1114"/>
      <c r="JUM294" s="1114"/>
      <c r="JUN294" s="1114"/>
      <c r="JUO294" s="1114"/>
      <c r="JUP294" s="1114"/>
      <c r="JUQ294" s="1114"/>
      <c r="JUR294" s="1114"/>
      <c r="JUS294" s="1114"/>
      <c r="JUT294" s="1114"/>
      <c r="JUU294" s="1114"/>
      <c r="JUV294" s="1114"/>
      <c r="JUW294" s="1114"/>
      <c r="JUX294" s="1114"/>
      <c r="JUY294" s="1114"/>
      <c r="JUZ294" s="1114"/>
      <c r="JVA294" s="1114"/>
      <c r="JVB294" s="1114"/>
      <c r="JVC294" s="1114"/>
      <c r="JVD294" s="1114"/>
      <c r="JVE294" s="1114"/>
      <c r="JVF294" s="1114"/>
      <c r="JVG294" s="1114"/>
      <c r="JVH294" s="1114"/>
      <c r="JVI294" s="1114"/>
      <c r="JVJ294" s="1114"/>
      <c r="JVK294" s="1114"/>
      <c r="JVL294" s="1114"/>
      <c r="JVM294" s="1114"/>
      <c r="JVN294" s="1114"/>
      <c r="JVO294" s="1114"/>
      <c r="JVP294" s="1114"/>
      <c r="JVQ294" s="1114"/>
      <c r="JVR294" s="1114"/>
      <c r="JVS294" s="1114"/>
      <c r="JVT294" s="1114"/>
      <c r="JVU294" s="1114"/>
      <c r="JVV294" s="1114"/>
      <c r="JVW294" s="1114"/>
      <c r="JVX294" s="1114"/>
      <c r="JVY294" s="1114"/>
      <c r="JVZ294" s="1114"/>
      <c r="JWA294" s="1114"/>
      <c r="JWB294" s="1114"/>
      <c r="JWC294" s="1114"/>
      <c r="JWD294" s="1114"/>
      <c r="JWE294" s="1114"/>
      <c r="JWF294" s="1114"/>
      <c r="JWG294" s="1114"/>
      <c r="JWH294" s="1114"/>
      <c r="JWI294" s="1114"/>
      <c r="JWJ294" s="1114"/>
      <c r="JWK294" s="1114"/>
      <c r="JWL294" s="1114"/>
      <c r="JWM294" s="1114"/>
      <c r="JWN294" s="1114"/>
      <c r="JWO294" s="1114"/>
      <c r="JWP294" s="1114"/>
      <c r="JWQ294" s="1114"/>
      <c r="JWR294" s="1114"/>
      <c r="JWS294" s="1114"/>
      <c r="JWT294" s="1114"/>
      <c r="JWU294" s="1114"/>
      <c r="JWV294" s="1114"/>
      <c r="JWW294" s="1114"/>
      <c r="JWX294" s="1114"/>
      <c r="JWY294" s="1114"/>
      <c r="JWZ294" s="1114"/>
      <c r="JXA294" s="1114"/>
      <c r="JXB294" s="1114"/>
      <c r="JXC294" s="1114"/>
      <c r="JXD294" s="1114"/>
      <c r="JXE294" s="1114"/>
      <c r="JXF294" s="1114"/>
      <c r="JXG294" s="1114"/>
      <c r="JXH294" s="1114"/>
      <c r="JXI294" s="1114"/>
      <c r="JXJ294" s="1114"/>
      <c r="JXK294" s="1114"/>
      <c r="JXL294" s="1114"/>
      <c r="JXM294" s="1114"/>
      <c r="JXN294" s="1114"/>
      <c r="JXO294" s="1114"/>
      <c r="JXP294" s="1114"/>
      <c r="JXQ294" s="1114"/>
      <c r="JXR294" s="1114"/>
      <c r="JXS294" s="1114"/>
      <c r="JXT294" s="1114"/>
      <c r="JXU294" s="1114"/>
      <c r="JXV294" s="1114"/>
      <c r="JXW294" s="1114"/>
      <c r="JXX294" s="1114"/>
      <c r="JXY294" s="1114"/>
      <c r="JXZ294" s="1114"/>
      <c r="JYA294" s="1114"/>
      <c r="JYB294" s="1114"/>
      <c r="JYC294" s="1114"/>
      <c r="JYD294" s="1114"/>
      <c r="JYE294" s="1114"/>
      <c r="JYF294" s="1114"/>
      <c r="JYG294" s="1114"/>
      <c r="JYH294" s="1114"/>
      <c r="JYI294" s="1114"/>
      <c r="JYJ294" s="1114"/>
      <c r="JYK294" s="1114"/>
      <c r="JYL294" s="1114"/>
      <c r="JYM294" s="1114"/>
      <c r="JYN294" s="1114"/>
      <c r="JYO294" s="1114"/>
      <c r="JYP294" s="1114"/>
      <c r="JYQ294" s="1114"/>
      <c r="JYR294" s="1114"/>
      <c r="JYS294" s="1114"/>
      <c r="JYT294" s="1114"/>
      <c r="JYU294" s="1114"/>
      <c r="JYV294" s="1114"/>
      <c r="JYW294" s="1114"/>
      <c r="JYX294" s="1114"/>
      <c r="JYY294" s="1114"/>
      <c r="JYZ294" s="1114"/>
      <c r="JZA294" s="1114"/>
      <c r="JZB294" s="1114"/>
      <c r="JZC294" s="1114"/>
      <c r="JZD294" s="1114"/>
      <c r="JZE294" s="1114"/>
      <c r="JZF294" s="1114"/>
      <c r="JZG294" s="1114"/>
      <c r="JZH294" s="1114"/>
      <c r="JZI294" s="1114"/>
      <c r="JZJ294" s="1114"/>
      <c r="JZK294" s="1114"/>
      <c r="JZL294" s="1114"/>
      <c r="JZM294" s="1114"/>
      <c r="JZN294" s="1114"/>
      <c r="JZO294" s="1114"/>
      <c r="JZP294" s="1114"/>
      <c r="JZQ294" s="1114"/>
      <c r="JZR294" s="1114"/>
      <c r="JZS294" s="1114"/>
      <c r="JZT294" s="1114"/>
      <c r="JZU294" s="1114"/>
      <c r="JZV294" s="1114"/>
      <c r="JZW294" s="1114"/>
      <c r="JZX294" s="1114"/>
      <c r="JZY294" s="1114"/>
      <c r="JZZ294" s="1114"/>
      <c r="KAA294" s="1114"/>
      <c r="KAB294" s="1114"/>
      <c r="KAC294" s="1114"/>
      <c r="KAD294" s="1114"/>
      <c r="KAE294" s="1114"/>
      <c r="KAF294" s="1114"/>
      <c r="KAG294" s="1114"/>
      <c r="KAH294" s="1114"/>
      <c r="KAI294" s="1114"/>
      <c r="KAJ294" s="1114"/>
      <c r="KAK294" s="1114"/>
      <c r="KAL294" s="1114"/>
      <c r="KAM294" s="1114"/>
      <c r="KAN294" s="1114"/>
      <c r="KAO294" s="1114"/>
      <c r="KAP294" s="1114"/>
      <c r="KAQ294" s="1114"/>
      <c r="KAR294" s="1114"/>
      <c r="KAS294" s="1114"/>
      <c r="KAT294" s="1114"/>
      <c r="KAU294" s="1114"/>
      <c r="KAV294" s="1114"/>
      <c r="KAW294" s="1114"/>
      <c r="KAX294" s="1114"/>
      <c r="KAY294" s="1114"/>
      <c r="KAZ294" s="1114"/>
      <c r="KBA294" s="1114"/>
      <c r="KBB294" s="1114"/>
      <c r="KBC294" s="1114"/>
      <c r="KBD294" s="1114"/>
      <c r="KBE294" s="1114"/>
      <c r="KBF294" s="1114"/>
      <c r="KBG294" s="1114"/>
      <c r="KBH294" s="1114"/>
      <c r="KBI294" s="1114"/>
      <c r="KBJ294" s="1114"/>
      <c r="KBK294" s="1114"/>
      <c r="KBL294" s="1114"/>
      <c r="KBM294" s="1114"/>
      <c r="KBN294" s="1114"/>
      <c r="KBO294" s="1114"/>
      <c r="KBP294" s="1114"/>
      <c r="KBQ294" s="1114"/>
      <c r="KBR294" s="1114"/>
      <c r="KBS294" s="1114"/>
      <c r="KBT294" s="1114"/>
      <c r="KBU294" s="1114"/>
      <c r="KBV294" s="1114"/>
      <c r="KBW294" s="1114"/>
      <c r="KBX294" s="1114"/>
      <c r="KBY294" s="1114"/>
      <c r="KBZ294" s="1114"/>
      <c r="KCA294" s="1114"/>
      <c r="KCB294" s="1114"/>
      <c r="KCC294" s="1114"/>
      <c r="KCD294" s="1114"/>
      <c r="KCE294" s="1114"/>
      <c r="KCF294" s="1114"/>
      <c r="KCG294" s="1114"/>
      <c r="KCH294" s="1114"/>
      <c r="KCI294" s="1114"/>
      <c r="KCJ294" s="1114"/>
      <c r="KCK294" s="1114"/>
      <c r="KCL294" s="1114"/>
      <c r="KCM294" s="1114"/>
      <c r="KCN294" s="1114"/>
      <c r="KCO294" s="1114"/>
      <c r="KCP294" s="1114"/>
      <c r="KCQ294" s="1114"/>
      <c r="KCR294" s="1114"/>
      <c r="KCS294" s="1114"/>
      <c r="KCT294" s="1114"/>
      <c r="KCU294" s="1114"/>
      <c r="KCV294" s="1114"/>
      <c r="KCW294" s="1114"/>
      <c r="KCX294" s="1114"/>
      <c r="KCY294" s="1114"/>
      <c r="KCZ294" s="1114"/>
      <c r="KDA294" s="1114"/>
      <c r="KDB294" s="1114"/>
      <c r="KDC294" s="1114"/>
      <c r="KDD294" s="1114"/>
      <c r="KDE294" s="1114"/>
      <c r="KDF294" s="1114"/>
      <c r="KDG294" s="1114"/>
      <c r="KDH294" s="1114"/>
      <c r="KDI294" s="1114"/>
      <c r="KDJ294" s="1114"/>
      <c r="KDK294" s="1114"/>
      <c r="KDL294" s="1114"/>
      <c r="KDM294" s="1114"/>
      <c r="KDN294" s="1114"/>
      <c r="KDO294" s="1114"/>
      <c r="KDP294" s="1114"/>
      <c r="KDQ294" s="1114"/>
      <c r="KDR294" s="1114"/>
      <c r="KDS294" s="1114"/>
      <c r="KDT294" s="1114"/>
      <c r="KDU294" s="1114"/>
      <c r="KDV294" s="1114"/>
      <c r="KDW294" s="1114"/>
      <c r="KDX294" s="1114"/>
      <c r="KDY294" s="1114"/>
      <c r="KDZ294" s="1114"/>
      <c r="KEA294" s="1114"/>
      <c r="KEB294" s="1114"/>
      <c r="KEC294" s="1114"/>
      <c r="KED294" s="1114"/>
      <c r="KEE294" s="1114"/>
      <c r="KEF294" s="1114"/>
      <c r="KEG294" s="1114"/>
      <c r="KEH294" s="1114"/>
      <c r="KEI294" s="1114"/>
      <c r="KEJ294" s="1114"/>
      <c r="KEK294" s="1114"/>
      <c r="KEL294" s="1114"/>
      <c r="KEM294" s="1114"/>
      <c r="KEN294" s="1114"/>
      <c r="KEO294" s="1114"/>
      <c r="KEP294" s="1114"/>
      <c r="KEQ294" s="1114"/>
      <c r="KER294" s="1114"/>
      <c r="KES294" s="1114"/>
      <c r="KET294" s="1114"/>
      <c r="KEU294" s="1114"/>
      <c r="KEV294" s="1114"/>
      <c r="KEW294" s="1114"/>
      <c r="KEX294" s="1114"/>
      <c r="KEY294" s="1114"/>
      <c r="KEZ294" s="1114"/>
      <c r="KFA294" s="1114"/>
      <c r="KFB294" s="1114"/>
      <c r="KFC294" s="1114"/>
      <c r="KFD294" s="1114"/>
      <c r="KFE294" s="1114"/>
      <c r="KFF294" s="1114"/>
      <c r="KFG294" s="1114"/>
      <c r="KFH294" s="1114"/>
      <c r="KFI294" s="1114"/>
      <c r="KFJ294" s="1114"/>
      <c r="KFK294" s="1114"/>
      <c r="KFL294" s="1114"/>
      <c r="KFM294" s="1114"/>
      <c r="KFN294" s="1114"/>
      <c r="KFO294" s="1114"/>
      <c r="KFP294" s="1114"/>
      <c r="KFQ294" s="1114"/>
      <c r="KFR294" s="1114"/>
      <c r="KFS294" s="1114"/>
      <c r="KFT294" s="1114"/>
      <c r="KFU294" s="1114"/>
      <c r="KFV294" s="1114"/>
      <c r="KFW294" s="1114"/>
      <c r="KFX294" s="1114"/>
      <c r="KFY294" s="1114"/>
      <c r="KFZ294" s="1114"/>
      <c r="KGA294" s="1114"/>
      <c r="KGB294" s="1114"/>
      <c r="KGC294" s="1114"/>
      <c r="KGD294" s="1114"/>
      <c r="KGE294" s="1114"/>
      <c r="KGF294" s="1114"/>
      <c r="KGG294" s="1114"/>
      <c r="KGH294" s="1114"/>
      <c r="KGI294" s="1114"/>
      <c r="KGJ294" s="1114"/>
      <c r="KGK294" s="1114"/>
      <c r="KGL294" s="1114"/>
      <c r="KGM294" s="1114"/>
      <c r="KGN294" s="1114"/>
      <c r="KGO294" s="1114"/>
      <c r="KGP294" s="1114"/>
      <c r="KGQ294" s="1114"/>
      <c r="KGR294" s="1114"/>
      <c r="KGS294" s="1114"/>
      <c r="KGT294" s="1114"/>
      <c r="KGU294" s="1114"/>
      <c r="KGV294" s="1114"/>
      <c r="KGW294" s="1114"/>
      <c r="KGX294" s="1114"/>
      <c r="KGY294" s="1114"/>
      <c r="KGZ294" s="1114"/>
      <c r="KHA294" s="1114"/>
      <c r="KHB294" s="1114"/>
      <c r="KHC294" s="1114"/>
      <c r="KHD294" s="1114"/>
      <c r="KHE294" s="1114"/>
      <c r="KHF294" s="1114"/>
      <c r="KHG294" s="1114"/>
      <c r="KHH294" s="1114"/>
      <c r="KHI294" s="1114"/>
      <c r="KHJ294" s="1114"/>
      <c r="KHK294" s="1114"/>
      <c r="KHL294" s="1114"/>
      <c r="KHM294" s="1114"/>
      <c r="KHN294" s="1114"/>
      <c r="KHO294" s="1114"/>
      <c r="KHP294" s="1114"/>
      <c r="KHQ294" s="1114"/>
      <c r="KHR294" s="1114"/>
      <c r="KHS294" s="1114"/>
      <c r="KHT294" s="1114"/>
      <c r="KHU294" s="1114"/>
      <c r="KHV294" s="1114"/>
      <c r="KHW294" s="1114"/>
      <c r="KHX294" s="1114"/>
      <c r="KHY294" s="1114"/>
      <c r="KHZ294" s="1114"/>
      <c r="KIA294" s="1114"/>
      <c r="KIB294" s="1114"/>
      <c r="KIC294" s="1114"/>
      <c r="KID294" s="1114"/>
      <c r="KIE294" s="1114"/>
      <c r="KIF294" s="1114"/>
      <c r="KIG294" s="1114"/>
      <c r="KIH294" s="1114"/>
      <c r="KII294" s="1114"/>
      <c r="KIJ294" s="1114"/>
      <c r="KIK294" s="1114"/>
      <c r="KIL294" s="1114"/>
      <c r="KIM294" s="1114"/>
      <c r="KIN294" s="1114"/>
      <c r="KIO294" s="1114"/>
      <c r="KIP294" s="1114"/>
      <c r="KIQ294" s="1114"/>
      <c r="KIR294" s="1114"/>
      <c r="KIS294" s="1114"/>
      <c r="KIT294" s="1114"/>
      <c r="KIU294" s="1114"/>
      <c r="KIV294" s="1114"/>
      <c r="KIW294" s="1114"/>
      <c r="KIX294" s="1114"/>
      <c r="KIY294" s="1114"/>
      <c r="KIZ294" s="1114"/>
      <c r="KJA294" s="1114"/>
      <c r="KJB294" s="1114"/>
      <c r="KJC294" s="1114"/>
      <c r="KJD294" s="1114"/>
      <c r="KJE294" s="1114"/>
      <c r="KJF294" s="1114"/>
      <c r="KJG294" s="1114"/>
      <c r="KJH294" s="1114"/>
      <c r="KJI294" s="1114"/>
      <c r="KJJ294" s="1114"/>
      <c r="KJK294" s="1114"/>
      <c r="KJL294" s="1114"/>
      <c r="KJM294" s="1114"/>
      <c r="KJN294" s="1114"/>
      <c r="KJO294" s="1114"/>
      <c r="KJP294" s="1114"/>
      <c r="KJQ294" s="1114"/>
      <c r="KJR294" s="1114"/>
      <c r="KJS294" s="1114"/>
      <c r="KJT294" s="1114"/>
      <c r="KJU294" s="1114"/>
      <c r="KJV294" s="1114"/>
      <c r="KJW294" s="1114"/>
      <c r="KJX294" s="1114"/>
      <c r="KJY294" s="1114"/>
      <c r="KJZ294" s="1114"/>
      <c r="KKA294" s="1114"/>
      <c r="KKB294" s="1114"/>
      <c r="KKC294" s="1114"/>
      <c r="KKD294" s="1114"/>
      <c r="KKE294" s="1114"/>
      <c r="KKF294" s="1114"/>
      <c r="KKG294" s="1114"/>
      <c r="KKH294" s="1114"/>
      <c r="KKI294" s="1114"/>
      <c r="KKJ294" s="1114"/>
      <c r="KKK294" s="1114"/>
      <c r="KKL294" s="1114"/>
      <c r="KKM294" s="1114"/>
      <c r="KKN294" s="1114"/>
      <c r="KKO294" s="1114"/>
      <c r="KKP294" s="1114"/>
      <c r="KKQ294" s="1114"/>
      <c r="KKR294" s="1114"/>
      <c r="KKS294" s="1114"/>
      <c r="KKT294" s="1114"/>
      <c r="KKU294" s="1114"/>
      <c r="KKV294" s="1114"/>
      <c r="KKW294" s="1114"/>
      <c r="KKX294" s="1114"/>
      <c r="KKY294" s="1114"/>
      <c r="KKZ294" s="1114"/>
      <c r="KLA294" s="1114"/>
      <c r="KLB294" s="1114"/>
      <c r="KLC294" s="1114"/>
      <c r="KLD294" s="1114"/>
      <c r="KLE294" s="1114"/>
      <c r="KLF294" s="1114"/>
      <c r="KLG294" s="1114"/>
      <c r="KLH294" s="1114"/>
      <c r="KLI294" s="1114"/>
      <c r="KLJ294" s="1114"/>
      <c r="KLK294" s="1114"/>
      <c r="KLL294" s="1114"/>
      <c r="KLM294" s="1114"/>
      <c r="KLN294" s="1114"/>
      <c r="KLO294" s="1114"/>
      <c r="KLP294" s="1114"/>
      <c r="KLQ294" s="1114"/>
      <c r="KLR294" s="1114"/>
      <c r="KLS294" s="1114"/>
      <c r="KLT294" s="1114"/>
      <c r="KLU294" s="1114"/>
      <c r="KLV294" s="1114"/>
      <c r="KLW294" s="1114"/>
      <c r="KLX294" s="1114"/>
      <c r="KLY294" s="1114"/>
      <c r="KLZ294" s="1114"/>
      <c r="KMA294" s="1114"/>
      <c r="KMB294" s="1114"/>
      <c r="KMC294" s="1114"/>
      <c r="KMD294" s="1114"/>
      <c r="KME294" s="1114"/>
      <c r="KMF294" s="1114"/>
      <c r="KMG294" s="1114"/>
      <c r="KMH294" s="1114"/>
      <c r="KMI294" s="1114"/>
      <c r="KMJ294" s="1114"/>
      <c r="KMK294" s="1114"/>
      <c r="KML294" s="1114"/>
      <c r="KMM294" s="1114"/>
      <c r="KMN294" s="1114"/>
      <c r="KMO294" s="1114"/>
      <c r="KMP294" s="1114"/>
      <c r="KMQ294" s="1114"/>
      <c r="KMR294" s="1114"/>
      <c r="KMS294" s="1114"/>
      <c r="KMT294" s="1114"/>
      <c r="KMU294" s="1114"/>
      <c r="KMV294" s="1114"/>
      <c r="KMW294" s="1114"/>
      <c r="KMX294" s="1114"/>
      <c r="KMY294" s="1114"/>
      <c r="KMZ294" s="1114"/>
      <c r="KNA294" s="1114"/>
      <c r="KNB294" s="1114"/>
      <c r="KNC294" s="1114"/>
      <c r="KND294" s="1114"/>
      <c r="KNE294" s="1114"/>
      <c r="KNF294" s="1114"/>
      <c r="KNG294" s="1114"/>
      <c r="KNH294" s="1114"/>
      <c r="KNI294" s="1114"/>
      <c r="KNJ294" s="1114"/>
      <c r="KNK294" s="1114"/>
      <c r="KNL294" s="1114"/>
      <c r="KNM294" s="1114"/>
      <c r="KNN294" s="1114"/>
      <c r="KNO294" s="1114"/>
      <c r="KNP294" s="1114"/>
      <c r="KNQ294" s="1114"/>
      <c r="KNR294" s="1114"/>
      <c r="KNS294" s="1114"/>
      <c r="KNT294" s="1114"/>
      <c r="KNU294" s="1114"/>
      <c r="KNV294" s="1114"/>
      <c r="KNW294" s="1114"/>
      <c r="KNX294" s="1114"/>
      <c r="KNY294" s="1114"/>
      <c r="KNZ294" s="1114"/>
      <c r="KOA294" s="1114"/>
      <c r="KOB294" s="1114"/>
      <c r="KOC294" s="1114"/>
      <c r="KOD294" s="1114"/>
      <c r="KOE294" s="1114"/>
      <c r="KOF294" s="1114"/>
      <c r="KOG294" s="1114"/>
      <c r="KOH294" s="1114"/>
      <c r="KOI294" s="1114"/>
      <c r="KOJ294" s="1114"/>
      <c r="KOK294" s="1114"/>
      <c r="KOL294" s="1114"/>
      <c r="KOM294" s="1114"/>
      <c r="KON294" s="1114"/>
      <c r="KOO294" s="1114"/>
      <c r="KOP294" s="1114"/>
      <c r="KOQ294" s="1114"/>
      <c r="KOR294" s="1114"/>
      <c r="KOS294" s="1114"/>
      <c r="KOT294" s="1114"/>
      <c r="KOU294" s="1114"/>
      <c r="KOV294" s="1114"/>
      <c r="KOW294" s="1114"/>
      <c r="KOX294" s="1114"/>
      <c r="KOY294" s="1114"/>
      <c r="KOZ294" s="1114"/>
      <c r="KPA294" s="1114"/>
      <c r="KPB294" s="1114"/>
      <c r="KPC294" s="1114"/>
      <c r="KPD294" s="1114"/>
      <c r="KPE294" s="1114"/>
      <c r="KPF294" s="1114"/>
      <c r="KPG294" s="1114"/>
      <c r="KPH294" s="1114"/>
      <c r="KPI294" s="1114"/>
      <c r="KPJ294" s="1114"/>
      <c r="KPK294" s="1114"/>
      <c r="KPL294" s="1114"/>
      <c r="KPM294" s="1114"/>
      <c r="KPN294" s="1114"/>
      <c r="KPO294" s="1114"/>
      <c r="KPP294" s="1114"/>
      <c r="KPQ294" s="1114"/>
      <c r="KPR294" s="1114"/>
      <c r="KPS294" s="1114"/>
      <c r="KPT294" s="1114"/>
      <c r="KPU294" s="1114"/>
      <c r="KPV294" s="1114"/>
      <c r="KPW294" s="1114"/>
      <c r="KPX294" s="1114"/>
      <c r="KPY294" s="1114"/>
      <c r="KPZ294" s="1114"/>
      <c r="KQA294" s="1114"/>
      <c r="KQB294" s="1114"/>
      <c r="KQC294" s="1114"/>
      <c r="KQD294" s="1114"/>
      <c r="KQE294" s="1114"/>
      <c r="KQF294" s="1114"/>
      <c r="KQG294" s="1114"/>
      <c r="KQH294" s="1114"/>
      <c r="KQI294" s="1114"/>
      <c r="KQJ294" s="1114"/>
      <c r="KQK294" s="1114"/>
      <c r="KQL294" s="1114"/>
      <c r="KQM294" s="1114"/>
      <c r="KQN294" s="1114"/>
      <c r="KQO294" s="1114"/>
      <c r="KQP294" s="1114"/>
      <c r="KQQ294" s="1114"/>
      <c r="KQR294" s="1114"/>
      <c r="KQS294" s="1114"/>
      <c r="KQT294" s="1114"/>
      <c r="KQU294" s="1114"/>
      <c r="KQV294" s="1114"/>
      <c r="KQW294" s="1114"/>
      <c r="KQX294" s="1114"/>
      <c r="KQY294" s="1114"/>
      <c r="KQZ294" s="1114"/>
      <c r="KRA294" s="1114"/>
      <c r="KRB294" s="1114"/>
      <c r="KRC294" s="1114"/>
      <c r="KRD294" s="1114"/>
      <c r="KRE294" s="1114"/>
      <c r="KRF294" s="1114"/>
      <c r="KRG294" s="1114"/>
      <c r="KRH294" s="1114"/>
      <c r="KRI294" s="1114"/>
      <c r="KRJ294" s="1114"/>
      <c r="KRK294" s="1114"/>
      <c r="KRL294" s="1114"/>
      <c r="KRM294" s="1114"/>
      <c r="KRN294" s="1114"/>
      <c r="KRO294" s="1114"/>
      <c r="KRP294" s="1114"/>
      <c r="KRQ294" s="1114"/>
      <c r="KRR294" s="1114"/>
      <c r="KRS294" s="1114"/>
      <c r="KRT294" s="1114"/>
      <c r="KRU294" s="1114"/>
      <c r="KRV294" s="1114"/>
      <c r="KRW294" s="1114"/>
      <c r="KRX294" s="1114"/>
      <c r="KRY294" s="1114"/>
      <c r="KRZ294" s="1114"/>
      <c r="KSA294" s="1114"/>
      <c r="KSB294" s="1114"/>
      <c r="KSC294" s="1114"/>
      <c r="KSD294" s="1114"/>
      <c r="KSE294" s="1114"/>
      <c r="KSF294" s="1114"/>
      <c r="KSG294" s="1114"/>
      <c r="KSH294" s="1114"/>
      <c r="KSI294" s="1114"/>
      <c r="KSJ294" s="1114"/>
      <c r="KSK294" s="1114"/>
      <c r="KSL294" s="1114"/>
      <c r="KSM294" s="1114"/>
      <c r="KSN294" s="1114"/>
      <c r="KSO294" s="1114"/>
      <c r="KSP294" s="1114"/>
      <c r="KSQ294" s="1114"/>
      <c r="KSR294" s="1114"/>
      <c r="KSS294" s="1114"/>
      <c r="KST294" s="1114"/>
      <c r="KSU294" s="1114"/>
      <c r="KSV294" s="1114"/>
      <c r="KSW294" s="1114"/>
      <c r="KSX294" s="1114"/>
      <c r="KSY294" s="1114"/>
      <c r="KSZ294" s="1114"/>
      <c r="KTA294" s="1114"/>
      <c r="KTB294" s="1114"/>
      <c r="KTC294" s="1114"/>
      <c r="KTD294" s="1114"/>
      <c r="KTE294" s="1114"/>
      <c r="KTF294" s="1114"/>
      <c r="KTG294" s="1114"/>
      <c r="KTH294" s="1114"/>
      <c r="KTI294" s="1114"/>
      <c r="KTJ294" s="1114"/>
      <c r="KTK294" s="1114"/>
      <c r="KTL294" s="1114"/>
      <c r="KTM294" s="1114"/>
      <c r="KTN294" s="1114"/>
      <c r="KTO294" s="1114"/>
      <c r="KTP294" s="1114"/>
      <c r="KTQ294" s="1114"/>
      <c r="KTR294" s="1114"/>
      <c r="KTS294" s="1114"/>
      <c r="KTT294" s="1114"/>
      <c r="KTU294" s="1114"/>
      <c r="KTV294" s="1114"/>
      <c r="KTW294" s="1114"/>
      <c r="KTX294" s="1114"/>
      <c r="KTY294" s="1114"/>
      <c r="KTZ294" s="1114"/>
      <c r="KUA294" s="1114"/>
      <c r="KUB294" s="1114"/>
      <c r="KUC294" s="1114"/>
      <c r="KUD294" s="1114"/>
      <c r="KUE294" s="1114"/>
      <c r="KUF294" s="1114"/>
      <c r="KUG294" s="1114"/>
      <c r="KUH294" s="1114"/>
      <c r="KUI294" s="1114"/>
      <c r="KUJ294" s="1114"/>
      <c r="KUK294" s="1114"/>
      <c r="KUL294" s="1114"/>
      <c r="KUM294" s="1114"/>
      <c r="KUN294" s="1114"/>
      <c r="KUO294" s="1114"/>
      <c r="KUP294" s="1114"/>
      <c r="KUQ294" s="1114"/>
      <c r="KUR294" s="1114"/>
      <c r="KUS294" s="1114"/>
      <c r="KUT294" s="1114"/>
      <c r="KUU294" s="1114"/>
      <c r="KUV294" s="1114"/>
      <c r="KUW294" s="1114"/>
      <c r="KUX294" s="1114"/>
      <c r="KUY294" s="1114"/>
      <c r="KUZ294" s="1114"/>
      <c r="KVA294" s="1114"/>
      <c r="KVB294" s="1114"/>
      <c r="KVC294" s="1114"/>
      <c r="KVD294" s="1114"/>
      <c r="KVE294" s="1114"/>
      <c r="KVF294" s="1114"/>
      <c r="KVG294" s="1114"/>
      <c r="KVH294" s="1114"/>
      <c r="KVI294" s="1114"/>
      <c r="KVJ294" s="1114"/>
      <c r="KVK294" s="1114"/>
      <c r="KVL294" s="1114"/>
      <c r="KVM294" s="1114"/>
      <c r="KVN294" s="1114"/>
      <c r="KVO294" s="1114"/>
      <c r="KVP294" s="1114"/>
      <c r="KVQ294" s="1114"/>
      <c r="KVR294" s="1114"/>
      <c r="KVS294" s="1114"/>
      <c r="KVT294" s="1114"/>
      <c r="KVU294" s="1114"/>
      <c r="KVV294" s="1114"/>
      <c r="KVW294" s="1114"/>
      <c r="KVX294" s="1114"/>
      <c r="KVY294" s="1114"/>
      <c r="KVZ294" s="1114"/>
      <c r="KWA294" s="1114"/>
      <c r="KWB294" s="1114"/>
      <c r="KWC294" s="1114"/>
      <c r="KWD294" s="1114"/>
      <c r="KWE294" s="1114"/>
      <c r="KWF294" s="1114"/>
      <c r="KWG294" s="1114"/>
      <c r="KWH294" s="1114"/>
      <c r="KWI294" s="1114"/>
      <c r="KWJ294" s="1114"/>
      <c r="KWK294" s="1114"/>
      <c r="KWL294" s="1114"/>
      <c r="KWM294" s="1114"/>
      <c r="KWN294" s="1114"/>
      <c r="KWO294" s="1114"/>
      <c r="KWP294" s="1114"/>
      <c r="KWQ294" s="1114"/>
      <c r="KWR294" s="1114"/>
      <c r="KWS294" s="1114"/>
      <c r="KWT294" s="1114"/>
      <c r="KWU294" s="1114"/>
      <c r="KWV294" s="1114"/>
      <c r="KWW294" s="1114"/>
      <c r="KWX294" s="1114"/>
      <c r="KWY294" s="1114"/>
      <c r="KWZ294" s="1114"/>
      <c r="KXA294" s="1114"/>
      <c r="KXB294" s="1114"/>
      <c r="KXC294" s="1114"/>
      <c r="KXD294" s="1114"/>
      <c r="KXE294" s="1114"/>
      <c r="KXF294" s="1114"/>
      <c r="KXG294" s="1114"/>
      <c r="KXH294" s="1114"/>
      <c r="KXI294" s="1114"/>
      <c r="KXJ294" s="1114"/>
      <c r="KXK294" s="1114"/>
      <c r="KXL294" s="1114"/>
      <c r="KXM294" s="1114"/>
      <c r="KXN294" s="1114"/>
      <c r="KXO294" s="1114"/>
      <c r="KXP294" s="1114"/>
      <c r="KXQ294" s="1114"/>
      <c r="KXR294" s="1114"/>
      <c r="KXS294" s="1114"/>
      <c r="KXT294" s="1114"/>
      <c r="KXU294" s="1114"/>
      <c r="KXV294" s="1114"/>
      <c r="KXW294" s="1114"/>
      <c r="KXX294" s="1114"/>
      <c r="KXY294" s="1114"/>
      <c r="KXZ294" s="1114"/>
      <c r="KYA294" s="1114"/>
      <c r="KYB294" s="1114"/>
      <c r="KYC294" s="1114"/>
      <c r="KYD294" s="1114"/>
      <c r="KYE294" s="1114"/>
      <c r="KYF294" s="1114"/>
      <c r="KYG294" s="1114"/>
      <c r="KYH294" s="1114"/>
      <c r="KYI294" s="1114"/>
      <c r="KYJ294" s="1114"/>
      <c r="KYK294" s="1114"/>
      <c r="KYL294" s="1114"/>
      <c r="KYM294" s="1114"/>
      <c r="KYN294" s="1114"/>
      <c r="KYO294" s="1114"/>
      <c r="KYP294" s="1114"/>
      <c r="KYQ294" s="1114"/>
      <c r="KYR294" s="1114"/>
      <c r="KYS294" s="1114"/>
      <c r="KYT294" s="1114"/>
      <c r="KYU294" s="1114"/>
      <c r="KYV294" s="1114"/>
      <c r="KYW294" s="1114"/>
      <c r="KYX294" s="1114"/>
      <c r="KYY294" s="1114"/>
      <c r="KYZ294" s="1114"/>
      <c r="KZA294" s="1114"/>
      <c r="KZB294" s="1114"/>
      <c r="KZC294" s="1114"/>
      <c r="KZD294" s="1114"/>
      <c r="KZE294" s="1114"/>
      <c r="KZF294" s="1114"/>
      <c r="KZG294" s="1114"/>
      <c r="KZH294" s="1114"/>
      <c r="KZI294" s="1114"/>
      <c r="KZJ294" s="1114"/>
      <c r="KZK294" s="1114"/>
      <c r="KZL294" s="1114"/>
      <c r="KZM294" s="1114"/>
      <c r="KZN294" s="1114"/>
      <c r="KZO294" s="1114"/>
      <c r="KZP294" s="1114"/>
      <c r="KZQ294" s="1114"/>
      <c r="KZR294" s="1114"/>
      <c r="KZS294" s="1114"/>
      <c r="KZT294" s="1114"/>
      <c r="KZU294" s="1114"/>
      <c r="KZV294" s="1114"/>
      <c r="KZW294" s="1114"/>
      <c r="KZX294" s="1114"/>
      <c r="KZY294" s="1114"/>
      <c r="KZZ294" s="1114"/>
      <c r="LAA294" s="1114"/>
      <c r="LAB294" s="1114"/>
      <c r="LAC294" s="1114"/>
      <c r="LAD294" s="1114"/>
      <c r="LAE294" s="1114"/>
      <c r="LAF294" s="1114"/>
      <c r="LAG294" s="1114"/>
      <c r="LAH294" s="1114"/>
      <c r="LAI294" s="1114"/>
      <c r="LAJ294" s="1114"/>
      <c r="LAK294" s="1114"/>
      <c r="LAL294" s="1114"/>
      <c r="LAM294" s="1114"/>
      <c r="LAN294" s="1114"/>
      <c r="LAO294" s="1114"/>
      <c r="LAP294" s="1114"/>
      <c r="LAQ294" s="1114"/>
      <c r="LAR294" s="1114"/>
      <c r="LAS294" s="1114"/>
      <c r="LAT294" s="1114"/>
      <c r="LAU294" s="1114"/>
      <c r="LAV294" s="1114"/>
      <c r="LAW294" s="1114"/>
      <c r="LAX294" s="1114"/>
      <c r="LAY294" s="1114"/>
      <c r="LAZ294" s="1114"/>
      <c r="LBA294" s="1114"/>
      <c r="LBB294" s="1114"/>
      <c r="LBC294" s="1114"/>
      <c r="LBD294" s="1114"/>
      <c r="LBE294" s="1114"/>
      <c r="LBF294" s="1114"/>
      <c r="LBG294" s="1114"/>
      <c r="LBH294" s="1114"/>
      <c r="LBI294" s="1114"/>
      <c r="LBJ294" s="1114"/>
      <c r="LBK294" s="1114"/>
      <c r="LBL294" s="1114"/>
      <c r="LBM294" s="1114"/>
      <c r="LBN294" s="1114"/>
      <c r="LBO294" s="1114"/>
      <c r="LBP294" s="1114"/>
      <c r="LBQ294" s="1114"/>
      <c r="LBR294" s="1114"/>
      <c r="LBS294" s="1114"/>
      <c r="LBT294" s="1114"/>
      <c r="LBU294" s="1114"/>
      <c r="LBV294" s="1114"/>
      <c r="LBW294" s="1114"/>
      <c r="LBX294" s="1114"/>
      <c r="LBY294" s="1114"/>
      <c r="LBZ294" s="1114"/>
      <c r="LCA294" s="1114"/>
      <c r="LCB294" s="1114"/>
      <c r="LCC294" s="1114"/>
      <c r="LCD294" s="1114"/>
      <c r="LCE294" s="1114"/>
      <c r="LCF294" s="1114"/>
      <c r="LCG294" s="1114"/>
      <c r="LCH294" s="1114"/>
      <c r="LCI294" s="1114"/>
      <c r="LCJ294" s="1114"/>
      <c r="LCK294" s="1114"/>
      <c r="LCL294" s="1114"/>
      <c r="LCM294" s="1114"/>
      <c r="LCN294" s="1114"/>
      <c r="LCO294" s="1114"/>
      <c r="LCP294" s="1114"/>
      <c r="LCQ294" s="1114"/>
      <c r="LCR294" s="1114"/>
      <c r="LCS294" s="1114"/>
      <c r="LCT294" s="1114"/>
      <c r="LCU294" s="1114"/>
      <c r="LCV294" s="1114"/>
      <c r="LCW294" s="1114"/>
      <c r="LCX294" s="1114"/>
      <c r="LCY294" s="1114"/>
      <c r="LCZ294" s="1114"/>
      <c r="LDA294" s="1114"/>
      <c r="LDB294" s="1114"/>
      <c r="LDC294" s="1114"/>
      <c r="LDD294" s="1114"/>
      <c r="LDE294" s="1114"/>
      <c r="LDF294" s="1114"/>
      <c r="LDG294" s="1114"/>
      <c r="LDH294" s="1114"/>
      <c r="LDI294" s="1114"/>
      <c r="LDJ294" s="1114"/>
      <c r="LDK294" s="1114"/>
      <c r="LDL294" s="1114"/>
      <c r="LDM294" s="1114"/>
      <c r="LDN294" s="1114"/>
      <c r="LDO294" s="1114"/>
      <c r="LDP294" s="1114"/>
      <c r="LDQ294" s="1114"/>
      <c r="LDR294" s="1114"/>
      <c r="LDS294" s="1114"/>
      <c r="LDT294" s="1114"/>
      <c r="LDU294" s="1114"/>
      <c r="LDV294" s="1114"/>
      <c r="LDW294" s="1114"/>
      <c r="LDX294" s="1114"/>
      <c r="LDY294" s="1114"/>
      <c r="LDZ294" s="1114"/>
      <c r="LEA294" s="1114"/>
      <c r="LEB294" s="1114"/>
      <c r="LEC294" s="1114"/>
      <c r="LED294" s="1114"/>
      <c r="LEE294" s="1114"/>
      <c r="LEF294" s="1114"/>
      <c r="LEG294" s="1114"/>
      <c r="LEH294" s="1114"/>
      <c r="LEI294" s="1114"/>
      <c r="LEJ294" s="1114"/>
      <c r="LEK294" s="1114"/>
      <c r="LEL294" s="1114"/>
      <c r="LEM294" s="1114"/>
      <c r="LEN294" s="1114"/>
      <c r="LEO294" s="1114"/>
      <c r="LEP294" s="1114"/>
      <c r="LEQ294" s="1114"/>
      <c r="LER294" s="1114"/>
      <c r="LES294" s="1114"/>
      <c r="LET294" s="1114"/>
      <c r="LEU294" s="1114"/>
      <c r="LEV294" s="1114"/>
      <c r="LEW294" s="1114"/>
      <c r="LEX294" s="1114"/>
      <c r="LEY294" s="1114"/>
      <c r="LEZ294" s="1114"/>
      <c r="LFA294" s="1114"/>
      <c r="LFB294" s="1114"/>
      <c r="LFC294" s="1114"/>
      <c r="LFD294" s="1114"/>
      <c r="LFE294" s="1114"/>
      <c r="LFF294" s="1114"/>
      <c r="LFG294" s="1114"/>
      <c r="LFH294" s="1114"/>
      <c r="LFI294" s="1114"/>
      <c r="LFJ294" s="1114"/>
      <c r="LFK294" s="1114"/>
      <c r="LFL294" s="1114"/>
      <c r="LFM294" s="1114"/>
      <c r="LFN294" s="1114"/>
      <c r="LFO294" s="1114"/>
      <c r="LFP294" s="1114"/>
      <c r="LFQ294" s="1114"/>
      <c r="LFR294" s="1114"/>
      <c r="LFS294" s="1114"/>
      <c r="LFT294" s="1114"/>
      <c r="LFU294" s="1114"/>
      <c r="LFV294" s="1114"/>
      <c r="LFW294" s="1114"/>
      <c r="LFX294" s="1114"/>
      <c r="LFY294" s="1114"/>
      <c r="LFZ294" s="1114"/>
      <c r="LGA294" s="1114"/>
      <c r="LGB294" s="1114"/>
      <c r="LGC294" s="1114"/>
      <c r="LGD294" s="1114"/>
      <c r="LGE294" s="1114"/>
      <c r="LGF294" s="1114"/>
      <c r="LGG294" s="1114"/>
      <c r="LGH294" s="1114"/>
      <c r="LGI294" s="1114"/>
      <c r="LGJ294" s="1114"/>
      <c r="LGK294" s="1114"/>
      <c r="LGL294" s="1114"/>
      <c r="LGM294" s="1114"/>
      <c r="LGN294" s="1114"/>
      <c r="LGO294" s="1114"/>
      <c r="LGP294" s="1114"/>
      <c r="LGQ294" s="1114"/>
      <c r="LGR294" s="1114"/>
      <c r="LGS294" s="1114"/>
      <c r="LGT294" s="1114"/>
      <c r="LGU294" s="1114"/>
      <c r="LGV294" s="1114"/>
      <c r="LGW294" s="1114"/>
      <c r="LGX294" s="1114"/>
      <c r="LGY294" s="1114"/>
      <c r="LGZ294" s="1114"/>
      <c r="LHA294" s="1114"/>
      <c r="LHB294" s="1114"/>
      <c r="LHC294" s="1114"/>
      <c r="LHD294" s="1114"/>
      <c r="LHE294" s="1114"/>
      <c r="LHF294" s="1114"/>
      <c r="LHG294" s="1114"/>
      <c r="LHH294" s="1114"/>
      <c r="LHI294" s="1114"/>
      <c r="LHJ294" s="1114"/>
      <c r="LHK294" s="1114"/>
      <c r="LHL294" s="1114"/>
      <c r="LHM294" s="1114"/>
      <c r="LHN294" s="1114"/>
      <c r="LHO294" s="1114"/>
      <c r="LHP294" s="1114"/>
      <c r="LHQ294" s="1114"/>
      <c r="LHR294" s="1114"/>
      <c r="LHS294" s="1114"/>
      <c r="LHT294" s="1114"/>
      <c r="LHU294" s="1114"/>
      <c r="LHV294" s="1114"/>
      <c r="LHW294" s="1114"/>
      <c r="LHX294" s="1114"/>
      <c r="LHY294" s="1114"/>
      <c r="LHZ294" s="1114"/>
      <c r="LIA294" s="1114"/>
      <c r="LIB294" s="1114"/>
      <c r="LIC294" s="1114"/>
      <c r="LID294" s="1114"/>
      <c r="LIE294" s="1114"/>
      <c r="LIF294" s="1114"/>
      <c r="LIG294" s="1114"/>
      <c r="LIH294" s="1114"/>
      <c r="LII294" s="1114"/>
      <c r="LIJ294" s="1114"/>
      <c r="LIK294" s="1114"/>
      <c r="LIL294" s="1114"/>
      <c r="LIM294" s="1114"/>
      <c r="LIN294" s="1114"/>
      <c r="LIO294" s="1114"/>
      <c r="LIP294" s="1114"/>
      <c r="LIQ294" s="1114"/>
      <c r="LIR294" s="1114"/>
      <c r="LIS294" s="1114"/>
      <c r="LIT294" s="1114"/>
      <c r="LIU294" s="1114"/>
      <c r="LIV294" s="1114"/>
      <c r="LIW294" s="1114"/>
      <c r="LIX294" s="1114"/>
      <c r="LIY294" s="1114"/>
      <c r="LIZ294" s="1114"/>
      <c r="LJA294" s="1114"/>
      <c r="LJB294" s="1114"/>
      <c r="LJC294" s="1114"/>
      <c r="LJD294" s="1114"/>
      <c r="LJE294" s="1114"/>
      <c r="LJF294" s="1114"/>
      <c r="LJG294" s="1114"/>
      <c r="LJH294" s="1114"/>
      <c r="LJI294" s="1114"/>
      <c r="LJJ294" s="1114"/>
      <c r="LJK294" s="1114"/>
      <c r="LJL294" s="1114"/>
      <c r="LJM294" s="1114"/>
      <c r="LJN294" s="1114"/>
      <c r="LJO294" s="1114"/>
      <c r="LJP294" s="1114"/>
      <c r="LJQ294" s="1114"/>
      <c r="LJR294" s="1114"/>
      <c r="LJS294" s="1114"/>
      <c r="LJT294" s="1114"/>
      <c r="LJU294" s="1114"/>
      <c r="LJV294" s="1114"/>
      <c r="LJW294" s="1114"/>
      <c r="LJX294" s="1114"/>
      <c r="LJY294" s="1114"/>
      <c r="LJZ294" s="1114"/>
      <c r="LKA294" s="1114"/>
      <c r="LKB294" s="1114"/>
      <c r="LKC294" s="1114"/>
      <c r="LKD294" s="1114"/>
      <c r="LKE294" s="1114"/>
      <c r="LKF294" s="1114"/>
      <c r="LKG294" s="1114"/>
      <c r="LKH294" s="1114"/>
      <c r="LKI294" s="1114"/>
      <c r="LKJ294" s="1114"/>
      <c r="LKK294" s="1114"/>
      <c r="LKL294" s="1114"/>
      <c r="LKM294" s="1114"/>
      <c r="LKN294" s="1114"/>
      <c r="LKO294" s="1114"/>
      <c r="LKP294" s="1114"/>
      <c r="LKQ294" s="1114"/>
      <c r="LKR294" s="1114"/>
      <c r="LKS294" s="1114"/>
      <c r="LKT294" s="1114"/>
      <c r="LKU294" s="1114"/>
      <c r="LKV294" s="1114"/>
      <c r="LKW294" s="1114"/>
      <c r="LKX294" s="1114"/>
      <c r="LKY294" s="1114"/>
      <c r="LKZ294" s="1114"/>
      <c r="LLA294" s="1114"/>
      <c r="LLB294" s="1114"/>
      <c r="LLC294" s="1114"/>
      <c r="LLD294" s="1114"/>
      <c r="LLE294" s="1114"/>
      <c r="LLF294" s="1114"/>
      <c r="LLG294" s="1114"/>
      <c r="LLH294" s="1114"/>
      <c r="LLI294" s="1114"/>
      <c r="LLJ294" s="1114"/>
      <c r="LLK294" s="1114"/>
      <c r="LLL294" s="1114"/>
      <c r="LLM294" s="1114"/>
      <c r="LLN294" s="1114"/>
      <c r="LLO294" s="1114"/>
      <c r="LLP294" s="1114"/>
      <c r="LLQ294" s="1114"/>
      <c r="LLR294" s="1114"/>
      <c r="LLS294" s="1114"/>
      <c r="LLT294" s="1114"/>
      <c r="LLU294" s="1114"/>
      <c r="LLV294" s="1114"/>
      <c r="LLW294" s="1114"/>
      <c r="LLX294" s="1114"/>
      <c r="LLY294" s="1114"/>
      <c r="LLZ294" s="1114"/>
      <c r="LMA294" s="1114"/>
      <c r="LMB294" s="1114"/>
      <c r="LMC294" s="1114"/>
      <c r="LMD294" s="1114"/>
      <c r="LME294" s="1114"/>
      <c r="LMF294" s="1114"/>
      <c r="LMG294" s="1114"/>
      <c r="LMH294" s="1114"/>
      <c r="LMI294" s="1114"/>
      <c r="LMJ294" s="1114"/>
      <c r="LMK294" s="1114"/>
      <c r="LML294" s="1114"/>
      <c r="LMM294" s="1114"/>
      <c r="LMN294" s="1114"/>
      <c r="LMO294" s="1114"/>
      <c r="LMP294" s="1114"/>
      <c r="LMQ294" s="1114"/>
      <c r="LMR294" s="1114"/>
      <c r="LMS294" s="1114"/>
      <c r="LMT294" s="1114"/>
      <c r="LMU294" s="1114"/>
      <c r="LMV294" s="1114"/>
      <c r="LMW294" s="1114"/>
      <c r="LMX294" s="1114"/>
      <c r="LMY294" s="1114"/>
      <c r="LMZ294" s="1114"/>
      <c r="LNA294" s="1114"/>
      <c r="LNB294" s="1114"/>
      <c r="LNC294" s="1114"/>
      <c r="LND294" s="1114"/>
      <c r="LNE294" s="1114"/>
      <c r="LNF294" s="1114"/>
      <c r="LNG294" s="1114"/>
      <c r="LNH294" s="1114"/>
      <c r="LNI294" s="1114"/>
      <c r="LNJ294" s="1114"/>
      <c r="LNK294" s="1114"/>
      <c r="LNL294" s="1114"/>
      <c r="LNM294" s="1114"/>
      <c r="LNN294" s="1114"/>
      <c r="LNO294" s="1114"/>
      <c r="LNP294" s="1114"/>
      <c r="LNQ294" s="1114"/>
      <c r="LNR294" s="1114"/>
      <c r="LNS294" s="1114"/>
      <c r="LNT294" s="1114"/>
      <c r="LNU294" s="1114"/>
      <c r="LNV294" s="1114"/>
      <c r="LNW294" s="1114"/>
      <c r="LNX294" s="1114"/>
      <c r="LNY294" s="1114"/>
      <c r="LNZ294" s="1114"/>
      <c r="LOA294" s="1114"/>
      <c r="LOB294" s="1114"/>
      <c r="LOC294" s="1114"/>
      <c r="LOD294" s="1114"/>
      <c r="LOE294" s="1114"/>
      <c r="LOF294" s="1114"/>
      <c r="LOG294" s="1114"/>
      <c r="LOH294" s="1114"/>
      <c r="LOI294" s="1114"/>
      <c r="LOJ294" s="1114"/>
      <c r="LOK294" s="1114"/>
      <c r="LOL294" s="1114"/>
      <c r="LOM294" s="1114"/>
      <c r="LON294" s="1114"/>
      <c r="LOO294" s="1114"/>
      <c r="LOP294" s="1114"/>
      <c r="LOQ294" s="1114"/>
      <c r="LOR294" s="1114"/>
      <c r="LOS294" s="1114"/>
      <c r="LOT294" s="1114"/>
      <c r="LOU294" s="1114"/>
      <c r="LOV294" s="1114"/>
      <c r="LOW294" s="1114"/>
      <c r="LOX294" s="1114"/>
      <c r="LOY294" s="1114"/>
      <c r="LOZ294" s="1114"/>
      <c r="LPA294" s="1114"/>
      <c r="LPB294" s="1114"/>
      <c r="LPC294" s="1114"/>
      <c r="LPD294" s="1114"/>
      <c r="LPE294" s="1114"/>
      <c r="LPF294" s="1114"/>
      <c r="LPG294" s="1114"/>
      <c r="LPH294" s="1114"/>
      <c r="LPI294" s="1114"/>
      <c r="LPJ294" s="1114"/>
      <c r="LPK294" s="1114"/>
      <c r="LPL294" s="1114"/>
      <c r="LPM294" s="1114"/>
      <c r="LPN294" s="1114"/>
      <c r="LPO294" s="1114"/>
      <c r="LPP294" s="1114"/>
      <c r="LPQ294" s="1114"/>
      <c r="LPR294" s="1114"/>
      <c r="LPS294" s="1114"/>
      <c r="LPT294" s="1114"/>
      <c r="LPU294" s="1114"/>
      <c r="LPV294" s="1114"/>
      <c r="LPW294" s="1114"/>
      <c r="LPX294" s="1114"/>
      <c r="LPY294" s="1114"/>
      <c r="LPZ294" s="1114"/>
      <c r="LQA294" s="1114"/>
      <c r="LQB294" s="1114"/>
      <c r="LQC294" s="1114"/>
      <c r="LQD294" s="1114"/>
      <c r="LQE294" s="1114"/>
      <c r="LQF294" s="1114"/>
      <c r="LQG294" s="1114"/>
      <c r="LQH294" s="1114"/>
      <c r="LQI294" s="1114"/>
      <c r="LQJ294" s="1114"/>
      <c r="LQK294" s="1114"/>
      <c r="LQL294" s="1114"/>
      <c r="LQM294" s="1114"/>
      <c r="LQN294" s="1114"/>
      <c r="LQO294" s="1114"/>
      <c r="LQP294" s="1114"/>
      <c r="LQQ294" s="1114"/>
      <c r="LQR294" s="1114"/>
      <c r="LQS294" s="1114"/>
      <c r="LQT294" s="1114"/>
      <c r="LQU294" s="1114"/>
      <c r="LQV294" s="1114"/>
      <c r="LQW294" s="1114"/>
      <c r="LQX294" s="1114"/>
      <c r="LQY294" s="1114"/>
      <c r="LQZ294" s="1114"/>
      <c r="LRA294" s="1114"/>
      <c r="LRB294" s="1114"/>
      <c r="LRC294" s="1114"/>
      <c r="LRD294" s="1114"/>
      <c r="LRE294" s="1114"/>
      <c r="LRF294" s="1114"/>
      <c r="LRG294" s="1114"/>
      <c r="LRH294" s="1114"/>
      <c r="LRI294" s="1114"/>
      <c r="LRJ294" s="1114"/>
      <c r="LRK294" s="1114"/>
      <c r="LRL294" s="1114"/>
      <c r="LRM294" s="1114"/>
      <c r="LRN294" s="1114"/>
      <c r="LRO294" s="1114"/>
      <c r="LRP294" s="1114"/>
      <c r="LRQ294" s="1114"/>
      <c r="LRR294" s="1114"/>
      <c r="LRS294" s="1114"/>
      <c r="LRT294" s="1114"/>
      <c r="LRU294" s="1114"/>
      <c r="LRV294" s="1114"/>
      <c r="LRW294" s="1114"/>
      <c r="LRX294" s="1114"/>
      <c r="LRY294" s="1114"/>
      <c r="LRZ294" s="1114"/>
      <c r="LSA294" s="1114"/>
      <c r="LSB294" s="1114"/>
      <c r="LSC294" s="1114"/>
      <c r="LSD294" s="1114"/>
      <c r="LSE294" s="1114"/>
      <c r="LSF294" s="1114"/>
      <c r="LSG294" s="1114"/>
      <c r="LSH294" s="1114"/>
      <c r="LSI294" s="1114"/>
      <c r="LSJ294" s="1114"/>
      <c r="LSK294" s="1114"/>
      <c r="LSL294" s="1114"/>
      <c r="LSM294" s="1114"/>
      <c r="LSN294" s="1114"/>
      <c r="LSO294" s="1114"/>
      <c r="LSP294" s="1114"/>
      <c r="LSQ294" s="1114"/>
      <c r="LSR294" s="1114"/>
      <c r="LSS294" s="1114"/>
      <c r="LST294" s="1114"/>
      <c r="LSU294" s="1114"/>
      <c r="LSV294" s="1114"/>
      <c r="LSW294" s="1114"/>
      <c r="LSX294" s="1114"/>
      <c r="LSY294" s="1114"/>
      <c r="LSZ294" s="1114"/>
      <c r="LTA294" s="1114"/>
      <c r="LTB294" s="1114"/>
      <c r="LTC294" s="1114"/>
      <c r="LTD294" s="1114"/>
      <c r="LTE294" s="1114"/>
      <c r="LTF294" s="1114"/>
      <c r="LTG294" s="1114"/>
      <c r="LTH294" s="1114"/>
      <c r="LTI294" s="1114"/>
      <c r="LTJ294" s="1114"/>
      <c r="LTK294" s="1114"/>
      <c r="LTL294" s="1114"/>
      <c r="LTM294" s="1114"/>
      <c r="LTN294" s="1114"/>
      <c r="LTO294" s="1114"/>
      <c r="LTP294" s="1114"/>
      <c r="LTQ294" s="1114"/>
      <c r="LTR294" s="1114"/>
      <c r="LTS294" s="1114"/>
      <c r="LTT294" s="1114"/>
      <c r="LTU294" s="1114"/>
      <c r="LTV294" s="1114"/>
      <c r="LTW294" s="1114"/>
      <c r="LTX294" s="1114"/>
      <c r="LTY294" s="1114"/>
      <c r="LTZ294" s="1114"/>
      <c r="LUA294" s="1114"/>
      <c r="LUB294" s="1114"/>
      <c r="LUC294" s="1114"/>
      <c r="LUD294" s="1114"/>
      <c r="LUE294" s="1114"/>
      <c r="LUF294" s="1114"/>
      <c r="LUG294" s="1114"/>
      <c r="LUH294" s="1114"/>
      <c r="LUI294" s="1114"/>
      <c r="LUJ294" s="1114"/>
      <c r="LUK294" s="1114"/>
      <c r="LUL294" s="1114"/>
      <c r="LUM294" s="1114"/>
      <c r="LUN294" s="1114"/>
      <c r="LUO294" s="1114"/>
      <c r="LUP294" s="1114"/>
      <c r="LUQ294" s="1114"/>
      <c r="LUR294" s="1114"/>
      <c r="LUS294" s="1114"/>
      <c r="LUT294" s="1114"/>
      <c r="LUU294" s="1114"/>
      <c r="LUV294" s="1114"/>
      <c r="LUW294" s="1114"/>
      <c r="LUX294" s="1114"/>
      <c r="LUY294" s="1114"/>
      <c r="LUZ294" s="1114"/>
      <c r="LVA294" s="1114"/>
      <c r="LVB294" s="1114"/>
      <c r="LVC294" s="1114"/>
      <c r="LVD294" s="1114"/>
      <c r="LVE294" s="1114"/>
      <c r="LVF294" s="1114"/>
      <c r="LVG294" s="1114"/>
      <c r="LVH294" s="1114"/>
      <c r="LVI294" s="1114"/>
      <c r="LVJ294" s="1114"/>
      <c r="LVK294" s="1114"/>
      <c r="LVL294" s="1114"/>
      <c r="LVM294" s="1114"/>
      <c r="LVN294" s="1114"/>
      <c r="LVO294" s="1114"/>
      <c r="LVP294" s="1114"/>
      <c r="LVQ294" s="1114"/>
      <c r="LVR294" s="1114"/>
      <c r="LVS294" s="1114"/>
      <c r="LVT294" s="1114"/>
      <c r="LVU294" s="1114"/>
      <c r="LVV294" s="1114"/>
      <c r="LVW294" s="1114"/>
      <c r="LVX294" s="1114"/>
      <c r="LVY294" s="1114"/>
      <c r="LVZ294" s="1114"/>
      <c r="LWA294" s="1114"/>
      <c r="LWB294" s="1114"/>
      <c r="LWC294" s="1114"/>
      <c r="LWD294" s="1114"/>
      <c r="LWE294" s="1114"/>
      <c r="LWF294" s="1114"/>
      <c r="LWG294" s="1114"/>
      <c r="LWH294" s="1114"/>
      <c r="LWI294" s="1114"/>
      <c r="LWJ294" s="1114"/>
      <c r="LWK294" s="1114"/>
      <c r="LWL294" s="1114"/>
      <c r="LWM294" s="1114"/>
      <c r="LWN294" s="1114"/>
      <c r="LWO294" s="1114"/>
      <c r="LWP294" s="1114"/>
      <c r="LWQ294" s="1114"/>
      <c r="LWR294" s="1114"/>
      <c r="LWS294" s="1114"/>
      <c r="LWT294" s="1114"/>
      <c r="LWU294" s="1114"/>
      <c r="LWV294" s="1114"/>
      <c r="LWW294" s="1114"/>
      <c r="LWX294" s="1114"/>
      <c r="LWY294" s="1114"/>
      <c r="LWZ294" s="1114"/>
      <c r="LXA294" s="1114"/>
      <c r="LXB294" s="1114"/>
      <c r="LXC294" s="1114"/>
      <c r="LXD294" s="1114"/>
      <c r="LXE294" s="1114"/>
      <c r="LXF294" s="1114"/>
      <c r="LXG294" s="1114"/>
      <c r="LXH294" s="1114"/>
      <c r="LXI294" s="1114"/>
      <c r="LXJ294" s="1114"/>
      <c r="LXK294" s="1114"/>
      <c r="LXL294" s="1114"/>
      <c r="LXM294" s="1114"/>
      <c r="LXN294" s="1114"/>
      <c r="LXO294" s="1114"/>
      <c r="LXP294" s="1114"/>
      <c r="LXQ294" s="1114"/>
      <c r="LXR294" s="1114"/>
      <c r="LXS294" s="1114"/>
      <c r="LXT294" s="1114"/>
      <c r="LXU294" s="1114"/>
      <c r="LXV294" s="1114"/>
      <c r="LXW294" s="1114"/>
      <c r="LXX294" s="1114"/>
      <c r="LXY294" s="1114"/>
      <c r="LXZ294" s="1114"/>
      <c r="LYA294" s="1114"/>
      <c r="LYB294" s="1114"/>
      <c r="LYC294" s="1114"/>
      <c r="LYD294" s="1114"/>
      <c r="LYE294" s="1114"/>
      <c r="LYF294" s="1114"/>
      <c r="LYG294" s="1114"/>
      <c r="LYH294" s="1114"/>
      <c r="LYI294" s="1114"/>
      <c r="LYJ294" s="1114"/>
      <c r="LYK294" s="1114"/>
      <c r="LYL294" s="1114"/>
      <c r="LYM294" s="1114"/>
      <c r="LYN294" s="1114"/>
      <c r="LYO294" s="1114"/>
      <c r="LYP294" s="1114"/>
      <c r="LYQ294" s="1114"/>
      <c r="LYR294" s="1114"/>
      <c r="LYS294" s="1114"/>
      <c r="LYT294" s="1114"/>
      <c r="LYU294" s="1114"/>
      <c r="LYV294" s="1114"/>
      <c r="LYW294" s="1114"/>
      <c r="LYX294" s="1114"/>
      <c r="LYY294" s="1114"/>
      <c r="LYZ294" s="1114"/>
      <c r="LZA294" s="1114"/>
      <c r="LZB294" s="1114"/>
      <c r="LZC294" s="1114"/>
      <c r="LZD294" s="1114"/>
      <c r="LZE294" s="1114"/>
      <c r="LZF294" s="1114"/>
      <c r="LZG294" s="1114"/>
      <c r="LZH294" s="1114"/>
      <c r="LZI294" s="1114"/>
      <c r="LZJ294" s="1114"/>
      <c r="LZK294" s="1114"/>
      <c r="LZL294" s="1114"/>
      <c r="LZM294" s="1114"/>
      <c r="LZN294" s="1114"/>
      <c r="LZO294" s="1114"/>
      <c r="LZP294" s="1114"/>
      <c r="LZQ294" s="1114"/>
      <c r="LZR294" s="1114"/>
      <c r="LZS294" s="1114"/>
      <c r="LZT294" s="1114"/>
      <c r="LZU294" s="1114"/>
      <c r="LZV294" s="1114"/>
      <c r="LZW294" s="1114"/>
      <c r="LZX294" s="1114"/>
      <c r="LZY294" s="1114"/>
      <c r="LZZ294" s="1114"/>
      <c r="MAA294" s="1114"/>
      <c r="MAB294" s="1114"/>
      <c r="MAC294" s="1114"/>
      <c r="MAD294" s="1114"/>
      <c r="MAE294" s="1114"/>
      <c r="MAF294" s="1114"/>
      <c r="MAG294" s="1114"/>
      <c r="MAH294" s="1114"/>
      <c r="MAI294" s="1114"/>
      <c r="MAJ294" s="1114"/>
      <c r="MAK294" s="1114"/>
      <c r="MAL294" s="1114"/>
      <c r="MAM294" s="1114"/>
      <c r="MAN294" s="1114"/>
      <c r="MAO294" s="1114"/>
      <c r="MAP294" s="1114"/>
      <c r="MAQ294" s="1114"/>
      <c r="MAR294" s="1114"/>
      <c r="MAS294" s="1114"/>
      <c r="MAT294" s="1114"/>
      <c r="MAU294" s="1114"/>
      <c r="MAV294" s="1114"/>
      <c r="MAW294" s="1114"/>
      <c r="MAX294" s="1114"/>
      <c r="MAY294" s="1114"/>
      <c r="MAZ294" s="1114"/>
      <c r="MBA294" s="1114"/>
      <c r="MBB294" s="1114"/>
      <c r="MBC294" s="1114"/>
      <c r="MBD294" s="1114"/>
      <c r="MBE294" s="1114"/>
      <c r="MBF294" s="1114"/>
      <c r="MBG294" s="1114"/>
      <c r="MBH294" s="1114"/>
      <c r="MBI294" s="1114"/>
      <c r="MBJ294" s="1114"/>
      <c r="MBK294" s="1114"/>
      <c r="MBL294" s="1114"/>
      <c r="MBM294" s="1114"/>
      <c r="MBN294" s="1114"/>
      <c r="MBO294" s="1114"/>
      <c r="MBP294" s="1114"/>
      <c r="MBQ294" s="1114"/>
      <c r="MBR294" s="1114"/>
      <c r="MBS294" s="1114"/>
      <c r="MBT294" s="1114"/>
      <c r="MBU294" s="1114"/>
      <c r="MBV294" s="1114"/>
      <c r="MBW294" s="1114"/>
      <c r="MBX294" s="1114"/>
      <c r="MBY294" s="1114"/>
      <c r="MBZ294" s="1114"/>
      <c r="MCA294" s="1114"/>
      <c r="MCB294" s="1114"/>
      <c r="MCC294" s="1114"/>
      <c r="MCD294" s="1114"/>
      <c r="MCE294" s="1114"/>
      <c r="MCF294" s="1114"/>
      <c r="MCG294" s="1114"/>
      <c r="MCH294" s="1114"/>
      <c r="MCI294" s="1114"/>
      <c r="MCJ294" s="1114"/>
      <c r="MCK294" s="1114"/>
      <c r="MCL294" s="1114"/>
      <c r="MCM294" s="1114"/>
      <c r="MCN294" s="1114"/>
      <c r="MCO294" s="1114"/>
      <c r="MCP294" s="1114"/>
      <c r="MCQ294" s="1114"/>
      <c r="MCR294" s="1114"/>
      <c r="MCS294" s="1114"/>
      <c r="MCT294" s="1114"/>
      <c r="MCU294" s="1114"/>
      <c r="MCV294" s="1114"/>
      <c r="MCW294" s="1114"/>
      <c r="MCX294" s="1114"/>
      <c r="MCY294" s="1114"/>
      <c r="MCZ294" s="1114"/>
      <c r="MDA294" s="1114"/>
      <c r="MDB294" s="1114"/>
      <c r="MDC294" s="1114"/>
      <c r="MDD294" s="1114"/>
      <c r="MDE294" s="1114"/>
      <c r="MDF294" s="1114"/>
      <c r="MDG294" s="1114"/>
      <c r="MDH294" s="1114"/>
      <c r="MDI294" s="1114"/>
      <c r="MDJ294" s="1114"/>
      <c r="MDK294" s="1114"/>
      <c r="MDL294" s="1114"/>
      <c r="MDM294" s="1114"/>
      <c r="MDN294" s="1114"/>
      <c r="MDO294" s="1114"/>
      <c r="MDP294" s="1114"/>
      <c r="MDQ294" s="1114"/>
      <c r="MDR294" s="1114"/>
      <c r="MDS294" s="1114"/>
      <c r="MDT294" s="1114"/>
      <c r="MDU294" s="1114"/>
      <c r="MDV294" s="1114"/>
      <c r="MDW294" s="1114"/>
      <c r="MDX294" s="1114"/>
      <c r="MDY294" s="1114"/>
      <c r="MDZ294" s="1114"/>
      <c r="MEA294" s="1114"/>
      <c r="MEB294" s="1114"/>
      <c r="MEC294" s="1114"/>
      <c r="MED294" s="1114"/>
      <c r="MEE294" s="1114"/>
      <c r="MEF294" s="1114"/>
      <c r="MEG294" s="1114"/>
      <c r="MEH294" s="1114"/>
      <c r="MEI294" s="1114"/>
      <c r="MEJ294" s="1114"/>
      <c r="MEK294" s="1114"/>
      <c r="MEL294" s="1114"/>
      <c r="MEM294" s="1114"/>
      <c r="MEN294" s="1114"/>
      <c r="MEO294" s="1114"/>
      <c r="MEP294" s="1114"/>
      <c r="MEQ294" s="1114"/>
      <c r="MER294" s="1114"/>
      <c r="MES294" s="1114"/>
      <c r="MET294" s="1114"/>
      <c r="MEU294" s="1114"/>
      <c r="MEV294" s="1114"/>
      <c r="MEW294" s="1114"/>
      <c r="MEX294" s="1114"/>
      <c r="MEY294" s="1114"/>
      <c r="MEZ294" s="1114"/>
      <c r="MFA294" s="1114"/>
      <c r="MFB294" s="1114"/>
      <c r="MFC294" s="1114"/>
      <c r="MFD294" s="1114"/>
      <c r="MFE294" s="1114"/>
      <c r="MFF294" s="1114"/>
      <c r="MFG294" s="1114"/>
      <c r="MFH294" s="1114"/>
      <c r="MFI294" s="1114"/>
      <c r="MFJ294" s="1114"/>
      <c r="MFK294" s="1114"/>
      <c r="MFL294" s="1114"/>
      <c r="MFM294" s="1114"/>
      <c r="MFN294" s="1114"/>
      <c r="MFO294" s="1114"/>
      <c r="MFP294" s="1114"/>
      <c r="MFQ294" s="1114"/>
      <c r="MFR294" s="1114"/>
      <c r="MFS294" s="1114"/>
      <c r="MFT294" s="1114"/>
      <c r="MFU294" s="1114"/>
      <c r="MFV294" s="1114"/>
      <c r="MFW294" s="1114"/>
      <c r="MFX294" s="1114"/>
      <c r="MFY294" s="1114"/>
      <c r="MFZ294" s="1114"/>
      <c r="MGA294" s="1114"/>
      <c r="MGB294" s="1114"/>
      <c r="MGC294" s="1114"/>
      <c r="MGD294" s="1114"/>
      <c r="MGE294" s="1114"/>
      <c r="MGF294" s="1114"/>
      <c r="MGG294" s="1114"/>
      <c r="MGH294" s="1114"/>
      <c r="MGI294" s="1114"/>
      <c r="MGJ294" s="1114"/>
      <c r="MGK294" s="1114"/>
      <c r="MGL294" s="1114"/>
      <c r="MGM294" s="1114"/>
      <c r="MGN294" s="1114"/>
      <c r="MGO294" s="1114"/>
      <c r="MGP294" s="1114"/>
      <c r="MGQ294" s="1114"/>
      <c r="MGR294" s="1114"/>
      <c r="MGS294" s="1114"/>
      <c r="MGT294" s="1114"/>
      <c r="MGU294" s="1114"/>
      <c r="MGV294" s="1114"/>
      <c r="MGW294" s="1114"/>
      <c r="MGX294" s="1114"/>
      <c r="MGY294" s="1114"/>
      <c r="MGZ294" s="1114"/>
      <c r="MHA294" s="1114"/>
      <c r="MHB294" s="1114"/>
      <c r="MHC294" s="1114"/>
      <c r="MHD294" s="1114"/>
      <c r="MHE294" s="1114"/>
      <c r="MHF294" s="1114"/>
      <c r="MHG294" s="1114"/>
      <c r="MHH294" s="1114"/>
      <c r="MHI294" s="1114"/>
      <c r="MHJ294" s="1114"/>
      <c r="MHK294" s="1114"/>
      <c r="MHL294" s="1114"/>
      <c r="MHM294" s="1114"/>
      <c r="MHN294" s="1114"/>
      <c r="MHO294" s="1114"/>
      <c r="MHP294" s="1114"/>
      <c r="MHQ294" s="1114"/>
      <c r="MHR294" s="1114"/>
      <c r="MHS294" s="1114"/>
      <c r="MHT294" s="1114"/>
      <c r="MHU294" s="1114"/>
      <c r="MHV294" s="1114"/>
      <c r="MHW294" s="1114"/>
      <c r="MHX294" s="1114"/>
      <c r="MHY294" s="1114"/>
      <c r="MHZ294" s="1114"/>
      <c r="MIA294" s="1114"/>
      <c r="MIB294" s="1114"/>
      <c r="MIC294" s="1114"/>
      <c r="MID294" s="1114"/>
      <c r="MIE294" s="1114"/>
      <c r="MIF294" s="1114"/>
      <c r="MIG294" s="1114"/>
      <c r="MIH294" s="1114"/>
      <c r="MII294" s="1114"/>
      <c r="MIJ294" s="1114"/>
      <c r="MIK294" s="1114"/>
      <c r="MIL294" s="1114"/>
      <c r="MIM294" s="1114"/>
      <c r="MIN294" s="1114"/>
      <c r="MIO294" s="1114"/>
      <c r="MIP294" s="1114"/>
      <c r="MIQ294" s="1114"/>
      <c r="MIR294" s="1114"/>
      <c r="MIS294" s="1114"/>
      <c r="MIT294" s="1114"/>
      <c r="MIU294" s="1114"/>
      <c r="MIV294" s="1114"/>
      <c r="MIW294" s="1114"/>
      <c r="MIX294" s="1114"/>
      <c r="MIY294" s="1114"/>
      <c r="MIZ294" s="1114"/>
      <c r="MJA294" s="1114"/>
      <c r="MJB294" s="1114"/>
      <c r="MJC294" s="1114"/>
      <c r="MJD294" s="1114"/>
      <c r="MJE294" s="1114"/>
      <c r="MJF294" s="1114"/>
      <c r="MJG294" s="1114"/>
      <c r="MJH294" s="1114"/>
      <c r="MJI294" s="1114"/>
      <c r="MJJ294" s="1114"/>
      <c r="MJK294" s="1114"/>
      <c r="MJL294" s="1114"/>
      <c r="MJM294" s="1114"/>
      <c r="MJN294" s="1114"/>
      <c r="MJO294" s="1114"/>
      <c r="MJP294" s="1114"/>
      <c r="MJQ294" s="1114"/>
      <c r="MJR294" s="1114"/>
      <c r="MJS294" s="1114"/>
      <c r="MJT294" s="1114"/>
      <c r="MJU294" s="1114"/>
      <c r="MJV294" s="1114"/>
      <c r="MJW294" s="1114"/>
      <c r="MJX294" s="1114"/>
      <c r="MJY294" s="1114"/>
      <c r="MJZ294" s="1114"/>
      <c r="MKA294" s="1114"/>
      <c r="MKB294" s="1114"/>
      <c r="MKC294" s="1114"/>
      <c r="MKD294" s="1114"/>
      <c r="MKE294" s="1114"/>
      <c r="MKF294" s="1114"/>
      <c r="MKG294" s="1114"/>
      <c r="MKH294" s="1114"/>
      <c r="MKI294" s="1114"/>
      <c r="MKJ294" s="1114"/>
      <c r="MKK294" s="1114"/>
      <c r="MKL294" s="1114"/>
      <c r="MKM294" s="1114"/>
      <c r="MKN294" s="1114"/>
      <c r="MKO294" s="1114"/>
      <c r="MKP294" s="1114"/>
      <c r="MKQ294" s="1114"/>
      <c r="MKR294" s="1114"/>
      <c r="MKS294" s="1114"/>
      <c r="MKT294" s="1114"/>
      <c r="MKU294" s="1114"/>
      <c r="MKV294" s="1114"/>
      <c r="MKW294" s="1114"/>
      <c r="MKX294" s="1114"/>
      <c r="MKY294" s="1114"/>
      <c r="MKZ294" s="1114"/>
      <c r="MLA294" s="1114"/>
      <c r="MLB294" s="1114"/>
      <c r="MLC294" s="1114"/>
      <c r="MLD294" s="1114"/>
      <c r="MLE294" s="1114"/>
      <c r="MLF294" s="1114"/>
      <c r="MLG294" s="1114"/>
      <c r="MLH294" s="1114"/>
      <c r="MLI294" s="1114"/>
      <c r="MLJ294" s="1114"/>
      <c r="MLK294" s="1114"/>
      <c r="MLL294" s="1114"/>
      <c r="MLM294" s="1114"/>
      <c r="MLN294" s="1114"/>
      <c r="MLO294" s="1114"/>
      <c r="MLP294" s="1114"/>
      <c r="MLQ294" s="1114"/>
      <c r="MLR294" s="1114"/>
      <c r="MLS294" s="1114"/>
      <c r="MLT294" s="1114"/>
      <c r="MLU294" s="1114"/>
      <c r="MLV294" s="1114"/>
      <c r="MLW294" s="1114"/>
      <c r="MLX294" s="1114"/>
      <c r="MLY294" s="1114"/>
      <c r="MLZ294" s="1114"/>
      <c r="MMA294" s="1114"/>
      <c r="MMB294" s="1114"/>
      <c r="MMC294" s="1114"/>
      <c r="MMD294" s="1114"/>
      <c r="MME294" s="1114"/>
      <c r="MMF294" s="1114"/>
      <c r="MMG294" s="1114"/>
      <c r="MMH294" s="1114"/>
      <c r="MMI294" s="1114"/>
      <c r="MMJ294" s="1114"/>
      <c r="MMK294" s="1114"/>
      <c r="MML294" s="1114"/>
      <c r="MMM294" s="1114"/>
      <c r="MMN294" s="1114"/>
      <c r="MMO294" s="1114"/>
      <c r="MMP294" s="1114"/>
      <c r="MMQ294" s="1114"/>
      <c r="MMR294" s="1114"/>
      <c r="MMS294" s="1114"/>
      <c r="MMT294" s="1114"/>
      <c r="MMU294" s="1114"/>
      <c r="MMV294" s="1114"/>
      <c r="MMW294" s="1114"/>
      <c r="MMX294" s="1114"/>
      <c r="MMY294" s="1114"/>
      <c r="MMZ294" s="1114"/>
      <c r="MNA294" s="1114"/>
      <c r="MNB294" s="1114"/>
      <c r="MNC294" s="1114"/>
      <c r="MND294" s="1114"/>
      <c r="MNE294" s="1114"/>
      <c r="MNF294" s="1114"/>
      <c r="MNG294" s="1114"/>
      <c r="MNH294" s="1114"/>
      <c r="MNI294" s="1114"/>
      <c r="MNJ294" s="1114"/>
      <c r="MNK294" s="1114"/>
      <c r="MNL294" s="1114"/>
      <c r="MNM294" s="1114"/>
      <c r="MNN294" s="1114"/>
      <c r="MNO294" s="1114"/>
      <c r="MNP294" s="1114"/>
      <c r="MNQ294" s="1114"/>
      <c r="MNR294" s="1114"/>
      <c r="MNS294" s="1114"/>
      <c r="MNT294" s="1114"/>
      <c r="MNU294" s="1114"/>
      <c r="MNV294" s="1114"/>
      <c r="MNW294" s="1114"/>
      <c r="MNX294" s="1114"/>
      <c r="MNY294" s="1114"/>
      <c r="MNZ294" s="1114"/>
      <c r="MOA294" s="1114"/>
      <c r="MOB294" s="1114"/>
      <c r="MOC294" s="1114"/>
      <c r="MOD294" s="1114"/>
      <c r="MOE294" s="1114"/>
      <c r="MOF294" s="1114"/>
      <c r="MOG294" s="1114"/>
      <c r="MOH294" s="1114"/>
      <c r="MOI294" s="1114"/>
      <c r="MOJ294" s="1114"/>
      <c r="MOK294" s="1114"/>
      <c r="MOL294" s="1114"/>
      <c r="MOM294" s="1114"/>
      <c r="MON294" s="1114"/>
      <c r="MOO294" s="1114"/>
      <c r="MOP294" s="1114"/>
      <c r="MOQ294" s="1114"/>
      <c r="MOR294" s="1114"/>
      <c r="MOS294" s="1114"/>
      <c r="MOT294" s="1114"/>
      <c r="MOU294" s="1114"/>
      <c r="MOV294" s="1114"/>
      <c r="MOW294" s="1114"/>
      <c r="MOX294" s="1114"/>
      <c r="MOY294" s="1114"/>
      <c r="MOZ294" s="1114"/>
      <c r="MPA294" s="1114"/>
      <c r="MPB294" s="1114"/>
      <c r="MPC294" s="1114"/>
      <c r="MPD294" s="1114"/>
      <c r="MPE294" s="1114"/>
      <c r="MPF294" s="1114"/>
      <c r="MPG294" s="1114"/>
      <c r="MPH294" s="1114"/>
      <c r="MPI294" s="1114"/>
      <c r="MPJ294" s="1114"/>
      <c r="MPK294" s="1114"/>
      <c r="MPL294" s="1114"/>
      <c r="MPM294" s="1114"/>
      <c r="MPN294" s="1114"/>
      <c r="MPO294" s="1114"/>
      <c r="MPP294" s="1114"/>
      <c r="MPQ294" s="1114"/>
      <c r="MPR294" s="1114"/>
      <c r="MPS294" s="1114"/>
      <c r="MPT294" s="1114"/>
      <c r="MPU294" s="1114"/>
      <c r="MPV294" s="1114"/>
      <c r="MPW294" s="1114"/>
      <c r="MPX294" s="1114"/>
      <c r="MPY294" s="1114"/>
      <c r="MPZ294" s="1114"/>
      <c r="MQA294" s="1114"/>
      <c r="MQB294" s="1114"/>
      <c r="MQC294" s="1114"/>
      <c r="MQD294" s="1114"/>
      <c r="MQE294" s="1114"/>
      <c r="MQF294" s="1114"/>
      <c r="MQG294" s="1114"/>
      <c r="MQH294" s="1114"/>
      <c r="MQI294" s="1114"/>
      <c r="MQJ294" s="1114"/>
      <c r="MQK294" s="1114"/>
      <c r="MQL294" s="1114"/>
      <c r="MQM294" s="1114"/>
      <c r="MQN294" s="1114"/>
      <c r="MQO294" s="1114"/>
      <c r="MQP294" s="1114"/>
      <c r="MQQ294" s="1114"/>
      <c r="MQR294" s="1114"/>
      <c r="MQS294" s="1114"/>
      <c r="MQT294" s="1114"/>
      <c r="MQU294" s="1114"/>
      <c r="MQV294" s="1114"/>
      <c r="MQW294" s="1114"/>
      <c r="MQX294" s="1114"/>
      <c r="MQY294" s="1114"/>
      <c r="MQZ294" s="1114"/>
      <c r="MRA294" s="1114"/>
      <c r="MRB294" s="1114"/>
      <c r="MRC294" s="1114"/>
      <c r="MRD294" s="1114"/>
      <c r="MRE294" s="1114"/>
      <c r="MRF294" s="1114"/>
      <c r="MRG294" s="1114"/>
      <c r="MRH294" s="1114"/>
      <c r="MRI294" s="1114"/>
      <c r="MRJ294" s="1114"/>
      <c r="MRK294" s="1114"/>
      <c r="MRL294" s="1114"/>
      <c r="MRM294" s="1114"/>
      <c r="MRN294" s="1114"/>
      <c r="MRO294" s="1114"/>
      <c r="MRP294" s="1114"/>
      <c r="MRQ294" s="1114"/>
      <c r="MRR294" s="1114"/>
      <c r="MRS294" s="1114"/>
      <c r="MRT294" s="1114"/>
      <c r="MRU294" s="1114"/>
      <c r="MRV294" s="1114"/>
      <c r="MRW294" s="1114"/>
      <c r="MRX294" s="1114"/>
      <c r="MRY294" s="1114"/>
      <c r="MRZ294" s="1114"/>
      <c r="MSA294" s="1114"/>
      <c r="MSB294" s="1114"/>
      <c r="MSC294" s="1114"/>
      <c r="MSD294" s="1114"/>
      <c r="MSE294" s="1114"/>
      <c r="MSF294" s="1114"/>
      <c r="MSG294" s="1114"/>
      <c r="MSH294" s="1114"/>
      <c r="MSI294" s="1114"/>
      <c r="MSJ294" s="1114"/>
      <c r="MSK294" s="1114"/>
      <c r="MSL294" s="1114"/>
      <c r="MSM294" s="1114"/>
      <c r="MSN294" s="1114"/>
      <c r="MSO294" s="1114"/>
      <c r="MSP294" s="1114"/>
      <c r="MSQ294" s="1114"/>
      <c r="MSR294" s="1114"/>
      <c r="MSS294" s="1114"/>
      <c r="MST294" s="1114"/>
      <c r="MSU294" s="1114"/>
      <c r="MSV294" s="1114"/>
      <c r="MSW294" s="1114"/>
      <c r="MSX294" s="1114"/>
      <c r="MSY294" s="1114"/>
      <c r="MSZ294" s="1114"/>
      <c r="MTA294" s="1114"/>
      <c r="MTB294" s="1114"/>
      <c r="MTC294" s="1114"/>
      <c r="MTD294" s="1114"/>
      <c r="MTE294" s="1114"/>
      <c r="MTF294" s="1114"/>
      <c r="MTG294" s="1114"/>
      <c r="MTH294" s="1114"/>
      <c r="MTI294" s="1114"/>
      <c r="MTJ294" s="1114"/>
      <c r="MTK294" s="1114"/>
      <c r="MTL294" s="1114"/>
      <c r="MTM294" s="1114"/>
      <c r="MTN294" s="1114"/>
      <c r="MTO294" s="1114"/>
      <c r="MTP294" s="1114"/>
      <c r="MTQ294" s="1114"/>
      <c r="MTR294" s="1114"/>
      <c r="MTS294" s="1114"/>
      <c r="MTT294" s="1114"/>
      <c r="MTU294" s="1114"/>
      <c r="MTV294" s="1114"/>
      <c r="MTW294" s="1114"/>
      <c r="MTX294" s="1114"/>
      <c r="MTY294" s="1114"/>
      <c r="MTZ294" s="1114"/>
      <c r="MUA294" s="1114"/>
      <c r="MUB294" s="1114"/>
      <c r="MUC294" s="1114"/>
      <c r="MUD294" s="1114"/>
      <c r="MUE294" s="1114"/>
      <c r="MUF294" s="1114"/>
      <c r="MUG294" s="1114"/>
      <c r="MUH294" s="1114"/>
      <c r="MUI294" s="1114"/>
      <c r="MUJ294" s="1114"/>
      <c r="MUK294" s="1114"/>
      <c r="MUL294" s="1114"/>
      <c r="MUM294" s="1114"/>
      <c r="MUN294" s="1114"/>
      <c r="MUO294" s="1114"/>
      <c r="MUP294" s="1114"/>
      <c r="MUQ294" s="1114"/>
      <c r="MUR294" s="1114"/>
      <c r="MUS294" s="1114"/>
      <c r="MUT294" s="1114"/>
      <c r="MUU294" s="1114"/>
      <c r="MUV294" s="1114"/>
      <c r="MUW294" s="1114"/>
      <c r="MUX294" s="1114"/>
      <c r="MUY294" s="1114"/>
      <c r="MUZ294" s="1114"/>
      <c r="MVA294" s="1114"/>
      <c r="MVB294" s="1114"/>
      <c r="MVC294" s="1114"/>
      <c r="MVD294" s="1114"/>
      <c r="MVE294" s="1114"/>
      <c r="MVF294" s="1114"/>
      <c r="MVG294" s="1114"/>
      <c r="MVH294" s="1114"/>
      <c r="MVI294" s="1114"/>
      <c r="MVJ294" s="1114"/>
      <c r="MVK294" s="1114"/>
      <c r="MVL294" s="1114"/>
      <c r="MVM294" s="1114"/>
      <c r="MVN294" s="1114"/>
      <c r="MVO294" s="1114"/>
      <c r="MVP294" s="1114"/>
      <c r="MVQ294" s="1114"/>
      <c r="MVR294" s="1114"/>
      <c r="MVS294" s="1114"/>
      <c r="MVT294" s="1114"/>
      <c r="MVU294" s="1114"/>
      <c r="MVV294" s="1114"/>
      <c r="MVW294" s="1114"/>
      <c r="MVX294" s="1114"/>
      <c r="MVY294" s="1114"/>
      <c r="MVZ294" s="1114"/>
      <c r="MWA294" s="1114"/>
      <c r="MWB294" s="1114"/>
      <c r="MWC294" s="1114"/>
      <c r="MWD294" s="1114"/>
      <c r="MWE294" s="1114"/>
      <c r="MWF294" s="1114"/>
      <c r="MWG294" s="1114"/>
      <c r="MWH294" s="1114"/>
      <c r="MWI294" s="1114"/>
      <c r="MWJ294" s="1114"/>
      <c r="MWK294" s="1114"/>
      <c r="MWL294" s="1114"/>
      <c r="MWM294" s="1114"/>
      <c r="MWN294" s="1114"/>
      <c r="MWO294" s="1114"/>
      <c r="MWP294" s="1114"/>
      <c r="MWQ294" s="1114"/>
      <c r="MWR294" s="1114"/>
      <c r="MWS294" s="1114"/>
      <c r="MWT294" s="1114"/>
      <c r="MWU294" s="1114"/>
      <c r="MWV294" s="1114"/>
      <c r="MWW294" s="1114"/>
      <c r="MWX294" s="1114"/>
      <c r="MWY294" s="1114"/>
      <c r="MWZ294" s="1114"/>
      <c r="MXA294" s="1114"/>
      <c r="MXB294" s="1114"/>
      <c r="MXC294" s="1114"/>
      <c r="MXD294" s="1114"/>
      <c r="MXE294" s="1114"/>
      <c r="MXF294" s="1114"/>
      <c r="MXG294" s="1114"/>
      <c r="MXH294" s="1114"/>
      <c r="MXI294" s="1114"/>
      <c r="MXJ294" s="1114"/>
      <c r="MXK294" s="1114"/>
      <c r="MXL294" s="1114"/>
      <c r="MXM294" s="1114"/>
      <c r="MXN294" s="1114"/>
      <c r="MXO294" s="1114"/>
      <c r="MXP294" s="1114"/>
      <c r="MXQ294" s="1114"/>
      <c r="MXR294" s="1114"/>
      <c r="MXS294" s="1114"/>
      <c r="MXT294" s="1114"/>
      <c r="MXU294" s="1114"/>
      <c r="MXV294" s="1114"/>
      <c r="MXW294" s="1114"/>
      <c r="MXX294" s="1114"/>
      <c r="MXY294" s="1114"/>
      <c r="MXZ294" s="1114"/>
      <c r="MYA294" s="1114"/>
      <c r="MYB294" s="1114"/>
      <c r="MYC294" s="1114"/>
      <c r="MYD294" s="1114"/>
      <c r="MYE294" s="1114"/>
      <c r="MYF294" s="1114"/>
      <c r="MYG294" s="1114"/>
      <c r="MYH294" s="1114"/>
      <c r="MYI294" s="1114"/>
      <c r="MYJ294" s="1114"/>
      <c r="MYK294" s="1114"/>
      <c r="MYL294" s="1114"/>
      <c r="MYM294" s="1114"/>
      <c r="MYN294" s="1114"/>
      <c r="MYO294" s="1114"/>
      <c r="MYP294" s="1114"/>
      <c r="MYQ294" s="1114"/>
      <c r="MYR294" s="1114"/>
      <c r="MYS294" s="1114"/>
      <c r="MYT294" s="1114"/>
      <c r="MYU294" s="1114"/>
      <c r="MYV294" s="1114"/>
      <c r="MYW294" s="1114"/>
      <c r="MYX294" s="1114"/>
      <c r="MYY294" s="1114"/>
      <c r="MYZ294" s="1114"/>
      <c r="MZA294" s="1114"/>
      <c r="MZB294" s="1114"/>
      <c r="MZC294" s="1114"/>
      <c r="MZD294" s="1114"/>
      <c r="MZE294" s="1114"/>
      <c r="MZF294" s="1114"/>
      <c r="MZG294" s="1114"/>
      <c r="MZH294" s="1114"/>
      <c r="MZI294" s="1114"/>
      <c r="MZJ294" s="1114"/>
      <c r="MZK294" s="1114"/>
      <c r="MZL294" s="1114"/>
      <c r="MZM294" s="1114"/>
      <c r="MZN294" s="1114"/>
      <c r="MZO294" s="1114"/>
      <c r="MZP294" s="1114"/>
      <c r="MZQ294" s="1114"/>
      <c r="MZR294" s="1114"/>
      <c r="MZS294" s="1114"/>
      <c r="MZT294" s="1114"/>
      <c r="MZU294" s="1114"/>
      <c r="MZV294" s="1114"/>
      <c r="MZW294" s="1114"/>
      <c r="MZX294" s="1114"/>
      <c r="MZY294" s="1114"/>
      <c r="MZZ294" s="1114"/>
      <c r="NAA294" s="1114"/>
      <c r="NAB294" s="1114"/>
      <c r="NAC294" s="1114"/>
      <c r="NAD294" s="1114"/>
      <c r="NAE294" s="1114"/>
      <c r="NAF294" s="1114"/>
      <c r="NAG294" s="1114"/>
      <c r="NAH294" s="1114"/>
      <c r="NAI294" s="1114"/>
      <c r="NAJ294" s="1114"/>
      <c r="NAK294" s="1114"/>
      <c r="NAL294" s="1114"/>
      <c r="NAM294" s="1114"/>
      <c r="NAN294" s="1114"/>
      <c r="NAO294" s="1114"/>
      <c r="NAP294" s="1114"/>
      <c r="NAQ294" s="1114"/>
      <c r="NAR294" s="1114"/>
      <c r="NAS294" s="1114"/>
      <c r="NAT294" s="1114"/>
      <c r="NAU294" s="1114"/>
      <c r="NAV294" s="1114"/>
      <c r="NAW294" s="1114"/>
      <c r="NAX294" s="1114"/>
      <c r="NAY294" s="1114"/>
      <c r="NAZ294" s="1114"/>
      <c r="NBA294" s="1114"/>
      <c r="NBB294" s="1114"/>
      <c r="NBC294" s="1114"/>
      <c r="NBD294" s="1114"/>
      <c r="NBE294" s="1114"/>
      <c r="NBF294" s="1114"/>
      <c r="NBG294" s="1114"/>
      <c r="NBH294" s="1114"/>
      <c r="NBI294" s="1114"/>
      <c r="NBJ294" s="1114"/>
      <c r="NBK294" s="1114"/>
      <c r="NBL294" s="1114"/>
      <c r="NBM294" s="1114"/>
      <c r="NBN294" s="1114"/>
      <c r="NBO294" s="1114"/>
      <c r="NBP294" s="1114"/>
      <c r="NBQ294" s="1114"/>
      <c r="NBR294" s="1114"/>
      <c r="NBS294" s="1114"/>
      <c r="NBT294" s="1114"/>
      <c r="NBU294" s="1114"/>
      <c r="NBV294" s="1114"/>
      <c r="NBW294" s="1114"/>
      <c r="NBX294" s="1114"/>
      <c r="NBY294" s="1114"/>
      <c r="NBZ294" s="1114"/>
      <c r="NCA294" s="1114"/>
      <c r="NCB294" s="1114"/>
      <c r="NCC294" s="1114"/>
      <c r="NCD294" s="1114"/>
      <c r="NCE294" s="1114"/>
      <c r="NCF294" s="1114"/>
      <c r="NCG294" s="1114"/>
      <c r="NCH294" s="1114"/>
      <c r="NCI294" s="1114"/>
      <c r="NCJ294" s="1114"/>
      <c r="NCK294" s="1114"/>
      <c r="NCL294" s="1114"/>
      <c r="NCM294" s="1114"/>
      <c r="NCN294" s="1114"/>
      <c r="NCO294" s="1114"/>
      <c r="NCP294" s="1114"/>
      <c r="NCQ294" s="1114"/>
      <c r="NCR294" s="1114"/>
      <c r="NCS294" s="1114"/>
      <c r="NCT294" s="1114"/>
      <c r="NCU294" s="1114"/>
      <c r="NCV294" s="1114"/>
      <c r="NCW294" s="1114"/>
      <c r="NCX294" s="1114"/>
      <c r="NCY294" s="1114"/>
      <c r="NCZ294" s="1114"/>
      <c r="NDA294" s="1114"/>
      <c r="NDB294" s="1114"/>
      <c r="NDC294" s="1114"/>
      <c r="NDD294" s="1114"/>
      <c r="NDE294" s="1114"/>
      <c r="NDF294" s="1114"/>
      <c r="NDG294" s="1114"/>
      <c r="NDH294" s="1114"/>
      <c r="NDI294" s="1114"/>
      <c r="NDJ294" s="1114"/>
      <c r="NDK294" s="1114"/>
      <c r="NDL294" s="1114"/>
      <c r="NDM294" s="1114"/>
      <c r="NDN294" s="1114"/>
      <c r="NDO294" s="1114"/>
      <c r="NDP294" s="1114"/>
      <c r="NDQ294" s="1114"/>
      <c r="NDR294" s="1114"/>
      <c r="NDS294" s="1114"/>
      <c r="NDT294" s="1114"/>
      <c r="NDU294" s="1114"/>
      <c r="NDV294" s="1114"/>
      <c r="NDW294" s="1114"/>
      <c r="NDX294" s="1114"/>
      <c r="NDY294" s="1114"/>
      <c r="NDZ294" s="1114"/>
      <c r="NEA294" s="1114"/>
      <c r="NEB294" s="1114"/>
      <c r="NEC294" s="1114"/>
      <c r="NED294" s="1114"/>
      <c r="NEE294" s="1114"/>
      <c r="NEF294" s="1114"/>
      <c r="NEG294" s="1114"/>
      <c r="NEH294" s="1114"/>
      <c r="NEI294" s="1114"/>
      <c r="NEJ294" s="1114"/>
      <c r="NEK294" s="1114"/>
      <c r="NEL294" s="1114"/>
      <c r="NEM294" s="1114"/>
      <c r="NEN294" s="1114"/>
      <c r="NEO294" s="1114"/>
      <c r="NEP294" s="1114"/>
      <c r="NEQ294" s="1114"/>
      <c r="NER294" s="1114"/>
      <c r="NES294" s="1114"/>
      <c r="NET294" s="1114"/>
      <c r="NEU294" s="1114"/>
      <c r="NEV294" s="1114"/>
      <c r="NEW294" s="1114"/>
      <c r="NEX294" s="1114"/>
      <c r="NEY294" s="1114"/>
      <c r="NEZ294" s="1114"/>
      <c r="NFA294" s="1114"/>
      <c r="NFB294" s="1114"/>
      <c r="NFC294" s="1114"/>
      <c r="NFD294" s="1114"/>
      <c r="NFE294" s="1114"/>
      <c r="NFF294" s="1114"/>
      <c r="NFG294" s="1114"/>
      <c r="NFH294" s="1114"/>
      <c r="NFI294" s="1114"/>
      <c r="NFJ294" s="1114"/>
      <c r="NFK294" s="1114"/>
      <c r="NFL294" s="1114"/>
      <c r="NFM294" s="1114"/>
      <c r="NFN294" s="1114"/>
      <c r="NFO294" s="1114"/>
      <c r="NFP294" s="1114"/>
      <c r="NFQ294" s="1114"/>
      <c r="NFR294" s="1114"/>
      <c r="NFS294" s="1114"/>
      <c r="NFT294" s="1114"/>
      <c r="NFU294" s="1114"/>
      <c r="NFV294" s="1114"/>
      <c r="NFW294" s="1114"/>
      <c r="NFX294" s="1114"/>
      <c r="NFY294" s="1114"/>
      <c r="NFZ294" s="1114"/>
      <c r="NGA294" s="1114"/>
      <c r="NGB294" s="1114"/>
      <c r="NGC294" s="1114"/>
      <c r="NGD294" s="1114"/>
      <c r="NGE294" s="1114"/>
      <c r="NGF294" s="1114"/>
      <c r="NGG294" s="1114"/>
      <c r="NGH294" s="1114"/>
      <c r="NGI294" s="1114"/>
      <c r="NGJ294" s="1114"/>
      <c r="NGK294" s="1114"/>
      <c r="NGL294" s="1114"/>
      <c r="NGM294" s="1114"/>
      <c r="NGN294" s="1114"/>
      <c r="NGO294" s="1114"/>
      <c r="NGP294" s="1114"/>
      <c r="NGQ294" s="1114"/>
      <c r="NGR294" s="1114"/>
      <c r="NGS294" s="1114"/>
      <c r="NGT294" s="1114"/>
      <c r="NGU294" s="1114"/>
      <c r="NGV294" s="1114"/>
      <c r="NGW294" s="1114"/>
      <c r="NGX294" s="1114"/>
      <c r="NGY294" s="1114"/>
      <c r="NGZ294" s="1114"/>
      <c r="NHA294" s="1114"/>
      <c r="NHB294" s="1114"/>
      <c r="NHC294" s="1114"/>
      <c r="NHD294" s="1114"/>
      <c r="NHE294" s="1114"/>
      <c r="NHF294" s="1114"/>
      <c r="NHG294" s="1114"/>
      <c r="NHH294" s="1114"/>
      <c r="NHI294" s="1114"/>
      <c r="NHJ294" s="1114"/>
      <c r="NHK294" s="1114"/>
      <c r="NHL294" s="1114"/>
      <c r="NHM294" s="1114"/>
      <c r="NHN294" s="1114"/>
      <c r="NHO294" s="1114"/>
      <c r="NHP294" s="1114"/>
      <c r="NHQ294" s="1114"/>
      <c r="NHR294" s="1114"/>
      <c r="NHS294" s="1114"/>
      <c r="NHT294" s="1114"/>
      <c r="NHU294" s="1114"/>
      <c r="NHV294" s="1114"/>
      <c r="NHW294" s="1114"/>
      <c r="NHX294" s="1114"/>
      <c r="NHY294" s="1114"/>
      <c r="NHZ294" s="1114"/>
      <c r="NIA294" s="1114"/>
      <c r="NIB294" s="1114"/>
      <c r="NIC294" s="1114"/>
      <c r="NID294" s="1114"/>
      <c r="NIE294" s="1114"/>
      <c r="NIF294" s="1114"/>
      <c r="NIG294" s="1114"/>
      <c r="NIH294" s="1114"/>
      <c r="NII294" s="1114"/>
      <c r="NIJ294" s="1114"/>
      <c r="NIK294" s="1114"/>
      <c r="NIL294" s="1114"/>
      <c r="NIM294" s="1114"/>
      <c r="NIN294" s="1114"/>
      <c r="NIO294" s="1114"/>
      <c r="NIP294" s="1114"/>
      <c r="NIQ294" s="1114"/>
      <c r="NIR294" s="1114"/>
      <c r="NIS294" s="1114"/>
      <c r="NIT294" s="1114"/>
      <c r="NIU294" s="1114"/>
      <c r="NIV294" s="1114"/>
      <c r="NIW294" s="1114"/>
      <c r="NIX294" s="1114"/>
      <c r="NIY294" s="1114"/>
      <c r="NIZ294" s="1114"/>
      <c r="NJA294" s="1114"/>
      <c r="NJB294" s="1114"/>
      <c r="NJC294" s="1114"/>
      <c r="NJD294" s="1114"/>
      <c r="NJE294" s="1114"/>
      <c r="NJF294" s="1114"/>
      <c r="NJG294" s="1114"/>
      <c r="NJH294" s="1114"/>
      <c r="NJI294" s="1114"/>
      <c r="NJJ294" s="1114"/>
      <c r="NJK294" s="1114"/>
      <c r="NJL294" s="1114"/>
      <c r="NJM294" s="1114"/>
      <c r="NJN294" s="1114"/>
      <c r="NJO294" s="1114"/>
      <c r="NJP294" s="1114"/>
      <c r="NJQ294" s="1114"/>
      <c r="NJR294" s="1114"/>
      <c r="NJS294" s="1114"/>
      <c r="NJT294" s="1114"/>
      <c r="NJU294" s="1114"/>
      <c r="NJV294" s="1114"/>
      <c r="NJW294" s="1114"/>
      <c r="NJX294" s="1114"/>
      <c r="NJY294" s="1114"/>
      <c r="NJZ294" s="1114"/>
      <c r="NKA294" s="1114"/>
      <c r="NKB294" s="1114"/>
      <c r="NKC294" s="1114"/>
      <c r="NKD294" s="1114"/>
      <c r="NKE294" s="1114"/>
      <c r="NKF294" s="1114"/>
      <c r="NKG294" s="1114"/>
      <c r="NKH294" s="1114"/>
      <c r="NKI294" s="1114"/>
      <c r="NKJ294" s="1114"/>
      <c r="NKK294" s="1114"/>
      <c r="NKL294" s="1114"/>
      <c r="NKM294" s="1114"/>
      <c r="NKN294" s="1114"/>
      <c r="NKO294" s="1114"/>
      <c r="NKP294" s="1114"/>
      <c r="NKQ294" s="1114"/>
      <c r="NKR294" s="1114"/>
      <c r="NKS294" s="1114"/>
      <c r="NKT294" s="1114"/>
      <c r="NKU294" s="1114"/>
      <c r="NKV294" s="1114"/>
      <c r="NKW294" s="1114"/>
      <c r="NKX294" s="1114"/>
      <c r="NKY294" s="1114"/>
      <c r="NKZ294" s="1114"/>
      <c r="NLA294" s="1114"/>
      <c r="NLB294" s="1114"/>
      <c r="NLC294" s="1114"/>
      <c r="NLD294" s="1114"/>
      <c r="NLE294" s="1114"/>
      <c r="NLF294" s="1114"/>
      <c r="NLG294" s="1114"/>
      <c r="NLH294" s="1114"/>
      <c r="NLI294" s="1114"/>
      <c r="NLJ294" s="1114"/>
      <c r="NLK294" s="1114"/>
      <c r="NLL294" s="1114"/>
      <c r="NLM294" s="1114"/>
      <c r="NLN294" s="1114"/>
      <c r="NLO294" s="1114"/>
      <c r="NLP294" s="1114"/>
      <c r="NLQ294" s="1114"/>
      <c r="NLR294" s="1114"/>
      <c r="NLS294" s="1114"/>
      <c r="NLT294" s="1114"/>
      <c r="NLU294" s="1114"/>
      <c r="NLV294" s="1114"/>
      <c r="NLW294" s="1114"/>
      <c r="NLX294" s="1114"/>
      <c r="NLY294" s="1114"/>
      <c r="NLZ294" s="1114"/>
      <c r="NMA294" s="1114"/>
      <c r="NMB294" s="1114"/>
      <c r="NMC294" s="1114"/>
      <c r="NMD294" s="1114"/>
      <c r="NME294" s="1114"/>
      <c r="NMF294" s="1114"/>
      <c r="NMG294" s="1114"/>
      <c r="NMH294" s="1114"/>
      <c r="NMI294" s="1114"/>
      <c r="NMJ294" s="1114"/>
      <c r="NMK294" s="1114"/>
      <c r="NML294" s="1114"/>
      <c r="NMM294" s="1114"/>
      <c r="NMN294" s="1114"/>
      <c r="NMO294" s="1114"/>
      <c r="NMP294" s="1114"/>
      <c r="NMQ294" s="1114"/>
      <c r="NMR294" s="1114"/>
      <c r="NMS294" s="1114"/>
      <c r="NMT294" s="1114"/>
      <c r="NMU294" s="1114"/>
      <c r="NMV294" s="1114"/>
      <c r="NMW294" s="1114"/>
      <c r="NMX294" s="1114"/>
      <c r="NMY294" s="1114"/>
      <c r="NMZ294" s="1114"/>
      <c r="NNA294" s="1114"/>
      <c r="NNB294" s="1114"/>
      <c r="NNC294" s="1114"/>
      <c r="NND294" s="1114"/>
      <c r="NNE294" s="1114"/>
      <c r="NNF294" s="1114"/>
      <c r="NNG294" s="1114"/>
      <c r="NNH294" s="1114"/>
      <c r="NNI294" s="1114"/>
      <c r="NNJ294" s="1114"/>
      <c r="NNK294" s="1114"/>
      <c r="NNL294" s="1114"/>
      <c r="NNM294" s="1114"/>
      <c r="NNN294" s="1114"/>
      <c r="NNO294" s="1114"/>
      <c r="NNP294" s="1114"/>
      <c r="NNQ294" s="1114"/>
      <c r="NNR294" s="1114"/>
      <c r="NNS294" s="1114"/>
      <c r="NNT294" s="1114"/>
      <c r="NNU294" s="1114"/>
      <c r="NNV294" s="1114"/>
      <c r="NNW294" s="1114"/>
      <c r="NNX294" s="1114"/>
      <c r="NNY294" s="1114"/>
      <c r="NNZ294" s="1114"/>
      <c r="NOA294" s="1114"/>
      <c r="NOB294" s="1114"/>
      <c r="NOC294" s="1114"/>
      <c r="NOD294" s="1114"/>
      <c r="NOE294" s="1114"/>
      <c r="NOF294" s="1114"/>
      <c r="NOG294" s="1114"/>
      <c r="NOH294" s="1114"/>
      <c r="NOI294" s="1114"/>
      <c r="NOJ294" s="1114"/>
      <c r="NOK294" s="1114"/>
      <c r="NOL294" s="1114"/>
      <c r="NOM294" s="1114"/>
      <c r="NON294" s="1114"/>
      <c r="NOO294" s="1114"/>
      <c r="NOP294" s="1114"/>
      <c r="NOQ294" s="1114"/>
      <c r="NOR294" s="1114"/>
      <c r="NOS294" s="1114"/>
      <c r="NOT294" s="1114"/>
      <c r="NOU294" s="1114"/>
      <c r="NOV294" s="1114"/>
      <c r="NOW294" s="1114"/>
      <c r="NOX294" s="1114"/>
      <c r="NOY294" s="1114"/>
      <c r="NOZ294" s="1114"/>
      <c r="NPA294" s="1114"/>
      <c r="NPB294" s="1114"/>
      <c r="NPC294" s="1114"/>
      <c r="NPD294" s="1114"/>
      <c r="NPE294" s="1114"/>
      <c r="NPF294" s="1114"/>
      <c r="NPG294" s="1114"/>
      <c r="NPH294" s="1114"/>
      <c r="NPI294" s="1114"/>
      <c r="NPJ294" s="1114"/>
      <c r="NPK294" s="1114"/>
      <c r="NPL294" s="1114"/>
      <c r="NPM294" s="1114"/>
      <c r="NPN294" s="1114"/>
      <c r="NPO294" s="1114"/>
      <c r="NPP294" s="1114"/>
      <c r="NPQ294" s="1114"/>
      <c r="NPR294" s="1114"/>
      <c r="NPS294" s="1114"/>
      <c r="NPT294" s="1114"/>
      <c r="NPU294" s="1114"/>
      <c r="NPV294" s="1114"/>
      <c r="NPW294" s="1114"/>
      <c r="NPX294" s="1114"/>
      <c r="NPY294" s="1114"/>
      <c r="NPZ294" s="1114"/>
      <c r="NQA294" s="1114"/>
      <c r="NQB294" s="1114"/>
      <c r="NQC294" s="1114"/>
      <c r="NQD294" s="1114"/>
      <c r="NQE294" s="1114"/>
      <c r="NQF294" s="1114"/>
      <c r="NQG294" s="1114"/>
      <c r="NQH294" s="1114"/>
      <c r="NQI294" s="1114"/>
      <c r="NQJ294" s="1114"/>
      <c r="NQK294" s="1114"/>
      <c r="NQL294" s="1114"/>
      <c r="NQM294" s="1114"/>
      <c r="NQN294" s="1114"/>
      <c r="NQO294" s="1114"/>
      <c r="NQP294" s="1114"/>
      <c r="NQQ294" s="1114"/>
      <c r="NQR294" s="1114"/>
      <c r="NQS294" s="1114"/>
      <c r="NQT294" s="1114"/>
      <c r="NQU294" s="1114"/>
      <c r="NQV294" s="1114"/>
      <c r="NQW294" s="1114"/>
      <c r="NQX294" s="1114"/>
      <c r="NQY294" s="1114"/>
      <c r="NQZ294" s="1114"/>
      <c r="NRA294" s="1114"/>
      <c r="NRB294" s="1114"/>
      <c r="NRC294" s="1114"/>
      <c r="NRD294" s="1114"/>
      <c r="NRE294" s="1114"/>
      <c r="NRF294" s="1114"/>
      <c r="NRG294" s="1114"/>
      <c r="NRH294" s="1114"/>
      <c r="NRI294" s="1114"/>
      <c r="NRJ294" s="1114"/>
      <c r="NRK294" s="1114"/>
      <c r="NRL294" s="1114"/>
      <c r="NRM294" s="1114"/>
      <c r="NRN294" s="1114"/>
      <c r="NRO294" s="1114"/>
      <c r="NRP294" s="1114"/>
      <c r="NRQ294" s="1114"/>
      <c r="NRR294" s="1114"/>
      <c r="NRS294" s="1114"/>
      <c r="NRT294" s="1114"/>
      <c r="NRU294" s="1114"/>
      <c r="NRV294" s="1114"/>
      <c r="NRW294" s="1114"/>
      <c r="NRX294" s="1114"/>
      <c r="NRY294" s="1114"/>
      <c r="NRZ294" s="1114"/>
      <c r="NSA294" s="1114"/>
      <c r="NSB294" s="1114"/>
      <c r="NSC294" s="1114"/>
      <c r="NSD294" s="1114"/>
      <c r="NSE294" s="1114"/>
      <c r="NSF294" s="1114"/>
      <c r="NSG294" s="1114"/>
      <c r="NSH294" s="1114"/>
      <c r="NSI294" s="1114"/>
      <c r="NSJ294" s="1114"/>
      <c r="NSK294" s="1114"/>
      <c r="NSL294" s="1114"/>
      <c r="NSM294" s="1114"/>
      <c r="NSN294" s="1114"/>
      <c r="NSO294" s="1114"/>
      <c r="NSP294" s="1114"/>
      <c r="NSQ294" s="1114"/>
      <c r="NSR294" s="1114"/>
      <c r="NSS294" s="1114"/>
      <c r="NST294" s="1114"/>
      <c r="NSU294" s="1114"/>
      <c r="NSV294" s="1114"/>
      <c r="NSW294" s="1114"/>
      <c r="NSX294" s="1114"/>
      <c r="NSY294" s="1114"/>
      <c r="NSZ294" s="1114"/>
      <c r="NTA294" s="1114"/>
      <c r="NTB294" s="1114"/>
      <c r="NTC294" s="1114"/>
      <c r="NTD294" s="1114"/>
      <c r="NTE294" s="1114"/>
      <c r="NTF294" s="1114"/>
      <c r="NTG294" s="1114"/>
      <c r="NTH294" s="1114"/>
      <c r="NTI294" s="1114"/>
      <c r="NTJ294" s="1114"/>
      <c r="NTK294" s="1114"/>
      <c r="NTL294" s="1114"/>
      <c r="NTM294" s="1114"/>
      <c r="NTN294" s="1114"/>
      <c r="NTO294" s="1114"/>
      <c r="NTP294" s="1114"/>
      <c r="NTQ294" s="1114"/>
      <c r="NTR294" s="1114"/>
      <c r="NTS294" s="1114"/>
      <c r="NTT294" s="1114"/>
      <c r="NTU294" s="1114"/>
      <c r="NTV294" s="1114"/>
      <c r="NTW294" s="1114"/>
      <c r="NTX294" s="1114"/>
      <c r="NTY294" s="1114"/>
      <c r="NTZ294" s="1114"/>
      <c r="NUA294" s="1114"/>
      <c r="NUB294" s="1114"/>
      <c r="NUC294" s="1114"/>
      <c r="NUD294" s="1114"/>
      <c r="NUE294" s="1114"/>
      <c r="NUF294" s="1114"/>
      <c r="NUG294" s="1114"/>
      <c r="NUH294" s="1114"/>
      <c r="NUI294" s="1114"/>
      <c r="NUJ294" s="1114"/>
      <c r="NUK294" s="1114"/>
      <c r="NUL294" s="1114"/>
      <c r="NUM294" s="1114"/>
      <c r="NUN294" s="1114"/>
      <c r="NUO294" s="1114"/>
      <c r="NUP294" s="1114"/>
      <c r="NUQ294" s="1114"/>
      <c r="NUR294" s="1114"/>
      <c r="NUS294" s="1114"/>
      <c r="NUT294" s="1114"/>
      <c r="NUU294" s="1114"/>
      <c r="NUV294" s="1114"/>
      <c r="NUW294" s="1114"/>
      <c r="NUX294" s="1114"/>
      <c r="NUY294" s="1114"/>
      <c r="NUZ294" s="1114"/>
      <c r="NVA294" s="1114"/>
      <c r="NVB294" s="1114"/>
      <c r="NVC294" s="1114"/>
      <c r="NVD294" s="1114"/>
      <c r="NVE294" s="1114"/>
      <c r="NVF294" s="1114"/>
      <c r="NVG294" s="1114"/>
      <c r="NVH294" s="1114"/>
      <c r="NVI294" s="1114"/>
      <c r="NVJ294" s="1114"/>
      <c r="NVK294" s="1114"/>
      <c r="NVL294" s="1114"/>
      <c r="NVM294" s="1114"/>
      <c r="NVN294" s="1114"/>
      <c r="NVO294" s="1114"/>
      <c r="NVP294" s="1114"/>
      <c r="NVQ294" s="1114"/>
      <c r="NVR294" s="1114"/>
      <c r="NVS294" s="1114"/>
      <c r="NVT294" s="1114"/>
      <c r="NVU294" s="1114"/>
      <c r="NVV294" s="1114"/>
      <c r="NVW294" s="1114"/>
      <c r="NVX294" s="1114"/>
      <c r="NVY294" s="1114"/>
      <c r="NVZ294" s="1114"/>
      <c r="NWA294" s="1114"/>
      <c r="NWB294" s="1114"/>
      <c r="NWC294" s="1114"/>
      <c r="NWD294" s="1114"/>
      <c r="NWE294" s="1114"/>
      <c r="NWF294" s="1114"/>
      <c r="NWG294" s="1114"/>
      <c r="NWH294" s="1114"/>
      <c r="NWI294" s="1114"/>
      <c r="NWJ294" s="1114"/>
      <c r="NWK294" s="1114"/>
      <c r="NWL294" s="1114"/>
      <c r="NWM294" s="1114"/>
      <c r="NWN294" s="1114"/>
      <c r="NWO294" s="1114"/>
      <c r="NWP294" s="1114"/>
      <c r="NWQ294" s="1114"/>
      <c r="NWR294" s="1114"/>
      <c r="NWS294" s="1114"/>
      <c r="NWT294" s="1114"/>
      <c r="NWU294" s="1114"/>
      <c r="NWV294" s="1114"/>
      <c r="NWW294" s="1114"/>
      <c r="NWX294" s="1114"/>
      <c r="NWY294" s="1114"/>
      <c r="NWZ294" s="1114"/>
      <c r="NXA294" s="1114"/>
      <c r="NXB294" s="1114"/>
      <c r="NXC294" s="1114"/>
      <c r="NXD294" s="1114"/>
      <c r="NXE294" s="1114"/>
      <c r="NXF294" s="1114"/>
      <c r="NXG294" s="1114"/>
      <c r="NXH294" s="1114"/>
      <c r="NXI294" s="1114"/>
      <c r="NXJ294" s="1114"/>
      <c r="NXK294" s="1114"/>
      <c r="NXL294" s="1114"/>
      <c r="NXM294" s="1114"/>
      <c r="NXN294" s="1114"/>
      <c r="NXO294" s="1114"/>
      <c r="NXP294" s="1114"/>
      <c r="NXQ294" s="1114"/>
      <c r="NXR294" s="1114"/>
      <c r="NXS294" s="1114"/>
      <c r="NXT294" s="1114"/>
      <c r="NXU294" s="1114"/>
      <c r="NXV294" s="1114"/>
      <c r="NXW294" s="1114"/>
      <c r="NXX294" s="1114"/>
      <c r="NXY294" s="1114"/>
      <c r="NXZ294" s="1114"/>
      <c r="NYA294" s="1114"/>
      <c r="NYB294" s="1114"/>
      <c r="NYC294" s="1114"/>
      <c r="NYD294" s="1114"/>
      <c r="NYE294" s="1114"/>
      <c r="NYF294" s="1114"/>
      <c r="NYG294" s="1114"/>
      <c r="NYH294" s="1114"/>
      <c r="NYI294" s="1114"/>
      <c r="NYJ294" s="1114"/>
      <c r="NYK294" s="1114"/>
      <c r="NYL294" s="1114"/>
      <c r="NYM294" s="1114"/>
      <c r="NYN294" s="1114"/>
      <c r="NYO294" s="1114"/>
      <c r="NYP294" s="1114"/>
      <c r="NYQ294" s="1114"/>
      <c r="NYR294" s="1114"/>
      <c r="NYS294" s="1114"/>
      <c r="NYT294" s="1114"/>
      <c r="NYU294" s="1114"/>
      <c r="NYV294" s="1114"/>
      <c r="NYW294" s="1114"/>
      <c r="NYX294" s="1114"/>
      <c r="NYY294" s="1114"/>
      <c r="NYZ294" s="1114"/>
      <c r="NZA294" s="1114"/>
      <c r="NZB294" s="1114"/>
      <c r="NZC294" s="1114"/>
      <c r="NZD294" s="1114"/>
      <c r="NZE294" s="1114"/>
      <c r="NZF294" s="1114"/>
      <c r="NZG294" s="1114"/>
      <c r="NZH294" s="1114"/>
      <c r="NZI294" s="1114"/>
      <c r="NZJ294" s="1114"/>
      <c r="NZK294" s="1114"/>
      <c r="NZL294" s="1114"/>
      <c r="NZM294" s="1114"/>
      <c r="NZN294" s="1114"/>
      <c r="NZO294" s="1114"/>
      <c r="NZP294" s="1114"/>
      <c r="NZQ294" s="1114"/>
      <c r="NZR294" s="1114"/>
      <c r="NZS294" s="1114"/>
      <c r="NZT294" s="1114"/>
      <c r="NZU294" s="1114"/>
      <c r="NZV294" s="1114"/>
      <c r="NZW294" s="1114"/>
      <c r="NZX294" s="1114"/>
      <c r="NZY294" s="1114"/>
      <c r="NZZ294" s="1114"/>
      <c r="OAA294" s="1114"/>
      <c r="OAB294" s="1114"/>
      <c r="OAC294" s="1114"/>
      <c r="OAD294" s="1114"/>
      <c r="OAE294" s="1114"/>
      <c r="OAF294" s="1114"/>
      <c r="OAG294" s="1114"/>
      <c r="OAH294" s="1114"/>
      <c r="OAI294" s="1114"/>
      <c r="OAJ294" s="1114"/>
      <c r="OAK294" s="1114"/>
      <c r="OAL294" s="1114"/>
      <c r="OAM294" s="1114"/>
      <c r="OAN294" s="1114"/>
      <c r="OAO294" s="1114"/>
      <c r="OAP294" s="1114"/>
      <c r="OAQ294" s="1114"/>
      <c r="OAR294" s="1114"/>
      <c r="OAS294" s="1114"/>
      <c r="OAT294" s="1114"/>
      <c r="OAU294" s="1114"/>
      <c r="OAV294" s="1114"/>
      <c r="OAW294" s="1114"/>
      <c r="OAX294" s="1114"/>
      <c r="OAY294" s="1114"/>
      <c r="OAZ294" s="1114"/>
      <c r="OBA294" s="1114"/>
      <c r="OBB294" s="1114"/>
      <c r="OBC294" s="1114"/>
      <c r="OBD294" s="1114"/>
      <c r="OBE294" s="1114"/>
      <c r="OBF294" s="1114"/>
      <c r="OBG294" s="1114"/>
      <c r="OBH294" s="1114"/>
      <c r="OBI294" s="1114"/>
      <c r="OBJ294" s="1114"/>
      <c r="OBK294" s="1114"/>
      <c r="OBL294" s="1114"/>
      <c r="OBM294" s="1114"/>
      <c r="OBN294" s="1114"/>
      <c r="OBO294" s="1114"/>
      <c r="OBP294" s="1114"/>
      <c r="OBQ294" s="1114"/>
      <c r="OBR294" s="1114"/>
      <c r="OBS294" s="1114"/>
      <c r="OBT294" s="1114"/>
      <c r="OBU294" s="1114"/>
      <c r="OBV294" s="1114"/>
      <c r="OBW294" s="1114"/>
      <c r="OBX294" s="1114"/>
      <c r="OBY294" s="1114"/>
      <c r="OBZ294" s="1114"/>
      <c r="OCA294" s="1114"/>
      <c r="OCB294" s="1114"/>
      <c r="OCC294" s="1114"/>
      <c r="OCD294" s="1114"/>
      <c r="OCE294" s="1114"/>
      <c r="OCF294" s="1114"/>
      <c r="OCG294" s="1114"/>
      <c r="OCH294" s="1114"/>
      <c r="OCI294" s="1114"/>
      <c r="OCJ294" s="1114"/>
      <c r="OCK294" s="1114"/>
      <c r="OCL294" s="1114"/>
      <c r="OCM294" s="1114"/>
      <c r="OCN294" s="1114"/>
      <c r="OCO294" s="1114"/>
      <c r="OCP294" s="1114"/>
      <c r="OCQ294" s="1114"/>
      <c r="OCR294" s="1114"/>
      <c r="OCS294" s="1114"/>
      <c r="OCT294" s="1114"/>
      <c r="OCU294" s="1114"/>
      <c r="OCV294" s="1114"/>
      <c r="OCW294" s="1114"/>
      <c r="OCX294" s="1114"/>
      <c r="OCY294" s="1114"/>
      <c r="OCZ294" s="1114"/>
      <c r="ODA294" s="1114"/>
      <c r="ODB294" s="1114"/>
      <c r="ODC294" s="1114"/>
      <c r="ODD294" s="1114"/>
      <c r="ODE294" s="1114"/>
      <c r="ODF294" s="1114"/>
      <c r="ODG294" s="1114"/>
      <c r="ODH294" s="1114"/>
      <c r="ODI294" s="1114"/>
      <c r="ODJ294" s="1114"/>
      <c r="ODK294" s="1114"/>
      <c r="ODL294" s="1114"/>
      <c r="ODM294" s="1114"/>
      <c r="ODN294" s="1114"/>
      <c r="ODO294" s="1114"/>
      <c r="ODP294" s="1114"/>
      <c r="ODQ294" s="1114"/>
      <c r="ODR294" s="1114"/>
      <c r="ODS294" s="1114"/>
      <c r="ODT294" s="1114"/>
      <c r="ODU294" s="1114"/>
      <c r="ODV294" s="1114"/>
      <c r="ODW294" s="1114"/>
      <c r="ODX294" s="1114"/>
      <c r="ODY294" s="1114"/>
      <c r="ODZ294" s="1114"/>
      <c r="OEA294" s="1114"/>
      <c r="OEB294" s="1114"/>
      <c r="OEC294" s="1114"/>
      <c r="OED294" s="1114"/>
      <c r="OEE294" s="1114"/>
      <c r="OEF294" s="1114"/>
      <c r="OEG294" s="1114"/>
      <c r="OEH294" s="1114"/>
      <c r="OEI294" s="1114"/>
      <c r="OEJ294" s="1114"/>
      <c r="OEK294" s="1114"/>
      <c r="OEL294" s="1114"/>
      <c r="OEM294" s="1114"/>
      <c r="OEN294" s="1114"/>
      <c r="OEO294" s="1114"/>
      <c r="OEP294" s="1114"/>
      <c r="OEQ294" s="1114"/>
      <c r="OER294" s="1114"/>
      <c r="OES294" s="1114"/>
      <c r="OET294" s="1114"/>
      <c r="OEU294" s="1114"/>
      <c r="OEV294" s="1114"/>
      <c r="OEW294" s="1114"/>
      <c r="OEX294" s="1114"/>
      <c r="OEY294" s="1114"/>
      <c r="OEZ294" s="1114"/>
      <c r="OFA294" s="1114"/>
      <c r="OFB294" s="1114"/>
      <c r="OFC294" s="1114"/>
      <c r="OFD294" s="1114"/>
      <c r="OFE294" s="1114"/>
      <c r="OFF294" s="1114"/>
      <c r="OFG294" s="1114"/>
      <c r="OFH294" s="1114"/>
      <c r="OFI294" s="1114"/>
      <c r="OFJ294" s="1114"/>
      <c r="OFK294" s="1114"/>
      <c r="OFL294" s="1114"/>
      <c r="OFM294" s="1114"/>
      <c r="OFN294" s="1114"/>
      <c r="OFO294" s="1114"/>
      <c r="OFP294" s="1114"/>
      <c r="OFQ294" s="1114"/>
      <c r="OFR294" s="1114"/>
      <c r="OFS294" s="1114"/>
      <c r="OFT294" s="1114"/>
      <c r="OFU294" s="1114"/>
      <c r="OFV294" s="1114"/>
      <c r="OFW294" s="1114"/>
      <c r="OFX294" s="1114"/>
      <c r="OFY294" s="1114"/>
      <c r="OFZ294" s="1114"/>
      <c r="OGA294" s="1114"/>
      <c r="OGB294" s="1114"/>
      <c r="OGC294" s="1114"/>
      <c r="OGD294" s="1114"/>
      <c r="OGE294" s="1114"/>
      <c r="OGF294" s="1114"/>
      <c r="OGG294" s="1114"/>
      <c r="OGH294" s="1114"/>
      <c r="OGI294" s="1114"/>
      <c r="OGJ294" s="1114"/>
      <c r="OGK294" s="1114"/>
      <c r="OGL294" s="1114"/>
      <c r="OGM294" s="1114"/>
      <c r="OGN294" s="1114"/>
      <c r="OGO294" s="1114"/>
      <c r="OGP294" s="1114"/>
      <c r="OGQ294" s="1114"/>
      <c r="OGR294" s="1114"/>
      <c r="OGS294" s="1114"/>
      <c r="OGT294" s="1114"/>
      <c r="OGU294" s="1114"/>
      <c r="OGV294" s="1114"/>
      <c r="OGW294" s="1114"/>
      <c r="OGX294" s="1114"/>
      <c r="OGY294" s="1114"/>
      <c r="OGZ294" s="1114"/>
      <c r="OHA294" s="1114"/>
      <c r="OHB294" s="1114"/>
      <c r="OHC294" s="1114"/>
      <c r="OHD294" s="1114"/>
      <c r="OHE294" s="1114"/>
      <c r="OHF294" s="1114"/>
      <c r="OHG294" s="1114"/>
      <c r="OHH294" s="1114"/>
      <c r="OHI294" s="1114"/>
      <c r="OHJ294" s="1114"/>
      <c r="OHK294" s="1114"/>
      <c r="OHL294" s="1114"/>
      <c r="OHM294" s="1114"/>
      <c r="OHN294" s="1114"/>
      <c r="OHO294" s="1114"/>
      <c r="OHP294" s="1114"/>
      <c r="OHQ294" s="1114"/>
      <c r="OHR294" s="1114"/>
      <c r="OHS294" s="1114"/>
      <c r="OHT294" s="1114"/>
      <c r="OHU294" s="1114"/>
      <c r="OHV294" s="1114"/>
      <c r="OHW294" s="1114"/>
      <c r="OHX294" s="1114"/>
      <c r="OHY294" s="1114"/>
      <c r="OHZ294" s="1114"/>
      <c r="OIA294" s="1114"/>
      <c r="OIB294" s="1114"/>
      <c r="OIC294" s="1114"/>
      <c r="OID294" s="1114"/>
      <c r="OIE294" s="1114"/>
      <c r="OIF294" s="1114"/>
      <c r="OIG294" s="1114"/>
      <c r="OIH294" s="1114"/>
      <c r="OII294" s="1114"/>
      <c r="OIJ294" s="1114"/>
      <c r="OIK294" s="1114"/>
      <c r="OIL294" s="1114"/>
      <c r="OIM294" s="1114"/>
      <c r="OIN294" s="1114"/>
      <c r="OIO294" s="1114"/>
      <c r="OIP294" s="1114"/>
      <c r="OIQ294" s="1114"/>
      <c r="OIR294" s="1114"/>
      <c r="OIS294" s="1114"/>
      <c r="OIT294" s="1114"/>
      <c r="OIU294" s="1114"/>
      <c r="OIV294" s="1114"/>
      <c r="OIW294" s="1114"/>
      <c r="OIX294" s="1114"/>
      <c r="OIY294" s="1114"/>
      <c r="OIZ294" s="1114"/>
      <c r="OJA294" s="1114"/>
      <c r="OJB294" s="1114"/>
      <c r="OJC294" s="1114"/>
      <c r="OJD294" s="1114"/>
      <c r="OJE294" s="1114"/>
      <c r="OJF294" s="1114"/>
      <c r="OJG294" s="1114"/>
      <c r="OJH294" s="1114"/>
      <c r="OJI294" s="1114"/>
      <c r="OJJ294" s="1114"/>
      <c r="OJK294" s="1114"/>
      <c r="OJL294" s="1114"/>
      <c r="OJM294" s="1114"/>
      <c r="OJN294" s="1114"/>
      <c r="OJO294" s="1114"/>
      <c r="OJP294" s="1114"/>
      <c r="OJQ294" s="1114"/>
      <c r="OJR294" s="1114"/>
      <c r="OJS294" s="1114"/>
      <c r="OJT294" s="1114"/>
      <c r="OJU294" s="1114"/>
      <c r="OJV294" s="1114"/>
      <c r="OJW294" s="1114"/>
      <c r="OJX294" s="1114"/>
      <c r="OJY294" s="1114"/>
      <c r="OJZ294" s="1114"/>
      <c r="OKA294" s="1114"/>
      <c r="OKB294" s="1114"/>
      <c r="OKC294" s="1114"/>
      <c r="OKD294" s="1114"/>
      <c r="OKE294" s="1114"/>
      <c r="OKF294" s="1114"/>
      <c r="OKG294" s="1114"/>
      <c r="OKH294" s="1114"/>
      <c r="OKI294" s="1114"/>
      <c r="OKJ294" s="1114"/>
      <c r="OKK294" s="1114"/>
      <c r="OKL294" s="1114"/>
      <c r="OKM294" s="1114"/>
      <c r="OKN294" s="1114"/>
      <c r="OKO294" s="1114"/>
      <c r="OKP294" s="1114"/>
      <c r="OKQ294" s="1114"/>
      <c r="OKR294" s="1114"/>
      <c r="OKS294" s="1114"/>
      <c r="OKT294" s="1114"/>
      <c r="OKU294" s="1114"/>
      <c r="OKV294" s="1114"/>
      <c r="OKW294" s="1114"/>
      <c r="OKX294" s="1114"/>
      <c r="OKY294" s="1114"/>
      <c r="OKZ294" s="1114"/>
      <c r="OLA294" s="1114"/>
      <c r="OLB294" s="1114"/>
      <c r="OLC294" s="1114"/>
      <c r="OLD294" s="1114"/>
      <c r="OLE294" s="1114"/>
      <c r="OLF294" s="1114"/>
      <c r="OLG294" s="1114"/>
      <c r="OLH294" s="1114"/>
      <c r="OLI294" s="1114"/>
      <c r="OLJ294" s="1114"/>
      <c r="OLK294" s="1114"/>
      <c r="OLL294" s="1114"/>
      <c r="OLM294" s="1114"/>
      <c r="OLN294" s="1114"/>
      <c r="OLO294" s="1114"/>
      <c r="OLP294" s="1114"/>
      <c r="OLQ294" s="1114"/>
      <c r="OLR294" s="1114"/>
      <c r="OLS294" s="1114"/>
      <c r="OLT294" s="1114"/>
      <c r="OLU294" s="1114"/>
      <c r="OLV294" s="1114"/>
      <c r="OLW294" s="1114"/>
      <c r="OLX294" s="1114"/>
      <c r="OLY294" s="1114"/>
      <c r="OLZ294" s="1114"/>
      <c r="OMA294" s="1114"/>
      <c r="OMB294" s="1114"/>
      <c r="OMC294" s="1114"/>
      <c r="OMD294" s="1114"/>
      <c r="OME294" s="1114"/>
      <c r="OMF294" s="1114"/>
      <c r="OMG294" s="1114"/>
      <c r="OMH294" s="1114"/>
      <c r="OMI294" s="1114"/>
      <c r="OMJ294" s="1114"/>
      <c r="OMK294" s="1114"/>
      <c r="OML294" s="1114"/>
      <c r="OMM294" s="1114"/>
      <c r="OMN294" s="1114"/>
      <c r="OMO294" s="1114"/>
      <c r="OMP294" s="1114"/>
      <c r="OMQ294" s="1114"/>
      <c r="OMR294" s="1114"/>
      <c r="OMS294" s="1114"/>
      <c r="OMT294" s="1114"/>
      <c r="OMU294" s="1114"/>
      <c r="OMV294" s="1114"/>
      <c r="OMW294" s="1114"/>
      <c r="OMX294" s="1114"/>
      <c r="OMY294" s="1114"/>
      <c r="OMZ294" s="1114"/>
      <c r="ONA294" s="1114"/>
      <c r="ONB294" s="1114"/>
      <c r="ONC294" s="1114"/>
      <c r="OND294" s="1114"/>
      <c r="ONE294" s="1114"/>
      <c r="ONF294" s="1114"/>
      <c r="ONG294" s="1114"/>
      <c r="ONH294" s="1114"/>
      <c r="ONI294" s="1114"/>
      <c r="ONJ294" s="1114"/>
      <c r="ONK294" s="1114"/>
      <c r="ONL294" s="1114"/>
      <c r="ONM294" s="1114"/>
      <c r="ONN294" s="1114"/>
      <c r="ONO294" s="1114"/>
      <c r="ONP294" s="1114"/>
      <c r="ONQ294" s="1114"/>
      <c r="ONR294" s="1114"/>
      <c r="ONS294" s="1114"/>
      <c r="ONT294" s="1114"/>
      <c r="ONU294" s="1114"/>
      <c r="ONV294" s="1114"/>
      <c r="ONW294" s="1114"/>
      <c r="ONX294" s="1114"/>
      <c r="ONY294" s="1114"/>
      <c r="ONZ294" s="1114"/>
      <c r="OOA294" s="1114"/>
      <c r="OOB294" s="1114"/>
      <c r="OOC294" s="1114"/>
      <c r="OOD294" s="1114"/>
      <c r="OOE294" s="1114"/>
      <c r="OOF294" s="1114"/>
      <c r="OOG294" s="1114"/>
      <c r="OOH294" s="1114"/>
      <c r="OOI294" s="1114"/>
      <c r="OOJ294" s="1114"/>
      <c r="OOK294" s="1114"/>
      <c r="OOL294" s="1114"/>
      <c r="OOM294" s="1114"/>
      <c r="OON294" s="1114"/>
      <c r="OOO294" s="1114"/>
      <c r="OOP294" s="1114"/>
      <c r="OOQ294" s="1114"/>
      <c r="OOR294" s="1114"/>
      <c r="OOS294" s="1114"/>
      <c r="OOT294" s="1114"/>
      <c r="OOU294" s="1114"/>
      <c r="OOV294" s="1114"/>
      <c r="OOW294" s="1114"/>
      <c r="OOX294" s="1114"/>
      <c r="OOY294" s="1114"/>
      <c r="OOZ294" s="1114"/>
      <c r="OPA294" s="1114"/>
      <c r="OPB294" s="1114"/>
      <c r="OPC294" s="1114"/>
      <c r="OPD294" s="1114"/>
      <c r="OPE294" s="1114"/>
      <c r="OPF294" s="1114"/>
      <c r="OPG294" s="1114"/>
      <c r="OPH294" s="1114"/>
      <c r="OPI294" s="1114"/>
      <c r="OPJ294" s="1114"/>
      <c r="OPK294" s="1114"/>
      <c r="OPL294" s="1114"/>
      <c r="OPM294" s="1114"/>
      <c r="OPN294" s="1114"/>
      <c r="OPO294" s="1114"/>
      <c r="OPP294" s="1114"/>
      <c r="OPQ294" s="1114"/>
      <c r="OPR294" s="1114"/>
      <c r="OPS294" s="1114"/>
      <c r="OPT294" s="1114"/>
      <c r="OPU294" s="1114"/>
      <c r="OPV294" s="1114"/>
      <c r="OPW294" s="1114"/>
      <c r="OPX294" s="1114"/>
      <c r="OPY294" s="1114"/>
      <c r="OPZ294" s="1114"/>
      <c r="OQA294" s="1114"/>
      <c r="OQB294" s="1114"/>
      <c r="OQC294" s="1114"/>
      <c r="OQD294" s="1114"/>
      <c r="OQE294" s="1114"/>
      <c r="OQF294" s="1114"/>
      <c r="OQG294" s="1114"/>
      <c r="OQH294" s="1114"/>
      <c r="OQI294" s="1114"/>
      <c r="OQJ294" s="1114"/>
      <c r="OQK294" s="1114"/>
      <c r="OQL294" s="1114"/>
      <c r="OQM294" s="1114"/>
      <c r="OQN294" s="1114"/>
      <c r="OQO294" s="1114"/>
      <c r="OQP294" s="1114"/>
      <c r="OQQ294" s="1114"/>
      <c r="OQR294" s="1114"/>
      <c r="OQS294" s="1114"/>
      <c r="OQT294" s="1114"/>
      <c r="OQU294" s="1114"/>
      <c r="OQV294" s="1114"/>
      <c r="OQW294" s="1114"/>
      <c r="OQX294" s="1114"/>
      <c r="OQY294" s="1114"/>
      <c r="OQZ294" s="1114"/>
      <c r="ORA294" s="1114"/>
      <c r="ORB294" s="1114"/>
      <c r="ORC294" s="1114"/>
      <c r="ORD294" s="1114"/>
      <c r="ORE294" s="1114"/>
      <c r="ORF294" s="1114"/>
      <c r="ORG294" s="1114"/>
      <c r="ORH294" s="1114"/>
      <c r="ORI294" s="1114"/>
      <c r="ORJ294" s="1114"/>
      <c r="ORK294" s="1114"/>
      <c r="ORL294" s="1114"/>
      <c r="ORM294" s="1114"/>
      <c r="ORN294" s="1114"/>
      <c r="ORO294" s="1114"/>
      <c r="ORP294" s="1114"/>
      <c r="ORQ294" s="1114"/>
      <c r="ORR294" s="1114"/>
      <c r="ORS294" s="1114"/>
      <c r="ORT294" s="1114"/>
      <c r="ORU294" s="1114"/>
      <c r="ORV294" s="1114"/>
      <c r="ORW294" s="1114"/>
      <c r="ORX294" s="1114"/>
      <c r="ORY294" s="1114"/>
      <c r="ORZ294" s="1114"/>
      <c r="OSA294" s="1114"/>
      <c r="OSB294" s="1114"/>
      <c r="OSC294" s="1114"/>
      <c r="OSD294" s="1114"/>
      <c r="OSE294" s="1114"/>
      <c r="OSF294" s="1114"/>
      <c r="OSG294" s="1114"/>
      <c r="OSH294" s="1114"/>
      <c r="OSI294" s="1114"/>
      <c r="OSJ294" s="1114"/>
      <c r="OSK294" s="1114"/>
      <c r="OSL294" s="1114"/>
      <c r="OSM294" s="1114"/>
      <c r="OSN294" s="1114"/>
      <c r="OSO294" s="1114"/>
      <c r="OSP294" s="1114"/>
      <c r="OSQ294" s="1114"/>
      <c r="OSR294" s="1114"/>
      <c r="OSS294" s="1114"/>
      <c r="OST294" s="1114"/>
      <c r="OSU294" s="1114"/>
      <c r="OSV294" s="1114"/>
      <c r="OSW294" s="1114"/>
      <c r="OSX294" s="1114"/>
      <c r="OSY294" s="1114"/>
      <c r="OSZ294" s="1114"/>
      <c r="OTA294" s="1114"/>
      <c r="OTB294" s="1114"/>
      <c r="OTC294" s="1114"/>
      <c r="OTD294" s="1114"/>
      <c r="OTE294" s="1114"/>
      <c r="OTF294" s="1114"/>
      <c r="OTG294" s="1114"/>
      <c r="OTH294" s="1114"/>
      <c r="OTI294" s="1114"/>
      <c r="OTJ294" s="1114"/>
      <c r="OTK294" s="1114"/>
      <c r="OTL294" s="1114"/>
      <c r="OTM294" s="1114"/>
      <c r="OTN294" s="1114"/>
      <c r="OTO294" s="1114"/>
      <c r="OTP294" s="1114"/>
      <c r="OTQ294" s="1114"/>
      <c r="OTR294" s="1114"/>
      <c r="OTS294" s="1114"/>
      <c r="OTT294" s="1114"/>
      <c r="OTU294" s="1114"/>
      <c r="OTV294" s="1114"/>
      <c r="OTW294" s="1114"/>
      <c r="OTX294" s="1114"/>
      <c r="OTY294" s="1114"/>
      <c r="OTZ294" s="1114"/>
      <c r="OUA294" s="1114"/>
      <c r="OUB294" s="1114"/>
      <c r="OUC294" s="1114"/>
      <c r="OUD294" s="1114"/>
      <c r="OUE294" s="1114"/>
      <c r="OUF294" s="1114"/>
      <c r="OUG294" s="1114"/>
      <c r="OUH294" s="1114"/>
      <c r="OUI294" s="1114"/>
      <c r="OUJ294" s="1114"/>
      <c r="OUK294" s="1114"/>
      <c r="OUL294" s="1114"/>
      <c r="OUM294" s="1114"/>
      <c r="OUN294" s="1114"/>
      <c r="OUO294" s="1114"/>
      <c r="OUP294" s="1114"/>
      <c r="OUQ294" s="1114"/>
      <c r="OUR294" s="1114"/>
      <c r="OUS294" s="1114"/>
      <c r="OUT294" s="1114"/>
      <c r="OUU294" s="1114"/>
      <c r="OUV294" s="1114"/>
      <c r="OUW294" s="1114"/>
      <c r="OUX294" s="1114"/>
      <c r="OUY294" s="1114"/>
      <c r="OUZ294" s="1114"/>
      <c r="OVA294" s="1114"/>
      <c r="OVB294" s="1114"/>
      <c r="OVC294" s="1114"/>
      <c r="OVD294" s="1114"/>
      <c r="OVE294" s="1114"/>
      <c r="OVF294" s="1114"/>
      <c r="OVG294" s="1114"/>
      <c r="OVH294" s="1114"/>
      <c r="OVI294" s="1114"/>
      <c r="OVJ294" s="1114"/>
      <c r="OVK294" s="1114"/>
      <c r="OVL294" s="1114"/>
      <c r="OVM294" s="1114"/>
      <c r="OVN294" s="1114"/>
      <c r="OVO294" s="1114"/>
      <c r="OVP294" s="1114"/>
      <c r="OVQ294" s="1114"/>
      <c r="OVR294" s="1114"/>
      <c r="OVS294" s="1114"/>
      <c r="OVT294" s="1114"/>
      <c r="OVU294" s="1114"/>
      <c r="OVV294" s="1114"/>
      <c r="OVW294" s="1114"/>
      <c r="OVX294" s="1114"/>
      <c r="OVY294" s="1114"/>
      <c r="OVZ294" s="1114"/>
      <c r="OWA294" s="1114"/>
      <c r="OWB294" s="1114"/>
      <c r="OWC294" s="1114"/>
      <c r="OWD294" s="1114"/>
      <c r="OWE294" s="1114"/>
      <c r="OWF294" s="1114"/>
      <c r="OWG294" s="1114"/>
      <c r="OWH294" s="1114"/>
      <c r="OWI294" s="1114"/>
      <c r="OWJ294" s="1114"/>
      <c r="OWK294" s="1114"/>
      <c r="OWL294" s="1114"/>
      <c r="OWM294" s="1114"/>
      <c r="OWN294" s="1114"/>
      <c r="OWO294" s="1114"/>
      <c r="OWP294" s="1114"/>
      <c r="OWQ294" s="1114"/>
      <c r="OWR294" s="1114"/>
      <c r="OWS294" s="1114"/>
      <c r="OWT294" s="1114"/>
      <c r="OWU294" s="1114"/>
      <c r="OWV294" s="1114"/>
      <c r="OWW294" s="1114"/>
      <c r="OWX294" s="1114"/>
      <c r="OWY294" s="1114"/>
      <c r="OWZ294" s="1114"/>
      <c r="OXA294" s="1114"/>
      <c r="OXB294" s="1114"/>
      <c r="OXC294" s="1114"/>
      <c r="OXD294" s="1114"/>
      <c r="OXE294" s="1114"/>
      <c r="OXF294" s="1114"/>
      <c r="OXG294" s="1114"/>
      <c r="OXH294" s="1114"/>
      <c r="OXI294" s="1114"/>
      <c r="OXJ294" s="1114"/>
      <c r="OXK294" s="1114"/>
      <c r="OXL294" s="1114"/>
      <c r="OXM294" s="1114"/>
      <c r="OXN294" s="1114"/>
      <c r="OXO294" s="1114"/>
      <c r="OXP294" s="1114"/>
      <c r="OXQ294" s="1114"/>
      <c r="OXR294" s="1114"/>
      <c r="OXS294" s="1114"/>
      <c r="OXT294" s="1114"/>
      <c r="OXU294" s="1114"/>
      <c r="OXV294" s="1114"/>
      <c r="OXW294" s="1114"/>
      <c r="OXX294" s="1114"/>
      <c r="OXY294" s="1114"/>
      <c r="OXZ294" s="1114"/>
      <c r="OYA294" s="1114"/>
      <c r="OYB294" s="1114"/>
      <c r="OYC294" s="1114"/>
      <c r="OYD294" s="1114"/>
      <c r="OYE294" s="1114"/>
      <c r="OYF294" s="1114"/>
      <c r="OYG294" s="1114"/>
      <c r="OYH294" s="1114"/>
      <c r="OYI294" s="1114"/>
      <c r="OYJ294" s="1114"/>
      <c r="OYK294" s="1114"/>
      <c r="OYL294" s="1114"/>
      <c r="OYM294" s="1114"/>
      <c r="OYN294" s="1114"/>
      <c r="OYO294" s="1114"/>
      <c r="OYP294" s="1114"/>
      <c r="OYQ294" s="1114"/>
      <c r="OYR294" s="1114"/>
      <c r="OYS294" s="1114"/>
      <c r="OYT294" s="1114"/>
      <c r="OYU294" s="1114"/>
      <c r="OYV294" s="1114"/>
      <c r="OYW294" s="1114"/>
      <c r="OYX294" s="1114"/>
      <c r="OYY294" s="1114"/>
      <c r="OYZ294" s="1114"/>
      <c r="OZA294" s="1114"/>
      <c r="OZB294" s="1114"/>
      <c r="OZC294" s="1114"/>
      <c r="OZD294" s="1114"/>
      <c r="OZE294" s="1114"/>
      <c r="OZF294" s="1114"/>
      <c r="OZG294" s="1114"/>
      <c r="OZH294" s="1114"/>
      <c r="OZI294" s="1114"/>
      <c r="OZJ294" s="1114"/>
      <c r="OZK294" s="1114"/>
      <c r="OZL294" s="1114"/>
      <c r="OZM294" s="1114"/>
      <c r="OZN294" s="1114"/>
      <c r="OZO294" s="1114"/>
      <c r="OZP294" s="1114"/>
      <c r="OZQ294" s="1114"/>
      <c r="OZR294" s="1114"/>
      <c r="OZS294" s="1114"/>
      <c r="OZT294" s="1114"/>
      <c r="OZU294" s="1114"/>
      <c r="OZV294" s="1114"/>
      <c r="OZW294" s="1114"/>
      <c r="OZX294" s="1114"/>
      <c r="OZY294" s="1114"/>
      <c r="OZZ294" s="1114"/>
      <c r="PAA294" s="1114"/>
      <c r="PAB294" s="1114"/>
      <c r="PAC294" s="1114"/>
      <c r="PAD294" s="1114"/>
      <c r="PAE294" s="1114"/>
      <c r="PAF294" s="1114"/>
      <c r="PAG294" s="1114"/>
      <c r="PAH294" s="1114"/>
      <c r="PAI294" s="1114"/>
      <c r="PAJ294" s="1114"/>
      <c r="PAK294" s="1114"/>
      <c r="PAL294" s="1114"/>
      <c r="PAM294" s="1114"/>
      <c r="PAN294" s="1114"/>
      <c r="PAO294" s="1114"/>
      <c r="PAP294" s="1114"/>
      <c r="PAQ294" s="1114"/>
      <c r="PAR294" s="1114"/>
      <c r="PAS294" s="1114"/>
      <c r="PAT294" s="1114"/>
      <c r="PAU294" s="1114"/>
      <c r="PAV294" s="1114"/>
      <c r="PAW294" s="1114"/>
      <c r="PAX294" s="1114"/>
      <c r="PAY294" s="1114"/>
      <c r="PAZ294" s="1114"/>
      <c r="PBA294" s="1114"/>
      <c r="PBB294" s="1114"/>
      <c r="PBC294" s="1114"/>
      <c r="PBD294" s="1114"/>
      <c r="PBE294" s="1114"/>
      <c r="PBF294" s="1114"/>
      <c r="PBG294" s="1114"/>
      <c r="PBH294" s="1114"/>
      <c r="PBI294" s="1114"/>
      <c r="PBJ294" s="1114"/>
      <c r="PBK294" s="1114"/>
      <c r="PBL294" s="1114"/>
      <c r="PBM294" s="1114"/>
      <c r="PBN294" s="1114"/>
      <c r="PBO294" s="1114"/>
      <c r="PBP294" s="1114"/>
      <c r="PBQ294" s="1114"/>
      <c r="PBR294" s="1114"/>
      <c r="PBS294" s="1114"/>
      <c r="PBT294" s="1114"/>
      <c r="PBU294" s="1114"/>
      <c r="PBV294" s="1114"/>
      <c r="PBW294" s="1114"/>
      <c r="PBX294" s="1114"/>
      <c r="PBY294" s="1114"/>
      <c r="PBZ294" s="1114"/>
      <c r="PCA294" s="1114"/>
      <c r="PCB294" s="1114"/>
      <c r="PCC294" s="1114"/>
      <c r="PCD294" s="1114"/>
      <c r="PCE294" s="1114"/>
      <c r="PCF294" s="1114"/>
      <c r="PCG294" s="1114"/>
      <c r="PCH294" s="1114"/>
      <c r="PCI294" s="1114"/>
      <c r="PCJ294" s="1114"/>
      <c r="PCK294" s="1114"/>
      <c r="PCL294" s="1114"/>
      <c r="PCM294" s="1114"/>
      <c r="PCN294" s="1114"/>
      <c r="PCO294" s="1114"/>
      <c r="PCP294" s="1114"/>
      <c r="PCQ294" s="1114"/>
      <c r="PCR294" s="1114"/>
      <c r="PCS294" s="1114"/>
      <c r="PCT294" s="1114"/>
      <c r="PCU294" s="1114"/>
      <c r="PCV294" s="1114"/>
      <c r="PCW294" s="1114"/>
      <c r="PCX294" s="1114"/>
      <c r="PCY294" s="1114"/>
      <c r="PCZ294" s="1114"/>
      <c r="PDA294" s="1114"/>
      <c r="PDB294" s="1114"/>
      <c r="PDC294" s="1114"/>
      <c r="PDD294" s="1114"/>
      <c r="PDE294" s="1114"/>
      <c r="PDF294" s="1114"/>
      <c r="PDG294" s="1114"/>
      <c r="PDH294" s="1114"/>
      <c r="PDI294" s="1114"/>
      <c r="PDJ294" s="1114"/>
      <c r="PDK294" s="1114"/>
      <c r="PDL294" s="1114"/>
      <c r="PDM294" s="1114"/>
      <c r="PDN294" s="1114"/>
      <c r="PDO294" s="1114"/>
      <c r="PDP294" s="1114"/>
      <c r="PDQ294" s="1114"/>
      <c r="PDR294" s="1114"/>
      <c r="PDS294" s="1114"/>
      <c r="PDT294" s="1114"/>
      <c r="PDU294" s="1114"/>
      <c r="PDV294" s="1114"/>
      <c r="PDW294" s="1114"/>
      <c r="PDX294" s="1114"/>
      <c r="PDY294" s="1114"/>
      <c r="PDZ294" s="1114"/>
      <c r="PEA294" s="1114"/>
      <c r="PEB294" s="1114"/>
      <c r="PEC294" s="1114"/>
      <c r="PED294" s="1114"/>
      <c r="PEE294" s="1114"/>
      <c r="PEF294" s="1114"/>
      <c r="PEG294" s="1114"/>
      <c r="PEH294" s="1114"/>
      <c r="PEI294" s="1114"/>
      <c r="PEJ294" s="1114"/>
      <c r="PEK294" s="1114"/>
      <c r="PEL294" s="1114"/>
      <c r="PEM294" s="1114"/>
      <c r="PEN294" s="1114"/>
      <c r="PEO294" s="1114"/>
      <c r="PEP294" s="1114"/>
      <c r="PEQ294" s="1114"/>
      <c r="PER294" s="1114"/>
      <c r="PES294" s="1114"/>
      <c r="PET294" s="1114"/>
      <c r="PEU294" s="1114"/>
      <c r="PEV294" s="1114"/>
      <c r="PEW294" s="1114"/>
      <c r="PEX294" s="1114"/>
      <c r="PEY294" s="1114"/>
      <c r="PEZ294" s="1114"/>
      <c r="PFA294" s="1114"/>
      <c r="PFB294" s="1114"/>
      <c r="PFC294" s="1114"/>
      <c r="PFD294" s="1114"/>
      <c r="PFE294" s="1114"/>
      <c r="PFF294" s="1114"/>
      <c r="PFG294" s="1114"/>
      <c r="PFH294" s="1114"/>
      <c r="PFI294" s="1114"/>
      <c r="PFJ294" s="1114"/>
      <c r="PFK294" s="1114"/>
      <c r="PFL294" s="1114"/>
      <c r="PFM294" s="1114"/>
      <c r="PFN294" s="1114"/>
      <c r="PFO294" s="1114"/>
      <c r="PFP294" s="1114"/>
      <c r="PFQ294" s="1114"/>
      <c r="PFR294" s="1114"/>
      <c r="PFS294" s="1114"/>
      <c r="PFT294" s="1114"/>
      <c r="PFU294" s="1114"/>
      <c r="PFV294" s="1114"/>
      <c r="PFW294" s="1114"/>
      <c r="PFX294" s="1114"/>
      <c r="PFY294" s="1114"/>
      <c r="PFZ294" s="1114"/>
      <c r="PGA294" s="1114"/>
      <c r="PGB294" s="1114"/>
      <c r="PGC294" s="1114"/>
      <c r="PGD294" s="1114"/>
      <c r="PGE294" s="1114"/>
      <c r="PGF294" s="1114"/>
      <c r="PGG294" s="1114"/>
      <c r="PGH294" s="1114"/>
      <c r="PGI294" s="1114"/>
      <c r="PGJ294" s="1114"/>
      <c r="PGK294" s="1114"/>
      <c r="PGL294" s="1114"/>
      <c r="PGM294" s="1114"/>
      <c r="PGN294" s="1114"/>
      <c r="PGO294" s="1114"/>
      <c r="PGP294" s="1114"/>
      <c r="PGQ294" s="1114"/>
      <c r="PGR294" s="1114"/>
      <c r="PGS294" s="1114"/>
      <c r="PGT294" s="1114"/>
      <c r="PGU294" s="1114"/>
      <c r="PGV294" s="1114"/>
      <c r="PGW294" s="1114"/>
      <c r="PGX294" s="1114"/>
      <c r="PGY294" s="1114"/>
      <c r="PGZ294" s="1114"/>
      <c r="PHA294" s="1114"/>
      <c r="PHB294" s="1114"/>
      <c r="PHC294" s="1114"/>
      <c r="PHD294" s="1114"/>
      <c r="PHE294" s="1114"/>
      <c r="PHF294" s="1114"/>
      <c r="PHG294" s="1114"/>
      <c r="PHH294" s="1114"/>
      <c r="PHI294" s="1114"/>
      <c r="PHJ294" s="1114"/>
      <c r="PHK294" s="1114"/>
      <c r="PHL294" s="1114"/>
      <c r="PHM294" s="1114"/>
      <c r="PHN294" s="1114"/>
      <c r="PHO294" s="1114"/>
      <c r="PHP294" s="1114"/>
      <c r="PHQ294" s="1114"/>
      <c r="PHR294" s="1114"/>
      <c r="PHS294" s="1114"/>
      <c r="PHT294" s="1114"/>
      <c r="PHU294" s="1114"/>
      <c r="PHV294" s="1114"/>
      <c r="PHW294" s="1114"/>
      <c r="PHX294" s="1114"/>
      <c r="PHY294" s="1114"/>
      <c r="PHZ294" s="1114"/>
      <c r="PIA294" s="1114"/>
      <c r="PIB294" s="1114"/>
      <c r="PIC294" s="1114"/>
      <c r="PID294" s="1114"/>
      <c r="PIE294" s="1114"/>
      <c r="PIF294" s="1114"/>
      <c r="PIG294" s="1114"/>
      <c r="PIH294" s="1114"/>
      <c r="PII294" s="1114"/>
      <c r="PIJ294" s="1114"/>
      <c r="PIK294" s="1114"/>
      <c r="PIL294" s="1114"/>
      <c r="PIM294" s="1114"/>
      <c r="PIN294" s="1114"/>
      <c r="PIO294" s="1114"/>
      <c r="PIP294" s="1114"/>
      <c r="PIQ294" s="1114"/>
      <c r="PIR294" s="1114"/>
      <c r="PIS294" s="1114"/>
      <c r="PIT294" s="1114"/>
      <c r="PIU294" s="1114"/>
      <c r="PIV294" s="1114"/>
      <c r="PIW294" s="1114"/>
      <c r="PIX294" s="1114"/>
      <c r="PIY294" s="1114"/>
      <c r="PIZ294" s="1114"/>
      <c r="PJA294" s="1114"/>
      <c r="PJB294" s="1114"/>
      <c r="PJC294" s="1114"/>
      <c r="PJD294" s="1114"/>
      <c r="PJE294" s="1114"/>
      <c r="PJF294" s="1114"/>
      <c r="PJG294" s="1114"/>
      <c r="PJH294" s="1114"/>
      <c r="PJI294" s="1114"/>
      <c r="PJJ294" s="1114"/>
      <c r="PJK294" s="1114"/>
      <c r="PJL294" s="1114"/>
      <c r="PJM294" s="1114"/>
      <c r="PJN294" s="1114"/>
      <c r="PJO294" s="1114"/>
      <c r="PJP294" s="1114"/>
      <c r="PJQ294" s="1114"/>
      <c r="PJR294" s="1114"/>
      <c r="PJS294" s="1114"/>
      <c r="PJT294" s="1114"/>
      <c r="PJU294" s="1114"/>
      <c r="PJV294" s="1114"/>
      <c r="PJW294" s="1114"/>
      <c r="PJX294" s="1114"/>
      <c r="PJY294" s="1114"/>
      <c r="PJZ294" s="1114"/>
      <c r="PKA294" s="1114"/>
      <c r="PKB294" s="1114"/>
      <c r="PKC294" s="1114"/>
      <c r="PKD294" s="1114"/>
      <c r="PKE294" s="1114"/>
      <c r="PKF294" s="1114"/>
      <c r="PKG294" s="1114"/>
      <c r="PKH294" s="1114"/>
      <c r="PKI294" s="1114"/>
      <c r="PKJ294" s="1114"/>
      <c r="PKK294" s="1114"/>
      <c r="PKL294" s="1114"/>
      <c r="PKM294" s="1114"/>
      <c r="PKN294" s="1114"/>
      <c r="PKO294" s="1114"/>
      <c r="PKP294" s="1114"/>
      <c r="PKQ294" s="1114"/>
      <c r="PKR294" s="1114"/>
      <c r="PKS294" s="1114"/>
      <c r="PKT294" s="1114"/>
      <c r="PKU294" s="1114"/>
      <c r="PKV294" s="1114"/>
      <c r="PKW294" s="1114"/>
      <c r="PKX294" s="1114"/>
      <c r="PKY294" s="1114"/>
      <c r="PKZ294" s="1114"/>
      <c r="PLA294" s="1114"/>
      <c r="PLB294" s="1114"/>
      <c r="PLC294" s="1114"/>
      <c r="PLD294" s="1114"/>
      <c r="PLE294" s="1114"/>
      <c r="PLF294" s="1114"/>
      <c r="PLG294" s="1114"/>
      <c r="PLH294" s="1114"/>
      <c r="PLI294" s="1114"/>
      <c r="PLJ294" s="1114"/>
      <c r="PLK294" s="1114"/>
      <c r="PLL294" s="1114"/>
      <c r="PLM294" s="1114"/>
      <c r="PLN294" s="1114"/>
      <c r="PLO294" s="1114"/>
      <c r="PLP294" s="1114"/>
      <c r="PLQ294" s="1114"/>
      <c r="PLR294" s="1114"/>
      <c r="PLS294" s="1114"/>
      <c r="PLT294" s="1114"/>
      <c r="PLU294" s="1114"/>
      <c r="PLV294" s="1114"/>
      <c r="PLW294" s="1114"/>
      <c r="PLX294" s="1114"/>
      <c r="PLY294" s="1114"/>
      <c r="PLZ294" s="1114"/>
      <c r="PMA294" s="1114"/>
      <c r="PMB294" s="1114"/>
      <c r="PMC294" s="1114"/>
      <c r="PMD294" s="1114"/>
      <c r="PME294" s="1114"/>
      <c r="PMF294" s="1114"/>
      <c r="PMG294" s="1114"/>
      <c r="PMH294" s="1114"/>
      <c r="PMI294" s="1114"/>
      <c r="PMJ294" s="1114"/>
      <c r="PMK294" s="1114"/>
      <c r="PML294" s="1114"/>
      <c r="PMM294" s="1114"/>
      <c r="PMN294" s="1114"/>
      <c r="PMO294" s="1114"/>
      <c r="PMP294" s="1114"/>
      <c r="PMQ294" s="1114"/>
      <c r="PMR294" s="1114"/>
      <c r="PMS294" s="1114"/>
      <c r="PMT294" s="1114"/>
      <c r="PMU294" s="1114"/>
      <c r="PMV294" s="1114"/>
      <c r="PMW294" s="1114"/>
      <c r="PMX294" s="1114"/>
      <c r="PMY294" s="1114"/>
      <c r="PMZ294" s="1114"/>
      <c r="PNA294" s="1114"/>
      <c r="PNB294" s="1114"/>
      <c r="PNC294" s="1114"/>
      <c r="PND294" s="1114"/>
      <c r="PNE294" s="1114"/>
      <c r="PNF294" s="1114"/>
      <c r="PNG294" s="1114"/>
      <c r="PNH294" s="1114"/>
      <c r="PNI294" s="1114"/>
      <c r="PNJ294" s="1114"/>
      <c r="PNK294" s="1114"/>
      <c r="PNL294" s="1114"/>
      <c r="PNM294" s="1114"/>
      <c r="PNN294" s="1114"/>
      <c r="PNO294" s="1114"/>
      <c r="PNP294" s="1114"/>
      <c r="PNQ294" s="1114"/>
      <c r="PNR294" s="1114"/>
      <c r="PNS294" s="1114"/>
      <c r="PNT294" s="1114"/>
      <c r="PNU294" s="1114"/>
      <c r="PNV294" s="1114"/>
      <c r="PNW294" s="1114"/>
      <c r="PNX294" s="1114"/>
      <c r="PNY294" s="1114"/>
      <c r="PNZ294" s="1114"/>
      <c r="POA294" s="1114"/>
      <c r="POB294" s="1114"/>
      <c r="POC294" s="1114"/>
      <c r="POD294" s="1114"/>
      <c r="POE294" s="1114"/>
      <c r="POF294" s="1114"/>
      <c r="POG294" s="1114"/>
      <c r="POH294" s="1114"/>
      <c r="POI294" s="1114"/>
      <c r="POJ294" s="1114"/>
      <c r="POK294" s="1114"/>
      <c r="POL294" s="1114"/>
      <c r="POM294" s="1114"/>
      <c r="PON294" s="1114"/>
      <c r="POO294" s="1114"/>
      <c r="POP294" s="1114"/>
      <c r="POQ294" s="1114"/>
      <c r="POR294" s="1114"/>
      <c r="POS294" s="1114"/>
      <c r="POT294" s="1114"/>
      <c r="POU294" s="1114"/>
      <c r="POV294" s="1114"/>
      <c r="POW294" s="1114"/>
      <c r="POX294" s="1114"/>
      <c r="POY294" s="1114"/>
      <c r="POZ294" s="1114"/>
      <c r="PPA294" s="1114"/>
      <c r="PPB294" s="1114"/>
      <c r="PPC294" s="1114"/>
      <c r="PPD294" s="1114"/>
      <c r="PPE294" s="1114"/>
      <c r="PPF294" s="1114"/>
      <c r="PPG294" s="1114"/>
      <c r="PPH294" s="1114"/>
      <c r="PPI294" s="1114"/>
      <c r="PPJ294" s="1114"/>
      <c r="PPK294" s="1114"/>
      <c r="PPL294" s="1114"/>
      <c r="PPM294" s="1114"/>
      <c r="PPN294" s="1114"/>
      <c r="PPO294" s="1114"/>
      <c r="PPP294" s="1114"/>
      <c r="PPQ294" s="1114"/>
      <c r="PPR294" s="1114"/>
      <c r="PPS294" s="1114"/>
      <c r="PPT294" s="1114"/>
      <c r="PPU294" s="1114"/>
      <c r="PPV294" s="1114"/>
      <c r="PPW294" s="1114"/>
      <c r="PPX294" s="1114"/>
      <c r="PPY294" s="1114"/>
      <c r="PPZ294" s="1114"/>
      <c r="PQA294" s="1114"/>
      <c r="PQB294" s="1114"/>
      <c r="PQC294" s="1114"/>
      <c r="PQD294" s="1114"/>
      <c r="PQE294" s="1114"/>
      <c r="PQF294" s="1114"/>
      <c r="PQG294" s="1114"/>
      <c r="PQH294" s="1114"/>
      <c r="PQI294" s="1114"/>
      <c r="PQJ294" s="1114"/>
      <c r="PQK294" s="1114"/>
      <c r="PQL294" s="1114"/>
      <c r="PQM294" s="1114"/>
      <c r="PQN294" s="1114"/>
      <c r="PQO294" s="1114"/>
      <c r="PQP294" s="1114"/>
      <c r="PQQ294" s="1114"/>
      <c r="PQR294" s="1114"/>
      <c r="PQS294" s="1114"/>
      <c r="PQT294" s="1114"/>
      <c r="PQU294" s="1114"/>
      <c r="PQV294" s="1114"/>
      <c r="PQW294" s="1114"/>
      <c r="PQX294" s="1114"/>
      <c r="PQY294" s="1114"/>
      <c r="PQZ294" s="1114"/>
      <c r="PRA294" s="1114"/>
      <c r="PRB294" s="1114"/>
      <c r="PRC294" s="1114"/>
      <c r="PRD294" s="1114"/>
      <c r="PRE294" s="1114"/>
      <c r="PRF294" s="1114"/>
      <c r="PRG294" s="1114"/>
      <c r="PRH294" s="1114"/>
      <c r="PRI294" s="1114"/>
      <c r="PRJ294" s="1114"/>
      <c r="PRK294" s="1114"/>
      <c r="PRL294" s="1114"/>
      <c r="PRM294" s="1114"/>
      <c r="PRN294" s="1114"/>
      <c r="PRO294" s="1114"/>
      <c r="PRP294" s="1114"/>
      <c r="PRQ294" s="1114"/>
      <c r="PRR294" s="1114"/>
      <c r="PRS294" s="1114"/>
      <c r="PRT294" s="1114"/>
      <c r="PRU294" s="1114"/>
      <c r="PRV294" s="1114"/>
      <c r="PRW294" s="1114"/>
      <c r="PRX294" s="1114"/>
      <c r="PRY294" s="1114"/>
      <c r="PRZ294" s="1114"/>
      <c r="PSA294" s="1114"/>
      <c r="PSB294" s="1114"/>
      <c r="PSC294" s="1114"/>
      <c r="PSD294" s="1114"/>
      <c r="PSE294" s="1114"/>
      <c r="PSF294" s="1114"/>
      <c r="PSG294" s="1114"/>
      <c r="PSH294" s="1114"/>
      <c r="PSI294" s="1114"/>
      <c r="PSJ294" s="1114"/>
      <c r="PSK294" s="1114"/>
      <c r="PSL294" s="1114"/>
      <c r="PSM294" s="1114"/>
      <c r="PSN294" s="1114"/>
      <c r="PSO294" s="1114"/>
      <c r="PSP294" s="1114"/>
      <c r="PSQ294" s="1114"/>
      <c r="PSR294" s="1114"/>
      <c r="PSS294" s="1114"/>
      <c r="PST294" s="1114"/>
      <c r="PSU294" s="1114"/>
      <c r="PSV294" s="1114"/>
      <c r="PSW294" s="1114"/>
      <c r="PSX294" s="1114"/>
      <c r="PSY294" s="1114"/>
      <c r="PSZ294" s="1114"/>
      <c r="PTA294" s="1114"/>
      <c r="PTB294" s="1114"/>
      <c r="PTC294" s="1114"/>
      <c r="PTD294" s="1114"/>
      <c r="PTE294" s="1114"/>
      <c r="PTF294" s="1114"/>
      <c r="PTG294" s="1114"/>
      <c r="PTH294" s="1114"/>
      <c r="PTI294" s="1114"/>
      <c r="PTJ294" s="1114"/>
      <c r="PTK294" s="1114"/>
      <c r="PTL294" s="1114"/>
      <c r="PTM294" s="1114"/>
      <c r="PTN294" s="1114"/>
      <c r="PTO294" s="1114"/>
      <c r="PTP294" s="1114"/>
      <c r="PTQ294" s="1114"/>
      <c r="PTR294" s="1114"/>
      <c r="PTS294" s="1114"/>
      <c r="PTT294" s="1114"/>
      <c r="PTU294" s="1114"/>
      <c r="PTV294" s="1114"/>
      <c r="PTW294" s="1114"/>
      <c r="PTX294" s="1114"/>
      <c r="PTY294" s="1114"/>
      <c r="PTZ294" s="1114"/>
      <c r="PUA294" s="1114"/>
      <c r="PUB294" s="1114"/>
      <c r="PUC294" s="1114"/>
      <c r="PUD294" s="1114"/>
      <c r="PUE294" s="1114"/>
      <c r="PUF294" s="1114"/>
      <c r="PUG294" s="1114"/>
      <c r="PUH294" s="1114"/>
      <c r="PUI294" s="1114"/>
      <c r="PUJ294" s="1114"/>
      <c r="PUK294" s="1114"/>
      <c r="PUL294" s="1114"/>
      <c r="PUM294" s="1114"/>
      <c r="PUN294" s="1114"/>
      <c r="PUO294" s="1114"/>
      <c r="PUP294" s="1114"/>
      <c r="PUQ294" s="1114"/>
      <c r="PUR294" s="1114"/>
      <c r="PUS294" s="1114"/>
      <c r="PUT294" s="1114"/>
      <c r="PUU294" s="1114"/>
      <c r="PUV294" s="1114"/>
      <c r="PUW294" s="1114"/>
      <c r="PUX294" s="1114"/>
      <c r="PUY294" s="1114"/>
      <c r="PUZ294" s="1114"/>
      <c r="PVA294" s="1114"/>
      <c r="PVB294" s="1114"/>
      <c r="PVC294" s="1114"/>
      <c r="PVD294" s="1114"/>
      <c r="PVE294" s="1114"/>
      <c r="PVF294" s="1114"/>
      <c r="PVG294" s="1114"/>
      <c r="PVH294" s="1114"/>
      <c r="PVI294" s="1114"/>
      <c r="PVJ294" s="1114"/>
      <c r="PVK294" s="1114"/>
      <c r="PVL294" s="1114"/>
      <c r="PVM294" s="1114"/>
      <c r="PVN294" s="1114"/>
      <c r="PVO294" s="1114"/>
      <c r="PVP294" s="1114"/>
      <c r="PVQ294" s="1114"/>
      <c r="PVR294" s="1114"/>
      <c r="PVS294" s="1114"/>
      <c r="PVT294" s="1114"/>
      <c r="PVU294" s="1114"/>
      <c r="PVV294" s="1114"/>
      <c r="PVW294" s="1114"/>
      <c r="PVX294" s="1114"/>
      <c r="PVY294" s="1114"/>
      <c r="PVZ294" s="1114"/>
      <c r="PWA294" s="1114"/>
      <c r="PWB294" s="1114"/>
      <c r="PWC294" s="1114"/>
      <c r="PWD294" s="1114"/>
      <c r="PWE294" s="1114"/>
      <c r="PWF294" s="1114"/>
      <c r="PWG294" s="1114"/>
      <c r="PWH294" s="1114"/>
      <c r="PWI294" s="1114"/>
      <c r="PWJ294" s="1114"/>
      <c r="PWK294" s="1114"/>
      <c r="PWL294" s="1114"/>
      <c r="PWM294" s="1114"/>
      <c r="PWN294" s="1114"/>
      <c r="PWO294" s="1114"/>
      <c r="PWP294" s="1114"/>
      <c r="PWQ294" s="1114"/>
      <c r="PWR294" s="1114"/>
      <c r="PWS294" s="1114"/>
      <c r="PWT294" s="1114"/>
      <c r="PWU294" s="1114"/>
      <c r="PWV294" s="1114"/>
      <c r="PWW294" s="1114"/>
      <c r="PWX294" s="1114"/>
      <c r="PWY294" s="1114"/>
      <c r="PWZ294" s="1114"/>
      <c r="PXA294" s="1114"/>
      <c r="PXB294" s="1114"/>
      <c r="PXC294" s="1114"/>
      <c r="PXD294" s="1114"/>
      <c r="PXE294" s="1114"/>
      <c r="PXF294" s="1114"/>
      <c r="PXG294" s="1114"/>
      <c r="PXH294" s="1114"/>
      <c r="PXI294" s="1114"/>
      <c r="PXJ294" s="1114"/>
      <c r="PXK294" s="1114"/>
      <c r="PXL294" s="1114"/>
      <c r="PXM294" s="1114"/>
      <c r="PXN294" s="1114"/>
      <c r="PXO294" s="1114"/>
      <c r="PXP294" s="1114"/>
      <c r="PXQ294" s="1114"/>
      <c r="PXR294" s="1114"/>
      <c r="PXS294" s="1114"/>
      <c r="PXT294" s="1114"/>
      <c r="PXU294" s="1114"/>
      <c r="PXV294" s="1114"/>
      <c r="PXW294" s="1114"/>
      <c r="PXX294" s="1114"/>
      <c r="PXY294" s="1114"/>
      <c r="PXZ294" s="1114"/>
      <c r="PYA294" s="1114"/>
      <c r="PYB294" s="1114"/>
      <c r="PYC294" s="1114"/>
      <c r="PYD294" s="1114"/>
      <c r="PYE294" s="1114"/>
      <c r="PYF294" s="1114"/>
      <c r="PYG294" s="1114"/>
      <c r="PYH294" s="1114"/>
      <c r="PYI294" s="1114"/>
      <c r="PYJ294" s="1114"/>
      <c r="PYK294" s="1114"/>
      <c r="PYL294" s="1114"/>
      <c r="PYM294" s="1114"/>
      <c r="PYN294" s="1114"/>
      <c r="PYO294" s="1114"/>
      <c r="PYP294" s="1114"/>
      <c r="PYQ294" s="1114"/>
      <c r="PYR294" s="1114"/>
      <c r="PYS294" s="1114"/>
      <c r="PYT294" s="1114"/>
      <c r="PYU294" s="1114"/>
      <c r="PYV294" s="1114"/>
      <c r="PYW294" s="1114"/>
      <c r="PYX294" s="1114"/>
      <c r="PYY294" s="1114"/>
      <c r="PYZ294" s="1114"/>
      <c r="PZA294" s="1114"/>
      <c r="PZB294" s="1114"/>
      <c r="PZC294" s="1114"/>
      <c r="PZD294" s="1114"/>
      <c r="PZE294" s="1114"/>
      <c r="PZF294" s="1114"/>
      <c r="PZG294" s="1114"/>
      <c r="PZH294" s="1114"/>
      <c r="PZI294" s="1114"/>
      <c r="PZJ294" s="1114"/>
      <c r="PZK294" s="1114"/>
      <c r="PZL294" s="1114"/>
      <c r="PZM294" s="1114"/>
      <c r="PZN294" s="1114"/>
      <c r="PZO294" s="1114"/>
      <c r="PZP294" s="1114"/>
      <c r="PZQ294" s="1114"/>
      <c r="PZR294" s="1114"/>
      <c r="PZS294" s="1114"/>
      <c r="PZT294" s="1114"/>
      <c r="PZU294" s="1114"/>
      <c r="PZV294" s="1114"/>
      <c r="PZW294" s="1114"/>
      <c r="PZX294" s="1114"/>
      <c r="PZY294" s="1114"/>
      <c r="PZZ294" s="1114"/>
      <c r="QAA294" s="1114"/>
      <c r="QAB294" s="1114"/>
      <c r="QAC294" s="1114"/>
      <c r="QAD294" s="1114"/>
      <c r="QAE294" s="1114"/>
      <c r="QAF294" s="1114"/>
      <c r="QAG294" s="1114"/>
      <c r="QAH294" s="1114"/>
      <c r="QAI294" s="1114"/>
      <c r="QAJ294" s="1114"/>
      <c r="QAK294" s="1114"/>
      <c r="QAL294" s="1114"/>
      <c r="QAM294" s="1114"/>
      <c r="QAN294" s="1114"/>
      <c r="QAO294" s="1114"/>
      <c r="QAP294" s="1114"/>
      <c r="QAQ294" s="1114"/>
      <c r="QAR294" s="1114"/>
      <c r="QAS294" s="1114"/>
      <c r="QAT294" s="1114"/>
      <c r="QAU294" s="1114"/>
      <c r="QAV294" s="1114"/>
      <c r="QAW294" s="1114"/>
      <c r="QAX294" s="1114"/>
      <c r="QAY294" s="1114"/>
      <c r="QAZ294" s="1114"/>
      <c r="QBA294" s="1114"/>
      <c r="QBB294" s="1114"/>
      <c r="QBC294" s="1114"/>
      <c r="QBD294" s="1114"/>
      <c r="QBE294" s="1114"/>
      <c r="QBF294" s="1114"/>
      <c r="QBG294" s="1114"/>
      <c r="QBH294" s="1114"/>
      <c r="QBI294" s="1114"/>
      <c r="QBJ294" s="1114"/>
      <c r="QBK294" s="1114"/>
      <c r="QBL294" s="1114"/>
      <c r="QBM294" s="1114"/>
      <c r="QBN294" s="1114"/>
      <c r="QBO294" s="1114"/>
      <c r="QBP294" s="1114"/>
      <c r="QBQ294" s="1114"/>
      <c r="QBR294" s="1114"/>
      <c r="QBS294" s="1114"/>
      <c r="QBT294" s="1114"/>
      <c r="QBU294" s="1114"/>
      <c r="QBV294" s="1114"/>
      <c r="QBW294" s="1114"/>
      <c r="QBX294" s="1114"/>
      <c r="QBY294" s="1114"/>
      <c r="QBZ294" s="1114"/>
      <c r="QCA294" s="1114"/>
      <c r="QCB294" s="1114"/>
      <c r="QCC294" s="1114"/>
      <c r="QCD294" s="1114"/>
      <c r="QCE294" s="1114"/>
      <c r="QCF294" s="1114"/>
      <c r="QCG294" s="1114"/>
      <c r="QCH294" s="1114"/>
      <c r="QCI294" s="1114"/>
      <c r="QCJ294" s="1114"/>
      <c r="QCK294" s="1114"/>
      <c r="QCL294" s="1114"/>
      <c r="QCM294" s="1114"/>
      <c r="QCN294" s="1114"/>
      <c r="QCO294" s="1114"/>
      <c r="QCP294" s="1114"/>
      <c r="QCQ294" s="1114"/>
      <c r="QCR294" s="1114"/>
      <c r="QCS294" s="1114"/>
      <c r="QCT294" s="1114"/>
      <c r="QCU294" s="1114"/>
      <c r="QCV294" s="1114"/>
      <c r="QCW294" s="1114"/>
      <c r="QCX294" s="1114"/>
      <c r="QCY294" s="1114"/>
      <c r="QCZ294" s="1114"/>
      <c r="QDA294" s="1114"/>
      <c r="QDB294" s="1114"/>
      <c r="QDC294" s="1114"/>
      <c r="QDD294" s="1114"/>
      <c r="QDE294" s="1114"/>
      <c r="QDF294" s="1114"/>
      <c r="QDG294" s="1114"/>
      <c r="QDH294" s="1114"/>
      <c r="QDI294" s="1114"/>
      <c r="QDJ294" s="1114"/>
      <c r="QDK294" s="1114"/>
      <c r="QDL294" s="1114"/>
      <c r="QDM294" s="1114"/>
      <c r="QDN294" s="1114"/>
      <c r="QDO294" s="1114"/>
      <c r="QDP294" s="1114"/>
      <c r="QDQ294" s="1114"/>
      <c r="QDR294" s="1114"/>
      <c r="QDS294" s="1114"/>
      <c r="QDT294" s="1114"/>
      <c r="QDU294" s="1114"/>
      <c r="QDV294" s="1114"/>
      <c r="QDW294" s="1114"/>
      <c r="QDX294" s="1114"/>
      <c r="QDY294" s="1114"/>
      <c r="QDZ294" s="1114"/>
      <c r="QEA294" s="1114"/>
      <c r="QEB294" s="1114"/>
      <c r="QEC294" s="1114"/>
      <c r="QED294" s="1114"/>
      <c r="QEE294" s="1114"/>
      <c r="QEF294" s="1114"/>
      <c r="QEG294" s="1114"/>
      <c r="QEH294" s="1114"/>
      <c r="QEI294" s="1114"/>
      <c r="QEJ294" s="1114"/>
      <c r="QEK294" s="1114"/>
      <c r="QEL294" s="1114"/>
      <c r="QEM294" s="1114"/>
      <c r="QEN294" s="1114"/>
      <c r="QEO294" s="1114"/>
      <c r="QEP294" s="1114"/>
      <c r="QEQ294" s="1114"/>
      <c r="QER294" s="1114"/>
      <c r="QES294" s="1114"/>
      <c r="QET294" s="1114"/>
      <c r="QEU294" s="1114"/>
      <c r="QEV294" s="1114"/>
      <c r="QEW294" s="1114"/>
      <c r="QEX294" s="1114"/>
      <c r="QEY294" s="1114"/>
      <c r="QEZ294" s="1114"/>
      <c r="QFA294" s="1114"/>
      <c r="QFB294" s="1114"/>
      <c r="QFC294" s="1114"/>
      <c r="QFD294" s="1114"/>
      <c r="QFE294" s="1114"/>
      <c r="QFF294" s="1114"/>
      <c r="QFG294" s="1114"/>
      <c r="QFH294" s="1114"/>
      <c r="QFI294" s="1114"/>
      <c r="QFJ294" s="1114"/>
      <c r="QFK294" s="1114"/>
      <c r="QFL294" s="1114"/>
      <c r="QFM294" s="1114"/>
      <c r="QFN294" s="1114"/>
      <c r="QFO294" s="1114"/>
      <c r="QFP294" s="1114"/>
      <c r="QFQ294" s="1114"/>
      <c r="QFR294" s="1114"/>
      <c r="QFS294" s="1114"/>
      <c r="QFT294" s="1114"/>
      <c r="QFU294" s="1114"/>
      <c r="QFV294" s="1114"/>
      <c r="QFW294" s="1114"/>
      <c r="QFX294" s="1114"/>
      <c r="QFY294" s="1114"/>
      <c r="QFZ294" s="1114"/>
      <c r="QGA294" s="1114"/>
      <c r="QGB294" s="1114"/>
      <c r="QGC294" s="1114"/>
      <c r="QGD294" s="1114"/>
      <c r="QGE294" s="1114"/>
      <c r="QGF294" s="1114"/>
      <c r="QGG294" s="1114"/>
      <c r="QGH294" s="1114"/>
      <c r="QGI294" s="1114"/>
      <c r="QGJ294" s="1114"/>
      <c r="QGK294" s="1114"/>
      <c r="QGL294" s="1114"/>
      <c r="QGM294" s="1114"/>
      <c r="QGN294" s="1114"/>
      <c r="QGO294" s="1114"/>
      <c r="QGP294" s="1114"/>
      <c r="QGQ294" s="1114"/>
      <c r="QGR294" s="1114"/>
      <c r="QGS294" s="1114"/>
      <c r="QGT294" s="1114"/>
      <c r="QGU294" s="1114"/>
      <c r="QGV294" s="1114"/>
      <c r="QGW294" s="1114"/>
      <c r="QGX294" s="1114"/>
      <c r="QGY294" s="1114"/>
      <c r="QGZ294" s="1114"/>
      <c r="QHA294" s="1114"/>
      <c r="QHB294" s="1114"/>
      <c r="QHC294" s="1114"/>
      <c r="QHD294" s="1114"/>
      <c r="QHE294" s="1114"/>
      <c r="QHF294" s="1114"/>
      <c r="QHG294" s="1114"/>
      <c r="QHH294" s="1114"/>
      <c r="QHI294" s="1114"/>
      <c r="QHJ294" s="1114"/>
      <c r="QHK294" s="1114"/>
      <c r="QHL294" s="1114"/>
      <c r="QHM294" s="1114"/>
      <c r="QHN294" s="1114"/>
      <c r="QHO294" s="1114"/>
      <c r="QHP294" s="1114"/>
      <c r="QHQ294" s="1114"/>
      <c r="QHR294" s="1114"/>
      <c r="QHS294" s="1114"/>
      <c r="QHT294" s="1114"/>
      <c r="QHU294" s="1114"/>
      <c r="QHV294" s="1114"/>
      <c r="QHW294" s="1114"/>
      <c r="QHX294" s="1114"/>
      <c r="QHY294" s="1114"/>
      <c r="QHZ294" s="1114"/>
      <c r="QIA294" s="1114"/>
      <c r="QIB294" s="1114"/>
      <c r="QIC294" s="1114"/>
      <c r="QID294" s="1114"/>
      <c r="QIE294" s="1114"/>
      <c r="QIF294" s="1114"/>
      <c r="QIG294" s="1114"/>
      <c r="QIH294" s="1114"/>
      <c r="QII294" s="1114"/>
      <c r="QIJ294" s="1114"/>
      <c r="QIK294" s="1114"/>
      <c r="QIL294" s="1114"/>
      <c r="QIM294" s="1114"/>
      <c r="QIN294" s="1114"/>
      <c r="QIO294" s="1114"/>
      <c r="QIP294" s="1114"/>
      <c r="QIQ294" s="1114"/>
      <c r="QIR294" s="1114"/>
      <c r="QIS294" s="1114"/>
      <c r="QIT294" s="1114"/>
      <c r="QIU294" s="1114"/>
      <c r="QIV294" s="1114"/>
      <c r="QIW294" s="1114"/>
      <c r="QIX294" s="1114"/>
      <c r="QIY294" s="1114"/>
      <c r="QIZ294" s="1114"/>
      <c r="QJA294" s="1114"/>
      <c r="QJB294" s="1114"/>
      <c r="QJC294" s="1114"/>
      <c r="QJD294" s="1114"/>
      <c r="QJE294" s="1114"/>
      <c r="QJF294" s="1114"/>
      <c r="QJG294" s="1114"/>
      <c r="QJH294" s="1114"/>
      <c r="QJI294" s="1114"/>
      <c r="QJJ294" s="1114"/>
      <c r="QJK294" s="1114"/>
      <c r="QJL294" s="1114"/>
      <c r="QJM294" s="1114"/>
      <c r="QJN294" s="1114"/>
      <c r="QJO294" s="1114"/>
      <c r="QJP294" s="1114"/>
      <c r="QJQ294" s="1114"/>
      <c r="QJR294" s="1114"/>
      <c r="QJS294" s="1114"/>
      <c r="QJT294" s="1114"/>
      <c r="QJU294" s="1114"/>
      <c r="QJV294" s="1114"/>
      <c r="QJW294" s="1114"/>
      <c r="QJX294" s="1114"/>
      <c r="QJY294" s="1114"/>
      <c r="QJZ294" s="1114"/>
      <c r="QKA294" s="1114"/>
      <c r="QKB294" s="1114"/>
      <c r="QKC294" s="1114"/>
      <c r="QKD294" s="1114"/>
      <c r="QKE294" s="1114"/>
      <c r="QKF294" s="1114"/>
      <c r="QKG294" s="1114"/>
      <c r="QKH294" s="1114"/>
      <c r="QKI294" s="1114"/>
      <c r="QKJ294" s="1114"/>
      <c r="QKK294" s="1114"/>
      <c r="QKL294" s="1114"/>
      <c r="QKM294" s="1114"/>
      <c r="QKN294" s="1114"/>
      <c r="QKO294" s="1114"/>
      <c r="QKP294" s="1114"/>
      <c r="QKQ294" s="1114"/>
      <c r="QKR294" s="1114"/>
      <c r="QKS294" s="1114"/>
      <c r="QKT294" s="1114"/>
      <c r="QKU294" s="1114"/>
      <c r="QKV294" s="1114"/>
      <c r="QKW294" s="1114"/>
      <c r="QKX294" s="1114"/>
      <c r="QKY294" s="1114"/>
      <c r="QKZ294" s="1114"/>
      <c r="QLA294" s="1114"/>
      <c r="QLB294" s="1114"/>
      <c r="QLC294" s="1114"/>
      <c r="QLD294" s="1114"/>
      <c r="QLE294" s="1114"/>
      <c r="QLF294" s="1114"/>
      <c r="QLG294" s="1114"/>
      <c r="QLH294" s="1114"/>
      <c r="QLI294" s="1114"/>
      <c r="QLJ294" s="1114"/>
      <c r="QLK294" s="1114"/>
      <c r="QLL294" s="1114"/>
      <c r="QLM294" s="1114"/>
      <c r="QLN294" s="1114"/>
      <c r="QLO294" s="1114"/>
      <c r="QLP294" s="1114"/>
      <c r="QLQ294" s="1114"/>
      <c r="QLR294" s="1114"/>
      <c r="QLS294" s="1114"/>
      <c r="QLT294" s="1114"/>
      <c r="QLU294" s="1114"/>
      <c r="QLV294" s="1114"/>
      <c r="QLW294" s="1114"/>
      <c r="QLX294" s="1114"/>
      <c r="QLY294" s="1114"/>
      <c r="QLZ294" s="1114"/>
      <c r="QMA294" s="1114"/>
      <c r="QMB294" s="1114"/>
      <c r="QMC294" s="1114"/>
      <c r="QMD294" s="1114"/>
      <c r="QME294" s="1114"/>
      <c r="QMF294" s="1114"/>
      <c r="QMG294" s="1114"/>
      <c r="QMH294" s="1114"/>
      <c r="QMI294" s="1114"/>
      <c r="QMJ294" s="1114"/>
      <c r="QMK294" s="1114"/>
      <c r="QML294" s="1114"/>
      <c r="QMM294" s="1114"/>
      <c r="QMN294" s="1114"/>
      <c r="QMO294" s="1114"/>
      <c r="QMP294" s="1114"/>
      <c r="QMQ294" s="1114"/>
      <c r="QMR294" s="1114"/>
      <c r="QMS294" s="1114"/>
      <c r="QMT294" s="1114"/>
      <c r="QMU294" s="1114"/>
      <c r="QMV294" s="1114"/>
      <c r="QMW294" s="1114"/>
      <c r="QMX294" s="1114"/>
      <c r="QMY294" s="1114"/>
      <c r="QMZ294" s="1114"/>
      <c r="QNA294" s="1114"/>
      <c r="QNB294" s="1114"/>
      <c r="QNC294" s="1114"/>
      <c r="QND294" s="1114"/>
      <c r="QNE294" s="1114"/>
      <c r="QNF294" s="1114"/>
      <c r="QNG294" s="1114"/>
      <c r="QNH294" s="1114"/>
      <c r="QNI294" s="1114"/>
      <c r="QNJ294" s="1114"/>
      <c r="QNK294" s="1114"/>
      <c r="QNL294" s="1114"/>
      <c r="QNM294" s="1114"/>
      <c r="QNN294" s="1114"/>
      <c r="QNO294" s="1114"/>
      <c r="QNP294" s="1114"/>
      <c r="QNQ294" s="1114"/>
      <c r="QNR294" s="1114"/>
      <c r="QNS294" s="1114"/>
      <c r="QNT294" s="1114"/>
      <c r="QNU294" s="1114"/>
      <c r="QNV294" s="1114"/>
      <c r="QNW294" s="1114"/>
      <c r="QNX294" s="1114"/>
      <c r="QNY294" s="1114"/>
      <c r="QNZ294" s="1114"/>
      <c r="QOA294" s="1114"/>
      <c r="QOB294" s="1114"/>
      <c r="QOC294" s="1114"/>
      <c r="QOD294" s="1114"/>
      <c r="QOE294" s="1114"/>
      <c r="QOF294" s="1114"/>
      <c r="QOG294" s="1114"/>
      <c r="QOH294" s="1114"/>
      <c r="QOI294" s="1114"/>
      <c r="QOJ294" s="1114"/>
      <c r="QOK294" s="1114"/>
      <c r="QOL294" s="1114"/>
      <c r="QOM294" s="1114"/>
      <c r="QON294" s="1114"/>
      <c r="QOO294" s="1114"/>
      <c r="QOP294" s="1114"/>
      <c r="QOQ294" s="1114"/>
      <c r="QOR294" s="1114"/>
      <c r="QOS294" s="1114"/>
      <c r="QOT294" s="1114"/>
      <c r="QOU294" s="1114"/>
      <c r="QOV294" s="1114"/>
      <c r="QOW294" s="1114"/>
      <c r="QOX294" s="1114"/>
      <c r="QOY294" s="1114"/>
      <c r="QOZ294" s="1114"/>
      <c r="QPA294" s="1114"/>
      <c r="QPB294" s="1114"/>
      <c r="QPC294" s="1114"/>
      <c r="QPD294" s="1114"/>
      <c r="QPE294" s="1114"/>
      <c r="QPF294" s="1114"/>
      <c r="QPG294" s="1114"/>
      <c r="QPH294" s="1114"/>
      <c r="QPI294" s="1114"/>
      <c r="QPJ294" s="1114"/>
      <c r="QPK294" s="1114"/>
      <c r="QPL294" s="1114"/>
      <c r="QPM294" s="1114"/>
      <c r="QPN294" s="1114"/>
      <c r="QPO294" s="1114"/>
      <c r="QPP294" s="1114"/>
      <c r="QPQ294" s="1114"/>
      <c r="QPR294" s="1114"/>
      <c r="QPS294" s="1114"/>
      <c r="QPT294" s="1114"/>
      <c r="QPU294" s="1114"/>
      <c r="QPV294" s="1114"/>
      <c r="QPW294" s="1114"/>
      <c r="QPX294" s="1114"/>
      <c r="QPY294" s="1114"/>
      <c r="QPZ294" s="1114"/>
      <c r="QQA294" s="1114"/>
      <c r="QQB294" s="1114"/>
      <c r="QQC294" s="1114"/>
      <c r="QQD294" s="1114"/>
      <c r="QQE294" s="1114"/>
      <c r="QQF294" s="1114"/>
      <c r="QQG294" s="1114"/>
      <c r="QQH294" s="1114"/>
      <c r="QQI294" s="1114"/>
      <c r="QQJ294" s="1114"/>
      <c r="QQK294" s="1114"/>
      <c r="QQL294" s="1114"/>
      <c r="QQM294" s="1114"/>
      <c r="QQN294" s="1114"/>
      <c r="QQO294" s="1114"/>
      <c r="QQP294" s="1114"/>
      <c r="QQQ294" s="1114"/>
      <c r="QQR294" s="1114"/>
      <c r="QQS294" s="1114"/>
      <c r="QQT294" s="1114"/>
      <c r="QQU294" s="1114"/>
      <c r="QQV294" s="1114"/>
      <c r="QQW294" s="1114"/>
      <c r="QQX294" s="1114"/>
      <c r="QQY294" s="1114"/>
      <c r="QQZ294" s="1114"/>
      <c r="QRA294" s="1114"/>
      <c r="QRB294" s="1114"/>
      <c r="QRC294" s="1114"/>
      <c r="QRD294" s="1114"/>
      <c r="QRE294" s="1114"/>
      <c r="QRF294" s="1114"/>
      <c r="QRG294" s="1114"/>
      <c r="QRH294" s="1114"/>
      <c r="QRI294" s="1114"/>
      <c r="QRJ294" s="1114"/>
      <c r="QRK294" s="1114"/>
      <c r="QRL294" s="1114"/>
      <c r="QRM294" s="1114"/>
      <c r="QRN294" s="1114"/>
      <c r="QRO294" s="1114"/>
      <c r="QRP294" s="1114"/>
      <c r="QRQ294" s="1114"/>
      <c r="QRR294" s="1114"/>
      <c r="QRS294" s="1114"/>
      <c r="QRT294" s="1114"/>
      <c r="QRU294" s="1114"/>
      <c r="QRV294" s="1114"/>
      <c r="QRW294" s="1114"/>
      <c r="QRX294" s="1114"/>
      <c r="QRY294" s="1114"/>
      <c r="QRZ294" s="1114"/>
      <c r="QSA294" s="1114"/>
      <c r="QSB294" s="1114"/>
      <c r="QSC294" s="1114"/>
      <c r="QSD294" s="1114"/>
      <c r="QSE294" s="1114"/>
      <c r="QSF294" s="1114"/>
      <c r="QSG294" s="1114"/>
      <c r="QSH294" s="1114"/>
      <c r="QSI294" s="1114"/>
      <c r="QSJ294" s="1114"/>
      <c r="QSK294" s="1114"/>
      <c r="QSL294" s="1114"/>
      <c r="QSM294" s="1114"/>
      <c r="QSN294" s="1114"/>
      <c r="QSO294" s="1114"/>
      <c r="QSP294" s="1114"/>
      <c r="QSQ294" s="1114"/>
      <c r="QSR294" s="1114"/>
      <c r="QSS294" s="1114"/>
      <c r="QST294" s="1114"/>
      <c r="QSU294" s="1114"/>
      <c r="QSV294" s="1114"/>
      <c r="QSW294" s="1114"/>
      <c r="QSX294" s="1114"/>
      <c r="QSY294" s="1114"/>
      <c r="QSZ294" s="1114"/>
      <c r="QTA294" s="1114"/>
      <c r="QTB294" s="1114"/>
      <c r="QTC294" s="1114"/>
      <c r="QTD294" s="1114"/>
      <c r="QTE294" s="1114"/>
      <c r="QTF294" s="1114"/>
      <c r="QTG294" s="1114"/>
      <c r="QTH294" s="1114"/>
      <c r="QTI294" s="1114"/>
      <c r="QTJ294" s="1114"/>
      <c r="QTK294" s="1114"/>
      <c r="QTL294" s="1114"/>
      <c r="QTM294" s="1114"/>
      <c r="QTN294" s="1114"/>
      <c r="QTO294" s="1114"/>
      <c r="QTP294" s="1114"/>
      <c r="QTQ294" s="1114"/>
      <c r="QTR294" s="1114"/>
      <c r="QTS294" s="1114"/>
      <c r="QTT294" s="1114"/>
      <c r="QTU294" s="1114"/>
      <c r="QTV294" s="1114"/>
      <c r="QTW294" s="1114"/>
      <c r="QTX294" s="1114"/>
      <c r="QTY294" s="1114"/>
      <c r="QTZ294" s="1114"/>
      <c r="QUA294" s="1114"/>
      <c r="QUB294" s="1114"/>
      <c r="QUC294" s="1114"/>
      <c r="QUD294" s="1114"/>
      <c r="QUE294" s="1114"/>
      <c r="QUF294" s="1114"/>
      <c r="QUG294" s="1114"/>
      <c r="QUH294" s="1114"/>
      <c r="QUI294" s="1114"/>
      <c r="QUJ294" s="1114"/>
      <c r="QUK294" s="1114"/>
      <c r="QUL294" s="1114"/>
      <c r="QUM294" s="1114"/>
      <c r="QUN294" s="1114"/>
      <c r="QUO294" s="1114"/>
      <c r="QUP294" s="1114"/>
      <c r="QUQ294" s="1114"/>
      <c r="QUR294" s="1114"/>
      <c r="QUS294" s="1114"/>
      <c r="QUT294" s="1114"/>
      <c r="QUU294" s="1114"/>
      <c r="QUV294" s="1114"/>
      <c r="QUW294" s="1114"/>
      <c r="QUX294" s="1114"/>
      <c r="QUY294" s="1114"/>
      <c r="QUZ294" s="1114"/>
      <c r="QVA294" s="1114"/>
      <c r="QVB294" s="1114"/>
      <c r="QVC294" s="1114"/>
      <c r="QVD294" s="1114"/>
      <c r="QVE294" s="1114"/>
      <c r="QVF294" s="1114"/>
      <c r="QVG294" s="1114"/>
      <c r="QVH294" s="1114"/>
      <c r="QVI294" s="1114"/>
      <c r="QVJ294" s="1114"/>
      <c r="QVK294" s="1114"/>
      <c r="QVL294" s="1114"/>
      <c r="QVM294" s="1114"/>
      <c r="QVN294" s="1114"/>
      <c r="QVO294" s="1114"/>
      <c r="QVP294" s="1114"/>
      <c r="QVQ294" s="1114"/>
      <c r="QVR294" s="1114"/>
      <c r="QVS294" s="1114"/>
      <c r="QVT294" s="1114"/>
      <c r="QVU294" s="1114"/>
      <c r="QVV294" s="1114"/>
      <c r="QVW294" s="1114"/>
      <c r="QVX294" s="1114"/>
      <c r="QVY294" s="1114"/>
      <c r="QVZ294" s="1114"/>
      <c r="QWA294" s="1114"/>
      <c r="QWB294" s="1114"/>
      <c r="QWC294" s="1114"/>
      <c r="QWD294" s="1114"/>
      <c r="QWE294" s="1114"/>
      <c r="QWF294" s="1114"/>
      <c r="QWG294" s="1114"/>
      <c r="QWH294" s="1114"/>
      <c r="QWI294" s="1114"/>
      <c r="QWJ294" s="1114"/>
      <c r="QWK294" s="1114"/>
      <c r="QWL294" s="1114"/>
      <c r="QWM294" s="1114"/>
      <c r="QWN294" s="1114"/>
      <c r="QWO294" s="1114"/>
      <c r="QWP294" s="1114"/>
      <c r="QWQ294" s="1114"/>
      <c r="QWR294" s="1114"/>
      <c r="QWS294" s="1114"/>
      <c r="QWT294" s="1114"/>
      <c r="QWU294" s="1114"/>
      <c r="QWV294" s="1114"/>
      <c r="QWW294" s="1114"/>
      <c r="QWX294" s="1114"/>
      <c r="QWY294" s="1114"/>
      <c r="QWZ294" s="1114"/>
      <c r="QXA294" s="1114"/>
      <c r="QXB294" s="1114"/>
      <c r="QXC294" s="1114"/>
      <c r="QXD294" s="1114"/>
      <c r="QXE294" s="1114"/>
      <c r="QXF294" s="1114"/>
      <c r="QXG294" s="1114"/>
      <c r="QXH294" s="1114"/>
      <c r="QXI294" s="1114"/>
      <c r="QXJ294" s="1114"/>
      <c r="QXK294" s="1114"/>
      <c r="QXL294" s="1114"/>
      <c r="QXM294" s="1114"/>
      <c r="QXN294" s="1114"/>
      <c r="QXO294" s="1114"/>
      <c r="QXP294" s="1114"/>
      <c r="QXQ294" s="1114"/>
      <c r="QXR294" s="1114"/>
      <c r="QXS294" s="1114"/>
      <c r="QXT294" s="1114"/>
      <c r="QXU294" s="1114"/>
      <c r="QXV294" s="1114"/>
      <c r="QXW294" s="1114"/>
      <c r="QXX294" s="1114"/>
      <c r="QXY294" s="1114"/>
      <c r="QXZ294" s="1114"/>
      <c r="QYA294" s="1114"/>
      <c r="QYB294" s="1114"/>
      <c r="QYC294" s="1114"/>
      <c r="QYD294" s="1114"/>
      <c r="QYE294" s="1114"/>
      <c r="QYF294" s="1114"/>
      <c r="QYG294" s="1114"/>
      <c r="QYH294" s="1114"/>
      <c r="QYI294" s="1114"/>
      <c r="QYJ294" s="1114"/>
      <c r="QYK294" s="1114"/>
      <c r="QYL294" s="1114"/>
      <c r="QYM294" s="1114"/>
      <c r="QYN294" s="1114"/>
      <c r="QYO294" s="1114"/>
      <c r="QYP294" s="1114"/>
      <c r="QYQ294" s="1114"/>
      <c r="QYR294" s="1114"/>
      <c r="QYS294" s="1114"/>
      <c r="QYT294" s="1114"/>
      <c r="QYU294" s="1114"/>
      <c r="QYV294" s="1114"/>
      <c r="QYW294" s="1114"/>
      <c r="QYX294" s="1114"/>
      <c r="QYY294" s="1114"/>
      <c r="QYZ294" s="1114"/>
      <c r="QZA294" s="1114"/>
      <c r="QZB294" s="1114"/>
      <c r="QZC294" s="1114"/>
      <c r="QZD294" s="1114"/>
      <c r="QZE294" s="1114"/>
      <c r="QZF294" s="1114"/>
      <c r="QZG294" s="1114"/>
      <c r="QZH294" s="1114"/>
      <c r="QZI294" s="1114"/>
      <c r="QZJ294" s="1114"/>
      <c r="QZK294" s="1114"/>
      <c r="QZL294" s="1114"/>
      <c r="QZM294" s="1114"/>
      <c r="QZN294" s="1114"/>
      <c r="QZO294" s="1114"/>
      <c r="QZP294" s="1114"/>
      <c r="QZQ294" s="1114"/>
      <c r="QZR294" s="1114"/>
      <c r="QZS294" s="1114"/>
      <c r="QZT294" s="1114"/>
      <c r="QZU294" s="1114"/>
      <c r="QZV294" s="1114"/>
      <c r="QZW294" s="1114"/>
      <c r="QZX294" s="1114"/>
      <c r="QZY294" s="1114"/>
      <c r="QZZ294" s="1114"/>
      <c r="RAA294" s="1114"/>
      <c r="RAB294" s="1114"/>
      <c r="RAC294" s="1114"/>
      <c r="RAD294" s="1114"/>
      <c r="RAE294" s="1114"/>
      <c r="RAF294" s="1114"/>
      <c r="RAG294" s="1114"/>
      <c r="RAH294" s="1114"/>
      <c r="RAI294" s="1114"/>
      <c r="RAJ294" s="1114"/>
      <c r="RAK294" s="1114"/>
      <c r="RAL294" s="1114"/>
      <c r="RAM294" s="1114"/>
      <c r="RAN294" s="1114"/>
      <c r="RAO294" s="1114"/>
      <c r="RAP294" s="1114"/>
      <c r="RAQ294" s="1114"/>
      <c r="RAR294" s="1114"/>
      <c r="RAS294" s="1114"/>
      <c r="RAT294" s="1114"/>
      <c r="RAU294" s="1114"/>
      <c r="RAV294" s="1114"/>
      <c r="RAW294" s="1114"/>
      <c r="RAX294" s="1114"/>
      <c r="RAY294" s="1114"/>
      <c r="RAZ294" s="1114"/>
      <c r="RBA294" s="1114"/>
      <c r="RBB294" s="1114"/>
      <c r="RBC294" s="1114"/>
      <c r="RBD294" s="1114"/>
      <c r="RBE294" s="1114"/>
      <c r="RBF294" s="1114"/>
      <c r="RBG294" s="1114"/>
      <c r="RBH294" s="1114"/>
      <c r="RBI294" s="1114"/>
      <c r="RBJ294" s="1114"/>
      <c r="RBK294" s="1114"/>
      <c r="RBL294" s="1114"/>
      <c r="RBM294" s="1114"/>
      <c r="RBN294" s="1114"/>
      <c r="RBO294" s="1114"/>
      <c r="RBP294" s="1114"/>
      <c r="RBQ294" s="1114"/>
      <c r="RBR294" s="1114"/>
      <c r="RBS294" s="1114"/>
      <c r="RBT294" s="1114"/>
      <c r="RBU294" s="1114"/>
      <c r="RBV294" s="1114"/>
      <c r="RBW294" s="1114"/>
      <c r="RBX294" s="1114"/>
      <c r="RBY294" s="1114"/>
      <c r="RBZ294" s="1114"/>
      <c r="RCA294" s="1114"/>
      <c r="RCB294" s="1114"/>
      <c r="RCC294" s="1114"/>
      <c r="RCD294" s="1114"/>
      <c r="RCE294" s="1114"/>
      <c r="RCF294" s="1114"/>
      <c r="RCG294" s="1114"/>
      <c r="RCH294" s="1114"/>
      <c r="RCI294" s="1114"/>
      <c r="RCJ294" s="1114"/>
      <c r="RCK294" s="1114"/>
      <c r="RCL294" s="1114"/>
      <c r="RCM294" s="1114"/>
      <c r="RCN294" s="1114"/>
      <c r="RCO294" s="1114"/>
      <c r="RCP294" s="1114"/>
      <c r="RCQ294" s="1114"/>
      <c r="RCR294" s="1114"/>
      <c r="RCS294" s="1114"/>
      <c r="RCT294" s="1114"/>
      <c r="RCU294" s="1114"/>
      <c r="RCV294" s="1114"/>
      <c r="RCW294" s="1114"/>
      <c r="RCX294" s="1114"/>
      <c r="RCY294" s="1114"/>
      <c r="RCZ294" s="1114"/>
      <c r="RDA294" s="1114"/>
      <c r="RDB294" s="1114"/>
      <c r="RDC294" s="1114"/>
      <c r="RDD294" s="1114"/>
      <c r="RDE294" s="1114"/>
      <c r="RDF294" s="1114"/>
      <c r="RDG294" s="1114"/>
      <c r="RDH294" s="1114"/>
      <c r="RDI294" s="1114"/>
      <c r="RDJ294" s="1114"/>
      <c r="RDK294" s="1114"/>
      <c r="RDL294" s="1114"/>
      <c r="RDM294" s="1114"/>
      <c r="RDN294" s="1114"/>
      <c r="RDO294" s="1114"/>
      <c r="RDP294" s="1114"/>
      <c r="RDQ294" s="1114"/>
      <c r="RDR294" s="1114"/>
      <c r="RDS294" s="1114"/>
      <c r="RDT294" s="1114"/>
      <c r="RDU294" s="1114"/>
      <c r="RDV294" s="1114"/>
      <c r="RDW294" s="1114"/>
      <c r="RDX294" s="1114"/>
      <c r="RDY294" s="1114"/>
      <c r="RDZ294" s="1114"/>
      <c r="REA294" s="1114"/>
      <c r="REB294" s="1114"/>
      <c r="REC294" s="1114"/>
      <c r="RED294" s="1114"/>
      <c r="REE294" s="1114"/>
      <c r="REF294" s="1114"/>
      <c r="REG294" s="1114"/>
      <c r="REH294" s="1114"/>
      <c r="REI294" s="1114"/>
      <c r="REJ294" s="1114"/>
      <c r="REK294" s="1114"/>
      <c r="REL294" s="1114"/>
      <c r="REM294" s="1114"/>
      <c r="REN294" s="1114"/>
      <c r="REO294" s="1114"/>
      <c r="REP294" s="1114"/>
      <c r="REQ294" s="1114"/>
      <c r="RER294" s="1114"/>
      <c r="RES294" s="1114"/>
      <c r="RET294" s="1114"/>
      <c r="REU294" s="1114"/>
      <c r="REV294" s="1114"/>
      <c r="REW294" s="1114"/>
      <c r="REX294" s="1114"/>
      <c r="REY294" s="1114"/>
      <c r="REZ294" s="1114"/>
      <c r="RFA294" s="1114"/>
      <c r="RFB294" s="1114"/>
      <c r="RFC294" s="1114"/>
      <c r="RFD294" s="1114"/>
      <c r="RFE294" s="1114"/>
      <c r="RFF294" s="1114"/>
      <c r="RFG294" s="1114"/>
      <c r="RFH294" s="1114"/>
      <c r="RFI294" s="1114"/>
      <c r="RFJ294" s="1114"/>
      <c r="RFK294" s="1114"/>
      <c r="RFL294" s="1114"/>
      <c r="RFM294" s="1114"/>
      <c r="RFN294" s="1114"/>
      <c r="RFO294" s="1114"/>
      <c r="RFP294" s="1114"/>
      <c r="RFQ294" s="1114"/>
      <c r="RFR294" s="1114"/>
      <c r="RFS294" s="1114"/>
      <c r="RFT294" s="1114"/>
      <c r="RFU294" s="1114"/>
      <c r="RFV294" s="1114"/>
      <c r="RFW294" s="1114"/>
      <c r="RFX294" s="1114"/>
      <c r="RFY294" s="1114"/>
      <c r="RFZ294" s="1114"/>
      <c r="RGA294" s="1114"/>
      <c r="RGB294" s="1114"/>
      <c r="RGC294" s="1114"/>
      <c r="RGD294" s="1114"/>
      <c r="RGE294" s="1114"/>
      <c r="RGF294" s="1114"/>
      <c r="RGG294" s="1114"/>
      <c r="RGH294" s="1114"/>
      <c r="RGI294" s="1114"/>
      <c r="RGJ294" s="1114"/>
      <c r="RGK294" s="1114"/>
      <c r="RGL294" s="1114"/>
      <c r="RGM294" s="1114"/>
      <c r="RGN294" s="1114"/>
      <c r="RGO294" s="1114"/>
      <c r="RGP294" s="1114"/>
      <c r="RGQ294" s="1114"/>
      <c r="RGR294" s="1114"/>
      <c r="RGS294" s="1114"/>
      <c r="RGT294" s="1114"/>
      <c r="RGU294" s="1114"/>
      <c r="RGV294" s="1114"/>
      <c r="RGW294" s="1114"/>
      <c r="RGX294" s="1114"/>
      <c r="RGY294" s="1114"/>
      <c r="RGZ294" s="1114"/>
      <c r="RHA294" s="1114"/>
      <c r="RHB294" s="1114"/>
      <c r="RHC294" s="1114"/>
      <c r="RHD294" s="1114"/>
      <c r="RHE294" s="1114"/>
      <c r="RHF294" s="1114"/>
      <c r="RHG294" s="1114"/>
      <c r="RHH294" s="1114"/>
      <c r="RHI294" s="1114"/>
      <c r="RHJ294" s="1114"/>
      <c r="RHK294" s="1114"/>
      <c r="RHL294" s="1114"/>
      <c r="RHM294" s="1114"/>
      <c r="RHN294" s="1114"/>
      <c r="RHO294" s="1114"/>
      <c r="RHP294" s="1114"/>
      <c r="RHQ294" s="1114"/>
      <c r="RHR294" s="1114"/>
      <c r="RHS294" s="1114"/>
      <c r="RHT294" s="1114"/>
      <c r="RHU294" s="1114"/>
      <c r="RHV294" s="1114"/>
      <c r="RHW294" s="1114"/>
      <c r="RHX294" s="1114"/>
      <c r="RHY294" s="1114"/>
      <c r="RHZ294" s="1114"/>
      <c r="RIA294" s="1114"/>
      <c r="RIB294" s="1114"/>
      <c r="RIC294" s="1114"/>
      <c r="RID294" s="1114"/>
      <c r="RIE294" s="1114"/>
      <c r="RIF294" s="1114"/>
      <c r="RIG294" s="1114"/>
      <c r="RIH294" s="1114"/>
      <c r="RII294" s="1114"/>
      <c r="RIJ294" s="1114"/>
      <c r="RIK294" s="1114"/>
      <c r="RIL294" s="1114"/>
      <c r="RIM294" s="1114"/>
      <c r="RIN294" s="1114"/>
      <c r="RIO294" s="1114"/>
      <c r="RIP294" s="1114"/>
      <c r="RIQ294" s="1114"/>
      <c r="RIR294" s="1114"/>
      <c r="RIS294" s="1114"/>
      <c r="RIT294" s="1114"/>
      <c r="RIU294" s="1114"/>
      <c r="RIV294" s="1114"/>
      <c r="RIW294" s="1114"/>
      <c r="RIX294" s="1114"/>
      <c r="RIY294" s="1114"/>
      <c r="RIZ294" s="1114"/>
      <c r="RJA294" s="1114"/>
      <c r="RJB294" s="1114"/>
      <c r="RJC294" s="1114"/>
      <c r="RJD294" s="1114"/>
      <c r="RJE294" s="1114"/>
      <c r="RJF294" s="1114"/>
      <c r="RJG294" s="1114"/>
      <c r="RJH294" s="1114"/>
      <c r="RJI294" s="1114"/>
      <c r="RJJ294" s="1114"/>
      <c r="RJK294" s="1114"/>
      <c r="RJL294" s="1114"/>
      <c r="RJM294" s="1114"/>
      <c r="RJN294" s="1114"/>
      <c r="RJO294" s="1114"/>
      <c r="RJP294" s="1114"/>
      <c r="RJQ294" s="1114"/>
      <c r="RJR294" s="1114"/>
      <c r="RJS294" s="1114"/>
      <c r="RJT294" s="1114"/>
      <c r="RJU294" s="1114"/>
      <c r="RJV294" s="1114"/>
      <c r="RJW294" s="1114"/>
      <c r="RJX294" s="1114"/>
      <c r="RJY294" s="1114"/>
      <c r="RJZ294" s="1114"/>
      <c r="RKA294" s="1114"/>
      <c r="RKB294" s="1114"/>
      <c r="RKC294" s="1114"/>
      <c r="RKD294" s="1114"/>
      <c r="RKE294" s="1114"/>
      <c r="RKF294" s="1114"/>
      <c r="RKG294" s="1114"/>
      <c r="RKH294" s="1114"/>
      <c r="RKI294" s="1114"/>
      <c r="RKJ294" s="1114"/>
      <c r="RKK294" s="1114"/>
      <c r="RKL294" s="1114"/>
      <c r="RKM294" s="1114"/>
      <c r="RKN294" s="1114"/>
      <c r="RKO294" s="1114"/>
      <c r="RKP294" s="1114"/>
      <c r="RKQ294" s="1114"/>
      <c r="RKR294" s="1114"/>
      <c r="RKS294" s="1114"/>
      <c r="RKT294" s="1114"/>
      <c r="RKU294" s="1114"/>
      <c r="RKV294" s="1114"/>
      <c r="RKW294" s="1114"/>
      <c r="RKX294" s="1114"/>
      <c r="RKY294" s="1114"/>
      <c r="RKZ294" s="1114"/>
      <c r="RLA294" s="1114"/>
      <c r="RLB294" s="1114"/>
      <c r="RLC294" s="1114"/>
      <c r="RLD294" s="1114"/>
      <c r="RLE294" s="1114"/>
      <c r="RLF294" s="1114"/>
      <c r="RLG294" s="1114"/>
      <c r="RLH294" s="1114"/>
      <c r="RLI294" s="1114"/>
      <c r="RLJ294" s="1114"/>
      <c r="RLK294" s="1114"/>
      <c r="RLL294" s="1114"/>
      <c r="RLM294" s="1114"/>
      <c r="RLN294" s="1114"/>
      <c r="RLO294" s="1114"/>
      <c r="RLP294" s="1114"/>
      <c r="RLQ294" s="1114"/>
      <c r="RLR294" s="1114"/>
      <c r="RLS294" s="1114"/>
      <c r="RLT294" s="1114"/>
      <c r="RLU294" s="1114"/>
      <c r="RLV294" s="1114"/>
      <c r="RLW294" s="1114"/>
      <c r="RLX294" s="1114"/>
      <c r="RLY294" s="1114"/>
      <c r="RLZ294" s="1114"/>
      <c r="RMA294" s="1114"/>
      <c r="RMB294" s="1114"/>
      <c r="RMC294" s="1114"/>
      <c r="RMD294" s="1114"/>
      <c r="RME294" s="1114"/>
      <c r="RMF294" s="1114"/>
      <c r="RMG294" s="1114"/>
      <c r="RMH294" s="1114"/>
      <c r="RMI294" s="1114"/>
      <c r="RMJ294" s="1114"/>
      <c r="RMK294" s="1114"/>
      <c r="RML294" s="1114"/>
      <c r="RMM294" s="1114"/>
      <c r="RMN294" s="1114"/>
      <c r="RMO294" s="1114"/>
      <c r="RMP294" s="1114"/>
      <c r="RMQ294" s="1114"/>
      <c r="RMR294" s="1114"/>
      <c r="RMS294" s="1114"/>
      <c r="RMT294" s="1114"/>
      <c r="RMU294" s="1114"/>
      <c r="RMV294" s="1114"/>
      <c r="RMW294" s="1114"/>
      <c r="RMX294" s="1114"/>
      <c r="RMY294" s="1114"/>
      <c r="RMZ294" s="1114"/>
      <c r="RNA294" s="1114"/>
      <c r="RNB294" s="1114"/>
      <c r="RNC294" s="1114"/>
      <c r="RND294" s="1114"/>
      <c r="RNE294" s="1114"/>
      <c r="RNF294" s="1114"/>
      <c r="RNG294" s="1114"/>
      <c r="RNH294" s="1114"/>
      <c r="RNI294" s="1114"/>
      <c r="RNJ294" s="1114"/>
      <c r="RNK294" s="1114"/>
      <c r="RNL294" s="1114"/>
      <c r="RNM294" s="1114"/>
      <c r="RNN294" s="1114"/>
      <c r="RNO294" s="1114"/>
      <c r="RNP294" s="1114"/>
      <c r="RNQ294" s="1114"/>
      <c r="RNR294" s="1114"/>
      <c r="RNS294" s="1114"/>
      <c r="RNT294" s="1114"/>
      <c r="RNU294" s="1114"/>
      <c r="RNV294" s="1114"/>
      <c r="RNW294" s="1114"/>
      <c r="RNX294" s="1114"/>
      <c r="RNY294" s="1114"/>
      <c r="RNZ294" s="1114"/>
      <c r="ROA294" s="1114"/>
      <c r="ROB294" s="1114"/>
      <c r="ROC294" s="1114"/>
      <c r="ROD294" s="1114"/>
      <c r="ROE294" s="1114"/>
      <c r="ROF294" s="1114"/>
      <c r="ROG294" s="1114"/>
      <c r="ROH294" s="1114"/>
      <c r="ROI294" s="1114"/>
      <c r="ROJ294" s="1114"/>
      <c r="ROK294" s="1114"/>
      <c r="ROL294" s="1114"/>
      <c r="ROM294" s="1114"/>
      <c r="RON294" s="1114"/>
      <c r="ROO294" s="1114"/>
      <c r="ROP294" s="1114"/>
      <c r="ROQ294" s="1114"/>
      <c r="ROR294" s="1114"/>
      <c r="ROS294" s="1114"/>
      <c r="ROT294" s="1114"/>
      <c r="ROU294" s="1114"/>
      <c r="ROV294" s="1114"/>
      <c r="ROW294" s="1114"/>
      <c r="ROX294" s="1114"/>
      <c r="ROY294" s="1114"/>
      <c r="ROZ294" s="1114"/>
      <c r="RPA294" s="1114"/>
      <c r="RPB294" s="1114"/>
      <c r="RPC294" s="1114"/>
      <c r="RPD294" s="1114"/>
      <c r="RPE294" s="1114"/>
      <c r="RPF294" s="1114"/>
      <c r="RPG294" s="1114"/>
      <c r="RPH294" s="1114"/>
      <c r="RPI294" s="1114"/>
      <c r="RPJ294" s="1114"/>
      <c r="RPK294" s="1114"/>
      <c r="RPL294" s="1114"/>
      <c r="RPM294" s="1114"/>
      <c r="RPN294" s="1114"/>
      <c r="RPO294" s="1114"/>
      <c r="RPP294" s="1114"/>
      <c r="RPQ294" s="1114"/>
      <c r="RPR294" s="1114"/>
      <c r="RPS294" s="1114"/>
      <c r="RPT294" s="1114"/>
      <c r="RPU294" s="1114"/>
      <c r="RPV294" s="1114"/>
      <c r="RPW294" s="1114"/>
      <c r="RPX294" s="1114"/>
      <c r="RPY294" s="1114"/>
      <c r="RPZ294" s="1114"/>
      <c r="RQA294" s="1114"/>
      <c r="RQB294" s="1114"/>
      <c r="RQC294" s="1114"/>
      <c r="RQD294" s="1114"/>
      <c r="RQE294" s="1114"/>
      <c r="RQF294" s="1114"/>
      <c r="RQG294" s="1114"/>
      <c r="RQH294" s="1114"/>
      <c r="RQI294" s="1114"/>
      <c r="RQJ294" s="1114"/>
      <c r="RQK294" s="1114"/>
      <c r="RQL294" s="1114"/>
      <c r="RQM294" s="1114"/>
      <c r="RQN294" s="1114"/>
      <c r="RQO294" s="1114"/>
      <c r="RQP294" s="1114"/>
      <c r="RQQ294" s="1114"/>
      <c r="RQR294" s="1114"/>
      <c r="RQS294" s="1114"/>
      <c r="RQT294" s="1114"/>
      <c r="RQU294" s="1114"/>
      <c r="RQV294" s="1114"/>
      <c r="RQW294" s="1114"/>
      <c r="RQX294" s="1114"/>
      <c r="RQY294" s="1114"/>
      <c r="RQZ294" s="1114"/>
      <c r="RRA294" s="1114"/>
      <c r="RRB294" s="1114"/>
      <c r="RRC294" s="1114"/>
      <c r="RRD294" s="1114"/>
      <c r="RRE294" s="1114"/>
      <c r="RRF294" s="1114"/>
      <c r="RRG294" s="1114"/>
      <c r="RRH294" s="1114"/>
      <c r="RRI294" s="1114"/>
      <c r="RRJ294" s="1114"/>
      <c r="RRK294" s="1114"/>
      <c r="RRL294" s="1114"/>
      <c r="RRM294" s="1114"/>
      <c r="RRN294" s="1114"/>
      <c r="RRO294" s="1114"/>
      <c r="RRP294" s="1114"/>
      <c r="RRQ294" s="1114"/>
      <c r="RRR294" s="1114"/>
      <c r="RRS294" s="1114"/>
      <c r="RRT294" s="1114"/>
      <c r="RRU294" s="1114"/>
      <c r="RRV294" s="1114"/>
      <c r="RRW294" s="1114"/>
      <c r="RRX294" s="1114"/>
      <c r="RRY294" s="1114"/>
      <c r="RRZ294" s="1114"/>
      <c r="RSA294" s="1114"/>
      <c r="RSB294" s="1114"/>
      <c r="RSC294" s="1114"/>
      <c r="RSD294" s="1114"/>
      <c r="RSE294" s="1114"/>
      <c r="RSF294" s="1114"/>
      <c r="RSG294" s="1114"/>
      <c r="RSH294" s="1114"/>
      <c r="RSI294" s="1114"/>
      <c r="RSJ294" s="1114"/>
      <c r="RSK294" s="1114"/>
      <c r="RSL294" s="1114"/>
      <c r="RSM294" s="1114"/>
      <c r="RSN294" s="1114"/>
      <c r="RSO294" s="1114"/>
      <c r="RSP294" s="1114"/>
      <c r="RSQ294" s="1114"/>
      <c r="RSR294" s="1114"/>
      <c r="RSS294" s="1114"/>
      <c r="RST294" s="1114"/>
      <c r="RSU294" s="1114"/>
      <c r="RSV294" s="1114"/>
      <c r="RSW294" s="1114"/>
      <c r="RSX294" s="1114"/>
      <c r="RSY294" s="1114"/>
      <c r="RSZ294" s="1114"/>
      <c r="RTA294" s="1114"/>
      <c r="RTB294" s="1114"/>
      <c r="RTC294" s="1114"/>
      <c r="RTD294" s="1114"/>
      <c r="RTE294" s="1114"/>
      <c r="RTF294" s="1114"/>
      <c r="RTG294" s="1114"/>
      <c r="RTH294" s="1114"/>
      <c r="RTI294" s="1114"/>
      <c r="RTJ294" s="1114"/>
      <c r="RTK294" s="1114"/>
      <c r="RTL294" s="1114"/>
      <c r="RTM294" s="1114"/>
      <c r="RTN294" s="1114"/>
      <c r="RTO294" s="1114"/>
      <c r="RTP294" s="1114"/>
      <c r="RTQ294" s="1114"/>
      <c r="RTR294" s="1114"/>
      <c r="RTS294" s="1114"/>
      <c r="RTT294" s="1114"/>
      <c r="RTU294" s="1114"/>
      <c r="RTV294" s="1114"/>
      <c r="RTW294" s="1114"/>
      <c r="RTX294" s="1114"/>
      <c r="RTY294" s="1114"/>
      <c r="RTZ294" s="1114"/>
      <c r="RUA294" s="1114"/>
      <c r="RUB294" s="1114"/>
      <c r="RUC294" s="1114"/>
      <c r="RUD294" s="1114"/>
      <c r="RUE294" s="1114"/>
      <c r="RUF294" s="1114"/>
      <c r="RUG294" s="1114"/>
      <c r="RUH294" s="1114"/>
      <c r="RUI294" s="1114"/>
      <c r="RUJ294" s="1114"/>
      <c r="RUK294" s="1114"/>
      <c r="RUL294" s="1114"/>
      <c r="RUM294" s="1114"/>
      <c r="RUN294" s="1114"/>
      <c r="RUO294" s="1114"/>
      <c r="RUP294" s="1114"/>
      <c r="RUQ294" s="1114"/>
      <c r="RUR294" s="1114"/>
      <c r="RUS294" s="1114"/>
      <c r="RUT294" s="1114"/>
      <c r="RUU294" s="1114"/>
      <c r="RUV294" s="1114"/>
      <c r="RUW294" s="1114"/>
      <c r="RUX294" s="1114"/>
      <c r="RUY294" s="1114"/>
      <c r="RUZ294" s="1114"/>
      <c r="RVA294" s="1114"/>
      <c r="RVB294" s="1114"/>
      <c r="RVC294" s="1114"/>
      <c r="RVD294" s="1114"/>
      <c r="RVE294" s="1114"/>
      <c r="RVF294" s="1114"/>
      <c r="RVG294" s="1114"/>
      <c r="RVH294" s="1114"/>
      <c r="RVI294" s="1114"/>
      <c r="RVJ294" s="1114"/>
      <c r="RVK294" s="1114"/>
      <c r="RVL294" s="1114"/>
      <c r="RVM294" s="1114"/>
      <c r="RVN294" s="1114"/>
      <c r="RVO294" s="1114"/>
      <c r="RVP294" s="1114"/>
      <c r="RVQ294" s="1114"/>
      <c r="RVR294" s="1114"/>
      <c r="RVS294" s="1114"/>
      <c r="RVT294" s="1114"/>
      <c r="RVU294" s="1114"/>
      <c r="RVV294" s="1114"/>
      <c r="RVW294" s="1114"/>
      <c r="RVX294" s="1114"/>
      <c r="RVY294" s="1114"/>
      <c r="RVZ294" s="1114"/>
      <c r="RWA294" s="1114"/>
      <c r="RWB294" s="1114"/>
      <c r="RWC294" s="1114"/>
      <c r="RWD294" s="1114"/>
      <c r="RWE294" s="1114"/>
      <c r="RWF294" s="1114"/>
      <c r="RWG294" s="1114"/>
      <c r="RWH294" s="1114"/>
      <c r="RWI294" s="1114"/>
      <c r="RWJ294" s="1114"/>
      <c r="RWK294" s="1114"/>
      <c r="RWL294" s="1114"/>
      <c r="RWM294" s="1114"/>
      <c r="RWN294" s="1114"/>
      <c r="RWO294" s="1114"/>
      <c r="RWP294" s="1114"/>
      <c r="RWQ294" s="1114"/>
      <c r="RWR294" s="1114"/>
      <c r="RWS294" s="1114"/>
      <c r="RWT294" s="1114"/>
      <c r="RWU294" s="1114"/>
      <c r="RWV294" s="1114"/>
      <c r="RWW294" s="1114"/>
      <c r="RWX294" s="1114"/>
      <c r="RWY294" s="1114"/>
      <c r="RWZ294" s="1114"/>
      <c r="RXA294" s="1114"/>
      <c r="RXB294" s="1114"/>
      <c r="RXC294" s="1114"/>
      <c r="RXD294" s="1114"/>
      <c r="RXE294" s="1114"/>
      <c r="RXF294" s="1114"/>
      <c r="RXG294" s="1114"/>
      <c r="RXH294" s="1114"/>
      <c r="RXI294" s="1114"/>
      <c r="RXJ294" s="1114"/>
      <c r="RXK294" s="1114"/>
      <c r="RXL294" s="1114"/>
      <c r="RXM294" s="1114"/>
      <c r="RXN294" s="1114"/>
      <c r="RXO294" s="1114"/>
      <c r="RXP294" s="1114"/>
      <c r="RXQ294" s="1114"/>
      <c r="RXR294" s="1114"/>
      <c r="RXS294" s="1114"/>
      <c r="RXT294" s="1114"/>
      <c r="RXU294" s="1114"/>
      <c r="RXV294" s="1114"/>
      <c r="RXW294" s="1114"/>
      <c r="RXX294" s="1114"/>
      <c r="RXY294" s="1114"/>
      <c r="RXZ294" s="1114"/>
      <c r="RYA294" s="1114"/>
      <c r="RYB294" s="1114"/>
      <c r="RYC294" s="1114"/>
      <c r="RYD294" s="1114"/>
      <c r="RYE294" s="1114"/>
      <c r="RYF294" s="1114"/>
      <c r="RYG294" s="1114"/>
      <c r="RYH294" s="1114"/>
      <c r="RYI294" s="1114"/>
      <c r="RYJ294" s="1114"/>
      <c r="RYK294" s="1114"/>
      <c r="RYL294" s="1114"/>
      <c r="RYM294" s="1114"/>
      <c r="RYN294" s="1114"/>
      <c r="RYO294" s="1114"/>
      <c r="RYP294" s="1114"/>
      <c r="RYQ294" s="1114"/>
      <c r="RYR294" s="1114"/>
      <c r="RYS294" s="1114"/>
      <c r="RYT294" s="1114"/>
      <c r="RYU294" s="1114"/>
      <c r="RYV294" s="1114"/>
      <c r="RYW294" s="1114"/>
      <c r="RYX294" s="1114"/>
      <c r="RYY294" s="1114"/>
      <c r="RYZ294" s="1114"/>
      <c r="RZA294" s="1114"/>
      <c r="RZB294" s="1114"/>
      <c r="RZC294" s="1114"/>
      <c r="RZD294" s="1114"/>
      <c r="RZE294" s="1114"/>
      <c r="RZF294" s="1114"/>
      <c r="RZG294" s="1114"/>
      <c r="RZH294" s="1114"/>
      <c r="RZI294" s="1114"/>
      <c r="RZJ294" s="1114"/>
      <c r="RZK294" s="1114"/>
      <c r="RZL294" s="1114"/>
      <c r="RZM294" s="1114"/>
      <c r="RZN294" s="1114"/>
      <c r="RZO294" s="1114"/>
      <c r="RZP294" s="1114"/>
      <c r="RZQ294" s="1114"/>
      <c r="RZR294" s="1114"/>
      <c r="RZS294" s="1114"/>
      <c r="RZT294" s="1114"/>
      <c r="RZU294" s="1114"/>
      <c r="RZV294" s="1114"/>
      <c r="RZW294" s="1114"/>
      <c r="RZX294" s="1114"/>
      <c r="RZY294" s="1114"/>
      <c r="RZZ294" s="1114"/>
      <c r="SAA294" s="1114"/>
      <c r="SAB294" s="1114"/>
      <c r="SAC294" s="1114"/>
      <c r="SAD294" s="1114"/>
      <c r="SAE294" s="1114"/>
      <c r="SAF294" s="1114"/>
      <c r="SAG294" s="1114"/>
      <c r="SAH294" s="1114"/>
      <c r="SAI294" s="1114"/>
      <c r="SAJ294" s="1114"/>
      <c r="SAK294" s="1114"/>
      <c r="SAL294" s="1114"/>
      <c r="SAM294" s="1114"/>
      <c r="SAN294" s="1114"/>
      <c r="SAO294" s="1114"/>
      <c r="SAP294" s="1114"/>
      <c r="SAQ294" s="1114"/>
      <c r="SAR294" s="1114"/>
      <c r="SAS294" s="1114"/>
      <c r="SAT294" s="1114"/>
      <c r="SAU294" s="1114"/>
      <c r="SAV294" s="1114"/>
      <c r="SAW294" s="1114"/>
      <c r="SAX294" s="1114"/>
      <c r="SAY294" s="1114"/>
      <c r="SAZ294" s="1114"/>
      <c r="SBA294" s="1114"/>
      <c r="SBB294" s="1114"/>
      <c r="SBC294" s="1114"/>
      <c r="SBD294" s="1114"/>
      <c r="SBE294" s="1114"/>
      <c r="SBF294" s="1114"/>
      <c r="SBG294" s="1114"/>
      <c r="SBH294" s="1114"/>
      <c r="SBI294" s="1114"/>
      <c r="SBJ294" s="1114"/>
      <c r="SBK294" s="1114"/>
      <c r="SBL294" s="1114"/>
      <c r="SBM294" s="1114"/>
      <c r="SBN294" s="1114"/>
      <c r="SBO294" s="1114"/>
      <c r="SBP294" s="1114"/>
      <c r="SBQ294" s="1114"/>
      <c r="SBR294" s="1114"/>
      <c r="SBS294" s="1114"/>
      <c r="SBT294" s="1114"/>
      <c r="SBU294" s="1114"/>
      <c r="SBV294" s="1114"/>
      <c r="SBW294" s="1114"/>
      <c r="SBX294" s="1114"/>
      <c r="SBY294" s="1114"/>
      <c r="SBZ294" s="1114"/>
      <c r="SCA294" s="1114"/>
      <c r="SCB294" s="1114"/>
      <c r="SCC294" s="1114"/>
      <c r="SCD294" s="1114"/>
      <c r="SCE294" s="1114"/>
      <c r="SCF294" s="1114"/>
      <c r="SCG294" s="1114"/>
      <c r="SCH294" s="1114"/>
      <c r="SCI294" s="1114"/>
      <c r="SCJ294" s="1114"/>
      <c r="SCK294" s="1114"/>
      <c r="SCL294" s="1114"/>
      <c r="SCM294" s="1114"/>
      <c r="SCN294" s="1114"/>
      <c r="SCO294" s="1114"/>
      <c r="SCP294" s="1114"/>
      <c r="SCQ294" s="1114"/>
      <c r="SCR294" s="1114"/>
      <c r="SCS294" s="1114"/>
      <c r="SCT294" s="1114"/>
      <c r="SCU294" s="1114"/>
      <c r="SCV294" s="1114"/>
      <c r="SCW294" s="1114"/>
      <c r="SCX294" s="1114"/>
      <c r="SCY294" s="1114"/>
      <c r="SCZ294" s="1114"/>
      <c r="SDA294" s="1114"/>
      <c r="SDB294" s="1114"/>
      <c r="SDC294" s="1114"/>
      <c r="SDD294" s="1114"/>
      <c r="SDE294" s="1114"/>
      <c r="SDF294" s="1114"/>
      <c r="SDG294" s="1114"/>
      <c r="SDH294" s="1114"/>
      <c r="SDI294" s="1114"/>
      <c r="SDJ294" s="1114"/>
      <c r="SDK294" s="1114"/>
      <c r="SDL294" s="1114"/>
      <c r="SDM294" s="1114"/>
      <c r="SDN294" s="1114"/>
      <c r="SDO294" s="1114"/>
      <c r="SDP294" s="1114"/>
      <c r="SDQ294" s="1114"/>
      <c r="SDR294" s="1114"/>
      <c r="SDS294" s="1114"/>
      <c r="SDT294" s="1114"/>
      <c r="SDU294" s="1114"/>
      <c r="SDV294" s="1114"/>
      <c r="SDW294" s="1114"/>
      <c r="SDX294" s="1114"/>
      <c r="SDY294" s="1114"/>
      <c r="SDZ294" s="1114"/>
      <c r="SEA294" s="1114"/>
      <c r="SEB294" s="1114"/>
      <c r="SEC294" s="1114"/>
      <c r="SED294" s="1114"/>
      <c r="SEE294" s="1114"/>
      <c r="SEF294" s="1114"/>
      <c r="SEG294" s="1114"/>
      <c r="SEH294" s="1114"/>
      <c r="SEI294" s="1114"/>
      <c r="SEJ294" s="1114"/>
      <c r="SEK294" s="1114"/>
      <c r="SEL294" s="1114"/>
      <c r="SEM294" s="1114"/>
      <c r="SEN294" s="1114"/>
      <c r="SEO294" s="1114"/>
      <c r="SEP294" s="1114"/>
      <c r="SEQ294" s="1114"/>
      <c r="SER294" s="1114"/>
      <c r="SES294" s="1114"/>
      <c r="SET294" s="1114"/>
      <c r="SEU294" s="1114"/>
      <c r="SEV294" s="1114"/>
      <c r="SEW294" s="1114"/>
      <c r="SEX294" s="1114"/>
      <c r="SEY294" s="1114"/>
      <c r="SEZ294" s="1114"/>
      <c r="SFA294" s="1114"/>
      <c r="SFB294" s="1114"/>
      <c r="SFC294" s="1114"/>
      <c r="SFD294" s="1114"/>
      <c r="SFE294" s="1114"/>
      <c r="SFF294" s="1114"/>
      <c r="SFG294" s="1114"/>
      <c r="SFH294" s="1114"/>
      <c r="SFI294" s="1114"/>
      <c r="SFJ294" s="1114"/>
      <c r="SFK294" s="1114"/>
      <c r="SFL294" s="1114"/>
      <c r="SFM294" s="1114"/>
      <c r="SFN294" s="1114"/>
      <c r="SFO294" s="1114"/>
      <c r="SFP294" s="1114"/>
      <c r="SFQ294" s="1114"/>
      <c r="SFR294" s="1114"/>
      <c r="SFS294" s="1114"/>
      <c r="SFT294" s="1114"/>
      <c r="SFU294" s="1114"/>
      <c r="SFV294" s="1114"/>
      <c r="SFW294" s="1114"/>
      <c r="SFX294" s="1114"/>
      <c r="SFY294" s="1114"/>
      <c r="SFZ294" s="1114"/>
      <c r="SGA294" s="1114"/>
      <c r="SGB294" s="1114"/>
      <c r="SGC294" s="1114"/>
      <c r="SGD294" s="1114"/>
      <c r="SGE294" s="1114"/>
      <c r="SGF294" s="1114"/>
      <c r="SGG294" s="1114"/>
      <c r="SGH294" s="1114"/>
      <c r="SGI294" s="1114"/>
      <c r="SGJ294" s="1114"/>
      <c r="SGK294" s="1114"/>
      <c r="SGL294" s="1114"/>
      <c r="SGM294" s="1114"/>
      <c r="SGN294" s="1114"/>
      <c r="SGO294" s="1114"/>
      <c r="SGP294" s="1114"/>
      <c r="SGQ294" s="1114"/>
      <c r="SGR294" s="1114"/>
      <c r="SGS294" s="1114"/>
      <c r="SGT294" s="1114"/>
      <c r="SGU294" s="1114"/>
      <c r="SGV294" s="1114"/>
      <c r="SGW294" s="1114"/>
      <c r="SGX294" s="1114"/>
      <c r="SGY294" s="1114"/>
      <c r="SGZ294" s="1114"/>
      <c r="SHA294" s="1114"/>
      <c r="SHB294" s="1114"/>
      <c r="SHC294" s="1114"/>
      <c r="SHD294" s="1114"/>
      <c r="SHE294" s="1114"/>
      <c r="SHF294" s="1114"/>
      <c r="SHG294" s="1114"/>
      <c r="SHH294" s="1114"/>
      <c r="SHI294" s="1114"/>
      <c r="SHJ294" s="1114"/>
      <c r="SHK294" s="1114"/>
      <c r="SHL294" s="1114"/>
      <c r="SHM294" s="1114"/>
      <c r="SHN294" s="1114"/>
      <c r="SHO294" s="1114"/>
      <c r="SHP294" s="1114"/>
      <c r="SHQ294" s="1114"/>
      <c r="SHR294" s="1114"/>
      <c r="SHS294" s="1114"/>
      <c r="SHT294" s="1114"/>
      <c r="SHU294" s="1114"/>
      <c r="SHV294" s="1114"/>
      <c r="SHW294" s="1114"/>
      <c r="SHX294" s="1114"/>
      <c r="SHY294" s="1114"/>
      <c r="SHZ294" s="1114"/>
      <c r="SIA294" s="1114"/>
      <c r="SIB294" s="1114"/>
      <c r="SIC294" s="1114"/>
      <c r="SID294" s="1114"/>
      <c r="SIE294" s="1114"/>
      <c r="SIF294" s="1114"/>
      <c r="SIG294" s="1114"/>
      <c r="SIH294" s="1114"/>
      <c r="SII294" s="1114"/>
      <c r="SIJ294" s="1114"/>
      <c r="SIK294" s="1114"/>
      <c r="SIL294" s="1114"/>
      <c r="SIM294" s="1114"/>
      <c r="SIN294" s="1114"/>
      <c r="SIO294" s="1114"/>
      <c r="SIP294" s="1114"/>
      <c r="SIQ294" s="1114"/>
      <c r="SIR294" s="1114"/>
      <c r="SIS294" s="1114"/>
      <c r="SIT294" s="1114"/>
      <c r="SIU294" s="1114"/>
      <c r="SIV294" s="1114"/>
      <c r="SIW294" s="1114"/>
      <c r="SIX294" s="1114"/>
      <c r="SIY294" s="1114"/>
      <c r="SIZ294" s="1114"/>
      <c r="SJA294" s="1114"/>
      <c r="SJB294" s="1114"/>
      <c r="SJC294" s="1114"/>
      <c r="SJD294" s="1114"/>
      <c r="SJE294" s="1114"/>
      <c r="SJF294" s="1114"/>
      <c r="SJG294" s="1114"/>
      <c r="SJH294" s="1114"/>
      <c r="SJI294" s="1114"/>
      <c r="SJJ294" s="1114"/>
      <c r="SJK294" s="1114"/>
      <c r="SJL294" s="1114"/>
      <c r="SJM294" s="1114"/>
      <c r="SJN294" s="1114"/>
      <c r="SJO294" s="1114"/>
      <c r="SJP294" s="1114"/>
      <c r="SJQ294" s="1114"/>
      <c r="SJR294" s="1114"/>
      <c r="SJS294" s="1114"/>
      <c r="SJT294" s="1114"/>
      <c r="SJU294" s="1114"/>
      <c r="SJV294" s="1114"/>
      <c r="SJW294" s="1114"/>
      <c r="SJX294" s="1114"/>
      <c r="SJY294" s="1114"/>
      <c r="SJZ294" s="1114"/>
      <c r="SKA294" s="1114"/>
      <c r="SKB294" s="1114"/>
      <c r="SKC294" s="1114"/>
      <c r="SKD294" s="1114"/>
      <c r="SKE294" s="1114"/>
      <c r="SKF294" s="1114"/>
      <c r="SKG294" s="1114"/>
      <c r="SKH294" s="1114"/>
      <c r="SKI294" s="1114"/>
      <c r="SKJ294" s="1114"/>
      <c r="SKK294" s="1114"/>
      <c r="SKL294" s="1114"/>
      <c r="SKM294" s="1114"/>
      <c r="SKN294" s="1114"/>
      <c r="SKO294" s="1114"/>
      <c r="SKP294" s="1114"/>
      <c r="SKQ294" s="1114"/>
      <c r="SKR294" s="1114"/>
      <c r="SKS294" s="1114"/>
      <c r="SKT294" s="1114"/>
      <c r="SKU294" s="1114"/>
      <c r="SKV294" s="1114"/>
      <c r="SKW294" s="1114"/>
      <c r="SKX294" s="1114"/>
      <c r="SKY294" s="1114"/>
      <c r="SKZ294" s="1114"/>
      <c r="SLA294" s="1114"/>
      <c r="SLB294" s="1114"/>
      <c r="SLC294" s="1114"/>
      <c r="SLD294" s="1114"/>
      <c r="SLE294" s="1114"/>
      <c r="SLF294" s="1114"/>
      <c r="SLG294" s="1114"/>
      <c r="SLH294" s="1114"/>
      <c r="SLI294" s="1114"/>
      <c r="SLJ294" s="1114"/>
      <c r="SLK294" s="1114"/>
      <c r="SLL294" s="1114"/>
      <c r="SLM294" s="1114"/>
      <c r="SLN294" s="1114"/>
      <c r="SLO294" s="1114"/>
      <c r="SLP294" s="1114"/>
      <c r="SLQ294" s="1114"/>
      <c r="SLR294" s="1114"/>
      <c r="SLS294" s="1114"/>
      <c r="SLT294" s="1114"/>
      <c r="SLU294" s="1114"/>
      <c r="SLV294" s="1114"/>
      <c r="SLW294" s="1114"/>
      <c r="SLX294" s="1114"/>
      <c r="SLY294" s="1114"/>
      <c r="SLZ294" s="1114"/>
      <c r="SMA294" s="1114"/>
      <c r="SMB294" s="1114"/>
      <c r="SMC294" s="1114"/>
      <c r="SMD294" s="1114"/>
      <c r="SME294" s="1114"/>
      <c r="SMF294" s="1114"/>
      <c r="SMG294" s="1114"/>
      <c r="SMH294" s="1114"/>
      <c r="SMI294" s="1114"/>
      <c r="SMJ294" s="1114"/>
      <c r="SMK294" s="1114"/>
      <c r="SML294" s="1114"/>
      <c r="SMM294" s="1114"/>
      <c r="SMN294" s="1114"/>
      <c r="SMO294" s="1114"/>
      <c r="SMP294" s="1114"/>
      <c r="SMQ294" s="1114"/>
      <c r="SMR294" s="1114"/>
      <c r="SMS294" s="1114"/>
      <c r="SMT294" s="1114"/>
      <c r="SMU294" s="1114"/>
      <c r="SMV294" s="1114"/>
      <c r="SMW294" s="1114"/>
      <c r="SMX294" s="1114"/>
      <c r="SMY294" s="1114"/>
      <c r="SMZ294" s="1114"/>
      <c r="SNA294" s="1114"/>
      <c r="SNB294" s="1114"/>
      <c r="SNC294" s="1114"/>
      <c r="SND294" s="1114"/>
      <c r="SNE294" s="1114"/>
      <c r="SNF294" s="1114"/>
      <c r="SNG294" s="1114"/>
      <c r="SNH294" s="1114"/>
      <c r="SNI294" s="1114"/>
      <c r="SNJ294" s="1114"/>
      <c r="SNK294" s="1114"/>
      <c r="SNL294" s="1114"/>
      <c r="SNM294" s="1114"/>
      <c r="SNN294" s="1114"/>
      <c r="SNO294" s="1114"/>
      <c r="SNP294" s="1114"/>
      <c r="SNQ294" s="1114"/>
      <c r="SNR294" s="1114"/>
      <c r="SNS294" s="1114"/>
      <c r="SNT294" s="1114"/>
      <c r="SNU294" s="1114"/>
      <c r="SNV294" s="1114"/>
      <c r="SNW294" s="1114"/>
      <c r="SNX294" s="1114"/>
      <c r="SNY294" s="1114"/>
      <c r="SNZ294" s="1114"/>
      <c r="SOA294" s="1114"/>
      <c r="SOB294" s="1114"/>
      <c r="SOC294" s="1114"/>
      <c r="SOD294" s="1114"/>
      <c r="SOE294" s="1114"/>
      <c r="SOF294" s="1114"/>
      <c r="SOG294" s="1114"/>
      <c r="SOH294" s="1114"/>
      <c r="SOI294" s="1114"/>
      <c r="SOJ294" s="1114"/>
      <c r="SOK294" s="1114"/>
      <c r="SOL294" s="1114"/>
      <c r="SOM294" s="1114"/>
      <c r="SON294" s="1114"/>
      <c r="SOO294" s="1114"/>
      <c r="SOP294" s="1114"/>
      <c r="SOQ294" s="1114"/>
      <c r="SOR294" s="1114"/>
      <c r="SOS294" s="1114"/>
      <c r="SOT294" s="1114"/>
      <c r="SOU294" s="1114"/>
      <c r="SOV294" s="1114"/>
      <c r="SOW294" s="1114"/>
      <c r="SOX294" s="1114"/>
      <c r="SOY294" s="1114"/>
      <c r="SOZ294" s="1114"/>
      <c r="SPA294" s="1114"/>
      <c r="SPB294" s="1114"/>
      <c r="SPC294" s="1114"/>
      <c r="SPD294" s="1114"/>
      <c r="SPE294" s="1114"/>
      <c r="SPF294" s="1114"/>
      <c r="SPG294" s="1114"/>
      <c r="SPH294" s="1114"/>
      <c r="SPI294" s="1114"/>
      <c r="SPJ294" s="1114"/>
      <c r="SPK294" s="1114"/>
      <c r="SPL294" s="1114"/>
      <c r="SPM294" s="1114"/>
      <c r="SPN294" s="1114"/>
      <c r="SPO294" s="1114"/>
      <c r="SPP294" s="1114"/>
      <c r="SPQ294" s="1114"/>
      <c r="SPR294" s="1114"/>
      <c r="SPS294" s="1114"/>
      <c r="SPT294" s="1114"/>
      <c r="SPU294" s="1114"/>
      <c r="SPV294" s="1114"/>
      <c r="SPW294" s="1114"/>
      <c r="SPX294" s="1114"/>
      <c r="SPY294" s="1114"/>
      <c r="SPZ294" s="1114"/>
      <c r="SQA294" s="1114"/>
      <c r="SQB294" s="1114"/>
      <c r="SQC294" s="1114"/>
      <c r="SQD294" s="1114"/>
      <c r="SQE294" s="1114"/>
      <c r="SQF294" s="1114"/>
      <c r="SQG294" s="1114"/>
      <c r="SQH294" s="1114"/>
      <c r="SQI294" s="1114"/>
      <c r="SQJ294" s="1114"/>
      <c r="SQK294" s="1114"/>
      <c r="SQL294" s="1114"/>
      <c r="SQM294" s="1114"/>
      <c r="SQN294" s="1114"/>
      <c r="SQO294" s="1114"/>
      <c r="SQP294" s="1114"/>
      <c r="SQQ294" s="1114"/>
      <c r="SQR294" s="1114"/>
      <c r="SQS294" s="1114"/>
      <c r="SQT294" s="1114"/>
      <c r="SQU294" s="1114"/>
      <c r="SQV294" s="1114"/>
      <c r="SQW294" s="1114"/>
      <c r="SQX294" s="1114"/>
      <c r="SQY294" s="1114"/>
      <c r="SQZ294" s="1114"/>
      <c r="SRA294" s="1114"/>
      <c r="SRB294" s="1114"/>
      <c r="SRC294" s="1114"/>
      <c r="SRD294" s="1114"/>
      <c r="SRE294" s="1114"/>
      <c r="SRF294" s="1114"/>
      <c r="SRG294" s="1114"/>
      <c r="SRH294" s="1114"/>
      <c r="SRI294" s="1114"/>
      <c r="SRJ294" s="1114"/>
      <c r="SRK294" s="1114"/>
      <c r="SRL294" s="1114"/>
      <c r="SRM294" s="1114"/>
      <c r="SRN294" s="1114"/>
      <c r="SRO294" s="1114"/>
      <c r="SRP294" s="1114"/>
      <c r="SRQ294" s="1114"/>
      <c r="SRR294" s="1114"/>
      <c r="SRS294" s="1114"/>
      <c r="SRT294" s="1114"/>
      <c r="SRU294" s="1114"/>
      <c r="SRV294" s="1114"/>
      <c r="SRW294" s="1114"/>
      <c r="SRX294" s="1114"/>
      <c r="SRY294" s="1114"/>
      <c r="SRZ294" s="1114"/>
      <c r="SSA294" s="1114"/>
      <c r="SSB294" s="1114"/>
      <c r="SSC294" s="1114"/>
      <c r="SSD294" s="1114"/>
      <c r="SSE294" s="1114"/>
      <c r="SSF294" s="1114"/>
      <c r="SSG294" s="1114"/>
      <c r="SSH294" s="1114"/>
      <c r="SSI294" s="1114"/>
      <c r="SSJ294" s="1114"/>
      <c r="SSK294" s="1114"/>
      <c r="SSL294" s="1114"/>
      <c r="SSM294" s="1114"/>
      <c r="SSN294" s="1114"/>
      <c r="SSO294" s="1114"/>
      <c r="SSP294" s="1114"/>
      <c r="SSQ294" s="1114"/>
      <c r="SSR294" s="1114"/>
      <c r="SSS294" s="1114"/>
      <c r="SST294" s="1114"/>
      <c r="SSU294" s="1114"/>
      <c r="SSV294" s="1114"/>
      <c r="SSW294" s="1114"/>
      <c r="SSX294" s="1114"/>
      <c r="SSY294" s="1114"/>
      <c r="SSZ294" s="1114"/>
      <c r="STA294" s="1114"/>
      <c r="STB294" s="1114"/>
      <c r="STC294" s="1114"/>
      <c r="STD294" s="1114"/>
      <c r="STE294" s="1114"/>
      <c r="STF294" s="1114"/>
      <c r="STG294" s="1114"/>
      <c r="STH294" s="1114"/>
      <c r="STI294" s="1114"/>
      <c r="STJ294" s="1114"/>
      <c r="STK294" s="1114"/>
      <c r="STL294" s="1114"/>
      <c r="STM294" s="1114"/>
      <c r="STN294" s="1114"/>
      <c r="STO294" s="1114"/>
      <c r="STP294" s="1114"/>
      <c r="STQ294" s="1114"/>
      <c r="STR294" s="1114"/>
      <c r="STS294" s="1114"/>
      <c r="STT294" s="1114"/>
      <c r="STU294" s="1114"/>
      <c r="STV294" s="1114"/>
      <c r="STW294" s="1114"/>
      <c r="STX294" s="1114"/>
      <c r="STY294" s="1114"/>
      <c r="STZ294" s="1114"/>
      <c r="SUA294" s="1114"/>
      <c r="SUB294" s="1114"/>
      <c r="SUC294" s="1114"/>
      <c r="SUD294" s="1114"/>
      <c r="SUE294" s="1114"/>
      <c r="SUF294" s="1114"/>
      <c r="SUG294" s="1114"/>
      <c r="SUH294" s="1114"/>
      <c r="SUI294" s="1114"/>
      <c r="SUJ294" s="1114"/>
      <c r="SUK294" s="1114"/>
      <c r="SUL294" s="1114"/>
      <c r="SUM294" s="1114"/>
      <c r="SUN294" s="1114"/>
      <c r="SUO294" s="1114"/>
      <c r="SUP294" s="1114"/>
      <c r="SUQ294" s="1114"/>
      <c r="SUR294" s="1114"/>
      <c r="SUS294" s="1114"/>
      <c r="SUT294" s="1114"/>
      <c r="SUU294" s="1114"/>
      <c r="SUV294" s="1114"/>
      <c r="SUW294" s="1114"/>
      <c r="SUX294" s="1114"/>
      <c r="SUY294" s="1114"/>
      <c r="SUZ294" s="1114"/>
      <c r="SVA294" s="1114"/>
      <c r="SVB294" s="1114"/>
      <c r="SVC294" s="1114"/>
      <c r="SVD294" s="1114"/>
      <c r="SVE294" s="1114"/>
      <c r="SVF294" s="1114"/>
      <c r="SVG294" s="1114"/>
      <c r="SVH294" s="1114"/>
      <c r="SVI294" s="1114"/>
      <c r="SVJ294" s="1114"/>
      <c r="SVK294" s="1114"/>
      <c r="SVL294" s="1114"/>
      <c r="SVM294" s="1114"/>
      <c r="SVN294" s="1114"/>
      <c r="SVO294" s="1114"/>
      <c r="SVP294" s="1114"/>
      <c r="SVQ294" s="1114"/>
      <c r="SVR294" s="1114"/>
      <c r="SVS294" s="1114"/>
      <c r="SVT294" s="1114"/>
      <c r="SVU294" s="1114"/>
      <c r="SVV294" s="1114"/>
      <c r="SVW294" s="1114"/>
      <c r="SVX294" s="1114"/>
      <c r="SVY294" s="1114"/>
      <c r="SVZ294" s="1114"/>
      <c r="SWA294" s="1114"/>
      <c r="SWB294" s="1114"/>
      <c r="SWC294" s="1114"/>
      <c r="SWD294" s="1114"/>
      <c r="SWE294" s="1114"/>
      <c r="SWF294" s="1114"/>
      <c r="SWG294" s="1114"/>
      <c r="SWH294" s="1114"/>
      <c r="SWI294" s="1114"/>
      <c r="SWJ294" s="1114"/>
      <c r="SWK294" s="1114"/>
      <c r="SWL294" s="1114"/>
      <c r="SWM294" s="1114"/>
      <c r="SWN294" s="1114"/>
      <c r="SWO294" s="1114"/>
      <c r="SWP294" s="1114"/>
      <c r="SWQ294" s="1114"/>
      <c r="SWR294" s="1114"/>
      <c r="SWS294" s="1114"/>
      <c r="SWT294" s="1114"/>
      <c r="SWU294" s="1114"/>
      <c r="SWV294" s="1114"/>
      <c r="SWW294" s="1114"/>
      <c r="SWX294" s="1114"/>
      <c r="SWY294" s="1114"/>
      <c r="SWZ294" s="1114"/>
      <c r="SXA294" s="1114"/>
      <c r="SXB294" s="1114"/>
      <c r="SXC294" s="1114"/>
      <c r="SXD294" s="1114"/>
      <c r="SXE294" s="1114"/>
      <c r="SXF294" s="1114"/>
      <c r="SXG294" s="1114"/>
      <c r="SXH294" s="1114"/>
      <c r="SXI294" s="1114"/>
      <c r="SXJ294" s="1114"/>
      <c r="SXK294" s="1114"/>
      <c r="SXL294" s="1114"/>
      <c r="SXM294" s="1114"/>
      <c r="SXN294" s="1114"/>
      <c r="SXO294" s="1114"/>
      <c r="SXP294" s="1114"/>
      <c r="SXQ294" s="1114"/>
      <c r="SXR294" s="1114"/>
      <c r="SXS294" s="1114"/>
      <c r="SXT294" s="1114"/>
      <c r="SXU294" s="1114"/>
      <c r="SXV294" s="1114"/>
      <c r="SXW294" s="1114"/>
      <c r="SXX294" s="1114"/>
      <c r="SXY294" s="1114"/>
      <c r="SXZ294" s="1114"/>
      <c r="SYA294" s="1114"/>
      <c r="SYB294" s="1114"/>
      <c r="SYC294" s="1114"/>
      <c r="SYD294" s="1114"/>
      <c r="SYE294" s="1114"/>
      <c r="SYF294" s="1114"/>
      <c r="SYG294" s="1114"/>
      <c r="SYH294" s="1114"/>
      <c r="SYI294" s="1114"/>
      <c r="SYJ294" s="1114"/>
      <c r="SYK294" s="1114"/>
      <c r="SYL294" s="1114"/>
      <c r="SYM294" s="1114"/>
      <c r="SYN294" s="1114"/>
      <c r="SYO294" s="1114"/>
      <c r="SYP294" s="1114"/>
      <c r="SYQ294" s="1114"/>
      <c r="SYR294" s="1114"/>
      <c r="SYS294" s="1114"/>
      <c r="SYT294" s="1114"/>
      <c r="SYU294" s="1114"/>
      <c r="SYV294" s="1114"/>
      <c r="SYW294" s="1114"/>
      <c r="SYX294" s="1114"/>
      <c r="SYY294" s="1114"/>
      <c r="SYZ294" s="1114"/>
      <c r="SZA294" s="1114"/>
      <c r="SZB294" s="1114"/>
      <c r="SZC294" s="1114"/>
      <c r="SZD294" s="1114"/>
      <c r="SZE294" s="1114"/>
      <c r="SZF294" s="1114"/>
      <c r="SZG294" s="1114"/>
      <c r="SZH294" s="1114"/>
      <c r="SZI294" s="1114"/>
      <c r="SZJ294" s="1114"/>
      <c r="SZK294" s="1114"/>
      <c r="SZL294" s="1114"/>
      <c r="SZM294" s="1114"/>
      <c r="SZN294" s="1114"/>
      <c r="SZO294" s="1114"/>
      <c r="SZP294" s="1114"/>
      <c r="SZQ294" s="1114"/>
      <c r="SZR294" s="1114"/>
      <c r="SZS294" s="1114"/>
      <c r="SZT294" s="1114"/>
      <c r="SZU294" s="1114"/>
      <c r="SZV294" s="1114"/>
      <c r="SZW294" s="1114"/>
      <c r="SZX294" s="1114"/>
      <c r="SZY294" s="1114"/>
      <c r="SZZ294" s="1114"/>
      <c r="TAA294" s="1114"/>
      <c r="TAB294" s="1114"/>
      <c r="TAC294" s="1114"/>
      <c r="TAD294" s="1114"/>
      <c r="TAE294" s="1114"/>
      <c r="TAF294" s="1114"/>
      <c r="TAG294" s="1114"/>
      <c r="TAH294" s="1114"/>
      <c r="TAI294" s="1114"/>
      <c r="TAJ294" s="1114"/>
      <c r="TAK294" s="1114"/>
      <c r="TAL294" s="1114"/>
      <c r="TAM294" s="1114"/>
      <c r="TAN294" s="1114"/>
      <c r="TAO294" s="1114"/>
      <c r="TAP294" s="1114"/>
      <c r="TAQ294" s="1114"/>
      <c r="TAR294" s="1114"/>
      <c r="TAS294" s="1114"/>
      <c r="TAT294" s="1114"/>
      <c r="TAU294" s="1114"/>
      <c r="TAV294" s="1114"/>
      <c r="TAW294" s="1114"/>
      <c r="TAX294" s="1114"/>
      <c r="TAY294" s="1114"/>
      <c r="TAZ294" s="1114"/>
      <c r="TBA294" s="1114"/>
      <c r="TBB294" s="1114"/>
      <c r="TBC294" s="1114"/>
      <c r="TBD294" s="1114"/>
      <c r="TBE294" s="1114"/>
      <c r="TBF294" s="1114"/>
      <c r="TBG294" s="1114"/>
      <c r="TBH294" s="1114"/>
      <c r="TBI294" s="1114"/>
      <c r="TBJ294" s="1114"/>
      <c r="TBK294" s="1114"/>
      <c r="TBL294" s="1114"/>
      <c r="TBM294" s="1114"/>
      <c r="TBN294" s="1114"/>
      <c r="TBO294" s="1114"/>
      <c r="TBP294" s="1114"/>
      <c r="TBQ294" s="1114"/>
      <c r="TBR294" s="1114"/>
      <c r="TBS294" s="1114"/>
      <c r="TBT294" s="1114"/>
      <c r="TBU294" s="1114"/>
      <c r="TBV294" s="1114"/>
      <c r="TBW294" s="1114"/>
      <c r="TBX294" s="1114"/>
      <c r="TBY294" s="1114"/>
      <c r="TBZ294" s="1114"/>
      <c r="TCA294" s="1114"/>
      <c r="TCB294" s="1114"/>
      <c r="TCC294" s="1114"/>
      <c r="TCD294" s="1114"/>
      <c r="TCE294" s="1114"/>
      <c r="TCF294" s="1114"/>
      <c r="TCG294" s="1114"/>
      <c r="TCH294" s="1114"/>
      <c r="TCI294" s="1114"/>
      <c r="TCJ294" s="1114"/>
      <c r="TCK294" s="1114"/>
      <c r="TCL294" s="1114"/>
      <c r="TCM294" s="1114"/>
      <c r="TCN294" s="1114"/>
      <c r="TCO294" s="1114"/>
      <c r="TCP294" s="1114"/>
      <c r="TCQ294" s="1114"/>
      <c r="TCR294" s="1114"/>
      <c r="TCS294" s="1114"/>
      <c r="TCT294" s="1114"/>
      <c r="TCU294" s="1114"/>
      <c r="TCV294" s="1114"/>
      <c r="TCW294" s="1114"/>
      <c r="TCX294" s="1114"/>
      <c r="TCY294" s="1114"/>
      <c r="TCZ294" s="1114"/>
      <c r="TDA294" s="1114"/>
      <c r="TDB294" s="1114"/>
      <c r="TDC294" s="1114"/>
      <c r="TDD294" s="1114"/>
      <c r="TDE294" s="1114"/>
      <c r="TDF294" s="1114"/>
      <c r="TDG294" s="1114"/>
      <c r="TDH294" s="1114"/>
      <c r="TDI294" s="1114"/>
      <c r="TDJ294" s="1114"/>
      <c r="TDK294" s="1114"/>
      <c r="TDL294" s="1114"/>
      <c r="TDM294" s="1114"/>
      <c r="TDN294" s="1114"/>
      <c r="TDO294" s="1114"/>
      <c r="TDP294" s="1114"/>
      <c r="TDQ294" s="1114"/>
      <c r="TDR294" s="1114"/>
      <c r="TDS294" s="1114"/>
      <c r="TDT294" s="1114"/>
      <c r="TDU294" s="1114"/>
      <c r="TDV294" s="1114"/>
      <c r="TDW294" s="1114"/>
      <c r="TDX294" s="1114"/>
      <c r="TDY294" s="1114"/>
      <c r="TDZ294" s="1114"/>
      <c r="TEA294" s="1114"/>
      <c r="TEB294" s="1114"/>
      <c r="TEC294" s="1114"/>
      <c r="TED294" s="1114"/>
      <c r="TEE294" s="1114"/>
      <c r="TEF294" s="1114"/>
      <c r="TEG294" s="1114"/>
      <c r="TEH294" s="1114"/>
      <c r="TEI294" s="1114"/>
      <c r="TEJ294" s="1114"/>
      <c r="TEK294" s="1114"/>
      <c r="TEL294" s="1114"/>
      <c r="TEM294" s="1114"/>
      <c r="TEN294" s="1114"/>
      <c r="TEO294" s="1114"/>
      <c r="TEP294" s="1114"/>
      <c r="TEQ294" s="1114"/>
      <c r="TER294" s="1114"/>
      <c r="TES294" s="1114"/>
      <c r="TET294" s="1114"/>
      <c r="TEU294" s="1114"/>
      <c r="TEV294" s="1114"/>
      <c r="TEW294" s="1114"/>
      <c r="TEX294" s="1114"/>
      <c r="TEY294" s="1114"/>
      <c r="TEZ294" s="1114"/>
      <c r="TFA294" s="1114"/>
      <c r="TFB294" s="1114"/>
      <c r="TFC294" s="1114"/>
      <c r="TFD294" s="1114"/>
      <c r="TFE294" s="1114"/>
      <c r="TFF294" s="1114"/>
      <c r="TFG294" s="1114"/>
      <c r="TFH294" s="1114"/>
      <c r="TFI294" s="1114"/>
      <c r="TFJ294" s="1114"/>
      <c r="TFK294" s="1114"/>
      <c r="TFL294" s="1114"/>
      <c r="TFM294" s="1114"/>
      <c r="TFN294" s="1114"/>
      <c r="TFO294" s="1114"/>
      <c r="TFP294" s="1114"/>
      <c r="TFQ294" s="1114"/>
      <c r="TFR294" s="1114"/>
      <c r="TFS294" s="1114"/>
      <c r="TFT294" s="1114"/>
      <c r="TFU294" s="1114"/>
      <c r="TFV294" s="1114"/>
      <c r="TFW294" s="1114"/>
      <c r="TFX294" s="1114"/>
      <c r="TFY294" s="1114"/>
      <c r="TFZ294" s="1114"/>
      <c r="TGA294" s="1114"/>
      <c r="TGB294" s="1114"/>
      <c r="TGC294" s="1114"/>
      <c r="TGD294" s="1114"/>
      <c r="TGE294" s="1114"/>
      <c r="TGF294" s="1114"/>
      <c r="TGG294" s="1114"/>
      <c r="TGH294" s="1114"/>
      <c r="TGI294" s="1114"/>
      <c r="TGJ294" s="1114"/>
      <c r="TGK294" s="1114"/>
      <c r="TGL294" s="1114"/>
      <c r="TGM294" s="1114"/>
      <c r="TGN294" s="1114"/>
      <c r="TGO294" s="1114"/>
      <c r="TGP294" s="1114"/>
      <c r="TGQ294" s="1114"/>
      <c r="TGR294" s="1114"/>
      <c r="TGS294" s="1114"/>
      <c r="TGT294" s="1114"/>
      <c r="TGU294" s="1114"/>
      <c r="TGV294" s="1114"/>
      <c r="TGW294" s="1114"/>
      <c r="TGX294" s="1114"/>
      <c r="TGY294" s="1114"/>
      <c r="TGZ294" s="1114"/>
      <c r="THA294" s="1114"/>
      <c r="THB294" s="1114"/>
      <c r="THC294" s="1114"/>
      <c r="THD294" s="1114"/>
      <c r="THE294" s="1114"/>
      <c r="THF294" s="1114"/>
      <c r="THG294" s="1114"/>
      <c r="THH294" s="1114"/>
      <c r="THI294" s="1114"/>
      <c r="THJ294" s="1114"/>
      <c r="THK294" s="1114"/>
      <c r="THL294" s="1114"/>
      <c r="THM294" s="1114"/>
      <c r="THN294" s="1114"/>
      <c r="THO294" s="1114"/>
      <c r="THP294" s="1114"/>
      <c r="THQ294" s="1114"/>
      <c r="THR294" s="1114"/>
      <c r="THS294" s="1114"/>
      <c r="THT294" s="1114"/>
      <c r="THU294" s="1114"/>
      <c r="THV294" s="1114"/>
      <c r="THW294" s="1114"/>
      <c r="THX294" s="1114"/>
      <c r="THY294" s="1114"/>
      <c r="THZ294" s="1114"/>
      <c r="TIA294" s="1114"/>
      <c r="TIB294" s="1114"/>
      <c r="TIC294" s="1114"/>
      <c r="TID294" s="1114"/>
      <c r="TIE294" s="1114"/>
      <c r="TIF294" s="1114"/>
      <c r="TIG294" s="1114"/>
      <c r="TIH294" s="1114"/>
      <c r="TII294" s="1114"/>
      <c r="TIJ294" s="1114"/>
      <c r="TIK294" s="1114"/>
      <c r="TIL294" s="1114"/>
      <c r="TIM294" s="1114"/>
      <c r="TIN294" s="1114"/>
      <c r="TIO294" s="1114"/>
      <c r="TIP294" s="1114"/>
      <c r="TIQ294" s="1114"/>
      <c r="TIR294" s="1114"/>
      <c r="TIS294" s="1114"/>
      <c r="TIT294" s="1114"/>
      <c r="TIU294" s="1114"/>
      <c r="TIV294" s="1114"/>
      <c r="TIW294" s="1114"/>
      <c r="TIX294" s="1114"/>
      <c r="TIY294" s="1114"/>
      <c r="TIZ294" s="1114"/>
      <c r="TJA294" s="1114"/>
      <c r="TJB294" s="1114"/>
      <c r="TJC294" s="1114"/>
      <c r="TJD294" s="1114"/>
      <c r="TJE294" s="1114"/>
      <c r="TJF294" s="1114"/>
      <c r="TJG294" s="1114"/>
      <c r="TJH294" s="1114"/>
      <c r="TJI294" s="1114"/>
      <c r="TJJ294" s="1114"/>
      <c r="TJK294" s="1114"/>
      <c r="TJL294" s="1114"/>
      <c r="TJM294" s="1114"/>
      <c r="TJN294" s="1114"/>
      <c r="TJO294" s="1114"/>
      <c r="TJP294" s="1114"/>
      <c r="TJQ294" s="1114"/>
      <c r="TJR294" s="1114"/>
      <c r="TJS294" s="1114"/>
      <c r="TJT294" s="1114"/>
      <c r="TJU294" s="1114"/>
      <c r="TJV294" s="1114"/>
      <c r="TJW294" s="1114"/>
      <c r="TJX294" s="1114"/>
      <c r="TJY294" s="1114"/>
      <c r="TJZ294" s="1114"/>
      <c r="TKA294" s="1114"/>
      <c r="TKB294" s="1114"/>
      <c r="TKC294" s="1114"/>
      <c r="TKD294" s="1114"/>
      <c r="TKE294" s="1114"/>
      <c r="TKF294" s="1114"/>
      <c r="TKG294" s="1114"/>
      <c r="TKH294" s="1114"/>
      <c r="TKI294" s="1114"/>
      <c r="TKJ294" s="1114"/>
      <c r="TKK294" s="1114"/>
      <c r="TKL294" s="1114"/>
      <c r="TKM294" s="1114"/>
      <c r="TKN294" s="1114"/>
      <c r="TKO294" s="1114"/>
      <c r="TKP294" s="1114"/>
      <c r="TKQ294" s="1114"/>
      <c r="TKR294" s="1114"/>
      <c r="TKS294" s="1114"/>
      <c r="TKT294" s="1114"/>
      <c r="TKU294" s="1114"/>
      <c r="TKV294" s="1114"/>
      <c r="TKW294" s="1114"/>
      <c r="TKX294" s="1114"/>
      <c r="TKY294" s="1114"/>
      <c r="TKZ294" s="1114"/>
      <c r="TLA294" s="1114"/>
      <c r="TLB294" s="1114"/>
      <c r="TLC294" s="1114"/>
      <c r="TLD294" s="1114"/>
      <c r="TLE294" s="1114"/>
      <c r="TLF294" s="1114"/>
      <c r="TLG294" s="1114"/>
      <c r="TLH294" s="1114"/>
      <c r="TLI294" s="1114"/>
      <c r="TLJ294" s="1114"/>
      <c r="TLK294" s="1114"/>
      <c r="TLL294" s="1114"/>
      <c r="TLM294" s="1114"/>
      <c r="TLN294" s="1114"/>
      <c r="TLO294" s="1114"/>
      <c r="TLP294" s="1114"/>
      <c r="TLQ294" s="1114"/>
      <c r="TLR294" s="1114"/>
      <c r="TLS294" s="1114"/>
      <c r="TLT294" s="1114"/>
      <c r="TLU294" s="1114"/>
      <c r="TLV294" s="1114"/>
      <c r="TLW294" s="1114"/>
      <c r="TLX294" s="1114"/>
      <c r="TLY294" s="1114"/>
      <c r="TLZ294" s="1114"/>
      <c r="TMA294" s="1114"/>
      <c r="TMB294" s="1114"/>
      <c r="TMC294" s="1114"/>
      <c r="TMD294" s="1114"/>
      <c r="TME294" s="1114"/>
      <c r="TMF294" s="1114"/>
      <c r="TMG294" s="1114"/>
      <c r="TMH294" s="1114"/>
      <c r="TMI294" s="1114"/>
      <c r="TMJ294" s="1114"/>
      <c r="TMK294" s="1114"/>
      <c r="TML294" s="1114"/>
      <c r="TMM294" s="1114"/>
      <c r="TMN294" s="1114"/>
      <c r="TMO294" s="1114"/>
      <c r="TMP294" s="1114"/>
      <c r="TMQ294" s="1114"/>
      <c r="TMR294" s="1114"/>
      <c r="TMS294" s="1114"/>
      <c r="TMT294" s="1114"/>
      <c r="TMU294" s="1114"/>
      <c r="TMV294" s="1114"/>
      <c r="TMW294" s="1114"/>
      <c r="TMX294" s="1114"/>
      <c r="TMY294" s="1114"/>
      <c r="TMZ294" s="1114"/>
      <c r="TNA294" s="1114"/>
      <c r="TNB294" s="1114"/>
      <c r="TNC294" s="1114"/>
      <c r="TND294" s="1114"/>
      <c r="TNE294" s="1114"/>
      <c r="TNF294" s="1114"/>
      <c r="TNG294" s="1114"/>
      <c r="TNH294" s="1114"/>
      <c r="TNI294" s="1114"/>
      <c r="TNJ294" s="1114"/>
      <c r="TNK294" s="1114"/>
      <c r="TNL294" s="1114"/>
      <c r="TNM294" s="1114"/>
      <c r="TNN294" s="1114"/>
      <c r="TNO294" s="1114"/>
      <c r="TNP294" s="1114"/>
      <c r="TNQ294" s="1114"/>
      <c r="TNR294" s="1114"/>
      <c r="TNS294" s="1114"/>
      <c r="TNT294" s="1114"/>
      <c r="TNU294" s="1114"/>
      <c r="TNV294" s="1114"/>
      <c r="TNW294" s="1114"/>
      <c r="TNX294" s="1114"/>
      <c r="TNY294" s="1114"/>
      <c r="TNZ294" s="1114"/>
      <c r="TOA294" s="1114"/>
      <c r="TOB294" s="1114"/>
      <c r="TOC294" s="1114"/>
      <c r="TOD294" s="1114"/>
      <c r="TOE294" s="1114"/>
      <c r="TOF294" s="1114"/>
      <c r="TOG294" s="1114"/>
      <c r="TOH294" s="1114"/>
      <c r="TOI294" s="1114"/>
      <c r="TOJ294" s="1114"/>
      <c r="TOK294" s="1114"/>
      <c r="TOL294" s="1114"/>
      <c r="TOM294" s="1114"/>
      <c r="TON294" s="1114"/>
      <c r="TOO294" s="1114"/>
      <c r="TOP294" s="1114"/>
      <c r="TOQ294" s="1114"/>
      <c r="TOR294" s="1114"/>
      <c r="TOS294" s="1114"/>
      <c r="TOT294" s="1114"/>
      <c r="TOU294" s="1114"/>
      <c r="TOV294" s="1114"/>
      <c r="TOW294" s="1114"/>
      <c r="TOX294" s="1114"/>
      <c r="TOY294" s="1114"/>
      <c r="TOZ294" s="1114"/>
      <c r="TPA294" s="1114"/>
      <c r="TPB294" s="1114"/>
      <c r="TPC294" s="1114"/>
      <c r="TPD294" s="1114"/>
      <c r="TPE294" s="1114"/>
      <c r="TPF294" s="1114"/>
      <c r="TPG294" s="1114"/>
      <c r="TPH294" s="1114"/>
      <c r="TPI294" s="1114"/>
      <c r="TPJ294" s="1114"/>
      <c r="TPK294" s="1114"/>
      <c r="TPL294" s="1114"/>
      <c r="TPM294" s="1114"/>
      <c r="TPN294" s="1114"/>
      <c r="TPO294" s="1114"/>
      <c r="TPP294" s="1114"/>
      <c r="TPQ294" s="1114"/>
      <c r="TPR294" s="1114"/>
      <c r="TPS294" s="1114"/>
      <c r="TPT294" s="1114"/>
      <c r="TPU294" s="1114"/>
      <c r="TPV294" s="1114"/>
      <c r="TPW294" s="1114"/>
      <c r="TPX294" s="1114"/>
      <c r="TPY294" s="1114"/>
      <c r="TPZ294" s="1114"/>
      <c r="TQA294" s="1114"/>
      <c r="TQB294" s="1114"/>
      <c r="TQC294" s="1114"/>
      <c r="TQD294" s="1114"/>
      <c r="TQE294" s="1114"/>
      <c r="TQF294" s="1114"/>
      <c r="TQG294" s="1114"/>
      <c r="TQH294" s="1114"/>
      <c r="TQI294" s="1114"/>
      <c r="TQJ294" s="1114"/>
      <c r="TQK294" s="1114"/>
      <c r="TQL294" s="1114"/>
      <c r="TQM294" s="1114"/>
      <c r="TQN294" s="1114"/>
      <c r="TQO294" s="1114"/>
      <c r="TQP294" s="1114"/>
      <c r="TQQ294" s="1114"/>
      <c r="TQR294" s="1114"/>
      <c r="TQS294" s="1114"/>
      <c r="TQT294" s="1114"/>
      <c r="TQU294" s="1114"/>
      <c r="TQV294" s="1114"/>
      <c r="TQW294" s="1114"/>
      <c r="TQX294" s="1114"/>
      <c r="TQY294" s="1114"/>
      <c r="TQZ294" s="1114"/>
      <c r="TRA294" s="1114"/>
      <c r="TRB294" s="1114"/>
      <c r="TRC294" s="1114"/>
      <c r="TRD294" s="1114"/>
      <c r="TRE294" s="1114"/>
      <c r="TRF294" s="1114"/>
      <c r="TRG294" s="1114"/>
      <c r="TRH294" s="1114"/>
      <c r="TRI294" s="1114"/>
      <c r="TRJ294" s="1114"/>
      <c r="TRK294" s="1114"/>
      <c r="TRL294" s="1114"/>
      <c r="TRM294" s="1114"/>
      <c r="TRN294" s="1114"/>
      <c r="TRO294" s="1114"/>
      <c r="TRP294" s="1114"/>
      <c r="TRQ294" s="1114"/>
      <c r="TRR294" s="1114"/>
      <c r="TRS294" s="1114"/>
      <c r="TRT294" s="1114"/>
      <c r="TRU294" s="1114"/>
      <c r="TRV294" s="1114"/>
      <c r="TRW294" s="1114"/>
      <c r="TRX294" s="1114"/>
      <c r="TRY294" s="1114"/>
      <c r="TRZ294" s="1114"/>
      <c r="TSA294" s="1114"/>
      <c r="TSB294" s="1114"/>
      <c r="TSC294" s="1114"/>
      <c r="TSD294" s="1114"/>
      <c r="TSE294" s="1114"/>
      <c r="TSF294" s="1114"/>
      <c r="TSG294" s="1114"/>
      <c r="TSH294" s="1114"/>
      <c r="TSI294" s="1114"/>
      <c r="TSJ294" s="1114"/>
      <c r="TSK294" s="1114"/>
      <c r="TSL294" s="1114"/>
      <c r="TSM294" s="1114"/>
      <c r="TSN294" s="1114"/>
      <c r="TSO294" s="1114"/>
      <c r="TSP294" s="1114"/>
      <c r="TSQ294" s="1114"/>
      <c r="TSR294" s="1114"/>
      <c r="TSS294" s="1114"/>
      <c r="TST294" s="1114"/>
      <c r="TSU294" s="1114"/>
      <c r="TSV294" s="1114"/>
      <c r="TSW294" s="1114"/>
      <c r="TSX294" s="1114"/>
      <c r="TSY294" s="1114"/>
      <c r="TSZ294" s="1114"/>
      <c r="TTA294" s="1114"/>
      <c r="TTB294" s="1114"/>
      <c r="TTC294" s="1114"/>
      <c r="TTD294" s="1114"/>
      <c r="TTE294" s="1114"/>
      <c r="TTF294" s="1114"/>
      <c r="TTG294" s="1114"/>
      <c r="TTH294" s="1114"/>
      <c r="TTI294" s="1114"/>
      <c r="TTJ294" s="1114"/>
      <c r="TTK294" s="1114"/>
      <c r="TTL294" s="1114"/>
      <c r="TTM294" s="1114"/>
      <c r="TTN294" s="1114"/>
      <c r="TTO294" s="1114"/>
      <c r="TTP294" s="1114"/>
      <c r="TTQ294" s="1114"/>
      <c r="TTR294" s="1114"/>
      <c r="TTS294" s="1114"/>
      <c r="TTT294" s="1114"/>
      <c r="TTU294" s="1114"/>
      <c r="TTV294" s="1114"/>
      <c r="TTW294" s="1114"/>
      <c r="TTX294" s="1114"/>
      <c r="TTY294" s="1114"/>
      <c r="TTZ294" s="1114"/>
      <c r="TUA294" s="1114"/>
      <c r="TUB294" s="1114"/>
      <c r="TUC294" s="1114"/>
      <c r="TUD294" s="1114"/>
      <c r="TUE294" s="1114"/>
      <c r="TUF294" s="1114"/>
      <c r="TUG294" s="1114"/>
      <c r="TUH294" s="1114"/>
      <c r="TUI294" s="1114"/>
      <c r="TUJ294" s="1114"/>
      <c r="TUK294" s="1114"/>
      <c r="TUL294" s="1114"/>
      <c r="TUM294" s="1114"/>
      <c r="TUN294" s="1114"/>
      <c r="TUO294" s="1114"/>
      <c r="TUP294" s="1114"/>
      <c r="TUQ294" s="1114"/>
      <c r="TUR294" s="1114"/>
      <c r="TUS294" s="1114"/>
      <c r="TUT294" s="1114"/>
      <c r="TUU294" s="1114"/>
      <c r="TUV294" s="1114"/>
      <c r="TUW294" s="1114"/>
      <c r="TUX294" s="1114"/>
      <c r="TUY294" s="1114"/>
      <c r="TUZ294" s="1114"/>
      <c r="TVA294" s="1114"/>
      <c r="TVB294" s="1114"/>
      <c r="TVC294" s="1114"/>
      <c r="TVD294" s="1114"/>
      <c r="TVE294" s="1114"/>
      <c r="TVF294" s="1114"/>
      <c r="TVG294" s="1114"/>
      <c r="TVH294" s="1114"/>
      <c r="TVI294" s="1114"/>
      <c r="TVJ294" s="1114"/>
      <c r="TVK294" s="1114"/>
      <c r="TVL294" s="1114"/>
      <c r="TVM294" s="1114"/>
      <c r="TVN294" s="1114"/>
      <c r="TVO294" s="1114"/>
      <c r="TVP294" s="1114"/>
      <c r="TVQ294" s="1114"/>
      <c r="TVR294" s="1114"/>
      <c r="TVS294" s="1114"/>
      <c r="TVT294" s="1114"/>
      <c r="TVU294" s="1114"/>
      <c r="TVV294" s="1114"/>
      <c r="TVW294" s="1114"/>
      <c r="TVX294" s="1114"/>
      <c r="TVY294" s="1114"/>
      <c r="TVZ294" s="1114"/>
      <c r="TWA294" s="1114"/>
      <c r="TWB294" s="1114"/>
      <c r="TWC294" s="1114"/>
      <c r="TWD294" s="1114"/>
      <c r="TWE294" s="1114"/>
      <c r="TWF294" s="1114"/>
      <c r="TWG294" s="1114"/>
      <c r="TWH294" s="1114"/>
      <c r="TWI294" s="1114"/>
      <c r="TWJ294" s="1114"/>
      <c r="TWK294" s="1114"/>
      <c r="TWL294" s="1114"/>
      <c r="TWM294" s="1114"/>
      <c r="TWN294" s="1114"/>
      <c r="TWO294" s="1114"/>
      <c r="TWP294" s="1114"/>
      <c r="TWQ294" s="1114"/>
      <c r="TWR294" s="1114"/>
      <c r="TWS294" s="1114"/>
      <c r="TWT294" s="1114"/>
      <c r="TWU294" s="1114"/>
      <c r="TWV294" s="1114"/>
      <c r="TWW294" s="1114"/>
      <c r="TWX294" s="1114"/>
      <c r="TWY294" s="1114"/>
      <c r="TWZ294" s="1114"/>
      <c r="TXA294" s="1114"/>
      <c r="TXB294" s="1114"/>
      <c r="TXC294" s="1114"/>
      <c r="TXD294" s="1114"/>
      <c r="TXE294" s="1114"/>
      <c r="TXF294" s="1114"/>
      <c r="TXG294" s="1114"/>
      <c r="TXH294" s="1114"/>
      <c r="TXI294" s="1114"/>
      <c r="TXJ294" s="1114"/>
      <c r="TXK294" s="1114"/>
      <c r="TXL294" s="1114"/>
      <c r="TXM294" s="1114"/>
      <c r="TXN294" s="1114"/>
      <c r="TXO294" s="1114"/>
      <c r="TXP294" s="1114"/>
      <c r="TXQ294" s="1114"/>
      <c r="TXR294" s="1114"/>
      <c r="TXS294" s="1114"/>
      <c r="TXT294" s="1114"/>
      <c r="TXU294" s="1114"/>
      <c r="TXV294" s="1114"/>
      <c r="TXW294" s="1114"/>
      <c r="TXX294" s="1114"/>
      <c r="TXY294" s="1114"/>
      <c r="TXZ294" s="1114"/>
      <c r="TYA294" s="1114"/>
      <c r="TYB294" s="1114"/>
      <c r="TYC294" s="1114"/>
      <c r="TYD294" s="1114"/>
      <c r="TYE294" s="1114"/>
      <c r="TYF294" s="1114"/>
      <c r="TYG294" s="1114"/>
      <c r="TYH294" s="1114"/>
      <c r="TYI294" s="1114"/>
      <c r="TYJ294" s="1114"/>
      <c r="TYK294" s="1114"/>
      <c r="TYL294" s="1114"/>
      <c r="TYM294" s="1114"/>
      <c r="TYN294" s="1114"/>
      <c r="TYO294" s="1114"/>
      <c r="TYP294" s="1114"/>
      <c r="TYQ294" s="1114"/>
      <c r="TYR294" s="1114"/>
      <c r="TYS294" s="1114"/>
      <c r="TYT294" s="1114"/>
      <c r="TYU294" s="1114"/>
      <c r="TYV294" s="1114"/>
      <c r="TYW294" s="1114"/>
      <c r="TYX294" s="1114"/>
      <c r="TYY294" s="1114"/>
      <c r="TYZ294" s="1114"/>
      <c r="TZA294" s="1114"/>
      <c r="TZB294" s="1114"/>
      <c r="TZC294" s="1114"/>
      <c r="TZD294" s="1114"/>
      <c r="TZE294" s="1114"/>
      <c r="TZF294" s="1114"/>
      <c r="TZG294" s="1114"/>
      <c r="TZH294" s="1114"/>
      <c r="TZI294" s="1114"/>
      <c r="TZJ294" s="1114"/>
      <c r="TZK294" s="1114"/>
      <c r="TZL294" s="1114"/>
      <c r="TZM294" s="1114"/>
      <c r="TZN294" s="1114"/>
      <c r="TZO294" s="1114"/>
      <c r="TZP294" s="1114"/>
      <c r="TZQ294" s="1114"/>
      <c r="TZR294" s="1114"/>
      <c r="TZS294" s="1114"/>
      <c r="TZT294" s="1114"/>
      <c r="TZU294" s="1114"/>
      <c r="TZV294" s="1114"/>
      <c r="TZW294" s="1114"/>
      <c r="TZX294" s="1114"/>
      <c r="TZY294" s="1114"/>
      <c r="TZZ294" s="1114"/>
      <c r="UAA294" s="1114"/>
      <c r="UAB294" s="1114"/>
      <c r="UAC294" s="1114"/>
      <c r="UAD294" s="1114"/>
      <c r="UAE294" s="1114"/>
      <c r="UAF294" s="1114"/>
      <c r="UAG294" s="1114"/>
      <c r="UAH294" s="1114"/>
      <c r="UAI294" s="1114"/>
      <c r="UAJ294" s="1114"/>
      <c r="UAK294" s="1114"/>
      <c r="UAL294" s="1114"/>
      <c r="UAM294" s="1114"/>
      <c r="UAN294" s="1114"/>
      <c r="UAO294" s="1114"/>
      <c r="UAP294" s="1114"/>
      <c r="UAQ294" s="1114"/>
      <c r="UAR294" s="1114"/>
      <c r="UAS294" s="1114"/>
      <c r="UAT294" s="1114"/>
      <c r="UAU294" s="1114"/>
      <c r="UAV294" s="1114"/>
      <c r="UAW294" s="1114"/>
      <c r="UAX294" s="1114"/>
      <c r="UAY294" s="1114"/>
      <c r="UAZ294" s="1114"/>
      <c r="UBA294" s="1114"/>
      <c r="UBB294" s="1114"/>
      <c r="UBC294" s="1114"/>
      <c r="UBD294" s="1114"/>
      <c r="UBE294" s="1114"/>
      <c r="UBF294" s="1114"/>
      <c r="UBG294" s="1114"/>
      <c r="UBH294" s="1114"/>
      <c r="UBI294" s="1114"/>
      <c r="UBJ294" s="1114"/>
      <c r="UBK294" s="1114"/>
      <c r="UBL294" s="1114"/>
      <c r="UBM294" s="1114"/>
      <c r="UBN294" s="1114"/>
      <c r="UBO294" s="1114"/>
      <c r="UBP294" s="1114"/>
      <c r="UBQ294" s="1114"/>
      <c r="UBR294" s="1114"/>
      <c r="UBS294" s="1114"/>
      <c r="UBT294" s="1114"/>
      <c r="UBU294" s="1114"/>
      <c r="UBV294" s="1114"/>
      <c r="UBW294" s="1114"/>
      <c r="UBX294" s="1114"/>
      <c r="UBY294" s="1114"/>
      <c r="UBZ294" s="1114"/>
      <c r="UCA294" s="1114"/>
      <c r="UCB294" s="1114"/>
      <c r="UCC294" s="1114"/>
      <c r="UCD294" s="1114"/>
      <c r="UCE294" s="1114"/>
      <c r="UCF294" s="1114"/>
      <c r="UCG294" s="1114"/>
      <c r="UCH294" s="1114"/>
      <c r="UCI294" s="1114"/>
      <c r="UCJ294" s="1114"/>
      <c r="UCK294" s="1114"/>
      <c r="UCL294" s="1114"/>
      <c r="UCM294" s="1114"/>
      <c r="UCN294" s="1114"/>
      <c r="UCO294" s="1114"/>
      <c r="UCP294" s="1114"/>
      <c r="UCQ294" s="1114"/>
      <c r="UCR294" s="1114"/>
      <c r="UCS294" s="1114"/>
      <c r="UCT294" s="1114"/>
      <c r="UCU294" s="1114"/>
      <c r="UCV294" s="1114"/>
      <c r="UCW294" s="1114"/>
      <c r="UCX294" s="1114"/>
      <c r="UCY294" s="1114"/>
      <c r="UCZ294" s="1114"/>
      <c r="UDA294" s="1114"/>
      <c r="UDB294" s="1114"/>
      <c r="UDC294" s="1114"/>
      <c r="UDD294" s="1114"/>
      <c r="UDE294" s="1114"/>
      <c r="UDF294" s="1114"/>
      <c r="UDG294" s="1114"/>
      <c r="UDH294" s="1114"/>
      <c r="UDI294" s="1114"/>
      <c r="UDJ294" s="1114"/>
      <c r="UDK294" s="1114"/>
      <c r="UDL294" s="1114"/>
      <c r="UDM294" s="1114"/>
      <c r="UDN294" s="1114"/>
      <c r="UDO294" s="1114"/>
      <c r="UDP294" s="1114"/>
      <c r="UDQ294" s="1114"/>
      <c r="UDR294" s="1114"/>
      <c r="UDS294" s="1114"/>
      <c r="UDT294" s="1114"/>
      <c r="UDU294" s="1114"/>
      <c r="UDV294" s="1114"/>
      <c r="UDW294" s="1114"/>
      <c r="UDX294" s="1114"/>
      <c r="UDY294" s="1114"/>
      <c r="UDZ294" s="1114"/>
      <c r="UEA294" s="1114"/>
      <c r="UEB294" s="1114"/>
      <c r="UEC294" s="1114"/>
      <c r="UED294" s="1114"/>
      <c r="UEE294" s="1114"/>
      <c r="UEF294" s="1114"/>
      <c r="UEG294" s="1114"/>
      <c r="UEH294" s="1114"/>
      <c r="UEI294" s="1114"/>
      <c r="UEJ294" s="1114"/>
      <c r="UEK294" s="1114"/>
      <c r="UEL294" s="1114"/>
      <c r="UEM294" s="1114"/>
      <c r="UEN294" s="1114"/>
      <c r="UEO294" s="1114"/>
      <c r="UEP294" s="1114"/>
      <c r="UEQ294" s="1114"/>
      <c r="UER294" s="1114"/>
      <c r="UES294" s="1114"/>
      <c r="UET294" s="1114"/>
      <c r="UEU294" s="1114"/>
      <c r="UEV294" s="1114"/>
      <c r="UEW294" s="1114"/>
      <c r="UEX294" s="1114"/>
      <c r="UEY294" s="1114"/>
      <c r="UEZ294" s="1114"/>
      <c r="UFA294" s="1114"/>
      <c r="UFB294" s="1114"/>
      <c r="UFC294" s="1114"/>
      <c r="UFD294" s="1114"/>
      <c r="UFE294" s="1114"/>
      <c r="UFF294" s="1114"/>
      <c r="UFG294" s="1114"/>
      <c r="UFH294" s="1114"/>
      <c r="UFI294" s="1114"/>
      <c r="UFJ294" s="1114"/>
      <c r="UFK294" s="1114"/>
      <c r="UFL294" s="1114"/>
      <c r="UFM294" s="1114"/>
      <c r="UFN294" s="1114"/>
      <c r="UFO294" s="1114"/>
      <c r="UFP294" s="1114"/>
      <c r="UFQ294" s="1114"/>
      <c r="UFR294" s="1114"/>
      <c r="UFS294" s="1114"/>
      <c r="UFT294" s="1114"/>
      <c r="UFU294" s="1114"/>
      <c r="UFV294" s="1114"/>
      <c r="UFW294" s="1114"/>
      <c r="UFX294" s="1114"/>
      <c r="UFY294" s="1114"/>
      <c r="UFZ294" s="1114"/>
      <c r="UGA294" s="1114"/>
      <c r="UGB294" s="1114"/>
      <c r="UGC294" s="1114"/>
      <c r="UGD294" s="1114"/>
      <c r="UGE294" s="1114"/>
      <c r="UGF294" s="1114"/>
      <c r="UGG294" s="1114"/>
      <c r="UGH294" s="1114"/>
      <c r="UGI294" s="1114"/>
      <c r="UGJ294" s="1114"/>
      <c r="UGK294" s="1114"/>
      <c r="UGL294" s="1114"/>
      <c r="UGM294" s="1114"/>
      <c r="UGN294" s="1114"/>
      <c r="UGO294" s="1114"/>
      <c r="UGP294" s="1114"/>
      <c r="UGQ294" s="1114"/>
      <c r="UGR294" s="1114"/>
      <c r="UGS294" s="1114"/>
      <c r="UGT294" s="1114"/>
      <c r="UGU294" s="1114"/>
      <c r="UGV294" s="1114"/>
      <c r="UGW294" s="1114"/>
      <c r="UGX294" s="1114"/>
      <c r="UGY294" s="1114"/>
      <c r="UGZ294" s="1114"/>
      <c r="UHA294" s="1114"/>
      <c r="UHB294" s="1114"/>
      <c r="UHC294" s="1114"/>
      <c r="UHD294" s="1114"/>
      <c r="UHE294" s="1114"/>
      <c r="UHF294" s="1114"/>
      <c r="UHG294" s="1114"/>
      <c r="UHH294" s="1114"/>
      <c r="UHI294" s="1114"/>
      <c r="UHJ294" s="1114"/>
      <c r="UHK294" s="1114"/>
      <c r="UHL294" s="1114"/>
      <c r="UHM294" s="1114"/>
      <c r="UHN294" s="1114"/>
      <c r="UHO294" s="1114"/>
      <c r="UHP294" s="1114"/>
      <c r="UHQ294" s="1114"/>
      <c r="UHR294" s="1114"/>
      <c r="UHS294" s="1114"/>
      <c r="UHT294" s="1114"/>
      <c r="UHU294" s="1114"/>
      <c r="UHV294" s="1114"/>
      <c r="UHW294" s="1114"/>
      <c r="UHX294" s="1114"/>
      <c r="UHY294" s="1114"/>
      <c r="UHZ294" s="1114"/>
      <c r="UIA294" s="1114"/>
      <c r="UIB294" s="1114"/>
      <c r="UIC294" s="1114"/>
      <c r="UID294" s="1114"/>
      <c r="UIE294" s="1114"/>
      <c r="UIF294" s="1114"/>
      <c r="UIG294" s="1114"/>
      <c r="UIH294" s="1114"/>
      <c r="UII294" s="1114"/>
      <c r="UIJ294" s="1114"/>
      <c r="UIK294" s="1114"/>
      <c r="UIL294" s="1114"/>
      <c r="UIM294" s="1114"/>
      <c r="UIN294" s="1114"/>
      <c r="UIO294" s="1114"/>
      <c r="UIP294" s="1114"/>
      <c r="UIQ294" s="1114"/>
      <c r="UIR294" s="1114"/>
      <c r="UIS294" s="1114"/>
      <c r="UIT294" s="1114"/>
      <c r="UIU294" s="1114"/>
      <c r="UIV294" s="1114"/>
      <c r="UIW294" s="1114"/>
      <c r="UIX294" s="1114"/>
      <c r="UIY294" s="1114"/>
      <c r="UIZ294" s="1114"/>
      <c r="UJA294" s="1114"/>
      <c r="UJB294" s="1114"/>
      <c r="UJC294" s="1114"/>
      <c r="UJD294" s="1114"/>
      <c r="UJE294" s="1114"/>
      <c r="UJF294" s="1114"/>
      <c r="UJG294" s="1114"/>
      <c r="UJH294" s="1114"/>
      <c r="UJI294" s="1114"/>
      <c r="UJJ294" s="1114"/>
      <c r="UJK294" s="1114"/>
      <c r="UJL294" s="1114"/>
      <c r="UJM294" s="1114"/>
      <c r="UJN294" s="1114"/>
      <c r="UJO294" s="1114"/>
      <c r="UJP294" s="1114"/>
      <c r="UJQ294" s="1114"/>
      <c r="UJR294" s="1114"/>
      <c r="UJS294" s="1114"/>
      <c r="UJT294" s="1114"/>
      <c r="UJU294" s="1114"/>
      <c r="UJV294" s="1114"/>
      <c r="UJW294" s="1114"/>
      <c r="UJX294" s="1114"/>
      <c r="UJY294" s="1114"/>
      <c r="UJZ294" s="1114"/>
      <c r="UKA294" s="1114"/>
      <c r="UKB294" s="1114"/>
      <c r="UKC294" s="1114"/>
      <c r="UKD294" s="1114"/>
      <c r="UKE294" s="1114"/>
      <c r="UKF294" s="1114"/>
      <c r="UKG294" s="1114"/>
      <c r="UKH294" s="1114"/>
      <c r="UKI294" s="1114"/>
      <c r="UKJ294" s="1114"/>
      <c r="UKK294" s="1114"/>
      <c r="UKL294" s="1114"/>
      <c r="UKM294" s="1114"/>
      <c r="UKN294" s="1114"/>
      <c r="UKO294" s="1114"/>
      <c r="UKP294" s="1114"/>
      <c r="UKQ294" s="1114"/>
      <c r="UKR294" s="1114"/>
      <c r="UKS294" s="1114"/>
      <c r="UKT294" s="1114"/>
      <c r="UKU294" s="1114"/>
      <c r="UKV294" s="1114"/>
      <c r="UKW294" s="1114"/>
      <c r="UKX294" s="1114"/>
      <c r="UKY294" s="1114"/>
      <c r="UKZ294" s="1114"/>
      <c r="ULA294" s="1114"/>
      <c r="ULB294" s="1114"/>
      <c r="ULC294" s="1114"/>
      <c r="ULD294" s="1114"/>
      <c r="ULE294" s="1114"/>
      <c r="ULF294" s="1114"/>
      <c r="ULG294" s="1114"/>
      <c r="ULH294" s="1114"/>
      <c r="ULI294" s="1114"/>
      <c r="ULJ294" s="1114"/>
      <c r="ULK294" s="1114"/>
      <c r="ULL294" s="1114"/>
      <c r="ULM294" s="1114"/>
      <c r="ULN294" s="1114"/>
      <c r="ULO294" s="1114"/>
      <c r="ULP294" s="1114"/>
      <c r="ULQ294" s="1114"/>
      <c r="ULR294" s="1114"/>
      <c r="ULS294" s="1114"/>
      <c r="ULT294" s="1114"/>
      <c r="ULU294" s="1114"/>
      <c r="ULV294" s="1114"/>
      <c r="ULW294" s="1114"/>
      <c r="ULX294" s="1114"/>
      <c r="ULY294" s="1114"/>
      <c r="ULZ294" s="1114"/>
      <c r="UMA294" s="1114"/>
      <c r="UMB294" s="1114"/>
      <c r="UMC294" s="1114"/>
      <c r="UMD294" s="1114"/>
      <c r="UME294" s="1114"/>
      <c r="UMF294" s="1114"/>
      <c r="UMG294" s="1114"/>
      <c r="UMH294" s="1114"/>
      <c r="UMI294" s="1114"/>
      <c r="UMJ294" s="1114"/>
      <c r="UMK294" s="1114"/>
      <c r="UML294" s="1114"/>
      <c r="UMM294" s="1114"/>
      <c r="UMN294" s="1114"/>
      <c r="UMO294" s="1114"/>
      <c r="UMP294" s="1114"/>
      <c r="UMQ294" s="1114"/>
      <c r="UMR294" s="1114"/>
      <c r="UMS294" s="1114"/>
      <c r="UMT294" s="1114"/>
      <c r="UMU294" s="1114"/>
      <c r="UMV294" s="1114"/>
      <c r="UMW294" s="1114"/>
      <c r="UMX294" s="1114"/>
      <c r="UMY294" s="1114"/>
      <c r="UMZ294" s="1114"/>
      <c r="UNA294" s="1114"/>
      <c r="UNB294" s="1114"/>
      <c r="UNC294" s="1114"/>
      <c r="UND294" s="1114"/>
      <c r="UNE294" s="1114"/>
      <c r="UNF294" s="1114"/>
      <c r="UNG294" s="1114"/>
      <c r="UNH294" s="1114"/>
      <c r="UNI294" s="1114"/>
      <c r="UNJ294" s="1114"/>
      <c r="UNK294" s="1114"/>
      <c r="UNL294" s="1114"/>
      <c r="UNM294" s="1114"/>
      <c r="UNN294" s="1114"/>
      <c r="UNO294" s="1114"/>
      <c r="UNP294" s="1114"/>
      <c r="UNQ294" s="1114"/>
      <c r="UNR294" s="1114"/>
      <c r="UNS294" s="1114"/>
      <c r="UNT294" s="1114"/>
      <c r="UNU294" s="1114"/>
      <c r="UNV294" s="1114"/>
      <c r="UNW294" s="1114"/>
      <c r="UNX294" s="1114"/>
      <c r="UNY294" s="1114"/>
      <c r="UNZ294" s="1114"/>
      <c r="UOA294" s="1114"/>
      <c r="UOB294" s="1114"/>
      <c r="UOC294" s="1114"/>
      <c r="UOD294" s="1114"/>
      <c r="UOE294" s="1114"/>
      <c r="UOF294" s="1114"/>
      <c r="UOG294" s="1114"/>
      <c r="UOH294" s="1114"/>
      <c r="UOI294" s="1114"/>
      <c r="UOJ294" s="1114"/>
      <c r="UOK294" s="1114"/>
      <c r="UOL294" s="1114"/>
      <c r="UOM294" s="1114"/>
      <c r="UON294" s="1114"/>
      <c r="UOO294" s="1114"/>
      <c r="UOP294" s="1114"/>
      <c r="UOQ294" s="1114"/>
      <c r="UOR294" s="1114"/>
      <c r="UOS294" s="1114"/>
      <c r="UOT294" s="1114"/>
      <c r="UOU294" s="1114"/>
      <c r="UOV294" s="1114"/>
      <c r="UOW294" s="1114"/>
      <c r="UOX294" s="1114"/>
      <c r="UOY294" s="1114"/>
      <c r="UOZ294" s="1114"/>
      <c r="UPA294" s="1114"/>
      <c r="UPB294" s="1114"/>
      <c r="UPC294" s="1114"/>
      <c r="UPD294" s="1114"/>
      <c r="UPE294" s="1114"/>
      <c r="UPF294" s="1114"/>
      <c r="UPG294" s="1114"/>
      <c r="UPH294" s="1114"/>
      <c r="UPI294" s="1114"/>
      <c r="UPJ294" s="1114"/>
      <c r="UPK294" s="1114"/>
      <c r="UPL294" s="1114"/>
      <c r="UPM294" s="1114"/>
      <c r="UPN294" s="1114"/>
      <c r="UPO294" s="1114"/>
      <c r="UPP294" s="1114"/>
      <c r="UPQ294" s="1114"/>
      <c r="UPR294" s="1114"/>
      <c r="UPS294" s="1114"/>
      <c r="UPT294" s="1114"/>
      <c r="UPU294" s="1114"/>
      <c r="UPV294" s="1114"/>
      <c r="UPW294" s="1114"/>
      <c r="UPX294" s="1114"/>
      <c r="UPY294" s="1114"/>
      <c r="UPZ294" s="1114"/>
      <c r="UQA294" s="1114"/>
      <c r="UQB294" s="1114"/>
      <c r="UQC294" s="1114"/>
      <c r="UQD294" s="1114"/>
      <c r="UQE294" s="1114"/>
      <c r="UQF294" s="1114"/>
      <c r="UQG294" s="1114"/>
      <c r="UQH294" s="1114"/>
      <c r="UQI294" s="1114"/>
      <c r="UQJ294" s="1114"/>
      <c r="UQK294" s="1114"/>
      <c r="UQL294" s="1114"/>
      <c r="UQM294" s="1114"/>
      <c r="UQN294" s="1114"/>
      <c r="UQO294" s="1114"/>
      <c r="UQP294" s="1114"/>
      <c r="UQQ294" s="1114"/>
      <c r="UQR294" s="1114"/>
      <c r="UQS294" s="1114"/>
      <c r="UQT294" s="1114"/>
      <c r="UQU294" s="1114"/>
      <c r="UQV294" s="1114"/>
      <c r="UQW294" s="1114"/>
      <c r="UQX294" s="1114"/>
      <c r="UQY294" s="1114"/>
      <c r="UQZ294" s="1114"/>
      <c r="URA294" s="1114"/>
      <c r="URB294" s="1114"/>
      <c r="URC294" s="1114"/>
      <c r="URD294" s="1114"/>
      <c r="URE294" s="1114"/>
      <c r="URF294" s="1114"/>
      <c r="URG294" s="1114"/>
      <c r="URH294" s="1114"/>
      <c r="URI294" s="1114"/>
      <c r="URJ294" s="1114"/>
      <c r="URK294" s="1114"/>
      <c r="URL294" s="1114"/>
      <c r="URM294" s="1114"/>
      <c r="URN294" s="1114"/>
      <c r="URO294" s="1114"/>
      <c r="URP294" s="1114"/>
      <c r="URQ294" s="1114"/>
      <c r="URR294" s="1114"/>
      <c r="URS294" s="1114"/>
      <c r="URT294" s="1114"/>
      <c r="URU294" s="1114"/>
      <c r="URV294" s="1114"/>
      <c r="URW294" s="1114"/>
      <c r="URX294" s="1114"/>
      <c r="URY294" s="1114"/>
      <c r="URZ294" s="1114"/>
      <c r="USA294" s="1114"/>
      <c r="USB294" s="1114"/>
      <c r="USC294" s="1114"/>
      <c r="USD294" s="1114"/>
      <c r="USE294" s="1114"/>
      <c r="USF294" s="1114"/>
      <c r="USG294" s="1114"/>
      <c r="USH294" s="1114"/>
      <c r="USI294" s="1114"/>
      <c r="USJ294" s="1114"/>
      <c r="USK294" s="1114"/>
      <c r="USL294" s="1114"/>
      <c r="USM294" s="1114"/>
      <c r="USN294" s="1114"/>
      <c r="USO294" s="1114"/>
      <c r="USP294" s="1114"/>
      <c r="USQ294" s="1114"/>
      <c r="USR294" s="1114"/>
      <c r="USS294" s="1114"/>
      <c r="UST294" s="1114"/>
      <c r="USU294" s="1114"/>
      <c r="USV294" s="1114"/>
      <c r="USW294" s="1114"/>
      <c r="USX294" s="1114"/>
      <c r="USY294" s="1114"/>
      <c r="USZ294" s="1114"/>
      <c r="UTA294" s="1114"/>
      <c r="UTB294" s="1114"/>
      <c r="UTC294" s="1114"/>
      <c r="UTD294" s="1114"/>
      <c r="UTE294" s="1114"/>
      <c r="UTF294" s="1114"/>
      <c r="UTG294" s="1114"/>
      <c r="UTH294" s="1114"/>
      <c r="UTI294" s="1114"/>
      <c r="UTJ294" s="1114"/>
      <c r="UTK294" s="1114"/>
      <c r="UTL294" s="1114"/>
      <c r="UTM294" s="1114"/>
      <c r="UTN294" s="1114"/>
      <c r="UTO294" s="1114"/>
      <c r="UTP294" s="1114"/>
      <c r="UTQ294" s="1114"/>
      <c r="UTR294" s="1114"/>
      <c r="UTS294" s="1114"/>
      <c r="UTT294" s="1114"/>
      <c r="UTU294" s="1114"/>
      <c r="UTV294" s="1114"/>
      <c r="UTW294" s="1114"/>
      <c r="UTX294" s="1114"/>
      <c r="UTY294" s="1114"/>
      <c r="UTZ294" s="1114"/>
      <c r="UUA294" s="1114"/>
      <c r="UUB294" s="1114"/>
      <c r="UUC294" s="1114"/>
      <c r="UUD294" s="1114"/>
      <c r="UUE294" s="1114"/>
      <c r="UUF294" s="1114"/>
      <c r="UUG294" s="1114"/>
      <c r="UUH294" s="1114"/>
      <c r="UUI294" s="1114"/>
      <c r="UUJ294" s="1114"/>
      <c r="UUK294" s="1114"/>
      <c r="UUL294" s="1114"/>
      <c r="UUM294" s="1114"/>
      <c r="UUN294" s="1114"/>
      <c r="UUO294" s="1114"/>
      <c r="UUP294" s="1114"/>
      <c r="UUQ294" s="1114"/>
      <c r="UUR294" s="1114"/>
      <c r="UUS294" s="1114"/>
      <c r="UUT294" s="1114"/>
      <c r="UUU294" s="1114"/>
      <c r="UUV294" s="1114"/>
      <c r="UUW294" s="1114"/>
      <c r="UUX294" s="1114"/>
      <c r="UUY294" s="1114"/>
      <c r="UUZ294" s="1114"/>
      <c r="UVA294" s="1114"/>
      <c r="UVB294" s="1114"/>
      <c r="UVC294" s="1114"/>
      <c r="UVD294" s="1114"/>
      <c r="UVE294" s="1114"/>
      <c r="UVF294" s="1114"/>
      <c r="UVG294" s="1114"/>
      <c r="UVH294" s="1114"/>
      <c r="UVI294" s="1114"/>
      <c r="UVJ294" s="1114"/>
      <c r="UVK294" s="1114"/>
      <c r="UVL294" s="1114"/>
      <c r="UVM294" s="1114"/>
      <c r="UVN294" s="1114"/>
      <c r="UVO294" s="1114"/>
      <c r="UVP294" s="1114"/>
      <c r="UVQ294" s="1114"/>
      <c r="UVR294" s="1114"/>
      <c r="UVS294" s="1114"/>
      <c r="UVT294" s="1114"/>
      <c r="UVU294" s="1114"/>
      <c r="UVV294" s="1114"/>
      <c r="UVW294" s="1114"/>
      <c r="UVX294" s="1114"/>
      <c r="UVY294" s="1114"/>
      <c r="UVZ294" s="1114"/>
      <c r="UWA294" s="1114"/>
      <c r="UWB294" s="1114"/>
      <c r="UWC294" s="1114"/>
      <c r="UWD294" s="1114"/>
      <c r="UWE294" s="1114"/>
      <c r="UWF294" s="1114"/>
      <c r="UWG294" s="1114"/>
      <c r="UWH294" s="1114"/>
      <c r="UWI294" s="1114"/>
      <c r="UWJ294" s="1114"/>
      <c r="UWK294" s="1114"/>
      <c r="UWL294" s="1114"/>
      <c r="UWM294" s="1114"/>
      <c r="UWN294" s="1114"/>
      <c r="UWO294" s="1114"/>
      <c r="UWP294" s="1114"/>
      <c r="UWQ294" s="1114"/>
      <c r="UWR294" s="1114"/>
      <c r="UWS294" s="1114"/>
      <c r="UWT294" s="1114"/>
      <c r="UWU294" s="1114"/>
      <c r="UWV294" s="1114"/>
      <c r="UWW294" s="1114"/>
      <c r="UWX294" s="1114"/>
      <c r="UWY294" s="1114"/>
      <c r="UWZ294" s="1114"/>
      <c r="UXA294" s="1114"/>
      <c r="UXB294" s="1114"/>
      <c r="UXC294" s="1114"/>
      <c r="UXD294" s="1114"/>
      <c r="UXE294" s="1114"/>
      <c r="UXF294" s="1114"/>
      <c r="UXG294" s="1114"/>
      <c r="UXH294" s="1114"/>
      <c r="UXI294" s="1114"/>
      <c r="UXJ294" s="1114"/>
      <c r="UXK294" s="1114"/>
      <c r="UXL294" s="1114"/>
      <c r="UXM294" s="1114"/>
      <c r="UXN294" s="1114"/>
      <c r="UXO294" s="1114"/>
      <c r="UXP294" s="1114"/>
      <c r="UXQ294" s="1114"/>
      <c r="UXR294" s="1114"/>
      <c r="UXS294" s="1114"/>
      <c r="UXT294" s="1114"/>
      <c r="UXU294" s="1114"/>
      <c r="UXV294" s="1114"/>
      <c r="UXW294" s="1114"/>
      <c r="UXX294" s="1114"/>
      <c r="UXY294" s="1114"/>
      <c r="UXZ294" s="1114"/>
      <c r="UYA294" s="1114"/>
      <c r="UYB294" s="1114"/>
      <c r="UYC294" s="1114"/>
      <c r="UYD294" s="1114"/>
      <c r="UYE294" s="1114"/>
      <c r="UYF294" s="1114"/>
      <c r="UYG294" s="1114"/>
      <c r="UYH294" s="1114"/>
      <c r="UYI294" s="1114"/>
      <c r="UYJ294" s="1114"/>
      <c r="UYK294" s="1114"/>
      <c r="UYL294" s="1114"/>
      <c r="UYM294" s="1114"/>
      <c r="UYN294" s="1114"/>
      <c r="UYO294" s="1114"/>
      <c r="UYP294" s="1114"/>
      <c r="UYQ294" s="1114"/>
      <c r="UYR294" s="1114"/>
      <c r="UYS294" s="1114"/>
      <c r="UYT294" s="1114"/>
      <c r="UYU294" s="1114"/>
      <c r="UYV294" s="1114"/>
      <c r="UYW294" s="1114"/>
      <c r="UYX294" s="1114"/>
      <c r="UYY294" s="1114"/>
      <c r="UYZ294" s="1114"/>
      <c r="UZA294" s="1114"/>
      <c r="UZB294" s="1114"/>
      <c r="UZC294" s="1114"/>
      <c r="UZD294" s="1114"/>
      <c r="UZE294" s="1114"/>
      <c r="UZF294" s="1114"/>
      <c r="UZG294" s="1114"/>
      <c r="UZH294" s="1114"/>
      <c r="UZI294" s="1114"/>
      <c r="UZJ294" s="1114"/>
      <c r="UZK294" s="1114"/>
      <c r="UZL294" s="1114"/>
      <c r="UZM294" s="1114"/>
      <c r="UZN294" s="1114"/>
      <c r="UZO294" s="1114"/>
      <c r="UZP294" s="1114"/>
      <c r="UZQ294" s="1114"/>
      <c r="UZR294" s="1114"/>
      <c r="UZS294" s="1114"/>
      <c r="UZT294" s="1114"/>
      <c r="UZU294" s="1114"/>
      <c r="UZV294" s="1114"/>
      <c r="UZW294" s="1114"/>
      <c r="UZX294" s="1114"/>
      <c r="UZY294" s="1114"/>
      <c r="UZZ294" s="1114"/>
      <c r="VAA294" s="1114"/>
      <c r="VAB294" s="1114"/>
      <c r="VAC294" s="1114"/>
      <c r="VAD294" s="1114"/>
      <c r="VAE294" s="1114"/>
      <c r="VAF294" s="1114"/>
      <c r="VAG294" s="1114"/>
      <c r="VAH294" s="1114"/>
      <c r="VAI294" s="1114"/>
      <c r="VAJ294" s="1114"/>
      <c r="VAK294" s="1114"/>
      <c r="VAL294" s="1114"/>
      <c r="VAM294" s="1114"/>
      <c r="VAN294" s="1114"/>
      <c r="VAO294" s="1114"/>
      <c r="VAP294" s="1114"/>
      <c r="VAQ294" s="1114"/>
      <c r="VAR294" s="1114"/>
      <c r="VAS294" s="1114"/>
      <c r="VAT294" s="1114"/>
      <c r="VAU294" s="1114"/>
      <c r="VAV294" s="1114"/>
      <c r="VAW294" s="1114"/>
      <c r="VAX294" s="1114"/>
      <c r="VAY294" s="1114"/>
      <c r="VAZ294" s="1114"/>
      <c r="VBA294" s="1114"/>
      <c r="VBB294" s="1114"/>
      <c r="VBC294" s="1114"/>
      <c r="VBD294" s="1114"/>
      <c r="VBE294" s="1114"/>
      <c r="VBF294" s="1114"/>
      <c r="VBG294" s="1114"/>
      <c r="VBH294" s="1114"/>
      <c r="VBI294" s="1114"/>
      <c r="VBJ294" s="1114"/>
      <c r="VBK294" s="1114"/>
      <c r="VBL294" s="1114"/>
      <c r="VBM294" s="1114"/>
      <c r="VBN294" s="1114"/>
      <c r="VBO294" s="1114"/>
      <c r="VBP294" s="1114"/>
      <c r="VBQ294" s="1114"/>
      <c r="VBR294" s="1114"/>
      <c r="VBS294" s="1114"/>
      <c r="VBT294" s="1114"/>
      <c r="VBU294" s="1114"/>
      <c r="VBV294" s="1114"/>
      <c r="VBW294" s="1114"/>
      <c r="VBX294" s="1114"/>
      <c r="VBY294" s="1114"/>
      <c r="VBZ294" s="1114"/>
      <c r="VCA294" s="1114"/>
      <c r="VCB294" s="1114"/>
      <c r="VCC294" s="1114"/>
      <c r="VCD294" s="1114"/>
      <c r="VCE294" s="1114"/>
      <c r="VCF294" s="1114"/>
      <c r="VCG294" s="1114"/>
      <c r="VCH294" s="1114"/>
      <c r="VCI294" s="1114"/>
      <c r="VCJ294" s="1114"/>
      <c r="VCK294" s="1114"/>
      <c r="VCL294" s="1114"/>
      <c r="VCM294" s="1114"/>
      <c r="VCN294" s="1114"/>
      <c r="VCO294" s="1114"/>
      <c r="VCP294" s="1114"/>
      <c r="VCQ294" s="1114"/>
      <c r="VCR294" s="1114"/>
      <c r="VCS294" s="1114"/>
      <c r="VCT294" s="1114"/>
      <c r="VCU294" s="1114"/>
      <c r="VCV294" s="1114"/>
      <c r="VCW294" s="1114"/>
      <c r="VCX294" s="1114"/>
      <c r="VCY294" s="1114"/>
      <c r="VCZ294" s="1114"/>
      <c r="VDA294" s="1114"/>
      <c r="VDB294" s="1114"/>
      <c r="VDC294" s="1114"/>
      <c r="VDD294" s="1114"/>
      <c r="VDE294" s="1114"/>
      <c r="VDF294" s="1114"/>
      <c r="VDG294" s="1114"/>
      <c r="VDH294" s="1114"/>
      <c r="VDI294" s="1114"/>
      <c r="VDJ294" s="1114"/>
      <c r="VDK294" s="1114"/>
      <c r="VDL294" s="1114"/>
      <c r="VDM294" s="1114"/>
      <c r="VDN294" s="1114"/>
      <c r="VDO294" s="1114"/>
      <c r="VDP294" s="1114"/>
      <c r="VDQ294" s="1114"/>
      <c r="VDR294" s="1114"/>
      <c r="VDS294" s="1114"/>
      <c r="VDT294" s="1114"/>
      <c r="VDU294" s="1114"/>
      <c r="VDV294" s="1114"/>
      <c r="VDW294" s="1114"/>
      <c r="VDX294" s="1114"/>
      <c r="VDY294" s="1114"/>
      <c r="VDZ294" s="1114"/>
      <c r="VEA294" s="1114"/>
      <c r="VEB294" s="1114"/>
      <c r="VEC294" s="1114"/>
      <c r="VED294" s="1114"/>
      <c r="VEE294" s="1114"/>
      <c r="VEF294" s="1114"/>
      <c r="VEG294" s="1114"/>
      <c r="VEH294" s="1114"/>
      <c r="VEI294" s="1114"/>
      <c r="VEJ294" s="1114"/>
      <c r="VEK294" s="1114"/>
      <c r="VEL294" s="1114"/>
      <c r="VEM294" s="1114"/>
      <c r="VEN294" s="1114"/>
      <c r="VEO294" s="1114"/>
      <c r="VEP294" s="1114"/>
      <c r="VEQ294" s="1114"/>
      <c r="VER294" s="1114"/>
      <c r="VES294" s="1114"/>
      <c r="VET294" s="1114"/>
      <c r="VEU294" s="1114"/>
      <c r="VEV294" s="1114"/>
      <c r="VEW294" s="1114"/>
      <c r="VEX294" s="1114"/>
      <c r="VEY294" s="1114"/>
      <c r="VEZ294" s="1114"/>
      <c r="VFA294" s="1114"/>
      <c r="VFB294" s="1114"/>
      <c r="VFC294" s="1114"/>
      <c r="VFD294" s="1114"/>
      <c r="VFE294" s="1114"/>
      <c r="VFF294" s="1114"/>
      <c r="VFG294" s="1114"/>
      <c r="VFH294" s="1114"/>
      <c r="VFI294" s="1114"/>
      <c r="VFJ294" s="1114"/>
      <c r="VFK294" s="1114"/>
      <c r="VFL294" s="1114"/>
      <c r="VFM294" s="1114"/>
      <c r="VFN294" s="1114"/>
      <c r="VFO294" s="1114"/>
      <c r="VFP294" s="1114"/>
      <c r="VFQ294" s="1114"/>
      <c r="VFR294" s="1114"/>
      <c r="VFS294" s="1114"/>
      <c r="VFT294" s="1114"/>
      <c r="VFU294" s="1114"/>
      <c r="VFV294" s="1114"/>
      <c r="VFW294" s="1114"/>
      <c r="VFX294" s="1114"/>
      <c r="VFY294" s="1114"/>
      <c r="VFZ294" s="1114"/>
      <c r="VGA294" s="1114"/>
      <c r="VGB294" s="1114"/>
      <c r="VGC294" s="1114"/>
      <c r="VGD294" s="1114"/>
      <c r="VGE294" s="1114"/>
      <c r="VGF294" s="1114"/>
      <c r="VGG294" s="1114"/>
      <c r="VGH294" s="1114"/>
      <c r="VGI294" s="1114"/>
      <c r="VGJ294" s="1114"/>
      <c r="VGK294" s="1114"/>
      <c r="VGL294" s="1114"/>
      <c r="VGM294" s="1114"/>
      <c r="VGN294" s="1114"/>
      <c r="VGO294" s="1114"/>
      <c r="VGP294" s="1114"/>
      <c r="VGQ294" s="1114"/>
      <c r="VGR294" s="1114"/>
      <c r="VGS294" s="1114"/>
      <c r="VGT294" s="1114"/>
      <c r="VGU294" s="1114"/>
      <c r="VGV294" s="1114"/>
      <c r="VGW294" s="1114"/>
      <c r="VGX294" s="1114"/>
      <c r="VGY294" s="1114"/>
      <c r="VGZ294" s="1114"/>
      <c r="VHA294" s="1114"/>
      <c r="VHB294" s="1114"/>
      <c r="VHC294" s="1114"/>
      <c r="VHD294" s="1114"/>
      <c r="VHE294" s="1114"/>
      <c r="VHF294" s="1114"/>
      <c r="VHG294" s="1114"/>
      <c r="VHH294" s="1114"/>
      <c r="VHI294" s="1114"/>
      <c r="VHJ294" s="1114"/>
      <c r="VHK294" s="1114"/>
      <c r="VHL294" s="1114"/>
      <c r="VHM294" s="1114"/>
      <c r="VHN294" s="1114"/>
      <c r="VHO294" s="1114"/>
      <c r="VHP294" s="1114"/>
      <c r="VHQ294" s="1114"/>
      <c r="VHR294" s="1114"/>
      <c r="VHS294" s="1114"/>
      <c r="VHT294" s="1114"/>
      <c r="VHU294" s="1114"/>
      <c r="VHV294" s="1114"/>
      <c r="VHW294" s="1114"/>
      <c r="VHX294" s="1114"/>
      <c r="VHY294" s="1114"/>
      <c r="VHZ294" s="1114"/>
      <c r="VIA294" s="1114"/>
      <c r="VIB294" s="1114"/>
      <c r="VIC294" s="1114"/>
      <c r="VID294" s="1114"/>
      <c r="VIE294" s="1114"/>
      <c r="VIF294" s="1114"/>
      <c r="VIG294" s="1114"/>
      <c r="VIH294" s="1114"/>
      <c r="VII294" s="1114"/>
      <c r="VIJ294" s="1114"/>
      <c r="VIK294" s="1114"/>
      <c r="VIL294" s="1114"/>
      <c r="VIM294" s="1114"/>
      <c r="VIN294" s="1114"/>
      <c r="VIO294" s="1114"/>
      <c r="VIP294" s="1114"/>
      <c r="VIQ294" s="1114"/>
      <c r="VIR294" s="1114"/>
      <c r="VIS294" s="1114"/>
      <c r="VIT294" s="1114"/>
      <c r="VIU294" s="1114"/>
      <c r="VIV294" s="1114"/>
      <c r="VIW294" s="1114"/>
      <c r="VIX294" s="1114"/>
      <c r="VIY294" s="1114"/>
      <c r="VIZ294" s="1114"/>
      <c r="VJA294" s="1114"/>
      <c r="VJB294" s="1114"/>
      <c r="VJC294" s="1114"/>
      <c r="VJD294" s="1114"/>
      <c r="VJE294" s="1114"/>
      <c r="VJF294" s="1114"/>
      <c r="VJG294" s="1114"/>
      <c r="VJH294" s="1114"/>
      <c r="VJI294" s="1114"/>
      <c r="VJJ294" s="1114"/>
      <c r="VJK294" s="1114"/>
      <c r="VJL294" s="1114"/>
      <c r="VJM294" s="1114"/>
      <c r="VJN294" s="1114"/>
      <c r="VJO294" s="1114"/>
      <c r="VJP294" s="1114"/>
      <c r="VJQ294" s="1114"/>
      <c r="VJR294" s="1114"/>
      <c r="VJS294" s="1114"/>
      <c r="VJT294" s="1114"/>
      <c r="VJU294" s="1114"/>
      <c r="VJV294" s="1114"/>
      <c r="VJW294" s="1114"/>
      <c r="VJX294" s="1114"/>
      <c r="VJY294" s="1114"/>
      <c r="VJZ294" s="1114"/>
      <c r="VKA294" s="1114"/>
      <c r="VKB294" s="1114"/>
      <c r="VKC294" s="1114"/>
      <c r="VKD294" s="1114"/>
      <c r="VKE294" s="1114"/>
      <c r="VKF294" s="1114"/>
      <c r="VKG294" s="1114"/>
      <c r="VKH294" s="1114"/>
      <c r="VKI294" s="1114"/>
      <c r="VKJ294" s="1114"/>
      <c r="VKK294" s="1114"/>
      <c r="VKL294" s="1114"/>
      <c r="VKM294" s="1114"/>
      <c r="VKN294" s="1114"/>
      <c r="VKO294" s="1114"/>
      <c r="VKP294" s="1114"/>
      <c r="VKQ294" s="1114"/>
      <c r="VKR294" s="1114"/>
      <c r="VKS294" s="1114"/>
      <c r="VKT294" s="1114"/>
      <c r="VKU294" s="1114"/>
      <c r="VKV294" s="1114"/>
      <c r="VKW294" s="1114"/>
      <c r="VKX294" s="1114"/>
      <c r="VKY294" s="1114"/>
      <c r="VKZ294" s="1114"/>
      <c r="VLA294" s="1114"/>
      <c r="VLB294" s="1114"/>
      <c r="VLC294" s="1114"/>
      <c r="VLD294" s="1114"/>
      <c r="VLE294" s="1114"/>
      <c r="VLF294" s="1114"/>
      <c r="VLG294" s="1114"/>
      <c r="VLH294" s="1114"/>
      <c r="VLI294" s="1114"/>
      <c r="VLJ294" s="1114"/>
      <c r="VLK294" s="1114"/>
      <c r="VLL294" s="1114"/>
      <c r="VLM294" s="1114"/>
      <c r="VLN294" s="1114"/>
      <c r="VLO294" s="1114"/>
      <c r="VLP294" s="1114"/>
      <c r="VLQ294" s="1114"/>
      <c r="VLR294" s="1114"/>
      <c r="VLS294" s="1114"/>
      <c r="VLT294" s="1114"/>
      <c r="VLU294" s="1114"/>
      <c r="VLV294" s="1114"/>
      <c r="VLW294" s="1114"/>
      <c r="VLX294" s="1114"/>
      <c r="VLY294" s="1114"/>
      <c r="VLZ294" s="1114"/>
      <c r="VMA294" s="1114"/>
      <c r="VMB294" s="1114"/>
      <c r="VMC294" s="1114"/>
      <c r="VMD294" s="1114"/>
      <c r="VME294" s="1114"/>
      <c r="VMF294" s="1114"/>
      <c r="VMG294" s="1114"/>
      <c r="VMH294" s="1114"/>
      <c r="VMI294" s="1114"/>
      <c r="VMJ294" s="1114"/>
      <c r="VMK294" s="1114"/>
      <c r="VML294" s="1114"/>
      <c r="VMM294" s="1114"/>
      <c r="VMN294" s="1114"/>
      <c r="VMO294" s="1114"/>
      <c r="VMP294" s="1114"/>
      <c r="VMQ294" s="1114"/>
      <c r="VMR294" s="1114"/>
      <c r="VMS294" s="1114"/>
      <c r="VMT294" s="1114"/>
      <c r="VMU294" s="1114"/>
      <c r="VMV294" s="1114"/>
      <c r="VMW294" s="1114"/>
      <c r="VMX294" s="1114"/>
      <c r="VMY294" s="1114"/>
      <c r="VMZ294" s="1114"/>
      <c r="VNA294" s="1114"/>
      <c r="VNB294" s="1114"/>
      <c r="VNC294" s="1114"/>
      <c r="VND294" s="1114"/>
      <c r="VNE294" s="1114"/>
      <c r="VNF294" s="1114"/>
      <c r="VNG294" s="1114"/>
      <c r="VNH294" s="1114"/>
      <c r="VNI294" s="1114"/>
      <c r="VNJ294" s="1114"/>
      <c r="VNK294" s="1114"/>
      <c r="VNL294" s="1114"/>
      <c r="VNM294" s="1114"/>
      <c r="VNN294" s="1114"/>
      <c r="VNO294" s="1114"/>
      <c r="VNP294" s="1114"/>
      <c r="VNQ294" s="1114"/>
      <c r="VNR294" s="1114"/>
      <c r="VNS294" s="1114"/>
      <c r="VNT294" s="1114"/>
      <c r="VNU294" s="1114"/>
      <c r="VNV294" s="1114"/>
      <c r="VNW294" s="1114"/>
      <c r="VNX294" s="1114"/>
      <c r="VNY294" s="1114"/>
      <c r="VNZ294" s="1114"/>
      <c r="VOA294" s="1114"/>
      <c r="VOB294" s="1114"/>
      <c r="VOC294" s="1114"/>
      <c r="VOD294" s="1114"/>
      <c r="VOE294" s="1114"/>
      <c r="VOF294" s="1114"/>
      <c r="VOG294" s="1114"/>
      <c r="VOH294" s="1114"/>
      <c r="VOI294" s="1114"/>
      <c r="VOJ294" s="1114"/>
      <c r="VOK294" s="1114"/>
      <c r="VOL294" s="1114"/>
      <c r="VOM294" s="1114"/>
      <c r="VON294" s="1114"/>
      <c r="VOO294" s="1114"/>
      <c r="VOP294" s="1114"/>
      <c r="VOQ294" s="1114"/>
      <c r="VOR294" s="1114"/>
      <c r="VOS294" s="1114"/>
      <c r="VOT294" s="1114"/>
      <c r="VOU294" s="1114"/>
      <c r="VOV294" s="1114"/>
      <c r="VOW294" s="1114"/>
      <c r="VOX294" s="1114"/>
      <c r="VOY294" s="1114"/>
      <c r="VOZ294" s="1114"/>
      <c r="VPA294" s="1114"/>
      <c r="VPB294" s="1114"/>
      <c r="VPC294" s="1114"/>
      <c r="VPD294" s="1114"/>
      <c r="VPE294" s="1114"/>
      <c r="VPF294" s="1114"/>
      <c r="VPG294" s="1114"/>
      <c r="VPH294" s="1114"/>
      <c r="VPI294" s="1114"/>
      <c r="VPJ294" s="1114"/>
      <c r="VPK294" s="1114"/>
      <c r="VPL294" s="1114"/>
      <c r="VPM294" s="1114"/>
      <c r="VPN294" s="1114"/>
      <c r="VPO294" s="1114"/>
      <c r="VPP294" s="1114"/>
      <c r="VPQ294" s="1114"/>
      <c r="VPR294" s="1114"/>
      <c r="VPS294" s="1114"/>
      <c r="VPT294" s="1114"/>
      <c r="VPU294" s="1114"/>
      <c r="VPV294" s="1114"/>
      <c r="VPW294" s="1114"/>
      <c r="VPX294" s="1114"/>
      <c r="VPY294" s="1114"/>
      <c r="VPZ294" s="1114"/>
      <c r="VQA294" s="1114"/>
      <c r="VQB294" s="1114"/>
      <c r="VQC294" s="1114"/>
      <c r="VQD294" s="1114"/>
      <c r="VQE294" s="1114"/>
      <c r="VQF294" s="1114"/>
      <c r="VQG294" s="1114"/>
      <c r="VQH294" s="1114"/>
      <c r="VQI294" s="1114"/>
      <c r="VQJ294" s="1114"/>
      <c r="VQK294" s="1114"/>
      <c r="VQL294" s="1114"/>
      <c r="VQM294" s="1114"/>
      <c r="VQN294" s="1114"/>
      <c r="VQO294" s="1114"/>
      <c r="VQP294" s="1114"/>
      <c r="VQQ294" s="1114"/>
      <c r="VQR294" s="1114"/>
      <c r="VQS294" s="1114"/>
      <c r="VQT294" s="1114"/>
      <c r="VQU294" s="1114"/>
      <c r="VQV294" s="1114"/>
      <c r="VQW294" s="1114"/>
      <c r="VQX294" s="1114"/>
      <c r="VQY294" s="1114"/>
      <c r="VQZ294" s="1114"/>
      <c r="VRA294" s="1114"/>
      <c r="VRB294" s="1114"/>
      <c r="VRC294" s="1114"/>
      <c r="VRD294" s="1114"/>
      <c r="VRE294" s="1114"/>
      <c r="VRF294" s="1114"/>
      <c r="VRG294" s="1114"/>
      <c r="VRH294" s="1114"/>
      <c r="VRI294" s="1114"/>
      <c r="VRJ294" s="1114"/>
      <c r="VRK294" s="1114"/>
      <c r="VRL294" s="1114"/>
      <c r="VRM294" s="1114"/>
      <c r="VRN294" s="1114"/>
      <c r="VRO294" s="1114"/>
      <c r="VRP294" s="1114"/>
      <c r="VRQ294" s="1114"/>
      <c r="VRR294" s="1114"/>
      <c r="VRS294" s="1114"/>
      <c r="VRT294" s="1114"/>
      <c r="VRU294" s="1114"/>
      <c r="VRV294" s="1114"/>
      <c r="VRW294" s="1114"/>
      <c r="VRX294" s="1114"/>
      <c r="VRY294" s="1114"/>
      <c r="VRZ294" s="1114"/>
      <c r="VSA294" s="1114"/>
      <c r="VSB294" s="1114"/>
      <c r="VSC294" s="1114"/>
      <c r="VSD294" s="1114"/>
      <c r="VSE294" s="1114"/>
      <c r="VSF294" s="1114"/>
      <c r="VSG294" s="1114"/>
      <c r="VSH294" s="1114"/>
      <c r="VSI294" s="1114"/>
      <c r="VSJ294" s="1114"/>
      <c r="VSK294" s="1114"/>
      <c r="VSL294" s="1114"/>
      <c r="VSM294" s="1114"/>
      <c r="VSN294" s="1114"/>
      <c r="VSO294" s="1114"/>
      <c r="VSP294" s="1114"/>
      <c r="VSQ294" s="1114"/>
      <c r="VSR294" s="1114"/>
      <c r="VSS294" s="1114"/>
      <c r="VST294" s="1114"/>
      <c r="VSU294" s="1114"/>
      <c r="VSV294" s="1114"/>
      <c r="VSW294" s="1114"/>
      <c r="VSX294" s="1114"/>
      <c r="VSY294" s="1114"/>
      <c r="VSZ294" s="1114"/>
      <c r="VTA294" s="1114"/>
      <c r="VTB294" s="1114"/>
      <c r="VTC294" s="1114"/>
      <c r="VTD294" s="1114"/>
      <c r="VTE294" s="1114"/>
      <c r="VTF294" s="1114"/>
      <c r="VTG294" s="1114"/>
      <c r="VTH294" s="1114"/>
      <c r="VTI294" s="1114"/>
      <c r="VTJ294" s="1114"/>
      <c r="VTK294" s="1114"/>
      <c r="VTL294" s="1114"/>
      <c r="VTM294" s="1114"/>
      <c r="VTN294" s="1114"/>
      <c r="VTO294" s="1114"/>
      <c r="VTP294" s="1114"/>
      <c r="VTQ294" s="1114"/>
      <c r="VTR294" s="1114"/>
      <c r="VTS294" s="1114"/>
      <c r="VTT294" s="1114"/>
      <c r="VTU294" s="1114"/>
      <c r="VTV294" s="1114"/>
      <c r="VTW294" s="1114"/>
      <c r="VTX294" s="1114"/>
      <c r="VTY294" s="1114"/>
      <c r="VTZ294" s="1114"/>
      <c r="VUA294" s="1114"/>
      <c r="VUB294" s="1114"/>
      <c r="VUC294" s="1114"/>
      <c r="VUD294" s="1114"/>
      <c r="VUE294" s="1114"/>
      <c r="VUF294" s="1114"/>
      <c r="VUG294" s="1114"/>
      <c r="VUH294" s="1114"/>
      <c r="VUI294" s="1114"/>
      <c r="VUJ294" s="1114"/>
      <c r="VUK294" s="1114"/>
      <c r="VUL294" s="1114"/>
      <c r="VUM294" s="1114"/>
      <c r="VUN294" s="1114"/>
      <c r="VUO294" s="1114"/>
      <c r="VUP294" s="1114"/>
      <c r="VUQ294" s="1114"/>
      <c r="VUR294" s="1114"/>
      <c r="VUS294" s="1114"/>
      <c r="VUT294" s="1114"/>
      <c r="VUU294" s="1114"/>
      <c r="VUV294" s="1114"/>
      <c r="VUW294" s="1114"/>
      <c r="VUX294" s="1114"/>
      <c r="VUY294" s="1114"/>
      <c r="VUZ294" s="1114"/>
      <c r="VVA294" s="1114"/>
      <c r="VVB294" s="1114"/>
      <c r="VVC294" s="1114"/>
      <c r="VVD294" s="1114"/>
      <c r="VVE294" s="1114"/>
      <c r="VVF294" s="1114"/>
      <c r="VVG294" s="1114"/>
      <c r="VVH294" s="1114"/>
      <c r="VVI294" s="1114"/>
      <c r="VVJ294" s="1114"/>
      <c r="VVK294" s="1114"/>
      <c r="VVL294" s="1114"/>
      <c r="VVM294" s="1114"/>
      <c r="VVN294" s="1114"/>
      <c r="VVO294" s="1114"/>
      <c r="VVP294" s="1114"/>
      <c r="VVQ294" s="1114"/>
      <c r="VVR294" s="1114"/>
      <c r="VVS294" s="1114"/>
      <c r="VVT294" s="1114"/>
      <c r="VVU294" s="1114"/>
      <c r="VVV294" s="1114"/>
      <c r="VVW294" s="1114"/>
      <c r="VVX294" s="1114"/>
      <c r="VVY294" s="1114"/>
      <c r="VVZ294" s="1114"/>
      <c r="VWA294" s="1114"/>
      <c r="VWB294" s="1114"/>
      <c r="VWC294" s="1114"/>
      <c r="VWD294" s="1114"/>
      <c r="VWE294" s="1114"/>
      <c r="VWF294" s="1114"/>
      <c r="VWG294" s="1114"/>
      <c r="VWH294" s="1114"/>
      <c r="VWI294" s="1114"/>
      <c r="VWJ294" s="1114"/>
      <c r="VWK294" s="1114"/>
      <c r="VWL294" s="1114"/>
      <c r="VWM294" s="1114"/>
      <c r="VWN294" s="1114"/>
      <c r="VWO294" s="1114"/>
      <c r="VWP294" s="1114"/>
      <c r="VWQ294" s="1114"/>
      <c r="VWR294" s="1114"/>
      <c r="VWS294" s="1114"/>
      <c r="VWT294" s="1114"/>
      <c r="VWU294" s="1114"/>
      <c r="VWV294" s="1114"/>
      <c r="VWW294" s="1114"/>
      <c r="VWX294" s="1114"/>
      <c r="VWY294" s="1114"/>
      <c r="VWZ294" s="1114"/>
      <c r="VXA294" s="1114"/>
      <c r="VXB294" s="1114"/>
      <c r="VXC294" s="1114"/>
      <c r="VXD294" s="1114"/>
      <c r="VXE294" s="1114"/>
      <c r="VXF294" s="1114"/>
      <c r="VXG294" s="1114"/>
      <c r="VXH294" s="1114"/>
      <c r="VXI294" s="1114"/>
      <c r="VXJ294" s="1114"/>
      <c r="VXK294" s="1114"/>
      <c r="VXL294" s="1114"/>
      <c r="VXM294" s="1114"/>
      <c r="VXN294" s="1114"/>
      <c r="VXO294" s="1114"/>
      <c r="VXP294" s="1114"/>
      <c r="VXQ294" s="1114"/>
      <c r="VXR294" s="1114"/>
      <c r="VXS294" s="1114"/>
      <c r="VXT294" s="1114"/>
      <c r="VXU294" s="1114"/>
      <c r="VXV294" s="1114"/>
      <c r="VXW294" s="1114"/>
      <c r="VXX294" s="1114"/>
      <c r="VXY294" s="1114"/>
      <c r="VXZ294" s="1114"/>
      <c r="VYA294" s="1114"/>
      <c r="VYB294" s="1114"/>
      <c r="VYC294" s="1114"/>
      <c r="VYD294" s="1114"/>
      <c r="VYE294" s="1114"/>
      <c r="VYF294" s="1114"/>
      <c r="VYG294" s="1114"/>
      <c r="VYH294" s="1114"/>
      <c r="VYI294" s="1114"/>
      <c r="VYJ294" s="1114"/>
      <c r="VYK294" s="1114"/>
      <c r="VYL294" s="1114"/>
      <c r="VYM294" s="1114"/>
      <c r="VYN294" s="1114"/>
      <c r="VYO294" s="1114"/>
      <c r="VYP294" s="1114"/>
      <c r="VYQ294" s="1114"/>
      <c r="VYR294" s="1114"/>
      <c r="VYS294" s="1114"/>
      <c r="VYT294" s="1114"/>
      <c r="VYU294" s="1114"/>
      <c r="VYV294" s="1114"/>
      <c r="VYW294" s="1114"/>
      <c r="VYX294" s="1114"/>
      <c r="VYY294" s="1114"/>
      <c r="VYZ294" s="1114"/>
      <c r="VZA294" s="1114"/>
      <c r="VZB294" s="1114"/>
      <c r="VZC294" s="1114"/>
      <c r="VZD294" s="1114"/>
      <c r="VZE294" s="1114"/>
      <c r="VZF294" s="1114"/>
      <c r="VZG294" s="1114"/>
      <c r="VZH294" s="1114"/>
      <c r="VZI294" s="1114"/>
      <c r="VZJ294" s="1114"/>
      <c r="VZK294" s="1114"/>
      <c r="VZL294" s="1114"/>
      <c r="VZM294" s="1114"/>
      <c r="VZN294" s="1114"/>
      <c r="VZO294" s="1114"/>
      <c r="VZP294" s="1114"/>
      <c r="VZQ294" s="1114"/>
      <c r="VZR294" s="1114"/>
      <c r="VZS294" s="1114"/>
      <c r="VZT294" s="1114"/>
      <c r="VZU294" s="1114"/>
      <c r="VZV294" s="1114"/>
      <c r="VZW294" s="1114"/>
      <c r="VZX294" s="1114"/>
      <c r="VZY294" s="1114"/>
      <c r="VZZ294" s="1114"/>
      <c r="WAA294" s="1114"/>
      <c r="WAB294" s="1114"/>
      <c r="WAC294" s="1114"/>
      <c r="WAD294" s="1114"/>
      <c r="WAE294" s="1114"/>
      <c r="WAF294" s="1114"/>
      <c r="WAG294" s="1114"/>
      <c r="WAH294" s="1114"/>
      <c r="WAI294" s="1114"/>
      <c r="WAJ294" s="1114"/>
      <c r="WAK294" s="1114"/>
      <c r="WAL294" s="1114"/>
      <c r="WAM294" s="1114"/>
      <c r="WAN294" s="1114"/>
      <c r="WAO294" s="1114"/>
      <c r="WAP294" s="1114"/>
      <c r="WAQ294" s="1114"/>
      <c r="WAR294" s="1114"/>
      <c r="WAS294" s="1114"/>
      <c r="WAT294" s="1114"/>
      <c r="WAU294" s="1114"/>
      <c r="WAV294" s="1114"/>
      <c r="WAW294" s="1114"/>
      <c r="WAX294" s="1114"/>
      <c r="WAY294" s="1114"/>
      <c r="WAZ294" s="1114"/>
      <c r="WBA294" s="1114"/>
      <c r="WBB294" s="1114"/>
      <c r="WBC294" s="1114"/>
      <c r="WBD294" s="1114"/>
      <c r="WBE294" s="1114"/>
      <c r="WBF294" s="1114"/>
      <c r="WBG294" s="1114"/>
      <c r="WBH294" s="1114"/>
      <c r="WBI294" s="1114"/>
      <c r="WBJ294" s="1114"/>
      <c r="WBK294" s="1114"/>
      <c r="WBL294" s="1114"/>
      <c r="WBM294" s="1114"/>
      <c r="WBN294" s="1114"/>
      <c r="WBO294" s="1114"/>
      <c r="WBP294" s="1114"/>
      <c r="WBQ294" s="1114"/>
      <c r="WBR294" s="1114"/>
      <c r="WBS294" s="1114"/>
      <c r="WBT294" s="1114"/>
      <c r="WBU294" s="1114"/>
      <c r="WBV294" s="1114"/>
      <c r="WBW294" s="1114"/>
      <c r="WBX294" s="1114"/>
      <c r="WBY294" s="1114"/>
      <c r="WBZ294" s="1114"/>
      <c r="WCA294" s="1114"/>
      <c r="WCB294" s="1114"/>
      <c r="WCC294" s="1114"/>
      <c r="WCD294" s="1114"/>
      <c r="WCE294" s="1114"/>
      <c r="WCF294" s="1114"/>
      <c r="WCG294" s="1114"/>
      <c r="WCH294" s="1114"/>
      <c r="WCI294" s="1114"/>
      <c r="WCJ294" s="1114"/>
      <c r="WCK294" s="1114"/>
      <c r="WCL294" s="1114"/>
      <c r="WCM294" s="1114"/>
      <c r="WCN294" s="1114"/>
      <c r="WCO294" s="1114"/>
      <c r="WCP294" s="1114"/>
      <c r="WCQ294" s="1114"/>
      <c r="WCR294" s="1114"/>
      <c r="WCS294" s="1114"/>
      <c r="WCT294" s="1114"/>
      <c r="WCU294" s="1114"/>
      <c r="WCV294" s="1114"/>
      <c r="WCW294" s="1114"/>
      <c r="WCX294" s="1114"/>
      <c r="WCY294" s="1114"/>
      <c r="WCZ294" s="1114"/>
      <c r="WDA294" s="1114"/>
      <c r="WDB294" s="1114"/>
      <c r="WDC294" s="1114"/>
      <c r="WDD294" s="1114"/>
      <c r="WDE294" s="1114"/>
      <c r="WDF294" s="1114"/>
      <c r="WDG294" s="1114"/>
      <c r="WDH294" s="1114"/>
      <c r="WDI294" s="1114"/>
      <c r="WDJ294" s="1114"/>
      <c r="WDK294" s="1114"/>
      <c r="WDL294" s="1114"/>
      <c r="WDM294" s="1114"/>
      <c r="WDN294" s="1114"/>
      <c r="WDO294" s="1114"/>
      <c r="WDP294" s="1114"/>
      <c r="WDQ294" s="1114"/>
      <c r="WDR294" s="1114"/>
      <c r="WDS294" s="1114"/>
      <c r="WDT294" s="1114"/>
      <c r="WDU294" s="1114"/>
      <c r="WDV294" s="1114"/>
      <c r="WDW294" s="1114"/>
      <c r="WDX294" s="1114"/>
      <c r="WDY294" s="1114"/>
      <c r="WDZ294" s="1114"/>
      <c r="WEA294" s="1114"/>
      <c r="WEB294" s="1114"/>
      <c r="WEC294" s="1114"/>
      <c r="WED294" s="1114"/>
      <c r="WEE294" s="1114"/>
      <c r="WEF294" s="1114"/>
      <c r="WEG294" s="1114"/>
      <c r="WEH294" s="1114"/>
      <c r="WEI294" s="1114"/>
      <c r="WEJ294" s="1114"/>
      <c r="WEK294" s="1114"/>
      <c r="WEL294" s="1114"/>
      <c r="WEM294" s="1114"/>
      <c r="WEN294" s="1114"/>
      <c r="WEO294" s="1114"/>
      <c r="WEP294" s="1114"/>
      <c r="WEQ294" s="1114"/>
      <c r="WER294" s="1114"/>
      <c r="WES294" s="1114"/>
      <c r="WET294" s="1114"/>
      <c r="WEU294" s="1114"/>
      <c r="WEV294" s="1114"/>
      <c r="WEW294" s="1114"/>
      <c r="WEX294" s="1114"/>
      <c r="WEY294" s="1114"/>
      <c r="WEZ294" s="1114"/>
      <c r="WFA294" s="1114"/>
      <c r="WFB294" s="1114"/>
      <c r="WFC294" s="1114"/>
      <c r="WFD294" s="1114"/>
      <c r="WFE294" s="1114"/>
      <c r="WFF294" s="1114"/>
      <c r="WFG294" s="1114"/>
      <c r="WFH294" s="1114"/>
      <c r="WFI294" s="1114"/>
      <c r="WFJ294" s="1114"/>
      <c r="WFK294" s="1114"/>
      <c r="WFL294" s="1114"/>
      <c r="WFM294" s="1114"/>
      <c r="WFN294" s="1114"/>
      <c r="WFO294" s="1114"/>
      <c r="WFP294" s="1114"/>
      <c r="WFQ294" s="1114"/>
      <c r="WFR294" s="1114"/>
      <c r="WFS294" s="1114"/>
      <c r="WFT294" s="1114"/>
      <c r="WFU294" s="1114"/>
      <c r="WFV294" s="1114"/>
      <c r="WFW294" s="1114"/>
      <c r="WFX294" s="1114"/>
      <c r="WFY294" s="1114"/>
      <c r="WFZ294" s="1114"/>
      <c r="WGA294" s="1114"/>
      <c r="WGB294" s="1114"/>
      <c r="WGC294" s="1114"/>
      <c r="WGD294" s="1114"/>
      <c r="WGE294" s="1114"/>
      <c r="WGF294" s="1114"/>
      <c r="WGG294" s="1114"/>
      <c r="WGH294" s="1114"/>
      <c r="WGI294" s="1114"/>
      <c r="WGJ294" s="1114"/>
      <c r="WGK294" s="1114"/>
      <c r="WGL294" s="1114"/>
      <c r="WGM294" s="1114"/>
      <c r="WGN294" s="1114"/>
      <c r="WGO294" s="1114"/>
      <c r="WGP294" s="1114"/>
      <c r="WGQ294" s="1114"/>
      <c r="WGR294" s="1114"/>
      <c r="WGS294" s="1114"/>
      <c r="WGT294" s="1114"/>
      <c r="WGU294" s="1114"/>
      <c r="WGV294" s="1114"/>
      <c r="WGW294" s="1114"/>
      <c r="WGX294" s="1114"/>
      <c r="WGY294" s="1114"/>
      <c r="WGZ294" s="1114"/>
      <c r="WHA294" s="1114"/>
      <c r="WHB294" s="1114"/>
      <c r="WHC294" s="1114"/>
      <c r="WHD294" s="1114"/>
      <c r="WHE294" s="1114"/>
      <c r="WHF294" s="1114"/>
      <c r="WHG294" s="1114"/>
      <c r="WHH294" s="1114"/>
      <c r="WHI294" s="1114"/>
      <c r="WHJ294" s="1114"/>
      <c r="WHK294" s="1114"/>
      <c r="WHL294" s="1114"/>
      <c r="WHM294" s="1114"/>
      <c r="WHN294" s="1114"/>
      <c r="WHO294" s="1114"/>
      <c r="WHP294" s="1114"/>
      <c r="WHQ294" s="1114"/>
      <c r="WHR294" s="1114"/>
      <c r="WHS294" s="1114"/>
      <c r="WHT294" s="1114"/>
      <c r="WHU294" s="1114"/>
      <c r="WHV294" s="1114"/>
      <c r="WHW294" s="1114"/>
      <c r="WHX294" s="1114"/>
      <c r="WHY294" s="1114"/>
      <c r="WHZ294" s="1114"/>
      <c r="WIA294" s="1114"/>
      <c r="WIB294" s="1114"/>
      <c r="WIC294" s="1114"/>
      <c r="WID294" s="1114"/>
      <c r="WIE294" s="1114"/>
      <c r="WIF294" s="1114"/>
      <c r="WIG294" s="1114"/>
      <c r="WIH294" s="1114"/>
      <c r="WII294" s="1114"/>
      <c r="WIJ294" s="1114"/>
      <c r="WIK294" s="1114"/>
      <c r="WIL294" s="1114"/>
      <c r="WIM294" s="1114"/>
      <c r="WIN294" s="1114"/>
      <c r="WIO294" s="1114"/>
      <c r="WIP294" s="1114"/>
      <c r="WIQ294" s="1114"/>
      <c r="WIR294" s="1114"/>
      <c r="WIS294" s="1114"/>
      <c r="WIT294" s="1114"/>
      <c r="WIU294" s="1114"/>
      <c r="WIV294" s="1114"/>
      <c r="WIW294" s="1114"/>
      <c r="WIX294" s="1114"/>
      <c r="WIY294" s="1114"/>
      <c r="WIZ294" s="1114"/>
      <c r="WJA294" s="1114"/>
      <c r="WJB294" s="1114"/>
      <c r="WJC294" s="1114"/>
      <c r="WJD294" s="1114"/>
      <c r="WJE294" s="1114"/>
      <c r="WJF294" s="1114"/>
      <c r="WJG294" s="1114"/>
      <c r="WJH294" s="1114"/>
      <c r="WJI294" s="1114"/>
      <c r="WJJ294" s="1114"/>
      <c r="WJK294" s="1114"/>
      <c r="WJL294" s="1114"/>
      <c r="WJM294" s="1114"/>
      <c r="WJN294" s="1114"/>
      <c r="WJO294" s="1114"/>
      <c r="WJP294" s="1114"/>
      <c r="WJQ294" s="1114"/>
      <c r="WJR294" s="1114"/>
      <c r="WJS294" s="1114"/>
      <c r="WJT294" s="1114"/>
      <c r="WJU294" s="1114"/>
      <c r="WJV294" s="1114"/>
      <c r="WJW294" s="1114"/>
      <c r="WJX294" s="1114"/>
      <c r="WJY294" s="1114"/>
      <c r="WJZ294" s="1114"/>
      <c r="WKA294" s="1114"/>
      <c r="WKB294" s="1114"/>
      <c r="WKC294" s="1114"/>
      <c r="WKD294" s="1114"/>
      <c r="WKE294" s="1114"/>
      <c r="WKF294" s="1114"/>
      <c r="WKG294" s="1114"/>
      <c r="WKH294" s="1114"/>
      <c r="WKI294" s="1114"/>
      <c r="WKJ294" s="1114"/>
      <c r="WKK294" s="1114"/>
      <c r="WKL294" s="1114"/>
      <c r="WKM294" s="1114"/>
      <c r="WKN294" s="1114"/>
      <c r="WKO294" s="1114"/>
      <c r="WKP294" s="1114"/>
      <c r="WKQ294" s="1114"/>
      <c r="WKR294" s="1114"/>
      <c r="WKS294" s="1114"/>
      <c r="WKT294" s="1114"/>
      <c r="WKU294" s="1114"/>
      <c r="WKV294" s="1114"/>
      <c r="WKW294" s="1114"/>
      <c r="WKX294" s="1114"/>
      <c r="WKY294" s="1114"/>
      <c r="WKZ294" s="1114"/>
      <c r="WLA294" s="1114"/>
      <c r="WLB294" s="1114"/>
      <c r="WLC294" s="1114"/>
      <c r="WLD294" s="1114"/>
      <c r="WLE294" s="1114"/>
      <c r="WLF294" s="1114"/>
      <c r="WLG294" s="1114"/>
      <c r="WLH294" s="1114"/>
      <c r="WLI294" s="1114"/>
      <c r="WLJ294" s="1114"/>
      <c r="WLK294" s="1114"/>
      <c r="WLL294" s="1114"/>
      <c r="WLM294" s="1114"/>
      <c r="WLN294" s="1114"/>
      <c r="WLO294" s="1114"/>
      <c r="WLP294" s="1114"/>
      <c r="WLQ294" s="1114"/>
      <c r="WLR294" s="1114"/>
      <c r="WLS294" s="1114"/>
      <c r="WLT294" s="1114"/>
      <c r="WLU294" s="1114"/>
      <c r="WLV294" s="1114"/>
      <c r="WLW294" s="1114"/>
      <c r="WLX294" s="1114"/>
      <c r="WLY294" s="1114"/>
      <c r="WLZ294" s="1114"/>
      <c r="WMA294" s="1114"/>
      <c r="WMB294" s="1114"/>
      <c r="WMC294" s="1114"/>
      <c r="WMD294" s="1114"/>
      <c r="WME294" s="1114"/>
      <c r="WMF294" s="1114"/>
      <c r="WMG294" s="1114"/>
      <c r="WMH294" s="1114"/>
      <c r="WMI294" s="1114"/>
      <c r="WMJ294" s="1114"/>
      <c r="WMK294" s="1114"/>
      <c r="WML294" s="1114"/>
      <c r="WMM294" s="1114"/>
      <c r="WMN294" s="1114"/>
      <c r="WMO294" s="1114"/>
      <c r="WMP294" s="1114"/>
      <c r="WMQ294" s="1114"/>
      <c r="WMR294" s="1114"/>
      <c r="WMS294" s="1114"/>
      <c r="WMT294" s="1114"/>
      <c r="WMU294" s="1114"/>
      <c r="WMV294" s="1114"/>
      <c r="WMW294" s="1114"/>
      <c r="WMX294" s="1114"/>
      <c r="WMY294" s="1114"/>
      <c r="WMZ294" s="1114"/>
      <c r="WNA294" s="1114"/>
      <c r="WNB294" s="1114"/>
      <c r="WNC294" s="1114"/>
      <c r="WND294" s="1114"/>
      <c r="WNE294" s="1114"/>
      <c r="WNF294" s="1114"/>
      <c r="WNG294" s="1114"/>
      <c r="WNH294" s="1114"/>
      <c r="WNI294" s="1114"/>
      <c r="WNJ294" s="1114"/>
      <c r="WNK294" s="1114"/>
      <c r="WNL294" s="1114"/>
      <c r="WNM294" s="1114"/>
      <c r="WNN294" s="1114"/>
      <c r="WNO294" s="1114"/>
      <c r="WNP294" s="1114"/>
      <c r="WNQ294" s="1114"/>
      <c r="WNR294" s="1114"/>
      <c r="WNS294" s="1114"/>
      <c r="WNT294" s="1114"/>
      <c r="WNU294" s="1114"/>
      <c r="WNV294" s="1114"/>
      <c r="WNW294" s="1114"/>
      <c r="WNX294" s="1114"/>
      <c r="WNY294" s="1114"/>
      <c r="WNZ294" s="1114"/>
      <c r="WOA294" s="1114"/>
      <c r="WOB294" s="1114"/>
      <c r="WOC294" s="1114"/>
      <c r="WOD294" s="1114"/>
      <c r="WOE294" s="1114"/>
      <c r="WOF294" s="1114"/>
      <c r="WOG294" s="1114"/>
      <c r="WOH294" s="1114"/>
      <c r="WOI294" s="1114"/>
      <c r="WOJ294" s="1114"/>
      <c r="WOK294" s="1114"/>
      <c r="WOL294" s="1114"/>
      <c r="WOM294" s="1114"/>
      <c r="WON294" s="1114"/>
      <c r="WOO294" s="1114"/>
      <c r="WOP294" s="1114"/>
      <c r="WOQ294" s="1114"/>
      <c r="WOR294" s="1114"/>
      <c r="WOS294" s="1114"/>
      <c r="WOT294" s="1114"/>
      <c r="WOU294" s="1114"/>
      <c r="WOV294" s="1114"/>
      <c r="WOW294" s="1114"/>
      <c r="WOX294" s="1114"/>
      <c r="WOY294" s="1114"/>
      <c r="WOZ294" s="1114"/>
      <c r="WPA294" s="1114"/>
      <c r="WPB294" s="1114"/>
      <c r="WPC294" s="1114"/>
      <c r="WPD294" s="1114"/>
      <c r="WPE294" s="1114"/>
      <c r="WPF294" s="1114"/>
      <c r="WPG294" s="1114"/>
      <c r="WPH294" s="1114"/>
      <c r="WPI294" s="1114"/>
      <c r="WPJ294" s="1114"/>
      <c r="WPK294" s="1114"/>
      <c r="WPL294" s="1114"/>
      <c r="WPM294" s="1114"/>
      <c r="WPN294" s="1114"/>
      <c r="WPO294" s="1114"/>
      <c r="WPP294" s="1114"/>
      <c r="WPQ294" s="1114"/>
      <c r="WPR294" s="1114"/>
      <c r="WPS294" s="1114"/>
      <c r="WPT294" s="1114"/>
      <c r="WPU294" s="1114"/>
      <c r="WPV294" s="1114"/>
      <c r="WPW294" s="1114"/>
      <c r="WPX294" s="1114"/>
      <c r="WPY294" s="1114"/>
      <c r="WPZ294" s="1114"/>
      <c r="WQA294" s="1114"/>
      <c r="WQB294" s="1114"/>
      <c r="WQC294" s="1114"/>
      <c r="WQD294" s="1114"/>
      <c r="WQE294" s="1114"/>
      <c r="WQF294" s="1114"/>
      <c r="WQG294" s="1114"/>
      <c r="WQH294" s="1114"/>
      <c r="WQI294" s="1114"/>
      <c r="WQJ294" s="1114"/>
      <c r="WQK294" s="1114"/>
      <c r="WQL294" s="1114"/>
      <c r="WQM294" s="1114"/>
      <c r="WQN294" s="1114"/>
      <c r="WQO294" s="1114"/>
      <c r="WQP294" s="1114"/>
      <c r="WQQ294" s="1114"/>
      <c r="WQR294" s="1114"/>
      <c r="WQS294" s="1114"/>
      <c r="WQT294" s="1114"/>
      <c r="WQU294" s="1114"/>
      <c r="WQV294" s="1114"/>
      <c r="WQW294" s="1114"/>
      <c r="WQX294" s="1114"/>
      <c r="WQY294" s="1114"/>
      <c r="WQZ294" s="1114"/>
      <c r="WRA294" s="1114"/>
      <c r="WRB294" s="1114"/>
      <c r="WRC294" s="1114"/>
      <c r="WRD294" s="1114"/>
      <c r="WRE294" s="1114"/>
      <c r="WRF294" s="1114"/>
      <c r="WRG294" s="1114"/>
      <c r="WRH294" s="1114"/>
      <c r="WRI294" s="1114"/>
      <c r="WRJ294" s="1114"/>
      <c r="WRK294" s="1114"/>
      <c r="WRL294" s="1114"/>
      <c r="WRM294" s="1114"/>
      <c r="WRN294" s="1114"/>
      <c r="WRO294" s="1114"/>
      <c r="WRP294" s="1114"/>
      <c r="WRQ294" s="1114"/>
      <c r="WRR294" s="1114"/>
      <c r="WRS294" s="1114"/>
      <c r="WRT294" s="1114"/>
      <c r="WRU294" s="1114"/>
      <c r="WRV294" s="1114"/>
      <c r="WRW294" s="1114"/>
      <c r="WRX294" s="1114"/>
      <c r="WRY294" s="1114"/>
      <c r="WRZ294" s="1114"/>
      <c r="WSA294" s="1114"/>
      <c r="WSB294" s="1114"/>
      <c r="WSC294" s="1114"/>
      <c r="WSD294" s="1114"/>
      <c r="WSE294" s="1114"/>
      <c r="WSF294" s="1114"/>
      <c r="WSG294" s="1114"/>
      <c r="WSH294" s="1114"/>
      <c r="WSI294" s="1114"/>
      <c r="WSJ294" s="1114"/>
      <c r="WSK294" s="1114"/>
      <c r="WSL294" s="1114"/>
      <c r="WSM294" s="1114"/>
      <c r="WSN294" s="1114"/>
      <c r="WSO294" s="1114"/>
      <c r="WSP294" s="1114"/>
      <c r="WSQ294" s="1114"/>
      <c r="WSR294" s="1114"/>
      <c r="WSS294" s="1114"/>
      <c r="WST294" s="1114"/>
      <c r="WSU294" s="1114"/>
      <c r="WSV294" s="1114"/>
      <c r="WSW294" s="1114"/>
      <c r="WSX294" s="1114"/>
      <c r="WSY294" s="1114"/>
      <c r="WSZ294" s="1114"/>
      <c r="WTA294" s="1114"/>
      <c r="WTB294" s="1114"/>
      <c r="WTC294" s="1114"/>
      <c r="WTD294" s="1114"/>
      <c r="WTE294" s="1114"/>
      <c r="WTF294" s="1114"/>
      <c r="WTG294" s="1114"/>
      <c r="WTH294" s="1114"/>
      <c r="WTI294" s="1114"/>
      <c r="WTJ294" s="1114"/>
      <c r="WTK294" s="1114"/>
      <c r="WTL294" s="1114"/>
      <c r="WTM294" s="1114"/>
      <c r="WTN294" s="1114"/>
      <c r="WTO294" s="1114"/>
      <c r="WTP294" s="1114"/>
      <c r="WTQ294" s="1114"/>
      <c r="WTR294" s="1114"/>
      <c r="WTS294" s="1114"/>
      <c r="WTT294" s="1114"/>
      <c r="WTU294" s="1114"/>
      <c r="WTV294" s="1114"/>
      <c r="WTW294" s="1114"/>
      <c r="WTX294" s="1114"/>
      <c r="WTY294" s="1114"/>
      <c r="WTZ294" s="1114"/>
      <c r="WUA294" s="1114"/>
      <c r="WUB294" s="1114"/>
      <c r="WUC294" s="1114"/>
      <c r="WUD294" s="1114"/>
      <c r="WUE294" s="1114"/>
      <c r="WUF294" s="1114"/>
      <c r="WUG294" s="1114"/>
      <c r="WUH294" s="1114"/>
      <c r="WUI294" s="1114"/>
      <c r="WUJ294" s="1114"/>
      <c r="WUK294" s="1114"/>
      <c r="WUL294" s="1114"/>
      <c r="WUM294" s="1114"/>
      <c r="WUN294" s="1114"/>
      <c r="WUO294" s="1114"/>
      <c r="WUP294" s="1114"/>
      <c r="WUQ294" s="1114"/>
      <c r="WUR294" s="1114"/>
      <c r="WUS294" s="1114"/>
      <c r="WUT294" s="1114"/>
      <c r="WUU294" s="1114"/>
      <c r="WUV294" s="1114"/>
      <c r="WUW294" s="1114"/>
      <c r="WUX294" s="1114"/>
      <c r="WUY294" s="1114"/>
      <c r="WUZ294" s="1114"/>
      <c r="WVA294" s="1114"/>
      <c r="WVB294" s="1114"/>
      <c r="WVC294" s="1114"/>
      <c r="WVD294" s="1114"/>
      <c r="WVE294" s="1114"/>
      <c r="WVF294" s="1114"/>
      <c r="WVG294" s="1114"/>
      <c r="WVH294" s="1114"/>
      <c r="WVI294" s="1114"/>
      <c r="WVJ294" s="1114"/>
      <c r="WVK294" s="1114"/>
      <c r="WVL294" s="1114"/>
      <c r="WVM294" s="1114"/>
      <c r="WVN294" s="1114"/>
      <c r="WVO294" s="1114"/>
      <c r="WVP294" s="1114"/>
      <c r="WVQ294" s="1114"/>
      <c r="WVR294" s="1114"/>
      <c r="WVS294" s="1114"/>
      <c r="WVT294" s="1114"/>
      <c r="WVU294" s="1114"/>
      <c r="WVV294" s="1114"/>
      <c r="WVW294" s="1114"/>
      <c r="WVX294" s="1114"/>
      <c r="WVY294" s="1114"/>
      <c r="WVZ294" s="1114"/>
      <c r="WWA294" s="1114"/>
      <c r="WWB294" s="1114"/>
      <c r="WWC294" s="1114"/>
      <c r="WWD294" s="1114"/>
      <c r="WWE294" s="1114"/>
      <c r="WWF294" s="1114"/>
      <c r="WWG294" s="1114"/>
      <c r="WWH294" s="1114"/>
      <c r="WWI294" s="1114"/>
      <c r="WWJ294" s="1114"/>
      <c r="WWK294" s="1114"/>
      <c r="WWL294" s="1114"/>
      <c r="WWM294" s="1114"/>
      <c r="WWN294" s="1114"/>
      <c r="WWO294" s="1114"/>
      <c r="WWP294" s="1114"/>
      <c r="WWQ294" s="1114"/>
      <c r="WWR294" s="1114"/>
      <c r="WWS294" s="1114"/>
      <c r="WWT294" s="1114"/>
      <c r="WWU294" s="1114"/>
      <c r="WWV294" s="1114"/>
      <c r="WWW294" s="1114"/>
      <c r="WWX294" s="1114"/>
      <c r="WWY294" s="1114"/>
      <c r="WWZ294" s="1114"/>
      <c r="WXA294" s="1114"/>
      <c r="WXB294" s="1114"/>
      <c r="WXC294" s="1114"/>
      <c r="WXD294" s="1114"/>
      <c r="WXE294" s="1114"/>
      <c r="WXF294" s="1114"/>
      <c r="WXG294" s="1114"/>
      <c r="WXH294" s="1114"/>
      <c r="WXI294" s="1114"/>
      <c r="WXJ294" s="1114"/>
      <c r="WXK294" s="1114"/>
      <c r="WXL294" s="1114"/>
      <c r="WXM294" s="1114"/>
      <c r="WXN294" s="1114"/>
      <c r="WXO294" s="1114"/>
      <c r="WXP294" s="1114"/>
      <c r="WXQ294" s="1114"/>
      <c r="WXR294" s="1114"/>
      <c r="WXS294" s="1114"/>
      <c r="WXT294" s="1114"/>
      <c r="WXU294" s="1114"/>
      <c r="WXV294" s="1114"/>
      <c r="WXW294" s="1114"/>
      <c r="WXX294" s="1114"/>
      <c r="WXY294" s="1114"/>
      <c r="WXZ294" s="1114"/>
      <c r="WYA294" s="1114"/>
      <c r="WYB294" s="1114"/>
      <c r="WYC294" s="1114"/>
      <c r="WYD294" s="1114"/>
      <c r="WYE294" s="1114"/>
      <c r="WYF294" s="1114"/>
      <c r="WYG294" s="1114"/>
      <c r="WYH294" s="1114"/>
      <c r="WYI294" s="1114"/>
      <c r="WYJ294" s="1114"/>
      <c r="WYK294" s="1114"/>
      <c r="WYL294" s="1114"/>
      <c r="WYM294" s="1114"/>
      <c r="WYN294" s="1114"/>
      <c r="WYO294" s="1114"/>
      <c r="WYP294" s="1114"/>
      <c r="WYQ294" s="1114"/>
      <c r="WYR294" s="1114"/>
      <c r="WYS294" s="1114"/>
      <c r="WYT294" s="1114"/>
      <c r="WYU294" s="1114"/>
      <c r="WYV294" s="1114"/>
      <c r="WYW294" s="1114"/>
      <c r="WYX294" s="1114"/>
      <c r="WYY294" s="1114"/>
      <c r="WYZ294" s="1114"/>
      <c r="WZA294" s="1114"/>
      <c r="WZB294" s="1114"/>
      <c r="WZC294" s="1114"/>
      <c r="WZD294" s="1114"/>
      <c r="WZE294" s="1114"/>
      <c r="WZF294" s="1114"/>
      <c r="WZG294" s="1114"/>
      <c r="WZH294" s="1114"/>
      <c r="WZI294" s="1114"/>
      <c r="WZJ294" s="1114"/>
      <c r="WZK294" s="1114"/>
      <c r="WZL294" s="1114"/>
      <c r="WZM294" s="1114"/>
      <c r="WZN294" s="1114"/>
      <c r="WZO294" s="1114"/>
      <c r="WZP294" s="1114"/>
      <c r="WZQ294" s="1114"/>
      <c r="WZR294" s="1114"/>
      <c r="WZS294" s="1114"/>
      <c r="WZT294" s="1114"/>
      <c r="WZU294" s="1114"/>
      <c r="WZV294" s="1114"/>
      <c r="WZW294" s="1114"/>
      <c r="WZX294" s="1114"/>
      <c r="WZY294" s="1114"/>
      <c r="WZZ294" s="1114"/>
      <c r="XAA294" s="1114"/>
      <c r="XAB294" s="1114"/>
      <c r="XAC294" s="1114"/>
      <c r="XAD294" s="1114"/>
      <c r="XAE294" s="1114"/>
      <c r="XAF294" s="1114"/>
      <c r="XAG294" s="1114"/>
      <c r="XAH294" s="1114"/>
      <c r="XAI294" s="1114"/>
      <c r="XAJ294" s="1114"/>
      <c r="XAK294" s="1114"/>
      <c r="XAL294" s="1114"/>
      <c r="XAM294" s="1114"/>
      <c r="XAN294" s="1114"/>
      <c r="XAO294" s="1114"/>
      <c r="XAP294" s="1114"/>
      <c r="XAQ294" s="1114"/>
      <c r="XAR294" s="1114"/>
      <c r="XAS294" s="1114"/>
      <c r="XAT294" s="1114"/>
      <c r="XAU294" s="1114"/>
      <c r="XAV294" s="1114"/>
      <c r="XAW294" s="1114"/>
      <c r="XAX294" s="1114"/>
      <c r="XAY294" s="1114"/>
      <c r="XAZ294" s="1114"/>
      <c r="XBA294" s="1114"/>
      <c r="XBB294" s="1114"/>
      <c r="XBC294" s="1114"/>
      <c r="XBD294" s="1114"/>
      <c r="XBE294" s="1114"/>
      <c r="XBF294" s="1114"/>
      <c r="XBG294" s="1114"/>
      <c r="XBH294" s="1114"/>
      <c r="XBI294" s="1114"/>
      <c r="XBJ294" s="1114"/>
      <c r="XBK294" s="1114"/>
      <c r="XBL294" s="1114"/>
      <c r="XBM294" s="1114"/>
      <c r="XBN294" s="1114"/>
      <c r="XBO294" s="1114"/>
      <c r="XBP294" s="1114"/>
      <c r="XBQ294" s="1114"/>
      <c r="XBR294" s="1114"/>
      <c r="XBS294" s="1114"/>
      <c r="XBT294" s="1114"/>
      <c r="XBU294" s="1114"/>
      <c r="XBV294" s="1114"/>
      <c r="XBW294" s="1114"/>
      <c r="XBX294" s="1114"/>
      <c r="XBY294" s="1114"/>
      <c r="XBZ294" s="1114"/>
      <c r="XCA294" s="1114"/>
      <c r="XCB294" s="1114"/>
      <c r="XCC294" s="1114"/>
      <c r="XCD294" s="1114"/>
      <c r="XCE294" s="1114"/>
      <c r="XCF294" s="1114"/>
      <c r="XCG294" s="1114"/>
      <c r="XCH294" s="1114"/>
      <c r="XCI294" s="1114"/>
      <c r="XCJ294" s="1114"/>
      <c r="XCK294" s="1114"/>
      <c r="XCL294" s="1114"/>
      <c r="XCM294" s="1114"/>
      <c r="XCN294" s="1114"/>
      <c r="XCO294" s="1114"/>
      <c r="XCP294" s="1114"/>
      <c r="XCQ294" s="1114"/>
      <c r="XCR294" s="1114"/>
      <c r="XCS294" s="1114"/>
      <c r="XCT294" s="1114"/>
      <c r="XCU294" s="1114"/>
      <c r="XCV294" s="1114"/>
      <c r="XCW294" s="1114"/>
      <c r="XCX294" s="1114"/>
      <c r="XCY294" s="1114"/>
      <c r="XCZ294" s="1114"/>
      <c r="XDA294" s="1114"/>
      <c r="XDB294" s="1114"/>
      <c r="XDC294" s="1114"/>
      <c r="XDD294" s="1114"/>
      <c r="XDE294" s="1114"/>
      <c r="XDF294" s="1114"/>
      <c r="XDG294" s="1114"/>
      <c r="XDH294" s="1114"/>
      <c r="XDI294" s="1114"/>
      <c r="XDJ294" s="1114"/>
      <c r="XDK294" s="1114"/>
      <c r="XDL294" s="1114"/>
      <c r="XDM294" s="1114"/>
      <c r="XDN294" s="1114"/>
      <c r="XDO294" s="1114"/>
      <c r="XDP294" s="1114"/>
      <c r="XDQ294" s="1114"/>
      <c r="XDR294" s="1114"/>
      <c r="XDS294" s="1114"/>
      <c r="XDT294" s="1114"/>
      <c r="XDU294" s="1114"/>
      <c r="XDV294" s="1114"/>
      <c r="XDW294" s="1114"/>
      <c r="XDX294" s="1114"/>
      <c r="XDY294" s="1114"/>
      <c r="XDZ294" s="1114"/>
      <c r="XEA294" s="1114"/>
      <c r="XEB294" s="1114"/>
      <c r="XEC294" s="1114"/>
      <c r="XED294" s="1114"/>
      <c r="XEE294" s="1114"/>
      <c r="XEF294" s="1114"/>
      <c r="XEG294" s="1114"/>
      <c r="XEH294" s="1114"/>
      <c r="XEI294" s="1114"/>
      <c r="XEJ294" s="1114"/>
      <c r="XEK294" s="1114"/>
      <c r="XEL294" s="1114"/>
      <c r="XEM294" s="1114"/>
      <c r="XEN294" s="1114"/>
      <c r="XEO294" s="1114"/>
      <c r="XEP294" s="1114"/>
      <c r="XEQ294" s="1114"/>
      <c r="XER294" s="1114"/>
      <c r="XES294" s="1114"/>
      <c r="XET294" s="1114"/>
      <c r="XEU294" s="1114"/>
      <c r="XEV294" s="1114"/>
      <c r="XEW294" s="1114"/>
      <c r="XEX294" s="1114"/>
      <c r="XEY294" s="1114"/>
      <c r="XEZ294" s="1114"/>
      <c r="XFA294" s="1114"/>
      <c r="XFB294" s="1114"/>
      <c r="XFC294" s="1114"/>
    </row>
    <row r="295" spans="35:16383">
      <c r="AI295" s="1649"/>
      <c r="AJ295" s="345"/>
      <c r="AK295" s="1651">
        <f>'Unit Mix Generator'!C162</f>
        <v>4.5</v>
      </c>
      <c r="AL295" s="1651">
        <f>'Unit Mix Generator'!D162</f>
        <v>3</v>
      </c>
      <c r="AM295" s="1652">
        <f>'Unit Mix Generator'!H162</f>
        <v>1</v>
      </c>
      <c r="AN295" s="1652">
        <f ca="1">'Unit Mix Generator'!G162</f>
        <v>0</v>
      </c>
      <c r="AO295" s="1652">
        <v>0</v>
      </c>
      <c r="AP295" s="1652">
        <v>0</v>
      </c>
      <c r="AQ295" s="1653">
        <f t="shared" si="113"/>
        <v>0</v>
      </c>
      <c r="AR295" s="1654">
        <f t="shared" si="114"/>
        <v>0</v>
      </c>
      <c r="AS295" s="1655">
        <f t="shared" ca="1" si="115"/>
        <v>0</v>
      </c>
      <c r="AT295" s="1656" t="str">
        <f t="shared" si="116"/>
        <v>4.5x3</v>
      </c>
      <c r="AU295" s="1657">
        <f t="shared" si="117"/>
        <v>13.5</v>
      </c>
      <c r="AV295" s="1658">
        <f t="shared" ca="1" si="118"/>
        <v>0</v>
      </c>
      <c r="AW295" s="67">
        <f t="shared" ca="1" si="119"/>
        <v>0</v>
      </c>
      <c r="AX295" s="878">
        <f t="shared" ca="1" si="120"/>
        <v>0</v>
      </c>
      <c r="AY295" s="878">
        <f t="shared" ca="1" si="121"/>
        <v>0</v>
      </c>
      <c r="AZ295" s="1659">
        <f t="shared" si="122"/>
        <v>1</v>
      </c>
      <c r="BA295" s="1660" t="s">
        <v>1042</v>
      </c>
      <c r="BB295" s="1661" t="s">
        <v>1141</v>
      </c>
      <c r="BC295" s="1662">
        <v>0</v>
      </c>
      <c r="BD295" s="1649">
        <f t="shared" ca="1" si="123"/>
        <v>0</v>
      </c>
      <c r="BE295" s="1663">
        <f t="shared" si="124"/>
        <v>0</v>
      </c>
      <c r="BF295" s="1649">
        <f t="shared" si="125"/>
        <v>0</v>
      </c>
      <c r="BG295" s="1664">
        <v>0</v>
      </c>
      <c r="BH295" s="1649">
        <f t="shared" si="126"/>
        <v>0</v>
      </c>
      <c r="BI295" s="1665">
        <f t="shared" si="127"/>
        <v>0</v>
      </c>
      <c r="BJ295" s="1649">
        <f t="shared" ca="1" si="128"/>
        <v>0</v>
      </c>
      <c r="BK295" s="1663">
        <f t="shared" si="129"/>
        <v>0</v>
      </c>
      <c r="BL295" s="1665">
        <f t="shared" si="130"/>
        <v>0</v>
      </c>
      <c r="BM295" s="1649">
        <f t="shared" ca="1" si="131"/>
        <v>0</v>
      </c>
      <c r="BN295" s="1663">
        <f t="shared" si="132"/>
        <v>0</v>
      </c>
      <c r="BO295" s="1668" t="e">
        <f t="shared" si="133"/>
        <v>#DIV/0!</v>
      </c>
      <c r="BP295" s="1649" t="e">
        <f t="shared" ca="1" si="108"/>
        <v>#DIV/0!</v>
      </c>
      <c r="BQ295" s="1672" t="e">
        <f t="shared" si="134"/>
        <v>#DIV/0!</v>
      </c>
      <c r="BR295" s="1668" t="e">
        <f t="shared" si="110"/>
        <v>#DIV/0!</v>
      </c>
      <c r="BS295" s="1649" t="e">
        <f t="shared" ca="1" si="111"/>
        <v>#DIV/0!</v>
      </c>
      <c r="BT295" s="1672" t="e">
        <f t="shared" si="135"/>
        <v>#DIV/0!</v>
      </c>
      <c r="BV295" s="1635"/>
      <c r="BW295" s="1635"/>
      <c r="BX295" s="1671"/>
    </row>
    <row r="296" spans="35:16383">
      <c r="AI296" s="1649"/>
      <c r="AJ296" s="345"/>
      <c r="AK296" s="1651">
        <f>'Unit Mix Generator'!C163</f>
        <v>3.5</v>
      </c>
      <c r="AL296" s="1651">
        <f>'Unit Mix Generator'!D163</f>
        <v>4</v>
      </c>
      <c r="AM296" s="1652">
        <f>'Unit Mix Generator'!H163</f>
        <v>1</v>
      </c>
      <c r="AN296" s="1652">
        <f ca="1">'Unit Mix Generator'!G163</f>
        <v>0</v>
      </c>
      <c r="AO296" s="1652">
        <v>0</v>
      </c>
      <c r="AP296" s="1652">
        <v>0</v>
      </c>
      <c r="AQ296" s="1653">
        <f t="shared" si="113"/>
        <v>0</v>
      </c>
      <c r="AR296" s="1654">
        <f t="shared" si="114"/>
        <v>0</v>
      </c>
      <c r="AS296" s="1655">
        <f t="shared" ca="1" si="115"/>
        <v>0</v>
      </c>
      <c r="AT296" s="1656" t="str">
        <f t="shared" si="116"/>
        <v>3.5x4</v>
      </c>
      <c r="AU296" s="1657">
        <f t="shared" si="117"/>
        <v>14</v>
      </c>
      <c r="AV296" s="1658">
        <f t="shared" ca="1" si="118"/>
        <v>0</v>
      </c>
      <c r="AW296" s="67">
        <f t="shared" ca="1" si="119"/>
        <v>0</v>
      </c>
      <c r="AX296" s="878">
        <f t="shared" ca="1" si="120"/>
        <v>0</v>
      </c>
      <c r="AY296" s="878">
        <f t="shared" ca="1" si="121"/>
        <v>0</v>
      </c>
      <c r="AZ296" s="1659">
        <f t="shared" si="122"/>
        <v>1</v>
      </c>
      <c r="BA296" s="1660" t="s">
        <v>1042</v>
      </c>
      <c r="BB296" s="1661" t="s">
        <v>1141</v>
      </c>
      <c r="BC296" s="1662">
        <v>0</v>
      </c>
      <c r="BD296" s="1649">
        <f t="shared" ca="1" si="123"/>
        <v>0</v>
      </c>
      <c r="BE296" s="1663">
        <f t="shared" si="124"/>
        <v>0</v>
      </c>
      <c r="BF296" s="1649">
        <f t="shared" si="125"/>
        <v>0</v>
      </c>
      <c r="BG296" s="1664">
        <v>0</v>
      </c>
      <c r="BH296" s="1649">
        <f t="shared" si="126"/>
        <v>0</v>
      </c>
      <c r="BI296" s="1665">
        <f t="shared" si="127"/>
        <v>0</v>
      </c>
      <c r="BJ296" s="1649">
        <f t="shared" ca="1" si="128"/>
        <v>0</v>
      </c>
      <c r="BK296" s="1663">
        <f t="shared" si="129"/>
        <v>0</v>
      </c>
      <c r="BL296" s="1665">
        <f t="shared" si="130"/>
        <v>0</v>
      </c>
      <c r="BM296" s="1649">
        <f t="shared" ca="1" si="131"/>
        <v>0</v>
      </c>
      <c r="BN296" s="1663">
        <f t="shared" si="132"/>
        <v>0</v>
      </c>
      <c r="BO296" s="1668" t="e">
        <f t="shared" si="133"/>
        <v>#DIV/0!</v>
      </c>
      <c r="BP296" s="1649" t="e">
        <f t="shared" ca="1" si="108"/>
        <v>#DIV/0!</v>
      </c>
      <c r="BQ296" s="1672" t="e">
        <f t="shared" si="134"/>
        <v>#DIV/0!</v>
      </c>
      <c r="BR296" s="1668" t="e">
        <f t="shared" si="110"/>
        <v>#DIV/0!</v>
      </c>
      <c r="BS296" s="1649" t="e">
        <f t="shared" ca="1" si="111"/>
        <v>#DIV/0!</v>
      </c>
      <c r="BT296" s="1672" t="e">
        <f t="shared" si="135"/>
        <v>#DIV/0!</v>
      </c>
      <c r="BV296" s="1635"/>
      <c r="BW296" s="1635"/>
      <c r="BX296" s="1671"/>
    </row>
    <row r="297" spans="35:16383">
      <c r="AI297" s="1649"/>
      <c r="AJ297" s="345"/>
      <c r="AK297" s="1651">
        <f>'Unit Mix Generator'!C164</f>
        <v>2</v>
      </c>
      <c r="AL297" s="1651">
        <f>'Unit Mix Generator'!D164</f>
        <v>7.25</v>
      </c>
      <c r="AM297" s="1652">
        <f>'Unit Mix Generator'!H164</f>
        <v>1</v>
      </c>
      <c r="AN297" s="1652">
        <f ca="1">'Unit Mix Generator'!G164</f>
        <v>0</v>
      </c>
      <c r="AO297" s="1652">
        <v>0</v>
      </c>
      <c r="AP297" s="1652">
        <v>0</v>
      </c>
      <c r="AQ297" s="1653">
        <f t="shared" si="113"/>
        <v>0</v>
      </c>
      <c r="AR297" s="1654">
        <f t="shared" si="114"/>
        <v>0</v>
      </c>
      <c r="AS297" s="1655">
        <f t="shared" ca="1" si="115"/>
        <v>0</v>
      </c>
      <c r="AT297" s="1656" t="str">
        <f t="shared" si="116"/>
        <v>2x7.25</v>
      </c>
      <c r="AU297" s="1657">
        <f t="shared" si="117"/>
        <v>14.5</v>
      </c>
      <c r="AV297" s="1658">
        <f t="shared" ca="1" si="118"/>
        <v>0</v>
      </c>
      <c r="AW297" s="67">
        <f t="shared" ca="1" si="119"/>
        <v>0</v>
      </c>
      <c r="AX297" s="878">
        <f t="shared" ca="1" si="120"/>
        <v>0</v>
      </c>
      <c r="AY297" s="878">
        <f t="shared" ca="1" si="121"/>
        <v>0</v>
      </c>
      <c r="AZ297" s="1659">
        <f t="shared" si="122"/>
        <v>1</v>
      </c>
      <c r="BA297" s="1660" t="s">
        <v>1042</v>
      </c>
      <c r="BB297" s="1661" t="s">
        <v>1141</v>
      </c>
      <c r="BC297" s="1662">
        <v>0</v>
      </c>
      <c r="BD297" s="1649">
        <f t="shared" ca="1" si="123"/>
        <v>0</v>
      </c>
      <c r="BE297" s="1663">
        <f t="shared" si="124"/>
        <v>0</v>
      </c>
      <c r="BF297" s="1649">
        <f t="shared" si="125"/>
        <v>0</v>
      </c>
      <c r="BG297" s="1664">
        <v>0</v>
      </c>
      <c r="BH297" s="1649">
        <f t="shared" si="126"/>
        <v>0</v>
      </c>
      <c r="BI297" s="1665">
        <f t="shared" si="127"/>
        <v>0</v>
      </c>
      <c r="BJ297" s="1649">
        <f t="shared" ca="1" si="128"/>
        <v>0</v>
      </c>
      <c r="BK297" s="1663">
        <f t="shared" si="129"/>
        <v>0</v>
      </c>
      <c r="BL297" s="1665">
        <f t="shared" si="130"/>
        <v>0</v>
      </c>
      <c r="BM297" s="1649">
        <f t="shared" ca="1" si="131"/>
        <v>0</v>
      </c>
      <c r="BN297" s="1663">
        <f t="shared" si="132"/>
        <v>0</v>
      </c>
      <c r="BO297" s="1668" t="e">
        <f t="shared" si="133"/>
        <v>#DIV/0!</v>
      </c>
      <c r="BP297" s="1649" t="e">
        <f t="shared" ca="1" si="108"/>
        <v>#DIV/0!</v>
      </c>
      <c r="BQ297" s="1672" t="e">
        <f t="shared" si="134"/>
        <v>#DIV/0!</v>
      </c>
      <c r="BR297" s="1668" t="e">
        <f t="shared" si="110"/>
        <v>#DIV/0!</v>
      </c>
      <c r="BS297" s="1649" t="e">
        <f t="shared" ca="1" si="111"/>
        <v>#DIV/0!</v>
      </c>
      <c r="BT297" s="1672" t="e">
        <f t="shared" si="135"/>
        <v>#DIV/0!</v>
      </c>
      <c r="BV297" s="1635"/>
      <c r="BW297" s="1635"/>
      <c r="BX297" s="1671"/>
    </row>
    <row r="298" spans="35:16383">
      <c r="AI298" s="1649"/>
      <c r="AJ298" s="345"/>
      <c r="AK298" s="1651">
        <f>'Unit Mix Generator'!C165</f>
        <v>3</v>
      </c>
      <c r="AL298" s="1651">
        <f>'Unit Mix Generator'!D165</f>
        <v>5</v>
      </c>
      <c r="AM298" s="1652">
        <f>'Unit Mix Generator'!H165</f>
        <v>1</v>
      </c>
      <c r="AN298" s="1652">
        <f ca="1">'Unit Mix Generator'!G165</f>
        <v>0</v>
      </c>
      <c r="AO298" s="1652">
        <v>0</v>
      </c>
      <c r="AP298" s="1652">
        <v>0</v>
      </c>
      <c r="AQ298" s="1653">
        <f t="shared" si="113"/>
        <v>0</v>
      </c>
      <c r="AR298" s="1654">
        <f t="shared" si="114"/>
        <v>0</v>
      </c>
      <c r="AS298" s="1655">
        <f t="shared" ca="1" si="115"/>
        <v>0</v>
      </c>
      <c r="AT298" s="1656" t="str">
        <f t="shared" si="116"/>
        <v>3x5</v>
      </c>
      <c r="AU298" s="1657">
        <f t="shared" si="117"/>
        <v>15</v>
      </c>
      <c r="AV298" s="1658">
        <f t="shared" ca="1" si="118"/>
        <v>0</v>
      </c>
      <c r="AW298" s="67">
        <f t="shared" ca="1" si="119"/>
        <v>0</v>
      </c>
      <c r="AX298" s="878">
        <f t="shared" ca="1" si="120"/>
        <v>0</v>
      </c>
      <c r="AY298" s="878">
        <f t="shared" ca="1" si="121"/>
        <v>0</v>
      </c>
      <c r="AZ298" s="1659">
        <f t="shared" si="122"/>
        <v>1</v>
      </c>
      <c r="BA298" s="1660" t="s">
        <v>1042</v>
      </c>
      <c r="BB298" s="1661" t="s">
        <v>1141</v>
      </c>
      <c r="BC298" s="1662">
        <v>0</v>
      </c>
      <c r="BD298" s="1649">
        <f t="shared" ca="1" si="123"/>
        <v>0</v>
      </c>
      <c r="BE298" s="1663">
        <f t="shared" si="124"/>
        <v>0</v>
      </c>
      <c r="BF298" s="1649">
        <f t="shared" si="125"/>
        <v>0</v>
      </c>
      <c r="BG298" s="1664">
        <v>0</v>
      </c>
      <c r="BH298" s="1649">
        <f t="shared" si="126"/>
        <v>0</v>
      </c>
      <c r="BI298" s="1665">
        <f t="shared" si="127"/>
        <v>0</v>
      </c>
      <c r="BJ298" s="1649">
        <f t="shared" ca="1" si="128"/>
        <v>0</v>
      </c>
      <c r="BK298" s="1663">
        <f t="shared" si="129"/>
        <v>0</v>
      </c>
      <c r="BL298" s="1665">
        <f t="shared" si="130"/>
        <v>0</v>
      </c>
      <c r="BM298" s="1649">
        <f t="shared" ca="1" si="131"/>
        <v>0</v>
      </c>
      <c r="BN298" s="1663">
        <f t="shared" si="132"/>
        <v>0</v>
      </c>
      <c r="BO298" s="1668" t="e">
        <f t="shared" si="133"/>
        <v>#DIV/0!</v>
      </c>
      <c r="BP298" s="1649" t="e">
        <f t="shared" ca="1" si="108"/>
        <v>#DIV/0!</v>
      </c>
      <c r="BQ298" s="1672" t="e">
        <f t="shared" si="134"/>
        <v>#DIV/0!</v>
      </c>
      <c r="BR298" s="1668" t="e">
        <f t="shared" si="110"/>
        <v>#DIV/0!</v>
      </c>
      <c r="BS298" s="1649" t="e">
        <f t="shared" ca="1" si="111"/>
        <v>#DIV/0!</v>
      </c>
      <c r="BT298" s="1672" t="e">
        <f t="shared" si="135"/>
        <v>#DIV/0!</v>
      </c>
      <c r="BV298" s="1635"/>
      <c r="BW298" s="1635"/>
      <c r="BX298" s="1671"/>
    </row>
    <row r="299" spans="35:16383">
      <c r="AI299" s="1649"/>
      <c r="AJ299" s="345"/>
      <c r="AK299" s="1651">
        <f>'Unit Mix Generator'!C166</f>
        <v>3.05</v>
      </c>
      <c r="AL299" s="1651">
        <f>'Unit Mix Generator'!D166</f>
        <v>5</v>
      </c>
      <c r="AM299" s="1652">
        <f>'Unit Mix Generator'!H166</f>
        <v>1</v>
      </c>
      <c r="AN299" s="1652">
        <f ca="1">'Unit Mix Generator'!G166</f>
        <v>0</v>
      </c>
      <c r="AO299" s="1652">
        <v>0</v>
      </c>
      <c r="AP299" s="1652">
        <v>0</v>
      </c>
      <c r="AQ299" s="1653">
        <f t="shared" si="113"/>
        <v>0</v>
      </c>
      <c r="AR299" s="1654">
        <f t="shared" si="114"/>
        <v>0</v>
      </c>
      <c r="AS299" s="1655">
        <f t="shared" ca="1" si="115"/>
        <v>0</v>
      </c>
      <c r="AT299" s="1656" t="str">
        <f t="shared" si="116"/>
        <v>3.05x5</v>
      </c>
      <c r="AU299" s="1657">
        <f t="shared" si="117"/>
        <v>15.25</v>
      </c>
      <c r="AV299" s="1658">
        <f t="shared" ca="1" si="118"/>
        <v>0</v>
      </c>
      <c r="AW299" s="67">
        <f t="shared" ca="1" si="119"/>
        <v>0</v>
      </c>
      <c r="AX299" s="878">
        <f t="shared" ca="1" si="120"/>
        <v>0</v>
      </c>
      <c r="AY299" s="878">
        <f t="shared" ca="1" si="121"/>
        <v>0</v>
      </c>
      <c r="AZ299" s="1659">
        <f t="shared" si="122"/>
        <v>1</v>
      </c>
      <c r="BA299" s="1660" t="s">
        <v>1042</v>
      </c>
      <c r="BB299" s="1661" t="s">
        <v>1141</v>
      </c>
      <c r="BC299" s="1662">
        <v>0</v>
      </c>
      <c r="BD299" s="1649">
        <f t="shared" ca="1" si="123"/>
        <v>0</v>
      </c>
      <c r="BE299" s="1663">
        <f t="shared" si="124"/>
        <v>0</v>
      </c>
      <c r="BF299" s="1649">
        <f t="shared" si="125"/>
        <v>0</v>
      </c>
      <c r="BG299" s="1664">
        <v>0</v>
      </c>
      <c r="BH299" s="1649">
        <f t="shared" si="126"/>
        <v>0</v>
      </c>
      <c r="BI299" s="1665">
        <f t="shared" si="127"/>
        <v>0</v>
      </c>
      <c r="BJ299" s="1649">
        <f t="shared" ca="1" si="128"/>
        <v>0</v>
      </c>
      <c r="BK299" s="1663">
        <f t="shared" si="129"/>
        <v>0</v>
      </c>
      <c r="BL299" s="1665">
        <f t="shared" si="130"/>
        <v>0</v>
      </c>
      <c r="BM299" s="1649">
        <f t="shared" ca="1" si="131"/>
        <v>0</v>
      </c>
      <c r="BN299" s="1663">
        <f t="shared" si="132"/>
        <v>0</v>
      </c>
      <c r="BO299" s="1668" t="e">
        <f t="shared" si="133"/>
        <v>#DIV/0!</v>
      </c>
      <c r="BP299" s="1649" t="e">
        <f t="shared" ca="1" si="108"/>
        <v>#DIV/0!</v>
      </c>
      <c r="BQ299" s="1672" t="e">
        <f t="shared" si="134"/>
        <v>#DIV/0!</v>
      </c>
      <c r="BR299" s="1668" t="e">
        <f t="shared" si="110"/>
        <v>#DIV/0!</v>
      </c>
      <c r="BS299" s="1649" t="e">
        <f t="shared" ca="1" si="111"/>
        <v>#DIV/0!</v>
      </c>
      <c r="BT299" s="1672" t="e">
        <f t="shared" si="135"/>
        <v>#DIV/0!</v>
      </c>
      <c r="BV299" s="1635"/>
      <c r="BW299" s="1635"/>
      <c r="BX299" s="1671"/>
    </row>
    <row r="300" spans="35:16383">
      <c r="AI300" s="1649"/>
      <c r="AJ300" s="345"/>
      <c r="AK300" s="1651">
        <f>'Unit Mix Generator'!C168</f>
        <v>3.35</v>
      </c>
      <c r="AL300" s="1651">
        <f>'Unit Mix Generator'!D167</f>
        <v>4.5</v>
      </c>
      <c r="AM300" s="1652">
        <f>'Unit Mix Generator'!H167</f>
        <v>1</v>
      </c>
      <c r="AN300" s="1652">
        <f ca="1">'Unit Mix Generator'!G167</f>
        <v>0</v>
      </c>
      <c r="AO300" s="1652">
        <v>0</v>
      </c>
      <c r="AP300" s="1652">
        <v>0</v>
      </c>
      <c r="AQ300" s="1653">
        <f t="shared" si="113"/>
        <v>0</v>
      </c>
      <c r="AR300" s="1654">
        <f t="shared" si="114"/>
        <v>0</v>
      </c>
      <c r="AS300" s="1655">
        <f t="shared" ca="1" si="115"/>
        <v>0</v>
      </c>
      <c r="AT300" s="1656" t="str">
        <f t="shared" si="116"/>
        <v>3.35x4.5</v>
      </c>
      <c r="AU300" s="1657">
        <f t="shared" si="117"/>
        <v>15.075000000000001</v>
      </c>
      <c r="AV300" s="1658">
        <f t="shared" ca="1" si="118"/>
        <v>0</v>
      </c>
      <c r="AW300" s="67">
        <f t="shared" ca="1" si="119"/>
        <v>0</v>
      </c>
      <c r="AX300" s="878">
        <f t="shared" ca="1" si="120"/>
        <v>0</v>
      </c>
      <c r="AY300" s="878">
        <f t="shared" ca="1" si="121"/>
        <v>0</v>
      </c>
      <c r="AZ300" s="1659">
        <f t="shared" si="122"/>
        <v>1</v>
      </c>
      <c r="BA300" s="1660" t="s">
        <v>1042</v>
      </c>
      <c r="BB300" s="1661" t="s">
        <v>1141</v>
      </c>
      <c r="BC300" s="1662">
        <v>0</v>
      </c>
      <c r="BD300" s="1649">
        <f t="shared" ca="1" si="123"/>
        <v>0</v>
      </c>
      <c r="BE300" s="1663">
        <f t="shared" si="124"/>
        <v>0</v>
      </c>
      <c r="BF300" s="1649">
        <f t="shared" si="125"/>
        <v>0</v>
      </c>
      <c r="BG300" s="1664">
        <v>0</v>
      </c>
      <c r="BH300" s="1649">
        <f t="shared" si="126"/>
        <v>0</v>
      </c>
      <c r="BI300" s="1665">
        <f t="shared" si="127"/>
        <v>0</v>
      </c>
      <c r="BJ300" s="1649">
        <f t="shared" ca="1" si="128"/>
        <v>0</v>
      </c>
      <c r="BK300" s="1663">
        <f t="shared" si="129"/>
        <v>0</v>
      </c>
      <c r="BL300" s="1665">
        <f t="shared" si="130"/>
        <v>0</v>
      </c>
      <c r="BM300" s="1649">
        <f t="shared" ca="1" si="131"/>
        <v>0</v>
      </c>
      <c r="BN300" s="1663">
        <f t="shared" si="132"/>
        <v>0</v>
      </c>
      <c r="BO300" s="1668" t="e">
        <f t="shared" si="133"/>
        <v>#DIV/0!</v>
      </c>
      <c r="BP300" s="1649" t="e">
        <f t="shared" ca="1" si="108"/>
        <v>#DIV/0!</v>
      </c>
      <c r="BQ300" s="1672" t="e">
        <f t="shared" si="134"/>
        <v>#DIV/0!</v>
      </c>
      <c r="BR300" s="1668" t="e">
        <f t="shared" si="110"/>
        <v>#DIV/0!</v>
      </c>
      <c r="BS300" s="1649" t="e">
        <f t="shared" ca="1" si="111"/>
        <v>#DIV/0!</v>
      </c>
      <c r="BT300" s="1672" t="e">
        <f t="shared" si="135"/>
        <v>#DIV/0!</v>
      </c>
      <c r="BV300" s="1635"/>
      <c r="BW300" s="1635"/>
      <c r="BX300" s="1671"/>
    </row>
    <row r="301" spans="35:16383">
      <c r="AI301" s="1649"/>
      <c r="AJ301" s="345"/>
      <c r="AK301" s="1651">
        <f>'Unit Mix Generator'!C169</f>
        <v>4</v>
      </c>
      <c r="AL301" s="1651">
        <f>'Unit Mix Generator'!D168</f>
        <v>5</v>
      </c>
      <c r="AM301" s="1652">
        <f>'Unit Mix Generator'!H168</f>
        <v>1</v>
      </c>
      <c r="AN301" s="1652">
        <f ca="1">'Unit Mix Generator'!G168</f>
        <v>0</v>
      </c>
      <c r="AO301" s="1652">
        <v>0</v>
      </c>
      <c r="AP301" s="1652">
        <v>0</v>
      </c>
      <c r="AQ301" s="1653">
        <f t="shared" si="113"/>
        <v>0</v>
      </c>
      <c r="AR301" s="1654">
        <f t="shared" si="114"/>
        <v>0</v>
      </c>
      <c r="AS301" s="1655">
        <f t="shared" ca="1" si="115"/>
        <v>0</v>
      </c>
      <c r="AT301" s="1656" t="str">
        <f t="shared" si="116"/>
        <v>4x5</v>
      </c>
      <c r="AU301" s="1657">
        <f t="shared" si="117"/>
        <v>20</v>
      </c>
      <c r="AV301" s="1658">
        <f t="shared" ca="1" si="118"/>
        <v>0</v>
      </c>
      <c r="AW301" s="67">
        <f t="shared" ca="1" si="119"/>
        <v>0</v>
      </c>
      <c r="AX301" s="878">
        <f t="shared" ca="1" si="120"/>
        <v>0</v>
      </c>
      <c r="AY301" s="878">
        <f t="shared" ca="1" si="121"/>
        <v>0</v>
      </c>
      <c r="AZ301" s="1659">
        <f t="shared" si="122"/>
        <v>1</v>
      </c>
      <c r="BA301" s="1660" t="s">
        <v>1042</v>
      </c>
      <c r="BB301" s="1661" t="s">
        <v>1141</v>
      </c>
      <c r="BC301" s="1662">
        <v>0</v>
      </c>
      <c r="BD301" s="1649">
        <f t="shared" ca="1" si="123"/>
        <v>0</v>
      </c>
      <c r="BE301" s="1663">
        <f t="shared" si="124"/>
        <v>0</v>
      </c>
      <c r="BF301" s="1649">
        <f t="shared" si="125"/>
        <v>0</v>
      </c>
      <c r="BG301" s="1664">
        <v>0</v>
      </c>
      <c r="BH301" s="1649">
        <f t="shared" si="126"/>
        <v>0</v>
      </c>
      <c r="BI301" s="1665">
        <f t="shared" si="127"/>
        <v>0</v>
      </c>
      <c r="BJ301" s="1649">
        <f t="shared" ca="1" si="128"/>
        <v>0</v>
      </c>
      <c r="BK301" s="1663">
        <f t="shared" si="129"/>
        <v>0</v>
      </c>
      <c r="BL301" s="1665">
        <f t="shared" si="130"/>
        <v>0</v>
      </c>
      <c r="BM301" s="1649">
        <f t="shared" ca="1" si="131"/>
        <v>0</v>
      </c>
      <c r="BN301" s="1663">
        <f t="shared" si="132"/>
        <v>0</v>
      </c>
      <c r="BO301" s="1668" t="e">
        <f t="shared" si="133"/>
        <v>#DIV/0!</v>
      </c>
      <c r="BP301" s="1649" t="e">
        <f t="shared" ca="1" si="108"/>
        <v>#DIV/0!</v>
      </c>
      <c r="BQ301" s="1672" t="e">
        <f t="shared" si="134"/>
        <v>#DIV/0!</v>
      </c>
      <c r="BR301" s="1668" t="e">
        <f t="shared" si="110"/>
        <v>#DIV/0!</v>
      </c>
      <c r="BS301" s="1649" t="e">
        <f t="shared" ca="1" si="111"/>
        <v>#DIV/0!</v>
      </c>
      <c r="BT301" s="1672" t="e">
        <f t="shared" si="135"/>
        <v>#DIV/0!</v>
      </c>
      <c r="BV301" s="1635"/>
      <c r="BW301" s="1635"/>
      <c r="BX301" s="1671"/>
    </row>
    <row r="302" spans="35:16383">
      <c r="AI302" s="1649"/>
      <c r="AJ302" s="2187"/>
      <c r="AK302" s="1651">
        <f>'Unit Mix Generator'!C167</f>
        <v>3.5</v>
      </c>
      <c r="AL302" s="1651">
        <f>'Unit Mix Generator'!D169</f>
        <v>4</v>
      </c>
      <c r="AM302" s="1652">
        <f>'Unit Mix Generator'!H169</f>
        <v>1</v>
      </c>
      <c r="AN302" s="1652">
        <f ca="1">'Unit Mix Generator'!G169</f>
        <v>0</v>
      </c>
      <c r="AO302" s="1652">
        <v>0</v>
      </c>
      <c r="AP302" s="1652">
        <v>0</v>
      </c>
      <c r="AQ302" s="1653">
        <f t="shared" si="113"/>
        <v>0</v>
      </c>
      <c r="AR302" s="1654">
        <f t="shared" si="114"/>
        <v>0</v>
      </c>
      <c r="AS302" s="1655">
        <f t="shared" ca="1" si="115"/>
        <v>0</v>
      </c>
      <c r="AT302" s="1656" t="str">
        <f t="shared" si="116"/>
        <v>3.5x4</v>
      </c>
      <c r="AU302" s="1657">
        <f t="shared" si="117"/>
        <v>14</v>
      </c>
      <c r="AV302" s="1658">
        <f t="shared" ca="1" si="118"/>
        <v>0</v>
      </c>
      <c r="AW302" s="67">
        <f t="shared" ca="1" si="119"/>
        <v>0</v>
      </c>
      <c r="AX302" s="878">
        <f t="shared" ca="1" si="120"/>
        <v>0</v>
      </c>
      <c r="AY302" s="878">
        <f t="shared" ca="1" si="121"/>
        <v>0</v>
      </c>
      <c r="AZ302" s="1659">
        <f t="shared" si="122"/>
        <v>1</v>
      </c>
      <c r="BA302" s="1660" t="s">
        <v>1042</v>
      </c>
      <c r="BB302" s="1661" t="s">
        <v>1141</v>
      </c>
      <c r="BC302" s="1662">
        <v>0</v>
      </c>
      <c r="BD302" s="1649">
        <f t="shared" ca="1" si="123"/>
        <v>0</v>
      </c>
      <c r="BE302" s="1663">
        <f t="shared" si="124"/>
        <v>0</v>
      </c>
      <c r="BF302" s="1649">
        <f t="shared" si="125"/>
        <v>0</v>
      </c>
      <c r="BG302" s="1664">
        <v>0</v>
      </c>
      <c r="BH302" s="1649">
        <f t="shared" si="126"/>
        <v>0</v>
      </c>
      <c r="BI302" s="1665">
        <f t="shared" si="127"/>
        <v>0</v>
      </c>
      <c r="BJ302" s="1649">
        <f t="shared" ca="1" si="128"/>
        <v>0</v>
      </c>
      <c r="BK302" s="1663">
        <f t="shared" si="129"/>
        <v>0</v>
      </c>
      <c r="BL302" s="1665">
        <f t="shared" si="130"/>
        <v>0</v>
      </c>
      <c r="BM302" s="1649">
        <f t="shared" ca="1" si="131"/>
        <v>0</v>
      </c>
      <c r="BN302" s="1663">
        <f t="shared" si="132"/>
        <v>0</v>
      </c>
      <c r="BO302" s="1668" t="e">
        <f t="shared" si="133"/>
        <v>#DIV/0!</v>
      </c>
      <c r="BP302" s="1649" t="e">
        <f t="shared" ca="1" si="108"/>
        <v>#DIV/0!</v>
      </c>
      <c r="BQ302" s="1672" t="e">
        <f t="shared" si="134"/>
        <v>#DIV/0!</v>
      </c>
      <c r="BR302" s="1668" t="e">
        <f t="shared" si="110"/>
        <v>#DIV/0!</v>
      </c>
      <c r="BS302" s="1649" t="e">
        <f t="shared" ca="1" si="111"/>
        <v>#DIV/0!</v>
      </c>
      <c r="BT302" s="1672" t="e">
        <f t="shared" si="135"/>
        <v>#DIV/0!</v>
      </c>
      <c r="BV302" s="1635"/>
      <c r="BW302" s="1635"/>
      <c r="BX302" s="1671"/>
      <c r="CO302" s="1114"/>
      <c r="CP302" s="1114"/>
      <c r="CQ302" s="1114"/>
      <c r="CR302" s="1114"/>
      <c r="CS302" s="1114"/>
      <c r="CT302" s="1114"/>
      <c r="CU302" s="1114"/>
      <c r="CV302" s="1114"/>
      <c r="CW302" s="1114"/>
      <c r="CX302" s="1114"/>
      <c r="CY302" s="1114"/>
      <c r="CZ302" s="1114"/>
      <c r="DA302" s="1114"/>
      <c r="DB302" s="1114"/>
      <c r="DC302" s="1114"/>
      <c r="DD302" s="1114"/>
      <c r="DE302" s="1114"/>
      <c r="DF302" s="1114"/>
      <c r="DG302" s="1114"/>
      <c r="DH302" s="1114"/>
      <c r="DI302" s="1114"/>
      <c r="DJ302" s="1114"/>
      <c r="DK302" s="1114"/>
      <c r="DL302" s="1114"/>
      <c r="DM302" s="1114"/>
      <c r="DN302" s="1114"/>
      <c r="DO302" s="1114"/>
      <c r="DP302" s="1114"/>
      <c r="DQ302" s="1114"/>
      <c r="DR302" s="1114"/>
      <c r="DS302" s="1114"/>
      <c r="DT302" s="1114"/>
      <c r="DU302" s="1114"/>
      <c r="DV302" s="1114"/>
      <c r="DW302" s="1114"/>
      <c r="DX302" s="1114"/>
      <c r="DY302" s="1114"/>
      <c r="DZ302" s="1114"/>
      <c r="EA302" s="1114"/>
      <c r="EB302" s="1114"/>
      <c r="EC302" s="1114"/>
      <c r="ED302" s="1114"/>
      <c r="EE302" s="1114"/>
      <c r="EF302" s="1114"/>
      <c r="EG302" s="1114"/>
      <c r="EH302" s="1114"/>
      <c r="EI302" s="1114"/>
      <c r="EJ302" s="1114"/>
      <c r="EK302" s="1114"/>
      <c r="EL302" s="1114"/>
      <c r="EM302" s="1114"/>
      <c r="EN302" s="1114"/>
      <c r="EO302" s="1114"/>
      <c r="EP302" s="1114"/>
      <c r="EQ302" s="1114"/>
      <c r="ER302" s="1114"/>
      <c r="ES302" s="1114"/>
      <c r="ET302" s="1114"/>
      <c r="EU302" s="1114"/>
      <c r="EV302" s="1114"/>
      <c r="EW302" s="1114"/>
      <c r="EX302" s="1114"/>
      <c r="EY302" s="1114"/>
      <c r="EZ302" s="1114"/>
      <c r="FA302" s="1114"/>
      <c r="FB302" s="1114"/>
      <c r="FC302" s="1114"/>
      <c r="FD302" s="1114"/>
      <c r="FE302" s="1114"/>
      <c r="FF302" s="1114"/>
      <c r="FG302" s="1114"/>
      <c r="FH302" s="1114"/>
      <c r="FI302" s="1114"/>
      <c r="FJ302" s="1114"/>
      <c r="FK302" s="1114"/>
      <c r="FL302" s="1114"/>
      <c r="FM302" s="1114"/>
      <c r="FN302" s="1114"/>
      <c r="FO302" s="1114"/>
      <c r="FP302" s="1114"/>
      <c r="FQ302" s="1114"/>
      <c r="FR302" s="1114"/>
      <c r="FS302" s="1114"/>
      <c r="FT302" s="1114"/>
      <c r="FU302" s="1114"/>
      <c r="FV302" s="1114"/>
      <c r="FW302" s="1114"/>
      <c r="FX302" s="1114"/>
      <c r="FY302" s="1114"/>
      <c r="FZ302" s="1114"/>
      <c r="GA302" s="1114"/>
      <c r="GB302" s="1114"/>
      <c r="GC302" s="1114"/>
      <c r="GD302" s="1114"/>
      <c r="GE302" s="1114"/>
      <c r="GF302" s="1114"/>
      <c r="GG302" s="1114"/>
      <c r="GH302" s="1114"/>
      <c r="GI302" s="1114"/>
      <c r="GJ302" s="1114"/>
      <c r="GK302" s="1114"/>
      <c r="GL302" s="1114"/>
      <c r="GM302" s="1114"/>
      <c r="GN302" s="1114"/>
      <c r="GO302" s="1114"/>
      <c r="GP302" s="1114"/>
      <c r="GQ302" s="1114"/>
      <c r="GR302" s="1114"/>
      <c r="GS302" s="1114"/>
      <c r="GT302" s="1114"/>
      <c r="GU302" s="1114"/>
      <c r="GV302" s="1114"/>
      <c r="GW302" s="1114"/>
      <c r="GX302" s="1114"/>
      <c r="GY302" s="1114"/>
      <c r="GZ302" s="1114"/>
      <c r="HA302" s="1114"/>
      <c r="HB302" s="1114"/>
      <c r="HC302" s="1114"/>
      <c r="HD302" s="1114"/>
      <c r="HE302" s="1114"/>
      <c r="HF302" s="1114"/>
      <c r="HG302" s="1114"/>
      <c r="HH302" s="1114"/>
      <c r="HI302" s="1114"/>
      <c r="HJ302" s="1114"/>
      <c r="HK302" s="1114"/>
      <c r="HL302" s="1114"/>
      <c r="HM302" s="1114"/>
      <c r="HN302" s="1114"/>
      <c r="HO302" s="1114"/>
      <c r="HP302" s="1114"/>
      <c r="HQ302" s="1114"/>
      <c r="HR302" s="1114"/>
      <c r="HS302" s="1114"/>
      <c r="HT302" s="1114"/>
      <c r="HU302" s="1114"/>
      <c r="HV302" s="1114"/>
      <c r="HW302" s="1114"/>
      <c r="HX302" s="1114"/>
      <c r="HY302" s="1114"/>
      <c r="HZ302" s="1114"/>
      <c r="IA302" s="1114"/>
      <c r="IB302" s="1114"/>
      <c r="IC302" s="1114"/>
      <c r="ID302" s="1114"/>
      <c r="IE302" s="1114"/>
      <c r="IF302" s="1114"/>
      <c r="IG302" s="1114"/>
      <c r="IH302" s="1114"/>
      <c r="II302" s="1114"/>
      <c r="IJ302" s="1114"/>
      <c r="IK302" s="1114"/>
      <c r="IL302" s="1114"/>
      <c r="IM302" s="1114"/>
      <c r="IN302" s="1114"/>
      <c r="IO302" s="1114"/>
      <c r="IP302" s="1114"/>
      <c r="IQ302" s="1114"/>
      <c r="IR302" s="1114"/>
      <c r="IS302" s="1114"/>
      <c r="IT302" s="1114"/>
      <c r="IU302" s="1114"/>
      <c r="IV302" s="1114"/>
      <c r="IW302" s="1114"/>
      <c r="IX302" s="1114"/>
      <c r="IY302" s="1114"/>
      <c r="IZ302" s="1114"/>
      <c r="JA302" s="1114"/>
      <c r="JB302" s="1114"/>
      <c r="JC302" s="1114"/>
      <c r="JD302" s="1114"/>
      <c r="JE302" s="1114"/>
      <c r="JF302" s="1114"/>
      <c r="JG302" s="1114"/>
      <c r="JH302" s="1114"/>
      <c r="JI302" s="1114"/>
      <c r="JJ302" s="1114"/>
      <c r="JK302" s="1114"/>
      <c r="JL302" s="1114"/>
      <c r="JM302" s="1114"/>
      <c r="JN302" s="1114"/>
      <c r="JO302" s="1114"/>
      <c r="JP302" s="1114"/>
      <c r="JQ302" s="1114"/>
      <c r="JR302" s="1114"/>
      <c r="JS302" s="1114"/>
      <c r="JT302" s="1114"/>
      <c r="JU302" s="1114"/>
      <c r="JV302" s="1114"/>
      <c r="JW302" s="1114"/>
      <c r="JX302" s="1114"/>
      <c r="JY302" s="1114"/>
      <c r="JZ302" s="1114"/>
      <c r="KA302" s="1114"/>
      <c r="KB302" s="1114"/>
      <c r="KC302" s="1114"/>
      <c r="KD302" s="1114"/>
      <c r="KE302" s="1114"/>
      <c r="KF302" s="1114"/>
      <c r="KG302" s="1114"/>
      <c r="KH302" s="1114"/>
      <c r="KI302" s="1114"/>
      <c r="KJ302" s="1114"/>
      <c r="KK302" s="1114"/>
      <c r="KL302" s="1114"/>
      <c r="KM302" s="1114"/>
      <c r="KN302" s="1114"/>
      <c r="KO302" s="1114"/>
      <c r="KP302" s="1114"/>
      <c r="KQ302" s="1114"/>
      <c r="KR302" s="1114"/>
      <c r="KS302" s="1114"/>
      <c r="KT302" s="1114"/>
      <c r="KU302" s="1114"/>
      <c r="KV302" s="1114"/>
      <c r="KW302" s="1114"/>
      <c r="KX302" s="1114"/>
      <c r="KY302" s="1114"/>
      <c r="KZ302" s="1114"/>
      <c r="LA302" s="1114"/>
      <c r="LB302" s="1114"/>
      <c r="LC302" s="1114"/>
      <c r="LD302" s="1114"/>
      <c r="LE302" s="1114"/>
      <c r="LF302" s="1114"/>
      <c r="LG302" s="1114"/>
      <c r="LH302" s="1114"/>
      <c r="LI302" s="1114"/>
      <c r="LJ302" s="1114"/>
      <c r="LK302" s="1114"/>
      <c r="LL302" s="1114"/>
      <c r="LM302" s="1114"/>
      <c r="LN302" s="1114"/>
      <c r="LO302" s="1114"/>
      <c r="LP302" s="1114"/>
      <c r="LQ302" s="1114"/>
      <c r="LR302" s="1114"/>
      <c r="LS302" s="1114"/>
      <c r="LT302" s="1114"/>
      <c r="LU302" s="1114"/>
      <c r="LV302" s="1114"/>
      <c r="LW302" s="1114"/>
      <c r="LX302" s="1114"/>
      <c r="LY302" s="1114"/>
      <c r="LZ302" s="1114"/>
      <c r="MA302" s="1114"/>
      <c r="MB302" s="1114"/>
      <c r="MC302" s="1114"/>
      <c r="MD302" s="1114"/>
      <c r="ME302" s="1114"/>
      <c r="MF302" s="1114"/>
      <c r="MG302" s="1114"/>
      <c r="MH302" s="1114"/>
      <c r="MI302" s="1114"/>
      <c r="MJ302" s="1114"/>
      <c r="MK302" s="1114"/>
      <c r="ML302" s="1114"/>
      <c r="MM302" s="1114"/>
      <c r="MN302" s="1114"/>
      <c r="MO302" s="1114"/>
      <c r="MP302" s="1114"/>
      <c r="MQ302" s="1114"/>
      <c r="MR302" s="1114"/>
      <c r="MS302" s="1114"/>
      <c r="MT302" s="1114"/>
      <c r="MU302" s="1114"/>
      <c r="MV302" s="1114"/>
      <c r="MW302" s="1114"/>
      <c r="MX302" s="1114"/>
      <c r="MY302" s="1114"/>
      <c r="MZ302" s="1114"/>
      <c r="NA302" s="1114"/>
      <c r="NB302" s="1114"/>
      <c r="NC302" s="1114"/>
      <c r="ND302" s="1114"/>
      <c r="NE302" s="1114"/>
      <c r="NF302" s="1114"/>
      <c r="NG302" s="1114"/>
      <c r="NH302" s="1114"/>
      <c r="NI302" s="1114"/>
      <c r="NJ302" s="1114"/>
      <c r="NK302" s="1114"/>
      <c r="NL302" s="1114"/>
      <c r="NM302" s="1114"/>
      <c r="NN302" s="1114"/>
      <c r="NO302" s="1114"/>
      <c r="NP302" s="1114"/>
      <c r="NQ302" s="1114"/>
      <c r="NR302" s="1114"/>
      <c r="NS302" s="1114"/>
      <c r="NT302" s="1114"/>
      <c r="NU302" s="1114"/>
      <c r="NV302" s="1114"/>
      <c r="NW302" s="1114"/>
      <c r="NX302" s="1114"/>
      <c r="NY302" s="1114"/>
      <c r="NZ302" s="1114"/>
      <c r="OA302" s="1114"/>
      <c r="OB302" s="1114"/>
      <c r="OC302" s="1114"/>
      <c r="OD302" s="1114"/>
      <c r="OE302" s="1114"/>
      <c r="OF302" s="1114"/>
      <c r="OG302" s="1114"/>
      <c r="OH302" s="1114"/>
      <c r="OI302" s="1114"/>
      <c r="OJ302" s="1114"/>
      <c r="OK302" s="1114"/>
      <c r="OL302" s="1114"/>
      <c r="OM302" s="1114"/>
      <c r="ON302" s="1114"/>
      <c r="OO302" s="1114"/>
      <c r="OP302" s="1114"/>
      <c r="OQ302" s="1114"/>
      <c r="OR302" s="1114"/>
      <c r="OS302" s="1114"/>
      <c r="OT302" s="1114"/>
      <c r="OU302" s="1114"/>
      <c r="OV302" s="1114"/>
      <c r="OW302" s="1114"/>
      <c r="OX302" s="1114"/>
      <c r="OY302" s="1114"/>
      <c r="OZ302" s="1114"/>
      <c r="PA302" s="1114"/>
      <c r="PB302" s="1114"/>
      <c r="PC302" s="1114"/>
      <c r="PD302" s="1114"/>
      <c r="PE302" s="1114"/>
      <c r="PF302" s="1114"/>
      <c r="PG302" s="1114"/>
      <c r="PH302" s="1114"/>
      <c r="PI302" s="1114"/>
      <c r="PJ302" s="1114"/>
      <c r="PK302" s="1114"/>
      <c r="PL302" s="1114"/>
      <c r="PM302" s="1114"/>
      <c r="PN302" s="1114"/>
      <c r="PO302" s="1114"/>
      <c r="PP302" s="1114"/>
      <c r="PQ302" s="1114"/>
      <c r="PR302" s="1114"/>
      <c r="PS302" s="1114"/>
      <c r="PT302" s="1114"/>
      <c r="PU302" s="1114"/>
      <c r="PV302" s="1114"/>
      <c r="PW302" s="1114"/>
      <c r="PX302" s="1114"/>
      <c r="PY302" s="1114"/>
      <c r="PZ302" s="1114"/>
      <c r="QA302" s="1114"/>
      <c r="QB302" s="1114"/>
      <c r="QC302" s="1114"/>
      <c r="QD302" s="1114"/>
      <c r="QE302" s="1114"/>
      <c r="QF302" s="1114"/>
      <c r="QG302" s="1114"/>
      <c r="QH302" s="1114"/>
      <c r="QI302" s="1114"/>
      <c r="QJ302" s="1114"/>
      <c r="QK302" s="1114"/>
      <c r="QL302" s="1114"/>
      <c r="QM302" s="1114"/>
      <c r="QN302" s="1114"/>
      <c r="QO302" s="1114"/>
      <c r="QP302" s="1114"/>
      <c r="QQ302" s="1114"/>
      <c r="QR302" s="1114"/>
      <c r="QS302" s="1114"/>
      <c r="QT302" s="1114"/>
      <c r="QU302" s="1114"/>
      <c r="QV302" s="1114"/>
      <c r="QW302" s="1114"/>
      <c r="QX302" s="1114"/>
      <c r="QY302" s="1114"/>
      <c r="QZ302" s="1114"/>
      <c r="RA302" s="1114"/>
      <c r="RB302" s="1114"/>
      <c r="RC302" s="1114"/>
      <c r="RD302" s="1114"/>
      <c r="RE302" s="1114"/>
      <c r="RF302" s="1114"/>
      <c r="RG302" s="1114"/>
      <c r="RH302" s="1114"/>
      <c r="RI302" s="1114"/>
      <c r="RJ302" s="1114"/>
      <c r="RK302" s="1114"/>
      <c r="RL302" s="1114"/>
      <c r="RM302" s="1114"/>
      <c r="RN302" s="1114"/>
      <c r="RO302" s="1114"/>
      <c r="RP302" s="1114"/>
      <c r="RQ302" s="1114"/>
      <c r="RR302" s="1114"/>
      <c r="RS302" s="1114"/>
      <c r="RT302" s="1114"/>
      <c r="RU302" s="1114"/>
      <c r="RV302" s="1114"/>
      <c r="RW302" s="1114"/>
      <c r="RX302" s="1114"/>
      <c r="RY302" s="1114"/>
      <c r="RZ302" s="1114"/>
      <c r="SA302" s="1114"/>
      <c r="SB302" s="1114"/>
      <c r="SC302" s="1114"/>
      <c r="SD302" s="1114"/>
      <c r="SE302" s="1114"/>
      <c r="SF302" s="1114"/>
      <c r="SG302" s="1114"/>
      <c r="SH302" s="1114"/>
      <c r="SI302" s="1114"/>
      <c r="SJ302" s="1114"/>
      <c r="SK302" s="1114"/>
      <c r="SL302" s="1114"/>
      <c r="SM302" s="1114"/>
      <c r="SN302" s="1114"/>
      <c r="SO302" s="1114"/>
      <c r="SP302" s="1114"/>
      <c r="SQ302" s="1114"/>
      <c r="SR302" s="1114"/>
      <c r="SS302" s="1114"/>
      <c r="ST302" s="1114"/>
      <c r="SU302" s="1114"/>
      <c r="SV302" s="1114"/>
      <c r="SW302" s="1114"/>
      <c r="SX302" s="1114"/>
      <c r="SY302" s="1114"/>
      <c r="SZ302" s="1114"/>
      <c r="TA302" s="1114"/>
      <c r="TB302" s="1114"/>
      <c r="TC302" s="1114"/>
      <c r="TD302" s="1114"/>
      <c r="TE302" s="1114"/>
      <c r="TF302" s="1114"/>
      <c r="TG302" s="1114"/>
      <c r="TH302" s="1114"/>
      <c r="TI302" s="1114"/>
      <c r="TJ302" s="1114"/>
      <c r="TK302" s="1114"/>
      <c r="TL302" s="1114"/>
      <c r="TM302" s="1114"/>
      <c r="TN302" s="1114"/>
      <c r="TO302" s="1114"/>
      <c r="TP302" s="1114"/>
      <c r="TQ302" s="1114"/>
      <c r="TR302" s="1114"/>
      <c r="TS302" s="1114"/>
      <c r="TT302" s="1114"/>
      <c r="TU302" s="1114"/>
      <c r="TV302" s="1114"/>
      <c r="TW302" s="1114"/>
      <c r="TX302" s="1114"/>
      <c r="TY302" s="1114"/>
      <c r="TZ302" s="1114"/>
      <c r="UA302" s="1114"/>
      <c r="UB302" s="1114"/>
      <c r="UC302" s="1114"/>
      <c r="UD302" s="1114"/>
      <c r="UE302" s="1114"/>
      <c r="UF302" s="1114"/>
      <c r="UG302" s="1114"/>
      <c r="UH302" s="1114"/>
      <c r="UI302" s="1114"/>
      <c r="UJ302" s="1114"/>
      <c r="UK302" s="1114"/>
      <c r="UL302" s="1114"/>
      <c r="UM302" s="1114"/>
      <c r="UN302" s="1114"/>
      <c r="UO302" s="1114"/>
      <c r="UP302" s="1114"/>
      <c r="UQ302" s="1114"/>
      <c r="UR302" s="1114"/>
      <c r="US302" s="1114"/>
      <c r="UT302" s="1114"/>
      <c r="UU302" s="1114"/>
      <c r="UV302" s="1114"/>
      <c r="UW302" s="1114"/>
      <c r="UX302" s="1114"/>
      <c r="UY302" s="1114"/>
      <c r="UZ302" s="1114"/>
      <c r="VA302" s="1114"/>
      <c r="VB302" s="1114"/>
      <c r="VC302" s="1114"/>
      <c r="VD302" s="1114"/>
      <c r="VE302" s="1114"/>
      <c r="VF302" s="1114"/>
      <c r="VG302" s="1114"/>
      <c r="VH302" s="1114"/>
      <c r="VI302" s="1114"/>
      <c r="VJ302" s="1114"/>
      <c r="VK302" s="1114"/>
      <c r="VL302" s="1114"/>
      <c r="VM302" s="1114"/>
      <c r="VN302" s="1114"/>
      <c r="VO302" s="1114"/>
      <c r="VP302" s="1114"/>
      <c r="VQ302" s="1114"/>
      <c r="VR302" s="1114"/>
      <c r="VS302" s="1114"/>
      <c r="VT302" s="1114"/>
      <c r="VU302" s="1114"/>
      <c r="VV302" s="1114"/>
      <c r="VW302" s="1114"/>
      <c r="VX302" s="1114"/>
      <c r="VY302" s="1114"/>
      <c r="VZ302" s="1114"/>
      <c r="WA302" s="1114"/>
      <c r="WB302" s="1114"/>
      <c r="WC302" s="1114"/>
      <c r="WD302" s="1114"/>
      <c r="WE302" s="1114"/>
      <c r="WF302" s="1114"/>
      <c r="WG302" s="1114"/>
      <c r="WH302" s="1114"/>
      <c r="WI302" s="1114"/>
      <c r="WJ302" s="1114"/>
      <c r="WK302" s="1114"/>
      <c r="WL302" s="1114"/>
      <c r="WM302" s="1114"/>
      <c r="WN302" s="1114"/>
      <c r="WO302" s="1114"/>
      <c r="WP302" s="1114"/>
      <c r="WQ302" s="1114"/>
      <c r="WR302" s="1114"/>
      <c r="WS302" s="1114"/>
      <c r="WT302" s="1114"/>
      <c r="WU302" s="1114"/>
      <c r="WV302" s="1114"/>
      <c r="WW302" s="1114"/>
      <c r="WX302" s="1114"/>
      <c r="WY302" s="1114"/>
      <c r="WZ302" s="1114"/>
      <c r="XA302" s="1114"/>
      <c r="XB302" s="1114"/>
      <c r="XC302" s="1114"/>
      <c r="XD302" s="1114"/>
      <c r="XE302" s="1114"/>
      <c r="XF302" s="1114"/>
      <c r="XG302" s="1114"/>
      <c r="XH302" s="1114"/>
      <c r="XI302" s="1114"/>
      <c r="XJ302" s="1114"/>
      <c r="XK302" s="1114"/>
      <c r="XL302" s="1114"/>
      <c r="XM302" s="1114"/>
      <c r="XN302" s="1114"/>
      <c r="XO302" s="1114"/>
      <c r="XP302" s="1114"/>
      <c r="XQ302" s="1114"/>
      <c r="XR302" s="1114"/>
      <c r="XS302" s="1114"/>
      <c r="XT302" s="1114"/>
      <c r="XU302" s="1114"/>
      <c r="XV302" s="1114"/>
      <c r="XW302" s="1114"/>
      <c r="XX302" s="1114"/>
      <c r="XY302" s="1114"/>
      <c r="XZ302" s="1114"/>
      <c r="YA302" s="1114"/>
      <c r="YB302" s="1114"/>
      <c r="YC302" s="1114"/>
      <c r="YD302" s="1114"/>
      <c r="YE302" s="1114"/>
      <c r="YF302" s="1114"/>
      <c r="YG302" s="1114"/>
      <c r="YH302" s="1114"/>
      <c r="YI302" s="1114"/>
      <c r="YJ302" s="1114"/>
      <c r="YK302" s="1114"/>
      <c r="YL302" s="1114"/>
      <c r="YM302" s="1114"/>
      <c r="YN302" s="1114"/>
      <c r="YO302" s="1114"/>
      <c r="YP302" s="1114"/>
      <c r="YQ302" s="1114"/>
      <c r="YR302" s="1114"/>
      <c r="YS302" s="1114"/>
      <c r="YT302" s="1114"/>
      <c r="YU302" s="1114"/>
      <c r="YV302" s="1114"/>
      <c r="YW302" s="1114"/>
      <c r="YX302" s="1114"/>
      <c r="YY302" s="1114"/>
      <c r="YZ302" s="1114"/>
      <c r="ZA302" s="1114"/>
      <c r="ZB302" s="1114"/>
      <c r="ZC302" s="1114"/>
      <c r="ZD302" s="1114"/>
      <c r="ZE302" s="1114"/>
      <c r="ZF302" s="1114"/>
      <c r="ZG302" s="1114"/>
      <c r="ZH302" s="1114"/>
      <c r="ZI302" s="1114"/>
      <c r="ZJ302" s="1114"/>
      <c r="ZK302" s="1114"/>
      <c r="ZL302" s="1114"/>
      <c r="ZM302" s="1114"/>
      <c r="ZN302" s="1114"/>
      <c r="ZO302" s="1114"/>
      <c r="ZP302" s="1114"/>
      <c r="ZQ302" s="1114"/>
      <c r="ZR302" s="1114"/>
      <c r="ZS302" s="1114"/>
      <c r="ZT302" s="1114"/>
      <c r="ZU302" s="1114"/>
      <c r="ZV302" s="1114"/>
      <c r="ZW302" s="1114"/>
      <c r="ZX302" s="1114"/>
      <c r="ZY302" s="1114"/>
      <c r="ZZ302" s="1114"/>
      <c r="AAA302" s="1114"/>
      <c r="AAB302" s="1114"/>
      <c r="AAC302" s="1114"/>
      <c r="AAD302" s="1114"/>
      <c r="AAE302" s="1114"/>
      <c r="AAF302" s="1114"/>
      <c r="AAG302" s="1114"/>
      <c r="AAH302" s="1114"/>
      <c r="AAI302" s="1114"/>
      <c r="AAJ302" s="1114"/>
      <c r="AAK302" s="1114"/>
      <c r="AAL302" s="1114"/>
      <c r="AAM302" s="1114"/>
      <c r="AAN302" s="1114"/>
      <c r="AAO302" s="1114"/>
      <c r="AAP302" s="1114"/>
      <c r="AAQ302" s="1114"/>
      <c r="AAR302" s="1114"/>
      <c r="AAS302" s="1114"/>
      <c r="AAT302" s="1114"/>
      <c r="AAU302" s="1114"/>
      <c r="AAV302" s="1114"/>
      <c r="AAW302" s="1114"/>
      <c r="AAX302" s="1114"/>
      <c r="AAY302" s="1114"/>
      <c r="AAZ302" s="1114"/>
      <c r="ABA302" s="1114"/>
      <c r="ABB302" s="1114"/>
      <c r="ABC302" s="1114"/>
      <c r="ABD302" s="1114"/>
      <c r="ABE302" s="1114"/>
      <c r="ABF302" s="1114"/>
      <c r="ABG302" s="1114"/>
      <c r="ABH302" s="1114"/>
      <c r="ABI302" s="1114"/>
      <c r="ABJ302" s="1114"/>
      <c r="ABK302" s="1114"/>
      <c r="ABL302" s="1114"/>
      <c r="ABM302" s="1114"/>
      <c r="ABN302" s="1114"/>
      <c r="ABO302" s="1114"/>
      <c r="ABP302" s="1114"/>
      <c r="ABQ302" s="1114"/>
      <c r="ABR302" s="1114"/>
      <c r="ABS302" s="1114"/>
      <c r="ABT302" s="1114"/>
      <c r="ABU302" s="1114"/>
      <c r="ABV302" s="1114"/>
      <c r="ABW302" s="1114"/>
      <c r="ABX302" s="1114"/>
      <c r="ABY302" s="1114"/>
      <c r="ABZ302" s="1114"/>
      <c r="ACA302" s="1114"/>
      <c r="ACB302" s="1114"/>
      <c r="ACC302" s="1114"/>
      <c r="ACD302" s="1114"/>
      <c r="ACE302" s="1114"/>
      <c r="ACF302" s="1114"/>
      <c r="ACG302" s="1114"/>
      <c r="ACH302" s="1114"/>
      <c r="ACI302" s="1114"/>
      <c r="ACJ302" s="1114"/>
      <c r="ACK302" s="1114"/>
      <c r="ACL302" s="1114"/>
      <c r="ACM302" s="1114"/>
      <c r="ACN302" s="1114"/>
      <c r="ACO302" s="1114"/>
      <c r="ACP302" s="1114"/>
      <c r="ACQ302" s="1114"/>
      <c r="ACR302" s="1114"/>
      <c r="ACS302" s="1114"/>
      <c r="ACT302" s="1114"/>
      <c r="ACU302" s="1114"/>
      <c r="ACV302" s="1114"/>
      <c r="ACW302" s="1114"/>
      <c r="ACX302" s="1114"/>
      <c r="ACY302" s="1114"/>
      <c r="ACZ302" s="1114"/>
      <c r="ADA302" s="1114"/>
      <c r="ADB302" s="1114"/>
      <c r="ADC302" s="1114"/>
      <c r="ADD302" s="1114"/>
      <c r="ADE302" s="1114"/>
      <c r="ADF302" s="1114"/>
      <c r="ADG302" s="1114"/>
      <c r="ADH302" s="1114"/>
      <c r="ADI302" s="1114"/>
      <c r="ADJ302" s="1114"/>
      <c r="ADK302" s="1114"/>
      <c r="ADL302" s="1114"/>
      <c r="ADM302" s="1114"/>
      <c r="ADN302" s="1114"/>
      <c r="ADO302" s="1114"/>
      <c r="ADP302" s="1114"/>
      <c r="ADQ302" s="1114"/>
      <c r="ADR302" s="1114"/>
      <c r="ADS302" s="1114"/>
      <c r="ADT302" s="1114"/>
      <c r="ADU302" s="1114"/>
      <c r="ADV302" s="1114"/>
      <c r="ADW302" s="1114"/>
      <c r="ADX302" s="1114"/>
      <c r="ADY302" s="1114"/>
      <c r="ADZ302" s="1114"/>
      <c r="AEA302" s="1114"/>
      <c r="AEB302" s="1114"/>
      <c r="AEC302" s="1114"/>
      <c r="AED302" s="1114"/>
      <c r="AEE302" s="1114"/>
      <c r="AEF302" s="1114"/>
      <c r="AEG302" s="1114"/>
      <c r="AEH302" s="1114"/>
      <c r="AEI302" s="1114"/>
      <c r="AEJ302" s="1114"/>
      <c r="AEK302" s="1114"/>
      <c r="AEL302" s="1114"/>
      <c r="AEM302" s="1114"/>
      <c r="AEN302" s="1114"/>
      <c r="AEO302" s="1114"/>
      <c r="AEP302" s="1114"/>
      <c r="AEQ302" s="1114"/>
      <c r="AER302" s="1114"/>
      <c r="AES302" s="1114"/>
      <c r="AET302" s="1114"/>
      <c r="AEU302" s="1114"/>
      <c r="AEV302" s="1114"/>
      <c r="AEW302" s="1114"/>
      <c r="AEX302" s="1114"/>
      <c r="AEY302" s="1114"/>
      <c r="AEZ302" s="1114"/>
      <c r="AFA302" s="1114"/>
      <c r="AFB302" s="1114"/>
      <c r="AFC302" s="1114"/>
      <c r="AFD302" s="1114"/>
      <c r="AFE302" s="1114"/>
      <c r="AFF302" s="1114"/>
      <c r="AFG302" s="1114"/>
      <c r="AFH302" s="1114"/>
      <c r="AFI302" s="1114"/>
      <c r="AFJ302" s="1114"/>
      <c r="AFK302" s="1114"/>
      <c r="AFL302" s="1114"/>
      <c r="AFM302" s="1114"/>
      <c r="AFN302" s="1114"/>
      <c r="AFO302" s="1114"/>
      <c r="AFP302" s="1114"/>
      <c r="AFQ302" s="1114"/>
      <c r="AFR302" s="1114"/>
      <c r="AFS302" s="1114"/>
      <c r="AFT302" s="1114"/>
      <c r="AFU302" s="1114"/>
      <c r="AFV302" s="1114"/>
      <c r="AFW302" s="1114"/>
      <c r="AFX302" s="1114"/>
      <c r="AFY302" s="1114"/>
      <c r="AFZ302" s="1114"/>
      <c r="AGA302" s="1114"/>
      <c r="AGB302" s="1114"/>
      <c r="AGC302" s="1114"/>
      <c r="AGD302" s="1114"/>
      <c r="AGE302" s="1114"/>
      <c r="AGF302" s="1114"/>
      <c r="AGG302" s="1114"/>
      <c r="AGH302" s="1114"/>
      <c r="AGI302" s="1114"/>
      <c r="AGJ302" s="1114"/>
      <c r="AGK302" s="1114"/>
      <c r="AGL302" s="1114"/>
      <c r="AGM302" s="1114"/>
      <c r="AGN302" s="1114"/>
      <c r="AGO302" s="1114"/>
      <c r="AGP302" s="1114"/>
      <c r="AGQ302" s="1114"/>
      <c r="AGR302" s="1114"/>
      <c r="AGS302" s="1114"/>
      <c r="AGT302" s="1114"/>
      <c r="AGU302" s="1114"/>
      <c r="AGV302" s="1114"/>
      <c r="AGW302" s="1114"/>
      <c r="AGX302" s="1114"/>
      <c r="AGY302" s="1114"/>
      <c r="AGZ302" s="1114"/>
      <c r="AHA302" s="1114"/>
      <c r="AHB302" s="1114"/>
      <c r="AHC302" s="1114"/>
      <c r="AHD302" s="1114"/>
      <c r="AHE302" s="1114"/>
      <c r="AHF302" s="1114"/>
      <c r="AHG302" s="1114"/>
      <c r="AHH302" s="1114"/>
      <c r="AHI302" s="1114"/>
      <c r="AHJ302" s="1114"/>
      <c r="AHK302" s="1114"/>
      <c r="AHL302" s="1114"/>
      <c r="AHM302" s="1114"/>
      <c r="AHN302" s="1114"/>
      <c r="AHO302" s="1114"/>
      <c r="AHP302" s="1114"/>
      <c r="AHQ302" s="1114"/>
      <c r="AHR302" s="1114"/>
      <c r="AHS302" s="1114"/>
      <c r="AHT302" s="1114"/>
      <c r="AHU302" s="1114"/>
      <c r="AHV302" s="1114"/>
      <c r="AHW302" s="1114"/>
      <c r="AHX302" s="1114"/>
      <c r="AHY302" s="1114"/>
      <c r="AHZ302" s="1114"/>
      <c r="AIA302" s="1114"/>
      <c r="AIB302" s="1114"/>
      <c r="AIC302" s="1114"/>
      <c r="AID302" s="1114"/>
      <c r="AIE302" s="1114"/>
      <c r="AIF302" s="1114"/>
      <c r="AIG302" s="1114"/>
      <c r="AIH302" s="1114"/>
      <c r="AII302" s="1114"/>
      <c r="AIJ302" s="1114"/>
      <c r="AIK302" s="1114"/>
      <c r="AIL302" s="1114"/>
      <c r="AIM302" s="1114"/>
      <c r="AIN302" s="1114"/>
      <c r="AIO302" s="1114"/>
      <c r="AIP302" s="1114"/>
      <c r="AIQ302" s="1114"/>
      <c r="AIR302" s="1114"/>
      <c r="AIS302" s="1114"/>
      <c r="AIT302" s="1114"/>
      <c r="AIU302" s="1114"/>
      <c r="AIV302" s="1114"/>
      <c r="AIW302" s="1114"/>
      <c r="AIX302" s="1114"/>
      <c r="AIY302" s="1114"/>
      <c r="AIZ302" s="1114"/>
      <c r="AJA302" s="1114"/>
      <c r="AJB302" s="1114"/>
      <c r="AJC302" s="1114"/>
      <c r="AJD302" s="1114"/>
      <c r="AJE302" s="1114"/>
      <c r="AJF302" s="1114"/>
      <c r="AJG302" s="1114"/>
      <c r="AJH302" s="1114"/>
      <c r="AJI302" s="1114"/>
      <c r="AJJ302" s="1114"/>
      <c r="AJK302" s="1114"/>
      <c r="AJL302" s="1114"/>
      <c r="AJM302" s="1114"/>
      <c r="AJN302" s="1114"/>
      <c r="AJO302" s="1114"/>
      <c r="AJP302" s="1114"/>
      <c r="AJQ302" s="1114"/>
      <c r="AJR302" s="1114"/>
      <c r="AJS302" s="1114"/>
      <c r="AJT302" s="1114"/>
      <c r="AJU302" s="1114"/>
      <c r="AJV302" s="1114"/>
      <c r="AJW302" s="1114"/>
      <c r="AJX302" s="1114"/>
      <c r="AJY302" s="1114"/>
      <c r="AJZ302" s="1114"/>
      <c r="AKA302" s="1114"/>
      <c r="AKB302" s="1114"/>
      <c r="AKC302" s="1114"/>
      <c r="AKD302" s="1114"/>
      <c r="AKE302" s="1114"/>
      <c r="AKF302" s="1114"/>
      <c r="AKG302" s="1114"/>
      <c r="AKH302" s="1114"/>
      <c r="AKI302" s="1114"/>
      <c r="AKJ302" s="1114"/>
      <c r="AKK302" s="1114"/>
      <c r="AKL302" s="1114"/>
      <c r="AKM302" s="1114"/>
      <c r="AKN302" s="1114"/>
      <c r="AKO302" s="1114"/>
      <c r="AKP302" s="1114"/>
      <c r="AKQ302" s="1114"/>
      <c r="AKR302" s="1114"/>
      <c r="AKS302" s="1114"/>
      <c r="AKT302" s="1114"/>
      <c r="AKU302" s="1114"/>
      <c r="AKV302" s="1114"/>
      <c r="AKW302" s="1114"/>
      <c r="AKX302" s="1114"/>
      <c r="AKY302" s="1114"/>
      <c r="AKZ302" s="1114"/>
      <c r="ALA302" s="1114"/>
      <c r="ALB302" s="1114"/>
      <c r="ALC302" s="1114"/>
      <c r="ALD302" s="1114"/>
      <c r="ALE302" s="1114"/>
      <c r="ALF302" s="1114"/>
      <c r="ALG302" s="1114"/>
      <c r="ALH302" s="1114"/>
      <c r="ALI302" s="1114"/>
      <c r="ALJ302" s="1114"/>
      <c r="ALK302" s="1114"/>
      <c r="ALL302" s="1114"/>
      <c r="ALM302" s="1114"/>
      <c r="ALN302" s="1114"/>
      <c r="ALO302" s="1114"/>
      <c r="ALP302" s="1114"/>
      <c r="ALQ302" s="1114"/>
      <c r="ALR302" s="1114"/>
      <c r="ALS302" s="1114"/>
      <c r="ALT302" s="1114"/>
      <c r="ALU302" s="1114"/>
      <c r="ALV302" s="1114"/>
      <c r="ALW302" s="1114"/>
      <c r="ALX302" s="1114"/>
      <c r="ALY302" s="1114"/>
      <c r="ALZ302" s="1114"/>
      <c r="AMA302" s="1114"/>
      <c r="AMB302" s="1114"/>
      <c r="AMC302" s="1114"/>
      <c r="AMD302" s="1114"/>
      <c r="AME302" s="1114"/>
      <c r="AMF302" s="1114"/>
      <c r="AMG302" s="1114"/>
      <c r="AMH302" s="1114"/>
      <c r="AMI302" s="1114"/>
      <c r="AMJ302" s="1114"/>
      <c r="AMK302" s="1114"/>
      <c r="AML302" s="1114"/>
      <c r="AMM302" s="1114"/>
      <c r="AMN302" s="1114"/>
      <c r="AMO302" s="1114"/>
      <c r="AMP302" s="1114"/>
      <c r="AMQ302" s="1114"/>
      <c r="AMR302" s="1114"/>
      <c r="AMS302" s="1114"/>
      <c r="AMT302" s="1114"/>
      <c r="AMU302" s="1114"/>
      <c r="AMV302" s="1114"/>
      <c r="AMW302" s="1114"/>
      <c r="AMX302" s="1114"/>
      <c r="AMY302" s="1114"/>
      <c r="AMZ302" s="1114"/>
      <c r="ANA302" s="1114"/>
      <c r="ANB302" s="1114"/>
      <c r="ANC302" s="1114"/>
      <c r="AND302" s="1114"/>
      <c r="ANE302" s="1114"/>
      <c r="ANF302" s="1114"/>
      <c r="ANG302" s="1114"/>
      <c r="ANH302" s="1114"/>
      <c r="ANI302" s="1114"/>
      <c r="ANJ302" s="1114"/>
      <c r="ANK302" s="1114"/>
      <c r="ANL302" s="1114"/>
      <c r="ANM302" s="1114"/>
      <c r="ANN302" s="1114"/>
      <c r="ANO302" s="1114"/>
      <c r="ANP302" s="1114"/>
      <c r="ANQ302" s="1114"/>
      <c r="ANR302" s="1114"/>
      <c r="ANS302" s="1114"/>
      <c r="ANT302" s="1114"/>
      <c r="ANU302" s="1114"/>
      <c r="ANV302" s="1114"/>
      <c r="ANW302" s="1114"/>
      <c r="ANX302" s="1114"/>
      <c r="ANY302" s="1114"/>
      <c r="ANZ302" s="1114"/>
      <c r="AOA302" s="1114"/>
      <c r="AOB302" s="1114"/>
      <c r="AOC302" s="1114"/>
      <c r="AOD302" s="1114"/>
      <c r="AOE302" s="1114"/>
      <c r="AOF302" s="1114"/>
      <c r="AOG302" s="1114"/>
      <c r="AOH302" s="1114"/>
      <c r="AOI302" s="1114"/>
      <c r="AOJ302" s="1114"/>
      <c r="AOK302" s="1114"/>
      <c r="AOL302" s="1114"/>
      <c r="AOM302" s="1114"/>
      <c r="AON302" s="1114"/>
      <c r="AOO302" s="1114"/>
      <c r="AOP302" s="1114"/>
      <c r="AOQ302" s="1114"/>
      <c r="AOR302" s="1114"/>
      <c r="AOS302" s="1114"/>
      <c r="AOT302" s="1114"/>
      <c r="AOU302" s="1114"/>
      <c r="AOV302" s="1114"/>
      <c r="AOW302" s="1114"/>
      <c r="AOX302" s="1114"/>
      <c r="AOY302" s="1114"/>
      <c r="AOZ302" s="1114"/>
      <c r="APA302" s="1114"/>
      <c r="APB302" s="1114"/>
      <c r="APC302" s="1114"/>
      <c r="APD302" s="1114"/>
      <c r="APE302" s="1114"/>
      <c r="APF302" s="1114"/>
      <c r="APG302" s="1114"/>
      <c r="APH302" s="1114"/>
      <c r="API302" s="1114"/>
      <c r="APJ302" s="1114"/>
      <c r="APK302" s="1114"/>
      <c r="APL302" s="1114"/>
      <c r="APM302" s="1114"/>
      <c r="APN302" s="1114"/>
      <c r="APO302" s="1114"/>
      <c r="APP302" s="1114"/>
      <c r="APQ302" s="1114"/>
      <c r="APR302" s="1114"/>
      <c r="APS302" s="1114"/>
      <c r="APT302" s="1114"/>
      <c r="APU302" s="1114"/>
      <c r="APV302" s="1114"/>
      <c r="APW302" s="1114"/>
      <c r="APX302" s="1114"/>
      <c r="APY302" s="1114"/>
      <c r="APZ302" s="1114"/>
      <c r="AQA302" s="1114"/>
      <c r="AQB302" s="1114"/>
      <c r="AQC302" s="1114"/>
      <c r="AQD302" s="1114"/>
      <c r="AQE302" s="1114"/>
      <c r="AQF302" s="1114"/>
      <c r="AQG302" s="1114"/>
      <c r="AQH302" s="1114"/>
      <c r="AQI302" s="1114"/>
      <c r="AQJ302" s="1114"/>
      <c r="AQK302" s="1114"/>
      <c r="AQL302" s="1114"/>
      <c r="AQM302" s="1114"/>
      <c r="AQN302" s="1114"/>
      <c r="AQO302" s="1114"/>
      <c r="AQP302" s="1114"/>
      <c r="AQQ302" s="1114"/>
      <c r="AQR302" s="1114"/>
      <c r="AQS302" s="1114"/>
      <c r="AQT302" s="1114"/>
      <c r="AQU302" s="1114"/>
      <c r="AQV302" s="1114"/>
      <c r="AQW302" s="1114"/>
      <c r="AQX302" s="1114"/>
      <c r="AQY302" s="1114"/>
      <c r="AQZ302" s="1114"/>
      <c r="ARA302" s="1114"/>
      <c r="ARB302" s="1114"/>
      <c r="ARC302" s="1114"/>
      <c r="ARD302" s="1114"/>
      <c r="ARE302" s="1114"/>
      <c r="ARF302" s="1114"/>
      <c r="ARG302" s="1114"/>
      <c r="ARH302" s="1114"/>
      <c r="ARI302" s="1114"/>
      <c r="ARJ302" s="1114"/>
      <c r="ARK302" s="1114"/>
      <c r="ARL302" s="1114"/>
      <c r="ARM302" s="1114"/>
      <c r="ARN302" s="1114"/>
      <c r="ARO302" s="1114"/>
      <c r="ARP302" s="1114"/>
      <c r="ARQ302" s="1114"/>
      <c r="ARR302" s="1114"/>
      <c r="ARS302" s="1114"/>
      <c r="ART302" s="1114"/>
      <c r="ARU302" s="1114"/>
      <c r="ARV302" s="1114"/>
      <c r="ARW302" s="1114"/>
      <c r="ARX302" s="1114"/>
      <c r="ARY302" s="1114"/>
      <c r="ARZ302" s="1114"/>
      <c r="ASA302" s="1114"/>
      <c r="ASB302" s="1114"/>
      <c r="ASC302" s="1114"/>
      <c r="ASD302" s="1114"/>
      <c r="ASE302" s="1114"/>
      <c r="ASF302" s="1114"/>
      <c r="ASG302" s="1114"/>
      <c r="ASH302" s="1114"/>
      <c r="ASI302" s="1114"/>
      <c r="ASJ302" s="1114"/>
      <c r="ASK302" s="1114"/>
      <c r="ASL302" s="1114"/>
      <c r="ASM302" s="1114"/>
      <c r="ASN302" s="1114"/>
      <c r="ASO302" s="1114"/>
      <c r="ASP302" s="1114"/>
      <c r="ASQ302" s="1114"/>
      <c r="ASR302" s="1114"/>
      <c r="ASS302" s="1114"/>
      <c r="AST302" s="1114"/>
      <c r="ASU302" s="1114"/>
      <c r="ASV302" s="1114"/>
      <c r="ASW302" s="1114"/>
      <c r="ASX302" s="1114"/>
      <c r="ASY302" s="1114"/>
      <c r="ASZ302" s="1114"/>
      <c r="ATA302" s="1114"/>
      <c r="ATB302" s="1114"/>
      <c r="ATC302" s="1114"/>
      <c r="ATD302" s="1114"/>
      <c r="ATE302" s="1114"/>
      <c r="ATF302" s="1114"/>
      <c r="ATG302" s="1114"/>
      <c r="ATH302" s="1114"/>
      <c r="ATI302" s="1114"/>
      <c r="ATJ302" s="1114"/>
      <c r="ATK302" s="1114"/>
      <c r="ATL302" s="1114"/>
      <c r="ATM302" s="1114"/>
      <c r="ATN302" s="1114"/>
      <c r="ATO302" s="1114"/>
      <c r="ATP302" s="1114"/>
      <c r="ATQ302" s="1114"/>
      <c r="ATR302" s="1114"/>
      <c r="ATS302" s="1114"/>
      <c r="ATT302" s="1114"/>
      <c r="ATU302" s="1114"/>
      <c r="ATV302" s="1114"/>
      <c r="ATW302" s="1114"/>
      <c r="ATX302" s="1114"/>
      <c r="ATY302" s="1114"/>
      <c r="ATZ302" s="1114"/>
      <c r="AUA302" s="1114"/>
      <c r="AUB302" s="1114"/>
      <c r="AUC302" s="1114"/>
      <c r="AUD302" s="1114"/>
      <c r="AUE302" s="1114"/>
      <c r="AUF302" s="1114"/>
      <c r="AUG302" s="1114"/>
      <c r="AUH302" s="1114"/>
      <c r="AUI302" s="1114"/>
      <c r="AUJ302" s="1114"/>
      <c r="AUK302" s="1114"/>
      <c r="AUL302" s="1114"/>
      <c r="AUM302" s="1114"/>
      <c r="AUN302" s="1114"/>
      <c r="AUO302" s="1114"/>
      <c r="AUP302" s="1114"/>
      <c r="AUQ302" s="1114"/>
      <c r="AUR302" s="1114"/>
      <c r="AUS302" s="1114"/>
      <c r="AUT302" s="1114"/>
      <c r="AUU302" s="1114"/>
      <c r="AUV302" s="1114"/>
      <c r="AUW302" s="1114"/>
      <c r="AUX302" s="1114"/>
      <c r="AUY302" s="1114"/>
      <c r="AUZ302" s="1114"/>
      <c r="AVA302" s="1114"/>
      <c r="AVB302" s="1114"/>
      <c r="AVC302" s="1114"/>
      <c r="AVD302" s="1114"/>
      <c r="AVE302" s="1114"/>
      <c r="AVF302" s="1114"/>
      <c r="AVG302" s="1114"/>
      <c r="AVH302" s="1114"/>
      <c r="AVI302" s="1114"/>
      <c r="AVJ302" s="1114"/>
      <c r="AVK302" s="1114"/>
      <c r="AVL302" s="1114"/>
      <c r="AVM302" s="1114"/>
      <c r="AVN302" s="1114"/>
      <c r="AVO302" s="1114"/>
      <c r="AVP302" s="1114"/>
      <c r="AVQ302" s="1114"/>
      <c r="AVR302" s="1114"/>
      <c r="AVS302" s="1114"/>
      <c r="AVT302" s="1114"/>
      <c r="AVU302" s="1114"/>
      <c r="AVV302" s="1114"/>
      <c r="AVW302" s="1114"/>
      <c r="AVX302" s="1114"/>
      <c r="AVY302" s="1114"/>
      <c r="AVZ302" s="1114"/>
      <c r="AWA302" s="1114"/>
      <c r="AWB302" s="1114"/>
      <c r="AWC302" s="1114"/>
      <c r="AWD302" s="1114"/>
      <c r="AWE302" s="1114"/>
      <c r="AWF302" s="1114"/>
      <c r="AWG302" s="1114"/>
      <c r="AWH302" s="1114"/>
      <c r="AWI302" s="1114"/>
      <c r="AWJ302" s="1114"/>
      <c r="AWK302" s="1114"/>
      <c r="AWL302" s="1114"/>
      <c r="AWM302" s="1114"/>
      <c r="AWN302" s="1114"/>
      <c r="AWO302" s="1114"/>
      <c r="AWP302" s="1114"/>
      <c r="AWQ302" s="1114"/>
      <c r="AWR302" s="1114"/>
      <c r="AWS302" s="1114"/>
      <c r="AWT302" s="1114"/>
      <c r="AWU302" s="1114"/>
      <c r="AWV302" s="1114"/>
      <c r="AWW302" s="1114"/>
      <c r="AWX302" s="1114"/>
      <c r="AWY302" s="1114"/>
      <c r="AWZ302" s="1114"/>
      <c r="AXA302" s="1114"/>
      <c r="AXB302" s="1114"/>
      <c r="AXC302" s="1114"/>
      <c r="AXD302" s="1114"/>
      <c r="AXE302" s="1114"/>
      <c r="AXF302" s="1114"/>
      <c r="AXG302" s="1114"/>
      <c r="AXH302" s="1114"/>
      <c r="AXI302" s="1114"/>
      <c r="AXJ302" s="1114"/>
      <c r="AXK302" s="1114"/>
      <c r="AXL302" s="1114"/>
      <c r="AXM302" s="1114"/>
      <c r="AXN302" s="1114"/>
      <c r="AXO302" s="1114"/>
      <c r="AXP302" s="1114"/>
      <c r="AXQ302" s="1114"/>
      <c r="AXR302" s="1114"/>
      <c r="AXS302" s="1114"/>
      <c r="AXT302" s="1114"/>
      <c r="AXU302" s="1114"/>
      <c r="AXV302" s="1114"/>
      <c r="AXW302" s="1114"/>
      <c r="AXX302" s="1114"/>
      <c r="AXY302" s="1114"/>
      <c r="AXZ302" s="1114"/>
      <c r="AYA302" s="1114"/>
      <c r="AYB302" s="1114"/>
      <c r="AYC302" s="1114"/>
      <c r="AYD302" s="1114"/>
      <c r="AYE302" s="1114"/>
      <c r="AYF302" s="1114"/>
      <c r="AYG302" s="1114"/>
      <c r="AYH302" s="1114"/>
      <c r="AYI302" s="1114"/>
      <c r="AYJ302" s="1114"/>
      <c r="AYK302" s="1114"/>
      <c r="AYL302" s="1114"/>
      <c r="AYM302" s="1114"/>
      <c r="AYN302" s="1114"/>
      <c r="AYO302" s="1114"/>
      <c r="AYP302" s="1114"/>
      <c r="AYQ302" s="1114"/>
      <c r="AYR302" s="1114"/>
      <c r="AYS302" s="1114"/>
      <c r="AYT302" s="1114"/>
      <c r="AYU302" s="1114"/>
      <c r="AYV302" s="1114"/>
      <c r="AYW302" s="1114"/>
      <c r="AYX302" s="1114"/>
      <c r="AYY302" s="1114"/>
      <c r="AYZ302" s="1114"/>
      <c r="AZA302" s="1114"/>
      <c r="AZB302" s="1114"/>
      <c r="AZC302" s="1114"/>
      <c r="AZD302" s="1114"/>
      <c r="AZE302" s="1114"/>
      <c r="AZF302" s="1114"/>
      <c r="AZG302" s="1114"/>
      <c r="AZH302" s="1114"/>
      <c r="AZI302" s="1114"/>
      <c r="AZJ302" s="1114"/>
      <c r="AZK302" s="1114"/>
      <c r="AZL302" s="1114"/>
      <c r="AZM302" s="1114"/>
      <c r="AZN302" s="1114"/>
      <c r="AZO302" s="1114"/>
      <c r="AZP302" s="1114"/>
      <c r="AZQ302" s="1114"/>
      <c r="AZR302" s="1114"/>
      <c r="AZS302" s="1114"/>
      <c r="AZT302" s="1114"/>
      <c r="AZU302" s="1114"/>
      <c r="AZV302" s="1114"/>
      <c r="AZW302" s="1114"/>
      <c r="AZX302" s="1114"/>
      <c r="AZY302" s="1114"/>
      <c r="AZZ302" s="1114"/>
      <c r="BAA302" s="1114"/>
      <c r="BAB302" s="1114"/>
      <c r="BAC302" s="1114"/>
      <c r="BAD302" s="1114"/>
      <c r="BAE302" s="1114"/>
      <c r="BAF302" s="1114"/>
      <c r="BAG302" s="1114"/>
      <c r="BAH302" s="1114"/>
      <c r="BAI302" s="1114"/>
      <c r="BAJ302" s="1114"/>
      <c r="BAK302" s="1114"/>
      <c r="BAL302" s="1114"/>
      <c r="BAM302" s="1114"/>
      <c r="BAN302" s="1114"/>
      <c r="BAO302" s="1114"/>
      <c r="BAP302" s="1114"/>
      <c r="BAQ302" s="1114"/>
      <c r="BAR302" s="1114"/>
      <c r="BAS302" s="1114"/>
      <c r="BAT302" s="1114"/>
      <c r="BAU302" s="1114"/>
      <c r="BAV302" s="1114"/>
      <c r="BAW302" s="1114"/>
      <c r="BAX302" s="1114"/>
      <c r="BAY302" s="1114"/>
      <c r="BAZ302" s="1114"/>
      <c r="BBA302" s="1114"/>
      <c r="BBB302" s="1114"/>
      <c r="BBC302" s="1114"/>
      <c r="BBD302" s="1114"/>
      <c r="BBE302" s="1114"/>
      <c r="BBF302" s="1114"/>
      <c r="BBG302" s="1114"/>
      <c r="BBH302" s="1114"/>
      <c r="BBI302" s="1114"/>
      <c r="BBJ302" s="1114"/>
      <c r="BBK302" s="1114"/>
      <c r="BBL302" s="1114"/>
      <c r="BBM302" s="1114"/>
      <c r="BBN302" s="1114"/>
      <c r="BBO302" s="1114"/>
      <c r="BBP302" s="1114"/>
      <c r="BBQ302" s="1114"/>
      <c r="BBR302" s="1114"/>
      <c r="BBS302" s="1114"/>
      <c r="BBT302" s="1114"/>
      <c r="BBU302" s="1114"/>
      <c r="BBV302" s="1114"/>
      <c r="BBW302" s="1114"/>
      <c r="BBX302" s="1114"/>
      <c r="BBY302" s="1114"/>
      <c r="BBZ302" s="1114"/>
      <c r="BCA302" s="1114"/>
      <c r="BCB302" s="1114"/>
      <c r="BCC302" s="1114"/>
      <c r="BCD302" s="1114"/>
      <c r="BCE302" s="1114"/>
      <c r="BCF302" s="1114"/>
      <c r="BCG302" s="1114"/>
      <c r="BCH302" s="1114"/>
      <c r="BCI302" s="1114"/>
      <c r="BCJ302" s="1114"/>
      <c r="BCK302" s="1114"/>
      <c r="BCL302" s="1114"/>
      <c r="BCM302" s="1114"/>
      <c r="BCN302" s="1114"/>
      <c r="BCO302" s="1114"/>
      <c r="BCP302" s="1114"/>
      <c r="BCQ302" s="1114"/>
      <c r="BCR302" s="1114"/>
      <c r="BCS302" s="1114"/>
      <c r="BCT302" s="1114"/>
      <c r="BCU302" s="1114"/>
      <c r="BCV302" s="1114"/>
      <c r="BCW302" s="1114"/>
      <c r="BCX302" s="1114"/>
      <c r="BCY302" s="1114"/>
      <c r="BCZ302" s="1114"/>
      <c r="BDA302" s="1114"/>
      <c r="BDB302" s="1114"/>
      <c r="BDC302" s="1114"/>
      <c r="BDD302" s="1114"/>
      <c r="BDE302" s="1114"/>
      <c r="BDF302" s="1114"/>
      <c r="BDG302" s="1114"/>
      <c r="BDH302" s="1114"/>
      <c r="BDI302" s="1114"/>
      <c r="BDJ302" s="1114"/>
      <c r="BDK302" s="1114"/>
      <c r="BDL302" s="1114"/>
      <c r="BDM302" s="1114"/>
      <c r="BDN302" s="1114"/>
      <c r="BDO302" s="1114"/>
      <c r="BDP302" s="1114"/>
      <c r="BDQ302" s="1114"/>
      <c r="BDR302" s="1114"/>
      <c r="BDS302" s="1114"/>
      <c r="BDT302" s="1114"/>
      <c r="BDU302" s="1114"/>
      <c r="BDV302" s="1114"/>
      <c r="BDW302" s="1114"/>
      <c r="BDX302" s="1114"/>
      <c r="BDY302" s="1114"/>
      <c r="BDZ302" s="1114"/>
      <c r="BEA302" s="1114"/>
      <c r="BEB302" s="1114"/>
      <c r="BEC302" s="1114"/>
      <c r="BED302" s="1114"/>
      <c r="BEE302" s="1114"/>
      <c r="BEF302" s="1114"/>
      <c r="BEG302" s="1114"/>
      <c r="BEH302" s="1114"/>
      <c r="BEI302" s="1114"/>
      <c r="BEJ302" s="1114"/>
      <c r="BEK302" s="1114"/>
      <c r="BEL302" s="1114"/>
      <c r="BEM302" s="1114"/>
      <c r="BEN302" s="1114"/>
      <c r="BEO302" s="1114"/>
      <c r="BEP302" s="1114"/>
      <c r="BEQ302" s="1114"/>
      <c r="BER302" s="1114"/>
      <c r="BES302" s="1114"/>
      <c r="BET302" s="1114"/>
      <c r="BEU302" s="1114"/>
      <c r="BEV302" s="1114"/>
      <c r="BEW302" s="1114"/>
      <c r="BEX302" s="1114"/>
      <c r="BEY302" s="1114"/>
      <c r="BEZ302" s="1114"/>
      <c r="BFA302" s="1114"/>
      <c r="BFB302" s="1114"/>
      <c r="BFC302" s="1114"/>
      <c r="BFD302" s="1114"/>
      <c r="BFE302" s="1114"/>
      <c r="BFF302" s="1114"/>
      <c r="BFG302" s="1114"/>
      <c r="BFH302" s="1114"/>
      <c r="BFI302" s="1114"/>
      <c r="BFJ302" s="1114"/>
      <c r="BFK302" s="1114"/>
      <c r="BFL302" s="1114"/>
      <c r="BFM302" s="1114"/>
      <c r="BFN302" s="1114"/>
      <c r="BFO302" s="1114"/>
      <c r="BFP302" s="1114"/>
      <c r="BFQ302" s="1114"/>
      <c r="BFR302" s="1114"/>
      <c r="BFS302" s="1114"/>
      <c r="BFT302" s="1114"/>
      <c r="BFU302" s="1114"/>
      <c r="BFV302" s="1114"/>
      <c r="BFW302" s="1114"/>
      <c r="BFX302" s="1114"/>
      <c r="BFY302" s="1114"/>
      <c r="BFZ302" s="1114"/>
      <c r="BGA302" s="1114"/>
      <c r="BGB302" s="1114"/>
      <c r="BGC302" s="1114"/>
      <c r="BGD302" s="1114"/>
      <c r="BGE302" s="1114"/>
      <c r="BGF302" s="1114"/>
      <c r="BGG302" s="1114"/>
      <c r="BGH302" s="1114"/>
      <c r="BGI302" s="1114"/>
      <c r="BGJ302" s="1114"/>
      <c r="BGK302" s="1114"/>
      <c r="BGL302" s="1114"/>
      <c r="BGM302" s="1114"/>
      <c r="BGN302" s="1114"/>
      <c r="BGO302" s="1114"/>
      <c r="BGP302" s="1114"/>
      <c r="BGQ302" s="1114"/>
      <c r="BGR302" s="1114"/>
      <c r="BGS302" s="1114"/>
      <c r="BGT302" s="1114"/>
      <c r="BGU302" s="1114"/>
      <c r="BGV302" s="1114"/>
      <c r="BGW302" s="1114"/>
      <c r="BGX302" s="1114"/>
      <c r="BGY302" s="1114"/>
      <c r="BGZ302" s="1114"/>
      <c r="BHA302" s="1114"/>
      <c r="BHB302" s="1114"/>
      <c r="BHC302" s="1114"/>
      <c r="BHD302" s="1114"/>
      <c r="BHE302" s="1114"/>
      <c r="BHF302" s="1114"/>
      <c r="BHG302" s="1114"/>
      <c r="BHH302" s="1114"/>
      <c r="BHI302" s="1114"/>
      <c r="BHJ302" s="1114"/>
      <c r="BHK302" s="1114"/>
      <c r="BHL302" s="1114"/>
      <c r="BHM302" s="1114"/>
      <c r="BHN302" s="1114"/>
      <c r="BHO302" s="1114"/>
      <c r="BHP302" s="1114"/>
      <c r="BHQ302" s="1114"/>
      <c r="BHR302" s="1114"/>
      <c r="BHS302" s="1114"/>
      <c r="BHT302" s="1114"/>
      <c r="BHU302" s="1114"/>
      <c r="BHV302" s="1114"/>
      <c r="BHW302" s="1114"/>
      <c r="BHX302" s="1114"/>
      <c r="BHY302" s="1114"/>
      <c r="BHZ302" s="1114"/>
      <c r="BIA302" s="1114"/>
      <c r="BIB302" s="1114"/>
      <c r="BIC302" s="1114"/>
      <c r="BID302" s="1114"/>
      <c r="BIE302" s="1114"/>
      <c r="BIF302" s="1114"/>
      <c r="BIG302" s="1114"/>
      <c r="BIH302" s="1114"/>
      <c r="BII302" s="1114"/>
      <c r="BIJ302" s="1114"/>
      <c r="BIK302" s="1114"/>
      <c r="BIL302" s="1114"/>
      <c r="BIM302" s="1114"/>
      <c r="BIN302" s="1114"/>
      <c r="BIO302" s="1114"/>
      <c r="BIP302" s="1114"/>
      <c r="BIQ302" s="1114"/>
      <c r="BIR302" s="1114"/>
      <c r="BIS302" s="1114"/>
      <c r="BIT302" s="1114"/>
      <c r="BIU302" s="1114"/>
      <c r="BIV302" s="1114"/>
      <c r="BIW302" s="1114"/>
      <c r="BIX302" s="1114"/>
      <c r="BIY302" s="1114"/>
      <c r="BIZ302" s="1114"/>
      <c r="BJA302" s="1114"/>
      <c r="BJB302" s="1114"/>
      <c r="BJC302" s="1114"/>
      <c r="BJD302" s="1114"/>
      <c r="BJE302" s="1114"/>
      <c r="BJF302" s="1114"/>
      <c r="BJG302" s="1114"/>
      <c r="BJH302" s="1114"/>
      <c r="BJI302" s="1114"/>
      <c r="BJJ302" s="1114"/>
      <c r="BJK302" s="1114"/>
      <c r="BJL302" s="1114"/>
      <c r="BJM302" s="1114"/>
      <c r="BJN302" s="1114"/>
      <c r="BJO302" s="1114"/>
      <c r="BJP302" s="1114"/>
      <c r="BJQ302" s="1114"/>
      <c r="BJR302" s="1114"/>
      <c r="BJS302" s="1114"/>
      <c r="BJT302" s="1114"/>
      <c r="BJU302" s="1114"/>
      <c r="BJV302" s="1114"/>
      <c r="BJW302" s="1114"/>
      <c r="BJX302" s="1114"/>
      <c r="BJY302" s="1114"/>
      <c r="BJZ302" s="1114"/>
      <c r="BKA302" s="1114"/>
      <c r="BKB302" s="1114"/>
      <c r="BKC302" s="1114"/>
      <c r="BKD302" s="1114"/>
      <c r="BKE302" s="1114"/>
      <c r="BKF302" s="1114"/>
      <c r="BKG302" s="1114"/>
      <c r="BKH302" s="1114"/>
      <c r="BKI302" s="1114"/>
      <c r="BKJ302" s="1114"/>
      <c r="BKK302" s="1114"/>
      <c r="BKL302" s="1114"/>
      <c r="BKM302" s="1114"/>
      <c r="BKN302" s="1114"/>
      <c r="BKO302" s="1114"/>
      <c r="BKP302" s="1114"/>
      <c r="BKQ302" s="1114"/>
      <c r="BKR302" s="1114"/>
      <c r="BKS302" s="1114"/>
      <c r="BKT302" s="1114"/>
      <c r="BKU302" s="1114"/>
      <c r="BKV302" s="1114"/>
      <c r="BKW302" s="1114"/>
      <c r="BKX302" s="1114"/>
      <c r="BKY302" s="1114"/>
      <c r="BKZ302" s="1114"/>
      <c r="BLA302" s="1114"/>
      <c r="BLB302" s="1114"/>
      <c r="BLC302" s="1114"/>
      <c r="BLD302" s="1114"/>
      <c r="BLE302" s="1114"/>
      <c r="BLF302" s="1114"/>
      <c r="BLG302" s="1114"/>
      <c r="BLH302" s="1114"/>
      <c r="BLI302" s="1114"/>
      <c r="BLJ302" s="1114"/>
      <c r="BLK302" s="1114"/>
      <c r="BLL302" s="1114"/>
      <c r="BLM302" s="1114"/>
      <c r="BLN302" s="1114"/>
      <c r="BLO302" s="1114"/>
      <c r="BLP302" s="1114"/>
      <c r="BLQ302" s="1114"/>
      <c r="BLR302" s="1114"/>
      <c r="BLS302" s="1114"/>
      <c r="BLT302" s="1114"/>
      <c r="BLU302" s="1114"/>
      <c r="BLV302" s="1114"/>
      <c r="BLW302" s="1114"/>
      <c r="BLX302" s="1114"/>
      <c r="BLY302" s="1114"/>
      <c r="BLZ302" s="1114"/>
      <c r="BMA302" s="1114"/>
      <c r="BMB302" s="1114"/>
      <c r="BMC302" s="1114"/>
      <c r="BMD302" s="1114"/>
      <c r="BME302" s="1114"/>
      <c r="BMF302" s="1114"/>
      <c r="BMG302" s="1114"/>
      <c r="BMH302" s="1114"/>
      <c r="BMI302" s="1114"/>
      <c r="BMJ302" s="1114"/>
      <c r="BMK302" s="1114"/>
      <c r="BML302" s="1114"/>
      <c r="BMM302" s="1114"/>
      <c r="BMN302" s="1114"/>
      <c r="BMO302" s="1114"/>
      <c r="BMP302" s="1114"/>
      <c r="BMQ302" s="1114"/>
      <c r="BMR302" s="1114"/>
      <c r="BMS302" s="1114"/>
      <c r="BMT302" s="1114"/>
      <c r="BMU302" s="1114"/>
      <c r="BMV302" s="1114"/>
      <c r="BMW302" s="1114"/>
      <c r="BMX302" s="1114"/>
      <c r="BMY302" s="1114"/>
      <c r="BMZ302" s="1114"/>
      <c r="BNA302" s="1114"/>
      <c r="BNB302" s="1114"/>
      <c r="BNC302" s="1114"/>
      <c r="BND302" s="1114"/>
      <c r="BNE302" s="1114"/>
      <c r="BNF302" s="1114"/>
      <c r="BNG302" s="1114"/>
      <c r="BNH302" s="1114"/>
      <c r="BNI302" s="1114"/>
      <c r="BNJ302" s="1114"/>
      <c r="BNK302" s="1114"/>
      <c r="BNL302" s="1114"/>
      <c r="BNM302" s="1114"/>
      <c r="BNN302" s="1114"/>
      <c r="BNO302" s="1114"/>
      <c r="BNP302" s="1114"/>
      <c r="BNQ302" s="1114"/>
      <c r="BNR302" s="1114"/>
      <c r="BNS302" s="1114"/>
      <c r="BNT302" s="1114"/>
      <c r="BNU302" s="1114"/>
      <c r="BNV302" s="1114"/>
      <c r="BNW302" s="1114"/>
      <c r="BNX302" s="1114"/>
      <c r="BNY302" s="1114"/>
      <c r="BNZ302" s="1114"/>
      <c r="BOA302" s="1114"/>
      <c r="BOB302" s="1114"/>
      <c r="BOC302" s="1114"/>
      <c r="BOD302" s="1114"/>
      <c r="BOE302" s="1114"/>
      <c r="BOF302" s="1114"/>
      <c r="BOG302" s="1114"/>
      <c r="BOH302" s="1114"/>
      <c r="BOI302" s="1114"/>
      <c r="BOJ302" s="1114"/>
      <c r="BOK302" s="1114"/>
      <c r="BOL302" s="1114"/>
      <c r="BOM302" s="1114"/>
      <c r="BON302" s="1114"/>
      <c r="BOO302" s="1114"/>
      <c r="BOP302" s="1114"/>
      <c r="BOQ302" s="1114"/>
      <c r="BOR302" s="1114"/>
      <c r="BOS302" s="1114"/>
      <c r="BOT302" s="1114"/>
      <c r="BOU302" s="1114"/>
      <c r="BOV302" s="1114"/>
      <c r="BOW302" s="1114"/>
      <c r="BOX302" s="1114"/>
      <c r="BOY302" s="1114"/>
      <c r="BOZ302" s="1114"/>
      <c r="BPA302" s="1114"/>
      <c r="BPB302" s="1114"/>
      <c r="BPC302" s="1114"/>
      <c r="BPD302" s="1114"/>
      <c r="BPE302" s="1114"/>
      <c r="BPF302" s="1114"/>
      <c r="BPG302" s="1114"/>
      <c r="BPH302" s="1114"/>
      <c r="BPI302" s="1114"/>
      <c r="BPJ302" s="1114"/>
      <c r="BPK302" s="1114"/>
      <c r="BPL302" s="1114"/>
      <c r="BPM302" s="1114"/>
      <c r="BPN302" s="1114"/>
      <c r="BPO302" s="1114"/>
      <c r="BPP302" s="1114"/>
      <c r="BPQ302" s="1114"/>
      <c r="BPR302" s="1114"/>
      <c r="BPS302" s="1114"/>
      <c r="BPT302" s="1114"/>
      <c r="BPU302" s="1114"/>
      <c r="BPV302" s="1114"/>
      <c r="BPW302" s="1114"/>
      <c r="BPX302" s="1114"/>
      <c r="BPY302" s="1114"/>
      <c r="BPZ302" s="1114"/>
      <c r="BQA302" s="1114"/>
      <c r="BQB302" s="1114"/>
      <c r="BQC302" s="1114"/>
      <c r="BQD302" s="1114"/>
      <c r="BQE302" s="1114"/>
      <c r="BQF302" s="1114"/>
      <c r="BQG302" s="1114"/>
      <c r="BQH302" s="1114"/>
      <c r="BQI302" s="1114"/>
      <c r="BQJ302" s="1114"/>
      <c r="BQK302" s="1114"/>
      <c r="BQL302" s="1114"/>
      <c r="BQM302" s="1114"/>
      <c r="BQN302" s="1114"/>
      <c r="BQO302" s="1114"/>
      <c r="BQP302" s="1114"/>
      <c r="BQQ302" s="1114"/>
      <c r="BQR302" s="1114"/>
      <c r="BQS302" s="1114"/>
      <c r="BQT302" s="1114"/>
      <c r="BQU302" s="1114"/>
      <c r="BQV302" s="1114"/>
      <c r="BQW302" s="1114"/>
      <c r="BQX302" s="1114"/>
      <c r="BQY302" s="1114"/>
      <c r="BQZ302" s="1114"/>
      <c r="BRA302" s="1114"/>
      <c r="BRB302" s="1114"/>
      <c r="BRC302" s="1114"/>
      <c r="BRD302" s="1114"/>
      <c r="BRE302" s="1114"/>
      <c r="BRF302" s="1114"/>
      <c r="BRG302" s="1114"/>
      <c r="BRH302" s="1114"/>
      <c r="BRI302" s="1114"/>
      <c r="BRJ302" s="1114"/>
      <c r="BRK302" s="1114"/>
      <c r="BRL302" s="1114"/>
      <c r="BRM302" s="1114"/>
      <c r="BRN302" s="1114"/>
      <c r="BRO302" s="1114"/>
      <c r="BRP302" s="1114"/>
      <c r="BRQ302" s="1114"/>
      <c r="BRR302" s="1114"/>
      <c r="BRS302" s="1114"/>
      <c r="BRT302" s="1114"/>
      <c r="BRU302" s="1114"/>
      <c r="BRV302" s="1114"/>
      <c r="BRW302" s="1114"/>
      <c r="BRX302" s="1114"/>
      <c r="BRY302" s="1114"/>
      <c r="BRZ302" s="1114"/>
      <c r="BSA302" s="1114"/>
      <c r="BSB302" s="1114"/>
      <c r="BSC302" s="1114"/>
      <c r="BSD302" s="1114"/>
      <c r="BSE302" s="1114"/>
      <c r="BSF302" s="1114"/>
      <c r="BSG302" s="1114"/>
      <c r="BSH302" s="1114"/>
      <c r="BSI302" s="1114"/>
      <c r="BSJ302" s="1114"/>
      <c r="BSK302" s="1114"/>
      <c r="BSL302" s="1114"/>
      <c r="BSM302" s="1114"/>
      <c r="BSN302" s="1114"/>
      <c r="BSO302" s="1114"/>
      <c r="BSP302" s="1114"/>
      <c r="BSQ302" s="1114"/>
      <c r="BSR302" s="1114"/>
      <c r="BSS302" s="1114"/>
      <c r="BST302" s="1114"/>
      <c r="BSU302" s="1114"/>
      <c r="BSV302" s="1114"/>
      <c r="BSW302" s="1114"/>
      <c r="BSX302" s="1114"/>
      <c r="BSY302" s="1114"/>
      <c r="BSZ302" s="1114"/>
      <c r="BTA302" s="1114"/>
      <c r="BTB302" s="1114"/>
      <c r="BTC302" s="1114"/>
      <c r="BTD302" s="1114"/>
      <c r="BTE302" s="1114"/>
      <c r="BTF302" s="1114"/>
      <c r="BTG302" s="1114"/>
      <c r="BTH302" s="1114"/>
      <c r="BTI302" s="1114"/>
      <c r="BTJ302" s="1114"/>
      <c r="BTK302" s="1114"/>
      <c r="BTL302" s="1114"/>
      <c r="BTM302" s="1114"/>
      <c r="BTN302" s="1114"/>
      <c r="BTO302" s="1114"/>
      <c r="BTP302" s="1114"/>
      <c r="BTQ302" s="1114"/>
      <c r="BTR302" s="1114"/>
      <c r="BTS302" s="1114"/>
      <c r="BTT302" s="1114"/>
      <c r="BTU302" s="1114"/>
      <c r="BTV302" s="1114"/>
      <c r="BTW302" s="1114"/>
      <c r="BTX302" s="1114"/>
      <c r="BTY302" s="1114"/>
      <c r="BTZ302" s="1114"/>
      <c r="BUA302" s="1114"/>
      <c r="BUB302" s="1114"/>
      <c r="BUC302" s="1114"/>
      <c r="BUD302" s="1114"/>
      <c r="BUE302" s="1114"/>
      <c r="BUF302" s="1114"/>
      <c r="BUG302" s="1114"/>
      <c r="BUH302" s="1114"/>
      <c r="BUI302" s="1114"/>
      <c r="BUJ302" s="1114"/>
      <c r="BUK302" s="1114"/>
      <c r="BUL302" s="1114"/>
      <c r="BUM302" s="1114"/>
      <c r="BUN302" s="1114"/>
      <c r="BUO302" s="1114"/>
      <c r="BUP302" s="1114"/>
      <c r="BUQ302" s="1114"/>
      <c r="BUR302" s="1114"/>
      <c r="BUS302" s="1114"/>
      <c r="BUT302" s="1114"/>
      <c r="BUU302" s="1114"/>
      <c r="BUV302" s="1114"/>
      <c r="BUW302" s="1114"/>
      <c r="BUX302" s="1114"/>
      <c r="BUY302" s="1114"/>
      <c r="BUZ302" s="1114"/>
      <c r="BVA302" s="1114"/>
      <c r="BVB302" s="1114"/>
      <c r="BVC302" s="1114"/>
      <c r="BVD302" s="1114"/>
      <c r="BVE302" s="1114"/>
      <c r="BVF302" s="1114"/>
      <c r="BVG302" s="1114"/>
      <c r="BVH302" s="1114"/>
      <c r="BVI302" s="1114"/>
      <c r="BVJ302" s="1114"/>
      <c r="BVK302" s="1114"/>
      <c r="BVL302" s="1114"/>
      <c r="BVM302" s="1114"/>
      <c r="BVN302" s="1114"/>
      <c r="BVO302" s="1114"/>
      <c r="BVP302" s="1114"/>
      <c r="BVQ302" s="1114"/>
      <c r="BVR302" s="1114"/>
      <c r="BVS302" s="1114"/>
      <c r="BVT302" s="1114"/>
      <c r="BVU302" s="1114"/>
      <c r="BVV302" s="1114"/>
      <c r="BVW302" s="1114"/>
      <c r="BVX302" s="1114"/>
      <c r="BVY302" s="1114"/>
      <c r="BVZ302" s="1114"/>
      <c r="BWA302" s="1114"/>
      <c r="BWB302" s="1114"/>
      <c r="BWC302" s="1114"/>
      <c r="BWD302" s="1114"/>
      <c r="BWE302" s="1114"/>
      <c r="BWF302" s="1114"/>
      <c r="BWG302" s="1114"/>
      <c r="BWH302" s="1114"/>
      <c r="BWI302" s="1114"/>
      <c r="BWJ302" s="1114"/>
      <c r="BWK302" s="1114"/>
      <c r="BWL302" s="1114"/>
      <c r="BWM302" s="1114"/>
      <c r="BWN302" s="1114"/>
      <c r="BWO302" s="1114"/>
      <c r="BWP302" s="1114"/>
      <c r="BWQ302" s="1114"/>
      <c r="BWR302" s="1114"/>
      <c r="BWS302" s="1114"/>
      <c r="BWT302" s="1114"/>
      <c r="BWU302" s="1114"/>
      <c r="BWV302" s="1114"/>
      <c r="BWW302" s="1114"/>
      <c r="BWX302" s="1114"/>
      <c r="BWY302" s="1114"/>
      <c r="BWZ302" s="1114"/>
      <c r="BXA302" s="1114"/>
      <c r="BXB302" s="1114"/>
      <c r="BXC302" s="1114"/>
      <c r="BXD302" s="1114"/>
      <c r="BXE302" s="1114"/>
      <c r="BXF302" s="1114"/>
      <c r="BXG302" s="1114"/>
      <c r="BXH302" s="1114"/>
      <c r="BXI302" s="1114"/>
      <c r="BXJ302" s="1114"/>
      <c r="BXK302" s="1114"/>
      <c r="BXL302" s="1114"/>
      <c r="BXM302" s="1114"/>
      <c r="BXN302" s="1114"/>
      <c r="BXO302" s="1114"/>
      <c r="BXP302" s="1114"/>
      <c r="BXQ302" s="1114"/>
      <c r="BXR302" s="1114"/>
      <c r="BXS302" s="1114"/>
      <c r="BXT302" s="1114"/>
      <c r="BXU302" s="1114"/>
      <c r="BXV302" s="1114"/>
      <c r="BXW302" s="1114"/>
      <c r="BXX302" s="1114"/>
      <c r="BXY302" s="1114"/>
      <c r="BXZ302" s="1114"/>
      <c r="BYA302" s="1114"/>
      <c r="BYB302" s="1114"/>
      <c r="BYC302" s="1114"/>
      <c r="BYD302" s="1114"/>
      <c r="BYE302" s="1114"/>
      <c r="BYF302" s="1114"/>
      <c r="BYG302" s="1114"/>
      <c r="BYH302" s="1114"/>
      <c r="BYI302" s="1114"/>
      <c r="BYJ302" s="1114"/>
      <c r="BYK302" s="1114"/>
      <c r="BYL302" s="1114"/>
      <c r="BYM302" s="1114"/>
      <c r="BYN302" s="1114"/>
      <c r="BYO302" s="1114"/>
      <c r="BYP302" s="1114"/>
      <c r="BYQ302" s="1114"/>
      <c r="BYR302" s="1114"/>
      <c r="BYS302" s="1114"/>
      <c r="BYT302" s="1114"/>
      <c r="BYU302" s="1114"/>
      <c r="BYV302" s="1114"/>
      <c r="BYW302" s="1114"/>
      <c r="BYX302" s="1114"/>
      <c r="BYY302" s="1114"/>
      <c r="BYZ302" s="1114"/>
      <c r="BZA302" s="1114"/>
      <c r="BZB302" s="1114"/>
      <c r="BZC302" s="1114"/>
      <c r="BZD302" s="1114"/>
      <c r="BZE302" s="1114"/>
      <c r="BZF302" s="1114"/>
      <c r="BZG302" s="1114"/>
      <c r="BZH302" s="1114"/>
      <c r="BZI302" s="1114"/>
      <c r="BZJ302" s="1114"/>
      <c r="BZK302" s="1114"/>
      <c r="BZL302" s="1114"/>
      <c r="BZM302" s="1114"/>
      <c r="BZN302" s="1114"/>
      <c r="BZO302" s="1114"/>
      <c r="BZP302" s="1114"/>
      <c r="BZQ302" s="1114"/>
      <c r="BZR302" s="1114"/>
      <c r="BZS302" s="1114"/>
      <c r="BZT302" s="1114"/>
      <c r="BZU302" s="1114"/>
      <c r="BZV302" s="1114"/>
      <c r="BZW302" s="1114"/>
      <c r="BZX302" s="1114"/>
      <c r="BZY302" s="1114"/>
      <c r="BZZ302" s="1114"/>
      <c r="CAA302" s="1114"/>
      <c r="CAB302" s="1114"/>
      <c r="CAC302" s="1114"/>
      <c r="CAD302" s="1114"/>
      <c r="CAE302" s="1114"/>
      <c r="CAF302" s="1114"/>
      <c r="CAG302" s="1114"/>
      <c r="CAH302" s="1114"/>
      <c r="CAI302" s="1114"/>
      <c r="CAJ302" s="1114"/>
      <c r="CAK302" s="1114"/>
      <c r="CAL302" s="1114"/>
      <c r="CAM302" s="1114"/>
      <c r="CAN302" s="1114"/>
      <c r="CAO302" s="1114"/>
      <c r="CAP302" s="1114"/>
      <c r="CAQ302" s="1114"/>
      <c r="CAR302" s="1114"/>
      <c r="CAS302" s="1114"/>
      <c r="CAT302" s="1114"/>
      <c r="CAU302" s="1114"/>
      <c r="CAV302" s="1114"/>
      <c r="CAW302" s="1114"/>
      <c r="CAX302" s="1114"/>
      <c r="CAY302" s="1114"/>
      <c r="CAZ302" s="1114"/>
      <c r="CBA302" s="1114"/>
      <c r="CBB302" s="1114"/>
      <c r="CBC302" s="1114"/>
      <c r="CBD302" s="1114"/>
      <c r="CBE302" s="1114"/>
      <c r="CBF302" s="1114"/>
      <c r="CBG302" s="1114"/>
      <c r="CBH302" s="1114"/>
      <c r="CBI302" s="1114"/>
      <c r="CBJ302" s="1114"/>
      <c r="CBK302" s="1114"/>
      <c r="CBL302" s="1114"/>
      <c r="CBM302" s="1114"/>
      <c r="CBN302" s="1114"/>
      <c r="CBO302" s="1114"/>
      <c r="CBP302" s="1114"/>
      <c r="CBQ302" s="1114"/>
      <c r="CBR302" s="1114"/>
      <c r="CBS302" s="1114"/>
      <c r="CBT302" s="1114"/>
      <c r="CBU302" s="1114"/>
      <c r="CBV302" s="1114"/>
      <c r="CBW302" s="1114"/>
      <c r="CBX302" s="1114"/>
      <c r="CBY302" s="1114"/>
      <c r="CBZ302" s="1114"/>
      <c r="CCA302" s="1114"/>
      <c r="CCB302" s="1114"/>
      <c r="CCC302" s="1114"/>
      <c r="CCD302" s="1114"/>
      <c r="CCE302" s="1114"/>
      <c r="CCF302" s="1114"/>
      <c r="CCG302" s="1114"/>
      <c r="CCH302" s="1114"/>
      <c r="CCI302" s="1114"/>
      <c r="CCJ302" s="1114"/>
      <c r="CCK302" s="1114"/>
      <c r="CCL302" s="1114"/>
      <c r="CCM302" s="1114"/>
      <c r="CCN302" s="1114"/>
      <c r="CCO302" s="1114"/>
      <c r="CCP302" s="1114"/>
      <c r="CCQ302" s="1114"/>
      <c r="CCR302" s="1114"/>
      <c r="CCS302" s="1114"/>
      <c r="CCT302" s="1114"/>
      <c r="CCU302" s="1114"/>
      <c r="CCV302" s="1114"/>
      <c r="CCW302" s="1114"/>
      <c r="CCX302" s="1114"/>
      <c r="CCY302" s="1114"/>
      <c r="CCZ302" s="1114"/>
      <c r="CDA302" s="1114"/>
      <c r="CDB302" s="1114"/>
      <c r="CDC302" s="1114"/>
      <c r="CDD302" s="1114"/>
      <c r="CDE302" s="1114"/>
      <c r="CDF302" s="1114"/>
      <c r="CDG302" s="1114"/>
      <c r="CDH302" s="1114"/>
      <c r="CDI302" s="1114"/>
      <c r="CDJ302" s="1114"/>
      <c r="CDK302" s="1114"/>
      <c r="CDL302" s="1114"/>
      <c r="CDM302" s="1114"/>
      <c r="CDN302" s="1114"/>
      <c r="CDO302" s="1114"/>
      <c r="CDP302" s="1114"/>
      <c r="CDQ302" s="1114"/>
      <c r="CDR302" s="1114"/>
      <c r="CDS302" s="1114"/>
      <c r="CDT302" s="1114"/>
      <c r="CDU302" s="1114"/>
      <c r="CDV302" s="1114"/>
      <c r="CDW302" s="1114"/>
      <c r="CDX302" s="1114"/>
      <c r="CDY302" s="1114"/>
      <c r="CDZ302" s="1114"/>
      <c r="CEA302" s="1114"/>
      <c r="CEB302" s="1114"/>
      <c r="CEC302" s="1114"/>
      <c r="CED302" s="1114"/>
      <c r="CEE302" s="1114"/>
      <c r="CEF302" s="1114"/>
      <c r="CEG302" s="1114"/>
      <c r="CEH302" s="1114"/>
      <c r="CEI302" s="1114"/>
      <c r="CEJ302" s="1114"/>
      <c r="CEK302" s="1114"/>
      <c r="CEL302" s="1114"/>
      <c r="CEM302" s="1114"/>
      <c r="CEN302" s="1114"/>
      <c r="CEO302" s="1114"/>
      <c r="CEP302" s="1114"/>
      <c r="CEQ302" s="1114"/>
      <c r="CER302" s="1114"/>
      <c r="CES302" s="1114"/>
      <c r="CET302" s="1114"/>
      <c r="CEU302" s="1114"/>
      <c r="CEV302" s="1114"/>
      <c r="CEW302" s="1114"/>
      <c r="CEX302" s="1114"/>
      <c r="CEY302" s="1114"/>
      <c r="CEZ302" s="1114"/>
      <c r="CFA302" s="1114"/>
      <c r="CFB302" s="1114"/>
      <c r="CFC302" s="1114"/>
      <c r="CFD302" s="1114"/>
      <c r="CFE302" s="1114"/>
      <c r="CFF302" s="1114"/>
      <c r="CFG302" s="1114"/>
      <c r="CFH302" s="1114"/>
      <c r="CFI302" s="1114"/>
      <c r="CFJ302" s="1114"/>
      <c r="CFK302" s="1114"/>
      <c r="CFL302" s="1114"/>
      <c r="CFM302" s="1114"/>
      <c r="CFN302" s="1114"/>
      <c r="CFO302" s="1114"/>
      <c r="CFP302" s="1114"/>
      <c r="CFQ302" s="1114"/>
      <c r="CFR302" s="1114"/>
      <c r="CFS302" s="1114"/>
      <c r="CFT302" s="1114"/>
      <c r="CFU302" s="1114"/>
      <c r="CFV302" s="1114"/>
      <c r="CFW302" s="1114"/>
      <c r="CFX302" s="1114"/>
      <c r="CFY302" s="1114"/>
      <c r="CFZ302" s="1114"/>
      <c r="CGA302" s="1114"/>
      <c r="CGB302" s="1114"/>
      <c r="CGC302" s="1114"/>
      <c r="CGD302" s="1114"/>
      <c r="CGE302" s="1114"/>
      <c r="CGF302" s="1114"/>
      <c r="CGG302" s="1114"/>
      <c r="CGH302" s="1114"/>
      <c r="CGI302" s="1114"/>
      <c r="CGJ302" s="1114"/>
      <c r="CGK302" s="1114"/>
      <c r="CGL302" s="1114"/>
      <c r="CGM302" s="1114"/>
      <c r="CGN302" s="1114"/>
      <c r="CGO302" s="1114"/>
      <c r="CGP302" s="1114"/>
      <c r="CGQ302" s="1114"/>
      <c r="CGR302" s="1114"/>
      <c r="CGS302" s="1114"/>
      <c r="CGT302" s="1114"/>
      <c r="CGU302" s="1114"/>
      <c r="CGV302" s="1114"/>
      <c r="CGW302" s="1114"/>
      <c r="CGX302" s="1114"/>
      <c r="CGY302" s="1114"/>
      <c r="CGZ302" s="1114"/>
      <c r="CHA302" s="1114"/>
      <c r="CHB302" s="1114"/>
      <c r="CHC302" s="1114"/>
      <c r="CHD302" s="1114"/>
      <c r="CHE302" s="1114"/>
      <c r="CHF302" s="1114"/>
      <c r="CHG302" s="1114"/>
      <c r="CHH302" s="1114"/>
      <c r="CHI302" s="1114"/>
      <c r="CHJ302" s="1114"/>
      <c r="CHK302" s="1114"/>
      <c r="CHL302" s="1114"/>
      <c r="CHM302" s="1114"/>
      <c r="CHN302" s="1114"/>
      <c r="CHO302" s="1114"/>
      <c r="CHP302" s="1114"/>
      <c r="CHQ302" s="1114"/>
      <c r="CHR302" s="1114"/>
      <c r="CHS302" s="1114"/>
      <c r="CHT302" s="1114"/>
      <c r="CHU302" s="1114"/>
      <c r="CHV302" s="1114"/>
      <c r="CHW302" s="1114"/>
      <c r="CHX302" s="1114"/>
      <c r="CHY302" s="1114"/>
      <c r="CHZ302" s="1114"/>
      <c r="CIA302" s="1114"/>
      <c r="CIB302" s="1114"/>
      <c r="CIC302" s="1114"/>
      <c r="CID302" s="1114"/>
      <c r="CIE302" s="1114"/>
      <c r="CIF302" s="1114"/>
      <c r="CIG302" s="1114"/>
      <c r="CIH302" s="1114"/>
      <c r="CII302" s="1114"/>
      <c r="CIJ302" s="1114"/>
      <c r="CIK302" s="1114"/>
      <c r="CIL302" s="1114"/>
      <c r="CIM302" s="1114"/>
      <c r="CIN302" s="1114"/>
      <c r="CIO302" s="1114"/>
      <c r="CIP302" s="1114"/>
      <c r="CIQ302" s="1114"/>
      <c r="CIR302" s="1114"/>
      <c r="CIS302" s="1114"/>
      <c r="CIT302" s="1114"/>
      <c r="CIU302" s="1114"/>
      <c r="CIV302" s="1114"/>
      <c r="CIW302" s="1114"/>
      <c r="CIX302" s="1114"/>
      <c r="CIY302" s="1114"/>
      <c r="CIZ302" s="1114"/>
      <c r="CJA302" s="1114"/>
      <c r="CJB302" s="1114"/>
      <c r="CJC302" s="1114"/>
      <c r="CJD302" s="1114"/>
      <c r="CJE302" s="1114"/>
      <c r="CJF302" s="1114"/>
      <c r="CJG302" s="1114"/>
      <c r="CJH302" s="1114"/>
      <c r="CJI302" s="1114"/>
      <c r="CJJ302" s="1114"/>
      <c r="CJK302" s="1114"/>
      <c r="CJL302" s="1114"/>
      <c r="CJM302" s="1114"/>
      <c r="CJN302" s="1114"/>
      <c r="CJO302" s="1114"/>
      <c r="CJP302" s="1114"/>
      <c r="CJQ302" s="1114"/>
      <c r="CJR302" s="1114"/>
      <c r="CJS302" s="1114"/>
      <c r="CJT302" s="1114"/>
      <c r="CJU302" s="1114"/>
      <c r="CJV302" s="1114"/>
      <c r="CJW302" s="1114"/>
      <c r="CJX302" s="1114"/>
      <c r="CJY302" s="1114"/>
      <c r="CJZ302" s="1114"/>
      <c r="CKA302" s="1114"/>
      <c r="CKB302" s="1114"/>
      <c r="CKC302" s="1114"/>
      <c r="CKD302" s="1114"/>
      <c r="CKE302" s="1114"/>
      <c r="CKF302" s="1114"/>
      <c r="CKG302" s="1114"/>
      <c r="CKH302" s="1114"/>
      <c r="CKI302" s="1114"/>
      <c r="CKJ302" s="1114"/>
      <c r="CKK302" s="1114"/>
      <c r="CKL302" s="1114"/>
      <c r="CKM302" s="1114"/>
      <c r="CKN302" s="1114"/>
      <c r="CKO302" s="1114"/>
      <c r="CKP302" s="1114"/>
      <c r="CKQ302" s="1114"/>
      <c r="CKR302" s="1114"/>
      <c r="CKS302" s="1114"/>
      <c r="CKT302" s="1114"/>
      <c r="CKU302" s="1114"/>
      <c r="CKV302" s="1114"/>
      <c r="CKW302" s="1114"/>
      <c r="CKX302" s="1114"/>
      <c r="CKY302" s="1114"/>
      <c r="CKZ302" s="1114"/>
      <c r="CLA302" s="1114"/>
      <c r="CLB302" s="1114"/>
      <c r="CLC302" s="1114"/>
      <c r="CLD302" s="1114"/>
      <c r="CLE302" s="1114"/>
      <c r="CLF302" s="1114"/>
      <c r="CLG302" s="1114"/>
      <c r="CLH302" s="1114"/>
      <c r="CLI302" s="1114"/>
      <c r="CLJ302" s="1114"/>
      <c r="CLK302" s="1114"/>
      <c r="CLL302" s="1114"/>
      <c r="CLM302" s="1114"/>
      <c r="CLN302" s="1114"/>
      <c r="CLO302" s="1114"/>
      <c r="CLP302" s="1114"/>
      <c r="CLQ302" s="1114"/>
      <c r="CLR302" s="1114"/>
      <c r="CLS302" s="1114"/>
      <c r="CLT302" s="1114"/>
      <c r="CLU302" s="1114"/>
      <c r="CLV302" s="1114"/>
      <c r="CLW302" s="1114"/>
      <c r="CLX302" s="1114"/>
      <c r="CLY302" s="1114"/>
      <c r="CLZ302" s="1114"/>
      <c r="CMA302" s="1114"/>
      <c r="CMB302" s="1114"/>
      <c r="CMC302" s="1114"/>
      <c r="CMD302" s="1114"/>
      <c r="CME302" s="1114"/>
      <c r="CMF302" s="1114"/>
      <c r="CMG302" s="1114"/>
      <c r="CMH302" s="1114"/>
      <c r="CMI302" s="1114"/>
      <c r="CMJ302" s="1114"/>
      <c r="CMK302" s="1114"/>
      <c r="CML302" s="1114"/>
      <c r="CMM302" s="1114"/>
      <c r="CMN302" s="1114"/>
      <c r="CMO302" s="1114"/>
      <c r="CMP302" s="1114"/>
      <c r="CMQ302" s="1114"/>
      <c r="CMR302" s="1114"/>
      <c r="CMS302" s="1114"/>
      <c r="CMT302" s="1114"/>
      <c r="CMU302" s="1114"/>
      <c r="CMV302" s="1114"/>
      <c r="CMW302" s="1114"/>
      <c r="CMX302" s="1114"/>
      <c r="CMY302" s="1114"/>
      <c r="CMZ302" s="1114"/>
      <c r="CNA302" s="1114"/>
      <c r="CNB302" s="1114"/>
      <c r="CNC302" s="1114"/>
      <c r="CND302" s="1114"/>
      <c r="CNE302" s="1114"/>
      <c r="CNF302" s="1114"/>
      <c r="CNG302" s="1114"/>
      <c r="CNH302" s="1114"/>
      <c r="CNI302" s="1114"/>
      <c r="CNJ302" s="1114"/>
      <c r="CNK302" s="1114"/>
      <c r="CNL302" s="1114"/>
      <c r="CNM302" s="1114"/>
      <c r="CNN302" s="1114"/>
      <c r="CNO302" s="1114"/>
      <c r="CNP302" s="1114"/>
      <c r="CNQ302" s="1114"/>
      <c r="CNR302" s="1114"/>
      <c r="CNS302" s="1114"/>
      <c r="CNT302" s="1114"/>
      <c r="CNU302" s="1114"/>
      <c r="CNV302" s="1114"/>
      <c r="CNW302" s="1114"/>
      <c r="CNX302" s="1114"/>
      <c r="CNY302" s="1114"/>
      <c r="CNZ302" s="1114"/>
      <c r="COA302" s="1114"/>
      <c r="COB302" s="1114"/>
      <c r="COC302" s="1114"/>
      <c r="COD302" s="1114"/>
      <c r="COE302" s="1114"/>
      <c r="COF302" s="1114"/>
      <c r="COG302" s="1114"/>
      <c r="COH302" s="1114"/>
      <c r="COI302" s="1114"/>
      <c r="COJ302" s="1114"/>
      <c r="COK302" s="1114"/>
      <c r="COL302" s="1114"/>
      <c r="COM302" s="1114"/>
      <c r="CON302" s="1114"/>
      <c r="COO302" s="1114"/>
      <c r="COP302" s="1114"/>
      <c r="COQ302" s="1114"/>
      <c r="COR302" s="1114"/>
      <c r="COS302" s="1114"/>
      <c r="COT302" s="1114"/>
      <c r="COU302" s="1114"/>
      <c r="COV302" s="1114"/>
      <c r="COW302" s="1114"/>
      <c r="COX302" s="1114"/>
      <c r="COY302" s="1114"/>
      <c r="COZ302" s="1114"/>
      <c r="CPA302" s="1114"/>
      <c r="CPB302" s="1114"/>
      <c r="CPC302" s="1114"/>
      <c r="CPD302" s="1114"/>
      <c r="CPE302" s="1114"/>
      <c r="CPF302" s="1114"/>
      <c r="CPG302" s="1114"/>
      <c r="CPH302" s="1114"/>
      <c r="CPI302" s="1114"/>
      <c r="CPJ302" s="1114"/>
      <c r="CPK302" s="1114"/>
      <c r="CPL302" s="1114"/>
      <c r="CPM302" s="1114"/>
      <c r="CPN302" s="1114"/>
      <c r="CPO302" s="1114"/>
      <c r="CPP302" s="1114"/>
      <c r="CPQ302" s="1114"/>
      <c r="CPR302" s="1114"/>
      <c r="CPS302" s="1114"/>
      <c r="CPT302" s="1114"/>
      <c r="CPU302" s="1114"/>
      <c r="CPV302" s="1114"/>
      <c r="CPW302" s="1114"/>
      <c r="CPX302" s="1114"/>
      <c r="CPY302" s="1114"/>
      <c r="CPZ302" s="1114"/>
      <c r="CQA302" s="1114"/>
      <c r="CQB302" s="1114"/>
      <c r="CQC302" s="1114"/>
      <c r="CQD302" s="1114"/>
      <c r="CQE302" s="1114"/>
      <c r="CQF302" s="1114"/>
      <c r="CQG302" s="1114"/>
      <c r="CQH302" s="1114"/>
      <c r="CQI302" s="1114"/>
      <c r="CQJ302" s="1114"/>
      <c r="CQK302" s="1114"/>
      <c r="CQL302" s="1114"/>
      <c r="CQM302" s="1114"/>
      <c r="CQN302" s="1114"/>
      <c r="CQO302" s="1114"/>
      <c r="CQP302" s="1114"/>
      <c r="CQQ302" s="1114"/>
      <c r="CQR302" s="1114"/>
      <c r="CQS302" s="1114"/>
      <c r="CQT302" s="1114"/>
      <c r="CQU302" s="1114"/>
      <c r="CQV302" s="1114"/>
      <c r="CQW302" s="1114"/>
      <c r="CQX302" s="1114"/>
      <c r="CQY302" s="1114"/>
      <c r="CQZ302" s="1114"/>
      <c r="CRA302" s="1114"/>
      <c r="CRB302" s="1114"/>
      <c r="CRC302" s="1114"/>
      <c r="CRD302" s="1114"/>
      <c r="CRE302" s="1114"/>
      <c r="CRF302" s="1114"/>
      <c r="CRG302" s="1114"/>
      <c r="CRH302" s="1114"/>
      <c r="CRI302" s="1114"/>
      <c r="CRJ302" s="1114"/>
      <c r="CRK302" s="1114"/>
      <c r="CRL302" s="1114"/>
      <c r="CRM302" s="1114"/>
      <c r="CRN302" s="1114"/>
      <c r="CRO302" s="1114"/>
      <c r="CRP302" s="1114"/>
      <c r="CRQ302" s="1114"/>
      <c r="CRR302" s="1114"/>
      <c r="CRS302" s="1114"/>
      <c r="CRT302" s="1114"/>
      <c r="CRU302" s="1114"/>
      <c r="CRV302" s="1114"/>
      <c r="CRW302" s="1114"/>
      <c r="CRX302" s="1114"/>
      <c r="CRY302" s="1114"/>
      <c r="CRZ302" s="1114"/>
      <c r="CSA302" s="1114"/>
      <c r="CSB302" s="1114"/>
      <c r="CSC302" s="1114"/>
      <c r="CSD302" s="1114"/>
      <c r="CSE302" s="1114"/>
      <c r="CSF302" s="1114"/>
      <c r="CSG302" s="1114"/>
      <c r="CSH302" s="1114"/>
      <c r="CSI302" s="1114"/>
      <c r="CSJ302" s="1114"/>
      <c r="CSK302" s="1114"/>
      <c r="CSL302" s="1114"/>
      <c r="CSM302" s="1114"/>
      <c r="CSN302" s="1114"/>
      <c r="CSO302" s="1114"/>
      <c r="CSP302" s="1114"/>
      <c r="CSQ302" s="1114"/>
      <c r="CSR302" s="1114"/>
      <c r="CSS302" s="1114"/>
      <c r="CST302" s="1114"/>
      <c r="CSU302" s="1114"/>
      <c r="CSV302" s="1114"/>
      <c r="CSW302" s="1114"/>
      <c r="CSX302" s="1114"/>
      <c r="CSY302" s="1114"/>
      <c r="CSZ302" s="1114"/>
      <c r="CTA302" s="1114"/>
      <c r="CTB302" s="1114"/>
      <c r="CTC302" s="1114"/>
      <c r="CTD302" s="1114"/>
      <c r="CTE302" s="1114"/>
      <c r="CTF302" s="1114"/>
      <c r="CTG302" s="1114"/>
      <c r="CTH302" s="1114"/>
      <c r="CTI302" s="1114"/>
      <c r="CTJ302" s="1114"/>
      <c r="CTK302" s="1114"/>
      <c r="CTL302" s="1114"/>
      <c r="CTM302" s="1114"/>
      <c r="CTN302" s="1114"/>
      <c r="CTO302" s="1114"/>
      <c r="CTP302" s="1114"/>
      <c r="CTQ302" s="1114"/>
      <c r="CTR302" s="1114"/>
      <c r="CTS302" s="1114"/>
      <c r="CTT302" s="1114"/>
      <c r="CTU302" s="1114"/>
      <c r="CTV302" s="1114"/>
      <c r="CTW302" s="1114"/>
      <c r="CTX302" s="1114"/>
      <c r="CTY302" s="1114"/>
      <c r="CTZ302" s="1114"/>
      <c r="CUA302" s="1114"/>
      <c r="CUB302" s="1114"/>
      <c r="CUC302" s="1114"/>
      <c r="CUD302" s="1114"/>
      <c r="CUE302" s="1114"/>
      <c r="CUF302" s="1114"/>
      <c r="CUG302" s="1114"/>
      <c r="CUH302" s="1114"/>
      <c r="CUI302" s="1114"/>
      <c r="CUJ302" s="1114"/>
      <c r="CUK302" s="1114"/>
      <c r="CUL302" s="1114"/>
      <c r="CUM302" s="1114"/>
      <c r="CUN302" s="1114"/>
      <c r="CUO302" s="1114"/>
      <c r="CUP302" s="1114"/>
      <c r="CUQ302" s="1114"/>
      <c r="CUR302" s="1114"/>
      <c r="CUS302" s="1114"/>
      <c r="CUT302" s="1114"/>
      <c r="CUU302" s="1114"/>
      <c r="CUV302" s="1114"/>
      <c r="CUW302" s="1114"/>
      <c r="CUX302" s="1114"/>
      <c r="CUY302" s="1114"/>
      <c r="CUZ302" s="1114"/>
      <c r="CVA302" s="1114"/>
      <c r="CVB302" s="1114"/>
      <c r="CVC302" s="1114"/>
      <c r="CVD302" s="1114"/>
      <c r="CVE302" s="1114"/>
      <c r="CVF302" s="1114"/>
      <c r="CVG302" s="1114"/>
      <c r="CVH302" s="1114"/>
      <c r="CVI302" s="1114"/>
      <c r="CVJ302" s="1114"/>
      <c r="CVK302" s="1114"/>
      <c r="CVL302" s="1114"/>
      <c r="CVM302" s="1114"/>
      <c r="CVN302" s="1114"/>
      <c r="CVO302" s="1114"/>
      <c r="CVP302" s="1114"/>
      <c r="CVQ302" s="1114"/>
      <c r="CVR302" s="1114"/>
      <c r="CVS302" s="1114"/>
      <c r="CVT302" s="1114"/>
      <c r="CVU302" s="1114"/>
      <c r="CVV302" s="1114"/>
      <c r="CVW302" s="1114"/>
      <c r="CVX302" s="1114"/>
      <c r="CVY302" s="1114"/>
      <c r="CVZ302" s="1114"/>
      <c r="CWA302" s="1114"/>
      <c r="CWB302" s="1114"/>
      <c r="CWC302" s="1114"/>
      <c r="CWD302" s="1114"/>
      <c r="CWE302" s="1114"/>
      <c r="CWF302" s="1114"/>
      <c r="CWG302" s="1114"/>
      <c r="CWH302" s="1114"/>
      <c r="CWI302" s="1114"/>
      <c r="CWJ302" s="1114"/>
      <c r="CWK302" s="1114"/>
      <c r="CWL302" s="1114"/>
      <c r="CWM302" s="1114"/>
      <c r="CWN302" s="1114"/>
      <c r="CWO302" s="1114"/>
      <c r="CWP302" s="1114"/>
      <c r="CWQ302" s="1114"/>
      <c r="CWR302" s="1114"/>
      <c r="CWS302" s="1114"/>
      <c r="CWT302" s="1114"/>
      <c r="CWU302" s="1114"/>
      <c r="CWV302" s="1114"/>
      <c r="CWW302" s="1114"/>
      <c r="CWX302" s="1114"/>
      <c r="CWY302" s="1114"/>
      <c r="CWZ302" s="1114"/>
      <c r="CXA302" s="1114"/>
      <c r="CXB302" s="1114"/>
      <c r="CXC302" s="1114"/>
      <c r="CXD302" s="1114"/>
      <c r="CXE302" s="1114"/>
      <c r="CXF302" s="1114"/>
      <c r="CXG302" s="1114"/>
      <c r="CXH302" s="1114"/>
      <c r="CXI302" s="1114"/>
      <c r="CXJ302" s="1114"/>
      <c r="CXK302" s="1114"/>
      <c r="CXL302" s="1114"/>
      <c r="CXM302" s="1114"/>
      <c r="CXN302" s="1114"/>
      <c r="CXO302" s="1114"/>
      <c r="CXP302" s="1114"/>
      <c r="CXQ302" s="1114"/>
      <c r="CXR302" s="1114"/>
      <c r="CXS302" s="1114"/>
      <c r="CXT302" s="1114"/>
      <c r="CXU302" s="1114"/>
      <c r="CXV302" s="1114"/>
      <c r="CXW302" s="1114"/>
      <c r="CXX302" s="1114"/>
      <c r="CXY302" s="1114"/>
      <c r="CXZ302" s="1114"/>
      <c r="CYA302" s="1114"/>
      <c r="CYB302" s="1114"/>
      <c r="CYC302" s="1114"/>
      <c r="CYD302" s="1114"/>
      <c r="CYE302" s="1114"/>
      <c r="CYF302" s="1114"/>
      <c r="CYG302" s="1114"/>
      <c r="CYH302" s="1114"/>
      <c r="CYI302" s="1114"/>
      <c r="CYJ302" s="1114"/>
      <c r="CYK302" s="1114"/>
      <c r="CYL302" s="1114"/>
      <c r="CYM302" s="1114"/>
      <c r="CYN302" s="1114"/>
      <c r="CYO302" s="1114"/>
      <c r="CYP302" s="1114"/>
      <c r="CYQ302" s="1114"/>
      <c r="CYR302" s="1114"/>
      <c r="CYS302" s="1114"/>
      <c r="CYT302" s="1114"/>
      <c r="CYU302" s="1114"/>
      <c r="CYV302" s="1114"/>
      <c r="CYW302" s="1114"/>
      <c r="CYX302" s="1114"/>
      <c r="CYY302" s="1114"/>
      <c r="CYZ302" s="1114"/>
      <c r="CZA302" s="1114"/>
      <c r="CZB302" s="1114"/>
      <c r="CZC302" s="1114"/>
      <c r="CZD302" s="1114"/>
      <c r="CZE302" s="1114"/>
      <c r="CZF302" s="1114"/>
      <c r="CZG302" s="1114"/>
      <c r="CZH302" s="1114"/>
      <c r="CZI302" s="1114"/>
      <c r="CZJ302" s="1114"/>
      <c r="CZK302" s="1114"/>
      <c r="CZL302" s="1114"/>
      <c r="CZM302" s="1114"/>
      <c r="CZN302" s="1114"/>
      <c r="CZO302" s="1114"/>
      <c r="CZP302" s="1114"/>
      <c r="CZQ302" s="1114"/>
      <c r="CZR302" s="1114"/>
      <c r="CZS302" s="1114"/>
      <c r="CZT302" s="1114"/>
      <c r="CZU302" s="1114"/>
      <c r="CZV302" s="1114"/>
      <c r="CZW302" s="1114"/>
      <c r="CZX302" s="1114"/>
      <c r="CZY302" s="1114"/>
      <c r="CZZ302" s="1114"/>
      <c r="DAA302" s="1114"/>
      <c r="DAB302" s="1114"/>
      <c r="DAC302" s="1114"/>
      <c r="DAD302" s="1114"/>
      <c r="DAE302" s="1114"/>
      <c r="DAF302" s="1114"/>
      <c r="DAG302" s="1114"/>
      <c r="DAH302" s="1114"/>
      <c r="DAI302" s="1114"/>
      <c r="DAJ302" s="1114"/>
      <c r="DAK302" s="1114"/>
      <c r="DAL302" s="1114"/>
      <c r="DAM302" s="1114"/>
      <c r="DAN302" s="1114"/>
      <c r="DAO302" s="1114"/>
      <c r="DAP302" s="1114"/>
      <c r="DAQ302" s="1114"/>
      <c r="DAR302" s="1114"/>
      <c r="DAS302" s="1114"/>
      <c r="DAT302" s="1114"/>
      <c r="DAU302" s="1114"/>
      <c r="DAV302" s="1114"/>
      <c r="DAW302" s="1114"/>
      <c r="DAX302" s="1114"/>
      <c r="DAY302" s="1114"/>
      <c r="DAZ302" s="1114"/>
      <c r="DBA302" s="1114"/>
      <c r="DBB302" s="1114"/>
      <c r="DBC302" s="1114"/>
      <c r="DBD302" s="1114"/>
      <c r="DBE302" s="1114"/>
      <c r="DBF302" s="1114"/>
      <c r="DBG302" s="1114"/>
      <c r="DBH302" s="1114"/>
      <c r="DBI302" s="1114"/>
      <c r="DBJ302" s="1114"/>
      <c r="DBK302" s="1114"/>
      <c r="DBL302" s="1114"/>
      <c r="DBM302" s="1114"/>
      <c r="DBN302" s="1114"/>
      <c r="DBO302" s="1114"/>
      <c r="DBP302" s="1114"/>
      <c r="DBQ302" s="1114"/>
      <c r="DBR302" s="1114"/>
      <c r="DBS302" s="1114"/>
      <c r="DBT302" s="1114"/>
      <c r="DBU302" s="1114"/>
      <c r="DBV302" s="1114"/>
      <c r="DBW302" s="1114"/>
      <c r="DBX302" s="1114"/>
      <c r="DBY302" s="1114"/>
      <c r="DBZ302" s="1114"/>
      <c r="DCA302" s="1114"/>
      <c r="DCB302" s="1114"/>
      <c r="DCC302" s="1114"/>
      <c r="DCD302" s="1114"/>
      <c r="DCE302" s="1114"/>
      <c r="DCF302" s="1114"/>
      <c r="DCG302" s="1114"/>
      <c r="DCH302" s="1114"/>
      <c r="DCI302" s="1114"/>
      <c r="DCJ302" s="1114"/>
      <c r="DCK302" s="1114"/>
      <c r="DCL302" s="1114"/>
      <c r="DCM302" s="1114"/>
      <c r="DCN302" s="1114"/>
      <c r="DCO302" s="1114"/>
      <c r="DCP302" s="1114"/>
      <c r="DCQ302" s="1114"/>
      <c r="DCR302" s="1114"/>
      <c r="DCS302" s="1114"/>
      <c r="DCT302" s="1114"/>
      <c r="DCU302" s="1114"/>
      <c r="DCV302" s="1114"/>
      <c r="DCW302" s="1114"/>
      <c r="DCX302" s="1114"/>
      <c r="DCY302" s="1114"/>
      <c r="DCZ302" s="1114"/>
      <c r="DDA302" s="1114"/>
      <c r="DDB302" s="1114"/>
      <c r="DDC302" s="1114"/>
      <c r="DDD302" s="1114"/>
      <c r="DDE302" s="1114"/>
      <c r="DDF302" s="1114"/>
      <c r="DDG302" s="1114"/>
      <c r="DDH302" s="1114"/>
      <c r="DDI302" s="1114"/>
      <c r="DDJ302" s="1114"/>
      <c r="DDK302" s="1114"/>
      <c r="DDL302" s="1114"/>
      <c r="DDM302" s="1114"/>
      <c r="DDN302" s="1114"/>
      <c r="DDO302" s="1114"/>
      <c r="DDP302" s="1114"/>
      <c r="DDQ302" s="1114"/>
      <c r="DDR302" s="1114"/>
      <c r="DDS302" s="1114"/>
      <c r="DDT302" s="1114"/>
      <c r="DDU302" s="1114"/>
      <c r="DDV302" s="1114"/>
      <c r="DDW302" s="1114"/>
      <c r="DDX302" s="1114"/>
      <c r="DDY302" s="1114"/>
      <c r="DDZ302" s="1114"/>
      <c r="DEA302" s="1114"/>
      <c r="DEB302" s="1114"/>
      <c r="DEC302" s="1114"/>
      <c r="DED302" s="1114"/>
      <c r="DEE302" s="1114"/>
      <c r="DEF302" s="1114"/>
      <c r="DEG302" s="1114"/>
      <c r="DEH302" s="1114"/>
      <c r="DEI302" s="1114"/>
      <c r="DEJ302" s="1114"/>
      <c r="DEK302" s="1114"/>
      <c r="DEL302" s="1114"/>
      <c r="DEM302" s="1114"/>
      <c r="DEN302" s="1114"/>
      <c r="DEO302" s="1114"/>
      <c r="DEP302" s="1114"/>
      <c r="DEQ302" s="1114"/>
      <c r="DER302" s="1114"/>
      <c r="DES302" s="1114"/>
      <c r="DET302" s="1114"/>
      <c r="DEU302" s="1114"/>
      <c r="DEV302" s="1114"/>
      <c r="DEW302" s="1114"/>
      <c r="DEX302" s="1114"/>
      <c r="DEY302" s="1114"/>
      <c r="DEZ302" s="1114"/>
      <c r="DFA302" s="1114"/>
      <c r="DFB302" s="1114"/>
      <c r="DFC302" s="1114"/>
      <c r="DFD302" s="1114"/>
      <c r="DFE302" s="1114"/>
      <c r="DFF302" s="1114"/>
      <c r="DFG302" s="1114"/>
      <c r="DFH302" s="1114"/>
      <c r="DFI302" s="1114"/>
      <c r="DFJ302" s="1114"/>
      <c r="DFK302" s="1114"/>
      <c r="DFL302" s="1114"/>
      <c r="DFM302" s="1114"/>
      <c r="DFN302" s="1114"/>
      <c r="DFO302" s="1114"/>
      <c r="DFP302" s="1114"/>
      <c r="DFQ302" s="1114"/>
      <c r="DFR302" s="1114"/>
      <c r="DFS302" s="1114"/>
      <c r="DFT302" s="1114"/>
      <c r="DFU302" s="1114"/>
      <c r="DFV302" s="1114"/>
      <c r="DFW302" s="1114"/>
      <c r="DFX302" s="1114"/>
      <c r="DFY302" s="1114"/>
      <c r="DFZ302" s="1114"/>
      <c r="DGA302" s="1114"/>
      <c r="DGB302" s="1114"/>
      <c r="DGC302" s="1114"/>
      <c r="DGD302" s="1114"/>
      <c r="DGE302" s="1114"/>
      <c r="DGF302" s="1114"/>
      <c r="DGG302" s="1114"/>
      <c r="DGH302" s="1114"/>
      <c r="DGI302" s="1114"/>
      <c r="DGJ302" s="1114"/>
      <c r="DGK302" s="1114"/>
      <c r="DGL302" s="1114"/>
      <c r="DGM302" s="1114"/>
      <c r="DGN302" s="1114"/>
      <c r="DGO302" s="1114"/>
      <c r="DGP302" s="1114"/>
      <c r="DGQ302" s="1114"/>
      <c r="DGR302" s="1114"/>
      <c r="DGS302" s="1114"/>
      <c r="DGT302" s="1114"/>
      <c r="DGU302" s="1114"/>
      <c r="DGV302" s="1114"/>
      <c r="DGW302" s="1114"/>
      <c r="DGX302" s="1114"/>
      <c r="DGY302" s="1114"/>
      <c r="DGZ302" s="1114"/>
      <c r="DHA302" s="1114"/>
      <c r="DHB302" s="1114"/>
      <c r="DHC302" s="1114"/>
      <c r="DHD302" s="1114"/>
      <c r="DHE302" s="1114"/>
      <c r="DHF302" s="1114"/>
      <c r="DHG302" s="1114"/>
      <c r="DHH302" s="1114"/>
      <c r="DHI302" s="1114"/>
      <c r="DHJ302" s="1114"/>
      <c r="DHK302" s="1114"/>
      <c r="DHL302" s="1114"/>
      <c r="DHM302" s="1114"/>
      <c r="DHN302" s="1114"/>
      <c r="DHO302" s="1114"/>
      <c r="DHP302" s="1114"/>
      <c r="DHQ302" s="1114"/>
      <c r="DHR302" s="1114"/>
      <c r="DHS302" s="1114"/>
      <c r="DHT302" s="1114"/>
      <c r="DHU302" s="1114"/>
      <c r="DHV302" s="1114"/>
      <c r="DHW302" s="1114"/>
      <c r="DHX302" s="1114"/>
      <c r="DHY302" s="1114"/>
      <c r="DHZ302" s="1114"/>
      <c r="DIA302" s="1114"/>
      <c r="DIB302" s="1114"/>
      <c r="DIC302" s="1114"/>
      <c r="DID302" s="1114"/>
      <c r="DIE302" s="1114"/>
      <c r="DIF302" s="1114"/>
      <c r="DIG302" s="1114"/>
      <c r="DIH302" s="1114"/>
      <c r="DII302" s="1114"/>
      <c r="DIJ302" s="1114"/>
      <c r="DIK302" s="1114"/>
      <c r="DIL302" s="1114"/>
      <c r="DIM302" s="1114"/>
      <c r="DIN302" s="1114"/>
      <c r="DIO302" s="1114"/>
      <c r="DIP302" s="1114"/>
      <c r="DIQ302" s="1114"/>
      <c r="DIR302" s="1114"/>
      <c r="DIS302" s="1114"/>
      <c r="DIT302" s="1114"/>
      <c r="DIU302" s="1114"/>
      <c r="DIV302" s="1114"/>
      <c r="DIW302" s="1114"/>
      <c r="DIX302" s="1114"/>
      <c r="DIY302" s="1114"/>
      <c r="DIZ302" s="1114"/>
      <c r="DJA302" s="1114"/>
      <c r="DJB302" s="1114"/>
      <c r="DJC302" s="1114"/>
      <c r="DJD302" s="1114"/>
      <c r="DJE302" s="1114"/>
      <c r="DJF302" s="1114"/>
      <c r="DJG302" s="1114"/>
      <c r="DJH302" s="1114"/>
      <c r="DJI302" s="1114"/>
      <c r="DJJ302" s="1114"/>
      <c r="DJK302" s="1114"/>
      <c r="DJL302" s="1114"/>
      <c r="DJM302" s="1114"/>
      <c r="DJN302" s="1114"/>
      <c r="DJO302" s="1114"/>
      <c r="DJP302" s="1114"/>
      <c r="DJQ302" s="1114"/>
      <c r="DJR302" s="1114"/>
      <c r="DJS302" s="1114"/>
      <c r="DJT302" s="1114"/>
      <c r="DJU302" s="1114"/>
      <c r="DJV302" s="1114"/>
      <c r="DJW302" s="1114"/>
      <c r="DJX302" s="1114"/>
      <c r="DJY302" s="1114"/>
      <c r="DJZ302" s="1114"/>
      <c r="DKA302" s="1114"/>
      <c r="DKB302" s="1114"/>
      <c r="DKC302" s="1114"/>
      <c r="DKD302" s="1114"/>
      <c r="DKE302" s="1114"/>
      <c r="DKF302" s="1114"/>
      <c r="DKG302" s="1114"/>
      <c r="DKH302" s="1114"/>
      <c r="DKI302" s="1114"/>
      <c r="DKJ302" s="1114"/>
      <c r="DKK302" s="1114"/>
      <c r="DKL302" s="1114"/>
      <c r="DKM302" s="1114"/>
      <c r="DKN302" s="1114"/>
      <c r="DKO302" s="1114"/>
      <c r="DKP302" s="1114"/>
      <c r="DKQ302" s="1114"/>
      <c r="DKR302" s="1114"/>
      <c r="DKS302" s="1114"/>
      <c r="DKT302" s="1114"/>
      <c r="DKU302" s="1114"/>
      <c r="DKV302" s="1114"/>
      <c r="DKW302" s="1114"/>
      <c r="DKX302" s="1114"/>
      <c r="DKY302" s="1114"/>
      <c r="DKZ302" s="1114"/>
      <c r="DLA302" s="1114"/>
      <c r="DLB302" s="1114"/>
      <c r="DLC302" s="1114"/>
      <c r="DLD302" s="1114"/>
      <c r="DLE302" s="1114"/>
      <c r="DLF302" s="1114"/>
      <c r="DLG302" s="1114"/>
      <c r="DLH302" s="1114"/>
      <c r="DLI302" s="1114"/>
      <c r="DLJ302" s="1114"/>
      <c r="DLK302" s="1114"/>
      <c r="DLL302" s="1114"/>
      <c r="DLM302" s="1114"/>
      <c r="DLN302" s="1114"/>
      <c r="DLO302" s="1114"/>
      <c r="DLP302" s="1114"/>
      <c r="DLQ302" s="1114"/>
      <c r="DLR302" s="1114"/>
      <c r="DLS302" s="1114"/>
      <c r="DLT302" s="1114"/>
      <c r="DLU302" s="1114"/>
      <c r="DLV302" s="1114"/>
      <c r="DLW302" s="1114"/>
      <c r="DLX302" s="1114"/>
      <c r="DLY302" s="1114"/>
      <c r="DLZ302" s="1114"/>
      <c r="DMA302" s="1114"/>
      <c r="DMB302" s="1114"/>
      <c r="DMC302" s="1114"/>
      <c r="DMD302" s="1114"/>
      <c r="DME302" s="1114"/>
      <c r="DMF302" s="1114"/>
      <c r="DMG302" s="1114"/>
      <c r="DMH302" s="1114"/>
      <c r="DMI302" s="1114"/>
      <c r="DMJ302" s="1114"/>
      <c r="DMK302" s="1114"/>
      <c r="DML302" s="1114"/>
      <c r="DMM302" s="1114"/>
      <c r="DMN302" s="1114"/>
      <c r="DMO302" s="1114"/>
      <c r="DMP302" s="1114"/>
      <c r="DMQ302" s="1114"/>
      <c r="DMR302" s="1114"/>
      <c r="DMS302" s="1114"/>
      <c r="DMT302" s="1114"/>
      <c r="DMU302" s="1114"/>
      <c r="DMV302" s="1114"/>
      <c r="DMW302" s="1114"/>
      <c r="DMX302" s="1114"/>
      <c r="DMY302" s="1114"/>
      <c r="DMZ302" s="1114"/>
      <c r="DNA302" s="1114"/>
      <c r="DNB302" s="1114"/>
      <c r="DNC302" s="1114"/>
      <c r="DND302" s="1114"/>
      <c r="DNE302" s="1114"/>
      <c r="DNF302" s="1114"/>
      <c r="DNG302" s="1114"/>
      <c r="DNH302" s="1114"/>
      <c r="DNI302" s="1114"/>
      <c r="DNJ302" s="1114"/>
      <c r="DNK302" s="1114"/>
      <c r="DNL302" s="1114"/>
      <c r="DNM302" s="1114"/>
      <c r="DNN302" s="1114"/>
      <c r="DNO302" s="1114"/>
      <c r="DNP302" s="1114"/>
      <c r="DNQ302" s="1114"/>
      <c r="DNR302" s="1114"/>
      <c r="DNS302" s="1114"/>
      <c r="DNT302" s="1114"/>
      <c r="DNU302" s="1114"/>
      <c r="DNV302" s="1114"/>
      <c r="DNW302" s="1114"/>
      <c r="DNX302" s="1114"/>
      <c r="DNY302" s="1114"/>
      <c r="DNZ302" s="1114"/>
      <c r="DOA302" s="1114"/>
      <c r="DOB302" s="1114"/>
      <c r="DOC302" s="1114"/>
      <c r="DOD302" s="1114"/>
      <c r="DOE302" s="1114"/>
      <c r="DOF302" s="1114"/>
      <c r="DOG302" s="1114"/>
      <c r="DOH302" s="1114"/>
      <c r="DOI302" s="1114"/>
      <c r="DOJ302" s="1114"/>
      <c r="DOK302" s="1114"/>
      <c r="DOL302" s="1114"/>
      <c r="DOM302" s="1114"/>
      <c r="DON302" s="1114"/>
      <c r="DOO302" s="1114"/>
      <c r="DOP302" s="1114"/>
      <c r="DOQ302" s="1114"/>
      <c r="DOR302" s="1114"/>
      <c r="DOS302" s="1114"/>
      <c r="DOT302" s="1114"/>
      <c r="DOU302" s="1114"/>
      <c r="DOV302" s="1114"/>
      <c r="DOW302" s="1114"/>
      <c r="DOX302" s="1114"/>
      <c r="DOY302" s="1114"/>
      <c r="DOZ302" s="1114"/>
      <c r="DPA302" s="1114"/>
      <c r="DPB302" s="1114"/>
      <c r="DPC302" s="1114"/>
      <c r="DPD302" s="1114"/>
      <c r="DPE302" s="1114"/>
      <c r="DPF302" s="1114"/>
      <c r="DPG302" s="1114"/>
      <c r="DPH302" s="1114"/>
      <c r="DPI302" s="1114"/>
      <c r="DPJ302" s="1114"/>
      <c r="DPK302" s="1114"/>
      <c r="DPL302" s="1114"/>
      <c r="DPM302" s="1114"/>
      <c r="DPN302" s="1114"/>
      <c r="DPO302" s="1114"/>
      <c r="DPP302" s="1114"/>
      <c r="DPQ302" s="1114"/>
      <c r="DPR302" s="1114"/>
      <c r="DPS302" s="1114"/>
      <c r="DPT302" s="1114"/>
      <c r="DPU302" s="1114"/>
      <c r="DPV302" s="1114"/>
      <c r="DPW302" s="1114"/>
      <c r="DPX302" s="1114"/>
      <c r="DPY302" s="1114"/>
      <c r="DPZ302" s="1114"/>
      <c r="DQA302" s="1114"/>
      <c r="DQB302" s="1114"/>
      <c r="DQC302" s="1114"/>
      <c r="DQD302" s="1114"/>
      <c r="DQE302" s="1114"/>
      <c r="DQF302" s="1114"/>
      <c r="DQG302" s="1114"/>
      <c r="DQH302" s="1114"/>
      <c r="DQI302" s="1114"/>
      <c r="DQJ302" s="1114"/>
      <c r="DQK302" s="1114"/>
      <c r="DQL302" s="1114"/>
      <c r="DQM302" s="1114"/>
      <c r="DQN302" s="1114"/>
      <c r="DQO302" s="1114"/>
      <c r="DQP302" s="1114"/>
      <c r="DQQ302" s="1114"/>
      <c r="DQR302" s="1114"/>
      <c r="DQS302" s="1114"/>
      <c r="DQT302" s="1114"/>
      <c r="DQU302" s="1114"/>
      <c r="DQV302" s="1114"/>
      <c r="DQW302" s="1114"/>
      <c r="DQX302" s="1114"/>
      <c r="DQY302" s="1114"/>
      <c r="DQZ302" s="1114"/>
      <c r="DRA302" s="1114"/>
      <c r="DRB302" s="1114"/>
      <c r="DRC302" s="1114"/>
      <c r="DRD302" s="1114"/>
      <c r="DRE302" s="1114"/>
      <c r="DRF302" s="1114"/>
      <c r="DRG302" s="1114"/>
      <c r="DRH302" s="1114"/>
      <c r="DRI302" s="1114"/>
      <c r="DRJ302" s="1114"/>
      <c r="DRK302" s="1114"/>
      <c r="DRL302" s="1114"/>
      <c r="DRM302" s="1114"/>
      <c r="DRN302" s="1114"/>
      <c r="DRO302" s="1114"/>
      <c r="DRP302" s="1114"/>
      <c r="DRQ302" s="1114"/>
      <c r="DRR302" s="1114"/>
      <c r="DRS302" s="1114"/>
      <c r="DRT302" s="1114"/>
      <c r="DRU302" s="1114"/>
      <c r="DRV302" s="1114"/>
      <c r="DRW302" s="1114"/>
      <c r="DRX302" s="1114"/>
      <c r="DRY302" s="1114"/>
      <c r="DRZ302" s="1114"/>
      <c r="DSA302" s="1114"/>
      <c r="DSB302" s="1114"/>
      <c r="DSC302" s="1114"/>
      <c r="DSD302" s="1114"/>
      <c r="DSE302" s="1114"/>
      <c r="DSF302" s="1114"/>
      <c r="DSG302" s="1114"/>
      <c r="DSH302" s="1114"/>
      <c r="DSI302" s="1114"/>
      <c r="DSJ302" s="1114"/>
      <c r="DSK302" s="1114"/>
      <c r="DSL302" s="1114"/>
      <c r="DSM302" s="1114"/>
      <c r="DSN302" s="1114"/>
      <c r="DSO302" s="1114"/>
      <c r="DSP302" s="1114"/>
      <c r="DSQ302" s="1114"/>
      <c r="DSR302" s="1114"/>
      <c r="DSS302" s="1114"/>
      <c r="DST302" s="1114"/>
      <c r="DSU302" s="1114"/>
      <c r="DSV302" s="1114"/>
      <c r="DSW302" s="1114"/>
      <c r="DSX302" s="1114"/>
      <c r="DSY302" s="1114"/>
      <c r="DSZ302" s="1114"/>
      <c r="DTA302" s="1114"/>
      <c r="DTB302" s="1114"/>
      <c r="DTC302" s="1114"/>
      <c r="DTD302" s="1114"/>
      <c r="DTE302" s="1114"/>
      <c r="DTF302" s="1114"/>
      <c r="DTG302" s="1114"/>
      <c r="DTH302" s="1114"/>
      <c r="DTI302" s="1114"/>
      <c r="DTJ302" s="1114"/>
      <c r="DTK302" s="1114"/>
      <c r="DTL302" s="1114"/>
      <c r="DTM302" s="1114"/>
      <c r="DTN302" s="1114"/>
      <c r="DTO302" s="1114"/>
      <c r="DTP302" s="1114"/>
      <c r="DTQ302" s="1114"/>
      <c r="DTR302" s="1114"/>
      <c r="DTS302" s="1114"/>
      <c r="DTT302" s="1114"/>
      <c r="DTU302" s="1114"/>
      <c r="DTV302" s="1114"/>
      <c r="DTW302" s="1114"/>
      <c r="DTX302" s="1114"/>
      <c r="DTY302" s="1114"/>
      <c r="DTZ302" s="1114"/>
      <c r="DUA302" s="1114"/>
      <c r="DUB302" s="1114"/>
      <c r="DUC302" s="1114"/>
      <c r="DUD302" s="1114"/>
      <c r="DUE302" s="1114"/>
      <c r="DUF302" s="1114"/>
      <c r="DUG302" s="1114"/>
      <c r="DUH302" s="1114"/>
      <c r="DUI302" s="1114"/>
      <c r="DUJ302" s="1114"/>
      <c r="DUK302" s="1114"/>
      <c r="DUL302" s="1114"/>
      <c r="DUM302" s="1114"/>
      <c r="DUN302" s="1114"/>
      <c r="DUO302" s="1114"/>
      <c r="DUP302" s="1114"/>
      <c r="DUQ302" s="1114"/>
      <c r="DUR302" s="1114"/>
      <c r="DUS302" s="1114"/>
      <c r="DUT302" s="1114"/>
      <c r="DUU302" s="1114"/>
      <c r="DUV302" s="1114"/>
      <c r="DUW302" s="1114"/>
      <c r="DUX302" s="1114"/>
      <c r="DUY302" s="1114"/>
      <c r="DUZ302" s="1114"/>
      <c r="DVA302" s="1114"/>
      <c r="DVB302" s="1114"/>
      <c r="DVC302" s="1114"/>
      <c r="DVD302" s="1114"/>
      <c r="DVE302" s="1114"/>
      <c r="DVF302" s="1114"/>
      <c r="DVG302" s="1114"/>
      <c r="DVH302" s="1114"/>
      <c r="DVI302" s="1114"/>
      <c r="DVJ302" s="1114"/>
      <c r="DVK302" s="1114"/>
      <c r="DVL302" s="1114"/>
      <c r="DVM302" s="1114"/>
      <c r="DVN302" s="1114"/>
      <c r="DVO302" s="1114"/>
      <c r="DVP302" s="1114"/>
      <c r="DVQ302" s="1114"/>
      <c r="DVR302" s="1114"/>
      <c r="DVS302" s="1114"/>
      <c r="DVT302" s="1114"/>
      <c r="DVU302" s="1114"/>
      <c r="DVV302" s="1114"/>
      <c r="DVW302" s="1114"/>
      <c r="DVX302" s="1114"/>
      <c r="DVY302" s="1114"/>
      <c r="DVZ302" s="1114"/>
      <c r="DWA302" s="1114"/>
      <c r="DWB302" s="1114"/>
      <c r="DWC302" s="1114"/>
      <c r="DWD302" s="1114"/>
      <c r="DWE302" s="1114"/>
      <c r="DWF302" s="1114"/>
      <c r="DWG302" s="1114"/>
      <c r="DWH302" s="1114"/>
      <c r="DWI302" s="1114"/>
      <c r="DWJ302" s="1114"/>
      <c r="DWK302" s="1114"/>
      <c r="DWL302" s="1114"/>
      <c r="DWM302" s="1114"/>
      <c r="DWN302" s="1114"/>
      <c r="DWO302" s="1114"/>
      <c r="DWP302" s="1114"/>
      <c r="DWQ302" s="1114"/>
      <c r="DWR302" s="1114"/>
      <c r="DWS302" s="1114"/>
      <c r="DWT302" s="1114"/>
      <c r="DWU302" s="1114"/>
      <c r="DWV302" s="1114"/>
      <c r="DWW302" s="1114"/>
      <c r="DWX302" s="1114"/>
      <c r="DWY302" s="1114"/>
      <c r="DWZ302" s="1114"/>
      <c r="DXA302" s="1114"/>
      <c r="DXB302" s="1114"/>
      <c r="DXC302" s="1114"/>
      <c r="DXD302" s="1114"/>
      <c r="DXE302" s="1114"/>
      <c r="DXF302" s="1114"/>
      <c r="DXG302" s="1114"/>
      <c r="DXH302" s="1114"/>
      <c r="DXI302" s="1114"/>
      <c r="DXJ302" s="1114"/>
      <c r="DXK302" s="1114"/>
      <c r="DXL302" s="1114"/>
      <c r="DXM302" s="1114"/>
      <c r="DXN302" s="1114"/>
      <c r="DXO302" s="1114"/>
      <c r="DXP302" s="1114"/>
      <c r="DXQ302" s="1114"/>
      <c r="DXR302" s="1114"/>
      <c r="DXS302" s="1114"/>
      <c r="DXT302" s="1114"/>
      <c r="DXU302" s="1114"/>
      <c r="DXV302" s="1114"/>
      <c r="DXW302" s="1114"/>
      <c r="DXX302" s="1114"/>
      <c r="DXY302" s="1114"/>
      <c r="DXZ302" s="1114"/>
      <c r="DYA302" s="1114"/>
      <c r="DYB302" s="1114"/>
      <c r="DYC302" s="1114"/>
      <c r="DYD302" s="1114"/>
      <c r="DYE302" s="1114"/>
      <c r="DYF302" s="1114"/>
      <c r="DYG302" s="1114"/>
      <c r="DYH302" s="1114"/>
      <c r="DYI302" s="1114"/>
      <c r="DYJ302" s="1114"/>
      <c r="DYK302" s="1114"/>
      <c r="DYL302" s="1114"/>
      <c r="DYM302" s="1114"/>
      <c r="DYN302" s="1114"/>
      <c r="DYO302" s="1114"/>
      <c r="DYP302" s="1114"/>
      <c r="DYQ302" s="1114"/>
      <c r="DYR302" s="1114"/>
      <c r="DYS302" s="1114"/>
      <c r="DYT302" s="1114"/>
      <c r="DYU302" s="1114"/>
      <c r="DYV302" s="1114"/>
      <c r="DYW302" s="1114"/>
      <c r="DYX302" s="1114"/>
      <c r="DYY302" s="1114"/>
      <c r="DYZ302" s="1114"/>
      <c r="DZA302" s="1114"/>
      <c r="DZB302" s="1114"/>
      <c r="DZC302" s="1114"/>
      <c r="DZD302" s="1114"/>
      <c r="DZE302" s="1114"/>
      <c r="DZF302" s="1114"/>
      <c r="DZG302" s="1114"/>
      <c r="DZH302" s="1114"/>
      <c r="DZI302" s="1114"/>
      <c r="DZJ302" s="1114"/>
      <c r="DZK302" s="1114"/>
      <c r="DZL302" s="1114"/>
      <c r="DZM302" s="1114"/>
      <c r="DZN302" s="1114"/>
      <c r="DZO302" s="1114"/>
      <c r="DZP302" s="1114"/>
      <c r="DZQ302" s="1114"/>
      <c r="DZR302" s="1114"/>
      <c r="DZS302" s="1114"/>
      <c r="DZT302" s="1114"/>
      <c r="DZU302" s="1114"/>
      <c r="DZV302" s="1114"/>
      <c r="DZW302" s="1114"/>
      <c r="DZX302" s="1114"/>
      <c r="DZY302" s="1114"/>
      <c r="DZZ302" s="1114"/>
      <c r="EAA302" s="1114"/>
      <c r="EAB302" s="1114"/>
      <c r="EAC302" s="1114"/>
      <c r="EAD302" s="1114"/>
      <c r="EAE302" s="1114"/>
      <c r="EAF302" s="1114"/>
      <c r="EAG302" s="1114"/>
      <c r="EAH302" s="1114"/>
      <c r="EAI302" s="1114"/>
      <c r="EAJ302" s="1114"/>
      <c r="EAK302" s="1114"/>
      <c r="EAL302" s="1114"/>
      <c r="EAM302" s="1114"/>
      <c r="EAN302" s="1114"/>
      <c r="EAO302" s="1114"/>
      <c r="EAP302" s="1114"/>
      <c r="EAQ302" s="1114"/>
      <c r="EAR302" s="1114"/>
      <c r="EAS302" s="1114"/>
      <c r="EAT302" s="1114"/>
      <c r="EAU302" s="1114"/>
      <c r="EAV302" s="1114"/>
      <c r="EAW302" s="1114"/>
      <c r="EAX302" s="1114"/>
      <c r="EAY302" s="1114"/>
      <c r="EAZ302" s="1114"/>
      <c r="EBA302" s="1114"/>
      <c r="EBB302" s="1114"/>
      <c r="EBC302" s="1114"/>
      <c r="EBD302" s="1114"/>
      <c r="EBE302" s="1114"/>
      <c r="EBF302" s="1114"/>
      <c r="EBG302" s="1114"/>
      <c r="EBH302" s="1114"/>
      <c r="EBI302" s="1114"/>
      <c r="EBJ302" s="1114"/>
      <c r="EBK302" s="1114"/>
      <c r="EBL302" s="1114"/>
      <c r="EBM302" s="1114"/>
      <c r="EBN302" s="1114"/>
      <c r="EBO302" s="1114"/>
      <c r="EBP302" s="1114"/>
      <c r="EBQ302" s="1114"/>
      <c r="EBR302" s="1114"/>
      <c r="EBS302" s="1114"/>
      <c r="EBT302" s="1114"/>
      <c r="EBU302" s="1114"/>
      <c r="EBV302" s="1114"/>
      <c r="EBW302" s="1114"/>
      <c r="EBX302" s="1114"/>
      <c r="EBY302" s="1114"/>
      <c r="EBZ302" s="1114"/>
      <c r="ECA302" s="1114"/>
      <c r="ECB302" s="1114"/>
      <c r="ECC302" s="1114"/>
      <c r="ECD302" s="1114"/>
      <c r="ECE302" s="1114"/>
      <c r="ECF302" s="1114"/>
      <c r="ECG302" s="1114"/>
      <c r="ECH302" s="1114"/>
      <c r="ECI302" s="1114"/>
      <c r="ECJ302" s="1114"/>
      <c r="ECK302" s="1114"/>
      <c r="ECL302" s="1114"/>
      <c r="ECM302" s="1114"/>
      <c r="ECN302" s="1114"/>
      <c r="ECO302" s="1114"/>
      <c r="ECP302" s="1114"/>
      <c r="ECQ302" s="1114"/>
      <c r="ECR302" s="1114"/>
      <c r="ECS302" s="1114"/>
      <c r="ECT302" s="1114"/>
      <c r="ECU302" s="1114"/>
      <c r="ECV302" s="1114"/>
      <c r="ECW302" s="1114"/>
      <c r="ECX302" s="1114"/>
      <c r="ECY302" s="1114"/>
      <c r="ECZ302" s="1114"/>
      <c r="EDA302" s="1114"/>
      <c r="EDB302" s="1114"/>
      <c r="EDC302" s="1114"/>
      <c r="EDD302" s="1114"/>
      <c r="EDE302" s="1114"/>
      <c r="EDF302" s="1114"/>
      <c r="EDG302" s="1114"/>
      <c r="EDH302" s="1114"/>
      <c r="EDI302" s="1114"/>
      <c r="EDJ302" s="1114"/>
      <c r="EDK302" s="1114"/>
      <c r="EDL302" s="1114"/>
      <c r="EDM302" s="1114"/>
      <c r="EDN302" s="1114"/>
      <c r="EDO302" s="1114"/>
      <c r="EDP302" s="1114"/>
      <c r="EDQ302" s="1114"/>
      <c r="EDR302" s="1114"/>
      <c r="EDS302" s="1114"/>
      <c r="EDT302" s="1114"/>
      <c r="EDU302" s="1114"/>
      <c r="EDV302" s="1114"/>
      <c r="EDW302" s="1114"/>
      <c r="EDX302" s="1114"/>
      <c r="EDY302" s="1114"/>
      <c r="EDZ302" s="1114"/>
      <c r="EEA302" s="1114"/>
      <c r="EEB302" s="1114"/>
      <c r="EEC302" s="1114"/>
      <c r="EED302" s="1114"/>
      <c r="EEE302" s="1114"/>
      <c r="EEF302" s="1114"/>
      <c r="EEG302" s="1114"/>
      <c r="EEH302" s="1114"/>
      <c r="EEI302" s="1114"/>
      <c r="EEJ302" s="1114"/>
      <c r="EEK302" s="1114"/>
      <c r="EEL302" s="1114"/>
      <c r="EEM302" s="1114"/>
      <c r="EEN302" s="1114"/>
      <c r="EEO302" s="1114"/>
      <c r="EEP302" s="1114"/>
      <c r="EEQ302" s="1114"/>
      <c r="EER302" s="1114"/>
      <c r="EES302" s="1114"/>
      <c r="EET302" s="1114"/>
      <c r="EEU302" s="1114"/>
      <c r="EEV302" s="1114"/>
      <c r="EEW302" s="1114"/>
      <c r="EEX302" s="1114"/>
      <c r="EEY302" s="1114"/>
      <c r="EEZ302" s="1114"/>
      <c r="EFA302" s="1114"/>
      <c r="EFB302" s="1114"/>
      <c r="EFC302" s="1114"/>
      <c r="EFD302" s="1114"/>
      <c r="EFE302" s="1114"/>
      <c r="EFF302" s="1114"/>
      <c r="EFG302" s="1114"/>
      <c r="EFH302" s="1114"/>
      <c r="EFI302" s="1114"/>
      <c r="EFJ302" s="1114"/>
      <c r="EFK302" s="1114"/>
      <c r="EFL302" s="1114"/>
      <c r="EFM302" s="1114"/>
      <c r="EFN302" s="1114"/>
      <c r="EFO302" s="1114"/>
      <c r="EFP302" s="1114"/>
      <c r="EFQ302" s="1114"/>
      <c r="EFR302" s="1114"/>
      <c r="EFS302" s="1114"/>
      <c r="EFT302" s="1114"/>
      <c r="EFU302" s="1114"/>
      <c r="EFV302" s="1114"/>
      <c r="EFW302" s="1114"/>
      <c r="EFX302" s="1114"/>
      <c r="EFY302" s="1114"/>
      <c r="EFZ302" s="1114"/>
      <c r="EGA302" s="1114"/>
      <c r="EGB302" s="1114"/>
      <c r="EGC302" s="1114"/>
      <c r="EGD302" s="1114"/>
      <c r="EGE302" s="1114"/>
      <c r="EGF302" s="1114"/>
      <c r="EGG302" s="1114"/>
      <c r="EGH302" s="1114"/>
      <c r="EGI302" s="1114"/>
      <c r="EGJ302" s="1114"/>
      <c r="EGK302" s="1114"/>
      <c r="EGL302" s="1114"/>
      <c r="EGM302" s="1114"/>
      <c r="EGN302" s="1114"/>
      <c r="EGO302" s="1114"/>
      <c r="EGP302" s="1114"/>
      <c r="EGQ302" s="1114"/>
      <c r="EGR302" s="1114"/>
      <c r="EGS302" s="1114"/>
      <c r="EGT302" s="1114"/>
      <c r="EGU302" s="1114"/>
      <c r="EGV302" s="1114"/>
      <c r="EGW302" s="1114"/>
      <c r="EGX302" s="1114"/>
      <c r="EGY302" s="1114"/>
      <c r="EGZ302" s="1114"/>
      <c r="EHA302" s="1114"/>
      <c r="EHB302" s="1114"/>
      <c r="EHC302" s="1114"/>
      <c r="EHD302" s="1114"/>
      <c r="EHE302" s="1114"/>
      <c r="EHF302" s="1114"/>
      <c r="EHG302" s="1114"/>
      <c r="EHH302" s="1114"/>
      <c r="EHI302" s="1114"/>
      <c r="EHJ302" s="1114"/>
      <c r="EHK302" s="1114"/>
      <c r="EHL302" s="1114"/>
      <c r="EHM302" s="1114"/>
      <c r="EHN302" s="1114"/>
      <c r="EHO302" s="1114"/>
      <c r="EHP302" s="1114"/>
      <c r="EHQ302" s="1114"/>
      <c r="EHR302" s="1114"/>
      <c r="EHS302" s="1114"/>
      <c r="EHT302" s="1114"/>
      <c r="EHU302" s="1114"/>
      <c r="EHV302" s="1114"/>
      <c r="EHW302" s="1114"/>
      <c r="EHX302" s="1114"/>
      <c r="EHY302" s="1114"/>
      <c r="EHZ302" s="1114"/>
      <c r="EIA302" s="1114"/>
      <c r="EIB302" s="1114"/>
      <c r="EIC302" s="1114"/>
      <c r="EID302" s="1114"/>
      <c r="EIE302" s="1114"/>
      <c r="EIF302" s="1114"/>
      <c r="EIG302" s="1114"/>
      <c r="EIH302" s="1114"/>
      <c r="EII302" s="1114"/>
      <c r="EIJ302" s="1114"/>
      <c r="EIK302" s="1114"/>
      <c r="EIL302" s="1114"/>
      <c r="EIM302" s="1114"/>
      <c r="EIN302" s="1114"/>
      <c r="EIO302" s="1114"/>
      <c r="EIP302" s="1114"/>
      <c r="EIQ302" s="1114"/>
      <c r="EIR302" s="1114"/>
      <c r="EIS302" s="1114"/>
      <c r="EIT302" s="1114"/>
      <c r="EIU302" s="1114"/>
      <c r="EIV302" s="1114"/>
      <c r="EIW302" s="1114"/>
      <c r="EIX302" s="1114"/>
      <c r="EIY302" s="1114"/>
      <c r="EIZ302" s="1114"/>
      <c r="EJA302" s="1114"/>
      <c r="EJB302" s="1114"/>
      <c r="EJC302" s="1114"/>
      <c r="EJD302" s="1114"/>
      <c r="EJE302" s="1114"/>
      <c r="EJF302" s="1114"/>
      <c r="EJG302" s="1114"/>
      <c r="EJH302" s="1114"/>
      <c r="EJI302" s="1114"/>
      <c r="EJJ302" s="1114"/>
      <c r="EJK302" s="1114"/>
      <c r="EJL302" s="1114"/>
      <c r="EJM302" s="1114"/>
      <c r="EJN302" s="1114"/>
      <c r="EJO302" s="1114"/>
      <c r="EJP302" s="1114"/>
      <c r="EJQ302" s="1114"/>
      <c r="EJR302" s="1114"/>
      <c r="EJS302" s="1114"/>
      <c r="EJT302" s="1114"/>
      <c r="EJU302" s="1114"/>
      <c r="EJV302" s="1114"/>
      <c r="EJW302" s="1114"/>
      <c r="EJX302" s="1114"/>
      <c r="EJY302" s="1114"/>
      <c r="EJZ302" s="1114"/>
      <c r="EKA302" s="1114"/>
      <c r="EKB302" s="1114"/>
      <c r="EKC302" s="1114"/>
      <c r="EKD302" s="1114"/>
      <c r="EKE302" s="1114"/>
      <c r="EKF302" s="1114"/>
      <c r="EKG302" s="1114"/>
      <c r="EKH302" s="1114"/>
      <c r="EKI302" s="1114"/>
      <c r="EKJ302" s="1114"/>
      <c r="EKK302" s="1114"/>
      <c r="EKL302" s="1114"/>
      <c r="EKM302" s="1114"/>
      <c r="EKN302" s="1114"/>
      <c r="EKO302" s="1114"/>
      <c r="EKP302" s="1114"/>
      <c r="EKQ302" s="1114"/>
      <c r="EKR302" s="1114"/>
      <c r="EKS302" s="1114"/>
      <c r="EKT302" s="1114"/>
      <c r="EKU302" s="1114"/>
      <c r="EKV302" s="1114"/>
      <c r="EKW302" s="1114"/>
      <c r="EKX302" s="1114"/>
      <c r="EKY302" s="1114"/>
      <c r="EKZ302" s="1114"/>
      <c r="ELA302" s="1114"/>
      <c r="ELB302" s="1114"/>
      <c r="ELC302" s="1114"/>
      <c r="ELD302" s="1114"/>
      <c r="ELE302" s="1114"/>
      <c r="ELF302" s="1114"/>
      <c r="ELG302" s="1114"/>
      <c r="ELH302" s="1114"/>
      <c r="ELI302" s="1114"/>
      <c r="ELJ302" s="1114"/>
      <c r="ELK302" s="1114"/>
      <c r="ELL302" s="1114"/>
      <c r="ELM302" s="1114"/>
      <c r="ELN302" s="1114"/>
      <c r="ELO302" s="1114"/>
      <c r="ELP302" s="1114"/>
      <c r="ELQ302" s="1114"/>
      <c r="ELR302" s="1114"/>
      <c r="ELS302" s="1114"/>
      <c r="ELT302" s="1114"/>
      <c r="ELU302" s="1114"/>
      <c r="ELV302" s="1114"/>
      <c r="ELW302" s="1114"/>
      <c r="ELX302" s="1114"/>
      <c r="ELY302" s="1114"/>
      <c r="ELZ302" s="1114"/>
      <c r="EMA302" s="1114"/>
      <c r="EMB302" s="1114"/>
      <c r="EMC302" s="1114"/>
      <c r="EMD302" s="1114"/>
      <c r="EME302" s="1114"/>
      <c r="EMF302" s="1114"/>
      <c r="EMG302" s="1114"/>
      <c r="EMH302" s="1114"/>
      <c r="EMI302" s="1114"/>
      <c r="EMJ302" s="1114"/>
      <c r="EMK302" s="1114"/>
      <c r="EML302" s="1114"/>
      <c r="EMM302" s="1114"/>
      <c r="EMN302" s="1114"/>
      <c r="EMO302" s="1114"/>
      <c r="EMP302" s="1114"/>
      <c r="EMQ302" s="1114"/>
      <c r="EMR302" s="1114"/>
      <c r="EMS302" s="1114"/>
      <c r="EMT302" s="1114"/>
      <c r="EMU302" s="1114"/>
      <c r="EMV302" s="1114"/>
      <c r="EMW302" s="1114"/>
      <c r="EMX302" s="1114"/>
      <c r="EMY302" s="1114"/>
      <c r="EMZ302" s="1114"/>
      <c r="ENA302" s="1114"/>
      <c r="ENB302" s="1114"/>
      <c r="ENC302" s="1114"/>
      <c r="END302" s="1114"/>
      <c r="ENE302" s="1114"/>
      <c r="ENF302" s="1114"/>
      <c r="ENG302" s="1114"/>
      <c r="ENH302" s="1114"/>
      <c r="ENI302" s="1114"/>
      <c r="ENJ302" s="1114"/>
      <c r="ENK302" s="1114"/>
      <c r="ENL302" s="1114"/>
      <c r="ENM302" s="1114"/>
      <c r="ENN302" s="1114"/>
      <c r="ENO302" s="1114"/>
      <c r="ENP302" s="1114"/>
      <c r="ENQ302" s="1114"/>
      <c r="ENR302" s="1114"/>
      <c r="ENS302" s="1114"/>
      <c r="ENT302" s="1114"/>
      <c r="ENU302" s="1114"/>
      <c r="ENV302" s="1114"/>
      <c r="ENW302" s="1114"/>
      <c r="ENX302" s="1114"/>
      <c r="ENY302" s="1114"/>
      <c r="ENZ302" s="1114"/>
      <c r="EOA302" s="1114"/>
      <c r="EOB302" s="1114"/>
      <c r="EOC302" s="1114"/>
      <c r="EOD302" s="1114"/>
      <c r="EOE302" s="1114"/>
      <c r="EOF302" s="1114"/>
      <c r="EOG302" s="1114"/>
      <c r="EOH302" s="1114"/>
      <c r="EOI302" s="1114"/>
      <c r="EOJ302" s="1114"/>
      <c r="EOK302" s="1114"/>
      <c r="EOL302" s="1114"/>
      <c r="EOM302" s="1114"/>
      <c r="EON302" s="1114"/>
      <c r="EOO302" s="1114"/>
      <c r="EOP302" s="1114"/>
      <c r="EOQ302" s="1114"/>
      <c r="EOR302" s="1114"/>
      <c r="EOS302" s="1114"/>
      <c r="EOT302" s="1114"/>
      <c r="EOU302" s="1114"/>
      <c r="EOV302" s="1114"/>
      <c r="EOW302" s="1114"/>
      <c r="EOX302" s="1114"/>
      <c r="EOY302" s="1114"/>
      <c r="EOZ302" s="1114"/>
      <c r="EPA302" s="1114"/>
      <c r="EPB302" s="1114"/>
      <c r="EPC302" s="1114"/>
      <c r="EPD302" s="1114"/>
      <c r="EPE302" s="1114"/>
      <c r="EPF302" s="1114"/>
      <c r="EPG302" s="1114"/>
      <c r="EPH302" s="1114"/>
      <c r="EPI302" s="1114"/>
      <c r="EPJ302" s="1114"/>
      <c r="EPK302" s="1114"/>
      <c r="EPL302" s="1114"/>
      <c r="EPM302" s="1114"/>
      <c r="EPN302" s="1114"/>
      <c r="EPO302" s="1114"/>
      <c r="EPP302" s="1114"/>
      <c r="EPQ302" s="1114"/>
      <c r="EPR302" s="1114"/>
      <c r="EPS302" s="1114"/>
      <c r="EPT302" s="1114"/>
      <c r="EPU302" s="1114"/>
      <c r="EPV302" s="1114"/>
      <c r="EPW302" s="1114"/>
      <c r="EPX302" s="1114"/>
      <c r="EPY302" s="1114"/>
      <c r="EPZ302" s="1114"/>
      <c r="EQA302" s="1114"/>
      <c r="EQB302" s="1114"/>
      <c r="EQC302" s="1114"/>
      <c r="EQD302" s="1114"/>
      <c r="EQE302" s="1114"/>
      <c r="EQF302" s="1114"/>
      <c r="EQG302" s="1114"/>
      <c r="EQH302" s="1114"/>
      <c r="EQI302" s="1114"/>
      <c r="EQJ302" s="1114"/>
      <c r="EQK302" s="1114"/>
      <c r="EQL302" s="1114"/>
      <c r="EQM302" s="1114"/>
      <c r="EQN302" s="1114"/>
      <c r="EQO302" s="1114"/>
      <c r="EQP302" s="1114"/>
      <c r="EQQ302" s="1114"/>
      <c r="EQR302" s="1114"/>
      <c r="EQS302" s="1114"/>
      <c r="EQT302" s="1114"/>
      <c r="EQU302" s="1114"/>
      <c r="EQV302" s="1114"/>
      <c r="EQW302" s="1114"/>
      <c r="EQX302" s="1114"/>
      <c r="EQY302" s="1114"/>
      <c r="EQZ302" s="1114"/>
      <c r="ERA302" s="1114"/>
      <c r="ERB302" s="1114"/>
      <c r="ERC302" s="1114"/>
      <c r="ERD302" s="1114"/>
      <c r="ERE302" s="1114"/>
      <c r="ERF302" s="1114"/>
      <c r="ERG302" s="1114"/>
      <c r="ERH302" s="1114"/>
      <c r="ERI302" s="1114"/>
      <c r="ERJ302" s="1114"/>
      <c r="ERK302" s="1114"/>
      <c r="ERL302" s="1114"/>
      <c r="ERM302" s="1114"/>
      <c r="ERN302" s="1114"/>
      <c r="ERO302" s="1114"/>
      <c r="ERP302" s="1114"/>
      <c r="ERQ302" s="1114"/>
      <c r="ERR302" s="1114"/>
      <c r="ERS302" s="1114"/>
      <c r="ERT302" s="1114"/>
      <c r="ERU302" s="1114"/>
      <c r="ERV302" s="1114"/>
      <c r="ERW302" s="1114"/>
      <c r="ERX302" s="1114"/>
      <c r="ERY302" s="1114"/>
      <c r="ERZ302" s="1114"/>
      <c r="ESA302" s="1114"/>
      <c r="ESB302" s="1114"/>
      <c r="ESC302" s="1114"/>
      <c r="ESD302" s="1114"/>
      <c r="ESE302" s="1114"/>
      <c r="ESF302" s="1114"/>
      <c r="ESG302" s="1114"/>
      <c r="ESH302" s="1114"/>
      <c r="ESI302" s="1114"/>
      <c r="ESJ302" s="1114"/>
      <c r="ESK302" s="1114"/>
      <c r="ESL302" s="1114"/>
      <c r="ESM302" s="1114"/>
      <c r="ESN302" s="1114"/>
      <c r="ESO302" s="1114"/>
      <c r="ESP302" s="1114"/>
      <c r="ESQ302" s="1114"/>
      <c r="ESR302" s="1114"/>
      <c r="ESS302" s="1114"/>
      <c r="EST302" s="1114"/>
      <c r="ESU302" s="1114"/>
      <c r="ESV302" s="1114"/>
      <c r="ESW302" s="1114"/>
      <c r="ESX302" s="1114"/>
      <c r="ESY302" s="1114"/>
      <c r="ESZ302" s="1114"/>
      <c r="ETA302" s="1114"/>
      <c r="ETB302" s="1114"/>
      <c r="ETC302" s="1114"/>
      <c r="ETD302" s="1114"/>
      <c r="ETE302" s="1114"/>
      <c r="ETF302" s="1114"/>
      <c r="ETG302" s="1114"/>
      <c r="ETH302" s="1114"/>
      <c r="ETI302" s="1114"/>
      <c r="ETJ302" s="1114"/>
      <c r="ETK302" s="1114"/>
      <c r="ETL302" s="1114"/>
      <c r="ETM302" s="1114"/>
      <c r="ETN302" s="1114"/>
      <c r="ETO302" s="1114"/>
      <c r="ETP302" s="1114"/>
      <c r="ETQ302" s="1114"/>
      <c r="ETR302" s="1114"/>
      <c r="ETS302" s="1114"/>
      <c r="ETT302" s="1114"/>
      <c r="ETU302" s="1114"/>
      <c r="ETV302" s="1114"/>
      <c r="ETW302" s="1114"/>
      <c r="ETX302" s="1114"/>
      <c r="ETY302" s="1114"/>
      <c r="ETZ302" s="1114"/>
      <c r="EUA302" s="1114"/>
      <c r="EUB302" s="1114"/>
      <c r="EUC302" s="1114"/>
      <c r="EUD302" s="1114"/>
      <c r="EUE302" s="1114"/>
      <c r="EUF302" s="1114"/>
      <c r="EUG302" s="1114"/>
      <c r="EUH302" s="1114"/>
      <c r="EUI302" s="1114"/>
      <c r="EUJ302" s="1114"/>
      <c r="EUK302" s="1114"/>
      <c r="EUL302" s="1114"/>
      <c r="EUM302" s="1114"/>
      <c r="EUN302" s="1114"/>
      <c r="EUO302" s="1114"/>
      <c r="EUP302" s="1114"/>
      <c r="EUQ302" s="1114"/>
      <c r="EUR302" s="1114"/>
      <c r="EUS302" s="1114"/>
      <c r="EUT302" s="1114"/>
      <c r="EUU302" s="1114"/>
      <c r="EUV302" s="1114"/>
      <c r="EUW302" s="1114"/>
      <c r="EUX302" s="1114"/>
      <c r="EUY302" s="1114"/>
      <c r="EUZ302" s="1114"/>
      <c r="EVA302" s="1114"/>
      <c r="EVB302" s="1114"/>
      <c r="EVC302" s="1114"/>
      <c r="EVD302" s="1114"/>
      <c r="EVE302" s="1114"/>
      <c r="EVF302" s="1114"/>
      <c r="EVG302" s="1114"/>
      <c r="EVH302" s="1114"/>
      <c r="EVI302" s="1114"/>
      <c r="EVJ302" s="1114"/>
      <c r="EVK302" s="1114"/>
      <c r="EVL302" s="1114"/>
      <c r="EVM302" s="1114"/>
      <c r="EVN302" s="1114"/>
      <c r="EVO302" s="1114"/>
      <c r="EVP302" s="1114"/>
      <c r="EVQ302" s="1114"/>
      <c r="EVR302" s="1114"/>
      <c r="EVS302" s="1114"/>
      <c r="EVT302" s="1114"/>
      <c r="EVU302" s="1114"/>
      <c r="EVV302" s="1114"/>
      <c r="EVW302" s="1114"/>
      <c r="EVX302" s="1114"/>
      <c r="EVY302" s="1114"/>
      <c r="EVZ302" s="1114"/>
      <c r="EWA302" s="1114"/>
      <c r="EWB302" s="1114"/>
      <c r="EWC302" s="1114"/>
      <c r="EWD302" s="1114"/>
      <c r="EWE302" s="1114"/>
      <c r="EWF302" s="1114"/>
      <c r="EWG302" s="1114"/>
      <c r="EWH302" s="1114"/>
      <c r="EWI302" s="1114"/>
      <c r="EWJ302" s="1114"/>
      <c r="EWK302" s="1114"/>
      <c r="EWL302" s="1114"/>
      <c r="EWM302" s="1114"/>
      <c r="EWN302" s="1114"/>
      <c r="EWO302" s="1114"/>
      <c r="EWP302" s="1114"/>
      <c r="EWQ302" s="1114"/>
      <c r="EWR302" s="1114"/>
      <c r="EWS302" s="1114"/>
      <c r="EWT302" s="1114"/>
      <c r="EWU302" s="1114"/>
      <c r="EWV302" s="1114"/>
      <c r="EWW302" s="1114"/>
      <c r="EWX302" s="1114"/>
      <c r="EWY302" s="1114"/>
      <c r="EWZ302" s="1114"/>
      <c r="EXA302" s="1114"/>
      <c r="EXB302" s="1114"/>
      <c r="EXC302" s="1114"/>
      <c r="EXD302" s="1114"/>
      <c r="EXE302" s="1114"/>
      <c r="EXF302" s="1114"/>
      <c r="EXG302" s="1114"/>
      <c r="EXH302" s="1114"/>
      <c r="EXI302" s="1114"/>
      <c r="EXJ302" s="1114"/>
      <c r="EXK302" s="1114"/>
      <c r="EXL302" s="1114"/>
      <c r="EXM302" s="1114"/>
      <c r="EXN302" s="1114"/>
      <c r="EXO302" s="1114"/>
      <c r="EXP302" s="1114"/>
      <c r="EXQ302" s="1114"/>
      <c r="EXR302" s="1114"/>
      <c r="EXS302" s="1114"/>
      <c r="EXT302" s="1114"/>
      <c r="EXU302" s="1114"/>
      <c r="EXV302" s="1114"/>
      <c r="EXW302" s="1114"/>
      <c r="EXX302" s="1114"/>
      <c r="EXY302" s="1114"/>
      <c r="EXZ302" s="1114"/>
      <c r="EYA302" s="1114"/>
      <c r="EYB302" s="1114"/>
      <c r="EYC302" s="1114"/>
      <c r="EYD302" s="1114"/>
      <c r="EYE302" s="1114"/>
      <c r="EYF302" s="1114"/>
      <c r="EYG302" s="1114"/>
      <c r="EYH302" s="1114"/>
      <c r="EYI302" s="1114"/>
      <c r="EYJ302" s="1114"/>
      <c r="EYK302" s="1114"/>
      <c r="EYL302" s="1114"/>
      <c r="EYM302" s="1114"/>
      <c r="EYN302" s="1114"/>
      <c r="EYO302" s="1114"/>
      <c r="EYP302" s="1114"/>
      <c r="EYQ302" s="1114"/>
      <c r="EYR302" s="1114"/>
      <c r="EYS302" s="1114"/>
      <c r="EYT302" s="1114"/>
      <c r="EYU302" s="1114"/>
      <c r="EYV302" s="1114"/>
      <c r="EYW302" s="1114"/>
      <c r="EYX302" s="1114"/>
      <c r="EYY302" s="1114"/>
      <c r="EYZ302" s="1114"/>
      <c r="EZA302" s="1114"/>
      <c r="EZB302" s="1114"/>
      <c r="EZC302" s="1114"/>
      <c r="EZD302" s="1114"/>
      <c r="EZE302" s="1114"/>
      <c r="EZF302" s="1114"/>
      <c r="EZG302" s="1114"/>
      <c r="EZH302" s="1114"/>
      <c r="EZI302" s="1114"/>
      <c r="EZJ302" s="1114"/>
      <c r="EZK302" s="1114"/>
      <c r="EZL302" s="1114"/>
      <c r="EZM302" s="1114"/>
      <c r="EZN302" s="1114"/>
      <c r="EZO302" s="1114"/>
      <c r="EZP302" s="1114"/>
      <c r="EZQ302" s="1114"/>
      <c r="EZR302" s="1114"/>
      <c r="EZS302" s="1114"/>
      <c r="EZT302" s="1114"/>
      <c r="EZU302" s="1114"/>
      <c r="EZV302" s="1114"/>
      <c r="EZW302" s="1114"/>
      <c r="EZX302" s="1114"/>
      <c r="EZY302" s="1114"/>
      <c r="EZZ302" s="1114"/>
      <c r="FAA302" s="1114"/>
      <c r="FAB302" s="1114"/>
      <c r="FAC302" s="1114"/>
      <c r="FAD302" s="1114"/>
      <c r="FAE302" s="1114"/>
      <c r="FAF302" s="1114"/>
      <c r="FAG302" s="1114"/>
      <c r="FAH302" s="1114"/>
      <c r="FAI302" s="1114"/>
      <c r="FAJ302" s="1114"/>
      <c r="FAK302" s="1114"/>
      <c r="FAL302" s="1114"/>
      <c r="FAM302" s="1114"/>
      <c r="FAN302" s="1114"/>
      <c r="FAO302" s="1114"/>
      <c r="FAP302" s="1114"/>
      <c r="FAQ302" s="1114"/>
      <c r="FAR302" s="1114"/>
      <c r="FAS302" s="1114"/>
      <c r="FAT302" s="1114"/>
      <c r="FAU302" s="1114"/>
      <c r="FAV302" s="1114"/>
      <c r="FAW302" s="1114"/>
      <c r="FAX302" s="1114"/>
      <c r="FAY302" s="1114"/>
      <c r="FAZ302" s="1114"/>
      <c r="FBA302" s="1114"/>
      <c r="FBB302" s="1114"/>
      <c r="FBC302" s="1114"/>
      <c r="FBD302" s="1114"/>
      <c r="FBE302" s="1114"/>
      <c r="FBF302" s="1114"/>
      <c r="FBG302" s="1114"/>
      <c r="FBH302" s="1114"/>
      <c r="FBI302" s="1114"/>
      <c r="FBJ302" s="1114"/>
      <c r="FBK302" s="1114"/>
      <c r="FBL302" s="1114"/>
      <c r="FBM302" s="1114"/>
      <c r="FBN302" s="1114"/>
      <c r="FBO302" s="1114"/>
      <c r="FBP302" s="1114"/>
      <c r="FBQ302" s="1114"/>
      <c r="FBR302" s="1114"/>
      <c r="FBS302" s="1114"/>
      <c r="FBT302" s="1114"/>
      <c r="FBU302" s="1114"/>
      <c r="FBV302" s="1114"/>
      <c r="FBW302" s="1114"/>
      <c r="FBX302" s="1114"/>
      <c r="FBY302" s="1114"/>
      <c r="FBZ302" s="1114"/>
      <c r="FCA302" s="1114"/>
      <c r="FCB302" s="1114"/>
      <c r="FCC302" s="1114"/>
      <c r="FCD302" s="1114"/>
      <c r="FCE302" s="1114"/>
      <c r="FCF302" s="1114"/>
      <c r="FCG302" s="1114"/>
      <c r="FCH302" s="1114"/>
      <c r="FCI302" s="1114"/>
      <c r="FCJ302" s="1114"/>
      <c r="FCK302" s="1114"/>
      <c r="FCL302" s="1114"/>
      <c r="FCM302" s="1114"/>
      <c r="FCN302" s="1114"/>
      <c r="FCO302" s="1114"/>
      <c r="FCP302" s="1114"/>
      <c r="FCQ302" s="1114"/>
      <c r="FCR302" s="1114"/>
      <c r="FCS302" s="1114"/>
      <c r="FCT302" s="1114"/>
      <c r="FCU302" s="1114"/>
      <c r="FCV302" s="1114"/>
      <c r="FCW302" s="1114"/>
      <c r="FCX302" s="1114"/>
      <c r="FCY302" s="1114"/>
      <c r="FCZ302" s="1114"/>
      <c r="FDA302" s="1114"/>
      <c r="FDB302" s="1114"/>
      <c r="FDC302" s="1114"/>
      <c r="FDD302" s="1114"/>
      <c r="FDE302" s="1114"/>
      <c r="FDF302" s="1114"/>
      <c r="FDG302" s="1114"/>
      <c r="FDH302" s="1114"/>
      <c r="FDI302" s="1114"/>
      <c r="FDJ302" s="1114"/>
      <c r="FDK302" s="1114"/>
      <c r="FDL302" s="1114"/>
      <c r="FDM302" s="1114"/>
      <c r="FDN302" s="1114"/>
      <c r="FDO302" s="1114"/>
      <c r="FDP302" s="1114"/>
      <c r="FDQ302" s="1114"/>
      <c r="FDR302" s="1114"/>
      <c r="FDS302" s="1114"/>
      <c r="FDT302" s="1114"/>
      <c r="FDU302" s="1114"/>
      <c r="FDV302" s="1114"/>
      <c r="FDW302" s="1114"/>
      <c r="FDX302" s="1114"/>
      <c r="FDY302" s="1114"/>
      <c r="FDZ302" s="1114"/>
      <c r="FEA302" s="1114"/>
      <c r="FEB302" s="1114"/>
      <c r="FEC302" s="1114"/>
      <c r="FED302" s="1114"/>
      <c r="FEE302" s="1114"/>
      <c r="FEF302" s="1114"/>
      <c r="FEG302" s="1114"/>
      <c r="FEH302" s="1114"/>
      <c r="FEI302" s="1114"/>
      <c r="FEJ302" s="1114"/>
      <c r="FEK302" s="1114"/>
      <c r="FEL302" s="1114"/>
      <c r="FEM302" s="1114"/>
      <c r="FEN302" s="1114"/>
      <c r="FEO302" s="1114"/>
      <c r="FEP302" s="1114"/>
      <c r="FEQ302" s="1114"/>
      <c r="FER302" s="1114"/>
      <c r="FES302" s="1114"/>
      <c r="FET302" s="1114"/>
      <c r="FEU302" s="1114"/>
      <c r="FEV302" s="1114"/>
      <c r="FEW302" s="1114"/>
      <c r="FEX302" s="1114"/>
      <c r="FEY302" s="1114"/>
      <c r="FEZ302" s="1114"/>
      <c r="FFA302" s="1114"/>
      <c r="FFB302" s="1114"/>
      <c r="FFC302" s="1114"/>
      <c r="FFD302" s="1114"/>
      <c r="FFE302" s="1114"/>
      <c r="FFF302" s="1114"/>
      <c r="FFG302" s="1114"/>
      <c r="FFH302" s="1114"/>
      <c r="FFI302" s="1114"/>
      <c r="FFJ302" s="1114"/>
      <c r="FFK302" s="1114"/>
      <c r="FFL302" s="1114"/>
      <c r="FFM302" s="1114"/>
      <c r="FFN302" s="1114"/>
      <c r="FFO302" s="1114"/>
      <c r="FFP302" s="1114"/>
      <c r="FFQ302" s="1114"/>
      <c r="FFR302" s="1114"/>
      <c r="FFS302" s="1114"/>
      <c r="FFT302" s="1114"/>
      <c r="FFU302" s="1114"/>
      <c r="FFV302" s="1114"/>
      <c r="FFW302" s="1114"/>
      <c r="FFX302" s="1114"/>
      <c r="FFY302" s="1114"/>
      <c r="FFZ302" s="1114"/>
      <c r="FGA302" s="1114"/>
      <c r="FGB302" s="1114"/>
      <c r="FGC302" s="1114"/>
      <c r="FGD302" s="1114"/>
      <c r="FGE302" s="1114"/>
      <c r="FGF302" s="1114"/>
      <c r="FGG302" s="1114"/>
      <c r="FGH302" s="1114"/>
      <c r="FGI302" s="1114"/>
      <c r="FGJ302" s="1114"/>
      <c r="FGK302" s="1114"/>
      <c r="FGL302" s="1114"/>
      <c r="FGM302" s="1114"/>
      <c r="FGN302" s="1114"/>
      <c r="FGO302" s="1114"/>
      <c r="FGP302" s="1114"/>
      <c r="FGQ302" s="1114"/>
      <c r="FGR302" s="1114"/>
      <c r="FGS302" s="1114"/>
      <c r="FGT302" s="1114"/>
      <c r="FGU302" s="1114"/>
      <c r="FGV302" s="1114"/>
      <c r="FGW302" s="1114"/>
      <c r="FGX302" s="1114"/>
      <c r="FGY302" s="1114"/>
      <c r="FGZ302" s="1114"/>
      <c r="FHA302" s="1114"/>
      <c r="FHB302" s="1114"/>
      <c r="FHC302" s="1114"/>
      <c r="FHD302" s="1114"/>
      <c r="FHE302" s="1114"/>
      <c r="FHF302" s="1114"/>
      <c r="FHG302" s="1114"/>
      <c r="FHH302" s="1114"/>
      <c r="FHI302" s="1114"/>
      <c r="FHJ302" s="1114"/>
      <c r="FHK302" s="1114"/>
      <c r="FHL302" s="1114"/>
      <c r="FHM302" s="1114"/>
      <c r="FHN302" s="1114"/>
      <c r="FHO302" s="1114"/>
      <c r="FHP302" s="1114"/>
      <c r="FHQ302" s="1114"/>
      <c r="FHR302" s="1114"/>
      <c r="FHS302" s="1114"/>
      <c r="FHT302" s="1114"/>
      <c r="FHU302" s="1114"/>
      <c r="FHV302" s="1114"/>
      <c r="FHW302" s="1114"/>
      <c r="FHX302" s="1114"/>
      <c r="FHY302" s="1114"/>
      <c r="FHZ302" s="1114"/>
      <c r="FIA302" s="1114"/>
      <c r="FIB302" s="1114"/>
      <c r="FIC302" s="1114"/>
      <c r="FID302" s="1114"/>
      <c r="FIE302" s="1114"/>
      <c r="FIF302" s="1114"/>
      <c r="FIG302" s="1114"/>
      <c r="FIH302" s="1114"/>
      <c r="FII302" s="1114"/>
      <c r="FIJ302" s="1114"/>
      <c r="FIK302" s="1114"/>
      <c r="FIL302" s="1114"/>
      <c r="FIM302" s="1114"/>
      <c r="FIN302" s="1114"/>
      <c r="FIO302" s="1114"/>
      <c r="FIP302" s="1114"/>
      <c r="FIQ302" s="1114"/>
      <c r="FIR302" s="1114"/>
      <c r="FIS302" s="1114"/>
      <c r="FIT302" s="1114"/>
      <c r="FIU302" s="1114"/>
      <c r="FIV302" s="1114"/>
      <c r="FIW302" s="1114"/>
      <c r="FIX302" s="1114"/>
      <c r="FIY302" s="1114"/>
      <c r="FIZ302" s="1114"/>
      <c r="FJA302" s="1114"/>
      <c r="FJB302" s="1114"/>
      <c r="FJC302" s="1114"/>
      <c r="FJD302" s="1114"/>
      <c r="FJE302" s="1114"/>
      <c r="FJF302" s="1114"/>
      <c r="FJG302" s="1114"/>
      <c r="FJH302" s="1114"/>
      <c r="FJI302" s="1114"/>
      <c r="FJJ302" s="1114"/>
      <c r="FJK302" s="1114"/>
      <c r="FJL302" s="1114"/>
      <c r="FJM302" s="1114"/>
      <c r="FJN302" s="1114"/>
      <c r="FJO302" s="1114"/>
      <c r="FJP302" s="1114"/>
      <c r="FJQ302" s="1114"/>
      <c r="FJR302" s="1114"/>
      <c r="FJS302" s="1114"/>
      <c r="FJT302" s="1114"/>
      <c r="FJU302" s="1114"/>
      <c r="FJV302" s="1114"/>
      <c r="FJW302" s="1114"/>
      <c r="FJX302" s="1114"/>
      <c r="FJY302" s="1114"/>
      <c r="FJZ302" s="1114"/>
      <c r="FKA302" s="1114"/>
      <c r="FKB302" s="1114"/>
      <c r="FKC302" s="1114"/>
      <c r="FKD302" s="1114"/>
      <c r="FKE302" s="1114"/>
      <c r="FKF302" s="1114"/>
      <c r="FKG302" s="1114"/>
      <c r="FKH302" s="1114"/>
      <c r="FKI302" s="1114"/>
      <c r="FKJ302" s="1114"/>
      <c r="FKK302" s="1114"/>
      <c r="FKL302" s="1114"/>
      <c r="FKM302" s="1114"/>
      <c r="FKN302" s="1114"/>
      <c r="FKO302" s="1114"/>
      <c r="FKP302" s="1114"/>
      <c r="FKQ302" s="1114"/>
      <c r="FKR302" s="1114"/>
      <c r="FKS302" s="1114"/>
      <c r="FKT302" s="1114"/>
      <c r="FKU302" s="1114"/>
      <c r="FKV302" s="1114"/>
      <c r="FKW302" s="1114"/>
      <c r="FKX302" s="1114"/>
      <c r="FKY302" s="1114"/>
      <c r="FKZ302" s="1114"/>
      <c r="FLA302" s="1114"/>
      <c r="FLB302" s="1114"/>
      <c r="FLC302" s="1114"/>
      <c r="FLD302" s="1114"/>
      <c r="FLE302" s="1114"/>
      <c r="FLF302" s="1114"/>
      <c r="FLG302" s="1114"/>
      <c r="FLH302" s="1114"/>
      <c r="FLI302" s="1114"/>
      <c r="FLJ302" s="1114"/>
      <c r="FLK302" s="1114"/>
      <c r="FLL302" s="1114"/>
      <c r="FLM302" s="1114"/>
      <c r="FLN302" s="1114"/>
      <c r="FLO302" s="1114"/>
      <c r="FLP302" s="1114"/>
      <c r="FLQ302" s="1114"/>
      <c r="FLR302" s="1114"/>
      <c r="FLS302" s="1114"/>
      <c r="FLT302" s="1114"/>
      <c r="FLU302" s="1114"/>
      <c r="FLV302" s="1114"/>
      <c r="FLW302" s="1114"/>
      <c r="FLX302" s="1114"/>
      <c r="FLY302" s="1114"/>
      <c r="FLZ302" s="1114"/>
      <c r="FMA302" s="1114"/>
      <c r="FMB302" s="1114"/>
      <c r="FMC302" s="1114"/>
      <c r="FMD302" s="1114"/>
      <c r="FME302" s="1114"/>
      <c r="FMF302" s="1114"/>
      <c r="FMG302" s="1114"/>
      <c r="FMH302" s="1114"/>
      <c r="FMI302" s="1114"/>
      <c r="FMJ302" s="1114"/>
      <c r="FMK302" s="1114"/>
      <c r="FML302" s="1114"/>
      <c r="FMM302" s="1114"/>
      <c r="FMN302" s="1114"/>
      <c r="FMO302" s="1114"/>
      <c r="FMP302" s="1114"/>
      <c r="FMQ302" s="1114"/>
      <c r="FMR302" s="1114"/>
      <c r="FMS302" s="1114"/>
      <c r="FMT302" s="1114"/>
      <c r="FMU302" s="1114"/>
      <c r="FMV302" s="1114"/>
      <c r="FMW302" s="1114"/>
      <c r="FMX302" s="1114"/>
      <c r="FMY302" s="1114"/>
      <c r="FMZ302" s="1114"/>
      <c r="FNA302" s="1114"/>
      <c r="FNB302" s="1114"/>
      <c r="FNC302" s="1114"/>
      <c r="FND302" s="1114"/>
      <c r="FNE302" s="1114"/>
      <c r="FNF302" s="1114"/>
      <c r="FNG302" s="1114"/>
      <c r="FNH302" s="1114"/>
      <c r="FNI302" s="1114"/>
      <c r="FNJ302" s="1114"/>
      <c r="FNK302" s="1114"/>
      <c r="FNL302" s="1114"/>
      <c r="FNM302" s="1114"/>
      <c r="FNN302" s="1114"/>
      <c r="FNO302" s="1114"/>
      <c r="FNP302" s="1114"/>
      <c r="FNQ302" s="1114"/>
      <c r="FNR302" s="1114"/>
      <c r="FNS302" s="1114"/>
      <c r="FNT302" s="1114"/>
      <c r="FNU302" s="1114"/>
      <c r="FNV302" s="1114"/>
      <c r="FNW302" s="1114"/>
      <c r="FNX302" s="1114"/>
      <c r="FNY302" s="1114"/>
      <c r="FNZ302" s="1114"/>
      <c r="FOA302" s="1114"/>
      <c r="FOB302" s="1114"/>
      <c r="FOC302" s="1114"/>
      <c r="FOD302" s="1114"/>
      <c r="FOE302" s="1114"/>
      <c r="FOF302" s="1114"/>
      <c r="FOG302" s="1114"/>
      <c r="FOH302" s="1114"/>
      <c r="FOI302" s="1114"/>
      <c r="FOJ302" s="1114"/>
      <c r="FOK302" s="1114"/>
      <c r="FOL302" s="1114"/>
      <c r="FOM302" s="1114"/>
      <c r="FON302" s="1114"/>
      <c r="FOO302" s="1114"/>
      <c r="FOP302" s="1114"/>
      <c r="FOQ302" s="1114"/>
      <c r="FOR302" s="1114"/>
      <c r="FOS302" s="1114"/>
      <c r="FOT302" s="1114"/>
      <c r="FOU302" s="1114"/>
      <c r="FOV302" s="1114"/>
      <c r="FOW302" s="1114"/>
      <c r="FOX302" s="1114"/>
      <c r="FOY302" s="1114"/>
      <c r="FOZ302" s="1114"/>
      <c r="FPA302" s="1114"/>
      <c r="FPB302" s="1114"/>
      <c r="FPC302" s="1114"/>
      <c r="FPD302" s="1114"/>
      <c r="FPE302" s="1114"/>
      <c r="FPF302" s="1114"/>
      <c r="FPG302" s="1114"/>
      <c r="FPH302" s="1114"/>
      <c r="FPI302" s="1114"/>
      <c r="FPJ302" s="1114"/>
      <c r="FPK302" s="1114"/>
      <c r="FPL302" s="1114"/>
      <c r="FPM302" s="1114"/>
      <c r="FPN302" s="1114"/>
      <c r="FPO302" s="1114"/>
      <c r="FPP302" s="1114"/>
      <c r="FPQ302" s="1114"/>
      <c r="FPR302" s="1114"/>
      <c r="FPS302" s="1114"/>
      <c r="FPT302" s="1114"/>
      <c r="FPU302" s="1114"/>
      <c r="FPV302" s="1114"/>
      <c r="FPW302" s="1114"/>
      <c r="FPX302" s="1114"/>
      <c r="FPY302" s="1114"/>
      <c r="FPZ302" s="1114"/>
      <c r="FQA302" s="1114"/>
      <c r="FQB302" s="1114"/>
      <c r="FQC302" s="1114"/>
      <c r="FQD302" s="1114"/>
      <c r="FQE302" s="1114"/>
      <c r="FQF302" s="1114"/>
      <c r="FQG302" s="1114"/>
      <c r="FQH302" s="1114"/>
      <c r="FQI302" s="1114"/>
      <c r="FQJ302" s="1114"/>
      <c r="FQK302" s="1114"/>
      <c r="FQL302" s="1114"/>
      <c r="FQM302" s="1114"/>
      <c r="FQN302" s="1114"/>
      <c r="FQO302" s="1114"/>
      <c r="FQP302" s="1114"/>
      <c r="FQQ302" s="1114"/>
      <c r="FQR302" s="1114"/>
      <c r="FQS302" s="1114"/>
      <c r="FQT302" s="1114"/>
      <c r="FQU302" s="1114"/>
      <c r="FQV302" s="1114"/>
      <c r="FQW302" s="1114"/>
      <c r="FQX302" s="1114"/>
      <c r="FQY302" s="1114"/>
      <c r="FQZ302" s="1114"/>
      <c r="FRA302" s="1114"/>
      <c r="FRB302" s="1114"/>
      <c r="FRC302" s="1114"/>
      <c r="FRD302" s="1114"/>
      <c r="FRE302" s="1114"/>
      <c r="FRF302" s="1114"/>
      <c r="FRG302" s="1114"/>
      <c r="FRH302" s="1114"/>
      <c r="FRI302" s="1114"/>
      <c r="FRJ302" s="1114"/>
      <c r="FRK302" s="1114"/>
      <c r="FRL302" s="1114"/>
      <c r="FRM302" s="1114"/>
      <c r="FRN302" s="1114"/>
      <c r="FRO302" s="1114"/>
      <c r="FRP302" s="1114"/>
      <c r="FRQ302" s="1114"/>
      <c r="FRR302" s="1114"/>
      <c r="FRS302" s="1114"/>
      <c r="FRT302" s="1114"/>
      <c r="FRU302" s="1114"/>
      <c r="FRV302" s="1114"/>
      <c r="FRW302" s="1114"/>
      <c r="FRX302" s="1114"/>
      <c r="FRY302" s="1114"/>
      <c r="FRZ302" s="1114"/>
      <c r="FSA302" s="1114"/>
      <c r="FSB302" s="1114"/>
      <c r="FSC302" s="1114"/>
      <c r="FSD302" s="1114"/>
      <c r="FSE302" s="1114"/>
      <c r="FSF302" s="1114"/>
      <c r="FSG302" s="1114"/>
      <c r="FSH302" s="1114"/>
      <c r="FSI302" s="1114"/>
      <c r="FSJ302" s="1114"/>
      <c r="FSK302" s="1114"/>
      <c r="FSL302" s="1114"/>
      <c r="FSM302" s="1114"/>
      <c r="FSN302" s="1114"/>
      <c r="FSO302" s="1114"/>
      <c r="FSP302" s="1114"/>
      <c r="FSQ302" s="1114"/>
      <c r="FSR302" s="1114"/>
      <c r="FSS302" s="1114"/>
      <c r="FST302" s="1114"/>
      <c r="FSU302" s="1114"/>
      <c r="FSV302" s="1114"/>
      <c r="FSW302" s="1114"/>
      <c r="FSX302" s="1114"/>
      <c r="FSY302" s="1114"/>
      <c r="FSZ302" s="1114"/>
      <c r="FTA302" s="1114"/>
      <c r="FTB302" s="1114"/>
      <c r="FTC302" s="1114"/>
      <c r="FTD302" s="1114"/>
      <c r="FTE302" s="1114"/>
      <c r="FTF302" s="1114"/>
      <c r="FTG302" s="1114"/>
      <c r="FTH302" s="1114"/>
      <c r="FTI302" s="1114"/>
      <c r="FTJ302" s="1114"/>
      <c r="FTK302" s="1114"/>
      <c r="FTL302" s="1114"/>
      <c r="FTM302" s="1114"/>
      <c r="FTN302" s="1114"/>
      <c r="FTO302" s="1114"/>
      <c r="FTP302" s="1114"/>
      <c r="FTQ302" s="1114"/>
      <c r="FTR302" s="1114"/>
      <c r="FTS302" s="1114"/>
      <c r="FTT302" s="1114"/>
      <c r="FTU302" s="1114"/>
      <c r="FTV302" s="1114"/>
      <c r="FTW302" s="1114"/>
      <c r="FTX302" s="1114"/>
      <c r="FTY302" s="1114"/>
      <c r="FTZ302" s="1114"/>
      <c r="FUA302" s="1114"/>
      <c r="FUB302" s="1114"/>
      <c r="FUC302" s="1114"/>
      <c r="FUD302" s="1114"/>
      <c r="FUE302" s="1114"/>
      <c r="FUF302" s="1114"/>
      <c r="FUG302" s="1114"/>
      <c r="FUH302" s="1114"/>
      <c r="FUI302" s="1114"/>
      <c r="FUJ302" s="1114"/>
      <c r="FUK302" s="1114"/>
      <c r="FUL302" s="1114"/>
      <c r="FUM302" s="1114"/>
      <c r="FUN302" s="1114"/>
      <c r="FUO302" s="1114"/>
      <c r="FUP302" s="1114"/>
      <c r="FUQ302" s="1114"/>
      <c r="FUR302" s="1114"/>
      <c r="FUS302" s="1114"/>
      <c r="FUT302" s="1114"/>
      <c r="FUU302" s="1114"/>
      <c r="FUV302" s="1114"/>
      <c r="FUW302" s="1114"/>
      <c r="FUX302" s="1114"/>
      <c r="FUY302" s="1114"/>
      <c r="FUZ302" s="1114"/>
      <c r="FVA302" s="1114"/>
      <c r="FVB302" s="1114"/>
      <c r="FVC302" s="1114"/>
      <c r="FVD302" s="1114"/>
      <c r="FVE302" s="1114"/>
      <c r="FVF302" s="1114"/>
      <c r="FVG302" s="1114"/>
      <c r="FVH302" s="1114"/>
      <c r="FVI302" s="1114"/>
      <c r="FVJ302" s="1114"/>
      <c r="FVK302" s="1114"/>
      <c r="FVL302" s="1114"/>
      <c r="FVM302" s="1114"/>
      <c r="FVN302" s="1114"/>
      <c r="FVO302" s="1114"/>
      <c r="FVP302" s="1114"/>
      <c r="FVQ302" s="1114"/>
      <c r="FVR302" s="1114"/>
      <c r="FVS302" s="1114"/>
      <c r="FVT302" s="1114"/>
      <c r="FVU302" s="1114"/>
      <c r="FVV302" s="1114"/>
      <c r="FVW302" s="1114"/>
      <c r="FVX302" s="1114"/>
      <c r="FVY302" s="1114"/>
      <c r="FVZ302" s="1114"/>
      <c r="FWA302" s="1114"/>
      <c r="FWB302" s="1114"/>
      <c r="FWC302" s="1114"/>
      <c r="FWD302" s="1114"/>
      <c r="FWE302" s="1114"/>
      <c r="FWF302" s="1114"/>
      <c r="FWG302" s="1114"/>
      <c r="FWH302" s="1114"/>
      <c r="FWI302" s="1114"/>
      <c r="FWJ302" s="1114"/>
      <c r="FWK302" s="1114"/>
      <c r="FWL302" s="1114"/>
      <c r="FWM302" s="1114"/>
      <c r="FWN302" s="1114"/>
      <c r="FWO302" s="1114"/>
      <c r="FWP302" s="1114"/>
      <c r="FWQ302" s="1114"/>
      <c r="FWR302" s="1114"/>
      <c r="FWS302" s="1114"/>
      <c r="FWT302" s="1114"/>
      <c r="FWU302" s="1114"/>
      <c r="FWV302" s="1114"/>
      <c r="FWW302" s="1114"/>
      <c r="FWX302" s="1114"/>
      <c r="FWY302" s="1114"/>
      <c r="FWZ302" s="1114"/>
      <c r="FXA302" s="1114"/>
      <c r="FXB302" s="1114"/>
      <c r="FXC302" s="1114"/>
      <c r="FXD302" s="1114"/>
      <c r="FXE302" s="1114"/>
      <c r="FXF302" s="1114"/>
      <c r="FXG302" s="1114"/>
      <c r="FXH302" s="1114"/>
      <c r="FXI302" s="1114"/>
      <c r="FXJ302" s="1114"/>
      <c r="FXK302" s="1114"/>
      <c r="FXL302" s="1114"/>
      <c r="FXM302" s="1114"/>
      <c r="FXN302" s="1114"/>
      <c r="FXO302" s="1114"/>
      <c r="FXP302" s="1114"/>
      <c r="FXQ302" s="1114"/>
      <c r="FXR302" s="1114"/>
      <c r="FXS302" s="1114"/>
      <c r="FXT302" s="1114"/>
      <c r="FXU302" s="1114"/>
      <c r="FXV302" s="1114"/>
      <c r="FXW302" s="1114"/>
      <c r="FXX302" s="1114"/>
      <c r="FXY302" s="1114"/>
      <c r="FXZ302" s="1114"/>
      <c r="FYA302" s="1114"/>
      <c r="FYB302" s="1114"/>
      <c r="FYC302" s="1114"/>
      <c r="FYD302" s="1114"/>
      <c r="FYE302" s="1114"/>
      <c r="FYF302" s="1114"/>
      <c r="FYG302" s="1114"/>
      <c r="FYH302" s="1114"/>
      <c r="FYI302" s="1114"/>
      <c r="FYJ302" s="1114"/>
      <c r="FYK302" s="1114"/>
      <c r="FYL302" s="1114"/>
      <c r="FYM302" s="1114"/>
      <c r="FYN302" s="1114"/>
      <c r="FYO302" s="1114"/>
      <c r="FYP302" s="1114"/>
      <c r="FYQ302" s="1114"/>
      <c r="FYR302" s="1114"/>
      <c r="FYS302" s="1114"/>
      <c r="FYT302" s="1114"/>
      <c r="FYU302" s="1114"/>
      <c r="FYV302" s="1114"/>
      <c r="FYW302" s="1114"/>
      <c r="FYX302" s="1114"/>
      <c r="FYY302" s="1114"/>
      <c r="FYZ302" s="1114"/>
      <c r="FZA302" s="1114"/>
      <c r="FZB302" s="1114"/>
      <c r="FZC302" s="1114"/>
      <c r="FZD302" s="1114"/>
      <c r="FZE302" s="1114"/>
      <c r="FZF302" s="1114"/>
      <c r="FZG302" s="1114"/>
      <c r="FZH302" s="1114"/>
      <c r="FZI302" s="1114"/>
      <c r="FZJ302" s="1114"/>
      <c r="FZK302" s="1114"/>
      <c r="FZL302" s="1114"/>
      <c r="FZM302" s="1114"/>
      <c r="FZN302" s="1114"/>
      <c r="FZO302" s="1114"/>
      <c r="FZP302" s="1114"/>
      <c r="FZQ302" s="1114"/>
      <c r="FZR302" s="1114"/>
      <c r="FZS302" s="1114"/>
      <c r="FZT302" s="1114"/>
      <c r="FZU302" s="1114"/>
      <c r="FZV302" s="1114"/>
      <c r="FZW302" s="1114"/>
      <c r="FZX302" s="1114"/>
      <c r="FZY302" s="1114"/>
      <c r="FZZ302" s="1114"/>
      <c r="GAA302" s="1114"/>
      <c r="GAB302" s="1114"/>
      <c r="GAC302" s="1114"/>
      <c r="GAD302" s="1114"/>
      <c r="GAE302" s="1114"/>
      <c r="GAF302" s="1114"/>
      <c r="GAG302" s="1114"/>
      <c r="GAH302" s="1114"/>
      <c r="GAI302" s="1114"/>
      <c r="GAJ302" s="1114"/>
      <c r="GAK302" s="1114"/>
      <c r="GAL302" s="1114"/>
      <c r="GAM302" s="1114"/>
      <c r="GAN302" s="1114"/>
      <c r="GAO302" s="1114"/>
      <c r="GAP302" s="1114"/>
      <c r="GAQ302" s="1114"/>
      <c r="GAR302" s="1114"/>
      <c r="GAS302" s="1114"/>
      <c r="GAT302" s="1114"/>
      <c r="GAU302" s="1114"/>
      <c r="GAV302" s="1114"/>
      <c r="GAW302" s="1114"/>
      <c r="GAX302" s="1114"/>
      <c r="GAY302" s="1114"/>
      <c r="GAZ302" s="1114"/>
      <c r="GBA302" s="1114"/>
      <c r="GBB302" s="1114"/>
      <c r="GBC302" s="1114"/>
      <c r="GBD302" s="1114"/>
      <c r="GBE302" s="1114"/>
      <c r="GBF302" s="1114"/>
      <c r="GBG302" s="1114"/>
      <c r="GBH302" s="1114"/>
      <c r="GBI302" s="1114"/>
      <c r="GBJ302" s="1114"/>
      <c r="GBK302" s="1114"/>
      <c r="GBL302" s="1114"/>
      <c r="GBM302" s="1114"/>
      <c r="GBN302" s="1114"/>
      <c r="GBO302" s="1114"/>
      <c r="GBP302" s="1114"/>
      <c r="GBQ302" s="1114"/>
      <c r="GBR302" s="1114"/>
      <c r="GBS302" s="1114"/>
      <c r="GBT302" s="1114"/>
      <c r="GBU302" s="1114"/>
      <c r="GBV302" s="1114"/>
      <c r="GBW302" s="1114"/>
      <c r="GBX302" s="1114"/>
      <c r="GBY302" s="1114"/>
      <c r="GBZ302" s="1114"/>
      <c r="GCA302" s="1114"/>
      <c r="GCB302" s="1114"/>
      <c r="GCC302" s="1114"/>
      <c r="GCD302" s="1114"/>
      <c r="GCE302" s="1114"/>
      <c r="GCF302" s="1114"/>
      <c r="GCG302" s="1114"/>
      <c r="GCH302" s="1114"/>
      <c r="GCI302" s="1114"/>
      <c r="GCJ302" s="1114"/>
      <c r="GCK302" s="1114"/>
      <c r="GCL302" s="1114"/>
      <c r="GCM302" s="1114"/>
      <c r="GCN302" s="1114"/>
      <c r="GCO302" s="1114"/>
      <c r="GCP302" s="1114"/>
      <c r="GCQ302" s="1114"/>
      <c r="GCR302" s="1114"/>
      <c r="GCS302" s="1114"/>
      <c r="GCT302" s="1114"/>
      <c r="GCU302" s="1114"/>
      <c r="GCV302" s="1114"/>
      <c r="GCW302" s="1114"/>
      <c r="GCX302" s="1114"/>
      <c r="GCY302" s="1114"/>
      <c r="GCZ302" s="1114"/>
      <c r="GDA302" s="1114"/>
      <c r="GDB302" s="1114"/>
      <c r="GDC302" s="1114"/>
      <c r="GDD302" s="1114"/>
      <c r="GDE302" s="1114"/>
      <c r="GDF302" s="1114"/>
      <c r="GDG302" s="1114"/>
      <c r="GDH302" s="1114"/>
      <c r="GDI302" s="1114"/>
      <c r="GDJ302" s="1114"/>
      <c r="GDK302" s="1114"/>
      <c r="GDL302" s="1114"/>
      <c r="GDM302" s="1114"/>
      <c r="GDN302" s="1114"/>
      <c r="GDO302" s="1114"/>
      <c r="GDP302" s="1114"/>
      <c r="GDQ302" s="1114"/>
      <c r="GDR302" s="1114"/>
      <c r="GDS302" s="1114"/>
      <c r="GDT302" s="1114"/>
      <c r="GDU302" s="1114"/>
      <c r="GDV302" s="1114"/>
      <c r="GDW302" s="1114"/>
      <c r="GDX302" s="1114"/>
      <c r="GDY302" s="1114"/>
      <c r="GDZ302" s="1114"/>
      <c r="GEA302" s="1114"/>
      <c r="GEB302" s="1114"/>
      <c r="GEC302" s="1114"/>
      <c r="GED302" s="1114"/>
      <c r="GEE302" s="1114"/>
      <c r="GEF302" s="1114"/>
      <c r="GEG302" s="1114"/>
      <c r="GEH302" s="1114"/>
      <c r="GEI302" s="1114"/>
      <c r="GEJ302" s="1114"/>
      <c r="GEK302" s="1114"/>
      <c r="GEL302" s="1114"/>
      <c r="GEM302" s="1114"/>
      <c r="GEN302" s="1114"/>
      <c r="GEO302" s="1114"/>
      <c r="GEP302" s="1114"/>
      <c r="GEQ302" s="1114"/>
      <c r="GER302" s="1114"/>
      <c r="GES302" s="1114"/>
      <c r="GET302" s="1114"/>
      <c r="GEU302" s="1114"/>
      <c r="GEV302" s="1114"/>
      <c r="GEW302" s="1114"/>
      <c r="GEX302" s="1114"/>
      <c r="GEY302" s="1114"/>
      <c r="GEZ302" s="1114"/>
      <c r="GFA302" s="1114"/>
      <c r="GFB302" s="1114"/>
      <c r="GFC302" s="1114"/>
      <c r="GFD302" s="1114"/>
      <c r="GFE302" s="1114"/>
      <c r="GFF302" s="1114"/>
      <c r="GFG302" s="1114"/>
      <c r="GFH302" s="1114"/>
      <c r="GFI302" s="1114"/>
      <c r="GFJ302" s="1114"/>
      <c r="GFK302" s="1114"/>
      <c r="GFL302" s="1114"/>
      <c r="GFM302" s="1114"/>
      <c r="GFN302" s="1114"/>
      <c r="GFO302" s="1114"/>
      <c r="GFP302" s="1114"/>
      <c r="GFQ302" s="1114"/>
      <c r="GFR302" s="1114"/>
      <c r="GFS302" s="1114"/>
      <c r="GFT302" s="1114"/>
      <c r="GFU302" s="1114"/>
      <c r="GFV302" s="1114"/>
      <c r="GFW302" s="1114"/>
      <c r="GFX302" s="1114"/>
      <c r="GFY302" s="1114"/>
      <c r="GFZ302" s="1114"/>
      <c r="GGA302" s="1114"/>
      <c r="GGB302" s="1114"/>
      <c r="GGC302" s="1114"/>
      <c r="GGD302" s="1114"/>
      <c r="GGE302" s="1114"/>
      <c r="GGF302" s="1114"/>
      <c r="GGG302" s="1114"/>
      <c r="GGH302" s="1114"/>
      <c r="GGI302" s="1114"/>
      <c r="GGJ302" s="1114"/>
      <c r="GGK302" s="1114"/>
      <c r="GGL302" s="1114"/>
      <c r="GGM302" s="1114"/>
      <c r="GGN302" s="1114"/>
      <c r="GGO302" s="1114"/>
      <c r="GGP302" s="1114"/>
      <c r="GGQ302" s="1114"/>
      <c r="GGR302" s="1114"/>
      <c r="GGS302" s="1114"/>
      <c r="GGT302" s="1114"/>
      <c r="GGU302" s="1114"/>
      <c r="GGV302" s="1114"/>
      <c r="GGW302" s="1114"/>
      <c r="GGX302" s="1114"/>
      <c r="GGY302" s="1114"/>
      <c r="GGZ302" s="1114"/>
      <c r="GHA302" s="1114"/>
      <c r="GHB302" s="1114"/>
      <c r="GHC302" s="1114"/>
      <c r="GHD302" s="1114"/>
      <c r="GHE302" s="1114"/>
      <c r="GHF302" s="1114"/>
      <c r="GHG302" s="1114"/>
      <c r="GHH302" s="1114"/>
      <c r="GHI302" s="1114"/>
      <c r="GHJ302" s="1114"/>
      <c r="GHK302" s="1114"/>
      <c r="GHL302" s="1114"/>
      <c r="GHM302" s="1114"/>
      <c r="GHN302" s="1114"/>
      <c r="GHO302" s="1114"/>
      <c r="GHP302" s="1114"/>
      <c r="GHQ302" s="1114"/>
      <c r="GHR302" s="1114"/>
      <c r="GHS302" s="1114"/>
      <c r="GHT302" s="1114"/>
      <c r="GHU302" s="1114"/>
      <c r="GHV302" s="1114"/>
      <c r="GHW302" s="1114"/>
      <c r="GHX302" s="1114"/>
      <c r="GHY302" s="1114"/>
      <c r="GHZ302" s="1114"/>
      <c r="GIA302" s="1114"/>
      <c r="GIB302" s="1114"/>
      <c r="GIC302" s="1114"/>
      <c r="GID302" s="1114"/>
      <c r="GIE302" s="1114"/>
      <c r="GIF302" s="1114"/>
      <c r="GIG302" s="1114"/>
      <c r="GIH302" s="1114"/>
      <c r="GII302" s="1114"/>
      <c r="GIJ302" s="1114"/>
      <c r="GIK302" s="1114"/>
      <c r="GIL302" s="1114"/>
      <c r="GIM302" s="1114"/>
      <c r="GIN302" s="1114"/>
      <c r="GIO302" s="1114"/>
      <c r="GIP302" s="1114"/>
      <c r="GIQ302" s="1114"/>
      <c r="GIR302" s="1114"/>
      <c r="GIS302" s="1114"/>
      <c r="GIT302" s="1114"/>
      <c r="GIU302" s="1114"/>
      <c r="GIV302" s="1114"/>
      <c r="GIW302" s="1114"/>
      <c r="GIX302" s="1114"/>
      <c r="GIY302" s="1114"/>
      <c r="GIZ302" s="1114"/>
      <c r="GJA302" s="1114"/>
      <c r="GJB302" s="1114"/>
      <c r="GJC302" s="1114"/>
      <c r="GJD302" s="1114"/>
      <c r="GJE302" s="1114"/>
      <c r="GJF302" s="1114"/>
      <c r="GJG302" s="1114"/>
      <c r="GJH302" s="1114"/>
      <c r="GJI302" s="1114"/>
      <c r="GJJ302" s="1114"/>
      <c r="GJK302" s="1114"/>
      <c r="GJL302" s="1114"/>
      <c r="GJM302" s="1114"/>
      <c r="GJN302" s="1114"/>
      <c r="GJO302" s="1114"/>
      <c r="GJP302" s="1114"/>
      <c r="GJQ302" s="1114"/>
      <c r="GJR302" s="1114"/>
      <c r="GJS302" s="1114"/>
      <c r="GJT302" s="1114"/>
      <c r="GJU302" s="1114"/>
      <c r="GJV302" s="1114"/>
      <c r="GJW302" s="1114"/>
      <c r="GJX302" s="1114"/>
      <c r="GJY302" s="1114"/>
      <c r="GJZ302" s="1114"/>
      <c r="GKA302" s="1114"/>
      <c r="GKB302" s="1114"/>
      <c r="GKC302" s="1114"/>
      <c r="GKD302" s="1114"/>
      <c r="GKE302" s="1114"/>
      <c r="GKF302" s="1114"/>
      <c r="GKG302" s="1114"/>
      <c r="GKH302" s="1114"/>
      <c r="GKI302" s="1114"/>
      <c r="GKJ302" s="1114"/>
      <c r="GKK302" s="1114"/>
      <c r="GKL302" s="1114"/>
      <c r="GKM302" s="1114"/>
      <c r="GKN302" s="1114"/>
      <c r="GKO302" s="1114"/>
      <c r="GKP302" s="1114"/>
      <c r="GKQ302" s="1114"/>
      <c r="GKR302" s="1114"/>
      <c r="GKS302" s="1114"/>
      <c r="GKT302" s="1114"/>
      <c r="GKU302" s="1114"/>
      <c r="GKV302" s="1114"/>
      <c r="GKW302" s="1114"/>
      <c r="GKX302" s="1114"/>
      <c r="GKY302" s="1114"/>
      <c r="GKZ302" s="1114"/>
      <c r="GLA302" s="1114"/>
      <c r="GLB302" s="1114"/>
      <c r="GLC302" s="1114"/>
      <c r="GLD302" s="1114"/>
      <c r="GLE302" s="1114"/>
      <c r="GLF302" s="1114"/>
      <c r="GLG302" s="1114"/>
      <c r="GLH302" s="1114"/>
      <c r="GLI302" s="1114"/>
      <c r="GLJ302" s="1114"/>
      <c r="GLK302" s="1114"/>
      <c r="GLL302" s="1114"/>
      <c r="GLM302" s="1114"/>
      <c r="GLN302" s="1114"/>
      <c r="GLO302" s="1114"/>
      <c r="GLP302" s="1114"/>
      <c r="GLQ302" s="1114"/>
      <c r="GLR302" s="1114"/>
      <c r="GLS302" s="1114"/>
      <c r="GLT302" s="1114"/>
      <c r="GLU302" s="1114"/>
      <c r="GLV302" s="1114"/>
      <c r="GLW302" s="1114"/>
      <c r="GLX302" s="1114"/>
      <c r="GLY302" s="1114"/>
      <c r="GLZ302" s="1114"/>
      <c r="GMA302" s="1114"/>
      <c r="GMB302" s="1114"/>
      <c r="GMC302" s="1114"/>
      <c r="GMD302" s="1114"/>
      <c r="GME302" s="1114"/>
      <c r="GMF302" s="1114"/>
      <c r="GMG302" s="1114"/>
      <c r="GMH302" s="1114"/>
      <c r="GMI302" s="1114"/>
      <c r="GMJ302" s="1114"/>
      <c r="GMK302" s="1114"/>
      <c r="GML302" s="1114"/>
      <c r="GMM302" s="1114"/>
      <c r="GMN302" s="1114"/>
      <c r="GMO302" s="1114"/>
      <c r="GMP302" s="1114"/>
      <c r="GMQ302" s="1114"/>
      <c r="GMR302" s="1114"/>
      <c r="GMS302" s="1114"/>
      <c r="GMT302" s="1114"/>
      <c r="GMU302" s="1114"/>
      <c r="GMV302" s="1114"/>
      <c r="GMW302" s="1114"/>
      <c r="GMX302" s="1114"/>
      <c r="GMY302" s="1114"/>
      <c r="GMZ302" s="1114"/>
      <c r="GNA302" s="1114"/>
      <c r="GNB302" s="1114"/>
      <c r="GNC302" s="1114"/>
      <c r="GND302" s="1114"/>
      <c r="GNE302" s="1114"/>
      <c r="GNF302" s="1114"/>
      <c r="GNG302" s="1114"/>
      <c r="GNH302" s="1114"/>
      <c r="GNI302" s="1114"/>
      <c r="GNJ302" s="1114"/>
      <c r="GNK302" s="1114"/>
      <c r="GNL302" s="1114"/>
      <c r="GNM302" s="1114"/>
      <c r="GNN302" s="1114"/>
      <c r="GNO302" s="1114"/>
      <c r="GNP302" s="1114"/>
      <c r="GNQ302" s="1114"/>
      <c r="GNR302" s="1114"/>
      <c r="GNS302" s="1114"/>
      <c r="GNT302" s="1114"/>
      <c r="GNU302" s="1114"/>
      <c r="GNV302" s="1114"/>
      <c r="GNW302" s="1114"/>
      <c r="GNX302" s="1114"/>
      <c r="GNY302" s="1114"/>
      <c r="GNZ302" s="1114"/>
      <c r="GOA302" s="1114"/>
      <c r="GOB302" s="1114"/>
      <c r="GOC302" s="1114"/>
      <c r="GOD302" s="1114"/>
      <c r="GOE302" s="1114"/>
      <c r="GOF302" s="1114"/>
      <c r="GOG302" s="1114"/>
      <c r="GOH302" s="1114"/>
      <c r="GOI302" s="1114"/>
      <c r="GOJ302" s="1114"/>
      <c r="GOK302" s="1114"/>
      <c r="GOL302" s="1114"/>
      <c r="GOM302" s="1114"/>
      <c r="GON302" s="1114"/>
      <c r="GOO302" s="1114"/>
      <c r="GOP302" s="1114"/>
      <c r="GOQ302" s="1114"/>
      <c r="GOR302" s="1114"/>
      <c r="GOS302" s="1114"/>
      <c r="GOT302" s="1114"/>
      <c r="GOU302" s="1114"/>
      <c r="GOV302" s="1114"/>
      <c r="GOW302" s="1114"/>
      <c r="GOX302" s="1114"/>
      <c r="GOY302" s="1114"/>
      <c r="GOZ302" s="1114"/>
      <c r="GPA302" s="1114"/>
      <c r="GPB302" s="1114"/>
      <c r="GPC302" s="1114"/>
      <c r="GPD302" s="1114"/>
      <c r="GPE302" s="1114"/>
      <c r="GPF302" s="1114"/>
      <c r="GPG302" s="1114"/>
      <c r="GPH302" s="1114"/>
      <c r="GPI302" s="1114"/>
      <c r="GPJ302" s="1114"/>
      <c r="GPK302" s="1114"/>
      <c r="GPL302" s="1114"/>
      <c r="GPM302" s="1114"/>
      <c r="GPN302" s="1114"/>
      <c r="GPO302" s="1114"/>
      <c r="GPP302" s="1114"/>
      <c r="GPQ302" s="1114"/>
      <c r="GPR302" s="1114"/>
      <c r="GPS302" s="1114"/>
      <c r="GPT302" s="1114"/>
      <c r="GPU302" s="1114"/>
      <c r="GPV302" s="1114"/>
      <c r="GPW302" s="1114"/>
      <c r="GPX302" s="1114"/>
      <c r="GPY302" s="1114"/>
      <c r="GPZ302" s="1114"/>
      <c r="GQA302" s="1114"/>
      <c r="GQB302" s="1114"/>
      <c r="GQC302" s="1114"/>
      <c r="GQD302" s="1114"/>
      <c r="GQE302" s="1114"/>
      <c r="GQF302" s="1114"/>
      <c r="GQG302" s="1114"/>
      <c r="GQH302" s="1114"/>
      <c r="GQI302" s="1114"/>
      <c r="GQJ302" s="1114"/>
      <c r="GQK302" s="1114"/>
      <c r="GQL302" s="1114"/>
      <c r="GQM302" s="1114"/>
      <c r="GQN302" s="1114"/>
      <c r="GQO302" s="1114"/>
      <c r="GQP302" s="1114"/>
      <c r="GQQ302" s="1114"/>
      <c r="GQR302" s="1114"/>
      <c r="GQS302" s="1114"/>
      <c r="GQT302" s="1114"/>
      <c r="GQU302" s="1114"/>
      <c r="GQV302" s="1114"/>
      <c r="GQW302" s="1114"/>
      <c r="GQX302" s="1114"/>
      <c r="GQY302" s="1114"/>
      <c r="GQZ302" s="1114"/>
      <c r="GRA302" s="1114"/>
      <c r="GRB302" s="1114"/>
      <c r="GRC302" s="1114"/>
      <c r="GRD302" s="1114"/>
      <c r="GRE302" s="1114"/>
      <c r="GRF302" s="1114"/>
      <c r="GRG302" s="1114"/>
      <c r="GRH302" s="1114"/>
      <c r="GRI302" s="1114"/>
      <c r="GRJ302" s="1114"/>
      <c r="GRK302" s="1114"/>
      <c r="GRL302" s="1114"/>
      <c r="GRM302" s="1114"/>
      <c r="GRN302" s="1114"/>
      <c r="GRO302" s="1114"/>
      <c r="GRP302" s="1114"/>
      <c r="GRQ302" s="1114"/>
      <c r="GRR302" s="1114"/>
      <c r="GRS302" s="1114"/>
      <c r="GRT302" s="1114"/>
      <c r="GRU302" s="1114"/>
      <c r="GRV302" s="1114"/>
      <c r="GRW302" s="1114"/>
      <c r="GRX302" s="1114"/>
      <c r="GRY302" s="1114"/>
      <c r="GRZ302" s="1114"/>
      <c r="GSA302" s="1114"/>
      <c r="GSB302" s="1114"/>
      <c r="GSC302" s="1114"/>
      <c r="GSD302" s="1114"/>
      <c r="GSE302" s="1114"/>
      <c r="GSF302" s="1114"/>
      <c r="GSG302" s="1114"/>
      <c r="GSH302" s="1114"/>
      <c r="GSI302" s="1114"/>
      <c r="GSJ302" s="1114"/>
      <c r="GSK302" s="1114"/>
      <c r="GSL302" s="1114"/>
      <c r="GSM302" s="1114"/>
      <c r="GSN302" s="1114"/>
      <c r="GSO302" s="1114"/>
      <c r="GSP302" s="1114"/>
      <c r="GSQ302" s="1114"/>
      <c r="GSR302" s="1114"/>
      <c r="GSS302" s="1114"/>
      <c r="GST302" s="1114"/>
      <c r="GSU302" s="1114"/>
      <c r="GSV302" s="1114"/>
      <c r="GSW302" s="1114"/>
      <c r="GSX302" s="1114"/>
      <c r="GSY302" s="1114"/>
      <c r="GSZ302" s="1114"/>
      <c r="GTA302" s="1114"/>
      <c r="GTB302" s="1114"/>
      <c r="GTC302" s="1114"/>
      <c r="GTD302" s="1114"/>
      <c r="GTE302" s="1114"/>
      <c r="GTF302" s="1114"/>
      <c r="GTG302" s="1114"/>
      <c r="GTH302" s="1114"/>
      <c r="GTI302" s="1114"/>
      <c r="GTJ302" s="1114"/>
      <c r="GTK302" s="1114"/>
      <c r="GTL302" s="1114"/>
      <c r="GTM302" s="1114"/>
      <c r="GTN302" s="1114"/>
      <c r="GTO302" s="1114"/>
      <c r="GTP302" s="1114"/>
      <c r="GTQ302" s="1114"/>
      <c r="GTR302" s="1114"/>
      <c r="GTS302" s="1114"/>
      <c r="GTT302" s="1114"/>
      <c r="GTU302" s="1114"/>
      <c r="GTV302" s="1114"/>
      <c r="GTW302" s="1114"/>
      <c r="GTX302" s="1114"/>
      <c r="GTY302" s="1114"/>
      <c r="GTZ302" s="1114"/>
      <c r="GUA302" s="1114"/>
      <c r="GUB302" s="1114"/>
      <c r="GUC302" s="1114"/>
      <c r="GUD302" s="1114"/>
      <c r="GUE302" s="1114"/>
      <c r="GUF302" s="1114"/>
      <c r="GUG302" s="1114"/>
      <c r="GUH302" s="1114"/>
      <c r="GUI302" s="1114"/>
      <c r="GUJ302" s="1114"/>
      <c r="GUK302" s="1114"/>
      <c r="GUL302" s="1114"/>
      <c r="GUM302" s="1114"/>
      <c r="GUN302" s="1114"/>
      <c r="GUO302" s="1114"/>
      <c r="GUP302" s="1114"/>
      <c r="GUQ302" s="1114"/>
      <c r="GUR302" s="1114"/>
      <c r="GUS302" s="1114"/>
      <c r="GUT302" s="1114"/>
      <c r="GUU302" s="1114"/>
      <c r="GUV302" s="1114"/>
      <c r="GUW302" s="1114"/>
      <c r="GUX302" s="1114"/>
      <c r="GUY302" s="1114"/>
      <c r="GUZ302" s="1114"/>
      <c r="GVA302" s="1114"/>
      <c r="GVB302" s="1114"/>
      <c r="GVC302" s="1114"/>
      <c r="GVD302" s="1114"/>
      <c r="GVE302" s="1114"/>
      <c r="GVF302" s="1114"/>
      <c r="GVG302" s="1114"/>
      <c r="GVH302" s="1114"/>
      <c r="GVI302" s="1114"/>
      <c r="GVJ302" s="1114"/>
      <c r="GVK302" s="1114"/>
      <c r="GVL302" s="1114"/>
      <c r="GVM302" s="1114"/>
      <c r="GVN302" s="1114"/>
      <c r="GVO302" s="1114"/>
      <c r="GVP302" s="1114"/>
      <c r="GVQ302" s="1114"/>
      <c r="GVR302" s="1114"/>
      <c r="GVS302" s="1114"/>
      <c r="GVT302" s="1114"/>
      <c r="GVU302" s="1114"/>
      <c r="GVV302" s="1114"/>
      <c r="GVW302" s="1114"/>
      <c r="GVX302" s="1114"/>
      <c r="GVY302" s="1114"/>
      <c r="GVZ302" s="1114"/>
      <c r="GWA302" s="1114"/>
      <c r="GWB302" s="1114"/>
      <c r="GWC302" s="1114"/>
      <c r="GWD302" s="1114"/>
      <c r="GWE302" s="1114"/>
      <c r="GWF302" s="1114"/>
      <c r="GWG302" s="1114"/>
      <c r="GWH302" s="1114"/>
      <c r="GWI302" s="1114"/>
      <c r="GWJ302" s="1114"/>
      <c r="GWK302" s="1114"/>
      <c r="GWL302" s="1114"/>
      <c r="GWM302" s="1114"/>
      <c r="GWN302" s="1114"/>
      <c r="GWO302" s="1114"/>
      <c r="GWP302" s="1114"/>
      <c r="GWQ302" s="1114"/>
      <c r="GWR302" s="1114"/>
      <c r="GWS302" s="1114"/>
      <c r="GWT302" s="1114"/>
      <c r="GWU302" s="1114"/>
      <c r="GWV302" s="1114"/>
      <c r="GWW302" s="1114"/>
      <c r="GWX302" s="1114"/>
      <c r="GWY302" s="1114"/>
      <c r="GWZ302" s="1114"/>
      <c r="GXA302" s="1114"/>
      <c r="GXB302" s="1114"/>
      <c r="GXC302" s="1114"/>
      <c r="GXD302" s="1114"/>
      <c r="GXE302" s="1114"/>
      <c r="GXF302" s="1114"/>
      <c r="GXG302" s="1114"/>
      <c r="GXH302" s="1114"/>
      <c r="GXI302" s="1114"/>
      <c r="GXJ302" s="1114"/>
      <c r="GXK302" s="1114"/>
      <c r="GXL302" s="1114"/>
      <c r="GXM302" s="1114"/>
      <c r="GXN302" s="1114"/>
      <c r="GXO302" s="1114"/>
      <c r="GXP302" s="1114"/>
      <c r="GXQ302" s="1114"/>
      <c r="GXR302" s="1114"/>
      <c r="GXS302" s="1114"/>
      <c r="GXT302" s="1114"/>
      <c r="GXU302" s="1114"/>
      <c r="GXV302" s="1114"/>
      <c r="GXW302" s="1114"/>
      <c r="GXX302" s="1114"/>
      <c r="GXY302" s="1114"/>
      <c r="GXZ302" s="1114"/>
      <c r="GYA302" s="1114"/>
      <c r="GYB302" s="1114"/>
      <c r="GYC302" s="1114"/>
      <c r="GYD302" s="1114"/>
      <c r="GYE302" s="1114"/>
      <c r="GYF302" s="1114"/>
      <c r="GYG302" s="1114"/>
      <c r="GYH302" s="1114"/>
      <c r="GYI302" s="1114"/>
      <c r="GYJ302" s="1114"/>
      <c r="GYK302" s="1114"/>
      <c r="GYL302" s="1114"/>
      <c r="GYM302" s="1114"/>
      <c r="GYN302" s="1114"/>
      <c r="GYO302" s="1114"/>
      <c r="GYP302" s="1114"/>
      <c r="GYQ302" s="1114"/>
      <c r="GYR302" s="1114"/>
      <c r="GYS302" s="1114"/>
      <c r="GYT302" s="1114"/>
      <c r="GYU302" s="1114"/>
      <c r="GYV302" s="1114"/>
      <c r="GYW302" s="1114"/>
      <c r="GYX302" s="1114"/>
      <c r="GYY302" s="1114"/>
      <c r="GYZ302" s="1114"/>
      <c r="GZA302" s="1114"/>
      <c r="GZB302" s="1114"/>
      <c r="GZC302" s="1114"/>
      <c r="GZD302" s="1114"/>
      <c r="GZE302" s="1114"/>
      <c r="GZF302" s="1114"/>
      <c r="GZG302" s="1114"/>
      <c r="GZH302" s="1114"/>
      <c r="GZI302" s="1114"/>
      <c r="GZJ302" s="1114"/>
      <c r="GZK302" s="1114"/>
      <c r="GZL302" s="1114"/>
      <c r="GZM302" s="1114"/>
      <c r="GZN302" s="1114"/>
      <c r="GZO302" s="1114"/>
      <c r="GZP302" s="1114"/>
      <c r="GZQ302" s="1114"/>
      <c r="GZR302" s="1114"/>
      <c r="GZS302" s="1114"/>
      <c r="GZT302" s="1114"/>
      <c r="GZU302" s="1114"/>
      <c r="GZV302" s="1114"/>
      <c r="GZW302" s="1114"/>
      <c r="GZX302" s="1114"/>
      <c r="GZY302" s="1114"/>
      <c r="GZZ302" s="1114"/>
      <c r="HAA302" s="1114"/>
      <c r="HAB302" s="1114"/>
      <c r="HAC302" s="1114"/>
      <c r="HAD302" s="1114"/>
      <c r="HAE302" s="1114"/>
      <c r="HAF302" s="1114"/>
      <c r="HAG302" s="1114"/>
      <c r="HAH302" s="1114"/>
      <c r="HAI302" s="1114"/>
      <c r="HAJ302" s="1114"/>
      <c r="HAK302" s="1114"/>
      <c r="HAL302" s="1114"/>
      <c r="HAM302" s="1114"/>
      <c r="HAN302" s="1114"/>
      <c r="HAO302" s="1114"/>
      <c r="HAP302" s="1114"/>
      <c r="HAQ302" s="1114"/>
      <c r="HAR302" s="1114"/>
      <c r="HAS302" s="1114"/>
      <c r="HAT302" s="1114"/>
      <c r="HAU302" s="1114"/>
      <c r="HAV302" s="1114"/>
      <c r="HAW302" s="1114"/>
      <c r="HAX302" s="1114"/>
      <c r="HAY302" s="1114"/>
      <c r="HAZ302" s="1114"/>
      <c r="HBA302" s="1114"/>
      <c r="HBB302" s="1114"/>
      <c r="HBC302" s="1114"/>
      <c r="HBD302" s="1114"/>
      <c r="HBE302" s="1114"/>
      <c r="HBF302" s="1114"/>
      <c r="HBG302" s="1114"/>
      <c r="HBH302" s="1114"/>
      <c r="HBI302" s="1114"/>
      <c r="HBJ302" s="1114"/>
      <c r="HBK302" s="1114"/>
      <c r="HBL302" s="1114"/>
      <c r="HBM302" s="1114"/>
      <c r="HBN302" s="1114"/>
      <c r="HBO302" s="1114"/>
      <c r="HBP302" s="1114"/>
      <c r="HBQ302" s="1114"/>
      <c r="HBR302" s="1114"/>
      <c r="HBS302" s="1114"/>
      <c r="HBT302" s="1114"/>
      <c r="HBU302" s="1114"/>
      <c r="HBV302" s="1114"/>
      <c r="HBW302" s="1114"/>
      <c r="HBX302" s="1114"/>
      <c r="HBY302" s="1114"/>
      <c r="HBZ302" s="1114"/>
      <c r="HCA302" s="1114"/>
      <c r="HCB302" s="1114"/>
      <c r="HCC302" s="1114"/>
      <c r="HCD302" s="1114"/>
      <c r="HCE302" s="1114"/>
      <c r="HCF302" s="1114"/>
      <c r="HCG302" s="1114"/>
      <c r="HCH302" s="1114"/>
      <c r="HCI302" s="1114"/>
      <c r="HCJ302" s="1114"/>
      <c r="HCK302" s="1114"/>
      <c r="HCL302" s="1114"/>
      <c r="HCM302" s="1114"/>
      <c r="HCN302" s="1114"/>
      <c r="HCO302" s="1114"/>
      <c r="HCP302" s="1114"/>
      <c r="HCQ302" s="1114"/>
      <c r="HCR302" s="1114"/>
      <c r="HCS302" s="1114"/>
      <c r="HCT302" s="1114"/>
      <c r="HCU302" s="1114"/>
      <c r="HCV302" s="1114"/>
      <c r="HCW302" s="1114"/>
      <c r="HCX302" s="1114"/>
      <c r="HCY302" s="1114"/>
      <c r="HCZ302" s="1114"/>
      <c r="HDA302" s="1114"/>
      <c r="HDB302" s="1114"/>
      <c r="HDC302" s="1114"/>
      <c r="HDD302" s="1114"/>
      <c r="HDE302" s="1114"/>
      <c r="HDF302" s="1114"/>
      <c r="HDG302" s="1114"/>
      <c r="HDH302" s="1114"/>
      <c r="HDI302" s="1114"/>
      <c r="HDJ302" s="1114"/>
      <c r="HDK302" s="1114"/>
      <c r="HDL302" s="1114"/>
      <c r="HDM302" s="1114"/>
      <c r="HDN302" s="1114"/>
      <c r="HDO302" s="1114"/>
      <c r="HDP302" s="1114"/>
      <c r="HDQ302" s="1114"/>
      <c r="HDR302" s="1114"/>
      <c r="HDS302" s="1114"/>
      <c r="HDT302" s="1114"/>
      <c r="HDU302" s="1114"/>
      <c r="HDV302" s="1114"/>
      <c r="HDW302" s="1114"/>
      <c r="HDX302" s="1114"/>
      <c r="HDY302" s="1114"/>
      <c r="HDZ302" s="1114"/>
      <c r="HEA302" s="1114"/>
      <c r="HEB302" s="1114"/>
      <c r="HEC302" s="1114"/>
      <c r="HED302" s="1114"/>
      <c r="HEE302" s="1114"/>
      <c r="HEF302" s="1114"/>
      <c r="HEG302" s="1114"/>
      <c r="HEH302" s="1114"/>
      <c r="HEI302" s="1114"/>
      <c r="HEJ302" s="1114"/>
      <c r="HEK302" s="1114"/>
      <c r="HEL302" s="1114"/>
      <c r="HEM302" s="1114"/>
      <c r="HEN302" s="1114"/>
      <c r="HEO302" s="1114"/>
      <c r="HEP302" s="1114"/>
      <c r="HEQ302" s="1114"/>
      <c r="HER302" s="1114"/>
      <c r="HES302" s="1114"/>
      <c r="HET302" s="1114"/>
      <c r="HEU302" s="1114"/>
      <c r="HEV302" s="1114"/>
      <c r="HEW302" s="1114"/>
      <c r="HEX302" s="1114"/>
      <c r="HEY302" s="1114"/>
      <c r="HEZ302" s="1114"/>
      <c r="HFA302" s="1114"/>
      <c r="HFB302" s="1114"/>
      <c r="HFC302" s="1114"/>
      <c r="HFD302" s="1114"/>
      <c r="HFE302" s="1114"/>
      <c r="HFF302" s="1114"/>
      <c r="HFG302" s="1114"/>
      <c r="HFH302" s="1114"/>
      <c r="HFI302" s="1114"/>
      <c r="HFJ302" s="1114"/>
      <c r="HFK302" s="1114"/>
      <c r="HFL302" s="1114"/>
      <c r="HFM302" s="1114"/>
      <c r="HFN302" s="1114"/>
      <c r="HFO302" s="1114"/>
      <c r="HFP302" s="1114"/>
      <c r="HFQ302" s="1114"/>
      <c r="HFR302" s="1114"/>
      <c r="HFS302" s="1114"/>
      <c r="HFT302" s="1114"/>
      <c r="HFU302" s="1114"/>
      <c r="HFV302" s="1114"/>
      <c r="HFW302" s="1114"/>
      <c r="HFX302" s="1114"/>
      <c r="HFY302" s="1114"/>
      <c r="HFZ302" s="1114"/>
      <c r="HGA302" s="1114"/>
      <c r="HGB302" s="1114"/>
      <c r="HGC302" s="1114"/>
      <c r="HGD302" s="1114"/>
      <c r="HGE302" s="1114"/>
      <c r="HGF302" s="1114"/>
      <c r="HGG302" s="1114"/>
      <c r="HGH302" s="1114"/>
      <c r="HGI302" s="1114"/>
      <c r="HGJ302" s="1114"/>
      <c r="HGK302" s="1114"/>
      <c r="HGL302" s="1114"/>
      <c r="HGM302" s="1114"/>
      <c r="HGN302" s="1114"/>
      <c r="HGO302" s="1114"/>
      <c r="HGP302" s="1114"/>
      <c r="HGQ302" s="1114"/>
      <c r="HGR302" s="1114"/>
      <c r="HGS302" s="1114"/>
      <c r="HGT302" s="1114"/>
      <c r="HGU302" s="1114"/>
      <c r="HGV302" s="1114"/>
      <c r="HGW302" s="1114"/>
      <c r="HGX302" s="1114"/>
      <c r="HGY302" s="1114"/>
      <c r="HGZ302" s="1114"/>
      <c r="HHA302" s="1114"/>
      <c r="HHB302" s="1114"/>
      <c r="HHC302" s="1114"/>
      <c r="HHD302" s="1114"/>
      <c r="HHE302" s="1114"/>
      <c r="HHF302" s="1114"/>
      <c r="HHG302" s="1114"/>
      <c r="HHH302" s="1114"/>
      <c r="HHI302" s="1114"/>
      <c r="HHJ302" s="1114"/>
      <c r="HHK302" s="1114"/>
      <c r="HHL302" s="1114"/>
      <c r="HHM302" s="1114"/>
      <c r="HHN302" s="1114"/>
      <c r="HHO302" s="1114"/>
      <c r="HHP302" s="1114"/>
      <c r="HHQ302" s="1114"/>
      <c r="HHR302" s="1114"/>
      <c r="HHS302" s="1114"/>
      <c r="HHT302" s="1114"/>
      <c r="HHU302" s="1114"/>
      <c r="HHV302" s="1114"/>
      <c r="HHW302" s="1114"/>
      <c r="HHX302" s="1114"/>
      <c r="HHY302" s="1114"/>
      <c r="HHZ302" s="1114"/>
      <c r="HIA302" s="1114"/>
      <c r="HIB302" s="1114"/>
      <c r="HIC302" s="1114"/>
      <c r="HID302" s="1114"/>
      <c r="HIE302" s="1114"/>
      <c r="HIF302" s="1114"/>
      <c r="HIG302" s="1114"/>
      <c r="HIH302" s="1114"/>
      <c r="HII302" s="1114"/>
      <c r="HIJ302" s="1114"/>
      <c r="HIK302" s="1114"/>
      <c r="HIL302" s="1114"/>
      <c r="HIM302" s="1114"/>
      <c r="HIN302" s="1114"/>
      <c r="HIO302" s="1114"/>
      <c r="HIP302" s="1114"/>
      <c r="HIQ302" s="1114"/>
      <c r="HIR302" s="1114"/>
      <c r="HIS302" s="1114"/>
      <c r="HIT302" s="1114"/>
      <c r="HIU302" s="1114"/>
      <c r="HIV302" s="1114"/>
      <c r="HIW302" s="1114"/>
      <c r="HIX302" s="1114"/>
      <c r="HIY302" s="1114"/>
      <c r="HIZ302" s="1114"/>
      <c r="HJA302" s="1114"/>
      <c r="HJB302" s="1114"/>
      <c r="HJC302" s="1114"/>
      <c r="HJD302" s="1114"/>
      <c r="HJE302" s="1114"/>
      <c r="HJF302" s="1114"/>
      <c r="HJG302" s="1114"/>
      <c r="HJH302" s="1114"/>
      <c r="HJI302" s="1114"/>
      <c r="HJJ302" s="1114"/>
      <c r="HJK302" s="1114"/>
      <c r="HJL302" s="1114"/>
      <c r="HJM302" s="1114"/>
      <c r="HJN302" s="1114"/>
      <c r="HJO302" s="1114"/>
      <c r="HJP302" s="1114"/>
      <c r="HJQ302" s="1114"/>
      <c r="HJR302" s="1114"/>
      <c r="HJS302" s="1114"/>
      <c r="HJT302" s="1114"/>
      <c r="HJU302" s="1114"/>
      <c r="HJV302" s="1114"/>
      <c r="HJW302" s="1114"/>
      <c r="HJX302" s="1114"/>
      <c r="HJY302" s="1114"/>
      <c r="HJZ302" s="1114"/>
      <c r="HKA302" s="1114"/>
      <c r="HKB302" s="1114"/>
      <c r="HKC302" s="1114"/>
      <c r="HKD302" s="1114"/>
      <c r="HKE302" s="1114"/>
      <c r="HKF302" s="1114"/>
      <c r="HKG302" s="1114"/>
      <c r="HKH302" s="1114"/>
      <c r="HKI302" s="1114"/>
      <c r="HKJ302" s="1114"/>
      <c r="HKK302" s="1114"/>
      <c r="HKL302" s="1114"/>
      <c r="HKM302" s="1114"/>
      <c r="HKN302" s="1114"/>
      <c r="HKO302" s="1114"/>
      <c r="HKP302" s="1114"/>
      <c r="HKQ302" s="1114"/>
      <c r="HKR302" s="1114"/>
      <c r="HKS302" s="1114"/>
      <c r="HKT302" s="1114"/>
      <c r="HKU302" s="1114"/>
      <c r="HKV302" s="1114"/>
      <c r="HKW302" s="1114"/>
      <c r="HKX302" s="1114"/>
      <c r="HKY302" s="1114"/>
      <c r="HKZ302" s="1114"/>
      <c r="HLA302" s="1114"/>
      <c r="HLB302" s="1114"/>
      <c r="HLC302" s="1114"/>
      <c r="HLD302" s="1114"/>
      <c r="HLE302" s="1114"/>
      <c r="HLF302" s="1114"/>
      <c r="HLG302" s="1114"/>
      <c r="HLH302" s="1114"/>
      <c r="HLI302" s="1114"/>
      <c r="HLJ302" s="1114"/>
      <c r="HLK302" s="1114"/>
      <c r="HLL302" s="1114"/>
      <c r="HLM302" s="1114"/>
      <c r="HLN302" s="1114"/>
      <c r="HLO302" s="1114"/>
      <c r="HLP302" s="1114"/>
      <c r="HLQ302" s="1114"/>
      <c r="HLR302" s="1114"/>
      <c r="HLS302" s="1114"/>
      <c r="HLT302" s="1114"/>
      <c r="HLU302" s="1114"/>
      <c r="HLV302" s="1114"/>
      <c r="HLW302" s="1114"/>
      <c r="HLX302" s="1114"/>
      <c r="HLY302" s="1114"/>
      <c r="HLZ302" s="1114"/>
      <c r="HMA302" s="1114"/>
      <c r="HMB302" s="1114"/>
      <c r="HMC302" s="1114"/>
      <c r="HMD302" s="1114"/>
      <c r="HME302" s="1114"/>
      <c r="HMF302" s="1114"/>
      <c r="HMG302" s="1114"/>
      <c r="HMH302" s="1114"/>
      <c r="HMI302" s="1114"/>
      <c r="HMJ302" s="1114"/>
      <c r="HMK302" s="1114"/>
      <c r="HML302" s="1114"/>
      <c r="HMM302" s="1114"/>
      <c r="HMN302" s="1114"/>
      <c r="HMO302" s="1114"/>
      <c r="HMP302" s="1114"/>
      <c r="HMQ302" s="1114"/>
      <c r="HMR302" s="1114"/>
      <c r="HMS302" s="1114"/>
      <c r="HMT302" s="1114"/>
      <c r="HMU302" s="1114"/>
      <c r="HMV302" s="1114"/>
      <c r="HMW302" s="1114"/>
      <c r="HMX302" s="1114"/>
      <c r="HMY302" s="1114"/>
      <c r="HMZ302" s="1114"/>
      <c r="HNA302" s="1114"/>
      <c r="HNB302" s="1114"/>
      <c r="HNC302" s="1114"/>
      <c r="HND302" s="1114"/>
      <c r="HNE302" s="1114"/>
      <c r="HNF302" s="1114"/>
      <c r="HNG302" s="1114"/>
      <c r="HNH302" s="1114"/>
      <c r="HNI302" s="1114"/>
      <c r="HNJ302" s="1114"/>
      <c r="HNK302" s="1114"/>
      <c r="HNL302" s="1114"/>
      <c r="HNM302" s="1114"/>
      <c r="HNN302" s="1114"/>
      <c r="HNO302" s="1114"/>
      <c r="HNP302" s="1114"/>
      <c r="HNQ302" s="1114"/>
      <c r="HNR302" s="1114"/>
      <c r="HNS302" s="1114"/>
      <c r="HNT302" s="1114"/>
      <c r="HNU302" s="1114"/>
      <c r="HNV302" s="1114"/>
      <c r="HNW302" s="1114"/>
      <c r="HNX302" s="1114"/>
      <c r="HNY302" s="1114"/>
      <c r="HNZ302" s="1114"/>
      <c r="HOA302" s="1114"/>
      <c r="HOB302" s="1114"/>
      <c r="HOC302" s="1114"/>
      <c r="HOD302" s="1114"/>
      <c r="HOE302" s="1114"/>
      <c r="HOF302" s="1114"/>
      <c r="HOG302" s="1114"/>
      <c r="HOH302" s="1114"/>
      <c r="HOI302" s="1114"/>
      <c r="HOJ302" s="1114"/>
      <c r="HOK302" s="1114"/>
      <c r="HOL302" s="1114"/>
      <c r="HOM302" s="1114"/>
      <c r="HON302" s="1114"/>
      <c r="HOO302" s="1114"/>
      <c r="HOP302" s="1114"/>
      <c r="HOQ302" s="1114"/>
      <c r="HOR302" s="1114"/>
      <c r="HOS302" s="1114"/>
      <c r="HOT302" s="1114"/>
      <c r="HOU302" s="1114"/>
      <c r="HOV302" s="1114"/>
      <c r="HOW302" s="1114"/>
      <c r="HOX302" s="1114"/>
      <c r="HOY302" s="1114"/>
      <c r="HOZ302" s="1114"/>
      <c r="HPA302" s="1114"/>
      <c r="HPB302" s="1114"/>
      <c r="HPC302" s="1114"/>
      <c r="HPD302" s="1114"/>
      <c r="HPE302" s="1114"/>
      <c r="HPF302" s="1114"/>
      <c r="HPG302" s="1114"/>
      <c r="HPH302" s="1114"/>
      <c r="HPI302" s="1114"/>
      <c r="HPJ302" s="1114"/>
      <c r="HPK302" s="1114"/>
      <c r="HPL302" s="1114"/>
      <c r="HPM302" s="1114"/>
      <c r="HPN302" s="1114"/>
      <c r="HPO302" s="1114"/>
      <c r="HPP302" s="1114"/>
      <c r="HPQ302" s="1114"/>
      <c r="HPR302" s="1114"/>
      <c r="HPS302" s="1114"/>
      <c r="HPT302" s="1114"/>
      <c r="HPU302" s="1114"/>
      <c r="HPV302" s="1114"/>
      <c r="HPW302" s="1114"/>
      <c r="HPX302" s="1114"/>
      <c r="HPY302" s="1114"/>
      <c r="HPZ302" s="1114"/>
      <c r="HQA302" s="1114"/>
      <c r="HQB302" s="1114"/>
      <c r="HQC302" s="1114"/>
      <c r="HQD302" s="1114"/>
      <c r="HQE302" s="1114"/>
      <c r="HQF302" s="1114"/>
      <c r="HQG302" s="1114"/>
      <c r="HQH302" s="1114"/>
      <c r="HQI302" s="1114"/>
      <c r="HQJ302" s="1114"/>
      <c r="HQK302" s="1114"/>
      <c r="HQL302" s="1114"/>
      <c r="HQM302" s="1114"/>
      <c r="HQN302" s="1114"/>
      <c r="HQO302" s="1114"/>
      <c r="HQP302" s="1114"/>
      <c r="HQQ302" s="1114"/>
      <c r="HQR302" s="1114"/>
      <c r="HQS302" s="1114"/>
      <c r="HQT302" s="1114"/>
      <c r="HQU302" s="1114"/>
      <c r="HQV302" s="1114"/>
      <c r="HQW302" s="1114"/>
      <c r="HQX302" s="1114"/>
      <c r="HQY302" s="1114"/>
      <c r="HQZ302" s="1114"/>
      <c r="HRA302" s="1114"/>
      <c r="HRB302" s="1114"/>
      <c r="HRC302" s="1114"/>
      <c r="HRD302" s="1114"/>
      <c r="HRE302" s="1114"/>
      <c r="HRF302" s="1114"/>
      <c r="HRG302" s="1114"/>
      <c r="HRH302" s="1114"/>
      <c r="HRI302" s="1114"/>
      <c r="HRJ302" s="1114"/>
      <c r="HRK302" s="1114"/>
      <c r="HRL302" s="1114"/>
      <c r="HRM302" s="1114"/>
      <c r="HRN302" s="1114"/>
      <c r="HRO302" s="1114"/>
      <c r="HRP302" s="1114"/>
      <c r="HRQ302" s="1114"/>
      <c r="HRR302" s="1114"/>
      <c r="HRS302" s="1114"/>
      <c r="HRT302" s="1114"/>
      <c r="HRU302" s="1114"/>
      <c r="HRV302" s="1114"/>
      <c r="HRW302" s="1114"/>
      <c r="HRX302" s="1114"/>
      <c r="HRY302" s="1114"/>
      <c r="HRZ302" s="1114"/>
      <c r="HSA302" s="1114"/>
      <c r="HSB302" s="1114"/>
      <c r="HSC302" s="1114"/>
      <c r="HSD302" s="1114"/>
      <c r="HSE302" s="1114"/>
      <c r="HSF302" s="1114"/>
      <c r="HSG302" s="1114"/>
      <c r="HSH302" s="1114"/>
      <c r="HSI302" s="1114"/>
      <c r="HSJ302" s="1114"/>
      <c r="HSK302" s="1114"/>
      <c r="HSL302" s="1114"/>
      <c r="HSM302" s="1114"/>
      <c r="HSN302" s="1114"/>
      <c r="HSO302" s="1114"/>
      <c r="HSP302" s="1114"/>
      <c r="HSQ302" s="1114"/>
      <c r="HSR302" s="1114"/>
      <c r="HSS302" s="1114"/>
      <c r="HST302" s="1114"/>
      <c r="HSU302" s="1114"/>
      <c r="HSV302" s="1114"/>
      <c r="HSW302" s="1114"/>
      <c r="HSX302" s="1114"/>
      <c r="HSY302" s="1114"/>
      <c r="HSZ302" s="1114"/>
      <c r="HTA302" s="1114"/>
      <c r="HTB302" s="1114"/>
      <c r="HTC302" s="1114"/>
      <c r="HTD302" s="1114"/>
      <c r="HTE302" s="1114"/>
      <c r="HTF302" s="1114"/>
      <c r="HTG302" s="1114"/>
      <c r="HTH302" s="1114"/>
      <c r="HTI302" s="1114"/>
      <c r="HTJ302" s="1114"/>
      <c r="HTK302" s="1114"/>
      <c r="HTL302" s="1114"/>
      <c r="HTM302" s="1114"/>
      <c r="HTN302" s="1114"/>
      <c r="HTO302" s="1114"/>
      <c r="HTP302" s="1114"/>
      <c r="HTQ302" s="1114"/>
      <c r="HTR302" s="1114"/>
      <c r="HTS302" s="1114"/>
      <c r="HTT302" s="1114"/>
      <c r="HTU302" s="1114"/>
      <c r="HTV302" s="1114"/>
      <c r="HTW302" s="1114"/>
      <c r="HTX302" s="1114"/>
      <c r="HTY302" s="1114"/>
      <c r="HTZ302" s="1114"/>
      <c r="HUA302" s="1114"/>
      <c r="HUB302" s="1114"/>
      <c r="HUC302" s="1114"/>
      <c r="HUD302" s="1114"/>
      <c r="HUE302" s="1114"/>
      <c r="HUF302" s="1114"/>
      <c r="HUG302" s="1114"/>
      <c r="HUH302" s="1114"/>
      <c r="HUI302" s="1114"/>
      <c r="HUJ302" s="1114"/>
      <c r="HUK302" s="1114"/>
      <c r="HUL302" s="1114"/>
      <c r="HUM302" s="1114"/>
      <c r="HUN302" s="1114"/>
      <c r="HUO302" s="1114"/>
      <c r="HUP302" s="1114"/>
      <c r="HUQ302" s="1114"/>
      <c r="HUR302" s="1114"/>
      <c r="HUS302" s="1114"/>
      <c r="HUT302" s="1114"/>
      <c r="HUU302" s="1114"/>
      <c r="HUV302" s="1114"/>
      <c r="HUW302" s="1114"/>
      <c r="HUX302" s="1114"/>
      <c r="HUY302" s="1114"/>
      <c r="HUZ302" s="1114"/>
      <c r="HVA302" s="1114"/>
      <c r="HVB302" s="1114"/>
      <c r="HVC302" s="1114"/>
      <c r="HVD302" s="1114"/>
      <c r="HVE302" s="1114"/>
      <c r="HVF302" s="1114"/>
      <c r="HVG302" s="1114"/>
      <c r="HVH302" s="1114"/>
      <c r="HVI302" s="1114"/>
      <c r="HVJ302" s="1114"/>
      <c r="HVK302" s="1114"/>
      <c r="HVL302" s="1114"/>
      <c r="HVM302" s="1114"/>
      <c r="HVN302" s="1114"/>
      <c r="HVO302" s="1114"/>
      <c r="HVP302" s="1114"/>
      <c r="HVQ302" s="1114"/>
      <c r="HVR302" s="1114"/>
      <c r="HVS302" s="1114"/>
      <c r="HVT302" s="1114"/>
      <c r="HVU302" s="1114"/>
      <c r="HVV302" s="1114"/>
      <c r="HVW302" s="1114"/>
      <c r="HVX302" s="1114"/>
      <c r="HVY302" s="1114"/>
      <c r="HVZ302" s="1114"/>
      <c r="HWA302" s="1114"/>
      <c r="HWB302" s="1114"/>
      <c r="HWC302" s="1114"/>
      <c r="HWD302" s="1114"/>
      <c r="HWE302" s="1114"/>
      <c r="HWF302" s="1114"/>
      <c r="HWG302" s="1114"/>
      <c r="HWH302" s="1114"/>
      <c r="HWI302" s="1114"/>
      <c r="HWJ302" s="1114"/>
      <c r="HWK302" s="1114"/>
      <c r="HWL302" s="1114"/>
      <c r="HWM302" s="1114"/>
      <c r="HWN302" s="1114"/>
      <c r="HWO302" s="1114"/>
      <c r="HWP302" s="1114"/>
      <c r="HWQ302" s="1114"/>
      <c r="HWR302" s="1114"/>
      <c r="HWS302" s="1114"/>
      <c r="HWT302" s="1114"/>
      <c r="HWU302" s="1114"/>
      <c r="HWV302" s="1114"/>
      <c r="HWW302" s="1114"/>
      <c r="HWX302" s="1114"/>
      <c r="HWY302" s="1114"/>
      <c r="HWZ302" s="1114"/>
      <c r="HXA302" s="1114"/>
      <c r="HXB302" s="1114"/>
      <c r="HXC302" s="1114"/>
      <c r="HXD302" s="1114"/>
      <c r="HXE302" s="1114"/>
      <c r="HXF302" s="1114"/>
      <c r="HXG302" s="1114"/>
      <c r="HXH302" s="1114"/>
      <c r="HXI302" s="1114"/>
      <c r="HXJ302" s="1114"/>
      <c r="HXK302" s="1114"/>
      <c r="HXL302" s="1114"/>
      <c r="HXM302" s="1114"/>
      <c r="HXN302" s="1114"/>
      <c r="HXO302" s="1114"/>
      <c r="HXP302" s="1114"/>
      <c r="HXQ302" s="1114"/>
      <c r="HXR302" s="1114"/>
      <c r="HXS302" s="1114"/>
      <c r="HXT302" s="1114"/>
      <c r="HXU302" s="1114"/>
      <c r="HXV302" s="1114"/>
      <c r="HXW302" s="1114"/>
      <c r="HXX302" s="1114"/>
      <c r="HXY302" s="1114"/>
      <c r="HXZ302" s="1114"/>
      <c r="HYA302" s="1114"/>
      <c r="HYB302" s="1114"/>
      <c r="HYC302" s="1114"/>
      <c r="HYD302" s="1114"/>
      <c r="HYE302" s="1114"/>
      <c r="HYF302" s="1114"/>
      <c r="HYG302" s="1114"/>
      <c r="HYH302" s="1114"/>
      <c r="HYI302" s="1114"/>
      <c r="HYJ302" s="1114"/>
      <c r="HYK302" s="1114"/>
      <c r="HYL302" s="1114"/>
      <c r="HYM302" s="1114"/>
      <c r="HYN302" s="1114"/>
      <c r="HYO302" s="1114"/>
      <c r="HYP302" s="1114"/>
      <c r="HYQ302" s="1114"/>
      <c r="HYR302" s="1114"/>
      <c r="HYS302" s="1114"/>
      <c r="HYT302" s="1114"/>
      <c r="HYU302" s="1114"/>
      <c r="HYV302" s="1114"/>
      <c r="HYW302" s="1114"/>
      <c r="HYX302" s="1114"/>
      <c r="HYY302" s="1114"/>
      <c r="HYZ302" s="1114"/>
      <c r="HZA302" s="1114"/>
      <c r="HZB302" s="1114"/>
      <c r="HZC302" s="1114"/>
      <c r="HZD302" s="1114"/>
      <c r="HZE302" s="1114"/>
      <c r="HZF302" s="1114"/>
      <c r="HZG302" s="1114"/>
      <c r="HZH302" s="1114"/>
      <c r="HZI302" s="1114"/>
      <c r="HZJ302" s="1114"/>
      <c r="HZK302" s="1114"/>
      <c r="HZL302" s="1114"/>
      <c r="HZM302" s="1114"/>
      <c r="HZN302" s="1114"/>
      <c r="HZO302" s="1114"/>
      <c r="HZP302" s="1114"/>
      <c r="HZQ302" s="1114"/>
      <c r="HZR302" s="1114"/>
      <c r="HZS302" s="1114"/>
      <c r="HZT302" s="1114"/>
      <c r="HZU302" s="1114"/>
      <c r="HZV302" s="1114"/>
      <c r="HZW302" s="1114"/>
      <c r="HZX302" s="1114"/>
      <c r="HZY302" s="1114"/>
      <c r="HZZ302" s="1114"/>
      <c r="IAA302" s="1114"/>
      <c r="IAB302" s="1114"/>
      <c r="IAC302" s="1114"/>
      <c r="IAD302" s="1114"/>
      <c r="IAE302" s="1114"/>
      <c r="IAF302" s="1114"/>
      <c r="IAG302" s="1114"/>
      <c r="IAH302" s="1114"/>
      <c r="IAI302" s="1114"/>
      <c r="IAJ302" s="1114"/>
      <c r="IAK302" s="1114"/>
      <c r="IAL302" s="1114"/>
      <c r="IAM302" s="1114"/>
      <c r="IAN302" s="1114"/>
      <c r="IAO302" s="1114"/>
      <c r="IAP302" s="1114"/>
      <c r="IAQ302" s="1114"/>
      <c r="IAR302" s="1114"/>
      <c r="IAS302" s="1114"/>
      <c r="IAT302" s="1114"/>
      <c r="IAU302" s="1114"/>
      <c r="IAV302" s="1114"/>
      <c r="IAW302" s="1114"/>
      <c r="IAX302" s="1114"/>
      <c r="IAY302" s="1114"/>
      <c r="IAZ302" s="1114"/>
      <c r="IBA302" s="1114"/>
      <c r="IBB302" s="1114"/>
      <c r="IBC302" s="1114"/>
      <c r="IBD302" s="1114"/>
      <c r="IBE302" s="1114"/>
      <c r="IBF302" s="1114"/>
      <c r="IBG302" s="1114"/>
      <c r="IBH302" s="1114"/>
      <c r="IBI302" s="1114"/>
      <c r="IBJ302" s="1114"/>
      <c r="IBK302" s="1114"/>
      <c r="IBL302" s="1114"/>
      <c r="IBM302" s="1114"/>
      <c r="IBN302" s="1114"/>
      <c r="IBO302" s="1114"/>
      <c r="IBP302" s="1114"/>
      <c r="IBQ302" s="1114"/>
      <c r="IBR302" s="1114"/>
      <c r="IBS302" s="1114"/>
      <c r="IBT302" s="1114"/>
      <c r="IBU302" s="1114"/>
      <c r="IBV302" s="1114"/>
      <c r="IBW302" s="1114"/>
      <c r="IBX302" s="1114"/>
      <c r="IBY302" s="1114"/>
      <c r="IBZ302" s="1114"/>
      <c r="ICA302" s="1114"/>
      <c r="ICB302" s="1114"/>
      <c r="ICC302" s="1114"/>
      <c r="ICD302" s="1114"/>
      <c r="ICE302" s="1114"/>
      <c r="ICF302" s="1114"/>
      <c r="ICG302" s="1114"/>
      <c r="ICH302" s="1114"/>
      <c r="ICI302" s="1114"/>
      <c r="ICJ302" s="1114"/>
      <c r="ICK302" s="1114"/>
      <c r="ICL302" s="1114"/>
      <c r="ICM302" s="1114"/>
      <c r="ICN302" s="1114"/>
      <c r="ICO302" s="1114"/>
      <c r="ICP302" s="1114"/>
      <c r="ICQ302" s="1114"/>
      <c r="ICR302" s="1114"/>
      <c r="ICS302" s="1114"/>
      <c r="ICT302" s="1114"/>
      <c r="ICU302" s="1114"/>
      <c r="ICV302" s="1114"/>
      <c r="ICW302" s="1114"/>
      <c r="ICX302" s="1114"/>
      <c r="ICY302" s="1114"/>
      <c r="ICZ302" s="1114"/>
      <c r="IDA302" s="1114"/>
      <c r="IDB302" s="1114"/>
      <c r="IDC302" s="1114"/>
      <c r="IDD302" s="1114"/>
      <c r="IDE302" s="1114"/>
      <c r="IDF302" s="1114"/>
      <c r="IDG302" s="1114"/>
      <c r="IDH302" s="1114"/>
      <c r="IDI302" s="1114"/>
      <c r="IDJ302" s="1114"/>
      <c r="IDK302" s="1114"/>
      <c r="IDL302" s="1114"/>
      <c r="IDM302" s="1114"/>
      <c r="IDN302" s="1114"/>
      <c r="IDO302" s="1114"/>
      <c r="IDP302" s="1114"/>
      <c r="IDQ302" s="1114"/>
      <c r="IDR302" s="1114"/>
      <c r="IDS302" s="1114"/>
      <c r="IDT302" s="1114"/>
      <c r="IDU302" s="1114"/>
      <c r="IDV302" s="1114"/>
      <c r="IDW302" s="1114"/>
      <c r="IDX302" s="1114"/>
      <c r="IDY302" s="1114"/>
      <c r="IDZ302" s="1114"/>
      <c r="IEA302" s="1114"/>
      <c r="IEB302" s="1114"/>
      <c r="IEC302" s="1114"/>
      <c r="IED302" s="1114"/>
      <c r="IEE302" s="1114"/>
      <c r="IEF302" s="1114"/>
      <c r="IEG302" s="1114"/>
      <c r="IEH302" s="1114"/>
      <c r="IEI302" s="1114"/>
      <c r="IEJ302" s="1114"/>
      <c r="IEK302" s="1114"/>
      <c r="IEL302" s="1114"/>
      <c r="IEM302" s="1114"/>
      <c r="IEN302" s="1114"/>
      <c r="IEO302" s="1114"/>
      <c r="IEP302" s="1114"/>
      <c r="IEQ302" s="1114"/>
      <c r="IER302" s="1114"/>
      <c r="IES302" s="1114"/>
      <c r="IET302" s="1114"/>
      <c r="IEU302" s="1114"/>
      <c r="IEV302" s="1114"/>
      <c r="IEW302" s="1114"/>
      <c r="IEX302" s="1114"/>
      <c r="IEY302" s="1114"/>
      <c r="IEZ302" s="1114"/>
      <c r="IFA302" s="1114"/>
      <c r="IFB302" s="1114"/>
      <c r="IFC302" s="1114"/>
      <c r="IFD302" s="1114"/>
      <c r="IFE302" s="1114"/>
      <c r="IFF302" s="1114"/>
      <c r="IFG302" s="1114"/>
      <c r="IFH302" s="1114"/>
      <c r="IFI302" s="1114"/>
      <c r="IFJ302" s="1114"/>
      <c r="IFK302" s="1114"/>
      <c r="IFL302" s="1114"/>
      <c r="IFM302" s="1114"/>
      <c r="IFN302" s="1114"/>
      <c r="IFO302" s="1114"/>
      <c r="IFP302" s="1114"/>
      <c r="IFQ302" s="1114"/>
      <c r="IFR302" s="1114"/>
      <c r="IFS302" s="1114"/>
      <c r="IFT302" s="1114"/>
      <c r="IFU302" s="1114"/>
      <c r="IFV302" s="1114"/>
      <c r="IFW302" s="1114"/>
      <c r="IFX302" s="1114"/>
      <c r="IFY302" s="1114"/>
      <c r="IFZ302" s="1114"/>
      <c r="IGA302" s="1114"/>
      <c r="IGB302" s="1114"/>
      <c r="IGC302" s="1114"/>
      <c r="IGD302" s="1114"/>
      <c r="IGE302" s="1114"/>
      <c r="IGF302" s="1114"/>
      <c r="IGG302" s="1114"/>
      <c r="IGH302" s="1114"/>
      <c r="IGI302" s="1114"/>
      <c r="IGJ302" s="1114"/>
      <c r="IGK302" s="1114"/>
      <c r="IGL302" s="1114"/>
      <c r="IGM302" s="1114"/>
      <c r="IGN302" s="1114"/>
      <c r="IGO302" s="1114"/>
      <c r="IGP302" s="1114"/>
      <c r="IGQ302" s="1114"/>
      <c r="IGR302" s="1114"/>
      <c r="IGS302" s="1114"/>
      <c r="IGT302" s="1114"/>
      <c r="IGU302" s="1114"/>
      <c r="IGV302" s="1114"/>
      <c r="IGW302" s="1114"/>
      <c r="IGX302" s="1114"/>
      <c r="IGY302" s="1114"/>
      <c r="IGZ302" s="1114"/>
      <c r="IHA302" s="1114"/>
      <c r="IHB302" s="1114"/>
      <c r="IHC302" s="1114"/>
      <c r="IHD302" s="1114"/>
      <c r="IHE302" s="1114"/>
      <c r="IHF302" s="1114"/>
      <c r="IHG302" s="1114"/>
      <c r="IHH302" s="1114"/>
      <c r="IHI302" s="1114"/>
      <c r="IHJ302" s="1114"/>
      <c r="IHK302" s="1114"/>
      <c r="IHL302" s="1114"/>
      <c r="IHM302" s="1114"/>
      <c r="IHN302" s="1114"/>
      <c r="IHO302" s="1114"/>
      <c r="IHP302" s="1114"/>
      <c r="IHQ302" s="1114"/>
      <c r="IHR302" s="1114"/>
      <c r="IHS302" s="1114"/>
      <c r="IHT302" s="1114"/>
      <c r="IHU302" s="1114"/>
      <c r="IHV302" s="1114"/>
      <c r="IHW302" s="1114"/>
      <c r="IHX302" s="1114"/>
      <c r="IHY302" s="1114"/>
      <c r="IHZ302" s="1114"/>
      <c r="IIA302" s="1114"/>
      <c r="IIB302" s="1114"/>
      <c r="IIC302" s="1114"/>
      <c r="IID302" s="1114"/>
      <c r="IIE302" s="1114"/>
      <c r="IIF302" s="1114"/>
      <c r="IIG302" s="1114"/>
      <c r="IIH302" s="1114"/>
      <c r="III302" s="1114"/>
      <c r="IIJ302" s="1114"/>
      <c r="IIK302" s="1114"/>
      <c r="IIL302" s="1114"/>
      <c r="IIM302" s="1114"/>
      <c r="IIN302" s="1114"/>
      <c r="IIO302" s="1114"/>
      <c r="IIP302" s="1114"/>
      <c r="IIQ302" s="1114"/>
      <c r="IIR302" s="1114"/>
      <c r="IIS302" s="1114"/>
      <c r="IIT302" s="1114"/>
      <c r="IIU302" s="1114"/>
      <c r="IIV302" s="1114"/>
      <c r="IIW302" s="1114"/>
      <c r="IIX302" s="1114"/>
      <c r="IIY302" s="1114"/>
      <c r="IIZ302" s="1114"/>
      <c r="IJA302" s="1114"/>
      <c r="IJB302" s="1114"/>
      <c r="IJC302" s="1114"/>
      <c r="IJD302" s="1114"/>
      <c r="IJE302" s="1114"/>
      <c r="IJF302" s="1114"/>
      <c r="IJG302" s="1114"/>
      <c r="IJH302" s="1114"/>
      <c r="IJI302" s="1114"/>
      <c r="IJJ302" s="1114"/>
      <c r="IJK302" s="1114"/>
      <c r="IJL302" s="1114"/>
      <c r="IJM302" s="1114"/>
      <c r="IJN302" s="1114"/>
      <c r="IJO302" s="1114"/>
      <c r="IJP302" s="1114"/>
      <c r="IJQ302" s="1114"/>
      <c r="IJR302" s="1114"/>
      <c r="IJS302" s="1114"/>
      <c r="IJT302" s="1114"/>
      <c r="IJU302" s="1114"/>
      <c r="IJV302" s="1114"/>
      <c r="IJW302" s="1114"/>
      <c r="IJX302" s="1114"/>
      <c r="IJY302" s="1114"/>
      <c r="IJZ302" s="1114"/>
      <c r="IKA302" s="1114"/>
      <c r="IKB302" s="1114"/>
      <c r="IKC302" s="1114"/>
      <c r="IKD302" s="1114"/>
      <c r="IKE302" s="1114"/>
      <c r="IKF302" s="1114"/>
      <c r="IKG302" s="1114"/>
      <c r="IKH302" s="1114"/>
      <c r="IKI302" s="1114"/>
      <c r="IKJ302" s="1114"/>
      <c r="IKK302" s="1114"/>
      <c r="IKL302" s="1114"/>
      <c r="IKM302" s="1114"/>
      <c r="IKN302" s="1114"/>
      <c r="IKO302" s="1114"/>
      <c r="IKP302" s="1114"/>
      <c r="IKQ302" s="1114"/>
      <c r="IKR302" s="1114"/>
      <c r="IKS302" s="1114"/>
      <c r="IKT302" s="1114"/>
      <c r="IKU302" s="1114"/>
      <c r="IKV302" s="1114"/>
      <c r="IKW302" s="1114"/>
      <c r="IKX302" s="1114"/>
      <c r="IKY302" s="1114"/>
      <c r="IKZ302" s="1114"/>
      <c r="ILA302" s="1114"/>
      <c r="ILB302" s="1114"/>
      <c r="ILC302" s="1114"/>
      <c r="ILD302" s="1114"/>
      <c r="ILE302" s="1114"/>
      <c r="ILF302" s="1114"/>
      <c r="ILG302" s="1114"/>
      <c r="ILH302" s="1114"/>
      <c r="ILI302" s="1114"/>
      <c r="ILJ302" s="1114"/>
      <c r="ILK302" s="1114"/>
      <c r="ILL302" s="1114"/>
      <c r="ILM302" s="1114"/>
      <c r="ILN302" s="1114"/>
      <c r="ILO302" s="1114"/>
      <c r="ILP302" s="1114"/>
      <c r="ILQ302" s="1114"/>
      <c r="ILR302" s="1114"/>
      <c r="ILS302" s="1114"/>
      <c r="ILT302" s="1114"/>
      <c r="ILU302" s="1114"/>
      <c r="ILV302" s="1114"/>
      <c r="ILW302" s="1114"/>
      <c r="ILX302" s="1114"/>
      <c r="ILY302" s="1114"/>
      <c r="ILZ302" s="1114"/>
      <c r="IMA302" s="1114"/>
      <c r="IMB302" s="1114"/>
      <c r="IMC302" s="1114"/>
      <c r="IMD302" s="1114"/>
      <c r="IME302" s="1114"/>
      <c r="IMF302" s="1114"/>
      <c r="IMG302" s="1114"/>
      <c r="IMH302" s="1114"/>
      <c r="IMI302" s="1114"/>
      <c r="IMJ302" s="1114"/>
      <c r="IMK302" s="1114"/>
      <c r="IML302" s="1114"/>
      <c r="IMM302" s="1114"/>
      <c r="IMN302" s="1114"/>
      <c r="IMO302" s="1114"/>
      <c r="IMP302" s="1114"/>
      <c r="IMQ302" s="1114"/>
      <c r="IMR302" s="1114"/>
      <c r="IMS302" s="1114"/>
      <c r="IMT302" s="1114"/>
      <c r="IMU302" s="1114"/>
      <c r="IMV302" s="1114"/>
      <c r="IMW302" s="1114"/>
      <c r="IMX302" s="1114"/>
      <c r="IMY302" s="1114"/>
      <c r="IMZ302" s="1114"/>
      <c r="INA302" s="1114"/>
      <c r="INB302" s="1114"/>
      <c r="INC302" s="1114"/>
      <c r="IND302" s="1114"/>
      <c r="INE302" s="1114"/>
      <c r="INF302" s="1114"/>
      <c r="ING302" s="1114"/>
      <c r="INH302" s="1114"/>
      <c r="INI302" s="1114"/>
      <c r="INJ302" s="1114"/>
      <c r="INK302" s="1114"/>
      <c r="INL302" s="1114"/>
      <c r="INM302" s="1114"/>
      <c r="INN302" s="1114"/>
      <c r="INO302" s="1114"/>
      <c r="INP302" s="1114"/>
      <c r="INQ302" s="1114"/>
      <c r="INR302" s="1114"/>
      <c r="INS302" s="1114"/>
      <c r="INT302" s="1114"/>
      <c r="INU302" s="1114"/>
      <c r="INV302" s="1114"/>
      <c r="INW302" s="1114"/>
      <c r="INX302" s="1114"/>
      <c r="INY302" s="1114"/>
      <c r="INZ302" s="1114"/>
      <c r="IOA302" s="1114"/>
      <c r="IOB302" s="1114"/>
      <c r="IOC302" s="1114"/>
      <c r="IOD302" s="1114"/>
      <c r="IOE302" s="1114"/>
      <c r="IOF302" s="1114"/>
      <c r="IOG302" s="1114"/>
      <c r="IOH302" s="1114"/>
      <c r="IOI302" s="1114"/>
      <c r="IOJ302" s="1114"/>
      <c r="IOK302" s="1114"/>
      <c r="IOL302" s="1114"/>
      <c r="IOM302" s="1114"/>
      <c r="ION302" s="1114"/>
      <c r="IOO302" s="1114"/>
      <c r="IOP302" s="1114"/>
      <c r="IOQ302" s="1114"/>
      <c r="IOR302" s="1114"/>
      <c r="IOS302" s="1114"/>
      <c r="IOT302" s="1114"/>
      <c r="IOU302" s="1114"/>
      <c r="IOV302" s="1114"/>
      <c r="IOW302" s="1114"/>
      <c r="IOX302" s="1114"/>
      <c r="IOY302" s="1114"/>
      <c r="IOZ302" s="1114"/>
      <c r="IPA302" s="1114"/>
      <c r="IPB302" s="1114"/>
      <c r="IPC302" s="1114"/>
      <c r="IPD302" s="1114"/>
      <c r="IPE302" s="1114"/>
      <c r="IPF302" s="1114"/>
      <c r="IPG302" s="1114"/>
      <c r="IPH302" s="1114"/>
      <c r="IPI302" s="1114"/>
      <c r="IPJ302" s="1114"/>
      <c r="IPK302" s="1114"/>
      <c r="IPL302" s="1114"/>
      <c r="IPM302" s="1114"/>
      <c r="IPN302" s="1114"/>
      <c r="IPO302" s="1114"/>
      <c r="IPP302" s="1114"/>
      <c r="IPQ302" s="1114"/>
      <c r="IPR302" s="1114"/>
      <c r="IPS302" s="1114"/>
      <c r="IPT302" s="1114"/>
      <c r="IPU302" s="1114"/>
      <c r="IPV302" s="1114"/>
      <c r="IPW302" s="1114"/>
      <c r="IPX302" s="1114"/>
      <c r="IPY302" s="1114"/>
      <c r="IPZ302" s="1114"/>
      <c r="IQA302" s="1114"/>
      <c r="IQB302" s="1114"/>
      <c r="IQC302" s="1114"/>
      <c r="IQD302" s="1114"/>
      <c r="IQE302" s="1114"/>
      <c r="IQF302" s="1114"/>
      <c r="IQG302" s="1114"/>
      <c r="IQH302" s="1114"/>
      <c r="IQI302" s="1114"/>
      <c r="IQJ302" s="1114"/>
      <c r="IQK302" s="1114"/>
      <c r="IQL302" s="1114"/>
      <c r="IQM302" s="1114"/>
      <c r="IQN302" s="1114"/>
      <c r="IQO302" s="1114"/>
      <c r="IQP302" s="1114"/>
      <c r="IQQ302" s="1114"/>
      <c r="IQR302" s="1114"/>
      <c r="IQS302" s="1114"/>
      <c r="IQT302" s="1114"/>
      <c r="IQU302" s="1114"/>
      <c r="IQV302" s="1114"/>
      <c r="IQW302" s="1114"/>
      <c r="IQX302" s="1114"/>
      <c r="IQY302" s="1114"/>
      <c r="IQZ302" s="1114"/>
      <c r="IRA302" s="1114"/>
      <c r="IRB302" s="1114"/>
      <c r="IRC302" s="1114"/>
      <c r="IRD302" s="1114"/>
      <c r="IRE302" s="1114"/>
      <c r="IRF302" s="1114"/>
      <c r="IRG302" s="1114"/>
      <c r="IRH302" s="1114"/>
      <c r="IRI302" s="1114"/>
      <c r="IRJ302" s="1114"/>
      <c r="IRK302" s="1114"/>
      <c r="IRL302" s="1114"/>
      <c r="IRM302" s="1114"/>
      <c r="IRN302" s="1114"/>
      <c r="IRO302" s="1114"/>
      <c r="IRP302" s="1114"/>
      <c r="IRQ302" s="1114"/>
      <c r="IRR302" s="1114"/>
      <c r="IRS302" s="1114"/>
      <c r="IRT302" s="1114"/>
      <c r="IRU302" s="1114"/>
      <c r="IRV302" s="1114"/>
      <c r="IRW302" s="1114"/>
      <c r="IRX302" s="1114"/>
      <c r="IRY302" s="1114"/>
      <c r="IRZ302" s="1114"/>
      <c r="ISA302" s="1114"/>
      <c r="ISB302" s="1114"/>
      <c r="ISC302" s="1114"/>
      <c r="ISD302" s="1114"/>
      <c r="ISE302" s="1114"/>
      <c r="ISF302" s="1114"/>
      <c r="ISG302" s="1114"/>
      <c r="ISH302" s="1114"/>
      <c r="ISI302" s="1114"/>
      <c r="ISJ302" s="1114"/>
      <c r="ISK302" s="1114"/>
      <c r="ISL302" s="1114"/>
      <c r="ISM302" s="1114"/>
      <c r="ISN302" s="1114"/>
      <c r="ISO302" s="1114"/>
      <c r="ISP302" s="1114"/>
      <c r="ISQ302" s="1114"/>
      <c r="ISR302" s="1114"/>
      <c r="ISS302" s="1114"/>
      <c r="IST302" s="1114"/>
      <c r="ISU302" s="1114"/>
      <c r="ISV302" s="1114"/>
      <c r="ISW302" s="1114"/>
      <c r="ISX302" s="1114"/>
      <c r="ISY302" s="1114"/>
      <c r="ISZ302" s="1114"/>
      <c r="ITA302" s="1114"/>
      <c r="ITB302" s="1114"/>
      <c r="ITC302" s="1114"/>
      <c r="ITD302" s="1114"/>
      <c r="ITE302" s="1114"/>
      <c r="ITF302" s="1114"/>
      <c r="ITG302" s="1114"/>
      <c r="ITH302" s="1114"/>
      <c r="ITI302" s="1114"/>
      <c r="ITJ302" s="1114"/>
      <c r="ITK302" s="1114"/>
      <c r="ITL302" s="1114"/>
      <c r="ITM302" s="1114"/>
      <c r="ITN302" s="1114"/>
      <c r="ITO302" s="1114"/>
      <c r="ITP302" s="1114"/>
      <c r="ITQ302" s="1114"/>
      <c r="ITR302" s="1114"/>
      <c r="ITS302" s="1114"/>
      <c r="ITT302" s="1114"/>
      <c r="ITU302" s="1114"/>
      <c r="ITV302" s="1114"/>
      <c r="ITW302" s="1114"/>
      <c r="ITX302" s="1114"/>
      <c r="ITY302" s="1114"/>
      <c r="ITZ302" s="1114"/>
      <c r="IUA302" s="1114"/>
      <c r="IUB302" s="1114"/>
      <c r="IUC302" s="1114"/>
      <c r="IUD302" s="1114"/>
      <c r="IUE302" s="1114"/>
      <c r="IUF302" s="1114"/>
      <c r="IUG302" s="1114"/>
      <c r="IUH302" s="1114"/>
      <c r="IUI302" s="1114"/>
      <c r="IUJ302" s="1114"/>
      <c r="IUK302" s="1114"/>
      <c r="IUL302" s="1114"/>
      <c r="IUM302" s="1114"/>
      <c r="IUN302" s="1114"/>
      <c r="IUO302" s="1114"/>
      <c r="IUP302" s="1114"/>
      <c r="IUQ302" s="1114"/>
      <c r="IUR302" s="1114"/>
      <c r="IUS302" s="1114"/>
      <c r="IUT302" s="1114"/>
      <c r="IUU302" s="1114"/>
      <c r="IUV302" s="1114"/>
      <c r="IUW302" s="1114"/>
      <c r="IUX302" s="1114"/>
      <c r="IUY302" s="1114"/>
      <c r="IUZ302" s="1114"/>
      <c r="IVA302" s="1114"/>
      <c r="IVB302" s="1114"/>
      <c r="IVC302" s="1114"/>
      <c r="IVD302" s="1114"/>
      <c r="IVE302" s="1114"/>
      <c r="IVF302" s="1114"/>
      <c r="IVG302" s="1114"/>
      <c r="IVH302" s="1114"/>
      <c r="IVI302" s="1114"/>
      <c r="IVJ302" s="1114"/>
      <c r="IVK302" s="1114"/>
      <c r="IVL302" s="1114"/>
      <c r="IVM302" s="1114"/>
      <c r="IVN302" s="1114"/>
      <c r="IVO302" s="1114"/>
      <c r="IVP302" s="1114"/>
      <c r="IVQ302" s="1114"/>
      <c r="IVR302" s="1114"/>
      <c r="IVS302" s="1114"/>
      <c r="IVT302" s="1114"/>
      <c r="IVU302" s="1114"/>
      <c r="IVV302" s="1114"/>
      <c r="IVW302" s="1114"/>
      <c r="IVX302" s="1114"/>
      <c r="IVY302" s="1114"/>
      <c r="IVZ302" s="1114"/>
      <c r="IWA302" s="1114"/>
      <c r="IWB302" s="1114"/>
      <c r="IWC302" s="1114"/>
      <c r="IWD302" s="1114"/>
      <c r="IWE302" s="1114"/>
      <c r="IWF302" s="1114"/>
      <c r="IWG302" s="1114"/>
      <c r="IWH302" s="1114"/>
      <c r="IWI302" s="1114"/>
      <c r="IWJ302" s="1114"/>
      <c r="IWK302" s="1114"/>
      <c r="IWL302" s="1114"/>
      <c r="IWM302" s="1114"/>
      <c r="IWN302" s="1114"/>
      <c r="IWO302" s="1114"/>
      <c r="IWP302" s="1114"/>
      <c r="IWQ302" s="1114"/>
      <c r="IWR302" s="1114"/>
      <c r="IWS302" s="1114"/>
      <c r="IWT302" s="1114"/>
      <c r="IWU302" s="1114"/>
      <c r="IWV302" s="1114"/>
      <c r="IWW302" s="1114"/>
      <c r="IWX302" s="1114"/>
      <c r="IWY302" s="1114"/>
      <c r="IWZ302" s="1114"/>
      <c r="IXA302" s="1114"/>
      <c r="IXB302" s="1114"/>
      <c r="IXC302" s="1114"/>
      <c r="IXD302" s="1114"/>
      <c r="IXE302" s="1114"/>
      <c r="IXF302" s="1114"/>
      <c r="IXG302" s="1114"/>
      <c r="IXH302" s="1114"/>
      <c r="IXI302" s="1114"/>
      <c r="IXJ302" s="1114"/>
      <c r="IXK302" s="1114"/>
      <c r="IXL302" s="1114"/>
      <c r="IXM302" s="1114"/>
      <c r="IXN302" s="1114"/>
      <c r="IXO302" s="1114"/>
      <c r="IXP302" s="1114"/>
      <c r="IXQ302" s="1114"/>
      <c r="IXR302" s="1114"/>
      <c r="IXS302" s="1114"/>
      <c r="IXT302" s="1114"/>
      <c r="IXU302" s="1114"/>
      <c r="IXV302" s="1114"/>
      <c r="IXW302" s="1114"/>
      <c r="IXX302" s="1114"/>
      <c r="IXY302" s="1114"/>
      <c r="IXZ302" s="1114"/>
      <c r="IYA302" s="1114"/>
      <c r="IYB302" s="1114"/>
      <c r="IYC302" s="1114"/>
      <c r="IYD302" s="1114"/>
      <c r="IYE302" s="1114"/>
      <c r="IYF302" s="1114"/>
      <c r="IYG302" s="1114"/>
      <c r="IYH302" s="1114"/>
      <c r="IYI302" s="1114"/>
      <c r="IYJ302" s="1114"/>
      <c r="IYK302" s="1114"/>
      <c r="IYL302" s="1114"/>
      <c r="IYM302" s="1114"/>
      <c r="IYN302" s="1114"/>
      <c r="IYO302" s="1114"/>
      <c r="IYP302" s="1114"/>
      <c r="IYQ302" s="1114"/>
      <c r="IYR302" s="1114"/>
      <c r="IYS302" s="1114"/>
      <c r="IYT302" s="1114"/>
      <c r="IYU302" s="1114"/>
      <c r="IYV302" s="1114"/>
      <c r="IYW302" s="1114"/>
      <c r="IYX302" s="1114"/>
      <c r="IYY302" s="1114"/>
      <c r="IYZ302" s="1114"/>
      <c r="IZA302" s="1114"/>
      <c r="IZB302" s="1114"/>
      <c r="IZC302" s="1114"/>
      <c r="IZD302" s="1114"/>
      <c r="IZE302" s="1114"/>
      <c r="IZF302" s="1114"/>
      <c r="IZG302" s="1114"/>
      <c r="IZH302" s="1114"/>
      <c r="IZI302" s="1114"/>
      <c r="IZJ302" s="1114"/>
      <c r="IZK302" s="1114"/>
      <c r="IZL302" s="1114"/>
      <c r="IZM302" s="1114"/>
      <c r="IZN302" s="1114"/>
      <c r="IZO302" s="1114"/>
      <c r="IZP302" s="1114"/>
      <c r="IZQ302" s="1114"/>
      <c r="IZR302" s="1114"/>
      <c r="IZS302" s="1114"/>
      <c r="IZT302" s="1114"/>
      <c r="IZU302" s="1114"/>
      <c r="IZV302" s="1114"/>
      <c r="IZW302" s="1114"/>
      <c r="IZX302" s="1114"/>
      <c r="IZY302" s="1114"/>
      <c r="IZZ302" s="1114"/>
      <c r="JAA302" s="1114"/>
      <c r="JAB302" s="1114"/>
      <c r="JAC302" s="1114"/>
      <c r="JAD302" s="1114"/>
      <c r="JAE302" s="1114"/>
      <c r="JAF302" s="1114"/>
      <c r="JAG302" s="1114"/>
      <c r="JAH302" s="1114"/>
      <c r="JAI302" s="1114"/>
      <c r="JAJ302" s="1114"/>
      <c r="JAK302" s="1114"/>
      <c r="JAL302" s="1114"/>
      <c r="JAM302" s="1114"/>
      <c r="JAN302" s="1114"/>
      <c r="JAO302" s="1114"/>
      <c r="JAP302" s="1114"/>
      <c r="JAQ302" s="1114"/>
      <c r="JAR302" s="1114"/>
      <c r="JAS302" s="1114"/>
      <c r="JAT302" s="1114"/>
      <c r="JAU302" s="1114"/>
      <c r="JAV302" s="1114"/>
      <c r="JAW302" s="1114"/>
      <c r="JAX302" s="1114"/>
      <c r="JAY302" s="1114"/>
      <c r="JAZ302" s="1114"/>
      <c r="JBA302" s="1114"/>
      <c r="JBB302" s="1114"/>
      <c r="JBC302" s="1114"/>
      <c r="JBD302" s="1114"/>
      <c r="JBE302" s="1114"/>
      <c r="JBF302" s="1114"/>
      <c r="JBG302" s="1114"/>
      <c r="JBH302" s="1114"/>
      <c r="JBI302" s="1114"/>
      <c r="JBJ302" s="1114"/>
      <c r="JBK302" s="1114"/>
      <c r="JBL302" s="1114"/>
      <c r="JBM302" s="1114"/>
      <c r="JBN302" s="1114"/>
      <c r="JBO302" s="1114"/>
      <c r="JBP302" s="1114"/>
      <c r="JBQ302" s="1114"/>
      <c r="JBR302" s="1114"/>
      <c r="JBS302" s="1114"/>
      <c r="JBT302" s="1114"/>
      <c r="JBU302" s="1114"/>
      <c r="JBV302" s="1114"/>
      <c r="JBW302" s="1114"/>
      <c r="JBX302" s="1114"/>
      <c r="JBY302" s="1114"/>
      <c r="JBZ302" s="1114"/>
      <c r="JCA302" s="1114"/>
      <c r="JCB302" s="1114"/>
      <c r="JCC302" s="1114"/>
      <c r="JCD302" s="1114"/>
      <c r="JCE302" s="1114"/>
      <c r="JCF302" s="1114"/>
      <c r="JCG302" s="1114"/>
      <c r="JCH302" s="1114"/>
      <c r="JCI302" s="1114"/>
      <c r="JCJ302" s="1114"/>
      <c r="JCK302" s="1114"/>
      <c r="JCL302" s="1114"/>
      <c r="JCM302" s="1114"/>
      <c r="JCN302" s="1114"/>
      <c r="JCO302" s="1114"/>
      <c r="JCP302" s="1114"/>
      <c r="JCQ302" s="1114"/>
      <c r="JCR302" s="1114"/>
      <c r="JCS302" s="1114"/>
      <c r="JCT302" s="1114"/>
      <c r="JCU302" s="1114"/>
      <c r="JCV302" s="1114"/>
      <c r="JCW302" s="1114"/>
      <c r="JCX302" s="1114"/>
      <c r="JCY302" s="1114"/>
      <c r="JCZ302" s="1114"/>
      <c r="JDA302" s="1114"/>
      <c r="JDB302" s="1114"/>
      <c r="JDC302" s="1114"/>
      <c r="JDD302" s="1114"/>
      <c r="JDE302" s="1114"/>
      <c r="JDF302" s="1114"/>
      <c r="JDG302" s="1114"/>
      <c r="JDH302" s="1114"/>
      <c r="JDI302" s="1114"/>
      <c r="JDJ302" s="1114"/>
      <c r="JDK302" s="1114"/>
      <c r="JDL302" s="1114"/>
      <c r="JDM302" s="1114"/>
      <c r="JDN302" s="1114"/>
      <c r="JDO302" s="1114"/>
      <c r="JDP302" s="1114"/>
      <c r="JDQ302" s="1114"/>
      <c r="JDR302" s="1114"/>
      <c r="JDS302" s="1114"/>
      <c r="JDT302" s="1114"/>
      <c r="JDU302" s="1114"/>
      <c r="JDV302" s="1114"/>
      <c r="JDW302" s="1114"/>
      <c r="JDX302" s="1114"/>
      <c r="JDY302" s="1114"/>
      <c r="JDZ302" s="1114"/>
      <c r="JEA302" s="1114"/>
      <c r="JEB302" s="1114"/>
      <c r="JEC302" s="1114"/>
      <c r="JED302" s="1114"/>
      <c r="JEE302" s="1114"/>
      <c r="JEF302" s="1114"/>
      <c r="JEG302" s="1114"/>
      <c r="JEH302" s="1114"/>
      <c r="JEI302" s="1114"/>
      <c r="JEJ302" s="1114"/>
      <c r="JEK302" s="1114"/>
      <c r="JEL302" s="1114"/>
      <c r="JEM302" s="1114"/>
      <c r="JEN302" s="1114"/>
      <c r="JEO302" s="1114"/>
      <c r="JEP302" s="1114"/>
      <c r="JEQ302" s="1114"/>
      <c r="JER302" s="1114"/>
      <c r="JES302" s="1114"/>
      <c r="JET302" s="1114"/>
      <c r="JEU302" s="1114"/>
      <c r="JEV302" s="1114"/>
      <c r="JEW302" s="1114"/>
      <c r="JEX302" s="1114"/>
      <c r="JEY302" s="1114"/>
      <c r="JEZ302" s="1114"/>
      <c r="JFA302" s="1114"/>
      <c r="JFB302" s="1114"/>
      <c r="JFC302" s="1114"/>
      <c r="JFD302" s="1114"/>
      <c r="JFE302" s="1114"/>
      <c r="JFF302" s="1114"/>
      <c r="JFG302" s="1114"/>
      <c r="JFH302" s="1114"/>
      <c r="JFI302" s="1114"/>
      <c r="JFJ302" s="1114"/>
      <c r="JFK302" s="1114"/>
      <c r="JFL302" s="1114"/>
      <c r="JFM302" s="1114"/>
      <c r="JFN302" s="1114"/>
      <c r="JFO302" s="1114"/>
      <c r="JFP302" s="1114"/>
      <c r="JFQ302" s="1114"/>
      <c r="JFR302" s="1114"/>
      <c r="JFS302" s="1114"/>
      <c r="JFT302" s="1114"/>
      <c r="JFU302" s="1114"/>
      <c r="JFV302" s="1114"/>
      <c r="JFW302" s="1114"/>
      <c r="JFX302" s="1114"/>
      <c r="JFY302" s="1114"/>
      <c r="JFZ302" s="1114"/>
      <c r="JGA302" s="1114"/>
      <c r="JGB302" s="1114"/>
      <c r="JGC302" s="1114"/>
      <c r="JGD302" s="1114"/>
      <c r="JGE302" s="1114"/>
      <c r="JGF302" s="1114"/>
      <c r="JGG302" s="1114"/>
      <c r="JGH302" s="1114"/>
      <c r="JGI302" s="1114"/>
      <c r="JGJ302" s="1114"/>
      <c r="JGK302" s="1114"/>
      <c r="JGL302" s="1114"/>
      <c r="JGM302" s="1114"/>
      <c r="JGN302" s="1114"/>
      <c r="JGO302" s="1114"/>
      <c r="JGP302" s="1114"/>
      <c r="JGQ302" s="1114"/>
      <c r="JGR302" s="1114"/>
      <c r="JGS302" s="1114"/>
      <c r="JGT302" s="1114"/>
      <c r="JGU302" s="1114"/>
      <c r="JGV302" s="1114"/>
      <c r="JGW302" s="1114"/>
      <c r="JGX302" s="1114"/>
      <c r="JGY302" s="1114"/>
      <c r="JGZ302" s="1114"/>
      <c r="JHA302" s="1114"/>
      <c r="JHB302" s="1114"/>
      <c r="JHC302" s="1114"/>
      <c r="JHD302" s="1114"/>
      <c r="JHE302" s="1114"/>
      <c r="JHF302" s="1114"/>
      <c r="JHG302" s="1114"/>
      <c r="JHH302" s="1114"/>
      <c r="JHI302" s="1114"/>
      <c r="JHJ302" s="1114"/>
      <c r="JHK302" s="1114"/>
      <c r="JHL302" s="1114"/>
      <c r="JHM302" s="1114"/>
      <c r="JHN302" s="1114"/>
      <c r="JHO302" s="1114"/>
      <c r="JHP302" s="1114"/>
      <c r="JHQ302" s="1114"/>
      <c r="JHR302" s="1114"/>
      <c r="JHS302" s="1114"/>
      <c r="JHT302" s="1114"/>
      <c r="JHU302" s="1114"/>
      <c r="JHV302" s="1114"/>
      <c r="JHW302" s="1114"/>
      <c r="JHX302" s="1114"/>
      <c r="JHY302" s="1114"/>
      <c r="JHZ302" s="1114"/>
      <c r="JIA302" s="1114"/>
      <c r="JIB302" s="1114"/>
      <c r="JIC302" s="1114"/>
      <c r="JID302" s="1114"/>
      <c r="JIE302" s="1114"/>
      <c r="JIF302" s="1114"/>
      <c r="JIG302" s="1114"/>
      <c r="JIH302" s="1114"/>
      <c r="JII302" s="1114"/>
      <c r="JIJ302" s="1114"/>
      <c r="JIK302" s="1114"/>
      <c r="JIL302" s="1114"/>
      <c r="JIM302" s="1114"/>
      <c r="JIN302" s="1114"/>
      <c r="JIO302" s="1114"/>
      <c r="JIP302" s="1114"/>
      <c r="JIQ302" s="1114"/>
      <c r="JIR302" s="1114"/>
      <c r="JIS302" s="1114"/>
      <c r="JIT302" s="1114"/>
      <c r="JIU302" s="1114"/>
      <c r="JIV302" s="1114"/>
      <c r="JIW302" s="1114"/>
      <c r="JIX302" s="1114"/>
      <c r="JIY302" s="1114"/>
      <c r="JIZ302" s="1114"/>
      <c r="JJA302" s="1114"/>
      <c r="JJB302" s="1114"/>
      <c r="JJC302" s="1114"/>
      <c r="JJD302" s="1114"/>
      <c r="JJE302" s="1114"/>
      <c r="JJF302" s="1114"/>
      <c r="JJG302" s="1114"/>
      <c r="JJH302" s="1114"/>
      <c r="JJI302" s="1114"/>
      <c r="JJJ302" s="1114"/>
      <c r="JJK302" s="1114"/>
      <c r="JJL302" s="1114"/>
      <c r="JJM302" s="1114"/>
      <c r="JJN302" s="1114"/>
      <c r="JJO302" s="1114"/>
      <c r="JJP302" s="1114"/>
      <c r="JJQ302" s="1114"/>
      <c r="JJR302" s="1114"/>
      <c r="JJS302" s="1114"/>
      <c r="JJT302" s="1114"/>
      <c r="JJU302" s="1114"/>
      <c r="JJV302" s="1114"/>
      <c r="JJW302" s="1114"/>
      <c r="JJX302" s="1114"/>
      <c r="JJY302" s="1114"/>
      <c r="JJZ302" s="1114"/>
      <c r="JKA302" s="1114"/>
      <c r="JKB302" s="1114"/>
      <c r="JKC302" s="1114"/>
      <c r="JKD302" s="1114"/>
      <c r="JKE302" s="1114"/>
      <c r="JKF302" s="1114"/>
      <c r="JKG302" s="1114"/>
      <c r="JKH302" s="1114"/>
      <c r="JKI302" s="1114"/>
      <c r="JKJ302" s="1114"/>
      <c r="JKK302" s="1114"/>
      <c r="JKL302" s="1114"/>
      <c r="JKM302" s="1114"/>
      <c r="JKN302" s="1114"/>
      <c r="JKO302" s="1114"/>
      <c r="JKP302" s="1114"/>
      <c r="JKQ302" s="1114"/>
      <c r="JKR302" s="1114"/>
      <c r="JKS302" s="1114"/>
      <c r="JKT302" s="1114"/>
      <c r="JKU302" s="1114"/>
      <c r="JKV302" s="1114"/>
      <c r="JKW302" s="1114"/>
      <c r="JKX302" s="1114"/>
      <c r="JKY302" s="1114"/>
      <c r="JKZ302" s="1114"/>
      <c r="JLA302" s="1114"/>
      <c r="JLB302" s="1114"/>
      <c r="JLC302" s="1114"/>
      <c r="JLD302" s="1114"/>
      <c r="JLE302" s="1114"/>
      <c r="JLF302" s="1114"/>
      <c r="JLG302" s="1114"/>
      <c r="JLH302" s="1114"/>
      <c r="JLI302" s="1114"/>
      <c r="JLJ302" s="1114"/>
      <c r="JLK302" s="1114"/>
      <c r="JLL302" s="1114"/>
      <c r="JLM302" s="1114"/>
      <c r="JLN302" s="1114"/>
      <c r="JLO302" s="1114"/>
      <c r="JLP302" s="1114"/>
      <c r="JLQ302" s="1114"/>
      <c r="JLR302" s="1114"/>
      <c r="JLS302" s="1114"/>
      <c r="JLT302" s="1114"/>
      <c r="JLU302" s="1114"/>
      <c r="JLV302" s="1114"/>
      <c r="JLW302" s="1114"/>
      <c r="JLX302" s="1114"/>
      <c r="JLY302" s="1114"/>
      <c r="JLZ302" s="1114"/>
      <c r="JMA302" s="1114"/>
      <c r="JMB302" s="1114"/>
      <c r="JMC302" s="1114"/>
      <c r="JMD302" s="1114"/>
      <c r="JME302" s="1114"/>
      <c r="JMF302" s="1114"/>
      <c r="JMG302" s="1114"/>
      <c r="JMH302" s="1114"/>
      <c r="JMI302" s="1114"/>
      <c r="JMJ302" s="1114"/>
      <c r="JMK302" s="1114"/>
      <c r="JML302" s="1114"/>
      <c r="JMM302" s="1114"/>
      <c r="JMN302" s="1114"/>
      <c r="JMO302" s="1114"/>
      <c r="JMP302" s="1114"/>
      <c r="JMQ302" s="1114"/>
      <c r="JMR302" s="1114"/>
      <c r="JMS302" s="1114"/>
      <c r="JMT302" s="1114"/>
      <c r="JMU302" s="1114"/>
      <c r="JMV302" s="1114"/>
      <c r="JMW302" s="1114"/>
      <c r="JMX302" s="1114"/>
      <c r="JMY302" s="1114"/>
      <c r="JMZ302" s="1114"/>
      <c r="JNA302" s="1114"/>
      <c r="JNB302" s="1114"/>
      <c r="JNC302" s="1114"/>
      <c r="JND302" s="1114"/>
      <c r="JNE302" s="1114"/>
      <c r="JNF302" s="1114"/>
      <c r="JNG302" s="1114"/>
      <c r="JNH302" s="1114"/>
      <c r="JNI302" s="1114"/>
      <c r="JNJ302" s="1114"/>
      <c r="JNK302" s="1114"/>
      <c r="JNL302" s="1114"/>
      <c r="JNM302" s="1114"/>
      <c r="JNN302" s="1114"/>
      <c r="JNO302" s="1114"/>
      <c r="JNP302" s="1114"/>
      <c r="JNQ302" s="1114"/>
      <c r="JNR302" s="1114"/>
      <c r="JNS302" s="1114"/>
      <c r="JNT302" s="1114"/>
      <c r="JNU302" s="1114"/>
      <c r="JNV302" s="1114"/>
      <c r="JNW302" s="1114"/>
      <c r="JNX302" s="1114"/>
      <c r="JNY302" s="1114"/>
      <c r="JNZ302" s="1114"/>
      <c r="JOA302" s="1114"/>
      <c r="JOB302" s="1114"/>
      <c r="JOC302" s="1114"/>
      <c r="JOD302" s="1114"/>
      <c r="JOE302" s="1114"/>
      <c r="JOF302" s="1114"/>
      <c r="JOG302" s="1114"/>
      <c r="JOH302" s="1114"/>
      <c r="JOI302" s="1114"/>
      <c r="JOJ302" s="1114"/>
      <c r="JOK302" s="1114"/>
      <c r="JOL302" s="1114"/>
      <c r="JOM302" s="1114"/>
      <c r="JON302" s="1114"/>
      <c r="JOO302" s="1114"/>
      <c r="JOP302" s="1114"/>
      <c r="JOQ302" s="1114"/>
      <c r="JOR302" s="1114"/>
      <c r="JOS302" s="1114"/>
      <c r="JOT302" s="1114"/>
      <c r="JOU302" s="1114"/>
      <c r="JOV302" s="1114"/>
      <c r="JOW302" s="1114"/>
      <c r="JOX302" s="1114"/>
      <c r="JOY302" s="1114"/>
      <c r="JOZ302" s="1114"/>
      <c r="JPA302" s="1114"/>
      <c r="JPB302" s="1114"/>
      <c r="JPC302" s="1114"/>
      <c r="JPD302" s="1114"/>
      <c r="JPE302" s="1114"/>
      <c r="JPF302" s="1114"/>
      <c r="JPG302" s="1114"/>
      <c r="JPH302" s="1114"/>
      <c r="JPI302" s="1114"/>
      <c r="JPJ302" s="1114"/>
      <c r="JPK302" s="1114"/>
      <c r="JPL302" s="1114"/>
      <c r="JPM302" s="1114"/>
      <c r="JPN302" s="1114"/>
      <c r="JPO302" s="1114"/>
      <c r="JPP302" s="1114"/>
      <c r="JPQ302" s="1114"/>
      <c r="JPR302" s="1114"/>
      <c r="JPS302" s="1114"/>
      <c r="JPT302" s="1114"/>
      <c r="JPU302" s="1114"/>
      <c r="JPV302" s="1114"/>
      <c r="JPW302" s="1114"/>
      <c r="JPX302" s="1114"/>
      <c r="JPY302" s="1114"/>
      <c r="JPZ302" s="1114"/>
      <c r="JQA302" s="1114"/>
      <c r="JQB302" s="1114"/>
      <c r="JQC302" s="1114"/>
      <c r="JQD302" s="1114"/>
      <c r="JQE302" s="1114"/>
      <c r="JQF302" s="1114"/>
      <c r="JQG302" s="1114"/>
      <c r="JQH302" s="1114"/>
      <c r="JQI302" s="1114"/>
      <c r="JQJ302" s="1114"/>
      <c r="JQK302" s="1114"/>
      <c r="JQL302" s="1114"/>
      <c r="JQM302" s="1114"/>
      <c r="JQN302" s="1114"/>
      <c r="JQO302" s="1114"/>
      <c r="JQP302" s="1114"/>
      <c r="JQQ302" s="1114"/>
      <c r="JQR302" s="1114"/>
      <c r="JQS302" s="1114"/>
      <c r="JQT302" s="1114"/>
      <c r="JQU302" s="1114"/>
      <c r="JQV302" s="1114"/>
      <c r="JQW302" s="1114"/>
      <c r="JQX302" s="1114"/>
      <c r="JQY302" s="1114"/>
      <c r="JQZ302" s="1114"/>
      <c r="JRA302" s="1114"/>
      <c r="JRB302" s="1114"/>
      <c r="JRC302" s="1114"/>
      <c r="JRD302" s="1114"/>
      <c r="JRE302" s="1114"/>
      <c r="JRF302" s="1114"/>
      <c r="JRG302" s="1114"/>
      <c r="JRH302" s="1114"/>
      <c r="JRI302" s="1114"/>
      <c r="JRJ302" s="1114"/>
      <c r="JRK302" s="1114"/>
      <c r="JRL302" s="1114"/>
      <c r="JRM302" s="1114"/>
      <c r="JRN302" s="1114"/>
      <c r="JRO302" s="1114"/>
      <c r="JRP302" s="1114"/>
      <c r="JRQ302" s="1114"/>
      <c r="JRR302" s="1114"/>
      <c r="JRS302" s="1114"/>
      <c r="JRT302" s="1114"/>
      <c r="JRU302" s="1114"/>
      <c r="JRV302" s="1114"/>
      <c r="JRW302" s="1114"/>
      <c r="JRX302" s="1114"/>
      <c r="JRY302" s="1114"/>
      <c r="JRZ302" s="1114"/>
      <c r="JSA302" s="1114"/>
      <c r="JSB302" s="1114"/>
      <c r="JSC302" s="1114"/>
      <c r="JSD302" s="1114"/>
      <c r="JSE302" s="1114"/>
      <c r="JSF302" s="1114"/>
      <c r="JSG302" s="1114"/>
      <c r="JSH302" s="1114"/>
      <c r="JSI302" s="1114"/>
      <c r="JSJ302" s="1114"/>
      <c r="JSK302" s="1114"/>
      <c r="JSL302" s="1114"/>
      <c r="JSM302" s="1114"/>
      <c r="JSN302" s="1114"/>
      <c r="JSO302" s="1114"/>
      <c r="JSP302" s="1114"/>
      <c r="JSQ302" s="1114"/>
      <c r="JSR302" s="1114"/>
      <c r="JSS302" s="1114"/>
      <c r="JST302" s="1114"/>
      <c r="JSU302" s="1114"/>
      <c r="JSV302" s="1114"/>
      <c r="JSW302" s="1114"/>
      <c r="JSX302" s="1114"/>
      <c r="JSY302" s="1114"/>
      <c r="JSZ302" s="1114"/>
      <c r="JTA302" s="1114"/>
      <c r="JTB302" s="1114"/>
      <c r="JTC302" s="1114"/>
      <c r="JTD302" s="1114"/>
      <c r="JTE302" s="1114"/>
      <c r="JTF302" s="1114"/>
      <c r="JTG302" s="1114"/>
      <c r="JTH302" s="1114"/>
      <c r="JTI302" s="1114"/>
      <c r="JTJ302" s="1114"/>
      <c r="JTK302" s="1114"/>
      <c r="JTL302" s="1114"/>
      <c r="JTM302" s="1114"/>
      <c r="JTN302" s="1114"/>
      <c r="JTO302" s="1114"/>
      <c r="JTP302" s="1114"/>
      <c r="JTQ302" s="1114"/>
      <c r="JTR302" s="1114"/>
      <c r="JTS302" s="1114"/>
      <c r="JTT302" s="1114"/>
      <c r="JTU302" s="1114"/>
      <c r="JTV302" s="1114"/>
      <c r="JTW302" s="1114"/>
      <c r="JTX302" s="1114"/>
      <c r="JTY302" s="1114"/>
      <c r="JTZ302" s="1114"/>
      <c r="JUA302" s="1114"/>
      <c r="JUB302" s="1114"/>
      <c r="JUC302" s="1114"/>
      <c r="JUD302" s="1114"/>
      <c r="JUE302" s="1114"/>
      <c r="JUF302" s="1114"/>
      <c r="JUG302" s="1114"/>
      <c r="JUH302" s="1114"/>
      <c r="JUI302" s="1114"/>
      <c r="JUJ302" s="1114"/>
      <c r="JUK302" s="1114"/>
      <c r="JUL302" s="1114"/>
      <c r="JUM302" s="1114"/>
      <c r="JUN302" s="1114"/>
      <c r="JUO302" s="1114"/>
      <c r="JUP302" s="1114"/>
      <c r="JUQ302" s="1114"/>
      <c r="JUR302" s="1114"/>
      <c r="JUS302" s="1114"/>
      <c r="JUT302" s="1114"/>
      <c r="JUU302" s="1114"/>
      <c r="JUV302" s="1114"/>
      <c r="JUW302" s="1114"/>
      <c r="JUX302" s="1114"/>
      <c r="JUY302" s="1114"/>
      <c r="JUZ302" s="1114"/>
      <c r="JVA302" s="1114"/>
      <c r="JVB302" s="1114"/>
      <c r="JVC302" s="1114"/>
      <c r="JVD302" s="1114"/>
      <c r="JVE302" s="1114"/>
      <c r="JVF302" s="1114"/>
      <c r="JVG302" s="1114"/>
      <c r="JVH302" s="1114"/>
      <c r="JVI302" s="1114"/>
      <c r="JVJ302" s="1114"/>
      <c r="JVK302" s="1114"/>
      <c r="JVL302" s="1114"/>
      <c r="JVM302" s="1114"/>
      <c r="JVN302" s="1114"/>
      <c r="JVO302" s="1114"/>
      <c r="JVP302" s="1114"/>
      <c r="JVQ302" s="1114"/>
      <c r="JVR302" s="1114"/>
      <c r="JVS302" s="1114"/>
      <c r="JVT302" s="1114"/>
      <c r="JVU302" s="1114"/>
      <c r="JVV302" s="1114"/>
      <c r="JVW302" s="1114"/>
      <c r="JVX302" s="1114"/>
      <c r="JVY302" s="1114"/>
      <c r="JVZ302" s="1114"/>
      <c r="JWA302" s="1114"/>
      <c r="JWB302" s="1114"/>
      <c r="JWC302" s="1114"/>
      <c r="JWD302" s="1114"/>
      <c r="JWE302" s="1114"/>
      <c r="JWF302" s="1114"/>
      <c r="JWG302" s="1114"/>
      <c r="JWH302" s="1114"/>
      <c r="JWI302" s="1114"/>
      <c r="JWJ302" s="1114"/>
      <c r="JWK302" s="1114"/>
      <c r="JWL302" s="1114"/>
      <c r="JWM302" s="1114"/>
      <c r="JWN302" s="1114"/>
      <c r="JWO302" s="1114"/>
      <c r="JWP302" s="1114"/>
      <c r="JWQ302" s="1114"/>
      <c r="JWR302" s="1114"/>
      <c r="JWS302" s="1114"/>
      <c r="JWT302" s="1114"/>
      <c r="JWU302" s="1114"/>
      <c r="JWV302" s="1114"/>
      <c r="JWW302" s="1114"/>
      <c r="JWX302" s="1114"/>
      <c r="JWY302" s="1114"/>
      <c r="JWZ302" s="1114"/>
      <c r="JXA302" s="1114"/>
      <c r="JXB302" s="1114"/>
      <c r="JXC302" s="1114"/>
      <c r="JXD302" s="1114"/>
      <c r="JXE302" s="1114"/>
      <c r="JXF302" s="1114"/>
      <c r="JXG302" s="1114"/>
      <c r="JXH302" s="1114"/>
      <c r="JXI302" s="1114"/>
      <c r="JXJ302" s="1114"/>
      <c r="JXK302" s="1114"/>
      <c r="JXL302" s="1114"/>
      <c r="JXM302" s="1114"/>
      <c r="JXN302" s="1114"/>
      <c r="JXO302" s="1114"/>
      <c r="JXP302" s="1114"/>
      <c r="JXQ302" s="1114"/>
      <c r="JXR302" s="1114"/>
      <c r="JXS302" s="1114"/>
      <c r="JXT302" s="1114"/>
      <c r="JXU302" s="1114"/>
      <c r="JXV302" s="1114"/>
      <c r="JXW302" s="1114"/>
      <c r="JXX302" s="1114"/>
      <c r="JXY302" s="1114"/>
      <c r="JXZ302" s="1114"/>
      <c r="JYA302" s="1114"/>
      <c r="JYB302" s="1114"/>
      <c r="JYC302" s="1114"/>
      <c r="JYD302" s="1114"/>
      <c r="JYE302" s="1114"/>
      <c r="JYF302" s="1114"/>
      <c r="JYG302" s="1114"/>
      <c r="JYH302" s="1114"/>
      <c r="JYI302" s="1114"/>
      <c r="JYJ302" s="1114"/>
      <c r="JYK302" s="1114"/>
      <c r="JYL302" s="1114"/>
      <c r="JYM302" s="1114"/>
      <c r="JYN302" s="1114"/>
      <c r="JYO302" s="1114"/>
      <c r="JYP302" s="1114"/>
      <c r="JYQ302" s="1114"/>
      <c r="JYR302" s="1114"/>
      <c r="JYS302" s="1114"/>
      <c r="JYT302" s="1114"/>
      <c r="JYU302" s="1114"/>
      <c r="JYV302" s="1114"/>
      <c r="JYW302" s="1114"/>
      <c r="JYX302" s="1114"/>
      <c r="JYY302" s="1114"/>
      <c r="JYZ302" s="1114"/>
      <c r="JZA302" s="1114"/>
      <c r="JZB302" s="1114"/>
      <c r="JZC302" s="1114"/>
      <c r="JZD302" s="1114"/>
      <c r="JZE302" s="1114"/>
      <c r="JZF302" s="1114"/>
      <c r="JZG302" s="1114"/>
      <c r="JZH302" s="1114"/>
      <c r="JZI302" s="1114"/>
      <c r="JZJ302" s="1114"/>
      <c r="JZK302" s="1114"/>
      <c r="JZL302" s="1114"/>
      <c r="JZM302" s="1114"/>
      <c r="JZN302" s="1114"/>
      <c r="JZO302" s="1114"/>
      <c r="JZP302" s="1114"/>
      <c r="JZQ302" s="1114"/>
      <c r="JZR302" s="1114"/>
      <c r="JZS302" s="1114"/>
      <c r="JZT302" s="1114"/>
      <c r="JZU302" s="1114"/>
      <c r="JZV302" s="1114"/>
      <c r="JZW302" s="1114"/>
      <c r="JZX302" s="1114"/>
      <c r="JZY302" s="1114"/>
      <c r="JZZ302" s="1114"/>
      <c r="KAA302" s="1114"/>
      <c r="KAB302" s="1114"/>
      <c r="KAC302" s="1114"/>
      <c r="KAD302" s="1114"/>
      <c r="KAE302" s="1114"/>
      <c r="KAF302" s="1114"/>
      <c r="KAG302" s="1114"/>
      <c r="KAH302" s="1114"/>
      <c r="KAI302" s="1114"/>
      <c r="KAJ302" s="1114"/>
      <c r="KAK302" s="1114"/>
      <c r="KAL302" s="1114"/>
      <c r="KAM302" s="1114"/>
      <c r="KAN302" s="1114"/>
      <c r="KAO302" s="1114"/>
      <c r="KAP302" s="1114"/>
      <c r="KAQ302" s="1114"/>
      <c r="KAR302" s="1114"/>
      <c r="KAS302" s="1114"/>
      <c r="KAT302" s="1114"/>
      <c r="KAU302" s="1114"/>
      <c r="KAV302" s="1114"/>
      <c r="KAW302" s="1114"/>
      <c r="KAX302" s="1114"/>
      <c r="KAY302" s="1114"/>
      <c r="KAZ302" s="1114"/>
      <c r="KBA302" s="1114"/>
      <c r="KBB302" s="1114"/>
      <c r="KBC302" s="1114"/>
      <c r="KBD302" s="1114"/>
      <c r="KBE302" s="1114"/>
      <c r="KBF302" s="1114"/>
      <c r="KBG302" s="1114"/>
      <c r="KBH302" s="1114"/>
      <c r="KBI302" s="1114"/>
      <c r="KBJ302" s="1114"/>
      <c r="KBK302" s="1114"/>
      <c r="KBL302" s="1114"/>
      <c r="KBM302" s="1114"/>
      <c r="KBN302" s="1114"/>
      <c r="KBO302" s="1114"/>
      <c r="KBP302" s="1114"/>
      <c r="KBQ302" s="1114"/>
      <c r="KBR302" s="1114"/>
      <c r="KBS302" s="1114"/>
      <c r="KBT302" s="1114"/>
      <c r="KBU302" s="1114"/>
      <c r="KBV302" s="1114"/>
      <c r="KBW302" s="1114"/>
      <c r="KBX302" s="1114"/>
      <c r="KBY302" s="1114"/>
      <c r="KBZ302" s="1114"/>
      <c r="KCA302" s="1114"/>
      <c r="KCB302" s="1114"/>
      <c r="KCC302" s="1114"/>
      <c r="KCD302" s="1114"/>
      <c r="KCE302" s="1114"/>
      <c r="KCF302" s="1114"/>
      <c r="KCG302" s="1114"/>
      <c r="KCH302" s="1114"/>
      <c r="KCI302" s="1114"/>
      <c r="KCJ302" s="1114"/>
      <c r="KCK302" s="1114"/>
      <c r="KCL302" s="1114"/>
      <c r="KCM302" s="1114"/>
      <c r="KCN302" s="1114"/>
      <c r="KCO302" s="1114"/>
      <c r="KCP302" s="1114"/>
      <c r="KCQ302" s="1114"/>
      <c r="KCR302" s="1114"/>
      <c r="KCS302" s="1114"/>
      <c r="KCT302" s="1114"/>
      <c r="KCU302" s="1114"/>
      <c r="KCV302" s="1114"/>
      <c r="KCW302" s="1114"/>
      <c r="KCX302" s="1114"/>
      <c r="KCY302" s="1114"/>
      <c r="KCZ302" s="1114"/>
      <c r="KDA302" s="1114"/>
      <c r="KDB302" s="1114"/>
      <c r="KDC302" s="1114"/>
      <c r="KDD302" s="1114"/>
      <c r="KDE302" s="1114"/>
      <c r="KDF302" s="1114"/>
      <c r="KDG302" s="1114"/>
      <c r="KDH302" s="1114"/>
      <c r="KDI302" s="1114"/>
      <c r="KDJ302" s="1114"/>
      <c r="KDK302" s="1114"/>
      <c r="KDL302" s="1114"/>
      <c r="KDM302" s="1114"/>
      <c r="KDN302" s="1114"/>
      <c r="KDO302" s="1114"/>
      <c r="KDP302" s="1114"/>
      <c r="KDQ302" s="1114"/>
      <c r="KDR302" s="1114"/>
      <c r="KDS302" s="1114"/>
      <c r="KDT302" s="1114"/>
      <c r="KDU302" s="1114"/>
      <c r="KDV302" s="1114"/>
      <c r="KDW302" s="1114"/>
      <c r="KDX302" s="1114"/>
      <c r="KDY302" s="1114"/>
      <c r="KDZ302" s="1114"/>
      <c r="KEA302" s="1114"/>
      <c r="KEB302" s="1114"/>
      <c r="KEC302" s="1114"/>
      <c r="KED302" s="1114"/>
      <c r="KEE302" s="1114"/>
      <c r="KEF302" s="1114"/>
      <c r="KEG302" s="1114"/>
      <c r="KEH302" s="1114"/>
      <c r="KEI302" s="1114"/>
      <c r="KEJ302" s="1114"/>
      <c r="KEK302" s="1114"/>
      <c r="KEL302" s="1114"/>
      <c r="KEM302" s="1114"/>
      <c r="KEN302" s="1114"/>
      <c r="KEO302" s="1114"/>
      <c r="KEP302" s="1114"/>
      <c r="KEQ302" s="1114"/>
      <c r="KER302" s="1114"/>
      <c r="KES302" s="1114"/>
      <c r="KET302" s="1114"/>
      <c r="KEU302" s="1114"/>
      <c r="KEV302" s="1114"/>
      <c r="KEW302" s="1114"/>
      <c r="KEX302" s="1114"/>
      <c r="KEY302" s="1114"/>
      <c r="KEZ302" s="1114"/>
      <c r="KFA302" s="1114"/>
      <c r="KFB302" s="1114"/>
      <c r="KFC302" s="1114"/>
      <c r="KFD302" s="1114"/>
      <c r="KFE302" s="1114"/>
      <c r="KFF302" s="1114"/>
      <c r="KFG302" s="1114"/>
      <c r="KFH302" s="1114"/>
      <c r="KFI302" s="1114"/>
      <c r="KFJ302" s="1114"/>
      <c r="KFK302" s="1114"/>
      <c r="KFL302" s="1114"/>
      <c r="KFM302" s="1114"/>
      <c r="KFN302" s="1114"/>
      <c r="KFO302" s="1114"/>
      <c r="KFP302" s="1114"/>
      <c r="KFQ302" s="1114"/>
      <c r="KFR302" s="1114"/>
      <c r="KFS302" s="1114"/>
      <c r="KFT302" s="1114"/>
      <c r="KFU302" s="1114"/>
      <c r="KFV302" s="1114"/>
      <c r="KFW302" s="1114"/>
      <c r="KFX302" s="1114"/>
      <c r="KFY302" s="1114"/>
      <c r="KFZ302" s="1114"/>
      <c r="KGA302" s="1114"/>
      <c r="KGB302" s="1114"/>
      <c r="KGC302" s="1114"/>
      <c r="KGD302" s="1114"/>
      <c r="KGE302" s="1114"/>
      <c r="KGF302" s="1114"/>
      <c r="KGG302" s="1114"/>
      <c r="KGH302" s="1114"/>
      <c r="KGI302" s="1114"/>
      <c r="KGJ302" s="1114"/>
      <c r="KGK302" s="1114"/>
      <c r="KGL302" s="1114"/>
      <c r="KGM302" s="1114"/>
      <c r="KGN302" s="1114"/>
      <c r="KGO302" s="1114"/>
      <c r="KGP302" s="1114"/>
      <c r="KGQ302" s="1114"/>
      <c r="KGR302" s="1114"/>
      <c r="KGS302" s="1114"/>
      <c r="KGT302" s="1114"/>
      <c r="KGU302" s="1114"/>
      <c r="KGV302" s="1114"/>
      <c r="KGW302" s="1114"/>
      <c r="KGX302" s="1114"/>
      <c r="KGY302" s="1114"/>
      <c r="KGZ302" s="1114"/>
      <c r="KHA302" s="1114"/>
      <c r="KHB302" s="1114"/>
      <c r="KHC302" s="1114"/>
      <c r="KHD302" s="1114"/>
      <c r="KHE302" s="1114"/>
      <c r="KHF302" s="1114"/>
      <c r="KHG302" s="1114"/>
      <c r="KHH302" s="1114"/>
      <c r="KHI302" s="1114"/>
      <c r="KHJ302" s="1114"/>
      <c r="KHK302" s="1114"/>
      <c r="KHL302" s="1114"/>
      <c r="KHM302" s="1114"/>
      <c r="KHN302" s="1114"/>
      <c r="KHO302" s="1114"/>
      <c r="KHP302" s="1114"/>
      <c r="KHQ302" s="1114"/>
      <c r="KHR302" s="1114"/>
      <c r="KHS302" s="1114"/>
      <c r="KHT302" s="1114"/>
      <c r="KHU302" s="1114"/>
      <c r="KHV302" s="1114"/>
      <c r="KHW302" s="1114"/>
      <c r="KHX302" s="1114"/>
      <c r="KHY302" s="1114"/>
      <c r="KHZ302" s="1114"/>
      <c r="KIA302" s="1114"/>
      <c r="KIB302" s="1114"/>
      <c r="KIC302" s="1114"/>
      <c r="KID302" s="1114"/>
      <c r="KIE302" s="1114"/>
      <c r="KIF302" s="1114"/>
      <c r="KIG302" s="1114"/>
      <c r="KIH302" s="1114"/>
      <c r="KII302" s="1114"/>
      <c r="KIJ302" s="1114"/>
      <c r="KIK302" s="1114"/>
      <c r="KIL302" s="1114"/>
      <c r="KIM302" s="1114"/>
      <c r="KIN302" s="1114"/>
      <c r="KIO302" s="1114"/>
      <c r="KIP302" s="1114"/>
      <c r="KIQ302" s="1114"/>
      <c r="KIR302" s="1114"/>
      <c r="KIS302" s="1114"/>
      <c r="KIT302" s="1114"/>
      <c r="KIU302" s="1114"/>
      <c r="KIV302" s="1114"/>
      <c r="KIW302" s="1114"/>
      <c r="KIX302" s="1114"/>
      <c r="KIY302" s="1114"/>
      <c r="KIZ302" s="1114"/>
      <c r="KJA302" s="1114"/>
      <c r="KJB302" s="1114"/>
      <c r="KJC302" s="1114"/>
      <c r="KJD302" s="1114"/>
      <c r="KJE302" s="1114"/>
      <c r="KJF302" s="1114"/>
      <c r="KJG302" s="1114"/>
      <c r="KJH302" s="1114"/>
      <c r="KJI302" s="1114"/>
      <c r="KJJ302" s="1114"/>
      <c r="KJK302" s="1114"/>
      <c r="KJL302" s="1114"/>
      <c r="KJM302" s="1114"/>
      <c r="KJN302" s="1114"/>
      <c r="KJO302" s="1114"/>
      <c r="KJP302" s="1114"/>
      <c r="KJQ302" s="1114"/>
      <c r="KJR302" s="1114"/>
      <c r="KJS302" s="1114"/>
      <c r="KJT302" s="1114"/>
      <c r="KJU302" s="1114"/>
      <c r="KJV302" s="1114"/>
      <c r="KJW302" s="1114"/>
      <c r="KJX302" s="1114"/>
      <c r="KJY302" s="1114"/>
      <c r="KJZ302" s="1114"/>
      <c r="KKA302" s="1114"/>
      <c r="KKB302" s="1114"/>
      <c r="KKC302" s="1114"/>
      <c r="KKD302" s="1114"/>
      <c r="KKE302" s="1114"/>
      <c r="KKF302" s="1114"/>
      <c r="KKG302" s="1114"/>
      <c r="KKH302" s="1114"/>
      <c r="KKI302" s="1114"/>
      <c r="KKJ302" s="1114"/>
      <c r="KKK302" s="1114"/>
      <c r="KKL302" s="1114"/>
      <c r="KKM302" s="1114"/>
      <c r="KKN302" s="1114"/>
      <c r="KKO302" s="1114"/>
      <c r="KKP302" s="1114"/>
      <c r="KKQ302" s="1114"/>
      <c r="KKR302" s="1114"/>
      <c r="KKS302" s="1114"/>
      <c r="KKT302" s="1114"/>
      <c r="KKU302" s="1114"/>
      <c r="KKV302" s="1114"/>
      <c r="KKW302" s="1114"/>
      <c r="KKX302" s="1114"/>
      <c r="KKY302" s="1114"/>
      <c r="KKZ302" s="1114"/>
      <c r="KLA302" s="1114"/>
      <c r="KLB302" s="1114"/>
      <c r="KLC302" s="1114"/>
      <c r="KLD302" s="1114"/>
      <c r="KLE302" s="1114"/>
      <c r="KLF302" s="1114"/>
      <c r="KLG302" s="1114"/>
      <c r="KLH302" s="1114"/>
      <c r="KLI302" s="1114"/>
      <c r="KLJ302" s="1114"/>
      <c r="KLK302" s="1114"/>
      <c r="KLL302" s="1114"/>
      <c r="KLM302" s="1114"/>
      <c r="KLN302" s="1114"/>
      <c r="KLO302" s="1114"/>
      <c r="KLP302" s="1114"/>
      <c r="KLQ302" s="1114"/>
      <c r="KLR302" s="1114"/>
      <c r="KLS302" s="1114"/>
      <c r="KLT302" s="1114"/>
      <c r="KLU302" s="1114"/>
      <c r="KLV302" s="1114"/>
      <c r="KLW302" s="1114"/>
      <c r="KLX302" s="1114"/>
      <c r="KLY302" s="1114"/>
      <c r="KLZ302" s="1114"/>
      <c r="KMA302" s="1114"/>
      <c r="KMB302" s="1114"/>
      <c r="KMC302" s="1114"/>
      <c r="KMD302" s="1114"/>
      <c r="KME302" s="1114"/>
      <c r="KMF302" s="1114"/>
      <c r="KMG302" s="1114"/>
      <c r="KMH302" s="1114"/>
      <c r="KMI302" s="1114"/>
      <c r="KMJ302" s="1114"/>
      <c r="KMK302" s="1114"/>
      <c r="KML302" s="1114"/>
      <c r="KMM302" s="1114"/>
      <c r="KMN302" s="1114"/>
      <c r="KMO302" s="1114"/>
      <c r="KMP302" s="1114"/>
      <c r="KMQ302" s="1114"/>
      <c r="KMR302" s="1114"/>
      <c r="KMS302" s="1114"/>
      <c r="KMT302" s="1114"/>
      <c r="KMU302" s="1114"/>
      <c r="KMV302" s="1114"/>
      <c r="KMW302" s="1114"/>
      <c r="KMX302" s="1114"/>
      <c r="KMY302" s="1114"/>
      <c r="KMZ302" s="1114"/>
      <c r="KNA302" s="1114"/>
      <c r="KNB302" s="1114"/>
      <c r="KNC302" s="1114"/>
      <c r="KND302" s="1114"/>
      <c r="KNE302" s="1114"/>
      <c r="KNF302" s="1114"/>
      <c r="KNG302" s="1114"/>
      <c r="KNH302" s="1114"/>
      <c r="KNI302" s="1114"/>
      <c r="KNJ302" s="1114"/>
      <c r="KNK302" s="1114"/>
      <c r="KNL302" s="1114"/>
      <c r="KNM302" s="1114"/>
      <c r="KNN302" s="1114"/>
      <c r="KNO302" s="1114"/>
      <c r="KNP302" s="1114"/>
      <c r="KNQ302" s="1114"/>
      <c r="KNR302" s="1114"/>
      <c r="KNS302" s="1114"/>
      <c r="KNT302" s="1114"/>
      <c r="KNU302" s="1114"/>
      <c r="KNV302" s="1114"/>
      <c r="KNW302" s="1114"/>
      <c r="KNX302" s="1114"/>
      <c r="KNY302" s="1114"/>
      <c r="KNZ302" s="1114"/>
      <c r="KOA302" s="1114"/>
      <c r="KOB302" s="1114"/>
      <c r="KOC302" s="1114"/>
      <c r="KOD302" s="1114"/>
      <c r="KOE302" s="1114"/>
      <c r="KOF302" s="1114"/>
      <c r="KOG302" s="1114"/>
      <c r="KOH302" s="1114"/>
      <c r="KOI302" s="1114"/>
      <c r="KOJ302" s="1114"/>
      <c r="KOK302" s="1114"/>
      <c r="KOL302" s="1114"/>
      <c r="KOM302" s="1114"/>
      <c r="KON302" s="1114"/>
      <c r="KOO302" s="1114"/>
      <c r="KOP302" s="1114"/>
      <c r="KOQ302" s="1114"/>
      <c r="KOR302" s="1114"/>
      <c r="KOS302" s="1114"/>
      <c r="KOT302" s="1114"/>
      <c r="KOU302" s="1114"/>
      <c r="KOV302" s="1114"/>
      <c r="KOW302" s="1114"/>
      <c r="KOX302" s="1114"/>
      <c r="KOY302" s="1114"/>
      <c r="KOZ302" s="1114"/>
      <c r="KPA302" s="1114"/>
      <c r="KPB302" s="1114"/>
      <c r="KPC302" s="1114"/>
      <c r="KPD302" s="1114"/>
      <c r="KPE302" s="1114"/>
      <c r="KPF302" s="1114"/>
      <c r="KPG302" s="1114"/>
      <c r="KPH302" s="1114"/>
      <c r="KPI302" s="1114"/>
      <c r="KPJ302" s="1114"/>
      <c r="KPK302" s="1114"/>
      <c r="KPL302" s="1114"/>
      <c r="KPM302" s="1114"/>
      <c r="KPN302" s="1114"/>
      <c r="KPO302" s="1114"/>
      <c r="KPP302" s="1114"/>
      <c r="KPQ302" s="1114"/>
      <c r="KPR302" s="1114"/>
      <c r="KPS302" s="1114"/>
      <c r="KPT302" s="1114"/>
      <c r="KPU302" s="1114"/>
      <c r="KPV302" s="1114"/>
      <c r="KPW302" s="1114"/>
      <c r="KPX302" s="1114"/>
      <c r="KPY302" s="1114"/>
      <c r="KPZ302" s="1114"/>
      <c r="KQA302" s="1114"/>
      <c r="KQB302" s="1114"/>
      <c r="KQC302" s="1114"/>
      <c r="KQD302" s="1114"/>
      <c r="KQE302" s="1114"/>
      <c r="KQF302" s="1114"/>
      <c r="KQG302" s="1114"/>
      <c r="KQH302" s="1114"/>
      <c r="KQI302" s="1114"/>
      <c r="KQJ302" s="1114"/>
      <c r="KQK302" s="1114"/>
      <c r="KQL302" s="1114"/>
      <c r="KQM302" s="1114"/>
      <c r="KQN302" s="1114"/>
      <c r="KQO302" s="1114"/>
      <c r="KQP302" s="1114"/>
      <c r="KQQ302" s="1114"/>
      <c r="KQR302" s="1114"/>
      <c r="KQS302" s="1114"/>
      <c r="KQT302" s="1114"/>
      <c r="KQU302" s="1114"/>
      <c r="KQV302" s="1114"/>
      <c r="KQW302" s="1114"/>
      <c r="KQX302" s="1114"/>
      <c r="KQY302" s="1114"/>
      <c r="KQZ302" s="1114"/>
      <c r="KRA302" s="1114"/>
      <c r="KRB302" s="1114"/>
      <c r="KRC302" s="1114"/>
      <c r="KRD302" s="1114"/>
      <c r="KRE302" s="1114"/>
      <c r="KRF302" s="1114"/>
      <c r="KRG302" s="1114"/>
      <c r="KRH302" s="1114"/>
      <c r="KRI302" s="1114"/>
      <c r="KRJ302" s="1114"/>
      <c r="KRK302" s="1114"/>
      <c r="KRL302" s="1114"/>
      <c r="KRM302" s="1114"/>
      <c r="KRN302" s="1114"/>
      <c r="KRO302" s="1114"/>
      <c r="KRP302" s="1114"/>
      <c r="KRQ302" s="1114"/>
      <c r="KRR302" s="1114"/>
      <c r="KRS302" s="1114"/>
      <c r="KRT302" s="1114"/>
      <c r="KRU302" s="1114"/>
      <c r="KRV302" s="1114"/>
      <c r="KRW302" s="1114"/>
      <c r="KRX302" s="1114"/>
      <c r="KRY302" s="1114"/>
      <c r="KRZ302" s="1114"/>
      <c r="KSA302" s="1114"/>
      <c r="KSB302" s="1114"/>
      <c r="KSC302" s="1114"/>
      <c r="KSD302" s="1114"/>
      <c r="KSE302" s="1114"/>
      <c r="KSF302" s="1114"/>
      <c r="KSG302" s="1114"/>
      <c r="KSH302" s="1114"/>
      <c r="KSI302" s="1114"/>
      <c r="KSJ302" s="1114"/>
      <c r="KSK302" s="1114"/>
      <c r="KSL302" s="1114"/>
      <c r="KSM302" s="1114"/>
      <c r="KSN302" s="1114"/>
      <c r="KSO302" s="1114"/>
      <c r="KSP302" s="1114"/>
      <c r="KSQ302" s="1114"/>
      <c r="KSR302" s="1114"/>
      <c r="KSS302" s="1114"/>
      <c r="KST302" s="1114"/>
      <c r="KSU302" s="1114"/>
      <c r="KSV302" s="1114"/>
      <c r="KSW302" s="1114"/>
      <c r="KSX302" s="1114"/>
      <c r="KSY302" s="1114"/>
      <c r="KSZ302" s="1114"/>
      <c r="KTA302" s="1114"/>
      <c r="KTB302" s="1114"/>
      <c r="KTC302" s="1114"/>
      <c r="KTD302" s="1114"/>
      <c r="KTE302" s="1114"/>
      <c r="KTF302" s="1114"/>
      <c r="KTG302" s="1114"/>
      <c r="KTH302" s="1114"/>
      <c r="KTI302" s="1114"/>
      <c r="KTJ302" s="1114"/>
      <c r="KTK302" s="1114"/>
      <c r="KTL302" s="1114"/>
      <c r="KTM302" s="1114"/>
      <c r="KTN302" s="1114"/>
      <c r="KTO302" s="1114"/>
      <c r="KTP302" s="1114"/>
      <c r="KTQ302" s="1114"/>
      <c r="KTR302" s="1114"/>
      <c r="KTS302" s="1114"/>
      <c r="KTT302" s="1114"/>
      <c r="KTU302" s="1114"/>
      <c r="KTV302" s="1114"/>
      <c r="KTW302" s="1114"/>
      <c r="KTX302" s="1114"/>
      <c r="KTY302" s="1114"/>
      <c r="KTZ302" s="1114"/>
      <c r="KUA302" s="1114"/>
      <c r="KUB302" s="1114"/>
      <c r="KUC302" s="1114"/>
      <c r="KUD302" s="1114"/>
      <c r="KUE302" s="1114"/>
      <c r="KUF302" s="1114"/>
      <c r="KUG302" s="1114"/>
      <c r="KUH302" s="1114"/>
      <c r="KUI302" s="1114"/>
      <c r="KUJ302" s="1114"/>
      <c r="KUK302" s="1114"/>
      <c r="KUL302" s="1114"/>
      <c r="KUM302" s="1114"/>
      <c r="KUN302" s="1114"/>
      <c r="KUO302" s="1114"/>
      <c r="KUP302" s="1114"/>
      <c r="KUQ302" s="1114"/>
      <c r="KUR302" s="1114"/>
      <c r="KUS302" s="1114"/>
      <c r="KUT302" s="1114"/>
      <c r="KUU302" s="1114"/>
      <c r="KUV302" s="1114"/>
      <c r="KUW302" s="1114"/>
      <c r="KUX302" s="1114"/>
      <c r="KUY302" s="1114"/>
      <c r="KUZ302" s="1114"/>
      <c r="KVA302" s="1114"/>
      <c r="KVB302" s="1114"/>
      <c r="KVC302" s="1114"/>
      <c r="KVD302" s="1114"/>
      <c r="KVE302" s="1114"/>
      <c r="KVF302" s="1114"/>
      <c r="KVG302" s="1114"/>
      <c r="KVH302" s="1114"/>
      <c r="KVI302" s="1114"/>
      <c r="KVJ302" s="1114"/>
      <c r="KVK302" s="1114"/>
      <c r="KVL302" s="1114"/>
      <c r="KVM302" s="1114"/>
      <c r="KVN302" s="1114"/>
      <c r="KVO302" s="1114"/>
      <c r="KVP302" s="1114"/>
      <c r="KVQ302" s="1114"/>
      <c r="KVR302" s="1114"/>
      <c r="KVS302" s="1114"/>
      <c r="KVT302" s="1114"/>
      <c r="KVU302" s="1114"/>
      <c r="KVV302" s="1114"/>
      <c r="KVW302" s="1114"/>
      <c r="KVX302" s="1114"/>
      <c r="KVY302" s="1114"/>
      <c r="KVZ302" s="1114"/>
      <c r="KWA302" s="1114"/>
      <c r="KWB302" s="1114"/>
      <c r="KWC302" s="1114"/>
      <c r="KWD302" s="1114"/>
      <c r="KWE302" s="1114"/>
      <c r="KWF302" s="1114"/>
      <c r="KWG302" s="1114"/>
      <c r="KWH302" s="1114"/>
      <c r="KWI302" s="1114"/>
      <c r="KWJ302" s="1114"/>
      <c r="KWK302" s="1114"/>
      <c r="KWL302" s="1114"/>
      <c r="KWM302" s="1114"/>
      <c r="KWN302" s="1114"/>
      <c r="KWO302" s="1114"/>
      <c r="KWP302" s="1114"/>
      <c r="KWQ302" s="1114"/>
      <c r="KWR302" s="1114"/>
      <c r="KWS302" s="1114"/>
      <c r="KWT302" s="1114"/>
      <c r="KWU302" s="1114"/>
      <c r="KWV302" s="1114"/>
      <c r="KWW302" s="1114"/>
      <c r="KWX302" s="1114"/>
      <c r="KWY302" s="1114"/>
      <c r="KWZ302" s="1114"/>
      <c r="KXA302" s="1114"/>
      <c r="KXB302" s="1114"/>
      <c r="KXC302" s="1114"/>
      <c r="KXD302" s="1114"/>
      <c r="KXE302" s="1114"/>
      <c r="KXF302" s="1114"/>
      <c r="KXG302" s="1114"/>
      <c r="KXH302" s="1114"/>
      <c r="KXI302" s="1114"/>
      <c r="KXJ302" s="1114"/>
      <c r="KXK302" s="1114"/>
      <c r="KXL302" s="1114"/>
      <c r="KXM302" s="1114"/>
      <c r="KXN302" s="1114"/>
      <c r="KXO302" s="1114"/>
      <c r="KXP302" s="1114"/>
      <c r="KXQ302" s="1114"/>
      <c r="KXR302" s="1114"/>
      <c r="KXS302" s="1114"/>
      <c r="KXT302" s="1114"/>
      <c r="KXU302" s="1114"/>
      <c r="KXV302" s="1114"/>
      <c r="KXW302" s="1114"/>
      <c r="KXX302" s="1114"/>
      <c r="KXY302" s="1114"/>
      <c r="KXZ302" s="1114"/>
      <c r="KYA302" s="1114"/>
      <c r="KYB302" s="1114"/>
      <c r="KYC302" s="1114"/>
      <c r="KYD302" s="1114"/>
      <c r="KYE302" s="1114"/>
      <c r="KYF302" s="1114"/>
      <c r="KYG302" s="1114"/>
      <c r="KYH302" s="1114"/>
      <c r="KYI302" s="1114"/>
      <c r="KYJ302" s="1114"/>
      <c r="KYK302" s="1114"/>
      <c r="KYL302" s="1114"/>
      <c r="KYM302" s="1114"/>
      <c r="KYN302" s="1114"/>
      <c r="KYO302" s="1114"/>
      <c r="KYP302" s="1114"/>
      <c r="KYQ302" s="1114"/>
      <c r="KYR302" s="1114"/>
      <c r="KYS302" s="1114"/>
      <c r="KYT302" s="1114"/>
      <c r="KYU302" s="1114"/>
      <c r="KYV302" s="1114"/>
      <c r="KYW302" s="1114"/>
      <c r="KYX302" s="1114"/>
      <c r="KYY302" s="1114"/>
      <c r="KYZ302" s="1114"/>
      <c r="KZA302" s="1114"/>
      <c r="KZB302" s="1114"/>
      <c r="KZC302" s="1114"/>
      <c r="KZD302" s="1114"/>
      <c r="KZE302" s="1114"/>
      <c r="KZF302" s="1114"/>
      <c r="KZG302" s="1114"/>
      <c r="KZH302" s="1114"/>
      <c r="KZI302" s="1114"/>
      <c r="KZJ302" s="1114"/>
      <c r="KZK302" s="1114"/>
      <c r="KZL302" s="1114"/>
      <c r="KZM302" s="1114"/>
      <c r="KZN302" s="1114"/>
      <c r="KZO302" s="1114"/>
      <c r="KZP302" s="1114"/>
      <c r="KZQ302" s="1114"/>
      <c r="KZR302" s="1114"/>
      <c r="KZS302" s="1114"/>
      <c r="KZT302" s="1114"/>
      <c r="KZU302" s="1114"/>
      <c r="KZV302" s="1114"/>
      <c r="KZW302" s="1114"/>
      <c r="KZX302" s="1114"/>
      <c r="KZY302" s="1114"/>
      <c r="KZZ302" s="1114"/>
      <c r="LAA302" s="1114"/>
      <c r="LAB302" s="1114"/>
      <c r="LAC302" s="1114"/>
      <c r="LAD302" s="1114"/>
      <c r="LAE302" s="1114"/>
      <c r="LAF302" s="1114"/>
      <c r="LAG302" s="1114"/>
      <c r="LAH302" s="1114"/>
      <c r="LAI302" s="1114"/>
      <c r="LAJ302" s="1114"/>
      <c r="LAK302" s="1114"/>
      <c r="LAL302" s="1114"/>
      <c r="LAM302" s="1114"/>
      <c r="LAN302" s="1114"/>
      <c r="LAO302" s="1114"/>
      <c r="LAP302" s="1114"/>
      <c r="LAQ302" s="1114"/>
      <c r="LAR302" s="1114"/>
      <c r="LAS302" s="1114"/>
      <c r="LAT302" s="1114"/>
      <c r="LAU302" s="1114"/>
      <c r="LAV302" s="1114"/>
      <c r="LAW302" s="1114"/>
      <c r="LAX302" s="1114"/>
      <c r="LAY302" s="1114"/>
      <c r="LAZ302" s="1114"/>
      <c r="LBA302" s="1114"/>
      <c r="LBB302" s="1114"/>
      <c r="LBC302" s="1114"/>
      <c r="LBD302" s="1114"/>
      <c r="LBE302" s="1114"/>
      <c r="LBF302" s="1114"/>
      <c r="LBG302" s="1114"/>
      <c r="LBH302" s="1114"/>
      <c r="LBI302" s="1114"/>
      <c r="LBJ302" s="1114"/>
      <c r="LBK302" s="1114"/>
      <c r="LBL302" s="1114"/>
      <c r="LBM302" s="1114"/>
      <c r="LBN302" s="1114"/>
      <c r="LBO302" s="1114"/>
      <c r="LBP302" s="1114"/>
      <c r="LBQ302" s="1114"/>
      <c r="LBR302" s="1114"/>
      <c r="LBS302" s="1114"/>
      <c r="LBT302" s="1114"/>
      <c r="LBU302" s="1114"/>
      <c r="LBV302" s="1114"/>
      <c r="LBW302" s="1114"/>
      <c r="LBX302" s="1114"/>
      <c r="LBY302" s="1114"/>
      <c r="LBZ302" s="1114"/>
      <c r="LCA302" s="1114"/>
      <c r="LCB302" s="1114"/>
      <c r="LCC302" s="1114"/>
      <c r="LCD302" s="1114"/>
      <c r="LCE302" s="1114"/>
      <c r="LCF302" s="1114"/>
      <c r="LCG302" s="1114"/>
      <c r="LCH302" s="1114"/>
      <c r="LCI302" s="1114"/>
      <c r="LCJ302" s="1114"/>
      <c r="LCK302" s="1114"/>
      <c r="LCL302" s="1114"/>
      <c r="LCM302" s="1114"/>
      <c r="LCN302" s="1114"/>
      <c r="LCO302" s="1114"/>
      <c r="LCP302" s="1114"/>
      <c r="LCQ302" s="1114"/>
      <c r="LCR302" s="1114"/>
      <c r="LCS302" s="1114"/>
      <c r="LCT302" s="1114"/>
      <c r="LCU302" s="1114"/>
      <c r="LCV302" s="1114"/>
      <c r="LCW302" s="1114"/>
      <c r="LCX302" s="1114"/>
      <c r="LCY302" s="1114"/>
      <c r="LCZ302" s="1114"/>
      <c r="LDA302" s="1114"/>
      <c r="LDB302" s="1114"/>
      <c r="LDC302" s="1114"/>
      <c r="LDD302" s="1114"/>
      <c r="LDE302" s="1114"/>
      <c r="LDF302" s="1114"/>
      <c r="LDG302" s="1114"/>
      <c r="LDH302" s="1114"/>
      <c r="LDI302" s="1114"/>
      <c r="LDJ302" s="1114"/>
      <c r="LDK302" s="1114"/>
      <c r="LDL302" s="1114"/>
      <c r="LDM302" s="1114"/>
      <c r="LDN302" s="1114"/>
      <c r="LDO302" s="1114"/>
      <c r="LDP302" s="1114"/>
      <c r="LDQ302" s="1114"/>
      <c r="LDR302" s="1114"/>
      <c r="LDS302" s="1114"/>
      <c r="LDT302" s="1114"/>
      <c r="LDU302" s="1114"/>
      <c r="LDV302" s="1114"/>
      <c r="LDW302" s="1114"/>
      <c r="LDX302" s="1114"/>
      <c r="LDY302" s="1114"/>
      <c r="LDZ302" s="1114"/>
      <c r="LEA302" s="1114"/>
      <c r="LEB302" s="1114"/>
      <c r="LEC302" s="1114"/>
      <c r="LED302" s="1114"/>
      <c r="LEE302" s="1114"/>
      <c r="LEF302" s="1114"/>
      <c r="LEG302" s="1114"/>
      <c r="LEH302" s="1114"/>
      <c r="LEI302" s="1114"/>
      <c r="LEJ302" s="1114"/>
      <c r="LEK302" s="1114"/>
      <c r="LEL302" s="1114"/>
      <c r="LEM302" s="1114"/>
      <c r="LEN302" s="1114"/>
      <c r="LEO302" s="1114"/>
      <c r="LEP302" s="1114"/>
      <c r="LEQ302" s="1114"/>
      <c r="LER302" s="1114"/>
      <c r="LES302" s="1114"/>
      <c r="LET302" s="1114"/>
      <c r="LEU302" s="1114"/>
      <c r="LEV302" s="1114"/>
      <c r="LEW302" s="1114"/>
      <c r="LEX302" s="1114"/>
      <c r="LEY302" s="1114"/>
      <c r="LEZ302" s="1114"/>
      <c r="LFA302" s="1114"/>
      <c r="LFB302" s="1114"/>
      <c r="LFC302" s="1114"/>
      <c r="LFD302" s="1114"/>
      <c r="LFE302" s="1114"/>
      <c r="LFF302" s="1114"/>
      <c r="LFG302" s="1114"/>
      <c r="LFH302" s="1114"/>
      <c r="LFI302" s="1114"/>
      <c r="LFJ302" s="1114"/>
      <c r="LFK302" s="1114"/>
      <c r="LFL302" s="1114"/>
      <c r="LFM302" s="1114"/>
      <c r="LFN302" s="1114"/>
      <c r="LFO302" s="1114"/>
      <c r="LFP302" s="1114"/>
      <c r="LFQ302" s="1114"/>
      <c r="LFR302" s="1114"/>
      <c r="LFS302" s="1114"/>
      <c r="LFT302" s="1114"/>
      <c r="LFU302" s="1114"/>
      <c r="LFV302" s="1114"/>
      <c r="LFW302" s="1114"/>
      <c r="LFX302" s="1114"/>
      <c r="LFY302" s="1114"/>
      <c r="LFZ302" s="1114"/>
      <c r="LGA302" s="1114"/>
      <c r="LGB302" s="1114"/>
      <c r="LGC302" s="1114"/>
      <c r="LGD302" s="1114"/>
      <c r="LGE302" s="1114"/>
      <c r="LGF302" s="1114"/>
      <c r="LGG302" s="1114"/>
      <c r="LGH302" s="1114"/>
      <c r="LGI302" s="1114"/>
      <c r="LGJ302" s="1114"/>
      <c r="LGK302" s="1114"/>
      <c r="LGL302" s="1114"/>
      <c r="LGM302" s="1114"/>
      <c r="LGN302" s="1114"/>
      <c r="LGO302" s="1114"/>
      <c r="LGP302" s="1114"/>
      <c r="LGQ302" s="1114"/>
      <c r="LGR302" s="1114"/>
      <c r="LGS302" s="1114"/>
      <c r="LGT302" s="1114"/>
      <c r="LGU302" s="1114"/>
      <c r="LGV302" s="1114"/>
      <c r="LGW302" s="1114"/>
      <c r="LGX302" s="1114"/>
      <c r="LGY302" s="1114"/>
      <c r="LGZ302" s="1114"/>
      <c r="LHA302" s="1114"/>
      <c r="LHB302" s="1114"/>
      <c r="LHC302" s="1114"/>
      <c r="LHD302" s="1114"/>
      <c r="LHE302" s="1114"/>
      <c r="LHF302" s="1114"/>
      <c r="LHG302" s="1114"/>
      <c r="LHH302" s="1114"/>
      <c r="LHI302" s="1114"/>
      <c r="LHJ302" s="1114"/>
      <c r="LHK302" s="1114"/>
      <c r="LHL302" s="1114"/>
      <c r="LHM302" s="1114"/>
      <c r="LHN302" s="1114"/>
      <c r="LHO302" s="1114"/>
      <c r="LHP302" s="1114"/>
      <c r="LHQ302" s="1114"/>
      <c r="LHR302" s="1114"/>
      <c r="LHS302" s="1114"/>
      <c r="LHT302" s="1114"/>
      <c r="LHU302" s="1114"/>
      <c r="LHV302" s="1114"/>
      <c r="LHW302" s="1114"/>
      <c r="LHX302" s="1114"/>
      <c r="LHY302" s="1114"/>
      <c r="LHZ302" s="1114"/>
      <c r="LIA302" s="1114"/>
      <c r="LIB302" s="1114"/>
      <c r="LIC302" s="1114"/>
      <c r="LID302" s="1114"/>
      <c r="LIE302" s="1114"/>
      <c r="LIF302" s="1114"/>
      <c r="LIG302" s="1114"/>
      <c r="LIH302" s="1114"/>
      <c r="LII302" s="1114"/>
      <c r="LIJ302" s="1114"/>
      <c r="LIK302" s="1114"/>
      <c r="LIL302" s="1114"/>
      <c r="LIM302" s="1114"/>
      <c r="LIN302" s="1114"/>
      <c r="LIO302" s="1114"/>
      <c r="LIP302" s="1114"/>
      <c r="LIQ302" s="1114"/>
      <c r="LIR302" s="1114"/>
      <c r="LIS302" s="1114"/>
      <c r="LIT302" s="1114"/>
      <c r="LIU302" s="1114"/>
      <c r="LIV302" s="1114"/>
      <c r="LIW302" s="1114"/>
      <c r="LIX302" s="1114"/>
      <c r="LIY302" s="1114"/>
      <c r="LIZ302" s="1114"/>
      <c r="LJA302" s="1114"/>
      <c r="LJB302" s="1114"/>
      <c r="LJC302" s="1114"/>
      <c r="LJD302" s="1114"/>
      <c r="LJE302" s="1114"/>
      <c r="LJF302" s="1114"/>
      <c r="LJG302" s="1114"/>
      <c r="LJH302" s="1114"/>
      <c r="LJI302" s="1114"/>
      <c r="LJJ302" s="1114"/>
      <c r="LJK302" s="1114"/>
      <c r="LJL302" s="1114"/>
      <c r="LJM302" s="1114"/>
      <c r="LJN302" s="1114"/>
      <c r="LJO302" s="1114"/>
      <c r="LJP302" s="1114"/>
      <c r="LJQ302" s="1114"/>
      <c r="LJR302" s="1114"/>
      <c r="LJS302" s="1114"/>
      <c r="LJT302" s="1114"/>
      <c r="LJU302" s="1114"/>
      <c r="LJV302" s="1114"/>
      <c r="LJW302" s="1114"/>
      <c r="LJX302" s="1114"/>
      <c r="LJY302" s="1114"/>
      <c r="LJZ302" s="1114"/>
      <c r="LKA302" s="1114"/>
      <c r="LKB302" s="1114"/>
      <c r="LKC302" s="1114"/>
      <c r="LKD302" s="1114"/>
      <c r="LKE302" s="1114"/>
      <c r="LKF302" s="1114"/>
      <c r="LKG302" s="1114"/>
      <c r="LKH302" s="1114"/>
      <c r="LKI302" s="1114"/>
      <c r="LKJ302" s="1114"/>
      <c r="LKK302" s="1114"/>
      <c r="LKL302" s="1114"/>
      <c r="LKM302" s="1114"/>
      <c r="LKN302" s="1114"/>
      <c r="LKO302" s="1114"/>
      <c r="LKP302" s="1114"/>
      <c r="LKQ302" s="1114"/>
      <c r="LKR302" s="1114"/>
      <c r="LKS302" s="1114"/>
      <c r="LKT302" s="1114"/>
      <c r="LKU302" s="1114"/>
      <c r="LKV302" s="1114"/>
      <c r="LKW302" s="1114"/>
      <c r="LKX302" s="1114"/>
      <c r="LKY302" s="1114"/>
      <c r="LKZ302" s="1114"/>
      <c r="LLA302" s="1114"/>
      <c r="LLB302" s="1114"/>
      <c r="LLC302" s="1114"/>
      <c r="LLD302" s="1114"/>
      <c r="LLE302" s="1114"/>
      <c r="LLF302" s="1114"/>
      <c r="LLG302" s="1114"/>
      <c r="LLH302" s="1114"/>
      <c r="LLI302" s="1114"/>
      <c r="LLJ302" s="1114"/>
      <c r="LLK302" s="1114"/>
      <c r="LLL302" s="1114"/>
      <c r="LLM302" s="1114"/>
      <c r="LLN302" s="1114"/>
      <c r="LLO302" s="1114"/>
      <c r="LLP302" s="1114"/>
      <c r="LLQ302" s="1114"/>
      <c r="LLR302" s="1114"/>
      <c r="LLS302" s="1114"/>
      <c r="LLT302" s="1114"/>
      <c r="LLU302" s="1114"/>
      <c r="LLV302" s="1114"/>
      <c r="LLW302" s="1114"/>
      <c r="LLX302" s="1114"/>
      <c r="LLY302" s="1114"/>
      <c r="LLZ302" s="1114"/>
      <c r="LMA302" s="1114"/>
      <c r="LMB302" s="1114"/>
      <c r="LMC302" s="1114"/>
      <c r="LMD302" s="1114"/>
      <c r="LME302" s="1114"/>
      <c r="LMF302" s="1114"/>
      <c r="LMG302" s="1114"/>
      <c r="LMH302" s="1114"/>
      <c r="LMI302" s="1114"/>
      <c r="LMJ302" s="1114"/>
      <c r="LMK302" s="1114"/>
      <c r="LML302" s="1114"/>
      <c r="LMM302" s="1114"/>
      <c r="LMN302" s="1114"/>
      <c r="LMO302" s="1114"/>
      <c r="LMP302" s="1114"/>
      <c r="LMQ302" s="1114"/>
      <c r="LMR302" s="1114"/>
      <c r="LMS302" s="1114"/>
      <c r="LMT302" s="1114"/>
      <c r="LMU302" s="1114"/>
      <c r="LMV302" s="1114"/>
      <c r="LMW302" s="1114"/>
      <c r="LMX302" s="1114"/>
      <c r="LMY302" s="1114"/>
      <c r="LMZ302" s="1114"/>
      <c r="LNA302" s="1114"/>
      <c r="LNB302" s="1114"/>
      <c r="LNC302" s="1114"/>
      <c r="LND302" s="1114"/>
      <c r="LNE302" s="1114"/>
      <c r="LNF302" s="1114"/>
      <c r="LNG302" s="1114"/>
      <c r="LNH302" s="1114"/>
      <c r="LNI302" s="1114"/>
      <c r="LNJ302" s="1114"/>
      <c r="LNK302" s="1114"/>
      <c r="LNL302" s="1114"/>
      <c r="LNM302" s="1114"/>
      <c r="LNN302" s="1114"/>
      <c r="LNO302" s="1114"/>
      <c r="LNP302" s="1114"/>
      <c r="LNQ302" s="1114"/>
      <c r="LNR302" s="1114"/>
      <c r="LNS302" s="1114"/>
      <c r="LNT302" s="1114"/>
      <c r="LNU302" s="1114"/>
      <c r="LNV302" s="1114"/>
      <c r="LNW302" s="1114"/>
      <c r="LNX302" s="1114"/>
      <c r="LNY302" s="1114"/>
      <c r="LNZ302" s="1114"/>
      <c r="LOA302" s="1114"/>
      <c r="LOB302" s="1114"/>
      <c r="LOC302" s="1114"/>
      <c r="LOD302" s="1114"/>
      <c r="LOE302" s="1114"/>
      <c r="LOF302" s="1114"/>
      <c r="LOG302" s="1114"/>
      <c r="LOH302" s="1114"/>
      <c r="LOI302" s="1114"/>
      <c r="LOJ302" s="1114"/>
      <c r="LOK302" s="1114"/>
      <c r="LOL302" s="1114"/>
      <c r="LOM302" s="1114"/>
      <c r="LON302" s="1114"/>
      <c r="LOO302" s="1114"/>
      <c r="LOP302" s="1114"/>
      <c r="LOQ302" s="1114"/>
      <c r="LOR302" s="1114"/>
      <c r="LOS302" s="1114"/>
      <c r="LOT302" s="1114"/>
      <c r="LOU302" s="1114"/>
      <c r="LOV302" s="1114"/>
      <c r="LOW302" s="1114"/>
      <c r="LOX302" s="1114"/>
      <c r="LOY302" s="1114"/>
      <c r="LOZ302" s="1114"/>
      <c r="LPA302" s="1114"/>
      <c r="LPB302" s="1114"/>
      <c r="LPC302" s="1114"/>
      <c r="LPD302" s="1114"/>
      <c r="LPE302" s="1114"/>
      <c r="LPF302" s="1114"/>
      <c r="LPG302" s="1114"/>
      <c r="LPH302" s="1114"/>
      <c r="LPI302" s="1114"/>
      <c r="LPJ302" s="1114"/>
      <c r="LPK302" s="1114"/>
      <c r="LPL302" s="1114"/>
      <c r="LPM302" s="1114"/>
      <c r="LPN302" s="1114"/>
      <c r="LPO302" s="1114"/>
      <c r="LPP302" s="1114"/>
      <c r="LPQ302" s="1114"/>
      <c r="LPR302" s="1114"/>
      <c r="LPS302" s="1114"/>
      <c r="LPT302" s="1114"/>
      <c r="LPU302" s="1114"/>
      <c r="LPV302" s="1114"/>
      <c r="LPW302" s="1114"/>
      <c r="LPX302" s="1114"/>
      <c r="LPY302" s="1114"/>
      <c r="LPZ302" s="1114"/>
      <c r="LQA302" s="1114"/>
      <c r="LQB302" s="1114"/>
      <c r="LQC302" s="1114"/>
      <c r="LQD302" s="1114"/>
      <c r="LQE302" s="1114"/>
      <c r="LQF302" s="1114"/>
      <c r="LQG302" s="1114"/>
      <c r="LQH302" s="1114"/>
      <c r="LQI302" s="1114"/>
      <c r="LQJ302" s="1114"/>
      <c r="LQK302" s="1114"/>
      <c r="LQL302" s="1114"/>
      <c r="LQM302" s="1114"/>
      <c r="LQN302" s="1114"/>
      <c r="LQO302" s="1114"/>
      <c r="LQP302" s="1114"/>
      <c r="LQQ302" s="1114"/>
      <c r="LQR302" s="1114"/>
      <c r="LQS302" s="1114"/>
      <c r="LQT302" s="1114"/>
      <c r="LQU302" s="1114"/>
      <c r="LQV302" s="1114"/>
      <c r="LQW302" s="1114"/>
      <c r="LQX302" s="1114"/>
      <c r="LQY302" s="1114"/>
      <c r="LQZ302" s="1114"/>
      <c r="LRA302" s="1114"/>
      <c r="LRB302" s="1114"/>
      <c r="LRC302" s="1114"/>
      <c r="LRD302" s="1114"/>
      <c r="LRE302" s="1114"/>
      <c r="LRF302" s="1114"/>
      <c r="LRG302" s="1114"/>
      <c r="LRH302" s="1114"/>
      <c r="LRI302" s="1114"/>
      <c r="LRJ302" s="1114"/>
      <c r="LRK302" s="1114"/>
      <c r="LRL302" s="1114"/>
      <c r="LRM302" s="1114"/>
      <c r="LRN302" s="1114"/>
      <c r="LRO302" s="1114"/>
      <c r="LRP302" s="1114"/>
      <c r="LRQ302" s="1114"/>
      <c r="LRR302" s="1114"/>
      <c r="LRS302" s="1114"/>
      <c r="LRT302" s="1114"/>
      <c r="LRU302" s="1114"/>
      <c r="LRV302" s="1114"/>
      <c r="LRW302" s="1114"/>
      <c r="LRX302" s="1114"/>
      <c r="LRY302" s="1114"/>
      <c r="LRZ302" s="1114"/>
      <c r="LSA302" s="1114"/>
      <c r="LSB302" s="1114"/>
      <c r="LSC302" s="1114"/>
      <c r="LSD302" s="1114"/>
      <c r="LSE302" s="1114"/>
      <c r="LSF302" s="1114"/>
      <c r="LSG302" s="1114"/>
      <c r="LSH302" s="1114"/>
      <c r="LSI302" s="1114"/>
      <c r="LSJ302" s="1114"/>
      <c r="LSK302" s="1114"/>
      <c r="LSL302" s="1114"/>
      <c r="LSM302" s="1114"/>
      <c r="LSN302" s="1114"/>
      <c r="LSO302" s="1114"/>
      <c r="LSP302" s="1114"/>
      <c r="LSQ302" s="1114"/>
      <c r="LSR302" s="1114"/>
      <c r="LSS302" s="1114"/>
      <c r="LST302" s="1114"/>
      <c r="LSU302" s="1114"/>
      <c r="LSV302" s="1114"/>
      <c r="LSW302" s="1114"/>
      <c r="LSX302" s="1114"/>
      <c r="LSY302" s="1114"/>
      <c r="LSZ302" s="1114"/>
      <c r="LTA302" s="1114"/>
      <c r="LTB302" s="1114"/>
      <c r="LTC302" s="1114"/>
      <c r="LTD302" s="1114"/>
      <c r="LTE302" s="1114"/>
      <c r="LTF302" s="1114"/>
      <c r="LTG302" s="1114"/>
      <c r="LTH302" s="1114"/>
      <c r="LTI302" s="1114"/>
      <c r="LTJ302" s="1114"/>
      <c r="LTK302" s="1114"/>
      <c r="LTL302" s="1114"/>
      <c r="LTM302" s="1114"/>
      <c r="LTN302" s="1114"/>
      <c r="LTO302" s="1114"/>
      <c r="LTP302" s="1114"/>
      <c r="LTQ302" s="1114"/>
      <c r="LTR302" s="1114"/>
      <c r="LTS302" s="1114"/>
      <c r="LTT302" s="1114"/>
      <c r="LTU302" s="1114"/>
      <c r="LTV302" s="1114"/>
      <c r="LTW302" s="1114"/>
      <c r="LTX302" s="1114"/>
      <c r="LTY302" s="1114"/>
      <c r="LTZ302" s="1114"/>
      <c r="LUA302" s="1114"/>
      <c r="LUB302" s="1114"/>
      <c r="LUC302" s="1114"/>
      <c r="LUD302" s="1114"/>
      <c r="LUE302" s="1114"/>
      <c r="LUF302" s="1114"/>
      <c r="LUG302" s="1114"/>
      <c r="LUH302" s="1114"/>
      <c r="LUI302" s="1114"/>
      <c r="LUJ302" s="1114"/>
      <c r="LUK302" s="1114"/>
      <c r="LUL302" s="1114"/>
      <c r="LUM302" s="1114"/>
      <c r="LUN302" s="1114"/>
      <c r="LUO302" s="1114"/>
      <c r="LUP302" s="1114"/>
      <c r="LUQ302" s="1114"/>
      <c r="LUR302" s="1114"/>
      <c r="LUS302" s="1114"/>
      <c r="LUT302" s="1114"/>
      <c r="LUU302" s="1114"/>
      <c r="LUV302" s="1114"/>
      <c r="LUW302" s="1114"/>
      <c r="LUX302" s="1114"/>
      <c r="LUY302" s="1114"/>
      <c r="LUZ302" s="1114"/>
      <c r="LVA302" s="1114"/>
      <c r="LVB302" s="1114"/>
      <c r="LVC302" s="1114"/>
      <c r="LVD302" s="1114"/>
      <c r="LVE302" s="1114"/>
      <c r="LVF302" s="1114"/>
      <c r="LVG302" s="1114"/>
      <c r="LVH302" s="1114"/>
      <c r="LVI302" s="1114"/>
      <c r="LVJ302" s="1114"/>
      <c r="LVK302" s="1114"/>
      <c r="LVL302" s="1114"/>
      <c r="LVM302" s="1114"/>
      <c r="LVN302" s="1114"/>
      <c r="LVO302" s="1114"/>
      <c r="LVP302" s="1114"/>
      <c r="LVQ302" s="1114"/>
      <c r="LVR302" s="1114"/>
      <c r="LVS302" s="1114"/>
      <c r="LVT302" s="1114"/>
      <c r="LVU302" s="1114"/>
      <c r="LVV302" s="1114"/>
      <c r="LVW302" s="1114"/>
      <c r="LVX302" s="1114"/>
      <c r="LVY302" s="1114"/>
      <c r="LVZ302" s="1114"/>
      <c r="LWA302" s="1114"/>
      <c r="LWB302" s="1114"/>
      <c r="LWC302" s="1114"/>
      <c r="LWD302" s="1114"/>
      <c r="LWE302" s="1114"/>
      <c r="LWF302" s="1114"/>
      <c r="LWG302" s="1114"/>
      <c r="LWH302" s="1114"/>
      <c r="LWI302" s="1114"/>
      <c r="LWJ302" s="1114"/>
      <c r="LWK302" s="1114"/>
      <c r="LWL302" s="1114"/>
      <c r="LWM302" s="1114"/>
      <c r="LWN302" s="1114"/>
      <c r="LWO302" s="1114"/>
      <c r="LWP302" s="1114"/>
      <c r="LWQ302" s="1114"/>
      <c r="LWR302" s="1114"/>
      <c r="LWS302" s="1114"/>
      <c r="LWT302" s="1114"/>
      <c r="LWU302" s="1114"/>
      <c r="LWV302" s="1114"/>
      <c r="LWW302" s="1114"/>
      <c r="LWX302" s="1114"/>
      <c r="LWY302" s="1114"/>
      <c r="LWZ302" s="1114"/>
      <c r="LXA302" s="1114"/>
      <c r="LXB302" s="1114"/>
      <c r="LXC302" s="1114"/>
      <c r="LXD302" s="1114"/>
      <c r="LXE302" s="1114"/>
      <c r="LXF302" s="1114"/>
      <c r="LXG302" s="1114"/>
      <c r="LXH302" s="1114"/>
      <c r="LXI302" s="1114"/>
      <c r="LXJ302" s="1114"/>
      <c r="LXK302" s="1114"/>
      <c r="LXL302" s="1114"/>
      <c r="LXM302" s="1114"/>
      <c r="LXN302" s="1114"/>
      <c r="LXO302" s="1114"/>
      <c r="LXP302" s="1114"/>
      <c r="LXQ302" s="1114"/>
      <c r="LXR302" s="1114"/>
      <c r="LXS302" s="1114"/>
      <c r="LXT302" s="1114"/>
      <c r="LXU302" s="1114"/>
      <c r="LXV302" s="1114"/>
      <c r="LXW302" s="1114"/>
      <c r="LXX302" s="1114"/>
      <c r="LXY302" s="1114"/>
      <c r="LXZ302" s="1114"/>
      <c r="LYA302" s="1114"/>
      <c r="LYB302" s="1114"/>
      <c r="LYC302" s="1114"/>
      <c r="LYD302" s="1114"/>
      <c r="LYE302" s="1114"/>
      <c r="LYF302" s="1114"/>
      <c r="LYG302" s="1114"/>
      <c r="LYH302" s="1114"/>
      <c r="LYI302" s="1114"/>
      <c r="LYJ302" s="1114"/>
      <c r="LYK302" s="1114"/>
      <c r="LYL302" s="1114"/>
      <c r="LYM302" s="1114"/>
      <c r="LYN302" s="1114"/>
      <c r="LYO302" s="1114"/>
      <c r="LYP302" s="1114"/>
      <c r="LYQ302" s="1114"/>
      <c r="LYR302" s="1114"/>
      <c r="LYS302" s="1114"/>
      <c r="LYT302" s="1114"/>
      <c r="LYU302" s="1114"/>
      <c r="LYV302" s="1114"/>
      <c r="LYW302" s="1114"/>
      <c r="LYX302" s="1114"/>
      <c r="LYY302" s="1114"/>
      <c r="LYZ302" s="1114"/>
      <c r="LZA302" s="1114"/>
      <c r="LZB302" s="1114"/>
      <c r="LZC302" s="1114"/>
      <c r="LZD302" s="1114"/>
      <c r="LZE302" s="1114"/>
      <c r="LZF302" s="1114"/>
      <c r="LZG302" s="1114"/>
      <c r="LZH302" s="1114"/>
      <c r="LZI302" s="1114"/>
      <c r="LZJ302" s="1114"/>
      <c r="LZK302" s="1114"/>
      <c r="LZL302" s="1114"/>
      <c r="LZM302" s="1114"/>
      <c r="LZN302" s="1114"/>
      <c r="LZO302" s="1114"/>
      <c r="LZP302" s="1114"/>
      <c r="LZQ302" s="1114"/>
      <c r="LZR302" s="1114"/>
      <c r="LZS302" s="1114"/>
      <c r="LZT302" s="1114"/>
      <c r="LZU302" s="1114"/>
      <c r="LZV302" s="1114"/>
      <c r="LZW302" s="1114"/>
      <c r="LZX302" s="1114"/>
      <c r="LZY302" s="1114"/>
      <c r="LZZ302" s="1114"/>
      <c r="MAA302" s="1114"/>
      <c r="MAB302" s="1114"/>
      <c r="MAC302" s="1114"/>
      <c r="MAD302" s="1114"/>
      <c r="MAE302" s="1114"/>
      <c r="MAF302" s="1114"/>
      <c r="MAG302" s="1114"/>
      <c r="MAH302" s="1114"/>
      <c r="MAI302" s="1114"/>
      <c r="MAJ302" s="1114"/>
      <c r="MAK302" s="1114"/>
      <c r="MAL302" s="1114"/>
      <c r="MAM302" s="1114"/>
      <c r="MAN302" s="1114"/>
      <c r="MAO302" s="1114"/>
      <c r="MAP302" s="1114"/>
      <c r="MAQ302" s="1114"/>
      <c r="MAR302" s="1114"/>
      <c r="MAS302" s="1114"/>
      <c r="MAT302" s="1114"/>
      <c r="MAU302" s="1114"/>
      <c r="MAV302" s="1114"/>
      <c r="MAW302" s="1114"/>
      <c r="MAX302" s="1114"/>
      <c r="MAY302" s="1114"/>
      <c r="MAZ302" s="1114"/>
      <c r="MBA302" s="1114"/>
      <c r="MBB302" s="1114"/>
      <c r="MBC302" s="1114"/>
      <c r="MBD302" s="1114"/>
      <c r="MBE302" s="1114"/>
      <c r="MBF302" s="1114"/>
      <c r="MBG302" s="1114"/>
      <c r="MBH302" s="1114"/>
      <c r="MBI302" s="1114"/>
      <c r="MBJ302" s="1114"/>
      <c r="MBK302" s="1114"/>
      <c r="MBL302" s="1114"/>
      <c r="MBM302" s="1114"/>
      <c r="MBN302" s="1114"/>
      <c r="MBO302" s="1114"/>
      <c r="MBP302" s="1114"/>
      <c r="MBQ302" s="1114"/>
      <c r="MBR302" s="1114"/>
      <c r="MBS302" s="1114"/>
      <c r="MBT302" s="1114"/>
      <c r="MBU302" s="1114"/>
      <c r="MBV302" s="1114"/>
      <c r="MBW302" s="1114"/>
      <c r="MBX302" s="1114"/>
      <c r="MBY302" s="1114"/>
      <c r="MBZ302" s="1114"/>
      <c r="MCA302" s="1114"/>
      <c r="MCB302" s="1114"/>
      <c r="MCC302" s="1114"/>
      <c r="MCD302" s="1114"/>
      <c r="MCE302" s="1114"/>
      <c r="MCF302" s="1114"/>
      <c r="MCG302" s="1114"/>
      <c r="MCH302" s="1114"/>
      <c r="MCI302" s="1114"/>
      <c r="MCJ302" s="1114"/>
      <c r="MCK302" s="1114"/>
      <c r="MCL302" s="1114"/>
      <c r="MCM302" s="1114"/>
      <c r="MCN302" s="1114"/>
      <c r="MCO302" s="1114"/>
      <c r="MCP302" s="1114"/>
      <c r="MCQ302" s="1114"/>
      <c r="MCR302" s="1114"/>
      <c r="MCS302" s="1114"/>
      <c r="MCT302" s="1114"/>
      <c r="MCU302" s="1114"/>
      <c r="MCV302" s="1114"/>
      <c r="MCW302" s="1114"/>
      <c r="MCX302" s="1114"/>
      <c r="MCY302" s="1114"/>
      <c r="MCZ302" s="1114"/>
      <c r="MDA302" s="1114"/>
      <c r="MDB302" s="1114"/>
      <c r="MDC302" s="1114"/>
      <c r="MDD302" s="1114"/>
      <c r="MDE302" s="1114"/>
      <c r="MDF302" s="1114"/>
      <c r="MDG302" s="1114"/>
      <c r="MDH302" s="1114"/>
      <c r="MDI302" s="1114"/>
      <c r="MDJ302" s="1114"/>
      <c r="MDK302" s="1114"/>
      <c r="MDL302" s="1114"/>
      <c r="MDM302" s="1114"/>
      <c r="MDN302" s="1114"/>
      <c r="MDO302" s="1114"/>
      <c r="MDP302" s="1114"/>
      <c r="MDQ302" s="1114"/>
      <c r="MDR302" s="1114"/>
      <c r="MDS302" s="1114"/>
      <c r="MDT302" s="1114"/>
      <c r="MDU302" s="1114"/>
      <c r="MDV302" s="1114"/>
      <c r="MDW302" s="1114"/>
      <c r="MDX302" s="1114"/>
      <c r="MDY302" s="1114"/>
      <c r="MDZ302" s="1114"/>
      <c r="MEA302" s="1114"/>
      <c r="MEB302" s="1114"/>
      <c r="MEC302" s="1114"/>
      <c r="MED302" s="1114"/>
      <c r="MEE302" s="1114"/>
      <c r="MEF302" s="1114"/>
      <c r="MEG302" s="1114"/>
      <c r="MEH302" s="1114"/>
      <c r="MEI302" s="1114"/>
      <c r="MEJ302" s="1114"/>
      <c r="MEK302" s="1114"/>
      <c r="MEL302" s="1114"/>
      <c r="MEM302" s="1114"/>
      <c r="MEN302" s="1114"/>
      <c r="MEO302" s="1114"/>
      <c r="MEP302" s="1114"/>
      <c r="MEQ302" s="1114"/>
      <c r="MER302" s="1114"/>
      <c r="MES302" s="1114"/>
      <c r="MET302" s="1114"/>
      <c r="MEU302" s="1114"/>
      <c r="MEV302" s="1114"/>
      <c r="MEW302" s="1114"/>
      <c r="MEX302" s="1114"/>
      <c r="MEY302" s="1114"/>
      <c r="MEZ302" s="1114"/>
      <c r="MFA302" s="1114"/>
      <c r="MFB302" s="1114"/>
      <c r="MFC302" s="1114"/>
      <c r="MFD302" s="1114"/>
      <c r="MFE302" s="1114"/>
      <c r="MFF302" s="1114"/>
      <c r="MFG302" s="1114"/>
      <c r="MFH302" s="1114"/>
      <c r="MFI302" s="1114"/>
      <c r="MFJ302" s="1114"/>
      <c r="MFK302" s="1114"/>
      <c r="MFL302" s="1114"/>
      <c r="MFM302" s="1114"/>
      <c r="MFN302" s="1114"/>
      <c r="MFO302" s="1114"/>
      <c r="MFP302" s="1114"/>
      <c r="MFQ302" s="1114"/>
      <c r="MFR302" s="1114"/>
      <c r="MFS302" s="1114"/>
      <c r="MFT302" s="1114"/>
      <c r="MFU302" s="1114"/>
      <c r="MFV302" s="1114"/>
      <c r="MFW302" s="1114"/>
      <c r="MFX302" s="1114"/>
      <c r="MFY302" s="1114"/>
      <c r="MFZ302" s="1114"/>
      <c r="MGA302" s="1114"/>
      <c r="MGB302" s="1114"/>
      <c r="MGC302" s="1114"/>
      <c r="MGD302" s="1114"/>
      <c r="MGE302" s="1114"/>
      <c r="MGF302" s="1114"/>
      <c r="MGG302" s="1114"/>
      <c r="MGH302" s="1114"/>
      <c r="MGI302" s="1114"/>
      <c r="MGJ302" s="1114"/>
      <c r="MGK302" s="1114"/>
      <c r="MGL302" s="1114"/>
      <c r="MGM302" s="1114"/>
      <c r="MGN302" s="1114"/>
      <c r="MGO302" s="1114"/>
      <c r="MGP302" s="1114"/>
      <c r="MGQ302" s="1114"/>
      <c r="MGR302" s="1114"/>
      <c r="MGS302" s="1114"/>
      <c r="MGT302" s="1114"/>
      <c r="MGU302" s="1114"/>
      <c r="MGV302" s="1114"/>
      <c r="MGW302" s="1114"/>
      <c r="MGX302" s="1114"/>
      <c r="MGY302" s="1114"/>
      <c r="MGZ302" s="1114"/>
      <c r="MHA302" s="1114"/>
      <c r="MHB302" s="1114"/>
      <c r="MHC302" s="1114"/>
      <c r="MHD302" s="1114"/>
      <c r="MHE302" s="1114"/>
      <c r="MHF302" s="1114"/>
      <c r="MHG302" s="1114"/>
      <c r="MHH302" s="1114"/>
      <c r="MHI302" s="1114"/>
      <c r="MHJ302" s="1114"/>
      <c r="MHK302" s="1114"/>
      <c r="MHL302" s="1114"/>
      <c r="MHM302" s="1114"/>
      <c r="MHN302" s="1114"/>
      <c r="MHO302" s="1114"/>
      <c r="MHP302" s="1114"/>
      <c r="MHQ302" s="1114"/>
      <c r="MHR302" s="1114"/>
      <c r="MHS302" s="1114"/>
      <c r="MHT302" s="1114"/>
      <c r="MHU302" s="1114"/>
      <c r="MHV302" s="1114"/>
      <c r="MHW302" s="1114"/>
      <c r="MHX302" s="1114"/>
      <c r="MHY302" s="1114"/>
      <c r="MHZ302" s="1114"/>
      <c r="MIA302" s="1114"/>
      <c r="MIB302" s="1114"/>
      <c r="MIC302" s="1114"/>
      <c r="MID302" s="1114"/>
      <c r="MIE302" s="1114"/>
      <c r="MIF302" s="1114"/>
      <c r="MIG302" s="1114"/>
      <c r="MIH302" s="1114"/>
      <c r="MII302" s="1114"/>
      <c r="MIJ302" s="1114"/>
      <c r="MIK302" s="1114"/>
      <c r="MIL302" s="1114"/>
      <c r="MIM302" s="1114"/>
      <c r="MIN302" s="1114"/>
      <c r="MIO302" s="1114"/>
      <c r="MIP302" s="1114"/>
      <c r="MIQ302" s="1114"/>
      <c r="MIR302" s="1114"/>
      <c r="MIS302" s="1114"/>
      <c r="MIT302" s="1114"/>
      <c r="MIU302" s="1114"/>
      <c r="MIV302" s="1114"/>
      <c r="MIW302" s="1114"/>
      <c r="MIX302" s="1114"/>
      <c r="MIY302" s="1114"/>
      <c r="MIZ302" s="1114"/>
      <c r="MJA302" s="1114"/>
      <c r="MJB302" s="1114"/>
      <c r="MJC302" s="1114"/>
      <c r="MJD302" s="1114"/>
      <c r="MJE302" s="1114"/>
      <c r="MJF302" s="1114"/>
      <c r="MJG302" s="1114"/>
      <c r="MJH302" s="1114"/>
      <c r="MJI302" s="1114"/>
      <c r="MJJ302" s="1114"/>
      <c r="MJK302" s="1114"/>
      <c r="MJL302" s="1114"/>
      <c r="MJM302" s="1114"/>
      <c r="MJN302" s="1114"/>
      <c r="MJO302" s="1114"/>
      <c r="MJP302" s="1114"/>
      <c r="MJQ302" s="1114"/>
      <c r="MJR302" s="1114"/>
      <c r="MJS302" s="1114"/>
      <c r="MJT302" s="1114"/>
      <c r="MJU302" s="1114"/>
      <c r="MJV302" s="1114"/>
      <c r="MJW302" s="1114"/>
      <c r="MJX302" s="1114"/>
      <c r="MJY302" s="1114"/>
      <c r="MJZ302" s="1114"/>
      <c r="MKA302" s="1114"/>
      <c r="MKB302" s="1114"/>
      <c r="MKC302" s="1114"/>
      <c r="MKD302" s="1114"/>
      <c r="MKE302" s="1114"/>
      <c r="MKF302" s="1114"/>
      <c r="MKG302" s="1114"/>
      <c r="MKH302" s="1114"/>
      <c r="MKI302" s="1114"/>
      <c r="MKJ302" s="1114"/>
      <c r="MKK302" s="1114"/>
      <c r="MKL302" s="1114"/>
      <c r="MKM302" s="1114"/>
      <c r="MKN302" s="1114"/>
      <c r="MKO302" s="1114"/>
      <c r="MKP302" s="1114"/>
      <c r="MKQ302" s="1114"/>
      <c r="MKR302" s="1114"/>
      <c r="MKS302" s="1114"/>
      <c r="MKT302" s="1114"/>
      <c r="MKU302" s="1114"/>
      <c r="MKV302" s="1114"/>
      <c r="MKW302" s="1114"/>
      <c r="MKX302" s="1114"/>
      <c r="MKY302" s="1114"/>
      <c r="MKZ302" s="1114"/>
      <c r="MLA302" s="1114"/>
      <c r="MLB302" s="1114"/>
      <c r="MLC302" s="1114"/>
      <c r="MLD302" s="1114"/>
      <c r="MLE302" s="1114"/>
      <c r="MLF302" s="1114"/>
      <c r="MLG302" s="1114"/>
      <c r="MLH302" s="1114"/>
      <c r="MLI302" s="1114"/>
      <c r="MLJ302" s="1114"/>
      <c r="MLK302" s="1114"/>
      <c r="MLL302" s="1114"/>
      <c r="MLM302" s="1114"/>
      <c r="MLN302" s="1114"/>
      <c r="MLO302" s="1114"/>
      <c r="MLP302" s="1114"/>
      <c r="MLQ302" s="1114"/>
      <c r="MLR302" s="1114"/>
      <c r="MLS302" s="1114"/>
      <c r="MLT302" s="1114"/>
      <c r="MLU302" s="1114"/>
      <c r="MLV302" s="1114"/>
      <c r="MLW302" s="1114"/>
      <c r="MLX302" s="1114"/>
      <c r="MLY302" s="1114"/>
      <c r="MLZ302" s="1114"/>
      <c r="MMA302" s="1114"/>
      <c r="MMB302" s="1114"/>
      <c r="MMC302" s="1114"/>
      <c r="MMD302" s="1114"/>
      <c r="MME302" s="1114"/>
      <c r="MMF302" s="1114"/>
      <c r="MMG302" s="1114"/>
      <c r="MMH302" s="1114"/>
      <c r="MMI302" s="1114"/>
      <c r="MMJ302" s="1114"/>
      <c r="MMK302" s="1114"/>
      <c r="MML302" s="1114"/>
      <c r="MMM302" s="1114"/>
      <c r="MMN302" s="1114"/>
      <c r="MMO302" s="1114"/>
      <c r="MMP302" s="1114"/>
      <c r="MMQ302" s="1114"/>
      <c r="MMR302" s="1114"/>
      <c r="MMS302" s="1114"/>
      <c r="MMT302" s="1114"/>
      <c r="MMU302" s="1114"/>
      <c r="MMV302" s="1114"/>
      <c r="MMW302" s="1114"/>
      <c r="MMX302" s="1114"/>
      <c r="MMY302" s="1114"/>
      <c r="MMZ302" s="1114"/>
      <c r="MNA302" s="1114"/>
      <c r="MNB302" s="1114"/>
      <c r="MNC302" s="1114"/>
      <c r="MND302" s="1114"/>
      <c r="MNE302" s="1114"/>
      <c r="MNF302" s="1114"/>
      <c r="MNG302" s="1114"/>
      <c r="MNH302" s="1114"/>
      <c r="MNI302" s="1114"/>
      <c r="MNJ302" s="1114"/>
      <c r="MNK302" s="1114"/>
      <c r="MNL302" s="1114"/>
      <c r="MNM302" s="1114"/>
      <c r="MNN302" s="1114"/>
      <c r="MNO302" s="1114"/>
      <c r="MNP302" s="1114"/>
      <c r="MNQ302" s="1114"/>
      <c r="MNR302" s="1114"/>
      <c r="MNS302" s="1114"/>
      <c r="MNT302" s="1114"/>
      <c r="MNU302" s="1114"/>
      <c r="MNV302" s="1114"/>
      <c r="MNW302" s="1114"/>
      <c r="MNX302" s="1114"/>
      <c r="MNY302" s="1114"/>
      <c r="MNZ302" s="1114"/>
      <c r="MOA302" s="1114"/>
      <c r="MOB302" s="1114"/>
      <c r="MOC302" s="1114"/>
      <c r="MOD302" s="1114"/>
      <c r="MOE302" s="1114"/>
      <c r="MOF302" s="1114"/>
      <c r="MOG302" s="1114"/>
      <c r="MOH302" s="1114"/>
      <c r="MOI302" s="1114"/>
      <c r="MOJ302" s="1114"/>
      <c r="MOK302" s="1114"/>
      <c r="MOL302" s="1114"/>
      <c r="MOM302" s="1114"/>
      <c r="MON302" s="1114"/>
      <c r="MOO302" s="1114"/>
      <c r="MOP302" s="1114"/>
      <c r="MOQ302" s="1114"/>
      <c r="MOR302" s="1114"/>
      <c r="MOS302" s="1114"/>
      <c r="MOT302" s="1114"/>
      <c r="MOU302" s="1114"/>
      <c r="MOV302" s="1114"/>
      <c r="MOW302" s="1114"/>
      <c r="MOX302" s="1114"/>
      <c r="MOY302" s="1114"/>
      <c r="MOZ302" s="1114"/>
      <c r="MPA302" s="1114"/>
      <c r="MPB302" s="1114"/>
      <c r="MPC302" s="1114"/>
      <c r="MPD302" s="1114"/>
      <c r="MPE302" s="1114"/>
      <c r="MPF302" s="1114"/>
      <c r="MPG302" s="1114"/>
      <c r="MPH302" s="1114"/>
      <c r="MPI302" s="1114"/>
      <c r="MPJ302" s="1114"/>
      <c r="MPK302" s="1114"/>
      <c r="MPL302" s="1114"/>
      <c r="MPM302" s="1114"/>
      <c r="MPN302" s="1114"/>
      <c r="MPO302" s="1114"/>
      <c r="MPP302" s="1114"/>
      <c r="MPQ302" s="1114"/>
      <c r="MPR302" s="1114"/>
      <c r="MPS302" s="1114"/>
      <c r="MPT302" s="1114"/>
      <c r="MPU302" s="1114"/>
      <c r="MPV302" s="1114"/>
      <c r="MPW302" s="1114"/>
      <c r="MPX302" s="1114"/>
      <c r="MPY302" s="1114"/>
      <c r="MPZ302" s="1114"/>
      <c r="MQA302" s="1114"/>
      <c r="MQB302" s="1114"/>
      <c r="MQC302" s="1114"/>
      <c r="MQD302" s="1114"/>
      <c r="MQE302" s="1114"/>
      <c r="MQF302" s="1114"/>
      <c r="MQG302" s="1114"/>
      <c r="MQH302" s="1114"/>
      <c r="MQI302" s="1114"/>
      <c r="MQJ302" s="1114"/>
      <c r="MQK302" s="1114"/>
      <c r="MQL302" s="1114"/>
      <c r="MQM302" s="1114"/>
      <c r="MQN302" s="1114"/>
      <c r="MQO302" s="1114"/>
      <c r="MQP302" s="1114"/>
      <c r="MQQ302" s="1114"/>
      <c r="MQR302" s="1114"/>
      <c r="MQS302" s="1114"/>
      <c r="MQT302" s="1114"/>
      <c r="MQU302" s="1114"/>
      <c r="MQV302" s="1114"/>
      <c r="MQW302" s="1114"/>
      <c r="MQX302" s="1114"/>
      <c r="MQY302" s="1114"/>
      <c r="MQZ302" s="1114"/>
      <c r="MRA302" s="1114"/>
      <c r="MRB302" s="1114"/>
      <c r="MRC302" s="1114"/>
      <c r="MRD302" s="1114"/>
      <c r="MRE302" s="1114"/>
      <c r="MRF302" s="1114"/>
      <c r="MRG302" s="1114"/>
      <c r="MRH302" s="1114"/>
      <c r="MRI302" s="1114"/>
      <c r="MRJ302" s="1114"/>
      <c r="MRK302" s="1114"/>
      <c r="MRL302" s="1114"/>
      <c r="MRM302" s="1114"/>
      <c r="MRN302" s="1114"/>
      <c r="MRO302" s="1114"/>
      <c r="MRP302" s="1114"/>
      <c r="MRQ302" s="1114"/>
      <c r="MRR302" s="1114"/>
      <c r="MRS302" s="1114"/>
      <c r="MRT302" s="1114"/>
      <c r="MRU302" s="1114"/>
      <c r="MRV302" s="1114"/>
      <c r="MRW302" s="1114"/>
      <c r="MRX302" s="1114"/>
      <c r="MRY302" s="1114"/>
      <c r="MRZ302" s="1114"/>
      <c r="MSA302" s="1114"/>
      <c r="MSB302" s="1114"/>
      <c r="MSC302" s="1114"/>
      <c r="MSD302" s="1114"/>
      <c r="MSE302" s="1114"/>
      <c r="MSF302" s="1114"/>
      <c r="MSG302" s="1114"/>
      <c r="MSH302" s="1114"/>
      <c r="MSI302" s="1114"/>
      <c r="MSJ302" s="1114"/>
      <c r="MSK302" s="1114"/>
      <c r="MSL302" s="1114"/>
      <c r="MSM302" s="1114"/>
      <c r="MSN302" s="1114"/>
      <c r="MSO302" s="1114"/>
      <c r="MSP302" s="1114"/>
      <c r="MSQ302" s="1114"/>
      <c r="MSR302" s="1114"/>
      <c r="MSS302" s="1114"/>
      <c r="MST302" s="1114"/>
      <c r="MSU302" s="1114"/>
      <c r="MSV302" s="1114"/>
      <c r="MSW302" s="1114"/>
      <c r="MSX302" s="1114"/>
      <c r="MSY302" s="1114"/>
      <c r="MSZ302" s="1114"/>
      <c r="MTA302" s="1114"/>
      <c r="MTB302" s="1114"/>
      <c r="MTC302" s="1114"/>
      <c r="MTD302" s="1114"/>
      <c r="MTE302" s="1114"/>
      <c r="MTF302" s="1114"/>
      <c r="MTG302" s="1114"/>
      <c r="MTH302" s="1114"/>
      <c r="MTI302" s="1114"/>
      <c r="MTJ302" s="1114"/>
      <c r="MTK302" s="1114"/>
      <c r="MTL302" s="1114"/>
      <c r="MTM302" s="1114"/>
      <c r="MTN302" s="1114"/>
      <c r="MTO302" s="1114"/>
      <c r="MTP302" s="1114"/>
      <c r="MTQ302" s="1114"/>
      <c r="MTR302" s="1114"/>
      <c r="MTS302" s="1114"/>
      <c r="MTT302" s="1114"/>
      <c r="MTU302" s="1114"/>
      <c r="MTV302" s="1114"/>
      <c r="MTW302" s="1114"/>
      <c r="MTX302" s="1114"/>
      <c r="MTY302" s="1114"/>
      <c r="MTZ302" s="1114"/>
      <c r="MUA302" s="1114"/>
      <c r="MUB302" s="1114"/>
      <c r="MUC302" s="1114"/>
      <c r="MUD302" s="1114"/>
      <c r="MUE302" s="1114"/>
      <c r="MUF302" s="1114"/>
      <c r="MUG302" s="1114"/>
      <c r="MUH302" s="1114"/>
      <c r="MUI302" s="1114"/>
      <c r="MUJ302" s="1114"/>
      <c r="MUK302" s="1114"/>
      <c r="MUL302" s="1114"/>
      <c r="MUM302" s="1114"/>
      <c r="MUN302" s="1114"/>
      <c r="MUO302" s="1114"/>
      <c r="MUP302" s="1114"/>
      <c r="MUQ302" s="1114"/>
      <c r="MUR302" s="1114"/>
      <c r="MUS302" s="1114"/>
      <c r="MUT302" s="1114"/>
      <c r="MUU302" s="1114"/>
      <c r="MUV302" s="1114"/>
      <c r="MUW302" s="1114"/>
      <c r="MUX302" s="1114"/>
      <c r="MUY302" s="1114"/>
      <c r="MUZ302" s="1114"/>
      <c r="MVA302" s="1114"/>
      <c r="MVB302" s="1114"/>
      <c r="MVC302" s="1114"/>
      <c r="MVD302" s="1114"/>
      <c r="MVE302" s="1114"/>
      <c r="MVF302" s="1114"/>
      <c r="MVG302" s="1114"/>
      <c r="MVH302" s="1114"/>
      <c r="MVI302" s="1114"/>
      <c r="MVJ302" s="1114"/>
      <c r="MVK302" s="1114"/>
      <c r="MVL302" s="1114"/>
      <c r="MVM302" s="1114"/>
      <c r="MVN302" s="1114"/>
      <c r="MVO302" s="1114"/>
      <c r="MVP302" s="1114"/>
      <c r="MVQ302" s="1114"/>
      <c r="MVR302" s="1114"/>
      <c r="MVS302" s="1114"/>
      <c r="MVT302" s="1114"/>
      <c r="MVU302" s="1114"/>
      <c r="MVV302" s="1114"/>
      <c r="MVW302" s="1114"/>
      <c r="MVX302" s="1114"/>
      <c r="MVY302" s="1114"/>
      <c r="MVZ302" s="1114"/>
      <c r="MWA302" s="1114"/>
      <c r="MWB302" s="1114"/>
      <c r="MWC302" s="1114"/>
      <c r="MWD302" s="1114"/>
      <c r="MWE302" s="1114"/>
      <c r="MWF302" s="1114"/>
      <c r="MWG302" s="1114"/>
      <c r="MWH302" s="1114"/>
      <c r="MWI302" s="1114"/>
      <c r="MWJ302" s="1114"/>
      <c r="MWK302" s="1114"/>
      <c r="MWL302" s="1114"/>
      <c r="MWM302" s="1114"/>
      <c r="MWN302" s="1114"/>
      <c r="MWO302" s="1114"/>
      <c r="MWP302" s="1114"/>
      <c r="MWQ302" s="1114"/>
      <c r="MWR302" s="1114"/>
      <c r="MWS302" s="1114"/>
      <c r="MWT302" s="1114"/>
      <c r="MWU302" s="1114"/>
      <c r="MWV302" s="1114"/>
      <c r="MWW302" s="1114"/>
      <c r="MWX302" s="1114"/>
      <c r="MWY302" s="1114"/>
      <c r="MWZ302" s="1114"/>
      <c r="MXA302" s="1114"/>
      <c r="MXB302" s="1114"/>
      <c r="MXC302" s="1114"/>
      <c r="MXD302" s="1114"/>
      <c r="MXE302" s="1114"/>
      <c r="MXF302" s="1114"/>
      <c r="MXG302" s="1114"/>
      <c r="MXH302" s="1114"/>
      <c r="MXI302" s="1114"/>
      <c r="MXJ302" s="1114"/>
      <c r="MXK302" s="1114"/>
      <c r="MXL302" s="1114"/>
      <c r="MXM302" s="1114"/>
      <c r="MXN302" s="1114"/>
      <c r="MXO302" s="1114"/>
      <c r="MXP302" s="1114"/>
      <c r="MXQ302" s="1114"/>
      <c r="MXR302" s="1114"/>
      <c r="MXS302" s="1114"/>
      <c r="MXT302" s="1114"/>
      <c r="MXU302" s="1114"/>
      <c r="MXV302" s="1114"/>
      <c r="MXW302" s="1114"/>
      <c r="MXX302" s="1114"/>
      <c r="MXY302" s="1114"/>
      <c r="MXZ302" s="1114"/>
      <c r="MYA302" s="1114"/>
      <c r="MYB302" s="1114"/>
      <c r="MYC302" s="1114"/>
      <c r="MYD302" s="1114"/>
      <c r="MYE302" s="1114"/>
      <c r="MYF302" s="1114"/>
      <c r="MYG302" s="1114"/>
      <c r="MYH302" s="1114"/>
      <c r="MYI302" s="1114"/>
      <c r="MYJ302" s="1114"/>
      <c r="MYK302" s="1114"/>
      <c r="MYL302" s="1114"/>
      <c r="MYM302" s="1114"/>
      <c r="MYN302" s="1114"/>
      <c r="MYO302" s="1114"/>
      <c r="MYP302" s="1114"/>
      <c r="MYQ302" s="1114"/>
      <c r="MYR302" s="1114"/>
      <c r="MYS302" s="1114"/>
      <c r="MYT302" s="1114"/>
      <c r="MYU302" s="1114"/>
      <c r="MYV302" s="1114"/>
      <c r="MYW302" s="1114"/>
      <c r="MYX302" s="1114"/>
      <c r="MYY302" s="1114"/>
      <c r="MYZ302" s="1114"/>
      <c r="MZA302" s="1114"/>
      <c r="MZB302" s="1114"/>
      <c r="MZC302" s="1114"/>
      <c r="MZD302" s="1114"/>
      <c r="MZE302" s="1114"/>
      <c r="MZF302" s="1114"/>
      <c r="MZG302" s="1114"/>
      <c r="MZH302" s="1114"/>
      <c r="MZI302" s="1114"/>
      <c r="MZJ302" s="1114"/>
      <c r="MZK302" s="1114"/>
      <c r="MZL302" s="1114"/>
      <c r="MZM302" s="1114"/>
      <c r="MZN302" s="1114"/>
      <c r="MZO302" s="1114"/>
      <c r="MZP302" s="1114"/>
      <c r="MZQ302" s="1114"/>
      <c r="MZR302" s="1114"/>
      <c r="MZS302" s="1114"/>
      <c r="MZT302" s="1114"/>
      <c r="MZU302" s="1114"/>
      <c r="MZV302" s="1114"/>
      <c r="MZW302" s="1114"/>
      <c r="MZX302" s="1114"/>
      <c r="MZY302" s="1114"/>
      <c r="MZZ302" s="1114"/>
      <c r="NAA302" s="1114"/>
      <c r="NAB302" s="1114"/>
      <c r="NAC302" s="1114"/>
      <c r="NAD302" s="1114"/>
      <c r="NAE302" s="1114"/>
      <c r="NAF302" s="1114"/>
      <c r="NAG302" s="1114"/>
      <c r="NAH302" s="1114"/>
      <c r="NAI302" s="1114"/>
      <c r="NAJ302" s="1114"/>
      <c r="NAK302" s="1114"/>
      <c r="NAL302" s="1114"/>
      <c r="NAM302" s="1114"/>
      <c r="NAN302" s="1114"/>
      <c r="NAO302" s="1114"/>
      <c r="NAP302" s="1114"/>
      <c r="NAQ302" s="1114"/>
      <c r="NAR302" s="1114"/>
      <c r="NAS302" s="1114"/>
      <c r="NAT302" s="1114"/>
      <c r="NAU302" s="1114"/>
      <c r="NAV302" s="1114"/>
      <c r="NAW302" s="1114"/>
      <c r="NAX302" s="1114"/>
      <c r="NAY302" s="1114"/>
      <c r="NAZ302" s="1114"/>
      <c r="NBA302" s="1114"/>
      <c r="NBB302" s="1114"/>
      <c r="NBC302" s="1114"/>
      <c r="NBD302" s="1114"/>
      <c r="NBE302" s="1114"/>
      <c r="NBF302" s="1114"/>
      <c r="NBG302" s="1114"/>
      <c r="NBH302" s="1114"/>
      <c r="NBI302" s="1114"/>
      <c r="NBJ302" s="1114"/>
      <c r="NBK302" s="1114"/>
      <c r="NBL302" s="1114"/>
      <c r="NBM302" s="1114"/>
      <c r="NBN302" s="1114"/>
      <c r="NBO302" s="1114"/>
      <c r="NBP302" s="1114"/>
      <c r="NBQ302" s="1114"/>
      <c r="NBR302" s="1114"/>
      <c r="NBS302" s="1114"/>
      <c r="NBT302" s="1114"/>
      <c r="NBU302" s="1114"/>
      <c r="NBV302" s="1114"/>
      <c r="NBW302" s="1114"/>
      <c r="NBX302" s="1114"/>
      <c r="NBY302" s="1114"/>
      <c r="NBZ302" s="1114"/>
      <c r="NCA302" s="1114"/>
      <c r="NCB302" s="1114"/>
      <c r="NCC302" s="1114"/>
      <c r="NCD302" s="1114"/>
      <c r="NCE302" s="1114"/>
      <c r="NCF302" s="1114"/>
      <c r="NCG302" s="1114"/>
      <c r="NCH302" s="1114"/>
      <c r="NCI302" s="1114"/>
      <c r="NCJ302" s="1114"/>
      <c r="NCK302" s="1114"/>
      <c r="NCL302" s="1114"/>
      <c r="NCM302" s="1114"/>
      <c r="NCN302" s="1114"/>
      <c r="NCO302" s="1114"/>
      <c r="NCP302" s="1114"/>
      <c r="NCQ302" s="1114"/>
      <c r="NCR302" s="1114"/>
      <c r="NCS302" s="1114"/>
      <c r="NCT302" s="1114"/>
      <c r="NCU302" s="1114"/>
      <c r="NCV302" s="1114"/>
      <c r="NCW302" s="1114"/>
      <c r="NCX302" s="1114"/>
      <c r="NCY302" s="1114"/>
      <c r="NCZ302" s="1114"/>
      <c r="NDA302" s="1114"/>
      <c r="NDB302" s="1114"/>
      <c r="NDC302" s="1114"/>
      <c r="NDD302" s="1114"/>
      <c r="NDE302" s="1114"/>
      <c r="NDF302" s="1114"/>
      <c r="NDG302" s="1114"/>
      <c r="NDH302" s="1114"/>
      <c r="NDI302" s="1114"/>
      <c r="NDJ302" s="1114"/>
      <c r="NDK302" s="1114"/>
      <c r="NDL302" s="1114"/>
      <c r="NDM302" s="1114"/>
      <c r="NDN302" s="1114"/>
      <c r="NDO302" s="1114"/>
      <c r="NDP302" s="1114"/>
      <c r="NDQ302" s="1114"/>
      <c r="NDR302" s="1114"/>
      <c r="NDS302" s="1114"/>
      <c r="NDT302" s="1114"/>
      <c r="NDU302" s="1114"/>
      <c r="NDV302" s="1114"/>
      <c r="NDW302" s="1114"/>
      <c r="NDX302" s="1114"/>
      <c r="NDY302" s="1114"/>
      <c r="NDZ302" s="1114"/>
      <c r="NEA302" s="1114"/>
      <c r="NEB302" s="1114"/>
      <c r="NEC302" s="1114"/>
      <c r="NED302" s="1114"/>
      <c r="NEE302" s="1114"/>
      <c r="NEF302" s="1114"/>
      <c r="NEG302" s="1114"/>
      <c r="NEH302" s="1114"/>
      <c r="NEI302" s="1114"/>
      <c r="NEJ302" s="1114"/>
      <c r="NEK302" s="1114"/>
      <c r="NEL302" s="1114"/>
      <c r="NEM302" s="1114"/>
      <c r="NEN302" s="1114"/>
      <c r="NEO302" s="1114"/>
      <c r="NEP302" s="1114"/>
      <c r="NEQ302" s="1114"/>
      <c r="NER302" s="1114"/>
      <c r="NES302" s="1114"/>
      <c r="NET302" s="1114"/>
      <c r="NEU302" s="1114"/>
      <c r="NEV302" s="1114"/>
      <c r="NEW302" s="1114"/>
      <c r="NEX302" s="1114"/>
      <c r="NEY302" s="1114"/>
      <c r="NEZ302" s="1114"/>
      <c r="NFA302" s="1114"/>
      <c r="NFB302" s="1114"/>
      <c r="NFC302" s="1114"/>
      <c r="NFD302" s="1114"/>
      <c r="NFE302" s="1114"/>
      <c r="NFF302" s="1114"/>
      <c r="NFG302" s="1114"/>
      <c r="NFH302" s="1114"/>
      <c r="NFI302" s="1114"/>
      <c r="NFJ302" s="1114"/>
      <c r="NFK302" s="1114"/>
      <c r="NFL302" s="1114"/>
      <c r="NFM302" s="1114"/>
      <c r="NFN302" s="1114"/>
      <c r="NFO302" s="1114"/>
      <c r="NFP302" s="1114"/>
      <c r="NFQ302" s="1114"/>
      <c r="NFR302" s="1114"/>
      <c r="NFS302" s="1114"/>
      <c r="NFT302" s="1114"/>
      <c r="NFU302" s="1114"/>
      <c r="NFV302" s="1114"/>
      <c r="NFW302" s="1114"/>
      <c r="NFX302" s="1114"/>
      <c r="NFY302" s="1114"/>
      <c r="NFZ302" s="1114"/>
      <c r="NGA302" s="1114"/>
      <c r="NGB302" s="1114"/>
      <c r="NGC302" s="1114"/>
      <c r="NGD302" s="1114"/>
      <c r="NGE302" s="1114"/>
      <c r="NGF302" s="1114"/>
      <c r="NGG302" s="1114"/>
      <c r="NGH302" s="1114"/>
      <c r="NGI302" s="1114"/>
      <c r="NGJ302" s="1114"/>
      <c r="NGK302" s="1114"/>
      <c r="NGL302" s="1114"/>
      <c r="NGM302" s="1114"/>
      <c r="NGN302" s="1114"/>
      <c r="NGO302" s="1114"/>
      <c r="NGP302" s="1114"/>
      <c r="NGQ302" s="1114"/>
      <c r="NGR302" s="1114"/>
      <c r="NGS302" s="1114"/>
      <c r="NGT302" s="1114"/>
      <c r="NGU302" s="1114"/>
      <c r="NGV302" s="1114"/>
      <c r="NGW302" s="1114"/>
      <c r="NGX302" s="1114"/>
      <c r="NGY302" s="1114"/>
      <c r="NGZ302" s="1114"/>
      <c r="NHA302" s="1114"/>
      <c r="NHB302" s="1114"/>
      <c r="NHC302" s="1114"/>
      <c r="NHD302" s="1114"/>
      <c r="NHE302" s="1114"/>
      <c r="NHF302" s="1114"/>
      <c r="NHG302" s="1114"/>
      <c r="NHH302" s="1114"/>
      <c r="NHI302" s="1114"/>
      <c r="NHJ302" s="1114"/>
      <c r="NHK302" s="1114"/>
      <c r="NHL302" s="1114"/>
      <c r="NHM302" s="1114"/>
      <c r="NHN302" s="1114"/>
      <c r="NHO302" s="1114"/>
      <c r="NHP302" s="1114"/>
      <c r="NHQ302" s="1114"/>
      <c r="NHR302" s="1114"/>
      <c r="NHS302" s="1114"/>
      <c r="NHT302" s="1114"/>
      <c r="NHU302" s="1114"/>
      <c r="NHV302" s="1114"/>
      <c r="NHW302" s="1114"/>
      <c r="NHX302" s="1114"/>
      <c r="NHY302" s="1114"/>
      <c r="NHZ302" s="1114"/>
      <c r="NIA302" s="1114"/>
      <c r="NIB302" s="1114"/>
      <c r="NIC302" s="1114"/>
      <c r="NID302" s="1114"/>
      <c r="NIE302" s="1114"/>
      <c r="NIF302" s="1114"/>
      <c r="NIG302" s="1114"/>
      <c r="NIH302" s="1114"/>
      <c r="NII302" s="1114"/>
      <c r="NIJ302" s="1114"/>
      <c r="NIK302" s="1114"/>
      <c r="NIL302" s="1114"/>
      <c r="NIM302" s="1114"/>
      <c r="NIN302" s="1114"/>
      <c r="NIO302" s="1114"/>
      <c r="NIP302" s="1114"/>
      <c r="NIQ302" s="1114"/>
      <c r="NIR302" s="1114"/>
      <c r="NIS302" s="1114"/>
      <c r="NIT302" s="1114"/>
      <c r="NIU302" s="1114"/>
      <c r="NIV302" s="1114"/>
      <c r="NIW302" s="1114"/>
      <c r="NIX302" s="1114"/>
      <c r="NIY302" s="1114"/>
      <c r="NIZ302" s="1114"/>
      <c r="NJA302" s="1114"/>
      <c r="NJB302" s="1114"/>
      <c r="NJC302" s="1114"/>
      <c r="NJD302" s="1114"/>
      <c r="NJE302" s="1114"/>
      <c r="NJF302" s="1114"/>
      <c r="NJG302" s="1114"/>
      <c r="NJH302" s="1114"/>
      <c r="NJI302" s="1114"/>
      <c r="NJJ302" s="1114"/>
      <c r="NJK302" s="1114"/>
      <c r="NJL302" s="1114"/>
      <c r="NJM302" s="1114"/>
      <c r="NJN302" s="1114"/>
      <c r="NJO302" s="1114"/>
      <c r="NJP302" s="1114"/>
      <c r="NJQ302" s="1114"/>
      <c r="NJR302" s="1114"/>
      <c r="NJS302" s="1114"/>
      <c r="NJT302" s="1114"/>
      <c r="NJU302" s="1114"/>
      <c r="NJV302" s="1114"/>
      <c r="NJW302" s="1114"/>
      <c r="NJX302" s="1114"/>
      <c r="NJY302" s="1114"/>
      <c r="NJZ302" s="1114"/>
      <c r="NKA302" s="1114"/>
      <c r="NKB302" s="1114"/>
      <c r="NKC302" s="1114"/>
      <c r="NKD302" s="1114"/>
      <c r="NKE302" s="1114"/>
      <c r="NKF302" s="1114"/>
      <c r="NKG302" s="1114"/>
      <c r="NKH302" s="1114"/>
      <c r="NKI302" s="1114"/>
      <c r="NKJ302" s="1114"/>
      <c r="NKK302" s="1114"/>
      <c r="NKL302" s="1114"/>
      <c r="NKM302" s="1114"/>
      <c r="NKN302" s="1114"/>
      <c r="NKO302" s="1114"/>
      <c r="NKP302" s="1114"/>
      <c r="NKQ302" s="1114"/>
      <c r="NKR302" s="1114"/>
      <c r="NKS302" s="1114"/>
      <c r="NKT302" s="1114"/>
      <c r="NKU302" s="1114"/>
      <c r="NKV302" s="1114"/>
      <c r="NKW302" s="1114"/>
      <c r="NKX302" s="1114"/>
      <c r="NKY302" s="1114"/>
      <c r="NKZ302" s="1114"/>
      <c r="NLA302" s="1114"/>
      <c r="NLB302" s="1114"/>
      <c r="NLC302" s="1114"/>
      <c r="NLD302" s="1114"/>
      <c r="NLE302" s="1114"/>
      <c r="NLF302" s="1114"/>
      <c r="NLG302" s="1114"/>
      <c r="NLH302" s="1114"/>
      <c r="NLI302" s="1114"/>
      <c r="NLJ302" s="1114"/>
      <c r="NLK302" s="1114"/>
      <c r="NLL302" s="1114"/>
      <c r="NLM302" s="1114"/>
      <c r="NLN302" s="1114"/>
      <c r="NLO302" s="1114"/>
      <c r="NLP302" s="1114"/>
      <c r="NLQ302" s="1114"/>
      <c r="NLR302" s="1114"/>
      <c r="NLS302" s="1114"/>
      <c r="NLT302" s="1114"/>
      <c r="NLU302" s="1114"/>
      <c r="NLV302" s="1114"/>
      <c r="NLW302" s="1114"/>
      <c r="NLX302" s="1114"/>
      <c r="NLY302" s="1114"/>
      <c r="NLZ302" s="1114"/>
      <c r="NMA302" s="1114"/>
      <c r="NMB302" s="1114"/>
      <c r="NMC302" s="1114"/>
      <c r="NMD302" s="1114"/>
      <c r="NME302" s="1114"/>
      <c r="NMF302" s="1114"/>
      <c r="NMG302" s="1114"/>
      <c r="NMH302" s="1114"/>
      <c r="NMI302" s="1114"/>
      <c r="NMJ302" s="1114"/>
      <c r="NMK302" s="1114"/>
      <c r="NML302" s="1114"/>
      <c r="NMM302" s="1114"/>
      <c r="NMN302" s="1114"/>
      <c r="NMO302" s="1114"/>
      <c r="NMP302" s="1114"/>
      <c r="NMQ302" s="1114"/>
      <c r="NMR302" s="1114"/>
      <c r="NMS302" s="1114"/>
      <c r="NMT302" s="1114"/>
      <c r="NMU302" s="1114"/>
      <c r="NMV302" s="1114"/>
      <c r="NMW302" s="1114"/>
      <c r="NMX302" s="1114"/>
      <c r="NMY302" s="1114"/>
      <c r="NMZ302" s="1114"/>
      <c r="NNA302" s="1114"/>
      <c r="NNB302" s="1114"/>
      <c r="NNC302" s="1114"/>
      <c r="NND302" s="1114"/>
      <c r="NNE302" s="1114"/>
      <c r="NNF302" s="1114"/>
      <c r="NNG302" s="1114"/>
      <c r="NNH302" s="1114"/>
      <c r="NNI302" s="1114"/>
      <c r="NNJ302" s="1114"/>
      <c r="NNK302" s="1114"/>
      <c r="NNL302" s="1114"/>
      <c r="NNM302" s="1114"/>
      <c r="NNN302" s="1114"/>
      <c r="NNO302" s="1114"/>
      <c r="NNP302" s="1114"/>
      <c r="NNQ302" s="1114"/>
      <c r="NNR302" s="1114"/>
      <c r="NNS302" s="1114"/>
      <c r="NNT302" s="1114"/>
      <c r="NNU302" s="1114"/>
      <c r="NNV302" s="1114"/>
      <c r="NNW302" s="1114"/>
      <c r="NNX302" s="1114"/>
      <c r="NNY302" s="1114"/>
      <c r="NNZ302" s="1114"/>
      <c r="NOA302" s="1114"/>
      <c r="NOB302" s="1114"/>
      <c r="NOC302" s="1114"/>
      <c r="NOD302" s="1114"/>
      <c r="NOE302" s="1114"/>
      <c r="NOF302" s="1114"/>
      <c r="NOG302" s="1114"/>
      <c r="NOH302" s="1114"/>
      <c r="NOI302" s="1114"/>
      <c r="NOJ302" s="1114"/>
      <c r="NOK302" s="1114"/>
      <c r="NOL302" s="1114"/>
      <c r="NOM302" s="1114"/>
      <c r="NON302" s="1114"/>
      <c r="NOO302" s="1114"/>
      <c r="NOP302" s="1114"/>
      <c r="NOQ302" s="1114"/>
      <c r="NOR302" s="1114"/>
      <c r="NOS302" s="1114"/>
      <c r="NOT302" s="1114"/>
      <c r="NOU302" s="1114"/>
      <c r="NOV302" s="1114"/>
      <c r="NOW302" s="1114"/>
      <c r="NOX302" s="1114"/>
      <c r="NOY302" s="1114"/>
      <c r="NOZ302" s="1114"/>
      <c r="NPA302" s="1114"/>
      <c r="NPB302" s="1114"/>
      <c r="NPC302" s="1114"/>
      <c r="NPD302" s="1114"/>
      <c r="NPE302" s="1114"/>
      <c r="NPF302" s="1114"/>
      <c r="NPG302" s="1114"/>
      <c r="NPH302" s="1114"/>
      <c r="NPI302" s="1114"/>
      <c r="NPJ302" s="1114"/>
      <c r="NPK302" s="1114"/>
      <c r="NPL302" s="1114"/>
      <c r="NPM302" s="1114"/>
      <c r="NPN302" s="1114"/>
      <c r="NPO302" s="1114"/>
      <c r="NPP302" s="1114"/>
      <c r="NPQ302" s="1114"/>
      <c r="NPR302" s="1114"/>
      <c r="NPS302" s="1114"/>
      <c r="NPT302" s="1114"/>
      <c r="NPU302" s="1114"/>
      <c r="NPV302" s="1114"/>
      <c r="NPW302" s="1114"/>
      <c r="NPX302" s="1114"/>
      <c r="NPY302" s="1114"/>
      <c r="NPZ302" s="1114"/>
      <c r="NQA302" s="1114"/>
      <c r="NQB302" s="1114"/>
      <c r="NQC302" s="1114"/>
      <c r="NQD302" s="1114"/>
      <c r="NQE302" s="1114"/>
      <c r="NQF302" s="1114"/>
      <c r="NQG302" s="1114"/>
      <c r="NQH302" s="1114"/>
      <c r="NQI302" s="1114"/>
      <c r="NQJ302" s="1114"/>
      <c r="NQK302" s="1114"/>
      <c r="NQL302" s="1114"/>
      <c r="NQM302" s="1114"/>
      <c r="NQN302" s="1114"/>
      <c r="NQO302" s="1114"/>
      <c r="NQP302" s="1114"/>
      <c r="NQQ302" s="1114"/>
      <c r="NQR302" s="1114"/>
      <c r="NQS302" s="1114"/>
      <c r="NQT302" s="1114"/>
      <c r="NQU302" s="1114"/>
      <c r="NQV302" s="1114"/>
      <c r="NQW302" s="1114"/>
      <c r="NQX302" s="1114"/>
      <c r="NQY302" s="1114"/>
      <c r="NQZ302" s="1114"/>
      <c r="NRA302" s="1114"/>
      <c r="NRB302" s="1114"/>
      <c r="NRC302" s="1114"/>
      <c r="NRD302" s="1114"/>
      <c r="NRE302" s="1114"/>
      <c r="NRF302" s="1114"/>
      <c r="NRG302" s="1114"/>
      <c r="NRH302" s="1114"/>
      <c r="NRI302" s="1114"/>
      <c r="NRJ302" s="1114"/>
      <c r="NRK302" s="1114"/>
      <c r="NRL302" s="1114"/>
      <c r="NRM302" s="1114"/>
      <c r="NRN302" s="1114"/>
      <c r="NRO302" s="1114"/>
      <c r="NRP302" s="1114"/>
      <c r="NRQ302" s="1114"/>
      <c r="NRR302" s="1114"/>
      <c r="NRS302" s="1114"/>
      <c r="NRT302" s="1114"/>
      <c r="NRU302" s="1114"/>
      <c r="NRV302" s="1114"/>
      <c r="NRW302" s="1114"/>
      <c r="NRX302" s="1114"/>
      <c r="NRY302" s="1114"/>
      <c r="NRZ302" s="1114"/>
      <c r="NSA302" s="1114"/>
      <c r="NSB302" s="1114"/>
      <c r="NSC302" s="1114"/>
      <c r="NSD302" s="1114"/>
      <c r="NSE302" s="1114"/>
      <c r="NSF302" s="1114"/>
      <c r="NSG302" s="1114"/>
      <c r="NSH302" s="1114"/>
      <c r="NSI302" s="1114"/>
      <c r="NSJ302" s="1114"/>
      <c r="NSK302" s="1114"/>
      <c r="NSL302" s="1114"/>
      <c r="NSM302" s="1114"/>
      <c r="NSN302" s="1114"/>
      <c r="NSO302" s="1114"/>
      <c r="NSP302" s="1114"/>
      <c r="NSQ302" s="1114"/>
      <c r="NSR302" s="1114"/>
      <c r="NSS302" s="1114"/>
      <c r="NST302" s="1114"/>
      <c r="NSU302" s="1114"/>
      <c r="NSV302" s="1114"/>
      <c r="NSW302" s="1114"/>
      <c r="NSX302" s="1114"/>
      <c r="NSY302" s="1114"/>
      <c r="NSZ302" s="1114"/>
      <c r="NTA302" s="1114"/>
      <c r="NTB302" s="1114"/>
      <c r="NTC302" s="1114"/>
      <c r="NTD302" s="1114"/>
      <c r="NTE302" s="1114"/>
      <c r="NTF302" s="1114"/>
      <c r="NTG302" s="1114"/>
      <c r="NTH302" s="1114"/>
      <c r="NTI302" s="1114"/>
      <c r="NTJ302" s="1114"/>
      <c r="NTK302" s="1114"/>
      <c r="NTL302" s="1114"/>
      <c r="NTM302" s="1114"/>
      <c r="NTN302" s="1114"/>
      <c r="NTO302" s="1114"/>
      <c r="NTP302" s="1114"/>
      <c r="NTQ302" s="1114"/>
      <c r="NTR302" s="1114"/>
      <c r="NTS302" s="1114"/>
      <c r="NTT302" s="1114"/>
      <c r="NTU302" s="1114"/>
      <c r="NTV302" s="1114"/>
      <c r="NTW302" s="1114"/>
      <c r="NTX302" s="1114"/>
      <c r="NTY302" s="1114"/>
      <c r="NTZ302" s="1114"/>
      <c r="NUA302" s="1114"/>
      <c r="NUB302" s="1114"/>
      <c r="NUC302" s="1114"/>
      <c r="NUD302" s="1114"/>
      <c r="NUE302" s="1114"/>
      <c r="NUF302" s="1114"/>
      <c r="NUG302" s="1114"/>
      <c r="NUH302" s="1114"/>
      <c r="NUI302" s="1114"/>
      <c r="NUJ302" s="1114"/>
      <c r="NUK302" s="1114"/>
      <c r="NUL302" s="1114"/>
      <c r="NUM302" s="1114"/>
      <c r="NUN302" s="1114"/>
      <c r="NUO302" s="1114"/>
      <c r="NUP302" s="1114"/>
      <c r="NUQ302" s="1114"/>
      <c r="NUR302" s="1114"/>
      <c r="NUS302" s="1114"/>
      <c r="NUT302" s="1114"/>
      <c r="NUU302" s="1114"/>
      <c r="NUV302" s="1114"/>
      <c r="NUW302" s="1114"/>
      <c r="NUX302" s="1114"/>
      <c r="NUY302" s="1114"/>
      <c r="NUZ302" s="1114"/>
      <c r="NVA302" s="1114"/>
      <c r="NVB302" s="1114"/>
      <c r="NVC302" s="1114"/>
      <c r="NVD302" s="1114"/>
      <c r="NVE302" s="1114"/>
      <c r="NVF302" s="1114"/>
      <c r="NVG302" s="1114"/>
      <c r="NVH302" s="1114"/>
      <c r="NVI302" s="1114"/>
      <c r="NVJ302" s="1114"/>
      <c r="NVK302" s="1114"/>
      <c r="NVL302" s="1114"/>
      <c r="NVM302" s="1114"/>
      <c r="NVN302" s="1114"/>
      <c r="NVO302" s="1114"/>
      <c r="NVP302" s="1114"/>
      <c r="NVQ302" s="1114"/>
      <c r="NVR302" s="1114"/>
      <c r="NVS302" s="1114"/>
      <c r="NVT302" s="1114"/>
      <c r="NVU302" s="1114"/>
      <c r="NVV302" s="1114"/>
      <c r="NVW302" s="1114"/>
      <c r="NVX302" s="1114"/>
      <c r="NVY302" s="1114"/>
      <c r="NVZ302" s="1114"/>
      <c r="NWA302" s="1114"/>
      <c r="NWB302" s="1114"/>
      <c r="NWC302" s="1114"/>
      <c r="NWD302" s="1114"/>
      <c r="NWE302" s="1114"/>
      <c r="NWF302" s="1114"/>
      <c r="NWG302" s="1114"/>
      <c r="NWH302" s="1114"/>
      <c r="NWI302" s="1114"/>
      <c r="NWJ302" s="1114"/>
      <c r="NWK302" s="1114"/>
      <c r="NWL302" s="1114"/>
      <c r="NWM302" s="1114"/>
      <c r="NWN302" s="1114"/>
      <c r="NWO302" s="1114"/>
      <c r="NWP302" s="1114"/>
      <c r="NWQ302" s="1114"/>
      <c r="NWR302" s="1114"/>
      <c r="NWS302" s="1114"/>
      <c r="NWT302" s="1114"/>
      <c r="NWU302" s="1114"/>
      <c r="NWV302" s="1114"/>
      <c r="NWW302" s="1114"/>
      <c r="NWX302" s="1114"/>
      <c r="NWY302" s="1114"/>
      <c r="NWZ302" s="1114"/>
      <c r="NXA302" s="1114"/>
      <c r="NXB302" s="1114"/>
      <c r="NXC302" s="1114"/>
      <c r="NXD302" s="1114"/>
      <c r="NXE302" s="1114"/>
      <c r="NXF302" s="1114"/>
      <c r="NXG302" s="1114"/>
      <c r="NXH302" s="1114"/>
      <c r="NXI302" s="1114"/>
      <c r="NXJ302" s="1114"/>
      <c r="NXK302" s="1114"/>
      <c r="NXL302" s="1114"/>
      <c r="NXM302" s="1114"/>
      <c r="NXN302" s="1114"/>
      <c r="NXO302" s="1114"/>
      <c r="NXP302" s="1114"/>
      <c r="NXQ302" s="1114"/>
      <c r="NXR302" s="1114"/>
      <c r="NXS302" s="1114"/>
      <c r="NXT302" s="1114"/>
      <c r="NXU302" s="1114"/>
      <c r="NXV302" s="1114"/>
      <c r="NXW302" s="1114"/>
      <c r="NXX302" s="1114"/>
      <c r="NXY302" s="1114"/>
      <c r="NXZ302" s="1114"/>
      <c r="NYA302" s="1114"/>
      <c r="NYB302" s="1114"/>
      <c r="NYC302" s="1114"/>
      <c r="NYD302" s="1114"/>
      <c r="NYE302" s="1114"/>
      <c r="NYF302" s="1114"/>
      <c r="NYG302" s="1114"/>
      <c r="NYH302" s="1114"/>
      <c r="NYI302" s="1114"/>
      <c r="NYJ302" s="1114"/>
      <c r="NYK302" s="1114"/>
      <c r="NYL302" s="1114"/>
      <c r="NYM302" s="1114"/>
      <c r="NYN302" s="1114"/>
      <c r="NYO302" s="1114"/>
      <c r="NYP302" s="1114"/>
      <c r="NYQ302" s="1114"/>
      <c r="NYR302" s="1114"/>
      <c r="NYS302" s="1114"/>
      <c r="NYT302" s="1114"/>
      <c r="NYU302" s="1114"/>
      <c r="NYV302" s="1114"/>
      <c r="NYW302" s="1114"/>
      <c r="NYX302" s="1114"/>
      <c r="NYY302" s="1114"/>
      <c r="NYZ302" s="1114"/>
      <c r="NZA302" s="1114"/>
      <c r="NZB302" s="1114"/>
      <c r="NZC302" s="1114"/>
      <c r="NZD302" s="1114"/>
      <c r="NZE302" s="1114"/>
      <c r="NZF302" s="1114"/>
      <c r="NZG302" s="1114"/>
      <c r="NZH302" s="1114"/>
      <c r="NZI302" s="1114"/>
      <c r="NZJ302" s="1114"/>
      <c r="NZK302" s="1114"/>
      <c r="NZL302" s="1114"/>
      <c r="NZM302" s="1114"/>
      <c r="NZN302" s="1114"/>
      <c r="NZO302" s="1114"/>
      <c r="NZP302" s="1114"/>
      <c r="NZQ302" s="1114"/>
      <c r="NZR302" s="1114"/>
      <c r="NZS302" s="1114"/>
      <c r="NZT302" s="1114"/>
      <c r="NZU302" s="1114"/>
      <c r="NZV302" s="1114"/>
      <c r="NZW302" s="1114"/>
      <c r="NZX302" s="1114"/>
      <c r="NZY302" s="1114"/>
      <c r="NZZ302" s="1114"/>
      <c r="OAA302" s="1114"/>
      <c r="OAB302" s="1114"/>
      <c r="OAC302" s="1114"/>
      <c r="OAD302" s="1114"/>
      <c r="OAE302" s="1114"/>
      <c r="OAF302" s="1114"/>
      <c r="OAG302" s="1114"/>
      <c r="OAH302" s="1114"/>
      <c r="OAI302" s="1114"/>
      <c r="OAJ302" s="1114"/>
      <c r="OAK302" s="1114"/>
      <c r="OAL302" s="1114"/>
      <c r="OAM302" s="1114"/>
      <c r="OAN302" s="1114"/>
      <c r="OAO302" s="1114"/>
      <c r="OAP302" s="1114"/>
      <c r="OAQ302" s="1114"/>
      <c r="OAR302" s="1114"/>
      <c r="OAS302" s="1114"/>
      <c r="OAT302" s="1114"/>
      <c r="OAU302" s="1114"/>
      <c r="OAV302" s="1114"/>
      <c r="OAW302" s="1114"/>
      <c r="OAX302" s="1114"/>
      <c r="OAY302" s="1114"/>
      <c r="OAZ302" s="1114"/>
      <c r="OBA302" s="1114"/>
      <c r="OBB302" s="1114"/>
      <c r="OBC302" s="1114"/>
      <c r="OBD302" s="1114"/>
      <c r="OBE302" s="1114"/>
      <c r="OBF302" s="1114"/>
      <c r="OBG302" s="1114"/>
      <c r="OBH302" s="1114"/>
      <c r="OBI302" s="1114"/>
      <c r="OBJ302" s="1114"/>
      <c r="OBK302" s="1114"/>
      <c r="OBL302" s="1114"/>
      <c r="OBM302" s="1114"/>
      <c r="OBN302" s="1114"/>
      <c r="OBO302" s="1114"/>
      <c r="OBP302" s="1114"/>
      <c r="OBQ302" s="1114"/>
      <c r="OBR302" s="1114"/>
      <c r="OBS302" s="1114"/>
      <c r="OBT302" s="1114"/>
      <c r="OBU302" s="1114"/>
      <c r="OBV302" s="1114"/>
      <c r="OBW302" s="1114"/>
      <c r="OBX302" s="1114"/>
      <c r="OBY302" s="1114"/>
      <c r="OBZ302" s="1114"/>
      <c r="OCA302" s="1114"/>
      <c r="OCB302" s="1114"/>
      <c r="OCC302" s="1114"/>
      <c r="OCD302" s="1114"/>
      <c r="OCE302" s="1114"/>
      <c r="OCF302" s="1114"/>
      <c r="OCG302" s="1114"/>
      <c r="OCH302" s="1114"/>
      <c r="OCI302" s="1114"/>
      <c r="OCJ302" s="1114"/>
      <c r="OCK302" s="1114"/>
      <c r="OCL302" s="1114"/>
      <c r="OCM302" s="1114"/>
      <c r="OCN302" s="1114"/>
      <c r="OCO302" s="1114"/>
      <c r="OCP302" s="1114"/>
      <c r="OCQ302" s="1114"/>
      <c r="OCR302" s="1114"/>
      <c r="OCS302" s="1114"/>
      <c r="OCT302" s="1114"/>
      <c r="OCU302" s="1114"/>
      <c r="OCV302" s="1114"/>
      <c r="OCW302" s="1114"/>
      <c r="OCX302" s="1114"/>
      <c r="OCY302" s="1114"/>
      <c r="OCZ302" s="1114"/>
      <c r="ODA302" s="1114"/>
      <c r="ODB302" s="1114"/>
      <c r="ODC302" s="1114"/>
      <c r="ODD302" s="1114"/>
      <c r="ODE302" s="1114"/>
      <c r="ODF302" s="1114"/>
      <c r="ODG302" s="1114"/>
      <c r="ODH302" s="1114"/>
      <c r="ODI302" s="1114"/>
      <c r="ODJ302" s="1114"/>
      <c r="ODK302" s="1114"/>
      <c r="ODL302" s="1114"/>
      <c r="ODM302" s="1114"/>
      <c r="ODN302" s="1114"/>
      <c r="ODO302" s="1114"/>
      <c r="ODP302" s="1114"/>
      <c r="ODQ302" s="1114"/>
      <c r="ODR302" s="1114"/>
      <c r="ODS302" s="1114"/>
      <c r="ODT302" s="1114"/>
      <c r="ODU302" s="1114"/>
      <c r="ODV302" s="1114"/>
      <c r="ODW302" s="1114"/>
      <c r="ODX302" s="1114"/>
      <c r="ODY302" s="1114"/>
      <c r="ODZ302" s="1114"/>
      <c r="OEA302" s="1114"/>
      <c r="OEB302" s="1114"/>
      <c r="OEC302" s="1114"/>
      <c r="OED302" s="1114"/>
      <c r="OEE302" s="1114"/>
      <c r="OEF302" s="1114"/>
      <c r="OEG302" s="1114"/>
      <c r="OEH302" s="1114"/>
      <c r="OEI302" s="1114"/>
      <c r="OEJ302" s="1114"/>
      <c r="OEK302" s="1114"/>
      <c r="OEL302" s="1114"/>
      <c r="OEM302" s="1114"/>
      <c r="OEN302" s="1114"/>
      <c r="OEO302" s="1114"/>
      <c r="OEP302" s="1114"/>
      <c r="OEQ302" s="1114"/>
      <c r="OER302" s="1114"/>
      <c r="OES302" s="1114"/>
      <c r="OET302" s="1114"/>
      <c r="OEU302" s="1114"/>
      <c r="OEV302" s="1114"/>
      <c r="OEW302" s="1114"/>
      <c r="OEX302" s="1114"/>
      <c r="OEY302" s="1114"/>
      <c r="OEZ302" s="1114"/>
      <c r="OFA302" s="1114"/>
      <c r="OFB302" s="1114"/>
      <c r="OFC302" s="1114"/>
      <c r="OFD302" s="1114"/>
      <c r="OFE302" s="1114"/>
      <c r="OFF302" s="1114"/>
      <c r="OFG302" s="1114"/>
      <c r="OFH302" s="1114"/>
      <c r="OFI302" s="1114"/>
      <c r="OFJ302" s="1114"/>
      <c r="OFK302" s="1114"/>
      <c r="OFL302" s="1114"/>
      <c r="OFM302" s="1114"/>
      <c r="OFN302" s="1114"/>
      <c r="OFO302" s="1114"/>
      <c r="OFP302" s="1114"/>
      <c r="OFQ302" s="1114"/>
      <c r="OFR302" s="1114"/>
      <c r="OFS302" s="1114"/>
      <c r="OFT302" s="1114"/>
      <c r="OFU302" s="1114"/>
      <c r="OFV302" s="1114"/>
      <c r="OFW302" s="1114"/>
      <c r="OFX302" s="1114"/>
      <c r="OFY302" s="1114"/>
      <c r="OFZ302" s="1114"/>
      <c r="OGA302" s="1114"/>
      <c r="OGB302" s="1114"/>
      <c r="OGC302" s="1114"/>
      <c r="OGD302" s="1114"/>
      <c r="OGE302" s="1114"/>
      <c r="OGF302" s="1114"/>
      <c r="OGG302" s="1114"/>
      <c r="OGH302" s="1114"/>
      <c r="OGI302" s="1114"/>
      <c r="OGJ302" s="1114"/>
      <c r="OGK302" s="1114"/>
      <c r="OGL302" s="1114"/>
      <c r="OGM302" s="1114"/>
      <c r="OGN302" s="1114"/>
      <c r="OGO302" s="1114"/>
      <c r="OGP302" s="1114"/>
      <c r="OGQ302" s="1114"/>
      <c r="OGR302" s="1114"/>
      <c r="OGS302" s="1114"/>
      <c r="OGT302" s="1114"/>
      <c r="OGU302" s="1114"/>
      <c r="OGV302" s="1114"/>
      <c r="OGW302" s="1114"/>
      <c r="OGX302" s="1114"/>
      <c r="OGY302" s="1114"/>
      <c r="OGZ302" s="1114"/>
      <c r="OHA302" s="1114"/>
      <c r="OHB302" s="1114"/>
      <c r="OHC302" s="1114"/>
      <c r="OHD302" s="1114"/>
      <c r="OHE302" s="1114"/>
      <c r="OHF302" s="1114"/>
      <c r="OHG302" s="1114"/>
      <c r="OHH302" s="1114"/>
      <c r="OHI302" s="1114"/>
      <c r="OHJ302" s="1114"/>
      <c r="OHK302" s="1114"/>
      <c r="OHL302" s="1114"/>
      <c r="OHM302" s="1114"/>
      <c r="OHN302" s="1114"/>
      <c r="OHO302" s="1114"/>
      <c r="OHP302" s="1114"/>
      <c r="OHQ302" s="1114"/>
      <c r="OHR302" s="1114"/>
      <c r="OHS302" s="1114"/>
      <c r="OHT302" s="1114"/>
      <c r="OHU302" s="1114"/>
      <c r="OHV302" s="1114"/>
      <c r="OHW302" s="1114"/>
      <c r="OHX302" s="1114"/>
      <c r="OHY302" s="1114"/>
      <c r="OHZ302" s="1114"/>
      <c r="OIA302" s="1114"/>
      <c r="OIB302" s="1114"/>
      <c r="OIC302" s="1114"/>
      <c r="OID302" s="1114"/>
      <c r="OIE302" s="1114"/>
      <c r="OIF302" s="1114"/>
      <c r="OIG302" s="1114"/>
      <c r="OIH302" s="1114"/>
      <c r="OII302" s="1114"/>
      <c r="OIJ302" s="1114"/>
      <c r="OIK302" s="1114"/>
      <c r="OIL302" s="1114"/>
      <c r="OIM302" s="1114"/>
      <c r="OIN302" s="1114"/>
      <c r="OIO302" s="1114"/>
      <c r="OIP302" s="1114"/>
      <c r="OIQ302" s="1114"/>
      <c r="OIR302" s="1114"/>
      <c r="OIS302" s="1114"/>
      <c r="OIT302" s="1114"/>
      <c r="OIU302" s="1114"/>
      <c r="OIV302" s="1114"/>
      <c r="OIW302" s="1114"/>
      <c r="OIX302" s="1114"/>
      <c r="OIY302" s="1114"/>
      <c r="OIZ302" s="1114"/>
      <c r="OJA302" s="1114"/>
      <c r="OJB302" s="1114"/>
      <c r="OJC302" s="1114"/>
      <c r="OJD302" s="1114"/>
      <c r="OJE302" s="1114"/>
      <c r="OJF302" s="1114"/>
      <c r="OJG302" s="1114"/>
      <c r="OJH302" s="1114"/>
      <c r="OJI302" s="1114"/>
      <c r="OJJ302" s="1114"/>
      <c r="OJK302" s="1114"/>
      <c r="OJL302" s="1114"/>
      <c r="OJM302" s="1114"/>
      <c r="OJN302" s="1114"/>
      <c r="OJO302" s="1114"/>
      <c r="OJP302" s="1114"/>
      <c r="OJQ302" s="1114"/>
      <c r="OJR302" s="1114"/>
      <c r="OJS302" s="1114"/>
      <c r="OJT302" s="1114"/>
      <c r="OJU302" s="1114"/>
      <c r="OJV302" s="1114"/>
      <c r="OJW302" s="1114"/>
      <c r="OJX302" s="1114"/>
      <c r="OJY302" s="1114"/>
      <c r="OJZ302" s="1114"/>
      <c r="OKA302" s="1114"/>
      <c r="OKB302" s="1114"/>
      <c r="OKC302" s="1114"/>
      <c r="OKD302" s="1114"/>
      <c r="OKE302" s="1114"/>
      <c r="OKF302" s="1114"/>
      <c r="OKG302" s="1114"/>
      <c r="OKH302" s="1114"/>
      <c r="OKI302" s="1114"/>
      <c r="OKJ302" s="1114"/>
      <c r="OKK302" s="1114"/>
      <c r="OKL302" s="1114"/>
      <c r="OKM302" s="1114"/>
      <c r="OKN302" s="1114"/>
      <c r="OKO302" s="1114"/>
      <c r="OKP302" s="1114"/>
      <c r="OKQ302" s="1114"/>
      <c r="OKR302" s="1114"/>
      <c r="OKS302" s="1114"/>
      <c r="OKT302" s="1114"/>
      <c r="OKU302" s="1114"/>
      <c r="OKV302" s="1114"/>
      <c r="OKW302" s="1114"/>
      <c r="OKX302" s="1114"/>
      <c r="OKY302" s="1114"/>
      <c r="OKZ302" s="1114"/>
      <c r="OLA302" s="1114"/>
      <c r="OLB302" s="1114"/>
      <c r="OLC302" s="1114"/>
      <c r="OLD302" s="1114"/>
      <c r="OLE302" s="1114"/>
      <c r="OLF302" s="1114"/>
      <c r="OLG302" s="1114"/>
      <c r="OLH302" s="1114"/>
      <c r="OLI302" s="1114"/>
      <c r="OLJ302" s="1114"/>
      <c r="OLK302" s="1114"/>
      <c r="OLL302" s="1114"/>
      <c r="OLM302" s="1114"/>
      <c r="OLN302" s="1114"/>
      <c r="OLO302" s="1114"/>
      <c r="OLP302" s="1114"/>
      <c r="OLQ302" s="1114"/>
      <c r="OLR302" s="1114"/>
      <c r="OLS302" s="1114"/>
      <c r="OLT302" s="1114"/>
      <c r="OLU302" s="1114"/>
      <c r="OLV302" s="1114"/>
      <c r="OLW302" s="1114"/>
      <c r="OLX302" s="1114"/>
      <c r="OLY302" s="1114"/>
      <c r="OLZ302" s="1114"/>
      <c r="OMA302" s="1114"/>
      <c r="OMB302" s="1114"/>
      <c r="OMC302" s="1114"/>
      <c r="OMD302" s="1114"/>
      <c r="OME302" s="1114"/>
      <c r="OMF302" s="1114"/>
      <c r="OMG302" s="1114"/>
      <c r="OMH302" s="1114"/>
      <c r="OMI302" s="1114"/>
      <c r="OMJ302" s="1114"/>
      <c r="OMK302" s="1114"/>
      <c r="OML302" s="1114"/>
      <c r="OMM302" s="1114"/>
      <c r="OMN302" s="1114"/>
      <c r="OMO302" s="1114"/>
      <c r="OMP302" s="1114"/>
      <c r="OMQ302" s="1114"/>
      <c r="OMR302" s="1114"/>
      <c r="OMS302" s="1114"/>
      <c r="OMT302" s="1114"/>
      <c r="OMU302" s="1114"/>
      <c r="OMV302" s="1114"/>
      <c r="OMW302" s="1114"/>
      <c r="OMX302" s="1114"/>
      <c r="OMY302" s="1114"/>
      <c r="OMZ302" s="1114"/>
      <c r="ONA302" s="1114"/>
      <c r="ONB302" s="1114"/>
      <c r="ONC302" s="1114"/>
      <c r="OND302" s="1114"/>
      <c r="ONE302" s="1114"/>
      <c r="ONF302" s="1114"/>
      <c r="ONG302" s="1114"/>
      <c r="ONH302" s="1114"/>
      <c r="ONI302" s="1114"/>
      <c r="ONJ302" s="1114"/>
      <c r="ONK302" s="1114"/>
      <c r="ONL302" s="1114"/>
      <c r="ONM302" s="1114"/>
      <c r="ONN302" s="1114"/>
      <c r="ONO302" s="1114"/>
      <c r="ONP302" s="1114"/>
      <c r="ONQ302" s="1114"/>
      <c r="ONR302" s="1114"/>
      <c r="ONS302" s="1114"/>
      <c r="ONT302" s="1114"/>
      <c r="ONU302" s="1114"/>
      <c r="ONV302" s="1114"/>
      <c r="ONW302" s="1114"/>
      <c r="ONX302" s="1114"/>
      <c r="ONY302" s="1114"/>
      <c r="ONZ302" s="1114"/>
      <c r="OOA302" s="1114"/>
      <c r="OOB302" s="1114"/>
      <c r="OOC302" s="1114"/>
      <c r="OOD302" s="1114"/>
      <c r="OOE302" s="1114"/>
      <c r="OOF302" s="1114"/>
      <c r="OOG302" s="1114"/>
      <c r="OOH302" s="1114"/>
      <c r="OOI302" s="1114"/>
      <c r="OOJ302" s="1114"/>
      <c r="OOK302" s="1114"/>
      <c r="OOL302" s="1114"/>
      <c r="OOM302" s="1114"/>
      <c r="OON302" s="1114"/>
      <c r="OOO302" s="1114"/>
      <c r="OOP302" s="1114"/>
      <c r="OOQ302" s="1114"/>
      <c r="OOR302" s="1114"/>
      <c r="OOS302" s="1114"/>
      <c r="OOT302" s="1114"/>
      <c r="OOU302" s="1114"/>
      <c r="OOV302" s="1114"/>
      <c r="OOW302" s="1114"/>
      <c r="OOX302" s="1114"/>
      <c r="OOY302" s="1114"/>
      <c r="OOZ302" s="1114"/>
      <c r="OPA302" s="1114"/>
      <c r="OPB302" s="1114"/>
      <c r="OPC302" s="1114"/>
      <c r="OPD302" s="1114"/>
      <c r="OPE302" s="1114"/>
      <c r="OPF302" s="1114"/>
      <c r="OPG302" s="1114"/>
      <c r="OPH302" s="1114"/>
      <c r="OPI302" s="1114"/>
      <c r="OPJ302" s="1114"/>
      <c r="OPK302" s="1114"/>
      <c r="OPL302" s="1114"/>
      <c r="OPM302" s="1114"/>
      <c r="OPN302" s="1114"/>
      <c r="OPO302" s="1114"/>
      <c r="OPP302" s="1114"/>
      <c r="OPQ302" s="1114"/>
      <c r="OPR302" s="1114"/>
      <c r="OPS302" s="1114"/>
      <c r="OPT302" s="1114"/>
      <c r="OPU302" s="1114"/>
      <c r="OPV302" s="1114"/>
      <c r="OPW302" s="1114"/>
      <c r="OPX302" s="1114"/>
      <c r="OPY302" s="1114"/>
      <c r="OPZ302" s="1114"/>
      <c r="OQA302" s="1114"/>
      <c r="OQB302" s="1114"/>
      <c r="OQC302" s="1114"/>
      <c r="OQD302" s="1114"/>
      <c r="OQE302" s="1114"/>
      <c r="OQF302" s="1114"/>
      <c r="OQG302" s="1114"/>
      <c r="OQH302" s="1114"/>
      <c r="OQI302" s="1114"/>
      <c r="OQJ302" s="1114"/>
      <c r="OQK302" s="1114"/>
      <c r="OQL302" s="1114"/>
      <c r="OQM302" s="1114"/>
      <c r="OQN302" s="1114"/>
      <c r="OQO302" s="1114"/>
      <c r="OQP302" s="1114"/>
      <c r="OQQ302" s="1114"/>
      <c r="OQR302" s="1114"/>
      <c r="OQS302" s="1114"/>
      <c r="OQT302" s="1114"/>
      <c r="OQU302" s="1114"/>
      <c r="OQV302" s="1114"/>
      <c r="OQW302" s="1114"/>
      <c r="OQX302" s="1114"/>
      <c r="OQY302" s="1114"/>
      <c r="OQZ302" s="1114"/>
      <c r="ORA302" s="1114"/>
      <c r="ORB302" s="1114"/>
      <c r="ORC302" s="1114"/>
      <c r="ORD302" s="1114"/>
      <c r="ORE302" s="1114"/>
      <c r="ORF302" s="1114"/>
      <c r="ORG302" s="1114"/>
      <c r="ORH302" s="1114"/>
      <c r="ORI302" s="1114"/>
      <c r="ORJ302" s="1114"/>
      <c r="ORK302" s="1114"/>
      <c r="ORL302" s="1114"/>
      <c r="ORM302" s="1114"/>
      <c r="ORN302" s="1114"/>
      <c r="ORO302" s="1114"/>
      <c r="ORP302" s="1114"/>
      <c r="ORQ302" s="1114"/>
      <c r="ORR302" s="1114"/>
      <c r="ORS302" s="1114"/>
      <c r="ORT302" s="1114"/>
      <c r="ORU302" s="1114"/>
      <c r="ORV302" s="1114"/>
      <c r="ORW302" s="1114"/>
      <c r="ORX302" s="1114"/>
      <c r="ORY302" s="1114"/>
      <c r="ORZ302" s="1114"/>
      <c r="OSA302" s="1114"/>
      <c r="OSB302" s="1114"/>
      <c r="OSC302" s="1114"/>
      <c r="OSD302" s="1114"/>
      <c r="OSE302" s="1114"/>
      <c r="OSF302" s="1114"/>
      <c r="OSG302" s="1114"/>
      <c r="OSH302" s="1114"/>
      <c r="OSI302" s="1114"/>
      <c r="OSJ302" s="1114"/>
      <c r="OSK302" s="1114"/>
      <c r="OSL302" s="1114"/>
      <c r="OSM302" s="1114"/>
      <c r="OSN302" s="1114"/>
      <c r="OSO302" s="1114"/>
      <c r="OSP302" s="1114"/>
      <c r="OSQ302" s="1114"/>
      <c r="OSR302" s="1114"/>
      <c r="OSS302" s="1114"/>
      <c r="OST302" s="1114"/>
      <c r="OSU302" s="1114"/>
      <c r="OSV302" s="1114"/>
      <c r="OSW302" s="1114"/>
      <c r="OSX302" s="1114"/>
      <c r="OSY302" s="1114"/>
      <c r="OSZ302" s="1114"/>
      <c r="OTA302" s="1114"/>
      <c r="OTB302" s="1114"/>
      <c r="OTC302" s="1114"/>
      <c r="OTD302" s="1114"/>
      <c r="OTE302" s="1114"/>
      <c r="OTF302" s="1114"/>
      <c r="OTG302" s="1114"/>
      <c r="OTH302" s="1114"/>
      <c r="OTI302" s="1114"/>
      <c r="OTJ302" s="1114"/>
      <c r="OTK302" s="1114"/>
      <c r="OTL302" s="1114"/>
      <c r="OTM302" s="1114"/>
      <c r="OTN302" s="1114"/>
      <c r="OTO302" s="1114"/>
      <c r="OTP302" s="1114"/>
      <c r="OTQ302" s="1114"/>
      <c r="OTR302" s="1114"/>
      <c r="OTS302" s="1114"/>
      <c r="OTT302" s="1114"/>
      <c r="OTU302" s="1114"/>
      <c r="OTV302" s="1114"/>
      <c r="OTW302" s="1114"/>
      <c r="OTX302" s="1114"/>
      <c r="OTY302" s="1114"/>
      <c r="OTZ302" s="1114"/>
      <c r="OUA302" s="1114"/>
      <c r="OUB302" s="1114"/>
      <c r="OUC302" s="1114"/>
      <c r="OUD302" s="1114"/>
      <c r="OUE302" s="1114"/>
      <c r="OUF302" s="1114"/>
      <c r="OUG302" s="1114"/>
      <c r="OUH302" s="1114"/>
      <c r="OUI302" s="1114"/>
      <c r="OUJ302" s="1114"/>
      <c r="OUK302" s="1114"/>
      <c r="OUL302" s="1114"/>
      <c r="OUM302" s="1114"/>
      <c r="OUN302" s="1114"/>
      <c r="OUO302" s="1114"/>
      <c r="OUP302" s="1114"/>
      <c r="OUQ302" s="1114"/>
      <c r="OUR302" s="1114"/>
      <c r="OUS302" s="1114"/>
      <c r="OUT302" s="1114"/>
      <c r="OUU302" s="1114"/>
      <c r="OUV302" s="1114"/>
      <c r="OUW302" s="1114"/>
      <c r="OUX302" s="1114"/>
      <c r="OUY302" s="1114"/>
      <c r="OUZ302" s="1114"/>
      <c r="OVA302" s="1114"/>
      <c r="OVB302" s="1114"/>
      <c r="OVC302" s="1114"/>
      <c r="OVD302" s="1114"/>
      <c r="OVE302" s="1114"/>
      <c r="OVF302" s="1114"/>
      <c r="OVG302" s="1114"/>
      <c r="OVH302" s="1114"/>
      <c r="OVI302" s="1114"/>
      <c r="OVJ302" s="1114"/>
      <c r="OVK302" s="1114"/>
      <c r="OVL302" s="1114"/>
      <c r="OVM302" s="1114"/>
      <c r="OVN302" s="1114"/>
      <c r="OVO302" s="1114"/>
      <c r="OVP302" s="1114"/>
      <c r="OVQ302" s="1114"/>
      <c r="OVR302" s="1114"/>
      <c r="OVS302" s="1114"/>
      <c r="OVT302" s="1114"/>
      <c r="OVU302" s="1114"/>
      <c r="OVV302" s="1114"/>
      <c r="OVW302" s="1114"/>
      <c r="OVX302" s="1114"/>
      <c r="OVY302" s="1114"/>
      <c r="OVZ302" s="1114"/>
      <c r="OWA302" s="1114"/>
      <c r="OWB302" s="1114"/>
      <c r="OWC302" s="1114"/>
      <c r="OWD302" s="1114"/>
      <c r="OWE302" s="1114"/>
      <c r="OWF302" s="1114"/>
      <c r="OWG302" s="1114"/>
      <c r="OWH302" s="1114"/>
      <c r="OWI302" s="1114"/>
      <c r="OWJ302" s="1114"/>
      <c r="OWK302" s="1114"/>
      <c r="OWL302" s="1114"/>
      <c r="OWM302" s="1114"/>
      <c r="OWN302" s="1114"/>
      <c r="OWO302" s="1114"/>
      <c r="OWP302" s="1114"/>
      <c r="OWQ302" s="1114"/>
      <c r="OWR302" s="1114"/>
      <c r="OWS302" s="1114"/>
      <c r="OWT302" s="1114"/>
      <c r="OWU302" s="1114"/>
      <c r="OWV302" s="1114"/>
      <c r="OWW302" s="1114"/>
      <c r="OWX302" s="1114"/>
      <c r="OWY302" s="1114"/>
      <c r="OWZ302" s="1114"/>
      <c r="OXA302" s="1114"/>
      <c r="OXB302" s="1114"/>
      <c r="OXC302" s="1114"/>
      <c r="OXD302" s="1114"/>
      <c r="OXE302" s="1114"/>
      <c r="OXF302" s="1114"/>
      <c r="OXG302" s="1114"/>
      <c r="OXH302" s="1114"/>
      <c r="OXI302" s="1114"/>
      <c r="OXJ302" s="1114"/>
      <c r="OXK302" s="1114"/>
      <c r="OXL302" s="1114"/>
      <c r="OXM302" s="1114"/>
      <c r="OXN302" s="1114"/>
      <c r="OXO302" s="1114"/>
      <c r="OXP302" s="1114"/>
      <c r="OXQ302" s="1114"/>
      <c r="OXR302" s="1114"/>
      <c r="OXS302" s="1114"/>
      <c r="OXT302" s="1114"/>
      <c r="OXU302" s="1114"/>
      <c r="OXV302" s="1114"/>
      <c r="OXW302" s="1114"/>
      <c r="OXX302" s="1114"/>
      <c r="OXY302" s="1114"/>
      <c r="OXZ302" s="1114"/>
      <c r="OYA302" s="1114"/>
      <c r="OYB302" s="1114"/>
      <c r="OYC302" s="1114"/>
      <c r="OYD302" s="1114"/>
      <c r="OYE302" s="1114"/>
      <c r="OYF302" s="1114"/>
      <c r="OYG302" s="1114"/>
      <c r="OYH302" s="1114"/>
      <c r="OYI302" s="1114"/>
      <c r="OYJ302" s="1114"/>
      <c r="OYK302" s="1114"/>
      <c r="OYL302" s="1114"/>
      <c r="OYM302" s="1114"/>
      <c r="OYN302" s="1114"/>
      <c r="OYO302" s="1114"/>
      <c r="OYP302" s="1114"/>
      <c r="OYQ302" s="1114"/>
      <c r="OYR302" s="1114"/>
      <c r="OYS302" s="1114"/>
      <c r="OYT302" s="1114"/>
      <c r="OYU302" s="1114"/>
      <c r="OYV302" s="1114"/>
      <c r="OYW302" s="1114"/>
      <c r="OYX302" s="1114"/>
      <c r="OYY302" s="1114"/>
      <c r="OYZ302" s="1114"/>
      <c r="OZA302" s="1114"/>
      <c r="OZB302" s="1114"/>
      <c r="OZC302" s="1114"/>
      <c r="OZD302" s="1114"/>
      <c r="OZE302" s="1114"/>
      <c r="OZF302" s="1114"/>
      <c r="OZG302" s="1114"/>
      <c r="OZH302" s="1114"/>
      <c r="OZI302" s="1114"/>
      <c r="OZJ302" s="1114"/>
      <c r="OZK302" s="1114"/>
      <c r="OZL302" s="1114"/>
      <c r="OZM302" s="1114"/>
      <c r="OZN302" s="1114"/>
      <c r="OZO302" s="1114"/>
      <c r="OZP302" s="1114"/>
      <c r="OZQ302" s="1114"/>
      <c r="OZR302" s="1114"/>
      <c r="OZS302" s="1114"/>
      <c r="OZT302" s="1114"/>
      <c r="OZU302" s="1114"/>
      <c r="OZV302" s="1114"/>
      <c r="OZW302" s="1114"/>
      <c r="OZX302" s="1114"/>
      <c r="OZY302" s="1114"/>
      <c r="OZZ302" s="1114"/>
      <c r="PAA302" s="1114"/>
      <c r="PAB302" s="1114"/>
      <c r="PAC302" s="1114"/>
      <c r="PAD302" s="1114"/>
      <c r="PAE302" s="1114"/>
      <c r="PAF302" s="1114"/>
      <c r="PAG302" s="1114"/>
      <c r="PAH302" s="1114"/>
      <c r="PAI302" s="1114"/>
      <c r="PAJ302" s="1114"/>
      <c r="PAK302" s="1114"/>
      <c r="PAL302" s="1114"/>
      <c r="PAM302" s="1114"/>
      <c r="PAN302" s="1114"/>
      <c r="PAO302" s="1114"/>
      <c r="PAP302" s="1114"/>
      <c r="PAQ302" s="1114"/>
      <c r="PAR302" s="1114"/>
      <c r="PAS302" s="1114"/>
      <c r="PAT302" s="1114"/>
      <c r="PAU302" s="1114"/>
      <c r="PAV302" s="1114"/>
      <c r="PAW302" s="1114"/>
      <c r="PAX302" s="1114"/>
      <c r="PAY302" s="1114"/>
      <c r="PAZ302" s="1114"/>
      <c r="PBA302" s="1114"/>
      <c r="PBB302" s="1114"/>
      <c r="PBC302" s="1114"/>
      <c r="PBD302" s="1114"/>
      <c r="PBE302" s="1114"/>
      <c r="PBF302" s="1114"/>
      <c r="PBG302" s="1114"/>
      <c r="PBH302" s="1114"/>
      <c r="PBI302" s="1114"/>
      <c r="PBJ302" s="1114"/>
      <c r="PBK302" s="1114"/>
      <c r="PBL302" s="1114"/>
      <c r="PBM302" s="1114"/>
      <c r="PBN302" s="1114"/>
      <c r="PBO302" s="1114"/>
      <c r="PBP302" s="1114"/>
      <c r="PBQ302" s="1114"/>
      <c r="PBR302" s="1114"/>
      <c r="PBS302" s="1114"/>
      <c r="PBT302" s="1114"/>
      <c r="PBU302" s="1114"/>
      <c r="PBV302" s="1114"/>
      <c r="PBW302" s="1114"/>
      <c r="PBX302" s="1114"/>
      <c r="PBY302" s="1114"/>
      <c r="PBZ302" s="1114"/>
      <c r="PCA302" s="1114"/>
      <c r="PCB302" s="1114"/>
      <c r="PCC302" s="1114"/>
      <c r="PCD302" s="1114"/>
      <c r="PCE302" s="1114"/>
      <c r="PCF302" s="1114"/>
      <c r="PCG302" s="1114"/>
      <c r="PCH302" s="1114"/>
      <c r="PCI302" s="1114"/>
      <c r="PCJ302" s="1114"/>
      <c r="PCK302" s="1114"/>
      <c r="PCL302" s="1114"/>
      <c r="PCM302" s="1114"/>
      <c r="PCN302" s="1114"/>
      <c r="PCO302" s="1114"/>
      <c r="PCP302" s="1114"/>
      <c r="PCQ302" s="1114"/>
      <c r="PCR302" s="1114"/>
      <c r="PCS302" s="1114"/>
      <c r="PCT302" s="1114"/>
      <c r="PCU302" s="1114"/>
      <c r="PCV302" s="1114"/>
      <c r="PCW302" s="1114"/>
      <c r="PCX302" s="1114"/>
      <c r="PCY302" s="1114"/>
      <c r="PCZ302" s="1114"/>
      <c r="PDA302" s="1114"/>
      <c r="PDB302" s="1114"/>
      <c r="PDC302" s="1114"/>
      <c r="PDD302" s="1114"/>
      <c r="PDE302" s="1114"/>
      <c r="PDF302" s="1114"/>
      <c r="PDG302" s="1114"/>
      <c r="PDH302" s="1114"/>
      <c r="PDI302" s="1114"/>
      <c r="PDJ302" s="1114"/>
      <c r="PDK302" s="1114"/>
      <c r="PDL302" s="1114"/>
      <c r="PDM302" s="1114"/>
      <c r="PDN302" s="1114"/>
      <c r="PDO302" s="1114"/>
      <c r="PDP302" s="1114"/>
      <c r="PDQ302" s="1114"/>
      <c r="PDR302" s="1114"/>
      <c r="PDS302" s="1114"/>
      <c r="PDT302" s="1114"/>
      <c r="PDU302" s="1114"/>
      <c r="PDV302" s="1114"/>
      <c r="PDW302" s="1114"/>
      <c r="PDX302" s="1114"/>
      <c r="PDY302" s="1114"/>
      <c r="PDZ302" s="1114"/>
      <c r="PEA302" s="1114"/>
      <c r="PEB302" s="1114"/>
      <c r="PEC302" s="1114"/>
      <c r="PED302" s="1114"/>
      <c r="PEE302" s="1114"/>
      <c r="PEF302" s="1114"/>
      <c r="PEG302" s="1114"/>
      <c r="PEH302" s="1114"/>
      <c r="PEI302" s="1114"/>
      <c r="PEJ302" s="1114"/>
      <c r="PEK302" s="1114"/>
      <c r="PEL302" s="1114"/>
      <c r="PEM302" s="1114"/>
      <c r="PEN302" s="1114"/>
      <c r="PEO302" s="1114"/>
      <c r="PEP302" s="1114"/>
      <c r="PEQ302" s="1114"/>
      <c r="PER302" s="1114"/>
      <c r="PES302" s="1114"/>
      <c r="PET302" s="1114"/>
      <c r="PEU302" s="1114"/>
      <c r="PEV302" s="1114"/>
      <c r="PEW302" s="1114"/>
      <c r="PEX302" s="1114"/>
      <c r="PEY302" s="1114"/>
      <c r="PEZ302" s="1114"/>
      <c r="PFA302" s="1114"/>
      <c r="PFB302" s="1114"/>
      <c r="PFC302" s="1114"/>
      <c r="PFD302" s="1114"/>
      <c r="PFE302" s="1114"/>
      <c r="PFF302" s="1114"/>
      <c r="PFG302" s="1114"/>
      <c r="PFH302" s="1114"/>
      <c r="PFI302" s="1114"/>
      <c r="PFJ302" s="1114"/>
      <c r="PFK302" s="1114"/>
      <c r="PFL302" s="1114"/>
      <c r="PFM302" s="1114"/>
      <c r="PFN302" s="1114"/>
      <c r="PFO302" s="1114"/>
      <c r="PFP302" s="1114"/>
      <c r="PFQ302" s="1114"/>
      <c r="PFR302" s="1114"/>
      <c r="PFS302" s="1114"/>
      <c r="PFT302" s="1114"/>
      <c r="PFU302" s="1114"/>
      <c r="PFV302" s="1114"/>
      <c r="PFW302" s="1114"/>
      <c r="PFX302" s="1114"/>
      <c r="PFY302" s="1114"/>
      <c r="PFZ302" s="1114"/>
      <c r="PGA302" s="1114"/>
      <c r="PGB302" s="1114"/>
      <c r="PGC302" s="1114"/>
      <c r="PGD302" s="1114"/>
      <c r="PGE302" s="1114"/>
      <c r="PGF302" s="1114"/>
      <c r="PGG302" s="1114"/>
      <c r="PGH302" s="1114"/>
      <c r="PGI302" s="1114"/>
      <c r="PGJ302" s="1114"/>
      <c r="PGK302" s="1114"/>
      <c r="PGL302" s="1114"/>
      <c r="PGM302" s="1114"/>
      <c r="PGN302" s="1114"/>
      <c r="PGO302" s="1114"/>
      <c r="PGP302" s="1114"/>
      <c r="PGQ302" s="1114"/>
      <c r="PGR302" s="1114"/>
      <c r="PGS302" s="1114"/>
      <c r="PGT302" s="1114"/>
      <c r="PGU302" s="1114"/>
      <c r="PGV302" s="1114"/>
      <c r="PGW302" s="1114"/>
      <c r="PGX302" s="1114"/>
      <c r="PGY302" s="1114"/>
      <c r="PGZ302" s="1114"/>
      <c r="PHA302" s="1114"/>
      <c r="PHB302" s="1114"/>
      <c r="PHC302" s="1114"/>
      <c r="PHD302" s="1114"/>
      <c r="PHE302" s="1114"/>
      <c r="PHF302" s="1114"/>
      <c r="PHG302" s="1114"/>
      <c r="PHH302" s="1114"/>
      <c r="PHI302" s="1114"/>
      <c r="PHJ302" s="1114"/>
      <c r="PHK302" s="1114"/>
      <c r="PHL302" s="1114"/>
      <c r="PHM302" s="1114"/>
      <c r="PHN302" s="1114"/>
      <c r="PHO302" s="1114"/>
      <c r="PHP302" s="1114"/>
      <c r="PHQ302" s="1114"/>
      <c r="PHR302" s="1114"/>
      <c r="PHS302" s="1114"/>
      <c r="PHT302" s="1114"/>
      <c r="PHU302" s="1114"/>
      <c r="PHV302" s="1114"/>
      <c r="PHW302" s="1114"/>
      <c r="PHX302" s="1114"/>
      <c r="PHY302" s="1114"/>
      <c r="PHZ302" s="1114"/>
      <c r="PIA302" s="1114"/>
      <c r="PIB302" s="1114"/>
      <c r="PIC302" s="1114"/>
      <c r="PID302" s="1114"/>
      <c r="PIE302" s="1114"/>
      <c r="PIF302" s="1114"/>
      <c r="PIG302" s="1114"/>
      <c r="PIH302" s="1114"/>
      <c r="PII302" s="1114"/>
      <c r="PIJ302" s="1114"/>
      <c r="PIK302" s="1114"/>
      <c r="PIL302" s="1114"/>
      <c r="PIM302" s="1114"/>
      <c r="PIN302" s="1114"/>
      <c r="PIO302" s="1114"/>
      <c r="PIP302" s="1114"/>
      <c r="PIQ302" s="1114"/>
      <c r="PIR302" s="1114"/>
      <c r="PIS302" s="1114"/>
      <c r="PIT302" s="1114"/>
      <c r="PIU302" s="1114"/>
      <c r="PIV302" s="1114"/>
      <c r="PIW302" s="1114"/>
      <c r="PIX302" s="1114"/>
      <c r="PIY302" s="1114"/>
      <c r="PIZ302" s="1114"/>
      <c r="PJA302" s="1114"/>
      <c r="PJB302" s="1114"/>
      <c r="PJC302" s="1114"/>
      <c r="PJD302" s="1114"/>
      <c r="PJE302" s="1114"/>
      <c r="PJF302" s="1114"/>
      <c r="PJG302" s="1114"/>
      <c r="PJH302" s="1114"/>
      <c r="PJI302" s="1114"/>
      <c r="PJJ302" s="1114"/>
      <c r="PJK302" s="1114"/>
      <c r="PJL302" s="1114"/>
      <c r="PJM302" s="1114"/>
      <c r="PJN302" s="1114"/>
      <c r="PJO302" s="1114"/>
      <c r="PJP302" s="1114"/>
      <c r="PJQ302" s="1114"/>
      <c r="PJR302" s="1114"/>
      <c r="PJS302" s="1114"/>
      <c r="PJT302" s="1114"/>
      <c r="PJU302" s="1114"/>
      <c r="PJV302" s="1114"/>
      <c r="PJW302" s="1114"/>
      <c r="PJX302" s="1114"/>
      <c r="PJY302" s="1114"/>
      <c r="PJZ302" s="1114"/>
      <c r="PKA302" s="1114"/>
      <c r="PKB302" s="1114"/>
      <c r="PKC302" s="1114"/>
      <c r="PKD302" s="1114"/>
      <c r="PKE302" s="1114"/>
      <c r="PKF302" s="1114"/>
      <c r="PKG302" s="1114"/>
      <c r="PKH302" s="1114"/>
      <c r="PKI302" s="1114"/>
      <c r="PKJ302" s="1114"/>
      <c r="PKK302" s="1114"/>
      <c r="PKL302" s="1114"/>
      <c r="PKM302" s="1114"/>
      <c r="PKN302" s="1114"/>
      <c r="PKO302" s="1114"/>
      <c r="PKP302" s="1114"/>
      <c r="PKQ302" s="1114"/>
      <c r="PKR302" s="1114"/>
      <c r="PKS302" s="1114"/>
      <c r="PKT302" s="1114"/>
      <c r="PKU302" s="1114"/>
      <c r="PKV302" s="1114"/>
      <c r="PKW302" s="1114"/>
      <c r="PKX302" s="1114"/>
      <c r="PKY302" s="1114"/>
      <c r="PKZ302" s="1114"/>
      <c r="PLA302" s="1114"/>
      <c r="PLB302" s="1114"/>
      <c r="PLC302" s="1114"/>
      <c r="PLD302" s="1114"/>
      <c r="PLE302" s="1114"/>
      <c r="PLF302" s="1114"/>
      <c r="PLG302" s="1114"/>
      <c r="PLH302" s="1114"/>
      <c r="PLI302" s="1114"/>
      <c r="PLJ302" s="1114"/>
      <c r="PLK302" s="1114"/>
      <c r="PLL302" s="1114"/>
      <c r="PLM302" s="1114"/>
      <c r="PLN302" s="1114"/>
      <c r="PLO302" s="1114"/>
      <c r="PLP302" s="1114"/>
      <c r="PLQ302" s="1114"/>
      <c r="PLR302" s="1114"/>
      <c r="PLS302" s="1114"/>
      <c r="PLT302" s="1114"/>
      <c r="PLU302" s="1114"/>
      <c r="PLV302" s="1114"/>
      <c r="PLW302" s="1114"/>
      <c r="PLX302" s="1114"/>
      <c r="PLY302" s="1114"/>
      <c r="PLZ302" s="1114"/>
      <c r="PMA302" s="1114"/>
      <c r="PMB302" s="1114"/>
      <c r="PMC302" s="1114"/>
      <c r="PMD302" s="1114"/>
      <c r="PME302" s="1114"/>
      <c r="PMF302" s="1114"/>
      <c r="PMG302" s="1114"/>
      <c r="PMH302" s="1114"/>
      <c r="PMI302" s="1114"/>
      <c r="PMJ302" s="1114"/>
      <c r="PMK302" s="1114"/>
      <c r="PML302" s="1114"/>
      <c r="PMM302" s="1114"/>
      <c r="PMN302" s="1114"/>
      <c r="PMO302" s="1114"/>
      <c r="PMP302" s="1114"/>
      <c r="PMQ302" s="1114"/>
      <c r="PMR302" s="1114"/>
      <c r="PMS302" s="1114"/>
      <c r="PMT302" s="1114"/>
      <c r="PMU302" s="1114"/>
      <c r="PMV302" s="1114"/>
      <c r="PMW302" s="1114"/>
      <c r="PMX302" s="1114"/>
      <c r="PMY302" s="1114"/>
      <c r="PMZ302" s="1114"/>
      <c r="PNA302" s="1114"/>
      <c r="PNB302" s="1114"/>
      <c r="PNC302" s="1114"/>
      <c r="PND302" s="1114"/>
      <c r="PNE302" s="1114"/>
      <c r="PNF302" s="1114"/>
      <c r="PNG302" s="1114"/>
      <c r="PNH302" s="1114"/>
      <c r="PNI302" s="1114"/>
      <c r="PNJ302" s="1114"/>
      <c r="PNK302" s="1114"/>
      <c r="PNL302" s="1114"/>
      <c r="PNM302" s="1114"/>
      <c r="PNN302" s="1114"/>
      <c r="PNO302" s="1114"/>
      <c r="PNP302" s="1114"/>
      <c r="PNQ302" s="1114"/>
      <c r="PNR302" s="1114"/>
      <c r="PNS302" s="1114"/>
      <c r="PNT302" s="1114"/>
      <c r="PNU302" s="1114"/>
      <c r="PNV302" s="1114"/>
      <c r="PNW302" s="1114"/>
      <c r="PNX302" s="1114"/>
      <c r="PNY302" s="1114"/>
      <c r="PNZ302" s="1114"/>
      <c r="POA302" s="1114"/>
      <c r="POB302" s="1114"/>
      <c r="POC302" s="1114"/>
      <c r="POD302" s="1114"/>
      <c r="POE302" s="1114"/>
      <c r="POF302" s="1114"/>
      <c r="POG302" s="1114"/>
      <c r="POH302" s="1114"/>
      <c r="POI302" s="1114"/>
      <c r="POJ302" s="1114"/>
      <c r="POK302" s="1114"/>
      <c r="POL302" s="1114"/>
      <c r="POM302" s="1114"/>
      <c r="PON302" s="1114"/>
      <c r="POO302" s="1114"/>
      <c r="POP302" s="1114"/>
      <c r="POQ302" s="1114"/>
      <c r="POR302" s="1114"/>
      <c r="POS302" s="1114"/>
      <c r="POT302" s="1114"/>
      <c r="POU302" s="1114"/>
      <c r="POV302" s="1114"/>
      <c r="POW302" s="1114"/>
      <c r="POX302" s="1114"/>
      <c r="POY302" s="1114"/>
      <c r="POZ302" s="1114"/>
      <c r="PPA302" s="1114"/>
      <c r="PPB302" s="1114"/>
      <c r="PPC302" s="1114"/>
      <c r="PPD302" s="1114"/>
      <c r="PPE302" s="1114"/>
      <c r="PPF302" s="1114"/>
      <c r="PPG302" s="1114"/>
      <c r="PPH302" s="1114"/>
      <c r="PPI302" s="1114"/>
      <c r="PPJ302" s="1114"/>
      <c r="PPK302" s="1114"/>
      <c r="PPL302" s="1114"/>
      <c r="PPM302" s="1114"/>
      <c r="PPN302" s="1114"/>
      <c r="PPO302" s="1114"/>
      <c r="PPP302" s="1114"/>
      <c r="PPQ302" s="1114"/>
      <c r="PPR302" s="1114"/>
      <c r="PPS302" s="1114"/>
      <c r="PPT302" s="1114"/>
      <c r="PPU302" s="1114"/>
      <c r="PPV302" s="1114"/>
      <c r="PPW302" s="1114"/>
      <c r="PPX302" s="1114"/>
      <c r="PPY302" s="1114"/>
      <c r="PPZ302" s="1114"/>
      <c r="PQA302" s="1114"/>
      <c r="PQB302" s="1114"/>
      <c r="PQC302" s="1114"/>
      <c r="PQD302" s="1114"/>
      <c r="PQE302" s="1114"/>
      <c r="PQF302" s="1114"/>
      <c r="PQG302" s="1114"/>
      <c r="PQH302" s="1114"/>
      <c r="PQI302" s="1114"/>
      <c r="PQJ302" s="1114"/>
      <c r="PQK302" s="1114"/>
      <c r="PQL302" s="1114"/>
      <c r="PQM302" s="1114"/>
      <c r="PQN302" s="1114"/>
      <c r="PQO302" s="1114"/>
      <c r="PQP302" s="1114"/>
      <c r="PQQ302" s="1114"/>
      <c r="PQR302" s="1114"/>
      <c r="PQS302" s="1114"/>
      <c r="PQT302" s="1114"/>
      <c r="PQU302" s="1114"/>
      <c r="PQV302" s="1114"/>
      <c r="PQW302" s="1114"/>
      <c r="PQX302" s="1114"/>
      <c r="PQY302" s="1114"/>
      <c r="PQZ302" s="1114"/>
      <c r="PRA302" s="1114"/>
      <c r="PRB302" s="1114"/>
      <c r="PRC302" s="1114"/>
      <c r="PRD302" s="1114"/>
      <c r="PRE302" s="1114"/>
      <c r="PRF302" s="1114"/>
      <c r="PRG302" s="1114"/>
      <c r="PRH302" s="1114"/>
      <c r="PRI302" s="1114"/>
      <c r="PRJ302" s="1114"/>
      <c r="PRK302" s="1114"/>
      <c r="PRL302" s="1114"/>
      <c r="PRM302" s="1114"/>
      <c r="PRN302" s="1114"/>
      <c r="PRO302" s="1114"/>
      <c r="PRP302" s="1114"/>
      <c r="PRQ302" s="1114"/>
      <c r="PRR302" s="1114"/>
      <c r="PRS302" s="1114"/>
      <c r="PRT302" s="1114"/>
      <c r="PRU302" s="1114"/>
      <c r="PRV302" s="1114"/>
      <c r="PRW302" s="1114"/>
      <c r="PRX302" s="1114"/>
      <c r="PRY302" s="1114"/>
      <c r="PRZ302" s="1114"/>
      <c r="PSA302" s="1114"/>
      <c r="PSB302" s="1114"/>
      <c r="PSC302" s="1114"/>
      <c r="PSD302" s="1114"/>
      <c r="PSE302" s="1114"/>
      <c r="PSF302" s="1114"/>
      <c r="PSG302" s="1114"/>
      <c r="PSH302" s="1114"/>
      <c r="PSI302" s="1114"/>
      <c r="PSJ302" s="1114"/>
      <c r="PSK302" s="1114"/>
      <c r="PSL302" s="1114"/>
      <c r="PSM302" s="1114"/>
      <c r="PSN302" s="1114"/>
      <c r="PSO302" s="1114"/>
      <c r="PSP302" s="1114"/>
      <c r="PSQ302" s="1114"/>
      <c r="PSR302" s="1114"/>
      <c r="PSS302" s="1114"/>
      <c r="PST302" s="1114"/>
      <c r="PSU302" s="1114"/>
      <c r="PSV302" s="1114"/>
      <c r="PSW302" s="1114"/>
      <c r="PSX302" s="1114"/>
      <c r="PSY302" s="1114"/>
      <c r="PSZ302" s="1114"/>
      <c r="PTA302" s="1114"/>
      <c r="PTB302" s="1114"/>
      <c r="PTC302" s="1114"/>
      <c r="PTD302" s="1114"/>
      <c r="PTE302" s="1114"/>
      <c r="PTF302" s="1114"/>
      <c r="PTG302" s="1114"/>
      <c r="PTH302" s="1114"/>
      <c r="PTI302" s="1114"/>
      <c r="PTJ302" s="1114"/>
      <c r="PTK302" s="1114"/>
      <c r="PTL302" s="1114"/>
      <c r="PTM302" s="1114"/>
      <c r="PTN302" s="1114"/>
      <c r="PTO302" s="1114"/>
      <c r="PTP302" s="1114"/>
      <c r="PTQ302" s="1114"/>
      <c r="PTR302" s="1114"/>
      <c r="PTS302" s="1114"/>
      <c r="PTT302" s="1114"/>
      <c r="PTU302" s="1114"/>
      <c r="PTV302" s="1114"/>
      <c r="PTW302" s="1114"/>
      <c r="PTX302" s="1114"/>
      <c r="PTY302" s="1114"/>
      <c r="PTZ302" s="1114"/>
      <c r="PUA302" s="1114"/>
      <c r="PUB302" s="1114"/>
      <c r="PUC302" s="1114"/>
      <c r="PUD302" s="1114"/>
      <c r="PUE302" s="1114"/>
      <c r="PUF302" s="1114"/>
      <c r="PUG302" s="1114"/>
      <c r="PUH302" s="1114"/>
      <c r="PUI302" s="1114"/>
      <c r="PUJ302" s="1114"/>
      <c r="PUK302" s="1114"/>
      <c r="PUL302" s="1114"/>
      <c r="PUM302" s="1114"/>
      <c r="PUN302" s="1114"/>
      <c r="PUO302" s="1114"/>
      <c r="PUP302" s="1114"/>
      <c r="PUQ302" s="1114"/>
      <c r="PUR302" s="1114"/>
      <c r="PUS302" s="1114"/>
      <c r="PUT302" s="1114"/>
      <c r="PUU302" s="1114"/>
      <c r="PUV302" s="1114"/>
      <c r="PUW302" s="1114"/>
      <c r="PUX302" s="1114"/>
      <c r="PUY302" s="1114"/>
      <c r="PUZ302" s="1114"/>
      <c r="PVA302" s="1114"/>
      <c r="PVB302" s="1114"/>
      <c r="PVC302" s="1114"/>
      <c r="PVD302" s="1114"/>
      <c r="PVE302" s="1114"/>
      <c r="PVF302" s="1114"/>
      <c r="PVG302" s="1114"/>
      <c r="PVH302" s="1114"/>
      <c r="PVI302" s="1114"/>
      <c r="PVJ302" s="1114"/>
      <c r="PVK302" s="1114"/>
      <c r="PVL302" s="1114"/>
      <c r="PVM302" s="1114"/>
      <c r="PVN302" s="1114"/>
      <c r="PVO302" s="1114"/>
      <c r="PVP302" s="1114"/>
      <c r="PVQ302" s="1114"/>
      <c r="PVR302" s="1114"/>
      <c r="PVS302" s="1114"/>
      <c r="PVT302" s="1114"/>
      <c r="PVU302" s="1114"/>
      <c r="PVV302" s="1114"/>
      <c r="PVW302" s="1114"/>
      <c r="PVX302" s="1114"/>
      <c r="PVY302" s="1114"/>
      <c r="PVZ302" s="1114"/>
      <c r="PWA302" s="1114"/>
      <c r="PWB302" s="1114"/>
      <c r="PWC302" s="1114"/>
      <c r="PWD302" s="1114"/>
      <c r="PWE302" s="1114"/>
      <c r="PWF302" s="1114"/>
      <c r="PWG302" s="1114"/>
      <c r="PWH302" s="1114"/>
      <c r="PWI302" s="1114"/>
      <c r="PWJ302" s="1114"/>
      <c r="PWK302" s="1114"/>
      <c r="PWL302" s="1114"/>
      <c r="PWM302" s="1114"/>
      <c r="PWN302" s="1114"/>
      <c r="PWO302" s="1114"/>
      <c r="PWP302" s="1114"/>
      <c r="PWQ302" s="1114"/>
      <c r="PWR302" s="1114"/>
      <c r="PWS302" s="1114"/>
      <c r="PWT302" s="1114"/>
      <c r="PWU302" s="1114"/>
      <c r="PWV302" s="1114"/>
      <c r="PWW302" s="1114"/>
      <c r="PWX302" s="1114"/>
      <c r="PWY302" s="1114"/>
      <c r="PWZ302" s="1114"/>
      <c r="PXA302" s="1114"/>
      <c r="PXB302" s="1114"/>
      <c r="PXC302" s="1114"/>
      <c r="PXD302" s="1114"/>
      <c r="PXE302" s="1114"/>
      <c r="PXF302" s="1114"/>
      <c r="PXG302" s="1114"/>
      <c r="PXH302" s="1114"/>
      <c r="PXI302" s="1114"/>
      <c r="PXJ302" s="1114"/>
      <c r="PXK302" s="1114"/>
      <c r="PXL302" s="1114"/>
      <c r="PXM302" s="1114"/>
      <c r="PXN302" s="1114"/>
      <c r="PXO302" s="1114"/>
      <c r="PXP302" s="1114"/>
      <c r="PXQ302" s="1114"/>
      <c r="PXR302" s="1114"/>
      <c r="PXS302" s="1114"/>
      <c r="PXT302" s="1114"/>
      <c r="PXU302" s="1114"/>
      <c r="PXV302" s="1114"/>
      <c r="PXW302" s="1114"/>
      <c r="PXX302" s="1114"/>
      <c r="PXY302" s="1114"/>
      <c r="PXZ302" s="1114"/>
      <c r="PYA302" s="1114"/>
      <c r="PYB302" s="1114"/>
      <c r="PYC302" s="1114"/>
      <c r="PYD302" s="1114"/>
      <c r="PYE302" s="1114"/>
      <c r="PYF302" s="1114"/>
      <c r="PYG302" s="1114"/>
      <c r="PYH302" s="1114"/>
      <c r="PYI302" s="1114"/>
      <c r="PYJ302" s="1114"/>
      <c r="PYK302" s="1114"/>
      <c r="PYL302" s="1114"/>
      <c r="PYM302" s="1114"/>
      <c r="PYN302" s="1114"/>
      <c r="PYO302" s="1114"/>
      <c r="PYP302" s="1114"/>
      <c r="PYQ302" s="1114"/>
      <c r="PYR302" s="1114"/>
      <c r="PYS302" s="1114"/>
      <c r="PYT302" s="1114"/>
      <c r="PYU302" s="1114"/>
      <c r="PYV302" s="1114"/>
      <c r="PYW302" s="1114"/>
      <c r="PYX302" s="1114"/>
      <c r="PYY302" s="1114"/>
      <c r="PYZ302" s="1114"/>
      <c r="PZA302" s="1114"/>
      <c r="PZB302" s="1114"/>
      <c r="PZC302" s="1114"/>
      <c r="PZD302" s="1114"/>
      <c r="PZE302" s="1114"/>
      <c r="PZF302" s="1114"/>
      <c r="PZG302" s="1114"/>
      <c r="PZH302" s="1114"/>
      <c r="PZI302" s="1114"/>
      <c r="PZJ302" s="1114"/>
      <c r="PZK302" s="1114"/>
      <c r="PZL302" s="1114"/>
      <c r="PZM302" s="1114"/>
      <c r="PZN302" s="1114"/>
      <c r="PZO302" s="1114"/>
      <c r="PZP302" s="1114"/>
      <c r="PZQ302" s="1114"/>
      <c r="PZR302" s="1114"/>
      <c r="PZS302" s="1114"/>
      <c r="PZT302" s="1114"/>
      <c r="PZU302" s="1114"/>
      <c r="PZV302" s="1114"/>
      <c r="PZW302" s="1114"/>
      <c r="PZX302" s="1114"/>
      <c r="PZY302" s="1114"/>
      <c r="PZZ302" s="1114"/>
      <c r="QAA302" s="1114"/>
      <c r="QAB302" s="1114"/>
      <c r="QAC302" s="1114"/>
      <c r="QAD302" s="1114"/>
      <c r="QAE302" s="1114"/>
      <c r="QAF302" s="1114"/>
      <c r="QAG302" s="1114"/>
      <c r="QAH302" s="1114"/>
      <c r="QAI302" s="1114"/>
      <c r="QAJ302" s="1114"/>
      <c r="QAK302" s="1114"/>
      <c r="QAL302" s="1114"/>
      <c r="QAM302" s="1114"/>
      <c r="QAN302" s="1114"/>
      <c r="QAO302" s="1114"/>
      <c r="QAP302" s="1114"/>
      <c r="QAQ302" s="1114"/>
      <c r="QAR302" s="1114"/>
      <c r="QAS302" s="1114"/>
      <c r="QAT302" s="1114"/>
      <c r="QAU302" s="1114"/>
      <c r="QAV302" s="1114"/>
      <c r="QAW302" s="1114"/>
      <c r="QAX302" s="1114"/>
      <c r="QAY302" s="1114"/>
      <c r="QAZ302" s="1114"/>
      <c r="QBA302" s="1114"/>
      <c r="QBB302" s="1114"/>
      <c r="QBC302" s="1114"/>
      <c r="QBD302" s="1114"/>
      <c r="QBE302" s="1114"/>
      <c r="QBF302" s="1114"/>
      <c r="QBG302" s="1114"/>
      <c r="QBH302" s="1114"/>
      <c r="QBI302" s="1114"/>
      <c r="QBJ302" s="1114"/>
      <c r="QBK302" s="1114"/>
      <c r="QBL302" s="1114"/>
      <c r="QBM302" s="1114"/>
      <c r="QBN302" s="1114"/>
      <c r="QBO302" s="1114"/>
      <c r="QBP302" s="1114"/>
      <c r="QBQ302" s="1114"/>
      <c r="QBR302" s="1114"/>
      <c r="QBS302" s="1114"/>
      <c r="QBT302" s="1114"/>
      <c r="QBU302" s="1114"/>
      <c r="QBV302" s="1114"/>
      <c r="QBW302" s="1114"/>
      <c r="QBX302" s="1114"/>
      <c r="QBY302" s="1114"/>
      <c r="QBZ302" s="1114"/>
      <c r="QCA302" s="1114"/>
      <c r="QCB302" s="1114"/>
      <c r="QCC302" s="1114"/>
      <c r="QCD302" s="1114"/>
      <c r="QCE302" s="1114"/>
      <c r="QCF302" s="1114"/>
      <c r="QCG302" s="1114"/>
      <c r="QCH302" s="1114"/>
      <c r="QCI302" s="1114"/>
      <c r="QCJ302" s="1114"/>
      <c r="QCK302" s="1114"/>
      <c r="QCL302" s="1114"/>
      <c r="QCM302" s="1114"/>
      <c r="QCN302" s="1114"/>
      <c r="QCO302" s="1114"/>
      <c r="QCP302" s="1114"/>
      <c r="QCQ302" s="1114"/>
      <c r="QCR302" s="1114"/>
      <c r="QCS302" s="1114"/>
      <c r="QCT302" s="1114"/>
      <c r="QCU302" s="1114"/>
      <c r="QCV302" s="1114"/>
      <c r="QCW302" s="1114"/>
      <c r="QCX302" s="1114"/>
      <c r="QCY302" s="1114"/>
      <c r="QCZ302" s="1114"/>
      <c r="QDA302" s="1114"/>
      <c r="QDB302" s="1114"/>
      <c r="QDC302" s="1114"/>
      <c r="QDD302" s="1114"/>
      <c r="QDE302" s="1114"/>
      <c r="QDF302" s="1114"/>
      <c r="QDG302" s="1114"/>
      <c r="QDH302" s="1114"/>
      <c r="QDI302" s="1114"/>
      <c r="QDJ302" s="1114"/>
      <c r="QDK302" s="1114"/>
      <c r="QDL302" s="1114"/>
      <c r="QDM302" s="1114"/>
      <c r="QDN302" s="1114"/>
      <c r="QDO302" s="1114"/>
      <c r="QDP302" s="1114"/>
      <c r="QDQ302" s="1114"/>
      <c r="QDR302" s="1114"/>
      <c r="QDS302" s="1114"/>
      <c r="QDT302" s="1114"/>
      <c r="QDU302" s="1114"/>
      <c r="QDV302" s="1114"/>
      <c r="QDW302" s="1114"/>
      <c r="QDX302" s="1114"/>
      <c r="QDY302" s="1114"/>
      <c r="QDZ302" s="1114"/>
      <c r="QEA302" s="1114"/>
      <c r="QEB302" s="1114"/>
      <c r="QEC302" s="1114"/>
      <c r="QED302" s="1114"/>
      <c r="QEE302" s="1114"/>
      <c r="QEF302" s="1114"/>
      <c r="QEG302" s="1114"/>
      <c r="QEH302" s="1114"/>
      <c r="QEI302" s="1114"/>
      <c r="QEJ302" s="1114"/>
      <c r="QEK302" s="1114"/>
      <c r="QEL302" s="1114"/>
      <c r="QEM302" s="1114"/>
      <c r="QEN302" s="1114"/>
      <c r="QEO302" s="1114"/>
      <c r="QEP302" s="1114"/>
      <c r="QEQ302" s="1114"/>
      <c r="QER302" s="1114"/>
      <c r="QES302" s="1114"/>
      <c r="QET302" s="1114"/>
      <c r="QEU302" s="1114"/>
      <c r="QEV302" s="1114"/>
      <c r="QEW302" s="1114"/>
      <c r="QEX302" s="1114"/>
      <c r="QEY302" s="1114"/>
      <c r="QEZ302" s="1114"/>
      <c r="QFA302" s="1114"/>
      <c r="QFB302" s="1114"/>
      <c r="QFC302" s="1114"/>
      <c r="QFD302" s="1114"/>
      <c r="QFE302" s="1114"/>
      <c r="QFF302" s="1114"/>
      <c r="QFG302" s="1114"/>
      <c r="QFH302" s="1114"/>
      <c r="QFI302" s="1114"/>
      <c r="QFJ302" s="1114"/>
      <c r="QFK302" s="1114"/>
      <c r="QFL302" s="1114"/>
      <c r="QFM302" s="1114"/>
      <c r="QFN302" s="1114"/>
      <c r="QFO302" s="1114"/>
      <c r="QFP302" s="1114"/>
      <c r="QFQ302" s="1114"/>
      <c r="QFR302" s="1114"/>
      <c r="QFS302" s="1114"/>
      <c r="QFT302" s="1114"/>
      <c r="QFU302" s="1114"/>
      <c r="QFV302" s="1114"/>
      <c r="QFW302" s="1114"/>
      <c r="QFX302" s="1114"/>
      <c r="QFY302" s="1114"/>
      <c r="QFZ302" s="1114"/>
      <c r="QGA302" s="1114"/>
      <c r="QGB302" s="1114"/>
      <c r="QGC302" s="1114"/>
      <c r="QGD302" s="1114"/>
      <c r="QGE302" s="1114"/>
      <c r="QGF302" s="1114"/>
      <c r="QGG302" s="1114"/>
      <c r="QGH302" s="1114"/>
      <c r="QGI302" s="1114"/>
      <c r="QGJ302" s="1114"/>
      <c r="QGK302" s="1114"/>
      <c r="QGL302" s="1114"/>
      <c r="QGM302" s="1114"/>
      <c r="QGN302" s="1114"/>
      <c r="QGO302" s="1114"/>
      <c r="QGP302" s="1114"/>
      <c r="QGQ302" s="1114"/>
      <c r="QGR302" s="1114"/>
      <c r="QGS302" s="1114"/>
      <c r="QGT302" s="1114"/>
      <c r="QGU302" s="1114"/>
      <c r="QGV302" s="1114"/>
      <c r="QGW302" s="1114"/>
      <c r="QGX302" s="1114"/>
      <c r="QGY302" s="1114"/>
      <c r="QGZ302" s="1114"/>
      <c r="QHA302" s="1114"/>
      <c r="QHB302" s="1114"/>
      <c r="QHC302" s="1114"/>
      <c r="QHD302" s="1114"/>
      <c r="QHE302" s="1114"/>
      <c r="QHF302" s="1114"/>
      <c r="QHG302" s="1114"/>
      <c r="QHH302" s="1114"/>
      <c r="QHI302" s="1114"/>
      <c r="QHJ302" s="1114"/>
      <c r="QHK302" s="1114"/>
      <c r="QHL302" s="1114"/>
      <c r="QHM302" s="1114"/>
      <c r="QHN302" s="1114"/>
      <c r="QHO302" s="1114"/>
      <c r="QHP302" s="1114"/>
      <c r="QHQ302" s="1114"/>
      <c r="QHR302" s="1114"/>
      <c r="QHS302" s="1114"/>
      <c r="QHT302" s="1114"/>
      <c r="QHU302" s="1114"/>
      <c r="QHV302" s="1114"/>
      <c r="QHW302" s="1114"/>
      <c r="QHX302" s="1114"/>
      <c r="QHY302" s="1114"/>
      <c r="QHZ302" s="1114"/>
      <c r="QIA302" s="1114"/>
      <c r="QIB302" s="1114"/>
      <c r="QIC302" s="1114"/>
      <c r="QID302" s="1114"/>
      <c r="QIE302" s="1114"/>
      <c r="QIF302" s="1114"/>
      <c r="QIG302" s="1114"/>
      <c r="QIH302" s="1114"/>
      <c r="QII302" s="1114"/>
      <c r="QIJ302" s="1114"/>
      <c r="QIK302" s="1114"/>
      <c r="QIL302" s="1114"/>
      <c r="QIM302" s="1114"/>
      <c r="QIN302" s="1114"/>
      <c r="QIO302" s="1114"/>
      <c r="QIP302" s="1114"/>
      <c r="QIQ302" s="1114"/>
      <c r="QIR302" s="1114"/>
      <c r="QIS302" s="1114"/>
      <c r="QIT302" s="1114"/>
      <c r="QIU302" s="1114"/>
      <c r="QIV302" s="1114"/>
      <c r="QIW302" s="1114"/>
      <c r="QIX302" s="1114"/>
      <c r="QIY302" s="1114"/>
      <c r="QIZ302" s="1114"/>
      <c r="QJA302" s="1114"/>
      <c r="QJB302" s="1114"/>
      <c r="QJC302" s="1114"/>
      <c r="QJD302" s="1114"/>
      <c r="QJE302" s="1114"/>
      <c r="QJF302" s="1114"/>
      <c r="QJG302" s="1114"/>
      <c r="QJH302" s="1114"/>
      <c r="QJI302" s="1114"/>
      <c r="QJJ302" s="1114"/>
      <c r="QJK302" s="1114"/>
      <c r="QJL302" s="1114"/>
      <c r="QJM302" s="1114"/>
      <c r="QJN302" s="1114"/>
      <c r="QJO302" s="1114"/>
      <c r="QJP302" s="1114"/>
      <c r="QJQ302" s="1114"/>
      <c r="QJR302" s="1114"/>
      <c r="QJS302" s="1114"/>
      <c r="QJT302" s="1114"/>
      <c r="QJU302" s="1114"/>
      <c r="QJV302" s="1114"/>
      <c r="QJW302" s="1114"/>
      <c r="QJX302" s="1114"/>
      <c r="QJY302" s="1114"/>
      <c r="QJZ302" s="1114"/>
      <c r="QKA302" s="1114"/>
      <c r="QKB302" s="1114"/>
      <c r="QKC302" s="1114"/>
      <c r="QKD302" s="1114"/>
      <c r="QKE302" s="1114"/>
      <c r="QKF302" s="1114"/>
      <c r="QKG302" s="1114"/>
      <c r="QKH302" s="1114"/>
      <c r="QKI302" s="1114"/>
      <c r="QKJ302" s="1114"/>
      <c r="QKK302" s="1114"/>
      <c r="QKL302" s="1114"/>
      <c r="QKM302" s="1114"/>
      <c r="QKN302" s="1114"/>
      <c r="QKO302" s="1114"/>
      <c r="QKP302" s="1114"/>
      <c r="QKQ302" s="1114"/>
      <c r="QKR302" s="1114"/>
      <c r="QKS302" s="1114"/>
      <c r="QKT302" s="1114"/>
      <c r="QKU302" s="1114"/>
      <c r="QKV302" s="1114"/>
      <c r="QKW302" s="1114"/>
      <c r="QKX302" s="1114"/>
      <c r="QKY302" s="1114"/>
      <c r="QKZ302" s="1114"/>
      <c r="QLA302" s="1114"/>
      <c r="QLB302" s="1114"/>
      <c r="QLC302" s="1114"/>
      <c r="QLD302" s="1114"/>
      <c r="QLE302" s="1114"/>
      <c r="QLF302" s="1114"/>
      <c r="QLG302" s="1114"/>
      <c r="QLH302" s="1114"/>
      <c r="QLI302" s="1114"/>
      <c r="QLJ302" s="1114"/>
      <c r="QLK302" s="1114"/>
      <c r="QLL302" s="1114"/>
      <c r="QLM302" s="1114"/>
      <c r="QLN302" s="1114"/>
      <c r="QLO302" s="1114"/>
      <c r="QLP302" s="1114"/>
      <c r="QLQ302" s="1114"/>
      <c r="QLR302" s="1114"/>
      <c r="QLS302" s="1114"/>
      <c r="QLT302" s="1114"/>
      <c r="QLU302" s="1114"/>
      <c r="QLV302" s="1114"/>
      <c r="QLW302" s="1114"/>
      <c r="QLX302" s="1114"/>
      <c r="QLY302" s="1114"/>
      <c r="QLZ302" s="1114"/>
      <c r="QMA302" s="1114"/>
      <c r="QMB302" s="1114"/>
      <c r="QMC302" s="1114"/>
      <c r="QMD302" s="1114"/>
      <c r="QME302" s="1114"/>
      <c r="QMF302" s="1114"/>
      <c r="QMG302" s="1114"/>
      <c r="QMH302" s="1114"/>
      <c r="QMI302" s="1114"/>
      <c r="QMJ302" s="1114"/>
      <c r="QMK302" s="1114"/>
      <c r="QML302" s="1114"/>
      <c r="QMM302" s="1114"/>
      <c r="QMN302" s="1114"/>
      <c r="QMO302" s="1114"/>
      <c r="QMP302" s="1114"/>
      <c r="QMQ302" s="1114"/>
      <c r="QMR302" s="1114"/>
      <c r="QMS302" s="1114"/>
      <c r="QMT302" s="1114"/>
      <c r="QMU302" s="1114"/>
      <c r="QMV302" s="1114"/>
      <c r="QMW302" s="1114"/>
      <c r="QMX302" s="1114"/>
      <c r="QMY302" s="1114"/>
      <c r="QMZ302" s="1114"/>
      <c r="QNA302" s="1114"/>
      <c r="QNB302" s="1114"/>
      <c r="QNC302" s="1114"/>
      <c r="QND302" s="1114"/>
      <c r="QNE302" s="1114"/>
      <c r="QNF302" s="1114"/>
      <c r="QNG302" s="1114"/>
      <c r="QNH302" s="1114"/>
      <c r="QNI302" s="1114"/>
      <c r="QNJ302" s="1114"/>
      <c r="QNK302" s="1114"/>
      <c r="QNL302" s="1114"/>
      <c r="QNM302" s="1114"/>
      <c r="QNN302" s="1114"/>
      <c r="QNO302" s="1114"/>
      <c r="QNP302" s="1114"/>
      <c r="QNQ302" s="1114"/>
      <c r="QNR302" s="1114"/>
      <c r="QNS302" s="1114"/>
      <c r="QNT302" s="1114"/>
      <c r="QNU302" s="1114"/>
      <c r="QNV302" s="1114"/>
      <c r="QNW302" s="1114"/>
      <c r="QNX302" s="1114"/>
      <c r="QNY302" s="1114"/>
      <c r="QNZ302" s="1114"/>
      <c r="QOA302" s="1114"/>
      <c r="QOB302" s="1114"/>
      <c r="QOC302" s="1114"/>
      <c r="QOD302" s="1114"/>
      <c r="QOE302" s="1114"/>
      <c r="QOF302" s="1114"/>
      <c r="QOG302" s="1114"/>
      <c r="QOH302" s="1114"/>
      <c r="QOI302" s="1114"/>
      <c r="QOJ302" s="1114"/>
      <c r="QOK302" s="1114"/>
      <c r="QOL302" s="1114"/>
      <c r="QOM302" s="1114"/>
      <c r="QON302" s="1114"/>
      <c r="QOO302" s="1114"/>
      <c r="QOP302" s="1114"/>
      <c r="QOQ302" s="1114"/>
      <c r="QOR302" s="1114"/>
      <c r="QOS302" s="1114"/>
      <c r="QOT302" s="1114"/>
      <c r="QOU302" s="1114"/>
      <c r="QOV302" s="1114"/>
      <c r="QOW302" s="1114"/>
      <c r="QOX302" s="1114"/>
      <c r="QOY302" s="1114"/>
      <c r="QOZ302" s="1114"/>
      <c r="QPA302" s="1114"/>
      <c r="QPB302" s="1114"/>
      <c r="QPC302" s="1114"/>
      <c r="QPD302" s="1114"/>
      <c r="QPE302" s="1114"/>
      <c r="QPF302" s="1114"/>
      <c r="QPG302" s="1114"/>
      <c r="QPH302" s="1114"/>
      <c r="QPI302" s="1114"/>
      <c r="QPJ302" s="1114"/>
      <c r="QPK302" s="1114"/>
      <c r="QPL302" s="1114"/>
      <c r="QPM302" s="1114"/>
      <c r="QPN302" s="1114"/>
      <c r="QPO302" s="1114"/>
      <c r="QPP302" s="1114"/>
      <c r="QPQ302" s="1114"/>
      <c r="QPR302" s="1114"/>
      <c r="QPS302" s="1114"/>
      <c r="QPT302" s="1114"/>
      <c r="QPU302" s="1114"/>
      <c r="QPV302" s="1114"/>
      <c r="QPW302" s="1114"/>
      <c r="QPX302" s="1114"/>
      <c r="QPY302" s="1114"/>
      <c r="QPZ302" s="1114"/>
      <c r="QQA302" s="1114"/>
      <c r="QQB302" s="1114"/>
      <c r="QQC302" s="1114"/>
      <c r="QQD302" s="1114"/>
      <c r="QQE302" s="1114"/>
      <c r="QQF302" s="1114"/>
      <c r="QQG302" s="1114"/>
      <c r="QQH302" s="1114"/>
      <c r="QQI302" s="1114"/>
      <c r="QQJ302" s="1114"/>
      <c r="QQK302" s="1114"/>
      <c r="QQL302" s="1114"/>
      <c r="QQM302" s="1114"/>
      <c r="QQN302" s="1114"/>
      <c r="QQO302" s="1114"/>
      <c r="QQP302" s="1114"/>
      <c r="QQQ302" s="1114"/>
      <c r="QQR302" s="1114"/>
      <c r="QQS302" s="1114"/>
      <c r="QQT302" s="1114"/>
      <c r="QQU302" s="1114"/>
      <c r="QQV302" s="1114"/>
      <c r="QQW302" s="1114"/>
      <c r="QQX302" s="1114"/>
      <c r="QQY302" s="1114"/>
      <c r="QQZ302" s="1114"/>
      <c r="QRA302" s="1114"/>
      <c r="QRB302" s="1114"/>
      <c r="QRC302" s="1114"/>
      <c r="QRD302" s="1114"/>
      <c r="QRE302" s="1114"/>
      <c r="QRF302" s="1114"/>
      <c r="QRG302" s="1114"/>
      <c r="QRH302" s="1114"/>
      <c r="QRI302" s="1114"/>
      <c r="QRJ302" s="1114"/>
      <c r="QRK302" s="1114"/>
      <c r="QRL302" s="1114"/>
      <c r="QRM302" s="1114"/>
      <c r="QRN302" s="1114"/>
      <c r="QRO302" s="1114"/>
      <c r="QRP302" s="1114"/>
      <c r="QRQ302" s="1114"/>
      <c r="QRR302" s="1114"/>
      <c r="QRS302" s="1114"/>
      <c r="QRT302" s="1114"/>
      <c r="QRU302" s="1114"/>
      <c r="QRV302" s="1114"/>
      <c r="QRW302" s="1114"/>
      <c r="QRX302" s="1114"/>
      <c r="QRY302" s="1114"/>
      <c r="QRZ302" s="1114"/>
      <c r="QSA302" s="1114"/>
      <c r="QSB302" s="1114"/>
      <c r="QSC302" s="1114"/>
      <c r="QSD302" s="1114"/>
      <c r="QSE302" s="1114"/>
      <c r="QSF302" s="1114"/>
      <c r="QSG302" s="1114"/>
      <c r="QSH302" s="1114"/>
      <c r="QSI302" s="1114"/>
      <c r="QSJ302" s="1114"/>
      <c r="QSK302" s="1114"/>
      <c r="QSL302" s="1114"/>
      <c r="QSM302" s="1114"/>
      <c r="QSN302" s="1114"/>
      <c r="QSO302" s="1114"/>
      <c r="QSP302" s="1114"/>
      <c r="QSQ302" s="1114"/>
      <c r="QSR302" s="1114"/>
      <c r="QSS302" s="1114"/>
      <c r="QST302" s="1114"/>
      <c r="QSU302" s="1114"/>
      <c r="QSV302" s="1114"/>
      <c r="QSW302" s="1114"/>
      <c r="QSX302" s="1114"/>
      <c r="QSY302" s="1114"/>
      <c r="QSZ302" s="1114"/>
      <c r="QTA302" s="1114"/>
      <c r="QTB302" s="1114"/>
      <c r="QTC302" s="1114"/>
      <c r="QTD302" s="1114"/>
      <c r="QTE302" s="1114"/>
      <c r="QTF302" s="1114"/>
      <c r="QTG302" s="1114"/>
      <c r="QTH302" s="1114"/>
      <c r="QTI302" s="1114"/>
      <c r="QTJ302" s="1114"/>
      <c r="QTK302" s="1114"/>
      <c r="QTL302" s="1114"/>
      <c r="QTM302" s="1114"/>
      <c r="QTN302" s="1114"/>
      <c r="QTO302" s="1114"/>
      <c r="QTP302" s="1114"/>
      <c r="QTQ302" s="1114"/>
      <c r="QTR302" s="1114"/>
      <c r="QTS302" s="1114"/>
      <c r="QTT302" s="1114"/>
      <c r="QTU302" s="1114"/>
      <c r="QTV302" s="1114"/>
      <c r="QTW302" s="1114"/>
      <c r="QTX302" s="1114"/>
      <c r="QTY302" s="1114"/>
      <c r="QTZ302" s="1114"/>
      <c r="QUA302" s="1114"/>
      <c r="QUB302" s="1114"/>
      <c r="QUC302" s="1114"/>
      <c r="QUD302" s="1114"/>
      <c r="QUE302" s="1114"/>
      <c r="QUF302" s="1114"/>
      <c r="QUG302" s="1114"/>
      <c r="QUH302" s="1114"/>
      <c r="QUI302" s="1114"/>
      <c r="QUJ302" s="1114"/>
      <c r="QUK302" s="1114"/>
      <c r="QUL302" s="1114"/>
      <c r="QUM302" s="1114"/>
      <c r="QUN302" s="1114"/>
      <c r="QUO302" s="1114"/>
      <c r="QUP302" s="1114"/>
      <c r="QUQ302" s="1114"/>
      <c r="QUR302" s="1114"/>
      <c r="QUS302" s="1114"/>
      <c r="QUT302" s="1114"/>
      <c r="QUU302" s="1114"/>
      <c r="QUV302" s="1114"/>
      <c r="QUW302" s="1114"/>
      <c r="QUX302" s="1114"/>
      <c r="QUY302" s="1114"/>
      <c r="QUZ302" s="1114"/>
      <c r="QVA302" s="1114"/>
      <c r="QVB302" s="1114"/>
      <c r="QVC302" s="1114"/>
      <c r="QVD302" s="1114"/>
      <c r="QVE302" s="1114"/>
      <c r="QVF302" s="1114"/>
      <c r="QVG302" s="1114"/>
      <c r="QVH302" s="1114"/>
      <c r="QVI302" s="1114"/>
      <c r="QVJ302" s="1114"/>
      <c r="QVK302" s="1114"/>
      <c r="QVL302" s="1114"/>
      <c r="QVM302" s="1114"/>
      <c r="QVN302" s="1114"/>
      <c r="QVO302" s="1114"/>
      <c r="QVP302" s="1114"/>
      <c r="QVQ302" s="1114"/>
      <c r="QVR302" s="1114"/>
      <c r="QVS302" s="1114"/>
      <c r="QVT302" s="1114"/>
      <c r="QVU302" s="1114"/>
      <c r="QVV302" s="1114"/>
      <c r="QVW302" s="1114"/>
      <c r="QVX302" s="1114"/>
      <c r="QVY302" s="1114"/>
      <c r="QVZ302" s="1114"/>
      <c r="QWA302" s="1114"/>
      <c r="QWB302" s="1114"/>
      <c r="QWC302" s="1114"/>
      <c r="QWD302" s="1114"/>
      <c r="QWE302" s="1114"/>
      <c r="QWF302" s="1114"/>
      <c r="QWG302" s="1114"/>
      <c r="QWH302" s="1114"/>
      <c r="QWI302" s="1114"/>
      <c r="QWJ302" s="1114"/>
      <c r="QWK302" s="1114"/>
      <c r="QWL302" s="1114"/>
      <c r="QWM302" s="1114"/>
      <c r="QWN302" s="1114"/>
      <c r="QWO302" s="1114"/>
      <c r="QWP302" s="1114"/>
      <c r="QWQ302" s="1114"/>
      <c r="QWR302" s="1114"/>
      <c r="QWS302" s="1114"/>
      <c r="QWT302" s="1114"/>
      <c r="QWU302" s="1114"/>
      <c r="QWV302" s="1114"/>
      <c r="QWW302" s="1114"/>
      <c r="QWX302" s="1114"/>
      <c r="QWY302" s="1114"/>
      <c r="QWZ302" s="1114"/>
      <c r="QXA302" s="1114"/>
      <c r="QXB302" s="1114"/>
      <c r="QXC302" s="1114"/>
      <c r="QXD302" s="1114"/>
      <c r="QXE302" s="1114"/>
      <c r="QXF302" s="1114"/>
      <c r="QXG302" s="1114"/>
      <c r="QXH302" s="1114"/>
      <c r="QXI302" s="1114"/>
      <c r="QXJ302" s="1114"/>
      <c r="QXK302" s="1114"/>
      <c r="QXL302" s="1114"/>
      <c r="QXM302" s="1114"/>
      <c r="QXN302" s="1114"/>
      <c r="QXO302" s="1114"/>
      <c r="QXP302" s="1114"/>
      <c r="QXQ302" s="1114"/>
      <c r="QXR302" s="1114"/>
      <c r="QXS302" s="1114"/>
      <c r="QXT302" s="1114"/>
      <c r="QXU302" s="1114"/>
      <c r="QXV302" s="1114"/>
      <c r="QXW302" s="1114"/>
      <c r="QXX302" s="1114"/>
      <c r="QXY302" s="1114"/>
      <c r="QXZ302" s="1114"/>
      <c r="QYA302" s="1114"/>
      <c r="QYB302" s="1114"/>
      <c r="QYC302" s="1114"/>
      <c r="QYD302" s="1114"/>
      <c r="QYE302" s="1114"/>
      <c r="QYF302" s="1114"/>
      <c r="QYG302" s="1114"/>
      <c r="QYH302" s="1114"/>
      <c r="QYI302" s="1114"/>
      <c r="QYJ302" s="1114"/>
      <c r="QYK302" s="1114"/>
      <c r="QYL302" s="1114"/>
      <c r="QYM302" s="1114"/>
      <c r="QYN302" s="1114"/>
      <c r="QYO302" s="1114"/>
      <c r="QYP302" s="1114"/>
      <c r="QYQ302" s="1114"/>
      <c r="QYR302" s="1114"/>
      <c r="QYS302" s="1114"/>
      <c r="QYT302" s="1114"/>
      <c r="QYU302" s="1114"/>
      <c r="QYV302" s="1114"/>
      <c r="QYW302" s="1114"/>
      <c r="QYX302" s="1114"/>
      <c r="QYY302" s="1114"/>
      <c r="QYZ302" s="1114"/>
      <c r="QZA302" s="1114"/>
      <c r="QZB302" s="1114"/>
      <c r="QZC302" s="1114"/>
      <c r="QZD302" s="1114"/>
      <c r="QZE302" s="1114"/>
      <c r="QZF302" s="1114"/>
      <c r="QZG302" s="1114"/>
      <c r="QZH302" s="1114"/>
      <c r="QZI302" s="1114"/>
      <c r="QZJ302" s="1114"/>
      <c r="QZK302" s="1114"/>
      <c r="QZL302" s="1114"/>
      <c r="QZM302" s="1114"/>
      <c r="QZN302" s="1114"/>
      <c r="QZO302" s="1114"/>
      <c r="QZP302" s="1114"/>
      <c r="QZQ302" s="1114"/>
      <c r="QZR302" s="1114"/>
      <c r="QZS302" s="1114"/>
      <c r="QZT302" s="1114"/>
      <c r="QZU302" s="1114"/>
      <c r="QZV302" s="1114"/>
      <c r="QZW302" s="1114"/>
      <c r="QZX302" s="1114"/>
      <c r="QZY302" s="1114"/>
      <c r="QZZ302" s="1114"/>
      <c r="RAA302" s="1114"/>
      <c r="RAB302" s="1114"/>
      <c r="RAC302" s="1114"/>
      <c r="RAD302" s="1114"/>
      <c r="RAE302" s="1114"/>
      <c r="RAF302" s="1114"/>
      <c r="RAG302" s="1114"/>
      <c r="RAH302" s="1114"/>
      <c r="RAI302" s="1114"/>
      <c r="RAJ302" s="1114"/>
      <c r="RAK302" s="1114"/>
      <c r="RAL302" s="1114"/>
      <c r="RAM302" s="1114"/>
      <c r="RAN302" s="1114"/>
      <c r="RAO302" s="1114"/>
      <c r="RAP302" s="1114"/>
      <c r="RAQ302" s="1114"/>
      <c r="RAR302" s="1114"/>
      <c r="RAS302" s="1114"/>
      <c r="RAT302" s="1114"/>
      <c r="RAU302" s="1114"/>
      <c r="RAV302" s="1114"/>
      <c r="RAW302" s="1114"/>
      <c r="RAX302" s="1114"/>
      <c r="RAY302" s="1114"/>
      <c r="RAZ302" s="1114"/>
      <c r="RBA302" s="1114"/>
      <c r="RBB302" s="1114"/>
      <c r="RBC302" s="1114"/>
      <c r="RBD302" s="1114"/>
      <c r="RBE302" s="1114"/>
      <c r="RBF302" s="1114"/>
      <c r="RBG302" s="1114"/>
      <c r="RBH302" s="1114"/>
      <c r="RBI302" s="1114"/>
      <c r="RBJ302" s="1114"/>
      <c r="RBK302" s="1114"/>
      <c r="RBL302" s="1114"/>
      <c r="RBM302" s="1114"/>
      <c r="RBN302" s="1114"/>
      <c r="RBO302" s="1114"/>
      <c r="RBP302" s="1114"/>
      <c r="RBQ302" s="1114"/>
      <c r="RBR302" s="1114"/>
      <c r="RBS302" s="1114"/>
      <c r="RBT302" s="1114"/>
      <c r="RBU302" s="1114"/>
      <c r="RBV302" s="1114"/>
      <c r="RBW302" s="1114"/>
      <c r="RBX302" s="1114"/>
      <c r="RBY302" s="1114"/>
      <c r="RBZ302" s="1114"/>
      <c r="RCA302" s="1114"/>
      <c r="RCB302" s="1114"/>
      <c r="RCC302" s="1114"/>
      <c r="RCD302" s="1114"/>
      <c r="RCE302" s="1114"/>
      <c r="RCF302" s="1114"/>
      <c r="RCG302" s="1114"/>
      <c r="RCH302" s="1114"/>
      <c r="RCI302" s="1114"/>
      <c r="RCJ302" s="1114"/>
      <c r="RCK302" s="1114"/>
      <c r="RCL302" s="1114"/>
      <c r="RCM302" s="1114"/>
      <c r="RCN302" s="1114"/>
      <c r="RCO302" s="1114"/>
      <c r="RCP302" s="1114"/>
      <c r="RCQ302" s="1114"/>
      <c r="RCR302" s="1114"/>
      <c r="RCS302" s="1114"/>
      <c r="RCT302" s="1114"/>
      <c r="RCU302" s="1114"/>
      <c r="RCV302" s="1114"/>
      <c r="RCW302" s="1114"/>
      <c r="RCX302" s="1114"/>
      <c r="RCY302" s="1114"/>
      <c r="RCZ302" s="1114"/>
      <c r="RDA302" s="1114"/>
      <c r="RDB302" s="1114"/>
      <c r="RDC302" s="1114"/>
      <c r="RDD302" s="1114"/>
      <c r="RDE302" s="1114"/>
      <c r="RDF302" s="1114"/>
      <c r="RDG302" s="1114"/>
      <c r="RDH302" s="1114"/>
      <c r="RDI302" s="1114"/>
      <c r="RDJ302" s="1114"/>
      <c r="RDK302" s="1114"/>
      <c r="RDL302" s="1114"/>
      <c r="RDM302" s="1114"/>
      <c r="RDN302" s="1114"/>
      <c r="RDO302" s="1114"/>
      <c r="RDP302" s="1114"/>
      <c r="RDQ302" s="1114"/>
      <c r="RDR302" s="1114"/>
      <c r="RDS302" s="1114"/>
      <c r="RDT302" s="1114"/>
      <c r="RDU302" s="1114"/>
      <c r="RDV302" s="1114"/>
      <c r="RDW302" s="1114"/>
      <c r="RDX302" s="1114"/>
      <c r="RDY302" s="1114"/>
      <c r="RDZ302" s="1114"/>
      <c r="REA302" s="1114"/>
      <c r="REB302" s="1114"/>
      <c r="REC302" s="1114"/>
      <c r="RED302" s="1114"/>
      <c r="REE302" s="1114"/>
      <c r="REF302" s="1114"/>
      <c r="REG302" s="1114"/>
      <c r="REH302" s="1114"/>
      <c r="REI302" s="1114"/>
      <c r="REJ302" s="1114"/>
      <c r="REK302" s="1114"/>
      <c r="REL302" s="1114"/>
      <c r="REM302" s="1114"/>
      <c r="REN302" s="1114"/>
      <c r="REO302" s="1114"/>
      <c r="REP302" s="1114"/>
      <c r="REQ302" s="1114"/>
      <c r="RER302" s="1114"/>
      <c r="RES302" s="1114"/>
      <c r="RET302" s="1114"/>
      <c r="REU302" s="1114"/>
      <c r="REV302" s="1114"/>
      <c r="REW302" s="1114"/>
      <c r="REX302" s="1114"/>
      <c r="REY302" s="1114"/>
      <c r="REZ302" s="1114"/>
      <c r="RFA302" s="1114"/>
      <c r="RFB302" s="1114"/>
      <c r="RFC302" s="1114"/>
      <c r="RFD302" s="1114"/>
      <c r="RFE302" s="1114"/>
      <c r="RFF302" s="1114"/>
      <c r="RFG302" s="1114"/>
      <c r="RFH302" s="1114"/>
      <c r="RFI302" s="1114"/>
      <c r="RFJ302" s="1114"/>
      <c r="RFK302" s="1114"/>
      <c r="RFL302" s="1114"/>
      <c r="RFM302" s="1114"/>
      <c r="RFN302" s="1114"/>
      <c r="RFO302" s="1114"/>
      <c r="RFP302" s="1114"/>
      <c r="RFQ302" s="1114"/>
      <c r="RFR302" s="1114"/>
      <c r="RFS302" s="1114"/>
      <c r="RFT302" s="1114"/>
      <c r="RFU302" s="1114"/>
      <c r="RFV302" s="1114"/>
      <c r="RFW302" s="1114"/>
      <c r="RFX302" s="1114"/>
      <c r="RFY302" s="1114"/>
      <c r="RFZ302" s="1114"/>
      <c r="RGA302" s="1114"/>
      <c r="RGB302" s="1114"/>
      <c r="RGC302" s="1114"/>
      <c r="RGD302" s="1114"/>
      <c r="RGE302" s="1114"/>
      <c r="RGF302" s="1114"/>
      <c r="RGG302" s="1114"/>
      <c r="RGH302" s="1114"/>
      <c r="RGI302" s="1114"/>
      <c r="RGJ302" s="1114"/>
      <c r="RGK302" s="1114"/>
      <c r="RGL302" s="1114"/>
      <c r="RGM302" s="1114"/>
      <c r="RGN302" s="1114"/>
      <c r="RGO302" s="1114"/>
      <c r="RGP302" s="1114"/>
      <c r="RGQ302" s="1114"/>
      <c r="RGR302" s="1114"/>
      <c r="RGS302" s="1114"/>
      <c r="RGT302" s="1114"/>
      <c r="RGU302" s="1114"/>
      <c r="RGV302" s="1114"/>
      <c r="RGW302" s="1114"/>
      <c r="RGX302" s="1114"/>
      <c r="RGY302" s="1114"/>
      <c r="RGZ302" s="1114"/>
      <c r="RHA302" s="1114"/>
      <c r="RHB302" s="1114"/>
      <c r="RHC302" s="1114"/>
      <c r="RHD302" s="1114"/>
      <c r="RHE302" s="1114"/>
      <c r="RHF302" s="1114"/>
      <c r="RHG302" s="1114"/>
      <c r="RHH302" s="1114"/>
      <c r="RHI302" s="1114"/>
      <c r="RHJ302" s="1114"/>
      <c r="RHK302" s="1114"/>
      <c r="RHL302" s="1114"/>
      <c r="RHM302" s="1114"/>
      <c r="RHN302" s="1114"/>
      <c r="RHO302" s="1114"/>
      <c r="RHP302" s="1114"/>
      <c r="RHQ302" s="1114"/>
      <c r="RHR302" s="1114"/>
      <c r="RHS302" s="1114"/>
      <c r="RHT302" s="1114"/>
      <c r="RHU302" s="1114"/>
      <c r="RHV302" s="1114"/>
      <c r="RHW302" s="1114"/>
      <c r="RHX302" s="1114"/>
      <c r="RHY302" s="1114"/>
      <c r="RHZ302" s="1114"/>
      <c r="RIA302" s="1114"/>
      <c r="RIB302" s="1114"/>
      <c r="RIC302" s="1114"/>
      <c r="RID302" s="1114"/>
      <c r="RIE302" s="1114"/>
      <c r="RIF302" s="1114"/>
      <c r="RIG302" s="1114"/>
      <c r="RIH302" s="1114"/>
      <c r="RII302" s="1114"/>
      <c r="RIJ302" s="1114"/>
      <c r="RIK302" s="1114"/>
      <c r="RIL302" s="1114"/>
      <c r="RIM302" s="1114"/>
      <c r="RIN302" s="1114"/>
      <c r="RIO302" s="1114"/>
      <c r="RIP302" s="1114"/>
      <c r="RIQ302" s="1114"/>
      <c r="RIR302" s="1114"/>
      <c r="RIS302" s="1114"/>
      <c r="RIT302" s="1114"/>
      <c r="RIU302" s="1114"/>
      <c r="RIV302" s="1114"/>
      <c r="RIW302" s="1114"/>
      <c r="RIX302" s="1114"/>
      <c r="RIY302" s="1114"/>
      <c r="RIZ302" s="1114"/>
      <c r="RJA302" s="1114"/>
      <c r="RJB302" s="1114"/>
      <c r="RJC302" s="1114"/>
      <c r="RJD302" s="1114"/>
      <c r="RJE302" s="1114"/>
      <c r="RJF302" s="1114"/>
      <c r="RJG302" s="1114"/>
      <c r="RJH302" s="1114"/>
      <c r="RJI302" s="1114"/>
      <c r="RJJ302" s="1114"/>
      <c r="RJK302" s="1114"/>
      <c r="RJL302" s="1114"/>
      <c r="RJM302" s="1114"/>
      <c r="RJN302" s="1114"/>
      <c r="RJO302" s="1114"/>
      <c r="RJP302" s="1114"/>
      <c r="RJQ302" s="1114"/>
      <c r="RJR302" s="1114"/>
      <c r="RJS302" s="1114"/>
      <c r="RJT302" s="1114"/>
      <c r="RJU302" s="1114"/>
      <c r="RJV302" s="1114"/>
      <c r="RJW302" s="1114"/>
      <c r="RJX302" s="1114"/>
      <c r="RJY302" s="1114"/>
      <c r="RJZ302" s="1114"/>
      <c r="RKA302" s="1114"/>
      <c r="RKB302" s="1114"/>
      <c r="RKC302" s="1114"/>
      <c r="RKD302" s="1114"/>
      <c r="RKE302" s="1114"/>
      <c r="RKF302" s="1114"/>
      <c r="RKG302" s="1114"/>
      <c r="RKH302" s="1114"/>
      <c r="RKI302" s="1114"/>
      <c r="RKJ302" s="1114"/>
      <c r="RKK302" s="1114"/>
      <c r="RKL302" s="1114"/>
      <c r="RKM302" s="1114"/>
      <c r="RKN302" s="1114"/>
      <c r="RKO302" s="1114"/>
      <c r="RKP302" s="1114"/>
      <c r="RKQ302" s="1114"/>
      <c r="RKR302" s="1114"/>
      <c r="RKS302" s="1114"/>
      <c r="RKT302" s="1114"/>
      <c r="RKU302" s="1114"/>
      <c r="RKV302" s="1114"/>
      <c r="RKW302" s="1114"/>
      <c r="RKX302" s="1114"/>
      <c r="RKY302" s="1114"/>
      <c r="RKZ302" s="1114"/>
      <c r="RLA302" s="1114"/>
      <c r="RLB302" s="1114"/>
      <c r="RLC302" s="1114"/>
      <c r="RLD302" s="1114"/>
      <c r="RLE302" s="1114"/>
      <c r="RLF302" s="1114"/>
      <c r="RLG302" s="1114"/>
      <c r="RLH302" s="1114"/>
      <c r="RLI302" s="1114"/>
      <c r="RLJ302" s="1114"/>
      <c r="RLK302" s="1114"/>
      <c r="RLL302" s="1114"/>
      <c r="RLM302" s="1114"/>
      <c r="RLN302" s="1114"/>
      <c r="RLO302" s="1114"/>
      <c r="RLP302" s="1114"/>
      <c r="RLQ302" s="1114"/>
      <c r="RLR302" s="1114"/>
      <c r="RLS302" s="1114"/>
      <c r="RLT302" s="1114"/>
      <c r="RLU302" s="1114"/>
      <c r="RLV302" s="1114"/>
      <c r="RLW302" s="1114"/>
      <c r="RLX302" s="1114"/>
      <c r="RLY302" s="1114"/>
      <c r="RLZ302" s="1114"/>
      <c r="RMA302" s="1114"/>
      <c r="RMB302" s="1114"/>
      <c r="RMC302" s="1114"/>
      <c r="RMD302" s="1114"/>
      <c r="RME302" s="1114"/>
      <c r="RMF302" s="1114"/>
      <c r="RMG302" s="1114"/>
      <c r="RMH302" s="1114"/>
      <c r="RMI302" s="1114"/>
      <c r="RMJ302" s="1114"/>
      <c r="RMK302" s="1114"/>
      <c r="RML302" s="1114"/>
      <c r="RMM302" s="1114"/>
      <c r="RMN302" s="1114"/>
      <c r="RMO302" s="1114"/>
      <c r="RMP302" s="1114"/>
      <c r="RMQ302" s="1114"/>
      <c r="RMR302" s="1114"/>
      <c r="RMS302" s="1114"/>
      <c r="RMT302" s="1114"/>
      <c r="RMU302" s="1114"/>
      <c r="RMV302" s="1114"/>
      <c r="RMW302" s="1114"/>
      <c r="RMX302" s="1114"/>
      <c r="RMY302" s="1114"/>
      <c r="RMZ302" s="1114"/>
      <c r="RNA302" s="1114"/>
      <c r="RNB302" s="1114"/>
      <c r="RNC302" s="1114"/>
      <c r="RND302" s="1114"/>
      <c r="RNE302" s="1114"/>
      <c r="RNF302" s="1114"/>
      <c r="RNG302" s="1114"/>
      <c r="RNH302" s="1114"/>
      <c r="RNI302" s="1114"/>
      <c r="RNJ302" s="1114"/>
      <c r="RNK302" s="1114"/>
      <c r="RNL302" s="1114"/>
      <c r="RNM302" s="1114"/>
      <c r="RNN302" s="1114"/>
      <c r="RNO302" s="1114"/>
      <c r="RNP302" s="1114"/>
      <c r="RNQ302" s="1114"/>
      <c r="RNR302" s="1114"/>
      <c r="RNS302" s="1114"/>
      <c r="RNT302" s="1114"/>
      <c r="RNU302" s="1114"/>
      <c r="RNV302" s="1114"/>
      <c r="RNW302" s="1114"/>
      <c r="RNX302" s="1114"/>
      <c r="RNY302" s="1114"/>
      <c r="RNZ302" s="1114"/>
      <c r="ROA302" s="1114"/>
      <c r="ROB302" s="1114"/>
      <c r="ROC302" s="1114"/>
      <c r="ROD302" s="1114"/>
      <c r="ROE302" s="1114"/>
      <c r="ROF302" s="1114"/>
      <c r="ROG302" s="1114"/>
      <c r="ROH302" s="1114"/>
      <c r="ROI302" s="1114"/>
      <c r="ROJ302" s="1114"/>
      <c r="ROK302" s="1114"/>
      <c r="ROL302" s="1114"/>
      <c r="ROM302" s="1114"/>
      <c r="RON302" s="1114"/>
      <c r="ROO302" s="1114"/>
      <c r="ROP302" s="1114"/>
      <c r="ROQ302" s="1114"/>
      <c r="ROR302" s="1114"/>
      <c r="ROS302" s="1114"/>
      <c r="ROT302" s="1114"/>
      <c r="ROU302" s="1114"/>
      <c r="ROV302" s="1114"/>
      <c r="ROW302" s="1114"/>
      <c r="ROX302" s="1114"/>
      <c r="ROY302" s="1114"/>
      <c r="ROZ302" s="1114"/>
      <c r="RPA302" s="1114"/>
      <c r="RPB302" s="1114"/>
      <c r="RPC302" s="1114"/>
      <c r="RPD302" s="1114"/>
      <c r="RPE302" s="1114"/>
      <c r="RPF302" s="1114"/>
      <c r="RPG302" s="1114"/>
      <c r="RPH302" s="1114"/>
      <c r="RPI302" s="1114"/>
      <c r="RPJ302" s="1114"/>
      <c r="RPK302" s="1114"/>
      <c r="RPL302" s="1114"/>
      <c r="RPM302" s="1114"/>
      <c r="RPN302" s="1114"/>
      <c r="RPO302" s="1114"/>
      <c r="RPP302" s="1114"/>
      <c r="RPQ302" s="1114"/>
      <c r="RPR302" s="1114"/>
      <c r="RPS302" s="1114"/>
      <c r="RPT302" s="1114"/>
      <c r="RPU302" s="1114"/>
      <c r="RPV302" s="1114"/>
      <c r="RPW302" s="1114"/>
      <c r="RPX302" s="1114"/>
      <c r="RPY302" s="1114"/>
      <c r="RPZ302" s="1114"/>
      <c r="RQA302" s="1114"/>
      <c r="RQB302" s="1114"/>
      <c r="RQC302" s="1114"/>
      <c r="RQD302" s="1114"/>
      <c r="RQE302" s="1114"/>
      <c r="RQF302" s="1114"/>
      <c r="RQG302" s="1114"/>
      <c r="RQH302" s="1114"/>
      <c r="RQI302" s="1114"/>
      <c r="RQJ302" s="1114"/>
      <c r="RQK302" s="1114"/>
      <c r="RQL302" s="1114"/>
      <c r="RQM302" s="1114"/>
      <c r="RQN302" s="1114"/>
      <c r="RQO302" s="1114"/>
      <c r="RQP302" s="1114"/>
      <c r="RQQ302" s="1114"/>
      <c r="RQR302" s="1114"/>
      <c r="RQS302" s="1114"/>
      <c r="RQT302" s="1114"/>
      <c r="RQU302" s="1114"/>
      <c r="RQV302" s="1114"/>
      <c r="RQW302" s="1114"/>
      <c r="RQX302" s="1114"/>
      <c r="RQY302" s="1114"/>
      <c r="RQZ302" s="1114"/>
      <c r="RRA302" s="1114"/>
      <c r="RRB302" s="1114"/>
      <c r="RRC302" s="1114"/>
      <c r="RRD302" s="1114"/>
      <c r="RRE302" s="1114"/>
      <c r="RRF302" s="1114"/>
      <c r="RRG302" s="1114"/>
      <c r="RRH302" s="1114"/>
      <c r="RRI302" s="1114"/>
      <c r="RRJ302" s="1114"/>
      <c r="RRK302" s="1114"/>
      <c r="RRL302" s="1114"/>
      <c r="RRM302" s="1114"/>
      <c r="RRN302" s="1114"/>
      <c r="RRO302" s="1114"/>
      <c r="RRP302" s="1114"/>
      <c r="RRQ302" s="1114"/>
      <c r="RRR302" s="1114"/>
      <c r="RRS302" s="1114"/>
      <c r="RRT302" s="1114"/>
      <c r="RRU302" s="1114"/>
      <c r="RRV302" s="1114"/>
      <c r="RRW302" s="1114"/>
      <c r="RRX302" s="1114"/>
      <c r="RRY302" s="1114"/>
      <c r="RRZ302" s="1114"/>
      <c r="RSA302" s="1114"/>
      <c r="RSB302" s="1114"/>
      <c r="RSC302" s="1114"/>
      <c r="RSD302" s="1114"/>
      <c r="RSE302" s="1114"/>
      <c r="RSF302" s="1114"/>
      <c r="RSG302" s="1114"/>
      <c r="RSH302" s="1114"/>
      <c r="RSI302" s="1114"/>
      <c r="RSJ302" s="1114"/>
      <c r="RSK302" s="1114"/>
      <c r="RSL302" s="1114"/>
      <c r="RSM302" s="1114"/>
      <c r="RSN302" s="1114"/>
      <c r="RSO302" s="1114"/>
      <c r="RSP302" s="1114"/>
      <c r="RSQ302" s="1114"/>
      <c r="RSR302" s="1114"/>
      <c r="RSS302" s="1114"/>
      <c r="RST302" s="1114"/>
      <c r="RSU302" s="1114"/>
      <c r="RSV302" s="1114"/>
      <c r="RSW302" s="1114"/>
      <c r="RSX302" s="1114"/>
      <c r="RSY302" s="1114"/>
      <c r="RSZ302" s="1114"/>
      <c r="RTA302" s="1114"/>
      <c r="RTB302" s="1114"/>
      <c r="RTC302" s="1114"/>
      <c r="RTD302" s="1114"/>
      <c r="RTE302" s="1114"/>
      <c r="RTF302" s="1114"/>
      <c r="RTG302" s="1114"/>
      <c r="RTH302" s="1114"/>
      <c r="RTI302" s="1114"/>
      <c r="RTJ302" s="1114"/>
      <c r="RTK302" s="1114"/>
      <c r="RTL302" s="1114"/>
      <c r="RTM302" s="1114"/>
      <c r="RTN302" s="1114"/>
      <c r="RTO302" s="1114"/>
      <c r="RTP302" s="1114"/>
      <c r="RTQ302" s="1114"/>
      <c r="RTR302" s="1114"/>
      <c r="RTS302" s="1114"/>
      <c r="RTT302" s="1114"/>
      <c r="RTU302" s="1114"/>
      <c r="RTV302" s="1114"/>
      <c r="RTW302" s="1114"/>
      <c r="RTX302" s="1114"/>
      <c r="RTY302" s="1114"/>
      <c r="RTZ302" s="1114"/>
      <c r="RUA302" s="1114"/>
      <c r="RUB302" s="1114"/>
      <c r="RUC302" s="1114"/>
      <c r="RUD302" s="1114"/>
      <c r="RUE302" s="1114"/>
      <c r="RUF302" s="1114"/>
      <c r="RUG302" s="1114"/>
      <c r="RUH302" s="1114"/>
      <c r="RUI302" s="1114"/>
      <c r="RUJ302" s="1114"/>
      <c r="RUK302" s="1114"/>
      <c r="RUL302" s="1114"/>
      <c r="RUM302" s="1114"/>
      <c r="RUN302" s="1114"/>
      <c r="RUO302" s="1114"/>
      <c r="RUP302" s="1114"/>
      <c r="RUQ302" s="1114"/>
      <c r="RUR302" s="1114"/>
      <c r="RUS302" s="1114"/>
      <c r="RUT302" s="1114"/>
      <c r="RUU302" s="1114"/>
      <c r="RUV302" s="1114"/>
      <c r="RUW302" s="1114"/>
      <c r="RUX302" s="1114"/>
      <c r="RUY302" s="1114"/>
      <c r="RUZ302" s="1114"/>
      <c r="RVA302" s="1114"/>
      <c r="RVB302" s="1114"/>
      <c r="RVC302" s="1114"/>
      <c r="RVD302" s="1114"/>
      <c r="RVE302" s="1114"/>
      <c r="RVF302" s="1114"/>
      <c r="RVG302" s="1114"/>
      <c r="RVH302" s="1114"/>
      <c r="RVI302" s="1114"/>
      <c r="RVJ302" s="1114"/>
      <c r="RVK302" s="1114"/>
      <c r="RVL302" s="1114"/>
      <c r="RVM302" s="1114"/>
      <c r="RVN302" s="1114"/>
      <c r="RVO302" s="1114"/>
      <c r="RVP302" s="1114"/>
      <c r="RVQ302" s="1114"/>
      <c r="RVR302" s="1114"/>
      <c r="RVS302" s="1114"/>
      <c r="RVT302" s="1114"/>
      <c r="RVU302" s="1114"/>
      <c r="RVV302" s="1114"/>
      <c r="RVW302" s="1114"/>
      <c r="RVX302" s="1114"/>
      <c r="RVY302" s="1114"/>
      <c r="RVZ302" s="1114"/>
      <c r="RWA302" s="1114"/>
      <c r="RWB302" s="1114"/>
      <c r="RWC302" s="1114"/>
      <c r="RWD302" s="1114"/>
      <c r="RWE302" s="1114"/>
      <c r="RWF302" s="1114"/>
      <c r="RWG302" s="1114"/>
      <c r="RWH302" s="1114"/>
      <c r="RWI302" s="1114"/>
      <c r="RWJ302" s="1114"/>
      <c r="RWK302" s="1114"/>
      <c r="RWL302" s="1114"/>
      <c r="RWM302" s="1114"/>
      <c r="RWN302" s="1114"/>
      <c r="RWO302" s="1114"/>
      <c r="RWP302" s="1114"/>
      <c r="RWQ302" s="1114"/>
      <c r="RWR302" s="1114"/>
      <c r="RWS302" s="1114"/>
      <c r="RWT302" s="1114"/>
      <c r="RWU302" s="1114"/>
      <c r="RWV302" s="1114"/>
      <c r="RWW302" s="1114"/>
      <c r="RWX302" s="1114"/>
      <c r="RWY302" s="1114"/>
      <c r="RWZ302" s="1114"/>
      <c r="RXA302" s="1114"/>
      <c r="RXB302" s="1114"/>
      <c r="RXC302" s="1114"/>
      <c r="RXD302" s="1114"/>
      <c r="RXE302" s="1114"/>
      <c r="RXF302" s="1114"/>
      <c r="RXG302" s="1114"/>
      <c r="RXH302" s="1114"/>
      <c r="RXI302" s="1114"/>
      <c r="RXJ302" s="1114"/>
      <c r="RXK302" s="1114"/>
      <c r="RXL302" s="1114"/>
      <c r="RXM302" s="1114"/>
      <c r="RXN302" s="1114"/>
      <c r="RXO302" s="1114"/>
      <c r="RXP302" s="1114"/>
      <c r="RXQ302" s="1114"/>
      <c r="RXR302" s="1114"/>
      <c r="RXS302" s="1114"/>
      <c r="RXT302" s="1114"/>
      <c r="RXU302" s="1114"/>
      <c r="RXV302" s="1114"/>
      <c r="RXW302" s="1114"/>
      <c r="RXX302" s="1114"/>
      <c r="RXY302" s="1114"/>
      <c r="RXZ302" s="1114"/>
      <c r="RYA302" s="1114"/>
      <c r="RYB302" s="1114"/>
      <c r="RYC302" s="1114"/>
      <c r="RYD302" s="1114"/>
      <c r="RYE302" s="1114"/>
      <c r="RYF302" s="1114"/>
      <c r="RYG302" s="1114"/>
      <c r="RYH302" s="1114"/>
      <c r="RYI302" s="1114"/>
      <c r="RYJ302" s="1114"/>
      <c r="RYK302" s="1114"/>
      <c r="RYL302" s="1114"/>
      <c r="RYM302" s="1114"/>
      <c r="RYN302" s="1114"/>
      <c r="RYO302" s="1114"/>
      <c r="RYP302" s="1114"/>
      <c r="RYQ302" s="1114"/>
      <c r="RYR302" s="1114"/>
      <c r="RYS302" s="1114"/>
      <c r="RYT302" s="1114"/>
      <c r="RYU302" s="1114"/>
      <c r="RYV302" s="1114"/>
      <c r="RYW302" s="1114"/>
      <c r="RYX302" s="1114"/>
      <c r="RYY302" s="1114"/>
      <c r="RYZ302" s="1114"/>
      <c r="RZA302" s="1114"/>
      <c r="RZB302" s="1114"/>
      <c r="RZC302" s="1114"/>
      <c r="RZD302" s="1114"/>
      <c r="RZE302" s="1114"/>
      <c r="RZF302" s="1114"/>
      <c r="RZG302" s="1114"/>
      <c r="RZH302" s="1114"/>
      <c r="RZI302" s="1114"/>
      <c r="RZJ302" s="1114"/>
      <c r="RZK302" s="1114"/>
      <c r="RZL302" s="1114"/>
      <c r="RZM302" s="1114"/>
      <c r="RZN302" s="1114"/>
      <c r="RZO302" s="1114"/>
      <c r="RZP302" s="1114"/>
      <c r="RZQ302" s="1114"/>
      <c r="RZR302" s="1114"/>
      <c r="RZS302" s="1114"/>
      <c r="RZT302" s="1114"/>
      <c r="RZU302" s="1114"/>
      <c r="RZV302" s="1114"/>
      <c r="RZW302" s="1114"/>
      <c r="RZX302" s="1114"/>
      <c r="RZY302" s="1114"/>
      <c r="RZZ302" s="1114"/>
      <c r="SAA302" s="1114"/>
      <c r="SAB302" s="1114"/>
      <c r="SAC302" s="1114"/>
      <c r="SAD302" s="1114"/>
      <c r="SAE302" s="1114"/>
      <c r="SAF302" s="1114"/>
      <c r="SAG302" s="1114"/>
      <c r="SAH302" s="1114"/>
      <c r="SAI302" s="1114"/>
      <c r="SAJ302" s="1114"/>
      <c r="SAK302" s="1114"/>
      <c r="SAL302" s="1114"/>
      <c r="SAM302" s="1114"/>
      <c r="SAN302" s="1114"/>
      <c r="SAO302" s="1114"/>
      <c r="SAP302" s="1114"/>
      <c r="SAQ302" s="1114"/>
      <c r="SAR302" s="1114"/>
      <c r="SAS302" s="1114"/>
      <c r="SAT302" s="1114"/>
      <c r="SAU302" s="1114"/>
      <c r="SAV302" s="1114"/>
      <c r="SAW302" s="1114"/>
      <c r="SAX302" s="1114"/>
      <c r="SAY302" s="1114"/>
      <c r="SAZ302" s="1114"/>
      <c r="SBA302" s="1114"/>
      <c r="SBB302" s="1114"/>
      <c r="SBC302" s="1114"/>
      <c r="SBD302" s="1114"/>
      <c r="SBE302" s="1114"/>
      <c r="SBF302" s="1114"/>
      <c r="SBG302" s="1114"/>
      <c r="SBH302" s="1114"/>
      <c r="SBI302" s="1114"/>
      <c r="SBJ302" s="1114"/>
      <c r="SBK302" s="1114"/>
      <c r="SBL302" s="1114"/>
      <c r="SBM302" s="1114"/>
      <c r="SBN302" s="1114"/>
      <c r="SBO302" s="1114"/>
      <c r="SBP302" s="1114"/>
      <c r="SBQ302" s="1114"/>
      <c r="SBR302" s="1114"/>
      <c r="SBS302" s="1114"/>
      <c r="SBT302" s="1114"/>
      <c r="SBU302" s="1114"/>
      <c r="SBV302" s="1114"/>
      <c r="SBW302" s="1114"/>
      <c r="SBX302" s="1114"/>
      <c r="SBY302" s="1114"/>
      <c r="SBZ302" s="1114"/>
      <c r="SCA302" s="1114"/>
      <c r="SCB302" s="1114"/>
      <c r="SCC302" s="1114"/>
      <c r="SCD302" s="1114"/>
      <c r="SCE302" s="1114"/>
      <c r="SCF302" s="1114"/>
      <c r="SCG302" s="1114"/>
      <c r="SCH302" s="1114"/>
      <c r="SCI302" s="1114"/>
      <c r="SCJ302" s="1114"/>
      <c r="SCK302" s="1114"/>
      <c r="SCL302" s="1114"/>
      <c r="SCM302" s="1114"/>
      <c r="SCN302" s="1114"/>
      <c r="SCO302" s="1114"/>
      <c r="SCP302" s="1114"/>
      <c r="SCQ302" s="1114"/>
      <c r="SCR302" s="1114"/>
      <c r="SCS302" s="1114"/>
      <c r="SCT302" s="1114"/>
      <c r="SCU302" s="1114"/>
      <c r="SCV302" s="1114"/>
      <c r="SCW302" s="1114"/>
      <c r="SCX302" s="1114"/>
      <c r="SCY302" s="1114"/>
      <c r="SCZ302" s="1114"/>
      <c r="SDA302" s="1114"/>
      <c r="SDB302" s="1114"/>
      <c r="SDC302" s="1114"/>
      <c r="SDD302" s="1114"/>
      <c r="SDE302" s="1114"/>
      <c r="SDF302" s="1114"/>
      <c r="SDG302" s="1114"/>
      <c r="SDH302" s="1114"/>
      <c r="SDI302" s="1114"/>
      <c r="SDJ302" s="1114"/>
      <c r="SDK302" s="1114"/>
      <c r="SDL302" s="1114"/>
      <c r="SDM302" s="1114"/>
      <c r="SDN302" s="1114"/>
      <c r="SDO302" s="1114"/>
      <c r="SDP302" s="1114"/>
      <c r="SDQ302" s="1114"/>
      <c r="SDR302" s="1114"/>
      <c r="SDS302" s="1114"/>
      <c r="SDT302" s="1114"/>
      <c r="SDU302" s="1114"/>
      <c r="SDV302" s="1114"/>
      <c r="SDW302" s="1114"/>
      <c r="SDX302" s="1114"/>
      <c r="SDY302" s="1114"/>
      <c r="SDZ302" s="1114"/>
      <c r="SEA302" s="1114"/>
      <c r="SEB302" s="1114"/>
      <c r="SEC302" s="1114"/>
      <c r="SED302" s="1114"/>
      <c r="SEE302" s="1114"/>
      <c r="SEF302" s="1114"/>
      <c r="SEG302" s="1114"/>
      <c r="SEH302" s="1114"/>
      <c r="SEI302" s="1114"/>
      <c r="SEJ302" s="1114"/>
      <c r="SEK302" s="1114"/>
      <c r="SEL302" s="1114"/>
      <c r="SEM302" s="1114"/>
      <c r="SEN302" s="1114"/>
      <c r="SEO302" s="1114"/>
      <c r="SEP302" s="1114"/>
      <c r="SEQ302" s="1114"/>
      <c r="SER302" s="1114"/>
      <c r="SES302" s="1114"/>
      <c r="SET302" s="1114"/>
      <c r="SEU302" s="1114"/>
      <c r="SEV302" s="1114"/>
      <c r="SEW302" s="1114"/>
      <c r="SEX302" s="1114"/>
      <c r="SEY302" s="1114"/>
      <c r="SEZ302" s="1114"/>
      <c r="SFA302" s="1114"/>
      <c r="SFB302" s="1114"/>
      <c r="SFC302" s="1114"/>
      <c r="SFD302" s="1114"/>
      <c r="SFE302" s="1114"/>
      <c r="SFF302" s="1114"/>
      <c r="SFG302" s="1114"/>
      <c r="SFH302" s="1114"/>
      <c r="SFI302" s="1114"/>
      <c r="SFJ302" s="1114"/>
      <c r="SFK302" s="1114"/>
      <c r="SFL302" s="1114"/>
      <c r="SFM302" s="1114"/>
      <c r="SFN302" s="1114"/>
      <c r="SFO302" s="1114"/>
      <c r="SFP302" s="1114"/>
      <c r="SFQ302" s="1114"/>
      <c r="SFR302" s="1114"/>
      <c r="SFS302" s="1114"/>
      <c r="SFT302" s="1114"/>
      <c r="SFU302" s="1114"/>
      <c r="SFV302" s="1114"/>
      <c r="SFW302" s="1114"/>
      <c r="SFX302" s="1114"/>
      <c r="SFY302" s="1114"/>
      <c r="SFZ302" s="1114"/>
      <c r="SGA302" s="1114"/>
      <c r="SGB302" s="1114"/>
      <c r="SGC302" s="1114"/>
      <c r="SGD302" s="1114"/>
      <c r="SGE302" s="1114"/>
      <c r="SGF302" s="1114"/>
      <c r="SGG302" s="1114"/>
      <c r="SGH302" s="1114"/>
      <c r="SGI302" s="1114"/>
      <c r="SGJ302" s="1114"/>
      <c r="SGK302" s="1114"/>
      <c r="SGL302" s="1114"/>
      <c r="SGM302" s="1114"/>
      <c r="SGN302" s="1114"/>
      <c r="SGO302" s="1114"/>
      <c r="SGP302" s="1114"/>
      <c r="SGQ302" s="1114"/>
      <c r="SGR302" s="1114"/>
      <c r="SGS302" s="1114"/>
      <c r="SGT302" s="1114"/>
      <c r="SGU302" s="1114"/>
      <c r="SGV302" s="1114"/>
      <c r="SGW302" s="1114"/>
      <c r="SGX302" s="1114"/>
      <c r="SGY302" s="1114"/>
      <c r="SGZ302" s="1114"/>
      <c r="SHA302" s="1114"/>
      <c r="SHB302" s="1114"/>
      <c r="SHC302" s="1114"/>
      <c r="SHD302" s="1114"/>
      <c r="SHE302" s="1114"/>
      <c r="SHF302" s="1114"/>
      <c r="SHG302" s="1114"/>
      <c r="SHH302" s="1114"/>
      <c r="SHI302" s="1114"/>
      <c r="SHJ302" s="1114"/>
      <c r="SHK302" s="1114"/>
      <c r="SHL302" s="1114"/>
      <c r="SHM302" s="1114"/>
      <c r="SHN302" s="1114"/>
      <c r="SHO302" s="1114"/>
      <c r="SHP302" s="1114"/>
      <c r="SHQ302" s="1114"/>
      <c r="SHR302" s="1114"/>
      <c r="SHS302" s="1114"/>
      <c r="SHT302" s="1114"/>
      <c r="SHU302" s="1114"/>
      <c r="SHV302" s="1114"/>
      <c r="SHW302" s="1114"/>
      <c r="SHX302" s="1114"/>
      <c r="SHY302" s="1114"/>
      <c r="SHZ302" s="1114"/>
      <c r="SIA302" s="1114"/>
      <c r="SIB302" s="1114"/>
      <c r="SIC302" s="1114"/>
      <c r="SID302" s="1114"/>
      <c r="SIE302" s="1114"/>
      <c r="SIF302" s="1114"/>
      <c r="SIG302" s="1114"/>
      <c r="SIH302" s="1114"/>
      <c r="SII302" s="1114"/>
      <c r="SIJ302" s="1114"/>
      <c r="SIK302" s="1114"/>
      <c r="SIL302" s="1114"/>
      <c r="SIM302" s="1114"/>
      <c r="SIN302" s="1114"/>
      <c r="SIO302" s="1114"/>
      <c r="SIP302" s="1114"/>
      <c r="SIQ302" s="1114"/>
      <c r="SIR302" s="1114"/>
      <c r="SIS302" s="1114"/>
      <c r="SIT302" s="1114"/>
      <c r="SIU302" s="1114"/>
      <c r="SIV302" s="1114"/>
      <c r="SIW302" s="1114"/>
      <c r="SIX302" s="1114"/>
      <c r="SIY302" s="1114"/>
      <c r="SIZ302" s="1114"/>
      <c r="SJA302" s="1114"/>
      <c r="SJB302" s="1114"/>
      <c r="SJC302" s="1114"/>
      <c r="SJD302" s="1114"/>
      <c r="SJE302" s="1114"/>
      <c r="SJF302" s="1114"/>
      <c r="SJG302" s="1114"/>
      <c r="SJH302" s="1114"/>
      <c r="SJI302" s="1114"/>
      <c r="SJJ302" s="1114"/>
      <c r="SJK302" s="1114"/>
      <c r="SJL302" s="1114"/>
      <c r="SJM302" s="1114"/>
      <c r="SJN302" s="1114"/>
      <c r="SJO302" s="1114"/>
      <c r="SJP302" s="1114"/>
      <c r="SJQ302" s="1114"/>
      <c r="SJR302" s="1114"/>
      <c r="SJS302" s="1114"/>
      <c r="SJT302" s="1114"/>
      <c r="SJU302" s="1114"/>
      <c r="SJV302" s="1114"/>
      <c r="SJW302" s="1114"/>
      <c r="SJX302" s="1114"/>
      <c r="SJY302" s="1114"/>
      <c r="SJZ302" s="1114"/>
      <c r="SKA302" s="1114"/>
      <c r="SKB302" s="1114"/>
      <c r="SKC302" s="1114"/>
      <c r="SKD302" s="1114"/>
      <c r="SKE302" s="1114"/>
      <c r="SKF302" s="1114"/>
      <c r="SKG302" s="1114"/>
      <c r="SKH302" s="1114"/>
      <c r="SKI302" s="1114"/>
      <c r="SKJ302" s="1114"/>
      <c r="SKK302" s="1114"/>
      <c r="SKL302" s="1114"/>
      <c r="SKM302" s="1114"/>
      <c r="SKN302" s="1114"/>
      <c r="SKO302" s="1114"/>
      <c r="SKP302" s="1114"/>
      <c r="SKQ302" s="1114"/>
      <c r="SKR302" s="1114"/>
      <c r="SKS302" s="1114"/>
      <c r="SKT302" s="1114"/>
      <c r="SKU302" s="1114"/>
      <c r="SKV302" s="1114"/>
      <c r="SKW302" s="1114"/>
      <c r="SKX302" s="1114"/>
      <c r="SKY302" s="1114"/>
      <c r="SKZ302" s="1114"/>
      <c r="SLA302" s="1114"/>
      <c r="SLB302" s="1114"/>
      <c r="SLC302" s="1114"/>
      <c r="SLD302" s="1114"/>
      <c r="SLE302" s="1114"/>
      <c r="SLF302" s="1114"/>
      <c r="SLG302" s="1114"/>
      <c r="SLH302" s="1114"/>
      <c r="SLI302" s="1114"/>
      <c r="SLJ302" s="1114"/>
      <c r="SLK302" s="1114"/>
      <c r="SLL302" s="1114"/>
      <c r="SLM302" s="1114"/>
      <c r="SLN302" s="1114"/>
      <c r="SLO302" s="1114"/>
      <c r="SLP302" s="1114"/>
      <c r="SLQ302" s="1114"/>
      <c r="SLR302" s="1114"/>
      <c r="SLS302" s="1114"/>
      <c r="SLT302" s="1114"/>
      <c r="SLU302" s="1114"/>
      <c r="SLV302" s="1114"/>
      <c r="SLW302" s="1114"/>
      <c r="SLX302" s="1114"/>
      <c r="SLY302" s="1114"/>
      <c r="SLZ302" s="1114"/>
      <c r="SMA302" s="1114"/>
      <c r="SMB302" s="1114"/>
      <c r="SMC302" s="1114"/>
      <c r="SMD302" s="1114"/>
      <c r="SME302" s="1114"/>
      <c r="SMF302" s="1114"/>
      <c r="SMG302" s="1114"/>
      <c r="SMH302" s="1114"/>
      <c r="SMI302" s="1114"/>
      <c r="SMJ302" s="1114"/>
      <c r="SMK302" s="1114"/>
      <c r="SML302" s="1114"/>
      <c r="SMM302" s="1114"/>
      <c r="SMN302" s="1114"/>
      <c r="SMO302" s="1114"/>
      <c r="SMP302" s="1114"/>
      <c r="SMQ302" s="1114"/>
      <c r="SMR302" s="1114"/>
      <c r="SMS302" s="1114"/>
      <c r="SMT302" s="1114"/>
      <c r="SMU302" s="1114"/>
      <c r="SMV302" s="1114"/>
      <c r="SMW302" s="1114"/>
      <c r="SMX302" s="1114"/>
      <c r="SMY302" s="1114"/>
      <c r="SMZ302" s="1114"/>
      <c r="SNA302" s="1114"/>
      <c r="SNB302" s="1114"/>
      <c r="SNC302" s="1114"/>
      <c r="SND302" s="1114"/>
      <c r="SNE302" s="1114"/>
      <c r="SNF302" s="1114"/>
      <c r="SNG302" s="1114"/>
      <c r="SNH302" s="1114"/>
      <c r="SNI302" s="1114"/>
      <c r="SNJ302" s="1114"/>
      <c r="SNK302" s="1114"/>
      <c r="SNL302" s="1114"/>
      <c r="SNM302" s="1114"/>
      <c r="SNN302" s="1114"/>
      <c r="SNO302" s="1114"/>
      <c r="SNP302" s="1114"/>
      <c r="SNQ302" s="1114"/>
      <c r="SNR302" s="1114"/>
      <c r="SNS302" s="1114"/>
      <c r="SNT302" s="1114"/>
      <c r="SNU302" s="1114"/>
      <c r="SNV302" s="1114"/>
      <c r="SNW302" s="1114"/>
      <c r="SNX302" s="1114"/>
      <c r="SNY302" s="1114"/>
      <c r="SNZ302" s="1114"/>
      <c r="SOA302" s="1114"/>
      <c r="SOB302" s="1114"/>
      <c r="SOC302" s="1114"/>
      <c r="SOD302" s="1114"/>
      <c r="SOE302" s="1114"/>
      <c r="SOF302" s="1114"/>
      <c r="SOG302" s="1114"/>
      <c r="SOH302" s="1114"/>
      <c r="SOI302" s="1114"/>
      <c r="SOJ302" s="1114"/>
      <c r="SOK302" s="1114"/>
      <c r="SOL302" s="1114"/>
      <c r="SOM302" s="1114"/>
      <c r="SON302" s="1114"/>
      <c r="SOO302" s="1114"/>
      <c r="SOP302" s="1114"/>
      <c r="SOQ302" s="1114"/>
      <c r="SOR302" s="1114"/>
      <c r="SOS302" s="1114"/>
      <c r="SOT302" s="1114"/>
      <c r="SOU302" s="1114"/>
      <c r="SOV302" s="1114"/>
      <c r="SOW302" s="1114"/>
      <c r="SOX302" s="1114"/>
      <c r="SOY302" s="1114"/>
      <c r="SOZ302" s="1114"/>
      <c r="SPA302" s="1114"/>
      <c r="SPB302" s="1114"/>
      <c r="SPC302" s="1114"/>
      <c r="SPD302" s="1114"/>
      <c r="SPE302" s="1114"/>
      <c r="SPF302" s="1114"/>
      <c r="SPG302" s="1114"/>
      <c r="SPH302" s="1114"/>
      <c r="SPI302" s="1114"/>
      <c r="SPJ302" s="1114"/>
      <c r="SPK302" s="1114"/>
      <c r="SPL302" s="1114"/>
      <c r="SPM302" s="1114"/>
      <c r="SPN302" s="1114"/>
      <c r="SPO302" s="1114"/>
      <c r="SPP302" s="1114"/>
      <c r="SPQ302" s="1114"/>
      <c r="SPR302" s="1114"/>
      <c r="SPS302" s="1114"/>
      <c r="SPT302" s="1114"/>
      <c r="SPU302" s="1114"/>
      <c r="SPV302" s="1114"/>
      <c r="SPW302" s="1114"/>
      <c r="SPX302" s="1114"/>
      <c r="SPY302" s="1114"/>
      <c r="SPZ302" s="1114"/>
      <c r="SQA302" s="1114"/>
      <c r="SQB302" s="1114"/>
      <c r="SQC302" s="1114"/>
      <c r="SQD302" s="1114"/>
      <c r="SQE302" s="1114"/>
      <c r="SQF302" s="1114"/>
      <c r="SQG302" s="1114"/>
      <c r="SQH302" s="1114"/>
      <c r="SQI302" s="1114"/>
      <c r="SQJ302" s="1114"/>
      <c r="SQK302" s="1114"/>
      <c r="SQL302" s="1114"/>
      <c r="SQM302" s="1114"/>
      <c r="SQN302" s="1114"/>
      <c r="SQO302" s="1114"/>
      <c r="SQP302" s="1114"/>
      <c r="SQQ302" s="1114"/>
      <c r="SQR302" s="1114"/>
      <c r="SQS302" s="1114"/>
      <c r="SQT302" s="1114"/>
      <c r="SQU302" s="1114"/>
      <c r="SQV302" s="1114"/>
      <c r="SQW302" s="1114"/>
      <c r="SQX302" s="1114"/>
      <c r="SQY302" s="1114"/>
      <c r="SQZ302" s="1114"/>
      <c r="SRA302" s="1114"/>
      <c r="SRB302" s="1114"/>
      <c r="SRC302" s="1114"/>
      <c r="SRD302" s="1114"/>
      <c r="SRE302" s="1114"/>
      <c r="SRF302" s="1114"/>
      <c r="SRG302" s="1114"/>
      <c r="SRH302" s="1114"/>
      <c r="SRI302" s="1114"/>
      <c r="SRJ302" s="1114"/>
      <c r="SRK302" s="1114"/>
      <c r="SRL302" s="1114"/>
      <c r="SRM302" s="1114"/>
      <c r="SRN302" s="1114"/>
      <c r="SRO302" s="1114"/>
      <c r="SRP302" s="1114"/>
      <c r="SRQ302" s="1114"/>
      <c r="SRR302" s="1114"/>
      <c r="SRS302" s="1114"/>
      <c r="SRT302" s="1114"/>
      <c r="SRU302" s="1114"/>
      <c r="SRV302" s="1114"/>
      <c r="SRW302" s="1114"/>
      <c r="SRX302" s="1114"/>
      <c r="SRY302" s="1114"/>
      <c r="SRZ302" s="1114"/>
      <c r="SSA302" s="1114"/>
      <c r="SSB302" s="1114"/>
      <c r="SSC302" s="1114"/>
      <c r="SSD302" s="1114"/>
      <c r="SSE302" s="1114"/>
      <c r="SSF302" s="1114"/>
      <c r="SSG302" s="1114"/>
      <c r="SSH302" s="1114"/>
      <c r="SSI302" s="1114"/>
      <c r="SSJ302" s="1114"/>
      <c r="SSK302" s="1114"/>
      <c r="SSL302" s="1114"/>
      <c r="SSM302" s="1114"/>
      <c r="SSN302" s="1114"/>
      <c r="SSO302" s="1114"/>
      <c r="SSP302" s="1114"/>
      <c r="SSQ302" s="1114"/>
      <c r="SSR302" s="1114"/>
      <c r="SSS302" s="1114"/>
      <c r="SST302" s="1114"/>
      <c r="SSU302" s="1114"/>
      <c r="SSV302" s="1114"/>
      <c r="SSW302" s="1114"/>
      <c r="SSX302" s="1114"/>
      <c r="SSY302" s="1114"/>
      <c r="SSZ302" s="1114"/>
      <c r="STA302" s="1114"/>
      <c r="STB302" s="1114"/>
      <c r="STC302" s="1114"/>
      <c r="STD302" s="1114"/>
      <c r="STE302" s="1114"/>
      <c r="STF302" s="1114"/>
      <c r="STG302" s="1114"/>
      <c r="STH302" s="1114"/>
      <c r="STI302" s="1114"/>
      <c r="STJ302" s="1114"/>
      <c r="STK302" s="1114"/>
      <c r="STL302" s="1114"/>
      <c r="STM302" s="1114"/>
      <c r="STN302" s="1114"/>
      <c r="STO302" s="1114"/>
      <c r="STP302" s="1114"/>
      <c r="STQ302" s="1114"/>
      <c r="STR302" s="1114"/>
      <c r="STS302" s="1114"/>
      <c r="STT302" s="1114"/>
      <c r="STU302" s="1114"/>
      <c r="STV302" s="1114"/>
      <c r="STW302" s="1114"/>
      <c r="STX302" s="1114"/>
      <c r="STY302" s="1114"/>
      <c r="STZ302" s="1114"/>
      <c r="SUA302" s="1114"/>
      <c r="SUB302" s="1114"/>
      <c r="SUC302" s="1114"/>
      <c r="SUD302" s="1114"/>
      <c r="SUE302" s="1114"/>
      <c r="SUF302" s="1114"/>
      <c r="SUG302" s="1114"/>
      <c r="SUH302" s="1114"/>
      <c r="SUI302" s="1114"/>
      <c r="SUJ302" s="1114"/>
      <c r="SUK302" s="1114"/>
      <c r="SUL302" s="1114"/>
      <c r="SUM302" s="1114"/>
      <c r="SUN302" s="1114"/>
      <c r="SUO302" s="1114"/>
      <c r="SUP302" s="1114"/>
      <c r="SUQ302" s="1114"/>
      <c r="SUR302" s="1114"/>
      <c r="SUS302" s="1114"/>
      <c r="SUT302" s="1114"/>
      <c r="SUU302" s="1114"/>
      <c r="SUV302" s="1114"/>
      <c r="SUW302" s="1114"/>
      <c r="SUX302" s="1114"/>
      <c r="SUY302" s="1114"/>
      <c r="SUZ302" s="1114"/>
      <c r="SVA302" s="1114"/>
      <c r="SVB302" s="1114"/>
      <c r="SVC302" s="1114"/>
      <c r="SVD302" s="1114"/>
      <c r="SVE302" s="1114"/>
      <c r="SVF302" s="1114"/>
      <c r="SVG302" s="1114"/>
      <c r="SVH302" s="1114"/>
      <c r="SVI302" s="1114"/>
      <c r="SVJ302" s="1114"/>
      <c r="SVK302" s="1114"/>
      <c r="SVL302" s="1114"/>
      <c r="SVM302" s="1114"/>
      <c r="SVN302" s="1114"/>
      <c r="SVO302" s="1114"/>
      <c r="SVP302" s="1114"/>
      <c r="SVQ302" s="1114"/>
      <c r="SVR302" s="1114"/>
      <c r="SVS302" s="1114"/>
      <c r="SVT302" s="1114"/>
      <c r="SVU302" s="1114"/>
      <c r="SVV302" s="1114"/>
      <c r="SVW302" s="1114"/>
      <c r="SVX302" s="1114"/>
      <c r="SVY302" s="1114"/>
      <c r="SVZ302" s="1114"/>
      <c r="SWA302" s="1114"/>
      <c r="SWB302" s="1114"/>
      <c r="SWC302" s="1114"/>
      <c r="SWD302" s="1114"/>
      <c r="SWE302" s="1114"/>
      <c r="SWF302" s="1114"/>
      <c r="SWG302" s="1114"/>
      <c r="SWH302" s="1114"/>
      <c r="SWI302" s="1114"/>
      <c r="SWJ302" s="1114"/>
      <c r="SWK302" s="1114"/>
      <c r="SWL302" s="1114"/>
      <c r="SWM302" s="1114"/>
      <c r="SWN302" s="1114"/>
      <c r="SWO302" s="1114"/>
      <c r="SWP302" s="1114"/>
      <c r="SWQ302" s="1114"/>
      <c r="SWR302" s="1114"/>
      <c r="SWS302" s="1114"/>
      <c r="SWT302" s="1114"/>
      <c r="SWU302" s="1114"/>
      <c r="SWV302" s="1114"/>
      <c r="SWW302" s="1114"/>
      <c r="SWX302" s="1114"/>
      <c r="SWY302" s="1114"/>
      <c r="SWZ302" s="1114"/>
      <c r="SXA302" s="1114"/>
      <c r="SXB302" s="1114"/>
      <c r="SXC302" s="1114"/>
      <c r="SXD302" s="1114"/>
      <c r="SXE302" s="1114"/>
      <c r="SXF302" s="1114"/>
      <c r="SXG302" s="1114"/>
      <c r="SXH302" s="1114"/>
      <c r="SXI302" s="1114"/>
      <c r="SXJ302" s="1114"/>
      <c r="SXK302" s="1114"/>
      <c r="SXL302" s="1114"/>
      <c r="SXM302" s="1114"/>
      <c r="SXN302" s="1114"/>
      <c r="SXO302" s="1114"/>
      <c r="SXP302" s="1114"/>
      <c r="SXQ302" s="1114"/>
      <c r="SXR302" s="1114"/>
      <c r="SXS302" s="1114"/>
      <c r="SXT302" s="1114"/>
      <c r="SXU302" s="1114"/>
      <c r="SXV302" s="1114"/>
      <c r="SXW302" s="1114"/>
      <c r="SXX302" s="1114"/>
      <c r="SXY302" s="1114"/>
      <c r="SXZ302" s="1114"/>
      <c r="SYA302" s="1114"/>
      <c r="SYB302" s="1114"/>
      <c r="SYC302" s="1114"/>
      <c r="SYD302" s="1114"/>
      <c r="SYE302" s="1114"/>
      <c r="SYF302" s="1114"/>
      <c r="SYG302" s="1114"/>
      <c r="SYH302" s="1114"/>
      <c r="SYI302" s="1114"/>
      <c r="SYJ302" s="1114"/>
      <c r="SYK302" s="1114"/>
      <c r="SYL302" s="1114"/>
      <c r="SYM302" s="1114"/>
      <c r="SYN302" s="1114"/>
      <c r="SYO302" s="1114"/>
      <c r="SYP302" s="1114"/>
      <c r="SYQ302" s="1114"/>
      <c r="SYR302" s="1114"/>
      <c r="SYS302" s="1114"/>
      <c r="SYT302" s="1114"/>
      <c r="SYU302" s="1114"/>
      <c r="SYV302" s="1114"/>
      <c r="SYW302" s="1114"/>
      <c r="SYX302" s="1114"/>
      <c r="SYY302" s="1114"/>
      <c r="SYZ302" s="1114"/>
      <c r="SZA302" s="1114"/>
      <c r="SZB302" s="1114"/>
      <c r="SZC302" s="1114"/>
      <c r="SZD302" s="1114"/>
      <c r="SZE302" s="1114"/>
      <c r="SZF302" s="1114"/>
      <c r="SZG302" s="1114"/>
      <c r="SZH302" s="1114"/>
      <c r="SZI302" s="1114"/>
      <c r="SZJ302" s="1114"/>
      <c r="SZK302" s="1114"/>
      <c r="SZL302" s="1114"/>
      <c r="SZM302" s="1114"/>
      <c r="SZN302" s="1114"/>
      <c r="SZO302" s="1114"/>
      <c r="SZP302" s="1114"/>
      <c r="SZQ302" s="1114"/>
      <c r="SZR302" s="1114"/>
      <c r="SZS302" s="1114"/>
      <c r="SZT302" s="1114"/>
      <c r="SZU302" s="1114"/>
      <c r="SZV302" s="1114"/>
      <c r="SZW302" s="1114"/>
      <c r="SZX302" s="1114"/>
      <c r="SZY302" s="1114"/>
      <c r="SZZ302" s="1114"/>
      <c r="TAA302" s="1114"/>
      <c r="TAB302" s="1114"/>
      <c r="TAC302" s="1114"/>
      <c r="TAD302" s="1114"/>
      <c r="TAE302" s="1114"/>
      <c r="TAF302" s="1114"/>
      <c r="TAG302" s="1114"/>
      <c r="TAH302" s="1114"/>
      <c r="TAI302" s="1114"/>
      <c r="TAJ302" s="1114"/>
      <c r="TAK302" s="1114"/>
      <c r="TAL302" s="1114"/>
      <c r="TAM302" s="1114"/>
      <c r="TAN302" s="1114"/>
      <c r="TAO302" s="1114"/>
      <c r="TAP302" s="1114"/>
      <c r="TAQ302" s="1114"/>
      <c r="TAR302" s="1114"/>
      <c r="TAS302" s="1114"/>
      <c r="TAT302" s="1114"/>
      <c r="TAU302" s="1114"/>
      <c r="TAV302" s="1114"/>
      <c r="TAW302" s="1114"/>
      <c r="TAX302" s="1114"/>
      <c r="TAY302" s="1114"/>
      <c r="TAZ302" s="1114"/>
      <c r="TBA302" s="1114"/>
      <c r="TBB302" s="1114"/>
      <c r="TBC302" s="1114"/>
      <c r="TBD302" s="1114"/>
      <c r="TBE302" s="1114"/>
      <c r="TBF302" s="1114"/>
      <c r="TBG302" s="1114"/>
      <c r="TBH302" s="1114"/>
      <c r="TBI302" s="1114"/>
      <c r="TBJ302" s="1114"/>
      <c r="TBK302" s="1114"/>
      <c r="TBL302" s="1114"/>
      <c r="TBM302" s="1114"/>
      <c r="TBN302" s="1114"/>
      <c r="TBO302" s="1114"/>
      <c r="TBP302" s="1114"/>
      <c r="TBQ302" s="1114"/>
      <c r="TBR302" s="1114"/>
      <c r="TBS302" s="1114"/>
      <c r="TBT302" s="1114"/>
      <c r="TBU302" s="1114"/>
      <c r="TBV302" s="1114"/>
      <c r="TBW302" s="1114"/>
      <c r="TBX302" s="1114"/>
      <c r="TBY302" s="1114"/>
      <c r="TBZ302" s="1114"/>
      <c r="TCA302" s="1114"/>
      <c r="TCB302" s="1114"/>
      <c r="TCC302" s="1114"/>
      <c r="TCD302" s="1114"/>
      <c r="TCE302" s="1114"/>
      <c r="TCF302" s="1114"/>
      <c r="TCG302" s="1114"/>
      <c r="TCH302" s="1114"/>
      <c r="TCI302" s="1114"/>
      <c r="TCJ302" s="1114"/>
      <c r="TCK302" s="1114"/>
      <c r="TCL302" s="1114"/>
      <c r="TCM302" s="1114"/>
      <c r="TCN302" s="1114"/>
      <c r="TCO302" s="1114"/>
      <c r="TCP302" s="1114"/>
      <c r="TCQ302" s="1114"/>
      <c r="TCR302" s="1114"/>
      <c r="TCS302" s="1114"/>
      <c r="TCT302" s="1114"/>
      <c r="TCU302" s="1114"/>
      <c r="TCV302" s="1114"/>
      <c r="TCW302" s="1114"/>
      <c r="TCX302" s="1114"/>
      <c r="TCY302" s="1114"/>
      <c r="TCZ302" s="1114"/>
      <c r="TDA302" s="1114"/>
      <c r="TDB302" s="1114"/>
      <c r="TDC302" s="1114"/>
      <c r="TDD302" s="1114"/>
      <c r="TDE302" s="1114"/>
      <c r="TDF302" s="1114"/>
      <c r="TDG302" s="1114"/>
      <c r="TDH302" s="1114"/>
      <c r="TDI302" s="1114"/>
      <c r="TDJ302" s="1114"/>
      <c r="TDK302" s="1114"/>
      <c r="TDL302" s="1114"/>
      <c r="TDM302" s="1114"/>
      <c r="TDN302" s="1114"/>
      <c r="TDO302" s="1114"/>
      <c r="TDP302" s="1114"/>
      <c r="TDQ302" s="1114"/>
      <c r="TDR302" s="1114"/>
      <c r="TDS302" s="1114"/>
      <c r="TDT302" s="1114"/>
      <c r="TDU302" s="1114"/>
      <c r="TDV302" s="1114"/>
      <c r="TDW302" s="1114"/>
      <c r="TDX302" s="1114"/>
      <c r="TDY302" s="1114"/>
      <c r="TDZ302" s="1114"/>
      <c r="TEA302" s="1114"/>
      <c r="TEB302" s="1114"/>
      <c r="TEC302" s="1114"/>
      <c r="TED302" s="1114"/>
      <c r="TEE302" s="1114"/>
      <c r="TEF302" s="1114"/>
      <c r="TEG302" s="1114"/>
      <c r="TEH302" s="1114"/>
      <c r="TEI302" s="1114"/>
      <c r="TEJ302" s="1114"/>
      <c r="TEK302" s="1114"/>
      <c r="TEL302" s="1114"/>
      <c r="TEM302" s="1114"/>
      <c r="TEN302" s="1114"/>
      <c r="TEO302" s="1114"/>
      <c r="TEP302" s="1114"/>
      <c r="TEQ302" s="1114"/>
      <c r="TER302" s="1114"/>
      <c r="TES302" s="1114"/>
      <c r="TET302" s="1114"/>
      <c r="TEU302" s="1114"/>
      <c r="TEV302" s="1114"/>
      <c r="TEW302" s="1114"/>
      <c r="TEX302" s="1114"/>
      <c r="TEY302" s="1114"/>
      <c r="TEZ302" s="1114"/>
      <c r="TFA302" s="1114"/>
      <c r="TFB302" s="1114"/>
      <c r="TFC302" s="1114"/>
      <c r="TFD302" s="1114"/>
      <c r="TFE302" s="1114"/>
      <c r="TFF302" s="1114"/>
      <c r="TFG302" s="1114"/>
      <c r="TFH302" s="1114"/>
      <c r="TFI302" s="1114"/>
      <c r="TFJ302" s="1114"/>
      <c r="TFK302" s="1114"/>
      <c r="TFL302" s="1114"/>
      <c r="TFM302" s="1114"/>
      <c r="TFN302" s="1114"/>
      <c r="TFO302" s="1114"/>
      <c r="TFP302" s="1114"/>
      <c r="TFQ302" s="1114"/>
      <c r="TFR302" s="1114"/>
      <c r="TFS302" s="1114"/>
      <c r="TFT302" s="1114"/>
      <c r="TFU302" s="1114"/>
      <c r="TFV302" s="1114"/>
      <c r="TFW302" s="1114"/>
      <c r="TFX302" s="1114"/>
      <c r="TFY302" s="1114"/>
      <c r="TFZ302" s="1114"/>
      <c r="TGA302" s="1114"/>
      <c r="TGB302" s="1114"/>
      <c r="TGC302" s="1114"/>
      <c r="TGD302" s="1114"/>
      <c r="TGE302" s="1114"/>
      <c r="TGF302" s="1114"/>
      <c r="TGG302" s="1114"/>
      <c r="TGH302" s="1114"/>
      <c r="TGI302" s="1114"/>
      <c r="TGJ302" s="1114"/>
      <c r="TGK302" s="1114"/>
      <c r="TGL302" s="1114"/>
      <c r="TGM302" s="1114"/>
      <c r="TGN302" s="1114"/>
      <c r="TGO302" s="1114"/>
      <c r="TGP302" s="1114"/>
      <c r="TGQ302" s="1114"/>
      <c r="TGR302" s="1114"/>
      <c r="TGS302" s="1114"/>
      <c r="TGT302" s="1114"/>
      <c r="TGU302" s="1114"/>
      <c r="TGV302" s="1114"/>
      <c r="TGW302" s="1114"/>
      <c r="TGX302" s="1114"/>
      <c r="TGY302" s="1114"/>
      <c r="TGZ302" s="1114"/>
      <c r="THA302" s="1114"/>
      <c r="THB302" s="1114"/>
      <c r="THC302" s="1114"/>
      <c r="THD302" s="1114"/>
      <c r="THE302" s="1114"/>
      <c r="THF302" s="1114"/>
      <c r="THG302" s="1114"/>
      <c r="THH302" s="1114"/>
      <c r="THI302" s="1114"/>
      <c r="THJ302" s="1114"/>
      <c r="THK302" s="1114"/>
      <c r="THL302" s="1114"/>
      <c r="THM302" s="1114"/>
      <c r="THN302" s="1114"/>
      <c r="THO302" s="1114"/>
      <c r="THP302" s="1114"/>
      <c r="THQ302" s="1114"/>
      <c r="THR302" s="1114"/>
      <c r="THS302" s="1114"/>
      <c r="THT302" s="1114"/>
      <c r="THU302" s="1114"/>
      <c r="THV302" s="1114"/>
      <c r="THW302" s="1114"/>
      <c r="THX302" s="1114"/>
      <c r="THY302" s="1114"/>
      <c r="THZ302" s="1114"/>
      <c r="TIA302" s="1114"/>
      <c r="TIB302" s="1114"/>
      <c r="TIC302" s="1114"/>
      <c r="TID302" s="1114"/>
      <c r="TIE302" s="1114"/>
      <c r="TIF302" s="1114"/>
      <c r="TIG302" s="1114"/>
      <c r="TIH302" s="1114"/>
      <c r="TII302" s="1114"/>
      <c r="TIJ302" s="1114"/>
      <c r="TIK302" s="1114"/>
      <c r="TIL302" s="1114"/>
      <c r="TIM302" s="1114"/>
      <c r="TIN302" s="1114"/>
      <c r="TIO302" s="1114"/>
      <c r="TIP302" s="1114"/>
      <c r="TIQ302" s="1114"/>
      <c r="TIR302" s="1114"/>
      <c r="TIS302" s="1114"/>
      <c r="TIT302" s="1114"/>
      <c r="TIU302" s="1114"/>
      <c r="TIV302" s="1114"/>
      <c r="TIW302" s="1114"/>
      <c r="TIX302" s="1114"/>
      <c r="TIY302" s="1114"/>
      <c r="TIZ302" s="1114"/>
      <c r="TJA302" s="1114"/>
      <c r="TJB302" s="1114"/>
      <c r="TJC302" s="1114"/>
      <c r="TJD302" s="1114"/>
      <c r="TJE302" s="1114"/>
      <c r="TJF302" s="1114"/>
      <c r="TJG302" s="1114"/>
      <c r="TJH302" s="1114"/>
      <c r="TJI302" s="1114"/>
      <c r="TJJ302" s="1114"/>
      <c r="TJK302" s="1114"/>
      <c r="TJL302" s="1114"/>
      <c r="TJM302" s="1114"/>
      <c r="TJN302" s="1114"/>
      <c r="TJO302" s="1114"/>
      <c r="TJP302" s="1114"/>
      <c r="TJQ302" s="1114"/>
      <c r="TJR302" s="1114"/>
      <c r="TJS302" s="1114"/>
      <c r="TJT302" s="1114"/>
      <c r="TJU302" s="1114"/>
      <c r="TJV302" s="1114"/>
      <c r="TJW302" s="1114"/>
      <c r="TJX302" s="1114"/>
      <c r="TJY302" s="1114"/>
      <c r="TJZ302" s="1114"/>
      <c r="TKA302" s="1114"/>
      <c r="TKB302" s="1114"/>
      <c r="TKC302" s="1114"/>
      <c r="TKD302" s="1114"/>
      <c r="TKE302" s="1114"/>
      <c r="TKF302" s="1114"/>
      <c r="TKG302" s="1114"/>
      <c r="TKH302" s="1114"/>
      <c r="TKI302" s="1114"/>
      <c r="TKJ302" s="1114"/>
      <c r="TKK302" s="1114"/>
      <c r="TKL302" s="1114"/>
      <c r="TKM302" s="1114"/>
      <c r="TKN302" s="1114"/>
      <c r="TKO302" s="1114"/>
      <c r="TKP302" s="1114"/>
      <c r="TKQ302" s="1114"/>
      <c r="TKR302" s="1114"/>
      <c r="TKS302" s="1114"/>
      <c r="TKT302" s="1114"/>
      <c r="TKU302" s="1114"/>
      <c r="TKV302" s="1114"/>
      <c r="TKW302" s="1114"/>
      <c r="TKX302" s="1114"/>
      <c r="TKY302" s="1114"/>
      <c r="TKZ302" s="1114"/>
      <c r="TLA302" s="1114"/>
      <c r="TLB302" s="1114"/>
      <c r="TLC302" s="1114"/>
      <c r="TLD302" s="1114"/>
      <c r="TLE302" s="1114"/>
      <c r="TLF302" s="1114"/>
      <c r="TLG302" s="1114"/>
      <c r="TLH302" s="1114"/>
      <c r="TLI302" s="1114"/>
      <c r="TLJ302" s="1114"/>
      <c r="TLK302" s="1114"/>
      <c r="TLL302" s="1114"/>
      <c r="TLM302" s="1114"/>
      <c r="TLN302" s="1114"/>
      <c r="TLO302" s="1114"/>
      <c r="TLP302" s="1114"/>
      <c r="TLQ302" s="1114"/>
      <c r="TLR302" s="1114"/>
      <c r="TLS302" s="1114"/>
      <c r="TLT302" s="1114"/>
      <c r="TLU302" s="1114"/>
      <c r="TLV302" s="1114"/>
      <c r="TLW302" s="1114"/>
      <c r="TLX302" s="1114"/>
      <c r="TLY302" s="1114"/>
      <c r="TLZ302" s="1114"/>
      <c r="TMA302" s="1114"/>
      <c r="TMB302" s="1114"/>
      <c r="TMC302" s="1114"/>
      <c r="TMD302" s="1114"/>
      <c r="TME302" s="1114"/>
      <c r="TMF302" s="1114"/>
      <c r="TMG302" s="1114"/>
      <c r="TMH302" s="1114"/>
      <c r="TMI302" s="1114"/>
      <c r="TMJ302" s="1114"/>
      <c r="TMK302" s="1114"/>
      <c r="TML302" s="1114"/>
      <c r="TMM302" s="1114"/>
      <c r="TMN302" s="1114"/>
      <c r="TMO302" s="1114"/>
      <c r="TMP302" s="1114"/>
      <c r="TMQ302" s="1114"/>
      <c r="TMR302" s="1114"/>
      <c r="TMS302" s="1114"/>
      <c r="TMT302" s="1114"/>
      <c r="TMU302" s="1114"/>
      <c r="TMV302" s="1114"/>
      <c r="TMW302" s="1114"/>
      <c r="TMX302" s="1114"/>
      <c r="TMY302" s="1114"/>
      <c r="TMZ302" s="1114"/>
      <c r="TNA302" s="1114"/>
      <c r="TNB302" s="1114"/>
      <c r="TNC302" s="1114"/>
      <c r="TND302" s="1114"/>
      <c r="TNE302" s="1114"/>
      <c r="TNF302" s="1114"/>
      <c r="TNG302" s="1114"/>
      <c r="TNH302" s="1114"/>
      <c r="TNI302" s="1114"/>
      <c r="TNJ302" s="1114"/>
      <c r="TNK302" s="1114"/>
      <c r="TNL302" s="1114"/>
      <c r="TNM302" s="1114"/>
      <c r="TNN302" s="1114"/>
      <c r="TNO302" s="1114"/>
      <c r="TNP302" s="1114"/>
      <c r="TNQ302" s="1114"/>
      <c r="TNR302" s="1114"/>
      <c r="TNS302" s="1114"/>
      <c r="TNT302" s="1114"/>
      <c r="TNU302" s="1114"/>
      <c r="TNV302" s="1114"/>
      <c r="TNW302" s="1114"/>
      <c r="TNX302" s="1114"/>
      <c r="TNY302" s="1114"/>
      <c r="TNZ302" s="1114"/>
      <c r="TOA302" s="1114"/>
      <c r="TOB302" s="1114"/>
      <c r="TOC302" s="1114"/>
      <c r="TOD302" s="1114"/>
      <c r="TOE302" s="1114"/>
      <c r="TOF302" s="1114"/>
      <c r="TOG302" s="1114"/>
      <c r="TOH302" s="1114"/>
      <c r="TOI302" s="1114"/>
      <c r="TOJ302" s="1114"/>
      <c r="TOK302" s="1114"/>
      <c r="TOL302" s="1114"/>
      <c r="TOM302" s="1114"/>
      <c r="TON302" s="1114"/>
      <c r="TOO302" s="1114"/>
      <c r="TOP302" s="1114"/>
      <c r="TOQ302" s="1114"/>
      <c r="TOR302" s="1114"/>
      <c r="TOS302" s="1114"/>
      <c r="TOT302" s="1114"/>
      <c r="TOU302" s="1114"/>
      <c r="TOV302" s="1114"/>
      <c r="TOW302" s="1114"/>
      <c r="TOX302" s="1114"/>
      <c r="TOY302" s="1114"/>
      <c r="TOZ302" s="1114"/>
      <c r="TPA302" s="1114"/>
      <c r="TPB302" s="1114"/>
      <c r="TPC302" s="1114"/>
      <c r="TPD302" s="1114"/>
      <c r="TPE302" s="1114"/>
      <c r="TPF302" s="1114"/>
      <c r="TPG302" s="1114"/>
      <c r="TPH302" s="1114"/>
      <c r="TPI302" s="1114"/>
      <c r="TPJ302" s="1114"/>
      <c r="TPK302" s="1114"/>
      <c r="TPL302" s="1114"/>
      <c r="TPM302" s="1114"/>
      <c r="TPN302" s="1114"/>
      <c r="TPO302" s="1114"/>
      <c r="TPP302" s="1114"/>
      <c r="TPQ302" s="1114"/>
      <c r="TPR302" s="1114"/>
      <c r="TPS302" s="1114"/>
      <c r="TPT302" s="1114"/>
      <c r="TPU302" s="1114"/>
      <c r="TPV302" s="1114"/>
      <c r="TPW302" s="1114"/>
      <c r="TPX302" s="1114"/>
      <c r="TPY302" s="1114"/>
      <c r="TPZ302" s="1114"/>
      <c r="TQA302" s="1114"/>
      <c r="TQB302" s="1114"/>
      <c r="TQC302" s="1114"/>
      <c r="TQD302" s="1114"/>
      <c r="TQE302" s="1114"/>
      <c r="TQF302" s="1114"/>
      <c r="TQG302" s="1114"/>
      <c r="TQH302" s="1114"/>
      <c r="TQI302" s="1114"/>
      <c r="TQJ302" s="1114"/>
      <c r="TQK302" s="1114"/>
      <c r="TQL302" s="1114"/>
      <c r="TQM302" s="1114"/>
      <c r="TQN302" s="1114"/>
      <c r="TQO302" s="1114"/>
      <c r="TQP302" s="1114"/>
      <c r="TQQ302" s="1114"/>
      <c r="TQR302" s="1114"/>
      <c r="TQS302" s="1114"/>
      <c r="TQT302" s="1114"/>
      <c r="TQU302" s="1114"/>
      <c r="TQV302" s="1114"/>
      <c r="TQW302" s="1114"/>
      <c r="TQX302" s="1114"/>
      <c r="TQY302" s="1114"/>
      <c r="TQZ302" s="1114"/>
      <c r="TRA302" s="1114"/>
      <c r="TRB302" s="1114"/>
      <c r="TRC302" s="1114"/>
      <c r="TRD302" s="1114"/>
      <c r="TRE302" s="1114"/>
      <c r="TRF302" s="1114"/>
      <c r="TRG302" s="1114"/>
      <c r="TRH302" s="1114"/>
      <c r="TRI302" s="1114"/>
      <c r="TRJ302" s="1114"/>
      <c r="TRK302" s="1114"/>
      <c r="TRL302" s="1114"/>
      <c r="TRM302" s="1114"/>
      <c r="TRN302" s="1114"/>
      <c r="TRO302" s="1114"/>
      <c r="TRP302" s="1114"/>
      <c r="TRQ302" s="1114"/>
      <c r="TRR302" s="1114"/>
      <c r="TRS302" s="1114"/>
      <c r="TRT302" s="1114"/>
      <c r="TRU302" s="1114"/>
      <c r="TRV302" s="1114"/>
      <c r="TRW302" s="1114"/>
      <c r="TRX302" s="1114"/>
      <c r="TRY302" s="1114"/>
      <c r="TRZ302" s="1114"/>
      <c r="TSA302" s="1114"/>
      <c r="TSB302" s="1114"/>
      <c r="TSC302" s="1114"/>
      <c r="TSD302" s="1114"/>
      <c r="TSE302" s="1114"/>
      <c r="TSF302" s="1114"/>
      <c r="TSG302" s="1114"/>
      <c r="TSH302" s="1114"/>
      <c r="TSI302" s="1114"/>
      <c r="TSJ302" s="1114"/>
      <c r="TSK302" s="1114"/>
      <c r="TSL302" s="1114"/>
      <c r="TSM302" s="1114"/>
      <c r="TSN302" s="1114"/>
      <c r="TSO302" s="1114"/>
      <c r="TSP302" s="1114"/>
      <c r="TSQ302" s="1114"/>
      <c r="TSR302" s="1114"/>
      <c r="TSS302" s="1114"/>
      <c r="TST302" s="1114"/>
      <c r="TSU302" s="1114"/>
      <c r="TSV302" s="1114"/>
      <c r="TSW302" s="1114"/>
      <c r="TSX302" s="1114"/>
      <c r="TSY302" s="1114"/>
      <c r="TSZ302" s="1114"/>
      <c r="TTA302" s="1114"/>
      <c r="TTB302" s="1114"/>
      <c r="TTC302" s="1114"/>
      <c r="TTD302" s="1114"/>
      <c r="TTE302" s="1114"/>
      <c r="TTF302" s="1114"/>
      <c r="TTG302" s="1114"/>
      <c r="TTH302" s="1114"/>
      <c r="TTI302" s="1114"/>
      <c r="TTJ302" s="1114"/>
      <c r="TTK302" s="1114"/>
      <c r="TTL302" s="1114"/>
      <c r="TTM302" s="1114"/>
      <c r="TTN302" s="1114"/>
      <c r="TTO302" s="1114"/>
      <c r="TTP302" s="1114"/>
      <c r="TTQ302" s="1114"/>
      <c r="TTR302" s="1114"/>
      <c r="TTS302" s="1114"/>
      <c r="TTT302" s="1114"/>
      <c r="TTU302" s="1114"/>
      <c r="TTV302" s="1114"/>
      <c r="TTW302" s="1114"/>
      <c r="TTX302" s="1114"/>
      <c r="TTY302" s="1114"/>
      <c r="TTZ302" s="1114"/>
      <c r="TUA302" s="1114"/>
      <c r="TUB302" s="1114"/>
      <c r="TUC302" s="1114"/>
      <c r="TUD302" s="1114"/>
      <c r="TUE302" s="1114"/>
      <c r="TUF302" s="1114"/>
      <c r="TUG302" s="1114"/>
      <c r="TUH302" s="1114"/>
      <c r="TUI302" s="1114"/>
      <c r="TUJ302" s="1114"/>
      <c r="TUK302" s="1114"/>
      <c r="TUL302" s="1114"/>
      <c r="TUM302" s="1114"/>
      <c r="TUN302" s="1114"/>
      <c r="TUO302" s="1114"/>
      <c r="TUP302" s="1114"/>
      <c r="TUQ302" s="1114"/>
      <c r="TUR302" s="1114"/>
      <c r="TUS302" s="1114"/>
      <c r="TUT302" s="1114"/>
      <c r="TUU302" s="1114"/>
      <c r="TUV302" s="1114"/>
      <c r="TUW302" s="1114"/>
      <c r="TUX302" s="1114"/>
      <c r="TUY302" s="1114"/>
      <c r="TUZ302" s="1114"/>
      <c r="TVA302" s="1114"/>
      <c r="TVB302" s="1114"/>
      <c r="TVC302" s="1114"/>
      <c r="TVD302" s="1114"/>
      <c r="TVE302" s="1114"/>
      <c r="TVF302" s="1114"/>
      <c r="TVG302" s="1114"/>
      <c r="TVH302" s="1114"/>
      <c r="TVI302" s="1114"/>
      <c r="TVJ302" s="1114"/>
      <c r="TVK302" s="1114"/>
      <c r="TVL302" s="1114"/>
      <c r="TVM302" s="1114"/>
      <c r="TVN302" s="1114"/>
      <c r="TVO302" s="1114"/>
      <c r="TVP302" s="1114"/>
      <c r="TVQ302" s="1114"/>
      <c r="TVR302" s="1114"/>
      <c r="TVS302" s="1114"/>
      <c r="TVT302" s="1114"/>
      <c r="TVU302" s="1114"/>
      <c r="TVV302" s="1114"/>
      <c r="TVW302" s="1114"/>
      <c r="TVX302" s="1114"/>
      <c r="TVY302" s="1114"/>
      <c r="TVZ302" s="1114"/>
      <c r="TWA302" s="1114"/>
      <c r="TWB302" s="1114"/>
      <c r="TWC302" s="1114"/>
      <c r="TWD302" s="1114"/>
      <c r="TWE302" s="1114"/>
      <c r="TWF302" s="1114"/>
      <c r="TWG302" s="1114"/>
      <c r="TWH302" s="1114"/>
      <c r="TWI302" s="1114"/>
      <c r="TWJ302" s="1114"/>
      <c r="TWK302" s="1114"/>
      <c r="TWL302" s="1114"/>
      <c r="TWM302" s="1114"/>
      <c r="TWN302" s="1114"/>
      <c r="TWO302" s="1114"/>
      <c r="TWP302" s="1114"/>
      <c r="TWQ302" s="1114"/>
      <c r="TWR302" s="1114"/>
      <c r="TWS302" s="1114"/>
      <c r="TWT302" s="1114"/>
      <c r="TWU302" s="1114"/>
      <c r="TWV302" s="1114"/>
      <c r="TWW302" s="1114"/>
      <c r="TWX302" s="1114"/>
      <c r="TWY302" s="1114"/>
      <c r="TWZ302" s="1114"/>
      <c r="TXA302" s="1114"/>
      <c r="TXB302" s="1114"/>
      <c r="TXC302" s="1114"/>
      <c r="TXD302" s="1114"/>
      <c r="TXE302" s="1114"/>
      <c r="TXF302" s="1114"/>
      <c r="TXG302" s="1114"/>
      <c r="TXH302" s="1114"/>
      <c r="TXI302" s="1114"/>
      <c r="TXJ302" s="1114"/>
      <c r="TXK302" s="1114"/>
      <c r="TXL302" s="1114"/>
      <c r="TXM302" s="1114"/>
      <c r="TXN302" s="1114"/>
      <c r="TXO302" s="1114"/>
      <c r="TXP302" s="1114"/>
      <c r="TXQ302" s="1114"/>
      <c r="TXR302" s="1114"/>
      <c r="TXS302" s="1114"/>
      <c r="TXT302" s="1114"/>
      <c r="TXU302" s="1114"/>
      <c r="TXV302" s="1114"/>
      <c r="TXW302" s="1114"/>
      <c r="TXX302" s="1114"/>
      <c r="TXY302" s="1114"/>
      <c r="TXZ302" s="1114"/>
      <c r="TYA302" s="1114"/>
      <c r="TYB302" s="1114"/>
      <c r="TYC302" s="1114"/>
      <c r="TYD302" s="1114"/>
      <c r="TYE302" s="1114"/>
      <c r="TYF302" s="1114"/>
      <c r="TYG302" s="1114"/>
      <c r="TYH302" s="1114"/>
      <c r="TYI302" s="1114"/>
      <c r="TYJ302" s="1114"/>
      <c r="TYK302" s="1114"/>
      <c r="TYL302" s="1114"/>
      <c r="TYM302" s="1114"/>
      <c r="TYN302" s="1114"/>
      <c r="TYO302" s="1114"/>
      <c r="TYP302" s="1114"/>
      <c r="TYQ302" s="1114"/>
      <c r="TYR302" s="1114"/>
      <c r="TYS302" s="1114"/>
      <c r="TYT302" s="1114"/>
      <c r="TYU302" s="1114"/>
      <c r="TYV302" s="1114"/>
      <c r="TYW302" s="1114"/>
      <c r="TYX302" s="1114"/>
      <c r="TYY302" s="1114"/>
      <c r="TYZ302" s="1114"/>
      <c r="TZA302" s="1114"/>
      <c r="TZB302" s="1114"/>
      <c r="TZC302" s="1114"/>
      <c r="TZD302" s="1114"/>
      <c r="TZE302" s="1114"/>
      <c r="TZF302" s="1114"/>
      <c r="TZG302" s="1114"/>
      <c r="TZH302" s="1114"/>
      <c r="TZI302" s="1114"/>
      <c r="TZJ302" s="1114"/>
      <c r="TZK302" s="1114"/>
      <c r="TZL302" s="1114"/>
      <c r="TZM302" s="1114"/>
      <c r="TZN302" s="1114"/>
      <c r="TZO302" s="1114"/>
      <c r="TZP302" s="1114"/>
      <c r="TZQ302" s="1114"/>
      <c r="TZR302" s="1114"/>
      <c r="TZS302" s="1114"/>
      <c r="TZT302" s="1114"/>
      <c r="TZU302" s="1114"/>
      <c r="TZV302" s="1114"/>
      <c r="TZW302" s="1114"/>
      <c r="TZX302" s="1114"/>
      <c r="TZY302" s="1114"/>
      <c r="TZZ302" s="1114"/>
      <c r="UAA302" s="1114"/>
      <c r="UAB302" s="1114"/>
      <c r="UAC302" s="1114"/>
      <c r="UAD302" s="1114"/>
      <c r="UAE302" s="1114"/>
      <c r="UAF302" s="1114"/>
      <c r="UAG302" s="1114"/>
      <c r="UAH302" s="1114"/>
      <c r="UAI302" s="1114"/>
      <c r="UAJ302" s="1114"/>
      <c r="UAK302" s="1114"/>
      <c r="UAL302" s="1114"/>
      <c r="UAM302" s="1114"/>
      <c r="UAN302" s="1114"/>
      <c r="UAO302" s="1114"/>
      <c r="UAP302" s="1114"/>
      <c r="UAQ302" s="1114"/>
      <c r="UAR302" s="1114"/>
      <c r="UAS302" s="1114"/>
      <c r="UAT302" s="1114"/>
      <c r="UAU302" s="1114"/>
      <c r="UAV302" s="1114"/>
      <c r="UAW302" s="1114"/>
      <c r="UAX302" s="1114"/>
      <c r="UAY302" s="1114"/>
      <c r="UAZ302" s="1114"/>
      <c r="UBA302" s="1114"/>
      <c r="UBB302" s="1114"/>
      <c r="UBC302" s="1114"/>
      <c r="UBD302" s="1114"/>
      <c r="UBE302" s="1114"/>
      <c r="UBF302" s="1114"/>
      <c r="UBG302" s="1114"/>
      <c r="UBH302" s="1114"/>
      <c r="UBI302" s="1114"/>
      <c r="UBJ302" s="1114"/>
      <c r="UBK302" s="1114"/>
      <c r="UBL302" s="1114"/>
      <c r="UBM302" s="1114"/>
      <c r="UBN302" s="1114"/>
      <c r="UBO302" s="1114"/>
      <c r="UBP302" s="1114"/>
      <c r="UBQ302" s="1114"/>
      <c r="UBR302" s="1114"/>
      <c r="UBS302" s="1114"/>
      <c r="UBT302" s="1114"/>
      <c r="UBU302" s="1114"/>
      <c r="UBV302" s="1114"/>
      <c r="UBW302" s="1114"/>
      <c r="UBX302" s="1114"/>
      <c r="UBY302" s="1114"/>
      <c r="UBZ302" s="1114"/>
      <c r="UCA302" s="1114"/>
      <c r="UCB302" s="1114"/>
      <c r="UCC302" s="1114"/>
      <c r="UCD302" s="1114"/>
      <c r="UCE302" s="1114"/>
      <c r="UCF302" s="1114"/>
      <c r="UCG302" s="1114"/>
      <c r="UCH302" s="1114"/>
      <c r="UCI302" s="1114"/>
      <c r="UCJ302" s="1114"/>
      <c r="UCK302" s="1114"/>
      <c r="UCL302" s="1114"/>
      <c r="UCM302" s="1114"/>
      <c r="UCN302" s="1114"/>
      <c r="UCO302" s="1114"/>
      <c r="UCP302" s="1114"/>
      <c r="UCQ302" s="1114"/>
      <c r="UCR302" s="1114"/>
      <c r="UCS302" s="1114"/>
      <c r="UCT302" s="1114"/>
      <c r="UCU302" s="1114"/>
      <c r="UCV302" s="1114"/>
      <c r="UCW302" s="1114"/>
      <c r="UCX302" s="1114"/>
      <c r="UCY302" s="1114"/>
      <c r="UCZ302" s="1114"/>
      <c r="UDA302" s="1114"/>
      <c r="UDB302" s="1114"/>
      <c r="UDC302" s="1114"/>
      <c r="UDD302" s="1114"/>
      <c r="UDE302" s="1114"/>
      <c r="UDF302" s="1114"/>
      <c r="UDG302" s="1114"/>
      <c r="UDH302" s="1114"/>
      <c r="UDI302" s="1114"/>
      <c r="UDJ302" s="1114"/>
      <c r="UDK302" s="1114"/>
      <c r="UDL302" s="1114"/>
      <c r="UDM302" s="1114"/>
      <c r="UDN302" s="1114"/>
      <c r="UDO302" s="1114"/>
      <c r="UDP302" s="1114"/>
      <c r="UDQ302" s="1114"/>
      <c r="UDR302" s="1114"/>
      <c r="UDS302" s="1114"/>
      <c r="UDT302" s="1114"/>
      <c r="UDU302" s="1114"/>
      <c r="UDV302" s="1114"/>
      <c r="UDW302" s="1114"/>
      <c r="UDX302" s="1114"/>
      <c r="UDY302" s="1114"/>
      <c r="UDZ302" s="1114"/>
      <c r="UEA302" s="1114"/>
      <c r="UEB302" s="1114"/>
      <c r="UEC302" s="1114"/>
      <c r="UED302" s="1114"/>
      <c r="UEE302" s="1114"/>
      <c r="UEF302" s="1114"/>
      <c r="UEG302" s="1114"/>
      <c r="UEH302" s="1114"/>
      <c r="UEI302" s="1114"/>
      <c r="UEJ302" s="1114"/>
      <c r="UEK302" s="1114"/>
      <c r="UEL302" s="1114"/>
      <c r="UEM302" s="1114"/>
      <c r="UEN302" s="1114"/>
      <c r="UEO302" s="1114"/>
      <c r="UEP302" s="1114"/>
      <c r="UEQ302" s="1114"/>
      <c r="UER302" s="1114"/>
      <c r="UES302" s="1114"/>
      <c r="UET302" s="1114"/>
      <c r="UEU302" s="1114"/>
      <c r="UEV302" s="1114"/>
      <c r="UEW302" s="1114"/>
      <c r="UEX302" s="1114"/>
      <c r="UEY302" s="1114"/>
      <c r="UEZ302" s="1114"/>
      <c r="UFA302" s="1114"/>
      <c r="UFB302" s="1114"/>
      <c r="UFC302" s="1114"/>
      <c r="UFD302" s="1114"/>
      <c r="UFE302" s="1114"/>
      <c r="UFF302" s="1114"/>
      <c r="UFG302" s="1114"/>
      <c r="UFH302" s="1114"/>
      <c r="UFI302" s="1114"/>
      <c r="UFJ302" s="1114"/>
      <c r="UFK302" s="1114"/>
      <c r="UFL302" s="1114"/>
      <c r="UFM302" s="1114"/>
      <c r="UFN302" s="1114"/>
      <c r="UFO302" s="1114"/>
      <c r="UFP302" s="1114"/>
      <c r="UFQ302" s="1114"/>
      <c r="UFR302" s="1114"/>
      <c r="UFS302" s="1114"/>
      <c r="UFT302" s="1114"/>
      <c r="UFU302" s="1114"/>
      <c r="UFV302" s="1114"/>
      <c r="UFW302" s="1114"/>
      <c r="UFX302" s="1114"/>
      <c r="UFY302" s="1114"/>
      <c r="UFZ302" s="1114"/>
      <c r="UGA302" s="1114"/>
      <c r="UGB302" s="1114"/>
      <c r="UGC302" s="1114"/>
      <c r="UGD302" s="1114"/>
      <c r="UGE302" s="1114"/>
      <c r="UGF302" s="1114"/>
      <c r="UGG302" s="1114"/>
      <c r="UGH302" s="1114"/>
      <c r="UGI302" s="1114"/>
      <c r="UGJ302" s="1114"/>
      <c r="UGK302" s="1114"/>
      <c r="UGL302" s="1114"/>
      <c r="UGM302" s="1114"/>
      <c r="UGN302" s="1114"/>
      <c r="UGO302" s="1114"/>
      <c r="UGP302" s="1114"/>
      <c r="UGQ302" s="1114"/>
      <c r="UGR302" s="1114"/>
      <c r="UGS302" s="1114"/>
      <c r="UGT302" s="1114"/>
      <c r="UGU302" s="1114"/>
      <c r="UGV302" s="1114"/>
      <c r="UGW302" s="1114"/>
      <c r="UGX302" s="1114"/>
      <c r="UGY302" s="1114"/>
      <c r="UGZ302" s="1114"/>
      <c r="UHA302" s="1114"/>
      <c r="UHB302" s="1114"/>
      <c r="UHC302" s="1114"/>
      <c r="UHD302" s="1114"/>
      <c r="UHE302" s="1114"/>
      <c r="UHF302" s="1114"/>
      <c r="UHG302" s="1114"/>
      <c r="UHH302" s="1114"/>
      <c r="UHI302" s="1114"/>
      <c r="UHJ302" s="1114"/>
      <c r="UHK302" s="1114"/>
      <c r="UHL302" s="1114"/>
      <c r="UHM302" s="1114"/>
      <c r="UHN302" s="1114"/>
      <c r="UHO302" s="1114"/>
      <c r="UHP302" s="1114"/>
      <c r="UHQ302" s="1114"/>
      <c r="UHR302" s="1114"/>
      <c r="UHS302" s="1114"/>
      <c r="UHT302" s="1114"/>
      <c r="UHU302" s="1114"/>
      <c r="UHV302" s="1114"/>
      <c r="UHW302" s="1114"/>
      <c r="UHX302" s="1114"/>
      <c r="UHY302" s="1114"/>
      <c r="UHZ302" s="1114"/>
      <c r="UIA302" s="1114"/>
      <c r="UIB302" s="1114"/>
      <c r="UIC302" s="1114"/>
      <c r="UID302" s="1114"/>
      <c r="UIE302" s="1114"/>
      <c r="UIF302" s="1114"/>
      <c r="UIG302" s="1114"/>
      <c r="UIH302" s="1114"/>
      <c r="UII302" s="1114"/>
      <c r="UIJ302" s="1114"/>
      <c r="UIK302" s="1114"/>
      <c r="UIL302" s="1114"/>
      <c r="UIM302" s="1114"/>
      <c r="UIN302" s="1114"/>
      <c r="UIO302" s="1114"/>
      <c r="UIP302" s="1114"/>
      <c r="UIQ302" s="1114"/>
      <c r="UIR302" s="1114"/>
      <c r="UIS302" s="1114"/>
      <c r="UIT302" s="1114"/>
      <c r="UIU302" s="1114"/>
      <c r="UIV302" s="1114"/>
      <c r="UIW302" s="1114"/>
      <c r="UIX302" s="1114"/>
      <c r="UIY302" s="1114"/>
      <c r="UIZ302" s="1114"/>
      <c r="UJA302" s="1114"/>
      <c r="UJB302" s="1114"/>
      <c r="UJC302" s="1114"/>
      <c r="UJD302" s="1114"/>
      <c r="UJE302" s="1114"/>
      <c r="UJF302" s="1114"/>
      <c r="UJG302" s="1114"/>
      <c r="UJH302" s="1114"/>
      <c r="UJI302" s="1114"/>
      <c r="UJJ302" s="1114"/>
      <c r="UJK302" s="1114"/>
      <c r="UJL302" s="1114"/>
      <c r="UJM302" s="1114"/>
      <c r="UJN302" s="1114"/>
      <c r="UJO302" s="1114"/>
      <c r="UJP302" s="1114"/>
      <c r="UJQ302" s="1114"/>
      <c r="UJR302" s="1114"/>
      <c r="UJS302" s="1114"/>
      <c r="UJT302" s="1114"/>
      <c r="UJU302" s="1114"/>
      <c r="UJV302" s="1114"/>
      <c r="UJW302" s="1114"/>
      <c r="UJX302" s="1114"/>
      <c r="UJY302" s="1114"/>
      <c r="UJZ302" s="1114"/>
      <c r="UKA302" s="1114"/>
      <c r="UKB302" s="1114"/>
      <c r="UKC302" s="1114"/>
      <c r="UKD302" s="1114"/>
      <c r="UKE302" s="1114"/>
      <c r="UKF302" s="1114"/>
      <c r="UKG302" s="1114"/>
      <c r="UKH302" s="1114"/>
      <c r="UKI302" s="1114"/>
      <c r="UKJ302" s="1114"/>
      <c r="UKK302" s="1114"/>
      <c r="UKL302" s="1114"/>
      <c r="UKM302" s="1114"/>
      <c r="UKN302" s="1114"/>
      <c r="UKO302" s="1114"/>
      <c r="UKP302" s="1114"/>
      <c r="UKQ302" s="1114"/>
      <c r="UKR302" s="1114"/>
      <c r="UKS302" s="1114"/>
      <c r="UKT302" s="1114"/>
      <c r="UKU302" s="1114"/>
      <c r="UKV302" s="1114"/>
      <c r="UKW302" s="1114"/>
      <c r="UKX302" s="1114"/>
      <c r="UKY302" s="1114"/>
      <c r="UKZ302" s="1114"/>
      <c r="ULA302" s="1114"/>
      <c r="ULB302" s="1114"/>
      <c r="ULC302" s="1114"/>
      <c r="ULD302" s="1114"/>
      <c r="ULE302" s="1114"/>
      <c r="ULF302" s="1114"/>
      <c r="ULG302" s="1114"/>
      <c r="ULH302" s="1114"/>
      <c r="ULI302" s="1114"/>
      <c r="ULJ302" s="1114"/>
      <c r="ULK302" s="1114"/>
      <c r="ULL302" s="1114"/>
      <c r="ULM302" s="1114"/>
      <c r="ULN302" s="1114"/>
      <c r="ULO302" s="1114"/>
      <c r="ULP302" s="1114"/>
      <c r="ULQ302" s="1114"/>
      <c r="ULR302" s="1114"/>
      <c r="ULS302" s="1114"/>
      <c r="ULT302" s="1114"/>
      <c r="ULU302" s="1114"/>
      <c r="ULV302" s="1114"/>
      <c r="ULW302" s="1114"/>
      <c r="ULX302" s="1114"/>
      <c r="ULY302" s="1114"/>
      <c r="ULZ302" s="1114"/>
      <c r="UMA302" s="1114"/>
      <c r="UMB302" s="1114"/>
      <c r="UMC302" s="1114"/>
      <c r="UMD302" s="1114"/>
      <c r="UME302" s="1114"/>
      <c r="UMF302" s="1114"/>
      <c r="UMG302" s="1114"/>
      <c r="UMH302" s="1114"/>
      <c r="UMI302" s="1114"/>
      <c r="UMJ302" s="1114"/>
      <c r="UMK302" s="1114"/>
      <c r="UML302" s="1114"/>
      <c r="UMM302" s="1114"/>
      <c r="UMN302" s="1114"/>
      <c r="UMO302" s="1114"/>
      <c r="UMP302" s="1114"/>
      <c r="UMQ302" s="1114"/>
      <c r="UMR302" s="1114"/>
      <c r="UMS302" s="1114"/>
      <c r="UMT302" s="1114"/>
      <c r="UMU302" s="1114"/>
      <c r="UMV302" s="1114"/>
      <c r="UMW302" s="1114"/>
      <c r="UMX302" s="1114"/>
      <c r="UMY302" s="1114"/>
      <c r="UMZ302" s="1114"/>
      <c r="UNA302" s="1114"/>
      <c r="UNB302" s="1114"/>
      <c r="UNC302" s="1114"/>
      <c r="UND302" s="1114"/>
      <c r="UNE302" s="1114"/>
      <c r="UNF302" s="1114"/>
      <c r="UNG302" s="1114"/>
      <c r="UNH302" s="1114"/>
      <c r="UNI302" s="1114"/>
      <c r="UNJ302" s="1114"/>
      <c r="UNK302" s="1114"/>
      <c r="UNL302" s="1114"/>
      <c r="UNM302" s="1114"/>
      <c r="UNN302" s="1114"/>
      <c r="UNO302" s="1114"/>
      <c r="UNP302" s="1114"/>
      <c r="UNQ302" s="1114"/>
      <c r="UNR302" s="1114"/>
      <c r="UNS302" s="1114"/>
      <c r="UNT302" s="1114"/>
      <c r="UNU302" s="1114"/>
      <c r="UNV302" s="1114"/>
      <c r="UNW302" s="1114"/>
      <c r="UNX302" s="1114"/>
      <c r="UNY302" s="1114"/>
      <c r="UNZ302" s="1114"/>
      <c r="UOA302" s="1114"/>
      <c r="UOB302" s="1114"/>
      <c r="UOC302" s="1114"/>
      <c r="UOD302" s="1114"/>
      <c r="UOE302" s="1114"/>
      <c r="UOF302" s="1114"/>
      <c r="UOG302" s="1114"/>
      <c r="UOH302" s="1114"/>
      <c r="UOI302" s="1114"/>
      <c r="UOJ302" s="1114"/>
      <c r="UOK302" s="1114"/>
      <c r="UOL302" s="1114"/>
      <c r="UOM302" s="1114"/>
      <c r="UON302" s="1114"/>
      <c r="UOO302" s="1114"/>
      <c r="UOP302" s="1114"/>
      <c r="UOQ302" s="1114"/>
      <c r="UOR302" s="1114"/>
      <c r="UOS302" s="1114"/>
      <c r="UOT302" s="1114"/>
      <c r="UOU302" s="1114"/>
      <c r="UOV302" s="1114"/>
      <c r="UOW302" s="1114"/>
      <c r="UOX302" s="1114"/>
      <c r="UOY302" s="1114"/>
      <c r="UOZ302" s="1114"/>
      <c r="UPA302" s="1114"/>
      <c r="UPB302" s="1114"/>
      <c r="UPC302" s="1114"/>
      <c r="UPD302" s="1114"/>
      <c r="UPE302" s="1114"/>
      <c r="UPF302" s="1114"/>
      <c r="UPG302" s="1114"/>
      <c r="UPH302" s="1114"/>
      <c r="UPI302" s="1114"/>
      <c r="UPJ302" s="1114"/>
      <c r="UPK302" s="1114"/>
      <c r="UPL302" s="1114"/>
      <c r="UPM302" s="1114"/>
      <c r="UPN302" s="1114"/>
      <c r="UPO302" s="1114"/>
      <c r="UPP302" s="1114"/>
      <c r="UPQ302" s="1114"/>
      <c r="UPR302" s="1114"/>
      <c r="UPS302" s="1114"/>
      <c r="UPT302" s="1114"/>
      <c r="UPU302" s="1114"/>
      <c r="UPV302" s="1114"/>
      <c r="UPW302" s="1114"/>
      <c r="UPX302" s="1114"/>
      <c r="UPY302" s="1114"/>
      <c r="UPZ302" s="1114"/>
      <c r="UQA302" s="1114"/>
      <c r="UQB302" s="1114"/>
      <c r="UQC302" s="1114"/>
      <c r="UQD302" s="1114"/>
      <c r="UQE302" s="1114"/>
      <c r="UQF302" s="1114"/>
      <c r="UQG302" s="1114"/>
      <c r="UQH302" s="1114"/>
      <c r="UQI302" s="1114"/>
      <c r="UQJ302" s="1114"/>
      <c r="UQK302" s="1114"/>
      <c r="UQL302" s="1114"/>
      <c r="UQM302" s="1114"/>
      <c r="UQN302" s="1114"/>
      <c r="UQO302" s="1114"/>
      <c r="UQP302" s="1114"/>
      <c r="UQQ302" s="1114"/>
      <c r="UQR302" s="1114"/>
      <c r="UQS302" s="1114"/>
      <c r="UQT302" s="1114"/>
      <c r="UQU302" s="1114"/>
      <c r="UQV302" s="1114"/>
      <c r="UQW302" s="1114"/>
      <c r="UQX302" s="1114"/>
      <c r="UQY302" s="1114"/>
      <c r="UQZ302" s="1114"/>
      <c r="URA302" s="1114"/>
      <c r="URB302" s="1114"/>
      <c r="URC302" s="1114"/>
      <c r="URD302" s="1114"/>
      <c r="URE302" s="1114"/>
      <c r="URF302" s="1114"/>
      <c r="URG302" s="1114"/>
      <c r="URH302" s="1114"/>
      <c r="URI302" s="1114"/>
      <c r="URJ302" s="1114"/>
      <c r="URK302" s="1114"/>
      <c r="URL302" s="1114"/>
      <c r="URM302" s="1114"/>
      <c r="URN302" s="1114"/>
      <c r="URO302" s="1114"/>
      <c r="URP302" s="1114"/>
      <c r="URQ302" s="1114"/>
      <c r="URR302" s="1114"/>
      <c r="URS302" s="1114"/>
      <c r="URT302" s="1114"/>
      <c r="URU302" s="1114"/>
      <c r="URV302" s="1114"/>
      <c r="URW302" s="1114"/>
      <c r="URX302" s="1114"/>
      <c r="URY302" s="1114"/>
      <c r="URZ302" s="1114"/>
      <c r="USA302" s="1114"/>
      <c r="USB302" s="1114"/>
      <c r="USC302" s="1114"/>
      <c r="USD302" s="1114"/>
      <c r="USE302" s="1114"/>
      <c r="USF302" s="1114"/>
      <c r="USG302" s="1114"/>
      <c r="USH302" s="1114"/>
      <c r="USI302" s="1114"/>
      <c r="USJ302" s="1114"/>
      <c r="USK302" s="1114"/>
      <c r="USL302" s="1114"/>
      <c r="USM302" s="1114"/>
      <c r="USN302" s="1114"/>
      <c r="USO302" s="1114"/>
      <c r="USP302" s="1114"/>
      <c r="USQ302" s="1114"/>
      <c r="USR302" s="1114"/>
      <c r="USS302" s="1114"/>
      <c r="UST302" s="1114"/>
      <c r="USU302" s="1114"/>
      <c r="USV302" s="1114"/>
      <c r="USW302" s="1114"/>
      <c r="USX302" s="1114"/>
      <c r="USY302" s="1114"/>
      <c r="USZ302" s="1114"/>
      <c r="UTA302" s="1114"/>
      <c r="UTB302" s="1114"/>
      <c r="UTC302" s="1114"/>
      <c r="UTD302" s="1114"/>
      <c r="UTE302" s="1114"/>
      <c r="UTF302" s="1114"/>
      <c r="UTG302" s="1114"/>
      <c r="UTH302" s="1114"/>
      <c r="UTI302" s="1114"/>
      <c r="UTJ302" s="1114"/>
      <c r="UTK302" s="1114"/>
      <c r="UTL302" s="1114"/>
      <c r="UTM302" s="1114"/>
      <c r="UTN302" s="1114"/>
      <c r="UTO302" s="1114"/>
      <c r="UTP302" s="1114"/>
      <c r="UTQ302" s="1114"/>
      <c r="UTR302" s="1114"/>
      <c r="UTS302" s="1114"/>
      <c r="UTT302" s="1114"/>
      <c r="UTU302" s="1114"/>
      <c r="UTV302" s="1114"/>
      <c r="UTW302" s="1114"/>
      <c r="UTX302" s="1114"/>
      <c r="UTY302" s="1114"/>
      <c r="UTZ302" s="1114"/>
      <c r="UUA302" s="1114"/>
      <c r="UUB302" s="1114"/>
      <c r="UUC302" s="1114"/>
      <c r="UUD302" s="1114"/>
      <c r="UUE302" s="1114"/>
      <c r="UUF302" s="1114"/>
      <c r="UUG302" s="1114"/>
      <c r="UUH302" s="1114"/>
      <c r="UUI302" s="1114"/>
      <c r="UUJ302" s="1114"/>
      <c r="UUK302" s="1114"/>
      <c r="UUL302" s="1114"/>
      <c r="UUM302" s="1114"/>
      <c r="UUN302" s="1114"/>
      <c r="UUO302" s="1114"/>
      <c r="UUP302" s="1114"/>
      <c r="UUQ302" s="1114"/>
      <c r="UUR302" s="1114"/>
      <c r="UUS302" s="1114"/>
      <c r="UUT302" s="1114"/>
      <c r="UUU302" s="1114"/>
      <c r="UUV302" s="1114"/>
      <c r="UUW302" s="1114"/>
      <c r="UUX302" s="1114"/>
      <c r="UUY302" s="1114"/>
      <c r="UUZ302" s="1114"/>
      <c r="UVA302" s="1114"/>
      <c r="UVB302" s="1114"/>
      <c r="UVC302" s="1114"/>
      <c r="UVD302" s="1114"/>
      <c r="UVE302" s="1114"/>
      <c r="UVF302" s="1114"/>
      <c r="UVG302" s="1114"/>
      <c r="UVH302" s="1114"/>
      <c r="UVI302" s="1114"/>
      <c r="UVJ302" s="1114"/>
      <c r="UVK302" s="1114"/>
      <c r="UVL302" s="1114"/>
      <c r="UVM302" s="1114"/>
      <c r="UVN302" s="1114"/>
      <c r="UVO302" s="1114"/>
      <c r="UVP302" s="1114"/>
      <c r="UVQ302" s="1114"/>
      <c r="UVR302" s="1114"/>
      <c r="UVS302" s="1114"/>
      <c r="UVT302" s="1114"/>
      <c r="UVU302" s="1114"/>
      <c r="UVV302" s="1114"/>
      <c r="UVW302" s="1114"/>
      <c r="UVX302" s="1114"/>
      <c r="UVY302" s="1114"/>
      <c r="UVZ302" s="1114"/>
      <c r="UWA302" s="1114"/>
      <c r="UWB302" s="1114"/>
      <c r="UWC302" s="1114"/>
      <c r="UWD302" s="1114"/>
      <c r="UWE302" s="1114"/>
      <c r="UWF302" s="1114"/>
      <c r="UWG302" s="1114"/>
      <c r="UWH302" s="1114"/>
      <c r="UWI302" s="1114"/>
      <c r="UWJ302" s="1114"/>
      <c r="UWK302" s="1114"/>
      <c r="UWL302" s="1114"/>
      <c r="UWM302" s="1114"/>
      <c r="UWN302" s="1114"/>
      <c r="UWO302" s="1114"/>
      <c r="UWP302" s="1114"/>
      <c r="UWQ302" s="1114"/>
      <c r="UWR302" s="1114"/>
      <c r="UWS302" s="1114"/>
      <c r="UWT302" s="1114"/>
      <c r="UWU302" s="1114"/>
      <c r="UWV302" s="1114"/>
      <c r="UWW302" s="1114"/>
      <c r="UWX302" s="1114"/>
      <c r="UWY302" s="1114"/>
      <c r="UWZ302" s="1114"/>
      <c r="UXA302" s="1114"/>
      <c r="UXB302" s="1114"/>
      <c r="UXC302" s="1114"/>
      <c r="UXD302" s="1114"/>
      <c r="UXE302" s="1114"/>
      <c r="UXF302" s="1114"/>
      <c r="UXG302" s="1114"/>
      <c r="UXH302" s="1114"/>
      <c r="UXI302" s="1114"/>
      <c r="UXJ302" s="1114"/>
      <c r="UXK302" s="1114"/>
      <c r="UXL302" s="1114"/>
      <c r="UXM302" s="1114"/>
      <c r="UXN302" s="1114"/>
      <c r="UXO302" s="1114"/>
      <c r="UXP302" s="1114"/>
      <c r="UXQ302" s="1114"/>
      <c r="UXR302" s="1114"/>
      <c r="UXS302" s="1114"/>
      <c r="UXT302" s="1114"/>
      <c r="UXU302" s="1114"/>
      <c r="UXV302" s="1114"/>
      <c r="UXW302" s="1114"/>
      <c r="UXX302" s="1114"/>
      <c r="UXY302" s="1114"/>
      <c r="UXZ302" s="1114"/>
      <c r="UYA302" s="1114"/>
      <c r="UYB302" s="1114"/>
      <c r="UYC302" s="1114"/>
      <c r="UYD302" s="1114"/>
      <c r="UYE302" s="1114"/>
      <c r="UYF302" s="1114"/>
      <c r="UYG302" s="1114"/>
      <c r="UYH302" s="1114"/>
      <c r="UYI302" s="1114"/>
      <c r="UYJ302" s="1114"/>
      <c r="UYK302" s="1114"/>
      <c r="UYL302" s="1114"/>
      <c r="UYM302" s="1114"/>
      <c r="UYN302" s="1114"/>
      <c r="UYO302" s="1114"/>
      <c r="UYP302" s="1114"/>
      <c r="UYQ302" s="1114"/>
      <c r="UYR302" s="1114"/>
      <c r="UYS302" s="1114"/>
      <c r="UYT302" s="1114"/>
      <c r="UYU302" s="1114"/>
      <c r="UYV302" s="1114"/>
      <c r="UYW302" s="1114"/>
      <c r="UYX302" s="1114"/>
      <c r="UYY302" s="1114"/>
      <c r="UYZ302" s="1114"/>
      <c r="UZA302" s="1114"/>
      <c r="UZB302" s="1114"/>
      <c r="UZC302" s="1114"/>
      <c r="UZD302" s="1114"/>
      <c r="UZE302" s="1114"/>
      <c r="UZF302" s="1114"/>
      <c r="UZG302" s="1114"/>
      <c r="UZH302" s="1114"/>
      <c r="UZI302" s="1114"/>
      <c r="UZJ302" s="1114"/>
      <c r="UZK302" s="1114"/>
      <c r="UZL302" s="1114"/>
      <c r="UZM302" s="1114"/>
      <c r="UZN302" s="1114"/>
      <c r="UZO302" s="1114"/>
      <c r="UZP302" s="1114"/>
      <c r="UZQ302" s="1114"/>
      <c r="UZR302" s="1114"/>
      <c r="UZS302" s="1114"/>
      <c r="UZT302" s="1114"/>
      <c r="UZU302" s="1114"/>
      <c r="UZV302" s="1114"/>
      <c r="UZW302" s="1114"/>
      <c r="UZX302" s="1114"/>
      <c r="UZY302" s="1114"/>
      <c r="UZZ302" s="1114"/>
      <c r="VAA302" s="1114"/>
      <c r="VAB302" s="1114"/>
      <c r="VAC302" s="1114"/>
      <c r="VAD302" s="1114"/>
      <c r="VAE302" s="1114"/>
      <c r="VAF302" s="1114"/>
      <c r="VAG302" s="1114"/>
      <c r="VAH302" s="1114"/>
      <c r="VAI302" s="1114"/>
      <c r="VAJ302" s="1114"/>
      <c r="VAK302" s="1114"/>
      <c r="VAL302" s="1114"/>
      <c r="VAM302" s="1114"/>
      <c r="VAN302" s="1114"/>
      <c r="VAO302" s="1114"/>
      <c r="VAP302" s="1114"/>
      <c r="VAQ302" s="1114"/>
      <c r="VAR302" s="1114"/>
      <c r="VAS302" s="1114"/>
      <c r="VAT302" s="1114"/>
      <c r="VAU302" s="1114"/>
      <c r="VAV302" s="1114"/>
      <c r="VAW302" s="1114"/>
      <c r="VAX302" s="1114"/>
      <c r="VAY302" s="1114"/>
      <c r="VAZ302" s="1114"/>
      <c r="VBA302" s="1114"/>
      <c r="VBB302" s="1114"/>
      <c r="VBC302" s="1114"/>
      <c r="VBD302" s="1114"/>
      <c r="VBE302" s="1114"/>
      <c r="VBF302" s="1114"/>
      <c r="VBG302" s="1114"/>
      <c r="VBH302" s="1114"/>
      <c r="VBI302" s="1114"/>
      <c r="VBJ302" s="1114"/>
      <c r="VBK302" s="1114"/>
      <c r="VBL302" s="1114"/>
      <c r="VBM302" s="1114"/>
      <c r="VBN302" s="1114"/>
      <c r="VBO302" s="1114"/>
      <c r="VBP302" s="1114"/>
      <c r="VBQ302" s="1114"/>
      <c r="VBR302" s="1114"/>
      <c r="VBS302" s="1114"/>
      <c r="VBT302" s="1114"/>
      <c r="VBU302" s="1114"/>
      <c r="VBV302" s="1114"/>
      <c r="VBW302" s="1114"/>
      <c r="VBX302" s="1114"/>
      <c r="VBY302" s="1114"/>
      <c r="VBZ302" s="1114"/>
      <c r="VCA302" s="1114"/>
      <c r="VCB302" s="1114"/>
      <c r="VCC302" s="1114"/>
      <c r="VCD302" s="1114"/>
      <c r="VCE302" s="1114"/>
      <c r="VCF302" s="1114"/>
      <c r="VCG302" s="1114"/>
      <c r="VCH302" s="1114"/>
      <c r="VCI302" s="1114"/>
      <c r="VCJ302" s="1114"/>
      <c r="VCK302" s="1114"/>
      <c r="VCL302" s="1114"/>
      <c r="VCM302" s="1114"/>
      <c r="VCN302" s="1114"/>
      <c r="VCO302" s="1114"/>
      <c r="VCP302" s="1114"/>
      <c r="VCQ302" s="1114"/>
      <c r="VCR302" s="1114"/>
      <c r="VCS302" s="1114"/>
      <c r="VCT302" s="1114"/>
      <c r="VCU302" s="1114"/>
      <c r="VCV302" s="1114"/>
      <c r="VCW302" s="1114"/>
      <c r="VCX302" s="1114"/>
      <c r="VCY302" s="1114"/>
      <c r="VCZ302" s="1114"/>
      <c r="VDA302" s="1114"/>
      <c r="VDB302" s="1114"/>
      <c r="VDC302" s="1114"/>
      <c r="VDD302" s="1114"/>
      <c r="VDE302" s="1114"/>
      <c r="VDF302" s="1114"/>
      <c r="VDG302" s="1114"/>
      <c r="VDH302" s="1114"/>
      <c r="VDI302" s="1114"/>
      <c r="VDJ302" s="1114"/>
      <c r="VDK302" s="1114"/>
      <c r="VDL302" s="1114"/>
      <c r="VDM302" s="1114"/>
      <c r="VDN302" s="1114"/>
      <c r="VDO302" s="1114"/>
      <c r="VDP302" s="1114"/>
      <c r="VDQ302" s="1114"/>
      <c r="VDR302" s="1114"/>
      <c r="VDS302" s="1114"/>
      <c r="VDT302" s="1114"/>
      <c r="VDU302" s="1114"/>
      <c r="VDV302" s="1114"/>
      <c r="VDW302" s="1114"/>
      <c r="VDX302" s="1114"/>
      <c r="VDY302" s="1114"/>
      <c r="VDZ302" s="1114"/>
      <c r="VEA302" s="1114"/>
      <c r="VEB302" s="1114"/>
      <c r="VEC302" s="1114"/>
      <c r="VED302" s="1114"/>
      <c r="VEE302" s="1114"/>
      <c r="VEF302" s="1114"/>
      <c r="VEG302" s="1114"/>
      <c r="VEH302" s="1114"/>
      <c r="VEI302" s="1114"/>
      <c r="VEJ302" s="1114"/>
      <c r="VEK302" s="1114"/>
      <c r="VEL302" s="1114"/>
      <c r="VEM302" s="1114"/>
      <c r="VEN302" s="1114"/>
      <c r="VEO302" s="1114"/>
      <c r="VEP302" s="1114"/>
      <c r="VEQ302" s="1114"/>
      <c r="VER302" s="1114"/>
      <c r="VES302" s="1114"/>
      <c r="VET302" s="1114"/>
      <c r="VEU302" s="1114"/>
      <c r="VEV302" s="1114"/>
      <c r="VEW302" s="1114"/>
      <c r="VEX302" s="1114"/>
      <c r="VEY302" s="1114"/>
      <c r="VEZ302" s="1114"/>
      <c r="VFA302" s="1114"/>
      <c r="VFB302" s="1114"/>
      <c r="VFC302" s="1114"/>
      <c r="VFD302" s="1114"/>
      <c r="VFE302" s="1114"/>
      <c r="VFF302" s="1114"/>
      <c r="VFG302" s="1114"/>
      <c r="VFH302" s="1114"/>
      <c r="VFI302" s="1114"/>
      <c r="VFJ302" s="1114"/>
      <c r="VFK302" s="1114"/>
      <c r="VFL302" s="1114"/>
      <c r="VFM302" s="1114"/>
      <c r="VFN302" s="1114"/>
      <c r="VFO302" s="1114"/>
      <c r="VFP302" s="1114"/>
      <c r="VFQ302" s="1114"/>
      <c r="VFR302" s="1114"/>
      <c r="VFS302" s="1114"/>
      <c r="VFT302" s="1114"/>
      <c r="VFU302" s="1114"/>
      <c r="VFV302" s="1114"/>
      <c r="VFW302" s="1114"/>
      <c r="VFX302" s="1114"/>
      <c r="VFY302" s="1114"/>
      <c r="VFZ302" s="1114"/>
      <c r="VGA302" s="1114"/>
      <c r="VGB302" s="1114"/>
      <c r="VGC302" s="1114"/>
      <c r="VGD302" s="1114"/>
      <c r="VGE302" s="1114"/>
      <c r="VGF302" s="1114"/>
      <c r="VGG302" s="1114"/>
      <c r="VGH302" s="1114"/>
      <c r="VGI302" s="1114"/>
      <c r="VGJ302" s="1114"/>
      <c r="VGK302" s="1114"/>
      <c r="VGL302" s="1114"/>
      <c r="VGM302" s="1114"/>
      <c r="VGN302" s="1114"/>
      <c r="VGO302" s="1114"/>
      <c r="VGP302" s="1114"/>
      <c r="VGQ302" s="1114"/>
      <c r="VGR302" s="1114"/>
      <c r="VGS302" s="1114"/>
      <c r="VGT302" s="1114"/>
      <c r="VGU302" s="1114"/>
      <c r="VGV302" s="1114"/>
      <c r="VGW302" s="1114"/>
      <c r="VGX302" s="1114"/>
      <c r="VGY302" s="1114"/>
      <c r="VGZ302" s="1114"/>
      <c r="VHA302" s="1114"/>
      <c r="VHB302" s="1114"/>
      <c r="VHC302" s="1114"/>
      <c r="VHD302" s="1114"/>
      <c r="VHE302" s="1114"/>
      <c r="VHF302" s="1114"/>
      <c r="VHG302" s="1114"/>
      <c r="VHH302" s="1114"/>
      <c r="VHI302" s="1114"/>
      <c r="VHJ302" s="1114"/>
      <c r="VHK302" s="1114"/>
      <c r="VHL302" s="1114"/>
      <c r="VHM302" s="1114"/>
      <c r="VHN302" s="1114"/>
      <c r="VHO302" s="1114"/>
      <c r="VHP302" s="1114"/>
      <c r="VHQ302" s="1114"/>
      <c r="VHR302" s="1114"/>
      <c r="VHS302" s="1114"/>
      <c r="VHT302" s="1114"/>
      <c r="VHU302" s="1114"/>
      <c r="VHV302" s="1114"/>
      <c r="VHW302" s="1114"/>
      <c r="VHX302" s="1114"/>
      <c r="VHY302" s="1114"/>
      <c r="VHZ302" s="1114"/>
      <c r="VIA302" s="1114"/>
      <c r="VIB302" s="1114"/>
      <c r="VIC302" s="1114"/>
      <c r="VID302" s="1114"/>
      <c r="VIE302" s="1114"/>
      <c r="VIF302" s="1114"/>
      <c r="VIG302" s="1114"/>
      <c r="VIH302" s="1114"/>
      <c r="VII302" s="1114"/>
      <c r="VIJ302" s="1114"/>
      <c r="VIK302" s="1114"/>
      <c r="VIL302" s="1114"/>
      <c r="VIM302" s="1114"/>
      <c r="VIN302" s="1114"/>
      <c r="VIO302" s="1114"/>
      <c r="VIP302" s="1114"/>
      <c r="VIQ302" s="1114"/>
      <c r="VIR302" s="1114"/>
      <c r="VIS302" s="1114"/>
      <c r="VIT302" s="1114"/>
      <c r="VIU302" s="1114"/>
      <c r="VIV302" s="1114"/>
      <c r="VIW302" s="1114"/>
      <c r="VIX302" s="1114"/>
      <c r="VIY302" s="1114"/>
      <c r="VIZ302" s="1114"/>
      <c r="VJA302" s="1114"/>
      <c r="VJB302" s="1114"/>
      <c r="VJC302" s="1114"/>
      <c r="VJD302" s="1114"/>
      <c r="VJE302" s="1114"/>
      <c r="VJF302" s="1114"/>
      <c r="VJG302" s="1114"/>
      <c r="VJH302" s="1114"/>
      <c r="VJI302" s="1114"/>
      <c r="VJJ302" s="1114"/>
      <c r="VJK302" s="1114"/>
      <c r="VJL302" s="1114"/>
      <c r="VJM302" s="1114"/>
      <c r="VJN302" s="1114"/>
      <c r="VJO302" s="1114"/>
      <c r="VJP302" s="1114"/>
      <c r="VJQ302" s="1114"/>
      <c r="VJR302" s="1114"/>
      <c r="VJS302" s="1114"/>
      <c r="VJT302" s="1114"/>
      <c r="VJU302" s="1114"/>
      <c r="VJV302" s="1114"/>
      <c r="VJW302" s="1114"/>
      <c r="VJX302" s="1114"/>
      <c r="VJY302" s="1114"/>
      <c r="VJZ302" s="1114"/>
      <c r="VKA302" s="1114"/>
      <c r="VKB302" s="1114"/>
      <c r="VKC302" s="1114"/>
      <c r="VKD302" s="1114"/>
      <c r="VKE302" s="1114"/>
      <c r="VKF302" s="1114"/>
      <c r="VKG302" s="1114"/>
      <c r="VKH302" s="1114"/>
      <c r="VKI302" s="1114"/>
      <c r="VKJ302" s="1114"/>
      <c r="VKK302" s="1114"/>
      <c r="VKL302" s="1114"/>
      <c r="VKM302" s="1114"/>
      <c r="VKN302" s="1114"/>
      <c r="VKO302" s="1114"/>
      <c r="VKP302" s="1114"/>
      <c r="VKQ302" s="1114"/>
      <c r="VKR302" s="1114"/>
      <c r="VKS302" s="1114"/>
      <c r="VKT302" s="1114"/>
      <c r="VKU302" s="1114"/>
      <c r="VKV302" s="1114"/>
      <c r="VKW302" s="1114"/>
      <c r="VKX302" s="1114"/>
      <c r="VKY302" s="1114"/>
      <c r="VKZ302" s="1114"/>
      <c r="VLA302" s="1114"/>
      <c r="VLB302" s="1114"/>
      <c r="VLC302" s="1114"/>
      <c r="VLD302" s="1114"/>
      <c r="VLE302" s="1114"/>
      <c r="VLF302" s="1114"/>
      <c r="VLG302" s="1114"/>
      <c r="VLH302" s="1114"/>
      <c r="VLI302" s="1114"/>
      <c r="VLJ302" s="1114"/>
      <c r="VLK302" s="1114"/>
      <c r="VLL302" s="1114"/>
      <c r="VLM302" s="1114"/>
      <c r="VLN302" s="1114"/>
      <c r="VLO302" s="1114"/>
      <c r="VLP302" s="1114"/>
      <c r="VLQ302" s="1114"/>
      <c r="VLR302" s="1114"/>
      <c r="VLS302" s="1114"/>
      <c r="VLT302" s="1114"/>
      <c r="VLU302" s="1114"/>
      <c r="VLV302" s="1114"/>
      <c r="VLW302" s="1114"/>
      <c r="VLX302" s="1114"/>
      <c r="VLY302" s="1114"/>
      <c r="VLZ302" s="1114"/>
      <c r="VMA302" s="1114"/>
      <c r="VMB302" s="1114"/>
      <c r="VMC302" s="1114"/>
      <c r="VMD302" s="1114"/>
      <c r="VME302" s="1114"/>
      <c r="VMF302" s="1114"/>
      <c r="VMG302" s="1114"/>
      <c r="VMH302" s="1114"/>
      <c r="VMI302" s="1114"/>
      <c r="VMJ302" s="1114"/>
      <c r="VMK302" s="1114"/>
      <c r="VML302" s="1114"/>
      <c r="VMM302" s="1114"/>
      <c r="VMN302" s="1114"/>
      <c r="VMO302" s="1114"/>
      <c r="VMP302" s="1114"/>
      <c r="VMQ302" s="1114"/>
      <c r="VMR302" s="1114"/>
      <c r="VMS302" s="1114"/>
      <c r="VMT302" s="1114"/>
      <c r="VMU302" s="1114"/>
      <c r="VMV302" s="1114"/>
      <c r="VMW302" s="1114"/>
      <c r="VMX302" s="1114"/>
      <c r="VMY302" s="1114"/>
      <c r="VMZ302" s="1114"/>
      <c r="VNA302" s="1114"/>
      <c r="VNB302" s="1114"/>
      <c r="VNC302" s="1114"/>
      <c r="VND302" s="1114"/>
      <c r="VNE302" s="1114"/>
      <c r="VNF302" s="1114"/>
      <c r="VNG302" s="1114"/>
      <c r="VNH302" s="1114"/>
      <c r="VNI302" s="1114"/>
      <c r="VNJ302" s="1114"/>
      <c r="VNK302" s="1114"/>
      <c r="VNL302" s="1114"/>
      <c r="VNM302" s="1114"/>
      <c r="VNN302" s="1114"/>
      <c r="VNO302" s="1114"/>
      <c r="VNP302" s="1114"/>
      <c r="VNQ302" s="1114"/>
      <c r="VNR302" s="1114"/>
      <c r="VNS302" s="1114"/>
      <c r="VNT302" s="1114"/>
      <c r="VNU302" s="1114"/>
      <c r="VNV302" s="1114"/>
      <c r="VNW302" s="1114"/>
      <c r="VNX302" s="1114"/>
      <c r="VNY302" s="1114"/>
      <c r="VNZ302" s="1114"/>
      <c r="VOA302" s="1114"/>
      <c r="VOB302" s="1114"/>
      <c r="VOC302" s="1114"/>
      <c r="VOD302" s="1114"/>
      <c r="VOE302" s="1114"/>
      <c r="VOF302" s="1114"/>
      <c r="VOG302" s="1114"/>
      <c r="VOH302" s="1114"/>
      <c r="VOI302" s="1114"/>
      <c r="VOJ302" s="1114"/>
      <c r="VOK302" s="1114"/>
      <c r="VOL302" s="1114"/>
      <c r="VOM302" s="1114"/>
      <c r="VON302" s="1114"/>
      <c r="VOO302" s="1114"/>
      <c r="VOP302" s="1114"/>
      <c r="VOQ302" s="1114"/>
      <c r="VOR302" s="1114"/>
      <c r="VOS302" s="1114"/>
      <c r="VOT302" s="1114"/>
      <c r="VOU302" s="1114"/>
      <c r="VOV302" s="1114"/>
      <c r="VOW302" s="1114"/>
      <c r="VOX302" s="1114"/>
      <c r="VOY302" s="1114"/>
      <c r="VOZ302" s="1114"/>
      <c r="VPA302" s="1114"/>
      <c r="VPB302" s="1114"/>
      <c r="VPC302" s="1114"/>
      <c r="VPD302" s="1114"/>
      <c r="VPE302" s="1114"/>
      <c r="VPF302" s="1114"/>
      <c r="VPG302" s="1114"/>
      <c r="VPH302" s="1114"/>
      <c r="VPI302" s="1114"/>
      <c r="VPJ302" s="1114"/>
      <c r="VPK302" s="1114"/>
      <c r="VPL302" s="1114"/>
      <c r="VPM302" s="1114"/>
      <c r="VPN302" s="1114"/>
      <c r="VPO302" s="1114"/>
      <c r="VPP302" s="1114"/>
      <c r="VPQ302" s="1114"/>
      <c r="VPR302" s="1114"/>
      <c r="VPS302" s="1114"/>
      <c r="VPT302" s="1114"/>
      <c r="VPU302" s="1114"/>
      <c r="VPV302" s="1114"/>
      <c r="VPW302" s="1114"/>
      <c r="VPX302" s="1114"/>
      <c r="VPY302" s="1114"/>
      <c r="VPZ302" s="1114"/>
      <c r="VQA302" s="1114"/>
      <c r="VQB302" s="1114"/>
      <c r="VQC302" s="1114"/>
      <c r="VQD302" s="1114"/>
      <c r="VQE302" s="1114"/>
      <c r="VQF302" s="1114"/>
      <c r="VQG302" s="1114"/>
      <c r="VQH302" s="1114"/>
      <c r="VQI302" s="1114"/>
      <c r="VQJ302" s="1114"/>
      <c r="VQK302" s="1114"/>
      <c r="VQL302" s="1114"/>
      <c r="VQM302" s="1114"/>
      <c r="VQN302" s="1114"/>
      <c r="VQO302" s="1114"/>
      <c r="VQP302" s="1114"/>
      <c r="VQQ302" s="1114"/>
      <c r="VQR302" s="1114"/>
      <c r="VQS302" s="1114"/>
      <c r="VQT302" s="1114"/>
      <c r="VQU302" s="1114"/>
      <c r="VQV302" s="1114"/>
      <c r="VQW302" s="1114"/>
      <c r="VQX302" s="1114"/>
      <c r="VQY302" s="1114"/>
      <c r="VQZ302" s="1114"/>
      <c r="VRA302" s="1114"/>
      <c r="VRB302" s="1114"/>
      <c r="VRC302" s="1114"/>
      <c r="VRD302" s="1114"/>
      <c r="VRE302" s="1114"/>
      <c r="VRF302" s="1114"/>
      <c r="VRG302" s="1114"/>
      <c r="VRH302" s="1114"/>
      <c r="VRI302" s="1114"/>
      <c r="VRJ302" s="1114"/>
      <c r="VRK302" s="1114"/>
      <c r="VRL302" s="1114"/>
      <c r="VRM302" s="1114"/>
      <c r="VRN302" s="1114"/>
      <c r="VRO302" s="1114"/>
      <c r="VRP302" s="1114"/>
      <c r="VRQ302" s="1114"/>
      <c r="VRR302" s="1114"/>
      <c r="VRS302" s="1114"/>
      <c r="VRT302" s="1114"/>
      <c r="VRU302" s="1114"/>
      <c r="VRV302" s="1114"/>
      <c r="VRW302" s="1114"/>
      <c r="VRX302" s="1114"/>
      <c r="VRY302" s="1114"/>
      <c r="VRZ302" s="1114"/>
      <c r="VSA302" s="1114"/>
      <c r="VSB302" s="1114"/>
      <c r="VSC302" s="1114"/>
      <c r="VSD302" s="1114"/>
      <c r="VSE302" s="1114"/>
      <c r="VSF302" s="1114"/>
      <c r="VSG302" s="1114"/>
      <c r="VSH302" s="1114"/>
      <c r="VSI302" s="1114"/>
      <c r="VSJ302" s="1114"/>
      <c r="VSK302" s="1114"/>
      <c r="VSL302" s="1114"/>
      <c r="VSM302" s="1114"/>
      <c r="VSN302" s="1114"/>
      <c r="VSO302" s="1114"/>
      <c r="VSP302" s="1114"/>
      <c r="VSQ302" s="1114"/>
      <c r="VSR302" s="1114"/>
      <c r="VSS302" s="1114"/>
      <c r="VST302" s="1114"/>
      <c r="VSU302" s="1114"/>
      <c r="VSV302" s="1114"/>
      <c r="VSW302" s="1114"/>
      <c r="VSX302" s="1114"/>
      <c r="VSY302" s="1114"/>
      <c r="VSZ302" s="1114"/>
      <c r="VTA302" s="1114"/>
      <c r="VTB302" s="1114"/>
      <c r="VTC302" s="1114"/>
      <c r="VTD302" s="1114"/>
      <c r="VTE302" s="1114"/>
      <c r="VTF302" s="1114"/>
      <c r="VTG302" s="1114"/>
      <c r="VTH302" s="1114"/>
      <c r="VTI302" s="1114"/>
      <c r="VTJ302" s="1114"/>
      <c r="VTK302" s="1114"/>
      <c r="VTL302" s="1114"/>
      <c r="VTM302" s="1114"/>
      <c r="VTN302" s="1114"/>
      <c r="VTO302" s="1114"/>
      <c r="VTP302" s="1114"/>
      <c r="VTQ302" s="1114"/>
      <c r="VTR302" s="1114"/>
      <c r="VTS302" s="1114"/>
      <c r="VTT302" s="1114"/>
      <c r="VTU302" s="1114"/>
      <c r="VTV302" s="1114"/>
      <c r="VTW302" s="1114"/>
      <c r="VTX302" s="1114"/>
      <c r="VTY302" s="1114"/>
      <c r="VTZ302" s="1114"/>
      <c r="VUA302" s="1114"/>
      <c r="VUB302" s="1114"/>
      <c r="VUC302" s="1114"/>
      <c r="VUD302" s="1114"/>
      <c r="VUE302" s="1114"/>
      <c r="VUF302" s="1114"/>
      <c r="VUG302" s="1114"/>
      <c r="VUH302" s="1114"/>
      <c r="VUI302" s="1114"/>
      <c r="VUJ302" s="1114"/>
      <c r="VUK302" s="1114"/>
      <c r="VUL302" s="1114"/>
      <c r="VUM302" s="1114"/>
      <c r="VUN302" s="1114"/>
      <c r="VUO302" s="1114"/>
      <c r="VUP302" s="1114"/>
      <c r="VUQ302" s="1114"/>
      <c r="VUR302" s="1114"/>
      <c r="VUS302" s="1114"/>
      <c r="VUT302" s="1114"/>
      <c r="VUU302" s="1114"/>
      <c r="VUV302" s="1114"/>
      <c r="VUW302" s="1114"/>
      <c r="VUX302" s="1114"/>
      <c r="VUY302" s="1114"/>
      <c r="VUZ302" s="1114"/>
      <c r="VVA302" s="1114"/>
      <c r="VVB302" s="1114"/>
      <c r="VVC302" s="1114"/>
      <c r="VVD302" s="1114"/>
      <c r="VVE302" s="1114"/>
      <c r="VVF302" s="1114"/>
      <c r="VVG302" s="1114"/>
      <c r="VVH302" s="1114"/>
      <c r="VVI302" s="1114"/>
      <c r="VVJ302" s="1114"/>
      <c r="VVK302" s="1114"/>
      <c r="VVL302" s="1114"/>
      <c r="VVM302" s="1114"/>
      <c r="VVN302" s="1114"/>
      <c r="VVO302" s="1114"/>
      <c r="VVP302" s="1114"/>
      <c r="VVQ302" s="1114"/>
      <c r="VVR302" s="1114"/>
      <c r="VVS302" s="1114"/>
      <c r="VVT302" s="1114"/>
      <c r="VVU302" s="1114"/>
      <c r="VVV302" s="1114"/>
      <c r="VVW302" s="1114"/>
      <c r="VVX302" s="1114"/>
      <c r="VVY302" s="1114"/>
      <c r="VVZ302" s="1114"/>
      <c r="VWA302" s="1114"/>
      <c r="VWB302" s="1114"/>
      <c r="VWC302" s="1114"/>
      <c r="VWD302" s="1114"/>
      <c r="VWE302" s="1114"/>
      <c r="VWF302" s="1114"/>
      <c r="VWG302" s="1114"/>
      <c r="VWH302" s="1114"/>
      <c r="VWI302" s="1114"/>
      <c r="VWJ302" s="1114"/>
      <c r="VWK302" s="1114"/>
      <c r="VWL302" s="1114"/>
      <c r="VWM302" s="1114"/>
      <c r="VWN302" s="1114"/>
      <c r="VWO302" s="1114"/>
      <c r="VWP302" s="1114"/>
      <c r="VWQ302" s="1114"/>
      <c r="VWR302" s="1114"/>
      <c r="VWS302" s="1114"/>
      <c r="VWT302" s="1114"/>
      <c r="VWU302" s="1114"/>
      <c r="VWV302" s="1114"/>
      <c r="VWW302" s="1114"/>
      <c r="VWX302" s="1114"/>
      <c r="VWY302" s="1114"/>
      <c r="VWZ302" s="1114"/>
      <c r="VXA302" s="1114"/>
      <c r="VXB302" s="1114"/>
      <c r="VXC302" s="1114"/>
      <c r="VXD302" s="1114"/>
      <c r="VXE302" s="1114"/>
      <c r="VXF302" s="1114"/>
      <c r="VXG302" s="1114"/>
      <c r="VXH302" s="1114"/>
      <c r="VXI302" s="1114"/>
      <c r="VXJ302" s="1114"/>
      <c r="VXK302" s="1114"/>
      <c r="VXL302" s="1114"/>
      <c r="VXM302" s="1114"/>
      <c r="VXN302" s="1114"/>
      <c r="VXO302" s="1114"/>
      <c r="VXP302" s="1114"/>
      <c r="VXQ302" s="1114"/>
      <c r="VXR302" s="1114"/>
      <c r="VXS302" s="1114"/>
      <c r="VXT302" s="1114"/>
      <c r="VXU302" s="1114"/>
      <c r="VXV302" s="1114"/>
      <c r="VXW302" s="1114"/>
      <c r="VXX302" s="1114"/>
      <c r="VXY302" s="1114"/>
      <c r="VXZ302" s="1114"/>
      <c r="VYA302" s="1114"/>
      <c r="VYB302" s="1114"/>
      <c r="VYC302" s="1114"/>
      <c r="VYD302" s="1114"/>
      <c r="VYE302" s="1114"/>
      <c r="VYF302" s="1114"/>
      <c r="VYG302" s="1114"/>
      <c r="VYH302" s="1114"/>
      <c r="VYI302" s="1114"/>
      <c r="VYJ302" s="1114"/>
      <c r="VYK302" s="1114"/>
      <c r="VYL302" s="1114"/>
      <c r="VYM302" s="1114"/>
      <c r="VYN302" s="1114"/>
      <c r="VYO302" s="1114"/>
      <c r="VYP302" s="1114"/>
      <c r="VYQ302" s="1114"/>
      <c r="VYR302" s="1114"/>
      <c r="VYS302" s="1114"/>
      <c r="VYT302" s="1114"/>
      <c r="VYU302" s="1114"/>
      <c r="VYV302" s="1114"/>
      <c r="VYW302" s="1114"/>
      <c r="VYX302" s="1114"/>
      <c r="VYY302" s="1114"/>
      <c r="VYZ302" s="1114"/>
      <c r="VZA302" s="1114"/>
      <c r="VZB302" s="1114"/>
      <c r="VZC302" s="1114"/>
      <c r="VZD302" s="1114"/>
      <c r="VZE302" s="1114"/>
      <c r="VZF302" s="1114"/>
      <c r="VZG302" s="1114"/>
      <c r="VZH302" s="1114"/>
      <c r="VZI302" s="1114"/>
      <c r="VZJ302" s="1114"/>
      <c r="VZK302" s="1114"/>
      <c r="VZL302" s="1114"/>
      <c r="VZM302" s="1114"/>
      <c r="VZN302" s="1114"/>
      <c r="VZO302" s="1114"/>
      <c r="VZP302" s="1114"/>
      <c r="VZQ302" s="1114"/>
      <c r="VZR302" s="1114"/>
      <c r="VZS302" s="1114"/>
      <c r="VZT302" s="1114"/>
      <c r="VZU302" s="1114"/>
      <c r="VZV302" s="1114"/>
      <c r="VZW302" s="1114"/>
      <c r="VZX302" s="1114"/>
      <c r="VZY302" s="1114"/>
      <c r="VZZ302" s="1114"/>
      <c r="WAA302" s="1114"/>
      <c r="WAB302" s="1114"/>
      <c r="WAC302" s="1114"/>
      <c r="WAD302" s="1114"/>
      <c r="WAE302" s="1114"/>
      <c r="WAF302" s="1114"/>
      <c r="WAG302" s="1114"/>
      <c r="WAH302" s="1114"/>
      <c r="WAI302" s="1114"/>
      <c r="WAJ302" s="1114"/>
      <c r="WAK302" s="1114"/>
      <c r="WAL302" s="1114"/>
      <c r="WAM302" s="1114"/>
      <c r="WAN302" s="1114"/>
      <c r="WAO302" s="1114"/>
      <c r="WAP302" s="1114"/>
      <c r="WAQ302" s="1114"/>
      <c r="WAR302" s="1114"/>
      <c r="WAS302" s="1114"/>
      <c r="WAT302" s="1114"/>
      <c r="WAU302" s="1114"/>
      <c r="WAV302" s="1114"/>
      <c r="WAW302" s="1114"/>
      <c r="WAX302" s="1114"/>
      <c r="WAY302" s="1114"/>
      <c r="WAZ302" s="1114"/>
      <c r="WBA302" s="1114"/>
      <c r="WBB302" s="1114"/>
      <c r="WBC302" s="1114"/>
      <c r="WBD302" s="1114"/>
      <c r="WBE302" s="1114"/>
      <c r="WBF302" s="1114"/>
      <c r="WBG302" s="1114"/>
      <c r="WBH302" s="1114"/>
      <c r="WBI302" s="1114"/>
      <c r="WBJ302" s="1114"/>
      <c r="WBK302" s="1114"/>
      <c r="WBL302" s="1114"/>
      <c r="WBM302" s="1114"/>
      <c r="WBN302" s="1114"/>
      <c r="WBO302" s="1114"/>
      <c r="WBP302" s="1114"/>
      <c r="WBQ302" s="1114"/>
      <c r="WBR302" s="1114"/>
      <c r="WBS302" s="1114"/>
      <c r="WBT302" s="1114"/>
      <c r="WBU302" s="1114"/>
      <c r="WBV302" s="1114"/>
      <c r="WBW302" s="1114"/>
      <c r="WBX302" s="1114"/>
      <c r="WBY302" s="1114"/>
      <c r="WBZ302" s="1114"/>
      <c r="WCA302" s="1114"/>
      <c r="WCB302" s="1114"/>
      <c r="WCC302" s="1114"/>
      <c r="WCD302" s="1114"/>
      <c r="WCE302" s="1114"/>
      <c r="WCF302" s="1114"/>
      <c r="WCG302" s="1114"/>
      <c r="WCH302" s="1114"/>
      <c r="WCI302" s="1114"/>
      <c r="WCJ302" s="1114"/>
      <c r="WCK302" s="1114"/>
      <c r="WCL302" s="1114"/>
      <c r="WCM302" s="1114"/>
      <c r="WCN302" s="1114"/>
      <c r="WCO302" s="1114"/>
      <c r="WCP302" s="1114"/>
      <c r="WCQ302" s="1114"/>
      <c r="WCR302" s="1114"/>
      <c r="WCS302" s="1114"/>
      <c r="WCT302" s="1114"/>
      <c r="WCU302" s="1114"/>
      <c r="WCV302" s="1114"/>
      <c r="WCW302" s="1114"/>
      <c r="WCX302" s="1114"/>
      <c r="WCY302" s="1114"/>
      <c r="WCZ302" s="1114"/>
      <c r="WDA302" s="1114"/>
      <c r="WDB302" s="1114"/>
      <c r="WDC302" s="1114"/>
      <c r="WDD302" s="1114"/>
      <c r="WDE302" s="1114"/>
      <c r="WDF302" s="1114"/>
      <c r="WDG302" s="1114"/>
      <c r="WDH302" s="1114"/>
      <c r="WDI302" s="1114"/>
      <c r="WDJ302" s="1114"/>
      <c r="WDK302" s="1114"/>
      <c r="WDL302" s="1114"/>
      <c r="WDM302" s="1114"/>
      <c r="WDN302" s="1114"/>
      <c r="WDO302" s="1114"/>
      <c r="WDP302" s="1114"/>
      <c r="WDQ302" s="1114"/>
      <c r="WDR302" s="1114"/>
      <c r="WDS302" s="1114"/>
      <c r="WDT302" s="1114"/>
      <c r="WDU302" s="1114"/>
      <c r="WDV302" s="1114"/>
      <c r="WDW302" s="1114"/>
      <c r="WDX302" s="1114"/>
      <c r="WDY302" s="1114"/>
      <c r="WDZ302" s="1114"/>
      <c r="WEA302" s="1114"/>
      <c r="WEB302" s="1114"/>
      <c r="WEC302" s="1114"/>
      <c r="WED302" s="1114"/>
      <c r="WEE302" s="1114"/>
      <c r="WEF302" s="1114"/>
      <c r="WEG302" s="1114"/>
      <c r="WEH302" s="1114"/>
      <c r="WEI302" s="1114"/>
      <c r="WEJ302" s="1114"/>
      <c r="WEK302" s="1114"/>
      <c r="WEL302" s="1114"/>
      <c r="WEM302" s="1114"/>
      <c r="WEN302" s="1114"/>
      <c r="WEO302" s="1114"/>
      <c r="WEP302" s="1114"/>
      <c r="WEQ302" s="1114"/>
      <c r="WER302" s="1114"/>
      <c r="WES302" s="1114"/>
      <c r="WET302" s="1114"/>
      <c r="WEU302" s="1114"/>
      <c r="WEV302" s="1114"/>
      <c r="WEW302" s="1114"/>
      <c r="WEX302" s="1114"/>
      <c r="WEY302" s="1114"/>
      <c r="WEZ302" s="1114"/>
      <c r="WFA302" s="1114"/>
      <c r="WFB302" s="1114"/>
      <c r="WFC302" s="1114"/>
      <c r="WFD302" s="1114"/>
      <c r="WFE302" s="1114"/>
      <c r="WFF302" s="1114"/>
      <c r="WFG302" s="1114"/>
      <c r="WFH302" s="1114"/>
      <c r="WFI302" s="1114"/>
      <c r="WFJ302" s="1114"/>
      <c r="WFK302" s="1114"/>
      <c r="WFL302" s="1114"/>
      <c r="WFM302" s="1114"/>
      <c r="WFN302" s="1114"/>
      <c r="WFO302" s="1114"/>
      <c r="WFP302" s="1114"/>
      <c r="WFQ302" s="1114"/>
      <c r="WFR302" s="1114"/>
      <c r="WFS302" s="1114"/>
      <c r="WFT302" s="1114"/>
      <c r="WFU302" s="1114"/>
      <c r="WFV302" s="1114"/>
      <c r="WFW302" s="1114"/>
      <c r="WFX302" s="1114"/>
      <c r="WFY302" s="1114"/>
      <c r="WFZ302" s="1114"/>
      <c r="WGA302" s="1114"/>
      <c r="WGB302" s="1114"/>
      <c r="WGC302" s="1114"/>
      <c r="WGD302" s="1114"/>
      <c r="WGE302" s="1114"/>
      <c r="WGF302" s="1114"/>
      <c r="WGG302" s="1114"/>
      <c r="WGH302" s="1114"/>
      <c r="WGI302" s="1114"/>
      <c r="WGJ302" s="1114"/>
      <c r="WGK302" s="1114"/>
      <c r="WGL302" s="1114"/>
      <c r="WGM302" s="1114"/>
      <c r="WGN302" s="1114"/>
      <c r="WGO302" s="1114"/>
      <c r="WGP302" s="1114"/>
      <c r="WGQ302" s="1114"/>
      <c r="WGR302" s="1114"/>
      <c r="WGS302" s="1114"/>
      <c r="WGT302" s="1114"/>
      <c r="WGU302" s="1114"/>
      <c r="WGV302" s="1114"/>
      <c r="WGW302" s="1114"/>
      <c r="WGX302" s="1114"/>
      <c r="WGY302" s="1114"/>
      <c r="WGZ302" s="1114"/>
      <c r="WHA302" s="1114"/>
      <c r="WHB302" s="1114"/>
      <c r="WHC302" s="1114"/>
      <c r="WHD302" s="1114"/>
      <c r="WHE302" s="1114"/>
      <c r="WHF302" s="1114"/>
      <c r="WHG302" s="1114"/>
      <c r="WHH302" s="1114"/>
      <c r="WHI302" s="1114"/>
      <c r="WHJ302" s="1114"/>
      <c r="WHK302" s="1114"/>
      <c r="WHL302" s="1114"/>
      <c r="WHM302" s="1114"/>
      <c r="WHN302" s="1114"/>
      <c r="WHO302" s="1114"/>
      <c r="WHP302" s="1114"/>
      <c r="WHQ302" s="1114"/>
      <c r="WHR302" s="1114"/>
      <c r="WHS302" s="1114"/>
      <c r="WHT302" s="1114"/>
      <c r="WHU302" s="1114"/>
      <c r="WHV302" s="1114"/>
      <c r="WHW302" s="1114"/>
      <c r="WHX302" s="1114"/>
      <c r="WHY302" s="1114"/>
      <c r="WHZ302" s="1114"/>
      <c r="WIA302" s="1114"/>
      <c r="WIB302" s="1114"/>
      <c r="WIC302" s="1114"/>
      <c r="WID302" s="1114"/>
      <c r="WIE302" s="1114"/>
      <c r="WIF302" s="1114"/>
      <c r="WIG302" s="1114"/>
      <c r="WIH302" s="1114"/>
      <c r="WII302" s="1114"/>
      <c r="WIJ302" s="1114"/>
      <c r="WIK302" s="1114"/>
      <c r="WIL302" s="1114"/>
      <c r="WIM302" s="1114"/>
      <c r="WIN302" s="1114"/>
      <c r="WIO302" s="1114"/>
      <c r="WIP302" s="1114"/>
      <c r="WIQ302" s="1114"/>
      <c r="WIR302" s="1114"/>
      <c r="WIS302" s="1114"/>
      <c r="WIT302" s="1114"/>
      <c r="WIU302" s="1114"/>
      <c r="WIV302" s="1114"/>
      <c r="WIW302" s="1114"/>
      <c r="WIX302" s="1114"/>
      <c r="WIY302" s="1114"/>
      <c r="WIZ302" s="1114"/>
      <c r="WJA302" s="1114"/>
      <c r="WJB302" s="1114"/>
      <c r="WJC302" s="1114"/>
      <c r="WJD302" s="1114"/>
      <c r="WJE302" s="1114"/>
      <c r="WJF302" s="1114"/>
      <c r="WJG302" s="1114"/>
      <c r="WJH302" s="1114"/>
      <c r="WJI302" s="1114"/>
      <c r="WJJ302" s="1114"/>
      <c r="WJK302" s="1114"/>
      <c r="WJL302" s="1114"/>
      <c r="WJM302" s="1114"/>
      <c r="WJN302" s="1114"/>
      <c r="WJO302" s="1114"/>
      <c r="WJP302" s="1114"/>
      <c r="WJQ302" s="1114"/>
      <c r="WJR302" s="1114"/>
      <c r="WJS302" s="1114"/>
      <c r="WJT302" s="1114"/>
      <c r="WJU302" s="1114"/>
      <c r="WJV302" s="1114"/>
      <c r="WJW302" s="1114"/>
      <c r="WJX302" s="1114"/>
      <c r="WJY302" s="1114"/>
      <c r="WJZ302" s="1114"/>
      <c r="WKA302" s="1114"/>
      <c r="WKB302" s="1114"/>
      <c r="WKC302" s="1114"/>
      <c r="WKD302" s="1114"/>
      <c r="WKE302" s="1114"/>
      <c r="WKF302" s="1114"/>
      <c r="WKG302" s="1114"/>
      <c r="WKH302" s="1114"/>
      <c r="WKI302" s="1114"/>
      <c r="WKJ302" s="1114"/>
      <c r="WKK302" s="1114"/>
      <c r="WKL302" s="1114"/>
      <c r="WKM302" s="1114"/>
      <c r="WKN302" s="1114"/>
      <c r="WKO302" s="1114"/>
      <c r="WKP302" s="1114"/>
      <c r="WKQ302" s="1114"/>
      <c r="WKR302" s="1114"/>
      <c r="WKS302" s="1114"/>
      <c r="WKT302" s="1114"/>
      <c r="WKU302" s="1114"/>
      <c r="WKV302" s="1114"/>
      <c r="WKW302" s="1114"/>
      <c r="WKX302" s="1114"/>
      <c r="WKY302" s="1114"/>
      <c r="WKZ302" s="1114"/>
      <c r="WLA302" s="1114"/>
      <c r="WLB302" s="1114"/>
      <c r="WLC302" s="1114"/>
      <c r="WLD302" s="1114"/>
      <c r="WLE302" s="1114"/>
      <c r="WLF302" s="1114"/>
      <c r="WLG302" s="1114"/>
      <c r="WLH302" s="1114"/>
      <c r="WLI302" s="1114"/>
      <c r="WLJ302" s="1114"/>
      <c r="WLK302" s="1114"/>
      <c r="WLL302" s="1114"/>
      <c r="WLM302" s="1114"/>
      <c r="WLN302" s="1114"/>
      <c r="WLO302" s="1114"/>
      <c r="WLP302" s="1114"/>
      <c r="WLQ302" s="1114"/>
      <c r="WLR302" s="1114"/>
      <c r="WLS302" s="1114"/>
      <c r="WLT302" s="1114"/>
      <c r="WLU302" s="1114"/>
      <c r="WLV302" s="1114"/>
      <c r="WLW302" s="1114"/>
      <c r="WLX302" s="1114"/>
      <c r="WLY302" s="1114"/>
      <c r="WLZ302" s="1114"/>
      <c r="WMA302" s="1114"/>
      <c r="WMB302" s="1114"/>
      <c r="WMC302" s="1114"/>
      <c r="WMD302" s="1114"/>
      <c r="WME302" s="1114"/>
      <c r="WMF302" s="1114"/>
      <c r="WMG302" s="1114"/>
      <c r="WMH302" s="1114"/>
      <c r="WMI302" s="1114"/>
      <c r="WMJ302" s="1114"/>
      <c r="WMK302" s="1114"/>
      <c r="WML302" s="1114"/>
      <c r="WMM302" s="1114"/>
      <c r="WMN302" s="1114"/>
      <c r="WMO302" s="1114"/>
      <c r="WMP302" s="1114"/>
      <c r="WMQ302" s="1114"/>
      <c r="WMR302" s="1114"/>
      <c r="WMS302" s="1114"/>
      <c r="WMT302" s="1114"/>
      <c r="WMU302" s="1114"/>
      <c r="WMV302" s="1114"/>
      <c r="WMW302" s="1114"/>
      <c r="WMX302" s="1114"/>
      <c r="WMY302" s="1114"/>
      <c r="WMZ302" s="1114"/>
      <c r="WNA302" s="1114"/>
      <c r="WNB302" s="1114"/>
      <c r="WNC302" s="1114"/>
      <c r="WND302" s="1114"/>
      <c r="WNE302" s="1114"/>
      <c r="WNF302" s="1114"/>
      <c r="WNG302" s="1114"/>
      <c r="WNH302" s="1114"/>
      <c r="WNI302" s="1114"/>
      <c r="WNJ302" s="1114"/>
      <c r="WNK302" s="1114"/>
      <c r="WNL302" s="1114"/>
      <c r="WNM302" s="1114"/>
      <c r="WNN302" s="1114"/>
      <c r="WNO302" s="1114"/>
      <c r="WNP302" s="1114"/>
      <c r="WNQ302" s="1114"/>
      <c r="WNR302" s="1114"/>
      <c r="WNS302" s="1114"/>
      <c r="WNT302" s="1114"/>
      <c r="WNU302" s="1114"/>
      <c r="WNV302" s="1114"/>
      <c r="WNW302" s="1114"/>
      <c r="WNX302" s="1114"/>
      <c r="WNY302" s="1114"/>
      <c r="WNZ302" s="1114"/>
      <c r="WOA302" s="1114"/>
      <c r="WOB302" s="1114"/>
      <c r="WOC302" s="1114"/>
      <c r="WOD302" s="1114"/>
      <c r="WOE302" s="1114"/>
      <c r="WOF302" s="1114"/>
      <c r="WOG302" s="1114"/>
      <c r="WOH302" s="1114"/>
      <c r="WOI302" s="1114"/>
      <c r="WOJ302" s="1114"/>
      <c r="WOK302" s="1114"/>
      <c r="WOL302" s="1114"/>
      <c r="WOM302" s="1114"/>
      <c r="WON302" s="1114"/>
      <c r="WOO302" s="1114"/>
      <c r="WOP302" s="1114"/>
      <c r="WOQ302" s="1114"/>
      <c r="WOR302" s="1114"/>
      <c r="WOS302" s="1114"/>
      <c r="WOT302" s="1114"/>
      <c r="WOU302" s="1114"/>
      <c r="WOV302" s="1114"/>
      <c r="WOW302" s="1114"/>
      <c r="WOX302" s="1114"/>
      <c r="WOY302" s="1114"/>
      <c r="WOZ302" s="1114"/>
      <c r="WPA302" s="1114"/>
      <c r="WPB302" s="1114"/>
      <c r="WPC302" s="1114"/>
      <c r="WPD302" s="1114"/>
      <c r="WPE302" s="1114"/>
      <c r="WPF302" s="1114"/>
      <c r="WPG302" s="1114"/>
      <c r="WPH302" s="1114"/>
      <c r="WPI302" s="1114"/>
      <c r="WPJ302" s="1114"/>
      <c r="WPK302" s="1114"/>
      <c r="WPL302" s="1114"/>
      <c r="WPM302" s="1114"/>
      <c r="WPN302" s="1114"/>
      <c r="WPO302" s="1114"/>
      <c r="WPP302" s="1114"/>
      <c r="WPQ302" s="1114"/>
      <c r="WPR302" s="1114"/>
      <c r="WPS302" s="1114"/>
      <c r="WPT302" s="1114"/>
      <c r="WPU302" s="1114"/>
      <c r="WPV302" s="1114"/>
      <c r="WPW302" s="1114"/>
      <c r="WPX302" s="1114"/>
      <c r="WPY302" s="1114"/>
      <c r="WPZ302" s="1114"/>
      <c r="WQA302" s="1114"/>
      <c r="WQB302" s="1114"/>
      <c r="WQC302" s="1114"/>
      <c r="WQD302" s="1114"/>
      <c r="WQE302" s="1114"/>
      <c r="WQF302" s="1114"/>
      <c r="WQG302" s="1114"/>
      <c r="WQH302" s="1114"/>
      <c r="WQI302" s="1114"/>
      <c r="WQJ302" s="1114"/>
      <c r="WQK302" s="1114"/>
      <c r="WQL302" s="1114"/>
      <c r="WQM302" s="1114"/>
      <c r="WQN302" s="1114"/>
      <c r="WQO302" s="1114"/>
      <c r="WQP302" s="1114"/>
      <c r="WQQ302" s="1114"/>
      <c r="WQR302" s="1114"/>
      <c r="WQS302" s="1114"/>
      <c r="WQT302" s="1114"/>
      <c r="WQU302" s="1114"/>
      <c r="WQV302" s="1114"/>
      <c r="WQW302" s="1114"/>
      <c r="WQX302" s="1114"/>
      <c r="WQY302" s="1114"/>
      <c r="WQZ302" s="1114"/>
      <c r="WRA302" s="1114"/>
      <c r="WRB302" s="1114"/>
      <c r="WRC302" s="1114"/>
      <c r="WRD302" s="1114"/>
      <c r="WRE302" s="1114"/>
      <c r="WRF302" s="1114"/>
      <c r="WRG302" s="1114"/>
      <c r="WRH302" s="1114"/>
      <c r="WRI302" s="1114"/>
      <c r="WRJ302" s="1114"/>
      <c r="WRK302" s="1114"/>
      <c r="WRL302" s="1114"/>
      <c r="WRM302" s="1114"/>
      <c r="WRN302" s="1114"/>
      <c r="WRO302" s="1114"/>
      <c r="WRP302" s="1114"/>
      <c r="WRQ302" s="1114"/>
      <c r="WRR302" s="1114"/>
      <c r="WRS302" s="1114"/>
      <c r="WRT302" s="1114"/>
      <c r="WRU302" s="1114"/>
      <c r="WRV302" s="1114"/>
      <c r="WRW302" s="1114"/>
      <c r="WRX302" s="1114"/>
      <c r="WRY302" s="1114"/>
      <c r="WRZ302" s="1114"/>
      <c r="WSA302" s="1114"/>
      <c r="WSB302" s="1114"/>
      <c r="WSC302" s="1114"/>
      <c r="WSD302" s="1114"/>
      <c r="WSE302" s="1114"/>
      <c r="WSF302" s="1114"/>
      <c r="WSG302" s="1114"/>
      <c r="WSH302" s="1114"/>
      <c r="WSI302" s="1114"/>
      <c r="WSJ302" s="1114"/>
      <c r="WSK302" s="1114"/>
      <c r="WSL302" s="1114"/>
      <c r="WSM302" s="1114"/>
      <c r="WSN302" s="1114"/>
      <c r="WSO302" s="1114"/>
      <c r="WSP302" s="1114"/>
      <c r="WSQ302" s="1114"/>
      <c r="WSR302" s="1114"/>
      <c r="WSS302" s="1114"/>
      <c r="WST302" s="1114"/>
      <c r="WSU302" s="1114"/>
      <c r="WSV302" s="1114"/>
      <c r="WSW302" s="1114"/>
      <c r="WSX302" s="1114"/>
      <c r="WSY302" s="1114"/>
      <c r="WSZ302" s="1114"/>
      <c r="WTA302" s="1114"/>
      <c r="WTB302" s="1114"/>
      <c r="WTC302" s="1114"/>
      <c r="WTD302" s="1114"/>
      <c r="WTE302" s="1114"/>
      <c r="WTF302" s="1114"/>
      <c r="WTG302" s="1114"/>
      <c r="WTH302" s="1114"/>
      <c r="WTI302" s="1114"/>
      <c r="WTJ302" s="1114"/>
      <c r="WTK302" s="1114"/>
      <c r="WTL302" s="1114"/>
      <c r="WTM302" s="1114"/>
      <c r="WTN302" s="1114"/>
      <c r="WTO302" s="1114"/>
      <c r="WTP302" s="1114"/>
      <c r="WTQ302" s="1114"/>
      <c r="WTR302" s="1114"/>
      <c r="WTS302" s="1114"/>
      <c r="WTT302" s="1114"/>
      <c r="WTU302" s="1114"/>
      <c r="WTV302" s="1114"/>
      <c r="WTW302" s="1114"/>
      <c r="WTX302" s="1114"/>
      <c r="WTY302" s="1114"/>
      <c r="WTZ302" s="1114"/>
      <c r="WUA302" s="1114"/>
      <c r="WUB302" s="1114"/>
      <c r="WUC302" s="1114"/>
      <c r="WUD302" s="1114"/>
      <c r="WUE302" s="1114"/>
      <c r="WUF302" s="1114"/>
      <c r="WUG302" s="1114"/>
      <c r="WUH302" s="1114"/>
      <c r="WUI302" s="1114"/>
      <c r="WUJ302" s="1114"/>
      <c r="WUK302" s="1114"/>
      <c r="WUL302" s="1114"/>
      <c r="WUM302" s="1114"/>
      <c r="WUN302" s="1114"/>
      <c r="WUO302" s="1114"/>
      <c r="WUP302" s="1114"/>
      <c r="WUQ302" s="1114"/>
      <c r="WUR302" s="1114"/>
      <c r="WUS302" s="1114"/>
      <c r="WUT302" s="1114"/>
      <c r="WUU302" s="1114"/>
      <c r="WUV302" s="1114"/>
      <c r="WUW302" s="1114"/>
      <c r="WUX302" s="1114"/>
      <c r="WUY302" s="1114"/>
      <c r="WUZ302" s="1114"/>
      <c r="WVA302" s="1114"/>
      <c r="WVB302" s="1114"/>
      <c r="WVC302" s="1114"/>
      <c r="WVD302" s="1114"/>
      <c r="WVE302" s="1114"/>
      <c r="WVF302" s="1114"/>
      <c r="WVG302" s="1114"/>
      <c r="WVH302" s="1114"/>
      <c r="WVI302" s="1114"/>
      <c r="WVJ302" s="1114"/>
      <c r="WVK302" s="1114"/>
      <c r="WVL302" s="1114"/>
      <c r="WVM302" s="1114"/>
      <c r="WVN302" s="1114"/>
      <c r="WVO302" s="1114"/>
      <c r="WVP302" s="1114"/>
      <c r="WVQ302" s="1114"/>
      <c r="WVR302" s="1114"/>
      <c r="WVS302" s="1114"/>
      <c r="WVT302" s="1114"/>
      <c r="WVU302" s="1114"/>
      <c r="WVV302" s="1114"/>
      <c r="WVW302" s="1114"/>
      <c r="WVX302" s="1114"/>
      <c r="WVY302" s="1114"/>
      <c r="WVZ302" s="1114"/>
      <c r="WWA302" s="1114"/>
      <c r="WWB302" s="1114"/>
      <c r="WWC302" s="1114"/>
      <c r="WWD302" s="1114"/>
      <c r="WWE302" s="1114"/>
      <c r="WWF302" s="1114"/>
      <c r="WWG302" s="1114"/>
      <c r="WWH302" s="1114"/>
      <c r="WWI302" s="1114"/>
      <c r="WWJ302" s="1114"/>
      <c r="WWK302" s="1114"/>
      <c r="WWL302" s="1114"/>
      <c r="WWM302" s="1114"/>
      <c r="WWN302" s="1114"/>
      <c r="WWO302" s="1114"/>
      <c r="WWP302" s="1114"/>
      <c r="WWQ302" s="1114"/>
      <c r="WWR302" s="1114"/>
      <c r="WWS302" s="1114"/>
      <c r="WWT302" s="1114"/>
      <c r="WWU302" s="1114"/>
      <c r="WWV302" s="1114"/>
      <c r="WWW302" s="1114"/>
      <c r="WWX302" s="1114"/>
      <c r="WWY302" s="1114"/>
      <c r="WWZ302" s="1114"/>
      <c r="WXA302" s="1114"/>
      <c r="WXB302" s="1114"/>
      <c r="WXC302" s="1114"/>
      <c r="WXD302" s="1114"/>
      <c r="WXE302" s="1114"/>
      <c r="WXF302" s="1114"/>
      <c r="WXG302" s="1114"/>
      <c r="WXH302" s="1114"/>
      <c r="WXI302" s="1114"/>
      <c r="WXJ302" s="1114"/>
      <c r="WXK302" s="1114"/>
      <c r="WXL302" s="1114"/>
      <c r="WXM302" s="1114"/>
      <c r="WXN302" s="1114"/>
      <c r="WXO302" s="1114"/>
      <c r="WXP302" s="1114"/>
      <c r="WXQ302" s="1114"/>
      <c r="WXR302" s="1114"/>
      <c r="WXS302" s="1114"/>
      <c r="WXT302" s="1114"/>
      <c r="WXU302" s="1114"/>
      <c r="WXV302" s="1114"/>
      <c r="WXW302" s="1114"/>
      <c r="WXX302" s="1114"/>
      <c r="WXY302" s="1114"/>
      <c r="WXZ302" s="1114"/>
      <c r="WYA302" s="1114"/>
      <c r="WYB302" s="1114"/>
      <c r="WYC302" s="1114"/>
      <c r="WYD302" s="1114"/>
      <c r="WYE302" s="1114"/>
      <c r="WYF302" s="1114"/>
      <c r="WYG302" s="1114"/>
      <c r="WYH302" s="1114"/>
      <c r="WYI302" s="1114"/>
      <c r="WYJ302" s="1114"/>
      <c r="WYK302" s="1114"/>
      <c r="WYL302" s="1114"/>
      <c r="WYM302" s="1114"/>
      <c r="WYN302" s="1114"/>
      <c r="WYO302" s="1114"/>
      <c r="WYP302" s="1114"/>
      <c r="WYQ302" s="1114"/>
      <c r="WYR302" s="1114"/>
      <c r="WYS302" s="1114"/>
      <c r="WYT302" s="1114"/>
      <c r="WYU302" s="1114"/>
      <c r="WYV302" s="1114"/>
      <c r="WYW302" s="1114"/>
      <c r="WYX302" s="1114"/>
      <c r="WYY302" s="1114"/>
      <c r="WYZ302" s="1114"/>
      <c r="WZA302" s="1114"/>
      <c r="WZB302" s="1114"/>
      <c r="WZC302" s="1114"/>
      <c r="WZD302" s="1114"/>
      <c r="WZE302" s="1114"/>
      <c r="WZF302" s="1114"/>
      <c r="WZG302" s="1114"/>
      <c r="WZH302" s="1114"/>
      <c r="WZI302" s="1114"/>
      <c r="WZJ302" s="1114"/>
      <c r="WZK302" s="1114"/>
      <c r="WZL302" s="1114"/>
      <c r="WZM302" s="1114"/>
      <c r="WZN302" s="1114"/>
      <c r="WZO302" s="1114"/>
      <c r="WZP302" s="1114"/>
      <c r="WZQ302" s="1114"/>
      <c r="WZR302" s="1114"/>
      <c r="WZS302" s="1114"/>
      <c r="WZT302" s="1114"/>
      <c r="WZU302" s="1114"/>
      <c r="WZV302" s="1114"/>
      <c r="WZW302" s="1114"/>
      <c r="WZX302" s="1114"/>
      <c r="WZY302" s="1114"/>
      <c r="WZZ302" s="1114"/>
      <c r="XAA302" s="1114"/>
      <c r="XAB302" s="1114"/>
      <c r="XAC302" s="1114"/>
      <c r="XAD302" s="1114"/>
      <c r="XAE302" s="1114"/>
      <c r="XAF302" s="1114"/>
      <c r="XAG302" s="1114"/>
      <c r="XAH302" s="1114"/>
      <c r="XAI302" s="1114"/>
      <c r="XAJ302" s="1114"/>
      <c r="XAK302" s="1114"/>
      <c r="XAL302" s="1114"/>
      <c r="XAM302" s="1114"/>
      <c r="XAN302" s="1114"/>
      <c r="XAO302" s="1114"/>
      <c r="XAP302" s="1114"/>
      <c r="XAQ302" s="1114"/>
      <c r="XAR302" s="1114"/>
      <c r="XAS302" s="1114"/>
      <c r="XAT302" s="1114"/>
      <c r="XAU302" s="1114"/>
      <c r="XAV302" s="1114"/>
      <c r="XAW302" s="1114"/>
      <c r="XAX302" s="1114"/>
      <c r="XAY302" s="1114"/>
      <c r="XAZ302" s="1114"/>
      <c r="XBA302" s="1114"/>
      <c r="XBB302" s="1114"/>
      <c r="XBC302" s="1114"/>
      <c r="XBD302" s="1114"/>
      <c r="XBE302" s="1114"/>
      <c r="XBF302" s="1114"/>
      <c r="XBG302" s="1114"/>
      <c r="XBH302" s="1114"/>
      <c r="XBI302" s="1114"/>
      <c r="XBJ302" s="1114"/>
      <c r="XBK302" s="1114"/>
      <c r="XBL302" s="1114"/>
      <c r="XBM302" s="1114"/>
      <c r="XBN302" s="1114"/>
      <c r="XBO302" s="1114"/>
      <c r="XBP302" s="1114"/>
      <c r="XBQ302" s="1114"/>
      <c r="XBR302" s="1114"/>
      <c r="XBS302" s="1114"/>
      <c r="XBT302" s="1114"/>
      <c r="XBU302" s="1114"/>
      <c r="XBV302" s="1114"/>
      <c r="XBW302" s="1114"/>
      <c r="XBX302" s="1114"/>
      <c r="XBY302" s="1114"/>
      <c r="XBZ302" s="1114"/>
      <c r="XCA302" s="1114"/>
      <c r="XCB302" s="1114"/>
      <c r="XCC302" s="1114"/>
      <c r="XCD302" s="1114"/>
      <c r="XCE302" s="1114"/>
      <c r="XCF302" s="1114"/>
      <c r="XCG302" s="1114"/>
      <c r="XCH302" s="1114"/>
      <c r="XCI302" s="1114"/>
      <c r="XCJ302" s="1114"/>
      <c r="XCK302" s="1114"/>
      <c r="XCL302" s="1114"/>
      <c r="XCM302" s="1114"/>
      <c r="XCN302" s="1114"/>
      <c r="XCO302" s="1114"/>
      <c r="XCP302" s="1114"/>
      <c r="XCQ302" s="1114"/>
      <c r="XCR302" s="1114"/>
      <c r="XCS302" s="1114"/>
      <c r="XCT302" s="1114"/>
      <c r="XCU302" s="1114"/>
      <c r="XCV302" s="1114"/>
      <c r="XCW302" s="1114"/>
      <c r="XCX302" s="1114"/>
      <c r="XCY302" s="1114"/>
      <c r="XCZ302" s="1114"/>
      <c r="XDA302" s="1114"/>
      <c r="XDB302" s="1114"/>
      <c r="XDC302" s="1114"/>
      <c r="XDD302" s="1114"/>
      <c r="XDE302" s="1114"/>
      <c r="XDF302" s="1114"/>
      <c r="XDG302" s="1114"/>
      <c r="XDH302" s="1114"/>
      <c r="XDI302" s="1114"/>
      <c r="XDJ302" s="1114"/>
      <c r="XDK302" s="1114"/>
      <c r="XDL302" s="1114"/>
      <c r="XDM302" s="1114"/>
      <c r="XDN302" s="1114"/>
      <c r="XDO302" s="1114"/>
      <c r="XDP302" s="1114"/>
      <c r="XDQ302" s="1114"/>
      <c r="XDR302" s="1114"/>
      <c r="XDS302" s="1114"/>
      <c r="XDT302" s="1114"/>
      <c r="XDU302" s="1114"/>
      <c r="XDV302" s="1114"/>
      <c r="XDW302" s="1114"/>
      <c r="XDX302" s="1114"/>
      <c r="XDY302" s="1114"/>
      <c r="XDZ302" s="1114"/>
      <c r="XEA302" s="1114"/>
      <c r="XEB302" s="1114"/>
      <c r="XEC302" s="1114"/>
      <c r="XED302" s="1114"/>
      <c r="XEE302" s="1114"/>
      <c r="XEF302" s="1114"/>
      <c r="XEG302" s="1114"/>
      <c r="XEH302" s="1114"/>
      <c r="XEI302" s="1114"/>
      <c r="XEJ302" s="1114"/>
      <c r="XEK302" s="1114"/>
      <c r="XEL302" s="1114"/>
      <c r="XEM302" s="1114"/>
      <c r="XEN302" s="1114"/>
      <c r="XEO302" s="1114"/>
      <c r="XEP302" s="1114"/>
      <c r="XEQ302" s="1114"/>
      <c r="XER302" s="1114"/>
      <c r="XES302" s="1114"/>
      <c r="XET302" s="1114"/>
      <c r="XEU302" s="1114"/>
      <c r="XEV302" s="1114"/>
      <c r="XEW302" s="1114"/>
      <c r="XEX302" s="1114"/>
      <c r="XEY302" s="1114"/>
      <c r="XEZ302" s="1114"/>
      <c r="XFA302" s="1114"/>
      <c r="XFB302" s="1114"/>
      <c r="XFC302" s="1114"/>
    </row>
    <row r="303" spans="35:16383">
      <c r="AI303" s="1649"/>
      <c r="AJ303" s="345"/>
      <c r="AK303" s="1651">
        <f>'Unit Mix Generator'!C170</f>
        <v>8.5</v>
      </c>
      <c r="AL303" s="1651">
        <f>'Unit Mix Generator'!D170</f>
        <v>2</v>
      </c>
      <c r="AM303" s="1652">
        <f>'Unit Mix Generator'!H170</f>
        <v>1</v>
      </c>
      <c r="AN303" s="1652">
        <f ca="1">'Unit Mix Generator'!G170</f>
        <v>0</v>
      </c>
      <c r="AO303" s="1652">
        <v>0</v>
      </c>
      <c r="AP303" s="1652">
        <v>0</v>
      </c>
      <c r="AQ303" s="1653">
        <f t="shared" si="113"/>
        <v>0</v>
      </c>
      <c r="AR303" s="1654">
        <f t="shared" si="114"/>
        <v>0</v>
      </c>
      <c r="AS303" s="1655">
        <f t="shared" ca="1" si="115"/>
        <v>0</v>
      </c>
      <c r="AT303" s="1656" t="str">
        <f t="shared" si="116"/>
        <v>8.5x2</v>
      </c>
      <c r="AU303" s="1657">
        <f t="shared" si="117"/>
        <v>17</v>
      </c>
      <c r="AV303" s="1658">
        <f t="shared" ca="1" si="118"/>
        <v>0</v>
      </c>
      <c r="AW303" s="67">
        <f t="shared" ca="1" si="119"/>
        <v>0</v>
      </c>
      <c r="AX303" s="878">
        <f t="shared" ca="1" si="120"/>
        <v>0</v>
      </c>
      <c r="AY303" s="878">
        <f t="shared" ca="1" si="121"/>
        <v>0</v>
      </c>
      <c r="AZ303" s="1659">
        <f t="shared" si="122"/>
        <v>1</v>
      </c>
      <c r="BA303" s="1660" t="s">
        <v>1042</v>
      </c>
      <c r="BB303" s="1661" t="s">
        <v>1141</v>
      </c>
      <c r="BC303" s="1662">
        <v>0</v>
      </c>
      <c r="BD303" s="1649">
        <f t="shared" ca="1" si="123"/>
        <v>0</v>
      </c>
      <c r="BE303" s="1663">
        <f t="shared" si="124"/>
        <v>0</v>
      </c>
      <c r="BF303" s="1649">
        <f t="shared" si="125"/>
        <v>0</v>
      </c>
      <c r="BG303" s="1664">
        <v>0</v>
      </c>
      <c r="BH303" s="1649">
        <f t="shared" si="126"/>
        <v>0</v>
      </c>
      <c r="BI303" s="1665">
        <f t="shared" si="127"/>
        <v>0</v>
      </c>
      <c r="BJ303" s="1649">
        <f t="shared" ca="1" si="128"/>
        <v>0</v>
      </c>
      <c r="BK303" s="1663">
        <f t="shared" si="129"/>
        <v>0</v>
      </c>
      <c r="BL303" s="1665">
        <f t="shared" si="130"/>
        <v>0</v>
      </c>
      <c r="BM303" s="1649">
        <f t="shared" ca="1" si="131"/>
        <v>0</v>
      </c>
      <c r="BN303" s="1663">
        <f t="shared" si="132"/>
        <v>0</v>
      </c>
      <c r="BO303" s="1668" t="e">
        <f t="shared" si="133"/>
        <v>#DIV/0!</v>
      </c>
      <c r="BP303" s="1649" t="e">
        <f t="shared" ca="1" si="108"/>
        <v>#DIV/0!</v>
      </c>
      <c r="BQ303" s="1672" t="e">
        <f t="shared" si="134"/>
        <v>#DIV/0!</v>
      </c>
      <c r="BR303" s="1668" t="e">
        <f t="shared" si="110"/>
        <v>#DIV/0!</v>
      </c>
      <c r="BS303" s="1649" t="e">
        <f t="shared" ca="1" si="111"/>
        <v>#DIV/0!</v>
      </c>
      <c r="BT303" s="1672" t="e">
        <f t="shared" si="135"/>
        <v>#DIV/0!</v>
      </c>
      <c r="BV303" s="1635"/>
      <c r="BW303" s="1635"/>
      <c r="BX303" s="1671"/>
    </row>
    <row r="304" spans="35:16383">
      <c r="AI304" s="1649"/>
      <c r="AJ304" s="345"/>
      <c r="AK304" s="1651">
        <f>'Unit Mix Generator'!C171</f>
        <v>3.5</v>
      </c>
      <c r="AL304" s="1651">
        <f>'Unit Mix Generator'!D171</f>
        <v>5</v>
      </c>
      <c r="AM304" s="1652">
        <f>'Unit Mix Generator'!H171</f>
        <v>1</v>
      </c>
      <c r="AN304" s="1652">
        <f ca="1">'Unit Mix Generator'!G171</f>
        <v>0</v>
      </c>
      <c r="AO304" s="1652">
        <v>0</v>
      </c>
      <c r="AP304" s="1652">
        <v>0</v>
      </c>
      <c r="AQ304" s="1653">
        <f t="shared" si="113"/>
        <v>0</v>
      </c>
      <c r="AR304" s="1654">
        <f t="shared" si="114"/>
        <v>0</v>
      </c>
      <c r="AS304" s="1655">
        <f t="shared" ca="1" si="115"/>
        <v>0</v>
      </c>
      <c r="AT304" s="1656" t="str">
        <f t="shared" si="116"/>
        <v>3.5x5</v>
      </c>
      <c r="AU304" s="1657">
        <f t="shared" si="117"/>
        <v>17.5</v>
      </c>
      <c r="AV304" s="1658">
        <f t="shared" ca="1" si="118"/>
        <v>0</v>
      </c>
      <c r="AW304" s="67">
        <f t="shared" ca="1" si="119"/>
        <v>0</v>
      </c>
      <c r="AX304" s="878">
        <f t="shared" ca="1" si="120"/>
        <v>0</v>
      </c>
      <c r="AY304" s="878">
        <f t="shared" ca="1" si="121"/>
        <v>0</v>
      </c>
      <c r="AZ304" s="1659">
        <f t="shared" si="122"/>
        <v>1</v>
      </c>
      <c r="BA304" s="1660" t="s">
        <v>1042</v>
      </c>
      <c r="BB304" s="1661" t="s">
        <v>1141</v>
      </c>
      <c r="BC304" s="1662">
        <v>0</v>
      </c>
      <c r="BD304" s="1649">
        <f t="shared" ca="1" si="123"/>
        <v>0</v>
      </c>
      <c r="BE304" s="1663">
        <f t="shared" si="124"/>
        <v>0</v>
      </c>
      <c r="BF304" s="1649">
        <f t="shared" si="125"/>
        <v>0</v>
      </c>
      <c r="BG304" s="1664">
        <v>0</v>
      </c>
      <c r="BH304" s="1649">
        <f t="shared" si="126"/>
        <v>0</v>
      </c>
      <c r="BI304" s="1665">
        <f t="shared" si="127"/>
        <v>0</v>
      </c>
      <c r="BJ304" s="1649">
        <f t="shared" ca="1" si="128"/>
        <v>0</v>
      </c>
      <c r="BK304" s="1663">
        <f t="shared" si="129"/>
        <v>0</v>
      </c>
      <c r="BL304" s="1665">
        <f t="shared" si="130"/>
        <v>0</v>
      </c>
      <c r="BM304" s="1649">
        <f t="shared" ca="1" si="131"/>
        <v>0</v>
      </c>
      <c r="BN304" s="1663">
        <f t="shared" si="132"/>
        <v>0</v>
      </c>
      <c r="BO304" s="1668" t="e">
        <f t="shared" si="133"/>
        <v>#DIV/0!</v>
      </c>
      <c r="BP304" s="1649" t="e">
        <f t="shared" ca="1" si="108"/>
        <v>#DIV/0!</v>
      </c>
      <c r="BQ304" s="1672" t="e">
        <f t="shared" si="134"/>
        <v>#DIV/0!</v>
      </c>
      <c r="BR304" s="1668" t="e">
        <f t="shared" si="110"/>
        <v>#DIV/0!</v>
      </c>
      <c r="BS304" s="1649" t="e">
        <f t="shared" ca="1" si="111"/>
        <v>#DIV/0!</v>
      </c>
      <c r="BT304" s="1672" t="e">
        <f t="shared" si="135"/>
        <v>#DIV/0!</v>
      </c>
      <c r="BV304" s="1635"/>
      <c r="BW304" s="1635"/>
      <c r="BX304" s="1671"/>
    </row>
    <row r="305" spans="35:16383">
      <c r="AI305" s="1649"/>
      <c r="AJ305" s="345"/>
      <c r="AK305" s="1651">
        <f>'Unit Mix Generator'!C172</f>
        <v>6</v>
      </c>
      <c r="AL305" s="1651">
        <f>'Unit Mix Generator'!D172</f>
        <v>3</v>
      </c>
      <c r="AM305" s="1652">
        <f>'Unit Mix Generator'!H172</f>
        <v>1</v>
      </c>
      <c r="AN305" s="1652">
        <f ca="1">'Unit Mix Generator'!G172</f>
        <v>0</v>
      </c>
      <c r="AO305" s="1652">
        <v>0</v>
      </c>
      <c r="AP305" s="1652">
        <v>0</v>
      </c>
      <c r="AQ305" s="1653">
        <f t="shared" si="113"/>
        <v>0</v>
      </c>
      <c r="AR305" s="1654">
        <f t="shared" si="114"/>
        <v>0</v>
      </c>
      <c r="AS305" s="1655">
        <f t="shared" ca="1" si="115"/>
        <v>0</v>
      </c>
      <c r="AT305" s="1656" t="str">
        <f t="shared" si="116"/>
        <v>6x3</v>
      </c>
      <c r="AU305" s="1657">
        <f t="shared" si="117"/>
        <v>18</v>
      </c>
      <c r="AV305" s="1658">
        <f t="shared" ca="1" si="118"/>
        <v>0</v>
      </c>
      <c r="AW305" s="67">
        <f t="shared" ca="1" si="119"/>
        <v>0</v>
      </c>
      <c r="AX305" s="878">
        <f t="shared" ca="1" si="120"/>
        <v>0</v>
      </c>
      <c r="AY305" s="878">
        <f t="shared" ca="1" si="121"/>
        <v>0</v>
      </c>
      <c r="AZ305" s="1659">
        <f t="shared" si="122"/>
        <v>1</v>
      </c>
      <c r="BA305" s="1660" t="s">
        <v>1042</v>
      </c>
      <c r="BB305" s="1661" t="s">
        <v>1141</v>
      </c>
      <c r="BC305" s="1662">
        <v>0</v>
      </c>
      <c r="BD305" s="1649">
        <f t="shared" ca="1" si="123"/>
        <v>0</v>
      </c>
      <c r="BE305" s="1663">
        <f t="shared" si="124"/>
        <v>0</v>
      </c>
      <c r="BF305" s="1649">
        <f t="shared" si="125"/>
        <v>0</v>
      </c>
      <c r="BG305" s="1664">
        <v>0</v>
      </c>
      <c r="BH305" s="1649">
        <f t="shared" si="126"/>
        <v>0</v>
      </c>
      <c r="BI305" s="1665">
        <f t="shared" si="127"/>
        <v>0</v>
      </c>
      <c r="BJ305" s="1649">
        <f t="shared" ca="1" si="128"/>
        <v>0</v>
      </c>
      <c r="BK305" s="1663">
        <f t="shared" si="129"/>
        <v>0</v>
      </c>
      <c r="BL305" s="1665">
        <f t="shared" si="130"/>
        <v>0</v>
      </c>
      <c r="BM305" s="1649">
        <f t="shared" ca="1" si="131"/>
        <v>0</v>
      </c>
      <c r="BN305" s="1663">
        <f t="shared" si="132"/>
        <v>0</v>
      </c>
      <c r="BO305" s="1668" t="e">
        <f t="shared" si="133"/>
        <v>#DIV/0!</v>
      </c>
      <c r="BP305" s="1649" t="e">
        <f t="shared" ca="1" si="108"/>
        <v>#DIV/0!</v>
      </c>
      <c r="BQ305" s="1672" t="e">
        <f t="shared" si="134"/>
        <v>#DIV/0!</v>
      </c>
      <c r="BR305" s="1668" t="e">
        <f t="shared" si="110"/>
        <v>#DIV/0!</v>
      </c>
      <c r="BS305" s="1649" t="e">
        <f t="shared" ca="1" si="111"/>
        <v>#DIV/0!</v>
      </c>
      <c r="BT305" s="1672" t="e">
        <f t="shared" si="135"/>
        <v>#DIV/0!</v>
      </c>
      <c r="BV305" s="1635"/>
      <c r="BW305" s="1635"/>
      <c r="BX305" s="1671"/>
    </row>
    <row r="306" spans="35:16383">
      <c r="AI306" s="1649"/>
      <c r="AJ306" s="345"/>
      <c r="AK306" s="1651">
        <f>'Unit Mix Generator'!C173</f>
        <v>2</v>
      </c>
      <c r="AL306" s="1651">
        <f>'Unit Mix Generator'!D173</f>
        <v>9.5</v>
      </c>
      <c r="AM306" s="1652">
        <f>'Unit Mix Generator'!H173</f>
        <v>1</v>
      </c>
      <c r="AN306" s="1652">
        <f ca="1">'Unit Mix Generator'!G173</f>
        <v>0</v>
      </c>
      <c r="AO306" s="1652">
        <v>0</v>
      </c>
      <c r="AP306" s="1652">
        <v>0</v>
      </c>
      <c r="AQ306" s="1653">
        <f t="shared" si="113"/>
        <v>0</v>
      </c>
      <c r="AR306" s="1654">
        <f t="shared" si="114"/>
        <v>0</v>
      </c>
      <c r="AS306" s="1655">
        <f t="shared" ca="1" si="115"/>
        <v>0</v>
      </c>
      <c r="AT306" s="1656" t="str">
        <f t="shared" si="116"/>
        <v>2x9.5</v>
      </c>
      <c r="AU306" s="1657">
        <f t="shared" si="117"/>
        <v>19</v>
      </c>
      <c r="AV306" s="1658">
        <f t="shared" ca="1" si="118"/>
        <v>0</v>
      </c>
      <c r="AW306" s="67">
        <f t="shared" ca="1" si="119"/>
        <v>0</v>
      </c>
      <c r="AX306" s="878">
        <f t="shared" ca="1" si="120"/>
        <v>0</v>
      </c>
      <c r="AY306" s="878">
        <f t="shared" ca="1" si="121"/>
        <v>0</v>
      </c>
      <c r="AZ306" s="1659">
        <f t="shared" si="122"/>
        <v>1</v>
      </c>
      <c r="BA306" s="1660" t="s">
        <v>1042</v>
      </c>
      <c r="BB306" s="1661" t="s">
        <v>1141</v>
      </c>
      <c r="BC306" s="1662">
        <v>0</v>
      </c>
      <c r="BD306" s="1649">
        <f t="shared" ca="1" si="123"/>
        <v>0</v>
      </c>
      <c r="BE306" s="1663">
        <f t="shared" si="124"/>
        <v>0</v>
      </c>
      <c r="BF306" s="1649">
        <f t="shared" si="125"/>
        <v>0</v>
      </c>
      <c r="BG306" s="1664">
        <v>0</v>
      </c>
      <c r="BH306" s="1649">
        <f t="shared" si="126"/>
        <v>0</v>
      </c>
      <c r="BI306" s="1665">
        <f t="shared" si="127"/>
        <v>0</v>
      </c>
      <c r="BJ306" s="1649">
        <f t="shared" ca="1" si="128"/>
        <v>0</v>
      </c>
      <c r="BK306" s="1663">
        <f t="shared" si="129"/>
        <v>0</v>
      </c>
      <c r="BL306" s="1665">
        <f t="shared" si="130"/>
        <v>0</v>
      </c>
      <c r="BM306" s="1649">
        <f t="shared" ca="1" si="131"/>
        <v>0</v>
      </c>
      <c r="BN306" s="1663">
        <f t="shared" si="132"/>
        <v>0</v>
      </c>
      <c r="BO306" s="1668" t="e">
        <f t="shared" si="133"/>
        <v>#DIV/0!</v>
      </c>
      <c r="BP306" s="1649" t="e">
        <f t="shared" ca="1" si="108"/>
        <v>#DIV/0!</v>
      </c>
      <c r="BQ306" s="1672" t="e">
        <f t="shared" si="134"/>
        <v>#DIV/0!</v>
      </c>
      <c r="BR306" s="1668" t="e">
        <f t="shared" si="110"/>
        <v>#DIV/0!</v>
      </c>
      <c r="BS306" s="1649" t="e">
        <f t="shared" ca="1" si="111"/>
        <v>#DIV/0!</v>
      </c>
      <c r="BT306" s="1672" t="e">
        <f t="shared" si="135"/>
        <v>#DIV/0!</v>
      </c>
      <c r="BV306" s="1635"/>
      <c r="BW306" s="1635"/>
      <c r="BX306" s="1671"/>
    </row>
    <row r="307" spans="35:16383">
      <c r="AI307" s="1649"/>
      <c r="AJ307" s="345"/>
      <c r="AK307" s="1651">
        <f>'Unit Mix Generator'!C174</f>
        <v>3.5</v>
      </c>
      <c r="AL307" s="1651">
        <f>'Unit Mix Generator'!D174</f>
        <v>5.5</v>
      </c>
      <c r="AM307" s="1652">
        <f>'Unit Mix Generator'!H174</f>
        <v>1</v>
      </c>
      <c r="AN307" s="1652">
        <f ca="1">'Unit Mix Generator'!G174</f>
        <v>0</v>
      </c>
      <c r="AO307" s="1652">
        <v>0</v>
      </c>
      <c r="AP307" s="1652">
        <v>0</v>
      </c>
      <c r="AQ307" s="1653">
        <f t="shared" si="113"/>
        <v>0</v>
      </c>
      <c r="AR307" s="1654">
        <f t="shared" si="114"/>
        <v>0</v>
      </c>
      <c r="AS307" s="1655">
        <f t="shared" ca="1" si="115"/>
        <v>0</v>
      </c>
      <c r="AT307" s="1656" t="str">
        <f t="shared" si="116"/>
        <v>3.5x5.5</v>
      </c>
      <c r="AU307" s="1657">
        <f t="shared" si="117"/>
        <v>19.25</v>
      </c>
      <c r="AV307" s="1658">
        <f t="shared" ca="1" si="118"/>
        <v>0</v>
      </c>
      <c r="AW307" s="67">
        <f t="shared" ca="1" si="119"/>
        <v>0</v>
      </c>
      <c r="AX307" s="878">
        <f t="shared" ca="1" si="120"/>
        <v>0</v>
      </c>
      <c r="AY307" s="878">
        <f t="shared" ca="1" si="121"/>
        <v>0</v>
      </c>
      <c r="AZ307" s="1659">
        <f t="shared" si="122"/>
        <v>1</v>
      </c>
      <c r="BA307" s="1660" t="s">
        <v>1042</v>
      </c>
      <c r="BB307" s="1661" t="s">
        <v>1141</v>
      </c>
      <c r="BC307" s="1662">
        <v>0</v>
      </c>
      <c r="BD307" s="1649">
        <f t="shared" ca="1" si="123"/>
        <v>0</v>
      </c>
      <c r="BE307" s="1663">
        <f t="shared" si="124"/>
        <v>0</v>
      </c>
      <c r="BF307" s="1649">
        <f t="shared" si="125"/>
        <v>0</v>
      </c>
      <c r="BG307" s="1664">
        <v>0</v>
      </c>
      <c r="BH307" s="1649">
        <f t="shared" si="126"/>
        <v>0</v>
      </c>
      <c r="BI307" s="1665">
        <f t="shared" si="127"/>
        <v>0</v>
      </c>
      <c r="BJ307" s="1649">
        <f t="shared" ca="1" si="128"/>
        <v>0</v>
      </c>
      <c r="BK307" s="1663">
        <f t="shared" si="129"/>
        <v>0</v>
      </c>
      <c r="BL307" s="1665">
        <f t="shared" si="130"/>
        <v>0</v>
      </c>
      <c r="BM307" s="1649">
        <f t="shared" ca="1" si="131"/>
        <v>0</v>
      </c>
      <c r="BN307" s="1663">
        <f t="shared" si="132"/>
        <v>0</v>
      </c>
      <c r="BO307" s="1668" t="e">
        <f t="shared" si="133"/>
        <v>#DIV/0!</v>
      </c>
      <c r="BP307" s="1649" t="e">
        <f t="shared" ca="1" si="108"/>
        <v>#DIV/0!</v>
      </c>
      <c r="BQ307" s="1672" t="e">
        <f t="shared" si="134"/>
        <v>#DIV/0!</v>
      </c>
      <c r="BR307" s="1668" t="e">
        <f t="shared" si="110"/>
        <v>#DIV/0!</v>
      </c>
      <c r="BS307" s="1649" t="e">
        <f t="shared" ca="1" si="111"/>
        <v>#DIV/0!</v>
      </c>
      <c r="BT307" s="1672" t="e">
        <f t="shared" si="135"/>
        <v>#DIV/0!</v>
      </c>
      <c r="BV307" s="1635"/>
      <c r="BW307" s="1635"/>
      <c r="BX307" s="1671"/>
    </row>
    <row r="308" spans="35:16383">
      <c r="AI308" s="1649"/>
      <c r="AJ308" s="345"/>
      <c r="AK308" s="1651">
        <f>'Unit Mix Generator'!C175</f>
        <v>4</v>
      </c>
      <c r="AL308" s="1651">
        <f>'Unit Mix Generator'!D175</f>
        <v>5</v>
      </c>
      <c r="AM308" s="1652">
        <f>'Unit Mix Generator'!H175</f>
        <v>1</v>
      </c>
      <c r="AN308" s="1652">
        <f ca="1">'Unit Mix Generator'!G175</f>
        <v>0</v>
      </c>
      <c r="AO308" s="1652">
        <v>0</v>
      </c>
      <c r="AP308" s="1652">
        <v>0</v>
      </c>
      <c r="AQ308" s="1653">
        <f t="shared" si="113"/>
        <v>0</v>
      </c>
      <c r="AR308" s="1654">
        <f t="shared" si="114"/>
        <v>0</v>
      </c>
      <c r="AS308" s="1655">
        <f t="shared" ca="1" si="115"/>
        <v>0</v>
      </c>
      <c r="AT308" s="1656" t="str">
        <f t="shared" si="116"/>
        <v>4x5</v>
      </c>
      <c r="AU308" s="1657">
        <f t="shared" si="117"/>
        <v>20</v>
      </c>
      <c r="AV308" s="1658">
        <f t="shared" ca="1" si="118"/>
        <v>0</v>
      </c>
      <c r="AW308" s="67">
        <f t="shared" ca="1" si="119"/>
        <v>0</v>
      </c>
      <c r="AX308" s="878">
        <f t="shared" ca="1" si="120"/>
        <v>0</v>
      </c>
      <c r="AY308" s="878">
        <f t="shared" ca="1" si="121"/>
        <v>0</v>
      </c>
      <c r="AZ308" s="1659">
        <f t="shared" si="122"/>
        <v>1</v>
      </c>
      <c r="BA308" s="1660" t="s">
        <v>1042</v>
      </c>
      <c r="BB308" s="1661" t="s">
        <v>1141</v>
      </c>
      <c r="BC308" s="1662">
        <v>0</v>
      </c>
      <c r="BD308" s="1649">
        <f t="shared" ca="1" si="123"/>
        <v>0</v>
      </c>
      <c r="BE308" s="1663">
        <f t="shared" si="124"/>
        <v>0</v>
      </c>
      <c r="BF308" s="1649">
        <f t="shared" si="125"/>
        <v>0</v>
      </c>
      <c r="BG308" s="1664">
        <v>0</v>
      </c>
      <c r="BH308" s="1649">
        <f t="shared" si="126"/>
        <v>0</v>
      </c>
      <c r="BI308" s="1665">
        <f t="shared" si="127"/>
        <v>0</v>
      </c>
      <c r="BJ308" s="1649">
        <f t="shared" ca="1" si="128"/>
        <v>0</v>
      </c>
      <c r="BK308" s="1663">
        <f t="shared" si="129"/>
        <v>0</v>
      </c>
      <c r="BL308" s="1665">
        <f t="shared" si="130"/>
        <v>0</v>
      </c>
      <c r="BM308" s="1649">
        <f t="shared" ca="1" si="131"/>
        <v>0</v>
      </c>
      <c r="BN308" s="1663">
        <f t="shared" si="132"/>
        <v>0</v>
      </c>
      <c r="BO308" s="1668" t="e">
        <f t="shared" si="133"/>
        <v>#DIV/0!</v>
      </c>
      <c r="BP308" s="1649" t="e">
        <f t="shared" ca="1" si="108"/>
        <v>#DIV/0!</v>
      </c>
      <c r="BQ308" s="1672" t="e">
        <f t="shared" si="134"/>
        <v>#DIV/0!</v>
      </c>
      <c r="BR308" s="1668" t="e">
        <f t="shared" si="110"/>
        <v>#DIV/0!</v>
      </c>
      <c r="BS308" s="1649" t="e">
        <f t="shared" ca="1" si="111"/>
        <v>#DIV/0!</v>
      </c>
      <c r="BT308" s="1672" t="e">
        <f t="shared" si="135"/>
        <v>#DIV/0!</v>
      </c>
      <c r="BV308" s="1635"/>
      <c r="BW308" s="1635"/>
      <c r="BX308" s="1671"/>
    </row>
    <row r="309" spans="35:16383">
      <c r="AI309" s="1649"/>
      <c r="AJ309" s="345"/>
      <c r="AK309" s="1651">
        <f>'Unit Mix Generator'!C176</f>
        <v>4.0999999999999996</v>
      </c>
      <c r="AL309" s="1651">
        <f>'Unit Mix Generator'!D176</f>
        <v>5</v>
      </c>
      <c r="AM309" s="1652">
        <f>'Unit Mix Generator'!H176</f>
        <v>1</v>
      </c>
      <c r="AN309" s="1652">
        <f ca="1">'Unit Mix Generator'!G176</f>
        <v>0</v>
      </c>
      <c r="AO309" s="1652">
        <v>0</v>
      </c>
      <c r="AP309" s="1652">
        <v>0</v>
      </c>
      <c r="AQ309" s="1653">
        <f t="shared" si="113"/>
        <v>0</v>
      </c>
      <c r="AR309" s="1654">
        <f t="shared" si="114"/>
        <v>0</v>
      </c>
      <c r="AS309" s="1655">
        <f t="shared" ca="1" si="115"/>
        <v>0</v>
      </c>
      <c r="AT309" s="1656" t="str">
        <f t="shared" si="116"/>
        <v>4.1x5</v>
      </c>
      <c r="AU309" s="1657">
        <f t="shared" si="117"/>
        <v>20.5</v>
      </c>
      <c r="AV309" s="1658">
        <f t="shared" ca="1" si="118"/>
        <v>0</v>
      </c>
      <c r="AW309" s="67">
        <f t="shared" ca="1" si="119"/>
        <v>0</v>
      </c>
      <c r="AX309" s="878">
        <f t="shared" ca="1" si="120"/>
        <v>0</v>
      </c>
      <c r="AY309" s="878">
        <f t="shared" ca="1" si="121"/>
        <v>0</v>
      </c>
      <c r="AZ309" s="1659">
        <f t="shared" si="122"/>
        <v>1</v>
      </c>
      <c r="BA309" s="1660" t="s">
        <v>1042</v>
      </c>
      <c r="BB309" s="1661" t="s">
        <v>1141</v>
      </c>
      <c r="BC309" s="1662">
        <v>0</v>
      </c>
      <c r="BD309" s="1649">
        <f t="shared" ca="1" si="123"/>
        <v>0</v>
      </c>
      <c r="BE309" s="1663">
        <f t="shared" si="124"/>
        <v>0</v>
      </c>
      <c r="BF309" s="1649">
        <f t="shared" si="125"/>
        <v>0</v>
      </c>
      <c r="BG309" s="1664">
        <v>0</v>
      </c>
      <c r="BH309" s="1649">
        <f t="shared" si="126"/>
        <v>0</v>
      </c>
      <c r="BI309" s="1665">
        <f t="shared" si="127"/>
        <v>0</v>
      </c>
      <c r="BJ309" s="1649">
        <f t="shared" ca="1" si="128"/>
        <v>0</v>
      </c>
      <c r="BK309" s="1663">
        <f t="shared" si="129"/>
        <v>0</v>
      </c>
      <c r="BL309" s="1665">
        <f t="shared" si="130"/>
        <v>0</v>
      </c>
      <c r="BM309" s="1649">
        <f t="shared" ca="1" si="131"/>
        <v>0</v>
      </c>
      <c r="BN309" s="1663">
        <f t="shared" si="132"/>
        <v>0</v>
      </c>
      <c r="BO309" s="1668" t="e">
        <f t="shared" si="133"/>
        <v>#DIV/0!</v>
      </c>
      <c r="BP309" s="1649" t="e">
        <f t="shared" ca="1" si="108"/>
        <v>#DIV/0!</v>
      </c>
      <c r="BQ309" s="1672" t="e">
        <f t="shared" si="134"/>
        <v>#DIV/0!</v>
      </c>
      <c r="BR309" s="1668" t="e">
        <f t="shared" si="110"/>
        <v>#DIV/0!</v>
      </c>
      <c r="BS309" s="1649" t="e">
        <f t="shared" ca="1" si="111"/>
        <v>#DIV/0!</v>
      </c>
      <c r="BT309" s="1672" t="e">
        <f t="shared" si="135"/>
        <v>#DIV/0!</v>
      </c>
      <c r="BV309" s="1635"/>
      <c r="BW309" s="1635"/>
      <c r="BX309" s="1671"/>
    </row>
    <row r="310" spans="35:16383">
      <c r="AI310" s="1649"/>
      <c r="AJ310" s="345"/>
      <c r="AK310" s="1651">
        <f>'Unit Mix Generator'!C177</f>
        <v>7</v>
      </c>
      <c r="AL310" s="1651">
        <f>'Unit Mix Generator'!D177</f>
        <v>3</v>
      </c>
      <c r="AM310" s="1652">
        <f>'Unit Mix Generator'!H177</f>
        <v>1</v>
      </c>
      <c r="AN310" s="1652">
        <f ca="1">'Unit Mix Generator'!G177</f>
        <v>0</v>
      </c>
      <c r="AO310" s="1652">
        <v>0</v>
      </c>
      <c r="AP310" s="1652">
        <v>0</v>
      </c>
      <c r="AQ310" s="1653">
        <f t="shared" si="113"/>
        <v>0</v>
      </c>
      <c r="AR310" s="1654">
        <f t="shared" si="114"/>
        <v>0</v>
      </c>
      <c r="AS310" s="1655">
        <f t="shared" ca="1" si="115"/>
        <v>0</v>
      </c>
      <c r="AT310" s="1656" t="str">
        <f t="shared" si="116"/>
        <v>7x3</v>
      </c>
      <c r="AU310" s="1657">
        <f t="shared" si="117"/>
        <v>21</v>
      </c>
      <c r="AV310" s="1658">
        <f t="shared" ca="1" si="118"/>
        <v>0</v>
      </c>
      <c r="AW310" s="67">
        <f t="shared" ca="1" si="119"/>
        <v>0</v>
      </c>
      <c r="AX310" s="878">
        <f t="shared" ca="1" si="120"/>
        <v>0</v>
      </c>
      <c r="AY310" s="878">
        <f t="shared" ca="1" si="121"/>
        <v>0</v>
      </c>
      <c r="AZ310" s="1659">
        <f t="shared" si="122"/>
        <v>1</v>
      </c>
      <c r="BA310" s="1660" t="s">
        <v>1042</v>
      </c>
      <c r="BB310" s="1661" t="s">
        <v>1141</v>
      </c>
      <c r="BC310" s="1662">
        <v>0</v>
      </c>
      <c r="BD310" s="1649">
        <f t="shared" ca="1" si="123"/>
        <v>0</v>
      </c>
      <c r="BE310" s="1663">
        <f t="shared" si="124"/>
        <v>0</v>
      </c>
      <c r="BF310" s="1649">
        <f t="shared" si="125"/>
        <v>0</v>
      </c>
      <c r="BG310" s="1664">
        <v>0</v>
      </c>
      <c r="BH310" s="1649">
        <f t="shared" si="126"/>
        <v>0</v>
      </c>
      <c r="BI310" s="1665">
        <f t="shared" si="127"/>
        <v>0</v>
      </c>
      <c r="BJ310" s="1649">
        <f t="shared" ca="1" si="128"/>
        <v>0</v>
      </c>
      <c r="BK310" s="1663">
        <f t="shared" si="129"/>
        <v>0</v>
      </c>
      <c r="BL310" s="1665">
        <f t="shared" si="130"/>
        <v>0</v>
      </c>
      <c r="BM310" s="1649">
        <f t="shared" ca="1" si="131"/>
        <v>0</v>
      </c>
      <c r="BN310" s="1663">
        <f t="shared" si="132"/>
        <v>0</v>
      </c>
      <c r="BO310" s="1668" t="e">
        <f t="shared" si="133"/>
        <v>#DIV/0!</v>
      </c>
      <c r="BP310" s="1649" t="e">
        <f t="shared" ca="1" si="108"/>
        <v>#DIV/0!</v>
      </c>
      <c r="BQ310" s="1672" t="e">
        <f t="shared" si="134"/>
        <v>#DIV/0!</v>
      </c>
      <c r="BR310" s="1668" t="e">
        <f t="shared" si="110"/>
        <v>#DIV/0!</v>
      </c>
      <c r="BS310" s="1649" t="e">
        <f t="shared" ca="1" si="111"/>
        <v>#DIV/0!</v>
      </c>
      <c r="BT310" s="1672" t="e">
        <f t="shared" si="135"/>
        <v>#DIV/0!</v>
      </c>
      <c r="BV310" s="1635"/>
      <c r="BW310" s="1635"/>
      <c r="BX310" s="1671"/>
    </row>
    <row r="311" spans="35:16383">
      <c r="AI311" s="1649"/>
      <c r="AJ311" s="345"/>
      <c r="AK311" s="1651">
        <f>'Unit Mix Generator'!C178</f>
        <v>4.3499999999999996</v>
      </c>
      <c r="AL311" s="1651">
        <f>'Unit Mix Generator'!D178</f>
        <v>5</v>
      </c>
      <c r="AM311" s="1652">
        <f>'Unit Mix Generator'!H178</f>
        <v>1</v>
      </c>
      <c r="AN311" s="1652">
        <f ca="1">'Unit Mix Generator'!G178</f>
        <v>0</v>
      </c>
      <c r="AO311" s="1652">
        <v>0</v>
      </c>
      <c r="AP311" s="1652">
        <v>0</v>
      </c>
      <c r="AQ311" s="1653">
        <f t="shared" si="113"/>
        <v>0</v>
      </c>
      <c r="AR311" s="1654">
        <f t="shared" si="114"/>
        <v>0</v>
      </c>
      <c r="AS311" s="1655">
        <f t="shared" ca="1" si="115"/>
        <v>0</v>
      </c>
      <c r="AT311" s="1656" t="str">
        <f t="shared" si="116"/>
        <v>4.35x5</v>
      </c>
      <c r="AU311" s="1657">
        <f t="shared" si="117"/>
        <v>21.75</v>
      </c>
      <c r="AV311" s="1658">
        <f t="shared" ca="1" si="118"/>
        <v>0</v>
      </c>
      <c r="AW311" s="67">
        <f t="shared" ca="1" si="119"/>
        <v>0</v>
      </c>
      <c r="AX311" s="878">
        <f t="shared" ca="1" si="120"/>
        <v>0</v>
      </c>
      <c r="AY311" s="878">
        <f t="shared" ca="1" si="121"/>
        <v>0</v>
      </c>
      <c r="AZ311" s="1659">
        <f t="shared" si="122"/>
        <v>1</v>
      </c>
      <c r="BA311" s="1660" t="s">
        <v>1042</v>
      </c>
      <c r="BB311" s="1661" t="s">
        <v>1141</v>
      </c>
      <c r="BC311" s="1662">
        <v>0</v>
      </c>
      <c r="BD311" s="1649">
        <f t="shared" ca="1" si="123"/>
        <v>0</v>
      </c>
      <c r="BE311" s="1663">
        <f t="shared" si="124"/>
        <v>0</v>
      </c>
      <c r="BF311" s="1649">
        <f t="shared" si="125"/>
        <v>0</v>
      </c>
      <c r="BG311" s="1664">
        <v>0</v>
      </c>
      <c r="BH311" s="1649">
        <f t="shared" si="126"/>
        <v>0</v>
      </c>
      <c r="BI311" s="1665">
        <f t="shared" si="127"/>
        <v>0</v>
      </c>
      <c r="BJ311" s="1649">
        <f t="shared" ca="1" si="128"/>
        <v>0</v>
      </c>
      <c r="BK311" s="1663">
        <f t="shared" si="129"/>
        <v>0</v>
      </c>
      <c r="BL311" s="1665">
        <f t="shared" si="130"/>
        <v>0</v>
      </c>
      <c r="BM311" s="1649">
        <f t="shared" ca="1" si="131"/>
        <v>0</v>
      </c>
      <c r="BN311" s="1663">
        <f t="shared" si="132"/>
        <v>0</v>
      </c>
      <c r="BO311" s="1668" t="e">
        <f t="shared" si="133"/>
        <v>#DIV/0!</v>
      </c>
      <c r="BP311" s="1649" t="e">
        <f t="shared" ca="1" si="108"/>
        <v>#DIV/0!</v>
      </c>
      <c r="BQ311" s="1672" t="e">
        <f t="shared" si="134"/>
        <v>#DIV/0!</v>
      </c>
      <c r="BR311" s="1668" t="e">
        <f t="shared" si="110"/>
        <v>#DIV/0!</v>
      </c>
      <c r="BS311" s="1649" t="e">
        <f t="shared" ca="1" si="111"/>
        <v>#DIV/0!</v>
      </c>
      <c r="BT311" s="1672" t="e">
        <f t="shared" si="135"/>
        <v>#DIV/0!</v>
      </c>
      <c r="BV311" s="1635"/>
      <c r="BW311" s="1635"/>
      <c r="BX311" s="1671"/>
    </row>
    <row r="312" spans="35:16383">
      <c r="AI312" s="1649"/>
      <c r="AJ312" s="345"/>
      <c r="AK312" s="1651">
        <f>'Unit Mix Generator'!C179</f>
        <v>7.5</v>
      </c>
      <c r="AL312" s="1651">
        <f>'Unit Mix Generator'!D179</f>
        <v>3</v>
      </c>
      <c r="AM312" s="1652">
        <f>'Unit Mix Generator'!H179</f>
        <v>1</v>
      </c>
      <c r="AN312" s="1652">
        <f ca="1">'Unit Mix Generator'!G179</f>
        <v>0</v>
      </c>
      <c r="AO312" s="1652">
        <v>0</v>
      </c>
      <c r="AP312" s="1652">
        <v>0</v>
      </c>
      <c r="AQ312" s="1653">
        <f t="shared" si="113"/>
        <v>0</v>
      </c>
      <c r="AR312" s="1654">
        <f t="shared" si="114"/>
        <v>0</v>
      </c>
      <c r="AS312" s="1655">
        <f t="shared" ca="1" si="115"/>
        <v>0</v>
      </c>
      <c r="AT312" s="1656" t="str">
        <f t="shared" si="116"/>
        <v>7.5x3</v>
      </c>
      <c r="AU312" s="1657">
        <f t="shared" si="117"/>
        <v>22.5</v>
      </c>
      <c r="AV312" s="1658">
        <f t="shared" ca="1" si="118"/>
        <v>0</v>
      </c>
      <c r="AW312" s="67">
        <f t="shared" ca="1" si="119"/>
        <v>0</v>
      </c>
      <c r="AX312" s="878">
        <f t="shared" ca="1" si="120"/>
        <v>0</v>
      </c>
      <c r="AY312" s="878">
        <f t="shared" ca="1" si="121"/>
        <v>0</v>
      </c>
      <c r="AZ312" s="1659">
        <f t="shared" si="122"/>
        <v>1</v>
      </c>
      <c r="BA312" s="1660" t="s">
        <v>1042</v>
      </c>
      <c r="BB312" s="1661" t="s">
        <v>1141</v>
      </c>
      <c r="BC312" s="1662">
        <v>0</v>
      </c>
      <c r="BD312" s="1649">
        <f t="shared" ca="1" si="123"/>
        <v>0</v>
      </c>
      <c r="BE312" s="1663">
        <f t="shared" si="124"/>
        <v>0</v>
      </c>
      <c r="BF312" s="1649">
        <f t="shared" si="125"/>
        <v>0</v>
      </c>
      <c r="BG312" s="1664">
        <v>0</v>
      </c>
      <c r="BH312" s="1649">
        <f t="shared" si="126"/>
        <v>0</v>
      </c>
      <c r="BI312" s="1665">
        <f t="shared" si="127"/>
        <v>0</v>
      </c>
      <c r="BJ312" s="1649">
        <f t="shared" ca="1" si="128"/>
        <v>0</v>
      </c>
      <c r="BK312" s="1663">
        <f t="shared" si="129"/>
        <v>0</v>
      </c>
      <c r="BL312" s="1665">
        <f t="shared" si="130"/>
        <v>0</v>
      </c>
      <c r="BM312" s="1649">
        <f t="shared" ca="1" si="131"/>
        <v>0</v>
      </c>
      <c r="BN312" s="1663">
        <f t="shared" si="132"/>
        <v>0</v>
      </c>
      <c r="BO312" s="1668" t="e">
        <f t="shared" si="133"/>
        <v>#DIV/0!</v>
      </c>
      <c r="BP312" s="1649" t="e">
        <f t="shared" ca="1" si="108"/>
        <v>#DIV/0!</v>
      </c>
      <c r="BQ312" s="1672" t="e">
        <f t="shared" si="134"/>
        <v>#DIV/0!</v>
      </c>
      <c r="BR312" s="1668" t="e">
        <f t="shared" si="110"/>
        <v>#DIV/0!</v>
      </c>
      <c r="BS312" s="1649" t="e">
        <f t="shared" ca="1" si="111"/>
        <v>#DIV/0!</v>
      </c>
      <c r="BT312" s="1672" t="e">
        <f t="shared" si="135"/>
        <v>#DIV/0!</v>
      </c>
      <c r="BV312" s="1635"/>
      <c r="BW312" s="1635"/>
      <c r="BX312" s="1671"/>
    </row>
    <row r="313" spans="35:16383">
      <c r="AI313" s="1649"/>
      <c r="AJ313" s="345"/>
      <c r="AK313" s="1651">
        <f>'Unit Mix Generator'!C180</f>
        <v>2</v>
      </c>
      <c r="AL313" s="1651">
        <f>'Unit Mix Generator'!D180</f>
        <v>11.5</v>
      </c>
      <c r="AM313" s="1652">
        <f>'Unit Mix Generator'!H180</f>
        <v>1</v>
      </c>
      <c r="AN313" s="1652">
        <f ca="1">'Unit Mix Generator'!G180</f>
        <v>0</v>
      </c>
      <c r="AO313" s="1652">
        <v>0</v>
      </c>
      <c r="AP313" s="1652">
        <v>0</v>
      </c>
      <c r="AQ313" s="1653">
        <f t="shared" si="113"/>
        <v>0</v>
      </c>
      <c r="AR313" s="1654">
        <f t="shared" si="114"/>
        <v>0</v>
      </c>
      <c r="AS313" s="1655">
        <f t="shared" ca="1" si="115"/>
        <v>0</v>
      </c>
      <c r="AT313" s="1656" t="str">
        <f t="shared" si="116"/>
        <v>2x11.5</v>
      </c>
      <c r="AU313" s="1657">
        <f t="shared" si="117"/>
        <v>23</v>
      </c>
      <c r="AV313" s="1658">
        <f t="shared" ca="1" si="118"/>
        <v>0</v>
      </c>
      <c r="AW313" s="67">
        <f t="shared" ca="1" si="119"/>
        <v>0</v>
      </c>
      <c r="AX313" s="878">
        <f t="shared" ca="1" si="120"/>
        <v>0</v>
      </c>
      <c r="AY313" s="878">
        <f t="shared" ca="1" si="121"/>
        <v>0</v>
      </c>
      <c r="AZ313" s="1659">
        <f t="shared" si="122"/>
        <v>1</v>
      </c>
      <c r="BA313" s="1660" t="s">
        <v>1042</v>
      </c>
      <c r="BB313" s="1661" t="s">
        <v>1141</v>
      </c>
      <c r="BC313" s="1662">
        <v>0</v>
      </c>
      <c r="BD313" s="1649">
        <f t="shared" ca="1" si="123"/>
        <v>0</v>
      </c>
      <c r="BE313" s="1663">
        <f t="shared" si="124"/>
        <v>0</v>
      </c>
      <c r="BF313" s="1649">
        <f t="shared" si="125"/>
        <v>0</v>
      </c>
      <c r="BG313" s="1664">
        <v>0</v>
      </c>
      <c r="BH313" s="1649">
        <f t="shared" si="126"/>
        <v>0</v>
      </c>
      <c r="BI313" s="1665">
        <f t="shared" si="127"/>
        <v>0</v>
      </c>
      <c r="BJ313" s="1649">
        <f t="shared" ca="1" si="128"/>
        <v>0</v>
      </c>
      <c r="BK313" s="1663">
        <f t="shared" si="129"/>
        <v>0</v>
      </c>
      <c r="BL313" s="1665">
        <f t="shared" si="130"/>
        <v>0</v>
      </c>
      <c r="BM313" s="1649">
        <f t="shared" ca="1" si="131"/>
        <v>0</v>
      </c>
      <c r="BN313" s="1663">
        <f t="shared" si="132"/>
        <v>0</v>
      </c>
      <c r="BO313" s="1668" t="e">
        <f t="shared" si="133"/>
        <v>#DIV/0!</v>
      </c>
      <c r="BP313" s="1649" t="e">
        <f t="shared" ca="1" si="108"/>
        <v>#DIV/0!</v>
      </c>
      <c r="BQ313" s="1672" t="e">
        <f t="shared" si="134"/>
        <v>#DIV/0!</v>
      </c>
      <c r="BR313" s="1668" t="e">
        <f t="shared" si="110"/>
        <v>#DIV/0!</v>
      </c>
      <c r="BS313" s="1649" t="e">
        <f t="shared" ca="1" si="111"/>
        <v>#DIV/0!</v>
      </c>
      <c r="BT313" s="1672" t="e">
        <f t="shared" si="135"/>
        <v>#DIV/0!</v>
      </c>
      <c r="BV313" s="1635"/>
      <c r="BW313" s="1635"/>
      <c r="BX313" s="1671"/>
    </row>
    <row r="314" spans="35:16383">
      <c r="AI314" s="1649"/>
      <c r="AJ314" s="345"/>
      <c r="AK314" s="1651">
        <f>'Unit Mix Generator'!C181</f>
        <v>8</v>
      </c>
      <c r="AL314" s="1651">
        <f>'Unit Mix Generator'!D181</f>
        <v>3</v>
      </c>
      <c r="AM314" s="1652">
        <f>'Unit Mix Generator'!H181</f>
        <v>1</v>
      </c>
      <c r="AN314" s="1652">
        <f ca="1">'Unit Mix Generator'!G181</f>
        <v>0</v>
      </c>
      <c r="AO314" s="1652">
        <v>0</v>
      </c>
      <c r="AP314" s="1652">
        <v>0</v>
      </c>
      <c r="AQ314" s="1653">
        <f t="shared" si="113"/>
        <v>0</v>
      </c>
      <c r="AR314" s="1654">
        <f t="shared" si="114"/>
        <v>0</v>
      </c>
      <c r="AS314" s="1655">
        <f t="shared" ca="1" si="115"/>
        <v>0</v>
      </c>
      <c r="AT314" s="1656" t="str">
        <f t="shared" si="116"/>
        <v>8x3</v>
      </c>
      <c r="AU314" s="1657">
        <f t="shared" si="117"/>
        <v>24</v>
      </c>
      <c r="AV314" s="1658">
        <f t="shared" ca="1" si="118"/>
        <v>0</v>
      </c>
      <c r="AW314" s="67">
        <f t="shared" ca="1" si="119"/>
        <v>0</v>
      </c>
      <c r="AX314" s="878">
        <f t="shared" ca="1" si="120"/>
        <v>0</v>
      </c>
      <c r="AY314" s="878">
        <f t="shared" ca="1" si="121"/>
        <v>0</v>
      </c>
      <c r="AZ314" s="1659">
        <f t="shared" si="122"/>
        <v>1</v>
      </c>
      <c r="BA314" s="1660" t="s">
        <v>1042</v>
      </c>
      <c r="BB314" s="1661" t="s">
        <v>1141</v>
      </c>
      <c r="BC314" s="1662">
        <v>0</v>
      </c>
      <c r="BD314" s="1649">
        <f t="shared" ca="1" si="123"/>
        <v>0</v>
      </c>
      <c r="BE314" s="1663">
        <f t="shared" si="124"/>
        <v>0</v>
      </c>
      <c r="BF314" s="1649">
        <f t="shared" si="125"/>
        <v>0</v>
      </c>
      <c r="BG314" s="1664">
        <v>0</v>
      </c>
      <c r="BH314" s="1649">
        <f t="shared" si="126"/>
        <v>0</v>
      </c>
      <c r="BI314" s="1665">
        <f t="shared" si="127"/>
        <v>0</v>
      </c>
      <c r="BJ314" s="1649">
        <f t="shared" ca="1" si="128"/>
        <v>0</v>
      </c>
      <c r="BK314" s="1663">
        <f t="shared" si="129"/>
        <v>0</v>
      </c>
      <c r="BL314" s="1665">
        <f t="shared" si="130"/>
        <v>0</v>
      </c>
      <c r="BM314" s="1649">
        <f t="shared" ca="1" si="131"/>
        <v>0</v>
      </c>
      <c r="BN314" s="1663">
        <f t="shared" si="132"/>
        <v>0</v>
      </c>
      <c r="BO314" s="1668" t="e">
        <f t="shared" si="133"/>
        <v>#DIV/0!</v>
      </c>
      <c r="BP314" s="1649" t="e">
        <f t="shared" ca="1" si="108"/>
        <v>#DIV/0!</v>
      </c>
      <c r="BQ314" s="1672" t="e">
        <f t="shared" si="134"/>
        <v>#DIV/0!</v>
      </c>
      <c r="BR314" s="1668" t="e">
        <f t="shared" si="110"/>
        <v>#DIV/0!</v>
      </c>
      <c r="BS314" s="1649" t="e">
        <f t="shared" ca="1" si="111"/>
        <v>#DIV/0!</v>
      </c>
      <c r="BT314" s="1672" t="e">
        <f t="shared" si="135"/>
        <v>#DIV/0!</v>
      </c>
      <c r="BV314" s="1635"/>
      <c r="BW314" s="1635"/>
      <c r="BX314" s="1671"/>
    </row>
    <row r="315" spans="35:16383">
      <c r="AI315" s="1649"/>
      <c r="AJ315" s="345"/>
      <c r="AK315" s="1651">
        <f>'Unit Mix Generator'!C182</f>
        <v>9</v>
      </c>
      <c r="AL315" s="1651">
        <f>'Unit Mix Generator'!D182</f>
        <v>3</v>
      </c>
      <c r="AM315" s="1652">
        <f>'Unit Mix Generator'!H182</f>
        <v>1</v>
      </c>
      <c r="AN315" s="1652">
        <f ca="1">'Unit Mix Generator'!G182</f>
        <v>0</v>
      </c>
      <c r="AO315" s="1652">
        <v>0</v>
      </c>
      <c r="AP315" s="1652">
        <v>0</v>
      </c>
      <c r="AQ315" s="1653">
        <f t="shared" si="113"/>
        <v>0</v>
      </c>
      <c r="AR315" s="1654">
        <f t="shared" si="114"/>
        <v>0</v>
      </c>
      <c r="AS315" s="1655">
        <f t="shared" ca="1" si="115"/>
        <v>0</v>
      </c>
      <c r="AT315" s="1656" t="str">
        <f t="shared" si="116"/>
        <v>9x3</v>
      </c>
      <c r="AU315" s="1657">
        <f t="shared" si="117"/>
        <v>27</v>
      </c>
      <c r="AV315" s="1658">
        <f t="shared" ca="1" si="118"/>
        <v>0</v>
      </c>
      <c r="AW315" s="67">
        <f t="shared" ca="1" si="119"/>
        <v>0</v>
      </c>
      <c r="AX315" s="878">
        <f t="shared" ca="1" si="120"/>
        <v>0</v>
      </c>
      <c r="AY315" s="878">
        <f t="shared" ca="1" si="121"/>
        <v>0</v>
      </c>
      <c r="AZ315" s="1659">
        <f t="shared" si="122"/>
        <v>1</v>
      </c>
      <c r="BA315" s="1660" t="s">
        <v>1042</v>
      </c>
      <c r="BB315" s="1661" t="s">
        <v>1141</v>
      </c>
      <c r="BC315" s="1662">
        <v>0</v>
      </c>
      <c r="BD315" s="1649">
        <f t="shared" ca="1" si="123"/>
        <v>0</v>
      </c>
      <c r="BE315" s="1663">
        <f t="shared" si="124"/>
        <v>0</v>
      </c>
      <c r="BF315" s="1649">
        <f t="shared" si="125"/>
        <v>0</v>
      </c>
      <c r="BG315" s="1664">
        <v>0</v>
      </c>
      <c r="BH315" s="1649">
        <f t="shared" si="126"/>
        <v>0</v>
      </c>
      <c r="BI315" s="1665">
        <f t="shared" si="127"/>
        <v>0</v>
      </c>
      <c r="BJ315" s="1649">
        <f t="shared" ca="1" si="128"/>
        <v>0</v>
      </c>
      <c r="BK315" s="1663">
        <f t="shared" si="129"/>
        <v>0</v>
      </c>
      <c r="BL315" s="1665">
        <f t="shared" si="130"/>
        <v>0</v>
      </c>
      <c r="BM315" s="1649">
        <f t="shared" ca="1" si="131"/>
        <v>0</v>
      </c>
      <c r="BN315" s="1663">
        <f t="shared" si="132"/>
        <v>0</v>
      </c>
      <c r="BO315" s="1668" t="e">
        <f t="shared" si="133"/>
        <v>#DIV/0!</v>
      </c>
      <c r="BP315" s="1649" t="e">
        <f t="shared" ca="1" si="108"/>
        <v>#DIV/0!</v>
      </c>
      <c r="BQ315" s="1672" t="e">
        <f t="shared" si="134"/>
        <v>#DIV/0!</v>
      </c>
      <c r="BR315" s="1668" t="e">
        <f t="shared" si="110"/>
        <v>#DIV/0!</v>
      </c>
      <c r="BS315" s="1649" t="e">
        <f t="shared" ca="1" si="111"/>
        <v>#DIV/0!</v>
      </c>
      <c r="BT315" s="1672" t="e">
        <f t="shared" si="135"/>
        <v>#DIV/0!</v>
      </c>
      <c r="BV315" s="1635"/>
      <c r="BW315" s="1635"/>
      <c r="BX315" s="1671"/>
    </row>
    <row r="316" spans="35:16383">
      <c r="AI316" s="1649"/>
      <c r="AJ316" s="345"/>
      <c r="AK316" s="1651">
        <f>'Unit Mix Generator'!C183</f>
        <v>5</v>
      </c>
      <c r="AL316" s="1651">
        <f>'Unit Mix Generator'!D183</f>
        <v>6</v>
      </c>
      <c r="AM316" s="1652">
        <f>'Unit Mix Generator'!H183</f>
        <v>1</v>
      </c>
      <c r="AN316" s="1652">
        <f ca="1">'Unit Mix Generator'!G183</f>
        <v>0</v>
      </c>
      <c r="AO316" s="1652">
        <v>0</v>
      </c>
      <c r="AP316" s="1652">
        <v>0</v>
      </c>
      <c r="AQ316" s="1653">
        <f t="shared" si="113"/>
        <v>0</v>
      </c>
      <c r="AR316" s="1654">
        <f t="shared" si="114"/>
        <v>0</v>
      </c>
      <c r="AS316" s="1655">
        <f t="shared" ca="1" si="115"/>
        <v>0</v>
      </c>
      <c r="AT316" s="1656" t="str">
        <f t="shared" si="116"/>
        <v>5x6</v>
      </c>
      <c r="AU316" s="1657">
        <f t="shared" si="117"/>
        <v>30</v>
      </c>
      <c r="AV316" s="1658">
        <f t="shared" ca="1" si="118"/>
        <v>0</v>
      </c>
      <c r="AW316" s="67">
        <f t="shared" ca="1" si="119"/>
        <v>0</v>
      </c>
      <c r="AX316" s="878">
        <f t="shared" ca="1" si="120"/>
        <v>0</v>
      </c>
      <c r="AY316" s="878">
        <f t="shared" ca="1" si="121"/>
        <v>0</v>
      </c>
      <c r="AZ316" s="1659">
        <f t="shared" si="122"/>
        <v>1</v>
      </c>
      <c r="BA316" s="1660" t="s">
        <v>1042</v>
      </c>
      <c r="BB316" s="1661" t="s">
        <v>1141</v>
      </c>
      <c r="BC316" s="1662">
        <v>0</v>
      </c>
      <c r="BD316" s="1649">
        <f t="shared" ca="1" si="123"/>
        <v>0</v>
      </c>
      <c r="BE316" s="1663">
        <f t="shared" si="124"/>
        <v>0</v>
      </c>
      <c r="BF316" s="1649">
        <f t="shared" si="125"/>
        <v>0</v>
      </c>
      <c r="BG316" s="1664">
        <v>0</v>
      </c>
      <c r="BH316" s="1649">
        <f t="shared" si="126"/>
        <v>0</v>
      </c>
      <c r="BI316" s="1665">
        <f t="shared" si="127"/>
        <v>0</v>
      </c>
      <c r="BJ316" s="1649">
        <f t="shared" ca="1" si="128"/>
        <v>0</v>
      </c>
      <c r="BK316" s="1663">
        <f t="shared" si="129"/>
        <v>0</v>
      </c>
      <c r="BL316" s="1665">
        <f t="shared" si="130"/>
        <v>0</v>
      </c>
      <c r="BM316" s="1649">
        <f t="shared" ca="1" si="131"/>
        <v>0</v>
      </c>
      <c r="BN316" s="1663">
        <f t="shared" si="132"/>
        <v>0</v>
      </c>
      <c r="BO316" s="1668" t="e">
        <f t="shared" si="133"/>
        <v>#DIV/0!</v>
      </c>
      <c r="BP316" s="1649" t="e">
        <f t="shared" ca="1" si="108"/>
        <v>#DIV/0!</v>
      </c>
      <c r="BQ316" s="1672" t="e">
        <f t="shared" si="134"/>
        <v>#DIV/0!</v>
      </c>
      <c r="BR316" s="1668" t="e">
        <f t="shared" si="110"/>
        <v>#DIV/0!</v>
      </c>
      <c r="BS316" s="1649" t="e">
        <f t="shared" ca="1" si="111"/>
        <v>#DIV/0!</v>
      </c>
      <c r="BT316" s="1672" t="e">
        <f t="shared" si="135"/>
        <v>#DIV/0!</v>
      </c>
      <c r="BV316" s="1635"/>
      <c r="BW316" s="1635"/>
      <c r="BX316" s="1671"/>
    </row>
    <row r="317" spans="35:16383">
      <c r="AI317" s="1649"/>
      <c r="AJ317" s="345"/>
      <c r="AK317" s="1651">
        <f>'Unit Mix Generator'!C184</f>
        <v>6</v>
      </c>
      <c r="AL317" s="1651">
        <f>'Unit Mix Generator'!D184</f>
        <v>6</v>
      </c>
      <c r="AM317" s="1652">
        <f>'Unit Mix Generator'!H184</f>
        <v>1</v>
      </c>
      <c r="AN317" s="1652">
        <f ca="1">'Unit Mix Generator'!G184</f>
        <v>0</v>
      </c>
      <c r="AO317" s="1652">
        <v>0</v>
      </c>
      <c r="AP317" s="1652">
        <v>0</v>
      </c>
      <c r="AQ317" s="1653">
        <f t="shared" si="113"/>
        <v>0</v>
      </c>
      <c r="AR317" s="1654">
        <f t="shared" si="114"/>
        <v>0</v>
      </c>
      <c r="AS317" s="1655">
        <f t="shared" ca="1" si="115"/>
        <v>0</v>
      </c>
      <c r="AT317" s="1656" t="str">
        <f t="shared" si="116"/>
        <v>6x6</v>
      </c>
      <c r="AU317" s="1657">
        <f t="shared" si="117"/>
        <v>36</v>
      </c>
      <c r="AV317" s="1658">
        <f t="shared" ca="1" si="118"/>
        <v>0</v>
      </c>
      <c r="AW317" s="67">
        <f t="shared" ca="1" si="119"/>
        <v>0</v>
      </c>
      <c r="AX317" s="878">
        <f t="shared" ca="1" si="120"/>
        <v>0</v>
      </c>
      <c r="AY317" s="878">
        <f t="shared" ca="1" si="121"/>
        <v>0</v>
      </c>
      <c r="AZ317" s="1659">
        <f t="shared" si="122"/>
        <v>1</v>
      </c>
      <c r="BA317" s="1660" t="s">
        <v>1042</v>
      </c>
      <c r="BB317" s="1661" t="s">
        <v>1141</v>
      </c>
      <c r="BC317" s="1662">
        <v>0</v>
      </c>
      <c r="BD317" s="1649">
        <f t="shared" ca="1" si="123"/>
        <v>0</v>
      </c>
      <c r="BE317" s="1663">
        <f t="shared" si="124"/>
        <v>0</v>
      </c>
      <c r="BF317" s="1649">
        <f t="shared" si="125"/>
        <v>0</v>
      </c>
      <c r="BG317" s="1664">
        <v>0</v>
      </c>
      <c r="BH317" s="1649">
        <f t="shared" si="126"/>
        <v>0</v>
      </c>
      <c r="BI317" s="1665">
        <f t="shared" si="127"/>
        <v>0</v>
      </c>
      <c r="BJ317" s="1649">
        <f t="shared" ca="1" si="128"/>
        <v>0</v>
      </c>
      <c r="BK317" s="1663">
        <f t="shared" si="129"/>
        <v>0</v>
      </c>
      <c r="BL317" s="1665">
        <f t="shared" si="130"/>
        <v>0</v>
      </c>
      <c r="BM317" s="1649">
        <f t="shared" ca="1" si="131"/>
        <v>0</v>
      </c>
      <c r="BN317" s="1663">
        <f t="shared" si="132"/>
        <v>0</v>
      </c>
      <c r="BO317" s="1668" t="e">
        <f t="shared" si="133"/>
        <v>#DIV/0!</v>
      </c>
      <c r="BP317" s="1649" t="e">
        <f t="shared" ca="1" si="108"/>
        <v>#DIV/0!</v>
      </c>
      <c r="BQ317" s="1672" t="e">
        <f t="shared" si="134"/>
        <v>#DIV/0!</v>
      </c>
      <c r="BR317" s="1668" t="e">
        <f t="shared" si="110"/>
        <v>#DIV/0!</v>
      </c>
      <c r="BS317" s="1649" t="e">
        <f t="shared" ca="1" si="111"/>
        <v>#DIV/0!</v>
      </c>
      <c r="BT317" s="1672" t="e">
        <f t="shared" si="135"/>
        <v>#DIV/0!</v>
      </c>
      <c r="BV317" s="1635"/>
      <c r="BW317" s="1635"/>
      <c r="BX317" s="1671"/>
    </row>
    <row r="318" spans="35:16383">
      <c r="AI318" s="1649"/>
      <c r="AJ318" s="345"/>
      <c r="AK318" s="1651">
        <f>'Unit Mix Generator'!C185</f>
        <v>4.5</v>
      </c>
      <c r="AL318" s="1651">
        <f>'Unit Mix Generator'!D185</f>
        <v>9</v>
      </c>
      <c r="AM318" s="1652">
        <f>'Unit Mix Generator'!H185</f>
        <v>1</v>
      </c>
      <c r="AN318" s="1652">
        <f ca="1">'Unit Mix Generator'!G185</f>
        <v>0</v>
      </c>
      <c r="AO318" s="1652">
        <v>0</v>
      </c>
      <c r="AP318" s="1652">
        <v>0</v>
      </c>
      <c r="AQ318" s="1653">
        <f t="shared" si="113"/>
        <v>0</v>
      </c>
      <c r="AR318" s="1654">
        <f t="shared" si="114"/>
        <v>0</v>
      </c>
      <c r="AS318" s="1655">
        <f t="shared" ca="1" si="115"/>
        <v>0</v>
      </c>
      <c r="AT318" s="1656" t="str">
        <f t="shared" si="116"/>
        <v>4.5x9</v>
      </c>
      <c r="AU318" s="1657">
        <f t="shared" si="117"/>
        <v>40.5</v>
      </c>
      <c r="AV318" s="1658">
        <f t="shared" ca="1" si="118"/>
        <v>0</v>
      </c>
      <c r="AW318" s="67">
        <f t="shared" ca="1" si="119"/>
        <v>0</v>
      </c>
      <c r="AX318" s="878">
        <f t="shared" ca="1" si="120"/>
        <v>0</v>
      </c>
      <c r="AY318" s="878">
        <f t="shared" ca="1" si="121"/>
        <v>0</v>
      </c>
      <c r="AZ318" s="1659">
        <f t="shared" si="122"/>
        <v>1</v>
      </c>
      <c r="BA318" s="1660" t="s">
        <v>1042</v>
      </c>
      <c r="BB318" s="1661" t="s">
        <v>1141</v>
      </c>
      <c r="BC318" s="1662">
        <v>0</v>
      </c>
      <c r="BD318" s="1649">
        <f t="shared" ca="1" si="123"/>
        <v>0</v>
      </c>
      <c r="BE318" s="1663">
        <f t="shared" si="124"/>
        <v>0</v>
      </c>
      <c r="BF318" s="1649">
        <f t="shared" si="125"/>
        <v>0</v>
      </c>
      <c r="BG318" s="1664">
        <v>0</v>
      </c>
      <c r="BH318" s="1649">
        <f t="shared" si="126"/>
        <v>0</v>
      </c>
      <c r="BI318" s="1665">
        <f t="shared" si="127"/>
        <v>0</v>
      </c>
      <c r="BJ318" s="1649">
        <f t="shared" ca="1" si="128"/>
        <v>0</v>
      </c>
      <c r="BK318" s="1663">
        <f t="shared" si="129"/>
        <v>0</v>
      </c>
      <c r="BL318" s="1665">
        <f t="shared" si="130"/>
        <v>0</v>
      </c>
      <c r="BM318" s="1649">
        <f t="shared" ca="1" si="131"/>
        <v>0</v>
      </c>
      <c r="BN318" s="1663">
        <f t="shared" si="132"/>
        <v>0</v>
      </c>
      <c r="BO318" s="1668" t="e">
        <f t="shared" si="133"/>
        <v>#DIV/0!</v>
      </c>
      <c r="BP318" s="1649" t="e">
        <f t="shared" ca="1" si="108"/>
        <v>#DIV/0!</v>
      </c>
      <c r="BQ318" s="1672" t="e">
        <f t="shared" si="134"/>
        <v>#DIV/0!</v>
      </c>
      <c r="BR318" s="1668" t="e">
        <f t="shared" si="110"/>
        <v>#DIV/0!</v>
      </c>
      <c r="BS318" s="1649" t="e">
        <f t="shared" ca="1" si="111"/>
        <v>#DIV/0!</v>
      </c>
      <c r="BT318" s="1672" t="e">
        <f t="shared" si="135"/>
        <v>#DIV/0!</v>
      </c>
      <c r="BV318" s="1635"/>
      <c r="BW318" s="1635"/>
      <c r="BX318" s="1671"/>
    </row>
    <row r="319" spans="35:16383">
      <c r="AI319" s="1649"/>
      <c r="AJ319" s="345"/>
      <c r="AK319" s="1651"/>
      <c r="AL319" s="1651"/>
      <c r="AM319" s="1652"/>
      <c r="AN319" s="1652"/>
      <c r="AO319" s="1652"/>
      <c r="AP319" s="1652"/>
      <c r="AQ319" s="1653"/>
      <c r="AR319" s="1654"/>
      <c r="AS319" s="1655"/>
      <c r="AT319" s="1656"/>
      <c r="AU319" s="1657"/>
      <c r="AV319" s="1658"/>
      <c r="AW319" s="67"/>
      <c r="AX319" s="878">
        <f ca="1">IFERROR(AW319/$AW$376,0)</f>
        <v>0</v>
      </c>
      <c r="AY319" s="878"/>
      <c r="AZ319" s="1659"/>
      <c r="BA319" s="1660"/>
      <c r="BB319" s="1661"/>
      <c r="BC319" s="1664"/>
      <c r="BD319" s="1649"/>
      <c r="BE319" s="1649"/>
      <c r="BF319" s="1649"/>
      <c r="BG319" s="1664"/>
      <c r="BH319" s="1649"/>
      <c r="BI319" s="1665"/>
      <c r="BJ319" s="1649"/>
      <c r="BK319" s="1663"/>
      <c r="BL319" s="1665"/>
      <c r="BM319" s="1649"/>
      <c r="BN319" s="1663"/>
      <c r="BO319" s="1649"/>
      <c r="BP319" s="1649"/>
      <c r="BQ319" s="1673"/>
      <c r="BR319" s="1649"/>
      <c r="BS319" s="1649"/>
      <c r="BT319" s="1672"/>
      <c r="BV319" s="1635"/>
      <c r="BW319" s="1635"/>
      <c r="BX319" s="1671"/>
    </row>
    <row r="320" spans="35:16383">
      <c r="AI320" s="1649"/>
      <c r="AJ320" s="2187"/>
      <c r="AK320" s="1651">
        <f>'Unit Mix Generator'!C189</f>
        <v>1</v>
      </c>
      <c r="AL320" s="1651">
        <f>'Unit Mix Generator'!D189</f>
        <v>1</v>
      </c>
      <c r="AM320" s="1652">
        <f>'Unit Mix Generator'!H189</f>
        <v>2</v>
      </c>
      <c r="AN320" s="1652">
        <f ca="1">'Unit Mix Generator'!G189</f>
        <v>0</v>
      </c>
      <c r="AO320" s="1652">
        <v>0</v>
      </c>
      <c r="AP320" s="1652">
        <v>0</v>
      </c>
      <c r="AQ320" s="1653">
        <f t="shared" ref="AQ320" si="136">AP320*BC320</f>
        <v>0</v>
      </c>
      <c r="AR320" s="1654">
        <f t="shared" ref="AR320" si="137">AP320*AU320</f>
        <v>0</v>
      </c>
      <c r="AS320" s="1655">
        <f t="shared" ref="AS320" ca="1" si="138">AN320-AP320</f>
        <v>0</v>
      </c>
      <c r="AT320" s="1656" t="str">
        <f t="shared" ref="AT320" si="139">CONCATENATE(AK320,"x",AL320)</f>
        <v>1x1</v>
      </c>
      <c r="AU320" s="1657">
        <f t="shared" ref="AU320" si="140">AK320*AL320</f>
        <v>1</v>
      </c>
      <c r="AV320" s="1658">
        <f t="shared" ref="AV320" ca="1" si="141">AN320</f>
        <v>0</v>
      </c>
      <c r="AW320" s="67">
        <f t="shared" ref="AW320" ca="1" si="142">AV320*AU320</f>
        <v>0</v>
      </c>
      <c r="AX320" s="878">
        <f t="shared" ref="AX320:AX374" ca="1" si="143">IFERROR(AW320/$AW$376,0)</f>
        <v>0</v>
      </c>
      <c r="AY320" s="878">
        <f t="shared" ref="AY320" ca="1" si="144">IFERROR(AR320/AW320,0)</f>
        <v>0</v>
      </c>
      <c r="AZ320" s="1659">
        <f t="shared" ref="AZ320" si="145">AM320</f>
        <v>2</v>
      </c>
      <c r="BA320" s="1660" t="s">
        <v>1074</v>
      </c>
      <c r="BB320" s="1661" t="s">
        <v>1141</v>
      </c>
      <c r="BC320" s="1664">
        <v>0</v>
      </c>
      <c r="BD320" s="1649">
        <f t="shared" ref="BD320" ca="1" si="146">BC320*AV320</f>
        <v>0</v>
      </c>
      <c r="BE320" s="1649">
        <f t="shared" ref="BE320" si="147">BC320/AU320</f>
        <v>0</v>
      </c>
      <c r="BF320" s="1649">
        <f t="shared" ref="BF320" si="148">IFERROR(BG320/AP320,0)</f>
        <v>0</v>
      </c>
      <c r="BG320" s="1664">
        <v>0</v>
      </c>
      <c r="BH320" s="1649">
        <f t="shared" ref="BH320" si="149">IFERROR(BF320/AU320,0)</f>
        <v>0</v>
      </c>
      <c r="BI320" s="1665">
        <f t="shared" ref="BI320:BI374" si="150">IFERROR(SUMIFS($J$12:$J$188,$C$12:$C$188,$AU320,$E$12:$E$188,$BA320),"-")</f>
        <v>0</v>
      </c>
      <c r="BJ320" s="1649">
        <f t="shared" ref="BJ320" ca="1" si="151">BI320*AV320</f>
        <v>0</v>
      </c>
      <c r="BK320" s="1663">
        <f t="shared" ref="BK320" si="152">BI320/AU320</f>
        <v>0</v>
      </c>
      <c r="BL320" s="1665">
        <f t="shared" ref="BL320:BL374" si="153">IFERROR(SUMIFS($H$12:$H$188,$C$12:$C$188,$AU320,$E$12:$E$188,$BA320),"-")</f>
        <v>0</v>
      </c>
      <c r="BM320" s="1649">
        <f t="shared" ref="BM320" ca="1" si="154">BL320*AV320</f>
        <v>0</v>
      </c>
      <c r="BN320" s="1663">
        <f t="shared" ref="BN320" si="155">BL320/AU320</f>
        <v>0</v>
      </c>
      <c r="BO320" s="1678" t="e">
        <f>BO264*(1-$BQ$203)</f>
        <v>#DIV/0!</v>
      </c>
      <c r="BP320" s="1649" t="e">
        <f t="shared" ref="BP320:BP374" ca="1" si="156">BO320*$AV320</f>
        <v>#DIV/0!</v>
      </c>
      <c r="BQ320" s="1673" t="e">
        <f t="shared" ref="BQ320" si="157">BO320/$AU320</f>
        <v>#DIV/0!</v>
      </c>
      <c r="BR320" s="1044">
        <f t="shared" ref="BR320:BR374" si="158">41.405*$AU320+76.432</f>
        <v>117.837</v>
      </c>
      <c r="BS320" s="1649">
        <f t="shared" ref="BS320:BS374" ca="1" si="159">BR320*$AV320</f>
        <v>0</v>
      </c>
      <c r="BT320" s="1672">
        <f t="shared" ref="BT320" si="160">BR320/$AU320</f>
        <v>117.837</v>
      </c>
      <c r="BV320" s="1635"/>
      <c r="BW320" s="1635"/>
      <c r="BX320" s="1671"/>
      <c r="CO320" s="1114"/>
      <c r="CP320" s="1114"/>
      <c r="CQ320" s="1114"/>
      <c r="CR320" s="1114"/>
      <c r="CS320" s="1114"/>
      <c r="CT320" s="1114"/>
      <c r="CU320" s="1114"/>
      <c r="CV320" s="1114"/>
      <c r="CW320" s="1114"/>
      <c r="CX320" s="1114"/>
      <c r="CY320" s="1114"/>
      <c r="CZ320" s="1114"/>
      <c r="DA320" s="1114"/>
      <c r="DB320" s="1114"/>
      <c r="DC320" s="1114"/>
      <c r="DD320" s="1114"/>
      <c r="DE320" s="1114"/>
      <c r="DF320" s="1114"/>
      <c r="DG320" s="1114"/>
      <c r="DH320" s="1114"/>
      <c r="DI320" s="1114"/>
      <c r="DJ320" s="1114"/>
      <c r="DK320" s="1114"/>
      <c r="DL320" s="1114"/>
      <c r="DM320" s="1114"/>
      <c r="DN320" s="1114"/>
      <c r="DO320" s="1114"/>
      <c r="DP320" s="1114"/>
      <c r="DQ320" s="1114"/>
      <c r="DR320" s="1114"/>
      <c r="DS320" s="1114"/>
      <c r="DT320" s="1114"/>
      <c r="DU320" s="1114"/>
      <c r="DV320" s="1114"/>
      <c r="DW320" s="1114"/>
      <c r="DX320" s="1114"/>
      <c r="DY320" s="1114"/>
      <c r="DZ320" s="1114"/>
      <c r="EA320" s="1114"/>
      <c r="EB320" s="1114"/>
      <c r="EC320" s="1114"/>
      <c r="ED320" s="1114"/>
      <c r="EE320" s="1114"/>
      <c r="EF320" s="1114"/>
      <c r="EG320" s="1114"/>
      <c r="EH320" s="1114"/>
      <c r="EI320" s="1114"/>
      <c r="EJ320" s="1114"/>
      <c r="EK320" s="1114"/>
      <c r="EL320" s="1114"/>
      <c r="EM320" s="1114"/>
      <c r="EN320" s="1114"/>
      <c r="EO320" s="1114"/>
      <c r="EP320" s="1114"/>
      <c r="EQ320" s="1114"/>
      <c r="ER320" s="1114"/>
      <c r="ES320" s="1114"/>
      <c r="ET320" s="1114"/>
      <c r="EU320" s="1114"/>
      <c r="EV320" s="1114"/>
      <c r="EW320" s="1114"/>
      <c r="EX320" s="1114"/>
      <c r="EY320" s="1114"/>
      <c r="EZ320" s="1114"/>
      <c r="FA320" s="1114"/>
      <c r="FB320" s="1114"/>
      <c r="FC320" s="1114"/>
      <c r="FD320" s="1114"/>
      <c r="FE320" s="1114"/>
      <c r="FF320" s="1114"/>
      <c r="FG320" s="1114"/>
      <c r="FH320" s="1114"/>
      <c r="FI320" s="1114"/>
      <c r="FJ320" s="1114"/>
      <c r="FK320" s="1114"/>
      <c r="FL320" s="1114"/>
      <c r="FM320" s="1114"/>
      <c r="FN320" s="1114"/>
      <c r="FO320" s="1114"/>
      <c r="FP320" s="1114"/>
      <c r="FQ320" s="1114"/>
      <c r="FR320" s="1114"/>
      <c r="FS320" s="1114"/>
      <c r="FT320" s="1114"/>
      <c r="FU320" s="1114"/>
      <c r="FV320" s="1114"/>
      <c r="FW320" s="1114"/>
      <c r="FX320" s="1114"/>
      <c r="FY320" s="1114"/>
      <c r="FZ320" s="1114"/>
      <c r="GA320" s="1114"/>
      <c r="GB320" s="1114"/>
      <c r="GC320" s="1114"/>
      <c r="GD320" s="1114"/>
      <c r="GE320" s="1114"/>
      <c r="GF320" s="1114"/>
      <c r="GG320" s="1114"/>
      <c r="GH320" s="1114"/>
      <c r="GI320" s="1114"/>
      <c r="GJ320" s="1114"/>
      <c r="GK320" s="1114"/>
      <c r="GL320" s="1114"/>
      <c r="GM320" s="1114"/>
      <c r="GN320" s="1114"/>
      <c r="GO320" s="1114"/>
      <c r="GP320" s="1114"/>
      <c r="GQ320" s="1114"/>
      <c r="GR320" s="1114"/>
      <c r="GS320" s="1114"/>
      <c r="GT320" s="1114"/>
      <c r="GU320" s="1114"/>
      <c r="GV320" s="1114"/>
      <c r="GW320" s="1114"/>
      <c r="GX320" s="1114"/>
      <c r="GY320" s="1114"/>
      <c r="GZ320" s="1114"/>
      <c r="HA320" s="1114"/>
      <c r="HB320" s="1114"/>
      <c r="HC320" s="1114"/>
      <c r="HD320" s="1114"/>
      <c r="HE320" s="1114"/>
      <c r="HF320" s="1114"/>
      <c r="HG320" s="1114"/>
      <c r="HH320" s="1114"/>
      <c r="HI320" s="1114"/>
      <c r="HJ320" s="1114"/>
      <c r="HK320" s="1114"/>
      <c r="HL320" s="1114"/>
      <c r="HM320" s="1114"/>
      <c r="HN320" s="1114"/>
      <c r="HO320" s="1114"/>
      <c r="HP320" s="1114"/>
      <c r="HQ320" s="1114"/>
      <c r="HR320" s="1114"/>
      <c r="HS320" s="1114"/>
      <c r="HT320" s="1114"/>
      <c r="HU320" s="1114"/>
      <c r="HV320" s="1114"/>
      <c r="HW320" s="1114"/>
      <c r="HX320" s="1114"/>
      <c r="HY320" s="1114"/>
      <c r="HZ320" s="1114"/>
      <c r="IA320" s="1114"/>
      <c r="IB320" s="1114"/>
      <c r="IC320" s="1114"/>
      <c r="ID320" s="1114"/>
      <c r="IE320" s="1114"/>
      <c r="IF320" s="1114"/>
      <c r="IG320" s="1114"/>
      <c r="IH320" s="1114"/>
      <c r="II320" s="1114"/>
      <c r="IJ320" s="1114"/>
      <c r="IK320" s="1114"/>
      <c r="IL320" s="1114"/>
      <c r="IM320" s="1114"/>
      <c r="IN320" s="1114"/>
      <c r="IO320" s="1114"/>
      <c r="IP320" s="1114"/>
      <c r="IQ320" s="1114"/>
      <c r="IR320" s="1114"/>
      <c r="IS320" s="1114"/>
      <c r="IT320" s="1114"/>
      <c r="IU320" s="1114"/>
      <c r="IV320" s="1114"/>
      <c r="IW320" s="1114"/>
      <c r="IX320" s="1114"/>
      <c r="IY320" s="1114"/>
      <c r="IZ320" s="1114"/>
      <c r="JA320" s="1114"/>
      <c r="JB320" s="1114"/>
      <c r="JC320" s="1114"/>
      <c r="JD320" s="1114"/>
      <c r="JE320" s="1114"/>
      <c r="JF320" s="1114"/>
      <c r="JG320" s="1114"/>
      <c r="JH320" s="1114"/>
      <c r="JI320" s="1114"/>
      <c r="JJ320" s="1114"/>
      <c r="JK320" s="1114"/>
      <c r="JL320" s="1114"/>
      <c r="JM320" s="1114"/>
      <c r="JN320" s="1114"/>
      <c r="JO320" s="1114"/>
      <c r="JP320" s="1114"/>
      <c r="JQ320" s="1114"/>
      <c r="JR320" s="1114"/>
      <c r="JS320" s="1114"/>
      <c r="JT320" s="1114"/>
      <c r="JU320" s="1114"/>
      <c r="JV320" s="1114"/>
      <c r="JW320" s="1114"/>
      <c r="JX320" s="1114"/>
      <c r="JY320" s="1114"/>
      <c r="JZ320" s="1114"/>
      <c r="KA320" s="1114"/>
      <c r="KB320" s="1114"/>
      <c r="KC320" s="1114"/>
      <c r="KD320" s="1114"/>
      <c r="KE320" s="1114"/>
      <c r="KF320" s="1114"/>
      <c r="KG320" s="1114"/>
      <c r="KH320" s="1114"/>
      <c r="KI320" s="1114"/>
      <c r="KJ320" s="1114"/>
      <c r="KK320" s="1114"/>
      <c r="KL320" s="1114"/>
      <c r="KM320" s="1114"/>
      <c r="KN320" s="1114"/>
      <c r="KO320" s="1114"/>
      <c r="KP320" s="1114"/>
      <c r="KQ320" s="1114"/>
      <c r="KR320" s="1114"/>
      <c r="KS320" s="1114"/>
      <c r="KT320" s="1114"/>
      <c r="KU320" s="1114"/>
      <c r="KV320" s="1114"/>
      <c r="KW320" s="1114"/>
      <c r="KX320" s="1114"/>
      <c r="KY320" s="1114"/>
      <c r="KZ320" s="1114"/>
      <c r="LA320" s="1114"/>
      <c r="LB320" s="1114"/>
      <c r="LC320" s="1114"/>
      <c r="LD320" s="1114"/>
      <c r="LE320" s="1114"/>
      <c r="LF320" s="1114"/>
      <c r="LG320" s="1114"/>
      <c r="LH320" s="1114"/>
      <c r="LI320" s="1114"/>
      <c r="LJ320" s="1114"/>
      <c r="LK320" s="1114"/>
      <c r="LL320" s="1114"/>
      <c r="LM320" s="1114"/>
      <c r="LN320" s="1114"/>
      <c r="LO320" s="1114"/>
      <c r="LP320" s="1114"/>
      <c r="LQ320" s="1114"/>
      <c r="LR320" s="1114"/>
      <c r="LS320" s="1114"/>
      <c r="LT320" s="1114"/>
      <c r="LU320" s="1114"/>
      <c r="LV320" s="1114"/>
      <c r="LW320" s="1114"/>
      <c r="LX320" s="1114"/>
      <c r="LY320" s="1114"/>
      <c r="LZ320" s="1114"/>
      <c r="MA320" s="1114"/>
      <c r="MB320" s="1114"/>
      <c r="MC320" s="1114"/>
      <c r="MD320" s="1114"/>
      <c r="ME320" s="1114"/>
      <c r="MF320" s="1114"/>
      <c r="MG320" s="1114"/>
      <c r="MH320" s="1114"/>
      <c r="MI320" s="1114"/>
      <c r="MJ320" s="1114"/>
      <c r="MK320" s="1114"/>
      <c r="ML320" s="1114"/>
      <c r="MM320" s="1114"/>
      <c r="MN320" s="1114"/>
      <c r="MO320" s="1114"/>
      <c r="MP320" s="1114"/>
      <c r="MQ320" s="1114"/>
      <c r="MR320" s="1114"/>
      <c r="MS320" s="1114"/>
      <c r="MT320" s="1114"/>
      <c r="MU320" s="1114"/>
      <c r="MV320" s="1114"/>
      <c r="MW320" s="1114"/>
      <c r="MX320" s="1114"/>
      <c r="MY320" s="1114"/>
      <c r="MZ320" s="1114"/>
      <c r="NA320" s="1114"/>
      <c r="NB320" s="1114"/>
      <c r="NC320" s="1114"/>
      <c r="ND320" s="1114"/>
      <c r="NE320" s="1114"/>
      <c r="NF320" s="1114"/>
      <c r="NG320" s="1114"/>
      <c r="NH320" s="1114"/>
      <c r="NI320" s="1114"/>
      <c r="NJ320" s="1114"/>
      <c r="NK320" s="1114"/>
      <c r="NL320" s="1114"/>
      <c r="NM320" s="1114"/>
      <c r="NN320" s="1114"/>
      <c r="NO320" s="1114"/>
      <c r="NP320" s="1114"/>
      <c r="NQ320" s="1114"/>
      <c r="NR320" s="1114"/>
      <c r="NS320" s="1114"/>
      <c r="NT320" s="1114"/>
      <c r="NU320" s="1114"/>
      <c r="NV320" s="1114"/>
      <c r="NW320" s="1114"/>
      <c r="NX320" s="1114"/>
      <c r="NY320" s="1114"/>
      <c r="NZ320" s="1114"/>
      <c r="OA320" s="1114"/>
      <c r="OB320" s="1114"/>
      <c r="OC320" s="1114"/>
      <c r="OD320" s="1114"/>
      <c r="OE320" s="1114"/>
      <c r="OF320" s="1114"/>
      <c r="OG320" s="1114"/>
      <c r="OH320" s="1114"/>
      <c r="OI320" s="1114"/>
      <c r="OJ320" s="1114"/>
      <c r="OK320" s="1114"/>
      <c r="OL320" s="1114"/>
      <c r="OM320" s="1114"/>
      <c r="ON320" s="1114"/>
      <c r="OO320" s="1114"/>
      <c r="OP320" s="1114"/>
      <c r="OQ320" s="1114"/>
      <c r="OR320" s="1114"/>
      <c r="OS320" s="1114"/>
      <c r="OT320" s="1114"/>
      <c r="OU320" s="1114"/>
      <c r="OV320" s="1114"/>
      <c r="OW320" s="1114"/>
      <c r="OX320" s="1114"/>
      <c r="OY320" s="1114"/>
      <c r="OZ320" s="1114"/>
      <c r="PA320" s="1114"/>
      <c r="PB320" s="1114"/>
      <c r="PC320" s="1114"/>
      <c r="PD320" s="1114"/>
      <c r="PE320" s="1114"/>
      <c r="PF320" s="1114"/>
      <c r="PG320" s="1114"/>
      <c r="PH320" s="1114"/>
      <c r="PI320" s="1114"/>
      <c r="PJ320" s="1114"/>
      <c r="PK320" s="1114"/>
      <c r="PL320" s="1114"/>
      <c r="PM320" s="1114"/>
      <c r="PN320" s="1114"/>
      <c r="PO320" s="1114"/>
      <c r="PP320" s="1114"/>
      <c r="PQ320" s="1114"/>
      <c r="PR320" s="1114"/>
      <c r="PS320" s="1114"/>
      <c r="PT320" s="1114"/>
      <c r="PU320" s="1114"/>
      <c r="PV320" s="1114"/>
      <c r="PW320" s="1114"/>
      <c r="PX320" s="1114"/>
      <c r="PY320" s="1114"/>
      <c r="PZ320" s="1114"/>
      <c r="QA320" s="1114"/>
      <c r="QB320" s="1114"/>
      <c r="QC320" s="1114"/>
      <c r="QD320" s="1114"/>
      <c r="QE320" s="1114"/>
      <c r="QF320" s="1114"/>
      <c r="QG320" s="1114"/>
      <c r="QH320" s="1114"/>
      <c r="QI320" s="1114"/>
      <c r="QJ320" s="1114"/>
      <c r="QK320" s="1114"/>
      <c r="QL320" s="1114"/>
      <c r="QM320" s="1114"/>
      <c r="QN320" s="1114"/>
      <c r="QO320" s="1114"/>
      <c r="QP320" s="1114"/>
      <c r="QQ320" s="1114"/>
      <c r="QR320" s="1114"/>
      <c r="QS320" s="1114"/>
      <c r="QT320" s="1114"/>
      <c r="QU320" s="1114"/>
      <c r="QV320" s="1114"/>
      <c r="QW320" s="1114"/>
      <c r="QX320" s="1114"/>
      <c r="QY320" s="1114"/>
      <c r="QZ320" s="1114"/>
      <c r="RA320" s="1114"/>
      <c r="RB320" s="1114"/>
      <c r="RC320" s="1114"/>
      <c r="RD320" s="1114"/>
      <c r="RE320" s="1114"/>
      <c r="RF320" s="1114"/>
      <c r="RG320" s="1114"/>
      <c r="RH320" s="1114"/>
      <c r="RI320" s="1114"/>
      <c r="RJ320" s="1114"/>
      <c r="RK320" s="1114"/>
      <c r="RL320" s="1114"/>
      <c r="RM320" s="1114"/>
      <c r="RN320" s="1114"/>
      <c r="RO320" s="1114"/>
      <c r="RP320" s="1114"/>
      <c r="RQ320" s="1114"/>
      <c r="RR320" s="1114"/>
      <c r="RS320" s="1114"/>
      <c r="RT320" s="1114"/>
      <c r="RU320" s="1114"/>
      <c r="RV320" s="1114"/>
      <c r="RW320" s="1114"/>
      <c r="RX320" s="1114"/>
      <c r="RY320" s="1114"/>
      <c r="RZ320" s="1114"/>
      <c r="SA320" s="1114"/>
      <c r="SB320" s="1114"/>
      <c r="SC320" s="1114"/>
      <c r="SD320" s="1114"/>
      <c r="SE320" s="1114"/>
      <c r="SF320" s="1114"/>
      <c r="SG320" s="1114"/>
      <c r="SH320" s="1114"/>
      <c r="SI320" s="1114"/>
      <c r="SJ320" s="1114"/>
      <c r="SK320" s="1114"/>
      <c r="SL320" s="1114"/>
      <c r="SM320" s="1114"/>
      <c r="SN320" s="1114"/>
      <c r="SO320" s="1114"/>
      <c r="SP320" s="1114"/>
      <c r="SQ320" s="1114"/>
      <c r="SR320" s="1114"/>
      <c r="SS320" s="1114"/>
      <c r="ST320" s="1114"/>
      <c r="SU320" s="1114"/>
      <c r="SV320" s="1114"/>
      <c r="SW320" s="1114"/>
      <c r="SX320" s="1114"/>
      <c r="SY320" s="1114"/>
      <c r="SZ320" s="1114"/>
      <c r="TA320" s="1114"/>
      <c r="TB320" s="1114"/>
      <c r="TC320" s="1114"/>
      <c r="TD320" s="1114"/>
      <c r="TE320" s="1114"/>
      <c r="TF320" s="1114"/>
      <c r="TG320" s="1114"/>
      <c r="TH320" s="1114"/>
      <c r="TI320" s="1114"/>
      <c r="TJ320" s="1114"/>
      <c r="TK320" s="1114"/>
      <c r="TL320" s="1114"/>
      <c r="TM320" s="1114"/>
      <c r="TN320" s="1114"/>
      <c r="TO320" s="1114"/>
      <c r="TP320" s="1114"/>
      <c r="TQ320" s="1114"/>
      <c r="TR320" s="1114"/>
      <c r="TS320" s="1114"/>
      <c r="TT320" s="1114"/>
      <c r="TU320" s="1114"/>
      <c r="TV320" s="1114"/>
      <c r="TW320" s="1114"/>
      <c r="TX320" s="1114"/>
      <c r="TY320" s="1114"/>
      <c r="TZ320" s="1114"/>
      <c r="UA320" s="1114"/>
      <c r="UB320" s="1114"/>
      <c r="UC320" s="1114"/>
      <c r="UD320" s="1114"/>
      <c r="UE320" s="1114"/>
      <c r="UF320" s="1114"/>
      <c r="UG320" s="1114"/>
      <c r="UH320" s="1114"/>
      <c r="UI320" s="1114"/>
      <c r="UJ320" s="1114"/>
      <c r="UK320" s="1114"/>
      <c r="UL320" s="1114"/>
      <c r="UM320" s="1114"/>
      <c r="UN320" s="1114"/>
      <c r="UO320" s="1114"/>
      <c r="UP320" s="1114"/>
      <c r="UQ320" s="1114"/>
      <c r="UR320" s="1114"/>
      <c r="US320" s="1114"/>
      <c r="UT320" s="1114"/>
      <c r="UU320" s="1114"/>
      <c r="UV320" s="1114"/>
      <c r="UW320" s="1114"/>
      <c r="UX320" s="1114"/>
      <c r="UY320" s="1114"/>
      <c r="UZ320" s="1114"/>
      <c r="VA320" s="1114"/>
      <c r="VB320" s="1114"/>
      <c r="VC320" s="1114"/>
      <c r="VD320" s="1114"/>
      <c r="VE320" s="1114"/>
      <c r="VF320" s="1114"/>
      <c r="VG320" s="1114"/>
      <c r="VH320" s="1114"/>
      <c r="VI320" s="1114"/>
      <c r="VJ320" s="1114"/>
      <c r="VK320" s="1114"/>
      <c r="VL320" s="1114"/>
      <c r="VM320" s="1114"/>
      <c r="VN320" s="1114"/>
      <c r="VO320" s="1114"/>
      <c r="VP320" s="1114"/>
      <c r="VQ320" s="1114"/>
      <c r="VR320" s="1114"/>
      <c r="VS320" s="1114"/>
      <c r="VT320" s="1114"/>
      <c r="VU320" s="1114"/>
      <c r="VV320" s="1114"/>
      <c r="VW320" s="1114"/>
      <c r="VX320" s="1114"/>
      <c r="VY320" s="1114"/>
      <c r="VZ320" s="1114"/>
      <c r="WA320" s="1114"/>
      <c r="WB320" s="1114"/>
      <c r="WC320" s="1114"/>
      <c r="WD320" s="1114"/>
      <c r="WE320" s="1114"/>
      <c r="WF320" s="1114"/>
      <c r="WG320" s="1114"/>
      <c r="WH320" s="1114"/>
      <c r="WI320" s="1114"/>
      <c r="WJ320" s="1114"/>
      <c r="WK320" s="1114"/>
      <c r="WL320" s="1114"/>
      <c r="WM320" s="1114"/>
      <c r="WN320" s="1114"/>
      <c r="WO320" s="1114"/>
      <c r="WP320" s="1114"/>
      <c r="WQ320" s="1114"/>
      <c r="WR320" s="1114"/>
      <c r="WS320" s="1114"/>
      <c r="WT320" s="1114"/>
      <c r="WU320" s="1114"/>
      <c r="WV320" s="1114"/>
      <c r="WW320" s="1114"/>
      <c r="WX320" s="1114"/>
      <c r="WY320" s="1114"/>
      <c r="WZ320" s="1114"/>
      <c r="XA320" s="1114"/>
      <c r="XB320" s="1114"/>
      <c r="XC320" s="1114"/>
      <c r="XD320" s="1114"/>
      <c r="XE320" s="1114"/>
      <c r="XF320" s="1114"/>
      <c r="XG320" s="1114"/>
      <c r="XH320" s="1114"/>
      <c r="XI320" s="1114"/>
      <c r="XJ320" s="1114"/>
      <c r="XK320" s="1114"/>
      <c r="XL320" s="1114"/>
      <c r="XM320" s="1114"/>
      <c r="XN320" s="1114"/>
      <c r="XO320" s="1114"/>
      <c r="XP320" s="1114"/>
      <c r="XQ320" s="1114"/>
      <c r="XR320" s="1114"/>
      <c r="XS320" s="1114"/>
      <c r="XT320" s="1114"/>
      <c r="XU320" s="1114"/>
      <c r="XV320" s="1114"/>
      <c r="XW320" s="1114"/>
      <c r="XX320" s="1114"/>
      <c r="XY320" s="1114"/>
      <c r="XZ320" s="1114"/>
      <c r="YA320" s="1114"/>
      <c r="YB320" s="1114"/>
      <c r="YC320" s="1114"/>
      <c r="YD320" s="1114"/>
      <c r="YE320" s="1114"/>
      <c r="YF320" s="1114"/>
      <c r="YG320" s="1114"/>
      <c r="YH320" s="1114"/>
      <c r="YI320" s="1114"/>
      <c r="YJ320" s="1114"/>
      <c r="YK320" s="1114"/>
      <c r="YL320" s="1114"/>
      <c r="YM320" s="1114"/>
      <c r="YN320" s="1114"/>
      <c r="YO320" s="1114"/>
      <c r="YP320" s="1114"/>
      <c r="YQ320" s="1114"/>
      <c r="YR320" s="1114"/>
      <c r="YS320" s="1114"/>
      <c r="YT320" s="1114"/>
      <c r="YU320" s="1114"/>
      <c r="YV320" s="1114"/>
      <c r="YW320" s="1114"/>
      <c r="YX320" s="1114"/>
      <c r="YY320" s="1114"/>
      <c r="YZ320" s="1114"/>
      <c r="ZA320" s="1114"/>
      <c r="ZB320" s="1114"/>
      <c r="ZC320" s="1114"/>
      <c r="ZD320" s="1114"/>
      <c r="ZE320" s="1114"/>
      <c r="ZF320" s="1114"/>
      <c r="ZG320" s="1114"/>
      <c r="ZH320" s="1114"/>
      <c r="ZI320" s="1114"/>
      <c r="ZJ320" s="1114"/>
      <c r="ZK320" s="1114"/>
      <c r="ZL320" s="1114"/>
      <c r="ZM320" s="1114"/>
      <c r="ZN320" s="1114"/>
      <c r="ZO320" s="1114"/>
      <c r="ZP320" s="1114"/>
      <c r="ZQ320" s="1114"/>
      <c r="ZR320" s="1114"/>
      <c r="ZS320" s="1114"/>
      <c r="ZT320" s="1114"/>
      <c r="ZU320" s="1114"/>
      <c r="ZV320" s="1114"/>
      <c r="ZW320" s="1114"/>
      <c r="ZX320" s="1114"/>
      <c r="ZY320" s="1114"/>
      <c r="ZZ320" s="1114"/>
      <c r="AAA320" s="1114"/>
      <c r="AAB320" s="1114"/>
      <c r="AAC320" s="1114"/>
      <c r="AAD320" s="1114"/>
      <c r="AAE320" s="1114"/>
      <c r="AAF320" s="1114"/>
      <c r="AAG320" s="1114"/>
      <c r="AAH320" s="1114"/>
      <c r="AAI320" s="1114"/>
      <c r="AAJ320" s="1114"/>
      <c r="AAK320" s="1114"/>
      <c r="AAL320" s="1114"/>
      <c r="AAM320" s="1114"/>
      <c r="AAN320" s="1114"/>
      <c r="AAO320" s="1114"/>
      <c r="AAP320" s="1114"/>
      <c r="AAQ320" s="1114"/>
      <c r="AAR320" s="1114"/>
      <c r="AAS320" s="1114"/>
      <c r="AAT320" s="1114"/>
      <c r="AAU320" s="1114"/>
      <c r="AAV320" s="1114"/>
      <c r="AAW320" s="1114"/>
      <c r="AAX320" s="1114"/>
      <c r="AAY320" s="1114"/>
      <c r="AAZ320" s="1114"/>
      <c r="ABA320" s="1114"/>
      <c r="ABB320" s="1114"/>
      <c r="ABC320" s="1114"/>
      <c r="ABD320" s="1114"/>
      <c r="ABE320" s="1114"/>
      <c r="ABF320" s="1114"/>
      <c r="ABG320" s="1114"/>
      <c r="ABH320" s="1114"/>
      <c r="ABI320" s="1114"/>
      <c r="ABJ320" s="1114"/>
      <c r="ABK320" s="1114"/>
      <c r="ABL320" s="1114"/>
      <c r="ABM320" s="1114"/>
      <c r="ABN320" s="1114"/>
      <c r="ABO320" s="1114"/>
      <c r="ABP320" s="1114"/>
      <c r="ABQ320" s="1114"/>
      <c r="ABR320" s="1114"/>
      <c r="ABS320" s="1114"/>
      <c r="ABT320" s="1114"/>
      <c r="ABU320" s="1114"/>
      <c r="ABV320" s="1114"/>
      <c r="ABW320" s="1114"/>
      <c r="ABX320" s="1114"/>
      <c r="ABY320" s="1114"/>
      <c r="ABZ320" s="1114"/>
      <c r="ACA320" s="1114"/>
      <c r="ACB320" s="1114"/>
      <c r="ACC320" s="1114"/>
      <c r="ACD320" s="1114"/>
      <c r="ACE320" s="1114"/>
      <c r="ACF320" s="1114"/>
      <c r="ACG320" s="1114"/>
      <c r="ACH320" s="1114"/>
      <c r="ACI320" s="1114"/>
      <c r="ACJ320" s="1114"/>
      <c r="ACK320" s="1114"/>
      <c r="ACL320" s="1114"/>
      <c r="ACM320" s="1114"/>
      <c r="ACN320" s="1114"/>
      <c r="ACO320" s="1114"/>
      <c r="ACP320" s="1114"/>
      <c r="ACQ320" s="1114"/>
      <c r="ACR320" s="1114"/>
      <c r="ACS320" s="1114"/>
      <c r="ACT320" s="1114"/>
      <c r="ACU320" s="1114"/>
      <c r="ACV320" s="1114"/>
      <c r="ACW320" s="1114"/>
      <c r="ACX320" s="1114"/>
      <c r="ACY320" s="1114"/>
      <c r="ACZ320" s="1114"/>
      <c r="ADA320" s="1114"/>
      <c r="ADB320" s="1114"/>
      <c r="ADC320" s="1114"/>
      <c r="ADD320" s="1114"/>
      <c r="ADE320" s="1114"/>
      <c r="ADF320" s="1114"/>
      <c r="ADG320" s="1114"/>
      <c r="ADH320" s="1114"/>
      <c r="ADI320" s="1114"/>
      <c r="ADJ320" s="1114"/>
      <c r="ADK320" s="1114"/>
      <c r="ADL320" s="1114"/>
      <c r="ADM320" s="1114"/>
      <c r="ADN320" s="1114"/>
      <c r="ADO320" s="1114"/>
      <c r="ADP320" s="1114"/>
      <c r="ADQ320" s="1114"/>
      <c r="ADR320" s="1114"/>
      <c r="ADS320" s="1114"/>
      <c r="ADT320" s="1114"/>
      <c r="ADU320" s="1114"/>
      <c r="ADV320" s="1114"/>
      <c r="ADW320" s="1114"/>
      <c r="ADX320" s="1114"/>
      <c r="ADY320" s="1114"/>
      <c r="ADZ320" s="1114"/>
      <c r="AEA320" s="1114"/>
      <c r="AEB320" s="1114"/>
      <c r="AEC320" s="1114"/>
      <c r="AED320" s="1114"/>
      <c r="AEE320" s="1114"/>
      <c r="AEF320" s="1114"/>
      <c r="AEG320" s="1114"/>
      <c r="AEH320" s="1114"/>
      <c r="AEI320" s="1114"/>
      <c r="AEJ320" s="1114"/>
      <c r="AEK320" s="1114"/>
      <c r="AEL320" s="1114"/>
      <c r="AEM320" s="1114"/>
      <c r="AEN320" s="1114"/>
      <c r="AEO320" s="1114"/>
      <c r="AEP320" s="1114"/>
      <c r="AEQ320" s="1114"/>
      <c r="AER320" s="1114"/>
      <c r="AES320" s="1114"/>
      <c r="AET320" s="1114"/>
      <c r="AEU320" s="1114"/>
      <c r="AEV320" s="1114"/>
      <c r="AEW320" s="1114"/>
      <c r="AEX320" s="1114"/>
      <c r="AEY320" s="1114"/>
      <c r="AEZ320" s="1114"/>
      <c r="AFA320" s="1114"/>
      <c r="AFB320" s="1114"/>
      <c r="AFC320" s="1114"/>
      <c r="AFD320" s="1114"/>
      <c r="AFE320" s="1114"/>
      <c r="AFF320" s="1114"/>
      <c r="AFG320" s="1114"/>
      <c r="AFH320" s="1114"/>
      <c r="AFI320" s="1114"/>
      <c r="AFJ320" s="1114"/>
      <c r="AFK320" s="1114"/>
      <c r="AFL320" s="1114"/>
      <c r="AFM320" s="1114"/>
      <c r="AFN320" s="1114"/>
      <c r="AFO320" s="1114"/>
      <c r="AFP320" s="1114"/>
      <c r="AFQ320" s="1114"/>
      <c r="AFR320" s="1114"/>
      <c r="AFS320" s="1114"/>
      <c r="AFT320" s="1114"/>
      <c r="AFU320" s="1114"/>
      <c r="AFV320" s="1114"/>
      <c r="AFW320" s="1114"/>
      <c r="AFX320" s="1114"/>
      <c r="AFY320" s="1114"/>
      <c r="AFZ320" s="1114"/>
      <c r="AGA320" s="1114"/>
      <c r="AGB320" s="1114"/>
      <c r="AGC320" s="1114"/>
      <c r="AGD320" s="1114"/>
      <c r="AGE320" s="1114"/>
      <c r="AGF320" s="1114"/>
      <c r="AGG320" s="1114"/>
      <c r="AGH320" s="1114"/>
      <c r="AGI320" s="1114"/>
      <c r="AGJ320" s="1114"/>
      <c r="AGK320" s="1114"/>
      <c r="AGL320" s="1114"/>
      <c r="AGM320" s="1114"/>
      <c r="AGN320" s="1114"/>
      <c r="AGO320" s="1114"/>
      <c r="AGP320" s="1114"/>
      <c r="AGQ320" s="1114"/>
      <c r="AGR320" s="1114"/>
      <c r="AGS320" s="1114"/>
      <c r="AGT320" s="1114"/>
      <c r="AGU320" s="1114"/>
      <c r="AGV320" s="1114"/>
      <c r="AGW320" s="1114"/>
      <c r="AGX320" s="1114"/>
      <c r="AGY320" s="1114"/>
      <c r="AGZ320" s="1114"/>
      <c r="AHA320" s="1114"/>
      <c r="AHB320" s="1114"/>
      <c r="AHC320" s="1114"/>
      <c r="AHD320" s="1114"/>
      <c r="AHE320" s="1114"/>
      <c r="AHF320" s="1114"/>
      <c r="AHG320" s="1114"/>
      <c r="AHH320" s="1114"/>
      <c r="AHI320" s="1114"/>
      <c r="AHJ320" s="1114"/>
      <c r="AHK320" s="1114"/>
      <c r="AHL320" s="1114"/>
      <c r="AHM320" s="1114"/>
      <c r="AHN320" s="1114"/>
      <c r="AHO320" s="1114"/>
      <c r="AHP320" s="1114"/>
      <c r="AHQ320" s="1114"/>
      <c r="AHR320" s="1114"/>
      <c r="AHS320" s="1114"/>
      <c r="AHT320" s="1114"/>
      <c r="AHU320" s="1114"/>
      <c r="AHV320" s="1114"/>
      <c r="AHW320" s="1114"/>
      <c r="AHX320" s="1114"/>
      <c r="AHY320" s="1114"/>
      <c r="AHZ320" s="1114"/>
      <c r="AIA320" s="1114"/>
      <c r="AIB320" s="1114"/>
      <c r="AIC320" s="1114"/>
      <c r="AID320" s="1114"/>
      <c r="AIE320" s="1114"/>
      <c r="AIF320" s="1114"/>
      <c r="AIG320" s="1114"/>
      <c r="AIH320" s="1114"/>
      <c r="AII320" s="1114"/>
      <c r="AIJ320" s="1114"/>
      <c r="AIK320" s="1114"/>
      <c r="AIL320" s="1114"/>
      <c r="AIM320" s="1114"/>
      <c r="AIN320" s="1114"/>
      <c r="AIO320" s="1114"/>
      <c r="AIP320" s="1114"/>
      <c r="AIQ320" s="1114"/>
      <c r="AIR320" s="1114"/>
      <c r="AIS320" s="1114"/>
      <c r="AIT320" s="1114"/>
      <c r="AIU320" s="1114"/>
      <c r="AIV320" s="1114"/>
      <c r="AIW320" s="1114"/>
      <c r="AIX320" s="1114"/>
      <c r="AIY320" s="1114"/>
      <c r="AIZ320" s="1114"/>
      <c r="AJA320" s="1114"/>
      <c r="AJB320" s="1114"/>
      <c r="AJC320" s="1114"/>
      <c r="AJD320" s="1114"/>
      <c r="AJE320" s="1114"/>
      <c r="AJF320" s="1114"/>
      <c r="AJG320" s="1114"/>
      <c r="AJH320" s="1114"/>
      <c r="AJI320" s="1114"/>
      <c r="AJJ320" s="1114"/>
      <c r="AJK320" s="1114"/>
      <c r="AJL320" s="1114"/>
      <c r="AJM320" s="1114"/>
      <c r="AJN320" s="1114"/>
      <c r="AJO320" s="1114"/>
      <c r="AJP320" s="1114"/>
      <c r="AJQ320" s="1114"/>
      <c r="AJR320" s="1114"/>
      <c r="AJS320" s="1114"/>
      <c r="AJT320" s="1114"/>
      <c r="AJU320" s="1114"/>
      <c r="AJV320" s="1114"/>
      <c r="AJW320" s="1114"/>
      <c r="AJX320" s="1114"/>
      <c r="AJY320" s="1114"/>
      <c r="AJZ320" s="1114"/>
      <c r="AKA320" s="1114"/>
      <c r="AKB320" s="1114"/>
      <c r="AKC320" s="1114"/>
      <c r="AKD320" s="1114"/>
      <c r="AKE320" s="1114"/>
      <c r="AKF320" s="1114"/>
      <c r="AKG320" s="1114"/>
      <c r="AKH320" s="1114"/>
      <c r="AKI320" s="1114"/>
      <c r="AKJ320" s="1114"/>
      <c r="AKK320" s="1114"/>
      <c r="AKL320" s="1114"/>
      <c r="AKM320" s="1114"/>
      <c r="AKN320" s="1114"/>
      <c r="AKO320" s="1114"/>
      <c r="AKP320" s="1114"/>
      <c r="AKQ320" s="1114"/>
      <c r="AKR320" s="1114"/>
      <c r="AKS320" s="1114"/>
      <c r="AKT320" s="1114"/>
      <c r="AKU320" s="1114"/>
      <c r="AKV320" s="1114"/>
      <c r="AKW320" s="1114"/>
      <c r="AKX320" s="1114"/>
      <c r="AKY320" s="1114"/>
      <c r="AKZ320" s="1114"/>
      <c r="ALA320" s="1114"/>
      <c r="ALB320" s="1114"/>
      <c r="ALC320" s="1114"/>
      <c r="ALD320" s="1114"/>
      <c r="ALE320" s="1114"/>
      <c r="ALF320" s="1114"/>
      <c r="ALG320" s="1114"/>
      <c r="ALH320" s="1114"/>
      <c r="ALI320" s="1114"/>
      <c r="ALJ320" s="1114"/>
      <c r="ALK320" s="1114"/>
      <c r="ALL320" s="1114"/>
      <c r="ALM320" s="1114"/>
      <c r="ALN320" s="1114"/>
      <c r="ALO320" s="1114"/>
      <c r="ALP320" s="1114"/>
      <c r="ALQ320" s="1114"/>
      <c r="ALR320" s="1114"/>
      <c r="ALS320" s="1114"/>
      <c r="ALT320" s="1114"/>
      <c r="ALU320" s="1114"/>
      <c r="ALV320" s="1114"/>
      <c r="ALW320" s="1114"/>
      <c r="ALX320" s="1114"/>
      <c r="ALY320" s="1114"/>
      <c r="ALZ320" s="1114"/>
      <c r="AMA320" s="1114"/>
      <c r="AMB320" s="1114"/>
      <c r="AMC320" s="1114"/>
      <c r="AMD320" s="1114"/>
      <c r="AME320" s="1114"/>
      <c r="AMF320" s="1114"/>
      <c r="AMG320" s="1114"/>
      <c r="AMH320" s="1114"/>
      <c r="AMI320" s="1114"/>
      <c r="AMJ320" s="1114"/>
      <c r="AMK320" s="1114"/>
      <c r="AML320" s="1114"/>
      <c r="AMM320" s="1114"/>
      <c r="AMN320" s="1114"/>
      <c r="AMO320" s="1114"/>
      <c r="AMP320" s="1114"/>
      <c r="AMQ320" s="1114"/>
      <c r="AMR320" s="1114"/>
      <c r="AMS320" s="1114"/>
      <c r="AMT320" s="1114"/>
      <c r="AMU320" s="1114"/>
      <c r="AMV320" s="1114"/>
      <c r="AMW320" s="1114"/>
      <c r="AMX320" s="1114"/>
      <c r="AMY320" s="1114"/>
      <c r="AMZ320" s="1114"/>
      <c r="ANA320" s="1114"/>
      <c r="ANB320" s="1114"/>
      <c r="ANC320" s="1114"/>
      <c r="AND320" s="1114"/>
      <c r="ANE320" s="1114"/>
      <c r="ANF320" s="1114"/>
      <c r="ANG320" s="1114"/>
      <c r="ANH320" s="1114"/>
      <c r="ANI320" s="1114"/>
      <c r="ANJ320" s="1114"/>
      <c r="ANK320" s="1114"/>
      <c r="ANL320" s="1114"/>
      <c r="ANM320" s="1114"/>
      <c r="ANN320" s="1114"/>
      <c r="ANO320" s="1114"/>
      <c r="ANP320" s="1114"/>
      <c r="ANQ320" s="1114"/>
      <c r="ANR320" s="1114"/>
      <c r="ANS320" s="1114"/>
      <c r="ANT320" s="1114"/>
      <c r="ANU320" s="1114"/>
      <c r="ANV320" s="1114"/>
      <c r="ANW320" s="1114"/>
      <c r="ANX320" s="1114"/>
      <c r="ANY320" s="1114"/>
      <c r="ANZ320" s="1114"/>
      <c r="AOA320" s="1114"/>
      <c r="AOB320" s="1114"/>
      <c r="AOC320" s="1114"/>
      <c r="AOD320" s="1114"/>
      <c r="AOE320" s="1114"/>
      <c r="AOF320" s="1114"/>
      <c r="AOG320" s="1114"/>
      <c r="AOH320" s="1114"/>
      <c r="AOI320" s="1114"/>
      <c r="AOJ320" s="1114"/>
      <c r="AOK320" s="1114"/>
      <c r="AOL320" s="1114"/>
      <c r="AOM320" s="1114"/>
      <c r="AON320" s="1114"/>
      <c r="AOO320" s="1114"/>
      <c r="AOP320" s="1114"/>
      <c r="AOQ320" s="1114"/>
      <c r="AOR320" s="1114"/>
      <c r="AOS320" s="1114"/>
      <c r="AOT320" s="1114"/>
      <c r="AOU320" s="1114"/>
      <c r="AOV320" s="1114"/>
      <c r="AOW320" s="1114"/>
      <c r="AOX320" s="1114"/>
      <c r="AOY320" s="1114"/>
      <c r="AOZ320" s="1114"/>
      <c r="APA320" s="1114"/>
      <c r="APB320" s="1114"/>
      <c r="APC320" s="1114"/>
      <c r="APD320" s="1114"/>
      <c r="APE320" s="1114"/>
      <c r="APF320" s="1114"/>
      <c r="APG320" s="1114"/>
      <c r="APH320" s="1114"/>
      <c r="API320" s="1114"/>
      <c r="APJ320" s="1114"/>
      <c r="APK320" s="1114"/>
      <c r="APL320" s="1114"/>
      <c r="APM320" s="1114"/>
      <c r="APN320" s="1114"/>
      <c r="APO320" s="1114"/>
      <c r="APP320" s="1114"/>
      <c r="APQ320" s="1114"/>
      <c r="APR320" s="1114"/>
      <c r="APS320" s="1114"/>
      <c r="APT320" s="1114"/>
      <c r="APU320" s="1114"/>
      <c r="APV320" s="1114"/>
      <c r="APW320" s="1114"/>
      <c r="APX320" s="1114"/>
      <c r="APY320" s="1114"/>
      <c r="APZ320" s="1114"/>
      <c r="AQA320" s="1114"/>
      <c r="AQB320" s="1114"/>
      <c r="AQC320" s="1114"/>
      <c r="AQD320" s="1114"/>
      <c r="AQE320" s="1114"/>
      <c r="AQF320" s="1114"/>
      <c r="AQG320" s="1114"/>
      <c r="AQH320" s="1114"/>
      <c r="AQI320" s="1114"/>
      <c r="AQJ320" s="1114"/>
      <c r="AQK320" s="1114"/>
      <c r="AQL320" s="1114"/>
      <c r="AQM320" s="1114"/>
      <c r="AQN320" s="1114"/>
      <c r="AQO320" s="1114"/>
      <c r="AQP320" s="1114"/>
      <c r="AQQ320" s="1114"/>
      <c r="AQR320" s="1114"/>
      <c r="AQS320" s="1114"/>
      <c r="AQT320" s="1114"/>
      <c r="AQU320" s="1114"/>
      <c r="AQV320" s="1114"/>
      <c r="AQW320" s="1114"/>
      <c r="AQX320" s="1114"/>
      <c r="AQY320" s="1114"/>
      <c r="AQZ320" s="1114"/>
      <c r="ARA320" s="1114"/>
      <c r="ARB320" s="1114"/>
      <c r="ARC320" s="1114"/>
      <c r="ARD320" s="1114"/>
      <c r="ARE320" s="1114"/>
      <c r="ARF320" s="1114"/>
      <c r="ARG320" s="1114"/>
      <c r="ARH320" s="1114"/>
      <c r="ARI320" s="1114"/>
      <c r="ARJ320" s="1114"/>
      <c r="ARK320" s="1114"/>
      <c r="ARL320" s="1114"/>
      <c r="ARM320" s="1114"/>
      <c r="ARN320" s="1114"/>
      <c r="ARO320" s="1114"/>
      <c r="ARP320" s="1114"/>
      <c r="ARQ320" s="1114"/>
      <c r="ARR320" s="1114"/>
      <c r="ARS320" s="1114"/>
      <c r="ART320" s="1114"/>
      <c r="ARU320" s="1114"/>
      <c r="ARV320" s="1114"/>
      <c r="ARW320" s="1114"/>
      <c r="ARX320" s="1114"/>
      <c r="ARY320" s="1114"/>
      <c r="ARZ320" s="1114"/>
      <c r="ASA320" s="1114"/>
      <c r="ASB320" s="1114"/>
      <c r="ASC320" s="1114"/>
      <c r="ASD320" s="1114"/>
      <c r="ASE320" s="1114"/>
      <c r="ASF320" s="1114"/>
      <c r="ASG320" s="1114"/>
      <c r="ASH320" s="1114"/>
      <c r="ASI320" s="1114"/>
      <c r="ASJ320" s="1114"/>
      <c r="ASK320" s="1114"/>
      <c r="ASL320" s="1114"/>
      <c r="ASM320" s="1114"/>
      <c r="ASN320" s="1114"/>
      <c r="ASO320" s="1114"/>
      <c r="ASP320" s="1114"/>
      <c r="ASQ320" s="1114"/>
      <c r="ASR320" s="1114"/>
      <c r="ASS320" s="1114"/>
      <c r="AST320" s="1114"/>
      <c r="ASU320" s="1114"/>
      <c r="ASV320" s="1114"/>
      <c r="ASW320" s="1114"/>
      <c r="ASX320" s="1114"/>
      <c r="ASY320" s="1114"/>
      <c r="ASZ320" s="1114"/>
      <c r="ATA320" s="1114"/>
      <c r="ATB320" s="1114"/>
      <c r="ATC320" s="1114"/>
      <c r="ATD320" s="1114"/>
      <c r="ATE320" s="1114"/>
      <c r="ATF320" s="1114"/>
      <c r="ATG320" s="1114"/>
      <c r="ATH320" s="1114"/>
      <c r="ATI320" s="1114"/>
      <c r="ATJ320" s="1114"/>
      <c r="ATK320" s="1114"/>
      <c r="ATL320" s="1114"/>
      <c r="ATM320" s="1114"/>
      <c r="ATN320" s="1114"/>
      <c r="ATO320" s="1114"/>
      <c r="ATP320" s="1114"/>
      <c r="ATQ320" s="1114"/>
      <c r="ATR320" s="1114"/>
      <c r="ATS320" s="1114"/>
      <c r="ATT320" s="1114"/>
      <c r="ATU320" s="1114"/>
      <c r="ATV320" s="1114"/>
      <c r="ATW320" s="1114"/>
      <c r="ATX320" s="1114"/>
      <c r="ATY320" s="1114"/>
      <c r="ATZ320" s="1114"/>
      <c r="AUA320" s="1114"/>
      <c r="AUB320" s="1114"/>
      <c r="AUC320" s="1114"/>
      <c r="AUD320" s="1114"/>
      <c r="AUE320" s="1114"/>
      <c r="AUF320" s="1114"/>
      <c r="AUG320" s="1114"/>
      <c r="AUH320" s="1114"/>
      <c r="AUI320" s="1114"/>
      <c r="AUJ320" s="1114"/>
      <c r="AUK320" s="1114"/>
      <c r="AUL320" s="1114"/>
      <c r="AUM320" s="1114"/>
      <c r="AUN320" s="1114"/>
      <c r="AUO320" s="1114"/>
      <c r="AUP320" s="1114"/>
      <c r="AUQ320" s="1114"/>
      <c r="AUR320" s="1114"/>
      <c r="AUS320" s="1114"/>
      <c r="AUT320" s="1114"/>
      <c r="AUU320" s="1114"/>
      <c r="AUV320" s="1114"/>
      <c r="AUW320" s="1114"/>
      <c r="AUX320" s="1114"/>
      <c r="AUY320" s="1114"/>
      <c r="AUZ320" s="1114"/>
      <c r="AVA320" s="1114"/>
      <c r="AVB320" s="1114"/>
      <c r="AVC320" s="1114"/>
      <c r="AVD320" s="1114"/>
      <c r="AVE320" s="1114"/>
      <c r="AVF320" s="1114"/>
      <c r="AVG320" s="1114"/>
      <c r="AVH320" s="1114"/>
      <c r="AVI320" s="1114"/>
      <c r="AVJ320" s="1114"/>
      <c r="AVK320" s="1114"/>
      <c r="AVL320" s="1114"/>
      <c r="AVM320" s="1114"/>
      <c r="AVN320" s="1114"/>
      <c r="AVO320" s="1114"/>
      <c r="AVP320" s="1114"/>
      <c r="AVQ320" s="1114"/>
      <c r="AVR320" s="1114"/>
      <c r="AVS320" s="1114"/>
      <c r="AVT320" s="1114"/>
      <c r="AVU320" s="1114"/>
      <c r="AVV320" s="1114"/>
      <c r="AVW320" s="1114"/>
      <c r="AVX320" s="1114"/>
      <c r="AVY320" s="1114"/>
      <c r="AVZ320" s="1114"/>
      <c r="AWA320" s="1114"/>
      <c r="AWB320" s="1114"/>
      <c r="AWC320" s="1114"/>
      <c r="AWD320" s="1114"/>
      <c r="AWE320" s="1114"/>
      <c r="AWF320" s="1114"/>
      <c r="AWG320" s="1114"/>
      <c r="AWH320" s="1114"/>
      <c r="AWI320" s="1114"/>
      <c r="AWJ320" s="1114"/>
      <c r="AWK320" s="1114"/>
      <c r="AWL320" s="1114"/>
      <c r="AWM320" s="1114"/>
      <c r="AWN320" s="1114"/>
      <c r="AWO320" s="1114"/>
      <c r="AWP320" s="1114"/>
      <c r="AWQ320" s="1114"/>
      <c r="AWR320" s="1114"/>
      <c r="AWS320" s="1114"/>
      <c r="AWT320" s="1114"/>
      <c r="AWU320" s="1114"/>
      <c r="AWV320" s="1114"/>
      <c r="AWW320" s="1114"/>
      <c r="AWX320" s="1114"/>
      <c r="AWY320" s="1114"/>
      <c r="AWZ320" s="1114"/>
      <c r="AXA320" s="1114"/>
      <c r="AXB320" s="1114"/>
      <c r="AXC320" s="1114"/>
      <c r="AXD320" s="1114"/>
      <c r="AXE320" s="1114"/>
      <c r="AXF320" s="1114"/>
      <c r="AXG320" s="1114"/>
      <c r="AXH320" s="1114"/>
      <c r="AXI320" s="1114"/>
      <c r="AXJ320" s="1114"/>
      <c r="AXK320" s="1114"/>
      <c r="AXL320" s="1114"/>
      <c r="AXM320" s="1114"/>
      <c r="AXN320" s="1114"/>
      <c r="AXO320" s="1114"/>
      <c r="AXP320" s="1114"/>
      <c r="AXQ320" s="1114"/>
      <c r="AXR320" s="1114"/>
      <c r="AXS320" s="1114"/>
      <c r="AXT320" s="1114"/>
      <c r="AXU320" s="1114"/>
      <c r="AXV320" s="1114"/>
      <c r="AXW320" s="1114"/>
      <c r="AXX320" s="1114"/>
      <c r="AXY320" s="1114"/>
      <c r="AXZ320" s="1114"/>
      <c r="AYA320" s="1114"/>
      <c r="AYB320" s="1114"/>
      <c r="AYC320" s="1114"/>
      <c r="AYD320" s="1114"/>
      <c r="AYE320" s="1114"/>
      <c r="AYF320" s="1114"/>
      <c r="AYG320" s="1114"/>
      <c r="AYH320" s="1114"/>
      <c r="AYI320" s="1114"/>
      <c r="AYJ320" s="1114"/>
      <c r="AYK320" s="1114"/>
      <c r="AYL320" s="1114"/>
      <c r="AYM320" s="1114"/>
      <c r="AYN320" s="1114"/>
      <c r="AYO320" s="1114"/>
      <c r="AYP320" s="1114"/>
      <c r="AYQ320" s="1114"/>
      <c r="AYR320" s="1114"/>
      <c r="AYS320" s="1114"/>
      <c r="AYT320" s="1114"/>
      <c r="AYU320" s="1114"/>
      <c r="AYV320" s="1114"/>
      <c r="AYW320" s="1114"/>
      <c r="AYX320" s="1114"/>
      <c r="AYY320" s="1114"/>
      <c r="AYZ320" s="1114"/>
      <c r="AZA320" s="1114"/>
      <c r="AZB320" s="1114"/>
      <c r="AZC320" s="1114"/>
      <c r="AZD320" s="1114"/>
      <c r="AZE320" s="1114"/>
      <c r="AZF320" s="1114"/>
      <c r="AZG320" s="1114"/>
      <c r="AZH320" s="1114"/>
      <c r="AZI320" s="1114"/>
      <c r="AZJ320" s="1114"/>
      <c r="AZK320" s="1114"/>
      <c r="AZL320" s="1114"/>
      <c r="AZM320" s="1114"/>
      <c r="AZN320" s="1114"/>
      <c r="AZO320" s="1114"/>
      <c r="AZP320" s="1114"/>
      <c r="AZQ320" s="1114"/>
      <c r="AZR320" s="1114"/>
      <c r="AZS320" s="1114"/>
      <c r="AZT320" s="1114"/>
      <c r="AZU320" s="1114"/>
      <c r="AZV320" s="1114"/>
      <c r="AZW320" s="1114"/>
      <c r="AZX320" s="1114"/>
      <c r="AZY320" s="1114"/>
      <c r="AZZ320" s="1114"/>
      <c r="BAA320" s="1114"/>
      <c r="BAB320" s="1114"/>
      <c r="BAC320" s="1114"/>
      <c r="BAD320" s="1114"/>
      <c r="BAE320" s="1114"/>
      <c r="BAF320" s="1114"/>
      <c r="BAG320" s="1114"/>
      <c r="BAH320" s="1114"/>
      <c r="BAI320" s="1114"/>
      <c r="BAJ320" s="1114"/>
      <c r="BAK320" s="1114"/>
      <c r="BAL320" s="1114"/>
      <c r="BAM320" s="1114"/>
      <c r="BAN320" s="1114"/>
      <c r="BAO320" s="1114"/>
      <c r="BAP320" s="1114"/>
      <c r="BAQ320" s="1114"/>
      <c r="BAR320" s="1114"/>
      <c r="BAS320" s="1114"/>
      <c r="BAT320" s="1114"/>
      <c r="BAU320" s="1114"/>
      <c r="BAV320" s="1114"/>
      <c r="BAW320" s="1114"/>
      <c r="BAX320" s="1114"/>
      <c r="BAY320" s="1114"/>
      <c r="BAZ320" s="1114"/>
      <c r="BBA320" s="1114"/>
      <c r="BBB320" s="1114"/>
      <c r="BBC320" s="1114"/>
      <c r="BBD320" s="1114"/>
      <c r="BBE320" s="1114"/>
      <c r="BBF320" s="1114"/>
      <c r="BBG320" s="1114"/>
      <c r="BBH320" s="1114"/>
      <c r="BBI320" s="1114"/>
      <c r="BBJ320" s="1114"/>
      <c r="BBK320" s="1114"/>
      <c r="BBL320" s="1114"/>
      <c r="BBM320" s="1114"/>
      <c r="BBN320" s="1114"/>
      <c r="BBO320" s="1114"/>
      <c r="BBP320" s="1114"/>
      <c r="BBQ320" s="1114"/>
      <c r="BBR320" s="1114"/>
      <c r="BBS320" s="1114"/>
      <c r="BBT320" s="1114"/>
      <c r="BBU320" s="1114"/>
      <c r="BBV320" s="1114"/>
      <c r="BBW320" s="1114"/>
      <c r="BBX320" s="1114"/>
      <c r="BBY320" s="1114"/>
      <c r="BBZ320" s="1114"/>
      <c r="BCA320" s="1114"/>
      <c r="BCB320" s="1114"/>
      <c r="BCC320" s="1114"/>
      <c r="BCD320" s="1114"/>
      <c r="BCE320" s="1114"/>
      <c r="BCF320" s="1114"/>
      <c r="BCG320" s="1114"/>
      <c r="BCH320" s="1114"/>
      <c r="BCI320" s="1114"/>
      <c r="BCJ320" s="1114"/>
      <c r="BCK320" s="1114"/>
      <c r="BCL320" s="1114"/>
      <c r="BCM320" s="1114"/>
      <c r="BCN320" s="1114"/>
      <c r="BCO320" s="1114"/>
      <c r="BCP320" s="1114"/>
      <c r="BCQ320" s="1114"/>
      <c r="BCR320" s="1114"/>
      <c r="BCS320" s="1114"/>
      <c r="BCT320" s="1114"/>
      <c r="BCU320" s="1114"/>
      <c r="BCV320" s="1114"/>
      <c r="BCW320" s="1114"/>
      <c r="BCX320" s="1114"/>
      <c r="BCY320" s="1114"/>
      <c r="BCZ320" s="1114"/>
      <c r="BDA320" s="1114"/>
      <c r="BDB320" s="1114"/>
      <c r="BDC320" s="1114"/>
      <c r="BDD320" s="1114"/>
      <c r="BDE320" s="1114"/>
      <c r="BDF320" s="1114"/>
      <c r="BDG320" s="1114"/>
      <c r="BDH320" s="1114"/>
      <c r="BDI320" s="1114"/>
      <c r="BDJ320" s="1114"/>
      <c r="BDK320" s="1114"/>
      <c r="BDL320" s="1114"/>
      <c r="BDM320" s="1114"/>
      <c r="BDN320" s="1114"/>
      <c r="BDO320" s="1114"/>
      <c r="BDP320" s="1114"/>
      <c r="BDQ320" s="1114"/>
      <c r="BDR320" s="1114"/>
      <c r="BDS320" s="1114"/>
      <c r="BDT320" s="1114"/>
      <c r="BDU320" s="1114"/>
      <c r="BDV320" s="1114"/>
      <c r="BDW320" s="1114"/>
      <c r="BDX320" s="1114"/>
      <c r="BDY320" s="1114"/>
      <c r="BDZ320" s="1114"/>
      <c r="BEA320" s="1114"/>
      <c r="BEB320" s="1114"/>
      <c r="BEC320" s="1114"/>
      <c r="BED320" s="1114"/>
      <c r="BEE320" s="1114"/>
      <c r="BEF320" s="1114"/>
      <c r="BEG320" s="1114"/>
      <c r="BEH320" s="1114"/>
      <c r="BEI320" s="1114"/>
      <c r="BEJ320" s="1114"/>
      <c r="BEK320" s="1114"/>
      <c r="BEL320" s="1114"/>
      <c r="BEM320" s="1114"/>
      <c r="BEN320" s="1114"/>
      <c r="BEO320" s="1114"/>
      <c r="BEP320" s="1114"/>
      <c r="BEQ320" s="1114"/>
      <c r="BER320" s="1114"/>
      <c r="BES320" s="1114"/>
      <c r="BET320" s="1114"/>
      <c r="BEU320" s="1114"/>
      <c r="BEV320" s="1114"/>
      <c r="BEW320" s="1114"/>
      <c r="BEX320" s="1114"/>
      <c r="BEY320" s="1114"/>
      <c r="BEZ320" s="1114"/>
      <c r="BFA320" s="1114"/>
      <c r="BFB320" s="1114"/>
      <c r="BFC320" s="1114"/>
      <c r="BFD320" s="1114"/>
      <c r="BFE320" s="1114"/>
      <c r="BFF320" s="1114"/>
      <c r="BFG320" s="1114"/>
      <c r="BFH320" s="1114"/>
      <c r="BFI320" s="1114"/>
      <c r="BFJ320" s="1114"/>
      <c r="BFK320" s="1114"/>
      <c r="BFL320" s="1114"/>
      <c r="BFM320" s="1114"/>
      <c r="BFN320" s="1114"/>
      <c r="BFO320" s="1114"/>
      <c r="BFP320" s="1114"/>
      <c r="BFQ320" s="1114"/>
      <c r="BFR320" s="1114"/>
      <c r="BFS320" s="1114"/>
      <c r="BFT320" s="1114"/>
      <c r="BFU320" s="1114"/>
      <c r="BFV320" s="1114"/>
      <c r="BFW320" s="1114"/>
      <c r="BFX320" s="1114"/>
      <c r="BFY320" s="1114"/>
      <c r="BFZ320" s="1114"/>
      <c r="BGA320" s="1114"/>
      <c r="BGB320" s="1114"/>
      <c r="BGC320" s="1114"/>
      <c r="BGD320" s="1114"/>
      <c r="BGE320" s="1114"/>
      <c r="BGF320" s="1114"/>
      <c r="BGG320" s="1114"/>
      <c r="BGH320" s="1114"/>
      <c r="BGI320" s="1114"/>
      <c r="BGJ320" s="1114"/>
      <c r="BGK320" s="1114"/>
      <c r="BGL320" s="1114"/>
      <c r="BGM320" s="1114"/>
      <c r="BGN320" s="1114"/>
      <c r="BGO320" s="1114"/>
      <c r="BGP320" s="1114"/>
      <c r="BGQ320" s="1114"/>
      <c r="BGR320" s="1114"/>
      <c r="BGS320" s="1114"/>
      <c r="BGT320" s="1114"/>
      <c r="BGU320" s="1114"/>
      <c r="BGV320" s="1114"/>
      <c r="BGW320" s="1114"/>
      <c r="BGX320" s="1114"/>
      <c r="BGY320" s="1114"/>
      <c r="BGZ320" s="1114"/>
      <c r="BHA320" s="1114"/>
      <c r="BHB320" s="1114"/>
      <c r="BHC320" s="1114"/>
      <c r="BHD320" s="1114"/>
      <c r="BHE320" s="1114"/>
      <c r="BHF320" s="1114"/>
      <c r="BHG320" s="1114"/>
      <c r="BHH320" s="1114"/>
      <c r="BHI320" s="1114"/>
      <c r="BHJ320" s="1114"/>
      <c r="BHK320" s="1114"/>
      <c r="BHL320" s="1114"/>
      <c r="BHM320" s="1114"/>
      <c r="BHN320" s="1114"/>
      <c r="BHO320" s="1114"/>
      <c r="BHP320" s="1114"/>
      <c r="BHQ320" s="1114"/>
      <c r="BHR320" s="1114"/>
      <c r="BHS320" s="1114"/>
      <c r="BHT320" s="1114"/>
      <c r="BHU320" s="1114"/>
      <c r="BHV320" s="1114"/>
      <c r="BHW320" s="1114"/>
      <c r="BHX320" s="1114"/>
      <c r="BHY320" s="1114"/>
      <c r="BHZ320" s="1114"/>
      <c r="BIA320" s="1114"/>
      <c r="BIB320" s="1114"/>
      <c r="BIC320" s="1114"/>
      <c r="BID320" s="1114"/>
      <c r="BIE320" s="1114"/>
      <c r="BIF320" s="1114"/>
      <c r="BIG320" s="1114"/>
      <c r="BIH320" s="1114"/>
      <c r="BII320" s="1114"/>
      <c r="BIJ320" s="1114"/>
      <c r="BIK320" s="1114"/>
      <c r="BIL320" s="1114"/>
      <c r="BIM320" s="1114"/>
      <c r="BIN320" s="1114"/>
      <c r="BIO320" s="1114"/>
      <c r="BIP320" s="1114"/>
      <c r="BIQ320" s="1114"/>
      <c r="BIR320" s="1114"/>
      <c r="BIS320" s="1114"/>
      <c r="BIT320" s="1114"/>
      <c r="BIU320" s="1114"/>
      <c r="BIV320" s="1114"/>
      <c r="BIW320" s="1114"/>
      <c r="BIX320" s="1114"/>
      <c r="BIY320" s="1114"/>
      <c r="BIZ320" s="1114"/>
      <c r="BJA320" s="1114"/>
      <c r="BJB320" s="1114"/>
      <c r="BJC320" s="1114"/>
      <c r="BJD320" s="1114"/>
      <c r="BJE320" s="1114"/>
      <c r="BJF320" s="1114"/>
      <c r="BJG320" s="1114"/>
      <c r="BJH320" s="1114"/>
      <c r="BJI320" s="1114"/>
      <c r="BJJ320" s="1114"/>
      <c r="BJK320" s="1114"/>
      <c r="BJL320" s="1114"/>
      <c r="BJM320" s="1114"/>
      <c r="BJN320" s="1114"/>
      <c r="BJO320" s="1114"/>
      <c r="BJP320" s="1114"/>
      <c r="BJQ320" s="1114"/>
      <c r="BJR320" s="1114"/>
      <c r="BJS320" s="1114"/>
      <c r="BJT320" s="1114"/>
      <c r="BJU320" s="1114"/>
      <c r="BJV320" s="1114"/>
      <c r="BJW320" s="1114"/>
      <c r="BJX320" s="1114"/>
      <c r="BJY320" s="1114"/>
      <c r="BJZ320" s="1114"/>
      <c r="BKA320" s="1114"/>
      <c r="BKB320" s="1114"/>
      <c r="BKC320" s="1114"/>
      <c r="BKD320" s="1114"/>
      <c r="BKE320" s="1114"/>
      <c r="BKF320" s="1114"/>
      <c r="BKG320" s="1114"/>
      <c r="BKH320" s="1114"/>
      <c r="BKI320" s="1114"/>
      <c r="BKJ320" s="1114"/>
      <c r="BKK320" s="1114"/>
      <c r="BKL320" s="1114"/>
      <c r="BKM320" s="1114"/>
      <c r="BKN320" s="1114"/>
      <c r="BKO320" s="1114"/>
      <c r="BKP320" s="1114"/>
      <c r="BKQ320" s="1114"/>
      <c r="BKR320" s="1114"/>
      <c r="BKS320" s="1114"/>
      <c r="BKT320" s="1114"/>
      <c r="BKU320" s="1114"/>
      <c r="BKV320" s="1114"/>
      <c r="BKW320" s="1114"/>
      <c r="BKX320" s="1114"/>
      <c r="BKY320" s="1114"/>
      <c r="BKZ320" s="1114"/>
      <c r="BLA320" s="1114"/>
      <c r="BLB320" s="1114"/>
      <c r="BLC320" s="1114"/>
      <c r="BLD320" s="1114"/>
      <c r="BLE320" s="1114"/>
      <c r="BLF320" s="1114"/>
      <c r="BLG320" s="1114"/>
      <c r="BLH320" s="1114"/>
      <c r="BLI320" s="1114"/>
      <c r="BLJ320" s="1114"/>
      <c r="BLK320" s="1114"/>
      <c r="BLL320" s="1114"/>
      <c r="BLM320" s="1114"/>
      <c r="BLN320" s="1114"/>
      <c r="BLO320" s="1114"/>
      <c r="BLP320" s="1114"/>
      <c r="BLQ320" s="1114"/>
      <c r="BLR320" s="1114"/>
      <c r="BLS320" s="1114"/>
      <c r="BLT320" s="1114"/>
      <c r="BLU320" s="1114"/>
      <c r="BLV320" s="1114"/>
      <c r="BLW320" s="1114"/>
      <c r="BLX320" s="1114"/>
      <c r="BLY320" s="1114"/>
      <c r="BLZ320" s="1114"/>
      <c r="BMA320" s="1114"/>
      <c r="BMB320" s="1114"/>
      <c r="BMC320" s="1114"/>
      <c r="BMD320" s="1114"/>
      <c r="BME320" s="1114"/>
      <c r="BMF320" s="1114"/>
      <c r="BMG320" s="1114"/>
      <c r="BMH320" s="1114"/>
      <c r="BMI320" s="1114"/>
      <c r="BMJ320" s="1114"/>
      <c r="BMK320" s="1114"/>
      <c r="BML320" s="1114"/>
      <c r="BMM320" s="1114"/>
      <c r="BMN320" s="1114"/>
      <c r="BMO320" s="1114"/>
      <c r="BMP320" s="1114"/>
      <c r="BMQ320" s="1114"/>
      <c r="BMR320" s="1114"/>
      <c r="BMS320" s="1114"/>
      <c r="BMT320" s="1114"/>
      <c r="BMU320" s="1114"/>
      <c r="BMV320" s="1114"/>
      <c r="BMW320" s="1114"/>
      <c r="BMX320" s="1114"/>
      <c r="BMY320" s="1114"/>
      <c r="BMZ320" s="1114"/>
      <c r="BNA320" s="1114"/>
      <c r="BNB320" s="1114"/>
      <c r="BNC320" s="1114"/>
      <c r="BND320" s="1114"/>
      <c r="BNE320" s="1114"/>
      <c r="BNF320" s="1114"/>
      <c r="BNG320" s="1114"/>
      <c r="BNH320" s="1114"/>
      <c r="BNI320" s="1114"/>
      <c r="BNJ320" s="1114"/>
      <c r="BNK320" s="1114"/>
      <c r="BNL320" s="1114"/>
      <c r="BNM320" s="1114"/>
      <c r="BNN320" s="1114"/>
      <c r="BNO320" s="1114"/>
      <c r="BNP320" s="1114"/>
      <c r="BNQ320" s="1114"/>
      <c r="BNR320" s="1114"/>
      <c r="BNS320" s="1114"/>
      <c r="BNT320" s="1114"/>
      <c r="BNU320" s="1114"/>
      <c r="BNV320" s="1114"/>
      <c r="BNW320" s="1114"/>
      <c r="BNX320" s="1114"/>
      <c r="BNY320" s="1114"/>
      <c r="BNZ320" s="1114"/>
      <c r="BOA320" s="1114"/>
      <c r="BOB320" s="1114"/>
      <c r="BOC320" s="1114"/>
      <c r="BOD320" s="1114"/>
      <c r="BOE320" s="1114"/>
      <c r="BOF320" s="1114"/>
      <c r="BOG320" s="1114"/>
      <c r="BOH320" s="1114"/>
      <c r="BOI320" s="1114"/>
      <c r="BOJ320" s="1114"/>
      <c r="BOK320" s="1114"/>
      <c r="BOL320" s="1114"/>
      <c r="BOM320" s="1114"/>
      <c r="BON320" s="1114"/>
      <c r="BOO320" s="1114"/>
      <c r="BOP320" s="1114"/>
      <c r="BOQ320" s="1114"/>
      <c r="BOR320" s="1114"/>
      <c r="BOS320" s="1114"/>
      <c r="BOT320" s="1114"/>
      <c r="BOU320" s="1114"/>
      <c r="BOV320" s="1114"/>
      <c r="BOW320" s="1114"/>
      <c r="BOX320" s="1114"/>
      <c r="BOY320" s="1114"/>
      <c r="BOZ320" s="1114"/>
      <c r="BPA320" s="1114"/>
      <c r="BPB320" s="1114"/>
      <c r="BPC320" s="1114"/>
      <c r="BPD320" s="1114"/>
      <c r="BPE320" s="1114"/>
      <c r="BPF320" s="1114"/>
      <c r="BPG320" s="1114"/>
      <c r="BPH320" s="1114"/>
      <c r="BPI320" s="1114"/>
      <c r="BPJ320" s="1114"/>
      <c r="BPK320" s="1114"/>
      <c r="BPL320" s="1114"/>
      <c r="BPM320" s="1114"/>
      <c r="BPN320" s="1114"/>
      <c r="BPO320" s="1114"/>
      <c r="BPP320" s="1114"/>
      <c r="BPQ320" s="1114"/>
      <c r="BPR320" s="1114"/>
      <c r="BPS320" s="1114"/>
      <c r="BPT320" s="1114"/>
      <c r="BPU320" s="1114"/>
      <c r="BPV320" s="1114"/>
      <c r="BPW320" s="1114"/>
      <c r="BPX320" s="1114"/>
      <c r="BPY320" s="1114"/>
      <c r="BPZ320" s="1114"/>
      <c r="BQA320" s="1114"/>
      <c r="BQB320" s="1114"/>
      <c r="BQC320" s="1114"/>
      <c r="BQD320" s="1114"/>
      <c r="BQE320" s="1114"/>
      <c r="BQF320" s="1114"/>
      <c r="BQG320" s="1114"/>
      <c r="BQH320" s="1114"/>
      <c r="BQI320" s="1114"/>
      <c r="BQJ320" s="1114"/>
      <c r="BQK320" s="1114"/>
      <c r="BQL320" s="1114"/>
      <c r="BQM320" s="1114"/>
      <c r="BQN320" s="1114"/>
      <c r="BQO320" s="1114"/>
      <c r="BQP320" s="1114"/>
      <c r="BQQ320" s="1114"/>
      <c r="BQR320" s="1114"/>
      <c r="BQS320" s="1114"/>
      <c r="BQT320" s="1114"/>
      <c r="BQU320" s="1114"/>
      <c r="BQV320" s="1114"/>
      <c r="BQW320" s="1114"/>
      <c r="BQX320" s="1114"/>
      <c r="BQY320" s="1114"/>
      <c r="BQZ320" s="1114"/>
      <c r="BRA320" s="1114"/>
      <c r="BRB320" s="1114"/>
      <c r="BRC320" s="1114"/>
      <c r="BRD320" s="1114"/>
      <c r="BRE320" s="1114"/>
      <c r="BRF320" s="1114"/>
      <c r="BRG320" s="1114"/>
      <c r="BRH320" s="1114"/>
      <c r="BRI320" s="1114"/>
      <c r="BRJ320" s="1114"/>
      <c r="BRK320" s="1114"/>
      <c r="BRL320" s="1114"/>
      <c r="BRM320" s="1114"/>
      <c r="BRN320" s="1114"/>
      <c r="BRO320" s="1114"/>
      <c r="BRP320" s="1114"/>
      <c r="BRQ320" s="1114"/>
      <c r="BRR320" s="1114"/>
      <c r="BRS320" s="1114"/>
      <c r="BRT320" s="1114"/>
      <c r="BRU320" s="1114"/>
      <c r="BRV320" s="1114"/>
      <c r="BRW320" s="1114"/>
      <c r="BRX320" s="1114"/>
      <c r="BRY320" s="1114"/>
      <c r="BRZ320" s="1114"/>
      <c r="BSA320" s="1114"/>
      <c r="BSB320" s="1114"/>
      <c r="BSC320" s="1114"/>
      <c r="BSD320" s="1114"/>
      <c r="BSE320" s="1114"/>
      <c r="BSF320" s="1114"/>
      <c r="BSG320" s="1114"/>
      <c r="BSH320" s="1114"/>
      <c r="BSI320" s="1114"/>
      <c r="BSJ320" s="1114"/>
      <c r="BSK320" s="1114"/>
      <c r="BSL320" s="1114"/>
      <c r="BSM320" s="1114"/>
      <c r="BSN320" s="1114"/>
      <c r="BSO320" s="1114"/>
      <c r="BSP320" s="1114"/>
      <c r="BSQ320" s="1114"/>
      <c r="BSR320" s="1114"/>
      <c r="BSS320" s="1114"/>
      <c r="BST320" s="1114"/>
      <c r="BSU320" s="1114"/>
      <c r="BSV320" s="1114"/>
      <c r="BSW320" s="1114"/>
      <c r="BSX320" s="1114"/>
      <c r="BSY320" s="1114"/>
      <c r="BSZ320" s="1114"/>
      <c r="BTA320" s="1114"/>
      <c r="BTB320" s="1114"/>
      <c r="BTC320" s="1114"/>
      <c r="BTD320" s="1114"/>
      <c r="BTE320" s="1114"/>
      <c r="BTF320" s="1114"/>
      <c r="BTG320" s="1114"/>
      <c r="BTH320" s="1114"/>
      <c r="BTI320" s="1114"/>
      <c r="BTJ320" s="1114"/>
      <c r="BTK320" s="1114"/>
      <c r="BTL320" s="1114"/>
      <c r="BTM320" s="1114"/>
      <c r="BTN320" s="1114"/>
      <c r="BTO320" s="1114"/>
      <c r="BTP320" s="1114"/>
      <c r="BTQ320" s="1114"/>
      <c r="BTR320" s="1114"/>
      <c r="BTS320" s="1114"/>
      <c r="BTT320" s="1114"/>
      <c r="BTU320" s="1114"/>
      <c r="BTV320" s="1114"/>
      <c r="BTW320" s="1114"/>
      <c r="BTX320" s="1114"/>
      <c r="BTY320" s="1114"/>
      <c r="BTZ320" s="1114"/>
      <c r="BUA320" s="1114"/>
      <c r="BUB320" s="1114"/>
      <c r="BUC320" s="1114"/>
      <c r="BUD320" s="1114"/>
      <c r="BUE320" s="1114"/>
      <c r="BUF320" s="1114"/>
      <c r="BUG320" s="1114"/>
      <c r="BUH320" s="1114"/>
      <c r="BUI320" s="1114"/>
      <c r="BUJ320" s="1114"/>
      <c r="BUK320" s="1114"/>
      <c r="BUL320" s="1114"/>
      <c r="BUM320" s="1114"/>
      <c r="BUN320" s="1114"/>
      <c r="BUO320" s="1114"/>
      <c r="BUP320" s="1114"/>
      <c r="BUQ320" s="1114"/>
      <c r="BUR320" s="1114"/>
      <c r="BUS320" s="1114"/>
      <c r="BUT320" s="1114"/>
      <c r="BUU320" s="1114"/>
      <c r="BUV320" s="1114"/>
      <c r="BUW320" s="1114"/>
      <c r="BUX320" s="1114"/>
      <c r="BUY320" s="1114"/>
      <c r="BUZ320" s="1114"/>
      <c r="BVA320" s="1114"/>
      <c r="BVB320" s="1114"/>
      <c r="BVC320" s="1114"/>
      <c r="BVD320" s="1114"/>
      <c r="BVE320" s="1114"/>
      <c r="BVF320" s="1114"/>
      <c r="BVG320" s="1114"/>
      <c r="BVH320" s="1114"/>
      <c r="BVI320" s="1114"/>
      <c r="BVJ320" s="1114"/>
      <c r="BVK320" s="1114"/>
      <c r="BVL320" s="1114"/>
      <c r="BVM320" s="1114"/>
      <c r="BVN320" s="1114"/>
      <c r="BVO320" s="1114"/>
      <c r="BVP320" s="1114"/>
      <c r="BVQ320" s="1114"/>
      <c r="BVR320" s="1114"/>
      <c r="BVS320" s="1114"/>
      <c r="BVT320" s="1114"/>
      <c r="BVU320" s="1114"/>
      <c r="BVV320" s="1114"/>
      <c r="BVW320" s="1114"/>
      <c r="BVX320" s="1114"/>
      <c r="BVY320" s="1114"/>
      <c r="BVZ320" s="1114"/>
      <c r="BWA320" s="1114"/>
      <c r="BWB320" s="1114"/>
      <c r="BWC320" s="1114"/>
      <c r="BWD320" s="1114"/>
      <c r="BWE320" s="1114"/>
      <c r="BWF320" s="1114"/>
      <c r="BWG320" s="1114"/>
      <c r="BWH320" s="1114"/>
      <c r="BWI320" s="1114"/>
      <c r="BWJ320" s="1114"/>
      <c r="BWK320" s="1114"/>
      <c r="BWL320" s="1114"/>
      <c r="BWM320" s="1114"/>
      <c r="BWN320" s="1114"/>
      <c r="BWO320" s="1114"/>
      <c r="BWP320" s="1114"/>
      <c r="BWQ320" s="1114"/>
      <c r="BWR320" s="1114"/>
      <c r="BWS320" s="1114"/>
      <c r="BWT320" s="1114"/>
      <c r="BWU320" s="1114"/>
      <c r="BWV320" s="1114"/>
      <c r="BWW320" s="1114"/>
      <c r="BWX320" s="1114"/>
      <c r="BWY320" s="1114"/>
      <c r="BWZ320" s="1114"/>
      <c r="BXA320" s="1114"/>
      <c r="BXB320" s="1114"/>
      <c r="BXC320" s="1114"/>
      <c r="BXD320" s="1114"/>
      <c r="BXE320" s="1114"/>
      <c r="BXF320" s="1114"/>
      <c r="BXG320" s="1114"/>
      <c r="BXH320" s="1114"/>
      <c r="BXI320" s="1114"/>
      <c r="BXJ320" s="1114"/>
      <c r="BXK320" s="1114"/>
      <c r="BXL320" s="1114"/>
      <c r="BXM320" s="1114"/>
      <c r="BXN320" s="1114"/>
      <c r="BXO320" s="1114"/>
      <c r="BXP320" s="1114"/>
      <c r="BXQ320" s="1114"/>
      <c r="BXR320" s="1114"/>
      <c r="BXS320" s="1114"/>
      <c r="BXT320" s="1114"/>
      <c r="BXU320" s="1114"/>
      <c r="BXV320" s="1114"/>
      <c r="BXW320" s="1114"/>
      <c r="BXX320" s="1114"/>
      <c r="BXY320" s="1114"/>
      <c r="BXZ320" s="1114"/>
      <c r="BYA320" s="1114"/>
      <c r="BYB320" s="1114"/>
      <c r="BYC320" s="1114"/>
      <c r="BYD320" s="1114"/>
      <c r="BYE320" s="1114"/>
      <c r="BYF320" s="1114"/>
      <c r="BYG320" s="1114"/>
      <c r="BYH320" s="1114"/>
      <c r="BYI320" s="1114"/>
      <c r="BYJ320" s="1114"/>
      <c r="BYK320" s="1114"/>
      <c r="BYL320" s="1114"/>
      <c r="BYM320" s="1114"/>
      <c r="BYN320" s="1114"/>
      <c r="BYO320" s="1114"/>
      <c r="BYP320" s="1114"/>
      <c r="BYQ320" s="1114"/>
      <c r="BYR320" s="1114"/>
      <c r="BYS320" s="1114"/>
      <c r="BYT320" s="1114"/>
      <c r="BYU320" s="1114"/>
      <c r="BYV320" s="1114"/>
      <c r="BYW320" s="1114"/>
      <c r="BYX320" s="1114"/>
      <c r="BYY320" s="1114"/>
      <c r="BYZ320" s="1114"/>
      <c r="BZA320" s="1114"/>
      <c r="BZB320" s="1114"/>
      <c r="BZC320" s="1114"/>
      <c r="BZD320" s="1114"/>
      <c r="BZE320" s="1114"/>
      <c r="BZF320" s="1114"/>
      <c r="BZG320" s="1114"/>
      <c r="BZH320" s="1114"/>
      <c r="BZI320" s="1114"/>
      <c r="BZJ320" s="1114"/>
      <c r="BZK320" s="1114"/>
      <c r="BZL320" s="1114"/>
      <c r="BZM320" s="1114"/>
      <c r="BZN320" s="1114"/>
      <c r="BZO320" s="1114"/>
      <c r="BZP320" s="1114"/>
      <c r="BZQ320" s="1114"/>
      <c r="BZR320" s="1114"/>
      <c r="BZS320" s="1114"/>
      <c r="BZT320" s="1114"/>
      <c r="BZU320" s="1114"/>
      <c r="BZV320" s="1114"/>
      <c r="BZW320" s="1114"/>
      <c r="BZX320" s="1114"/>
      <c r="BZY320" s="1114"/>
      <c r="BZZ320" s="1114"/>
      <c r="CAA320" s="1114"/>
      <c r="CAB320" s="1114"/>
      <c r="CAC320" s="1114"/>
      <c r="CAD320" s="1114"/>
      <c r="CAE320" s="1114"/>
      <c r="CAF320" s="1114"/>
      <c r="CAG320" s="1114"/>
      <c r="CAH320" s="1114"/>
      <c r="CAI320" s="1114"/>
      <c r="CAJ320" s="1114"/>
      <c r="CAK320" s="1114"/>
      <c r="CAL320" s="1114"/>
      <c r="CAM320" s="1114"/>
      <c r="CAN320" s="1114"/>
      <c r="CAO320" s="1114"/>
      <c r="CAP320" s="1114"/>
      <c r="CAQ320" s="1114"/>
      <c r="CAR320" s="1114"/>
      <c r="CAS320" s="1114"/>
      <c r="CAT320" s="1114"/>
      <c r="CAU320" s="1114"/>
      <c r="CAV320" s="1114"/>
      <c r="CAW320" s="1114"/>
      <c r="CAX320" s="1114"/>
      <c r="CAY320" s="1114"/>
      <c r="CAZ320" s="1114"/>
      <c r="CBA320" s="1114"/>
      <c r="CBB320" s="1114"/>
      <c r="CBC320" s="1114"/>
      <c r="CBD320" s="1114"/>
      <c r="CBE320" s="1114"/>
      <c r="CBF320" s="1114"/>
      <c r="CBG320" s="1114"/>
      <c r="CBH320" s="1114"/>
      <c r="CBI320" s="1114"/>
      <c r="CBJ320" s="1114"/>
      <c r="CBK320" s="1114"/>
      <c r="CBL320" s="1114"/>
      <c r="CBM320" s="1114"/>
      <c r="CBN320" s="1114"/>
      <c r="CBO320" s="1114"/>
      <c r="CBP320" s="1114"/>
      <c r="CBQ320" s="1114"/>
      <c r="CBR320" s="1114"/>
      <c r="CBS320" s="1114"/>
      <c r="CBT320" s="1114"/>
      <c r="CBU320" s="1114"/>
      <c r="CBV320" s="1114"/>
      <c r="CBW320" s="1114"/>
      <c r="CBX320" s="1114"/>
      <c r="CBY320" s="1114"/>
      <c r="CBZ320" s="1114"/>
      <c r="CCA320" s="1114"/>
      <c r="CCB320" s="1114"/>
      <c r="CCC320" s="1114"/>
      <c r="CCD320" s="1114"/>
      <c r="CCE320" s="1114"/>
      <c r="CCF320" s="1114"/>
      <c r="CCG320" s="1114"/>
      <c r="CCH320" s="1114"/>
      <c r="CCI320" s="1114"/>
      <c r="CCJ320" s="1114"/>
      <c r="CCK320" s="1114"/>
      <c r="CCL320" s="1114"/>
      <c r="CCM320" s="1114"/>
      <c r="CCN320" s="1114"/>
      <c r="CCO320" s="1114"/>
      <c r="CCP320" s="1114"/>
      <c r="CCQ320" s="1114"/>
      <c r="CCR320" s="1114"/>
      <c r="CCS320" s="1114"/>
      <c r="CCT320" s="1114"/>
      <c r="CCU320" s="1114"/>
      <c r="CCV320" s="1114"/>
      <c r="CCW320" s="1114"/>
      <c r="CCX320" s="1114"/>
      <c r="CCY320" s="1114"/>
      <c r="CCZ320" s="1114"/>
      <c r="CDA320" s="1114"/>
      <c r="CDB320" s="1114"/>
      <c r="CDC320" s="1114"/>
      <c r="CDD320" s="1114"/>
      <c r="CDE320" s="1114"/>
      <c r="CDF320" s="1114"/>
      <c r="CDG320" s="1114"/>
      <c r="CDH320" s="1114"/>
      <c r="CDI320" s="1114"/>
      <c r="CDJ320" s="1114"/>
      <c r="CDK320" s="1114"/>
      <c r="CDL320" s="1114"/>
      <c r="CDM320" s="1114"/>
      <c r="CDN320" s="1114"/>
      <c r="CDO320" s="1114"/>
      <c r="CDP320" s="1114"/>
      <c r="CDQ320" s="1114"/>
      <c r="CDR320" s="1114"/>
      <c r="CDS320" s="1114"/>
      <c r="CDT320" s="1114"/>
      <c r="CDU320" s="1114"/>
      <c r="CDV320" s="1114"/>
      <c r="CDW320" s="1114"/>
      <c r="CDX320" s="1114"/>
      <c r="CDY320" s="1114"/>
      <c r="CDZ320" s="1114"/>
      <c r="CEA320" s="1114"/>
      <c r="CEB320" s="1114"/>
      <c r="CEC320" s="1114"/>
      <c r="CED320" s="1114"/>
      <c r="CEE320" s="1114"/>
      <c r="CEF320" s="1114"/>
      <c r="CEG320" s="1114"/>
      <c r="CEH320" s="1114"/>
      <c r="CEI320" s="1114"/>
      <c r="CEJ320" s="1114"/>
      <c r="CEK320" s="1114"/>
      <c r="CEL320" s="1114"/>
      <c r="CEM320" s="1114"/>
      <c r="CEN320" s="1114"/>
      <c r="CEO320" s="1114"/>
      <c r="CEP320" s="1114"/>
      <c r="CEQ320" s="1114"/>
      <c r="CER320" s="1114"/>
      <c r="CES320" s="1114"/>
      <c r="CET320" s="1114"/>
      <c r="CEU320" s="1114"/>
      <c r="CEV320" s="1114"/>
      <c r="CEW320" s="1114"/>
      <c r="CEX320" s="1114"/>
      <c r="CEY320" s="1114"/>
      <c r="CEZ320" s="1114"/>
      <c r="CFA320" s="1114"/>
      <c r="CFB320" s="1114"/>
      <c r="CFC320" s="1114"/>
      <c r="CFD320" s="1114"/>
      <c r="CFE320" s="1114"/>
      <c r="CFF320" s="1114"/>
      <c r="CFG320" s="1114"/>
      <c r="CFH320" s="1114"/>
      <c r="CFI320" s="1114"/>
      <c r="CFJ320" s="1114"/>
      <c r="CFK320" s="1114"/>
      <c r="CFL320" s="1114"/>
      <c r="CFM320" s="1114"/>
      <c r="CFN320" s="1114"/>
      <c r="CFO320" s="1114"/>
      <c r="CFP320" s="1114"/>
      <c r="CFQ320" s="1114"/>
      <c r="CFR320" s="1114"/>
      <c r="CFS320" s="1114"/>
      <c r="CFT320" s="1114"/>
      <c r="CFU320" s="1114"/>
      <c r="CFV320" s="1114"/>
      <c r="CFW320" s="1114"/>
      <c r="CFX320" s="1114"/>
      <c r="CFY320" s="1114"/>
      <c r="CFZ320" s="1114"/>
      <c r="CGA320" s="1114"/>
      <c r="CGB320" s="1114"/>
      <c r="CGC320" s="1114"/>
      <c r="CGD320" s="1114"/>
      <c r="CGE320" s="1114"/>
      <c r="CGF320" s="1114"/>
      <c r="CGG320" s="1114"/>
      <c r="CGH320" s="1114"/>
      <c r="CGI320" s="1114"/>
      <c r="CGJ320" s="1114"/>
      <c r="CGK320" s="1114"/>
      <c r="CGL320" s="1114"/>
      <c r="CGM320" s="1114"/>
      <c r="CGN320" s="1114"/>
      <c r="CGO320" s="1114"/>
      <c r="CGP320" s="1114"/>
      <c r="CGQ320" s="1114"/>
      <c r="CGR320" s="1114"/>
      <c r="CGS320" s="1114"/>
      <c r="CGT320" s="1114"/>
      <c r="CGU320" s="1114"/>
      <c r="CGV320" s="1114"/>
      <c r="CGW320" s="1114"/>
      <c r="CGX320" s="1114"/>
      <c r="CGY320" s="1114"/>
      <c r="CGZ320" s="1114"/>
      <c r="CHA320" s="1114"/>
      <c r="CHB320" s="1114"/>
      <c r="CHC320" s="1114"/>
      <c r="CHD320" s="1114"/>
      <c r="CHE320" s="1114"/>
      <c r="CHF320" s="1114"/>
      <c r="CHG320" s="1114"/>
      <c r="CHH320" s="1114"/>
      <c r="CHI320" s="1114"/>
      <c r="CHJ320" s="1114"/>
      <c r="CHK320" s="1114"/>
      <c r="CHL320" s="1114"/>
      <c r="CHM320" s="1114"/>
      <c r="CHN320" s="1114"/>
      <c r="CHO320" s="1114"/>
      <c r="CHP320" s="1114"/>
      <c r="CHQ320" s="1114"/>
      <c r="CHR320" s="1114"/>
      <c r="CHS320" s="1114"/>
      <c r="CHT320" s="1114"/>
      <c r="CHU320" s="1114"/>
      <c r="CHV320" s="1114"/>
      <c r="CHW320" s="1114"/>
      <c r="CHX320" s="1114"/>
      <c r="CHY320" s="1114"/>
      <c r="CHZ320" s="1114"/>
      <c r="CIA320" s="1114"/>
      <c r="CIB320" s="1114"/>
      <c r="CIC320" s="1114"/>
      <c r="CID320" s="1114"/>
      <c r="CIE320" s="1114"/>
      <c r="CIF320" s="1114"/>
      <c r="CIG320" s="1114"/>
      <c r="CIH320" s="1114"/>
      <c r="CII320" s="1114"/>
      <c r="CIJ320" s="1114"/>
      <c r="CIK320" s="1114"/>
      <c r="CIL320" s="1114"/>
      <c r="CIM320" s="1114"/>
      <c r="CIN320" s="1114"/>
      <c r="CIO320" s="1114"/>
      <c r="CIP320" s="1114"/>
      <c r="CIQ320" s="1114"/>
      <c r="CIR320" s="1114"/>
      <c r="CIS320" s="1114"/>
      <c r="CIT320" s="1114"/>
      <c r="CIU320" s="1114"/>
      <c r="CIV320" s="1114"/>
      <c r="CIW320" s="1114"/>
      <c r="CIX320" s="1114"/>
      <c r="CIY320" s="1114"/>
      <c r="CIZ320" s="1114"/>
      <c r="CJA320" s="1114"/>
      <c r="CJB320" s="1114"/>
      <c r="CJC320" s="1114"/>
      <c r="CJD320" s="1114"/>
      <c r="CJE320" s="1114"/>
      <c r="CJF320" s="1114"/>
      <c r="CJG320" s="1114"/>
      <c r="CJH320" s="1114"/>
      <c r="CJI320" s="1114"/>
      <c r="CJJ320" s="1114"/>
      <c r="CJK320" s="1114"/>
      <c r="CJL320" s="1114"/>
      <c r="CJM320" s="1114"/>
      <c r="CJN320" s="1114"/>
      <c r="CJO320" s="1114"/>
      <c r="CJP320" s="1114"/>
      <c r="CJQ320" s="1114"/>
      <c r="CJR320" s="1114"/>
      <c r="CJS320" s="1114"/>
      <c r="CJT320" s="1114"/>
      <c r="CJU320" s="1114"/>
      <c r="CJV320" s="1114"/>
      <c r="CJW320" s="1114"/>
      <c r="CJX320" s="1114"/>
      <c r="CJY320" s="1114"/>
      <c r="CJZ320" s="1114"/>
      <c r="CKA320" s="1114"/>
      <c r="CKB320" s="1114"/>
      <c r="CKC320" s="1114"/>
      <c r="CKD320" s="1114"/>
      <c r="CKE320" s="1114"/>
      <c r="CKF320" s="1114"/>
      <c r="CKG320" s="1114"/>
      <c r="CKH320" s="1114"/>
      <c r="CKI320" s="1114"/>
      <c r="CKJ320" s="1114"/>
      <c r="CKK320" s="1114"/>
      <c r="CKL320" s="1114"/>
      <c r="CKM320" s="1114"/>
      <c r="CKN320" s="1114"/>
      <c r="CKO320" s="1114"/>
      <c r="CKP320" s="1114"/>
      <c r="CKQ320" s="1114"/>
      <c r="CKR320" s="1114"/>
      <c r="CKS320" s="1114"/>
      <c r="CKT320" s="1114"/>
      <c r="CKU320" s="1114"/>
      <c r="CKV320" s="1114"/>
      <c r="CKW320" s="1114"/>
      <c r="CKX320" s="1114"/>
      <c r="CKY320" s="1114"/>
      <c r="CKZ320" s="1114"/>
      <c r="CLA320" s="1114"/>
      <c r="CLB320" s="1114"/>
      <c r="CLC320" s="1114"/>
      <c r="CLD320" s="1114"/>
      <c r="CLE320" s="1114"/>
      <c r="CLF320" s="1114"/>
      <c r="CLG320" s="1114"/>
      <c r="CLH320" s="1114"/>
      <c r="CLI320" s="1114"/>
      <c r="CLJ320" s="1114"/>
      <c r="CLK320" s="1114"/>
      <c r="CLL320" s="1114"/>
      <c r="CLM320" s="1114"/>
      <c r="CLN320" s="1114"/>
      <c r="CLO320" s="1114"/>
      <c r="CLP320" s="1114"/>
      <c r="CLQ320" s="1114"/>
      <c r="CLR320" s="1114"/>
      <c r="CLS320" s="1114"/>
      <c r="CLT320" s="1114"/>
      <c r="CLU320" s="1114"/>
      <c r="CLV320" s="1114"/>
      <c r="CLW320" s="1114"/>
      <c r="CLX320" s="1114"/>
      <c r="CLY320" s="1114"/>
      <c r="CLZ320" s="1114"/>
      <c r="CMA320" s="1114"/>
      <c r="CMB320" s="1114"/>
      <c r="CMC320" s="1114"/>
      <c r="CMD320" s="1114"/>
      <c r="CME320" s="1114"/>
      <c r="CMF320" s="1114"/>
      <c r="CMG320" s="1114"/>
      <c r="CMH320" s="1114"/>
      <c r="CMI320" s="1114"/>
      <c r="CMJ320" s="1114"/>
      <c r="CMK320" s="1114"/>
      <c r="CML320" s="1114"/>
      <c r="CMM320" s="1114"/>
      <c r="CMN320" s="1114"/>
      <c r="CMO320" s="1114"/>
      <c r="CMP320" s="1114"/>
      <c r="CMQ320" s="1114"/>
      <c r="CMR320" s="1114"/>
      <c r="CMS320" s="1114"/>
      <c r="CMT320" s="1114"/>
      <c r="CMU320" s="1114"/>
      <c r="CMV320" s="1114"/>
      <c r="CMW320" s="1114"/>
      <c r="CMX320" s="1114"/>
      <c r="CMY320" s="1114"/>
      <c r="CMZ320" s="1114"/>
      <c r="CNA320" s="1114"/>
      <c r="CNB320" s="1114"/>
      <c r="CNC320" s="1114"/>
      <c r="CND320" s="1114"/>
      <c r="CNE320" s="1114"/>
      <c r="CNF320" s="1114"/>
      <c r="CNG320" s="1114"/>
      <c r="CNH320" s="1114"/>
      <c r="CNI320" s="1114"/>
      <c r="CNJ320" s="1114"/>
      <c r="CNK320" s="1114"/>
      <c r="CNL320" s="1114"/>
      <c r="CNM320" s="1114"/>
      <c r="CNN320" s="1114"/>
      <c r="CNO320" s="1114"/>
      <c r="CNP320" s="1114"/>
      <c r="CNQ320" s="1114"/>
      <c r="CNR320" s="1114"/>
      <c r="CNS320" s="1114"/>
      <c r="CNT320" s="1114"/>
      <c r="CNU320" s="1114"/>
      <c r="CNV320" s="1114"/>
      <c r="CNW320" s="1114"/>
      <c r="CNX320" s="1114"/>
      <c r="CNY320" s="1114"/>
      <c r="CNZ320" s="1114"/>
      <c r="COA320" s="1114"/>
      <c r="COB320" s="1114"/>
      <c r="COC320" s="1114"/>
      <c r="COD320" s="1114"/>
      <c r="COE320" s="1114"/>
      <c r="COF320" s="1114"/>
      <c r="COG320" s="1114"/>
      <c r="COH320" s="1114"/>
      <c r="COI320" s="1114"/>
      <c r="COJ320" s="1114"/>
      <c r="COK320" s="1114"/>
      <c r="COL320" s="1114"/>
      <c r="COM320" s="1114"/>
      <c r="CON320" s="1114"/>
      <c r="COO320" s="1114"/>
      <c r="COP320" s="1114"/>
      <c r="COQ320" s="1114"/>
      <c r="COR320" s="1114"/>
      <c r="COS320" s="1114"/>
      <c r="COT320" s="1114"/>
      <c r="COU320" s="1114"/>
      <c r="COV320" s="1114"/>
      <c r="COW320" s="1114"/>
      <c r="COX320" s="1114"/>
      <c r="COY320" s="1114"/>
      <c r="COZ320" s="1114"/>
      <c r="CPA320" s="1114"/>
      <c r="CPB320" s="1114"/>
      <c r="CPC320" s="1114"/>
      <c r="CPD320" s="1114"/>
      <c r="CPE320" s="1114"/>
      <c r="CPF320" s="1114"/>
      <c r="CPG320" s="1114"/>
      <c r="CPH320" s="1114"/>
      <c r="CPI320" s="1114"/>
      <c r="CPJ320" s="1114"/>
      <c r="CPK320" s="1114"/>
      <c r="CPL320" s="1114"/>
      <c r="CPM320" s="1114"/>
      <c r="CPN320" s="1114"/>
      <c r="CPO320" s="1114"/>
      <c r="CPP320" s="1114"/>
      <c r="CPQ320" s="1114"/>
      <c r="CPR320" s="1114"/>
      <c r="CPS320" s="1114"/>
      <c r="CPT320" s="1114"/>
      <c r="CPU320" s="1114"/>
      <c r="CPV320" s="1114"/>
      <c r="CPW320" s="1114"/>
      <c r="CPX320" s="1114"/>
      <c r="CPY320" s="1114"/>
      <c r="CPZ320" s="1114"/>
      <c r="CQA320" s="1114"/>
      <c r="CQB320" s="1114"/>
      <c r="CQC320" s="1114"/>
      <c r="CQD320" s="1114"/>
      <c r="CQE320" s="1114"/>
      <c r="CQF320" s="1114"/>
      <c r="CQG320" s="1114"/>
      <c r="CQH320" s="1114"/>
      <c r="CQI320" s="1114"/>
      <c r="CQJ320" s="1114"/>
      <c r="CQK320" s="1114"/>
      <c r="CQL320" s="1114"/>
      <c r="CQM320" s="1114"/>
      <c r="CQN320" s="1114"/>
      <c r="CQO320" s="1114"/>
      <c r="CQP320" s="1114"/>
      <c r="CQQ320" s="1114"/>
      <c r="CQR320" s="1114"/>
      <c r="CQS320" s="1114"/>
      <c r="CQT320" s="1114"/>
      <c r="CQU320" s="1114"/>
      <c r="CQV320" s="1114"/>
      <c r="CQW320" s="1114"/>
      <c r="CQX320" s="1114"/>
      <c r="CQY320" s="1114"/>
      <c r="CQZ320" s="1114"/>
      <c r="CRA320" s="1114"/>
      <c r="CRB320" s="1114"/>
      <c r="CRC320" s="1114"/>
      <c r="CRD320" s="1114"/>
      <c r="CRE320" s="1114"/>
      <c r="CRF320" s="1114"/>
      <c r="CRG320" s="1114"/>
      <c r="CRH320" s="1114"/>
      <c r="CRI320" s="1114"/>
      <c r="CRJ320" s="1114"/>
      <c r="CRK320" s="1114"/>
      <c r="CRL320" s="1114"/>
      <c r="CRM320" s="1114"/>
      <c r="CRN320" s="1114"/>
      <c r="CRO320" s="1114"/>
      <c r="CRP320" s="1114"/>
      <c r="CRQ320" s="1114"/>
      <c r="CRR320" s="1114"/>
      <c r="CRS320" s="1114"/>
      <c r="CRT320" s="1114"/>
      <c r="CRU320" s="1114"/>
      <c r="CRV320" s="1114"/>
      <c r="CRW320" s="1114"/>
      <c r="CRX320" s="1114"/>
      <c r="CRY320" s="1114"/>
      <c r="CRZ320" s="1114"/>
      <c r="CSA320" s="1114"/>
      <c r="CSB320" s="1114"/>
      <c r="CSC320" s="1114"/>
      <c r="CSD320" s="1114"/>
      <c r="CSE320" s="1114"/>
      <c r="CSF320" s="1114"/>
      <c r="CSG320" s="1114"/>
      <c r="CSH320" s="1114"/>
      <c r="CSI320" s="1114"/>
      <c r="CSJ320" s="1114"/>
      <c r="CSK320" s="1114"/>
      <c r="CSL320" s="1114"/>
      <c r="CSM320" s="1114"/>
      <c r="CSN320" s="1114"/>
      <c r="CSO320" s="1114"/>
      <c r="CSP320" s="1114"/>
      <c r="CSQ320" s="1114"/>
      <c r="CSR320" s="1114"/>
      <c r="CSS320" s="1114"/>
      <c r="CST320" s="1114"/>
      <c r="CSU320" s="1114"/>
      <c r="CSV320" s="1114"/>
      <c r="CSW320" s="1114"/>
      <c r="CSX320" s="1114"/>
      <c r="CSY320" s="1114"/>
      <c r="CSZ320" s="1114"/>
      <c r="CTA320" s="1114"/>
      <c r="CTB320" s="1114"/>
      <c r="CTC320" s="1114"/>
      <c r="CTD320" s="1114"/>
      <c r="CTE320" s="1114"/>
      <c r="CTF320" s="1114"/>
      <c r="CTG320" s="1114"/>
      <c r="CTH320" s="1114"/>
      <c r="CTI320" s="1114"/>
      <c r="CTJ320" s="1114"/>
      <c r="CTK320" s="1114"/>
      <c r="CTL320" s="1114"/>
      <c r="CTM320" s="1114"/>
      <c r="CTN320" s="1114"/>
      <c r="CTO320" s="1114"/>
      <c r="CTP320" s="1114"/>
      <c r="CTQ320" s="1114"/>
      <c r="CTR320" s="1114"/>
      <c r="CTS320" s="1114"/>
      <c r="CTT320" s="1114"/>
      <c r="CTU320" s="1114"/>
      <c r="CTV320" s="1114"/>
      <c r="CTW320" s="1114"/>
      <c r="CTX320" s="1114"/>
      <c r="CTY320" s="1114"/>
      <c r="CTZ320" s="1114"/>
      <c r="CUA320" s="1114"/>
      <c r="CUB320" s="1114"/>
      <c r="CUC320" s="1114"/>
      <c r="CUD320" s="1114"/>
      <c r="CUE320" s="1114"/>
      <c r="CUF320" s="1114"/>
      <c r="CUG320" s="1114"/>
      <c r="CUH320" s="1114"/>
      <c r="CUI320" s="1114"/>
      <c r="CUJ320" s="1114"/>
      <c r="CUK320" s="1114"/>
      <c r="CUL320" s="1114"/>
      <c r="CUM320" s="1114"/>
      <c r="CUN320" s="1114"/>
      <c r="CUO320" s="1114"/>
      <c r="CUP320" s="1114"/>
      <c r="CUQ320" s="1114"/>
      <c r="CUR320" s="1114"/>
      <c r="CUS320" s="1114"/>
      <c r="CUT320" s="1114"/>
      <c r="CUU320" s="1114"/>
      <c r="CUV320" s="1114"/>
      <c r="CUW320" s="1114"/>
      <c r="CUX320" s="1114"/>
      <c r="CUY320" s="1114"/>
      <c r="CUZ320" s="1114"/>
      <c r="CVA320" s="1114"/>
      <c r="CVB320" s="1114"/>
      <c r="CVC320" s="1114"/>
      <c r="CVD320" s="1114"/>
      <c r="CVE320" s="1114"/>
      <c r="CVF320" s="1114"/>
      <c r="CVG320" s="1114"/>
      <c r="CVH320" s="1114"/>
      <c r="CVI320" s="1114"/>
      <c r="CVJ320" s="1114"/>
      <c r="CVK320" s="1114"/>
      <c r="CVL320" s="1114"/>
      <c r="CVM320" s="1114"/>
      <c r="CVN320" s="1114"/>
      <c r="CVO320" s="1114"/>
      <c r="CVP320" s="1114"/>
      <c r="CVQ320" s="1114"/>
      <c r="CVR320" s="1114"/>
      <c r="CVS320" s="1114"/>
      <c r="CVT320" s="1114"/>
      <c r="CVU320" s="1114"/>
      <c r="CVV320" s="1114"/>
      <c r="CVW320" s="1114"/>
      <c r="CVX320" s="1114"/>
      <c r="CVY320" s="1114"/>
      <c r="CVZ320" s="1114"/>
      <c r="CWA320" s="1114"/>
      <c r="CWB320" s="1114"/>
      <c r="CWC320" s="1114"/>
      <c r="CWD320" s="1114"/>
      <c r="CWE320" s="1114"/>
      <c r="CWF320" s="1114"/>
      <c r="CWG320" s="1114"/>
      <c r="CWH320" s="1114"/>
      <c r="CWI320" s="1114"/>
      <c r="CWJ320" s="1114"/>
      <c r="CWK320" s="1114"/>
      <c r="CWL320" s="1114"/>
      <c r="CWM320" s="1114"/>
      <c r="CWN320" s="1114"/>
      <c r="CWO320" s="1114"/>
      <c r="CWP320" s="1114"/>
      <c r="CWQ320" s="1114"/>
      <c r="CWR320" s="1114"/>
      <c r="CWS320" s="1114"/>
      <c r="CWT320" s="1114"/>
      <c r="CWU320" s="1114"/>
      <c r="CWV320" s="1114"/>
      <c r="CWW320" s="1114"/>
      <c r="CWX320" s="1114"/>
      <c r="CWY320" s="1114"/>
      <c r="CWZ320" s="1114"/>
      <c r="CXA320" s="1114"/>
      <c r="CXB320" s="1114"/>
      <c r="CXC320" s="1114"/>
      <c r="CXD320" s="1114"/>
      <c r="CXE320" s="1114"/>
      <c r="CXF320" s="1114"/>
      <c r="CXG320" s="1114"/>
      <c r="CXH320" s="1114"/>
      <c r="CXI320" s="1114"/>
      <c r="CXJ320" s="1114"/>
      <c r="CXK320" s="1114"/>
      <c r="CXL320" s="1114"/>
      <c r="CXM320" s="1114"/>
      <c r="CXN320" s="1114"/>
      <c r="CXO320" s="1114"/>
      <c r="CXP320" s="1114"/>
      <c r="CXQ320" s="1114"/>
      <c r="CXR320" s="1114"/>
      <c r="CXS320" s="1114"/>
      <c r="CXT320" s="1114"/>
      <c r="CXU320" s="1114"/>
      <c r="CXV320" s="1114"/>
      <c r="CXW320" s="1114"/>
      <c r="CXX320" s="1114"/>
      <c r="CXY320" s="1114"/>
      <c r="CXZ320" s="1114"/>
      <c r="CYA320" s="1114"/>
      <c r="CYB320" s="1114"/>
      <c r="CYC320" s="1114"/>
      <c r="CYD320" s="1114"/>
      <c r="CYE320" s="1114"/>
      <c r="CYF320" s="1114"/>
      <c r="CYG320" s="1114"/>
      <c r="CYH320" s="1114"/>
      <c r="CYI320" s="1114"/>
      <c r="CYJ320" s="1114"/>
      <c r="CYK320" s="1114"/>
      <c r="CYL320" s="1114"/>
      <c r="CYM320" s="1114"/>
      <c r="CYN320" s="1114"/>
      <c r="CYO320" s="1114"/>
      <c r="CYP320" s="1114"/>
      <c r="CYQ320" s="1114"/>
      <c r="CYR320" s="1114"/>
      <c r="CYS320" s="1114"/>
      <c r="CYT320" s="1114"/>
      <c r="CYU320" s="1114"/>
      <c r="CYV320" s="1114"/>
      <c r="CYW320" s="1114"/>
      <c r="CYX320" s="1114"/>
      <c r="CYY320" s="1114"/>
      <c r="CYZ320" s="1114"/>
      <c r="CZA320" s="1114"/>
      <c r="CZB320" s="1114"/>
      <c r="CZC320" s="1114"/>
      <c r="CZD320" s="1114"/>
      <c r="CZE320" s="1114"/>
      <c r="CZF320" s="1114"/>
      <c r="CZG320" s="1114"/>
      <c r="CZH320" s="1114"/>
      <c r="CZI320" s="1114"/>
      <c r="CZJ320" s="1114"/>
      <c r="CZK320" s="1114"/>
      <c r="CZL320" s="1114"/>
      <c r="CZM320" s="1114"/>
      <c r="CZN320" s="1114"/>
      <c r="CZO320" s="1114"/>
      <c r="CZP320" s="1114"/>
      <c r="CZQ320" s="1114"/>
      <c r="CZR320" s="1114"/>
      <c r="CZS320" s="1114"/>
      <c r="CZT320" s="1114"/>
      <c r="CZU320" s="1114"/>
      <c r="CZV320" s="1114"/>
      <c r="CZW320" s="1114"/>
      <c r="CZX320" s="1114"/>
      <c r="CZY320" s="1114"/>
      <c r="CZZ320" s="1114"/>
      <c r="DAA320" s="1114"/>
      <c r="DAB320" s="1114"/>
      <c r="DAC320" s="1114"/>
      <c r="DAD320" s="1114"/>
      <c r="DAE320" s="1114"/>
      <c r="DAF320" s="1114"/>
      <c r="DAG320" s="1114"/>
      <c r="DAH320" s="1114"/>
      <c r="DAI320" s="1114"/>
      <c r="DAJ320" s="1114"/>
      <c r="DAK320" s="1114"/>
      <c r="DAL320" s="1114"/>
      <c r="DAM320" s="1114"/>
      <c r="DAN320" s="1114"/>
      <c r="DAO320" s="1114"/>
      <c r="DAP320" s="1114"/>
      <c r="DAQ320" s="1114"/>
      <c r="DAR320" s="1114"/>
      <c r="DAS320" s="1114"/>
      <c r="DAT320" s="1114"/>
      <c r="DAU320" s="1114"/>
      <c r="DAV320" s="1114"/>
      <c r="DAW320" s="1114"/>
      <c r="DAX320" s="1114"/>
      <c r="DAY320" s="1114"/>
      <c r="DAZ320" s="1114"/>
      <c r="DBA320" s="1114"/>
      <c r="DBB320" s="1114"/>
      <c r="DBC320" s="1114"/>
      <c r="DBD320" s="1114"/>
      <c r="DBE320" s="1114"/>
      <c r="DBF320" s="1114"/>
      <c r="DBG320" s="1114"/>
      <c r="DBH320" s="1114"/>
      <c r="DBI320" s="1114"/>
      <c r="DBJ320" s="1114"/>
      <c r="DBK320" s="1114"/>
      <c r="DBL320" s="1114"/>
      <c r="DBM320" s="1114"/>
      <c r="DBN320" s="1114"/>
      <c r="DBO320" s="1114"/>
      <c r="DBP320" s="1114"/>
      <c r="DBQ320" s="1114"/>
      <c r="DBR320" s="1114"/>
      <c r="DBS320" s="1114"/>
      <c r="DBT320" s="1114"/>
      <c r="DBU320" s="1114"/>
      <c r="DBV320" s="1114"/>
      <c r="DBW320" s="1114"/>
      <c r="DBX320" s="1114"/>
      <c r="DBY320" s="1114"/>
      <c r="DBZ320" s="1114"/>
      <c r="DCA320" s="1114"/>
      <c r="DCB320" s="1114"/>
      <c r="DCC320" s="1114"/>
      <c r="DCD320" s="1114"/>
      <c r="DCE320" s="1114"/>
      <c r="DCF320" s="1114"/>
      <c r="DCG320" s="1114"/>
      <c r="DCH320" s="1114"/>
      <c r="DCI320" s="1114"/>
      <c r="DCJ320" s="1114"/>
      <c r="DCK320" s="1114"/>
      <c r="DCL320" s="1114"/>
      <c r="DCM320" s="1114"/>
      <c r="DCN320" s="1114"/>
      <c r="DCO320" s="1114"/>
      <c r="DCP320" s="1114"/>
      <c r="DCQ320" s="1114"/>
      <c r="DCR320" s="1114"/>
      <c r="DCS320" s="1114"/>
      <c r="DCT320" s="1114"/>
      <c r="DCU320" s="1114"/>
      <c r="DCV320" s="1114"/>
      <c r="DCW320" s="1114"/>
      <c r="DCX320" s="1114"/>
      <c r="DCY320" s="1114"/>
      <c r="DCZ320" s="1114"/>
      <c r="DDA320" s="1114"/>
      <c r="DDB320" s="1114"/>
      <c r="DDC320" s="1114"/>
      <c r="DDD320" s="1114"/>
      <c r="DDE320" s="1114"/>
      <c r="DDF320" s="1114"/>
      <c r="DDG320" s="1114"/>
      <c r="DDH320" s="1114"/>
      <c r="DDI320" s="1114"/>
      <c r="DDJ320" s="1114"/>
      <c r="DDK320" s="1114"/>
      <c r="DDL320" s="1114"/>
      <c r="DDM320" s="1114"/>
      <c r="DDN320" s="1114"/>
      <c r="DDO320" s="1114"/>
      <c r="DDP320" s="1114"/>
      <c r="DDQ320" s="1114"/>
      <c r="DDR320" s="1114"/>
      <c r="DDS320" s="1114"/>
      <c r="DDT320" s="1114"/>
      <c r="DDU320" s="1114"/>
      <c r="DDV320" s="1114"/>
      <c r="DDW320" s="1114"/>
      <c r="DDX320" s="1114"/>
      <c r="DDY320" s="1114"/>
      <c r="DDZ320" s="1114"/>
      <c r="DEA320" s="1114"/>
      <c r="DEB320" s="1114"/>
      <c r="DEC320" s="1114"/>
      <c r="DED320" s="1114"/>
      <c r="DEE320" s="1114"/>
      <c r="DEF320" s="1114"/>
      <c r="DEG320" s="1114"/>
      <c r="DEH320" s="1114"/>
      <c r="DEI320" s="1114"/>
      <c r="DEJ320" s="1114"/>
      <c r="DEK320" s="1114"/>
      <c r="DEL320" s="1114"/>
      <c r="DEM320" s="1114"/>
      <c r="DEN320" s="1114"/>
      <c r="DEO320" s="1114"/>
      <c r="DEP320" s="1114"/>
      <c r="DEQ320" s="1114"/>
      <c r="DER320" s="1114"/>
      <c r="DES320" s="1114"/>
      <c r="DET320" s="1114"/>
      <c r="DEU320" s="1114"/>
      <c r="DEV320" s="1114"/>
      <c r="DEW320" s="1114"/>
      <c r="DEX320" s="1114"/>
      <c r="DEY320" s="1114"/>
      <c r="DEZ320" s="1114"/>
      <c r="DFA320" s="1114"/>
      <c r="DFB320" s="1114"/>
      <c r="DFC320" s="1114"/>
      <c r="DFD320" s="1114"/>
      <c r="DFE320" s="1114"/>
      <c r="DFF320" s="1114"/>
      <c r="DFG320" s="1114"/>
      <c r="DFH320" s="1114"/>
      <c r="DFI320" s="1114"/>
      <c r="DFJ320" s="1114"/>
      <c r="DFK320" s="1114"/>
      <c r="DFL320" s="1114"/>
      <c r="DFM320" s="1114"/>
      <c r="DFN320" s="1114"/>
      <c r="DFO320" s="1114"/>
      <c r="DFP320" s="1114"/>
      <c r="DFQ320" s="1114"/>
      <c r="DFR320" s="1114"/>
      <c r="DFS320" s="1114"/>
      <c r="DFT320" s="1114"/>
      <c r="DFU320" s="1114"/>
      <c r="DFV320" s="1114"/>
      <c r="DFW320" s="1114"/>
      <c r="DFX320" s="1114"/>
      <c r="DFY320" s="1114"/>
      <c r="DFZ320" s="1114"/>
      <c r="DGA320" s="1114"/>
      <c r="DGB320" s="1114"/>
      <c r="DGC320" s="1114"/>
      <c r="DGD320" s="1114"/>
      <c r="DGE320" s="1114"/>
      <c r="DGF320" s="1114"/>
      <c r="DGG320" s="1114"/>
      <c r="DGH320" s="1114"/>
      <c r="DGI320" s="1114"/>
      <c r="DGJ320" s="1114"/>
      <c r="DGK320" s="1114"/>
      <c r="DGL320" s="1114"/>
      <c r="DGM320" s="1114"/>
      <c r="DGN320" s="1114"/>
      <c r="DGO320" s="1114"/>
      <c r="DGP320" s="1114"/>
      <c r="DGQ320" s="1114"/>
      <c r="DGR320" s="1114"/>
      <c r="DGS320" s="1114"/>
      <c r="DGT320" s="1114"/>
      <c r="DGU320" s="1114"/>
      <c r="DGV320" s="1114"/>
      <c r="DGW320" s="1114"/>
      <c r="DGX320" s="1114"/>
      <c r="DGY320" s="1114"/>
      <c r="DGZ320" s="1114"/>
      <c r="DHA320" s="1114"/>
      <c r="DHB320" s="1114"/>
      <c r="DHC320" s="1114"/>
      <c r="DHD320" s="1114"/>
      <c r="DHE320" s="1114"/>
      <c r="DHF320" s="1114"/>
      <c r="DHG320" s="1114"/>
      <c r="DHH320" s="1114"/>
      <c r="DHI320" s="1114"/>
      <c r="DHJ320" s="1114"/>
      <c r="DHK320" s="1114"/>
      <c r="DHL320" s="1114"/>
      <c r="DHM320" s="1114"/>
      <c r="DHN320" s="1114"/>
      <c r="DHO320" s="1114"/>
      <c r="DHP320" s="1114"/>
      <c r="DHQ320" s="1114"/>
      <c r="DHR320" s="1114"/>
      <c r="DHS320" s="1114"/>
      <c r="DHT320" s="1114"/>
      <c r="DHU320" s="1114"/>
      <c r="DHV320" s="1114"/>
      <c r="DHW320" s="1114"/>
      <c r="DHX320" s="1114"/>
      <c r="DHY320" s="1114"/>
      <c r="DHZ320" s="1114"/>
      <c r="DIA320" s="1114"/>
      <c r="DIB320" s="1114"/>
      <c r="DIC320" s="1114"/>
      <c r="DID320" s="1114"/>
      <c r="DIE320" s="1114"/>
      <c r="DIF320" s="1114"/>
      <c r="DIG320" s="1114"/>
      <c r="DIH320" s="1114"/>
      <c r="DII320" s="1114"/>
      <c r="DIJ320" s="1114"/>
      <c r="DIK320" s="1114"/>
      <c r="DIL320" s="1114"/>
      <c r="DIM320" s="1114"/>
      <c r="DIN320" s="1114"/>
      <c r="DIO320" s="1114"/>
      <c r="DIP320" s="1114"/>
      <c r="DIQ320" s="1114"/>
      <c r="DIR320" s="1114"/>
      <c r="DIS320" s="1114"/>
      <c r="DIT320" s="1114"/>
      <c r="DIU320" s="1114"/>
      <c r="DIV320" s="1114"/>
      <c r="DIW320" s="1114"/>
      <c r="DIX320" s="1114"/>
      <c r="DIY320" s="1114"/>
      <c r="DIZ320" s="1114"/>
      <c r="DJA320" s="1114"/>
      <c r="DJB320" s="1114"/>
      <c r="DJC320" s="1114"/>
      <c r="DJD320" s="1114"/>
      <c r="DJE320" s="1114"/>
      <c r="DJF320" s="1114"/>
      <c r="DJG320" s="1114"/>
      <c r="DJH320" s="1114"/>
      <c r="DJI320" s="1114"/>
      <c r="DJJ320" s="1114"/>
      <c r="DJK320" s="1114"/>
      <c r="DJL320" s="1114"/>
      <c r="DJM320" s="1114"/>
      <c r="DJN320" s="1114"/>
      <c r="DJO320" s="1114"/>
      <c r="DJP320" s="1114"/>
      <c r="DJQ320" s="1114"/>
      <c r="DJR320" s="1114"/>
      <c r="DJS320" s="1114"/>
      <c r="DJT320" s="1114"/>
      <c r="DJU320" s="1114"/>
      <c r="DJV320" s="1114"/>
      <c r="DJW320" s="1114"/>
      <c r="DJX320" s="1114"/>
      <c r="DJY320" s="1114"/>
      <c r="DJZ320" s="1114"/>
      <c r="DKA320" s="1114"/>
      <c r="DKB320" s="1114"/>
      <c r="DKC320" s="1114"/>
      <c r="DKD320" s="1114"/>
      <c r="DKE320" s="1114"/>
      <c r="DKF320" s="1114"/>
      <c r="DKG320" s="1114"/>
      <c r="DKH320" s="1114"/>
      <c r="DKI320" s="1114"/>
      <c r="DKJ320" s="1114"/>
      <c r="DKK320" s="1114"/>
      <c r="DKL320" s="1114"/>
      <c r="DKM320" s="1114"/>
      <c r="DKN320" s="1114"/>
      <c r="DKO320" s="1114"/>
      <c r="DKP320" s="1114"/>
      <c r="DKQ320" s="1114"/>
      <c r="DKR320" s="1114"/>
      <c r="DKS320" s="1114"/>
      <c r="DKT320" s="1114"/>
      <c r="DKU320" s="1114"/>
      <c r="DKV320" s="1114"/>
      <c r="DKW320" s="1114"/>
      <c r="DKX320" s="1114"/>
      <c r="DKY320" s="1114"/>
      <c r="DKZ320" s="1114"/>
      <c r="DLA320" s="1114"/>
      <c r="DLB320" s="1114"/>
      <c r="DLC320" s="1114"/>
      <c r="DLD320" s="1114"/>
      <c r="DLE320" s="1114"/>
      <c r="DLF320" s="1114"/>
      <c r="DLG320" s="1114"/>
      <c r="DLH320" s="1114"/>
      <c r="DLI320" s="1114"/>
      <c r="DLJ320" s="1114"/>
      <c r="DLK320" s="1114"/>
      <c r="DLL320" s="1114"/>
      <c r="DLM320" s="1114"/>
      <c r="DLN320" s="1114"/>
      <c r="DLO320" s="1114"/>
      <c r="DLP320" s="1114"/>
      <c r="DLQ320" s="1114"/>
      <c r="DLR320" s="1114"/>
      <c r="DLS320" s="1114"/>
      <c r="DLT320" s="1114"/>
      <c r="DLU320" s="1114"/>
      <c r="DLV320" s="1114"/>
      <c r="DLW320" s="1114"/>
      <c r="DLX320" s="1114"/>
      <c r="DLY320" s="1114"/>
      <c r="DLZ320" s="1114"/>
      <c r="DMA320" s="1114"/>
      <c r="DMB320" s="1114"/>
      <c r="DMC320" s="1114"/>
      <c r="DMD320" s="1114"/>
      <c r="DME320" s="1114"/>
      <c r="DMF320" s="1114"/>
      <c r="DMG320" s="1114"/>
      <c r="DMH320" s="1114"/>
      <c r="DMI320" s="1114"/>
      <c r="DMJ320" s="1114"/>
      <c r="DMK320" s="1114"/>
      <c r="DML320" s="1114"/>
      <c r="DMM320" s="1114"/>
      <c r="DMN320" s="1114"/>
      <c r="DMO320" s="1114"/>
      <c r="DMP320" s="1114"/>
      <c r="DMQ320" s="1114"/>
      <c r="DMR320" s="1114"/>
      <c r="DMS320" s="1114"/>
      <c r="DMT320" s="1114"/>
      <c r="DMU320" s="1114"/>
      <c r="DMV320" s="1114"/>
      <c r="DMW320" s="1114"/>
      <c r="DMX320" s="1114"/>
      <c r="DMY320" s="1114"/>
      <c r="DMZ320" s="1114"/>
      <c r="DNA320" s="1114"/>
      <c r="DNB320" s="1114"/>
      <c r="DNC320" s="1114"/>
      <c r="DND320" s="1114"/>
      <c r="DNE320" s="1114"/>
      <c r="DNF320" s="1114"/>
      <c r="DNG320" s="1114"/>
      <c r="DNH320" s="1114"/>
      <c r="DNI320" s="1114"/>
      <c r="DNJ320" s="1114"/>
      <c r="DNK320" s="1114"/>
      <c r="DNL320" s="1114"/>
      <c r="DNM320" s="1114"/>
      <c r="DNN320" s="1114"/>
      <c r="DNO320" s="1114"/>
      <c r="DNP320" s="1114"/>
      <c r="DNQ320" s="1114"/>
      <c r="DNR320" s="1114"/>
      <c r="DNS320" s="1114"/>
      <c r="DNT320" s="1114"/>
      <c r="DNU320" s="1114"/>
      <c r="DNV320" s="1114"/>
      <c r="DNW320" s="1114"/>
      <c r="DNX320" s="1114"/>
      <c r="DNY320" s="1114"/>
      <c r="DNZ320" s="1114"/>
      <c r="DOA320" s="1114"/>
      <c r="DOB320" s="1114"/>
      <c r="DOC320" s="1114"/>
      <c r="DOD320" s="1114"/>
      <c r="DOE320" s="1114"/>
      <c r="DOF320" s="1114"/>
      <c r="DOG320" s="1114"/>
      <c r="DOH320" s="1114"/>
      <c r="DOI320" s="1114"/>
      <c r="DOJ320" s="1114"/>
      <c r="DOK320" s="1114"/>
      <c r="DOL320" s="1114"/>
      <c r="DOM320" s="1114"/>
      <c r="DON320" s="1114"/>
      <c r="DOO320" s="1114"/>
      <c r="DOP320" s="1114"/>
      <c r="DOQ320" s="1114"/>
      <c r="DOR320" s="1114"/>
      <c r="DOS320" s="1114"/>
      <c r="DOT320" s="1114"/>
      <c r="DOU320" s="1114"/>
      <c r="DOV320" s="1114"/>
      <c r="DOW320" s="1114"/>
      <c r="DOX320" s="1114"/>
      <c r="DOY320" s="1114"/>
      <c r="DOZ320" s="1114"/>
      <c r="DPA320" s="1114"/>
      <c r="DPB320" s="1114"/>
      <c r="DPC320" s="1114"/>
      <c r="DPD320" s="1114"/>
      <c r="DPE320" s="1114"/>
      <c r="DPF320" s="1114"/>
      <c r="DPG320" s="1114"/>
      <c r="DPH320" s="1114"/>
      <c r="DPI320" s="1114"/>
      <c r="DPJ320" s="1114"/>
      <c r="DPK320" s="1114"/>
      <c r="DPL320" s="1114"/>
      <c r="DPM320" s="1114"/>
      <c r="DPN320" s="1114"/>
      <c r="DPO320" s="1114"/>
      <c r="DPP320" s="1114"/>
      <c r="DPQ320" s="1114"/>
      <c r="DPR320" s="1114"/>
      <c r="DPS320" s="1114"/>
      <c r="DPT320" s="1114"/>
      <c r="DPU320" s="1114"/>
      <c r="DPV320" s="1114"/>
      <c r="DPW320" s="1114"/>
      <c r="DPX320" s="1114"/>
      <c r="DPY320" s="1114"/>
      <c r="DPZ320" s="1114"/>
      <c r="DQA320" s="1114"/>
      <c r="DQB320" s="1114"/>
      <c r="DQC320" s="1114"/>
      <c r="DQD320" s="1114"/>
      <c r="DQE320" s="1114"/>
      <c r="DQF320" s="1114"/>
      <c r="DQG320" s="1114"/>
      <c r="DQH320" s="1114"/>
      <c r="DQI320" s="1114"/>
      <c r="DQJ320" s="1114"/>
      <c r="DQK320" s="1114"/>
      <c r="DQL320" s="1114"/>
      <c r="DQM320" s="1114"/>
      <c r="DQN320" s="1114"/>
      <c r="DQO320" s="1114"/>
      <c r="DQP320" s="1114"/>
      <c r="DQQ320" s="1114"/>
      <c r="DQR320" s="1114"/>
      <c r="DQS320" s="1114"/>
      <c r="DQT320" s="1114"/>
      <c r="DQU320" s="1114"/>
      <c r="DQV320" s="1114"/>
      <c r="DQW320" s="1114"/>
      <c r="DQX320" s="1114"/>
      <c r="DQY320" s="1114"/>
      <c r="DQZ320" s="1114"/>
      <c r="DRA320" s="1114"/>
      <c r="DRB320" s="1114"/>
      <c r="DRC320" s="1114"/>
      <c r="DRD320" s="1114"/>
      <c r="DRE320" s="1114"/>
      <c r="DRF320" s="1114"/>
      <c r="DRG320" s="1114"/>
      <c r="DRH320" s="1114"/>
      <c r="DRI320" s="1114"/>
      <c r="DRJ320" s="1114"/>
      <c r="DRK320" s="1114"/>
      <c r="DRL320" s="1114"/>
      <c r="DRM320" s="1114"/>
      <c r="DRN320" s="1114"/>
      <c r="DRO320" s="1114"/>
      <c r="DRP320" s="1114"/>
      <c r="DRQ320" s="1114"/>
      <c r="DRR320" s="1114"/>
      <c r="DRS320" s="1114"/>
      <c r="DRT320" s="1114"/>
      <c r="DRU320" s="1114"/>
      <c r="DRV320" s="1114"/>
      <c r="DRW320" s="1114"/>
      <c r="DRX320" s="1114"/>
      <c r="DRY320" s="1114"/>
      <c r="DRZ320" s="1114"/>
      <c r="DSA320" s="1114"/>
      <c r="DSB320" s="1114"/>
      <c r="DSC320" s="1114"/>
      <c r="DSD320" s="1114"/>
      <c r="DSE320" s="1114"/>
      <c r="DSF320" s="1114"/>
      <c r="DSG320" s="1114"/>
      <c r="DSH320" s="1114"/>
      <c r="DSI320" s="1114"/>
      <c r="DSJ320" s="1114"/>
      <c r="DSK320" s="1114"/>
      <c r="DSL320" s="1114"/>
      <c r="DSM320" s="1114"/>
      <c r="DSN320" s="1114"/>
      <c r="DSO320" s="1114"/>
      <c r="DSP320" s="1114"/>
      <c r="DSQ320" s="1114"/>
      <c r="DSR320" s="1114"/>
      <c r="DSS320" s="1114"/>
      <c r="DST320" s="1114"/>
      <c r="DSU320" s="1114"/>
      <c r="DSV320" s="1114"/>
      <c r="DSW320" s="1114"/>
      <c r="DSX320" s="1114"/>
      <c r="DSY320" s="1114"/>
      <c r="DSZ320" s="1114"/>
      <c r="DTA320" s="1114"/>
      <c r="DTB320" s="1114"/>
      <c r="DTC320" s="1114"/>
      <c r="DTD320" s="1114"/>
      <c r="DTE320" s="1114"/>
      <c r="DTF320" s="1114"/>
      <c r="DTG320" s="1114"/>
      <c r="DTH320" s="1114"/>
      <c r="DTI320" s="1114"/>
      <c r="DTJ320" s="1114"/>
      <c r="DTK320" s="1114"/>
      <c r="DTL320" s="1114"/>
      <c r="DTM320" s="1114"/>
      <c r="DTN320" s="1114"/>
      <c r="DTO320" s="1114"/>
      <c r="DTP320" s="1114"/>
      <c r="DTQ320" s="1114"/>
      <c r="DTR320" s="1114"/>
      <c r="DTS320" s="1114"/>
      <c r="DTT320" s="1114"/>
      <c r="DTU320" s="1114"/>
      <c r="DTV320" s="1114"/>
      <c r="DTW320" s="1114"/>
      <c r="DTX320" s="1114"/>
      <c r="DTY320" s="1114"/>
      <c r="DTZ320" s="1114"/>
      <c r="DUA320" s="1114"/>
      <c r="DUB320" s="1114"/>
      <c r="DUC320" s="1114"/>
      <c r="DUD320" s="1114"/>
      <c r="DUE320" s="1114"/>
      <c r="DUF320" s="1114"/>
      <c r="DUG320" s="1114"/>
      <c r="DUH320" s="1114"/>
      <c r="DUI320" s="1114"/>
      <c r="DUJ320" s="1114"/>
      <c r="DUK320" s="1114"/>
      <c r="DUL320" s="1114"/>
      <c r="DUM320" s="1114"/>
      <c r="DUN320" s="1114"/>
      <c r="DUO320" s="1114"/>
      <c r="DUP320" s="1114"/>
      <c r="DUQ320" s="1114"/>
      <c r="DUR320" s="1114"/>
      <c r="DUS320" s="1114"/>
      <c r="DUT320" s="1114"/>
      <c r="DUU320" s="1114"/>
      <c r="DUV320" s="1114"/>
      <c r="DUW320" s="1114"/>
      <c r="DUX320" s="1114"/>
      <c r="DUY320" s="1114"/>
      <c r="DUZ320" s="1114"/>
      <c r="DVA320" s="1114"/>
      <c r="DVB320" s="1114"/>
      <c r="DVC320" s="1114"/>
      <c r="DVD320" s="1114"/>
      <c r="DVE320" s="1114"/>
      <c r="DVF320" s="1114"/>
      <c r="DVG320" s="1114"/>
      <c r="DVH320" s="1114"/>
      <c r="DVI320" s="1114"/>
      <c r="DVJ320" s="1114"/>
      <c r="DVK320" s="1114"/>
      <c r="DVL320" s="1114"/>
      <c r="DVM320" s="1114"/>
      <c r="DVN320" s="1114"/>
      <c r="DVO320" s="1114"/>
      <c r="DVP320" s="1114"/>
      <c r="DVQ320" s="1114"/>
      <c r="DVR320" s="1114"/>
      <c r="DVS320" s="1114"/>
      <c r="DVT320" s="1114"/>
      <c r="DVU320" s="1114"/>
      <c r="DVV320" s="1114"/>
      <c r="DVW320" s="1114"/>
      <c r="DVX320" s="1114"/>
      <c r="DVY320" s="1114"/>
      <c r="DVZ320" s="1114"/>
      <c r="DWA320" s="1114"/>
      <c r="DWB320" s="1114"/>
      <c r="DWC320" s="1114"/>
      <c r="DWD320" s="1114"/>
      <c r="DWE320" s="1114"/>
      <c r="DWF320" s="1114"/>
      <c r="DWG320" s="1114"/>
      <c r="DWH320" s="1114"/>
      <c r="DWI320" s="1114"/>
      <c r="DWJ320" s="1114"/>
      <c r="DWK320" s="1114"/>
      <c r="DWL320" s="1114"/>
      <c r="DWM320" s="1114"/>
      <c r="DWN320" s="1114"/>
      <c r="DWO320" s="1114"/>
      <c r="DWP320" s="1114"/>
      <c r="DWQ320" s="1114"/>
      <c r="DWR320" s="1114"/>
      <c r="DWS320" s="1114"/>
      <c r="DWT320" s="1114"/>
      <c r="DWU320" s="1114"/>
      <c r="DWV320" s="1114"/>
      <c r="DWW320" s="1114"/>
      <c r="DWX320" s="1114"/>
      <c r="DWY320" s="1114"/>
      <c r="DWZ320" s="1114"/>
      <c r="DXA320" s="1114"/>
      <c r="DXB320" s="1114"/>
      <c r="DXC320" s="1114"/>
      <c r="DXD320" s="1114"/>
      <c r="DXE320" s="1114"/>
      <c r="DXF320" s="1114"/>
      <c r="DXG320" s="1114"/>
      <c r="DXH320" s="1114"/>
      <c r="DXI320" s="1114"/>
      <c r="DXJ320" s="1114"/>
      <c r="DXK320" s="1114"/>
      <c r="DXL320" s="1114"/>
      <c r="DXM320" s="1114"/>
      <c r="DXN320" s="1114"/>
      <c r="DXO320" s="1114"/>
      <c r="DXP320" s="1114"/>
      <c r="DXQ320" s="1114"/>
      <c r="DXR320" s="1114"/>
      <c r="DXS320" s="1114"/>
      <c r="DXT320" s="1114"/>
      <c r="DXU320" s="1114"/>
      <c r="DXV320" s="1114"/>
      <c r="DXW320" s="1114"/>
      <c r="DXX320" s="1114"/>
      <c r="DXY320" s="1114"/>
      <c r="DXZ320" s="1114"/>
      <c r="DYA320" s="1114"/>
      <c r="DYB320" s="1114"/>
      <c r="DYC320" s="1114"/>
      <c r="DYD320" s="1114"/>
      <c r="DYE320" s="1114"/>
      <c r="DYF320" s="1114"/>
      <c r="DYG320" s="1114"/>
      <c r="DYH320" s="1114"/>
      <c r="DYI320" s="1114"/>
      <c r="DYJ320" s="1114"/>
      <c r="DYK320" s="1114"/>
      <c r="DYL320" s="1114"/>
      <c r="DYM320" s="1114"/>
      <c r="DYN320" s="1114"/>
      <c r="DYO320" s="1114"/>
      <c r="DYP320" s="1114"/>
      <c r="DYQ320" s="1114"/>
      <c r="DYR320" s="1114"/>
      <c r="DYS320" s="1114"/>
      <c r="DYT320" s="1114"/>
      <c r="DYU320" s="1114"/>
      <c r="DYV320" s="1114"/>
      <c r="DYW320" s="1114"/>
      <c r="DYX320" s="1114"/>
      <c r="DYY320" s="1114"/>
      <c r="DYZ320" s="1114"/>
      <c r="DZA320" s="1114"/>
      <c r="DZB320" s="1114"/>
      <c r="DZC320" s="1114"/>
      <c r="DZD320" s="1114"/>
      <c r="DZE320" s="1114"/>
      <c r="DZF320" s="1114"/>
      <c r="DZG320" s="1114"/>
      <c r="DZH320" s="1114"/>
      <c r="DZI320" s="1114"/>
      <c r="DZJ320" s="1114"/>
      <c r="DZK320" s="1114"/>
      <c r="DZL320" s="1114"/>
      <c r="DZM320" s="1114"/>
      <c r="DZN320" s="1114"/>
      <c r="DZO320" s="1114"/>
      <c r="DZP320" s="1114"/>
      <c r="DZQ320" s="1114"/>
      <c r="DZR320" s="1114"/>
      <c r="DZS320" s="1114"/>
      <c r="DZT320" s="1114"/>
      <c r="DZU320" s="1114"/>
      <c r="DZV320" s="1114"/>
      <c r="DZW320" s="1114"/>
      <c r="DZX320" s="1114"/>
      <c r="DZY320" s="1114"/>
      <c r="DZZ320" s="1114"/>
      <c r="EAA320" s="1114"/>
      <c r="EAB320" s="1114"/>
      <c r="EAC320" s="1114"/>
      <c r="EAD320" s="1114"/>
      <c r="EAE320" s="1114"/>
      <c r="EAF320" s="1114"/>
      <c r="EAG320" s="1114"/>
      <c r="EAH320" s="1114"/>
      <c r="EAI320" s="1114"/>
      <c r="EAJ320" s="1114"/>
      <c r="EAK320" s="1114"/>
      <c r="EAL320" s="1114"/>
      <c r="EAM320" s="1114"/>
      <c r="EAN320" s="1114"/>
      <c r="EAO320" s="1114"/>
      <c r="EAP320" s="1114"/>
      <c r="EAQ320" s="1114"/>
      <c r="EAR320" s="1114"/>
      <c r="EAS320" s="1114"/>
      <c r="EAT320" s="1114"/>
      <c r="EAU320" s="1114"/>
      <c r="EAV320" s="1114"/>
      <c r="EAW320" s="1114"/>
      <c r="EAX320" s="1114"/>
      <c r="EAY320" s="1114"/>
      <c r="EAZ320" s="1114"/>
      <c r="EBA320" s="1114"/>
      <c r="EBB320" s="1114"/>
      <c r="EBC320" s="1114"/>
      <c r="EBD320" s="1114"/>
      <c r="EBE320" s="1114"/>
      <c r="EBF320" s="1114"/>
      <c r="EBG320" s="1114"/>
      <c r="EBH320" s="1114"/>
      <c r="EBI320" s="1114"/>
      <c r="EBJ320" s="1114"/>
      <c r="EBK320" s="1114"/>
      <c r="EBL320" s="1114"/>
      <c r="EBM320" s="1114"/>
      <c r="EBN320" s="1114"/>
      <c r="EBO320" s="1114"/>
      <c r="EBP320" s="1114"/>
      <c r="EBQ320" s="1114"/>
      <c r="EBR320" s="1114"/>
      <c r="EBS320" s="1114"/>
      <c r="EBT320" s="1114"/>
      <c r="EBU320" s="1114"/>
      <c r="EBV320" s="1114"/>
      <c r="EBW320" s="1114"/>
      <c r="EBX320" s="1114"/>
      <c r="EBY320" s="1114"/>
      <c r="EBZ320" s="1114"/>
      <c r="ECA320" s="1114"/>
      <c r="ECB320" s="1114"/>
      <c r="ECC320" s="1114"/>
      <c r="ECD320" s="1114"/>
      <c r="ECE320" s="1114"/>
      <c r="ECF320" s="1114"/>
      <c r="ECG320" s="1114"/>
      <c r="ECH320" s="1114"/>
      <c r="ECI320" s="1114"/>
      <c r="ECJ320" s="1114"/>
      <c r="ECK320" s="1114"/>
      <c r="ECL320" s="1114"/>
      <c r="ECM320" s="1114"/>
      <c r="ECN320" s="1114"/>
      <c r="ECO320" s="1114"/>
      <c r="ECP320" s="1114"/>
      <c r="ECQ320" s="1114"/>
      <c r="ECR320" s="1114"/>
      <c r="ECS320" s="1114"/>
      <c r="ECT320" s="1114"/>
      <c r="ECU320" s="1114"/>
      <c r="ECV320" s="1114"/>
      <c r="ECW320" s="1114"/>
      <c r="ECX320" s="1114"/>
      <c r="ECY320" s="1114"/>
      <c r="ECZ320" s="1114"/>
      <c r="EDA320" s="1114"/>
      <c r="EDB320" s="1114"/>
      <c r="EDC320" s="1114"/>
      <c r="EDD320" s="1114"/>
      <c r="EDE320" s="1114"/>
      <c r="EDF320" s="1114"/>
      <c r="EDG320" s="1114"/>
      <c r="EDH320" s="1114"/>
      <c r="EDI320" s="1114"/>
      <c r="EDJ320" s="1114"/>
      <c r="EDK320" s="1114"/>
      <c r="EDL320" s="1114"/>
      <c r="EDM320" s="1114"/>
      <c r="EDN320" s="1114"/>
      <c r="EDO320" s="1114"/>
      <c r="EDP320" s="1114"/>
      <c r="EDQ320" s="1114"/>
      <c r="EDR320" s="1114"/>
      <c r="EDS320" s="1114"/>
      <c r="EDT320" s="1114"/>
      <c r="EDU320" s="1114"/>
      <c r="EDV320" s="1114"/>
      <c r="EDW320" s="1114"/>
      <c r="EDX320" s="1114"/>
      <c r="EDY320" s="1114"/>
      <c r="EDZ320" s="1114"/>
      <c r="EEA320" s="1114"/>
      <c r="EEB320" s="1114"/>
      <c r="EEC320" s="1114"/>
      <c r="EED320" s="1114"/>
      <c r="EEE320" s="1114"/>
      <c r="EEF320" s="1114"/>
      <c r="EEG320" s="1114"/>
      <c r="EEH320" s="1114"/>
      <c r="EEI320" s="1114"/>
      <c r="EEJ320" s="1114"/>
      <c r="EEK320" s="1114"/>
      <c r="EEL320" s="1114"/>
      <c r="EEM320" s="1114"/>
      <c r="EEN320" s="1114"/>
      <c r="EEO320" s="1114"/>
      <c r="EEP320" s="1114"/>
      <c r="EEQ320" s="1114"/>
      <c r="EER320" s="1114"/>
      <c r="EES320" s="1114"/>
      <c r="EET320" s="1114"/>
      <c r="EEU320" s="1114"/>
      <c r="EEV320" s="1114"/>
      <c r="EEW320" s="1114"/>
      <c r="EEX320" s="1114"/>
      <c r="EEY320" s="1114"/>
      <c r="EEZ320" s="1114"/>
      <c r="EFA320" s="1114"/>
      <c r="EFB320" s="1114"/>
      <c r="EFC320" s="1114"/>
      <c r="EFD320" s="1114"/>
      <c r="EFE320" s="1114"/>
      <c r="EFF320" s="1114"/>
      <c r="EFG320" s="1114"/>
      <c r="EFH320" s="1114"/>
      <c r="EFI320" s="1114"/>
      <c r="EFJ320" s="1114"/>
      <c r="EFK320" s="1114"/>
      <c r="EFL320" s="1114"/>
      <c r="EFM320" s="1114"/>
      <c r="EFN320" s="1114"/>
      <c r="EFO320" s="1114"/>
      <c r="EFP320" s="1114"/>
      <c r="EFQ320" s="1114"/>
      <c r="EFR320" s="1114"/>
      <c r="EFS320" s="1114"/>
      <c r="EFT320" s="1114"/>
      <c r="EFU320" s="1114"/>
      <c r="EFV320" s="1114"/>
      <c r="EFW320" s="1114"/>
      <c r="EFX320" s="1114"/>
      <c r="EFY320" s="1114"/>
      <c r="EFZ320" s="1114"/>
      <c r="EGA320" s="1114"/>
      <c r="EGB320" s="1114"/>
      <c r="EGC320" s="1114"/>
      <c r="EGD320" s="1114"/>
      <c r="EGE320" s="1114"/>
      <c r="EGF320" s="1114"/>
      <c r="EGG320" s="1114"/>
      <c r="EGH320" s="1114"/>
      <c r="EGI320" s="1114"/>
      <c r="EGJ320" s="1114"/>
      <c r="EGK320" s="1114"/>
      <c r="EGL320" s="1114"/>
      <c r="EGM320" s="1114"/>
      <c r="EGN320" s="1114"/>
      <c r="EGO320" s="1114"/>
      <c r="EGP320" s="1114"/>
      <c r="EGQ320" s="1114"/>
      <c r="EGR320" s="1114"/>
      <c r="EGS320" s="1114"/>
      <c r="EGT320" s="1114"/>
      <c r="EGU320" s="1114"/>
      <c r="EGV320" s="1114"/>
      <c r="EGW320" s="1114"/>
      <c r="EGX320" s="1114"/>
      <c r="EGY320" s="1114"/>
      <c r="EGZ320" s="1114"/>
      <c r="EHA320" s="1114"/>
      <c r="EHB320" s="1114"/>
      <c r="EHC320" s="1114"/>
      <c r="EHD320" s="1114"/>
      <c r="EHE320" s="1114"/>
      <c r="EHF320" s="1114"/>
      <c r="EHG320" s="1114"/>
      <c r="EHH320" s="1114"/>
      <c r="EHI320" s="1114"/>
      <c r="EHJ320" s="1114"/>
      <c r="EHK320" s="1114"/>
      <c r="EHL320" s="1114"/>
      <c r="EHM320" s="1114"/>
      <c r="EHN320" s="1114"/>
      <c r="EHO320" s="1114"/>
      <c r="EHP320" s="1114"/>
      <c r="EHQ320" s="1114"/>
      <c r="EHR320" s="1114"/>
      <c r="EHS320" s="1114"/>
      <c r="EHT320" s="1114"/>
      <c r="EHU320" s="1114"/>
      <c r="EHV320" s="1114"/>
      <c r="EHW320" s="1114"/>
      <c r="EHX320" s="1114"/>
      <c r="EHY320" s="1114"/>
      <c r="EHZ320" s="1114"/>
      <c r="EIA320" s="1114"/>
      <c r="EIB320" s="1114"/>
      <c r="EIC320" s="1114"/>
      <c r="EID320" s="1114"/>
      <c r="EIE320" s="1114"/>
      <c r="EIF320" s="1114"/>
      <c r="EIG320" s="1114"/>
      <c r="EIH320" s="1114"/>
      <c r="EII320" s="1114"/>
      <c r="EIJ320" s="1114"/>
      <c r="EIK320" s="1114"/>
      <c r="EIL320" s="1114"/>
      <c r="EIM320" s="1114"/>
      <c r="EIN320" s="1114"/>
      <c r="EIO320" s="1114"/>
      <c r="EIP320" s="1114"/>
      <c r="EIQ320" s="1114"/>
      <c r="EIR320" s="1114"/>
      <c r="EIS320" s="1114"/>
      <c r="EIT320" s="1114"/>
      <c r="EIU320" s="1114"/>
      <c r="EIV320" s="1114"/>
      <c r="EIW320" s="1114"/>
      <c r="EIX320" s="1114"/>
      <c r="EIY320" s="1114"/>
      <c r="EIZ320" s="1114"/>
      <c r="EJA320" s="1114"/>
      <c r="EJB320" s="1114"/>
      <c r="EJC320" s="1114"/>
      <c r="EJD320" s="1114"/>
      <c r="EJE320" s="1114"/>
      <c r="EJF320" s="1114"/>
      <c r="EJG320" s="1114"/>
      <c r="EJH320" s="1114"/>
      <c r="EJI320" s="1114"/>
      <c r="EJJ320" s="1114"/>
      <c r="EJK320" s="1114"/>
      <c r="EJL320" s="1114"/>
      <c r="EJM320" s="1114"/>
      <c r="EJN320" s="1114"/>
      <c r="EJO320" s="1114"/>
      <c r="EJP320" s="1114"/>
      <c r="EJQ320" s="1114"/>
      <c r="EJR320" s="1114"/>
      <c r="EJS320" s="1114"/>
      <c r="EJT320" s="1114"/>
      <c r="EJU320" s="1114"/>
      <c r="EJV320" s="1114"/>
      <c r="EJW320" s="1114"/>
      <c r="EJX320" s="1114"/>
      <c r="EJY320" s="1114"/>
      <c r="EJZ320" s="1114"/>
      <c r="EKA320" s="1114"/>
      <c r="EKB320" s="1114"/>
      <c r="EKC320" s="1114"/>
      <c r="EKD320" s="1114"/>
      <c r="EKE320" s="1114"/>
      <c r="EKF320" s="1114"/>
      <c r="EKG320" s="1114"/>
      <c r="EKH320" s="1114"/>
      <c r="EKI320" s="1114"/>
      <c r="EKJ320" s="1114"/>
      <c r="EKK320" s="1114"/>
      <c r="EKL320" s="1114"/>
      <c r="EKM320" s="1114"/>
      <c r="EKN320" s="1114"/>
      <c r="EKO320" s="1114"/>
      <c r="EKP320" s="1114"/>
      <c r="EKQ320" s="1114"/>
      <c r="EKR320" s="1114"/>
      <c r="EKS320" s="1114"/>
      <c r="EKT320" s="1114"/>
      <c r="EKU320" s="1114"/>
      <c r="EKV320" s="1114"/>
      <c r="EKW320" s="1114"/>
      <c r="EKX320" s="1114"/>
      <c r="EKY320" s="1114"/>
      <c r="EKZ320" s="1114"/>
      <c r="ELA320" s="1114"/>
      <c r="ELB320" s="1114"/>
      <c r="ELC320" s="1114"/>
      <c r="ELD320" s="1114"/>
      <c r="ELE320" s="1114"/>
      <c r="ELF320" s="1114"/>
      <c r="ELG320" s="1114"/>
      <c r="ELH320" s="1114"/>
      <c r="ELI320" s="1114"/>
      <c r="ELJ320" s="1114"/>
      <c r="ELK320" s="1114"/>
      <c r="ELL320" s="1114"/>
      <c r="ELM320" s="1114"/>
      <c r="ELN320" s="1114"/>
      <c r="ELO320" s="1114"/>
      <c r="ELP320" s="1114"/>
      <c r="ELQ320" s="1114"/>
      <c r="ELR320" s="1114"/>
      <c r="ELS320" s="1114"/>
      <c r="ELT320" s="1114"/>
      <c r="ELU320" s="1114"/>
      <c r="ELV320" s="1114"/>
      <c r="ELW320" s="1114"/>
      <c r="ELX320" s="1114"/>
      <c r="ELY320" s="1114"/>
      <c r="ELZ320" s="1114"/>
      <c r="EMA320" s="1114"/>
      <c r="EMB320" s="1114"/>
      <c r="EMC320" s="1114"/>
      <c r="EMD320" s="1114"/>
      <c r="EME320" s="1114"/>
      <c r="EMF320" s="1114"/>
      <c r="EMG320" s="1114"/>
      <c r="EMH320" s="1114"/>
      <c r="EMI320" s="1114"/>
      <c r="EMJ320" s="1114"/>
      <c r="EMK320" s="1114"/>
      <c r="EML320" s="1114"/>
      <c r="EMM320" s="1114"/>
      <c r="EMN320" s="1114"/>
      <c r="EMO320" s="1114"/>
      <c r="EMP320" s="1114"/>
      <c r="EMQ320" s="1114"/>
      <c r="EMR320" s="1114"/>
      <c r="EMS320" s="1114"/>
      <c r="EMT320" s="1114"/>
      <c r="EMU320" s="1114"/>
      <c r="EMV320" s="1114"/>
      <c r="EMW320" s="1114"/>
      <c r="EMX320" s="1114"/>
      <c r="EMY320" s="1114"/>
      <c r="EMZ320" s="1114"/>
      <c r="ENA320" s="1114"/>
      <c r="ENB320" s="1114"/>
      <c r="ENC320" s="1114"/>
      <c r="END320" s="1114"/>
      <c r="ENE320" s="1114"/>
      <c r="ENF320" s="1114"/>
      <c r="ENG320" s="1114"/>
      <c r="ENH320" s="1114"/>
      <c r="ENI320" s="1114"/>
      <c r="ENJ320" s="1114"/>
      <c r="ENK320" s="1114"/>
      <c r="ENL320" s="1114"/>
      <c r="ENM320" s="1114"/>
      <c r="ENN320" s="1114"/>
      <c r="ENO320" s="1114"/>
      <c r="ENP320" s="1114"/>
      <c r="ENQ320" s="1114"/>
      <c r="ENR320" s="1114"/>
      <c r="ENS320" s="1114"/>
      <c r="ENT320" s="1114"/>
      <c r="ENU320" s="1114"/>
      <c r="ENV320" s="1114"/>
      <c r="ENW320" s="1114"/>
      <c r="ENX320" s="1114"/>
      <c r="ENY320" s="1114"/>
      <c r="ENZ320" s="1114"/>
      <c r="EOA320" s="1114"/>
      <c r="EOB320" s="1114"/>
      <c r="EOC320" s="1114"/>
      <c r="EOD320" s="1114"/>
      <c r="EOE320" s="1114"/>
      <c r="EOF320" s="1114"/>
      <c r="EOG320" s="1114"/>
      <c r="EOH320" s="1114"/>
      <c r="EOI320" s="1114"/>
      <c r="EOJ320" s="1114"/>
      <c r="EOK320" s="1114"/>
      <c r="EOL320" s="1114"/>
      <c r="EOM320" s="1114"/>
      <c r="EON320" s="1114"/>
      <c r="EOO320" s="1114"/>
      <c r="EOP320" s="1114"/>
      <c r="EOQ320" s="1114"/>
      <c r="EOR320" s="1114"/>
      <c r="EOS320" s="1114"/>
      <c r="EOT320" s="1114"/>
      <c r="EOU320" s="1114"/>
      <c r="EOV320" s="1114"/>
      <c r="EOW320" s="1114"/>
      <c r="EOX320" s="1114"/>
      <c r="EOY320" s="1114"/>
      <c r="EOZ320" s="1114"/>
      <c r="EPA320" s="1114"/>
      <c r="EPB320" s="1114"/>
      <c r="EPC320" s="1114"/>
      <c r="EPD320" s="1114"/>
      <c r="EPE320" s="1114"/>
      <c r="EPF320" s="1114"/>
      <c r="EPG320" s="1114"/>
      <c r="EPH320" s="1114"/>
      <c r="EPI320" s="1114"/>
      <c r="EPJ320" s="1114"/>
      <c r="EPK320" s="1114"/>
      <c r="EPL320" s="1114"/>
      <c r="EPM320" s="1114"/>
      <c r="EPN320" s="1114"/>
      <c r="EPO320" s="1114"/>
      <c r="EPP320" s="1114"/>
      <c r="EPQ320" s="1114"/>
      <c r="EPR320" s="1114"/>
      <c r="EPS320" s="1114"/>
      <c r="EPT320" s="1114"/>
      <c r="EPU320" s="1114"/>
      <c r="EPV320" s="1114"/>
      <c r="EPW320" s="1114"/>
      <c r="EPX320" s="1114"/>
      <c r="EPY320" s="1114"/>
      <c r="EPZ320" s="1114"/>
      <c r="EQA320" s="1114"/>
      <c r="EQB320" s="1114"/>
      <c r="EQC320" s="1114"/>
      <c r="EQD320" s="1114"/>
      <c r="EQE320" s="1114"/>
      <c r="EQF320" s="1114"/>
      <c r="EQG320" s="1114"/>
      <c r="EQH320" s="1114"/>
      <c r="EQI320" s="1114"/>
      <c r="EQJ320" s="1114"/>
      <c r="EQK320" s="1114"/>
      <c r="EQL320" s="1114"/>
      <c r="EQM320" s="1114"/>
      <c r="EQN320" s="1114"/>
      <c r="EQO320" s="1114"/>
      <c r="EQP320" s="1114"/>
      <c r="EQQ320" s="1114"/>
      <c r="EQR320" s="1114"/>
      <c r="EQS320" s="1114"/>
      <c r="EQT320" s="1114"/>
      <c r="EQU320" s="1114"/>
      <c r="EQV320" s="1114"/>
      <c r="EQW320" s="1114"/>
      <c r="EQX320" s="1114"/>
      <c r="EQY320" s="1114"/>
      <c r="EQZ320" s="1114"/>
      <c r="ERA320" s="1114"/>
      <c r="ERB320" s="1114"/>
      <c r="ERC320" s="1114"/>
      <c r="ERD320" s="1114"/>
      <c r="ERE320" s="1114"/>
      <c r="ERF320" s="1114"/>
      <c r="ERG320" s="1114"/>
      <c r="ERH320" s="1114"/>
      <c r="ERI320" s="1114"/>
      <c r="ERJ320" s="1114"/>
      <c r="ERK320" s="1114"/>
      <c r="ERL320" s="1114"/>
      <c r="ERM320" s="1114"/>
      <c r="ERN320" s="1114"/>
      <c r="ERO320" s="1114"/>
      <c r="ERP320" s="1114"/>
      <c r="ERQ320" s="1114"/>
      <c r="ERR320" s="1114"/>
      <c r="ERS320" s="1114"/>
      <c r="ERT320" s="1114"/>
      <c r="ERU320" s="1114"/>
      <c r="ERV320" s="1114"/>
      <c r="ERW320" s="1114"/>
      <c r="ERX320" s="1114"/>
      <c r="ERY320" s="1114"/>
      <c r="ERZ320" s="1114"/>
      <c r="ESA320" s="1114"/>
      <c r="ESB320" s="1114"/>
      <c r="ESC320" s="1114"/>
      <c r="ESD320" s="1114"/>
      <c r="ESE320" s="1114"/>
      <c r="ESF320" s="1114"/>
      <c r="ESG320" s="1114"/>
      <c r="ESH320" s="1114"/>
      <c r="ESI320" s="1114"/>
      <c r="ESJ320" s="1114"/>
      <c r="ESK320" s="1114"/>
      <c r="ESL320" s="1114"/>
      <c r="ESM320" s="1114"/>
      <c r="ESN320" s="1114"/>
      <c r="ESO320" s="1114"/>
      <c r="ESP320" s="1114"/>
      <c r="ESQ320" s="1114"/>
      <c r="ESR320" s="1114"/>
      <c r="ESS320" s="1114"/>
      <c r="EST320" s="1114"/>
      <c r="ESU320" s="1114"/>
      <c r="ESV320" s="1114"/>
      <c r="ESW320" s="1114"/>
      <c r="ESX320" s="1114"/>
      <c r="ESY320" s="1114"/>
      <c r="ESZ320" s="1114"/>
      <c r="ETA320" s="1114"/>
      <c r="ETB320" s="1114"/>
      <c r="ETC320" s="1114"/>
      <c r="ETD320" s="1114"/>
      <c r="ETE320" s="1114"/>
      <c r="ETF320" s="1114"/>
      <c r="ETG320" s="1114"/>
      <c r="ETH320" s="1114"/>
      <c r="ETI320" s="1114"/>
      <c r="ETJ320" s="1114"/>
      <c r="ETK320" s="1114"/>
      <c r="ETL320" s="1114"/>
      <c r="ETM320" s="1114"/>
      <c r="ETN320" s="1114"/>
      <c r="ETO320" s="1114"/>
      <c r="ETP320" s="1114"/>
      <c r="ETQ320" s="1114"/>
      <c r="ETR320" s="1114"/>
      <c r="ETS320" s="1114"/>
      <c r="ETT320" s="1114"/>
      <c r="ETU320" s="1114"/>
      <c r="ETV320" s="1114"/>
      <c r="ETW320" s="1114"/>
      <c r="ETX320" s="1114"/>
      <c r="ETY320" s="1114"/>
      <c r="ETZ320" s="1114"/>
      <c r="EUA320" s="1114"/>
      <c r="EUB320" s="1114"/>
      <c r="EUC320" s="1114"/>
      <c r="EUD320" s="1114"/>
      <c r="EUE320" s="1114"/>
      <c r="EUF320" s="1114"/>
      <c r="EUG320" s="1114"/>
      <c r="EUH320" s="1114"/>
      <c r="EUI320" s="1114"/>
      <c r="EUJ320" s="1114"/>
      <c r="EUK320" s="1114"/>
      <c r="EUL320" s="1114"/>
      <c r="EUM320" s="1114"/>
      <c r="EUN320" s="1114"/>
      <c r="EUO320" s="1114"/>
      <c r="EUP320" s="1114"/>
      <c r="EUQ320" s="1114"/>
      <c r="EUR320" s="1114"/>
      <c r="EUS320" s="1114"/>
      <c r="EUT320" s="1114"/>
      <c r="EUU320" s="1114"/>
      <c r="EUV320" s="1114"/>
      <c r="EUW320" s="1114"/>
      <c r="EUX320" s="1114"/>
      <c r="EUY320" s="1114"/>
      <c r="EUZ320" s="1114"/>
      <c r="EVA320" s="1114"/>
      <c r="EVB320" s="1114"/>
      <c r="EVC320" s="1114"/>
      <c r="EVD320" s="1114"/>
      <c r="EVE320" s="1114"/>
      <c r="EVF320" s="1114"/>
      <c r="EVG320" s="1114"/>
      <c r="EVH320" s="1114"/>
      <c r="EVI320" s="1114"/>
      <c r="EVJ320" s="1114"/>
      <c r="EVK320" s="1114"/>
      <c r="EVL320" s="1114"/>
      <c r="EVM320" s="1114"/>
      <c r="EVN320" s="1114"/>
      <c r="EVO320" s="1114"/>
      <c r="EVP320" s="1114"/>
      <c r="EVQ320" s="1114"/>
      <c r="EVR320" s="1114"/>
      <c r="EVS320" s="1114"/>
      <c r="EVT320" s="1114"/>
      <c r="EVU320" s="1114"/>
      <c r="EVV320" s="1114"/>
      <c r="EVW320" s="1114"/>
      <c r="EVX320" s="1114"/>
      <c r="EVY320" s="1114"/>
      <c r="EVZ320" s="1114"/>
      <c r="EWA320" s="1114"/>
      <c r="EWB320" s="1114"/>
      <c r="EWC320" s="1114"/>
      <c r="EWD320" s="1114"/>
      <c r="EWE320" s="1114"/>
      <c r="EWF320" s="1114"/>
      <c r="EWG320" s="1114"/>
      <c r="EWH320" s="1114"/>
      <c r="EWI320" s="1114"/>
      <c r="EWJ320" s="1114"/>
      <c r="EWK320" s="1114"/>
      <c r="EWL320" s="1114"/>
      <c r="EWM320" s="1114"/>
      <c r="EWN320" s="1114"/>
      <c r="EWO320" s="1114"/>
      <c r="EWP320" s="1114"/>
      <c r="EWQ320" s="1114"/>
      <c r="EWR320" s="1114"/>
      <c r="EWS320" s="1114"/>
      <c r="EWT320" s="1114"/>
      <c r="EWU320" s="1114"/>
      <c r="EWV320" s="1114"/>
      <c r="EWW320" s="1114"/>
      <c r="EWX320" s="1114"/>
      <c r="EWY320" s="1114"/>
      <c r="EWZ320" s="1114"/>
      <c r="EXA320" s="1114"/>
      <c r="EXB320" s="1114"/>
      <c r="EXC320" s="1114"/>
      <c r="EXD320" s="1114"/>
      <c r="EXE320" s="1114"/>
      <c r="EXF320" s="1114"/>
      <c r="EXG320" s="1114"/>
      <c r="EXH320" s="1114"/>
      <c r="EXI320" s="1114"/>
      <c r="EXJ320" s="1114"/>
      <c r="EXK320" s="1114"/>
      <c r="EXL320" s="1114"/>
      <c r="EXM320" s="1114"/>
      <c r="EXN320" s="1114"/>
      <c r="EXO320" s="1114"/>
      <c r="EXP320" s="1114"/>
      <c r="EXQ320" s="1114"/>
      <c r="EXR320" s="1114"/>
      <c r="EXS320" s="1114"/>
      <c r="EXT320" s="1114"/>
      <c r="EXU320" s="1114"/>
      <c r="EXV320" s="1114"/>
      <c r="EXW320" s="1114"/>
      <c r="EXX320" s="1114"/>
      <c r="EXY320" s="1114"/>
      <c r="EXZ320" s="1114"/>
      <c r="EYA320" s="1114"/>
      <c r="EYB320" s="1114"/>
      <c r="EYC320" s="1114"/>
      <c r="EYD320" s="1114"/>
      <c r="EYE320" s="1114"/>
      <c r="EYF320" s="1114"/>
      <c r="EYG320" s="1114"/>
      <c r="EYH320" s="1114"/>
      <c r="EYI320" s="1114"/>
      <c r="EYJ320" s="1114"/>
      <c r="EYK320" s="1114"/>
      <c r="EYL320" s="1114"/>
      <c r="EYM320" s="1114"/>
      <c r="EYN320" s="1114"/>
      <c r="EYO320" s="1114"/>
      <c r="EYP320" s="1114"/>
      <c r="EYQ320" s="1114"/>
      <c r="EYR320" s="1114"/>
      <c r="EYS320" s="1114"/>
      <c r="EYT320" s="1114"/>
      <c r="EYU320" s="1114"/>
      <c r="EYV320" s="1114"/>
      <c r="EYW320" s="1114"/>
      <c r="EYX320" s="1114"/>
      <c r="EYY320" s="1114"/>
      <c r="EYZ320" s="1114"/>
      <c r="EZA320" s="1114"/>
      <c r="EZB320" s="1114"/>
      <c r="EZC320" s="1114"/>
      <c r="EZD320" s="1114"/>
      <c r="EZE320" s="1114"/>
      <c r="EZF320" s="1114"/>
      <c r="EZG320" s="1114"/>
      <c r="EZH320" s="1114"/>
      <c r="EZI320" s="1114"/>
      <c r="EZJ320" s="1114"/>
      <c r="EZK320" s="1114"/>
      <c r="EZL320" s="1114"/>
      <c r="EZM320" s="1114"/>
      <c r="EZN320" s="1114"/>
      <c r="EZO320" s="1114"/>
      <c r="EZP320" s="1114"/>
      <c r="EZQ320" s="1114"/>
      <c r="EZR320" s="1114"/>
      <c r="EZS320" s="1114"/>
      <c r="EZT320" s="1114"/>
      <c r="EZU320" s="1114"/>
      <c r="EZV320" s="1114"/>
      <c r="EZW320" s="1114"/>
      <c r="EZX320" s="1114"/>
      <c r="EZY320" s="1114"/>
      <c r="EZZ320" s="1114"/>
      <c r="FAA320" s="1114"/>
      <c r="FAB320" s="1114"/>
      <c r="FAC320" s="1114"/>
      <c r="FAD320" s="1114"/>
      <c r="FAE320" s="1114"/>
      <c r="FAF320" s="1114"/>
      <c r="FAG320" s="1114"/>
      <c r="FAH320" s="1114"/>
      <c r="FAI320" s="1114"/>
      <c r="FAJ320" s="1114"/>
      <c r="FAK320" s="1114"/>
      <c r="FAL320" s="1114"/>
      <c r="FAM320" s="1114"/>
      <c r="FAN320" s="1114"/>
      <c r="FAO320" s="1114"/>
      <c r="FAP320" s="1114"/>
      <c r="FAQ320" s="1114"/>
      <c r="FAR320" s="1114"/>
      <c r="FAS320" s="1114"/>
      <c r="FAT320" s="1114"/>
      <c r="FAU320" s="1114"/>
      <c r="FAV320" s="1114"/>
      <c r="FAW320" s="1114"/>
      <c r="FAX320" s="1114"/>
      <c r="FAY320" s="1114"/>
      <c r="FAZ320" s="1114"/>
      <c r="FBA320" s="1114"/>
      <c r="FBB320" s="1114"/>
      <c r="FBC320" s="1114"/>
      <c r="FBD320" s="1114"/>
      <c r="FBE320" s="1114"/>
      <c r="FBF320" s="1114"/>
      <c r="FBG320" s="1114"/>
      <c r="FBH320" s="1114"/>
      <c r="FBI320" s="1114"/>
      <c r="FBJ320" s="1114"/>
      <c r="FBK320" s="1114"/>
      <c r="FBL320" s="1114"/>
      <c r="FBM320" s="1114"/>
      <c r="FBN320" s="1114"/>
      <c r="FBO320" s="1114"/>
      <c r="FBP320" s="1114"/>
      <c r="FBQ320" s="1114"/>
      <c r="FBR320" s="1114"/>
      <c r="FBS320" s="1114"/>
      <c r="FBT320" s="1114"/>
      <c r="FBU320" s="1114"/>
      <c r="FBV320" s="1114"/>
      <c r="FBW320" s="1114"/>
      <c r="FBX320" s="1114"/>
      <c r="FBY320" s="1114"/>
      <c r="FBZ320" s="1114"/>
      <c r="FCA320" s="1114"/>
      <c r="FCB320" s="1114"/>
      <c r="FCC320" s="1114"/>
      <c r="FCD320" s="1114"/>
      <c r="FCE320" s="1114"/>
      <c r="FCF320" s="1114"/>
      <c r="FCG320" s="1114"/>
      <c r="FCH320" s="1114"/>
      <c r="FCI320" s="1114"/>
      <c r="FCJ320" s="1114"/>
      <c r="FCK320" s="1114"/>
      <c r="FCL320" s="1114"/>
      <c r="FCM320" s="1114"/>
      <c r="FCN320" s="1114"/>
      <c r="FCO320" s="1114"/>
      <c r="FCP320" s="1114"/>
      <c r="FCQ320" s="1114"/>
      <c r="FCR320" s="1114"/>
      <c r="FCS320" s="1114"/>
      <c r="FCT320" s="1114"/>
      <c r="FCU320" s="1114"/>
      <c r="FCV320" s="1114"/>
      <c r="FCW320" s="1114"/>
      <c r="FCX320" s="1114"/>
      <c r="FCY320" s="1114"/>
      <c r="FCZ320" s="1114"/>
      <c r="FDA320" s="1114"/>
      <c r="FDB320" s="1114"/>
      <c r="FDC320" s="1114"/>
      <c r="FDD320" s="1114"/>
      <c r="FDE320" s="1114"/>
      <c r="FDF320" s="1114"/>
      <c r="FDG320" s="1114"/>
      <c r="FDH320" s="1114"/>
      <c r="FDI320" s="1114"/>
      <c r="FDJ320" s="1114"/>
      <c r="FDK320" s="1114"/>
      <c r="FDL320" s="1114"/>
      <c r="FDM320" s="1114"/>
      <c r="FDN320" s="1114"/>
      <c r="FDO320" s="1114"/>
      <c r="FDP320" s="1114"/>
      <c r="FDQ320" s="1114"/>
      <c r="FDR320" s="1114"/>
      <c r="FDS320" s="1114"/>
      <c r="FDT320" s="1114"/>
      <c r="FDU320" s="1114"/>
      <c r="FDV320" s="1114"/>
      <c r="FDW320" s="1114"/>
      <c r="FDX320" s="1114"/>
      <c r="FDY320" s="1114"/>
      <c r="FDZ320" s="1114"/>
      <c r="FEA320" s="1114"/>
      <c r="FEB320" s="1114"/>
      <c r="FEC320" s="1114"/>
      <c r="FED320" s="1114"/>
      <c r="FEE320" s="1114"/>
      <c r="FEF320" s="1114"/>
      <c r="FEG320" s="1114"/>
      <c r="FEH320" s="1114"/>
      <c r="FEI320" s="1114"/>
      <c r="FEJ320" s="1114"/>
      <c r="FEK320" s="1114"/>
      <c r="FEL320" s="1114"/>
      <c r="FEM320" s="1114"/>
      <c r="FEN320" s="1114"/>
      <c r="FEO320" s="1114"/>
      <c r="FEP320" s="1114"/>
      <c r="FEQ320" s="1114"/>
      <c r="FER320" s="1114"/>
      <c r="FES320" s="1114"/>
      <c r="FET320" s="1114"/>
      <c r="FEU320" s="1114"/>
      <c r="FEV320" s="1114"/>
      <c r="FEW320" s="1114"/>
      <c r="FEX320" s="1114"/>
      <c r="FEY320" s="1114"/>
      <c r="FEZ320" s="1114"/>
      <c r="FFA320" s="1114"/>
      <c r="FFB320" s="1114"/>
      <c r="FFC320" s="1114"/>
      <c r="FFD320" s="1114"/>
      <c r="FFE320" s="1114"/>
      <c r="FFF320" s="1114"/>
      <c r="FFG320" s="1114"/>
      <c r="FFH320" s="1114"/>
      <c r="FFI320" s="1114"/>
      <c r="FFJ320" s="1114"/>
      <c r="FFK320" s="1114"/>
      <c r="FFL320" s="1114"/>
      <c r="FFM320" s="1114"/>
      <c r="FFN320" s="1114"/>
      <c r="FFO320" s="1114"/>
      <c r="FFP320" s="1114"/>
      <c r="FFQ320" s="1114"/>
      <c r="FFR320" s="1114"/>
      <c r="FFS320" s="1114"/>
      <c r="FFT320" s="1114"/>
      <c r="FFU320" s="1114"/>
      <c r="FFV320" s="1114"/>
      <c r="FFW320" s="1114"/>
      <c r="FFX320" s="1114"/>
      <c r="FFY320" s="1114"/>
      <c r="FFZ320" s="1114"/>
      <c r="FGA320" s="1114"/>
      <c r="FGB320" s="1114"/>
      <c r="FGC320" s="1114"/>
      <c r="FGD320" s="1114"/>
      <c r="FGE320" s="1114"/>
      <c r="FGF320" s="1114"/>
      <c r="FGG320" s="1114"/>
      <c r="FGH320" s="1114"/>
      <c r="FGI320" s="1114"/>
      <c r="FGJ320" s="1114"/>
      <c r="FGK320" s="1114"/>
      <c r="FGL320" s="1114"/>
      <c r="FGM320" s="1114"/>
      <c r="FGN320" s="1114"/>
      <c r="FGO320" s="1114"/>
      <c r="FGP320" s="1114"/>
      <c r="FGQ320" s="1114"/>
      <c r="FGR320" s="1114"/>
      <c r="FGS320" s="1114"/>
      <c r="FGT320" s="1114"/>
      <c r="FGU320" s="1114"/>
      <c r="FGV320" s="1114"/>
      <c r="FGW320" s="1114"/>
      <c r="FGX320" s="1114"/>
      <c r="FGY320" s="1114"/>
      <c r="FGZ320" s="1114"/>
      <c r="FHA320" s="1114"/>
      <c r="FHB320" s="1114"/>
      <c r="FHC320" s="1114"/>
      <c r="FHD320" s="1114"/>
      <c r="FHE320" s="1114"/>
      <c r="FHF320" s="1114"/>
      <c r="FHG320" s="1114"/>
      <c r="FHH320" s="1114"/>
      <c r="FHI320" s="1114"/>
      <c r="FHJ320" s="1114"/>
      <c r="FHK320" s="1114"/>
      <c r="FHL320" s="1114"/>
      <c r="FHM320" s="1114"/>
      <c r="FHN320" s="1114"/>
      <c r="FHO320" s="1114"/>
      <c r="FHP320" s="1114"/>
      <c r="FHQ320" s="1114"/>
      <c r="FHR320" s="1114"/>
      <c r="FHS320" s="1114"/>
      <c r="FHT320" s="1114"/>
      <c r="FHU320" s="1114"/>
      <c r="FHV320" s="1114"/>
      <c r="FHW320" s="1114"/>
      <c r="FHX320" s="1114"/>
      <c r="FHY320" s="1114"/>
      <c r="FHZ320" s="1114"/>
      <c r="FIA320" s="1114"/>
      <c r="FIB320" s="1114"/>
      <c r="FIC320" s="1114"/>
      <c r="FID320" s="1114"/>
      <c r="FIE320" s="1114"/>
      <c r="FIF320" s="1114"/>
      <c r="FIG320" s="1114"/>
      <c r="FIH320" s="1114"/>
      <c r="FII320" s="1114"/>
      <c r="FIJ320" s="1114"/>
      <c r="FIK320" s="1114"/>
      <c r="FIL320" s="1114"/>
      <c r="FIM320" s="1114"/>
      <c r="FIN320" s="1114"/>
      <c r="FIO320" s="1114"/>
      <c r="FIP320" s="1114"/>
      <c r="FIQ320" s="1114"/>
      <c r="FIR320" s="1114"/>
      <c r="FIS320" s="1114"/>
      <c r="FIT320" s="1114"/>
      <c r="FIU320" s="1114"/>
      <c r="FIV320" s="1114"/>
      <c r="FIW320" s="1114"/>
      <c r="FIX320" s="1114"/>
      <c r="FIY320" s="1114"/>
      <c r="FIZ320" s="1114"/>
      <c r="FJA320" s="1114"/>
      <c r="FJB320" s="1114"/>
      <c r="FJC320" s="1114"/>
      <c r="FJD320" s="1114"/>
      <c r="FJE320" s="1114"/>
      <c r="FJF320" s="1114"/>
      <c r="FJG320" s="1114"/>
      <c r="FJH320" s="1114"/>
      <c r="FJI320" s="1114"/>
      <c r="FJJ320" s="1114"/>
      <c r="FJK320" s="1114"/>
      <c r="FJL320" s="1114"/>
      <c r="FJM320" s="1114"/>
      <c r="FJN320" s="1114"/>
      <c r="FJO320" s="1114"/>
      <c r="FJP320" s="1114"/>
      <c r="FJQ320" s="1114"/>
      <c r="FJR320" s="1114"/>
      <c r="FJS320" s="1114"/>
      <c r="FJT320" s="1114"/>
      <c r="FJU320" s="1114"/>
      <c r="FJV320" s="1114"/>
      <c r="FJW320" s="1114"/>
      <c r="FJX320" s="1114"/>
      <c r="FJY320" s="1114"/>
      <c r="FJZ320" s="1114"/>
      <c r="FKA320" s="1114"/>
      <c r="FKB320" s="1114"/>
      <c r="FKC320" s="1114"/>
      <c r="FKD320" s="1114"/>
      <c r="FKE320" s="1114"/>
      <c r="FKF320" s="1114"/>
      <c r="FKG320" s="1114"/>
      <c r="FKH320" s="1114"/>
      <c r="FKI320" s="1114"/>
      <c r="FKJ320" s="1114"/>
      <c r="FKK320" s="1114"/>
      <c r="FKL320" s="1114"/>
      <c r="FKM320" s="1114"/>
      <c r="FKN320" s="1114"/>
      <c r="FKO320" s="1114"/>
      <c r="FKP320" s="1114"/>
      <c r="FKQ320" s="1114"/>
      <c r="FKR320" s="1114"/>
      <c r="FKS320" s="1114"/>
      <c r="FKT320" s="1114"/>
      <c r="FKU320" s="1114"/>
      <c r="FKV320" s="1114"/>
      <c r="FKW320" s="1114"/>
      <c r="FKX320" s="1114"/>
      <c r="FKY320" s="1114"/>
      <c r="FKZ320" s="1114"/>
      <c r="FLA320" s="1114"/>
      <c r="FLB320" s="1114"/>
      <c r="FLC320" s="1114"/>
      <c r="FLD320" s="1114"/>
      <c r="FLE320" s="1114"/>
      <c r="FLF320" s="1114"/>
      <c r="FLG320" s="1114"/>
      <c r="FLH320" s="1114"/>
      <c r="FLI320" s="1114"/>
      <c r="FLJ320" s="1114"/>
      <c r="FLK320" s="1114"/>
      <c r="FLL320" s="1114"/>
      <c r="FLM320" s="1114"/>
      <c r="FLN320" s="1114"/>
      <c r="FLO320" s="1114"/>
      <c r="FLP320" s="1114"/>
      <c r="FLQ320" s="1114"/>
      <c r="FLR320" s="1114"/>
      <c r="FLS320" s="1114"/>
      <c r="FLT320" s="1114"/>
      <c r="FLU320" s="1114"/>
      <c r="FLV320" s="1114"/>
      <c r="FLW320" s="1114"/>
      <c r="FLX320" s="1114"/>
      <c r="FLY320" s="1114"/>
      <c r="FLZ320" s="1114"/>
      <c r="FMA320" s="1114"/>
      <c r="FMB320" s="1114"/>
      <c r="FMC320" s="1114"/>
      <c r="FMD320" s="1114"/>
      <c r="FME320" s="1114"/>
      <c r="FMF320" s="1114"/>
      <c r="FMG320" s="1114"/>
      <c r="FMH320" s="1114"/>
      <c r="FMI320" s="1114"/>
      <c r="FMJ320" s="1114"/>
      <c r="FMK320" s="1114"/>
      <c r="FML320" s="1114"/>
      <c r="FMM320" s="1114"/>
      <c r="FMN320" s="1114"/>
      <c r="FMO320" s="1114"/>
      <c r="FMP320" s="1114"/>
      <c r="FMQ320" s="1114"/>
      <c r="FMR320" s="1114"/>
      <c r="FMS320" s="1114"/>
      <c r="FMT320" s="1114"/>
      <c r="FMU320" s="1114"/>
      <c r="FMV320" s="1114"/>
      <c r="FMW320" s="1114"/>
      <c r="FMX320" s="1114"/>
      <c r="FMY320" s="1114"/>
      <c r="FMZ320" s="1114"/>
      <c r="FNA320" s="1114"/>
      <c r="FNB320" s="1114"/>
      <c r="FNC320" s="1114"/>
      <c r="FND320" s="1114"/>
      <c r="FNE320" s="1114"/>
      <c r="FNF320" s="1114"/>
      <c r="FNG320" s="1114"/>
      <c r="FNH320" s="1114"/>
      <c r="FNI320" s="1114"/>
      <c r="FNJ320" s="1114"/>
      <c r="FNK320" s="1114"/>
      <c r="FNL320" s="1114"/>
      <c r="FNM320" s="1114"/>
      <c r="FNN320" s="1114"/>
      <c r="FNO320" s="1114"/>
      <c r="FNP320" s="1114"/>
      <c r="FNQ320" s="1114"/>
      <c r="FNR320" s="1114"/>
      <c r="FNS320" s="1114"/>
      <c r="FNT320" s="1114"/>
      <c r="FNU320" s="1114"/>
      <c r="FNV320" s="1114"/>
      <c r="FNW320" s="1114"/>
      <c r="FNX320" s="1114"/>
      <c r="FNY320" s="1114"/>
      <c r="FNZ320" s="1114"/>
      <c r="FOA320" s="1114"/>
      <c r="FOB320" s="1114"/>
      <c r="FOC320" s="1114"/>
      <c r="FOD320" s="1114"/>
      <c r="FOE320" s="1114"/>
      <c r="FOF320" s="1114"/>
      <c r="FOG320" s="1114"/>
      <c r="FOH320" s="1114"/>
      <c r="FOI320" s="1114"/>
      <c r="FOJ320" s="1114"/>
      <c r="FOK320" s="1114"/>
      <c r="FOL320" s="1114"/>
      <c r="FOM320" s="1114"/>
      <c r="FON320" s="1114"/>
      <c r="FOO320" s="1114"/>
      <c r="FOP320" s="1114"/>
      <c r="FOQ320" s="1114"/>
      <c r="FOR320" s="1114"/>
      <c r="FOS320" s="1114"/>
      <c r="FOT320" s="1114"/>
      <c r="FOU320" s="1114"/>
      <c r="FOV320" s="1114"/>
      <c r="FOW320" s="1114"/>
      <c r="FOX320" s="1114"/>
      <c r="FOY320" s="1114"/>
      <c r="FOZ320" s="1114"/>
      <c r="FPA320" s="1114"/>
      <c r="FPB320" s="1114"/>
      <c r="FPC320" s="1114"/>
      <c r="FPD320" s="1114"/>
      <c r="FPE320" s="1114"/>
      <c r="FPF320" s="1114"/>
      <c r="FPG320" s="1114"/>
      <c r="FPH320" s="1114"/>
      <c r="FPI320" s="1114"/>
      <c r="FPJ320" s="1114"/>
      <c r="FPK320" s="1114"/>
      <c r="FPL320" s="1114"/>
      <c r="FPM320" s="1114"/>
      <c r="FPN320" s="1114"/>
      <c r="FPO320" s="1114"/>
      <c r="FPP320" s="1114"/>
      <c r="FPQ320" s="1114"/>
      <c r="FPR320" s="1114"/>
      <c r="FPS320" s="1114"/>
      <c r="FPT320" s="1114"/>
      <c r="FPU320" s="1114"/>
      <c r="FPV320" s="1114"/>
      <c r="FPW320" s="1114"/>
      <c r="FPX320" s="1114"/>
      <c r="FPY320" s="1114"/>
      <c r="FPZ320" s="1114"/>
      <c r="FQA320" s="1114"/>
      <c r="FQB320" s="1114"/>
      <c r="FQC320" s="1114"/>
      <c r="FQD320" s="1114"/>
      <c r="FQE320" s="1114"/>
      <c r="FQF320" s="1114"/>
      <c r="FQG320" s="1114"/>
      <c r="FQH320" s="1114"/>
      <c r="FQI320" s="1114"/>
      <c r="FQJ320" s="1114"/>
      <c r="FQK320" s="1114"/>
      <c r="FQL320" s="1114"/>
      <c r="FQM320" s="1114"/>
      <c r="FQN320" s="1114"/>
      <c r="FQO320" s="1114"/>
      <c r="FQP320" s="1114"/>
      <c r="FQQ320" s="1114"/>
      <c r="FQR320" s="1114"/>
      <c r="FQS320" s="1114"/>
      <c r="FQT320" s="1114"/>
      <c r="FQU320" s="1114"/>
      <c r="FQV320" s="1114"/>
      <c r="FQW320" s="1114"/>
      <c r="FQX320" s="1114"/>
      <c r="FQY320" s="1114"/>
      <c r="FQZ320" s="1114"/>
      <c r="FRA320" s="1114"/>
      <c r="FRB320" s="1114"/>
      <c r="FRC320" s="1114"/>
      <c r="FRD320" s="1114"/>
      <c r="FRE320" s="1114"/>
      <c r="FRF320" s="1114"/>
      <c r="FRG320" s="1114"/>
      <c r="FRH320" s="1114"/>
      <c r="FRI320" s="1114"/>
      <c r="FRJ320" s="1114"/>
      <c r="FRK320" s="1114"/>
      <c r="FRL320" s="1114"/>
      <c r="FRM320" s="1114"/>
      <c r="FRN320" s="1114"/>
      <c r="FRO320" s="1114"/>
      <c r="FRP320" s="1114"/>
      <c r="FRQ320" s="1114"/>
      <c r="FRR320" s="1114"/>
      <c r="FRS320" s="1114"/>
      <c r="FRT320" s="1114"/>
      <c r="FRU320" s="1114"/>
      <c r="FRV320" s="1114"/>
      <c r="FRW320" s="1114"/>
      <c r="FRX320" s="1114"/>
      <c r="FRY320" s="1114"/>
      <c r="FRZ320" s="1114"/>
      <c r="FSA320" s="1114"/>
      <c r="FSB320" s="1114"/>
      <c r="FSC320" s="1114"/>
      <c r="FSD320" s="1114"/>
      <c r="FSE320" s="1114"/>
      <c r="FSF320" s="1114"/>
      <c r="FSG320" s="1114"/>
      <c r="FSH320" s="1114"/>
      <c r="FSI320" s="1114"/>
      <c r="FSJ320" s="1114"/>
      <c r="FSK320" s="1114"/>
      <c r="FSL320" s="1114"/>
      <c r="FSM320" s="1114"/>
      <c r="FSN320" s="1114"/>
      <c r="FSO320" s="1114"/>
      <c r="FSP320" s="1114"/>
      <c r="FSQ320" s="1114"/>
      <c r="FSR320" s="1114"/>
      <c r="FSS320" s="1114"/>
      <c r="FST320" s="1114"/>
      <c r="FSU320" s="1114"/>
      <c r="FSV320" s="1114"/>
      <c r="FSW320" s="1114"/>
      <c r="FSX320" s="1114"/>
      <c r="FSY320" s="1114"/>
      <c r="FSZ320" s="1114"/>
      <c r="FTA320" s="1114"/>
      <c r="FTB320" s="1114"/>
      <c r="FTC320" s="1114"/>
      <c r="FTD320" s="1114"/>
      <c r="FTE320" s="1114"/>
      <c r="FTF320" s="1114"/>
      <c r="FTG320" s="1114"/>
      <c r="FTH320" s="1114"/>
      <c r="FTI320" s="1114"/>
      <c r="FTJ320" s="1114"/>
      <c r="FTK320" s="1114"/>
      <c r="FTL320" s="1114"/>
      <c r="FTM320" s="1114"/>
      <c r="FTN320" s="1114"/>
      <c r="FTO320" s="1114"/>
      <c r="FTP320" s="1114"/>
      <c r="FTQ320" s="1114"/>
      <c r="FTR320" s="1114"/>
      <c r="FTS320" s="1114"/>
      <c r="FTT320" s="1114"/>
      <c r="FTU320" s="1114"/>
      <c r="FTV320" s="1114"/>
      <c r="FTW320" s="1114"/>
      <c r="FTX320" s="1114"/>
      <c r="FTY320" s="1114"/>
      <c r="FTZ320" s="1114"/>
      <c r="FUA320" s="1114"/>
      <c r="FUB320" s="1114"/>
      <c r="FUC320" s="1114"/>
      <c r="FUD320" s="1114"/>
      <c r="FUE320" s="1114"/>
      <c r="FUF320" s="1114"/>
      <c r="FUG320" s="1114"/>
      <c r="FUH320" s="1114"/>
      <c r="FUI320" s="1114"/>
      <c r="FUJ320" s="1114"/>
      <c r="FUK320" s="1114"/>
      <c r="FUL320" s="1114"/>
      <c r="FUM320" s="1114"/>
      <c r="FUN320" s="1114"/>
      <c r="FUO320" s="1114"/>
      <c r="FUP320" s="1114"/>
      <c r="FUQ320" s="1114"/>
      <c r="FUR320" s="1114"/>
      <c r="FUS320" s="1114"/>
      <c r="FUT320" s="1114"/>
      <c r="FUU320" s="1114"/>
      <c r="FUV320" s="1114"/>
      <c r="FUW320" s="1114"/>
      <c r="FUX320" s="1114"/>
      <c r="FUY320" s="1114"/>
      <c r="FUZ320" s="1114"/>
      <c r="FVA320" s="1114"/>
      <c r="FVB320" s="1114"/>
      <c r="FVC320" s="1114"/>
      <c r="FVD320" s="1114"/>
      <c r="FVE320" s="1114"/>
      <c r="FVF320" s="1114"/>
      <c r="FVG320" s="1114"/>
      <c r="FVH320" s="1114"/>
      <c r="FVI320" s="1114"/>
      <c r="FVJ320" s="1114"/>
      <c r="FVK320" s="1114"/>
      <c r="FVL320" s="1114"/>
      <c r="FVM320" s="1114"/>
      <c r="FVN320" s="1114"/>
      <c r="FVO320" s="1114"/>
      <c r="FVP320" s="1114"/>
      <c r="FVQ320" s="1114"/>
      <c r="FVR320" s="1114"/>
      <c r="FVS320" s="1114"/>
      <c r="FVT320" s="1114"/>
      <c r="FVU320" s="1114"/>
      <c r="FVV320" s="1114"/>
      <c r="FVW320" s="1114"/>
      <c r="FVX320" s="1114"/>
      <c r="FVY320" s="1114"/>
      <c r="FVZ320" s="1114"/>
      <c r="FWA320" s="1114"/>
      <c r="FWB320" s="1114"/>
      <c r="FWC320" s="1114"/>
      <c r="FWD320" s="1114"/>
      <c r="FWE320" s="1114"/>
      <c r="FWF320" s="1114"/>
      <c r="FWG320" s="1114"/>
      <c r="FWH320" s="1114"/>
      <c r="FWI320" s="1114"/>
      <c r="FWJ320" s="1114"/>
      <c r="FWK320" s="1114"/>
      <c r="FWL320" s="1114"/>
      <c r="FWM320" s="1114"/>
      <c r="FWN320" s="1114"/>
      <c r="FWO320" s="1114"/>
      <c r="FWP320" s="1114"/>
      <c r="FWQ320" s="1114"/>
      <c r="FWR320" s="1114"/>
      <c r="FWS320" s="1114"/>
      <c r="FWT320" s="1114"/>
      <c r="FWU320" s="1114"/>
      <c r="FWV320" s="1114"/>
      <c r="FWW320" s="1114"/>
      <c r="FWX320" s="1114"/>
      <c r="FWY320" s="1114"/>
      <c r="FWZ320" s="1114"/>
      <c r="FXA320" s="1114"/>
      <c r="FXB320" s="1114"/>
      <c r="FXC320" s="1114"/>
      <c r="FXD320" s="1114"/>
      <c r="FXE320" s="1114"/>
      <c r="FXF320" s="1114"/>
      <c r="FXG320" s="1114"/>
      <c r="FXH320" s="1114"/>
      <c r="FXI320" s="1114"/>
      <c r="FXJ320" s="1114"/>
      <c r="FXK320" s="1114"/>
      <c r="FXL320" s="1114"/>
      <c r="FXM320" s="1114"/>
      <c r="FXN320" s="1114"/>
      <c r="FXO320" s="1114"/>
      <c r="FXP320" s="1114"/>
      <c r="FXQ320" s="1114"/>
      <c r="FXR320" s="1114"/>
      <c r="FXS320" s="1114"/>
      <c r="FXT320" s="1114"/>
      <c r="FXU320" s="1114"/>
      <c r="FXV320" s="1114"/>
      <c r="FXW320" s="1114"/>
      <c r="FXX320" s="1114"/>
      <c r="FXY320" s="1114"/>
      <c r="FXZ320" s="1114"/>
      <c r="FYA320" s="1114"/>
      <c r="FYB320" s="1114"/>
      <c r="FYC320" s="1114"/>
      <c r="FYD320" s="1114"/>
      <c r="FYE320" s="1114"/>
      <c r="FYF320" s="1114"/>
      <c r="FYG320" s="1114"/>
      <c r="FYH320" s="1114"/>
      <c r="FYI320" s="1114"/>
      <c r="FYJ320" s="1114"/>
      <c r="FYK320" s="1114"/>
      <c r="FYL320" s="1114"/>
      <c r="FYM320" s="1114"/>
      <c r="FYN320" s="1114"/>
      <c r="FYO320" s="1114"/>
      <c r="FYP320" s="1114"/>
      <c r="FYQ320" s="1114"/>
      <c r="FYR320" s="1114"/>
      <c r="FYS320" s="1114"/>
      <c r="FYT320" s="1114"/>
      <c r="FYU320" s="1114"/>
      <c r="FYV320" s="1114"/>
      <c r="FYW320" s="1114"/>
      <c r="FYX320" s="1114"/>
      <c r="FYY320" s="1114"/>
      <c r="FYZ320" s="1114"/>
      <c r="FZA320" s="1114"/>
      <c r="FZB320" s="1114"/>
      <c r="FZC320" s="1114"/>
      <c r="FZD320" s="1114"/>
      <c r="FZE320" s="1114"/>
      <c r="FZF320" s="1114"/>
      <c r="FZG320" s="1114"/>
      <c r="FZH320" s="1114"/>
      <c r="FZI320" s="1114"/>
      <c r="FZJ320" s="1114"/>
      <c r="FZK320" s="1114"/>
      <c r="FZL320" s="1114"/>
      <c r="FZM320" s="1114"/>
      <c r="FZN320" s="1114"/>
      <c r="FZO320" s="1114"/>
      <c r="FZP320" s="1114"/>
      <c r="FZQ320" s="1114"/>
      <c r="FZR320" s="1114"/>
      <c r="FZS320" s="1114"/>
      <c r="FZT320" s="1114"/>
      <c r="FZU320" s="1114"/>
      <c r="FZV320" s="1114"/>
      <c r="FZW320" s="1114"/>
      <c r="FZX320" s="1114"/>
      <c r="FZY320" s="1114"/>
      <c r="FZZ320" s="1114"/>
      <c r="GAA320" s="1114"/>
      <c r="GAB320" s="1114"/>
      <c r="GAC320" s="1114"/>
      <c r="GAD320" s="1114"/>
      <c r="GAE320" s="1114"/>
      <c r="GAF320" s="1114"/>
      <c r="GAG320" s="1114"/>
      <c r="GAH320" s="1114"/>
      <c r="GAI320" s="1114"/>
      <c r="GAJ320" s="1114"/>
      <c r="GAK320" s="1114"/>
      <c r="GAL320" s="1114"/>
      <c r="GAM320" s="1114"/>
      <c r="GAN320" s="1114"/>
      <c r="GAO320" s="1114"/>
      <c r="GAP320" s="1114"/>
      <c r="GAQ320" s="1114"/>
      <c r="GAR320" s="1114"/>
      <c r="GAS320" s="1114"/>
      <c r="GAT320" s="1114"/>
      <c r="GAU320" s="1114"/>
      <c r="GAV320" s="1114"/>
      <c r="GAW320" s="1114"/>
      <c r="GAX320" s="1114"/>
      <c r="GAY320" s="1114"/>
      <c r="GAZ320" s="1114"/>
      <c r="GBA320" s="1114"/>
      <c r="GBB320" s="1114"/>
      <c r="GBC320" s="1114"/>
      <c r="GBD320" s="1114"/>
      <c r="GBE320" s="1114"/>
      <c r="GBF320" s="1114"/>
      <c r="GBG320" s="1114"/>
      <c r="GBH320" s="1114"/>
      <c r="GBI320" s="1114"/>
      <c r="GBJ320" s="1114"/>
      <c r="GBK320" s="1114"/>
      <c r="GBL320" s="1114"/>
      <c r="GBM320" s="1114"/>
      <c r="GBN320" s="1114"/>
      <c r="GBO320" s="1114"/>
      <c r="GBP320" s="1114"/>
      <c r="GBQ320" s="1114"/>
      <c r="GBR320" s="1114"/>
      <c r="GBS320" s="1114"/>
      <c r="GBT320" s="1114"/>
      <c r="GBU320" s="1114"/>
      <c r="GBV320" s="1114"/>
      <c r="GBW320" s="1114"/>
      <c r="GBX320" s="1114"/>
      <c r="GBY320" s="1114"/>
      <c r="GBZ320" s="1114"/>
      <c r="GCA320" s="1114"/>
      <c r="GCB320" s="1114"/>
      <c r="GCC320" s="1114"/>
      <c r="GCD320" s="1114"/>
      <c r="GCE320" s="1114"/>
      <c r="GCF320" s="1114"/>
      <c r="GCG320" s="1114"/>
      <c r="GCH320" s="1114"/>
      <c r="GCI320" s="1114"/>
      <c r="GCJ320" s="1114"/>
      <c r="GCK320" s="1114"/>
      <c r="GCL320" s="1114"/>
      <c r="GCM320" s="1114"/>
      <c r="GCN320" s="1114"/>
      <c r="GCO320" s="1114"/>
      <c r="GCP320" s="1114"/>
      <c r="GCQ320" s="1114"/>
      <c r="GCR320" s="1114"/>
      <c r="GCS320" s="1114"/>
      <c r="GCT320" s="1114"/>
      <c r="GCU320" s="1114"/>
      <c r="GCV320" s="1114"/>
      <c r="GCW320" s="1114"/>
      <c r="GCX320" s="1114"/>
      <c r="GCY320" s="1114"/>
      <c r="GCZ320" s="1114"/>
      <c r="GDA320" s="1114"/>
      <c r="GDB320" s="1114"/>
      <c r="GDC320" s="1114"/>
      <c r="GDD320" s="1114"/>
      <c r="GDE320" s="1114"/>
      <c r="GDF320" s="1114"/>
      <c r="GDG320" s="1114"/>
      <c r="GDH320" s="1114"/>
      <c r="GDI320" s="1114"/>
      <c r="GDJ320" s="1114"/>
      <c r="GDK320" s="1114"/>
      <c r="GDL320" s="1114"/>
      <c r="GDM320" s="1114"/>
      <c r="GDN320" s="1114"/>
      <c r="GDO320" s="1114"/>
      <c r="GDP320" s="1114"/>
      <c r="GDQ320" s="1114"/>
      <c r="GDR320" s="1114"/>
      <c r="GDS320" s="1114"/>
      <c r="GDT320" s="1114"/>
      <c r="GDU320" s="1114"/>
      <c r="GDV320" s="1114"/>
      <c r="GDW320" s="1114"/>
      <c r="GDX320" s="1114"/>
      <c r="GDY320" s="1114"/>
      <c r="GDZ320" s="1114"/>
      <c r="GEA320" s="1114"/>
      <c r="GEB320" s="1114"/>
      <c r="GEC320" s="1114"/>
      <c r="GED320" s="1114"/>
      <c r="GEE320" s="1114"/>
      <c r="GEF320" s="1114"/>
      <c r="GEG320" s="1114"/>
      <c r="GEH320" s="1114"/>
      <c r="GEI320" s="1114"/>
      <c r="GEJ320" s="1114"/>
      <c r="GEK320" s="1114"/>
      <c r="GEL320" s="1114"/>
      <c r="GEM320" s="1114"/>
      <c r="GEN320" s="1114"/>
      <c r="GEO320" s="1114"/>
      <c r="GEP320" s="1114"/>
      <c r="GEQ320" s="1114"/>
      <c r="GER320" s="1114"/>
      <c r="GES320" s="1114"/>
      <c r="GET320" s="1114"/>
      <c r="GEU320" s="1114"/>
      <c r="GEV320" s="1114"/>
      <c r="GEW320" s="1114"/>
      <c r="GEX320" s="1114"/>
      <c r="GEY320" s="1114"/>
      <c r="GEZ320" s="1114"/>
      <c r="GFA320" s="1114"/>
      <c r="GFB320" s="1114"/>
      <c r="GFC320" s="1114"/>
      <c r="GFD320" s="1114"/>
      <c r="GFE320" s="1114"/>
      <c r="GFF320" s="1114"/>
      <c r="GFG320" s="1114"/>
      <c r="GFH320" s="1114"/>
      <c r="GFI320" s="1114"/>
      <c r="GFJ320" s="1114"/>
      <c r="GFK320" s="1114"/>
      <c r="GFL320" s="1114"/>
      <c r="GFM320" s="1114"/>
      <c r="GFN320" s="1114"/>
      <c r="GFO320" s="1114"/>
      <c r="GFP320" s="1114"/>
      <c r="GFQ320" s="1114"/>
      <c r="GFR320" s="1114"/>
      <c r="GFS320" s="1114"/>
      <c r="GFT320" s="1114"/>
      <c r="GFU320" s="1114"/>
      <c r="GFV320" s="1114"/>
      <c r="GFW320" s="1114"/>
      <c r="GFX320" s="1114"/>
      <c r="GFY320" s="1114"/>
      <c r="GFZ320" s="1114"/>
      <c r="GGA320" s="1114"/>
      <c r="GGB320" s="1114"/>
      <c r="GGC320" s="1114"/>
      <c r="GGD320" s="1114"/>
      <c r="GGE320" s="1114"/>
      <c r="GGF320" s="1114"/>
      <c r="GGG320" s="1114"/>
      <c r="GGH320" s="1114"/>
      <c r="GGI320" s="1114"/>
      <c r="GGJ320" s="1114"/>
      <c r="GGK320" s="1114"/>
      <c r="GGL320" s="1114"/>
      <c r="GGM320" s="1114"/>
      <c r="GGN320" s="1114"/>
      <c r="GGO320" s="1114"/>
      <c r="GGP320" s="1114"/>
      <c r="GGQ320" s="1114"/>
      <c r="GGR320" s="1114"/>
      <c r="GGS320" s="1114"/>
      <c r="GGT320" s="1114"/>
      <c r="GGU320" s="1114"/>
      <c r="GGV320" s="1114"/>
      <c r="GGW320" s="1114"/>
      <c r="GGX320" s="1114"/>
      <c r="GGY320" s="1114"/>
      <c r="GGZ320" s="1114"/>
      <c r="GHA320" s="1114"/>
      <c r="GHB320" s="1114"/>
      <c r="GHC320" s="1114"/>
      <c r="GHD320" s="1114"/>
      <c r="GHE320" s="1114"/>
      <c r="GHF320" s="1114"/>
      <c r="GHG320" s="1114"/>
      <c r="GHH320" s="1114"/>
      <c r="GHI320" s="1114"/>
      <c r="GHJ320" s="1114"/>
      <c r="GHK320" s="1114"/>
      <c r="GHL320" s="1114"/>
      <c r="GHM320" s="1114"/>
      <c r="GHN320" s="1114"/>
      <c r="GHO320" s="1114"/>
      <c r="GHP320" s="1114"/>
      <c r="GHQ320" s="1114"/>
      <c r="GHR320" s="1114"/>
      <c r="GHS320" s="1114"/>
      <c r="GHT320" s="1114"/>
      <c r="GHU320" s="1114"/>
      <c r="GHV320" s="1114"/>
      <c r="GHW320" s="1114"/>
      <c r="GHX320" s="1114"/>
      <c r="GHY320" s="1114"/>
      <c r="GHZ320" s="1114"/>
      <c r="GIA320" s="1114"/>
      <c r="GIB320" s="1114"/>
      <c r="GIC320" s="1114"/>
      <c r="GID320" s="1114"/>
      <c r="GIE320" s="1114"/>
      <c r="GIF320" s="1114"/>
      <c r="GIG320" s="1114"/>
      <c r="GIH320" s="1114"/>
      <c r="GII320" s="1114"/>
      <c r="GIJ320" s="1114"/>
      <c r="GIK320" s="1114"/>
      <c r="GIL320" s="1114"/>
      <c r="GIM320" s="1114"/>
      <c r="GIN320" s="1114"/>
      <c r="GIO320" s="1114"/>
      <c r="GIP320" s="1114"/>
      <c r="GIQ320" s="1114"/>
      <c r="GIR320" s="1114"/>
      <c r="GIS320" s="1114"/>
      <c r="GIT320" s="1114"/>
      <c r="GIU320" s="1114"/>
      <c r="GIV320" s="1114"/>
      <c r="GIW320" s="1114"/>
      <c r="GIX320" s="1114"/>
      <c r="GIY320" s="1114"/>
      <c r="GIZ320" s="1114"/>
      <c r="GJA320" s="1114"/>
      <c r="GJB320" s="1114"/>
      <c r="GJC320" s="1114"/>
      <c r="GJD320" s="1114"/>
      <c r="GJE320" s="1114"/>
      <c r="GJF320" s="1114"/>
      <c r="GJG320" s="1114"/>
      <c r="GJH320" s="1114"/>
      <c r="GJI320" s="1114"/>
      <c r="GJJ320" s="1114"/>
      <c r="GJK320" s="1114"/>
      <c r="GJL320" s="1114"/>
      <c r="GJM320" s="1114"/>
      <c r="GJN320" s="1114"/>
      <c r="GJO320" s="1114"/>
      <c r="GJP320" s="1114"/>
      <c r="GJQ320" s="1114"/>
      <c r="GJR320" s="1114"/>
      <c r="GJS320" s="1114"/>
      <c r="GJT320" s="1114"/>
      <c r="GJU320" s="1114"/>
      <c r="GJV320" s="1114"/>
      <c r="GJW320" s="1114"/>
      <c r="GJX320" s="1114"/>
      <c r="GJY320" s="1114"/>
      <c r="GJZ320" s="1114"/>
      <c r="GKA320" s="1114"/>
      <c r="GKB320" s="1114"/>
      <c r="GKC320" s="1114"/>
      <c r="GKD320" s="1114"/>
      <c r="GKE320" s="1114"/>
      <c r="GKF320" s="1114"/>
      <c r="GKG320" s="1114"/>
      <c r="GKH320" s="1114"/>
      <c r="GKI320" s="1114"/>
      <c r="GKJ320" s="1114"/>
      <c r="GKK320" s="1114"/>
      <c r="GKL320" s="1114"/>
      <c r="GKM320" s="1114"/>
      <c r="GKN320" s="1114"/>
      <c r="GKO320" s="1114"/>
      <c r="GKP320" s="1114"/>
      <c r="GKQ320" s="1114"/>
      <c r="GKR320" s="1114"/>
      <c r="GKS320" s="1114"/>
      <c r="GKT320" s="1114"/>
      <c r="GKU320" s="1114"/>
      <c r="GKV320" s="1114"/>
      <c r="GKW320" s="1114"/>
      <c r="GKX320" s="1114"/>
      <c r="GKY320" s="1114"/>
      <c r="GKZ320" s="1114"/>
      <c r="GLA320" s="1114"/>
      <c r="GLB320" s="1114"/>
      <c r="GLC320" s="1114"/>
      <c r="GLD320" s="1114"/>
      <c r="GLE320" s="1114"/>
      <c r="GLF320" s="1114"/>
      <c r="GLG320" s="1114"/>
      <c r="GLH320" s="1114"/>
      <c r="GLI320" s="1114"/>
      <c r="GLJ320" s="1114"/>
      <c r="GLK320" s="1114"/>
      <c r="GLL320" s="1114"/>
      <c r="GLM320" s="1114"/>
      <c r="GLN320" s="1114"/>
      <c r="GLO320" s="1114"/>
      <c r="GLP320" s="1114"/>
      <c r="GLQ320" s="1114"/>
      <c r="GLR320" s="1114"/>
      <c r="GLS320" s="1114"/>
      <c r="GLT320" s="1114"/>
      <c r="GLU320" s="1114"/>
      <c r="GLV320" s="1114"/>
      <c r="GLW320" s="1114"/>
      <c r="GLX320" s="1114"/>
      <c r="GLY320" s="1114"/>
      <c r="GLZ320" s="1114"/>
      <c r="GMA320" s="1114"/>
      <c r="GMB320" s="1114"/>
      <c r="GMC320" s="1114"/>
      <c r="GMD320" s="1114"/>
      <c r="GME320" s="1114"/>
      <c r="GMF320" s="1114"/>
      <c r="GMG320" s="1114"/>
      <c r="GMH320" s="1114"/>
      <c r="GMI320" s="1114"/>
      <c r="GMJ320" s="1114"/>
      <c r="GMK320" s="1114"/>
      <c r="GML320" s="1114"/>
      <c r="GMM320" s="1114"/>
      <c r="GMN320" s="1114"/>
      <c r="GMO320" s="1114"/>
      <c r="GMP320" s="1114"/>
      <c r="GMQ320" s="1114"/>
      <c r="GMR320" s="1114"/>
      <c r="GMS320" s="1114"/>
      <c r="GMT320" s="1114"/>
      <c r="GMU320" s="1114"/>
      <c r="GMV320" s="1114"/>
      <c r="GMW320" s="1114"/>
      <c r="GMX320" s="1114"/>
      <c r="GMY320" s="1114"/>
      <c r="GMZ320" s="1114"/>
      <c r="GNA320" s="1114"/>
      <c r="GNB320" s="1114"/>
      <c r="GNC320" s="1114"/>
      <c r="GND320" s="1114"/>
      <c r="GNE320" s="1114"/>
      <c r="GNF320" s="1114"/>
      <c r="GNG320" s="1114"/>
      <c r="GNH320" s="1114"/>
      <c r="GNI320" s="1114"/>
      <c r="GNJ320" s="1114"/>
      <c r="GNK320" s="1114"/>
      <c r="GNL320" s="1114"/>
      <c r="GNM320" s="1114"/>
      <c r="GNN320" s="1114"/>
      <c r="GNO320" s="1114"/>
      <c r="GNP320" s="1114"/>
      <c r="GNQ320" s="1114"/>
      <c r="GNR320" s="1114"/>
      <c r="GNS320" s="1114"/>
      <c r="GNT320" s="1114"/>
      <c r="GNU320" s="1114"/>
      <c r="GNV320" s="1114"/>
      <c r="GNW320" s="1114"/>
      <c r="GNX320" s="1114"/>
      <c r="GNY320" s="1114"/>
      <c r="GNZ320" s="1114"/>
      <c r="GOA320" s="1114"/>
      <c r="GOB320" s="1114"/>
      <c r="GOC320" s="1114"/>
      <c r="GOD320" s="1114"/>
      <c r="GOE320" s="1114"/>
      <c r="GOF320" s="1114"/>
      <c r="GOG320" s="1114"/>
      <c r="GOH320" s="1114"/>
      <c r="GOI320" s="1114"/>
      <c r="GOJ320" s="1114"/>
      <c r="GOK320" s="1114"/>
      <c r="GOL320" s="1114"/>
      <c r="GOM320" s="1114"/>
      <c r="GON320" s="1114"/>
      <c r="GOO320" s="1114"/>
      <c r="GOP320" s="1114"/>
      <c r="GOQ320" s="1114"/>
      <c r="GOR320" s="1114"/>
      <c r="GOS320" s="1114"/>
      <c r="GOT320" s="1114"/>
      <c r="GOU320" s="1114"/>
      <c r="GOV320" s="1114"/>
      <c r="GOW320" s="1114"/>
      <c r="GOX320" s="1114"/>
      <c r="GOY320" s="1114"/>
      <c r="GOZ320" s="1114"/>
      <c r="GPA320" s="1114"/>
      <c r="GPB320" s="1114"/>
      <c r="GPC320" s="1114"/>
      <c r="GPD320" s="1114"/>
      <c r="GPE320" s="1114"/>
      <c r="GPF320" s="1114"/>
      <c r="GPG320" s="1114"/>
      <c r="GPH320" s="1114"/>
      <c r="GPI320" s="1114"/>
      <c r="GPJ320" s="1114"/>
      <c r="GPK320" s="1114"/>
      <c r="GPL320" s="1114"/>
      <c r="GPM320" s="1114"/>
      <c r="GPN320" s="1114"/>
      <c r="GPO320" s="1114"/>
      <c r="GPP320" s="1114"/>
      <c r="GPQ320" s="1114"/>
      <c r="GPR320" s="1114"/>
      <c r="GPS320" s="1114"/>
      <c r="GPT320" s="1114"/>
      <c r="GPU320" s="1114"/>
      <c r="GPV320" s="1114"/>
      <c r="GPW320" s="1114"/>
      <c r="GPX320" s="1114"/>
      <c r="GPY320" s="1114"/>
      <c r="GPZ320" s="1114"/>
      <c r="GQA320" s="1114"/>
      <c r="GQB320" s="1114"/>
      <c r="GQC320" s="1114"/>
      <c r="GQD320" s="1114"/>
      <c r="GQE320" s="1114"/>
      <c r="GQF320" s="1114"/>
      <c r="GQG320" s="1114"/>
      <c r="GQH320" s="1114"/>
      <c r="GQI320" s="1114"/>
      <c r="GQJ320" s="1114"/>
      <c r="GQK320" s="1114"/>
      <c r="GQL320" s="1114"/>
      <c r="GQM320" s="1114"/>
      <c r="GQN320" s="1114"/>
      <c r="GQO320" s="1114"/>
      <c r="GQP320" s="1114"/>
      <c r="GQQ320" s="1114"/>
      <c r="GQR320" s="1114"/>
      <c r="GQS320" s="1114"/>
      <c r="GQT320" s="1114"/>
      <c r="GQU320" s="1114"/>
      <c r="GQV320" s="1114"/>
      <c r="GQW320" s="1114"/>
      <c r="GQX320" s="1114"/>
      <c r="GQY320" s="1114"/>
      <c r="GQZ320" s="1114"/>
      <c r="GRA320" s="1114"/>
      <c r="GRB320" s="1114"/>
      <c r="GRC320" s="1114"/>
      <c r="GRD320" s="1114"/>
      <c r="GRE320" s="1114"/>
      <c r="GRF320" s="1114"/>
      <c r="GRG320" s="1114"/>
      <c r="GRH320" s="1114"/>
      <c r="GRI320" s="1114"/>
      <c r="GRJ320" s="1114"/>
      <c r="GRK320" s="1114"/>
      <c r="GRL320" s="1114"/>
      <c r="GRM320" s="1114"/>
      <c r="GRN320" s="1114"/>
      <c r="GRO320" s="1114"/>
      <c r="GRP320" s="1114"/>
      <c r="GRQ320" s="1114"/>
      <c r="GRR320" s="1114"/>
      <c r="GRS320" s="1114"/>
      <c r="GRT320" s="1114"/>
      <c r="GRU320" s="1114"/>
      <c r="GRV320" s="1114"/>
      <c r="GRW320" s="1114"/>
      <c r="GRX320" s="1114"/>
      <c r="GRY320" s="1114"/>
      <c r="GRZ320" s="1114"/>
      <c r="GSA320" s="1114"/>
      <c r="GSB320" s="1114"/>
      <c r="GSC320" s="1114"/>
      <c r="GSD320" s="1114"/>
      <c r="GSE320" s="1114"/>
      <c r="GSF320" s="1114"/>
      <c r="GSG320" s="1114"/>
      <c r="GSH320" s="1114"/>
      <c r="GSI320" s="1114"/>
      <c r="GSJ320" s="1114"/>
      <c r="GSK320" s="1114"/>
      <c r="GSL320" s="1114"/>
      <c r="GSM320" s="1114"/>
      <c r="GSN320" s="1114"/>
      <c r="GSO320" s="1114"/>
      <c r="GSP320" s="1114"/>
      <c r="GSQ320" s="1114"/>
      <c r="GSR320" s="1114"/>
      <c r="GSS320" s="1114"/>
      <c r="GST320" s="1114"/>
      <c r="GSU320" s="1114"/>
      <c r="GSV320" s="1114"/>
      <c r="GSW320" s="1114"/>
      <c r="GSX320" s="1114"/>
      <c r="GSY320" s="1114"/>
      <c r="GSZ320" s="1114"/>
      <c r="GTA320" s="1114"/>
      <c r="GTB320" s="1114"/>
      <c r="GTC320" s="1114"/>
      <c r="GTD320" s="1114"/>
      <c r="GTE320" s="1114"/>
      <c r="GTF320" s="1114"/>
      <c r="GTG320" s="1114"/>
      <c r="GTH320" s="1114"/>
      <c r="GTI320" s="1114"/>
      <c r="GTJ320" s="1114"/>
      <c r="GTK320" s="1114"/>
      <c r="GTL320" s="1114"/>
      <c r="GTM320" s="1114"/>
      <c r="GTN320" s="1114"/>
      <c r="GTO320" s="1114"/>
      <c r="GTP320" s="1114"/>
      <c r="GTQ320" s="1114"/>
      <c r="GTR320" s="1114"/>
      <c r="GTS320" s="1114"/>
      <c r="GTT320" s="1114"/>
      <c r="GTU320" s="1114"/>
      <c r="GTV320" s="1114"/>
      <c r="GTW320" s="1114"/>
      <c r="GTX320" s="1114"/>
      <c r="GTY320" s="1114"/>
      <c r="GTZ320" s="1114"/>
      <c r="GUA320" s="1114"/>
      <c r="GUB320" s="1114"/>
      <c r="GUC320" s="1114"/>
      <c r="GUD320" s="1114"/>
      <c r="GUE320" s="1114"/>
      <c r="GUF320" s="1114"/>
      <c r="GUG320" s="1114"/>
      <c r="GUH320" s="1114"/>
      <c r="GUI320" s="1114"/>
      <c r="GUJ320" s="1114"/>
      <c r="GUK320" s="1114"/>
      <c r="GUL320" s="1114"/>
      <c r="GUM320" s="1114"/>
      <c r="GUN320" s="1114"/>
      <c r="GUO320" s="1114"/>
      <c r="GUP320" s="1114"/>
      <c r="GUQ320" s="1114"/>
      <c r="GUR320" s="1114"/>
      <c r="GUS320" s="1114"/>
      <c r="GUT320" s="1114"/>
      <c r="GUU320" s="1114"/>
      <c r="GUV320" s="1114"/>
      <c r="GUW320" s="1114"/>
      <c r="GUX320" s="1114"/>
      <c r="GUY320" s="1114"/>
      <c r="GUZ320" s="1114"/>
      <c r="GVA320" s="1114"/>
      <c r="GVB320" s="1114"/>
      <c r="GVC320" s="1114"/>
      <c r="GVD320" s="1114"/>
      <c r="GVE320" s="1114"/>
      <c r="GVF320" s="1114"/>
      <c r="GVG320" s="1114"/>
      <c r="GVH320" s="1114"/>
      <c r="GVI320" s="1114"/>
      <c r="GVJ320" s="1114"/>
      <c r="GVK320" s="1114"/>
      <c r="GVL320" s="1114"/>
      <c r="GVM320" s="1114"/>
      <c r="GVN320" s="1114"/>
      <c r="GVO320" s="1114"/>
      <c r="GVP320" s="1114"/>
      <c r="GVQ320" s="1114"/>
      <c r="GVR320" s="1114"/>
      <c r="GVS320" s="1114"/>
      <c r="GVT320" s="1114"/>
      <c r="GVU320" s="1114"/>
      <c r="GVV320" s="1114"/>
      <c r="GVW320" s="1114"/>
      <c r="GVX320" s="1114"/>
      <c r="GVY320" s="1114"/>
      <c r="GVZ320" s="1114"/>
      <c r="GWA320" s="1114"/>
      <c r="GWB320" s="1114"/>
      <c r="GWC320" s="1114"/>
      <c r="GWD320" s="1114"/>
      <c r="GWE320" s="1114"/>
      <c r="GWF320" s="1114"/>
      <c r="GWG320" s="1114"/>
      <c r="GWH320" s="1114"/>
      <c r="GWI320" s="1114"/>
      <c r="GWJ320" s="1114"/>
      <c r="GWK320" s="1114"/>
      <c r="GWL320" s="1114"/>
      <c r="GWM320" s="1114"/>
      <c r="GWN320" s="1114"/>
      <c r="GWO320" s="1114"/>
      <c r="GWP320" s="1114"/>
      <c r="GWQ320" s="1114"/>
      <c r="GWR320" s="1114"/>
      <c r="GWS320" s="1114"/>
      <c r="GWT320" s="1114"/>
      <c r="GWU320" s="1114"/>
      <c r="GWV320" s="1114"/>
      <c r="GWW320" s="1114"/>
      <c r="GWX320" s="1114"/>
      <c r="GWY320" s="1114"/>
      <c r="GWZ320" s="1114"/>
      <c r="GXA320" s="1114"/>
      <c r="GXB320" s="1114"/>
      <c r="GXC320" s="1114"/>
      <c r="GXD320" s="1114"/>
      <c r="GXE320" s="1114"/>
      <c r="GXF320" s="1114"/>
      <c r="GXG320" s="1114"/>
      <c r="GXH320" s="1114"/>
      <c r="GXI320" s="1114"/>
      <c r="GXJ320" s="1114"/>
      <c r="GXK320" s="1114"/>
      <c r="GXL320" s="1114"/>
      <c r="GXM320" s="1114"/>
      <c r="GXN320" s="1114"/>
      <c r="GXO320" s="1114"/>
      <c r="GXP320" s="1114"/>
      <c r="GXQ320" s="1114"/>
      <c r="GXR320" s="1114"/>
      <c r="GXS320" s="1114"/>
      <c r="GXT320" s="1114"/>
      <c r="GXU320" s="1114"/>
      <c r="GXV320" s="1114"/>
      <c r="GXW320" s="1114"/>
      <c r="GXX320" s="1114"/>
      <c r="GXY320" s="1114"/>
      <c r="GXZ320" s="1114"/>
      <c r="GYA320" s="1114"/>
      <c r="GYB320" s="1114"/>
      <c r="GYC320" s="1114"/>
      <c r="GYD320" s="1114"/>
      <c r="GYE320" s="1114"/>
      <c r="GYF320" s="1114"/>
      <c r="GYG320" s="1114"/>
      <c r="GYH320" s="1114"/>
      <c r="GYI320" s="1114"/>
      <c r="GYJ320" s="1114"/>
      <c r="GYK320" s="1114"/>
      <c r="GYL320" s="1114"/>
      <c r="GYM320" s="1114"/>
      <c r="GYN320" s="1114"/>
      <c r="GYO320" s="1114"/>
      <c r="GYP320" s="1114"/>
      <c r="GYQ320" s="1114"/>
      <c r="GYR320" s="1114"/>
      <c r="GYS320" s="1114"/>
      <c r="GYT320" s="1114"/>
      <c r="GYU320" s="1114"/>
      <c r="GYV320" s="1114"/>
      <c r="GYW320" s="1114"/>
      <c r="GYX320" s="1114"/>
      <c r="GYY320" s="1114"/>
      <c r="GYZ320" s="1114"/>
      <c r="GZA320" s="1114"/>
      <c r="GZB320" s="1114"/>
      <c r="GZC320" s="1114"/>
      <c r="GZD320" s="1114"/>
      <c r="GZE320" s="1114"/>
      <c r="GZF320" s="1114"/>
      <c r="GZG320" s="1114"/>
      <c r="GZH320" s="1114"/>
      <c r="GZI320" s="1114"/>
      <c r="GZJ320" s="1114"/>
      <c r="GZK320" s="1114"/>
      <c r="GZL320" s="1114"/>
      <c r="GZM320" s="1114"/>
      <c r="GZN320" s="1114"/>
      <c r="GZO320" s="1114"/>
      <c r="GZP320" s="1114"/>
      <c r="GZQ320" s="1114"/>
      <c r="GZR320" s="1114"/>
      <c r="GZS320" s="1114"/>
      <c r="GZT320" s="1114"/>
      <c r="GZU320" s="1114"/>
      <c r="GZV320" s="1114"/>
      <c r="GZW320" s="1114"/>
      <c r="GZX320" s="1114"/>
      <c r="GZY320" s="1114"/>
      <c r="GZZ320" s="1114"/>
      <c r="HAA320" s="1114"/>
      <c r="HAB320" s="1114"/>
      <c r="HAC320" s="1114"/>
      <c r="HAD320" s="1114"/>
      <c r="HAE320" s="1114"/>
      <c r="HAF320" s="1114"/>
      <c r="HAG320" s="1114"/>
      <c r="HAH320" s="1114"/>
      <c r="HAI320" s="1114"/>
      <c r="HAJ320" s="1114"/>
      <c r="HAK320" s="1114"/>
      <c r="HAL320" s="1114"/>
      <c r="HAM320" s="1114"/>
      <c r="HAN320" s="1114"/>
      <c r="HAO320" s="1114"/>
      <c r="HAP320" s="1114"/>
      <c r="HAQ320" s="1114"/>
      <c r="HAR320" s="1114"/>
      <c r="HAS320" s="1114"/>
      <c r="HAT320" s="1114"/>
      <c r="HAU320" s="1114"/>
      <c r="HAV320" s="1114"/>
      <c r="HAW320" s="1114"/>
      <c r="HAX320" s="1114"/>
      <c r="HAY320" s="1114"/>
      <c r="HAZ320" s="1114"/>
      <c r="HBA320" s="1114"/>
      <c r="HBB320" s="1114"/>
      <c r="HBC320" s="1114"/>
      <c r="HBD320" s="1114"/>
      <c r="HBE320" s="1114"/>
      <c r="HBF320" s="1114"/>
      <c r="HBG320" s="1114"/>
      <c r="HBH320" s="1114"/>
      <c r="HBI320" s="1114"/>
      <c r="HBJ320" s="1114"/>
      <c r="HBK320" s="1114"/>
      <c r="HBL320" s="1114"/>
      <c r="HBM320" s="1114"/>
      <c r="HBN320" s="1114"/>
      <c r="HBO320" s="1114"/>
      <c r="HBP320" s="1114"/>
      <c r="HBQ320" s="1114"/>
      <c r="HBR320" s="1114"/>
      <c r="HBS320" s="1114"/>
      <c r="HBT320" s="1114"/>
      <c r="HBU320" s="1114"/>
      <c r="HBV320" s="1114"/>
      <c r="HBW320" s="1114"/>
      <c r="HBX320" s="1114"/>
      <c r="HBY320" s="1114"/>
      <c r="HBZ320" s="1114"/>
      <c r="HCA320" s="1114"/>
      <c r="HCB320" s="1114"/>
      <c r="HCC320" s="1114"/>
      <c r="HCD320" s="1114"/>
      <c r="HCE320" s="1114"/>
      <c r="HCF320" s="1114"/>
      <c r="HCG320" s="1114"/>
      <c r="HCH320" s="1114"/>
      <c r="HCI320" s="1114"/>
      <c r="HCJ320" s="1114"/>
      <c r="HCK320" s="1114"/>
      <c r="HCL320" s="1114"/>
      <c r="HCM320" s="1114"/>
      <c r="HCN320" s="1114"/>
      <c r="HCO320" s="1114"/>
      <c r="HCP320" s="1114"/>
      <c r="HCQ320" s="1114"/>
      <c r="HCR320" s="1114"/>
      <c r="HCS320" s="1114"/>
      <c r="HCT320" s="1114"/>
      <c r="HCU320" s="1114"/>
      <c r="HCV320" s="1114"/>
      <c r="HCW320" s="1114"/>
      <c r="HCX320" s="1114"/>
      <c r="HCY320" s="1114"/>
      <c r="HCZ320" s="1114"/>
      <c r="HDA320" s="1114"/>
      <c r="HDB320" s="1114"/>
      <c r="HDC320" s="1114"/>
      <c r="HDD320" s="1114"/>
      <c r="HDE320" s="1114"/>
      <c r="HDF320" s="1114"/>
      <c r="HDG320" s="1114"/>
      <c r="HDH320" s="1114"/>
      <c r="HDI320" s="1114"/>
      <c r="HDJ320" s="1114"/>
      <c r="HDK320" s="1114"/>
      <c r="HDL320" s="1114"/>
      <c r="HDM320" s="1114"/>
      <c r="HDN320" s="1114"/>
      <c r="HDO320" s="1114"/>
      <c r="HDP320" s="1114"/>
      <c r="HDQ320" s="1114"/>
      <c r="HDR320" s="1114"/>
      <c r="HDS320" s="1114"/>
      <c r="HDT320" s="1114"/>
      <c r="HDU320" s="1114"/>
      <c r="HDV320" s="1114"/>
      <c r="HDW320" s="1114"/>
      <c r="HDX320" s="1114"/>
      <c r="HDY320" s="1114"/>
      <c r="HDZ320" s="1114"/>
      <c r="HEA320" s="1114"/>
      <c r="HEB320" s="1114"/>
      <c r="HEC320" s="1114"/>
      <c r="HED320" s="1114"/>
      <c r="HEE320" s="1114"/>
      <c r="HEF320" s="1114"/>
      <c r="HEG320" s="1114"/>
      <c r="HEH320" s="1114"/>
      <c r="HEI320" s="1114"/>
      <c r="HEJ320" s="1114"/>
      <c r="HEK320" s="1114"/>
      <c r="HEL320" s="1114"/>
      <c r="HEM320" s="1114"/>
      <c r="HEN320" s="1114"/>
      <c r="HEO320" s="1114"/>
      <c r="HEP320" s="1114"/>
      <c r="HEQ320" s="1114"/>
      <c r="HER320" s="1114"/>
      <c r="HES320" s="1114"/>
      <c r="HET320" s="1114"/>
      <c r="HEU320" s="1114"/>
      <c r="HEV320" s="1114"/>
      <c r="HEW320" s="1114"/>
      <c r="HEX320" s="1114"/>
      <c r="HEY320" s="1114"/>
      <c r="HEZ320" s="1114"/>
      <c r="HFA320" s="1114"/>
      <c r="HFB320" s="1114"/>
      <c r="HFC320" s="1114"/>
      <c r="HFD320" s="1114"/>
      <c r="HFE320" s="1114"/>
      <c r="HFF320" s="1114"/>
      <c r="HFG320" s="1114"/>
      <c r="HFH320" s="1114"/>
      <c r="HFI320" s="1114"/>
      <c r="HFJ320" s="1114"/>
      <c r="HFK320" s="1114"/>
      <c r="HFL320" s="1114"/>
      <c r="HFM320" s="1114"/>
      <c r="HFN320" s="1114"/>
      <c r="HFO320" s="1114"/>
      <c r="HFP320" s="1114"/>
      <c r="HFQ320" s="1114"/>
      <c r="HFR320" s="1114"/>
      <c r="HFS320" s="1114"/>
      <c r="HFT320" s="1114"/>
      <c r="HFU320" s="1114"/>
      <c r="HFV320" s="1114"/>
      <c r="HFW320" s="1114"/>
      <c r="HFX320" s="1114"/>
      <c r="HFY320" s="1114"/>
      <c r="HFZ320" s="1114"/>
      <c r="HGA320" s="1114"/>
      <c r="HGB320" s="1114"/>
      <c r="HGC320" s="1114"/>
      <c r="HGD320" s="1114"/>
      <c r="HGE320" s="1114"/>
      <c r="HGF320" s="1114"/>
      <c r="HGG320" s="1114"/>
      <c r="HGH320" s="1114"/>
      <c r="HGI320" s="1114"/>
      <c r="HGJ320" s="1114"/>
      <c r="HGK320" s="1114"/>
      <c r="HGL320" s="1114"/>
      <c r="HGM320" s="1114"/>
      <c r="HGN320" s="1114"/>
      <c r="HGO320" s="1114"/>
      <c r="HGP320" s="1114"/>
      <c r="HGQ320" s="1114"/>
      <c r="HGR320" s="1114"/>
      <c r="HGS320" s="1114"/>
      <c r="HGT320" s="1114"/>
      <c r="HGU320" s="1114"/>
      <c r="HGV320" s="1114"/>
      <c r="HGW320" s="1114"/>
      <c r="HGX320" s="1114"/>
      <c r="HGY320" s="1114"/>
      <c r="HGZ320" s="1114"/>
      <c r="HHA320" s="1114"/>
      <c r="HHB320" s="1114"/>
      <c r="HHC320" s="1114"/>
      <c r="HHD320" s="1114"/>
      <c r="HHE320" s="1114"/>
      <c r="HHF320" s="1114"/>
      <c r="HHG320" s="1114"/>
      <c r="HHH320" s="1114"/>
      <c r="HHI320" s="1114"/>
      <c r="HHJ320" s="1114"/>
      <c r="HHK320" s="1114"/>
      <c r="HHL320" s="1114"/>
      <c r="HHM320" s="1114"/>
      <c r="HHN320" s="1114"/>
      <c r="HHO320" s="1114"/>
      <c r="HHP320" s="1114"/>
      <c r="HHQ320" s="1114"/>
      <c r="HHR320" s="1114"/>
      <c r="HHS320" s="1114"/>
      <c r="HHT320" s="1114"/>
      <c r="HHU320" s="1114"/>
      <c r="HHV320" s="1114"/>
      <c r="HHW320" s="1114"/>
      <c r="HHX320" s="1114"/>
      <c r="HHY320" s="1114"/>
      <c r="HHZ320" s="1114"/>
      <c r="HIA320" s="1114"/>
      <c r="HIB320" s="1114"/>
      <c r="HIC320" s="1114"/>
      <c r="HID320" s="1114"/>
      <c r="HIE320" s="1114"/>
      <c r="HIF320" s="1114"/>
      <c r="HIG320" s="1114"/>
      <c r="HIH320" s="1114"/>
      <c r="HII320" s="1114"/>
      <c r="HIJ320" s="1114"/>
      <c r="HIK320" s="1114"/>
      <c r="HIL320" s="1114"/>
      <c r="HIM320" s="1114"/>
      <c r="HIN320" s="1114"/>
      <c r="HIO320" s="1114"/>
      <c r="HIP320" s="1114"/>
      <c r="HIQ320" s="1114"/>
      <c r="HIR320" s="1114"/>
      <c r="HIS320" s="1114"/>
      <c r="HIT320" s="1114"/>
      <c r="HIU320" s="1114"/>
      <c r="HIV320" s="1114"/>
      <c r="HIW320" s="1114"/>
      <c r="HIX320" s="1114"/>
      <c r="HIY320" s="1114"/>
      <c r="HIZ320" s="1114"/>
      <c r="HJA320" s="1114"/>
      <c r="HJB320" s="1114"/>
      <c r="HJC320" s="1114"/>
      <c r="HJD320" s="1114"/>
      <c r="HJE320" s="1114"/>
      <c r="HJF320" s="1114"/>
      <c r="HJG320" s="1114"/>
      <c r="HJH320" s="1114"/>
      <c r="HJI320" s="1114"/>
      <c r="HJJ320" s="1114"/>
      <c r="HJK320" s="1114"/>
      <c r="HJL320" s="1114"/>
      <c r="HJM320" s="1114"/>
      <c r="HJN320" s="1114"/>
      <c r="HJO320" s="1114"/>
      <c r="HJP320" s="1114"/>
      <c r="HJQ320" s="1114"/>
      <c r="HJR320" s="1114"/>
      <c r="HJS320" s="1114"/>
      <c r="HJT320" s="1114"/>
      <c r="HJU320" s="1114"/>
      <c r="HJV320" s="1114"/>
      <c r="HJW320" s="1114"/>
      <c r="HJX320" s="1114"/>
      <c r="HJY320" s="1114"/>
      <c r="HJZ320" s="1114"/>
      <c r="HKA320" s="1114"/>
      <c r="HKB320" s="1114"/>
      <c r="HKC320" s="1114"/>
      <c r="HKD320" s="1114"/>
      <c r="HKE320" s="1114"/>
      <c r="HKF320" s="1114"/>
      <c r="HKG320" s="1114"/>
      <c r="HKH320" s="1114"/>
      <c r="HKI320" s="1114"/>
      <c r="HKJ320" s="1114"/>
      <c r="HKK320" s="1114"/>
      <c r="HKL320" s="1114"/>
      <c r="HKM320" s="1114"/>
      <c r="HKN320" s="1114"/>
      <c r="HKO320" s="1114"/>
      <c r="HKP320" s="1114"/>
      <c r="HKQ320" s="1114"/>
      <c r="HKR320" s="1114"/>
      <c r="HKS320" s="1114"/>
      <c r="HKT320" s="1114"/>
      <c r="HKU320" s="1114"/>
      <c r="HKV320" s="1114"/>
      <c r="HKW320" s="1114"/>
      <c r="HKX320" s="1114"/>
      <c r="HKY320" s="1114"/>
      <c r="HKZ320" s="1114"/>
      <c r="HLA320" s="1114"/>
      <c r="HLB320" s="1114"/>
      <c r="HLC320" s="1114"/>
      <c r="HLD320" s="1114"/>
      <c r="HLE320" s="1114"/>
      <c r="HLF320" s="1114"/>
      <c r="HLG320" s="1114"/>
      <c r="HLH320" s="1114"/>
      <c r="HLI320" s="1114"/>
      <c r="HLJ320" s="1114"/>
      <c r="HLK320" s="1114"/>
      <c r="HLL320" s="1114"/>
      <c r="HLM320" s="1114"/>
      <c r="HLN320" s="1114"/>
      <c r="HLO320" s="1114"/>
      <c r="HLP320" s="1114"/>
      <c r="HLQ320" s="1114"/>
      <c r="HLR320" s="1114"/>
      <c r="HLS320" s="1114"/>
      <c r="HLT320" s="1114"/>
      <c r="HLU320" s="1114"/>
      <c r="HLV320" s="1114"/>
      <c r="HLW320" s="1114"/>
      <c r="HLX320" s="1114"/>
      <c r="HLY320" s="1114"/>
      <c r="HLZ320" s="1114"/>
      <c r="HMA320" s="1114"/>
      <c r="HMB320" s="1114"/>
      <c r="HMC320" s="1114"/>
      <c r="HMD320" s="1114"/>
      <c r="HME320" s="1114"/>
      <c r="HMF320" s="1114"/>
      <c r="HMG320" s="1114"/>
      <c r="HMH320" s="1114"/>
      <c r="HMI320" s="1114"/>
      <c r="HMJ320" s="1114"/>
      <c r="HMK320" s="1114"/>
      <c r="HML320" s="1114"/>
      <c r="HMM320" s="1114"/>
      <c r="HMN320" s="1114"/>
      <c r="HMO320" s="1114"/>
      <c r="HMP320" s="1114"/>
      <c r="HMQ320" s="1114"/>
      <c r="HMR320" s="1114"/>
      <c r="HMS320" s="1114"/>
      <c r="HMT320" s="1114"/>
      <c r="HMU320" s="1114"/>
      <c r="HMV320" s="1114"/>
      <c r="HMW320" s="1114"/>
      <c r="HMX320" s="1114"/>
      <c r="HMY320" s="1114"/>
      <c r="HMZ320" s="1114"/>
      <c r="HNA320" s="1114"/>
      <c r="HNB320" s="1114"/>
      <c r="HNC320" s="1114"/>
      <c r="HND320" s="1114"/>
      <c r="HNE320" s="1114"/>
      <c r="HNF320" s="1114"/>
      <c r="HNG320" s="1114"/>
      <c r="HNH320" s="1114"/>
      <c r="HNI320" s="1114"/>
      <c r="HNJ320" s="1114"/>
      <c r="HNK320" s="1114"/>
      <c r="HNL320" s="1114"/>
      <c r="HNM320" s="1114"/>
      <c r="HNN320" s="1114"/>
      <c r="HNO320" s="1114"/>
      <c r="HNP320" s="1114"/>
      <c r="HNQ320" s="1114"/>
      <c r="HNR320" s="1114"/>
      <c r="HNS320" s="1114"/>
      <c r="HNT320" s="1114"/>
      <c r="HNU320" s="1114"/>
      <c r="HNV320" s="1114"/>
      <c r="HNW320" s="1114"/>
      <c r="HNX320" s="1114"/>
      <c r="HNY320" s="1114"/>
      <c r="HNZ320" s="1114"/>
      <c r="HOA320" s="1114"/>
      <c r="HOB320" s="1114"/>
      <c r="HOC320" s="1114"/>
      <c r="HOD320" s="1114"/>
      <c r="HOE320" s="1114"/>
      <c r="HOF320" s="1114"/>
      <c r="HOG320" s="1114"/>
      <c r="HOH320" s="1114"/>
      <c r="HOI320" s="1114"/>
      <c r="HOJ320" s="1114"/>
      <c r="HOK320" s="1114"/>
      <c r="HOL320" s="1114"/>
      <c r="HOM320" s="1114"/>
      <c r="HON320" s="1114"/>
      <c r="HOO320" s="1114"/>
      <c r="HOP320" s="1114"/>
      <c r="HOQ320" s="1114"/>
      <c r="HOR320" s="1114"/>
      <c r="HOS320" s="1114"/>
      <c r="HOT320" s="1114"/>
      <c r="HOU320" s="1114"/>
      <c r="HOV320" s="1114"/>
      <c r="HOW320" s="1114"/>
      <c r="HOX320" s="1114"/>
      <c r="HOY320" s="1114"/>
      <c r="HOZ320" s="1114"/>
      <c r="HPA320" s="1114"/>
      <c r="HPB320" s="1114"/>
      <c r="HPC320" s="1114"/>
      <c r="HPD320" s="1114"/>
      <c r="HPE320" s="1114"/>
      <c r="HPF320" s="1114"/>
      <c r="HPG320" s="1114"/>
      <c r="HPH320" s="1114"/>
      <c r="HPI320" s="1114"/>
      <c r="HPJ320" s="1114"/>
      <c r="HPK320" s="1114"/>
      <c r="HPL320" s="1114"/>
      <c r="HPM320" s="1114"/>
      <c r="HPN320" s="1114"/>
      <c r="HPO320" s="1114"/>
      <c r="HPP320" s="1114"/>
      <c r="HPQ320" s="1114"/>
      <c r="HPR320" s="1114"/>
      <c r="HPS320" s="1114"/>
      <c r="HPT320" s="1114"/>
      <c r="HPU320" s="1114"/>
      <c r="HPV320" s="1114"/>
      <c r="HPW320" s="1114"/>
      <c r="HPX320" s="1114"/>
      <c r="HPY320" s="1114"/>
      <c r="HPZ320" s="1114"/>
      <c r="HQA320" s="1114"/>
      <c r="HQB320" s="1114"/>
      <c r="HQC320" s="1114"/>
      <c r="HQD320" s="1114"/>
      <c r="HQE320" s="1114"/>
      <c r="HQF320" s="1114"/>
      <c r="HQG320" s="1114"/>
      <c r="HQH320" s="1114"/>
      <c r="HQI320" s="1114"/>
      <c r="HQJ320" s="1114"/>
      <c r="HQK320" s="1114"/>
      <c r="HQL320" s="1114"/>
      <c r="HQM320" s="1114"/>
      <c r="HQN320" s="1114"/>
      <c r="HQO320" s="1114"/>
      <c r="HQP320" s="1114"/>
      <c r="HQQ320" s="1114"/>
      <c r="HQR320" s="1114"/>
      <c r="HQS320" s="1114"/>
      <c r="HQT320" s="1114"/>
      <c r="HQU320" s="1114"/>
      <c r="HQV320" s="1114"/>
      <c r="HQW320" s="1114"/>
      <c r="HQX320" s="1114"/>
      <c r="HQY320" s="1114"/>
      <c r="HQZ320" s="1114"/>
      <c r="HRA320" s="1114"/>
      <c r="HRB320" s="1114"/>
      <c r="HRC320" s="1114"/>
      <c r="HRD320" s="1114"/>
      <c r="HRE320" s="1114"/>
      <c r="HRF320" s="1114"/>
      <c r="HRG320" s="1114"/>
      <c r="HRH320" s="1114"/>
      <c r="HRI320" s="1114"/>
      <c r="HRJ320" s="1114"/>
      <c r="HRK320" s="1114"/>
      <c r="HRL320" s="1114"/>
      <c r="HRM320" s="1114"/>
      <c r="HRN320" s="1114"/>
      <c r="HRO320" s="1114"/>
      <c r="HRP320" s="1114"/>
      <c r="HRQ320" s="1114"/>
      <c r="HRR320" s="1114"/>
      <c r="HRS320" s="1114"/>
      <c r="HRT320" s="1114"/>
      <c r="HRU320" s="1114"/>
      <c r="HRV320" s="1114"/>
      <c r="HRW320" s="1114"/>
      <c r="HRX320" s="1114"/>
      <c r="HRY320" s="1114"/>
      <c r="HRZ320" s="1114"/>
      <c r="HSA320" s="1114"/>
      <c r="HSB320" s="1114"/>
      <c r="HSC320" s="1114"/>
      <c r="HSD320" s="1114"/>
      <c r="HSE320" s="1114"/>
      <c r="HSF320" s="1114"/>
      <c r="HSG320" s="1114"/>
      <c r="HSH320" s="1114"/>
      <c r="HSI320" s="1114"/>
      <c r="HSJ320" s="1114"/>
      <c r="HSK320" s="1114"/>
      <c r="HSL320" s="1114"/>
      <c r="HSM320" s="1114"/>
      <c r="HSN320" s="1114"/>
      <c r="HSO320" s="1114"/>
      <c r="HSP320" s="1114"/>
      <c r="HSQ320" s="1114"/>
      <c r="HSR320" s="1114"/>
      <c r="HSS320" s="1114"/>
      <c r="HST320" s="1114"/>
      <c r="HSU320" s="1114"/>
      <c r="HSV320" s="1114"/>
      <c r="HSW320" s="1114"/>
      <c r="HSX320" s="1114"/>
      <c r="HSY320" s="1114"/>
      <c r="HSZ320" s="1114"/>
      <c r="HTA320" s="1114"/>
      <c r="HTB320" s="1114"/>
      <c r="HTC320" s="1114"/>
      <c r="HTD320" s="1114"/>
      <c r="HTE320" s="1114"/>
      <c r="HTF320" s="1114"/>
      <c r="HTG320" s="1114"/>
      <c r="HTH320" s="1114"/>
      <c r="HTI320" s="1114"/>
      <c r="HTJ320" s="1114"/>
      <c r="HTK320" s="1114"/>
      <c r="HTL320" s="1114"/>
      <c r="HTM320" s="1114"/>
      <c r="HTN320" s="1114"/>
      <c r="HTO320" s="1114"/>
      <c r="HTP320" s="1114"/>
      <c r="HTQ320" s="1114"/>
      <c r="HTR320" s="1114"/>
      <c r="HTS320" s="1114"/>
      <c r="HTT320" s="1114"/>
      <c r="HTU320" s="1114"/>
      <c r="HTV320" s="1114"/>
      <c r="HTW320" s="1114"/>
      <c r="HTX320" s="1114"/>
      <c r="HTY320" s="1114"/>
      <c r="HTZ320" s="1114"/>
      <c r="HUA320" s="1114"/>
      <c r="HUB320" s="1114"/>
      <c r="HUC320" s="1114"/>
      <c r="HUD320" s="1114"/>
      <c r="HUE320" s="1114"/>
      <c r="HUF320" s="1114"/>
      <c r="HUG320" s="1114"/>
      <c r="HUH320" s="1114"/>
      <c r="HUI320" s="1114"/>
      <c r="HUJ320" s="1114"/>
      <c r="HUK320" s="1114"/>
      <c r="HUL320" s="1114"/>
      <c r="HUM320" s="1114"/>
      <c r="HUN320" s="1114"/>
      <c r="HUO320" s="1114"/>
      <c r="HUP320" s="1114"/>
      <c r="HUQ320" s="1114"/>
      <c r="HUR320" s="1114"/>
      <c r="HUS320" s="1114"/>
      <c r="HUT320" s="1114"/>
      <c r="HUU320" s="1114"/>
      <c r="HUV320" s="1114"/>
      <c r="HUW320" s="1114"/>
      <c r="HUX320" s="1114"/>
      <c r="HUY320" s="1114"/>
      <c r="HUZ320" s="1114"/>
      <c r="HVA320" s="1114"/>
      <c r="HVB320" s="1114"/>
      <c r="HVC320" s="1114"/>
      <c r="HVD320" s="1114"/>
      <c r="HVE320" s="1114"/>
      <c r="HVF320" s="1114"/>
      <c r="HVG320" s="1114"/>
      <c r="HVH320" s="1114"/>
      <c r="HVI320" s="1114"/>
      <c r="HVJ320" s="1114"/>
      <c r="HVK320" s="1114"/>
      <c r="HVL320" s="1114"/>
      <c r="HVM320" s="1114"/>
      <c r="HVN320" s="1114"/>
      <c r="HVO320" s="1114"/>
      <c r="HVP320" s="1114"/>
      <c r="HVQ320" s="1114"/>
      <c r="HVR320" s="1114"/>
      <c r="HVS320" s="1114"/>
      <c r="HVT320" s="1114"/>
      <c r="HVU320" s="1114"/>
      <c r="HVV320" s="1114"/>
      <c r="HVW320" s="1114"/>
      <c r="HVX320" s="1114"/>
      <c r="HVY320" s="1114"/>
      <c r="HVZ320" s="1114"/>
      <c r="HWA320" s="1114"/>
      <c r="HWB320" s="1114"/>
      <c r="HWC320" s="1114"/>
      <c r="HWD320" s="1114"/>
      <c r="HWE320" s="1114"/>
      <c r="HWF320" s="1114"/>
      <c r="HWG320" s="1114"/>
      <c r="HWH320" s="1114"/>
      <c r="HWI320" s="1114"/>
      <c r="HWJ320" s="1114"/>
      <c r="HWK320" s="1114"/>
      <c r="HWL320" s="1114"/>
      <c r="HWM320" s="1114"/>
      <c r="HWN320" s="1114"/>
      <c r="HWO320" s="1114"/>
      <c r="HWP320" s="1114"/>
      <c r="HWQ320" s="1114"/>
      <c r="HWR320" s="1114"/>
      <c r="HWS320" s="1114"/>
      <c r="HWT320" s="1114"/>
      <c r="HWU320" s="1114"/>
      <c r="HWV320" s="1114"/>
      <c r="HWW320" s="1114"/>
      <c r="HWX320" s="1114"/>
      <c r="HWY320" s="1114"/>
      <c r="HWZ320" s="1114"/>
      <c r="HXA320" s="1114"/>
      <c r="HXB320" s="1114"/>
      <c r="HXC320" s="1114"/>
      <c r="HXD320" s="1114"/>
      <c r="HXE320" s="1114"/>
      <c r="HXF320" s="1114"/>
      <c r="HXG320" s="1114"/>
      <c r="HXH320" s="1114"/>
      <c r="HXI320" s="1114"/>
      <c r="HXJ320" s="1114"/>
      <c r="HXK320" s="1114"/>
      <c r="HXL320" s="1114"/>
      <c r="HXM320" s="1114"/>
      <c r="HXN320" s="1114"/>
      <c r="HXO320" s="1114"/>
      <c r="HXP320" s="1114"/>
      <c r="HXQ320" s="1114"/>
      <c r="HXR320" s="1114"/>
      <c r="HXS320" s="1114"/>
      <c r="HXT320" s="1114"/>
      <c r="HXU320" s="1114"/>
      <c r="HXV320" s="1114"/>
      <c r="HXW320" s="1114"/>
      <c r="HXX320" s="1114"/>
      <c r="HXY320" s="1114"/>
      <c r="HXZ320" s="1114"/>
      <c r="HYA320" s="1114"/>
      <c r="HYB320" s="1114"/>
      <c r="HYC320" s="1114"/>
      <c r="HYD320" s="1114"/>
      <c r="HYE320" s="1114"/>
      <c r="HYF320" s="1114"/>
      <c r="HYG320" s="1114"/>
      <c r="HYH320" s="1114"/>
      <c r="HYI320" s="1114"/>
      <c r="HYJ320" s="1114"/>
      <c r="HYK320" s="1114"/>
      <c r="HYL320" s="1114"/>
      <c r="HYM320" s="1114"/>
      <c r="HYN320" s="1114"/>
      <c r="HYO320" s="1114"/>
      <c r="HYP320" s="1114"/>
      <c r="HYQ320" s="1114"/>
      <c r="HYR320" s="1114"/>
      <c r="HYS320" s="1114"/>
      <c r="HYT320" s="1114"/>
      <c r="HYU320" s="1114"/>
      <c r="HYV320" s="1114"/>
      <c r="HYW320" s="1114"/>
      <c r="HYX320" s="1114"/>
      <c r="HYY320" s="1114"/>
      <c r="HYZ320" s="1114"/>
      <c r="HZA320" s="1114"/>
      <c r="HZB320" s="1114"/>
      <c r="HZC320" s="1114"/>
      <c r="HZD320" s="1114"/>
      <c r="HZE320" s="1114"/>
      <c r="HZF320" s="1114"/>
      <c r="HZG320" s="1114"/>
      <c r="HZH320" s="1114"/>
      <c r="HZI320" s="1114"/>
      <c r="HZJ320" s="1114"/>
      <c r="HZK320" s="1114"/>
      <c r="HZL320" s="1114"/>
      <c r="HZM320" s="1114"/>
      <c r="HZN320" s="1114"/>
      <c r="HZO320" s="1114"/>
      <c r="HZP320" s="1114"/>
      <c r="HZQ320" s="1114"/>
      <c r="HZR320" s="1114"/>
      <c r="HZS320" s="1114"/>
      <c r="HZT320" s="1114"/>
      <c r="HZU320" s="1114"/>
      <c r="HZV320" s="1114"/>
      <c r="HZW320" s="1114"/>
      <c r="HZX320" s="1114"/>
      <c r="HZY320" s="1114"/>
      <c r="HZZ320" s="1114"/>
      <c r="IAA320" s="1114"/>
      <c r="IAB320" s="1114"/>
      <c r="IAC320" s="1114"/>
      <c r="IAD320" s="1114"/>
      <c r="IAE320" s="1114"/>
      <c r="IAF320" s="1114"/>
      <c r="IAG320" s="1114"/>
      <c r="IAH320" s="1114"/>
      <c r="IAI320" s="1114"/>
      <c r="IAJ320" s="1114"/>
      <c r="IAK320" s="1114"/>
      <c r="IAL320" s="1114"/>
      <c r="IAM320" s="1114"/>
      <c r="IAN320" s="1114"/>
      <c r="IAO320" s="1114"/>
      <c r="IAP320" s="1114"/>
      <c r="IAQ320" s="1114"/>
      <c r="IAR320" s="1114"/>
      <c r="IAS320" s="1114"/>
      <c r="IAT320" s="1114"/>
      <c r="IAU320" s="1114"/>
      <c r="IAV320" s="1114"/>
      <c r="IAW320" s="1114"/>
      <c r="IAX320" s="1114"/>
      <c r="IAY320" s="1114"/>
      <c r="IAZ320" s="1114"/>
      <c r="IBA320" s="1114"/>
      <c r="IBB320" s="1114"/>
      <c r="IBC320" s="1114"/>
      <c r="IBD320" s="1114"/>
      <c r="IBE320" s="1114"/>
      <c r="IBF320" s="1114"/>
      <c r="IBG320" s="1114"/>
      <c r="IBH320" s="1114"/>
      <c r="IBI320" s="1114"/>
      <c r="IBJ320" s="1114"/>
      <c r="IBK320" s="1114"/>
      <c r="IBL320" s="1114"/>
      <c r="IBM320" s="1114"/>
      <c r="IBN320" s="1114"/>
      <c r="IBO320" s="1114"/>
      <c r="IBP320" s="1114"/>
      <c r="IBQ320" s="1114"/>
      <c r="IBR320" s="1114"/>
      <c r="IBS320" s="1114"/>
      <c r="IBT320" s="1114"/>
      <c r="IBU320" s="1114"/>
      <c r="IBV320" s="1114"/>
      <c r="IBW320" s="1114"/>
      <c r="IBX320" s="1114"/>
      <c r="IBY320" s="1114"/>
      <c r="IBZ320" s="1114"/>
      <c r="ICA320" s="1114"/>
      <c r="ICB320" s="1114"/>
      <c r="ICC320" s="1114"/>
      <c r="ICD320" s="1114"/>
      <c r="ICE320" s="1114"/>
      <c r="ICF320" s="1114"/>
      <c r="ICG320" s="1114"/>
      <c r="ICH320" s="1114"/>
      <c r="ICI320" s="1114"/>
      <c r="ICJ320" s="1114"/>
      <c r="ICK320" s="1114"/>
      <c r="ICL320" s="1114"/>
      <c r="ICM320" s="1114"/>
      <c r="ICN320" s="1114"/>
      <c r="ICO320" s="1114"/>
      <c r="ICP320" s="1114"/>
      <c r="ICQ320" s="1114"/>
      <c r="ICR320" s="1114"/>
      <c r="ICS320" s="1114"/>
      <c r="ICT320" s="1114"/>
      <c r="ICU320" s="1114"/>
      <c r="ICV320" s="1114"/>
      <c r="ICW320" s="1114"/>
      <c r="ICX320" s="1114"/>
      <c r="ICY320" s="1114"/>
      <c r="ICZ320" s="1114"/>
      <c r="IDA320" s="1114"/>
      <c r="IDB320" s="1114"/>
      <c r="IDC320" s="1114"/>
      <c r="IDD320" s="1114"/>
      <c r="IDE320" s="1114"/>
      <c r="IDF320" s="1114"/>
      <c r="IDG320" s="1114"/>
      <c r="IDH320" s="1114"/>
      <c r="IDI320" s="1114"/>
      <c r="IDJ320" s="1114"/>
      <c r="IDK320" s="1114"/>
      <c r="IDL320" s="1114"/>
      <c r="IDM320" s="1114"/>
      <c r="IDN320" s="1114"/>
      <c r="IDO320" s="1114"/>
      <c r="IDP320" s="1114"/>
      <c r="IDQ320" s="1114"/>
      <c r="IDR320" s="1114"/>
      <c r="IDS320" s="1114"/>
      <c r="IDT320" s="1114"/>
      <c r="IDU320" s="1114"/>
      <c r="IDV320" s="1114"/>
      <c r="IDW320" s="1114"/>
      <c r="IDX320" s="1114"/>
      <c r="IDY320" s="1114"/>
      <c r="IDZ320" s="1114"/>
      <c r="IEA320" s="1114"/>
      <c r="IEB320" s="1114"/>
      <c r="IEC320" s="1114"/>
      <c r="IED320" s="1114"/>
      <c r="IEE320" s="1114"/>
      <c r="IEF320" s="1114"/>
      <c r="IEG320" s="1114"/>
      <c r="IEH320" s="1114"/>
      <c r="IEI320" s="1114"/>
      <c r="IEJ320" s="1114"/>
      <c r="IEK320" s="1114"/>
      <c r="IEL320" s="1114"/>
      <c r="IEM320" s="1114"/>
      <c r="IEN320" s="1114"/>
      <c r="IEO320" s="1114"/>
      <c r="IEP320" s="1114"/>
      <c r="IEQ320" s="1114"/>
      <c r="IER320" s="1114"/>
      <c r="IES320" s="1114"/>
      <c r="IET320" s="1114"/>
      <c r="IEU320" s="1114"/>
      <c r="IEV320" s="1114"/>
      <c r="IEW320" s="1114"/>
      <c r="IEX320" s="1114"/>
      <c r="IEY320" s="1114"/>
      <c r="IEZ320" s="1114"/>
      <c r="IFA320" s="1114"/>
      <c r="IFB320" s="1114"/>
      <c r="IFC320" s="1114"/>
      <c r="IFD320" s="1114"/>
      <c r="IFE320" s="1114"/>
      <c r="IFF320" s="1114"/>
      <c r="IFG320" s="1114"/>
      <c r="IFH320" s="1114"/>
      <c r="IFI320" s="1114"/>
      <c r="IFJ320" s="1114"/>
      <c r="IFK320" s="1114"/>
      <c r="IFL320" s="1114"/>
      <c r="IFM320" s="1114"/>
      <c r="IFN320" s="1114"/>
      <c r="IFO320" s="1114"/>
      <c r="IFP320" s="1114"/>
      <c r="IFQ320" s="1114"/>
      <c r="IFR320" s="1114"/>
      <c r="IFS320" s="1114"/>
      <c r="IFT320" s="1114"/>
      <c r="IFU320" s="1114"/>
      <c r="IFV320" s="1114"/>
      <c r="IFW320" s="1114"/>
      <c r="IFX320" s="1114"/>
      <c r="IFY320" s="1114"/>
      <c r="IFZ320" s="1114"/>
      <c r="IGA320" s="1114"/>
      <c r="IGB320" s="1114"/>
      <c r="IGC320" s="1114"/>
      <c r="IGD320" s="1114"/>
      <c r="IGE320" s="1114"/>
      <c r="IGF320" s="1114"/>
      <c r="IGG320" s="1114"/>
      <c r="IGH320" s="1114"/>
      <c r="IGI320" s="1114"/>
      <c r="IGJ320" s="1114"/>
      <c r="IGK320" s="1114"/>
      <c r="IGL320" s="1114"/>
      <c r="IGM320" s="1114"/>
      <c r="IGN320" s="1114"/>
      <c r="IGO320" s="1114"/>
      <c r="IGP320" s="1114"/>
      <c r="IGQ320" s="1114"/>
      <c r="IGR320" s="1114"/>
      <c r="IGS320" s="1114"/>
      <c r="IGT320" s="1114"/>
      <c r="IGU320" s="1114"/>
      <c r="IGV320" s="1114"/>
      <c r="IGW320" s="1114"/>
      <c r="IGX320" s="1114"/>
      <c r="IGY320" s="1114"/>
      <c r="IGZ320" s="1114"/>
      <c r="IHA320" s="1114"/>
      <c r="IHB320" s="1114"/>
      <c r="IHC320" s="1114"/>
      <c r="IHD320" s="1114"/>
      <c r="IHE320" s="1114"/>
      <c r="IHF320" s="1114"/>
      <c r="IHG320" s="1114"/>
      <c r="IHH320" s="1114"/>
      <c r="IHI320" s="1114"/>
      <c r="IHJ320" s="1114"/>
      <c r="IHK320" s="1114"/>
      <c r="IHL320" s="1114"/>
      <c r="IHM320" s="1114"/>
      <c r="IHN320" s="1114"/>
      <c r="IHO320" s="1114"/>
      <c r="IHP320" s="1114"/>
      <c r="IHQ320" s="1114"/>
      <c r="IHR320" s="1114"/>
      <c r="IHS320" s="1114"/>
      <c r="IHT320" s="1114"/>
      <c r="IHU320" s="1114"/>
      <c r="IHV320" s="1114"/>
      <c r="IHW320" s="1114"/>
      <c r="IHX320" s="1114"/>
      <c r="IHY320" s="1114"/>
      <c r="IHZ320" s="1114"/>
      <c r="IIA320" s="1114"/>
      <c r="IIB320" s="1114"/>
      <c r="IIC320" s="1114"/>
      <c r="IID320" s="1114"/>
      <c r="IIE320" s="1114"/>
      <c r="IIF320" s="1114"/>
      <c r="IIG320" s="1114"/>
      <c r="IIH320" s="1114"/>
      <c r="III320" s="1114"/>
      <c r="IIJ320" s="1114"/>
      <c r="IIK320" s="1114"/>
      <c r="IIL320" s="1114"/>
      <c r="IIM320" s="1114"/>
      <c r="IIN320" s="1114"/>
      <c r="IIO320" s="1114"/>
      <c r="IIP320" s="1114"/>
      <c r="IIQ320" s="1114"/>
      <c r="IIR320" s="1114"/>
      <c r="IIS320" s="1114"/>
      <c r="IIT320" s="1114"/>
      <c r="IIU320" s="1114"/>
      <c r="IIV320" s="1114"/>
      <c r="IIW320" s="1114"/>
      <c r="IIX320" s="1114"/>
      <c r="IIY320" s="1114"/>
      <c r="IIZ320" s="1114"/>
      <c r="IJA320" s="1114"/>
      <c r="IJB320" s="1114"/>
      <c r="IJC320" s="1114"/>
      <c r="IJD320" s="1114"/>
      <c r="IJE320" s="1114"/>
      <c r="IJF320" s="1114"/>
      <c r="IJG320" s="1114"/>
      <c r="IJH320" s="1114"/>
      <c r="IJI320" s="1114"/>
      <c r="IJJ320" s="1114"/>
      <c r="IJK320" s="1114"/>
      <c r="IJL320" s="1114"/>
      <c r="IJM320" s="1114"/>
      <c r="IJN320" s="1114"/>
      <c r="IJO320" s="1114"/>
      <c r="IJP320" s="1114"/>
      <c r="IJQ320" s="1114"/>
      <c r="IJR320" s="1114"/>
      <c r="IJS320" s="1114"/>
      <c r="IJT320" s="1114"/>
      <c r="IJU320" s="1114"/>
      <c r="IJV320" s="1114"/>
      <c r="IJW320" s="1114"/>
      <c r="IJX320" s="1114"/>
      <c r="IJY320" s="1114"/>
      <c r="IJZ320" s="1114"/>
      <c r="IKA320" s="1114"/>
      <c r="IKB320" s="1114"/>
      <c r="IKC320" s="1114"/>
      <c r="IKD320" s="1114"/>
      <c r="IKE320" s="1114"/>
      <c r="IKF320" s="1114"/>
      <c r="IKG320" s="1114"/>
      <c r="IKH320" s="1114"/>
      <c r="IKI320" s="1114"/>
      <c r="IKJ320" s="1114"/>
      <c r="IKK320" s="1114"/>
      <c r="IKL320" s="1114"/>
      <c r="IKM320" s="1114"/>
      <c r="IKN320" s="1114"/>
      <c r="IKO320" s="1114"/>
      <c r="IKP320" s="1114"/>
      <c r="IKQ320" s="1114"/>
      <c r="IKR320" s="1114"/>
      <c r="IKS320" s="1114"/>
      <c r="IKT320" s="1114"/>
      <c r="IKU320" s="1114"/>
      <c r="IKV320" s="1114"/>
      <c r="IKW320" s="1114"/>
      <c r="IKX320" s="1114"/>
      <c r="IKY320" s="1114"/>
      <c r="IKZ320" s="1114"/>
      <c r="ILA320" s="1114"/>
      <c r="ILB320" s="1114"/>
      <c r="ILC320" s="1114"/>
      <c r="ILD320" s="1114"/>
      <c r="ILE320" s="1114"/>
      <c r="ILF320" s="1114"/>
      <c r="ILG320" s="1114"/>
      <c r="ILH320" s="1114"/>
      <c r="ILI320" s="1114"/>
      <c r="ILJ320" s="1114"/>
      <c r="ILK320" s="1114"/>
      <c r="ILL320" s="1114"/>
      <c r="ILM320" s="1114"/>
      <c r="ILN320" s="1114"/>
      <c r="ILO320" s="1114"/>
      <c r="ILP320" s="1114"/>
      <c r="ILQ320" s="1114"/>
      <c r="ILR320" s="1114"/>
      <c r="ILS320" s="1114"/>
      <c r="ILT320" s="1114"/>
      <c r="ILU320" s="1114"/>
      <c r="ILV320" s="1114"/>
      <c r="ILW320" s="1114"/>
      <c r="ILX320" s="1114"/>
      <c r="ILY320" s="1114"/>
      <c r="ILZ320" s="1114"/>
      <c r="IMA320" s="1114"/>
      <c r="IMB320" s="1114"/>
      <c r="IMC320" s="1114"/>
      <c r="IMD320" s="1114"/>
      <c r="IME320" s="1114"/>
      <c r="IMF320" s="1114"/>
      <c r="IMG320" s="1114"/>
      <c r="IMH320" s="1114"/>
      <c r="IMI320" s="1114"/>
      <c r="IMJ320" s="1114"/>
      <c r="IMK320" s="1114"/>
      <c r="IML320" s="1114"/>
      <c r="IMM320" s="1114"/>
      <c r="IMN320" s="1114"/>
      <c r="IMO320" s="1114"/>
      <c r="IMP320" s="1114"/>
      <c r="IMQ320" s="1114"/>
      <c r="IMR320" s="1114"/>
      <c r="IMS320" s="1114"/>
      <c r="IMT320" s="1114"/>
      <c r="IMU320" s="1114"/>
      <c r="IMV320" s="1114"/>
      <c r="IMW320" s="1114"/>
      <c r="IMX320" s="1114"/>
      <c r="IMY320" s="1114"/>
      <c r="IMZ320" s="1114"/>
      <c r="INA320" s="1114"/>
      <c r="INB320" s="1114"/>
      <c r="INC320" s="1114"/>
      <c r="IND320" s="1114"/>
      <c r="INE320" s="1114"/>
      <c r="INF320" s="1114"/>
      <c r="ING320" s="1114"/>
      <c r="INH320" s="1114"/>
      <c r="INI320" s="1114"/>
      <c r="INJ320" s="1114"/>
      <c r="INK320" s="1114"/>
      <c r="INL320" s="1114"/>
      <c r="INM320" s="1114"/>
      <c r="INN320" s="1114"/>
      <c r="INO320" s="1114"/>
      <c r="INP320" s="1114"/>
      <c r="INQ320" s="1114"/>
      <c r="INR320" s="1114"/>
      <c r="INS320" s="1114"/>
      <c r="INT320" s="1114"/>
      <c r="INU320" s="1114"/>
      <c r="INV320" s="1114"/>
      <c r="INW320" s="1114"/>
      <c r="INX320" s="1114"/>
      <c r="INY320" s="1114"/>
      <c r="INZ320" s="1114"/>
      <c r="IOA320" s="1114"/>
      <c r="IOB320" s="1114"/>
      <c r="IOC320" s="1114"/>
      <c r="IOD320" s="1114"/>
      <c r="IOE320" s="1114"/>
      <c r="IOF320" s="1114"/>
      <c r="IOG320" s="1114"/>
      <c r="IOH320" s="1114"/>
      <c r="IOI320" s="1114"/>
      <c r="IOJ320" s="1114"/>
      <c r="IOK320" s="1114"/>
      <c r="IOL320" s="1114"/>
      <c r="IOM320" s="1114"/>
      <c r="ION320" s="1114"/>
      <c r="IOO320" s="1114"/>
      <c r="IOP320" s="1114"/>
      <c r="IOQ320" s="1114"/>
      <c r="IOR320" s="1114"/>
      <c r="IOS320" s="1114"/>
      <c r="IOT320" s="1114"/>
      <c r="IOU320" s="1114"/>
      <c r="IOV320" s="1114"/>
      <c r="IOW320" s="1114"/>
      <c r="IOX320" s="1114"/>
      <c r="IOY320" s="1114"/>
      <c r="IOZ320" s="1114"/>
      <c r="IPA320" s="1114"/>
      <c r="IPB320" s="1114"/>
      <c r="IPC320" s="1114"/>
      <c r="IPD320" s="1114"/>
      <c r="IPE320" s="1114"/>
      <c r="IPF320" s="1114"/>
      <c r="IPG320" s="1114"/>
      <c r="IPH320" s="1114"/>
      <c r="IPI320" s="1114"/>
      <c r="IPJ320" s="1114"/>
      <c r="IPK320" s="1114"/>
      <c r="IPL320" s="1114"/>
      <c r="IPM320" s="1114"/>
      <c r="IPN320" s="1114"/>
      <c r="IPO320" s="1114"/>
      <c r="IPP320" s="1114"/>
      <c r="IPQ320" s="1114"/>
      <c r="IPR320" s="1114"/>
      <c r="IPS320" s="1114"/>
      <c r="IPT320" s="1114"/>
      <c r="IPU320" s="1114"/>
      <c r="IPV320" s="1114"/>
      <c r="IPW320" s="1114"/>
      <c r="IPX320" s="1114"/>
      <c r="IPY320" s="1114"/>
      <c r="IPZ320" s="1114"/>
      <c r="IQA320" s="1114"/>
      <c r="IQB320" s="1114"/>
      <c r="IQC320" s="1114"/>
      <c r="IQD320" s="1114"/>
      <c r="IQE320" s="1114"/>
      <c r="IQF320" s="1114"/>
      <c r="IQG320" s="1114"/>
      <c r="IQH320" s="1114"/>
      <c r="IQI320" s="1114"/>
      <c r="IQJ320" s="1114"/>
      <c r="IQK320" s="1114"/>
      <c r="IQL320" s="1114"/>
      <c r="IQM320" s="1114"/>
      <c r="IQN320" s="1114"/>
      <c r="IQO320" s="1114"/>
      <c r="IQP320" s="1114"/>
      <c r="IQQ320" s="1114"/>
      <c r="IQR320" s="1114"/>
      <c r="IQS320" s="1114"/>
      <c r="IQT320" s="1114"/>
      <c r="IQU320" s="1114"/>
      <c r="IQV320" s="1114"/>
      <c r="IQW320" s="1114"/>
      <c r="IQX320" s="1114"/>
      <c r="IQY320" s="1114"/>
      <c r="IQZ320" s="1114"/>
      <c r="IRA320" s="1114"/>
      <c r="IRB320" s="1114"/>
      <c r="IRC320" s="1114"/>
      <c r="IRD320" s="1114"/>
      <c r="IRE320" s="1114"/>
      <c r="IRF320" s="1114"/>
      <c r="IRG320" s="1114"/>
      <c r="IRH320" s="1114"/>
      <c r="IRI320" s="1114"/>
      <c r="IRJ320" s="1114"/>
      <c r="IRK320" s="1114"/>
      <c r="IRL320" s="1114"/>
      <c r="IRM320" s="1114"/>
      <c r="IRN320" s="1114"/>
      <c r="IRO320" s="1114"/>
      <c r="IRP320" s="1114"/>
      <c r="IRQ320" s="1114"/>
      <c r="IRR320" s="1114"/>
      <c r="IRS320" s="1114"/>
      <c r="IRT320" s="1114"/>
      <c r="IRU320" s="1114"/>
      <c r="IRV320" s="1114"/>
      <c r="IRW320" s="1114"/>
      <c r="IRX320" s="1114"/>
      <c r="IRY320" s="1114"/>
      <c r="IRZ320" s="1114"/>
      <c r="ISA320" s="1114"/>
      <c r="ISB320" s="1114"/>
      <c r="ISC320" s="1114"/>
      <c r="ISD320" s="1114"/>
      <c r="ISE320" s="1114"/>
      <c r="ISF320" s="1114"/>
      <c r="ISG320" s="1114"/>
      <c r="ISH320" s="1114"/>
      <c r="ISI320" s="1114"/>
      <c r="ISJ320" s="1114"/>
      <c r="ISK320" s="1114"/>
      <c r="ISL320" s="1114"/>
      <c r="ISM320" s="1114"/>
      <c r="ISN320" s="1114"/>
      <c r="ISO320" s="1114"/>
      <c r="ISP320" s="1114"/>
      <c r="ISQ320" s="1114"/>
      <c r="ISR320" s="1114"/>
      <c r="ISS320" s="1114"/>
      <c r="IST320" s="1114"/>
      <c r="ISU320" s="1114"/>
      <c r="ISV320" s="1114"/>
      <c r="ISW320" s="1114"/>
      <c r="ISX320" s="1114"/>
      <c r="ISY320" s="1114"/>
      <c r="ISZ320" s="1114"/>
      <c r="ITA320" s="1114"/>
      <c r="ITB320" s="1114"/>
      <c r="ITC320" s="1114"/>
      <c r="ITD320" s="1114"/>
      <c r="ITE320" s="1114"/>
      <c r="ITF320" s="1114"/>
      <c r="ITG320" s="1114"/>
      <c r="ITH320" s="1114"/>
      <c r="ITI320" s="1114"/>
      <c r="ITJ320" s="1114"/>
      <c r="ITK320" s="1114"/>
      <c r="ITL320" s="1114"/>
      <c r="ITM320" s="1114"/>
      <c r="ITN320" s="1114"/>
      <c r="ITO320" s="1114"/>
      <c r="ITP320" s="1114"/>
      <c r="ITQ320" s="1114"/>
      <c r="ITR320" s="1114"/>
      <c r="ITS320" s="1114"/>
      <c r="ITT320" s="1114"/>
      <c r="ITU320" s="1114"/>
      <c r="ITV320" s="1114"/>
      <c r="ITW320" s="1114"/>
      <c r="ITX320" s="1114"/>
      <c r="ITY320" s="1114"/>
      <c r="ITZ320" s="1114"/>
      <c r="IUA320" s="1114"/>
      <c r="IUB320" s="1114"/>
      <c r="IUC320" s="1114"/>
      <c r="IUD320" s="1114"/>
      <c r="IUE320" s="1114"/>
      <c r="IUF320" s="1114"/>
      <c r="IUG320" s="1114"/>
      <c r="IUH320" s="1114"/>
      <c r="IUI320" s="1114"/>
      <c r="IUJ320" s="1114"/>
      <c r="IUK320" s="1114"/>
      <c r="IUL320" s="1114"/>
      <c r="IUM320" s="1114"/>
      <c r="IUN320" s="1114"/>
      <c r="IUO320" s="1114"/>
      <c r="IUP320" s="1114"/>
      <c r="IUQ320" s="1114"/>
      <c r="IUR320" s="1114"/>
      <c r="IUS320" s="1114"/>
      <c r="IUT320" s="1114"/>
      <c r="IUU320" s="1114"/>
      <c r="IUV320" s="1114"/>
      <c r="IUW320" s="1114"/>
      <c r="IUX320" s="1114"/>
      <c r="IUY320" s="1114"/>
      <c r="IUZ320" s="1114"/>
      <c r="IVA320" s="1114"/>
      <c r="IVB320" s="1114"/>
      <c r="IVC320" s="1114"/>
      <c r="IVD320" s="1114"/>
      <c r="IVE320" s="1114"/>
      <c r="IVF320" s="1114"/>
      <c r="IVG320" s="1114"/>
      <c r="IVH320" s="1114"/>
      <c r="IVI320" s="1114"/>
      <c r="IVJ320" s="1114"/>
      <c r="IVK320" s="1114"/>
      <c r="IVL320" s="1114"/>
      <c r="IVM320" s="1114"/>
      <c r="IVN320" s="1114"/>
      <c r="IVO320" s="1114"/>
      <c r="IVP320" s="1114"/>
      <c r="IVQ320" s="1114"/>
      <c r="IVR320" s="1114"/>
      <c r="IVS320" s="1114"/>
      <c r="IVT320" s="1114"/>
      <c r="IVU320" s="1114"/>
      <c r="IVV320" s="1114"/>
      <c r="IVW320" s="1114"/>
      <c r="IVX320" s="1114"/>
      <c r="IVY320" s="1114"/>
      <c r="IVZ320" s="1114"/>
      <c r="IWA320" s="1114"/>
      <c r="IWB320" s="1114"/>
      <c r="IWC320" s="1114"/>
      <c r="IWD320" s="1114"/>
      <c r="IWE320" s="1114"/>
      <c r="IWF320" s="1114"/>
      <c r="IWG320" s="1114"/>
      <c r="IWH320" s="1114"/>
      <c r="IWI320" s="1114"/>
      <c r="IWJ320" s="1114"/>
      <c r="IWK320" s="1114"/>
      <c r="IWL320" s="1114"/>
      <c r="IWM320" s="1114"/>
      <c r="IWN320" s="1114"/>
      <c r="IWO320" s="1114"/>
      <c r="IWP320" s="1114"/>
      <c r="IWQ320" s="1114"/>
      <c r="IWR320" s="1114"/>
      <c r="IWS320" s="1114"/>
      <c r="IWT320" s="1114"/>
      <c r="IWU320" s="1114"/>
      <c r="IWV320" s="1114"/>
      <c r="IWW320" s="1114"/>
      <c r="IWX320" s="1114"/>
      <c r="IWY320" s="1114"/>
      <c r="IWZ320" s="1114"/>
      <c r="IXA320" s="1114"/>
      <c r="IXB320" s="1114"/>
      <c r="IXC320" s="1114"/>
      <c r="IXD320" s="1114"/>
      <c r="IXE320" s="1114"/>
      <c r="IXF320" s="1114"/>
      <c r="IXG320" s="1114"/>
      <c r="IXH320" s="1114"/>
      <c r="IXI320" s="1114"/>
      <c r="IXJ320" s="1114"/>
      <c r="IXK320" s="1114"/>
      <c r="IXL320" s="1114"/>
      <c r="IXM320" s="1114"/>
      <c r="IXN320" s="1114"/>
      <c r="IXO320" s="1114"/>
      <c r="IXP320" s="1114"/>
      <c r="IXQ320" s="1114"/>
      <c r="IXR320" s="1114"/>
      <c r="IXS320" s="1114"/>
      <c r="IXT320" s="1114"/>
      <c r="IXU320" s="1114"/>
      <c r="IXV320" s="1114"/>
      <c r="IXW320" s="1114"/>
      <c r="IXX320" s="1114"/>
      <c r="IXY320" s="1114"/>
      <c r="IXZ320" s="1114"/>
      <c r="IYA320" s="1114"/>
      <c r="IYB320" s="1114"/>
      <c r="IYC320" s="1114"/>
      <c r="IYD320" s="1114"/>
      <c r="IYE320" s="1114"/>
      <c r="IYF320" s="1114"/>
      <c r="IYG320" s="1114"/>
      <c r="IYH320" s="1114"/>
      <c r="IYI320" s="1114"/>
      <c r="IYJ320" s="1114"/>
      <c r="IYK320" s="1114"/>
      <c r="IYL320" s="1114"/>
      <c r="IYM320" s="1114"/>
      <c r="IYN320" s="1114"/>
      <c r="IYO320" s="1114"/>
      <c r="IYP320" s="1114"/>
      <c r="IYQ320" s="1114"/>
      <c r="IYR320" s="1114"/>
      <c r="IYS320" s="1114"/>
      <c r="IYT320" s="1114"/>
      <c r="IYU320" s="1114"/>
      <c r="IYV320" s="1114"/>
      <c r="IYW320" s="1114"/>
      <c r="IYX320" s="1114"/>
      <c r="IYY320" s="1114"/>
      <c r="IYZ320" s="1114"/>
      <c r="IZA320" s="1114"/>
      <c r="IZB320" s="1114"/>
      <c r="IZC320" s="1114"/>
      <c r="IZD320" s="1114"/>
      <c r="IZE320" s="1114"/>
      <c r="IZF320" s="1114"/>
      <c r="IZG320" s="1114"/>
      <c r="IZH320" s="1114"/>
      <c r="IZI320" s="1114"/>
      <c r="IZJ320" s="1114"/>
      <c r="IZK320" s="1114"/>
      <c r="IZL320" s="1114"/>
      <c r="IZM320" s="1114"/>
      <c r="IZN320" s="1114"/>
      <c r="IZO320" s="1114"/>
      <c r="IZP320" s="1114"/>
      <c r="IZQ320" s="1114"/>
      <c r="IZR320" s="1114"/>
      <c r="IZS320" s="1114"/>
      <c r="IZT320" s="1114"/>
      <c r="IZU320" s="1114"/>
      <c r="IZV320" s="1114"/>
      <c r="IZW320" s="1114"/>
      <c r="IZX320" s="1114"/>
      <c r="IZY320" s="1114"/>
      <c r="IZZ320" s="1114"/>
      <c r="JAA320" s="1114"/>
      <c r="JAB320" s="1114"/>
      <c r="JAC320" s="1114"/>
      <c r="JAD320" s="1114"/>
      <c r="JAE320" s="1114"/>
      <c r="JAF320" s="1114"/>
      <c r="JAG320" s="1114"/>
      <c r="JAH320" s="1114"/>
      <c r="JAI320" s="1114"/>
      <c r="JAJ320" s="1114"/>
      <c r="JAK320" s="1114"/>
      <c r="JAL320" s="1114"/>
      <c r="JAM320" s="1114"/>
      <c r="JAN320" s="1114"/>
      <c r="JAO320" s="1114"/>
      <c r="JAP320" s="1114"/>
      <c r="JAQ320" s="1114"/>
      <c r="JAR320" s="1114"/>
      <c r="JAS320" s="1114"/>
      <c r="JAT320" s="1114"/>
      <c r="JAU320" s="1114"/>
      <c r="JAV320" s="1114"/>
      <c r="JAW320" s="1114"/>
      <c r="JAX320" s="1114"/>
      <c r="JAY320" s="1114"/>
      <c r="JAZ320" s="1114"/>
      <c r="JBA320" s="1114"/>
      <c r="JBB320" s="1114"/>
      <c r="JBC320" s="1114"/>
      <c r="JBD320" s="1114"/>
      <c r="JBE320" s="1114"/>
      <c r="JBF320" s="1114"/>
      <c r="JBG320" s="1114"/>
      <c r="JBH320" s="1114"/>
      <c r="JBI320" s="1114"/>
      <c r="JBJ320" s="1114"/>
      <c r="JBK320" s="1114"/>
      <c r="JBL320" s="1114"/>
      <c r="JBM320" s="1114"/>
      <c r="JBN320" s="1114"/>
      <c r="JBO320" s="1114"/>
      <c r="JBP320" s="1114"/>
      <c r="JBQ320" s="1114"/>
      <c r="JBR320" s="1114"/>
      <c r="JBS320" s="1114"/>
      <c r="JBT320" s="1114"/>
      <c r="JBU320" s="1114"/>
      <c r="JBV320" s="1114"/>
      <c r="JBW320" s="1114"/>
      <c r="JBX320" s="1114"/>
      <c r="JBY320" s="1114"/>
      <c r="JBZ320" s="1114"/>
      <c r="JCA320" s="1114"/>
      <c r="JCB320" s="1114"/>
      <c r="JCC320" s="1114"/>
      <c r="JCD320" s="1114"/>
      <c r="JCE320" s="1114"/>
      <c r="JCF320" s="1114"/>
      <c r="JCG320" s="1114"/>
      <c r="JCH320" s="1114"/>
      <c r="JCI320" s="1114"/>
      <c r="JCJ320" s="1114"/>
      <c r="JCK320" s="1114"/>
      <c r="JCL320" s="1114"/>
      <c r="JCM320" s="1114"/>
      <c r="JCN320" s="1114"/>
      <c r="JCO320" s="1114"/>
      <c r="JCP320" s="1114"/>
      <c r="JCQ320" s="1114"/>
      <c r="JCR320" s="1114"/>
      <c r="JCS320" s="1114"/>
      <c r="JCT320" s="1114"/>
      <c r="JCU320" s="1114"/>
      <c r="JCV320" s="1114"/>
      <c r="JCW320" s="1114"/>
      <c r="JCX320" s="1114"/>
      <c r="JCY320" s="1114"/>
      <c r="JCZ320" s="1114"/>
      <c r="JDA320" s="1114"/>
      <c r="JDB320" s="1114"/>
      <c r="JDC320" s="1114"/>
      <c r="JDD320" s="1114"/>
      <c r="JDE320" s="1114"/>
      <c r="JDF320" s="1114"/>
      <c r="JDG320" s="1114"/>
      <c r="JDH320" s="1114"/>
      <c r="JDI320" s="1114"/>
      <c r="JDJ320" s="1114"/>
      <c r="JDK320" s="1114"/>
      <c r="JDL320" s="1114"/>
      <c r="JDM320" s="1114"/>
      <c r="JDN320" s="1114"/>
      <c r="JDO320" s="1114"/>
      <c r="JDP320" s="1114"/>
      <c r="JDQ320" s="1114"/>
      <c r="JDR320" s="1114"/>
      <c r="JDS320" s="1114"/>
      <c r="JDT320" s="1114"/>
      <c r="JDU320" s="1114"/>
      <c r="JDV320" s="1114"/>
      <c r="JDW320" s="1114"/>
      <c r="JDX320" s="1114"/>
      <c r="JDY320" s="1114"/>
      <c r="JDZ320" s="1114"/>
      <c r="JEA320" s="1114"/>
      <c r="JEB320" s="1114"/>
      <c r="JEC320" s="1114"/>
      <c r="JED320" s="1114"/>
      <c r="JEE320" s="1114"/>
      <c r="JEF320" s="1114"/>
      <c r="JEG320" s="1114"/>
      <c r="JEH320" s="1114"/>
      <c r="JEI320" s="1114"/>
      <c r="JEJ320" s="1114"/>
      <c r="JEK320" s="1114"/>
      <c r="JEL320" s="1114"/>
      <c r="JEM320" s="1114"/>
      <c r="JEN320" s="1114"/>
      <c r="JEO320" s="1114"/>
      <c r="JEP320" s="1114"/>
      <c r="JEQ320" s="1114"/>
      <c r="JER320" s="1114"/>
      <c r="JES320" s="1114"/>
      <c r="JET320" s="1114"/>
      <c r="JEU320" s="1114"/>
      <c r="JEV320" s="1114"/>
      <c r="JEW320" s="1114"/>
      <c r="JEX320" s="1114"/>
      <c r="JEY320" s="1114"/>
      <c r="JEZ320" s="1114"/>
      <c r="JFA320" s="1114"/>
      <c r="JFB320" s="1114"/>
      <c r="JFC320" s="1114"/>
      <c r="JFD320" s="1114"/>
      <c r="JFE320" s="1114"/>
      <c r="JFF320" s="1114"/>
      <c r="JFG320" s="1114"/>
      <c r="JFH320" s="1114"/>
      <c r="JFI320" s="1114"/>
      <c r="JFJ320" s="1114"/>
      <c r="JFK320" s="1114"/>
      <c r="JFL320" s="1114"/>
      <c r="JFM320" s="1114"/>
      <c r="JFN320" s="1114"/>
      <c r="JFO320" s="1114"/>
      <c r="JFP320" s="1114"/>
      <c r="JFQ320" s="1114"/>
      <c r="JFR320" s="1114"/>
      <c r="JFS320" s="1114"/>
      <c r="JFT320" s="1114"/>
      <c r="JFU320" s="1114"/>
      <c r="JFV320" s="1114"/>
      <c r="JFW320" s="1114"/>
      <c r="JFX320" s="1114"/>
      <c r="JFY320" s="1114"/>
      <c r="JFZ320" s="1114"/>
      <c r="JGA320" s="1114"/>
      <c r="JGB320" s="1114"/>
      <c r="JGC320" s="1114"/>
      <c r="JGD320" s="1114"/>
      <c r="JGE320" s="1114"/>
      <c r="JGF320" s="1114"/>
      <c r="JGG320" s="1114"/>
      <c r="JGH320" s="1114"/>
      <c r="JGI320" s="1114"/>
      <c r="JGJ320" s="1114"/>
      <c r="JGK320" s="1114"/>
      <c r="JGL320" s="1114"/>
      <c r="JGM320" s="1114"/>
      <c r="JGN320" s="1114"/>
      <c r="JGO320" s="1114"/>
      <c r="JGP320" s="1114"/>
      <c r="JGQ320" s="1114"/>
      <c r="JGR320" s="1114"/>
      <c r="JGS320" s="1114"/>
      <c r="JGT320" s="1114"/>
      <c r="JGU320" s="1114"/>
      <c r="JGV320" s="1114"/>
      <c r="JGW320" s="1114"/>
      <c r="JGX320" s="1114"/>
      <c r="JGY320" s="1114"/>
      <c r="JGZ320" s="1114"/>
      <c r="JHA320" s="1114"/>
      <c r="JHB320" s="1114"/>
      <c r="JHC320" s="1114"/>
      <c r="JHD320" s="1114"/>
      <c r="JHE320" s="1114"/>
      <c r="JHF320" s="1114"/>
      <c r="JHG320" s="1114"/>
      <c r="JHH320" s="1114"/>
      <c r="JHI320" s="1114"/>
      <c r="JHJ320" s="1114"/>
      <c r="JHK320" s="1114"/>
      <c r="JHL320" s="1114"/>
      <c r="JHM320" s="1114"/>
      <c r="JHN320" s="1114"/>
      <c r="JHO320" s="1114"/>
      <c r="JHP320" s="1114"/>
      <c r="JHQ320" s="1114"/>
      <c r="JHR320" s="1114"/>
      <c r="JHS320" s="1114"/>
      <c r="JHT320" s="1114"/>
      <c r="JHU320" s="1114"/>
      <c r="JHV320" s="1114"/>
      <c r="JHW320" s="1114"/>
      <c r="JHX320" s="1114"/>
      <c r="JHY320" s="1114"/>
      <c r="JHZ320" s="1114"/>
      <c r="JIA320" s="1114"/>
      <c r="JIB320" s="1114"/>
      <c r="JIC320" s="1114"/>
      <c r="JID320" s="1114"/>
      <c r="JIE320" s="1114"/>
      <c r="JIF320" s="1114"/>
      <c r="JIG320" s="1114"/>
      <c r="JIH320" s="1114"/>
      <c r="JII320" s="1114"/>
      <c r="JIJ320" s="1114"/>
      <c r="JIK320" s="1114"/>
      <c r="JIL320" s="1114"/>
      <c r="JIM320" s="1114"/>
      <c r="JIN320" s="1114"/>
      <c r="JIO320" s="1114"/>
      <c r="JIP320" s="1114"/>
      <c r="JIQ320" s="1114"/>
      <c r="JIR320" s="1114"/>
      <c r="JIS320" s="1114"/>
      <c r="JIT320" s="1114"/>
      <c r="JIU320" s="1114"/>
      <c r="JIV320" s="1114"/>
      <c r="JIW320" s="1114"/>
      <c r="JIX320" s="1114"/>
      <c r="JIY320" s="1114"/>
      <c r="JIZ320" s="1114"/>
      <c r="JJA320" s="1114"/>
      <c r="JJB320" s="1114"/>
      <c r="JJC320" s="1114"/>
      <c r="JJD320" s="1114"/>
      <c r="JJE320" s="1114"/>
      <c r="JJF320" s="1114"/>
      <c r="JJG320" s="1114"/>
      <c r="JJH320" s="1114"/>
      <c r="JJI320" s="1114"/>
      <c r="JJJ320" s="1114"/>
      <c r="JJK320" s="1114"/>
      <c r="JJL320" s="1114"/>
      <c r="JJM320" s="1114"/>
      <c r="JJN320" s="1114"/>
      <c r="JJO320" s="1114"/>
      <c r="JJP320" s="1114"/>
      <c r="JJQ320" s="1114"/>
      <c r="JJR320" s="1114"/>
      <c r="JJS320" s="1114"/>
      <c r="JJT320" s="1114"/>
      <c r="JJU320" s="1114"/>
      <c r="JJV320" s="1114"/>
      <c r="JJW320" s="1114"/>
      <c r="JJX320" s="1114"/>
      <c r="JJY320" s="1114"/>
      <c r="JJZ320" s="1114"/>
      <c r="JKA320" s="1114"/>
      <c r="JKB320" s="1114"/>
      <c r="JKC320" s="1114"/>
      <c r="JKD320" s="1114"/>
      <c r="JKE320" s="1114"/>
      <c r="JKF320" s="1114"/>
      <c r="JKG320" s="1114"/>
      <c r="JKH320" s="1114"/>
      <c r="JKI320" s="1114"/>
      <c r="JKJ320" s="1114"/>
      <c r="JKK320" s="1114"/>
      <c r="JKL320" s="1114"/>
      <c r="JKM320" s="1114"/>
      <c r="JKN320" s="1114"/>
      <c r="JKO320" s="1114"/>
      <c r="JKP320" s="1114"/>
      <c r="JKQ320" s="1114"/>
      <c r="JKR320" s="1114"/>
      <c r="JKS320" s="1114"/>
      <c r="JKT320" s="1114"/>
      <c r="JKU320" s="1114"/>
      <c r="JKV320" s="1114"/>
      <c r="JKW320" s="1114"/>
      <c r="JKX320" s="1114"/>
      <c r="JKY320" s="1114"/>
      <c r="JKZ320" s="1114"/>
      <c r="JLA320" s="1114"/>
      <c r="JLB320" s="1114"/>
      <c r="JLC320" s="1114"/>
      <c r="JLD320" s="1114"/>
      <c r="JLE320" s="1114"/>
      <c r="JLF320" s="1114"/>
      <c r="JLG320" s="1114"/>
      <c r="JLH320" s="1114"/>
      <c r="JLI320" s="1114"/>
      <c r="JLJ320" s="1114"/>
      <c r="JLK320" s="1114"/>
      <c r="JLL320" s="1114"/>
      <c r="JLM320" s="1114"/>
      <c r="JLN320" s="1114"/>
      <c r="JLO320" s="1114"/>
      <c r="JLP320" s="1114"/>
      <c r="JLQ320" s="1114"/>
      <c r="JLR320" s="1114"/>
      <c r="JLS320" s="1114"/>
      <c r="JLT320" s="1114"/>
      <c r="JLU320" s="1114"/>
      <c r="JLV320" s="1114"/>
      <c r="JLW320" s="1114"/>
      <c r="JLX320" s="1114"/>
      <c r="JLY320" s="1114"/>
      <c r="JLZ320" s="1114"/>
      <c r="JMA320" s="1114"/>
      <c r="JMB320" s="1114"/>
      <c r="JMC320" s="1114"/>
      <c r="JMD320" s="1114"/>
      <c r="JME320" s="1114"/>
      <c r="JMF320" s="1114"/>
      <c r="JMG320" s="1114"/>
      <c r="JMH320" s="1114"/>
      <c r="JMI320" s="1114"/>
      <c r="JMJ320" s="1114"/>
      <c r="JMK320" s="1114"/>
      <c r="JML320" s="1114"/>
      <c r="JMM320" s="1114"/>
      <c r="JMN320" s="1114"/>
      <c r="JMO320" s="1114"/>
      <c r="JMP320" s="1114"/>
      <c r="JMQ320" s="1114"/>
      <c r="JMR320" s="1114"/>
      <c r="JMS320" s="1114"/>
      <c r="JMT320" s="1114"/>
      <c r="JMU320" s="1114"/>
      <c r="JMV320" s="1114"/>
      <c r="JMW320" s="1114"/>
      <c r="JMX320" s="1114"/>
      <c r="JMY320" s="1114"/>
      <c r="JMZ320" s="1114"/>
      <c r="JNA320" s="1114"/>
      <c r="JNB320" s="1114"/>
      <c r="JNC320" s="1114"/>
      <c r="JND320" s="1114"/>
      <c r="JNE320" s="1114"/>
      <c r="JNF320" s="1114"/>
      <c r="JNG320" s="1114"/>
      <c r="JNH320" s="1114"/>
      <c r="JNI320" s="1114"/>
      <c r="JNJ320" s="1114"/>
      <c r="JNK320" s="1114"/>
      <c r="JNL320" s="1114"/>
      <c r="JNM320" s="1114"/>
      <c r="JNN320" s="1114"/>
      <c r="JNO320" s="1114"/>
      <c r="JNP320" s="1114"/>
      <c r="JNQ320" s="1114"/>
      <c r="JNR320" s="1114"/>
      <c r="JNS320" s="1114"/>
      <c r="JNT320" s="1114"/>
      <c r="JNU320" s="1114"/>
      <c r="JNV320" s="1114"/>
      <c r="JNW320" s="1114"/>
      <c r="JNX320" s="1114"/>
      <c r="JNY320" s="1114"/>
      <c r="JNZ320" s="1114"/>
      <c r="JOA320" s="1114"/>
      <c r="JOB320" s="1114"/>
      <c r="JOC320" s="1114"/>
      <c r="JOD320" s="1114"/>
      <c r="JOE320" s="1114"/>
      <c r="JOF320" s="1114"/>
      <c r="JOG320" s="1114"/>
      <c r="JOH320" s="1114"/>
      <c r="JOI320" s="1114"/>
      <c r="JOJ320" s="1114"/>
      <c r="JOK320" s="1114"/>
      <c r="JOL320" s="1114"/>
      <c r="JOM320" s="1114"/>
      <c r="JON320" s="1114"/>
      <c r="JOO320" s="1114"/>
      <c r="JOP320" s="1114"/>
      <c r="JOQ320" s="1114"/>
      <c r="JOR320" s="1114"/>
      <c r="JOS320" s="1114"/>
      <c r="JOT320" s="1114"/>
      <c r="JOU320" s="1114"/>
      <c r="JOV320" s="1114"/>
      <c r="JOW320" s="1114"/>
      <c r="JOX320" s="1114"/>
      <c r="JOY320" s="1114"/>
      <c r="JOZ320" s="1114"/>
      <c r="JPA320" s="1114"/>
      <c r="JPB320" s="1114"/>
      <c r="JPC320" s="1114"/>
      <c r="JPD320" s="1114"/>
      <c r="JPE320" s="1114"/>
      <c r="JPF320" s="1114"/>
      <c r="JPG320" s="1114"/>
      <c r="JPH320" s="1114"/>
      <c r="JPI320" s="1114"/>
      <c r="JPJ320" s="1114"/>
      <c r="JPK320" s="1114"/>
      <c r="JPL320" s="1114"/>
      <c r="JPM320" s="1114"/>
      <c r="JPN320" s="1114"/>
      <c r="JPO320" s="1114"/>
      <c r="JPP320" s="1114"/>
      <c r="JPQ320" s="1114"/>
      <c r="JPR320" s="1114"/>
      <c r="JPS320" s="1114"/>
      <c r="JPT320" s="1114"/>
      <c r="JPU320" s="1114"/>
      <c r="JPV320" s="1114"/>
      <c r="JPW320" s="1114"/>
      <c r="JPX320" s="1114"/>
      <c r="JPY320" s="1114"/>
      <c r="JPZ320" s="1114"/>
      <c r="JQA320" s="1114"/>
      <c r="JQB320" s="1114"/>
      <c r="JQC320" s="1114"/>
      <c r="JQD320" s="1114"/>
      <c r="JQE320" s="1114"/>
      <c r="JQF320" s="1114"/>
      <c r="JQG320" s="1114"/>
      <c r="JQH320" s="1114"/>
      <c r="JQI320" s="1114"/>
      <c r="JQJ320" s="1114"/>
      <c r="JQK320" s="1114"/>
      <c r="JQL320" s="1114"/>
      <c r="JQM320" s="1114"/>
      <c r="JQN320" s="1114"/>
      <c r="JQO320" s="1114"/>
      <c r="JQP320" s="1114"/>
      <c r="JQQ320" s="1114"/>
      <c r="JQR320" s="1114"/>
      <c r="JQS320" s="1114"/>
      <c r="JQT320" s="1114"/>
      <c r="JQU320" s="1114"/>
      <c r="JQV320" s="1114"/>
      <c r="JQW320" s="1114"/>
      <c r="JQX320" s="1114"/>
      <c r="JQY320" s="1114"/>
      <c r="JQZ320" s="1114"/>
      <c r="JRA320" s="1114"/>
      <c r="JRB320" s="1114"/>
      <c r="JRC320" s="1114"/>
      <c r="JRD320" s="1114"/>
      <c r="JRE320" s="1114"/>
      <c r="JRF320" s="1114"/>
      <c r="JRG320" s="1114"/>
      <c r="JRH320" s="1114"/>
      <c r="JRI320" s="1114"/>
      <c r="JRJ320" s="1114"/>
      <c r="JRK320" s="1114"/>
      <c r="JRL320" s="1114"/>
      <c r="JRM320" s="1114"/>
      <c r="JRN320" s="1114"/>
      <c r="JRO320" s="1114"/>
      <c r="JRP320" s="1114"/>
      <c r="JRQ320" s="1114"/>
      <c r="JRR320" s="1114"/>
      <c r="JRS320" s="1114"/>
      <c r="JRT320" s="1114"/>
      <c r="JRU320" s="1114"/>
      <c r="JRV320" s="1114"/>
      <c r="JRW320" s="1114"/>
      <c r="JRX320" s="1114"/>
      <c r="JRY320" s="1114"/>
      <c r="JRZ320" s="1114"/>
      <c r="JSA320" s="1114"/>
      <c r="JSB320" s="1114"/>
      <c r="JSC320" s="1114"/>
      <c r="JSD320" s="1114"/>
      <c r="JSE320" s="1114"/>
      <c r="JSF320" s="1114"/>
      <c r="JSG320" s="1114"/>
      <c r="JSH320" s="1114"/>
      <c r="JSI320" s="1114"/>
      <c r="JSJ320" s="1114"/>
      <c r="JSK320" s="1114"/>
      <c r="JSL320" s="1114"/>
      <c r="JSM320" s="1114"/>
      <c r="JSN320" s="1114"/>
      <c r="JSO320" s="1114"/>
      <c r="JSP320" s="1114"/>
      <c r="JSQ320" s="1114"/>
      <c r="JSR320" s="1114"/>
      <c r="JSS320" s="1114"/>
      <c r="JST320" s="1114"/>
      <c r="JSU320" s="1114"/>
      <c r="JSV320" s="1114"/>
      <c r="JSW320" s="1114"/>
      <c r="JSX320" s="1114"/>
      <c r="JSY320" s="1114"/>
      <c r="JSZ320" s="1114"/>
      <c r="JTA320" s="1114"/>
      <c r="JTB320" s="1114"/>
      <c r="JTC320" s="1114"/>
      <c r="JTD320" s="1114"/>
      <c r="JTE320" s="1114"/>
      <c r="JTF320" s="1114"/>
      <c r="JTG320" s="1114"/>
      <c r="JTH320" s="1114"/>
      <c r="JTI320" s="1114"/>
      <c r="JTJ320" s="1114"/>
      <c r="JTK320" s="1114"/>
      <c r="JTL320" s="1114"/>
      <c r="JTM320" s="1114"/>
      <c r="JTN320" s="1114"/>
      <c r="JTO320" s="1114"/>
      <c r="JTP320" s="1114"/>
      <c r="JTQ320" s="1114"/>
      <c r="JTR320" s="1114"/>
      <c r="JTS320" s="1114"/>
      <c r="JTT320" s="1114"/>
      <c r="JTU320" s="1114"/>
      <c r="JTV320" s="1114"/>
      <c r="JTW320" s="1114"/>
      <c r="JTX320" s="1114"/>
      <c r="JTY320" s="1114"/>
      <c r="JTZ320" s="1114"/>
      <c r="JUA320" s="1114"/>
      <c r="JUB320" s="1114"/>
      <c r="JUC320" s="1114"/>
      <c r="JUD320" s="1114"/>
      <c r="JUE320" s="1114"/>
      <c r="JUF320" s="1114"/>
      <c r="JUG320" s="1114"/>
      <c r="JUH320" s="1114"/>
      <c r="JUI320" s="1114"/>
      <c r="JUJ320" s="1114"/>
      <c r="JUK320" s="1114"/>
      <c r="JUL320" s="1114"/>
      <c r="JUM320" s="1114"/>
      <c r="JUN320" s="1114"/>
      <c r="JUO320" s="1114"/>
      <c r="JUP320" s="1114"/>
      <c r="JUQ320" s="1114"/>
      <c r="JUR320" s="1114"/>
      <c r="JUS320" s="1114"/>
      <c r="JUT320" s="1114"/>
      <c r="JUU320" s="1114"/>
      <c r="JUV320" s="1114"/>
      <c r="JUW320" s="1114"/>
      <c r="JUX320" s="1114"/>
      <c r="JUY320" s="1114"/>
      <c r="JUZ320" s="1114"/>
      <c r="JVA320" s="1114"/>
      <c r="JVB320" s="1114"/>
      <c r="JVC320" s="1114"/>
      <c r="JVD320" s="1114"/>
      <c r="JVE320" s="1114"/>
      <c r="JVF320" s="1114"/>
      <c r="JVG320" s="1114"/>
      <c r="JVH320" s="1114"/>
      <c r="JVI320" s="1114"/>
      <c r="JVJ320" s="1114"/>
      <c r="JVK320" s="1114"/>
      <c r="JVL320" s="1114"/>
      <c r="JVM320" s="1114"/>
      <c r="JVN320" s="1114"/>
      <c r="JVO320" s="1114"/>
      <c r="JVP320" s="1114"/>
      <c r="JVQ320" s="1114"/>
      <c r="JVR320" s="1114"/>
      <c r="JVS320" s="1114"/>
      <c r="JVT320" s="1114"/>
      <c r="JVU320" s="1114"/>
      <c r="JVV320" s="1114"/>
      <c r="JVW320" s="1114"/>
      <c r="JVX320" s="1114"/>
      <c r="JVY320" s="1114"/>
      <c r="JVZ320" s="1114"/>
      <c r="JWA320" s="1114"/>
      <c r="JWB320" s="1114"/>
      <c r="JWC320" s="1114"/>
      <c r="JWD320" s="1114"/>
      <c r="JWE320" s="1114"/>
      <c r="JWF320" s="1114"/>
      <c r="JWG320" s="1114"/>
      <c r="JWH320" s="1114"/>
      <c r="JWI320" s="1114"/>
      <c r="JWJ320" s="1114"/>
      <c r="JWK320" s="1114"/>
      <c r="JWL320" s="1114"/>
      <c r="JWM320" s="1114"/>
      <c r="JWN320" s="1114"/>
      <c r="JWO320" s="1114"/>
      <c r="JWP320" s="1114"/>
      <c r="JWQ320" s="1114"/>
      <c r="JWR320" s="1114"/>
      <c r="JWS320" s="1114"/>
      <c r="JWT320" s="1114"/>
      <c r="JWU320" s="1114"/>
      <c r="JWV320" s="1114"/>
      <c r="JWW320" s="1114"/>
      <c r="JWX320" s="1114"/>
      <c r="JWY320" s="1114"/>
      <c r="JWZ320" s="1114"/>
      <c r="JXA320" s="1114"/>
      <c r="JXB320" s="1114"/>
      <c r="JXC320" s="1114"/>
      <c r="JXD320" s="1114"/>
      <c r="JXE320" s="1114"/>
      <c r="JXF320" s="1114"/>
      <c r="JXG320" s="1114"/>
      <c r="JXH320" s="1114"/>
      <c r="JXI320" s="1114"/>
      <c r="JXJ320" s="1114"/>
      <c r="JXK320" s="1114"/>
      <c r="JXL320" s="1114"/>
      <c r="JXM320" s="1114"/>
      <c r="JXN320" s="1114"/>
      <c r="JXO320" s="1114"/>
      <c r="JXP320" s="1114"/>
      <c r="JXQ320" s="1114"/>
      <c r="JXR320" s="1114"/>
      <c r="JXS320" s="1114"/>
      <c r="JXT320" s="1114"/>
      <c r="JXU320" s="1114"/>
      <c r="JXV320" s="1114"/>
      <c r="JXW320" s="1114"/>
      <c r="JXX320" s="1114"/>
      <c r="JXY320" s="1114"/>
      <c r="JXZ320" s="1114"/>
      <c r="JYA320" s="1114"/>
      <c r="JYB320" s="1114"/>
      <c r="JYC320" s="1114"/>
      <c r="JYD320" s="1114"/>
      <c r="JYE320" s="1114"/>
      <c r="JYF320" s="1114"/>
      <c r="JYG320" s="1114"/>
      <c r="JYH320" s="1114"/>
      <c r="JYI320" s="1114"/>
      <c r="JYJ320" s="1114"/>
      <c r="JYK320" s="1114"/>
      <c r="JYL320" s="1114"/>
      <c r="JYM320" s="1114"/>
      <c r="JYN320" s="1114"/>
      <c r="JYO320" s="1114"/>
      <c r="JYP320" s="1114"/>
      <c r="JYQ320" s="1114"/>
      <c r="JYR320" s="1114"/>
      <c r="JYS320" s="1114"/>
      <c r="JYT320" s="1114"/>
      <c r="JYU320" s="1114"/>
      <c r="JYV320" s="1114"/>
      <c r="JYW320" s="1114"/>
      <c r="JYX320" s="1114"/>
      <c r="JYY320" s="1114"/>
      <c r="JYZ320" s="1114"/>
      <c r="JZA320" s="1114"/>
      <c r="JZB320" s="1114"/>
      <c r="JZC320" s="1114"/>
      <c r="JZD320" s="1114"/>
      <c r="JZE320" s="1114"/>
      <c r="JZF320" s="1114"/>
      <c r="JZG320" s="1114"/>
      <c r="JZH320" s="1114"/>
      <c r="JZI320" s="1114"/>
      <c r="JZJ320" s="1114"/>
      <c r="JZK320" s="1114"/>
      <c r="JZL320" s="1114"/>
      <c r="JZM320" s="1114"/>
      <c r="JZN320" s="1114"/>
      <c r="JZO320" s="1114"/>
      <c r="JZP320" s="1114"/>
      <c r="JZQ320" s="1114"/>
      <c r="JZR320" s="1114"/>
      <c r="JZS320" s="1114"/>
      <c r="JZT320" s="1114"/>
      <c r="JZU320" s="1114"/>
      <c r="JZV320" s="1114"/>
      <c r="JZW320" s="1114"/>
      <c r="JZX320" s="1114"/>
      <c r="JZY320" s="1114"/>
      <c r="JZZ320" s="1114"/>
      <c r="KAA320" s="1114"/>
      <c r="KAB320" s="1114"/>
      <c r="KAC320" s="1114"/>
      <c r="KAD320" s="1114"/>
      <c r="KAE320" s="1114"/>
      <c r="KAF320" s="1114"/>
      <c r="KAG320" s="1114"/>
      <c r="KAH320" s="1114"/>
      <c r="KAI320" s="1114"/>
      <c r="KAJ320" s="1114"/>
      <c r="KAK320" s="1114"/>
      <c r="KAL320" s="1114"/>
      <c r="KAM320" s="1114"/>
      <c r="KAN320" s="1114"/>
      <c r="KAO320" s="1114"/>
      <c r="KAP320" s="1114"/>
      <c r="KAQ320" s="1114"/>
      <c r="KAR320" s="1114"/>
      <c r="KAS320" s="1114"/>
      <c r="KAT320" s="1114"/>
      <c r="KAU320" s="1114"/>
      <c r="KAV320" s="1114"/>
      <c r="KAW320" s="1114"/>
      <c r="KAX320" s="1114"/>
      <c r="KAY320" s="1114"/>
      <c r="KAZ320" s="1114"/>
      <c r="KBA320" s="1114"/>
      <c r="KBB320" s="1114"/>
      <c r="KBC320" s="1114"/>
      <c r="KBD320" s="1114"/>
      <c r="KBE320" s="1114"/>
      <c r="KBF320" s="1114"/>
      <c r="KBG320" s="1114"/>
      <c r="KBH320" s="1114"/>
      <c r="KBI320" s="1114"/>
      <c r="KBJ320" s="1114"/>
      <c r="KBK320" s="1114"/>
      <c r="KBL320" s="1114"/>
      <c r="KBM320" s="1114"/>
      <c r="KBN320" s="1114"/>
      <c r="KBO320" s="1114"/>
      <c r="KBP320" s="1114"/>
      <c r="KBQ320" s="1114"/>
      <c r="KBR320" s="1114"/>
      <c r="KBS320" s="1114"/>
      <c r="KBT320" s="1114"/>
      <c r="KBU320" s="1114"/>
      <c r="KBV320" s="1114"/>
      <c r="KBW320" s="1114"/>
      <c r="KBX320" s="1114"/>
      <c r="KBY320" s="1114"/>
      <c r="KBZ320" s="1114"/>
      <c r="KCA320" s="1114"/>
      <c r="KCB320" s="1114"/>
      <c r="KCC320" s="1114"/>
      <c r="KCD320" s="1114"/>
      <c r="KCE320" s="1114"/>
      <c r="KCF320" s="1114"/>
      <c r="KCG320" s="1114"/>
      <c r="KCH320" s="1114"/>
      <c r="KCI320" s="1114"/>
      <c r="KCJ320" s="1114"/>
      <c r="KCK320" s="1114"/>
      <c r="KCL320" s="1114"/>
      <c r="KCM320" s="1114"/>
      <c r="KCN320" s="1114"/>
      <c r="KCO320" s="1114"/>
      <c r="KCP320" s="1114"/>
      <c r="KCQ320" s="1114"/>
      <c r="KCR320" s="1114"/>
      <c r="KCS320" s="1114"/>
      <c r="KCT320" s="1114"/>
      <c r="KCU320" s="1114"/>
      <c r="KCV320" s="1114"/>
      <c r="KCW320" s="1114"/>
      <c r="KCX320" s="1114"/>
      <c r="KCY320" s="1114"/>
      <c r="KCZ320" s="1114"/>
      <c r="KDA320" s="1114"/>
      <c r="KDB320" s="1114"/>
      <c r="KDC320" s="1114"/>
      <c r="KDD320" s="1114"/>
      <c r="KDE320" s="1114"/>
      <c r="KDF320" s="1114"/>
      <c r="KDG320" s="1114"/>
      <c r="KDH320" s="1114"/>
      <c r="KDI320" s="1114"/>
      <c r="KDJ320" s="1114"/>
      <c r="KDK320" s="1114"/>
      <c r="KDL320" s="1114"/>
      <c r="KDM320" s="1114"/>
      <c r="KDN320" s="1114"/>
      <c r="KDO320" s="1114"/>
      <c r="KDP320" s="1114"/>
      <c r="KDQ320" s="1114"/>
      <c r="KDR320" s="1114"/>
      <c r="KDS320" s="1114"/>
      <c r="KDT320" s="1114"/>
      <c r="KDU320" s="1114"/>
      <c r="KDV320" s="1114"/>
      <c r="KDW320" s="1114"/>
      <c r="KDX320" s="1114"/>
      <c r="KDY320" s="1114"/>
      <c r="KDZ320" s="1114"/>
      <c r="KEA320" s="1114"/>
      <c r="KEB320" s="1114"/>
      <c r="KEC320" s="1114"/>
      <c r="KED320" s="1114"/>
      <c r="KEE320" s="1114"/>
      <c r="KEF320" s="1114"/>
      <c r="KEG320" s="1114"/>
      <c r="KEH320" s="1114"/>
      <c r="KEI320" s="1114"/>
      <c r="KEJ320" s="1114"/>
      <c r="KEK320" s="1114"/>
      <c r="KEL320" s="1114"/>
      <c r="KEM320" s="1114"/>
      <c r="KEN320" s="1114"/>
      <c r="KEO320" s="1114"/>
      <c r="KEP320" s="1114"/>
      <c r="KEQ320" s="1114"/>
      <c r="KER320" s="1114"/>
      <c r="KES320" s="1114"/>
      <c r="KET320" s="1114"/>
      <c r="KEU320" s="1114"/>
      <c r="KEV320" s="1114"/>
      <c r="KEW320" s="1114"/>
      <c r="KEX320" s="1114"/>
      <c r="KEY320" s="1114"/>
      <c r="KEZ320" s="1114"/>
      <c r="KFA320" s="1114"/>
      <c r="KFB320" s="1114"/>
      <c r="KFC320" s="1114"/>
      <c r="KFD320" s="1114"/>
      <c r="KFE320" s="1114"/>
      <c r="KFF320" s="1114"/>
      <c r="KFG320" s="1114"/>
      <c r="KFH320" s="1114"/>
      <c r="KFI320" s="1114"/>
      <c r="KFJ320" s="1114"/>
      <c r="KFK320" s="1114"/>
      <c r="KFL320" s="1114"/>
      <c r="KFM320" s="1114"/>
      <c r="KFN320" s="1114"/>
      <c r="KFO320" s="1114"/>
      <c r="KFP320" s="1114"/>
      <c r="KFQ320" s="1114"/>
      <c r="KFR320" s="1114"/>
      <c r="KFS320" s="1114"/>
      <c r="KFT320" s="1114"/>
      <c r="KFU320" s="1114"/>
      <c r="KFV320" s="1114"/>
      <c r="KFW320" s="1114"/>
      <c r="KFX320" s="1114"/>
      <c r="KFY320" s="1114"/>
      <c r="KFZ320" s="1114"/>
      <c r="KGA320" s="1114"/>
      <c r="KGB320" s="1114"/>
      <c r="KGC320" s="1114"/>
      <c r="KGD320" s="1114"/>
      <c r="KGE320" s="1114"/>
      <c r="KGF320" s="1114"/>
      <c r="KGG320" s="1114"/>
      <c r="KGH320" s="1114"/>
      <c r="KGI320" s="1114"/>
      <c r="KGJ320" s="1114"/>
      <c r="KGK320" s="1114"/>
      <c r="KGL320" s="1114"/>
      <c r="KGM320" s="1114"/>
      <c r="KGN320" s="1114"/>
      <c r="KGO320" s="1114"/>
      <c r="KGP320" s="1114"/>
      <c r="KGQ320" s="1114"/>
      <c r="KGR320" s="1114"/>
      <c r="KGS320" s="1114"/>
      <c r="KGT320" s="1114"/>
      <c r="KGU320" s="1114"/>
      <c r="KGV320" s="1114"/>
      <c r="KGW320" s="1114"/>
      <c r="KGX320" s="1114"/>
      <c r="KGY320" s="1114"/>
      <c r="KGZ320" s="1114"/>
      <c r="KHA320" s="1114"/>
      <c r="KHB320" s="1114"/>
      <c r="KHC320" s="1114"/>
      <c r="KHD320" s="1114"/>
      <c r="KHE320" s="1114"/>
      <c r="KHF320" s="1114"/>
      <c r="KHG320" s="1114"/>
      <c r="KHH320" s="1114"/>
      <c r="KHI320" s="1114"/>
      <c r="KHJ320" s="1114"/>
      <c r="KHK320" s="1114"/>
      <c r="KHL320" s="1114"/>
      <c r="KHM320" s="1114"/>
      <c r="KHN320" s="1114"/>
      <c r="KHO320" s="1114"/>
      <c r="KHP320" s="1114"/>
      <c r="KHQ320" s="1114"/>
      <c r="KHR320" s="1114"/>
      <c r="KHS320" s="1114"/>
      <c r="KHT320" s="1114"/>
      <c r="KHU320" s="1114"/>
      <c r="KHV320" s="1114"/>
      <c r="KHW320" s="1114"/>
      <c r="KHX320" s="1114"/>
      <c r="KHY320" s="1114"/>
      <c r="KHZ320" s="1114"/>
      <c r="KIA320" s="1114"/>
      <c r="KIB320" s="1114"/>
      <c r="KIC320" s="1114"/>
      <c r="KID320" s="1114"/>
      <c r="KIE320" s="1114"/>
      <c r="KIF320" s="1114"/>
      <c r="KIG320" s="1114"/>
      <c r="KIH320" s="1114"/>
      <c r="KII320" s="1114"/>
      <c r="KIJ320" s="1114"/>
      <c r="KIK320" s="1114"/>
      <c r="KIL320" s="1114"/>
      <c r="KIM320" s="1114"/>
      <c r="KIN320" s="1114"/>
      <c r="KIO320" s="1114"/>
      <c r="KIP320" s="1114"/>
      <c r="KIQ320" s="1114"/>
      <c r="KIR320" s="1114"/>
      <c r="KIS320" s="1114"/>
      <c r="KIT320" s="1114"/>
      <c r="KIU320" s="1114"/>
      <c r="KIV320" s="1114"/>
      <c r="KIW320" s="1114"/>
      <c r="KIX320" s="1114"/>
      <c r="KIY320" s="1114"/>
      <c r="KIZ320" s="1114"/>
      <c r="KJA320" s="1114"/>
      <c r="KJB320" s="1114"/>
      <c r="KJC320" s="1114"/>
      <c r="KJD320" s="1114"/>
      <c r="KJE320" s="1114"/>
      <c r="KJF320" s="1114"/>
      <c r="KJG320" s="1114"/>
      <c r="KJH320" s="1114"/>
      <c r="KJI320" s="1114"/>
      <c r="KJJ320" s="1114"/>
      <c r="KJK320" s="1114"/>
      <c r="KJL320" s="1114"/>
      <c r="KJM320" s="1114"/>
      <c r="KJN320" s="1114"/>
      <c r="KJO320" s="1114"/>
      <c r="KJP320" s="1114"/>
      <c r="KJQ320" s="1114"/>
      <c r="KJR320" s="1114"/>
      <c r="KJS320" s="1114"/>
      <c r="KJT320" s="1114"/>
      <c r="KJU320" s="1114"/>
      <c r="KJV320" s="1114"/>
      <c r="KJW320" s="1114"/>
      <c r="KJX320" s="1114"/>
      <c r="KJY320" s="1114"/>
      <c r="KJZ320" s="1114"/>
      <c r="KKA320" s="1114"/>
      <c r="KKB320" s="1114"/>
      <c r="KKC320" s="1114"/>
      <c r="KKD320" s="1114"/>
      <c r="KKE320" s="1114"/>
      <c r="KKF320" s="1114"/>
      <c r="KKG320" s="1114"/>
      <c r="KKH320" s="1114"/>
      <c r="KKI320" s="1114"/>
      <c r="KKJ320" s="1114"/>
      <c r="KKK320" s="1114"/>
      <c r="KKL320" s="1114"/>
      <c r="KKM320" s="1114"/>
      <c r="KKN320" s="1114"/>
      <c r="KKO320" s="1114"/>
      <c r="KKP320" s="1114"/>
      <c r="KKQ320" s="1114"/>
      <c r="KKR320" s="1114"/>
      <c r="KKS320" s="1114"/>
      <c r="KKT320" s="1114"/>
      <c r="KKU320" s="1114"/>
      <c r="KKV320" s="1114"/>
      <c r="KKW320" s="1114"/>
      <c r="KKX320" s="1114"/>
      <c r="KKY320" s="1114"/>
      <c r="KKZ320" s="1114"/>
      <c r="KLA320" s="1114"/>
      <c r="KLB320" s="1114"/>
      <c r="KLC320" s="1114"/>
      <c r="KLD320" s="1114"/>
      <c r="KLE320" s="1114"/>
      <c r="KLF320" s="1114"/>
      <c r="KLG320" s="1114"/>
      <c r="KLH320" s="1114"/>
      <c r="KLI320" s="1114"/>
      <c r="KLJ320" s="1114"/>
      <c r="KLK320" s="1114"/>
      <c r="KLL320" s="1114"/>
      <c r="KLM320" s="1114"/>
      <c r="KLN320" s="1114"/>
      <c r="KLO320" s="1114"/>
      <c r="KLP320" s="1114"/>
      <c r="KLQ320" s="1114"/>
      <c r="KLR320" s="1114"/>
      <c r="KLS320" s="1114"/>
      <c r="KLT320" s="1114"/>
      <c r="KLU320" s="1114"/>
      <c r="KLV320" s="1114"/>
      <c r="KLW320" s="1114"/>
      <c r="KLX320" s="1114"/>
      <c r="KLY320" s="1114"/>
      <c r="KLZ320" s="1114"/>
      <c r="KMA320" s="1114"/>
      <c r="KMB320" s="1114"/>
      <c r="KMC320" s="1114"/>
      <c r="KMD320" s="1114"/>
      <c r="KME320" s="1114"/>
      <c r="KMF320" s="1114"/>
      <c r="KMG320" s="1114"/>
      <c r="KMH320" s="1114"/>
      <c r="KMI320" s="1114"/>
      <c r="KMJ320" s="1114"/>
      <c r="KMK320" s="1114"/>
      <c r="KML320" s="1114"/>
      <c r="KMM320" s="1114"/>
      <c r="KMN320" s="1114"/>
      <c r="KMO320" s="1114"/>
      <c r="KMP320" s="1114"/>
      <c r="KMQ320" s="1114"/>
      <c r="KMR320" s="1114"/>
      <c r="KMS320" s="1114"/>
      <c r="KMT320" s="1114"/>
      <c r="KMU320" s="1114"/>
      <c r="KMV320" s="1114"/>
      <c r="KMW320" s="1114"/>
      <c r="KMX320" s="1114"/>
      <c r="KMY320" s="1114"/>
      <c r="KMZ320" s="1114"/>
      <c r="KNA320" s="1114"/>
      <c r="KNB320" s="1114"/>
      <c r="KNC320" s="1114"/>
      <c r="KND320" s="1114"/>
      <c r="KNE320" s="1114"/>
      <c r="KNF320" s="1114"/>
      <c r="KNG320" s="1114"/>
      <c r="KNH320" s="1114"/>
      <c r="KNI320" s="1114"/>
      <c r="KNJ320" s="1114"/>
      <c r="KNK320" s="1114"/>
      <c r="KNL320" s="1114"/>
      <c r="KNM320" s="1114"/>
      <c r="KNN320" s="1114"/>
      <c r="KNO320" s="1114"/>
      <c r="KNP320" s="1114"/>
      <c r="KNQ320" s="1114"/>
      <c r="KNR320" s="1114"/>
      <c r="KNS320" s="1114"/>
      <c r="KNT320" s="1114"/>
      <c r="KNU320" s="1114"/>
      <c r="KNV320" s="1114"/>
      <c r="KNW320" s="1114"/>
      <c r="KNX320" s="1114"/>
      <c r="KNY320" s="1114"/>
      <c r="KNZ320" s="1114"/>
      <c r="KOA320" s="1114"/>
      <c r="KOB320" s="1114"/>
      <c r="KOC320" s="1114"/>
      <c r="KOD320" s="1114"/>
      <c r="KOE320" s="1114"/>
      <c r="KOF320" s="1114"/>
      <c r="KOG320" s="1114"/>
      <c r="KOH320" s="1114"/>
      <c r="KOI320" s="1114"/>
      <c r="KOJ320" s="1114"/>
      <c r="KOK320" s="1114"/>
      <c r="KOL320" s="1114"/>
      <c r="KOM320" s="1114"/>
      <c r="KON320" s="1114"/>
      <c r="KOO320" s="1114"/>
      <c r="KOP320" s="1114"/>
      <c r="KOQ320" s="1114"/>
      <c r="KOR320" s="1114"/>
      <c r="KOS320" s="1114"/>
      <c r="KOT320" s="1114"/>
      <c r="KOU320" s="1114"/>
      <c r="KOV320" s="1114"/>
      <c r="KOW320" s="1114"/>
      <c r="KOX320" s="1114"/>
      <c r="KOY320" s="1114"/>
      <c r="KOZ320" s="1114"/>
      <c r="KPA320" s="1114"/>
      <c r="KPB320" s="1114"/>
      <c r="KPC320" s="1114"/>
      <c r="KPD320" s="1114"/>
      <c r="KPE320" s="1114"/>
      <c r="KPF320" s="1114"/>
      <c r="KPG320" s="1114"/>
      <c r="KPH320" s="1114"/>
      <c r="KPI320" s="1114"/>
      <c r="KPJ320" s="1114"/>
      <c r="KPK320" s="1114"/>
      <c r="KPL320" s="1114"/>
      <c r="KPM320" s="1114"/>
      <c r="KPN320" s="1114"/>
      <c r="KPO320" s="1114"/>
      <c r="KPP320" s="1114"/>
      <c r="KPQ320" s="1114"/>
      <c r="KPR320" s="1114"/>
      <c r="KPS320" s="1114"/>
      <c r="KPT320" s="1114"/>
      <c r="KPU320" s="1114"/>
      <c r="KPV320" s="1114"/>
      <c r="KPW320" s="1114"/>
      <c r="KPX320" s="1114"/>
      <c r="KPY320" s="1114"/>
      <c r="KPZ320" s="1114"/>
      <c r="KQA320" s="1114"/>
      <c r="KQB320" s="1114"/>
      <c r="KQC320" s="1114"/>
      <c r="KQD320" s="1114"/>
      <c r="KQE320" s="1114"/>
      <c r="KQF320" s="1114"/>
      <c r="KQG320" s="1114"/>
      <c r="KQH320" s="1114"/>
      <c r="KQI320" s="1114"/>
      <c r="KQJ320" s="1114"/>
      <c r="KQK320" s="1114"/>
      <c r="KQL320" s="1114"/>
      <c r="KQM320" s="1114"/>
      <c r="KQN320" s="1114"/>
      <c r="KQO320" s="1114"/>
      <c r="KQP320" s="1114"/>
      <c r="KQQ320" s="1114"/>
      <c r="KQR320" s="1114"/>
      <c r="KQS320" s="1114"/>
      <c r="KQT320" s="1114"/>
      <c r="KQU320" s="1114"/>
      <c r="KQV320" s="1114"/>
      <c r="KQW320" s="1114"/>
      <c r="KQX320" s="1114"/>
      <c r="KQY320" s="1114"/>
      <c r="KQZ320" s="1114"/>
      <c r="KRA320" s="1114"/>
      <c r="KRB320" s="1114"/>
      <c r="KRC320" s="1114"/>
      <c r="KRD320" s="1114"/>
      <c r="KRE320" s="1114"/>
      <c r="KRF320" s="1114"/>
      <c r="KRG320" s="1114"/>
      <c r="KRH320" s="1114"/>
      <c r="KRI320" s="1114"/>
      <c r="KRJ320" s="1114"/>
      <c r="KRK320" s="1114"/>
      <c r="KRL320" s="1114"/>
      <c r="KRM320" s="1114"/>
      <c r="KRN320" s="1114"/>
      <c r="KRO320" s="1114"/>
      <c r="KRP320" s="1114"/>
      <c r="KRQ320" s="1114"/>
      <c r="KRR320" s="1114"/>
      <c r="KRS320" s="1114"/>
      <c r="KRT320" s="1114"/>
      <c r="KRU320" s="1114"/>
      <c r="KRV320" s="1114"/>
      <c r="KRW320" s="1114"/>
      <c r="KRX320" s="1114"/>
      <c r="KRY320" s="1114"/>
      <c r="KRZ320" s="1114"/>
      <c r="KSA320" s="1114"/>
      <c r="KSB320" s="1114"/>
      <c r="KSC320" s="1114"/>
      <c r="KSD320" s="1114"/>
      <c r="KSE320" s="1114"/>
      <c r="KSF320" s="1114"/>
      <c r="KSG320" s="1114"/>
      <c r="KSH320" s="1114"/>
      <c r="KSI320" s="1114"/>
      <c r="KSJ320" s="1114"/>
      <c r="KSK320" s="1114"/>
      <c r="KSL320" s="1114"/>
      <c r="KSM320" s="1114"/>
      <c r="KSN320" s="1114"/>
      <c r="KSO320" s="1114"/>
      <c r="KSP320" s="1114"/>
      <c r="KSQ320" s="1114"/>
      <c r="KSR320" s="1114"/>
      <c r="KSS320" s="1114"/>
      <c r="KST320" s="1114"/>
      <c r="KSU320" s="1114"/>
      <c r="KSV320" s="1114"/>
      <c r="KSW320" s="1114"/>
      <c r="KSX320" s="1114"/>
      <c r="KSY320" s="1114"/>
      <c r="KSZ320" s="1114"/>
      <c r="KTA320" s="1114"/>
      <c r="KTB320" s="1114"/>
      <c r="KTC320" s="1114"/>
      <c r="KTD320" s="1114"/>
      <c r="KTE320" s="1114"/>
      <c r="KTF320" s="1114"/>
      <c r="KTG320" s="1114"/>
      <c r="KTH320" s="1114"/>
      <c r="KTI320" s="1114"/>
      <c r="KTJ320" s="1114"/>
      <c r="KTK320" s="1114"/>
      <c r="KTL320" s="1114"/>
      <c r="KTM320" s="1114"/>
      <c r="KTN320" s="1114"/>
      <c r="KTO320" s="1114"/>
      <c r="KTP320" s="1114"/>
      <c r="KTQ320" s="1114"/>
      <c r="KTR320" s="1114"/>
      <c r="KTS320" s="1114"/>
      <c r="KTT320" s="1114"/>
      <c r="KTU320" s="1114"/>
      <c r="KTV320" s="1114"/>
      <c r="KTW320" s="1114"/>
      <c r="KTX320" s="1114"/>
      <c r="KTY320" s="1114"/>
      <c r="KTZ320" s="1114"/>
      <c r="KUA320" s="1114"/>
      <c r="KUB320" s="1114"/>
      <c r="KUC320" s="1114"/>
      <c r="KUD320" s="1114"/>
      <c r="KUE320" s="1114"/>
      <c r="KUF320" s="1114"/>
      <c r="KUG320" s="1114"/>
      <c r="KUH320" s="1114"/>
      <c r="KUI320" s="1114"/>
      <c r="KUJ320" s="1114"/>
      <c r="KUK320" s="1114"/>
      <c r="KUL320" s="1114"/>
      <c r="KUM320" s="1114"/>
      <c r="KUN320" s="1114"/>
      <c r="KUO320" s="1114"/>
      <c r="KUP320" s="1114"/>
      <c r="KUQ320" s="1114"/>
      <c r="KUR320" s="1114"/>
      <c r="KUS320" s="1114"/>
      <c r="KUT320" s="1114"/>
      <c r="KUU320" s="1114"/>
      <c r="KUV320" s="1114"/>
      <c r="KUW320" s="1114"/>
      <c r="KUX320" s="1114"/>
      <c r="KUY320" s="1114"/>
      <c r="KUZ320" s="1114"/>
      <c r="KVA320" s="1114"/>
      <c r="KVB320" s="1114"/>
      <c r="KVC320" s="1114"/>
      <c r="KVD320" s="1114"/>
      <c r="KVE320" s="1114"/>
      <c r="KVF320" s="1114"/>
      <c r="KVG320" s="1114"/>
      <c r="KVH320" s="1114"/>
      <c r="KVI320" s="1114"/>
      <c r="KVJ320" s="1114"/>
      <c r="KVK320" s="1114"/>
      <c r="KVL320" s="1114"/>
      <c r="KVM320" s="1114"/>
      <c r="KVN320" s="1114"/>
      <c r="KVO320" s="1114"/>
      <c r="KVP320" s="1114"/>
      <c r="KVQ320" s="1114"/>
      <c r="KVR320" s="1114"/>
      <c r="KVS320" s="1114"/>
      <c r="KVT320" s="1114"/>
      <c r="KVU320" s="1114"/>
      <c r="KVV320" s="1114"/>
      <c r="KVW320" s="1114"/>
      <c r="KVX320" s="1114"/>
      <c r="KVY320" s="1114"/>
      <c r="KVZ320" s="1114"/>
      <c r="KWA320" s="1114"/>
      <c r="KWB320" s="1114"/>
      <c r="KWC320" s="1114"/>
      <c r="KWD320" s="1114"/>
      <c r="KWE320" s="1114"/>
      <c r="KWF320" s="1114"/>
      <c r="KWG320" s="1114"/>
      <c r="KWH320" s="1114"/>
      <c r="KWI320" s="1114"/>
      <c r="KWJ320" s="1114"/>
      <c r="KWK320" s="1114"/>
      <c r="KWL320" s="1114"/>
      <c r="KWM320" s="1114"/>
      <c r="KWN320" s="1114"/>
      <c r="KWO320" s="1114"/>
      <c r="KWP320" s="1114"/>
      <c r="KWQ320" s="1114"/>
      <c r="KWR320" s="1114"/>
      <c r="KWS320" s="1114"/>
      <c r="KWT320" s="1114"/>
      <c r="KWU320" s="1114"/>
      <c r="KWV320" s="1114"/>
      <c r="KWW320" s="1114"/>
      <c r="KWX320" s="1114"/>
      <c r="KWY320" s="1114"/>
      <c r="KWZ320" s="1114"/>
      <c r="KXA320" s="1114"/>
      <c r="KXB320" s="1114"/>
      <c r="KXC320" s="1114"/>
      <c r="KXD320" s="1114"/>
      <c r="KXE320" s="1114"/>
      <c r="KXF320" s="1114"/>
      <c r="KXG320" s="1114"/>
      <c r="KXH320" s="1114"/>
      <c r="KXI320" s="1114"/>
      <c r="KXJ320" s="1114"/>
      <c r="KXK320" s="1114"/>
      <c r="KXL320" s="1114"/>
      <c r="KXM320" s="1114"/>
      <c r="KXN320" s="1114"/>
      <c r="KXO320" s="1114"/>
      <c r="KXP320" s="1114"/>
      <c r="KXQ320" s="1114"/>
      <c r="KXR320" s="1114"/>
      <c r="KXS320" s="1114"/>
      <c r="KXT320" s="1114"/>
      <c r="KXU320" s="1114"/>
      <c r="KXV320" s="1114"/>
      <c r="KXW320" s="1114"/>
      <c r="KXX320" s="1114"/>
      <c r="KXY320" s="1114"/>
      <c r="KXZ320" s="1114"/>
      <c r="KYA320" s="1114"/>
      <c r="KYB320" s="1114"/>
      <c r="KYC320" s="1114"/>
      <c r="KYD320" s="1114"/>
      <c r="KYE320" s="1114"/>
      <c r="KYF320" s="1114"/>
      <c r="KYG320" s="1114"/>
      <c r="KYH320" s="1114"/>
      <c r="KYI320" s="1114"/>
      <c r="KYJ320" s="1114"/>
      <c r="KYK320" s="1114"/>
      <c r="KYL320" s="1114"/>
      <c r="KYM320" s="1114"/>
      <c r="KYN320" s="1114"/>
      <c r="KYO320" s="1114"/>
      <c r="KYP320" s="1114"/>
      <c r="KYQ320" s="1114"/>
      <c r="KYR320" s="1114"/>
      <c r="KYS320" s="1114"/>
      <c r="KYT320" s="1114"/>
      <c r="KYU320" s="1114"/>
      <c r="KYV320" s="1114"/>
      <c r="KYW320" s="1114"/>
      <c r="KYX320" s="1114"/>
      <c r="KYY320" s="1114"/>
      <c r="KYZ320" s="1114"/>
      <c r="KZA320" s="1114"/>
      <c r="KZB320" s="1114"/>
      <c r="KZC320" s="1114"/>
      <c r="KZD320" s="1114"/>
      <c r="KZE320" s="1114"/>
      <c r="KZF320" s="1114"/>
      <c r="KZG320" s="1114"/>
      <c r="KZH320" s="1114"/>
      <c r="KZI320" s="1114"/>
      <c r="KZJ320" s="1114"/>
      <c r="KZK320" s="1114"/>
      <c r="KZL320" s="1114"/>
      <c r="KZM320" s="1114"/>
      <c r="KZN320" s="1114"/>
      <c r="KZO320" s="1114"/>
      <c r="KZP320" s="1114"/>
      <c r="KZQ320" s="1114"/>
      <c r="KZR320" s="1114"/>
      <c r="KZS320" s="1114"/>
      <c r="KZT320" s="1114"/>
      <c r="KZU320" s="1114"/>
      <c r="KZV320" s="1114"/>
      <c r="KZW320" s="1114"/>
      <c r="KZX320" s="1114"/>
      <c r="KZY320" s="1114"/>
      <c r="KZZ320" s="1114"/>
      <c r="LAA320" s="1114"/>
      <c r="LAB320" s="1114"/>
      <c r="LAC320" s="1114"/>
      <c r="LAD320" s="1114"/>
      <c r="LAE320" s="1114"/>
      <c r="LAF320" s="1114"/>
      <c r="LAG320" s="1114"/>
      <c r="LAH320" s="1114"/>
      <c r="LAI320" s="1114"/>
      <c r="LAJ320" s="1114"/>
      <c r="LAK320" s="1114"/>
      <c r="LAL320" s="1114"/>
      <c r="LAM320" s="1114"/>
      <c r="LAN320" s="1114"/>
      <c r="LAO320" s="1114"/>
      <c r="LAP320" s="1114"/>
      <c r="LAQ320" s="1114"/>
      <c r="LAR320" s="1114"/>
      <c r="LAS320" s="1114"/>
      <c r="LAT320" s="1114"/>
      <c r="LAU320" s="1114"/>
      <c r="LAV320" s="1114"/>
      <c r="LAW320" s="1114"/>
      <c r="LAX320" s="1114"/>
      <c r="LAY320" s="1114"/>
      <c r="LAZ320" s="1114"/>
      <c r="LBA320" s="1114"/>
      <c r="LBB320" s="1114"/>
      <c r="LBC320" s="1114"/>
      <c r="LBD320" s="1114"/>
      <c r="LBE320" s="1114"/>
      <c r="LBF320" s="1114"/>
      <c r="LBG320" s="1114"/>
      <c r="LBH320" s="1114"/>
      <c r="LBI320" s="1114"/>
      <c r="LBJ320" s="1114"/>
      <c r="LBK320" s="1114"/>
      <c r="LBL320" s="1114"/>
      <c r="LBM320" s="1114"/>
      <c r="LBN320" s="1114"/>
      <c r="LBO320" s="1114"/>
      <c r="LBP320" s="1114"/>
      <c r="LBQ320" s="1114"/>
      <c r="LBR320" s="1114"/>
      <c r="LBS320" s="1114"/>
      <c r="LBT320" s="1114"/>
      <c r="LBU320" s="1114"/>
      <c r="LBV320" s="1114"/>
      <c r="LBW320" s="1114"/>
      <c r="LBX320" s="1114"/>
      <c r="LBY320" s="1114"/>
      <c r="LBZ320" s="1114"/>
      <c r="LCA320" s="1114"/>
      <c r="LCB320" s="1114"/>
      <c r="LCC320" s="1114"/>
      <c r="LCD320" s="1114"/>
      <c r="LCE320" s="1114"/>
      <c r="LCF320" s="1114"/>
      <c r="LCG320" s="1114"/>
      <c r="LCH320" s="1114"/>
      <c r="LCI320" s="1114"/>
      <c r="LCJ320" s="1114"/>
      <c r="LCK320" s="1114"/>
      <c r="LCL320" s="1114"/>
      <c r="LCM320" s="1114"/>
      <c r="LCN320" s="1114"/>
      <c r="LCO320" s="1114"/>
      <c r="LCP320" s="1114"/>
      <c r="LCQ320" s="1114"/>
      <c r="LCR320" s="1114"/>
      <c r="LCS320" s="1114"/>
      <c r="LCT320" s="1114"/>
      <c r="LCU320" s="1114"/>
      <c r="LCV320" s="1114"/>
      <c r="LCW320" s="1114"/>
      <c r="LCX320" s="1114"/>
      <c r="LCY320" s="1114"/>
      <c r="LCZ320" s="1114"/>
      <c r="LDA320" s="1114"/>
      <c r="LDB320" s="1114"/>
      <c r="LDC320" s="1114"/>
      <c r="LDD320" s="1114"/>
      <c r="LDE320" s="1114"/>
      <c r="LDF320" s="1114"/>
      <c r="LDG320" s="1114"/>
      <c r="LDH320" s="1114"/>
      <c r="LDI320" s="1114"/>
      <c r="LDJ320" s="1114"/>
      <c r="LDK320" s="1114"/>
      <c r="LDL320" s="1114"/>
      <c r="LDM320" s="1114"/>
      <c r="LDN320" s="1114"/>
      <c r="LDO320" s="1114"/>
      <c r="LDP320" s="1114"/>
      <c r="LDQ320" s="1114"/>
      <c r="LDR320" s="1114"/>
      <c r="LDS320" s="1114"/>
      <c r="LDT320" s="1114"/>
      <c r="LDU320" s="1114"/>
      <c r="LDV320" s="1114"/>
      <c r="LDW320" s="1114"/>
      <c r="LDX320" s="1114"/>
      <c r="LDY320" s="1114"/>
      <c r="LDZ320" s="1114"/>
      <c r="LEA320" s="1114"/>
      <c r="LEB320" s="1114"/>
      <c r="LEC320" s="1114"/>
      <c r="LED320" s="1114"/>
      <c r="LEE320" s="1114"/>
      <c r="LEF320" s="1114"/>
      <c r="LEG320" s="1114"/>
      <c r="LEH320" s="1114"/>
      <c r="LEI320" s="1114"/>
      <c r="LEJ320" s="1114"/>
      <c r="LEK320" s="1114"/>
      <c r="LEL320" s="1114"/>
      <c r="LEM320" s="1114"/>
      <c r="LEN320" s="1114"/>
      <c r="LEO320" s="1114"/>
      <c r="LEP320" s="1114"/>
      <c r="LEQ320" s="1114"/>
      <c r="LER320" s="1114"/>
      <c r="LES320" s="1114"/>
      <c r="LET320" s="1114"/>
      <c r="LEU320" s="1114"/>
      <c r="LEV320" s="1114"/>
      <c r="LEW320" s="1114"/>
      <c r="LEX320" s="1114"/>
      <c r="LEY320" s="1114"/>
      <c r="LEZ320" s="1114"/>
      <c r="LFA320" s="1114"/>
      <c r="LFB320" s="1114"/>
      <c r="LFC320" s="1114"/>
      <c r="LFD320" s="1114"/>
      <c r="LFE320" s="1114"/>
      <c r="LFF320" s="1114"/>
      <c r="LFG320" s="1114"/>
      <c r="LFH320" s="1114"/>
      <c r="LFI320" s="1114"/>
      <c r="LFJ320" s="1114"/>
      <c r="LFK320" s="1114"/>
      <c r="LFL320" s="1114"/>
      <c r="LFM320" s="1114"/>
      <c r="LFN320" s="1114"/>
      <c r="LFO320" s="1114"/>
      <c r="LFP320" s="1114"/>
      <c r="LFQ320" s="1114"/>
      <c r="LFR320" s="1114"/>
      <c r="LFS320" s="1114"/>
      <c r="LFT320" s="1114"/>
      <c r="LFU320" s="1114"/>
      <c r="LFV320" s="1114"/>
      <c r="LFW320" s="1114"/>
      <c r="LFX320" s="1114"/>
      <c r="LFY320" s="1114"/>
      <c r="LFZ320" s="1114"/>
      <c r="LGA320" s="1114"/>
      <c r="LGB320" s="1114"/>
      <c r="LGC320" s="1114"/>
      <c r="LGD320" s="1114"/>
      <c r="LGE320" s="1114"/>
      <c r="LGF320" s="1114"/>
      <c r="LGG320" s="1114"/>
      <c r="LGH320" s="1114"/>
      <c r="LGI320" s="1114"/>
      <c r="LGJ320" s="1114"/>
      <c r="LGK320" s="1114"/>
      <c r="LGL320" s="1114"/>
      <c r="LGM320" s="1114"/>
      <c r="LGN320" s="1114"/>
      <c r="LGO320" s="1114"/>
      <c r="LGP320" s="1114"/>
      <c r="LGQ320" s="1114"/>
      <c r="LGR320" s="1114"/>
      <c r="LGS320" s="1114"/>
      <c r="LGT320" s="1114"/>
      <c r="LGU320" s="1114"/>
      <c r="LGV320" s="1114"/>
      <c r="LGW320" s="1114"/>
      <c r="LGX320" s="1114"/>
      <c r="LGY320" s="1114"/>
      <c r="LGZ320" s="1114"/>
      <c r="LHA320" s="1114"/>
      <c r="LHB320" s="1114"/>
      <c r="LHC320" s="1114"/>
      <c r="LHD320" s="1114"/>
      <c r="LHE320" s="1114"/>
      <c r="LHF320" s="1114"/>
      <c r="LHG320" s="1114"/>
      <c r="LHH320" s="1114"/>
      <c r="LHI320" s="1114"/>
      <c r="LHJ320" s="1114"/>
      <c r="LHK320" s="1114"/>
      <c r="LHL320" s="1114"/>
      <c r="LHM320" s="1114"/>
      <c r="LHN320" s="1114"/>
      <c r="LHO320" s="1114"/>
      <c r="LHP320" s="1114"/>
      <c r="LHQ320" s="1114"/>
      <c r="LHR320" s="1114"/>
      <c r="LHS320" s="1114"/>
      <c r="LHT320" s="1114"/>
      <c r="LHU320" s="1114"/>
      <c r="LHV320" s="1114"/>
      <c r="LHW320" s="1114"/>
      <c r="LHX320" s="1114"/>
      <c r="LHY320" s="1114"/>
      <c r="LHZ320" s="1114"/>
      <c r="LIA320" s="1114"/>
      <c r="LIB320" s="1114"/>
      <c r="LIC320" s="1114"/>
      <c r="LID320" s="1114"/>
      <c r="LIE320" s="1114"/>
      <c r="LIF320" s="1114"/>
      <c r="LIG320" s="1114"/>
      <c r="LIH320" s="1114"/>
      <c r="LII320" s="1114"/>
      <c r="LIJ320" s="1114"/>
      <c r="LIK320" s="1114"/>
      <c r="LIL320" s="1114"/>
      <c r="LIM320" s="1114"/>
      <c r="LIN320" s="1114"/>
      <c r="LIO320" s="1114"/>
      <c r="LIP320" s="1114"/>
      <c r="LIQ320" s="1114"/>
      <c r="LIR320" s="1114"/>
      <c r="LIS320" s="1114"/>
      <c r="LIT320" s="1114"/>
      <c r="LIU320" s="1114"/>
      <c r="LIV320" s="1114"/>
      <c r="LIW320" s="1114"/>
      <c r="LIX320" s="1114"/>
      <c r="LIY320" s="1114"/>
      <c r="LIZ320" s="1114"/>
      <c r="LJA320" s="1114"/>
      <c r="LJB320" s="1114"/>
      <c r="LJC320" s="1114"/>
      <c r="LJD320" s="1114"/>
      <c r="LJE320" s="1114"/>
      <c r="LJF320" s="1114"/>
      <c r="LJG320" s="1114"/>
      <c r="LJH320" s="1114"/>
      <c r="LJI320" s="1114"/>
      <c r="LJJ320" s="1114"/>
      <c r="LJK320" s="1114"/>
      <c r="LJL320" s="1114"/>
      <c r="LJM320" s="1114"/>
      <c r="LJN320" s="1114"/>
      <c r="LJO320" s="1114"/>
      <c r="LJP320" s="1114"/>
      <c r="LJQ320" s="1114"/>
      <c r="LJR320" s="1114"/>
      <c r="LJS320" s="1114"/>
      <c r="LJT320" s="1114"/>
      <c r="LJU320" s="1114"/>
      <c r="LJV320" s="1114"/>
      <c r="LJW320" s="1114"/>
      <c r="LJX320" s="1114"/>
      <c r="LJY320" s="1114"/>
      <c r="LJZ320" s="1114"/>
      <c r="LKA320" s="1114"/>
      <c r="LKB320" s="1114"/>
      <c r="LKC320" s="1114"/>
      <c r="LKD320" s="1114"/>
      <c r="LKE320" s="1114"/>
      <c r="LKF320" s="1114"/>
      <c r="LKG320" s="1114"/>
      <c r="LKH320" s="1114"/>
      <c r="LKI320" s="1114"/>
      <c r="LKJ320" s="1114"/>
      <c r="LKK320" s="1114"/>
      <c r="LKL320" s="1114"/>
      <c r="LKM320" s="1114"/>
      <c r="LKN320" s="1114"/>
      <c r="LKO320" s="1114"/>
      <c r="LKP320" s="1114"/>
      <c r="LKQ320" s="1114"/>
      <c r="LKR320" s="1114"/>
      <c r="LKS320" s="1114"/>
      <c r="LKT320" s="1114"/>
      <c r="LKU320" s="1114"/>
      <c r="LKV320" s="1114"/>
      <c r="LKW320" s="1114"/>
      <c r="LKX320" s="1114"/>
      <c r="LKY320" s="1114"/>
      <c r="LKZ320" s="1114"/>
      <c r="LLA320" s="1114"/>
      <c r="LLB320" s="1114"/>
      <c r="LLC320" s="1114"/>
      <c r="LLD320" s="1114"/>
      <c r="LLE320" s="1114"/>
      <c r="LLF320" s="1114"/>
      <c r="LLG320" s="1114"/>
      <c r="LLH320" s="1114"/>
      <c r="LLI320" s="1114"/>
      <c r="LLJ320" s="1114"/>
      <c r="LLK320" s="1114"/>
      <c r="LLL320" s="1114"/>
      <c r="LLM320" s="1114"/>
      <c r="LLN320" s="1114"/>
      <c r="LLO320" s="1114"/>
      <c r="LLP320" s="1114"/>
      <c r="LLQ320" s="1114"/>
      <c r="LLR320" s="1114"/>
      <c r="LLS320" s="1114"/>
      <c r="LLT320" s="1114"/>
      <c r="LLU320" s="1114"/>
      <c r="LLV320" s="1114"/>
      <c r="LLW320" s="1114"/>
      <c r="LLX320" s="1114"/>
      <c r="LLY320" s="1114"/>
      <c r="LLZ320" s="1114"/>
      <c r="LMA320" s="1114"/>
      <c r="LMB320" s="1114"/>
      <c r="LMC320" s="1114"/>
      <c r="LMD320" s="1114"/>
      <c r="LME320" s="1114"/>
      <c r="LMF320" s="1114"/>
      <c r="LMG320" s="1114"/>
      <c r="LMH320" s="1114"/>
      <c r="LMI320" s="1114"/>
      <c r="LMJ320" s="1114"/>
      <c r="LMK320" s="1114"/>
      <c r="LML320" s="1114"/>
      <c r="LMM320" s="1114"/>
      <c r="LMN320" s="1114"/>
      <c r="LMO320" s="1114"/>
      <c r="LMP320" s="1114"/>
      <c r="LMQ320" s="1114"/>
      <c r="LMR320" s="1114"/>
      <c r="LMS320" s="1114"/>
      <c r="LMT320" s="1114"/>
      <c r="LMU320" s="1114"/>
      <c r="LMV320" s="1114"/>
      <c r="LMW320" s="1114"/>
      <c r="LMX320" s="1114"/>
      <c r="LMY320" s="1114"/>
      <c r="LMZ320" s="1114"/>
      <c r="LNA320" s="1114"/>
      <c r="LNB320" s="1114"/>
      <c r="LNC320" s="1114"/>
      <c r="LND320" s="1114"/>
      <c r="LNE320" s="1114"/>
      <c r="LNF320" s="1114"/>
      <c r="LNG320" s="1114"/>
      <c r="LNH320" s="1114"/>
      <c r="LNI320" s="1114"/>
      <c r="LNJ320" s="1114"/>
      <c r="LNK320" s="1114"/>
      <c r="LNL320" s="1114"/>
      <c r="LNM320" s="1114"/>
      <c r="LNN320" s="1114"/>
      <c r="LNO320" s="1114"/>
      <c r="LNP320" s="1114"/>
      <c r="LNQ320" s="1114"/>
      <c r="LNR320" s="1114"/>
      <c r="LNS320" s="1114"/>
      <c r="LNT320" s="1114"/>
      <c r="LNU320" s="1114"/>
      <c r="LNV320" s="1114"/>
      <c r="LNW320" s="1114"/>
      <c r="LNX320" s="1114"/>
      <c r="LNY320" s="1114"/>
      <c r="LNZ320" s="1114"/>
      <c r="LOA320" s="1114"/>
      <c r="LOB320" s="1114"/>
      <c r="LOC320" s="1114"/>
      <c r="LOD320" s="1114"/>
      <c r="LOE320" s="1114"/>
      <c r="LOF320" s="1114"/>
      <c r="LOG320" s="1114"/>
      <c r="LOH320" s="1114"/>
      <c r="LOI320" s="1114"/>
      <c r="LOJ320" s="1114"/>
      <c r="LOK320" s="1114"/>
      <c r="LOL320" s="1114"/>
      <c r="LOM320" s="1114"/>
      <c r="LON320" s="1114"/>
      <c r="LOO320" s="1114"/>
      <c r="LOP320" s="1114"/>
      <c r="LOQ320" s="1114"/>
      <c r="LOR320" s="1114"/>
      <c r="LOS320" s="1114"/>
      <c r="LOT320" s="1114"/>
      <c r="LOU320" s="1114"/>
      <c r="LOV320" s="1114"/>
      <c r="LOW320" s="1114"/>
      <c r="LOX320" s="1114"/>
      <c r="LOY320" s="1114"/>
      <c r="LOZ320" s="1114"/>
      <c r="LPA320" s="1114"/>
      <c r="LPB320" s="1114"/>
      <c r="LPC320" s="1114"/>
      <c r="LPD320" s="1114"/>
      <c r="LPE320" s="1114"/>
      <c r="LPF320" s="1114"/>
      <c r="LPG320" s="1114"/>
      <c r="LPH320" s="1114"/>
      <c r="LPI320" s="1114"/>
      <c r="LPJ320" s="1114"/>
      <c r="LPK320" s="1114"/>
      <c r="LPL320" s="1114"/>
      <c r="LPM320" s="1114"/>
      <c r="LPN320" s="1114"/>
      <c r="LPO320" s="1114"/>
      <c r="LPP320" s="1114"/>
      <c r="LPQ320" s="1114"/>
      <c r="LPR320" s="1114"/>
      <c r="LPS320" s="1114"/>
      <c r="LPT320" s="1114"/>
      <c r="LPU320" s="1114"/>
      <c r="LPV320" s="1114"/>
      <c r="LPW320" s="1114"/>
      <c r="LPX320" s="1114"/>
      <c r="LPY320" s="1114"/>
      <c r="LPZ320" s="1114"/>
      <c r="LQA320" s="1114"/>
      <c r="LQB320" s="1114"/>
      <c r="LQC320" s="1114"/>
      <c r="LQD320" s="1114"/>
      <c r="LQE320" s="1114"/>
      <c r="LQF320" s="1114"/>
      <c r="LQG320" s="1114"/>
      <c r="LQH320" s="1114"/>
      <c r="LQI320" s="1114"/>
      <c r="LQJ320" s="1114"/>
      <c r="LQK320" s="1114"/>
      <c r="LQL320" s="1114"/>
      <c r="LQM320" s="1114"/>
      <c r="LQN320" s="1114"/>
      <c r="LQO320" s="1114"/>
      <c r="LQP320" s="1114"/>
      <c r="LQQ320" s="1114"/>
      <c r="LQR320" s="1114"/>
      <c r="LQS320" s="1114"/>
      <c r="LQT320" s="1114"/>
      <c r="LQU320" s="1114"/>
      <c r="LQV320" s="1114"/>
      <c r="LQW320" s="1114"/>
      <c r="LQX320" s="1114"/>
      <c r="LQY320" s="1114"/>
      <c r="LQZ320" s="1114"/>
      <c r="LRA320" s="1114"/>
      <c r="LRB320" s="1114"/>
      <c r="LRC320" s="1114"/>
      <c r="LRD320" s="1114"/>
      <c r="LRE320" s="1114"/>
      <c r="LRF320" s="1114"/>
      <c r="LRG320" s="1114"/>
      <c r="LRH320" s="1114"/>
      <c r="LRI320" s="1114"/>
      <c r="LRJ320" s="1114"/>
      <c r="LRK320" s="1114"/>
      <c r="LRL320" s="1114"/>
      <c r="LRM320" s="1114"/>
      <c r="LRN320" s="1114"/>
      <c r="LRO320" s="1114"/>
      <c r="LRP320" s="1114"/>
      <c r="LRQ320" s="1114"/>
      <c r="LRR320" s="1114"/>
      <c r="LRS320" s="1114"/>
      <c r="LRT320" s="1114"/>
      <c r="LRU320" s="1114"/>
      <c r="LRV320" s="1114"/>
      <c r="LRW320" s="1114"/>
      <c r="LRX320" s="1114"/>
      <c r="LRY320" s="1114"/>
      <c r="LRZ320" s="1114"/>
      <c r="LSA320" s="1114"/>
      <c r="LSB320" s="1114"/>
      <c r="LSC320" s="1114"/>
      <c r="LSD320" s="1114"/>
      <c r="LSE320" s="1114"/>
      <c r="LSF320" s="1114"/>
      <c r="LSG320" s="1114"/>
      <c r="LSH320" s="1114"/>
      <c r="LSI320" s="1114"/>
      <c r="LSJ320" s="1114"/>
      <c r="LSK320" s="1114"/>
      <c r="LSL320" s="1114"/>
      <c r="LSM320" s="1114"/>
      <c r="LSN320" s="1114"/>
      <c r="LSO320" s="1114"/>
      <c r="LSP320" s="1114"/>
      <c r="LSQ320" s="1114"/>
      <c r="LSR320" s="1114"/>
      <c r="LSS320" s="1114"/>
      <c r="LST320" s="1114"/>
      <c r="LSU320" s="1114"/>
      <c r="LSV320" s="1114"/>
      <c r="LSW320" s="1114"/>
      <c r="LSX320" s="1114"/>
      <c r="LSY320" s="1114"/>
      <c r="LSZ320" s="1114"/>
      <c r="LTA320" s="1114"/>
      <c r="LTB320" s="1114"/>
      <c r="LTC320" s="1114"/>
      <c r="LTD320" s="1114"/>
      <c r="LTE320" s="1114"/>
      <c r="LTF320" s="1114"/>
      <c r="LTG320" s="1114"/>
      <c r="LTH320" s="1114"/>
      <c r="LTI320" s="1114"/>
      <c r="LTJ320" s="1114"/>
      <c r="LTK320" s="1114"/>
      <c r="LTL320" s="1114"/>
      <c r="LTM320" s="1114"/>
      <c r="LTN320" s="1114"/>
      <c r="LTO320" s="1114"/>
      <c r="LTP320" s="1114"/>
      <c r="LTQ320" s="1114"/>
      <c r="LTR320" s="1114"/>
      <c r="LTS320" s="1114"/>
      <c r="LTT320" s="1114"/>
      <c r="LTU320" s="1114"/>
      <c r="LTV320" s="1114"/>
      <c r="LTW320" s="1114"/>
      <c r="LTX320" s="1114"/>
      <c r="LTY320" s="1114"/>
      <c r="LTZ320" s="1114"/>
      <c r="LUA320" s="1114"/>
      <c r="LUB320" s="1114"/>
      <c r="LUC320" s="1114"/>
      <c r="LUD320" s="1114"/>
      <c r="LUE320" s="1114"/>
      <c r="LUF320" s="1114"/>
      <c r="LUG320" s="1114"/>
      <c r="LUH320" s="1114"/>
      <c r="LUI320" s="1114"/>
      <c r="LUJ320" s="1114"/>
      <c r="LUK320" s="1114"/>
      <c r="LUL320" s="1114"/>
      <c r="LUM320" s="1114"/>
      <c r="LUN320" s="1114"/>
      <c r="LUO320" s="1114"/>
      <c r="LUP320" s="1114"/>
      <c r="LUQ320" s="1114"/>
      <c r="LUR320" s="1114"/>
      <c r="LUS320" s="1114"/>
      <c r="LUT320" s="1114"/>
      <c r="LUU320" s="1114"/>
      <c r="LUV320" s="1114"/>
      <c r="LUW320" s="1114"/>
      <c r="LUX320" s="1114"/>
      <c r="LUY320" s="1114"/>
      <c r="LUZ320" s="1114"/>
      <c r="LVA320" s="1114"/>
      <c r="LVB320" s="1114"/>
      <c r="LVC320" s="1114"/>
      <c r="LVD320" s="1114"/>
      <c r="LVE320" s="1114"/>
      <c r="LVF320" s="1114"/>
      <c r="LVG320" s="1114"/>
      <c r="LVH320" s="1114"/>
      <c r="LVI320" s="1114"/>
      <c r="LVJ320" s="1114"/>
      <c r="LVK320" s="1114"/>
      <c r="LVL320" s="1114"/>
      <c r="LVM320" s="1114"/>
      <c r="LVN320" s="1114"/>
      <c r="LVO320" s="1114"/>
      <c r="LVP320" s="1114"/>
      <c r="LVQ320" s="1114"/>
      <c r="LVR320" s="1114"/>
      <c r="LVS320" s="1114"/>
      <c r="LVT320" s="1114"/>
      <c r="LVU320" s="1114"/>
      <c r="LVV320" s="1114"/>
      <c r="LVW320" s="1114"/>
      <c r="LVX320" s="1114"/>
      <c r="LVY320" s="1114"/>
      <c r="LVZ320" s="1114"/>
      <c r="LWA320" s="1114"/>
      <c r="LWB320" s="1114"/>
      <c r="LWC320" s="1114"/>
      <c r="LWD320" s="1114"/>
      <c r="LWE320" s="1114"/>
      <c r="LWF320" s="1114"/>
      <c r="LWG320" s="1114"/>
      <c r="LWH320" s="1114"/>
      <c r="LWI320" s="1114"/>
      <c r="LWJ320" s="1114"/>
      <c r="LWK320" s="1114"/>
      <c r="LWL320" s="1114"/>
      <c r="LWM320" s="1114"/>
      <c r="LWN320" s="1114"/>
      <c r="LWO320" s="1114"/>
      <c r="LWP320" s="1114"/>
      <c r="LWQ320" s="1114"/>
      <c r="LWR320" s="1114"/>
      <c r="LWS320" s="1114"/>
      <c r="LWT320" s="1114"/>
      <c r="LWU320" s="1114"/>
      <c r="LWV320" s="1114"/>
      <c r="LWW320" s="1114"/>
      <c r="LWX320" s="1114"/>
      <c r="LWY320" s="1114"/>
      <c r="LWZ320" s="1114"/>
      <c r="LXA320" s="1114"/>
      <c r="LXB320" s="1114"/>
      <c r="LXC320" s="1114"/>
      <c r="LXD320" s="1114"/>
      <c r="LXE320" s="1114"/>
      <c r="LXF320" s="1114"/>
      <c r="LXG320" s="1114"/>
      <c r="LXH320" s="1114"/>
      <c r="LXI320" s="1114"/>
      <c r="LXJ320" s="1114"/>
      <c r="LXK320" s="1114"/>
      <c r="LXL320" s="1114"/>
      <c r="LXM320" s="1114"/>
      <c r="LXN320" s="1114"/>
      <c r="LXO320" s="1114"/>
      <c r="LXP320" s="1114"/>
      <c r="LXQ320" s="1114"/>
      <c r="LXR320" s="1114"/>
      <c r="LXS320" s="1114"/>
      <c r="LXT320" s="1114"/>
      <c r="LXU320" s="1114"/>
      <c r="LXV320" s="1114"/>
      <c r="LXW320" s="1114"/>
      <c r="LXX320" s="1114"/>
      <c r="LXY320" s="1114"/>
      <c r="LXZ320" s="1114"/>
      <c r="LYA320" s="1114"/>
      <c r="LYB320" s="1114"/>
      <c r="LYC320" s="1114"/>
      <c r="LYD320" s="1114"/>
      <c r="LYE320" s="1114"/>
      <c r="LYF320" s="1114"/>
      <c r="LYG320" s="1114"/>
      <c r="LYH320" s="1114"/>
      <c r="LYI320" s="1114"/>
      <c r="LYJ320" s="1114"/>
      <c r="LYK320" s="1114"/>
      <c r="LYL320" s="1114"/>
      <c r="LYM320" s="1114"/>
      <c r="LYN320" s="1114"/>
      <c r="LYO320" s="1114"/>
      <c r="LYP320" s="1114"/>
      <c r="LYQ320" s="1114"/>
      <c r="LYR320" s="1114"/>
      <c r="LYS320" s="1114"/>
      <c r="LYT320" s="1114"/>
      <c r="LYU320" s="1114"/>
      <c r="LYV320" s="1114"/>
      <c r="LYW320" s="1114"/>
      <c r="LYX320" s="1114"/>
      <c r="LYY320" s="1114"/>
      <c r="LYZ320" s="1114"/>
      <c r="LZA320" s="1114"/>
      <c r="LZB320" s="1114"/>
      <c r="LZC320" s="1114"/>
      <c r="LZD320" s="1114"/>
      <c r="LZE320" s="1114"/>
      <c r="LZF320" s="1114"/>
      <c r="LZG320" s="1114"/>
      <c r="LZH320" s="1114"/>
      <c r="LZI320" s="1114"/>
      <c r="LZJ320" s="1114"/>
      <c r="LZK320" s="1114"/>
      <c r="LZL320" s="1114"/>
      <c r="LZM320" s="1114"/>
      <c r="LZN320" s="1114"/>
      <c r="LZO320" s="1114"/>
      <c r="LZP320" s="1114"/>
      <c r="LZQ320" s="1114"/>
      <c r="LZR320" s="1114"/>
      <c r="LZS320" s="1114"/>
      <c r="LZT320" s="1114"/>
      <c r="LZU320" s="1114"/>
      <c r="LZV320" s="1114"/>
      <c r="LZW320" s="1114"/>
      <c r="LZX320" s="1114"/>
      <c r="LZY320" s="1114"/>
      <c r="LZZ320" s="1114"/>
      <c r="MAA320" s="1114"/>
      <c r="MAB320" s="1114"/>
      <c r="MAC320" s="1114"/>
      <c r="MAD320" s="1114"/>
      <c r="MAE320" s="1114"/>
      <c r="MAF320" s="1114"/>
      <c r="MAG320" s="1114"/>
      <c r="MAH320" s="1114"/>
      <c r="MAI320" s="1114"/>
      <c r="MAJ320" s="1114"/>
      <c r="MAK320" s="1114"/>
      <c r="MAL320" s="1114"/>
      <c r="MAM320" s="1114"/>
      <c r="MAN320" s="1114"/>
      <c r="MAO320" s="1114"/>
      <c r="MAP320" s="1114"/>
      <c r="MAQ320" s="1114"/>
      <c r="MAR320" s="1114"/>
      <c r="MAS320" s="1114"/>
      <c r="MAT320" s="1114"/>
      <c r="MAU320" s="1114"/>
      <c r="MAV320" s="1114"/>
      <c r="MAW320" s="1114"/>
      <c r="MAX320" s="1114"/>
      <c r="MAY320" s="1114"/>
      <c r="MAZ320" s="1114"/>
      <c r="MBA320" s="1114"/>
      <c r="MBB320" s="1114"/>
      <c r="MBC320" s="1114"/>
      <c r="MBD320" s="1114"/>
      <c r="MBE320" s="1114"/>
      <c r="MBF320" s="1114"/>
      <c r="MBG320" s="1114"/>
      <c r="MBH320" s="1114"/>
      <c r="MBI320" s="1114"/>
      <c r="MBJ320" s="1114"/>
      <c r="MBK320" s="1114"/>
      <c r="MBL320" s="1114"/>
      <c r="MBM320" s="1114"/>
      <c r="MBN320" s="1114"/>
      <c r="MBO320" s="1114"/>
      <c r="MBP320" s="1114"/>
      <c r="MBQ320" s="1114"/>
      <c r="MBR320" s="1114"/>
      <c r="MBS320" s="1114"/>
      <c r="MBT320" s="1114"/>
      <c r="MBU320" s="1114"/>
      <c r="MBV320" s="1114"/>
      <c r="MBW320" s="1114"/>
      <c r="MBX320" s="1114"/>
      <c r="MBY320" s="1114"/>
      <c r="MBZ320" s="1114"/>
      <c r="MCA320" s="1114"/>
      <c r="MCB320" s="1114"/>
      <c r="MCC320" s="1114"/>
      <c r="MCD320" s="1114"/>
      <c r="MCE320" s="1114"/>
      <c r="MCF320" s="1114"/>
      <c r="MCG320" s="1114"/>
      <c r="MCH320" s="1114"/>
      <c r="MCI320" s="1114"/>
      <c r="MCJ320" s="1114"/>
      <c r="MCK320" s="1114"/>
      <c r="MCL320" s="1114"/>
      <c r="MCM320" s="1114"/>
      <c r="MCN320" s="1114"/>
      <c r="MCO320" s="1114"/>
      <c r="MCP320" s="1114"/>
      <c r="MCQ320" s="1114"/>
      <c r="MCR320" s="1114"/>
      <c r="MCS320" s="1114"/>
      <c r="MCT320" s="1114"/>
      <c r="MCU320" s="1114"/>
      <c r="MCV320" s="1114"/>
      <c r="MCW320" s="1114"/>
      <c r="MCX320" s="1114"/>
      <c r="MCY320" s="1114"/>
      <c r="MCZ320" s="1114"/>
      <c r="MDA320" s="1114"/>
      <c r="MDB320" s="1114"/>
      <c r="MDC320" s="1114"/>
      <c r="MDD320" s="1114"/>
      <c r="MDE320" s="1114"/>
      <c r="MDF320" s="1114"/>
      <c r="MDG320" s="1114"/>
      <c r="MDH320" s="1114"/>
      <c r="MDI320" s="1114"/>
      <c r="MDJ320" s="1114"/>
      <c r="MDK320" s="1114"/>
      <c r="MDL320" s="1114"/>
      <c r="MDM320" s="1114"/>
      <c r="MDN320" s="1114"/>
      <c r="MDO320" s="1114"/>
      <c r="MDP320" s="1114"/>
      <c r="MDQ320" s="1114"/>
      <c r="MDR320" s="1114"/>
      <c r="MDS320" s="1114"/>
      <c r="MDT320" s="1114"/>
      <c r="MDU320" s="1114"/>
      <c r="MDV320" s="1114"/>
      <c r="MDW320" s="1114"/>
      <c r="MDX320" s="1114"/>
      <c r="MDY320" s="1114"/>
      <c r="MDZ320" s="1114"/>
      <c r="MEA320" s="1114"/>
      <c r="MEB320" s="1114"/>
      <c r="MEC320" s="1114"/>
      <c r="MED320" s="1114"/>
      <c r="MEE320" s="1114"/>
      <c r="MEF320" s="1114"/>
      <c r="MEG320" s="1114"/>
      <c r="MEH320" s="1114"/>
      <c r="MEI320" s="1114"/>
      <c r="MEJ320" s="1114"/>
      <c r="MEK320" s="1114"/>
      <c r="MEL320" s="1114"/>
      <c r="MEM320" s="1114"/>
      <c r="MEN320" s="1114"/>
      <c r="MEO320" s="1114"/>
      <c r="MEP320" s="1114"/>
      <c r="MEQ320" s="1114"/>
      <c r="MER320" s="1114"/>
      <c r="MES320" s="1114"/>
      <c r="MET320" s="1114"/>
      <c r="MEU320" s="1114"/>
      <c r="MEV320" s="1114"/>
      <c r="MEW320" s="1114"/>
      <c r="MEX320" s="1114"/>
      <c r="MEY320" s="1114"/>
      <c r="MEZ320" s="1114"/>
      <c r="MFA320" s="1114"/>
      <c r="MFB320" s="1114"/>
      <c r="MFC320" s="1114"/>
      <c r="MFD320" s="1114"/>
      <c r="MFE320" s="1114"/>
      <c r="MFF320" s="1114"/>
      <c r="MFG320" s="1114"/>
      <c r="MFH320" s="1114"/>
      <c r="MFI320" s="1114"/>
      <c r="MFJ320" s="1114"/>
      <c r="MFK320" s="1114"/>
      <c r="MFL320" s="1114"/>
      <c r="MFM320" s="1114"/>
      <c r="MFN320" s="1114"/>
      <c r="MFO320" s="1114"/>
      <c r="MFP320" s="1114"/>
      <c r="MFQ320" s="1114"/>
      <c r="MFR320" s="1114"/>
      <c r="MFS320" s="1114"/>
      <c r="MFT320" s="1114"/>
      <c r="MFU320" s="1114"/>
      <c r="MFV320" s="1114"/>
      <c r="MFW320" s="1114"/>
      <c r="MFX320" s="1114"/>
      <c r="MFY320" s="1114"/>
      <c r="MFZ320" s="1114"/>
      <c r="MGA320" s="1114"/>
      <c r="MGB320" s="1114"/>
      <c r="MGC320" s="1114"/>
      <c r="MGD320" s="1114"/>
      <c r="MGE320" s="1114"/>
      <c r="MGF320" s="1114"/>
      <c r="MGG320" s="1114"/>
      <c r="MGH320" s="1114"/>
      <c r="MGI320" s="1114"/>
      <c r="MGJ320" s="1114"/>
      <c r="MGK320" s="1114"/>
      <c r="MGL320" s="1114"/>
      <c r="MGM320" s="1114"/>
      <c r="MGN320" s="1114"/>
      <c r="MGO320" s="1114"/>
      <c r="MGP320" s="1114"/>
      <c r="MGQ320" s="1114"/>
      <c r="MGR320" s="1114"/>
      <c r="MGS320" s="1114"/>
      <c r="MGT320" s="1114"/>
      <c r="MGU320" s="1114"/>
      <c r="MGV320" s="1114"/>
      <c r="MGW320" s="1114"/>
      <c r="MGX320" s="1114"/>
      <c r="MGY320" s="1114"/>
      <c r="MGZ320" s="1114"/>
      <c r="MHA320" s="1114"/>
      <c r="MHB320" s="1114"/>
      <c r="MHC320" s="1114"/>
      <c r="MHD320" s="1114"/>
      <c r="MHE320" s="1114"/>
      <c r="MHF320" s="1114"/>
      <c r="MHG320" s="1114"/>
      <c r="MHH320" s="1114"/>
      <c r="MHI320" s="1114"/>
      <c r="MHJ320" s="1114"/>
      <c r="MHK320" s="1114"/>
      <c r="MHL320" s="1114"/>
      <c r="MHM320" s="1114"/>
      <c r="MHN320" s="1114"/>
      <c r="MHO320" s="1114"/>
      <c r="MHP320" s="1114"/>
      <c r="MHQ320" s="1114"/>
      <c r="MHR320" s="1114"/>
      <c r="MHS320" s="1114"/>
      <c r="MHT320" s="1114"/>
      <c r="MHU320" s="1114"/>
      <c r="MHV320" s="1114"/>
      <c r="MHW320" s="1114"/>
      <c r="MHX320" s="1114"/>
      <c r="MHY320" s="1114"/>
      <c r="MHZ320" s="1114"/>
      <c r="MIA320" s="1114"/>
      <c r="MIB320" s="1114"/>
      <c r="MIC320" s="1114"/>
      <c r="MID320" s="1114"/>
      <c r="MIE320" s="1114"/>
      <c r="MIF320" s="1114"/>
      <c r="MIG320" s="1114"/>
      <c r="MIH320" s="1114"/>
      <c r="MII320" s="1114"/>
      <c r="MIJ320" s="1114"/>
      <c r="MIK320" s="1114"/>
      <c r="MIL320" s="1114"/>
      <c r="MIM320" s="1114"/>
      <c r="MIN320" s="1114"/>
      <c r="MIO320" s="1114"/>
      <c r="MIP320" s="1114"/>
      <c r="MIQ320" s="1114"/>
      <c r="MIR320" s="1114"/>
      <c r="MIS320" s="1114"/>
      <c r="MIT320" s="1114"/>
      <c r="MIU320" s="1114"/>
      <c r="MIV320" s="1114"/>
      <c r="MIW320" s="1114"/>
      <c r="MIX320" s="1114"/>
      <c r="MIY320" s="1114"/>
      <c r="MIZ320" s="1114"/>
      <c r="MJA320" s="1114"/>
      <c r="MJB320" s="1114"/>
      <c r="MJC320" s="1114"/>
      <c r="MJD320" s="1114"/>
      <c r="MJE320" s="1114"/>
      <c r="MJF320" s="1114"/>
      <c r="MJG320" s="1114"/>
      <c r="MJH320" s="1114"/>
      <c r="MJI320" s="1114"/>
      <c r="MJJ320" s="1114"/>
      <c r="MJK320" s="1114"/>
      <c r="MJL320" s="1114"/>
      <c r="MJM320" s="1114"/>
      <c r="MJN320" s="1114"/>
      <c r="MJO320" s="1114"/>
      <c r="MJP320" s="1114"/>
      <c r="MJQ320" s="1114"/>
      <c r="MJR320" s="1114"/>
      <c r="MJS320" s="1114"/>
      <c r="MJT320" s="1114"/>
      <c r="MJU320" s="1114"/>
      <c r="MJV320" s="1114"/>
      <c r="MJW320" s="1114"/>
      <c r="MJX320" s="1114"/>
      <c r="MJY320" s="1114"/>
      <c r="MJZ320" s="1114"/>
      <c r="MKA320" s="1114"/>
      <c r="MKB320" s="1114"/>
      <c r="MKC320" s="1114"/>
      <c r="MKD320" s="1114"/>
      <c r="MKE320" s="1114"/>
      <c r="MKF320" s="1114"/>
      <c r="MKG320" s="1114"/>
      <c r="MKH320" s="1114"/>
      <c r="MKI320" s="1114"/>
      <c r="MKJ320" s="1114"/>
      <c r="MKK320" s="1114"/>
      <c r="MKL320" s="1114"/>
      <c r="MKM320" s="1114"/>
      <c r="MKN320" s="1114"/>
      <c r="MKO320" s="1114"/>
      <c r="MKP320" s="1114"/>
      <c r="MKQ320" s="1114"/>
      <c r="MKR320" s="1114"/>
      <c r="MKS320" s="1114"/>
      <c r="MKT320" s="1114"/>
      <c r="MKU320" s="1114"/>
      <c r="MKV320" s="1114"/>
      <c r="MKW320" s="1114"/>
      <c r="MKX320" s="1114"/>
      <c r="MKY320" s="1114"/>
      <c r="MKZ320" s="1114"/>
      <c r="MLA320" s="1114"/>
      <c r="MLB320" s="1114"/>
      <c r="MLC320" s="1114"/>
      <c r="MLD320" s="1114"/>
      <c r="MLE320" s="1114"/>
      <c r="MLF320" s="1114"/>
      <c r="MLG320" s="1114"/>
      <c r="MLH320" s="1114"/>
      <c r="MLI320" s="1114"/>
      <c r="MLJ320" s="1114"/>
      <c r="MLK320" s="1114"/>
      <c r="MLL320" s="1114"/>
      <c r="MLM320" s="1114"/>
      <c r="MLN320" s="1114"/>
      <c r="MLO320" s="1114"/>
      <c r="MLP320" s="1114"/>
      <c r="MLQ320" s="1114"/>
      <c r="MLR320" s="1114"/>
      <c r="MLS320" s="1114"/>
      <c r="MLT320" s="1114"/>
      <c r="MLU320" s="1114"/>
      <c r="MLV320" s="1114"/>
      <c r="MLW320" s="1114"/>
      <c r="MLX320" s="1114"/>
      <c r="MLY320" s="1114"/>
      <c r="MLZ320" s="1114"/>
      <c r="MMA320" s="1114"/>
      <c r="MMB320" s="1114"/>
      <c r="MMC320" s="1114"/>
      <c r="MMD320" s="1114"/>
      <c r="MME320" s="1114"/>
      <c r="MMF320" s="1114"/>
      <c r="MMG320" s="1114"/>
      <c r="MMH320" s="1114"/>
      <c r="MMI320" s="1114"/>
      <c r="MMJ320" s="1114"/>
      <c r="MMK320" s="1114"/>
      <c r="MML320" s="1114"/>
      <c r="MMM320" s="1114"/>
      <c r="MMN320" s="1114"/>
      <c r="MMO320" s="1114"/>
      <c r="MMP320" s="1114"/>
      <c r="MMQ320" s="1114"/>
      <c r="MMR320" s="1114"/>
      <c r="MMS320" s="1114"/>
      <c r="MMT320" s="1114"/>
      <c r="MMU320" s="1114"/>
      <c r="MMV320" s="1114"/>
      <c r="MMW320" s="1114"/>
      <c r="MMX320" s="1114"/>
      <c r="MMY320" s="1114"/>
      <c r="MMZ320" s="1114"/>
      <c r="MNA320" s="1114"/>
      <c r="MNB320" s="1114"/>
      <c r="MNC320" s="1114"/>
      <c r="MND320" s="1114"/>
      <c r="MNE320" s="1114"/>
      <c r="MNF320" s="1114"/>
      <c r="MNG320" s="1114"/>
      <c r="MNH320" s="1114"/>
      <c r="MNI320" s="1114"/>
      <c r="MNJ320" s="1114"/>
      <c r="MNK320" s="1114"/>
      <c r="MNL320" s="1114"/>
      <c r="MNM320" s="1114"/>
      <c r="MNN320" s="1114"/>
      <c r="MNO320" s="1114"/>
      <c r="MNP320" s="1114"/>
      <c r="MNQ320" s="1114"/>
      <c r="MNR320" s="1114"/>
      <c r="MNS320" s="1114"/>
      <c r="MNT320" s="1114"/>
      <c r="MNU320" s="1114"/>
      <c r="MNV320" s="1114"/>
      <c r="MNW320" s="1114"/>
      <c r="MNX320" s="1114"/>
      <c r="MNY320" s="1114"/>
      <c r="MNZ320" s="1114"/>
      <c r="MOA320" s="1114"/>
      <c r="MOB320" s="1114"/>
      <c r="MOC320" s="1114"/>
      <c r="MOD320" s="1114"/>
      <c r="MOE320" s="1114"/>
      <c r="MOF320" s="1114"/>
      <c r="MOG320" s="1114"/>
      <c r="MOH320" s="1114"/>
      <c r="MOI320" s="1114"/>
      <c r="MOJ320" s="1114"/>
      <c r="MOK320" s="1114"/>
      <c r="MOL320" s="1114"/>
      <c r="MOM320" s="1114"/>
      <c r="MON320" s="1114"/>
      <c r="MOO320" s="1114"/>
      <c r="MOP320" s="1114"/>
      <c r="MOQ320" s="1114"/>
      <c r="MOR320" s="1114"/>
      <c r="MOS320" s="1114"/>
      <c r="MOT320" s="1114"/>
      <c r="MOU320" s="1114"/>
      <c r="MOV320" s="1114"/>
      <c r="MOW320" s="1114"/>
      <c r="MOX320" s="1114"/>
      <c r="MOY320" s="1114"/>
      <c r="MOZ320" s="1114"/>
      <c r="MPA320" s="1114"/>
      <c r="MPB320" s="1114"/>
      <c r="MPC320" s="1114"/>
      <c r="MPD320" s="1114"/>
      <c r="MPE320" s="1114"/>
      <c r="MPF320" s="1114"/>
      <c r="MPG320" s="1114"/>
      <c r="MPH320" s="1114"/>
      <c r="MPI320" s="1114"/>
      <c r="MPJ320" s="1114"/>
      <c r="MPK320" s="1114"/>
      <c r="MPL320" s="1114"/>
      <c r="MPM320" s="1114"/>
      <c r="MPN320" s="1114"/>
      <c r="MPO320" s="1114"/>
      <c r="MPP320" s="1114"/>
      <c r="MPQ320" s="1114"/>
      <c r="MPR320" s="1114"/>
      <c r="MPS320" s="1114"/>
      <c r="MPT320" s="1114"/>
      <c r="MPU320" s="1114"/>
      <c r="MPV320" s="1114"/>
      <c r="MPW320" s="1114"/>
      <c r="MPX320" s="1114"/>
      <c r="MPY320" s="1114"/>
      <c r="MPZ320" s="1114"/>
      <c r="MQA320" s="1114"/>
      <c r="MQB320" s="1114"/>
      <c r="MQC320" s="1114"/>
      <c r="MQD320" s="1114"/>
      <c r="MQE320" s="1114"/>
      <c r="MQF320" s="1114"/>
      <c r="MQG320" s="1114"/>
      <c r="MQH320" s="1114"/>
      <c r="MQI320" s="1114"/>
      <c r="MQJ320" s="1114"/>
      <c r="MQK320" s="1114"/>
      <c r="MQL320" s="1114"/>
      <c r="MQM320" s="1114"/>
      <c r="MQN320" s="1114"/>
      <c r="MQO320" s="1114"/>
      <c r="MQP320" s="1114"/>
      <c r="MQQ320" s="1114"/>
      <c r="MQR320" s="1114"/>
      <c r="MQS320" s="1114"/>
      <c r="MQT320" s="1114"/>
      <c r="MQU320" s="1114"/>
      <c r="MQV320" s="1114"/>
      <c r="MQW320" s="1114"/>
      <c r="MQX320" s="1114"/>
      <c r="MQY320" s="1114"/>
      <c r="MQZ320" s="1114"/>
      <c r="MRA320" s="1114"/>
      <c r="MRB320" s="1114"/>
      <c r="MRC320" s="1114"/>
      <c r="MRD320" s="1114"/>
      <c r="MRE320" s="1114"/>
      <c r="MRF320" s="1114"/>
      <c r="MRG320" s="1114"/>
      <c r="MRH320" s="1114"/>
      <c r="MRI320" s="1114"/>
      <c r="MRJ320" s="1114"/>
      <c r="MRK320" s="1114"/>
      <c r="MRL320" s="1114"/>
      <c r="MRM320" s="1114"/>
      <c r="MRN320" s="1114"/>
      <c r="MRO320" s="1114"/>
      <c r="MRP320" s="1114"/>
      <c r="MRQ320" s="1114"/>
      <c r="MRR320" s="1114"/>
      <c r="MRS320" s="1114"/>
      <c r="MRT320" s="1114"/>
      <c r="MRU320" s="1114"/>
      <c r="MRV320" s="1114"/>
      <c r="MRW320" s="1114"/>
      <c r="MRX320" s="1114"/>
      <c r="MRY320" s="1114"/>
      <c r="MRZ320" s="1114"/>
      <c r="MSA320" s="1114"/>
      <c r="MSB320" s="1114"/>
      <c r="MSC320" s="1114"/>
      <c r="MSD320" s="1114"/>
      <c r="MSE320" s="1114"/>
      <c r="MSF320" s="1114"/>
      <c r="MSG320" s="1114"/>
      <c r="MSH320" s="1114"/>
      <c r="MSI320" s="1114"/>
      <c r="MSJ320" s="1114"/>
      <c r="MSK320" s="1114"/>
      <c r="MSL320" s="1114"/>
      <c r="MSM320" s="1114"/>
      <c r="MSN320" s="1114"/>
      <c r="MSO320" s="1114"/>
      <c r="MSP320" s="1114"/>
      <c r="MSQ320" s="1114"/>
      <c r="MSR320" s="1114"/>
      <c r="MSS320" s="1114"/>
      <c r="MST320" s="1114"/>
      <c r="MSU320" s="1114"/>
      <c r="MSV320" s="1114"/>
      <c r="MSW320" s="1114"/>
      <c r="MSX320" s="1114"/>
      <c r="MSY320" s="1114"/>
      <c r="MSZ320" s="1114"/>
      <c r="MTA320" s="1114"/>
      <c r="MTB320" s="1114"/>
      <c r="MTC320" s="1114"/>
      <c r="MTD320" s="1114"/>
      <c r="MTE320" s="1114"/>
      <c r="MTF320" s="1114"/>
      <c r="MTG320" s="1114"/>
      <c r="MTH320" s="1114"/>
      <c r="MTI320" s="1114"/>
      <c r="MTJ320" s="1114"/>
      <c r="MTK320" s="1114"/>
      <c r="MTL320" s="1114"/>
      <c r="MTM320" s="1114"/>
      <c r="MTN320" s="1114"/>
      <c r="MTO320" s="1114"/>
      <c r="MTP320" s="1114"/>
      <c r="MTQ320" s="1114"/>
      <c r="MTR320" s="1114"/>
      <c r="MTS320" s="1114"/>
      <c r="MTT320" s="1114"/>
      <c r="MTU320" s="1114"/>
      <c r="MTV320" s="1114"/>
      <c r="MTW320" s="1114"/>
      <c r="MTX320" s="1114"/>
      <c r="MTY320" s="1114"/>
      <c r="MTZ320" s="1114"/>
      <c r="MUA320" s="1114"/>
      <c r="MUB320" s="1114"/>
      <c r="MUC320" s="1114"/>
      <c r="MUD320" s="1114"/>
      <c r="MUE320" s="1114"/>
      <c r="MUF320" s="1114"/>
      <c r="MUG320" s="1114"/>
      <c r="MUH320" s="1114"/>
      <c r="MUI320" s="1114"/>
      <c r="MUJ320" s="1114"/>
      <c r="MUK320" s="1114"/>
      <c r="MUL320" s="1114"/>
      <c r="MUM320" s="1114"/>
      <c r="MUN320" s="1114"/>
      <c r="MUO320" s="1114"/>
      <c r="MUP320" s="1114"/>
      <c r="MUQ320" s="1114"/>
      <c r="MUR320" s="1114"/>
      <c r="MUS320" s="1114"/>
      <c r="MUT320" s="1114"/>
      <c r="MUU320" s="1114"/>
      <c r="MUV320" s="1114"/>
      <c r="MUW320" s="1114"/>
      <c r="MUX320" s="1114"/>
      <c r="MUY320" s="1114"/>
      <c r="MUZ320" s="1114"/>
      <c r="MVA320" s="1114"/>
      <c r="MVB320" s="1114"/>
      <c r="MVC320" s="1114"/>
      <c r="MVD320" s="1114"/>
      <c r="MVE320" s="1114"/>
      <c r="MVF320" s="1114"/>
      <c r="MVG320" s="1114"/>
      <c r="MVH320" s="1114"/>
      <c r="MVI320" s="1114"/>
      <c r="MVJ320" s="1114"/>
      <c r="MVK320" s="1114"/>
      <c r="MVL320" s="1114"/>
      <c r="MVM320" s="1114"/>
      <c r="MVN320" s="1114"/>
      <c r="MVO320" s="1114"/>
      <c r="MVP320" s="1114"/>
      <c r="MVQ320" s="1114"/>
      <c r="MVR320" s="1114"/>
      <c r="MVS320" s="1114"/>
      <c r="MVT320" s="1114"/>
      <c r="MVU320" s="1114"/>
      <c r="MVV320" s="1114"/>
      <c r="MVW320" s="1114"/>
      <c r="MVX320" s="1114"/>
      <c r="MVY320" s="1114"/>
      <c r="MVZ320" s="1114"/>
      <c r="MWA320" s="1114"/>
      <c r="MWB320" s="1114"/>
      <c r="MWC320" s="1114"/>
      <c r="MWD320" s="1114"/>
      <c r="MWE320" s="1114"/>
      <c r="MWF320" s="1114"/>
      <c r="MWG320" s="1114"/>
      <c r="MWH320" s="1114"/>
      <c r="MWI320" s="1114"/>
      <c r="MWJ320" s="1114"/>
      <c r="MWK320" s="1114"/>
      <c r="MWL320" s="1114"/>
      <c r="MWM320" s="1114"/>
      <c r="MWN320" s="1114"/>
      <c r="MWO320" s="1114"/>
      <c r="MWP320" s="1114"/>
      <c r="MWQ320" s="1114"/>
      <c r="MWR320" s="1114"/>
      <c r="MWS320" s="1114"/>
      <c r="MWT320" s="1114"/>
      <c r="MWU320" s="1114"/>
      <c r="MWV320" s="1114"/>
      <c r="MWW320" s="1114"/>
      <c r="MWX320" s="1114"/>
      <c r="MWY320" s="1114"/>
      <c r="MWZ320" s="1114"/>
      <c r="MXA320" s="1114"/>
      <c r="MXB320" s="1114"/>
      <c r="MXC320" s="1114"/>
      <c r="MXD320" s="1114"/>
      <c r="MXE320" s="1114"/>
      <c r="MXF320" s="1114"/>
      <c r="MXG320" s="1114"/>
      <c r="MXH320" s="1114"/>
      <c r="MXI320" s="1114"/>
      <c r="MXJ320" s="1114"/>
      <c r="MXK320" s="1114"/>
      <c r="MXL320" s="1114"/>
      <c r="MXM320" s="1114"/>
      <c r="MXN320" s="1114"/>
      <c r="MXO320" s="1114"/>
      <c r="MXP320" s="1114"/>
      <c r="MXQ320" s="1114"/>
      <c r="MXR320" s="1114"/>
      <c r="MXS320" s="1114"/>
      <c r="MXT320" s="1114"/>
      <c r="MXU320" s="1114"/>
      <c r="MXV320" s="1114"/>
      <c r="MXW320" s="1114"/>
      <c r="MXX320" s="1114"/>
      <c r="MXY320" s="1114"/>
      <c r="MXZ320" s="1114"/>
      <c r="MYA320" s="1114"/>
      <c r="MYB320" s="1114"/>
      <c r="MYC320" s="1114"/>
      <c r="MYD320" s="1114"/>
      <c r="MYE320" s="1114"/>
      <c r="MYF320" s="1114"/>
      <c r="MYG320" s="1114"/>
      <c r="MYH320" s="1114"/>
      <c r="MYI320" s="1114"/>
      <c r="MYJ320" s="1114"/>
      <c r="MYK320" s="1114"/>
      <c r="MYL320" s="1114"/>
      <c r="MYM320" s="1114"/>
      <c r="MYN320" s="1114"/>
      <c r="MYO320" s="1114"/>
      <c r="MYP320" s="1114"/>
      <c r="MYQ320" s="1114"/>
      <c r="MYR320" s="1114"/>
      <c r="MYS320" s="1114"/>
      <c r="MYT320" s="1114"/>
      <c r="MYU320" s="1114"/>
      <c r="MYV320" s="1114"/>
      <c r="MYW320" s="1114"/>
      <c r="MYX320" s="1114"/>
      <c r="MYY320" s="1114"/>
      <c r="MYZ320" s="1114"/>
      <c r="MZA320" s="1114"/>
      <c r="MZB320" s="1114"/>
      <c r="MZC320" s="1114"/>
      <c r="MZD320" s="1114"/>
      <c r="MZE320" s="1114"/>
      <c r="MZF320" s="1114"/>
      <c r="MZG320" s="1114"/>
      <c r="MZH320" s="1114"/>
      <c r="MZI320" s="1114"/>
      <c r="MZJ320" s="1114"/>
      <c r="MZK320" s="1114"/>
      <c r="MZL320" s="1114"/>
      <c r="MZM320" s="1114"/>
      <c r="MZN320" s="1114"/>
      <c r="MZO320" s="1114"/>
      <c r="MZP320" s="1114"/>
      <c r="MZQ320" s="1114"/>
      <c r="MZR320" s="1114"/>
      <c r="MZS320" s="1114"/>
      <c r="MZT320" s="1114"/>
      <c r="MZU320" s="1114"/>
      <c r="MZV320" s="1114"/>
      <c r="MZW320" s="1114"/>
      <c r="MZX320" s="1114"/>
      <c r="MZY320" s="1114"/>
      <c r="MZZ320" s="1114"/>
      <c r="NAA320" s="1114"/>
      <c r="NAB320" s="1114"/>
      <c r="NAC320" s="1114"/>
      <c r="NAD320" s="1114"/>
      <c r="NAE320" s="1114"/>
      <c r="NAF320" s="1114"/>
      <c r="NAG320" s="1114"/>
      <c r="NAH320" s="1114"/>
      <c r="NAI320" s="1114"/>
      <c r="NAJ320" s="1114"/>
      <c r="NAK320" s="1114"/>
      <c r="NAL320" s="1114"/>
      <c r="NAM320" s="1114"/>
      <c r="NAN320" s="1114"/>
      <c r="NAO320" s="1114"/>
      <c r="NAP320" s="1114"/>
      <c r="NAQ320" s="1114"/>
      <c r="NAR320" s="1114"/>
      <c r="NAS320" s="1114"/>
      <c r="NAT320" s="1114"/>
      <c r="NAU320" s="1114"/>
      <c r="NAV320" s="1114"/>
      <c r="NAW320" s="1114"/>
      <c r="NAX320" s="1114"/>
      <c r="NAY320" s="1114"/>
      <c r="NAZ320" s="1114"/>
      <c r="NBA320" s="1114"/>
      <c r="NBB320" s="1114"/>
      <c r="NBC320" s="1114"/>
      <c r="NBD320" s="1114"/>
      <c r="NBE320" s="1114"/>
      <c r="NBF320" s="1114"/>
      <c r="NBG320" s="1114"/>
      <c r="NBH320" s="1114"/>
      <c r="NBI320" s="1114"/>
      <c r="NBJ320" s="1114"/>
      <c r="NBK320" s="1114"/>
      <c r="NBL320" s="1114"/>
      <c r="NBM320" s="1114"/>
      <c r="NBN320" s="1114"/>
      <c r="NBO320" s="1114"/>
      <c r="NBP320" s="1114"/>
      <c r="NBQ320" s="1114"/>
      <c r="NBR320" s="1114"/>
      <c r="NBS320" s="1114"/>
      <c r="NBT320" s="1114"/>
      <c r="NBU320" s="1114"/>
      <c r="NBV320" s="1114"/>
      <c r="NBW320" s="1114"/>
      <c r="NBX320" s="1114"/>
      <c r="NBY320" s="1114"/>
      <c r="NBZ320" s="1114"/>
      <c r="NCA320" s="1114"/>
      <c r="NCB320" s="1114"/>
      <c r="NCC320" s="1114"/>
      <c r="NCD320" s="1114"/>
      <c r="NCE320" s="1114"/>
      <c r="NCF320" s="1114"/>
      <c r="NCG320" s="1114"/>
      <c r="NCH320" s="1114"/>
      <c r="NCI320" s="1114"/>
      <c r="NCJ320" s="1114"/>
      <c r="NCK320" s="1114"/>
      <c r="NCL320" s="1114"/>
      <c r="NCM320" s="1114"/>
      <c r="NCN320" s="1114"/>
      <c r="NCO320" s="1114"/>
      <c r="NCP320" s="1114"/>
      <c r="NCQ320" s="1114"/>
      <c r="NCR320" s="1114"/>
      <c r="NCS320" s="1114"/>
      <c r="NCT320" s="1114"/>
      <c r="NCU320" s="1114"/>
      <c r="NCV320" s="1114"/>
      <c r="NCW320" s="1114"/>
      <c r="NCX320" s="1114"/>
      <c r="NCY320" s="1114"/>
      <c r="NCZ320" s="1114"/>
      <c r="NDA320" s="1114"/>
      <c r="NDB320" s="1114"/>
      <c r="NDC320" s="1114"/>
      <c r="NDD320" s="1114"/>
      <c r="NDE320" s="1114"/>
      <c r="NDF320" s="1114"/>
      <c r="NDG320" s="1114"/>
      <c r="NDH320" s="1114"/>
      <c r="NDI320" s="1114"/>
      <c r="NDJ320" s="1114"/>
      <c r="NDK320" s="1114"/>
      <c r="NDL320" s="1114"/>
      <c r="NDM320" s="1114"/>
      <c r="NDN320" s="1114"/>
      <c r="NDO320" s="1114"/>
      <c r="NDP320" s="1114"/>
      <c r="NDQ320" s="1114"/>
      <c r="NDR320" s="1114"/>
      <c r="NDS320" s="1114"/>
      <c r="NDT320" s="1114"/>
      <c r="NDU320" s="1114"/>
      <c r="NDV320" s="1114"/>
      <c r="NDW320" s="1114"/>
      <c r="NDX320" s="1114"/>
      <c r="NDY320" s="1114"/>
      <c r="NDZ320" s="1114"/>
      <c r="NEA320" s="1114"/>
      <c r="NEB320" s="1114"/>
      <c r="NEC320" s="1114"/>
      <c r="NED320" s="1114"/>
      <c r="NEE320" s="1114"/>
      <c r="NEF320" s="1114"/>
      <c r="NEG320" s="1114"/>
      <c r="NEH320" s="1114"/>
      <c r="NEI320" s="1114"/>
      <c r="NEJ320" s="1114"/>
      <c r="NEK320" s="1114"/>
      <c r="NEL320" s="1114"/>
      <c r="NEM320" s="1114"/>
      <c r="NEN320" s="1114"/>
      <c r="NEO320" s="1114"/>
      <c r="NEP320" s="1114"/>
      <c r="NEQ320" s="1114"/>
      <c r="NER320" s="1114"/>
      <c r="NES320" s="1114"/>
      <c r="NET320" s="1114"/>
      <c r="NEU320" s="1114"/>
      <c r="NEV320" s="1114"/>
      <c r="NEW320" s="1114"/>
      <c r="NEX320" s="1114"/>
      <c r="NEY320" s="1114"/>
      <c r="NEZ320" s="1114"/>
      <c r="NFA320" s="1114"/>
      <c r="NFB320" s="1114"/>
      <c r="NFC320" s="1114"/>
      <c r="NFD320" s="1114"/>
      <c r="NFE320" s="1114"/>
      <c r="NFF320" s="1114"/>
      <c r="NFG320" s="1114"/>
      <c r="NFH320" s="1114"/>
      <c r="NFI320" s="1114"/>
      <c r="NFJ320" s="1114"/>
      <c r="NFK320" s="1114"/>
      <c r="NFL320" s="1114"/>
      <c r="NFM320" s="1114"/>
      <c r="NFN320" s="1114"/>
      <c r="NFO320" s="1114"/>
      <c r="NFP320" s="1114"/>
      <c r="NFQ320" s="1114"/>
      <c r="NFR320" s="1114"/>
      <c r="NFS320" s="1114"/>
      <c r="NFT320" s="1114"/>
      <c r="NFU320" s="1114"/>
      <c r="NFV320" s="1114"/>
      <c r="NFW320" s="1114"/>
      <c r="NFX320" s="1114"/>
      <c r="NFY320" s="1114"/>
      <c r="NFZ320" s="1114"/>
      <c r="NGA320" s="1114"/>
      <c r="NGB320" s="1114"/>
      <c r="NGC320" s="1114"/>
      <c r="NGD320" s="1114"/>
      <c r="NGE320" s="1114"/>
      <c r="NGF320" s="1114"/>
      <c r="NGG320" s="1114"/>
      <c r="NGH320" s="1114"/>
      <c r="NGI320" s="1114"/>
      <c r="NGJ320" s="1114"/>
      <c r="NGK320" s="1114"/>
      <c r="NGL320" s="1114"/>
      <c r="NGM320" s="1114"/>
      <c r="NGN320" s="1114"/>
      <c r="NGO320" s="1114"/>
      <c r="NGP320" s="1114"/>
      <c r="NGQ320" s="1114"/>
      <c r="NGR320" s="1114"/>
      <c r="NGS320" s="1114"/>
      <c r="NGT320" s="1114"/>
      <c r="NGU320" s="1114"/>
      <c r="NGV320" s="1114"/>
      <c r="NGW320" s="1114"/>
      <c r="NGX320" s="1114"/>
      <c r="NGY320" s="1114"/>
      <c r="NGZ320" s="1114"/>
      <c r="NHA320" s="1114"/>
      <c r="NHB320" s="1114"/>
      <c r="NHC320" s="1114"/>
      <c r="NHD320" s="1114"/>
      <c r="NHE320" s="1114"/>
      <c r="NHF320" s="1114"/>
      <c r="NHG320" s="1114"/>
      <c r="NHH320" s="1114"/>
      <c r="NHI320" s="1114"/>
      <c r="NHJ320" s="1114"/>
      <c r="NHK320" s="1114"/>
      <c r="NHL320" s="1114"/>
      <c r="NHM320" s="1114"/>
      <c r="NHN320" s="1114"/>
      <c r="NHO320" s="1114"/>
      <c r="NHP320" s="1114"/>
      <c r="NHQ320" s="1114"/>
      <c r="NHR320" s="1114"/>
      <c r="NHS320" s="1114"/>
      <c r="NHT320" s="1114"/>
      <c r="NHU320" s="1114"/>
      <c r="NHV320" s="1114"/>
      <c r="NHW320" s="1114"/>
      <c r="NHX320" s="1114"/>
      <c r="NHY320" s="1114"/>
      <c r="NHZ320" s="1114"/>
      <c r="NIA320" s="1114"/>
      <c r="NIB320" s="1114"/>
      <c r="NIC320" s="1114"/>
      <c r="NID320" s="1114"/>
      <c r="NIE320" s="1114"/>
      <c r="NIF320" s="1114"/>
      <c r="NIG320" s="1114"/>
      <c r="NIH320" s="1114"/>
      <c r="NII320" s="1114"/>
      <c r="NIJ320" s="1114"/>
      <c r="NIK320" s="1114"/>
      <c r="NIL320" s="1114"/>
      <c r="NIM320" s="1114"/>
      <c r="NIN320" s="1114"/>
      <c r="NIO320" s="1114"/>
      <c r="NIP320" s="1114"/>
      <c r="NIQ320" s="1114"/>
      <c r="NIR320" s="1114"/>
      <c r="NIS320" s="1114"/>
      <c r="NIT320" s="1114"/>
      <c r="NIU320" s="1114"/>
      <c r="NIV320" s="1114"/>
      <c r="NIW320" s="1114"/>
      <c r="NIX320" s="1114"/>
      <c r="NIY320" s="1114"/>
      <c r="NIZ320" s="1114"/>
      <c r="NJA320" s="1114"/>
      <c r="NJB320" s="1114"/>
      <c r="NJC320" s="1114"/>
      <c r="NJD320" s="1114"/>
      <c r="NJE320" s="1114"/>
      <c r="NJF320" s="1114"/>
      <c r="NJG320" s="1114"/>
      <c r="NJH320" s="1114"/>
      <c r="NJI320" s="1114"/>
      <c r="NJJ320" s="1114"/>
      <c r="NJK320" s="1114"/>
      <c r="NJL320" s="1114"/>
      <c r="NJM320" s="1114"/>
      <c r="NJN320" s="1114"/>
      <c r="NJO320" s="1114"/>
      <c r="NJP320" s="1114"/>
      <c r="NJQ320" s="1114"/>
      <c r="NJR320" s="1114"/>
      <c r="NJS320" s="1114"/>
      <c r="NJT320" s="1114"/>
      <c r="NJU320" s="1114"/>
      <c r="NJV320" s="1114"/>
      <c r="NJW320" s="1114"/>
      <c r="NJX320" s="1114"/>
      <c r="NJY320" s="1114"/>
      <c r="NJZ320" s="1114"/>
      <c r="NKA320" s="1114"/>
      <c r="NKB320" s="1114"/>
      <c r="NKC320" s="1114"/>
      <c r="NKD320" s="1114"/>
      <c r="NKE320" s="1114"/>
      <c r="NKF320" s="1114"/>
      <c r="NKG320" s="1114"/>
      <c r="NKH320" s="1114"/>
      <c r="NKI320" s="1114"/>
      <c r="NKJ320" s="1114"/>
      <c r="NKK320" s="1114"/>
      <c r="NKL320" s="1114"/>
      <c r="NKM320" s="1114"/>
      <c r="NKN320" s="1114"/>
      <c r="NKO320" s="1114"/>
      <c r="NKP320" s="1114"/>
      <c r="NKQ320" s="1114"/>
      <c r="NKR320" s="1114"/>
      <c r="NKS320" s="1114"/>
      <c r="NKT320" s="1114"/>
      <c r="NKU320" s="1114"/>
      <c r="NKV320" s="1114"/>
      <c r="NKW320" s="1114"/>
      <c r="NKX320" s="1114"/>
      <c r="NKY320" s="1114"/>
      <c r="NKZ320" s="1114"/>
      <c r="NLA320" s="1114"/>
      <c r="NLB320" s="1114"/>
      <c r="NLC320" s="1114"/>
      <c r="NLD320" s="1114"/>
      <c r="NLE320" s="1114"/>
      <c r="NLF320" s="1114"/>
      <c r="NLG320" s="1114"/>
      <c r="NLH320" s="1114"/>
      <c r="NLI320" s="1114"/>
      <c r="NLJ320" s="1114"/>
      <c r="NLK320" s="1114"/>
      <c r="NLL320" s="1114"/>
      <c r="NLM320" s="1114"/>
      <c r="NLN320" s="1114"/>
      <c r="NLO320" s="1114"/>
      <c r="NLP320" s="1114"/>
      <c r="NLQ320" s="1114"/>
      <c r="NLR320" s="1114"/>
      <c r="NLS320" s="1114"/>
      <c r="NLT320" s="1114"/>
      <c r="NLU320" s="1114"/>
      <c r="NLV320" s="1114"/>
      <c r="NLW320" s="1114"/>
      <c r="NLX320" s="1114"/>
      <c r="NLY320" s="1114"/>
      <c r="NLZ320" s="1114"/>
      <c r="NMA320" s="1114"/>
      <c r="NMB320" s="1114"/>
      <c r="NMC320" s="1114"/>
      <c r="NMD320" s="1114"/>
      <c r="NME320" s="1114"/>
      <c r="NMF320" s="1114"/>
      <c r="NMG320" s="1114"/>
      <c r="NMH320" s="1114"/>
      <c r="NMI320" s="1114"/>
      <c r="NMJ320" s="1114"/>
      <c r="NMK320" s="1114"/>
      <c r="NML320" s="1114"/>
      <c r="NMM320" s="1114"/>
      <c r="NMN320" s="1114"/>
      <c r="NMO320" s="1114"/>
      <c r="NMP320" s="1114"/>
      <c r="NMQ320" s="1114"/>
      <c r="NMR320" s="1114"/>
      <c r="NMS320" s="1114"/>
      <c r="NMT320" s="1114"/>
      <c r="NMU320" s="1114"/>
      <c r="NMV320" s="1114"/>
      <c r="NMW320" s="1114"/>
      <c r="NMX320" s="1114"/>
      <c r="NMY320" s="1114"/>
      <c r="NMZ320" s="1114"/>
      <c r="NNA320" s="1114"/>
      <c r="NNB320" s="1114"/>
      <c r="NNC320" s="1114"/>
      <c r="NND320" s="1114"/>
      <c r="NNE320" s="1114"/>
      <c r="NNF320" s="1114"/>
      <c r="NNG320" s="1114"/>
      <c r="NNH320" s="1114"/>
      <c r="NNI320" s="1114"/>
      <c r="NNJ320" s="1114"/>
      <c r="NNK320" s="1114"/>
      <c r="NNL320" s="1114"/>
      <c r="NNM320" s="1114"/>
      <c r="NNN320" s="1114"/>
      <c r="NNO320" s="1114"/>
      <c r="NNP320" s="1114"/>
      <c r="NNQ320" s="1114"/>
      <c r="NNR320" s="1114"/>
      <c r="NNS320" s="1114"/>
      <c r="NNT320" s="1114"/>
      <c r="NNU320" s="1114"/>
      <c r="NNV320" s="1114"/>
      <c r="NNW320" s="1114"/>
      <c r="NNX320" s="1114"/>
      <c r="NNY320" s="1114"/>
      <c r="NNZ320" s="1114"/>
      <c r="NOA320" s="1114"/>
      <c r="NOB320" s="1114"/>
      <c r="NOC320" s="1114"/>
      <c r="NOD320" s="1114"/>
      <c r="NOE320" s="1114"/>
      <c r="NOF320" s="1114"/>
      <c r="NOG320" s="1114"/>
      <c r="NOH320" s="1114"/>
      <c r="NOI320" s="1114"/>
      <c r="NOJ320" s="1114"/>
      <c r="NOK320" s="1114"/>
      <c r="NOL320" s="1114"/>
      <c r="NOM320" s="1114"/>
      <c r="NON320" s="1114"/>
      <c r="NOO320" s="1114"/>
      <c r="NOP320" s="1114"/>
      <c r="NOQ320" s="1114"/>
      <c r="NOR320" s="1114"/>
      <c r="NOS320" s="1114"/>
      <c r="NOT320" s="1114"/>
      <c r="NOU320" s="1114"/>
      <c r="NOV320" s="1114"/>
      <c r="NOW320" s="1114"/>
      <c r="NOX320" s="1114"/>
      <c r="NOY320" s="1114"/>
      <c r="NOZ320" s="1114"/>
      <c r="NPA320" s="1114"/>
      <c r="NPB320" s="1114"/>
      <c r="NPC320" s="1114"/>
      <c r="NPD320" s="1114"/>
      <c r="NPE320" s="1114"/>
      <c r="NPF320" s="1114"/>
      <c r="NPG320" s="1114"/>
      <c r="NPH320" s="1114"/>
      <c r="NPI320" s="1114"/>
      <c r="NPJ320" s="1114"/>
      <c r="NPK320" s="1114"/>
      <c r="NPL320" s="1114"/>
      <c r="NPM320" s="1114"/>
      <c r="NPN320" s="1114"/>
      <c r="NPO320" s="1114"/>
      <c r="NPP320" s="1114"/>
      <c r="NPQ320" s="1114"/>
      <c r="NPR320" s="1114"/>
      <c r="NPS320" s="1114"/>
      <c r="NPT320" s="1114"/>
      <c r="NPU320" s="1114"/>
      <c r="NPV320" s="1114"/>
      <c r="NPW320" s="1114"/>
      <c r="NPX320" s="1114"/>
      <c r="NPY320" s="1114"/>
      <c r="NPZ320" s="1114"/>
      <c r="NQA320" s="1114"/>
      <c r="NQB320" s="1114"/>
      <c r="NQC320" s="1114"/>
      <c r="NQD320" s="1114"/>
      <c r="NQE320" s="1114"/>
      <c r="NQF320" s="1114"/>
      <c r="NQG320" s="1114"/>
      <c r="NQH320" s="1114"/>
      <c r="NQI320" s="1114"/>
      <c r="NQJ320" s="1114"/>
      <c r="NQK320" s="1114"/>
      <c r="NQL320" s="1114"/>
      <c r="NQM320" s="1114"/>
      <c r="NQN320" s="1114"/>
      <c r="NQO320" s="1114"/>
      <c r="NQP320" s="1114"/>
      <c r="NQQ320" s="1114"/>
      <c r="NQR320" s="1114"/>
      <c r="NQS320" s="1114"/>
      <c r="NQT320" s="1114"/>
      <c r="NQU320" s="1114"/>
      <c r="NQV320" s="1114"/>
      <c r="NQW320" s="1114"/>
      <c r="NQX320" s="1114"/>
      <c r="NQY320" s="1114"/>
      <c r="NQZ320" s="1114"/>
      <c r="NRA320" s="1114"/>
      <c r="NRB320" s="1114"/>
      <c r="NRC320" s="1114"/>
      <c r="NRD320" s="1114"/>
      <c r="NRE320" s="1114"/>
      <c r="NRF320" s="1114"/>
      <c r="NRG320" s="1114"/>
      <c r="NRH320" s="1114"/>
      <c r="NRI320" s="1114"/>
      <c r="NRJ320" s="1114"/>
      <c r="NRK320" s="1114"/>
      <c r="NRL320" s="1114"/>
      <c r="NRM320" s="1114"/>
      <c r="NRN320" s="1114"/>
      <c r="NRO320" s="1114"/>
      <c r="NRP320" s="1114"/>
      <c r="NRQ320" s="1114"/>
      <c r="NRR320" s="1114"/>
      <c r="NRS320" s="1114"/>
      <c r="NRT320" s="1114"/>
      <c r="NRU320" s="1114"/>
      <c r="NRV320" s="1114"/>
      <c r="NRW320" s="1114"/>
      <c r="NRX320" s="1114"/>
      <c r="NRY320" s="1114"/>
      <c r="NRZ320" s="1114"/>
      <c r="NSA320" s="1114"/>
      <c r="NSB320" s="1114"/>
      <c r="NSC320" s="1114"/>
      <c r="NSD320" s="1114"/>
      <c r="NSE320" s="1114"/>
      <c r="NSF320" s="1114"/>
      <c r="NSG320" s="1114"/>
      <c r="NSH320" s="1114"/>
      <c r="NSI320" s="1114"/>
      <c r="NSJ320" s="1114"/>
      <c r="NSK320" s="1114"/>
      <c r="NSL320" s="1114"/>
      <c r="NSM320" s="1114"/>
      <c r="NSN320" s="1114"/>
      <c r="NSO320" s="1114"/>
      <c r="NSP320" s="1114"/>
      <c r="NSQ320" s="1114"/>
      <c r="NSR320" s="1114"/>
      <c r="NSS320" s="1114"/>
      <c r="NST320" s="1114"/>
      <c r="NSU320" s="1114"/>
      <c r="NSV320" s="1114"/>
      <c r="NSW320" s="1114"/>
      <c r="NSX320" s="1114"/>
      <c r="NSY320" s="1114"/>
      <c r="NSZ320" s="1114"/>
      <c r="NTA320" s="1114"/>
      <c r="NTB320" s="1114"/>
      <c r="NTC320" s="1114"/>
      <c r="NTD320" s="1114"/>
      <c r="NTE320" s="1114"/>
      <c r="NTF320" s="1114"/>
      <c r="NTG320" s="1114"/>
      <c r="NTH320" s="1114"/>
      <c r="NTI320" s="1114"/>
      <c r="NTJ320" s="1114"/>
      <c r="NTK320" s="1114"/>
      <c r="NTL320" s="1114"/>
      <c r="NTM320" s="1114"/>
      <c r="NTN320" s="1114"/>
      <c r="NTO320" s="1114"/>
      <c r="NTP320" s="1114"/>
      <c r="NTQ320" s="1114"/>
      <c r="NTR320" s="1114"/>
      <c r="NTS320" s="1114"/>
      <c r="NTT320" s="1114"/>
      <c r="NTU320" s="1114"/>
      <c r="NTV320" s="1114"/>
      <c r="NTW320" s="1114"/>
      <c r="NTX320" s="1114"/>
      <c r="NTY320" s="1114"/>
      <c r="NTZ320" s="1114"/>
      <c r="NUA320" s="1114"/>
      <c r="NUB320" s="1114"/>
      <c r="NUC320" s="1114"/>
      <c r="NUD320" s="1114"/>
      <c r="NUE320" s="1114"/>
      <c r="NUF320" s="1114"/>
      <c r="NUG320" s="1114"/>
      <c r="NUH320" s="1114"/>
      <c r="NUI320" s="1114"/>
      <c r="NUJ320" s="1114"/>
      <c r="NUK320" s="1114"/>
      <c r="NUL320" s="1114"/>
      <c r="NUM320" s="1114"/>
      <c r="NUN320" s="1114"/>
      <c r="NUO320" s="1114"/>
      <c r="NUP320" s="1114"/>
      <c r="NUQ320" s="1114"/>
      <c r="NUR320" s="1114"/>
      <c r="NUS320" s="1114"/>
      <c r="NUT320" s="1114"/>
      <c r="NUU320" s="1114"/>
      <c r="NUV320" s="1114"/>
      <c r="NUW320" s="1114"/>
      <c r="NUX320" s="1114"/>
      <c r="NUY320" s="1114"/>
      <c r="NUZ320" s="1114"/>
      <c r="NVA320" s="1114"/>
      <c r="NVB320" s="1114"/>
      <c r="NVC320" s="1114"/>
      <c r="NVD320" s="1114"/>
      <c r="NVE320" s="1114"/>
      <c r="NVF320" s="1114"/>
      <c r="NVG320" s="1114"/>
      <c r="NVH320" s="1114"/>
      <c r="NVI320" s="1114"/>
      <c r="NVJ320" s="1114"/>
      <c r="NVK320" s="1114"/>
      <c r="NVL320" s="1114"/>
      <c r="NVM320" s="1114"/>
      <c r="NVN320" s="1114"/>
      <c r="NVO320" s="1114"/>
      <c r="NVP320" s="1114"/>
      <c r="NVQ320" s="1114"/>
      <c r="NVR320" s="1114"/>
      <c r="NVS320" s="1114"/>
      <c r="NVT320" s="1114"/>
      <c r="NVU320" s="1114"/>
      <c r="NVV320" s="1114"/>
      <c r="NVW320" s="1114"/>
      <c r="NVX320" s="1114"/>
      <c r="NVY320" s="1114"/>
      <c r="NVZ320" s="1114"/>
      <c r="NWA320" s="1114"/>
      <c r="NWB320" s="1114"/>
      <c r="NWC320" s="1114"/>
      <c r="NWD320" s="1114"/>
      <c r="NWE320" s="1114"/>
      <c r="NWF320" s="1114"/>
      <c r="NWG320" s="1114"/>
      <c r="NWH320" s="1114"/>
      <c r="NWI320" s="1114"/>
      <c r="NWJ320" s="1114"/>
      <c r="NWK320" s="1114"/>
      <c r="NWL320" s="1114"/>
      <c r="NWM320" s="1114"/>
      <c r="NWN320" s="1114"/>
      <c r="NWO320" s="1114"/>
      <c r="NWP320" s="1114"/>
      <c r="NWQ320" s="1114"/>
      <c r="NWR320" s="1114"/>
      <c r="NWS320" s="1114"/>
      <c r="NWT320" s="1114"/>
      <c r="NWU320" s="1114"/>
      <c r="NWV320" s="1114"/>
      <c r="NWW320" s="1114"/>
      <c r="NWX320" s="1114"/>
      <c r="NWY320" s="1114"/>
      <c r="NWZ320" s="1114"/>
      <c r="NXA320" s="1114"/>
      <c r="NXB320" s="1114"/>
      <c r="NXC320" s="1114"/>
      <c r="NXD320" s="1114"/>
      <c r="NXE320" s="1114"/>
      <c r="NXF320" s="1114"/>
      <c r="NXG320" s="1114"/>
      <c r="NXH320" s="1114"/>
      <c r="NXI320" s="1114"/>
      <c r="NXJ320" s="1114"/>
      <c r="NXK320" s="1114"/>
      <c r="NXL320" s="1114"/>
      <c r="NXM320" s="1114"/>
      <c r="NXN320" s="1114"/>
      <c r="NXO320" s="1114"/>
      <c r="NXP320" s="1114"/>
      <c r="NXQ320" s="1114"/>
      <c r="NXR320" s="1114"/>
      <c r="NXS320" s="1114"/>
      <c r="NXT320" s="1114"/>
      <c r="NXU320" s="1114"/>
      <c r="NXV320" s="1114"/>
      <c r="NXW320" s="1114"/>
      <c r="NXX320" s="1114"/>
      <c r="NXY320" s="1114"/>
      <c r="NXZ320" s="1114"/>
      <c r="NYA320" s="1114"/>
      <c r="NYB320" s="1114"/>
      <c r="NYC320" s="1114"/>
      <c r="NYD320" s="1114"/>
      <c r="NYE320" s="1114"/>
      <c r="NYF320" s="1114"/>
      <c r="NYG320" s="1114"/>
      <c r="NYH320" s="1114"/>
      <c r="NYI320" s="1114"/>
      <c r="NYJ320" s="1114"/>
      <c r="NYK320" s="1114"/>
      <c r="NYL320" s="1114"/>
      <c r="NYM320" s="1114"/>
      <c r="NYN320" s="1114"/>
      <c r="NYO320" s="1114"/>
      <c r="NYP320" s="1114"/>
      <c r="NYQ320" s="1114"/>
      <c r="NYR320" s="1114"/>
      <c r="NYS320" s="1114"/>
      <c r="NYT320" s="1114"/>
      <c r="NYU320" s="1114"/>
      <c r="NYV320" s="1114"/>
      <c r="NYW320" s="1114"/>
      <c r="NYX320" s="1114"/>
      <c r="NYY320" s="1114"/>
      <c r="NYZ320" s="1114"/>
      <c r="NZA320" s="1114"/>
      <c r="NZB320" s="1114"/>
      <c r="NZC320" s="1114"/>
      <c r="NZD320" s="1114"/>
      <c r="NZE320" s="1114"/>
      <c r="NZF320" s="1114"/>
      <c r="NZG320" s="1114"/>
      <c r="NZH320" s="1114"/>
      <c r="NZI320" s="1114"/>
      <c r="NZJ320" s="1114"/>
      <c r="NZK320" s="1114"/>
      <c r="NZL320" s="1114"/>
      <c r="NZM320" s="1114"/>
      <c r="NZN320" s="1114"/>
      <c r="NZO320" s="1114"/>
      <c r="NZP320" s="1114"/>
      <c r="NZQ320" s="1114"/>
      <c r="NZR320" s="1114"/>
      <c r="NZS320" s="1114"/>
      <c r="NZT320" s="1114"/>
      <c r="NZU320" s="1114"/>
      <c r="NZV320" s="1114"/>
      <c r="NZW320" s="1114"/>
      <c r="NZX320" s="1114"/>
      <c r="NZY320" s="1114"/>
      <c r="NZZ320" s="1114"/>
      <c r="OAA320" s="1114"/>
      <c r="OAB320" s="1114"/>
      <c r="OAC320" s="1114"/>
      <c r="OAD320" s="1114"/>
      <c r="OAE320" s="1114"/>
      <c r="OAF320" s="1114"/>
      <c r="OAG320" s="1114"/>
      <c r="OAH320" s="1114"/>
      <c r="OAI320" s="1114"/>
      <c r="OAJ320" s="1114"/>
      <c r="OAK320" s="1114"/>
      <c r="OAL320" s="1114"/>
      <c r="OAM320" s="1114"/>
      <c r="OAN320" s="1114"/>
      <c r="OAO320" s="1114"/>
      <c r="OAP320" s="1114"/>
      <c r="OAQ320" s="1114"/>
      <c r="OAR320" s="1114"/>
      <c r="OAS320" s="1114"/>
      <c r="OAT320" s="1114"/>
      <c r="OAU320" s="1114"/>
      <c r="OAV320" s="1114"/>
      <c r="OAW320" s="1114"/>
      <c r="OAX320" s="1114"/>
      <c r="OAY320" s="1114"/>
      <c r="OAZ320" s="1114"/>
      <c r="OBA320" s="1114"/>
      <c r="OBB320" s="1114"/>
      <c r="OBC320" s="1114"/>
      <c r="OBD320" s="1114"/>
      <c r="OBE320" s="1114"/>
      <c r="OBF320" s="1114"/>
      <c r="OBG320" s="1114"/>
      <c r="OBH320" s="1114"/>
      <c r="OBI320" s="1114"/>
      <c r="OBJ320" s="1114"/>
      <c r="OBK320" s="1114"/>
      <c r="OBL320" s="1114"/>
      <c r="OBM320" s="1114"/>
      <c r="OBN320" s="1114"/>
      <c r="OBO320" s="1114"/>
      <c r="OBP320" s="1114"/>
      <c r="OBQ320" s="1114"/>
      <c r="OBR320" s="1114"/>
      <c r="OBS320" s="1114"/>
      <c r="OBT320" s="1114"/>
      <c r="OBU320" s="1114"/>
      <c r="OBV320" s="1114"/>
      <c r="OBW320" s="1114"/>
      <c r="OBX320" s="1114"/>
      <c r="OBY320" s="1114"/>
      <c r="OBZ320" s="1114"/>
      <c r="OCA320" s="1114"/>
      <c r="OCB320" s="1114"/>
      <c r="OCC320" s="1114"/>
      <c r="OCD320" s="1114"/>
      <c r="OCE320" s="1114"/>
      <c r="OCF320" s="1114"/>
      <c r="OCG320" s="1114"/>
      <c r="OCH320" s="1114"/>
      <c r="OCI320" s="1114"/>
      <c r="OCJ320" s="1114"/>
      <c r="OCK320" s="1114"/>
      <c r="OCL320" s="1114"/>
      <c r="OCM320" s="1114"/>
      <c r="OCN320" s="1114"/>
      <c r="OCO320" s="1114"/>
      <c r="OCP320" s="1114"/>
      <c r="OCQ320" s="1114"/>
      <c r="OCR320" s="1114"/>
      <c r="OCS320" s="1114"/>
      <c r="OCT320" s="1114"/>
      <c r="OCU320" s="1114"/>
      <c r="OCV320" s="1114"/>
      <c r="OCW320" s="1114"/>
      <c r="OCX320" s="1114"/>
      <c r="OCY320" s="1114"/>
      <c r="OCZ320" s="1114"/>
      <c r="ODA320" s="1114"/>
      <c r="ODB320" s="1114"/>
      <c r="ODC320" s="1114"/>
      <c r="ODD320" s="1114"/>
      <c r="ODE320" s="1114"/>
      <c r="ODF320" s="1114"/>
      <c r="ODG320" s="1114"/>
      <c r="ODH320" s="1114"/>
      <c r="ODI320" s="1114"/>
      <c r="ODJ320" s="1114"/>
      <c r="ODK320" s="1114"/>
      <c r="ODL320" s="1114"/>
      <c r="ODM320" s="1114"/>
      <c r="ODN320" s="1114"/>
      <c r="ODO320" s="1114"/>
      <c r="ODP320" s="1114"/>
      <c r="ODQ320" s="1114"/>
      <c r="ODR320" s="1114"/>
      <c r="ODS320" s="1114"/>
      <c r="ODT320" s="1114"/>
      <c r="ODU320" s="1114"/>
      <c r="ODV320" s="1114"/>
      <c r="ODW320" s="1114"/>
      <c r="ODX320" s="1114"/>
      <c r="ODY320" s="1114"/>
      <c r="ODZ320" s="1114"/>
      <c r="OEA320" s="1114"/>
      <c r="OEB320" s="1114"/>
      <c r="OEC320" s="1114"/>
      <c r="OED320" s="1114"/>
      <c r="OEE320" s="1114"/>
      <c r="OEF320" s="1114"/>
      <c r="OEG320" s="1114"/>
      <c r="OEH320" s="1114"/>
      <c r="OEI320" s="1114"/>
      <c r="OEJ320" s="1114"/>
      <c r="OEK320" s="1114"/>
      <c r="OEL320" s="1114"/>
      <c r="OEM320" s="1114"/>
      <c r="OEN320" s="1114"/>
      <c r="OEO320" s="1114"/>
      <c r="OEP320" s="1114"/>
      <c r="OEQ320" s="1114"/>
      <c r="OER320" s="1114"/>
      <c r="OES320" s="1114"/>
      <c r="OET320" s="1114"/>
      <c r="OEU320" s="1114"/>
      <c r="OEV320" s="1114"/>
      <c r="OEW320" s="1114"/>
      <c r="OEX320" s="1114"/>
      <c r="OEY320" s="1114"/>
      <c r="OEZ320" s="1114"/>
      <c r="OFA320" s="1114"/>
      <c r="OFB320" s="1114"/>
      <c r="OFC320" s="1114"/>
      <c r="OFD320" s="1114"/>
      <c r="OFE320" s="1114"/>
      <c r="OFF320" s="1114"/>
      <c r="OFG320" s="1114"/>
      <c r="OFH320" s="1114"/>
      <c r="OFI320" s="1114"/>
      <c r="OFJ320" s="1114"/>
      <c r="OFK320" s="1114"/>
      <c r="OFL320" s="1114"/>
      <c r="OFM320" s="1114"/>
      <c r="OFN320" s="1114"/>
      <c r="OFO320" s="1114"/>
      <c r="OFP320" s="1114"/>
      <c r="OFQ320" s="1114"/>
      <c r="OFR320" s="1114"/>
      <c r="OFS320" s="1114"/>
      <c r="OFT320" s="1114"/>
      <c r="OFU320" s="1114"/>
      <c r="OFV320" s="1114"/>
      <c r="OFW320" s="1114"/>
      <c r="OFX320" s="1114"/>
      <c r="OFY320" s="1114"/>
      <c r="OFZ320" s="1114"/>
      <c r="OGA320" s="1114"/>
      <c r="OGB320" s="1114"/>
      <c r="OGC320" s="1114"/>
      <c r="OGD320" s="1114"/>
      <c r="OGE320" s="1114"/>
      <c r="OGF320" s="1114"/>
      <c r="OGG320" s="1114"/>
      <c r="OGH320" s="1114"/>
      <c r="OGI320" s="1114"/>
      <c r="OGJ320" s="1114"/>
      <c r="OGK320" s="1114"/>
      <c r="OGL320" s="1114"/>
      <c r="OGM320" s="1114"/>
      <c r="OGN320" s="1114"/>
      <c r="OGO320" s="1114"/>
      <c r="OGP320" s="1114"/>
      <c r="OGQ320" s="1114"/>
      <c r="OGR320" s="1114"/>
      <c r="OGS320" s="1114"/>
      <c r="OGT320" s="1114"/>
      <c r="OGU320" s="1114"/>
      <c r="OGV320" s="1114"/>
      <c r="OGW320" s="1114"/>
      <c r="OGX320" s="1114"/>
      <c r="OGY320" s="1114"/>
      <c r="OGZ320" s="1114"/>
      <c r="OHA320" s="1114"/>
      <c r="OHB320" s="1114"/>
      <c r="OHC320" s="1114"/>
      <c r="OHD320" s="1114"/>
      <c r="OHE320" s="1114"/>
      <c r="OHF320" s="1114"/>
      <c r="OHG320" s="1114"/>
      <c r="OHH320" s="1114"/>
      <c r="OHI320" s="1114"/>
      <c r="OHJ320" s="1114"/>
      <c r="OHK320" s="1114"/>
      <c r="OHL320" s="1114"/>
      <c r="OHM320" s="1114"/>
      <c r="OHN320" s="1114"/>
      <c r="OHO320" s="1114"/>
      <c r="OHP320" s="1114"/>
      <c r="OHQ320" s="1114"/>
      <c r="OHR320" s="1114"/>
      <c r="OHS320" s="1114"/>
      <c r="OHT320" s="1114"/>
      <c r="OHU320" s="1114"/>
      <c r="OHV320" s="1114"/>
      <c r="OHW320" s="1114"/>
      <c r="OHX320" s="1114"/>
      <c r="OHY320" s="1114"/>
      <c r="OHZ320" s="1114"/>
      <c r="OIA320" s="1114"/>
      <c r="OIB320" s="1114"/>
      <c r="OIC320" s="1114"/>
      <c r="OID320" s="1114"/>
      <c r="OIE320" s="1114"/>
      <c r="OIF320" s="1114"/>
      <c r="OIG320" s="1114"/>
      <c r="OIH320" s="1114"/>
      <c r="OII320" s="1114"/>
      <c r="OIJ320" s="1114"/>
      <c r="OIK320" s="1114"/>
      <c r="OIL320" s="1114"/>
      <c r="OIM320" s="1114"/>
      <c r="OIN320" s="1114"/>
      <c r="OIO320" s="1114"/>
      <c r="OIP320" s="1114"/>
      <c r="OIQ320" s="1114"/>
      <c r="OIR320" s="1114"/>
      <c r="OIS320" s="1114"/>
      <c r="OIT320" s="1114"/>
      <c r="OIU320" s="1114"/>
      <c r="OIV320" s="1114"/>
      <c r="OIW320" s="1114"/>
      <c r="OIX320" s="1114"/>
      <c r="OIY320" s="1114"/>
      <c r="OIZ320" s="1114"/>
      <c r="OJA320" s="1114"/>
      <c r="OJB320" s="1114"/>
      <c r="OJC320" s="1114"/>
      <c r="OJD320" s="1114"/>
      <c r="OJE320" s="1114"/>
      <c r="OJF320" s="1114"/>
      <c r="OJG320" s="1114"/>
      <c r="OJH320" s="1114"/>
      <c r="OJI320" s="1114"/>
      <c r="OJJ320" s="1114"/>
      <c r="OJK320" s="1114"/>
      <c r="OJL320" s="1114"/>
      <c r="OJM320" s="1114"/>
      <c r="OJN320" s="1114"/>
      <c r="OJO320" s="1114"/>
      <c r="OJP320" s="1114"/>
      <c r="OJQ320" s="1114"/>
      <c r="OJR320" s="1114"/>
      <c r="OJS320" s="1114"/>
      <c r="OJT320" s="1114"/>
      <c r="OJU320" s="1114"/>
      <c r="OJV320" s="1114"/>
      <c r="OJW320" s="1114"/>
      <c r="OJX320" s="1114"/>
      <c r="OJY320" s="1114"/>
      <c r="OJZ320" s="1114"/>
      <c r="OKA320" s="1114"/>
      <c r="OKB320" s="1114"/>
      <c r="OKC320" s="1114"/>
      <c r="OKD320" s="1114"/>
      <c r="OKE320" s="1114"/>
      <c r="OKF320" s="1114"/>
      <c r="OKG320" s="1114"/>
      <c r="OKH320" s="1114"/>
      <c r="OKI320" s="1114"/>
      <c r="OKJ320" s="1114"/>
      <c r="OKK320" s="1114"/>
      <c r="OKL320" s="1114"/>
      <c r="OKM320" s="1114"/>
      <c r="OKN320" s="1114"/>
      <c r="OKO320" s="1114"/>
      <c r="OKP320" s="1114"/>
      <c r="OKQ320" s="1114"/>
      <c r="OKR320" s="1114"/>
      <c r="OKS320" s="1114"/>
      <c r="OKT320" s="1114"/>
      <c r="OKU320" s="1114"/>
      <c r="OKV320" s="1114"/>
      <c r="OKW320" s="1114"/>
      <c r="OKX320" s="1114"/>
      <c r="OKY320" s="1114"/>
      <c r="OKZ320" s="1114"/>
      <c r="OLA320" s="1114"/>
      <c r="OLB320" s="1114"/>
      <c r="OLC320" s="1114"/>
      <c r="OLD320" s="1114"/>
      <c r="OLE320" s="1114"/>
      <c r="OLF320" s="1114"/>
      <c r="OLG320" s="1114"/>
      <c r="OLH320" s="1114"/>
      <c r="OLI320" s="1114"/>
      <c r="OLJ320" s="1114"/>
      <c r="OLK320" s="1114"/>
      <c r="OLL320" s="1114"/>
      <c r="OLM320" s="1114"/>
      <c r="OLN320" s="1114"/>
      <c r="OLO320" s="1114"/>
      <c r="OLP320" s="1114"/>
      <c r="OLQ320" s="1114"/>
      <c r="OLR320" s="1114"/>
      <c r="OLS320" s="1114"/>
      <c r="OLT320" s="1114"/>
      <c r="OLU320" s="1114"/>
      <c r="OLV320" s="1114"/>
      <c r="OLW320" s="1114"/>
      <c r="OLX320" s="1114"/>
      <c r="OLY320" s="1114"/>
      <c r="OLZ320" s="1114"/>
      <c r="OMA320" s="1114"/>
      <c r="OMB320" s="1114"/>
      <c r="OMC320" s="1114"/>
      <c r="OMD320" s="1114"/>
      <c r="OME320" s="1114"/>
      <c r="OMF320" s="1114"/>
      <c r="OMG320" s="1114"/>
      <c r="OMH320" s="1114"/>
      <c r="OMI320" s="1114"/>
      <c r="OMJ320" s="1114"/>
      <c r="OMK320" s="1114"/>
      <c r="OML320" s="1114"/>
      <c r="OMM320" s="1114"/>
      <c r="OMN320" s="1114"/>
      <c r="OMO320" s="1114"/>
      <c r="OMP320" s="1114"/>
      <c r="OMQ320" s="1114"/>
      <c r="OMR320" s="1114"/>
      <c r="OMS320" s="1114"/>
      <c r="OMT320" s="1114"/>
      <c r="OMU320" s="1114"/>
      <c r="OMV320" s="1114"/>
      <c r="OMW320" s="1114"/>
      <c r="OMX320" s="1114"/>
      <c r="OMY320" s="1114"/>
      <c r="OMZ320" s="1114"/>
      <c r="ONA320" s="1114"/>
      <c r="ONB320" s="1114"/>
      <c r="ONC320" s="1114"/>
      <c r="OND320" s="1114"/>
      <c r="ONE320" s="1114"/>
      <c r="ONF320" s="1114"/>
      <c r="ONG320" s="1114"/>
      <c r="ONH320" s="1114"/>
      <c r="ONI320" s="1114"/>
      <c r="ONJ320" s="1114"/>
      <c r="ONK320" s="1114"/>
      <c r="ONL320" s="1114"/>
      <c r="ONM320" s="1114"/>
      <c r="ONN320" s="1114"/>
      <c r="ONO320" s="1114"/>
      <c r="ONP320" s="1114"/>
      <c r="ONQ320" s="1114"/>
      <c r="ONR320" s="1114"/>
      <c r="ONS320" s="1114"/>
      <c r="ONT320" s="1114"/>
      <c r="ONU320" s="1114"/>
      <c r="ONV320" s="1114"/>
      <c r="ONW320" s="1114"/>
      <c r="ONX320" s="1114"/>
      <c r="ONY320" s="1114"/>
      <c r="ONZ320" s="1114"/>
      <c r="OOA320" s="1114"/>
      <c r="OOB320" s="1114"/>
      <c r="OOC320" s="1114"/>
      <c r="OOD320" s="1114"/>
      <c r="OOE320" s="1114"/>
      <c r="OOF320" s="1114"/>
      <c r="OOG320" s="1114"/>
      <c r="OOH320" s="1114"/>
      <c r="OOI320" s="1114"/>
      <c r="OOJ320" s="1114"/>
      <c r="OOK320" s="1114"/>
      <c r="OOL320" s="1114"/>
      <c r="OOM320" s="1114"/>
      <c r="OON320" s="1114"/>
      <c r="OOO320" s="1114"/>
      <c r="OOP320" s="1114"/>
      <c r="OOQ320" s="1114"/>
      <c r="OOR320" s="1114"/>
      <c r="OOS320" s="1114"/>
      <c r="OOT320" s="1114"/>
      <c r="OOU320" s="1114"/>
      <c r="OOV320" s="1114"/>
      <c r="OOW320" s="1114"/>
      <c r="OOX320" s="1114"/>
      <c r="OOY320" s="1114"/>
      <c r="OOZ320" s="1114"/>
      <c r="OPA320" s="1114"/>
      <c r="OPB320" s="1114"/>
      <c r="OPC320" s="1114"/>
      <c r="OPD320" s="1114"/>
      <c r="OPE320" s="1114"/>
      <c r="OPF320" s="1114"/>
      <c r="OPG320" s="1114"/>
      <c r="OPH320" s="1114"/>
      <c r="OPI320" s="1114"/>
      <c r="OPJ320" s="1114"/>
      <c r="OPK320" s="1114"/>
      <c r="OPL320" s="1114"/>
      <c r="OPM320" s="1114"/>
      <c r="OPN320" s="1114"/>
      <c r="OPO320" s="1114"/>
      <c r="OPP320" s="1114"/>
      <c r="OPQ320" s="1114"/>
      <c r="OPR320" s="1114"/>
      <c r="OPS320" s="1114"/>
      <c r="OPT320" s="1114"/>
      <c r="OPU320" s="1114"/>
      <c r="OPV320" s="1114"/>
      <c r="OPW320" s="1114"/>
      <c r="OPX320" s="1114"/>
      <c r="OPY320" s="1114"/>
      <c r="OPZ320" s="1114"/>
      <c r="OQA320" s="1114"/>
      <c r="OQB320" s="1114"/>
      <c r="OQC320" s="1114"/>
      <c r="OQD320" s="1114"/>
      <c r="OQE320" s="1114"/>
      <c r="OQF320" s="1114"/>
      <c r="OQG320" s="1114"/>
      <c r="OQH320" s="1114"/>
      <c r="OQI320" s="1114"/>
      <c r="OQJ320" s="1114"/>
      <c r="OQK320" s="1114"/>
      <c r="OQL320" s="1114"/>
      <c r="OQM320" s="1114"/>
      <c r="OQN320" s="1114"/>
      <c r="OQO320" s="1114"/>
      <c r="OQP320" s="1114"/>
      <c r="OQQ320" s="1114"/>
      <c r="OQR320" s="1114"/>
      <c r="OQS320" s="1114"/>
      <c r="OQT320" s="1114"/>
      <c r="OQU320" s="1114"/>
      <c r="OQV320" s="1114"/>
      <c r="OQW320" s="1114"/>
      <c r="OQX320" s="1114"/>
      <c r="OQY320" s="1114"/>
      <c r="OQZ320" s="1114"/>
      <c r="ORA320" s="1114"/>
      <c r="ORB320" s="1114"/>
      <c r="ORC320" s="1114"/>
      <c r="ORD320" s="1114"/>
      <c r="ORE320" s="1114"/>
      <c r="ORF320" s="1114"/>
      <c r="ORG320" s="1114"/>
      <c r="ORH320" s="1114"/>
      <c r="ORI320" s="1114"/>
      <c r="ORJ320" s="1114"/>
      <c r="ORK320" s="1114"/>
      <c r="ORL320" s="1114"/>
      <c r="ORM320" s="1114"/>
      <c r="ORN320" s="1114"/>
      <c r="ORO320" s="1114"/>
      <c r="ORP320" s="1114"/>
      <c r="ORQ320" s="1114"/>
      <c r="ORR320" s="1114"/>
      <c r="ORS320" s="1114"/>
      <c r="ORT320" s="1114"/>
      <c r="ORU320" s="1114"/>
      <c r="ORV320" s="1114"/>
      <c r="ORW320" s="1114"/>
      <c r="ORX320" s="1114"/>
      <c r="ORY320" s="1114"/>
      <c r="ORZ320" s="1114"/>
      <c r="OSA320" s="1114"/>
      <c r="OSB320" s="1114"/>
      <c r="OSC320" s="1114"/>
      <c r="OSD320" s="1114"/>
      <c r="OSE320" s="1114"/>
      <c r="OSF320" s="1114"/>
      <c r="OSG320" s="1114"/>
      <c r="OSH320" s="1114"/>
      <c r="OSI320" s="1114"/>
      <c r="OSJ320" s="1114"/>
      <c r="OSK320" s="1114"/>
      <c r="OSL320" s="1114"/>
      <c r="OSM320" s="1114"/>
      <c r="OSN320" s="1114"/>
      <c r="OSO320" s="1114"/>
      <c r="OSP320" s="1114"/>
      <c r="OSQ320" s="1114"/>
      <c r="OSR320" s="1114"/>
      <c r="OSS320" s="1114"/>
      <c r="OST320" s="1114"/>
      <c r="OSU320" s="1114"/>
      <c r="OSV320" s="1114"/>
      <c r="OSW320" s="1114"/>
      <c r="OSX320" s="1114"/>
      <c r="OSY320" s="1114"/>
      <c r="OSZ320" s="1114"/>
      <c r="OTA320" s="1114"/>
      <c r="OTB320" s="1114"/>
      <c r="OTC320" s="1114"/>
      <c r="OTD320" s="1114"/>
      <c r="OTE320" s="1114"/>
      <c r="OTF320" s="1114"/>
      <c r="OTG320" s="1114"/>
      <c r="OTH320" s="1114"/>
      <c r="OTI320" s="1114"/>
      <c r="OTJ320" s="1114"/>
      <c r="OTK320" s="1114"/>
      <c r="OTL320" s="1114"/>
      <c r="OTM320" s="1114"/>
      <c r="OTN320" s="1114"/>
      <c r="OTO320" s="1114"/>
      <c r="OTP320" s="1114"/>
      <c r="OTQ320" s="1114"/>
      <c r="OTR320" s="1114"/>
      <c r="OTS320" s="1114"/>
      <c r="OTT320" s="1114"/>
      <c r="OTU320" s="1114"/>
      <c r="OTV320" s="1114"/>
      <c r="OTW320" s="1114"/>
      <c r="OTX320" s="1114"/>
      <c r="OTY320" s="1114"/>
      <c r="OTZ320" s="1114"/>
      <c r="OUA320" s="1114"/>
      <c r="OUB320" s="1114"/>
      <c r="OUC320" s="1114"/>
      <c r="OUD320" s="1114"/>
      <c r="OUE320" s="1114"/>
      <c r="OUF320" s="1114"/>
      <c r="OUG320" s="1114"/>
      <c r="OUH320" s="1114"/>
      <c r="OUI320" s="1114"/>
      <c r="OUJ320" s="1114"/>
      <c r="OUK320" s="1114"/>
      <c r="OUL320" s="1114"/>
      <c r="OUM320" s="1114"/>
      <c r="OUN320" s="1114"/>
      <c r="OUO320" s="1114"/>
      <c r="OUP320" s="1114"/>
      <c r="OUQ320" s="1114"/>
      <c r="OUR320" s="1114"/>
      <c r="OUS320" s="1114"/>
      <c r="OUT320" s="1114"/>
      <c r="OUU320" s="1114"/>
      <c r="OUV320" s="1114"/>
      <c r="OUW320" s="1114"/>
      <c r="OUX320" s="1114"/>
      <c r="OUY320" s="1114"/>
      <c r="OUZ320" s="1114"/>
      <c r="OVA320" s="1114"/>
      <c r="OVB320" s="1114"/>
      <c r="OVC320" s="1114"/>
      <c r="OVD320" s="1114"/>
      <c r="OVE320" s="1114"/>
      <c r="OVF320" s="1114"/>
      <c r="OVG320" s="1114"/>
      <c r="OVH320" s="1114"/>
      <c r="OVI320" s="1114"/>
      <c r="OVJ320" s="1114"/>
      <c r="OVK320" s="1114"/>
      <c r="OVL320" s="1114"/>
      <c r="OVM320" s="1114"/>
      <c r="OVN320" s="1114"/>
      <c r="OVO320" s="1114"/>
      <c r="OVP320" s="1114"/>
      <c r="OVQ320" s="1114"/>
      <c r="OVR320" s="1114"/>
      <c r="OVS320" s="1114"/>
      <c r="OVT320" s="1114"/>
      <c r="OVU320" s="1114"/>
      <c r="OVV320" s="1114"/>
      <c r="OVW320" s="1114"/>
      <c r="OVX320" s="1114"/>
      <c r="OVY320" s="1114"/>
      <c r="OVZ320" s="1114"/>
      <c r="OWA320" s="1114"/>
      <c r="OWB320" s="1114"/>
      <c r="OWC320" s="1114"/>
      <c r="OWD320" s="1114"/>
      <c r="OWE320" s="1114"/>
      <c r="OWF320" s="1114"/>
      <c r="OWG320" s="1114"/>
      <c r="OWH320" s="1114"/>
      <c r="OWI320" s="1114"/>
      <c r="OWJ320" s="1114"/>
      <c r="OWK320" s="1114"/>
      <c r="OWL320" s="1114"/>
      <c r="OWM320" s="1114"/>
      <c r="OWN320" s="1114"/>
      <c r="OWO320" s="1114"/>
      <c r="OWP320" s="1114"/>
      <c r="OWQ320" s="1114"/>
      <c r="OWR320" s="1114"/>
      <c r="OWS320" s="1114"/>
      <c r="OWT320" s="1114"/>
      <c r="OWU320" s="1114"/>
      <c r="OWV320" s="1114"/>
      <c r="OWW320" s="1114"/>
      <c r="OWX320" s="1114"/>
      <c r="OWY320" s="1114"/>
      <c r="OWZ320" s="1114"/>
      <c r="OXA320" s="1114"/>
      <c r="OXB320" s="1114"/>
      <c r="OXC320" s="1114"/>
      <c r="OXD320" s="1114"/>
      <c r="OXE320" s="1114"/>
      <c r="OXF320" s="1114"/>
      <c r="OXG320" s="1114"/>
      <c r="OXH320" s="1114"/>
      <c r="OXI320" s="1114"/>
      <c r="OXJ320" s="1114"/>
      <c r="OXK320" s="1114"/>
      <c r="OXL320" s="1114"/>
      <c r="OXM320" s="1114"/>
      <c r="OXN320" s="1114"/>
      <c r="OXO320" s="1114"/>
      <c r="OXP320" s="1114"/>
      <c r="OXQ320" s="1114"/>
      <c r="OXR320" s="1114"/>
      <c r="OXS320" s="1114"/>
      <c r="OXT320" s="1114"/>
      <c r="OXU320" s="1114"/>
      <c r="OXV320" s="1114"/>
      <c r="OXW320" s="1114"/>
      <c r="OXX320" s="1114"/>
      <c r="OXY320" s="1114"/>
      <c r="OXZ320" s="1114"/>
      <c r="OYA320" s="1114"/>
      <c r="OYB320" s="1114"/>
      <c r="OYC320" s="1114"/>
      <c r="OYD320" s="1114"/>
      <c r="OYE320" s="1114"/>
      <c r="OYF320" s="1114"/>
      <c r="OYG320" s="1114"/>
      <c r="OYH320" s="1114"/>
      <c r="OYI320" s="1114"/>
      <c r="OYJ320" s="1114"/>
      <c r="OYK320" s="1114"/>
      <c r="OYL320" s="1114"/>
      <c r="OYM320" s="1114"/>
      <c r="OYN320" s="1114"/>
      <c r="OYO320" s="1114"/>
      <c r="OYP320" s="1114"/>
      <c r="OYQ320" s="1114"/>
      <c r="OYR320" s="1114"/>
      <c r="OYS320" s="1114"/>
      <c r="OYT320" s="1114"/>
      <c r="OYU320" s="1114"/>
      <c r="OYV320" s="1114"/>
      <c r="OYW320" s="1114"/>
      <c r="OYX320" s="1114"/>
      <c r="OYY320" s="1114"/>
      <c r="OYZ320" s="1114"/>
      <c r="OZA320" s="1114"/>
      <c r="OZB320" s="1114"/>
      <c r="OZC320" s="1114"/>
      <c r="OZD320" s="1114"/>
      <c r="OZE320" s="1114"/>
      <c r="OZF320" s="1114"/>
      <c r="OZG320" s="1114"/>
      <c r="OZH320" s="1114"/>
      <c r="OZI320" s="1114"/>
      <c r="OZJ320" s="1114"/>
      <c r="OZK320" s="1114"/>
      <c r="OZL320" s="1114"/>
      <c r="OZM320" s="1114"/>
      <c r="OZN320" s="1114"/>
      <c r="OZO320" s="1114"/>
      <c r="OZP320" s="1114"/>
      <c r="OZQ320" s="1114"/>
      <c r="OZR320" s="1114"/>
      <c r="OZS320" s="1114"/>
      <c r="OZT320" s="1114"/>
      <c r="OZU320" s="1114"/>
      <c r="OZV320" s="1114"/>
      <c r="OZW320" s="1114"/>
      <c r="OZX320" s="1114"/>
      <c r="OZY320" s="1114"/>
      <c r="OZZ320" s="1114"/>
      <c r="PAA320" s="1114"/>
      <c r="PAB320" s="1114"/>
      <c r="PAC320" s="1114"/>
      <c r="PAD320" s="1114"/>
      <c r="PAE320" s="1114"/>
      <c r="PAF320" s="1114"/>
      <c r="PAG320" s="1114"/>
      <c r="PAH320" s="1114"/>
      <c r="PAI320" s="1114"/>
      <c r="PAJ320" s="1114"/>
      <c r="PAK320" s="1114"/>
      <c r="PAL320" s="1114"/>
      <c r="PAM320" s="1114"/>
      <c r="PAN320" s="1114"/>
      <c r="PAO320" s="1114"/>
      <c r="PAP320" s="1114"/>
      <c r="PAQ320" s="1114"/>
      <c r="PAR320" s="1114"/>
      <c r="PAS320" s="1114"/>
      <c r="PAT320" s="1114"/>
      <c r="PAU320" s="1114"/>
      <c r="PAV320" s="1114"/>
      <c r="PAW320" s="1114"/>
      <c r="PAX320" s="1114"/>
      <c r="PAY320" s="1114"/>
      <c r="PAZ320" s="1114"/>
      <c r="PBA320" s="1114"/>
      <c r="PBB320" s="1114"/>
      <c r="PBC320" s="1114"/>
      <c r="PBD320" s="1114"/>
      <c r="PBE320" s="1114"/>
      <c r="PBF320" s="1114"/>
      <c r="PBG320" s="1114"/>
      <c r="PBH320" s="1114"/>
      <c r="PBI320" s="1114"/>
      <c r="PBJ320" s="1114"/>
      <c r="PBK320" s="1114"/>
      <c r="PBL320" s="1114"/>
      <c r="PBM320" s="1114"/>
      <c r="PBN320" s="1114"/>
      <c r="PBO320" s="1114"/>
      <c r="PBP320" s="1114"/>
      <c r="PBQ320" s="1114"/>
      <c r="PBR320" s="1114"/>
      <c r="PBS320" s="1114"/>
      <c r="PBT320" s="1114"/>
      <c r="PBU320" s="1114"/>
      <c r="PBV320" s="1114"/>
      <c r="PBW320" s="1114"/>
      <c r="PBX320" s="1114"/>
      <c r="PBY320" s="1114"/>
      <c r="PBZ320" s="1114"/>
      <c r="PCA320" s="1114"/>
      <c r="PCB320" s="1114"/>
      <c r="PCC320" s="1114"/>
      <c r="PCD320" s="1114"/>
      <c r="PCE320" s="1114"/>
      <c r="PCF320" s="1114"/>
      <c r="PCG320" s="1114"/>
      <c r="PCH320" s="1114"/>
      <c r="PCI320" s="1114"/>
      <c r="PCJ320" s="1114"/>
      <c r="PCK320" s="1114"/>
      <c r="PCL320" s="1114"/>
      <c r="PCM320" s="1114"/>
      <c r="PCN320" s="1114"/>
      <c r="PCO320" s="1114"/>
      <c r="PCP320" s="1114"/>
      <c r="PCQ320" s="1114"/>
      <c r="PCR320" s="1114"/>
      <c r="PCS320" s="1114"/>
      <c r="PCT320" s="1114"/>
      <c r="PCU320" s="1114"/>
      <c r="PCV320" s="1114"/>
      <c r="PCW320" s="1114"/>
      <c r="PCX320" s="1114"/>
      <c r="PCY320" s="1114"/>
      <c r="PCZ320" s="1114"/>
      <c r="PDA320" s="1114"/>
      <c r="PDB320" s="1114"/>
      <c r="PDC320" s="1114"/>
      <c r="PDD320" s="1114"/>
      <c r="PDE320" s="1114"/>
      <c r="PDF320" s="1114"/>
      <c r="PDG320" s="1114"/>
      <c r="PDH320" s="1114"/>
      <c r="PDI320" s="1114"/>
      <c r="PDJ320" s="1114"/>
      <c r="PDK320" s="1114"/>
      <c r="PDL320" s="1114"/>
      <c r="PDM320" s="1114"/>
      <c r="PDN320" s="1114"/>
      <c r="PDO320" s="1114"/>
      <c r="PDP320" s="1114"/>
      <c r="PDQ320" s="1114"/>
      <c r="PDR320" s="1114"/>
      <c r="PDS320" s="1114"/>
      <c r="PDT320" s="1114"/>
      <c r="PDU320" s="1114"/>
      <c r="PDV320" s="1114"/>
      <c r="PDW320" s="1114"/>
      <c r="PDX320" s="1114"/>
      <c r="PDY320" s="1114"/>
      <c r="PDZ320" s="1114"/>
      <c r="PEA320" s="1114"/>
      <c r="PEB320" s="1114"/>
      <c r="PEC320" s="1114"/>
      <c r="PED320" s="1114"/>
      <c r="PEE320" s="1114"/>
      <c r="PEF320" s="1114"/>
      <c r="PEG320" s="1114"/>
      <c r="PEH320" s="1114"/>
      <c r="PEI320" s="1114"/>
      <c r="PEJ320" s="1114"/>
      <c r="PEK320" s="1114"/>
      <c r="PEL320" s="1114"/>
      <c r="PEM320" s="1114"/>
      <c r="PEN320" s="1114"/>
      <c r="PEO320" s="1114"/>
      <c r="PEP320" s="1114"/>
      <c r="PEQ320" s="1114"/>
      <c r="PER320" s="1114"/>
      <c r="PES320" s="1114"/>
      <c r="PET320" s="1114"/>
      <c r="PEU320" s="1114"/>
      <c r="PEV320" s="1114"/>
      <c r="PEW320" s="1114"/>
      <c r="PEX320" s="1114"/>
      <c r="PEY320" s="1114"/>
      <c r="PEZ320" s="1114"/>
      <c r="PFA320" s="1114"/>
      <c r="PFB320" s="1114"/>
      <c r="PFC320" s="1114"/>
      <c r="PFD320" s="1114"/>
      <c r="PFE320" s="1114"/>
      <c r="PFF320" s="1114"/>
      <c r="PFG320" s="1114"/>
      <c r="PFH320" s="1114"/>
      <c r="PFI320" s="1114"/>
      <c r="PFJ320" s="1114"/>
      <c r="PFK320" s="1114"/>
      <c r="PFL320" s="1114"/>
      <c r="PFM320" s="1114"/>
      <c r="PFN320" s="1114"/>
      <c r="PFO320" s="1114"/>
      <c r="PFP320" s="1114"/>
      <c r="PFQ320" s="1114"/>
      <c r="PFR320" s="1114"/>
      <c r="PFS320" s="1114"/>
      <c r="PFT320" s="1114"/>
      <c r="PFU320" s="1114"/>
      <c r="PFV320" s="1114"/>
      <c r="PFW320" s="1114"/>
      <c r="PFX320" s="1114"/>
      <c r="PFY320" s="1114"/>
      <c r="PFZ320" s="1114"/>
      <c r="PGA320" s="1114"/>
      <c r="PGB320" s="1114"/>
      <c r="PGC320" s="1114"/>
      <c r="PGD320" s="1114"/>
      <c r="PGE320" s="1114"/>
      <c r="PGF320" s="1114"/>
      <c r="PGG320" s="1114"/>
      <c r="PGH320" s="1114"/>
      <c r="PGI320" s="1114"/>
      <c r="PGJ320" s="1114"/>
      <c r="PGK320" s="1114"/>
      <c r="PGL320" s="1114"/>
      <c r="PGM320" s="1114"/>
      <c r="PGN320" s="1114"/>
      <c r="PGO320" s="1114"/>
      <c r="PGP320" s="1114"/>
      <c r="PGQ320" s="1114"/>
      <c r="PGR320" s="1114"/>
      <c r="PGS320" s="1114"/>
      <c r="PGT320" s="1114"/>
      <c r="PGU320" s="1114"/>
      <c r="PGV320" s="1114"/>
      <c r="PGW320" s="1114"/>
      <c r="PGX320" s="1114"/>
      <c r="PGY320" s="1114"/>
      <c r="PGZ320" s="1114"/>
      <c r="PHA320" s="1114"/>
      <c r="PHB320" s="1114"/>
      <c r="PHC320" s="1114"/>
      <c r="PHD320" s="1114"/>
      <c r="PHE320" s="1114"/>
      <c r="PHF320" s="1114"/>
      <c r="PHG320" s="1114"/>
      <c r="PHH320" s="1114"/>
      <c r="PHI320" s="1114"/>
      <c r="PHJ320" s="1114"/>
      <c r="PHK320" s="1114"/>
      <c r="PHL320" s="1114"/>
      <c r="PHM320" s="1114"/>
      <c r="PHN320" s="1114"/>
      <c r="PHO320" s="1114"/>
      <c r="PHP320" s="1114"/>
      <c r="PHQ320" s="1114"/>
      <c r="PHR320" s="1114"/>
      <c r="PHS320" s="1114"/>
      <c r="PHT320" s="1114"/>
      <c r="PHU320" s="1114"/>
      <c r="PHV320" s="1114"/>
      <c r="PHW320" s="1114"/>
      <c r="PHX320" s="1114"/>
      <c r="PHY320" s="1114"/>
      <c r="PHZ320" s="1114"/>
      <c r="PIA320" s="1114"/>
      <c r="PIB320" s="1114"/>
      <c r="PIC320" s="1114"/>
      <c r="PID320" s="1114"/>
      <c r="PIE320" s="1114"/>
      <c r="PIF320" s="1114"/>
      <c r="PIG320" s="1114"/>
      <c r="PIH320" s="1114"/>
      <c r="PII320" s="1114"/>
      <c r="PIJ320" s="1114"/>
      <c r="PIK320" s="1114"/>
      <c r="PIL320" s="1114"/>
      <c r="PIM320" s="1114"/>
      <c r="PIN320" s="1114"/>
      <c r="PIO320" s="1114"/>
      <c r="PIP320" s="1114"/>
      <c r="PIQ320" s="1114"/>
      <c r="PIR320" s="1114"/>
      <c r="PIS320" s="1114"/>
      <c r="PIT320" s="1114"/>
      <c r="PIU320" s="1114"/>
      <c r="PIV320" s="1114"/>
      <c r="PIW320" s="1114"/>
      <c r="PIX320" s="1114"/>
      <c r="PIY320" s="1114"/>
      <c r="PIZ320" s="1114"/>
      <c r="PJA320" s="1114"/>
      <c r="PJB320" s="1114"/>
      <c r="PJC320" s="1114"/>
      <c r="PJD320" s="1114"/>
      <c r="PJE320" s="1114"/>
      <c r="PJF320" s="1114"/>
      <c r="PJG320" s="1114"/>
      <c r="PJH320" s="1114"/>
      <c r="PJI320" s="1114"/>
      <c r="PJJ320" s="1114"/>
      <c r="PJK320" s="1114"/>
      <c r="PJL320" s="1114"/>
      <c r="PJM320" s="1114"/>
      <c r="PJN320" s="1114"/>
      <c r="PJO320" s="1114"/>
      <c r="PJP320" s="1114"/>
      <c r="PJQ320" s="1114"/>
      <c r="PJR320" s="1114"/>
      <c r="PJS320" s="1114"/>
      <c r="PJT320" s="1114"/>
      <c r="PJU320" s="1114"/>
      <c r="PJV320" s="1114"/>
      <c r="PJW320" s="1114"/>
      <c r="PJX320" s="1114"/>
      <c r="PJY320" s="1114"/>
      <c r="PJZ320" s="1114"/>
      <c r="PKA320" s="1114"/>
      <c r="PKB320" s="1114"/>
      <c r="PKC320" s="1114"/>
      <c r="PKD320" s="1114"/>
      <c r="PKE320" s="1114"/>
      <c r="PKF320" s="1114"/>
      <c r="PKG320" s="1114"/>
      <c r="PKH320" s="1114"/>
      <c r="PKI320" s="1114"/>
      <c r="PKJ320" s="1114"/>
      <c r="PKK320" s="1114"/>
      <c r="PKL320" s="1114"/>
      <c r="PKM320" s="1114"/>
      <c r="PKN320" s="1114"/>
      <c r="PKO320" s="1114"/>
      <c r="PKP320" s="1114"/>
      <c r="PKQ320" s="1114"/>
      <c r="PKR320" s="1114"/>
      <c r="PKS320" s="1114"/>
      <c r="PKT320" s="1114"/>
      <c r="PKU320" s="1114"/>
      <c r="PKV320" s="1114"/>
      <c r="PKW320" s="1114"/>
      <c r="PKX320" s="1114"/>
      <c r="PKY320" s="1114"/>
      <c r="PKZ320" s="1114"/>
      <c r="PLA320" s="1114"/>
      <c r="PLB320" s="1114"/>
      <c r="PLC320" s="1114"/>
      <c r="PLD320" s="1114"/>
      <c r="PLE320" s="1114"/>
      <c r="PLF320" s="1114"/>
      <c r="PLG320" s="1114"/>
      <c r="PLH320" s="1114"/>
      <c r="PLI320" s="1114"/>
      <c r="PLJ320" s="1114"/>
      <c r="PLK320" s="1114"/>
      <c r="PLL320" s="1114"/>
      <c r="PLM320" s="1114"/>
      <c r="PLN320" s="1114"/>
      <c r="PLO320" s="1114"/>
      <c r="PLP320" s="1114"/>
      <c r="PLQ320" s="1114"/>
      <c r="PLR320" s="1114"/>
      <c r="PLS320" s="1114"/>
      <c r="PLT320" s="1114"/>
      <c r="PLU320" s="1114"/>
      <c r="PLV320" s="1114"/>
      <c r="PLW320" s="1114"/>
      <c r="PLX320" s="1114"/>
      <c r="PLY320" s="1114"/>
      <c r="PLZ320" s="1114"/>
      <c r="PMA320" s="1114"/>
      <c r="PMB320" s="1114"/>
      <c r="PMC320" s="1114"/>
      <c r="PMD320" s="1114"/>
      <c r="PME320" s="1114"/>
      <c r="PMF320" s="1114"/>
      <c r="PMG320" s="1114"/>
      <c r="PMH320" s="1114"/>
      <c r="PMI320" s="1114"/>
      <c r="PMJ320" s="1114"/>
      <c r="PMK320" s="1114"/>
      <c r="PML320" s="1114"/>
      <c r="PMM320" s="1114"/>
      <c r="PMN320" s="1114"/>
      <c r="PMO320" s="1114"/>
      <c r="PMP320" s="1114"/>
      <c r="PMQ320" s="1114"/>
      <c r="PMR320" s="1114"/>
      <c r="PMS320" s="1114"/>
      <c r="PMT320" s="1114"/>
      <c r="PMU320" s="1114"/>
      <c r="PMV320" s="1114"/>
      <c r="PMW320" s="1114"/>
      <c r="PMX320" s="1114"/>
      <c r="PMY320" s="1114"/>
      <c r="PMZ320" s="1114"/>
      <c r="PNA320" s="1114"/>
      <c r="PNB320" s="1114"/>
      <c r="PNC320" s="1114"/>
      <c r="PND320" s="1114"/>
      <c r="PNE320" s="1114"/>
      <c r="PNF320" s="1114"/>
      <c r="PNG320" s="1114"/>
      <c r="PNH320" s="1114"/>
      <c r="PNI320" s="1114"/>
      <c r="PNJ320" s="1114"/>
      <c r="PNK320" s="1114"/>
      <c r="PNL320" s="1114"/>
      <c r="PNM320" s="1114"/>
      <c r="PNN320" s="1114"/>
      <c r="PNO320" s="1114"/>
      <c r="PNP320" s="1114"/>
      <c r="PNQ320" s="1114"/>
      <c r="PNR320" s="1114"/>
      <c r="PNS320" s="1114"/>
      <c r="PNT320" s="1114"/>
      <c r="PNU320" s="1114"/>
      <c r="PNV320" s="1114"/>
      <c r="PNW320" s="1114"/>
      <c r="PNX320" s="1114"/>
      <c r="PNY320" s="1114"/>
      <c r="PNZ320" s="1114"/>
      <c r="POA320" s="1114"/>
      <c r="POB320" s="1114"/>
      <c r="POC320" s="1114"/>
      <c r="POD320" s="1114"/>
      <c r="POE320" s="1114"/>
      <c r="POF320" s="1114"/>
      <c r="POG320" s="1114"/>
      <c r="POH320" s="1114"/>
      <c r="POI320" s="1114"/>
      <c r="POJ320" s="1114"/>
      <c r="POK320" s="1114"/>
      <c r="POL320" s="1114"/>
      <c r="POM320" s="1114"/>
      <c r="PON320" s="1114"/>
      <c r="POO320" s="1114"/>
      <c r="POP320" s="1114"/>
      <c r="POQ320" s="1114"/>
      <c r="POR320" s="1114"/>
      <c r="POS320" s="1114"/>
      <c r="POT320" s="1114"/>
      <c r="POU320" s="1114"/>
      <c r="POV320" s="1114"/>
      <c r="POW320" s="1114"/>
      <c r="POX320" s="1114"/>
      <c r="POY320" s="1114"/>
      <c r="POZ320" s="1114"/>
      <c r="PPA320" s="1114"/>
      <c r="PPB320" s="1114"/>
      <c r="PPC320" s="1114"/>
      <c r="PPD320" s="1114"/>
      <c r="PPE320" s="1114"/>
      <c r="PPF320" s="1114"/>
      <c r="PPG320" s="1114"/>
      <c r="PPH320" s="1114"/>
      <c r="PPI320" s="1114"/>
      <c r="PPJ320" s="1114"/>
      <c r="PPK320" s="1114"/>
      <c r="PPL320" s="1114"/>
      <c r="PPM320" s="1114"/>
      <c r="PPN320" s="1114"/>
      <c r="PPO320" s="1114"/>
      <c r="PPP320" s="1114"/>
      <c r="PPQ320" s="1114"/>
      <c r="PPR320" s="1114"/>
      <c r="PPS320" s="1114"/>
      <c r="PPT320" s="1114"/>
      <c r="PPU320" s="1114"/>
      <c r="PPV320" s="1114"/>
      <c r="PPW320" s="1114"/>
      <c r="PPX320" s="1114"/>
      <c r="PPY320" s="1114"/>
      <c r="PPZ320" s="1114"/>
      <c r="PQA320" s="1114"/>
      <c r="PQB320" s="1114"/>
      <c r="PQC320" s="1114"/>
      <c r="PQD320" s="1114"/>
      <c r="PQE320" s="1114"/>
      <c r="PQF320" s="1114"/>
      <c r="PQG320" s="1114"/>
      <c r="PQH320" s="1114"/>
      <c r="PQI320" s="1114"/>
      <c r="PQJ320" s="1114"/>
      <c r="PQK320" s="1114"/>
      <c r="PQL320" s="1114"/>
      <c r="PQM320" s="1114"/>
      <c r="PQN320" s="1114"/>
      <c r="PQO320" s="1114"/>
      <c r="PQP320" s="1114"/>
      <c r="PQQ320" s="1114"/>
      <c r="PQR320" s="1114"/>
      <c r="PQS320" s="1114"/>
      <c r="PQT320" s="1114"/>
      <c r="PQU320" s="1114"/>
      <c r="PQV320" s="1114"/>
      <c r="PQW320" s="1114"/>
      <c r="PQX320" s="1114"/>
      <c r="PQY320" s="1114"/>
      <c r="PQZ320" s="1114"/>
      <c r="PRA320" s="1114"/>
      <c r="PRB320" s="1114"/>
      <c r="PRC320" s="1114"/>
      <c r="PRD320" s="1114"/>
      <c r="PRE320" s="1114"/>
      <c r="PRF320" s="1114"/>
      <c r="PRG320" s="1114"/>
      <c r="PRH320" s="1114"/>
      <c r="PRI320" s="1114"/>
      <c r="PRJ320" s="1114"/>
      <c r="PRK320" s="1114"/>
      <c r="PRL320" s="1114"/>
      <c r="PRM320" s="1114"/>
      <c r="PRN320" s="1114"/>
      <c r="PRO320" s="1114"/>
      <c r="PRP320" s="1114"/>
      <c r="PRQ320" s="1114"/>
      <c r="PRR320" s="1114"/>
      <c r="PRS320" s="1114"/>
      <c r="PRT320" s="1114"/>
      <c r="PRU320" s="1114"/>
      <c r="PRV320" s="1114"/>
      <c r="PRW320" s="1114"/>
      <c r="PRX320" s="1114"/>
      <c r="PRY320" s="1114"/>
      <c r="PRZ320" s="1114"/>
      <c r="PSA320" s="1114"/>
      <c r="PSB320" s="1114"/>
      <c r="PSC320" s="1114"/>
      <c r="PSD320" s="1114"/>
      <c r="PSE320" s="1114"/>
      <c r="PSF320" s="1114"/>
      <c r="PSG320" s="1114"/>
      <c r="PSH320" s="1114"/>
      <c r="PSI320" s="1114"/>
      <c r="PSJ320" s="1114"/>
      <c r="PSK320" s="1114"/>
      <c r="PSL320" s="1114"/>
      <c r="PSM320" s="1114"/>
      <c r="PSN320" s="1114"/>
      <c r="PSO320" s="1114"/>
      <c r="PSP320" s="1114"/>
      <c r="PSQ320" s="1114"/>
      <c r="PSR320" s="1114"/>
      <c r="PSS320" s="1114"/>
      <c r="PST320" s="1114"/>
      <c r="PSU320" s="1114"/>
      <c r="PSV320" s="1114"/>
      <c r="PSW320" s="1114"/>
      <c r="PSX320" s="1114"/>
      <c r="PSY320" s="1114"/>
      <c r="PSZ320" s="1114"/>
      <c r="PTA320" s="1114"/>
      <c r="PTB320" s="1114"/>
      <c r="PTC320" s="1114"/>
      <c r="PTD320" s="1114"/>
      <c r="PTE320" s="1114"/>
      <c r="PTF320" s="1114"/>
      <c r="PTG320" s="1114"/>
      <c r="PTH320" s="1114"/>
      <c r="PTI320" s="1114"/>
      <c r="PTJ320" s="1114"/>
      <c r="PTK320" s="1114"/>
      <c r="PTL320" s="1114"/>
      <c r="PTM320" s="1114"/>
      <c r="PTN320" s="1114"/>
      <c r="PTO320" s="1114"/>
      <c r="PTP320" s="1114"/>
      <c r="PTQ320" s="1114"/>
      <c r="PTR320" s="1114"/>
      <c r="PTS320" s="1114"/>
      <c r="PTT320" s="1114"/>
      <c r="PTU320" s="1114"/>
      <c r="PTV320" s="1114"/>
      <c r="PTW320" s="1114"/>
      <c r="PTX320" s="1114"/>
      <c r="PTY320" s="1114"/>
      <c r="PTZ320" s="1114"/>
      <c r="PUA320" s="1114"/>
      <c r="PUB320" s="1114"/>
      <c r="PUC320" s="1114"/>
      <c r="PUD320" s="1114"/>
      <c r="PUE320" s="1114"/>
      <c r="PUF320" s="1114"/>
      <c r="PUG320" s="1114"/>
      <c r="PUH320" s="1114"/>
      <c r="PUI320" s="1114"/>
      <c r="PUJ320" s="1114"/>
      <c r="PUK320" s="1114"/>
      <c r="PUL320" s="1114"/>
      <c r="PUM320" s="1114"/>
      <c r="PUN320" s="1114"/>
      <c r="PUO320" s="1114"/>
      <c r="PUP320" s="1114"/>
      <c r="PUQ320" s="1114"/>
      <c r="PUR320" s="1114"/>
      <c r="PUS320" s="1114"/>
      <c r="PUT320" s="1114"/>
      <c r="PUU320" s="1114"/>
      <c r="PUV320" s="1114"/>
      <c r="PUW320" s="1114"/>
      <c r="PUX320" s="1114"/>
      <c r="PUY320" s="1114"/>
      <c r="PUZ320" s="1114"/>
      <c r="PVA320" s="1114"/>
      <c r="PVB320" s="1114"/>
      <c r="PVC320" s="1114"/>
      <c r="PVD320" s="1114"/>
      <c r="PVE320" s="1114"/>
      <c r="PVF320" s="1114"/>
      <c r="PVG320" s="1114"/>
      <c r="PVH320" s="1114"/>
      <c r="PVI320" s="1114"/>
      <c r="PVJ320" s="1114"/>
      <c r="PVK320" s="1114"/>
      <c r="PVL320" s="1114"/>
      <c r="PVM320" s="1114"/>
      <c r="PVN320" s="1114"/>
      <c r="PVO320" s="1114"/>
      <c r="PVP320" s="1114"/>
      <c r="PVQ320" s="1114"/>
      <c r="PVR320" s="1114"/>
      <c r="PVS320" s="1114"/>
      <c r="PVT320" s="1114"/>
      <c r="PVU320" s="1114"/>
      <c r="PVV320" s="1114"/>
      <c r="PVW320" s="1114"/>
      <c r="PVX320" s="1114"/>
      <c r="PVY320" s="1114"/>
      <c r="PVZ320" s="1114"/>
      <c r="PWA320" s="1114"/>
      <c r="PWB320" s="1114"/>
      <c r="PWC320" s="1114"/>
      <c r="PWD320" s="1114"/>
      <c r="PWE320" s="1114"/>
      <c r="PWF320" s="1114"/>
      <c r="PWG320" s="1114"/>
      <c r="PWH320" s="1114"/>
      <c r="PWI320" s="1114"/>
      <c r="PWJ320" s="1114"/>
      <c r="PWK320" s="1114"/>
      <c r="PWL320" s="1114"/>
      <c r="PWM320" s="1114"/>
      <c r="PWN320" s="1114"/>
      <c r="PWO320" s="1114"/>
      <c r="PWP320" s="1114"/>
      <c r="PWQ320" s="1114"/>
      <c r="PWR320" s="1114"/>
      <c r="PWS320" s="1114"/>
      <c r="PWT320" s="1114"/>
      <c r="PWU320" s="1114"/>
      <c r="PWV320" s="1114"/>
      <c r="PWW320" s="1114"/>
      <c r="PWX320" s="1114"/>
      <c r="PWY320" s="1114"/>
      <c r="PWZ320" s="1114"/>
      <c r="PXA320" s="1114"/>
      <c r="PXB320" s="1114"/>
      <c r="PXC320" s="1114"/>
      <c r="PXD320" s="1114"/>
      <c r="PXE320" s="1114"/>
      <c r="PXF320" s="1114"/>
      <c r="PXG320" s="1114"/>
      <c r="PXH320" s="1114"/>
      <c r="PXI320" s="1114"/>
      <c r="PXJ320" s="1114"/>
      <c r="PXK320" s="1114"/>
      <c r="PXL320" s="1114"/>
      <c r="PXM320" s="1114"/>
      <c r="PXN320" s="1114"/>
      <c r="PXO320" s="1114"/>
      <c r="PXP320" s="1114"/>
      <c r="PXQ320" s="1114"/>
      <c r="PXR320" s="1114"/>
      <c r="PXS320" s="1114"/>
      <c r="PXT320" s="1114"/>
      <c r="PXU320" s="1114"/>
      <c r="PXV320" s="1114"/>
      <c r="PXW320" s="1114"/>
      <c r="PXX320" s="1114"/>
      <c r="PXY320" s="1114"/>
      <c r="PXZ320" s="1114"/>
      <c r="PYA320" s="1114"/>
      <c r="PYB320" s="1114"/>
      <c r="PYC320" s="1114"/>
      <c r="PYD320" s="1114"/>
      <c r="PYE320" s="1114"/>
      <c r="PYF320" s="1114"/>
      <c r="PYG320" s="1114"/>
      <c r="PYH320" s="1114"/>
      <c r="PYI320" s="1114"/>
      <c r="PYJ320" s="1114"/>
      <c r="PYK320" s="1114"/>
      <c r="PYL320" s="1114"/>
      <c r="PYM320" s="1114"/>
      <c r="PYN320" s="1114"/>
      <c r="PYO320" s="1114"/>
      <c r="PYP320" s="1114"/>
      <c r="PYQ320" s="1114"/>
      <c r="PYR320" s="1114"/>
      <c r="PYS320" s="1114"/>
      <c r="PYT320" s="1114"/>
      <c r="PYU320" s="1114"/>
      <c r="PYV320" s="1114"/>
      <c r="PYW320" s="1114"/>
      <c r="PYX320" s="1114"/>
      <c r="PYY320" s="1114"/>
      <c r="PYZ320" s="1114"/>
      <c r="PZA320" s="1114"/>
      <c r="PZB320" s="1114"/>
      <c r="PZC320" s="1114"/>
      <c r="PZD320" s="1114"/>
      <c r="PZE320" s="1114"/>
      <c r="PZF320" s="1114"/>
      <c r="PZG320" s="1114"/>
      <c r="PZH320" s="1114"/>
      <c r="PZI320" s="1114"/>
      <c r="PZJ320" s="1114"/>
      <c r="PZK320" s="1114"/>
      <c r="PZL320" s="1114"/>
      <c r="PZM320" s="1114"/>
      <c r="PZN320" s="1114"/>
      <c r="PZO320" s="1114"/>
      <c r="PZP320" s="1114"/>
      <c r="PZQ320" s="1114"/>
      <c r="PZR320" s="1114"/>
      <c r="PZS320" s="1114"/>
      <c r="PZT320" s="1114"/>
      <c r="PZU320" s="1114"/>
      <c r="PZV320" s="1114"/>
      <c r="PZW320" s="1114"/>
      <c r="PZX320" s="1114"/>
      <c r="PZY320" s="1114"/>
      <c r="PZZ320" s="1114"/>
      <c r="QAA320" s="1114"/>
      <c r="QAB320" s="1114"/>
      <c r="QAC320" s="1114"/>
      <c r="QAD320" s="1114"/>
      <c r="QAE320" s="1114"/>
      <c r="QAF320" s="1114"/>
      <c r="QAG320" s="1114"/>
      <c r="QAH320" s="1114"/>
      <c r="QAI320" s="1114"/>
      <c r="QAJ320" s="1114"/>
      <c r="QAK320" s="1114"/>
      <c r="QAL320" s="1114"/>
      <c r="QAM320" s="1114"/>
      <c r="QAN320" s="1114"/>
      <c r="QAO320" s="1114"/>
      <c r="QAP320" s="1114"/>
      <c r="QAQ320" s="1114"/>
      <c r="QAR320" s="1114"/>
      <c r="QAS320" s="1114"/>
      <c r="QAT320" s="1114"/>
      <c r="QAU320" s="1114"/>
      <c r="QAV320" s="1114"/>
      <c r="QAW320" s="1114"/>
      <c r="QAX320" s="1114"/>
      <c r="QAY320" s="1114"/>
      <c r="QAZ320" s="1114"/>
      <c r="QBA320" s="1114"/>
      <c r="QBB320" s="1114"/>
      <c r="QBC320" s="1114"/>
      <c r="QBD320" s="1114"/>
      <c r="QBE320" s="1114"/>
      <c r="QBF320" s="1114"/>
      <c r="QBG320" s="1114"/>
      <c r="QBH320" s="1114"/>
      <c r="QBI320" s="1114"/>
      <c r="QBJ320" s="1114"/>
      <c r="QBK320" s="1114"/>
      <c r="QBL320" s="1114"/>
      <c r="QBM320" s="1114"/>
      <c r="QBN320" s="1114"/>
      <c r="QBO320" s="1114"/>
      <c r="QBP320" s="1114"/>
      <c r="QBQ320" s="1114"/>
      <c r="QBR320" s="1114"/>
      <c r="QBS320" s="1114"/>
      <c r="QBT320" s="1114"/>
      <c r="QBU320" s="1114"/>
      <c r="QBV320" s="1114"/>
      <c r="QBW320" s="1114"/>
      <c r="QBX320" s="1114"/>
      <c r="QBY320" s="1114"/>
      <c r="QBZ320" s="1114"/>
      <c r="QCA320" s="1114"/>
      <c r="QCB320" s="1114"/>
      <c r="QCC320" s="1114"/>
      <c r="QCD320" s="1114"/>
      <c r="QCE320" s="1114"/>
      <c r="QCF320" s="1114"/>
      <c r="QCG320" s="1114"/>
      <c r="QCH320" s="1114"/>
      <c r="QCI320" s="1114"/>
      <c r="QCJ320" s="1114"/>
      <c r="QCK320" s="1114"/>
      <c r="QCL320" s="1114"/>
      <c r="QCM320" s="1114"/>
      <c r="QCN320" s="1114"/>
      <c r="QCO320" s="1114"/>
      <c r="QCP320" s="1114"/>
      <c r="QCQ320" s="1114"/>
      <c r="QCR320" s="1114"/>
      <c r="QCS320" s="1114"/>
      <c r="QCT320" s="1114"/>
      <c r="QCU320" s="1114"/>
      <c r="QCV320" s="1114"/>
      <c r="QCW320" s="1114"/>
      <c r="QCX320" s="1114"/>
      <c r="QCY320" s="1114"/>
      <c r="QCZ320" s="1114"/>
      <c r="QDA320" s="1114"/>
      <c r="QDB320" s="1114"/>
      <c r="QDC320" s="1114"/>
      <c r="QDD320" s="1114"/>
      <c r="QDE320" s="1114"/>
      <c r="QDF320" s="1114"/>
      <c r="QDG320" s="1114"/>
      <c r="QDH320" s="1114"/>
      <c r="QDI320" s="1114"/>
      <c r="QDJ320" s="1114"/>
      <c r="QDK320" s="1114"/>
      <c r="QDL320" s="1114"/>
      <c r="QDM320" s="1114"/>
      <c r="QDN320" s="1114"/>
      <c r="QDO320" s="1114"/>
      <c r="QDP320" s="1114"/>
      <c r="QDQ320" s="1114"/>
      <c r="QDR320" s="1114"/>
      <c r="QDS320" s="1114"/>
      <c r="QDT320" s="1114"/>
      <c r="QDU320" s="1114"/>
      <c r="QDV320" s="1114"/>
      <c r="QDW320" s="1114"/>
      <c r="QDX320" s="1114"/>
      <c r="QDY320" s="1114"/>
      <c r="QDZ320" s="1114"/>
      <c r="QEA320" s="1114"/>
      <c r="QEB320" s="1114"/>
      <c r="QEC320" s="1114"/>
      <c r="QED320" s="1114"/>
      <c r="QEE320" s="1114"/>
      <c r="QEF320" s="1114"/>
      <c r="QEG320" s="1114"/>
      <c r="QEH320" s="1114"/>
      <c r="QEI320" s="1114"/>
      <c r="QEJ320" s="1114"/>
      <c r="QEK320" s="1114"/>
      <c r="QEL320" s="1114"/>
      <c r="QEM320" s="1114"/>
      <c r="QEN320" s="1114"/>
      <c r="QEO320" s="1114"/>
      <c r="QEP320" s="1114"/>
      <c r="QEQ320" s="1114"/>
      <c r="QER320" s="1114"/>
      <c r="QES320" s="1114"/>
      <c r="QET320" s="1114"/>
      <c r="QEU320" s="1114"/>
      <c r="QEV320" s="1114"/>
      <c r="QEW320" s="1114"/>
      <c r="QEX320" s="1114"/>
      <c r="QEY320" s="1114"/>
      <c r="QEZ320" s="1114"/>
      <c r="QFA320" s="1114"/>
      <c r="QFB320" s="1114"/>
      <c r="QFC320" s="1114"/>
      <c r="QFD320" s="1114"/>
      <c r="QFE320" s="1114"/>
      <c r="QFF320" s="1114"/>
      <c r="QFG320" s="1114"/>
      <c r="QFH320" s="1114"/>
      <c r="QFI320" s="1114"/>
      <c r="QFJ320" s="1114"/>
      <c r="QFK320" s="1114"/>
      <c r="QFL320" s="1114"/>
      <c r="QFM320" s="1114"/>
      <c r="QFN320" s="1114"/>
      <c r="QFO320" s="1114"/>
      <c r="QFP320" s="1114"/>
      <c r="QFQ320" s="1114"/>
      <c r="QFR320" s="1114"/>
      <c r="QFS320" s="1114"/>
      <c r="QFT320" s="1114"/>
      <c r="QFU320" s="1114"/>
      <c r="QFV320" s="1114"/>
      <c r="QFW320" s="1114"/>
      <c r="QFX320" s="1114"/>
      <c r="QFY320" s="1114"/>
      <c r="QFZ320" s="1114"/>
      <c r="QGA320" s="1114"/>
      <c r="QGB320" s="1114"/>
      <c r="QGC320" s="1114"/>
      <c r="QGD320" s="1114"/>
      <c r="QGE320" s="1114"/>
      <c r="QGF320" s="1114"/>
      <c r="QGG320" s="1114"/>
      <c r="QGH320" s="1114"/>
      <c r="QGI320" s="1114"/>
      <c r="QGJ320" s="1114"/>
      <c r="QGK320" s="1114"/>
      <c r="QGL320" s="1114"/>
      <c r="QGM320" s="1114"/>
      <c r="QGN320" s="1114"/>
      <c r="QGO320" s="1114"/>
      <c r="QGP320" s="1114"/>
      <c r="QGQ320" s="1114"/>
      <c r="QGR320" s="1114"/>
      <c r="QGS320" s="1114"/>
      <c r="QGT320" s="1114"/>
      <c r="QGU320" s="1114"/>
      <c r="QGV320" s="1114"/>
      <c r="QGW320" s="1114"/>
      <c r="QGX320" s="1114"/>
      <c r="QGY320" s="1114"/>
      <c r="QGZ320" s="1114"/>
      <c r="QHA320" s="1114"/>
      <c r="QHB320" s="1114"/>
      <c r="QHC320" s="1114"/>
      <c r="QHD320" s="1114"/>
      <c r="QHE320" s="1114"/>
      <c r="QHF320" s="1114"/>
      <c r="QHG320" s="1114"/>
      <c r="QHH320" s="1114"/>
      <c r="QHI320" s="1114"/>
      <c r="QHJ320" s="1114"/>
      <c r="QHK320" s="1114"/>
      <c r="QHL320" s="1114"/>
      <c r="QHM320" s="1114"/>
      <c r="QHN320" s="1114"/>
      <c r="QHO320" s="1114"/>
      <c r="QHP320" s="1114"/>
      <c r="QHQ320" s="1114"/>
      <c r="QHR320" s="1114"/>
      <c r="QHS320" s="1114"/>
      <c r="QHT320" s="1114"/>
      <c r="QHU320" s="1114"/>
      <c r="QHV320" s="1114"/>
      <c r="QHW320" s="1114"/>
      <c r="QHX320" s="1114"/>
      <c r="QHY320" s="1114"/>
      <c r="QHZ320" s="1114"/>
      <c r="QIA320" s="1114"/>
      <c r="QIB320" s="1114"/>
      <c r="QIC320" s="1114"/>
      <c r="QID320" s="1114"/>
      <c r="QIE320" s="1114"/>
      <c r="QIF320" s="1114"/>
      <c r="QIG320" s="1114"/>
      <c r="QIH320" s="1114"/>
      <c r="QII320" s="1114"/>
      <c r="QIJ320" s="1114"/>
      <c r="QIK320" s="1114"/>
      <c r="QIL320" s="1114"/>
      <c r="QIM320" s="1114"/>
      <c r="QIN320" s="1114"/>
      <c r="QIO320" s="1114"/>
      <c r="QIP320" s="1114"/>
      <c r="QIQ320" s="1114"/>
      <c r="QIR320" s="1114"/>
      <c r="QIS320" s="1114"/>
      <c r="QIT320" s="1114"/>
      <c r="QIU320" s="1114"/>
      <c r="QIV320" s="1114"/>
      <c r="QIW320" s="1114"/>
      <c r="QIX320" s="1114"/>
      <c r="QIY320" s="1114"/>
      <c r="QIZ320" s="1114"/>
      <c r="QJA320" s="1114"/>
      <c r="QJB320" s="1114"/>
      <c r="QJC320" s="1114"/>
      <c r="QJD320" s="1114"/>
      <c r="QJE320" s="1114"/>
      <c r="QJF320" s="1114"/>
      <c r="QJG320" s="1114"/>
      <c r="QJH320" s="1114"/>
      <c r="QJI320" s="1114"/>
      <c r="QJJ320" s="1114"/>
      <c r="QJK320" s="1114"/>
      <c r="QJL320" s="1114"/>
      <c r="QJM320" s="1114"/>
      <c r="QJN320" s="1114"/>
      <c r="QJO320" s="1114"/>
      <c r="QJP320" s="1114"/>
      <c r="QJQ320" s="1114"/>
      <c r="QJR320" s="1114"/>
      <c r="QJS320" s="1114"/>
      <c r="QJT320" s="1114"/>
      <c r="QJU320" s="1114"/>
      <c r="QJV320" s="1114"/>
      <c r="QJW320" s="1114"/>
      <c r="QJX320" s="1114"/>
      <c r="QJY320" s="1114"/>
      <c r="QJZ320" s="1114"/>
      <c r="QKA320" s="1114"/>
      <c r="QKB320" s="1114"/>
      <c r="QKC320" s="1114"/>
      <c r="QKD320" s="1114"/>
      <c r="QKE320" s="1114"/>
      <c r="QKF320" s="1114"/>
      <c r="QKG320" s="1114"/>
      <c r="QKH320" s="1114"/>
      <c r="QKI320" s="1114"/>
      <c r="QKJ320" s="1114"/>
      <c r="QKK320" s="1114"/>
      <c r="QKL320" s="1114"/>
      <c r="QKM320" s="1114"/>
      <c r="QKN320" s="1114"/>
      <c r="QKO320" s="1114"/>
      <c r="QKP320" s="1114"/>
      <c r="QKQ320" s="1114"/>
      <c r="QKR320" s="1114"/>
      <c r="QKS320" s="1114"/>
      <c r="QKT320" s="1114"/>
      <c r="QKU320" s="1114"/>
      <c r="QKV320" s="1114"/>
      <c r="QKW320" s="1114"/>
      <c r="QKX320" s="1114"/>
      <c r="QKY320" s="1114"/>
      <c r="QKZ320" s="1114"/>
      <c r="QLA320" s="1114"/>
      <c r="QLB320" s="1114"/>
      <c r="QLC320" s="1114"/>
      <c r="QLD320" s="1114"/>
      <c r="QLE320" s="1114"/>
      <c r="QLF320" s="1114"/>
      <c r="QLG320" s="1114"/>
      <c r="QLH320" s="1114"/>
      <c r="QLI320" s="1114"/>
      <c r="QLJ320" s="1114"/>
      <c r="QLK320" s="1114"/>
      <c r="QLL320" s="1114"/>
      <c r="QLM320" s="1114"/>
      <c r="QLN320" s="1114"/>
      <c r="QLO320" s="1114"/>
      <c r="QLP320" s="1114"/>
      <c r="QLQ320" s="1114"/>
      <c r="QLR320" s="1114"/>
      <c r="QLS320" s="1114"/>
      <c r="QLT320" s="1114"/>
      <c r="QLU320" s="1114"/>
      <c r="QLV320" s="1114"/>
      <c r="QLW320" s="1114"/>
      <c r="QLX320" s="1114"/>
      <c r="QLY320" s="1114"/>
      <c r="QLZ320" s="1114"/>
      <c r="QMA320" s="1114"/>
      <c r="QMB320" s="1114"/>
      <c r="QMC320" s="1114"/>
      <c r="QMD320" s="1114"/>
      <c r="QME320" s="1114"/>
      <c r="QMF320" s="1114"/>
      <c r="QMG320" s="1114"/>
      <c r="QMH320" s="1114"/>
      <c r="QMI320" s="1114"/>
      <c r="QMJ320" s="1114"/>
      <c r="QMK320" s="1114"/>
      <c r="QML320" s="1114"/>
      <c r="QMM320" s="1114"/>
      <c r="QMN320" s="1114"/>
      <c r="QMO320" s="1114"/>
      <c r="QMP320" s="1114"/>
      <c r="QMQ320" s="1114"/>
      <c r="QMR320" s="1114"/>
      <c r="QMS320" s="1114"/>
      <c r="QMT320" s="1114"/>
      <c r="QMU320" s="1114"/>
      <c r="QMV320" s="1114"/>
      <c r="QMW320" s="1114"/>
      <c r="QMX320" s="1114"/>
      <c r="QMY320" s="1114"/>
      <c r="QMZ320" s="1114"/>
      <c r="QNA320" s="1114"/>
      <c r="QNB320" s="1114"/>
      <c r="QNC320" s="1114"/>
      <c r="QND320" s="1114"/>
      <c r="QNE320" s="1114"/>
      <c r="QNF320" s="1114"/>
      <c r="QNG320" s="1114"/>
      <c r="QNH320" s="1114"/>
      <c r="QNI320" s="1114"/>
      <c r="QNJ320" s="1114"/>
      <c r="QNK320" s="1114"/>
      <c r="QNL320" s="1114"/>
      <c r="QNM320" s="1114"/>
      <c r="QNN320" s="1114"/>
      <c r="QNO320" s="1114"/>
      <c r="QNP320" s="1114"/>
      <c r="QNQ320" s="1114"/>
      <c r="QNR320" s="1114"/>
      <c r="QNS320" s="1114"/>
      <c r="QNT320" s="1114"/>
      <c r="QNU320" s="1114"/>
      <c r="QNV320" s="1114"/>
      <c r="QNW320" s="1114"/>
      <c r="QNX320" s="1114"/>
      <c r="QNY320" s="1114"/>
      <c r="QNZ320" s="1114"/>
      <c r="QOA320" s="1114"/>
      <c r="QOB320" s="1114"/>
      <c r="QOC320" s="1114"/>
      <c r="QOD320" s="1114"/>
      <c r="QOE320" s="1114"/>
      <c r="QOF320" s="1114"/>
      <c r="QOG320" s="1114"/>
      <c r="QOH320" s="1114"/>
      <c r="QOI320" s="1114"/>
      <c r="QOJ320" s="1114"/>
      <c r="QOK320" s="1114"/>
      <c r="QOL320" s="1114"/>
      <c r="QOM320" s="1114"/>
      <c r="QON320" s="1114"/>
      <c r="QOO320" s="1114"/>
      <c r="QOP320" s="1114"/>
      <c r="QOQ320" s="1114"/>
      <c r="QOR320" s="1114"/>
      <c r="QOS320" s="1114"/>
      <c r="QOT320" s="1114"/>
      <c r="QOU320" s="1114"/>
      <c r="QOV320" s="1114"/>
      <c r="QOW320" s="1114"/>
      <c r="QOX320" s="1114"/>
      <c r="QOY320" s="1114"/>
      <c r="QOZ320" s="1114"/>
      <c r="QPA320" s="1114"/>
      <c r="QPB320" s="1114"/>
      <c r="QPC320" s="1114"/>
      <c r="QPD320" s="1114"/>
      <c r="QPE320" s="1114"/>
      <c r="QPF320" s="1114"/>
      <c r="QPG320" s="1114"/>
      <c r="QPH320" s="1114"/>
      <c r="QPI320" s="1114"/>
      <c r="QPJ320" s="1114"/>
      <c r="QPK320" s="1114"/>
      <c r="QPL320" s="1114"/>
      <c r="QPM320" s="1114"/>
      <c r="QPN320" s="1114"/>
      <c r="QPO320" s="1114"/>
      <c r="QPP320" s="1114"/>
      <c r="QPQ320" s="1114"/>
      <c r="QPR320" s="1114"/>
      <c r="QPS320" s="1114"/>
      <c r="QPT320" s="1114"/>
      <c r="QPU320" s="1114"/>
      <c r="QPV320" s="1114"/>
      <c r="QPW320" s="1114"/>
      <c r="QPX320" s="1114"/>
      <c r="QPY320" s="1114"/>
      <c r="QPZ320" s="1114"/>
      <c r="QQA320" s="1114"/>
      <c r="QQB320" s="1114"/>
      <c r="QQC320" s="1114"/>
      <c r="QQD320" s="1114"/>
      <c r="QQE320" s="1114"/>
      <c r="QQF320" s="1114"/>
      <c r="QQG320" s="1114"/>
      <c r="QQH320" s="1114"/>
      <c r="QQI320" s="1114"/>
      <c r="QQJ320" s="1114"/>
      <c r="QQK320" s="1114"/>
      <c r="QQL320" s="1114"/>
      <c r="QQM320" s="1114"/>
      <c r="QQN320" s="1114"/>
      <c r="QQO320" s="1114"/>
      <c r="QQP320" s="1114"/>
      <c r="QQQ320" s="1114"/>
      <c r="QQR320" s="1114"/>
      <c r="QQS320" s="1114"/>
      <c r="QQT320" s="1114"/>
      <c r="QQU320" s="1114"/>
      <c r="QQV320" s="1114"/>
      <c r="QQW320" s="1114"/>
      <c r="QQX320" s="1114"/>
      <c r="QQY320" s="1114"/>
      <c r="QQZ320" s="1114"/>
      <c r="QRA320" s="1114"/>
      <c r="QRB320" s="1114"/>
      <c r="QRC320" s="1114"/>
      <c r="QRD320" s="1114"/>
      <c r="QRE320" s="1114"/>
      <c r="QRF320" s="1114"/>
      <c r="QRG320" s="1114"/>
      <c r="QRH320" s="1114"/>
      <c r="QRI320" s="1114"/>
      <c r="QRJ320" s="1114"/>
      <c r="QRK320" s="1114"/>
      <c r="QRL320" s="1114"/>
      <c r="QRM320" s="1114"/>
      <c r="QRN320" s="1114"/>
      <c r="QRO320" s="1114"/>
      <c r="QRP320" s="1114"/>
      <c r="QRQ320" s="1114"/>
      <c r="QRR320" s="1114"/>
      <c r="QRS320" s="1114"/>
      <c r="QRT320" s="1114"/>
      <c r="QRU320" s="1114"/>
      <c r="QRV320" s="1114"/>
      <c r="QRW320" s="1114"/>
      <c r="QRX320" s="1114"/>
      <c r="QRY320" s="1114"/>
      <c r="QRZ320" s="1114"/>
      <c r="QSA320" s="1114"/>
      <c r="QSB320" s="1114"/>
      <c r="QSC320" s="1114"/>
      <c r="QSD320" s="1114"/>
      <c r="QSE320" s="1114"/>
      <c r="QSF320" s="1114"/>
      <c r="QSG320" s="1114"/>
      <c r="QSH320" s="1114"/>
      <c r="QSI320" s="1114"/>
      <c r="QSJ320" s="1114"/>
      <c r="QSK320" s="1114"/>
      <c r="QSL320" s="1114"/>
      <c r="QSM320" s="1114"/>
      <c r="QSN320" s="1114"/>
      <c r="QSO320" s="1114"/>
      <c r="QSP320" s="1114"/>
      <c r="QSQ320" s="1114"/>
      <c r="QSR320" s="1114"/>
      <c r="QSS320" s="1114"/>
      <c r="QST320" s="1114"/>
      <c r="QSU320" s="1114"/>
      <c r="QSV320" s="1114"/>
      <c r="QSW320" s="1114"/>
      <c r="QSX320" s="1114"/>
      <c r="QSY320" s="1114"/>
      <c r="QSZ320" s="1114"/>
      <c r="QTA320" s="1114"/>
      <c r="QTB320" s="1114"/>
      <c r="QTC320" s="1114"/>
      <c r="QTD320" s="1114"/>
      <c r="QTE320" s="1114"/>
      <c r="QTF320" s="1114"/>
      <c r="QTG320" s="1114"/>
      <c r="QTH320" s="1114"/>
      <c r="QTI320" s="1114"/>
      <c r="QTJ320" s="1114"/>
      <c r="QTK320" s="1114"/>
      <c r="QTL320" s="1114"/>
      <c r="QTM320" s="1114"/>
      <c r="QTN320" s="1114"/>
      <c r="QTO320" s="1114"/>
      <c r="QTP320" s="1114"/>
      <c r="QTQ320" s="1114"/>
      <c r="QTR320" s="1114"/>
      <c r="QTS320" s="1114"/>
      <c r="QTT320" s="1114"/>
      <c r="QTU320" s="1114"/>
      <c r="QTV320" s="1114"/>
      <c r="QTW320" s="1114"/>
      <c r="QTX320" s="1114"/>
      <c r="QTY320" s="1114"/>
      <c r="QTZ320" s="1114"/>
      <c r="QUA320" s="1114"/>
      <c r="QUB320" s="1114"/>
      <c r="QUC320" s="1114"/>
      <c r="QUD320" s="1114"/>
      <c r="QUE320" s="1114"/>
      <c r="QUF320" s="1114"/>
      <c r="QUG320" s="1114"/>
      <c r="QUH320" s="1114"/>
      <c r="QUI320" s="1114"/>
      <c r="QUJ320" s="1114"/>
      <c r="QUK320" s="1114"/>
      <c r="QUL320" s="1114"/>
      <c r="QUM320" s="1114"/>
      <c r="QUN320" s="1114"/>
      <c r="QUO320" s="1114"/>
      <c r="QUP320" s="1114"/>
      <c r="QUQ320" s="1114"/>
      <c r="QUR320" s="1114"/>
      <c r="QUS320" s="1114"/>
      <c r="QUT320" s="1114"/>
      <c r="QUU320" s="1114"/>
      <c r="QUV320" s="1114"/>
      <c r="QUW320" s="1114"/>
      <c r="QUX320" s="1114"/>
      <c r="QUY320" s="1114"/>
      <c r="QUZ320" s="1114"/>
      <c r="QVA320" s="1114"/>
      <c r="QVB320" s="1114"/>
      <c r="QVC320" s="1114"/>
      <c r="QVD320" s="1114"/>
      <c r="QVE320" s="1114"/>
      <c r="QVF320" s="1114"/>
      <c r="QVG320" s="1114"/>
      <c r="QVH320" s="1114"/>
      <c r="QVI320" s="1114"/>
      <c r="QVJ320" s="1114"/>
      <c r="QVK320" s="1114"/>
      <c r="QVL320" s="1114"/>
      <c r="QVM320" s="1114"/>
      <c r="QVN320" s="1114"/>
      <c r="QVO320" s="1114"/>
      <c r="QVP320" s="1114"/>
      <c r="QVQ320" s="1114"/>
      <c r="QVR320" s="1114"/>
      <c r="QVS320" s="1114"/>
      <c r="QVT320" s="1114"/>
      <c r="QVU320" s="1114"/>
      <c r="QVV320" s="1114"/>
      <c r="QVW320" s="1114"/>
      <c r="QVX320" s="1114"/>
      <c r="QVY320" s="1114"/>
      <c r="QVZ320" s="1114"/>
      <c r="QWA320" s="1114"/>
      <c r="QWB320" s="1114"/>
      <c r="QWC320" s="1114"/>
      <c r="QWD320" s="1114"/>
      <c r="QWE320" s="1114"/>
      <c r="QWF320" s="1114"/>
      <c r="QWG320" s="1114"/>
      <c r="QWH320" s="1114"/>
      <c r="QWI320" s="1114"/>
      <c r="QWJ320" s="1114"/>
      <c r="QWK320" s="1114"/>
      <c r="QWL320" s="1114"/>
      <c r="QWM320" s="1114"/>
      <c r="QWN320" s="1114"/>
      <c r="QWO320" s="1114"/>
      <c r="QWP320" s="1114"/>
      <c r="QWQ320" s="1114"/>
      <c r="QWR320" s="1114"/>
      <c r="QWS320" s="1114"/>
      <c r="QWT320" s="1114"/>
      <c r="QWU320" s="1114"/>
      <c r="QWV320" s="1114"/>
      <c r="QWW320" s="1114"/>
      <c r="QWX320" s="1114"/>
      <c r="QWY320" s="1114"/>
      <c r="QWZ320" s="1114"/>
      <c r="QXA320" s="1114"/>
      <c r="QXB320" s="1114"/>
      <c r="QXC320" s="1114"/>
      <c r="QXD320" s="1114"/>
      <c r="QXE320" s="1114"/>
      <c r="QXF320" s="1114"/>
      <c r="QXG320" s="1114"/>
      <c r="QXH320" s="1114"/>
      <c r="QXI320" s="1114"/>
      <c r="QXJ320" s="1114"/>
      <c r="QXK320" s="1114"/>
      <c r="QXL320" s="1114"/>
      <c r="QXM320" s="1114"/>
      <c r="QXN320" s="1114"/>
      <c r="QXO320" s="1114"/>
      <c r="QXP320" s="1114"/>
      <c r="QXQ320" s="1114"/>
      <c r="QXR320" s="1114"/>
      <c r="QXS320" s="1114"/>
      <c r="QXT320" s="1114"/>
      <c r="QXU320" s="1114"/>
      <c r="QXV320" s="1114"/>
      <c r="QXW320" s="1114"/>
      <c r="QXX320" s="1114"/>
      <c r="QXY320" s="1114"/>
      <c r="QXZ320" s="1114"/>
      <c r="QYA320" s="1114"/>
      <c r="QYB320" s="1114"/>
      <c r="QYC320" s="1114"/>
      <c r="QYD320" s="1114"/>
      <c r="QYE320" s="1114"/>
      <c r="QYF320" s="1114"/>
      <c r="QYG320" s="1114"/>
      <c r="QYH320" s="1114"/>
      <c r="QYI320" s="1114"/>
      <c r="QYJ320" s="1114"/>
      <c r="QYK320" s="1114"/>
      <c r="QYL320" s="1114"/>
      <c r="QYM320" s="1114"/>
      <c r="QYN320" s="1114"/>
      <c r="QYO320" s="1114"/>
      <c r="QYP320" s="1114"/>
      <c r="QYQ320" s="1114"/>
      <c r="QYR320" s="1114"/>
      <c r="QYS320" s="1114"/>
      <c r="QYT320" s="1114"/>
      <c r="QYU320" s="1114"/>
      <c r="QYV320" s="1114"/>
      <c r="QYW320" s="1114"/>
      <c r="QYX320" s="1114"/>
      <c r="QYY320" s="1114"/>
      <c r="QYZ320" s="1114"/>
      <c r="QZA320" s="1114"/>
      <c r="QZB320" s="1114"/>
      <c r="QZC320" s="1114"/>
      <c r="QZD320" s="1114"/>
      <c r="QZE320" s="1114"/>
      <c r="QZF320" s="1114"/>
      <c r="QZG320" s="1114"/>
      <c r="QZH320" s="1114"/>
      <c r="QZI320" s="1114"/>
      <c r="QZJ320" s="1114"/>
      <c r="QZK320" s="1114"/>
      <c r="QZL320" s="1114"/>
      <c r="QZM320" s="1114"/>
      <c r="QZN320" s="1114"/>
      <c r="QZO320" s="1114"/>
      <c r="QZP320" s="1114"/>
      <c r="QZQ320" s="1114"/>
      <c r="QZR320" s="1114"/>
      <c r="QZS320" s="1114"/>
      <c r="QZT320" s="1114"/>
      <c r="QZU320" s="1114"/>
      <c r="QZV320" s="1114"/>
      <c r="QZW320" s="1114"/>
      <c r="QZX320" s="1114"/>
      <c r="QZY320" s="1114"/>
      <c r="QZZ320" s="1114"/>
      <c r="RAA320" s="1114"/>
      <c r="RAB320" s="1114"/>
      <c r="RAC320" s="1114"/>
      <c r="RAD320" s="1114"/>
      <c r="RAE320" s="1114"/>
      <c r="RAF320" s="1114"/>
      <c r="RAG320" s="1114"/>
      <c r="RAH320" s="1114"/>
      <c r="RAI320" s="1114"/>
      <c r="RAJ320" s="1114"/>
      <c r="RAK320" s="1114"/>
      <c r="RAL320" s="1114"/>
      <c r="RAM320" s="1114"/>
      <c r="RAN320" s="1114"/>
      <c r="RAO320" s="1114"/>
      <c r="RAP320" s="1114"/>
      <c r="RAQ320" s="1114"/>
      <c r="RAR320" s="1114"/>
      <c r="RAS320" s="1114"/>
      <c r="RAT320" s="1114"/>
      <c r="RAU320" s="1114"/>
      <c r="RAV320" s="1114"/>
      <c r="RAW320" s="1114"/>
      <c r="RAX320" s="1114"/>
      <c r="RAY320" s="1114"/>
      <c r="RAZ320" s="1114"/>
      <c r="RBA320" s="1114"/>
      <c r="RBB320" s="1114"/>
      <c r="RBC320" s="1114"/>
      <c r="RBD320" s="1114"/>
      <c r="RBE320" s="1114"/>
      <c r="RBF320" s="1114"/>
      <c r="RBG320" s="1114"/>
      <c r="RBH320" s="1114"/>
      <c r="RBI320" s="1114"/>
      <c r="RBJ320" s="1114"/>
      <c r="RBK320" s="1114"/>
      <c r="RBL320" s="1114"/>
      <c r="RBM320" s="1114"/>
      <c r="RBN320" s="1114"/>
      <c r="RBO320" s="1114"/>
      <c r="RBP320" s="1114"/>
      <c r="RBQ320" s="1114"/>
      <c r="RBR320" s="1114"/>
      <c r="RBS320" s="1114"/>
      <c r="RBT320" s="1114"/>
      <c r="RBU320" s="1114"/>
      <c r="RBV320" s="1114"/>
      <c r="RBW320" s="1114"/>
      <c r="RBX320" s="1114"/>
      <c r="RBY320" s="1114"/>
      <c r="RBZ320" s="1114"/>
      <c r="RCA320" s="1114"/>
      <c r="RCB320" s="1114"/>
      <c r="RCC320" s="1114"/>
      <c r="RCD320" s="1114"/>
      <c r="RCE320" s="1114"/>
      <c r="RCF320" s="1114"/>
      <c r="RCG320" s="1114"/>
      <c r="RCH320" s="1114"/>
      <c r="RCI320" s="1114"/>
      <c r="RCJ320" s="1114"/>
      <c r="RCK320" s="1114"/>
      <c r="RCL320" s="1114"/>
      <c r="RCM320" s="1114"/>
      <c r="RCN320" s="1114"/>
      <c r="RCO320" s="1114"/>
      <c r="RCP320" s="1114"/>
      <c r="RCQ320" s="1114"/>
      <c r="RCR320" s="1114"/>
      <c r="RCS320" s="1114"/>
      <c r="RCT320" s="1114"/>
      <c r="RCU320" s="1114"/>
      <c r="RCV320" s="1114"/>
      <c r="RCW320" s="1114"/>
      <c r="RCX320" s="1114"/>
      <c r="RCY320" s="1114"/>
      <c r="RCZ320" s="1114"/>
      <c r="RDA320" s="1114"/>
      <c r="RDB320" s="1114"/>
      <c r="RDC320" s="1114"/>
      <c r="RDD320" s="1114"/>
      <c r="RDE320" s="1114"/>
      <c r="RDF320" s="1114"/>
      <c r="RDG320" s="1114"/>
      <c r="RDH320" s="1114"/>
      <c r="RDI320" s="1114"/>
      <c r="RDJ320" s="1114"/>
      <c r="RDK320" s="1114"/>
      <c r="RDL320" s="1114"/>
      <c r="RDM320" s="1114"/>
      <c r="RDN320" s="1114"/>
      <c r="RDO320" s="1114"/>
      <c r="RDP320" s="1114"/>
      <c r="RDQ320" s="1114"/>
      <c r="RDR320" s="1114"/>
      <c r="RDS320" s="1114"/>
      <c r="RDT320" s="1114"/>
      <c r="RDU320" s="1114"/>
      <c r="RDV320" s="1114"/>
      <c r="RDW320" s="1114"/>
      <c r="RDX320" s="1114"/>
      <c r="RDY320" s="1114"/>
      <c r="RDZ320" s="1114"/>
      <c r="REA320" s="1114"/>
      <c r="REB320" s="1114"/>
      <c r="REC320" s="1114"/>
      <c r="RED320" s="1114"/>
      <c r="REE320" s="1114"/>
      <c r="REF320" s="1114"/>
      <c r="REG320" s="1114"/>
      <c r="REH320" s="1114"/>
      <c r="REI320" s="1114"/>
      <c r="REJ320" s="1114"/>
      <c r="REK320" s="1114"/>
      <c r="REL320" s="1114"/>
      <c r="REM320" s="1114"/>
      <c r="REN320" s="1114"/>
      <c r="REO320" s="1114"/>
      <c r="REP320" s="1114"/>
      <c r="REQ320" s="1114"/>
      <c r="RER320" s="1114"/>
      <c r="RES320" s="1114"/>
      <c r="RET320" s="1114"/>
      <c r="REU320" s="1114"/>
      <c r="REV320" s="1114"/>
      <c r="REW320" s="1114"/>
      <c r="REX320" s="1114"/>
      <c r="REY320" s="1114"/>
      <c r="REZ320" s="1114"/>
      <c r="RFA320" s="1114"/>
      <c r="RFB320" s="1114"/>
      <c r="RFC320" s="1114"/>
      <c r="RFD320" s="1114"/>
      <c r="RFE320" s="1114"/>
      <c r="RFF320" s="1114"/>
      <c r="RFG320" s="1114"/>
      <c r="RFH320" s="1114"/>
      <c r="RFI320" s="1114"/>
      <c r="RFJ320" s="1114"/>
      <c r="RFK320" s="1114"/>
      <c r="RFL320" s="1114"/>
      <c r="RFM320" s="1114"/>
      <c r="RFN320" s="1114"/>
      <c r="RFO320" s="1114"/>
      <c r="RFP320" s="1114"/>
      <c r="RFQ320" s="1114"/>
      <c r="RFR320" s="1114"/>
      <c r="RFS320" s="1114"/>
      <c r="RFT320" s="1114"/>
      <c r="RFU320" s="1114"/>
      <c r="RFV320" s="1114"/>
      <c r="RFW320" s="1114"/>
      <c r="RFX320" s="1114"/>
      <c r="RFY320" s="1114"/>
      <c r="RFZ320" s="1114"/>
      <c r="RGA320" s="1114"/>
      <c r="RGB320" s="1114"/>
      <c r="RGC320" s="1114"/>
      <c r="RGD320" s="1114"/>
      <c r="RGE320" s="1114"/>
      <c r="RGF320" s="1114"/>
      <c r="RGG320" s="1114"/>
      <c r="RGH320" s="1114"/>
      <c r="RGI320" s="1114"/>
      <c r="RGJ320" s="1114"/>
      <c r="RGK320" s="1114"/>
      <c r="RGL320" s="1114"/>
      <c r="RGM320" s="1114"/>
      <c r="RGN320" s="1114"/>
      <c r="RGO320" s="1114"/>
      <c r="RGP320" s="1114"/>
      <c r="RGQ320" s="1114"/>
      <c r="RGR320" s="1114"/>
      <c r="RGS320" s="1114"/>
      <c r="RGT320" s="1114"/>
      <c r="RGU320" s="1114"/>
      <c r="RGV320" s="1114"/>
      <c r="RGW320" s="1114"/>
      <c r="RGX320" s="1114"/>
      <c r="RGY320" s="1114"/>
      <c r="RGZ320" s="1114"/>
      <c r="RHA320" s="1114"/>
      <c r="RHB320" s="1114"/>
      <c r="RHC320" s="1114"/>
      <c r="RHD320" s="1114"/>
      <c r="RHE320" s="1114"/>
      <c r="RHF320" s="1114"/>
      <c r="RHG320" s="1114"/>
      <c r="RHH320" s="1114"/>
      <c r="RHI320" s="1114"/>
      <c r="RHJ320" s="1114"/>
      <c r="RHK320" s="1114"/>
      <c r="RHL320" s="1114"/>
      <c r="RHM320" s="1114"/>
      <c r="RHN320" s="1114"/>
      <c r="RHO320" s="1114"/>
      <c r="RHP320" s="1114"/>
      <c r="RHQ320" s="1114"/>
      <c r="RHR320" s="1114"/>
      <c r="RHS320" s="1114"/>
      <c r="RHT320" s="1114"/>
      <c r="RHU320" s="1114"/>
      <c r="RHV320" s="1114"/>
      <c r="RHW320" s="1114"/>
      <c r="RHX320" s="1114"/>
      <c r="RHY320" s="1114"/>
      <c r="RHZ320" s="1114"/>
      <c r="RIA320" s="1114"/>
      <c r="RIB320" s="1114"/>
      <c r="RIC320" s="1114"/>
      <c r="RID320" s="1114"/>
      <c r="RIE320" s="1114"/>
      <c r="RIF320" s="1114"/>
      <c r="RIG320" s="1114"/>
      <c r="RIH320" s="1114"/>
      <c r="RII320" s="1114"/>
      <c r="RIJ320" s="1114"/>
      <c r="RIK320" s="1114"/>
      <c r="RIL320" s="1114"/>
      <c r="RIM320" s="1114"/>
      <c r="RIN320" s="1114"/>
      <c r="RIO320" s="1114"/>
      <c r="RIP320" s="1114"/>
      <c r="RIQ320" s="1114"/>
      <c r="RIR320" s="1114"/>
      <c r="RIS320" s="1114"/>
      <c r="RIT320" s="1114"/>
      <c r="RIU320" s="1114"/>
      <c r="RIV320" s="1114"/>
      <c r="RIW320" s="1114"/>
      <c r="RIX320" s="1114"/>
      <c r="RIY320" s="1114"/>
      <c r="RIZ320" s="1114"/>
      <c r="RJA320" s="1114"/>
      <c r="RJB320" s="1114"/>
      <c r="RJC320" s="1114"/>
      <c r="RJD320" s="1114"/>
      <c r="RJE320" s="1114"/>
      <c r="RJF320" s="1114"/>
      <c r="RJG320" s="1114"/>
      <c r="RJH320" s="1114"/>
      <c r="RJI320" s="1114"/>
      <c r="RJJ320" s="1114"/>
      <c r="RJK320" s="1114"/>
      <c r="RJL320" s="1114"/>
      <c r="RJM320" s="1114"/>
      <c r="RJN320" s="1114"/>
      <c r="RJO320" s="1114"/>
      <c r="RJP320" s="1114"/>
      <c r="RJQ320" s="1114"/>
      <c r="RJR320" s="1114"/>
      <c r="RJS320" s="1114"/>
      <c r="RJT320" s="1114"/>
      <c r="RJU320" s="1114"/>
      <c r="RJV320" s="1114"/>
      <c r="RJW320" s="1114"/>
      <c r="RJX320" s="1114"/>
      <c r="RJY320" s="1114"/>
      <c r="RJZ320" s="1114"/>
      <c r="RKA320" s="1114"/>
      <c r="RKB320" s="1114"/>
      <c r="RKC320" s="1114"/>
      <c r="RKD320" s="1114"/>
      <c r="RKE320" s="1114"/>
      <c r="RKF320" s="1114"/>
      <c r="RKG320" s="1114"/>
      <c r="RKH320" s="1114"/>
      <c r="RKI320" s="1114"/>
      <c r="RKJ320" s="1114"/>
      <c r="RKK320" s="1114"/>
      <c r="RKL320" s="1114"/>
      <c r="RKM320" s="1114"/>
      <c r="RKN320" s="1114"/>
      <c r="RKO320" s="1114"/>
      <c r="RKP320" s="1114"/>
      <c r="RKQ320" s="1114"/>
      <c r="RKR320" s="1114"/>
      <c r="RKS320" s="1114"/>
      <c r="RKT320" s="1114"/>
      <c r="RKU320" s="1114"/>
      <c r="RKV320" s="1114"/>
      <c r="RKW320" s="1114"/>
      <c r="RKX320" s="1114"/>
      <c r="RKY320" s="1114"/>
      <c r="RKZ320" s="1114"/>
      <c r="RLA320" s="1114"/>
      <c r="RLB320" s="1114"/>
      <c r="RLC320" s="1114"/>
      <c r="RLD320" s="1114"/>
      <c r="RLE320" s="1114"/>
      <c r="RLF320" s="1114"/>
      <c r="RLG320" s="1114"/>
      <c r="RLH320" s="1114"/>
      <c r="RLI320" s="1114"/>
      <c r="RLJ320" s="1114"/>
      <c r="RLK320" s="1114"/>
      <c r="RLL320" s="1114"/>
      <c r="RLM320" s="1114"/>
      <c r="RLN320" s="1114"/>
      <c r="RLO320" s="1114"/>
      <c r="RLP320" s="1114"/>
      <c r="RLQ320" s="1114"/>
      <c r="RLR320" s="1114"/>
      <c r="RLS320" s="1114"/>
      <c r="RLT320" s="1114"/>
      <c r="RLU320" s="1114"/>
      <c r="RLV320" s="1114"/>
      <c r="RLW320" s="1114"/>
      <c r="RLX320" s="1114"/>
      <c r="RLY320" s="1114"/>
      <c r="RLZ320" s="1114"/>
      <c r="RMA320" s="1114"/>
      <c r="RMB320" s="1114"/>
      <c r="RMC320" s="1114"/>
      <c r="RMD320" s="1114"/>
      <c r="RME320" s="1114"/>
      <c r="RMF320" s="1114"/>
      <c r="RMG320" s="1114"/>
      <c r="RMH320" s="1114"/>
      <c r="RMI320" s="1114"/>
      <c r="RMJ320" s="1114"/>
      <c r="RMK320" s="1114"/>
      <c r="RML320" s="1114"/>
      <c r="RMM320" s="1114"/>
      <c r="RMN320" s="1114"/>
      <c r="RMO320" s="1114"/>
      <c r="RMP320" s="1114"/>
      <c r="RMQ320" s="1114"/>
      <c r="RMR320" s="1114"/>
      <c r="RMS320" s="1114"/>
      <c r="RMT320" s="1114"/>
      <c r="RMU320" s="1114"/>
      <c r="RMV320" s="1114"/>
      <c r="RMW320" s="1114"/>
      <c r="RMX320" s="1114"/>
      <c r="RMY320" s="1114"/>
      <c r="RMZ320" s="1114"/>
      <c r="RNA320" s="1114"/>
      <c r="RNB320" s="1114"/>
      <c r="RNC320" s="1114"/>
      <c r="RND320" s="1114"/>
      <c r="RNE320" s="1114"/>
      <c r="RNF320" s="1114"/>
      <c r="RNG320" s="1114"/>
      <c r="RNH320" s="1114"/>
      <c r="RNI320" s="1114"/>
      <c r="RNJ320" s="1114"/>
      <c r="RNK320" s="1114"/>
      <c r="RNL320" s="1114"/>
      <c r="RNM320" s="1114"/>
      <c r="RNN320" s="1114"/>
      <c r="RNO320" s="1114"/>
      <c r="RNP320" s="1114"/>
      <c r="RNQ320" s="1114"/>
      <c r="RNR320" s="1114"/>
      <c r="RNS320" s="1114"/>
      <c r="RNT320" s="1114"/>
      <c r="RNU320" s="1114"/>
      <c r="RNV320" s="1114"/>
      <c r="RNW320" s="1114"/>
      <c r="RNX320" s="1114"/>
      <c r="RNY320" s="1114"/>
      <c r="RNZ320" s="1114"/>
      <c r="ROA320" s="1114"/>
      <c r="ROB320" s="1114"/>
      <c r="ROC320" s="1114"/>
      <c r="ROD320" s="1114"/>
      <c r="ROE320" s="1114"/>
      <c r="ROF320" s="1114"/>
      <c r="ROG320" s="1114"/>
      <c r="ROH320" s="1114"/>
      <c r="ROI320" s="1114"/>
      <c r="ROJ320" s="1114"/>
      <c r="ROK320" s="1114"/>
      <c r="ROL320" s="1114"/>
      <c r="ROM320" s="1114"/>
      <c r="RON320" s="1114"/>
      <c r="ROO320" s="1114"/>
      <c r="ROP320" s="1114"/>
      <c r="ROQ320" s="1114"/>
      <c r="ROR320" s="1114"/>
      <c r="ROS320" s="1114"/>
      <c r="ROT320" s="1114"/>
      <c r="ROU320" s="1114"/>
      <c r="ROV320" s="1114"/>
      <c r="ROW320" s="1114"/>
      <c r="ROX320" s="1114"/>
      <c r="ROY320" s="1114"/>
      <c r="ROZ320" s="1114"/>
      <c r="RPA320" s="1114"/>
      <c r="RPB320" s="1114"/>
      <c r="RPC320" s="1114"/>
      <c r="RPD320" s="1114"/>
      <c r="RPE320" s="1114"/>
      <c r="RPF320" s="1114"/>
      <c r="RPG320" s="1114"/>
      <c r="RPH320" s="1114"/>
      <c r="RPI320" s="1114"/>
      <c r="RPJ320" s="1114"/>
      <c r="RPK320" s="1114"/>
      <c r="RPL320" s="1114"/>
      <c r="RPM320" s="1114"/>
      <c r="RPN320" s="1114"/>
      <c r="RPO320" s="1114"/>
      <c r="RPP320" s="1114"/>
      <c r="RPQ320" s="1114"/>
      <c r="RPR320" s="1114"/>
      <c r="RPS320" s="1114"/>
      <c r="RPT320" s="1114"/>
      <c r="RPU320" s="1114"/>
      <c r="RPV320" s="1114"/>
      <c r="RPW320" s="1114"/>
      <c r="RPX320" s="1114"/>
      <c r="RPY320" s="1114"/>
      <c r="RPZ320" s="1114"/>
      <c r="RQA320" s="1114"/>
      <c r="RQB320" s="1114"/>
      <c r="RQC320" s="1114"/>
      <c r="RQD320" s="1114"/>
      <c r="RQE320" s="1114"/>
      <c r="RQF320" s="1114"/>
      <c r="RQG320" s="1114"/>
      <c r="RQH320" s="1114"/>
      <c r="RQI320" s="1114"/>
      <c r="RQJ320" s="1114"/>
      <c r="RQK320" s="1114"/>
      <c r="RQL320" s="1114"/>
      <c r="RQM320" s="1114"/>
      <c r="RQN320" s="1114"/>
      <c r="RQO320" s="1114"/>
      <c r="RQP320" s="1114"/>
      <c r="RQQ320" s="1114"/>
      <c r="RQR320" s="1114"/>
      <c r="RQS320" s="1114"/>
      <c r="RQT320" s="1114"/>
      <c r="RQU320" s="1114"/>
      <c r="RQV320" s="1114"/>
      <c r="RQW320" s="1114"/>
      <c r="RQX320" s="1114"/>
      <c r="RQY320" s="1114"/>
      <c r="RQZ320" s="1114"/>
      <c r="RRA320" s="1114"/>
      <c r="RRB320" s="1114"/>
      <c r="RRC320" s="1114"/>
      <c r="RRD320" s="1114"/>
      <c r="RRE320" s="1114"/>
      <c r="RRF320" s="1114"/>
      <c r="RRG320" s="1114"/>
      <c r="RRH320" s="1114"/>
      <c r="RRI320" s="1114"/>
      <c r="RRJ320" s="1114"/>
      <c r="RRK320" s="1114"/>
      <c r="RRL320" s="1114"/>
      <c r="RRM320" s="1114"/>
      <c r="RRN320" s="1114"/>
      <c r="RRO320" s="1114"/>
      <c r="RRP320" s="1114"/>
      <c r="RRQ320" s="1114"/>
      <c r="RRR320" s="1114"/>
      <c r="RRS320" s="1114"/>
      <c r="RRT320" s="1114"/>
      <c r="RRU320" s="1114"/>
      <c r="RRV320" s="1114"/>
      <c r="RRW320" s="1114"/>
      <c r="RRX320" s="1114"/>
      <c r="RRY320" s="1114"/>
      <c r="RRZ320" s="1114"/>
      <c r="RSA320" s="1114"/>
      <c r="RSB320" s="1114"/>
      <c r="RSC320" s="1114"/>
      <c r="RSD320" s="1114"/>
      <c r="RSE320" s="1114"/>
      <c r="RSF320" s="1114"/>
      <c r="RSG320" s="1114"/>
      <c r="RSH320" s="1114"/>
      <c r="RSI320" s="1114"/>
      <c r="RSJ320" s="1114"/>
      <c r="RSK320" s="1114"/>
      <c r="RSL320" s="1114"/>
      <c r="RSM320" s="1114"/>
      <c r="RSN320" s="1114"/>
      <c r="RSO320" s="1114"/>
      <c r="RSP320" s="1114"/>
      <c r="RSQ320" s="1114"/>
      <c r="RSR320" s="1114"/>
      <c r="RSS320" s="1114"/>
      <c r="RST320" s="1114"/>
      <c r="RSU320" s="1114"/>
      <c r="RSV320" s="1114"/>
      <c r="RSW320" s="1114"/>
      <c r="RSX320" s="1114"/>
      <c r="RSY320" s="1114"/>
      <c r="RSZ320" s="1114"/>
      <c r="RTA320" s="1114"/>
      <c r="RTB320" s="1114"/>
      <c r="RTC320" s="1114"/>
      <c r="RTD320" s="1114"/>
      <c r="RTE320" s="1114"/>
      <c r="RTF320" s="1114"/>
      <c r="RTG320" s="1114"/>
      <c r="RTH320" s="1114"/>
      <c r="RTI320" s="1114"/>
      <c r="RTJ320" s="1114"/>
      <c r="RTK320" s="1114"/>
      <c r="RTL320" s="1114"/>
      <c r="RTM320" s="1114"/>
      <c r="RTN320" s="1114"/>
      <c r="RTO320" s="1114"/>
      <c r="RTP320" s="1114"/>
      <c r="RTQ320" s="1114"/>
      <c r="RTR320" s="1114"/>
      <c r="RTS320" s="1114"/>
      <c r="RTT320" s="1114"/>
      <c r="RTU320" s="1114"/>
      <c r="RTV320" s="1114"/>
      <c r="RTW320" s="1114"/>
      <c r="RTX320" s="1114"/>
      <c r="RTY320" s="1114"/>
      <c r="RTZ320" s="1114"/>
      <c r="RUA320" s="1114"/>
      <c r="RUB320" s="1114"/>
      <c r="RUC320" s="1114"/>
      <c r="RUD320" s="1114"/>
      <c r="RUE320" s="1114"/>
      <c r="RUF320" s="1114"/>
      <c r="RUG320" s="1114"/>
      <c r="RUH320" s="1114"/>
      <c r="RUI320" s="1114"/>
      <c r="RUJ320" s="1114"/>
      <c r="RUK320" s="1114"/>
      <c r="RUL320" s="1114"/>
      <c r="RUM320" s="1114"/>
      <c r="RUN320" s="1114"/>
      <c r="RUO320" s="1114"/>
      <c r="RUP320" s="1114"/>
      <c r="RUQ320" s="1114"/>
      <c r="RUR320" s="1114"/>
      <c r="RUS320" s="1114"/>
      <c r="RUT320" s="1114"/>
      <c r="RUU320" s="1114"/>
      <c r="RUV320" s="1114"/>
      <c r="RUW320" s="1114"/>
      <c r="RUX320" s="1114"/>
      <c r="RUY320" s="1114"/>
      <c r="RUZ320" s="1114"/>
      <c r="RVA320" s="1114"/>
      <c r="RVB320" s="1114"/>
      <c r="RVC320" s="1114"/>
      <c r="RVD320" s="1114"/>
      <c r="RVE320" s="1114"/>
      <c r="RVF320" s="1114"/>
      <c r="RVG320" s="1114"/>
      <c r="RVH320" s="1114"/>
      <c r="RVI320" s="1114"/>
      <c r="RVJ320" s="1114"/>
      <c r="RVK320" s="1114"/>
      <c r="RVL320" s="1114"/>
      <c r="RVM320" s="1114"/>
      <c r="RVN320" s="1114"/>
      <c r="RVO320" s="1114"/>
      <c r="RVP320" s="1114"/>
      <c r="RVQ320" s="1114"/>
      <c r="RVR320" s="1114"/>
      <c r="RVS320" s="1114"/>
      <c r="RVT320" s="1114"/>
      <c r="RVU320" s="1114"/>
      <c r="RVV320" s="1114"/>
      <c r="RVW320" s="1114"/>
      <c r="RVX320" s="1114"/>
      <c r="RVY320" s="1114"/>
      <c r="RVZ320" s="1114"/>
      <c r="RWA320" s="1114"/>
      <c r="RWB320" s="1114"/>
      <c r="RWC320" s="1114"/>
      <c r="RWD320" s="1114"/>
      <c r="RWE320" s="1114"/>
      <c r="RWF320" s="1114"/>
      <c r="RWG320" s="1114"/>
      <c r="RWH320" s="1114"/>
      <c r="RWI320" s="1114"/>
      <c r="RWJ320" s="1114"/>
      <c r="RWK320" s="1114"/>
      <c r="RWL320" s="1114"/>
      <c r="RWM320" s="1114"/>
      <c r="RWN320" s="1114"/>
      <c r="RWO320" s="1114"/>
      <c r="RWP320" s="1114"/>
      <c r="RWQ320" s="1114"/>
      <c r="RWR320" s="1114"/>
      <c r="RWS320" s="1114"/>
      <c r="RWT320" s="1114"/>
      <c r="RWU320" s="1114"/>
      <c r="RWV320" s="1114"/>
      <c r="RWW320" s="1114"/>
      <c r="RWX320" s="1114"/>
      <c r="RWY320" s="1114"/>
      <c r="RWZ320" s="1114"/>
      <c r="RXA320" s="1114"/>
      <c r="RXB320" s="1114"/>
      <c r="RXC320" s="1114"/>
      <c r="RXD320" s="1114"/>
      <c r="RXE320" s="1114"/>
      <c r="RXF320" s="1114"/>
      <c r="RXG320" s="1114"/>
      <c r="RXH320" s="1114"/>
      <c r="RXI320" s="1114"/>
      <c r="RXJ320" s="1114"/>
      <c r="RXK320" s="1114"/>
      <c r="RXL320" s="1114"/>
      <c r="RXM320" s="1114"/>
      <c r="RXN320" s="1114"/>
      <c r="RXO320" s="1114"/>
      <c r="RXP320" s="1114"/>
      <c r="RXQ320" s="1114"/>
      <c r="RXR320" s="1114"/>
      <c r="RXS320" s="1114"/>
      <c r="RXT320" s="1114"/>
      <c r="RXU320" s="1114"/>
      <c r="RXV320" s="1114"/>
      <c r="RXW320" s="1114"/>
      <c r="RXX320" s="1114"/>
      <c r="RXY320" s="1114"/>
      <c r="RXZ320" s="1114"/>
      <c r="RYA320" s="1114"/>
      <c r="RYB320" s="1114"/>
      <c r="RYC320" s="1114"/>
      <c r="RYD320" s="1114"/>
      <c r="RYE320" s="1114"/>
      <c r="RYF320" s="1114"/>
      <c r="RYG320" s="1114"/>
      <c r="RYH320" s="1114"/>
      <c r="RYI320" s="1114"/>
      <c r="RYJ320" s="1114"/>
      <c r="RYK320" s="1114"/>
      <c r="RYL320" s="1114"/>
      <c r="RYM320" s="1114"/>
      <c r="RYN320" s="1114"/>
      <c r="RYO320" s="1114"/>
      <c r="RYP320" s="1114"/>
      <c r="RYQ320" s="1114"/>
      <c r="RYR320" s="1114"/>
      <c r="RYS320" s="1114"/>
      <c r="RYT320" s="1114"/>
      <c r="RYU320" s="1114"/>
      <c r="RYV320" s="1114"/>
      <c r="RYW320" s="1114"/>
      <c r="RYX320" s="1114"/>
      <c r="RYY320" s="1114"/>
      <c r="RYZ320" s="1114"/>
      <c r="RZA320" s="1114"/>
      <c r="RZB320" s="1114"/>
      <c r="RZC320" s="1114"/>
      <c r="RZD320" s="1114"/>
      <c r="RZE320" s="1114"/>
      <c r="RZF320" s="1114"/>
      <c r="RZG320" s="1114"/>
      <c r="RZH320" s="1114"/>
      <c r="RZI320" s="1114"/>
      <c r="RZJ320" s="1114"/>
      <c r="RZK320" s="1114"/>
      <c r="RZL320" s="1114"/>
      <c r="RZM320" s="1114"/>
      <c r="RZN320" s="1114"/>
      <c r="RZO320" s="1114"/>
      <c r="RZP320" s="1114"/>
      <c r="RZQ320" s="1114"/>
      <c r="RZR320" s="1114"/>
      <c r="RZS320" s="1114"/>
      <c r="RZT320" s="1114"/>
      <c r="RZU320" s="1114"/>
      <c r="RZV320" s="1114"/>
      <c r="RZW320" s="1114"/>
      <c r="RZX320" s="1114"/>
      <c r="RZY320" s="1114"/>
      <c r="RZZ320" s="1114"/>
      <c r="SAA320" s="1114"/>
      <c r="SAB320" s="1114"/>
      <c r="SAC320" s="1114"/>
      <c r="SAD320" s="1114"/>
      <c r="SAE320" s="1114"/>
      <c r="SAF320" s="1114"/>
      <c r="SAG320" s="1114"/>
      <c r="SAH320" s="1114"/>
      <c r="SAI320" s="1114"/>
      <c r="SAJ320" s="1114"/>
      <c r="SAK320" s="1114"/>
      <c r="SAL320" s="1114"/>
      <c r="SAM320" s="1114"/>
      <c r="SAN320" s="1114"/>
      <c r="SAO320" s="1114"/>
      <c r="SAP320" s="1114"/>
      <c r="SAQ320" s="1114"/>
      <c r="SAR320" s="1114"/>
      <c r="SAS320" s="1114"/>
      <c r="SAT320" s="1114"/>
      <c r="SAU320" s="1114"/>
      <c r="SAV320" s="1114"/>
      <c r="SAW320" s="1114"/>
      <c r="SAX320" s="1114"/>
      <c r="SAY320" s="1114"/>
      <c r="SAZ320" s="1114"/>
      <c r="SBA320" s="1114"/>
      <c r="SBB320" s="1114"/>
      <c r="SBC320" s="1114"/>
      <c r="SBD320" s="1114"/>
      <c r="SBE320" s="1114"/>
      <c r="SBF320" s="1114"/>
      <c r="SBG320" s="1114"/>
      <c r="SBH320" s="1114"/>
      <c r="SBI320" s="1114"/>
      <c r="SBJ320" s="1114"/>
      <c r="SBK320" s="1114"/>
      <c r="SBL320" s="1114"/>
      <c r="SBM320" s="1114"/>
      <c r="SBN320" s="1114"/>
      <c r="SBO320" s="1114"/>
      <c r="SBP320" s="1114"/>
      <c r="SBQ320" s="1114"/>
      <c r="SBR320" s="1114"/>
      <c r="SBS320" s="1114"/>
      <c r="SBT320" s="1114"/>
      <c r="SBU320" s="1114"/>
      <c r="SBV320" s="1114"/>
      <c r="SBW320" s="1114"/>
      <c r="SBX320" s="1114"/>
      <c r="SBY320" s="1114"/>
      <c r="SBZ320" s="1114"/>
      <c r="SCA320" s="1114"/>
      <c r="SCB320" s="1114"/>
      <c r="SCC320" s="1114"/>
      <c r="SCD320" s="1114"/>
      <c r="SCE320" s="1114"/>
      <c r="SCF320" s="1114"/>
      <c r="SCG320" s="1114"/>
      <c r="SCH320" s="1114"/>
      <c r="SCI320" s="1114"/>
      <c r="SCJ320" s="1114"/>
      <c r="SCK320" s="1114"/>
      <c r="SCL320" s="1114"/>
      <c r="SCM320" s="1114"/>
      <c r="SCN320" s="1114"/>
      <c r="SCO320" s="1114"/>
      <c r="SCP320" s="1114"/>
      <c r="SCQ320" s="1114"/>
      <c r="SCR320" s="1114"/>
      <c r="SCS320" s="1114"/>
      <c r="SCT320" s="1114"/>
      <c r="SCU320" s="1114"/>
      <c r="SCV320" s="1114"/>
      <c r="SCW320" s="1114"/>
      <c r="SCX320" s="1114"/>
      <c r="SCY320" s="1114"/>
      <c r="SCZ320" s="1114"/>
      <c r="SDA320" s="1114"/>
      <c r="SDB320" s="1114"/>
      <c r="SDC320" s="1114"/>
      <c r="SDD320" s="1114"/>
      <c r="SDE320" s="1114"/>
      <c r="SDF320" s="1114"/>
      <c r="SDG320" s="1114"/>
      <c r="SDH320" s="1114"/>
      <c r="SDI320" s="1114"/>
      <c r="SDJ320" s="1114"/>
      <c r="SDK320" s="1114"/>
      <c r="SDL320" s="1114"/>
      <c r="SDM320" s="1114"/>
      <c r="SDN320" s="1114"/>
      <c r="SDO320" s="1114"/>
      <c r="SDP320" s="1114"/>
      <c r="SDQ320" s="1114"/>
      <c r="SDR320" s="1114"/>
      <c r="SDS320" s="1114"/>
      <c r="SDT320" s="1114"/>
      <c r="SDU320" s="1114"/>
      <c r="SDV320" s="1114"/>
      <c r="SDW320" s="1114"/>
      <c r="SDX320" s="1114"/>
      <c r="SDY320" s="1114"/>
      <c r="SDZ320" s="1114"/>
      <c r="SEA320" s="1114"/>
      <c r="SEB320" s="1114"/>
      <c r="SEC320" s="1114"/>
      <c r="SED320" s="1114"/>
      <c r="SEE320" s="1114"/>
      <c r="SEF320" s="1114"/>
      <c r="SEG320" s="1114"/>
      <c r="SEH320" s="1114"/>
      <c r="SEI320" s="1114"/>
      <c r="SEJ320" s="1114"/>
      <c r="SEK320" s="1114"/>
      <c r="SEL320" s="1114"/>
      <c r="SEM320" s="1114"/>
      <c r="SEN320" s="1114"/>
      <c r="SEO320" s="1114"/>
      <c r="SEP320" s="1114"/>
      <c r="SEQ320" s="1114"/>
      <c r="SER320" s="1114"/>
      <c r="SES320" s="1114"/>
      <c r="SET320" s="1114"/>
      <c r="SEU320" s="1114"/>
      <c r="SEV320" s="1114"/>
      <c r="SEW320" s="1114"/>
      <c r="SEX320" s="1114"/>
      <c r="SEY320" s="1114"/>
      <c r="SEZ320" s="1114"/>
      <c r="SFA320" s="1114"/>
      <c r="SFB320" s="1114"/>
      <c r="SFC320" s="1114"/>
      <c r="SFD320" s="1114"/>
      <c r="SFE320" s="1114"/>
      <c r="SFF320" s="1114"/>
      <c r="SFG320" s="1114"/>
      <c r="SFH320" s="1114"/>
      <c r="SFI320" s="1114"/>
      <c r="SFJ320" s="1114"/>
      <c r="SFK320" s="1114"/>
      <c r="SFL320" s="1114"/>
      <c r="SFM320" s="1114"/>
      <c r="SFN320" s="1114"/>
      <c r="SFO320" s="1114"/>
      <c r="SFP320" s="1114"/>
      <c r="SFQ320" s="1114"/>
      <c r="SFR320" s="1114"/>
      <c r="SFS320" s="1114"/>
      <c r="SFT320" s="1114"/>
      <c r="SFU320" s="1114"/>
      <c r="SFV320" s="1114"/>
      <c r="SFW320" s="1114"/>
      <c r="SFX320" s="1114"/>
      <c r="SFY320" s="1114"/>
      <c r="SFZ320" s="1114"/>
      <c r="SGA320" s="1114"/>
      <c r="SGB320" s="1114"/>
      <c r="SGC320" s="1114"/>
      <c r="SGD320" s="1114"/>
      <c r="SGE320" s="1114"/>
      <c r="SGF320" s="1114"/>
      <c r="SGG320" s="1114"/>
      <c r="SGH320" s="1114"/>
      <c r="SGI320" s="1114"/>
      <c r="SGJ320" s="1114"/>
      <c r="SGK320" s="1114"/>
      <c r="SGL320" s="1114"/>
      <c r="SGM320" s="1114"/>
      <c r="SGN320" s="1114"/>
      <c r="SGO320" s="1114"/>
      <c r="SGP320" s="1114"/>
      <c r="SGQ320" s="1114"/>
      <c r="SGR320" s="1114"/>
      <c r="SGS320" s="1114"/>
      <c r="SGT320" s="1114"/>
      <c r="SGU320" s="1114"/>
      <c r="SGV320" s="1114"/>
      <c r="SGW320" s="1114"/>
      <c r="SGX320" s="1114"/>
      <c r="SGY320" s="1114"/>
      <c r="SGZ320" s="1114"/>
      <c r="SHA320" s="1114"/>
      <c r="SHB320" s="1114"/>
      <c r="SHC320" s="1114"/>
      <c r="SHD320" s="1114"/>
      <c r="SHE320" s="1114"/>
      <c r="SHF320" s="1114"/>
      <c r="SHG320" s="1114"/>
      <c r="SHH320" s="1114"/>
      <c r="SHI320" s="1114"/>
      <c r="SHJ320" s="1114"/>
      <c r="SHK320" s="1114"/>
      <c r="SHL320" s="1114"/>
      <c r="SHM320" s="1114"/>
      <c r="SHN320" s="1114"/>
      <c r="SHO320" s="1114"/>
      <c r="SHP320" s="1114"/>
      <c r="SHQ320" s="1114"/>
      <c r="SHR320" s="1114"/>
      <c r="SHS320" s="1114"/>
      <c r="SHT320" s="1114"/>
      <c r="SHU320" s="1114"/>
      <c r="SHV320" s="1114"/>
      <c r="SHW320" s="1114"/>
      <c r="SHX320" s="1114"/>
      <c r="SHY320" s="1114"/>
      <c r="SHZ320" s="1114"/>
      <c r="SIA320" s="1114"/>
      <c r="SIB320" s="1114"/>
      <c r="SIC320" s="1114"/>
      <c r="SID320" s="1114"/>
      <c r="SIE320" s="1114"/>
      <c r="SIF320" s="1114"/>
      <c r="SIG320" s="1114"/>
      <c r="SIH320" s="1114"/>
      <c r="SII320" s="1114"/>
      <c r="SIJ320" s="1114"/>
      <c r="SIK320" s="1114"/>
      <c r="SIL320" s="1114"/>
      <c r="SIM320" s="1114"/>
      <c r="SIN320" s="1114"/>
      <c r="SIO320" s="1114"/>
      <c r="SIP320" s="1114"/>
      <c r="SIQ320" s="1114"/>
      <c r="SIR320" s="1114"/>
      <c r="SIS320" s="1114"/>
      <c r="SIT320" s="1114"/>
      <c r="SIU320" s="1114"/>
      <c r="SIV320" s="1114"/>
      <c r="SIW320" s="1114"/>
      <c r="SIX320" s="1114"/>
      <c r="SIY320" s="1114"/>
      <c r="SIZ320" s="1114"/>
      <c r="SJA320" s="1114"/>
      <c r="SJB320" s="1114"/>
      <c r="SJC320" s="1114"/>
      <c r="SJD320" s="1114"/>
      <c r="SJE320" s="1114"/>
      <c r="SJF320" s="1114"/>
      <c r="SJG320" s="1114"/>
      <c r="SJH320" s="1114"/>
      <c r="SJI320" s="1114"/>
      <c r="SJJ320" s="1114"/>
      <c r="SJK320" s="1114"/>
      <c r="SJL320" s="1114"/>
      <c r="SJM320" s="1114"/>
      <c r="SJN320" s="1114"/>
      <c r="SJO320" s="1114"/>
      <c r="SJP320" s="1114"/>
      <c r="SJQ320" s="1114"/>
      <c r="SJR320" s="1114"/>
      <c r="SJS320" s="1114"/>
      <c r="SJT320" s="1114"/>
      <c r="SJU320" s="1114"/>
      <c r="SJV320" s="1114"/>
      <c r="SJW320" s="1114"/>
      <c r="SJX320" s="1114"/>
      <c r="SJY320" s="1114"/>
      <c r="SJZ320" s="1114"/>
      <c r="SKA320" s="1114"/>
      <c r="SKB320" s="1114"/>
      <c r="SKC320" s="1114"/>
      <c r="SKD320" s="1114"/>
      <c r="SKE320" s="1114"/>
      <c r="SKF320" s="1114"/>
      <c r="SKG320" s="1114"/>
      <c r="SKH320" s="1114"/>
      <c r="SKI320" s="1114"/>
      <c r="SKJ320" s="1114"/>
      <c r="SKK320" s="1114"/>
      <c r="SKL320" s="1114"/>
      <c r="SKM320" s="1114"/>
      <c r="SKN320" s="1114"/>
      <c r="SKO320" s="1114"/>
      <c r="SKP320" s="1114"/>
      <c r="SKQ320" s="1114"/>
      <c r="SKR320" s="1114"/>
      <c r="SKS320" s="1114"/>
      <c r="SKT320" s="1114"/>
      <c r="SKU320" s="1114"/>
      <c r="SKV320" s="1114"/>
      <c r="SKW320" s="1114"/>
      <c r="SKX320" s="1114"/>
      <c r="SKY320" s="1114"/>
      <c r="SKZ320" s="1114"/>
      <c r="SLA320" s="1114"/>
      <c r="SLB320" s="1114"/>
      <c r="SLC320" s="1114"/>
      <c r="SLD320" s="1114"/>
      <c r="SLE320" s="1114"/>
      <c r="SLF320" s="1114"/>
      <c r="SLG320" s="1114"/>
      <c r="SLH320" s="1114"/>
      <c r="SLI320" s="1114"/>
      <c r="SLJ320" s="1114"/>
      <c r="SLK320" s="1114"/>
      <c r="SLL320" s="1114"/>
      <c r="SLM320" s="1114"/>
      <c r="SLN320" s="1114"/>
      <c r="SLO320" s="1114"/>
      <c r="SLP320" s="1114"/>
      <c r="SLQ320" s="1114"/>
      <c r="SLR320" s="1114"/>
      <c r="SLS320" s="1114"/>
      <c r="SLT320" s="1114"/>
      <c r="SLU320" s="1114"/>
      <c r="SLV320" s="1114"/>
      <c r="SLW320" s="1114"/>
      <c r="SLX320" s="1114"/>
      <c r="SLY320" s="1114"/>
      <c r="SLZ320" s="1114"/>
      <c r="SMA320" s="1114"/>
      <c r="SMB320" s="1114"/>
      <c r="SMC320" s="1114"/>
      <c r="SMD320" s="1114"/>
      <c r="SME320" s="1114"/>
      <c r="SMF320" s="1114"/>
      <c r="SMG320" s="1114"/>
      <c r="SMH320" s="1114"/>
      <c r="SMI320" s="1114"/>
      <c r="SMJ320" s="1114"/>
      <c r="SMK320" s="1114"/>
      <c r="SML320" s="1114"/>
      <c r="SMM320" s="1114"/>
      <c r="SMN320" s="1114"/>
      <c r="SMO320" s="1114"/>
      <c r="SMP320" s="1114"/>
      <c r="SMQ320" s="1114"/>
      <c r="SMR320" s="1114"/>
      <c r="SMS320" s="1114"/>
      <c r="SMT320" s="1114"/>
      <c r="SMU320" s="1114"/>
      <c r="SMV320" s="1114"/>
      <c r="SMW320" s="1114"/>
      <c r="SMX320" s="1114"/>
      <c r="SMY320" s="1114"/>
      <c r="SMZ320" s="1114"/>
      <c r="SNA320" s="1114"/>
      <c r="SNB320" s="1114"/>
      <c r="SNC320" s="1114"/>
      <c r="SND320" s="1114"/>
      <c r="SNE320" s="1114"/>
      <c r="SNF320" s="1114"/>
      <c r="SNG320" s="1114"/>
      <c r="SNH320" s="1114"/>
      <c r="SNI320" s="1114"/>
      <c r="SNJ320" s="1114"/>
      <c r="SNK320" s="1114"/>
      <c r="SNL320" s="1114"/>
      <c r="SNM320" s="1114"/>
      <c r="SNN320" s="1114"/>
      <c r="SNO320" s="1114"/>
      <c r="SNP320" s="1114"/>
      <c r="SNQ320" s="1114"/>
      <c r="SNR320" s="1114"/>
      <c r="SNS320" s="1114"/>
      <c r="SNT320" s="1114"/>
      <c r="SNU320" s="1114"/>
      <c r="SNV320" s="1114"/>
      <c r="SNW320" s="1114"/>
      <c r="SNX320" s="1114"/>
      <c r="SNY320" s="1114"/>
      <c r="SNZ320" s="1114"/>
      <c r="SOA320" s="1114"/>
      <c r="SOB320" s="1114"/>
      <c r="SOC320" s="1114"/>
      <c r="SOD320" s="1114"/>
      <c r="SOE320" s="1114"/>
      <c r="SOF320" s="1114"/>
      <c r="SOG320" s="1114"/>
      <c r="SOH320" s="1114"/>
      <c r="SOI320" s="1114"/>
      <c r="SOJ320" s="1114"/>
      <c r="SOK320" s="1114"/>
      <c r="SOL320" s="1114"/>
      <c r="SOM320" s="1114"/>
      <c r="SON320" s="1114"/>
      <c r="SOO320" s="1114"/>
      <c r="SOP320" s="1114"/>
      <c r="SOQ320" s="1114"/>
      <c r="SOR320" s="1114"/>
      <c r="SOS320" s="1114"/>
      <c r="SOT320" s="1114"/>
      <c r="SOU320" s="1114"/>
      <c r="SOV320" s="1114"/>
      <c r="SOW320" s="1114"/>
      <c r="SOX320" s="1114"/>
      <c r="SOY320" s="1114"/>
      <c r="SOZ320" s="1114"/>
      <c r="SPA320" s="1114"/>
      <c r="SPB320" s="1114"/>
      <c r="SPC320" s="1114"/>
      <c r="SPD320" s="1114"/>
      <c r="SPE320" s="1114"/>
      <c r="SPF320" s="1114"/>
      <c r="SPG320" s="1114"/>
      <c r="SPH320" s="1114"/>
      <c r="SPI320" s="1114"/>
      <c r="SPJ320" s="1114"/>
      <c r="SPK320" s="1114"/>
      <c r="SPL320" s="1114"/>
      <c r="SPM320" s="1114"/>
      <c r="SPN320" s="1114"/>
      <c r="SPO320" s="1114"/>
      <c r="SPP320" s="1114"/>
      <c r="SPQ320" s="1114"/>
      <c r="SPR320" s="1114"/>
      <c r="SPS320" s="1114"/>
      <c r="SPT320" s="1114"/>
      <c r="SPU320" s="1114"/>
      <c r="SPV320" s="1114"/>
      <c r="SPW320" s="1114"/>
      <c r="SPX320" s="1114"/>
      <c r="SPY320" s="1114"/>
      <c r="SPZ320" s="1114"/>
      <c r="SQA320" s="1114"/>
      <c r="SQB320" s="1114"/>
      <c r="SQC320" s="1114"/>
      <c r="SQD320" s="1114"/>
      <c r="SQE320" s="1114"/>
      <c r="SQF320" s="1114"/>
      <c r="SQG320" s="1114"/>
      <c r="SQH320" s="1114"/>
      <c r="SQI320" s="1114"/>
      <c r="SQJ320" s="1114"/>
      <c r="SQK320" s="1114"/>
      <c r="SQL320" s="1114"/>
      <c r="SQM320" s="1114"/>
      <c r="SQN320" s="1114"/>
      <c r="SQO320" s="1114"/>
      <c r="SQP320" s="1114"/>
      <c r="SQQ320" s="1114"/>
      <c r="SQR320" s="1114"/>
      <c r="SQS320" s="1114"/>
      <c r="SQT320" s="1114"/>
      <c r="SQU320" s="1114"/>
      <c r="SQV320" s="1114"/>
      <c r="SQW320" s="1114"/>
      <c r="SQX320" s="1114"/>
      <c r="SQY320" s="1114"/>
      <c r="SQZ320" s="1114"/>
      <c r="SRA320" s="1114"/>
      <c r="SRB320" s="1114"/>
      <c r="SRC320" s="1114"/>
      <c r="SRD320" s="1114"/>
      <c r="SRE320" s="1114"/>
      <c r="SRF320" s="1114"/>
      <c r="SRG320" s="1114"/>
      <c r="SRH320" s="1114"/>
      <c r="SRI320" s="1114"/>
      <c r="SRJ320" s="1114"/>
      <c r="SRK320" s="1114"/>
      <c r="SRL320" s="1114"/>
      <c r="SRM320" s="1114"/>
      <c r="SRN320" s="1114"/>
      <c r="SRO320" s="1114"/>
      <c r="SRP320" s="1114"/>
      <c r="SRQ320" s="1114"/>
      <c r="SRR320" s="1114"/>
      <c r="SRS320" s="1114"/>
      <c r="SRT320" s="1114"/>
      <c r="SRU320" s="1114"/>
      <c r="SRV320" s="1114"/>
      <c r="SRW320" s="1114"/>
      <c r="SRX320" s="1114"/>
      <c r="SRY320" s="1114"/>
      <c r="SRZ320" s="1114"/>
      <c r="SSA320" s="1114"/>
      <c r="SSB320" s="1114"/>
      <c r="SSC320" s="1114"/>
      <c r="SSD320" s="1114"/>
      <c r="SSE320" s="1114"/>
      <c r="SSF320" s="1114"/>
      <c r="SSG320" s="1114"/>
      <c r="SSH320" s="1114"/>
      <c r="SSI320" s="1114"/>
      <c r="SSJ320" s="1114"/>
      <c r="SSK320" s="1114"/>
      <c r="SSL320" s="1114"/>
      <c r="SSM320" s="1114"/>
      <c r="SSN320" s="1114"/>
      <c r="SSO320" s="1114"/>
      <c r="SSP320" s="1114"/>
      <c r="SSQ320" s="1114"/>
      <c r="SSR320" s="1114"/>
      <c r="SSS320" s="1114"/>
      <c r="SST320" s="1114"/>
      <c r="SSU320" s="1114"/>
      <c r="SSV320" s="1114"/>
      <c r="SSW320" s="1114"/>
      <c r="SSX320" s="1114"/>
      <c r="SSY320" s="1114"/>
      <c r="SSZ320" s="1114"/>
      <c r="STA320" s="1114"/>
      <c r="STB320" s="1114"/>
      <c r="STC320" s="1114"/>
      <c r="STD320" s="1114"/>
      <c r="STE320" s="1114"/>
      <c r="STF320" s="1114"/>
      <c r="STG320" s="1114"/>
      <c r="STH320" s="1114"/>
      <c r="STI320" s="1114"/>
      <c r="STJ320" s="1114"/>
      <c r="STK320" s="1114"/>
      <c r="STL320" s="1114"/>
      <c r="STM320" s="1114"/>
      <c r="STN320" s="1114"/>
      <c r="STO320" s="1114"/>
      <c r="STP320" s="1114"/>
      <c r="STQ320" s="1114"/>
      <c r="STR320" s="1114"/>
      <c r="STS320" s="1114"/>
      <c r="STT320" s="1114"/>
      <c r="STU320" s="1114"/>
      <c r="STV320" s="1114"/>
      <c r="STW320" s="1114"/>
      <c r="STX320" s="1114"/>
      <c r="STY320" s="1114"/>
      <c r="STZ320" s="1114"/>
      <c r="SUA320" s="1114"/>
      <c r="SUB320" s="1114"/>
      <c r="SUC320" s="1114"/>
      <c r="SUD320" s="1114"/>
      <c r="SUE320" s="1114"/>
      <c r="SUF320" s="1114"/>
      <c r="SUG320" s="1114"/>
      <c r="SUH320" s="1114"/>
      <c r="SUI320" s="1114"/>
      <c r="SUJ320" s="1114"/>
      <c r="SUK320" s="1114"/>
      <c r="SUL320" s="1114"/>
      <c r="SUM320" s="1114"/>
      <c r="SUN320" s="1114"/>
      <c r="SUO320" s="1114"/>
      <c r="SUP320" s="1114"/>
      <c r="SUQ320" s="1114"/>
      <c r="SUR320" s="1114"/>
      <c r="SUS320" s="1114"/>
      <c r="SUT320" s="1114"/>
      <c r="SUU320" s="1114"/>
      <c r="SUV320" s="1114"/>
      <c r="SUW320" s="1114"/>
      <c r="SUX320" s="1114"/>
      <c r="SUY320" s="1114"/>
      <c r="SUZ320" s="1114"/>
      <c r="SVA320" s="1114"/>
      <c r="SVB320" s="1114"/>
      <c r="SVC320" s="1114"/>
      <c r="SVD320" s="1114"/>
      <c r="SVE320" s="1114"/>
      <c r="SVF320" s="1114"/>
      <c r="SVG320" s="1114"/>
      <c r="SVH320" s="1114"/>
      <c r="SVI320" s="1114"/>
      <c r="SVJ320" s="1114"/>
      <c r="SVK320" s="1114"/>
      <c r="SVL320" s="1114"/>
      <c r="SVM320" s="1114"/>
      <c r="SVN320" s="1114"/>
      <c r="SVO320" s="1114"/>
      <c r="SVP320" s="1114"/>
      <c r="SVQ320" s="1114"/>
      <c r="SVR320" s="1114"/>
      <c r="SVS320" s="1114"/>
      <c r="SVT320" s="1114"/>
      <c r="SVU320" s="1114"/>
      <c r="SVV320" s="1114"/>
      <c r="SVW320" s="1114"/>
      <c r="SVX320" s="1114"/>
      <c r="SVY320" s="1114"/>
      <c r="SVZ320" s="1114"/>
      <c r="SWA320" s="1114"/>
      <c r="SWB320" s="1114"/>
      <c r="SWC320" s="1114"/>
      <c r="SWD320" s="1114"/>
      <c r="SWE320" s="1114"/>
      <c r="SWF320" s="1114"/>
      <c r="SWG320" s="1114"/>
      <c r="SWH320" s="1114"/>
      <c r="SWI320" s="1114"/>
      <c r="SWJ320" s="1114"/>
      <c r="SWK320" s="1114"/>
      <c r="SWL320" s="1114"/>
      <c r="SWM320" s="1114"/>
      <c r="SWN320" s="1114"/>
      <c r="SWO320" s="1114"/>
      <c r="SWP320" s="1114"/>
      <c r="SWQ320" s="1114"/>
      <c r="SWR320" s="1114"/>
      <c r="SWS320" s="1114"/>
      <c r="SWT320" s="1114"/>
      <c r="SWU320" s="1114"/>
      <c r="SWV320" s="1114"/>
      <c r="SWW320" s="1114"/>
      <c r="SWX320" s="1114"/>
      <c r="SWY320" s="1114"/>
      <c r="SWZ320" s="1114"/>
      <c r="SXA320" s="1114"/>
      <c r="SXB320" s="1114"/>
      <c r="SXC320" s="1114"/>
      <c r="SXD320" s="1114"/>
      <c r="SXE320" s="1114"/>
      <c r="SXF320" s="1114"/>
      <c r="SXG320" s="1114"/>
      <c r="SXH320" s="1114"/>
      <c r="SXI320" s="1114"/>
      <c r="SXJ320" s="1114"/>
      <c r="SXK320" s="1114"/>
      <c r="SXL320" s="1114"/>
      <c r="SXM320" s="1114"/>
      <c r="SXN320" s="1114"/>
      <c r="SXO320" s="1114"/>
      <c r="SXP320" s="1114"/>
      <c r="SXQ320" s="1114"/>
      <c r="SXR320" s="1114"/>
      <c r="SXS320" s="1114"/>
      <c r="SXT320" s="1114"/>
      <c r="SXU320" s="1114"/>
      <c r="SXV320" s="1114"/>
      <c r="SXW320" s="1114"/>
      <c r="SXX320" s="1114"/>
      <c r="SXY320" s="1114"/>
      <c r="SXZ320" s="1114"/>
      <c r="SYA320" s="1114"/>
      <c r="SYB320" s="1114"/>
      <c r="SYC320" s="1114"/>
      <c r="SYD320" s="1114"/>
      <c r="SYE320" s="1114"/>
      <c r="SYF320" s="1114"/>
      <c r="SYG320" s="1114"/>
      <c r="SYH320" s="1114"/>
      <c r="SYI320" s="1114"/>
      <c r="SYJ320" s="1114"/>
      <c r="SYK320" s="1114"/>
      <c r="SYL320" s="1114"/>
      <c r="SYM320" s="1114"/>
      <c r="SYN320" s="1114"/>
      <c r="SYO320" s="1114"/>
      <c r="SYP320" s="1114"/>
      <c r="SYQ320" s="1114"/>
      <c r="SYR320" s="1114"/>
      <c r="SYS320" s="1114"/>
      <c r="SYT320" s="1114"/>
      <c r="SYU320" s="1114"/>
      <c r="SYV320" s="1114"/>
      <c r="SYW320" s="1114"/>
      <c r="SYX320" s="1114"/>
      <c r="SYY320" s="1114"/>
      <c r="SYZ320" s="1114"/>
      <c r="SZA320" s="1114"/>
      <c r="SZB320" s="1114"/>
      <c r="SZC320" s="1114"/>
      <c r="SZD320" s="1114"/>
      <c r="SZE320" s="1114"/>
      <c r="SZF320" s="1114"/>
      <c r="SZG320" s="1114"/>
      <c r="SZH320" s="1114"/>
      <c r="SZI320" s="1114"/>
      <c r="SZJ320" s="1114"/>
      <c r="SZK320" s="1114"/>
      <c r="SZL320" s="1114"/>
      <c r="SZM320" s="1114"/>
      <c r="SZN320" s="1114"/>
      <c r="SZO320" s="1114"/>
      <c r="SZP320" s="1114"/>
      <c r="SZQ320" s="1114"/>
      <c r="SZR320" s="1114"/>
      <c r="SZS320" s="1114"/>
      <c r="SZT320" s="1114"/>
      <c r="SZU320" s="1114"/>
      <c r="SZV320" s="1114"/>
      <c r="SZW320" s="1114"/>
      <c r="SZX320" s="1114"/>
      <c r="SZY320" s="1114"/>
      <c r="SZZ320" s="1114"/>
      <c r="TAA320" s="1114"/>
      <c r="TAB320" s="1114"/>
      <c r="TAC320" s="1114"/>
      <c r="TAD320" s="1114"/>
      <c r="TAE320" s="1114"/>
      <c r="TAF320" s="1114"/>
      <c r="TAG320" s="1114"/>
      <c r="TAH320" s="1114"/>
      <c r="TAI320" s="1114"/>
      <c r="TAJ320" s="1114"/>
      <c r="TAK320" s="1114"/>
      <c r="TAL320" s="1114"/>
      <c r="TAM320" s="1114"/>
      <c r="TAN320" s="1114"/>
      <c r="TAO320" s="1114"/>
      <c r="TAP320" s="1114"/>
      <c r="TAQ320" s="1114"/>
      <c r="TAR320" s="1114"/>
      <c r="TAS320" s="1114"/>
      <c r="TAT320" s="1114"/>
      <c r="TAU320" s="1114"/>
      <c r="TAV320" s="1114"/>
      <c r="TAW320" s="1114"/>
      <c r="TAX320" s="1114"/>
      <c r="TAY320" s="1114"/>
      <c r="TAZ320" s="1114"/>
      <c r="TBA320" s="1114"/>
      <c r="TBB320" s="1114"/>
      <c r="TBC320" s="1114"/>
      <c r="TBD320" s="1114"/>
      <c r="TBE320" s="1114"/>
      <c r="TBF320" s="1114"/>
      <c r="TBG320" s="1114"/>
      <c r="TBH320" s="1114"/>
      <c r="TBI320" s="1114"/>
      <c r="TBJ320" s="1114"/>
      <c r="TBK320" s="1114"/>
      <c r="TBL320" s="1114"/>
      <c r="TBM320" s="1114"/>
      <c r="TBN320" s="1114"/>
      <c r="TBO320" s="1114"/>
      <c r="TBP320" s="1114"/>
      <c r="TBQ320" s="1114"/>
      <c r="TBR320" s="1114"/>
      <c r="TBS320" s="1114"/>
      <c r="TBT320" s="1114"/>
      <c r="TBU320" s="1114"/>
      <c r="TBV320" s="1114"/>
      <c r="TBW320" s="1114"/>
      <c r="TBX320" s="1114"/>
      <c r="TBY320" s="1114"/>
      <c r="TBZ320" s="1114"/>
      <c r="TCA320" s="1114"/>
      <c r="TCB320" s="1114"/>
      <c r="TCC320" s="1114"/>
      <c r="TCD320" s="1114"/>
      <c r="TCE320" s="1114"/>
      <c r="TCF320" s="1114"/>
      <c r="TCG320" s="1114"/>
      <c r="TCH320" s="1114"/>
      <c r="TCI320" s="1114"/>
      <c r="TCJ320" s="1114"/>
      <c r="TCK320" s="1114"/>
      <c r="TCL320" s="1114"/>
      <c r="TCM320" s="1114"/>
      <c r="TCN320" s="1114"/>
      <c r="TCO320" s="1114"/>
      <c r="TCP320" s="1114"/>
      <c r="TCQ320" s="1114"/>
      <c r="TCR320" s="1114"/>
      <c r="TCS320" s="1114"/>
      <c r="TCT320" s="1114"/>
      <c r="TCU320" s="1114"/>
      <c r="TCV320" s="1114"/>
      <c r="TCW320" s="1114"/>
      <c r="TCX320" s="1114"/>
      <c r="TCY320" s="1114"/>
      <c r="TCZ320" s="1114"/>
      <c r="TDA320" s="1114"/>
      <c r="TDB320" s="1114"/>
      <c r="TDC320" s="1114"/>
      <c r="TDD320" s="1114"/>
      <c r="TDE320" s="1114"/>
      <c r="TDF320" s="1114"/>
      <c r="TDG320" s="1114"/>
      <c r="TDH320" s="1114"/>
      <c r="TDI320" s="1114"/>
      <c r="TDJ320" s="1114"/>
      <c r="TDK320" s="1114"/>
      <c r="TDL320" s="1114"/>
      <c r="TDM320" s="1114"/>
      <c r="TDN320" s="1114"/>
      <c r="TDO320" s="1114"/>
      <c r="TDP320" s="1114"/>
      <c r="TDQ320" s="1114"/>
      <c r="TDR320" s="1114"/>
      <c r="TDS320" s="1114"/>
      <c r="TDT320" s="1114"/>
      <c r="TDU320" s="1114"/>
      <c r="TDV320" s="1114"/>
      <c r="TDW320" s="1114"/>
      <c r="TDX320" s="1114"/>
      <c r="TDY320" s="1114"/>
      <c r="TDZ320" s="1114"/>
      <c r="TEA320" s="1114"/>
      <c r="TEB320" s="1114"/>
      <c r="TEC320" s="1114"/>
      <c r="TED320" s="1114"/>
      <c r="TEE320" s="1114"/>
      <c r="TEF320" s="1114"/>
      <c r="TEG320" s="1114"/>
      <c r="TEH320" s="1114"/>
      <c r="TEI320" s="1114"/>
      <c r="TEJ320" s="1114"/>
      <c r="TEK320" s="1114"/>
      <c r="TEL320" s="1114"/>
      <c r="TEM320" s="1114"/>
      <c r="TEN320" s="1114"/>
      <c r="TEO320" s="1114"/>
      <c r="TEP320" s="1114"/>
      <c r="TEQ320" s="1114"/>
      <c r="TER320" s="1114"/>
      <c r="TES320" s="1114"/>
      <c r="TET320" s="1114"/>
      <c r="TEU320" s="1114"/>
      <c r="TEV320" s="1114"/>
      <c r="TEW320" s="1114"/>
      <c r="TEX320" s="1114"/>
      <c r="TEY320" s="1114"/>
      <c r="TEZ320" s="1114"/>
      <c r="TFA320" s="1114"/>
      <c r="TFB320" s="1114"/>
      <c r="TFC320" s="1114"/>
      <c r="TFD320" s="1114"/>
      <c r="TFE320" s="1114"/>
      <c r="TFF320" s="1114"/>
      <c r="TFG320" s="1114"/>
      <c r="TFH320" s="1114"/>
      <c r="TFI320" s="1114"/>
      <c r="TFJ320" s="1114"/>
      <c r="TFK320" s="1114"/>
      <c r="TFL320" s="1114"/>
      <c r="TFM320" s="1114"/>
      <c r="TFN320" s="1114"/>
      <c r="TFO320" s="1114"/>
      <c r="TFP320" s="1114"/>
      <c r="TFQ320" s="1114"/>
      <c r="TFR320" s="1114"/>
      <c r="TFS320" s="1114"/>
      <c r="TFT320" s="1114"/>
      <c r="TFU320" s="1114"/>
      <c r="TFV320" s="1114"/>
      <c r="TFW320" s="1114"/>
      <c r="TFX320" s="1114"/>
      <c r="TFY320" s="1114"/>
      <c r="TFZ320" s="1114"/>
      <c r="TGA320" s="1114"/>
      <c r="TGB320" s="1114"/>
      <c r="TGC320" s="1114"/>
      <c r="TGD320" s="1114"/>
      <c r="TGE320" s="1114"/>
      <c r="TGF320" s="1114"/>
      <c r="TGG320" s="1114"/>
      <c r="TGH320" s="1114"/>
      <c r="TGI320" s="1114"/>
      <c r="TGJ320" s="1114"/>
      <c r="TGK320" s="1114"/>
      <c r="TGL320" s="1114"/>
      <c r="TGM320" s="1114"/>
      <c r="TGN320" s="1114"/>
      <c r="TGO320" s="1114"/>
      <c r="TGP320" s="1114"/>
      <c r="TGQ320" s="1114"/>
      <c r="TGR320" s="1114"/>
      <c r="TGS320" s="1114"/>
      <c r="TGT320" s="1114"/>
      <c r="TGU320" s="1114"/>
      <c r="TGV320" s="1114"/>
      <c r="TGW320" s="1114"/>
      <c r="TGX320" s="1114"/>
      <c r="TGY320" s="1114"/>
      <c r="TGZ320" s="1114"/>
      <c r="THA320" s="1114"/>
      <c r="THB320" s="1114"/>
      <c r="THC320" s="1114"/>
      <c r="THD320" s="1114"/>
      <c r="THE320" s="1114"/>
      <c r="THF320" s="1114"/>
      <c r="THG320" s="1114"/>
      <c r="THH320" s="1114"/>
      <c r="THI320" s="1114"/>
      <c r="THJ320" s="1114"/>
      <c r="THK320" s="1114"/>
      <c r="THL320" s="1114"/>
      <c r="THM320" s="1114"/>
      <c r="THN320" s="1114"/>
      <c r="THO320" s="1114"/>
      <c r="THP320" s="1114"/>
      <c r="THQ320" s="1114"/>
      <c r="THR320" s="1114"/>
      <c r="THS320" s="1114"/>
      <c r="THT320" s="1114"/>
      <c r="THU320" s="1114"/>
      <c r="THV320" s="1114"/>
      <c r="THW320" s="1114"/>
      <c r="THX320" s="1114"/>
      <c r="THY320" s="1114"/>
      <c r="THZ320" s="1114"/>
      <c r="TIA320" s="1114"/>
      <c r="TIB320" s="1114"/>
      <c r="TIC320" s="1114"/>
      <c r="TID320" s="1114"/>
      <c r="TIE320" s="1114"/>
      <c r="TIF320" s="1114"/>
      <c r="TIG320" s="1114"/>
      <c r="TIH320" s="1114"/>
      <c r="TII320" s="1114"/>
      <c r="TIJ320" s="1114"/>
      <c r="TIK320" s="1114"/>
      <c r="TIL320" s="1114"/>
      <c r="TIM320" s="1114"/>
      <c r="TIN320" s="1114"/>
      <c r="TIO320" s="1114"/>
      <c r="TIP320" s="1114"/>
      <c r="TIQ320" s="1114"/>
      <c r="TIR320" s="1114"/>
      <c r="TIS320" s="1114"/>
      <c r="TIT320" s="1114"/>
      <c r="TIU320" s="1114"/>
      <c r="TIV320" s="1114"/>
      <c r="TIW320" s="1114"/>
      <c r="TIX320" s="1114"/>
      <c r="TIY320" s="1114"/>
      <c r="TIZ320" s="1114"/>
      <c r="TJA320" s="1114"/>
      <c r="TJB320" s="1114"/>
      <c r="TJC320" s="1114"/>
      <c r="TJD320" s="1114"/>
      <c r="TJE320" s="1114"/>
      <c r="TJF320" s="1114"/>
      <c r="TJG320" s="1114"/>
      <c r="TJH320" s="1114"/>
      <c r="TJI320" s="1114"/>
      <c r="TJJ320" s="1114"/>
      <c r="TJK320" s="1114"/>
      <c r="TJL320" s="1114"/>
      <c r="TJM320" s="1114"/>
      <c r="TJN320" s="1114"/>
      <c r="TJO320" s="1114"/>
      <c r="TJP320" s="1114"/>
      <c r="TJQ320" s="1114"/>
      <c r="TJR320" s="1114"/>
      <c r="TJS320" s="1114"/>
      <c r="TJT320" s="1114"/>
      <c r="TJU320" s="1114"/>
      <c r="TJV320" s="1114"/>
      <c r="TJW320" s="1114"/>
      <c r="TJX320" s="1114"/>
      <c r="TJY320" s="1114"/>
      <c r="TJZ320" s="1114"/>
      <c r="TKA320" s="1114"/>
      <c r="TKB320" s="1114"/>
      <c r="TKC320" s="1114"/>
      <c r="TKD320" s="1114"/>
      <c r="TKE320" s="1114"/>
      <c r="TKF320" s="1114"/>
      <c r="TKG320" s="1114"/>
      <c r="TKH320" s="1114"/>
      <c r="TKI320" s="1114"/>
      <c r="TKJ320" s="1114"/>
      <c r="TKK320" s="1114"/>
      <c r="TKL320" s="1114"/>
      <c r="TKM320" s="1114"/>
      <c r="TKN320" s="1114"/>
      <c r="TKO320" s="1114"/>
      <c r="TKP320" s="1114"/>
      <c r="TKQ320" s="1114"/>
      <c r="TKR320" s="1114"/>
      <c r="TKS320" s="1114"/>
      <c r="TKT320" s="1114"/>
      <c r="TKU320" s="1114"/>
      <c r="TKV320" s="1114"/>
      <c r="TKW320" s="1114"/>
      <c r="TKX320" s="1114"/>
      <c r="TKY320" s="1114"/>
      <c r="TKZ320" s="1114"/>
      <c r="TLA320" s="1114"/>
      <c r="TLB320" s="1114"/>
      <c r="TLC320" s="1114"/>
      <c r="TLD320" s="1114"/>
      <c r="TLE320" s="1114"/>
      <c r="TLF320" s="1114"/>
      <c r="TLG320" s="1114"/>
      <c r="TLH320" s="1114"/>
      <c r="TLI320" s="1114"/>
      <c r="TLJ320" s="1114"/>
      <c r="TLK320" s="1114"/>
      <c r="TLL320" s="1114"/>
      <c r="TLM320" s="1114"/>
      <c r="TLN320" s="1114"/>
      <c r="TLO320" s="1114"/>
      <c r="TLP320" s="1114"/>
      <c r="TLQ320" s="1114"/>
      <c r="TLR320" s="1114"/>
      <c r="TLS320" s="1114"/>
      <c r="TLT320" s="1114"/>
      <c r="TLU320" s="1114"/>
      <c r="TLV320" s="1114"/>
      <c r="TLW320" s="1114"/>
      <c r="TLX320" s="1114"/>
      <c r="TLY320" s="1114"/>
      <c r="TLZ320" s="1114"/>
      <c r="TMA320" s="1114"/>
      <c r="TMB320" s="1114"/>
      <c r="TMC320" s="1114"/>
      <c r="TMD320" s="1114"/>
      <c r="TME320" s="1114"/>
      <c r="TMF320" s="1114"/>
      <c r="TMG320" s="1114"/>
      <c r="TMH320" s="1114"/>
      <c r="TMI320" s="1114"/>
      <c r="TMJ320" s="1114"/>
      <c r="TMK320" s="1114"/>
      <c r="TML320" s="1114"/>
      <c r="TMM320" s="1114"/>
      <c r="TMN320" s="1114"/>
      <c r="TMO320" s="1114"/>
      <c r="TMP320" s="1114"/>
      <c r="TMQ320" s="1114"/>
      <c r="TMR320" s="1114"/>
      <c r="TMS320" s="1114"/>
      <c r="TMT320" s="1114"/>
      <c r="TMU320" s="1114"/>
      <c r="TMV320" s="1114"/>
      <c r="TMW320" s="1114"/>
      <c r="TMX320" s="1114"/>
      <c r="TMY320" s="1114"/>
      <c r="TMZ320" s="1114"/>
      <c r="TNA320" s="1114"/>
      <c r="TNB320" s="1114"/>
      <c r="TNC320" s="1114"/>
      <c r="TND320" s="1114"/>
      <c r="TNE320" s="1114"/>
      <c r="TNF320" s="1114"/>
      <c r="TNG320" s="1114"/>
      <c r="TNH320" s="1114"/>
      <c r="TNI320" s="1114"/>
      <c r="TNJ320" s="1114"/>
      <c r="TNK320" s="1114"/>
      <c r="TNL320" s="1114"/>
      <c r="TNM320" s="1114"/>
      <c r="TNN320" s="1114"/>
      <c r="TNO320" s="1114"/>
      <c r="TNP320" s="1114"/>
      <c r="TNQ320" s="1114"/>
      <c r="TNR320" s="1114"/>
      <c r="TNS320" s="1114"/>
      <c r="TNT320" s="1114"/>
      <c r="TNU320" s="1114"/>
      <c r="TNV320" s="1114"/>
      <c r="TNW320" s="1114"/>
      <c r="TNX320" s="1114"/>
      <c r="TNY320" s="1114"/>
      <c r="TNZ320" s="1114"/>
      <c r="TOA320" s="1114"/>
      <c r="TOB320" s="1114"/>
      <c r="TOC320" s="1114"/>
      <c r="TOD320" s="1114"/>
      <c r="TOE320" s="1114"/>
      <c r="TOF320" s="1114"/>
      <c r="TOG320" s="1114"/>
      <c r="TOH320" s="1114"/>
      <c r="TOI320" s="1114"/>
      <c r="TOJ320" s="1114"/>
      <c r="TOK320" s="1114"/>
      <c r="TOL320" s="1114"/>
      <c r="TOM320" s="1114"/>
      <c r="TON320" s="1114"/>
      <c r="TOO320" s="1114"/>
      <c r="TOP320" s="1114"/>
      <c r="TOQ320" s="1114"/>
      <c r="TOR320" s="1114"/>
      <c r="TOS320" s="1114"/>
      <c r="TOT320" s="1114"/>
      <c r="TOU320" s="1114"/>
      <c r="TOV320" s="1114"/>
      <c r="TOW320" s="1114"/>
      <c r="TOX320" s="1114"/>
      <c r="TOY320" s="1114"/>
      <c r="TOZ320" s="1114"/>
      <c r="TPA320" s="1114"/>
      <c r="TPB320" s="1114"/>
      <c r="TPC320" s="1114"/>
      <c r="TPD320" s="1114"/>
      <c r="TPE320" s="1114"/>
      <c r="TPF320" s="1114"/>
      <c r="TPG320" s="1114"/>
      <c r="TPH320" s="1114"/>
      <c r="TPI320" s="1114"/>
      <c r="TPJ320" s="1114"/>
      <c r="TPK320" s="1114"/>
      <c r="TPL320" s="1114"/>
      <c r="TPM320" s="1114"/>
      <c r="TPN320" s="1114"/>
      <c r="TPO320" s="1114"/>
      <c r="TPP320" s="1114"/>
      <c r="TPQ320" s="1114"/>
      <c r="TPR320" s="1114"/>
      <c r="TPS320" s="1114"/>
      <c r="TPT320" s="1114"/>
      <c r="TPU320" s="1114"/>
      <c r="TPV320" s="1114"/>
      <c r="TPW320" s="1114"/>
      <c r="TPX320" s="1114"/>
      <c r="TPY320" s="1114"/>
      <c r="TPZ320" s="1114"/>
      <c r="TQA320" s="1114"/>
      <c r="TQB320" s="1114"/>
      <c r="TQC320" s="1114"/>
      <c r="TQD320" s="1114"/>
      <c r="TQE320" s="1114"/>
      <c r="TQF320" s="1114"/>
      <c r="TQG320" s="1114"/>
      <c r="TQH320" s="1114"/>
      <c r="TQI320" s="1114"/>
      <c r="TQJ320" s="1114"/>
      <c r="TQK320" s="1114"/>
      <c r="TQL320" s="1114"/>
      <c r="TQM320" s="1114"/>
      <c r="TQN320" s="1114"/>
      <c r="TQO320" s="1114"/>
      <c r="TQP320" s="1114"/>
      <c r="TQQ320" s="1114"/>
      <c r="TQR320" s="1114"/>
      <c r="TQS320" s="1114"/>
      <c r="TQT320" s="1114"/>
      <c r="TQU320" s="1114"/>
      <c r="TQV320" s="1114"/>
      <c r="TQW320" s="1114"/>
      <c r="TQX320" s="1114"/>
      <c r="TQY320" s="1114"/>
      <c r="TQZ320" s="1114"/>
      <c r="TRA320" s="1114"/>
      <c r="TRB320" s="1114"/>
      <c r="TRC320" s="1114"/>
      <c r="TRD320" s="1114"/>
      <c r="TRE320" s="1114"/>
      <c r="TRF320" s="1114"/>
      <c r="TRG320" s="1114"/>
      <c r="TRH320" s="1114"/>
      <c r="TRI320" s="1114"/>
      <c r="TRJ320" s="1114"/>
      <c r="TRK320" s="1114"/>
      <c r="TRL320" s="1114"/>
      <c r="TRM320" s="1114"/>
      <c r="TRN320" s="1114"/>
      <c r="TRO320" s="1114"/>
      <c r="TRP320" s="1114"/>
      <c r="TRQ320" s="1114"/>
      <c r="TRR320" s="1114"/>
      <c r="TRS320" s="1114"/>
      <c r="TRT320" s="1114"/>
      <c r="TRU320" s="1114"/>
      <c r="TRV320" s="1114"/>
      <c r="TRW320" s="1114"/>
      <c r="TRX320" s="1114"/>
      <c r="TRY320" s="1114"/>
      <c r="TRZ320" s="1114"/>
      <c r="TSA320" s="1114"/>
      <c r="TSB320" s="1114"/>
      <c r="TSC320" s="1114"/>
      <c r="TSD320" s="1114"/>
      <c r="TSE320" s="1114"/>
      <c r="TSF320" s="1114"/>
      <c r="TSG320" s="1114"/>
      <c r="TSH320" s="1114"/>
      <c r="TSI320" s="1114"/>
      <c r="TSJ320" s="1114"/>
      <c r="TSK320" s="1114"/>
      <c r="TSL320" s="1114"/>
      <c r="TSM320" s="1114"/>
      <c r="TSN320" s="1114"/>
      <c r="TSO320" s="1114"/>
      <c r="TSP320" s="1114"/>
      <c r="TSQ320" s="1114"/>
      <c r="TSR320" s="1114"/>
      <c r="TSS320" s="1114"/>
      <c r="TST320" s="1114"/>
      <c r="TSU320" s="1114"/>
      <c r="TSV320" s="1114"/>
      <c r="TSW320" s="1114"/>
      <c r="TSX320" s="1114"/>
      <c r="TSY320" s="1114"/>
      <c r="TSZ320" s="1114"/>
      <c r="TTA320" s="1114"/>
      <c r="TTB320" s="1114"/>
      <c r="TTC320" s="1114"/>
      <c r="TTD320" s="1114"/>
      <c r="TTE320" s="1114"/>
      <c r="TTF320" s="1114"/>
      <c r="TTG320" s="1114"/>
      <c r="TTH320" s="1114"/>
      <c r="TTI320" s="1114"/>
      <c r="TTJ320" s="1114"/>
      <c r="TTK320" s="1114"/>
      <c r="TTL320" s="1114"/>
      <c r="TTM320" s="1114"/>
      <c r="TTN320" s="1114"/>
      <c r="TTO320" s="1114"/>
      <c r="TTP320" s="1114"/>
      <c r="TTQ320" s="1114"/>
      <c r="TTR320" s="1114"/>
      <c r="TTS320" s="1114"/>
      <c r="TTT320" s="1114"/>
      <c r="TTU320" s="1114"/>
      <c r="TTV320" s="1114"/>
      <c r="TTW320" s="1114"/>
      <c r="TTX320" s="1114"/>
      <c r="TTY320" s="1114"/>
      <c r="TTZ320" s="1114"/>
      <c r="TUA320" s="1114"/>
      <c r="TUB320" s="1114"/>
      <c r="TUC320" s="1114"/>
      <c r="TUD320" s="1114"/>
      <c r="TUE320" s="1114"/>
      <c r="TUF320" s="1114"/>
      <c r="TUG320" s="1114"/>
      <c r="TUH320" s="1114"/>
      <c r="TUI320" s="1114"/>
      <c r="TUJ320" s="1114"/>
      <c r="TUK320" s="1114"/>
      <c r="TUL320" s="1114"/>
      <c r="TUM320" s="1114"/>
      <c r="TUN320" s="1114"/>
      <c r="TUO320" s="1114"/>
      <c r="TUP320" s="1114"/>
      <c r="TUQ320" s="1114"/>
      <c r="TUR320" s="1114"/>
      <c r="TUS320" s="1114"/>
      <c r="TUT320" s="1114"/>
      <c r="TUU320" s="1114"/>
      <c r="TUV320" s="1114"/>
      <c r="TUW320" s="1114"/>
      <c r="TUX320" s="1114"/>
      <c r="TUY320" s="1114"/>
      <c r="TUZ320" s="1114"/>
      <c r="TVA320" s="1114"/>
      <c r="TVB320" s="1114"/>
      <c r="TVC320" s="1114"/>
      <c r="TVD320" s="1114"/>
      <c r="TVE320" s="1114"/>
      <c r="TVF320" s="1114"/>
      <c r="TVG320" s="1114"/>
      <c r="TVH320" s="1114"/>
      <c r="TVI320" s="1114"/>
      <c r="TVJ320" s="1114"/>
      <c r="TVK320" s="1114"/>
      <c r="TVL320" s="1114"/>
      <c r="TVM320" s="1114"/>
      <c r="TVN320" s="1114"/>
      <c r="TVO320" s="1114"/>
      <c r="TVP320" s="1114"/>
      <c r="TVQ320" s="1114"/>
      <c r="TVR320" s="1114"/>
      <c r="TVS320" s="1114"/>
      <c r="TVT320" s="1114"/>
      <c r="TVU320" s="1114"/>
      <c r="TVV320" s="1114"/>
      <c r="TVW320" s="1114"/>
      <c r="TVX320" s="1114"/>
      <c r="TVY320" s="1114"/>
      <c r="TVZ320" s="1114"/>
      <c r="TWA320" s="1114"/>
      <c r="TWB320" s="1114"/>
      <c r="TWC320" s="1114"/>
      <c r="TWD320" s="1114"/>
      <c r="TWE320" s="1114"/>
      <c r="TWF320" s="1114"/>
      <c r="TWG320" s="1114"/>
      <c r="TWH320" s="1114"/>
      <c r="TWI320" s="1114"/>
      <c r="TWJ320" s="1114"/>
      <c r="TWK320" s="1114"/>
      <c r="TWL320" s="1114"/>
      <c r="TWM320" s="1114"/>
      <c r="TWN320" s="1114"/>
      <c r="TWO320" s="1114"/>
      <c r="TWP320" s="1114"/>
      <c r="TWQ320" s="1114"/>
      <c r="TWR320" s="1114"/>
      <c r="TWS320" s="1114"/>
      <c r="TWT320" s="1114"/>
      <c r="TWU320" s="1114"/>
      <c r="TWV320" s="1114"/>
      <c r="TWW320" s="1114"/>
      <c r="TWX320" s="1114"/>
      <c r="TWY320" s="1114"/>
      <c r="TWZ320" s="1114"/>
      <c r="TXA320" s="1114"/>
      <c r="TXB320" s="1114"/>
      <c r="TXC320" s="1114"/>
      <c r="TXD320" s="1114"/>
      <c r="TXE320" s="1114"/>
      <c r="TXF320" s="1114"/>
      <c r="TXG320" s="1114"/>
      <c r="TXH320" s="1114"/>
      <c r="TXI320" s="1114"/>
      <c r="TXJ320" s="1114"/>
      <c r="TXK320" s="1114"/>
      <c r="TXL320" s="1114"/>
      <c r="TXM320" s="1114"/>
      <c r="TXN320" s="1114"/>
      <c r="TXO320" s="1114"/>
      <c r="TXP320" s="1114"/>
      <c r="TXQ320" s="1114"/>
      <c r="TXR320" s="1114"/>
      <c r="TXS320" s="1114"/>
      <c r="TXT320" s="1114"/>
      <c r="TXU320" s="1114"/>
      <c r="TXV320" s="1114"/>
      <c r="TXW320" s="1114"/>
      <c r="TXX320" s="1114"/>
      <c r="TXY320" s="1114"/>
      <c r="TXZ320" s="1114"/>
      <c r="TYA320" s="1114"/>
      <c r="TYB320" s="1114"/>
      <c r="TYC320" s="1114"/>
      <c r="TYD320" s="1114"/>
      <c r="TYE320" s="1114"/>
      <c r="TYF320" s="1114"/>
      <c r="TYG320" s="1114"/>
      <c r="TYH320" s="1114"/>
      <c r="TYI320" s="1114"/>
      <c r="TYJ320" s="1114"/>
      <c r="TYK320" s="1114"/>
      <c r="TYL320" s="1114"/>
      <c r="TYM320" s="1114"/>
      <c r="TYN320" s="1114"/>
      <c r="TYO320" s="1114"/>
      <c r="TYP320" s="1114"/>
      <c r="TYQ320" s="1114"/>
      <c r="TYR320" s="1114"/>
      <c r="TYS320" s="1114"/>
      <c r="TYT320" s="1114"/>
      <c r="TYU320" s="1114"/>
      <c r="TYV320" s="1114"/>
      <c r="TYW320" s="1114"/>
      <c r="TYX320" s="1114"/>
      <c r="TYY320" s="1114"/>
      <c r="TYZ320" s="1114"/>
      <c r="TZA320" s="1114"/>
      <c r="TZB320" s="1114"/>
      <c r="TZC320" s="1114"/>
      <c r="TZD320" s="1114"/>
      <c r="TZE320" s="1114"/>
      <c r="TZF320" s="1114"/>
      <c r="TZG320" s="1114"/>
      <c r="TZH320" s="1114"/>
      <c r="TZI320" s="1114"/>
      <c r="TZJ320" s="1114"/>
      <c r="TZK320" s="1114"/>
      <c r="TZL320" s="1114"/>
      <c r="TZM320" s="1114"/>
      <c r="TZN320" s="1114"/>
      <c r="TZO320" s="1114"/>
      <c r="TZP320" s="1114"/>
      <c r="TZQ320" s="1114"/>
      <c r="TZR320" s="1114"/>
      <c r="TZS320" s="1114"/>
      <c r="TZT320" s="1114"/>
      <c r="TZU320" s="1114"/>
      <c r="TZV320" s="1114"/>
      <c r="TZW320" s="1114"/>
      <c r="TZX320" s="1114"/>
      <c r="TZY320" s="1114"/>
      <c r="TZZ320" s="1114"/>
      <c r="UAA320" s="1114"/>
      <c r="UAB320" s="1114"/>
      <c r="UAC320" s="1114"/>
      <c r="UAD320" s="1114"/>
      <c r="UAE320" s="1114"/>
      <c r="UAF320" s="1114"/>
      <c r="UAG320" s="1114"/>
      <c r="UAH320" s="1114"/>
      <c r="UAI320" s="1114"/>
      <c r="UAJ320" s="1114"/>
      <c r="UAK320" s="1114"/>
      <c r="UAL320" s="1114"/>
      <c r="UAM320" s="1114"/>
      <c r="UAN320" s="1114"/>
      <c r="UAO320" s="1114"/>
      <c r="UAP320" s="1114"/>
      <c r="UAQ320" s="1114"/>
      <c r="UAR320" s="1114"/>
      <c r="UAS320" s="1114"/>
      <c r="UAT320" s="1114"/>
      <c r="UAU320" s="1114"/>
      <c r="UAV320" s="1114"/>
      <c r="UAW320" s="1114"/>
      <c r="UAX320" s="1114"/>
      <c r="UAY320" s="1114"/>
      <c r="UAZ320" s="1114"/>
      <c r="UBA320" s="1114"/>
      <c r="UBB320" s="1114"/>
      <c r="UBC320" s="1114"/>
      <c r="UBD320" s="1114"/>
      <c r="UBE320" s="1114"/>
      <c r="UBF320" s="1114"/>
      <c r="UBG320" s="1114"/>
      <c r="UBH320" s="1114"/>
      <c r="UBI320" s="1114"/>
      <c r="UBJ320" s="1114"/>
      <c r="UBK320" s="1114"/>
      <c r="UBL320" s="1114"/>
      <c r="UBM320" s="1114"/>
      <c r="UBN320" s="1114"/>
      <c r="UBO320" s="1114"/>
      <c r="UBP320" s="1114"/>
      <c r="UBQ320" s="1114"/>
      <c r="UBR320" s="1114"/>
      <c r="UBS320" s="1114"/>
      <c r="UBT320" s="1114"/>
      <c r="UBU320" s="1114"/>
      <c r="UBV320" s="1114"/>
      <c r="UBW320" s="1114"/>
      <c r="UBX320" s="1114"/>
      <c r="UBY320" s="1114"/>
      <c r="UBZ320" s="1114"/>
      <c r="UCA320" s="1114"/>
      <c r="UCB320" s="1114"/>
      <c r="UCC320" s="1114"/>
      <c r="UCD320" s="1114"/>
      <c r="UCE320" s="1114"/>
      <c r="UCF320" s="1114"/>
      <c r="UCG320" s="1114"/>
      <c r="UCH320" s="1114"/>
      <c r="UCI320" s="1114"/>
      <c r="UCJ320" s="1114"/>
      <c r="UCK320" s="1114"/>
      <c r="UCL320" s="1114"/>
      <c r="UCM320" s="1114"/>
      <c r="UCN320" s="1114"/>
      <c r="UCO320" s="1114"/>
      <c r="UCP320" s="1114"/>
      <c r="UCQ320" s="1114"/>
      <c r="UCR320" s="1114"/>
      <c r="UCS320" s="1114"/>
      <c r="UCT320" s="1114"/>
      <c r="UCU320" s="1114"/>
      <c r="UCV320" s="1114"/>
      <c r="UCW320" s="1114"/>
      <c r="UCX320" s="1114"/>
      <c r="UCY320" s="1114"/>
      <c r="UCZ320" s="1114"/>
      <c r="UDA320" s="1114"/>
      <c r="UDB320" s="1114"/>
      <c r="UDC320" s="1114"/>
      <c r="UDD320" s="1114"/>
      <c r="UDE320" s="1114"/>
      <c r="UDF320" s="1114"/>
      <c r="UDG320" s="1114"/>
      <c r="UDH320" s="1114"/>
      <c r="UDI320" s="1114"/>
      <c r="UDJ320" s="1114"/>
      <c r="UDK320" s="1114"/>
      <c r="UDL320" s="1114"/>
      <c r="UDM320" s="1114"/>
      <c r="UDN320" s="1114"/>
      <c r="UDO320" s="1114"/>
      <c r="UDP320" s="1114"/>
      <c r="UDQ320" s="1114"/>
      <c r="UDR320" s="1114"/>
      <c r="UDS320" s="1114"/>
      <c r="UDT320" s="1114"/>
      <c r="UDU320" s="1114"/>
      <c r="UDV320" s="1114"/>
      <c r="UDW320" s="1114"/>
      <c r="UDX320" s="1114"/>
      <c r="UDY320" s="1114"/>
      <c r="UDZ320" s="1114"/>
      <c r="UEA320" s="1114"/>
      <c r="UEB320" s="1114"/>
      <c r="UEC320" s="1114"/>
      <c r="UED320" s="1114"/>
      <c r="UEE320" s="1114"/>
      <c r="UEF320" s="1114"/>
      <c r="UEG320" s="1114"/>
      <c r="UEH320" s="1114"/>
      <c r="UEI320" s="1114"/>
      <c r="UEJ320" s="1114"/>
      <c r="UEK320" s="1114"/>
      <c r="UEL320" s="1114"/>
      <c r="UEM320" s="1114"/>
      <c r="UEN320" s="1114"/>
      <c r="UEO320" s="1114"/>
      <c r="UEP320" s="1114"/>
      <c r="UEQ320" s="1114"/>
      <c r="UER320" s="1114"/>
      <c r="UES320" s="1114"/>
      <c r="UET320" s="1114"/>
      <c r="UEU320" s="1114"/>
      <c r="UEV320" s="1114"/>
      <c r="UEW320" s="1114"/>
      <c r="UEX320" s="1114"/>
      <c r="UEY320" s="1114"/>
      <c r="UEZ320" s="1114"/>
      <c r="UFA320" s="1114"/>
      <c r="UFB320" s="1114"/>
      <c r="UFC320" s="1114"/>
      <c r="UFD320" s="1114"/>
      <c r="UFE320" s="1114"/>
      <c r="UFF320" s="1114"/>
      <c r="UFG320" s="1114"/>
      <c r="UFH320" s="1114"/>
      <c r="UFI320" s="1114"/>
      <c r="UFJ320" s="1114"/>
      <c r="UFK320" s="1114"/>
      <c r="UFL320" s="1114"/>
      <c r="UFM320" s="1114"/>
      <c r="UFN320" s="1114"/>
      <c r="UFO320" s="1114"/>
      <c r="UFP320" s="1114"/>
      <c r="UFQ320" s="1114"/>
      <c r="UFR320" s="1114"/>
      <c r="UFS320" s="1114"/>
      <c r="UFT320" s="1114"/>
      <c r="UFU320" s="1114"/>
      <c r="UFV320" s="1114"/>
      <c r="UFW320" s="1114"/>
      <c r="UFX320" s="1114"/>
      <c r="UFY320" s="1114"/>
      <c r="UFZ320" s="1114"/>
      <c r="UGA320" s="1114"/>
      <c r="UGB320" s="1114"/>
      <c r="UGC320" s="1114"/>
      <c r="UGD320" s="1114"/>
      <c r="UGE320" s="1114"/>
      <c r="UGF320" s="1114"/>
      <c r="UGG320" s="1114"/>
      <c r="UGH320" s="1114"/>
      <c r="UGI320" s="1114"/>
      <c r="UGJ320" s="1114"/>
      <c r="UGK320" s="1114"/>
      <c r="UGL320" s="1114"/>
      <c r="UGM320" s="1114"/>
      <c r="UGN320" s="1114"/>
      <c r="UGO320" s="1114"/>
      <c r="UGP320" s="1114"/>
      <c r="UGQ320" s="1114"/>
      <c r="UGR320" s="1114"/>
      <c r="UGS320" s="1114"/>
      <c r="UGT320" s="1114"/>
      <c r="UGU320" s="1114"/>
      <c r="UGV320" s="1114"/>
      <c r="UGW320" s="1114"/>
      <c r="UGX320" s="1114"/>
      <c r="UGY320" s="1114"/>
      <c r="UGZ320" s="1114"/>
      <c r="UHA320" s="1114"/>
      <c r="UHB320" s="1114"/>
      <c r="UHC320" s="1114"/>
      <c r="UHD320" s="1114"/>
      <c r="UHE320" s="1114"/>
      <c r="UHF320" s="1114"/>
      <c r="UHG320" s="1114"/>
      <c r="UHH320" s="1114"/>
      <c r="UHI320" s="1114"/>
      <c r="UHJ320" s="1114"/>
      <c r="UHK320" s="1114"/>
      <c r="UHL320" s="1114"/>
      <c r="UHM320" s="1114"/>
      <c r="UHN320" s="1114"/>
      <c r="UHO320" s="1114"/>
      <c r="UHP320" s="1114"/>
      <c r="UHQ320" s="1114"/>
      <c r="UHR320" s="1114"/>
      <c r="UHS320" s="1114"/>
      <c r="UHT320" s="1114"/>
      <c r="UHU320" s="1114"/>
      <c r="UHV320" s="1114"/>
      <c r="UHW320" s="1114"/>
      <c r="UHX320" s="1114"/>
      <c r="UHY320" s="1114"/>
      <c r="UHZ320" s="1114"/>
      <c r="UIA320" s="1114"/>
      <c r="UIB320" s="1114"/>
      <c r="UIC320" s="1114"/>
      <c r="UID320" s="1114"/>
      <c r="UIE320" s="1114"/>
      <c r="UIF320" s="1114"/>
      <c r="UIG320" s="1114"/>
      <c r="UIH320" s="1114"/>
      <c r="UII320" s="1114"/>
      <c r="UIJ320" s="1114"/>
      <c r="UIK320" s="1114"/>
      <c r="UIL320" s="1114"/>
      <c r="UIM320" s="1114"/>
      <c r="UIN320" s="1114"/>
      <c r="UIO320" s="1114"/>
      <c r="UIP320" s="1114"/>
      <c r="UIQ320" s="1114"/>
      <c r="UIR320" s="1114"/>
      <c r="UIS320" s="1114"/>
      <c r="UIT320" s="1114"/>
      <c r="UIU320" s="1114"/>
      <c r="UIV320" s="1114"/>
      <c r="UIW320" s="1114"/>
      <c r="UIX320" s="1114"/>
      <c r="UIY320" s="1114"/>
      <c r="UIZ320" s="1114"/>
      <c r="UJA320" s="1114"/>
      <c r="UJB320" s="1114"/>
      <c r="UJC320" s="1114"/>
      <c r="UJD320" s="1114"/>
      <c r="UJE320" s="1114"/>
      <c r="UJF320" s="1114"/>
      <c r="UJG320" s="1114"/>
      <c r="UJH320" s="1114"/>
      <c r="UJI320" s="1114"/>
      <c r="UJJ320" s="1114"/>
      <c r="UJK320" s="1114"/>
      <c r="UJL320" s="1114"/>
      <c r="UJM320" s="1114"/>
      <c r="UJN320" s="1114"/>
      <c r="UJO320" s="1114"/>
      <c r="UJP320" s="1114"/>
      <c r="UJQ320" s="1114"/>
      <c r="UJR320" s="1114"/>
      <c r="UJS320" s="1114"/>
      <c r="UJT320" s="1114"/>
      <c r="UJU320" s="1114"/>
      <c r="UJV320" s="1114"/>
      <c r="UJW320" s="1114"/>
      <c r="UJX320" s="1114"/>
      <c r="UJY320" s="1114"/>
      <c r="UJZ320" s="1114"/>
      <c r="UKA320" s="1114"/>
      <c r="UKB320" s="1114"/>
      <c r="UKC320" s="1114"/>
      <c r="UKD320" s="1114"/>
      <c r="UKE320" s="1114"/>
      <c r="UKF320" s="1114"/>
      <c r="UKG320" s="1114"/>
      <c r="UKH320" s="1114"/>
      <c r="UKI320" s="1114"/>
      <c r="UKJ320" s="1114"/>
      <c r="UKK320" s="1114"/>
      <c r="UKL320" s="1114"/>
      <c r="UKM320" s="1114"/>
      <c r="UKN320" s="1114"/>
      <c r="UKO320" s="1114"/>
      <c r="UKP320" s="1114"/>
      <c r="UKQ320" s="1114"/>
      <c r="UKR320" s="1114"/>
      <c r="UKS320" s="1114"/>
      <c r="UKT320" s="1114"/>
      <c r="UKU320" s="1114"/>
      <c r="UKV320" s="1114"/>
      <c r="UKW320" s="1114"/>
      <c r="UKX320" s="1114"/>
      <c r="UKY320" s="1114"/>
      <c r="UKZ320" s="1114"/>
      <c r="ULA320" s="1114"/>
      <c r="ULB320" s="1114"/>
      <c r="ULC320" s="1114"/>
      <c r="ULD320" s="1114"/>
      <c r="ULE320" s="1114"/>
      <c r="ULF320" s="1114"/>
      <c r="ULG320" s="1114"/>
      <c r="ULH320" s="1114"/>
      <c r="ULI320" s="1114"/>
      <c r="ULJ320" s="1114"/>
      <c r="ULK320" s="1114"/>
      <c r="ULL320" s="1114"/>
      <c r="ULM320" s="1114"/>
      <c r="ULN320" s="1114"/>
      <c r="ULO320" s="1114"/>
      <c r="ULP320" s="1114"/>
      <c r="ULQ320" s="1114"/>
      <c r="ULR320" s="1114"/>
      <c r="ULS320" s="1114"/>
      <c r="ULT320" s="1114"/>
      <c r="ULU320" s="1114"/>
      <c r="ULV320" s="1114"/>
      <c r="ULW320" s="1114"/>
      <c r="ULX320" s="1114"/>
      <c r="ULY320" s="1114"/>
      <c r="ULZ320" s="1114"/>
      <c r="UMA320" s="1114"/>
      <c r="UMB320" s="1114"/>
      <c r="UMC320" s="1114"/>
      <c r="UMD320" s="1114"/>
      <c r="UME320" s="1114"/>
      <c r="UMF320" s="1114"/>
      <c r="UMG320" s="1114"/>
      <c r="UMH320" s="1114"/>
      <c r="UMI320" s="1114"/>
      <c r="UMJ320" s="1114"/>
      <c r="UMK320" s="1114"/>
      <c r="UML320" s="1114"/>
      <c r="UMM320" s="1114"/>
      <c r="UMN320" s="1114"/>
      <c r="UMO320" s="1114"/>
      <c r="UMP320" s="1114"/>
      <c r="UMQ320" s="1114"/>
      <c r="UMR320" s="1114"/>
      <c r="UMS320" s="1114"/>
      <c r="UMT320" s="1114"/>
      <c r="UMU320" s="1114"/>
      <c r="UMV320" s="1114"/>
      <c r="UMW320" s="1114"/>
      <c r="UMX320" s="1114"/>
      <c r="UMY320" s="1114"/>
      <c r="UMZ320" s="1114"/>
      <c r="UNA320" s="1114"/>
      <c r="UNB320" s="1114"/>
      <c r="UNC320" s="1114"/>
      <c r="UND320" s="1114"/>
      <c r="UNE320" s="1114"/>
      <c r="UNF320" s="1114"/>
      <c r="UNG320" s="1114"/>
      <c r="UNH320" s="1114"/>
      <c r="UNI320" s="1114"/>
      <c r="UNJ320" s="1114"/>
      <c r="UNK320" s="1114"/>
      <c r="UNL320" s="1114"/>
      <c r="UNM320" s="1114"/>
      <c r="UNN320" s="1114"/>
      <c r="UNO320" s="1114"/>
      <c r="UNP320" s="1114"/>
      <c r="UNQ320" s="1114"/>
      <c r="UNR320" s="1114"/>
      <c r="UNS320" s="1114"/>
      <c r="UNT320" s="1114"/>
      <c r="UNU320" s="1114"/>
      <c r="UNV320" s="1114"/>
      <c r="UNW320" s="1114"/>
      <c r="UNX320" s="1114"/>
      <c r="UNY320" s="1114"/>
      <c r="UNZ320" s="1114"/>
      <c r="UOA320" s="1114"/>
      <c r="UOB320" s="1114"/>
      <c r="UOC320" s="1114"/>
      <c r="UOD320" s="1114"/>
      <c r="UOE320" s="1114"/>
      <c r="UOF320" s="1114"/>
      <c r="UOG320" s="1114"/>
      <c r="UOH320" s="1114"/>
      <c r="UOI320" s="1114"/>
      <c r="UOJ320" s="1114"/>
      <c r="UOK320" s="1114"/>
      <c r="UOL320" s="1114"/>
      <c r="UOM320" s="1114"/>
      <c r="UON320" s="1114"/>
      <c r="UOO320" s="1114"/>
      <c r="UOP320" s="1114"/>
      <c r="UOQ320" s="1114"/>
      <c r="UOR320" s="1114"/>
      <c r="UOS320" s="1114"/>
      <c r="UOT320" s="1114"/>
      <c r="UOU320" s="1114"/>
      <c r="UOV320" s="1114"/>
      <c r="UOW320" s="1114"/>
      <c r="UOX320" s="1114"/>
      <c r="UOY320" s="1114"/>
      <c r="UOZ320" s="1114"/>
      <c r="UPA320" s="1114"/>
      <c r="UPB320" s="1114"/>
      <c r="UPC320" s="1114"/>
      <c r="UPD320" s="1114"/>
      <c r="UPE320" s="1114"/>
      <c r="UPF320" s="1114"/>
      <c r="UPG320" s="1114"/>
      <c r="UPH320" s="1114"/>
      <c r="UPI320" s="1114"/>
      <c r="UPJ320" s="1114"/>
      <c r="UPK320" s="1114"/>
      <c r="UPL320" s="1114"/>
      <c r="UPM320" s="1114"/>
      <c r="UPN320" s="1114"/>
      <c r="UPO320" s="1114"/>
      <c r="UPP320" s="1114"/>
      <c r="UPQ320" s="1114"/>
      <c r="UPR320" s="1114"/>
      <c r="UPS320" s="1114"/>
      <c r="UPT320" s="1114"/>
      <c r="UPU320" s="1114"/>
      <c r="UPV320" s="1114"/>
      <c r="UPW320" s="1114"/>
      <c r="UPX320" s="1114"/>
      <c r="UPY320" s="1114"/>
      <c r="UPZ320" s="1114"/>
      <c r="UQA320" s="1114"/>
      <c r="UQB320" s="1114"/>
      <c r="UQC320" s="1114"/>
      <c r="UQD320" s="1114"/>
      <c r="UQE320" s="1114"/>
      <c r="UQF320" s="1114"/>
      <c r="UQG320" s="1114"/>
      <c r="UQH320" s="1114"/>
      <c r="UQI320" s="1114"/>
      <c r="UQJ320" s="1114"/>
      <c r="UQK320" s="1114"/>
      <c r="UQL320" s="1114"/>
      <c r="UQM320" s="1114"/>
      <c r="UQN320" s="1114"/>
      <c r="UQO320" s="1114"/>
      <c r="UQP320" s="1114"/>
      <c r="UQQ320" s="1114"/>
      <c r="UQR320" s="1114"/>
      <c r="UQS320" s="1114"/>
      <c r="UQT320" s="1114"/>
      <c r="UQU320" s="1114"/>
      <c r="UQV320" s="1114"/>
      <c r="UQW320" s="1114"/>
      <c r="UQX320" s="1114"/>
      <c r="UQY320" s="1114"/>
      <c r="UQZ320" s="1114"/>
      <c r="URA320" s="1114"/>
      <c r="URB320" s="1114"/>
      <c r="URC320" s="1114"/>
      <c r="URD320" s="1114"/>
      <c r="URE320" s="1114"/>
      <c r="URF320" s="1114"/>
      <c r="URG320" s="1114"/>
      <c r="URH320" s="1114"/>
      <c r="URI320" s="1114"/>
      <c r="URJ320" s="1114"/>
      <c r="URK320" s="1114"/>
      <c r="URL320" s="1114"/>
      <c r="URM320" s="1114"/>
      <c r="URN320" s="1114"/>
      <c r="URO320" s="1114"/>
      <c r="URP320" s="1114"/>
      <c r="URQ320" s="1114"/>
      <c r="URR320" s="1114"/>
      <c r="URS320" s="1114"/>
      <c r="URT320" s="1114"/>
      <c r="URU320" s="1114"/>
      <c r="URV320" s="1114"/>
      <c r="URW320" s="1114"/>
      <c r="URX320" s="1114"/>
      <c r="URY320" s="1114"/>
      <c r="URZ320" s="1114"/>
      <c r="USA320" s="1114"/>
      <c r="USB320" s="1114"/>
      <c r="USC320" s="1114"/>
      <c r="USD320" s="1114"/>
      <c r="USE320" s="1114"/>
      <c r="USF320" s="1114"/>
      <c r="USG320" s="1114"/>
      <c r="USH320" s="1114"/>
      <c r="USI320" s="1114"/>
      <c r="USJ320" s="1114"/>
      <c r="USK320" s="1114"/>
      <c r="USL320" s="1114"/>
      <c r="USM320" s="1114"/>
      <c r="USN320" s="1114"/>
      <c r="USO320" s="1114"/>
      <c r="USP320" s="1114"/>
      <c r="USQ320" s="1114"/>
      <c r="USR320" s="1114"/>
      <c r="USS320" s="1114"/>
      <c r="UST320" s="1114"/>
      <c r="USU320" s="1114"/>
      <c r="USV320" s="1114"/>
      <c r="USW320" s="1114"/>
      <c r="USX320" s="1114"/>
      <c r="USY320" s="1114"/>
      <c r="USZ320" s="1114"/>
      <c r="UTA320" s="1114"/>
      <c r="UTB320" s="1114"/>
      <c r="UTC320" s="1114"/>
      <c r="UTD320" s="1114"/>
      <c r="UTE320" s="1114"/>
      <c r="UTF320" s="1114"/>
      <c r="UTG320" s="1114"/>
      <c r="UTH320" s="1114"/>
      <c r="UTI320" s="1114"/>
      <c r="UTJ320" s="1114"/>
      <c r="UTK320" s="1114"/>
      <c r="UTL320" s="1114"/>
      <c r="UTM320" s="1114"/>
      <c r="UTN320" s="1114"/>
      <c r="UTO320" s="1114"/>
      <c r="UTP320" s="1114"/>
      <c r="UTQ320" s="1114"/>
      <c r="UTR320" s="1114"/>
      <c r="UTS320" s="1114"/>
      <c r="UTT320" s="1114"/>
      <c r="UTU320" s="1114"/>
      <c r="UTV320" s="1114"/>
      <c r="UTW320" s="1114"/>
      <c r="UTX320" s="1114"/>
      <c r="UTY320" s="1114"/>
      <c r="UTZ320" s="1114"/>
      <c r="UUA320" s="1114"/>
      <c r="UUB320" s="1114"/>
      <c r="UUC320" s="1114"/>
      <c r="UUD320" s="1114"/>
      <c r="UUE320" s="1114"/>
      <c r="UUF320" s="1114"/>
      <c r="UUG320" s="1114"/>
      <c r="UUH320" s="1114"/>
      <c r="UUI320" s="1114"/>
      <c r="UUJ320" s="1114"/>
      <c r="UUK320" s="1114"/>
      <c r="UUL320" s="1114"/>
      <c r="UUM320" s="1114"/>
      <c r="UUN320" s="1114"/>
      <c r="UUO320" s="1114"/>
      <c r="UUP320" s="1114"/>
      <c r="UUQ320" s="1114"/>
      <c r="UUR320" s="1114"/>
      <c r="UUS320" s="1114"/>
      <c r="UUT320" s="1114"/>
      <c r="UUU320" s="1114"/>
      <c r="UUV320" s="1114"/>
      <c r="UUW320" s="1114"/>
      <c r="UUX320" s="1114"/>
      <c r="UUY320" s="1114"/>
      <c r="UUZ320" s="1114"/>
      <c r="UVA320" s="1114"/>
      <c r="UVB320" s="1114"/>
      <c r="UVC320" s="1114"/>
      <c r="UVD320" s="1114"/>
      <c r="UVE320" s="1114"/>
      <c r="UVF320" s="1114"/>
      <c r="UVG320" s="1114"/>
      <c r="UVH320" s="1114"/>
      <c r="UVI320" s="1114"/>
      <c r="UVJ320" s="1114"/>
      <c r="UVK320" s="1114"/>
      <c r="UVL320" s="1114"/>
      <c r="UVM320" s="1114"/>
      <c r="UVN320" s="1114"/>
      <c r="UVO320" s="1114"/>
      <c r="UVP320" s="1114"/>
      <c r="UVQ320" s="1114"/>
      <c r="UVR320" s="1114"/>
      <c r="UVS320" s="1114"/>
      <c r="UVT320" s="1114"/>
      <c r="UVU320" s="1114"/>
      <c r="UVV320" s="1114"/>
      <c r="UVW320" s="1114"/>
      <c r="UVX320" s="1114"/>
      <c r="UVY320" s="1114"/>
      <c r="UVZ320" s="1114"/>
      <c r="UWA320" s="1114"/>
      <c r="UWB320" s="1114"/>
      <c r="UWC320" s="1114"/>
      <c r="UWD320" s="1114"/>
      <c r="UWE320" s="1114"/>
      <c r="UWF320" s="1114"/>
      <c r="UWG320" s="1114"/>
      <c r="UWH320" s="1114"/>
      <c r="UWI320" s="1114"/>
      <c r="UWJ320" s="1114"/>
      <c r="UWK320" s="1114"/>
      <c r="UWL320" s="1114"/>
      <c r="UWM320" s="1114"/>
      <c r="UWN320" s="1114"/>
      <c r="UWO320" s="1114"/>
      <c r="UWP320" s="1114"/>
      <c r="UWQ320" s="1114"/>
      <c r="UWR320" s="1114"/>
      <c r="UWS320" s="1114"/>
      <c r="UWT320" s="1114"/>
      <c r="UWU320" s="1114"/>
      <c r="UWV320" s="1114"/>
      <c r="UWW320" s="1114"/>
      <c r="UWX320" s="1114"/>
      <c r="UWY320" s="1114"/>
      <c r="UWZ320" s="1114"/>
      <c r="UXA320" s="1114"/>
      <c r="UXB320" s="1114"/>
      <c r="UXC320" s="1114"/>
      <c r="UXD320" s="1114"/>
      <c r="UXE320" s="1114"/>
      <c r="UXF320" s="1114"/>
      <c r="UXG320" s="1114"/>
      <c r="UXH320" s="1114"/>
      <c r="UXI320" s="1114"/>
      <c r="UXJ320" s="1114"/>
      <c r="UXK320" s="1114"/>
      <c r="UXL320" s="1114"/>
      <c r="UXM320" s="1114"/>
      <c r="UXN320" s="1114"/>
      <c r="UXO320" s="1114"/>
      <c r="UXP320" s="1114"/>
      <c r="UXQ320" s="1114"/>
      <c r="UXR320" s="1114"/>
      <c r="UXS320" s="1114"/>
      <c r="UXT320" s="1114"/>
      <c r="UXU320" s="1114"/>
      <c r="UXV320" s="1114"/>
      <c r="UXW320" s="1114"/>
      <c r="UXX320" s="1114"/>
      <c r="UXY320" s="1114"/>
      <c r="UXZ320" s="1114"/>
      <c r="UYA320" s="1114"/>
      <c r="UYB320" s="1114"/>
      <c r="UYC320" s="1114"/>
      <c r="UYD320" s="1114"/>
      <c r="UYE320" s="1114"/>
      <c r="UYF320" s="1114"/>
      <c r="UYG320" s="1114"/>
      <c r="UYH320" s="1114"/>
      <c r="UYI320" s="1114"/>
      <c r="UYJ320" s="1114"/>
      <c r="UYK320" s="1114"/>
      <c r="UYL320" s="1114"/>
      <c r="UYM320" s="1114"/>
      <c r="UYN320" s="1114"/>
      <c r="UYO320" s="1114"/>
      <c r="UYP320" s="1114"/>
      <c r="UYQ320" s="1114"/>
      <c r="UYR320" s="1114"/>
      <c r="UYS320" s="1114"/>
      <c r="UYT320" s="1114"/>
      <c r="UYU320" s="1114"/>
      <c r="UYV320" s="1114"/>
      <c r="UYW320" s="1114"/>
      <c r="UYX320" s="1114"/>
      <c r="UYY320" s="1114"/>
      <c r="UYZ320" s="1114"/>
      <c r="UZA320" s="1114"/>
      <c r="UZB320" s="1114"/>
      <c r="UZC320" s="1114"/>
      <c r="UZD320" s="1114"/>
      <c r="UZE320" s="1114"/>
      <c r="UZF320" s="1114"/>
      <c r="UZG320" s="1114"/>
      <c r="UZH320" s="1114"/>
      <c r="UZI320" s="1114"/>
      <c r="UZJ320" s="1114"/>
      <c r="UZK320" s="1114"/>
      <c r="UZL320" s="1114"/>
      <c r="UZM320" s="1114"/>
      <c r="UZN320" s="1114"/>
      <c r="UZO320" s="1114"/>
      <c r="UZP320" s="1114"/>
      <c r="UZQ320" s="1114"/>
      <c r="UZR320" s="1114"/>
      <c r="UZS320" s="1114"/>
      <c r="UZT320" s="1114"/>
      <c r="UZU320" s="1114"/>
      <c r="UZV320" s="1114"/>
      <c r="UZW320" s="1114"/>
      <c r="UZX320" s="1114"/>
      <c r="UZY320" s="1114"/>
      <c r="UZZ320" s="1114"/>
      <c r="VAA320" s="1114"/>
      <c r="VAB320" s="1114"/>
      <c r="VAC320" s="1114"/>
      <c r="VAD320" s="1114"/>
      <c r="VAE320" s="1114"/>
      <c r="VAF320" s="1114"/>
      <c r="VAG320" s="1114"/>
      <c r="VAH320" s="1114"/>
      <c r="VAI320" s="1114"/>
      <c r="VAJ320" s="1114"/>
      <c r="VAK320" s="1114"/>
      <c r="VAL320" s="1114"/>
      <c r="VAM320" s="1114"/>
      <c r="VAN320" s="1114"/>
      <c r="VAO320" s="1114"/>
      <c r="VAP320" s="1114"/>
      <c r="VAQ320" s="1114"/>
      <c r="VAR320" s="1114"/>
      <c r="VAS320" s="1114"/>
      <c r="VAT320" s="1114"/>
      <c r="VAU320" s="1114"/>
      <c r="VAV320" s="1114"/>
      <c r="VAW320" s="1114"/>
      <c r="VAX320" s="1114"/>
      <c r="VAY320" s="1114"/>
      <c r="VAZ320" s="1114"/>
      <c r="VBA320" s="1114"/>
      <c r="VBB320" s="1114"/>
      <c r="VBC320" s="1114"/>
      <c r="VBD320" s="1114"/>
      <c r="VBE320" s="1114"/>
      <c r="VBF320" s="1114"/>
      <c r="VBG320" s="1114"/>
      <c r="VBH320" s="1114"/>
      <c r="VBI320" s="1114"/>
      <c r="VBJ320" s="1114"/>
      <c r="VBK320" s="1114"/>
      <c r="VBL320" s="1114"/>
      <c r="VBM320" s="1114"/>
      <c r="VBN320" s="1114"/>
      <c r="VBO320" s="1114"/>
      <c r="VBP320" s="1114"/>
      <c r="VBQ320" s="1114"/>
      <c r="VBR320" s="1114"/>
      <c r="VBS320" s="1114"/>
      <c r="VBT320" s="1114"/>
      <c r="VBU320" s="1114"/>
      <c r="VBV320" s="1114"/>
      <c r="VBW320" s="1114"/>
      <c r="VBX320" s="1114"/>
      <c r="VBY320" s="1114"/>
      <c r="VBZ320" s="1114"/>
      <c r="VCA320" s="1114"/>
      <c r="VCB320" s="1114"/>
      <c r="VCC320" s="1114"/>
      <c r="VCD320" s="1114"/>
      <c r="VCE320" s="1114"/>
      <c r="VCF320" s="1114"/>
      <c r="VCG320" s="1114"/>
      <c r="VCH320" s="1114"/>
      <c r="VCI320" s="1114"/>
      <c r="VCJ320" s="1114"/>
      <c r="VCK320" s="1114"/>
      <c r="VCL320" s="1114"/>
      <c r="VCM320" s="1114"/>
      <c r="VCN320" s="1114"/>
      <c r="VCO320" s="1114"/>
      <c r="VCP320" s="1114"/>
      <c r="VCQ320" s="1114"/>
      <c r="VCR320" s="1114"/>
      <c r="VCS320" s="1114"/>
      <c r="VCT320" s="1114"/>
      <c r="VCU320" s="1114"/>
      <c r="VCV320" s="1114"/>
      <c r="VCW320" s="1114"/>
      <c r="VCX320" s="1114"/>
      <c r="VCY320" s="1114"/>
      <c r="VCZ320" s="1114"/>
      <c r="VDA320" s="1114"/>
      <c r="VDB320" s="1114"/>
      <c r="VDC320" s="1114"/>
      <c r="VDD320" s="1114"/>
      <c r="VDE320" s="1114"/>
      <c r="VDF320" s="1114"/>
      <c r="VDG320" s="1114"/>
      <c r="VDH320" s="1114"/>
      <c r="VDI320" s="1114"/>
      <c r="VDJ320" s="1114"/>
      <c r="VDK320" s="1114"/>
      <c r="VDL320" s="1114"/>
      <c r="VDM320" s="1114"/>
      <c r="VDN320" s="1114"/>
      <c r="VDO320" s="1114"/>
      <c r="VDP320" s="1114"/>
      <c r="VDQ320" s="1114"/>
      <c r="VDR320" s="1114"/>
      <c r="VDS320" s="1114"/>
      <c r="VDT320" s="1114"/>
      <c r="VDU320" s="1114"/>
      <c r="VDV320" s="1114"/>
      <c r="VDW320" s="1114"/>
      <c r="VDX320" s="1114"/>
      <c r="VDY320" s="1114"/>
      <c r="VDZ320" s="1114"/>
      <c r="VEA320" s="1114"/>
      <c r="VEB320" s="1114"/>
      <c r="VEC320" s="1114"/>
      <c r="VED320" s="1114"/>
      <c r="VEE320" s="1114"/>
      <c r="VEF320" s="1114"/>
      <c r="VEG320" s="1114"/>
      <c r="VEH320" s="1114"/>
      <c r="VEI320" s="1114"/>
      <c r="VEJ320" s="1114"/>
      <c r="VEK320" s="1114"/>
      <c r="VEL320" s="1114"/>
      <c r="VEM320" s="1114"/>
      <c r="VEN320" s="1114"/>
      <c r="VEO320" s="1114"/>
      <c r="VEP320" s="1114"/>
      <c r="VEQ320" s="1114"/>
      <c r="VER320" s="1114"/>
      <c r="VES320" s="1114"/>
      <c r="VET320" s="1114"/>
      <c r="VEU320" s="1114"/>
      <c r="VEV320" s="1114"/>
      <c r="VEW320" s="1114"/>
      <c r="VEX320" s="1114"/>
      <c r="VEY320" s="1114"/>
      <c r="VEZ320" s="1114"/>
      <c r="VFA320" s="1114"/>
      <c r="VFB320" s="1114"/>
      <c r="VFC320" s="1114"/>
      <c r="VFD320" s="1114"/>
      <c r="VFE320" s="1114"/>
      <c r="VFF320" s="1114"/>
      <c r="VFG320" s="1114"/>
      <c r="VFH320" s="1114"/>
      <c r="VFI320" s="1114"/>
      <c r="VFJ320" s="1114"/>
      <c r="VFK320" s="1114"/>
      <c r="VFL320" s="1114"/>
      <c r="VFM320" s="1114"/>
      <c r="VFN320" s="1114"/>
      <c r="VFO320" s="1114"/>
      <c r="VFP320" s="1114"/>
      <c r="VFQ320" s="1114"/>
      <c r="VFR320" s="1114"/>
      <c r="VFS320" s="1114"/>
      <c r="VFT320" s="1114"/>
      <c r="VFU320" s="1114"/>
      <c r="VFV320" s="1114"/>
      <c r="VFW320" s="1114"/>
      <c r="VFX320" s="1114"/>
      <c r="VFY320" s="1114"/>
      <c r="VFZ320" s="1114"/>
      <c r="VGA320" s="1114"/>
      <c r="VGB320" s="1114"/>
      <c r="VGC320" s="1114"/>
      <c r="VGD320" s="1114"/>
      <c r="VGE320" s="1114"/>
      <c r="VGF320" s="1114"/>
      <c r="VGG320" s="1114"/>
      <c r="VGH320" s="1114"/>
      <c r="VGI320" s="1114"/>
      <c r="VGJ320" s="1114"/>
      <c r="VGK320" s="1114"/>
      <c r="VGL320" s="1114"/>
      <c r="VGM320" s="1114"/>
      <c r="VGN320" s="1114"/>
      <c r="VGO320" s="1114"/>
      <c r="VGP320" s="1114"/>
      <c r="VGQ320" s="1114"/>
      <c r="VGR320" s="1114"/>
      <c r="VGS320" s="1114"/>
      <c r="VGT320" s="1114"/>
      <c r="VGU320" s="1114"/>
      <c r="VGV320" s="1114"/>
      <c r="VGW320" s="1114"/>
      <c r="VGX320" s="1114"/>
      <c r="VGY320" s="1114"/>
      <c r="VGZ320" s="1114"/>
      <c r="VHA320" s="1114"/>
      <c r="VHB320" s="1114"/>
      <c r="VHC320" s="1114"/>
      <c r="VHD320" s="1114"/>
      <c r="VHE320" s="1114"/>
      <c r="VHF320" s="1114"/>
      <c r="VHG320" s="1114"/>
      <c r="VHH320" s="1114"/>
      <c r="VHI320" s="1114"/>
      <c r="VHJ320" s="1114"/>
      <c r="VHK320" s="1114"/>
      <c r="VHL320" s="1114"/>
      <c r="VHM320" s="1114"/>
      <c r="VHN320" s="1114"/>
      <c r="VHO320" s="1114"/>
      <c r="VHP320" s="1114"/>
      <c r="VHQ320" s="1114"/>
      <c r="VHR320" s="1114"/>
      <c r="VHS320" s="1114"/>
      <c r="VHT320" s="1114"/>
      <c r="VHU320" s="1114"/>
      <c r="VHV320" s="1114"/>
      <c r="VHW320" s="1114"/>
      <c r="VHX320" s="1114"/>
      <c r="VHY320" s="1114"/>
      <c r="VHZ320" s="1114"/>
      <c r="VIA320" s="1114"/>
      <c r="VIB320" s="1114"/>
      <c r="VIC320" s="1114"/>
      <c r="VID320" s="1114"/>
      <c r="VIE320" s="1114"/>
      <c r="VIF320" s="1114"/>
      <c r="VIG320" s="1114"/>
      <c r="VIH320" s="1114"/>
      <c r="VII320" s="1114"/>
      <c r="VIJ320" s="1114"/>
      <c r="VIK320" s="1114"/>
      <c r="VIL320" s="1114"/>
      <c r="VIM320" s="1114"/>
      <c r="VIN320" s="1114"/>
      <c r="VIO320" s="1114"/>
      <c r="VIP320" s="1114"/>
      <c r="VIQ320" s="1114"/>
      <c r="VIR320" s="1114"/>
      <c r="VIS320" s="1114"/>
      <c r="VIT320" s="1114"/>
      <c r="VIU320" s="1114"/>
      <c r="VIV320" s="1114"/>
      <c r="VIW320" s="1114"/>
      <c r="VIX320" s="1114"/>
      <c r="VIY320" s="1114"/>
      <c r="VIZ320" s="1114"/>
      <c r="VJA320" s="1114"/>
      <c r="VJB320" s="1114"/>
      <c r="VJC320" s="1114"/>
      <c r="VJD320" s="1114"/>
      <c r="VJE320" s="1114"/>
      <c r="VJF320" s="1114"/>
      <c r="VJG320" s="1114"/>
      <c r="VJH320" s="1114"/>
      <c r="VJI320" s="1114"/>
      <c r="VJJ320" s="1114"/>
      <c r="VJK320" s="1114"/>
      <c r="VJL320" s="1114"/>
      <c r="VJM320" s="1114"/>
      <c r="VJN320" s="1114"/>
      <c r="VJO320" s="1114"/>
      <c r="VJP320" s="1114"/>
      <c r="VJQ320" s="1114"/>
      <c r="VJR320" s="1114"/>
      <c r="VJS320" s="1114"/>
      <c r="VJT320" s="1114"/>
      <c r="VJU320" s="1114"/>
      <c r="VJV320" s="1114"/>
      <c r="VJW320" s="1114"/>
      <c r="VJX320" s="1114"/>
      <c r="VJY320" s="1114"/>
      <c r="VJZ320" s="1114"/>
      <c r="VKA320" s="1114"/>
      <c r="VKB320" s="1114"/>
      <c r="VKC320" s="1114"/>
      <c r="VKD320" s="1114"/>
      <c r="VKE320" s="1114"/>
      <c r="VKF320" s="1114"/>
      <c r="VKG320" s="1114"/>
      <c r="VKH320" s="1114"/>
      <c r="VKI320" s="1114"/>
      <c r="VKJ320" s="1114"/>
      <c r="VKK320" s="1114"/>
      <c r="VKL320" s="1114"/>
      <c r="VKM320" s="1114"/>
      <c r="VKN320" s="1114"/>
      <c r="VKO320" s="1114"/>
      <c r="VKP320" s="1114"/>
      <c r="VKQ320" s="1114"/>
      <c r="VKR320" s="1114"/>
      <c r="VKS320" s="1114"/>
      <c r="VKT320" s="1114"/>
      <c r="VKU320" s="1114"/>
      <c r="VKV320" s="1114"/>
      <c r="VKW320" s="1114"/>
      <c r="VKX320" s="1114"/>
      <c r="VKY320" s="1114"/>
      <c r="VKZ320" s="1114"/>
      <c r="VLA320" s="1114"/>
      <c r="VLB320" s="1114"/>
      <c r="VLC320" s="1114"/>
      <c r="VLD320" s="1114"/>
      <c r="VLE320" s="1114"/>
      <c r="VLF320" s="1114"/>
      <c r="VLG320" s="1114"/>
      <c r="VLH320" s="1114"/>
      <c r="VLI320" s="1114"/>
      <c r="VLJ320" s="1114"/>
      <c r="VLK320" s="1114"/>
      <c r="VLL320" s="1114"/>
      <c r="VLM320" s="1114"/>
      <c r="VLN320" s="1114"/>
      <c r="VLO320" s="1114"/>
      <c r="VLP320" s="1114"/>
      <c r="VLQ320" s="1114"/>
      <c r="VLR320" s="1114"/>
      <c r="VLS320" s="1114"/>
      <c r="VLT320" s="1114"/>
      <c r="VLU320" s="1114"/>
      <c r="VLV320" s="1114"/>
      <c r="VLW320" s="1114"/>
      <c r="VLX320" s="1114"/>
      <c r="VLY320" s="1114"/>
      <c r="VLZ320" s="1114"/>
      <c r="VMA320" s="1114"/>
      <c r="VMB320" s="1114"/>
      <c r="VMC320" s="1114"/>
      <c r="VMD320" s="1114"/>
      <c r="VME320" s="1114"/>
      <c r="VMF320" s="1114"/>
      <c r="VMG320" s="1114"/>
      <c r="VMH320" s="1114"/>
      <c r="VMI320" s="1114"/>
      <c r="VMJ320" s="1114"/>
      <c r="VMK320" s="1114"/>
      <c r="VML320" s="1114"/>
      <c r="VMM320" s="1114"/>
      <c r="VMN320" s="1114"/>
      <c r="VMO320" s="1114"/>
      <c r="VMP320" s="1114"/>
      <c r="VMQ320" s="1114"/>
      <c r="VMR320" s="1114"/>
      <c r="VMS320" s="1114"/>
      <c r="VMT320" s="1114"/>
      <c r="VMU320" s="1114"/>
      <c r="VMV320" s="1114"/>
      <c r="VMW320" s="1114"/>
      <c r="VMX320" s="1114"/>
      <c r="VMY320" s="1114"/>
      <c r="VMZ320" s="1114"/>
      <c r="VNA320" s="1114"/>
      <c r="VNB320" s="1114"/>
      <c r="VNC320" s="1114"/>
      <c r="VND320" s="1114"/>
      <c r="VNE320" s="1114"/>
      <c r="VNF320" s="1114"/>
      <c r="VNG320" s="1114"/>
      <c r="VNH320" s="1114"/>
      <c r="VNI320" s="1114"/>
      <c r="VNJ320" s="1114"/>
      <c r="VNK320" s="1114"/>
      <c r="VNL320" s="1114"/>
      <c r="VNM320" s="1114"/>
      <c r="VNN320" s="1114"/>
      <c r="VNO320" s="1114"/>
      <c r="VNP320" s="1114"/>
      <c r="VNQ320" s="1114"/>
      <c r="VNR320" s="1114"/>
      <c r="VNS320" s="1114"/>
      <c r="VNT320" s="1114"/>
      <c r="VNU320" s="1114"/>
      <c r="VNV320" s="1114"/>
      <c r="VNW320" s="1114"/>
      <c r="VNX320" s="1114"/>
      <c r="VNY320" s="1114"/>
      <c r="VNZ320" s="1114"/>
      <c r="VOA320" s="1114"/>
      <c r="VOB320" s="1114"/>
      <c r="VOC320" s="1114"/>
      <c r="VOD320" s="1114"/>
      <c r="VOE320" s="1114"/>
      <c r="VOF320" s="1114"/>
      <c r="VOG320" s="1114"/>
      <c r="VOH320" s="1114"/>
      <c r="VOI320" s="1114"/>
      <c r="VOJ320" s="1114"/>
      <c r="VOK320" s="1114"/>
      <c r="VOL320" s="1114"/>
      <c r="VOM320" s="1114"/>
      <c r="VON320" s="1114"/>
      <c r="VOO320" s="1114"/>
      <c r="VOP320" s="1114"/>
      <c r="VOQ320" s="1114"/>
      <c r="VOR320" s="1114"/>
      <c r="VOS320" s="1114"/>
      <c r="VOT320" s="1114"/>
      <c r="VOU320" s="1114"/>
      <c r="VOV320" s="1114"/>
      <c r="VOW320" s="1114"/>
      <c r="VOX320" s="1114"/>
      <c r="VOY320" s="1114"/>
      <c r="VOZ320" s="1114"/>
      <c r="VPA320" s="1114"/>
      <c r="VPB320" s="1114"/>
      <c r="VPC320" s="1114"/>
      <c r="VPD320" s="1114"/>
      <c r="VPE320" s="1114"/>
      <c r="VPF320" s="1114"/>
      <c r="VPG320" s="1114"/>
      <c r="VPH320" s="1114"/>
      <c r="VPI320" s="1114"/>
      <c r="VPJ320" s="1114"/>
      <c r="VPK320" s="1114"/>
      <c r="VPL320" s="1114"/>
      <c r="VPM320" s="1114"/>
      <c r="VPN320" s="1114"/>
      <c r="VPO320" s="1114"/>
      <c r="VPP320" s="1114"/>
      <c r="VPQ320" s="1114"/>
      <c r="VPR320" s="1114"/>
      <c r="VPS320" s="1114"/>
      <c r="VPT320" s="1114"/>
      <c r="VPU320" s="1114"/>
      <c r="VPV320" s="1114"/>
      <c r="VPW320" s="1114"/>
      <c r="VPX320" s="1114"/>
      <c r="VPY320" s="1114"/>
      <c r="VPZ320" s="1114"/>
      <c r="VQA320" s="1114"/>
      <c r="VQB320" s="1114"/>
      <c r="VQC320" s="1114"/>
      <c r="VQD320" s="1114"/>
      <c r="VQE320" s="1114"/>
      <c r="VQF320" s="1114"/>
      <c r="VQG320" s="1114"/>
      <c r="VQH320" s="1114"/>
      <c r="VQI320" s="1114"/>
      <c r="VQJ320" s="1114"/>
      <c r="VQK320" s="1114"/>
      <c r="VQL320" s="1114"/>
      <c r="VQM320" s="1114"/>
      <c r="VQN320" s="1114"/>
      <c r="VQO320" s="1114"/>
      <c r="VQP320" s="1114"/>
      <c r="VQQ320" s="1114"/>
      <c r="VQR320" s="1114"/>
      <c r="VQS320" s="1114"/>
      <c r="VQT320" s="1114"/>
      <c r="VQU320" s="1114"/>
      <c r="VQV320" s="1114"/>
      <c r="VQW320" s="1114"/>
      <c r="VQX320" s="1114"/>
      <c r="VQY320" s="1114"/>
      <c r="VQZ320" s="1114"/>
      <c r="VRA320" s="1114"/>
      <c r="VRB320" s="1114"/>
      <c r="VRC320" s="1114"/>
      <c r="VRD320" s="1114"/>
      <c r="VRE320" s="1114"/>
      <c r="VRF320" s="1114"/>
      <c r="VRG320" s="1114"/>
      <c r="VRH320" s="1114"/>
      <c r="VRI320" s="1114"/>
      <c r="VRJ320" s="1114"/>
      <c r="VRK320" s="1114"/>
      <c r="VRL320" s="1114"/>
      <c r="VRM320" s="1114"/>
      <c r="VRN320" s="1114"/>
      <c r="VRO320" s="1114"/>
      <c r="VRP320" s="1114"/>
      <c r="VRQ320" s="1114"/>
      <c r="VRR320" s="1114"/>
      <c r="VRS320" s="1114"/>
      <c r="VRT320" s="1114"/>
      <c r="VRU320" s="1114"/>
      <c r="VRV320" s="1114"/>
      <c r="VRW320" s="1114"/>
      <c r="VRX320" s="1114"/>
      <c r="VRY320" s="1114"/>
      <c r="VRZ320" s="1114"/>
      <c r="VSA320" s="1114"/>
      <c r="VSB320" s="1114"/>
      <c r="VSC320" s="1114"/>
      <c r="VSD320" s="1114"/>
      <c r="VSE320" s="1114"/>
      <c r="VSF320" s="1114"/>
      <c r="VSG320" s="1114"/>
      <c r="VSH320" s="1114"/>
      <c r="VSI320" s="1114"/>
      <c r="VSJ320" s="1114"/>
      <c r="VSK320" s="1114"/>
      <c r="VSL320" s="1114"/>
      <c r="VSM320" s="1114"/>
      <c r="VSN320" s="1114"/>
      <c r="VSO320" s="1114"/>
      <c r="VSP320" s="1114"/>
      <c r="VSQ320" s="1114"/>
      <c r="VSR320" s="1114"/>
      <c r="VSS320" s="1114"/>
      <c r="VST320" s="1114"/>
      <c r="VSU320" s="1114"/>
      <c r="VSV320" s="1114"/>
      <c r="VSW320" s="1114"/>
      <c r="VSX320" s="1114"/>
      <c r="VSY320" s="1114"/>
      <c r="VSZ320" s="1114"/>
      <c r="VTA320" s="1114"/>
      <c r="VTB320" s="1114"/>
      <c r="VTC320" s="1114"/>
      <c r="VTD320" s="1114"/>
      <c r="VTE320" s="1114"/>
      <c r="VTF320" s="1114"/>
      <c r="VTG320" s="1114"/>
      <c r="VTH320" s="1114"/>
      <c r="VTI320" s="1114"/>
      <c r="VTJ320" s="1114"/>
      <c r="VTK320" s="1114"/>
      <c r="VTL320" s="1114"/>
      <c r="VTM320" s="1114"/>
      <c r="VTN320" s="1114"/>
      <c r="VTO320" s="1114"/>
      <c r="VTP320" s="1114"/>
      <c r="VTQ320" s="1114"/>
      <c r="VTR320" s="1114"/>
      <c r="VTS320" s="1114"/>
      <c r="VTT320" s="1114"/>
      <c r="VTU320" s="1114"/>
      <c r="VTV320" s="1114"/>
      <c r="VTW320" s="1114"/>
      <c r="VTX320" s="1114"/>
      <c r="VTY320" s="1114"/>
      <c r="VTZ320" s="1114"/>
      <c r="VUA320" s="1114"/>
      <c r="VUB320" s="1114"/>
      <c r="VUC320" s="1114"/>
      <c r="VUD320" s="1114"/>
      <c r="VUE320" s="1114"/>
      <c r="VUF320" s="1114"/>
      <c r="VUG320" s="1114"/>
      <c r="VUH320" s="1114"/>
      <c r="VUI320" s="1114"/>
      <c r="VUJ320" s="1114"/>
      <c r="VUK320" s="1114"/>
      <c r="VUL320" s="1114"/>
      <c r="VUM320" s="1114"/>
      <c r="VUN320" s="1114"/>
      <c r="VUO320" s="1114"/>
      <c r="VUP320" s="1114"/>
      <c r="VUQ320" s="1114"/>
      <c r="VUR320" s="1114"/>
      <c r="VUS320" s="1114"/>
      <c r="VUT320" s="1114"/>
      <c r="VUU320" s="1114"/>
      <c r="VUV320" s="1114"/>
      <c r="VUW320" s="1114"/>
      <c r="VUX320" s="1114"/>
      <c r="VUY320" s="1114"/>
      <c r="VUZ320" s="1114"/>
      <c r="VVA320" s="1114"/>
      <c r="VVB320" s="1114"/>
      <c r="VVC320" s="1114"/>
      <c r="VVD320" s="1114"/>
      <c r="VVE320" s="1114"/>
      <c r="VVF320" s="1114"/>
      <c r="VVG320" s="1114"/>
      <c r="VVH320" s="1114"/>
      <c r="VVI320" s="1114"/>
      <c r="VVJ320" s="1114"/>
      <c r="VVK320" s="1114"/>
      <c r="VVL320" s="1114"/>
      <c r="VVM320" s="1114"/>
      <c r="VVN320" s="1114"/>
      <c r="VVO320" s="1114"/>
      <c r="VVP320" s="1114"/>
      <c r="VVQ320" s="1114"/>
      <c r="VVR320" s="1114"/>
      <c r="VVS320" s="1114"/>
      <c r="VVT320" s="1114"/>
      <c r="VVU320" s="1114"/>
      <c r="VVV320" s="1114"/>
      <c r="VVW320" s="1114"/>
      <c r="VVX320" s="1114"/>
      <c r="VVY320" s="1114"/>
      <c r="VVZ320" s="1114"/>
      <c r="VWA320" s="1114"/>
      <c r="VWB320" s="1114"/>
      <c r="VWC320" s="1114"/>
      <c r="VWD320" s="1114"/>
      <c r="VWE320" s="1114"/>
      <c r="VWF320" s="1114"/>
      <c r="VWG320" s="1114"/>
      <c r="VWH320" s="1114"/>
      <c r="VWI320" s="1114"/>
      <c r="VWJ320" s="1114"/>
      <c r="VWK320" s="1114"/>
      <c r="VWL320" s="1114"/>
      <c r="VWM320" s="1114"/>
      <c r="VWN320" s="1114"/>
      <c r="VWO320" s="1114"/>
      <c r="VWP320" s="1114"/>
      <c r="VWQ320" s="1114"/>
      <c r="VWR320" s="1114"/>
      <c r="VWS320" s="1114"/>
      <c r="VWT320" s="1114"/>
      <c r="VWU320" s="1114"/>
      <c r="VWV320" s="1114"/>
      <c r="VWW320" s="1114"/>
      <c r="VWX320" s="1114"/>
      <c r="VWY320" s="1114"/>
      <c r="VWZ320" s="1114"/>
      <c r="VXA320" s="1114"/>
      <c r="VXB320" s="1114"/>
      <c r="VXC320" s="1114"/>
      <c r="VXD320" s="1114"/>
      <c r="VXE320" s="1114"/>
      <c r="VXF320" s="1114"/>
      <c r="VXG320" s="1114"/>
      <c r="VXH320" s="1114"/>
      <c r="VXI320" s="1114"/>
      <c r="VXJ320" s="1114"/>
      <c r="VXK320" s="1114"/>
      <c r="VXL320" s="1114"/>
      <c r="VXM320" s="1114"/>
      <c r="VXN320" s="1114"/>
      <c r="VXO320" s="1114"/>
      <c r="VXP320" s="1114"/>
      <c r="VXQ320" s="1114"/>
      <c r="VXR320" s="1114"/>
      <c r="VXS320" s="1114"/>
      <c r="VXT320" s="1114"/>
      <c r="VXU320" s="1114"/>
      <c r="VXV320" s="1114"/>
      <c r="VXW320" s="1114"/>
      <c r="VXX320" s="1114"/>
      <c r="VXY320" s="1114"/>
      <c r="VXZ320" s="1114"/>
      <c r="VYA320" s="1114"/>
      <c r="VYB320" s="1114"/>
      <c r="VYC320" s="1114"/>
      <c r="VYD320" s="1114"/>
      <c r="VYE320" s="1114"/>
      <c r="VYF320" s="1114"/>
      <c r="VYG320" s="1114"/>
      <c r="VYH320" s="1114"/>
      <c r="VYI320" s="1114"/>
      <c r="VYJ320" s="1114"/>
      <c r="VYK320" s="1114"/>
      <c r="VYL320" s="1114"/>
      <c r="VYM320" s="1114"/>
      <c r="VYN320" s="1114"/>
      <c r="VYO320" s="1114"/>
      <c r="VYP320" s="1114"/>
      <c r="VYQ320" s="1114"/>
      <c r="VYR320" s="1114"/>
      <c r="VYS320" s="1114"/>
      <c r="VYT320" s="1114"/>
      <c r="VYU320" s="1114"/>
      <c r="VYV320" s="1114"/>
      <c r="VYW320" s="1114"/>
      <c r="VYX320" s="1114"/>
      <c r="VYY320" s="1114"/>
      <c r="VYZ320" s="1114"/>
      <c r="VZA320" s="1114"/>
      <c r="VZB320" s="1114"/>
      <c r="VZC320" s="1114"/>
      <c r="VZD320" s="1114"/>
      <c r="VZE320" s="1114"/>
      <c r="VZF320" s="1114"/>
      <c r="VZG320" s="1114"/>
      <c r="VZH320" s="1114"/>
      <c r="VZI320" s="1114"/>
      <c r="VZJ320" s="1114"/>
      <c r="VZK320" s="1114"/>
      <c r="VZL320" s="1114"/>
      <c r="VZM320" s="1114"/>
      <c r="VZN320" s="1114"/>
      <c r="VZO320" s="1114"/>
      <c r="VZP320" s="1114"/>
      <c r="VZQ320" s="1114"/>
      <c r="VZR320" s="1114"/>
      <c r="VZS320" s="1114"/>
      <c r="VZT320" s="1114"/>
      <c r="VZU320" s="1114"/>
      <c r="VZV320" s="1114"/>
      <c r="VZW320" s="1114"/>
      <c r="VZX320" s="1114"/>
      <c r="VZY320" s="1114"/>
      <c r="VZZ320" s="1114"/>
      <c r="WAA320" s="1114"/>
      <c r="WAB320" s="1114"/>
      <c r="WAC320" s="1114"/>
      <c r="WAD320" s="1114"/>
      <c r="WAE320" s="1114"/>
      <c r="WAF320" s="1114"/>
      <c r="WAG320" s="1114"/>
      <c r="WAH320" s="1114"/>
      <c r="WAI320" s="1114"/>
      <c r="WAJ320" s="1114"/>
      <c r="WAK320" s="1114"/>
      <c r="WAL320" s="1114"/>
      <c r="WAM320" s="1114"/>
      <c r="WAN320" s="1114"/>
      <c r="WAO320" s="1114"/>
      <c r="WAP320" s="1114"/>
      <c r="WAQ320" s="1114"/>
      <c r="WAR320" s="1114"/>
      <c r="WAS320" s="1114"/>
      <c r="WAT320" s="1114"/>
      <c r="WAU320" s="1114"/>
      <c r="WAV320" s="1114"/>
      <c r="WAW320" s="1114"/>
      <c r="WAX320" s="1114"/>
      <c r="WAY320" s="1114"/>
      <c r="WAZ320" s="1114"/>
      <c r="WBA320" s="1114"/>
      <c r="WBB320" s="1114"/>
      <c r="WBC320" s="1114"/>
      <c r="WBD320" s="1114"/>
      <c r="WBE320" s="1114"/>
      <c r="WBF320" s="1114"/>
      <c r="WBG320" s="1114"/>
      <c r="WBH320" s="1114"/>
      <c r="WBI320" s="1114"/>
      <c r="WBJ320" s="1114"/>
      <c r="WBK320" s="1114"/>
      <c r="WBL320" s="1114"/>
      <c r="WBM320" s="1114"/>
      <c r="WBN320" s="1114"/>
      <c r="WBO320" s="1114"/>
      <c r="WBP320" s="1114"/>
      <c r="WBQ320" s="1114"/>
      <c r="WBR320" s="1114"/>
      <c r="WBS320" s="1114"/>
      <c r="WBT320" s="1114"/>
      <c r="WBU320" s="1114"/>
      <c r="WBV320" s="1114"/>
      <c r="WBW320" s="1114"/>
      <c r="WBX320" s="1114"/>
      <c r="WBY320" s="1114"/>
      <c r="WBZ320" s="1114"/>
      <c r="WCA320" s="1114"/>
      <c r="WCB320" s="1114"/>
      <c r="WCC320" s="1114"/>
      <c r="WCD320" s="1114"/>
      <c r="WCE320" s="1114"/>
      <c r="WCF320" s="1114"/>
      <c r="WCG320" s="1114"/>
      <c r="WCH320" s="1114"/>
      <c r="WCI320" s="1114"/>
      <c r="WCJ320" s="1114"/>
      <c r="WCK320" s="1114"/>
      <c r="WCL320" s="1114"/>
      <c r="WCM320" s="1114"/>
      <c r="WCN320" s="1114"/>
      <c r="WCO320" s="1114"/>
      <c r="WCP320" s="1114"/>
      <c r="WCQ320" s="1114"/>
      <c r="WCR320" s="1114"/>
      <c r="WCS320" s="1114"/>
      <c r="WCT320" s="1114"/>
      <c r="WCU320" s="1114"/>
      <c r="WCV320" s="1114"/>
      <c r="WCW320" s="1114"/>
      <c r="WCX320" s="1114"/>
      <c r="WCY320" s="1114"/>
      <c r="WCZ320" s="1114"/>
      <c r="WDA320" s="1114"/>
      <c r="WDB320" s="1114"/>
      <c r="WDC320" s="1114"/>
      <c r="WDD320" s="1114"/>
      <c r="WDE320" s="1114"/>
      <c r="WDF320" s="1114"/>
      <c r="WDG320" s="1114"/>
      <c r="WDH320" s="1114"/>
      <c r="WDI320" s="1114"/>
      <c r="WDJ320" s="1114"/>
      <c r="WDK320" s="1114"/>
      <c r="WDL320" s="1114"/>
      <c r="WDM320" s="1114"/>
      <c r="WDN320" s="1114"/>
      <c r="WDO320" s="1114"/>
      <c r="WDP320" s="1114"/>
      <c r="WDQ320" s="1114"/>
      <c r="WDR320" s="1114"/>
      <c r="WDS320" s="1114"/>
      <c r="WDT320" s="1114"/>
      <c r="WDU320" s="1114"/>
      <c r="WDV320" s="1114"/>
      <c r="WDW320" s="1114"/>
      <c r="WDX320" s="1114"/>
      <c r="WDY320" s="1114"/>
      <c r="WDZ320" s="1114"/>
      <c r="WEA320" s="1114"/>
      <c r="WEB320" s="1114"/>
      <c r="WEC320" s="1114"/>
      <c r="WED320" s="1114"/>
      <c r="WEE320" s="1114"/>
      <c r="WEF320" s="1114"/>
      <c r="WEG320" s="1114"/>
      <c r="WEH320" s="1114"/>
      <c r="WEI320" s="1114"/>
      <c r="WEJ320" s="1114"/>
      <c r="WEK320" s="1114"/>
      <c r="WEL320" s="1114"/>
      <c r="WEM320" s="1114"/>
      <c r="WEN320" s="1114"/>
      <c r="WEO320" s="1114"/>
      <c r="WEP320" s="1114"/>
      <c r="WEQ320" s="1114"/>
      <c r="WER320" s="1114"/>
      <c r="WES320" s="1114"/>
      <c r="WET320" s="1114"/>
      <c r="WEU320" s="1114"/>
      <c r="WEV320" s="1114"/>
      <c r="WEW320" s="1114"/>
      <c r="WEX320" s="1114"/>
      <c r="WEY320" s="1114"/>
      <c r="WEZ320" s="1114"/>
      <c r="WFA320" s="1114"/>
      <c r="WFB320" s="1114"/>
      <c r="WFC320" s="1114"/>
      <c r="WFD320" s="1114"/>
      <c r="WFE320" s="1114"/>
      <c r="WFF320" s="1114"/>
      <c r="WFG320" s="1114"/>
      <c r="WFH320" s="1114"/>
      <c r="WFI320" s="1114"/>
      <c r="WFJ320" s="1114"/>
      <c r="WFK320" s="1114"/>
      <c r="WFL320" s="1114"/>
      <c r="WFM320" s="1114"/>
      <c r="WFN320" s="1114"/>
      <c r="WFO320" s="1114"/>
      <c r="WFP320" s="1114"/>
      <c r="WFQ320" s="1114"/>
      <c r="WFR320" s="1114"/>
      <c r="WFS320" s="1114"/>
      <c r="WFT320" s="1114"/>
      <c r="WFU320" s="1114"/>
      <c r="WFV320" s="1114"/>
      <c r="WFW320" s="1114"/>
      <c r="WFX320" s="1114"/>
      <c r="WFY320" s="1114"/>
      <c r="WFZ320" s="1114"/>
      <c r="WGA320" s="1114"/>
      <c r="WGB320" s="1114"/>
      <c r="WGC320" s="1114"/>
      <c r="WGD320" s="1114"/>
      <c r="WGE320" s="1114"/>
      <c r="WGF320" s="1114"/>
      <c r="WGG320" s="1114"/>
      <c r="WGH320" s="1114"/>
      <c r="WGI320" s="1114"/>
      <c r="WGJ320" s="1114"/>
      <c r="WGK320" s="1114"/>
      <c r="WGL320" s="1114"/>
      <c r="WGM320" s="1114"/>
      <c r="WGN320" s="1114"/>
      <c r="WGO320" s="1114"/>
      <c r="WGP320" s="1114"/>
      <c r="WGQ320" s="1114"/>
      <c r="WGR320" s="1114"/>
      <c r="WGS320" s="1114"/>
      <c r="WGT320" s="1114"/>
      <c r="WGU320" s="1114"/>
      <c r="WGV320" s="1114"/>
      <c r="WGW320" s="1114"/>
      <c r="WGX320" s="1114"/>
      <c r="WGY320" s="1114"/>
      <c r="WGZ320" s="1114"/>
      <c r="WHA320" s="1114"/>
      <c r="WHB320" s="1114"/>
      <c r="WHC320" s="1114"/>
      <c r="WHD320" s="1114"/>
      <c r="WHE320" s="1114"/>
      <c r="WHF320" s="1114"/>
      <c r="WHG320" s="1114"/>
      <c r="WHH320" s="1114"/>
      <c r="WHI320" s="1114"/>
      <c r="WHJ320" s="1114"/>
      <c r="WHK320" s="1114"/>
      <c r="WHL320" s="1114"/>
      <c r="WHM320" s="1114"/>
      <c r="WHN320" s="1114"/>
      <c r="WHO320" s="1114"/>
      <c r="WHP320" s="1114"/>
      <c r="WHQ320" s="1114"/>
      <c r="WHR320" s="1114"/>
      <c r="WHS320" s="1114"/>
      <c r="WHT320" s="1114"/>
      <c r="WHU320" s="1114"/>
      <c r="WHV320" s="1114"/>
      <c r="WHW320" s="1114"/>
      <c r="WHX320" s="1114"/>
      <c r="WHY320" s="1114"/>
      <c r="WHZ320" s="1114"/>
      <c r="WIA320" s="1114"/>
      <c r="WIB320" s="1114"/>
      <c r="WIC320" s="1114"/>
      <c r="WID320" s="1114"/>
      <c r="WIE320" s="1114"/>
      <c r="WIF320" s="1114"/>
      <c r="WIG320" s="1114"/>
      <c r="WIH320" s="1114"/>
      <c r="WII320" s="1114"/>
      <c r="WIJ320" s="1114"/>
      <c r="WIK320" s="1114"/>
      <c r="WIL320" s="1114"/>
      <c r="WIM320" s="1114"/>
      <c r="WIN320" s="1114"/>
      <c r="WIO320" s="1114"/>
      <c r="WIP320" s="1114"/>
      <c r="WIQ320" s="1114"/>
      <c r="WIR320" s="1114"/>
      <c r="WIS320" s="1114"/>
      <c r="WIT320" s="1114"/>
      <c r="WIU320" s="1114"/>
      <c r="WIV320" s="1114"/>
      <c r="WIW320" s="1114"/>
      <c r="WIX320" s="1114"/>
      <c r="WIY320" s="1114"/>
      <c r="WIZ320" s="1114"/>
      <c r="WJA320" s="1114"/>
      <c r="WJB320" s="1114"/>
      <c r="WJC320" s="1114"/>
      <c r="WJD320" s="1114"/>
      <c r="WJE320" s="1114"/>
      <c r="WJF320" s="1114"/>
      <c r="WJG320" s="1114"/>
      <c r="WJH320" s="1114"/>
      <c r="WJI320" s="1114"/>
      <c r="WJJ320" s="1114"/>
      <c r="WJK320" s="1114"/>
      <c r="WJL320" s="1114"/>
      <c r="WJM320" s="1114"/>
      <c r="WJN320" s="1114"/>
      <c r="WJO320" s="1114"/>
      <c r="WJP320" s="1114"/>
      <c r="WJQ320" s="1114"/>
      <c r="WJR320" s="1114"/>
      <c r="WJS320" s="1114"/>
      <c r="WJT320" s="1114"/>
      <c r="WJU320" s="1114"/>
      <c r="WJV320" s="1114"/>
      <c r="WJW320" s="1114"/>
      <c r="WJX320" s="1114"/>
      <c r="WJY320" s="1114"/>
      <c r="WJZ320" s="1114"/>
      <c r="WKA320" s="1114"/>
      <c r="WKB320" s="1114"/>
      <c r="WKC320" s="1114"/>
      <c r="WKD320" s="1114"/>
      <c r="WKE320" s="1114"/>
      <c r="WKF320" s="1114"/>
      <c r="WKG320" s="1114"/>
      <c r="WKH320" s="1114"/>
      <c r="WKI320" s="1114"/>
      <c r="WKJ320" s="1114"/>
      <c r="WKK320" s="1114"/>
      <c r="WKL320" s="1114"/>
      <c r="WKM320" s="1114"/>
      <c r="WKN320" s="1114"/>
      <c r="WKO320" s="1114"/>
      <c r="WKP320" s="1114"/>
      <c r="WKQ320" s="1114"/>
      <c r="WKR320" s="1114"/>
      <c r="WKS320" s="1114"/>
      <c r="WKT320" s="1114"/>
      <c r="WKU320" s="1114"/>
      <c r="WKV320" s="1114"/>
      <c r="WKW320" s="1114"/>
      <c r="WKX320" s="1114"/>
      <c r="WKY320" s="1114"/>
      <c r="WKZ320" s="1114"/>
      <c r="WLA320" s="1114"/>
      <c r="WLB320" s="1114"/>
      <c r="WLC320" s="1114"/>
      <c r="WLD320" s="1114"/>
      <c r="WLE320" s="1114"/>
      <c r="WLF320" s="1114"/>
      <c r="WLG320" s="1114"/>
      <c r="WLH320" s="1114"/>
      <c r="WLI320" s="1114"/>
      <c r="WLJ320" s="1114"/>
      <c r="WLK320" s="1114"/>
      <c r="WLL320" s="1114"/>
      <c r="WLM320" s="1114"/>
      <c r="WLN320" s="1114"/>
      <c r="WLO320" s="1114"/>
      <c r="WLP320" s="1114"/>
      <c r="WLQ320" s="1114"/>
      <c r="WLR320" s="1114"/>
      <c r="WLS320" s="1114"/>
      <c r="WLT320" s="1114"/>
      <c r="WLU320" s="1114"/>
      <c r="WLV320" s="1114"/>
      <c r="WLW320" s="1114"/>
      <c r="WLX320" s="1114"/>
      <c r="WLY320" s="1114"/>
      <c r="WLZ320" s="1114"/>
      <c r="WMA320" s="1114"/>
      <c r="WMB320" s="1114"/>
      <c r="WMC320" s="1114"/>
      <c r="WMD320" s="1114"/>
      <c r="WME320" s="1114"/>
      <c r="WMF320" s="1114"/>
      <c r="WMG320" s="1114"/>
      <c r="WMH320" s="1114"/>
      <c r="WMI320" s="1114"/>
      <c r="WMJ320" s="1114"/>
      <c r="WMK320" s="1114"/>
      <c r="WML320" s="1114"/>
      <c r="WMM320" s="1114"/>
      <c r="WMN320" s="1114"/>
      <c r="WMO320" s="1114"/>
      <c r="WMP320" s="1114"/>
      <c r="WMQ320" s="1114"/>
      <c r="WMR320" s="1114"/>
      <c r="WMS320" s="1114"/>
      <c r="WMT320" s="1114"/>
      <c r="WMU320" s="1114"/>
      <c r="WMV320" s="1114"/>
      <c r="WMW320" s="1114"/>
      <c r="WMX320" s="1114"/>
      <c r="WMY320" s="1114"/>
      <c r="WMZ320" s="1114"/>
      <c r="WNA320" s="1114"/>
      <c r="WNB320" s="1114"/>
      <c r="WNC320" s="1114"/>
      <c r="WND320" s="1114"/>
      <c r="WNE320" s="1114"/>
      <c r="WNF320" s="1114"/>
      <c r="WNG320" s="1114"/>
      <c r="WNH320" s="1114"/>
      <c r="WNI320" s="1114"/>
      <c r="WNJ320" s="1114"/>
      <c r="WNK320" s="1114"/>
      <c r="WNL320" s="1114"/>
      <c r="WNM320" s="1114"/>
      <c r="WNN320" s="1114"/>
      <c r="WNO320" s="1114"/>
      <c r="WNP320" s="1114"/>
      <c r="WNQ320" s="1114"/>
      <c r="WNR320" s="1114"/>
      <c r="WNS320" s="1114"/>
      <c r="WNT320" s="1114"/>
      <c r="WNU320" s="1114"/>
      <c r="WNV320" s="1114"/>
      <c r="WNW320" s="1114"/>
      <c r="WNX320" s="1114"/>
      <c r="WNY320" s="1114"/>
      <c r="WNZ320" s="1114"/>
      <c r="WOA320" s="1114"/>
      <c r="WOB320" s="1114"/>
      <c r="WOC320" s="1114"/>
      <c r="WOD320" s="1114"/>
      <c r="WOE320" s="1114"/>
      <c r="WOF320" s="1114"/>
      <c r="WOG320" s="1114"/>
      <c r="WOH320" s="1114"/>
      <c r="WOI320" s="1114"/>
      <c r="WOJ320" s="1114"/>
      <c r="WOK320" s="1114"/>
      <c r="WOL320" s="1114"/>
      <c r="WOM320" s="1114"/>
      <c r="WON320" s="1114"/>
      <c r="WOO320" s="1114"/>
      <c r="WOP320" s="1114"/>
      <c r="WOQ320" s="1114"/>
      <c r="WOR320" s="1114"/>
      <c r="WOS320" s="1114"/>
      <c r="WOT320" s="1114"/>
      <c r="WOU320" s="1114"/>
      <c r="WOV320" s="1114"/>
      <c r="WOW320" s="1114"/>
      <c r="WOX320" s="1114"/>
      <c r="WOY320" s="1114"/>
      <c r="WOZ320" s="1114"/>
      <c r="WPA320" s="1114"/>
      <c r="WPB320" s="1114"/>
      <c r="WPC320" s="1114"/>
      <c r="WPD320" s="1114"/>
      <c r="WPE320" s="1114"/>
      <c r="WPF320" s="1114"/>
      <c r="WPG320" s="1114"/>
      <c r="WPH320" s="1114"/>
      <c r="WPI320" s="1114"/>
      <c r="WPJ320" s="1114"/>
      <c r="WPK320" s="1114"/>
      <c r="WPL320" s="1114"/>
      <c r="WPM320" s="1114"/>
      <c r="WPN320" s="1114"/>
      <c r="WPO320" s="1114"/>
      <c r="WPP320" s="1114"/>
      <c r="WPQ320" s="1114"/>
      <c r="WPR320" s="1114"/>
      <c r="WPS320" s="1114"/>
      <c r="WPT320" s="1114"/>
      <c r="WPU320" s="1114"/>
      <c r="WPV320" s="1114"/>
      <c r="WPW320" s="1114"/>
      <c r="WPX320" s="1114"/>
      <c r="WPY320" s="1114"/>
      <c r="WPZ320" s="1114"/>
      <c r="WQA320" s="1114"/>
      <c r="WQB320" s="1114"/>
      <c r="WQC320" s="1114"/>
      <c r="WQD320" s="1114"/>
      <c r="WQE320" s="1114"/>
      <c r="WQF320" s="1114"/>
      <c r="WQG320" s="1114"/>
      <c r="WQH320" s="1114"/>
      <c r="WQI320" s="1114"/>
      <c r="WQJ320" s="1114"/>
      <c r="WQK320" s="1114"/>
      <c r="WQL320" s="1114"/>
      <c r="WQM320" s="1114"/>
      <c r="WQN320" s="1114"/>
      <c r="WQO320" s="1114"/>
      <c r="WQP320" s="1114"/>
      <c r="WQQ320" s="1114"/>
      <c r="WQR320" s="1114"/>
      <c r="WQS320" s="1114"/>
      <c r="WQT320" s="1114"/>
      <c r="WQU320" s="1114"/>
      <c r="WQV320" s="1114"/>
      <c r="WQW320" s="1114"/>
      <c r="WQX320" s="1114"/>
      <c r="WQY320" s="1114"/>
      <c r="WQZ320" s="1114"/>
      <c r="WRA320" s="1114"/>
      <c r="WRB320" s="1114"/>
      <c r="WRC320" s="1114"/>
      <c r="WRD320" s="1114"/>
      <c r="WRE320" s="1114"/>
      <c r="WRF320" s="1114"/>
      <c r="WRG320" s="1114"/>
      <c r="WRH320" s="1114"/>
      <c r="WRI320" s="1114"/>
      <c r="WRJ320" s="1114"/>
      <c r="WRK320" s="1114"/>
      <c r="WRL320" s="1114"/>
      <c r="WRM320" s="1114"/>
      <c r="WRN320" s="1114"/>
      <c r="WRO320" s="1114"/>
      <c r="WRP320" s="1114"/>
      <c r="WRQ320" s="1114"/>
      <c r="WRR320" s="1114"/>
      <c r="WRS320" s="1114"/>
      <c r="WRT320" s="1114"/>
      <c r="WRU320" s="1114"/>
      <c r="WRV320" s="1114"/>
      <c r="WRW320" s="1114"/>
      <c r="WRX320" s="1114"/>
      <c r="WRY320" s="1114"/>
      <c r="WRZ320" s="1114"/>
      <c r="WSA320" s="1114"/>
      <c r="WSB320" s="1114"/>
      <c r="WSC320" s="1114"/>
      <c r="WSD320" s="1114"/>
      <c r="WSE320" s="1114"/>
      <c r="WSF320" s="1114"/>
      <c r="WSG320" s="1114"/>
      <c r="WSH320" s="1114"/>
      <c r="WSI320" s="1114"/>
      <c r="WSJ320" s="1114"/>
      <c r="WSK320" s="1114"/>
      <c r="WSL320" s="1114"/>
      <c r="WSM320" s="1114"/>
      <c r="WSN320" s="1114"/>
      <c r="WSO320" s="1114"/>
      <c r="WSP320" s="1114"/>
      <c r="WSQ320" s="1114"/>
      <c r="WSR320" s="1114"/>
      <c r="WSS320" s="1114"/>
      <c r="WST320" s="1114"/>
      <c r="WSU320" s="1114"/>
      <c r="WSV320" s="1114"/>
      <c r="WSW320" s="1114"/>
      <c r="WSX320" s="1114"/>
      <c r="WSY320" s="1114"/>
      <c r="WSZ320" s="1114"/>
      <c r="WTA320" s="1114"/>
      <c r="WTB320" s="1114"/>
      <c r="WTC320" s="1114"/>
      <c r="WTD320" s="1114"/>
      <c r="WTE320" s="1114"/>
      <c r="WTF320" s="1114"/>
      <c r="WTG320" s="1114"/>
      <c r="WTH320" s="1114"/>
      <c r="WTI320" s="1114"/>
      <c r="WTJ320" s="1114"/>
      <c r="WTK320" s="1114"/>
      <c r="WTL320" s="1114"/>
      <c r="WTM320" s="1114"/>
      <c r="WTN320" s="1114"/>
      <c r="WTO320" s="1114"/>
      <c r="WTP320" s="1114"/>
      <c r="WTQ320" s="1114"/>
      <c r="WTR320" s="1114"/>
      <c r="WTS320" s="1114"/>
      <c r="WTT320" s="1114"/>
      <c r="WTU320" s="1114"/>
      <c r="WTV320" s="1114"/>
      <c r="WTW320" s="1114"/>
      <c r="WTX320" s="1114"/>
      <c r="WTY320" s="1114"/>
      <c r="WTZ320" s="1114"/>
      <c r="WUA320" s="1114"/>
      <c r="WUB320" s="1114"/>
      <c r="WUC320" s="1114"/>
      <c r="WUD320" s="1114"/>
      <c r="WUE320" s="1114"/>
      <c r="WUF320" s="1114"/>
      <c r="WUG320" s="1114"/>
      <c r="WUH320" s="1114"/>
      <c r="WUI320" s="1114"/>
      <c r="WUJ320" s="1114"/>
      <c r="WUK320" s="1114"/>
      <c r="WUL320" s="1114"/>
      <c r="WUM320" s="1114"/>
      <c r="WUN320" s="1114"/>
      <c r="WUO320" s="1114"/>
      <c r="WUP320" s="1114"/>
      <c r="WUQ320" s="1114"/>
      <c r="WUR320" s="1114"/>
      <c r="WUS320" s="1114"/>
      <c r="WUT320" s="1114"/>
      <c r="WUU320" s="1114"/>
      <c r="WUV320" s="1114"/>
      <c r="WUW320" s="1114"/>
      <c r="WUX320" s="1114"/>
      <c r="WUY320" s="1114"/>
      <c r="WUZ320" s="1114"/>
      <c r="WVA320" s="1114"/>
      <c r="WVB320" s="1114"/>
      <c r="WVC320" s="1114"/>
      <c r="WVD320" s="1114"/>
      <c r="WVE320" s="1114"/>
      <c r="WVF320" s="1114"/>
      <c r="WVG320" s="1114"/>
      <c r="WVH320" s="1114"/>
      <c r="WVI320" s="1114"/>
      <c r="WVJ320" s="1114"/>
      <c r="WVK320" s="1114"/>
      <c r="WVL320" s="1114"/>
      <c r="WVM320" s="1114"/>
      <c r="WVN320" s="1114"/>
      <c r="WVO320" s="1114"/>
      <c r="WVP320" s="1114"/>
      <c r="WVQ320" s="1114"/>
      <c r="WVR320" s="1114"/>
      <c r="WVS320" s="1114"/>
      <c r="WVT320" s="1114"/>
      <c r="WVU320" s="1114"/>
      <c r="WVV320" s="1114"/>
      <c r="WVW320" s="1114"/>
      <c r="WVX320" s="1114"/>
      <c r="WVY320" s="1114"/>
      <c r="WVZ320" s="1114"/>
      <c r="WWA320" s="1114"/>
      <c r="WWB320" s="1114"/>
      <c r="WWC320" s="1114"/>
      <c r="WWD320" s="1114"/>
      <c r="WWE320" s="1114"/>
      <c r="WWF320" s="1114"/>
      <c r="WWG320" s="1114"/>
      <c r="WWH320" s="1114"/>
      <c r="WWI320" s="1114"/>
      <c r="WWJ320" s="1114"/>
      <c r="WWK320" s="1114"/>
      <c r="WWL320" s="1114"/>
      <c r="WWM320" s="1114"/>
      <c r="WWN320" s="1114"/>
      <c r="WWO320" s="1114"/>
      <c r="WWP320" s="1114"/>
      <c r="WWQ320" s="1114"/>
      <c r="WWR320" s="1114"/>
      <c r="WWS320" s="1114"/>
      <c r="WWT320" s="1114"/>
      <c r="WWU320" s="1114"/>
      <c r="WWV320" s="1114"/>
      <c r="WWW320" s="1114"/>
      <c r="WWX320" s="1114"/>
      <c r="WWY320" s="1114"/>
      <c r="WWZ320" s="1114"/>
      <c r="WXA320" s="1114"/>
      <c r="WXB320" s="1114"/>
      <c r="WXC320" s="1114"/>
      <c r="WXD320" s="1114"/>
      <c r="WXE320" s="1114"/>
      <c r="WXF320" s="1114"/>
      <c r="WXG320" s="1114"/>
      <c r="WXH320" s="1114"/>
      <c r="WXI320" s="1114"/>
      <c r="WXJ320" s="1114"/>
      <c r="WXK320" s="1114"/>
      <c r="WXL320" s="1114"/>
      <c r="WXM320" s="1114"/>
      <c r="WXN320" s="1114"/>
      <c r="WXO320" s="1114"/>
      <c r="WXP320" s="1114"/>
      <c r="WXQ320" s="1114"/>
      <c r="WXR320" s="1114"/>
      <c r="WXS320" s="1114"/>
      <c r="WXT320" s="1114"/>
      <c r="WXU320" s="1114"/>
      <c r="WXV320" s="1114"/>
      <c r="WXW320" s="1114"/>
      <c r="WXX320" s="1114"/>
      <c r="WXY320" s="1114"/>
      <c r="WXZ320" s="1114"/>
      <c r="WYA320" s="1114"/>
      <c r="WYB320" s="1114"/>
      <c r="WYC320" s="1114"/>
      <c r="WYD320" s="1114"/>
      <c r="WYE320" s="1114"/>
      <c r="WYF320" s="1114"/>
      <c r="WYG320" s="1114"/>
      <c r="WYH320" s="1114"/>
      <c r="WYI320" s="1114"/>
      <c r="WYJ320" s="1114"/>
      <c r="WYK320" s="1114"/>
      <c r="WYL320" s="1114"/>
      <c r="WYM320" s="1114"/>
      <c r="WYN320" s="1114"/>
      <c r="WYO320" s="1114"/>
      <c r="WYP320" s="1114"/>
      <c r="WYQ320" s="1114"/>
      <c r="WYR320" s="1114"/>
      <c r="WYS320" s="1114"/>
      <c r="WYT320" s="1114"/>
      <c r="WYU320" s="1114"/>
      <c r="WYV320" s="1114"/>
      <c r="WYW320" s="1114"/>
      <c r="WYX320" s="1114"/>
      <c r="WYY320" s="1114"/>
      <c r="WYZ320" s="1114"/>
      <c r="WZA320" s="1114"/>
      <c r="WZB320" s="1114"/>
      <c r="WZC320" s="1114"/>
      <c r="WZD320" s="1114"/>
      <c r="WZE320" s="1114"/>
      <c r="WZF320" s="1114"/>
      <c r="WZG320" s="1114"/>
      <c r="WZH320" s="1114"/>
      <c r="WZI320" s="1114"/>
      <c r="WZJ320" s="1114"/>
      <c r="WZK320" s="1114"/>
      <c r="WZL320" s="1114"/>
      <c r="WZM320" s="1114"/>
      <c r="WZN320" s="1114"/>
      <c r="WZO320" s="1114"/>
      <c r="WZP320" s="1114"/>
      <c r="WZQ320" s="1114"/>
      <c r="WZR320" s="1114"/>
      <c r="WZS320" s="1114"/>
      <c r="WZT320" s="1114"/>
      <c r="WZU320" s="1114"/>
      <c r="WZV320" s="1114"/>
      <c r="WZW320" s="1114"/>
      <c r="WZX320" s="1114"/>
      <c r="WZY320" s="1114"/>
      <c r="WZZ320" s="1114"/>
      <c r="XAA320" s="1114"/>
      <c r="XAB320" s="1114"/>
      <c r="XAC320" s="1114"/>
      <c r="XAD320" s="1114"/>
      <c r="XAE320" s="1114"/>
      <c r="XAF320" s="1114"/>
      <c r="XAG320" s="1114"/>
      <c r="XAH320" s="1114"/>
      <c r="XAI320" s="1114"/>
      <c r="XAJ320" s="1114"/>
      <c r="XAK320" s="1114"/>
      <c r="XAL320" s="1114"/>
      <c r="XAM320" s="1114"/>
      <c r="XAN320" s="1114"/>
      <c r="XAO320" s="1114"/>
      <c r="XAP320" s="1114"/>
      <c r="XAQ320" s="1114"/>
      <c r="XAR320" s="1114"/>
      <c r="XAS320" s="1114"/>
      <c r="XAT320" s="1114"/>
      <c r="XAU320" s="1114"/>
      <c r="XAV320" s="1114"/>
      <c r="XAW320" s="1114"/>
      <c r="XAX320" s="1114"/>
      <c r="XAY320" s="1114"/>
      <c r="XAZ320" s="1114"/>
      <c r="XBA320" s="1114"/>
      <c r="XBB320" s="1114"/>
      <c r="XBC320" s="1114"/>
      <c r="XBD320" s="1114"/>
      <c r="XBE320" s="1114"/>
      <c r="XBF320" s="1114"/>
      <c r="XBG320" s="1114"/>
      <c r="XBH320" s="1114"/>
      <c r="XBI320" s="1114"/>
      <c r="XBJ320" s="1114"/>
      <c r="XBK320" s="1114"/>
      <c r="XBL320" s="1114"/>
      <c r="XBM320" s="1114"/>
      <c r="XBN320" s="1114"/>
      <c r="XBO320" s="1114"/>
      <c r="XBP320" s="1114"/>
      <c r="XBQ320" s="1114"/>
      <c r="XBR320" s="1114"/>
      <c r="XBS320" s="1114"/>
      <c r="XBT320" s="1114"/>
      <c r="XBU320" s="1114"/>
      <c r="XBV320" s="1114"/>
      <c r="XBW320" s="1114"/>
      <c r="XBX320" s="1114"/>
      <c r="XBY320" s="1114"/>
      <c r="XBZ320" s="1114"/>
      <c r="XCA320" s="1114"/>
      <c r="XCB320" s="1114"/>
      <c r="XCC320" s="1114"/>
      <c r="XCD320" s="1114"/>
      <c r="XCE320" s="1114"/>
      <c r="XCF320" s="1114"/>
      <c r="XCG320" s="1114"/>
      <c r="XCH320" s="1114"/>
      <c r="XCI320" s="1114"/>
      <c r="XCJ320" s="1114"/>
      <c r="XCK320" s="1114"/>
      <c r="XCL320" s="1114"/>
      <c r="XCM320" s="1114"/>
      <c r="XCN320" s="1114"/>
      <c r="XCO320" s="1114"/>
      <c r="XCP320" s="1114"/>
      <c r="XCQ320" s="1114"/>
      <c r="XCR320" s="1114"/>
      <c r="XCS320" s="1114"/>
      <c r="XCT320" s="1114"/>
      <c r="XCU320" s="1114"/>
      <c r="XCV320" s="1114"/>
      <c r="XCW320" s="1114"/>
      <c r="XCX320" s="1114"/>
      <c r="XCY320" s="1114"/>
      <c r="XCZ320" s="1114"/>
      <c r="XDA320" s="1114"/>
      <c r="XDB320" s="1114"/>
      <c r="XDC320" s="1114"/>
      <c r="XDD320" s="1114"/>
      <c r="XDE320" s="1114"/>
      <c r="XDF320" s="1114"/>
      <c r="XDG320" s="1114"/>
      <c r="XDH320" s="1114"/>
      <c r="XDI320" s="1114"/>
      <c r="XDJ320" s="1114"/>
      <c r="XDK320" s="1114"/>
      <c r="XDL320" s="1114"/>
      <c r="XDM320" s="1114"/>
      <c r="XDN320" s="1114"/>
      <c r="XDO320" s="1114"/>
      <c r="XDP320" s="1114"/>
      <c r="XDQ320" s="1114"/>
      <c r="XDR320" s="1114"/>
      <c r="XDS320" s="1114"/>
      <c r="XDT320" s="1114"/>
      <c r="XDU320" s="1114"/>
      <c r="XDV320" s="1114"/>
      <c r="XDW320" s="1114"/>
      <c r="XDX320" s="1114"/>
      <c r="XDY320" s="1114"/>
      <c r="XDZ320" s="1114"/>
      <c r="XEA320" s="1114"/>
      <c r="XEB320" s="1114"/>
      <c r="XEC320" s="1114"/>
      <c r="XED320" s="1114"/>
      <c r="XEE320" s="1114"/>
      <c r="XEF320" s="1114"/>
      <c r="XEG320" s="1114"/>
      <c r="XEH320" s="1114"/>
      <c r="XEI320" s="1114"/>
      <c r="XEJ320" s="1114"/>
      <c r="XEK320" s="1114"/>
      <c r="XEL320" s="1114"/>
      <c r="XEM320" s="1114"/>
      <c r="XEN320" s="1114"/>
      <c r="XEO320" s="1114"/>
      <c r="XEP320" s="1114"/>
      <c r="XEQ320" s="1114"/>
      <c r="XER320" s="1114"/>
      <c r="XES320" s="1114"/>
      <c r="XET320" s="1114"/>
      <c r="XEU320" s="1114"/>
      <c r="XEV320" s="1114"/>
      <c r="XEW320" s="1114"/>
      <c r="XEX320" s="1114"/>
      <c r="XEY320" s="1114"/>
      <c r="XEZ320" s="1114"/>
      <c r="XFA320" s="1114"/>
      <c r="XFB320" s="1114"/>
      <c r="XFC320" s="1114"/>
    </row>
    <row r="321" spans="35:76">
      <c r="AI321" s="1649"/>
      <c r="AJ321" s="345"/>
      <c r="AK321" s="1651">
        <f>'Unit Mix Generator'!C190</f>
        <v>1</v>
      </c>
      <c r="AL321" s="1651">
        <f>'Unit Mix Generator'!D190</f>
        <v>2</v>
      </c>
      <c r="AM321" s="1652">
        <f>'Unit Mix Generator'!H190</f>
        <v>2</v>
      </c>
      <c r="AN321" s="1652">
        <f ca="1">'Unit Mix Generator'!G190</f>
        <v>0</v>
      </c>
      <c r="AO321" s="1652">
        <v>0</v>
      </c>
      <c r="AP321" s="1652">
        <v>0</v>
      </c>
      <c r="AQ321" s="1653">
        <f t="shared" ref="AQ321:AQ374" si="161">AP321*BC321</f>
        <v>0</v>
      </c>
      <c r="AR321" s="1654">
        <f t="shared" ref="AR321:AR374" si="162">AP321*AU321</f>
        <v>0</v>
      </c>
      <c r="AS321" s="1655">
        <f t="shared" ref="AS321:AS374" ca="1" si="163">AN321-AP321</f>
        <v>0</v>
      </c>
      <c r="AT321" s="1656" t="str">
        <f t="shared" ref="AT321:AT374" si="164">CONCATENATE(AK321,"x",AL321)</f>
        <v>1x2</v>
      </c>
      <c r="AU321" s="1657">
        <f t="shared" ref="AU321:AU374" si="165">AK321*AL321</f>
        <v>2</v>
      </c>
      <c r="AV321" s="1658">
        <f t="shared" ref="AV321:AV374" ca="1" si="166">AN321</f>
        <v>0</v>
      </c>
      <c r="AW321" s="67">
        <f t="shared" ref="AW321:AW374" ca="1" si="167">AV321*AU321</f>
        <v>0</v>
      </c>
      <c r="AX321" s="878">
        <f t="shared" ca="1" si="143"/>
        <v>0</v>
      </c>
      <c r="AY321" s="878">
        <f t="shared" ref="AY321:AY374" ca="1" si="168">IFERROR(AR321/AW321,0)</f>
        <v>0</v>
      </c>
      <c r="AZ321" s="1659">
        <f t="shared" ref="AZ321:AZ374" si="169">AM321</f>
        <v>2</v>
      </c>
      <c r="BA321" s="1660" t="s">
        <v>1074</v>
      </c>
      <c r="BB321" s="1661" t="s">
        <v>1141</v>
      </c>
      <c r="BC321" s="1664">
        <v>0</v>
      </c>
      <c r="BD321" s="1649">
        <f t="shared" ref="BD321:BD374" ca="1" si="170">BC321*AV321</f>
        <v>0</v>
      </c>
      <c r="BE321" s="1649">
        <f t="shared" ref="BE321:BE374" si="171">BC321/AU321</f>
        <v>0</v>
      </c>
      <c r="BF321" s="1649">
        <f t="shared" ref="BF321:BF374" si="172">IFERROR(BG321/AP321,0)</f>
        <v>0</v>
      </c>
      <c r="BG321" s="1664">
        <v>0</v>
      </c>
      <c r="BH321" s="1649">
        <f t="shared" ref="BH321:BH374" si="173">IFERROR(BF321/AU321,0)</f>
        <v>0</v>
      </c>
      <c r="BI321" s="1665">
        <f t="shared" si="150"/>
        <v>0</v>
      </c>
      <c r="BJ321" s="1649">
        <f t="shared" ref="BJ321:BJ374" ca="1" si="174">BI321*AV321</f>
        <v>0</v>
      </c>
      <c r="BK321" s="1663">
        <f t="shared" ref="BK321:BK374" si="175">BI321/AU321</f>
        <v>0</v>
      </c>
      <c r="BL321" s="1665">
        <f t="shared" si="153"/>
        <v>0</v>
      </c>
      <c r="BM321" s="1649">
        <f t="shared" ref="BM321:BM374" ca="1" si="176">BL321*AV321</f>
        <v>0</v>
      </c>
      <c r="BN321" s="1663">
        <f t="shared" ref="BN321:BN374" si="177">BL321/AU321</f>
        <v>0</v>
      </c>
      <c r="BO321" s="1678" t="e">
        <f t="shared" ref="BO321:BO374" si="178">BO265*(1-$BQ$203)</f>
        <v>#DIV/0!</v>
      </c>
      <c r="BP321" s="1649" t="e">
        <f t="shared" ca="1" si="156"/>
        <v>#DIV/0!</v>
      </c>
      <c r="BQ321" s="1673" t="e">
        <f t="shared" ref="BQ321:BQ374" si="179">BO321/$AU321</f>
        <v>#DIV/0!</v>
      </c>
      <c r="BR321" s="1044">
        <f t="shared" si="158"/>
        <v>159.24200000000002</v>
      </c>
      <c r="BS321" s="1649">
        <f t="shared" ca="1" si="159"/>
        <v>0</v>
      </c>
      <c r="BT321" s="1672">
        <f t="shared" ref="BT321:BT374" si="180">BR321/$AU321</f>
        <v>79.621000000000009</v>
      </c>
      <c r="BV321" s="1635"/>
      <c r="BW321" s="1635"/>
      <c r="BX321" s="1671"/>
    </row>
    <row r="322" spans="35:76">
      <c r="AI322" s="1649"/>
      <c r="AJ322" s="345"/>
      <c r="AK322" s="1651">
        <f>'Unit Mix Generator'!C191</f>
        <v>1.5</v>
      </c>
      <c r="AL322" s="1651">
        <f>'Unit Mix Generator'!D191</f>
        <v>1.5</v>
      </c>
      <c r="AM322" s="1652">
        <f>'Unit Mix Generator'!H191</f>
        <v>2</v>
      </c>
      <c r="AN322" s="1652">
        <f ca="1">'Unit Mix Generator'!G191</f>
        <v>0</v>
      </c>
      <c r="AO322" s="1652">
        <v>0</v>
      </c>
      <c r="AP322" s="1652">
        <v>0</v>
      </c>
      <c r="AQ322" s="1653">
        <f t="shared" si="161"/>
        <v>0</v>
      </c>
      <c r="AR322" s="1654">
        <f t="shared" si="162"/>
        <v>0</v>
      </c>
      <c r="AS322" s="1655">
        <f t="shared" ca="1" si="163"/>
        <v>0</v>
      </c>
      <c r="AT322" s="1656" t="str">
        <f t="shared" si="164"/>
        <v>1.5x1.5</v>
      </c>
      <c r="AU322" s="1657">
        <f t="shared" si="165"/>
        <v>2.25</v>
      </c>
      <c r="AV322" s="1658">
        <f t="shared" ca="1" si="166"/>
        <v>0</v>
      </c>
      <c r="AW322" s="67">
        <f t="shared" ca="1" si="167"/>
        <v>0</v>
      </c>
      <c r="AX322" s="878">
        <f t="shared" ca="1" si="143"/>
        <v>0</v>
      </c>
      <c r="AY322" s="878">
        <f t="shared" ca="1" si="168"/>
        <v>0</v>
      </c>
      <c r="AZ322" s="1659">
        <f t="shared" si="169"/>
        <v>2</v>
      </c>
      <c r="BA322" s="1660" t="s">
        <v>1074</v>
      </c>
      <c r="BB322" s="1661" t="s">
        <v>1141</v>
      </c>
      <c r="BC322" s="1664">
        <v>0</v>
      </c>
      <c r="BD322" s="1649">
        <f t="shared" ca="1" si="170"/>
        <v>0</v>
      </c>
      <c r="BE322" s="1649">
        <f t="shared" si="171"/>
        <v>0</v>
      </c>
      <c r="BF322" s="1649">
        <f t="shared" si="172"/>
        <v>0</v>
      </c>
      <c r="BG322" s="1664">
        <v>0</v>
      </c>
      <c r="BH322" s="1649">
        <f t="shared" si="173"/>
        <v>0</v>
      </c>
      <c r="BI322" s="1665">
        <f t="shared" si="150"/>
        <v>0</v>
      </c>
      <c r="BJ322" s="1649">
        <f t="shared" ca="1" si="174"/>
        <v>0</v>
      </c>
      <c r="BK322" s="1663">
        <f t="shared" si="175"/>
        <v>0</v>
      </c>
      <c r="BL322" s="1665">
        <f t="shared" si="153"/>
        <v>0</v>
      </c>
      <c r="BM322" s="1649">
        <f t="shared" ca="1" si="176"/>
        <v>0</v>
      </c>
      <c r="BN322" s="1663">
        <f t="shared" si="177"/>
        <v>0</v>
      </c>
      <c r="BO322" s="1678" t="e">
        <f t="shared" si="178"/>
        <v>#DIV/0!</v>
      </c>
      <c r="BP322" s="1649" t="e">
        <f t="shared" ca="1" si="156"/>
        <v>#DIV/0!</v>
      </c>
      <c r="BQ322" s="1673" t="e">
        <f t="shared" si="179"/>
        <v>#DIV/0!</v>
      </c>
      <c r="BR322" s="1044">
        <f t="shared" si="158"/>
        <v>169.59325000000001</v>
      </c>
      <c r="BS322" s="1649">
        <f t="shared" ca="1" si="159"/>
        <v>0</v>
      </c>
      <c r="BT322" s="1672">
        <f t="shared" si="180"/>
        <v>75.37477777777778</v>
      </c>
      <c r="BV322" s="1635"/>
      <c r="BW322" s="1635"/>
      <c r="BX322" s="1671"/>
    </row>
    <row r="323" spans="35:76">
      <c r="AI323" s="1649"/>
      <c r="AJ323" s="345"/>
      <c r="AK323" s="1651">
        <f>'Unit Mix Generator'!C192</f>
        <v>1</v>
      </c>
      <c r="AL323" s="1651">
        <f>'Unit Mix Generator'!D192</f>
        <v>2.5</v>
      </c>
      <c r="AM323" s="1652">
        <f>'Unit Mix Generator'!H192</f>
        <v>2</v>
      </c>
      <c r="AN323" s="1652">
        <f ca="1">'Unit Mix Generator'!G192</f>
        <v>0</v>
      </c>
      <c r="AO323" s="1652">
        <v>0</v>
      </c>
      <c r="AP323" s="1652">
        <v>0</v>
      </c>
      <c r="AQ323" s="1653">
        <f t="shared" si="161"/>
        <v>0</v>
      </c>
      <c r="AR323" s="1654">
        <f t="shared" si="162"/>
        <v>0</v>
      </c>
      <c r="AS323" s="1655">
        <f t="shared" ca="1" si="163"/>
        <v>0</v>
      </c>
      <c r="AT323" s="1656" t="str">
        <f t="shared" si="164"/>
        <v>1x2.5</v>
      </c>
      <c r="AU323" s="1657">
        <f t="shared" si="165"/>
        <v>2.5</v>
      </c>
      <c r="AV323" s="1658">
        <f t="shared" ca="1" si="166"/>
        <v>0</v>
      </c>
      <c r="AW323" s="67">
        <f t="shared" ca="1" si="167"/>
        <v>0</v>
      </c>
      <c r="AX323" s="878">
        <f t="shared" ca="1" si="143"/>
        <v>0</v>
      </c>
      <c r="AY323" s="878">
        <f t="shared" ca="1" si="168"/>
        <v>0</v>
      </c>
      <c r="AZ323" s="1659">
        <f t="shared" si="169"/>
        <v>2</v>
      </c>
      <c r="BA323" s="1660" t="s">
        <v>1074</v>
      </c>
      <c r="BB323" s="1661" t="s">
        <v>1141</v>
      </c>
      <c r="BC323" s="1664">
        <v>0</v>
      </c>
      <c r="BD323" s="1649">
        <f t="shared" ca="1" si="170"/>
        <v>0</v>
      </c>
      <c r="BE323" s="1649">
        <f t="shared" si="171"/>
        <v>0</v>
      </c>
      <c r="BF323" s="1649">
        <f t="shared" si="172"/>
        <v>0</v>
      </c>
      <c r="BG323" s="1664">
        <v>0</v>
      </c>
      <c r="BH323" s="1649">
        <f t="shared" si="173"/>
        <v>0</v>
      </c>
      <c r="BI323" s="1665">
        <f t="shared" si="150"/>
        <v>0</v>
      </c>
      <c r="BJ323" s="1649">
        <f t="shared" ca="1" si="174"/>
        <v>0</v>
      </c>
      <c r="BK323" s="1663">
        <f t="shared" si="175"/>
        <v>0</v>
      </c>
      <c r="BL323" s="1665">
        <f t="shared" si="153"/>
        <v>0</v>
      </c>
      <c r="BM323" s="1649">
        <f t="shared" ca="1" si="176"/>
        <v>0</v>
      </c>
      <c r="BN323" s="1663">
        <f t="shared" si="177"/>
        <v>0</v>
      </c>
      <c r="BO323" s="1678" t="e">
        <f t="shared" si="178"/>
        <v>#DIV/0!</v>
      </c>
      <c r="BP323" s="1649" t="e">
        <f t="shared" ca="1" si="156"/>
        <v>#DIV/0!</v>
      </c>
      <c r="BQ323" s="1673" t="e">
        <f t="shared" si="179"/>
        <v>#DIV/0!</v>
      </c>
      <c r="BR323" s="1044">
        <f t="shared" si="158"/>
        <v>179.94450000000001</v>
      </c>
      <c r="BS323" s="1649">
        <f t="shared" ca="1" si="159"/>
        <v>0</v>
      </c>
      <c r="BT323" s="1672">
        <f t="shared" si="180"/>
        <v>71.977800000000002</v>
      </c>
      <c r="BV323" s="1635"/>
      <c r="BW323" s="1635"/>
      <c r="BX323" s="1671"/>
    </row>
    <row r="324" spans="35:76">
      <c r="AI324" s="1649"/>
      <c r="AJ324" s="345"/>
      <c r="AK324" s="1651">
        <f>'Unit Mix Generator'!C193</f>
        <v>1.5</v>
      </c>
      <c r="AL324" s="1651">
        <f>'Unit Mix Generator'!D193</f>
        <v>2</v>
      </c>
      <c r="AM324" s="1652">
        <f>'Unit Mix Generator'!H193</f>
        <v>2</v>
      </c>
      <c r="AN324" s="1652">
        <f ca="1">'Unit Mix Generator'!G193</f>
        <v>0</v>
      </c>
      <c r="AO324" s="1652">
        <v>0</v>
      </c>
      <c r="AP324" s="1652">
        <v>0</v>
      </c>
      <c r="AQ324" s="1653">
        <f t="shared" si="161"/>
        <v>0</v>
      </c>
      <c r="AR324" s="1654">
        <f t="shared" si="162"/>
        <v>0</v>
      </c>
      <c r="AS324" s="1655">
        <f t="shared" ca="1" si="163"/>
        <v>0</v>
      </c>
      <c r="AT324" s="1656" t="str">
        <f t="shared" si="164"/>
        <v>1.5x2</v>
      </c>
      <c r="AU324" s="1657">
        <f t="shared" si="165"/>
        <v>3</v>
      </c>
      <c r="AV324" s="1658">
        <f t="shared" ca="1" si="166"/>
        <v>0</v>
      </c>
      <c r="AW324" s="67">
        <f t="shared" ca="1" si="167"/>
        <v>0</v>
      </c>
      <c r="AX324" s="878">
        <f t="shared" ca="1" si="143"/>
        <v>0</v>
      </c>
      <c r="AY324" s="878">
        <f t="shared" ca="1" si="168"/>
        <v>0</v>
      </c>
      <c r="AZ324" s="1659">
        <f t="shared" si="169"/>
        <v>2</v>
      </c>
      <c r="BA324" s="1660" t="s">
        <v>1074</v>
      </c>
      <c r="BB324" s="1661" t="s">
        <v>1141</v>
      </c>
      <c r="BC324" s="1664">
        <v>0</v>
      </c>
      <c r="BD324" s="1649">
        <f t="shared" ca="1" si="170"/>
        <v>0</v>
      </c>
      <c r="BE324" s="1649">
        <f t="shared" si="171"/>
        <v>0</v>
      </c>
      <c r="BF324" s="1649">
        <f t="shared" si="172"/>
        <v>0</v>
      </c>
      <c r="BG324" s="1664">
        <v>0</v>
      </c>
      <c r="BH324" s="1649">
        <f t="shared" si="173"/>
        <v>0</v>
      </c>
      <c r="BI324" s="1665">
        <f t="shared" si="150"/>
        <v>0</v>
      </c>
      <c r="BJ324" s="1649">
        <f t="shared" ca="1" si="174"/>
        <v>0</v>
      </c>
      <c r="BK324" s="1663">
        <f t="shared" si="175"/>
        <v>0</v>
      </c>
      <c r="BL324" s="1665">
        <f t="shared" si="153"/>
        <v>0</v>
      </c>
      <c r="BM324" s="1649">
        <f t="shared" ca="1" si="176"/>
        <v>0</v>
      </c>
      <c r="BN324" s="1663">
        <f t="shared" si="177"/>
        <v>0</v>
      </c>
      <c r="BO324" s="1678" t="e">
        <f t="shared" si="178"/>
        <v>#DIV/0!</v>
      </c>
      <c r="BP324" s="1649" t="e">
        <f t="shared" ca="1" si="156"/>
        <v>#DIV/0!</v>
      </c>
      <c r="BQ324" s="1673" t="e">
        <f t="shared" si="179"/>
        <v>#DIV/0!</v>
      </c>
      <c r="BR324" s="1044">
        <f t="shared" si="158"/>
        <v>200.64699999999999</v>
      </c>
      <c r="BS324" s="1649">
        <f t="shared" ca="1" si="159"/>
        <v>0</v>
      </c>
      <c r="BT324" s="1672">
        <f t="shared" si="180"/>
        <v>66.882333333333335</v>
      </c>
      <c r="BV324" s="1635"/>
      <c r="BW324" s="1635"/>
      <c r="BX324" s="1671"/>
    </row>
    <row r="325" spans="35:76">
      <c r="AI325" s="1649"/>
      <c r="AJ325" s="345"/>
      <c r="AK325" s="1651">
        <f>'Unit Mix Generator'!C194</f>
        <v>1</v>
      </c>
      <c r="AL325" s="1651">
        <f>'Unit Mix Generator'!D194</f>
        <v>3.5</v>
      </c>
      <c r="AM325" s="1652">
        <f>'Unit Mix Generator'!H194</f>
        <v>2</v>
      </c>
      <c r="AN325" s="1652">
        <f ca="1">'Unit Mix Generator'!G194</f>
        <v>0</v>
      </c>
      <c r="AO325" s="1652">
        <v>0</v>
      </c>
      <c r="AP325" s="1652">
        <v>0</v>
      </c>
      <c r="AQ325" s="1653">
        <f t="shared" si="161"/>
        <v>0</v>
      </c>
      <c r="AR325" s="1654">
        <f t="shared" si="162"/>
        <v>0</v>
      </c>
      <c r="AS325" s="1655">
        <f t="shared" ca="1" si="163"/>
        <v>0</v>
      </c>
      <c r="AT325" s="1656" t="str">
        <f t="shared" si="164"/>
        <v>1x3.5</v>
      </c>
      <c r="AU325" s="1657">
        <f t="shared" si="165"/>
        <v>3.5</v>
      </c>
      <c r="AV325" s="1658">
        <f t="shared" ca="1" si="166"/>
        <v>0</v>
      </c>
      <c r="AW325" s="67">
        <f t="shared" ca="1" si="167"/>
        <v>0</v>
      </c>
      <c r="AX325" s="878">
        <f t="shared" ca="1" si="143"/>
        <v>0</v>
      </c>
      <c r="AY325" s="878">
        <f t="shared" ca="1" si="168"/>
        <v>0</v>
      </c>
      <c r="AZ325" s="1659">
        <f t="shared" si="169"/>
        <v>2</v>
      </c>
      <c r="BA325" s="1660" t="s">
        <v>1074</v>
      </c>
      <c r="BB325" s="1661" t="s">
        <v>1141</v>
      </c>
      <c r="BC325" s="1664">
        <v>0</v>
      </c>
      <c r="BD325" s="1649">
        <f t="shared" ca="1" si="170"/>
        <v>0</v>
      </c>
      <c r="BE325" s="1649">
        <f t="shared" si="171"/>
        <v>0</v>
      </c>
      <c r="BF325" s="1649">
        <f t="shared" si="172"/>
        <v>0</v>
      </c>
      <c r="BG325" s="1664">
        <v>0</v>
      </c>
      <c r="BH325" s="1649">
        <f t="shared" si="173"/>
        <v>0</v>
      </c>
      <c r="BI325" s="1665">
        <f t="shared" si="150"/>
        <v>0</v>
      </c>
      <c r="BJ325" s="1649">
        <f t="shared" ca="1" si="174"/>
        <v>0</v>
      </c>
      <c r="BK325" s="1663">
        <f t="shared" si="175"/>
        <v>0</v>
      </c>
      <c r="BL325" s="1665">
        <f t="shared" si="153"/>
        <v>0</v>
      </c>
      <c r="BM325" s="1649">
        <f t="shared" ca="1" si="176"/>
        <v>0</v>
      </c>
      <c r="BN325" s="1663">
        <f t="shared" si="177"/>
        <v>0</v>
      </c>
      <c r="BO325" s="1678" t="e">
        <f t="shared" si="178"/>
        <v>#DIV/0!</v>
      </c>
      <c r="BP325" s="1649" t="e">
        <f t="shared" ca="1" si="156"/>
        <v>#DIV/0!</v>
      </c>
      <c r="BQ325" s="1673" t="e">
        <f t="shared" si="179"/>
        <v>#DIV/0!</v>
      </c>
      <c r="BR325" s="1044">
        <f t="shared" si="158"/>
        <v>221.34950000000003</v>
      </c>
      <c r="BS325" s="1649">
        <f t="shared" ca="1" si="159"/>
        <v>0</v>
      </c>
      <c r="BT325" s="1672">
        <f t="shared" si="180"/>
        <v>63.242714285714293</v>
      </c>
      <c r="BV325" s="1635"/>
      <c r="BW325" s="1635"/>
      <c r="BX325" s="1671"/>
    </row>
    <row r="326" spans="35:76">
      <c r="AI326" s="1649"/>
      <c r="AJ326" s="345"/>
      <c r="AK326" s="1651">
        <f>'Unit Mix Generator'!C195</f>
        <v>1.5</v>
      </c>
      <c r="AL326" s="1651">
        <f>'Unit Mix Generator'!D195</f>
        <v>2.5</v>
      </c>
      <c r="AM326" s="1652">
        <f>'Unit Mix Generator'!H195</f>
        <v>2</v>
      </c>
      <c r="AN326" s="1652">
        <f ca="1">'Unit Mix Generator'!G195</f>
        <v>0</v>
      </c>
      <c r="AO326" s="1652">
        <v>0</v>
      </c>
      <c r="AP326" s="1652">
        <v>0</v>
      </c>
      <c r="AQ326" s="1653">
        <f t="shared" si="161"/>
        <v>0</v>
      </c>
      <c r="AR326" s="1654">
        <f t="shared" si="162"/>
        <v>0</v>
      </c>
      <c r="AS326" s="1655">
        <f t="shared" ca="1" si="163"/>
        <v>0</v>
      </c>
      <c r="AT326" s="1656" t="str">
        <f t="shared" si="164"/>
        <v>1.5x2.5</v>
      </c>
      <c r="AU326" s="1657">
        <f t="shared" si="165"/>
        <v>3.75</v>
      </c>
      <c r="AV326" s="1658">
        <f t="shared" ca="1" si="166"/>
        <v>0</v>
      </c>
      <c r="AW326" s="67">
        <f t="shared" ca="1" si="167"/>
        <v>0</v>
      </c>
      <c r="AX326" s="878">
        <f t="shared" ca="1" si="143"/>
        <v>0</v>
      </c>
      <c r="AY326" s="878">
        <f t="shared" ca="1" si="168"/>
        <v>0</v>
      </c>
      <c r="AZ326" s="1659">
        <f t="shared" si="169"/>
        <v>2</v>
      </c>
      <c r="BA326" s="1660" t="s">
        <v>1074</v>
      </c>
      <c r="BB326" s="1661" t="s">
        <v>1141</v>
      </c>
      <c r="BC326" s="1664">
        <v>0</v>
      </c>
      <c r="BD326" s="1649">
        <f t="shared" ca="1" si="170"/>
        <v>0</v>
      </c>
      <c r="BE326" s="1649">
        <f t="shared" si="171"/>
        <v>0</v>
      </c>
      <c r="BF326" s="1649">
        <f t="shared" si="172"/>
        <v>0</v>
      </c>
      <c r="BG326" s="1664">
        <v>0</v>
      </c>
      <c r="BH326" s="1649">
        <f t="shared" si="173"/>
        <v>0</v>
      </c>
      <c r="BI326" s="1665">
        <f t="shared" si="150"/>
        <v>0</v>
      </c>
      <c r="BJ326" s="1649">
        <f t="shared" ca="1" si="174"/>
        <v>0</v>
      </c>
      <c r="BK326" s="1663">
        <f t="shared" si="175"/>
        <v>0</v>
      </c>
      <c r="BL326" s="1665">
        <f t="shared" si="153"/>
        <v>0</v>
      </c>
      <c r="BM326" s="1649">
        <f t="shared" ca="1" si="176"/>
        <v>0</v>
      </c>
      <c r="BN326" s="1663">
        <f t="shared" si="177"/>
        <v>0</v>
      </c>
      <c r="BO326" s="1678" t="e">
        <f t="shared" si="178"/>
        <v>#DIV/0!</v>
      </c>
      <c r="BP326" s="1649" t="e">
        <f t="shared" ca="1" si="156"/>
        <v>#DIV/0!</v>
      </c>
      <c r="BQ326" s="1673" t="e">
        <f t="shared" si="179"/>
        <v>#DIV/0!</v>
      </c>
      <c r="BR326" s="1044">
        <f t="shared" si="158"/>
        <v>231.70075000000003</v>
      </c>
      <c r="BS326" s="1649">
        <f t="shared" ca="1" si="159"/>
        <v>0</v>
      </c>
      <c r="BT326" s="1672">
        <f t="shared" si="180"/>
        <v>61.786866666666675</v>
      </c>
      <c r="BV326" s="1635"/>
      <c r="BW326" s="1635"/>
      <c r="BX326" s="1671"/>
    </row>
    <row r="327" spans="35:76">
      <c r="AI327" s="1649"/>
      <c r="AJ327" s="345"/>
      <c r="AK327" s="1651">
        <f>'Unit Mix Generator'!C196</f>
        <v>2</v>
      </c>
      <c r="AL327" s="1651">
        <f>'Unit Mix Generator'!D196</f>
        <v>2</v>
      </c>
      <c r="AM327" s="1652">
        <f>'Unit Mix Generator'!H196</f>
        <v>2</v>
      </c>
      <c r="AN327" s="1652">
        <f ca="1">'Unit Mix Generator'!G196</f>
        <v>0</v>
      </c>
      <c r="AO327" s="1652">
        <v>0</v>
      </c>
      <c r="AP327" s="1652">
        <v>0</v>
      </c>
      <c r="AQ327" s="1653">
        <f t="shared" si="161"/>
        <v>0</v>
      </c>
      <c r="AR327" s="1654">
        <f t="shared" si="162"/>
        <v>0</v>
      </c>
      <c r="AS327" s="1655">
        <f t="shared" ca="1" si="163"/>
        <v>0</v>
      </c>
      <c r="AT327" s="1656" t="str">
        <f t="shared" si="164"/>
        <v>2x2</v>
      </c>
      <c r="AU327" s="1657">
        <f t="shared" si="165"/>
        <v>4</v>
      </c>
      <c r="AV327" s="1658">
        <f t="shared" ca="1" si="166"/>
        <v>0</v>
      </c>
      <c r="AW327" s="67">
        <f t="shared" ca="1" si="167"/>
        <v>0</v>
      </c>
      <c r="AX327" s="878">
        <f t="shared" ca="1" si="143"/>
        <v>0</v>
      </c>
      <c r="AY327" s="878">
        <f t="shared" ca="1" si="168"/>
        <v>0</v>
      </c>
      <c r="AZ327" s="1659">
        <f t="shared" si="169"/>
        <v>2</v>
      </c>
      <c r="BA327" s="1660" t="s">
        <v>1074</v>
      </c>
      <c r="BB327" s="1661" t="s">
        <v>1141</v>
      </c>
      <c r="BC327" s="1664">
        <v>0</v>
      </c>
      <c r="BD327" s="1649">
        <f t="shared" ca="1" si="170"/>
        <v>0</v>
      </c>
      <c r="BE327" s="1649">
        <f t="shared" si="171"/>
        <v>0</v>
      </c>
      <c r="BF327" s="1649">
        <f t="shared" si="172"/>
        <v>0</v>
      </c>
      <c r="BG327" s="1664">
        <v>0</v>
      </c>
      <c r="BH327" s="1649">
        <f t="shared" si="173"/>
        <v>0</v>
      </c>
      <c r="BI327" s="1665">
        <f t="shared" si="150"/>
        <v>0</v>
      </c>
      <c r="BJ327" s="1649">
        <f t="shared" ca="1" si="174"/>
        <v>0</v>
      </c>
      <c r="BK327" s="1663">
        <f t="shared" si="175"/>
        <v>0</v>
      </c>
      <c r="BL327" s="1665">
        <f t="shared" si="153"/>
        <v>0</v>
      </c>
      <c r="BM327" s="1649">
        <f t="shared" ca="1" si="176"/>
        <v>0</v>
      </c>
      <c r="BN327" s="1663">
        <f t="shared" si="177"/>
        <v>0</v>
      </c>
      <c r="BO327" s="1678" t="e">
        <f t="shared" si="178"/>
        <v>#DIV/0!</v>
      </c>
      <c r="BP327" s="1649" t="e">
        <f t="shared" ca="1" si="156"/>
        <v>#DIV/0!</v>
      </c>
      <c r="BQ327" s="1673" t="e">
        <f t="shared" si="179"/>
        <v>#DIV/0!</v>
      </c>
      <c r="BR327" s="1044">
        <f t="shared" si="158"/>
        <v>242.05200000000002</v>
      </c>
      <c r="BS327" s="1649">
        <f t="shared" ca="1" si="159"/>
        <v>0</v>
      </c>
      <c r="BT327" s="1672">
        <f t="shared" si="180"/>
        <v>60.513000000000005</v>
      </c>
      <c r="BV327" s="1635"/>
      <c r="BW327" s="1635"/>
      <c r="BX327" s="1671"/>
    </row>
    <row r="328" spans="35:76">
      <c r="AI328" s="1649"/>
      <c r="AJ328" s="345"/>
      <c r="AK328" s="1651">
        <f>'Unit Mix Generator'!C197</f>
        <v>1.5</v>
      </c>
      <c r="AL328" s="1651">
        <f>'Unit Mix Generator'!D197</f>
        <v>3</v>
      </c>
      <c r="AM328" s="1652">
        <f>'Unit Mix Generator'!H197</f>
        <v>2</v>
      </c>
      <c r="AN328" s="1652">
        <f ca="1">'Unit Mix Generator'!G197</f>
        <v>0</v>
      </c>
      <c r="AO328" s="1652">
        <v>0</v>
      </c>
      <c r="AP328" s="1652">
        <v>0</v>
      </c>
      <c r="AQ328" s="1653">
        <f t="shared" si="161"/>
        <v>0</v>
      </c>
      <c r="AR328" s="1654">
        <f t="shared" si="162"/>
        <v>0</v>
      </c>
      <c r="AS328" s="1655">
        <f t="shared" ca="1" si="163"/>
        <v>0</v>
      </c>
      <c r="AT328" s="1656" t="str">
        <f t="shared" si="164"/>
        <v>1.5x3</v>
      </c>
      <c r="AU328" s="1657">
        <f t="shared" si="165"/>
        <v>4.5</v>
      </c>
      <c r="AV328" s="1658">
        <f t="shared" ca="1" si="166"/>
        <v>0</v>
      </c>
      <c r="AW328" s="67">
        <f t="shared" ca="1" si="167"/>
        <v>0</v>
      </c>
      <c r="AX328" s="878">
        <f t="shared" ca="1" si="143"/>
        <v>0</v>
      </c>
      <c r="AY328" s="878">
        <f t="shared" ca="1" si="168"/>
        <v>0</v>
      </c>
      <c r="AZ328" s="1659">
        <f t="shared" si="169"/>
        <v>2</v>
      </c>
      <c r="BA328" s="1660" t="s">
        <v>1074</v>
      </c>
      <c r="BB328" s="1661" t="s">
        <v>1141</v>
      </c>
      <c r="BC328" s="1664">
        <v>0</v>
      </c>
      <c r="BD328" s="1649">
        <f t="shared" ca="1" si="170"/>
        <v>0</v>
      </c>
      <c r="BE328" s="1649">
        <f t="shared" si="171"/>
        <v>0</v>
      </c>
      <c r="BF328" s="1649">
        <f t="shared" si="172"/>
        <v>0</v>
      </c>
      <c r="BG328" s="1664">
        <v>0</v>
      </c>
      <c r="BH328" s="1649">
        <f t="shared" si="173"/>
        <v>0</v>
      </c>
      <c r="BI328" s="1665">
        <f t="shared" si="150"/>
        <v>0</v>
      </c>
      <c r="BJ328" s="1649">
        <f t="shared" ca="1" si="174"/>
        <v>0</v>
      </c>
      <c r="BK328" s="1663">
        <f t="shared" si="175"/>
        <v>0</v>
      </c>
      <c r="BL328" s="1665">
        <f t="shared" si="153"/>
        <v>0</v>
      </c>
      <c r="BM328" s="1649">
        <f t="shared" ca="1" si="176"/>
        <v>0</v>
      </c>
      <c r="BN328" s="1663">
        <f t="shared" si="177"/>
        <v>0</v>
      </c>
      <c r="BO328" s="1678" t="e">
        <f t="shared" si="178"/>
        <v>#DIV/0!</v>
      </c>
      <c r="BP328" s="1649" t="e">
        <f t="shared" ca="1" si="156"/>
        <v>#DIV/0!</v>
      </c>
      <c r="BQ328" s="1673" t="e">
        <f t="shared" si="179"/>
        <v>#DIV/0!</v>
      </c>
      <c r="BR328" s="1044">
        <f t="shared" si="158"/>
        <v>262.75450000000001</v>
      </c>
      <c r="BS328" s="1649">
        <f t="shared" ca="1" si="159"/>
        <v>0</v>
      </c>
      <c r="BT328" s="1672">
        <f t="shared" si="180"/>
        <v>58.389888888888891</v>
      </c>
      <c r="BV328" s="1635"/>
      <c r="BW328" s="1635"/>
      <c r="BX328" s="1671"/>
    </row>
    <row r="329" spans="35:76">
      <c r="AI329" s="1649"/>
      <c r="AJ329" s="345"/>
      <c r="AK329" s="1651">
        <f>'Unit Mix Generator'!C198</f>
        <v>2</v>
      </c>
      <c r="AL329" s="1651">
        <f>'Unit Mix Generator'!D198</f>
        <v>2.5</v>
      </c>
      <c r="AM329" s="1652">
        <f>'Unit Mix Generator'!H198</f>
        <v>2</v>
      </c>
      <c r="AN329" s="1652">
        <f ca="1">'Unit Mix Generator'!G198</f>
        <v>0</v>
      </c>
      <c r="AO329" s="1652">
        <v>0</v>
      </c>
      <c r="AP329" s="1652">
        <v>0</v>
      </c>
      <c r="AQ329" s="1653">
        <f t="shared" si="161"/>
        <v>0</v>
      </c>
      <c r="AR329" s="1654">
        <f t="shared" si="162"/>
        <v>0</v>
      </c>
      <c r="AS329" s="1655">
        <f t="shared" ca="1" si="163"/>
        <v>0</v>
      </c>
      <c r="AT329" s="1656" t="str">
        <f t="shared" si="164"/>
        <v>2x2.5</v>
      </c>
      <c r="AU329" s="1657">
        <f t="shared" si="165"/>
        <v>5</v>
      </c>
      <c r="AV329" s="1658">
        <f t="shared" ca="1" si="166"/>
        <v>0</v>
      </c>
      <c r="AW329" s="67">
        <f t="shared" ca="1" si="167"/>
        <v>0</v>
      </c>
      <c r="AX329" s="878">
        <f t="shared" ca="1" si="143"/>
        <v>0</v>
      </c>
      <c r="AY329" s="878">
        <f t="shared" ca="1" si="168"/>
        <v>0</v>
      </c>
      <c r="AZ329" s="1659">
        <f t="shared" si="169"/>
        <v>2</v>
      </c>
      <c r="BA329" s="1660" t="s">
        <v>1074</v>
      </c>
      <c r="BB329" s="1661" t="s">
        <v>1141</v>
      </c>
      <c r="BC329" s="1664">
        <v>0</v>
      </c>
      <c r="BD329" s="1649">
        <f t="shared" ca="1" si="170"/>
        <v>0</v>
      </c>
      <c r="BE329" s="1649">
        <f t="shared" si="171"/>
        <v>0</v>
      </c>
      <c r="BF329" s="1649">
        <f t="shared" si="172"/>
        <v>0</v>
      </c>
      <c r="BG329" s="1664">
        <v>0</v>
      </c>
      <c r="BH329" s="1649">
        <f t="shared" si="173"/>
        <v>0</v>
      </c>
      <c r="BI329" s="1665">
        <f t="shared" si="150"/>
        <v>0</v>
      </c>
      <c r="BJ329" s="1649">
        <f t="shared" ca="1" si="174"/>
        <v>0</v>
      </c>
      <c r="BK329" s="1663">
        <f t="shared" si="175"/>
        <v>0</v>
      </c>
      <c r="BL329" s="1665">
        <f t="shared" si="153"/>
        <v>0</v>
      </c>
      <c r="BM329" s="1649">
        <f t="shared" ca="1" si="176"/>
        <v>0</v>
      </c>
      <c r="BN329" s="1663">
        <f t="shared" si="177"/>
        <v>0</v>
      </c>
      <c r="BO329" s="1678" t="e">
        <f t="shared" si="178"/>
        <v>#DIV/0!</v>
      </c>
      <c r="BP329" s="1649" t="e">
        <f t="shared" ca="1" si="156"/>
        <v>#DIV/0!</v>
      </c>
      <c r="BQ329" s="1673" t="e">
        <f t="shared" si="179"/>
        <v>#DIV/0!</v>
      </c>
      <c r="BR329" s="1044">
        <f t="shared" si="158"/>
        <v>283.45699999999999</v>
      </c>
      <c r="BS329" s="1649">
        <f t="shared" ca="1" si="159"/>
        <v>0</v>
      </c>
      <c r="BT329" s="1672">
        <f t="shared" si="180"/>
        <v>56.691400000000002</v>
      </c>
      <c r="BV329" s="1635"/>
      <c r="BW329" s="1635"/>
      <c r="BX329" s="1671"/>
    </row>
    <row r="330" spans="35:76">
      <c r="AI330" s="1649"/>
      <c r="AJ330" s="345"/>
      <c r="AK330" s="1651">
        <f>'Unit Mix Generator'!C199</f>
        <v>2</v>
      </c>
      <c r="AL330" s="1651">
        <f>'Unit Mix Generator'!D199</f>
        <v>2.75</v>
      </c>
      <c r="AM330" s="1652">
        <f>'Unit Mix Generator'!H199</f>
        <v>2</v>
      </c>
      <c r="AN330" s="1652">
        <f ca="1">'Unit Mix Generator'!G199</f>
        <v>0</v>
      </c>
      <c r="AO330" s="1652">
        <v>0</v>
      </c>
      <c r="AP330" s="1652">
        <v>0</v>
      </c>
      <c r="AQ330" s="1653">
        <f t="shared" si="161"/>
        <v>0</v>
      </c>
      <c r="AR330" s="1654">
        <f t="shared" si="162"/>
        <v>0</v>
      </c>
      <c r="AS330" s="1655">
        <f t="shared" ca="1" si="163"/>
        <v>0</v>
      </c>
      <c r="AT330" s="1656" t="str">
        <f t="shared" si="164"/>
        <v>2x2.75</v>
      </c>
      <c r="AU330" s="1657">
        <f t="shared" si="165"/>
        <v>5.5</v>
      </c>
      <c r="AV330" s="1658">
        <f t="shared" ca="1" si="166"/>
        <v>0</v>
      </c>
      <c r="AW330" s="67">
        <f t="shared" ca="1" si="167"/>
        <v>0</v>
      </c>
      <c r="AX330" s="878">
        <f t="shared" ca="1" si="143"/>
        <v>0</v>
      </c>
      <c r="AY330" s="878">
        <f t="shared" ca="1" si="168"/>
        <v>0</v>
      </c>
      <c r="AZ330" s="1659">
        <f t="shared" si="169"/>
        <v>2</v>
      </c>
      <c r="BA330" s="1660" t="s">
        <v>1074</v>
      </c>
      <c r="BB330" s="1661" t="s">
        <v>1141</v>
      </c>
      <c r="BC330" s="1664">
        <v>0</v>
      </c>
      <c r="BD330" s="1649">
        <f t="shared" ca="1" si="170"/>
        <v>0</v>
      </c>
      <c r="BE330" s="1649">
        <f t="shared" si="171"/>
        <v>0</v>
      </c>
      <c r="BF330" s="1649">
        <f t="shared" si="172"/>
        <v>0</v>
      </c>
      <c r="BG330" s="1664">
        <v>0</v>
      </c>
      <c r="BH330" s="1649">
        <f t="shared" si="173"/>
        <v>0</v>
      </c>
      <c r="BI330" s="1665">
        <f t="shared" si="150"/>
        <v>0</v>
      </c>
      <c r="BJ330" s="1649">
        <f t="shared" ca="1" si="174"/>
        <v>0</v>
      </c>
      <c r="BK330" s="1663">
        <f t="shared" si="175"/>
        <v>0</v>
      </c>
      <c r="BL330" s="1665">
        <f t="shared" si="153"/>
        <v>0</v>
      </c>
      <c r="BM330" s="1649">
        <f t="shared" ca="1" si="176"/>
        <v>0</v>
      </c>
      <c r="BN330" s="1663">
        <f t="shared" si="177"/>
        <v>0</v>
      </c>
      <c r="BO330" s="1678" t="e">
        <f t="shared" si="178"/>
        <v>#DIV/0!</v>
      </c>
      <c r="BP330" s="1649" t="e">
        <f t="shared" ca="1" si="156"/>
        <v>#DIV/0!</v>
      </c>
      <c r="BQ330" s="1673" t="e">
        <f t="shared" si="179"/>
        <v>#DIV/0!</v>
      </c>
      <c r="BR330" s="1044">
        <f t="shared" si="158"/>
        <v>304.15950000000004</v>
      </c>
      <c r="BS330" s="1649">
        <f t="shared" ca="1" si="159"/>
        <v>0</v>
      </c>
      <c r="BT330" s="1672">
        <f t="shared" si="180"/>
        <v>55.301727272727277</v>
      </c>
      <c r="BV330" s="1635"/>
      <c r="BW330" s="1635"/>
      <c r="BX330" s="1671"/>
    </row>
    <row r="331" spans="35:76">
      <c r="AI331" s="1649"/>
      <c r="AJ331" s="345"/>
      <c r="AK331" s="1651">
        <f>'Unit Mix Generator'!C200</f>
        <v>2</v>
      </c>
      <c r="AL331" s="1651">
        <f>'Unit Mix Generator'!D200</f>
        <v>3</v>
      </c>
      <c r="AM331" s="1652">
        <f>'Unit Mix Generator'!H200</f>
        <v>2</v>
      </c>
      <c r="AN331" s="1652">
        <f ca="1">'Unit Mix Generator'!G200</f>
        <v>0</v>
      </c>
      <c r="AO331" s="1652">
        <v>0</v>
      </c>
      <c r="AP331" s="1652">
        <v>0</v>
      </c>
      <c r="AQ331" s="1653">
        <f t="shared" si="161"/>
        <v>0</v>
      </c>
      <c r="AR331" s="1654">
        <f t="shared" si="162"/>
        <v>0</v>
      </c>
      <c r="AS331" s="1655">
        <f t="shared" ca="1" si="163"/>
        <v>0</v>
      </c>
      <c r="AT331" s="1656" t="str">
        <f t="shared" si="164"/>
        <v>2x3</v>
      </c>
      <c r="AU331" s="1657">
        <f t="shared" si="165"/>
        <v>6</v>
      </c>
      <c r="AV331" s="1658">
        <f t="shared" ca="1" si="166"/>
        <v>0</v>
      </c>
      <c r="AW331" s="67">
        <f t="shared" ca="1" si="167"/>
        <v>0</v>
      </c>
      <c r="AX331" s="878">
        <f t="shared" ca="1" si="143"/>
        <v>0</v>
      </c>
      <c r="AY331" s="878">
        <f t="shared" ca="1" si="168"/>
        <v>0</v>
      </c>
      <c r="AZ331" s="1659">
        <f t="shared" si="169"/>
        <v>2</v>
      </c>
      <c r="BA331" s="1660" t="s">
        <v>1074</v>
      </c>
      <c r="BB331" s="1661" t="s">
        <v>1141</v>
      </c>
      <c r="BC331" s="1664">
        <v>0</v>
      </c>
      <c r="BD331" s="1649">
        <f t="shared" ca="1" si="170"/>
        <v>0</v>
      </c>
      <c r="BE331" s="1649">
        <f t="shared" si="171"/>
        <v>0</v>
      </c>
      <c r="BF331" s="1649">
        <f t="shared" si="172"/>
        <v>0</v>
      </c>
      <c r="BG331" s="1664">
        <v>0</v>
      </c>
      <c r="BH331" s="1649">
        <f t="shared" si="173"/>
        <v>0</v>
      </c>
      <c r="BI331" s="1665">
        <f t="shared" si="150"/>
        <v>0</v>
      </c>
      <c r="BJ331" s="1649">
        <f t="shared" ca="1" si="174"/>
        <v>0</v>
      </c>
      <c r="BK331" s="1663">
        <f t="shared" si="175"/>
        <v>0</v>
      </c>
      <c r="BL331" s="1665">
        <f t="shared" si="153"/>
        <v>0</v>
      </c>
      <c r="BM331" s="1649">
        <f t="shared" ca="1" si="176"/>
        <v>0</v>
      </c>
      <c r="BN331" s="1663">
        <f t="shared" si="177"/>
        <v>0</v>
      </c>
      <c r="BO331" s="1678" t="e">
        <f t="shared" si="178"/>
        <v>#DIV/0!</v>
      </c>
      <c r="BP331" s="1649" t="e">
        <f t="shared" ca="1" si="156"/>
        <v>#DIV/0!</v>
      </c>
      <c r="BQ331" s="1673" t="e">
        <f t="shared" si="179"/>
        <v>#DIV/0!</v>
      </c>
      <c r="BR331" s="1044">
        <f t="shared" si="158"/>
        <v>324.86200000000002</v>
      </c>
      <c r="BS331" s="1649">
        <f t="shared" ca="1" si="159"/>
        <v>0</v>
      </c>
      <c r="BT331" s="1672">
        <f t="shared" si="180"/>
        <v>54.143666666666668</v>
      </c>
      <c r="BV331" s="1635"/>
      <c r="BW331" s="1635"/>
      <c r="BX331" s="1671"/>
    </row>
    <row r="332" spans="35:76">
      <c r="AI332" s="1649"/>
      <c r="AJ332" s="345"/>
      <c r="AK332" s="1651">
        <f>'Unit Mix Generator'!C201</f>
        <v>2.5</v>
      </c>
      <c r="AL332" s="1651">
        <f>'Unit Mix Generator'!D201</f>
        <v>2.5</v>
      </c>
      <c r="AM332" s="1652">
        <f>'Unit Mix Generator'!H201</f>
        <v>2</v>
      </c>
      <c r="AN332" s="1652">
        <f ca="1">'Unit Mix Generator'!G201</f>
        <v>0</v>
      </c>
      <c r="AO332" s="1652">
        <v>0</v>
      </c>
      <c r="AP332" s="1652">
        <v>0</v>
      </c>
      <c r="AQ332" s="1653">
        <f t="shared" si="161"/>
        <v>0</v>
      </c>
      <c r="AR332" s="1654">
        <f t="shared" si="162"/>
        <v>0</v>
      </c>
      <c r="AS332" s="1655">
        <f t="shared" ca="1" si="163"/>
        <v>0</v>
      </c>
      <c r="AT332" s="1656" t="str">
        <f t="shared" si="164"/>
        <v>2.5x2.5</v>
      </c>
      <c r="AU332" s="1657">
        <f t="shared" si="165"/>
        <v>6.25</v>
      </c>
      <c r="AV332" s="1658">
        <f t="shared" ca="1" si="166"/>
        <v>0</v>
      </c>
      <c r="AW332" s="67">
        <f t="shared" ca="1" si="167"/>
        <v>0</v>
      </c>
      <c r="AX332" s="878">
        <f t="shared" ca="1" si="143"/>
        <v>0</v>
      </c>
      <c r="AY332" s="878">
        <f t="shared" ca="1" si="168"/>
        <v>0</v>
      </c>
      <c r="AZ332" s="1659">
        <f t="shared" si="169"/>
        <v>2</v>
      </c>
      <c r="BA332" s="1660" t="s">
        <v>1074</v>
      </c>
      <c r="BB332" s="1661" t="s">
        <v>1141</v>
      </c>
      <c r="BC332" s="1664">
        <v>0</v>
      </c>
      <c r="BD332" s="1649">
        <f t="shared" ca="1" si="170"/>
        <v>0</v>
      </c>
      <c r="BE332" s="1649">
        <f t="shared" si="171"/>
        <v>0</v>
      </c>
      <c r="BF332" s="1649">
        <f t="shared" si="172"/>
        <v>0</v>
      </c>
      <c r="BG332" s="1664">
        <v>0</v>
      </c>
      <c r="BH332" s="1649">
        <f t="shared" si="173"/>
        <v>0</v>
      </c>
      <c r="BI332" s="1665">
        <f t="shared" si="150"/>
        <v>0</v>
      </c>
      <c r="BJ332" s="1649">
        <f t="shared" ca="1" si="174"/>
        <v>0</v>
      </c>
      <c r="BK332" s="1663">
        <f t="shared" si="175"/>
        <v>0</v>
      </c>
      <c r="BL332" s="1665">
        <f t="shared" si="153"/>
        <v>0</v>
      </c>
      <c r="BM332" s="1649">
        <f t="shared" ca="1" si="176"/>
        <v>0</v>
      </c>
      <c r="BN332" s="1663">
        <f t="shared" si="177"/>
        <v>0</v>
      </c>
      <c r="BO332" s="1678" t="e">
        <f t="shared" si="178"/>
        <v>#DIV/0!</v>
      </c>
      <c r="BP332" s="1649" t="e">
        <f t="shared" ca="1" si="156"/>
        <v>#DIV/0!</v>
      </c>
      <c r="BQ332" s="1673" t="e">
        <f t="shared" si="179"/>
        <v>#DIV/0!</v>
      </c>
      <c r="BR332" s="1044">
        <f t="shared" si="158"/>
        <v>335.21325000000002</v>
      </c>
      <c r="BS332" s="1649">
        <f t="shared" ca="1" si="159"/>
        <v>0</v>
      </c>
      <c r="BT332" s="1672">
        <f t="shared" si="180"/>
        <v>53.634120000000003</v>
      </c>
      <c r="BV332" s="1635"/>
      <c r="BW332" s="1635"/>
      <c r="BX332" s="1671"/>
    </row>
    <row r="333" spans="35:76">
      <c r="AI333" s="1649"/>
      <c r="AJ333" s="345"/>
      <c r="AK333" s="1651">
        <f>'Unit Mix Generator'!C202</f>
        <v>2</v>
      </c>
      <c r="AL333" s="1651">
        <f>'Unit Mix Generator'!D202</f>
        <v>3.25</v>
      </c>
      <c r="AM333" s="1652">
        <f>'Unit Mix Generator'!H202</f>
        <v>2</v>
      </c>
      <c r="AN333" s="1652">
        <f ca="1">'Unit Mix Generator'!G202</f>
        <v>0</v>
      </c>
      <c r="AO333" s="1652">
        <v>0</v>
      </c>
      <c r="AP333" s="1652">
        <v>0</v>
      </c>
      <c r="AQ333" s="1653">
        <f t="shared" si="161"/>
        <v>0</v>
      </c>
      <c r="AR333" s="1654">
        <f t="shared" si="162"/>
        <v>0</v>
      </c>
      <c r="AS333" s="1655">
        <f t="shared" ca="1" si="163"/>
        <v>0</v>
      </c>
      <c r="AT333" s="1656" t="str">
        <f t="shared" si="164"/>
        <v>2x3.25</v>
      </c>
      <c r="AU333" s="1657">
        <f t="shared" si="165"/>
        <v>6.5</v>
      </c>
      <c r="AV333" s="1658">
        <f t="shared" ca="1" si="166"/>
        <v>0</v>
      </c>
      <c r="AW333" s="67">
        <f t="shared" ca="1" si="167"/>
        <v>0</v>
      </c>
      <c r="AX333" s="878">
        <f t="shared" ca="1" si="143"/>
        <v>0</v>
      </c>
      <c r="AY333" s="878">
        <f t="shared" ca="1" si="168"/>
        <v>0</v>
      </c>
      <c r="AZ333" s="1659">
        <f t="shared" si="169"/>
        <v>2</v>
      </c>
      <c r="BA333" s="1660" t="s">
        <v>1074</v>
      </c>
      <c r="BB333" s="1661" t="s">
        <v>1141</v>
      </c>
      <c r="BC333" s="1664">
        <v>0</v>
      </c>
      <c r="BD333" s="1649">
        <f t="shared" ca="1" si="170"/>
        <v>0</v>
      </c>
      <c r="BE333" s="1649">
        <f t="shared" si="171"/>
        <v>0</v>
      </c>
      <c r="BF333" s="1649">
        <f t="shared" si="172"/>
        <v>0</v>
      </c>
      <c r="BG333" s="1664">
        <v>0</v>
      </c>
      <c r="BH333" s="1649">
        <f t="shared" si="173"/>
        <v>0</v>
      </c>
      <c r="BI333" s="1665">
        <f t="shared" si="150"/>
        <v>0</v>
      </c>
      <c r="BJ333" s="1649">
        <f t="shared" ca="1" si="174"/>
        <v>0</v>
      </c>
      <c r="BK333" s="1663">
        <f t="shared" si="175"/>
        <v>0</v>
      </c>
      <c r="BL333" s="1665">
        <f t="shared" si="153"/>
        <v>0</v>
      </c>
      <c r="BM333" s="1649">
        <f t="shared" ca="1" si="176"/>
        <v>0</v>
      </c>
      <c r="BN333" s="1663">
        <f t="shared" si="177"/>
        <v>0</v>
      </c>
      <c r="BO333" s="1678" t="e">
        <f t="shared" si="178"/>
        <v>#DIV/0!</v>
      </c>
      <c r="BP333" s="1649" t="e">
        <f t="shared" ca="1" si="156"/>
        <v>#DIV/0!</v>
      </c>
      <c r="BQ333" s="1673" t="e">
        <f t="shared" si="179"/>
        <v>#DIV/0!</v>
      </c>
      <c r="BR333" s="1044">
        <f t="shared" si="158"/>
        <v>345.56450000000001</v>
      </c>
      <c r="BS333" s="1649">
        <f t="shared" ca="1" si="159"/>
        <v>0</v>
      </c>
      <c r="BT333" s="1672">
        <f t="shared" si="180"/>
        <v>53.163769230769233</v>
      </c>
      <c r="BV333" s="1635"/>
      <c r="BW333" s="1635"/>
      <c r="BX333" s="1671"/>
    </row>
    <row r="334" spans="35:76">
      <c r="AI334" s="1649"/>
      <c r="AJ334" s="345"/>
      <c r="AK334" s="1651">
        <f>'Unit Mix Generator'!C203</f>
        <v>2</v>
      </c>
      <c r="AL334" s="1651">
        <f>'Unit Mix Generator'!D203</f>
        <v>3.5</v>
      </c>
      <c r="AM334" s="1652">
        <f>'Unit Mix Generator'!H203</f>
        <v>2</v>
      </c>
      <c r="AN334" s="1652">
        <f ca="1">'Unit Mix Generator'!G203</f>
        <v>0</v>
      </c>
      <c r="AO334" s="1652">
        <v>0</v>
      </c>
      <c r="AP334" s="1652">
        <v>0</v>
      </c>
      <c r="AQ334" s="1653">
        <f t="shared" si="161"/>
        <v>0</v>
      </c>
      <c r="AR334" s="1654">
        <f t="shared" si="162"/>
        <v>0</v>
      </c>
      <c r="AS334" s="1655">
        <f t="shared" ca="1" si="163"/>
        <v>0</v>
      </c>
      <c r="AT334" s="1656" t="str">
        <f t="shared" si="164"/>
        <v>2x3.5</v>
      </c>
      <c r="AU334" s="1657">
        <f t="shared" si="165"/>
        <v>7</v>
      </c>
      <c r="AV334" s="1658">
        <f t="shared" ca="1" si="166"/>
        <v>0</v>
      </c>
      <c r="AW334" s="67">
        <f t="shared" ca="1" si="167"/>
        <v>0</v>
      </c>
      <c r="AX334" s="878">
        <f t="shared" ca="1" si="143"/>
        <v>0</v>
      </c>
      <c r="AY334" s="878">
        <f t="shared" ca="1" si="168"/>
        <v>0</v>
      </c>
      <c r="AZ334" s="1659">
        <f t="shared" si="169"/>
        <v>2</v>
      </c>
      <c r="BA334" s="1660" t="s">
        <v>1074</v>
      </c>
      <c r="BB334" s="1661" t="s">
        <v>1141</v>
      </c>
      <c r="BC334" s="1664">
        <v>0</v>
      </c>
      <c r="BD334" s="1649">
        <f t="shared" ca="1" si="170"/>
        <v>0</v>
      </c>
      <c r="BE334" s="1649">
        <f t="shared" si="171"/>
        <v>0</v>
      </c>
      <c r="BF334" s="1649">
        <f t="shared" si="172"/>
        <v>0</v>
      </c>
      <c r="BG334" s="1664">
        <v>0</v>
      </c>
      <c r="BH334" s="1649">
        <f t="shared" si="173"/>
        <v>0</v>
      </c>
      <c r="BI334" s="1665">
        <f t="shared" si="150"/>
        <v>0</v>
      </c>
      <c r="BJ334" s="1649">
        <f t="shared" ca="1" si="174"/>
        <v>0</v>
      </c>
      <c r="BK334" s="1663">
        <f t="shared" si="175"/>
        <v>0</v>
      </c>
      <c r="BL334" s="1665">
        <f t="shared" si="153"/>
        <v>0</v>
      </c>
      <c r="BM334" s="1649">
        <f t="shared" ca="1" si="176"/>
        <v>0</v>
      </c>
      <c r="BN334" s="1663">
        <f t="shared" si="177"/>
        <v>0</v>
      </c>
      <c r="BO334" s="1678" t="e">
        <f t="shared" si="178"/>
        <v>#DIV/0!</v>
      </c>
      <c r="BP334" s="1649" t="e">
        <f t="shared" ca="1" si="156"/>
        <v>#DIV/0!</v>
      </c>
      <c r="BQ334" s="1673" t="e">
        <f t="shared" si="179"/>
        <v>#DIV/0!</v>
      </c>
      <c r="BR334" s="1044">
        <f t="shared" si="158"/>
        <v>366.26700000000005</v>
      </c>
      <c r="BS334" s="1649">
        <f t="shared" ca="1" si="159"/>
        <v>0</v>
      </c>
      <c r="BT334" s="1672">
        <f t="shared" si="180"/>
        <v>52.32385714285715</v>
      </c>
      <c r="BV334" s="1635"/>
      <c r="BW334" s="1635"/>
      <c r="BX334" s="1671"/>
    </row>
    <row r="335" spans="35:76">
      <c r="AI335" s="1649"/>
      <c r="AJ335" s="345"/>
      <c r="AK335" s="1651">
        <f>'Unit Mix Generator'!C204</f>
        <v>2.5</v>
      </c>
      <c r="AL335" s="1651">
        <f>'Unit Mix Generator'!D204</f>
        <v>3</v>
      </c>
      <c r="AM335" s="1652">
        <f>'Unit Mix Generator'!H204</f>
        <v>2</v>
      </c>
      <c r="AN335" s="1652">
        <f ca="1">'Unit Mix Generator'!G204</f>
        <v>0</v>
      </c>
      <c r="AO335" s="1652">
        <v>0</v>
      </c>
      <c r="AP335" s="1652">
        <v>0</v>
      </c>
      <c r="AQ335" s="1653">
        <f t="shared" si="161"/>
        <v>0</v>
      </c>
      <c r="AR335" s="1654">
        <f t="shared" si="162"/>
        <v>0</v>
      </c>
      <c r="AS335" s="1655">
        <f t="shared" ca="1" si="163"/>
        <v>0</v>
      </c>
      <c r="AT335" s="1656" t="str">
        <f t="shared" si="164"/>
        <v>2.5x3</v>
      </c>
      <c r="AU335" s="1657">
        <f t="shared" si="165"/>
        <v>7.5</v>
      </c>
      <c r="AV335" s="1658">
        <f t="shared" ca="1" si="166"/>
        <v>0</v>
      </c>
      <c r="AW335" s="67">
        <f t="shared" ca="1" si="167"/>
        <v>0</v>
      </c>
      <c r="AX335" s="878">
        <f t="shared" ca="1" si="143"/>
        <v>0</v>
      </c>
      <c r="AY335" s="878">
        <f t="shared" ca="1" si="168"/>
        <v>0</v>
      </c>
      <c r="AZ335" s="1659">
        <f t="shared" si="169"/>
        <v>2</v>
      </c>
      <c r="BA335" s="1660" t="s">
        <v>1074</v>
      </c>
      <c r="BB335" s="1661" t="s">
        <v>1141</v>
      </c>
      <c r="BC335" s="1664">
        <v>0</v>
      </c>
      <c r="BD335" s="1649">
        <f t="shared" ca="1" si="170"/>
        <v>0</v>
      </c>
      <c r="BE335" s="1649">
        <f t="shared" si="171"/>
        <v>0</v>
      </c>
      <c r="BF335" s="1649">
        <f t="shared" si="172"/>
        <v>0</v>
      </c>
      <c r="BG335" s="1664">
        <v>0</v>
      </c>
      <c r="BH335" s="1649">
        <f t="shared" si="173"/>
        <v>0</v>
      </c>
      <c r="BI335" s="1665">
        <f t="shared" si="150"/>
        <v>0</v>
      </c>
      <c r="BJ335" s="1649">
        <f t="shared" ca="1" si="174"/>
        <v>0</v>
      </c>
      <c r="BK335" s="1663">
        <f t="shared" si="175"/>
        <v>0</v>
      </c>
      <c r="BL335" s="1665">
        <f t="shared" si="153"/>
        <v>0</v>
      </c>
      <c r="BM335" s="1649">
        <f t="shared" ca="1" si="176"/>
        <v>0</v>
      </c>
      <c r="BN335" s="1663">
        <f t="shared" si="177"/>
        <v>0</v>
      </c>
      <c r="BO335" s="1678" t="e">
        <f t="shared" si="178"/>
        <v>#DIV/0!</v>
      </c>
      <c r="BP335" s="1649" t="e">
        <f t="shared" ca="1" si="156"/>
        <v>#DIV/0!</v>
      </c>
      <c r="BQ335" s="1673" t="e">
        <f t="shared" si="179"/>
        <v>#DIV/0!</v>
      </c>
      <c r="BR335" s="1044">
        <f t="shared" si="158"/>
        <v>386.96950000000004</v>
      </c>
      <c r="BS335" s="1649">
        <f t="shared" ca="1" si="159"/>
        <v>0</v>
      </c>
      <c r="BT335" s="1672">
        <f t="shared" si="180"/>
        <v>51.595933333333342</v>
      </c>
      <c r="BV335" s="1635"/>
      <c r="BW335" s="1635"/>
      <c r="BX335" s="1671"/>
    </row>
    <row r="336" spans="35:76">
      <c r="AI336" s="1649"/>
      <c r="AJ336" s="345"/>
      <c r="AK336" s="1651">
        <f>'Unit Mix Generator'!C205</f>
        <v>2</v>
      </c>
      <c r="AL336" s="1651">
        <f>'Unit Mix Generator'!D205</f>
        <v>4</v>
      </c>
      <c r="AM336" s="1652">
        <f>'Unit Mix Generator'!H205</f>
        <v>2</v>
      </c>
      <c r="AN336" s="1652">
        <f ca="1">'Unit Mix Generator'!G205</f>
        <v>0</v>
      </c>
      <c r="AO336" s="1652">
        <v>0</v>
      </c>
      <c r="AP336" s="1652">
        <v>0</v>
      </c>
      <c r="AQ336" s="1653">
        <f t="shared" si="161"/>
        <v>0</v>
      </c>
      <c r="AR336" s="1654">
        <f t="shared" si="162"/>
        <v>0</v>
      </c>
      <c r="AS336" s="1655">
        <f t="shared" ca="1" si="163"/>
        <v>0</v>
      </c>
      <c r="AT336" s="1656" t="str">
        <f t="shared" si="164"/>
        <v>2x4</v>
      </c>
      <c r="AU336" s="1657">
        <f t="shared" si="165"/>
        <v>8</v>
      </c>
      <c r="AV336" s="1658">
        <f t="shared" ca="1" si="166"/>
        <v>0</v>
      </c>
      <c r="AW336" s="67">
        <f t="shared" ca="1" si="167"/>
        <v>0</v>
      </c>
      <c r="AX336" s="878">
        <f t="shared" ca="1" si="143"/>
        <v>0</v>
      </c>
      <c r="AY336" s="878">
        <f t="shared" ca="1" si="168"/>
        <v>0</v>
      </c>
      <c r="AZ336" s="1659">
        <f t="shared" si="169"/>
        <v>2</v>
      </c>
      <c r="BA336" s="1660" t="s">
        <v>1074</v>
      </c>
      <c r="BB336" s="1661" t="s">
        <v>1141</v>
      </c>
      <c r="BC336" s="1664">
        <v>0</v>
      </c>
      <c r="BD336" s="1649">
        <f t="shared" ca="1" si="170"/>
        <v>0</v>
      </c>
      <c r="BE336" s="1649">
        <f t="shared" si="171"/>
        <v>0</v>
      </c>
      <c r="BF336" s="1649">
        <f t="shared" si="172"/>
        <v>0</v>
      </c>
      <c r="BG336" s="1664">
        <v>0</v>
      </c>
      <c r="BH336" s="1649">
        <f t="shared" si="173"/>
        <v>0</v>
      </c>
      <c r="BI336" s="1665">
        <f t="shared" si="150"/>
        <v>0</v>
      </c>
      <c r="BJ336" s="1649">
        <f t="shared" ca="1" si="174"/>
        <v>0</v>
      </c>
      <c r="BK336" s="1663">
        <f t="shared" si="175"/>
        <v>0</v>
      </c>
      <c r="BL336" s="1665">
        <f t="shared" si="153"/>
        <v>0</v>
      </c>
      <c r="BM336" s="1649">
        <f t="shared" ca="1" si="176"/>
        <v>0</v>
      </c>
      <c r="BN336" s="1663">
        <f t="shared" si="177"/>
        <v>0</v>
      </c>
      <c r="BO336" s="1678" t="e">
        <f t="shared" si="178"/>
        <v>#DIV/0!</v>
      </c>
      <c r="BP336" s="1649" t="e">
        <f t="shared" ca="1" si="156"/>
        <v>#DIV/0!</v>
      </c>
      <c r="BQ336" s="1673" t="e">
        <f t="shared" si="179"/>
        <v>#DIV/0!</v>
      </c>
      <c r="BR336" s="1044">
        <f t="shared" si="158"/>
        <v>407.67200000000003</v>
      </c>
      <c r="BS336" s="1649">
        <f t="shared" ca="1" si="159"/>
        <v>0</v>
      </c>
      <c r="BT336" s="1672">
        <f t="shared" si="180"/>
        <v>50.959000000000003</v>
      </c>
      <c r="BV336" s="1635"/>
      <c r="BW336" s="1635"/>
      <c r="BX336" s="1671"/>
    </row>
    <row r="337" spans="35:16383">
      <c r="AI337" s="1649"/>
      <c r="AJ337" s="345"/>
      <c r="AK337" s="1651">
        <f>'Unit Mix Generator'!C206</f>
        <v>2</v>
      </c>
      <c r="AL337" s="1651">
        <f>'Unit Mix Generator'!D206</f>
        <v>4.25</v>
      </c>
      <c r="AM337" s="1652">
        <f>'Unit Mix Generator'!H206</f>
        <v>2</v>
      </c>
      <c r="AN337" s="1652">
        <f ca="1">'Unit Mix Generator'!G206</f>
        <v>0</v>
      </c>
      <c r="AO337" s="1652">
        <v>0</v>
      </c>
      <c r="AP337" s="1652">
        <v>0</v>
      </c>
      <c r="AQ337" s="1653">
        <f t="shared" si="161"/>
        <v>0</v>
      </c>
      <c r="AR337" s="1654">
        <f t="shared" si="162"/>
        <v>0</v>
      </c>
      <c r="AS337" s="1655">
        <f t="shared" ca="1" si="163"/>
        <v>0</v>
      </c>
      <c r="AT337" s="1656" t="str">
        <f t="shared" si="164"/>
        <v>2x4.25</v>
      </c>
      <c r="AU337" s="1657">
        <f t="shared" si="165"/>
        <v>8.5</v>
      </c>
      <c r="AV337" s="1658">
        <f t="shared" ca="1" si="166"/>
        <v>0</v>
      </c>
      <c r="AW337" s="67">
        <f t="shared" ca="1" si="167"/>
        <v>0</v>
      </c>
      <c r="AX337" s="878">
        <f t="shared" ca="1" si="143"/>
        <v>0</v>
      </c>
      <c r="AY337" s="878">
        <f t="shared" ca="1" si="168"/>
        <v>0</v>
      </c>
      <c r="AZ337" s="1659">
        <f t="shared" si="169"/>
        <v>2</v>
      </c>
      <c r="BA337" s="1660" t="s">
        <v>1074</v>
      </c>
      <c r="BB337" s="1661" t="s">
        <v>1141</v>
      </c>
      <c r="BC337" s="1664">
        <v>0</v>
      </c>
      <c r="BD337" s="1649">
        <f t="shared" ca="1" si="170"/>
        <v>0</v>
      </c>
      <c r="BE337" s="1649">
        <f t="shared" si="171"/>
        <v>0</v>
      </c>
      <c r="BF337" s="1649">
        <f t="shared" si="172"/>
        <v>0</v>
      </c>
      <c r="BG337" s="1664">
        <v>0</v>
      </c>
      <c r="BH337" s="1649">
        <f t="shared" si="173"/>
        <v>0</v>
      </c>
      <c r="BI337" s="1665">
        <f t="shared" si="150"/>
        <v>0</v>
      </c>
      <c r="BJ337" s="1649">
        <f t="shared" ca="1" si="174"/>
        <v>0</v>
      </c>
      <c r="BK337" s="1663">
        <f t="shared" si="175"/>
        <v>0</v>
      </c>
      <c r="BL337" s="1665">
        <f t="shared" si="153"/>
        <v>0</v>
      </c>
      <c r="BM337" s="1649">
        <f t="shared" ca="1" si="176"/>
        <v>0</v>
      </c>
      <c r="BN337" s="1663">
        <f t="shared" si="177"/>
        <v>0</v>
      </c>
      <c r="BO337" s="1678" t="e">
        <f t="shared" si="178"/>
        <v>#DIV/0!</v>
      </c>
      <c r="BP337" s="1649" t="e">
        <f t="shared" ca="1" si="156"/>
        <v>#DIV/0!</v>
      </c>
      <c r="BQ337" s="1673" t="e">
        <f t="shared" si="179"/>
        <v>#DIV/0!</v>
      </c>
      <c r="BR337" s="1044">
        <f t="shared" si="158"/>
        <v>428.37450000000001</v>
      </c>
      <c r="BS337" s="1649">
        <f t="shared" ca="1" si="159"/>
        <v>0</v>
      </c>
      <c r="BT337" s="1672">
        <f t="shared" si="180"/>
        <v>50.396999999999998</v>
      </c>
      <c r="BV337" s="1635"/>
      <c r="BW337" s="1635"/>
      <c r="BX337" s="1671"/>
    </row>
    <row r="338" spans="35:16383">
      <c r="AI338" s="1649"/>
      <c r="AJ338" s="345"/>
      <c r="AK338" s="1651">
        <f>'Unit Mix Generator'!C207</f>
        <v>3</v>
      </c>
      <c r="AL338" s="1651">
        <f>'Unit Mix Generator'!D207</f>
        <v>3</v>
      </c>
      <c r="AM338" s="1652">
        <f>'Unit Mix Generator'!H207</f>
        <v>2</v>
      </c>
      <c r="AN338" s="1652">
        <f ca="1">'Unit Mix Generator'!G207</f>
        <v>0</v>
      </c>
      <c r="AO338" s="1652">
        <v>0</v>
      </c>
      <c r="AP338" s="1652">
        <v>0</v>
      </c>
      <c r="AQ338" s="1653">
        <f t="shared" si="161"/>
        <v>0</v>
      </c>
      <c r="AR338" s="1654">
        <f t="shared" si="162"/>
        <v>0</v>
      </c>
      <c r="AS338" s="1655">
        <f t="shared" ca="1" si="163"/>
        <v>0</v>
      </c>
      <c r="AT338" s="1656" t="str">
        <f t="shared" si="164"/>
        <v>3x3</v>
      </c>
      <c r="AU338" s="1657">
        <f t="shared" si="165"/>
        <v>9</v>
      </c>
      <c r="AV338" s="1658">
        <f t="shared" ca="1" si="166"/>
        <v>0</v>
      </c>
      <c r="AW338" s="67">
        <f t="shared" ca="1" si="167"/>
        <v>0</v>
      </c>
      <c r="AX338" s="878">
        <f t="shared" ca="1" si="143"/>
        <v>0</v>
      </c>
      <c r="AY338" s="878">
        <f t="shared" ca="1" si="168"/>
        <v>0</v>
      </c>
      <c r="AZ338" s="1659">
        <f t="shared" si="169"/>
        <v>2</v>
      </c>
      <c r="BA338" s="1660" t="s">
        <v>1074</v>
      </c>
      <c r="BB338" s="1661" t="s">
        <v>1141</v>
      </c>
      <c r="BC338" s="1664">
        <v>0</v>
      </c>
      <c r="BD338" s="1649">
        <f t="shared" ca="1" si="170"/>
        <v>0</v>
      </c>
      <c r="BE338" s="1649">
        <f t="shared" si="171"/>
        <v>0</v>
      </c>
      <c r="BF338" s="1649">
        <f t="shared" si="172"/>
        <v>0</v>
      </c>
      <c r="BG338" s="1664">
        <v>0</v>
      </c>
      <c r="BH338" s="1649">
        <f t="shared" si="173"/>
        <v>0</v>
      </c>
      <c r="BI338" s="1665">
        <f t="shared" si="150"/>
        <v>0</v>
      </c>
      <c r="BJ338" s="1649">
        <f t="shared" ca="1" si="174"/>
        <v>0</v>
      </c>
      <c r="BK338" s="1663">
        <f t="shared" si="175"/>
        <v>0</v>
      </c>
      <c r="BL338" s="1665">
        <f t="shared" si="153"/>
        <v>0</v>
      </c>
      <c r="BM338" s="1649">
        <f t="shared" ca="1" si="176"/>
        <v>0</v>
      </c>
      <c r="BN338" s="1663">
        <f t="shared" si="177"/>
        <v>0</v>
      </c>
      <c r="BO338" s="1678" t="e">
        <f t="shared" si="178"/>
        <v>#DIV/0!</v>
      </c>
      <c r="BP338" s="1649" t="e">
        <f t="shared" ca="1" si="156"/>
        <v>#DIV/0!</v>
      </c>
      <c r="BQ338" s="1673" t="e">
        <f t="shared" si="179"/>
        <v>#DIV/0!</v>
      </c>
      <c r="BR338" s="1044">
        <f t="shared" si="158"/>
        <v>449.077</v>
      </c>
      <c r="BS338" s="1649">
        <f t="shared" ca="1" si="159"/>
        <v>0</v>
      </c>
      <c r="BT338" s="1672">
        <f t="shared" si="180"/>
        <v>49.897444444444446</v>
      </c>
      <c r="BV338" s="1635"/>
      <c r="BW338" s="1635"/>
      <c r="BX338" s="1671"/>
    </row>
    <row r="339" spans="35:16383">
      <c r="AI339" s="1649"/>
      <c r="AJ339" s="345"/>
      <c r="AK339" s="1651">
        <f>'Unit Mix Generator'!C208</f>
        <v>2.5</v>
      </c>
      <c r="AL339" s="1651">
        <f>'Unit Mix Generator'!D208</f>
        <v>3.7</v>
      </c>
      <c r="AM339" s="1652">
        <f>'Unit Mix Generator'!H208</f>
        <v>2</v>
      </c>
      <c r="AN339" s="1652">
        <f ca="1">'Unit Mix Generator'!G208</f>
        <v>0</v>
      </c>
      <c r="AO339" s="1652">
        <v>0</v>
      </c>
      <c r="AP339" s="1652">
        <v>0</v>
      </c>
      <c r="AQ339" s="1653">
        <f t="shared" si="161"/>
        <v>0</v>
      </c>
      <c r="AR339" s="1654">
        <f t="shared" si="162"/>
        <v>0</v>
      </c>
      <c r="AS339" s="1655">
        <f t="shared" ca="1" si="163"/>
        <v>0</v>
      </c>
      <c r="AT339" s="1656" t="str">
        <f t="shared" si="164"/>
        <v>2.5x3.7</v>
      </c>
      <c r="AU339" s="1657">
        <f t="shared" si="165"/>
        <v>9.25</v>
      </c>
      <c r="AV339" s="1658">
        <f t="shared" ca="1" si="166"/>
        <v>0</v>
      </c>
      <c r="AW339" s="67">
        <f t="shared" ca="1" si="167"/>
        <v>0</v>
      </c>
      <c r="AX339" s="878">
        <f t="shared" ca="1" si="143"/>
        <v>0</v>
      </c>
      <c r="AY339" s="878">
        <f t="shared" ca="1" si="168"/>
        <v>0</v>
      </c>
      <c r="AZ339" s="1659">
        <f t="shared" si="169"/>
        <v>2</v>
      </c>
      <c r="BA339" s="1660" t="s">
        <v>1074</v>
      </c>
      <c r="BB339" s="1661" t="s">
        <v>1141</v>
      </c>
      <c r="BC339" s="1664">
        <v>0</v>
      </c>
      <c r="BD339" s="1649">
        <f t="shared" ca="1" si="170"/>
        <v>0</v>
      </c>
      <c r="BE339" s="1649">
        <f t="shared" si="171"/>
        <v>0</v>
      </c>
      <c r="BF339" s="1649">
        <f t="shared" si="172"/>
        <v>0</v>
      </c>
      <c r="BG339" s="1664">
        <v>0</v>
      </c>
      <c r="BH339" s="1649">
        <f t="shared" si="173"/>
        <v>0</v>
      </c>
      <c r="BI339" s="1665">
        <f t="shared" si="150"/>
        <v>0</v>
      </c>
      <c r="BJ339" s="1649">
        <f t="shared" ca="1" si="174"/>
        <v>0</v>
      </c>
      <c r="BK339" s="1663">
        <f t="shared" si="175"/>
        <v>0</v>
      </c>
      <c r="BL339" s="1665">
        <f t="shared" si="153"/>
        <v>0</v>
      </c>
      <c r="BM339" s="1649">
        <f t="shared" ca="1" si="176"/>
        <v>0</v>
      </c>
      <c r="BN339" s="1663">
        <f t="shared" si="177"/>
        <v>0</v>
      </c>
      <c r="BO339" s="1678" t="e">
        <f t="shared" si="178"/>
        <v>#DIV/0!</v>
      </c>
      <c r="BP339" s="1649" t="e">
        <f t="shared" ca="1" si="156"/>
        <v>#DIV/0!</v>
      </c>
      <c r="BQ339" s="1673" t="e">
        <f t="shared" si="179"/>
        <v>#DIV/0!</v>
      </c>
      <c r="BR339" s="1044">
        <f t="shared" si="158"/>
        <v>459.42825000000005</v>
      </c>
      <c r="BS339" s="1649">
        <f t="shared" ca="1" si="159"/>
        <v>0</v>
      </c>
      <c r="BT339" s="1672">
        <f t="shared" si="180"/>
        <v>49.667918918918922</v>
      </c>
      <c r="BV339" s="1635"/>
      <c r="BW339" s="1635"/>
      <c r="BX339" s="1671"/>
    </row>
    <row r="340" spans="35:16383">
      <c r="AI340" s="1649"/>
      <c r="AJ340" s="345"/>
      <c r="AK340" s="1651">
        <f>'Unit Mix Generator'!C209</f>
        <v>2</v>
      </c>
      <c r="AL340" s="1651">
        <f>'Unit Mix Generator'!D209</f>
        <v>4.75</v>
      </c>
      <c r="AM340" s="1652">
        <f>'Unit Mix Generator'!H209</f>
        <v>2</v>
      </c>
      <c r="AN340" s="1652">
        <f ca="1">'Unit Mix Generator'!G209</f>
        <v>0</v>
      </c>
      <c r="AO340" s="1652">
        <v>0</v>
      </c>
      <c r="AP340" s="1652">
        <v>0</v>
      </c>
      <c r="AQ340" s="1653">
        <f t="shared" si="161"/>
        <v>0</v>
      </c>
      <c r="AR340" s="1654">
        <f t="shared" si="162"/>
        <v>0</v>
      </c>
      <c r="AS340" s="1655">
        <f t="shared" ca="1" si="163"/>
        <v>0</v>
      </c>
      <c r="AT340" s="1656" t="str">
        <f t="shared" si="164"/>
        <v>2x4.75</v>
      </c>
      <c r="AU340" s="1657">
        <f t="shared" si="165"/>
        <v>9.5</v>
      </c>
      <c r="AV340" s="1658">
        <f t="shared" ca="1" si="166"/>
        <v>0</v>
      </c>
      <c r="AW340" s="67">
        <f t="shared" ca="1" si="167"/>
        <v>0</v>
      </c>
      <c r="AX340" s="878">
        <f t="shared" ca="1" si="143"/>
        <v>0</v>
      </c>
      <c r="AY340" s="878">
        <f t="shared" ca="1" si="168"/>
        <v>0</v>
      </c>
      <c r="AZ340" s="1659">
        <f t="shared" si="169"/>
        <v>2</v>
      </c>
      <c r="BA340" s="1660" t="s">
        <v>1074</v>
      </c>
      <c r="BB340" s="1661" t="s">
        <v>1141</v>
      </c>
      <c r="BC340" s="1664">
        <v>0</v>
      </c>
      <c r="BD340" s="1649">
        <f t="shared" ca="1" si="170"/>
        <v>0</v>
      </c>
      <c r="BE340" s="1649">
        <f t="shared" si="171"/>
        <v>0</v>
      </c>
      <c r="BF340" s="1649">
        <f t="shared" si="172"/>
        <v>0</v>
      </c>
      <c r="BG340" s="1664">
        <v>0</v>
      </c>
      <c r="BH340" s="1649">
        <f t="shared" si="173"/>
        <v>0</v>
      </c>
      <c r="BI340" s="1665">
        <f t="shared" si="150"/>
        <v>0</v>
      </c>
      <c r="BJ340" s="1649">
        <f t="shared" ca="1" si="174"/>
        <v>0</v>
      </c>
      <c r="BK340" s="1663">
        <f t="shared" si="175"/>
        <v>0</v>
      </c>
      <c r="BL340" s="1665">
        <f t="shared" si="153"/>
        <v>0</v>
      </c>
      <c r="BM340" s="1649">
        <f t="shared" ca="1" si="176"/>
        <v>0</v>
      </c>
      <c r="BN340" s="1663">
        <f t="shared" si="177"/>
        <v>0</v>
      </c>
      <c r="BO340" s="1678" t="e">
        <f t="shared" si="178"/>
        <v>#DIV/0!</v>
      </c>
      <c r="BP340" s="1649" t="e">
        <f t="shared" ca="1" si="156"/>
        <v>#DIV/0!</v>
      </c>
      <c r="BQ340" s="1673" t="e">
        <f t="shared" si="179"/>
        <v>#DIV/0!</v>
      </c>
      <c r="BR340" s="1044">
        <f t="shared" si="158"/>
        <v>469.77950000000004</v>
      </c>
      <c r="BS340" s="1649">
        <f t="shared" ca="1" si="159"/>
        <v>0</v>
      </c>
      <c r="BT340" s="1672">
        <f t="shared" si="180"/>
        <v>49.450473684210529</v>
      </c>
      <c r="BV340" s="1635"/>
      <c r="BW340" s="1635"/>
      <c r="BX340" s="1671"/>
    </row>
    <row r="341" spans="35:16383">
      <c r="AI341" s="1649"/>
      <c r="AJ341" s="345"/>
      <c r="AK341" s="1651">
        <f>'Unit Mix Generator'!C210</f>
        <v>2</v>
      </c>
      <c r="AL341" s="1651">
        <f>'Unit Mix Generator'!D210</f>
        <v>5</v>
      </c>
      <c r="AM341" s="1652">
        <f>'Unit Mix Generator'!H210</f>
        <v>2</v>
      </c>
      <c r="AN341" s="1652">
        <f ca="1">'Unit Mix Generator'!G210</f>
        <v>0</v>
      </c>
      <c r="AO341" s="1652">
        <v>0</v>
      </c>
      <c r="AP341" s="1652">
        <v>0</v>
      </c>
      <c r="AQ341" s="1653">
        <f t="shared" si="161"/>
        <v>0</v>
      </c>
      <c r="AR341" s="1654">
        <f t="shared" si="162"/>
        <v>0</v>
      </c>
      <c r="AS341" s="1655">
        <f t="shared" ca="1" si="163"/>
        <v>0</v>
      </c>
      <c r="AT341" s="1656" t="str">
        <f t="shared" si="164"/>
        <v>2x5</v>
      </c>
      <c r="AU341" s="1657">
        <f t="shared" si="165"/>
        <v>10</v>
      </c>
      <c r="AV341" s="1658">
        <f t="shared" ca="1" si="166"/>
        <v>0</v>
      </c>
      <c r="AW341" s="67">
        <f t="shared" ca="1" si="167"/>
        <v>0</v>
      </c>
      <c r="AX341" s="878">
        <f t="shared" ca="1" si="143"/>
        <v>0</v>
      </c>
      <c r="AY341" s="878">
        <f t="shared" ca="1" si="168"/>
        <v>0</v>
      </c>
      <c r="AZ341" s="1659">
        <f t="shared" si="169"/>
        <v>2</v>
      </c>
      <c r="BA341" s="1660" t="s">
        <v>1074</v>
      </c>
      <c r="BB341" s="1661" t="s">
        <v>1141</v>
      </c>
      <c r="BC341" s="1664">
        <v>0</v>
      </c>
      <c r="BD341" s="1649">
        <f t="shared" ca="1" si="170"/>
        <v>0</v>
      </c>
      <c r="BE341" s="1649">
        <f t="shared" si="171"/>
        <v>0</v>
      </c>
      <c r="BF341" s="1649">
        <f t="shared" si="172"/>
        <v>0</v>
      </c>
      <c r="BG341" s="1664">
        <v>0</v>
      </c>
      <c r="BH341" s="1649">
        <f t="shared" si="173"/>
        <v>0</v>
      </c>
      <c r="BI341" s="1665">
        <f t="shared" si="150"/>
        <v>0</v>
      </c>
      <c r="BJ341" s="1649">
        <f t="shared" ca="1" si="174"/>
        <v>0</v>
      </c>
      <c r="BK341" s="1663">
        <f t="shared" si="175"/>
        <v>0</v>
      </c>
      <c r="BL341" s="1665">
        <f t="shared" si="153"/>
        <v>0</v>
      </c>
      <c r="BM341" s="1649">
        <f t="shared" ca="1" si="176"/>
        <v>0</v>
      </c>
      <c r="BN341" s="1663">
        <f t="shared" si="177"/>
        <v>0</v>
      </c>
      <c r="BO341" s="1678" t="e">
        <f t="shared" si="178"/>
        <v>#DIV/0!</v>
      </c>
      <c r="BP341" s="1649" t="e">
        <f t="shared" ca="1" si="156"/>
        <v>#DIV/0!</v>
      </c>
      <c r="BQ341" s="1673" t="e">
        <f t="shared" si="179"/>
        <v>#DIV/0!</v>
      </c>
      <c r="BR341" s="1044">
        <f t="shared" si="158"/>
        <v>490.48200000000003</v>
      </c>
      <c r="BS341" s="1649">
        <f t="shared" ca="1" si="159"/>
        <v>0</v>
      </c>
      <c r="BT341" s="1672">
        <f t="shared" si="180"/>
        <v>49.048200000000001</v>
      </c>
      <c r="BV341" s="1635"/>
      <c r="BW341" s="1635"/>
      <c r="BX341" s="1671"/>
    </row>
    <row r="342" spans="35:16383">
      <c r="AI342" s="1649"/>
      <c r="AJ342" s="345"/>
      <c r="AK342" s="1651">
        <f>'Unit Mix Generator'!C211</f>
        <v>2.5</v>
      </c>
      <c r="AL342" s="1651">
        <f>'Unit Mix Generator'!D211</f>
        <v>4</v>
      </c>
      <c r="AM342" s="1652">
        <f>'Unit Mix Generator'!H211</f>
        <v>2</v>
      </c>
      <c r="AN342" s="1652">
        <f ca="1">'Unit Mix Generator'!G211</f>
        <v>0</v>
      </c>
      <c r="AO342" s="1652">
        <v>0</v>
      </c>
      <c r="AP342" s="1652">
        <v>0</v>
      </c>
      <c r="AQ342" s="1653">
        <f t="shared" si="161"/>
        <v>0</v>
      </c>
      <c r="AR342" s="1654">
        <f t="shared" si="162"/>
        <v>0</v>
      </c>
      <c r="AS342" s="1655">
        <f t="shared" ca="1" si="163"/>
        <v>0</v>
      </c>
      <c r="AT342" s="1656" t="str">
        <f t="shared" si="164"/>
        <v>2.5x4</v>
      </c>
      <c r="AU342" s="1657">
        <f t="shared" si="165"/>
        <v>10</v>
      </c>
      <c r="AV342" s="1658">
        <f t="shared" ca="1" si="166"/>
        <v>0</v>
      </c>
      <c r="AW342" s="67">
        <f t="shared" ca="1" si="167"/>
        <v>0</v>
      </c>
      <c r="AX342" s="878">
        <f t="shared" ca="1" si="143"/>
        <v>0</v>
      </c>
      <c r="AY342" s="878">
        <f t="shared" ca="1" si="168"/>
        <v>0</v>
      </c>
      <c r="AZ342" s="1659">
        <f t="shared" si="169"/>
        <v>2</v>
      </c>
      <c r="BA342" s="1660" t="s">
        <v>1074</v>
      </c>
      <c r="BB342" s="1661" t="s">
        <v>1141</v>
      </c>
      <c r="BC342" s="1664">
        <v>0</v>
      </c>
      <c r="BD342" s="1649">
        <f t="shared" ca="1" si="170"/>
        <v>0</v>
      </c>
      <c r="BE342" s="1649">
        <f t="shared" si="171"/>
        <v>0</v>
      </c>
      <c r="BF342" s="1649">
        <f t="shared" si="172"/>
        <v>0</v>
      </c>
      <c r="BG342" s="1664">
        <v>0</v>
      </c>
      <c r="BH342" s="1649">
        <f t="shared" si="173"/>
        <v>0</v>
      </c>
      <c r="BI342" s="1665">
        <f t="shared" si="150"/>
        <v>0</v>
      </c>
      <c r="BJ342" s="1649">
        <f t="shared" ca="1" si="174"/>
        <v>0</v>
      </c>
      <c r="BK342" s="1663">
        <f t="shared" si="175"/>
        <v>0</v>
      </c>
      <c r="BL342" s="1665">
        <f t="shared" si="153"/>
        <v>0</v>
      </c>
      <c r="BM342" s="1649">
        <f t="shared" ca="1" si="176"/>
        <v>0</v>
      </c>
      <c r="BN342" s="1663">
        <f t="shared" si="177"/>
        <v>0</v>
      </c>
      <c r="BO342" s="1678" t="e">
        <f t="shared" si="178"/>
        <v>#DIV/0!</v>
      </c>
      <c r="BP342" s="1649" t="e">
        <f t="shared" ca="1" si="156"/>
        <v>#DIV/0!</v>
      </c>
      <c r="BQ342" s="1673" t="e">
        <f t="shared" si="179"/>
        <v>#DIV/0!</v>
      </c>
      <c r="BR342" s="1044">
        <f t="shared" si="158"/>
        <v>490.48200000000003</v>
      </c>
      <c r="BS342" s="1649">
        <f t="shared" ca="1" si="159"/>
        <v>0</v>
      </c>
      <c r="BT342" s="1672">
        <f t="shared" si="180"/>
        <v>49.048200000000001</v>
      </c>
      <c r="BV342" s="1635"/>
      <c r="BW342" s="1635"/>
      <c r="BX342" s="1671"/>
    </row>
    <row r="343" spans="35:16383">
      <c r="AI343" s="1649"/>
      <c r="AJ343" s="345"/>
      <c r="AK343" s="1651">
        <f>'Unit Mix Generator'!C212</f>
        <v>3</v>
      </c>
      <c r="AL343" s="1651">
        <f>'Unit Mix Generator'!D212</f>
        <v>3.5</v>
      </c>
      <c r="AM343" s="1652">
        <f>'Unit Mix Generator'!H212</f>
        <v>2</v>
      </c>
      <c r="AN343" s="1652">
        <f ca="1">'Unit Mix Generator'!G212</f>
        <v>0</v>
      </c>
      <c r="AO343" s="1652">
        <v>0</v>
      </c>
      <c r="AP343" s="1652">
        <v>0</v>
      </c>
      <c r="AQ343" s="1653">
        <f t="shared" si="161"/>
        <v>0</v>
      </c>
      <c r="AR343" s="1654">
        <f t="shared" si="162"/>
        <v>0</v>
      </c>
      <c r="AS343" s="1655">
        <f t="shared" ca="1" si="163"/>
        <v>0</v>
      </c>
      <c r="AT343" s="1656" t="str">
        <f t="shared" si="164"/>
        <v>3x3.5</v>
      </c>
      <c r="AU343" s="1657">
        <f t="shared" si="165"/>
        <v>10.5</v>
      </c>
      <c r="AV343" s="1658">
        <f t="shared" ca="1" si="166"/>
        <v>0</v>
      </c>
      <c r="AW343" s="67">
        <f t="shared" ca="1" si="167"/>
        <v>0</v>
      </c>
      <c r="AX343" s="878">
        <f t="shared" ca="1" si="143"/>
        <v>0</v>
      </c>
      <c r="AY343" s="878">
        <f t="shared" ca="1" si="168"/>
        <v>0</v>
      </c>
      <c r="AZ343" s="1659">
        <f t="shared" si="169"/>
        <v>2</v>
      </c>
      <c r="BA343" s="1660" t="s">
        <v>1074</v>
      </c>
      <c r="BB343" s="1661" t="s">
        <v>1141</v>
      </c>
      <c r="BC343" s="1664">
        <v>0</v>
      </c>
      <c r="BD343" s="1649">
        <f t="shared" ca="1" si="170"/>
        <v>0</v>
      </c>
      <c r="BE343" s="1649">
        <f t="shared" si="171"/>
        <v>0</v>
      </c>
      <c r="BF343" s="1649">
        <f t="shared" si="172"/>
        <v>0</v>
      </c>
      <c r="BG343" s="1664">
        <v>0</v>
      </c>
      <c r="BH343" s="1649">
        <f t="shared" si="173"/>
        <v>0</v>
      </c>
      <c r="BI343" s="1665">
        <f t="shared" si="150"/>
        <v>0</v>
      </c>
      <c r="BJ343" s="1649">
        <f t="shared" ca="1" si="174"/>
        <v>0</v>
      </c>
      <c r="BK343" s="1663">
        <f t="shared" si="175"/>
        <v>0</v>
      </c>
      <c r="BL343" s="1665">
        <f t="shared" si="153"/>
        <v>0</v>
      </c>
      <c r="BM343" s="1649">
        <f t="shared" ca="1" si="176"/>
        <v>0</v>
      </c>
      <c r="BN343" s="1663">
        <f t="shared" si="177"/>
        <v>0</v>
      </c>
      <c r="BO343" s="1678" t="e">
        <f t="shared" si="178"/>
        <v>#DIV/0!</v>
      </c>
      <c r="BP343" s="1649" t="e">
        <f t="shared" ca="1" si="156"/>
        <v>#DIV/0!</v>
      </c>
      <c r="BQ343" s="1673" t="e">
        <f t="shared" si="179"/>
        <v>#DIV/0!</v>
      </c>
      <c r="BR343" s="1044">
        <f t="shared" si="158"/>
        <v>511.18450000000001</v>
      </c>
      <c r="BS343" s="1649">
        <f t="shared" ca="1" si="159"/>
        <v>0</v>
      </c>
      <c r="BT343" s="1672">
        <f t="shared" si="180"/>
        <v>48.684238095238094</v>
      </c>
      <c r="BV343" s="1635"/>
      <c r="BW343" s="1635"/>
      <c r="BX343" s="1671"/>
    </row>
    <row r="344" spans="35:16383">
      <c r="AI344" s="1649"/>
      <c r="AJ344" s="345"/>
      <c r="AK344" s="1651">
        <f>'Unit Mix Generator'!C213</f>
        <v>2</v>
      </c>
      <c r="AL344" s="1651">
        <f>'Unit Mix Generator'!D213</f>
        <v>5.5</v>
      </c>
      <c r="AM344" s="1652">
        <f>'Unit Mix Generator'!H213</f>
        <v>2</v>
      </c>
      <c r="AN344" s="1652">
        <f ca="1">'Unit Mix Generator'!G213</f>
        <v>0</v>
      </c>
      <c r="AO344" s="1652">
        <v>0</v>
      </c>
      <c r="AP344" s="1652">
        <v>0</v>
      </c>
      <c r="AQ344" s="1653">
        <f t="shared" si="161"/>
        <v>0</v>
      </c>
      <c r="AR344" s="1654">
        <f t="shared" si="162"/>
        <v>0</v>
      </c>
      <c r="AS344" s="1655">
        <f t="shared" ca="1" si="163"/>
        <v>0</v>
      </c>
      <c r="AT344" s="1656" t="str">
        <f t="shared" si="164"/>
        <v>2x5.5</v>
      </c>
      <c r="AU344" s="1657">
        <f t="shared" si="165"/>
        <v>11</v>
      </c>
      <c r="AV344" s="1658">
        <f t="shared" ca="1" si="166"/>
        <v>0</v>
      </c>
      <c r="AW344" s="67">
        <f t="shared" ca="1" si="167"/>
        <v>0</v>
      </c>
      <c r="AX344" s="878">
        <f t="shared" ca="1" si="143"/>
        <v>0</v>
      </c>
      <c r="AY344" s="878">
        <f t="shared" ca="1" si="168"/>
        <v>0</v>
      </c>
      <c r="AZ344" s="1659">
        <f t="shared" si="169"/>
        <v>2</v>
      </c>
      <c r="BA344" s="1660" t="s">
        <v>1074</v>
      </c>
      <c r="BB344" s="1661" t="s">
        <v>1141</v>
      </c>
      <c r="BC344" s="1664">
        <v>0</v>
      </c>
      <c r="BD344" s="1649">
        <f t="shared" ca="1" si="170"/>
        <v>0</v>
      </c>
      <c r="BE344" s="1649">
        <f t="shared" si="171"/>
        <v>0</v>
      </c>
      <c r="BF344" s="1649">
        <f t="shared" si="172"/>
        <v>0</v>
      </c>
      <c r="BG344" s="1664">
        <v>0</v>
      </c>
      <c r="BH344" s="1649">
        <f t="shared" si="173"/>
        <v>0</v>
      </c>
      <c r="BI344" s="1665">
        <f t="shared" si="150"/>
        <v>0</v>
      </c>
      <c r="BJ344" s="1649">
        <f t="shared" ca="1" si="174"/>
        <v>0</v>
      </c>
      <c r="BK344" s="1663">
        <f t="shared" si="175"/>
        <v>0</v>
      </c>
      <c r="BL344" s="1665">
        <f t="shared" si="153"/>
        <v>0</v>
      </c>
      <c r="BM344" s="1649">
        <f t="shared" ca="1" si="176"/>
        <v>0</v>
      </c>
      <c r="BN344" s="1663">
        <f t="shared" si="177"/>
        <v>0</v>
      </c>
      <c r="BO344" s="1678" t="e">
        <f t="shared" si="178"/>
        <v>#DIV/0!</v>
      </c>
      <c r="BP344" s="1649" t="e">
        <f t="shared" ca="1" si="156"/>
        <v>#DIV/0!</v>
      </c>
      <c r="BQ344" s="1673" t="e">
        <f t="shared" si="179"/>
        <v>#DIV/0!</v>
      </c>
      <c r="BR344" s="1044">
        <f t="shared" si="158"/>
        <v>531.88700000000006</v>
      </c>
      <c r="BS344" s="1649">
        <f t="shared" ca="1" si="159"/>
        <v>0</v>
      </c>
      <c r="BT344" s="1672">
        <f t="shared" si="180"/>
        <v>48.353363636363639</v>
      </c>
      <c r="BV344" s="1635"/>
      <c r="BW344" s="1635"/>
      <c r="BX344" s="1671"/>
    </row>
    <row r="345" spans="35:16383">
      <c r="AI345" s="1649"/>
      <c r="AJ345" s="345"/>
      <c r="AK345" s="1651">
        <f>'Unit Mix Generator'!C214</f>
        <v>2</v>
      </c>
      <c r="AL345" s="1651">
        <f>'Unit Mix Generator'!D214</f>
        <v>5.75</v>
      </c>
      <c r="AM345" s="1652">
        <f>'Unit Mix Generator'!H214</f>
        <v>2</v>
      </c>
      <c r="AN345" s="1652">
        <f ca="1">'Unit Mix Generator'!G214</f>
        <v>0</v>
      </c>
      <c r="AO345" s="1652">
        <v>0</v>
      </c>
      <c r="AP345" s="1652">
        <v>0</v>
      </c>
      <c r="AQ345" s="1653">
        <f t="shared" si="161"/>
        <v>0</v>
      </c>
      <c r="AR345" s="1654">
        <f t="shared" si="162"/>
        <v>0</v>
      </c>
      <c r="AS345" s="1655">
        <f t="shared" ca="1" si="163"/>
        <v>0</v>
      </c>
      <c r="AT345" s="1656" t="str">
        <f t="shared" si="164"/>
        <v>2x5.75</v>
      </c>
      <c r="AU345" s="1657">
        <f t="shared" si="165"/>
        <v>11.5</v>
      </c>
      <c r="AV345" s="1658">
        <f t="shared" ca="1" si="166"/>
        <v>0</v>
      </c>
      <c r="AW345" s="67">
        <f t="shared" ca="1" si="167"/>
        <v>0</v>
      </c>
      <c r="AX345" s="878">
        <f t="shared" ca="1" si="143"/>
        <v>0</v>
      </c>
      <c r="AY345" s="878">
        <f t="shared" ca="1" si="168"/>
        <v>0</v>
      </c>
      <c r="AZ345" s="1659">
        <f t="shared" si="169"/>
        <v>2</v>
      </c>
      <c r="BA345" s="1660" t="s">
        <v>1074</v>
      </c>
      <c r="BB345" s="1661" t="s">
        <v>1141</v>
      </c>
      <c r="BC345" s="1664">
        <v>0</v>
      </c>
      <c r="BD345" s="1649">
        <f t="shared" ca="1" si="170"/>
        <v>0</v>
      </c>
      <c r="BE345" s="1649">
        <f t="shared" si="171"/>
        <v>0</v>
      </c>
      <c r="BF345" s="1649">
        <f t="shared" si="172"/>
        <v>0</v>
      </c>
      <c r="BG345" s="1664">
        <v>0</v>
      </c>
      <c r="BH345" s="1649">
        <f t="shared" si="173"/>
        <v>0</v>
      </c>
      <c r="BI345" s="1665">
        <f t="shared" si="150"/>
        <v>0</v>
      </c>
      <c r="BJ345" s="1649">
        <f t="shared" ca="1" si="174"/>
        <v>0</v>
      </c>
      <c r="BK345" s="1663">
        <f t="shared" si="175"/>
        <v>0</v>
      </c>
      <c r="BL345" s="1665">
        <f t="shared" si="153"/>
        <v>0</v>
      </c>
      <c r="BM345" s="1649">
        <f t="shared" ca="1" si="176"/>
        <v>0</v>
      </c>
      <c r="BN345" s="1663">
        <f t="shared" si="177"/>
        <v>0</v>
      </c>
      <c r="BO345" s="1678" t="e">
        <f t="shared" si="178"/>
        <v>#DIV/0!</v>
      </c>
      <c r="BP345" s="1649" t="e">
        <f t="shared" ca="1" si="156"/>
        <v>#DIV/0!</v>
      </c>
      <c r="BQ345" s="1673" t="e">
        <f t="shared" si="179"/>
        <v>#DIV/0!</v>
      </c>
      <c r="BR345" s="1044">
        <f t="shared" si="158"/>
        <v>552.58950000000004</v>
      </c>
      <c r="BS345" s="1649">
        <f t="shared" ca="1" si="159"/>
        <v>0</v>
      </c>
      <c r="BT345" s="1672">
        <f t="shared" si="180"/>
        <v>48.051260869565219</v>
      </c>
      <c r="BV345" s="1635"/>
      <c r="BW345" s="1635"/>
      <c r="BX345" s="1671"/>
    </row>
    <row r="346" spans="35:16383">
      <c r="AI346" s="1649"/>
      <c r="AJ346" s="2187"/>
      <c r="AK346" s="1651">
        <f>'Unit Mix Generator'!C215</f>
        <v>2.65</v>
      </c>
      <c r="AL346" s="1651">
        <f>'Unit Mix Generator'!D215</f>
        <v>5</v>
      </c>
      <c r="AM346" s="1652">
        <f>'Unit Mix Generator'!H215</f>
        <v>2</v>
      </c>
      <c r="AN346" s="1652">
        <f ca="1">'Unit Mix Generator'!G215</f>
        <v>0</v>
      </c>
      <c r="AO346" s="1652">
        <v>0</v>
      </c>
      <c r="AP346" s="1652">
        <v>0</v>
      </c>
      <c r="AQ346" s="1653">
        <f t="shared" si="161"/>
        <v>0</v>
      </c>
      <c r="AR346" s="1654">
        <f t="shared" si="162"/>
        <v>0</v>
      </c>
      <c r="AS346" s="1655">
        <f t="shared" ca="1" si="163"/>
        <v>0</v>
      </c>
      <c r="AT346" s="1656" t="str">
        <f t="shared" si="164"/>
        <v>2.65x5</v>
      </c>
      <c r="AU346" s="1657">
        <f t="shared" si="165"/>
        <v>13.25</v>
      </c>
      <c r="AV346" s="1658">
        <f t="shared" ca="1" si="166"/>
        <v>0</v>
      </c>
      <c r="AW346" s="67">
        <f t="shared" ca="1" si="167"/>
        <v>0</v>
      </c>
      <c r="AX346" s="878">
        <f t="shared" ca="1" si="143"/>
        <v>0</v>
      </c>
      <c r="AY346" s="878">
        <f t="shared" ca="1" si="168"/>
        <v>0</v>
      </c>
      <c r="AZ346" s="1659">
        <f t="shared" si="169"/>
        <v>2</v>
      </c>
      <c r="BA346" s="1660" t="s">
        <v>1074</v>
      </c>
      <c r="BB346" s="1661" t="s">
        <v>1141</v>
      </c>
      <c r="BC346" s="1664">
        <v>0</v>
      </c>
      <c r="BD346" s="1649">
        <f t="shared" ca="1" si="170"/>
        <v>0</v>
      </c>
      <c r="BE346" s="1649">
        <f t="shared" si="171"/>
        <v>0</v>
      </c>
      <c r="BF346" s="1649">
        <f t="shared" si="172"/>
        <v>0</v>
      </c>
      <c r="BG346" s="1664">
        <v>0</v>
      </c>
      <c r="BH346" s="1649">
        <f t="shared" si="173"/>
        <v>0</v>
      </c>
      <c r="BI346" s="1665">
        <f t="shared" si="150"/>
        <v>0</v>
      </c>
      <c r="BJ346" s="1649">
        <f t="shared" ca="1" si="174"/>
        <v>0</v>
      </c>
      <c r="BK346" s="1663">
        <f t="shared" si="175"/>
        <v>0</v>
      </c>
      <c r="BL346" s="1665">
        <f t="shared" si="153"/>
        <v>0</v>
      </c>
      <c r="BM346" s="1649">
        <f t="shared" ca="1" si="176"/>
        <v>0</v>
      </c>
      <c r="BN346" s="1663">
        <f t="shared" si="177"/>
        <v>0</v>
      </c>
      <c r="BO346" s="1678" t="e">
        <f t="shared" si="178"/>
        <v>#DIV/0!</v>
      </c>
      <c r="BP346" s="1649" t="e">
        <f t="shared" ca="1" si="156"/>
        <v>#DIV/0!</v>
      </c>
      <c r="BQ346" s="1673" t="e">
        <f t="shared" si="179"/>
        <v>#DIV/0!</v>
      </c>
      <c r="BR346" s="1044">
        <f t="shared" si="158"/>
        <v>625.04825000000005</v>
      </c>
      <c r="BS346" s="1649">
        <f t="shared" ca="1" si="159"/>
        <v>0</v>
      </c>
      <c r="BT346" s="1672">
        <f t="shared" si="180"/>
        <v>47.17345283018868</v>
      </c>
      <c r="BV346" s="1635"/>
      <c r="BW346" s="1635"/>
      <c r="BX346" s="1671"/>
      <c r="CO346" s="1114"/>
      <c r="CP346" s="1114"/>
      <c r="CQ346" s="1114"/>
      <c r="CR346" s="1114"/>
      <c r="CS346" s="1114"/>
      <c r="CT346" s="1114"/>
      <c r="CU346" s="1114"/>
      <c r="CV346" s="1114"/>
      <c r="CW346" s="1114"/>
      <c r="CX346" s="1114"/>
      <c r="CY346" s="1114"/>
      <c r="CZ346" s="1114"/>
      <c r="DA346" s="1114"/>
      <c r="DB346" s="1114"/>
      <c r="DC346" s="1114"/>
      <c r="DD346" s="1114"/>
      <c r="DE346" s="1114"/>
      <c r="DF346" s="1114"/>
      <c r="DG346" s="1114"/>
      <c r="DH346" s="1114"/>
      <c r="DI346" s="1114"/>
      <c r="DJ346" s="1114"/>
      <c r="DK346" s="1114"/>
      <c r="DL346" s="1114"/>
      <c r="DM346" s="1114"/>
      <c r="DN346" s="1114"/>
      <c r="DO346" s="1114"/>
      <c r="DP346" s="1114"/>
      <c r="DQ346" s="1114"/>
      <c r="DR346" s="1114"/>
      <c r="DS346" s="1114"/>
      <c r="DT346" s="1114"/>
      <c r="DU346" s="1114"/>
      <c r="DV346" s="1114"/>
      <c r="DW346" s="1114"/>
      <c r="DX346" s="1114"/>
      <c r="DY346" s="1114"/>
      <c r="DZ346" s="1114"/>
      <c r="EA346" s="1114"/>
      <c r="EB346" s="1114"/>
      <c r="EC346" s="1114"/>
      <c r="ED346" s="1114"/>
      <c r="EE346" s="1114"/>
      <c r="EF346" s="1114"/>
      <c r="EG346" s="1114"/>
      <c r="EH346" s="1114"/>
      <c r="EI346" s="1114"/>
      <c r="EJ346" s="1114"/>
      <c r="EK346" s="1114"/>
      <c r="EL346" s="1114"/>
      <c r="EM346" s="1114"/>
      <c r="EN346" s="1114"/>
      <c r="EO346" s="1114"/>
      <c r="EP346" s="1114"/>
      <c r="EQ346" s="1114"/>
      <c r="ER346" s="1114"/>
      <c r="ES346" s="1114"/>
      <c r="ET346" s="1114"/>
      <c r="EU346" s="1114"/>
      <c r="EV346" s="1114"/>
      <c r="EW346" s="1114"/>
      <c r="EX346" s="1114"/>
      <c r="EY346" s="1114"/>
      <c r="EZ346" s="1114"/>
      <c r="FA346" s="1114"/>
      <c r="FB346" s="1114"/>
      <c r="FC346" s="1114"/>
      <c r="FD346" s="1114"/>
      <c r="FE346" s="1114"/>
      <c r="FF346" s="1114"/>
      <c r="FG346" s="1114"/>
      <c r="FH346" s="1114"/>
      <c r="FI346" s="1114"/>
      <c r="FJ346" s="1114"/>
      <c r="FK346" s="1114"/>
      <c r="FL346" s="1114"/>
      <c r="FM346" s="1114"/>
      <c r="FN346" s="1114"/>
      <c r="FO346" s="1114"/>
      <c r="FP346" s="1114"/>
      <c r="FQ346" s="1114"/>
      <c r="FR346" s="1114"/>
      <c r="FS346" s="1114"/>
      <c r="FT346" s="1114"/>
      <c r="FU346" s="1114"/>
      <c r="FV346" s="1114"/>
      <c r="FW346" s="1114"/>
      <c r="FX346" s="1114"/>
      <c r="FY346" s="1114"/>
      <c r="FZ346" s="1114"/>
      <c r="GA346" s="1114"/>
      <c r="GB346" s="1114"/>
      <c r="GC346" s="1114"/>
      <c r="GD346" s="1114"/>
      <c r="GE346" s="1114"/>
      <c r="GF346" s="1114"/>
      <c r="GG346" s="1114"/>
      <c r="GH346" s="1114"/>
      <c r="GI346" s="1114"/>
      <c r="GJ346" s="1114"/>
      <c r="GK346" s="1114"/>
      <c r="GL346" s="1114"/>
      <c r="GM346" s="1114"/>
      <c r="GN346" s="1114"/>
      <c r="GO346" s="1114"/>
      <c r="GP346" s="1114"/>
      <c r="GQ346" s="1114"/>
      <c r="GR346" s="1114"/>
      <c r="GS346" s="1114"/>
      <c r="GT346" s="1114"/>
      <c r="GU346" s="1114"/>
      <c r="GV346" s="1114"/>
      <c r="GW346" s="1114"/>
      <c r="GX346" s="1114"/>
      <c r="GY346" s="1114"/>
      <c r="GZ346" s="1114"/>
      <c r="HA346" s="1114"/>
      <c r="HB346" s="1114"/>
      <c r="HC346" s="1114"/>
      <c r="HD346" s="1114"/>
      <c r="HE346" s="1114"/>
      <c r="HF346" s="1114"/>
      <c r="HG346" s="1114"/>
      <c r="HH346" s="1114"/>
      <c r="HI346" s="1114"/>
      <c r="HJ346" s="1114"/>
      <c r="HK346" s="1114"/>
      <c r="HL346" s="1114"/>
      <c r="HM346" s="1114"/>
      <c r="HN346" s="1114"/>
      <c r="HO346" s="1114"/>
      <c r="HP346" s="1114"/>
      <c r="HQ346" s="1114"/>
      <c r="HR346" s="1114"/>
      <c r="HS346" s="1114"/>
      <c r="HT346" s="1114"/>
      <c r="HU346" s="1114"/>
      <c r="HV346" s="1114"/>
      <c r="HW346" s="1114"/>
      <c r="HX346" s="1114"/>
      <c r="HY346" s="1114"/>
      <c r="HZ346" s="1114"/>
      <c r="IA346" s="1114"/>
      <c r="IB346" s="1114"/>
      <c r="IC346" s="1114"/>
      <c r="ID346" s="1114"/>
      <c r="IE346" s="1114"/>
      <c r="IF346" s="1114"/>
      <c r="IG346" s="1114"/>
      <c r="IH346" s="1114"/>
      <c r="II346" s="1114"/>
      <c r="IJ346" s="1114"/>
      <c r="IK346" s="1114"/>
      <c r="IL346" s="1114"/>
      <c r="IM346" s="1114"/>
      <c r="IN346" s="1114"/>
      <c r="IO346" s="1114"/>
      <c r="IP346" s="1114"/>
      <c r="IQ346" s="1114"/>
      <c r="IR346" s="1114"/>
      <c r="IS346" s="1114"/>
      <c r="IT346" s="1114"/>
      <c r="IU346" s="1114"/>
      <c r="IV346" s="1114"/>
      <c r="IW346" s="1114"/>
      <c r="IX346" s="1114"/>
      <c r="IY346" s="1114"/>
      <c r="IZ346" s="1114"/>
      <c r="JA346" s="1114"/>
      <c r="JB346" s="1114"/>
      <c r="JC346" s="1114"/>
      <c r="JD346" s="1114"/>
      <c r="JE346" s="1114"/>
      <c r="JF346" s="1114"/>
      <c r="JG346" s="1114"/>
      <c r="JH346" s="1114"/>
      <c r="JI346" s="1114"/>
      <c r="JJ346" s="1114"/>
      <c r="JK346" s="1114"/>
      <c r="JL346" s="1114"/>
      <c r="JM346" s="1114"/>
      <c r="JN346" s="1114"/>
      <c r="JO346" s="1114"/>
      <c r="JP346" s="1114"/>
      <c r="JQ346" s="1114"/>
      <c r="JR346" s="1114"/>
      <c r="JS346" s="1114"/>
      <c r="JT346" s="1114"/>
      <c r="JU346" s="1114"/>
      <c r="JV346" s="1114"/>
      <c r="JW346" s="1114"/>
      <c r="JX346" s="1114"/>
      <c r="JY346" s="1114"/>
      <c r="JZ346" s="1114"/>
      <c r="KA346" s="1114"/>
      <c r="KB346" s="1114"/>
      <c r="KC346" s="1114"/>
      <c r="KD346" s="1114"/>
      <c r="KE346" s="1114"/>
      <c r="KF346" s="1114"/>
      <c r="KG346" s="1114"/>
      <c r="KH346" s="1114"/>
      <c r="KI346" s="1114"/>
      <c r="KJ346" s="1114"/>
      <c r="KK346" s="1114"/>
      <c r="KL346" s="1114"/>
      <c r="KM346" s="1114"/>
      <c r="KN346" s="1114"/>
      <c r="KO346" s="1114"/>
      <c r="KP346" s="1114"/>
      <c r="KQ346" s="1114"/>
      <c r="KR346" s="1114"/>
      <c r="KS346" s="1114"/>
      <c r="KT346" s="1114"/>
      <c r="KU346" s="1114"/>
      <c r="KV346" s="1114"/>
      <c r="KW346" s="1114"/>
      <c r="KX346" s="1114"/>
      <c r="KY346" s="1114"/>
      <c r="KZ346" s="1114"/>
      <c r="LA346" s="1114"/>
      <c r="LB346" s="1114"/>
      <c r="LC346" s="1114"/>
      <c r="LD346" s="1114"/>
      <c r="LE346" s="1114"/>
      <c r="LF346" s="1114"/>
      <c r="LG346" s="1114"/>
      <c r="LH346" s="1114"/>
      <c r="LI346" s="1114"/>
      <c r="LJ346" s="1114"/>
      <c r="LK346" s="1114"/>
      <c r="LL346" s="1114"/>
      <c r="LM346" s="1114"/>
      <c r="LN346" s="1114"/>
      <c r="LO346" s="1114"/>
      <c r="LP346" s="1114"/>
      <c r="LQ346" s="1114"/>
      <c r="LR346" s="1114"/>
      <c r="LS346" s="1114"/>
      <c r="LT346" s="1114"/>
      <c r="LU346" s="1114"/>
      <c r="LV346" s="1114"/>
      <c r="LW346" s="1114"/>
      <c r="LX346" s="1114"/>
      <c r="LY346" s="1114"/>
      <c r="LZ346" s="1114"/>
      <c r="MA346" s="1114"/>
      <c r="MB346" s="1114"/>
      <c r="MC346" s="1114"/>
      <c r="MD346" s="1114"/>
      <c r="ME346" s="1114"/>
      <c r="MF346" s="1114"/>
      <c r="MG346" s="1114"/>
      <c r="MH346" s="1114"/>
      <c r="MI346" s="1114"/>
      <c r="MJ346" s="1114"/>
      <c r="MK346" s="1114"/>
      <c r="ML346" s="1114"/>
      <c r="MM346" s="1114"/>
      <c r="MN346" s="1114"/>
      <c r="MO346" s="1114"/>
      <c r="MP346" s="1114"/>
      <c r="MQ346" s="1114"/>
      <c r="MR346" s="1114"/>
      <c r="MS346" s="1114"/>
      <c r="MT346" s="1114"/>
      <c r="MU346" s="1114"/>
      <c r="MV346" s="1114"/>
      <c r="MW346" s="1114"/>
      <c r="MX346" s="1114"/>
      <c r="MY346" s="1114"/>
      <c r="MZ346" s="1114"/>
      <c r="NA346" s="1114"/>
      <c r="NB346" s="1114"/>
      <c r="NC346" s="1114"/>
      <c r="ND346" s="1114"/>
      <c r="NE346" s="1114"/>
      <c r="NF346" s="1114"/>
      <c r="NG346" s="1114"/>
      <c r="NH346" s="1114"/>
      <c r="NI346" s="1114"/>
      <c r="NJ346" s="1114"/>
      <c r="NK346" s="1114"/>
      <c r="NL346" s="1114"/>
      <c r="NM346" s="1114"/>
      <c r="NN346" s="1114"/>
      <c r="NO346" s="1114"/>
      <c r="NP346" s="1114"/>
      <c r="NQ346" s="1114"/>
      <c r="NR346" s="1114"/>
      <c r="NS346" s="1114"/>
      <c r="NT346" s="1114"/>
      <c r="NU346" s="1114"/>
      <c r="NV346" s="1114"/>
      <c r="NW346" s="1114"/>
      <c r="NX346" s="1114"/>
      <c r="NY346" s="1114"/>
      <c r="NZ346" s="1114"/>
      <c r="OA346" s="1114"/>
      <c r="OB346" s="1114"/>
      <c r="OC346" s="1114"/>
      <c r="OD346" s="1114"/>
      <c r="OE346" s="1114"/>
      <c r="OF346" s="1114"/>
      <c r="OG346" s="1114"/>
      <c r="OH346" s="1114"/>
      <c r="OI346" s="1114"/>
      <c r="OJ346" s="1114"/>
      <c r="OK346" s="1114"/>
      <c r="OL346" s="1114"/>
      <c r="OM346" s="1114"/>
      <c r="ON346" s="1114"/>
      <c r="OO346" s="1114"/>
      <c r="OP346" s="1114"/>
      <c r="OQ346" s="1114"/>
      <c r="OR346" s="1114"/>
      <c r="OS346" s="1114"/>
      <c r="OT346" s="1114"/>
      <c r="OU346" s="1114"/>
      <c r="OV346" s="1114"/>
      <c r="OW346" s="1114"/>
      <c r="OX346" s="1114"/>
      <c r="OY346" s="1114"/>
      <c r="OZ346" s="1114"/>
      <c r="PA346" s="1114"/>
      <c r="PB346" s="1114"/>
      <c r="PC346" s="1114"/>
      <c r="PD346" s="1114"/>
      <c r="PE346" s="1114"/>
      <c r="PF346" s="1114"/>
      <c r="PG346" s="1114"/>
      <c r="PH346" s="1114"/>
      <c r="PI346" s="1114"/>
      <c r="PJ346" s="1114"/>
      <c r="PK346" s="1114"/>
      <c r="PL346" s="1114"/>
      <c r="PM346" s="1114"/>
      <c r="PN346" s="1114"/>
      <c r="PO346" s="1114"/>
      <c r="PP346" s="1114"/>
      <c r="PQ346" s="1114"/>
      <c r="PR346" s="1114"/>
      <c r="PS346" s="1114"/>
      <c r="PT346" s="1114"/>
      <c r="PU346" s="1114"/>
      <c r="PV346" s="1114"/>
      <c r="PW346" s="1114"/>
      <c r="PX346" s="1114"/>
      <c r="PY346" s="1114"/>
      <c r="PZ346" s="1114"/>
      <c r="QA346" s="1114"/>
      <c r="QB346" s="1114"/>
      <c r="QC346" s="1114"/>
      <c r="QD346" s="1114"/>
      <c r="QE346" s="1114"/>
      <c r="QF346" s="1114"/>
      <c r="QG346" s="1114"/>
      <c r="QH346" s="1114"/>
      <c r="QI346" s="1114"/>
      <c r="QJ346" s="1114"/>
      <c r="QK346" s="1114"/>
      <c r="QL346" s="1114"/>
      <c r="QM346" s="1114"/>
      <c r="QN346" s="1114"/>
      <c r="QO346" s="1114"/>
      <c r="QP346" s="1114"/>
      <c r="QQ346" s="1114"/>
      <c r="QR346" s="1114"/>
      <c r="QS346" s="1114"/>
      <c r="QT346" s="1114"/>
      <c r="QU346" s="1114"/>
      <c r="QV346" s="1114"/>
      <c r="QW346" s="1114"/>
      <c r="QX346" s="1114"/>
      <c r="QY346" s="1114"/>
      <c r="QZ346" s="1114"/>
      <c r="RA346" s="1114"/>
      <c r="RB346" s="1114"/>
      <c r="RC346" s="1114"/>
      <c r="RD346" s="1114"/>
      <c r="RE346" s="1114"/>
      <c r="RF346" s="1114"/>
      <c r="RG346" s="1114"/>
      <c r="RH346" s="1114"/>
      <c r="RI346" s="1114"/>
      <c r="RJ346" s="1114"/>
      <c r="RK346" s="1114"/>
      <c r="RL346" s="1114"/>
      <c r="RM346" s="1114"/>
      <c r="RN346" s="1114"/>
      <c r="RO346" s="1114"/>
      <c r="RP346" s="1114"/>
      <c r="RQ346" s="1114"/>
      <c r="RR346" s="1114"/>
      <c r="RS346" s="1114"/>
      <c r="RT346" s="1114"/>
      <c r="RU346" s="1114"/>
      <c r="RV346" s="1114"/>
      <c r="RW346" s="1114"/>
      <c r="RX346" s="1114"/>
      <c r="RY346" s="1114"/>
      <c r="RZ346" s="1114"/>
      <c r="SA346" s="1114"/>
      <c r="SB346" s="1114"/>
      <c r="SC346" s="1114"/>
      <c r="SD346" s="1114"/>
      <c r="SE346" s="1114"/>
      <c r="SF346" s="1114"/>
      <c r="SG346" s="1114"/>
      <c r="SH346" s="1114"/>
      <c r="SI346" s="1114"/>
      <c r="SJ346" s="1114"/>
      <c r="SK346" s="1114"/>
      <c r="SL346" s="1114"/>
      <c r="SM346" s="1114"/>
      <c r="SN346" s="1114"/>
      <c r="SO346" s="1114"/>
      <c r="SP346" s="1114"/>
      <c r="SQ346" s="1114"/>
      <c r="SR346" s="1114"/>
      <c r="SS346" s="1114"/>
      <c r="ST346" s="1114"/>
      <c r="SU346" s="1114"/>
      <c r="SV346" s="1114"/>
      <c r="SW346" s="1114"/>
      <c r="SX346" s="1114"/>
      <c r="SY346" s="1114"/>
      <c r="SZ346" s="1114"/>
      <c r="TA346" s="1114"/>
      <c r="TB346" s="1114"/>
      <c r="TC346" s="1114"/>
      <c r="TD346" s="1114"/>
      <c r="TE346" s="1114"/>
      <c r="TF346" s="1114"/>
      <c r="TG346" s="1114"/>
      <c r="TH346" s="1114"/>
      <c r="TI346" s="1114"/>
      <c r="TJ346" s="1114"/>
      <c r="TK346" s="1114"/>
      <c r="TL346" s="1114"/>
      <c r="TM346" s="1114"/>
      <c r="TN346" s="1114"/>
      <c r="TO346" s="1114"/>
      <c r="TP346" s="1114"/>
      <c r="TQ346" s="1114"/>
      <c r="TR346" s="1114"/>
      <c r="TS346" s="1114"/>
      <c r="TT346" s="1114"/>
      <c r="TU346" s="1114"/>
      <c r="TV346" s="1114"/>
      <c r="TW346" s="1114"/>
      <c r="TX346" s="1114"/>
      <c r="TY346" s="1114"/>
      <c r="TZ346" s="1114"/>
      <c r="UA346" s="1114"/>
      <c r="UB346" s="1114"/>
      <c r="UC346" s="1114"/>
      <c r="UD346" s="1114"/>
      <c r="UE346" s="1114"/>
      <c r="UF346" s="1114"/>
      <c r="UG346" s="1114"/>
      <c r="UH346" s="1114"/>
      <c r="UI346" s="1114"/>
      <c r="UJ346" s="1114"/>
      <c r="UK346" s="1114"/>
      <c r="UL346" s="1114"/>
      <c r="UM346" s="1114"/>
      <c r="UN346" s="1114"/>
      <c r="UO346" s="1114"/>
      <c r="UP346" s="1114"/>
      <c r="UQ346" s="1114"/>
      <c r="UR346" s="1114"/>
      <c r="US346" s="1114"/>
      <c r="UT346" s="1114"/>
      <c r="UU346" s="1114"/>
      <c r="UV346" s="1114"/>
      <c r="UW346" s="1114"/>
      <c r="UX346" s="1114"/>
      <c r="UY346" s="1114"/>
      <c r="UZ346" s="1114"/>
      <c r="VA346" s="1114"/>
      <c r="VB346" s="1114"/>
      <c r="VC346" s="1114"/>
      <c r="VD346" s="1114"/>
      <c r="VE346" s="1114"/>
      <c r="VF346" s="1114"/>
      <c r="VG346" s="1114"/>
      <c r="VH346" s="1114"/>
      <c r="VI346" s="1114"/>
      <c r="VJ346" s="1114"/>
      <c r="VK346" s="1114"/>
      <c r="VL346" s="1114"/>
      <c r="VM346" s="1114"/>
      <c r="VN346" s="1114"/>
      <c r="VO346" s="1114"/>
      <c r="VP346" s="1114"/>
      <c r="VQ346" s="1114"/>
      <c r="VR346" s="1114"/>
      <c r="VS346" s="1114"/>
      <c r="VT346" s="1114"/>
      <c r="VU346" s="1114"/>
      <c r="VV346" s="1114"/>
      <c r="VW346" s="1114"/>
      <c r="VX346" s="1114"/>
      <c r="VY346" s="1114"/>
      <c r="VZ346" s="1114"/>
      <c r="WA346" s="1114"/>
      <c r="WB346" s="1114"/>
      <c r="WC346" s="1114"/>
      <c r="WD346" s="1114"/>
      <c r="WE346" s="1114"/>
      <c r="WF346" s="1114"/>
      <c r="WG346" s="1114"/>
      <c r="WH346" s="1114"/>
      <c r="WI346" s="1114"/>
      <c r="WJ346" s="1114"/>
      <c r="WK346" s="1114"/>
      <c r="WL346" s="1114"/>
      <c r="WM346" s="1114"/>
      <c r="WN346" s="1114"/>
      <c r="WO346" s="1114"/>
      <c r="WP346" s="1114"/>
      <c r="WQ346" s="1114"/>
      <c r="WR346" s="1114"/>
      <c r="WS346" s="1114"/>
      <c r="WT346" s="1114"/>
      <c r="WU346" s="1114"/>
      <c r="WV346" s="1114"/>
      <c r="WW346" s="1114"/>
      <c r="WX346" s="1114"/>
      <c r="WY346" s="1114"/>
      <c r="WZ346" s="1114"/>
      <c r="XA346" s="1114"/>
      <c r="XB346" s="1114"/>
      <c r="XC346" s="1114"/>
      <c r="XD346" s="1114"/>
      <c r="XE346" s="1114"/>
      <c r="XF346" s="1114"/>
      <c r="XG346" s="1114"/>
      <c r="XH346" s="1114"/>
      <c r="XI346" s="1114"/>
      <c r="XJ346" s="1114"/>
      <c r="XK346" s="1114"/>
      <c r="XL346" s="1114"/>
      <c r="XM346" s="1114"/>
      <c r="XN346" s="1114"/>
      <c r="XO346" s="1114"/>
      <c r="XP346" s="1114"/>
      <c r="XQ346" s="1114"/>
      <c r="XR346" s="1114"/>
      <c r="XS346" s="1114"/>
      <c r="XT346" s="1114"/>
      <c r="XU346" s="1114"/>
      <c r="XV346" s="1114"/>
      <c r="XW346" s="1114"/>
      <c r="XX346" s="1114"/>
      <c r="XY346" s="1114"/>
      <c r="XZ346" s="1114"/>
      <c r="YA346" s="1114"/>
      <c r="YB346" s="1114"/>
      <c r="YC346" s="1114"/>
      <c r="YD346" s="1114"/>
      <c r="YE346" s="1114"/>
      <c r="YF346" s="1114"/>
      <c r="YG346" s="1114"/>
      <c r="YH346" s="1114"/>
      <c r="YI346" s="1114"/>
      <c r="YJ346" s="1114"/>
      <c r="YK346" s="1114"/>
      <c r="YL346" s="1114"/>
      <c r="YM346" s="1114"/>
      <c r="YN346" s="1114"/>
      <c r="YO346" s="1114"/>
      <c r="YP346" s="1114"/>
      <c r="YQ346" s="1114"/>
      <c r="YR346" s="1114"/>
      <c r="YS346" s="1114"/>
      <c r="YT346" s="1114"/>
      <c r="YU346" s="1114"/>
      <c r="YV346" s="1114"/>
      <c r="YW346" s="1114"/>
      <c r="YX346" s="1114"/>
      <c r="YY346" s="1114"/>
      <c r="YZ346" s="1114"/>
      <c r="ZA346" s="1114"/>
      <c r="ZB346" s="1114"/>
      <c r="ZC346" s="1114"/>
      <c r="ZD346" s="1114"/>
      <c r="ZE346" s="1114"/>
      <c r="ZF346" s="1114"/>
      <c r="ZG346" s="1114"/>
      <c r="ZH346" s="1114"/>
      <c r="ZI346" s="1114"/>
      <c r="ZJ346" s="1114"/>
      <c r="ZK346" s="1114"/>
      <c r="ZL346" s="1114"/>
      <c r="ZM346" s="1114"/>
      <c r="ZN346" s="1114"/>
      <c r="ZO346" s="1114"/>
      <c r="ZP346" s="1114"/>
      <c r="ZQ346" s="1114"/>
      <c r="ZR346" s="1114"/>
      <c r="ZS346" s="1114"/>
      <c r="ZT346" s="1114"/>
      <c r="ZU346" s="1114"/>
      <c r="ZV346" s="1114"/>
      <c r="ZW346" s="1114"/>
      <c r="ZX346" s="1114"/>
      <c r="ZY346" s="1114"/>
      <c r="ZZ346" s="1114"/>
      <c r="AAA346" s="1114"/>
      <c r="AAB346" s="1114"/>
      <c r="AAC346" s="1114"/>
      <c r="AAD346" s="1114"/>
      <c r="AAE346" s="1114"/>
      <c r="AAF346" s="1114"/>
      <c r="AAG346" s="1114"/>
      <c r="AAH346" s="1114"/>
      <c r="AAI346" s="1114"/>
      <c r="AAJ346" s="1114"/>
      <c r="AAK346" s="1114"/>
      <c r="AAL346" s="1114"/>
      <c r="AAM346" s="1114"/>
      <c r="AAN346" s="1114"/>
      <c r="AAO346" s="1114"/>
      <c r="AAP346" s="1114"/>
      <c r="AAQ346" s="1114"/>
      <c r="AAR346" s="1114"/>
      <c r="AAS346" s="1114"/>
      <c r="AAT346" s="1114"/>
      <c r="AAU346" s="1114"/>
      <c r="AAV346" s="1114"/>
      <c r="AAW346" s="1114"/>
      <c r="AAX346" s="1114"/>
      <c r="AAY346" s="1114"/>
      <c r="AAZ346" s="1114"/>
      <c r="ABA346" s="1114"/>
      <c r="ABB346" s="1114"/>
      <c r="ABC346" s="1114"/>
      <c r="ABD346" s="1114"/>
      <c r="ABE346" s="1114"/>
      <c r="ABF346" s="1114"/>
      <c r="ABG346" s="1114"/>
      <c r="ABH346" s="1114"/>
      <c r="ABI346" s="1114"/>
      <c r="ABJ346" s="1114"/>
      <c r="ABK346" s="1114"/>
      <c r="ABL346" s="1114"/>
      <c r="ABM346" s="1114"/>
      <c r="ABN346" s="1114"/>
      <c r="ABO346" s="1114"/>
      <c r="ABP346" s="1114"/>
      <c r="ABQ346" s="1114"/>
      <c r="ABR346" s="1114"/>
      <c r="ABS346" s="1114"/>
      <c r="ABT346" s="1114"/>
      <c r="ABU346" s="1114"/>
      <c r="ABV346" s="1114"/>
      <c r="ABW346" s="1114"/>
      <c r="ABX346" s="1114"/>
      <c r="ABY346" s="1114"/>
      <c r="ABZ346" s="1114"/>
      <c r="ACA346" s="1114"/>
      <c r="ACB346" s="1114"/>
      <c r="ACC346" s="1114"/>
      <c r="ACD346" s="1114"/>
      <c r="ACE346" s="1114"/>
      <c r="ACF346" s="1114"/>
      <c r="ACG346" s="1114"/>
      <c r="ACH346" s="1114"/>
      <c r="ACI346" s="1114"/>
      <c r="ACJ346" s="1114"/>
      <c r="ACK346" s="1114"/>
      <c r="ACL346" s="1114"/>
      <c r="ACM346" s="1114"/>
      <c r="ACN346" s="1114"/>
      <c r="ACO346" s="1114"/>
      <c r="ACP346" s="1114"/>
      <c r="ACQ346" s="1114"/>
      <c r="ACR346" s="1114"/>
      <c r="ACS346" s="1114"/>
      <c r="ACT346" s="1114"/>
      <c r="ACU346" s="1114"/>
      <c r="ACV346" s="1114"/>
      <c r="ACW346" s="1114"/>
      <c r="ACX346" s="1114"/>
      <c r="ACY346" s="1114"/>
      <c r="ACZ346" s="1114"/>
      <c r="ADA346" s="1114"/>
      <c r="ADB346" s="1114"/>
      <c r="ADC346" s="1114"/>
      <c r="ADD346" s="1114"/>
      <c r="ADE346" s="1114"/>
      <c r="ADF346" s="1114"/>
      <c r="ADG346" s="1114"/>
      <c r="ADH346" s="1114"/>
      <c r="ADI346" s="1114"/>
      <c r="ADJ346" s="1114"/>
      <c r="ADK346" s="1114"/>
      <c r="ADL346" s="1114"/>
      <c r="ADM346" s="1114"/>
      <c r="ADN346" s="1114"/>
      <c r="ADO346" s="1114"/>
      <c r="ADP346" s="1114"/>
      <c r="ADQ346" s="1114"/>
      <c r="ADR346" s="1114"/>
      <c r="ADS346" s="1114"/>
      <c r="ADT346" s="1114"/>
      <c r="ADU346" s="1114"/>
      <c r="ADV346" s="1114"/>
      <c r="ADW346" s="1114"/>
      <c r="ADX346" s="1114"/>
      <c r="ADY346" s="1114"/>
      <c r="ADZ346" s="1114"/>
      <c r="AEA346" s="1114"/>
      <c r="AEB346" s="1114"/>
      <c r="AEC346" s="1114"/>
      <c r="AED346" s="1114"/>
      <c r="AEE346" s="1114"/>
      <c r="AEF346" s="1114"/>
      <c r="AEG346" s="1114"/>
      <c r="AEH346" s="1114"/>
      <c r="AEI346" s="1114"/>
      <c r="AEJ346" s="1114"/>
      <c r="AEK346" s="1114"/>
      <c r="AEL346" s="1114"/>
      <c r="AEM346" s="1114"/>
      <c r="AEN346" s="1114"/>
      <c r="AEO346" s="1114"/>
      <c r="AEP346" s="1114"/>
      <c r="AEQ346" s="1114"/>
      <c r="AER346" s="1114"/>
      <c r="AES346" s="1114"/>
      <c r="AET346" s="1114"/>
      <c r="AEU346" s="1114"/>
      <c r="AEV346" s="1114"/>
      <c r="AEW346" s="1114"/>
      <c r="AEX346" s="1114"/>
      <c r="AEY346" s="1114"/>
      <c r="AEZ346" s="1114"/>
      <c r="AFA346" s="1114"/>
      <c r="AFB346" s="1114"/>
      <c r="AFC346" s="1114"/>
      <c r="AFD346" s="1114"/>
      <c r="AFE346" s="1114"/>
      <c r="AFF346" s="1114"/>
      <c r="AFG346" s="1114"/>
      <c r="AFH346" s="1114"/>
      <c r="AFI346" s="1114"/>
      <c r="AFJ346" s="1114"/>
      <c r="AFK346" s="1114"/>
      <c r="AFL346" s="1114"/>
      <c r="AFM346" s="1114"/>
      <c r="AFN346" s="1114"/>
      <c r="AFO346" s="1114"/>
      <c r="AFP346" s="1114"/>
      <c r="AFQ346" s="1114"/>
      <c r="AFR346" s="1114"/>
      <c r="AFS346" s="1114"/>
      <c r="AFT346" s="1114"/>
      <c r="AFU346" s="1114"/>
      <c r="AFV346" s="1114"/>
      <c r="AFW346" s="1114"/>
      <c r="AFX346" s="1114"/>
      <c r="AFY346" s="1114"/>
      <c r="AFZ346" s="1114"/>
      <c r="AGA346" s="1114"/>
      <c r="AGB346" s="1114"/>
      <c r="AGC346" s="1114"/>
      <c r="AGD346" s="1114"/>
      <c r="AGE346" s="1114"/>
      <c r="AGF346" s="1114"/>
      <c r="AGG346" s="1114"/>
      <c r="AGH346" s="1114"/>
      <c r="AGI346" s="1114"/>
      <c r="AGJ346" s="1114"/>
      <c r="AGK346" s="1114"/>
      <c r="AGL346" s="1114"/>
      <c r="AGM346" s="1114"/>
      <c r="AGN346" s="1114"/>
      <c r="AGO346" s="1114"/>
      <c r="AGP346" s="1114"/>
      <c r="AGQ346" s="1114"/>
      <c r="AGR346" s="1114"/>
      <c r="AGS346" s="1114"/>
      <c r="AGT346" s="1114"/>
      <c r="AGU346" s="1114"/>
      <c r="AGV346" s="1114"/>
      <c r="AGW346" s="1114"/>
      <c r="AGX346" s="1114"/>
      <c r="AGY346" s="1114"/>
      <c r="AGZ346" s="1114"/>
      <c r="AHA346" s="1114"/>
      <c r="AHB346" s="1114"/>
      <c r="AHC346" s="1114"/>
      <c r="AHD346" s="1114"/>
      <c r="AHE346" s="1114"/>
      <c r="AHF346" s="1114"/>
      <c r="AHG346" s="1114"/>
      <c r="AHH346" s="1114"/>
      <c r="AHI346" s="1114"/>
      <c r="AHJ346" s="1114"/>
      <c r="AHK346" s="1114"/>
      <c r="AHL346" s="1114"/>
      <c r="AHM346" s="1114"/>
      <c r="AHN346" s="1114"/>
      <c r="AHO346" s="1114"/>
      <c r="AHP346" s="1114"/>
      <c r="AHQ346" s="1114"/>
      <c r="AHR346" s="1114"/>
      <c r="AHS346" s="1114"/>
      <c r="AHT346" s="1114"/>
      <c r="AHU346" s="1114"/>
      <c r="AHV346" s="1114"/>
      <c r="AHW346" s="1114"/>
      <c r="AHX346" s="1114"/>
      <c r="AHY346" s="1114"/>
      <c r="AHZ346" s="1114"/>
      <c r="AIA346" s="1114"/>
      <c r="AIB346" s="1114"/>
      <c r="AIC346" s="1114"/>
      <c r="AID346" s="1114"/>
      <c r="AIE346" s="1114"/>
      <c r="AIF346" s="1114"/>
      <c r="AIG346" s="1114"/>
      <c r="AIH346" s="1114"/>
      <c r="AII346" s="1114"/>
      <c r="AIJ346" s="1114"/>
      <c r="AIK346" s="1114"/>
      <c r="AIL346" s="1114"/>
      <c r="AIM346" s="1114"/>
      <c r="AIN346" s="1114"/>
      <c r="AIO346" s="1114"/>
      <c r="AIP346" s="1114"/>
      <c r="AIQ346" s="1114"/>
      <c r="AIR346" s="1114"/>
      <c r="AIS346" s="1114"/>
      <c r="AIT346" s="1114"/>
      <c r="AIU346" s="1114"/>
      <c r="AIV346" s="1114"/>
      <c r="AIW346" s="1114"/>
      <c r="AIX346" s="1114"/>
      <c r="AIY346" s="1114"/>
      <c r="AIZ346" s="1114"/>
      <c r="AJA346" s="1114"/>
      <c r="AJB346" s="1114"/>
      <c r="AJC346" s="1114"/>
      <c r="AJD346" s="1114"/>
      <c r="AJE346" s="1114"/>
      <c r="AJF346" s="1114"/>
      <c r="AJG346" s="1114"/>
      <c r="AJH346" s="1114"/>
      <c r="AJI346" s="1114"/>
      <c r="AJJ346" s="1114"/>
      <c r="AJK346" s="1114"/>
      <c r="AJL346" s="1114"/>
      <c r="AJM346" s="1114"/>
      <c r="AJN346" s="1114"/>
      <c r="AJO346" s="1114"/>
      <c r="AJP346" s="1114"/>
      <c r="AJQ346" s="1114"/>
      <c r="AJR346" s="1114"/>
      <c r="AJS346" s="1114"/>
      <c r="AJT346" s="1114"/>
      <c r="AJU346" s="1114"/>
      <c r="AJV346" s="1114"/>
      <c r="AJW346" s="1114"/>
      <c r="AJX346" s="1114"/>
      <c r="AJY346" s="1114"/>
      <c r="AJZ346" s="1114"/>
      <c r="AKA346" s="1114"/>
      <c r="AKB346" s="1114"/>
      <c r="AKC346" s="1114"/>
      <c r="AKD346" s="1114"/>
      <c r="AKE346" s="1114"/>
      <c r="AKF346" s="1114"/>
      <c r="AKG346" s="1114"/>
      <c r="AKH346" s="1114"/>
      <c r="AKI346" s="1114"/>
      <c r="AKJ346" s="1114"/>
      <c r="AKK346" s="1114"/>
      <c r="AKL346" s="1114"/>
      <c r="AKM346" s="1114"/>
      <c r="AKN346" s="1114"/>
      <c r="AKO346" s="1114"/>
      <c r="AKP346" s="1114"/>
      <c r="AKQ346" s="1114"/>
      <c r="AKR346" s="1114"/>
      <c r="AKS346" s="1114"/>
      <c r="AKT346" s="1114"/>
      <c r="AKU346" s="1114"/>
      <c r="AKV346" s="1114"/>
      <c r="AKW346" s="1114"/>
      <c r="AKX346" s="1114"/>
      <c r="AKY346" s="1114"/>
      <c r="AKZ346" s="1114"/>
      <c r="ALA346" s="1114"/>
      <c r="ALB346" s="1114"/>
      <c r="ALC346" s="1114"/>
      <c r="ALD346" s="1114"/>
      <c r="ALE346" s="1114"/>
      <c r="ALF346" s="1114"/>
      <c r="ALG346" s="1114"/>
      <c r="ALH346" s="1114"/>
      <c r="ALI346" s="1114"/>
      <c r="ALJ346" s="1114"/>
      <c r="ALK346" s="1114"/>
      <c r="ALL346" s="1114"/>
      <c r="ALM346" s="1114"/>
      <c r="ALN346" s="1114"/>
      <c r="ALO346" s="1114"/>
      <c r="ALP346" s="1114"/>
      <c r="ALQ346" s="1114"/>
      <c r="ALR346" s="1114"/>
      <c r="ALS346" s="1114"/>
      <c r="ALT346" s="1114"/>
      <c r="ALU346" s="1114"/>
      <c r="ALV346" s="1114"/>
      <c r="ALW346" s="1114"/>
      <c r="ALX346" s="1114"/>
      <c r="ALY346" s="1114"/>
      <c r="ALZ346" s="1114"/>
      <c r="AMA346" s="1114"/>
      <c r="AMB346" s="1114"/>
      <c r="AMC346" s="1114"/>
      <c r="AMD346" s="1114"/>
      <c r="AME346" s="1114"/>
      <c r="AMF346" s="1114"/>
      <c r="AMG346" s="1114"/>
      <c r="AMH346" s="1114"/>
      <c r="AMI346" s="1114"/>
      <c r="AMJ346" s="1114"/>
      <c r="AMK346" s="1114"/>
      <c r="AML346" s="1114"/>
      <c r="AMM346" s="1114"/>
      <c r="AMN346" s="1114"/>
      <c r="AMO346" s="1114"/>
      <c r="AMP346" s="1114"/>
      <c r="AMQ346" s="1114"/>
      <c r="AMR346" s="1114"/>
      <c r="AMS346" s="1114"/>
      <c r="AMT346" s="1114"/>
      <c r="AMU346" s="1114"/>
      <c r="AMV346" s="1114"/>
      <c r="AMW346" s="1114"/>
      <c r="AMX346" s="1114"/>
      <c r="AMY346" s="1114"/>
      <c r="AMZ346" s="1114"/>
      <c r="ANA346" s="1114"/>
      <c r="ANB346" s="1114"/>
      <c r="ANC346" s="1114"/>
      <c r="AND346" s="1114"/>
      <c r="ANE346" s="1114"/>
      <c r="ANF346" s="1114"/>
      <c r="ANG346" s="1114"/>
      <c r="ANH346" s="1114"/>
      <c r="ANI346" s="1114"/>
      <c r="ANJ346" s="1114"/>
      <c r="ANK346" s="1114"/>
      <c r="ANL346" s="1114"/>
      <c r="ANM346" s="1114"/>
      <c r="ANN346" s="1114"/>
      <c r="ANO346" s="1114"/>
      <c r="ANP346" s="1114"/>
      <c r="ANQ346" s="1114"/>
      <c r="ANR346" s="1114"/>
      <c r="ANS346" s="1114"/>
      <c r="ANT346" s="1114"/>
      <c r="ANU346" s="1114"/>
      <c r="ANV346" s="1114"/>
      <c r="ANW346" s="1114"/>
      <c r="ANX346" s="1114"/>
      <c r="ANY346" s="1114"/>
      <c r="ANZ346" s="1114"/>
      <c r="AOA346" s="1114"/>
      <c r="AOB346" s="1114"/>
      <c r="AOC346" s="1114"/>
      <c r="AOD346" s="1114"/>
      <c r="AOE346" s="1114"/>
      <c r="AOF346" s="1114"/>
      <c r="AOG346" s="1114"/>
      <c r="AOH346" s="1114"/>
      <c r="AOI346" s="1114"/>
      <c r="AOJ346" s="1114"/>
      <c r="AOK346" s="1114"/>
      <c r="AOL346" s="1114"/>
      <c r="AOM346" s="1114"/>
      <c r="AON346" s="1114"/>
      <c r="AOO346" s="1114"/>
      <c r="AOP346" s="1114"/>
      <c r="AOQ346" s="1114"/>
      <c r="AOR346" s="1114"/>
      <c r="AOS346" s="1114"/>
      <c r="AOT346" s="1114"/>
      <c r="AOU346" s="1114"/>
      <c r="AOV346" s="1114"/>
      <c r="AOW346" s="1114"/>
      <c r="AOX346" s="1114"/>
      <c r="AOY346" s="1114"/>
      <c r="AOZ346" s="1114"/>
      <c r="APA346" s="1114"/>
      <c r="APB346" s="1114"/>
      <c r="APC346" s="1114"/>
      <c r="APD346" s="1114"/>
      <c r="APE346" s="1114"/>
      <c r="APF346" s="1114"/>
      <c r="APG346" s="1114"/>
      <c r="APH346" s="1114"/>
      <c r="API346" s="1114"/>
      <c r="APJ346" s="1114"/>
      <c r="APK346" s="1114"/>
      <c r="APL346" s="1114"/>
      <c r="APM346" s="1114"/>
      <c r="APN346" s="1114"/>
      <c r="APO346" s="1114"/>
      <c r="APP346" s="1114"/>
      <c r="APQ346" s="1114"/>
      <c r="APR346" s="1114"/>
      <c r="APS346" s="1114"/>
      <c r="APT346" s="1114"/>
      <c r="APU346" s="1114"/>
      <c r="APV346" s="1114"/>
      <c r="APW346" s="1114"/>
      <c r="APX346" s="1114"/>
      <c r="APY346" s="1114"/>
      <c r="APZ346" s="1114"/>
      <c r="AQA346" s="1114"/>
      <c r="AQB346" s="1114"/>
      <c r="AQC346" s="1114"/>
      <c r="AQD346" s="1114"/>
      <c r="AQE346" s="1114"/>
      <c r="AQF346" s="1114"/>
      <c r="AQG346" s="1114"/>
      <c r="AQH346" s="1114"/>
      <c r="AQI346" s="1114"/>
      <c r="AQJ346" s="1114"/>
      <c r="AQK346" s="1114"/>
      <c r="AQL346" s="1114"/>
      <c r="AQM346" s="1114"/>
      <c r="AQN346" s="1114"/>
      <c r="AQO346" s="1114"/>
      <c r="AQP346" s="1114"/>
      <c r="AQQ346" s="1114"/>
      <c r="AQR346" s="1114"/>
      <c r="AQS346" s="1114"/>
      <c r="AQT346" s="1114"/>
      <c r="AQU346" s="1114"/>
      <c r="AQV346" s="1114"/>
      <c r="AQW346" s="1114"/>
      <c r="AQX346" s="1114"/>
      <c r="AQY346" s="1114"/>
      <c r="AQZ346" s="1114"/>
      <c r="ARA346" s="1114"/>
      <c r="ARB346" s="1114"/>
      <c r="ARC346" s="1114"/>
      <c r="ARD346" s="1114"/>
      <c r="ARE346" s="1114"/>
      <c r="ARF346" s="1114"/>
      <c r="ARG346" s="1114"/>
      <c r="ARH346" s="1114"/>
      <c r="ARI346" s="1114"/>
      <c r="ARJ346" s="1114"/>
      <c r="ARK346" s="1114"/>
      <c r="ARL346" s="1114"/>
      <c r="ARM346" s="1114"/>
      <c r="ARN346" s="1114"/>
      <c r="ARO346" s="1114"/>
      <c r="ARP346" s="1114"/>
      <c r="ARQ346" s="1114"/>
      <c r="ARR346" s="1114"/>
      <c r="ARS346" s="1114"/>
      <c r="ART346" s="1114"/>
      <c r="ARU346" s="1114"/>
      <c r="ARV346" s="1114"/>
      <c r="ARW346" s="1114"/>
      <c r="ARX346" s="1114"/>
      <c r="ARY346" s="1114"/>
      <c r="ARZ346" s="1114"/>
      <c r="ASA346" s="1114"/>
      <c r="ASB346" s="1114"/>
      <c r="ASC346" s="1114"/>
      <c r="ASD346" s="1114"/>
      <c r="ASE346" s="1114"/>
      <c r="ASF346" s="1114"/>
      <c r="ASG346" s="1114"/>
      <c r="ASH346" s="1114"/>
      <c r="ASI346" s="1114"/>
      <c r="ASJ346" s="1114"/>
      <c r="ASK346" s="1114"/>
      <c r="ASL346" s="1114"/>
      <c r="ASM346" s="1114"/>
      <c r="ASN346" s="1114"/>
      <c r="ASO346" s="1114"/>
      <c r="ASP346" s="1114"/>
      <c r="ASQ346" s="1114"/>
      <c r="ASR346" s="1114"/>
      <c r="ASS346" s="1114"/>
      <c r="AST346" s="1114"/>
      <c r="ASU346" s="1114"/>
      <c r="ASV346" s="1114"/>
      <c r="ASW346" s="1114"/>
      <c r="ASX346" s="1114"/>
      <c r="ASY346" s="1114"/>
      <c r="ASZ346" s="1114"/>
      <c r="ATA346" s="1114"/>
      <c r="ATB346" s="1114"/>
      <c r="ATC346" s="1114"/>
      <c r="ATD346" s="1114"/>
      <c r="ATE346" s="1114"/>
      <c r="ATF346" s="1114"/>
      <c r="ATG346" s="1114"/>
      <c r="ATH346" s="1114"/>
      <c r="ATI346" s="1114"/>
      <c r="ATJ346" s="1114"/>
      <c r="ATK346" s="1114"/>
      <c r="ATL346" s="1114"/>
      <c r="ATM346" s="1114"/>
      <c r="ATN346" s="1114"/>
      <c r="ATO346" s="1114"/>
      <c r="ATP346" s="1114"/>
      <c r="ATQ346" s="1114"/>
      <c r="ATR346" s="1114"/>
      <c r="ATS346" s="1114"/>
      <c r="ATT346" s="1114"/>
      <c r="ATU346" s="1114"/>
      <c r="ATV346" s="1114"/>
      <c r="ATW346" s="1114"/>
      <c r="ATX346" s="1114"/>
      <c r="ATY346" s="1114"/>
      <c r="ATZ346" s="1114"/>
      <c r="AUA346" s="1114"/>
      <c r="AUB346" s="1114"/>
      <c r="AUC346" s="1114"/>
      <c r="AUD346" s="1114"/>
      <c r="AUE346" s="1114"/>
      <c r="AUF346" s="1114"/>
      <c r="AUG346" s="1114"/>
      <c r="AUH346" s="1114"/>
      <c r="AUI346" s="1114"/>
      <c r="AUJ346" s="1114"/>
      <c r="AUK346" s="1114"/>
      <c r="AUL346" s="1114"/>
      <c r="AUM346" s="1114"/>
      <c r="AUN346" s="1114"/>
      <c r="AUO346" s="1114"/>
      <c r="AUP346" s="1114"/>
      <c r="AUQ346" s="1114"/>
      <c r="AUR346" s="1114"/>
      <c r="AUS346" s="1114"/>
      <c r="AUT346" s="1114"/>
      <c r="AUU346" s="1114"/>
      <c r="AUV346" s="1114"/>
      <c r="AUW346" s="1114"/>
      <c r="AUX346" s="1114"/>
      <c r="AUY346" s="1114"/>
      <c r="AUZ346" s="1114"/>
      <c r="AVA346" s="1114"/>
      <c r="AVB346" s="1114"/>
      <c r="AVC346" s="1114"/>
      <c r="AVD346" s="1114"/>
      <c r="AVE346" s="1114"/>
      <c r="AVF346" s="1114"/>
      <c r="AVG346" s="1114"/>
      <c r="AVH346" s="1114"/>
      <c r="AVI346" s="1114"/>
      <c r="AVJ346" s="1114"/>
      <c r="AVK346" s="1114"/>
      <c r="AVL346" s="1114"/>
      <c r="AVM346" s="1114"/>
      <c r="AVN346" s="1114"/>
      <c r="AVO346" s="1114"/>
      <c r="AVP346" s="1114"/>
      <c r="AVQ346" s="1114"/>
      <c r="AVR346" s="1114"/>
      <c r="AVS346" s="1114"/>
      <c r="AVT346" s="1114"/>
      <c r="AVU346" s="1114"/>
      <c r="AVV346" s="1114"/>
      <c r="AVW346" s="1114"/>
      <c r="AVX346" s="1114"/>
      <c r="AVY346" s="1114"/>
      <c r="AVZ346" s="1114"/>
      <c r="AWA346" s="1114"/>
      <c r="AWB346" s="1114"/>
      <c r="AWC346" s="1114"/>
      <c r="AWD346" s="1114"/>
      <c r="AWE346" s="1114"/>
      <c r="AWF346" s="1114"/>
      <c r="AWG346" s="1114"/>
      <c r="AWH346" s="1114"/>
      <c r="AWI346" s="1114"/>
      <c r="AWJ346" s="1114"/>
      <c r="AWK346" s="1114"/>
      <c r="AWL346" s="1114"/>
      <c r="AWM346" s="1114"/>
      <c r="AWN346" s="1114"/>
      <c r="AWO346" s="1114"/>
      <c r="AWP346" s="1114"/>
      <c r="AWQ346" s="1114"/>
      <c r="AWR346" s="1114"/>
      <c r="AWS346" s="1114"/>
      <c r="AWT346" s="1114"/>
      <c r="AWU346" s="1114"/>
      <c r="AWV346" s="1114"/>
      <c r="AWW346" s="1114"/>
      <c r="AWX346" s="1114"/>
      <c r="AWY346" s="1114"/>
      <c r="AWZ346" s="1114"/>
      <c r="AXA346" s="1114"/>
      <c r="AXB346" s="1114"/>
      <c r="AXC346" s="1114"/>
      <c r="AXD346" s="1114"/>
      <c r="AXE346" s="1114"/>
      <c r="AXF346" s="1114"/>
      <c r="AXG346" s="1114"/>
      <c r="AXH346" s="1114"/>
      <c r="AXI346" s="1114"/>
      <c r="AXJ346" s="1114"/>
      <c r="AXK346" s="1114"/>
      <c r="AXL346" s="1114"/>
      <c r="AXM346" s="1114"/>
      <c r="AXN346" s="1114"/>
      <c r="AXO346" s="1114"/>
      <c r="AXP346" s="1114"/>
      <c r="AXQ346" s="1114"/>
      <c r="AXR346" s="1114"/>
      <c r="AXS346" s="1114"/>
      <c r="AXT346" s="1114"/>
      <c r="AXU346" s="1114"/>
      <c r="AXV346" s="1114"/>
      <c r="AXW346" s="1114"/>
      <c r="AXX346" s="1114"/>
      <c r="AXY346" s="1114"/>
      <c r="AXZ346" s="1114"/>
      <c r="AYA346" s="1114"/>
      <c r="AYB346" s="1114"/>
      <c r="AYC346" s="1114"/>
      <c r="AYD346" s="1114"/>
      <c r="AYE346" s="1114"/>
      <c r="AYF346" s="1114"/>
      <c r="AYG346" s="1114"/>
      <c r="AYH346" s="1114"/>
      <c r="AYI346" s="1114"/>
      <c r="AYJ346" s="1114"/>
      <c r="AYK346" s="1114"/>
      <c r="AYL346" s="1114"/>
      <c r="AYM346" s="1114"/>
      <c r="AYN346" s="1114"/>
      <c r="AYO346" s="1114"/>
      <c r="AYP346" s="1114"/>
      <c r="AYQ346" s="1114"/>
      <c r="AYR346" s="1114"/>
      <c r="AYS346" s="1114"/>
      <c r="AYT346" s="1114"/>
      <c r="AYU346" s="1114"/>
      <c r="AYV346" s="1114"/>
      <c r="AYW346" s="1114"/>
      <c r="AYX346" s="1114"/>
      <c r="AYY346" s="1114"/>
      <c r="AYZ346" s="1114"/>
      <c r="AZA346" s="1114"/>
      <c r="AZB346" s="1114"/>
      <c r="AZC346" s="1114"/>
      <c r="AZD346" s="1114"/>
      <c r="AZE346" s="1114"/>
      <c r="AZF346" s="1114"/>
      <c r="AZG346" s="1114"/>
      <c r="AZH346" s="1114"/>
      <c r="AZI346" s="1114"/>
      <c r="AZJ346" s="1114"/>
      <c r="AZK346" s="1114"/>
      <c r="AZL346" s="1114"/>
      <c r="AZM346" s="1114"/>
      <c r="AZN346" s="1114"/>
      <c r="AZO346" s="1114"/>
      <c r="AZP346" s="1114"/>
      <c r="AZQ346" s="1114"/>
      <c r="AZR346" s="1114"/>
      <c r="AZS346" s="1114"/>
      <c r="AZT346" s="1114"/>
      <c r="AZU346" s="1114"/>
      <c r="AZV346" s="1114"/>
      <c r="AZW346" s="1114"/>
      <c r="AZX346" s="1114"/>
      <c r="AZY346" s="1114"/>
      <c r="AZZ346" s="1114"/>
      <c r="BAA346" s="1114"/>
      <c r="BAB346" s="1114"/>
      <c r="BAC346" s="1114"/>
      <c r="BAD346" s="1114"/>
      <c r="BAE346" s="1114"/>
      <c r="BAF346" s="1114"/>
      <c r="BAG346" s="1114"/>
      <c r="BAH346" s="1114"/>
      <c r="BAI346" s="1114"/>
      <c r="BAJ346" s="1114"/>
      <c r="BAK346" s="1114"/>
      <c r="BAL346" s="1114"/>
      <c r="BAM346" s="1114"/>
      <c r="BAN346" s="1114"/>
      <c r="BAO346" s="1114"/>
      <c r="BAP346" s="1114"/>
      <c r="BAQ346" s="1114"/>
      <c r="BAR346" s="1114"/>
      <c r="BAS346" s="1114"/>
      <c r="BAT346" s="1114"/>
      <c r="BAU346" s="1114"/>
      <c r="BAV346" s="1114"/>
      <c r="BAW346" s="1114"/>
      <c r="BAX346" s="1114"/>
      <c r="BAY346" s="1114"/>
      <c r="BAZ346" s="1114"/>
      <c r="BBA346" s="1114"/>
      <c r="BBB346" s="1114"/>
      <c r="BBC346" s="1114"/>
      <c r="BBD346" s="1114"/>
      <c r="BBE346" s="1114"/>
      <c r="BBF346" s="1114"/>
      <c r="BBG346" s="1114"/>
      <c r="BBH346" s="1114"/>
      <c r="BBI346" s="1114"/>
      <c r="BBJ346" s="1114"/>
      <c r="BBK346" s="1114"/>
      <c r="BBL346" s="1114"/>
      <c r="BBM346" s="1114"/>
      <c r="BBN346" s="1114"/>
      <c r="BBO346" s="1114"/>
      <c r="BBP346" s="1114"/>
      <c r="BBQ346" s="1114"/>
      <c r="BBR346" s="1114"/>
      <c r="BBS346" s="1114"/>
      <c r="BBT346" s="1114"/>
      <c r="BBU346" s="1114"/>
      <c r="BBV346" s="1114"/>
      <c r="BBW346" s="1114"/>
      <c r="BBX346" s="1114"/>
      <c r="BBY346" s="1114"/>
      <c r="BBZ346" s="1114"/>
      <c r="BCA346" s="1114"/>
      <c r="BCB346" s="1114"/>
      <c r="BCC346" s="1114"/>
      <c r="BCD346" s="1114"/>
      <c r="BCE346" s="1114"/>
      <c r="BCF346" s="1114"/>
      <c r="BCG346" s="1114"/>
      <c r="BCH346" s="1114"/>
      <c r="BCI346" s="1114"/>
      <c r="BCJ346" s="1114"/>
      <c r="BCK346" s="1114"/>
      <c r="BCL346" s="1114"/>
      <c r="BCM346" s="1114"/>
      <c r="BCN346" s="1114"/>
      <c r="BCO346" s="1114"/>
      <c r="BCP346" s="1114"/>
      <c r="BCQ346" s="1114"/>
      <c r="BCR346" s="1114"/>
      <c r="BCS346" s="1114"/>
      <c r="BCT346" s="1114"/>
      <c r="BCU346" s="1114"/>
      <c r="BCV346" s="1114"/>
      <c r="BCW346" s="1114"/>
      <c r="BCX346" s="1114"/>
      <c r="BCY346" s="1114"/>
      <c r="BCZ346" s="1114"/>
      <c r="BDA346" s="1114"/>
      <c r="BDB346" s="1114"/>
      <c r="BDC346" s="1114"/>
      <c r="BDD346" s="1114"/>
      <c r="BDE346" s="1114"/>
      <c r="BDF346" s="1114"/>
      <c r="BDG346" s="1114"/>
      <c r="BDH346" s="1114"/>
      <c r="BDI346" s="1114"/>
      <c r="BDJ346" s="1114"/>
      <c r="BDK346" s="1114"/>
      <c r="BDL346" s="1114"/>
      <c r="BDM346" s="1114"/>
      <c r="BDN346" s="1114"/>
      <c r="BDO346" s="1114"/>
      <c r="BDP346" s="1114"/>
      <c r="BDQ346" s="1114"/>
      <c r="BDR346" s="1114"/>
      <c r="BDS346" s="1114"/>
      <c r="BDT346" s="1114"/>
      <c r="BDU346" s="1114"/>
      <c r="BDV346" s="1114"/>
      <c r="BDW346" s="1114"/>
      <c r="BDX346" s="1114"/>
      <c r="BDY346" s="1114"/>
      <c r="BDZ346" s="1114"/>
      <c r="BEA346" s="1114"/>
      <c r="BEB346" s="1114"/>
      <c r="BEC346" s="1114"/>
      <c r="BED346" s="1114"/>
      <c r="BEE346" s="1114"/>
      <c r="BEF346" s="1114"/>
      <c r="BEG346" s="1114"/>
      <c r="BEH346" s="1114"/>
      <c r="BEI346" s="1114"/>
      <c r="BEJ346" s="1114"/>
      <c r="BEK346" s="1114"/>
      <c r="BEL346" s="1114"/>
      <c r="BEM346" s="1114"/>
      <c r="BEN346" s="1114"/>
      <c r="BEO346" s="1114"/>
      <c r="BEP346" s="1114"/>
      <c r="BEQ346" s="1114"/>
      <c r="BER346" s="1114"/>
      <c r="BES346" s="1114"/>
      <c r="BET346" s="1114"/>
      <c r="BEU346" s="1114"/>
      <c r="BEV346" s="1114"/>
      <c r="BEW346" s="1114"/>
      <c r="BEX346" s="1114"/>
      <c r="BEY346" s="1114"/>
      <c r="BEZ346" s="1114"/>
      <c r="BFA346" s="1114"/>
      <c r="BFB346" s="1114"/>
      <c r="BFC346" s="1114"/>
      <c r="BFD346" s="1114"/>
      <c r="BFE346" s="1114"/>
      <c r="BFF346" s="1114"/>
      <c r="BFG346" s="1114"/>
      <c r="BFH346" s="1114"/>
      <c r="BFI346" s="1114"/>
      <c r="BFJ346" s="1114"/>
      <c r="BFK346" s="1114"/>
      <c r="BFL346" s="1114"/>
      <c r="BFM346" s="1114"/>
      <c r="BFN346" s="1114"/>
      <c r="BFO346" s="1114"/>
      <c r="BFP346" s="1114"/>
      <c r="BFQ346" s="1114"/>
      <c r="BFR346" s="1114"/>
      <c r="BFS346" s="1114"/>
      <c r="BFT346" s="1114"/>
      <c r="BFU346" s="1114"/>
      <c r="BFV346" s="1114"/>
      <c r="BFW346" s="1114"/>
      <c r="BFX346" s="1114"/>
      <c r="BFY346" s="1114"/>
      <c r="BFZ346" s="1114"/>
      <c r="BGA346" s="1114"/>
      <c r="BGB346" s="1114"/>
      <c r="BGC346" s="1114"/>
      <c r="BGD346" s="1114"/>
      <c r="BGE346" s="1114"/>
      <c r="BGF346" s="1114"/>
      <c r="BGG346" s="1114"/>
      <c r="BGH346" s="1114"/>
      <c r="BGI346" s="1114"/>
      <c r="BGJ346" s="1114"/>
      <c r="BGK346" s="1114"/>
      <c r="BGL346" s="1114"/>
      <c r="BGM346" s="1114"/>
      <c r="BGN346" s="1114"/>
      <c r="BGO346" s="1114"/>
      <c r="BGP346" s="1114"/>
      <c r="BGQ346" s="1114"/>
      <c r="BGR346" s="1114"/>
      <c r="BGS346" s="1114"/>
      <c r="BGT346" s="1114"/>
      <c r="BGU346" s="1114"/>
      <c r="BGV346" s="1114"/>
      <c r="BGW346" s="1114"/>
      <c r="BGX346" s="1114"/>
      <c r="BGY346" s="1114"/>
      <c r="BGZ346" s="1114"/>
      <c r="BHA346" s="1114"/>
      <c r="BHB346" s="1114"/>
      <c r="BHC346" s="1114"/>
      <c r="BHD346" s="1114"/>
      <c r="BHE346" s="1114"/>
      <c r="BHF346" s="1114"/>
      <c r="BHG346" s="1114"/>
      <c r="BHH346" s="1114"/>
      <c r="BHI346" s="1114"/>
      <c r="BHJ346" s="1114"/>
      <c r="BHK346" s="1114"/>
      <c r="BHL346" s="1114"/>
      <c r="BHM346" s="1114"/>
      <c r="BHN346" s="1114"/>
      <c r="BHO346" s="1114"/>
      <c r="BHP346" s="1114"/>
      <c r="BHQ346" s="1114"/>
      <c r="BHR346" s="1114"/>
      <c r="BHS346" s="1114"/>
      <c r="BHT346" s="1114"/>
      <c r="BHU346" s="1114"/>
      <c r="BHV346" s="1114"/>
      <c r="BHW346" s="1114"/>
      <c r="BHX346" s="1114"/>
      <c r="BHY346" s="1114"/>
      <c r="BHZ346" s="1114"/>
      <c r="BIA346" s="1114"/>
      <c r="BIB346" s="1114"/>
      <c r="BIC346" s="1114"/>
      <c r="BID346" s="1114"/>
      <c r="BIE346" s="1114"/>
      <c r="BIF346" s="1114"/>
      <c r="BIG346" s="1114"/>
      <c r="BIH346" s="1114"/>
      <c r="BII346" s="1114"/>
      <c r="BIJ346" s="1114"/>
      <c r="BIK346" s="1114"/>
      <c r="BIL346" s="1114"/>
      <c r="BIM346" s="1114"/>
      <c r="BIN346" s="1114"/>
      <c r="BIO346" s="1114"/>
      <c r="BIP346" s="1114"/>
      <c r="BIQ346" s="1114"/>
      <c r="BIR346" s="1114"/>
      <c r="BIS346" s="1114"/>
      <c r="BIT346" s="1114"/>
      <c r="BIU346" s="1114"/>
      <c r="BIV346" s="1114"/>
      <c r="BIW346" s="1114"/>
      <c r="BIX346" s="1114"/>
      <c r="BIY346" s="1114"/>
      <c r="BIZ346" s="1114"/>
      <c r="BJA346" s="1114"/>
      <c r="BJB346" s="1114"/>
      <c r="BJC346" s="1114"/>
      <c r="BJD346" s="1114"/>
      <c r="BJE346" s="1114"/>
      <c r="BJF346" s="1114"/>
      <c r="BJG346" s="1114"/>
      <c r="BJH346" s="1114"/>
      <c r="BJI346" s="1114"/>
      <c r="BJJ346" s="1114"/>
      <c r="BJK346" s="1114"/>
      <c r="BJL346" s="1114"/>
      <c r="BJM346" s="1114"/>
      <c r="BJN346" s="1114"/>
      <c r="BJO346" s="1114"/>
      <c r="BJP346" s="1114"/>
      <c r="BJQ346" s="1114"/>
      <c r="BJR346" s="1114"/>
      <c r="BJS346" s="1114"/>
      <c r="BJT346" s="1114"/>
      <c r="BJU346" s="1114"/>
      <c r="BJV346" s="1114"/>
      <c r="BJW346" s="1114"/>
      <c r="BJX346" s="1114"/>
      <c r="BJY346" s="1114"/>
      <c r="BJZ346" s="1114"/>
      <c r="BKA346" s="1114"/>
      <c r="BKB346" s="1114"/>
      <c r="BKC346" s="1114"/>
      <c r="BKD346" s="1114"/>
      <c r="BKE346" s="1114"/>
      <c r="BKF346" s="1114"/>
      <c r="BKG346" s="1114"/>
      <c r="BKH346" s="1114"/>
      <c r="BKI346" s="1114"/>
      <c r="BKJ346" s="1114"/>
      <c r="BKK346" s="1114"/>
      <c r="BKL346" s="1114"/>
      <c r="BKM346" s="1114"/>
      <c r="BKN346" s="1114"/>
      <c r="BKO346" s="1114"/>
      <c r="BKP346" s="1114"/>
      <c r="BKQ346" s="1114"/>
      <c r="BKR346" s="1114"/>
      <c r="BKS346" s="1114"/>
      <c r="BKT346" s="1114"/>
      <c r="BKU346" s="1114"/>
      <c r="BKV346" s="1114"/>
      <c r="BKW346" s="1114"/>
      <c r="BKX346" s="1114"/>
      <c r="BKY346" s="1114"/>
      <c r="BKZ346" s="1114"/>
      <c r="BLA346" s="1114"/>
      <c r="BLB346" s="1114"/>
      <c r="BLC346" s="1114"/>
      <c r="BLD346" s="1114"/>
      <c r="BLE346" s="1114"/>
      <c r="BLF346" s="1114"/>
      <c r="BLG346" s="1114"/>
      <c r="BLH346" s="1114"/>
      <c r="BLI346" s="1114"/>
      <c r="BLJ346" s="1114"/>
      <c r="BLK346" s="1114"/>
      <c r="BLL346" s="1114"/>
      <c r="BLM346" s="1114"/>
      <c r="BLN346" s="1114"/>
      <c r="BLO346" s="1114"/>
      <c r="BLP346" s="1114"/>
      <c r="BLQ346" s="1114"/>
      <c r="BLR346" s="1114"/>
      <c r="BLS346" s="1114"/>
      <c r="BLT346" s="1114"/>
      <c r="BLU346" s="1114"/>
      <c r="BLV346" s="1114"/>
      <c r="BLW346" s="1114"/>
      <c r="BLX346" s="1114"/>
      <c r="BLY346" s="1114"/>
      <c r="BLZ346" s="1114"/>
      <c r="BMA346" s="1114"/>
      <c r="BMB346" s="1114"/>
      <c r="BMC346" s="1114"/>
      <c r="BMD346" s="1114"/>
      <c r="BME346" s="1114"/>
      <c r="BMF346" s="1114"/>
      <c r="BMG346" s="1114"/>
      <c r="BMH346" s="1114"/>
      <c r="BMI346" s="1114"/>
      <c r="BMJ346" s="1114"/>
      <c r="BMK346" s="1114"/>
      <c r="BML346" s="1114"/>
      <c r="BMM346" s="1114"/>
      <c r="BMN346" s="1114"/>
      <c r="BMO346" s="1114"/>
      <c r="BMP346" s="1114"/>
      <c r="BMQ346" s="1114"/>
      <c r="BMR346" s="1114"/>
      <c r="BMS346" s="1114"/>
      <c r="BMT346" s="1114"/>
      <c r="BMU346" s="1114"/>
      <c r="BMV346" s="1114"/>
      <c r="BMW346" s="1114"/>
      <c r="BMX346" s="1114"/>
      <c r="BMY346" s="1114"/>
      <c r="BMZ346" s="1114"/>
      <c r="BNA346" s="1114"/>
      <c r="BNB346" s="1114"/>
      <c r="BNC346" s="1114"/>
      <c r="BND346" s="1114"/>
      <c r="BNE346" s="1114"/>
      <c r="BNF346" s="1114"/>
      <c r="BNG346" s="1114"/>
      <c r="BNH346" s="1114"/>
      <c r="BNI346" s="1114"/>
      <c r="BNJ346" s="1114"/>
      <c r="BNK346" s="1114"/>
      <c r="BNL346" s="1114"/>
      <c r="BNM346" s="1114"/>
      <c r="BNN346" s="1114"/>
      <c r="BNO346" s="1114"/>
      <c r="BNP346" s="1114"/>
      <c r="BNQ346" s="1114"/>
      <c r="BNR346" s="1114"/>
      <c r="BNS346" s="1114"/>
      <c r="BNT346" s="1114"/>
      <c r="BNU346" s="1114"/>
      <c r="BNV346" s="1114"/>
      <c r="BNW346" s="1114"/>
      <c r="BNX346" s="1114"/>
      <c r="BNY346" s="1114"/>
      <c r="BNZ346" s="1114"/>
      <c r="BOA346" s="1114"/>
      <c r="BOB346" s="1114"/>
      <c r="BOC346" s="1114"/>
      <c r="BOD346" s="1114"/>
      <c r="BOE346" s="1114"/>
      <c r="BOF346" s="1114"/>
      <c r="BOG346" s="1114"/>
      <c r="BOH346" s="1114"/>
      <c r="BOI346" s="1114"/>
      <c r="BOJ346" s="1114"/>
      <c r="BOK346" s="1114"/>
      <c r="BOL346" s="1114"/>
      <c r="BOM346" s="1114"/>
      <c r="BON346" s="1114"/>
      <c r="BOO346" s="1114"/>
      <c r="BOP346" s="1114"/>
      <c r="BOQ346" s="1114"/>
      <c r="BOR346" s="1114"/>
      <c r="BOS346" s="1114"/>
      <c r="BOT346" s="1114"/>
      <c r="BOU346" s="1114"/>
      <c r="BOV346" s="1114"/>
      <c r="BOW346" s="1114"/>
      <c r="BOX346" s="1114"/>
      <c r="BOY346" s="1114"/>
      <c r="BOZ346" s="1114"/>
      <c r="BPA346" s="1114"/>
      <c r="BPB346" s="1114"/>
      <c r="BPC346" s="1114"/>
      <c r="BPD346" s="1114"/>
      <c r="BPE346" s="1114"/>
      <c r="BPF346" s="1114"/>
      <c r="BPG346" s="1114"/>
      <c r="BPH346" s="1114"/>
      <c r="BPI346" s="1114"/>
      <c r="BPJ346" s="1114"/>
      <c r="BPK346" s="1114"/>
      <c r="BPL346" s="1114"/>
      <c r="BPM346" s="1114"/>
      <c r="BPN346" s="1114"/>
      <c r="BPO346" s="1114"/>
      <c r="BPP346" s="1114"/>
      <c r="BPQ346" s="1114"/>
      <c r="BPR346" s="1114"/>
      <c r="BPS346" s="1114"/>
      <c r="BPT346" s="1114"/>
      <c r="BPU346" s="1114"/>
      <c r="BPV346" s="1114"/>
      <c r="BPW346" s="1114"/>
      <c r="BPX346" s="1114"/>
      <c r="BPY346" s="1114"/>
      <c r="BPZ346" s="1114"/>
      <c r="BQA346" s="1114"/>
      <c r="BQB346" s="1114"/>
      <c r="BQC346" s="1114"/>
      <c r="BQD346" s="1114"/>
      <c r="BQE346" s="1114"/>
      <c r="BQF346" s="1114"/>
      <c r="BQG346" s="1114"/>
      <c r="BQH346" s="1114"/>
      <c r="BQI346" s="1114"/>
      <c r="BQJ346" s="1114"/>
      <c r="BQK346" s="1114"/>
      <c r="BQL346" s="1114"/>
      <c r="BQM346" s="1114"/>
      <c r="BQN346" s="1114"/>
      <c r="BQO346" s="1114"/>
      <c r="BQP346" s="1114"/>
      <c r="BQQ346" s="1114"/>
      <c r="BQR346" s="1114"/>
      <c r="BQS346" s="1114"/>
      <c r="BQT346" s="1114"/>
      <c r="BQU346" s="1114"/>
      <c r="BQV346" s="1114"/>
      <c r="BQW346" s="1114"/>
      <c r="BQX346" s="1114"/>
      <c r="BQY346" s="1114"/>
      <c r="BQZ346" s="1114"/>
      <c r="BRA346" s="1114"/>
      <c r="BRB346" s="1114"/>
      <c r="BRC346" s="1114"/>
      <c r="BRD346" s="1114"/>
      <c r="BRE346" s="1114"/>
      <c r="BRF346" s="1114"/>
      <c r="BRG346" s="1114"/>
      <c r="BRH346" s="1114"/>
      <c r="BRI346" s="1114"/>
      <c r="BRJ346" s="1114"/>
      <c r="BRK346" s="1114"/>
      <c r="BRL346" s="1114"/>
      <c r="BRM346" s="1114"/>
      <c r="BRN346" s="1114"/>
      <c r="BRO346" s="1114"/>
      <c r="BRP346" s="1114"/>
      <c r="BRQ346" s="1114"/>
      <c r="BRR346" s="1114"/>
      <c r="BRS346" s="1114"/>
      <c r="BRT346" s="1114"/>
      <c r="BRU346" s="1114"/>
      <c r="BRV346" s="1114"/>
      <c r="BRW346" s="1114"/>
      <c r="BRX346" s="1114"/>
      <c r="BRY346" s="1114"/>
      <c r="BRZ346" s="1114"/>
      <c r="BSA346" s="1114"/>
      <c r="BSB346" s="1114"/>
      <c r="BSC346" s="1114"/>
      <c r="BSD346" s="1114"/>
      <c r="BSE346" s="1114"/>
      <c r="BSF346" s="1114"/>
      <c r="BSG346" s="1114"/>
      <c r="BSH346" s="1114"/>
      <c r="BSI346" s="1114"/>
      <c r="BSJ346" s="1114"/>
      <c r="BSK346" s="1114"/>
      <c r="BSL346" s="1114"/>
      <c r="BSM346" s="1114"/>
      <c r="BSN346" s="1114"/>
      <c r="BSO346" s="1114"/>
      <c r="BSP346" s="1114"/>
      <c r="BSQ346" s="1114"/>
      <c r="BSR346" s="1114"/>
      <c r="BSS346" s="1114"/>
      <c r="BST346" s="1114"/>
      <c r="BSU346" s="1114"/>
      <c r="BSV346" s="1114"/>
      <c r="BSW346" s="1114"/>
      <c r="BSX346" s="1114"/>
      <c r="BSY346" s="1114"/>
      <c r="BSZ346" s="1114"/>
      <c r="BTA346" s="1114"/>
      <c r="BTB346" s="1114"/>
      <c r="BTC346" s="1114"/>
      <c r="BTD346" s="1114"/>
      <c r="BTE346" s="1114"/>
      <c r="BTF346" s="1114"/>
      <c r="BTG346" s="1114"/>
      <c r="BTH346" s="1114"/>
      <c r="BTI346" s="1114"/>
      <c r="BTJ346" s="1114"/>
      <c r="BTK346" s="1114"/>
      <c r="BTL346" s="1114"/>
      <c r="BTM346" s="1114"/>
      <c r="BTN346" s="1114"/>
      <c r="BTO346" s="1114"/>
      <c r="BTP346" s="1114"/>
      <c r="BTQ346" s="1114"/>
      <c r="BTR346" s="1114"/>
      <c r="BTS346" s="1114"/>
      <c r="BTT346" s="1114"/>
      <c r="BTU346" s="1114"/>
      <c r="BTV346" s="1114"/>
      <c r="BTW346" s="1114"/>
      <c r="BTX346" s="1114"/>
      <c r="BTY346" s="1114"/>
      <c r="BTZ346" s="1114"/>
      <c r="BUA346" s="1114"/>
      <c r="BUB346" s="1114"/>
      <c r="BUC346" s="1114"/>
      <c r="BUD346" s="1114"/>
      <c r="BUE346" s="1114"/>
      <c r="BUF346" s="1114"/>
      <c r="BUG346" s="1114"/>
      <c r="BUH346" s="1114"/>
      <c r="BUI346" s="1114"/>
      <c r="BUJ346" s="1114"/>
      <c r="BUK346" s="1114"/>
      <c r="BUL346" s="1114"/>
      <c r="BUM346" s="1114"/>
      <c r="BUN346" s="1114"/>
      <c r="BUO346" s="1114"/>
      <c r="BUP346" s="1114"/>
      <c r="BUQ346" s="1114"/>
      <c r="BUR346" s="1114"/>
      <c r="BUS346" s="1114"/>
      <c r="BUT346" s="1114"/>
      <c r="BUU346" s="1114"/>
      <c r="BUV346" s="1114"/>
      <c r="BUW346" s="1114"/>
      <c r="BUX346" s="1114"/>
      <c r="BUY346" s="1114"/>
      <c r="BUZ346" s="1114"/>
      <c r="BVA346" s="1114"/>
      <c r="BVB346" s="1114"/>
      <c r="BVC346" s="1114"/>
      <c r="BVD346" s="1114"/>
      <c r="BVE346" s="1114"/>
      <c r="BVF346" s="1114"/>
      <c r="BVG346" s="1114"/>
      <c r="BVH346" s="1114"/>
      <c r="BVI346" s="1114"/>
      <c r="BVJ346" s="1114"/>
      <c r="BVK346" s="1114"/>
      <c r="BVL346" s="1114"/>
      <c r="BVM346" s="1114"/>
      <c r="BVN346" s="1114"/>
      <c r="BVO346" s="1114"/>
      <c r="BVP346" s="1114"/>
      <c r="BVQ346" s="1114"/>
      <c r="BVR346" s="1114"/>
      <c r="BVS346" s="1114"/>
      <c r="BVT346" s="1114"/>
      <c r="BVU346" s="1114"/>
      <c r="BVV346" s="1114"/>
      <c r="BVW346" s="1114"/>
      <c r="BVX346" s="1114"/>
      <c r="BVY346" s="1114"/>
      <c r="BVZ346" s="1114"/>
      <c r="BWA346" s="1114"/>
      <c r="BWB346" s="1114"/>
      <c r="BWC346" s="1114"/>
      <c r="BWD346" s="1114"/>
      <c r="BWE346" s="1114"/>
      <c r="BWF346" s="1114"/>
      <c r="BWG346" s="1114"/>
      <c r="BWH346" s="1114"/>
      <c r="BWI346" s="1114"/>
      <c r="BWJ346" s="1114"/>
      <c r="BWK346" s="1114"/>
      <c r="BWL346" s="1114"/>
      <c r="BWM346" s="1114"/>
      <c r="BWN346" s="1114"/>
      <c r="BWO346" s="1114"/>
      <c r="BWP346" s="1114"/>
      <c r="BWQ346" s="1114"/>
      <c r="BWR346" s="1114"/>
      <c r="BWS346" s="1114"/>
      <c r="BWT346" s="1114"/>
      <c r="BWU346" s="1114"/>
      <c r="BWV346" s="1114"/>
      <c r="BWW346" s="1114"/>
      <c r="BWX346" s="1114"/>
      <c r="BWY346" s="1114"/>
      <c r="BWZ346" s="1114"/>
      <c r="BXA346" s="1114"/>
      <c r="BXB346" s="1114"/>
      <c r="BXC346" s="1114"/>
      <c r="BXD346" s="1114"/>
      <c r="BXE346" s="1114"/>
      <c r="BXF346" s="1114"/>
      <c r="BXG346" s="1114"/>
      <c r="BXH346" s="1114"/>
      <c r="BXI346" s="1114"/>
      <c r="BXJ346" s="1114"/>
      <c r="BXK346" s="1114"/>
      <c r="BXL346" s="1114"/>
      <c r="BXM346" s="1114"/>
      <c r="BXN346" s="1114"/>
      <c r="BXO346" s="1114"/>
      <c r="BXP346" s="1114"/>
      <c r="BXQ346" s="1114"/>
      <c r="BXR346" s="1114"/>
      <c r="BXS346" s="1114"/>
      <c r="BXT346" s="1114"/>
      <c r="BXU346" s="1114"/>
      <c r="BXV346" s="1114"/>
      <c r="BXW346" s="1114"/>
      <c r="BXX346" s="1114"/>
      <c r="BXY346" s="1114"/>
      <c r="BXZ346" s="1114"/>
      <c r="BYA346" s="1114"/>
      <c r="BYB346" s="1114"/>
      <c r="BYC346" s="1114"/>
      <c r="BYD346" s="1114"/>
      <c r="BYE346" s="1114"/>
      <c r="BYF346" s="1114"/>
      <c r="BYG346" s="1114"/>
      <c r="BYH346" s="1114"/>
      <c r="BYI346" s="1114"/>
      <c r="BYJ346" s="1114"/>
      <c r="BYK346" s="1114"/>
      <c r="BYL346" s="1114"/>
      <c r="BYM346" s="1114"/>
      <c r="BYN346" s="1114"/>
      <c r="BYO346" s="1114"/>
      <c r="BYP346" s="1114"/>
      <c r="BYQ346" s="1114"/>
      <c r="BYR346" s="1114"/>
      <c r="BYS346" s="1114"/>
      <c r="BYT346" s="1114"/>
      <c r="BYU346" s="1114"/>
      <c r="BYV346" s="1114"/>
      <c r="BYW346" s="1114"/>
      <c r="BYX346" s="1114"/>
      <c r="BYY346" s="1114"/>
      <c r="BYZ346" s="1114"/>
      <c r="BZA346" s="1114"/>
      <c r="BZB346" s="1114"/>
      <c r="BZC346" s="1114"/>
      <c r="BZD346" s="1114"/>
      <c r="BZE346" s="1114"/>
      <c r="BZF346" s="1114"/>
      <c r="BZG346" s="1114"/>
      <c r="BZH346" s="1114"/>
      <c r="BZI346" s="1114"/>
      <c r="BZJ346" s="1114"/>
      <c r="BZK346" s="1114"/>
      <c r="BZL346" s="1114"/>
      <c r="BZM346" s="1114"/>
      <c r="BZN346" s="1114"/>
      <c r="BZO346" s="1114"/>
      <c r="BZP346" s="1114"/>
      <c r="BZQ346" s="1114"/>
      <c r="BZR346" s="1114"/>
      <c r="BZS346" s="1114"/>
      <c r="BZT346" s="1114"/>
      <c r="BZU346" s="1114"/>
      <c r="BZV346" s="1114"/>
      <c r="BZW346" s="1114"/>
      <c r="BZX346" s="1114"/>
      <c r="BZY346" s="1114"/>
      <c r="BZZ346" s="1114"/>
      <c r="CAA346" s="1114"/>
      <c r="CAB346" s="1114"/>
      <c r="CAC346" s="1114"/>
      <c r="CAD346" s="1114"/>
      <c r="CAE346" s="1114"/>
      <c r="CAF346" s="1114"/>
      <c r="CAG346" s="1114"/>
      <c r="CAH346" s="1114"/>
      <c r="CAI346" s="1114"/>
      <c r="CAJ346" s="1114"/>
      <c r="CAK346" s="1114"/>
      <c r="CAL346" s="1114"/>
      <c r="CAM346" s="1114"/>
      <c r="CAN346" s="1114"/>
      <c r="CAO346" s="1114"/>
      <c r="CAP346" s="1114"/>
      <c r="CAQ346" s="1114"/>
      <c r="CAR346" s="1114"/>
      <c r="CAS346" s="1114"/>
      <c r="CAT346" s="1114"/>
      <c r="CAU346" s="1114"/>
      <c r="CAV346" s="1114"/>
      <c r="CAW346" s="1114"/>
      <c r="CAX346" s="1114"/>
      <c r="CAY346" s="1114"/>
      <c r="CAZ346" s="1114"/>
      <c r="CBA346" s="1114"/>
      <c r="CBB346" s="1114"/>
      <c r="CBC346" s="1114"/>
      <c r="CBD346" s="1114"/>
      <c r="CBE346" s="1114"/>
      <c r="CBF346" s="1114"/>
      <c r="CBG346" s="1114"/>
      <c r="CBH346" s="1114"/>
      <c r="CBI346" s="1114"/>
      <c r="CBJ346" s="1114"/>
      <c r="CBK346" s="1114"/>
      <c r="CBL346" s="1114"/>
      <c r="CBM346" s="1114"/>
      <c r="CBN346" s="1114"/>
      <c r="CBO346" s="1114"/>
      <c r="CBP346" s="1114"/>
      <c r="CBQ346" s="1114"/>
      <c r="CBR346" s="1114"/>
      <c r="CBS346" s="1114"/>
      <c r="CBT346" s="1114"/>
      <c r="CBU346" s="1114"/>
      <c r="CBV346" s="1114"/>
      <c r="CBW346" s="1114"/>
      <c r="CBX346" s="1114"/>
      <c r="CBY346" s="1114"/>
      <c r="CBZ346" s="1114"/>
      <c r="CCA346" s="1114"/>
      <c r="CCB346" s="1114"/>
      <c r="CCC346" s="1114"/>
      <c r="CCD346" s="1114"/>
      <c r="CCE346" s="1114"/>
      <c r="CCF346" s="1114"/>
      <c r="CCG346" s="1114"/>
      <c r="CCH346" s="1114"/>
      <c r="CCI346" s="1114"/>
      <c r="CCJ346" s="1114"/>
      <c r="CCK346" s="1114"/>
      <c r="CCL346" s="1114"/>
      <c r="CCM346" s="1114"/>
      <c r="CCN346" s="1114"/>
      <c r="CCO346" s="1114"/>
      <c r="CCP346" s="1114"/>
      <c r="CCQ346" s="1114"/>
      <c r="CCR346" s="1114"/>
      <c r="CCS346" s="1114"/>
      <c r="CCT346" s="1114"/>
      <c r="CCU346" s="1114"/>
      <c r="CCV346" s="1114"/>
      <c r="CCW346" s="1114"/>
      <c r="CCX346" s="1114"/>
      <c r="CCY346" s="1114"/>
      <c r="CCZ346" s="1114"/>
      <c r="CDA346" s="1114"/>
      <c r="CDB346" s="1114"/>
      <c r="CDC346" s="1114"/>
      <c r="CDD346" s="1114"/>
      <c r="CDE346" s="1114"/>
      <c r="CDF346" s="1114"/>
      <c r="CDG346" s="1114"/>
      <c r="CDH346" s="1114"/>
      <c r="CDI346" s="1114"/>
      <c r="CDJ346" s="1114"/>
      <c r="CDK346" s="1114"/>
      <c r="CDL346" s="1114"/>
      <c r="CDM346" s="1114"/>
      <c r="CDN346" s="1114"/>
      <c r="CDO346" s="1114"/>
      <c r="CDP346" s="1114"/>
      <c r="CDQ346" s="1114"/>
      <c r="CDR346" s="1114"/>
      <c r="CDS346" s="1114"/>
      <c r="CDT346" s="1114"/>
      <c r="CDU346" s="1114"/>
      <c r="CDV346" s="1114"/>
      <c r="CDW346" s="1114"/>
      <c r="CDX346" s="1114"/>
      <c r="CDY346" s="1114"/>
      <c r="CDZ346" s="1114"/>
      <c r="CEA346" s="1114"/>
      <c r="CEB346" s="1114"/>
      <c r="CEC346" s="1114"/>
      <c r="CED346" s="1114"/>
      <c r="CEE346" s="1114"/>
      <c r="CEF346" s="1114"/>
      <c r="CEG346" s="1114"/>
      <c r="CEH346" s="1114"/>
      <c r="CEI346" s="1114"/>
      <c r="CEJ346" s="1114"/>
      <c r="CEK346" s="1114"/>
      <c r="CEL346" s="1114"/>
      <c r="CEM346" s="1114"/>
      <c r="CEN346" s="1114"/>
      <c r="CEO346" s="1114"/>
      <c r="CEP346" s="1114"/>
      <c r="CEQ346" s="1114"/>
      <c r="CER346" s="1114"/>
      <c r="CES346" s="1114"/>
      <c r="CET346" s="1114"/>
      <c r="CEU346" s="1114"/>
      <c r="CEV346" s="1114"/>
      <c r="CEW346" s="1114"/>
      <c r="CEX346" s="1114"/>
      <c r="CEY346" s="1114"/>
      <c r="CEZ346" s="1114"/>
      <c r="CFA346" s="1114"/>
      <c r="CFB346" s="1114"/>
      <c r="CFC346" s="1114"/>
      <c r="CFD346" s="1114"/>
      <c r="CFE346" s="1114"/>
      <c r="CFF346" s="1114"/>
      <c r="CFG346" s="1114"/>
      <c r="CFH346" s="1114"/>
      <c r="CFI346" s="1114"/>
      <c r="CFJ346" s="1114"/>
      <c r="CFK346" s="1114"/>
      <c r="CFL346" s="1114"/>
      <c r="CFM346" s="1114"/>
      <c r="CFN346" s="1114"/>
      <c r="CFO346" s="1114"/>
      <c r="CFP346" s="1114"/>
      <c r="CFQ346" s="1114"/>
      <c r="CFR346" s="1114"/>
      <c r="CFS346" s="1114"/>
      <c r="CFT346" s="1114"/>
      <c r="CFU346" s="1114"/>
      <c r="CFV346" s="1114"/>
      <c r="CFW346" s="1114"/>
      <c r="CFX346" s="1114"/>
      <c r="CFY346" s="1114"/>
      <c r="CFZ346" s="1114"/>
      <c r="CGA346" s="1114"/>
      <c r="CGB346" s="1114"/>
      <c r="CGC346" s="1114"/>
      <c r="CGD346" s="1114"/>
      <c r="CGE346" s="1114"/>
      <c r="CGF346" s="1114"/>
      <c r="CGG346" s="1114"/>
      <c r="CGH346" s="1114"/>
      <c r="CGI346" s="1114"/>
      <c r="CGJ346" s="1114"/>
      <c r="CGK346" s="1114"/>
      <c r="CGL346" s="1114"/>
      <c r="CGM346" s="1114"/>
      <c r="CGN346" s="1114"/>
      <c r="CGO346" s="1114"/>
      <c r="CGP346" s="1114"/>
      <c r="CGQ346" s="1114"/>
      <c r="CGR346" s="1114"/>
      <c r="CGS346" s="1114"/>
      <c r="CGT346" s="1114"/>
      <c r="CGU346" s="1114"/>
      <c r="CGV346" s="1114"/>
      <c r="CGW346" s="1114"/>
      <c r="CGX346" s="1114"/>
      <c r="CGY346" s="1114"/>
      <c r="CGZ346" s="1114"/>
      <c r="CHA346" s="1114"/>
      <c r="CHB346" s="1114"/>
      <c r="CHC346" s="1114"/>
      <c r="CHD346" s="1114"/>
      <c r="CHE346" s="1114"/>
      <c r="CHF346" s="1114"/>
      <c r="CHG346" s="1114"/>
      <c r="CHH346" s="1114"/>
      <c r="CHI346" s="1114"/>
      <c r="CHJ346" s="1114"/>
      <c r="CHK346" s="1114"/>
      <c r="CHL346" s="1114"/>
      <c r="CHM346" s="1114"/>
      <c r="CHN346" s="1114"/>
      <c r="CHO346" s="1114"/>
      <c r="CHP346" s="1114"/>
      <c r="CHQ346" s="1114"/>
      <c r="CHR346" s="1114"/>
      <c r="CHS346" s="1114"/>
      <c r="CHT346" s="1114"/>
      <c r="CHU346" s="1114"/>
      <c r="CHV346" s="1114"/>
      <c r="CHW346" s="1114"/>
      <c r="CHX346" s="1114"/>
      <c r="CHY346" s="1114"/>
      <c r="CHZ346" s="1114"/>
      <c r="CIA346" s="1114"/>
      <c r="CIB346" s="1114"/>
      <c r="CIC346" s="1114"/>
      <c r="CID346" s="1114"/>
      <c r="CIE346" s="1114"/>
      <c r="CIF346" s="1114"/>
      <c r="CIG346" s="1114"/>
      <c r="CIH346" s="1114"/>
      <c r="CII346" s="1114"/>
      <c r="CIJ346" s="1114"/>
      <c r="CIK346" s="1114"/>
      <c r="CIL346" s="1114"/>
      <c r="CIM346" s="1114"/>
      <c r="CIN346" s="1114"/>
      <c r="CIO346" s="1114"/>
      <c r="CIP346" s="1114"/>
      <c r="CIQ346" s="1114"/>
      <c r="CIR346" s="1114"/>
      <c r="CIS346" s="1114"/>
      <c r="CIT346" s="1114"/>
      <c r="CIU346" s="1114"/>
      <c r="CIV346" s="1114"/>
      <c r="CIW346" s="1114"/>
      <c r="CIX346" s="1114"/>
      <c r="CIY346" s="1114"/>
      <c r="CIZ346" s="1114"/>
      <c r="CJA346" s="1114"/>
      <c r="CJB346" s="1114"/>
      <c r="CJC346" s="1114"/>
      <c r="CJD346" s="1114"/>
      <c r="CJE346" s="1114"/>
      <c r="CJF346" s="1114"/>
      <c r="CJG346" s="1114"/>
      <c r="CJH346" s="1114"/>
      <c r="CJI346" s="1114"/>
      <c r="CJJ346" s="1114"/>
      <c r="CJK346" s="1114"/>
      <c r="CJL346" s="1114"/>
      <c r="CJM346" s="1114"/>
      <c r="CJN346" s="1114"/>
      <c r="CJO346" s="1114"/>
      <c r="CJP346" s="1114"/>
      <c r="CJQ346" s="1114"/>
      <c r="CJR346" s="1114"/>
      <c r="CJS346" s="1114"/>
      <c r="CJT346" s="1114"/>
      <c r="CJU346" s="1114"/>
      <c r="CJV346" s="1114"/>
      <c r="CJW346" s="1114"/>
      <c r="CJX346" s="1114"/>
      <c r="CJY346" s="1114"/>
      <c r="CJZ346" s="1114"/>
      <c r="CKA346" s="1114"/>
      <c r="CKB346" s="1114"/>
      <c r="CKC346" s="1114"/>
      <c r="CKD346" s="1114"/>
      <c r="CKE346" s="1114"/>
      <c r="CKF346" s="1114"/>
      <c r="CKG346" s="1114"/>
      <c r="CKH346" s="1114"/>
      <c r="CKI346" s="1114"/>
      <c r="CKJ346" s="1114"/>
      <c r="CKK346" s="1114"/>
      <c r="CKL346" s="1114"/>
      <c r="CKM346" s="1114"/>
      <c r="CKN346" s="1114"/>
      <c r="CKO346" s="1114"/>
      <c r="CKP346" s="1114"/>
      <c r="CKQ346" s="1114"/>
      <c r="CKR346" s="1114"/>
      <c r="CKS346" s="1114"/>
      <c r="CKT346" s="1114"/>
      <c r="CKU346" s="1114"/>
      <c r="CKV346" s="1114"/>
      <c r="CKW346" s="1114"/>
      <c r="CKX346" s="1114"/>
      <c r="CKY346" s="1114"/>
      <c r="CKZ346" s="1114"/>
      <c r="CLA346" s="1114"/>
      <c r="CLB346" s="1114"/>
      <c r="CLC346" s="1114"/>
      <c r="CLD346" s="1114"/>
      <c r="CLE346" s="1114"/>
      <c r="CLF346" s="1114"/>
      <c r="CLG346" s="1114"/>
      <c r="CLH346" s="1114"/>
      <c r="CLI346" s="1114"/>
      <c r="CLJ346" s="1114"/>
      <c r="CLK346" s="1114"/>
      <c r="CLL346" s="1114"/>
      <c r="CLM346" s="1114"/>
      <c r="CLN346" s="1114"/>
      <c r="CLO346" s="1114"/>
      <c r="CLP346" s="1114"/>
      <c r="CLQ346" s="1114"/>
      <c r="CLR346" s="1114"/>
      <c r="CLS346" s="1114"/>
      <c r="CLT346" s="1114"/>
      <c r="CLU346" s="1114"/>
      <c r="CLV346" s="1114"/>
      <c r="CLW346" s="1114"/>
      <c r="CLX346" s="1114"/>
      <c r="CLY346" s="1114"/>
      <c r="CLZ346" s="1114"/>
      <c r="CMA346" s="1114"/>
      <c r="CMB346" s="1114"/>
      <c r="CMC346" s="1114"/>
      <c r="CMD346" s="1114"/>
      <c r="CME346" s="1114"/>
      <c r="CMF346" s="1114"/>
      <c r="CMG346" s="1114"/>
      <c r="CMH346" s="1114"/>
      <c r="CMI346" s="1114"/>
      <c r="CMJ346" s="1114"/>
      <c r="CMK346" s="1114"/>
      <c r="CML346" s="1114"/>
      <c r="CMM346" s="1114"/>
      <c r="CMN346" s="1114"/>
      <c r="CMO346" s="1114"/>
      <c r="CMP346" s="1114"/>
      <c r="CMQ346" s="1114"/>
      <c r="CMR346" s="1114"/>
      <c r="CMS346" s="1114"/>
      <c r="CMT346" s="1114"/>
      <c r="CMU346" s="1114"/>
      <c r="CMV346" s="1114"/>
      <c r="CMW346" s="1114"/>
      <c r="CMX346" s="1114"/>
      <c r="CMY346" s="1114"/>
      <c r="CMZ346" s="1114"/>
      <c r="CNA346" s="1114"/>
      <c r="CNB346" s="1114"/>
      <c r="CNC346" s="1114"/>
      <c r="CND346" s="1114"/>
      <c r="CNE346" s="1114"/>
      <c r="CNF346" s="1114"/>
      <c r="CNG346" s="1114"/>
      <c r="CNH346" s="1114"/>
      <c r="CNI346" s="1114"/>
      <c r="CNJ346" s="1114"/>
      <c r="CNK346" s="1114"/>
      <c r="CNL346" s="1114"/>
      <c r="CNM346" s="1114"/>
      <c r="CNN346" s="1114"/>
      <c r="CNO346" s="1114"/>
      <c r="CNP346" s="1114"/>
      <c r="CNQ346" s="1114"/>
      <c r="CNR346" s="1114"/>
      <c r="CNS346" s="1114"/>
      <c r="CNT346" s="1114"/>
      <c r="CNU346" s="1114"/>
      <c r="CNV346" s="1114"/>
      <c r="CNW346" s="1114"/>
      <c r="CNX346" s="1114"/>
      <c r="CNY346" s="1114"/>
      <c r="CNZ346" s="1114"/>
      <c r="COA346" s="1114"/>
      <c r="COB346" s="1114"/>
      <c r="COC346" s="1114"/>
      <c r="COD346" s="1114"/>
      <c r="COE346" s="1114"/>
      <c r="COF346" s="1114"/>
      <c r="COG346" s="1114"/>
      <c r="COH346" s="1114"/>
      <c r="COI346" s="1114"/>
      <c r="COJ346" s="1114"/>
      <c r="COK346" s="1114"/>
      <c r="COL346" s="1114"/>
      <c r="COM346" s="1114"/>
      <c r="CON346" s="1114"/>
      <c r="COO346" s="1114"/>
      <c r="COP346" s="1114"/>
      <c r="COQ346" s="1114"/>
      <c r="COR346" s="1114"/>
      <c r="COS346" s="1114"/>
      <c r="COT346" s="1114"/>
      <c r="COU346" s="1114"/>
      <c r="COV346" s="1114"/>
      <c r="COW346" s="1114"/>
      <c r="COX346" s="1114"/>
      <c r="COY346" s="1114"/>
      <c r="COZ346" s="1114"/>
      <c r="CPA346" s="1114"/>
      <c r="CPB346" s="1114"/>
      <c r="CPC346" s="1114"/>
      <c r="CPD346" s="1114"/>
      <c r="CPE346" s="1114"/>
      <c r="CPF346" s="1114"/>
      <c r="CPG346" s="1114"/>
      <c r="CPH346" s="1114"/>
      <c r="CPI346" s="1114"/>
      <c r="CPJ346" s="1114"/>
      <c r="CPK346" s="1114"/>
      <c r="CPL346" s="1114"/>
      <c r="CPM346" s="1114"/>
      <c r="CPN346" s="1114"/>
      <c r="CPO346" s="1114"/>
      <c r="CPP346" s="1114"/>
      <c r="CPQ346" s="1114"/>
      <c r="CPR346" s="1114"/>
      <c r="CPS346" s="1114"/>
      <c r="CPT346" s="1114"/>
      <c r="CPU346" s="1114"/>
      <c r="CPV346" s="1114"/>
      <c r="CPW346" s="1114"/>
      <c r="CPX346" s="1114"/>
      <c r="CPY346" s="1114"/>
      <c r="CPZ346" s="1114"/>
      <c r="CQA346" s="1114"/>
      <c r="CQB346" s="1114"/>
      <c r="CQC346" s="1114"/>
      <c r="CQD346" s="1114"/>
      <c r="CQE346" s="1114"/>
      <c r="CQF346" s="1114"/>
      <c r="CQG346" s="1114"/>
      <c r="CQH346" s="1114"/>
      <c r="CQI346" s="1114"/>
      <c r="CQJ346" s="1114"/>
      <c r="CQK346" s="1114"/>
      <c r="CQL346" s="1114"/>
      <c r="CQM346" s="1114"/>
      <c r="CQN346" s="1114"/>
      <c r="CQO346" s="1114"/>
      <c r="CQP346" s="1114"/>
      <c r="CQQ346" s="1114"/>
      <c r="CQR346" s="1114"/>
      <c r="CQS346" s="1114"/>
      <c r="CQT346" s="1114"/>
      <c r="CQU346" s="1114"/>
      <c r="CQV346" s="1114"/>
      <c r="CQW346" s="1114"/>
      <c r="CQX346" s="1114"/>
      <c r="CQY346" s="1114"/>
      <c r="CQZ346" s="1114"/>
      <c r="CRA346" s="1114"/>
      <c r="CRB346" s="1114"/>
      <c r="CRC346" s="1114"/>
      <c r="CRD346" s="1114"/>
      <c r="CRE346" s="1114"/>
      <c r="CRF346" s="1114"/>
      <c r="CRG346" s="1114"/>
      <c r="CRH346" s="1114"/>
      <c r="CRI346" s="1114"/>
      <c r="CRJ346" s="1114"/>
      <c r="CRK346" s="1114"/>
      <c r="CRL346" s="1114"/>
      <c r="CRM346" s="1114"/>
      <c r="CRN346" s="1114"/>
      <c r="CRO346" s="1114"/>
      <c r="CRP346" s="1114"/>
      <c r="CRQ346" s="1114"/>
      <c r="CRR346" s="1114"/>
      <c r="CRS346" s="1114"/>
      <c r="CRT346" s="1114"/>
      <c r="CRU346" s="1114"/>
      <c r="CRV346" s="1114"/>
      <c r="CRW346" s="1114"/>
      <c r="CRX346" s="1114"/>
      <c r="CRY346" s="1114"/>
      <c r="CRZ346" s="1114"/>
      <c r="CSA346" s="1114"/>
      <c r="CSB346" s="1114"/>
      <c r="CSC346" s="1114"/>
      <c r="CSD346" s="1114"/>
      <c r="CSE346" s="1114"/>
      <c r="CSF346" s="1114"/>
      <c r="CSG346" s="1114"/>
      <c r="CSH346" s="1114"/>
      <c r="CSI346" s="1114"/>
      <c r="CSJ346" s="1114"/>
      <c r="CSK346" s="1114"/>
      <c r="CSL346" s="1114"/>
      <c r="CSM346" s="1114"/>
      <c r="CSN346" s="1114"/>
      <c r="CSO346" s="1114"/>
      <c r="CSP346" s="1114"/>
      <c r="CSQ346" s="1114"/>
      <c r="CSR346" s="1114"/>
      <c r="CSS346" s="1114"/>
      <c r="CST346" s="1114"/>
      <c r="CSU346" s="1114"/>
      <c r="CSV346" s="1114"/>
      <c r="CSW346" s="1114"/>
      <c r="CSX346" s="1114"/>
      <c r="CSY346" s="1114"/>
      <c r="CSZ346" s="1114"/>
      <c r="CTA346" s="1114"/>
      <c r="CTB346" s="1114"/>
      <c r="CTC346" s="1114"/>
      <c r="CTD346" s="1114"/>
      <c r="CTE346" s="1114"/>
      <c r="CTF346" s="1114"/>
      <c r="CTG346" s="1114"/>
      <c r="CTH346" s="1114"/>
      <c r="CTI346" s="1114"/>
      <c r="CTJ346" s="1114"/>
      <c r="CTK346" s="1114"/>
      <c r="CTL346" s="1114"/>
      <c r="CTM346" s="1114"/>
      <c r="CTN346" s="1114"/>
      <c r="CTO346" s="1114"/>
      <c r="CTP346" s="1114"/>
      <c r="CTQ346" s="1114"/>
      <c r="CTR346" s="1114"/>
      <c r="CTS346" s="1114"/>
      <c r="CTT346" s="1114"/>
      <c r="CTU346" s="1114"/>
      <c r="CTV346" s="1114"/>
      <c r="CTW346" s="1114"/>
      <c r="CTX346" s="1114"/>
      <c r="CTY346" s="1114"/>
      <c r="CTZ346" s="1114"/>
      <c r="CUA346" s="1114"/>
      <c r="CUB346" s="1114"/>
      <c r="CUC346" s="1114"/>
      <c r="CUD346" s="1114"/>
      <c r="CUE346" s="1114"/>
      <c r="CUF346" s="1114"/>
      <c r="CUG346" s="1114"/>
      <c r="CUH346" s="1114"/>
      <c r="CUI346" s="1114"/>
      <c r="CUJ346" s="1114"/>
      <c r="CUK346" s="1114"/>
      <c r="CUL346" s="1114"/>
      <c r="CUM346" s="1114"/>
      <c r="CUN346" s="1114"/>
      <c r="CUO346" s="1114"/>
      <c r="CUP346" s="1114"/>
      <c r="CUQ346" s="1114"/>
      <c r="CUR346" s="1114"/>
      <c r="CUS346" s="1114"/>
      <c r="CUT346" s="1114"/>
      <c r="CUU346" s="1114"/>
      <c r="CUV346" s="1114"/>
      <c r="CUW346" s="1114"/>
      <c r="CUX346" s="1114"/>
      <c r="CUY346" s="1114"/>
      <c r="CUZ346" s="1114"/>
      <c r="CVA346" s="1114"/>
      <c r="CVB346" s="1114"/>
      <c r="CVC346" s="1114"/>
      <c r="CVD346" s="1114"/>
      <c r="CVE346" s="1114"/>
      <c r="CVF346" s="1114"/>
      <c r="CVG346" s="1114"/>
      <c r="CVH346" s="1114"/>
      <c r="CVI346" s="1114"/>
      <c r="CVJ346" s="1114"/>
      <c r="CVK346" s="1114"/>
      <c r="CVL346" s="1114"/>
      <c r="CVM346" s="1114"/>
      <c r="CVN346" s="1114"/>
      <c r="CVO346" s="1114"/>
      <c r="CVP346" s="1114"/>
      <c r="CVQ346" s="1114"/>
      <c r="CVR346" s="1114"/>
      <c r="CVS346" s="1114"/>
      <c r="CVT346" s="1114"/>
      <c r="CVU346" s="1114"/>
      <c r="CVV346" s="1114"/>
      <c r="CVW346" s="1114"/>
      <c r="CVX346" s="1114"/>
      <c r="CVY346" s="1114"/>
      <c r="CVZ346" s="1114"/>
      <c r="CWA346" s="1114"/>
      <c r="CWB346" s="1114"/>
      <c r="CWC346" s="1114"/>
      <c r="CWD346" s="1114"/>
      <c r="CWE346" s="1114"/>
      <c r="CWF346" s="1114"/>
      <c r="CWG346" s="1114"/>
      <c r="CWH346" s="1114"/>
      <c r="CWI346" s="1114"/>
      <c r="CWJ346" s="1114"/>
      <c r="CWK346" s="1114"/>
      <c r="CWL346" s="1114"/>
      <c r="CWM346" s="1114"/>
      <c r="CWN346" s="1114"/>
      <c r="CWO346" s="1114"/>
      <c r="CWP346" s="1114"/>
      <c r="CWQ346" s="1114"/>
      <c r="CWR346" s="1114"/>
      <c r="CWS346" s="1114"/>
      <c r="CWT346" s="1114"/>
      <c r="CWU346" s="1114"/>
      <c r="CWV346" s="1114"/>
      <c r="CWW346" s="1114"/>
      <c r="CWX346" s="1114"/>
      <c r="CWY346" s="1114"/>
      <c r="CWZ346" s="1114"/>
      <c r="CXA346" s="1114"/>
      <c r="CXB346" s="1114"/>
      <c r="CXC346" s="1114"/>
      <c r="CXD346" s="1114"/>
      <c r="CXE346" s="1114"/>
      <c r="CXF346" s="1114"/>
      <c r="CXG346" s="1114"/>
      <c r="CXH346" s="1114"/>
      <c r="CXI346" s="1114"/>
      <c r="CXJ346" s="1114"/>
      <c r="CXK346" s="1114"/>
      <c r="CXL346" s="1114"/>
      <c r="CXM346" s="1114"/>
      <c r="CXN346" s="1114"/>
      <c r="CXO346" s="1114"/>
      <c r="CXP346" s="1114"/>
      <c r="CXQ346" s="1114"/>
      <c r="CXR346" s="1114"/>
      <c r="CXS346" s="1114"/>
      <c r="CXT346" s="1114"/>
      <c r="CXU346" s="1114"/>
      <c r="CXV346" s="1114"/>
      <c r="CXW346" s="1114"/>
      <c r="CXX346" s="1114"/>
      <c r="CXY346" s="1114"/>
      <c r="CXZ346" s="1114"/>
      <c r="CYA346" s="1114"/>
      <c r="CYB346" s="1114"/>
      <c r="CYC346" s="1114"/>
      <c r="CYD346" s="1114"/>
      <c r="CYE346" s="1114"/>
      <c r="CYF346" s="1114"/>
      <c r="CYG346" s="1114"/>
      <c r="CYH346" s="1114"/>
      <c r="CYI346" s="1114"/>
      <c r="CYJ346" s="1114"/>
      <c r="CYK346" s="1114"/>
      <c r="CYL346" s="1114"/>
      <c r="CYM346" s="1114"/>
      <c r="CYN346" s="1114"/>
      <c r="CYO346" s="1114"/>
      <c r="CYP346" s="1114"/>
      <c r="CYQ346" s="1114"/>
      <c r="CYR346" s="1114"/>
      <c r="CYS346" s="1114"/>
      <c r="CYT346" s="1114"/>
      <c r="CYU346" s="1114"/>
      <c r="CYV346" s="1114"/>
      <c r="CYW346" s="1114"/>
      <c r="CYX346" s="1114"/>
      <c r="CYY346" s="1114"/>
      <c r="CYZ346" s="1114"/>
      <c r="CZA346" s="1114"/>
      <c r="CZB346" s="1114"/>
      <c r="CZC346" s="1114"/>
      <c r="CZD346" s="1114"/>
      <c r="CZE346" s="1114"/>
      <c r="CZF346" s="1114"/>
      <c r="CZG346" s="1114"/>
      <c r="CZH346" s="1114"/>
      <c r="CZI346" s="1114"/>
      <c r="CZJ346" s="1114"/>
      <c r="CZK346" s="1114"/>
      <c r="CZL346" s="1114"/>
      <c r="CZM346" s="1114"/>
      <c r="CZN346" s="1114"/>
      <c r="CZO346" s="1114"/>
      <c r="CZP346" s="1114"/>
      <c r="CZQ346" s="1114"/>
      <c r="CZR346" s="1114"/>
      <c r="CZS346" s="1114"/>
      <c r="CZT346" s="1114"/>
      <c r="CZU346" s="1114"/>
      <c r="CZV346" s="1114"/>
      <c r="CZW346" s="1114"/>
      <c r="CZX346" s="1114"/>
      <c r="CZY346" s="1114"/>
      <c r="CZZ346" s="1114"/>
      <c r="DAA346" s="1114"/>
      <c r="DAB346" s="1114"/>
      <c r="DAC346" s="1114"/>
      <c r="DAD346" s="1114"/>
      <c r="DAE346" s="1114"/>
      <c r="DAF346" s="1114"/>
      <c r="DAG346" s="1114"/>
      <c r="DAH346" s="1114"/>
      <c r="DAI346" s="1114"/>
      <c r="DAJ346" s="1114"/>
      <c r="DAK346" s="1114"/>
      <c r="DAL346" s="1114"/>
      <c r="DAM346" s="1114"/>
      <c r="DAN346" s="1114"/>
      <c r="DAO346" s="1114"/>
      <c r="DAP346" s="1114"/>
      <c r="DAQ346" s="1114"/>
      <c r="DAR346" s="1114"/>
      <c r="DAS346" s="1114"/>
      <c r="DAT346" s="1114"/>
      <c r="DAU346" s="1114"/>
      <c r="DAV346" s="1114"/>
      <c r="DAW346" s="1114"/>
      <c r="DAX346" s="1114"/>
      <c r="DAY346" s="1114"/>
      <c r="DAZ346" s="1114"/>
      <c r="DBA346" s="1114"/>
      <c r="DBB346" s="1114"/>
      <c r="DBC346" s="1114"/>
      <c r="DBD346" s="1114"/>
      <c r="DBE346" s="1114"/>
      <c r="DBF346" s="1114"/>
      <c r="DBG346" s="1114"/>
      <c r="DBH346" s="1114"/>
      <c r="DBI346" s="1114"/>
      <c r="DBJ346" s="1114"/>
      <c r="DBK346" s="1114"/>
      <c r="DBL346" s="1114"/>
      <c r="DBM346" s="1114"/>
      <c r="DBN346" s="1114"/>
      <c r="DBO346" s="1114"/>
      <c r="DBP346" s="1114"/>
      <c r="DBQ346" s="1114"/>
      <c r="DBR346" s="1114"/>
      <c r="DBS346" s="1114"/>
      <c r="DBT346" s="1114"/>
      <c r="DBU346" s="1114"/>
      <c r="DBV346" s="1114"/>
      <c r="DBW346" s="1114"/>
      <c r="DBX346" s="1114"/>
      <c r="DBY346" s="1114"/>
      <c r="DBZ346" s="1114"/>
      <c r="DCA346" s="1114"/>
      <c r="DCB346" s="1114"/>
      <c r="DCC346" s="1114"/>
      <c r="DCD346" s="1114"/>
      <c r="DCE346" s="1114"/>
      <c r="DCF346" s="1114"/>
      <c r="DCG346" s="1114"/>
      <c r="DCH346" s="1114"/>
      <c r="DCI346" s="1114"/>
      <c r="DCJ346" s="1114"/>
      <c r="DCK346" s="1114"/>
      <c r="DCL346" s="1114"/>
      <c r="DCM346" s="1114"/>
      <c r="DCN346" s="1114"/>
      <c r="DCO346" s="1114"/>
      <c r="DCP346" s="1114"/>
      <c r="DCQ346" s="1114"/>
      <c r="DCR346" s="1114"/>
      <c r="DCS346" s="1114"/>
      <c r="DCT346" s="1114"/>
      <c r="DCU346" s="1114"/>
      <c r="DCV346" s="1114"/>
      <c r="DCW346" s="1114"/>
      <c r="DCX346" s="1114"/>
      <c r="DCY346" s="1114"/>
      <c r="DCZ346" s="1114"/>
      <c r="DDA346" s="1114"/>
      <c r="DDB346" s="1114"/>
      <c r="DDC346" s="1114"/>
      <c r="DDD346" s="1114"/>
      <c r="DDE346" s="1114"/>
      <c r="DDF346" s="1114"/>
      <c r="DDG346" s="1114"/>
      <c r="DDH346" s="1114"/>
      <c r="DDI346" s="1114"/>
      <c r="DDJ346" s="1114"/>
      <c r="DDK346" s="1114"/>
      <c r="DDL346" s="1114"/>
      <c r="DDM346" s="1114"/>
      <c r="DDN346" s="1114"/>
      <c r="DDO346" s="1114"/>
      <c r="DDP346" s="1114"/>
      <c r="DDQ346" s="1114"/>
      <c r="DDR346" s="1114"/>
      <c r="DDS346" s="1114"/>
      <c r="DDT346" s="1114"/>
      <c r="DDU346" s="1114"/>
      <c r="DDV346" s="1114"/>
      <c r="DDW346" s="1114"/>
      <c r="DDX346" s="1114"/>
      <c r="DDY346" s="1114"/>
      <c r="DDZ346" s="1114"/>
      <c r="DEA346" s="1114"/>
      <c r="DEB346" s="1114"/>
      <c r="DEC346" s="1114"/>
      <c r="DED346" s="1114"/>
      <c r="DEE346" s="1114"/>
      <c r="DEF346" s="1114"/>
      <c r="DEG346" s="1114"/>
      <c r="DEH346" s="1114"/>
      <c r="DEI346" s="1114"/>
      <c r="DEJ346" s="1114"/>
      <c r="DEK346" s="1114"/>
      <c r="DEL346" s="1114"/>
      <c r="DEM346" s="1114"/>
      <c r="DEN346" s="1114"/>
      <c r="DEO346" s="1114"/>
      <c r="DEP346" s="1114"/>
      <c r="DEQ346" s="1114"/>
      <c r="DER346" s="1114"/>
      <c r="DES346" s="1114"/>
      <c r="DET346" s="1114"/>
      <c r="DEU346" s="1114"/>
      <c r="DEV346" s="1114"/>
      <c r="DEW346" s="1114"/>
      <c r="DEX346" s="1114"/>
      <c r="DEY346" s="1114"/>
      <c r="DEZ346" s="1114"/>
      <c r="DFA346" s="1114"/>
      <c r="DFB346" s="1114"/>
      <c r="DFC346" s="1114"/>
      <c r="DFD346" s="1114"/>
      <c r="DFE346" s="1114"/>
      <c r="DFF346" s="1114"/>
      <c r="DFG346" s="1114"/>
      <c r="DFH346" s="1114"/>
      <c r="DFI346" s="1114"/>
      <c r="DFJ346" s="1114"/>
      <c r="DFK346" s="1114"/>
      <c r="DFL346" s="1114"/>
      <c r="DFM346" s="1114"/>
      <c r="DFN346" s="1114"/>
      <c r="DFO346" s="1114"/>
      <c r="DFP346" s="1114"/>
      <c r="DFQ346" s="1114"/>
      <c r="DFR346" s="1114"/>
      <c r="DFS346" s="1114"/>
      <c r="DFT346" s="1114"/>
      <c r="DFU346" s="1114"/>
      <c r="DFV346" s="1114"/>
      <c r="DFW346" s="1114"/>
      <c r="DFX346" s="1114"/>
      <c r="DFY346" s="1114"/>
      <c r="DFZ346" s="1114"/>
      <c r="DGA346" s="1114"/>
      <c r="DGB346" s="1114"/>
      <c r="DGC346" s="1114"/>
      <c r="DGD346" s="1114"/>
      <c r="DGE346" s="1114"/>
      <c r="DGF346" s="1114"/>
      <c r="DGG346" s="1114"/>
      <c r="DGH346" s="1114"/>
      <c r="DGI346" s="1114"/>
      <c r="DGJ346" s="1114"/>
      <c r="DGK346" s="1114"/>
      <c r="DGL346" s="1114"/>
      <c r="DGM346" s="1114"/>
      <c r="DGN346" s="1114"/>
      <c r="DGO346" s="1114"/>
      <c r="DGP346" s="1114"/>
      <c r="DGQ346" s="1114"/>
      <c r="DGR346" s="1114"/>
      <c r="DGS346" s="1114"/>
      <c r="DGT346" s="1114"/>
      <c r="DGU346" s="1114"/>
      <c r="DGV346" s="1114"/>
      <c r="DGW346" s="1114"/>
      <c r="DGX346" s="1114"/>
      <c r="DGY346" s="1114"/>
      <c r="DGZ346" s="1114"/>
      <c r="DHA346" s="1114"/>
      <c r="DHB346" s="1114"/>
      <c r="DHC346" s="1114"/>
      <c r="DHD346" s="1114"/>
      <c r="DHE346" s="1114"/>
      <c r="DHF346" s="1114"/>
      <c r="DHG346" s="1114"/>
      <c r="DHH346" s="1114"/>
      <c r="DHI346" s="1114"/>
      <c r="DHJ346" s="1114"/>
      <c r="DHK346" s="1114"/>
      <c r="DHL346" s="1114"/>
      <c r="DHM346" s="1114"/>
      <c r="DHN346" s="1114"/>
      <c r="DHO346" s="1114"/>
      <c r="DHP346" s="1114"/>
      <c r="DHQ346" s="1114"/>
      <c r="DHR346" s="1114"/>
      <c r="DHS346" s="1114"/>
      <c r="DHT346" s="1114"/>
      <c r="DHU346" s="1114"/>
      <c r="DHV346" s="1114"/>
      <c r="DHW346" s="1114"/>
      <c r="DHX346" s="1114"/>
      <c r="DHY346" s="1114"/>
      <c r="DHZ346" s="1114"/>
      <c r="DIA346" s="1114"/>
      <c r="DIB346" s="1114"/>
      <c r="DIC346" s="1114"/>
      <c r="DID346" s="1114"/>
      <c r="DIE346" s="1114"/>
      <c r="DIF346" s="1114"/>
      <c r="DIG346" s="1114"/>
      <c r="DIH346" s="1114"/>
      <c r="DII346" s="1114"/>
      <c r="DIJ346" s="1114"/>
      <c r="DIK346" s="1114"/>
      <c r="DIL346" s="1114"/>
      <c r="DIM346" s="1114"/>
      <c r="DIN346" s="1114"/>
      <c r="DIO346" s="1114"/>
      <c r="DIP346" s="1114"/>
      <c r="DIQ346" s="1114"/>
      <c r="DIR346" s="1114"/>
      <c r="DIS346" s="1114"/>
      <c r="DIT346" s="1114"/>
      <c r="DIU346" s="1114"/>
      <c r="DIV346" s="1114"/>
      <c r="DIW346" s="1114"/>
      <c r="DIX346" s="1114"/>
      <c r="DIY346" s="1114"/>
      <c r="DIZ346" s="1114"/>
      <c r="DJA346" s="1114"/>
      <c r="DJB346" s="1114"/>
      <c r="DJC346" s="1114"/>
      <c r="DJD346" s="1114"/>
      <c r="DJE346" s="1114"/>
      <c r="DJF346" s="1114"/>
      <c r="DJG346" s="1114"/>
      <c r="DJH346" s="1114"/>
      <c r="DJI346" s="1114"/>
      <c r="DJJ346" s="1114"/>
      <c r="DJK346" s="1114"/>
      <c r="DJL346" s="1114"/>
      <c r="DJM346" s="1114"/>
      <c r="DJN346" s="1114"/>
      <c r="DJO346" s="1114"/>
      <c r="DJP346" s="1114"/>
      <c r="DJQ346" s="1114"/>
      <c r="DJR346" s="1114"/>
      <c r="DJS346" s="1114"/>
      <c r="DJT346" s="1114"/>
      <c r="DJU346" s="1114"/>
      <c r="DJV346" s="1114"/>
      <c r="DJW346" s="1114"/>
      <c r="DJX346" s="1114"/>
      <c r="DJY346" s="1114"/>
      <c r="DJZ346" s="1114"/>
      <c r="DKA346" s="1114"/>
      <c r="DKB346" s="1114"/>
      <c r="DKC346" s="1114"/>
      <c r="DKD346" s="1114"/>
      <c r="DKE346" s="1114"/>
      <c r="DKF346" s="1114"/>
      <c r="DKG346" s="1114"/>
      <c r="DKH346" s="1114"/>
      <c r="DKI346" s="1114"/>
      <c r="DKJ346" s="1114"/>
      <c r="DKK346" s="1114"/>
      <c r="DKL346" s="1114"/>
      <c r="DKM346" s="1114"/>
      <c r="DKN346" s="1114"/>
      <c r="DKO346" s="1114"/>
      <c r="DKP346" s="1114"/>
      <c r="DKQ346" s="1114"/>
      <c r="DKR346" s="1114"/>
      <c r="DKS346" s="1114"/>
      <c r="DKT346" s="1114"/>
      <c r="DKU346" s="1114"/>
      <c r="DKV346" s="1114"/>
      <c r="DKW346" s="1114"/>
      <c r="DKX346" s="1114"/>
      <c r="DKY346" s="1114"/>
      <c r="DKZ346" s="1114"/>
      <c r="DLA346" s="1114"/>
      <c r="DLB346" s="1114"/>
      <c r="DLC346" s="1114"/>
      <c r="DLD346" s="1114"/>
      <c r="DLE346" s="1114"/>
      <c r="DLF346" s="1114"/>
      <c r="DLG346" s="1114"/>
      <c r="DLH346" s="1114"/>
      <c r="DLI346" s="1114"/>
      <c r="DLJ346" s="1114"/>
      <c r="DLK346" s="1114"/>
      <c r="DLL346" s="1114"/>
      <c r="DLM346" s="1114"/>
      <c r="DLN346" s="1114"/>
      <c r="DLO346" s="1114"/>
      <c r="DLP346" s="1114"/>
      <c r="DLQ346" s="1114"/>
      <c r="DLR346" s="1114"/>
      <c r="DLS346" s="1114"/>
      <c r="DLT346" s="1114"/>
      <c r="DLU346" s="1114"/>
      <c r="DLV346" s="1114"/>
      <c r="DLW346" s="1114"/>
      <c r="DLX346" s="1114"/>
      <c r="DLY346" s="1114"/>
      <c r="DLZ346" s="1114"/>
      <c r="DMA346" s="1114"/>
      <c r="DMB346" s="1114"/>
      <c r="DMC346" s="1114"/>
      <c r="DMD346" s="1114"/>
      <c r="DME346" s="1114"/>
      <c r="DMF346" s="1114"/>
      <c r="DMG346" s="1114"/>
      <c r="DMH346" s="1114"/>
      <c r="DMI346" s="1114"/>
      <c r="DMJ346" s="1114"/>
      <c r="DMK346" s="1114"/>
      <c r="DML346" s="1114"/>
      <c r="DMM346" s="1114"/>
      <c r="DMN346" s="1114"/>
      <c r="DMO346" s="1114"/>
      <c r="DMP346" s="1114"/>
      <c r="DMQ346" s="1114"/>
      <c r="DMR346" s="1114"/>
      <c r="DMS346" s="1114"/>
      <c r="DMT346" s="1114"/>
      <c r="DMU346" s="1114"/>
      <c r="DMV346" s="1114"/>
      <c r="DMW346" s="1114"/>
      <c r="DMX346" s="1114"/>
      <c r="DMY346" s="1114"/>
      <c r="DMZ346" s="1114"/>
      <c r="DNA346" s="1114"/>
      <c r="DNB346" s="1114"/>
      <c r="DNC346" s="1114"/>
      <c r="DND346" s="1114"/>
      <c r="DNE346" s="1114"/>
      <c r="DNF346" s="1114"/>
      <c r="DNG346" s="1114"/>
      <c r="DNH346" s="1114"/>
      <c r="DNI346" s="1114"/>
      <c r="DNJ346" s="1114"/>
      <c r="DNK346" s="1114"/>
      <c r="DNL346" s="1114"/>
      <c r="DNM346" s="1114"/>
      <c r="DNN346" s="1114"/>
      <c r="DNO346" s="1114"/>
      <c r="DNP346" s="1114"/>
      <c r="DNQ346" s="1114"/>
      <c r="DNR346" s="1114"/>
      <c r="DNS346" s="1114"/>
      <c r="DNT346" s="1114"/>
      <c r="DNU346" s="1114"/>
      <c r="DNV346" s="1114"/>
      <c r="DNW346" s="1114"/>
      <c r="DNX346" s="1114"/>
      <c r="DNY346" s="1114"/>
      <c r="DNZ346" s="1114"/>
      <c r="DOA346" s="1114"/>
      <c r="DOB346" s="1114"/>
      <c r="DOC346" s="1114"/>
      <c r="DOD346" s="1114"/>
      <c r="DOE346" s="1114"/>
      <c r="DOF346" s="1114"/>
      <c r="DOG346" s="1114"/>
      <c r="DOH346" s="1114"/>
      <c r="DOI346" s="1114"/>
      <c r="DOJ346" s="1114"/>
      <c r="DOK346" s="1114"/>
      <c r="DOL346" s="1114"/>
      <c r="DOM346" s="1114"/>
      <c r="DON346" s="1114"/>
      <c r="DOO346" s="1114"/>
      <c r="DOP346" s="1114"/>
      <c r="DOQ346" s="1114"/>
      <c r="DOR346" s="1114"/>
      <c r="DOS346" s="1114"/>
      <c r="DOT346" s="1114"/>
      <c r="DOU346" s="1114"/>
      <c r="DOV346" s="1114"/>
      <c r="DOW346" s="1114"/>
      <c r="DOX346" s="1114"/>
      <c r="DOY346" s="1114"/>
      <c r="DOZ346" s="1114"/>
      <c r="DPA346" s="1114"/>
      <c r="DPB346" s="1114"/>
      <c r="DPC346" s="1114"/>
      <c r="DPD346" s="1114"/>
      <c r="DPE346" s="1114"/>
      <c r="DPF346" s="1114"/>
      <c r="DPG346" s="1114"/>
      <c r="DPH346" s="1114"/>
      <c r="DPI346" s="1114"/>
      <c r="DPJ346" s="1114"/>
      <c r="DPK346" s="1114"/>
      <c r="DPL346" s="1114"/>
      <c r="DPM346" s="1114"/>
      <c r="DPN346" s="1114"/>
      <c r="DPO346" s="1114"/>
      <c r="DPP346" s="1114"/>
      <c r="DPQ346" s="1114"/>
      <c r="DPR346" s="1114"/>
      <c r="DPS346" s="1114"/>
      <c r="DPT346" s="1114"/>
      <c r="DPU346" s="1114"/>
      <c r="DPV346" s="1114"/>
      <c r="DPW346" s="1114"/>
      <c r="DPX346" s="1114"/>
      <c r="DPY346" s="1114"/>
      <c r="DPZ346" s="1114"/>
      <c r="DQA346" s="1114"/>
      <c r="DQB346" s="1114"/>
      <c r="DQC346" s="1114"/>
      <c r="DQD346" s="1114"/>
      <c r="DQE346" s="1114"/>
      <c r="DQF346" s="1114"/>
      <c r="DQG346" s="1114"/>
      <c r="DQH346" s="1114"/>
      <c r="DQI346" s="1114"/>
      <c r="DQJ346" s="1114"/>
      <c r="DQK346" s="1114"/>
      <c r="DQL346" s="1114"/>
      <c r="DQM346" s="1114"/>
      <c r="DQN346" s="1114"/>
      <c r="DQO346" s="1114"/>
      <c r="DQP346" s="1114"/>
      <c r="DQQ346" s="1114"/>
      <c r="DQR346" s="1114"/>
      <c r="DQS346" s="1114"/>
      <c r="DQT346" s="1114"/>
      <c r="DQU346" s="1114"/>
      <c r="DQV346" s="1114"/>
      <c r="DQW346" s="1114"/>
      <c r="DQX346" s="1114"/>
      <c r="DQY346" s="1114"/>
      <c r="DQZ346" s="1114"/>
      <c r="DRA346" s="1114"/>
      <c r="DRB346" s="1114"/>
      <c r="DRC346" s="1114"/>
      <c r="DRD346" s="1114"/>
      <c r="DRE346" s="1114"/>
      <c r="DRF346" s="1114"/>
      <c r="DRG346" s="1114"/>
      <c r="DRH346" s="1114"/>
      <c r="DRI346" s="1114"/>
      <c r="DRJ346" s="1114"/>
      <c r="DRK346" s="1114"/>
      <c r="DRL346" s="1114"/>
      <c r="DRM346" s="1114"/>
      <c r="DRN346" s="1114"/>
      <c r="DRO346" s="1114"/>
      <c r="DRP346" s="1114"/>
      <c r="DRQ346" s="1114"/>
      <c r="DRR346" s="1114"/>
      <c r="DRS346" s="1114"/>
      <c r="DRT346" s="1114"/>
      <c r="DRU346" s="1114"/>
      <c r="DRV346" s="1114"/>
      <c r="DRW346" s="1114"/>
      <c r="DRX346" s="1114"/>
      <c r="DRY346" s="1114"/>
      <c r="DRZ346" s="1114"/>
      <c r="DSA346" s="1114"/>
      <c r="DSB346" s="1114"/>
      <c r="DSC346" s="1114"/>
      <c r="DSD346" s="1114"/>
      <c r="DSE346" s="1114"/>
      <c r="DSF346" s="1114"/>
      <c r="DSG346" s="1114"/>
      <c r="DSH346" s="1114"/>
      <c r="DSI346" s="1114"/>
      <c r="DSJ346" s="1114"/>
      <c r="DSK346" s="1114"/>
      <c r="DSL346" s="1114"/>
      <c r="DSM346" s="1114"/>
      <c r="DSN346" s="1114"/>
      <c r="DSO346" s="1114"/>
      <c r="DSP346" s="1114"/>
      <c r="DSQ346" s="1114"/>
      <c r="DSR346" s="1114"/>
      <c r="DSS346" s="1114"/>
      <c r="DST346" s="1114"/>
      <c r="DSU346" s="1114"/>
      <c r="DSV346" s="1114"/>
      <c r="DSW346" s="1114"/>
      <c r="DSX346" s="1114"/>
      <c r="DSY346" s="1114"/>
      <c r="DSZ346" s="1114"/>
      <c r="DTA346" s="1114"/>
      <c r="DTB346" s="1114"/>
      <c r="DTC346" s="1114"/>
      <c r="DTD346" s="1114"/>
      <c r="DTE346" s="1114"/>
      <c r="DTF346" s="1114"/>
      <c r="DTG346" s="1114"/>
      <c r="DTH346" s="1114"/>
      <c r="DTI346" s="1114"/>
      <c r="DTJ346" s="1114"/>
      <c r="DTK346" s="1114"/>
      <c r="DTL346" s="1114"/>
      <c r="DTM346" s="1114"/>
      <c r="DTN346" s="1114"/>
      <c r="DTO346" s="1114"/>
      <c r="DTP346" s="1114"/>
      <c r="DTQ346" s="1114"/>
      <c r="DTR346" s="1114"/>
      <c r="DTS346" s="1114"/>
      <c r="DTT346" s="1114"/>
      <c r="DTU346" s="1114"/>
      <c r="DTV346" s="1114"/>
      <c r="DTW346" s="1114"/>
      <c r="DTX346" s="1114"/>
      <c r="DTY346" s="1114"/>
      <c r="DTZ346" s="1114"/>
      <c r="DUA346" s="1114"/>
      <c r="DUB346" s="1114"/>
      <c r="DUC346" s="1114"/>
      <c r="DUD346" s="1114"/>
      <c r="DUE346" s="1114"/>
      <c r="DUF346" s="1114"/>
      <c r="DUG346" s="1114"/>
      <c r="DUH346" s="1114"/>
      <c r="DUI346" s="1114"/>
      <c r="DUJ346" s="1114"/>
      <c r="DUK346" s="1114"/>
      <c r="DUL346" s="1114"/>
      <c r="DUM346" s="1114"/>
      <c r="DUN346" s="1114"/>
      <c r="DUO346" s="1114"/>
      <c r="DUP346" s="1114"/>
      <c r="DUQ346" s="1114"/>
      <c r="DUR346" s="1114"/>
      <c r="DUS346" s="1114"/>
      <c r="DUT346" s="1114"/>
      <c r="DUU346" s="1114"/>
      <c r="DUV346" s="1114"/>
      <c r="DUW346" s="1114"/>
      <c r="DUX346" s="1114"/>
      <c r="DUY346" s="1114"/>
      <c r="DUZ346" s="1114"/>
      <c r="DVA346" s="1114"/>
      <c r="DVB346" s="1114"/>
      <c r="DVC346" s="1114"/>
      <c r="DVD346" s="1114"/>
      <c r="DVE346" s="1114"/>
      <c r="DVF346" s="1114"/>
      <c r="DVG346" s="1114"/>
      <c r="DVH346" s="1114"/>
      <c r="DVI346" s="1114"/>
      <c r="DVJ346" s="1114"/>
      <c r="DVK346" s="1114"/>
      <c r="DVL346" s="1114"/>
      <c r="DVM346" s="1114"/>
      <c r="DVN346" s="1114"/>
      <c r="DVO346" s="1114"/>
      <c r="DVP346" s="1114"/>
      <c r="DVQ346" s="1114"/>
      <c r="DVR346" s="1114"/>
      <c r="DVS346" s="1114"/>
      <c r="DVT346" s="1114"/>
      <c r="DVU346" s="1114"/>
      <c r="DVV346" s="1114"/>
      <c r="DVW346" s="1114"/>
      <c r="DVX346" s="1114"/>
      <c r="DVY346" s="1114"/>
      <c r="DVZ346" s="1114"/>
      <c r="DWA346" s="1114"/>
      <c r="DWB346" s="1114"/>
      <c r="DWC346" s="1114"/>
      <c r="DWD346" s="1114"/>
      <c r="DWE346" s="1114"/>
      <c r="DWF346" s="1114"/>
      <c r="DWG346" s="1114"/>
      <c r="DWH346" s="1114"/>
      <c r="DWI346" s="1114"/>
      <c r="DWJ346" s="1114"/>
      <c r="DWK346" s="1114"/>
      <c r="DWL346" s="1114"/>
      <c r="DWM346" s="1114"/>
      <c r="DWN346" s="1114"/>
      <c r="DWO346" s="1114"/>
      <c r="DWP346" s="1114"/>
      <c r="DWQ346" s="1114"/>
      <c r="DWR346" s="1114"/>
      <c r="DWS346" s="1114"/>
      <c r="DWT346" s="1114"/>
      <c r="DWU346" s="1114"/>
      <c r="DWV346" s="1114"/>
      <c r="DWW346" s="1114"/>
      <c r="DWX346" s="1114"/>
      <c r="DWY346" s="1114"/>
      <c r="DWZ346" s="1114"/>
      <c r="DXA346" s="1114"/>
      <c r="DXB346" s="1114"/>
      <c r="DXC346" s="1114"/>
      <c r="DXD346" s="1114"/>
      <c r="DXE346" s="1114"/>
      <c r="DXF346" s="1114"/>
      <c r="DXG346" s="1114"/>
      <c r="DXH346" s="1114"/>
      <c r="DXI346" s="1114"/>
      <c r="DXJ346" s="1114"/>
      <c r="DXK346" s="1114"/>
      <c r="DXL346" s="1114"/>
      <c r="DXM346" s="1114"/>
      <c r="DXN346" s="1114"/>
      <c r="DXO346" s="1114"/>
      <c r="DXP346" s="1114"/>
      <c r="DXQ346" s="1114"/>
      <c r="DXR346" s="1114"/>
      <c r="DXS346" s="1114"/>
      <c r="DXT346" s="1114"/>
      <c r="DXU346" s="1114"/>
      <c r="DXV346" s="1114"/>
      <c r="DXW346" s="1114"/>
      <c r="DXX346" s="1114"/>
      <c r="DXY346" s="1114"/>
      <c r="DXZ346" s="1114"/>
      <c r="DYA346" s="1114"/>
      <c r="DYB346" s="1114"/>
      <c r="DYC346" s="1114"/>
      <c r="DYD346" s="1114"/>
      <c r="DYE346" s="1114"/>
      <c r="DYF346" s="1114"/>
      <c r="DYG346" s="1114"/>
      <c r="DYH346" s="1114"/>
      <c r="DYI346" s="1114"/>
      <c r="DYJ346" s="1114"/>
      <c r="DYK346" s="1114"/>
      <c r="DYL346" s="1114"/>
      <c r="DYM346" s="1114"/>
      <c r="DYN346" s="1114"/>
      <c r="DYO346" s="1114"/>
      <c r="DYP346" s="1114"/>
      <c r="DYQ346" s="1114"/>
      <c r="DYR346" s="1114"/>
      <c r="DYS346" s="1114"/>
      <c r="DYT346" s="1114"/>
      <c r="DYU346" s="1114"/>
      <c r="DYV346" s="1114"/>
      <c r="DYW346" s="1114"/>
      <c r="DYX346" s="1114"/>
      <c r="DYY346" s="1114"/>
      <c r="DYZ346" s="1114"/>
      <c r="DZA346" s="1114"/>
      <c r="DZB346" s="1114"/>
      <c r="DZC346" s="1114"/>
      <c r="DZD346" s="1114"/>
      <c r="DZE346" s="1114"/>
      <c r="DZF346" s="1114"/>
      <c r="DZG346" s="1114"/>
      <c r="DZH346" s="1114"/>
      <c r="DZI346" s="1114"/>
      <c r="DZJ346" s="1114"/>
      <c r="DZK346" s="1114"/>
      <c r="DZL346" s="1114"/>
      <c r="DZM346" s="1114"/>
      <c r="DZN346" s="1114"/>
      <c r="DZO346" s="1114"/>
      <c r="DZP346" s="1114"/>
      <c r="DZQ346" s="1114"/>
      <c r="DZR346" s="1114"/>
      <c r="DZS346" s="1114"/>
      <c r="DZT346" s="1114"/>
      <c r="DZU346" s="1114"/>
      <c r="DZV346" s="1114"/>
      <c r="DZW346" s="1114"/>
      <c r="DZX346" s="1114"/>
      <c r="DZY346" s="1114"/>
      <c r="DZZ346" s="1114"/>
      <c r="EAA346" s="1114"/>
      <c r="EAB346" s="1114"/>
      <c r="EAC346" s="1114"/>
      <c r="EAD346" s="1114"/>
      <c r="EAE346" s="1114"/>
      <c r="EAF346" s="1114"/>
      <c r="EAG346" s="1114"/>
      <c r="EAH346" s="1114"/>
      <c r="EAI346" s="1114"/>
      <c r="EAJ346" s="1114"/>
      <c r="EAK346" s="1114"/>
      <c r="EAL346" s="1114"/>
      <c r="EAM346" s="1114"/>
      <c r="EAN346" s="1114"/>
      <c r="EAO346" s="1114"/>
      <c r="EAP346" s="1114"/>
      <c r="EAQ346" s="1114"/>
      <c r="EAR346" s="1114"/>
      <c r="EAS346" s="1114"/>
      <c r="EAT346" s="1114"/>
      <c r="EAU346" s="1114"/>
      <c r="EAV346" s="1114"/>
      <c r="EAW346" s="1114"/>
      <c r="EAX346" s="1114"/>
      <c r="EAY346" s="1114"/>
      <c r="EAZ346" s="1114"/>
      <c r="EBA346" s="1114"/>
      <c r="EBB346" s="1114"/>
      <c r="EBC346" s="1114"/>
      <c r="EBD346" s="1114"/>
      <c r="EBE346" s="1114"/>
      <c r="EBF346" s="1114"/>
      <c r="EBG346" s="1114"/>
      <c r="EBH346" s="1114"/>
      <c r="EBI346" s="1114"/>
      <c r="EBJ346" s="1114"/>
      <c r="EBK346" s="1114"/>
      <c r="EBL346" s="1114"/>
      <c r="EBM346" s="1114"/>
      <c r="EBN346" s="1114"/>
      <c r="EBO346" s="1114"/>
      <c r="EBP346" s="1114"/>
      <c r="EBQ346" s="1114"/>
      <c r="EBR346" s="1114"/>
      <c r="EBS346" s="1114"/>
      <c r="EBT346" s="1114"/>
      <c r="EBU346" s="1114"/>
      <c r="EBV346" s="1114"/>
      <c r="EBW346" s="1114"/>
      <c r="EBX346" s="1114"/>
      <c r="EBY346" s="1114"/>
      <c r="EBZ346" s="1114"/>
      <c r="ECA346" s="1114"/>
      <c r="ECB346" s="1114"/>
      <c r="ECC346" s="1114"/>
      <c r="ECD346" s="1114"/>
      <c r="ECE346" s="1114"/>
      <c r="ECF346" s="1114"/>
      <c r="ECG346" s="1114"/>
      <c r="ECH346" s="1114"/>
      <c r="ECI346" s="1114"/>
      <c r="ECJ346" s="1114"/>
      <c r="ECK346" s="1114"/>
      <c r="ECL346" s="1114"/>
      <c r="ECM346" s="1114"/>
      <c r="ECN346" s="1114"/>
      <c r="ECO346" s="1114"/>
      <c r="ECP346" s="1114"/>
      <c r="ECQ346" s="1114"/>
      <c r="ECR346" s="1114"/>
      <c r="ECS346" s="1114"/>
      <c r="ECT346" s="1114"/>
      <c r="ECU346" s="1114"/>
      <c r="ECV346" s="1114"/>
      <c r="ECW346" s="1114"/>
      <c r="ECX346" s="1114"/>
      <c r="ECY346" s="1114"/>
      <c r="ECZ346" s="1114"/>
      <c r="EDA346" s="1114"/>
      <c r="EDB346" s="1114"/>
      <c r="EDC346" s="1114"/>
      <c r="EDD346" s="1114"/>
      <c r="EDE346" s="1114"/>
      <c r="EDF346" s="1114"/>
      <c r="EDG346" s="1114"/>
      <c r="EDH346" s="1114"/>
      <c r="EDI346" s="1114"/>
      <c r="EDJ346" s="1114"/>
      <c r="EDK346" s="1114"/>
      <c r="EDL346" s="1114"/>
      <c r="EDM346" s="1114"/>
      <c r="EDN346" s="1114"/>
      <c r="EDO346" s="1114"/>
      <c r="EDP346" s="1114"/>
      <c r="EDQ346" s="1114"/>
      <c r="EDR346" s="1114"/>
      <c r="EDS346" s="1114"/>
      <c r="EDT346" s="1114"/>
      <c r="EDU346" s="1114"/>
      <c r="EDV346" s="1114"/>
      <c r="EDW346" s="1114"/>
      <c r="EDX346" s="1114"/>
      <c r="EDY346" s="1114"/>
      <c r="EDZ346" s="1114"/>
      <c r="EEA346" s="1114"/>
      <c r="EEB346" s="1114"/>
      <c r="EEC346" s="1114"/>
      <c r="EED346" s="1114"/>
      <c r="EEE346" s="1114"/>
      <c r="EEF346" s="1114"/>
      <c r="EEG346" s="1114"/>
      <c r="EEH346" s="1114"/>
      <c r="EEI346" s="1114"/>
      <c r="EEJ346" s="1114"/>
      <c r="EEK346" s="1114"/>
      <c r="EEL346" s="1114"/>
      <c r="EEM346" s="1114"/>
      <c r="EEN346" s="1114"/>
      <c r="EEO346" s="1114"/>
      <c r="EEP346" s="1114"/>
      <c r="EEQ346" s="1114"/>
      <c r="EER346" s="1114"/>
      <c r="EES346" s="1114"/>
      <c r="EET346" s="1114"/>
      <c r="EEU346" s="1114"/>
      <c r="EEV346" s="1114"/>
      <c r="EEW346" s="1114"/>
      <c r="EEX346" s="1114"/>
      <c r="EEY346" s="1114"/>
      <c r="EEZ346" s="1114"/>
      <c r="EFA346" s="1114"/>
      <c r="EFB346" s="1114"/>
      <c r="EFC346" s="1114"/>
      <c r="EFD346" s="1114"/>
      <c r="EFE346" s="1114"/>
      <c r="EFF346" s="1114"/>
      <c r="EFG346" s="1114"/>
      <c r="EFH346" s="1114"/>
      <c r="EFI346" s="1114"/>
      <c r="EFJ346" s="1114"/>
      <c r="EFK346" s="1114"/>
      <c r="EFL346" s="1114"/>
      <c r="EFM346" s="1114"/>
      <c r="EFN346" s="1114"/>
      <c r="EFO346" s="1114"/>
      <c r="EFP346" s="1114"/>
      <c r="EFQ346" s="1114"/>
      <c r="EFR346" s="1114"/>
      <c r="EFS346" s="1114"/>
      <c r="EFT346" s="1114"/>
      <c r="EFU346" s="1114"/>
      <c r="EFV346" s="1114"/>
      <c r="EFW346" s="1114"/>
      <c r="EFX346" s="1114"/>
      <c r="EFY346" s="1114"/>
      <c r="EFZ346" s="1114"/>
      <c r="EGA346" s="1114"/>
      <c r="EGB346" s="1114"/>
      <c r="EGC346" s="1114"/>
      <c r="EGD346" s="1114"/>
      <c r="EGE346" s="1114"/>
      <c r="EGF346" s="1114"/>
      <c r="EGG346" s="1114"/>
      <c r="EGH346" s="1114"/>
      <c r="EGI346" s="1114"/>
      <c r="EGJ346" s="1114"/>
      <c r="EGK346" s="1114"/>
      <c r="EGL346" s="1114"/>
      <c r="EGM346" s="1114"/>
      <c r="EGN346" s="1114"/>
      <c r="EGO346" s="1114"/>
      <c r="EGP346" s="1114"/>
      <c r="EGQ346" s="1114"/>
      <c r="EGR346" s="1114"/>
      <c r="EGS346" s="1114"/>
      <c r="EGT346" s="1114"/>
      <c r="EGU346" s="1114"/>
      <c r="EGV346" s="1114"/>
      <c r="EGW346" s="1114"/>
      <c r="EGX346" s="1114"/>
      <c r="EGY346" s="1114"/>
      <c r="EGZ346" s="1114"/>
      <c r="EHA346" s="1114"/>
      <c r="EHB346" s="1114"/>
      <c r="EHC346" s="1114"/>
      <c r="EHD346" s="1114"/>
      <c r="EHE346" s="1114"/>
      <c r="EHF346" s="1114"/>
      <c r="EHG346" s="1114"/>
      <c r="EHH346" s="1114"/>
      <c r="EHI346" s="1114"/>
      <c r="EHJ346" s="1114"/>
      <c r="EHK346" s="1114"/>
      <c r="EHL346" s="1114"/>
      <c r="EHM346" s="1114"/>
      <c r="EHN346" s="1114"/>
      <c r="EHO346" s="1114"/>
      <c r="EHP346" s="1114"/>
      <c r="EHQ346" s="1114"/>
      <c r="EHR346" s="1114"/>
      <c r="EHS346" s="1114"/>
      <c r="EHT346" s="1114"/>
      <c r="EHU346" s="1114"/>
      <c r="EHV346" s="1114"/>
      <c r="EHW346" s="1114"/>
      <c r="EHX346" s="1114"/>
      <c r="EHY346" s="1114"/>
      <c r="EHZ346" s="1114"/>
      <c r="EIA346" s="1114"/>
      <c r="EIB346" s="1114"/>
      <c r="EIC346" s="1114"/>
      <c r="EID346" s="1114"/>
      <c r="EIE346" s="1114"/>
      <c r="EIF346" s="1114"/>
      <c r="EIG346" s="1114"/>
      <c r="EIH346" s="1114"/>
      <c r="EII346" s="1114"/>
      <c r="EIJ346" s="1114"/>
      <c r="EIK346" s="1114"/>
      <c r="EIL346" s="1114"/>
      <c r="EIM346" s="1114"/>
      <c r="EIN346" s="1114"/>
      <c r="EIO346" s="1114"/>
      <c r="EIP346" s="1114"/>
      <c r="EIQ346" s="1114"/>
      <c r="EIR346" s="1114"/>
      <c r="EIS346" s="1114"/>
      <c r="EIT346" s="1114"/>
      <c r="EIU346" s="1114"/>
      <c r="EIV346" s="1114"/>
      <c r="EIW346" s="1114"/>
      <c r="EIX346" s="1114"/>
      <c r="EIY346" s="1114"/>
      <c r="EIZ346" s="1114"/>
      <c r="EJA346" s="1114"/>
      <c r="EJB346" s="1114"/>
      <c r="EJC346" s="1114"/>
      <c r="EJD346" s="1114"/>
      <c r="EJE346" s="1114"/>
      <c r="EJF346" s="1114"/>
      <c r="EJG346" s="1114"/>
      <c r="EJH346" s="1114"/>
      <c r="EJI346" s="1114"/>
      <c r="EJJ346" s="1114"/>
      <c r="EJK346" s="1114"/>
      <c r="EJL346" s="1114"/>
      <c r="EJM346" s="1114"/>
      <c r="EJN346" s="1114"/>
      <c r="EJO346" s="1114"/>
      <c r="EJP346" s="1114"/>
      <c r="EJQ346" s="1114"/>
      <c r="EJR346" s="1114"/>
      <c r="EJS346" s="1114"/>
      <c r="EJT346" s="1114"/>
      <c r="EJU346" s="1114"/>
      <c r="EJV346" s="1114"/>
      <c r="EJW346" s="1114"/>
      <c r="EJX346" s="1114"/>
      <c r="EJY346" s="1114"/>
      <c r="EJZ346" s="1114"/>
      <c r="EKA346" s="1114"/>
      <c r="EKB346" s="1114"/>
      <c r="EKC346" s="1114"/>
      <c r="EKD346" s="1114"/>
      <c r="EKE346" s="1114"/>
      <c r="EKF346" s="1114"/>
      <c r="EKG346" s="1114"/>
      <c r="EKH346" s="1114"/>
      <c r="EKI346" s="1114"/>
      <c r="EKJ346" s="1114"/>
      <c r="EKK346" s="1114"/>
      <c r="EKL346" s="1114"/>
      <c r="EKM346" s="1114"/>
      <c r="EKN346" s="1114"/>
      <c r="EKO346" s="1114"/>
      <c r="EKP346" s="1114"/>
      <c r="EKQ346" s="1114"/>
      <c r="EKR346" s="1114"/>
      <c r="EKS346" s="1114"/>
      <c r="EKT346" s="1114"/>
      <c r="EKU346" s="1114"/>
      <c r="EKV346" s="1114"/>
      <c r="EKW346" s="1114"/>
      <c r="EKX346" s="1114"/>
      <c r="EKY346" s="1114"/>
      <c r="EKZ346" s="1114"/>
      <c r="ELA346" s="1114"/>
      <c r="ELB346" s="1114"/>
      <c r="ELC346" s="1114"/>
      <c r="ELD346" s="1114"/>
      <c r="ELE346" s="1114"/>
      <c r="ELF346" s="1114"/>
      <c r="ELG346" s="1114"/>
      <c r="ELH346" s="1114"/>
      <c r="ELI346" s="1114"/>
      <c r="ELJ346" s="1114"/>
      <c r="ELK346" s="1114"/>
      <c r="ELL346" s="1114"/>
      <c r="ELM346" s="1114"/>
      <c r="ELN346" s="1114"/>
      <c r="ELO346" s="1114"/>
      <c r="ELP346" s="1114"/>
      <c r="ELQ346" s="1114"/>
      <c r="ELR346" s="1114"/>
      <c r="ELS346" s="1114"/>
      <c r="ELT346" s="1114"/>
      <c r="ELU346" s="1114"/>
      <c r="ELV346" s="1114"/>
      <c r="ELW346" s="1114"/>
      <c r="ELX346" s="1114"/>
      <c r="ELY346" s="1114"/>
      <c r="ELZ346" s="1114"/>
      <c r="EMA346" s="1114"/>
      <c r="EMB346" s="1114"/>
      <c r="EMC346" s="1114"/>
      <c r="EMD346" s="1114"/>
      <c r="EME346" s="1114"/>
      <c r="EMF346" s="1114"/>
      <c r="EMG346" s="1114"/>
      <c r="EMH346" s="1114"/>
      <c r="EMI346" s="1114"/>
      <c r="EMJ346" s="1114"/>
      <c r="EMK346" s="1114"/>
      <c r="EML346" s="1114"/>
      <c r="EMM346" s="1114"/>
      <c r="EMN346" s="1114"/>
      <c r="EMO346" s="1114"/>
      <c r="EMP346" s="1114"/>
      <c r="EMQ346" s="1114"/>
      <c r="EMR346" s="1114"/>
      <c r="EMS346" s="1114"/>
      <c r="EMT346" s="1114"/>
      <c r="EMU346" s="1114"/>
      <c r="EMV346" s="1114"/>
      <c r="EMW346" s="1114"/>
      <c r="EMX346" s="1114"/>
      <c r="EMY346" s="1114"/>
      <c r="EMZ346" s="1114"/>
      <c r="ENA346" s="1114"/>
      <c r="ENB346" s="1114"/>
      <c r="ENC346" s="1114"/>
      <c r="END346" s="1114"/>
      <c r="ENE346" s="1114"/>
      <c r="ENF346" s="1114"/>
      <c r="ENG346" s="1114"/>
      <c r="ENH346" s="1114"/>
      <c r="ENI346" s="1114"/>
      <c r="ENJ346" s="1114"/>
      <c r="ENK346" s="1114"/>
      <c r="ENL346" s="1114"/>
      <c r="ENM346" s="1114"/>
      <c r="ENN346" s="1114"/>
      <c r="ENO346" s="1114"/>
      <c r="ENP346" s="1114"/>
      <c r="ENQ346" s="1114"/>
      <c r="ENR346" s="1114"/>
      <c r="ENS346" s="1114"/>
      <c r="ENT346" s="1114"/>
      <c r="ENU346" s="1114"/>
      <c r="ENV346" s="1114"/>
      <c r="ENW346" s="1114"/>
      <c r="ENX346" s="1114"/>
      <c r="ENY346" s="1114"/>
      <c r="ENZ346" s="1114"/>
      <c r="EOA346" s="1114"/>
      <c r="EOB346" s="1114"/>
      <c r="EOC346" s="1114"/>
      <c r="EOD346" s="1114"/>
      <c r="EOE346" s="1114"/>
      <c r="EOF346" s="1114"/>
      <c r="EOG346" s="1114"/>
      <c r="EOH346" s="1114"/>
      <c r="EOI346" s="1114"/>
      <c r="EOJ346" s="1114"/>
      <c r="EOK346" s="1114"/>
      <c r="EOL346" s="1114"/>
      <c r="EOM346" s="1114"/>
      <c r="EON346" s="1114"/>
      <c r="EOO346" s="1114"/>
      <c r="EOP346" s="1114"/>
      <c r="EOQ346" s="1114"/>
      <c r="EOR346" s="1114"/>
      <c r="EOS346" s="1114"/>
      <c r="EOT346" s="1114"/>
      <c r="EOU346" s="1114"/>
      <c r="EOV346" s="1114"/>
      <c r="EOW346" s="1114"/>
      <c r="EOX346" s="1114"/>
      <c r="EOY346" s="1114"/>
      <c r="EOZ346" s="1114"/>
      <c r="EPA346" s="1114"/>
      <c r="EPB346" s="1114"/>
      <c r="EPC346" s="1114"/>
      <c r="EPD346" s="1114"/>
      <c r="EPE346" s="1114"/>
      <c r="EPF346" s="1114"/>
      <c r="EPG346" s="1114"/>
      <c r="EPH346" s="1114"/>
      <c r="EPI346" s="1114"/>
      <c r="EPJ346" s="1114"/>
      <c r="EPK346" s="1114"/>
      <c r="EPL346" s="1114"/>
      <c r="EPM346" s="1114"/>
      <c r="EPN346" s="1114"/>
      <c r="EPO346" s="1114"/>
      <c r="EPP346" s="1114"/>
      <c r="EPQ346" s="1114"/>
      <c r="EPR346" s="1114"/>
      <c r="EPS346" s="1114"/>
      <c r="EPT346" s="1114"/>
      <c r="EPU346" s="1114"/>
      <c r="EPV346" s="1114"/>
      <c r="EPW346" s="1114"/>
      <c r="EPX346" s="1114"/>
      <c r="EPY346" s="1114"/>
      <c r="EPZ346" s="1114"/>
      <c r="EQA346" s="1114"/>
      <c r="EQB346" s="1114"/>
      <c r="EQC346" s="1114"/>
      <c r="EQD346" s="1114"/>
      <c r="EQE346" s="1114"/>
      <c r="EQF346" s="1114"/>
      <c r="EQG346" s="1114"/>
      <c r="EQH346" s="1114"/>
      <c r="EQI346" s="1114"/>
      <c r="EQJ346" s="1114"/>
      <c r="EQK346" s="1114"/>
      <c r="EQL346" s="1114"/>
      <c r="EQM346" s="1114"/>
      <c r="EQN346" s="1114"/>
      <c r="EQO346" s="1114"/>
      <c r="EQP346" s="1114"/>
      <c r="EQQ346" s="1114"/>
      <c r="EQR346" s="1114"/>
      <c r="EQS346" s="1114"/>
      <c r="EQT346" s="1114"/>
      <c r="EQU346" s="1114"/>
      <c r="EQV346" s="1114"/>
      <c r="EQW346" s="1114"/>
      <c r="EQX346" s="1114"/>
      <c r="EQY346" s="1114"/>
      <c r="EQZ346" s="1114"/>
      <c r="ERA346" s="1114"/>
      <c r="ERB346" s="1114"/>
      <c r="ERC346" s="1114"/>
      <c r="ERD346" s="1114"/>
      <c r="ERE346" s="1114"/>
      <c r="ERF346" s="1114"/>
      <c r="ERG346" s="1114"/>
      <c r="ERH346" s="1114"/>
      <c r="ERI346" s="1114"/>
      <c r="ERJ346" s="1114"/>
      <c r="ERK346" s="1114"/>
      <c r="ERL346" s="1114"/>
      <c r="ERM346" s="1114"/>
      <c r="ERN346" s="1114"/>
      <c r="ERO346" s="1114"/>
      <c r="ERP346" s="1114"/>
      <c r="ERQ346" s="1114"/>
      <c r="ERR346" s="1114"/>
      <c r="ERS346" s="1114"/>
      <c r="ERT346" s="1114"/>
      <c r="ERU346" s="1114"/>
      <c r="ERV346" s="1114"/>
      <c r="ERW346" s="1114"/>
      <c r="ERX346" s="1114"/>
      <c r="ERY346" s="1114"/>
      <c r="ERZ346" s="1114"/>
      <c r="ESA346" s="1114"/>
      <c r="ESB346" s="1114"/>
      <c r="ESC346" s="1114"/>
      <c r="ESD346" s="1114"/>
      <c r="ESE346" s="1114"/>
      <c r="ESF346" s="1114"/>
      <c r="ESG346" s="1114"/>
      <c r="ESH346" s="1114"/>
      <c r="ESI346" s="1114"/>
      <c r="ESJ346" s="1114"/>
      <c r="ESK346" s="1114"/>
      <c r="ESL346" s="1114"/>
      <c r="ESM346" s="1114"/>
      <c r="ESN346" s="1114"/>
      <c r="ESO346" s="1114"/>
      <c r="ESP346" s="1114"/>
      <c r="ESQ346" s="1114"/>
      <c r="ESR346" s="1114"/>
      <c r="ESS346" s="1114"/>
      <c r="EST346" s="1114"/>
      <c r="ESU346" s="1114"/>
      <c r="ESV346" s="1114"/>
      <c r="ESW346" s="1114"/>
      <c r="ESX346" s="1114"/>
      <c r="ESY346" s="1114"/>
      <c r="ESZ346" s="1114"/>
      <c r="ETA346" s="1114"/>
      <c r="ETB346" s="1114"/>
      <c r="ETC346" s="1114"/>
      <c r="ETD346" s="1114"/>
      <c r="ETE346" s="1114"/>
      <c r="ETF346" s="1114"/>
      <c r="ETG346" s="1114"/>
      <c r="ETH346" s="1114"/>
      <c r="ETI346" s="1114"/>
      <c r="ETJ346" s="1114"/>
      <c r="ETK346" s="1114"/>
      <c r="ETL346" s="1114"/>
      <c r="ETM346" s="1114"/>
      <c r="ETN346" s="1114"/>
      <c r="ETO346" s="1114"/>
      <c r="ETP346" s="1114"/>
      <c r="ETQ346" s="1114"/>
      <c r="ETR346" s="1114"/>
      <c r="ETS346" s="1114"/>
      <c r="ETT346" s="1114"/>
      <c r="ETU346" s="1114"/>
      <c r="ETV346" s="1114"/>
      <c r="ETW346" s="1114"/>
      <c r="ETX346" s="1114"/>
      <c r="ETY346" s="1114"/>
      <c r="ETZ346" s="1114"/>
      <c r="EUA346" s="1114"/>
      <c r="EUB346" s="1114"/>
      <c r="EUC346" s="1114"/>
      <c r="EUD346" s="1114"/>
      <c r="EUE346" s="1114"/>
      <c r="EUF346" s="1114"/>
      <c r="EUG346" s="1114"/>
      <c r="EUH346" s="1114"/>
      <c r="EUI346" s="1114"/>
      <c r="EUJ346" s="1114"/>
      <c r="EUK346" s="1114"/>
      <c r="EUL346" s="1114"/>
      <c r="EUM346" s="1114"/>
      <c r="EUN346" s="1114"/>
      <c r="EUO346" s="1114"/>
      <c r="EUP346" s="1114"/>
      <c r="EUQ346" s="1114"/>
      <c r="EUR346" s="1114"/>
      <c r="EUS346" s="1114"/>
      <c r="EUT346" s="1114"/>
      <c r="EUU346" s="1114"/>
      <c r="EUV346" s="1114"/>
      <c r="EUW346" s="1114"/>
      <c r="EUX346" s="1114"/>
      <c r="EUY346" s="1114"/>
      <c r="EUZ346" s="1114"/>
      <c r="EVA346" s="1114"/>
      <c r="EVB346" s="1114"/>
      <c r="EVC346" s="1114"/>
      <c r="EVD346" s="1114"/>
      <c r="EVE346" s="1114"/>
      <c r="EVF346" s="1114"/>
      <c r="EVG346" s="1114"/>
      <c r="EVH346" s="1114"/>
      <c r="EVI346" s="1114"/>
      <c r="EVJ346" s="1114"/>
      <c r="EVK346" s="1114"/>
      <c r="EVL346" s="1114"/>
      <c r="EVM346" s="1114"/>
      <c r="EVN346" s="1114"/>
      <c r="EVO346" s="1114"/>
      <c r="EVP346" s="1114"/>
      <c r="EVQ346" s="1114"/>
      <c r="EVR346" s="1114"/>
      <c r="EVS346" s="1114"/>
      <c r="EVT346" s="1114"/>
      <c r="EVU346" s="1114"/>
      <c r="EVV346" s="1114"/>
      <c r="EVW346" s="1114"/>
      <c r="EVX346" s="1114"/>
      <c r="EVY346" s="1114"/>
      <c r="EVZ346" s="1114"/>
      <c r="EWA346" s="1114"/>
      <c r="EWB346" s="1114"/>
      <c r="EWC346" s="1114"/>
      <c r="EWD346" s="1114"/>
      <c r="EWE346" s="1114"/>
      <c r="EWF346" s="1114"/>
      <c r="EWG346" s="1114"/>
      <c r="EWH346" s="1114"/>
      <c r="EWI346" s="1114"/>
      <c r="EWJ346" s="1114"/>
      <c r="EWK346" s="1114"/>
      <c r="EWL346" s="1114"/>
      <c r="EWM346" s="1114"/>
      <c r="EWN346" s="1114"/>
      <c r="EWO346" s="1114"/>
      <c r="EWP346" s="1114"/>
      <c r="EWQ346" s="1114"/>
      <c r="EWR346" s="1114"/>
      <c r="EWS346" s="1114"/>
      <c r="EWT346" s="1114"/>
      <c r="EWU346" s="1114"/>
      <c r="EWV346" s="1114"/>
      <c r="EWW346" s="1114"/>
      <c r="EWX346" s="1114"/>
      <c r="EWY346" s="1114"/>
      <c r="EWZ346" s="1114"/>
      <c r="EXA346" s="1114"/>
      <c r="EXB346" s="1114"/>
      <c r="EXC346" s="1114"/>
      <c r="EXD346" s="1114"/>
      <c r="EXE346" s="1114"/>
      <c r="EXF346" s="1114"/>
      <c r="EXG346" s="1114"/>
      <c r="EXH346" s="1114"/>
      <c r="EXI346" s="1114"/>
      <c r="EXJ346" s="1114"/>
      <c r="EXK346" s="1114"/>
      <c r="EXL346" s="1114"/>
      <c r="EXM346" s="1114"/>
      <c r="EXN346" s="1114"/>
      <c r="EXO346" s="1114"/>
      <c r="EXP346" s="1114"/>
      <c r="EXQ346" s="1114"/>
      <c r="EXR346" s="1114"/>
      <c r="EXS346" s="1114"/>
      <c r="EXT346" s="1114"/>
      <c r="EXU346" s="1114"/>
      <c r="EXV346" s="1114"/>
      <c r="EXW346" s="1114"/>
      <c r="EXX346" s="1114"/>
      <c r="EXY346" s="1114"/>
      <c r="EXZ346" s="1114"/>
      <c r="EYA346" s="1114"/>
      <c r="EYB346" s="1114"/>
      <c r="EYC346" s="1114"/>
      <c r="EYD346" s="1114"/>
      <c r="EYE346" s="1114"/>
      <c r="EYF346" s="1114"/>
      <c r="EYG346" s="1114"/>
      <c r="EYH346" s="1114"/>
      <c r="EYI346" s="1114"/>
      <c r="EYJ346" s="1114"/>
      <c r="EYK346" s="1114"/>
      <c r="EYL346" s="1114"/>
      <c r="EYM346" s="1114"/>
      <c r="EYN346" s="1114"/>
      <c r="EYO346" s="1114"/>
      <c r="EYP346" s="1114"/>
      <c r="EYQ346" s="1114"/>
      <c r="EYR346" s="1114"/>
      <c r="EYS346" s="1114"/>
      <c r="EYT346" s="1114"/>
      <c r="EYU346" s="1114"/>
      <c r="EYV346" s="1114"/>
      <c r="EYW346" s="1114"/>
      <c r="EYX346" s="1114"/>
      <c r="EYY346" s="1114"/>
      <c r="EYZ346" s="1114"/>
      <c r="EZA346" s="1114"/>
      <c r="EZB346" s="1114"/>
      <c r="EZC346" s="1114"/>
      <c r="EZD346" s="1114"/>
      <c r="EZE346" s="1114"/>
      <c r="EZF346" s="1114"/>
      <c r="EZG346" s="1114"/>
      <c r="EZH346" s="1114"/>
      <c r="EZI346" s="1114"/>
      <c r="EZJ346" s="1114"/>
      <c r="EZK346" s="1114"/>
      <c r="EZL346" s="1114"/>
      <c r="EZM346" s="1114"/>
      <c r="EZN346" s="1114"/>
      <c r="EZO346" s="1114"/>
      <c r="EZP346" s="1114"/>
      <c r="EZQ346" s="1114"/>
      <c r="EZR346" s="1114"/>
      <c r="EZS346" s="1114"/>
      <c r="EZT346" s="1114"/>
      <c r="EZU346" s="1114"/>
      <c r="EZV346" s="1114"/>
      <c r="EZW346" s="1114"/>
      <c r="EZX346" s="1114"/>
      <c r="EZY346" s="1114"/>
      <c r="EZZ346" s="1114"/>
      <c r="FAA346" s="1114"/>
      <c r="FAB346" s="1114"/>
      <c r="FAC346" s="1114"/>
      <c r="FAD346" s="1114"/>
      <c r="FAE346" s="1114"/>
      <c r="FAF346" s="1114"/>
      <c r="FAG346" s="1114"/>
      <c r="FAH346" s="1114"/>
      <c r="FAI346" s="1114"/>
      <c r="FAJ346" s="1114"/>
      <c r="FAK346" s="1114"/>
      <c r="FAL346" s="1114"/>
      <c r="FAM346" s="1114"/>
      <c r="FAN346" s="1114"/>
      <c r="FAO346" s="1114"/>
      <c r="FAP346" s="1114"/>
      <c r="FAQ346" s="1114"/>
      <c r="FAR346" s="1114"/>
      <c r="FAS346" s="1114"/>
      <c r="FAT346" s="1114"/>
      <c r="FAU346" s="1114"/>
      <c r="FAV346" s="1114"/>
      <c r="FAW346" s="1114"/>
      <c r="FAX346" s="1114"/>
      <c r="FAY346" s="1114"/>
      <c r="FAZ346" s="1114"/>
      <c r="FBA346" s="1114"/>
      <c r="FBB346" s="1114"/>
      <c r="FBC346" s="1114"/>
      <c r="FBD346" s="1114"/>
      <c r="FBE346" s="1114"/>
      <c r="FBF346" s="1114"/>
      <c r="FBG346" s="1114"/>
      <c r="FBH346" s="1114"/>
      <c r="FBI346" s="1114"/>
      <c r="FBJ346" s="1114"/>
      <c r="FBK346" s="1114"/>
      <c r="FBL346" s="1114"/>
      <c r="FBM346" s="1114"/>
      <c r="FBN346" s="1114"/>
      <c r="FBO346" s="1114"/>
      <c r="FBP346" s="1114"/>
      <c r="FBQ346" s="1114"/>
      <c r="FBR346" s="1114"/>
      <c r="FBS346" s="1114"/>
      <c r="FBT346" s="1114"/>
      <c r="FBU346" s="1114"/>
      <c r="FBV346" s="1114"/>
      <c r="FBW346" s="1114"/>
      <c r="FBX346" s="1114"/>
      <c r="FBY346" s="1114"/>
      <c r="FBZ346" s="1114"/>
      <c r="FCA346" s="1114"/>
      <c r="FCB346" s="1114"/>
      <c r="FCC346" s="1114"/>
      <c r="FCD346" s="1114"/>
      <c r="FCE346" s="1114"/>
      <c r="FCF346" s="1114"/>
      <c r="FCG346" s="1114"/>
      <c r="FCH346" s="1114"/>
      <c r="FCI346" s="1114"/>
      <c r="FCJ346" s="1114"/>
      <c r="FCK346" s="1114"/>
      <c r="FCL346" s="1114"/>
      <c r="FCM346" s="1114"/>
      <c r="FCN346" s="1114"/>
      <c r="FCO346" s="1114"/>
      <c r="FCP346" s="1114"/>
      <c r="FCQ346" s="1114"/>
      <c r="FCR346" s="1114"/>
      <c r="FCS346" s="1114"/>
      <c r="FCT346" s="1114"/>
      <c r="FCU346" s="1114"/>
      <c r="FCV346" s="1114"/>
      <c r="FCW346" s="1114"/>
      <c r="FCX346" s="1114"/>
      <c r="FCY346" s="1114"/>
      <c r="FCZ346" s="1114"/>
      <c r="FDA346" s="1114"/>
      <c r="FDB346" s="1114"/>
      <c r="FDC346" s="1114"/>
      <c r="FDD346" s="1114"/>
      <c r="FDE346" s="1114"/>
      <c r="FDF346" s="1114"/>
      <c r="FDG346" s="1114"/>
      <c r="FDH346" s="1114"/>
      <c r="FDI346" s="1114"/>
      <c r="FDJ346" s="1114"/>
      <c r="FDK346" s="1114"/>
      <c r="FDL346" s="1114"/>
      <c r="FDM346" s="1114"/>
      <c r="FDN346" s="1114"/>
      <c r="FDO346" s="1114"/>
      <c r="FDP346" s="1114"/>
      <c r="FDQ346" s="1114"/>
      <c r="FDR346" s="1114"/>
      <c r="FDS346" s="1114"/>
      <c r="FDT346" s="1114"/>
      <c r="FDU346" s="1114"/>
      <c r="FDV346" s="1114"/>
      <c r="FDW346" s="1114"/>
      <c r="FDX346" s="1114"/>
      <c r="FDY346" s="1114"/>
      <c r="FDZ346" s="1114"/>
      <c r="FEA346" s="1114"/>
      <c r="FEB346" s="1114"/>
      <c r="FEC346" s="1114"/>
      <c r="FED346" s="1114"/>
      <c r="FEE346" s="1114"/>
      <c r="FEF346" s="1114"/>
      <c r="FEG346" s="1114"/>
      <c r="FEH346" s="1114"/>
      <c r="FEI346" s="1114"/>
      <c r="FEJ346" s="1114"/>
      <c r="FEK346" s="1114"/>
      <c r="FEL346" s="1114"/>
      <c r="FEM346" s="1114"/>
      <c r="FEN346" s="1114"/>
      <c r="FEO346" s="1114"/>
      <c r="FEP346" s="1114"/>
      <c r="FEQ346" s="1114"/>
      <c r="FER346" s="1114"/>
      <c r="FES346" s="1114"/>
      <c r="FET346" s="1114"/>
      <c r="FEU346" s="1114"/>
      <c r="FEV346" s="1114"/>
      <c r="FEW346" s="1114"/>
      <c r="FEX346" s="1114"/>
      <c r="FEY346" s="1114"/>
      <c r="FEZ346" s="1114"/>
      <c r="FFA346" s="1114"/>
      <c r="FFB346" s="1114"/>
      <c r="FFC346" s="1114"/>
      <c r="FFD346" s="1114"/>
      <c r="FFE346" s="1114"/>
      <c r="FFF346" s="1114"/>
      <c r="FFG346" s="1114"/>
      <c r="FFH346" s="1114"/>
      <c r="FFI346" s="1114"/>
      <c r="FFJ346" s="1114"/>
      <c r="FFK346" s="1114"/>
      <c r="FFL346" s="1114"/>
      <c r="FFM346" s="1114"/>
      <c r="FFN346" s="1114"/>
      <c r="FFO346" s="1114"/>
      <c r="FFP346" s="1114"/>
      <c r="FFQ346" s="1114"/>
      <c r="FFR346" s="1114"/>
      <c r="FFS346" s="1114"/>
      <c r="FFT346" s="1114"/>
      <c r="FFU346" s="1114"/>
      <c r="FFV346" s="1114"/>
      <c r="FFW346" s="1114"/>
      <c r="FFX346" s="1114"/>
      <c r="FFY346" s="1114"/>
      <c r="FFZ346" s="1114"/>
      <c r="FGA346" s="1114"/>
      <c r="FGB346" s="1114"/>
      <c r="FGC346" s="1114"/>
      <c r="FGD346" s="1114"/>
      <c r="FGE346" s="1114"/>
      <c r="FGF346" s="1114"/>
      <c r="FGG346" s="1114"/>
      <c r="FGH346" s="1114"/>
      <c r="FGI346" s="1114"/>
      <c r="FGJ346" s="1114"/>
      <c r="FGK346" s="1114"/>
      <c r="FGL346" s="1114"/>
      <c r="FGM346" s="1114"/>
      <c r="FGN346" s="1114"/>
      <c r="FGO346" s="1114"/>
      <c r="FGP346" s="1114"/>
      <c r="FGQ346" s="1114"/>
      <c r="FGR346" s="1114"/>
      <c r="FGS346" s="1114"/>
      <c r="FGT346" s="1114"/>
      <c r="FGU346" s="1114"/>
      <c r="FGV346" s="1114"/>
      <c r="FGW346" s="1114"/>
      <c r="FGX346" s="1114"/>
      <c r="FGY346" s="1114"/>
      <c r="FGZ346" s="1114"/>
      <c r="FHA346" s="1114"/>
      <c r="FHB346" s="1114"/>
      <c r="FHC346" s="1114"/>
      <c r="FHD346" s="1114"/>
      <c r="FHE346" s="1114"/>
      <c r="FHF346" s="1114"/>
      <c r="FHG346" s="1114"/>
      <c r="FHH346" s="1114"/>
      <c r="FHI346" s="1114"/>
      <c r="FHJ346" s="1114"/>
      <c r="FHK346" s="1114"/>
      <c r="FHL346" s="1114"/>
      <c r="FHM346" s="1114"/>
      <c r="FHN346" s="1114"/>
      <c r="FHO346" s="1114"/>
      <c r="FHP346" s="1114"/>
      <c r="FHQ346" s="1114"/>
      <c r="FHR346" s="1114"/>
      <c r="FHS346" s="1114"/>
      <c r="FHT346" s="1114"/>
      <c r="FHU346" s="1114"/>
      <c r="FHV346" s="1114"/>
      <c r="FHW346" s="1114"/>
      <c r="FHX346" s="1114"/>
      <c r="FHY346" s="1114"/>
      <c r="FHZ346" s="1114"/>
      <c r="FIA346" s="1114"/>
      <c r="FIB346" s="1114"/>
      <c r="FIC346" s="1114"/>
      <c r="FID346" s="1114"/>
      <c r="FIE346" s="1114"/>
      <c r="FIF346" s="1114"/>
      <c r="FIG346" s="1114"/>
      <c r="FIH346" s="1114"/>
      <c r="FII346" s="1114"/>
      <c r="FIJ346" s="1114"/>
      <c r="FIK346" s="1114"/>
      <c r="FIL346" s="1114"/>
      <c r="FIM346" s="1114"/>
      <c r="FIN346" s="1114"/>
      <c r="FIO346" s="1114"/>
      <c r="FIP346" s="1114"/>
      <c r="FIQ346" s="1114"/>
      <c r="FIR346" s="1114"/>
      <c r="FIS346" s="1114"/>
      <c r="FIT346" s="1114"/>
      <c r="FIU346" s="1114"/>
      <c r="FIV346" s="1114"/>
      <c r="FIW346" s="1114"/>
      <c r="FIX346" s="1114"/>
      <c r="FIY346" s="1114"/>
      <c r="FIZ346" s="1114"/>
      <c r="FJA346" s="1114"/>
      <c r="FJB346" s="1114"/>
      <c r="FJC346" s="1114"/>
      <c r="FJD346" s="1114"/>
      <c r="FJE346" s="1114"/>
      <c r="FJF346" s="1114"/>
      <c r="FJG346" s="1114"/>
      <c r="FJH346" s="1114"/>
      <c r="FJI346" s="1114"/>
      <c r="FJJ346" s="1114"/>
      <c r="FJK346" s="1114"/>
      <c r="FJL346" s="1114"/>
      <c r="FJM346" s="1114"/>
      <c r="FJN346" s="1114"/>
      <c r="FJO346" s="1114"/>
      <c r="FJP346" s="1114"/>
      <c r="FJQ346" s="1114"/>
      <c r="FJR346" s="1114"/>
      <c r="FJS346" s="1114"/>
      <c r="FJT346" s="1114"/>
      <c r="FJU346" s="1114"/>
      <c r="FJV346" s="1114"/>
      <c r="FJW346" s="1114"/>
      <c r="FJX346" s="1114"/>
      <c r="FJY346" s="1114"/>
      <c r="FJZ346" s="1114"/>
      <c r="FKA346" s="1114"/>
      <c r="FKB346" s="1114"/>
      <c r="FKC346" s="1114"/>
      <c r="FKD346" s="1114"/>
      <c r="FKE346" s="1114"/>
      <c r="FKF346" s="1114"/>
      <c r="FKG346" s="1114"/>
      <c r="FKH346" s="1114"/>
      <c r="FKI346" s="1114"/>
      <c r="FKJ346" s="1114"/>
      <c r="FKK346" s="1114"/>
      <c r="FKL346" s="1114"/>
      <c r="FKM346" s="1114"/>
      <c r="FKN346" s="1114"/>
      <c r="FKO346" s="1114"/>
      <c r="FKP346" s="1114"/>
      <c r="FKQ346" s="1114"/>
      <c r="FKR346" s="1114"/>
      <c r="FKS346" s="1114"/>
      <c r="FKT346" s="1114"/>
      <c r="FKU346" s="1114"/>
      <c r="FKV346" s="1114"/>
      <c r="FKW346" s="1114"/>
      <c r="FKX346" s="1114"/>
      <c r="FKY346" s="1114"/>
      <c r="FKZ346" s="1114"/>
      <c r="FLA346" s="1114"/>
      <c r="FLB346" s="1114"/>
      <c r="FLC346" s="1114"/>
      <c r="FLD346" s="1114"/>
      <c r="FLE346" s="1114"/>
      <c r="FLF346" s="1114"/>
      <c r="FLG346" s="1114"/>
      <c r="FLH346" s="1114"/>
      <c r="FLI346" s="1114"/>
      <c r="FLJ346" s="1114"/>
      <c r="FLK346" s="1114"/>
      <c r="FLL346" s="1114"/>
      <c r="FLM346" s="1114"/>
      <c r="FLN346" s="1114"/>
      <c r="FLO346" s="1114"/>
      <c r="FLP346" s="1114"/>
      <c r="FLQ346" s="1114"/>
      <c r="FLR346" s="1114"/>
      <c r="FLS346" s="1114"/>
      <c r="FLT346" s="1114"/>
      <c r="FLU346" s="1114"/>
      <c r="FLV346" s="1114"/>
      <c r="FLW346" s="1114"/>
      <c r="FLX346" s="1114"/>
      <c r="FLY346" s="1114"/>
      <c r="FLZ346" s="1114"/>
      <c r="FMA346" s="1114"/>
      <c r="FMB346" s="1114"/>
      <c r="FMC346" s="1114"/>
      <c r="FMD346" s="1114"/>
      <c r="FME346" s="1114"/>
      <c r="FMF346" s="1114"/>
      <c r="FMG346" s="1114"/>
      <c r="FMH346" s="1114"/>
      <c r="FMI346" s="1114"/>
      <c r="FMJ346" s="1114"/>
      <c r="FMK346" s="1114"/>
      <c r="FML346" s="1114"/>
      <c r="FMM346" s="1114"/>
      <c r="FMN346" s="1114"/>
      <c r="FMO346" s="1114"/>
      <c r="FMP346" s="1114"/>
      <c r="FMQ346" s="1114"/>
      <c r="FMR346" s="1114"/>
      <c r="FMS346" s="1114"/>
      <c r="FMT346" s="1114"/>
      <c r="FMU346" s="1114"/>
      <c r="FMV346" s="1114"/>
      <c r="FMW346" s="1114"/>
      <c r="FMX346" s="1114"/>
      <c r="FMY346" s="1114"/>
      <c r="FMZ346" s="1114"/>
      <c r="FNA346" s="1114"/>
      <c r="FNB346" s="1114"/>
      <c r="FNC346" s="1114"/>
      <c r="FND346" s="1114"/>
      <c r="FNE346" s="1114"/>
      <c r="FNF346" s="1114"/>
      <c r="FNG346" s="1114"/>
      <c r="FNH346" s="1114"/>
      <c r="FNI346" s="1114"/>
      <c r="FNJ346" s="1114"/>
      <c r="FNK346" s="1114"/>
      <c r="FNL346" s="1114"/>
      <c r="FNM346" s="1114"/>
      <c r="FNN346" s="1114"/>
      <c r="FNO346" s="1114"/>
      <c r="FNP346" s="1114"/>
      <c r="FNQ346" s="1114"/>
      <c r="FNR346" s="1114"/>
      <c r="FNS346" s="1114"/>
      <c r="FNT346" s="1114"/>
      <c r="FNU346" s="1114"/>
      <c r="FNV346" s="1114"/>
      <c r="FNW346" s="1114"/>
      <c r="FNX346" s="1114"/>
      <c r="FNY346" s="1114"/>
      <c r="FNZ346" s="1114"/>
      <c r="FOA346" s="1114"/>
      <c r="FOB346" s="1114"/>
      <c r="FOC346" s="1114"/>
      <c r="FOD346" s="1114"/>
      <c r="FOE346" s="1114"/>
      <c r="FOF346" s="1114"/>
      <c r="FOG346" s="1114"/>
      <c r="FOH346" s="1114"/>
      <c r="FOI346" s="1114"/>
      <c r="FOJ346" s="1114"/>
      <c r="FOK346" s="1114"/>
      <c r="FOL346" s="1114"/>
      <c r="FOM346" s="1114"/>
      <c r="FON346" s="1114"/>
      <c r="FOO346" s="1114"/>
      <c r="FOP346" s="1114"/>
      <c r="FOQ346" s="1114"/>
      <c r="FOR346" s="1114"/>
      <c r="FOS346" s="1114"/>
      <c r="FOT346" s="1114"/>
      <c r="FOU346" s="1114"/>
      <c r="FOV346" s="1114"/>
      <c r="FOW346" s="1114"/>
      <c r="FOX346" s="1114"/>
      <c r="FOY346" s="1114"/>
      <c r="FOZ346" s="1114"/>
      <c r="FPA346" s="1114"/>
      <c r="FPB346" s="1114"/>
      <c r="FPC346" s="1114"/>
      <c r="FPD346" s="1114"/>
      <c r="FPE346" s="1114"/>
      <c r="FPF346" s="1114"/>
      <c r="FPG346" s="1114"/>
      <c r="FPH346" s="1114"/>
      <c r="FPI346" s="1114"/>
      <c r="FPJ346" s="1114"/>
      <c r="FPK346" s="1114"/>
      <c r="FPL346" s="1114"/>
      <c r="FPM346" s="1114"/>
      <c r="FPN346" s="1114"/>
      <c r="FPO346" s="1114"/>
      <c r="FPP346" s="1114"/>
      <c r="FPQ346" s="1114"/>
      <c r="FPR346" s="1114"/>
      <c r="FPS346" s="1114"/>
      <c r="FPT346" s="1114"/>
      <c r="FPU346" s="1114"/>
      <c r="FPV346" s="1114"/>
      <c r="FPW346" s="1114"/>
      <c r="FPX346" s="1114"/>
      <c r="FPY346" s="1114"/>
      <c r="FPZ346" s="1114"/>
      <c r="FQA346" s="1114"/>
      <c r="FQB346" s="1114"/>
      <c r="FQC346" s="1114"/>
      <c r="FQD346" s="1114"/>
      <c r="FQE346" s="1114"/>
      <c r="FQF346" s="1114"/>
      <c r="FQG346" s="1114"/>
      <c r="FQH346" s="1114"/>
      <c r="FQI346" s="1114"/>
      <c r="FQJ346" s="1114"/>
      <c r="FQK346" s="1114"/>
      <c r="FQL346" s="1114"/>
      <c r="FQM346" s="1114"/>
      <c r="FQN346" s="1114"/>
      <c r="FQO346" s="1114"/>
      <c r="FQP346" s="1114"/>
      <c r="FQQ346" s="1114"/>
      <c r="FQR346" s="1114"/>
      <c r="FQS346" s="1114"/>
      <c r="FQT346" s="1114"/>
      <c r="FQU346" s="1114"/>
      <c r="FQV346" s="1114"/>
      <c r="FQW346" s="1114"/>
      <c r="FQX346" s="1114"/>
      <c r="FQY346" s="1114"/>
      <c r="FQZ346" s="1114"/>
      <c r="FRA346" s="1114"/>
      <c r="FRB346" s="1114"/>
      <c r="FRC346" s="1114"/>
      <c r="FRD346" s="1114"/>
      <c r="FRE346" s="1114"/>
      <c r="FRF346" s="1114"/>
      <c r="FRG346" s="1114"/>
      <c r="FRH346" s="1114"/>
      <c r="FRI346" s="1114"/>
      <c r="FRJ346" s="1114"/>
      <c r="FRK346" s="1114"/>
      <c r="FRL346" s="1114"/>
      <c r="FRM346" s="1114"/>
      <c r="FRN346" s="1114"/>
      <c r="FRO346" s="1114"/>
      <c r="FRP346" s="1114"/>
      <c r="FRQ346" s="1114"/>
      <c r="FRR346" s="1114"/>
      <c r="FRS346" s="1114"/>
      <c r="FRT346" s="1114"/>
      <c r="FRU346" s="1114"/>
      <c r="FRV346" s="1114"/>
      <c r="FRW346" s="1114"/>
      <c r="FRX346" s="1114"/>
      <c r="FRY346" s="1114"/>
      <c r="FRZ346" s="1114"/>
      <c r="FSA346" s="1114"/>
      <c r="FSB346" s="1114"/>
      <c r="FSC346" s="1114"/>
      <c r="FSD346" s="1114"/>
      <c r="FSE346" s="1114"/>
      <c r="FSF346" s="1114"/>
      <c r="FSG346" s="1114"/>
      <c r="FSH346" s="1114"/>
      <c r="FSI346" s="1114"/>
      <c r="FSJ346" s="1114"/>
      <c r="FSK346" s="1114"/>
      <c r="FSL346" s="1114"/>
      <c r="FSM346" s="1114"/>
      <c r="FSN346" s="1114"/>
      <c r="FSO346" s="1114"/>
      <c r="FSP346" s="1114"/>
      <c r="FSQ346" s="1114"/>
      <c r="FSR346" s="1114"/>
      <c r="FSS346" s="1114"/>
      <c r="FST346" s="1114"/>
      <c r="FSU346" s="1114"/>
      <c r="FSV346" s="1114"/>
      <c r="FSW346" s="1114"/>
      <c r="FSX346" s="1114"/>
      <c r="FSY346" s="1114"/>
      <c r="FSZ346" s="1114"/>
      <c r="FTA346" s="1114"/>
      <c r="FTB346" s="1114"/>
      <c r="FTC346" s="1114"/>
      <c r="FTD346" s="1114"/>
      <c r="FTE346" s="1114"/>
      <c r="FTF346" s="1114"/>
      <c r="FTG346" s="1114"/>
      <c r="FTH346" s="1114"/>
      <c r="FTI346" s="1114"/>
      <c r="FTJ346" s="1114"/>
      <c r="FTK346" s="1114"/>
      <c r="FTL346" s="1114"/>
      <c r="FTM346" s="1114"/>
      <c r="FTN346" s="1114"/>
      <c r="FTO346" s="1114"/>
      <c r="FTP346" s="1114"/>
      <c r="FTQ346" s="1114"/>
      <c r="FTR346" s="1114"/>
      <c r="FTS346" s="1114"/>
      <c r="FTT346" s="1114"/>
      <c r="FTU346" s="1114"/>
      <c r="FTV346" s="1114"/>
      <c r="FTW346" s="1114"/>
      <c r="FTX346" s="1114"/>
      <c r="FTY346" s="1114"/>
      <c r="FTZ346" s="1114"/>
      <c r="FUA346" s="1114"/>
      <c r="FUB346" s="1114"/>
      <c r="FUC346" s="1114"/>
      <c r="FUD346" s="1114"/>
      <c r="FUE346" s="1114"/>
      <c r="FUF346" s="1114"/>
      <c r="FUG346" s="1114"/>
      <c r="FUH346" s="1114"/>
      <c r="FUI346" s="1114"/>
      <c r="FUJ346" s="1114"/>
      <c r="FUK346" s="1114"/>
      <c r="FUL346" s="1114"/>
      <c r="FUM346" s="1114"/>
      <c r="FUN346" s="1114"/>
      <c r="FUO346" s="1114"/>
      <c r="FUP346" s="1114"/>
      <c r="FUQ346" s="1114"/>
      <c r="FUR346" s="1114"/>
      <c r="FUS346" s="1114"/>
      <c r="FUT346" s="1114"/>
      <c r="FUU346" s="1114"/>
      <c r="FUV346" s="1114"/>
      <c r="FUW346" s="1114"/>
      <c r="FUX346" s="1114"/>
      <c r="FUY346" s="1114"/>
      <c r="FUZ346" s="1114"/>
      <c r="FVA346" s="1114"/>
      <c r="FVB346" s="1114"/>
      <c r="FVC346" s="1114"/>
      <c r="FVD346" s="1114"/>
      <c r="FVE346" s="1114"/>
      <c r="FVF346" s="1114"/>
      <c r="FVG346" s="1114"/>
      <c r="FVH346" s="1114"/>
      <c r="FVI346" s="1114"/>
      <c r="FVJ346" s="1114"/>
      <c r="FVK346" s="1114"/>
      <c r="FVL346" s="1114"/>
      <c r="FVM346" s="1114"/>
      <c r="FVN346" s="1114"/>
      <c r="FVO346" s="1114"/>
      <c r="FVP346" s="1114"/>
      <c r="FVQ346" s="1114"/>
      <c r="FVR346" s="1114"/>
      <c r="FVS346" s="1114"/>
      <c r="FVT346" s="1114"/>
      <c r="FVU346" s="1114"/>
      <c r="FVV346" s="1114"/>
      <c r="FVW346" s="1114"/>
      <c r="FVX346" s="1114"/>
      <c r="FVY346" s="1114"/>
      <c r="FVZ346" s="1114"/>
      <c r="FWA346" s="1114"/>
      <c r="FWB346" s="1114"/>
      <c r="FWC346" s="1114"/>
      <c r="FWD346" s="1114"/>
      <c r="FWE346" s="1114"/>
      <c r="FWF346" s="1114"/>
      <c r="FWG346" s="1114"/>
      <c r="FWH346" s="1114"/>
      <c r="FWI346" s="1114"/>
      <c r="FWJ346" s="1114"/>
      <c r="FWK346" s="1114"/>
      <c r="FWL346" s="1114"/>
      <c r="FWM346" s="1114"/>
      <c r="FWN346" s="1114"/>
      <c r="FWO346" s="1114"/>
      <c r="FWP346" s="1114"/>
      <c r="FWQ346" s="1114"/>
      <c r="FWR346" s="1114"/>
      <c r="FWS346" s="1114"/>
      <c r="FWT346" s="1114"/>
      <c r="FWU346" s="1114"/>
      <c r="FWV346" s="1114"/>
      <c r="FWW346" s="1114"/>
      <c r="FWX346" s="1114"/>
      <c r="FWY346" s="1114"/>
      <c r="FWZ346" s="1114"/>
      <c r="FXA346" s="1114"/>
      <c r="FXB346" s="1114"/>
      <c r="FXC346" s="1114"/>
      <c r="FXD346" s="1114"/>
      <c r="FXE346" s="1114"/>
      <c r="FXF346" s="1114"/>
      <c r="FXG346" s="1114"/>
      <c r="FXH346" s="1114"/>
      <c r="FXI346" s="1114"/>
      <c r="FXJ346" s="1114"/>
      <c r="FXK346" s="1114"/>
      <c r="FXL346" s="1114"/>
      <c r="FXM346" s="1114"/>
      <c r="FXN346" s="1114"/>
      <c r="FXO346" s="1114"/>
      <c r="FXP346" s="1114"/>
      <c r="FXQ346" s="1114"/>
      <c r="FXR346" s="1114"/>
      <c r="FXS346" s="1114"/>
      <c r="FXT346" s="1114"/>
      <c r="FXU346" s="1114"/>
      <c r="FXV346" s="1114"/>
      <c r="FXW346" s="1114"/>
      <c r="FXX346" s="1114"/>
      <c r="FXY346" s="1114"/>
      <c r="FXZ346" s="1114"/>
      <c r="FYA346" s="1114"/>
      <c r="FYB346" s="1114"/>
      <c r="FYC346" s="1114"/>
      <c r="FYD346" s="1114"/>
      <c r="FYE346" s="1114"/>
      <c r="FYF346" s="1114"/>
      <c r="FYG346" s="1114"/>
      <c r="FYH346" s="1114"/>
      <c r="FYI346" s="1114"/>
      <c r="FYJ346" s="1114"/>
      <c r="FYK346" s="1114"/>
      <c r="FYL346" s="1114"/>
      <c r="FYM346" s="1114"/>
      <c r="FYN346" s="1114"/>
      <c r="FYO346" s="1114"/>
      <c r="FYP346" s="1114"/>
      <c r="FYQ346" s="1114"/>
      <c r="FYR346" s="1114"/>
      <c r="FYS346" s="1114"/>
      <c r="FYT346" s="1114"/>
      <c r="FYU346" s="1114"/>
      <c r="FYV346" s="1114"/>
      <c r="FYW346" s="1114"/>
      <c r="FYX346" s="1114"/>
      <c r="FYY346" s="1114"/>
      <c r="FYZ346" s="1114"/>
      <c r="FZA346" s="1114"/>
      <c r="FZB346" s="1114"/>
      <c r="FZC346" s="1114"/>
      <c r="FZD346" s="1114"/>
      <c r="FZE346" s="1114"/>
      <c r="FZF346" s="1114"/>
      <c r="FZG346" s="1114"/>
      <c r="FZH346" s="1114"/>
      <c r="FZI346" s="1114"/>
      <c r="FZJ346" s="1114"/>
      <c r="FZK346" s="1114"/>
      <c r="FZL346" s="1114"/>
      <c r="FZM346" s="1114"/>
      <c r="FZN346" s="1114"/>
      <c r="FZO346" s="1114"/>
      <c r="FZP346" s="1114"/>
      <c r="FZQ346" s="1114"/>
      <c r="FZR346" s="1114"/>
      <c r="FZS346" s="1114"/>
      <c r="FZT346" s="1114"/>
      <c r="FZU346" s="1114"/>
      <c r="FZV346" s="1114"/>
      <c r="FZW346" s="1114"/>
      <c r="FZX346" s="1114"/>
      <c r="FZY346" s="1114"/>
      <c r="FZZ346" s="1114"/>
      <c r="GAA346" s="1114"/>
      <c r="GAB346" s="1114"/>
      <c r="GAC346" s="1114"/>
      <c r="GAD346" s="1114"/>
      <c r="GAE346" s="1114"/>
      <c r="GAF346" s="1114"/>
      <c r="GAG346" s="1114"/>
      <c r="GAH346" s="1114"/>
      <c r="GAI346" s="1114"/>
      <c r="GAJ346" s="1114"/>
      <c r="GAK346" s="1114"/>
      <c r="GAL346" s="1114"/>
      <c r="GAM346" s="1114"/>
      <c r="GAN346" s="1114"/>
      <c r="GAO346" s="1114"/>
      <c r="GAP346" s="1114"/>
      <c r="GAQ346" s="1114"/>
      <c r="GAR346" s="1114"/>
      <c r="GAS346" s="1114"/>
      <c r="GAT346" s="1114"/>
      <c r="GAU346" s="1114"/>
      <c r="GAV346" s="1114"/>
      <c r="GAW346" s="1114"/>
      <c r="GAX346" s="1114"/>
      <c r="GAY346" s="1114"/>
      <c r="GAZ346" s="1114"/>
      <c r="GBA346" s="1114"/>
      <c r="GBB346" s="1114"/>
      <c r="GBC346" s="1114"/>
      <c r="GBD346" s="1114"/>
      <c r="GBE346" s="1114"/>
      <c r="GBF346" s="1114"/>
      <c r="GBG346" s="1114"/>
      <c r="GBH346" s="1114"/>
      <c r="GBI346" s="1114"/>
      <c r="GBJ346" s="1114"/>
      <c r="GBK346" s="1114"/>
      <c r="GBL346" s="1114"/>
      <c r="GBM346" s="1114"/>
      <c r="GBN346" s="1114"/>
      <c r="GBO346" s="1114"/>
      <c r="GBP346" s="1114"/>
      <c r="GBQ346" s="1114"/>
      <c r="GBR346" s="1114"/>
      <c r="GBS346" s="1114"/>
      <c r="GBT346" s="1114"/>
      <c r="GBU346" s="1114"/>
      <c r="GBV346" s="1114"/>
      <c r="GBW346" s="1114"/>
      <c r="GBX346" s="1114"/>
      <c r="GBY346" s="1114"/>
      <c r="GBZ346" s="1114"/>
      <c r="GCA346" s="1114"/>
      <c r="GCB346" s="1114"/>
      <c r="GCC346" s="1114"/>
      <c r="GCD346" s="1114"/>
      <c r="GCE346" s="1114"/>
      <c r="GCF346" s="1114"/>
      <c r="GCG346" s="1114"/>
      <c r="GCH346" s="1114"/>
      <c r="GCI346" s="1114"/>
      <c r="GCJ346" s="1114"/>
      <c r="GCK346" s="1114"/>
      <c r="GCL346" s="1114"/>
      <c r="GCM346" s="1114"/>
      <c r="GCN346" s="1114"/>
      <c r="GCO346" s="1114"/>
      <c r="GCP346" s="1114"/>
      <c r="GCQ346" s="1114"/>
      <c r="GCR346" s="1114"/>
      <c r="GCS346" s="1114"/>
      <c r="GCT346" s="1114"/>
      <c r="GCU346" s="1114"/>
      <c r="GCV346" s="1114"/>
      <c r="GCW346" s="1114"/>
      <c r="GCX346" s="1114"/>
      <c r="GCY346" s="1114"/>
      <c r="GCZ346" s="1114"/>
      <c r="GDA346" s="1114"/>
      <c r="GDB346" s="1114"/>
      <c r="GDC346" s="1114"/>
      <c r="GDD346" s="1114"/>
      <c r="GDE346" s="1114"/>
      <c r="GDF346" s="1114"/>
      <c r="GDG346" s="1114"/>
      <c r="GDH346" s="1114"/>
      <c r="GDI346" s="1114"/>
      <c r="GDJ346" s="1114"/>
      <c r="GDK346" s="1114"/>
      <c r="GDL346" s="1114"/>
      <c r="GDM346" s="1114"/>
      <c r="GDN346" s="1114"/>
      <c r="GDO346" s="1114"/>
      <c r="GDP346" s="1114"/>
      <c r="GDQ346" s="1114"/>
      <c r="GDR346" s="1114"/>
      <c r="GDS346" s="1114"/>
      <c r="GDT346" s="1114"/>
      <c r="GDU346" s="1114"/>
      <c r="GDV346" s="1114"/>
      <c r="GDW346" s="1114"/>
      <c r="GDX346" s="1114"/>
      <c r="GDY346" s="1114"/>
      <c r="GDZ346" s="1114"/>
      <c r="GEA346" s="1114"/>
      <c r="GEB346" s="1114"/>
      <c r="GEC346" s="1114"/>
      <c r="GED346" s="1114"/>
      <c r="GEE346" s="1114"/>
      <c r="GEF346" s="1114"/>
      <c r="GEG346" s="1114"/>
      <c r="GEH346" s="1114"/>
      <c r="GEI346" s="1114"/>
      <c r="GEJ346" s="1114"/>
      <c r="GEK346" s="1114"/>
      <c r="GEL346" s="1114"/>
      <c r="GEM346" s="1114"/>
      <c r="GEN346" s="1114"/>
      <c r="GEO346" s="1114"/>
      <c r="GEP346" s="1114"/>
      <c r="GEQ346" s="1114"/>
      <c r="GER346" s="1114"/>
      <c r="GES346" s="1114"/>
      <c r="GET346" s="1114"/>
      <c r="GEU346" s="1114"/>
      <c r="GEV346" s="1114"/>
      <c r="GEW346" s="1114"/>
      <c r="GEX346" s="1114"/>
      <c r="GEY346" s="1114"/>
      <c r="GEZ346" s="1114"/>
      <c r="GFA346" s="1114"/>
      <c r="GFB346" s="1114"/>
      <c r="GFC346" s="1114"/>
      <c r="GFD346" s="1114"/>
      <c r="GFE346" s="1114"/>
      <c r="GFF346" s="1114"/>
      <c r="GFG346" s="1114"/>
      <c r="GFH346" s="1114"/>
      <c r="GFI346" s="1114"/>
      <c r="GFJ346" s="1114"/>
      <c r="GFK346" s="1114"/>
      <c r="GFL346" s="1114"/>
      <c r="GFM346" s="1114"/>
      <c r="GFN346" s="1114"/>
      <c r="GFO346" s="1114"/>
      <c r="GFP346" s="1114"/>
      <c r="GFQ346" s="1114"/>
      <c r="GFR346" s="1114"/>
      <c r="GFS346" s="1114"/>
      <c r="GFT346" s="1114"/>
      <c r="GFU346" s="1114"/>
      <c r="GFV346" s="1114"/>
      <c r="GFW346" s="1114"/>
      <c r="GFX346" s="1114"/>
      <c r="GFY346" s="1114"/>
      <c r="GFZ346" s="1114"/>
      <c r="GGA346" s="1114"/>
      <c r="GGB346" s="1114"/>
      <c r="GGC346" s="1114"/>
      <c r="GGD346" s="1114"/>
      <c r="GGE346" s="1114"/>
      <c r="GGF346" s="1114"/>
      <c r="GGG346" s="1114"/>
      <c r="GGH346" s="1114"/>
      <c r="GGI346" s="1114"/>
      <c r="GGJ346" s="1114"/>
      <c r="GGK346" s="1114"/>
      <c r="GGL346" s="1114"/>
      <c r="GGM346" s="1114"/>
      <c r="GGN346" s="1114"/>
      <c r="GGO346" s="1114"/>
      <c r="GGP346" s="1114"/>
      <c r="GGQ346" s="1114"/>
      <c r="GGR346" s="1114"/>
      <c r="GGS346" s="1114"/>
      <c r="GGT346" s="1114"/>
      <c r="GGU346" s="1114"/>
      <c r="GGV346" s="1114"/>
      <c r="GGW346" s="1114"/>
      <c r="GGX346" s="1114"/>
      <c r="GGY346" s="1114"/>
      <c r="GGZ346" s="1114"/>
      <c r="GHA346" s="1114"/>
      <c r="GHB346" s="1114"/>
      <c r="GHC346" s="1114"/>
      <c r="GHD346" s="1114"/>
      <c r="GHE346" s="1114"/>
      <c r="GHF346" s="1114"/>
      <c r="GHG346" s="1114"/>
      <c r="GHH346" s="1114"/>
      <c r="GHI346" s="1114"/>
      <c r="GHJ346" s="1114"/>
      <c r="GHK346" s="1114"/>
      <c r="GHL346" s="1114"/>
      <c r="GHM346" s="1114"/>
      <c r="GHN346" s="1114"/>
      <c r="GHO346" s="1114"/>
      <c r="GHP346" s="1114"/>
      <c r="GHQ346" s="1114"/>
      <c r="GHR346" s="1114"/>
      <c r="GHS346" s="1114"/>
      <c r="GHT346" s="1114"/>
      <c r="GHU346" s="1114"/>
      <c r="GHV346" s="1114"/>
      <c r="GHW346" s="1114"/>
      <c r="GHX346" s="1114"/>
      <c r="GHY346" s="1114"/>
      <c r="GHZ346" s="1114"/>
      <c r="GIA346" s="1114"/>
      <c r="GIB346" s="1114"/>
      <c r="GIC346" s="1114"/>
      <c r="GID346" s="1114"/>
      <c r="GIE346" s="1114"/>
      <c r="GIF346" s="1114"/>
      <c r="GIG346" s="1114"/>
      <c r="GIH346" s="1114"/>
      <c r="GII346" s="1114"/>
      <c r="GIJ346" s="1114"/>
      <c r="GIK346" s="1114"/>
      <c r="GIL346" s="1114"/>
      <c r="GIM346" s="1114"/>
      <c r="GIN346" s="1114"/>
      <c r="GIO346" s="1114"/>
      <c r="GIP346" s="1114"/>
      <c r="GIQ346" s="1114"/>
      <c r="GIR346" s="1114"/>
      <c r="GIS346" s="1114"/>
      <c r="GIT346" s="1114"/>
      <c r="GIU346" s="1114"/>
      <c r="GIV346" s="1114"/>
      <c r="GIW346" s="1114"/>
      <c r="GIX346" s="1114"/>
      <c r="GIY346" s="1114"/>
      <c r="GIZ346" s="1114"/>
      <c r="GJA346" s="1114"/>
      <c r="GJB346" s="1114"/>
      <c r="GJC346" s="1114"/>
      <c r="GJD346" s="1114"/>
      <c r="GJE346" s="1114"/>
      <c r="GJF346" s="1114"/>
      <c r="GJG346" s="1114"/>
      <c r="GJH346" s="1114"/>
      <c r="GJI346" s="1114"/>
      <c r="GJJ346" s="1114"/>
      <c r="GJK346" s="1114"/>
      <c r="GJL346" s="1114"/>
      <c r="GJM346" s="1114"/>
      <c r="GJN346" s="1114"/>
      <c r="GJO346" s="1114"/>
      <c r="GJP346" s="1114"/>
      <c r="GJQ346" s="1114"/>
      <c r="GJR346" s="1114"/>
      <c r="GJS346" s="1114"/>
      <c r="GJT346" s="1114"/>
      <c r="GJU346" s="1114"/>
      <c r="GJV346" s="1114"/>
      <c r="GJW346" s="1114"/>
      <c r="GJX346" s="1114"/>
      <c r="GJY346" s="1114"/>
      <c r="GJZ346" s="1114"/>
      <c r="GKA346" s="1114"/>
      <c r="GKB346" s="1114"/>
      <c r="GKC346" s="1114"/>
      <c r="GKD346" s="1114"/>
      <c r="GKE346" s="1114"/>
      <c r="GKF346" s="1114"/>
      <c r="GKG346" s="1114"/>
      <c r="GKH346" s="1114"/>
      <c r="GKI346" s="1114"/>
      <c r="GKJ346" s="1114"/>
      <c r="GKK346" s="1114"/>
      <c r="GKL346" s="1114"/>
      <c r="GKM346" s="1114"/>
      <c r="GKN346" s="1114"/>
      <c r="GKO346" s="1114"/>
      <c r="GKP346" s="1114"/>
      <c r="GKQ346" s="1114"/>
      <c r="GKR346" s="1114"/>
      <c r="GKS346" s="1114"/>
      <c r="GKT346" s="1114"/>
      <c r="GKU346" s="1114"/>
      <c r="GKV346" s="1114"/>
      <c r="GKW346" s="1114"/>
      <c r="GKX346" s="1114"/>
      <c r="GKY346" s="1114"/>
      <c r="GKZ346" s="1114"/>
      <c r="GLA346" s="1114"/>
      <c r="GLB346" s="1114"/>
      <c r="GLC346" s="1114"/>
      <c r="GLD346" s="1114"/>
      <c r="GLE346" s="1114"/>
      <c r="GLF346" s="1114"/>
      <c r="GLG346" s="1114"/>
      <c r="GLH346" s="1114"/>
      <c r="GLI346" s="1114"/>
      <c r="GLJ346" s="1114"/>
      <c r="GLK346" s="1114"/>
      <c r="GLL346" s="1114"/>
      <c r="GLM346" s="1114"/>
      <c r="GLN346" s="1114"/>
      <c r="GLO346" s="1114"/>
      <c r="GLP346" s="1114"/>
      <c r="GLQ346" s="1114"/>
      <c r="GLR346" s="1114"/>
      <c r="GLS346" s="1114"/>
      <c r="GLT346" s="1114"/>
      <c r="GLU346" s="1114"/>
      <c r="GLV346" s="1114"/>
      <c r="GLW346" s="1114"/>
      <c r="GLX346" s="1114"/>
      <c r="GLY346" s="1114"/>
      <c r="GLZ346" s="1114"/>
      <c r="GMA346" s="1114"/>
      <c r="GMB346" s="1114"/>
      <c r="GMC346" s="1114"/>
      <c r="GMD346" s="1114"/>
      <c r="GME346" s="1114"/>
      <c r="GMF346" s="1114"/>
      <c r="GMG346" s="1114"/>
      <c r="GMH346" s="1114"/>
      <c r="GMI346" s="1114"/>
      <c r="GMJ346" s="1114"/>
      <c r="GMK346" s="1114"/>
      <c r="GML346" s="1114"/>
      <c r="GMM346" s="1114"/>
      <c r="GMN346" s="1114"/>
      <c r="GMO346" s="1114"/>
      <c r="GMP346" s="1114"/>
      <c r="GMQ346" s="1114"/>
      <c r="GMR346" s="1114"/>
      <c r="GMS346" s="1114"/>
      <c r="GMT346" s="1114"/>
      <c r="GMU346" s="1114"/>
      <c r="GMV346" s="1114"/>
      <c r="GMW346" s="1114"/>
      <c r="GMX346" s="1114"/>
      <c r="GMY346" s="1114"/>
      <c r="GMZ346" s="1114"/>
      <c r="GNA346" s="1114"/>
      <c r="GNB346" s="1114"/>
      <c r="GNC346" s="1114"/>
      <c r="GND346" s="1114"/>
      <c r="GNE346" s="1114"/>
      <c r="GNF346" s="1114"/>
      <c r="GNG346" s="1114"/>
      <c r="GNH346" s="1114"/>
      <c r="GNI346" s="1114"/>
      <c r="GNJ346" s="1114"/>
      <c r="GNK346" s="1114"/>
      <c r="GNL346" s="1114"/>
      <c r="GNM346" s="1114"/>
      <c r="GNN346" s="1114"/>
      <c r="GNO346" s="1114"/>
      <c r="GNP346" s="1114"/>
      <c r="GNQ346" s="1114"/>
      <c r="GNR346" s="1114"/>
      <c r="GNS346" s="1114"/>
      <c r="GNT346" s="1114"/>
      <c r="GNU346" s="1114"/>
      <c r="GNV346" s="1114"/>
      <c r="GNW346" s="1114"/>
      <c r="GNX346" s="1114"/>
      <c r="GNY346" s="1114"/>
      <c r="GNZ346" s="1114"/>
      <c r="GOA346" s="1114"/>
      <c r="GOB346" s="1114"/>
      <c r="GOC346" s="1114"/>
      <c r="GOD346" s="1114"/>
      <c r="GOE346" s="1114"/>
      <c r="GOF346" s="1114"/>
      <c r="GOG346" s="1114"/>
      <c r="GOH346" s="1114"/>
      <c r="GOI346" s="1114"/>
      <c r="GOJ346" s="1114"/>
      <c r="GOK346" s="1114"/>
      <c r="GOL346" s="1114"/>
      <c r="GOM346" s="1114"/>
      <c r="GON346" s="1114"/>
      <c r="GOO346" s="1114"/>
      <c r="GOP346" s="1114"/>
      <c r="GOQ346" s="1114"/>
      <c r="GOR346" s="1114"/>
      <c r="GOS346" s="1114"/>
      <c r="GOT346" s="1114"/>
      <c r="GOU346" s="1114"/>
      <c r="GOV346" s="1114"/>
      <c r="GOW346" s="1114"/>
      <c r="GOX346" s="1114"/>
      <c r="GOY346" s="1114"/>
      <c r="GOZ346" s="1114"/>
      <c r="GPA346" s="1114"/>
      <c r="GPB346" s="1114"/>
      <c r="GPC346" s="1114"/>
      <c r="GPD346" s="1114"/>
      <c r="GPE346" s="1114"/>
      <c r="GPF346" s="1114"/>
      <c r="GPG346" s="1114"/>
      <c r="GPH346" s="1114"/>
      <c r="GPI346" s="1114"/>
      <c r="GPJ346" s="1114"/>
      <c r="GPK346" s="1114"/>
      <c r="GPL346" s="1114"/>
      <c r="GPM346" s="1114"/>
      <c r="GPN346" s="1114"/>
      <c r="GPO346" s="1114"/>
      <c r="GPP346" s="1114"/>
      <c r="GPQ346" s="1114"/>
      <c r="GPR346" s="1114"/>
      <c r="GPS346" s="1114"/>
      <c r="GPT346" s="1114"/>
      <c r="GPU346" s="1114"/>
      <c r="GPV346" s="1114"/>
      <c r="GPW346" s="1114"/>
      <c r="GPX346" s="1114"/>
      <c r="GPY346" s="1114"/>
      <c r="GPZ346" s="1114"/>
      <c r="GQA346" s="1114"/>
      <c r="GQB346" s="1114"/>
      <c r="GQC346" s="1114"/>
      <c r="GQD346" s="1114"/>
      <c r="GQE346" s="1114"/>
      <c r="GQF346" s="1114"/>
      <c r="GQG346" s="1114"/>
      <c r="GQH346" s="1114"/>
      <c r="GQI346" s="1114"/>
      <c r="GQJ346" s="1114"/>
      <c r="GQK346" s="1114"/>
      <c r="GQL346" s="1114"/>
      <c r="GQM346" s="1114"/>
      <c r="GQN346" s="1114"/>
      <c r="GQO346" s="1114"/>
      <c r="GQP346" s="1114"/>
      <c r="GQQ346" s="1114"/>
      <c r="GQR346" s="1114"/>
      <c r="GQS346" s="1114"/>
      <c r="GQT346" s="1114"/>
      <c r="GQU346" s="1114"/>
      <c r="GQV346" s="1114"/>
      <c r="GQW346" s="1114"/>
      <c r="GQX346" s="1114"/>
      <c r="GQY346" s="1114"/>
      <c r="GQZ346" s="1114"/>
      <c r="GRA346" s="1114"/>
      <c r="GRB346" s="1114"/>
      <c r="GRC346" s="1114"/>
      <c r="GRD346" s="1114"/>
      <c r="GRE346" s="1114"/>
      <c r="GRF346" s="1114"/>
      <c r="GRG346" s="1114"/>
      <c r="GRH346" s="1114"/>
      <c r="GRI346" s="1114"/>
      <c r="GRJ346" s="1114"/>
      <c r="GRK346" s="1114"/>
      <c r="GRL346" s="1114"/>
      <c r="GRM346" s="1114"/>
      <c r="GRN346" s="1114"/>
      <c r="GRO346" s="1114"/>
      <c r="GRP346" s="1114"/>
      <c r="GRQ346" s="1114"/>
      <c r="GRR346" s="1114"/>
      <c r="GRS346" s="1114"/>
      <c r="GRT346" s="1114"/>
      <c r="GRU346" s="1114"/>
      <c r="GRV346" s="1114"/>
      <c r="GRW346" s="1114"/>
      <c r="GRX346" s="1114"/>
      <c r="GRY346" s="1114"/>
      <c r="GRZ346" s="1114"/>
      <c r="GSA346" s="1114"/>
      <c r="GSB346" s="1114"/>
      <c r="GSC346" s="1114"/>
      <c r="GSD346" s="1114"/>
      <c r="GSE346" s="1114"/>
      <c r="GSF346" s="1114"/>
      <c r="GSG346" s="1114"/>
      <c r="GSH346" s="1114"/>
      <c r="GSI346" s="1114"/>
      <c r="GSJ346" s="1114"/>
      <c r="GSK346" s="1114"/>
      <c r="GSL346" s="1114"/>
      <c r="GSM346" s="1114"/>
      <c r="GSN346" s="1114"/>
      <c r="GSO346" s="1114"/>
      <c r="GSP346" s="1114"/>
      <c r="GSQ346" s="1114"/>
      <c r="GSR346" s="1114"/>
      <c r="GSS346" s="1114"/>
      <c r="GST346" s="1114"/>
      <c r="GSU346" s="1114"/>
      <c r="GSV346" s="1114"/>
      <c r="GSW346" s="1114"/>
      <c r="GSX346" s="1114"/>
      <c r="GSY346" s="1114"/>
      <c r="GSZ346" s="1114"/>
      <c r="GTA346" s="1114"/>
      <c r="GTB346" s="1114"/>
      <c r="GTC346" s="1114"/>
      <c r="GTD346" s="1114"/>
      <c r="GTE346" s="1114"/>
      <c r="GTF346" s="1114"/>
      <c r="GTG346" s="1114"/>
      <c r="GTH346" s="1114"/>
      <c r="GTI346" s="1114"/>
      <c r="GTJ346" s="1114"/>
      <c r="GTK346" s="1114"/>
      <c r="GTL346" s="1114"/>
      <c r="GTM346" s="1114"/>
      <c r="GTN346" s="1114"/>
      <c r="GTO346" s="1114"/>
      <c r="GTP346" s="1114"/>
      <c r="GTQ346" s="1114"/>
      <c r="GTR346" s="1114"/>
      <c r="GTS346" s="1114"/>
      <c r="GTT346" s="1114"/>
      <c r="GTU346" s="1114"/>
      <c r="GTV346" s="1114"/>
      <c r="GTW346" s="1114"/>
      <c r="GTX346" s="1114"/>
      <c r="GTY346" s="1114"/>
      <c r="GTZ346" s="1114"/>
      <c r="GUA346" s="1114"/>
      <c r="GUB346" s="1114"/>
      <c r="GUC346" s="1114"/>
      <c r="GUD346" s="1114"/>
      <c r="GUE346" s="1114"/>
      <c r="GUF346" s="1114"/>
      <c r="GUG346" s="1114"/>
      <c r="GUH346" s="1114"/>
      <c r="GUI346" s="1114"/>
      <c r="GUJ346" s="1114"/>
      <c r="GUK346" s="1114"/>
      <c r="GUL346" s="1114"/>
      <c r="GUM346" s="1114"/>
      <c r="GUN346" s="1114"/>
      <c r="GUO346" s="1114"/>
      <c r="GUP346" s="1114"/>
      <c r="GUQ346" s="1114"/>
      <c r="GUR346" s="1114"/>
      <c r="GUS346" s="1114"/>
      <c r="GUT346" s="1114"/>
      <c r="GUU346" s="1114"/>
      <c r="GUV346" s="1114"/>
      <c r="GUW346" s="1114"/>
      <c r="GUX346" s="1114"/>
      <c r="GUY346" s="1114"/>
      <c r="GUZ346" s="1114"/>
      <c r="GVA346" s="1114"/>
      <c r="GVB346" s="1114"/>
      <c r="GVC346" s="1114"/>
      <c r="GVD346" s="1114"/>
      <c r="GVE346" s="1114"/>
      <c r="GVF346" s="1114"/>
      <c r="GVG346" s="1114"/>
      <c r="GVH346" s="1114"/>
      <c r="GVI346" s="1114"/>
      <c r="GVJ346" s="1114"/>
      <c r="GVK346" s="1114"/>
      <c r="GVL346" s="1114"/>
      <c r="GVM346" s="1114"/>
      <c r="GVN346" s="1114"/>
      <c r="GVO346" s="1114"/>
      <c r="GVP346" s="1114"/>
      <c r="GVQ346" s="1114"/>
      <c r="GVR346" s="1114"/>
      <c r="GVS346" s="1114"/>
      <c r="GVT346" s="1114"/>
      <c r="GVU346" s="1114"/>
      <c r="GVV346" s="1114"/>
      <c r="GVW346" s="1114"/>
      <c r="GVX346" s="1114"/>
      <c r="GVY346" s="1114"/>
      <c r="GVZ346" s="1114"/>
      <c r="GWA346" s="1114"/>
      <c r="GWB346" s="1114"/>
      <c r="GWC346" s="1114"/>
      <c r="GWD346" s="1114"/>
      <c r="GWE346" s="1114"/>
      <c r="GWF346" s="1114"/>
      <c r="GWG346" s="1114"/>
      <c r="GWH346" s="1114"/>
      <c r="GWI346" s="1114"/>
      <c r="GWJ346" s="1114"/>
      <c r="GWK346" s="1114"/>
      <c r="GWL346" s="1114"/>
      <c r="GWM346" s="1114"/>
      <c r="GWN346" s="1114"/>
      <c r="GWO346" s="1114"/>
      <c r="GWP346" s="1114"/>
      <c r="GWQ346" s="1114"/>
      <c r="GWR346" s="1114"/>
      <c r="GWS346" s="1114"/>
      <c r="GWT346" s="1114"/>
      <c r="GWU346" s="1114"/>
      <c r="GWV346" s="1114"/>
      <c r="GWW346" s="1114"/>
      <c r="GWX346" s="1114"/>
      <c r="GWY346" s="1114"/>
      <c r="GWZ346" s="1114"/>
      <c r="GXA346" s="1114"/>
      <c r="GXB346" s="1114"/>
      <c r="GXC346" s="1114"/>
      <c r="GXD346" s="1114"/>
      <c r="GXE346" s="1114"/>
      <c r="GXF346" s="1114"/>
      <c r="GXG346" s="1114"/>
      <c r="GXH346" s="1114"/>
      <c r="GXI346" s="1114"/>
      <c r="GXJ346" s="1114"/>
      <c r="GXK346" s="1114"/>
      <c r="GXL346" s="1114"/>
      <c r="GXM346" s="1114"/>
      <c r="GXN346" s="1114"/>
      <c r="GXO346" s="1114"/>
      <c r="GXP346" s="1114"/>
      <c r="GXQ346" s="1114"/>
      <c r="GXR346" s="1114"/>
      <c r="GXS346" s="1114"/>
      <c r="GXT346" s="1114"/>
      <c r="GXU346" s="1114"/>
      <c r="GXV346" s="1114"/>
      <c r="GXW346" s="1114"/>
      <c r="GXX346" s="1114"/>
      <c r="GXY346" s="1114"/>
      <c r="GXZ346" s="1114"/>
      <c r="GYA346" s="1114"/>
      <c r="GYB346" s="1114"/>
      <c r="GYC346" s="1114"/>
      <c r="GYD346" s="1114"/>
      <c r="GYE346" s="1114"/>
      <c r="GYF346" s="1114"/>
      <c r="GYG346" s="1114"/>
      <c r="GYH346" s="1114"/>
      <c r="GYI346" s="1114"/>
      <c r="GYJ346" s="1114"/>
      <c r="GYK346" s="1114"/>
      <c r="GYL346" s="1114"/>
      <c r="GYM346" s="1114"/>
      <c r="GYN346" s="1114"/>
      <c r="GYO346" s="1114"/>
      <c r="GYP346" s="1114"/>
      <c r="GYQ346" s="1114"/>
      <c r="GYR346" s="1114"/>
      <c r="GYS346" s="1114"/>
      <c r="GYT346" s="1114"/>
      <c r="GYU346" s="1114"/>
      <c r="GYV346" s="1114"/>
      <c r="GYW346" s="1114"/>
      <c r="GYX346" s="1114"/>
      <c r="GYY346" s="1114"/>
      <c r="GYZ346" s="1114"/>
      <c r="GZA346" s="1114"/>
      <c r="GZB346" s="1114"/>
      <c r="GZC346" s="1114"/>
      <c r="GZD346" s="1114"/>
      <c r="GZE346" s="1114"/>
      <c r="GZF346" s="1114"/>
      <c r="GZG346" s="1114"/>
      <c r="GZH346" s="1114"/>
      <c r="GZI346" s="1114"/>
      <c r="GZJ346" s="1114"/>
      <c r="GZK346" s="1114"/>
      <c r="GZL346" s="1114"/>
      <c r="GZM346" s="1114"/>
      <c r="GZN346" s="1114"/>
      <c r="GZO346" s="1114"/>
      <c r="GZP346" s="1114"/>
      <c r="GZQ346" s="1114"/>
      <c r="GZR346" s="1114"/>
      <c r="GZS346" s="1114"/>
      <c r="GZT346" s="1114"/>
      <c r="GZU346" s="1114"/>
      <c r="GZV346" s="1114"/>
      <c r="GZW346" s="1114"/>
      <c r="GZX346" s="1114"/>
      <c r="GZY346" s="1114"/>
      <c r="GZZ346" s="1114"/>
      <c r="HAA346" s="1114"/>
      <c r="HAB346" s="1114"/>
      <c r="HAC346" s="1114"/>
      <c r="HAD346" s="1114"/>
      <c r="HAE346" s="1114"/>
      <c r="HAF346" s="1114"/>
      <c r="HAG346" s="1114"/>
      <c r="HAH346" s="1114"/>
      <c r="HAI346" s="1114"/>
      <c r="HAJ346" s="1114"/>
      <c r="HAK346" s="1114"/>
      <c r="HAL346" s="1114"/>
      <c r="HAM346" s="1114"/>
      <c r="HAN346" s="1114"/>
      <c r="HAO346" s="1114"/>
      <c r="HAP346" s="1114"/>
      <c r="HAQ346" s="1114"/>
      <c r="HAR346" s="1114"/>
      <c r="HAS346" s="1114"/>
      <c r="HAT346" s="1114"/>
      <c r="HAU346" s="1114"/>
      <c r="HAV346" s="1114"/>
      <c r="HAW346" s="1114"/>
      <c r="HAX346" s="1114"/>
      <c r="HAY346" s="1114"/>
      <c r="HAZ346" s="1114"/>
      <c r="HBA346" s="1114"/>
      <c r="HBB346" s="1114"/>
      <c r="HBC346" s="1114"/>
      <c r="HBD346" s="1114"/>
      <c r="HBE346" s="1114"/>
      <c r="HBF346" s="1114"/>
      <c r="HBG346" s="1114"/>
      <c r="HBH346" s="1114"/>
      <c r="HBI346" s="1114"/>
      <c r="HBJ346" s="1114"/>
      <c r="HBK346" s="1114"/>
      <c r="HBL346" s="1114"/>
      <c r="HBM346" s="1114"/>
      <c r="HBN346" s="1114"/>
      <c r="HBO346" s="1114"/>
      <c r="HBP346" s="1114"/>
      <c r="HBQ346" s="1114"/>
      <c r="HBR346" s="1114"/>
      <c r="HBS346" s="1114"/>
      <c r="HBT346" s="1114"/>
      <c r="HBU346" s="1114"/>
      <c r="HBV346" s="1114"/>
      <c r="HBW346" s="1114"/>
      <c r="HBX346" s="1114"/>
      <c r="HBY346" s="1114"/>
      <c r="HBZ346" s="1114"/>
      <c r="HCA346" s="1114"/>
      <c r="HCB346" s="1114"/>
      <c r="HCC346" s="1114"/>
      <c r="HCD346" s="1114"/>
      <c r="HCE346" s="1114"/>
      <c r="HCF346" s="1114"/>
      <c r="HCG346" s="1114"/>
      <c r="HCH346" s="1114"/>
      <c r="HCI346" s="1114"/>
      <c r="HCJ346" s="1114"/>
      <c r="HCK346" s="1114"/>
      <c r="HCL346" s="1114"/>
      <c r="HCM346" s="1114"/>
      <c r="HCN346" s="1114"/>
      <c r="HCO346" s="1114"/>
      <c r="HCP346" s="1114"/>
      <c r="HCQ346" s="1114"/>
      <c r="HCR346" s="1114"/>
      <c r="HCS346" s="1114"/>
      <c r="HCT346" s="1114"/>
      <c r="HCU346" s="1114"/>
      <c r="HCV346" s="1114"/>
      <c r="HCW346" s="1114"/>
      <c r="HCX346" s="1114"/>
      <c r="HCY346" s="1114"/>
      <c r="HCZ346" s="1114"/>
      <c r="HDA346" s="1114"/>
      <c r="HDB346" s="1114"/>
      <c r="HDC346" s="1114"/>
      <c r="HDD346" s="1114"/>
      <c r="HDE346" s="1114"/>
      <c r="HDF346" s="1114"/>
      <c r="HDG346" s="1114"/>
      <c r="HDH346" s="1114"/>
      <c r="HDI346" s="1114"/>
      <c r="HDJ346" s="1114"/>
      <c r="HDK346" s="1114"/>
      <c r="HDL346" s="1114"/>
      <c r="HDM346" s="1114"/>
      <c r="HDN346" s="1114"/>
      <c r="HDO346" s="1114"/>
      <c r="HDP346" s="1114"/>
      <c r="HDQ346" s="1114"/>
      <c r="HDR346" s="1114"/>
      <c r="HDS346" s="1114"/>
      <c r="HDT346" s="1114"/>
      <c r="HDU346" s="1114"/>
      <c r="HDV346" s="1114"/>
      <c r="HDW346" s="1114"/>
      <c r="HDX346" s="1114"/>
      <c r="HDY346" s="1114"/>
      <c r="HDZ346" s="1114"/>
      <c r="HEA346" s="1114"/>
      <c r="HEB346" s="1114"/>
      <c r="HEC346" s="1114"/>
      <c r="HED346" s="1114"/>
      <c r="HEE346" s="1114"/>
      <c r="HEF346" s="1114"/>
      <c r="HEG346" s="1114"/>
      <c r="HEH346" s="1114"/>
      <c r="HEI346" s="1114"/>
      <c r="HEJ346" s="1114"/>
      <c r="HEK346" s="1114"/>
      <c r="HEL346" s="1114"/>
      <c r="HEM346" s="1114"/>
      <c r="HEN346" s="1114"/>
      <c r="HEO346" s="1114"/>
      <c r="HEP346" s="1114"/>
      <c r="HEQ346" s="1114"/>
      <c r="HER346" s="1114"/>
      <c r="HES346" s="1114"/>
      <c r="HET346" s="1114"/>
      <c r="HEU346" s="1114"/>
      <c r="HEV346" s="1114"/>
      <c r="HEW346" s="1114"/>
      <c r="HEX346" s="1114"/>
      <c r="HEY346" s="1114"/>
      <c r="HEZ346" s="1114"/>
      <c r="HFA346" s="1114"/>
      <c r="HFB346" s="1114"/>
      <c r="HFC346" s="1114"/>
      <c r="HFD346" s="1114"/>
      <c r="HFE346" s="1114"/>
      <c r="HFF346" s="1114"/>
      <c r="HFG346" s="1114"/>
      <c r="HFH346" s="1114"/>
      <c r="HFI346" s="1114"/>
      <c r="HFJ346" s="1114"/>
      <c r="HFK346" s="1114"/>
      <c r="HFL346" s="1114"/>
      <c r="HFM346" s="1114"/>
      <c r="HFN346" s="1114"/>
      <c r="HFO346" s="1114"/>
      <c r="HFP346" s="1114"/>
      <c r="HFQ346" s="1114"/>
      <c r="HFR346" s="1114"/>
      <c r="HFS346" s="1114"/>
      <c r="HFT346" s="1114"/>
      <c r="HFU346" s="1114"/>
      <c r="HFV346" s="1114"/>
      <c r="HFW346" s="1114"/>
      <c r="HFX346" s="1114"/>
      <c r="HFY346" s="1114"/>
      <c r="HFZ346" s="1114"/>
      <c r="HGA346" s="1114"/>
      <c r="HGB346" s="1114"/>
      <c r="HGC346" s="1114"/>
      <c r="HGD346" s="1114"/>
      <c r="HGE346" s="1114"/>
      <c r="HGF346" s="1114"/>
      <c r="HGG346" s="1114"/>
      <c r="HGH346" s="1114"/>
      <c r="HGI346" s="1114"/>
      <c r="HGJ346" s="1114"/>
      <c r="HGK346" s="1114"/>
      <c r="HGL346" s="1114"/>
      <c r="HGM346" s="1114"/>
      <c r="HGN346" s="1114"/>
      <c r="HGO346" s="1114"/>
      <c r="HGP346" s="1114"/>
      <c r="HGQ346" s="1114"/>
      <c r="HGR346" s="1114"/>
      <c r="HGS346" s="1114"/>
      <c r="HGT346" s="1114"/>
      <c r="HGU346" s="1114"/>
      <c r="HGV346" s="1114"/>
      <c r="HGW346" s="1114"/>
      <c r="HGX346" s="1114"/>
      <c r="HGY346" s="1114"/>
      <c r="HGZ346" s="1114"/>
      <c r="HHA346" s="1114"/>
      <c r="HHB346" s="1114"/>
      <c r="HHC346" s="1114"/>
      <c r="HHD346" s="1114"/>
      <c r="HHE346" s="1114"/>
      <c r="HHF346" s="1114"/>
      <c r="HHG346" s="1114"/>
      <c r="HHH346" s="1114"/>
      <c r="HHI346" s="1114"/>
      <c r="HHJ346" s="1114"/>
      <c r="HHK346" s="1114"/>
      <c r="HHL346" s="1114"/>
      <c r="HHM346" s="1114"/>
      <c r="HHN346" s="1114"/>
      <c r="HHO346" s="1114"/>
      <c r="HHP346" s="1114"/>
      <c r="HHQ346" s="1114"/>
      <c r="HHR346" s="1114"/>
      <c r="HHS346" s="1114"/>
      <c r="HHT346" s="1114"/>
      <c r="HHU346" s="1114"/>
      <c r="HHV346" s="1114"/>
      <c r="HHW346" s="1114"/>
      <c r="HHX346" s="1114"/>
      <c r="HHY346" s="1114"/>
      <c r="HHZ346" s="1114"/>
      <c r="HIA346" s="1114"/>
      <c r="HIB346" s="1114"/>
      <c r="HIC346" s="1114"/>
      <c r="HID346" s="1114"/>
      <c r="HIE346" s="1114"/>
      <c r="HIF346" s="1114"/>
      <c r="HIG346" s="1114"/>
      <c r="HIH346" s="1114"/>
      <c r="HII346" s="1114"/>
      <c r="HIJ346" s="1114"/>
      <c r="HIK346" s="1114"/>
      <c r="HIL346" s="1114"/>
      <c r="HIM346" s="1114"/>
      <c r="HIN346" s="1114"/>
      <c r="HIO346" s="1114"/>
      <c r="HIP346" s="1114"/>
      <c r="HIQ346" s="1114"/>
      <c r="HIR346" s="1114"/>
      <c r="HIS346" s="1114"/>
      <c r="HIT346" s="1114"/>
      <c r="HIU346" s="1114"/>
      <c r="HIV346" s="1114"/>
      <c r="HIW346" s="1114"/>
      <c r="HIX346" s="1114"/>
      <c r="HIY346" s="1114"/>
      <c r="HIZ346" s="1114"/>
      <c r="HJA346" s="1114"/>
      <c r="HJB346" s="1114"/>
      <c r="HJC346" s="1114"/>
      <c r="HJD346" s="1114"/>
      <c r="HJE346" s="1114"/>
      <c r="HJF346" s="1114"/>
      <c r="HJG346" s="1114"/>
      <c r="HJH346" s="1114"/>
      <c r="HJI346" s="1114"/>
      <c r="HJJ346" s="1114"/>
      <c r="HJK346" s="1114"/>
      <c r="HJL346" s="1114"/>
      <c r="HJM346" s="1114"/>
      <c r="HJN346" s="1114"/>
      <c r="HJO346" s="1114"/>
      <c r="HJP346" s="1114"/>
      <c r="HJQ346" s="1114"/>
      <c r="HJR346" s="1114"/>
      <c r="HJS346" s="1114"/>
      <c r="HJT346" s="1114"/>
      <c r="HJU346" s="1114"/>
      <c r="HJV346" s="1114"/>
      <c r="HJW346" s="1114"/>
      <c r="HJX346" s="1114"/>
      <c r="HJY346" s="1114"/>
      <c r="HJZ346" s="1114"/>
      <c r="HKA346" s="1114"/>
      <c r="HKB346" s="1114"/>
      <c r="HKC346" s="1114"/>
      <c r="HKD346" s="1114"/>
      <c r="HKE346" s="1114"/>
      <c r="HKF346" s="1114"/>
      <c r="HKG346" s="1114"/>
      <c r="HKH346" s="1114"/>
      <c r="HKI346" s="1114"/>
      <c r="HKJ346" s="1114"/>
      <c r="HKK346" s="1114"/>
      <c r="HKL346" s="1114"/>
      <c r="HKM346" s="1114"/>
      <c r="HKN346" s="1114"/>
      <c r="HKO346" s="1114"/>
      <c r="HKP346" s="1114"/>
      <c r="HKQ346" s="1114"/>
      <c r="HKR346" s="1114"/>
      <c r="HKS346" s="1114"/>
      <c r="HKT346" s="1114"/>
      <c r="HKU346" s="1114"/>
      <c r="HKV346" s="1114"/>
      <c r="HKW346" s="1114"/>
      <c r="HKX346" s="1114"/>
      <c r="HKY346" s="1114"/>
      <c r="HKZ346" s="1114"/>
      <c r="HLA346" s="1114"/>
      <c r="HLB346" s="1114"/>
      <c r="HLC346" s="1114"/>
      <c r="HLD346" s="1114"/>
      <c r="HLE346" s="1114"/>
      <c r="HLF346" s="1114"/>
      <c r="HLG346" s="1114"/>
      <c r="HLH346" s="1114"/>
      <c r="HLI346" s="1114"/>
      <c r="HLJ346" s="1114"/>
      <c r="HLK346" s="1114"/>
      <c r="HLL346" s="1114"/>
      <c r="HLM346" s="1114"/>
      <c r="HLN346" s="1114"/>
      <c r="HLO346" s="1114"/>
      <c r="HLP346" s="1114"/>
      <c r="HLQ346" s="1114"/>
      <c r="HLR346" s="1114"/>
      <c r="HLS346" s="1114"/>
      <c r="HLT346" s="1114"/>
      <c r="HLU346" s="1114"/>
      <c r="HLV346" s="1114"/>
      <c r="HLW346" s="1114"/>
      <c r="HLX346" s="1114"/>
      <c r="HLY346" s="1114"/>
      <c r="HLZ346" s="1114"/>
      <c r="HMA346" s="1114"/>
      <c r="HMB346" s="1114"/>
      <c r="HMC346" s="1114"/>
      <c r="HMD346" s="1114"/>
      <c r="HME346" s="1114"/>
      <c r="HMF346" s="1114"/>
      <c r="HMG346" s="1114"/>
      <c r="HMH346" s="1114"/>
      <c r="HMI346" s="1114"/>
      <c r="HMJ346" s="1114"/>
      <c r="HMK346" s="1114"/>
      <c r="HML346" s="1114"/>
      <c r="HMM346" s="1114"/>
      <c r="HMN346" s="1114"/>
      <c r="HMO346" s="1114"/>
      <c r="HMP346" s="1114"/>
      <c r="HMQ346" s="1114"/>
      <c r="HMR346" s="1114"/>
      <c r="HMS346" s="1114"/>
      <c r="HMT346" s="1114"/>
      <c r="HMU346" s="1114"/>
      <c r="HMV346" s="1114"/>
      <c r="HMW346" s="1114"/>
      <c r="HMX346" s="1114"/>
      <c r="HMY346" s="1114"/>
      <c r="HMZ346" s="1114"/>
      <c r="HNA346" s="1114"/>
      <c r="HNB346" s="1114"/>
      <c r="HNC346" s="1114"/>
      <c r="HND346" s="1114"/>
      <c r="HNE346" s="1114"/>
      <c r="HNF346" s="1114"/>
      <c r="HNG346" s="1114"/>
      <c r="HNH346" s="1114"/>
      <c r="HNI346" s="1114"/>
      <c r="HNJ346" s="1114"/>
      <c r="HNK346" s="1114"/>
      <c r="HNL346" s="1114"/>
      <c r="HNM346" s="1114"/>
      <c r="HNN346" s="1114"/>
      <c r="HNO346" s="1114"/>
      <c r="HNP346" s="1114"/>
      <c r="HNQ346" s="1114"/>
      <c r="HNR346" s="1114"/>
      <c r="HNS346" s="1114"/>
      <c r="HNT346" s="1114"/>
      <c r="HNU346" s="1114"/>
      <c r="HNV346" s="1114"/>
      <c r="HNW346" s="1114"/>
      <c r="HNX346" s="1114"/>
      <c r="HNY346" s="1114"/>
      <c r="HNZ346" s="1114"/>
      <c r="HOA346" s="1114"/>
      <c r="HOB346" s="1114"/>
      <c r="HOC346" s="1114"/>
      <c r="HOD346" s="1114"/>
      <c r="HOE346" s="1114"/>
      <c r="HOF346" s="1114"/>
      <c r="HOG346" s="1114"/>
      <c r="HOH346" s="1114"/>
      <c r="HOI346" s="1114"/>
      <c r="HOJ346" s="1114"/>
      <c r="HOK346" s="1114"/>
      <c r="HOL346" s="1114"/>
      <c r="HOM346" s="1114"/>
      <c r="HON346" s="1114"/>
      <c r="HOO346" s="1114"/>
      <c r="HOP346" s="1114"/>
      <c r="HOQ346" s="1114"/>
      <c r="HOR346" s="1114"/>
      <c r="HOS346" s="1114"/>
      <c r="HOT346" s="1114"/>
      <c r="HOU346" s="1114"/>
      <c r="HOV346" s="1114"/>
      <c r="HOW346" s="1114"/>
      <c r="HOX346" s="1114"/>
      <c r="HOY346" s="1114"/>
      <c r="HOZ346" s="1114"/>
      <c r="HPA346" s="1114"/>
      <c r="HPB346" s="1114"/>
      <c r="HPC346" s="1114"/>
      <c r="HPD346" s="1114"/>
      <c r="HPE346" s="1114"/>
      <c r="HPF346" s="1114"/>
      <c r="HPG346" s="1114"/>
      <c r="HPH346" s="1114"/>
      <c r="HPI346" s="1114"/>
      <c r="HPJ346" s="1114"/>
      <c r="HPK346" s="1114"/>
      <c r="HPL346" s="1114"/>
      <c r="HPM346" s="1114"/>
      <c r="HPN346" s="1114"/>
      <c r="HPO346" s="1114"/>
      <c r="HPP346" s="1114"/>
      <c r="HPQ346" s="1114"/>
      <c r="HPR346" s="1114"/>
      <c r="HPS346" s="1114"/>
      <c r="HPT346" s="1114"/>
      <c r="HPU346" s="1114"/>
      <c r="HPV346" s="1114"/>
      <c r="HPW346" s="1114"/>
      <c r="HPX346" s="1114"/>
      <c r="HPY346" s="1114"/>
      <c r="HPZ346" s="1114"/>
      <c r="HQA346" s="1114"/>
      <c r="HQB346" s="1114"/>
      <c r="HQC346" s="1114"/>
      <c r="HQD346" s="1114"/>
      <c r="HQE346" s="1114"/>
      <c r="HQF346" s="1114"/>
      <c r="HQG346" s="1114"/>
      <c r="HQH346" s="1114"/>
      <c r="HQI346" s="1114"/>
      <c r="HQJ346" s="1114"/>
      <c r="HQK346" s="1114"/>
      <c r="HQL346" s="1114"/>
      <c r="HQM346" s="1114"/>
      <c r="HQN346" s="1114"/>
      <c r="HQO346" s="1114"/>
      <c r="HQP346" s="1114"/>
      <c r="HQQ346" s="1114"/>
      <c r="HQR346" s="1114"/>
      <c r="HQS346" s="1114"/>
      <c r="HQT346" s="1114"/>
      <c r="HQU346" s="1114"/>
      <c r="HQV346" s="1114"/>
      <c r="HQW346" s="1114"/>
      <c r="HQX346" s="1114"/>
      <c r="HQY346" s="1114"/>
      <c r="HQZ346" s="1114"/>
      <c r="HRA346" s="1114"/>
      <c r="HRB346" s="1114"/>
      <c r="HRC346" s="1114"/>
      <c r="HRD346" s="1114"/>
      <c r="HRE346" s="1114"/>
      <c r="HRF346" s="1114"/>
      <c r="HRG346" s="1114"/>
      <c r="HRH346" s="1114"/>
      <c r="HRI346" s="1114"/>
      <c r="HRJ346" s="1114"/>
      <c r="HRK346" s="1114"/>
      <c r="HRL346" s="1114"/>
      <c r="HRM346" s="1114"/>
      <c r="HRN346" s="1114"/>
      <c r="HRO346" s="1114"/>
      <c r="HRP346" s="1114"/>
      <c r="HRQ346" s="1114"/>
      <c r="HRR346" s="1114"/>
      <c r="HRS346" s="1114"/>
      <c r="HRT346" s="1114"/>
      <c r="HRU346" s="1114"/>
      <c r="HRV346" s="1114"/>
      <c r="HRW346" s="1114"/>
      <c r="HRX346" s="1114"/>
      <c r="HRY346" s="1114"/>
      <c r="HRZ346" s="1114"/>
      <c r="HSA346" s="1114"/>
      <c r="HSB346" s="1114"/>
      <c r="HSC346" s="1114"/>
      <c r="HSD346" s="1114"/>
      <c r="HSE346" s="1114"/>
      <c r="HSF346" s="1114"/>
      <c r="HSG346" s="1114"/>
      <c r="HSH346" s="1114"/>
      <c r="HSI346" s="1114"/>
      <c r="HSJ346" s="1114"/>
      <c r="HSK346" s="1114"/>
      <c r="HSL346" s="1114"/>
      <c r="HSM346" s="1114"/>
      <c r="HSN346" s="1114"/>
      <c r="HSO346" s="1114"/>
      <c r="HSP346" s="1114"/>
      <c r="HSQ346" s="1114"/>
      <c r="HSR346" s="1114"/>
      <c r="HSS346" s="1114"/>
      <c r="HST346" s="1114"/>
      <c r="HSU346" s="1114"/>
      <c r="HSV346" s="1114"/>
      <c r="HSW346" s="1114"/>
      <c r="HSX346" s="1114"/>
      <c r="HSY346" s="1114"/>
      <c r="HSZ346" s="1114"/>
      <c r="HTA346" s="1114"/>
      <c r="HTB346" s="1114"/>
      <c r="HTC346" s="1114"/>
      <c r="HTD346" s="1114"/>
      <c r="HTE346" s="1114"/>
      <c r="HTF346" s="1114"/>
      <c r="HTG346" s="1114"/>
      <c r="HTH346" s="1114"/>
      <c r="HTI346" s="1114"/>
      <c r="HTJ346" s="1114"/>
      <c r="HTK346" s="1114"/>
      <c r="HTL346" s="1114"/>
      <c r="HTM346" s="1114"/>
      <c r="HTN346" s="1114"/>
      <c r="HTO346" s="1114"/>
      <c r="HTP346" s="1114"/>
      <c r="HTQ346" s="1114"/>
      <c r="HTR346" s="1114"/>
      <c r="HTS346" s="1114"/>
      <c r="HTT346" s="1114"/>
      <c r="HTU346" s="1114"/>
      <c r="HTV346" s="1114"/>
      <c r="HTW346" s="1114"/>
      <c r="HTX346" s="1114"/>
      <c r="HTY346" s="1114"/>
      <c r="HTZ346" s="1114"/>
      <c r="HUA346" s="1114"/>
      <c r="HUB346" s="1114"/>
      <c r="HUC346" s="1114"/>
      <c r="HUD346" s="1114"/>
      <c r="HUE346" s="1114"/>
      <c r="HUF346" s="1114"/>
      <c r="HUG346" s="1114"/>
      <c r="HUH346" s="1114"/>
      <c r="HUI346" s="1114"/>
      <c r="HUJ346" s="1114"/>
      <c r="HUK346" s="1114"/>
      <c r="HUL346" s="1114"/>
      <c r="HUM346" s="1114"/>
      <c r="HUN346" s="1114"/>
      <c r="HUO346" s="1114"/>
      <c r="HUP346" s="1114"/>
      <c r="HUQ346" s="1114"/>
      <c r="HUR346" s="1114"/>
      <c r="HUS346" s="1114"/>
      <c r="HUT346" s="1114"/>
      <c r="HUU346" s="1114"/>
      <c r="HUV346" s="1114"/>
      <c r="HUW346" s="1114"/>
      <c r="HUX346" s="1114"/>
      <c r="HUY346" s="1114"/>
      <c r="HUZ346" s="1114"/>
      <c r="HVA346" s="1114"/>
      <c r="HVB346" s="1114"/>
      <c r="HVC346" s="1114"/>
      <c r="HVD346" s="1114"/>
      <c r="HVE346" s="1114"/>
      <c r="HVF346" s="1114"/>
      <c r="HVG346" s="1114"/>
      <c r="HVH346" s="1114"/>
      <c r="HVI346" s="1114"/>
      <c r="HVJ346" s="1114"/>
      <c r="HVK346" s="1114"/>
      <c r="HVL346" s="1114"/>
      <c r="HVM346" s="1114"/>
      <c r="HVN346" s="1114"/>
      <c r="HVO346" s="1114"/>
      <c r="HVP346" s="1114"/>
      <c r="HVQ346" s="1114"/>
      <c r="HVR346" s="1114"/>
      <c r="HVS346" s="1114"/>
      <c r="HVT346" s="1114"/>
      <c r="HVU346" s="1114"/>
      <c r="HVV346" s="1114"/>
      <c r="HVW346" s="1114"/>
      <c r="HVX346" s="1114"/>
      <c r="HVY346" s="1114"/>
      <c r="HVZ346" s="1114"/>
      <c r="HWA346" s="1114"/>
      <c r="HWB346" s="1114"/>
      <c r="HWC346" s="1114"/>
      <c r="HWD346" s="1114"/>
      <c r="HWE346" s="1114"/>
      <c r="HWF346" s="1114"/>
      <c r="HWG346" s="1114"/>
      <c r="HWH346" s="1114"/>
      <c r="HWI346" s="1114"/>
      <c r="HWJ346" s="1114"/>
      <c r="HWK346" s="1114"/>
      <c r="HWL346" s="1114"/>
      <c r="HWM346" s="1114"/>
      <c r="HWN346" s="1114"/>
      <c r="HWO346" s="1114"/>
      <c r="HWP346" s="1114"/>
      <c r="HWQ346" s="1114"/>
      <c r="HWR346" s="1114"/>
      <c r="HWS346" s="1114"/>
      <c r="HWT346" s="1114"/>
      <c r="HWU346" s="1114"/>
      <c r="HWV346" s="1114"/>
      <c r="HWW346" s="1114"/>
      <c r="HWX346" s="1114"/>
      <c r="HWY346" s="1114"/>
      <c r="HWZ346" s="1114"/>
      <c r="HXA346" s="1114"/>
      <c r="HXB346" s="1114"/>
      <c r="HXC346" s="1114"/>
      <c r="HXD346" s="1114"/>
      <c r="HXE346" s="1114"/>
      <c r="HXF346" s="1114"/>
      <c r="HXG346" s="1114"/>
      <c r="HXH346" s="1114"/>
      <c r="HXI346" s="1114"/>
      <c r="HXJ346" s="1114"/>
      <c r="HXK346" s="1114"/>
      <c r="HXL346" s="1114"/>
      <c r="HXM346" s="1114"/>
      <c r="HXN346" s="1114"/>
      <c r="HXO346" s="1114"/>
      <c r="HXP346" s="1114"/>
      <c r="HXQ346" s="1114"/>
      <c r="HXR346" s="1114"/>
      <c r="HXS346" s="1114"/>
      <c r="HXT346" s="1114"/>
      <c r="HXU346" s="1114"/>
      <c r="HXV346" s="1114"/>
      <c r="HXW346" s="1114"/>
      <c r="HXX346" s="1114"/>
      <c r="HXY346" s="1114"/>
      <c r="HXZ346" s="1114"/>
      <c r="HYA346" s="1114"/>
      <c r="HYB346" s="1114"/>
      <c r="HYC346" s="1114"/>
      <c r="HYD346" s="1114"/>
      <c r="HYE346" s="1114"/>
      <c r="HYF346" s="1114"/>
      <c r="HYG346" s="1114"/>
      <c r="HYH346" s="1114"/>
      <c r="HYI346" s="1114"/>
      <c r="HYJ346" s="1114"/>
      <c r="HYK346" s="1114"/>
      <c r="HYL346" s="1114"/>
      <c r="HYM346" s="1114"/>
      <c r="HYN346" s="1114"/>
      <c r="HYO346" s="1114"/>
      <c r="HYP346" s="1114"/>
      <c r="HYQ346" s="1114"/>
      <c r="HYR346" s="1114"/>
      <c r="HYS346" s="1114"/>
      <c r="HYT346" s="1114"/>
      <c r="HYU346" s="1114"/>
      <c r="HYV346" s="1114"/>
      <c r="HYW346" s="1114"/>
      <c r="HYX346" s="1114"/>
      <c r="HYY346" s="1114"/>
      <c r="HYZ346" s="1114"/>
      <c r="HZA346" s="1114"/>
      <c r="HZB346" s="1114"/>
      <c r="HZC346" s="1114"/>
      <c r="HZD346" s="1114"/>
      <c r="HZE346" s="1114"/>
      <c r="HZF346" s="1114"/>
      <c r="HZG346" s="1114"/>
      <c r="HZH346" s="1114"/>
      <c r="HZI346" s="1114"/>
      <c r="HZJ346" s="1114"/>
      <c r="HZK346" s="1114"/>
      <c r="HZL346" s="1114"/>
      <c r="HZM346" s="1114"/>
      <c r="HZN346" s="1114"/>
      <c r="HZO346" s="1114"/>
      <c r="HZP346" s="1114"/>
      <c r="HZQ346" s="1114"/>
      <c r="HZR346" s="1114"/>
      <c r="HZS346" s="1114"/>
      <c r="HZT346" s="1114"/>
      <c r="HZU346" s="1114"/>
      <c r="HZV346" s="1114"/>
      <c r="HZW346" s="1114"/>
      <c r="HZX346" s="1114"/>
      <c r="HZY346" s="1114"/>
      <c r="HZZ346" s="1114"/>
      <c r="IAA346" s="1114"/>
      <c r="IAB346" s="1114"/>
      <c r="IAC346" s="1114"/>
      <c r="IAD346" s="1114"/>
      <c r="IAE346" s="1114"/>
      <c r="IAF346" s="1114"/>
      <c r="IAG346" s="1114"/>
      <c r="IAH346" s="1114"/>
      <c r="IAI346" s="1114"/>
      <c r="IAJ346" s="1114"/>
      <c r="IAK346" s="1114"/>
      <c r="IAL346" s="1114"/>
      <c r="IAM346" s="1114"/>
      <c r="IAN346" s="1114"/>
      <c r="IAO346" s="1114"/>
      <c r="IAP346" s="1114"/>
      <c r="IAQ346" s="1114"/>
      <c r="IAR346" s="1114"/>
      <c r="IAS346" s="1114"/>
      <c r="IAT346" s="1114"/>
      <c r="IAU346" s="1114"/>
      <c r="IAV346" s="1114"/>
      <c r="IAW346" s="1114"/>
      <c r="IAX346" s="1114"/>
      <c r="IAY346" s="1114"/>
      <c r="IAZ346" s="1114"/>
      <c r="IBA346" s="1114"/>
      <c r="IBB346" s="1114"/>
      <c r="IBC346" s="1114"/>
      <c r="IBD346" s="1114"/>
      <c r="IBE346" s="1114"/>
      <c r="IBF346" s="1114"/>
      <c r="IBG346" s="1114"/>
      <c r="IBH346" s="1114"/>
      <c r="IBI346" s="1114"/>
      <c r="IBJ346" s="1114"/>
      <c r="IBK346" s="1114"/>
      <c r="IBL346" s="1114"/>
      <c r="IBM346" s="1114"/>
      <c r="IBN346" s="1114"/>
      <c r="IBO346" s="1114"/>
      <c r="IBP346" s="1114"/>
      <c r="IBQ346" s="1114"/>
      <c r="IBR346" s="1114"/>
      <c r="IBS346" s="1114"/>
      <c r="IBT346" s="1114"/>
      <c r="IBU346" s="1114"/>
      <c r="IBV346" s="1114"/>
      <c r="IBW346" s="1114"/>
      <c r="IBX346" s="1114"/>
      <c r="IBY346" s="1114"/>
      <c r="IBZ346" s="1114"/>
      <c r="ICA346" s="1114"/>
      <c r="ICB346" s="1114"/>
      <c r="ICC346" s="1114"/>
      <c r="ICD346" s="1114"/>
      <c r="ICE346" s="1114"/>
      <c r="ICF346" s="1114"/>
      <c r="ICG346" s="1114"/>
      <c r="ICH346" s="1114"/>
      <c r="ICI346" s="1114"/>
      <c r="ICJ346" s="1114"/>
      <c r="ICK346" s="1114"/>
      <c r="ICL346" s="1114"/>
      <c r="ICM346" s="1114"/>
      <c r="ICN346" s="1114"/>
      <c r="ICO346" s="1114"/>
      <c r="ICP346" s="1114"/>
      <c r="ICQ346" s="1114"/>
      <c r="ICR346" s="1114"/>
      <c r="ICS346" s="1114"/>
      <c r="ICT346" s="1114"/>
      <c r="ICU346" s="1114"/>
      <c r="ICV346" s="1114"/>
      <c r="ICW346" s="1114"/>
      <c r="ICX346" s="1114"/>
      <c r="ICY346" s="1114"/>
      <c r="ICZ346" s="1114"/>
      <c r="IDA346" s="1114"/>
      <c r="IDB346" s="1114"/>
      <c r="IDC346" s="1114"/>
      <c r="IDD346" s="1114"/>
      <c r="IDE346" s="1114"/>
      <c r="IDF346" s="1114"/>
      <c r="IDG346" s="1114"/>
      <c r="IDH346" s="1114"/>
      <c r="IDI346" s="1114"/>
      <c r="IDJ346" s="1114"/>
      <c r="IDK346" s="1114"/>
      <c r="IDL346" s="1114"/>
      <c r="IDM346" s="1114"/>
      <c r="IDN346" s="1114"/>
      <c r="IDO346" s="1114"/>
      <c r="IDP346" s="1114"/>
      <c r="IDQ346" s="1114"/>
      <c r="IDR346" s="1114"/>
      <c r="IDS346" s="1114"/>
      <c r="IDT346" s="1114"/>
      <c r="IDU346" s="1114"/>
      <c r="IDV346" s="1114"/>
      <c r="IDW346" s="1114"/>
      <c r="IDX346" s="1114"/>
      <c r="IDY346" s="1114"/>
      <c r="IDZ346" s="1114"/>
      <c r="IEA346" s="1114"/>
      <c r="IEB346" s="1114"/>
      <c r="IEC346" s="1114"/>
      <c r="IED346" s="1114"/>
      <c r="IEE346" s="1114"/>
      <c r="IEF346" s="1114"/>
      <c r="IEG346" s="1114"/>
      <c r="IEH346" s="1114"/>
      <c r="IEI346" s="1114"/>
      <c r="IEJ346" s="1114"/>
      <c r="IEK346" s="1114"/>
      <c r="IEL346" s="1114"/>
      <c r="IEM346" s="1114"/>
      <c r="IEN346" s="1114"/>
      <c r="IEO346" s="1114"/>
      <c r="IEP346" s="1114"/>
      <c r="IEQ346" s="1114"/>
      <c r="IER346" s="1114"/>
      <c r="IES346" s="1114"/>
      <c r="IET346" s="1114"/>
      <c r="IEU346" s="1114"/>
      <c r="IEV346" s="1114"/>
      <c r="IEW346" s="1114"/>
      <c r="IEX346" s="1114"/>
      <c r="IEY346" s="1114"/>
      <c r="IEZ346" s="1114"/>
      <c r="IFA346" s="1114"/>
      <c r="IFB346" s="1114"/>
      <c r="IFC346" s="1114"/>
      <c r="IFD346" s="1114"/>
      <c r="IFE346" s="1114"/>
      <c r="IFF346" s="1114"/>
      <c r="IFG346" s="1114"/>
      <c r="IFH346" s="1114"/>
      <c r="IFI346" s="1114"/>
      <c r="IFJ346" s="1114"/>
      <c r="IFK346" s="1114"/>
      <c r="IFL346" s="1114"/>
      <c r="IFM346" s="1114"/>
      <c r="IFN346" s="1114"/>
      <c r="IFO346" s="1114"/>
      <c r="IFP346" s="1114"/>
      <c r="IFQ346" s="1114"/>
      <c r="IFR346" s="1114"/>
      <c r="IFS346" s="1114"/>
      <c r="IFT346" s="1114"/>
      <c r="IFU346" s="1114"/>
      <c r="IFV346" s="1114"/>
      <c r="IFW346" s="1114"/>
      <c r="IFX346" s="1114"/>
      <c r="IFY346" s="1114"/>
      <c r="IFZ346" s="1114"/>
      <c r="IGA346" s="1114"/>
      <c r="IGB346" s="1114"/>
      <c r="IGC346" s="1114"/>
      <c r="IGD346" s="1114"/>
      <c r="IGE346" s="1114"/>
      <c r="IGF346" s="1114"/>
      <c r="IGG346" s="1114"/>
      <c r="IGH346" s="1114"/>
      <c r="IGI346" s="1114"/>
      <c r="IGJ346" s="1114"/>
      <c r="IGK346" s="1114"/>
      <c r="IGL346" s="1114"/>
      <c r="IGM346" s="1114"/>
      <c r="IGN346" s="1114"/>
      <c r="IGO346" s="1114"/>
      <c r="IGP346" s="1114"/>
      <c r="IGQ346" s="1114"/>
      <c r="IGR346" s="1114"/>
      <c r="IGS346" s="1114"/>
      <c r="IGT346" s="1114"/>
      <c r="IGU346" s="1114"/>
      <c r="IGV346" s="1114"/>
      <c r="IGW346" s="1114"/>
      <c r="IGX346" s="1114"/>
      <c r="IGY346" s="1114"/>
      <c r="IGZ346" s="1114"/>
      <c r="IHA346" s="1114"/>
      <c r="IHB346" s="1114"/>
      <c r="IHC346" s="1114"/>
      <c r="IHD346" s="1114"/>
      <c r="IHE346" s="1114"/>
      <c r="IHF346" s="1114"/>
      <c r="IHG346" s="1114"/>
      <c r="IHH346" s="1114"/>
      <c r="IHI346" s="1114"/>
      <c r="IHJ346" s="1114"/>
      <c r="IHK346" s="1114"/>
      <c r="IHL346" s="1114"/>
      <c r="IHM346" s="1114"/>
      <c r="IHN346" s="1114"/>
      <c r="IHO346" s="1114"/>
      <c r="IHP346" s="1114"/>
      <c r="IHQ346" s="1114"/>
      <c r="IHR346" s="1114"/>
      <c r="IHS346" s="1114"/>
      <c r="IHT346" s="1114"/>
      <c r="IHU346" s="1114"/>
      <c r="IHV346" s="1114"/>
      <c r="IHW346" s="1114"/>
      <c r="IHX346" s="1114"/>
      <c r="IHY346" s="1114"/>
      <c r="IHZ346" s="1114"/>
      <c r="IIA346" s="1114"/>
      <c r="IIB346" s="1114"/>
      <c r="IIC346" s="1114"/>
      <c r="IID346" s="1114"/>
      <c r="IIE346" s="1114"/>
      <c r="IIF346" s="1114"/>
      <c r="IIG346" s="1114"/>
      <c r="IIH346" s="1114"/>
      <c r="III346" s="1114"/>
      <c r="IIJ346" s="1114"/>
      <c r="IIK346" s="1114"/>
      <c r="IIL346" s="1114"/>
      <c r="IIM346" s="1114"/>
      <c r="IIN346" s="1114"/>
      <c r="IIO346" s="1114"/>
      <c r="IIP346" s="1114"/>
      <c r="IIQ346" s="1114"/>
      <c r="IIR346" s="1114"/>
      <c r="IIS346" s="1114"/>
      <c r="IIT346" s="1114"/>
      <c r="IIU346" s="1114"/>
      <c r="IIV346" s="1114"/>
      <c r="IIW346" s="1114"/>
      <c r="IIX346" s="1114"/>
      <c r="IIY346" s="1114"/>
      <c r="IIZ346" s="1114"/>
      <c r="IJA346" s="1114"/>
      <c r="IJB346" s="1114"/>
      <c r="IJC346" s="1114"/>
      <c r="IJD346" s="1114"/>
      <c r="IJE346" s="1114"/>
      <c r="IJF346" s="1114"/>
      <c r="IJG346" s="1114"/>
      <c r="IJH346" s="1114"/>
      <c r="IJI346" s="1114"/>
      <c r="IJJ346" s="1114"/>
      <c r="IJK346" s="1114"/>
      <c r="IJL346" s="1114"/>
      <c r="IJM346" s="1114"/>
      <c r="IJN346" s="1114"/>
      <c r="IJO346" s="1114"/>
      <c r="IJP346" s="1114"/>
      <c r="IJQ346" s="1114"/>
      <c r="IJR346" s="1114"/>
      <c r="IJS346" s="1114"/>
      <c r="IJT346" s="1114"/>
      <c r="IJU346" s="1114"/>
      <c r="IJV346" s="1114"/>
      <c r="IJW346" s="1114"/>
      <c r="IJX346" s="1114"/>
      <c r="IJY346" s="1114"/>
      <c r="IJZ346" s="1114"/>
      <c r="IKA346" s="1114"/>
      <c r="IKB346" s="1114"/>
      <c r="IKC346" s="1114"/>
      <c r="IKD346" s="1114"/>
      <c r="IKE346" s="1114"/>
      <c r="IKF346" s="1114"/>
      <c r="IKG346" s="1114"/>
      <c r="IKH346" s="1114"/>
      <c r="IKI346" s="1114"/>
      <c r="IKJ346" s="1114"/>
      <c r="IKK346" s="1114"/>
      <c r="IKL346" s="1114"/>
      <c r="IKM346" s="1114"/>
      <c r="IKN346" s="1114"/>
      <c r="IKO346" s="1114"/>
      <c r="IKP346" s="1114"/>
      <c r="IKQ346" s="1114"/>
      <c r="IKR346" s="1114"/>
      <c r="IKS346" s="1114"/>
      <c r="IKT346" s="1114"/>
      <c r="IKU346" s="1114"/>
      <c r="IKV346" s="1114"/>
      <c r="IKW346" s="1114"/>
      <c r="IKX346" s="1114"/>
      <c r="IKY346" s="1114"/>
      <c r="IKZ346" s="1114"/>
      <c r="ILA346" s="1114"/>
      <c r="ILB346" s="1114"/>
      <c r="ILC346" s="1114"/>
      <c r="ILD346" s="1114"/>
      <c r="ILE346" s="1114"/>
      <c r="ILF346" s="1114"/>
      <c r="ILG346" s="1114"/>
      <c r="ILH346" s="1114"/>
      <c r="ILI346" s="1114"/>
      <c r="ILJ346" s="1114"/>
      <c r="ILK346" s="1114"/>
      <c r="ILL346" s="1114"/>
      <c r="ILM346" s="1114"/>
      <c r="ILN346" s="1114"/>
      <c r="ILO346" s="1114"/>
      <c r="ILP346" s="1114"/>
      <c r="ILQ346" s="1114"/>
      <c r="ILR346" s="1114"/>
      <c r="ILS346" s="1114"/>
      <c r="ILT346" s="1114"/>
      <c r="ILU346" s="1114"/>
      <c r="ILV346" s="1114"/>
      <c r="ILW346" s="1114"/>
      <c r="ILX346" s="1114"/>
      <c r="ILY346" s="1114"/>
      <c r="ILZ346" s="1114"/>
      <c r="IMA346" s="1114"/>
      <c r="IMB346" s="1114"/>
      <c r="IMC346" s="1114"/>
      <c r="IMD346" s="1114"/>
      <c r="IME346" s="1114"/>
      <c r="IMF346" s="1114"/>
      <c r="IMG346" s="1114"/>
      <c r="IMH346" s="1114"/>
      <c r="IMI346" s="1114"/>
      <c r="IMJ346" s="1114"/>
      <c r="IMK346" s="1114"/>
      <c r="IML346" s="1114"/>
      <c r="IMM346" s="1114"/>
      <c r="IMN346" s="1114"/>
      <c r="IMO346" s="1114"/>
      <c r="IMP346" s="1114"/>
      <c r="IMQ346" s="1114"/>
      <c r="IMR346" s="1114"/>
      <c r="IMS346" s="1114"/>
      <c r="IMT346" s="1114"/>
      <c r="IMU346" s="1114"/>
      <c r="IMV346" s="1114"/>
      <c r="IMW346" s="1114"/>
      <c r="IMX346" s="1114"/>
      <c r="IMY346" s="1114"/>
      <c r="IMZ346" s="1114"/>
      <c r="INA346" s="1114"/>
      <c r="INB346" s="1114"/>
      <c r="INC346" s="1114"/>
      <c r="IND346" s="1114"/>
      <c r="INE346" s="1114"/>
      <c r="INF346" s="1114"/>
      <c r="ING346" s="1114"/>
      <c r="INH346" s="1114"/>
      <c r="INI346" s="1114"/>
      <c r="INJ346" s="1114"/>
      <c r="INK346" s="1114"/>
      <c r="INL346" s="1114"/>
      <c r="INM346" s="1114"/>
      <c r="INN346" s="1114"/>
      <c r="INO346" s="1114"/>
      <c r="INP346" s="1114"/>
      <c r="INQ346" s="1114"/>
      <c r="INR346" s="1114"/>
      <c r="INS346" s="1114"/>
      <c r="INT346" s="1114"/>
      <c r="INU346" s="1114"/>
      <c r="INV346" s="1114"/>
      <c r="INW346" s="1114"/>
      <c r="INX346" s="1114"/>
      <c r="INY346" s="1114"/>
      <c r="INZ346" s="1114"/>
      <c r="IOA346" s="1114"/>
      <c r="IOB346" s="1114"/>
      <c r="IOC346" s="1114"/>
      <c r="IOD346" s="1114"/>
      <c r="IOE346" s="1114"/>
      <c r="IOF346" s="1114"/>
      <c r="IOG346" s="1114"/>
      <c r="IOH346" s="1114"/>
      <c r="IOI346" s="1114"/>
      <c r="IOJ346" s="1114"/>
      <c r="IOK346" s="1114"/>
      <c r="IOL346" s="1114"/>
      <c r="IOM346" s="1114"/>
      <c r="ION346" s="1114"/>
      <c r="IOO346" s="1114"/>
      <c r="IOP346" s="1114"/>
      <c r="IOQ346" s="1114"/>
      <c r="IOR346" s="1114"/>
      <c r="IOS346" s="1114"/>
      <c r="IOT346" s="1114"/>
      <c r="IOU346" s="1114"/>
      <c r="IOV346" s="1114"/>
      <c r="IOW346" s="1114"/>
      <c r="IOX346" s="1114"/>
      <c r="IOY346" s="1114"/>
      <c r="IOZ346" s="1114"/>
      <c r="IPA346" s="1114"/>
      <c r="IPB346" s="1114"/>
      <c r="IPC346" s="1114"/>
      <c r="IPD346" s="1114"/>
      <c r="IPE346" s="1114"/>
      <c r="IPF346" s="1114"/>
      <c r="IPG346" s="1114"/>
      <c r="IPH346" s="1114"/>
      <c r="IPI346" s="1114"/>
      <c r="IPJ346" s="1114"/>
      <c r="IPK346" s="1114"/>
      <c r="IPL346" s="1114"/>
      <c r="IPM346" s="1114"/>
      <c r="IPN346" s="1114"/>
      <c r="IPO346" s="1114"/>
      <c r="IPP346" s="1114"/>
      <c r="IPQ346" s="1114"/>
      <c r="IPR346" s="1114"/>
      <c r="IPS346" s="1114"/>
      <c r="IPT346" s="1114"/>
      <c r="IPU346" s="1114"/>
      <c r="IPV346" s="1114"/>
      <c r="IPW346" s="1114"/>
      <c r="IPX346" s="1114"/>
      <c r="IPY346" s="1114"/>
      <c r="IPZ346" s="1114"/>
      <c r="IQA346" s="1114"/>
      <c r="IQB346" s="1114"/>
      <c r="IQC346" s="1114"/>
      <c r="IQD346" s="1114"/>
      <c r="IQE346" s="1114"/>
      <c r="IQF346" s="1114"/>
      <c r="IQG346" s="1114"/>
      <c r="IQH346" s="1114"/>
      <c r="IQI346" s="1114"/>
      <c r="IQJ346" s="1114"/>
      <c r="IQK346" s="1114"/>
      <c r="IQL346" s="1114"/>
      <c r="IQM346" s="1114"/>
      <c r="IQN346" s="1114"/>
      <c r="IQO346" s="1114"/>
      <c r="IQP346" s="1114"/>
      <c r="IQQ346" s="1114"/>
      <c r="IQR346" s="1114"/>
      <c r="IQS346" s="1114"/>
      <c r="IQT346" s="1114"/>
      <c r="IQU346" s="1114"/>
      <c r="IQV346" s="1114"/>
      <c r="IQW346" s="1114"/>
      <c r="IQX346" s="1114"/>
      <c r="IQY346" s="1114"/>
      <c r="IQZ346" s="1114"/>
      <c r="IRA346" s="1114"/>
      <c r="IRB346" s="1114"/>
      <c r="IRC346" s="1114"/>
      <c r="IRD346" s="1114"/>
      <c r="IRE346" s="1114"/>
      <c r="IRF346" s="1114"/>
      <c r="IRG346" s="1114"/>
      <c r="IRH346" s="1114"/>
      <c r="IRI346" s="1114"/>
      <c r="IRJ346" s="1114"/>
      <c r="IRK346" s="1114"/>
      <c r="IRL346" s="1114"/>
      <c r="IRM346" s="1114"/>
      <c r="IRN346" s="1114"/>
      <c r="IRO346" s="1114"/>
      <c r="IRP346" s="1114"/>
      <c r="IRQ346" s="1114"/>
      <c r="IRR346" s="1114"/>
      <c r="IRS346" s="1114"/>
      <c r="IRT346" s="1114"/>
      <c r="IRU346" s="1114"/>
      <c r="IRV346" s="1114"/>
      <c r="IRW346" s="1114"/>
      <c r="IRX346" s="1114"/>
      <c r="IRY346" s="1114"/>
      <c r="IRZ346" s="1114"/>
      <c r="ISA346" s="1114"/>
      <c r="ISB346" s="1114"/>
      <c r="ISC346" s="1114"/>
      <c r="ISD346" s="1114"/>
      <c r="ISE346" s="1114"/>
      <c r="ISF346" s="1114"/>
      <c r="ISG346" s="1114"/>
      <c r="ISH346" s="1114"/>
      <c r="ISI346" s="1114"/>
      <c r="ISJ346" s="1114"/>
      <c r="ISK346" s="1114"/>
      <c r="ISL346" s="1114"/>
      <c r="ISM346" s="1114"/>
      <c r="ISN346" s="1114"/>
      <c r="ISO346" s="1114"/>
      <c r="ISP346" s="1114"/>
      <c r="ISQ346" s="1114"/>
      <c r="ISR346" s="1114"/>
      <c r="ISS346" s="1114"/>
      <c r="IST346" s="1114"/>
      <c r="ISU346" s="1114"/>
      <c r="ISV346" s="1114"/>
      <c r="ISW346" s="1114"/>
      <c r="ISX346" s="1114"/>
      <c r="ISY346" s="1114"/>
      <c r="ISZ346" s="1114"/>
      <c r="ITA346" s="1114"/>
      <c r="ITB346" s="1114"/>
      <c r="ITC346" s="1114"/>
      <c r="ITD346" s="1114"/>
      <c r="ITE346" s="1114"/>
      <c r="ITF346" s="1114"/>
      <c r="ITG346" s="1114"/>
      <c r="ITH346" s="1114"/>
      <c r="ITI346" s="1114"/>
      <c r="ITJ346" s="1114"/>
      <c r="ITK346" s="1114"/>
      <c r="ITL346" s="1114"/>
      <c r="ITM346" s="1114"/>
      <c r="ITN346" s="1114"/>
      <c r="ITO346" s="1114"/>
      <c r="ITP346" s="1114"/>
      <c r="ITQ346" s="1114"/>
      <c r="ITR346" s="1114"/>
      <c r="ITS346" s="1114"/>
      <c r="ITT346" s="1114"/>
      <c r="ITU346" s="1114"/>
      <c r="ITV346" s="1114"/>
      <c r="ITW346" s="1114"/>
      <c r="ITX346" s="1114"/>
      <c r="ITY346" s="1114"/>
      <c r="ITZ346" s="1114"/>
      <c r="IUA346" s="1114"/>
      <c r="IUB346" s="1114"/>
      <c r="IUC346" s="1114"/>
      <c r="IUD346" s="1114"/>
      <c r="IUE346" s="1114"/>
      <c r="IUF346" s="1114"/>
      <c r="IUG346" s="1114"/>
      <c r="IUH346" s="1114"/>
      <c r="IUI346" s="1114"/>
      <c r="IUJ346" s="1114"/>
      <c r="IUK346" s="1114"/>
      <c r="IUL346" s="1114"/>
      <c r="IUM346" s="1114"/>
      <c r="IUN346" s="1114"/>
      <c r="IUO346" s="1114"/>
      <c r="IUP346" s="1114"/>
      <c r="IUQ346" s="1114"/>
      <c r="IUR346" s="1114"/>
      <c r="IUS346" s="1114"/>
      <c r="IUT346" s="1114"/>
      <c r="IUU346" s="1114"/>
      <c r="IUV346" s="1114"/>
      <c r="IUW346" s="1114"/>
      <c r="IUX346" s="1114"/>
      <c r="IUY346" s="1114"/>
      <c r="IUZ346" s="1114"/>
      <c r="IVA346" s="1114"/>
      <c r="IVB346" s="1114"/>
      <c r="IVC346" s="1114"/>
      <c r="IVD346" s="1114"/>
      <c r="IVE346" s="1114"/>
      <c r="IVF346" s="1114"/>
      <c r="IVG346" s="1114"/>
      <c r="IVH346" s="1114"/>
      <c r="IVI346" s="1114"/>
      <c r="IVJ346" s="1114"/>
      <c r="IVK346" s="1114"/>
      <c r="IVL346" s="1114"/>
      <c r="IVM346" s="1114"/>
      <c r="IVN346" s="1114"/>
      <c r="IVO346" s="1114"/>
      <c r="IVP346" s="1114"/>
      <c r="IVQ346" s="1114"/>
      <c r="IVR346" s="1114"/>
      <c r="IVS346" s="1114"/>
      <c r="IVT346" s="1114"/>
      <c r="IVU346" s="1114"/>
      <c r="IVV346" s="1114"/>
      <c r="IVW346" s="1114"/>
      <c r="IVX346" s="1114"/>
      <c r="IVY346" s="1114"/>
      <c r="IVZ346" s="1114"/>
      <c r="IWA346" s="1114"/>
      <c r="IWB346" s="1114"/>
      <c r="IWC346" s="1114"/>
      <c r="IWD346" s="1114"/>
      <c r="IWE346" s="1114"/>
      <c r="IWF346" s="1114"/>
      <c r="IWG346" s="1114"/>
      <c r="IWH346" s="1114"/>
      <c r="IWI346" s="1114"/>
      <c r="IWJ346" s="1114"/>
      <c r="IWK346" s="1114"/>
      <c r="IWL346" s="1114"/>
      <c r="IWM346" s="1114"/>
      <c r="IWN346" s="1114"/>
      <c r="IWO346" s="1114"/>
      <c r="IWP346" s="1114"/>
      <c r="IWQ346" s="1114"/>
      <c r="IWR346" s="1114"/>
      <c r="IWS346" s="1114"/>
      <c r="IWT346" s="1114"/>
      <c r="IWU346" s="1114"/>
      <c r="IWV346" s="1114"/>
      <c r="IWW346" s="1114"/>
      <c r="IWX346" s="1114"/>
      <c r="IWY346" s="1114"/>
      <c r="IWZ346" s="1114"/>
      <c r="IXA346" s="1114"/>
      <c r="IXB346" s="1114"/>
      <c r="IXC346" s="1114"/>
      <c r="IXD346" s="1114"/>
      <c r="IXE346" s="1114"/>
      <c r="IXF346" s="1114"/>
      <c r="IXG346" s="1114"/>
      <c r="IXH346" s="1114"/>
      <c r="IXI346" s="1114"/>
      <c r="IXJ346" s="1114"/>
      <c r="IXK346" s="1114"/>
      <c r="IXL346" s="1114"/>
      <c r="IXM346" s="1114"/>
      <c r="IXN346" s="1114"/>
      <c r="IXO346" s="1114"/>
      <c r="IXP346" s="1114"/>
      <c r="IXQ346" s="1114"/>
      <c r="IXR346" s="1114"/>
      <c r="IXS346" s="1114"/>
      <c r="IXT346" s="1114"/>
      <c r="IXU346" s="1114"/>
      <c r="IXV346" s="1114"/>
      <c r="IXW346" s="1114"/>
      <c r="IXX346" s="1114"/>
      <c r="IXY346" s="1114"/>
      <c r="IXZ346" s="1114"/>
      <c r="IYA346" s="1114"/>
      <c r="IYB346" s="1114"/>
      <c r="IYC346" s="1114"/>
      <c r="IYD346" s="1114"/>
      <c r="IYE346" s="1114"/>
      <c r="IYF346" s="1114"/>
      <c r="IYG346" s="1114"/>
      <c r="IYH346" s="1114"/>
      <c r="IYI346" s="1114"/>
      <c r="IYJ346" s="1114"/>
      <c r="IYK346" s="1114"/>
      <c r="IYL346" s="1114"/>
      <c r="IYM346" s="1114"/>
      <c r="IYN346" s="1114"/>
      <c r="IYO346" s="1114"/>
      <c r="IYP346" s="1114"/>
      <c r="IYQ346" s="1114"/>
      <c r="IYR346" s="1114"/>
      <c r="IYS346" s="1114"/>
      <c r="IYT346" s="1114"/>
      <c r="IYU346" s="1114"/>
      <c r="IYV346" s="1114"/>
      <c r="IYW346" s="1114"/>
      <c r="IYX346" s="1114"/>
      <c r="IYY346" s="1114"/>
      <c r="IYZ346" s="1114"/>
      <c r="IZA346" s="1114"/>
      <c r="IZB346" s="1114"/>
      <c r="IZC346" s="1114"/>
      <c r="IZD346" s="1114"/>
      <c r="IZE346" s="1114"/>
      <c r="IZF346" s="1114"/>
      <c r="IZG346" s="1114"/>
      <c r="IZH346" s="1114"/>
      <c r="IZI346" s="1114"/>
      <c r="IZJ346" s="1114"/>
      <c r="IZK346" s="1114"/>
      <c r="IZL346" s="1114"/>
      <c r="IZM346" s="1114"/>
      <c r="IZN346" s="1114"/>
      <c r="IZO346" s="1114"/>
      <c r="IZP346" s="1114"/>
      <c r="IZQ346" s="1114"/>
      <c r="IZR346" s="1114"/>
      <c r="IZS346" s="1114"/>
      <c r="IZT346" s="1114"/>
      <c r="IZU346" s="1114"/>
      <c r="IZV346" s="1114"/>
      <c r="IZW346" s="1114"/>
      <c r="IZX346" s="1114"/>
      <c r="IZY346" s="1114"/>
      <c r="IZZ346" s="1114"/>
      <c r="JAA346" s="1114"/>
      <c r="JAB346" s="1114"/>
      <c r="JAC346" s="1114"/>
      <c r="JAD346" s="1114"/>
      <c r="JAE346" s="1114"/>
      <c r="JAF346" s="1114"/>
      <c r="JAG346" s="1114"/>
      <c r="JAH346" s="1114"/>
      <c r="JAI346" s="1114"/>
      <c r="JAJ346" s="1114"/>
      <c r="JAK346" s="1114"/>
      <c r="JAL346" s="1114"/>
      <c r="JAM346" s="1114"/>
      <c r="JAN346" s="1114"/>
      <c r="JAO346" s="1114"/>
      <c r="JAP346" s="1114"/>
      <c r="JAQ346" s="1114"/>
      <c r="JAR346" s="1114"/>
      <c r="JAS346" s="1114"/>
      <c r="JAT346" s="1114"/>
      <c r="JAU346" s="1114"/>
      <c r="JAV346" s="1114"/>
      <c r="JAW346" s="1114"/>
      <c r="JAX346" s="1114"/>
      <c r="JAY346" s="1114"/>
      <c r="JAZ346" s="1114"/>
      <c r="JBA346" s="1114"/>
      <c r="JBB346" s="1114"/>
      <c r="JBC346" s="1114"/>
      <c r="JBD346" s="1114"/>
      <c r="JBE346" s="1114"/>
      <c r="JBF346" s="1114"/>
      <c r="JBG346" s="1114"/>
      <c r="JBH346" s="1114"/>
      <c r="JBI346" s="1114"/>
      <c r="JBJ346" s="1114"/>
      <c r="JBK346" s="1114"/>
      <c r="JBL346" s="1114"/>
      <c r="JBM346" s="1114"/>
      <c r="JBN346" s="1114"/>
      <c r="JBO346" s="1114"/>
      <c r="JBP346" s="1114"/>
      <c r="JBQ346" s="1114"/>
      <c r="JBR346" s="1114"/>
      <c r="JBS346" s="1114"/>
      <c r="JBT346" s="1114"/>
      <c r="JBU346" s="1114"/>
      <c r="JBV346" s="1114"/>
      <c r="JBW346" s="1114"/>
      <c r="JBX346" s="1114"/>
      <c r="JBY346" s="1114"/>
      <c r="JBZ346" s="1114"/>
      <c r="JCA346" s="1114"/>
      <c r="JCB346" s="1114"/>
      <c r="JCC346" s="1114"/>
      <c r="JCD346" s="1114"/>
      <c r="JCE346" s="1114"/>
      <c r="JCF346" s="1114"/>
      <c r="JCG346" s="1114"/>
      <c r="JCH346" s="1114"/>
      <c r="JCI346" s="1114"/>
      <c r="JCJ346" s="1114"/>
      <c r="JCK346" s="1114"/>
      <c r="JCL346" s="1114"/>
      <c r="JCM346" s="1114"/>
      <c r="JCN346" s="1114"/>
      <c r="JCO346" s="1114"/>
      <c r="JCP346" s="1114"/>
      <c r="JCQ346" s="1114"/>
      <c r="JCR346" s="1114"/>
      <c r="JCS346" s="1114"/>
      <c r="JCT346" s="1114"/>
      <c r="JCU346" s="1114"/>
      <c r="JCV346" s="1114"/>
      <c r="JCW346" s="1114"/>
      <c r="JCX346" s="1114"/>
      <c r="JCY346" s="1114"/>
      <c r="JCZ346" s="1114"/>
      <c r="JDA346" s="1114"/>
      <c r="JDB346" s="1114"/>
      <c r="JDC346" s="1114"/>
      <c r="JDD346" s="1114"/>
      <c r="JDE346" s="1114"/>
      <c r="JDF346" s="1114"/>
      <c r="JDG346" s="1114"/>
      <c r="JDH346" s="1114"/>
      <c r="JDI346" s="1114"/>
      <c r="JDJ346" s="1114"/>
      <c r="JDK346" s="1114"/>
      <c r="JDL346" s="1114"/>
      <c r="JDM346" s="1114"/>
      <c r="JDN346" s="1114"/>
      <c r="JDO346" s="1114"/>
      <c r="JDP346" s="1114"/>
      <c r="JDQ346" s="1114"/>
      <c r="JDR346" s="1114"/>
      <c r="JDS346" s="1114"/>
      <c r="JDT346" s="1114"/>
      <c r="JDU346" s="1114"/>
      <c r="JDV346" s="1114"/>
      <c r="JDW346" s="1114"/>
      <c r="JDX346" s="1114"/>
      <c r="JDY346" s="1114"/>
      <c r="JDZ346" s="1114"/>
      <c r="JEA346" s="1114"/>
      <c r="JEB346" s="1114"/>
      <c r="JEC346" s="1114"/>
      <c r="JED346" s="1114"/>
      <c r="JEE346" s="1114"/>
      <c r="JEF346" s="1114"/>
      <c r="JEG346" s="1114"/>
      <c r="JEH346" s="1114"/>
      <c r="JEI346" s="1114"/>
      <c r="JEJ346" s="1114"/>
      <c r="JEK346" s="1114"/>
      <c r="JEL346" s="1114"/>
      <c r="JEM346" s="1114"/>
      <c r="JEN346" s="1114"/>
      <c r="JEO346" s="1114"/>
      <c r="JEP346" s="1114"/>
      <c r="JEQ346" s="1114"/>
      <c r="JER346" s="1114"/>
      <c r="JES346" s="1114"/>
      <c r="JET346" s="1114"/>
      <c r="JEU346" s="1114"/>
      <c r="JEV346" s="1114"/>
      <c r="JEW346" s="1114"/>
      <c r="JEX346" s="1114"/>
      <c r="JEY346" s="1114"/>
      <c r="JEZ346" s="1114"/>
      <c r="JFA346" s="1114"/>
      <c r="JFB346" s="1114"/>
      <c r="JFC346" s="1114"/>
      <c r="JFD346" s="1114"/>
      <c r="JFE346" s="1114"/>
      <c r="JFF346" s="1114"/>
      <c r="JFG346" s="1114"/>
      <c r="JFH346" s="1114"/>
      <c r="JFI346" s="1114"/>
      <c r="JFJ346" s="1114"/>
      <c r="JFK346" s="1114"/>
      <c r="JFL346" s="1114"/>
      <c r="JFM346" s="1114"/>
      <c r="JFN346" s="1114"/>
      <c r="JFO346" s="1114"/>
      <c r="JFP346" s="1114"/>
      <c r="JFQ346" s="1114"/>
      <c r="JFR346" s="1114"/>
      <c r="JFS346" s="1114"/>
      <c r="JFT346" s="1114"/>
      <c r="JFU346" s="1114"/>
      <c r="JFV346" s="1114"/>
      <c r="JFW346" s="1114"/>
      <c r="JFX346" s="1114"/>
      <c r="JFY346" s="1114"/>
      <c r="JFZ346" s="1114"/>
      <c r="JGA346" s="1114"/>
      <c r="JGB346" s="1114"/>
      <c r="JGC346" s="1114"/>
      <c r="JGD346" s="1114"/>
      <c r="JGE346" s="1114"/>
      <c r="JGF346" s="1114"/>
      <c r="JGG346" s="1114"/>
      <c r="JGH346" s="1114"/>
      <c r="JGI346" s="1114"/>
      <c r="JGJ346" s="1114"/>
      <c r="JGK346" s="1114"/>
      <c r="JGL346" s="1114"/>
      <c r="JGM346" s="1114"/>
      <c r="JGN346" s="1114"/>
      <c r="JGO346" s="1114"/>
      <c r="JGP346" s="1114"/>
      <c r="JGQ346" s="1114"/>
      <c r="JGR346" s="1114"/>
      <c r="JGS346" s="1114"/>
      <c r="JGT346" s="1114"/>
      <c r="JGU346" s="1114"/>
      <c r="JGV346" s="1114"/>
      <c r="JGW346" s="1114"/>
      <c r="JGX346" s="1114"/>
      <c r="JGY346" s="1114"/>
      <c r="JGZ346" s="1114"/>
      <c r="JHA346" s="1114"/>
      <c r="JHB346" s="1114"/>
      <c r="JHC346" s="1114"/>
      <c r="JHD346" s="1114"/>
      <c r="JHE346" s="1114"/>
      <c r="JHF346" s="1114"/>
      <c r="JHG346" s="1114"/>
      <c r="JHH346" s="1114"/>
      <c r="JHI346" s="1114"/>
      <c r="JHJ346" s="1114"/>
      <c r="JHK346" s="1114"/>
      <c r="JHL346" s="1114"/>
      <c r="JHM346" s="1114"/>
      <c r="JHN346" s="1114"/>
      <c r="JHO346" s="1114"/>
      <c r="JHP346" s="1114"/>
      <c r="JHQ346" s="1114"/>
      <c r="JHR346" s="1114"/>
      <c r="JHS346" s="1114"/>
      <c r="JHT346" s="1114"/>
      <c r="JHU346" s="1114"/>
      <c r="JHV346" s="1114"/>
      <c r="JHW346" s="1114"/>
      <c r="JHX346" s="1114"/>
      <c r="JHY346" s="1114"/>
      <c r="JHZ346" s="1114"/>
      <c r="JIA346" s="1114"/>
      <c r="JIB346" s="1114"/>
      <c r="JIC346" s="1114"/>
      <c r="JID346" s="1114"/>
      <c r="JIE346" s="1114"/>
      <c r="JIF346" s="1114"/>
      <c r="JIG346" s="1114"/>
      <c r="JIH346" s="1114"/>
      <c r="JII346" s="1114"/>
      <c r="JIJ346" s="1114"/>
      <c r="JIK346" s="1114"/>
      <c r="JIL346" s="1114"/>
      <c r="JIM346" s="1114"/>
      <c r="JIN346" s="1114"/>
      <c r="JIO346" s="1114"/>
      <c r="JIP346" s="1114"/>
      <c r="JIQ346" s="1114"/>
      <c r="JIR346" s="1114"/>
      <c r="JIS346" s="1114"/>
      <c r="JIT346" s="1114"/>
      <c r="JIU346" s="1114"/>
      <c r="JIV346" s="1114"/>
      <c r="JIW346" s="1114"/>
      <c r="JIX346" s="1114"/>
      <c r="JIY346" s="1114"/>
      <c r="JIZ346" s="1114"/>
      <c r="JJA346" s="1114"/>
      <c r="JJB346" s="1114"/>
      <c r="JJC346" s="1114"/>
      <c r="JJD346" s="1114"/>
      <c r="JJE346" s="1114"/>
      <c r="JJF346" s="1114"/>
      <c r="JJG346" s="1114"/>
      <c r="JJH346" s="1114"/>
      <c r="JJI346" s="1114"/>
      <c r="JJJ346" s="1114"/>
      <c r="JJK346" s="1114"/>
      <c r="JJL346" s="1114"/>
      <c r="JJM346" s="1114"/>
      <c r="JJN346" s="1114"/>
      <c r="JJO346" s="1114"/>
      <c r="JJP346" s="1114"/>
      <c r="JJQ346" s="1114"/>
      <c r="JJR346" s="1114"/>
      <c r="JJS346" s="1114"/>
      <c r="JJT346" s="1114"/>
      <c r="JJU346" s="1114"/>
      <c r="JJV346" s="1114"/>
      <c r="JJW346" s="1114"/>
      <c r="JJX346" s="1114"/>
      <c r="JJY346" s="1114"/>
      <c r="JJZ346" s="1114"/>
      <c r="JKA346" s="1114"/>
      <c r="JKB346" s="1114"/>
      <c r="JKC346" s="1114"/>
      <c r="JKD346" s="1114"/>
      <c r="JKE346" s="1114"/>
      <c r="JKF346" s="1114"/>
      <c r="JKG346" s="1114"/>
      <c r="JKH346" s="1114"/>
      <c r="JKI346" s="1114"/>
      <c r="JKJ346" s="1114"/>
      <c r="JKK346" s="1114"/>
      <c r="JKL346" s="1114"/>
      <c r="JKM346" s="1114"/>
      <c r="JKN346" s="1114"/>
      <c r="JKO346" s="1114"/>
      <c r="JKP346" s="1114"/>
      <c r="JKQ346" s="1114"/>
      <c r="JKR346" s="1114"/>
      <c r="JKS346" s="1114"/>
      <c r="JKT346" s="1114"/>
      <c r="JKU346" s="1114"/>
      <c r="JKV346" s="1114"/>
      <c r="JKW346" s="1114"/>
      <c r="JKX346" s="1114"/>
      <c r="JKY346" s="1114"/>
      <c r="JKZ346" s="1114"/>
      <c r="JLA346" s="1114"/>
      <c r="JLB346" s="1114"/>
      <c r="JLC346" s="1114"/>
      <c r="JLD346" s="1114"/>
      <c r="JLE346" s="1114"/>
      <c r="JLF346" s="1114"/>
      <c r="JLG346" s="1114"/>
      <c r="JLH346" s="1114"/>
      <c r="JLI346" s="1114"/>
      <c r="JLJ346" s="1114"/>
      <c r="JLK346" s="1114"/>
      <c r="JLL346" s="1114"/>
      <c r="JLM346" s="1114"/>
      <c r="JLN346" s="1114"/>
      <c r="JLO346" s="1114"/>
      <c r="JLP346" s="1114"/>
      <c r="JLQ346" s="1114"/>
      <c r="JLR346" s="1114"/>
      <c r="JLS346" s="1114"/>
      <c r="JLT346" s="1114"/>
      <c r="JLU346" s="1114"/>
      <c r="JLV346" s="1114"/>
      <c r="JLW346" s="1114"/>
      <c r="JLX346" s="1114"/>
      <c r="JLY346" s="1114"/>
      <c r="JLZ346" s="1114"/>
      <c r="JMA346" s="1114"/>
      <c r="JMB346" s="1114"/>
      <c r="JMC346" s="1114"/>
      <c r="JMD346" s="1114"/>
      <c r="JME346" s="1114"/>
      <c r="JMF346" s="1114"/>
      <c r="JMG346" s="1114"/>
      <c r="JMH346" s="1114"/>
      <c r="JMI346" s="1114"/>
      <c r="JMJ346" s="1114"/>
      <c r="JMK346" s="1114"/>
      <c r="JML346" s="1114"/>
      <c r="JMM346" s="1114"/>
      <c r="JMN346" s="1114"/>
      <c r="JMO346" s="1114"/>
      <c r="JMP346" s="1114"/>
      <c r="JMQ346" s="1114"/>
      <c r="JMR346" s="1114"/>
      <c r="JMS346" s="1114"/>
      <c r="JMT346" s="1114"/>
      <c r="JMU346" s="1114"/>
      <c r="JMV346" s="1114"/>
      <c r="JMW346" s="1114"/>
      <c r="JMX346" s="1114"/>
      <c r="JMY346" s="1114"/>
      <c r="JMZ346" s="1114"/>
      <c r="JNA346" s="1114"/>
      <c r="JNB346" s="1114"/>
      <c r="JNC346" s="1114"/>
      <c r="JND346" s="1114"/>
      <c r="JNE346" s="1114"/>
      <c r="JNF346" s="1114"/>
      <c r="JNG346" s="1114"/>
      <c r="JNH346" s="1114"/>
      <c r="JNI346" s="1114"/>
      <c r="JNJ346" s="1114"/>
      <c r="JNK346" s="1114"/>
      <c r="JNL346" s="1114"/>
      <c r="JNM346" s="1114"/>
      <c r="JNN346" s="1114"/>
      <c r="JNO346" s="1114"/>
      <c r="JNP346" s="1114"/>
      <c r="JNQ346" s="1114"/>
      <c r="JNR346" s="1114"/>
      <c r="JNS346" s="1114"/>
      <c r="JNT346" s="1114"/>
      <c r="JNU346" s="1114"/>
      <c r="JNV346" s="1114"/>
      <c r="JNW346" s="1114"/>
      <c r="JNX346" s="1114"/>
      <c r="JNY346" s="1114"/>
      <c r="JNZ346" s="1114"/>
      <c r="JOA346" s="1114"/>
      <c r="JOB346" s="1114"/>
      <c r="JOC346" s="1114"/>
      <c r="JOD346" s="1114"/>
      <c r="JOE346" s="1114"/>
      <c r="JOF346" s="1114"/>
      <c r="JOG346" s="1114"/>
      <c r="JOH346" s="1114"/>
      <c r="JOI346" s="1114"/>
      <c r="JOJ346" s="1114"/>
      <c r="JOK346" s="1114"/>
      <c r="JOL346" s="1114"/>
      <c r="JOM346" s="1114"/>
      <c r="JON346" s="1114"/>
      <c r="JOO346" s="1114"/>
      <c r="JOP346" s="1114"/>
      <c r="JOQ346" s="1114"/>
      <c r="JOR346" s="1114"/>
      <c r="JOS346" s="1114"/>
      <c r="JOT346" s="1114"/>
      <c r="JOU346" s="1114"/>
      <c r="JOV346" s="1114"/>
      <c r="JOW346" s="1114"/>
      <c r="JOX346" s="1114"/>
      <c r="JOY346" s="1114"/>
      <c r="JOZ346" s="1114"/>
      <c r="JPA346" s="1114"/>
      <c r="JPB346" s="1114"/>
      <c r="JPC346" s="1114"/>
      <c r="JPD346" s="1114"/>
      <c r="JPE346" s="1114"/>
      <c r="JPF346" s="1114"/>
      <c r="JPG346" s="1114"/>
      <c r="JPH346" s="1114"/>
      <c r="JPI346" s="1114"/>
      <c r="JPJ346" s="1114"/>
      <c r="JPK346" s="1114"/>
      <c r="JPL346" s="1114"/>
      <c r="JPM346" s="1114"/>
      <c r="JPN346" s="1114"/>
      <c r="JPO346" s="1114"/>
      <c r="JPP346" s="1114"/>
      <c r="JPQ346" s="1114"/>
      <c r="JPR346" s="1114"/>
      <c r="JPS346" s="1114"/>
      <c r="JPT346" s="1114"/>
      <c r="JPU346" s="1114"/>
      <c r="JPV346" s="1114"/>
      <c r="JPW346" s="1114"/>
      <c r="JPX346" s="1114"/>
      <c r="JPY346" s="1114"/>
      <c r="JPZ346" s="1114"/>
      <c r="JQA346" s="1114"/>
      <c r="JQB346" s="1114"/>
      <c r="JQC346" s="1114"/>
      <c r="JQD346" s="1114"/>
      <c r="JQE346" s="1114"/>
      <c r="JQF346" s="1114"/>
      <c r="JQG346" s="1114"/>
      <c r="JQH346" s="1114"/>
      <c r="JQI346" s="1114"/>
      <c r="JQJ346" s="1114"/>
      <c r="JQK346" s="1114"/>
      <c r="JQL346" s="1114"/>
      <c r="JQM346" s="1114"/>
      <c r="JQN346" s="1114"/>
      <c r="JQO346" s="1114"/>
      <c r="JQP346" s="1114"/>
      <c r="JQQ346" s="1114"/>
      <c r="JQR346" s="1114"/>
      <c r="JQS346" s="1114"/>
      <c r="JQT346" s="1114"/>
      <c r="JQU346" s="1114"/>
      <c r="JQV346" s="1114"/>
      <c r="JQW346" s="1114"/>
      <c r="JQX346" s="1114"/>
      <c r="JQY346" s="1114"/>
      <c r="JQZ346" s="1114"/>
      <c r="JRA346" s="1114"/>
      <c r="JRB346" s="1114"/>
      <c r="JRC346" s="1114"/>
      <c r="JRD346" s="1114"/>
      <c r="JRE346" s="1114"/>
      <c r="JRF346" s="1114"/>
      <c r="JRG346" s="1114"/>
      <c r="JRH346" s="1114"/>
      <c r="JRI346" s="1114"/>
      <c r="JRJ346" s="1114"/>
      <c r="JRK346" s="1114"/>
      <c r="JRL346" s="1114"/>
      <c r="JRM346" s="1114"/>
      <c r="JRN346" s="1114"/>
      <c r="JRO346" s="1114"/>
      <c r="JRP346" s="1114"/>
      <c r="JRQ346" s="1114"/>
      <c r="JRR346" s="1114"/>
      <c r="JRS346" s="1114"/>
      <c r="JRT346" s="1114"/>
      <c r="JRU346" s="1114"/>
      <c r="JRV346" s="1114"/>
      <c r="JRW346" s="1114"/>
      <c r="JRX346" s="1114"/>
      <c r="JRY346" s="1114"/>
      <c r="JRZ346" s="1114"/>
      <c r="JSA346" s="1114"/>
      <c r="JSB346" s="1114"/>
      <c r="JSC346" s="1114"/>
      <c r="JSD346" s="1114"/>
      <c r="JSE346" s="1114"/>
      <c r="JSF346" s="1114"/>
      <c r="JSG346" s="1114"/>
      <c r="JSH346" s="1114"/>
      <c r="JSI346" s="1114"/>
      <c r="JSJ346" s="1114"/>
      <c r="JSK346" s="1114"/>
      <c r="JSL346" s="1114"/>
      <c r="JSM346" s="1114"/>
      <c r="JSN346" s="1114"/>
      <c r="JSO346" s="1114"/>
      <c r="JSP346" s="1114"/>
      <c r="JSQ346" s="1114"/>
      <c r="JSR346" s="1114"/>
      <c r="JSS346" s="1114"/>
      <c r="JST346" s="1114"/>
      <c r="JSU346" s="1114"/>
      <c r="JSV346" s="1114"/>
      <c r="JSW346" s="1114"/>
      <c r="JSX346" s="1114"/>
      <c r="JSY346" s="1114"/>
      <c r="JSZ346" s="1114"/>
      <c r="JTA346" s="1114"/>
      <c r="JTB346" s="1114"/>
      <c r="JTC346" s="1114"/>
      <c r="JTD346" s="1114"/>
      <c r="JTE346" s="1114"/>
      <c r="JTF346" s="1114"/>
      <c r="JTG346" s="1114"/>
      <c r="JTH346" s="1114"/>
      <c r="JTI346" s="1114"/>
      <c r="JTJ346" s="1114"/>
      <c r="JTK346" s="1114"/>
      <c r="JTL346" s="1114"/>
      <c r="JTM346" s="1114"/>
      <c r="JTN346" s="1114"/>
      <c r="JTO346" s="1114"/>
      <c r="JTP346" s="1114"/>
      <c r="JTQ346" s="1114"/>
      <c r="JTR346" s="1114"/>
      <c r="JTS346" s="1114"/>
      <c r="JTT346" s="1114"/>
      <c r="JTU346" s="1114"/>
      <c r="JTV346" s="1114"/>
      <c r="JTW346" s="1114"/>
      <c r="JTX346" s="1114"/>
      <c r="JTY346" s="1114"/>
      <c r="JTZ346" s="1114"/>
      <c r="JUA346" s="1114"/>
      <c r="JUB346" s="1114"/>
      <c r="JUC346" s="1114"/>
      <c r="JUD346" s="1114"/>
      <c r="JUE346" s="1114"/>
      <c r="JUF346" s="1114"/>
      <c r="JUG346" s="1114"/>
      <c r="JUH346" s="1114"/>
      <c r="JUI346" s="1114"/>
      <c r="JUJ346" s="1114"/>
      <c r="JUK346" s="1114"/>
      <c r="JUL346" s="1114"/>
      <c r="JUM346" s="1114"/>
      <c r="JUN346" s="1114"/>
      <c r="JUO346" s="1114"/>
      <c r="JUP346" s="1114"/>
      <c r="JUQ346" s="1114"/>
      <c r="JUR346" s="1114"/>
      <c r="JUS346" s="1114"/>
      <c r="JUT346" s="1114"/>
      <c r="JUU346" s="1114"/>
      <c r="JUV346" s="1114"/>
      <c r="JUW346" s="1114"/>
      <c r="JUX346" s="1114"/>
      <c r="JUY346" s="1114"/>
      <c r="JUZ346" s="1114"/>
      <c r="JVA346" s="1114"/>
      <c r="JVB346" s="1114"/>
      <c r="JVC346" s="1114"/>
      <c r="JVD346" s="1114"/>
      <c r="JVE346" s="1114"/>
      <c r="JVF346" s="1114"/>
      <c r="JVG346" s="1114"/>
      <c r="JVH346" s="1114"/>
      <c r="JVI346" s="1114"/>
      <c r="JVJ346" s="1114"/>
      <c r="JVK346" s="1114"/>
      <c r="JVL346" s="1114"/>
      <c r="JVM346" s="1114"/>
      <c r="JVN346" s="1114"/>
      <c r="JVO346" s="1114"/>
      <c r="JVP346" s="1114"/>
      <c r="JVQ346" s="1114"/>
      <c r="JVR346" s="1114"/>
      <c r="JVS346" s="1114"/>
      <c r="JVT346" s="1114"/>
      <c r="JVU346" s="1114"/>
      <c r="JVV346" s="1114"/>
      <c r="JVW346" s="1114"/>
      <c r="JVX346" s="1114"/>
      <c r="JVY346" s="1114"/>
      <c r="JVZ346" s="1114"/>
      <c r="JWA346" s="1114"/>
      <c r="JWB346" s="1114"/>
      <c r="JWC346" s="1114"/>
      <c r="JWD346" s="1114"/>
      <c r="JWE346" s="1114"/>
      <c r="JWF346" s="1114"/>
      <c r="JWG346" s="1114"/>
      <c r="JWH346" s="1114"/>
      <c r="JWI346" s="1114"/>
      <c r="JWJ346" s="1114"/>
      <c r="JWK346" s="1114"/>
      <c r="JWL346" s="1114"/>
      <c r="JWM346" s="1114"/>
      <c r="JWN346" s="1114"/>
      <c r="JWO346" s="1114"/>
      <c r="JWP346" s="1114"/>
      <c r="JWQ346" s="1114"/>
      <c r="JWR346" s="1114"/>
      <c r="JWS346" s="1114"/>
      <c r="JWT346" s="1114"/>
      <c r="JWU346" s="1114"/>
      <c r="JWV346" s="1114"/>
      <c r="JWW346" s="1114"/>
      <c r="JWX346" s="1114"/>
      <c r="JWY346" s="1114"/>
      <c r="JWZ346" s="1114"/>
      <c r="JXA346" s="1114"/>
      <c r="JXB346" s="1114"/>
      <c r="JXC346" s="1114"/>
      <c r="JXD346" s="1114"/>
      <c r="JXE346" s="1114"/>
      <c r="JXF346" s="1114"/>
      <c r="JXG346" s="1114"/>
      <c r="JXH346" s="1114"/>
      <c r="JXI346" s="1114"/>
      <c r="JXJ346" s="1114"/>
      <c r="JXK346" s="1114"/>
      <c r="JXL346" s="1114"/>
      <c r="JXM346" s="1114"/>
      <c r="JXN346" s="1114"/>
      <c r="JXO346" s="1114"/>
      <c r="JXP346" s="1114"/>
      <c r="JXQ346" s="1114"/>
      <c r="JXR346" s="1114"/>
      <c r="JXS346" s="1114"/>
      <c r="JXT346" s="1114"/>
      <c r="JXU346" s="1114"/>
      <c r="JXV346" s="1114"/>
      <c r="JXW346" s="1114"/>
      <c r="JXX346" s="1114"/>
      <c r="JXY346" s="1114"/>
      <c r="JXZ346" s="1114"/>
      <c r="JYA346" s="1114"/>
      <c r="JYB346" s="1114"/>
      <c r="JYC346" s="1114"/>
      <c r="JYD346" s="1114"/>
      <c r="JYE346" s="1114"/>
      <c r="JYF346" s="1114"/>
      <c r="JYG346" s="1114"/>
      <c r="JYH346" s="1114"/>
      <c r="JYI346" s="1114"/>
      <c r="JYJ346" s="1114"/>
      <c r="JYK346" s="1114"/>
      <c r="JYL346" s="1114"/>
      <c r="JYM346" s="1114"/>
      <c r="JYN346" s="1114"/>
      <c r="JYO346" s="1114"/>
      <c r="JYP346" s="1114"/>
      <c r="JYQ346" s="1114"/>
      <c r="JYR346" s="1114"/>
      <c r="JYS346" s="1114"/>
      <c r="JYT346" s="1114"/>
      <c r="JYU346" s="1114"/>
      <c r="JYV346" s="1114"/>
      <c r="JYW346" s="1114"/>
      <c r="JYX346" s="1114"/>
      <c r="JYY346" s="1114"/>
      <c r="JYZ346" s="1114"/>
      <c r="JZA346" s="1114"/>
      <c r="JZB346" s="1114"/>
      <c r="JZC346" s="1114"/>
      <c r="JZD346" s="1114"/>
      <c r="JZE346" s="1114"/>
      <c r="JZF346" s="1114"/>
      <c r="JZG346" s="1114"/>
      <c r="JZH346" s="1114"/>
      <c r="JZI346" s="1114"/>
      <c r="JZJ346" s="1114"/>
      <c r="JZK346" s="1114"/>
      <c r="JZL346" s="1114"/>
      <c r="JZM346" s="1114"/>
      <c r="JZN346" s="1114"/>
      <c r="JZO346" s="1114"/>
      <c r="JZP346" s="1114"/>
      <c r="JZQ346" s="1114"/>
      <c r="JZR346" s="1114"/>
      <c r="JZS346" s="1114"/>
      <c r="JZT346" s="1114"/>
      <c r="JZU346" s="1114"/>
      <c r="JZV346" s="1114"/>
      <c r="JZW346" s="1114"/>
      <c r="JZX346" s="1114"/>
      <c r="JZY346" s="1114"/>
      <c r="JZZ346" s="1114"/>
      <c r="KAA346" s="1114"/>
      <c r="KAB346" s="1114"/>
      <c r="KAC346" s="1114"/>
      <c r="KAD346" s="1114"/>
      <c r="KAE346" s="1114"/>
      <c r="KAF346" s="1114"/>
      <c r="KAG346" s="1114"/>
      <c r="KAH346" s="1114"/>
      <c r="KAI346" s="1114"/>
      <c r="KAJ346" s="1114"/>
      <c r="KAK346" s="1114"/>
      <c r="KAL346" s="1114"/>
      <c r="KAM346" s="1114"/>
      <c r="KAN346" s="1114"/>
      <c r="KAO346" s="1114"/>
      <c r="KAP346" s="1114"/>
      <c r="KAQ346" s="1114"/>
      <c r="KAR346" s="1114"/>
      <c r="KAS346" s="1114"/>
      <c r="KAT346" s="1114"/>
      <c r="KAU346" s="1114"/>
      <c r="KAV346" s="1114"/>
      <c r="KAW346" s="1114"/>
      <c r="KAX346" s="1114"/>
      <c r="KAY346" s="1114"/>
      <c r="KAZ346" s="1114"/>
      <c r="KBA346" s="1114"/>
      <c r="KBB346" s="1114"/>
      <c r="KBC346" s="1114"/>
      <c r="KBD346" s="1114"/>
      <c r="KBE346" s="1114"/>
      <c r="KBF346" s="1114"/>
      <c r="KBG346" s="1114"/>
      <c r="KBH346" s="1114"/>
      <c r="KBI346" s="1114"/>
      <c r="KBJ346" s="1114"/>
      <c r="KBK346" s="1114"/>
      <c r="KBL346" s="1114"/>
      <c r="KBM346" s="1114"/>
      <c r="KBN346" s="1114"/>
      <c r="KBO346" s="1114"/>
      <c r="KBP346" s="1114"/>
      <c r="KBQ346" s="1114"/>
      <c r="KBR346" s="1114"/>
      <c r="KBS346" s="1114"/>
      <c r="KBT346" s="1114"/>
      <c r="KBU346" s="1114"/>
      <c r="KBV346" s="1114"/>
      <c r="KBW346" s="1114"/>
      <c r="KBX346" s="1114"/>
      <c r="KBY346" s="1114"/>
      <c r="KBZ346" s="1114"/>
      <c r="KCA346" s="1114"/>
      <c r="KCB346" s="1114"/>
      <c r="KCC346" s="1114"/>
      <c r="KCD346" s="1114"/>
      <c r="KCE346" s="1114"/>
      <c r="KCF346" s="1114"/>
      <c r="KCG346" s="1114"/>
      <c r="KCH346" s="1114"/>
      <c r="KCI346" s="1114"/>
      <c r="KCJ346" s="1114"/>
      <c r="KCK346" s="1114"/>
      <c r="KCL346" s="1114"/>
      <c r="KCM346" s="1114"/>
      <c r="KCN346" s="1114"/>
      <c r="KCO346" s="1114"/>
      <c r="KCP346" s="1114"/>
      <c r="KCQ346" s="1114"/>
      <c r="KCR346" s="1114"/>
      <c r="KCS346" s="1114"/>
      <c r="KCT346" s="1114"/>
      <c r="KCU346" s="1114"/>
      <c r="KCV346" s="1114"/>
      <c r="KCW346" s="1114"/>
      <c r="KCX346" s="1114"/>
      <c r="KCY346" s="1114"/>
      <c r="KCZ346" s="1114"/>
      <c r="KDA346" s="1114"/>
      <c r="KDB346" s="1114"/>
      <c r="KDC346" s="1114"/>
      <c r="KDD346" s="1114"/>
      <c r="KDE346" s="1114"/>
      <c r="KDF346" s="1114"/>
      <c r="KDG346" s="1114"/>
      <c r="KDH346" s="1114"/>
      <c r="KDI346" s="1114"/>
      <c r="KDJ346" s="1114"/>
      <c r="KDK346" s="1114"/>
      <c r="KDL346" s="1114"/>
      <c r="KDM346" s="1114"/>
      <c r="KDN346" s="1114"/>
      <c r="KDO346" s="1114"/>
      <c r="KDP346" s="1114"/>
      <c r="KDQ346" s="1114"/>
      <c r="KDR346" s="1114"/>
      <c r="KDS346" s="1114"/>
      <c r="KDT346" s="1114"/>
      <c r="KDU346" s="1114"/>
      <c r="KDV346" s="1114"/>
      <c r="KDW346" s="1114"/>
      <c r="KDX346" s="1114"/>
      <c r="KDY346" s="1114"/>
      <c r="KDZ346" s="1114"/>
      <c r="KEA346" s="1114"/>
      <c r="KEB346" s="1114"/>
      <c r="KEC346" s="1114"/>
      <c r="KED346" s="1114"/>
      <c r="KEE346" s="1114"/>
      <c r="KEF346" s="1114"/>
      <c r="KEG346" s="1114"/>
      <c r="KEH346" s="1114"/>
      <c r="KEI346" s="1114"/>
      <c r="KEJ346" s="1114"/>
      <c r="KEK346" s="1114"/>
      <c r="KEL346" s="1114"/>
      <c r="KEM346" s="1114"/>
      <c r="KEN346" s="1114"/>
      <c r="KEO346" s="1114"/>
      <c r="KEP346" s="1114"/>
      <c r="KEQ346" s="1114"/>
      <c r="KER346" s="1114"/>
      <c r="KES346" s="1114"/>
      <c r="KET346" s="1114"/>
      <c r="KEU346" s="1114"/>
      <c r="KEV346" s="1114"/>
      <c r="KEW346" s="1114"/>
      <c r="KEX346" s="1114"/>
      <c r="KEY346" s="1114"/>
      <c r="KEZ346" s="1114"/>
      <c r="KFA346" s="1114"/>
      <c r="KFB346" s="1114"/>
      <c r="KFC346" s="1114"/>
      <c r="KFD346" s="1114"/>
      <c r="KFE346" s="1114"/>
      <c r="KFF346" s="1114"/>
      <c r="KFG346" s="1114"/>
      <c r="KFH346" s="1114"/>
      <c r="KFI346" s="1114"/>
      <c r="KFJ346" s="1114"/>
      <c r="KFK346" s="1114"/>
      <c r="KFL346" s="1114"/>
      <c r="KFM346" s="1114"/>
      <c r="KFN346" s="1114"/>
      <c r="KFO346" s="1114"/>
      <c r="KFP346" s="1114"/>
      <c r="KFQ346" s="1114"/>
      <c r="KFR346" s="1114"/>
      <c r="KFS346" s="1114"/>
      <c r="KFT346" s="1114"/>
      <c r="KFU346" s="1114"/>
      <c r="KFV346" s="1114"/>
      <c r="KFW346" s="1114"/>
      <c r="KFX346" s="1114"/>
      <c r="KFY346" s="1114"/>
      <c r="KFZ346" s="1114"/>
      <c r="KGA346" s="1114"/>
      <c r="KGB346" s="1114"/>
      <c r="KGC346" s="1114"/>
      <c r="KGD346" s="1114"/>
      <c r="KGE346" s="1114"/>
      <c r="KGF346" s="1114"/>
      <c r="KGG346" s="1114"/>
      <c r="KGH346" s="1114"/>
      <c r="KGI346" s="1114"/>
      <c r="KGJ346" s="1114"/>
      <c r="KGK346" s="1114"/>
      <c r="KGL346" s="1114"/>
      <c r="KGM346" s="1114"/>
      <c r="KGN346" s="1114"/>
      <c r="KGO346" s="1114"/>
      <c r="KGP346" s="1114"/>
      <c r="KGQ346" s="1114"/>
      <c r="KGR346" s="1114"/>
      <c r="KGS346" s="1114"/>
      <c r="KGT346" s="1114"/>
      <c r="KGU346" s="1114"/>
      <c r="KGV346" s="1114"/>
      <c r="KGW346" s="1114"/>
      <c r="KGX346" s="1114"/>
      <c r="KGY346" s="1114"/>
      <c r="KGZ346" s="1114"/>
      <c r="KHA346" s="1114"/>
      <c r="KHB346" s="1114"/>
      <c r="KHC346" s="1114"/>
      <c r="KHD346" s="1114"/>
      <c r="KHE346" s="1114"/>
      <c r="KHF346" s="1114"/>
      <c r="KHG346" s="1114"/>
      <c r="KHH346" s="1114"/>
      <c r="KHI346" s="1114"/>
      <c r="KHJ346" s="1114"/>
      <c r="KHK346" s="1114"/>
      <c r="KHL346" s="1114"/>
      <c r="KHM346" s="1114"/>
      <c r="KHN346" s="1114"/>
      <c r="KHO346" s="1114"/>
      <c r="KHP346" s="1114"/>
      <c r="KHQ346" s="1114"/>
      <c r="KHR346" s="1114"/>
      <c r="KHS346" s="1114"/>
      <c r="KHT346" s="1114"/>
      <c r="KHU346" s="1114"/>
      <c r="KHV346" s="1114"/>
      <c r="KHW346" s="1114"/>
      <c r="KHX346" s="1114"/>
      <c r="KHY346" s="1114"/>
      <c r="KHZ346" s="1114"/>
      <c r="KIA346" s="1114"/>
      <c r="KIB346" s="1114"/>
      <c r="KIC346" s="1114"/>
      <c r="KID346" s="1114"/>
      <c r="KIE346" s="1114"/>
      <c r="KIF346" s="1114"/>
      <c r="KIG346" s="1114"/>
      <c r="KIH346" s="1114"/>
      <c r="KII346" s="1114"/>
      <c r="KIJ346" s="1114"/>
      <c r="KIK346" s="1114"/>
      <c r="KIL346" s="1114"/>
      <c r="KIM346" s="1114"/>
      <c r="KIN346" s="1114"/>
      <c r="KIO346" s="1114"/>
      <c r="KIP346" s="1114"/>
      <c r="KIQ346" s="1114"/>
      <c r="KIR346" s="1114"/>
      <c r="KIS346" s="1114"/>
      <c r="KIT346" s="1114"/>
      <c r="KIU346" s="1114"/>
      <c r="KIV346" s="1114"/>
      <c r="KIW346" s="1114"/>
      <c r="KIX346" s="1114"/>
      <c r="KIY346" s="1114"/>
      <c r="KIZ346" s="1114"/>
      <c r="KJA346" s="1114"/>
      <c r="KJB346" s="1114"/>
      <c r="KJC346" s="1114"/>
      <c r="KJD346" s="1114"/>
      <c r="KJE346" s="1114"/>
      <c r="KJF346" s="1114"/>
      <c r="KJG346" s="1114"/>
      <c r="KJH346" s="1114"/>
      <c r="KJI346" s="1114"/>
      <c r="KJJ346" s="1114"/>
      <c r="KJK346" s="1114"/>
      <c r="KJL346" s="1114"/>
      <c r="KJM346" s="1114"/>
      <c r="KJN346" s="1114"/>
      <c r="KJO346" s="1114"/>
      <c r="KJP346" s="1114"/>
      <c r="KJQ346" s="1114"/>
      <c r="KJR346" s="1114"/>
      <c r="KJS346" s="1114"/>
      <c r="KJT346" s="1114"/>
      <c r="KJU346" s="1114"/>
      <c r="KJV346" s="1114"/>
      <c r="KJW346" s="1114"/>
      <c r="KJX346" s="1114"/>
      <c r="KJY346" s="1114"/>
      <c r="KJZ346" s="1114"/>
      <c r="KKA346" s="1114"/>
      <c r="KKB346" s="1114"/>
      <c r="KKC346" s="1114"/>
      <c r="KKD346" s="1114"/>
      <c r="KKE346" s="1114"/>
      <c r="KKF346" s="1114"/>
      <c r="KKG346" s="1114"/>
      <c r="KKH346" s="1114"/>
      <c r="KKI346" s="1114"/>
      <c r="KKJ346" s="1114"/>
      <c r="KKK346" s="1114"/>
      <c r="KKL346" s="1114"/>
      <c r="KKM346" s="1114"/>
      <c r="KKN346" s="1114"/>
      <c r="KKO346" s="1114"/>
      <c r="KKP346" s="1114"/>
      <c r="KKQ346" s="1114"/>
      <c r="KKR346" s="1114"/>
      <c r="KKS346" s="1114"/>
      <c r="KKT346" s="1114"/>
      <c r="KKU346" s="1114"/>
      <c r="KKV346" s="1114"/>
      <c r="KKW346" s="1114"/>
      <c r="KKX346" s="1114"/>
      <c r="KKY346" s="1114"/>
      <c r="KKZ346" s="1114"/>
      <c r="KLA346" s="1114"/>
      <c r="KLB346" s="1114"/>
      <c r="KLC346" s="1114"/>
      <c r="KLD346" s="1114"/>
      <c r="KLE346" s="1114"/>
      <c r="KLF346" s="1114"/>
      <c r="KLG346" s="1114"/>
      <c r="KLH346" s="1114"/>
      <c r="KLI346" s="1114"/>
      <c r="KLJ346" s="1114"/>
      <c r="KLK346" s="1114"/>
      <c r="KLL346" s="1114"/>
      <c r="KLM346" s="1114"/>
      <c r="KLN346" s="1114"/>
      <c r="KLO346" s="1114"/>
      <c r="KLP346" s="1114"/>
      <c r="KLQ346" s="1114"/>
      <c r="KLR346" s="1114"/>
      <c r="KLS346" s="1114"/>
      <c r="KLT346" s="1114"/>
      <c r="KLU346" s="1114"/>
      <c r="KLV346" s="1114"/>
      <c r="KLW346" s="1114"/>
      <c r="KLX346" s="1114"/>
      <c r="KLY346" s="1114"/>
      <c r="KLZ346" s="1114"/>
      <c r="KMA346" s="1114"/>
      <c r="KMB346" s="1114"/>
      <c r="KMC346" s="1114"/>
      <c r="KMD346" s="1114"/>
      <c r="KME346" s="1114"/>
      <c r="KMF346" s="1114"/>
      <c r="KMG346" s="1114"/>
      <c r="KMH346" s="1114"/>
      <c r="KMI346" s="1114"/>
      <c r="KMJ346" s="1114"/>
      <c r="KMK346" s="1114"/>
      <c r="KML346" s="1114"/>
      <c r="KMM346" s="1114"/>
      <c r="KMN346" s="1114"/>
      <c r="KMO346" s="1114"/>
      <c r="KMP346" s="1114"/>
      <c r="KMQ346" s="1114"/>
      <c r="KMR346" s="1114"/>
      <c r="KMS346" s="1114"/>
      <c r="KMT346" s="1114"/>
      <c r="KMU346" s="1114"/>
      <c r="KMV346" s="1114"/>
      <c r="KMW346" s="1114"/>
      <c r="KMX346" s="1114"/>
      <c r="KMY346" s="1114"/>
      <c r="KMZ346" s="1114"/>
      <c r="KNA346" s="1114"/>
      <c r="KNB346" s="1114"/>
      <c r="KNC346" s="1114"/>
      <c r="KND346" s="1114"/>
      <c r="KNE346" s="1114"/>
      <c r="KNF346" s="1114"/>
      <c r="KNG346" s="1114"/>
      <c r="KNH346" s="1114"/>
      <c r="KNI346" s="1114"/>
      <c r="KNJ346" s="1114"/>
      <c r="KNK346" s="1114"/>
      <c r="KNL346" s="1114"/>
      <c r="KNM346" s="1114"/>
      <c r="KNN346" s="1114"/>
      <c r="KNO346" s="1114"/>
      <c r="KNP346" s="1114"/>
      <c r="KNQ346" s="1114"/>
      <c r="KNR346" s="1114"/>
      <c r="KNS346" s="1114"/>
      <c r="KNT346" s="1114"/>
      <c r="KNU346" s="1114"/>
      <c r="KNV346" s="1114"/>
      <c r="KNW346" s="1114"/>
      <c r="KNX346" s="1114"/>
      <c r="KNY346" s="1114"/>
      <c r="KNZ346" s="1114"/>
      <c r="KOA346" s="1114"/>
      <c r="KOB346" s="1114"/>
      <c r="KOC346" s="1114"/>
      <c r="KOD346" s="1114"/>
      <c r="KOE346" s="1114"/>
      <c r="KOF346" s="1114"/>
      <c r="KOG346" s="1114"/>
      <c r="KOH346" s="1114"/>
      <c r="KOI346" s="1114"/>
      <c r="KOJ346" s="1114"/>
      <c r="KOK346" s="1114"/>
      <c r="KOL346" s="1114"/>
      <c r="KOM346" s="1114"/>
      <c r="KON346" s="1114"/>
      <c r="KOO346" s="1114"/>
      <c r="KOP346" s="1114"/>
      <c r="KOQ346" s="1114"/>
      <c r="KOR346" s="1114"/>
      <c r="KOS346" s="1114"/>
      <c r="KOT346" s="1114"/>
      <c r="KOU346" s="1114"/>
      <c r="KOV346" s="1114"/>
      <c r="KOW346" s="1114"/>
      <c r="KOX346" s="1114"/>
      <c r="KOY346" s="1114"/>
      <c r="KOZ346" s="1114"/>
      <c r="KPA346" s="1114"/>
      <c r="KPB346" s="1114"/>
      <c r="KPC346" s="1114"/>
      <c r="KPD346" s="1114"/>
      <c r="KPE346" s="1114"/>
      <c r="KPF346" s="1114"/>
      <c r="KPG346" s="1114"/>
      <c r="KPH346" s="1114"/>
      <c r="KPI346" s="1114"/>
      <c r="KPJ346" s="1114"/>
      <c r="KPK346" s="1114"/>
      <c r="KPL346" s="1114"/>
      <c r="KPM346" s="1114"/>
      <c r="KPN346" s="1114"/>
      <c r="KPO346" s="1114"/>
      <c r="KPP346" s="1114"/>
      <c r="KPQ346" s="1114"/>
      <c r="KPR346" s="1114"/>
      <c r="KPS346" s="1114"/>
      <c r="KPT346" s="1114"/>
      <c r="KPU346" s="1114"/>
      <c r="KPV346" s="1114"/>
      <c r="KPW346" s="1114"/>
      <c r="KPX346" s="1114"/>
      <c r="KPY346" s="1114"/>
      <c r="KPZ346" s="1114"/>
      <c r="KQA346" s="1114"/>
      <c r="KQB346" s="1114"/>
      <c r="KQC346" s="1114"/>
      <c r="KQD346" s="1114"/>
      <c r="KQE346" s="1114"/>
      <c r="KQF346" s="1114"/>
      <c r="KQG346" s="1114"/>
      <c r="KQH346" s="1114"/>
      <c r="KQI346" s="1114"/>
      <c r="KQJ346" s="1114"/>
      <c r="KQK346" s="1114"/>
      <c r="KQL346" s="1114"/>
      <c r="KQM346" s="1114"/>
      <c r="KQN346" s="1114"/>
      <c r="KQO346" s="1114"/>
      <c r="KQP346" s="1114"/>
      <c r="KQQ346" s="1114"/>
      <c r="KQR346" s="1114"/>
      <c r="KQS346" s="1114"/>
      <c r="KQT346" s="1114"/>
      <c r="KQU346" s="1114"/>
      <c r="KQV346" s="1114"/>
      <c r="KQW346" s="1114"/>
      <c r="KQX346" s="1114"/>
      <c r="KQY346" s="1114"/>
      <c r="KQZ346" s="1114"/>
      <c r="KRA346" s="1114"/>
      <c r="KRB346" s="1114"/>
      <c r="KRC346" s="1114"/>
      <c r="KRD346" s="1114"/>
      <c r="KRE346" s="1114"/>
      <c r="KRF346" s="1114"/>
      <c r="KRG346" s="1114"/>
      <c r="KRH346" s="1114"/>
      <c r="KRI346" s="1114"/>
      <c r="KRJ346" s="1114"/>
      <c r="KRK346" s="1114"/>
      <c r="KRL346" s="1114"/>
      <c r="KRM346" s="1114"/>
      <c r="KRN346" s="1114"/>
      <c r="KRO346" s="1114"/>
      <c r="KRP346" s="1114"/>
      <c r="KRQ346" s="1114"/>
      <c r="KRR346" s="1114"/>
      <c r="KRS346" s="1114"/>
      <c r="KRT346" s="1114"/>
      <c r="KRU346" s="1114"/>
      <c r="KRV346" s="1114"/>
      <c r="KRW346" s="1114"/>
      <c r="KRX346" s="1114"/>
      <c r="KRY346" s="1114"/>
      <c r="KRZ346" s="1114"/>
      <c r="KSA346" s="1114"/>
      <c r="KSB346" s="1114"/>
      <c r="KSC346" s="1114"/>
      <c r="KSD346" s="1114"/>
      <c r="KSE346" s="1114"/>
      <c r="KSF346" s="1114"/>
      <c r="KSG346" s="1114"/>
      <c r="KSH346" s="1114"/>
      <c r="KSI346" s="1114"/>
      <c r="KSJ346" s="1114"/>
      <c r="KSK346" s="1114"/>
      <c r="KSL346" s="1114"/>
      <c r="KSM346" s="1114"/>
      <c r="KSN346" s="1114"/>
      <c r="KSO346" s="1114"/>
      <c r="KSP346" s="1114"/>
      <c r="KSQ346" s="1114"/>
      <c r="KSR346" s="1114"/>
      <c r="KSS346" s="1114"/>
      <c r="KST346" s="1114"/>
      <c r="KSU346" s="1114"/>
      <c r="KSV346" s="1114"/>
      <c r="KSW346" s="1114"/>
      <c r="KSX346" s="1114"/>
      <c r="KSY346" s="1114"/>
      <c r="KSZ346" s="1114"/>
      <c r="KTA346" s="1114"/>
      <c r="KTB346" s="1114"/>
      <c r="KTC346" s="1114"/>
      <c r="KTD346" s="1114"/>
      <c r="KTE346" s="1114"/>
      <c r="KTF346" s="1114"/>
      <c r="KTG346" s="1114"/>
      <c r="KTH346" s="1114"/>
      <c r="KTI346" s="1114"/>
      <c r="KTJ346" s="1114"/>
      <c r="KTK346" s="1114"/>
      <c r="KTL346" s="1114"/>
      <c r="KTM346" s="1114"/>
      <c r="KTN346" s="1114"/>
      <c r="KTO346" s="1114"/>
      <c r="KTP346" s="1114"/>
      <c r="KTQ346" s="1114"/>
      <c r="KTR346" s="1114"/>
      <c r="KTS346" s="1114"/>
      <c r="KTT346" s="1114"/>
      <c r="KTU346" s="1114"/>
      <c r="KTV346" s="1114"/>
      <c r="KTW346" s="1114"/>
      <c r="KTX346" s="1114"/>
      <c r="KTY346" s="1114"/>
      <c r="KTZ346" s="1114"/>
      <c r="KUA346" s="1114"/>
      <c r="KUB346" s="1114"/>
      <c r="KUC346" s="1114"/>
      <c r="KUD346" s="1114"/>
      <c r="KUE346" s="1114"/>
      <c r="KUF346" s="1114"/>
      <c r="KUG346" s="1114"/>
      <c r="KUH346" s="1114"/>
      <c r="KUI346" s="1114"/>
      <c r="KUJ346" s="1114"/>
      <c r="KUK346" s="1114"/>
      <c r="KUL346" s="1114"/>
      <c r="KUM346" s="1114"/>
      <c r="KUN346" s="1114"/>
      <c r="KUO346" s="1114"/>
      <c r="KUP346" s="1114"/>
      <c r="KUQ346" s="1114"/>
      <c r="KUR346" s="1114"/>
      <c r="KUS346" s="1114"/>
      <c r="KUT346" s="1114"/>
      <c r="KUU346" s="1114"/>
      <c r="KUV346" s="1114"/>
      <c r="KUW346" s="1114"/>
      <c r="KUX346" s="1114"/>
      <c r="KUY346" s="1114"/>
      <c r="KUZ346" s="1114"/>
      <c r="KVA346" s="1114"/>
      <c r="KVB346" s="1114"/>
      <c r="KVC346" s="1114"/>
      <c r="KVD346" s="1114"/>
      <c r="KVE346" s="1114"/>
      <c r="KVF346" s="1114"/>
      <c r="KVG346" s="1114"/>
      <c r="KVH346" s="1114"/>
      <c r="KVI346" s="1114"/>
      <c r="KVJ346" s="1114"/>
      <c r="KVK346" s="1114"/>
      <c r="KVL346" s="1114"/>
      <c r="KVM346" s="1114"/>
      <c r="KVN346" s="1114"/>
      <c r="KVO346" s="1114"/>
      <c r="KVP346" s="1114"/>
      <c r="KVQ346" s="1114"/>
      <c r="KVR346" s="1114"/>
      <c r="KVS346" s="1114"/>
      <c r="KVT346" s="1114"/>
      <c r="KVU346" s="1114"/>
      <c r="KVV346" s="1114"/>
      <c r="KVW346" s="1114"/>
      <c r="KVX346" s="1114"/>
      <c r="KVY346" s="1114"/>
      <c r="KVZ346" s="1114"/>
      <c r="KWA346" s="1114"/>
      <c r="KWB346" s="1114"/>
      <c r="KWC346" s="1114"/>
      <c r="KWD346" s="1114"/>
      <c r="KWE346" s="1114"/>
      <c r="KWF346" s="1114"/>
      <c r="KWG346" s="1114"/>
      <c r="KWH346" s="1114"/>
      <c r="KWI346" s="1114"/>
      <c r="KWJ346" s="1114"/>
      <c r="KWK346" s="1114"/>
      <c r="KWL346" s="1114"/>
      <c r="KWM346" s="1114"/>
      <c r="KWN346" s="1114"/>
      <c r="KWO346" s="1114"/>
      <c r="KWP346" s="1114"/>
      <c r="KWQ346" s="1114"/>
      <c r="KWR346" s="1114"/>
      <c r="KWS346" s="1114"/>
      <c r="KWT346" s="1114"/>
      <c r="KWU346" s="1114"/>
      <c r="KWV346" s="1114"/>
      <c r="KWW346" s="1114"/>
      <c r="KWX346" s="1114"/>
      <c r="KWY346" s="1114"/>
      <c r="KWZ346" s="1114"/>
      <c r="KXA346" s="1114"/>
      <c r="KXB346" s="1114"/>
      <c r="KXC346" s="1114"/>
      <c r="KXD346" s="1114"/>
      <c r="KXE346" s="1114"/>
      <c r="KXF346" s="1114"/>
      <c r="KXG346" s="1114"/>
      <c r="KXH346" s="1114"/>
      <c r="KXI346" s="1114"/>
      <c r="KXJ346" s="1114"/>
      <c r="KXK346" s="1114"/>
      <c r="KXL346" s="1114"/>
      <c r="KXM346" s="1114"/>
      <c r="KXN346" s="1114"/>
      <c r="KXO346" s="1114"/>
      <c r="KXP346" s="1114"/>
      <c r="KXQ346" s="1114"/>
      <c r="KXR346" s="1114"/>
      <c r="KXS346" s="1114"/>
      <c r="KXT346" s="1114"/>
      <c r="KXU346" s="1114"/>
      <c r="KXV346" s="1114"/>
      <c r="KXW346" s="1114"/>
      <c r="KXX346" s="1114"/>
      <c r="KXY346" s="1114"/>
      <c r="KXZ346" s="1114"/>
      <c r="KYA346" s="1114"/>
      <c r="KYB346" s="1114"/>
      <c r="KYC346" s="1114"/>
      <c r="KYD346" s="1114"/>
      <c r="KYE346" s="1114"/>
      <c r="KYF346" s="1114"/>
      <c r="KYG346" s="1114"/>
      <c r="KYH346" s="1114"/>
      <c r="KYI346" s="1114"/>
      <c r="KYJ346" s="1114"/>
      <c r="KYK346" s="1114"/>
      <c r="KYL346" s="1114"/>
      <c r="KYM346" s="1114"/>
      <c r="KYN346" s="1114"/>
      <c r="KYO346" s="1114"/>
      <c r="KYP346" s="1114"/>
      <c r="KYQ346" s="1114"/>
      <c r="KYR346" s="1114"/>
      <c r="KYS346" s="1114"/>
      <c r="KYT346" s="1114"/>
      <c r="KYU346" s="1114"/>
      <c r="KYV346" s="1114"/>
      <c r="KYW346" s="1114"/>
      <c r="KYX346" s="1114"/>
      <c r="KYY346" s="1114"/>
      <c r="KYZ346" s="1114"/>
      <c r="KZA346" s="1114"/>
      <c r="KZB346" s="1114"/>
      <c r="KZC346" s="1114"/>
      <c r="KZD346" s="1114"/>
      <c r="KZE346" s="1114"/>
      <c r="KZF346" s="1114"/>
      <c r="KZG346" s="1114"/>
      <c r="KZH346" s="1114"/>
      <c r="KZI346" s="1114"/>
      <c r="KZJ346" s="1114"/>
      <c r="KZK346" s="1114"/>
      <c r="KZL346" s="1114"/>
      <c r="KZM346" s="1114"/>
      <c r="KZN346" s="1114"/>
      <c r="KZO346" s="1114"/>
      <c r="KZP346" s="1114"/>
      <c r="KZQ346" s="1114"/>
      <c r="KZR346" s="1114"/>
      <c r="KZS346" s="1114"/>
      <c r="KZT346" s="1114"/>
      <c r="KZU346" s="1114"/>
      <c r="KZV346" s="1114"/>
      <c r="KZW346" s="1114"/>
      <c r="KZX346" s="1114"/>
      <c r="KZY346" s="1114"/>
      <c r="KZZ346" s="1114"/>
      <c r="LAA346" s="1114"/>
      <c r="LAB346" s="1114"/>
      <c r="LAC346" s="1114"/>
      <c r="LAD346" s="1114"/>
      <c r="LAE346" s="1114"/>
      <c r="LAF346" s="1114"/>
      <c r="LAG346" s="1114"/>
      <c r="LAH346" s="1114"/>
      <c r="LAI346" s="1114"/>
      <c r="LAJ346" s="1114"/>
      <c r="LAK346" s="1114"/>
      <c r="LAL346" s="1114"/>
      <c r="LAM346" s="1114"/>
      <c r="LAN346" s="1114"/>
      <c r="LAO346" s="1114"/>
      <c r="LAP346" s="1114"/>
      <c r="LAQ346" s="1114"/>
      <c r="LAR346" s="1114"/>
      <c r="LAS346" s="1114"/>
      <c r="LAT346" s="1114"/>
      <c r="LAU346" s="1114"/>
      <c r="LAV346" s="1114"/>
      <c r="LAW346" s="1114"/>
      <c r="LAX346" s="1114"/>
      <c r="LAY346" s="1114"/>
      <c r="LAZ346" s="1114"/>
      <c r="LBA346" s="1114"/>
      <c r="LBB346" s="1114"/>
      <c r="LBC346" s="1114"/>
      <c r="LBD346" s="1114"/>
      <c r="LBE346" s="1114"/>
      <c r="LBF346" s="1114"/>
      <c r="LBG346" s="1114"/>
      <c r="LBH346" s="1114"/>
      <c r="LBI346" s="1114"/>
      <c r="LBJ346" s="1114"/>
      <c r="LBK346" s="1114"/>
      <c r="LBL346" s="1114"/>
      <c r="LBM346" s="1114"/>
      <c r="LBN346" s="1114"/>
      <c r="LBO346" s="1114"/>
      <c r="LBP346" s="1114"/>
      <c r="LBQ346" s="1114"/>
      <c r="LBR346" s="1114"/>
      <c r="LBS346" s="1114"/>
      <c r="LBT346" s="1114"/>
      <c r="LBU346" s="1114"/>
      <c r="LBV346" s="1114"/>
      <c r="LBW346" s="1114"/>
      <c r="LBX346" s="1114"/>
      <c r="LBY346" s="1114"/>
      <c r="LBZ346" s="1114"/>
      <c r="LCA346" s="1114"/>
      <c r="LCB346" s="1114"/>
      <c r="LCC346" s="1114"/>
      <c r="LCD346" s="1114"/>
      <c r="LCE346" s="1114"/>
      <c r="LCF346" s="1114"/>
      <c r="LCG346" s="1114"/>
      <c r="LCH346" s="1114"/>
      <c r="LCI346" s="1114"/>
      <c r="LCJ346" s="1114"/>
      <c r="LCK346" s="1114"/>
      <c r="LCL346" s="1114"/>
      <c r="LCM346" s="1114"/>
      <c r="LCN346" s="1114"/>
      <c r="LCO346" s="1114"/>
      <c r="LCP346" s="1114"/>
      <c r="LCQ346" s="1114"/>
      <c r="LCR346" s="1114"/>
      <c r="LCS346" s="1114"/>
      <c r="LCT346" s="1114"/>
      <c r="LCU346" s="1114"/>
      <c r="LCV346" s="1114"/>
      <c r="LCW346" s="1114"/>
      <c r="LCX346" s="1114"/>
      <c r="LCY346" s="1114"/>
      <c r="LCZ346" s="1114"/>
      <c r="LDA346" s="1114"/>
      <c r="LDB346" s="1114"/>
      <c r="LDC346" s="1114"/>
      <c r="LDD346" s="1114"/>
      <c r="LDE346" s="1114"/>
      <c r="LDF346" s="1114"/>
      <c r="LDG346" s="1114"/>
      <c r="LDH346" s="1114"/>
      <c r="LDI346" s="1114"/>
      <c r="LDJ346" s="1114"/>
      <c r="LDK346" s="1114"/>
      <c r="LDL346" s="1114"/>
      <c r="LDM346" s="1114"/>
      <c r="LDN346" s="1114"/>
      <c r="LDO346" s="1114"/>
      <c r="LDP346" s="1114"/>
      <c r="LDQ346" s="1114"/>
      <c r="LDR346" s="1114"/>
      <c r="LDS346" s="1114"/>
      <c r="LDT346" s="1114"/>
      <c r="LDU346" s="1114"/>
      <c r="LDV346" s="1114"/>
      <c r="LDW346" s="1114"/>
      <c r="LDX346" s="1114"/>
      <c r="LDY346" s="1114"/>
      <c r="LDZ346" s="1114"/>
      <c r="LEA346" s="1114"/>
      <c r="LEB346" s="1114"/>
      <c r="LEC346" s="1114"/>
      <c r="LED346" s="1114"/>
      <c r="LEE346" s="1114"/>
      <c r="LEF346" s="1114"/>
      <c r="LEG346" s="1114"/>
      <c r="LEH346" s="1114"/>
      <c r="LEI346" s="1114"/>
      <c r="LEJ346" s="1114"/>
      <c r="LEK346" s="1114"/>
      <c r="LEL346" s="1114"/>
      <c r="LEM346" s="1114"/>
      <c r="LEN346" s="1114"/>
      <c r="LEO346" s="1114"/>
      <c r="LEP346" s="1114"/>
      <c r="LEQ346" s="1114"/>
      <c r="LER346" s="1114"/>
      <c r="LES346" s="1114"/>
      <c r="LET346" s="1114"/>
      <c r="LEU346" s="1114"/>
      <c r="LEV346" s="1114"/>
      <c r="LEW346" s="1114"/>
      <c r="LEX346" s="1114"/>
      <c r="LEY346" s="1114"/>
      <c r="LEZ346" s="1114"/>
      <c r="LFA346" s="1114"/>
      <c r="LFB346" s="1114"/>
      <c r="LFC346" s="1114"/>
      <c r="LFD346" s="1114"/>
      <c r="LFE346" s="1114"/>
      <c r="LFF346" s="1114"/>
      <c r="LFG346" s="1114"/>
      <c r="LFH346" s="1114"/>
      <c r="LFI346" s="1114"/>
      <c r="LFJ346" s="1114"/>
      <c r="LFK346" s="1114"/>
      <c r="LFL346" s="1114"/>
      <c r="LFM346" s="1114"/>
      <c r="LFN346" s="1114"/>
      <c r="LFO346" s="1114"/>
      <c r="LFP346" s="1114"/>
      <c r="LFQ346" s="1114"/>
      <c r="LFR346" s="1114"/>
      <c r="LFS346" s="1114"/>
      <c r="LFT346" s="1114"/>
      <c r="LFU346" s="1114"/>
      <c r="LFV346" s="1114"/>
      <c r="LFW346" s="1114"/>
      <c r="LFX346" s="1114"/>
      <c r="LFY346" s="1114"/>
      <c r="LFZ346" s="1114"/>
      <c r="LGA346" s="1114"/>
      <c r="LGB346" s="1114"/>
      <c r="LGC346" s="1114"/>
      <c r="LGD346" s="1114"/>
      <c r="LGE346" s="1114"/>
      <c r="LGF346" s="1114"/>
      <c r="LGG346" s="1114"/>
      <c r="LGH346" s="1114"/>
      <c r="LGI346" s="1114"/>
      <c r="LGJ346" s="1114"/>
      <c r="LGK346" s="1114"/>
      <c r="LGL346" s="1114"/>
      <c r="LGM346" s="1114"/>
      <c r="LGN346" s="1114"/>
      <c r="LGO346" s="1114"/>
      <c r="LGP346" s="1114"/>
      <c r="LGQ346" s="1114"/>
      <c r="LGR346" s="1114"/>
      <c r="LGS346" s="1114"/>
      <c r="LGT346" s="1114"/>
      <c r="LGU346" s="1114"/>
      <c r="LGV346" s="1114"/>
      <c r="LGW346" s="1114"/>
      <c r="LGX346" s="1114"/>
      <c r="LGY346" s="1114"/>
      <c r="LGZ346" s="1114"/>
      <c r="LHA346" s="1114"/>
      <c r="LHB346" s="1114"/>
      <c r="LHC346" s="1114"/>
      <c r="LHD346" s="1114"/>
      <c r="LHE346" s="1114"/>
      <c r="LHF346" s="1114"/>
      <c r="LHG346" s="1114"/>
      <c r="LHH346" s="1114"/>
      <c r="LHI346" s="1114"/>
      <c r="LHJ346" s="1114"/>
      <c r="LHK346" s="1114"/>
      <c r="LHL346" s="1114"/>
      <c r="LHM346" s="1114"/>
      <c r="LHN346" s="1114"/>
      <c r="LHO346" s="1114"/>
      <c r="LHP346" s="1114"/>
      <c r="LHQ346" s="1114"/>
      <c r="LHR346" s="1114"/>
      <c r="LHS346" s="1114"/>
      <c r="LHT346" s="1114"/>
      <c r="LHU346" s="1114"/>
      <c r="LHV346" s="1114"/>
      <c r="LHW346" s="1114"/>
      <c r="LHX346" s="1114"/>
      <c r="LHY346" s="1114"/>
      <c r="LHZ346" s="1114"/>
      <c r="LIA346" s="1114"/>
      <c r="LIB346" s="1114"/>
      <c r="LIC346" s="1114"/>
      <c r="LID346" s="1114"/>
      <c r="LIE346" s="1114"/>
      <c r="LIF346" s="1114"/>
      <c r="LIG346" s="1114"/>
      <c r="LIH346" s="1114"/>
      <c r="LII346" s="1114"/>
      <c r="LIJ346" s="1114"/>
      <c r="LIK346" s="1114"/>
      <c r="LIL346" s="1114"/>
      <c r="LIM346" s="1114"/>
      <c r="LIN346" s="1114"/>
      <c r="LIO346" s="1114"/>
      <c r="LIP346" s="1114"/>
      <c r="LIQ346" s="1114"/>
      <c r="LIR346" s="1114"/>
      <c r="LIS346" s="1114"/>
      <c r="LIT346" s="1114"/>
      <c r="LIU346" s="1114"/>
      <c r="LIV346" s="1114"/>
      <c r="LIW346" s="1114"/>
      <c r="LIX346" s="1114"/>
      <c r="LIY346" s="1114"/>
      <c r="LIZ346" s="1114"/>
      <c r="LJA346" s="1114"/>
      <c r="LJB346" s="1114"/>
      <c r="LJC346" s="1114"/>
      <c r="LJD346" s="1114"/>
      <c r="LJE346" s="1114"/>
      <c r="LJF346" s="1114"/>
      <c r="LJG346" s="1114"/>
      <c r="LJH346" s="1114"/>
      <c r="LJI346" s="1114"/>
      <c r="LJJ346" s="1114"/>
      <c r="LJK346" s="1114"/>
      <c r="LJL346" s="1114"/>
      <c r="LJM346" s="1114"/>
      <c r="LJN346" s="1114"/>
      <c r="LJO346" s="1114"/>
      <c r="LJP346" s="1114"/>
      <c r="LJQ346" s="1114"/>
      <c r="LJR346" s="1114"/>
      <c r="LJS346" s="1114"/>
      <c r="LJT346" s="1114"/>
      <c r="LJU346" s="1114"/>
      <c r="LJV346" s="1114"/>
      <c r="LJW346" s="1114"/>
      <c r="LJX346" s="1114"/>
      <c r="LJY346" s="1114"/>
      <c r="LJZ346" s="1114"/>
      <c r="LKA346" s="1114"/>
      <c r="LKB346" s="1114"/>
      <c r="LKC346" s="1114"/>
      <c r="LKD346" s="1114"/>
      <c r="LKE346" s="1114"/>
      <c r="LKF346" s="1114"/>
      <c r="LKG346" s="1114"/>
      <c r="LKH346" s="1114"/>
      <c r="LKI346" s="1114"/>
      <c r="LKJ346" s="1114"/>
      <c r="LKK346" s="1114"/>
      <c r="LKL346" s="1114"/>
      <c r="LKM346" s="1114"/>
      <c r="LKN346" s="1114"/>
      <c r="LKO346" s="1114"/>
      <c r="LKP346" s="1114"/>
      <c r="LKQ346" s="1114"/>
      <c r="LKR346" s="1114"/>
      <c r="LKS346" s="1114"/>
      <c r="LKT346" s="1114"/>
      <c r="LKU346" s="1114"/>
      <c r="LKV346" s="1114"/>
      <c r="LKW346" s="1114"/>
      <c r="LKX346" s="1114"/>
      <c r="LKY346" s="1114"/>
      <c r="LKZ346" s="1114"/>
      <c r="LLA346" s="1114"/>
      <c r="LLB346" s="1114"/>
      <c r="LLC346" s="1114"/>
      <c r="LLD346" s="1114"/>
      <c r="LLE346" s="1114"/>
      <c r="LLF346" s="1114"/>
      <c r="LLG346" s="1114"/>
      <c r="LLH346" s="1114"/>
      <c r="LLI346" s="1114"/>
      <c r="LLJ346" s="1114"/>
      <c r="LLK346" s="1114"/>
      <c r="LLL346" s="1114"/>
      <c r="LLM346" s="1114"/>
      <c r="LLN346" s="1114"/>
      <c r="LLO346" s="1114"/>
      <c r="LLP346" s="1114"/>
      <c r="LLQ346" s="1114"/>
      <c r="LLR346" s="1114"/>
      <c r="LLS346" s="1114"/>
      <c r="LLT346" s="1114"/>
      <c r="LLU346" s="1114"/>
      <c r="LLV346" s="1114"/>
      <c r="LLW346" s="1114"/>
      <c r="LLX346" s="1114"/>
      <c r="LLY346" s="1114"/>
      <c r="LLZ346" s="1114"/>
      <c r="LMA346" s="1114"/>
      <c r="LMB346" s="1114"/>
      <c r="LMC346" s="1114"/>
      <c r="LMD346" s="1114"/>
      <c r="LME346" s="1114"/>
      <c r="LMF346" s="1114"/>
      <c r="LMG346" s="1114"/>
      <c r="LMH346" s="1114"/>
      <c r="LMI346" s="1114"/>
      <c r="LMJ346" s="1114"/>
      <c r="LMK346" s="1114"/>
      <c r="LML346" s="1114"/>
      <c r="LMM346" s="1114"/>
      <c r="LMN346" s="1114"/>
      <c r="LMO346" s="1114"/>
      <c r="LMP346" s="1114"/>
      <c r="LMQ346" s="1114"/>
      <c r="LMR346" s="1114"/>
      <c r="LMS346" s="1114"/>
      <c r="LMT346" s="1114"/>
      <c r="LMU346" s="1114"/>
      <c r="LMV346" s="1114"/>
      <c r="LMW346" s="1114"/>
      <c r="LMX346" s="1114"/>
      <c r="LMY346" s="1114"/>
      <c r="LMZ346" s="1114"/>
      <c r="LNA346" s="1114"/>
      <c r="LNB346" s="1114"/>
      <c r="LNC346" s="1114"/>
      <c r="LND346" s="1114"/>
      <c r="LNE346" s="1114"/>
      <c r="LNF346" s="1114"/>
      <c r="LNG346" s="1114"/>
      <c r="LNH346" s="1114"/>
      <c r="LNI346" s="1114"/>
      <c r="LNJ346" s="1114"/>
      <c r="LNK346" s="1114"/>
      <c r="LNL346" s="1114"/>
      <c r="LNM346" s="1114"/>
      <c r="LNN346" s="1114"/>
      <c r="LNO346" s="1114"/>
      <c r="LNP346" s="1114"/>
      <c r="LNQ346" s="1114"/>
      <c r="LNR346" s="1114"/>
      <c r="LNS346" s="1114"/>
      <c r="LNT346" s="1114"/>
      <c r="LNU346" s="1114"/>
      <c r="LNV346" s="1114"/>
      <c r="LNW346" s="1114"/>
      <c r="LNX346" s="1114"/>
      <c r="LNY346" s="1114"/>
      <c r="LNZ346" s="1114"/>
      <c r="LOA346" s="1114"/>
      <c r="LOB346" s="1114"/>
      <c r="LOC346" s="1114"/>
      <c r="LOD346" s="1114"/>
      <c r="LOE346" s="1114"/>
      <c r="LOF346" s="1114"/>
      <c r="LOG346" s="1114"/>
      <c r="LOH346" s="1114"/>
      <c r="LOI346" s="1114"/>
      <c r="LOJ346" s="1114"/>
      <c r="LOK346" s="1114"/>
      <c r="LOL346" s="1114"/>
      <c r="LOM346" s="1114"/>
      <c r="LON346" s="1114"/>
      <c r="LOO346" s="1114"/>
      <c r="LOP346" s="1114"/>
      <c r="LOQ346" s="1114"/>
      <c r="LOR346" s="1114"/>
      <c r="LOS346" s="1114"/>
      <c r="LOT346" s="1114"/>
      <c r="LOU346" s="1114"/>
      <c r="LOV346" s="1114"/>
      <c r="LOW346" s="1114"/>
      <c r="LOX346" s="1114"/>
      <c r="LOY346" s="1114"/>
      <c r="LOZ346" s="1114"/>
      <c r="LPA346" s="1114"/>
      <c r="LPB346" s="1114"/>
      <c r="LPC346" s="1114"/>
      <c r="LPD346" s="1114"/>
      <c r="LPE346" s="1114"/>
      <c r="LPF346" s="1114"/>
      <c r="LPG346" s="1114"/>
      <c r="LPH346" s="1114"/>
      <c r="LPI346" s="1114"/>
      <c r="LPJ346" s="1114"/>
      <c r="LPK346" s="1114"/>
      <c r="LPL346" s="1114"/>
      <c r="LPM346" s="1114"/>
      <c r="LPN346" s="1114"/>
      <c r="LPO346" s="1114"/>
      <c r="LPP346" s="1114"/>
      <c r="LPQ346" s="1114"/>
      <c r="LPR346" s="1114"/>
      <c r="LPS346" s="1114"/>
      <c r="LPT346" s="1114"/>
      <c r="LPU346" s="1114"/>
      <c r="LPV346" s="1114"/>
      <c r="LPW346" s="1114"/>
      <c r="LPX346" s="1114"/>
      <c r="LPY346" s="1114"/>
      <c r="LPZ346" s="1114"/>
      <c r="LQA346" s="1114"/>
      <c r="LQB346" s="1114"/>
      <c r="LQC346" s="1114"/>
      <c r="LQD346" s="1114"/>
      <c r="LQE346" s="1114"/>
      <c r="LQF346" s="1114"/>
      <c r="LQG346" s="1114"/>
      <c r="LQH346" s="1114"/>
      <c r="LQI346" s="1114"/>
      <c r="LQJ346" s="1114"/>
      <c r="LQK346" s="1114"/>
      <c r="LQL346" s="1114"/>
      <c r="LQM346" s="1114"/>
      <c r="LQN346" s="1114"/>
      <c r="LQO346" s="1114"/>
      <c r="LQP346" s="1114"/>
      <c r="LQQ346" s="1114"/>
      <c r="LQR346" s="1114"/>
      <c r="LQS346" s="1114"/>
      <c r="LQT346" s="1114"/>
      <c r="LQU346" s="1114"/>
      <c r="LQV346" s="1114"/>
      <c r="LQW346" s="1114"/>
      <c r="LQX346" s="1114"/>
      <c r="LQY346" s="1114"/>
      <c r="LQZ346" s="1114"/>
      <c r="LRA346" s="1114"/>
      <c r="LRB346" s="1114"/>
      <c r="LRC346" s="1114"/>
      <c r="LRD346" s="1114"/>
      <c r="LRE346" s="1114"/>
      <c r="LRF346" s="1114"/>
      <c r="LRG346" s="1114"/>
      <c r="LRH346" s="1114"/>
      <c r="LRI346" s="1114"/>
      <c r="LRJ346" s="1114"/>
      <c r="LRK346" s="1114"/>
      <c r="LRL346" s="1114"/>
      <c r="LRM346" s="1114"/>
      <c r="LRN346" s="1114"/>
      <c r="LRO346" s="1114"/>
      <c r="LRP346" s="1114"/>
      <c r="LRQ346" s="1114"/>
      <c r="LRR346" s="1114"/>
      <c r="LRS346" s="1114"/>
      <c r="LRT346" s="1114"/>
      <c r="LRU346" s="1114"/>
      <c r="LRV346" s="1114"/>
      <c r="LRW346" s="1114"/>
      <c r="LRX346" s="1114"/>
      <c r="LRY346" s="1114"/>
      <c r="LRZ346" s="1114"/>
      <c r="LSA346" s="1114"/>
      <c r="LSB346" s="1114"/>
      <c r="LSC346" s="1114"/>
      <c r="LSD346" s="1114"/>
      <c r="LSE346" s="1114"/>
      <c r="LSF346" s="1114"/>
      <c r="LSG346" s="1114"/>
      <c r="LSH346" s="1114"/>
      <c r="LSI346" s="1114"/>
      <c r="LSJ346" s="1114"/>
      <c r="LSK346" s="1114"/>
      <c r="LSL346" s="1114"/>
      <c r="LSM346" s="1114"/>
      <c r="LSN346" s="1114"/>
      <c r="LSO346" s="1114"/>
      <c r="LSP346" s="1114"/>
      <c r="LSQ346" s="1114"/>
      <c r="LSR346" s="1114"/>
      <c r="LSS346" s="1114"/>
      <c r="LST346" s="1114"/>
      <c r="LSU346" s="1114"/>
      <c r="LSV346" s="1114"/>
      <c r="LSW346" s="1114"/>
      <c r="LSX346" s="1114"/>
      <c r="LSY346" s="1114"/>
      <c r="LSZ346" s="1114"/>
      <c r="LTA346" s="1114"/>
      <c r="LTB346" s="1114"/>
      <c r="LTC346" s="1114"/>
      <c r="LTD346" s="1114"/>
      <c r="LTE346" s="1114"/>
      <c r="LTF346" s="1114"/>
      <c r="LTG346" s="1114"/>
      <c r="LTH346" s="1114"/>
      <c r="LTI346" s="1114"/>
      <c r="LTJ346" s="1114"/>
      <c r="LTK346" s="1114"/>
      <c r="LTL346" s="1114"/>
      <c r="LTM346" s="1114"/>
      <c r="LTN346" s="1114"/>
      <c r="LTO346" s="1114"/>
      <c r="LTP346" s="1114"/>
      <c r="LTQ346" s="1114"/>
      <c r="LTR346" s="1114"/>
      <c r="LTS346" s="1114"/>
      <c r="LTT346" s="1114"/>
      <c r="LTU346" s="1114"/>
      <c r="LTV346" s="1114"/>
      <c r="LTW346" s="1114"/>
      <c r="LTX346" s="1114"/>
      <c r="LTY346" s="1114"/>
      <c r="LTZ346" s="1114"/>
      <c r="LUA346" s="1114"/>
      <c r="LUB346" s="1114"/>
      <c r="LUC346" s="1114"/>
      <c r="LUD346" s="1114"/>
      <c r="LUE346" s="1114"/>
      <c r="LUF346" s="1114"/>
      <c r="LUG346" s="1114"/>
      <c r="LUH346" s="1114"/>
      <c r="LUI346" s="1114"/>
      <c r="LUJ346" s="1114"/>
      <c r="LUK346" s="1114"/>
      <c r="LUL346" s="1114"/>
      <c r="LUM346" s="1114"/>
      <c r="LUN346" s="1114"/>
      <c r="LUO346" s="1114"/>
      <c r="LUP346" s="1114"/>
      <c r="LUQ346" s="1114"/>
      <c r="LUR346" s="1114"/>
      <c r="LUS346" s="1114"/>
      <c r="LUT346" s="1114"/>
      <c r="LUU346" s="1114"/>
      <c r="LUV346" s="1114"/>
      <c r="LUW346" s="1114"/>
      <c r="LUX346" s="1114"/>
      <c r="LUY346" s="1114"/>
      <c r="LUZ346" s="1114"/>
      <c r="LVA346" s="1114"/>
      <c r="LVB346" s="1114"/>
      <c r="LVC346" s="1114"/>
      <c r="LVD346" s="1114"/>
      <c r="LVE346" s="1114"/>
      <c r="LVF346" s="1114"/>
      <c r="LVG346" s="1114"/>
      <c r="LVH346" s="1114"/>
      <c r="LVI346" s="1114"/>
      <c r="LVJ346" s="1114"/>
      <c r="LVK346" s="1114"/>
      <c r="LVL346" s="1114"/>
      <c r="LVM346" s="1114"/>
      <c r="LVN346" s="1114"/>
      <c r="LVO346" s="1114"/>
      <c r="LVP346" s="1114"/>
      <c r="LVQ346" s="1114"/>
      <c r="LVR346" s="1114"/>
      <c r="LVS346" s="1114"/>
      <c r="LVT346" s="1114"/>
      <c r="LVU346" s="1114"/>
      <c r="LVV346" s="1114"/>
      <c r="LVW346" s="1114"/>
      <c r="LVX346" s="1114"/>
      <c r="LVY346" s="1114"/>
      <c r="LVZ346" s="1114"/>
      <c r="LWA346" s="1114"/>
      <c r="LWB346" s="1114"/>
      <c r="LWC346" s="1114"/>
      <c r="LWD346" s="1114"/>
      <c r="LWE346" s="1114"/>
      <c r="LWF346" s="1114"/>
      <c r="LWG346" s="1114"/>
      <c r="LWH346" s="1114"/>
      <c r="LWI346" s="1114"/>
      <c r="LWJ346" s="1114"/>
      <c r="LWK346" s="1114"/>
      <c r="LWL346" s="1114"/>
      <c r="LWM346" s="1114"/>
      <c r="LWN346" s="1114"/>
      <c r="LWO346" s="1114"/>
      <c r="LWP346" s="1114"/>
      <c r="LWQ346" s="1114"/>
      <c r="LWR346" s="1114"/>
      <c r="LWS346" s="1114"/>
      <c r="LWT346" s="1114"/>
      <c r="LWU346" s="1114"/>
      <c r="LWV346" s="1114"/>
      <c r="LWW346" s="1114"/>
      <c r="LWX346" s="1114"/>
      <c r="LWY346" s="1114"/>
      <c r="LWZ346" s="1114"/>
      <c r="LXA346" s="1114"/>
      <c r="LXB346" s="1114"/>
      <c r="LXC346" s="1114"/>
      <c r="LXD346" s="1114"/>
      <c r="LXE346" s="1114"/>
      <c r="LXF346" s="1114"/>
      <c r="LXG346" s="1114"/>
      <c r="LXH346" s="1114"/>
      <c r="LXI346" s="1114"/>
      <c r="LXJ346" s="1114"/>
      <c r="LXK346" s="1114"/>
      <c r="LXL346" s="1114"/>
      <c r="LXM346" s="1114"/>
      <c r="LXN346" s="1114"/>
      <c r="LXO346" s="1114"/>
      <c r="LXP346" s="1114"/>
      <c r="LXQ346" s="1114"/>
      <c r="LXR346" s="1114"/>
      <c r="LXS346" s="1114"/>
      <c r="LXT346" s="1114"/>
      <c r="LXU346" s="1114"/>
      <c r="LXV346" s="1114"/>
      <c r="LXW346" s="1114"/>
      <c r="LXX346" s="1114"/>
      <c r="LXY346" s="1114"/>
      <c r="LXZ346" s="1114"/>
      <c r="LYA346" s="1114"/>
      <c r="LYB346" s="1114"/>
      <c r="LYC346" s="1114"/>
      <c r="LYD346" s="1114"/>
      <c r="LYE346" s="1114"/>
      <c r="LYF346" s="1114"/>
      <c r="LYG346" s="1114"/>
      <c r="LYH346" s="1114"/>
      <c r="LYI346" s="1114"/>
      <c r="LYJ346" s="1114"/>
      <c r="LYK346" s="1114"/>
      <c r="LYL346" s="1114"/>
      <c r="LYM346" s="1114"/>
      <c r="LYN346" s="1114"/>
      <c r="LYO346" s="1114"/>
      <c r="LYP346" s="1114"/>
      <c r="LYQ346" s="1114"/>
      <c r="LYR346" s="1114"/>
      <c r="LYS346" s="1114"/>
      <c r="LYT346" s="1114"/>
      <c r="LYU346" s="1114"/>
      <c r="LYV346" s="1114"/>
      <c r="LYW346" s="1114"/>
      <c r="LYX346" s="1114"/>
      <c r="LYY346" s="1114"/>
      <c r="LYZ346" s="1114"/>
      <c r="LZA346" s="1114"/>
      <c r="LZB346" s="1114"/>
      <c r="LZC346" s="1114"/>
      <c r="LZD346" s="1114"/>
      <c r="LZE346" s="1114"/>
      <c r="LZF346" s="1114"/>
      <c r="LZG346" s="1114"/>
      <c r="LZH346" s="1114"/>
      <c r="LZI346" s="1114"/>
      <c r="LZJ346" s="1114"/>
      <c r="LZK346" s="1114"/>
      <c r="LZL346" s="1114"/>
      <c r="LZM346" s="1114"/>
      <c r="LZN346" s="1114"/>
      <c r="LZO346" s="1114"/>
      <c r="LZP346" s="1114"/>
      <c r="LZQ346" s="1114"/>
      <c r="LZR346" s="1114"/>
      <c r="LZS346" s="1114"/>
      <c r="LZT346" s="1114"/>
      <c r="LZU346" s="1114"/>
      <c r="LZV346" s="1114"/>
      <c r="LZW346" s="1114"/>
      <c r="LZX346" s="1114"/>
      <c r="LZY346" s="1114"/>
      <c r="LZZ346" s="1114"/>
      <c r="MAA346" s="1114"/>
      <c r="MAB346" s="1114"/>
      <c r="MAC346" s="1114"/>
      <c r="MAD346" s="1114"/>
      <c r="MAE346" s="1114"/>
      <c r="MAF346" s="1114"/>
      <c r="MAG346" s="1114"/>
      <c r="MAH346" s="1114"/>
      <c r="MAI346" s="1114"/>
      <c r="MAJ346" s="1114"/>
      <c r="MAK346" s="1114"/>
      <c r="MAL346" s="1114"/>
      <c r="MAM346" s="1114"/>
      <c r="MAN346" s="1114"/>
      <c r="MAO346" s="1114"/>
      <c r="MAP346" s="1114"/>
      <c r="MAQ346" s="1114"/>
      <c r="MAR346" s="1114"/>
      <c r="MAS346" s="1114"/>
      <c r="MAT346" s="1114"/>
      <c r="MAU346" s="1114"/>
      <c r="MAV346" s="1114"/>
      <c r="MAW346" s="1114"/>
      <c r="MAX346" s="1114"/>
      <c r="MAY346" s="1114"/>
      <c r="MAZ346" s="1114"/>
      <c r="MBA346" s="1114"/>
      <c r="MBB346" s="1114"/>
      <c r="MBC346" s="1114"/>
      <c r="MBD346" s="1114"/>
      <c r="MBE346" s="1114"/>
      <c r="MBF346" s="1114"/>
      <c r="MBG346" s="1114"/>
      <c r="MBH346" s="1114"/>
      <c r="MBI346" s="1114"/>
      <c r="MBJ346" s="1114"/>
      <c r="MBK346" s="1114"/>
      <c r="MBL346" s="1114"/>
      <c r="MBM346" s="1114"/>
      <c r="MBN346" s="1114"/>
      <c r="MBO346" s="1114"/>
      <c r="MBP346" s="1114"/>
      <c r="MBQ346" s="1114"/>
      <c r="MBR346" s="1114"/>
      <c r="MBS346" s="1114"/>
      <c r="MBT346" s="1114"/>
      <c r="MBU346" s="1114"/>
      <c r="MBV346" s="1114"/>
      <c r="MBW346" s="1114"/>
      <c r="MBX346" s="1114"/>
      <c r="MBY346" s="1114"/>
      <c r="MBZ346" s="1114"/>
      <c r="MCA346" s="1114"/>
      <c r="MCB346" s="1114"/>
      <c r="MCC346" s="1114"/>
      <c r="MCD346" s="1114"/>
      <c r="MCE346" s="1114"/>
      <c r="MCF346" s="1114"/>
      <c r="MCG346" s="1114"/>
      <c r="MCH346" s="1114"/>
      <c r="MCI346" s="1114"/>
      <c r="MCJ346" s="1114"/>
      <c r="MCK346" s="1114"/>
      <c r="MCL346" s="1114"/>
      <c r="MCM346" s="1114"/>
      <c r="MCN346" s="1114"/>
      <c r="MCO346" s="1114"/>
      <c r="MCP346" s="1114"/>
      <c r="MCQ346" s="1114"/>
      <c r="MCR346" s="1114"/>
      <c r="MCS346" s="1114"/>
      <c r="MCT346" s="1114"/>
      <c r="MCU346" s="1114"/>
      <c r="MCV346" s="1114"/>
      <c r="MCW346" s="1114"/>
      <c r="MCX346" s="1114"/>
      <c r="MCY346" s="1114"/>
      <c r="MCZ346" s="1114"/>
      <c r="MDA346" s="1114"/>
      <c r="MDB346" s="1114"/>
      <c r="MDC346" s="1114"/>
      <c r="MDD346" s="1114"/>
      <c r="MDE346" s="1114"/>
      <c r="MDF346" s="1114"/>
      <c r="MDG346" s="1114"/>
      <c r="MDH346" s="1114"/>
      <c r="MDI346" s="1114"/>
      <c r="MDJ346" s="1114"/>
      <c r="MDK346" s="1114"/>
      <c r="MDL346" s="1114"/>
      <c r="MDM346" s="1114"/>
      <c r="MDN346" s="1114"/>
      <c r="MDO346" s="1114"/>
      <c r="MDP346" s="1114"/>
      <c r="MDQ346" s="1114"/>
      <c r="MDR346" s="1114"/>
      <c r="MDS346" s="1114"/>
      <c r="MDT346" s="1114"/>
      <c r="MDU346" s="1114"/>
      <c r="MDV346" s="1114"/>
      <c r="MDW346" s="1114"/>
      <c r="MDX346" s="1114"/>
      <c r="MDY346" s="1114"/>
      <c r="MDZ346" s="1114"/>
      <c r="MEA346" s="1114"/>
      <c r="MEB346" s="1114"/>
      <c r="MEC346" s="1114"/>
      <c r="MED346" s="1114"/>
      <c r="MEE346" s="1114"/>
      <c r="MEF346" s="1114"/>
      <c r="MEG346" s="1114"/>
      <c r="MEH346" s="1114"/>
      <c r="MEI346" s="1114"/>
      <c r="MEJ346" s="1114"/>
      <c r="MEK346" s="1114"/>
      <c r="MEL346" s="1114"/>
      <c r="MEM346" s="1114"/>
      <c r="MEN346" s="1114"/>
      <c r="MEO346" s="1114"/>
      <c r="MEP346" s="1114"/>
      <c r="MEQ346" s="1114"/>
      <c r="MER346" s="1114"/>
      <c r="MES346" s="1114"/>
      <c r="MET346" s="1114"/>
      <c r="MEU346" s="1114"/>
      <c r="MEV346" s="1114"/>
      <c r="MEW346" s="1114"/>
      <c r="MEX346" s="1114"/>
      <c r="MEY346" s="1114"/>
      <c r="MEZ346" s="1114"/>
      <c r="MFA346" s="1114"/>
      <c r="MFB346" s="1114"/>
      <c r="MFC346" s="1114"/>
      <c r="MFD346" s="1114"/>
      <c r="MFE346" s="1114"/>
      <c r="MFF346" s="1114"/>
      <c r="MFG346" s="1114"/>
      <c r="MFH346" s="1114"/>
      <c r="MFI346" s="1114"/>
      <c r="MFJ346" s="1114"/>
      <c r="MFK346" s="1114"/>
      <c r="MFL346" s="1114"/>
      <c r="MFM346" s="1114"/>
      <c r="MFN346" s="1114"/>
      <c r="MFO346" s="1114"/>
      <c r="MFP346" s="1114"/>
      <c r="MFQ346" s="1114"/>
      <c r="MFR346" s="1114"/>
      <c r="MFS346" s="1114"/>
      <c r="MFT346" s="1114"/>
      <c r="MFU346" s="1114"/>
      <c r="MFV346" s="1114"/>
      <c r="MFW346" s="1114"/>
      <c r="MFX346" s="1114"/>
      <c r="MFY346" s="1114"/>
      <c r="MFZ346" s="1114"/>
      <c r="MGA346" s="1114"/>
      <c r="MGB346" s="1114"/>
      <c r="MGC346" s="1114"/>
      <c r="MGD346" s="1114"/>
      <c r="MGE346" s="1114"/>
      <c r="MGF346" s="1114"/>
      <c r="MGG346" s="1114"/>
      <c r="MGH346" s="1114"/>
      <c r="MGI346" s="1114"/>
      <c r="MGJ346" s="1114"/>
      <c r="MGK346" s="1114"/>
      <c r="MGL346" s="1114"/>
      <c r="MGM346" s="1114"/>
      <c r="MGN346" s="1114"/>
      <c r="MGO346" s="1114"/>
      <c r="MGP346" s="1114"/>
      <c r="MGQ346" s="1114"/>
      <c r="MGR346" s="1114"/>
      <c r="MGS346" s="1114"/>
      <c r="MGT346" s="1114"/>
      <c r="MGU346" s="1114"/>
      <c r="MGV346" s="1114"/>
      <c r="MGW346" s="1114"/>
      <c r="MGX346" s="1114"/>
      <c r="MGY346" s="1114"/>
      <c r="MGZ346" s="1114"/>
      <c r="MHA346" s="1114"/>
      <c r="MHB346" s="1114"/>
      <c r="MHC346" s="1114"/>
      <c r="MHD346" s="1114"/>
      <c r="MHE346" s="1114"/>
      <c r="MHF346" s="1114"/>
      <c r="MHG346" s="1114"/>
      <c r="MHH346" s="1114"/>
      <c r="MHI346" s="1114"/>
      <c r="MHJ346" s="1114"/>
      <c r="MHK346" s="1114"/>
      <c r="MHL346" s="1114"/>
      <c r="MHM346" s="1114"/>
      <c r="MHN346" s="1114"/>
      <c r="MHO346" s="1114"/>
      <c r="MHP346" s="1114"/>
      <c r="MHQ346" s="1114"/>
      <c r="MHR346" s="1114"/>
      <c r="MHS346" s="1114"/>
      <c r="MHT346" s="1114"/>
      <c r="MHU346" s="1114"/>
      <c r="MHV346" s="1114"/>
      <c r="MHW346" s="1114"/>
      <c r="MHX346" s="1114"/>
      <c r="MHY346" s="1114"/>
      <c r="MHZ346" s="1114"/>
      <c r="MIA346" s="1114"/>
      <c r="MIB346" s="1114"/>
      <c r="MIC346" s="1114"/>
      <c r="MID346" s="1114"/>
      <c r="MIE346" s="1114"/>
      <c r="MIF346" s="1114"/>
      <c r="MIG346" s="1114"/>
      <c r="MIH346" s="1114"/>
      <c r="MII346" s="1114"/>
      <c r="MIJ346" s="1114"/>
      <c r="MIK346" s="1114"/>
      <c r="MIL346" s="1114"/>
      <c r="MIM346" s="1114"/>
      <c r="MIN346" s="1114"/>
      <c r="MIO346" s="1114"/>
      <c r="MIP346" s="1114"/>
      <c r="MIQ346" s="1114"/>
      <c r="MIR346" s="1114"/>
      <c r="MIS346" s="1114"/>
      <c r="MIT346" s="1114"/>
      <c r="MIU346" s="1114"/>
      <c r="MIV346" s="1114"/>
      <c r="MIW346" s="1114"/>
      <c r="MIX346" s="1114"/>
      <c r="MIY346" s="1114"/>
      <c r="MIZ346" s="1114"/>
      <c r="MJA346" s="1114"/>
      <c r="MJB346" s="1114"/>
      <c r="MJC346" s="1114"/>
      <c r="MJD346" s="1114"/>
      <c r="MJE346" s="1114"/>
      <c r="MJF346" s="1114"/>
      <c r="MJG346" s="1114"/>
      <c r="MJH346" s="1114"/>
      <c r="MJI346" s="1114"/>
      <c r="MJJ346" s="1114"/>
      <c r="MJK346" s="1114"/>
      <c r="MJL346" s="1114"/>
      <c r="MJM346" s="1114"/>
      <c r="MJN346" s="1114"/>
      <c r="MJO346" s="1114"/>
      <c r="MJP346" s="1114"/>
      <c r="MJQ346" s="1114"/>
      <c r="MJR346" s="1114"/>
      <c r="MJS346" s="1114"/>
      <c r="MJT346" s="1114"/>
      <c r="MJU346" s="1114"/>
      <c r="MJV346" s="1114"/>
      <c r="MJW346" s="1114"/>
      <c r="MJX346" s="1114"/>
      <c r="MJY346" s="1114"/>
      <c r="MJZ346" s="1114"/>
      <c r="MKA346" s="1114"/>
      <c r="MKB346" s="1114"/>
      <c r="MKC346" s="1114"/>
      <c r="MKD346" s="1114"/>
      <c r="MKE346" s="1114"/>
      <c r="MKF346" s="1114"/>
      <c r="MKG346" s="1114"/>
      <c r="MKH346" s="1114"/>
      <c r="MKI346" s="1114"/>
      <c r="MKJ346" s="1114"/>
      <c r="MKK346" s="1114"/>
      <c r="MKL346" s="1114"/>
      <c r="MKM346" s="1114"/>
      <c r="MKN346" s="1114"/>
      <c r="MKO346" s="1114"/>
      <c r="MKP346" s="1114"/>
      <c r="MKQ346" s="1114"/>
      <c r="MKR346" s="1114"/>
      <c r="MKS346" s="1114"/>
      <c r="MKT346" s="1114"/>
      <c r="MKU346" s="1114"/>
      <c r="MKV346" s="1114"/>
      <c r="MKW346" s="1114"/>
      <c r="MKX346" s="1114"/>
      <c r="MKY346" s="1114"/>
      <c r="MKZ346" s="1114"/>
      <c r="MLA346" s="1114"/>
      <c r="MLB346" s="1114"/>
      <c r="MLC346" s="1114"/>
      <c r="MLD346" s="1114"/>
      <c r="MLE346" s="1114"/>
      <c r="MLF346" s="1114"/>
      <c r="MLG346" s="1114"/>
      <c r="MLH346" s="1114"/>
      <c r="MLI346" s="1114"/>
      <c r="MLJ346" s="1114"/>
      <c r="MLK346" s="1114"/>
      <c r="MLL346" s="1114"/>
      <c r="MLM346" s="1114"/>
      <c r="MLN346" s="1114"/>
      <c r="MLO346" s="1114"/>
      <c r="MLP346" s="1114"/>
      <c r="MLQ346" s="1114"/>
      <c r="MLR346" s="1114"/>
      <c r="MLS346" s="1114"/>
      <c r="MLT346" s="1114"/>
      <c r="MLU346" s="1114"/>
      <c r="MLV346" s="1114"/>
      <c r="MLW346" s="1114"/>
      <c r="MLX346" s="1114"/>
      <c r="MLY346" s="1114"/>
      <c r="MLZ346" s="1114"/>
      <c r="MMA346" s="1114"/>
      <c r="MMB346" s="1114"/>
      <c r="MMC346" s="1114"/>
      <c r="MMD346" s="1114"/>
      <c r="MME346" s="1114"/>
      <c r="MMF346" s="1114"/>
      <c r="MMG346" s="1114"/>
      <c r="MMH346" s="1114"/>
      <c r="MMI346" s="1114"/>
      <c r="MMJ346" s="1114"/>
      <c r="MMK346" s="1114"/>
      <c r="MML346" s="1114"/>
      <c r="MMM346" s="1114"/>
      <c r="MMN346" s="1114"/>
      <c r="MMO346" s="1114"/>
      <c r="MMP346" s="1114"/>
      <c r="MMQ346" s="1114"/>
      <c r="MMR346" s="1114"/>
      <c r="MMS346" s="1114"/>
      <c r="MMT346" s="1114"/>
      <c r="MMU346" s="1114"/>
      <c r="MMV346" s="1114"/>
      <c r="MMW346" s="1114"/>
      <c r="MMX346" s="1114"/>
      <c r="MMY346" s="1114"/>
      <c r="MMZ346" s="1114"/>
      <c r="MNA346" s="1114"/>
      <c r="MNB346" s="1114"/>
      <c r="MNC346" s="1114"/>
      <c r="MND346" s="1114"/>
      <c r="MNE346" s="1114"/>
      <c r="MNF346" s="1114"/>
      <c r="MNG346" s="1114"/>
      <c r="MNH346" s="1114"/>
      <c r="MNI346" s="1114"/>
      <c r="MNJ346" s="1114"/>
      <c r="MNK346" s="1114"/>
      <c r="MNL346" s="1114"/>
      <c r="MNM346" s="1114"/>
      <c r="MNN346" s="1114"/>
      <c r="MNO346" s="1114"/>
      <c r="MNP346" s="1114"/>
      <c r="MNQ346" s="1114"/>
      <c r="MNR346" s="1114"/>
      <c r="MNS346" s="1114"/>
      <c r="MNT346" s="1114"/>
      <c r="MNU346" s="1114"/>
      <c r="MNV346" s="1114"/>
      <c r="MNW346" s="1114"/>
      <c r="MNX346" s="1114"/>
      <c r="MNY346" s="1114"/>
      <c r="MNZ346" s="1114"/>
      <c r="MOA346" s="1114"/>
      <c r="MOB346" s="1114"/>
      <c r="MOC346" s="1114"/>
      <c r="MOD346" s="1114"/>
      <c r="MOE346" s="1114"/>
      <c r="MOF346" s="1114"/>
      <c r="MOG346" s="1114"/>
      <c r="MOH346" s="1114"/>
      <c r="MOI346" s="1114"/>
      <c r="MOJ346" s="1114"/>
      <c r="MOK346" s="1114"/>
      <c r="MOL346" s="1114"/>
      <c r="MOM346" s="1114"/>
      <c r="MON346" s="1114"/>
      <c r="MOO346" s="1114"/>
      <c r="MOP346" s="1114"/>
      <c r="MOQ346" s="1114"/>
      <c r="MOR346" s="1114"/>
      <c r="MOS346" s="1114"/>
      <c r="MOT346" s="1114"/>
      <c r="MOU346" s="1114"/>
      <c r="MOV346" s="1114"/>
      <c r="MOW346" s="1114"/>
      <c r="MOX346" s="1114"/>
      <c r="MOY346" s="1114"/>
      <c r="MOZ346" s="1114"/>
      <c r="MPA346" s="1114"/>
      <c r="MPB346" s="1114"/>
      <c r="MPC346" s="1114"/>
      <c r="MPD346" s="1114"/>
      <c r="MPE346" s="1114"/>
      <c r="MPF346" s="1114"/>
      <c r="MPG346" s="1114"/>
      <c r="MPH346" s="1114"/>
      <c r="MPI346" s="1114"/>
      <c r="MPJ346" s="1114"/>
      <c r="MPK346" s="1114"/>
      <c r="MPL346" s="1114"/>
      <c r="MPM346" s="1114"/>
      <c r="MPN346" s="1114"/>
      <c r="MPO346" s="1114"/>
      <c r="MPP346" s="1114"/>
      <c r="MPQ346" s="1114"/>
      <c r="MPR346" s="1114"/>
      <c r="MPS346" s="1114"/>
      <c r="MPT346" s="1114"/>
      <c r="MPU346" s="1114"/>
      <c r="MPV346" s="1114"/>
      <c r="MPW346" s="1114"/>
      <c r="MPX346" s="1114"/>
      <c r="MPY346" s="1114"/>
      <c r="MPZ346" s="1114"/>
      <c r="MQA346" s="1114"/>
      <c r="MQB346" s="1114"/>
      <c r="MQC346" s="1114"/>
      <c r="MQD346" s="1114"/>
      <c r="MQE346" s="1114"/>
      <c r="MQF346" s="1114"/>
      <c r="MQG346" s="1114"/>
      <c r="MQH346" s="1114"/>
      <c r="MQI346" s="1114"/>
      <c r="MQJ346" s="1114"/>
      <c r="MQK346" s="1114"/>
      <c r="MQL346" s="1114"/>
      <c r="MQM346" s="1114"/>
      <c r="MQN346" s="1114"/>
      <c r="MQO346" s="1114"/>
      <c r="MQP346" s="1114"/>
      <c r="MQQ346" s="1114"/>
      <c r="MQR346" s="1114"/>
      <c r="MQS346" s="1114"/>
      <c r="MQT346" s="1114"/>
      <c r="MQU346" s="1114"/>
      <c r="MQV346" s="1114"/>
      <c r="MQW346" s="1114"/>
      <c r="MQX346" s="1114"/>
      <c r="MQY346" s="1114"/>
      <c r="MQZ346" s="1114"/>
      <c r="MRA346" s="1114"/>
      <c r="MRB346" s="1114"/>
      <c r="MRC346" s="1114"/>
      <c r="MRD346" s="1114"/>
      <c r="MRE346" s="1114"/>
      <c r="MRF346" s="1114"/>
      <c r="MRG346" s="1114"/>
      <c r="MRH346" s="1114"/>
      <c r="MRI346" s="1114"/>
      <c r="MRJ346" s="1114"/>
      <c r="MRK346" s="1114"/>
      <c r="MRL346" s="1114"/>
      <c r="MRM346" s="1114"/>
      <c r="MRN346" s="1114"/>
      <c r="MRO346" s="1114"/>
      <c r="MRP346" s="1114"/>
      <c r="MRQ346" s="1114"/>
      <c r="MRR346" s="1114"/>
      <c r="MRS346" s="1114"/>
      <c r="MRT346" s="1114"/>
      <c r="MRU346" s="1114"/>
      <c r="MRV346" s="1114"/>
      <c r="MRW346" s="1114"/>
      <c r="MRX346" s="1114"/>
      <c r="MRY346" s="1114"/>
      <c r="MRZ346" s="1114"/>
      <c r="MSA346" s="1114"/>
      <c r="MSB346" s="1114"/>
      <c r="MSC346" s="1114"/>
      <c r="MSD346" s="1114"/>
      <c r="MSE346" s="1114"/>
      <c r="MSF346" s="1114"/>
      <c r="MSG346" s="1114"/>
      <c r="MSH346" s="1114"/>
      <c r="MSI346" s="1114"/>
      <c r="MSJ346" s="1114"/>
      <c r="MSK346" s="1114"/>
      <c r="MSL346" s="1114"/>
      <c r="MSM346" s="1114"/>
      <c r="MSN346" s="1114"/>
      <c r="MSO346" s="1114"/>
      <c r="MSP346" s="1114"/>
      <c r="MSQ346" s="1114"/>
      <c r="MSR346" s="1114"/>
      <c r="MSS346" s="1114"/>
      <c r="MST346" s="1114"/>
      <c r="MSU346" s="1114"/>
      <c r="MSV346" s="1114"/>
      <c r="MSW346" s="1114"/>
      <c r="MSX346" s="1114"/>
      <c r="MSY346" s="1114"/>
      <c r="MSZ346" s="1114"/>
      <c r="MTA346" s="1114"/>
      <c r="MTB346" s="1114"/>
      <c r="MTC346" s="1114"/>
      <c r="MTD346" s="1114"/>
      <c r="MTE346" s="1114"/>
      <c r="MTF346" s="1114"/>
      <c r="MTG346" s="1114"/>
      <c r="MTH346" s="1114"/>
      <c r="MTI346" s="1114"/>
      <c r="MTJ346" s="1114"/>
      <c r="MTK346" s="1114"/>
      <c r="MTL346" s="1114"/>
      <c r="MTM346" s="1114"/>
      <c r="MTN346" s="1114"/>
      <c r="MTO346" s="1114"/>
      <c r="MTP346" s="1114"/>
      <c r="MTQ346" s="1114"/>
      <c r="MTR346" s="1114"/>
      <c r="MTS346" s="1114"/>
      <c r="MTT346" s="1114"/>
      <c r="MTU346" s="1114"/>
      <c r="MTV346" s="1114"/>
      <c r="MTW346" s="1114"/>
      <c r="MTX346" s="1114"/>
      <c r="MTY346" s="1114"/>
      <c r="MTZ346" s="1114"/>
      <c r="MUA346" s="1114"/>
      <c r="MUB346" s="1114"/>
      <c r="MUC346" s="1114"/>
      <c r="MUD346" s="1114"/>
      <c r="MUE346" s="1114"/>
      <c r="MUF346" s="1114"/>
      <c r="MUG346" s="1114"/>
      <c r="MUH346" s="1114"/>
      <c r="MUI346" s="1114"/>
      <c r="MUJ346" s="1114"/>
      <c r="MUK346" s="1114"/>
      <c r="MUL346" s="1114"/>
      <c r="MUM346" s="1114"/>
      <c r="MUN346" s="1114"/>
      <c r="MUO346" s="1114"/>
      <c r="MUP346" s="1114"/>
      <c r="MUQ346" s="1114"/>
      <c r="MUR346" s="1114"/>
      <c r="MUS346" s="1114"/>
      <c r="MUT346" s="1114"/>
      <c r="MUU346" s="1114"/>
      <c r="MUV346" s="1114"/>
      <c r="MUW346" s="1114"/>
      <c r="MUX346" s="1114"/>
      <c r="MUY346" s="1114"/>
      <c r="MUZ346" s="1114"/>
      <c r="MVA346" s="1114"/>
      <c r="MVB346" s="1114"/>
      <c r="MVC346" s="1114"/>
      <c r="MVD346" s="1114"/>
      <c r="MVE346" s="1114"/>
      <c r="MVF346" s="1114"/>
      <c r="MVG346" s="1114"/>
      <c r="MVH346" s="1114"/>
      <c r="MVI346" s="1114"/>
      <c r="MVJ346" s="1114"/>
      <c r="MVK346" s="1114"/>
      <c r="MVL346" s="1114"/>
      <c r="MVM346" s="1114"/>
      <c r="MVN346" s="1114"/>
      <c r="MVO346" s="1114"/>
      <c r="MVP346" s="1114"/>
      <c r="MVQ346" s="1114"/>
      <c r="MVR346" s="1114"/>
      <c r="MVS346" s="1114"/>
      <c r="MVT346" s="1114"/>
      <c r="MVU346" s="1114"/>
      <c r="MVV346" s="1114"/>
      <c r="MVW346" s="1114"/>
      <c r="MVX346" s="1114"/>
      <c r="MVY346" s="1114"/>
      <c r="MVZ346" s="1114"/>
      <c r="MWA346" s="1114"/>
      <c r="MWB346" s="1114"/>
      <c r="MWC346" s="1114"/>
      <c r="MWD346" s="1114"/>
      <c r="MWE346" s="1114"/>
      <c r="MWF346" s="1114"/>
      <c r="MWG346" s="1114"/>
      <c r="MWH346" s="1114"/>
      <c r="MWI346" s="1114"/>
      <c r="MWJ346" s="1114"/>
      <c r="MWK346" s="1114"/>
      <c r="MWL346" s="1114"/>
      <c r="MWM346" s="1114"/>
      <c r="MWN346" s="1114"/>
      <c r="MWO346" s="1114"/>
      <c r="MWP346" s="1114"/>
      <c r="MWQ346" s="1114"/>
      <c r="MWR346" s="1114"/>
      <c r="MWS346" s="1114"/>
      <c r="MWT346" s="1114"/>
      <c r="MWU346" s="1114"/>
      <c r="MWV346" s="1114"/>
      <c r="MWW346" s="1114"/>
      <c r="MWX346" s="1114"/>
      <c r="MWY346" s="1114"/>
      <c r="MWZ346" s="1114"/>
      <c r="MXA346" s="1114"/>
      <c r="MXB346" s="1114"/>
      <c r="MXC346" s="1114"/>
      <c r="MXD346" s="1114"/>
      <c r="MXE346" s="1114"/>
      <c r="MXF346" s="1114"/>
      <c r="MXG346" s="1114"/>
      <c r="MXH346" s="1114"/>
      <c r="MXI346" s="1114"/>
      <c r="MXJ346" s="1114"/>
      <c r="MXK346" s="1114"/>
      <c r="MXL346" s="1114"/>
      <c r="MXM346" s="1114"/>
      <c r="MXN346" s="1114"/>
      <c r="MXO346" s="1114"/>
      <c r="MXP346" s="1114"/>
      <c r="MXQ346" s="1114"/>
      <c r="MXR346" s="1114"/>
      <c r="MXS346" s="1114"/>
      <c r="MXT346" s="1114"/>
      <c r="MXU346" s="1114"/>
      <c r="MXV346" s="1114"/>
      <c r="MXW346" s="1114"/>
      <c r="MXX346" s="1114"/>
      <c r="MXY346" s="1114"/>
      <c r="MXZ346" s="1114"/>
      <c r="MYA346" s="1114"/>
      <c r="MYB346" s="1114"/>
      <c r="MYC346" s="1114"/>
      <c r="MYD346" s="1114"/>
      <c r="MYE346" s="1114"/>
      <c r="MYF346" s="1114"/>
      <c r="MYG346" s="1114"/>
      <c r="MYH346" s="1114"/>
      <c r="MYI346" s="1114"/>
      <c r="MYJ346" s="1114"/>
      <c r="MYK346" s="1114"/>
      <c r="MYL346" s="1114"/>
      <c r="MYM346" s="1114"/>
      <c r="MYN346" s="1114"/>
      <c r="MYO346" s="1114"/>
      <c r="MYP346" s="1114"/>
      <c r="MYQ346" s="1114"/>
      <c r="MYR346" s="1114"/>
      <c r="MYS346" s="1114"/>
      <c r="MYT346" s="1114"/>
      <c r="MYU346" s="1114"/>
      <c r="MYV346" s="1114"/>
      <c r="MYW346" s="1114"/>
      <c r="MYX346" s="1114"/>
      <c r="MYY346" s="1114"/>
      <c r="MYZ346" s="1114"/>
      <c r="MZA346" s="1114"/>
      <c r="MZB346" s="1114"/>
      <c r="MZC346" s="1114"/>
      <c r="MZD346" s="1114"/>
      <c r="MZE346" s="1114"/>
      <c r="MZF346" s="1114"/>
      <c r="MZG346" s="1114"/>
      <c r="MZH346" s="1114"/>
      <c r="MZI346" s="1114"/>
      <c r="MZJ346" s="1114"/>
      <c r="MZK346" s="1114"/>
      <c r="MZL346" s="1114"/>
      <c r="MZM346" s="1114"/>
      <c r="MZN346" s="1114"/>
      <c r="MZO346" s="1114"/>
      <c r="MZP346" s="1114"/>
      <c r="MZQ346" s="1114"/>
      <c r="MZR346" s="1114"/>
      <c r="MZS346" s="1114"/>
      <c r="MZT346" s="1114"/>
      <c r="MZU346" s="1114"/>
      <c r="MZV346" s="1114"/>
      <c r="MZW346" s="1114"/>
      <c r="MZX346" s="1114"/>
      <c r="MZY346" s="1114"/>
      <c r="MZZ346" s="1114"/>
      <c r="NAA346" s="1114"/>
      <c r="NAB346" s="1114"/>
      <c r="NAC346" s="1114"/>
      <c r="NAD346" s="1114"/>
      <c r="NAE346" s="1114"/>
      <c r="NAF346" s="1114"/>
      <c r="NAG346" s="1114"/>
      <c r="NAH346" s="1114"/>
      <c r="NAI346" s="1114"/>
      <c r="NAJ346" s="1114"/>
      <c r="NAK346" s="1114"/>
      <c r="NAL346" s="1114"/>
      <c r="NAM346" s="1114"/>
      <c r="NAN346" s="1114"/>
      <c r="NAO346" s="1114"/>
      <c r="NAP346" s="1114"/>
      <c r="NAQ346" s="1114"/>
      <c r="NAR346" s="1114"/>
      <c r="NAS346" s="1114"/>
      <c r="NAT346" s="1114"/>
      <c r="NAU346" s="1114"/>
      <c r="NAV346" s="1114"/>
      <c r="NAW346" s="1114"/>
      <c r="NAX346" s="1114"/>
      <c r="NAY346" s="1114"/>
      <c r="NAZ346" s="1114"/>
      <c r="NBA346" s="1114"/>
      <c r="NBB346" s="1114"/>
      <c r="NBC346" s="1114"/>
      <c r="NBD346" s="1114"/>
      <c r="NBE346" s="1114"/>
      <c r="NBF346" s="1114"/>
      <c r="NBG346" s="1114"/>
      <c r="NBH346" s="1114"/>
      <c r="NBI346" s="1114"/>
      <c r="NBJ346" s="1114"/>
      <c r="NBK346" s="1114"/>
      <c r="NBL346" s="1114"/>
      <c r="NBM346" s="1114"/>
      <c r="NBN346" s="1114"/>
      <c r="NBO346" s="1114"/>
      <c r="NBP346" s="1114"/>
      <c r="NBQ346" s="1114"/>
      <c r="NBR346" s="1114"/>
      <c r="NBS346" s="1114"/>
      <c r="NBT346" s="1114"/>
      <c r="NBU346" s="1114"/>
      <c r="NBV346" s="1114"/>
      <c r="NBW346" s="1114"/>
      <c r="NBX346" s="1114"/>
      <c r="NBY346" s="1114"/>
      <c r="NBZ346" s="1114"/>
      <c r="NCA346" s="1114"/>
      <c r="NCB346" s="1114"/>
      <c r="NCC346" s="1114"/>
      <c r="NCD346" s="1114"/>
      <c r="NCE346" s="1114"/>
      <c r="NCF346" s="1114"/>
      <c r="NCG346" s="1114"/>
      <c r="NCH346" s="1114"/>
      <c r="NCI346" s="1114"/>
      <c r="NCJ346" s="1114"/>
      <c r="NCK346" s="1114"/>
      <c r="NCL346" s="1114"/>
      <c r="NCM346" s="1114"/>
      <c r="NCN346" s="1114"/>
      <c r="NCO346" s="1114"/>
      <c r="NCP346" s="1114"/>
      <c r="NCQ346" s="1114"/>
      <c r="NCR346" s="1114"/>
      <c r="NCS346" s="1114"/>
      <c r="NCT346" s="1114"/>
      <c r="NCU346" s="1114"/>
      <c r="NCV346" s="1114"/>
      <c r="NCW346" s="1114"/>
      <c r="NCX346" s="1114"/>
      <c r="NCY346" s="1114"/>
      <c r="NCZ346" s="1114"/>
      <c r="NDA346" s="1114"/>
      <c r="NDB346" s="1114"/>
      <c r="NDC346" s="1114"/>
      <c r="NDD346" s="1114"/>
      <c r="NDE346" s="1114"/>
      <c r="NDF346" s="1114"/>
      <c r="NDG346" s="1114"/>
      <c r="NDH346" s="1114"/>
      <c r="NDI346" s="1114"/>
      <c r="NDJ346" s="1114"/>
      <c r="NDK346" s="1114"/>
      <c r="NDL346" s="1114"/>
      <c r="NDM346" s="1114"/>
      <c r="NDN346" s="1114"/>
      <c r="NDO346" s="1114"/>
      <c r="NDP346" s="1114"/>
      <c r="NDQ346" s="1114"/>
      <c r="NDR346" s="1114"/>
      <c r="NDS346" s="1114"/>
      <c r="NDT346" s="1114"/>
      <c r="NDU346" s="1114"/>
      <c r="NDV346" s="1114"/>
      <c r="NDW346" s="1114"/>
      <c r="NDX346" s="1114"/>
      <c r="NDY346" s="1114"/>
      <c r="NDZ346" s="1114"/>
      <c r="NEA346" s="1114"/>
      <c r="NEB346" s="1114"/>
      <c r="NEC346" s="1114"/>
      <c r="NED346" s="1114"/>
      <c r="NEE346" s="1114"/>
      <c r="NEF346" s="1114"/>
      <c r="NEG346" s="1114"/>
      <c r="NEH346" s="1114"/>
      <c r="NEI346" s="1114"/>
      <c r="NEJ346" s="1114"/>
      <c r="NEK346" s="1114"/>
      <c r="NEL346" s="1114"/>
      <c r="NEM346" s="1114"/>
      <c r="NEN346" s="1114"/>
      <c r="NEO346" s="1114"/>
      <c r="NEP346" s="1114"/>
      <c r="NEQ346" s="1114"/>
      <c r="NER346" s="1114"/>
      <c r="NES346" s="1114"/>
      <c r="NET346" s="1114"/>
      <c r="NEU346" s="1114"/>
      <c r="NEV346" s="1114"/>
      <c r="NEW346" s="1114"/>
      <c r="NEX346" s="1114"/>
      <c r="NEY346" s="1114"/>
      <c r="NEZ346" s="1114"/>
      <c r="NFA346" s="1114"/>
      <c r="NFB346" s="1114"/>
      <c r="NFC346" s="1114"/>
      <c r="NFD346" s="1114"/>
      <c r="NFE346" s="1114"/>
      <c r="NFF346" s="1114"/>
      <c r="NFG346" s="1114"/>
      <c r="NFH346" s="1114"/>
      <c r="NFI346" s="1114"/>
      <c r="NFJ346" s="1114"/>
      <c r="NFK346" s="1114"/>
      <c r="NFL346" s="1114"/>
      <c r="NFM346" s="1114"/>
      <c r="NFN346" s="1114"/>
      <c r="NFO346" s="1114"/>
      <c r="NFP346" s="1114"/>
      <c r="NFQ346" s="1114"/>
      <c r="NFR346" s="1114"/>
      <c r="NFS346" s="1114"/>
      <c r="NFT346" s="1114"/>
      <c r="NFU346" s="1114"/>
      <c r="NFV346" s="1114"/>
      <c r="NFW346" s="1114"/>
      <c r="NFX346" s="1114"/>
      <c r="NFY346" s="1114"/>
      <c r="NFZ346" s="1114"/>
      <c r="NGA346" s="1114"/>
      <c r="NGB346" s="1114"/>
      <c r="NGC346" s="1114"/>
      <c r="NGD346" s="1114"/>
      <c r="NGE346" s="1114"/>
      <c r="NGF346" s="1114"/>
      <c r="NGG346" s="1114"/>
      <c r="NGH346" s="1114"/>
      <c r="NGI346" s="1114"/>
      <c r="NGJ346" s="1114"/>
      <c r="NGK346" s="1114"/>
      <c r="NGL346" s="1114"/>
      <c r="NGM346" s="1114"/>
      <c r="NGN346" s="1114"/>
      <c r="NGO346" s="1114"/>
      <c r="NGP346" s="1114"/>
      <c r="NGQ346" s="1114"/>
      <c r="NGR346" s="1114"/>
      <c r="NGS346" s="1114"/>
      <c r="NGT346" s="1114"/>
      <c r="NGU346" s="1114"/>
      <c r="NGV346" s="1114"/>
      <c r="NGW346" s="1114"/>
      <c r="NGX346" s="1114"/>
      <c r="NGY346" s="1114"/>
      <c r="NGZ346" s="1114"/>
      <c r="NHA346" s="1114"/>
      <c r="NHB346" s="1114"/>
      <c r="NHC346" s="1114"/>
      <c r="NHD346" s="1114"/>
      <c r="NHE346" s="1114"/>
      <c r="NHF346" s="1114"/>
      <c r="NHG346" s="1114"/>
      <c r="NHH346" s="1114"/>
      <c r="NHI346" s="1114"/>
      <c r="NHJ346" s="1114"/>
      <c r="NHK346" s="1114"/>
      <c r="NHL346" s="1114"/>
      <c r="NHM346" s="1114"/>
      <c r="NHN346" s="1114"/>
      <c r="NHO346" s="1114"/>
      <c r="NHP346" s="1114"/>
      <c r="NHQ346" s="1114"/>
      <c r="NHR346" s="1114"/>
      <c r="NHS346" s="1114"/>
      <c r="NHT346" s="1114"/>
      <c r="NHU346" s="1114"/>
      <c r="NHV346" s="1114"/>
      <c r="NHW346" s="1114"/>
      <c r="NHX346" s="1114"/>
      <c r="NHY346" s="1114"/>
      <c r="NHZ346" s="1114"/>
      <c r="NIA346" s="1114"/>
      <c r="NIB346" s="1114"/>
      <c r="NIC346" s="1114"/>
      <c r="NID346" s="1114"/>
      <c r="NIE346" s="1114"/>
      <c r="NIF346" s="1114"/>
      <c r="NIG346" s="1114"/>
      <c r="NIH346" s="1114"/>
      <c r="NII346" s="1114"/>
      <c r="NIJ346" s="1114"/>
      <c r="NIK346" s="1114"/>
      <c r="NIL346" s="1114"/>
      <c r="NIM346" s="1114"/>
      <c r="NIN346" s="1114"/>
      <c r="NIO346" s="1114"/>
      <c r="NIP346" s="1114"/>
      <c r="NIQ346" s="1114"/>
      <c r="NIR346" s="1114"/>
      <c r="NIS346" s="1114"/>
      <c r="NIT346" s="1114"/>
      <c r="NIU346" s="1114"/>
      <c r="NIV346" s="1114"/>
      <c r="NIW346" s="1114"/>
      <c r="NIX346" s="1114"/>
      <c r="NIY346" s="1114"/>
      <c r="NIZ346" s="1114"/>
      <c r="NJA346" s="1114"/>
      <c r="NJB346" s="1114"/>
      <c r="NJC346" s="1114"/>
      <c r="NJD346" s="1114"/>
      <c r="NJE346" s="1114"/>
      <c r="NJF346" s="1114"/>
      <c r="NJG346" s="1114"/>
      <c r="NJH346" s="1114"/>
      <c r="NJI346" s="1114"/>
      <c r="NJJ346" s="1114"/>
      <c r="NJK346" s="1114"/>
      <c r="NJL346" s="1114"/>
      <c r="NJM346" s="1114"/>
      <c r="NJN346" s="1114"/>
      <c r="NJO346" s="1114"/>
      <c r="NJP346" s="1114"/>
      <c r="NJQ346" s="1114"/>
      <c r="NJR346" s="1114"/>
      <c r="NJS346" s="1114"/>
      <c r="NJT346" s="1114"/>
      <c r="NJU346" s="1114"/>
      <c r="NJV346" s="1114"/>
      <c r="NJW346" s="1114"/>
      <c r="NJX346" s="1114"/>
      <c r="NJY346" s="1114"/>
      <c r="NJZ346" s="1114"/>
      <c r="NKA346" s="1114"/>
      <c r="NKB346" s="1114"/>
      <c r="NKC346" s="1114"/>
      <c r="NKD346" s="1114"/>
      <c r="NKE346" s="1114"/>
      <c r="NKF346" s="1114"/>
      <c r="NKG346" s="1114"/>
      <c r="NKH346" s="1114"/>
      <c r="NKI346" s="1114"/>
      <c r="NKJ346" s="1114"/>
      <c r="NKK346" s="1114"/>
      <c r="NKL346" s="1114"/>
      <c r="NKM346" s="1114"/>
      <c r="NKN346" s="1114"/>
      <c r="NKO346" s="1114"/>
      <c r="NKP346" s="1114"/>
      <c r="NKQ346" s="1114"/>
      <c r="NKR346" s="1114"/>
      <c r="NKS346" s="1114"/>
      <c r="NKT346" s="1114"/>
      <c r="NKU346" s="1114"/>
      <c r="NKV346" s="1114"/>
      <c r="NKW346" s="1114"/>
      <c r="NKX346" s="1114"/>
      <c r="NKY346" s="1114"/>
      <c r="NKZ346" s="1114"/>
      <c r="NLA346" s="1114"/>
      <c r="NLB346" s="1114"/>
      <c r="NLC346" s="1114"/>
      <c r="NLD346" s="1114"/>
      <c r="NLE346" s="1114"/>
      <c r="NLF346" s="1114"/>
      <c r="NLG346" s="1114"/>
      <c r="NLH346" s="1114"/>
      <c r="NLI346" s="1114"/>
      <c r="NLJ346" s="1114"/>
      <c r="NLK346" s="1114"/>
      <c r="NLL346" s="1114"/>
      <c r="NLM346" s="1114"/>
      <c r="NLN346" s="1114"/>
      <c r="NLO346" s="1114"/>
      <c r="NLP346" s="1114"/>
      <c r="NLQ346" s="1114"/>
      <c r="NLR346" s="1114"/>
      <c r="NLS346" s="1114"/>
      <c r="NLT346" s="1114"/>
      <c r="NLU346" s="1114"/>
      <c r="NLV346" s="1114"/>
      <c r="NLW346" s="1114"/>
      <c r="NLX346" s="1114"/>
      <c r="NLY346" s="1114"/>
      <c r="NLZ346" s="1114"/>
      <c r="NMA346" s="1114"/>
      <c r="NMB346" s="1114"/>
      <c r="NMC346" s="1114"/>
      <c r="NMD346" s="1114"/>
      <c r="NME346" s="1114"/>
      <c r="NMF346" s="1114"/>
      <c r="NMG346" s="1114"/>
      <c r="NMH346" s="1114"/>
      <c r="NMI346" s="1114"/>
      <c r="NMJ346" s="1114"/>
      <c r="NMK346" s="1114"/>
      <c r="NML346" s="1114"/>
      <c r="NMM346" s="1114"/>
      <c r="NMN346" s="1114"/>
      <c r="NMO346" s="1114"/>
      <c r="NMP346" s="1114"/>
      <c r="NMQ346" s="1114"/>
      <c r="NMR346" s="1114"/>
      <c r="NMS346" s="1114"/>
      <c r="NMT346" s="1114"/>
      <c r="NMU346" s="1114"/>
      <c r="NMV346" s="1114"/>
      <c r="NMW346" s="1114"/>
      <c r="NMX346" s="1114"/>
      <c r="NMY346" s="1114"/>
      <c r="NMZ346" s="1114"/>
      <c r="NNA346" s="1114"/>
      <c r="NNB346" s="1114"/>
      <c r="NNC346" s="1114"/>
      <c r="NND346" s="1114"/>
      <c r="NNE346" s="1114"/>
      <c r="NNF346" s="1114"/>
      <c r="NNG346" s="1114"/>
      <c r="NNH346" s="1114"/>
      <c r="NNI346" s="1114"/>
      <c r="NNJ346" s="1114"/>
      <c r="NNK346" s="1114"/>
      <c r="NNL346" s="1114"/>
      <c r="NNM346" s="1114"/>
      <c r="NNN346" s="1114"/>
      <c r="NNO346" s="1114"/>
      <c r="NNP346" s="1114"/>
      <c r="NNQ346" s="1114"/>
      <c r="NNR346" s="1114"/>
      <c r="NNS346" s="1114"/>
      <c r="NNT346" s="1114"/>
      <c r="NNU346" s="1114"/>
      <c r="NNV346" s="1114"/>
      <c r="NNW346" s="1114"/>
      <c r="NNX346" s="1114"/>
      <c r="NNY346" s="1114"/>
      <c r="NNZ346" s="1114"/>
      <c r="NOA346" s="1114"/>
      <c r="NOB346" s="1114"/>
      <c r="NOC346" s="1114"/>
      <c r="NOD346" s="1114"/>
      <c r="NOE346" s="1114"/>
      <c r="NOF346" s="1114"/>
      <c r="NOG346" s="1114"/>
      <c r="NOH346" s="1114"/>
      <c r="NOI346" s="1114"/>
      <c r="NOJ346" s="1114"/>
      <c r="NOK346" s="1114"/>
      <c r="NOL346" s="1114"/>
      <c r="NOM346" s="1114"/>
      <c r="NON346" s="1114"/>
      <c r="NOO346" s="1114"/>
      <c r="NOP346" s="1114"/>
      <c r="NOQ346" s="1114"/>
      <c r="NOR346" s="1114"/>
      <c r="NOS346" s="1114"/>
      <c r="NOT346" s="1114"/>
      <c r="NOU346" s="1114"/>
      <c r="NOV346" s="1114"/>
      <c r="NOW346" s="1114"/>
      <c r="NOX346" s="1114"/>
      <c r="NOY346" s="1114"/>
      <c r="NOZ346" s="1114"/>
      <c r="NPA346" s="1114"/>
      <c r="NPB346" s="1114"/>
      <c r="NPC346" s="1114"/>
      <c r="NPD346" s="1114"/>
      <c r="NPE346" s="1114"/>
      <c r="NPF346" s="1114"/>
      <c r="NPG346" s="1114"/>
      <c r="NPH346" s="1114"/>
      <c r="NPI346" s="1114"/>
      <c r="NPJ346" s="1114"/>
      <c r="NPK346" s="1114"/>
      <c r="NPL346" s="1114"/>
      <c r="NPM346" s="1114"/>
      <c r="NPN346" s="1114"/>
      <c r="NPO346" s="1114"/>
      <c r="NPP346" s="1114"/>
      <c r="NPQ346" s="1114"/>
      <c r="NPR346" s="1114"/>
      <c r="NPS346" s="1114"/>
      <c r="NPT346" s="1114"/>
      <c r="NPU346" s="1114"/>
      <c r="NPV346" s="1114"/>
      <c r="NPW346" s="1114"/>
      <c r="NPX346" s="1114"/>
      <c r="NPY346" s="1114"/>
      <c r="NPZ346" s="1114"/>
      <c r="NQA346" s="1114"/>
      <c r="NQB346" s="1114"/>
      <c r="NQC346" s="1114"/>
      <c r="NQD346" s="1114"/>
      <c r="NQE346" s="1114"/>
      <c r="NQF346" s="1114"/>
      <c r="NQG346" s="1114"/>
      <c r="NQH346" s="1114"/>
      <c r="NQI346" s="1114"/>
      <c r="NQJ346" s="1114"/>
      <c r="NQK346" s="1114"/>
      <c r="NQL346" s="1114"/>
      <c r="NQM346" s="1114"/>
      <c r="NQN346" s="1114"/>
      <c r="NQO346" s="1114"/>
      <c r="NQP346" s="1114"/>
      <c r="NQQ346" s="1114"/>
      <c r="NQR346" s="1114"/>
      <c r="NQS346" s="1114"/>
      <c r="NQT346" s="1114"/>
      <c r="NQU346" s="1114"/>
      <c r="NQV346" s="1114"/>
      <c r="NQW346" s="1114"/>
      <c r="NQX346" s="1114"/>
      <c r="NQY346" s="1114"/>
      <c r="NQZ346" s="1114"/>
      <c r="NRA346" s="1114"/>
      <c r="NRB346" s="1114"/>
      <c r="NRC346" s="1114"/>
      <c r="NRD346" s="1114"/>
      <c r="NRE346" s="1114"/>
      <c r="NRF346" s="1114"/>
      <c r="NRG346" s="1114"/>
      <c r="NRH346" s="1114"/>
      <c r="NRI346" s="1114"/>
      <c r="NRJ346" s="1114"/>
      <c r="NRK346" s="1114"/>
      <c r="NRL346" s="1114"/>
      <c r="NRM346" s="1114"/>
      <c r="NRN346" s="1114"/>
      <c r="NRO346" s="1114"/>
      <c r="NRP346" s="1114"/>
      <c r="NRQ346" s="1114"/>
      <c r="NRR346" s="1114"/>
      <c r="NRS346" s="1114"/>
      <c r="NRT346" s="1114"/>
      <c r="NRU346" s="1114"/>
      <c r="NRV346" s="1114"/>
      <c r="NRW346" s="1114"/>
      <c r="NRX346" s="1114"/>
      <c r="NRY346" s="1114"/>
      <c r="NRZ346" s="1114"/>
      <c r="NSA346" s="1114"/>
      <c r="NSB346" s="1114"/>
      <c r="NSC346" s="1114"/>
      <c r="NSD346" s="1114"/>
      <c r="NSE346" s="1114"/>
      <c r="NSF346" s="1114"/>
      <c r="NSG346" s="1114"/>
      <c r="NSH346" s="1114"/>
      <c r="NSI346" s="1114"/>
      <c r="NSJ346" s="1114"/>
      <c r="NSK346" s="1114"/>
      <c r="NSL346" s="1114"/>
      <c r="NSM346" s="1114"/>
      <c r="NSN346" s="1114"/>
      <c r="NSO346" s="1114"/>
      <c r="NSP346" s="1114"/>
      <c r="NSQ346" s="1114"/>
      <c r="NSR346" s="1114"/>
      <c r="NSS346" s="1114"/>
      <c r="NST346" s="1114"/>
      <c r="NSU346" s="1114"/>
      <c r="NSV346" s="1114"/>
      <c r="NSW346" s="1114"/>
      <c r="NSX346" s="1114"/>
      <c r="NSY346" s="1114"/>
      <c r="NSZ346" s="1114"/>
      <c r="NTA346" s="1114"/>
      <c r="NTB346" s="1114"/>
      <c r="NTC346" s="1114"/>
      <c r="NTD346" s="1114"/>
      <c r="NTE346" s="1114"/>
      <c r="NTF346" s="1114"/>
      <c r="NTG346" s="1114"/>
      <c r="NTH346" s="1114"/>
      <c r="NTI346" s="1114"/>
      <c r="NTJ346" s="1114"/>
      <c r="NTK346" s="1114"/>
      <c r="NTL346" s="1114"/>
      <c r="NTM346" s="1114"/>
      <c r="NTN346" s="1114"/>
      <c r="NTO346" s="1114"/>
      <c r="NTP346" s="1114"/>
      <c r="NTQ346" s="1114"/>
      <c r="NTR346" s="1114"/>
      <c r="NTS346" s="1114"/>
      <c r="NTT346" s="1114"/>
      <c r="NTU346" s="1114"/>
      <c r="NTV346" s="1114"/>
      <c r="NTW346" s="1114"/>
      <c r="NTX346" s="1114"/>
      <c r="NTY346" s="1114"/>
      <c r="NTZ346" s="1114"/>
      <c r="NUA346" s="1114"/>
      <c r="NUB346" s="1114"/>
      <c r="NUC346" s="1114"/>
      <c r="NUD346" s="1114"/>
      <c r="NUE346" s="1114"/>
      <c r="NUF346" s="1114"/>
      <c r="NUG346" s="1114"/>
      <c r="NUH346" s="1114"/>
      <c r="NUI346" s="1114"/>
      <c r="NUJ346" s="1114"/>
      <c r="NUK346" s="1114"/>
      <c r="NUL346" s="1114"/>
      <c r="NUM346" s="1114"/>
      <c r="NUN346" s="1114"/>
      <c r="NUO346" s="1114"/>
      <c r="NUP346" s="1114"/>
      <c r="NUQ346" s="1114"/>
      <c r="NUR346" s="1114"/>
      <c r="NUS346" s="1114"/>
      <c r="NUT346" s="1114"/>
      <c r="NUU346" s="1114"/>
      <c r="NUV346" s="1114"/>
      <c r="NUW346" s="1114"/>
      <c r="NUX346" s="1114"/>
      <c r="NUY346" s="1114"/>
      <c r="NUZ346" s="1114"/>
      <c r="NVA346" s="1114"/>
      <c r="NVB346" s="1114"/>
      <c r="NVC346" s="1114"/>
      <c r="NVD346" s="1114"/>
      <c r="NVE346" s="1114"/>
      <c r="NVF346" s="1114"/>
      <c r="NVG346" s="1114"/>
      <c r="NVH346" s="1114"/>
      <c r="NVI346" s="1114"/>
      <c r="NVJ346" s="1114"/>
      <c r="NVK346" s="1114"/>
      <c r="NVL346" s="1114"/>
      <c r="NVM346" s="1114"/>
      <c r="NVN346" s="1114"/>
      <c r="NVO346" s="1114"/>
      <c r="NVP346" s="1114"/>
      <c r="NVQ346" s="1114"/>
      <c r="NVR346" s="1114"/>
      <c r="NVS346" s="1114"/>
      <c r="NVT346" s="1114"/>
      <c r="NVU346" s="1114"/>
      <c r="NVV346" s="1114"/>
      <c r="NVW346" s="1114"/>
      <c r="NVX346" s="1114"/>
      <c r="NVY346" s="1114"/>
      <c r="NVZ346" s="1114"/>
      <c r="NWA346" s="1114"/>
      <c r="NWB346" s="1114"/>
      <c r="NWC346" s="1114"/>
      <c r="NWD346" s="1114"/>
      <c r="NWE346" s="1114"/>
      <c r="NWF346" s="1114"/>
      <c r="NWG346" s="1114"/>
      <c r="NWH346" s="1114"/>
      <c r="NWI346" s="1114"/>
      <c r="NWJ346" s="1114"/>
      <c r="NWK346" s="1114"/>
      <c r="NWL346" s="1114"/>
      <c r="NWM346" s="1114"/>
      <c r="NWN346" s="1114"/>
      <c r="NWO346" s="1114"/>
      <c r="NWP346" s="1114"/>
      <c r="NWQ346" s="1114"/>
      <c r="NWR346" s="1114"/>
      <c r="NWS346" s="1114"/>
      <c r="NWT346" s="1114"/>
      <c r="NWU346" s="1114"/>
      <c r="NWV346" s="1114"/>
      <c r="NWW346" s="1114"/>
      <c r="NWX346" s="1114"/>
      <c r="NWY346" s="1114"/>
      <c r="NWZ346" s="1114"/>
      <c r="NXA346" s="1114"/>
      <c r="NXB346" s="1114"/>
      <c r="NXC346" s="1114"/>
      <c r="NXD346" s="1114"/>
      <c r="NXE346" s="1114"/>
      <c r="NXF346" s="1114"/>
      <c r="NXG346" s="1114"/>
      <c r="NXH346" s="1114"/>
      <c r="NXI346" s="1114"/>
      <c r="NXJ346" s="1114"/>
      <c r="NXK346" s="1114"/>
      <c r="NXL346" s="1114"/>
      <c r="NXM346" s="1114"/>
      <c r="NXN346" s="1114"/>
      <c r="NXO346" s="1114"/>
      <c r="NXP346" s="1114"/>
      <c r="NXQ346" s="1114"/>
      <c r="NXR346" s="1114"/>
      <c r="NXS346" s="1114"/>
      <c r="NXT346" s="1114"/>
      <c r="NXU346" s="1114"/>
      <c r="NXV346" s="1114"/>
      <c r="NXW346" s="1114"/>
      <c r="NXX346" s="1114"/>
      <c r="NXY346" s="1114"/>
      <c r="NXZ346" s="1114"/>
      <c r="NYA346" s="1114"/>
      <c r="NYB346" s="1114"/>
      <c r="NYC346" s="1114"/>
      <c r="NYD346" s="1114"/>
      <c r="NYE346" s="1114"/>
      <c r="NYF346" s="1114"/>
      <c r="NYG346" s="1114"/>
      <c r="NYH346" s="1114"/>
      <c r="NYI346" s="1114"/>
      <c r="NYJ346" s="1114"/>
      <c r="NYK346" s="1114"/>
      <c r="NYL346" s="1114"/>
      <c r="NYM346" s="1114"/>
      <c r="NYN346" s="1114"/>
      <c r="NYO346" s="1114"/>
      <c r="NYP346" s="1114"/>
      <c r="NYQ346" s="1114"/>
      <c r="NYR346" s="1114"/>
      <c r="NYS346" s="1114"/>
      <c r="NYT346" s="1114"/>
      <c r="NYU346" s="1114"/>
      <c r="NYV346" s="1114"/>
      <c r="NYW346" s="1114"/>
      <c r="NYX346" s="1114"/>
      <c r="NYY346" s="1114"/>
      <c r="NYZ346" s="1114"/>
      <c r="NZA346" s="1114"/>
      <c r="NZB346" s="1114"/>
      <c r="NZC346" s="1114"/>
      <c r="NZD346" s="1114"/>
      <c r="NZE346" s="1114"/>
      <c r="NZF346" s="1114"/>
      <c r="NZG346" s="1114"/>
      <c r="NZH346" s="1114"/>
      <c r="NZI346" s="1114"/>
      <c r="NZJ346" s="1114"/>
      <c r="NZK346" s="1114"/>
      <c r="NZL346" s="1114"/>
      <c r="NZM346" s="1114"/>
      <c r="NZN346" s="1114"/>
      <c r="NZO346" s="1114"/>
      <c r="NZP346" s="1114"/>
      <c r="NZQ346" s="1114"/>
      <c r="NZR346" s="1114"/>
      <c r="NZS346" s="1114"/>
      <c r="NZT346" s="1114"/>
      <c r="NZU346" s="1114"/>
      <c r="NZV346" s="1114"/>
      <c r="NZW346" s="1114"/>
      <c r="NZX346" s="1114"/>
      <c r="NZY346" s="1114"/>
      <c r="NZZ346" s="1114"/>
      <c r="OAA346" s="1114"/>
      <c r="OAB346" s="1114"/>
      <c r="OAC346" s="1114"/>
      <c r="OAD346" s="1114"/>
      <c r="OAE346" s="1114"/>
      <c r="OAF346" s="1114"/>
      <c r="OAG346" s="1114"/>
      <c r="OAH346" s="1114"/>
      <c r="OAI346" s="1114"/>
      <c r="OAJ346" s="1114"/>
      <c r="OAK346" s="1114"/>
      <c r="OAL346" s="1114"/>
      <c r="OAM346" s="1114"/>
      <c r="OAN346" s="1114"/>
      <c r="OAO346" s="1114"/>
      <c r="OAP346" s="1114"/>
      <c r="OAQ346" s="1114"/>
      <c r="OAR346" s="1114"/>
      <c r="OAS346" s="1114"/>
      <c r="OAT346" s="1114"/>
      <c r="OAU346" s="1114"/>
      <c r="OAV346" s="1114"/>
      <c r="OAW346" s="1114"/>
      <c r="OAX346" s="1114"/>
      <c r="OAY346" s="1114"/>
      <c r="OAZ346" s="1114"/>
      <c r="OBA346" s="1114"/>
      <c r="OBB346" s="1114"/>
      <c r="OBC346" s="1114"/>
      <c r="OBD346" s="1114"/>
      <c r="OBE346" s="1114"/>
      <c r="OBF346" s="1114"/>
      <c r="OBG346" s="1114"/>
      <c r="OBH346" s="1114"/>
      <c r="OBI346" s="1114"/>
      <c r="OBJ346" s="1114"/>
      <c r="OBK346" s="1114"/>
      <c r="OBL346" s="1114"/>
      <c r="OBM346" s="1114"/>
      <c r="OBN346" s="1114"/>
      <c r="OBO346" s="1114"/>
      <c r="OBP346" s="1114"/>
      <c r="OBQ346" s="1114"/>
      <c r="OBR346" s="1114"/>
      <c r="OBS346" s="1114"/>
      <c r="OBT346" s="1114"/>
      <c r="OBU346" s="1114"/>
      <c r="OBV346" s="1114"/>
      <c r="OBW346" s="1114"/>
      <c r="OBX346" s="1114"/>
      <c r="OBY346" s="1114"/>
      <c r="OBZ346" s="1114"/>
      <c r="OCA346" s="1114"/>
      <c r="OCB346" s="1114"/>
      <c r="OCC346" s="1114"/>
      <c r="OCD346" s="1114"/>
      <c r="OCE346" s="1114"/>
      <c r="OCF346" s="1114"/>
      <c r="OCG346" s="1114"/>
      <c r="OCH346" s="1114"/>
      <c r="OCI346" s="1114"/>
      <c r="OCJ346" s="1114"/>
      <c r="OCK346" s="1114"/>
      <c r="OCL346" s="1114"/>
      <c r="OCM346" s="1114"/>
      <c r="OCN346" s="1114"/>
      <c r="OCO346" s="1114"/>
      <c r="OCP346" s="1114"/>
      <c r="OCQ346" s="1114"/>
      <c r="OCR346" s="1114"/>
      <c r="OCS346" s="1114"/>
      <c r="OCT346" s="1114"/>
      <c r="OCU346" s="1114"/>
      <c r="OCV346" s="1114"/>
      <c r="OCW346" s="1114"/>
      <c r="OCX346" s="1114"/>
      <c r="OCY346" s="1114"/>
      <c r="OCZ346" s="1114"/>
      <c r="ODA346" s="1114"/>
      <c r="ODB346" s="1114"/>
      <c r="ODC346" s="1114"/>
      <c r="ODD346" s="1114"/>
      <c r="ODE346" s="1114"/>
      <c r="ODF346" s="1114"/>
      <c r="ODG346" s="1114"/>
      <c r="ODH346" s="1114"/>
      <c r="ODI346" s="1114"/>
      <c r="ODJ346" s="1114"/>
      <c r="ODK346" s="1114"/>
      <c r="ODL346" s="1114"/>
      <c r="ODM346" s="1114"/>
      <c r="ODN346" s="1114"/>
      <c r="ODO346" s="1114"/>
      <c r="ODP346" s="1114"/>
      <c r="ODQ346" s="1114"/>
      <c r="ODR346" s="1114"/>
      <c r="ODS346" s="1114"/>
      <c r="ODT346" s="1114"/>
      <c r="ODU346" s="1114"/>
      <c r="ODV346" s="1114"/>
      <c r="ODW346" s="1114"/>
      <c r="ODX346" s="1114"/>
      <c r="ODY346" s="1114"/>
      <c r="ODZ346" s="1114"/>
      <c r="OEA346" s="1114"/>
      <c r="OEB346" s="1114"/>
      <c r="OEC346" s="1114"/>
      <c r="OED346" s="1114"/>
      <c r="OEE346" s="1114"/>
      <c r="OEF346" s="1114"/>
      <c r="OEG346" s="1114"/>
      <c r="OEH346" s="1114"/>
      <c r="OEI346" s="1114"/>
      <c r="OEJ346" s="1114"/>
      <c r="OEK346" s="1114"/>
      <c r="OEL346" s="1114"/>
      <c r="OEM346" s="1114"/>
      <c r="OEN346" s="1114"/>
      <c r="OEO346" s="1114"/>
      <c r="OEP346" s="1114"/>
      <c r="OEQ346" s="1114"/>
      <c r="OER346" s="1114"/>
      <c r="OES346" s="1114"/>
      <c r="OET346" s="1114"/>
      <c r="OEU346" s="1114"/>
      <c r="OEV346" s="1114"/>
      <c r="OEW346" s="1114"/>
      <c r="OEX346" s="1114"/>
      <c r="OEY346" s="1114"/>
      <c r="OEZ346" s="1114"/>
      <c r="OFA346" s="1114"/>
      <c r="OFB346" s="1114"/>
      <c r="OFC346" s="1114"/>
      <c r="OFD346" s="1114"/>
      <c r="OFE346" s="1114"/>
      <c r="OFF346" s="1114"/>
      <c r="OFG346" s="1114"/>
      <c r="OFH346" s="1114"/>
      <c r="OFI346" s="1114"/>
      <c r="OFJ346" s="1114"/>
      <c r="OFK346" s="1114"/>
      <c r="OFL346" s="1114"/>
      <c r="OFM346" s="1114"/>
      <c r="OFN346" s="1114"/>
      <c r="OFO346" s="1114"/>
      <c r="OFP346" s="1114"/>
      <c r="OFQ346" s="1114"/>
      <c r="OFR346" s="1114"/>
      <c r="OFS346" s="1114"/>
      <c r="OFT346" s="1114"/>
      <c r="OFU346" s="1114"/>
      <c r="OFV346" s="1114"/>
      <c r="OFW346" s="1114"/>
      <c r="OFX346" s="1114"/>
      <c r="OFY346" s="1114"/>
      <c r="OFZ346" s="1114"/>
      <c r="OGA346" s="1114"/>
      <c r="OGB346" s="1114"/>
      <c r="OGC346" s="1114"/>
      <c r="OGD346" s="1114"/>
      <c r="OGE346" s="1114"/>
      <c r="OGF346" s="1114"/>
      <c r="OGG346" s="1114"/>
      <c r="OGH346" s="1114"/>
      <c r="OGI346" s="1114"/>
      <c r="OGJ346" s="1114"/>
      <c r="OGK346" s="1114"/>
      <c r="OGL346" s="1114"/>
      <c r="OGM346" s="1114"/>
      <c r="OGN346" s="1114"/>
      <c r="OGO346" s="1114"/>
      <c r="OGP346" s="1114"/>
      <c r="OGQ346" s="1114"/>
      <c r="OGR346" s="1114"/>
      <c r="OGS346" s="1114"/>
      <c r="OGT346" s="1114"/>
      <c r="OGU346" s="1114"/>
      <c r="OGV346" s="1114"/>
      <c r="OGW346" s="1114"/>
      <c r="OGX346" s="1114"/>
      <c r="OGY346" s="1114"/>
      <c r="OGZ346" s="1114"/>
      <c r="OHA346" s="1114"/>
      <c r="OHB346" s="1114"/>
      <c r="OHC346" s="1114"/>
      <c r="OHD346" s="1114"/>
      <c r="OHE346" s="1114"/>
      <c r="OHF346" s="1114"/>
      <c r="OHG346" s="1114"/>
      <c r="OHH346" s="1114"/>
      <c r="OHI346" s="1114"/>
      <c r="OHJ346" s="1114"/>
      <c r="OHK346" s="1114"/>
      <c r="OHL346" s="1114"/>
      <c r="OHM346" s="1114"/>
      <c r="OHN346" s="1114"/>
      <c r="OHO346" s="1114"/>
      <c r="OHP346" s="1114"/>
      <c r="OHQ346" s="1114"/>
      <c r="OHR346" s="1114"/>
      <c r="OHS346" s="1114"/>
      <c r="OHT346" s="1114"/>
      <c r="OHU346" s="1114"/>
      <c r="OHV346" s="1114"/>
      <c r="OHW346" s="1114"/>
      <c r="OHX346" s="1114"/>
      <c r="OHY346" s="1114"/>
      <c r="OHZ346" s="1114"/>
      <c r="OIA346" s="1114"/>
      <c r="OIB346" s="1114"/>
      <c r="OIC346" s="1114"/>
      <c r="OID346" s="1114"/>
      <c r="OIE346" s="1114"/>
      <c r="OIF346" s="1114"/>
      <c r="OIG346" s="1114"/>
      <c r="OIH346" s="1114"/>
      <c r="OII346" s="1114"/>
      <c r="OIJ346" s="1114"/>
      <c r="OIK346" s="1114"/>
      <c r="OIL346" s="1114"/>
      <c r="OIM346" s="1114"/>
      <c r="OIN346" s="1114"/>
      <c r="OIO346" s="1114"/>
      <c r="OIP346" s="1114"/>
      <c r="OIQ346" s="1114"/>
      <c r="OIR346" s="1114"/>
      <c r="OIS346" s="1114"/>
      <c r="OIT346" s="1114"/>
      <c r="OIU346" s="1114"/>
      <c r="OIV346" s="1114"/>
      <c r="OIW346" s="1114"/>
      <c r="OIX346" s="1114"/>
      <c r="OIY346" s="1114"/>
      <c r="OIZ346" s="1114"/>
      <c r="OJA346" s="1114"/>
      <c r="OJB346" s="1114"/>
      <c r="OJC346" s="1114"/>
      <c r="OJD346" s="1114"/>
      <c r="OJE346" s="1114"/>
      <c r="OJF346" s="1114"/>
      <c r="OJG346" s="1114"/>
      <c r="OJH346" s="1114"/>
      <c r="OJI346" s="1114"/>
      <c r="OJJ346" s="1114"/>
      <c r="OJK346" s="1114"/>
      <c r="OJL346" s="1114"/>
      <c r="OJM346" s="1114"/>
      <c r="OJN346" s="1114"/>
      <c r="OJO346" s="1114"/>
      <c r="OJP346" s="1114"/>
      <c r="OJQ346" s="1114"/>
      <c r="OJR346" s="1114"/>
      <c r="OJS346" s="1114"/>
      <c r="OJT346" s="1114"/>
      <c r="OJU346" s="1114"/>
      <c r="OJV346" s="1114"/>
      <c r="OJW346" s="1114"/>
      <c r="OJX346" s="1114"/>
      <c r="OJY346" s="1114"/>
      <c r="OJZ346" s="1114"/>
      <c r="OKA346" s="1114"/>
      <c r="OKB346" s="1114"/>
      <c r="OKC346" s="1114"/>
      <c r="OKD346" s="1114"/>
      <c r="OKE346" s="1114"/>
      <c r="OKF346" s="1114"/>
      <c r="OKG346" s="1114"/>
      <c r="OKH346" s="1114"/>
      <c r="OKI346" s="1114"/>
      <c r="OKJ346" s="1114"/>
      <c r="OKK346" s="1114"/>
      <c r="OKL346" s="1114"/>
      <c r="OKM346" s="1114"/>
      <c r="OKN346" s="1114"/>
      <c r="OKO346" s="1114"/>
      <c r="OKP346" s="1114"/>
      <c r="OKQ346" s="1114"/>
      <c r="OKR346" s="1114"/>
      <c r="OKS346" s="1114"/>
      <c r="OKT346" s="1114"/>
      <c r="OKU346" s="1114"/>
      <c r="OKV346" s="1114"/>
      <c r="OKW346" s="1114"/>
      <c r="OKX346" s="1114"/>
      <c r="OKY346" s="1114"/>
      <c r="OKZ346" s="1114"/>
      <c r="OLA346" s="1114"/>
      <c r="OLB346" s="1114"/>
      <c r="OLC346" s="1114"/>
      <c r="OLD346" s="1114"/>
      <c r="OLE346" s="1114"/>
      <c r="OLF346" s="1114"/>
      <c r="OLG346" s="1114"/>
      <c r="OLH346" s="1114"/>
      <c r="OLI346" s="1114"/>
      <c r="OLJ346" s="1114"/>
      <c r="OLK346" s="1114"/>
      <c r="OLL346" s="1114"/>
      <c r="OLM346" s="1114"/>
      <c r="OLN346" s="1114"/>
      <c r="OLO346" s="1114"/>
      <c r="OLP346" s="1114"/>
      <c r="OLQ346" s="1114"/>
      <c r="OLR346" s="1114"/>
      <c r="OLS346" s="1114"/>
      <c r="OLT346" s="1114"/>
      <c r="OLU346" s="1114"/>
      <c r="OLV346" s="1114"/>
      <c r="OLW346" s="1114"/>
      <c r="OLX346" s="1114"/>
      <c r="OLY346" s="1114"/>
      <c r="OLZ346" s="1114"/>
      <c r="OMA346" s="1114"/>
      <c r="OMB346" s="1114"/>
      <c r="OMC346" s="1114"/>
      <c r="OMD346" s="1114"/>
      <c r="OME346" s="1114"/>
      <c r="OMF346" s="1114"/>
      <c r="OMG346" s="1114"/>
      <c r="OMH346" s="1114"/>
      <c r="OMI346" s="1114"/>
      <c r="OMJ346" s="1114"/>
      <c r="OMK346" s="1114"/>
      <c r="OML346" s="1114"/>
      <c r="OMM346" s="1114"/>
      <c r="OMN346" s="1114"/>
      <c r="OMO346" s="1114"/>
      <c r="OMP346" s="1114"/>
      <c r="OMQ346" s="1114"/>
      <c r="OMR346" s="1114"/>
      <c r="OMS346" s="1114"/>
      <c r="OMT346" s="1114"/>
      <c r="OMU346" s="1114"/>
      <c r="OMV346" s="1114"/>
      <c r="OMW346" s="1114"/>
      <c r="OMX346" s="1114"/>
      <c r="OMY346" s="1114"/>
      <c r="OMZ346" s="1114"/>
      <c r="ONA346" s="1114"/>
      <c r="ONB346" s="1114"/>
      <c r="ONC346" s="1114"/>
      <c r="OND346" s="1114"/>
      <c r="ONE346" s="1114"/>
      <c r="ONF346" s="1114"/>
      <c r="ONG346" s="1114"/>
      <c r="ONH346" s="1114"/>
      <c r="ONI346" s="1114"/>
      <c r="ONJ346" s="1114"/>
      <c r="ONK346" s="1114"/>
      <c r="ONL346" s="1114"/>
      <c r="ONM346" s="1114"/>
      <c r="ONN346" s="1114"/>
      <c r="ONO346" s="1114"/>
      <c r="ONP346" s="1114"/>
      <c r="ONQ346" s="1114"/>
      <c r="ONR346" s="1114"/>
      <c r="ONS346" s="1114"/>
      <c r="ONT346" s="1114"/>
      <c r="ONU346" s="1114"/>
      <c r="ONV346" s="1114"/>
      <c r="ONW346" s="1114"/>
      <c r="ONX346" s="1114"/>
      <c r="ONY346" s="1114"/>
      <c r="ONZ346" s="1114"/>
      <c r="OOA346" s="1114"/>
      <c r="OOB346" s="1114"/>
      <c r="OOC346" s="1114"/>
      <c r="OOD346" s="1114"/>
      <c r="OOE346" s="1114"/>
      <c r="OOF346" s="1114"/>
      <c r="OOG346" s="1114"/>
      <c r="OOH346" s="1114"/>
      <c r="OOI346" s="1114"/>
      <c r="OOJ346" s="1114"/>
      <c r="OOK346" s="1114"/>
      <c r="OOL346" s="1114"/>
      <c r="OOM346" s="1114"/>
      <c r="OON346" s="1114"/>
      <c r="OOO346" s="1114"/>
      <c r="OOP346" s="1114"/>
      <c r="OOQ346" s="1114"/>
      <c r="OOR346" s="1114"/>
      <c r="OOS346" s="1114"/>
      <c r="OOT346" s="1114"/>
      <c r="OOU346" s="1114"/>
      <c r="OOV346" s="1114"/>
      <c r="OOW346" s="1114"/>
      <c r="OOX346" s="1114"/>
      <c r="OOY346" s="1114"/>
      <c r="OOZ346" s="1114"/>
      <c r="OPA346" s="1114"/>
      <c r="OPB346" s="1114"/>
      <c r="OPC346" s="1114"/>
      <c r="OPD346" s="1114"/>
      <c r="OPE346" s="1114"/>
      <c r="OPF346" s="1114"/>
      <c r="OPG346" s="1114"/>
      <c r="OPH346" s="1114"/>
      <c r="OPI346" s="1114"/>
      <c r="OPJ346" s="1114"/>
      <c r="OPK346" s="1114"/>
      <c r="OPL346" s="1114"/>
      <c r="OPM346" s="1114"/>
      <c r="OPN346" s="1114"/>
      <c r="OPO346" s="1114"/>
      <c r="OPP346" s="1114"/>
      <c r="OPQ346" s="1114"/>
      <c r="OPR346" s="1114"/>
      <c r="OPS346" s="1114"/>
      <c r="OPT346" s="1114"/>
      <c r="OPU346" s="1114"/>
      <c r="OPV346" s="1114"/>
      <c r="OPW346" s="1114"/>
      <c r="OPX346" s="1114"/>
      <c r="OPY346" s="1114"/>
      <c r="OPZ346" s="1114"/>
      <c r="OQA346" s="1114"/>
      <c r="OQB346" s="1114"/>
      <c r="OQC346" s="1114"/>
      <c r="OQD346" s="1114"/>
      <c r="OQE346" s="1114"/>
      <c r="OQF346" s="1114"/>
      <c r="OQG346" s="1114"/>
      <c r="OQH346" s="1114"/>
      <c r="OQI346" s="1114"/>
      <c r="OQJ346" s="1114"/>
      <c r="OQK346" s="1114"/>
      <c r="OQL346" s="1114"/>
      <c r="OQM346" s="1114"/>
      <c r="OQN346" s="1114"/>
      <c r="OQO346" s="1114"/>
      <c r="OQP346" s="1114"/>
      <c r="OQQ346" s="1114"/>
      <c r="OQR346" s="1114"/>
      <c r="OQS346" s="1114"/>
      <c r="OQT346" s="1114"/>
      <c r="OQU346" s="1114"/>
      <c r="OQV346" s="1114"/>
      <c r="OQW346" s="1114"/>
      <c r="OQX346" s="1114"/>
      <c r="OQY346" s="1114"/>
      <c r="OQZ346" s="1114"/>
      <c r="ORA346" s="1114"/>
      <c r="ORB346" s="1114"/>
      <c r="ORC346" s="1114"/>
      <c r="ORD346" s="1114"/>
      <c r="ORE346" s="1114"/>
      <c r="ORF346" s="1114"/>
      <c r="ORG346" s="1114"/>
      <c r="ORH346" s="1114"/>
      <c r="ORI346" s="1114"/>
      <c r="ORJ346" s="1114"/>
      <c r="ORK346" s="1114"/>
      <c r="ORL346" s="1114"/>
      <c r="ORM346" s="1114"/>
      <c r="ORN346" s="1114"/>
      <c r="ORO346" s="1114"/>
      <c r="ORP346" s="1114"/>
      <c r="ORQ346" s="1114"/>
      <c r="ORR346" s="1114"/>
      <c r="ORS346" s="1114"/>
      <c r="ORT346" s="1114"/>
      <c r="ORU346" s="1114"/>
      <c r="ORV346" s="1114"/>
      <c r="ORW346" s="1114"/>
      <c r="ORX346" s="1114"/>
      <c r="ORY346" s="1114"/>
      <c r="ORZ346" s="1114"/>
      <c r="OSA346" s="1114"/>
      <c r="OSB346" s="1114"/>
      <c r="OSC346" s="1114"/>
      <c r="OSD346" s="1114"/>
      <c r="OSE346" s="1114"/>
      <c r="OSF346" s="1114"/>
      <c r="OSG346" s="1114"/>
      <c r="OSH346" s="1114"/>
      <c r="OSI346" s="1114"/>
      <c r="OSJ346" s="1114"/>
      <c r="OSK346" s="1114"/>
      <c r="OSL346" s="1114"/>
      <c r="OSM346" s="1114"/>
      <c r="OSN346" s="1114"/>
      <c r="OSO346" s="1114"/>
      <c r="OSP346" s="1114"/>
      <c r="OSQ346" s="1114"/>
      <c r="OSR346" s="1114"/>
      <c r="OSS346" s="1114"/>
      <c r="OST346" s="1114"/>
      <c r="OSU346" s="1114"/>
      <c r="OSV346" s="1114"/>
      <c r="OSW346" s="1114"/>
      <c r="OSX346" s="1114"/>
      <c r="OSY346" s="1114"/>
      <c r="OSZ346" s="1114"/>
      <c r="OTA346" s="1114"/>
      <c r="OTB346" s="1114"/>
      <c r="OTC346" s="1114"/>
      <c r="OTD346" s="1114"/>
      <c r="OTE346" s="1114"/>
      <c r="OTF346" s="1114"/>
      <c r="OTG346" s="1114"/>
      <c r="OTH346" s="1114"/>
      <c r="OTI346" s="1114"/>
      <c r="OTJ346" s="1114"/>
      <c r="OTK346" s="1114"/>
      <c r="OTL346" s="1114"/>
      <c r="OTM346" s="1114"/>
      <c r="OTN346" s="1114"/>
      <c r="OTO346" s="1114"/>
      <c r="OTP346" s="1114"/>
      <c r="OTQ346" s="1114"/>
      <c r="OTR346" s="1114"/>
      <c r="OTS346" s="1114"/>
      <c r="OTT346" s="1114"/>
      <c r="OTU346" s="1114"/>
      <c r="OTV346" s="1114"/>
      <c r="OTW346" s="1114"/>
      <c r="OTX346" s="1114"/>
      <c r="OTY346" s="1114"/>
      <c r="OTZ346" s="1114"/>
      <c r="OUA346" s="1114"/>
      <c r="OUB346" s="1114"/>
      <c r="OUC346" s="1114"/>
      <c r="OUD346" s="1114"/>
      <c r="OUE346" s="1114"/>
      <c r="OUF346" s="1114"/>
      <c r="OUG346" s="1114"/>
      <c r="OUH346" s="1114"/>
      <c r="OUI346" s="1114"/>
      <c r="OUJ346" s="1114"/>
      <c r="OUK346" s="1114"/>
      <c r="OUL346" s="1114"/>
      <c r="OUM346" s="1114"/>
      <c r="OUN346" s="1114"/>
      <c r="OUO346" s="1114"/>
      <c r="OUP346" s="1114"/>
      <c r="OUQ346" s="1114"/>
      <c r="OUR346" s="1114"/>
      <c r="OUS346" s="1114"/>
      <c r="OUT346" s="1114"/>
      <c r="OUU346" s="1114"/>
      <c r="OUV346" s="1114"/>
      <c r="OUW346" s="1114"/>
      <c r="OUX346" s="1114"/>
      <c r="OUY346" s="1114"/>
      <c r="OUZ346" s="1114"/>
      <c r="OVA346" s="1114"/>
      <c r="OVB346" s="1114"/>
      <c r="OVC346" s="1114"/>
      <c r="OVD346" s="1114"/>
      <c r="OVE346" s="1114"/>
      <c r="OVF346" s="1114"/>
      <c r="OVG346" s="1114"/>
      <c r="OVH346" s="1114"/>
      <c r="OVI346" s="1114"/>
      <c r="OVJ346" s="1114"/>
      <c r="OVK346" s="1114"/>
      <c r="OVL346" s="1114"/>
      <c r="OVM346" s="1114"/>
      <c r="OVN346" s="1114"/>
      <c r="OVO346" s="1114"/>
      <c r="OVP346" s="1114"/>
      <c r="OVQ346" s="1114"/>
      <c r="OVR346" s="1114"/>
      <c r="OVS346" s="1114"/>
      <c r="OVT346" s="1114"/>
      <c r="OVU346" s="1114"/>
      <c r="OVV346" s="1114"/>
      <c r="OVW346" s="1114"/>
      <c r="OVX346" s="1114"/>
      <c r="OVY346" s="1114"/>
      <c r="OVZ346" s="1114"/>
      <c r="OWA346" s="1114"/>
      <c r="OWB346" s="1114"/>
      <c r="OWC346" s="1114"/>
      <c r="OWD346" s="1114"/>
      <c r="OWE346" s="1114"/>
      <c r="OWF346" s="1114"/>
      <c r="OWG346" s="1114"/>
      <c r="OWH346" s="1114"/>
      <c r="OWI346" s="1114"/>
      <c r="OWJ346" s="1114"/>
      <c r="OWK346" s="1114"/>
      <c r="OWL346" s="1114"/>
      <c r="OWM346" s="1114"/>
      <c r="OWN346" s="1114"/>
      <c r="OWO346" s="1114"/>
      <c r="OWP346" s="1114"/>
      <c r="OWQ346" s="1114"/>
      <c r="OWR346" s="1114"/>
      <c r="OWS346" s="1114"/>
      <c r="OWT346" s="1114"/>
      <c r="OWU346" s="1114"/>
      <c r="OWV346" s="1114"/>
      <c r="OWW346" s="1114"/>
      <c r="OWX346" s="1114"/>
      <c r="OWY346" s="1114"/>
      <c r="OWZ346" s="1114"/>
      <c r="OXA346" s="1114"/>
      <c r="OXB346" s="1114"/>
      <c r="OXC346" s="1114"/>
      <c r="OXD346" s="1114"/>
      <c r="OXE346" s="1114"/>
      <c r="OXF346" s="1114"/>
      <c r="OXG346" s="1114"/>
      <c r="OXH346" s="1114"/>
      <c r="OXI346" s="1114"/>
      <c r="OXJ346" s="1114"/>
      <c r="OXK346" s="1114"/>
      <c r="OXL346" s="1114"/>
      <c r="OXM346" s="1114"/>
      <c r="OXN346" s="1114"/>
      <c r="OXO346" s="1114"/>
      <c r="OXP346" s="1114"/>
      <c r="OXQ346" s="1114"/>
      <c r="OXR346" s="1114"/>
      <c r="OXS346" s="1114"/>
      <c r="OXT346" s="1114"/>
      <c r="OXU346" s="1114"/>
      <c r="OXV346" s="1114"/>
      <c r="OXW346" s="1114"/>
      <c r="OXX346" s="1114"/>
      <c r="OXY346" s="1114"/>
      <c r="OXZ346" s="1114"/>
      <c r="OYA346" s="1114"/>
      <c r="OYB346" s="1114"/>
      <c r="OYC346" s="1114"/>
      <c r="OYD346" s="1114"/>
      <c r="OYE346" s="1114"/>
      <c r="OYF346" s="1114"/>
      <c r="OYG346" s="1114"/>
      <c r="OYH346" s="1114"/>
      <c r="OYI346" s="1114"/>
      <c r="OYJ346" s="1114"/>
      <c r="OYK346" s="1114"/>
      <c r="OYL346" s="1114"/>
      <c r="OYM346" s="1114"/>
      <c r="OYN346" s="1114"/>
      <c r="OYO346" s="1114"/>
      <c r="OYP346" s="1114"/>
      <c r="OYQ346" s="1114"/>
      <c r="OYR346" s="1114"/>
      <c r="OYS346" s="1114"/>
      <c r="OYT346" s="1114"/>
      <c r="OYU346" s="1114"/>
      <c r="OYV346" s="1114"/>
      <c r="OYW346" s="1114"/>
      <c r="OYX346" s="1114"/>
      <c r="OYY346" s="1114"/>
      <c r="OYZ346" s="1114"/>
      <c r="OZA346" s="1114"/>
      <c r="OZB346" s="1114"/>
      <c r="OZC346" s="1114"/>
      <c r="OZD346" s="1114"/>
      <c r="OZE346" s="1114"/>
      <c r="OZF346" s="1114"/>
      <c r="OZG346" s="1114"/>
      <c r="OZH346" s="1114"/>
      <c r="OZI346" s="1114"/>
      <c r="OZJ346" s="1114"/>
      <c r="OZK346" s="1114"/>
      <c r="OZL346" s="1114"/>
      <c r="OZM346" s="1114"/>
      <c r="OZN346" s="1114"/>
      <c r="OZO346" s="1114"/>
      <c r="OZP346" s="1114"/>
      <c r="OZQ346" s="1114"/>
      <c r="OZR346" s="1114"/>
      <c r="OZS346" s="1114"/>
      <c r="OZT346" s="1114"/>
      <c r="OZU346" s="1114"/>
      <c r="OZV346" s="1114"/>
      <c r="OZW346" s="1114"/>
      <c r="OZX346" s="1114"/>
      <c r="OZY346" s="1114"/>
      <c r="OZZ346" s="1114"/>
      <c r="PAA346" s="1114"/>
      <c r="PAB346" s="1114"/>
      <c r="PAC346" s="1114"/>
      <c r="PAD346" s="1114"/>
      <c r="PAE346" s="1114"/>
      <c r="PAF346" s="1114"/>
      <c r="PAG346" s="1114"/>
      <c r="PAH346" s="1114"/>
      <c r="PAI346" s="1114"/>
      <c r="PAJ346" s="1114"/>
      <c r="PAK346" s="1114"/>
      <c r="PAL346" s="1114"/>
      <c r="PAM346" s="1114"/>
      <c r="PAN346" s="1114"/>
      <c r="PAO346" s="1114"/>
      <c r="PAP346" s="1114"/>
      <c r="PAQ346" s="1114"/>
      <c r="PAR346" s="1114"/>
      <c r="PAS346" s="1114"/>
      <c r="PAT346" s="1114"/>
      <c r="PAU346" s="1114"/>
      <c r="PAV346" s="1114"/>
      <c r="PAW346" s="1114"/>
      <c r="PAX346" s="1114"/>
      <c r="PAY346" s="1114"/>
      <c r="PAZ346" s="1114"/>
      <c r="PBA346" s="1114"/>
      <c r="PBB346" s="1114"/>
      <c r="PBC346" s="1114"/>
      <c r="PBD346" s="1114"/>
      <c r="PBE346" s="1114"/>
      <c r="PBF346" s="1114"/>
      <c r="PBG346" s="1114"/>
      <c r="PBH346" s="1114"/>
      <c r="PBI346" s="1114"/>
      <c r="PBJ346" s="1114"/>
      <c r="PBK346" s="1114"/>
      <c r="PBL346" s="1114"/>
      <c r="PBM346" s="1114"/>
      <c r="PBN346" s="1114"/>
      <c r="PBO346" s="1114"/>
      <c r="PBP346" s="1114"/>
      <c r="PBQ346" s="1114"/>
      <c r="PBR346" s="1114"/>
      <c r="PBS346" s="1114"/>
      <c r="PBT346" s="1114"/>
      <c r="PBU346" s="1114"/>
      <c r="PBV346" s="1114"/>
      <c r="PBW346" s="1114"/>
      <c r="PBX346" s="1114"/>
      <c r="PBY346" s="1114"/>
      <c r="PBZ346" s="1114"/>
      <c r="PCA346" s="1114"/>
      <c r="PCB346" s="1114"/>
      <c r="PCC346" s="1114"/>
      <c r="PCD346" s="1114"/>
      <c r="PCE346" s="1114"/>
      <c r="PCF346" s="1114"/>
      <c r="PCG346" s="1114"/>
      <c r="PCH346" s="1114"/>
      <c r="PCI346" s="1114"/>
      <c r="PCJ346" s="1114"/>
      <c r="PCK346" s="1114"/>
      <c r="PCL346" s="1114"/>
      <c r="PCM346" s="1114"/>
      <c r="PCN346" s="1114"/>
      <c r="PCO346" s="1114"/>
      <c r="PCP346" s="1114"/>
      <c r="PCQ346" s="1114"/>
      <c r="PCR346" s="1114"/>
      <c r="PCS346" s="1114"/>
      <c r="PCT346" s="1114"/>
      <c r="PCU346" s="1114"/>
      <c r="PCV346" s="1114"/>
      <c r="PCW346" s="1114"/>
      <c r="PCX346" s="1114"/>
      <c r="PCY346" s="1114"/>
      <c r="PCZ346" s="1114"/>
      <c r="PDA346" s="1114"/>
      <c r="PDB346" s="1114"/>
      <c r="PDC346" s="1114"/>
      <c r="PDD346" s="1114"/>
      <c r="PDE346" s="1114"/>
      <c r="PDF346" s="1114"/>
      <c r="PDG346" s="1114"/>
      <c r="PDH346" s="1114"/>
      <c r="PDI346" s="1114"/>
      <c r="PDJ346" s="1114"/>
      <c r="PDK346" s="1114"/>
      <c r="PDL346" s="1114"/>
      <c r="PDM346" s="1114"/>
      <c r="PDN346" s="1114"/>
      <c r="PDO346" s="1114"/>
      <c r="PDP346" s="1114"/>
      <c r="PDQ346" s="1114"/>
      <c r="PDR346" s="1114"/>
      <c r="PDS346" s="1114"/>
      <c r="PDT346" s="1114"/>
      <c r="PDU346" s="1114"/>
      <c r="PDV346" s="1114"/>
      <c r="PDW346" s="1114"/>
      <c r="PDX346" s="1114"/>
      <c r="PDY346" s="1114"/>
      <c r="PDZ346" s="1114"/>
      <c r="PEA346" s="1114"/>
      <c r="PEB346" s="1114"/>
      <c r="PEC346" s="1114"/>
      <c r="PED346" s="1114"/>
      <c r="PEE346" s="1114"/>
      <c r="PEF346" s="1114"/>
      <c r="PEG346" s="1114"/>
      <c r="PEH346" s="1114"/>
      <c r="PEI346" s="1114"/>
      <c r="PEJ346" s="1114"/>
      <c r="PEK346" s="1114"/>
      <c r="PEL346" s="1114"/>
      <c r="PEM346" s="1114"/>
      <c r="PEN346" s="1114"/>
      <c r="PEO346" s="1114"/>
      <c r="PEP346" s="1114"/>
      <c r="PEQ346" s="1114"/>
      <c r="PER346" s="1114"/>
      <c r="PES346" s="1114"/>
      <c r="PET346" s="1114"/>
      <c r="PEU346" s="1114"/>
      <c r="PEV346" s="1114"/>
      <c r="PEW346" s="1114"/>
      <c r="PEX346" s="1114"/>
      <c r="PEY346" s="1114"/>
      <c r="PEZ346" s="1114"/>
      <c r="PFA346" s="1114"/>
      <c r="PFB346" s="1114"/>
      <c r="PFC346" s="1114"/>
      <c r="PFD346" s="1114"/>
      <c r="PFE346" s="1114"/>
      <c r="PFF346" s="1114"/>
      <c r="PFG346" s="1114"/>
      <c r="PFH346" s="1114"/>
      <c r="PFI346" s="1114"/>
      <c r="PFJ346" s="1114"/>
      <c r="PFK346" s="1114"/>
      <c r="PFL346" s="1114"/>
      <c r="PFM346" s="1114"/>
      <c r="PFN346" s="1114"/>
      <c r="PFO346" s="1114"/>
      <c r="PFP346" s="1114"/>
      <c r="PFQ346" s="1114"/>
      <c r="PFR346" s="1114"/>
      <c r="PFS346" s="1114"/>
      <c r="PFT346" s="1114"/>
      <c r="PFU346" s="1114"/>
      <c r="PFV346" s="1114"/>
      <c r="PFW346" s="1114"/>
      <c r="PFX346" s="1114"/>
      <c r="PFY346" s="1114"/>
      <c r="PFZ346" s="1114"/>
      <c r="PGA346" s="1114"/>
      <c r="PGB346" s="1114"/>
      <c r="PGC346" s="1114"/>
      <c r="PGD346" s="1114"/>
      <c r="PGE346" s="1114"/>
      <c r="PGF346" s="1114"/>
      <c r="PGG346" s="1114"/>
      <c r="PGH346" s="1114"/>
      <c r="PGI346" s="1114"/>
      <c r="PGJ346" s="1114"/>
      <c r="PGK346" s="1114"/>
      <c r="PGL346" s="1114"/>
      <c r="PGM346" s="1114"/>
      <c r="PGN346" s="1114"/>
      <c r="PGO346" s="1114"/>
      <c r="PGP346" s="1114"/>
      <c r="PGQ346" s="1114"/>
      <c r="PGR346" s="1114"/>
      <c r="PGS346" s="1114"/>
      <c r="PGT346" s="1114"/>
      <c r="PGU346" s="1114"/>
      <c r="PGV346" s="1114"/>
      <c r="PGW346" s="1114"/>
      <c r="PGX346" s="1114"/>
      <c r="PGY346" s="1114"/>
      <c r="PGZ346" s="1114"/>
      <c r="PHA346" s="1114"/>
      <c r="PHB346" s="1114"/>
      <c r="PHC346" s="1114"/>
      <c r="PHD346" s="1114"/>
      <c r="PHE346" s="1114"/>
      <c r="PHF346" s="1114"/>
      <c r="PHG346" s="1114"/>
      <c r="PHH346" s="1114"/>
      <c r="PHI346" s="1114"/>
      <c r="PHJ346" s="1114"/>
      <c r="PHK346" s="1114"/>
      <c r="PHL346" s="1114"/>
      <c r="PHM346" s="1114"/>
      <c r="PHN346" s="1114"/>
      <c r="PHO346" s="1114"/>
      <c r="PHP346" s="1114"/>
      <c r="PHQ346" s="1114"/>
      <c r="PHR346" s="1114"/>
      <c r="PHS346" s="1114"/>
      <c r="PHT346" s="1114"/>
      <c r="PHU346" s="1114"/>
      <c r="PHV346" s="1114"/>
      <c r="PHW346" s="1114"/>
      <c r="PHX346" s="1114"/>
      <c r="PHY346" s="1114"/>
      <c r="PHZ346" s="1114"/>
      <c r="PIA346" s="1114"/>
      <c r="PIB346" s="1114"/>
      <c r="PIC346" s="1114"/>
      <c r="PID346" s="1114"/>
      <c r="PIE346" s="1114"/>
      <c r="PIF346" s="1114"/>
      <c r="PIG346" s="1114"/>
      <c r="PIH346" s="1114"/>
      <c r="PII346" s="1114"/>
      <c r="PIJ346" s="1114"/>
      <c r="PIK346" s="1114"/>
      <c r="PIL346" s="1114"/>
      <c r="PIM346" s="1114"/>
      <c r="PIN346" s="1114"/>
      <c r="PIO346" s="1114"/>
      <c r="PIP346" s="1114"/>
      <c r="PIQ346" s="1114"/>
      <c r="PIR346" s="1114"/>
      <c r="PIS346" s="1114"/>
      <c r="PIT346" s="1114"/>
      <c r="PIU346" s="1114"/>
      <c r="PIV346" s="1114"/>
      <c r="PIW346" s="1114"/>
      <c r="PIX346" s="1114"/>
      <c r="PIY346" s="1114"/>
      <c r="PIZ346" s="1114"/>
      <c r="PJA346" s="1114"/>
      <c r="PJB346" s="1114"/>
      <c r="PJC346" s="1114"/>
      <c r="PJD346" s="1114"/>
      <c r="PJE346" s="1114"/>
      <c r="PJF346" s="1114"/>
      <c r="PJG346" s="1114"/>
      <c r="PJH346" s="1114"/>
      <c r="PJI346" s="1114"/>
      <c r="PJJ346" s="1114"/>
      <c r="PJK346" s="1114"/>
      <c r="PJL346" s="1114"/>
      <c r="PJM346" s="1114"/>
      <c r="PJN346" s="1114"/>
      <c r="PJO346" s="1114"/>
      <c r="PJP346" s="1114"/>
      <c r="PJQ346" s="1114"/>
      <c r="PJR346" s="1114"/>
      <c r="PJS346" s="1114"/>
      <c r="PJT346" s="1114"/>
      <c r="PJU346" s="1114"/>
      <c r="PJV346" s="1114"/>
      <c r="PJW346" s="1114"/>
      <c r="PJX346" s="1114"/>
      <c r="PJY346" s="1114"/>
      <c r="PJZ346" s="1114"/>
      <c r="PKA346" s="1114"/>
      <c r="PKB346" s="1114"/>
      <c r="PKC346" s="1114"/>
      <c r="PKD346" s="1114"/>
      <c r="PKE346" s="1114"/>
      <c r="PKF346" s="1114"/>
      <c r="PKG346" s="1114"/>
      <c r="PKH346" s="1114"/>
      <c r="PKI346" s="1114"/>
      <c r="PKJ346" s="1114"/>
      <c r="PKK346" s="1114"/>
      <c r="PKL346" s="1114"/>
      <c r="PKM346" s="1114"/>
      <c r="PKN346" s="1114"/>
      <c r="PKO346" s="1114"/>
      <c r="PKP346" s="1114"/>
      <c r="PKQ346" s="1114"/>
      <c r="PKR346" s="1114"/>
      <c r="PKS346" s="1114"/>
      <c r="PKT346" s="1114"/>
      <c r="PKU346" s="1114"/>
      <c r="PKV346" s="1114"/>
      <c r="PKW346" s="1114"/>
      <c r="PKX346" s="1114"/>
      <c r="PKY346" s="1114"/>
      <c r="PKZ346" s="1114"/>
      <c r="PLA346" s="1114"/>
      <c r="PLB346" s="1114"/>
      <c r="PLC346" s="1114"/>
      <c r="PLD346" s="1114"/>
      <c r="PLE346" s="1114"/>
      <c r="PLF346" s="1114"/>
      <c r="PLG346" s="1114"/>
      <c r="PLH346" s="1114"/>
      <c r="PLI346" s="1114"/>
      <c r="PLJ346" s="1114"/>
      <c r="PLK346" s="1114"/>
      <c r="PLL346" s="1114"/>
      <c r="PLM346" s="1114"/>
      <c r="PLN346" s="1114"/>
      <c r="PLO346" s="1114"/>
      <c r="PLP346" s="1114"/>
      <c r="PLQ346" s="1114"/>
      <c r="PLR346" s="1114"/>
      <c r="PLS346" s="1114"/>
      <c r="PLT346" s="1114"/>
      <c r="PLU346" s="1114"/>
      <c r="PLV346" s="1114"/>
      <c r="PLW346" s="1114"/>
      <c r="PLX346" s="1114"/>
      <c r="PLY346" s="1114"/>
      <c r="PLZ346" s="1114"/>
      <c r="PMA346" s="1114"/>
      <c r="PMB346" s="1114"/>
      <c r="PMC346" s="1114"/>
      <c r="PMD346" s="1114"/>
      <c r="PME346" s="1114"/>
      <c r="PMF346" s="1114"/>
      <c r="PMG346" s="1114"/>
      <c r="PMH346" s="1114"/>
      <c r="PMI346" s="1114"/>
      <c r="PMJ346" s="1114"/>
      <c r="PMK346" s="1114"/>
      <c r="PML346" s="1114"/>
      <c r="PMM346" s="1114"/>
      <c r="PMN346" s="1114"/>
      <c r="PMO346" s="1114"/>
      <c r="PMP346" s="1114"/>
      <c r="PMQ346" s="1114"/>
      <c r="PMR346" s="1114"/>
      <c r="PMS346" s="1114"/>
      <c r="PMT346" s="1114"/>
      <c r="PMU346" s="1114"/>
      <c r="PMV346" s="1114"/>
      <c r="PMW346" s="1114"/>
      <c r="PMX346" s="1114"/>
      <c r="PMY346" s="1114"/>
      <c r="PMZ346" s="1114"/>
      <c r="PNA346" s="1114"/>
      <c r="PNB346" s="1114"/>
      <c r="PNC346" s="1114"/>
      <c r="PND346" s="1114"/>
      <c r="PNE346" s="1114"/>
      <c r="PNF346" s="1114"/>
      <c r="PNG346" s="1114"/>
      <c r="PNH346" s="1114"/>
      <c r="PNI346" s="1114"/>
      <c r="PNJ346" s="1114"/>
      <c r="PNK346" s="1114"/>
      <c r="PNL346" s="1114"/>
      <c r="PNM346" s="1114"/>
      <c r="PNN346" s="1114"/>
      <c r="PNO346" s="1114"/>
      <c r="PNP346" s="1114"/>
      <c r="PNQ346" s="1114"/>
      <c r="PNR346" s="1114"/>
      <c r="PNS346" s="1114"/>
      <c r="PNT346" s="1114"/>
      <c r="PNU346" s="1114"/>
      <c r="PNV346" s="1114"/>
      <c r="PNW346" s="1114"/>
      <c r="PNX346" s="1114"/>
      <c r="PNY346" s="1114"/>
      <c r="PNZ346" s="1114"/>
      <c r="POA346" s="1114"/>
      <c r="POB346" s="1114"/>
      <c r="POC346" s="1114"/>
      <c r="POD346" s="1114"/>
      <c r="POE346" s="1114"/>
      <c r="POF346" s="1114"/>
      <c r="POG346" s="1114"/>
      <c r="POH346" s="1114"/>
      <c r="POI346" s="1114"/>
      <c r="POJ346" s="1114"/>
      <c r="POK346" s="1114"/>
      <c r="POL346" s="1114"/>
      <c r="POM346" s="1114"/>
      <c r="PON346" s="1114"/>
      <c r="POO346" s="1114"/>
      <c r="POP346" s="1114"/>
      <c r="POQ346" s="1114"/>
      <c r="POR346" s="1114"/>
      <c r="POS346" s="1114"/>
      <c r="POT346" s="1114"/>
      <c r="POU346" s="1114"/>
      <c r="POV346" s="1114"/>
      <c r="POW346" s="1114"/>
      <c r="POX346" s="1114"/>
      <c r="POY346" s="1114"/>
      <c r="POZ346" s="1114"/>
      <c r="PPA346" s="1114"/>
      <c r="PPB346" s="1114"/>
      <c r="PPC346" s="1114"/>
      <c r="PPD346" s="1114"/>
      <c r="PPE346" s="1114"/>
      <c r="PPF346" s="1114"/>
      <c r="PPG346" s="1114"/>
      <c r="PPH346" s="1114"/>
      <c r="PPI346" s="1114"/>
      <c r="PPJ346" s="1114"/>
      <c r="PPK346" s="1114"/>
      <c r="PPL346" s="1114"/>
      <c r="PPM346" s="1114"/>
      <c r="PPN346" s="1114"/>
      <c r="PPO346" s="1114"/>
      <c r="PPP346" s="1114"/>
      <c r="PPQ346" s="1114"/>
      <c r="PPR346" s="1114"/>
      <c r="PPS346" s="1114"/>
      <c r="PPT346" s="1114"/>
      <c r="PPU346" s="1114"/>
      <c r="PPV346" s="1114"/>
      <c r="PPW346" s="1114"/>
      <c r="PPX346" s="1114"/>
      <c r="PPY346" s="1114"/>
      <c r="PPZ346" s="1114"/>
      <c r="PQA346" s="1114"/>
      <c r="PQB346" s="1114"/>
      <c r="PQC346" s="1114"/>
      <c r="PQD346" s="1114"/>
      <c r="PQE346" s="1114"/>
      <c r="PQF346" s="1114"/>
      <c r="PQG346" s="1114"/>
      <c r="PQH346" s="1114"/>
      <c r="PQI346" s="1114"/>
      <c r="PQJ346" s="1114"/>
      <c r="PQK346" s="1114"/>
      <c r="PQL346" s="1114"/>
      <c r="PQM346" s="1114"/>
      <c r="PQN346" s="1114"/>
      <c r="PQO346" s="1114"/>
      <c r="PQP346" s="1114"/>
      <c r="PQQ346" s="1114"/>
      <c r="PQR346" s="1114"/>
      <c r="PQS346" s="1114"/>
      <c r="PQT346" s="1114"/>
      <c r="PQU346" s="1114"/>
      <c r="PQV346" s="1114"/>
      <c r="PQW346" s="1114"/>
      <c r="PQX346" s="1114"/>
      <c r="PQY346" s="1114"/>
      <c r="PQZ346" s="1114"/>
      <c r="PRA346" s="1114"/>
      <c r="PRB346" s="1114"/>
      <c r="PRC346" s="1114"/>
      <c r="PRD346" s="1114"/>
      <c r="PRE346" s="1114"/>
      <c r="PRF346" s="1114"/>
      <c r="PRG346" s="1114"/>
      <c r="PRH346" s="1114"/>
      <c r="PRI346" s="1114"/>
      <c r="PRJ346" s="1114"/>
      <c r="PRK346" s="1114"/>
      <c r="PRL346" s="1114"/>
      <c r="PRM346" s="1114"/>
      <c r="PRN346" s="1114"/>
      <c r="PRO346" s="1114"/>
      <c r="PRP346" s="1114"/>
      <c r="PRQ346" s="1114"/>
      <c r="PRR346" s="1114"/>
      <c r="PRS346" s="1114"/>
      <c r="PRT346" s="1114"/>
      <c r="PRU346" s="1114"/>
      <c r="PRV346" s="1114"/>
      <c r="PRW346" s="1114"/>
      <c r="PRX346" s="1114"/>
      <c r="PRY346" s="1114"/>
      <c r="PRZ346" s="1114"/>
      <c r="PSA346" s="1114"/>
      <c r="PSB346" s="1114"/>
      <c r="PSC346" s="1114"/>
      <c r="PSD346" s="1114"/>
      <c r="PSE346" s="1114"/>
      <c r="PSF346" s="1114"/>
      <c r="PSG346" s="1114"/>
      <c r="PSH346" s="1114"/>
      <c r="PSI346" s="1114"/>
      <c r="PSJ346" s="1114"/>
      <c r="PSK346" s="1114"/>
      <c r="PSL346" s="1114"/>
      <c r="PSM346" s="1114"/>
      <c r="PSN346" s="1114"/>
      <c r="PSO346" s="1114"/>
      <c r="PSP346" s="1114"/>
      <c r="PSQ346" s="1114"/>
      <c r="PSR346" s="1114"/>
      <c r="PSS346" s="1114"/>
      <c r="PST346" s="1114"/>
      <c r="PSU346" s="1114"/>
      <c r="PSV346" s="1114"/>
      <c r="PSW346" s="1114"/>
      <c r="PSX346" s="1114"/>
      <c r="PSY346" s="1114"/>
      <c r="PSZ346" s="1114"/>
      <c r="PTA346" s="1114"/>
      <c r="PTB346" s="1114"/>
      <c r="PTC346" s="1114"/>
      <c r="PTD346" s="1114"/>
      <c r="PTE346" s="1114"/>
      <c r="PTF346" s="1114"/>
      <c r="PTG346" s="1114"/>
      <c r="PTH346" s="1114"/>
      <c r="PTI346" s="1114"/>
      <c r="PTJ346" s="1114"/>
      <c r="PTK346" s="1114"/>
      <c r="PTL346" s="1114"/>
      <c r="PTM346" s="1114"/>
      <c r="PTN346" s="1114"/>
      <c r="PTO346" s="1114"/>
      <c r="PTP346" s="1114"/>
      <c r="PTQ346" s="1114"/>
      <c r="PTR346" s="1114"/>
      <c r="PTS346" s="1114"/>
      <c r="PTT346" s="1114"/>
      <c r="PTU346" s="1114"/>
      <c r="PTV346" s="1114"/>
      <c r="PTW346" s="1114"/>
      <c r="PTX346" s="1114"/>
      <c r="PTY346" s="1114"/>
      <c r="PTZ346" s="1114"/>
      <c r="PUA346" s="1114"/>
      <c r="PUB346" s="1114"/>
      <c r="PUC346" s="1114"/>
      <c r="PUD346" s="1114"/>
      <c r="PUE346" s="1114"/>
      <c r="PUF346" s="1114"/>
      <c r="PUG346" s="1114"/>
      <c r="PUH346" s="1114"/>
      <c r="PUI346" s="1114"/>
      <c r="PUJ346" s="1114"/>
      <c r="PUK346" s="1114"/>
      <c r="PUL346" s="1114"/>
      <c r="PUM346" s="1114"/>
      <c r="PUN346" s="1114"/>
      <c r="PUO346" s="1114"/>
      <c r="PUP346" s="1114"/>
      <c r="PUQ346" s="1114"/>
      <c r="PUR346" s="1114"/>
      <c r="PUS346" s="1114"/>
      <c r="PUT346" s="1114"/>
      <c r="PUU346" s="1114"/>
      <c r="PUV346" s="1114"/>
      <c r="PUW346" s="1114"/>
      <c r="PUX346" s="1114"/>
      <c r="PUY346" s="1114"/>
      <c r="PUZ346" s="1114"/>
      <c r="PVA346" s="1114"/>
      <c r="PVB346" s="1114"/>
      <c r="PVC346" s="1114"/>
      <c r="PVD346" s="1114"/>
      <c r="PVE346" s="1114"/>
      <c r="PVF346" s="1114"/>
      <c r="PVG346" s="1114"/>
      <c r="PVH346" s="1114"/>
      <c r="PVI346" s="1114"/>
      <c r="PVJ346" s="1114"/>
      <c r="PVK346" s="1114"/>
      <c r="PVL346" s="1114"/>
      <c r="PVM346" s="1114"/>
      <c r="PVN346" s="1114"/>
      <c r="PVO346" s="1114"/>
      <c r="PVP346" s="1114"/>
      <c r="PVQ346" s="1114"/>
      <c r="PVR346" s="1114"/>
      <c r="PVS346" s="1114"/>
      <c r="PVT346" s="1114"/>
      <c r="PVU346" s="1114"/>
      <c r="PVV346" s="1114"/>
      <c r="PVW346" s="1114"/>
      <c r="PVX346" s="1114"/>
      <c r="PVY346" s="1114"/>
      <c r="PVZ346" s="1114"/>
      <c r="PWA346" s="1114"/>
      <c r="PWB346" s="1114"/>
      <c r="PWC346" s="1114"/>
      <c r="PWD346" s="1114"/>
      <c r="PWE346" s="1114"/>
      <c r="PWF346" s="1114"/>
      <c r="PWG346" s="1114"/>
      <c r="PWH346" s="1114"/>
      <c r="PWI346" s="1114"/>
      <c r="PWJ346" s="1114"/>
      <c r="PWK346" s="1114"/>
      <c r="PWL346" s="1114"/>
      <c r="PWM346" s="1114"/>
      <c r="PWN346" s="1114"/>
      <c r="PWO346" s="1114"/>
      <c r="PWP346" s="1114"/>
      <c r="PWQ346" s="1114"/>
      <c r="PWR346" s="1114"/>
      <c r="PWS346" s="1114"/>
      <c r="PWT346" s="1114"/>
      <c r="PWU346" s="1114"/>
      <c r="PWV346" s="1114"/>
      <c r="PWW346" s="1114"/>
      <c r="PWX346" s="1114"/>
      <c r="PWY346" s="1114"/>
      <c r="PWZ346" s="1114"/>
      <c r="PXA346" s="1114"/>
      <c r="PXB346" s="1114"/>
      <c r="PXC346" s="1114"/>
      <c r="PXD346" s="1114"/>
      <c r="PXE346" s="1114"/>
      <c r="PXF346" s="1114"/>
      <c r="PXG346" s="1114"/>
      <c r="PXH346" s="1114"/>
      <c r="PXI346" s="1114"/>
      <c r="PXJ346" s="1114"/>
      <c r="PXK346" s="1114"/>
      <c r="PXL346" s="1114"/>
      <c r="PXM346" s="1114"/>
      <c r="PXN346" s="1114"/>
      <c r="PXO346" s="1114"/>
      <c r="PXP346" s="1114"/>
      <c r="PXQ346" s="1114"/>
      <c r="PXR346" s="1114"/>
      <c r="PXS346" s="1114"/>
      <c r="PXT346" s="1114"/>
      <c r="PXU346" s="1114"/>
      <c r="PXV346" s="1114"/>
      <c r="PXW346" s="1114"/>
      <c r="PXX346" s="1114"/>
      <c r="PXY346" s="1114"/>
      <c r="PXZ346" s="1114"/>
      <c r="PYA346" s="1114"/>
      <c r="PYB346" s="1114"/>
      <c r="PYC346" s="1114"/>
      <c r="PYD346" s="1114"/>
      <c r="PYE346" s="1114"/>
      <c r="PYF346" s="1114"/>
      <c r="PYG346" s="1114"/>
      <c r="PYH346" s="1114"/>
      <c r="PYI346" s="1114"/>
      <c r="PYJ346" s="1114"/>
      <c r="PYK346" s="1114"/>
      <c r="PYL346" s="1114"/>
      <c r="PYM346" s="1114"/>
      <c r="PYN346" s="1114"/>
      <c r="PYO346" s="1114"/>
      <c r="PYP346" s="1114"/>
      <c r="PYQ346" s="1114"/>
      <c r="PYR346" s="1114"/>
      <c r="PYS346" s="1114"/>
      <c r="PYT346" s="1114"/>
      <c r="PYU346" s="1114"/>
      <c r="PYV346" s="1114"/>
      <c r="PYW346" s="1114"/>
      <c r="PYX346" s="1114"/>
      <c r="PYY346" s="1114"/>
      <c r="PYZ346" s="1114"/>
      <c r="PZA346" s="1114"/>
      <c r="PZB346" s="1114"/>
      <c r="PZC346" s="1114"/>
      <c r="PZD346" s="1114"/>
      <c r="PZE346" s="1114"/>
      <c r="PZF346" s="1114"/>
      <c r="PZG346" s="1114"/>
      <c r="PZH346" s="1114"/>
      <c r="PZI346" s="1114"/>
      <c r="PZJ346" s="1114"/>
      <c r="PZK346" s="1114"/>
      <c r="PZL346" s="1114"/>
      <c r="PZM346" s="1114"/>
      <c r="PZN346" s="1114"/>
      <c r="PZO346" s="1114"/>
      <c r="PZP346" s="1114"/>
      <c r="PZQ346" s="1114"/>
      <c r="PZR346" s="1114"/>
      <c r="PZS346" s="1114"/>
      <c r="PZT346" s="1114"/>
      <c r="PZU346" s="1114"/>
      <c r="PZV346" s="1114"/>
      <c r="PZW346" s="1114"/>
      <c r="PZX346" s="1114"/>
      <c r="PZY346" s="1114"/>
      <c r="PZZ346" s="1114"/>
      <c r="QAA346" s="1114"/>
      <c r="QAB346" s="1114"/>
      <c r="QAC346" s="1114"/>
      <c r="QAD346" s="1114"/>
      <c r="QAE346" s="1114"/>
      <c r="QAF346" s="1114"/>
      <c r="QAG346" s="1114"/>
      <c r="QAH346" s="1114"/>
      <c r="QAI346" s="1114"/>
      <c r="QAJ346" s="1114"/>
      <c r="QAK346" s="1114"/>
      <c r="QAL346" s="1114"/>
      <c r="QAM346" s="1114"/>
      <c r="QAN346" s="1114"/>
      <c r="QAO346" s="1114"/>
      <c r="QAP346" s="1114"/>
      <c r="QAQ346" s="1114"/>
      <c r="QAR346" s="1114"/>
      <c r="QAS346" s="1114"/>
      <c r="QAT346" s="1114"/>
      <c r="QAU346" s="1114"/>
      <c r="QAV346" s="1114"/>
      <c r="QAW346" s="1114"/>
      <c r="QAX346" s="1114"/>
      <c r="QAY346" s="1114"/>
      <c r="QAZ346" s="1114"/>
      <c r="QBA346" s="1114"/>
      <c r="QBB346" s="1114"/>
      <c r="QBC346" s="1114"/>
      <c r="QBD346" s="1114"/>
      <c r="QBE346" s="1114"/>
      <c r="QBF346" s="1114"/>
      <c r="QBG346" s="1114"/>
      <c r="QBH346" s="1114"/>
      <c r="QBI346" s="1114"/>
      <c r="QBJ346" s="1114"/>
      <c r="QBK346" s="1114"/>
      <c r="QBL346" s="1114"/>
      <c r="QBM346" s="1114"/>
      <c r="QBN346" s="1114"/>
      <c r="QBO346" s="1114"/>
      <c r="QBP346" s="1114"/>
      <c r="QBQ346" s="1114"/>
      <c r="QBR346" s="1114"/>
      <c r="QBS346" s="1114"/>
      <c r="QBT346" s="1114"/>
      <c r="QBU346" s="1114"/>
      <c r="QBV346" s="1114"/>
      <c r="QBW346" s="1114"/>
      <c r="QBX346" s="1114"/>
      <c r="QBY346" s="1114"/>
      <c r="QBZ346" s="1114"/>
      <c r="QCA346" s="1114"/>
      <c r="QCB346" s="1114"/>
      <c r="QCC346" s="1114"/>
      <c r="QCD346" s="1114"/>
      <c r="QCE346" s="1114"/>
      <c r="QCF346" s="1114"/>
      <c r="QCG346" s="1114"/>
      <c r="QCH346" s="1114"/>
      <c r="QCI346" s="1114"/>
      <c r="QCJ346" s="1114"/>
      <c r="QCK346" s="1114"/>
      <c r="QCL346" s="1114"/>
      <c r="QCM346" s="1114"/>
      <c r="QCN346" s="1114"/>
      <c r="QCO346" s="1114"/>
      <c r="QCP346" s="1114"/>
      <c r="QCQ346" s="1114"/>
      <c r="QCR346" s="1114"/>
      <c r="QCS346" s="1114"/>
      <c r="QCT346" s="1114"/>
      <c r="QCU346" s="1114"/>
      <c r="QCV346" s="1114"/>
      <c r="QCW346" s="1114"/>
      <c r="QCX346" s="1114"/>
      <c r="QCY346" s="1114"/>
      <c r="QCZ346" s="1114"/>
      <c r="QDA346" s="1114"/>
      <c r="QDB346" s="1114"/>
      <c r="QDC346" s="1114"/>
      <c r="QDD346" s="1114"/>
      <c r="QDE346" s="1114"/>
      <c r="QDF346" s="1114"/>
      <c r="QDG346" s="1114"/>
      <c r="QDH346" s="1114"/>
      <c r="QDI346" s="1114"/>
      <c r="QDJ346" s="1114"/>
      <c r="QDK346" s="1114"/>
      <c r="QDL346" s="1114"/>
      <c r="QDM346" s="1114"/>
      <c r="QDN346" s="1114"/>
      <c r="QDO346" s="1114"/>
      <c r="QDP346" s="1114"/>
      <c r="QDQ346" s="1114"/>
      <c r="QDR346" s="1114"/>
      <c r="QDS346" s="1114"/>
      <c r="QDT346" s="1114"/>
      <c r="QDU346" s="1114"/>
      <c r="QDV346" s="1114"/>
      <c r="QDW346" s="1114"/>
      <c r="QDX346" s="1114"/>
      <c r="QDY346" s="1114"/>
      <c r="QDZ346" s="1114"/>
      <c r="QEA346" s="1114"/>
      <c r="QEB346" s="1114"/>
      <c r="QEC346" s="1114"/>
      <c r="QED346" s="1114"/>
      <c r="QEE346" s="1114"/>
      <c r="QEF346" s="1114"/>
      <c r="QEG346" s="1114"/>
      <c r="QEH346" s="1114"/>
      <c r="QEI346" s="1114"/>
      <c r="QEJ346" s="1114"/>
      <c r="QEK346" s="1114"/>
      <c r="QEL346" s="1114"/>
      <c r="QEM346" s="1114"/>
      <c r="QEN346" s="1114"/>
      <c r="QEO346" s="1114"/>
      <c r="QEP346" s="1114"/>
      <c r="QEQ346" s="1114"/>
      <c r="QER346" s="1114"/>
      <c r="QES346" s="1114"/>
      <c r="QET346" s="1114"/>
      <c r="QEU346" s="1114"/>
      <c r="QEV346" s="1114"/>
      <c r="QEW346" s="1114"/>
      <c r="QEX346" s="1114"/>
      <c r="QEY346" s="1114"/>
      <c r="QEZ346" s="1114"/>
      <c r="QFA346" s="1114"/>
      <c r="QFB346" s="1114"/>
      <c r="QFC346" s="1114"/>
      <c r="QFD346" s="1114"/>
      <c r="QFE346" s="1114"/>
      <c r="QFF346" s="1114"/>
      <c r="QFG346" s="1114"/>
      <c r="QFH346" s="1114"/>
      <c r="QFI346" s="1114"/>
      <c r="QFJ346" s="1114"/>
      <c r="QFK346" s="1114"/>
      <c r="QFL346" s="1114"/>
      <c r="QFM346" s="1114"/>
      <c r="QFN346" s="1114"/>
      <c r="QFO346" s="1114"/>
      <c r="QFP346" s="1114"/>
      <c r="QFQ346" s="1114"/>
      <c r="QFR346" s="1114"/>
      <c r="QFS346" s="1114"/>
      <c r="QFT346" s="1114"/>
      <c r="QFU346" s="1114"/>
      <c r="QFV346" s="1114"/>
      <c r="QFW346" s="1114"/>
      <c r="QFX346" s="1114"/>
      <c r="QFY346" s="1114"/>
      <c r="QFZ346" s="1114"/>
      <c r="QGA346" s="1114"/>
      <c r="QGB346" s="1114"/>
      <c r="QGC346" s="1114"/>
      <c r="QGD346" s="1114"/>
      <c r="QGE346" s="1114"/>
      <c r="QGF346" s="1114"/>
      <c r="QGG346" s="1114"/>
      <c r="QGH346" s="1114"/>
      <c r="QGI346" s="1114"/>
      <c r="QGJ346" s="1114"/>
      <c r="QGK346" s="1114"/>
      <c r="QGL346" s="1114"/>
      <c r="QGM346" s="1114"/>
      <c r="QGN346" s="1114"/>
      <c r="QGO346" s="1114"/>
      <c r="QGP346" s="1114"/>
      <c r="QGQ346" s="1114"/>
      <c r="QGR346" s="1114"/>
      <c r="QGS346" s="1114"/>
      <c r="QGT346" s="1114"/>
      <c r="QGU346" s="1114"/>
      <c r="QGV346" s="1114"/>
      <c r="QGW346" s="1114"/>
      <c r="QGX346" s="1114"/>
      <c r="QGY346" s="1114"/>
      <c r="QGZ346" s="1114"/>
      <c r="QHA346" s="1114"/>
      <c r="QHB346" s="1114"/>
      <c r="QHC346" s="1114"/>
      <c r="QHD346" s="1114"/>
      <c r="QHE346" s="1114"/>
      <c r="QHF346" s="1114"/>
      <c r="QHG346" s="1114"/>
      <c r="QHH346" s="1114"/>
      <c r="QHI346" s="1114"/>
      <c r="QHJ346" s="1114"/>
      <c r="QHK346" s="1114"/>
      <c r="QHL346" s="1114"/>
      <c r="QHM346" s="1114"/>
      <c r="QHN346" s="1114"/>
      <c r="QHO346" s="1114"/>
      <c r="QHP346" s="1114"/>
      <c r="QHQ346" s="1114"/>
      <c r="QHR346" s="1114"/>
      <c r="QHS346" s="1114"/>
      <c r="QHT346" s="1114"/>
      <c r="QHU346" s="1114"/>
      <c r="QHV346" s="1114"/>
      <c r="QHW346" s="1114"/>
      <c r="QHX346" s="1114"/>
      <c r="QHY346" s="1114"/>
      <c r="QHZ346" s="1114"/>
      <c r="QIA346" s="1114"/>
      <c r="QIB346" s="1114"/>
      <c r="QIC346" s="1114"/>
      <c r="QID346" s="1114"/>
      <c r="QIE346" s="1114"/>
      <c r="QIF346" s="1114"/>
      <c r="QIG346" s="1114"/>
      <c r="QIH346" s="1114"/>
      <c r="QII346" s="1114"/>
      <c r="QIJ346" s="1114"/>
      <c r="QIK346" s="1114"/>
      <c r="QIL346" s="1114"/>
      <c r="QIM346" s="1114"/>
      <c r="QIN346" s="1114"/>
      <c r="QIO346" s="1114"/>
      <c r="QIP346" s="1114"/>
      <c r="QIQ346" s="1114"/>
      <c r="QIR346" s="1114"/>
      <c r="QIS346" s="1114"/>
      <c r="QIT346" s="1114"/>
      <c r="QIU346" s="1114"/>
      <c r="QIV346" s="1114"/>
      <c r="QIW346" s="1114"/>
      <c r="QIX346" s="1114"/>
      <c r="QIY346" s="1114"/>
      <c r="QIZ346" s="1114"/>
      <c r="QJA346" s="1114"/>
      <c r="QJB346" s="1114"/>
      <c r="QJC346" s="1114"/>
      <c r="QJD346" s="1114"/>
      <c r="QJE346" s="1114"/>
      <c r="QJF346" s="1114"/>
      <c r="QJG346" s="1114"/>
      <c r="QJH346" s="1114"/>
      <c r="QJI346" s="1114"/>
      <c r="QJJ346" s="1114"/>
      <c r="QJK346" s="1114"/>
      <c r="QJL346" s="1114"/>
      <c r="QJM346" s="1114"/>
      <c r="QJN346" s="1114"/>
      <c r="QJO346" s="1114"/>
      <c r="QJP346" s="1114"/>
      <c r="QJQ346" s="1114"/>
      <c r="QJR346" s="1114"/>
      <c r="QJS346" s="1114"/>
      <c r="QJT346" s="1114"/>
      <c r="QJU346" s="1114"/>
      <c r="QJV346" s="1114"/>
      <c r="QJW346" s="1114"/>
      <c r="QJX346" s="1114"/>
      <c r="QJY346" s="1114"/>
      <c r="QJZ346" s="1114"/>
      <c r="QKA346" s="1114"/>
      <c r="QKB346" s="1114"/>
      <c r="QKC346" s="1114"/>
      <c r="QKD346" s="1114"/>
      <c r="QKE346" s="1114"/>
      <c r="QKF346" s="1114"/>
      <c r="QKG346" s="1114"/>
      <c r="QKH346" s="1114"/>
      <c r="QKI346" s="1114"/>
      <c r="QKJ346" s="1114"/>
      <c r="QKK346" s="1114"/>
      <c r="QKL346" s="1114"/>
      <c r="QKM346" s="1114"/>
      <c r="QKN346" s="1114"/>
      <c r="QKO346" s="1114"/>
      <c r="QKP346" s="1114"/>
      <c r="QKQ346" s="1114"/>
      <c r="QKR346" s="1114"/>
      <c r="QKS346" s="1114"/>
      <c r="QKT346" s="1114"/>
      <c r="QKU346" s="1114"/>
      <c r="QKV346" s="1114"/>
      <c r="QKW346" s="1114"/>
      <c r="QKX346" s="1114"/>
      <c r="QKY346" s="1114"/>
      <c r="QKZ346" s="1114"/>
      <c r="QLA346" s="1114"/>
      <c r="QLB346" s="1114"/>
      <c r="QLC346" s="1114"/>
      <c r="QLD346" s="1114"/>
      <c r="QLE346" s="1114"/>
      <c r="QLF346" s="1114"/>
      <c r="QLG346" s="1114"/>
      <c r="QLH346" s="1114"/>
      <c r="QLI346" s="1114"/>
      <c r="QLJ346" s="1114"/>
      <c r="QLK346" s="1114"/>
      <c r="QLL346" s="1114"/>
      <c r="QLM346" s="1114"/>
      <c r="QLN346" s="1114"/>
      <c r="QLO346" s="1114"/>
      <c r="QLP346" s="1114"/>
      <c r="QLQ346" s="1114"/>
      <c r="QLR346" s="1114"/>
      <c r="QLS346" s="1114"/>
      <c r="QLT346" s="1114"/>
      <c r="QLU346" s="1114"/>
      <c r="QLV346" s="1114"/>
      <c r="QLW346" s="1114"/>
      <c r="QLX346" s="1114"/>
      <c r="QLY346" s="1114"/>
      <c r="QLZ346" s="1114"/>
      <c r="QMA346" s="1114"/>
      <c r="QMB346" s="1114"/>
      <c r="QMC346" s="1114"/>
      <c r="QMD346" s="1114"/>
      <c r="QME346" s="1114"/>
      <c r="QMF346" s="1114"/>
      <c r="QMG346" s="1114"/>
      <c r="QMH346" s="1114"/>
      <c r="QMI346" s="1114"/>
      <c r="QMJ346" s="1114"/>
      <c r="QMK346" s="1114"/>
      <c r="QML346" s="1114"/>
      <c r="QMM346" s="1114"/>
      <c r="QMN346" s="1114"/>
      <c r="QMO346" s="1114"/>
      <c r="QMP346" s="1114"/>
      <c r="QMQ346" s="1114"/>
      <c r="QMR346" s="1114"/>
      <c r="QMS346" s="1114"/>
      <c r="QMT346" s="1114"/>
      <c r="QMU346" s="1114"/>
      <c r="QMV346" s="1114"/>
      <c r="QMW346" s="1114"/>
      <c r="QMX346" s="1114"/>
      <c r="QMY346" s="1114"/>
      <c r="QMZ346" s="1114"/>
      <c r="QNA346" s="1114"/>
      <c r="QNB346" s="1114"/>
      <c r="QNC346" s="1114"/>
      <c r="QND346" s="1114"/>
      <c r="QNE346" s="1114"/>
      <c r="QNF346" s="1114"/>
      <c r="QNG346" s="1114"/>
      <c r="QNH346" s="1114"/>
      <c r="QNI346" s="1114"/>
      <c r="QNJ346" s="1114"/>
      <c r="QNK346" s="1114"/>
      <c r="QNL346" s="1114"/>
      <c r="QNM346" s="1114"/>
      <c r="QNN346" s="1114"/>
      <c r="QNO346" s="1114"/>
      <c r="QNP346" s="1114"/>
      <c r="QNQ346" s="1114"/>
      <c r="QNR346" s="1114"/>
      <c r="QNS346" s="1114"/>
      <c r="QNT346" s="1114"/>
      <c r="QNU346" s="1114"/>
      <c r="QNV346" s="1114"/>
      <c r="QNW346" s="1114"/>
      <c r="QNX346" s="1114"/>
      <c r="QNY346" s="1114"/>
      <c r="QNZ346" s="1114"/>
      <c r="QOA346" s="1114"/>
      <c r="QOB346" s="1114"/>
      <c r="QOC346" s="1114"/>
      <c r="QOD346" s="1114"/>
      <c r="QOE346" s="1114"/>
      <c r="QOF346" s="1114"/>
      <c r="QOG346" s="1114"/>
      <c r="QOH346" s="1114"/>
      <c r="QOI346" s="1114"/>
      <c r="QOJ346" s="1114"/>
      <c r="QOK346" s="1114"/>
      <c r="QOL346" s="1114"/>
      <c r="QOM346" s="1114"/>
      <c r="QON346" s="1114"/>
      <c r="QOO346" s="1114"/>
      <c r="QOP346" s="1114"/>
      <c r="QOQ346" s="1114"/>
      <c r="QOR346" s="1114"/>
      <c r="QOS346" s="1114"/>
      <c r="QOT346" s="1114"/>
      <c r="QOU346" s="1114"/>
      <c r="QOV346" s="1114"/>
      <c r="QOW346" s="1114"/>
      <c r="QOX346" s="1114"/>
      <c r="QOY346" s="1114"/>
      <c r="QOZ346" s="1114"/>
      <c r="QPA346" s="1114"/>
      <c r="QPB346" s="1114"/>
      <c r="QPC346" s="1114"/>
      <c r="QPD346" s="1114"/>
      <c r="QPE346" s="1114"/>
      <c r="QPF346" s="1114"/>
      <c r="QPG346" s="1114"/>
      <c r="QPH346" s="1114"/>
      <c r="QPI346" s="1114"/>
      <c r="QPJ346" s="1114"/>
      <c r="QPK346" s="1114"/>
      <c r="QPL346" s="1114"/>
      <c r="QPM346" s="1114"/>
      <c r="QPN346" s="1114"/>
      <c r="QPO346" s="1114"/>
      <c r="QPP346" s="1114"/>
      <c r="QPQ346" s="1114"/>
      <c r="QPR346" s="1114"/>
      <c r="QPS346" s="1114"/>
      <c r="QPT346" s="1114"/>
      <c r="QPU346" s="1114"/>
      <c r="QPV346" s="1114"/>
      <c r="QPW346" s="1114"/>
      <c r="QPX346" s="1114"/>
      <c r="QPY346" s="1114"/>
      <c r="QPZ346" s="1114"/>
      <c r="QQA346" s="1114"/>
      <c r="QQB346" s="1114"/>
      <c r="QQC346" s="1114"/>
      <c r="QQD346" s="1114"/>
      <c r="QQE346" s="1114"/>
      <c r="QQF346" s="1114"/>
      <c r="QQG346" s="1114"/>
      <c r="QQH346" s="1114"/>
      <c r="QQI346" s="1114"/>
      <c r="QQJ346" s="1114"/>
      <c r="QQK346" s="1114"/>
      <c r="QQL346" s="1114"/>
      <c r="QQM346" s="1114"/>
      <c r="QQN346" s="1114"/>
      <c r="QQO346" s="1114"/>
      <c r="QQP346" s="1114"/>
      <c r="QQQ346" s="1114"/>
      <c r="QQR346" s="1114"/>
      <c r="QQS346" s="1114"/>
      <c r="QQT346" s="1114"/>
      <c r="QQU346" s="1114"/>
      <c r="QQV346" s="1114"/>
      <c r="QQW346" s="1114"/>
      <c r="QQX346" s="1114"/>
      <c r="QQY346" s="1114"/>
      <c r="QQZ346" s="1114"/>
      <c r="QRA346" s="1114"/>
      <c r="QRB346" s="1114"/>
      <c r="QRC346" s="1114"/>
      <c r="QRD346" s="1114"/>
      <c r="QRE346" s="1114"/>
      <c r="QRF346" s="1114"/>
      <c r="QRG346" s="1114"/>
      <c r="QRH346" s="1114"/>
      <c r="QRI346" s="1114"/>
      <c r="QRJ346" s="1114"/>
      <c r="QRK346" s="1114"/>
      <c r="QRL346" s="1114"/>
      <c r="QRM346" s="1114"/>
      <c r="QRN346" s="1114"/>
      <c r="QRO346" s="1114"/>
      <c r="QRP346" s="1114"/>
      <c r="QRQ346" s="1114"/>
      <c r="QRR346" s="1114"/>
      <c r="QRS346" s="1114"/>
      <c r="QRT346" s="1114"/>
      <c r="QRU346" s="1114"/>
      <c r="QRV346" s="1114"/>
      <c r="QRW346" s="1114"/>
      <c r="QRX346" s="1114"/>
      <c r="QRY346" s="1114"/>
      <c r="QRZ346" s="1114"/>
      <c r="QSA346" s="1114"/>
      <c r="QSB346" s="1114"/>
      <c r="QSC346" s="1114"/>
      <c r="QSD346" s="1114"/>
      <c r="QSE346" s="1114"/>
      <c r="QSF346" s="1114"/>
      <c r="QSG346" s="1114"/>
      <c r="QSH346" s="1114"/>
      <c r="QSI346" s="1114"/>
      <c r="QSJ346" s="1114"/>
      <c r="QSK346" s="1114"/>
      <c r="QSL346" s="1114"/>
      <c r="QSM346" s="1114"/>
      <c r="QSN346" s="1114"/>
      <c r="QSO346" s="1114"/>
      <c r="QSP346" s="1114"/>
      <c r="QSQ346" s="1114"/>
      <c r="QSR346" s="1114"/>
      <c r="QSS346" s="1114"/>
      <c r="QST346" s="1114"/>
      <c r="QSU346" s="1114"/>
      <c r="QSV346" s="1114"/>
      <c r="QSW346" s="1114"/>
      <c r="QSX346" s="1114"/>
      <c r="QSY346" s="1114"/>
      <c r="QSZ346" s="1114"/>
      <c r="QTA346" s="1114"/>
      <c r="QTB346" s="1114"/>
      <c r="QTC346" s="1114"/>
      <c r="QTD346" s="1114"/>
      <c r="QTE346" s="1114"/>
      <c r="QTF346" s="1114"/>
      <c r="QTG346" s="1114"/>
      <c r="QTH346" s="1114"/>
      <c r="QTI346" s="1114"/>
      <c r="QTJ346" s="1114"/>
      <c r="QTK346" s="1114"/>
      <c r="QTL346" s="1114"/>
      <c r="QTM346" s="1114"/>
      <c r="QTN346" s="1114"/>
      <c r="QTO346" s="1114"/>
      <c r="QTP346" s="1114"/>
      <c r="QTQ346" s="1114"/>
      <c r="QTR346" s="1114"/>
      <c r="QTS346" s="1114"/>
      <c r="QTT346" s="1114"/>
      <c r="QTU346" s="1114"/>
      <c r="QTV346" s="1114"/>
      <c r="QTW346" s="1114"/>
      <c r="QTX346" s="1114"/>
      <c r="QTY346" s="1114"/>
      <c r="QTZ346" s="1114"/>
      <c r="QUA346" s="1114"/>
      <c r="QUB346" s="1114"/>
      <c r="QUC346" s="1114"/>
      <c r="QUD346" s="1114"/>
      <c r="QUE346" s="1114"/>
      <c r="QUF346" s="1114"/>
      <c r="QUG346" s="1114"/>
      <c r="QUH346" s="1114"/>
      <c r="QUI346" s="1114"/>
      <c r="QUJ346" s="1114"/>
      <c r="QUK346" s="1114"/>
      <c r="QUL346" s="1114"/>
      <c r="QUM346" s="1114"/>
      <c r="QUN346" s="1114"/>
      <c r="QUO346" s="1114"/>
      <c r="QUP346" s="1114"/>
      <c r="QUQ346" s="1114"/>
      <c r="QUR346" s="1114"/>
      <c r="QUS346" s="1114"/>
      <c r="QUT346" s="1114"/>
      <c r="QUU346" s="1114"/>
      <c r="QUV346" s="1114"/>
      <c r="QUW346" s="1114"/>
      <c r="QUX346" s="1114"/>
      <c r="QUY346" s="1114"/>
      <c r="QUZ346" s="1114"/>
      <c r="QVA346" s="1114"/>
      <c r="QVB346" s="1114"/>
      <c r="QVC346" s="1114"/>
      <c r="QVD346" s="1114"/>
      <c r="QVE346" s="1114"/>
      <c r="QVF346" s="1114"/>
      <c r="QVG346" s="1114"/>
      <c r="QVH346" s="1114"/>
      <c r="QVI346" s="1114"/>
      <c r="QVJ346" s="1114"/>
      <c r="QVK346" s="1114"/>
      <c r="QVL346" s="1114"/>
      <c r="QVM346" s="1114"/>
      <c r="QVN346" s="1114"/>
      <c r="QVO346" s="1114"/>
      <c r="QVP346" s="1114"/>
      <c r="QVQ346" s="1114"/>
      <c r="QVR346" s="1114"/>
      <c r="QVS346" s="1114"/>
      <c r="QVT346" s="1114"/>
      <c r="QVU346" s="1114"/>
      <c r="QVV346" s="1114"/>
      <c r="QVW346" s="1114"/>
      <c r="QVX346" s="1114"/>
      <c r="QVY346" s="1114"/>
      <c r="QVZ346" s="1114"/>
      <c r="QWA346" s="1114"/>
      <c r="QWB346" s="1114"/>
      <c r="QWC346" s="1114"/>
      <c r="QWD346" s="1114"/>
      <c r="QWE346" s="1114"/>
      <c r="QWF346" s="1114"/>
      <c r="QWG346" s="1114"/>
      <c r="QWH346" s="1114"/>
      <c r="QWI346" s="1114"/>
      <c r="QWJ346" s="1114"/>
      <c r="QWK346" s="1114"/>
      <c r="QWL346" s="1114"/>
      <c r="QWM346" s="1114"/>
      <c r="QWN346" s="1114"/>
      <c r="QWO346" s="1114"/>
      <c r="QWP346" s="1114"/>
      <c r="QWQ346" s="1114"/>
      <c r="QWR346" s="1114"/>
      <c r="QWS346" s="1114"/>
      <c r="QWT346" s="1114"/>
      <c r="QWU346" s="1114"/>
      <c r="QWV346" s="1114"/>
      <c r="QWW346" s="1114"/>
      <c r="QWX346" s="1114"/>
      <c r="QWY346" s="1114"/>
      <c r="QWZ346" s="1114"/>
      <c r="QXA346" s="1114"/>
      <c r="QXB346" s="1114"/>
      <c r="QXC346" s="1114"/>
      <c r="QXD346" s="1114"/>
      <c r="QXE346" s="1114"/>
      <c r="QXF346" s="1114"/>
      <c r="QXG346" s="1114"/>
      <c r="QXH346" s="1114"/>
      <c r="QXI346" s="1114"/>
      <c r="QXJ346" s="1114"/>
      <c r="QXK346" s="1114"/>
      <c r="QXL346" s="1114"/>
      <c r="QXM346" s="1114"/>
      <c r="QXN346" s="1114"/>
      <c r="QXO346" s="1114"/>
      <c r="QXP346" s="1114"/>
      <c r="QXQ346" s="1114"/>
      <c r="QXR346" s="1114"/>
      <c r="QXS346" s="1114"/>
      <c r="QXT346" s="1114"/>
      <c r="QXU346" s="1114"/>
      <c r="QXV346" s="1114"/>
      <c r="QXW346" s="1114"/>
      <c r="QXX346" s="1114"/>
      <c r="QXY346" s="1114"/>
      <c r="QXZ346" s="1114"/>
      <c r="QYA346" s="1114"/>
      <c r="QYB346" s="1114"/>
      <c r="QYC346" s="1114"/>
      <c r="QYD346" s="1114"/>
      <c r="QYE346" s="1114"/>
      <c r="QYF346" s="1114"/>
      <c r="QYG346" s="1114"/>
      <c r="QYH346" s="1114"/>
      <c r="QYI346" s="1114"/>
      <c r="QYJ346" s="1114"/>
      <c r="QYK346" s="1114"/>
      <c r="QYL346" s="1114"/>
      <c r="QYM346" s="1114"/>
      <c r="QYN346" s="1114"/>
      <c r="QYO346" s="1114"/>
      <c r="QYP346" s="1114"/>
      <c r="QYQ346" s="1114"/>
      <c r="QYR346" s="1114"/>
      <c r="QYS346" s="1114"/>
      <c r="QYT346" s="1114"/>
      <c r="QYU346" s="1114"/>
      <c r="QYV346" s="1114"/>
      <c r="QYW346" s="1114"/>
      <c r="QYX346" s="1114"/>
      <c r="QYY346" s="1114"/>
      <c r="QYZ346" s="1114"/>
      <c r="QZA346" s="1114"/>
      <c r="QZB346" s="1114"/>
      <c r="QZC346" s="1114"/>
      <c r="QZD346" s="1114"/>
      <c r="QZE346" s="1114"/>
      <c r="QZF346" s="1114"/>
      <c r="QZG346" s="1114"/>
      <c r="QZH346" s="1114"/>
      <c r="QZI346" s="1114"/>
      <c r="QZJ346" s="1114"/>
      <c r="QZK346" s="1114"/>
      <c r="QZL346" s="1114"/>
      <c r="QZM346" s="1114"/>
      <c r="QZN346" s="1114"/>
      <c r="QZO346" s="1114"/>
      <c r="QZP346" s="1114"/>
      <c r="QZQ346" s="1114"/>
      <c r="QZR346" s="1114"/>
      <c r="QZS346" s="1114"/>
      <c r="QZT346" s="1114"/>
      <c r="QZU346" s="1114"/>
      <c r="QZV346" s="1114"/>
      <c r="QZW346" s="1114"/>
      <c r="QZX346" s="1114"/>
      <c r="QZY346" s="1114"/>
      <c r="QZZ346" s="1114"/>
      <c r="RAA346" s="1114"/>
      <c r="RAB346" s="1114"/>
      <c r="RAC346" s="1114"/>
      <c r="RAD346" s="1114"/>
      <c r="RAE346" s="1114"/>
      <c r="RAF346" s="1114"/>
      <c r="RAG346" s="1114"/>
      <c r="RAH346" s="1114"/>
      <c r="RAI346" s="1114"/>
      <c r="RAJ346" s="1114"/>
      <c r="RAK346" s="1114"/>
      <c r="RAL346" s="1114"/>
      <c r="RAM346" s="1114"/>
      <c r="RAN346" s="1114"/>
      <c r="RAO346" s="1114"/>
      <c r="RAP346" s="1114"/>
      <c r="RAQ346" s="1114"/>
      <c r="RAR346" s="1114"/>
      <c r="RAS346" s="1114"/>
      <c r="RAT346" s="1114"/>
      <c r="RAU346" s="1114"/>
      <c r="RAV346" s="1114"/>
      <c r="RAW346" s="1114"/>
      <c r="RAX346" s="1114"/>
      <c r="RAY346" s="1114"/>
      <c r="RAZ346" s="1114"/>
      <c r="RBA346" s="1114"/>
      <c r="RBB346" s="1114"/>
      <c r="RBC346" s="1114"/>
      <c r="RBD346" s="1114"/>
      <c r="RBE346" s="1114"/>
      <c r="RBF346" s="1114"/>
      <c r="RBG346" s="1114"/>
      <c r="RBH346" s="1114"/>
      <c r="RBI346" s="1114"/>
      <c r="RBJ346" s="1114"/>
      <c r="RBK346" s="1114"/>
      <c r="RBL346" s="1114"/>
      <c r="RBM346" s="1114"/>
      <c r="RBN346" s="1114"/>
      <c r="RBO346" s="1114"/>
      <c r="RBP346" s="1114"/>
      <c r="RBQ346" s="1114"/>
      <c r="RBR346" s="1114"/>
      <c r="RBS346" s="1114"/>
      <c r="RBT346" s="1114"/>
      <c r="RBU346" s="1114"/>
      <c r="RBV346" s="1114"/>
      <c r="RBW346" s="1114"/>
      <c r="RBX346" s="1114"/>
      <c r="RBY346" s="1114"/>
      <c r="RBZ346" s="1114"/>
      <c r="RCA346" s="1114"/>
      <c r="RCB346" s="1114"/>
      <c r="RCC346" s="1114"/>
      <c r="RCD346" s="1114"/>
      <c r="RCE346" s="1114"/>
      <c r="RCF346" s="1114"/>
      <c r="RCG346" s="1114"/>
      <c r="RCH346" s="1114"/>
      <c r="RCI346" s="1114"/>
      <c r="RCJ346" s="1114"/>
      <c r="RCK346" s="1114"/>
      <c r="RCL346" s="1114"/>
      <c r="RCM346" s="1114"/>
      <c r="RCN346" s="1114"/>
      <c r="RCO346" s="1114"/>
      <c r="RCP346" s="1114"/>
      <c r="RCQ346" s="1114"/>
      <c r="RCR346" s="1114"/>
      <c r="RCS346" s="1114"/>
      <c r="RCT346" s="1114"/>
      <c r="RCU346" s="1114"/>
      <c r="RCV346" s="1114"/>
      <c r="RCW346" s="1114"/>
      <c r="RCX346" s="1114"/>
      <c r="RCY346" s="1114"/>
      <c r="RCZ346" s="1114"/>
      <c r="RDA346" s="1114"/>
      <c r="RDB346" s="1114"/>
      <c r="RDC346" s="1114"/>
      <c r="RDD346" s="1114"/>
      <c r="RDE346" s="1114"/>
      <c r="RDF346" s="1114"/>
      <c r="RDG346" s="1114"/>
      <c r="RDH346" s="1114"/>
      <c r="RDI346" s="1114"/>
      <c r="RDJ346" s="1114"/>
      <c r="RDK346" s="1114"/>
      <c r="RDL346" s="1114"/>
      <c r="RDM346" s="1114"/>
      <c r="RDN346" s="1114"/>
      <c r="RDO346" s="1114"/>
      <c r="RDP346" s="1114"/>
      <c r="RDQ346" s="1114"/>
      <c r="RDR346" s="1114"/>
      <c r="RDS346" s="1114"/>
      <c r="RDT346" s="1114"/>
      <c r="RDU346" s="1114"/>
      <c r="RDV346" s="1114"/>
      <c r="RDW346" s="1114"/>
      <c r="RDX346" s="1114"/>
      <c r="RDY346" s="1114"/>
      <c r="RDZ346" s="1114"/>
      <c r="REA346" s="1114"/>
      <c r="REB346" s="1114"/>
      <c r="REC346" s="1114"/>
      <c r="RED346" s="1114"/>
      <c r="REE346" s="1114"/>
      <c r="REF346" s="1114"/>
      <c r="REG346" s="1114"/>
      <c r="REH346" s="1114"/>
      <c r="REI346" s="1114"/>
      <c r="REJ346" s="1114"/>
      <c r="REK346" s="1114"/>
      <c r="REL346" s="1114"/>
      <c r="REM346" s="1114"/>
      <c r="REN346" s="1114"/>
      <c r="REO346" s="1114"/>
      <c r="REP346" s="1114"/>
      <c r="REQ346" s="1114"/>
      <c r="RER346" s="1114"/>
      <c r="RES346" s="1114"/>
      <c r="RET346" s="1114"/>
      <c r="REU346" s="1114"/>
      <c r="REV346" s="1114"/>
      <c r="REW346" s="1114"/>
      <c r="REX346" s="1114"/>
      <c r="REY346" s="1114"/>
      <c r="REZ346" s="1114"/>
      <c r="RFA346" s="1114"/>
      <c r="RFB346" s="1114"/>
      <c r="RFC346" s="1114"/>
      <c r="RFD346" s="1114"/>
      <c r="RFE346" s="1114"/>
      <c r="RFF346" s="1114"/>
      <c r="RFG346" s="1114"/>
      <c r="RFH346" s="1114"/>
      <c r="RFI346" s="1114"/>
      <c r="RFJ346" s="1114"/>
      <c r="RFK346" s="1114"/>
      <c r="RFL346" s="1114"/>
      <c r="RFM346" s="1114"/>
      <c r="RFN346" s="1114"/>
      <c r="RFO346" s="1114"/>
      <c r="RFP346" s="1114"/>
      <c r="RFQ346" s="1114"/>
      <c r="RFR346" s="1114"/>
      <c r="RFS346" s="1114"/>
      <c r="RFT346" s="1114"/>
      <c r="RFU346" s="1114"/>
      <c r="RFV346" s="1114"/>
      <c r="RFW346" s="1114"/>
      <c r="RFX346" s="1114"/>
      <c r="RFY346" s="1114"/>
      <c r="RFZ346" s="1114"/>
      <c r="RGA346" s="1114"/>
      <c r="RGB346" s="1114"/>
      <c r="RGC346" s="1114"/>
      <c r="RGD346" s="1114"/>
      <c r="RGE346" s="1114"/>
      <c r="RGF346" s="1114"/>
      <c r="RGG346" s="1114"/>
      <c r="RGH346" s="1114"/>
      <c r="RGI346" s="1114"/>
      <c r="RGJ346" s="1114"/>
      <c r="RGK346" s="1114"/>
      <c r="RGL346" s="1114"/>
      <c r="RGM346" s="1114"/>
      <c r="RGN346" s="1114"/>
      <c r="RGO346" s="1114"/>
      <c r="RGP346" s="1114"/>
      <c r="RGQ346" s="1114"/>
      <c r="RGR346" s="1114"/>
      <c r="RGS346" s="1114"/>
      <c r="RGT346" s="1114"/>
      <c r="RGU346" s="1114"/>
      <c r="RGV346" s="1114"/>
      <c r="RGW346" s="1114"/>
      <c r="RGX346" s="1114"/>
      <c r="RGY346" s="1114"/>
      <c r="RGZ346" s="1114"/>
      <c r="RHA346" s="1114"/>
      <c r="RHB346" s="1114"/>
      <c r="RHC346" s="1114"/>
      <c r="RHD346" s="1114"/>
      <c r="RHE346" s="1114"/>
      <c r="RHF346" s="1114"/>
      <c r="RHG346" s="1114"/>
      <c r="RHH346" s="1114"/>
      <c r="RHI346" s="1114"/>
      <c r="RHJ346" s="1114"/>
      <c r="RHK346" s="1114"/>
      <c r="RHL346" s="1114"/>
      <c r="RHM346" s="1114"/>
      <c r="RHN346" s="1114"/>
      <c r="RHO346" s="1114"/>
      <c r="RHP346" s="1114"/>
      <c r="RHQ346" s="1114"/>
      <c r="RHR346" s="1114"/>
      <c r="RHS346" s="1114"/>
      <c r="RHT346" s="1114"/>
      <c r="RHU346" s="1114"/>
      <c r="RHV346" s="1114"/>
      <c r="RHW346" s="1114"/>
      <c r="RHX346" s="1114"/>
      <c r="RHY346" s="1114"/>
      <c r="RHZ346" s="1114"/>
      <c r="RIA346" s="1114"/>
      <c r="RIB346" s="1114"/>
      <c r="RIC346" s="1114"/>
      <c r="RID346" s="1114"/>
      <c r="RIE346" s="1114"/>
      <c r="RIF346" s="1114"/>
      <c r="RIG346" s="1114"/>
      <c r="RIH346" s="1114"/>
      <c r="RII346" s="1114"/>
      <c r="RIJ346" s="1114"/>
      <c r="RIK346" s="1114"/>
      <c r="RIL346" s="1114"/>
      <c r="RIM346" s="1114"/>
      <c r="RIN346" s="1114"/>
      <c r="RIO346" s="1114"/>
      <c r="RIP346" s="1114"/>
      <c r="RIQ346" s="1114"/>
      <c r="RIR346" s="1114"/>
      <c r="RIS346" s="1114"/>
      <c r="RIT346" s="1114"/>
      <c r="RIU346" s="1114"/>
      <c r="RIV346" s="1114"/>
      <c r="RIW346" s="1114"/>
      <c r="RIX346" s="1114"/>
      <c r="RIY346" s="1114"/>
      <c r="RIZ346" s="1114"/>
      <c r="RJA346" s="1114"/>
      <c r="RJB346" s="1114"/>
      <c r="RJC346" s="1114"/>
      <c r="RJD346" s="1114"/>
      <c r="RJE346" s="1114"/>
      <c r="RJF346" s="1114"/>
      <c r="RJG346" s="1114"/>
      <c r="RJH346" s="1114"/>
      <c r="RJI346" s="1114"/>
      <c r="RJJ346" s="1114"/>
      <c r="RJK346" s="1114"/>
      <c r="RJL346" s="1114"/>
      <c r="RJM346" s="1114"/>
      <c r="RJN346" s="1114"/>
      <c r="RJO346" s="1114"/>
      <c r="RJP346" s="1114"/>
      <c r="RJQ346" s="1114"/>
      <c r="RJR346" s="1114"/>
      <c r="RJS346" s="1114"/>
      <c r="RJT346" s="1114"/>
      <c r="RJU346" s="1114"/>
      <c r="RJV346" s="1114"/>
      <c r="RJW346" s="1114"/>
      <c r="RJX346" s="1114"/>
      <c r="RJY346" s="1114"/>
      <c r="RJZ346" s="1114"/>
      <c r="RKA346" s="1114"/>
      <c r="RKB346" s="1114"/>
      <c r="RKC346" s="1114"/>
      <c r="RKD346" s="1114"/>
      <c r="RKE346" s="1114"/>
      <c r="RKF346" s="1114"/>
      <c r="RKG346" s="1114"/>
      <c r="RKH346" s="1114"/>
      <c r="RKI346" s="1114"/>
      <c r="RKJ346" s="1114"/>
      <c r="RKK346" s="1114"/>
      <c r="RKL346" s="1114"/>
      <c r="RKM346" s="1114"/>
      <c r="RKN346" s="1114"/>
      <c r="RKO346" s="1114"/>
      <c r="RKP346" s="1114"/>
      <c r="RKQ346" s="1114"/>
      <c r="RKR346" s="1114"/>
      <c r="RKS346" s="1114"/>
      <c r="RKT346" s="1114"/>
      <c r="RKU346" s="1114"/>
      <c r="RKV346" s="1114"/>
      <c r="RKW346" s="1114"/>
      <c r="RKX346" s="1114"/>
      <c r="RKY346" s="1114"/>
      <c r="RKZ346" s="1114"/>
      <c r="RLA346" s="1114"/>
      <c r="RLB346" s="1114"/>
      <c r="RLC346" s="1114"/>
      <c r="RLD346" s="1114"/>
      <c r="RLE346" s="1114"/>
      <c r="RLF346" s="1114"/>
      <c r="RLG346" s="1114"/>
      <c r="RLH346" s="1114"/>
      <c r="RLI346" s="1114"/>
      <c r="RLJ346" s="1114"/>
      <c r="RLK346" s="1114"/>
      <c r="RLL346" s="1114"/>
      <c r="RLM346" s="1114"/>
      <c r="RLN346" s="1114"/>
      <c r="RLO346" s="1114"/>
      <c r="RLP346" s="1114"/>
      <c r="RLQ346" s="1114"/>
      <c r="RLR346" s="1114"/>
      <c r="RLS346" s="1114"/>
      <c r="RLT346" s="1114"/>
      <c r="RLU346" s="1114"/>
      <c r="RLV346" s="1114"/>
      <c r="RLW346" s="1114"/>
      <c r="RLX346" s="1114"/>
      <c r="RLY346" s="1114"/>
      <c r="RLZ346" s="1114"/>
      <c r="RMA346" s="1114"/>
      <c r="RMB346" s="1114"/>
      <c r="RMC346" s="1114"/>
      <c r="RMD346" s="1114"/>
      <c r="RME346" s="1114"/>
      <c r="RMF346" s="1114"/>
      <c r="RMG346" s="1114"/>
      <c r="RMH346" s="1114"/>
      <c r="RMI346" s="1114"/>
      <c r="RMJ346" s="1114"/>
      <c r="RMK346" s="1114"/>
      <c r="RML346" s="1114"/>
      <c r="RMM346" s="1114"/>
      <c r="RMN346" s="1114"/>
      <c r="RMO346" s="1114"/>
      <c r="RMP346" s="1114"/>
      <c r="RMQ346" s="1114"/>
      <c r="RMR346" s="1114"/>
      <c r="RMS346" s="1114"/>
      <c r="RMT346" s="1114"/>
      <c r="RMU346" s="1114"/>
      <c r="RMV346" s="1114"/>
      <c r="RMW346" s="1114"/>
      <c r="RMX346" s="1114"/>
      <c r="RMY346" s="1114"/>
      <c r="RMZ346" s="1114"/>
      <c r="RNA346" s="1114"/>
      <c r="RNB346" s="1114"/>
      <c r="RNC346" s="1114"/>
      <c r="RND346" s="1114"/>
      <c r="RNE346" s="1114"/>
      <c r="RNF346" s="1114"/>
      <c r="RNG346" s="1114"/>
      <c r="RNH346" s="1114"/>
      <c r="RNI346" s="1114"/>
      <c r="RNJ346" s="1114"/>
      <c r="RNK346" s="1114"/>
      <c r="RNL346" s="1114"/>
      <c r="RNM346" s="1114"/>
      <c r="RNN346" s="1114"/>
      <c r="RNO346" s="1114"/>
      <c r="RNP346" s="1114"/>
      <c r="RNQ346" s="1114"/>
      <c r="RNR346" s="1114"/>
      <c r="RNS346" s="1114"/>
      <c r="RNT346" s="1114"/>
      <c r="RNU346" s="1114"/>
      <c r="RNV346" s="1114"/>
      <c r="RNW346" s="1114"/>
      <c r="RNX346" s="1114"/>
      <c r="RNY346" s="1114"/>
      <c r="RNZ346" s="1114"/>
      <c r="ROA346" s="1114"/>
      <c r="ROB346" s="1114"/>
      <c r="ROC346" s="1114"/>
      <c r="ROD346" s="1114"/>
      <c r="ROE346" s="1114"/>
      <c r="ROF346" s="1114"/>
      <c r="ROG346" s="1114"/>
      <c r="ROH346" s="1114"/>
      <c r="ROI346" s="1114"/>
      <c r="ROJ346" s="1114"/>
      <c r="ROK346" s="1114"/>
      <c r="ROL346" s="1114"/>
      <c r="ROM346" s="1114"/>
      <c r="RON346" s="1114"/>
      <c r="ROO346" s="1114"/>
      <c r="ROP346" s="1114"/>
      <c r="ROQ346" s="1114"/>
      <c r="ROR346" s="1114"/>
      <c r="ROS346" s="1114"/>
      <c r="ROT346" s="1114"/>
      <c r="ROU346" s="1114"/>
      <c r="ROV346" s="1114"/>
      <c r="ROW346" s="1114"/>
      <c r="ROX346" s="1114"/>
      <c r="ROY346" s="1114"/>
      <c r="ROZ346" s="1114"/>
      <c r="RPA346" s="1114"/>
      <c r="RPB346" s="1114"/>
      <c r="RPC346" s="1114"/>
      <c r="RPD346" s="1114"/>
      <c r="RPE346" s="1114"/>
      <c r="RPF346" s="1114"/>
      <c r="RPG346" s="1114"/>
      <c r="RPH346" s="1114"/>
      <c r="RPI346" s="1114"/>
      <c r="RPJ346" s="1114"/>
      <c r="RPK346" s="1114"/>
      <c r="RPL346" s="1114"/>
      <c r="RPM346" s="1114"/>
      <c r="RPN346" s="1114"/>
      <c r="RPO346" s="1114"/>
      <c r="RPP346" s="1114"/>
      <c r="RPQ346" s="1114"/>
      <c r="RPR346" s="1114"/>
      <c r="RPS346" s="1114"/>
      <c r="RPT346" s="1114"/>
      <c r="RPU346" s="1114"/>
      <c r="RPV346" s="1114"/>
      <c r="RPW346" s="1114"/>
      <c r="RPX346" s="1114"/>
      <c r="RPY346" s="1114"/>
      <c r="RPZ346" s="1114"/>
      <c r="RQA346" s="1114"/>
      <c r="RQB346" s="1114"/>
      <c r="RQC346" s="1114"/>
      <c r="RQD346" s="1114"/>
      <c r="RQE346" s="1114"/>
      <c r="RQF346" s="1114"/>
      <c r="RQG346" s="1114"/>
      <c r="RQH346" s="1114"/>
      <c r="RQI346" s="1114"/>
      <c r="RQJ346" s="1114"/>
      <c r="RQK346" s="1114"/>
      <c r="RQL346" s="1114"/>
      <c r="RQM346" s="1114"/>
      <c r="RQN346" s="1114"/>
      <c r="RQO346" s="1114"/>
      <c r="RQP346" s="1114"/>
      <c r="RQQ346" s="1114"/>
      <c r="RQR346" s="1114"/>
      <c r="RQS346" s="1114"/>
      <c r="RQT346" s="1114"/>
      <c r="RQU346" s="1114"/>
      <c r="RQV346" s="1114"/>
      <c r="RQW346" s="1114"/>
      <c r="RQX346" s="1114"/>
      <c r="RQY346" s="1114"/>
      <c r="RQZ346" s="1114"/>
      <c r="RRA346" s="1114"/>
      <c r="RRB346" s="1114"/>
      <c r="RRC346" s="1114"/>
      <c r="RRD346" s="1114"/>
      <c r="RRE346" s="1114"/>
      <c r="RRF346" s="1114"/>
      <c r="RRG346" s="1114"/>
      <c r="RRH346" s="1114"/>
      <c r="RRI346" s="1114"/>
      <c r="RRJ346" s="1114"/>
      <c r="RRK346" s="1114"/>
      <c r="RRL346" s="1114"/>
      <c r="RRM346" s="1114"/>
      <c r="RRN346" s="1114"/>
      <c r="RRO346" s="1114"/>
      <c r="RRP346" s="1114"/>
      <c r="RRQ346" s="1114"/>
      <c r="RRR346" s="1114"/>
      <c r="RRS346" s="1114"/>
      <c r="RRT346" s="1114"/>
      <c r="RRU346" s="1114"/>
      <c r="RRV346" s="1114"/>
      <c r="RRW346" s="1114"/>
      <c r="RRX346" s="1114"/>
      <c r="RRY346" s="1114"/>
      <c r="RRZ346" s="1114"/>
      <c r="RSA346" s="1114"/>
      <c r="RSB346" s="1114"/>
      <c r="RSC346" s="1114"/>
      <c r="RSD346" s="1114"/>
      <c r="RSE346" s="1114"/>
      <c r="RSF346" s="1114"/>
      <c r="RSG346" s="1114"/>
      <c r="RSH346" s="1114"/>
      <c r="RSI346" s="1114"/>
      <c r="RSJ346" s="1114"/>
      <c r="RSK346" s="1114"/>
      <c r="RSL346" s="1114"/>
      <c r="RSM346" s="1114"/>
      <c r="RSN346" s="1114"/>
      <c r="RSO346" s="1114"/>
      <c r="RSP346" s="1114"/>
      <c r="RSQ346" s="1114"/>
      <c r="RSR346" s="1114"/>
      <c r="RSS346" s="1114"/>
      <c r="RST346" s="1114"/>
      <c r="RSU346" s="1114"/>
      <c r="RSV346" s="1114"/>
      <c r="RSW346" s="1114"/>
      <c r="RSX346" s="1114"/>
      <c r="RSY346" s="1114"/>
      <c r="RSZ346" s="1114"/>
      <c r="RTA346" s="1114"/>
      <c r="RTB346" s="1114"/>
      <c r="RTC346" s="1114"/>
      <c r="RTD346" s="1114"/>
      <c r="RTE346" s="1114"/>
      <c r="RTF346" s="1114"/>
      <c r="RTG346" s="1114"/>
      <c r="RTH346" s="1114"/>
      <c r="RTI346" s="1114"/>
      <c r="RTJ346" s="1114"/>
      <c r="RTK346" s="1114"/>
      <c r="RTL346" s="1114"/>
      <c r="RTM346" s="1114"/>
      <c r="RTN346" s="1114"/>
      <c r="RTO346" s="1114"/>
      <c r="RTP346" s="1114"/>
      <c r="RTQ346" s="1114"/>
      <c r="RTR346" s="1114"/>
      <c r="RTS346" s="1114"/>
      <c r="RTT346" s="1114"/>
      <c r="RTU346" s="1114"/>
      <c r="RTV346" s="1114"/>
      <c r="RTW346" s="1114"/>
      <c r="RTX346" s="1114"/>
      <c r="RTY346" s="1114"/>
      <c r="RTZ346" s="1114"/>
      <c r="RUA346" s="1114"/>
      <c r="RUB346" s="1114"/>
      <c r="RUC346" s="1114"/>
      <c r="RUD346" s="1114"/>
      <c r="RUE346" s="1114"/>
      <c r="RUF346" s="1114"/>
      <c r="RUG346" s="1114"/>
      <c r="RUH346" s="1114"/>
      <c r="RUI346" s="1114"/>
      <c r="RUJ346" s="1114"/>
      <c r="RUK346" s="1114"/>
      <c r="RUL346" s="1114"/>
      <c r="RUM346" s="1114"/>
      <c r="RUN346" s="1114"/>
      <c r="RUO346" s="1114"/>
      <c r="RUP346" s="1114"/>
      <c r="RUQ346" s="1114"/>
      <c r="RUR346" s="1114"/>
      <c r="RUS346" s="1114"/>
      <c r="RUT346" s="1114"/>
      <c r="RUU346" s="1114"/>
      <c r="RUV346" s="1114"/>
      <c r="RUW346" s="1114"/>
      <c r="RUX346" s="1114"/>
      <c r="RUY346" s="1114"/>
      <c r="RUZ346" s="1114"/>
      <c r="RVA346" s="1114"/>
      <c r="RVB346" s="1114"/>
      <c r="RVC346" s="1114"/>
      <c r="RVD346" s="1114"/>
      <c r="RVE346" s="1114"/>
      <c r="RVF346" s="1114"/>
      <c r="RVG346" s="1114"/>
      <c r="RVH346" s="1114"/>
      <c r="RVI346" s="1114"/>
      <c r="RVJ346" s="1114"/>
      <c r="RVK346" s="1114"/>
      <c r="RVL346" s="1114"/>
      <c r="RVM346" s="1114"/>
      <c r="RVN346" s="1114"/>
      <c r="RVO346" s="1114"/>
      <c r="RVP346" s="1114"/>
      <c r="RVQ346" s="1114"/>
      <c r="RVR346" s="1114"/>
      <c r="RVS346" s="1114"/>
      <c r="RVT346" s="1114"/>
      <c r="RVU346" s="1114"/>
      <c r="RVV346" s="1114"/>
      <c r="RVW346" s="1114"/>
      <c r="RVX346" s="1114"/>
      <c r="RVY346" s="1114"/>
      <c r="RVZ346" s="1114"/>
      <c r="RWA346" s="1114"/>
      <c r="RWB346" s="1114"/>
      <c r="RWC346" s="1114"/>
      <c r="RWD346" s="1114"/>
      <c r="RWE346" s="1114"/>
      <c r="RWF346" s="1114"/>
      <c r="RWG346" s="1114"/>
      <c r="RWH346" s="1114"/>
      <c r="RWI346" s="1114"/>
      <c r="RWJ346" s="1114"/>
      <c r="RWK346" s="1114"/>
      <c r="RWL346" s="1114"/>
      <c r="RWM346" s="1114"/>
      <c r="RWN346" s="1114"/>
      <c r="RWO346" s="1114"/>
      <c r="RWP346" s="1114"/>
      <c r="RWQ346" s="1114"/>
      <c r="RWR346" s="1114"/>
      <c r="RWS346" s="1114"/>
      <c r="RWT346" s="1114"/>
      <c r="RWU346" s="1114"/>
      <c r="RWV346" s="1114"/>
      <c r="RWW346" s="1114"/>
      <c r="RWX346" s="1114"/>
      <c r="RWY346" s="1114"/>
      <c r="RWZ346" s="1114"/>
      <c r="RXA346" s="1114"/>
      <c r="RXB346" s="1114"/>
      <c r="RXC346" s="1114"/>
      <c r="RXD346" s="1114"/>
      <c r="RXE346" s="1114"/>
      <c r="RXF346" s="1114"/>
      <c r="RXG346" s="1114"/>
      <c r="RXH346" s="1114"/>
      <c r="RXI346" s="1114"/>
      <c r="RXJ346" s="1114"/>
      <c r="RXK346" s="1114"/>
      <c r="RXL346" s="1114"/>
      <c r="RXM346" s="1114"/>
      <c r="RXN346" s="1114"/>
      <c r="RXO346" s="1114"/>
      <c r="RXP346" s="1114"/>
      <c r="RXQ346" s="1114"/>
      <c r="RXR346" s="1114"/>
      <c r="RXS346" s="1114"/>
      <c r="RXT346" s="1114"/>
      <c r="RXU346" s="1114"/>
      <c r="RXV346" s="1114"/>
      <c r="RXW346" s="1114"/>
      <c r="RXX346" s="1114"/>
      <c r="RXY346" s="1114"/>
      <c r="RXZ346" s="1114"/>
      <c r="RYA346" s="1114"/>
      <c r="RYB346" s="1114"/>
      <c r="RYC346" s="1114"/>
      <c r="RYD346" s="1114"/>
      <c r="RYE346" s="1114"/>
      <c r="RYF346" s="1114"/>
      <c r="RYG346" s="1114"/>
      <c r="RYH346" s="1114"/>
      <c r="RYI346" s="1114"/>
      <c r="RYJ346" s="1114"/>
      <c r="RYK346" s="1114"/>
      <c r="RYL346" s="1114"/>
      <c r="RYM346" s="1114"/>
      <c r="RYN346" s="1114"/>
      <c r="RYO346" s="1114"/>
      <c r="RYP346" s="1114"/>
      <c r="RYQ346" s="1114"/>
      <c r="RYR346" s="1114"/>
      <c r="RYS346" s="1114"/>
      <c r="RYT346" s="1114"/>
      <c r="RYU346" s="1114"/>
      <c r="RYV346" s="1114"/>
      <c r="RYW346" s="1114"/>
      <c r="RYX346" s="1114"/>
      <c r="RYY346" s="1114"/>
      <c r="RYZ346" s="1114"/>
      <c r="RZA346" s="1114"/>
      <c r="RZB346" s="1114"/>
      <c r="RZC346" s="1114"/>
      <c r="RZD346" s="1114"/>
      <c r="RZE346" s="1114"/>
      <c r="RZF346" s="1114"/>
      <c r="RZG346" s="1114"/>
      <c r="RZH346" s="1114"/>
      <c r="RZI346" s="1114"/>
      <c r="RZJ346" s="1114"/>
      <c r="RZK346" s="1114"/>
      <c r="RZL346" s="1114"/>
      <c r="RZM346" s="1114"/>
      <c r="RZN346" s="1114"/>
      <c r="RZO346" s="1114"/>
      <c r="RZP346" s="1114"/>
      <c r="RZQ346" s="1114"/>
      <c r="RZR346" s="1114"/>
      <c r="RZS346" s="1114"/>
      <c r="RZT346" s="1114"/>
      <c r="RZU346" s="1114"/>
      <c r="RZV346" s="1114"/>
      <c r="RZW346" s="1114"/>
      <c r="RZX346" s="1114"/>
      <c r="RZY346" s="1114"/>
      <c r="RZZ346" s="1114"/>
      <c r="SAA346" s="1114"/>
      <c r="SAB346" s="1114"/>
      <c r="SAC346" s="1114"/>
      <c r="SAD346" s="1114"/>
      <c r="SAE346" s="1114"/>
      <c r="SAF346" s="1114"/>
      <c r="SAG346" s="1114"/>
      <c r="SAH346" s="1114"/>
      <c r="SAI346" s="1114"/>
      <c r="SAJ346" s="1114"/>
      <c r="SAK346" s="1114"/>
      <c r="SAL346" s="1114"/>
      <c r="SAM346" s="1114"/>
      <c r="SAN346" s="1114"/>
      <c r="SAO346" s="1114"/>
      <c r="SAP346" s="1114"/>
      <c r="SAQ346" s="1114"/>
      <c r="SAR346" s="1114"/>
      <c r="SAS346" s="1114"/>
      <c r="SAT346" s="1114"/>
      <c r="SAU346" s="1114"/>
      <c r="SAV346" s="1114"/>
      <c r="SAW346" s="1114"/>
      <c r="SAX346" s="1114"/>
      <c r="SAY346" s="1114"/>
      <c r="SAZ346" s="1114"/>
      <c r="SBA346" s="1114"/>
      <c r="SBB346" s="1114"/>
      <c r="SBC346" s="1114"/>
      <c r="SBD346" s="1114"/>
      <c r="SBE346" s="1114"/>
      <c r="SBF346" s="1114"/>
      <c r="SBG346" s="1114"/>
      <c r="SBH346" s="1114"/>
      <c r="SBI346" s="1114"/>
      <c r="SBJ346" s="1114"/>
      <c r="SBK346" s="1114"/>
      <c r="SBL346" s="1114"/>
      <c r="SBM346" s="1114"/>
      <c r="SBN346" s="1114"/>
      <c r="SBO346" s="1114"/>
      <c r="SBP346" s="1114"/>
      <c r="SBQ346" s="1114"/>
      <c r="SBR346" s="1114"/>
      <c r="SBS346" s="1114"/>
      <c r="SBT346" s="1114"/>
      <c r="SBU346" s="1114"/>
      <c r="SBV346" s="1114"/>
      <c r="SBW346" s="1114"/>
      <c r="SBX346" s="1114"/>
      <c r="SBY346" s="1114"/>
      <c r="SBZ346" s="1114"/>
      <c r="SCA346" s="1114"/>
      <c r="SCB346" s="1114"/>
      <c r="SCC346" s="1114"/>
      <c r="SCD346" s="1114"/>
      <c r="SCE346" s="1114"/>
      <c r="SCF346" s="1114"/>
      <c r="SCG346" s="1114"/>
      <c r="SCH346" s="1114"/>
      <c r="SCI346" s="1114"/>
      <c r="SCJ346" s="1114"/>
      <c r="SCK346" s="1114"/>
      <c r="SCL346" s="1114"/>
      <c r="SCM346" s="1114"/>
      <c r="SCN346" s="1114"/>
      <c r="SCO346" s="1114"/>
      <c r="SCP346" s="1114"/>
      <c r="SCQ346" s="1114"/>
      <c r="SCR346" s="1114"/>
      <c r="SCS346" s="1114"/>
      <c r="SCT346" s="1114"/>
      <c r="SCU346" s="1114"/>
      <c r="SCV346" s="1114"/>
      <c r="SCW346" s="1114"/>
      <c r="SCX346" s="1114"/>
      <c r="SCY346" s="1114"/>
      <c r="SCZ346" s="1114"/>
      <c r="SDA346" s="1114"/>
      <c r="SDB346" s="1114"/>
      <c r="SDC346" s="1114"/>
      <c r="SDD346" s="1114"/>
      <c r="SDE346" s="1114"/>
      <c r="SDF346" s="1114"/>
      <c r="SDG346" s="1114"/>
      <c r="SDH346" s="1114"/>
      <c r="SDI346" s="1114"/>
      <c r="SDJ346" s="1114"/>
      <c r="SDK346" s="1114"/>
      <c r="SDL346" s="1114"/>
      <c r="SDM346" s="1114"/>
      <c r="SDN346" s="1114"/>
      <c r="SDO346" s="1114"/>
      <c r="SDP346" s="1114"/>
      <c r="SDQ346" s="1114"/>
      <c r="SDR346" s="1114"/>
      <c r="SDS346" s="1114"/>
      <c r="SDT346" s="1114"/>
      <c r="SDU346" s="1114"/>
      <c r="SDV346" s="1114"/>
      <c r="SDW346" s="1114"/>
      <c r="SDX346" s="1114"/>
      <c r="SDY346" s="1114"/>
      <c r="SDZ346" s="1114"/>
      <c r="SEA346" s="1114"/>
      <c r="SEB346" s="1114"/>
      <c r="SEC346" s="1114"/>
      <c r="SED346" s="1114"/>
      <c r="SEE346" s="1114"/>
      <c r="SEF346" s="1114"/>
      <c r="SEG346" s="1114"/>
      <c r="SEH346" s="1114"/>
      <c r="SEI346" s="1114"/>
      <c r="SEJ346" s="1114"/>
      <c r="SEK346" s="1114"/>
      <c r="SEL346" s="1114"/>
      <c r="SEM346" s="1114"/>
      <c r="SEN346" s="1114"/>
      <c r="SEO346" s="1114"/>
      <c r="SEP346" s="1114"/>
      <c r="SEQ346" s="1114"/>
      <c r="SER346" s="1114"/>
      <c r="SES346" s="1114"/>
      <c r="SET346" s="1114"/>
      <c r="SEU346" s="1114"/>
      <c r="SEV346" s="1114"/>
      <c r="SEW346" s="1114"/>
      <c r="SEX346" s="1114"/>
      <c r="SEY346" s="1114"/>
      <c r="SEZ346" s="1114"/>
      <c r="SFA346" s="1114"/>
      <c r="SFB346" s="1114"/>
      <c r="SFC346" s="1114"/>
      <c r="SFD346" s="1114"/>
      <c r="SFE346" s="1114"/>
      <c r="SFF346" s="1114"/>
      <c r="SFG346" s="1114"/>
      <c r="SFH346" s="1114"/>
      <c r="SFI346" s="1114"/>
      <c r="SFJ346" s="1114"/>
      <c r="SFK346" s="1114"/>
      <c r="SFL346" s="1114"/>
      <c r="SFM346" s="1114"/>
      <c r="SFN346" s="1114"/>
      <c r="SFO346" s="1114"/>
      <c r="SFP346" s="1114"/>
      <c r="SFQ346" s="1114"/>
      <c r="SFR346" s="1114"/>
      <c r="SFS346" s="1114"/>
      <c r="SFT346" s="1114"/>
      <c r="SFU346" s="1114"/>
      <c r="SFV346" s="1114"/>
      <c r="SFW346" s="1114"/>
      <c r="SFX346" s="1114"/>
      <c r="SFY346" s="1114"/>
      <c r="SFZ346" s="1114"/>
      <c r="SGA346" s="1114"/>
      <c r="SGB346" s="1114"/>
      <c r="SGC346" s="1114"/>
      <c r="SGD346" s="1114"/>
      <c r="SGE346" s="1114"/>
      <c r="SGF346" s="1114"/>
      <c r="SGG346" s="1114"/>
      <c r="SGH346" s="1114"/>
      <c r="SGI346" s="1114"/>
      <c r="SGJ346" s="1114"/>
      <c r="SGK346" s="1114"/>
      <c r="SGL346" s="1114"/>
      <c r="SGM346" s="1114"/>
      <c r="SGN346" s="1114"/>
      <c r="SGO346" s="1114"/>
      <c r="SGP346" s="1114"/>
      <c r="SGQ346" s="1114"/>
      <c r="SGR346" s="1114"/>
      <c r="SGS346" s="1114"/>
      <c r="SGT346" s="1114"/>
      <c r="SGU346" s="1114"/>
      <c r="SGV346" s="1114"/>
      <c r="SGW346" s="1114"/>
      <c r="SGX346" s="1114"/>
      <c r="SGY346" s="1114"/>
      <c r="SGZ346" s="1114"/>
      <c r="SHA346" s="1114"/>
      <c r="SHB346" s="1114"/>
      <c r="SHC346" s="1114"/>
      <c r="SHD346" s="1114"/>
      <c r="SHE346" s="1114"/>
      <c r="SHF346" s="1114"/>
      <c r="SHG346" s="1114"/>
      <c r="SHH346" s="1114"/>
      <c r="SHI346" s="1114"/>
      <c r="SHJ346" s="1114"/>
      <c r="SHK346" s="1114"/>
      <c r="SHL346" s="1114"/>
      <c r="SHM346" s="1114"/>
      <c r="SHN346" s="1114"/>
      <c r="SHO346" s="1114"/>
      <c r="SHP346" s="1114"/>
      <c r="SHQ346" s="1114"/>
      <c r="SHR346" s="1114"/>
      <c r="SHS346" s="1114"/>
      <c r="SHT346" s="1114"/>
      <c r="SHU346" s="1114"/>
      <c r="SHV346" s="1114"/>
      <c r="SHW346" s="1114"/>
      <c r="SHX346" s="1114"/>
      <c r="SHY346" s="1114"/>
      <c r="SHZ346" s="1114"/>
      <c r="SIA346" s="1114"/>
      <c r="SIB346" s="1114"/>
      <c r="SIC346" s="1114"/>
      <c r="SID346" s="1114"/>
      <c r="SIE346" s="1114"/>
      <c r="SIF346" s="1114"/>
      <c r="SIG346" s="1114"/>
      <c r="SIH346" s="1114"/>
      <c r="SII346" s="1114"/>
      <c r="SIJ346" s="1114"/>
      <c r="SIK346" s="1114"/>
      <c r="SIL346" s="1114"/>
      <c r="SIM346" s="1114"/>
      <c r="SIN346" s="1114"/>
      <c r="SIO346" s="1114"/>
      <c r="SIP346" s="1114"/>
      <c r="SIQ346" s="1114"/>
      <c r="SIR346" s="1114"/>
      <c r="SIS346" s="1114"/>
      <c r="SIT346" s="1114"/>
      <c r="SIU346" s="1114"/>
      <c r="SIV346" s="1114"/>
      <c r="SIW346" s="1114"/>
      <c r="SIX346" s="1114"/>
      <c r="SIY346" s="1114"/>
      <c r="SIZ346" s="1114"/>
      <c r="SJA346" s="1114"/>
      <c r="SJB346" s="1114"/>
      <c r="SJC346" s="1114"/>
      <c r="SJD346" s="1114"/>
      <c r="SJE346" s="1114"/>
      <c r="SJF346" s="1114"/>
      <c r="SJG346" s="1114"/>
      <c r="SJH346" s="1114"/>
      <c r="SJI346" s="1114"/>
      <c r="SJJ346" s="1114"/>
      <c r="SJK346" s="1114"/>
      <c r="SJL346" s="1114"/>
      <c r="SJM346" s="1114"/>
      <c r="SJN346" s="1114"/>
      <c r="SJO346" s="1114"/>
      <c r="SJP346" s="1114"/>
      <c r="SJQ346" s="1114"/>
      <c r="SJR346" s="1114"/>
      <c r="SJS346" s="1114"/>
      <c r="SJT346" s="1114"/>
      <c r="SJU346" s="1114"/>
      <c r="SJV346" s="1114"/>
      <c r="SJW346" s="1114"/>
      <c r="SJX346" s="1114"/>
      <c r="SJY346" s="1114"/>
      <c r="SJZ346" s="1114"/>
      <c r="SKA346" s="1114"/>
      <c r="SKB346" s="1114"/>
      <c r="SKC346" s="1114"/>
      <c r="SKD346" s="1114"/>
      <c r="SKE346" s="1114"/>
      <c r="SKF346" s="1114"/>
      <c r="SKG346" s="1114"/>
      <c r="SKH346" s="1114"/>
      <c r="SKI346" s="1114"/>
      <c r="SKJ346" s="1114"/>
      <c r="SKK346" s="1114"/>
      <c r="SKL346" s="1114"/>
      <c r="SKM346" s="1114"/>
      <c r="SKN346" s="1114"/>
      <c r="SKO346" s="1114"/>
      <c r="SKP346" s="1114"/>
      <c r="SKQ346" s="1114"/>
      <c r="SKR346" s="1114"/>
      <c r="SKS346" s="1114"/>
      <c r="SKT346" s="1114"/>
      <c r="SKU346" s="1114"/>
      <c r="SKV346" s="1114"/>
      <c r="SKW346" s="1114"/>
      <c r="SKX346" s="1114"/>
      <c r="SKY346" s="1114"/>
      <c r="SKZ346" s="1114"/>
      <c r="SLA346" s="1114"/>
      <c r="SLB346" s="1114"/>
      <c r="SLC346" s="1114"/>
      <c r="SLD346" s="1114"/>
      <c r="SLE346" s="1114"/>
      <c r="SLF346" s="1114"/>
      <c r="SLG346" s="1114"/>
      <c r="SLH346" s="1114"/>
      <c r="SLI346" s="1114"/>
      <c r="SLJ346" s="1114"/>
      <c r="SLK346" s="1114"/>
      <c r="SLL346" s="1114"/>
      <c r="SLM346" s="1114"/>
      <c r="SLN346" s="1114"/>
      <c r="SLO346" s="1114"/>
      <c r="SLP346" s="1114"/>
      <c r="SLQ346" s="1114"/>
      <c r="SLR346" s="1114"/>
      <c r="SLS346" s="1114"/>
      <c r="SLT346" s="1114"/>
      <c r="SLU346" s="1114"/>
      <c r="SLV346" s="1114"/>
      <c r="SLW346" s="1114"/>
      <c r="SLX346" s="1114"/>
      <c r="SLY346" s="1114"/>
      <c r="SLZ346" s="1114"/>
      <c r="SMA346" s="1114"/>
      <c r="SMB346" s="1114"/>
      <c r="SMC346" s="1114"/>
      <c r="SMD346" s="1114"/>
      <c r="SME346" s="1114"/>
      <c r="SMF346" s="1114"/>
      <c r="SMG346" s="1114"/>
      <c r="SMH346" s="1114"/>
      <c r="SMI346" s="1114"/>
      <c r="SMJ346" s="1114"/>
      <c r="SMK346" s="1114"/>
      <c r="SML346" s="1114"/>
      <c r="SMM346" s="1114"/>
      <c r="SMN346" s="1114"/>
      <c r="SMO346" s="1114"/>
      <c r="SMP346" s="1114"/>
      <c r="SMQ346" s="1114"/>
      <c r="SMR346" s="1114"/>
      <c r="SMS346" s="1114"/>
      <c r="SMT346" s="1114"/>
      <c r="SMU346" s="1114"/>
      <c r="SMV346" s="1114"/>
      <c r="SMW346" s="1114"/>
      <c r="SMX346" s="1114"/>
      <c r="SMY346" s="1114"/>
      <c r="SMZ346" s="1114"/>
      <c r="SNA346" s="1114"/>
      <c r="SNB346" s="1114"/>
      <c r="SNC346" s="1114"/>
      <c r="SND346" s="1114"/>
      <c r="SNE346" s="1114"/>
      <c r="SNF346" s="1114"/>
      <c r="SNG346" s="1114"/>
      <c r="SNH346" s="1114"/>
      <c r="SNI346" s="1114"/>
      <c r="SNJ346" s="1114"/>
      <c r="SNK346" s="1114"/>
      <c r="SNL346" s="1114"/>
      <c r="SNM346" s="1114"/>
      <c r="SNN346" s="1114"/>
      <c r="SNO346" s="1114"/>
      <c r="SNP346" s="1114"/>
      <c r="SNQ346" s="1114"/>
      <c r="SNR346" s="1114"/>
      <c r="SNS346" s="1114"/>
      <c r="SNT346" s="1114"/>
      <c r="SNU346" s="1114"/>
      <c r="SNV346" s="1114"/>
      <c r="SNW346" s="1114"/>
      <c r="SNX346" s="1114"/>
      <c r="SNY346" s="1114"/>
      <c r="SNZ346" s="1114"/>
      <c r="SOA346" s="1114"/>
      <c r="SOB346" s="1114"/>
      <c r="SOC346" s="1114"/>
      <c r="SOD346" s="1114"/>
      <c r="SOE346" s="1114"/>
      <c r="SOF346" s="1114"/>
      <c r="SOG346" s="1114"/>
      <c r="SOH346" s="1114"/>
      <c r="SOI346" s="1114"/>
      <c r="SOJ346" s="1114"/>
      <c r="SOK346" s="1114"/>
      <c r="SOL346" s="1114"/>
      <c r="SOM346" s="1114"/>
      <c r="SON346" s="1114"/>
      <c r="SOO346" s="1114"/>
      <c r="SOP346" s="1114"/>
      <c r="SOQ346" s="1114"/>
      <c r="SOR346" s="1114"/>
      <c r="SOS346" s="1114"/>
      <c r="SOT346" s="1114"/>
      <c r="SOU346" s="1114"/>
      <c r="SOV346" s="1114"/>
      <c r="SOW346" s="1114"/>
      <c r="SOX346" s="1114"/>
      <c r="SOY346" s="1114"/>
      <c r="SOZ346" s="1114"/>
      <c r="SPA346" s="1114"/>
      <c r="SPB346" s="1114"/>
      <c r="SPC346" s="1114"/>
      <c r="SPD346" s="1114"/>
      <c r="SPE346" s="1114"/>
      <c r="SPF346" s="1114"/>
      <c r="SPG346" s="1114"/>
      <c r="SPH346" s="1114"/>
      <c r="SPI346" s="1114"/>
      <c r="SPJ346" s="1114"/>
      <c r="SPK346" s="1114"/>
      <c r="SPL346" s="1114"/>
      <c r="SPM346" s="1114"/>
      <c r="SPN346" s="1114"/>
      <c r="SPO346" s="1114"/>
      <c r="SPP346" s="1114"/>
      <c r="SPQ346" s="1114"/>
      <c r="SPR346" s="1114"/>
      <c r="SPS346" s="1114"/>
      <c r="SPT346" s="1114"/>
      <c r="SPU346" s="1114"/>
      <c r="SPV346" s="1114"/>
      <c r="SPW346" s="1114"/>
      <c r="SPX346" s="1114"/>
      <c r="SPY346" s="1114"/>
      <c r="SPZ346" s="1114"/>
      <c r="SQA346" s="1114"/>
      <c r="SQB346" s="1114"/>
      <c r="SQC346" s="1114"/>
      <c r="SQD346" s="1114"/>
      <c r="SQE346" s="1114"/>
      <c r="SQF346" s="1114"/>
      <c r="SQG346" s="1114"/>
      <c r="SQH346" s="1114"/>
      <c r="SQI346" s="1114"/>
      <c r="SQJ346" s="1114"/>
      <c r="SQK346" s="1114"/>
      <c r="SQL346" s="1114"/>
      <c r="SQM346" s="1114"/>
      <c r="SQN346" s="1114"/>
      <c r="SQO346" s="1114"/>
      <c r="SQP346" s="1114"/>
      <c r="SQQ346" s="1114"/>
      <c r="SQR346" s="1114"/>
      <c r="SQS346" s="1114"/>
      <c r="SQT346" s="1114"/>
      <c r="SQU346" s="1114"/>
      <c r="SQV346" s="1114"/>
      <c r="SQW346" s="1114"/>
      <c r="SQX346" s="1114"/>
      <c r="SQY346" s="1114"/>
      <c r="SQZ346" s="1114"/>
      <c r="SRA346" s="1114"/>
      <c r="SRB346" s="1114"/>
      <c r="SRC346" s="1114"/>
      <c r="SRD346" s="1114"/>
      <c r="SRE346" s="1114"/>
      <c r="SRF346" s="1114"/>
      <c r="SRG346" s="1114"/>
      <c r="SRH346" s="1114"/>
      <c r="SRI346" s="1114"/>
      <c r="SRJ346" s="1114"/>
      <c r="SRK346" s="1114"/>
      <c r="SRL346" s="1114"/>
      <c r="SRM346" s="1114"/>
      <c r="SRN346" s="1114"/>
      <c r="SRO346" s="1114"/>
      <c r="SRP346" s="1114"/>
      <c r="SRQ346" s="1114"/>
      <c r="SRR346" s="1114"/>
      <c r="SRS346" s="1114"/>
      <c r="SRT346" s="1114"/>
      <c r="SRU346" s="1114"/>
      <c r="SRV346" s="1114"/>
      <c r="SRW346" s="1114"/>
      <c r="SRX346" s="1114"/>
      <c r="SRY346" s="1114"/>
      <c r="SRZ346" s="1114"/>
      <c r="SSA346" s="1114"/>
      <c r="SSB346" s="1114"/>
      <c r="SSC346" s="1114"/>
      <c r="SSD346" s="1114"/>
      <c r="SSE346" s="1114"/>
      <c r="SSF346" s="1114"/>
      <c r="SSG346" s="1114"/>
      <c r="SSH346" s="1114"/>
      <c r="SSI346" s="1114"/>
      <c r="SSJ346" s="1114"/>
      <c r="SSK346" s="1114"/>
      <c r="SSL346" s="1114"/>
      <c r="SSM346" s="1114"/>
      <c r="SSN346" s="1114"/>
      <c r="SSO346" s="1114"/>
      <c r="SSP346" s="1114"/>
      <c r="SSQ346" s="1114"/>
      <c r="SSR346" s="1114"/>
      <c r="SSS346" s="1114"/>
      <c r="SST346" s="1114"/>
      <c r="SSU346" s="1114"/>
      <c r="SSV346" s="1114"/>
      <c r="SSW346" s="1114"/>
      <c r="SSX346" s="1114"/>
      <c r="SSY346" s="1114"/>
      <c r="SSZ346" s="1114"/>
      <c r="STA346" s="1114"/>
      <c r="STB346" s="1114"/>
      <c r="STC346" s="1114"/>
      <c r="STD346" s="1114"/>
      <c r="STE346" s="1114"/>
      <c r="STF346" s="1114"/>
      <c r="STG346" s="1114"/>
      <c r="STH346" s="1114"/>
      <c r="STI346" s="1114"/>
      <c r="STJ346" s="1114"/>
      <c r="STK346" s="1114"/>
      <c r="STL346" s="1114"/>
      <c r="STM346" s="1114"/>
      <c r="STN346" s="1114"/>
      <c r="STO346" s="1114"/>
      <c r="STP346" s="1114"/>
      <c r="STQ346" s="1114"/>
      <c r="STR346" s="1114"/>
      <c r="STS346" s="1114"/>
      <c r="STT346" s="1114"/>
      <c r="STU346" s="1114"/>
      <c r="STV346" s="1114"/>
      <c r="STW346" s="1114"/>
      <c r="STX346" s="1114"/>
      <c r="STY346" s="1114"/>
      <c r="STZ346" s="1114"/>
      <c r="SUA346" s="1114"/>
      <c r="SUB346" s="1114"/>
      <c r="SUC346" s="1114"/>
      <c r="SUD346" s="1114"/>
      <c r="SUE346" s="1114"/>
      <c r="SUF346" s="1114"/>
      <c r="SUG346" s="1114"/>
      <c r="SUH346" s="1114"/>
      <c r="SUI346" s="1114"/>
      <c r="SUJ346" s="1114"/>
      <c r="SUK346" s="1114"/>
      <c r="SUL346" s="1114"/>
      <c r="SUM346" s="1114"/>
      <c r="SUN346" s="1114"/>
      <c r="SUO346" s="1114"/>
      <c r="SUP346" s="1114"/>
      <c r="SUQ346" s="1114"/>
      <c r="SUR346" s="1114"/>
      <c r="SUS346" s="1114"/>
      <c r="SUT346" s="1114"/>
      <c r="SUU346" s="1114"/>
      <c r="SUV346" s="1114"/>
      <c r="SUW346" s="1114"/>
      <c r="SUX346" s="1114"/>
      <c r="SUY346" s="1114"/>
      <c r="SUZ346" s="1114"/>
      <c r="SVA346" s="1114"/>
      <c r="SVB346" s="1114"/>
      <c r="SVC346" s="1114"/>
      <c r="SVD346" s="1114"/>
      <c r="SVE346" s="1114"/>
      <c r="SVF346" s="1114"/>
      <c r="SVG346" s="1114"/>
      <c r="SVH346" s="1114"/>
      <c r="SVI346" s="1114"/>
      <c r="SVJ346" s="1114"/>
      <c r="SVK346" s="1114"/>
      <c r="SVL346" s="1114"/>
      <c r="SVM346" s="1114"/>
      <c r="SVN346" s="1114"/>
      <c r="SVO346" s="1114"/>
      <c r="SVP346" s="1114"/>
      <c r="SVQ346" s="1114"/>
      <c r="SVR346" s="1114"/>
      <c r="SVS346" s="1114"/>
      <c r="SVT346" s="1114"/>
      <c r="SVU346" s="1114"/>
      <c r="SVV346" s="1114"/>
      <c r="SVW346" s="1114"/>
      <c r="SVX346" s="1114"/>
      <c r="SVY346" s="1114"/>
      <c r="SVZ346" s="1114"/>
      <c r="SWA346" s="1114"/>
      <c r="SWB346" s="1114"/>
      <c r="SWC346" s="1114"/>
      <c r="SWD346" s="1114"/>
      <c r="SWE346" s="1114"/>
      <c r="SWF346" s="1114"/>
      <c r="SWG346" s="1114"/>
      <c r="SWH346" s="1114"/>
      <c r="SWI346" s="1114"/>
      <c r="SWJ346" s="1114"/>
      <c r="SWK346" s="1114"/>
      <c r="SWL346" s="1114"/>
      <c r="SWM346" s="1114"/>
      <c r="SWN346" s="1114"/>
      <c r="SWO346" s="1114"/>
      <c r="SWP346" s="1114"/>
      <c r="SWQ346" s="1114"/>
      <c r="SWR346" s="1114"/>
      <c r="SWS346" s="1114"/>
      <c r="SWT346" s="1114"/>
      <c r="SWU346" s="1114"/>
      <c r="SWV346" s="1114"/>
      <c r="SWW346" s="1114"/>
      <c r="SWX346" s="1114"/>
      <c r="SWY346" s="1114"/>
      <c r="SWZ346" s="1114"/>
      <c r="SXA346" s="1114"/>
      <c r="SXB346" s="1114"/>
      <c r="SXC346" s="1114"/>
      <c r="SXD346" s="1114"/>
      <c r="SXE346" s="1114"/>
      <c r="SXF346" s="1114"/>
      <c r="SXG346" s="1114"/>
      <c r="SXH346" s="1114"/>
      <c r="SXI346" s="1114"/>
      <c r="SXJ346" s="1114"/>
      <c r="SXK346" s="1114"/>
      <c r="SXL346" s="1114"/>
      <c r="SXM346" s="1114"/>
      <c r="SXN346" s="1114"/>
      <c r="SXO346" s="1114"/>
      <c r="SXP346" s="1114"/>
      <c r="SXQ346" s="1114"/>
      <c r="SXR346" s="1114"/>
      <c r="SXS346" s="1114"/>
      <c r="SXT346" s="1114"/>
      <c r="SXU346" s="1114"/>
      <c r="SXV346" s="1114"/>
      <c r="SXW346" s="1114"/>
      <c r="SXX346" s="1114"/>
      <c r="SXY346" s="1114"/>
      <c r="SXZ346" s="1114"/>
      <c r="SYA346" s="1114"/>
      <c r="SYB346" s="1114"/>
      <c r="SYC346" s="1114"/>
      <c r="SYD346" s="1114"/>
      <c r="SYE346" s="1114"/>
      <c r="SYF346" s="1114"/>
      <c r="SYG346" s="1114"/>
      <c r="SYH346" s="1114"/>
      <c r="SYI346" s="1114"/>
      <c r="SYJ346" s="1114"/>
      <c r="SYK346" s="1114"/>
      <c r="SYL346" s="1114"/>
      <c r="SYM346" s="1114"/>
      <c r="SYN346" s="1114"/>
      <c r="SYO346" s="1114"/>
      <c r="SYP346" s="1114"/>
      <c r="SYQ346" s="1114"/>
      <c r="SYR346" s="1114"/>
      <c r="SYS346" s="1114"/>
      <c r="SYT346" s="1114"/>
      <c r="SYU346" s="1114"/>
      <c r="SYV346" s="1114"/>
      <c r="SYW346" s="1114"/>
      <c r="SYX346" s="1114"/>
      <c r="SYY346" s="1114"/>
      <c r="SYZ346" s="1114"/>
      <c r="SZA346" s="1114"/>
      <c r="SZB346" s="1114"/>
      <c r="SZC346" s="1114"/>
      <c r="SZD346" s="1114"/>
      <c r="SZE346" s="1114"/>
      <c r="SZF346" s="1114"/>
      <c r="SZG346" s="1114"/>
      <c r="SZH346" s="1114"/>
      <c r="SZI346" s="1114"/>
      <c r="SZJ346" s="1114"/>
      <c r="SZK346" s="1114"/>
      <c r="SZL346" s="1114"/>
      <c r="SZM346" s="1114"/>
      <c r="SZN346" s="1114"/>
      <c r="SZO346" s="1114"/>
      <c r="SZP346" s="1114"/>
      <c r="SZQ346" s="1114"/>
      <c r="SZR346" s="1114"/>
      <c r="SZS346" s="1114"/>
      <c r="SZT346" s="1114"/>
      <c r="SZU346" s="1114"/>
      <c r="SZV346" s="1114"/>
      <c r="SZW346" s="1114"/>
      <c r="SZX346" s="1114"/>
      <c r="SZY346" s="1114"/>
      <c r="SZZ346" s="1114"/>
      <c r="TAA346" s="1114"/>
      <c r="TAB346" s="1114"/>
      <c r="TAC346" s="1114"/>
      <c r="TAD346" s="1114"/>
      <c r="TAE346" s="1114"/>
      <c r="TAF346" s="1114"/>
      <c r="TAG346" s="1114"/>
      <c r="TAH346" s="1114"/>
      <c r="TAI346" s="1114"/>
      <c r="TAJ346" s="1114"/>
      <c r="TAK346" s="1114"/>
      <c r="TAL346" s="1114"/>
      <c r="TAM346" s="1114"/>
      <c r="TAN346" s="1114"/>
      <c r="TAO346" s="1114"/>
      <c r="TAP346" s="1114"/>
      <c r="TAQ346" s="1114"/>
      <c r="TAR346" s="1114"/>
      <c r="TAS346" s="1114"/>
      <c r="TAT346" s="1114"/>
      <c r="TAU346" s="1114"/>
      <c r="TAV346" s="1114"/>
      <c r="TAW346" s="1114"/>
      <c r="TAX346" s="1114"/>
      <c r="TAY346" s="1114"/>
      <c r="TAZ346" s="1114"/>
      <c r="TBA346" s="1114"/>
      <c r="TBB346" s="1114"/>
      <c r="TBC346" s="1114"/>
      <c r="TBD346" s="1114"/>
      <c r="TBE346" s="1114"/>
      <c r="TBF346" s="1114"/>
      <c r="TBG346" s="1114"/>
      <c r="TBH346" s="1114"/>
      <c r="TBI346" s="1114"/>
      <c r="TBJ346" s="1114"/>
      <c r="TBK346" s="1114"/>
      <c r="TBL346" s="1114"/>
      <c r="TBM346" s="1114"/>
      <c r="TBN346" s="1114"/>
      <c r="TBO346" s="1114"/>
      <c r="TBP346" s="1114"/>
      <c r="TBQ346" s="1114"/>
      <c r="TBR346" s="1114"/>
      <c r="TBS346" s="1114"/>
      <c r="TBT346" s="1114"/>
      <c r="TBU346" s="1114"/>
      <c r="TBV346" s="1114"/>
      <c r="TBW346" s="1114"/>
      <c r="TBX346" s="1114"/>
      <c r="TBY346" s="1114"/>
      <c r="TBZ346" s="1114"/>
      <c r="TCA346" s="1114"/>
      <c r="TCB346" s="1114"/>
      <c r="TCC346" s="1114"/>
      <c r="TCD346" s="1114"/>
      <c r="TCE346" s="1114"/>
      <c r="TCF346" s="1114"/>
      <c r="TCG346" s="1114"/>
      <c r="TCH346" s="1114"/>
      <c r="TCI346" s="1114"/>
      <c r="TCJ346" s="1114"/>
      <c r="TCK346" s="1114"/>
      <c r="TCL346" s="1114"/>
      <c r="TCM346" s="1114"/>
      <c r="TCN346" s="1114"/>
      <c r="TCO346" s="1114"/>
      <c r="TCP346" s="1114"/>
      <c r="TCQ346" s="1114"/>
      <c r="TCR346" s="1114"/>
      <c r="TCS346" s="1114"/>
      <c r="TCT346" s="1114"/>
      <c r="TCU346" s="1114"/>
      <c r="TCV346" s="1114"/>
      <c r="TCW346" s="1114"/>
      <c r="TCX346" s="1114"/>
      <c r="TCY346" s="1114"/>
      <c r="TCZ346" s="1114"/>
      <c r="TDA346" s="1114"/>
      <c r="TDB346" s="1114"/>
      <c r="TDC346" s="1114"/>
      <c r="TDD346" s="1114"/>
      <c r="TDE346" s="1114"/>
      <c r="TDF346" s="1114"/>
      <c r="TDG346" s="1114"/>
      <c r="TDH346" s="1114"/>
      <c r="TDI346" s="1114"/>
      <c r="TDJ346" s="1114"/>
      <c r="TDK346" s="1114"/>
      <c r="TDL346" s="1114"/>
      <c r="TDM346" s="1114"/>
      <c r="TDN346" s="1114"/>
      <c r="TDO346" s="1114"/>
      <c r="TDP346" s="1114"/>
      <c r="TDQ346" s="1114"/>
      <c r="TDR346" s="1114"/>
      <c r="TDS346" s="1114"/>
      <c r="TDT346" s="1114"/>
      <c r="TDU346" s="1114"/>
      <c r="TDV346" s="1114"/>
      <c r="TDW346" s="1114"/>
      <c r="TDX346" s="1114"/>
      <c r="TDY346" s="1114"/>
      <c r="TDZ346" s="1114"/>
      <c r="TEA346" s="1114"/>
      <c r="TEB346" s="1114"/>
      <c r="TEC346" s="1114"/>
      <c r="TED346" s="1114"/>
      <c r="TEE346" s="1114"/>
      <c r="TEF346" s="1114"/>
      <c r="TEG346" s="1114"/>
      <c r="TEH346" s="1114"/>
      <c r="TEI346" s="1114"/>
      <c r="TEJ346" s="1114"/>
      <c r="TEK346" s="1114"/>
      <c r="TEL346" s="1114"/>
      <c r="TEM346" s="1114"/>
      <c r="TEN346" s="1114"/>
      <c r="TEO346" s="1114"/>
      <c r="TEP346" s="1114"/>
      <c r="TEQ346" s="1114"/>
      <c r="TER346" s="1114"/>
      <c r="TES346" s="1114"/>
      <c r="TET346" s="1114"/>
      <c r="TEU346" s="1114"/>
      <c r="TEV346" s="1114"/>
      <c r="TEW346" s="1114"/>
      <c r="TEX346" s="1114"/>
      <c r="TEY346" s="1114"/>
      <c r="TEZ346" s="1114"/>
      <c r="TFA346" s="1114"/>
      <c r="TFB346" s="1114"/>
      <c r="TFC346" s="1114"/>
      <c r="TFD346" s="1114"/>
      <c r="TFE346" s="1114"/>
      <c r="TFF346" s="1114"/>
      <c r="TFG346" s="1114"/>
      <c r="TFH346" s="1114"/>
      <c r="TFI346" s="1114"/>
      <c r="TFJ346" s="1114"/>
      <c r="TFK346" s="1114"/>
      <c r="TFL346" s="1114"/>
      <c r="TFM346" s="1114"/>
      <c r="TFN346" s="1114"/>
      <c r="TFO346" s="1114"/>
      <c r="TFP346" s="1114"/>
      <c r="TFQ346" s="1114"/>
      <c r="TFR346" s="1114"/>
      <c r="TFS346" s="1114"/>
      <c r="TFT346" s="1114"/>
      <c r="TFU346" s="1114"/>
      <c r="TFV346" s="1114"/>
      <c r="TFW346" s="1114"/>
      <c r="TFX346" s="1114"/>
      <c r="TFY346" s="1114"/>
      <c r="TFZ346" s="1114"/>
      <c r="TGA346" s="1114"/>
      <c r="TGB346" s="1114"/>
      <c r="TGC346" s="1114"/>
      <c r="TGD346" s="1114"/>
      <c r="TGE346" s="1114"/>
      <c r="TGF346" s="1114"/>
      <c r="TGG346" s="1114"/>
      <c r="TGH346" s="1114"/>
      <c r="TGI346" s="1114"/>
      <c r="TGJ346" s="1114"/>
      <c r="TGK346" s="1114"/>
      <c r="TGL346" s="1114"/>
      <c r="TGM346" s="1114"/>
      <c r="TGN346" s="1114"/>
      <c r="TGO346" s="1114"/>
      <c r="TGP346" s="1114"/>
      <c r="TGQ346" s="1114"/>
      <c r="TGR346" s="1114"/>
      <c r="TGS346" s="1114"/>
      <c r="TGT346" s="1114"/>
      <c r="TGU346" s="1114"/>
      <c r="TGV346" s="1114"/>
      <c r="TGW346" s="1114"/>
      <c r="TGX346" s="1114"/>
      <c r="TGY346" s="1114"/>
      <c r="TGZ346" s="1114"/>
      <c r="THA346" s="1114"/>
      <c r="THB346" s="1114"/>
      <c r="THC346" s="1114"/>
      <c r="THD346" s="1114"/>
      <c r="THE346" s="1114"/>
      <c r="THF346" s="1114"/>
      <c r="THG346" s="1114"/>
      <c r="THH346" s="1114"/>
      <c r="THI346" s="1114"/>
      <c r="THJ346" s="1114"/>
      <c r="THK346" s="1114"/>
      <c r="THL346" s="1114"/>
      <c r="THM346" s="1114"/>
      <c r="THN346" s="1114"/>
      <c r="THO346" s="1114"/>
      <c r="THP346" s="1114"/>
      <c r="THQ346" s="1114"/>
      <c r="THR346" s="1114"/>
      <c r="THS346" s="1114"/>
      <c r="THT346" s="1114"/>
      <c r="THU346" s="1114"/>
      <c r="THV346" s="1114"/>
      <c r="THW346" s="1114"/>
      <c r="THX346" s="1114"/>
      <c r="THY346" s="1114"/>
      <c r="THZ346" s="1114"/>
      <c r="TIA346" s="1114"/>
      <c r="TIB346" s="1114"/>
      <c r="TIC346" s="1114"/>
      <c r="TID346" s="1114"/>
      <c r="TIE346" s="1114"/>
      <c r="TIF346" s="1114"/>
      <c r="TIG346" s="1114"/>
      <c r="TIH346" s="1114"/>
      <c r="TII346" s="1114"/>
      <c r="TIJ346" s="1114"/>
      <c r="TIK346" s="1114"/>
      <c r="TIL346" s="1114"/>
      <c r="TIM346" s="1114"/>
      <c r="TIN346" s="1114"/>
      <c r="TIO346" s="1114"/>
      <c r="TIP346" s="1114"/>
      <c r="TIQ346" s="1114"/>
      <c r="TIR346" s="1114"/>
      <c r="TIS346" s="1114"/>
      <c r="TIT346" s="1114"/>
      <c r="TIU346" s="1114"/>
      <c r="TIV346" s="1114"/>
      <c r="TIW346" s="1114"/>
      <c r="TIX346" s="1114"/>
      <c r="TIY346" s="1114"/>
      <c r="TIZ346" s="1114"/>
      <c r="TJA346" s="1114"/>
      <c r="TJB346" s="1114"/>
      <c r="TJC346" s="1114"/>
      <c r="TJD346" s="1114"/>
      <c r="TJE346" s="1114"/>
      <c r="TJF346" s="1114"/>
      <c r="TJG346" s="1114"/>
      <c r="TJH346" s="1114"/>
      <c r="TJI346" s="1114"/>
      <c r="TJJ346" s="1114"/>
      <c r="TJK346" s="1114"/>
      <c r="TJL346" s="1114"/>
      <c r="TJM346" s="1114"/>
      <c r="TJN346" s="1114"/>
      <c r="TJO346" s="1114"/>
      <c r="TJP346" s="1114"/>
      <c r="TJQ346" s="1114"/>
      <c r="TJR346" s="1114"/>
      <c r="TJS346" s="1114"/>
      <c r="TJT346" s="1114"/>
      <c r="TJU346" s="1114"/>
      <c r="TJV346" s="1114"/>
      <c r="TJW346" s="1114"/>
      <c r="TJX346" s="1114"/>
      <c r="TJY346" s="1114"/>
      <c r="TJZ346" s="1114"/>
      <c r="TKA346" s="1114"/>
      <c r="TKB346" s="1114"/>
      <c r="TKC346" s="1114"/>
      <c r="TKD346" s="1114"/>
      <c r="TKE346" s="1114"/>
      <c r="TKF346" s="1114"/>
      <c r="TKG346" s="1114"/>
      <c r="TKH346" s="1114"/>
      <c r="TKI346" s="1114"/>
      <c r="TKJ346" s="1114"/>
      <c r="TKK346" s="1114"/>
      <c r="TKL346" s="1114"/>
      <c r="TKM346" s="1114"/>
      <c r="TKN346" s="1114"/>
      <c r="TKO346" s="1114"/>
      <c r="TKP346" s="1114"/>
      <c r="TKQ346" s="1114"/>
      <c r="TKR346" s="1114"/>
      <c r="TKS346" s="1114"/>
      <c r="TKT346" s="1114"/>
      <c r="TKU346" s="1114"/>
      <c r="TKV346" s="1114"/>
      <c r="TKW346" s="1114"/>
      <c r="TKX346" s="1114"/>
      <c r="TKY346" s="1114"/>
      <c r="TKZ346" s="1114"/>
      <c r="TLA346" s="1114"/>
      <c r="TLB346" s="1114"/>
      <c r="TLC346" s="1114"/>
      <c r="TLD346" s="1114"/>
      <c r="TLE346" s="1114"/>
      <c r="TLF346" s="1114"/>
      <c r="TLG346" s="1114"/>
      <c r="TLH346" s="1114"/>
      <c r="TLI346" s="1114"/>
      <c r="TLJ346" s="1114"/>
      <c r="TLK346" s="1114"/>
      <c r="TLL346" s="1114"/>
      <c r="TLM346" s="1114"/>
      <c r="TLN346" s="1114"/>
      <c r="TLO346" s="1114"/>
      <c r="TLP346" s="1114"/>
      <c r="TLQ346" s="1114"/>
      <c r="TLR346" s="1114"/>
      <c r="TLS346" s="1114"/>
      <c r="TLT346" s="1114"/>
      <c r="TLU346" s="1114"/>
      <c r="TLV346" s="1114"/>
      <c r="TLW346" s="1114"/>
      <c r="TLX346" s="1114"/>
      <c r="TLY346" s="1114"/>
      <c r="TLZ346" s="1114"/>
      <c r="TMA346" s="1114"/>
      <c r="TMB346" s="1114"/>
      <c r="TMC346" s="1114"/>
      <c r="TMD346" s="1114"/>
      <c r="TME346" s="1114"/>
      <c r="TMF346" s="1114"/>
      <c r="TMG346" s="1114"/>
      <c r="TMH346" s="1114"/>
      <c r="TMI346" s="1114"/>
      <c r="TMJ346" s="1114"/>
      <c r="TMK346" s="1114"/>
      <c r="TML346" s="1114"/>
      <c r="TMM346" s="1114"/>
      <c r="TMN346" s="1114"/>
      <c r="TMO346" s="1114"/>
      <c r="TMP346" s="1114"/>
      <c r="TMQ346" s="1114"/>
      <c r="TMR346" s="1114"/>
      <c r="TMS346" s="1114"/>
      <c r="TMT346" s="1114"/>
      <c r="TMU346" s="1114"/>
      <c r="TMV346" s="1114"/>
      <c r="TMW346" s="1114"/>
      <c r="TMX346" s="1114"/>
      <c r="TMY346" s="1114"/>
      <c r="TMZ346" s="1114"/>
      <c r="TNA346" s="1114"/>
      <c r="TNB346" s="1114"/>
      <c r="TNC346" s="1114"/>
      <c r="TND346" s="1114"/>
      <c r="TNE346" s="1114"/>
      <c r="TNF346" s="1114"/>
      <c r="TNG346" s="1114"/>
      <c r="TNH346" s="1114"/>
      <c r="TNI346" s="1114"/>
      <c r="TNJ346" s="1114"/>
      <c r="TNK346" s="1114"/>
      <c r="TNL346" s="1114"/>
      <c r="TNM346" s="1114"/>
      <c r="TNN346" s="1114"/>
      <c r="TNO346" s="1114"/>
      <c r="TNP346" s="1114"/>
      <c r="TNQ346" s="1114"/>
      <c r="TNR346" s="1114"/>
      <c r="TNS346" s="1114"/>
      <c r="TNT346" s="1114"/>
      <c r="TNU346" s="1114"/>
      <c r="TNV346" s="1114"/>
      <c r="TNW346" s="1114"/>
      <c r="TNX346" s="1114"/>
      <c r="TNY346" s="1114"/>
      <c r="TNZ346" s="1114"/>
      <c r="TOA346" s="1114"/>
      <c r="TOB346" s="1114"/>
      <c r="TOC346" s="1114"/>
      <c r="TOD346" s="1114"/>
      <c r="TOE346" s="1114"/>
      <c r="TOF346" s="1114"/>
      <c r="TOG346" s="1114"/>
      <c r="TOH346" s="1114"/>
      <c r="TOI346" s="1114"/>
      <c r="TOJ346" s="1114"/>
      <c r="TOK346" s="1114"/>
      <c r="TOL346" s="1114"/>
      <c r="TOM346" s="1114"/>
      <c r="TON346" s="1114"/>
      <c r="TOO346" s="1114"/>
      <c r="TOP346" s="1114"/>
      <c r="TOQ346" s="1114"/>
      <c r="TOR346" s="1114"/>
      <c r="TOS346" s="1114"/>
      <c r="TOT346" s="1114"/>
      <c r="TOU346" s="1114"/>
      <c r="TOV346" s="1114"/>
      <c r="TOW346" s="1114"/>
      <c r="TOX346" s="1114"/>
      <c r="TOY346" s="1114"/>
      <c r="TOZ346" s="1114"/>
      <c r="TPA346" s="1114"/>
      <c r="TPB346" s="1114"/>
      <c r="TPC346" s="1114"/>
      <c r="TPD346" s="1114"/>
      <c r="TPE346" s="1114"/>
      <c r="TPF346" s="1114"/>
      <c r="TPG346" s="1114"/>
      <c r="TPH346" s="1114"/>
      <c r="TPI346" s="1114"/>
      <c r="TPJ346" s="1114"/>
      <c r="TPK346" s="1114"/>
      <c r="TPL346" s="1114"/>
      <c r="TPM346" s="1114"/>
      <c r="TPN346" s="1114"/>
      <c r="TPO346" s="1114"/>
      <c r="TPP346" s="1114"/>
      <c r="TPQ346" s="1114"/>
      <c r="TPR346" s="1114"/>
      <c r="TPS346" s="1114"/>
      <c r="TPT346" s="1114"/>
      <c r="TPU346" s="1114"/>
      <c r="TPV346" s="1114"/>
      <c r="TPW346" s="1114"/>
      <c r="TPX346" s="1114"/>
      <c r="TPY346" s="1114"/>
      <c r="TPZ346" s="1114"/>
      <c r="TQA346" s="1114"/>
      <c r="TQB346" s="1114"/>
      <c r="TQC346" s="1114"/>
      <c r="TQD346" s="1114"/>
      <c r="TQE346" s="1114"/>
      <c r="TQF346" s="1114"/>
      <c r="TQG346" s="1114"/>
      <c r="TQH346" s="1114"/>
      <c r="TQI346" s="1114"/>
      <c r="TQJ346" s="1114"/>
      <c r="TQK346" s="1114"/>
      <c r="TQL346" s="1114"/>
      <c r="TQM346" s="1114"/>
      <c r="TQN346" s="1114"/>
      <c r="TQO346" s="1114"/>
      <c r="TQP346" s="1114"/>
      <c r="TQQ346" s="1114"/>
      <c r="TQR346" s="1114"/>
      <c r="TQS346" s="1114"/>
      <c r="TQT346" s="1114"/>
      <c r="TQU346" s="1114"/>
      <c r="TQV346" s="1114"/>
      <c r="TQW346" s="1114"/>
      <c r="TQX346" s="1114"/>
      <c r="TQY346" s="1114"/>
      <c r="TQZ346" s="1114"/>
      <c r="TRA346" s="1114"/>
      <c r="TRB346" s="1114"/>
      <c r="TRC346" s="1114"/>
      <c r="TRD346" s="1114"/>
      <c r="TRE346" s="1114"/>
      <c r="TRF346" s="1114"/>
      <c r="TRG346" s="1114"/>
      <c r="TRH346" s="1114"/>
      <c r="TRI346" s="1114"/>
      <c r="TRJ346" s="1114"/>
      <c r="TRK346" s="1114"/>
      <c r="TRL346" s="1114"/>
      <c r="TRM346" s="1114"/>
      <c r="TRN346" s="1114"/>
      <c r="TRO346" s="1114"/>
      <c r="TRP346" s="1114"/>
      <c r="TRQ346" s="1114"/>
      <c r="TRR346" s="1114"/>
      <c r="TRS346" s="1114"/>
      <c r="TRT346" s="1114"/>
      <c r="TRU346" s="1114"/>
      <c r="TRV346" s="1114"/>
      <c r="TRW346" s="1114"/>
      <c r="TRX346" s="1114"/>
      <c r="TRY346" s="1114"/>
      <c r="TRZ346" s="1114"/>
      <c r="TSA346" s="1114"/>
      <c r="TSB346" s="1114"/>
      <c r="TSC346" s="1114"/>
      <c r="TSD346" s="1114"/>
      <c r="TSE346" s="1114"/>
      <c r="TSF346" s="1114"/>
      <c r="TSG346" s="1114"/>
      <c r="TSH346" s="1114"/>
      <c r="TSI346" s="1114"/>
      <c r="TSJ346" s="1114"/>
      <c r="TSK346" s="1114"/>
      <c r="TSL346" s="1114"/>
      <c r="TSM346" s="1114"/>
      <c r="TSN346" s="1114"/>
      <c r="TSO346" s="1114"/>
      <c r="TSP346" s="1114"/>
      <c r="TSQ346" s="1114"/>
      <c r="TSR346" s="1114"/>
      <c r="TSS346" s="1114"/>
      <c r="TST346" s="1114"/>
      <c r="TSU346" s="1114"/>
      <c r="TSV346" s="1114"/>
      <c r="TSW346" s="1114"/>
      <c r="TSX346" s="1114"/>
      <c r="TSY346" s="1114"/>
      <c r="TSZ346" s="1114"/>
      <c r="TTA346" s="1114"/>
      <c r="TTB346" s="1114"/>
      <c r="TTC346" s="1114"/>
      <c r="TTD346" s="1114"/>
      <c r="TTE346" s="1114"/>
      <c r="TTF346" s="1114"/>
      <c r="TTG346" s="1114"/>
      <c r="TTH346" s="1114"/>
      <c r="TTI346" s="1114"/>
      <c r="TTJ346" s="1114"/>
      <c r="TTK346" s="1114"/>
      <c r="TTL346" s="1114"/>
      <c r="TTM346" s="1114"/>
      <c r="TTN346" s="1114"/>
      <c r="TTO346" s="1114"/>
      <c r="TTP346" s="1114"/>
      <c r="TTQ346" s="1114"/>
      <c r="TTR346" s="1114"/>
      <c r="TTS346" s="1114"/>
      <c r="TTT346" s="1114"/>
      <c r="TTU346" s="1114"/>
      <c r="TTV346" s="1114"/>
      <c r="TTW346" s="1114"/>
      <c r="TTX346" s="1114"/>
      <c r="TTY346" s="1114"/>
      <c r="TTZ346" s="1114"/>
      <c r="TUA346" s="1114"/>
      <c r="TUB346" s="1114"/>
      <c r="TUC346" s="1114"/>
      <c r="TUD346" s="1114"/>
      <c r="TUE346" s="1114"/>
      <c r="TUF346" s="1114"/>
      <c r="TUG346" s="1114"/>
      <c r="TUH346" s="1114"/>
      <c r="TUI346" s="1114"/>
      <c r="TUJ346" s="1114"/>
      <c r="TUK346" s="1114"/>
      <c r="TUL346" s="1114"/>
      <c r="TUM346" s="1114"/>
      <c r="TUN346" s="1114"/>
      <c r="TUO346" s="1114"/>
      <c r="TUP346" s="1114"/>
      <c r="TUQ346" s="1114"/>
      <c r="TUR346" s="1114"/>
      <c r="TUS346" s="1114"/>
      <c r="TUT346" s="1114"/>
      <c r="TUU346" s="1114"/>
      <c r="TUV346" s="1114"/>
      <c r="TUW346" s="1114"/>
      <c r="TUX346" s="1114"/>
      <c r="TUY346" s="1114"/>
      <c r="TUZ346" s="1114"/>
      <c r="TVA346" s="1114"/>
      <c r="TVB346" s="1114"/>
      <c r="TVC346" s="1114"/>
      <c r="TVD346" s="1114"/>
      <c r="TVE346" s="1114"/>
      <c r="TVF346" s="1114"/>
      <c r="TVG346" s="1114"/>
      <c r="TVH346" s="1114"/>
      <c r="TVI346" s="1114"/>
      <c r="TVJ346" s="1114"/>
      <c r="TVK346" s="1114"/>
      <c r="TVL346" s="1114"/>
      <c r="TVM346" s="1114"/>
      <c r="TVN346" s="1114"/>
      <c r="TVO346" s="1114"/>
      <c r="TVP346" s="1114"/>
      <c r="TVQ346" s="1114"/>
      <c r="TVR346" s="1114"/>
      <c r="TVS346" s="1114"/>
      <c r="TVT346" s="1114"/>
      <c r="TVU346" s="1114"/>
      <c r="TVV346" s="1114"/>
      <c r="TVW346" s="1114"/>
      <c r="TVX346" s="1114"/>
      <c r="TVY346" s="1114"/>
      <c r="TVZ346" s="1114"/>
      <c r="TWA346" s="1114"/>
      <c r="TWB346" s="1114"/>
      <c r="TWC346" s="1114"/>
      <c r="TWD346" s="1114"/>
      <c r="TWE346" s="1114"/>
      <c r="TWF346" s="1114"/>
      <c r="TWG346" s="1114"/>
      <c r="TWH346" s="1114"/>
      <c r="TWI346" s="1114"/>
      <c r="TWJ346" s="1114"/>
      <c r="TWK346" s="1114"/>
      <c r="TWL346" s="1114"/>
      <c r="TWM346" s="1114"/>
      <c r="TWN346" s="1114"/>
      <c r="TWO346" s="1114"/>
      <c r="TWP346" s="1114"/>
      <c r="TWQ346" s="1114"/>
      <c r="TWR346" s="1114"/>
      <c r="TWS346" s="1114"/>
      <c r="TWT346" s="1114"/>
      <c r="TWU346" s="1114"/>
      <c r="TWV346" s="1114"/>
      <c r="TWW346" s="1114"/>
      <c r="TWX346" s="1114"/>
      <c r="TWY346" s="1114"/>
      <c r="TWZ346" s="1114"/>
      <c r="TXA346" s="1114"/>
      <c r="TXB346" s="1114"/>
      <c r="TXC346" s="1114"/>
      <c r="TXD346" s="1114"/>
      <c r="TXE346" s="1114"/>
      <c r="TXF346" s="1114"/>
      <c r="TXG346" s="1114"/>
      <c r="TXH346" s="1114"/>
      <c r="TXI346" s="1114"/>
      <c r="TXJ346" s="1114"/>
      <c r="TXK346" s="1114"/>
      <c r="TXL346" s="1114"/>
      <c r="TXM346" s="1114"/>
      <c r="TXN346" s="1114"/>
      <c r="TXO346" s="1114"/>
      <c r="TXP346" s="1114"/>
      <c r="TXQ346" s="1114"/>
      <c r="TXR346" s="1114"/>
      <c r="TXS346" s="1114"/>
      <c r="TXT346" s="1114"/>
      <c r="TXU346" s="1114"/>
      <c r="TXV346" s="1114"/>
      <c r="TXW346" s="1114"/>
      <c r="TXX346" s="1114"/>
      <c r="TXY346" s="1114"/>
      <c r="TXZ346" s="1114"/>
      <c r="TYA346" s="1114"/>
      <c r="TYB346" s="1114"/>
      <c r="TYC346" s="1114"/>
      <c r="TYD346" s="1114"/>
      <c r="TYE346" s="1114"/>
      <c r="TYF346" s="1114"/>
      <c r="TYG346" s="1114"/>
      <c r="TYH346" s="1114"/>
      <c r="TYI346" s="1114"/>
      <c r="TYJ346" s="1114"/>
      <c r="TYK346" s="1114"/>
      <c r="TYL346" s="1114"/>
      <c r="TYM346" s="1114"/>
      <c r="TYN346" s="1114"/>
      <c r="TYO346" s="1114"/>
      <c r="TYP346" s="1114"/>
      <c r="TYQ346" s="1114"/>
      <c r="TYR346" s="1114"/>
      <c r="TYS346" s="1114"/>
      <c r="TYT346" s="1114"/>
      <c r="TYU346" s="1114"/>
      <c r="TYV346" s="1114"/>
      <c r="TYW346" s="1114"/>
      <c r="TYX346" s="1114"/>
      <c r="TYY346" s="1114"/>
      <c r="TYZ346" s="1114"/>
      <c r="TZA346" s="1114"/>
      <c r="TZB346" s="1114"/>
      <c r="TZC346" s="1114"/>
      <c r="TZD346" s="1114"/>
      <c r="TZE346" s="1114"/>
      <c r="TZF346" s="1114"/>
      <c r="TZG346" s="1114"/>
      <c r="TZH346" s="1114"/>
      <c r="TZI346" s="1114"/>
      <c r="TZJ346" s="1114"/>
      <c r="TZK346" s="1114"/>
      <c r="TZL346" s="1114"/>
      <c r="TZM346" s="1114"/>
      <c r="TZN346" s="1114"/>
      <c r="TZO346" s="1114"/>
      <c r="TZP346" s="1114"/>
      <c r="TZQ346" s="1114"/>
      <c r="TZR346" s="1114"/>
      <c r="TZS346" s="1114"/>
      <c r="TZT346" s="1114"/>
      <c r="TZU346" s="1114"/>
      <c r="TZV346" s="1114"/>
      <c r="TZW346" s="1114"/>
      <c r="TZX346" s="1114"/>
      <c r="TZY346" s="1114"/>
      <c r="TZZ346" s="1114"/>
      <c r="UAA346" s="1114"/>
      <c r="UAB346" s="1114"/>
      <c r="UAC346" s="1114"/>
      <c r="UAD346" s="1114"/>
      <c r="UAE346" s="1114"/>
      <c r="UAF346" s="1114"/>
      <c r="UAG346" s="1114"/>
      <c r="UAH346" s="1114"/>
      <c r="UAI346" s="1114"/>
      <c r="UAJ346" s="1114"/>
      <c r="UAK346" s="1114"/>
      <c r="UAL346" s="1114"/>
      <c r="UAM346" s="1114"/>
      <c r="UAN346" s="1114"/>
      <c r="UAO346" s="1114"/>
      <c r="UAP346" s="1114"/>
      <c r="UAQ346" s="1114"/>
      <c r="UAR346" s="1114"/>
      <c r="UAS346" s="1114"/>
      <c r="UAT346" s="1114"/>
      <c r="UAU346" s="1114"/>
      <c r="UAV346" s="1114"/>
      <c r="UAW346" s="1114"/>
      <c r="UAX346" s="1114"/>
      <c r="UAY346" s="1114"/>
      <c r="UAZ346" s="1114"/>
      <c r="UBA346" s="1114"/>
      <c r="UBB346" s="1114"/>
      <c r="UBC346" s="1114"/>
      <c r="UBD346" s="1114"/>
      <c r="UBE346" s="1114"/>
      <c r="UBF346" s="1114"/>
      <c r="UBG346" s="1114"/>
      <c r="UBH346" s="1114"/>
      <c r="UBI346" s="1114"/>
      <c r="UBJ346" s="1114"/>
      <c r="UBK346" s="1114"/>
      <c r="UBL346" s="1114"/>
      <c r="UBM346" s="1114"/>
      <c r="UBN346" s="1114"/>
      <c r="UBO346" s="1114"/>
      <c r="UBP346" s="1114"/>
      <c r="UBQ346" s="1114"/>
      <c r="UBR346" s="1114"/>
      <c r="UBS346" s="1114"/>
      <c r="UBT346" s="1114"/>
      <c r="UBU346" s="1114"/>
      <c r="UBV346" s="1114"/>
      <c r="UBW346" s="1114"/>
      <c r="UBX346" s="1114"/>
      <c r="UBY346" s="1114"/>
      <c r="UBZ346" s="1114"/>
      <c r="UCA346" s="1114"/>
      <c r="UCB346" s="1114"/>
      <c r="UCC346" s="1114"/>
      <c r="UCD346" s="1114"/>
      <c r="UCE346" s="1114"/>
      <c r="UCF346" s="1114"/>
      <c r="UCG346" s="1114"/>
      <c r="UCH346" s="1114"/>
      <c r="UCI346" s="1114"/>
      <c r="UCJ346" s="1114"/>
      <c r="UCK346" s="1114"/>
      <c r="UCL346" s="1114"/>
      <c r="UCM346" s="1114"/>
      <c r="UCN346" s="1114"/>
      <c r="UCO346" s="1114"/>
      <c r="UCP346" s="1114"/>
      <c r="UCQ346" s="1114"/>
      <c r="UCR346" s="1114"/>
      <c r="UCS346" s="1114"/>
      <c r="UCT346" s="1114"/>
      <c r="UCU346" s="1114"/>
      <c r="UCV346" s="1114"/>
      <c r="UCW346" s="1114"/>
      <c r="UCX346" s="1114"/>
      <c r="UCY346" s="1114"/>
      <c r="UCZ346" s="1114"/>
      <c r="UDA346" s="1114"/>
      <c r="UDB346" s="1114"/>
      <c r="UDC346" s="1114"/>
      <c r="UDD346" s="1114"/>
      <c r="UDE346" s="1114"/>
      <c r="UDF346" s="1114"/>
      <c r="UDG346" s="1114"/>
      <c r="UDH346" s="1114"/>
      <c r="UDI346" s="1114"/>
      <c r="UDJ346" s="1114"/>
      <c r="UDK346" s="1114"/>
      <c r="UDL346" s="1114"/>
      <c r="UDM346" s="1114"/>
      <c r="UDN346" s="1114"/>
      <c r="UDO346" s="1114"/>
      <c r="UDP346" s="1114"/>
      <c r="UDQ346" s="1114"/>
      <c r="UDR346" s="1114"/>
      <c r="UDS346" s="1114"/>
      <c r="UDT346" s="1114"/>
      <c r="UDU346" s="1114"/>
      <c r="UDV346" s="1114"/>
      <c r="UDW346" s="1114"/>
      <c r="UDX346" s="1114"/>
      <c r="UDY346" s="1114"/>
      <c r="UDZ346" s="1114"/>
      <c r="UEA346" s="1114"/>
      <c r="UEB346" s="1114"/>
      <c r="UEC346" s="1114"/>
      <c r="UED346" s="1114"/>
      <c r="UEE346" s="1114"/>
      <c r="UEF346" s="1114"/>
      <c r="UEG346" s="1114"/>
      <c r="UEH346" s="1114"/>
      <c r="UEI346" s="1114"/>
      <c r="UEJ346" s="1114"/>
      <c r="UEK346" s="1114"/>
      <c r="UEL346" s="1114"/>
      <c r="UEM346" s="1114"/>
      <c r="UEN346" s="1114"/>
      <c r="UEO346" s="1114"/>
      <c r="UEP346" s="1114"/>
      <c r="UEQ346" s="1114"/>
      <c r="UER346" s="1114"/>
      <c r="UES346" s="1114"/>
      <c r="UET346" s="1114"/>
      <c r="UEU346" s="1114"/>
      <c r="UEV346" s="1114"/>
      <c r="UEW346" s="1114"/>
      <c r="UEX346" s="1114"/>
      <c r="UEY346" s="1114"/>
      <c r="UEZ346" s="1114"/>
      <c r="UFA346" s="1114"/>
      <c r="UFB346" s="1114"/>
      <c r="UFC346" s="1114"/>
      <c r="UFD346" s="1114"/>
      <c r="UFE346" s="1114"/>
      <c r="UFF346" s="1114"/>
      <c r="UFG346" s="1114"/>
      <c r="UFH346" s="1114"/>
      <c r="UFI346" s="1114"/>
      <c r="UFJ346" s="1114"/>
      <c r="UFK346" s="1114"/>
      <c r="UFL346" s="1114"/>
      <c r="UFM346" s="1114"/>
      <c r="UFN346" s="1114"/>
      <c r="UFO346" s="1114"/>
      <c r="UFP346" s="1114"/>
      <c r="UFQ346" s="1114"/>
      <c r="UFR346" s="1114"/>
      <c r="UFS346" s="1114"/>
      <c r="UFT346" s="1114"/>
      <c r="UFU346" s="1114"/>
      <c r="UFV346" s="1114"/>
      <c r="UFW346" s="1114"/>
      <c r="UFX346" s="1114"/>
      <c r="UFY346" s="1114"/>
      <c r="UFZ346" s="1114"/>
      <c r="UGA346" s="1114"/>
      <c r="UGB346" s="1114"/>
      <c r="UGC346" s="1114"/>
      <c r="UGD346" s="1114"/>
      <c r="UGE346" s="1114"/>
      <c r="UGF346" s="1114"/>
      <c r="UGG346" s="1114"/>
      <c r="UGH346" s="1114"/>
      <c r="UGI346" s="1114"/>
      <c r="UGJ346" s="1114"/>
      <c r="UGK346" s="1114"/>
      <c r="UGL346" s="1114"/>
      <c r="UGM346" s="1114"/>
      <c r="UGN346" s="1114"/>
      <c r="UGO346" s="1114"/>
      <c r="UGP346" s="1114"/>
      <c r="UGQ346" s="1114"/>
      <c r="UGR346" s="1114"/>
      <c r="UGS346" s="1114"/>
      <c r="UGT346" s="1114"/>
      <c r="UGU346" s="1114"/>
      <c r="UGV346" s="1114"/>
      <c r="UGW346" s="1114"/>
      <c r="UGX346" s="1114"/>
      <c r="UGY346" s="1114"/>
      <c r="UGZ346" s="1114"/>
      <c r="UHA346" s="1114"/>
      <c r="UHB346" s="1114"/>
      <c r="UHC346" s="1114"/>
      <c r="UHD346" s="1114"/>
      <c r="UHE346" s="1114"/>
      <c r="UHF346" s="1114"/>
      <c r="UHG346" s="1114"/>
      <c r="UHH346" s="1114"/>
      <c r="UHI346" s="1114"/>
      <c r="UHJ346" s="1114"/>
      <c r="UHK346" s="1114"/>
      <c r="UHL346" s="1114"/>
      <c r="UHM346" s="1114"/>
      <c r="UHN346" s="1114"/>
      <c r="UHO346" s="1114"/>
      <c r="UHP346" s="1114"/>
      <c r="UHQ346" s="1114"/>
      <c r="UHR346" s="1114"/>
      <c r="UHS346" s="1114"/>
      <c r="UHT346" s="1114"/>
      <c r="UHU346" s="1114"/>
      <c r="UHV346" s="1114"/>
      <c r="UHW346" s="1114"/>
      <c r="UHX346" s="1114"/>
      <c r="UHY346" s="1114"/>
      <c r="UHZ346" s="1114"/>
      <c r="UIA346" s="1114"/>
      <c r="UIB346" s="1114"/>
      <c r="UIC346" s="1114"/>
      <c r="UID346" s="1114"/>
      <c r="UIE346" s="1114"/>
      <c r="UIF346" s="1114"/>
      <c r="UIG346" s="1114"/>
      <c r="UIH346" s="1114"/>
      <c r="UII346" s="1114"/>
      <c r="UIJ346" s="1114"/>
      <c r="UIK346" s="1114"/>
      <c r="UIL346" s="1114"/>
      <c r="UIM346" s="1114"/>
      <c r="UIN346" s="1114"/>
      <c r="UIO346" s="1114"/>
      <c r="UIP346" s="1114"/>
      <c r="UIQ346" s="1114"/>
      <c r="UIR346" s="1114"/>
      <c r="UIS346" s="1114"/>
      <c r="UIT346" s="1114"/>
      <c r="UIU346" s="1114"/>
      <c r="UIV346" s="1114"/>
      <c r="UIW346" s="1114"/>
      <c r="UIX346" s="1114"/>
      <c r="UIY346" s="1114"/>
      <c r="UIZ346" s="1114"/>
      <c r="UJA346" s="1114"/>
      <c r="UJB346" s="1114"/>
      <c r="UJC346" s="1114"/>
      <c r="UJD346" s="1114"/>
      <c r="UJE346" s="1114"/>
      <c r="UJF346" s="1114"/>
      <c r="UJG346" s="1114"/>
      <c r="UJH346" s="1114"/>
      <c r="UJI346" s="1114"/>
      <c r="UJJ346" s="1114"/>
      <c r="UJK346" s="1114"/>
      <c r="UJL346" s="1114"/>
      <c r="UJM346" s="1114"/>
      <c r="UJN346" s="1114"/>
      <c r="UJO346" s="1114"/>
      <c r="UJP346" s="1114"/>
      <c r="UJQ346" s="1114"/>
      <c r="UJR346" s="1114"/>
      <c r="UJS346" s="1114"/>
      <c r="UJT346" s="1114"/>
      <c r="UJU346" s="1114"/>
      <c r="UJV346" s="1114"/>
      <c r="UJW346" s="1114"/>
      <c r="UJX346" s="1114"/>
      <c r="UJY346" s="1114"/>
      <c r="UJZ346" s="1114"/>
      <c r="UKA346" s="1114"/>
      <c r="UKB346" s="1114"/>
      <c r="UKC346" s="1114"/>
      <c r="UKD346" s="1114"/>
      <c r="UKE346" s="1114"/>
      <c r="UKF346" s="1114"/>
      <c r="UKG346" s="1114"/>
      <c r="UKH346" s="1114"/>
      <c r="UKI346" s="1114"/>
      <c r="UKJ346" s="1114"/>
      <c r="UKK346" s="1114"/>
      <c r="UKL346" s="1114"/>
      <c r="UKM346" s="1114"/>
      <c r="UKN346" s="1114"/>
      <c r="UKO346" s="1114"/>
      <c r="UKP346" s="1114"/>
      <c r="UKQ346" s="1114"/>
      <c r="UKR346" s="1114"/>
      <c r="UKS346" s="1114"/>
      <c r="UKT346" s="1114"/>
      <c r="UKU346" s="1114"/>
      <c r="UKV346" s="1114"/>
      <c r="UKW346" s="1114"/>
      <c r="UKX346" s="1114"/>
      <c r="UKY346" s="1114"/>
      <c r="UKZ346" s="1114"/>
      <c r="ULA346" s="1114"/>
      <c r="ULB346" s="1114"/>
      <c r="ULC346" s="1114"/>
      <c r="ULD346" s="1114"/>
      <c r="ULE346" s="1114"/>
      <c r="ULF346" s="1114"/>
      <c r="ULG346" s="1114"/>
      <c r="ULH346" s="1114"/>
      <c r="ULI346" s="1114"/>
      <c r="ULJ346" s="1114"/>
      <c r="ULK346" s="1114"/>
      <c r="ULL346" s="1114"/>
      <c r="ULM346" s="1114"/>
      <c r="ULN346" s="1114"/>
      <c r="ULO346" s="1114"/>
      <c r="ULP346" s="1114"/>
      <c r="ULQ346" s="1114"/>
      <c r="ULR346" s="1114"/>
      <c r="ULS346" s="1114"/>
      <c r="ULT346" s="1114"/>
      <c r="ULU346" s="1114"/>
      <c r="ULV346" s="1114"/>
      <c r="ULW346" s="1114"/>
      <c r="ULX346" s="1114"/>
      <c r="ULY346" s="1114"/>
      <c r="ULZ346" s="1114"/>
      <c r="UMA346" s="1114"/>
      <c r="UMB346" s="1114"/>
      <c r="UMC346" s="1114"/>
      <c r="UMD346" s="1114"/>
      <c r="UME346" s="1114"/>
      <c r="UMF346" s="1114"/>
      <c r="UMG346" s="1114"/>
      <c r="UMH346" s="1114"/>
      <c r="UMI346" s="1114"/>
      <c r="UMJ346" s="1114"/>
      <c r="UMK346" s="1114"/>
      <c r="UML346" s="1114"/>
      <c r="UMM346" s="1114"/>
      <c r="UMN346" s="1114"/>
      <c r="UMO346" s="1114"/>
      <c r="UMP346" s="1114"/>
      <c r="UMQ346" s="1114"/>
      <c r="UMR346" s="1114"/>
      <c r="UMS346" s="1114"/>
      <c r="UMT346" s="1114"/>
      <c r="UMU346" s="1114"/>
      <c r="UMV346" s="1114"/>
      <c r="UMW346" s="1114"/>
      <c r="UMX346" s="1114"/>
      <c r="UMY346" s="1114"/>
      <c r="UMZ346" s="1114"/>
      <c r="UNA346" s="1114"/>
      <c r="UNB346" s="1114"/>
      <c r="UNC346" s="1114"/>
      <c r="UND346" s="1114"/>
      <c r="UNE346" s="1114"/>
      <c r="UNF346" s="1114"/>
      <c r="UNG346" s="1114"/>
      <c r="UNH346" s="1114"/>
      <c r="UNI346" s="1114"/>
      <c r="UNJ346" s="1114"/>
      <c r="UNK346" s="1114"/>
      <c r="UNL346" s="1114"/>
      <c r="UNM346" s="1114"/>
      <c r="UNN346" s="1114"/>
      <c r="UNO346" s="1114"/>
      <c r="UNP346" s="1114"/>
      <c r="UNQ346" s="1114"/>
      <c r="UNR346" s="1114"/>
      <c r="UNS346" s="1114"/>
      <c r="UNT346" s="1114"/>
      <c r="UNU346" s="1114"/>
      <c r="UNV346" s="1114"/>
      <c r="UNW346" s="1114"/>
      <c r="UNX346" s="1114"/>
      <c r="UNY346" s="1114"/>
      <c r="UNZ346" s="1114"/>
      <c r="UOA346" s="1114"/>
      <c r="UOB346" s="1114"/>
      <c r="UOC346" s="1114"/>
      <c r="UOD346" s="1114"/>
      <c r="UOE346" s="1114"/>
      <c r="UOF346" s="1114"/>
      <c r="UOG346" s="1114"/>
      <c r="UOH346" s="1114"/>
      <c r="UOI346" s="1114"/>
      <c r="UOJ346" s="1114"/>
      <c r="UOK346" s="1114"/>
      <c r="UOL346" s="1114"/>
      <c r="UOM346" s="1114"/>
      <c r="UON346" s="1114"/>
      <c r="UOO346" s="1114"/>
      <c r="UOP346" s="1114"/>
      <c r="UOQ346" s="1114"/>
      <c r="UOR346" s="1114"/>
      <c r="UOS346" s="1114"/>
      <c r="UOT346" s="1114"/>
      <c r="UOU346" s="1114"/>
      <c r="UOV346" s="1114"/>
      <c r="UOW346" s="1114"/>
      <c r="UOX346" s="1114"/>
      <c r="UOY346" s="1114"/>
      <c r="UOZ346" s="1114"/>
      <c r="UPA346" s="1114"/>
      <c r="UPB346" s="1114"/>
      <c r="UPC346" s="1114"/>
      <c r="UPD346" s="1114"/>
      <c r="UPE346" s="1114"/>
      <c r="UPF346" s="1114"/>
      <c r="UPG346" s="1114"/>
      <c r="UPH346" s="1114"/>
      <c r="UPI346" s="1114"/>
      <c r="UPJ346" s="1114"/>
      <c r="UPK346" s="1114"/>
      <c r="UPL346" s="1114"/>
      <c r="UPM346" s="1114"/>
      <c r="UPN346" s="1114"/>
      <c r="UPO346" s="1114"/>
      <c r="UPP346" s="1114"/>
      <c r="UPQ346" s="1114"/>
      <c r="UPR346" s="1114"/>
      <c r="UPS346" s="1114"/>
      <c r="UPT346" s="1114"/>
      <c r="UPU346" s="1114"/>
      <c r="UPV346" s="1114"/>
      <c r="UPW346" s="1114"/>
      <c r="UPX346" s="1114"/>
      <c r="UPY346" s="1114"/>
      <c r="UPZ346" s="1114"/>
      <c r="UQA346" s="1114"/>
      <c r="UQB346" s="1114"/>
      <c r="UQC346" s="1114"/>
      <c r="UQD346" s="1114"/>
      <c r="UQE346" s="1114"/>
      <c r="UQF346" s="1114"/>
      <c r="UQG346" s="1114"/>
      <c r="UQH346" s="1114"/>
      <c r="UQI346" s="1114"/>
      <c r="UQJ346" s="1114"/>
      <c r="UQK346" s="1114"/>
      <c r="UQL346" s="1114"/>
      <c r="UQM346" s="1114"/>
      <c r="UQN346" s="1114"/>
      <c r="UQO346" s="1114"/>
      <c r="UQP346" s="1114"/>
      <c r="UQQ346" s="1114"/>
      <c r="UQR346" s="1114"/>
      <c r="UQS346" s="1114"/>
      <c r="UQT346" s="1114"/>
      <c r="UQU346" s="1114"/>
      <c r="UQV346" s="1114"/>
      <c r="UQW346" s="1114"/>
      <c r="UQX346" s="1114"/>
      <c r="UQY346" s="1114"/>
      <c r="UQZ346" s="1114"/>
      <c r="URA346" s="1114"/>
      <c r="URB346" s="1114"/>
      <c r="URC346" s="1114"/>
      <c r="URD346" s="1114"/>
      <c r="URE346" s="1114"/>
      <c r="URF346" s="1114"/>
      <c r="URG346" s="1114"/>
      <c r="URH346" s="1114"/>
      <c r="URI346" s="1114"/>
      <c r="URJ346" s="1114"/>
      <c r="URK346" s="1114"/>
      <c r="URL346" s="1114"/>
      <c r="URM346" s="1114"/>
      <c r="URN346" s="1114"/>
      <c r="URO346" s="1114"/>
      <c r="URP346" s="1114"/>
      <c r="URQ346" s="1114"/>
      <c r="URR346" s="1114"/>
      <c r="URS346" s="1114"/>
      <c r="URT346" s="1114"/>
      <c r="URU346" s="1114"/>
      <c r="URV346" s="1114"/>
      <c r="URW346" s="1114"/>
      <c r="URX346" s="1114"/>
      <c r="URY346" s="1114"/>
      <c r="URZ346" s="1114"/>
      <c r="USA346" s="1114"/>
      <c r="USB346" s="1114"/>
      <c r="USC346" s="1114"/>
      <c r="USD346" s="1114"/>
      <c r="USE346" s="1114"/>
      <c r="USF346" s="1114"/>
      <c r="USG346" s="1114"/>
      <c r="USH346" s="1114"/>
      <c r="USI346" s="1114"/>
      <c r="USJ346" s="1114"/>
      <c r="USK346" s="1114"/>
      <c r="USL346" s="1114"/>
      <c r="USM346" s="1114"/>
      <c r="USN346" s="1114"/>
      <c r="USO346" s="1114"/>
      <c r="USP346" s="1114"/>
      <c r="USQ346" s="1114"/>
      <c r="USR346" s="1114"/>
      <c r="USS346" s="1114"/>
      <c r="UST346" s="1114"/>
      <c r="USU346" s="1114"/>
      <c r="USV346" s="1114"/>
      <c r="USW346" s="1114"/>
      <c r="USX346" s="1114"/>
      <c r="USY346" s="1114"/>
      <c r="USZ346" s="1114"/>
      <c r="UTA346" s="1114"/>
      <c r="UTB346" s="1114"/>
      <c r="UTC346" s="1114"/>
      <c r="UTD346" s="1114"/>
      <c r="UTE346" s="1114"/>
      <c r="UTF346" s="1114"/>
      <c r="UTG346" s="1114"/>
      <c r="UTH346" s="1114"/>
      <c r="UTI346" s="1114"/>
      <c r="UTJ346" s="1114"/>
      <c r="UTK346" s="1114"/>
      <c r="UTL346" s="1114"/>
      <c r="UTM346" s="1114"/>
      <c r="UTN346" s="1114"/>
      <c r="UTO346" s="1114"/>
      <c r="UTP346" s="1114"/>
      <c r="UTQ346" s="1114"/>
      <c r="UTR346" s="1114"/>
      <c r="UTS346" s="1114"/>
      <c r="UTT346" s="1114"/>
      <c r="UTU346" s="1114"/>
      <c r="UTV346" s="1114"/>
      <c r="UTW346" s="1114"/>
      <c r="UTX346" s="1114"/>
      <c r="UTY346" s="1114"/>
      <c r="UTZ346" s="1114"/>
      <c r="UUA346" s="1114"/>
      <c r="UUB346" s="1114"/>
      <c r="UUC346" s="1114"/>
      <c r="UUD346" s="1114"/>
      <c r="UUE346" s="1114"/>
      <c r="UUF346" s="1114"/>
      <c r="UUG346" s="1114"/>
      <c r="UUH346" s="1114"/>
      <c r="UUI346" s="1114"/>
      <c r="UUJ346" s="1114"/>
      <c r="UUK346" s="1114"/>
      <c r="UUL346" s="1114"/>
      <c r="UUM346" s="1114"/>
      <c r="UUN346" s="1114"/>
      <c r="UUO346" s="1114"/>
      <c r="UUP346" s="1114"/>
      <c r="UUQ346" s="1114"/>
      <c r="UUR346" s="1114"/>
      <c r="UUS346" s="1114"/>
      <c r="UUT346" s="1114"/>
      <c r="UUU346" s="1114"/>
      <c r="UUV346" s="1114"/>
      <c r="UUW346" s="1114"/>
      <c r="UUX346" s="1114"/>
      <c r="UUY346" s="1114"/>
      <c r="UUZ346" s="1114"/>
      <c r="UVA346" s="1114"/>
      <c r="UVB346" s="1114"/>
      <c r="UVC346" s="1114"/>
      <c r="UVD346" s="1114"/>
      <c r="UVE346" s="1114"/>
      <c r="UVF346" s="1114"/>
      <c r="UVG346" s="1114"/>
      <c r="UVH346" s="1114"/>
      <c r="UVI346" s="1114"/>
      <c r="UVJ346" s="1114"/>
      <c r="UVK346" s="1114"/>
      <c r="UVL346" s="1114"/>
      <c r="UVM346" s="1114"/>
      <c r="UVN346" s="1114"/>
      <c r="UVO346" s="1114"/>
      <c r="UVP346" s="1114"/>
      <c r="UVQ346" s="1114"/>
      <c r="UVR346" s="1114"/>
      <c r="UVS346" s="1114"/>
      <c r="UVT346" s="1114"/>
      <c r="UVU346" s="1114"/>
      <c r="UVV346" s="1114"/>
      <c r="UVW346" s="1114"/>
      <c r="UVX346" s="1114"/>
      <c r="UVY346" s="1114"/>
      <c r="UVZ346" s="1114"/>
      <c r="UWA346" s="1114"/>
      <c r="UWB346" s="1114"/>
      <c r="UWC346" s="1114"/>
      <c r="UWD346" s="1114"/>
      <c r="UWE346" s="1114"/>
      <c r="UWF346" s="1114"/>
      <c r="UWG346" s="1114"/>
      <c r="UWH346" s="1114"/>
      <c r="UWI346" s="1114"/>
      <c r="UWJ346" s="1114"/>
      <c r="UWK346" s="1114"/>
      <c r="UWL346" s="1114"/>
      <c r="UWM346" s="1114"/>
      <c r="UWN346" s="1114"/>
      <c r="UWO346" s="1114"/>
      <c r="UWP346" s="1114"/>
      <c r="UWQ346" s="1114"/>
      <c r="UWR346" s="1114"/>
      <c r="UWS346" s="1114"/>
      <c r="UWT346" s="1114"/>
      <c r="UWU346" s="1114"/>
      <c r="UWV346" s="1114"/>
      <c r="UWW346" s="1114"/>
      <c r="UWX346" s="1114"/>
      <c r="UWY346" s="1114"/>
      <c r="UWZ346" s="1114"/>
      <c r="UXA346" s="1114"/>
      <c r="UXB346" s="1114"/>
      <c r="UXC346" s="1114"/>
      <c r="UXD346" s="1114"/>
      <c r="UXE346" s="1114"/>
      <c r="UXF346" s="1114"/>
      <c r="UXG346" s="1114"/>
      <c r="UXH346" s="1114"/>
      <c r="UXI346" s="1114"/>
      <c r="UXJ346" s="1114"/>
      <c r="UXK346" s="1114"/>
      <c r="UXL346" s="1114"/>
      <c r="UXM346" s="1114"/>
      <c r="UXN346" s="1114"/>
      <c r="UXO346" s="1114"/>
      <c r="UXP346" s="1114"/>
      <c r="UXQ346" s="1114"/>
      <c r="UXR346" s="1114"/>
      <c r="UXS346" s="1114"/>
      <c r="UXT346" s="1114"/>
      <c r="UXU346" s="1114"/>
      <c r="UXV346" s="1114"/>
      <c r="UXW346" s="1114"/>
      <c r="UXX346" s="1114"/>
      <c r="UXY346" s="1114"/>
      <c r="UXZ346" s="1114"/>
      <c r="UYA346" s="1114"/>
      <c r="UYB346" s="1114"/>
      <c r="UYC346" s="1114"/>
      <c r="UYD346" s="1114"/>
      <c r="UYE346" s="1114"/>
      <c r="UYF346" s="1114"/>
      <c r="UYG346" s="1114"/>
      <c r="UYH346" s="1114"/>
      <c r="UYI346" s="1114"/>
      <c r="UYJ346" s="1114"/>
      <c r="UYK346" s="1114"/>
      <c r="UYL346" s="1114"/>
      <c r="UYM346" s="1114"/>
      <c r="UYN346" s="1114"/>
      <c r="UYO346" s="1114"/>
      <c r="UYP346" s="1114"/>
      <c r="UYQ346" s="1114"/>
      <c r="UYR346" s="1114"/>
      <c r="UYS346" s="1114"/>
      <c r="UYT346" s="1114"/>
      <c r="UYU346" s="1114"/>
      <c r="UYV346" s="1114"/>
      <c r="UYW346" s="1114"/>
      <c r="UYX346" s="1114"/>
      <c r="UYY346" s="1114"/>
      <c r="UYZ346" s="1114"/>
      <c r="UZA346" s="1114"/>
      <c r="UZB346" s="1114"/>
      <c r="UZC346" s="1114"/>
      <c r="UZD346" s="1114"/>
      <c r="UZE346" s="1114"/>
      <c r="UZF346" s="1114"/>
      <c r="UZG346" s="1114"/>
      <c r="UZH346" s="1114"/>
      <c r="UZI346" s="1114"/>
      <c r="UZJ346" s="1114"/>
      <c r="UZK346" s="1114"/>
      <c r="UZL346" s="1114"/>
      <c r="UZM346" s="1114"/>
      <c r="UZN346" s="1114"/>
      <c r="UZO346" s="1114"/>
      <c r="UZP346" s="1114"/>
      <c r="UZQ346" s="1114"/>
      <c r="UZR346" s="1114"/>
      <c r="UZS346" s="1114"/>
      <c r="UZT346" s="1114"/>
      <c r="UZU346" s="1114"/>
      <c r="UZV346" s="1114"/>
      <c r="UZW346" s="1114"/>
      <c r="UZX346" s="1114"/>
      <c r="UZY346" s="1114"/>
      <c r="UZZ346" s="1114"/>
      <c r="VAA346" s="1114"/>
      <c r="VAB346" s="1114"/>
      <c r="VAC346" s="1114"/>
      <c r="VAD346" s="1114"/>
      <c r="VAE346" s="1114"/>
      <c r="VAF346" s="1114"/>
      <c r="VAG346" s="1114"/>
      <c r="VAH346" s="1114"/>
      <c r="VAI346" s="1114"/>
      <c r="VAJ346" s="1114"/>
      <c r="VAK346" s="1114"/>
      <c r="VAL346" s="1114"/>
      <c r="VAM346" s="1114"/>
      <c r="VAN346" s="1114"/>
      <c r="VAO346" s="1114"/>
      <c r="VAP346" s="1114"/>
      <c r="VAQ346" s="1114"/>
      <c r="VAR346" s="1114"/>
      <c r="VAS346" s="1114"/>
      <c r="VAT346" s="1114"/>
      <c r="VAU346" s="1114"/>
      <c r="VAV346" s="1114"/>
      <c r="VAW346" s="1114"/>
      <c r="VAX346" s="1114"/>
      <c r="VAY346" s="1114"/>
      <c r="VAZ346" s="1114"/>
      <c r="VBA346" s="1114"/>
      <c r="VBB346" s="1114"/>
      <c r="VBC346" s="1114"/>
      <c r="VBD346" s="1114"/>
      <c r="VBE346" s="1114"/>
      <c r="VBF346" s="1114"/>
      <c r="VBG346" s="1114"/>
      <c r="VBH346" s="1114"/>
      <c r="VBI346" s="1114"/>
      <c r="VBJ346" s="1114"/>
      <c r="VBK346" s="1114"/>
      <c r="VBL346" s="1114"/>
      <c r="VBM346" s="1114"/>
      <c r="VBN346" s="1114"/>
      <c r="VBO346" s="1114"/>
      <c r="VBP346" s="1114"/>
      <c r="VBQ346" s="1114"/>
      <c r="VBR346" s="1114"/>
      <c r="VBS346" s="1114"/>
      <c r="VBT346" s="1114"/>
      <c r="VBU346" s="1114"/>
      <c r="VBV346" s="1114"/>
      <c r="VBW346" s="1114"/>
      <c r="VBX346" s="1114"/>
      <c r="VBY346" s="1114"/>
      <c r="VBZ346" s="1114"/>
      <c r="VCA346" s="1114"/>
      <c r="VCB346" s="1114"/>
      <c r="VCC346" s="1114"/>
      <c r="VCD346" s="1114"/>
      <c r="VCE346" s="1114"/>
      <c r="VCF346" s="1114"/>
      <c r="VCG346" s="1114"/>
      <c r="VCH346" s="1114"/>
      <c r="VCI346" s="1114"/>
      <c r="VCJ346" s="1114"/>
      <c r="VCK346" s="1114"/>
      <c r="VCL346" s="1114"/>
      <c r="VCM346" s="1114"/>
      <c r="VCN346" s="1114"/>
      <c r="VCO346" s="1114"/>
      <c r="VCP346" s="1114"/>
      <c r="VCQ346" s="1114"/>
      <c r="VCR346" s="1114"/>
      <c r="VCS346" s="1114"/>
      <c r="VCT346" s="1114"/>
      <c r="VCU346" s="1114"/>
      <c r="VCV346" s="1114"/>
      <c r="VCW346" s="1114"/>
      <c r="VCX346" s="1114"/>
      <c r="VCY346" s="1114"/>
      <c r="VCZ346" s="1114"/>
      <c r="VDA346" s="1114"/>
      <c r="VDB346" s="1114"/>
      <c r="VDC346" s="1114"/>
      <c r="VDD346" s="1114"/>
      <c r="VDE346" s="1114"/>
      <c r="VDF346" s="1114"/>
      <c r="VDG346" s="1114"/>
      <c r="VDH346" s="1114"/>
      <c r="VDI346" s="1114"/>
      <c r="VDJ346" s="1114"/>
      <c r="VDK346" s="1114"/>
      <c r="VDL346" s="1114"/>
      <c r="VDM346" s="1114"/>
      <c r="VDN346" s="1114"/>
      <c r="VDO346" s="1114"/>
      <c r="VDP346" s="1114"/>
      <c r="VDQ346" s="1114"/>
      <c r="VDR346" s="1114"/>
      <c r="VDS346" s="1114"/>
      <c r="VDT346" s="1114"/>
      <c r="VDU346" s="1114"/>
      <c r="VDV346" s="1114"/>
      <c r="VDW346" s="1114"/>
      <c r="VDX346" s="1114"/>
      <c r="VDY346" s="1114"/>
      <c r="VDZ346" s="1114"/>
      <c r="VEA346" s="1114"/>
      <c r="VEB346" s="1114"/>
      <c r="VEC346" s="1114"/>
      <c r="VED346" s="1114"/>
      <c r="VEE346" s="1114"/>
      <c r="VEF346" s="1114"/>
      <c r="VEG346" s="1114"/>
      <c r="VEH346" s="1114"/>
      <c r="VEI346" s="1114"/>
      <c r="VEJ346" s="1114"/>
      <c r="VEK346" s="1114"/>
      <c r="VEL346" s="1114"/>
      <c r="VEM346" s="1114"/>
      <c r="VEN346" s="1114"/>
      <c r="VEO346" s="1114"/>
      <c r="VEP346" s="1114"/>
      <c r="VEQ346" s="1114"/>
      <c r="VER346" s="1114"/>
      <c r="VES346" s="1114"/>
      <c r="VET346" s="1114"/>
      <c r="VEU346" s="1114"/>
      <c r="VEV346" s="1114"/>
      <c r="VEW346" s="1114"/>
      <c r="VEX346" s="1114"/>
      <c r="VEY346" s="1114"/>
      <c r="VEZ346" s="1114"/>
      <c r="VFA346" s="1114"/>
      <c r="VFB346" s="1114"/>
      <c r="VFC346" s="1114"/>
      <c r="VFD346" s="1114"/>
      <c r="VFE346" s="1114"/>
      <c r="VFF346" s="1114"/>
      <c r="VFG346" s="1114"/>
      <c r="VFH346" s="1114"/>
      <c r="VFI346" s="1114"/>
      <c r="VFJ346" s="1114"/>
      <c r="VFK346" s="1114"/>
      <c r="VFL346" s="1114"/>
      <c r="VFM346" s="1114"/>
      <c r="VFN346" s="1114"/>
      <c r="VFO346" s="1114"/>
      <c r="VFP346" s="1114"/>
      <c r="VFQ346" s="1114"/>
      <c r="VFR346" s="1114"/>
      <c r="VFS346" s="1114"/>
      <c r="VFT346" s="1114"/>
      <c r="VFU346" s="1114"/>
      <c r="VFV346" s="1114"/>
      <c r="VFW346" s="1114"/>
      <c r="VFX346" s="1114"/>
      <c r="VFY346" s="1114"/>
      <c r="VFZ346" s="1114"/>
      <c r="VGA346" s="1114"/>
      <c r="VGB346" s="1114"/>
      <c r="VGC346" s="1114"/>
      <c r="VGD346" s="1114"/>
      <c r="VGE346" s="1114"/>
      <c r="VGF346" s="1114"/>
      <c r="VGG346" s="1114"/>
      <c r="VGH346" s="1114"/>
      <c r="VGI346" s="1114"/>
      <c r="VGJ346" s="1114"/>
      <c r="VGK346" s="1114"/>
      <c r="VGL346" s="1114"/>
      <c r="VGM346" s="1114"/>
      <c r="VGN346" s="1114"/>
      <c r="VGO346" s="1114"/>
      <c r="VGP346" s="1114"/>
      <c r="VGQ346" s="1114"/>
      <c r="VGR346" s="1114"/>
      <c r="VGS346" s="1114"/>
      <c r="VGT346" s="1114"/>
      <c r="VGU346" s="1114"/>
      <c r="VGV346" s="1114"/>
      <c r="VGW346" s="1114"/>
      <c r="VGX346" s="1114"/>
      <c r="VGY346" s="1114"/>
      <c r="VGZ346" s="1114"/>
      <c r="VHA346" s="1114"/>
      <c r="VHB346" s="1114"/>
      <c r="VHC346" s="1114"/>
      <c r="VHD346" s="1114"/>
      <c r="VHE346" s="1114"/>
      <c r="VHF346" s="1114"/>
      <c r="VHG346" s="1114"/>
      <c r="VHH346" s="1114"/>
      <c r="VHI346" s="1114"/>
      <c r="VHJ346" s="1114"/>
      <c r="VHK346" s="1114"/>
      <c r="VHL346" s="1114"/>
      <c r="VHM346" s="1114"/>
      <c r="VHN346" s="1114"/>
      <c r="VHO346" s="1114"/>
      <c r="VHP346" s="1114"/>
      <c r="VHQ346" s="1114"/>
      <c r="VHR346" s="1114"/>
      <c r="VHS346" s="1114"/>
      <c r="VHT346" s="1114"/>
      <c r="VHU346" s="1114"/>
      <c r="VHV346" s="1114"/>
      <c r="VHW346" s="1114"/>
      <c r="VHX346" s="1114"/>
      <c r="VHY346" s="1114"/>
      <c r="VHZ346" s="1114"/>
      <c r="VIA346" s="1114"/>
      <c r="VIB346" s="1114"/>
      <c r="VIC346" s="1114"/>
      <c r="VID346" s="1114"/>
      <c r="VIE346" s="1114"/>
      <c r="VIF346" s="1114"/>
      <c r="VIG346" s="1114"/>
      <c r="VIH346" s="1114"/>
      <c r="VII346" s="1114"/>
      <c r="VIJ346" s="1114"/>
      <c r="VIK346" s="1114"/>
      <c r="VIL346" s="1114"/>
      <c r="VIM346" s="1114"/>
      <c r="VIN346" s="1114"/>
      <c r="VIO346" s="1114"/>
      <c r="VIP346" s="1114"/>
      <c r="VIQ346" s="1114"/>
      <c r="VIR346" s="1114"/>
      <c r="VIS346" s="1114"/>
      <c r="VIT346" s="1114"/>
      <c r="VIU346" s="1114"/>
      <c r="VIV346" s="1114"/>
      <c r="VIW346" s="1114"/>
      <c r="VIX346" s="1114"/>
      <c r="VIY346" s="1114"/>
      <c r="VIZ346" s="1114"/>
      <c r="VJA346" s="1114"/>
      <c r="VJB346" s="1114"/>
      <c r="VJC346" s="1114"/>
      <c r="VJD346" s="1114"/>
      <c r="VJE346" s="1114"/>
      <c r="VJF346" s="1114"/>
      <c r="VJG346" s="1114"/>
      <c r="VJH346" s="1114"/>
      <c r="VJI346" s="1114"/>
      <c r="VJJ346" s="1114"/>
      <c r="VJK346" s="1114"/>
      <c r="VJL346" s="1114"/>
      <c r="VJM346" s="1114"/>
      <c r="VJN346" s="1114"/>
      <c r="VJO346" s="1114"/>
      <c r="VJP346" s="1114"/>
      <c r="VJQ346" s="1114"/>
      <c r="VJR346" s="1114"/>
      <c r="VJS346" s="1114"/>
      <c r="VJT346" s="1114"/>
      <c r="VJU346" s="1114"/>
      <c r="VJV346" s="1114"/>
      <c r="VJW346" s="1114"/>
      <c r="VJX346" s="1114"/>
      <c r="VJY346" s="1114"/>
      <c r="VJZ346" s="1114"/>
      <c r="VKA346" s="1114"/>
      <c r="VKB346" s="1114"/>
      <c r="VKC346" s="1114"/>
      <c r="VKD346" s="1114"/>
      <c r="VKE346" s="1114"/>
      <c r="VKF346" s="1114"/>
      <c r="VKG346" s="1114"/>
      <c r="VKH346" s="1114"/>
      <c r="VKI346" s="1114"/>
      <c r="VKJ346" s="1114"/>
      <c r="VKK346" s="1114"/>
      <c r="VKL346" s="1114"/>
      <c r="VKM346" s="1114"/>
      <c r="VKN346" s="1114"/>
      <c r="VKO346" s="1114"/>
      <c r="VKP346" s="1114"/>
      <c r="VKQ346" s="1114"/>
      <c r="VKR346" s="1114"/>
      <c r="VKS346" s="1114"/>
      <c r="VKT346" s="1114"/>
      <c r="VKU346" s="1114"/>
      <c r="VKV346" s="1114"/>
      <c r="VKW346" s="1114"/>
      <c r="VKX346" s="1114"/>
      <c r="VKY346" s="1114"/>
      <c r="VKZ346" s="1114"/>
      <c r="VLA346" s="1114"/>
      <c r="VLB346" s="1114"/>
      <c r="VLC346" s="1114"/>
      <c r="VLD346" s="1114"/>
      <c r="VLE346" s="1114"/>
      <c r="VLF346" s="1114"/>
      <c r="VLG346" s="1114"/>
      <c r="VLH346" s="1114"/>
      <c r="VLI346" s="1114"/>
      <c r="VLJ346" s="1114"/>
      <c r="VLK346" s="1114"/>
      <c r="VLL346" s="1114"/>
      <c r="VLM346" s="1114"/>
      <c r="VLN346" s="1114"/>
      <c r="VLO346" s="1114"/>
      <c r="VLP346" s="1114"/>
      <c r="VLQ346" s="1114"/>
      <c r="VLR346" s="1114"/>
      <c r="VLS346" s="1114"/>
      <c r="VLT346" s="1114"/>
      <c r="VLU346" s="1114"/>
      <c r="VLV346" s="1114"/>
      <c r="VLW346" s="1114"/>
      <c r="VLX346" s="1114"/>
      <c r="VLY346" s="1114"/>
      <c r="VLZ346" s="1114"/>
      <c r="VMA346" s="1114"/>
      <c r="VMB346" s="1114"/>
      <c r="VMC346" s="1114"/>
      <c r="VMD346" s="1114"/>
      <c r="VME346" s="1114"/>
      <c r="VMF346" s="1114"/>
      <c r="VMG346" s="1114"/>
      <c r="VMH346" s="1114"/>
      <c r="VMI346" s="1114"/>
      <c r="VMJ346" s="1114"/>
      <c r="VMK346" s="1114"/>
      <c r="VML346" s="1114"/>
      <c r="VMM346" s="1114"/>
      <c r="VMN346" s="1114"/>
      <c r="VMO346" s="1114"/>
      <c r="VMP346" s="1114"/>
      <c r="VMQ346" s="1114"/>
      <c r="VMR346" s="1114"/>
      <c r="VMS346" s="1114"/>
      <c r="VMT346" s="1114"/>
      <c r="VMU346" s="1114"/>
      <c r="VMV346" s="1114"/>
      <c r="VMW346" s="1114"/>
      <c r="VMX346" s="1114"/>
      <c r="VMY346" s="1114"/>
      <c r="VMZ346" s="1114"/>
      <c r="VNA346" s="1114"/>
      <c r="VNB346" s="1114"/>
      <c r="VNC346" s="1114"/>
      <c r="VND346" s="1114"/>
      <c r="VNE346" s="1114"/>
      <c r="VNF346" s="1114"/>
      <c r="VNG346" s="1114"/>
      <c r="VNH346" s="1114"/>
      <c r="VNI346" s="1114"/>
      <c r="VNJ346" s="1114"/>
      <c r="VNK346" s="1114"/>
      <c r="VNL346" s="1114"/>
      <c r="VNM346" s="1114"/>
      <c r="VNN346" s="1114"/>
      <c r="VNO346" s="1114"/>
      <c r="VNP346" s="1114"/>
      <c r="VNQ346" s="1114"/>
      <c r="VNR346" s="1114"/>
      <c r="VNS346" s="1114"/>
      <c r="VNT346" s="1114"/>
      <c r="VNU346" s="1114"/>
      <c r="VNV346" s="1114"/>
      <c r="VNW346" s="1114"/>
      <c r="VNX346" s="1114"/>
      <c r="VNY346" s="1114"/>
      <c r="VNZ346" s="1114"/>
      <c r="VOA346" s="1114"/>
      <c r="VOB346" s="1114"/>
      <c r="VOC346" s="1114"/>
      <c r="VOD346" s="1114"/>
      <c r="VOE346" s="1114"/>
      <c r="VOF346" s="1114"/>
      <c r="VOG346" s="1114"/>
      <c r="VOH346" s="1114"/>
      <c r="VOI346" s="1114"/>
      <c r="VOJ346" s="1114"/>
      <c r="VOK346" s="1114"/>
      <c r="VOL346" s="1114"/>
      <c r="VOM346" s="1114"/>
      <c r="VON346" s="1114"/>
      <c r="VOO346" s="1114"/>
      <c r="VOP346" s="1114"/>
      <c r="VOQ346" s="1114"/>
      <c r="VOR346" s="1114"/>
      <c r="VOS346" s="1114"/>
      <c r="VOT346" s="1114"/>
      <c r="VOU346" s="1114"/>
      <c r="VOV346" s="1114"/>
      <c r="VOW346" s="1114"/>
      <c r="VOX346" s="1114"/>
      <c r="VOY346" s="1114"/>
      <c r="VOZ346" s="1114"/>
      <c r="VPA346" s="1114"/>
      <c r="VPB346" s="1114"/>
      <c r="VPC346" s="1114"/>
      <c r="VPD346" s="1114"/>
      <c r="VPE346" s="1114"/>
      <c r="VPF346" s="1114"/>
      <c r="VPG346" s="1114"/>
      <c r="VPH346" s="1114"/>
      <c r="VPI346" s="1114"/>
      <c r="VPJ346" s="1114"/>
      <c r="VPK346" s="1114"/>
      <c r="VPL346" s="1114"/>
      <c r="VPM346" s="1114"/>
      <c r="VPN346" s="1114"/>
      <c r="VPO346" s="1114"/>
      <c r="VPP346" s="1114"/>
      <c r="VPQ346" s="1114"/>
      <c r="VPR346" s="1114"/>
      <c r="VPS346" s="1114"/>
      <c r="VPT346" s="1114"/>
      <c r="VPU346" s="1114"/>
      <c r="VPV346" s="1114"/>
      <c r="VPW346" s="1114"/>
      <c r="VPX346" s="1114"/>
      <c r="VPY346" s="1114"/>
      <c r="VPZ346" s="1114"/>
      <c r="VQA346" s="1114"/>
      <c r="VQB346" s="1114"/>
      <c r="VQC346" s="1114"/>
      <c r="VQD346" s="1114"/>
      <c r="VQE346" s="1114"/>
      <c r="VQF346" s="1114"/>
      <c r="VQG346" s="1114"/>
      <c r="VQH346" s="1114"/>
      <c r="VQI346" s="1114"/>
      <c r="VQJ346" s="1114"/>
      <c r="VQK346" s="1114"/>
      <c r="VQL346" s="1114"/>
      <c r="VQM346" s="1114"/>
      <c r="VQN346" s="1114"/>
      <c r="VQO346" s="1114"/>
      <c r="VQP346" s="1114"/>
      <c r="VQQ346" s="1114"/>
      <c r="VQR346" s="1114"/>
      <c r="VQS346" s="1114"/>
      <c r="VQT346" s="1114"/>
      <c r="VQU346" s="1114"/>
      <c r="VQV346" s="1114"/>
      <c r="VQW346" s="1114"/>
      <c r="VQX346" s="1114"/>
      <c r="VQY346" s="1114"/>
      <c r="VQZ346" s="1114"/>
      <c r="VRA346" s="1114"/>
      <c r="VRB346" s="1114"/>
      <c r="VRC346" s="1114"/>
      <c r="VRD346" s="1114"/>
      <c r="VRE346" s="1114"/>
      <c r="VRF346" s="1114"/>
      <c r="VRG346" s="1114"/>
      <c r="VRH346" s="1114"/>
      <c r="VRI346" s="1114"/>
      <c r="VRJ346" s="1114"/>
      <c r="VRK346" s="1114"/>
      <c r="VRL346" s="1114"/>
      <c r="VRM346" s="1114"/>
      <c r="VRN346" s="1114"/>
      <c r="VRO346" s="1114"/>
      <c r="VRP346" s="1114"/>
      <c r="VRQ346" s="1114"/>
      <c r="VRR346" s="1114"/>
      <c r="VRS346" s="1114"/>
      <c r="VRT346" s="1114"/>
      <c r="VRU346" s="1114"/>
      <c r="VRV346" s="1114"/>
      <c r="VRW346" s="1114"/>
      <c r="VRX346" s="1114"/>
      <c r="VRY346" s="1114"/>
      <c r="VRZ346" s="1114"/>
      <c r="VSA346" s="1114"/>
      <c r="VSB346" s="1114"/>
      <c r="VSC346" s="1114"/>
      <c r="VSD346" s="1114"/>
      <c r="VSE346" s="1114"/>
      <c r="VSF346" s="1114"/>
      <c r="VSG346" s="1114"/>
      <c r="VSH346" s="1114"/>
      <c r="VSI346" s="1114"/>
      <c r="VSJ346" s="1114"/>
      <c r="VSK346" s="1114"/>
      <c r="VSL346" s="1114"/>
      <c r="VSM346" s="1114"/>
      <c r="VSN346" s="1114"/>
      <c r="VSO346" s="1114"/>
      <c r="VSP346" s="1114"/>
      <c r="VSQ346" s="1114"/>
      <c r="VSR346" s="1114"/>
      <c r="VSS346" s="1114"/>
      <c r="VST346" s="1114"/>
      <c r="VSU346" s="1114"/>
      <c r="VSV346" s="1114"/>
      <c r="VSW346" s="1114"/>
      <c r="VSX346" s="1114"/>
      <c r="VSY346" s="1114"/>
      <c r="VSZ346" s="1114"/>
      <c r="VTA346" s="1114"/>
      <c r="VTB346" s="1114"/>
      <c r="VTC346" s="1114"/>
      <c r="VTD346" s="1114"/>
      <c r="VTE346" s="1114"/>
      <c r="VTF346" s="1114"/>
      <c r="VTG346" s="1114"/>
      <c r="VTH346" s="1114"/>
      <c r="VTI346" s="1114"/>
      <c r="VTJ346" s="1114"/>
      <c r="VTK346" s="1114"/>
      <c r="VTL346" s="1114"/>
      <c r="VTM346" s="1114"/>
      <c r="VTN346" s="1114"/>
      <c r="VTO346" s="1114"/>
      <c r="VTP346" s="1114"/>
      <c r="VTQ346" s="1114"/>
      <c r="VTR346" s="1114"/>
      <c r="VTS346" s="1114"/>
      <c r="VTT346" s="1114"/>
      <c r="VTU346" s="1114"/>
      <c r="VTV346" s="1114"/>
      <c r="VTW346" s="1114"/>
      <c r="VTX346" s="1114"/>
      <c r="VTY346" s="1114"/>
      <c r="VTZ346" s="1114"/>
      <c r="VUA346" s="1114"/>
      <c r="VUB346" s="1114"/>
      <c r="VUC346" s="1114"/>
      <c r="VUD346" s="1114"/>
      <c r="VUE346" s="1114"/>
      <c r="VUF346" s="1114"/>
      <c r="VUG346" s="1114"/>
      <c r="VUH346" s="1114"/>
      <c r="VUI346" s="1114"/>
      <c r="VUJ346" s="1114"/>
      <c r="VUK346" s="1114"/>
      <c r="VUL346" s="1114"/>
      <c r="VUM346" s="1114"/>
      <c r="VUN346" s="1114"/>
      <c r="VUO346" s="1114"/>
      <c r="VUP346" s="1114"/>
      <c r="VUQ346" s="1114"/>
      <c r="VUR346" s="1114"/>
      <c r="VUS346" s="1114"/>
      <c r="VUT346" s="1114"/>
      <c r="VUU346" s="1114"/>
      <c r="VUV346" s="1114"/>
      <c r="VUW346" s="1114"/>
      <c r="VUX346" s="1114"/>
      <c r="VUY346" s="1114"/>
      <c r="VUZ346" s="1114"/>
      <c r="VVA346" s="1114"/>
      <c r="VVB346" s="1114"/>
      <c r="VVC346" s="1114"/>
      <c r="VVD346" s="1114"/>
      <c r="VVE346" s="1114"/>
      <c r="VVF346" s="1114"/>
      <c r="VVG346" s="1114"/>
      <c r="VVH346" s="1114"/>
      <c r="VVI346" s="1114"/>
      <c r="VVJ346" s="1114"/>
      <c r="VVK346" s="1114"/>
      <c r="VVL346" s="1114"/>
      <c r="VVM346" s="1114"/>
      <c r="VVN346" s="1114"/>
      <c r="VVO346" s="1114"/>
      <c r="VVP346" s="1114"/>
      <c r="VVQ346" s="1114"/>
      <c r="VVR346" s="1114"/>
      <c r="VVS346" s="1114"/>
      <c r="VVT346" s="1114"/>
      <c r="VVU346" s="1114"/>
      <c r="VVV346" s="1114"/>
      <c r="VVW346" s="1114"/>
      <c r="VVX346" s="1114"/>
      <c r="VVY346" s="1114"/>
      <c r="VVZ346" s="1114"/>
      <c r="VWA346" s="1114"/>
      <c r="VWB346" s="1114"/>
      <c r="VWC346" s="1114"/>
      <c r="VWD346" s="1114"/>
      <c r="VWE346" s="1114"/>
      <c r="VWF346" s="1114"/>
      <c r="VWG346" s="1114"/>
      <c r="VWH346" s="1114"/>
      <c r="VWI346" s="1114"/>
      <c r="VWJ346" s="1114"/>
      <c r="VWK346" s="1114"/>
      <c r="VWL346" s="1114"/>
      <c r="VWM346" s="1114"/>
      <c r="VWN346" s="1114"/>
      <c r="VWO346" s="1114"/>
      <c r="VWP346" s="1114"/>
      <c r="VWQ346" s="1114"/>
      <c r="VWR346" s="1114"/>
      <c r="VWS346" s="1114"/>
      <c r="VWT346" s="1114"/>
      <c r="VWU346" s="1114"/>
      <c r="VWV346" s="1114"/>
      <c r="VWW346" s="1114"/>
      <c r="VWX346" s="1114"/>
      <c r="VWY346" s="1114"/>
      <c r="VWZ346" s="1114"/>
      <c r="VXA346" s="1114"/>
      <c r="VXB346" s="1114"/>
      <c r="VXC346" s="1114"/>
      <c r="VXD346" s="1114"/>
      <c r="VXE346" s="1114"/>
      <c r="VXF346" s="1114"/>
      <c r="VXG346" s="1114"/>
      <c r="VXH346" s="1114"/>
      <c r="VXI346" s="1114"/>
      <c r="VXJ346" s="1114"/>
      <c r="VXK346" s="1114"/>
      <c r="VXL346" s="1114"/>
      <c r="VXM346" s="1114"/>
      <c r="VXN346" s="1114"/>
      <c r="VXO346" s="1114"/>
      <c r="VXP346" s="1114"/>
      <c r="VXQ346" s="1114"/>
      <c r="VXR346" s="1114"/>
      <c r="VXS346" s="1114"/>
      <c r="VXT346" s="1114"/>
      <c r="VXU346" s="1114"/>
      <c r="VXV346" s="1114"/>
      <c r="VXW346" s="1114"/>
      <c r="VXX346" s="1114"/>
      <c r="VXY346" s="1114"/>
      <c r="VXZ346" s="1114"/>
      <c r="VYA346" s="1114"/>
      <c r="VYB346" s="1114"/>
      <c r="VYC346" s="1114"/>
      <c r="VYD346" s="1114"/>
      <c r="VYE346" s="1114"/>
      <c r="VYF346" s="1114"/>
      <c r="VYG346" s="1114"/>
      <c r="VYH346" s="1114"/>
      <c r="VYI346" s="1114"/>
      <c r="VYJ346" s="1114"/>
      <c r="VYK346" s="1114"/>
      <c r="VYL346" s="1114"/>
      <c r="VYM346" s="1114"/>
      <c r="VYN346" s="1114"/>
      <c r="VYO346" s="1114"/>
      <c r="VYP346" s="1114"/>
      <c r="VYQ346" s="1114"/>
      <c r="VYR346" s="1114"/>
      <c r="VYS346" s="1114"/>
      <c r="VYT346" s="1114"/>
      <c r="VYU346" s="1114"/>
      <c r="VYV346" s="1114"/>
      <c r="VYW346" s="1114"/>
      <c r="VYX346" s="1114"/>
      <c r="VYY346" s="1114"/>
      <c r="VYZ346" s="1114"/>
      <c r="VZA346" s="1114"/>
      <c r="VZB346" s="1114"/>
      <c r="VZC346" s="1114"/>
      <c r="VZD346" s="1114"/>
      <c r="VZE346" s="1114"/>
      <c r="VZF346" s="1114"/>
      <c r="VZG346" s="1114"/>
      <c r="VZH346" s="1114"/>
      <c r="VZI346" s="1114"/>
      <c r="VZJ346" s="1114"/>
      <c r="VZK346" s="1114"/>
      <c r="VZL346" s="1114"/>
      <c r="VZM346" s="1114"/>
      <c r="VZN346" s="1114"/>
      <c r="VZO346" s="1114"/>
      <c r="VZP346" s="1114"/>
      <c r="VZQ346" s="1114"/>
      <c r="VZR346" s="1114"/>
      <c r="VZS346" s="1114"/>
      <c r="VZT346" s="1114"/>
      <c r="VZU346" s="1114"/>
      <c r="VZV346" s="1114"/>
      <c r="VZW346" s="1114"/>
      <c r="VZX346" s="1114"/>
      <c r="VZY346" s="1114"/>
      <c r="VZZ346" s="1114"/>
      <c r="WAA346" s="1114"/>
      <c r="WAB346" s="1114"/>
      <c r="WAC346" s="1114"/>
      <c r="WAD346" s="1114"/>
      <c r="WAE346" s="1114"/>
      <c r="WAF346" s="1114"/>
      <c r="WAG346" s="1114"/>
      <c r="WAH346" s="1114"/>
      <c r="WAI346" s="1114"/>
      <c r="WAJ346" s="1114"/>
      <c r="WAK346" s="1114"/>
      <c r="WAL346" s="1114"/>
      <c r="WAM346" s="1114"/>
      <c r="WAN346" s="1114"/>
      <c r="WAO346" s="1114"/>
      <c r="WAP346" s="1114"/>
      <c r="WAQ346" s="1114"/>
      <c r="WAR346" s="1114"/>
      <c r="WAS346" s="1114"/>
      <c r="WAT346" s="1114"/>
      <c r="WAU346" s="1114"/>
      <c r="WAV346" s="1114"/>
      <c r="WAW346" s="1114"/>
      <c r="WAX346" s="1114"/>
      <c r="WAY346" s="1114"/>
      <c r="WAZ346" s="1114"/>
      <c r="WBA346" s="1114"/>
      <c r="WBB346" s="1114"/>
      <c r="WBC346" s="1114"/>
      <c r="WBD346" s="1114"/>
      <c r="WBE346" s="1114"/>
      <c r="WBF346" s="1114"/>
      <c r="WBG346" s="1114"/>
      <c r="WBH346" s="1114"/>
      <c r="WBI346" s="1114"/>
      <c r="WBJ346" s="1114"/>
      <c r="WBK346" s="1114"/>
      <c r="WBL346" s="1114"/>
      <c r="WBM346" s="1114"/>
      <c r="WBN346" s="1114"/>
      <c r="WBO346" s="1114"/>
      <c r="WBP346" s="1114"/>
      <c r="WBQ346" s="1114"/>
      <c r="WBR346" s="1114"/>
      <c r="WBS346" s="1114"/>
      <c r="WBT346" s="1114"/>
      <c r="WBU346" s="1114"/>
      <c r="WBV346" s="1114"/>
      <c r="WBW346" s="1114"/>
      <c r="WBX346" s="1114"/>
      <c r="WBY346" s="1114"/>
      <c r="WBZ346" s="1114"/>
      <c r="WCA346" s="1114"/>
      <c r="WCB346" s="1114"/>
      <c r="WCC346" s="1114"/>
      <c r="WCD346" s="1114"/>
      <c r="WCE346" s="1114"/>
      <c r="WCF346" s="1114"/>
      <c r="WCG346" s="1114"/>
      <c r="WCH346" s="1114"/>
      <c r="WCI346" s="1114"/>
      <c r="WCJ346" s="1114"/>
      <c r="WCK346" s="1114"/>
      <c r="WCL346" s="1114"/>
      <c r="WCM346" s="1114"/>
      <c r="WCN346" s="1114"/>
      <c r="WCO346" s="1114"/>
      <c r="WCP346" s="1114"/>
      <c r="WCQ346" s="1114"/>
      <c r="WCR346" s="1114"/>
      <c r="WCS346" s="1114"/>
      <c r="WCT346" s="1114"/>
      <c r="WCU346" s="1114"/>
      <c r="WCV346" s="1114"/>
      <c r="WCW346" s="1114"/>
      <c r="WCX346" s="1114"/>
      <c r="WCY346" s="1114"/>
      <c r="WCZ346" s="1114"/>
      <c r="WDA346" s="1114"/>
      <c r="WDB346" s="1114"/>
      <c r="WDC346" s="1114"/>
      <c r="WDD346" s="1114"/>
      <c r="WDE346" s="1114"/>
      <c r="WDF346" s="1114"/>
      <c r="WDG346" s="1114"/>
      <c r="WDH346" s="1114"/>
      <c r="WDI346" s="1114"/>
      <c r="WDJ346" s="1114"/>
      <c r="WDK346" s="1114"/>
      <c r="WDL346" s="1114"/>
      <c r="WDM346" s="1114"/>
      <c r="WDN346" s="1114"/>
      <c r="WDO346" s="1114"/>
      <c r="WDP346" s="1114"/>
      <c r="WDQ346" s="1114"/>
      <c r="WDR346" s="1114"/>
      <c r="WDS346" s="1114"/>
      <c r="WDT346" s="1114"/>
      <c r="WDU346" s="1114"/>
      <c r="WDV346" s="1114"/>
      <c r="WDW346" s="1114"/>
      <c r="WDX346" s="1114"/>
      <c r="WDY346" s="1114"/>
      <c r="WDZ346" s="1114"/>
      <c r="WEA346" s="1114"/>
      <c r="WEB346" s="1114"/>
      <c r="WEC346" s="1114"/>
      <c r="WED346" s="1114"/>
      <c r="WEE346" s="1114"/>
      <c r="WEF346" s="1114"/>
      <c r="WEG346" s="1114"/>
      <c r="WEH346" s="1114"/>
      <c r="WEI346" s="1114"/>
      <c r="WEJ346" s="1114"/>
      <c r="WEK346" s="1114"/>
      <c r="WEL346" s="1114"/>
      <c r="WEM346" s="1114"/>
      <c r="WEN346" s="1114"/>
      <c r="WEO346" s="1114"/>
      <c r="WEP346" s="1114"/>
      <c r="WEQ346" s="1114"/>
      <c r="WER346" s="1114"/>
      <c r="WES346" s="1114"/>
      <c r="WET346" s="1114"/>
      <c r="WEU346" s="1114"/>
      <c r="WEV346" s="1114"/>
      <c r="WEW346" s="1114"/>
      <c r="WEX346" s="1114"/>
      <c r="WEY346" s="1114"/>
      <c r="WEZ346" s="1114"/>
      <c r="WFA346" s="1114"/>
      <c r="WFB346" s="1114"/>
      <c r="WFC346" s="1114"/>
      <c r="WFD346" s="1114"/>
      <c r="WFE346" s="1114"/>
      <c r="WFF346" s="1114"/>
      <c r="WFG346" s="1114"/>
      <c r="WFH346" s="1114"/>
      <c r="WFI346" s="1114"/>
      <c r="WFJ346" s="1114"/>
      <c r="WFK346" s="1114"/>
      <c r="WFL346" s="1114"/>
      <c r="WFM346" s="1114"/>
      <c r="WFN346" s="1114"/>
      <c r="WFO346" s="1114"/>
      <c r="WFP346" s="1114"/>
      <c r="WFQ346" s="1114"/>
      <c r="WFR346" s="1114"/>
      <c r="WFS346" s="1114"/>
      <c r="WFT346" s="1114"/>
      <c r="WFU346" s="1114"/>
      <c r="WFV346" s="1114"/>
      <c r="WFW346" s="1114"/>
      <c r="WFX346" s="1114"/>
      <c r="WFY346" s="1114"/>
      <c r="WFZ346" s="1114"/>
      <c r="WGA346" s="1114"/>
      <c r="WGB346" s="1114"/>
      <c r="WGC346" s="1114"/>
      <c r="WGD346" s="1114"/>
      <c r="WGE346" s="1114"/>
      <c r="WGF346" s="1114"/>
      <c r="WGG346" s="1114"/>
      <c r="WGH346" s="1114"/>
      <c r="WGI346" s="1114"/>
      <c r="WGJ346" s="1114"/>
      <c r="WGK346" s="1114"/>
      <c r="WGL346" s="1114"/>
      <c r="WGM346" s="1114"/>
      <c r="WGN346" s="1114"/>
      <c r="WGO346" s="1114"/>
      <c r="WGP346" s="1114"/>
      <c r="WGQ346" s="1114"/>
      <c r="WGR346" s="1114"/>
      <c r="WGS346" s="1114"/>
      <c r="WGT346" s="1114"/>
      <c r="WGU346" s="1114"/>
      <c r="WGV346" s="1114"/>
      <c r="WGW346" s="1114"/>
      <c r="WGX346" s="1114"/>
      <c r="WGY346" s="1114"/>
      <c r="WGZ346" s="1114"/>
      <c r="WHA346" s="1114"/>
      <c r="WHB346" s="1114"/>
      <c r="WHC346" s="1114"/>
      <c r="WHD346" s="1114"/>
      <c r="WHE346" s="1114"/>
      <c r="WHF346" s="1114"/>
      <c r="WHG346" s="1114"/>
      <c r="WHH346" s="1114"/>
      <c r="WHI346" s="1114"/>
      <c r="WHJ346" s="1114"/>
      <c r="WHK346" s="1114"/>
      <c r="WHL346" s="1114"/>
      <c r="WHM346" s="1114"/>
      <c r="WHN346" s="1114"/>
      <c r="WHO346" s="1114"/>
      <c r="WHP346" s="1114"/>
      <c r="WHQ346" s="1114"/>
      <c r="WHR346" s="1114"/>
      <c r="WHS346" s="1114"/>
      <c r="WHT346" s="1114"/>
      <c r="WHU346" s="1114"/>
      <c r="WHV346" s="1114"/>
      <c r="WHW346" s="1114"/>
      <c r="WHX346" s="1114"/>
      <c r="WHY346" s="1114"/>
      <c r="WHZ346" s="1114"/>
      <c r="WIA346" s="1114"/>
      <c r="WIB346" s="1114"/>
      <c r="WIC346" s="1114"/>
      <c r="WID346" s="1114"/>
      <c r="WIE346" s="1114"/>
      <c r="WIF346" s="1114"/>
      <c r="WIG346" s="1114"/>
      <c r="WIH346" s="1114"/>
      <c r="WII346" s="1114"/>
      <c r="WIJ346" s="1114"/>
      <c r="WIK346" s="1114"/>
      <c r="WIL346" s="1114"/>
      <c r="WIM346" s="1114"/>
      <c r="WIN346" s="1114"/>
      <c r="WIO346" s="1114"/>
      <c r="WIP346" s="1114"/>
      <c r="WIQ346" s="1114"/>
      <c r="WIR346" s="1114"/>
      <c r="WIS346" s="1114"/>
      <c r="WIT346" s="1114"/>
      <c r="WIU346" s="1114"/>
      <c r="WIV346" s="1114"/>
      <c r="WIW346" s="1114"/>
      <c r="WIX346" s="1114"/>
      <c r="WIY346" s="1114"/>
      <c r="WIZ346" s="1114"/>
      <c r="WJA346" s="1114"/>
      <c r="WJB346" s="1114"/>
      <c r="WJC346" s="1114"/>
      <c r="WJD346" s="1114"/>
      <c r="WJE346" s="1114"/>
      <c r="WJF346" s="1114"/>
      <c r="WJG346" s="1114"/>
      <c r="WJH346" s="1114"/>
      <c r="WJI346" s="1114"/>
      <c r="WJJ346" s="1114"/>
      <c r="WJK346" s="1114"/>
      <c r="WJL346" s="1114"/>
      <c r="WJM346" s="1114"/>
      <c r="WJN346" s="1114"/>
      <c r="WJO346" s="1114"/>
      <c r="WJP346" s="1114"/>
      <c r="WJQ346" s="1114"/>
      <c r="WJR346" s="1114"/>
      <c r="WJS346" s="1114"/>
      <c r="WJT346" s="1114"/>
      <c r="WJU346" s="1114"/>
      <c r="WJV346" s="1114"/>
      <c r="WJW346" s="1114"/>
      <c r="WJX346" s="1114"/>
      <c r="WJY346" s="1114"/>
      <c r="WJZ346" s="1114"/>
      <c r="WKA346" s="1114"/>
      <c r="WKB346" s="1114"/>
      <c r="WKC346" s="1114"/>
      <c r="WKD346" s="1114"/>
      <c r="WKE346" s="1114"/>
      <c r="WKF346" s="1114"/>
      <c r="WKG346" s="1114"/>
      <c r="WKH346" s="1114"/>
      <c r="WKI346" s="1114"/>
      <c r="WKJ346" s="1114"/>
      <c r="WKK346" s="1114"/>
      <c r="WKL346" s="1114"/>
      <c r="WKM346" s="1114"/>
      <c r="WKN346" s="1114"/>
      <c r="WKO346" s="1114"/>
      <c r="WKP346" s="1114"/>
      <c r="WKQ346" s="1114"/>
      <c r="WKR346" s="1114"/>
      <c r="WKS346" s="1114"/>
      <c r="WKT346" s="1114"/>
      <c r="WKU346" s="1114"/>
      <c r="WKV346" s="1114"/>
      <c r="WKW346" s="1114"/>
      <c r="WKX346" s="1114"/>
      <c r="WKY346" s="1114"/>
      <c r="WKZ346" s="1114"/>
      <c r="WLA346" s="1114"/>
      <c r="WLB346" s="1114"/>
      <c r="WLC346" s="1114"/>
      <c r="WLD346" s="1114"/>
      <c r="WLE346" s="1114"/>
      <c r="WLF346" s="1114"/>
      <c r="WLG346" s="1114"/>
      <c r="WLH346" s="1114"/>
      <c r="WLI346" s="1114"/>
      <c r="WLJ346" s="1114"/>
      <c r="WLK346" s="1114"/>
      <c r="WLL346" s="1114"/>
      <c r="WLM346" s="1114"/>
      <c r="WLN346" s="1114"/>
      <c r="WLO346" s="1114"/>
      <c r="WLP346" s="1114"/>
      <c r="WLQ346" s="1114"/>
      <c r="WLR346" s="1114"/>
      <c r="WLS346" s="1114"/>
      <c r="WLT346" s="1114"/>
      <c r="WLU346" s="1114"/>
      <c r="WLV346" s="1114"/>
      <c r="WLW346" s="1114"/>
      <c r="WLX346" s="1114"/>
      <c r="WLY346" s="1114"/>
      <c r="WLZ346" s="1114"/>
      <c r="WMA346" s="1114"/>
      <c r="WMB346" s="1114"/>
      <c r="WMC346" s="1114"/>
      <c r="WMD346" s="1114"/>
      <c r="WME346" s="1114"/>
      <c r="WMF346" s="1114"/>
      <c r="WMG346" s="1114"/>
      <c r="WMH346" s="1114"/>
      <c r="WMI346" s="1114"/>
      <c r="WMJ346" s="1114"/>
      <c r="WMK346" s="1114"/>
      <c r="WML346" s="1114"/>
      <c r="WMM346" s="1114"/>
      <c r="WMN346" s="1114"/>
      <c r="WMO346" s="1114"/>
      <c r="WMP346" s="1114"/>
      <c r="WMQ346" s="1114"/>
      <c r="WMR346" s="1114"/>
      <c r="WMS346" s="1114"/>
      <c r="WMT346" s="1114"/>
      <c r="WMU346" s="1114"/>
      <c r="WMV346" s="1114"/>
      <c r="WMW346" s="1114"/>
      <c r="WMX346" s="1114"/>
      <c r="WMY346" s="1114"/>
      <c r="WMZ346" s="1114"/>
      <c r="WNA346" s="1114"/>
      <c r="WNB346" s="1114"/>
      <c r="WNC346" s="1114"/>
      <c r="WND346" s="1114"/>
      <c r="WNE346" s="1114"/>
      <c r="WNF346" s="1114"/>
      <c r="WNG346" s="1114"/>
      <c r="WNH346" s="1114"/>
      <c r="WNI346" s="1114"/>
      <c r="WNJ346" s="1114"/>
      <c r="WNK346" s="1114"/>
      <c r="WNL346" s="1114"/>
      <c r="WNM346" s="1114"/>
      <c r="WNN346" s="1114"/>
      <c r="WNO346" s="1114"/>
      <c r="WNP346" s="1114"/>
      <c r="WNQ346" s="1114"/>
      <c r="WNR346" s="1114"/>
      <c r="WNS346" s="1114"/>
      <c r="WNT346" s="1114"/>
      <c r="WNU346" s="1114"/>
      <c r="WNV346" s="1114"/>
      <c r="WNW346" s="1114"/>
      <c r="WNX346" s="1114"/>
      <c r="WNY346" s="1114"/>
      <c r="WNZ346" s="1114"/>
      <c r="WOA346" s="1114"/>
      <c r="WOB346" s="1114"/>
      <c r="WOC346" s="1114"/>
      <c r="WOD346" s="1114"/>
      <c r="WOE346" s="1114"/>
      <c r="WOF346" s="1114"/>
      <c r="WOG346" s="1114"/>
      <c r="WOH346" s="1114"/>
      <c r="WOI346" s="1114"/>
      <c r="WOJ346" s="1114"/>
      <c r="WOK346" s="1114"/>
      <c r="WOL346" s="1114"/>
      <c r="WOM346" s="1114"/>
      <c r="WON346" s="1114"/>
      <c r="WOO346" s="1114"/>
      <c r="WOP346" s="1114"/>
      <c r="WOQ346" s="1114"/>
      <c r="WOR346" s="1114"/>
      <c r="WOS346" s="1114"/>
      <c r="WOT346" s="1114"/>
      <c r="WOU346" s="1114"/>
      <c r="WOV346" s="1114"/>
      <c r="WOW346" s="1114"/>
      <c r="WOX346" s="1114"/>
      <c r="WOY346" s="1114"/>
      <c r="WOZ346" s="1114"/>
      <c r="WPA346" s="1114"/>
      <c r="WPB346" s="1114"/>
      <c r="WPC346" s="1114"/>
      <c r="WPD346" s="1114"/>
      <c r="WPE346" s="1114"/>
      <c r="WPF346" s="1114"/>
      <c r="WPG346" s="1114"/>
      <c r="WPH346" s="1114"/>
      <c r="WPI346" s="1114"/>
      <c r="WPJ346" s="1114"/>
      <c r="WPK346" s="1114"/>
      <c r="WPL346" s="1114"/>
      <c r="WPM346" s="1114"/>
      <c r="WPN346" s="1114"/>
      <c r="WPO346" s="1114"/>
      <c r="WPP346" s="1114"/>
      <c r="WPQ346" s="1114"/>
      <c r="WPR346" s="1114"/>
      <c r="WPS346" s="1114"/>
      <c r="WPT346" s="1114"/>
      <c r="WPU346" s="1114"/>
      <c r="WPV346" s="1114"/>
      <c r="WPW346" s="1114"/>
      <c r="WPX346" s="1114"/>
      <c r="WPY346" s="1114"/>
      <c r="WPZ346" s="1114"/>
      <c r="WQA346" s="1114"/>
      <c r="WQB346" s="1114"/>
      <c r="WQC346" s="1114"/>
      <c r="WQD346" s="1114"/>
      <c r="WQE346" s="1114"/>
      <c r="WQF346" s="1114"/>
      <c r="WQG346" s="1114"/>
      <c r="WQH346" s="1114"/>
      <c r="WQI346" s="1114"/>
      <c r="WQJ346" s="1114"/>
      <c r="WQK346" s="1114"/>
      <c r="WQL346" s="1114"/>
      <c r="WQM346" s="1114"/>
      <c r="WQN346" s="1114"/>
      <c r="WQO346" s="1114"/>
      <c r="WQP346" s="1114"/>
      <c r="WQQ346" s="1114"/>
      <c r="WQR346" s="1114"/>
      <c r="WQS346" s="1114"/>
      <c r="WQT346" s="1114"/>
      <c r="WQU346" s="1114"/>
      <c r="WQV346" s="1114"/>
      <c r="WQW346" s="1114"/>
      <c r="WQX346" s="1114"/>
      <c r="WQY346" s="1114"/>
      <c r="WQZ346" s="1114"/>
      <c r="WRA346" s="1114"/>
      <c r="WRB346" s="1114"/>
      <c r="WRC346" s="1114"/>
      <c r="WRD346" s="1114"/>
      <c r="WRE346" s="1114"/>
      <c r="WRF346" s="1114"/>
      <c r="WRG346" s="1114"/>
      <c r="WRH346" s="1114"/>
      <c r="WRI346" s="1114"/>
      <c r="WRJ346" s="1114"/>
      <c r="WRK346" s="1114"/>
      <c r="WRL346" s="1114"/>
      <c r="WRM346" s="1114"/>
      <c r="WRN346" s="1114"/>
      <c r="WRO346" s="1114"/>
      <c r="WRP346" s="1114"/>
      <c r="WRQ346" s="1114"/>
      <c r="WRR346" s="1114"/>
      <c r="WRS346" s="1114"/>
      <c r="WRT346" s="1114"/>
      <c r="WRU346" s="1114"/>
      <c r="WRV346" s="1114"/>
      <c r="WRW346" s="1114"/>
      <c r="WRX346" s="1114"/>
      <c r="WRY346" s="1114"/>
      <c r="WRZ346" s="1114"/>
      <c r="WSA346" s="1114"/>
      <c r="WSB346" s="1114"/>
      <c r="WSC346" s="1114"/>
      <c r="WSD346" s="1114"/>
      <c r="WSE346" s="1114"/>
      <c r="WSF346" s="1114"/>
      <c r="WSG346" s="1114"/>
      <c r="WSH346" s="1114"/>
      <c r="WSI346" s="1114"/>
      <c r="WSJ346" s="1114"/>
      <c r="WSK346" s="1114"/>
      <c r="WSL346" s="1114"/>
      <c r="WSM346" s="1114"/>
      <c r="WSN346" s="1114"/>
      <c r="WSO346" s="1114"/>
      <c r="WSP346" s="1114"/>
      <c r="WSQ346" s="1114"/>
      <c r="WSR346" s="1114"/>
      <c r="WSS346" s="1114"/>
      <c r="WST346" s="1114"/>
      <c r="WSU346" s="1114"/>
      <c r="WSV346" s="1114"/>
      <c r="WSW346" s="1114"/>
      <c r="WSX346" s="1114"/>
      <c r="WSY346" s="1114"/>
      <c r="WSZ346" s="1114"/>
      <c r="WTA346" s="1114"/>
      <c r="WTB346" s="1114"/>
      <c r="WTC346" s="1114"/>
      <c r="WTD346" s="1114"/>
      <c r="WTE346" s="1114"/>
      <c r="WTF346" s="1114"/>
      <c r="WTG346" s="1114"/>
      <c r="WTH346" s="1114"/>
      <c r="WTI346" s="1114"/>
      <c r="WTJ346" s="1114"/>
      <c r="WTK346" s="1114"/>
      <c r="WTL346" s="1114"/>
      <c r="WTM346" s="1114"/>
      <c r="WTN346" s="1114"/>
      <c r="WTO346" s="1114"/>
      <c r="WTP346" s="1114"/>
      <c r="WTQ346" s="1114"/>
      <c r="WTR346" s="1114"/>
      <c r="WTS346" s="1114"/>
      <c r="WTT346" s="1114"/>
      <c r="WTU346" s="1114"/>
      <c r="WTV346" s="1114"/>
      <c r="WTW346" s="1114"/>
      <c r="WTX346" s="1114"/>
      <c r="WTY346" s="1114"/>
      <c r="WTZ346" s="1114"/>
      <c r="WUA346" s="1114"/>
      <c r="WUB346" s="1114"/>
      <c r="WUC346" s="1114"/>
      <c r="WUD346" s="1114"/>
      <c r="WUE346" s="1114"/>
      <c r="WUF346" s="1114"/>
      <c r="WUG346" s="1114"/>
      <c r="WUH346" s="1114"/>
      <c r="WUI346" s="1114"/>
      <c r="WUJ346" s="1114"/>
      <c r="WUK346" s="1114"/>
      <c r="WUL346" s="1114"/>
      <c r="WUM346" s="1114"/>
      <c r="WUN346" s="1114"/>
      <c r="WUO346" s="1114"/>
      <c r="WUP346" s="1114"/>
      <c r="WUQ346" s="1114"/>
      <c r="WUR346" s="1114"/>
      <c r="WUS346" s="1114"/>
      <c r="WUT346" s="1114"/>
      <c r="WUU346" s="1114"/>
      <c r="WUV346" s="1114"/>
      <c r="WUW346" s="1114"/>
      <c r="WUX346" s="1114"/>
      <c r="WUY346" s="1114"/>
      <c r="WUZ346" s="1114"/>
      <c r="WVA346" s="1114"/>
      <c r="WVB346" s="1114"/>
      <c r="WVC346" s="1114"/>
      <c r="WVD346" s="1114"/>
      <c r="WVE346" s="1114"/>
      <c r="WVF346" s="1114"/>
      <c r="WVG346" s="1114"/>
      <c r="WVH346" s="1114"/>
      <c r="WVI346" s="1114"/>
      <c r="WVJ346" s="1114"/>
      <c r="WVK346" s="1114"/>
      <c r="WVL346" s="1114"/>
      <c r="WVM346" s="1114"/>
      <c r="WVN346" s="1114"/>
      <c r="WVO346" s="1114"/>
      <c r="WVP346" s="1114"/>
      <c r="WVQ346" s="1114"/>
      <c r="WVR346" s="1114"/>
      <c r="WVS346" s="1114"/>
      <c r="WVT346" s="1114"/>
      <c r="WVU346" s="1114"/>
      <c r="WVV346" s="1114"/>
      <c r="WVW346" s="1114"/>
      <c r="WVX346" s="1114"/>
      <c r="WVY346" s="1114"/>
      <c r="WVZ346" s="1114"/>
      <c r="WWA346" s="1114"/>
      <c r="WWB346" s="1114"/>
      <c r="WWC346" s="1114"/>
      <c r="WWD346" s="1114"/>
      <c r="WWE346" s="1114"/>
      <c r="WWF346" s="1114"/>
      <c r="WWG346" s="1114"/>
      <c r="WWH346" s="1114"/>
      <c r="WWI346" s="1114"/>
      <c r="WWJ346" s="1114"/>
      <c r="WWK346" s="1114"/>
      <c r="WWL346" s="1114"/>
      <c r="WWM346" s="1114"/>
      <c r="WWN346" s="1114"/>
      <c r="WWO346" s="1114"/>
      <c r="WWP346" s="1114"/>
      <c r="WWQ346" s="1114"/>
      <c r="WWR346" s="1114"/>
      <c r="WWS346" s="1114"/>
      <c r="WWT346" s="1114"/>
      <c r="WWU346" s="1114"/>
      <c r="WWV346" s="1114"/>
      <c r="WWW346" s="1114"/>
      <c r="WWX346" s="1114"/>
      <c r="WWY346" s="1114"/>
      <c r="WWZ346" s="1114"/>
      <c r="WXA346" s="1114"/>
      <c r="WXB346" s="1114"/>
      <c r="WXC346" s="1114"/>
      <c r="WXD346" s="1114"/>
      <c r="WXE346" s="1114"/>
      <c r="WXF346" s="1114"/>
      <c r="WXG346" s="1114"/>
      <c r="WXH346" s="1114"/>
      <c r="WXI346" s="1114"/>
      <c r="WXJ346" s="1114"/>
      <c r="WXK346" s="1114"/>
      <c r="WXL346" s="1114"/>
      <c r="WXM346" s="1114"/>
      <c r="WXN346" s="1114"/>
      <c r="WXO346" s="1114"/>
      <c r="WXP346" s="1114"/>
      <c r="WXQ346" s="1114"/>
      <c r="WXR346" s="1114"/>
      <c r="WXS346" s="1114"/>
      <c r="WXT346" s="1114"/>
      <c r="WXU346" s="1114"/>
      <c r="WXV346" s="1114"/>
      <c r="WXW346" s="1114"/>
      <c r="WXX346" s="1114"/>
      <c r="WXY346" s="1114"/>
      <c r="WXZ346" s="1114"/>
      <c r="WYA346" s="1114"/>
      <c r="WYB346" s="1114"/>
      <c r="WYC346" s="1114"/>
      <c r="WYD346" s="1114"/>
      <c r="WYE346" s="1114"/>
      <c r="WYF346" s="1114"/>
      <c r="WYG346" s="1114"/>
      <c r="WYH346" s="1114"/>
      <c r="WYI346" s="1114"/>
      <c r="WYJ346" s="1114"/>
      <c r="WYK346" s="1114"/>
      <c r="WYL346" s="1114"/>
      <c r="WYM346" s="1114"/>
      <c r="WYN346" s="1114"/>
      <c r="WYO346" s="1114"/>
      <c r="WYP346" s="1114"/>
      <c r="WYQ346" s="1114"/>
      <c r="WYR346" s="1114"/>
      <c r="WYS346" s="1114"/>
      <c r="WYT346" s="1114"/>
      <c r="WYU346" s="1114"/>
      <c r="WYV346" s="1114"/>
      <c r="WYW346" s="1114"/>
      <c r="WYX346" s="1114"/>
      <c r="WYY346" s="1114"/>
      <c r="WYZ346" s="1114"/>
      <c r="WZA346" s="1114"/>
      <c r="WZB346" s="1114"/>
      <c r="WZC346" s="1114"/>
      <c r="WZD346" s="1114"/>
      <c r="WZE346" s="1114"/>
      <c r="WZF346" s="1114"/>
      <c r="WZG346" s="1114"/>
      <c r="WZH346" s="1114"/>
      <c r="WZI346" s="1114"/>
      <c r="WZJ346" s="1114"/>
      <c r="WZK346" s="1114"/>
      <c r="WZL346" s="1114"/>
      <c r="WZM346" s="1114"/>
      <c r="WZN346" s="1114"/>
      <c r="WZO346" s="1114"/>
      <c r="WZP346" s="1114"/>
      <c r="WZQ346" s="1114"/>
      <c r="WZR346" s="1114"/>
      <c r="WZS346" s="1114"/>
      <c r="WZT346" s="1114"/>
      <c r="WZU346" s="1114"/>
      <c r="WZV346" s="1114"/>
      <c r="WZW346" s="1114"/>
      <c r="WZX346" s="1114"/>
      <c r="WZY346" s="1114"/>
      <c r="WZZ346" s="1114"/>
      <c r="XAA346" s="1114"/>
      <c r="XAB346" s="1114"/>
      <c r="XAC346" s="1114"/>
      <c r="XAD346" s="1114"/>
      <c r="XAE346" s="1114"/>
      <c r="XAF346" s="1114"/>
      <c r="XAG346" s="1114"/>
      <c r="XAH346" s="1114"/>
      <c r="XAI346" s="1114"/>
      <c r="XAJ346" s="1114"/>
      <c r="XAK346" s="1114"/>
      <c r="XAL346" s="1114"/>
      <c r="XAM346" s="1114"/>
      <c r="XAN346" s="1114"/>
      <c r="XAO346" s="1114"/>
      <c r="XAP346" s="1114"/>
      <c r="XAQ346" s="1114"/>
      <c r="XAR346" s="1114"/>
      <c r="XAS346" s="1114"/>
      <c r="XAT346" s="1114"/>
      <c r="XAU346" s="1114"/>
      <c r="XAV346" s="1114"/>
      <c r="XAW346" s="1114"/>
      <c r="XAX346" s="1114"/>
      <c r="XAY346" s="1114"/>
      <c r="XAZ346" s="1114"/>
      <c r="XBA346" s="1114"/>
      <c r="XBB346" s="1114"/>
      <c r="XBC346" s="1114"/>
      <c r="XBD346" s="1114"/>
      <c r="XBE346" s="1114"/>
      <c r="XBF346" s="1114"/>
      <c r="XBG346" s="1114"/>
      <c r="XBH346" s="1114"/>
      <c r="XBI346" s="1114"/>
      <c r="XBJ346" s="1114"/>
      <c r="XBK346" s="1114"/>
      <c r="XBL346" s="1114"/>
      <c r="XBM346" s="1114"/>
      <c r="XBN346" s="1114"/>
      <c r="XBO346" s="1114"/>
      <c r="XBP346" s="1114"/>
      <c r="XBQ346" s="1114"/>
      <c r="XBR346" s="1114"/>
      <c r="XBS346" s="1114"/>
      <c r="XBT346" s="1114"/>
      <c r="XBU346" s="1114"/>
      <c r="XBV346" s="1114"/>
      <c r="XBW346" s="1114"/>
      <c r="XBX346" s="1114"/>
      <c r="XBY346" s="1114"/>
      <c r="XBZ346" s="1114"/>
      <c r="XCA346" s="1114"/>
      <c r="XCB346" s="1114"/>
      <c r="XCC346" s="1114"/>
      <c r="XCD346" s="1114"/>
      <c r="XCE346" s="1114"/>
      <c r="XCF346" s="1114"/>
      <c r="XCG346" s="1114"/>
      <c r="XCH346" s="1114"/>
      <c r="XCI346" s="1114"/>
      <c r="XCJ346" s="1114"/>
      <c r="XCK346" s="1114"/>
      <c r="XCL346" s="1114"/>
      <c r="XCM346" s="1114"/>
      <c r="XCN346" s="1114"/>
      <c r="XCO346" s="1114"/>
      <c r="XCP346" s="1114"/>
      <c r="XCQ346" s="1114"/>
      <c r="XCR346" s="1114"/>
      <c r="XCS346" s="1114"/>
      <c r="XCT346" s="1114"/>
      <c r="XCU346" s="1114"/>
      <c r="XCV346" s="1114"/>
      <c r="XCW346" s="1114"/>
      <c r="XCX346" s="1114"/>
      <c r="XCY346" s="1114"/>
      <c r="XCZ346" s="1114"/>
      <c r="XDA346" s="1114"/>
      <c r="XDB346" s="1114"/>
      <c r="XDC346" s="1114"/>
      <c r="XDD346" s="1114"/>
      <c r="XDE346" s="1114"/>
      <c r="XDF346" s="1114"/>
      <c r="XDG346" s="1114"/>
      <c r="XDH346" s="1114"/>
      <c r="XDI346" s="1114"/>
      <c r="XDJ346" s="1114"/>
      <c r="XDK346" s="1114"/>
      <c r="XDL346" s="1114"/>
      <c r="XDM346" s="1114"/>
      <c r="XDN346" s="1114"/>
      <c r="XDO346" s="1114"/>
      <c r="XDP346" s="1114"/>
      <c r="XDQ346" s="1114"/>
      <c r="XDR346" s="1114"/>
      <c r="XDS346" s="1114"/>
      <c r="XDT346" s="1114"/>
      <c r="XDU346" s="1114"/>
      <c r="XDV346" s="1114"/>
      <c r="XDW346" s="1114"/>
      <c r="XDX346" s="1114"/>
      <c r="XDY346" s="1114"/>
      <c r="XDZ346" s="1114"/>
      <c r="XEA346" s="1114"/>
      <c r="XEB346" s="1114"/>
      <c r="XEC346" s="1114"/>
      <c r="XED346" s="1114"/>
      <c r="XEE346" s="1114"/>
      <c r="XEF346" s="1114"/>
      <c r="XEG346" s="1114"/>
      <c r="XEH346" s="1114"/>
      <c r="XEI346" s="1114"/>
      <c r="XEJ346" s="1114"/>
      <c r="XEK346" s="1114"/>
      <c r="XEL346" s="1114"/>
      <c r="XEM346" s="1114"/>
      <c r="XEN346" s="1114"/>
      <c r="XEO346" s="1114"/>
      <c r="XEP346" s="1114"/>
      <c r="XEQ346" s="1114"/>
      <c r="XER346" s="1114"/>
      <c r="XES346" s="1114"/>
      <c r="XET346" s="1114"/>
      <c r="XEU346" s="1114"/>
      <c r="XEV346" s="1114"/>
      <c r="XEW346" s="1114"/>
      <c r="XEX346" s="1114"/>
      <c r="XEY346" s="1114"/>
      <c r="XEZ346" s="1114"/>
      <c r="XFA346" s="1114"/>
      <c r="XFB346" s="1114"/>
      <c r="XFC346" s="1114"/>
    </row>
    <row r="347" spans="35:16383">
      <c r="AI347" s="1649"/>
      <c r="AJ347" s="345"/>
      <c r="AK347" s="1651">
        <f>'Unit Mix Generator'!C216</f>
        <v>3</v>
      </c>
      <c r="AL347" s="1651">
        <f>'Unit Mix Generator'!D216</f>
        <v>4</v>
      </c>
      <c r="AM347" s="1652">
        <f>'Unit Mix Generator'!H216</f>
        <v>2</v>
      </c>
      <c r="AN347" s="1652">
        <f ca="1">'Unit Mix Generator'!G216</f>
        <v>0</v>
      </c>
      <c r="AO347" s="1652">
        <v>0</v>
      </c>
      <c r="AP347" s="1652">
        <v>0</v>
      </c>
      <c r="AQ347" s="1653">
        <f t="shared" si="161"/>
        <v>0</v>
      </c>
      <c r="AR347" s="1654">
        <f t="shared" si="162"/>
        <v>0</v>
      </c>
      <c r="AS347" s="1655">
        <f t="shared" ca="1" si="163"/>
        <v>0</v>
      </c>
      <c r="AT347" s="1656" t="str">
        <f t="shared" si="164"/>
        <v>3x4</v>
      </c>
      <c r="AU347" s="1657">
        <f t="shared" si="165"/>
        <v>12</v>
      </c>
      <c r="AV347" s="1658">
        <f t="shared" ca="1" si="166"/>
        <v>0</v>
      </c>
      <c r="AW347" s="67">
        <f t="shared" ca="1" si="167"/>
        <v>0</v>
      </c>
      <c r="AX347" s="878">
        <f t="shared" ca="1" si="143"/>
        <v>0</v>
      </c>
      <c r="AY347" s="878">
        <f t="shared" ca="1" si="168"/>
        <v>0</v>
      </c>
      <c r="AZ347" s="1659">
        <f t="shared" si="169"/>
        <v>2</v>
      </c>
      <c r="BA347" s="1660" t="s">
        <v>1074</v>
      </c>
      <c r="BB347" s="1661" t="s">
        <v>1141</v>
      </c>
      <c r="BC347" s="1664">
        <v>0</v>
      </c>
      <c r="BD347" s="1649">
        <f t="shared" ca="1" si="170"/>
        <v>0</v>
      </c>
      <c r="BE347" s="1649">
        <f t="shared" si="171"/>
        <v>0</v>
      </c>
      <c r="BF347" s="1649">
        <f t="shared" si="172"/>
        <v>0</v>
      </c>
      <c r="BG347" s="1664">
        <v>0</v>
      </c>
      <c r="BH347" s="1649">
        <f t="shared" si="173"/>
        <v>0</v>
      </c>
      <c r="BI347" s="1665">
        <f t="shared" si="150"/>
        <v>0</v>
      </c>
      <c r="BJ347" s="1649">
        <f t="shared" ca="1" si="174"/>
        <v>0</v>
      </c>
      <c r="BK347" s="1663">
        <f t="shared" si="175"/>
        <v>0</v>
      </c>
      <c r="BL347" s="1665">
        <f t="shared" si="153"/>
        <v>0</v>
      </c>
      <c r="BM347" s="1649">
        <f t="shared" ca="1" si="176"/>
        <v>0</v>
      </c>
      <c r="BN347" s="1663">
        <f t="shared" si="177"/>
        <v>0</v>
      </c>
      <c r="BO347" s="1678" t="e">
        <f t="shared" si="178"/>
        <v>#DIV/0!</v>
      </c>
      <c r="BP347" s="1649" t="e">
        <f t="shared" ca="1" si="156"/>
        <v>#DIV/0!</v>
      </c>
      <c r="BQ347" s="1673" t="e">
        <f t="shared" si="179"/>
        <v>#DIV/0!</v>
      </c>
      <c r="BR347" s="1044">
        <f t="shared" si="158"/>
        <v>573.29200000000003</v>
      </c>
      <c r="BS347" s="1649">
        <f t="shared" ca="1" si="159"/>
        <v>0</v>
      </c>
      <c r="BT347" s="1672">
        <f t="shared" si="180"/>
        <v>47.774333333333338</v>
      </c>
      <c r="BV347" s="1635"/>
      <c r="BW347" s="1635"/>
      <c r="BX347" s="1671"/>
    </row>
    <row r="348" spans="35:16383">
      <c r="AI348" s="1649"/>
      <c r="AJ348" s="345"/>
      <c r="AK348" s="1651">
        <f>'Unit Mix Generator'!C217</f>
        <v>3.5</v>
      </c>
      <c r="AL348" s="1651">
        <f>'Unit Mix Generator'!D217</f>
        <v>3.5</v>
      </c>
      <c r="AM348" s="1652">
        <f>'Unit Mix Generator'!H217</f>
        <v>2</v>
      </c>
      <c r="AN348" s="1652">
        <f ca="1">'Unit Mix Generator'!G217</f>
        <v>0</v>
      </c>
      <c r="AO348" s="1652">
        <v>0</v>
      </c>
      <c r="AP348" s="1652">
        <v>0</v>
      </c>
      <c r="AQ348" s="1653">
        <f t="shared" si="161"/>
        <v>0</v>
      </c>
      <c r="AR348" s="1654">
        <f t="shared" si="162"/>
        <v>0</v>
      </c>
      <c r="AS348" s="1655">
        <f t="shared" ca="1" si="163"/>
        <v>0</v>
      </c>
      <c r="AT348" s="1656" t="str">
        <f t="shared" si="164"/>
        <v>3.5x3.5</v>
      </c>
      <c r="AU348" s="1657">
        <f t="shared" si="165"/>
        <v>12.25</v>
      </c>
      <c r="AV348" s="1658">
        <f t="shared" ca="1" si="166"/>
        <v>0</v>
      </c>
      <c r="AW348" s="67">
        <f t="shared" ca="1" si="167"/>
        <v>0</v>
      </c>
      <c r="AX348" s="878">
        <f t="shared" ca="1" si="143"/>
        <v>0</v>
      </c>
      <c r="AY348" s="878">
        <f t="shared" ca="1" si="168"/>
        <v>0</v>
      </c>
      <c r="AZ348" s="1659">
        <f t="shared" si="169"/>
        <v>2</v>
      </c>
      <c r="BA348" s="1660" t="s">
        <v>1074</v>
      </c>
      <c r="BB348" s="1661" t="s">
        <v>1141</v>
      </c>
      <c r="BC348" s="1664">
        <v>0</v>
      </c>
      <c r="BD348" s="1649">
        <f t="shared" ca="1" si="170"/>
        <v>0</v>
      </c>
      <c r="BE348" s="1649">
        <f t="shared" si="171"/>
        <v>0</v>
      </c>
      <c r="BF348" s="1649">
        <f t="shared" si="172"/>
        <v>0</v>
      </c>
      <c r="BG348" s="1664">
        <v>0</v>
      </c>
      <c r="BH348" s="1649">
        <f t="shared" si="173"/>
        <v>0</v>
      </c>
      <c r="BI348" s="1665">
        <f t="shared" si="150"/>
        <v>0</v>
      </c>
      <c r="BJ348" s="1649">
        <f t="shared" ca="1" si="174"/>
        <v>0</v>
      </c>
      <c r="BK348" s="1663">
        <f t="shared" si="175"/>
        <v>0</v>
      </c>
      <c r="BL348" s="1665">
        <f t="shared" si="153"/>
        <v>0</v>
      </c>
      <c r="BM348" s="1649">
        <f t="shared" ca="1" si="176"/>
        <v>0</v>
      </c>
      <c r="BN348" s="1663">
        <f t="shared" si="177"/>
        <v>0</v>
      </c>
      <c r="BO348" s="1678" t="e">
        <f t="shared" si="178"/>
        <v>#DIV/0!</v>
      </c>
      <c r="BP348" s="1649" t="e">
        <f t="shared" ca="1" si="156"/>
        <v>#DIV/0!</v>
      </c>
      <c r="BQ348" s="1673" t="e">
        <f t="shared" si="179"/>
        <v>#DIV/0!</v>
      </c>
      <c r="BR348" s="1044">
        <f t="shared" si="158"/>
        <v>583.64324999999997</v>
      </c>
      <c r="BS348" s="1649">
        <f t="shared" ca="1" si="159"/>
        <v>0</v>
      </c>
      <c r="BT348" s="1672">
        <f t="shared" si="180"/>
        <v>47.644346938775506</v>
      </c>
      <c r="BV348" s="1635"/>
      <c r="BW348" s="1635"/>
      <c r="BX348" s="1671"/>
    </row>
    <row r="349" spans="35:16383">
      <c r="AI349" s="1649"/>
      <c r="AJ349" s="345"/>
      <c r="AK349" s="1651">
        <f>'Unit Mix Generator'!C218</f>
        <v>2.5</v>
      </c>
      <c r="AL349" s="1651">
        <f>'Unit Mix Generator'!D218</f>
        <v>5</v>
      </c>
      <c r="AM349" s="1652">
        <f>'Unit Mix Generator'!H218</f>
        <v>2</v>
      </c>
      <c r="AN349" s="1652">
        <f ca="1">'Unit Mix Generator'!G218</f>
        <v>0</v>
      </c>
      <c r="AO349" s="1652">
        <v>0</v>
      </c>
      <c r="AP349" s="1652">
        <v>0</v>
      </c>
      <c r="AQ349" s="1653">
        <f t="shared" si="161"/>
        <v>0</v>
      </c>
      <c r="AR349" s="1654">
        <f t="shared" si="162"/>
        <v>0</v>
      </c>
      <c r="AS349" s="1655">
        <f t="shared" ca="1" si="163"/>
        <v>0</v>
      </c>
      <c r="AT349" s="1656" t="str">
        <f t="shared" si="164"/>
        <v>2.5x5</v>
      </c>
      <c r="AU349" s="1657">
        <f t="shared" si="165"/>
        <v>12.5</v>
      </c>
      <c r="AV349" s="1658">
        <f t="shared" ca="1" si="166"/>
        <v>0</v>
      </c>
      <c r="AW349" s="67">
        <f t="shared" ca="1" si="167"/>
        <v>0</v>
      </c>
      <c r="AX349" s="878">
        <f t="shared" ca="1" si="143"/>
        <v>0</v>
      </c>
      <c r="AY349" s="878">
        <f t="shared" ca="1" si="168"/>
        <v>0</v>
      </c>
      <c r="AZ349" s="1659">
        <f t="shared" si="169"/>
        <v>2</v>
      </c>
      <c r="BA349" s="1660" t="s">
        <v>1074</v>
      </c>
      <c r="BB349" s="1661" t="s">
        <v>1141</v>
      </c>
      <c r="BC349" s="1664">
        <v>0</v>
      </c>
      <c r="BD349" s="1649">
        <f t="shared" ca="1" si="170"/>
        <v>0</v>
      </c>
      <c r="BE349" s="1649">
        <f t="shared" si="171"/>
        <v>0</v>
      </c>
      <c r="BF349" s="1649">
        <f t="shared" si="172"/>
        <v>0</v>
      </c>
      <c r="BG349" s="1664">
        <v>0</v>
      </c>
      <c r="BH349" s="1649">
        <f t="shared" si="173"/>
        <v>0</v>
      </c>
      <c r="BI349" s="1665">
        <f t="shared" si="150"/>
        <v>0</v>
      </c>
      <c r="BJ349" s="1649">
        <f t="shared" ca="1" si="174"/>
        <v>0</v>
      </c>
      <c r="BK349" s="1663">
        <f t="shared" si="175"/>
        <v>0</v>
      </c>
      <c r="BL349" s="1665">
        <f t="shared" si="153"/>
        <v>0</v>
      </c>
      <c r="BM349" s="1649">
        <f t="shared" ca="1" si="176"/>
        <v>0</v>
      </c>
      <c r="BN349" s="1663">
        <f t="shared" si="177"/>
        <v>0</v>
      </c>
      <c r="BO349" s="1678" t="e">
        <f t="shared" si="178"/>
        <v>#DIV/0!</v>
      </c>
      <c r="BP349" s="1649" t="e">
        <f t="shared" ca="1" si="156"/>
        <v>#DIV/0!</v>
      </c>
      <c r="BQ349" s="1673" t="e">
        <f t="shared" si="179"/>
        <v>#DIV/0!</v>
      </c>
      <c r="BR349" s="1044">
        <f t="shared" si="158"/>
        <v>593.99450000000002</v>
      </c>
      <c r="BS349" s="1649">
        <f t="shared" ca="1" si="159"/>
        <v>0</v>
      </c>
      <c r="BT349" s="1672">
        <f t="shared" si="180"/>
        <v>47.519559999999998</v>
      </c>
      <c r="BV349" s="1635"/>
      <c r="BW349" s="1635"/>
      <c r="BX349" s="1671"/>
    </row>
    <row r="350" spans="35:16383">
      <c r="AI350" s="1649"/>
      <c r="AJ350" s="345"/>
      <c r="AK350" s="1651">
        <f>'Unit Mix Generator'!C219</f>
        <v>2</v>
      </c>
      <c r="AL350" s="1651">
        <f>'Unit Mix Generator'!D219</f>
        <v>6.5</v>
      </c>
      <c r="AM350" s="1652">
        <f>'Unit Mix Generator'!H219</f>
        <v>2</v>
      </c>
      <c r="AN350" s="1652">
        <f ca="1">'Unit Mix Generator'!G219</f>
        <v>0</v>
      </c>
      <c r="AO350" s="1652">
        <v>0</v>
      </c>
      <c r="AP350" s="1652">
        <v>0</v>
      </c>
      <c r="AQ350" s="1653">
        <f t="shared" si="161"/>
        <v>0</v>
      </c>
      <c r="AR350" s="1654">
        <f t="shared" si="162"/>
        <v>0</v>
      </c>
      <c r="AS350" s="1655">
        <f t="shared" ca="1" si="163"/>
        <v>0</v>
      </c>
      <c r="AT350" s="1656" t="str">
        <f t="shared" si="164"/>
        <v>2x6.5</v>
      </c>
      <c r="AU350" s="1657">
        <f t="shared" si="165"/>
        <v>13</v>
      </c>
      <c r="AV350" s="1658">
        <f t="shared" ca="1" si="166"/>
        <v>0</v>
      </c>
      <c r="AW350" s="67">
        <f t="shared" ca="1" si="167"/>
        <v>0</v>
      </c>
      <c r="AX350" s="878">
        <f t="shared" ca="1" si="143"/>
        <v>0</v>
      </c>
      <c r="AY350" s="878">
        <f t="shared" ca="1" si="168"/>
        <v>0</v>
      </c>
      <c r="AZ350" s="1659">
        <f t="shared" si="169"/>
        <v>2</v>
      </c>
      <c r="BA350" s="1660" t="s">
        <v>1074</v>
      </c>
      <c r="BB350" s="1661" t="s">
        <v>1141</v>
      </c>
      <c r="BC350" s="1664">
        <v>0</v>
      </c>
      <c r="BD350" s="1649">
        <f t="shared" ca="1" si="170"/>
        <v>0</v>
      </c>
      <c r="BE350" s="1649">
        <f t="shared" si="171"/>
        <v>0</v>
      </c>
      <c r="BF350" s="1649">
        <f t="shared" si="172"/>
        <v>0</v>
      </c>
      <c r="BG350" s="1664">
        <v>0</v>
      </c>
      <c r="BH350" s="1649">
        <f t="shared" si="173"/>
        <v>0</v>
      </c>
      <c r="BI350" s="1665">
        <f t="shared" si="150"/>
        <v>0</v>
      </c>
      <c r="BJ350" s="1649">
        <f t="shared" ca="1" si="174"/>
        <v>0</v>
      </c>
      <c r="BK350" s="1663">
        <f t="shared" si="175"/>
        <v>0</v>
      </c>
      <c r="BL350" s="1665">
        <f t="shared" si="153"/>
        <v>0</v>
      </c>
      <c r="BM350" s="1649">
        <f t="shared" ca="1" si="176"/>
        <v>0</v>
      </c>
      <c r="BN350" s="1663">
        <f t="shared" si="177"/>
        <v>0</v>
      </c>
      <c r="BO350" s="1678" t="e">
        <f t="shared" si="178"/>
        <v>#DIV/0!</v>
      </c>
      <c r="BP350" s="1649" t="e">
        <f t="shared" ca="1" si="156"/>
        <v>#DIV/0!</v>
      </c>
      <c r="BQ350" s="1673" t="e">
        <f t="shared" si="179"/>
        <v>#DIV/0!</v>
      </c>
      <c r="BR350" s="1044">
        <f t="shared" si="158"/>
        <v>614.697</v>
      </c>
      <c r="BS350" s="1649">
        <f t="shared" ca="1" si="159"/>
        <v>0</v>
      </c>
      <c r="BT350" s="1672">
        <f t="shared" si="180"/>
        <v>47.284384615384617</v>
      </c>
      <c r="BV350" s="1635"/>
      <c r="BW350" s="1635"/>
      <c r="BX350" s="1671"/>
    </row>
    <row r="351" spans="35:16383">
      <c r="AI351" s="1649"/>
      <c r="AJ351" s="345"/>
      <c r="AK351" s="1651">
        <f>'Unit Mix Generator'!C220</f>
        <v>4.5</v>
      </c>
      <c r="AL351" s="1651">
        <f>'Unit Mix Generator'!D220</f>
        <v>3</v>
      </c>
      <c r="AM351" s="1652">
        <f>'Unit Mix Generator'!H220</f>
        <v>2</v>
      </c>
      <c r="AN351" s="1652">
        <f ca="1">'Unit Mix Generator'!G220</f>
        <v>0</v>
      </c>
      <c r="AO351" s="1652">
        <v>0</v>
      </c>
      <c r="AP351" s="1652">
        <v>0</v>
      </c>
      <c r="AQ351" s="1653">
        <f t="shared" si="161"/>
        <v>0</v>
      </c>
      <c r="AR351" s="1654">
        <f t="shared" si="162"/>
        <v>0</v>
      </c>
      <c r="AS351" s="1655">
        <f t="shared" ca="1" si="163"/>
        <v>0</v>
      </c>
      <c r="AT351" s="1656" t="str">
        <f t="shared" si="164"/>
        <v>4.5x3</v>
      </c>
      <c r="AU351" s="1657">
        <f t="shared" si="165"/>
        <v>13.5</v>
      </c>
      <c r="AV351" s="1658">
        <f t="shared" ca="1" si="166"/>
        <v>0</v>
      </c>
      <c r="AW351" s="67">
        <f t="shared" ca="1" si="167"/>
        <v>0</v>
      </c>
      <c r="AX351" s="878">
        <f t="shared" ca="1" si="143"/>
        <v>0</v>
      </c>
      <c r="AY351" s="878">
        <f t="shared" ca="1" si="168"/>
        <v>0</v>
      </c>
      <c r="AZ351" s="1659">
        <f t="shared" si="169"/>
        <v>2</v>
      </c>
      <c r="BA351" s="1660" t="s">
        <v>1074</v>
      </c>
      <c r="BB351" s="1661" t="s">
        <v>1141</v>
      </c>
      <c r="BC351" s="1664">
        <v>0</v>
      </c>
      <c r="BD351" s="1649">
        <f t="shared" ca="1" si="170"/>
        <v>0</v>
      </c>
      <c r="BE351" s="1649">
        <f t="shared" si="171"/>
        <v>0</v>
      </c>
      <c r="BF351" s="1649">
        <f t="shared" si="172"/>
        <v>0</v>
      </c>
      <c r="BG351" s="1664">
        <v>0</v>
      </c>
      <c r="BH351" s="1649">
        <f t="shared" si="173"/>
        <v>0</v>
      </c>
      <c r="BI351" s="1665">
        <f t="shared" si="150"/>
        <v>0</v>
      </c>
      <c r="BJ351" s="1649">
        <f t="shared" ca="1" si="174"/>
        <v>0</v>
      </c>
      <c r="BK351" s="1663">
        <f t="shared" si="175"/>
        <v>0</v>
      </c>
      <c r="BL351" s="1665">
        <f t="shared" si="153"/>
        <v>0</v>
      </c>
      <c r="BM351" s="1649">
        <f t="shared" ca="1" si="176"/>
        <v>0</v>
      </c>
      <c r="BN351" s="1663">
        <f t="shared" si="177"/>
        <v>0</v>
      </c>
      <c r="BO351" s="1678" t="e">
        <f t="shared" si="178"/>
        <v>#DIV/0!</v>
      </c>
      <c r="BP351" s="1649" t="e">
        <f t="shared" ca="1" si="156"/>
        <v>#DIV/0!</v>
      </c>
      <c r="BQ351" s="1673" t="e">
        <f t="shared" si="179"/>
        <v>#DIV/0!</v>
      </c>
      <c r="BR351" s="1044">
        <f t="shared" si="158"/>
        <v>635.39949999999999</v>
      </c>
      <c r="BS351" s="1649">
        <f t="shared" ca="1" si="159"/>
        <v>0</v>
      </c>
      <c r="BT351" s="1672">
        <f t="shared" si="180"/>
        <v>47.066629629629631</v>
      </c>
      <c r="BV351" s="1635"/>
      <c r="BW351" s="1635"/>
      <c r="BX351" s="1671"/>
    </row>
    <row r="352" spans="35:16383">
      <c r="AI352" s="1649"/>
      <c r="AJ352" s="345"/>
      <c r="AK352" s="1651">
        <f>'Unit Mix Generator'!C221</f>
        <v>3.5</v>
      </c>
      <c r="AL352" s="1651">
        <f>'Unit Mix Generator'!D221</f>
        <v>4</v>
      </c>
      <c r="AM352" s="1652">
        <f>'Unit Mix Generator'!H221</f>
        <v>2</v>
      </c>
      <c r="AN352" s="1652">
        <f ca="1">'Unit Mix Generator'!G221</f>
        <v>0</v>
      </c>
      <c r="AO352" s="1652">
        <v>0</v>
      </c>
      <c r="AP352" s="1652">
        <v>0</v>
      </c>
      <c r="AQ352" s="1653">
        <f t="shared" si="161"/>
        <v>0</v>
      </c>
      <c r="AR352" s="1654">
        <f t="shared" si="162"/>
        <v>0</v>
      </c>
      <c r="AS352" s="1655">
        <f t="shared" ca="1" si="163"/>
        <v>0</v>
      </c>
      <c r="AT352" s="1656" t="str">
        <f t="shared" si="164"/>
        <v>3.5x4</v>
      </c>
      <c r="AU352" s="1657">
        <f t="shared" si="165"/>
        <v>14</v>
      </c>
      <c r="AV352" s="1658">
        <f t="shared" ca="1" si="166"/>
        <v>0</v>
      </c>
      <c r="AW352" s="67">
        <f t="shared" ca="1" si="167"/>
        <v>0</v>
      </c>
      <c r="AX352" s="878">
        <f t="shared" ca="1" si="143"/>
        <v>0</v>
      </c>
      <c r="AY352" s="878">
        <f t="shared" ca="1" si="168"/>
        <v>0</v>
      </c>
      <c r="AZ352" s="1659">
        <f t="shared" si="169"/>
        <v>2</v>
      </c>
      <c r="BA352" s="1660" t="s">
        <v>1074</v>
      </c>
      <c r="BB352" s="1661" t="s">
        <v>1141</v>
      </c>
      <c r="BC352" s="1664">
        <v>0</v>
      </c>
      <c r="BD352" s="1649">
        <f t="shared" ca="1" si="170"/>
        <v>0</v>
      </c>
      <c r="BE352" s="1649">
        <f t="shared" si="171"/>
        <v>0</v>
      </c>
      <c r="BF352" s="1649">
        <f t="shared" si="172"/>
        <v>0</v>
      </c>
      <c r="BG352" s="1664">
        <v>0</v>
      </c>
      <c r="BH352" s="1649">
        <f t="shared" si="173"/>
        <v>0</v>
      </c>
      <c r="BI352" s="1665">
        <f t="shared" si="150"/>
        <v>0</v>
      </c>
      <c r="BJ352" s="1649">
        <f t="shared" ca="1" si="174"/>
        <v>0</v>
      </c>
      <c r="BK352" s="1663">
        <f t="shared" si="175"/>
        <v>0</v>
      </c>
      <c r="BL352" s="1665">
        <f t="shared" si="153"/>
        <v>0</v>
      </c>
      <c r="BM352" s="1649">
        <f t="shared" ca="1" si="176"/>
        <v>0</v>
      </c>
      <c r="BN352" s="1663">
        <f t="shared" si="177"/>
        <v>0</v>
      </c>
      <c r="BO352" s="1678" t="e">
        <f t="shared" si="178"/>
        <v>#DIV/0!</v>
      </c>
      <c r="BP352" s="1649" t="e">
        <f t="shared" ca="1" si="156"/>
        <v>#DIV/0!</v>
      </c>
      <c r="BQ352" s="1673" t="e">
        <f t="shared" si="179"/>
        <v>#DIV/0!</v>
      </c>
      <c r="BR352" s="1044">
        <f t="shared" si="158"/>
        <v>656.10200000000009</v>
      </c>
      <c r="BS352" s="1649">
        <f t="shared" ca="1" si="159"/>
        <v>0</v>
      </c>
      <c r="BT352" s="1672">
        <f t="shared" si="180"/>
        <v>46.864428571428576</v>
      </c>
      <c r="BV352" s="1635"/>
      <c r="BW352" s="1635"/>
      <c r="BX352" s="1671"/>
    </row>
    <row r="353" spans="35:16383">
      <c r="AI353" s="1649"/>
      <c r="AJ353" s="2187"/>
      <c r="AK353" s="1651">
        <f>'Unit Mix Generator'!C222</f>
        <v>2</v>
      </c>
      <c r="AL353" s="1651">
        <f>'Unit Mix Generator'!D222</f>
        <v>7.25</v>
      </c>
      <c r="AM353" s="1652">
        <f>'Unit Mix Generator'!H222</f>
        <v>2</v>
      </c>
      <c r="AN353" s="1652">
        <f ca="1">'Unit Mix Generator'!G222</f>
        <v>0</v>
      </c>
      <c r="AO353" s="1652">
        <v>0</v>
      </c>
      <c r="AP353" s="1652">
        <v>0</v>
      </c>
      <c r="AQ353" s="1653">
        <f t="shared" si="161"/>
        <v>0</v>
      </c>
      <c r="AR353" s="1654">
        <f t="shared" si="162"/>
        <v>0</v>
      </c>
      <c r="AS353" s="1655">
        <f t="shared" ca="1" si="163"/>
        <v>0</v>
      </c>
      <c r="AT353" s="1656" t="str">
        <f t="shared" si="164"/>
        <v>2x7.25</v>
      </c>
      <c r="AU353" s="1657">
        <f t="shared" si="165"/>
        <v>14.5</v>
      </c>
      <c r="AV353" s="1658">
        <f t="shared" ca="1" si="166"/>
        <v>0</v>
      </c>
      <c r="AW353" s="67">
        <f t="shared" ca="1" si="167"/>
        <v>0</v>
      </c>
      <c r="AX353" s="878">
        <f t="shared" ca="1" si="143"/>
        <v>0</v>
      </c>
      <c r="AY353" s="878">
        <f t="shared" ca="1" si="168"/>
        <v>0</v>
      </c>
      <c r="AZ353" s="1659">
        <f t="shared" si="169"/>
        <v>2</v>
      </c>
      <c r="BA353" s="1660" t="s">
        <v>1074</v>
      </c>
      <c r="BB353" s="1661" t="s">
        <v>1141</v>
      </c>
      <c r="BC353" s="1664">
        <v>0</v>
      </c>
      <c r="BD353" s="1649">
        <f t="shared" ca="1" si="170"/>
        <v>0</v>
      </c>
      <c r="BE353" s="1649">
        <f t="shared" si="171"/>
        <v>0</v>
      </c>
      <c r="BF353" s="1649">
        <f t="shared" si="172"/>
        <v>0</v>
      </c>
      <c r="BG353" s="1664">
        <v>0</v>
      </c>
      <c r="BH353" s="1649">
        <f t="shared" si="173"/>
        <v>0</v>
      </c>
      <c r="BI353" s="1665">
        <f t="shared" si="150"/>
        <v>0</v>
      </c>
      <c r="BJ353" s="1649">
        <f t="shared" ca="1" si="174"/>
        <v>0</v>
      </c>
      <c r="BK353" s="1663">
        <f t="shared" si="175"/>
        <v>0</v>
      </c>
      <c r="BL353" s="1665">
        <f t="shared" si="153"/>
        <v>0</v>
      </c>
      <c r="BM353" s="1649">
        <f t="shared" ca="1" si="176"/>
        <v>0</v>
      </c>
      <c r="BN353" s="1663">
        <f t="shared" si="177"/>
        <v>0</v>
      </c>
      <c r="BO353" s="1678" t="e">
        <f t="shared" si="178"/>
        <v>#DIV/0!</v>
      </c>
      <c r="BP353" s="1649" t="e">
        <f t="shared" ca="1" si="156"/>
        <v>#DIV/0!</v>
      </c>
      <c r="BQ353" s="1673" t="e">
        <f t="shared" si="179"/>
        <v>#DIV/0!</v>
      </c>
      <c r="BR353" s="1044">
        <f t="shared" si="158"/>
        <v>676.80450000000008</v>
      </c>
      <c r="BS353" s="1649">
        <f t="shared" ca="1" si="159"/>
        <v>0</v>
      </c>
      <c r="BT353" s="1672">
        <f t="shared" si="180"/>
        <v>46.676172413793111</v>
      </c>
      <c r="BV353" s="1635"/>
      <c r="BW353" s="1635"/>
      <c r="BX353" s="1671"/>
      <c r="CO353" s="1114"/>
      <c r="CP353" s="1114"/>
      <c r="CQ353" s="1114"/>
      <c r="CR353" s="1114"/>
      <c r="CS353" s="1114"/>
      <c r="CT353" s="1114"/>
      <c r="CU353" s="1114"/>
      <c r="CV353" s="1114"/>
      <c r="CW353" s="1114"/>
      <c r="CX353" s="1114"/>
      <c r="CY353" s="1114"/>
      <c r="CZ353" s="1114"/>
      <c r="DA353" s="1114"/>
      <c r="DB353" s="1114"/>
      <c r="DC353" s="1114"/>
      <c r="DD353" s="1114"/>
      <c r="DE353" s="1114"/>
      <c r="DF353" s="1114"/>
      <c r="DG353" s="1114"/>
      <c r="DH353" s="1114"/>
      <c r="DI353" s="1114"/>
      <c r="DJ353" s="1114"/>
      <c r="DK353" s="1114"/>
      <c r="DL353" s="1114"/>
      <c r="DM353" s="1114"/>
      <c r="DN353" s="1114"/>
      <c r="DO353" s="1114"/>
      <c r="DP353" s="1114"/>
      <c r="DQ353" s="1114"/>
      <c r="DR353" s="1114"/>
      <c r="DS353" s="1114"/>
      <c r="DT353" s="1114"/>
      <c r="DU353" s="1114"/>
      <c r="DV353" s="1114"/>
      <c r="DW353" s="1114"/>
      <c r="DX353" s="1114"/>
      <c r="DY353" s="1114"/>
      <c r="DZ353" s="1114"/>
      <c r="EA353" s="1114"/>
      <c r="EB353" s="1114"/>
      <c r="EC353" s="1114"/>
      <c r="ED353" s="1114"/>
      <c r="EE353" s="1114"/>
      <c r="EF353" s="1114"/>
      <c r="EG353" s="1114"/>
      <c r="EH353" s="1114"/>
      <c r="EI353" s="1114"/>
      <c r="EJ353" s="1114"/>
      <c r="EK353" s="1114"/>
      <c r="EL353" s="1114"/>
      <c r="EM353" s="1114"/>
      <c r="EN353" s="1114"/>
      <c r="EO353" s="1114"/>
      <c r="EP353" s="1114"/>
      <c r="EQ353" s="1114"/>
      <c r="ER353" s="1114"/>
      <c r="ES353" s="1114"/>
      <c r="ET353" s="1114"/>
      <c r="EU353" s="1114"/>
      <c r="EV353" s="1114"/>
      <c r="EW353" s="1114"/>
      <c r="EX353" s="1114"/>
      <c r="EY353" s="1114"/>
      <c r="EZ353" s="1114"/>
      <c r="FA353" s="1114"/>
      <c r="FB353" s="1114"/>
      <c r="FC353" s="1114"/>
      <c r="FD353" s="1114"/>
      <c r="FE353" s="1114"/>
      <c r="FF353" s="1114"/>
      <c r="FG353" s="1114"/>
      <c r="FH353" s="1114"/>
      <c r="FI353" s="1114"/>
      <c r="FJ353" s="1114"/>
      <c r="FK353" s="1114"/>
      <c r="FL353" s="1114"/>
      <c r="FM353" s="1114"/>
      <c r="FN353" s="1114"/>
      <c r="FO353" s="1114"/>
      <c r="FP353" s="1114"/>
      <c r="FQ353" s="1114"/>
      <c r="FR353" s="1114"/>
      <c r="FS353" s="1114"/>
      <c r="FT353" s="1114"/>
      <c r="FU353" s="1114"/>
      <c r="FV353" s="1114"/>
      <c r="FW353" s="1114"/>
      <c r="FX353" s="1114"/>
      <c r="FY353" s="1114"/>
      <c r="FZ353" s="1114"/>
      <c r="GA353" s="1114"/>
      <c r="GB353" s="1114"/>
      <c r="GC353" s="1114"/>
      <c r="GD353" s="1114"/>
      <c r="GE353" s="1114"/>
      <c r="GF353" s="1114"/>
      <c r="GG353" s="1114"/>
      <c r="GH353" s="1114"/>
      <c r="GI353" s="1114"/>
      <c r="GJ353" s="1114"/>
      <c r="GK353" s="1114"/>
      <c r="GL353" s="1114"/>
      <c r="GM353" s="1114"/>
      <c r="GN353" s="1114"/>
      <c r="GO353" s="1114"/>
      <c r="GP353" s="1114"/>
      <c r="GQ353" s="1114"/>
      <c r="GR353" s="1114"/>
      <c r="GS353" s="1114"/>
      <c r="GT353" s="1114"/>
      <c r="GU353" s="1114"/>
      <c r="GV353" s="1114"/>
      <c r="GW353" s="1114"/>
      <c r="GX353" s="1114"/>
      <c r="GY353" s="1114"/>
      <c r="GZ353" s="1114"/>
      <c r="HA353" s="1114"/>
      <c r="HB353" s="1114"/>
      <c r="HC353" s="1114"/>
      <c r="HD353" s="1114"/>
      <c r="HE353" s="1114"/>
      <c r="HF353" s="1114"/>
      <c r="HG353" s="1114"/>
      <c r="HH353" s="1114"/>
      <c r="HI353" s="1114"/>
      <c r="HJ353" s="1114"/>
      <c r="HK353" s="1114"/>
      <c r="HL353" s="1114"/>
      <c r="HM353" s="1114"/>
      <c r="HN353" s="1114"/>
      <c r="HO353" s="1114"/>
      <c r="HP353" s="1114"/>
      <c r="HQ353" s="1114"/>
      <c r="HR353" s="1114"/>
      <c r="HS353" s="1114"/>
      <c r="HT353" s="1114"/>
      <c r="HU353" s="1114"/>
      <c r="HV353" s="1114"/>
      <c r="HW353" s="1114"/>
      <c r="HX353" s="1114"/>
      <c r="HY353" s="1114"/>
      <c r="HZ353" s="1114"/>
      <c r="IA353" s="1114"/>
      <c r="IB353" s="1114"/>
      <c r="IC353" s="1114"/>
      <c r="ID353" s="1114"/>
      <c r="IE353" s="1114"/>
      <c r="IF353" s="1114"/>
      <c r="IG353" s="1114"/>
      <c r="IH353" s="1114"/>
      <c r="II353" s="1114"/>
      <c r="IJ353" s="1114"/>
      <c r="IK353" s="1114"/>
      <c r="IL353" s="1114"/>
      <c r="IM353" s="1114"/>
      <c r="IN353" s="1114"/>
      <c r="IO353" s="1114"/>
      <c r="IP353" s="1114"/>
      <c r="IQ353" s="1114"/>
      <c r="IR353" s="1114"/>
      <c r="IS353" s="1114"/>
      <c r="IT353" s="1114"/>
      <c r="IU353" s="1114"/>
      <c r="IV353" s="1114"/>
      <c r="IW353" s="1114"/>
      <c r="IX353" s="1114"/>
      <c r="IY353" s="1114"/>
      <c r="IZ353" s="1114"/>
      <c r="JA353" s="1114"/>
      <c r="JB353" s="1114"/>
      <c r="JC353" s="1114"/>
      <c r="JD353" s="1114"/>
      <c r="JE353" s="1114"/>
      <c r="JF353" s="1114"/>
      <c r="JG353" s="1114"/>
      <c r="JH353" s="1114"/>
      <c r="JI353" s="1114"/>
      <c r="JJ353" s="1114"/>
      <c r="JK353" s="1114"/>
      <c r="JL353" s="1114"/>
      <c r="JM353" s="1114"/>
      <c r="JN353" s="1114"/>
      <c r="JO353" s="1114"/>
      <c r="JP353" s="1114"/>
      <c r="JQ353" s="1114"/>
      <c r="JR353" s="1114"/>
      <c r="JS353" s="1114"/>
      <c r="JT353" s="1114"/>
      <c r="JU353" s="1114"/>
      <c r="JV353" s="1114"/>
      <c r="JW353" s="1114"/>
      <c r="JX353" s="1114"/>
      <c r="JY353" s="1114"/>
      <c r="JZ353" s="1114"/>
      <c r="KA353" s="1114"/>
      <c r="KB353" s="1114"/>
      <c r="KC353" s="1114"/>
      <c r="KD353" s="1114"/>
      <c r="KE353" s="1114"/>
      <c r="KF353" s="1114"/>
      <c r="KG353" s="1114"/>
      <c r="KH353" s="1114"/>
      <c r="KI353" s="1114"/>
      <c r="KJ353" s="1114"/>
      <c r="KK353" s="1114"/>
      <c r="KL353" s="1114"/>
      <c r="KM353" s="1114"/>
      <c r="KN353" s="1114"/>
      <c r="KO353" s="1114"/>
      <c r="KP353" s="1114"/>
      <c r="KQ353" s="1114"/>
      <c r="KR353" s="1114"/>
      <c r="KS353" s="1114"/>
      <c r="KT353" s="1114"/>
      <c r="KU353" s="1114"/>
      <c r="KV353" s="1114"/>
      <c r="KW353" s="1114"/>
      <c r="KX353" s="1114"/>
      <c r="KY353" s="1114"/>
      <c r="KZ353" s="1114"/>
      <c r="LA353" s="1114"/>
      <c r="LB353" s="1114"/>
      <c r="LC353" s="1114"/>
      <c r="LD353" s="1114"/>
      <c r="LE353" s="1114"/>
      <c r="LF353" s="1114"/>
      <c r="LG353" s="1114"/>
      <c r="LH353" s="1114"/>
      <c r="LI353" s="1114"/>
      <c r="LJ353" s="1114"/>
      <c r="LK353" s="1114"/>
      <c r="LL353" s="1114"/>
      <c r="LM353" s="1114"/>
      <c r="LN353" s="1114"/>
      <c r="LO353" s="1114"/>
      <c r="LP353" s="1114"/>
      <c r="LQ353" s="1114"/>
      <c r="LR353" s="1114"/>
      <c r="LS353" s="1114"/>
      <c r="LT353" s="1114"/>
      <c r="LU353" s="1114"/>
      <c r="LV353" s="1114"/>
      <c r="LW353" s="1114"/>
      <c r="LX353" s="1114"/>
      <c r="LY353" s="1114"/>
      <c r="LZ353" s="1114"/>
      <c r="MA353" s="1114"/>
      <c r="MB353" s="1114"/>
      <c r="MC353" s="1114"/>
      <c r="MD353" s="1114"/>
      <c r="ME353" s="1114"/>
      <c r="MF353" s="1114"/>
      <c r="MG353" s="1114"/>
      <c r="MH353" s="1114"/>
      <c r="MI353" s="1114"/>
      <c r="MJ353" s="1114"/>
      <c r="MK353" s="1114"/>
      <c r="ML353" s="1114"/>
      <c r="MM353" s="1114"/>
      <c r="MN353" s="1114"/>
      <c r="MO353" s="1114"/>
      <c r="MP353" s="1114"/>
      <c r="MQ353" s="1114"/>
      <c r="MR353" s="1114"/>
      <c r="MS353" s="1114"/>
      <c r="MT353" s="1114"/>
      <c r="MU353" s="1114"/>
      <c r="MV353" s="1114"/>
      <c r="MW353" s="1114"/>
      <c r="MX353" s="1114"/>
      <c r="MY353" s="1114"/>
      <c r="MZ353" s="1114"/>
      <c r="NA353" s="1114"/>
      <c r="NB353" s="1114"/>
      <c r="NC353" s="1114"/>
      <c r="ND353" s="1114"/>
      <c r="NE353" s="1114"/>
      <c r="NF353" s="1114"/>
      <c r="NG353" s="1114"/>
      <c r="NH353" s="1114"/>
      <c r="NI353" s="1114"/>
      <c r="NJ353" s="1114"/>
      <c r="NK353" s="1114"/>
      <c r="NL353" s="1114"/>
      <c r="NM353" s="1114"/>
      <c r="NN353" s="1114"/>
      <c r="NO353" s="1114"/>
      <c r="NP353" s="1114"/>
      <c r="NQ353" s="1114"/>
      <c r="NR353" s="1114"/>
      <c r="NS353" s="1114"/>
      <c r="NT353" s="1114"/>
      <c r="NU353" s="1114"/>
      <c r="NV353" s="1114"/>
      <c r="NW353" s="1114"/>
      <c r="NX353" s="1114"/>
      <c r="NY353" s="1114"/>
      <c r="NZ353" s="1114"/>
      <c r="OA353" s="1114"/>
      <c r="OB353" s="1114"/>
      <c r="OC353" s="1114"/>
      <c r="OD353" s="1114"/>
      <c r="OE353" s="1114"/>
      <c r="OF353" s="1114"/>
      <c r="OG353" s="1114"/>
      <c r="OH353" s="1114"/>
      <c r="OI353" s="1114"/>
      <c r="OJ353" s="1114"/>
      <c r="OK353" s="1114"/>
      <c r="OL353" s="1114"/>
      <c r="OM353" s="1114"/>
      <c r="ON353" s="1114"/>
      <c r="OO353" s="1114"/>
      <c r="OP353" s="1114"/>
      <c r="OQ353" s="1114"/>
      <c r="OR353" s="1114"/>
      <c r="OS353" s="1114"/>
      <c r="OT353" s="1114"/>
      <c r="OU353" s="1114"/>
      <c r="OV353" s="1114"/>
      <c r="OW353" s="1114"/>
      <c r="OX353" s="1114"/>
      <c r="OY353" s="1114"/>
      <c r="OZ353" s="1114"/>
      <c r="PA353" s="1114"/>
      <c r="PB353" s="1114"/>
      <c r="PC353" s="1114"/>
      <c r="PD353" s="1114"/>
      <c r="PE353" s="1114"/>
      <c r="PF353" s="1114"/>
      <c r="PG353" s="1114"/>
      <c r="PH353" s="1114"/>
      <c r="PI353" s="1114"/>
      <c r="PJ353" s="1114"/>
      <c r="PK353" s="1114"/>
      <c r="PL353" s="1114"/>
      <c r="PM353" s="1114"/>
      <c r="PN353" s="1114"/>
      <c r="PO353" s="1114"/>
      <c r="PP353" s="1114"/>
      <c r="PQ353" s="1114"/>
      <c r="PR353" s="1114"/>
      <c r="PS353" s="1114"/>
      <c r="PT353" s="1114"/>
      <c r="PU353" s="1114"/>
      <c r="PV353" s="1114"/>
      <c r="PW353" s="1114"/>
      <c r="PX353" s="1114"/>
      <c r="PY353" s="1114"/>
      <c r="PZ353" s="1114"/>
      <c r="QA353" s="1114"/>
      <c r="QB353" s="1114"/>
      <c r="QC353" s="1114"/>
      <c r="QD353" s="1114"/>
      <c r="QE353" s="1114"/>
      <c r="QF353" s="1114"/>
      <c r="QG353" s="1114"/>
      <c r="QH353" s="1114"/>
      <c r="QI353" s="1114"/>
      <c r="QJ353" s="1114"/>
      <c r="QK353" s="1114"/>
      <c r="QL353" s="1114"/>
      <c r="QM353" s="1114"/>
      <c r="QN353" s="1114"/>
      <c r="QO353" s="1114"/>
      <c r="QP353" s="1114"/>
      <c r="QQ353" s="1114"/>
      <c r="QR353" s="1114"/>
      <c r="QS353" s="1114"/>
      <c r="QT353" s="1114"/>
      <c r="QU353" s="1114"/>
      <c r="QV353" s="1114"/>
      <c r="QW353" s="1114"/>
      <c r="QX353" s="1114"/>
      <c r="QY353" s="1114"/>
      <c r="QZ353" s="1114"/>
      <c r="RA353" s="1114"/>
      <c r="RB353" s="1114"/>
      <c r="RC353" s="1114"/>
      <c r="RD353" s="1114"/>
      <c r="RE353" s="1114"/>
      <c r="RF353" s="1114"/>
      <c r="RG353" s="1114"/>
      <c r="RH353" s="1114"/>
      <c r="RI353" s="1114"/>
      <c r="RJ353" s="1114"/>
      <c r="RK353" s="1114"/>
      <c r="RL353" s="1114"/>
      <c r="RM353" s="1114"/>
      <c r="RN353" s="1114"/>
      <c r="RO353" s="1114"/>
      <c r="RP353" s="1114"/>
      <c r="RQ353" s="1114"/>
      <c r="RR353" s="1114"/>
      <c r="RS353" s="1114"/>
      <c r="RT353" s="1114"/>
      <c r="RU353" s="1114"/>
      <c r="RV353" s="1114"/>
      <c r="RW353" s="1114"/>
      <c r="RX353" s="1114"/>
      <c r="RY353" s="1114"/>
      <c r="RZ353" s="1114"/>
      <c r="SA353" s="1114"/>
      <c r="SB353" s="1114"/>
      <c r="SC353" s="1114"/>
      <c r="SD353" s="1114"/>
      <c r="SE353" s="1114"/>
      <c r="SF353" s="1114"/>
      <c r="SG353" s="1114"/>
      <c r="SH353" s="1114"/>
      <c r="SI353" s="1114"/>
      <c r="SJ353" s="1114"/>
      <c r="SK353" s="1114"/>
      <c r="SL353" s="1114"/>
      <c r="SM353" s="1114"/>
      <c r="SN353" s="1114"/>
      <c r="SO353" s="1114"/>
      <c r="SP353" s="1114"/>
      <c r="SQ353" s="1114"/>
      <c r="SR353" s="1114"/>
      <c r="SS353" s="1114"/>
      <c r="ST353" s="1114"/>
      <c r="SU353" s="1114"/>
      <c r="SV353" s="1114"/>
      <c r="SW353" s="1114"/>
      <c r="SX353" s="1114"/>
      <c r="SY353" s="1114"/>
      <c r="SZ353" s="1114"/>
      <c r="TA353" s="1114"/>
      <c r="TB353" s="1114"/>
      <c r="TC353" s="1114"/>
      <c r="TD353" s="1114"/>
      <c r="TE353" s="1114"/>
      <c r="TF353" s="1114"/>
      <c r="TG353" s="1114"/>
      <c r="TH353" s="1114"/>
      <c r="TI353" s="1114"/>
      <c r="TJ353" s="1114"/>
      <c r="TK353" s="1114"/>
      <c r="TL353" s="1114"/>
      <c r="TM353" s="1114"/>
      <c r="TN353" s="1114"/>
      <c r="TO353" s="1114"/>
      <c r="TP353" s="1114"/>
      <c r="TQ353" s="1114"/>
      <c r="TR353" s="1114"/>
      <c r="TS353" s="1114"/>
      <c r="TT353" s="1114"/>
      <c r="TU353" s="1114"/>
      <c r="TV353" s="1114"/>
      <c r="TW353" s="1114"/>
      <c r="TX353" s="1114"/>
      <c r="TY353" s="1114"/>
      <c r="TZ353" s="1114"/>
      <c r="UA353" s="1114"/>
      <c r="UB353" s="1114"/>
      <c r="UC353" s="1114"/>
      <c r="UD353" s="1114"/>
      <c r="UE353" s="1114"/>
      <c r="UF353" s="1114"/>
      <c r="UG353" s="1114"/>
      <c r="UH353" s="1114"/>
      <c r="UI353" s="1114"/>
      <c r="UJ353" s="1114"/>
      <c r="UK353" s="1114"/>
      <c r="UL353" s="1114"/>
      <c r="UM353" s="1114"/>
      <c r="UN353" s="1114"/>
      <c r="UO353" s="1114"/>
      <c r="UP353" s="1114"/>
      <c r="UQ353" s="1114"/>
      <c r="UR353" s="1114"/>
      <c r="US353" s="1114"/>
      <c r="UT353" s="1114"/>
      <c r="UU353" s="1114"/>
      <c r="UV353" s="1114"/>
      <c r="UW353" s="1114"/>
      <c r="UX353" s="1114"/>
      <c r="UY353" s="1114"/>
      <c r="UZ353" s="1114"/>
      <c r="VA353" s="1114"/>
      <c r="VB353" s="1114"/>
      <c r="VC353" s="1114"/>
      <c r="VD353" s="1114"/>
      <c r="VE353" s="1114"/>
      <c r="VF353" s="1114"/>
      <c r="VG353" s="1114"/>
      <c r="VH353" s="1114"/>
      <c r="VI353" s="1114"/>
      <c r="VJ353" s="1114"/>
      <c r="VK353" s="1114"/>
      <c r="VL353" s="1114"/>
      <c r="VM353" s="1114"/>
      <c r="VN353" s="1114"/>
      <c r="VO353" s="1114"/>
      <c r="VP353" s="1114"/>
      <c r="VQ353" s="1114"/>
      <c r="VR353" s="1114"/>
      <c r="VS353" s="1114"/>
      <c r="VT353" s="1114"/>
      <c r="VU353" s="1114"/>
      <c r="VV353" s="1114"/>
      <c r="VW353" s="1114"/>
      <c r="VX353" s="1114"/>
      <c r="VY353" s="1114"/>
      <c r="VZ353" s="1114"/>
      <c r="WA353" s="1114"/>
      <c r="WB353" s="1114"/>
      <c r="WC353" s="1114"/>
      <c r="WD353" s="1114"/>
      <c r="WE353" s="1114"/>
      <c r="WF353" s="1114"/>
      <c r="WG353" s="1114"/>
      <c r="WH353" s="1114"/>
      <c r="WI353" s="1114"/>
      <c r="WJ353" s="1114"/>
      <c r="WK353" s="1114"/>
      <c r="WL353" s="1114"/>
      <c r="WM353" s="1114"/>
      <c r="WN353" s="1114"/>
      <c r="WO353" s="1114"/>
      <c r="WP353" s="1114"/>
      <c r="WQ353" s="1114"/>
      <c r="WR353" s="1114"/>
      <c r="WS353" s="1114"/>
      <c r="WT353" s="1114"/>
      <c r="WU353" s="1114"/>
      <c r="WV353" s="1114"/>
      <c r="WW353" s="1114"/>
      <c r="WX353" s="1114"/>
      <c r="WY353" s="1114"/>
      <c r="WZ353" s="1114"/>
      <c r="XA353" s="1114"/>
      <c r="XB353" s="1114"/>
      <c r="XC353" s="1114"/>
      <c r="XD353" s="1114"/>
      <c r="XE353" s="1114"/>
      <c r="XF353" s="1114"/>
      <c r="XG353" s="1114"/>
      <c r="XH353" s="1114"/>
      <c r="XI353" s="1114"/>
      <c r="XJ353" s="1114"/>
      <c r="XK353" s="1114"/>
      <c r="XL353" s="1114"/>
      <c r="XM353" s="1114"/>
      <c r="XN353" s="1114"/>
      <c r="XO353" s="1114"/>
      <c r="XP353" s="1114"/>
      <c r="XQ353" s="1114"/>
      <c r="XR353" s="1114"/>
      <c r="XS353" s="1114"/>
      <c r="XT353" s="1114"/>
      <c r="XU353" s="1114"/>
      <c r="XV353" s="1114"/>
      <c r="XW353" s="1114"/>
      <c r="XX353" s="1114"/>
      <c r="XY353" s="1114"/>
      <c r="XZ353" s="1114"/>
      <c r="YA353" s="1114"/>
      <c r="YB353" s="1114"/>
      <c r="YC353" s="1114"/>
      <c r="YD353" s="1114"/>
      <c r="YE353" s="1114"/>
      <c r="YF353" s="1114"/>
      <c r="YG353" s="1114"/>
      <c r="YH353" s="1114"/>
      <c r="YI353" s="1114"/>
      <c r="YJ353" s="1114"/>
      <c r="YK353" s="1114"/>
      <c r="YL353" s="1114"/>
      <c r="YM353" s="1114"/>
      <c r="YN353" s="1114"/>
      <c r="YO353" s="1114"/>
      <c r="YP353" s="1114"/>
      <c r="YQ353" s="1114"/>
      <c r="YR353" s="1114"/>
      <c r="YS353" s="1114"/>
      <c r="YT353" s="1114"/>
      <c r="YU353" s="1114"/>
      <c r="YV353" s="1114"/>
      <c r="YW353" s="1114"/>
      <c r="YX353" s="1114"/>
      <c r="YY353" s="1114"/>
      <c r="YZ353" s="1114"/>
      <c r="ZA353" s="1114"/>
      <c r="ZB353" s="1114"/>
      <c r="ZC353" s="1114"/>
      <c r="ZD353" s="1114"/>
      <c r="ZE353" s="1114"/>
      <c r="ZF353" s="1114"/>
      <c r="ZG353" s="1114"/>
      <c r="ZH353" s="1114"/>
      <c r="ZI353" s="1114"/>
      <c r="ZJ353" s="1114"/>
      <c r="ZK353" s="1114"/>
      <c r="ZL353" s="1114"/>
      <c r="ZM353" s="1114"/>
      <c r="ZN353" s="1114"/>
      <c r="ZO353" s="1114"/>
      <c r="ZP353" s="1114"/>
      <c r="ZQ353" s="1114"/>
      <c r="ZR353" s="1114"/>
      <c r="ZS353" s="1114"/>
      <c r="ZT353" s="1114"/>
      <c r="ZU353" s="1114"/>
      <c r="ZV353" s="1114"/>
      <c r="ZW353" s="1114"/>
      <c r="ZX353" s="1114"/>
      <c r="ZY353" s="1114"/>
      <c r="ZZ353" s="1114"/>
      <c r="AAA353" s="1114"/>
      <c r="AAB353" s="1114"/>
      <c r="AAC353" s="1114"/>
      <c r="AAD353" s="1114"/>
      <c r="AAE353" s="1114"/>
      <c r="AAF353" s="1114"/>
      <c r="AAG353" s="1114"/>
      <c r="AAH353" s="1114"/>
      <c r="AAI353" s="1114"/>
      <c r="AAJ353" s="1114"/>
      <c r="AAK353" s="1114"/>
      <c r="AAL353" s="1114"/>
      <c r="AAM353" s="1114"/>
      <c r="AAN353" s="1114"/>
      <c r="AAO353" s="1114"/>
      <c r="AAP353" s="1114"/>
      <c r="AAQ353" s="1114"/>
      <c r="AAR353" s="1114"/>
      <c r="AAS353" s="1114"/>
      <c r="AAT353" s="1114"/>
      <c r="AAU353" s="1114"/>
      <c r="AAV353" s="1114"/>
      <c r="AAW353" s="1114"/>
      <c r="AAX353" s="1114"/>
      <c r="AAY353" s="1114"/>
      <c r="AAZ353" s="1114"/>
      <c r="ABA353" s="1114"/>
      <c r="ABB353" s="1114"/>
      <c r="ABC353" s="1114"/>
      <c r="ABD353" s="1114"/>
      <c r="ABE353" s="1114"/>
      <c r="ABF353" s="1114"/>
      <c r="ABG353" s="1114"/>
      <c r="ABH353" s="1114"/>
      <c r="ABI353" s="1114"/>
      <c r="ABJ353" s="1114"/>
      <c r="ABK353" s="1114"/>
      <c r="ABL353" s="1114"/>
      <c r="ABM353" s="1114"/>
      <c r="ABN353" s="1114"/>
      <c r="ABO353" s="1114"/>
      <c r="ABP353" s="1114"/>
      <c r="ABQ353" s="1114"/>
      <c r="ABR353" s="1114"/>
      <c r="ABS353" s="1114"/>
      <c r="ABT353" s="1114"/>
      <c r="ABU353" s="1114"/>
      <c r="ABV353" s="1114"/>
      <c r="ABW353" s="1114"/>
      <c r="ABX353" s="1114"/>
      <c r="ABY353" s="1114"/>
      <c r="ABZ353" s="1114"/>
      <c r="ACA353" s="1114"/>
      <c r="ACB353" s="1114"/>
      <c r="ACC353" s="1114"/>
      <c r="ACD353" s="1114"/>
      <c r="ACE353" s="1114"/>
      <c r="ACF353" s="1114"/>
      <c r="ACG353" s="1114"/>
      <c r="ACH353" s="1114"/>
      <c r="ACI353" s="1114"/>
      <c r="ACJ353" s="1114"/>
      <c r="ACK353" s="1114"/>
      <c r="ACL353" s="1114"/>
      <c r="ACM353" s="1114"/>
      <c r="ACN353" s="1114"/>
      <c r="ACO353" s="1114"/>
      <c r="ACP353" s="1114"/>
      <c r="ACQ353" s="1114"/>
      <c r="ACR353" s="1114"/>
      <c r="ACS353" s="1114"/>
      <c r="ACT353" s="1114"/>
      <c r="ACU353" s="1114"/>
      <c r="ACV353" s="1114"/>
      <c r="ACW353" s="1114"/>
      <c r="ACX353" s="1114"/>
      <c r="ACY353" s="1114"/>
      <c r="ACZ353" s="1114"/>
      <c r="ADA353" s="1114"/>
      <c r="ADB353" s="1114"/>
      <c r="ADC353" s="1114"/>
      <c r="ADD353" s="1114"/>
      <c r="ADE353" s="1114"/>
      <c r="ADF353" s="1114"/>
      <c r="ADG353" s="1114"/>
      <c r="ADH353" s="1114"/>
      <c r="ADI353" s="1114"/>
      <c r="ADJ353" s="1114"/>
      <c r="ADK353" s="1114"/>
      <c r="ADL353" s="1114"/>
      <c r="ADM353" s="1114"/>
      <c r="ADN353" s="1114"/>
      <c r="ADO353" s="1114"/>
      <c r="ADP353" s="1114"/>
      <c r="ADQ353" s="1114"/>
      <c r="ADR353" s="1114"/>
      <c r="ADS353" s="1114"/>
      <c r="ADT353" s="1114"/>
      <c r="ADU353" s="1114"/>
      <c r="ADV353" s="1114"/>
      <c r="ADW353" s="1114"/>
      <c r="ADX353" s="1114"/>
      <c r="ADY353" s="1114"/>
      <c r="ADZ353" s="1114"/>
      <c r="AEA353" s="1114"/>
      <c r="AEB353" s="1114"/>
      <c r="AEC353" s="1114"/>
      <c r="AED353" s="1114"/>
      <c r="AEE353" s="1114"/>
      <c r="AEF353" s="1114"/>
      <c r="AEG353" s="1114"/>
      <c r="AEH353" s="1114"/>
      <c r="AEI353" s="1114"/>
      <c r="AEJ353" s="1114"/>
      <c r="AEK353" s="1114"/>
      <c r="AEL353" s="1114"/>
      <c r="AEM353" s="1114"/>
      <c r="AEN353" s="1114"/>
      <c r="AEO353" s="1114"/>
      <c r="AEP353" s="1114"/>
      <c r="AEQ353" s="1114"/>
      <c r="AER353" s="1114"/>
      <c r="AES353" s="1114"/>
      <c r="AET353" s="1114"/>
      <c r="AEU353" s="1114"/>
      <c r="AEV353" s="1114"/>
      <c r="AEW353" s="1114"/>
      <c r="AEX353" s="1114"/>
      <c r="AEY353" s="1114"/>
      <c r="AEZ353" s="1114"/>
      <c r="AFA353" s="1114"/>
      <c r="AFB353" s="1114"/>
      <c r="AFC353" s="1114"/>
      <c r="AFD353" s="1114"/>
      <c r="AFE353" s="1114"/>
      <c r="AFF353" s="1114"/>
      <c r="AFG353" s="1114"/>
      <c r="AFH353" s="1114"/>
      <c r="AFI353" s="1114"/>
      <c r="AFJ353" s="1114"/>
      <c r="AFK353" s="1114"/>
      <c r="AFL353" s="1114"/>
      <c r="AFM353" s="1114"/>
      <c r="AFN353" s="1114"/>
      <c r="AFO353" s="1114"/>
      <c r="AFP353" s="1114"/>
      <c r="AFQ353" s="1114"/>
      <c r="AFR353" s="1114"/>
      <c r="AFS353" s="1114"/>
      <c r="AFT353" s="1114"/>
      <c r="AFU353" s="1114"/>
      <c r="AFV353" s="1114"/>
      <c r="AFW353" s="1114"/>
      <c r="AFX353" s="1114"/>
      <c r="AFY353" s="1114"/>
      <c r="AFZ353" s="1114"/>
      <c r="AGA353" s="1114"/>
      <c r="AGB353" s="1114"/>
      <c r="AGC353" s="1114"/>
      <c r="AGD353" s="1114"/>
      <c r="AGE353" s="1114"/>
      <c r="AGF353" s="1114"/>
      <c r="AGG353" s="1114"/>
      <c r="AGH353" s="1114"/>
      <c r="AGI353" s="1114"/>
      <c r="AGJ353" s="1114"/>
      <c r="AGK353" s="1114"/>
      <c r="AGL353" s="1114"/>
      <c r="AGM353" s="1114"/>
      <c r="AGN353" s="1114"/>
      <c r="AGO353" s="1114"/>
      <c r="AGP353" s="1114"/>
      <c r="AGQ353" s="1114"/>
      <c r="AGR353" s="1114"/>
      <c r="AGS353" s="1114"/>
      <c r="AGT353" s="1114"/>
      <c r="AGU353" s="1114"/>
      <c r="AGV353" s="1114"/>
      <c r="AGW353" s="1114"/>
      <c r="AGX353" s="1114"/>
      <c r="AGY353" s="1114"/>
      <c r="AGZ353" s="1114"/>
      <c r="AHA353" s="1114"/>
      <c r="AHB353" s="1114"/>
      <c r="AHC353" s="1114"/>
      <c r="AHD353" s="1114"/>
      <c r="AHE353" s="1114"/>
      <c r="AHF353" s="1114"/>
      <c r="AHG353" s="1114"/>
      <c r="AHH353" s="1114"/>
      <c r="AHI353" s="1114"/>
      <c r="AHJ353" s="1114"/>
      <c r="AHK353" s="1114"/>
      <c r="AHL353" s="1114"/>
      <c r="AHM353" s="1114"/>
      <c r="AHN353" s="1114"/>
      <c r="AHO353" s="1114"/>
      <c r="AHP353" s="1114"/>
      <c r="AHQ353" s="1114"/>
      <c r="AHR353" s="1114"/>
      <c r="AHS353" s="1114"/>
      <c r="AHT353" s="1114"/>
      <c r="AHU353" s="1114"/>
      <c r="AHV353" s="1114"/>
      <c r="AHW353" s="1114"/>
      <c r="AHX353" s="1114"/>
      <c r="AHY353" s="1114"/>
      <c r="AHZ353" s="1114"/>
      <c r="AIA353" s="1114"/>
      <c r="AIB353" s="1114"/>
      <c r="AIC353" s="1114"/>
      <c r="AID353" s="1114"/>
      <c r="AIE353" s="1114"/>
      <c r="AIF353" s="1114"/>
      <c r="AIG353" s="1114"/>
      <c r="AIH353" s="1114"/>
      <c r="AII353" s="1114"/>
      <c r="AIJ353" s="1114"/>
      <c r="AIK353" s="1114"/>
      <c r="AIL353" s="1114"/>
      <c r="AIM353" s="1114"/>
      <c r="AIN353" s="1114"/>
      <c r="AIO353" s="1114"/>
      <c r="AIP353" s="1114"/>
      <c r="AIQ353" s="1114"/>
      <c r="AIR353" s="1114"/>
      <c r="AIS353" s="1114"/>
      <c r="AIT353" s="1114"/>
      <c r="AIU353" s="1114"/>
      <c r="AIV353" s="1114"/>
      <c r="AIW353" s="1114"/>
      <c r="AIX353" s="1114"/>
      <c r="AIY353" s="1114"/>
      <c r="AIZ353" s="1114"/>
      <c r="AJA353" s="1114"/>
      <c r="AJB353" s="1114"/>
      <c r="AJC353" s="1114"/>
      <c r="AJD353" s="1114"/>
      <c r="AJE353" s="1114"/>
      <c r="AJF353" s="1114"/>
      <c r="AJG353" s="1114"/>
      <c r="AJH353" s="1114"/>
      <c r="AJI353" s="1114"/>
      <c r="AJJ353" s="1114"/>
      <c r="AJK353" s="1114"/>
      <c r="AJL353" s="1114"/>
      <c r="AJM353" s="1114"/>
      <c r="AJN353" s="1114"/>
      <c r="AJO353" s="1114"/>
      <c r="AJP353" s="1114"/>
      <c r="AJQ353" s="1114"/>
      <c r="AJR353" s="1114"/>
      <c r="AJS353" s="1114"/>
      <c r="AJT353" s="1114"/>
      <c r="AJU353" s="1114"/>
      <c r="AJV353" s="1114"/>
      <c r="AJW353" s="1114"/>
      <c r="AJX353" s="1114"/>
      <c r="AJY353" s="1114"/>
      <c r="AJZ353" s="1114"/>
      <c r="AKA353" s="1114"/>
      <c r="AKB353" s="1114"/>
      <c r="AKC353" s="1114"/>
      <c r="AKD353" s="1114"/>
      <c r="AKE353" s="1114"/>
      <c r="AKF353" s="1114"/>
      <c r="AKG353" s="1114"/>
      <c r="AKH353" s="1114"/>
      <c r="AKI353" s="1114"/>
      <c r="AKJ353" s="1114"/>
      <c r="AKK353" s="1114"/>
      <c r="AKL353" s="1114"/>
      <c r="AKM353" s="1114"/>
      <c r="AKN353" s="1114"/>
      <c r="AKO353" s="1114"/>
      <c r="AKP353" s="1114"/>
      <c r="AKQ353" s="1114"/>
      <c r="AKR353" s="1114"/>
      <c r="AKS353" s="1114"/>
      <c r="AKT353" s="1114"/>
      <c r="AKU353" s="1114"/>
      <c r="AKV353" s="1114"/>
      <c r="AKW353" s="1114"/>
      <c r="AKX353" s="1114"/>
      <c r="AKY353" s="1114"/>
      <c r="AKZ353" s="1114"/>
      <c r="ALA353" s="1114"/>
      <c r="ALB353" s="1114"/>
      <c r="ALC353" s="1114"/>
      <c r="ALD353" s="1114"/>
      <c r="ALE353" s="1114"/>
      <c r="ALF353" s="1114"/>
      <c r="ALG353" s="1114"/>
      <c r="ALH353" s="1114"/>
      <c r="ALI353" s="1114"/>
      <c r="ALJ353" s="1114"/>
      <c r="ALK353" s="1114"/>
      <c r="ALL353" s="1114"/>
      <c r="ALM353" s="1114"/>
      <c r="ALN353" s="1114"/>
      <c r="ALO353" s="1114"/>
      <c r="ALP353" s="1114"/>
      <c r="ALQ353" s="1114"/>
      <c r="ALR353" s="1114"/>
      <c r="ALS353" s="1114"/>
      <c r="ALT353" s="1114"/>
      <c r="ALU353" s="1114"/>
      <c r="ALV353" s="1114"/>
      <c r="ALW353" s="1114"/>
      <c r="ALX353" s="1114"/>
      <c r="ALY353" s="1114"/>
      <c r="ALZ353" s="1114"/>
      <c r="AMA353" s="1114"/>
      <c r="AMB353" s="1114"/>
      <c r="AMC353" s="1114"/>
      <c r="AMD353" s="1114"/>
      <c r="AME353" s="1114"/>
      <c r="AMF353" s="1114"/>
      <c r="AMG353" s="1114"/>
      <c r="AMH353" s="1114"/>
      <c r="AMI353" s="1114"/>
      <c r="AMJ353" s="1114"/>
      <c r="AMK353" s="1114"/>
      <c r="AML353" s="1114"/>
      <c r="AMM353" s="1114"/>
      <c r="AMN353" s="1114"/>
      <c r="AMO353" s="1114"/>
      <c r="AMP353" s="1114"/>
      <c r="AMQ353" s="1114"/>
      <c r="AMR353" s="1114"/>
      <c r="AMS353" s="1114"/>
      <c r="AMT353" s="1114"/>
      <c r="AMU353" s="1114"/>
      <c r="AMV353" s="1114"/>
      <c r="AMW353" s="1114"/>
      <c r="AMX353" s="1114"/>
      <c r="AMY353" s="1114"/>
      <c r="AMZ353" s="1114"/>
      <c r="ANA353" s="1114"/>
      <c r="ANB353" s="1114"/>
      <c r="ANC353" s="1114"/>
      <c r="AND353" s="1114"/>
      <c r="ANE353" s="1114"/>
      <c r="ANF353" s="1114"/>
      <c r="ANG353" s="1114"/>
      <c r="ANH353" s="1114"/>
      <c r="ANI353" s="1114"/>
      <c r="ANJ353" s="1114"/>
      <c r="ANK353" s="1114"/>
      <c r="ANL353" s="1114"/>
      <c r="ANM353" s="1114"/>
      <c r="ANN353" s="1114"/>
      <c r="ANO353" s="1114"/>
      <c r="ANP353" s="1114"/>
      <c r="ANQ353" s="1114"/>
      <c r="ANR353" s="1114"/>
      <c r="ANS353" s="1114"/>
      <c r="ANT353" s="1114"/>
      <c r="ANU353" s="1114"/>
      <c r="ANV353" s="1114"/>
      <c r="ANW353" s="1114"/>
      <c r="ANX353" s="1114"/>
      <c r="ANY353" s="1114"/>
      <c r="ANZ353" s="1114"/>
      <c r="AOA353" s="1114"/>
      <c r="AOB353" s="1114"/>
      <c r="AOC353" s="1114"/>
      <c r="AOD353" s="1114"/>
      <c r="AOE353" s="1114"/>
      <c r="AOF353" s="1114"/>
      <c r="AOG353" s="1114"/>
      <c r="AOH353" s="1114"/>
      <c r="AOI353" s="1114"/>
      <c r="AOJ353" s="1114"/>
      <c r="AOK353" s="1114"/>
      <c r="AOL353" s="1114"/>
      <c r="AOM353" s="1114"/>
      <c r="AON353" s="1114"/>
      <c r="AOO353" s="1114"/>
      <c r="AOP353" s="1114"/>
      <c r="AOQ353" s="1114"/>
      <c r="AOR353" s="1114"/>
      <c r="AOS353" s="1114"/>
      <c r="AOT353" s="1114"/>
      <c r="AOU353" s="1114"/>
      <c r="AOV353" s="1114"/>
      <c r="AOW353" s="1114"/>
      <c r="AOX353" s="1114"/>
      <c r="AOY353" s="1114"/>
      <c r="AOZ353" s="1114"/>
      <c r="APA353" s="1114"/>
      <c r="APB353" s="1114"/>
      <c r="APC353" s="1114"/>
      <c r="APD353" s="1114"/>
      <c r="APE353" s="1114"/>
      <c r="APF353" s="1114"/>
      <c r="APG353" s="1114"/>
      <c r="APH353" s="1114"/>
      <c r="API353" s="1114"/>
      <c r="APJ353" s="1114"/>
      <c r="APK353" s="1114"/>
      <c r="APL353" s="1114"/>
      <c r="APM353" s="1114"/>
      <c r="APN353" s="1114"/>
      <c r="APO353" s="1114"/>
      <c r="APP353" s="1114"/>
      <c r="APQ353" s="1114"/>
      <c r="APR353" s="1114"/>
      <c r="APS353" s="1114"/>
      <c r="APT353" s="1114"/>
      <c r="APU353" s="1114"/>
      <c r="APV353" s="1114"/>
      <c r="APW353" s="1114"/>
      <c r="APX353" s="1114"/>
      <c r="APY353" s="1114"/>
      <c r="APZ353" s="1114"/>
      <c r="AQA353" s="1114"/>
      <c r="AQB353" s="1114"/>
      <c r="AQC353" s="1114"/>
      <c r="AQD353" s="1114"/>
      <c r="AQE353" s="1114"/>
      <c r="AQF353" s="1114"/>
      <c r="AQG353" s="1114"/>
      <c r="AQH353" s="1114"/>
      <c r="AQI353" s="1114"/>
      <c r="AQJ353" s="1114"/>
      <c r="AQK353" s="1114"/>
      <c r="AQL353" s="1114"/>
      <c r="AQM353" s="1114"/>
      <c r="AQN353" s="1114"/>
      <c r="AQO353" s="1114"/>
      <c r="AQP353" s="1114"/>
      <c r="AQQ353" s="1114"/>
      <c r="AQR353" s="1114"/>
      <c r="AQS353" s="1114"/>
      <c r="AQT353" s="1114"/>
      <c r="AQU353" s="1114"/>
      <c r="AQV353" s="1114"/>
      <c r="AQW353" s="1114"/>
      <c r="AQX353" s="1114"/>
      <c r="AQY353" s="1114"/>
      <c r="AQZ353" s="1114"/>
      <c r="ARA353" s="1114"/>
      <c r="ARB353" s="1114"/>
      <c r="ARC353" s="1114"/>
      <c r="ARD353" s="1114"/>
      <c r="ARE353" s="1114"/>
      <c r="ARF353" s="1114"/>
      <c r="ARG353" s="1114"/>
      <c r="ARH353" s="1114"/>
      <c r="ARI353" s="1114"/>
      <c r="ARJ353" s="1114"/>
      <c r="ARK353" s="1114"/>
      <c r="ARL353" s="1114"/>
      <c r="ARM353" s="1114"/>
      <c r="ARN353" s="1114"/>
      <c r="ARO353" s="1114"/>
      <c r="ARP353" s="1114"/>
      <c r="ARQ353" s="1114"/>
      <c r="ARR353" s="1114"/>
      <c r="ARS353" s="1114"/>
      <c r="ART353" s="1114"/>
      <c r="ARU353" s="1114"/>
      <c r="ARV353" s="1114"/>
      <c r="ARW353" s="1114"/>
      <c r="ARX353" s="1114"/>
      <c r="ARY353" s="1114"/>
      <c r="ARZ353" s="1114"/>
      <c r="ASA353" s="1114"/>
      <c r="ASB353" s="1114"/>
      <c r="ASC353" s="1114"/>
      <c r="ASD353" s="1114"/>
      <c r="ASE353" s="1114"/>
      <c r="ASF353" s="1114"/>
      <c r="ASG353" s="1114"/>
      <c r="ASH353" s="1114"/>
      <c r="ASI353" s="1114"/>
      <c r="ASJ353" s="1114"/>
      <c r="ASK353" s="1114"/>
      <c r="ASL353" s="1114"/>
      <c r="ASM353" s="1114"/>
      <c r="ASN353" s="1114"/>
      <c r="ASO353" s="1114"/>
      <c r="ASP353" s="1114"/>
      <c r="ASQ353" s="1114"/>
      <c r="ASR353" s="1114"/>
      <c r="ASS353" s="1114"/>
      <c r="AST353" s="1114"/>
      <c r="ASU353" s="1114"/>
      <c r="ASV353" s="1114"/>
      <c r="ASW353" s="1114"/>
      <c r="ASX353" s="1114"/>
      <c r="ASY353" s="1114"/>
      <c r="ASZ353" s="1114"/>
      <c r="ATA353" s="1114"/>
      <c r="ATB353" s="1114"/>
      <c r="ATC353" s="1114"/>
      <c r="ATD353" s="1114"/>
      <c r="ATE353" s="1114"/>
      <c r="ATF353" s="1114"/>
      <c r="ATG353" s="1114"/>
      <c r="ATH353" s="1114"/>
      <c r="ATI353" s="1114"/>
      <c r="ATJ353" s="1114"/>
      <c r="ATK353" s="1114"/>
      <c r="ATL353" s="1114"/>
      <c r="ATM353" s="1114"/>
      <c r="ATN353" s="1114"/>
      <c r="ATO353" s="1114"/>
      <c r="ATP353" s="1114"/>
      <c r="ATQ353" s="1114"/>
      <c r="ATR353" s="1114"/>
      <c r="ATS353" s="1114"/>
      <c r="ATT353" s="1114"/>
      <c r="ATU353" s="1114"/>
      <c r="ATV353" s="1114"/>
      <c r="ATW353" s="1114"/>
      <c r="ATX353" s="1114"/>
      <c r="ATY353" s="1114"/>
      <c r="ATZ353" s="1114"/>
      <c r="AUA353" s="1114"/>
      <c r="AUB353" s="1114"/>
      <c r="AUC353" s="1114"/>
      <c r="AUD353" s="1114"/>
      <c r="AUE353" s="1114"/>
      <c r="AUF353" s="1114"/>
      <c r="AUG353" s="1114"/>
      <c r="AUH353" s="1114"/>
      <c r="AUI353" s="1114"/>
      <c r="AUJ353" s="1114"/>
      <c r="AUK353" s="1114"/>
      <c r="AUL353" s="1114"/>
      <c r="AUM353" s="1114"/>
      <c r="AUN353" s="1114"/>
      <c r="AUO353" s="1114"/>
      <c r="AUP353" s="1114"/>
      <c r="AUQ353" s="1114"/>
      <c r="AUR353" s="1114"/>
      <c r="AUS353" s="1114"/>
      <c r="AUT353" s="1114"/>
      <c r="AUU353" s="1114"/>
      <c r="AUV353" s="1114"/>
      <c r="AUW353" s="1114"/>
      <c r="AUX353" s="1114"/>
      <c r="AUY353" s="1114"/>
      <c r="AUZ353" s="1114"/>
      <c r="AVA353" s="1114"/>
      <c r="AVB353" s="1114"/>
      <c r="AVC353" s="1114"/>
      <c r="AVD353" s="1114"/>
      <c r="AVE353" s="1114"/>
      <c r="AVF353" s="1114"/>
      <c r="AVG353" s="1114"/>
      <c r="AVH353" s="1114"/>
      <c r="AVI353" s="1114"/>
      <c r="AVJ353" s="1114"/>
      <c r="AVK353" s="1114"/>
      <c r="AVL353" s="1114"/>
      <c r="AVM353" s="1114"/>
      <c r="AVN353" s="1114"/>
      <c r="AVO353" s="1114"/>
      <c r="AVP353" s="1114"/>
      <c r="AVQ353" s="1114"/>
      <c r="AVR353" s="1114"/>
      <c r="AVS353" s="1114"/>
      <c r="AVT353" s="1114"/>
      <c r="AVU353" s="1114"/>
      <c r="AVV353" s="1114"/>
      <c r="AVW353" s="1114"/>
      <c r="AVX353" s="1114"/>
      <c r="AVY353" s="1114"/>
      <c r="AVZ353" s="1114"/>
      <c r="AWA353" s="1114"/>
      <c r="AWB353" s="1114"/>
      <c r="AWC353" s="1114"/>
      <c r="AWD353" s="1114"/>
      <c r="AWE353" s="1114"/>
      <c r="AWF353" s="1114"/>
      <c r="AWG353" s="1114"/>
      <c r="AWH353" s="1114"/>
      <c r="AWI353" s="1114"/>
      <c r="AWJ353" s="1114"/>
      <c r="AWK353" s="1114"/>
      <c r="AWL353" s="1114"/>
      <c r="AWM353" s="1114"/>
      <c r="AWN353" s="1114"/>
      <c r="AWO353" s="1114"/>
      <c r="AWP353" s="1114"/>
      <c r="AWQ353" s="1114"/>
      <c r="AWR353" s="1114"/>
      <c r="AWS353" s="1114"/>
      <c r="AWT353" s="1114"/>
      <c r="AWU353" s="1114"/>
      <c r="AWV353" s="1114"/>
      <c r="AWW353" s="1114"/>
      <c r="AWX353" s="1114"/>
      <c r="AWY353" s="1114"/>
      <c r="AWZ353" s="1114"/>
      <c r="AXA353" s="1114"/>
      <c r="AXB353" s="1114"/>
      <c r="AXC353" s="1114"/>
      <c r="AXD353" s="1114"/>
      <c r="AXE353" s="1114"/>
      <c r="AXF353" s="1114"/>
      <c r="AXG353" s="1114"/>
      <c r="AXH353" s="1114"/>
      <c r="AXI353" s="1114"/>
      <c r="AXJ353" s="1114"/>
      <c r="AXK353" s="1114"/>
      <c r="AXL353" s="1114"/>
      <c r="AXM353" s="1114"/>
      <c r="AXN353" s="1114"/>
      <c r="AXO353" s="1114"/>
      <c r="AXP353" s="1114"/>
      <c r="AXQ353" s="1114"/>
      <c r="AXR353" s="1114"/>
      <c r="AXS353" s="1114"/>
      <c r="AXT353" s="1114"/>
      <c r="AXU353" s="1114"/>
      <c r="AXV353" s="1114"/>
      <c r="AXW353" s="1114"/>
      <c r="AXX353" s="1114"/>
      <c r="AXY353" s="1114"/>
      <c r="AXZ353" s="1114"/>
      <c r="AYA353" s="1114"/>
      <c r="AYB353" s="1114"/>
      <c r="AYC353" s="1114"/>
      <c r="AYD353" s="1114"/>
      <c r="AYE353" s="1114"/>
      <c r="AYF353" s="1114"/>
      <c r="AYG353" s="1114"/>
      <c r="AYH353" s="1114"/>
      <c r="AYI353" s="1114"/>
      <c r="AYJ353" s="1114"/>
      <c r="AYK353" s="1114"/>
      <c r="AYL353" s="1114"/>
      <c r="AYM353" s="1114"/>
      <c r="AYN353" s="1114"/>
      <c r="AYO353" s="1114"/>
      <c r="AYP353" s="1114"/>
      <c r="AYQ353" s="1114"/>
      <c r="AYR353" s="1114"/>
      <c r="AYS353" s="1114"/>
      <c r="AYT353" s="1114"/>
      <c r="AYU353" s="1114"/>
      <c r="AYV353" s="1114"/>
      <c r="AYW353" s="1114"/>
      <c r="AYX353" s="1114"/>
      <c r="AYY353" s="1114"/>
      <c r="AYZ353" s="1114"/>
      <c r="AZA353" s="1114"/>
      <c r="AZB353" s="1114"/>
      <c r="AZC353" s="1114"/>
      <c r="AZD353" s="1114"/>
      <c r="AZE353" s="1114"/>
      <c r="AZF353" s="1114"/>
      <c r="AZG353" s="1114"/>
      <c r="AZH353" s="1114"/>
      <c r="AZI353" s="1114"/>
      <c r="AZJ353" s="1114"/>
      <c r="AZK353" s="1114"/>
      <c r="AZL353" s="1114"/>
      <c r="AZM353" s="1114"/>
      <c r="AZN353" s="1114"/>
      <c r="AZO353" s="1114"/>
      <c r="AZP353" s="1114"/>
      <c r="AZQ353" s="1114"/>
      <c r="AZR353" s="1114"/>
      <c r="AZS353" s="1114"/>
      <c r="AZT353" s="1114"/>
      <c r="AZU353" s="1114"/>
      <c r="AZV353" s="1114"/>
      <c r="AZW353" s="1114"/>
      <c r="AZX353" s="1114"/>
      <c r="AZY353" s="1114"/>
      <c r="AZZ353" s="1114"/>
      <c r="BAA353" s="1114"/>
      <c r="BAB353" s="1114"/>
      <c r="BAC353" s="1114"/>
      <c r="BAD353" s="1114"/>
      <c r="BAE353" s="1114"/>
      <c r="BAF353" s="1114"/>
      <c r="BAG353" s="1114"/>
      <c r="BAH353" s="1114"/>
      <c r="BAI353" s="1114"/>
      <c r="BAJ353" s="1114"/>
      <c r="BAK353" s="1114"/>
      <c r="BAL353" s="1114"/>
      <c r="BAM353" s="1114"/>
      <c r="BAN353" s="1114"/>
      <c r="BAO353" s="1114"/>
      <c r="BAP353" s="1114"/>
      <c r="BAQ353" s="1114"/>
      <c r="BAR353" s="1114"/>
      <c r="BAS353" s="1114"/>
      <c r="BAT353" s="1114"/>
      <c r="BAU353" s="1114"/>
      <c r="BAV353" s="1114"/>
      <c r="BAW353" s="1114"/>
      <c r="BAX353" s="1114"/>
      <c r="BAY353" s="1114"/>
      <c r="BAZ353" s="1114"/>
      <c r="BBA353" s="1114"/>
      <c r="BBB353" s="1114"/>
      <c r="BBC353" s="1114"/>
      <c r="BBD353" s="1114"/>
      <c r="BBE353" s="1114"/>
      <c r="BBF353" s="1114"/>
      <c r="BBG353" s="1114"/>
      <c r="BBH353" s="1114"/>
      <c r="BBI353" s="1114"/>
      <c r="BBJ353" s="1114"/>
      <c r="BBK353" s="1114"/>
      <c r="BBL353" s="1114"/>
      <c r="BBM353" s="1114"/>
      <c r="BBN353" s="1114"/>
      <c r="BBO353" s="1114"/>
      <c r="BBP353" s="1114"/>
      <c r="BBQ353" s="1114"/>
      <c r="BBR353" s="1114"/>
      <c r="BBS353" s="1114"/>
      <c r="BBT353" s="1114"/>
      <c r="BBU353" s="1114"/>
      <c r="BBV353" s="1114"/>
      <c r="BBW353" s="1114"/>
      <c r="BBX353" s="1114"/>
      <c r="BBY353" s="1114"/>
      <c r="BBZ353" s="1114"/>
      <c r="BCA353" s="1114"/>
      <c r="BCB353" s="1114"/>
      <c r="BCC353" s="1114"/>
      <c r="BCD353" s="1114"/>
      <c r="BCE353" s="1114"/>
      <c r="BCF353" s="1114"/>
      <c r="BCG353" s="1114"/>
      <c r="BCH353" s="1114"/>
      <c r="BCI353" s="1114"/>
      <c r="BCJ353" s="1114"/>
      <c r="BCK353" s="1114"/>
      <c r="BCL353" s="1114"/>
      <c r="BCM353" s="1114"/>
      <c r="BCN353" s="1114"/>
      <c r="BCO353" s="1114"/>
      <c r="BCP353" s="1114"/>
      <c r="BCQ353" s="1114"/>
      <c r="BCR353" s="1114"/>
      <c r="BCS353" s="1114"/>
      <c r="BCT353" s="1114"/>
      <c r="BCU353" s="1114"/>
      <c r="BCV353" s="1114"/>
      <c r="BCW353" s="1114"/>
      <c r="BCX353" s="1114"/>
      <c r="BCY353" s="1114"/>
      <c r="BCZ353" s="1114"/>
      <c r="BDA353" s="1114"/>
      <c r="BDB353" s="1114"/>
      <c r="BDC353" s="1114"/>
      <c r="BDD353" s="1114"/>
      <c r="BDE353" s="1114"/>
      <c r="BDF353" s="1114"/>
      <c r="BDG353" s="1114"/>
      <c r="BDH353" s="1114"/>
      <c r="BDI353" s="1114"/>
      <c r="BDJ353" s="1114"/>
      <c r="BDK353" s="1114"/>
      <c r="BDL353" s="1114"/>
      <c r="BDM353" s="1114"/>
      <c r="BDN353" s="1114"/>
      <c r="BDO353" s="1114"/>
      <c r="BDP353" s="1114"/>
      <c r="BDQ353" s="1114"/>
      <c r="BDR353" s="1114"/>
      <c r="BDS353" s="1114"/>
      <c r="BDT353" s="1114"/>
      <c r="BDU353" s="1114"/>
      <c r="BDV353" s="1114"/>
      <c r="BDW353" s="1114"/>
      <c r="BDX353" s="1114"/>
      <c r="BDY353" s="1114"/>
      <c r="BDZ353" s="1114"/>
      <c r="BEA353" s="1114"/>
      <c r="BEB353" s="1114"/>
      <c r="BEC353" s="1114"/>
      <c r="BED353" s="1114"/>
      <c r="BEE353" s="1114"/>
      <c r="BEF353" s="1114"/>
      <c r="BEG353" s="1114"/>
      <c r="BEH353" s="1114"/>
      <c r="BEI353" s="1114"/>
      <c r="BEJ353" s="1114"/>
      <c r="BEK353" s="1114"/>
      <c r="BEL353" s="1114"/>
      <c r="BEM353" s="1114"/>
      <c r="BEN353" s="1114"/>
      <c r="BEO353" s="1114"/>
      <c r="BEP353" s="1114"/>
      <c r="BEQ353" s="1114"/>
      <c r="BER353" s="1114"/>
      <c r="BES353" s="1114"/>
      <c r="BET353" s="1114"/>
      <c r="BEU353" s="1114"/>
      <c r="BEV353" s="1114"/>
      <c r="BEW353" s="1114"/>
      <c r="BEX353" s="1114"/>
      <c r="BEY353" s="1114"/>
      <c r="BEZ353" s="1114"/>
      <c r="BFA353" s="1114"/>
      <c r="BFB353" s="1114"/>
      <c r="BFC353" s="1114"/>
      <c r="BFD353" s="1114"/>
      <c r="BFE353" s="1114"/>
      <c r="BFF353" s="1114"/>
      <c r="BFG353" s="1114"/>
      <c r="BFH353" s="1114"/>
      <c r="BFI353" s="1114"/>
      <c r="BFJ353" s="1114"/>
      <c r="BFK353" s="1114"/>
      <c r="BFL353" s="1114"/>
      <c r="BFM353" s="1114"/>
      <c r="BFN353" s="1114"/>
      <c r="BFO353" s="1114"/>
      <c r="BFP353" s="1114"/>
      <c r="BFQ353" s="1114"/>
      <c r="BFR353" s="1114"/>
      <c r="BFS353" s="1114"/>
      <c r="BFT353" s="1114"/>
      <c r="BFU353" s="1114"/>
      <c r="BFV353" s="1114"/>
      <c r="BFW353" s="1114"/>
      <c r="BFX353" s="1114"/>
      <c r="BFY353" s="1114"/>
      <c r="BFZ353" s="1114"/>
      <c r="BGA353" s="1114"/>
      <c r="BGB353" s="1114"/>
      <c r="BGC353" s="1114"/>
      <c r="BGD353" s="1114"/>
      <c r="BGE353" s="1114"/>
      <c r="BGF353" s="1114"/>
      <c r="BGG353" s="1114"/>
      <c r="BGH353" s="1114"/>
      <c r="BGI353" s="1114"/>
      <c r="BGJ353" s="1114"/>
      <c r="BGK353" s="1114"/>
      <c r="BGL353" s="1114"/>
      <c r="BGM353" s="1114"/>
      <c r="BGN353" s="1114"/>
      <c r="BGO353" s="1114"/>
      <c r="BGP353" s="1114"/>
      <c r="BGQ353" s="1114"/>
      <c r="BGR353" s="1114"/>
      <c r="BGS353" s="1114"/>
      <c r="BGT353" s="1114"/>
      <c r="BGU353" s="1114"/>
      <c r="BGV353" s="1114"/>
      <c r="BGW353" s="1114"/>
      <c r="BGX353" s="1114"/>
      <c r="BGY353" s="1114"/>
      <c r="BGZ353" s="1114"/>
      <c r="BHA353" s="1114"/>
      <c r="BHB353" s="1114"/>
      <c r="BHC353" s="1114"/>
      <c r="BHD353" s="1114"/>
      <c r="BHE353" s="1114"/>
      <c r="BHF353" s="1114"/>
      <c r="BHG353" s="1114"/>
      <c r="BHH353" s="1114"/>
      <c r="BHI353" s="1114"/>
      <c r="BHJ353" s="1114"/>
      <c r="BHK353" s="1114"/>
      <c r="BHL353" s="1114"/>
      <c r="BHM353" s="1114"/>
      <c r="BHN353" s="1114"/>
      <c r="BHO353" s="1114"/>
      <c r="BHP353" s="1114"/>
      <c r="BHQ353" s="1114"/>
      <c r="BHR353" s="1114"/>
      <c r="BHS353" s="1114"/>
      <c r="BHT353" s="1114"/>
      <c r="BHU353" s="1114"/>
      <c r="BHV353" s="1114"/>
      <c r="BHW353" s="1114"/>
      <c r="BHX353" s="1114"/>
      <c r="BHY353" s="1114"/>
      <c r="BHZ353" s="1114"/>
      <c r="BIA353" s="1114"/>
      <c r="BIB353" s="1114"/>
      <c r="BIC353" s="1114"/>
      <c r="BID353" s="1114"/>
      <c r="BIE353" s="1114"/>
      <c r="BIF353" s="1114"/>
      <c r="BIG353" s="1114"/>
      <c r="BIH353" s="1114"/>
      <c r="BII353" s="1114"/>
      <c r="BIJ353" s="1114"/>
      <c r="BIK353" s="1114"/>
      <c r="BIL353" s="1114"/>
      <c r="BIM353" s="1114"/>
      <c r="BIN353" s="1114"/>
      <c r="BIO353" s="1114"/>
      <c r="BIP353" s="1114"/>
      <c r="BIQ353" s="1114"/>
      <c r="BIR353" s="1114"/>
      <c r="BIS353" s="1114"/>
      <c r="BIT353" s="1114"/>
      <c r="BIU353" s="1114"/>
      <c r="BIV353" s="1114"/>
      <c r="BIW353" s="1114"/>
      <c r="BIX353" s="1114"/>
      <c r="BIY353" s="1114"/>
      <c r="BIZ353" s="1114"/>
      <c r="BJA353" s="1114"/>
      <c r="BJB353" s="1114"/>
      <c r="BJC353" s="1114"/>
      <c r="BJD353" s="1114"/>
      <c r="BJE353" s="1114"/>
      <c r="BJF353" s="1114"/>
      <c r="BJG353" s="1114"/>
      <c r="BJH353" s="1114"/>
      <c r="BJI353" s="1114"/>
      <c r="BJJ353" s="1114"/>
      <c r="BJK353" s="1114"/>
      <c r="BJL353" s="1114"/>
      <c r="BJM353" s="1114"/>
      <c r="BJN353" s="1114"/>
      <c r="BJO353" s="1114"/>
      <c r="BJP353" s="1114"/>
      <c r="BJQ353" s="1114"/>
      <c r="BJR353" s="1114"/>
      <c r="BJS353" s="1114"/>
      <c r="BJT353" s="1114"/>
      <c r="BJU353" s="1114"/>
      <c r="BJV353" s="1114"/>
      <c r="BJW353" s="1114"/>
      <c r="BJX353" s="1114"/>
      <c r="BJY353" s="1114"/>
      <c r="BJZ353" s="1114"/>
      <c r="BKA353" s="1114"/>
      <c r="BKB353" s="1114"/>
      <c r="BKC353" s="1114"/>
      <c r="BKD353" s="1114"/>
      <c r="BKE353" s="1114"/>
      <c r="BKF353" s="1114"/>
      <c r="BKG353" s="1114"/>
      <c r="BKH353" s="1114"/>
      <c r="BKI353" s="1114"/>
      <c r="BKJ353" s="1114"/>
      <c r="BKK353" s="1114"/>
      <c r="BKL353" s="1114"/>
      <c r="BKM353" s="1114"/>
      <c r="BKN353" s="1114"/>
      <c r="BKO353" s="1114"/>
      <c r="BKP353" s="1114"/>
      <c r="BKQ353" s="1114"/>
      <c r="BKR353" s="1114"/>
      <c r="BKS353" s="1114"/>
      <c r="BKT353" s="1114"/>
      <c r="BKU353" s="1114"/>
      <c r="BKV353" s="1114"/>
      <c r="BKW353" s="1114"/>
      <c r="BKX353" s="1114"/>
      <c r="BKY353" s="1114"/>
      <c r="BKZ353" s="1114"/>
      <c r="BLA353" s="1114"/>
      <c r="BLB353" s="1114"/>
      <c r="BLC353" s="1114"/>
      <c r="BLD353" s="1114"/>
      <c r="BLE353" s="1114"/>
      <c r="BLF353" s="1114"/>
      <c r="BLG353" s="1114"/>
      <c r="BLH353" s="1114"/>
      <c r="BLI353" s="1114"/>
      <c r="BLJ353" s="1114"/>
      <c r="BLK353" s="1114"/>
      <c r="BLL353" s="1114"/>
      <c r="BLM353" s="1114"/>
      <c r="BLN353" s="1114"/>
      <c r="BLO353" s="1114"/>
      <c r="BLP353" s="1114"/>
      <c r="BLQ353" s="1114"/>
      <c r="BLR353" s="1114"/>
      <c r="BLS353" s="1114"/>
      <c r="BLT353" s="1114"/>
      <c r="BLU353" s="1114"/>
      <c r="BLV353" s="1114"/>
      <c r="BLW353" s="1114"/>
      <c r="BLX353" s="1114"/>
      <c r="BLY353" s="1114"/>
      <c r="BLZ353" s="1114"/>
      <c r="BMA353" s="1114"/>
      <c r="BMB353" s="1114"/>
      <c r="BMC353" s="1114"/>
      <c r="BMD353" s="1114"/>
      <c r="BME353" s="1114"/>
      <c r="BMF353" s="1114"/>
      <c r="BMG353" s="1114"/>
      <c r="BMH353" s="1114"/>
      <c r="BMI353" s="1114"/>
      <c r="BMJ353" s="1114"/>
      <c r="BMK353" s="1114"/>
      <c r="BML353" s="1114"/>
      <c r="BMM353" s="1114"/>
      <c r="BMN353" s="1114"/>
      <c r="BMO353" s="1114"/>
      <c r="BMP353" s="1114"/>
      <c r="BMQ353" s="1114"/>
      <c r="BMR353" s="1114"/>
      <c r="BMS353" s="1114"/>
      <c r="BMT353" s="1114"/>
      <c r="BMU353" s="1114"/>
      <c r="BMV353" s="1114"/>
      <c r="BMW353" s="1114"/>
      <c r="BMX353" s="1114"/>
      <c r="BMY353" s="1114"/>
      <c r="BMZ353" s="1114"/>
      <c r="BNA353" s="1114"/>
      <c r="BNB353" s="1114"/>
      <c r="BNC353" s="1114"/>
      <c r="BND353" s="1114"/>
      <c r="BNE353" s="1114"/>
      <c r="BNF353" s="1114"/>
      <c r="BNG353" s="1114"/>
      <c r="BNH353" s="1114"/>
      <c r="BNI353" s="1114"/>
      <c r="BNJ353" s="1114"/>
      <c r="BNK353" s="1114"/>
      <c r="BNL353" s="1114"/>
      <c r="BNM353" s="1114"/>
      <c r="BNN353" s="1114"/>
      <c r="BNO353" s="1114"/>
      <c r="BNP353" s="1114"/>
      <c r="BNQ353" s="1114"/>
      <c r="BNR353" s="1114"/>
      <c r="BNS353" s="1114"/>
      <c r="BNT353" s="1114"/>
      <c r="BNU353" s="1114"/>
      <c r="BNV353" s="1114"/>
      <c r="BNW353" s="1114"/>
      <c r="BNX353" s="1114"/>
      <c r="BNY353" s="1114"/>
      <c r="BNZ353" s="1114"/>
      <c r="BOA353" s="1114"/>
      <c r="BOB353" s="1114"/>
      <c r="BOC353" s="1114"/>
      <c r="BOD353" s="1114"/>
      <c r="BOE353" s="1114"/>
      <c r="BOF353" s="1114"/>
      <c r="BOG353" s="1114"/>
      <c r="BOH353" s="1114"/>
      <c r="BOI353" s="1114"/>
      <c r="BOJ353" s="1114"/>
      <c r="BOK353" s="1114"/>
      <c r="BOL353" s="1114"/>
      <c r="BOM353" s="1114"/>
      <c r="BON353" s="1114"/>
      <c r="BOO353" s="1114"/>
      <c r="BOP353" s="1114"/>
      <c r="BOQ353" s="1114"/>
      <c r="BOR353" s="1114"/>
      <c r="BOS353" s="1114"/>
      <c r="BOT353" s="1114"/>
      <c r="BOU353" s="1114"/>
      <c r="BOV353" s="1114"/>
      <c r="BOW353" s="1114"/>
      <c r="BOX353" s="1114"/>
      <c r="BOY353" s="1114"/>
      <c r="BOZ353" s="1114"/>
      <c r="BPA353" s="1114"/>
      <c r="BPB353" s="1114"/>
      <c r="BPC353" s="1114"/>
      <c r="BPD353" s="1114"/>
      <c r="BPE353" s="1114"/>
      <c r="BPF353" s="1114"/>
      <c r="BPG353" s="1114"/>
      <c r="BPH353" s="1114"/>
      <c r="BPI353" s="1114"/>
      <c r="BPJ353" s="1114"/>
      <c r="BPK353" s="1114"/>
      <c r="BPL353" s="1114"/>
      <c r="BPM353" s="1114"/>
      <c r="BPN353" s="1114"/>
      <c r="BPO353" s="1114"/>
      <c r="BPP353" s="1114"/>
      <c r="BPQ353" s="1114"/>
      <c r="BPR353" s="1114"/>
      <c r="BPS353" s="1114"/>
      <c r="BPT353" s="1114"/>
      <c r="BPU353" s="1114"/>
      <c r="BPV353" s="1114"/>
      <c r="BPW353" s="1114"/>
      <c r="BPX353" s="1114"/>
      <c r="BPY353" s="1114"/>
      <c r="BPZ353" s="1114"/>
      <c r="BQA353" s="1114"/>
      <c r="BQB353" s="1114"/>
      <c r="BQC353" s="1114"/>
      <c r="BQD353" s="1114"/>
      <c r="BQE353" s="1114"/>
      <c r="BQF353" s="1114"/>
      <c r="BQG353" s="1114"/>
      <c r="BQH353" s="1114"/>
      <c r="BQI353" s="1114"/>
      <c r="BQJ353" s="1114"/>
      <c r="BQK353" s="1114"/>
      <c r="BQL353" s="1114"/>
      <c r="BQM353" s="1114"/>
      <c r="BQN353" s="1114"/>
      <c r="BQO353" s="1114"/>
      <c r="BQP353" s="1114"/>
      <c r="BQQ353" s="1114"/>
      <c r="BQR353" s="1114"/>
      <c r="BQS353" s="1114"/>
      <c r="BQT353" s="1114"/>
      <c r="BQU353" s="1114"/>
      <c r="BQV353" s="1114"/>
      <c r="BQW353" s="1114"/>
      <c r="BQX353" s="1114"/>
      <c r="BQY353" s="1114"/>
      <c r="BQZ353" s="1114"/>
      <c r="BRA353" s="1114"/>
      <c r="BRB353" s="1114"/>
      <c r="BRC353" s="1114"/>
      <c r="BRD353" s="1114"/>
      <c r="BRE353" s="1114"/>
      <c r="BRF353" s="1114"/>
      <c r="BRG353" s="1114"/>
      <c r="BRH353" s="1114"/>
      <c r="BRI353" s="1114"/>
      <c r="BRJ353" s="1114"/>
      <c r="BRK353" s="1114"/>
      <c r="BRL353" s="1114"/>
      <c r="BRM353" s="1114"/>
      <c r="BRN353" s="1114"/>
      <c r="BRO353" s="1114"/>
      <c r="BRP353" s="1114"/>
      <c r="BRQ353" s="1114"/>
      <c r="BRR353" s="1114"/>
      <c r="BRS353" s="1114"/>
      <c r="BRT353" s="1114"/>
      <c r="BRU353" s="1114"/>
      <c r="BRV353" s="1114"/>
      <c r="BRW353" s="1114"/>
      <c r="BRX353" s="1114"/>
      <c r="BRY353" s="1114"/>
      <c r="BRZ353" s="1114"/>
      <c r="BSA353" s="1114"/>
      <c r="BSB353" s="1114"/>
      <c r="BSC353" s="1114"/>
      <c r="BSD353" s="1114"/>
      <c r="BSE353" s="1114"/>
      <c r="BSF353" s="1114"/>
      <c r="BSG353" s="1114"/>
      <c r="BSH353" s="1114"/>
      <c r="BSI353" s="1114"/>
      <c r="BSJ353" s="1114"/>
      <c r="BSK353" s="1114"/>
      <c r="BSL353" s="1114"/>
      <c r="BSM353" s="1114"/>
      <c r="BSN353" s="1114"/>
      <c r="BSO353" s="1114"/>
      <c r="BSP353" s="1114"/>
      <c r="BSQ353" s="1114"/>
      <c r="BSR353" s="1114"/>
      <c r="BSS353" s="1114"/>
      <c r="BST353" s="1114"/>
      <c r="BSU353" s="1114"/>
      <c r="BSV353" s="1114"/>
      <c r="BSW353" s="1114"/>
      <c r="BSX353" s="1114"/>
      <c r="BSY353" s="1114"/>
      <c r="BSZ353" s="1114"/>
      <c r="BTA353" s="1114"/>
      <c r="BTB353" s="1114"/>
      <c r="BTC353" s="1114"/>
      <c r="BTD353" s="1114"/>
      <c r="BTE353" s="1114"/>
      <c r="BTF353" s="1114"/>
      <c r="BTG353" s="1114"/>
      <c r="BTH353" s="1114"/>
      <c r="BTI353" s="1114"/>
      <c r="BTJ353" s="1114"/>
      <c r="BTK353" s="1114"/>
      <c r="BTL353" s="1114"/>
      <c r="BTM353" s="1114"/>
      <c r="BTN353" s="1114"/>
      <c r="BTO353" s="1114"/>
      <c r="BTP353" s="1114"/>
      <c r="BTQ353" s="1114"/>
      <c r="BTR353" s="1114"/>
      <c r="BTS353" s="1114"/>
      <c r="BTT353" s="1114"/>
      <c r="BTU353" s="1114"/>
      <c r="BTV353" s="1114"/>
      <c r="BTW353" s="1114"/>
      <c r="BTX353" s="1114"/>
      <c r="BTY353" s="1114"/>
      <c r="BTZ353" s="1114"/>
      <c r="BUA353" s="1114"/>
      <c r="BUB353" s="1114"/>
      <c r="BUC353" s="1114"/>
      <c r="BUD353" s="1114"/>
      <c r="BUE353" s="1114"/>
      <c r="BUF353" s="1114"/>
      <c r="BUG353" s="1114"/>
      <c r="BUH353" s="1114"/>
      <c r="BUI353" s="1114"/>
      <c r="BUJ353" s="1114"/>
      <c r="BUK353" s="1114"/>
      <c r="BUL353" s="1114"/>
      <c r="BUM353" s="1114"/>
      <c r="BUN353" s="1114"/>
      <c r="BUO353" s="1114"/>
      <c r="BUP353" s="1114"/>
      <c r="BUQ353" s="1114"/>
      <c r="BUR353" s="1114"/>
      <c r="BUS353" s="1114"/>
      <c r="BUT353" s="1114"/>
      <c r="BUU353" s="1114"/>
      <c r="BUV353" s="1114"/>
      <c r="BUW353" s="1114"/>
      <c r="BUX353" s="1114"/>
      <c r="BUY353" s="1114"/>
      <c r="BUZ353" s="1114"/>
      <c r="BVA353" s="1114"/>
      <c r="BVB353" s="1114"/>
      <c r="BVC353" s="1114"/>
      <c r="BVD353" s="1114"/>
      <c r="BVE353" s="1114"/>
      <c r="BVF353" s="1114"/>
      <c r="BVG353" s="1114"/>
      <c r="BVH353" s="1114"/>
      <c r="BVI353" s="1114"/>
      <c r="BVJ353" s="1114"/>
      <c r="BVK353" s="1114"/>
      <c r="BVL353" s="1114"/>
      <c r="BVM353" s="1114"/>
      <c r="BVN353" s="1114"/>
      <c r="BVO353" s="1114"/>
      <c r="BVP353" s="1114"/>
      <c r="BVQ353" s="1114"/>
      <c r="BVR353" s="1114"/>
      <c r="BVS353" s="1114"/>
      <c r="BVT353" s="1114"/>
      <c r="BVU353" s="1114"/>
      <c r="BVV353" s="1114"/>
      <c r="BVW353" s="1114"/>
      <c r="BVX353" s="1114"/>
      <c r="BVY353" s="1114"/>
      <c r="BVZ353" s="1114"/>
      <c r="BWA353" s="1114"/>
      <c r="BWB353" s="1114"/>
      <c r="BWC353" s="1114"/>
      <c r="BWD353" s="1114"/>
      <c r="BWE353" s="1114"/>
      <c r="BWF353" s="1114"/>
      <c r="BWG353" s="1114"/>
      <c r="BWH353" s="1114"/>
      <c r="BWI353" s="1114"/>
      <c r="BWJ353" s="1114"/>
      <c r="BWK353" s="1114"/>
      <c r="BWL353" s="1114"/>
      <c r="BWM353" s="1114"/>
      <c r="BWN353" s="1114"/>
      <c r="BWO353" s="1114"/>
      <c r="BWP353" s="1114"/>
      <c r="BWQ353" s="1114"/>
      <c r="BWR353" s="1114"/>
      <c r="BWS353" s="1114"/>
      <c r="BWT353" s="1114"/>
      <c r="BWU353" s="1114"/>
      <c r="BWV353" s="1114"/>
      <c r="BWW353" s="1114"/>
      <c r="BWX353" s="1114"/>
      <c r="BWY353" s="1114"/>
      <c r="BWZ353" s="1114"/>
      <c r="BXA353" s="1114"/>
      <c r="BXB353" s="1114"/>
      <c r="BXC353" s="1114"/>
      <c r="BXD353" s="1114"/>
      <c r="BXE353" s="1114"/>
      <c r="BXF353" s="1114"/>
      <c r="BXG353" s="1114"/>
      <c r="BXH353" s="1114"/>
      <c r="BXI353" s="1114"/>
      <c r="BXJ353" s="1114"/>
      <c r="BXK353" s="1114"/>
      <c r="BXL353" s="1114"/>
      <c r="BXM353" s="1114"/>
      <c r="BXN353" s="1114"/>
      <c r="BXO353" s="1114"/>
      <c r="BXP353" s="1114"/>
      <c r="BXQ353" s="1114"/>
      <c r="BXR353" s="1114"/>
      <c r="BXS353" s="1114"/>
      <c r="BXT353" s="1114"/>
      <c r="BXU353" s="1114"/>
      <c r="BXV353" s="1114"/>
      <c r="BXW353" s="1114"/>
      <c r="BXX353" s="1114"/>
      <c r="BXY353" s="1114"/>
      <c r="BXZ353" s="1114"/>
      <c r="BYA353" s="1114"/>
      <c r="BYB353" s="1114"/>
      <c r="BYC353" s="1114"/>
      <c r="BYD353" s="1114"/>
      <c r="BYE353" s="1114"/>
      <c r="BYF353" s="1114"/>
      <c r="BYG353" s="1114"/>
      <c r="BYH353" s="1114"/>
      <c r="BYI353" s="1114"/>
      <c r="BYJ353" s="1114"/>
      <c r="BYK353" s="1114"/>
      <c r="BYL353" s="1114"/>
      <c r="BYM353" s="1114"/>
      <c r="BYN353" s="1114"/>
      <c r="BYO353" s="1114"/>
      <c r="BYP353" s="1114"/>
      <c r="BYQ353" s="1114"/>
      <c r="BYR353" s="1114"/>
      <c r="BYS353" s="1114"/>
      <c r="BYT353" s="1114"/>
      <c r="BYU353" s="1114"/>
      <c r="BYV353" s="1114"/>
      <c r="BYW353" s="1114"/>
      <c r="BYX353" s="1114"/>
      <c r="BYY353" s="1114"/>
      <c r="BYZ353" s="1114"/>
      <c r="BZA353" s="1114"/>
      <c r="BZB353" s="1114"/>
      <c r="BZC353" s="1114"/>
      <c r="BZD353" s="1114"/>
      <c r="BZE353" s="1114"/>
      <c r="BZF353" s="1114"/>
      <c r="BZG353" s="1114"/>
      <c r="BZH353" s="1114"/>
      <c r="BZI353" s="1114"/>
      <c r="BZJ353" s="1114"/>
      <c r="BZK353" s="1114"/>
      <c r="BZL353" s="1114"/>
      <c r="BZM353" s="1114"/>
      <c r="BZN353" s="1114"/>
      <c r="BZO353" s="1114"/>
      <c r="BZP353" s="1114"/>
      <c r="BZQ353" s="1114"/>
      <c r="BZR353" s="1114"/>
      <c r="BZS353" s="1114"/>
      <c r="BZT353" s="1114"/>
      <c r="BZU353" s="1114"/>
      <c r="BZV353" s="1114"/>
      <c r="BZW353" s="1114"/>
      <c r="BZX353" s="1114"/>
      <c r="BZY353" s="1114"/>
      <c r="BZZ353" s="1114"/>
      <c r="CAA353" s="1114"/>
      <c r="CAB353" s="1114"/>
      <c r="CAC353" s="1114"/>
      <c r="CAD353" s="1114"/>
      <c r="CAE353" s="1114"/>
      <c r="CAF353" s="1114"/>
      <c r="CAG353" s="1114"/>
      <c r="CAH353" s="1114"/>
      <c r="CAI353" s="1114"/>
      <c r="CAJ353" s="1114"/>
      <c r="CAK353" s="1114"/>
      <c r="CAL353" s="1114"/>
      <c r="CAM353" s="1114"/>
      <c r="CAN353" s="1114"/>
      <c r="CAO353" s="1114"/>
      <c r="CAP353" s="1114"/>
      <c r="CAQ353" s="1114"/>
      <c r="CAR353" s="1114"/>
      <c r="CAS353" s="1114"/>
      <c r="CAT353" s="1114"/>
      <c r="CAU353" s="1114"/>
      <c r="CAV353" s="1114"/>
      <c r="CAW353" s="1114"/>
      <c r="CAX353" s="1114"/>
      <c r="CAY353" s="1114"/>
      <c r="CAZ353" s="1114"/>
      <c r="CBA353" s="1114"/>
      <c r="CBB353" s="1114"/>
      <c r="CBC353" s="1114"/>
      <c r="CBD353" s="1114"/>
      <c r="CBE353" s="1114"/>
      <c r="CBF353" s="1114"/>
      <c r="CBG353" s="1114"/>
      <c r="CBH353" s="1114"/>
      <c r="CBI353" s="1114"/>
      <c r="CBJ353" s="1114"/>
      <c r="CBK353" s="1114"/>
      <c r="CBL353" s="1114"/>
      <c r="CBM353" s="1114"/>
      <c r="CBN353" s="1114"/>
      <c r="CBO353" s="1114"/>
      <c r="CBP353" s="1114"/>
      <c r="CBQ353" s="1114"/>
      <c r="CBR353" s="1114"/>
      <c r="CBS353" s="1114"/>
      <c r="CBT353" s="1114"/>
      <c r="CBU353" s="1114"/>
      <c r="CBV353" s="1114"/>
      <c r="CBW353" s="1114"/>
      <c r="CBX353" s="1114"/>
      <c r="CBY353" s="1114"/>
      <c r="CBZ353" s="1114"/>
      <c r="CCA353" s="1114"/>
      <c r="CCB353" s="1114"/>
      <c r="CCC353" s="1114"/>
      <c r="CCD353" s="1114"/>
      <c r="CCE353" s="1114"/>
      <c r="CCF353" s="1114"/>
      <c r="CCG353" s="1114"/>
      <c r="CCH353" s="1114"/>
      <c r="CCI353" s="1114"/>
      <c r="CCJ353" s="1114"/>
      <c r="CCK353" s="1114"/>
      <c r="CCL353" s="1114"/>
      <c r="CCM353" s="1114"/>
      <c r="CCN353" s="1114"/>
      <c r="CCO353" s="1114"/>
      <c r="CCP353" s="1114"/>
      <c r="CCQ353" s="1114"/>
      <c r="CCR353" s="1114"/>
      <c r="CCS353" s="1114"/>
      <c r="CCT353" s="1114"/>
      <c r="CCU353" s="1114"/>
      <c r="CCV353" s="1114"/>
      <c r="CCW353" s="1114"/>
      <c r="CCX353" s="1114"/>
      <c r="CCY353" s="1114"/>
      <c r="CCZ353" s="1114"/>
      <c r="CDA353" s="1114"/>
      <c r="CDB353" s="1114"/>
      <c r="CDC353" s="1114"/>
      <c r="CDD353" s="1114"/>
      <c r="CDE353" s="1114"/>
      <c r="CDF353" s="1114"/>
      <c r="CDG353" s="1114"/>
      <c r="CDH353" s="1114"/>
      <c r="CDI353" s="1114"/>
      <c r="CDJ353" s="1114"/>
      <c r="CDK353" s="1114"/>
      <c r="CDL353" s="1114"/>
      <c r="CDM353" s="1114"/>
      <c r="CDN353" s="1114"/>
      <c r="CDO353" s="1114"/>
      <c r="CDP353" s="1114"/>
      <c r="CDQ353" s="1114"/>
      <c r="CDR353" s="1114"/>
      <c r="CDS353" s="1114"/>
      <c r="CDT353" s="1114"/>
      <c r="CDU353" s="1114"/>
      <c r="CDV353" s="1114"/>
      <c r="CDW353" s="1114"/>
      <c r="CDX353" s="1114"/>
      <c r="CDY353" s="1114"/>
      <c r="CDZ353" s="1114"/>
      <c r="CEA353" s="1114"/>
      <c r="CEB353" s="1114"/>
      <c r="CEC353" s="1114"/>
      <c r="CED353" s="1114"/>
      <c r="CEE353" s="1114"/>
      <c r="CEF353" s="1114"/>
      <c r="CEG353" s="1114"/>
      <c r="CEH353" s="1114"/>
      <c r="CEI353" s="1114"/>
      <c r="CEJ353" s="1114"/>
      <c r="CEK353" s="1114"/>
      <c r="CEL353" s="1114"/>
      <c r="CEM353" s="1114"/>
      <c r="CEN353" s="1114"/>
      <c r="CEO353" s="1114"/>
      <c r="CEP353" s="1114"/>
      <c r="CEQ353" s="1114"/>
      <c r="CER353" s="1114"/>
      <c r="CES353" s="1114"/>
      <c r="CET353" s="1114"/>
      <c r="CEU353" s="1114"/>
      <c r="CEV353" s="1114"/>
      <c r="CEW353" s="1114"/>
      <c r="CEX353" s="1114"/>
      <c r="CEY353" s="1114"/>
      <c r="CEZ353" s="1114"/>
      <c r="CFA353" s="1114"/>
      <c r="CFB353" s="1114"/>
      <c r="CFC353" s="1114"/>
      <c r="CFD353" s="1114"/>
      <c r="CFE353" s="1114"/>
      <c r="CFF353" s="1114"/>
      <c r="CFG353" s="1114"/>
      <c r="CFH353" s="1114"/>
      <c r="CFI353" s="1114"/>
      <c r="CFJ353" s="1114"/>
      <c r="CFK353" s="1114"/>
      <c r="CFL353" s="1114"/>
      <c r="CFM353" s="1114"/>
      <c r="CFN353" s="1114"/>
      <c r="CFO353" s="1114"/>
      <c r="CFP353" s="1114"/>
      <c r="CFQ353" s="1114"/>
      <c r="CFR353" s="1114"/>
      <c r="CFS353" s="1114"/>
      <c r="CFT353" s="1114"/>
      <c r="CFU353" s="1114"/>
      <c r="CFV353" s="1114"/>
      <c r="CFW353" s="1114"/>
      <c r="CFX353" s="1114"/>
      <c r="CFY353" s="1114"/>
      <c r="CFZ353" s="1114"/>
      <c r="CGA353" s="1114"/>
      <c r="CGB353" s="1114"/>
      <c r="CGC353" s="1114"/>
      <c r="CGD353" s="1114"/>
      <c r="CGE353" s="1114"/>
      <c r="CGF353" s="1114"/>
      <c r="CGG353" s="1114"/>
      <c r="CGH353" s="1114"/>
      <c r="CGI353" s="1114"/>
      <c r="CGJ353" s="1114"/>
      <c r="CGK353" s="1114"/>
      <c r="CGL353" s="1114"/>
      <c r="CGM353" s="1114"/>
      <c r="CGN353" s="1114"/>
      <c r="CGO353" s="1114"/>
      <c r="CGP353" s="1114"/>
      <c r="CGQ353" s="1114"/>
      <c r="CGR353" s="1114"/>
      <c r="CGS353" s="1114"/>
      <c r="CGT353" s="1114"/>
      <c r="CGU353" s="1114"/>
      <c r="CGV353" s="1114"/>
      <c r="CGW353" s="1114"/>
      <c r="CGX353" s="1114"/>
      <c r="CGY353" s="1114"/>
      <c r="CGZ353" s="1114"/>
      <c r="CHA353" s="1114"/>
      <c r="CHB353" s="1114"/>
      <c r="CHC353" s="1114"/>
      <c r="CHD353" s="1114"/>
      <c r="CHE353" s="1114"/>
      <c r="CHF353" s="1114"/>
      <c r="CHG353" s="1114"/>
      <c r="CHH353" s="1114"/>
      <c r="CHI353" s="1114"/>
      <c r="CHJ353" s="1114"/>
      <c r="CHK353" s="1114"/>
      <c r="CHL353" s="1114"/>
      <c r="CHM353" s="1114"/>
      <c r="CHN353" s="1114"/>
      <c r="CHO353" s="1114"/>
      <c r="CHP353" s="1114"/>
      <c r="CHQ353" s="1114"/>
      <c r="CHR353" s="1114"/>
      <c r="CHS353" s="1114"/>
      <c r="CHT353" s="1114"/>
      <c r="CHU353" s="1114"/>
      <c r="CHV353" s="1114"/>
      <c r="CHW353" s="1114"/>
      <c r="CHX353" s="1114"/>
      <c r="CHY353" s="1114"/>
      <c r="CHZ353" s="1114"/>
      <c r="CIA353" s="1114"/>
      <c r="CIB353" s="1114"/>
      <c r="CIC353" s="1114"/>
      <c r="CID353" s="1114"/>
      <c r="CIE353" s="1114"/>
      <c r="CIF353" s="1114"/>
      <c r="CIG353" s="1114"/>
      <c r="CIH353" s="1114"/>
      <c r="CII353" s="1114"/>
      <c r="CIJ353" s="1114"/>
      <c r="CIK353" s="1114"/>
      <c r="CIL353" s="1114"/>
      <c r="CIM353" s="1114"/>
      <c r="CIN353" s="1114"/>
      <c r="CIO353" s="1114"/>
      <c r="CIP353" s="1114"/>
      <c r="CIQ353" s="1114"/>
      <c r="CIR353" s="1114"/>
      <c r="CIS353" s="1114"/>
      <c r="CIT353" s="1114"/>
      <c r="CIU353" s="1114"/>
      <c r="CIV353" s="1114"/>
      <c r="CIW353" s="1114"/>
      <c r="CIX353" s="1114"/>
      <c r="CIY353" s="1114"/>
      <c r="CIZ353" s="1114"/>
      <c r="CJA353" s="1114"/>
      <c r="CJB353" s="1114"/>
      <c r="CJC353" s="1114"/>
      <c r="CJD353" s="1114"/>
      <c r="CJE353" s="1114"/>
      <c r="CJF353" s="1114"/>
      <c r="CJG353" s="1114"/>
      <c r="CJH353" s="1114"/>
      <c r="CJI353" s="1114"/>
      <c r="CJJ353" s="1114"/>
      <c r="CJK353" s="1114"/>
      <c r="CJL353" s="1114"/>
      <c r="CJM353" s="1114"/>
      <c r="CJN353" s="1114"/>
      <c r="CJO353" s="1114"/>
      <c r="CJP353" s="1114"/>
      <c r="CJQ353" s="1114"/>
      <c r="CJR353" s="1114"/>
      <c r="CJS353" s="1114"/>
      <c r="CJT353" s="1114"/>
      <c r="CJU353" s="1114"/>
      <c r="CJV353" s="1114"/>
      <c r="CJW353" s="1114"/>
      <c r="CJX353" s="1114"/>
      <c r="CJY353" s="1114"/>
      <c r="CJZ353" s="1114"/>
      <c r="CKA353" s="1114"/>
      <c r="CKB353" s="1114"/>
      <c r="CKC353" s="1114"/>
      <c r="CKD353" s="1114"/>
      <c r="CKE353" s="1114"/>
      <c r="CKF353" s="1114"/>
      <c r="CKG353" s="1114"/>
      <c r="CKH353" s="1114"/>
      <c r="CKI353" s="1114"/>
      <c r="CKJ353" s="1114"/>
      <c r="CKK353" s="1114"/>
      <c r="CKL353" s="1114"/>
      <c r="CKM353" s="1114"/>
      <c r="CKN353" s="1114"/>
      <c r="CKO353" s="1114"/>
      <c r="CKP353" s="1114"/>
      <c r="CKQ353" s="1114"/>
      <c r="CKR353" s="1114"/>
      <c r="CKS353" s="1114"/>
      <c r="CKT353" s="1114"/>
      <c r="CKU353" s="1114"/>
      <c r="CKV353" s="1114"/>
      <c r="CKW353" s="1114"/>
      <c r="CKX353" s="1114"/>
      <c r="CKY353" s="1114"/>
      <c r="CKZ353" s="1114"/>
      <c r="CLA353" s="1114"/>
      <c r="CLB353" s="1114"/>
      <c r="CLC353" s="1114"/>
      <c r="CLD353" s="1114"/>
      <c r="CLE353" s="1114"/>
      <c r="CLF353" s="1114"/>
      <c r="CLG353" s="1114"/>
      <c r="CLH353" s="1114"/>
      <c r="CLI353" s="1114"/>
      <c r="CLJ353" s="1114"/>
      <c r="CLK353" s="1114"/>
      <c r="CLL353" s="1114"/>
      <c r="CLM353" s="1114"/>
      <c r="CLN353" s="1114"/>
      <c r="CLO353" s="1114"/>
      <c r="CLP353" s="1114"/>
      <c r="CLQ353" s="1114"/>
      <c r="CLR353" s="1114"/>
      <c r="CLS353" s="1114"/>
      <c r="CLT353" s="1114"/>
      <c r="CLU353" s="1114"/>
      <c r="CLV353" s="1114"/>
      <c r="CLW353" s="1114"/>
      <c r="CLX353" s="1114"/>
      <c r="CLY353" s="1114"/>
      <c r="CLZ353" s="1114"/>
      <c r="CMA353" s="1114"/>
      <c r="CMB353" s="1114"/>
      <c r="CMC353" s="1114"/>
      <c r="CMD353" s="1114"/>
      <c r="CME353" s="1114"/>
      <c r="CMF353" s="1114"/>
      <c r="CMG353" s="1114"/>
      <c r="CMH353" s="1114"/>
      <c r="CMI353" s="1114"/>
      <c r="CMJ353" s="1114"/>
      <c r="CMK353" s="1114"/>
      <c r="CML353" s="1114"/>
      <c r="CMM353" s="1114"/>
      <c r="CMN353" s="1114"/>
      <c r="CMO353" s="1114"/>
      <c r="CMP353" s="1114"/>
      <c r="CMQ353" s="1114"/>
      <c r="CMR353" s="1114"/>
      <c r="CMS353" s="1114"/>
      <c r="CMT353" s="1114"/>
      <c r="CMU353" s="1114"/>
      <c r="CMV353" s="1114"/>
      <c r="CMW353" s="1114"/>
      <c r="CMX353" s="1114"/>
      <c r="CMY353" s="1114"/>
      <c r="CMZ353" s="1114"/>
      <c r="CNA353" s="1114"/>
      <c r="CNB353" s="1114"/>
      <c r="CNC353" s="1114"/>
      <c r="CND353" s="1114"/>
      <c r="CNE353" s="1114"/>
      <c r="CNF353" s="1114"/>
      <c r="CNG353" s="1114"/>
      <c r="CNH353" s="1114"/>
      <c r="CNI353" s="1114"/>
      <c r="CNJ353" s="1114"/>
      <c r="CNK353" s="1114"/>
      <c r="CNL353" s="1114"/>
      <c r="CNM353" s="1114"/>
      <c r="CNN353" s="1114"/>
      <c r="CNO353" s="1114"/>
      <c r="CNP353" s="1114"/>
      <c r="CNQ353" s="1114"/>
      <c r="CNR353" s="1114"/>
      <c r="CNS353" s="1114"/>
      <c r="CNT353" s="1114"/>
      <c r="CNU353" s="1114"/>
      <c r="CNV353" s="1114"/>
      <c r="CNW353" s="1114"/>
      <c r="CNX353" s="1114"/>
      <c r="CNY353" s="1114"/>
      <c r="CNZ353" s="1114"/>
      <c r="COA353" s="1114"/>
      <c r="COB353" s="1114"/>
      <c r="COC353" s="1114"/>
      <c r="COD353" s="1114"/>
      <c r="COE353" s="1114"/>
      <c r="COF353" s="1114"/>
      <c r="COG353" s="1114"/>
      <c r="COH353" s="1114"/>
      <c r="COI353" s="1114"/>
      <c r="COJ353" s="1114"/>
      <c r="COK353" s="1114"/>
      <c r="COL353" s="1114"/>
      <c r="COM353" s="1114"/>
      <c r="CON353" s="1114"/>
      <c r="COO353" s="1114"/>
      <c r="COP353" s="1114"/>
      <c r="COQ353" s="1114"/>
      <c r="COR353" s="1114"/>
      <c r="COS353" s="1114"/>
      <c r="COT353" s="1114"/>
      <c r="COU353" s="1114"/>
      <c r="COV353" s="1114"/>
      <c r="COW353" s="1114"/>
      <c r="COX353" s="1114"/>
      <c r="COY353" s="1114"/>
      <c r="COZ353" s="1114"/>
      <c r="CPA353" s="1114"/>
      <c r="CPB353" s="1114"/>
      <c r="CPC353" s="1114"/>
      <c r="CPD353" s="1114"/>
      <c r="CPE353" s="1114"/>
      <c r="CPF353" s="1114"/>
      <c r="CPG353" s="1114"/>
      <c r="CPH353" s="1114"/>
      <c r="CPI353" s="1114"/>
      <c r="CPJ353" s="1114"/>
      <c r="CPK353" s="1114"/>
      <c r="CPL353" s="1114"/>
      <c r="CPM353" s="1114"/>
      <c r="CPN353" s="1114"/>
      <c r="CPO353" s="1114"/>
      <c r="CPP353" s="1114"/>
      <c r="CPQ353" s="1114"/>
      <c r="CPR353" s="1114"/>
      <c r="CPS353" s="1114"/>
      <c r="CPT353" s="1114"/>
      <c r="CPU353" s="1114"/>
      <c r="CPV353" s="1114"/>
      <c r="CPW353" s="1114"/>
      <c r="CPX353" s="1114"/>
      <c r="CPY353" s="1114"/>
      <c r="CPZ353" s="1114"/>
      <c r="CQA353" s="1114"/>
      <c r="CQB353" s="1114"/>
      <c r="CQC353" s="1114"/>
      <c r="CQD353" s="1114"/>
      <c r="CQE353" s="1114"/>
      <c r="CQF353" s="1114"/>
      <c r="CQG353" s="1114"/>
      <c r="CQH353" s="1114"/>
      <c r="CQI353" s="1114"/>
      <c r="CQJ353" s="1114"/>
      <c r="CQK353" s="1114"/>
      <c r="CQL353" s="1114"/>
      <c r="CQM353" s="1114"/>
      <c r="CQN353" s="1114"/>
      <c r="CQO353" s="1114"/>
      <c r="CQP353" s="1114"/>
      <c r="CQQ353" s="1114"/>
      <c r="CQR353" s="1114"/>
      <c r="CQS353" s="1114"/>
      <c r="CQT353" s="1114"/>
      <c r="CQU353" s="1114"/>
      <c r="CQV353" s="1114"/>
      <c r="CQW353" s="1114"/>
      <c r="CQX353" s="1114"/>
      <c r="CQY353" s="1114"/>
      <c r="CQZ353" s="1114"/>
      <c r="CRA353" s="1114"/>
      <c r="CRB353" s="1114"/>
      <c r="CRC353" s="1114"/>
      <c r="CRD353" s="1114"/>
      <c r="CRE353" s="1114"/>
      <c r="CRF353" s="1114"/>
      <c r="CRG353" s="1114"/>
      <c r="CRH353" s="1114"/>
      <c r="CRI353" s="1114"/>
      <c r="CRJ353" s="1114"/>
      <c r="CRK353" s="1114"/>
      <c r="CRL353" s="1114"/>
      <c r="CRM353" s="1114"/>
      <c r="CRN353" s="1114"/>
      <c r="CRO353" s="1114"/>
      <c r="CRP353" s="1114"/>
      <c r="CRQ353" s="1114"/>
      <c r="CRR353" s="1114"/>
      <c r="CRS353" s="1114"/>
      <c r="CRT353" s="1114"/>
      <c r="CRU353" s="1114"/>
      <c r="CRV353" s="1114"/>
      <c r="CRW353" s="1114"/>
      <c r="CRX353" s="1114"/>
      <c r="CRY353" s="1114"/>
      <c r="CRZ353" s="1114"/>
      <c r="CSA353" s="1114"/>
      <c r="CSB353" s="1114"/>
      <c r="CSC353" s="1114"/>
      <c r="CSD353" s="1114"/>
      <c r="CSE353" s="1114"/>
      <c r="CSF353" s="1114"/>
      <c r="CSG353" s="1114"/>
      <c r="CSH353" s="1114"/>
      <c r="CSI353" s="1114"/>
      <c r="CSJ353" s="1114"/>
      <c r="CSK353" s="1114"/>
      <c r="CSL353" s="1114"/>
      <c r="CSM353" s="1114"/>
      <c r="CSN353" s="1114"/>
      <c r="CSO353" s="1114"/>
      <c r="CSP353" s="1114"/>
      <c r="CSQ353" s="1114"/>
      <c r="CSR353" s="1114"/>
      <c r="CSS353" s="1114"/>
      <c r="CST353" s="1114"/>
      <c r="CSU353" s="1114"/>
      <c r="CSV353" s="1114"/>
      <c r="CSW353" s="1114"/>
      <c r="CSX353" s="1114"/>
      <c r="CSY353" s="1114"/>
      <c r="CSZ353" s="1114"/>
      <c r="CTA353" s="1114"/>
      <c r="CTB353" s="1114"/>
      <c r="CTC353" s="1114"/>
      <c r="CTD353" s="1114"/>
      <c r="CTE353" s="1114"/>
      <c r="CTF353" s="1114"/>
      <c r="CTG353" s="1114"/>
      <c r="CTH353" s="1114"/>
      <c r="CTI353" s="1114"/>
      <c r="CTJ353" s="1114"/>
      <c r="CTK353" s="1114"/>
      <c r="CTL353" s="1114"/>
      <c r="CTM353" s="1114"/>
      <c r="CTN353" s="1114"/>
      <c r="CTO353" s="1114"/>
      <c r="CTP353" s="1114"/>
      <c r="CTQ353" s="1114"/>
      <c r="CTR353" s="1114"/>
      <c r="CTS353" s="1114"/>
      <c r="CTT353" s="1114"/>
      <c r="CTU353" s="1114"/>
      <c r="CTV353" s="1114"/>
      <c r="CTW353" s="1114"/>
      <c r="CTX353" s="1114"/>
      <c r="CTY353" s="1114"/>
      <c r="CTZ353" s="1114"/>
      <c r="CUA353" s="1114"/>
      <c r="CUB353" s="1114"/>
      <c r="CUC353" s="1114"/>
      <c r="CUD353" s="1114"/>
      <c r="CUE353" s="1114"/>
      <c r="CUF353" s="1114"/>
      <c r="CUG353" s="1114"/>
      <c r="CUH353" s="1114"/>
      <c r="CUI353" s="1114"/>
      <c r="CUJ353" s="1114"/>
      <c r="CUK353" s="1114"/>
      <c r="CUL353" s="1114"/>
      <c r="CUM353" s="1114"/>
      <c r="CUN353" s="1114"/>
      <c r="CUO353" s="1114"/>
      <c r="CUP353" s="1114"/>
      <c r="CUQ353" s="1114"/>
      <c r="CUR353" s="1114"/>
      <c r="CUS353" s="1114"/>
      <c r="CUT353" s="1114"/>
      <c r="CUU353" s="1114"/>
      <c r="CUV353" s="1114"/>
      <c r="CUW353" s="1114"/>
      <c r="CUX353" s="1114"/>
      <c r="CUY353" s="1114"/>
      <c r="CUZ353" s="1114"/>
      <c r="CVA353" s="1114"/>
      <c r="CVB353" s="1114"/>
      <c r="CVC353" s="1114"/>
      <c r="CVD353" s="1114"/>
      <c r="CVE353" s="1114"/>
      <c r="CVF353" s="1114"/>
      <c r="CVG353" s="1114"/>
      <c r="CVH353" s="1114"/>
      <c r="CVI353" s="1114"/>
      <c r="CVJ353" s="1114"/>
      <c r="CVK353" s="1114"/>
      <c r="CVL353" s="1114"/>
      <c r="CVM353" s="1114"/>
      <c r="CVN353" s="1114"/>
      <c r="CVO353" s="1114"/>
      <c r="CVP353" s="1114"/>
      <c r="CVQ353" s="1114"/>
      <c r="CVR353" s="1114"/>
      <c r="CVS353" s="1114"/>
      <c r="CVT353" s="1114"/>
      <c r="CVU353" s="1114"/>
      <c r="CVV353" s="1114"/>
      <c r="CVW353" s="1114"/>
      <c r="CVX353" s="1114"/>
      <c r="CVY353" s="1114"/>
      <c r="CVZ353" s="1114"/>
      <c r="CWA353" s="1114"/>
      <c r="CWB353" s="1114"/>
      <c r="CWC353" s="1114"/>
      <c r="CWD353" s="1114"/>
      <c r="CWE353" s="1114"/>
      <c r="CWF353" s="1114"/>
      <c r="CWG353" s="1114"/>
      <c r="CWH353" s="1114"/>
      <c r="CWI353" s="1114"/>
      <c r="CWJ353" s="1114"/>
      <c r="CWK353" s="1114"/>
      <c r="CWL353" s="1114"/>
      <c r="CWM353" s="1114"/>
      <c r="CWN353" s="1114"/>
      <c r="CWO353" s="1114"/>
      <c r="CWP353" s="1114"/>
      <c r="CWQ353" s="1114"/>
      <c r="CWR353" s="1114"/>
      <c r="CWS353" s="1114"/>
      <c r="CWT353" s="1114"/>
      <c r="CWU353" s="1114"/>
      <c r="CWV353" s="1114"/>
      <c r="CWW353" s="1114"/>
      <c r="CWX353" s="1114"/>
      <c r="CWY353" s="1114"/>
      <c r="CWZ353" s="1114"/>
      <c r="CXA353" s="1114"/>
      <c r="CXB353" s="1114"/>
      <c r="CXC353" s="1114"/>
      <c r="CXD353" s="1114"/>
      <c r="CXE353" s="1114"/>
      <c r="CXF353" s="1114"/>
      <c r="CXG353" s="1114"/>
      <c r="CXH353" s="1114"/>
      <c r="CXI353" s="1114"/>
      <c r="CXJ353" s="1114"/>
      <c r="CXK353" s="1114"/>
      <c r="CXL353" s="1114"/>
      <c r="CXM353" s="1114"/>
      <c r="CXN353" s="1114"/>
      <c r="CXO353" s="1114"/>
      <c r="CXP353" s="1114"/>
      <c r="CXQ353" s="1114"/>
      <c r="CXR353" s="1114"/>
      <c r="CXS353" s="1114"/>
      <c r="CXT353" s="1114"/>
      <c r="CXU353" s="1114"/>
      <c r="CXV353" s="1114"/>
      <c r="CXW353" s="1114"/>
      <c r="CXX353" s="1114"/>
      <c r="CXY353" s="1114"/>
      <c r="CXZ353" s="1114"/>
      <c r="CYA353" s="1114"/>
      <c r="CYB353" s="1114"/>
      <c r="CYC353" s="1114"/>
      <c r="CYD353" s="1114"/>
      <c r="CYE353" s="1114"/>
      <c r="CYF353" s="1114"/>
      <c r="CYG353" s="1114"/>
      <c r="CYH353" s="1114"/>
      <c r="CYI353" s="1114"/>
      <c r="CYJ353" s="1114"/>
      <c r="CYK353" s="1114"/>
      <c r="CYL353" s="1114"/>
      <c r="CYM353" s="1114"/>
      <c r="CYN353" s="1114"/>
      <c r="CYO353" s="1114"/>
      <c r="CYP353" s="1114"/>
      <c r="CYQ353" s="1114"/>
      <c r="CYR353" s="1114"/>
      <c r="CYS353" s="1114"/>
      <c r="CYT353" s="1114"/>
      <c r="CYU353" s="1114"/>
      <c r="CYV353" s="1114"/>
      <c r="CYW353" s="1114"/>
      <c r="CYX353" s="1114"/>
      <c r="CYY353" s="1114"/>
      <c r="CYZ353" s="1114"/>
      <c r="CZA353" s="1114"/>
      <c r="CZB353" s="1114"/>
      <c r="CZC353" s="1114"/>
      <c r="CZD353" s="1114"/>
      <c r="CZE353" s="1114"/>
      <c r="CZF353" s="1114"/>
      <c r="CZG353" s="1114"/>
      <c r="CZH353" s="1114"/>
      <c r="CZI353" s="1114"/>
      <c r="CZJ353" s="1114"/>
      <c r="CZK353" s="1114"/>
      <c r="CZL353" s="1114"/>
      <c r="CZM353" s="1114"/>
      <c r="CZN353" s="1114"/>
      <c r="CZO353" s="1114"/>
      <c r="CZP353" s="1114"/>
      <c r="CZQ353" s="1114"/>
      <c r="CZR353" s="1114"/>
      <c r="CZS353" s="1114"/>
      <c r="CZT353" s="1114"/>
      <c r="CZU353" s="1114"/>
      <c r="CZV353" s="1114"/>
      <c r="CZW353" s="1114"/>
      <c r="CZX353" s="1114"/>
      <c r="CZY353" s="1114"/>
      <c r="CZZ353" s="1114"/>
      <c r="DAA353" s="1114"/>
      <c r="DAB353" s="1114"/>
      <c r="DAC353" s="1114"/>
      <c r="DAD353" s="1114"/>
      <c r="DAE353" s="1114"/>
      <c r="DAF353" s="1114"/>
      <c r="DAG353" s="1114"/>
      <c r="DAH353" s="1114"/>
      <c r="DAI353" s="1114"/>
      <c r="DAJ353" s="1114"/>
      <c r="DAK353" s="1114"/>
      <c r="DAL353" s="1114"/>
      <c r="DAM353" s="1114"/>
      <c r="DAN353" s="1114"/>
      <c r="DAO353" s="1114"/>
      <c r="DAP353" s="1114"/>
      <c r="DAQ353" s="1114"/>
      <c r="DAR353" s="1114"/>
      <c r="DAS353" s="1114"/>
      <c r="DAT353" s="1114"/>
      <c r="DAU353" s="1114"/>
      <c r="DAV353" s="1114"/>
      <c r="DAW353" s="1114"/>
      <c r="DAX353" s="1114"/>
      <c r="DAY353" s="1114"/>
      <c r="DAZ353" s="1114"/>
      <c r="DBA353" s="1114"/>
      <c r="DBB353" s="1114"/>
      <c r="DBC353" s="1114"/>
      <c r="DBD353" s="1114"/>
      <c r="DBE353" s="1114"/>
      <c r="DBF353" s="1114"/>
      <c r="DBG353" s="1114"/>
      <c r="DBH353" s="1114"/>
      <c r="DBI353" s="1114"/>
      <c r="DBJ353" s="1114"/>
      <c r="DBK353" s="1114"/>
      <c r="DBL353" s="1114"/>
      <c r="DBM353" s="1114"/>
      <c r="DBN353" s="1114"/>
      <c r="DBO353" s="1114"/>
      <c r="DBP353" s="1114"/>
      <c r="DBQ353" s="1114"/>
      <c r="DBR353" s="1114"/>
      <c r="DBS353" s="1114"/>
      <c r="DBT353" s="1114"/>
      <c r="DBU353" s="1114"/>
      <c r="DBV353" s="1114"/>
      <c r="DBW353" s="1114"/>
      <c r="DBX353" s="1114"/>
      <c r="DBY353" s="1114"/>
      <c r="DBZ353" s="1114"/>
      <c r="DCA353" s="1114"/>
      <c r="DCB353" s="1114"/>
      <c r="DCC353" s="1114"/>
      <c r="DCD353" s="1114"/>
      <c r="DCE353" s="1114"/>
      <c r="DCF353" s="1114"/>
      <c r="DCG353" s="1114"/>
      <c r="DCH353" s="1114"/>
      <c r="DCI353" s="1114"/>
      <c r="DCJ353" s="1114"/>
      <c r="DCK353" s="1114"/>
      <c r="DCL353" s="1114"/>
      <c r="DCM353" s="1114"/>
      <c r="DCN353" s="1114"/>
      <c r="DCO353" s="1114"/>
      <c r="DCP353" s="1114"/>
      <c r="DCQ353" s="1114"/>
      <c r="DCR353" s="1114"/>
      <c r="DCS353" s="1114"/>
      <c r="DCT353" s="1114"/>
      <c r="DCU353" s="1114"/>
      <c r="DCV353" s="1114"/>
      <c r="DCW353" s="1114"/>
      <c r="DCX353" s="1114"/>
      <c r="DCY353" s="1114"/>
      <c r="DCZ353" s="1114"/>
      <c r="DDA353" s="1114"/>
      <c r="DDB353" s="1114"/>
      <c r="DDC353" s="1114"/>
      <c r="DDD353" s="1114"/>
      <c r="DDE353" s="1114"/>
      <c r="DDF353" s="1114"/>
      <c r="DDG353" s="1114"/>
      <c r="DDH353" s="1114"/>
      <c r="DDI353" s="1114"/>
      <c r="DDJ353" s="1114"/>
      <c r="DDK353" s="1114"/>
      <c r="DDL353" s="1114"/>
      <c r="DDM353" s="1114"/>
      <c r="DDN353" s="1114"/>
      <c r="DDO353" s="1114"/>
      <c r="DDP353" s="1114"/>
      <c r="DDQ353" s="1114"/>
      <c r="DDR353" s="1114"/>
      <c r="DDS353" s="1114"/>
      <c r="DDT353" s="1114"/>
      <c r="DDU353" s="1114"/>
      <c r="DDV353" s="1114"/>
      <c r="DDW353" s="1114"/>
      <c r="DDX353" s="1114"/>
      <c r="DDY353" s="1114"/>
      <c r="DDZ353" s="1114"/>
      <c r="DEA353" s="1114"/>
      <c r="DEB353" s="1114"/>
      <c r="DEC353" s="1114"/>
      <c r="DED353" s="1114"/>
      <c r="DEE353" s="1114"/>
      <c r="DEF353" s="1114"/>
      <c r="DEG353" s="1114"/>
      <c r="DEH353" s="1114"/>
      <c r="DEI353" s="1114"/>
      <c r="DEJ353" s="1114"/>
      <c r="DEK353" s="1114"/>
      <c r="DEL353" s="1114"/>
      <c r="DEM353" s="1114"/>
      <c r="DEN353" s="1114"/>
      <c r="DEO353" s="1114"/>
      <c r="DEP353" s="1114"/>
      <c r="DEQ353" s="1114"/>
      <c r="DER353" s="1114"/>
      <c r="DES353" s="1114"/>
      <c r="DET353" s="1114"/>
      <c r="DEU353" s="1114"/>
      <c r="DEV353" s="1114"/>
      <c r="DEW353" s="1114"/>
      <c r="DEX353" s="1114"/>
      <c r="DEY353" s="1114"/>
      <c r="DEZ353" s="1114"/>
      <c r="DFA353" s="1114"/>
      <c r="DFB353" s="1114"/>
      <c r="DFC353" s="1114"/>
      <c r="DFD353" s="1114"/>
      <c r="DFE353" s="1114"/>
      <c r="DFF353" s="1114"/>
      <c r="DFG353" s="1114"/>
      <c r="DFH353" s="1114"/>
      <c r="DFI353" s="1114"/>
      <c r="DFJ353" s="1114"/>
      <c r="DFK353" s="1114"/>
      <c r="DFL353" s="1114"/>
      <c r="DFM353" s="1114"/>
      <c r="DFN353" s="1114"/>
      <c r="DFO353" s="1114"/>
      <c r="DFP353" s="1114"/>
      <c r="DFQ353" s="1114"/>
      <c r="DFR353" s="1114"/>
      <c r="DFS353" s="1114"/>
      <c r="DFT353" s="1114"/>
      <c r="DFU353" s="1114"/>
      <c r="DFV353" s="1114"/>
      <c r="DFW353" s="1114"/>
      <c r="DFX353" s="1114"/>
      <c r="DFY353" s="1114"/>
      <c r="DFZ353" s="1114"/>
      <c r="DGA353" s="1114"/>
      <c r="DGB353" s="1114"/>
      <c r="DGC353" s="1114"/>
      <c r="DGD353" s="1114"/>
      <c r="DGE353" s="1114"/>
      <c r="DGF353" s="1114"/>
      <c r="DGG353" s="1114"/>
      <c r="DGH353" s="1114"/>
      <c r="DGI353" s="1114"/>
      <c r="DGJ353" s="1114"/>
      <c r="DGK353" s="1114"/>
      <c r="DGL353" s="1114"/>
      <c r="DGM353" s="1114"/>
      <c r="DGN353" s="1114"/>
      <c r="DGO353" s="1114"/>
      <c r="DGP353" s="1114"/>
      <c r="DGQ353" s="1114"/>
      <c r="DGR353" s="1114"/>
      <c r="DGS353" s="1114"/>
      <c r="DGT353" s="1114"/>
      <c r="DGU353" s="1114"/>
      <c r="DGV353" s="1114"/>
      <c r="DGW353" s="1114"/>
      <c r="DGX353" s="1114"/>
      <c r="DGY353" s="1114"/>
      <c r="DGZ353" s="1114"/>
      <c r="DHA353" s="1114"/>
      <c r="DHB353" s="1114"/>
      <c r="DHC353" s="1114"/>
      <c r="DHD353" s="1114"/>
      <c r="DHE353" s="1114"/>
      <c r="DHF353" s="1114"/>
      <c r="DHG353" s="1114"/>
      <c r="DHH353" s="1114"/>
      <c r="DHI353" s="1114"/>
      <c r="DHJ353" s="1114"/>
      <c r="DHK353" s="1114"/>
      <c r="DHL353" s="1114"/>
      <c r="DHM353" s="1114"/>
      <c r="DHN353" s="1114"/>
      <c r="DHO353" s="1114"/>
      <c r="DHP353" s="1114"/>
      <c r="DHQ353" s="1114"/>
      <c r="DHR353" s="1114"/>
      <c r="DHS353" s="1114"/>
      <c r="DHT353" s="1114"/>
      <c r="DHU353" s="1114"/>
      <c r="DHV353" s="1114"/>
      <c r="DHW353" s="1114"/>
      <c r="DHX353" s="1114"/>
      <c r="DHY353" s="1114"/>
      <c r="DHZ353" s="1114"/>
      <c r="DIA353" s="1114"/>
      <c r="DIB353" s="1114"/>
      <c r="DIC353" s="1114"/>
      <c r="DID353" s="1114"/>
      <c r="DIE353" s="1114"/>
      <c r="DIF353" s="1114"/>
      <c r="DIG353" s="1114"/>
      <c r="DIH353" s="1114"/>
      <c r="DII353" s="1114"/>
      <c r="DIJ353" s="1114"/>
      <c r="DIK353" s="1114"/>
      <c r="DIL353" s="1114"/>
      <c r="DIM353" s="1114"/>
      <c r="DIN353" s="1114"/>
      <c r="DIO353" s="1114"/>
      <c r="DIP353" s="1114"/>
      <c r="DIQ353" s="1114"/>
      <c r="DIR353" s="1114"/>
      <c r="DIS353" s="1114"/>
      <c r="DIT353" s="1114"/>
      <c r="DIU353" s="1114"/>
      <c r="DIV353" s="1114"/>
      <c r="DIW353" s="1114"/>
      <c r="DIX353" s="1114"/>
      <c r="DIY353" s="1114"/>
      <c r="DIZ353" s="1114"/>
      <c r="DJA353" s="1114"/>
      <c r="DJB353" s="1114"/>
      <c r="DJC353" s="1114"/>
      <c r="DJD353" s="1114"/>
      <c r="DJE353" s="1114"/>
      <c r="DJF353" s="1114"/>
      <c r="DJG353" s="1114"/>
      <c r="DJH353" s="1114"/>
      <c r="DJI353" s="1114"/>
      <c r="DJJ353" s="1114"/>
      <c r="DJK353" s="1114"/>
      <c r="DJL353" s="1114"/>
      <c r="DJM353" s="1114"/>
      <c r="DJN353" s="1114"/>
      <c r="DJO353" s="1114"/>
      <c r="DJP353" s="1114"/>
      <c r="DJQ353" s="1114"/>
      <c r="DJR353" s="1114"/>
      <c r="DJS353" s="1114"/>
      <c r="DJT353" s="1114"/>
      <c r="DJU353" s="1114"/>
      <c r="DJV353" s="1114"/>
      <c r="DJW353" s="1114"/>
      <c r="DJX353" s="1114"/>
      <c r="DJY353" s="1114"/>
      <c r="DJZ353" s="1114"/>
      <c r="DKA353" s="1114"/>
      <c r="DKB353" s="1114"/>
      <c r="DKC353" s="1114"/>
      <c r="DKD353" s="1114"/>
      <c r="DKE353" s="1114"/>
      <c r="DKF353" s="1114"/>
      <c r="DKG353" s="1114"/>
      <c r="DKH353" s="1114"/>
      <c r="DKI353" s="1114"/>
      <c r="DKJ353" s="1114"/>
      <c r="DKK353" s="1114"/>
      <c r="DKL353" s="1114"/>
      <c r="DKM353" s="1114"/>
      <c r="DKN353" s="1114"/>
      <c r="DKO353" s="1114"/>
      <c r="DKP353" s="1114"/>
      <c r="DKQ353" s="1114"/>
      <c r="DKR353" s="1114"/>
      <c r="DKS353" s="1114"/>
      <c r="DKT353" s="1114"/>
      <c r="DKU353" s="1114"/>
      <c r="DKV353" s="1114"/>
      <c r="DKW353" s="1114"/>
      <c r="DKX353" s="1114"/>
      <c r="DKY353" s="1114"/>
      <c r="DKZ353" s="1114"/>
      <c r="DLA353" s="1114"/>
      <c r="DLB353" s="1114"/>
      <c r="DLC353" s="1114"/>
      <c r="DLD353" s="1114"/>
      <c r="DLE353" s="1114"/>
      <c r="DLF353" s="1114"/>
      <c r="DLG353" s="1114"/>
      <c r="DLH353" s="1114"/>
      <c r="DLI353" s="1114"/>
      <c r="DLJ353" s="1114"/>
      <c r="DLK353" s="1114"/>
      <c r="DLL353" s="1114"/>
      <c r="DLM353" s="1114"/>
      <c r="DLN353" s="1114"/>
      <c r="DLO353" s="1114"/>
      <c r="DLP353" s="1114"/>
      <c r="DLQ353" s="1114"/>
      <c r="DLR353" s="1114"/>
      <c r="DLS353" s="1114"/>
      <c r="DLT353" s="1114"/>
      <c r="DLU353" s="1114"/>
      <c r="DLV353" s="1114"/>
      <c r="DLW353" s="1114"/>
      <c r="DLX353" s="1114"/>
      <c r="DLY353" s="1114"/>
      <c r="DLZ353" s="1114"/>
      <c r="DMA353" s="1114"/>
      <c r="DMB353" s="1114"/>
      <c r="DMC353" s="1114"/>
      <c r="DMD353" s="1114"/>
      <c r="DME353" s="1114"/>
      <c r="DMF353" s="1114"/>
      <c r="DMG353" s="1114"/>
      <c r="DMH353" s="1114"/>
      <c r="DMI353" s="1114"/>
      <c r="DMJ353" s="1114"/>
      <c r="DMK353" s="1114"/>
      <c r="DML353" s="1114"/>
      <c r="DMM353" s="1114"/>
      <c r="DMN353" s="1114"/>
      <c r="DMO353" s="1114"/>
      <c r="DMP353" s="1114"/>
      <c r="DMQ353" s="1114"/>
      <c r="DMR353" s="1114"/>
      <c r="DMS353" s="1114"/>
      <c r="DMT353" s="1114"/>
      <c r="DMU353" s="1114"/>
      <c r="DMV353" s="1114"/>
      <c r="DMW353" s="1114"/>
      <c r="DMX353" s="1114"/>
      <c r="DMY353" s="1114"/>
      <c r="DMZ353" s="1114"/>
      <c r="DNA353" s="1114"/>
      <c r="DNB353" s="1114"/>
      <c r="DNC353" s="1114"/>
      <c r="DND353" s="1114"/>
      <c r="DNE353" s="1114"/>
      <c r="DNF353" s="1114"/>
      <c r="DNG353" s="1114"/>
      <c r="DNH353" s="1114"/>
      <c r="DNI353" s="1114"/>
      <c r="DNJ353" s="1114"/>
      <c r="DNK353" s="1114"/>
      <c r="DNL353" s="1114"/>
      <c r="DNM353" s="1114"/>
      <c r="DNN353" s="1114"/>
      <c r="DNO353" s="1114"/>
      <c r="DNP353" s="1114"/>
      <c r="DNQ353" s="1114"/>
      <c r="DNR353" s="1114"/>
      <c r="DNS353" s="1114"/>
      <c r="DNT353" s="1114"/>
      <c r="DNU353" s="1114"/>
      <c r="DNV353" s="1114"/>
      <c r="DNW353" s="1114"/>
      <c r="DNX353" s="1114"/>
      <c r="DNY353" s="1114"/>
      <c r="DNZ353" s="1114"/>
      <c r="DOA353" s="1114"/>
      <c r="DOB353" s="1114"/>
      <c r="DOC353" s="1114"/>
      <c r="DOD353" s="1114"/>
      <c r="DOE353" s="1114"/>
      <c r="DOF353" s="1114"/>
      <c r="DOG353" s="1114"/>
      <c r="DOH353" s="1114"/>
      <c r="DOI353" s="1114"/>
      <c r="DOJ353" s="1114"/>
      <c r="DOK353" s="1114"/>
      <c r="DOL353" s="1114"/>
      <c r="DOM353" s="1114"/>
      <c r="DON353" s="1114"/>
      <c r="DOO353" s="1114"/>
      <c r="DOP353" s="1114"/>
      <c r="DOQ353" s="1114"/>
      <c r="DOR353" s="1114"/>
      <c r="DOS353" s="1114"/>
      <c r="DOT353" s="1114"/>
      <c r="DOU353" s="1114"/>
      <c r="DOV353" s="1114"/>
      <c r="DOW353" s="1114"/>
      <c r="DOX353" s="1114"/>
      <c r="DOY353" s="1114"/>
      <c r="DOZ353" s="1114"/>
      <c r="DPA353" s="1114"/>
      <c r="DPB353" s="1114"/>
      <c r="DPC353" s="1114"/>
      <c r="DPD353" s="1114"/>
      <c r="DPE353" s="1114"/>
      <c r="DPF353" s="1114"/>
      <c r="DPG353" s="1114"/>
      <c r="DPH353" s="1114"/>
      <c r="DPI353" s="1114"/>
      <c r="DPJ353" s="1114"/>
      <c r="DPK353" s="1114"/>
      <c r="DPL353" s="1114"/>
      <c r="DPM353" s="1114"/>
      <c r="DPN353" s="1114"/>
      <c r="DPO353" s="1114"/>
      <c r="DPP353" s="1114"/>
      <c r="DPQ353" s="1114"/>
      <c r="DPR353" s="1114"/>
      <c r="DPS353" s="1114"/>
      <c r="DPT353" s="1114"/>
      <c r="DPU353" s="1114"/>
      <c r="DPV353" s="1114"/>
      <c r="DPW353" s="1114"/>
      <c r="DPX353" s="1114"/>
      <c r="DPY353" s="1114"/>
      <c r="DPZ353" s="1114"/>
      <c r="DQA353" s="1114"/>
      <c r="DQB353" s="1114"/>
      <c r="DQC353" s="1114"/>
      <c r="DQD353" s="1114"/>
      <c r="DQE353" s="1114"/>
      <c r="DQF353" s="1114"/>
      <c r="DQG353" s="1114"/>
      <c r="DQH353" s="1114"/>
      <c r="DQI353" s="1114"/>
      <c r="DQJ353" s="1114"/>
      <c r="DQK353" s="1114"/>
      <c r="DQL353" s="1114"/>
      <c r="DQM353" s="1114"/>
      <c r="DQN353" s="1114"/>
      <c r="DQO353" s="1114"/>
      <c r="DQP353" s="1114"/>
      <c r="DQQ353" s="1114"/>
      <c r="DQR353" s="1114"/>
      <c r="DQS353" s="1114"/>
      <c r="DQT353" s="1114"/>
      <c r="DQU353" s="1114"/>
      <c r="DQV353" s="1114"/>
      <c r="DQW353" s="1114"/>
      <c r="DQX353" s="1114"/>
      <c r="DQY353" s="1114"/>
      <c r="DQZ353" s="1114"/>
      <c r="DRA353" s="1114"/>
      <c r="DRB353" s="1114"/>
      <c r="DRC353" s="1114"/>
      <c r="DRD353" s="1114"/>
      <c r="DRE353" s="1114"/>
      <c r="DRF353" s="1114"/>
      <c r="DRG353" s="1114"/>
      <c r="DRH353" s="1114"/>
      <c r="DRI353" s="1114"/>
      <c r="DRJ353" s="1114"/>
      <c r="DRK353" s="1114"/>
      <c r="DRL353" s="1114"/>
      <c r="DRM353" s="1114"/>
      <c r="DRN353" s="1114"/>
      <c r="DRO353" s="1114"/>
      <c r="DRP353" s="1114"/>
      <c r="DRQ353" s="1114"/>
      <c r="DRR353" s="1114"/>
      <c r="DRS353" s="1114"/>
      <c r="DRT353" s="1114"/>
      <c r="DRU353" s="1114"/>
      <c r="DRV353" s="1114"/>
      <c r="DRW353" s="1114"/>
      <c r="DRX353" s="1114"/>
      <c r="DRY353" s="1114"/>
      <c r="DRZ353" s="1114"/>
      <c r="DSA353" s="1114"/>
      <c r="DSB353" s="1114"/>
      <c r="DSC353" s="1114"/>
      <c r="DSD353" s="1114"/>
      <c r="DSE353" s="1114"/>
      <c r="DSF353" s="1114"/>
      <c r="DSG353" s="1114"/>
      <c r="DSH353" s="1114"/>
      <c r="DSI353" s="1114"/>
      <c r="DSJ353" s="1114"/>
      <c r="DSK353" s="1114"/>
      <c r="DSL353" s="1114"/>
      <c r="DSM353" s="1114"/>
      <c r="DSN353" s="1114"/>
      <c r="DSO353" s="1114"/>
      <c r="DSP353" s="1114"/>
      <c r="DSQ353" s="1114"/>
      <c r="DSR353" s="1114"/>
      <c r="DSS353" s="1114"/>
      <c r="DST353" s="1114"/>
      <c r="DSU353" s="1114"/>
      <c r="DSV353" s="1114"/>
      <c r="DSW353" s="1114"/>
      <c r="DSX353" s="1114"/>
      <c r="DSY353" s="1114"/>
      <c r="DSZ353" s="1114"/>
      <c r="DTA353" s="1114"/>
      <c r="DTB353" s="1114"/>
      <c r="DTC353" s="1114"/>
      <c r="DTD353" s="1114"/>
      <c r="DTE353" s="1114"/>
      <c r="DTF353" s="1114"/>
      <c r="DTG353" s="1114"/>
      <c r="DTH353" s="1114"/>
      <c r="DTI353" s="1114"/>
      <c r="DTJ353" s="1114"/>
      <c r="DTK353" s="1114"/>
      <c r="DTL353" s="1114"/>
      <c r="DTM353" s="1114"/>
      <c r="DTN353" s="1114"/>
      <c r="DTO353" s="1114"/>
      <c r="DTP353" s="1114"/>
      <c r="DTQ353" s="1114"/>
      <c r="DTR353" s="1114"/>
      <c r="DTS353" s="1114"/>
      <c r="DTT353" s="1114"/>
      <c r="DTU353" s="1114"/>
      <c r="DTV353" s="1114"/>
      <c r="DTW353" s="1114"/>
      <c r="DTX353" s="1114"/>
      <c r="DTY353" s="1114"/>
      <c r="DTZ353" s="1114"/>
      <c r="DUA353" s="1114"/>
      <c r="DUB353" s="1114"/>
      <c r="DUC353" s="1114"/>
      <c r="DUD353" s="1114"/>
      <c r="DUE353" s="1114"/>
      <c r="DUF353" s="1114"/>
      <c r="DUG353" s="1114"/>
      <c r="DUH353" s="1114"/>
      <c r="DUI353" s="1114"/>
      <c r="DUJ353" s="1114"/>
      <c r="DUK353" s="1114"/>
      <c r="DUL353" s="1114"/>
      <c r="DUM353" s="1114"/>
      <c r="DUN353" s="1114"/>
      <c r="DUO353" s="1114"/>
      <c r="DUP353" s="1114"/>
      <c r="DUQ353" s="1114"/>
      <c r="DUR353" s="1114"/>
      <c r="DUS353" s="1114"/>
      <c r="DUT353" s="1114"/>
      <c r="DUU353" s="1114"/>
      <c r="DUV353" s="1114"/>
      <c r="DUW353" s="1114"/>
      <c r="DUX353" s="1114"/>
      <c r="DUY353" s="1114"/>
      <c r="DUZ353" s="1114"/>
      <c r="DVA353" s="1114"/>
      <c r="DVB353" s="1114"/>
      <c r="DVC353" s="1114"/>
      <c r="DVD353" s="1114"/>
      <c r="DVE353" s="1114"/>
      <c r="DVF353" s="1114"/>
      <c r="DVG353" s="1114"/>
      <c r="DVH353" s="1114"/>
      <c r="DVI353" s="1114"/>
      <c r="DVJ353" s="1114"/>
      <c r="DVK353" s="1114"/>
      <c r="DVL353" s="1114"/>
      <c r="DVM353" s="1114"/>
      <c r="DVN353" s="1114"/>
      <c r="DVO353" s="1114"/>
      <c r="DVP353" s="1114"/>
      <c r="DVQ353" s="1114"/>
      <c r="DVR353" s="1114"/>
      <c r="DVS353" s="1114"/>
      <c r="DVT353" s="1114"/>
      <c r="DVU353" s="1114"/>
      <c r="DVV353" s="1114"/>
      <c r="DVW353" s="1114"/>
      <c r="DVX353" s="1114"/>
      <c r="DVY353" s="1114"/>
      <c r="DVZ353" s="1114"/>
      <c r="DWA353" s="1114"/>
      <c r="DWB353" s="1114"/>
      <c r="DWC353" s="1114"/>
      <c r="DWD353" s="1114"/>
      <c r="DWE353" s="1114"/>
      <c r="DWF353" s="1114"/>
      <c r="DWG353" s="1114"/>
      <c r="DWH353" s="1114"/>
      <c r="DWI353" s="1114"/>
      <c r="DWJ353" s="1114"/>
      <c r="DWK353" s="1114"/>
      <c r="DWL353" s="1114"/>
      <c r="DWM353" s="1114"/>
      <c r="DWN353" s="1114"/>
      <c r="DWO353" s="1114"/>
      <c r="DWP353" s="1114"/>
      <c r="DWQ353" s="1114"/>
      <c r="DWR353" s="1114"/>
      <c r="DWS353" s="1114"/>
      <c r="DWT353" s="1114"/>
      <c r="DWU353" s="1114"/>
      <c r="DWV353" s="1114"/>
      <c r="DWW353" s="1114"/>
      <c r="DWX353" s="1114"/>
      <c r="DWY353" s="1114"/>
      <c r="DWZ353" s="1114"/>
      <c r="DXA353" s="1114"/>
      <c r="DXB353" s="1114"/>
      <c r="DXC353" s="1114"/>
      <c r="DXD353" s="1114"/>
      <c r="DXE353" s="1114"/>
      <c r="DXF353" s="1114"/>
      <c r="DXG353" s="1114"/>
      <c r="DXH353" s="1114"/>
      <c r="DXI353" s="1114"/>
      <c r="DXJ353" s="1114"/>
      <c r="DXK353" s="1114"/>
      <c r="DXL353" s="1114"/>
      <c r="DXM353" s="1114"/>
      <c r="DXN353" s="1114"/>
      <c r="DXO353" s="1114"/>
      <c r="DXP353" s="1114"/>
      <c r="DXQ353" s="1114"/>
      <c r="DXR353" s="1114"/>
      <c r="DXS353" s="1114"/>
      <c r="DXT353" s="1114"/>
      <c r="DXU353" s="1114"/>
      <c r="DXV353" s="1114"/>
      <c r="DXW353" s="1114"/>
      <c r="DXX353" s="1114"/>
      <c r="DXY353" s="1114"/>
      <c r="DXZ353" s="1114"/>
      <c r="DYA353" s="1114"/>
      <c r="DYB353" s="1114"/>
      <c r="DYC353" s="1114"/>
      <c r="DYD353" s="1114"/>
      <c r="DYE353" s="1114"/>
      <c r="DYF353" s="1114"/>
      <c r="DYG353" s="1114"/>
      <c r="DYH353" s="1114"/>
      <c r="DYI353" s="1114"/>
      <c r="DYJ353" s="1114"/>
      <c r="DYK353" s="1114"/>
      <c r="DYL353" s="1114"/>
      <c r="DYM353" s="1114"/>
      <c r="DYN353" s="1114"/>
      <c r="DYO353" s="1114"/>
      <c r="DYP353" s="1114"/>
      <c r="DYQ353" s="1114"/>
      <c r="DYR353" s="1114"/>
      <c r="DYS353" s="1114"/>
      <c r="DYT353" s="1114"/>
      <c r="DYU353" s="1114"/>
      <c r="DYV353" s="1114"/>
      <c r="DYW353" s="1114"/>
      <c r="DYX353" s="1114"/>
      <c r="DYY353" s="1114"/>
      <c r="DYZ353" s="1114"/>
      <c r="DZA353" s="1114"/>
      <c r="DZB353" s="1114"/>
      <c r="DZC353" s="1114"/>
      <c r="DZD353" s="1114"/>
      <c r="DZE353" s="1114"/>
      <c r="DZF353" s="1114"/>
      <c r="DZG353" s="1114"/>
      <c r="DZH353" s="1114"/>
      <c r="DZI353" s="1114"/>
      <c r="DZJ353" s="1114"/>
      <c r="DZK353" s="1114"/>
      <c r="DZL353" s="1114"/>
      <c r="DZM353" s="1114"/>
      <c r="DZN353" s="1114"/>
      <c r="DZO353" s="1114"/>
      <c r="DZP353" s="1114"/>
      <c r="DZQ353" s="1114"/>
      <c r="DZR353" s="1114"/>
      <c r="DZS353" s="1114"/>
      <c r="DZT353" s="1114"/>
      <c r="DZU353" s="1114"/>
      <c r="DZV353" s="1114"/>
      <c r="DZW353" s="1114"/>
      <c r="DZX353" s="1114"/>
      <c r="DZY353" s="1114"/>
      <c r="DZZ353" s="1114"/>
      <c r="EAA353" s="1114"/>
      <c r="EAB353" s="1114"/>
      <c r="EAC353" s="1114"/>
      <c r="EAD353" s="1114"/>
      <c r="EAE353" s="1114"/>
      <c r="EAF353" s="1114"/>
      <c r="EAG353" s="1114"/>
      <c r="EAH353" s="1114"/>
      <c r="EAI353" s="1114"/>
      <c r="EAJ353" s="1114"/>
      <c r="EAK353" s="1114"/>
      <c r="EAL353" s="1114"/>
      <c r="EAM353" s="1114"/>
      <c r="EAN353" s="1114"/>
      <c r="EAO353" s="1114"/>
      <c r="EAP353" s="1114"/>
      <c r="EAQ353" s="1114"/>
      <c r="EAR353" s="1114"/>
      <c r="EAS353" s="1114"/>
      <c r="EAT353" s="1114"/>
      <c r="EAU353" s="1114"/>
      <c r="EAV353" s="1114"/>
      <c r="EAW353" s="1114"/>
      <c r="EAX353" s="1114"/>
      <c r="EAY353" s="1114"/>
      <c r="EAZ353" s="1114"/>
      <c r="EBA353" s="1114"/>
      <c r="EBB353" s="1114"/>
      <c r="EBC353" s="1114"/>
      <c r="EBD353" s="1114"/>
      <c r="EBE353" s="1114"/>
      <c r="EBF353" s="1114"/>
      <c r="EBG353" s="1114"/>
      <c r="EBH353" s="1114"/>
      <c r="EBI353" s="1114"/>
      <c r="EBJ353" s="1114"/>
      <c r="EBK353" s="1114"/>
      <c r="EBL353" s="1114"/>
      <c r="EBM353" s="1114"/>
      <c r="EBN353" s="1114"/>
      <c r="EBO353" s="1114"/>
      <c r="EBP353" s="1114"/>
      <c r="EBQ353" s="1114"/>
      <c r="EBR353" s="1114"/>
      <c r="EBS353" s="1114"/>
      <c r="EBT353" s="1114"/>
      <c r="EBU353" s="1114"/>
      <c r="EBV353" s="1114"/>
      <c r="EBW353" s="1114"/>
      <c r="EBX353" s="1114"/>
      <c r="EBY353" s="1114"/>
      <c r="EBZ353" s="1114"/>
      <c r="ECA353" s="1114"/>
      <c r="ECB353" s="1114"/>
      <c r="ECC353" s="1114"/>
      <c r="ECD353" s="1114"/>
      <c r="ECE353" s="1114"/>
      <c r="ECF353" s="1114"/>
      <c r="ECG353" s="1114"/>
      <c r="ECH353" s="1114"/>
      <c r="ECI353" s="1114"/>
      <c r="ECJ353" s="1114"/>
      <c r="ECK353" s="1114"/>
      <c r="ECL353" s="1114"/>
      <c r="ECM353" s="1114"/>
      <c r="ECN353" s="1114"/>
      <c r="ECO353" s="1114"/>
      <c r="ECP353" s="1114"/>
      <c r="ECQ353" s="1114"/>
      <c r="ECR353" s="1114"/>
      <c r="ECS353" s="1114"/>
      <c r="ECT353" s="1114"/>
      <c r="ECU353" s="1114"/>
      <c r="ECV353" s="1114"/>
      <c r="ECW353" s="1114"/>
      <c r="ECX353" s="1114"/>
      <c r="ECY353" s="1114"/>
      <c r="ECZ353" s="1114"/>
      <c r="EDA353" s="1114"/>
      <c r="EDB353" s="1114"/>
      <c r="EDC353" s="1114"/>
      <c r="EDD353" s="1114"/>
      <c r="EDE353" s="1114"/>
      <c r="EDF353" s="1114"/>
      <c r="EDG353" s="1114"/>
      <c r="EDH353" s="1114"/>
      <c r="EDI353" s="1114"/>
      <c r="EDJ353" s="1114"/>
      <c r="EDK353" s="1114"/>
      <c r="EDL353" s="1114"/>
      <c r="EDM353" s="1114"/>
      <c r="EDN353" s="1114"/>
      <c r="EDO353" s="1114"/>
      <c r="EDP353" s="1114"/>
      <c r="EDQ353" s="1114"/>
      <c r="EDR353" s="1114"/>
      <c r="EDS353" s="1114"/>
      <c r="EDT353" s="1114"/>
      <c r="EDU353" s="1114"/>
      <c r="EDV353" s="1114"/>
      <c r="EDW353" s="1114"/>
      <c r="EDX353" s="1114"/>
      <c r="EDY353" s="1114"/>
      <c r="EDZ353" s="1114"/>
      <c r="EEA353" s="1114"/>
      <c r="EEB353" s="1114"/>
      <c r="EEC353" s="1114"/>
      <c r="EED353" s="1114"/>
      <c r="EEE353" s="1114"/>
      <c r="EEF353" s="1114"/>
      <c r="EEG353" s="1114"/>
      <c r="EEH353" s="1114"/>
      <c r="EEI353" s="1114"/>
      <c r="EEJ353" s="1114"/>
      <c r="EEK353" s="1114"/>
      <c r="EEL353" s="1114"/>
      <c r="EEM353" s="1114"/>
      <c r="EEN353" s="1114"/>
      <c r="EEO353" s="1114"/>
      <c r="EEP353" s="1114"/>
      <c r="EEQ353" s="1114"/>
      <c r="EER353" s="1114"/>
      <c r="EES353" s="1114"/>
      <c r="EET353" s="1114"/>
      <c r="EEU353" s="1114"/>
      <c r="EEV353" s="1114"/>
      <c r="EEW353" s="1114"/>
      <c r="EEX353" s="1114"/>
      <c r="EEY353" s="1114"/>
      <c r="EEZ353" s="1114"/>
      <c r="EFA353" s="1114"/>
      <c r="EFB353" s="1114"/>
      <c r="EFC353" s="1114"/>
      <c r="EFD353" s="1114"/>
      <c r="EFE353" s="1114"/>
      <c r="EFF353" s="1114"/>
      <c r="EFG353" s="1114"/>
      <c r="EFH353" s="1114"/>
      <c r="EFI353" s="1114"/>
      <c r="EFJ353" s="1114"/>
      <c r="EFK353" s="1114"/>
      <c r="EFL353" s="1114"/>
      <c r="EFM353" s="1114"/>
      <c r="EFN353" s="1114"/>
      <c r="EFO353" s="1114"/>
      <c r="EFP353" s="1114"/>
      <c r="EFQ353" s="1114"/>
      <c r="EFR353" s="1114"/>
      <c r="EFS353" s="1114"/>
      <c r="EFT353" s="1114"/>
      <c r="EFU353" s="1114"/>
      <c r="EFV353" s="1114"/>
      <c r="EFW353" s="1114"/>
      <c r="EFX353" s="1114"/>
      <c r="EFY353" s="1114"/>
      <c r="EFZ353" s="1114"/>
      <c r="EGA353" s="1114"/>
      <c r="EGB353" s="1114"/>
      <c r="EGC353" s="1114"/>
      <c r="EGD353" s="1114"/>
      <c r="EGE353" s="1114"/>
      <c r="EGF353" s="1114"/>
      <c r="EGG353" s="1114"/>
      <c r="EGH353" s="1114"/>
      <c r="EGI353" s="1114"/>
      <c r="EGJ353" s="1114"/>
      <c r="EGK353" s="1114"/>
      <c r="EGL353" s="1114"/>
      <c r="EGM353" s="1114"/>
      <c r="EGN353" s="1114"/>
      <c r="EGO353" s="1114"/>
      <c r="EGP353" s="1114"/>
      <c r="EGQ353" s="1114"/>
      <c r="EGR353" s="1114"/>
      <c r="EGS353" s="1114"/>
      <c r="EGT353" s="1114"/>
      <c r="EGU353" s="1114"/>
      <c r="EGV353" s="1114"/>
      <c r="EGW353" s="1114"/>
      <c r="EGX353" s="1114"/>
      <c r="EGY353" s="1114"/>
      <c r="EGZ353" s="1114"/>
      <c r="EHA353" s="1114"/>
      <c r="EHB353" s="1114"/>
      <c r="EHC353" s="1114"/>
      <c r="EHD353" s="1114"/>
      <c r="EHE353" s="1114"/>
      <c r="EHF353" s="1114"/>
      <c r="EHG353" s="1114"/>
      <c r="EHH353" s="1114"/>
      <c r="EHI353" s="1114"/>
      <c r="EHJ353" s="1114"/>
      <c r="EHK353" s="1114"/>
      <c r="EHL353" s="1114"/>
      <c r="EHM353" s="1114"/>
      <c r="EHN353" s="1114"/>
      <c r="EHO353" s="1114"/>
      <c r="EHP353" s="1114"/>
      <c r="EHQ353" s="1114"/>
      <c r="EHR353" s="1114"/>
      <c r="EHS353" s="1114"/>
      <c r="EHT353" s="1114"/>
      <c r="EHU353" s="1114"/>
      <c r="EHV353" s="1114"/>
      <c r="EHW353" s="1114"/>
      <c r="EHX353" s="1114"/>
      <c r="EHY353" s="1114"/>
      <c r="EHZ353" s="1114"/>
      <c r="EIA353" s="1114"/>
      <c r="EIB353" s="1114"/>
      <c r="EIC353" s="1114"/>
      <c r="EID353" s="1114"/>
      <c r="EIE353" s="1114"/>
      <c r="EIF353" s="1114"/>
      <c r="EIG353" s="1114"/>
      <c r="EIH353" s="1114"/>
      <c r="EII353" s="1114"/>
      <c r="EIJ353" s="1114"/>
      <c r="EIK353" s="1114"/>
      <c r="EIL353" s="1114"/>
      <c r="EIM353" s="1114"/>
      <c r="EIN353" s="1114"/>
      <c r="EIO353" s="1114"/>
      <c r="EIP353" s="1114"/>
      <c r="EIQ353" s="1114"/>
      <c r="EIR353" s="1114"/>
      <c r="EIS353" s="1114"/>
      <c r="EIT353" s="1114"/>
      <c r="EIU353" s="1114"/>
      <c r="EIV353" s="1114"/>
      <c r="EIW353" s="1114"/>
      <c r="EIX353" s="1114"/>
      <c r="EIY353" s="1114"/>
      <c r="EIZ353" s="1114"/>
      <c r="EJA353" s="1114"/>
      <c r="EJB353" s="1114"/>
      <c r="EJC353" s="1114"/>
      <c r="EJD353" s="1114"/>
      <c r="EJE353" s="1114"/>
      <c r="EJF353" s="1114"/>
      <c r="EJG353" s="1114"/>
      <c r="EJH353" s="1114"/>
      <c r="EJI353" s="1114"/>
      <c r="EJJ353" s="1114"/>
      <c r="EJK353" s="1114"/>
      <c r="EJL353" s="1114"/>
      <c r="EJM353" s="1114"/>
      <c r="EJN353" s="1114"/>
      <c r="EJO353" s="1114"/>
      <c r="EJP353" s="1114"/>
      <c r="EJQ353" s="1114"/>
      <c r="EJR353" s="1114"/>
      <c r="EJS353" s="1114"/>
      <c r="EJT353" s="1114"/>
      <c r="EJU353" s="1114"/>
      <c r="EJV353" s="1114"/>
      <c r="EJW353" s="1114"/>
      <c r="EJX353" s="1114"/>
      <c r="EJY353" s="1114"/>
      <c r="EJZ353" s="1114"/>
      <c r="EKA353" s="1114"/>
      <c r="EKB353" s="1114"/>
      <c r="EKC353" s="1114"/>
      <c r="EKD353" s="1114"/>
      <c r="EKE353" s="1114"/>
      <c r="EKF353" s="1114"/>
      <c r="EKG353" s="1114"/>
      <c r="EKH353" s="1114"/>
      <c r="EKI353" s="1114"/>
      <c r="EKJ353" s="1114"/>
      <c r="EKK353" s="1114"/>
      <c r="EKL353" s="1114"/>
      <c r="EKM353" s="1114"/>
      <c r="EKN353" s="1114"/>
      <c r="EKO353" s="1114"/>
      <c r="EKP353" s="1114"/>
      <c r="EKQ353" s="1114"/>
      <c r="EKR353" s="1114"/>
      <c r="EKS353" s="1114"/>
      <c r="EKT353" s="1114"/>
      <c r="EKU353" s="1114"/>
      <c r="EKV353" s="1114"/>
      <c r="EKW353" s="1114"/>
      <c r="EKX353" s="1114"/>
      <c r="EKY353" s="1114"/>
      <c r="EKZ353" s="1114"/>
      <c r="ELA353" s="1114"/>
      <c r="ELB353" s="1114"/>
      <c r="ELC353" s="1114"/>
      <c r="ELD353" s="1114"/>
      <c r="ELE353" s="1114"/>
      <c r="ELF353" s="1114"/>
      <c r="ELG353" s="1114"/>
      <c r="ELH353" s="1114"/>
      <c r="ELI353" s="1114"/>
      <c r="ELJ353" s="1114"/>
      <c r="ELK353" s="1114"/>
      <c r="ELL353" s="1114"/>
      <c r="ELM353" s="1114"/>
      <c r="ELN353" s="1114"/>
      <c r="ELO353" s="1114"/>
      <c r="ELP353" s="1114"/>
      <c r="ELQ353" s="1114"/>
      <c r="ELR353" s="1114"/>
      <c r="ELS353" s="1114"/>
      <c r="ELT353" s="1114"/>
      <c r="ELU353" s="1114"/>
      <c r="ELV353" s="1114"/>
      <c r="ELW353" s="1114"/>
      <c r="ELX353" s="1114"/>
      <c r="ELY353" s="1114"/>
      <c r="ELZ353" s="1114"/>
      <c r="EMA353" s="1114"/>
      <c r="EMB353" s="1114"/>
      <c r="EMC353" s="1114"/>
      <c r="EMD353" s="1114"/>
      <c r="EME353" s="1114"/>
      <c r="EMF353" s="1114"/>
      <c r="EMG353" s="1114"/>
      <c r="EMH353" s="1114"/>
      <c r="EMI353" s="1114"/>
      <c r="EMJ353" s="1114"/>
      <c r="EMK353" s="1114"/>
      <c r="EML353" s="1114"/>
      <c r="EMM353" s="1114"/>
      <c r="EMN353" s="1114"/>
      <c r="EMO353" s="1114"/>
      <c r="EMP353" s="1114"/>
      <c r="EMQ353" s="1114"/>
      <c r="EMR353" s="1114"/>
      <c r="EMS353" s="1114"/>
      <c r="EMT353" s="1114"/>
      <c r="EMU353" s="1114"/>
      <c r="EMV353" s="1114"/>
      <c r="EMW353" s="1114"/>
      <c r="EMX353" s="1114"/>
      <c r="EMY353" s="1114"/>
      <c r="EMZ353" s="1114"/>
      <c r="ENA353" s="1114"/>
      <c r="ENB353" s="1114"/>
      <c r="ENC353" s="1114"/>
      <c r="END353" s="1114"/>
      <c r="ENE353" s="1114"/>
      <c r="ENF353" s="1114"/>
      <c r="ENG353" s="1114"/>
      <c r="ENH353" s="1114"/>
      <c r="ENI353" s="1114"/>
      <c r="ENJ353" s="1114"/>
      <c r="ENK353" s="1114"/>
      <c r="ENL353" s="1114"/>
      <c r="ENM353" s="1114"/>
      <c r="ENN353" s="1114"/>
      <c r="ENO353" s="1114"/>
      <c r="ENP353" s="1114"/>
      <c r="ENQ353" s="1114"/>
      <c r="ENR353" s="1114"/>
      <c r="ENS353" s="1114"/>
      <c r="ENT353" s="1114"/>
      <c r="ENU353" s="1114"/>
      <c r="ENV353" s="1114"/>
      <c r="ENW353" s="1114"/>
      <c r="ENX353" s="1114"/>
      <c r="ENY353" s="1114"/>
      <c r="ENZ353" s="1114"/>
      <c r="EOA353" s="1114"/>
      <c r="EOB353" s="1114"/>
      <c r="EOC353" s="1114"/>
      <c r="EOD353" s="1114"/>
      <c r="EOE353" s="1114"/>
      <c r="EOF353" s="1114"/>
      <c r="EOG353" s="1114"/>
      <c r="EOH353" s="1114"/>
      <c r="EOI353" s="1114"/>
      <c r="EOJ353" s="1114"/>
      <c r="EOK353" s="1114"/>
      <c r="EOL353" s="1114"/>
      <c r="EOM353" s="1114"/>
      <c r="EON353" s="1114"/>
      <c r="EOO353" s="1114"/>
      <c r="EOP353" s="1114"/>
      <c r="EOQ353" s="1114"/>
      <c r="EOR353" s="1114"/>
      <c r="EOS353" s="1114"/>
      <c r="EOT353" s="1114"/>
      <c r="EOU353" s="1114"/>
      <c r="EOV353" s="1114"/>
      <c r="EOW353" s="1114"/>
      <c r="EOX353" s="1114"/>
      <c r="EOY353" s="1114"/>
      <c r="EOZ353" s="1114"/>
      <c r="EPA353" s="1114"/>
      <c r="EPB353" s="1114"/>
      <c r="EPC353" s="1114"/>
      <c r="EPD353" s="1114"/>
      <c r="EPE353" s="1114"/>
      <c r="EPF353" s="1114"/>
      <c r="EPG353" s="1114"/>
      <c r="EPH353" s="1114"/>
      <c r="EPI353" s="1114"/>
      <c r="EPJ353" s="1114"/>
      <c r="EPK353" s="1114"/>
      <c r="EPL353" s="1114"/>
      <c r="EPM353" s="1114"/>
      <c r="EPN353" s="1114"/>
      <c r="EPO353" s="1114"/>
      <c r="EPP353" s="1114"/>
      <c r="EPQ353" s="1114"/>
      <c r="EPR353" s="1114"/>
      <c r="EPS353" s="1114"/>
      <c r="EPT353" s="1114"/>
      <c r="EPU353" s="1114"/>
      <c r="EPV353" s="1114"/>
      <c r="EPW353" s="1114"/>
      <c r="EPX353" s="1114"/>
      <c r="EPY353" s="1114"/>
      <c r="EPZ353" s="1114"/>
      <c r="EQA353" s="1114"/>
      <c r="EQB353" s="1114"/>
      <c r="EQC353" s="1114"/>
      <c r="EQD353" s="1114"/>
      <c r="EQE353" s="1114"/>
      <c r="EQF353" s="1114"/>
      <c r="EQG353" s="1114"/>
      <c r="EQH353" s="1114"/>
      <c r="EQI353" s="1114"/>
      <c r="EQJ353" s="1114"/>
      <c r="EQK353" s="1114"/>
      <c r="EQL353" s="1114"/>
      <c r="EQM353" s="1114"/>
      <c r="EQN353" s="1114"/>
      <c r="EQO353" s="1114"/>
      <c r="EQP353" s="1114"/>
      <c r="EQQ353" s="1114"/>
      <c r="EQR353" s="1114"/>
      <c r="EQS353" s="1114"/>
      <c r="EQT353" s="1114"/>
      <c r="EQU353" s="1114"/>
      <c r="EQV353" s="1114"/>
      <c r="EQW353" s="1114"/>
      <c r="EQX353" s="1114"/>
      <c r="EQY353" s="1114"/>
      <c r="EQZ353" s="1114"/>
      <c r="ERA353" s="1114"/>
      <c r="ERB353" s="1114"/>
      <c r="ERC353" s="1114"/>
      <c r="ERD353" s="1114"/>
      <c r="ERE353" s="1114"/>
      <c r="ERF353" s="1114"/>
      <c r="ERG353" s="1114"/>
      <c r="ERH353" s="1114"/>
      <c r="ERI353" s="1114"/>
      <c r="ERJ353" s="1114"/>
      <c r="ERK353" s="1114"/>
      <c r="ERL353" s="1114"/>
      <c r="ERM353" s="1114"/>
      <c r="ERN353" s="1114"/>
      <c r="ERO353" s="1114"/>
      <c r="ERP353" s="1114"/>
      <c r="ERQ353" s="1114"/>
      <c r="ERR353" s="1114"/>
      <c r="ERS353" s="1114"/>
      <c r="ERT353" s="1114"/>
      <c r="ERU353" s="1114"/>
      <c r="ERV353" s="1114"/>
      <c r="ERW353" s="1114"/>
      <c r="ERX353" s="1114"/>
      <c r="ERY353" s="1114"/>
      <c r="ERZ353" s="1114"/>
      <c r="ESA353" s="1114"/>
      <c r="ESB353" s="1114"/>
      <c r="ESC353" s="1114"/>
      <c r="ESD353" s="1114"/>
      <c r="ESE353" s="1114"/>
      <c r="ESF353" s="1114"/>
      <c r="ESG353" s="1114"/>
      <c r="ESH353" s="1114"/>
      <c r="ESI353" s="1114"/>
      <c r="ESJ353" s="1114"/>
      <c r="ESK353" s="1114"/>
      <c r="ESL353" s="1114"/>
      <c r="ESM353" s="1114"/>
      <c r="ESN353" s="1114"/>
      <c r="ESO353" s="1114"/>
      <c r="ESP353" s="1114"/>
      <c r="ESQ353" s="1114"/>
      <c r="ESR353" s="1114"/>
      <c r="ESS353" s="1114"/>
      <c r="EST353" s="1114"/>
      <c r="ESU353" s="1114"/>
      <c r="ESV353" s="1114"/>
      <c r="ESW353" s="1114"/>
      <c r="ESX353" s="1114"/>
      <c r="ESY353" s="1114"/>
      <c r="ESZ353" s="1114"/>
      <c r="ETA353" s="1114"/>
      <c r="ETB353" s="1114"/>
      <c r="ETC353" s="1114"/>
      <c r="ETD353" s="1114"/>
      <c r="ETE353" s="1114"/>
      <c r="ETF353" s="1114"/>
      <c r="ETG353" s="1114"/>
      <c r="ETH353" s="1114"/>
      <c r="ETI353" s="1114"/>
      <c r="ETJ353" s="1114"/>
      <c r="ETK353" s="1114"/>
      <c r="ETL353" s="1114"/>
      <c r="ETM353" s="1114"/>
      <c r="ETN353" s="1114"/>
      <c r="ETO353" s="1114"/>
      <c r="ETP353" s="1114"/>
      <c r="ETQ353" s="1114"/>
      <c r="ETR353" s="1114"/>
      <c r="ETS353" s="1114"/>
      <c r="ETT353" s="1114"/>
      <c r="ETU353" s="1114"/>
      <c r="ETV353" s="1114"/>
      <c r="ETW353" s="1114"/>
      <c r="ETX353" s="1114"/>
      <c r="ETY353" s="1114"/>
      <c r="ETZ353" s="1114"/>
      <c r="EUA353" s="1114"/>
      <c r="EUB353" s="1114"/>
      <c r="EUC353" s="1114"/>
      <c r="EUD353" s="1114"/>
      <c r="EUE353" s="1114"/>
      <c r="EUF353" s="1114"/>
      <c r="EUG353" s="1114"/>
      <c r="EUH353" s="1114"/>
      <c r="EUI353" s="1114"/>
      <c r="EUJ353" s="1114"/>
      <c r="EUK353" s="1114"/>
      <c r="EUL353" s="1114"/>
      <c r="EUM353" s="1114"/>
      <c r="EUN353" s="1114"/>
      <c r="EUO353" s="1114"/>
      <c r="EUP353" s="1114"/>
      <c r="EUQ353" s="1114"/>
      <c r="EUR353" s="1114"/>
      <c r="EUS353" s="1114"/>
      <c r="EUT353" s="1114"/>
      <c r="EUU353" s="1114"/>
      <c r="EUV353" s="1114"/>
      <c r="EUW353" s="1114"/>
      <c r="EUX353" s="1114"/>
      <c r="EUY353" s="1114"/>
      <c r="EUZ353" s="1114"/>
      <c r="EVA353" s="1114"/>
      <c r="EVB353" s="1114"/>
      <c r="EVC353" s="1114"/>
      <c r="EVD353" s="1114"/>
      <c r="EVE353" s="1114"/>
      <c r="EVF353" s="1114"/>
      <c r="EVG353" s="1114"/>
      <c r="EVH353" s="1114"/>
      <c r="EVI353" s="1114"/>
      <c r="EVJ353" s="1114"/>
      <c r="EVK353" s="1114"/>
      <c r="EVL353" s="1114"/>
      <c r="EVM353" s="1114"/>
      <c r="EVN353" s="1114"/>
      <c r="EVO353" s="1114"/>
      <c r="EVP353" s="1114"/>
      <c r="EVQ353" s="1114"/>
      <c r="EVR353" s="1114"/>
      <c r="EVS353" s="1114"/>
      <c r="EVT353" s="1114"/>
      <c r="EVU353" s="1114"/>
      <c r="EVV353" s="1114"/>
      <c r="EVW353" s="1114"/>
      <c r="EVX353" s="1114"/>
      <c r="EVY353" s="1114"/>
      <c r="EVZ353" s="1114"/>
      <c r="EWA353" s="1114"/>
      <c r="EWB353" s="1114"/>
      <c r="EWC353" s="1114"/>
      <c r="EWD353" s="1114"/>
      <c r="EWE353" s="1114"/>
      <c r="EWF353" s="1114"/>
      <c r="EWG353" s="1114"/>
      <c r="EWH353" s="1114"/>
      <c r="EWI353" s="1114"/>
      <c r="EWJ353" s="1114"/>
      <c r="EWK353" s="1114"/>
      <c r="EWL353" s="1114"/>
      <c r="EWM353" s="1114"/>
      <c r="EWN353" s="1114"/>
      <c r="EWO353" s="1114"/>
      <c r="EWP353" s="1114"/>
      <c r="EWQ353" s="1114"/>
      <c r="EWR353" s="1114"/>
      <c r="EWS353" s="1114"/>
      <c r="EWT353" s="1114"/>
      <c r="EWU353" s="1114"/>
      <c r="EWV353" s="1114"/>
      <c r="EWW353" s="1114"/>
      <c r="EWX353" s="1114"/>
      <c r="EWY353" s="1114"/>
      <c r="EWZ353" s="1114"/>
      <c r="EXA353" s="1114"/>
      <c r="EXB353" s="1114"/>
      <c r="EXC353" s="1114"/>
      <c r="EXD353" s="1114"/>
      <c r="EXE353" s="1114"/>
      <c r="EXF353" s="1114"/>
      <c r="EXG353" s="1114"/>
      <c r="EXH353" s="1114"/>
      <c r="EXI353" s="1114"/>
      <c r="EXJ353" s="1114"/>
      <c r="EXK353" s="1114"/>
      <c r="EXL353" s="1114"/>
      <c r="EXM353" s="1114"/>
      <c r="EXN353" s="1114"/>
      <c r="EXO353" s="1114"/>
      <c r="EXP353" s="1114"/>
      <c r="EXQ353" s="1114"/>
      <c r="EXR353" s="1114"/>
      <c r="EXS353" s="1114"/>
      <c r="EXT353" s="1114"/>
      <c r="EXU353" s="1114"/>
      <c r="EXV353" s="1114"/>
      <c r="EXW353" s="1114"/>
      <c r="EXX353" s="1114"/>
      <c r="EXY353" s="1114"/>
      <c r="EXZ353" s="1114"/>
      <c r="EYA353" s="1114"/>
      <c r="EYB353" s="1114"/>
      <c r="EYC353" s="1114"/>
      <c r="EYD353" s="1114"/>
      <c r="EYE353" s="1114"/>
      <c r="EYF353" s="1114"/>
      <c r="EYG353" s="1114"/>
      <c r="EYH353" s="1114"/>
      <c r="EYI353" s="1114"/>
      <c r="EYJ353" s="1114"/>
      <c r="EYK353" s="1114"/>
      <c r="EYL353" s="1114"/>
      <c r="EYM353" s="1114"/>
      <c r="EYN353" s="1114"/>
      <c r="EYO353" s="1114"/>
      <c r="EYP353" s="1114"/>
      <c r="EYQ353" s="1114"/>
      <c r="EYR353" s="1114"/>
      <c r="EYS353" s="1114"/>
      <c r="EYT353" s="1114"/>
      <c r="EYU353" s="1114"/>
      <c r="EYV353" s="1114"/>
      <c r="EYW353" s="1114"/>
      <c r="EYX353" s="1114"/>
      <c r="EYY353" s="1114"/>
      <c r="EYZ353" s="1114"/>
      <c r="EZA353" s="1114"/>
      <c r="EZB353" s="1114"/>
      <c r="EZC353" s="1114"/>
      <c r="EZD353" s="1114"/>
      <c r="EZE353" s="1114"/>
      <c r="EZF353" s="1114"/>
      <c r="EZG353" s="1114"/>
      <c r="EZH353" s="1114"/>
      <c r="EZI353" s="1114"/>
      <c r="EZJ353" s="1114"/>
      <c r="EZK353" s="1114"/>
      <c r="EZL353" s="1114"/>
      <c r="EZM353" s="1114"/>
      <c r="EZN353" s="1114"/>
      <c r="EZO353" s="1114"/>
      <c r="EZP353" s="1114"/>
      <c r="EZQ353" s="1114"/>
      <c r="EZR353" s="1114"/>
      <c r="EZS353" s="1114"/>
      <c r="EZT353" s="1114"/>
      <c r="EZU353" s="1114"/>
      <c r="EZV353" s="1114"/>
      <c r="EZW353" s="1114"/>
      <c r="EZX353" s="1114"/>
      <c r="EZY353" s="1114"/>
      <c r="EZZ353" s="1114"/>
      <c r="FAA353" s="1114"/>
      <c r="FAB353" s="1114"/>
      <c r="FAC353" s="1114"/>
      <c r="FAD353" s="1114"/>
      <c r="FAE353" s="1114"/>
      <c r="FAF353" s="1114"/>
      <c r="FAG353" s="1114"/>
      <c r="FAH353" s="1114"/>
      <c r="FAI353" s="1114"/>
      <c r="FAJ353" s="1114"/>
      <c r="FAK353" s="1114"/>
      <c r="FAL353" s="1114"/>
      <c r="FAM353" s="1114"/>
      <c r="FAN353" s="1114"/>
      <c r="FAO353" s="1114"/>
      <c r="FAP353" s="1114"/>
      <c r="FAQ353" s="1114"/>
      <c r="FAR353" s="1114"/>
      <c r="FAS353" s="1114"/>
      <c r="FAT353" s="1114"/>
      <c r="FAU353" s="1114"/>
      <c r="FAV353" s="1114"/>
      <c r="FAW353" s="1114"/>
      <c r="FAX353" s="1114"/>
      <c r="FAY353" s="1114"/>
      <c r="FAZ353" s="1114"/>
      <c r="FBA353" s="1114"/>
      <c r="FBB353" s="1114"/>
      <c r="FBC353" s="1114"/>
      <c r="FBD353" s="1114"/>
      <c r="FBE353" s="1114"/>
      <c r="FBF353" s="1114"/>
      <c r="FBG353" s="1114"/>
      <c r="FBH353" s="1114"/>
      <c r="FBI353" s="1114"/>
      <c r="FBJ353" s="1114"/>
      <c r="FBK353" s="1114"/>
      <c r="FBL353" s="1114"/>
      <c r="FBM353" s="1114"/>
      <c r="FBN353" s="1114"/>
      <c r="FBO353" s="1114"/>
      <c r="FBP353" s="1114"/>
      <c r="FBQ353" s="1114"/>
      <c r="FBR353" s="1114"/>
      <c r="FBS353" s="1114"/>
      <c r="FBT353" s="1114"/>
      <c r="FBU353" s="1114"/>
      <c r="FBV353" s="1114"/>
      <c r="FBW353" s="1114"/>
      <c r="FBX353" s="1114"/>
      <c r="FBY353" s="1114"/>
      <c r="FBZ353" s="1114"/>
      <c r="FCA353" s="1114"/>
      <c r="FCB353" s="1114"/>
      <c r="FCC353" s="1114"/>
      <c r="FCD353" s="1114"/>
      <c r="FCE353" s="1114"/>
      <c r="FCF353" s="1114"/>
      <c r="FCG353" s="1114"/>
      <c r="FCH353" s="1114"/>
      <c r="FCI353" s="1114"/>
      <c r="FCJ353" s="1114"/>
      <c r="FCK353" s="1114"/>
      <c r="FCL353" s="1114"/>
      <c r="FCM353" s="1114"/>
      <c r="FCN353" s="1114"/>
      <c r="FCO353" s="1114"/>
      <c r="FCP353" s="1114"/>
      <c r="FCQ353" s="1114"/>
      <c r="FCR353" s="1114"/>
      <c r="FCS353" s="1114"/>
      <c r="FCT353" s="1114"/>
      <c r="FCU353" s="1114"/>
      <c r="FCV353" s="1114"/>
      <c r="FCW353" s="1114"/>
      <c r="FCX353" s="1114"/>
      <c r="FCY353" s="1114"/>
      <c r="FCZ353" s="1114"/>
      <c r="FDA353" s="1114"/>
      <c r="FDB353" s="1114"/>
      <c r="FDC353" s="1114"/>
      <c r="FDD353" s="1114"/>
      <c r="FDE353" s="1114"/>
      <c r="FDF353" s="1114"/>
      <c r="FDG353" s="1114"/>
      <c r="FDH353" s="1114"/>
      <c r="FDI353" s="1114"/>
      <c r="FDJ353" s="1114"/>
      <c r="FDK353" s="1114"/>
      <c r="FDL353" s="1114"/>
      <c r="FDM353" s="1114"/>
      <c r="FDN353" s="1114"/>
      <c r="FDO353" s="1114"/>
      <c r="FDP353" s="1114"/>
      <c r="FDQ353" s="1114"/>
      <c r="FDR353" s="1114"/>
      <c r="FDS353" s="1114"/>
      <c r="FDT353" s="1114"/>
      <c r="FDU353" s="1114"/>
      <c r="FDV353" s="1114"/>
      <c r="FDW353" s="1114"/>
      <c r="FDX353" s="1114"/>
      <c r="FDY353" s="1114"/>
      <c r="FDZ353" s="1114"/>
      <c r="FEA353" s="1114"/>
      <c r="FEB353" s="1114"/>
      <c r="FEC353" s="1114"/>
      <c r="FED353" s="1114"/>
      <c r="FEE353" s="1114"/>
      <c r="FEF353" s="1114"/>
      <c r="FEG353" s="1114"/>
      <c r="FEH353" s="1114"/>
      <c r="FEI353" s="1114"/>
      <c r="FEJ353" s="1114"/>
      <c r="FEK353" s="1114"/>
      <c r="FEL353" s="1114"/>
      <c r="FEM353" s="1114"/>
      <c r="FEN353" s="1114"/>
      <c r="FEO353" s="1114"/>
      <c r="FEP353" s="1114"/>
      <c r="FEQ353" s="1114"/>
      <c r="FER353" s="1114"/>
      <c r="FES353" s="1114"/>
      <c r="FET353" s="1114"/>
      <c r="FEU353" s="1114"/>
      <c r="FEV353" s="1114"/>
      <c r="FEW353" s="1114"/>
      <c r="FEX353" s="1114"/>
      <c r="FEY353" s="1114"/>
      <c r="FEZ353" s="1114"/>
      <c r="FFA353" s="1114"/>
      <c r="FFB353" s="1114"/>
      <c r="FFC353" s="1114"/>
      <c r="FFD353" s="1114"/>
      <c r="FFE353" s="1114"/>
      <c r="FFF353" s="1114"/>
      <c r="FFG353" s="1114"/>
      <c r="FFH353" s="1114"/>
      <c r="FFI353" s="1114"/>
      <c r="FFJ353" s="1114"/>
      <c r="FFK353" s="1114"/>
      <c r="FFL353" s="1114"/>
      <c r="FFM353" s="1114"/>
      <c r="FFN353" s="1114"/>
      <c r="FFO353" s="1114"/>
      <c r="FFP353" s="1114"/>
      <c r="FFQ353" s="1114"/>
      <c r="FFR353" s="1114"/>
      <c r="FFS353" s="1114"/>
      <c r="FFT353" s="1114"/>
      <c r="FFU353" s="1114"/>
      <c r="FFV353" s="1114"/>
      <c r="FFW353" s="1114"/>
      <c r="FFX353" s="1114"/>
      <c r="FFY353" s="1114"/>
      <c r="FFZ353" s="1114"/>
      <c r="FGA353" s="1114"/>
      <c r="FGB353" s="1114"/>
      <c r="FGC353" s="1114"/>
      <c r="FGD353" s="1114"/>
      <c r="FGE353" s="1114"/>
      <c r="FGF353" s="1114"/>
      <c r="FGG353" s="1114"/>
      <c r="FGH353" s="1114"/>
      <c r="FGI353" s="1114"/>
      <c r="FGJ353" s="1114"/>
      <c r="FGK353" s="1114"/>
      <c r="FGL353" s="1114"/>
      <c r="FGM353" s="1114"/>
      <c r="FGN353" s="1114"/>
      <c r="FGO353" s="1114"/>
      <c r="FGP353" s="1114"/>
      <c r="FGQ353" s="1114"/>
      <c r="FGR353" s="1114"/>
      <c r="FGS353" s="1114"/>
      <c r="FGT353" s="1114"/>
      <c r="FGU353" s="1114"/>
      <c r="FGV353" s="1114"/>
      <c r="FGW353" s="1114"/>
      <c r="FGX353" s="1114"/>
      <c r="FGY353" s="1114"/>
      <c r="FGZ353" s="1114"/>
      <c r="FHA353" s="1114"/>
      <c r="FHB353" s="1114"/>
      <c r="FHC353" s="1114"/>
      <c r="FHD353" s="1114"/>
      <c r="FHE353" s="1114"/>
      <c r="FHF353" s="1114"/>
      <c r="FHG353" s="1114"/>
      <c r="FHH353" s="1114"/>
      <c r="FHI353" s="1114"/>
      <c r="FHJ353" s="1114"/>
      <c r="FHK353" s="1114"/>
      <c r="FHL353" s="1114"/>
      <c r="FHM353" s="1114"/>
      <c r="FHN353" s="1114"/>
      <c r="FHO353" s="1114"/>
      <c r="FHP353" s="1114"/>
      <c r="FHQ353" s="1114"/>
      <c r="FHR353" s="1114"/>
      <c r="FHS353" s="1114"/>
      <c r="FHT353" s="1114"/>
      <c r="FHU353" s="1114"/>
      <c r="FHV353" s="1114"/>
      <c r="FHW353" s="1114"/>
      <c r="FHX353" s="1114"/>
      <c r="FHY353" s="1114"/>
      <c r="FHZ353" s="1114"/>
      <c r="FIA353" s="1114"/>
      <c r="FIB353" s="1114"/>
      <c r="FIC353" s="1114"/>
      <c r="FID353" s="1114"/>
      <c r="FIE353" s="1114"/>
      <c r="FIF353" s="1114"/>
      <c r="FIG353" s="1114"/>
      <c r="FIH353" s="1114"/>
      <c r="FII353" s="1114"/>
      <c r="FIJ353" s="1114"/>
      <c r="FIK353" s="1114"/>
      <c r="FIL353" s="1114"/>
      <c r="FIM353" s="1114"/>
      <c r="FIN353" s="1114"/>
      <c r="FIO353" s="1114"/>
      <c r="FIP353" s="1114"/>
      <c r="FIQ353" s="1114"/>
      <c r="FIR353" s="1114"/>
      <c r="FIS353" s="1114"/>
      <c r="FIT353" s="1114"/>
      <c r="FIU353" s="1114"/>
      <c r="FIV353" s="1114"/>
      <c r="FIW353" s="1114"/>
      <c r="FIX353" s="1114"/>
      <c r="FIY353" s="1114"/>
      <c r="FIZ353" s="1114"/>
      <c r="FJA353" s="1114"/>
      <c r="FJB353" s="1114"/>
      <c r="FJC353" s="1114"/>
      <c r="FJD353" s="1114"/>
      <c r="FJE353" s="1114"/>
      <c r="FJF353" s="1114"/>
      <c r="FJG353" s="1114"/>
      <c r="FJH353" s="1114"/>
      <c r="FJI353" s="1114"/>
      <c r="FJJ353" s="1114"/>
      <c r="FJK353" s="1114"/>
      <c r="FJL353" s="1114"/>
      <c r="FJM353" s="1114"/>
      <c r="FJN353" s="1114"/>
      <c r="FJO353" s="1114"/>
      <c r="FJP353" s="1114"/>
      <c r="FJQ353" s="1114"/>
      <c r="FJR353" s="1114"/>
      <c r="FJS353" s="1114"/>
      <c r="FJT353" s="1114"/>
      <c r="FJU353" s="1114"/>
      <c r="FJV353" s="1114"/>
      <c r="FJW353" s="1114"/>
      <c r="FJX353" s="1114"/>
      <c r="FJY353" s="1114"/>
      <c r="FJZ353" s="1114"/>
      <c r="FKA353" s="1114"/>
      <c r="FKB353" s="1114"/>
      <c r="FKC353" s="1114"/>
      <c r="FKD353" s="1114"/>
      <c r="FKE353" s="1114"/>
      <c r="FKF353" s="1114"/>
      <c r="FKG353" s="1114"/>
      <c r="FKH353" s="1114"/>
      <c r="FKI353" s="1114"/>
      <c r="FKJ353" s="1114"/>
      <c r="FKK353" s="1114"/>
      <c r="FKL353" s="1114"/>
      <c r="FKM353" s="1114"/>
      <c r="FKN353" s="1114"/>
      <c r="FKO353" s="1114"/>
      <c r="FKP353" s="1114"/>
      <c r="FKQ353" s="1114"/>
      <c r="FKR353" s="1114"/>
      <c r="FKS353" s="1114"/>
      <c r="FKT353" s="1114"/>
      <c r="FKU353" s="1114"/>
      <c r="FKV353" s="1114"/>
      <c r="FKW353" s="1114"/>
      <c r="FKX353" s="1114"/>
      <c r="FKY353" s="1114"/>
      <c r="FKZ353" s="1114"/>
      <c r="FLA353" s="1114"/>
      <c r="FLB353" s="1114"/>
      <c r="FLC353" s="1114"/>
      <c r="FLD353" s="1114"/>
      <c r="FLE353" s="1114"/>
      <c r="FLF353" s="1114"/>
      <c r="FLG353" s="1114"/>
      <c r="FLH353" s="1114"/>
      <c r="FLI353" s="1114"/>
      <c r="FLJ353" s="1114"/>
      <c r="FLK353" s="1114"/>
      <c r="FLL353" s="1114"/>
      <c r="FLM353" s="1114"/>
      <c r="FLN353" s="1114"/>
      <c r="FLO353" s="1114"/>
      <c r="FLP353" s="1114"/>
      <c r="FLQ353" s="1114"/>
      <c r="FLR353" s="1114"/>
      <c r="FLS353" s="1114"/>
      <c r="FLT353" s="1114"/>
      <c r="FLU353" s="1114"/>
      <c r="FLV353" s="1114"/>
      <c r="FLW353" s="1114"/>
      <c r="FLX353" s="1114"/>
      <c r="FLY353" s="1114"/>
      <c r="FLZ353" s="1114"/>
      <c r="FMA353" s="1114"/>
      <c r="FMB353" s="1114"/>
      <c r="FMC353" s="1114"/>
      <c r="FMD353" s="1114"/>
      <c r="FME353" s="1114"/>
      <c r="FMF353" s="1114"/>
      <c r="FMG353" s="1114"/>
      <c r="FMH353" s="1114"/>
      <c r="FMI353" s="1114"/>
      <c r="FMJ353" s="1114"/>
      <c r="FMK353" s="1114"/>
      <c r="FML353" s="1114"/>
      <c r="FMM353" s="1114"/>
      <c r="FMN353" s="1114"/>
      <c r="FMO353" s="1114"/>
      <c r="FMP353" s="1114"/>
      <c r="FMQ353" s="1114"/>
      <c r="FMR353" s="1114"/>
      <c r="FMS353" s="1114"/>
      <c r="FMT353" s="1114"/>
      <c r="FMU353" s="1114"/>
      <c r="FMV353" s="1114"/>
      <c r="FMW353" s="1114"/>
      <c r="FMX353" s="1114"/>
      <c r="FMY353" s="1114"/>
      <c r="FMZ353" s="1114"/>
      <c r="FNA353" s="1114"/>
      <c r="FNB353" s="1114"/>
      <c r="FNC353" s="1114"/>
      <c r="FND353" s="1114"/>
      <c r="FNE353" s="1114"/>
      <c r="FNF353" s="1114"/>
      <c r="FNG353" s="1114"/>
      <c r="FNH353" s="1114"/>
      <c r="FNI353" s="1114"/>
      <c r="FNJ353" s="1114"/>
      <c r="FNK353" s="1114"/>
      <c r="FNL353" s="1114"/>
      <c r="FNM353" s="1114"/>
      <c r="FNN353" s="1114"/>
      <c r="FNO353" s="1114"/>
      <c r="FNP353" s="1114"/>
      <c r="FNQ353" s="1114"/>
      <c r="FNR353" s="1114"/>
      <c r="FNS353" s="1114"/>
      <c r="FNT353" s="1114"/>
      <c r="FNU353" s="1114"/>
      <c r="FNV353" s="1114"/>
      <c r="FNW353" s="1114"/>
      <c r="FNX353" s="1114"/>
      <c r="FNY353" s="1114"/>
      <c r="FNZ353" s="1114"/>
      <c r="FOA353" s="1114"/>
      <c r="FOB353" s="1114"/>
      <c r="FOC353" s="1114"/>
      <c r="FOD353" s="1114"/>
      <c r="FOE353" s="1114"/>
      <c r="FOF353" s="1114"/>
      <c r="FOG353" s="1114"/>
      <c r="FOH353" s="1114"/>
      <c r="FOI353" s="1114"/>
      <c r="FOJ353" s="1114"/>
      <c r="FOK353" s="1114"/>
      <c r="FOL353" s="1114"/>
      <c r="FOM353" s="1114"/>
      <c r="FON353" s="1114"/>
      <c r="FOO353" s="1114"/>
      <c r="FOP353" s="1114"/>
      <c r="FOQ353" s="1114"/>
      <c r="FOR353" s="1114"/>
      <c r="FOS353" s="1114"/>
      <c r="FOT353" s="1114"/>
      <c r="FOU353" s="1114"/>
      <c r="FOV353" s="1114"/>
      <c r="FOW353" s="1114"/>
      <c r="FOX353" s="1114"/>
      <c r="FOY353" s="1114"/>
      <c r="FOZ353" s="1114"/>
      <c r="FPA353" s="1114"/>
      <c r="FPB353" s="1114"/>
      <c r="FPC353" s="1114"/>
      <c r="FPD353" s="1114"/>
      <c r="FPE353" s="1114"/>
      <c r="FPF353" s="1114"/>
      <c r="FPG353" s="1114"/>
      <c r="FPH353" s="1114"/>
      <c r="FPI353" s="1114"/>
      <c r="FPJ353" s="1114"/>
      <c r="FPK353" s="1114"/>
      <c r="FPL353" s="1114"/>
      <c r="FPM353" s="1114"/>
      <c r="FPN353" s="1114"/>
      <c r="FPO353" s="1114"/>
      <c r="FPP353" s="1114"/>
      <c r="FPQ353" s="1114"/>
      <c r="FPR353" s="1114"/>
      <c r="FPS353" s="1114"/>
      <c r="FPT353" s="1114"/>
      <c r="FPU353" s="1114"/>
      <c r="FPV353" s="1114"/>
      <c r="FPW353" s="1114"/>
      <c r="FPX353" s="1114"/>
      <c r="FPY353" s="1114"/>
      <c r="FPZ353" s="1114"/>
      <c r="FQA353" s="1114"/>
      <c r="FQB353" s="1114"/>
      <c r="FQC353" s="1114"/>
      <c r="FQD353" s="1114"/>
      <c r="FQE353" s="1114"/>
      <c r="FQF353" s="1114"/>
      <c r="FQG353" s="1114"/>
      <c r="FQH353" s="1114"/>
      <c r="FQI353" s="1114"/>
      <c r="FQJ353" s="1114"/>
      <c r="FQK353" s="1114"/>
      <c r="FQL353" s="1114"/>
      <c r="FQM353" s="1114"/>
      <c r="FQN353" s="1114"/>
      <c r="FQO353" s="1114"/>
      <c r="FQP353" s="1114"/>
      <c r="FQQ353" s="1114"/>
      <c r="FQR353" s="1114"/>
      <c r="FQS353" s="1114"/>
      <c r="FQT353" s="1114"/>
      <c r="FQU353" s="1114"/>
      <c r="FQV353" s="1114"/>
      <c r="FQW353" s="1114"/>
      <c r="FQX353" s="1114"/>
      <c r="FQY353" s="1114"/>
      <c r="FQZ353" s="1114"/>
      <c r="FRA353" s="1114"/>
      <c r="FRB353" s="1114"/>
      <c r="FRC353" s="1114"/>
      <c r="FRD353" s="1114"/>
      <c r="FRE353" s="1114"/>
      <c r="FRF353" s="1114"/>
      <c r="FRG353" s="1114"/>
      <c r="FRH353" s="1114"/>
      <c r="FRI353" s="1114"/>
      <c r="FRJ353" s="1114"/>
      <c r="FRK353" s="1114"/>
      <c r="FRL353" s="1114"/>
      <c r="FRM353" s="1114"/>
      <c r="FRN353" s="1114"/>
      <c r="FRO353" s="1114"/>
      <c r="FRP353" s="1114"/>
      <c r="FRQ353" s="1114"/>
      <c r="FRR353" s="1114"/>
      <c r="FRS353" s="1114"/>
      <c r="FRT353" s="1114"/>
      <c r="FRU353" s="1114"/>
      <c r="FRV353" s="1114"/>
      <c r="FRW353" s="1114"/>
      <c r="FRX353" s="1114"/>
      <c r="FRY353" s="1114"/>
      <c r="FRZ353" s="1114"/>
      <c r="FSA353" s="1114"/>
      <c r="FSB353" s="1114"/>
      <c r="FSC353" s="1114"/>
      <c r="FSD353" s="1114"/>
      <c r="FSE353" s="1114"/>
      <c r="FSF353" s="1114"/>
      <c r="FSG353" s="1114"/>
      <c r="FSH353" s="1114"/>
      <c r="FSI353" s="1114"/>
      <c r="FSJ353" s="1114"/>
      <c r="FSK353" s="1114"/>
      <c r="FSL353" s="1114"/>
      <c r="FSM353" s="1114"/>
      <c r="FSN353" s="1114"/>
      <c r="FSO353" s="1114"/>
      <c r="FSP353" s="1114"/>
      <c r="FSQ353" s="1114"/>
      <c r="FSR353" s="1114"/>
      <c r="FSS353" s="1114"/>
      <c r="FST353" s="1114"/>
      <c r="FSU353" s="1114"/>
      <c r="FSV353" s="1114"/>
      <c r="FSW353" s="1114"/>
      <c r="FSX353" s="1114"/>
      <c r="FSY353" s="1114"/>
      <c r="FSZ353" s="1114"/>
      <c r="FTA353" s="1114"/>
      <c r="FTB353" s="1114"/>
      <c r="FTC353" s="1114"/>
      <c r="FTD353" s="1114"/>
      <c r="FTE353" s="1114"/>
      <c r="FTF353" s="1114"/>
      <c r="FTG353" s="1114"/>
      <c r="FTH353" s="1114"/>
      <c r="FTI353" s="1114"/>
      <c r="FTJ353" s="1114"/>
      <c r="FTK353" s="1114"/>
      <c r="FTL353" s="1114"/>
      <c r="FTM353" s="1114"/>
      <c r="FTN353" s="1114"/>
      <c r="FTO353" s="1114"/>
      <c r="FTP353" s="1114"/>
      <c r="FTQ353" s="1114"/>
      <c r="FTR353" s="1114"/>
      <c r="FTS353" s="1114"/>
      <c r="FTT353" s="1114"/>
      <c r="FTU353" s="1114"/>
      <c r="FTV353" s="1114"/>
      <c r="FTW353" s="1114"/>
      <c r="FTX353" s="1114"/>
      <c r="FTY353" s="1114"/>
      <c r="FTZ353" s="1114"/>
      <c r="FUA353" s="1114"/>
      <c r="FUB353" s="1114"/>
      <c r="FUC353" s="1114"/>
      <c r="FUD353" s="1114"/>
      <c r="FUE353" s="1114"/>
      <c r="FUF353" s="1114"/>
      <c r="FUG353" s="1114"/>
      <c r="FUH353" s="1114"/>
      <c r="FUI353" s="1114"/>
      <c r="FUJ353" s="1114"/>
      <c r="FUK353" s="1114"/>
      <c r="FUL353" s="1114"/>
      <c r="FUM353" s="1114"/>
      <c r="FUN353" s="1114"/>
      <c r="FUO353" s="1114"/>
      <c r="FUP353" s="1114"/>
      <c r="FUQ353" s="1114"/>
      <c r="FUR353" s="1114"/>
      <c r="FUS353" s="1114"/>
      <c r="FUT353" s="1114"/>
      <c r="FUU353" s="1114"/>
      <c r="FUV353" s="1114"/>
      <c r="FUW353" s="1114"/>
      <c r="FUX353" s="1114"/>
      <c r="FUY353" s="1114"/>
      <c r="FUZ353" s="1114"/>
      <c r="FVA353" s="1114"/>
      <c r="FVB353" s="1114"/>
      <c r="FVC353" s="1114"/>
      <c r="FVD353" s="1114"/>
      <c r="FVE353" s="1114"/>
      <c r="FVF353" s="1114"/>
      <c r="FVG353" s="1114"/>
      <c r="FVH353" s="1114"/>
      <c r="FVI353" s="1114"/>
      <c r="FVJ353" s="1114"/>
      <c r="FVK353" s="1114"/>
      <c r="FVL353" s="1114"/>
      <c r="FVM353" s="1114"/>
      <c r="FVN353" s="1114"/>
      <c r="FVO353" s="1114"/>
      <c r="FVP353" s="1114"/>
      <c r="FVQ353" s="1114"/>
      <c r="FVR353" s="1114"/>
      <c r="FVS353" s="1114"/>
      <c r="FVT353" s="1114"/>
      <c r="FVU353" s="1114"/>
      <c r="FVV353" s="1114"/>
      <c r="FVW353" s="1114"/>
      <c r="FVX353" s="1114"/>
      <c r="FVY353" s="1114"/>
      <c r="FVZ353" s="1114"/>
      <c r="FWA353" s="1114"/>
      <c r="FWB353" s="1114"/>
      <c r="FWC353" s="1114"/>
      <c r="FWD353" s="1114"/>
      <c r="FWE353" s="1114"/>
      <c r="FWF353" s="1114"/>
      <c r="FWG353" s="1114"/>
      <c r="FWH353" s="1114"/>
      <c r="FWI353" s="1114"/>
      <c r="FWJ353" s="1114"/>
      <c r="FWK353" s="1114"/>
      <c r="FWL353" s="1114"/>
      <c r="FWM353" s="1114"/>
      <c r="FWN353" s="1114"/>
      <c r="FWO353" s="1114"/>
      <c r="FWP353" s="1114"/>
      <c r="FWQ353" s="1114"/>
      <c r="FWR353" s="1114"/>
      <c r="FWS353" s="1114"/>
      <c r="FWT353" s="1114"/>
      <c r="FWU353" s="1114"/>
      <c r="FWV353" s="1114"/>
      <c r="FWW353" s="1114"/>
      <c r="FWX353" s="1114"/>
      <c r="FWY353" s="1114"/>
      <c r="FWZ353" s="1114"/>
      <c r="FXA353" s="1114"/>
      <c r="FXB353" s="1114"/>
      <c r="FXC353" s="1114"/>
      <c r="FXD353" s="1114"/>
      <c r="FXE353" s="1114"/>
      <c r="FXF353" s="1114"/>
      <c r="FXG353" s="1114"/>
      <c r="FXH353" s="1114"/>
      <c r="FXI353" s="1114"/>
      <c r="FXJ353" s="1114"/>
      <c r="FXK353" s="1114"/>
      <c r="FXL353" s="1114"/>
      <c r="FXM353" s="1114"/>
      <c r="FXN353" s="1114"/>
      <c r="FXO353" s="1114"/>
      <c r="FXP353" s="1114"/>
      <c r="FXQ353" s="1114"/>
      <c r="FXR353" s="1114"/>
      <c r="FXS353" s="1114"/>
      <c r="FXT353" s="1114"/>
      <c r="FXU353" s="1114"/>
      <c r="FXV353" s="1114"/>
      <c r="FXW353" s="1114"/>
      <c r="FXX353" s="1114"/>
      <c r="FXY353" s="1114"/>
      <c r="FXZ353" s="1114"/>
      <c r="FYA353" s="1114"/>
      <c r="FYB353" s="1114"/>
      <c r="FYC353" s="1114"/>
      <c r="FYD353" s="1114"/>
      <c r="FYE353" s="1114"/>
      <c r="FYF353" s="1114"/>
      <c r="FYG353" s="1114"/>
      <c r="FYH353" s="1114"/>
      <c r="FYI353" s="1114"/>
      <c r="FYJ353" s="1114"/>
      <c r="FYK353" s="1114"/>
      <c r="FYL353" s="1114"/>
      <c r="FYM353" s="1114"/>
      <c r="FYN353" s="1114"/>
      <c r="FYO353" s="1114"/>
      <c r="FYP353" s="1114"/>
      <c r="FYQ353" s="1114"/>
      <c r="FYR353" s="1114"/>
      <c r="FYS353" s="1114"/>
      <c r="FYT353" s="1114"/>
      <c r="FYU353" s="1114"/>
      <c r="FYV353" s="1114"/>
      <c r="FYW353" s="1114"/>
      <c r="FYX353" s="1114"/>
      <c r="FYY353" s="1114"/>
      <c r="FYZ353" s="1114"/>
      <c r="FZA353" s="1114"/>
      <c r="FZB353" s="1114"/>
      <c r="FZC353" s="1114"/>
      <c r="FZD353" s="1114"/>
      <c r="FZE353" s="1114"/>
      <c r="FZF353" s="1114"/>
      <c r="FZG353" s="1114"/>
      <c r="FZH353" s="1114"/>
      <c r="FZI353" s="1114"/>
      <c r="FZJ353" s="1114"/>
      <c r="FZK353" s="1114"/>
      <c r="FZL353" s="1114"/>
      <c r="FZM353" s="1114"/>
      <c r="FZN353" s="1114"/>
      <c r="FZO353" s="1114"/>
      <c r="FZP353" s="1114"/>
      <c r="FZQ353" s="1114"/>
      <c r="FZR353" s="1114"/>
      <c r="FZS353" s="1114"/>
      <c r="FZT353" s="1114"/>
      <c r="FZU353" s="1114"/>
      <c r="FZV353" s="1114"/>
      <c r="FZW353" s="1114"/>
      <c r="FZX353" s="1114"/>
      <c r="FZY353" s="1114"/>
      <c r="FZZ353" s="1114"/>
      <c r="GAA353" s="1114"/>
      <c r="GAB353" s="1114"/>
      <c r="GAC353" s="1114"/>
      <c r="GAD353" s="1114"/>
      <c r="GAE353" s="1114"/>
      <c r="GAF353" s="1114"/>
      <c r="GAG353" s="1114"/>
      <c r="GAH353" s="1114"/>
      <c r="GAI353" s="1114"/>
      <c r="GAJ353" s="1114"/>
      <c r="GAK353" s="1114"/>
      <c r="GAL353" s="1114"/>
      <c r="GAM353" s="1114"/>
      <c r="GAN353" s="1114"/>
      <c r="GAO353" s="1114"/>
      <c r="GAP353" s="1114"/>
      <c r="GAQ353" s="1114"/>
      <c r="GAR353" s="1114"/>
      <c r="GAS353" s="1114"/>
      <c r="GAT353" s="1114"/>
      <c r="GAU353" s="1114"/>
      <c r="GAV353" s="1114"/>
      <c r="GAW353" s="1114"/>
      <c r="GAX353" s="1114"/>
      <c r="GAY353" s="1114"/>
      <c r="GAZ353" s="1114"/>
      <c r="GBA353" s="1114"/>
      <c r="GBB353" s="1114"/>
      <c r="GBC353" s="1114"/>
      <c r="GBD353" s="1114"/>
      <c r="GBE353" s="1114"/>
      <c r="GBF353" s="1114"/>
      <c r="GBG353" s="1114"/>
      <c r="GBH353" s="1114"/>
      <c r="GBI353" s="1114"/>
      <c r="GBJ353" s="1114"/>
      <c r="GBK353" s="1114"/>
      <c r="GBL353" s="1114"/>
      <c r="GBM353" s="1114"/>
      <c r="GBN353" s="1114"/>
      <c r="GBO353" s="1114"/>
      <c r="GBP353" s="1114"/>
      <c r="GBQ353" s="1114"/>
      <c r="GBR353" s="1114"/>
      <c r="GBS353" s="1114"/>
      <c r="GBT353" s="1114"/>
      <c r="GBU353" s="1114"/>
      <c r="GBV353" s="1114"/>
      <c r="GBW353" s="1114"/>
      <c r="GBX353" s="1114"/>
      <c r="GBY353" s="1114"/>
      <c r="GBZ353" s="1114"/>
      <c r="GCA353" s="1114"/>
      <c r="GCB353" s="1114"/>
      <c r="GCC353" s="1114"/>
      <c r="GCD353" s="1114"/>
      <c r="GCE353" s="1114"/>
      <c r="GCF353" s="1114"/>
      <c r="GCG353" s="1114"/>
      <c r="GCH353" s="1114"/>
      <c r="GCI353" s="1114"/>
      <c r="GCJ353" s="1114"/>
      <c r="GCK353" s="1114"/>
      <c r="GCL353" s="1114"/>
      <c r="GCM353" s="1114"/>
      <c r="GCN353" s="1114"/>
      <c r="GCO353" s="1114"/>
      <c r="GCP353" s="1114"/>
      <c r="GCQ353" s="1114"/>
      <c r="GCR353" s="1114"/>
      <c r="GCS353" s="1114"/>
      <c r="GCT353" s="1114"/>
      <c r="GCU353" s="1114"/>
      <c r="GCV353" s="1114"/>
      <c r="GCW353" s="1114"/>
      <c r="GCX353" s="1114"/>
      <c r="GCY353" s="1114"/>
      <c r="GCZ353" s="1114"/>
      <c r="GDA353" s="1114"/>
      <c r="GDB353" s="1114"/>
      <c r="GDC353" s="1114"/>
      <c r="GDD353" s="1114"/>
      <c r="GDE353" s="1114"/>
      <c r="GDF353" s="1114"/>
      <c r="GDG353" s="1114"/>
      <c r="GDH353" s="1114"/>
      <c r="GDI353" s="1114"/>
      <c r="GDJ353" s="1114"/>
      <c r="GDK353" s="1114"/>
      <c r="GDL353" s="1114"/>
      <c r="GDM353" s="1114"/>
      <c r="GDN353" s="1114"/>
      <c r="GDO353" s="1114"/>
      <c r="GDP353" s="1114"/>
      <c r="GDQ353" s="1114"/>
      <c r="GDR353" s="1114"/>
      <c r="GDS353" s="1114"/>
      <c r="GDT353" s="1114"/>
      <c r="GDU353" s="1114"/>
      <c r="GDV353" s="1114"/>
      <c r="GDW353" s="1114"/>
      <c r="GDX353" s="1114"/>
      <c r="GDY353" s="1114"/>
      <c r="GDZ353" s="1114"/>
      <c r="GEA353" s="1114"/>
      <c r="GEB353" s="1114"/>
      <c r="GEC353" s="1114"/>
      <c r="GED353" s="1114"/>
      <c r="GEE353" s="1114"/>
      <c r="GEF353" s="1114"/>
      <c r="GEG353" s="1114"/>
      <c r="GEH353" s="1114"/>
      <c r="GEI353" s="1114"/>
      <c r="GEJ353" s="1114"/>
      <c r="GEK353" s="1114"/>
      <c r="GEL353" s="1114"/>
      <c r="GEM353" s="1114"/>
      <c r="GEN353" s="1114"/>
      <c r="GEO353" s="1114"/>
      <c r="GEP353" s="1114"/>
      <c r="GEQ353" s="1114"/>
      <c r="GER353" s="1114"/>
      <c r="GES353" s="1114"/>
      <c r="GET353" s="1114"/>
      <c r="GEU353" s="1114"/>
      <c r="GEV353" s="1114"/>
      <c r="GEW353" s="1114"/>
      <c r="GEX353" s="1114"/>
      <c r="GEY353" s="1114"/>
      <c r="GEZ353" s="1114"/>
      <c r="GFA353" s="1114"/>
      <c r="GFB353" s="1114"/>
      <c r="GFC353" s="1114"/>
      <c r="GFD353" s="1114"/>
      <c r="GFE353" s="1114"/>
      <c r="GFF353" s="1114"/>
      <c r="GFG353" s="1114"/>
      <c r="GFH353" s="1114"/>
      <c r="GFI353" s="1114"/>
      <c r="GFJ353" s="1114"/>
      <c r="GFK353" s="1114"/>
      <c r="GFL353" s="1114"/>
      <c r="GFM353" s="1114"/>
      <c r="GFN353" s="1114"/>
      <c r="GFO353" s="1114"/>
      <c r="GFP353" s="1114"/>
      <c r="GFQ353" s="1114"/>
      <c r="GFR353" s="1114"/>
      <c r="GFS353" s="1114"/>
      <c r="GFT353" s="1114"/>
      <c r="GFU353" s="1114"/>
      <c r="GFV353" s="1114"/>
      <c r="GFW353" s="1114"/>
      <c r="GFX353" s="1114"/>
      <c r="GFY353" s="1114"/>
      <c r="GFZ353" s="1114"/>
      <c r="GGA353" s="1114"/>
      <c r="GGB353" s="1114"/>
      <c r="GGC353" s="1114"/>
      <c r="GGD353" s="1114"/>
      <c r="GGE353" s="1114"/>
      <c r="GGF353" s="1114"/>
      <c r="GGG353" s="1114"/>
      <c r="GGH353" s="1114"/>
      <c r="GGI353" s="1114"/>
      <c r="GGJ353" s="1114"/>
      <c r="GGK353" s="1114"/>
      <c r="GGL353" s="1114"/>
      <c r="GGM353" s="1114"/>
      <c r="GGN353" s="1114"/>
      <c r="GGO353" s="1114"/>
      <c r="GGP353" s="1114"/>
      <c r="GGQ353" s="1114"/>
      <c r="GGR353" s="1114"/>
      <c r="GGS353" s="1114"/>
      <c r="GGT353" s="1114"/>
      <c r="GGU353" s="1114"/>
      <c r="GGV353" s="1114"/>
      <c r="GGW353" s="1114"/>
      <c r="GGX353" s="1114"/>
      <c r="GGY353" s="1114"/>
      <c r="GGZ353" s="1114"/>
      <c r="GHA353" s="1114"/>
      <c r="GHB353" s="1114"/>
      <c r="GHC353" s="1114"/>
      <c r="GHD353" s="1114"/>
      <c r="GHE353" s="1114"/>
      <c r="GHF353" s="1114"/>
      <c r="GHG353" s="1114"/>
      <c r="GHH353" s="1114"/>
      <c r="GHI353" s="1114"/>
      <c r="GHJ353" s="1114"/>
      <c r="GHK353" s="1114"/>
      <c r="GHL353" s="1114"/>
      <c r="GHM353" s="1114"/>
      <c r="GHN353" s="1114"/>
      <c r="GHO353" s="1114"/>
      <c r="GHP353" s="1114"/>
      <c r="GHQ353" s="1114"/>
      <c r="GHR353" s="1114"/>
      <c r="GHS353" s="1114"/>
      <c r="GHT353" s="1114"/>
      <c r="GHU353" s="1114"/>
      <c r="GHV353" s="1114"/>
      <c r="GHW353" s="1114"/>
      <c r="GHX353" s="1114"/>
      <c r="GHY353" s="1114"/>
      <c r="GHZ353" s="1114"/>
      <c r="GIA353" s="1114"/>
      <c r="GIB353" s="1114"/>
      <c r="GIC353" s="1114"/>
      <c r="GID353" s="1114"/>
      <c r="GIE353" s="1114"/>
      <c r="GIF353" s="1114"/>
      <c r="GIG353" s="1114"/>
      <c r="GIH353" s="1114"/>
      <c r="GII353" s="1114"/>
      <c r="GIJ353" s="1114"/>
      <c r="GIK353" s="1114"/>
      <c r="GIL353" s="1114"/>
      <c r="GIM353" s="1114"/>
      <c r="GIN353" s="1114"/>
      <c r="GIO353" s="1114"/>
      <c r="GIP353" s="1114"/>
      <c r="GIQ353" s="1114"/>
      <c r="GIR353" s="1114"/>
      <c r="GIS353" s="1114"/>
      <c r="GIT353" s="1114"/>
      <c r="GIU353" s="1114"/>
      <c r="GIV353" s="1114"/>
      <c r="GIW353" s="1114"/>
      <c r="GIX353" s="1114"/>
      <c r="GIY353" s="1114"/>
      <c r="GIZ353" s="1114"/>
      <c r="GJA353" s="1114"/>
      <c r="GJB353" s="1114"/>
      <c r="GJC353" s="1114"/>
      <c r="GJD353" s="1114"/>
      <c r="GJE353" s="1114"/>
      <c r="GJF353" s="1114"/>
      <c r="GJG353" s="1114"/>
      <c r="GJH353" s="1114"/>
      <c r="GJI353" s="1114"/>
      <c r="GJJ353" s="1114"/>
      <c r="GJK353" s="1114"/>
      <c r="GJL353" s="1114"/>
      <c r="GJM353" s="1114"/>
      <c r="GJN353" s="1114"/>
      <c r="GJO353" s="1114"/>
      <c r="GJP353" s="1114"/>
      <c r="GJQ353" s="1114"/>
      <c r="GJR353" s="1114"/>
      <c r="GJS353" s="1114"/>
      <c r="GJT353" s="1114"/>
      <c r="GJU353" s="1114"/>
      <c r="GJV353" s="1114"/>
      <c r="GJW353" s="1114"/>
      <c r="GJX353" s="1114"/>
      <c r="GJY353" s="1114"/>
      <c r="GJZ353" s="1114"/>
      <c r="GKA353" s="1114"/>
      <c r="GKB353" s="1114"/>
      <c r="GKC353" s="1114"/>
      <c r="GKD353" s="1114"/>
      <c r="GKE353" s="1114"/>
      <c r="GKF353" s="1114"/>
      <c r="GKG353" s="1114"/>
      <c r="GKH353" s="1114"/>
      <c r="GKI353" s="1114"/>
      <c r="GKJ353" s="1114"/>
      <c r="GKK353" s="1114"/>
      <c r="GKL353" s="1114"/>
      <c r="GKM353" s="1114"/>
      <c r="GKN353" s="1114"/>
      <c r="GKO353" s="1114"/>
      <c r="GKP353" s="1114"/>
      <c r="GKQ353" s="1114"/>
      <c r="GKR353" s="1114"/>
      <c r="GKS353" s="1114"/>
      <c r="GKT353" s="1114"/>
      <c r="GKU353" s="1114"/>
      <c r="GKV353" s="1114"/>
      <c r="GKW353" s="1114"/>
      <c r="GKX353" s="1114"/>
      <c r="GKY353" s="1114"/>
      <c r="GKZ353" s="1114"/>
      <c r="GLA353" s="1114"/>
      <c r="GLB353" s="1114"/>
      <c r="GLC353" s="1114"/>
      <c r="GLD353" s="1114"/>
      <c r="GLE353" s="1114"/>
      <c r="GLF353" s="1114"/>
      <c r="GLG353" s="1114"/>
      <c r="GLH353" s="1114"/>
      <c r="GLI353" s="1114"/>
      <c r="GLJ353" s="1114"/>
      <c r="GLK353" s="1114"/>
      <c r="GLL353" s="1114"/>
      <c r="GLM353" s="1114"/>
      <c r="GLN353" s="1114"/>
      <c r="GLO353" s="1114"/>
      <c r="GLP353" s="1114"/>
      <c r="GLQ353" s="1114"/>
      <c r="GLR353" s="1114"/>
      <c r="GLS353" s="1114"/>
      <c r="GLT353" s="1114"/>
      <c r="GLU353" s="1114"/>
      <c r="GLV353" s="1114"/>
      <c r="GLW353" s="1114"/>
      <c r="GLX353" s="1114"/>
      <c r="GLY353" s="1114"/>
      <c r="GLZ353" s="1114"/>
      <c r="GMA353" s="1114"/>
      <c r="GMB353" s="1114"/>
      <c r="GMC353" s="1114"/>
      <c r="GMD353" s="1114"/>
      <c r="GME353" s="1114"/>
      <c r="GMF353" s="1114"/>
      <c r="GMG353" s="1114"/>
      <c r="GMH353" s="1114"/>
      <c r="GMI353" s="1114"/>
      <c r="GMJ353" s="1114"/>
      <c r="GMK353" s="1114"/>
      <c r="GML353" s="1114"/>
      <c r="GMM353" s="1114"/>
      <c r="GMN353" s="1114"/>
      <c r="GMO353" s="1114"/>
      <c r="GMP353" s="1114"/>
      <c r="GMQ353" s="1114"/>
      <c r="GMR353" s="1114"/>
      <c r="GMS353" s="1114"/>
      <c r="GMT353" s="1114"/>
      <c r="GMU353" s="1114"/>
      <c r="GMV353" s="1114"/>
      <c r="GMW353" s="1114"/>
      <c r="GMX353" s="1114"/>
      <c r="GMY353" s="1114"/>
      <c r="GMZ353" s="1114"/>
      <c r="GNA353" s="1114"/>
      <c r="GNB353" s="1114"/>
      <c r="GNC353" s="1114"/>
      <c r="GND353" s="1114"/>
      <c r="GNE353" s="1114"/>
      <c r="GNF353" s="1114"/>
      <c r="GNG353" s="1114"/>
      <c r="GNH353" s="1114"/>
      <c r="GNI353" s="1114"/>
      <c r="GNJ353" s="1114"/>
      <c r="GNK353" s="1114"/>
      <c r="GNL353" s="1114"/>
      <c r="GNM353" s="1114"/>
      <c r="GNN353" s="1114"/>
      <c r="GNO353" s="1114"/>
      <c r="GNP353" s="1114"/>
      <c r="GNQ353" s="1114"/>
      <c r="GNR353" s="1114"/>
      <c r="GNS353" s="1114"/>
      <c r="GNT353" s="1114"/>
      <c r="GNU353" s="1114"/>
      <c r="GNV353" s="1114"/>
      <c r="GNW353" s="1114"/>
      <c r="GNX353" s="1114"/>
      <c r="GNY353" s="1114"/>
      <c r="GNZ353" s="1114"/>
      <c r="GOA353" s="1114"/>
      <c r="GOB353" s="1114"/>
      <c r="GOC353" s="1114"/>
      <c r="GOD353" s="1114"/>
      <c r="GOE353" s="1114"/>
      <c r="GOF353" s="1114"/>
      <c r="GOG353" s="1114"/>
      <c r="GOH353" s="1114"/>
      <c r="GOI353" s="1114"/>
      <c r="GOJ353" s="1114"/>
      <c r="GOK353" s="1114"/>
      <c r="GOL353" s="1114"/>
      <c r="GOM353" s="1114"/>
      <c r="GON353" s="1114"/>
      <c r="GOO353" s="1114"/>
      <c r="GOP353" s="1114"/>
      <c r="GOQ353" s="1114"/>
      <c r="GOR353" s="1114"/>
      <c r="GOS353" s="1114"/>
      <c r="GOT353" s="1114"/>
      <c r="GOU353" s="1114"/>
      <c r="GOV353" s="1114"/>
      <c r="GOW353" s="1114"/>
      <c r="GOX353" s="1114"/>
      <c r="GOY353" s="1114"/>
      <c r="GOZ353" s="1114"/>
      <c r="GPA353" s="1114"/>
      <c r="GPB353" s="1114"/>
      <c r="GPC353" s="1114"/>
      <c r="GPD353" s="1114"/>
      <c r="GPE353" s="1114"/>
      <c r="GPF353" s="1114"/>
      <c r="GPG353" s="1114"/>
      <c r="GPH353" s="1114"/>
      <c r="GPI353" s="1114"/>
      <c r="GPJ353" s="1114"/>
      <c r="GPK353" s="1114"/>
      <c r="GPL353" s="1114"/>
      <c r="GPM353" s="1114"/>
      <c r="GPN353" s="1114"/>
      <c r="GPO353" s="1114"/>
      <c r="GPP353" s="1114"/>
      <c r="GPQ353" s="1114"/>
      <c r="GPR353" s="1114"/>
      <c r="GPS353" s="1114"/>
      <c r="GPT353" s="1114"/>
      <c r="GPU353" s="1114"/>
      <c r="GPV353" s="1114"/>
      <c r="GPW353" s="1114"/>
      <c r="GPX353" s="1114"/>
      <c r="GPY353" s="1114"/>
      <c r="GPZ353" s="1114"/>
      <c r="GQA353" s="1114"/>
      <c r="GQB353" s="1114"/>
      <c r="GQC353" s="1114"/>
      <c r="GQD353" s="1114"/>
      <c r="GQE353" s="1114"/>
      <c r="GQF353" s="1114"/>
      <c r="GQG353" s="1114"/>
      <c r="GQH353" s="1114"/>
      <c r="GQI353" s="1114"/>
      <c r="GQJ353" s="1114"/>
      <c r="GQK353" s="1114"/>
      <c r="GQL353" s="1114"/>
      <c r="GQM353" s="1114"/>
      <c r="GQN353" s="1114"/>
      <c r="GQO353" s="1114"/>
      <c r="GQP353" s="1114"/>
      <c r="GQQ353" s="1114"/>
      <c r="GQR353" s="1114"/>
      <c r="GQS353" s="1114"/>
      <c r="GQT353" s="1114"/>
      <c r="GQU353" s="1114"/>
      <c r="GQV353" s="1114"/>
      <c r="GQW353" s="1114"/>
      <c r="GQX353" s="1114"/>
      <c r="GQY353" s="1114"/>
      <c r="GQZ353" s="1114"/>
      <c r="GRA353" s="1114"/>
      <c r="GRB353" s="1114"/>
      <c r="GRC353" s="1114"/>
      <c r="GRD353" s="1114"/>
      <c r="GRE353" s="1114"/>
      <c r="GRF353" s="1114"/>
      <c r="GRG353" s="1114"/>
      <c r="GRH353" s="1114"/>
      <c r="GRI353" s="1114"/>
      <c r="GRJ353" s="1114"/>
      <c r="GRK353" s="1114"/>
      <c r="GRL353" s="1114"/>
      <c r="GRM353" s="1114"/>
      <c r="GRN353" s="1114"/>
      <c r="GRO353" s="1114"/>
      <c r="GRP353" s="1114"/>
      <c r="GRQ353" s="1114"/>
      <c r="GRR353" s="1114"/>
      <c r="GRS353" s="1114"/>
      <c r="GRT353" s="1114"/>
      <c r="GRU353" s="1114"/>
      <c r="GRV353" s="1114"/>
      <c r="GRW353" s="1114"/>
      <c r="GRX353" s="1114"/>
      <c r="GRY353" s="1114"/>
      <c r="GRZ353" s="1114"/>
      <c r="GSA353" s="1114"/>
      <c r="GSB353" s="1114"/>
      <c r="GSC353" s="1114"/>
      <c r="GSD353" s="1114"/>
      <c r="GSE353" s="1114"/>
      <c r="GSF353" s="1114"/>
      <c r="GSG353" s="1114"/>
      <c r="GSH353" s="1114"/>
      <c r="GSI353" s="1114"/>
      <c r="GSJ353" s="1114"/>
      <c r="GSK353" s="1114"/>
      <c r="GSL353" s="1114"/>
      <c r="GSM353" s="1114"/>
      <c r="GSN353" s="1114"/>
      <c r="GSO353" s="1114"/>
      <c r="GSP353" s="1114"/>
      <c r="GSQ353" s="1114"/>
      <c r="GSR353" s="1114"/>
      <c r="GSS353" s="1114"/>
      <c r="GST353" s="1114"/>
      <c r="GSU353" s="1114"/>
      <c r="GSV353" s="1114"/>
      <c r="GSW353" s="1114"/>
      <c r="GSX353" s="1114"/>
      <c r="GSY353" s="1114"/>
      <c r="GSZ353" s="1114"/>
      <c r="GTA353" s="1114"/>
      <c r="GTB353" s="1114"/>
      <c r="GTC353" s="1114"/>
      <c r="GTD353" s="1114"/>
      <c r="GTE353" s="1114"/>
      <c r="GTF353" s="1114"/>
      <c r="GTG353" s="1114"/>
      <c r="GTH353" s="1114"/>
      <c r="GTI353" s="1114"/>
      <c r="GTJ353" s="1114"/>
      <c r="GTK353" s="1114"/>
      <c r="GTL353" s="1114"/>
      <c r="GTM353" s="1114"/>
      <c r="GTN353" s="1114"/>
      <c r="GTO353" s="1114"/>
      <c r="GTP353" s="1114"/>
      <c r="GTQ353" s="1114"/>
      <c r="GTR353" s="1114"/>
      <c r="GTS353" s="1114"/>
      <c r="GTT353" s="1114"/>
      <c r="GTU353" s="1114"/>
      <c r="GTV353" s="1114"/>
      <c r="GTW353" s="1114"/>
      <c r="GTX353" s="1114"/>
      <c r="GTY353" s="1114"/>
      <c r="GTZ353" s="1114"/>
      <c r="GUA353" s="1114"/>
      <c r="GUB353" s="1114"/>
      <c r="GUC353" s="1114"/>
      <c r="GUD353" s="1114"/>
      <c r="GUE353" s="1114"/>
      <c r="GUF353" s="1114"/>
      <c r="GUG353" s="1114"/>
      <c r="GUH353" s="1114"/>
      <c r="GUI353" s="1114"/>
      <c r="GUJ353" s="1114"/>
      <c r="GUK353" s="1114"/>
      <c r="GUL353" s="1114"/>
      <c r="GUM353" s="1114"/>
      <c r="GUN353" s="1114"/>
      <c r="GUO353" s="1114"/>
      <c r="GUP353" s="1114"/>
      <c r="GUQ353" s="1114"/>
      <c r="GUR353" s="1114"/>
      <c r="GUS353" s="1114"/>
      <c r="GUT353" s="1114"/>
      <c r="GUU353" s="1114"/>
      <c r="GUV353" s="1114"/>
      <c r="GUW353" s="1114"/>
      <c r="GUX353" s="1114"/>
      <c r="GUY353" s="1114"/>
      <c r="GUZ353" s="1114"/>
      <c r="GVA353" s="1114"/>
      <c r="GVB353" s="1114"/>
      <c r="GVC353" s="1114"/>
      <c r="GVD353" s="1114"/>
      <c r="GVE353" s="1114"/>
      <c r="GVF353" s="1114"/>
      <c r="GVG353" s="1114"/>
      <c r="GVH353" s="1114"/>
      <c r="GVI353" s="1114"/>
      <c r="GVJ353" s="1114"/>
      <c r="GVK353" s="1114"/>
      <c r="GVL353" s="1114"/>
      <c r="GVM353" s="1114"/>
      <c r="GVN353" s="1114"/>
      <c r="GVO353" s="1114"/>
      <c r="GVP353" s="1114"/>
      <c r="GVQ353" s="1114"/>
      <c r="GVR353" s="1114"/>
      <c r="GVS353" s="1114"/>
      <c r="GVT353" s="1114"/>
      <c r="GVU353" s="1114"/>
      <c r="GVV353" s="1114"/>
      <c r="GVW353" s="1114"/>
      <c r="GVX353" s="1114"/>
      <c r="GVY353" s="1114"/>
      <c r="GVZ353" s="1114"/>
      <c r="GWA353" s="1114"/>
      <c r="GWB353" s="1114"/>
      <c r="GWC353" s="1114"/>
      <c r="GWD353" s="1114"/>
      <c r="GWE353" s="1114"/>
      <c r="GWF353" s="1114"/>
      <c r="GWG353" s="1114"/>
      <c r="GWH353" s="1114"/>
      <c r="GWI353" s="1114"/>
      <c r="GWJ353" s="1114"/>
      <c r="GWK353" s="1114"/>
      <c r="GWL353" s="1114"/>
      <c r="GWM353" s="1114"/>
      <c r="GWN353" s="1114"/>
      <c r="GWO353" s="1114"/>
      <c r="GWP353" s="1114"/>
      <c r="GWQ353" s="1114"/>
      <c r="GWR353" s="1114"/>
      <c r="GWS353" s="1114"/>
      <c r="GWT353" s="1114"/>
      <c r="GWU353" s="1114"/>
      <c r="GWV353" s="1114"/>
      <c r="GWW353" s="1114"/>
      <c r="GWX353" s="1114"/>
      <c r="GWY353" s="1114"/>
      <c r="GWZ353" s="1114"/>
      <c r="GXA353" s="1114"/>
      <c r="GXB353" s="1114"/>
      <c r="GXC353" s="1114"/>
      <c r="GXD353" s="1114"/>
      <c r="GXE353" s="1114"/>
      <c r="GXF353" s="1114"/>
      <c r="GXG353" s="1114"/>
      <c r="GXH353" s="1114"/>
      <c r="GXI353" s="1114"/>
      <c r="GXJ353" s="1114"/>
      <c r="GXK353" s="1114"/>
      <c r="GXL353" s="1114"/>
      <c r="GXM353" s="1114"/>
      <c r="GXN353" s="1114"/>
      <c r="GXO353" s="1114"/>
      <c r="GXP353" s="1114"/>
      <c r="GXQ353" s="1114"/>
      <c r="GXR353" s="1114"/>
      <c r="GXS353" s="1114"/>
      <c r="GXT353" s="1114"/>
      <c r="GXU353" s="1114"/>
      <c r="GXV353" s="1114"/>
      <c r="GXW353" s="1114"/>
      <c r="GXX353" s="1114"/>
      <c r="GXY353" s="1114"/>
      <c r="GXZ353" s="1114"/>
      <c r="GYA353" s="1114"/>
      <c r="GYB353" s="1114"/>
      <c r="GYC353" s="1114"/>
      <c r="GYD353" s="1114"/>
      <c r="GYE353" s="1114"/>
      <c r="GYF353" s="1114"/>
      <c r="GYG353" s="1114"/>
      <c r="GYH353" s="1114"/>
      <c r="GYI353" s="1114"/>
      <c r="GYJ353" s="1114"/>
      <c r="GYK353" s="1114"/>
      <c r="GYL353" s="1114"/>
      <c r="GYM353" s="1114"/>
      <c r="GYN353" s="1114"/>
      <c r="GYO353" s="1114"/>
      <c r="GYP353" s="1114"/>
      <c r="GYQ353" s="1114"/>
      <c r="GYR353" s="1114"/>
      <c r="GYS353" s="1114"/>
      <c r="GYT353" s="1114"/>
      <c r="GYU353" s="1114"/>
      <c r="GYV353" s="1114"/>
      <c r="GYW353" s="1114"/>
      <c r="GYX353" s="1114"/>
      <c r="GYY353" s="1114"/>
      <c r="GYZ353" s="1114"/>
      <c r="GZA353" s="1114"/>
      <c r="GZB353" s="1114"/>
      <c r="GZC353" s="1114"/>
      <c r="GZD353" s="1114"/>
      <c r="GZE353" s="1114"/>
      <c r="GZF353" s="1114"/>
      <c r="GZG353" s="1114"/>
      <c r="GZH353" s="1114"/>
      <c r="GZI353" s="1114"/>
      <c r="GZJ353" s="1114"/>
      <c r="GZK353" s="1114"/>
      <c r="GZL353" s="1114"/>
      <c r="GZM353" s="1114"/>
      <c r="GZN353" s="1114"/>
      <c r="GZO353" s="1114"/>
      <c r="GZP353" s="1114"/>
      <c r="GZQ353" s="1114"/>
      <c r="GZR353" s="1114"/>
      <c r="GZS353" s="1114"/>
      <c r="GZT353" s="1114"/>
      <c r="GZU353" s="1114"/>
      <c r="GZV353" s="1114"/>
      <c r="GZW353" s="1114"/>
      <c r="GZX353" s="1114"/>
      <c r="GZY353" s="1114"/>
      <c r="GZZ353" s="1114"/>
      <c r="HAA353" s="1114"/>
      <c r="HAB353" s="1114"/>
      <c r="HAC353" s="1114"/>
      <c r="HAD353" s="1114"/>
      <c r="HAE353" s="1114"/>
      <c r="HAF353" s="1114"/>
      <c r="HAG353" s="1114"/>
      <c r="HAH353" s="1114"/>
      <c r="HAI353" s="1114"/>
      <c r="HAJ353" s="1114"/>
      <c r="HAK353" s="1114"/>
      <c r="HAL353" s="1114"/>
      <c r="HAM353" s="1114"/>
      <c r="HAN353" s="1114"/>
      <c r="HAO353" s="1114"/>
      <c r="HAP353" s="1114"/>
      <c r="HAQ353" s="1114"/>
      <c r="HAR353" s="1114"/>
      <c r="HAS353" s="1114"/>
      <c r="HAT353" s="1114"/>
      <c r="HAU353" s="1114"/>
      <c r="HAV353" s="1114"/>
      <c r="HAW353" s="1114"/>
      <c r="HAX353" s="1114"/>
      <c r="HAY353" s="1114"/>
      <c r="HAZ353" s="1114"/>
      <c r="HBA353" s="1114"/>
      <c r="HBB353" s="1114"/>
      <c r="HBC353" s="1114"/>
      <c r="HBD353" s="1114"/>
      <c r="HBE353" s="1114"/>
      <c r="HBF353" s="1114"/>
      <c r="HBG353" s="1114"/>
      <c r="HBH353" s="1114"/>
      <c r="HBI353" s="1114"/>
      <c r="HBJ353" s="1114"/>
      <c r="HBK353" s="1114"/>
      <c r="HBL353" s="1114"/>
      <c r="HBM353" s="1114"/>
      <c r="HBN353" s="1114"/>
      <c r="HBO353" s="1114"/>
      <c r="HBP353" s="1114"/>
      <c r="HBQ353" s="1114"/>
      <c r="HBR353" s="1114"/>
      <c r="HBS353" s="1114"/>
      <c r="HBT353" s="1114"/>
      <c r="HBU353" s="1114"/>
      <c r="HBV353" s="1114"/>
      <c r="HBW353" s="1114"/>
      <c r="HBX353" s="1114"/>
      <c r="HBY353" s="1114"/>
      <c r="HBZ353" s="1114"/>
      <c r="HCA353" s="1114"/>
      <c r="HCB353" s="1114"/>
      <c r="HCC353" s="1114"/>
      <c r="HCD353" s="1114"/>
      <c r="HCE353" s="1114"/>
      <c r="HCF353" s="1114"/>
      <c r="HCG353" s="1114"/>
      <c r="HCH353" s="1114"/>
      <c r="HCI353" s="1114"/>
      <c r="HCJ353" s="1114"/>
      <c r="HCK353" s="1114"/>
      <c r="HCL353" s="1114"/>
      <c r="HCM353" s="1114"/>
      <c r="HCN353" s="1114"/>
      <c r="HCO353" s="1114"/>
      <c r="HCP353" s="1114"/>
      <c r="HCQ353" s="1114"/>
      <c r="HCR353" s="1114"/>
      <c r="HCS353" s="1114"/>
      <c r="HCT353" s="1114"/>
      <c r="HCU353" s="1114"/>
      <c r="HCV353" s="1114"/>
      <c r="HCW353" s="1114"/>
      <c r="HCX353" s="1114"/>
      <c r="HCY353" s="1114"/>
      <c r="HCZ353" s="1114"/>
      <c r="HDA353" s="1114"/>
      <c r="HDB353" s="1114"/>
      <c r="HDC353" s="1114"/>
      <c r="HDD353" s="1114"/>
      <c r="HDE353" s="1114"/>
      <c r="HDF353" s="1114"/>
      <c r="HDG353" s="1114"/>
      <c r="HDH353" s="1114"/>
      <c r="HDI353" s="1114"/>
      <c r="HDJ353" s="1114"/>
      <c r="HDK353" s="1114"/>
      <c r="HDL353" s="1114"/>
      <c r="HDM353" s="1114"/>
      <c r="HDN353" s="1114"/>
      <c r="HDO353" s="1114"/>
      <c r="HDP353" s="1114"/>
      <c r="HDQ353" s="1114"/>
      <c r="HDR353" s="1114"/>
      <c r="HDS353" s="1114"/>
      <c r="HDT353" s="1114"/>
      <c r="HDU353" s="1114"/>
      <c r="HDV353" s="1114"/>
      <c r="HDW353" s="1114"/>
      <c r="HDX353" s="1114"/>
      <c r="HDY353" s="1114"/>
      <c r="HDZ353" s="1114"/>
      <c r="HEA353" s="1114"/>
      <c r="HEB353" s="1114"/>
      <c r="HEC353" s="1114"/>
      <c r="HED353" s="1114"/>
      <c r="HEE353" s="1114"/>
      <c r="HEF353" s="1114"/>
      <c r="HEG353" s="1114"/>
      <c r="HEH353" s="1114"/>
      <c r="HEI353" s="1114"/>
      <c r="HEJ353" s="1114"/>
      <c r="HEK353" s="1114"/>
      <c r="HEL353" s="1114"/>
      <c r="HEM353" s="1114"/>
      <c r="HEN353" s="1114"/>
      <c r="HEO353" s="1114"/>
      <c r="HEP353" s="1114"/>
      <c r="HEQ353" s="1114"/>
      <c r="HER353" s="1114"/>
      <c r="HES353" s="1114"/>
      <c r="HET353" s="1114"/>
      <c r="HEU353" s="1114"/>
      <c r="HEV353" s="1114"/>
      <c r="HEW353" s="1114"/>
      <c r="HEX353" s="1114"/>
      <c r="HEY353" s="1114"/>
      <c r="HEZ353" s="1114"/>
      <c r="HFA353" s="1114"/>
      <c r="HFB353" s="1114"/>
      <c r="HFC353" s="1114"/>
      <c r="HFD353" s="1114"/>
      <c r="HFE353" s="1114"/>
      <c r="HFF353" s="1114"/>
      <c r="HFG353" s="1114"/>
      <c r="HFH353" s="1114"/>
      <c r="HFI353" s="1114"/>
      <c r="HFJ353" s="1114"/>
      <c r="HFK353" s="1114"/>
      <c r="HFL353" s="1114"/>
      <c r="HFM353" s="1114"/>
      <c r="HFN353" s="1114"/>
      <c r="HFO353" s="1114"/>
      <c r="HFP353" s="1114"/>
      <c r="HFQ353" s="1114"/>
      <c r="HFR353" s="1114"/>
      <c r="HFS353" s="1114"/>
      <c r="HFT353" s="1114"/>
      <c r="HFU353" s="1114"/>
      <c r="HFV353" s="1114"/>
      <c r="HFW353" s="1114"/>
      <c r="HFX353" s="1114"/>
      <c r="HFY353" s="1114"/>
      <c r="HFZ353" s="1114"/>
      <c r="HGA353" s="1114"/>
      <c r="HGB353" s="1114"/>
      <c r="HGC353" s="1114"/>
      <c r="HGD353" s="1114"/>
      <c r="HGE353" s="1114"/>
      <c r="HGF353" s="1114"/>
      <c r="HGG353" s="1114"/>
      <c r="HGH353" s="1114"/>
      <c r="HGI353" s="1114"/>
      <c r="HGJ353" s="1114"/>
      <c r="HGK353" s="1114"/>
      <c r="HGL353" s="1114"/>
      <c r="HGM353" s="1114"/>
      <c r="HGN353" s="1114"/>
      <c r="HGO353" s="1114"/>
      <c r="HGP353" s="1114"/>
      <c r="HGQ353" s="1114"/>
      <c r="HGR353" s="1114"/>
      <c r="HGS353" s="1114"/>
      <c r="HGT353" s="1114"/>
      <c r="HGU353" s="1114"/>
      <c r="HGV353" s="1114"/>
      <c r="HGW353" s="1114"/>
      <c r="HGX353" s="1114"/>
      <c r="HGY353" s="1114"/>
      <c r="HGZ353" s="1114"/>
      <c r="HHA353" s="1114"/>
      <c r="HHB353" s="1114"/>
      <c r="HHC353" s="1114"/>
      <c r="HHD353" s="1114"/>
      <c r="HHE353" s="1114"/>
      <c r="HHF353" s="1114"/>
      <c r="HHG353" s="1114"/>
      <c r="HHH353" s="1114"/>
      <c r="HHI353" s="1114"/>
      <c r="HHJ353" s="1114"/>
      <c r="HHK353" s="1114"/>
      <c r="HHL353" s="1114"/>
      <c r="HHM353" s="1114"/>
      <c r="HHN353" s="1114"/>
      <c r="HHO353" s="1114"/>
      <c r="HHP353" s="1114"/>
      <c r="HHQ353" s="1114"/>
      <c r="HHR353" s="1114"/>
      <c r="HHS353" s="1114"/>
      <c r="HHT353" s="1114"/>
      <c r="HHU353" s="1114"/>
      <c r="HHV353" s="1114"/>
      <c r="HHW353" s="1114"/>
      <c r="HHX353" s="1114"/>
      <c r="HHY353" s="1114"/>
      <c r="HHZ353" s="1114"/>
      <c r="HIA353" s="1114"/>
      <c r="HIB353" s="1114"/>
      <c r="HIC353" s="1114"/>
      <c r="HID353" s="1114"/>
      <c r="HIE353" s="1114"/>
      <c r="HIF353" s="1114"/>
      <c r="HIG353" s="1114"/>
      <c r="HIH353" s="1114"/>
      <c r="HII353" s="1114"/>
      <c r="HIJ353" s="1114"/>
      <c r="HIK353" s="1114"/>
      <c r="HIL353" s="1114"/>
      <c r="HIM353" s="1114"/>
      <c r="HIN353" s="1114"/>
      <c r="HIO353" s="1114"/>
      <c r="HIP353" s="1114"/>
      <c r="HIQ353" s="1114"/>
      <c r="HIR353" s="1114"/>
      <c r="HIS353" s="1114"/>
      <c r="HIT353" s="1114"/>
      <c r="HIU353" s="1114"/>
      <c r="HIV353" s="1114"/>
      <c r="HIW353" s="1114"/>
      <c r="HIX353" s="1114"/>
      <c r="HIY353" s="1114"/>
      <c r="HIZ353" s="1114"/>
      <c r="HJA353" s="1114"/>
      <c r="HJB353" s="1114"/>
      <c r="HJC353" s="1114"/>
      <c r="HJD353" s="1114"/>
      <c r="HJE353" s="1114"/>
      <c r="HJF353" s="1114"/>
      <c r="HJG353" s="1114"/>
      <c r="HJH353" s="1114"/>
      <c r="HJI353" s="1114"/>
      <c r="HJJ353" s="1114"/>
      <c r="HJK353" s="1114"/>
      <c r="HJL353" s="1114"/>
      <c r="HJM353" s="1114"/>
      <c r="HJN353" s="1114"/>
      <c r="HJO353" s="1114"/>
      <c r="HJP353" s="1114"/>
      <c r="HJQ353" s="1114"/>
      <c r="HJR353" s="1114"/>
      <c r="HJS353" s="1114"/>
      <c r="HJT353" s="1114"/>
      <c r="HJU353" s="1114"/>
      <c r="HJV353" s="1114"/>
      <c r="HJW353" s="1114"/>
      <c r="HJX353" s="1114"/>
      <c r="HJY353" s="1114"/>
      <c r="HJZ353" s="1114"/>
      <c r="HKA353" s="1114"/>
      <c r="HKB353" s="1114"/>
      <c r="HKC353" s="1114"/>
      <c r="HKD353" s="1114"/>
      <c r="HKE353" s="1114"/>
      <c r="HKF353" s="1114"/>
      <c r="HKG353" s="1114"/>
      <c r="HKH353" s="1114"/>
      <c r="HKI353" s="1114"/>
      <c r="HKJ353" s="1114"/>
      <c r="HKK353" s="1114"/>
      <c r="HKL353" s="1114"/>
      <c r="HKM353" s="1114"/>
      <c r="HKN353" s="1114"/>
      <c r="HKO353" s="1114"/>
      <c r="HKP353" s="1114"/>
      <c r="HKQ353" s="1114"/>
      <c r="HKR353" s="1114"/>
      <c r="HKS353" s="1114"/>
      <c r="HKT353" s="1114"/>
      <c r="HKU353" s="1114"/>
      <c r="HKV353" s="1114"/>
      <c r="HKW353" s="1114"/>
      <c r="HKX353" s="1114"/>
      <c r="HKY353" s="1114"/>
      <c r="HKZ353" s="1114"/>
      <c r="HLA353" s="1114"/>
      <c r="HLB353" s="1114"/>
      <c r="HLC353" s="1114"/>
      <c r="HLD353" s="1114"/>
      <c r="HLE353" s="1114"/>
      <c r="HLF353" s="1114"/>
      <c r="HLG353" s="1114"/>
      <c r="HLH353" s="1114"/>
      <c r="HLI353" s="1114"/>
      <c r="HLJ353" s="1114"/>
      <c r="HLK353" s="1114"/>
      <c r="HLL353" s="1114"/>
      <c r="HLM353" s="1114"/>
      <c r="HLN353" s="1114"/>
      <c r="HLO353" s="1114"/>
      <c r="HLP353" s="1114"/>
      <c r="HLQ353" s="1114"/>
      <c r="HLR353" s="1114"/>
      <c r="HLS353" s="1114"/>
      <c r="HLT353" s="1114"/>
      <c r="HLU353" s="1114"/>
      <c r="HLV353" s="1114"/>
      <c r="HLW353" s="1114"/>
      <c r="HLX353" s="1114"/>
      <c r="HLY353" s="1114"/>
      <c r="HLZ353" s="1114"/>
      <c r="HMA353" s="1114"/>
      <c r="HMB353" s="1114"/>
      <c r="HMC353" s="1114"/>
      <c r="HMD353" s="1114"/>
      <c r="HME353" s="1114"/>
      <c r="HMF353" s="1114"/>
      <c r="HMG353" s="1114"/>
      <c r="HMH353" s="1114"/>
      <c r="HMI353" s="1114"/>
      <c r="HMJ353" s="1114"/>
      <c r="HMK353" s="1114"/>
      <c r="HML353" s="1114"/>
      <c r="HMM353" s="1114"/>
      <c r="HMN353" s="1114"/>
      <c r="HMO353" s="1114"/>
      <c r="HMP353" s="1114"/>
      <c r="HMQ353" s="1114"/>
      <c r="HMR353" s="1114"/>
      <c r="HMS353" s="1114"/>
      <c r="HMT353" s="1114"/>
      <c r="HMU353" s="1114"/>
      <c r="HMV353" s="1114"/>
      <c r="HMW353" s="1114"/>
      <c r="HMX353" s="1114"/>
      <c r="HMY353" s="1114"/>
      <c r="HMZ353" s="1114"/>
      <c r="HNA353" s="1114"/>
      <c r="HNB353" s="1114"/>
      <c r="HNC353" s="1114"/>
      <c r="HND353" s="1114"/>
      <c r="HNE353" s="1114"/>
      <c r="HNF353" s="1114"/>
      <c r="HNG353" s="1114"/>
      <c r="HNH353" s="1114"/>
      <c r="HNI353" s="1114"/>
      <c r="HNJ353" s="1114"/>
      <c r="HNK353" s="1114"/>
      <c r="HNL353" s="1114"/>
      <c r="HNM353" s="1114"/>
      <c r="HNN353" s="1114"/>
      <c r="HNO353" s="1114"/>
      <c r="HNP353" s="1114"/>
      <c r="HNQ353" s="1114"/>
      <c r="HNR353" s="1114"/>
      <c r="HNS353" s="1114"/>
      <c r="HNT353" s="1114"/>
      <c r="HNU353" s="1114"/>
      <c r="HNV353" s="1114"/>
      <c r="HNW353" s="1114"/>
      <c r="HNX353" s="1114"/>
      <c r="HNY353" s="1114"/>
      <c r="HNZ353" s="1114"/>
      <c r="HOA353" s="1114"/>
      <c r="HOB353" s="1114"/>
      <c r="HOC353" s="1114"/>
      <c r="HOD353" s="1114"/>
      <c r="HOE353" s="1114"/>
      <c r="HOF353" s="1114"/>
      <c r="HOG353" s="1114"/>
      <c r="HOH353" s="1114"/>
      <c r="HOI353" s="1114"/>
      <c r="HOJ353" s="1114"/>
      <c r="HOK353" s="1114"/>
      <c r="HOL353" s="1114"/>
      <c r="HOM353" s="1114"/>
      <c r="HON353" s="1114"/>
      <c r="HOO353" s="1114"/>
      <c r="HOP353" s="1114"/>
      <c r="HOQ353" s="1114"/>
      <c r="HOR353" s="1114"/>
      <c r="HOS353" s="1114"/>
      <c r="HOT353" s="1114"/>
      <c r="HOU353" s="1114"/>
      <c r="HOV353" s="1114"/>
      <c r="HOW353" s="1114"/>
      <c r="HOX353" s="1114"/>
      <c r="HOY353" s="1114"/>
      <c r="HOZ353" s="1114"/>
      <c r="HPA353" s="1114"/>
      <c r="HPB353" s="1114"/>
      <c r="HPC353" s="1114"/>
      <c r="HPD353" s="1114"/>
      <c r="HPE353" s="1114"/>
      <c r="HPF353" s="1114"/>
      <c r="HPG353" s="1114"/>
      <c r="HPH353" s="1114"/>
      <c r="HPI353" s="1114"/>
      <c r="HPJ353" s="1114"/>
      <c r="HPK353" s="1114"/>
      <c r="HPL353" s="1114"/>
      <c r="HPM353" s="1114"/>
      <c r="HPN353" s="1114"/>
      <c r="HPO353" s="1114"/>
      <c r="HPP353" s="1114"/>
      <c r="HPQ353" s="1114"/>
      <c r="HPR353" s="1114"/>
      <c r="HPS353" s="1114"/>
      <c r="HPT353" s="1114"/>
      <c r="HPU353" s="1114"/>
      <c r="HPV353" s="1114"/>
      <c r="HPW353" s="1114"/>
      <c r="HPX353" s="1114"/>
      <c r="HPY353" s="1114"/>
      <c r="HPZ353" s="1114"/>
      <c r="HQA353" s="1114"/>
      <c r="HQB353" s="1114"/>
      <c r="HQC353" s="1114"/>
      <c r="HQD353" s="1114"/>
      <c r="HQE353" s="1114"/>
      <c r="HQF353" s="1114"/>
      <c r="HQG353" s="1114"/>
      <c r="HQH353" s="1114"/>
      <c r="HQI353" s="1114"/>
      <c r="HQJ353" s="1114"/>
      <c r="HQK353" s="1114"/>
      <c r="HQL353" s="1114"/>
      <c r="HQM353" s="1114"/>
      <c r="HQN353" s="1114"/>
      <c r="HQO353" s="1114"/>
      <c r="HQP353" s="1114"/>
      <c r="HQQ353" s="1114"/>
      <c r="HQR353" s="1114"/>
      <c r="HQS353" s="1114"/>
      <c r="HQT353" s="1114"/>
      <c r="HQU353" s="1114"/>
      <c r="HQV353" s="1114"/>
      <c r="HQW353" s="1114"/>
      <c r="HQX353" s="1114"/>
      <c r="HQY353" s="1114"/>
      <c r="HQZ353" s="1114"/>
      <c r="HRA353" s="1114"/>
      <c r="HRB353" s="1114"/>
      <c r="HRC353" s="1114"/>
      <c r="HRD353" s="1114"/>
      <c r="HRE353" s="1114"/>
      <c r="HRF353" s="1114"/>
      <c r="HRG353" s="1114"/>
      <c r="HRH353" s="1114"/>
      <c r="HRI353" s="1114"/>
      <c r="HRJ353" s="1114"/>
      <c r="HRK353" s="1114"/>
      <c r="HRL353" s="1114"/>
      <c r="HRM353" s="1114"/>
      <c r="HRN353" s="1114"/>
      <c r="HRO353" s="1114"/>
      <c r="HRP353" s="1114"/>
      <c r="HRQ353" s="1114"/>
      <c r="HRR353" s="1114"/>
      <c r="HRS353" s="1114"/>
      <c r="HRT353" s="1114"/>
      <c r="HRU353" s="1114"/>
      <c r="HRV353" s="1114"/>
      <c r="HRW353" s="1114"/>
      <c r="HRX353" s="1114"/>
      <c r="HRY353" s="1114"/>
      <c r="HRZ353" s="1114"/>
      <c r="HSA353" s="1114"/>
      <c r="HSB353" s="1114"/>
      <c r="HSC353" s="1114"/>
      <c r="HSD353" s="1114"/>
      <c r="HSE353" s="1114"/>
      <c r="HSF353" s="1114"/>
      <c r="HSG353" s="1114"/>
      <c r="HSH353" s="1114"/>
      <c r="HSI353" s="1114"/>
      <c r="HSJ353" s="1114"/>
      <c r="HSK353" s="1114"/>
      <c r="HSL353" s="1114"/>
      <c r="HSM353" s="1114"/>
      <c r="HSN353" s="1114"/>
      <c r="HSO353" s="1114"/>
      <c r="HSP353" s="1114"/>
      <c r="HSQ353" s="1114"/>
      <c r="HSR353" s="1114"/>
      <c r="HSS353" s="1114"/>
      <c r="HST353" s="1114"/>
      <c r="HSU353" s="1114"/>
      <c r="HSV353" s="1114"/>
      <c r="HSW353" s="1114"/>
      <c r="HSX353" s="1114"/>
      <c r="HSY353" s="1114"/>
      <c r="HSZ353" s="1114"/>
      <c r="HTA353" s="1114"/>
      <c r="HTB353" s="1114"/>
      <c r="HTC353" s="1114"/>
      <c r="HTD353" s="1114"/>
      <c r="HTE353" s="1114"/>
      <c r="HTF353" s="1114"/>
      <c r="HTG353" s="1114"/>
      <c r="HTH353" s="1114"/>
      <c r="HTI353" s="1114"/>
      <c r="HTJ353" s="1114"/>
      <c r="HTK353" s="1114"/>
      <c r="HTL353" s="1114"/>
      <c r="HTM353" s="1114"/>
      <c r="HTN353" s="1114"/>
      <c r="HTO353" s="1114"/>
      <c r="HTP353" s="1114"/>
      <c r="HTQ353" s="1114"/>
      <c r="HTR353" s="1114"/>
      <c r="HTS353" s="1114"/>
      <c r="HTT353" s="1114"/>
      <c r="HTU353" s="1114"/>
      <c r="HTV353" s="1114"/>
      <c r="HTW353" s="1114"/>
      <c r="HTX353" s="1114"/>
      <c r="HTY353" s="1114"/>
      <c r="HTZ353" s="1114"/>
      <c r="HUA353" s="1114"/>
      <c r="HUB353" s="1114"/>
      <c r="HUC353" s="1114"/>
      <c r="HUD353" s="1114"/>
      <c r="HUE353" s="1114"/>
      <c r="HUF353" s="1114"/>
      <c r="HUG353" s="1114"/>
      <c r="HUH353" s="1114"/>
      <c r="HUI353" s="1114"/>
      <c r="HUJ353" s="1114"/>
      <c r="HUK353" s="1114"/>
      <c r="HUL353" s="1114"/>
      <c r="HUM353" s="1114"/>
      <c r="HUN353" s="1114"/>
      <c r="HUO353" s="1114"/>
      <c r="HUP353" s="1114"/>
      <c r="HUQ353" s="1114"/>
      <c r="HUR353" s="1114"/>
      <c r="HUS353" s="1114"/>
      <c r="HUT353" s="1114"/>
      <c r="HUU353" s="1114"/>
      <c r="HUV353" s="1114"/>
      <c r="HUW353" s="1114"/>
      <c r="HUX353" s="1114"/>
      <c r="HUY353" s="1114"/>
      <c r="HUZ353" s="1114"/>
      <c r="HVA353" s="1114"/>
      <c r="HVB353" s="1114"/>
      <c r="HVC353" s="1114"/>
      <c r="HVD353" s="1114"/>
      <c r="HVE353" s="1114"/>
      <c r="HVF353" s="1114"/>
      <c r="HVG353" s="1114"/>
      <c r="HVH353" s="1114"/>
      <c r="HVI353" s="1114"/>
      <c r="HVJ353" s="1114"/>
      <c r="HVK353" s="1114"/>
      <c r="HVL353" s="1114"/>
      <c r="HVM353" s="1114"/>
      <c r="HVN353" s="1114"/>
      <c r="HVO353" s="1114"/>
      <c r="HVP353" s="1114"/>
      <c r="HVQ353" s="1114"/>
      <c r="HVR353" s="1114"/>
      <c r="HVS353" s="1114"/>
      <c r="HVT353" s="1114"/>
      <c r="HVU353" s="1114"/>
      <c r="HVV353" s="1114"/>
      <c r="HVW353" s="1114"/>
      <c r="HVX353" s="1114"/>
      <c r="HVY353" s="1114"/>
      <c r="HVZ353" s="1114"/>
      <c r="HWA353" s="1114"/>
      <c r="HWB353" s="1114"/>
      <c r="HWC353" s="1114"/>
      <c r="HWD353" s="1114"/>
      <c r="HWE353" s="1114"/>
      <c r="HWF353" s="1114"/>
      <c r="HWG353" s="1114"/>
      <c r="HWH353" s="1114"/>
      <c r="HWI353" s="1114"/>
      <c r="HWJ353" s="1114"/>
      <c r="HWK353" s="1114"/>
      <c r="HWL353" s="1114"/>
      <c r="HWM353" s="1114"/>
      <c r="HWN353" s="1114"/>
      <c r="HWO353" s="1114"/>
      <c r="HWP353" s="1114"/>
      <c r="HWQ353" s="1114"/>
      <c r="HWR353" s="1114"/>
      <c r="HWS353" s="1114"/>
      <c r="HWT353" s="1114"/>
      <c r="HWU353" s="1114"/>
      <c r="HWV353" s="1114"/>
      <c r="HWW353" s="1114"/>
      <c r="HWX353" s="1114"/>
      <c r="HWY353" s="1114"/>
      <c r="HWZ353" s="1114"/>
      <c r="HXA353" s="1114"/>
      <c r="HXB353" s="1114"/>
      <c r="HXC353" s="1114"/>
      <c r="HXD353" s="1114"/>
      <c r="HXE353" s="1114"/>
      <c r="HXF353" s="1114"/>
      <c r="HXG353" s="1114"/>
      <c r="HXH353" s="1114"/>
      <c r="HXI353" s="1114"/>
      <c r="HXJ353" s="1114"/>
      <c r="HXK353" s="1114"/>
      <c r="HXL353" s="1114"/>
      <c r="HXM353" s="1114"/>
      <c r="HXN353" s="1114"/>
      <c r="HXO353" s="1114"/>
      <c r="HXP353" s="1114"/>
      <c r="HXQ353" s="1114"/>
      <c r="HXR353" s="1114"/>
      <c r="HXS353" s="1114"/>
      <c r="HXT353" s="1114"/>
      <c r="HXU353" s="1114"/>
      <c r="HXV353" s="1114"/>
      <c r="HXW353" s="1114"/>
      <c r="HXX353" s="1114"/>
      <c r="HXY353" s="1114"/>
      <c r="HXZ353" s="1114"/>
      <c r="HYA353" s="1114"/>
      <c r="HYB353" s="1114"/>
      <c r="HYC353" s="1114"/>
      <c r="HYD353" s="1114"/>
      <c r="HYE353" s="1114"/>
      <c r="HYF353" s="1114"/>
      <c r="HYG353" s="1114"/>
      <c r="HYH353" s="1114"/>
      <c r="HYI353" s="1114"/>
      <c r="HYJ353" s="1114"/>
      <c r="HYK353" s="1114"/>
      <c r="HYL353" s="1114"/>
      <c r="HYM353" s="1114"/>
      <c r="HYN353" s="1114"/>
      <c r="HYO353" s="1114"/>
      <c r="HYP353" s="1114"/>
      <c r="HYQ353" s="1114"/>
      <c r="HYR353" s="1114"/>
      <c r="HYS353" s="1114"/>
      <c r="HYT353" s="1114"/>
      <c r="HYU353" s="1114"/>
      <c r="HYV353" s="1114"/>
      <c r="HYW353" s="1114"/>
      <c r="HYX353" s="1114"/>
      <c r="HYY353" s="1114"/>
      <c r="HYZ353" s="1114"/>
      <c r="HZA353" s="1114"/>
      <c r="HZB353" s="1114"/>
      <c r="HZC353" s="1114"/>
      <c r="HZD353" s="1114"/>
      <c r="HZE353" s="1114"/>
      <c r="HZF353" s="1114"/>
      <c r="HZG353" s="1114"/>
      <c r="HZH353" s="1114"/>
      <c r="HZI353" s="1114"/>
      <c r="HZJ353" s="1114"/>
      <c r="HZK353" s="1114"/>
      <c r="HZL353" s="1114"/>
      <c r="HZM353" s="1114"/>
      <c r="HZN353" s="1114"/>
      <c r="HZO353" s="1114"/>
      <c r="HZP353" s="1114"/>
      <c r="HZQ353" s="1114"/>
      <c r="HZR353" s="1114"/>
      <c r="HZS353" s="1114"/>
      <c r="HZT353" s="1114"/>
      <c r="HZU353" s="1114"/>
      <c r="HZV353" s="1114"/>
      <c r="HZW353" s="1114"/>
      <c r="HZX353" s="1114"/>
      <c r="HZY353" s="1114"/>
      <c r="HZZ353" s="1114"/>
      <c r="IAA353" s="1114"/>
      <c r="IAB353" s="1114"/>
      <c r="IAC353" s="1114"/>
      <c r="IAD353" s="1114"/>
      <c r="IAE353" s="1114"/>
      <c r="IAF353" s="1114"/>
      <c r="IAG353" s="1114"/>
      <c r="IAH353" s="1114"/>
      <c r="IAI353" s="1114"/>
      <c r="IAJ353" s="1114"/>
      <c r="IAK353" s="1114"/>
      <c r="IAL353" s="1114"/>
      <c r="IAM353" s="1114"/>
      <c r="IAN353" s="1114"/>
      <c r="IAO353" s="1114"/>
      <c r="IAP353" s="1114"/>
      <c r="IAQ353" s="1114"/>
      <c r="IAR353" s="1114"/>
      <c r="IAS353" s="1114"/>
      <c r="IAT353" s="1114"/>
      <c r="IAU353" s="1114"/>
      <c r="IAV353" s="1114"/>
      <c r="IAW353" s="1114"/>
      <c r="IAX353" s="1114"/>
      <c r="IAY353" s="1114"/>
      <c r="IAZ353" s="1114"/>
      <c r="IBA353" s="1114"/>
      <c r="IBB353" s="1114"/>
      <c r="IBC353" s="1114"/>
      <c r="IBD353" s="1114"/>
      <c r="IBE353" s="1114"/>
      <c r="IBF353" s="1114"/>
      <c r="IBG353" s="1114"/>
      <c r="IBH353" s="1114"/>
      <c r="IBI353" s="1114"/>
      <c r="IBJ353" s="1114"/>
      <c r="IBK353" s="1114"/>
      <c r="IBL353" s="1114"/>
      <c r="IBM353" s="1114"/>
      <c r="IBN353" s="1114"/>
      <c r="IBO353" s="1114"/>
      <c r="IBP353" s="1114"/>
      <c r="IBQ353" s="1114"/>
      <c r="IBR353" s="1114"/>
      <c r="IBS353" s="1114"/>
      <c r="IBT353" s="1114"/>
      <c r="IBU353" s="1114"/>
      <c r="IBV353" s="1114"/>
      <c r="IBW353" s="1114"/>
      <c r="IBX353" s="1114"/>
      <c r="IBY353" s="1114"/>
      <c r="IBZ353" s="1114"/>
      <c r="ICA353" s="1114"/>
      <c r="ICB353" s="1114"/>
      <c r="ICC353" s="1114"/>
      <c r="ICD353" s="1114"/>
      <c r="ICE353" s="1114"/>
      <c r="ICF353" s="1114"/>
      <c r="ICG353" s="1114"/>
      <c r="ICH353" s="1114"/>
      <c r="ICI353" s="1114"/>
      <c r="ICJ353" s="1114"/>
      <c r="ICK353" s="1114"/>
      <c r="ICL353" s="1114"/>
      <c r="ICM353" s="1114"/>
      <c r="ICN353" s="1114"/>
      <c r="ICO353" s="1114"/>
      <c r="ICP353" s="1114"/>
      <c r="ICQ353" s="1114"/>
      <c r="ICR353" s="1114"/>
      <c r="ICS353" s="1114"/>
      <c r="ICT353" s="1114"/>
      <c r="ICU353" s="1114"/>
      <c r="ICV353" s="1114"/>
      <c r="ICW353" s="1114"/>
      <c r="ICX353" s="1114"/>
      <c r="ICY353" s="1114"/>
      <c r="ICZ353" s="1114"/>
      <c r="IDA353" s="1114"/>
      <c r="IDB353" s="1114"/>
      <c r="IDC353" s="1114"/>
      <c r="IDD353" s="1114"/>
      <c r="IDE353" s="1114"/>
      <c r="IDF353" s="1114"/>
      <c r="IDG353" s="1114"/>
      <c r="IDH353" s="1114"/>
      <c r="IDI353" s="1114"/>
      <c r="IDJ353" s="1114"/>
      <c r="IDK353" s="1114"/>
      <c r="IDL353" s="1114"/>
      <c r="IDM353" s="1114"/>
      <c r="IDN353" s="1114"/>
      <c r="IDO353" s="1114"/>
      <c r="IDP353" s="1114"/>
      <c r="IDQ353" s="1114"/>
      <c r="IDR353" s="1114"/>
      <c r="IDS353" s="1114"/>
      <c r="IDT353" s="1114"/>
      <c r="IDU353" s="1114"/>
      <c r="IDV353" s="1114"/>
      <c r="IDW353" s="1114"/>
      <c r="IDX353" s="1114"/>
      <c r="IDY353" s="1114"/>
      <c r="IDZ353" s="1114"/>
      <c r="IEA353" s="1114"/>
      <c r="IEB353" s="1114"/>
      <c r="IEC353" s="1114"/>
      <c r="IED353" s="1114"/>
      <c r="IEE353" s="1114"/>
      <c r="IEF353" s="1114"/>
      <c r="IEG353" s="1114"/>
      <c r="IEH353" s="1114"/>
      <c r="IEI353" s="1114"/>
      <c r="IEJ353" s="1114"/>
      <c r="IEK353" s="1114"/>
      <c r="IEL353" s="1114"/>
      <c r="IEM353" s="1114"/>
      <c r="IEN353" s="1114"/>
      <c r="IEO353" s="1114"/>
      <c r="IEP353" s="1114"/>
      <c r="IEQ353" s="1114"/>
      <c r="IER353" s="1114"/>
      <c r="IES353" s="1114"/>
      <c r="IET353" s="1114"/>
      <c r="IEU353" s="1114"/>
      <c r="IEV353" s="1114"/>
      <c r="IEW353" s="1114"/>
      <c r="IEX353" s="1114"/>
      <c r="IEY353" s="1114"/>
      <c r="IEZ353" s="1114"/>
      <c r="IFA353" s="1114"/>
      <c r="IFB353" s="1114"/>
      <c r="IFC353" s="1114"/>
      <c r="IFD353" s="1114"/>
      <c r="IFE353" s="1114"/>
      <c r="IFF353" s="1114"/>
      <c r="IFG353" s="1114"/>
      <c r="IFH353" s="1114"/>
      <c r="IFI353" s="1114"/>
      <c r="IFJ353" s="1114"/>
      <c r="IFK353" s="1114"/>
      <c r="IFL353" s="1114"/>
      <c r="IFM353" s="1114"/>
      <c r="IFN353" s="1114"/>
      <c r="IFO353" s="1114"/>
      <c r="IFP353" s="1114"/>
      <c r="IFQ353" s="1114"/>
      <c r="IFR353" s="1114"/>
      <c r="IFS353" s="1114"/>
      <c r="IFT353" s="1114"/>
      <c r="IFU353" s="1114"/>
      <c r="IFV353" s="1114"/>
      <c r="IFW353" s="1114"/>
      <c r="IFX353" s="1114"/>
      <c r="IFY353" s="1114"/>
      <c r="IFZ353" s="1114"/>
      <c r="IGA353" s="1114"/>
      <c r="IGB353" s="1114"/>
      <c r="IGC353" s="1114"/>
      <c r="IGD353" s="1114"/>
      <c r="IGE353" s="1114"/>
      <c r="IGF353" s="1114"/>
      <c r="IGG353" s="1114"/>
      <c r="IGH353" s="1114"/>
      <c r="IGI353" s="1114"/>
      <c r="IGJ353" s="1114"/>
      <c r="IGK353" s="1114"/>
      <c r="IGL353" s="1114"/>
      <c r="IGM353" s="1114"/>
      <c r="IGN353" s="1114"/>
      <c r="IGO353" s="1114"/>
      <c r="IGP353" s="1114"/>
      <c r="IGQ353" s="1114"/>
      <c r="IGR353" s="1114"/>
      <c r="IGS353" s="1114"/>
      <c r="IGT353" s="1114"/>
      <c r="IGU353" s="1114"/>
      <c r="IGV353" s="1114"/>
      <c r="IGW353" s="1114"/>
      <c r="IGX353" s="1114"/>
      <c r="IGY353" s="1114"/>
      <c r="IGZ353" s="1114"/>
      <c r="IHA353" s="1114"/>
      <c r="IHB353" s="1114"/>
      <c r="IHC353" s="1114"/>
      <c r="IHD353" s="1114"/>
      <c r="IHE353" s="1114"/>
      <c r="IHF353" s="1114"/>
      <c r="IHG353" s="1114"/>
      <c r="IHH353" s="1114"/>
      <c r="IHI353" s="1114"/>
      <c r="IHJ353" s="1114"/>
      <c r="IHK353" s="1114"/>
      <c r="IHL353" s="1114"/>
      <c r="IHM353" s="1114"/>
      <c r="IHN353" s="1114"/>
      <c r="IHO353" s="1114"/>
      <c r="IHP353" s="1114"/>
      <c r="IHQ353" s="1114"/>
      <c r="IHR353" s="1114"/>
      <c r="IHS353" s="1114"/>
      <c r="IHT353" s="1114"/>
      <c r="IHU353" s="1114"/>
      <c r="IHV353" s="1114"/>
      <c r="IHW353" s="1114"/>
      <c r="IHX353" s="1114"/>
      <c r="IHY353" s="1114"/>
      <c r="IHZ353" s="1114"/>
      <c r="IIA353" s="1114"/>
      <c r="IIB353" s="1114"/>
      <c r="IIC353" s="1114"/>
      <c r="IID353" s="1114"/>
      <c r="IIE353" s="1114"/>
      <c r="IIF353" s="1114"/>
      <c r="IIG353" s="1114"/>
      <c r="IIH353" s="1114"/>
      <c r="III353" s="1114"/>
      <c r="IIJ353" s="1114"/>
      <c r="IIK353" s="1114"/>
      <c r="IIL353" s="1114"/>
      <c r="IIM353" s="1114"/>
      <c r="IIN353" s="1114"/>
      <c r="IIO353" s="1114"/>
      <c r="IIP353" s="1114"/>
      <c r="IIQ353" s="1114"/>
      <c r="IIR353" s="1114"/>
      <c r="IIS353" s="1114"/>
      <c r="IIT353" s="1114"/>
      <c r="IIU353" s="1114"/>
      <c r="IIV353" s="1114"/>
      <c r="IIW353" s="1114"/>
      <c r="IIX353" s="1114"/>
      <c r="IIY353" s="1114"/>
      <c r="IIZ353" s="1114"/>
      <c r="IJA353" s="1114"/>
      <c r="IJB353" s="1114"/>
      <c r="IJC353" s="1114"/>
      <c r="IJD353" s="1114"/>
      <c r="IJE353" s="1114"/>
      <c r="IJF353" s="1114"/>
      <c r="IJG353" s="1114"/>
      <c r="IJH353" s="1114"/>
      <c r="IJI353" s="1114"/>
      <c r="IJJ353" s="1114"/>
      <c r="IJK353" s="1114"/>
      <c r="IJL353" s="1114"/>
      <c r="IJM353" s="1114"/>
      <c r="IJN353" s="1114"/>
      <c r="IJO353" s="1114"/>
      <c r="IJP353" s="1114"/>
      <c r="IJQ353" s="1114"/>
      <c r="IJR353" s="1114"/>
      <c r="IJS353" s="1114"/>
      <c r="IJT353" s="1114"/>
      <c r="IJU353" s="1114"/>
      <c r="IJV353" s="1114"/>
      <c r="IJW353" s="1114"/>
      <c r="IJX353" s="1114"/>
      <c r="IJY353" s="1114"/>
      <c r="IJZ353" s="1114"/>
      <c r="IKA353" s="1114"/>
      <c r="IKB353" s="1114"/>
      <c r="IKC353" s="1114"/>
      <c r="IKD353" s="1114"/>
      <c r="IKE353" s="1114"/>
      <c r="IKF353" s="1114"/>
      <c r="IKG353" s="1114"/>
      <c r="IKH353" s="1114"/>
      <c r="IKI353" s="1114"/>
      <c r="IKJ353" s="1114"/>
      <c r="IKK353" s="1114"/>
      <c r="IKL353" s="1114"/>
      <c r="IKM353" s="1114"/>
      <c r="IKN353" s="1114"/>
      <c r="IKO353" s="1114"/>
      <c r="IKP353" s="1114"/>
      <c r="IKQ353" s="1114"/>
      <c r="IKR353" s="1114"/>
      <c r="IKS353" s="1114"/>
      <c r="IKT353" s="1114"/>
      <c r="IKU353" s="1114"/>
      <c r="IKV353" s="1114"/>
      <c r="IKW353" s="1114"/>
      <c r="IKX353" s="1114"/>
      <c r="IKY353" s="1114"/>
      <c r="IKZ353" s="1114"/>
      <c r="ILA353" s="1114"/>
      <c r="ILB353" s="1114"/>
      <c r="ILC353" s="1114"/>
      <c r="ILD353" s="1114"/>
      <c r="ILE353" s="1114"/>
      <c r="ILF353" s="1114"/>
      <c r="ILG353" s="1114"/>
      <c r="ILH353" s="1114"/>
      <c r="ILI353" s="1114"/>
      <c r="ILJ353" s="1114"/>
      <c r="ILK353" s="1114"/>
      <c r="ILL353" s="1114"/>
      <c r="ILM353" s="1114"/>
      <c r="ILN353" s="1114"/>
      <c r="ILO353" s="1114"/>
      <c r="ILP353" s="1114"/>
      <c r="ILQ353" s="1114"/>
      <c r="ILR353" s="1114"/>
      <c r="ILS353" s="1114"/>
      <c r="ILT353" s="1114"/>
      <c r="ILU353" s="1114"/>
      <c r="ILV353" s="1114"/>
      <c r="ILW353" s="1114"/>
      <c r="ILX353" s="1114"/>
      <c r="ILY353" s="1114"/>
      <c r="ILZ353" s="1114"/>
      <c r="IMA353" s="1114"/>
      <c r="IMB353" s="1114"/>
      <c r="IMC353" s="1114"/>
      <c r="IMD353" s="1114"/>
      <c r="IME353" s="1114"/>
      <c r="IMF353" s="1114"/>
      <c r="IMG353" s="1114"/>
      <c r="IMH353" s="1114"/>
      <c r="IMI353" s="1114"/>
      <c r="IMJ353" s="1114"/>
      <c r="IMK353" s="1114"/>
      <c r="IML353" s="1114"/>
      <c r="IMM353" s="1114"/>
      <c r="IMN353" s="1114"/>
      <c r="IMO353" s="1114"/>
      <c r="IMP353" s="1114"/>
      <c r="IMQ353" s="1114"/>
      <c r="IMR353" s="1114"/>
      <c r="IMS353" s="1114"/>
      <c r="IMT353" s="1114"/>
      <c r="IMU353" s="1114"/>
      <c r="IMV353" s="1114"/>
      <c r="IMW353" s="1114"/>
      <c r="IMX353" s="1114"/>
      <c r="IMY353" s="1114"/>
      <c r="IMZ353" s="1114"/>
      <c r="INA353" s="1114"/>
      <c r="INB353" s="1114"/>
      <c r="INC353" s="1114"/>
      <c r="IND353" s="1114"/>
      <c r="INE353" s="1114"/>
      <c r="INF353" s="1114"/>
      <c r="ING353" s="1114"/>
      <c r="INH353" s="1114"/>
      <c r="INI353" s="1114"/>
      <c r="INJ353" s="1114"/>
      <c r="INK353" s="1114"/>
      <c r="INL353" s="1114"/>
      <c r="INM353" s="1114"/>
      <c r="INN353" s="1114"/>
      <c r="INO353" s="1114"/>
      <c r="INP353" s="1114"/>
      <c r="INQ353" s="1114"/>
      <c r="INR353" s="1114"/>
      <c r="INS353" s="1114"/>
      <c r="INT353" s="1114"/>
      <c r="INU353" s="1114"/>
      <c r="INV353" s="1114"/>
      <c r="INW353" s="1114"/>
      <c r="INX353" s="1114"/>
      <c r="INY353" s="1114"/>
      <c r="INZ353" s="1114"/>
      <c r="IOA353" s="1114"/>
      <c r="IOB353" s="1114"/>
      <c r="IOC353" s="1114"/>
      <c r="IOD353" s="1114"/>
      <c r="IOE353" s="1114"/>
      <c r="IOF353" s="1114"/>
      <c r="IOG353" s="1114"/>
      <c r="IOH353" s="1114"/>
      <c r="IOI353" s="1114"/>
      <c r="IOJ353" s="1114"/>
      <c r="IOK353" s="1114"/>
      <c r="IOL353" s="1114"/>
      <c r="IOM353" s="1114"/>
      <c r="ION353" s="1114"/>
      <c r="IOO353" s="1114"/>
      <c r="IOP353" s="1114"/>
      <c r="IOQ353" s="1114"/>
      <c r="IOR353" s="1114"/>
      <c r="IOS353" s="1114"/>
      <c r="IOT353" s="1114"/>
      <c r="IOU353" s="1114"/>
      <c r="IOV353" s="1114"/>
      <c r="IOW353" s="1114"/>
      <c r="IOX353" s="1114"/>
      <c r="IOY353" s="1114"/>
      <c r="IOZ353" s="1114"/>
      <c r="IPA353" s="1114"/>
      <c r="IPB353" s="1114"/>
      <c r="IPC353" s="1114"/>
      <c r="IPD353" s="1114"/>
      <c r="IPE353" s="1114"/>
      <c r="IPF353" s="1114"/>
      <c r="IPG353" s="1114"/>
      <c r="IPH353" s="1114"/>
      <c r="IPI353" s="1114"/>
      <c r="IPJ353" s="1114"/>
      <c r="IPK353" s="1114"/>
      <c r="IPL353" s="1114"/>
      <c r="IPM353" s="1114"/>
      <c r="IPN353" s="1114"/>
      <c r="IPO353" s="1114"/>
      <c r="IPP353" s="1114"/>
      <c r="IPQ353" s="1114"/>
      <c r="IPR353" s="1114"/>
      <c r="IPS353" s="1114"/>
      <c r="IPT353" s="1114"/>
      <c r="IPU353" s="1114"/>
      <c r="IPV353" s="1114"/>
      <c r="IPW353" s="1114"/>
      <c r="IPX353" s="1114"/>
      <c r="IPY353" s="1114"/>
      <c r="IPZ353" s="1114"/>
      <c r="IQA353" s="1114"/>
      <c r="IQB353" s="1114"/>
      <c r="IQC353" s="1114"/>
      <c r="IQD353" s="1114"/>
      <c r="IQE353" s="1114"/>
      <c r="IQF353" s="1114"/>
      <c r="IQG353" s="1114"/>
      <c r="IQH353" s="1114"/>
      <c r="IQI353" s="1114"/>
      <c r="IQJ353" s="1114"/>
      <c r="IQK353" s="1114"/>
      <c r="IQL353" s="1114"/>
      <c r="IQM353" s="1114"/>
      <c r="IQN353" s="1114"/>
      <c r="IQO353" s="1114"/>
      <c r="IQP353" s="1114"/>
      <c r="IQQ353" s="1114"/>
      <c r="IQR353" s="1114"/>
      <c r="IQS353" s="1114"/>
      <c r="IQT353" s="1114"/>
      <c r="IQU353" s="1114"/>
      <c r="IQV353" s="1114"/>
      <c r="IQW353" s="1114"/>
      <c r="IQX353" s="1114"/>
      <c r="IQY353" s="1114"/>
      <c r="IQZ353" s="1114"/>
      <c r="IRA353" s="1114"/>
      <c r="IRB353" s="1114"/>
      <c r="IRC353" s="1114"/>
      <c r="IRD353" s="1114"/>
      <c r="IRE353" s="1114"/>
      <c r="IRF353" s="1114"/>
      <c r="IRG353" s="1114"/>
      <c r="IRH353" s="1114"/>
      <c r="IRI353" s="1114"/>
      <c r="IRJ353" s="1114"/>
      <c r="IRK353" s="1114"/>
      <c r="IRL353" s="1114"/>
      <c r="IRM353" s="1114"/>
      <c r="IRN353" s="1114"/>
      <c r="IRO353" s="1114"/>
      <c r="IRP353" s="1114"/>
      <c r="IRQ353" s="1114"/>
      <c r="IRR353" s="1114"/>
      <c r="IRS353" s="1114"/>
      <c r="IRT353" s="1114"/>
      <c r="IRU353" s="1114"/>
      <c r="IRV353" s="1114"/>
      <c r="IRW353" s="1114"/>
      <c r="IRX353" s="1114"/>
      <c r="IRY353" s="1114"/>
      <c r="IRZ353" s="1114"/>
      <c r="ISA353" s="1114"/>
      <c r="ISB353" s="1114"/>
      <c r="ISC353" s="1114"/>
      <c r="ISD353" s="1114"/>
      <c r="ISE353" s="1114"/>
      <c r="ISF353" s="1114"/>
      <c r="ISG353" s="1114"/>
      <c r="ISH353" s="1114"/>
      <c r="ISI353" s="1114"/>
      <c r="ISJ353" s="1114"/>
      <c r="ISK353" s="1114"/>
      <c r="ISL353" s="1114"/>
      <c r="ISM353" s="1114"/>
      <c r="ISN353" s="1114"/>
      <c r="ISO353" s="1114"/>
      <c r="ISP353" s="1114"/>
      <c r="ISQ353" s="1114"/>
      <c r="ISR353" s="1114"/>
      <c r="ISS353" s="1114"/>
      <c r="IST353" s="1114"/>
      <c r="ISU353" s="1114"/>
      <c r="ISV353" s="1114"/>
      <c r="ISW353" s="1114"/>
      <c r="ISX353" s="1114"/>
      <c r="ISY353" s="1114"/>
      <c r="ISZ353" s="1114"/>
      <c r="ITA353" s="1114"/>
      <c r="ITB353" s="1114"/>
      <c r="ITC353" s="1114"/>
      <c r="ITD353" s="1114"/>
      <c r="ITE353" s="1114"/>
      <c r="ITF353" s="1114"/>
      <c r="ITG353" s="1114"/>
      <c r="ITH353" s="1114"/>
      <c r="ITI353" s="1114"/>
      <c r="ITJ353" s="1114"/>
      <c r="ITK353" s="1114"/>
      <c r="ITL353" s="1114"/>
      <c r="ITM353" s="1114"/>
      <c r="ITN353" s="1114"/>
      <c r="ITO353" s="1114"/>
      <c r="ITP353" s="1114"/>
      <c r="ITQ353" s="1114"/>
      <c r="ITR353" s="1114"/>
      <c r="ITS353" s="1114"/>
      <c r="ITT353" s="1114"/>
      <c r="ITU353" s="1114"/>
      <c r="ITV353" s="1114"/>
      <c r="ITW353" s="1114"/>
      <c r="ITX353" s="1114"/>
      <c r="ITY353" s="1114"/>
      <c r="ITZ353" s="1114"/>
      <c r="IUA353" s="1114"/>
      <c r="IUB353" s="1114"/>
      <c r="IUC353" s="1114"/>
      <c r="IUD353" s="1114"/>
      <c r="IUE353" s="1114"/>
      <c r="IUF353" s="1114"/>
      <c r="IUG353" s="1114"/>
      <c r="IUH353" s="1114"/>
      <c r="IUI353" s="1114"/>
      <c r="IUJ353" s="1114"/>
      <c r="IUK353" s="1114"/>
      <c r="IUL353" s="1114"/>
      <c r="IUM353" s="1114"/>
      <c r="IUN353" s="1114"/>
      <c r="IUO353" s="1114"/>
      <c r="IUP353" s="1114"/>
      <c r="IUQ353" s="1114"/>
      <c r="IUR353" s="1114"/>
      <c r="IUS353" s="1114"/>
      <c r="IUT353" s="1114"/>
      <c r="IUU353" s="1114"/>
      <c r="IUV353" s="1114"/>
      <c r="IUW353" s="1114"/>
      <c r="IUX353" s="1114"/>
      <c r="IUY353" s="1114"/>
      <c r="IUZ353" s="1114"/>
      <c r="IVA353" s="1114"/>
      <c r="IVB353" s="1114"/>
      <c r="IVC353" s="1114"/>
      <c r="IVD353" s="1114"/>
      <c r="IVE353" s="1114"/>
      <c r="IVF353" s="1114"/>
      <c r="IVG353" s="1114"/>
      <c r="IVH353" s="1114"/>
      <c r="IVI353" s="1114"/>
      <c r="IVJ353" s="1114"/>
      <c r="IVK353" s="1114"/>
      <c r="IVL353" s="1114"/>
      <c r="IVM353" s="1114"/>
      <c r="IVN353" s="1114"/>
      <c r="IVO353" s="1114"/>
      <c r="IVP353" s="1114"/>
      <c r="IVQ353" s="1114"/>
      <c r="IVR353" s="1114"/>
      <c r="IVS353" s="1114"/>
      <c r="IVT353" s="1114"/>
      <c r="IVU353" s="1114"/>
      <c r="IVV353" s="1114"/>
      <c r="IVW353" s="1114"/>
      <c r="IVX353" s="1114"/>
      <c r="IVY353" s="1114"/>
      <c r="IVZ353" s="1114"/>
      <c r="IWA353" s="1114"/>
      <c r="IWB353" s="1114"/>
      <c r="IWC353" s="1114"/>
      <c r="IWD353" s="1114"/>
      <c r="IWE353" s="1114"/>
      <c r="IWF353" s="1114"/>
      <c r="IWG353" s="1114"/>
      <c r="IWH353" s="1114"/>
      <c r="IWI353" s="1114"/>
      <c r="IWJ353" s="1114"/>
      <c r="IWK353" s="1114"/>
      <c r="IWL353" s="1114"/>
      <c r="IWM353" s="1114"/>
      <c r="IWN353" s="1114"/>
      <c r="IWO353" s="1114"/>
      <c r="IWP353" s="1114"/>
      <c r="IWQ353" s="1114"/>
      <c r="IWR353" s="1114"/>
      <c r="IWS353" s="1114"/>
      <c r="IWT353" s="1114"/>
      <c r="IWU353" s="1114"/>
      <c r="IWV353" s="1114"/>
      <c r="IWW353" s="1114"/>
      <c r="IWX353" s="1114"/>
      <c r="IWY353" s="1114"/>
      <c r="IWZ353" s="1114"/>
      <c r="IXA353" s="1114"/>
      <c r="IXB353" s="1114"/>
      <c r="IXC353" s="1114"/>
      <c r="IXD353" s="1114"/>
      <c r="IXE353" s="1114"/>
      <c r="IXF353" s="1114"/>
      <c r="IXG353" s="1114"/>
      <c r="IXH353" s="1114"/>
      <c r="IXI353" s="1114"/>
      <c r="IXJ353" s="1114"/>
      <c r="IXK353" s="1114"/>
      <c r="IXL353" s="1114"/>
      <c r="IXM353" s="1114"/>
      <c r="IXN353" s="1114"/>
      <c r="IXO353" s="1114"/>
      <c r="IXP353" s="1114"/>
      <c r="IXQ353" s="1114"/>
      <c r="IXR353" s="1114"/>
      <c r="IXS353" s="1114"/>
      <c r="IXT353" s="1114"/>
      <c r="IXU353" s="1114"/>
      <c r="IXV353" s="1114"/>
      <c r="IXW353" s="1114"/>
      <c r="IXX353" s="1114"/>
      <c r="IXY353" s="1114"/>
      <c r="IXZ353" s="1114"/>
      <c r="IYA353" s="1114"/>
      <c r="IYB353" s="1114"/>
      <c r="IYC353" s="1114"/>
      <c r="IYD353" s="1114"/>
      <c r="IYE353" s="1114"/>
      <c r="IYF353" s="1114"/>
      <c r="IYG353" s="1114"/>
      <c r="IYH353" s="1114"/>
      <c r="IYI353" s="1114"/>
      <c r="IYJ353" s="1114"/>
      <c r="IYK353" s="1114"/>
      <c r="IYL353" s="1114"/>
      <c r="IYM353" s="1114"/>
      <c r="IYN353" s="1114"/>
      <c r="IYO353" s="1114"/>
      <c r="IYP353" s="1114"/>
      <c r="IYQ353" s="1114"/>
      <c r="IYR353" s="1114"/>
      <c r="IYS353" s="1114"/>
      <c r="IYT353" s="1114"/>
      <c r="IYU353" s="1114"/>
      <c r="IYV353" s="1114"/>
      <c r="IYW353" s="1114"/>
      <c r="IYX353" s="1114"/>
      <c r="IYY353" s="1114"/>
      <c r="IYZ353" s="1114"/>
      <c r="IZA353" s="1114"/>
      <c r="IZB353" s="1114"/>
      <c r="IZC353" s="1114"/>
      <c r="IZD353" s="1114"/>
      <c r="IZE353" s="1114"/>
      <c r="IZF353" s="1114"/>
      <c r="IZG353" s="1114"/>
      <c r="IZH353" s="1114"/>
      <c r="IZI353" s="1114"/>
      <c r="IZJ353" s="1114"/>
      <c r="IZK353" s="1114"/>
      <c r="IZL353" s="1114"/>
      <c r="IZM353" s="1114"/>
      <c r="IZN353" s="1114"/>
      <c r="IZO353" s="1114"/>
      <c r="IZP353" s="1114"/>
      <c r="IZQ353" s="1114"/>
      <c r="IZR353" s="1114"/>
      <c r="IZS353" s="1114"/>
      <c r="IZT353" s="1114"/>
      <c r="IZU353" s="1114"/>
      <c r="IZV353" s="1114"/>
      <c r="IZW353" s="1114"/>
      <c r="IZX353" s="1114"/>
      <c r="IZY353" s="1114"/>
      <c r="IZZ353" s="1114"/>
      <c r="JAA353" s="1114"/>
      <c r="JAB353" s="1114"/>
      <c r="JAC353" s="1114"/>
      <c r="JAD353" s="1114"/>
      <c r="JAE353" s="1114"/>
      <c r="JAF353" s="1114"/>
      <c r="JAG353" s="1114"/>
      <c r="JAH353" s="1114"/>
      <c r="JAI353" s="1114"/>
      <c r="JAJ353" s="1114"/>
      <c r="JAK353" s="1114"/>
      <c r="JAL353" s="1114"/>
      <c r="JAM353" s="1114"/>
      <c r="JAN353" s="1114"/>
      <c r="JAO353" s="1114"/>
      <c r="JAP353" s="1114"/>
      <c r="JAQ353" s="1114"/>
      <c r="JAR353" s="1114"/>
      <c r="JAS353" s="1114"/>
      <c r="JAT353" s="1114"/>
      <c r="JAU353" s="1114"/>
      <c r="JAV353" s="1114"/>
      <c r="JAW353" s="1114"/>
      <c r="JAX353" s="1114"/>
      <c r="JAY353" s="1114"/>
      <c r="JAZ353" s="1114"/>
      <c r="JBA353" s="1114"/>
      <c r="JBB353" s="1114"/>
      <c r="JBC353" s="1114"/>
      <c r="JBD353" s="1114"/>
      <c r="JBE353" s="1114"/>
      <c r="JBF353" s="1114"/>
      <c r="JBG353" s="1114"/>
      <c r="JBH353" s="1114"/>
      <c r="JBI353" s="1114"/>
      <c r="JBJ353" s="1114"/>
      <c r="JBK353" s="1114"/>
      <c r="JBL353" s="1114"/>
      <c r="JBM353" s="1114"/>
      <c r="JBN353" s="1114"/>
      <c r="JBO353" s="1114"/>
      <c r="JBP353" s="1114"/>
      <c r="JBQ353" s="1114"/>
      <c r="JBR353" s="1114"/>
      <c r="JBS353" s="1114"/>
      <c r="JBT353" s="1114"/>
      <c r="JBU353" s="1114"/>
      <c r="JBV353" s="1114"/>
      <c r="JBW353" s="1114"/>
      <c r="JBX353" s="1114"/>
      <c r="JBY353" s="1114"/>
      <c r="JBZ353" s="1114"/>
      <c r="JCA353" s="1114"/>
      <c r="JCB353" s="1114"/>
      <c r="JCC353" s="1114"/>
      <c r="JCD353" s="1114"/>
      <c r="JCE353" s="1114"/>
      <c r="JCF353" s="1114"/>
      <c r="JCG353" s="1114"/>
      <c r="JCH353" s="1114"/>
      <c r="JCI353" s="1114"/>
      <c r="JCJ353" s="1114"/>
      <c r="JCK353" s="1114"/>
      <c r="JCL353" s="1114"/>
      <c r="JCM353" s="1114"/>
      <c r="JCN353" s="1114"/>
      <c r="JCO353" s="1114"/>
      <c r="JCP353" s="1114"/>
      <c r="JCQ353" s="1114"/>
      <c r="JCR353" s="1114"/>
      <c r="JCS353" s="1114"/>
      <c r="JCT353" s="1114"/>
      <c r="JCU353" s="1114"/>
      <c r="JCV353" s="1114"/>
      <c r="JCW353" s="1114"/>
      <c r="JCX353" s="1114"/>
      <c r="JCY353" s="1114"/>
      <c r="JCZ353" s="1114"/>
      <c r="JDA353" s="1114"/>
      <c r="JDB353" s="1114"/>
      <c r="JDC353" s="1114"/>
      <c r="JDD353" s="1114"/>
      <c r="JDE353" s="1114"/>
      <c r="JDF353" s="1114"/>
      <c r="JDG353" s="1114"/>
      <c r="JDH353" s="1114"/>
      <c r="JDI353" s="1114"/>
      <c r="JDJ353" s="1114"/>
      <c r="JDK353" s="1114"/>
      <c r="JDL353" s="1114"/>
      <c r="JDM353" s="1114"/>
      <c r="JDN353" s="1114"/>
      <c r="JDO353" s="1114"/>
      <c r="JDP353" s="1114"/>
      <c r="JDQ353" s="1114"/>
      <c r="JDR353" s="1114"/>
      <c r="JDS353" s="1114"/>
      <c r="JDT353" s="1114"/>
      <c r="JDU353" s="1114"/>
      <c r="JDV353" s="1114"/>
      <c r="JDW353" s="1114"/>
      <c r="JDX353" s="1114"/>
      <c r="JDY353" s="1114"/>
      <c r="JDZ353" s="1114"/>
      <c r="JEA353" s="1114"/>
      <c r="JEB353" s="1114"/>
      <c r="JEC353" s="1114"/>
      <c r="JED353" s="1114"/>
      <c r="JEE353" s="1114"/>
      <c r="JEF353" s="1114"/>
      <c r="JEG353" s="1114"/>
      <c r="JEH353" s="1114"/>
      <c r="JEI353" s="1114"/>
      <c r="JEJ353" s="1114"/>
      <c r="JEK353" s="1114"/>
      <c r="JEL353" s="1114"/>
      <c r="JEM353" s="1114"/>
      <c r="JEN353" s="1114"/>
      <c r="JEO353" s="1114"/>
      <c r="JEP353" s="1114"/>
      <c r="JEQ353" s="1114"/>
      <c r="JER353" s="1114"/>
      <c r="JES353" s="1114"/>
      <c r="JET353" s="1114"/>
      <c r="JEU353" s="1114"/>
      <c r="JEV353" s="1114"/>
      <c r="JEW353" s="1114"/>
      <c r="JEX353" s="1114"/>
      <c r="JEY353" s="1114"/>
      <c r="JEZ353" s="1114"/>
      <c r="JFA353" s="1114"/>
      <c r="JFB353" s="1114"/>
      <c r="JFC353" s="1114"/>
      <c r="JFD353" s="1114"/>
      <c r="JFE353" s="1114"/>
      <c r="JFF353" s="1114"/>
      <c r="JFG353" s="1114"/>
      <c r="JFH353" s="1114"/>
      <c r="JFI353" s="1114"/>
      <c r="JFJ353" s="1114"/>
      <c r="JFK353" s="1114"/>
      <c r="JFL353" s="1114"/>
      <c r="JFM353" s="1114"/>
      <c r="JFN353" s="1114"/>
      <c r="JFO353" s="1114"/>
      <c r="JFP353" s="1114"/>
      <c r="JFQ353" s="1114"/>
      <c r="JFR353" s="1114"/>
      <c r="JFS353" s="1114"/>
      <c r="JFT353" s="1114"/>
      <c r="JFU353" s="1114"/>
      <c r="JFV353" s="1114"/>
      <c r="JFW353" s="1114"/>
      <c r="JFX353" s="1114"/>
      <c r="JFY353" s="1114"/>
      <c r="JFZ353" s="1114"/>
      <c r="JGA353" s="1114"/>
      <c r="JGB353" s="1114"/>
      <c r="JGC353" s="1114"/>
      <c r="JGD353" s="1114"/>
      <c r="JGE353" s="1114"/>
      <c r="JGF353" s="1114"/>
      <c r="JGG353" s="1114"/>
      <c r="JGH353" s="1114"/>
      <c r="JGI353" s="1114"/>
      <c r="JGJ353" s="1114"/>
      <c r="JGK353" s="1114"/>
      <c r="JGL353" s="1114"/>
      <c r="JGM353" s="1114"/>
      <c r="JGN353" s="1114"/>
      <c r="JGO353" s="1114"/>
      <c r="JGP353" s="1114"/>
      <c r="JGQ353" s="1114"/>
      <c r="JGR353" s="1114"/>
      <c r="JGS353" s="1114"/>
      <c r="JGT353" s="1114"/>
      <c r="JGU353" s="1114"/>
      <c r="JGV353" s="1114"/>
      <c r="JGW353" s="1114"/>
      <c r="JGX353" s="1114"/>
      <c r="JGY353" s="1114"/>
      <c r="JGZ353" s="1114"/>
      <c r="JHA353" s="1114"/>
      <c r="JHB353" s="1114"/>
      <c r="JHC353" s="1114"/>
      <c r="JHD353" s="1114"/>
      <c r="JHE353" s="1114"/>
      <c r="JHF353" s="1114"/>
      <c r="JHG353" s="1114"/>
      <c r="JHH353" s="1114"/>
      <c r="JHI353" s="1114"/>
      <c r="JHJ353" s="1114"/>
      <c r="JHK353" s="1114"/>
      <c r="JHL353" s="1114"/>
      <c r="JHM353" s="1114"/>
      <c r="JHN353" s="1114"/>
      <c r="JHO353" s="1114"/>
      <c r="JHP353" s="1114"/>
      <c r="JHQ353" s="1114"/>
      <c r="JHR353" s="1114"/>
      <c r="JHS353" s="1114"/>
      <c r="JHT353" s="1114"/>
      <c r="JHU353" s="1114"/>
      <c r="JHV353" s="1114"/>
      <c r="JHW353" s="1114"/>
      <c r="JHX353" s="1114"/>
      <c r="JHY353" s="1114"/>
      <c r="JHZ353" s="1114"/>
      <c r="JIA353" s="1114"/>
      <c r="JIB353" s="1114"/>
      <c r="JIC353" s="1114"/>
      <c r="JID353" s="1114"/>
      <c r="JIE353" s="1114"/>
      <c r="JIF353" s="1114"/>
      <c r="JIG353" s="1114"/>
      <c r="JIH353" s="1114"/>
      <c r="JII353" s="1114"/>
      <c r="JIJ353" s="1114"/>
      <c r="JIK353" s="1114"/>
      <c r="JIL353" s="1114"/>
      <c r="JIM353" s="1114"/>
      <c r="JIN353" s="1114"/>
      <c r="JIO353" s="1114"/>
      <c r="JIP353" s="1114"/>
      <c r="JIQ353" s="1114"/>
      <c r="JIR353" s="1114"/>
      <c r="JIS353" s="1114"/>
      <c r="JIT353" s="1114"/>
      <c r="JIU353" s="1114"/>
      <c r="JIV353" s="1114"/>
      <c r="JIW353" s="1114"/>
      <c r="JIX353" s="1114"/>
      <c r="JIY353" s="1114"/>
      <c r="JIZ353" s="1114"/>
      <c r="JJA353" s="1114"/>
      <c r="JJB353" s="1114"/>
      <c r="JJC353" s="1114"/>
      <c r="JJD353" s="1114"/>
      <c r="JJE353" s="1114"/>
      <c r="JJF353" s="1114"/>
      <c r="JJG353" s="1114"/>
      <c r="JJH353" s="1114"/>
      <c r="JJI353" s="1114"/>
      <c r="JJJ353" s="1114"/>
      <c r="JJK353" s="1114"/>
      <c r="JJL353" s="1114"/>
      <c r="JJM353" s="1114"/>
      <c r="JJN353" s="1114"/>
      <c r="JJO353" s="1114"/>
      <c r="JJP353" s="1114"/>
      <c r="JJQ353" s="1114"/>
      <c r="JJR353" s="1114"/>
      <c r="JJS353" s="1114"/>
      <c r="JJT353" s="1114"/>
      <c r="JJU353" s="1114"/>
      <c r="JJV353" s="1114"/>
      <c r="JJW353" s="1114"/>
      <c r="JJX353" s="1114"/>
      <c r="JJY353" s="1114"/>
      <c r="JJZ353" s="1114"/>
      <c r="JKA353" s="1114"/>
      <c r="JKB353" s="1114"/>
      <c r="JKC353" s="1114"/>
      <c r="JKD353" s="1114"/>
      <c r="JKE353" s="1114"/>
      <c r="JKF353" s="1114"/>
      <c r="JKG353" s="1114"/>
      <c r="JKH353" s="1114"/>
      <c r="JKI353" s="1114"/>
      <c r="JKJ353" s="1114"/>
      <c r="JKK353" s="1114"/>
      <c r="JKL353" s="1114"/>
      <c r="JKM353" s="1114"/>
      <c r="JKN353" s="1114"/>
      <c r="JKO353" s="1114"/>
      <c r="JKP353" s="1114"/>
      <c r="JKQ353" s="1114"/>
      <c r="JKR353" s="1114"/>
      <c r="JKS353" s="1114"/>
      <c r="JKT353" s="1114"/>
      <c r="JKU353" s="1114"/>
      <c r="JKV353" s="1114"/>
      <c r="JKW353" s="1114"/>
      <c r="JKX353" s="1114"/>
      <c r="JKY353" s="1114"/>
      <c r="JKZ353" s="1114"/>
      <c r="JLA353" s="1114"/>
      <c r="JLB353" s="1114"/>
      <c r="JLC353" s="1114"/>
      <c r="JLD353" s="1114"/>
      <c r="JLE353" s="1114"/>
      <c r="JLF353" s="1114"/>
      <c r="JLG353" s="1114"/>
      <c r="JLH353" s="1114"/>
      <c r="JLI353" s="1114"/>
      <c r="JLJ353" s="1114"/>
      <c r="JLK353" s="1114"/>
      <c r="JLL353" s="1114"/>
      <c r="JLM353" s="1114"/>
      <c r="JLN353" s="1114"/>
      <c r="JLO353" s="1114"/>
      <c r="JLP353" s="1114"/>
      <c r="JLQ353" s="1114"/>
      <c r="JLR353" s="1114"/>
      <c r="JLS353" s="1114"/>
      <c r="JLT353" s="1114"/>
      <c r="JLU353" s="1114"/>
      <c r="JLV353" s="1114"/>
      <c r="JLW353" s="1114"/>
      <c r="JLX353" s="1114"/>
      <c r="JLY353" s="1114"/>
      <c r="JLZ353" s="1114"/>
      <c r="JMA353" s="1114"/>
      <c r="JMB353" s="1114"/>
      <c r="JMC353" s="1114"/>
      <c r="JMD353" s="1114"/>
      <c r="JME353" s="1114"/>
      <c r="JMF353" s="1114"/>
      <c r="JMG353" s="1114"/>
      <c r="JMH353" s="1114"/>
      <c r="JMI353" s="1114"/>
      <c r="JMJ353" s="1114"/>
      <c r="JMK353" s="1114"/>
      <c r="JML353" s="1114"/>
      <c r="JMM353" s="1114"/>
      <c r="JMN353" s="1114"/>
      <c r="JMO353" s="1114"/>
      <c r="JMP353" s="1114"/>
      <c r="JMQ353" s="1114"/>
      <c r="JMR353" s="1114"/>
      <c r="JMS353" s="1114"/>
      <c r="JMT353" s="1114"/>
      <c r="JMU353" s="1114"/>
      <c r="JMV353" s="1114"/>
      <c r="JMW353" s="1114"/>
      <c r="JMX353" s="1114"/>
      <c r="JMY353" s="1114"/>
      <c r="JMZ353" s="1114"/>
      <c r="JNA353" s="1114"/>
      <c r="JNB353" s="1114"/>
      <c r="JNC353" s="1114"/>
      <c r="JND353" s="1114"/>
      <c r="JNE353" s="1114"/>
      <c r="JNF353" s="1114"/>
      <c r="JNG353" s="1114"/>
      <c r="JNH353" s="1114"/>
      <c r="JNI353" s="1114"/>
      <c r="JNJ353" s="1114"/>
      <c r="JNK353" s="1114"/>
      <c r="JNL353" s="1114"/>
      <c r="JNM353" s="1114"/>
      <c r="JNN353" s="1114"/>
      <c r="JNO353" s="1114"/>
      <c r="JNP353" s="1114"/>
      <c r="JNQ353" s="1114"/>
      <c r="JNR353" s="1114"/>
      <c r="JNS353" s="1114"/>
      <c r="JNT353" s="1114"/>
      <c r="JNU353" s="1114"/>
      <c r="JNV353" s="1114"/>
      <c r="JNW353" s="1114"/>
      <c r="JNX353" s="1114"/>
      <c r="JNY353" s="1114"/>
      <c r="JNZ353" s="1114"/>
      <c r="JOA353" s="1114"/>
      <c r="JOB353" s="1114"/>
      <c r="JOC353" s="1114"/>
      <c r="JOD353" s="1114"/>
      <c r="JOE353" s="1114"/>
      <c r="JOF353" s="1114"/>
      <c r="JOG353" s="1114"/>
      <c r="JOH353" s="1114"/>
      <c r="JOI353" s="1114"/>
      <c r="JOJ353" s="1114"/>
      <c r="JOK353" s="1114"/>
      <c r="JOL353" s="1114"/>
      <c r="JOM353" s="1114"/>
      <c r="JON353" s="1114"/>
      <c r="JOO353" s="1114"/>
      <c r="JOP353" s="1114"/>
      <c r="JOQ353" s="1114"/>
      <c r="JOR353" s="1114"/>
      <c r="JOS353" s="1114"/>
      <c r="JOT353" s="1114"/>
      <c r="JOU353" s="1114"/>
      <c r="JOV353" s="1114"/>
      <c r="JOW353" s="1114"/>
      <c r="JOX353" s="1114"/>
      <c r="JOY353" s="1114"/>
      <c r="JOZ353" s="1114"/>
      <c r="JPA353" s="1114"/>
      <c r="JPB353" s="1114"/>
      <c r="JPC353" s="1114"/>
      <c r="JPD353" s="1114"/>
      <c r="JPE353" s="1114"/>
      <c r="JPF353" s="1114"/>
      <c r="JPG353" s="1114"/>
      <c r="JPH353" s="1114"/>
      <c r="JPI353" s="1114"/>
      <c r="JPJ353" s="1114"/>
      <c r="JPK353" s="1114"/>
      <c r="JPL353" s="1114"/>
      <c r="JPM353" s="1114"/>
      <c r="JPN353" s="1114"/>
      <c r="JPO353" s="1114"/>
      <c r="JPP353" s="1114"/>
      <c r="JPQ353" s="1114"/>
      <c r="JPR353" s="1114"/>
      <c r="JPS353" s="1114"/>
      <c r="JPT353" s="1114"/>
      <c r="JPU353" s="1114"/>
      <c r="JPV353" s="1114"/>
      <c r="JPW353" s="1114"/>
      <c r="JPX353" s="1114"/>
      <c r="JPY353" s="1114"/>
      <c r="JPZ353" s="1114"/>
      <c r="JQA353" s="1114"/>
      <c r="JQB353" s="1114"/>
      <c r="JQC353" s="1114"/>
      <c r="JQD353" s="1114"/>
      <c r="JQE353" s="1114"/>
      <c r="JQF353" s="1114"/>
      <c r="JQG353" s="1114"/>
      <c r="JQH353" s="1114"/>
      <c r="JQI353" s="1114"/>
      <c r="JQJ353" s="1114"/>
      <c r="JQK353" s="1114"/>
      <c r="JQL353" s="1114"/>
      <c r="JQM353" s="1114"/>
      <c r="JQN353" s="1114"/>
      <c r="JQO353" s="1114"/>
      <c r="JQP353" s="1114"/>
      <c r="JQQ353" s="1114"/>
      <c r="JQR353" s="1114"/>
      <c r="JQS353" s="1114"/>
      <c r="JQT353" s="1114"/>
      <c r="JQU353" s="1114"/>
      <c r="JQV353" s="1114"/>
      <c r="JQW353" s="1114"/>
      <c r="JQX353" s="1114"/>
      <c r="JQY353" s="1114"/>
      <c r="JQZ353" s="1114"/>
      <c r="JRA353" s="1114"/>
      <c r="JRB353" s="1114"/>
      <c r="JRC353" s="1114"/>
      <c r="JRD353" s="1114"/>
      <c r="JRE353" s="1114"/>
      <c r="JRF353" s="1114"/>
      <c r="JRG353" s="1114"/>
      <c r="JRH353" s="1114"/>
      <c r="JRI353" s="1114"/>
      <c r="JRJ353" s="1114"/>
      <c r="JRK353" s="1114"/>
      <c r="JRL353" s="1114"/>
      <c r="JRM353" s="1114"/>
      <c r="JRN353" s="1114"/>
      <c r="JRO353" s="1114"/>
      <c r="JRP353" s="1114"/>
      <c r="JRQ353" s="1114"/>
      <c r="JRR353" s="1114"/>
      <c r="JRS353" s="1114"/>
      <c r="JRT353" s="1114"/>
      <c r="JRU353" s="1114"/>
      <c r="JRV353" s="1114"/>
      <c r="JRW353" s="1114"/>
      <c r="JRX353" s="1114"/>
      <c r="JRY353" s="1114"/>
      <c r="JRZ353" s="1114"/>
      <c r="JSA353" s="1114"/>
      <c r="JSB353" s="1114"/>
      <c r="JSC353" s="1114"/>
      <c r="JSD353" s="1114"/>
      <c r="JSE353" s="1114"/>
      <c r="JSF353" s="1114"/>
      <c r="JSG353" s="1114"/>
      <c r="JSH353" s="1114"/>
      <c r="JSI353" s="1114"/>
      <c r="JSJ353" s="1114"/>
      <c r="JSK353" s="1114"/>
      <c r="JSL353" s="1114"/>
      <c r="JSM353" s="1114"/>
      <c r="JSN353" s="1114"/>
      <c r="JSO353" s="1114"/>
      <c r="JSP353" s="1114"/>
      <c r="JSQ353" s="1114"/>
      <c r="JSR353" s="1114"/>
      <c r="JSS353" s="1114"/>
      <c r="JST353" s="1114"/>
      <c r="JSU353" s="1114"/>
      <c r="JSV353" s="1114"/>
      <c r="JSW353" s="1114"/>
      <c r="JSX353" s="1114"/>
      <c r="JSY353" s="1114"/>
      <c r="JSZ353" s="1114"/>
      <c r="JTA353" s="1114"/>
      <c r="JTB353" s="1114"/>
      <c r="JTC353" s="1114"/>
      <c r="JTD353" s="1114"/>
      <c r="JTE353" s="1114"/>
      <c r="JTF353" s="1114"/>
      <c r="JTG353" s="1114"/>
      <c r="JTH353" s="1114"/>
      <c r="JTI353" s="1114"/>
      <c r="JTJ353" s="1114"/>
      <c r="JTK353" s="1114"/>
      <c r="JTL353" s="1114"/>
      <c r="JTM353" s="1114"/>
      <c r="JTN353" s="1114"/>
      <c r="JTO353" s="1114"/>
      <c r="JTP353" s="1114"/>
      <c r="JTQ353" s="1114"/>
      <c r="JTR353" s="1114"/>
      <c r="JTS353" s="1114"/>
      <c r="JTT353" s="1114"/>
      <c r="JTU353" s="1114"/>
      <c r="JTV353" s="1114"/>
      <c r="JTW353" s="1114"/>
      <c r="JTX353" s="1114"/>
      <c r="JTY353" s="1114"/>
      <c r="JTZ353" s="1114"/>
      <c r="JUA353" s="1114"/>
      <c r="JUB353" s="1114"/>
      <c r="JUC353" s="1114"/>
      <c r="JUD353" s="1114"/>
      <c r="JUE353" s="1114"/>
      <c r="JUF353" s="1114"/>
      <c r="JUG353" s="1114"/>
      <c r="JUH353" s="1114"/>
      <c r="JUI353" s="1114"/>
      <c r="JUJ353" s="1114"/>
      <c r="JUK353" s="1114"/>
      <c r="JUL353" s="1114"/>
      <c r="JUM353" s="1114"/>
      <c r="JUN353" s="1114"/>
      <c r="JUO353" s="1114"/>
      <c r="JUP353" s="1114"/>
      <c r="JUQ353" s="1114"/>
      <c r="JUR353" s="1114"/>
      <c r="JUS353" s="1114"/>
      <c r="JUT353" s="1114"/>
      <c r="JUU353" s="1114"/>
      <c r="JUV353" s="1114"/>
      <c r="JUW353" s="1114"/>
      <c r="JUX353" s="1114"/>
      <c r="JUY353" s="1114"/>
      <c r="JUZ353" s="1114"/>
      <c r="JVA353" s="1114"/>
      <c r="JVB353" s="1114"/>
      <c r="JVC353" s="1114"/>
      <c r="JVD353" s="1114"/>
      <c r="JVE353" s="1114"/>
      <c r="JVF353" s="1114"/>
      <c r="JVG353" s="1114"/>
      <c r="JVH353" s="1114"/>
      <c r="JVI353" s="1114"/>
      <c r="JVJ353" s="1114"/>
      <c r="JVK353" s="1114"/>
      <c r="JVL353" s="1114"/>
      <c r="JVM353" s="1114"/>
      <c r="JVN353" s="1114"/>
      <c r="JVO353" s="1114"/>
      <c r="JVP353" s="1114"/>
      <c r="JVQ353" s="1114"/>
      <c r="JVR353" s="1114"/>
      <c r="JVS353" s="1114"/>
      <c r="JVT353" s="1114"/>
      <c r="JVU353" s="1114"/>
      <c r="JVV353" s="1114"/>
      <c r="JVW353" s="1114"/>
      <c r="JVX353" s="1114"/>
      <c r="JVY353" s="1114"/>
      <c r="JVZ353" s="1114"/>
      <c r="JWA353" s="1114"/>
      <c r="JWB353" s="1114"/>
      <c r="JWC353" s="1114"/>
      <c r="JWD353" s="1114"/>
      <c r="JWE353" s="1114"/>
      <c r="JWF353" s="1114"/>
      <c r="JWG353" s="1114"/>
      <c r="JWH353" s="1114"/>
      <c r="JWI353" s="1114"/>
      <c r="JWJ353" s="1114"/>
      <c r="JWK353" s="1114"/>
      <c r="JWL353" s="1114"/>
      <c r="JWM353" s="1114"/>
      <c r="JWN353" s="1114"/>
      <c r="JWO353" s="1114"/>
      <c r="JWP353" s="1114"/>
      <c r="JWQ353" s="1114"/>
      <c r="JWR353" s="1114"/>
      <c r="JWS353" s="1114"/>
      <c r="JWT353" s="1114"/>
      <c r="JWU353" s="1114"/>
      <c r="JWV353" s="1114"/>
      <c r="JWW353" s="1114"/>
      <c r="JWX353" s="1114"/>
      <c r="JWY353" s="1114"/>
      <c r="JWZ353" s="1114"/>
      <c r="JXA353" s="1114"/>
      <c r="JXB353" s="1114"/>
      <c r="JXC353" s="1114"/>
      <c r="JXD353" s="1114"/>
      <c r="JXE353" s="1114"/>
      <c r="JXF353" s="1114"/>
      <c r="JXG353" s="1114"/>
      <c r="JXH353" s="1114"/>
      <c r="JXI353" s="1114"/>
      <c r="JXJ353" s="1114"/>
      <c r="JXK353" s="1114"/>
      <c r="JXL353" s="1114"/>
      <c r="JXM353" s="1114"/>
      <c r="JXN353" s="1114"/>
      <c r="JXO353" s="1114"/>
      <c r="JXP353" s="1114"/>
      <c r="JXQ353" s="1114"/>
      <c r="JXR353" s="1114"/>
      <c r="JXS353" s="1114"/>
      <c r="JXT353" s="1114"/>
      <c r="JXU353" s="1114"/>
      <c r="JXV353" s="1114"/>
      <c r="JXW353" s="1114"/>
      <c r="JXX353" s="1114"/>
      <c r="JXY353" s="1114"/>
      <c r="JXZ353" s="1114"/>
      <c r="JYA353" s="1114"/>
      <c r="JYB353" s="1114"/>
      <c r="JYC353" s="1114"/>
      <c r="JYD353" s="1114"/>
      <c r="JYE353" s="1114"/>
      <c r="JYF353" s="1114"/>
      <c r="JYG353" s="1114"/>
      <c r="JYH353" s="1114"/>
      <c r="JYI353" s="1114"/>
      <c r="JYJ353" s="1114"/>
      <c r="JYK353" s="1114"/>
      <c r="JYL353" s="1114"/>
      <c r="JYM353" s="1114"/>
      <c r="JYN353" s="1114"/>
      <c r="JYO353" s="1114"/>
      <c r="JYP353" s="1114"/>
      <c r="JYQ353" s="1114"/>
      <c r="JYR353" s="1114"/>
      <c r="JYS353" s="1114"/>
      <c r="JYT353" s="1114"/>
      <c r="JYU353" s="1114"/>
      <c r="JYV353" s="1114"/>
      <c r="JYW353" s="1114"/>
      <c r="JYX353" s="1114"/>
      <c r="JYY353" s="1114"/>
      <c r="JYZ353" s="1114"/>
      <c r="JZA353" s="1114"/>
      <c r="JZB353" s="1114"/>
      <c r="JZC353" s="1114"/>
      <c r="JZD353" s="1114"/>
      <c r="JZE353" s="1114"/>
      <c r="JZF353" s="1114"/>
      <c r="JZG353" s="1114"/>
      <c r="JZH353" s="1114"/>
      <c r="JZI353" s="1114"/>
      <c r="JZJ353" s="1114"/>
      <c r="JZK353" s="1114"/>
      <c r="JZL353" s="1114"/>
      <c r="JZM353" s="1114"/>
      <c r="JZN353" s="1114"/>
      <c r="JZO353" s="1114"/>
      <c r="JZP353" s="1114"/>
      <c r="JZQ353" s="1114"/>
      <c r="JZR353" s="1114"/>
      <c r="JZS353" s="1114"/>
      <c r="JZT353" s="1114"/>
      <c r="JZU353" s="1114"/>
      <c r="JZV353" s="1114"/>
      <c r="JZW353" s="1114"/>
      <c r="JZX353" s="1114"/>
      <c r="JZY353" s="1114"/>
      <c r="JZZ353" s="1114"/>
      <c r="KAA353" s="1114"/>
      <c r="KAB353" s="1114"/>
      <c r="KAC353" s="1114"/>
      <c r="KAD353" s="1114"/>
      <c r="KAE353" s="1114"/>
      <c r="KAF353" s="1114"/>
      <c r="KAG353" s="1114"/>
      <c r="KAH353" s="1114"/>
      <c r="KAI353" s="1114"/>
      <c r="KAJ353" s="1114"/>
      <c r="KAK353" s="1114"/>
      <c r="KAL353" s="1114"/>
      <c r="KAM353" s="1114"/>
      <c r="KAN353" s="1114"/>
      <c r="KAO353" s="1114"/>
      <c r="KAP353" s="1114"/>
      <c r="KAQ353" s="1114"/>
      <c r="KAR353" s="1114"/>
      <c r="KAS353" s="1114"/>
      <c r="KAT353" s="1114"/>
      <c r="KAU353" s="1114"/>
      <c r="KAV353" s="1114"/>
      <c r="KAW353" s="1114"/>
      <c r="KAX353" s="1114"/>
      <c r="KAY353" s="1114"/>
      <c r="KAZ353" s="1114"/>
      <c r="KBA353" s="1114"/>
      <c r="KBB353" s="1114"/>
      <c r="KBC353" s="1114"/>
      <c r="KBD353" s="1114"/>
      <c r="KBE353" s="1114"/>
      <c r="KBF353" s="1114"/>
      <c r="KBG353" s="1114"/>
      <c r="KBH353" s="1114"/>
      <c r="KBI353" s="1114"/>
      <c r="KBJ353" s="1114"/>
      <c r="KBK353" s="1114"/>
      <c r="KBL353" s="1114"/>
      <c r="KBM353" s="1114"/>
      <c r="KBN353" s="1114"/>
      <c r="KBO353" s="1114"/>
      <c r="KBP353" s="1114"/>
      <c r="KBQ353" s="1114"/>
      <c r="KBR353" s="1114"/>
      <c r="KBS353" s="1114"/>
      <c r="KBT353" s="1114"/>
      <c r="KBU353" s="1114"/>
      <c r="KBV353" s="1114"/>
      <c r="KBW353" s="1114"/>
      <c r="KBX353" s="1114"/>
      <c r="KBY353" s="1114"/>
      <c r="KBZ353" s="1114"/>
      <c r="KCA353" s="1114"/>
      <c r="KCB353" s="1114"/>
      <c r="KCC353" s="1114"/>
      <c r="KCD353" s="1114"/>
      <c r="KCE353" s="1114"/>
      <c r="KCF353" s="1114"/>
      <c r="KCG353" s="1114"/>
      <c r="KCH353" s="1114"/>
      <c r="KCI353" s="1114"/>
      <c r="KCJ353" s="1114"/>
      <c r="KCK353" s="1114"/>
      <c r="KCL353" s="1114"/>
      <c r="KCM353" s="1114"/>
      <c r="KCN353" s="1114"/>
      <c r="KCO353" s="1114"/>
      <c r="KCP353" s="1114"/>
      <c r="KCQ353" s="1114"/>
      <c r="KCR353" s="1114"/>
      <c r="KCS353" s="1114"/>
      <c r="KCT353" s="1114"/>
      <c r="KCU353" s="1114"/>
      <c r="KCV353" s="1114"/>
      <c r="KCW353" s="1114"/>
      <c r="KCX353" s="1114"/>
      <c r="KCY353" s="1114"/>
      <c r="KCZ353" s="1114"/>
      <c r="KDA353" s="1114"/>
      <c r="KDB353" s="1114"/>
      <c r="KDC353" s="1114"/>
      <c r="KDD353" s="1114"/>
      <c r="KDE353" s="1114"/>
      <c r="KDF353" s="1114"/>
      <c r="KDG353" s="1114"/>
      <c r="KDH353" s="1114"/>
      <c r="KDI353" s="1114"/>
      <c r="KDJ353" s="1114"/>
      <c r="KDK353" s="1114"/>
      <c r="KDL353" s="1114"/>
      <c r="KDM353" s="1114"/>
      <c r="KDN353" s="1114"/>
      <c r="KDO353" s="1114"/>
      <c r="KDP353" s="1114"/>
      <c r="KDQ353" s="1114"/>
      <c r="KDR353" s="1114"/>
      <c r="KDS353" s="1114"/>
      <c r="KDT353" s="1114"/>
      <c r="KDU353" s="1114"/>
      <c r="KDV353" s="1114"/>
      <c r="KDW353" s="1114"/>
      <c r="KDX353" s="1114"/>
      <c r="KDY353" s="1114"/>
      <c r="KDZ353" s="1114"/>
      <c r="KEA353" s="1114"/>
      <c r="KEB353" s="1114"/>
      <c r="KEC353" s="1114"/>
      <c r="KED353" s="1114"/>
      <c r="KEE353" s="1114"/>
      <c r="KEF353" s="1114"/>
      <c r="KEG353" s="1114"/>
      <c r="KEH353" s="1114"/>
      <c r="KEI353" s="1114"/>
      <c r="KEJ353" s="1114"/>
      <c r="KEK353" s="1114"/>
      <c r="KEL353" s="1114"/>
      <c r="KEM353" s="1114"/>
      <c r="KEN353" s="1114"/>
      <c r="KEO353" s="1114"/>
      <c r="KEP353" s="1114"/>
      <c r="KEQ353" s="1114"/>
      <c r="KER353" s="1114"/>
      <c r="KES353" s="1114"/>
      <c r="KET353" s="1114"/>
      <c r="KEU353" s="1114"/>
      <c r="KEV353" s="1114"/>
      <c r="KEW353" s="1114"/>
      <c r="KEX353" s="1114"/>
      <c r="KEY353" s="1114"/>
      <c r="KEZ353" s="1114"/>
      <c r="KFA353" s="1114"/>
      <c r="KFB353" s="1114"/>
      <c r="KFC353" s="1114"/>
      <c r="KFD353" s="1114"/>
      <c r="KFE353" s="1114"/>
      <c r="KFF353" s="1114"/>
      <c r="KFG353" s="1114"/>
      <c r="KFH353" s="1114"/>
      <c r="KFI353" s="1114"/>
      <c r="KFJ353" s="1114"/>
      <c r="KFK353" s="1114"/>
      <c r="KFL353" s="1114"/>
      <c r="KFM353" s="1114"/>
      <c r="KFN353" s="1114"/>
      <c r="KFO353" s="1114"/>
      <c r="KFP353" s="1114"/>
      <c r="KFQ353" s="1114"/>
      <c r="KFR353" s="1114"/>
      <c r="KFS353" s="1114"/>
      <c r="KFT353" s="1114"/>
      <c r="KFU353" s="1114"/>
      <c r="KFV353" s="1114"/>
      <c r="KFW353" s="1114"/>
      <c r="KFX353" s="1114"/>
      <c r="KFY353" s="1114"/>
      <c r="KFZ353" s="1114"/>
      <c r="KGA353" s="1114"/>
      <c r="KGB353" s="1114"/>
      <c r="KGC353" s="1114"/>
      <c r="KGD353" s="1114"/>
      <c r="KGE353" s="1114"/>
      <c r="KGF353" s="1114"/>
      <c r="KGG353" s="1114"/>
      <c r="KGH353" s="1114"/>
      <c r="KGI353" s="1114"/>
      <c r="KGJ353" s="1114"/>
      <c r="KGK353" s="1114"/>
      <c r="KGL353" s="1114"/>
      <c r="KGM353" s="1114"/>
      <c r="KGN353" s="1114"/>
      <c r="KGO353" s="1114"/>
      <c r="KGP353" s="1114"/>
      <c r="KGQ353" s="1114"/>
      <c r="KGR353" s="1114"/>
      <c r="KGS353" s="1114"/>
      <c r="KGT353" s="1114"/>
      <c r="KGU353" s="1114"/>
      <c r="KGV353" s="1114"/>
      <c r="KGW353" s="1114"/>
      <c r="KGX353" s="1114"/>
      <c r="KGY353" s="1114"/>
      <c r="KGZ353" s="1114"/>
      <c r="KHA353" s="1114"/>
      <c r="KHB353" s="1114"/>
      <c r="KHC353" s="1114"/>
      <c r="KHD353" s="1114"/>
      <c r="KHE353" s="1114"/>
      <c r="KHF353" s="1114"/>
      <c r="KHG353" s="1114"/>
      <c r="KHH353" s="1114"/>
      <c r="KHI353" s="1114"/>
      <c r="KHJ353" s="1114"/>
      <c r="KHK353" s="1114"/>
      <c r="KHL353" s="1114"/>
      <c r="KHM353" s="1114"/>
      <c r="KHN353" s="1114"/>
      <c r="KHO353" s="1114"/>
      <c r="KHP353" s="1114"/>
      <c r="KHQ353" s="1114"/>
      <c r="KHR353" s="1114"/>
      <c r="KHS353" s="1114"/>
      <c r="KHT353" s="1114"/>
      <c r="KHU353" s="1114"/>
      <c r="KHV353" s="1114"/>
      <c r="KHW353" s="1114"/>
      <c r="KHX353" s="1114"/>
      <c r="KHY353" s="1114"/>
      <c r="KHZ353" s="1114"/>
      <c r="KIA353" s="1114"/>
      <c r="KIB353" s="1114"/>
      <c r="KIC353" s="1114"/>
      <c r="KID353" s="1114"/>
      <c r="KIE353" s="1114"/>
      <c r="KIF353" s="1114"/>
      <c r="KIG353" s="1114"/>
      <c r="KIH353" s="1114"/>
      <c r="KII353" s="1114"/>
      <c r="KIJ353" s="1114"/>
      <c r="KIK353" s="1114"/>
      <c r="KIL353" s="1114"/>
      <c r="KIM353" s="1114"/>
      <c r="KIN353" s="1114"/>
      <c r="KIO353" s="1114"/>
      <c r="KIP353" s="1114"/>
      <c r="KIQ353" s="1114"/>
      <c r="KIR353" s="1114"/>
      <c r="KIS353" s="1114"/>
      <c r="KIT353" s="1114"/>
      <c r="KIU353" s="1114"/>
      <c r="KIV353" s="1114"/>
      <c r="KIW353" s="1114"/>
      <c r="KIX353" s="1114"/>
      <c r="KIY353" s="1114"/>
      <c r="KIZ353" s="1114"/>
      <c r="KJA353" s="1114"/>
      <c r="KJB353" s="1114"/>
      <c r="KJC353" s="1114"/>
      <c r="KJD353" s="1114"/>
      <c r="KJE353" s="1114"/>
      <c r="KJF353" s="1114"/>
      <c r="KJG353" s="1114"/>
      <c r="KJH353" s="1114"/>
      <c r="KJI353" s="1114"/>
      <c r="KJJ353" s="1114"/>
      <c r="KJK353" s="1114"/>
      <c r="KJL353" s="1114"/>
      <c r="KJM353" s="1114"/>
      <c r="KJN353" s="1114"/>
      <c r="KJO353" s="1114"/>
      <c r="KJP353" s="1114"/>
      <c r="KJQ353" s="1114"/>
      <c r="KJR353" s="1114"/>
      <c r="KJS353" s="1114"/>
      <c r="KJT353" s="1114"/>
      <c r="KJU353" s="1114"/>
      <c r="KJV353" s="1114"/>
      <c r="KJW353" s="1114"/>
      <c r="KJX353" s="1114"/>
      <c r="KJY353" s="1114"/>
      <c r="KJZ353" s="1114"/>
      <c r="KKA353" s="1114"/>
      <c r="KKB353" s="1114"/>
      <c r="KKC353" s="1114"/>
      <c r="KKD353" s="1114"/>
      <c r="KKE353" s="1114"/>
      <c r="KKF353" s="1114"/>
      <c r="KKG353" s="1114"/>
      <c r="KKH353" s="1114"/>
      <c r="KKI353" s="1114"/>
      <c r="KKJ353" s="1114"/>
      <c r="KKK353" s="1114"/>
      <c r="KKL353" s="1114"/>
      <c r="KKM353" s="1114"/>
      <c r="KKN353" s="1114"/>
      <c r="KKO353" s="1114"/>
      <c r="KKP353" s="1114"/>
      <c r="KKQ353" s="1114"/>
      <c r="KKR353" s="1114"/>
      <c r="KKS353" s="1114"/>
      <c r="KKT353" s="1114"/>
      <c r="KKU353" s="1114"/>
      <c r="KKV353" s="1114"/>
      <c r="KKW353" s="1114"/>
      <c r="KKX353" s="1114"/>
      <c r="KKY353" s="1114"/>
      <c r="KKZ353" s="1114"/>
      <c r="KLA353" s="1114"/>
      <c r="KLB353" s="1114"/>
      <c r="KLC353" s="1114"/>
      <c r="KLD353" s="1114"/>
      <c r="KLE353" s="1114"/>
      <c r="KLF353" s="1114"/>
      <c r="KLG353" s="1114"/>
      <c r="KLH353" s="1114"/>
      <c r="KLI353" s="1114"/>
      <c r="KLJ353" s="1114"/>
      <c r="KLK353" s="1114"/>
      <c r="KLL353" s="1114"/>
      <c r="KLM353" s="1114"/>
      <c r="KLN353" s="1114"/>
      <c r="KLO353" s="1114"/>
      <c r="KLP353" s="1114"/>
      <c r="KLQ353" s="1114"/>
      <c r="KLR353" s="1114"/>
      <c r="KLS353" s="1114"/>
      <c r="KLT353" s="1114"/>
      <c r="KLU353" s="1114"/>
      <c r="KLV353" s="1114"/>
      <c r="KLW353" s="1114"/>
      <c r="KLX353" s="1114"/>
      <c r="KLY353" s="1114"/>
      <c r="KLZ353" s="1114"/>
      <c r="KMA353" s="1114"/>
      <c r="KMB353" s="1114"/>
      <c r="KMC353" s="1114"/>
      <c r="KMD353" s="1114"/>
      <c r="KME353" s="1114"/>
      <c r="KMF353" s="1114"/>
      <c r="KMG353" s="1114"/>
      <c r="KMH353" s="1114"/>
      <c r="KMI353" s="1114"/>
      <c r="KMJ353" s="1114"/>
      <c r="KMK353" s="1114"/>
      <c r="KML353" s="1114"/>
      <c r="KMM353" s="1114"/>
      <c r="KMN353" s="1114"/>
      <c r="KMO353" s="1114"/>
      <c r="KMP353" s="1114"/>
      <c r="KMQ353" s="1114"/>
      <c r="KMR353" s="1114"/>
      <c r="KMS353" s="1114"/>
      <c r="KMT353" s="1114"/>
      <c r="KMU353" s="1114"/>
      <c r="KMV353" s="1114"/>
      <c r="KMW353" s="1114"/>
      <c r="KMX353" s="1114"/>
      <c r="KMY353" s="1114"/>
      <c r="KMZ353" s="1114"/>
      <c r="KNA353" s="1114"/>
      <c r="KNB353" s="1114"/>
      <c r="KNC353" s="1114"/>
      <c r="KND353" s="1114"/>
      <c r="KNE353" s="1114"/>
      <c r="KNF353" s="1114"/>
      <c r="KNG353" s="1114"/>
      <c r="KNH353" s="1114"/>
      <c r="KNI353" s="1114"/>
      <c r="KNJ353" s="1114"/>
      <c r="KNK353" s="1114"/>
      <c r="KNL353" s="1114"/>
      <c r="KNM353" s="1114"/>
      <c r="KNN353" s="1114"/>
      <c r="KNO353" s="1114"/>
      <c r="KNP353" s="1114"/>
      <c r="KNQ353" s="1114"/>
      <c r="KNR353" s="1114"/>
      <c r="KNS353" s="1114"/>
      <c r="KNT353" s="1114"/>
      <c r="KNU353" s="1114"/>
      <c r="KNV353" s="1114"/>
      <c r="KNW353" s="1114"/>
      <c r="KNX353" s="1114"/>
      <c r="KNY353" s="1114"/>
      <c r="KNZ353" s="1114"/>
      <c r="KOA353" s="1114"/>
      <c r="KOB353" s="1114"/>
      <c r="KOC353" s="1114"/>
      <c r="KOD353" s="1114"/>
      <c r="KOE353" s="1114"/>
      <c r="KOF353" s="1114"/>
      <c r="KOG353" s="1114"/>
      <c r="KOH353" s="1114"/>
      <c r="KOI353" s="1114"/>
      <c r="KOJ353" s="1114"/>
      <c r="KOK353" s="1114"/>
      <c r="KOL353" s="1114"/>
      <c r="KOM353" s="1114"/>
      <c r="KON353" s="1114"/>
      <c r="KOO353" s="1114"/>
      <c r="KOP353" s="1114"/>
      <c r="KOQ353" s="1114"/>
      <c r="KOR353" s="1114"/>
      <c r="KOS353" s="1114"/>
      <c r="KOT353" s="1114"/>
      <c r="KOU353" s="1114"/>
      <c r="KOV353" s="1114"/>
      <c r="KOW353" s="1114"/>
      <c r="KOX353" s="1114"/>
      <c r="KOY353" s="1114"/>
      <c r="KOZ353" s="1114"/>
      <c r="KPA353" s="1114"/>
      <c r="KPB353" s="1114"/>
      <c r="KPC353" s="1114"/>
      <c r="KPD353" s="1114"/>
      <c r="KPE353" s="1114"/>
      <c r="KPF353" s="1114"/>
      <c r="KPG353" s="1114"/>
      <c r="KPH353" s="1114"/>
      <c r="KPI353" s="1114"/>
      <c r="KPJ353" s="1114"/>
      <c r="KPK353" s="1114"/>
      <c r="KPL353" s="1114"/>
      <c r="KPM353" s="1114"/>
      <c r="KPN353" s="1114"/>
      <c r="KPO353" s="1114"/>
      <c r="KPP353" s="1114"/>
      <c r="KPQ353" s="1114"/>
      <c r="KPR353" s="1114"/>
      <c r="KPS353" s="1114"/>
      <c r="KPT353" s="1114"/>
      <c r="KPU353" s="1114"/>
      <c r="KPV353" s="1114"/>
      <c r="KPW353" s="1114"/>
      <c r="KPX353" s="1114"/>
      <c r="KPY353" s="1114"/>
      <c r="KPZ353" s="1114"/>
      <c r="KQA353" s="1114"/>
      <c r="KQB353" s="1114"/>
      <c r="KQC353" s="1114"/>
      <c r="KQD353" s="1114"/>
      <c r="KQE353" s="1114"/>
      <c r="KQF353" s="1114"/>
      <c r="KQG353" s="1114"/>
      <c r="KQH353" s="1114"/>
      <c r="KQI353" s="1114"/>
      <c r="KQJ353" s="1114"/>
      <c r="KQK353" s="1114"/>
      <c r="KQL353" s="1114"/>
      <c r="KQM353" s="1114"/>
      <c r="KQN353" s="1114"/>
      <c r="KQO353" s="1114"/>
      <c r="KQP353" s="1114"/>
      <c r="KQQ353" s="1114"/>
      <c r="KQR353" s="1114"/>
      <c r="KQS353" s="1114"/>
      <c r="KQT353" s="1114"/>
      <c r="KQU353" s="1114"/>
      <c r="KQV353" s="1114"/>
      <c r="KQW353" s="1114"/>
      <c r="KQX353" s="1114"/>
      <c r="KQY353" s="1114"/>
      <c r="KQZ353" s="1114"/>
      <c r="KRA353" s="1114"/>
      <c r="KRB353" s="1114"/>
      <c r="KRC353" s="1114"/>
      <c r="KRD353" s="1114"/>
      <c r="KRE353" s="1114"/>
      <c r="KRF353" s="1114"/>
      <c r="KRG353" s="1114"/>
      <c r="KRH353" s="1114"/>
      <c r="KRI353" s="1114"/>
      <c r="KRJ353" s="1114"/>
      <c r="KRK353" s="1114"/>
      <c r="KRL353" s="1114"/>
      <c r="KRM353" s="1114"/>
      <c r="KRN353" s="1114"/>
      <c r="KRO353" s="1114"/>
      <c r="KRP353" s="1114"/>
      <c r="KRQ353" s="1114"/>
      <c r="KRR353" s="1114"/>
      <c r="KRS353" s="1114"/>
      <c r="KRT353" s="1114"/>
      <c r="KRU353" s="1114"/>
      <c r="KRV353" s="1114"/>
      <c r="KRW353" s="1114"/>
      <c r="KRX353" s="1114"/>
      <c r="KRY353" s="1114"/>
      <c r="KRZ353" s="1114"/>
      <c r="KSA353" s="1114"/>
      <c r="KSB353" s="1114"/>
      <c r="KSC353" s="1114"/>
      <c r="KSD353" s="1114"/>
      <c r="KSE353" s="1114"/>
      <c r="KSF353" s="1114"/>
      <c r="KSG353" s="1114"/>
      <c r="KSH353" s="1114"/>
      <c r="KSI353" s="1114"/>
      <c r="KSJ353" s="1114"/>
      <c r="KSK353" s="1114"/>
      <c r="KSL353" s="1114"/>
      <c r="KSM353" s="1114"/>
      <c r="KSN353" s="1114"/>
      <c r="KSO353" s="1114"/>
      <c r="KSP353" s="1114"/>
      <c r="KSQ353" s="1114"/>
      <c r="KSR353" s="1114"/>
      <c r="KSS353" s="1114"/>
      <c r="KST353" s="1114"/>
      <c r="KSU353" s="1114"/>
      <c r="KSV353" s="1114"/>
      <c r="KSW353" s="1114"/>
      <c r="KSX353" s="1114"/>
      <c r="KSY353" s="1114"/>
      <c r="KSZ353" s="1114"/>
      <c r="KTA353" s="1114"/>
      <c r="KTB353" s="1114"/>
      <c r="KTC353" s="1114"/>
      <c r="KTD353" s="1114"/>
      <c r="KTE353" s="1114"/>
      <c r="KTF353" s="1114"/>
      <c r="KTG353" s="1114"/>
      <c r="KTH353" s="1114"/>
      <c r="KTI353" s="1114"/>
      <c r="KTJ353" s="1114"/>
      <c r="KTK353" s="1114"/>
      <c r="KTL353" s="1114"/>
      <c r="KTM353" s="1114"/>
      <c r="KTN353" s="1114"/>
      <c r="KTO353" s="1114"/>
      <c r="KTP353" s="1114"/>
      <c r="KTQ353" s="1114"/>
      <c r="KTR353" s="1114"/>
      <c r="KTS353" s="1114"/>
      <c r="KTT353" s="1114"/>
      <c r="KTU353" s="1114"/>
      <c r="KTV353" s="1114"/>
      <c r="KTW353" s="1114"/>
      <c r="KTX353" s="1114"/>
      <c r="KTY353" s="1114"/>
      <c r="KTZ353" s="1114"/>
      <c r="KUA353" s="1114"/>
      <c r="KUB353" s="1114"/>
      <c r="KUC353" s="1114"/>
      <c r="KUD353" s="1114"/>
      <c r="KUE353" s="1114"/>
      <c r="KUF353" s="1114"/>
      <c r="KUG353" s="1114"/>
      <c r="KUH353" s="1114"/>
      <c r="KUI353" s="1114"/>
      <c r="KUJ353" s="1114"/>
      <c r="KUK353" s="1114"/>
      <c r="KUL353" s="1114"/>
      <c r="KUM353" s="1114"/>
      <c r="KUN353" s="1114"/>
      <c r="KUO353" s="1114"/>
      <c r="KUP353" s="1114"/>
      <c r="KUQ353" s="1114"/>
      <c r="KUR353" s="1114"/>
      <c r="KUS353" s="1114"/>
      <c r="KUT353" s="1114"/>
      <c r="KUU353" s="1114"/>
      <c r="KUV353" s="1114"/>
      <c r="KUW353" s="1114"/>
      <c r="KUX353" s="1114"/>
      <c r="KUY353" s="1114"/>
      <c r="KUZ353" s="1114"/>
      <c r="KVA353" s="1114"/>
      <c r="KVB353" s="1114"/>
      <c r="KVC353" s="1114"/>
      <c r="KVD353" s="1114"/>
      <c r="KVE353" s="1114"/>
      <c r="KVF353" s="1114"/>
      <c r="KVG353" s="1114"/>
      <c r="KVH353" s="1114"/>
      <c r="KVI353" s="1114"/>
      <c r="KVJ353" s="1114"/>
      <c r="KVK353" s="1114"/>
      <c r="KVL353" s="1114"/>
      <c r="KVM353" s="1114"/>
      <c r="KVN353" s="1114"/>
      <c r="KVO353" s="1114"/>
      <c r="KVP353" s="1114"/>
      <c r="KVQ353" s="1114"/>
      <c r="KVR353" s="1114"/>
      <c r="KVS353" s="1114"/>
      <c r="KVT353" s="1114"/>
      <c r="KVU353" s="1114"/>
      <c r="KVV353" s="1114"/>
      <c r="KVW353" s="1114"/>
      <c r="KVX353" s="1114"/>
      <c r="KVY353" s="1114"/>
      <c r="KVZ353" s="1114"/>
      <c r="KWA353" s="1114"/>
      <c r="KWB353" s="1114"/>
      <c r="KWC353" s="1114"/>
      <c r="KWD353" s="1114"/>
      <c r="KWE353" s="1114"/>
      <c r="KWF353" s="1114"/>
      <c r="KWG353" s="1114"/>
      <c r="KWH353" s="1114"/>
      <c r="KWI353" s="1114"/>
      <c r="KWJ353" s="1114"/>
      <c r="KWK353" s="1114"/>
      <c r="KWL353" s="1114"/>
      <c r="KWM353" s="1114"/>
      <c r="KWN353" s="1114"/>
      <c r="KWO353" s="1114"/>
      <c r="KWP353" s="1114"/>
      <c r="KWQ353" s="1114"/>
      <c r="KWR353" s="1114"/>
      <c r="KWS353" s="1114"/>
      <c r="KWT353" s="1114"/>
      <c r="KWU353" s="1114"/>
      <c r="KWV353" s="1114"/>
      <c r="KWW353" s="1114"/>
      <c r="KWX353" s="1114"/>
      <c r="KWY353" s="1114"/>
      <c r="KWZ353" s="1114"/>
      <c r="KXA353" s="1114"/>
      <c r="KXB353" s="1114"/>
      <c r="KXC353" s="1114"/>
      <c r="KXD353" s="1114"/>
      <c r="KXE353" s="1114"/>
      <c r="KXF353" s="1114"/>
      <c r="KXG353" s="1114"/>
      <c r="KXH353" s="1114"/>
      <c r="KXI353" s="1114"/>
      <c r="KXJ353" s="1114"/>
      <c r="KXK353" s="1114"/>
      <c r="KXL353" s="1114"/>
      <c r="KXM353" s="1114"/>
      <c r="KXN353" s="1114"/>
      <c r="KXO353" s="1114"/>
      <c r="KXP353" s="1114"/>
      <c r="KXQ353" s="1114"/>
      <c r="KXR353" s="1114"/>
      <c r="KXS353" s="1114"/>
      <c r="KXT353" s="1114"/>
      <c r="KXU353" s="1114"/>
      <c r="KXV353" s="1114"/>
      <c r="KXW353" s="1114"/>
      <c r="KXX353" s="1114"/>
      <c r="KXY353" s="1114"/>
      <c r="KXZ353" s="1114"/>
      <c r="KYA353" s="1114"/>
      <c r="KYB353" s="1114"/>
      <c r="KYC353" s="1114"/>
      <c r="KYD353" s="1114"/>
      <c r="KYE353" s="1114"/>
      <c r="KYF353" s="1114"/>
      <c r="KYG353" s="1114"/>
      <c r="KYH353" s="1114"/>
      <c r="KYI353" s="1114"/>
      <c r="KYJ353" s="1114"/>
      <c r="KYK353" s="1114"/>
      <c r="KYL353" s="1114"/>
      <c r="KYM353" s="1114"/>
      <c r="KYN353" s="1114"/>
      <c r="KYO353" s="1114"/>
      <c r="KYP353" s="1114"/>
      <c r="KYQ353" s="1114"/>
      <c r="KYR353" s="1114"/>
      <c r="KYS353" s="1114"/>
      <c r="KYT353" s="1114"/>
      <c r="KYU353" s="1114"/>
      <c r="KYV353" s="1114"/>
      <c r="KYW353" s="1114"/>
      <c r="KYX353" s="1114"/>
      <c r="KYY353" s="1114"/>
      <c r="KYZ353" s="1114"/>
      <c r="KZA353" s="1114"/>
      <c r="KZB353" s="1114"/>
      <c r="KZC353" s="1114"/>
      <c r="KZD353" s="1114"/>
      <c r="KZE353" s="1114"/>
      <c r="KZF353" s="1114"/>
      <c r="KZG353" s="1114"/>
      <c r="KZH353" s="1114"/>
      <c r="KZI353" s="1114"/>
      <c r="KZJ353" s="1114"/>
      <c r="KZK353" s="1114"/>
      <c r="KZL353" s="1114"/>
      <c r="KZM353" s="1114"/>
      <c r="KZN353" s="1114"/>
      <c r="KZO353" s="1114"/>
      <c r="KZP353" s="1114"/>
      <c r="KZQ353" s="1114"/>
      <c r="KZR353" s="1114"/>
      <c r="KZS353" s="1114"/>
      <c r="KZT353" s="1114"/>
      <c r="KZU353" s="1114"/>
      <c r="KZV353" s="1114"/>
      <c r="KZW353" s="1114"/>
      <c r="KZX353" s="1114"/>
      <c r="KZY353" s="1114"/>
      <c r="KZZ353" s="1114"/>
      <c r="LAA353" s="1114"/>
      <c r="LAB353" s="1114"/>
      <c r="LAC353" s="1114"/>
      <c r="LAD353" s="1114"/>
      <c r="LAE353" s="1114"/>
      <c r="LAF353" s="1114"/>
      <c r="LAG353" s="1114"/>
      <c r="LAH353" s="1114"/>
      <c r="LAI353" s="1114"/>
      <c r="LAJ353" s="1114"/>
      <c r="LAK353" s="1114"/>
      <c r="LAL353" s="1114"/>
      <c r="LAM353" s="1114"/>
      <c r="LAN353" s="1114"/>
      <c r="LAO353" s="1114"/>
      <c r="LAP353" s="1114"/>
      <c r="LAQ353" s="1114"/>
      <c r="LAR353" s="1114"/>
      <c r="LAS353" s="1114"/>
      <c r="LAT353" s="1114"/>
      <c r="LAU353" s="1114"/>
      <c r="LAV353" s="1114"/>
      <c r="LAW353" s="1114"/>
      <c r="LAX353" s="1114"/>
      <c r="LAY353" s="1114"/>
      <c r="LAZ353" s="1114"/>
      <c r="LBA353" s="1114"/>
      <c r="LBB353" s="1114"/>
      <c r="LBC353" s="1114"/>
      <c r="LBD353" s="1114"/>
      <c r="LBE353" s="1114"/>
      <c r="LBF353" s="1114"/>
      <c r="LBG353" s="1114"/>
      <c r="LBH353" s="1114"/>
      <c r="LBI353" s="1114"/>
      <c r="LBJ353" s="1114"/>
      <c r="LBK353" s="1114"/>
      <c r="LBL353" s="1114"/>
      <c r="LBM353" s="1114"/>
      <c r="LBN353" s="1114"/>
      <c r="LBO353" s="1114"/>
      <c r="LBP353" s="1114"/>
      <c r="LBQ353" s="1114"/>
      <c r="LBR353" s="1114"/>
      <c r="LBS353" s="1114"/>
      <c r="LBT353" s="1114"/>
      <c r="LBU353" s="1114"/>
      <c r="LBV353" s="1114"/>
      <c r="LBW353" s="1114"/>
      <c r="LBX353" s="1114"/>
      <c r="LBY353" s="1114"/>
      <c r="LBZ353" s="1114"/>
      <c r="LCA353" s="1114"/>
      <c r="LCB353" s="1114"/>
      <c r="LCC353" s="1114"/>
      <c r="LCD353" s="1114"/>
      <c r="LCE353" s="1114"/>
      <c r="LCF353" s="1114"/>
      <c r="LCG353" s="1114"/>
      <c r="LCH353" s="1114"/>
      <c r="LCI353" s="1114"/>
      <c r="LCJ353" s="1114"/>
      <c r="LCK353" s="1114"/>
      <c r="LCL353" s="1114"/>
      <c r="LCM353" s="1114"/>
      <c r="LCN353" s="1114"/>
      <c r="LCO353" s="1114"/>
      <c r="LCP353" s="1114"/>
      <c r="LCQ353" s="1114"/>
      <c r="LCR353" s="1114"/>
      <c r="LCS353" s="1114"/>
      <c r="LCT353" s="1114"/>
      <c r="LCU353" s="1114"/>
      <c r="LCV353" s="1114"/>
      <c r="LCW353" s="1114"/>
      <c r="LCX353" s="1114"/>
      <c r="LCY353" s="1114"/>
      <c r="LCZ353" s="1114"/>
      <c r="LDA353" s="1114"/>
      <c r="LDB353" s="1114"/>
      <c r="LDC353" s="1114"/>
      <c r="LDD353" s="1114"/>
      <c r="LDE353" s="1114"/>
      <c r="LDF353" s="1114"/>
      <c r="LDG353" s="1114"/>
      <c r="LDH353" s="1114"/>
      <c r="LDI353" s="1114"/>
      <c r="LDJ353" s="1114"/>
      <c r="LDK353" s="1114"/>
      <c r="LDL353" s="1114"/>
      <c r="LDM353" s="1114"/>
      <c r="LDN353" s="1114"/>
      <c r="LDO353" s="1114"/>
      <c r="LDP353" s="1114"/>
      <c r="LDQ353" s="1114"/>
      <c r="LDR353" s="1114"/>
      <c r="LDS353" s="1114"/>
      <c r="LDT353" s="1114"/>
      <c r="LDU353" s="1114"/>
      <c r="LDV353" s="1114"/>
      <c r="LDW353" s="1114"/>
      <c r="LDX353" s="1114"/>
      <c r="LDY353" s="1114"/>
      <c r="LDZ353" s="1114"/>
      <c r="LEA353" s="1114"/>
      <c r="LEB353" s="1114"/>
      <c r="LEC353" s="1114"/>
      <c r="LED353" s="1114"/>
      <c r="LEE353" s="1114"/>
      <c r="LEF353" s="1114"/>
      <c r="LEG353" s="1114"/>
      <c r="LEH353" s="1114"/>
      <c r="LEI353" s="1114"/>
      <c r="LEJ353" s="1114"/>
      <c r="LEK353" s="1114"/>
      <c r="LEL353" s="1114"/>
      <c r="LEM353" s="1114"/>
      <c r="LEN353" s="1114"/>
      <c r="LEO353" s="1114"/>
      <c r="LEP353" s="1114"/>
      <c r="LEQ353" s="1114"/>
      <c r="LER353" s="1114"/>
      <c r="LES353" s="1114"/>
      <c r="LET353" s="1114"/>
      <c r="LEU353" s="1114"/>
      <c r="LEV353" s="1114"/>
      <c r="LEW353" s="1114"/>
      <c r="LEX353" s="1114"/>
      <c r="LEY353" s="1114"/>
      <c r="LEZ353" s="1114"/>
      <c r="LFA353" s="1114"/>
      <c r="LFB353" s="1114"/>
      <c r="LFC353" s="1114"/>
      <c r="LFD353" s="1114"/>
      <c r="LFE353" s="1114"/>
      <c r="LFF353" s="1114"/>
      <c r="LFG353" s="1114"/>
      <c r="LFH353" s="1114"/>
      <c r="LFI353" s="1114"/>
      <c r="LFJ353" s="1114"/>
      <c r="LFK353" s="1114"/>
      <c r="LFL353" s="1114"/>
      <c r="LFM353" s="1114"/>
      <c r="LFN353" s="1114"/>
      <c r="LFO353" s="1114"/>
      <c r="LFP353" s="1114"/>
      <c r="LFQ353" s="1114"/>
      <c r="LFR353" s="1114"/>
      <c r="LFS353" s="1114"/>
      <c r="LFT353" s="1114"/>
      <c r="LFU353" s="1114"/>
      <c r="LFV353" s="1114"/>
      <c r="LFW353" s="1114"/>
      <c r="LFX353" s="1114"/>
      <c r="LFY353" s="1114"/>
      <c r="LFZ353" s="1114"/>
      <c r="LGA353" s="1114"/>
      <c r="LGB353" s="1114"/>
      <c r="LGC353" s="1114"/>
      <c r="LGD353" s="1114"/>
      <c r="LGE353" s="1114"/>
      <c r="LGF353" s="1114"/>
      <c r="LGG353" s="1114"/>
      <c r="LGH353" s="1114"/>
      <c r="LGI353" s="1114"/>
      <c r="LGJ353" s="1114"/>
      <c r="LGK353" s="1114"/>
      <c r="LGL353" s="1114"/>
      <c r="LGM353" s="1114"/>
      <c r="LGN353" s="1114"/>
      <c r="LGO353" s="1114"/>
      <c r="LGP353" s="1114"/>
      <c r="LGQ353" s="1114"/>
      <c r="LGR353" s="1114"/>
      <c r="LGS353" s="1114"/>
      <c r="LGT353" s="1114"/>
      <c r="LGU353" s="1114"/>
      <c r="LGV353" s="1114"/>
      <c r="LGW353" s="1114"/>
      <c r="LGX353" s="1114"/>
      <c r="LGY353" s="1114"/>
      <c r="LGZ353" s="1114"/>
      <c r="LHA353" s="1114"/>
      <c r="LHB353" s="1114"/>
      <c r="LHC353" s="1114"/>
      <c r="LHD353" s="1114"/>
      <c r="LHE353" s="1114"/>
      <c r="LHF353" s="1114"/>
      <c r="LHG353" s="1114"/>
      <c r="LHH353" s="1114"/>
      <c r="LHI353" s="1114"/>
      <c r="LHJ353" s="1114"/>
      <c r="LHK353" s="1114"/>
      <c r="LHL353" s="1114"/>
      <c r="LHM353" s="1114"/>
      <c r="LHN353" s="1114"/>
      <c r="LHO353" s="1114"/>
      <c r="LHP353" s="1114"/>
      <c r="LHQ353" s="1114"/>
      <c r="LHR353" s="1114"/>
      <c r="LHS353" s="1114"/>
      <c r="LHT353" s="1114"/>
      <c r="LHU353" s="1114"/>
      <c r="LHV353" s="1114"/>
      <c r="LHW353" s="1114"/>
      <c r="LHX353" s="1114"/>
      <c r="LHY353" s="1114"/>
      <c r="LHZ353" s="1114"/>
      <c r="LIA353" s="1114"/>
      <c r="LIB353" s="1114"/>
      <c r="LIC353" s="1114"/>
      <c r="LID353" s="1114"/>
      <c r="LIE353" s="1114"/>
      <c r="LIF353" s="1114"/>
      <c r="LIG353" s="1114"/>
      <c r="LIH353" s="1114"/>
      <c r="LII353" s="1114"/>
      <c r="LIJ353" s="1114"/>
      <c r="LIK353" s="1114"/>
      <c r="LIL353" s="1114"/>
      <c r="LIM353" s="1114"/>
      <c r="LIN353" s="1114"/>
      <c r="LIO353" s="1114"/>
      <c r="LIP353" s="1114"/>
      <c r="LIQ353" s="1114"/>
      <c r="LIR353" s="1114"/>
      <c r="LIS353" s="1114"/>
      <c r="LIT353" s="1114"/>
      <c r="LIU353" s="1114"/>
      <c r="LIV353" s="1114"/>
      <c r="LIW353" s="1114"/>
      <c r="LIX353" s="1114"/>
      <c r="LIY353" s="1114"/>
      <c r="LIZ353" s="1114"/>
      <c r="LJA353" s="1114"/>
      <c r="LJB353" s="1114"/>
      <c r="LJC353" s="1114"/>
      <c r="LJD353" s="1114"/>
      <c r="LJE353" s="1114"/>
      <c r="LJF353" s="1114"/>
      <c r="LJG353" s="1114"/>
      <c r="LJH353" s="1114"/>
      <c r="LJI353" s="1114"/>
      <c r="LJJ353" s="1114"/>
      <c r="LJK353" s="1114"/>
      <c r="LJL353" s="1114"/>
      <c r="LJM353" s="1114"/>
      <c r="LJN353" s="1114"/>
      <c r="LJO353" s="1114"/>
      <c r="LJP353" s="1114"/>
      <c r="LJQ353" s="1114"/>
      <c r="LJR353" s="1114"/>
      <c r="LJS353" s="1114"/>
      <c r="LJT353" s="1114"/>
      <c r="LJU353" s="1114"/>
      <c r="LJV353" s="1114"/>
      <c r="LJW353" s="1114"/>
      <c r="LJX353" s="1114"/>
      <c r="LJY353" s="1114"/>
      <c r="LJZ353" s="1114"/>
      <c r="LKA353" s="1114"/>
      <c r="LKB353" s="1114"/>
      <c r="LKC353" s="1114"/>
      <c r="LKD353" s="1114"/>
      <c r="LKE353" s="1114"/>
      <c r="LKF353" s="1114"/>
      <c r="LKG353" s="1114"/>
      <c r="LKH353" s="1114"/>
      <c r="LKI353" s="1114"/>
      <c r="LKJ353" s="1114"/>
      <c r="LKK353" s="1114"/>
      <c r="LKL353" s="1114"/>
      <c r="LKM353" s="1114"/>
      <c r="LKN353" s="1114"/>
      <c r="LKO353" s="1114"/>
      <c r="LKP353" s="1114"/>
      <c r="LKQ353" s="1114"/>
      <c r="LKR353" s="1114"/>
      <c r="LKS353" s="1114"/>
      <c r="LKT353" s="1114"/>
      <c r="LKU353" s="1114"/>
      <c r="LKV353" s="1114"/>
      <c r="LKW353" s="1114"/>
      <c r="LKX353" s="1114"/>
      <c r="LKY353" s="1114"/>
      <c r="LKZ353" s="1114"/>
      <c r="LLA353" s="1114"/>
      <c r="LLB353" s="1114"/>
      <c r="LLC353" s="1114"/>
      <c r="LLD353" s="1114"/>
      <c r="LLE353" s="1114"/>
      <c r="LLF353" s="1114"/>
      <c r="LLG353" s="1114"/>
      <c r="LLH353" s="1114"/>
      <c r="LLI353" s="1114"/>
      <c r="LLJ353" s="1114"/>
      <c r="LLK353" s="1114"/>
      <c r="LLL353" s="1114"/>
      <c r="LLM353" s="1114"/>
      <c r="LLN353" s="1114"/>
      <c r="LLO353" s="1114"/>
      <c r="LLP353" s="1114"/>
      <c r="LLQ353" s="1114"/>
      <c r="LLR353" s="1114"/>
      <c r="LLS353" s="1114"/>
      <c r="LLT353" s="1114"/>
      <c r="LLU353" s="1114"/>
      <c r="LLV353" s="1114"/>
      <c r="LLW353" s="1114"/>
      <c r="LLX353" s="1114"/>
      <c r="LLY353" s="1114"/>
      <c r="LLZ353" s="1114"/>
      <c r="LMA353" s="1114"/>
      <c r="LMB353" s="1114"/>
      <c r="LMC353" s="1114"/>
      <c r="LMD353" s="1114"/>
      <c r="LME353" s="1114"/>
      <c r="LMF353" s="1114"/>
      <c r="LMG353" s="1114"/>
      <c r="LMH353" s="1114"/>
      <c r="LMI353" s="1114"/>
      <c r="LMJ353" s="1114"/>
      <c r="LMK353" s="1114"/>
      <c r="LML353" s="1114"/>
      <c r="LMM353" s="1114"/>
      <c r="LMN353" s="1114"/>
      <c r="LMO353" s="1114"/>
      <c r="LMP353" s="1114"/>
      <c r="LMQ353" s="1114"/>
      <c r="LMR353" s="1114"/>
      <c r="LMS353" s="1114"/>
      <c r="LMT353" s="1114"/>
      <c r="LMU353" s="1114"/>
      <c r="LMV353" s="1114"/>
      <c r="LMW353" s="1114"/>
      <c r="LMX353" s="1114"/>
      <c r="LMY353" s="1114"/>
      <c r="LMZ353" s="1114"/>
      <c r="LNA353" s="1114"/>
      <c r="LNB353" s="1114"/>
      <c r="LNC353" s="1114"/>
      <c r="LND353" s="1114"/>
      <c r="LNE353" s="1114"/>
      <c r="LNF353" s="1114"/>
      <c r="LNG353" s="1114"/>
      <c r="LNH353" s="1114"/>
      <c r="LNI353" s="1114"/>
      <c r="LNJ353" s="1114"/>
      <c r="LNK353" s="1114"/>
      <c r="LNL353" s="1114"/>
      <c r="LNM353" s="1114"/>
      <c r="LNN353" s="1114"/>
      <c r="LNO353" s="1114"/>
      <c r="LNP353" s="1114"/>
      <c r="LNQ353" s="1114"/>
      <c r="LNR353" s="1114"/>
      <c r="LNS353" s="1114"/>
      <c r="LNT353" s="1114"/>
      <c r="LNU353" s="1114"/>
      <c r="LNV353" s="1114"/>
      <c r="LNW353" s="1114"/>
      <c r="LNX353" s="1114"/>
      <c r="LNY353" s="1114"/>
      <c r="LNZ353" s="1114"/>
      <c r="LOA353" s="1114"/>
      <c r="LOB353" s="1114"/>
      <c r="LOC353" s="1114"/>
      <c r="LOD353" s="1114"/>
      <c r="LOE353" s="1114"/>
      <c r="LOF353" s="1114"/>
      <c r="LOG353" s="1114"/>
      <c r="LOH353" s="1114"/>
      <c r="LOI353" s="1114"/>
      <c r="LOJ353" s="1114"/>
      <c r="LOK353" s="1114"/>
      <c r="LOL353" s="1114"/>
      <c r="LOM353" s="1114"/>
      <c r="LON353" s="1114"/>
      <c r="LOO353" s="1114"/>
      <c r="LOP353" s="1114"/>
      <c r="LOQ353" s="1114"/>
      <c r="LOR353" s="1114"/>
      <c r="LOS353" s="1114"/>
      <c r="LOT353" s="1114"/>
      <c r="LOU353" s="1114"/>
      <c r="LOV353" s="1114"/>
      <c r="LOW353" s="1114"/>
      <c r="LOX353" s="1114"/>
      <c r="LOY353" s="1114"/>
      <c r="LOZ353" s="1114"/>
      <c r="LPA353" s="1114"/>
      <c r="LPB353" s="1114"/>
      <c r="LPC353" s="1114"/>
      <c r="LPD353" s="1114"/>
      <c r="LPE353" s="1114"/>
      <c r="LPF353" s="1114"/>
      <c r="LPG353" s="1114"/>
      <c r="LPH353" s="1114"/>
      <c r="LPI353" s="1114"/>
      <c r="LPJ353" s="1114"/>
      <c r="LPK353" s="1114"/>
      <c r="LPL353" s="1114"/>
      <c r="LPM353" s="1114"/>
      <c r="LPN353" s="1114"/>
      <c r="LPO353" s="1114"/>
      <c r="LPP353" s="1114"/>
      <c r="LPQ353" s="1114"/>
      <c r="LPR353" s="1114"/>
      <c r="LPS353" s="1114"/>
      <c r="LPT353" s="1114"/>
      <c r="LPU353" s="1114"/>
      <c r="LPV353" s="1114"/>
      <c r="LPW353" s="1114"/>
      <c r="LPX353" s="1114"/>
      <c r="LPY353" s="1114"/>
      <c r="LPZ353" s="1114"/>
      <c r="LQA353" s="1114"/>
      <c r="LQB353" s="1114"/>
      <c r="LQC353" s="1114"/>
      <c r="LQD353" s="1114"/>
      <c r="LQE353" s="1114"/>
      <c r="LQF353" s="1114"/>
      <c r="LQG353" s="1114"/>
      <c r="LQH353" s="1114"/>
      <c r="LQI353" s="1114"/>
      <c r="LQJ353" s="1114"/>
      <c r="LQK353" s="1114"/>
      <c r="LQL353" s="1114"/>
      <c r="LQM353" s="1114"/>
      <c r="LQN353" s="1114"/>
      <c r="LQO353" s="1114"/>
      <c r="LQP353" s="1114"/>
      <c r="LQQ353" s="1114"/>
      <c r="LQR353" s="1114"/>
      <c r="LQS353" s="1114"/>
      <c r="LQT353" s="1114"/>
      <c r="LQU353" s="1114"/>
      <c r="LQV353" s="1114"/>
      <c r="LQW353" s="1114"/>
      <c r="LQX353" s="1114"/>
      <c r="LQY353" s="1114"/>
      <c r="LQZ353" s="1114"/>
      <c r="LRA353" s="1114"/>
      <c r="LRB353" s="1114"/>
      <c r="LRC353" s="1114"/>
      <c r="LRD353" s="1114"/>
      <c r="LRE353" s="1114"/>
      <c r="LRF353" s="1114"/>
      <c r="LRG353" s="1114"/>
      <c r="LRH353" s="1114"/>
      <c r="LRI353" s="1114"/>
      <c r="LRJ353" s="1114"/>
      <c r="LRK353" s="1114"/>
      <c r="LRL353" s="1114"/>
      <c r="LRM353" s="1114"/>
      <c r="LRN353" s="1114"/>
      <c r="LRO353" s="1114"/>
      <c r="LRP353" s="1114"/>
      <c r="LRQ353" s="1114"/>
      <c r="LRR353" s="1114"/>
      <c r="LRS353" s="1114"/>
      <c r="LRT353" s="1114"/>
      <c r="LRU353" s="1114"/>
      <c r="LRV353" s="1114"/>
      <c r="LRW353" s="1114"/>
      <c r="LRX353" s="1114"/>
      <c r="LRY353" s="1114"/>
      <c r="LRZ353" s="1114"/>
      <c r="LSA353" s="1114"/>
      <c r="LSB353" s="1114"/>
      <c r="LSC353" s="1114"/>
      <c r="LSD353" s="1114"/>
      <c r="LSE353" s="1114"/>
      <c r="LSF353" s="1114"/>
      <c r="LSG353" s="1114"/>
      <c r="LSH353" s="1114"/>
      <c r="LSI353" s="1114"/>
      <c r="LSJ353" s="1114"/>
      <c r="LSK353" s="1114"/>
      <c r="LSL353" s="1114"/>
      <c r="LSM353" s="1114"/>
      <c r="LSN353" s="1114"/>
      <c r="LSO353" s="1114"/>
      <c r="LSP353" s="1114"/>
      <c r="LSQ353" s="1114"/>
      <c r="LSR353" s="1114"/>
      <c r="LSS353" s="1114"/>
      <c r="LST353" s="1114"/>
      <c r="LSU353" s="1114"/>
      <c r="LSV353" s="1114"/>
      <c r="LSW353" s="1114"/>
      <c r="LSX353" s="1114"/>
      <c r="LSY353" s="1114"/>
      <c r="LSZ353" s="1114"/>
      <c r="LTA353" s="1114"/>
      <c r="LTB353" s="1114"/>
      <c r="LTC353" s="1114"/>
      <c r="LTD353" s="1114"/>
      <c r="LTE353" s="1114"/>
      <c r="LTF353" s="1114"/>
      <c r="LTG353" s="1114"/>
      <c r="LTH353" s="1114"/>
      <c r="LTI353" s="1114"/>
      <c r="LTJ353" s="1114"/>
      <c r="LTK353" s="1114"/>
      <c r="LTL353" s="1114"/>
      <c r="LTM353" s="1114"/>
      <c r="LTN353" s="1114"/>
      <c r="LTO353" s="1114"/>
      <c r="LTP353" s="1114"/>
      <c r="LTQ353" s="1114"/>
      <c r="LTR353" s="1114"/>
      <c r="LTS353" s="1114"/>
      <c r="LTT353" s="1114"/>
      <c r="LTU353" s="1114"/>
      <c r="LTV353" s="1114"/>
      <c r="LTW353" s="1114"/>
      <c r="LTX353" s="1114"/>
      <c r="LTY353" s="1114"/>
      <c r="LTZ353" s="1114"/>
      <c r="LUA353" s="1114"/>
      <c r="LUB353" s="1114"/>
      <c r="LUC353" s="1114"/>
      <c r="LUD353" s="1114"/>
      <c r="LUE353" s="1114"/>
      <c r="LUF353" s="1114"/>
      <c r="LUG353" s="1114"/>
      <c r="LUH353" s="1114"/>
      <c r="LUI353" s="1114"/>
      <c r="LUJ353" s="1114"/>
      <c r="LUK353" s="1114"/>
      <c r="LUL353" s="1114"/>
      <c r="LUM353" s="1114"/>
      <c r="LUN353" s="1114"/>
      <c r="LUO353" s="1114"/>
      <c r="LUP353" s="1114"/>
      <c r="LUQ353" s="1114"/>
      <c r="LUR353" s="1114"/>
      <c r="LUS353" s="1114"/>
      <c r="LUT353" s="1114"/>
      <c r="LUU353" s="1114"/>
      <c r="LUV353" s="1114"/>
      <c r="LUW353" s="1114"/>
      <c r="LUX353" s="1114"/>
      <c r="LUY353" s="1114"/>
      <c r="LUZ353" s="1114"/>
      <c r="LVA353" s="1114"/>
      <c r="LVB353" s="1114"/>
      <c r="LVC353" s="1114"/>
      <c r="LVD353" s="1114"/>
      <c r="LVE353" s="1114"/>
      <c r="LVF353" s="1114"/>
      <c r="LVG353" s="1114"/>
      <c r="LVH353" s="1114"/>
      <c r="LVI353" s="1114"/>
      <c r="LVJ353" s="1114"/>
      <c r="LVK353" s="1114"/>
      <c r="LVL353" s="1114"/>
      <c r="LVM353" s="1114"/>
      <c r="LVN353" s="1114"/>
      <c r="LVO353" s="1114"/>
      <c r="LVP353" s="1114"/>
      <c r="LVQ353" s="1114"/>
      <c r="LVR353" s="1114"/>
      <c r="LVS353" s="1114"/>
      <c r="LVT353" s="1114"/>
      <c r="LVU353" s="1114"/>
      <c r="LVV353" s="1114"/>
      <c r="LVW353" s="1114"/>
      <c r="LVX353" s="1114"/>
      <c r="LVY353" s="1114"/>
      <c r="LVZ353" s="1114"/>
      <c r="LWA353" s="1114"/>
      <c r="LWB353" s="1114"/>
      <c r="LWC353" s="1114"/>
      <c r="LWD353" s="1114"/>
      <c r="LWE353" s="1114"/>
      <c r="LWF353" s="1114"/>
      <c r="LWG353" s="1114"/>
      <c r="LWH353" s="1114"/>
      <c r="LWI353" s="1114"/>
      <c r="LWJ353" s="1114"/>
      <c r="LWK353" s="1114"/>
      <c r="LWL353" s="1114"/>
      <c r="LWM353" s="1114"/>
      <c r="LWN353" s="1114"/>
      <c r="LWO353" s="1114"/>
      <c r="LWP353" s="1114"/>
      <c r="LWQ353" s="1114"/>
      <c r="LWR353" s="1114"/>
      <c r="LWS353" s="1114"/>
      <c r="LWT353" s="1114"/>
      <c r="LWU353" s="1114"/>
      <c r="LWV353" s="1114"/>
      <c r="LWW353" s="1114"/>
      <c r="LWX353" s="1114"/>
      <c r="LWY353" s="1114"/>
      <c r="LWZ353" s="1114"/>
      <c r="LXA353" s="1114"/>
      <c r="LXB353" s="1114"/>
      <c r="LXC353" s="1114"/>
      <c r="LXD353" s="1114"/>
      <c r="LXE353" s="1114"/>
      <c r="LXF353" s="1114"/>
      <c r="LXG353" s="1114"/>
      <c r="LXH353" s="1114"/>
      <c r="LXI353" s="1114"/>
      <c r="LXJ353" s="1114"/>
      <c r="LXK353" s="1114"/>
      <c r="LXL353" s="1114"/>
      <c r="LXM353" s="1114"/>
      <c r="LXN353" s="1114"/>
      <c r="LXO353" s="1114"/>
      <c r="LXP353" s="1114"/>
      <c r="LXQ353" s="1114"/>
      <c r="LXR353" s="1114"/>
      <c r="LXS353" s="1114"/>
      <c r="LXT353" s="1114"/>
      <c r="LXU353" s="1114"/>
      <c r="LXV353" s="1114"/>
      <c r="LXW353" s="1114"/>
      <c r="LXX353" s="1114"/>
      <c r="LXY353" s="1114"/>
      <c r="LXZ353" s="1114"/>
      <c r="LYA353" s="1114"/>
      <c r="LYB353" s="1114"/>
      <c r="LYC353" s="1114"/>
      <c r="LYD353" s="1114"/>
      <c r="LYE353" s="1114"/>
      <c r="LYF353" s="1114"/>
      <c r="LYG353" s="1114"/>
      <c r="LYH353" s="1114"/>
      <c r="LYI353" s="1114"/>
      <c r="LYJ353" s="1114"/>
      <c r="LYK353" s="1114"/>
      <c r="LYL353" s="1114"/>
      <c r="LYM353" s="1114"/>
      <c r="LYN353" s="1114"/>
      <c r="LYO353" s="1114"/>
      <c r="LYP353" s="1114"/>
      <c r="LYQ353" s="1114"/>
      <c r="LYR353" s="1114"/>
      <c r="LYS353" s="1114"/>
      <c r="LYT353" s="1114"/>
      <c r="LYU353" s="1114"/>
      <c r="LYV353" s="1114"/>
      <c r="LYW353" s="1114"/>
      <c r="LYX353" s="1114"/>
      <c r="LYY353" s="1114"/>
      <c r="LYZ353" s="1114"/>
      <c r="LZA353" s="1114"/>
      <c r="LZB353" s="1114"/>
      <c r="LZC353" s="1114"/>
      <c r="LZD353" s="1114"/>
      <c r="LZE353" s="1114"/>
      <c r="LZF353" s="1114"/>
      <c r="LZG353" s="1114"/>
      <c r="LZH353" s="1114"/>
      <c r="LZI353" s="1114"/>
      <c r="LZJ353" s="1114"/>
      <c r="LZK353" s="1114"/>
      <c r="LZL353" s="1114"/>
      <c r="LZM353" s="1114"/>
      <c r="LZN353" s="1114"/>
      <c r="LZO353" s="1114"/>
      <c r="LZP353" s="1114"/>
      <c r="LZQ353" s="1114"/>
      <c r="LZR353" s="1114"/>
      <c r="LZS353" s="1114"/>
      <c r="LZT353" s="1114"/>
      <c r="LZU353" s="1114"/>
      <c r="LZV353" s="1114"/>
      <c r="LZW353" s="1114"/>
      <c r="LZX353" s="1114"/>
      <c r="LZY353" s="1114"/>
      <c r="LZZ353" s="1114"/>
      <c r="MAA353" s="1114"/>
      <c r="MAB353" s="1114"/>
      <c r="MAC353" s="1114"/>
      <c r="MAD353" s="1114"/>
      <c r="MAE353" s="1114"/>
      <c r="MAF353" s="1114"/>
      <c r="MAG353" s="1114"/>
      <c r="MAH353" s="1114"/>
      <c r="MAI353" s="1114"/>
      <c r="MAJ353" s="1114"/>
      <c r="MAK353" s="1114"/>
      <c r="MAL353" s="1114"/>
      <c r="MAM353" s="1114"/>
      <c r="MAN353" s="1114"/>
      <c r="MAO353" s="1114"/>
      <c r="MAP353" s="1114"/>
      <c r="MAQ353" s="1114"/>
      <c r="MAR353" s="1114"/>
      <c r="MAS353" s="1114"/>
      <c r="MAT353" s="1114"/>
      <c r="MAU353" s="1114"/>
      <c r="MAV353" s="1114"/>
      <c r="MAW353" s="1114"/>
      <c r="MAX353" s="1114"/>
      <c r="MAY353" s="1114"/>
      <c r="MAZ353" s="1114"/>
      <c r="MBA353" s="1114"/>
      <c r="MBB353" s="1114"/>
      <c r="MBC353" s="1114"/>
      <c r="MBD353" s="1114"/>
      <c r="MBE353" s="1114"/>
      <c r="MBF353" s="1114"/>
      <c r="MBG353" s="1114"/>
      <c r="MBH353" s="1114"/>
      <c r="MBI353" s="1114"/>
      <c r="MBJ353" s="1114"/>
      <c r="MBK353" s="1114"/>
      <c r="MBL353" s="1114"/>
      <c r="MBM353" s="1114"/>
      <c r="MBN353" s="1114"/>
      <c r="MBO353" s="1114"/>
      <c r="MBP353" s="1114"/>
      <c r="MBQ353" s="1114"/>
      <c r="MBR353" s="1114"/>
      <c r="MBS353" s="1114"/>
      <c r="MBT353" s="1114"/>
      <c r="MBU353" s="1114"/>
      <c r="MBV353" s="1114"/>
      <c r="MBW353" s="1114"/>
      <c r="MBX353" s="1114"/>
      <c r="MBY353" s="1114"/>
      <c r="MBZ353" s="1114"/>
      <c r="MCA353" s="1114"/>
      <c r="MCB353" s="1114"/>
      <c r="MCC353" s="1114"/>
      <c r="MCD353" s="1114"/>
      <c r="MCE353" s="1114"/>
      <c r="MCF353" s="1114"/>
      <c r="MCG353" s="1114"/>
      <c r="MCH353" s="1114"/>
      <c r="MCI353" s="1114"/>
      <c r="MCJ353" s="1114"/>
      <c r="MCK353" s="1114"/>
      <c r="MCL353" s="1114"/>
      <c r="MCM353" s="1114"/>
      <c r="MCN353" s="1114"/>
      <c r="MCO353" s="1114"/>
      <c r="MCP353" s="1114"/>
      <c r="MCQ353" s="1114"/>
      <c r="MCR353" s="1114"/>
      <c r="MCS353" s="1114"/>
      <c r="MCT353" s="1114"/>
      <c r="MCU353" s="1114"/>
      <c r="MCV353" s="1114"/>
      <c r="MCW353" s="1114"/>
      <c r="MCX353" s="1114"/>
      <c r="MCY353" s="1114"/>
      <c r="MCZ353" s="1114"/>
      <c r="MDA353" s="1114"/>
      <c r="MDB353" s="1114"/>
      <c r="MDC353" s="1114"/>
      <c r="MDD353" s="1114"/>
      <c r="MDE353" s="1114"/>
      <c r="MDF353" s="1114"/>
      <c r="MDG353" s="1114"/>
      <c r="MDH353" s="1114"/>
      <c r="MDI353" s="1114"/>
      <c r="MDJ353" s="1114"/>
      <c r="MDK353" s="1114"/>
      <c r="MDL353" s="1114"/>
      <c r="MDM353" s="1114"/>
      <c r="MDN353" s="1114"/>
      <c r="MDO353" s="1114"/>
      <c r="MDP353" s="1114"/>
      <c r="MDQ353" s="1114"/>
      <c r="MDR353" s="1114"/>
      <c r="MDS353" s="1114"/>
      <c r="MDT353" s="1114"/>
      <c r="MDU353" s="1114"/>
      <c r="MDV353" s="1114"/>
      <c r="MDW353" s="1114"/>
      <c r="MDX353" s="1114"/>
      <c r="MDY353" s="1114"/>
      <c r="MDZ353" s="1114"/>
      <c r="MEA353" s="1114"/>
      <c r="MEB353" s="1114"/>
      <c r="MEC353" s="1114"/>
      <c r="MED353" s="1114"/>
      <c r="MEE353" s="1114"/>
      <c r="MEF353" s="1114"/>
      <c r="MEG353" s="1114"/>
      <c r="MEH353" s="1114"/>
      <c r="MEI353" s="1114"/>
      <c r="MEJ353" s="1114"/>
      <c r="MEK353" s="1114"/>
      <c r="MEL353" s="1114"/>
      <c r="MEM353" s="1114"/>
      <c r="MEN353" s="1114"/>
      <c r="MEO353" s="1114"/>
      <c r="MEP353" s="1114"/>
      <c r="MEQ353" s="1114"/>
      <c r="MER353" s="1114"/>
      <c r="MES353" s="1114"/>
      <c r="MET353" s="1114"/>
      <c r="MEU353" s="1114"/>
      <c r="MEV353" s="1114"/>
      <c r="MEW353" s="1114"/>
      <c r="MEX353" s="1114"/>
      <c r="MEY353" s="1114"/>
      <c r="MEZ353" s="1114"/>
      <c r="MFA353" s="1114"/>
      <c r="MFB353" s="1114"/>
      <c r="MFC353" s="1114"/>
      <c r="MFD353" s="1114"/>
      <c r="MFE353" s="1114"/>
      <c r="MFF353" s="1114"/>
      <c r="MFG353" s="1114"/>
      <c r="MFH353" s="1114"/>
      <c r="MFI353" s="1114"/>
      <c r="MFJ353" s="1114"/>
      <c r="MFK353" s="1114"/>
      <c r="MFL353" s="1114"/>
      <c r="MFM353" s="1114"/>
      <c r="MFN353" s="1114"/>
      <c r="MFO353" s="1114"/>
      <c r="MFP353" s="1114"/>
      <c r="MFQ353" s="1114"/>
      <c r="MFR353" s="1114"/>
      <c r="MFS353" s="1114"/>
      <c r="MFT353" s="1114"/>
      <c r="MFU353" s="1114"/>
      <c r="MFV353" s="1114"/>
      <c r="MFW353" s="1114"/>
      <c r="MFX353" s="1114"/>
      <c r="MFY353" s="1114"/>
      <c r="MFZ353" s="1114"/>
      <c r="MGA353" s="1114"/>
      <c r="MGB353" s="1114"/>
      <c r="MGC353" s="1114"/>
      <c r="MGD353" s="1114"/>
      <c r="MGE353" s="1114"/>
      <c r="MGF353" s="1114"/>
      <c r="MGG353" s="1114"/>
      <c r="MGH353" s="1114"/>
      <c r="MGI353" s="1114"/>
      <c r="MGJ353" s="1114"/>
      <c r="MGK353" s="1114"/>
      <c r="MGL353" s="1114"/>
      <c r="MGM353" s="1114"/>
      <c r="MGN353" s="1114"/>
      <c r="MGO353" s="1114"/>
      <c r="MGP353" s="1114"/>
      <c r="MGQ353" s="1114"/>
      <c r="MGR353" s="1114"/>
      <c r="MGS353" s="1114"/>
      <c r="MGT353" s="1114"/>
      <c r="MGU353" s="1114"/>
      <c r="MGV353" s="1114"/>
      <c r="MGW353" s="1114"/>
      <c r="MGX353" s="1114"/>
      <c r="MGY353" s="1114"/>
      <c r="MGZ353" s="1114"/>
      <c r="MHA353" s="1114"/>
      <c r="MHB353" s="1114"/>
      <c r="MHC353" s="1114"/>
      <c r="MHD353" s="1114"/>
      <c r="MHE353" s="1114"/>
      <c r="MHF353" s="1114"/>
      <c r="MHG353" s="1114"/>
      <c r="MHH353" s="1114"/>
      <c r="MHI353" s="1114"/>
      <c r="MHJ353" s="1114"/>
      <c r="MHK353" s="1114"/>
      <c r="MHL353" s="1114"/>
      <c r="MHM353" s="1114"/>
      <c r="MHN353" s="1114"/>
      <c r="MHO353" s="1114"/>
      <c r="MHP353" s="1114"/>
      <c r="MHQ353" s="1114"/>
      <c r="MHR353" s="1114"/>
      <c r="MHS353" s="1114"/>
      <c r="MHT353" s="1114"/>
      <c r="MHU353" s="1114"/>
      <c r="MHV353" s="1114"/>
      <c r="MHW353" s="1114"/>
      <c r="MHX353" s="1114"/>
      <c r="MHY353" s="1114"/>
      <c r="MHZ353" s="1114"/>
      <c r="MIA353" s="1114"/>
      <c r="MIB353" s="1114"/>
      <c r="MIC353" s="1114"/>
      <c r="MID353" s="1114"/>
      <c r="MIE353" s="1114"/>
      <c r="MIF353" s="1114"/>
      <c r="MIG353" s="1114"/>
      <c r="MIH353" s="1114"/>
      <c r="MII353" s="1114"/>
      <c r="MIJ353" s="1114"/>
      <c r="MIK353" s="1114"/>
      <c r="MIL353" s="1114"/>
      <c r="MIM353" s="1114"/>
      <c r="MIN353" s="1114"/>
      <c r="MIO353" s="1114"/>
      <c r="MIP353" s="1114"/>
      <c r="MIQ353" s="1114"/>
      <c r="MIR353" s="1114"/>
      <c r="MIS353" s="1114"/>
      <c r="MIT353" s="1114"/>
      <c r="MIU353" s="1114"/>
      <c r="MIV353" s="1114"/>
      <c r="MIW353" s="1114"/>
      <c r="MIX353" s="1114"/>
      <c r="MIY353" s="1114"/>
      <c r="MIZ353" s="1114"/>
      <c r="MJA353" s="1114"/>
      <c r="MJB353" s="1114"/>
      <c r="MJC353" s="1114"/>
      <c r="MJD353" s="1114"/>
      <c r="MJE353" s="1114"/>
      <c r="MJF353" s="1114"/>
      <c r="MJG353" s="1114"/>
      <c r="MJH353" s="1114"/>
      <c r="MJI353" s="1114"/>
      <c r="MJJ353" s="1114"/>
      <c r="MJK353" s="1114"/>
      <c r="MJL353" s="1114"/>
      <c r="MJM353" s="1114"/>
      <c r="MJN353" s="1114"/>
      <c r="MJO353" s="1114"/>
      <c r="MJP353" s="1114"/>
      <c r="MJQ353" s="1114"/>
      <c r="MJR353" s="1114"/>
      <c r="MJS353" s="1114"/>
      <c r="MJT353" s="1114"/>
      <c r="MJU353" s="1114"/>
      <c r="MJV353" s="1114"/>
      <c r="MJW353" s="1114"/>
      <c r="MJX353" s="1114"/>
      <c r="MJY353" s="1114"/>
      <c r="MJZ353" s="1114"/>
      <c r="MKA353" s="1114"/>
      <c r="MKB353" s="1114"/>
      <c r="MKC353" s="1114"/>
      <c r="MKD353" s="1114"/>
      <c r="MKE353" s="1114"/>
      <c r="MKF353" s="1114"/>
      <c r="MKG353" s="1114"/>
      <c r="MKH353" s="1114"/>
      <c r="MKI353" s="1114"/>
      <c r="MKJ353" s="1114"/>
      <c r="MKK353" s="1114"/>
      <c r="MKL353" s="1114"/>
      <c r="MKM353" s="1114"/>
      <c r="MKN353" s="1114"/>
      <c r="MKO353" s="1114"/>
      <c r="MKP353" s="1114"/>
      <c r="MKQ353" s="1114"/>
      <c r="MKR353" s="1114"/>
      <c r="MKS353" s="1114"/>
      <c r="MKT353" s="1114"/>
      <c r="MKU353" s="1114"/>
      <c r="MKV353" s="1114"/>
      <c r="MKW353" s="1114"/>
      <c r="MKX353" s="1114"/>
      <c r="MKY353" s="1114"/>
      <c r="MKZ353" s="1114"/>
      <c r="MLA353" s="1114"/>
      <c r="MLB353" s="1114"/>
      <c r="MLC353" s="1114"/>
      <c r="MLD353" s="1114"/>
      <c r="MLE353" s="1114"/>
      <c r="MLF353" s="1114"/>
      <c r="MLG353" s="1114"/>
      <c r="MLH353" s="1114"/>
      <c r="MLI353" s="1114"/>
      <c r="MLJ353" s="1114"/>
      <c r="MLK353" s="1114"/>
      <c r="MLL353" s="1114"/>
      <c r="MLM353" s="1114"/>
      <c r="MLN353" s="1114"/>
      <c r="MLO353" s="1114"/>
      <c r="MLP353" s="1114"/>
      <c r="MLQ353" s="1114"/>
      <c r="MLR353" s="1114"/>
      <c r="MLS353" s="1114"/>
      <c r="MLT353" s="1114"/>
      <c r="MLU353" s="1114"/>
      <c r="MLV353" s="1114"/>
      <c r="MLW353" s="1114"/>
      <c r="MLX353" s="1114"/>
      <c r="MLY353" s="1114"/>
      <c r="MLZ353" s="1114"/>
      <c r="MMA353" s="1114"/>
      <c r="MMB353" s="1114"/>
      <c r="MMC353" s="1114"/>
      <c r="MMD353" s="1114"/>
      <c r="MME353" s="1114"/>
      <c r="MMF353" s="1114"/>
      <c r="MMG353" s="1114"/>
      <c r="MMH353" s="1114"/>
      <c r="MMI353" s="1114"/>
      <c r="MMJ353" s="1114"/>
      <c r="MMK353" s="1114"/>
      <c r="MML353" s="1114"/>
      <c r="MMM353" s="1114"/>
      <c r="MMN353" s="1114"/>
      <c r="MMO353" s="1114"/>
      <c r="MMP353" s="1114"/>
      <c r="MMQ353" s="1114"/>
      <c r="MMR353" s="1114"/>
      <c r="MMS353" s="1114"/>
      <c r="MMT353" s="1114"/>
      <c r="MMU353" s="1114"/>
      <c r="MMV353" s="1114"/>
      <c r="MMW353" s="1114"/>
      <c r="MMX353" s="1114"/>
      <c r="MMY353" s="1114"/>
      <c r="MMZ353" s="1114"/>
      <c r="MNA353" s="1114"/>
      <c r="MNB353" s="1114"/>
      <c r="MNC353" s="1114"/>
      <c r="MND353" s="1114"/>
      <c r="MNE353" s="1114"/>
      <c r="MNF353" s="1114"/>
      <c r="MNG353" s="1114"/>
      <c r="MNH353" s="1114"/>
      <c r="MNI353" s="1114"/>
      <c r="MNJ353" s="1114"/>
      <c r="MNK353" s="1114"/>
      <c r="MNL353" s="1114"/>
      <c r="MNM353" s="1114"/>
      <c r="MNN353" s="1114"/>
      <c r="MNO353" s="1114"/>
      <c r="MNP353" s="1114"/>
      <c r="MNQ353" s="1114"/>
      <c r="MNR353" s="1114"/>
      <c r="MNS353" s="1114"/>
      <c r="MNT353" s="1114"/>
      <c r="MNU353" s="1114"/>
      <c r="MNV353" s="1114"/>
      <c r="MNW353" s="1114"/>
      <c r="MNX353" s="1114"/>
      <c r="MNY353" s="1114"/>
      <c r="MNZ353" s="1114"/>
      <c r="MOA353" s="1114"/>
      <c r="MOB353" s="1114"/>
      <c r="MOC353" s="1114"/>
      <c r="MOD353" s="1114"/>
      <c r="MOE353" s="1114"/>
      <c r="MOF353" s="1114"/>
      <c r="MOG353" s="1114"/>
      <c r="MOH353" s="1114"/>
      <c r="MOI353" s="1114"/>
      <c r="MOJ353" s="1114"/>
      <c r="MOK353" s="1114"/>
      <c r="MOL353" s="1114"/>
      <c r="MOM353" s="1114"/>
      <c r="MON353" s="1114"/>
      <c r="MOO353" s="1114"/>
      <c r="MOP353" s="1114"/>
      <c r="MOQ353" s="1114"/>
      <c r="MOR353" s="1114"/>
      <c r="MOS353" s="1114"/>
      <c r="MOT353" s="1114"/>
      <c r="MOU353" s="1114"/>
      <c r="MOV353" s="1114"/>
      <c r="MOW353" s="1114"/>
      <c r="MOX353" s="1114"/>
      <c r="MOY353" s="1114"/>
      <c r="MOZ353" s="1114"/>
      <c r="MPA353" s="1114"/>
      <c r="MPB353" s="1114"/>
      <c r="MPC353" s="1114"/>
      <c r="MPD353" s="1114"/>
      <c r="MPE353" s="1114"/>
      <c r="MPF353" s="1114"/>
      <c r="MPG353" s="1114"/>
      <c r="MPH353" s="1114"/>
      <c r="MPI353" s="1114"/>
      <c r="MPJ353" s="1114"/>
      <c r="MPK353" s="1114"/>
      <c r="MPL353" s="1114"/>
      <c r="MPM353" s="1114"/>
      <c r="MPN353" s="1114"/>
      <c r="MPO353" s="1114"/>
      <c r="MPP353" s="1114"/>
      <c r="MPQ353" s="1114"/>
      <c r="MPR353" s="1114"/>
      <c r="MPS353" s="1114"/>
      <c r="MPT353" s="1114"/>
      <c r="MPU353" s="1114"/>
      <c r="MPV353" s="1114"/>
      <c r="MPW353" s="1114"/>
      <c r="MPX353" s="1114"/>
      <c r="MPY353" s="1114"/>
      <c r="MPZ353" s="1114"/>
      <c r="MQA353" s="1114"/>
      <c r="MQB353" s="1114"/>
      <c r="MQC353" s="1114"/>
      <c r="MQD353" s="1114"/>
      <c r="MQE353" s="1114"/>
      <c r="MQF353" s="1114"/>
      <c r="MQG353" s="1114"/>
      <c r="MQH353" s="1114"/>
      <c r="MQI353" s="1114"/>
      <c r="MQJ353" s="1114"/>
      <c r="MQK353" s="1114"/>
      <c r="MQL353" s="1114"/>
      <c r="MQM353" s="1114"/>
      <c r="MQN353" s="1114"/>
      <c r="MQO353" s="1114"/>
      <c r="MQP353" s="1114"/>
      <c r="MQQ353" s="1114"/>
      <c r="MQR353" s="1114"/>
      <c r="MQS353" s="1114"/>
      <c r="MQT353" s="1114"/>
      <c r="MQU353" s="1114"/>
      <c r="MQV353" s="1114"/>
      <c r="MQW353" s="1114"/>
      <c r="MQX353" s="1114"/>
      <c r="MQY353" s="1114"/>
      <c r="MQZ353" s="1114"/>
      <c r="MRA353" s="1114"/>
      <c r="MRB353" s="1114"/>
      <c r="MRC353" s="1114"/>
      <c r="MRD353" s="1114"/>
      <c r="MRE353" s="1114"/>
      <c r="MRF353" s="1114"/>
      <c r="MRG353" s="1114"/>
      <c r="MRH353" s="1114"/>
      <c r="MRI353" s="1114"/>
      <c r="MRJ353" s="1114"/>
      <c r="MRK353" s="1114"/>
      <c r="MRL353" s="1114"/>
      <c r="MRM353" s="1114"/>
      <c r="MRN353" s="1114"/>
      <c r="MRO353" s="1114"/>
      <c r="MRP353" s="1114"/>
      <c r="MRQ353" s="1114"/>
      <c r="MRR353" s="1114"/>
      <c r="MRS353" s="1114"/>
      <c r="MRT353" s="1114"/>
      <c r="MRU353" s="1114"/>
      <c r="MRV353" s="1114"/>
      <c r="MRW353" s="1114"/>
      <c r="MRX353" s="1114"/>
      <c r="MRY353" s="1114"/>
      <c r="MRZ353" s="1114"/>
      <c r="MSA353" s="1114"/>
      <c r="MSB353" s="1114"/>
      <c r="MSC353" s="1114"/>
      <c r="MSD353" s="1114"/>
      <c r="MSE353" s="1114"/>
      <c r="MSF353" s="1114"/>
      <c r="MSG353" s="1114"/>
      <c r="MSH353" s="1114"/>
      <c r="MSI353" s="1114"/>
      <c r="MSJ353" s="1114"/>
      <c r="MSK353" s="1114"/>
      <c r="MSL353" s="1114"/>
      <c r="MSM353" s="1114"/>
      <c r="MSN353" s="1114"/>
      <c r="MSO353" s="1114"/>
      <c r="MSP353" s="1114"/>
      <c r="MSQ353" s="1114"/>
      <c r="MSR353" s="1114"/>
      <c r="MSS353" s="1114"/>
      <c r="MST353" s="1114"/>
      <c r="MSU353" s="1114"/>
      <c r="MSV353" s="1114"/>
      <c r="MSW353" s="1114"/>
      <c r="MSX353" s="1114"/>
      <c r="MSY353" s="1114"/>
      <c r="MSZ353" s="1114"/>
      <c r="MTA353" s="1114"/>
      <c r="MTB353" s="1114"/>
      <c r="MTC353" s="1114"/>
      <c r="MTD353" s="1114"/>
      <c r="MTE353" s="1114"/>
      <c r="MTF353" s="1114"/>
      <c r="MTG353" s="1114"/>
      <c r="MTH353" s="1114"/>
      <c r="MTI353" s="1114"/>
      <c r="MTJ353" s="1114"/>
      <c r="MTK353" s="1114"/>
      <c r="MTL353" s="1114"/>
      <c r="MTM353" s="1114"/>
      <c r="MTN353" s="1114"/>
      <c r="MTO353" s="1114"/>
      <c r="MTP353" s="1114"/>
      <c r="MTQ353" s="1114"/>
      <c r="MTR353" s="1114"/>
      <c r="MTS353" s="1114"/>
      <c r="MTT353" s="1114"/>
      <c r="MTU353" s="1114"/>
      <c r="MTV353" s="1114"/>
      <c r="MTW353" s="1114"/>
      <c r="MTX353" s="1114"/>
      <c r="MTY353" s="1114"/>
      <c r="MTZ353" s="1114"/>
      <c r="MUA353" s="1114"/>
      <c r="MUB353" s="1114"/>
      <c r="MUC353" s="1114"/>
      <c r="MUD353" s="1114"/>
      <c r="MUE353" s="1114"/>
      <c r="MUF353" s="1114"/>
      <c r="MUG353" s="1114"/>
      <c r="MUH353" s="1114"/>
      <c r="MUI353" s="1114"/>
      <c r="MUJ353" s="1114"/>
      <c r="MUK353" s="1114"/>
      <c r="MUL353" s="1114"/>
      <c r="MUM353" s="1114"/>
      <c r="MUN353" s="1114"/>
      <c r="MUO353" s="1114"/>
      <c r="MUP353" s="1114"/>
      <c r="MUQ353" s="1114"/>
      <c r="MUR353" s="1114"/>
      <c r="MUS353" s="1114"/>
      <c r="MUT353" s="1114"/>
      <c r="MUU353" s="1114"/>
      <c r="MUV353" s="1114"/>
      <c r="MUW353" s="1114"/>
      <c r="MUX353" s="1114"/>
      <c r="MUY353" s="1114"/>
      <c r="MUZ353" s="1114"/>
      <c r="MVA353" s="1114"/>
      <c r="MVB353" s="1114"/>
      <c r="MVC353" s="1114"/>
      <c r="MVD353" s="1114"/>
      <c r="MVE353" s="1114"/>
      <c r="MVF353" s="1114"/>
      <c r="MVG353" s="1114"/>
      <c r="MVH353" s="1114"/>
      <c r="MVI353" s="1114"/>
      <c r="MVJ353" s="1114"/>
      <c r="MVK353" s="1114"/>
      <c r="MVL353" s="1114"/>
      <c r="MVM353" s="1114"/>
      <c r="MVN353" s="1114"/>
      <c r="MVO353" s="1114"/>
      <c r="MVP353" s="1114"/>
      <c r="MVQ353" s="1114"/>
      <c r="MVR353" s="1114"/>
      <c r="MVS353" s="1114"/>
      <c r="MVT353" s="1114"/>
      <c r="MVU353" s="1114"/>
      <c r="MVV353" s="1114"/>
      <c r="MVW353" s="1114"/>
      <c r="MVX353" s="1114"/>
      <c r="MVY353" s="1114"/>
      <c r="MVZ353" s="1114"/>
      <c r="MWA353" s="1114"/>
      <c r="MWB353" s="1114"/>
      <c r="MWC353" s="1114"/>
      <c r="MWD353" s="1114"/>
      <c r="MWE353" s="1114"/>
      <c r="MWF353" s="1114"/>
      <c r="MWG353" s="1114"/>
      <c r="MWH353" s="1114"/>
      <c r="MWI353" s="1114"/>
      <c r="MWJ353" s="1114"/>
      <c r="MWK353" s="1114"/>
      <c r="MWL353" s="1114"/>
      <c r="MWM353" s="1114"/>
      <c r="MWN353" s="1114"/>
      <c r="MWO353" s="1114"/>
      <c r="MWP353" s="1114"/>
      <c r="MWQ353" s="1114"/>
      <c r="MWR353" s="1114"/>
      <c r="MWS353" s="1114"/>
      <c r="MWT353" s="1114"/>
      <c r="MWU353" s="1114"/>
      <c r="MWV353" s="1114"/>
      <c r="MWW353" s="1114"/>
      <c r="MWX353" s="1114"/>
      <c r="MWY353" s="1114"/>
      <c r="MWZ353" s="1114"/>
      <c r="MXA353" s="1114"/>
      <c r="MXB353" s="1114"/>
      <c r="MXC353" s="1114"/>
      <c r="MXD353" s="1114"/>
      <c r="MXE353" s="1114"/>
      <c r="MXF353" s="1114"/>
      <c r="MXG353" s="1114"/>
      <c r="MXH353" s="1114"/>
      <c r="MXI353" s="1114"/>
      <c r="MXJ353" s="1114"/>
      <c r="MXK353" s="1114"/>
      <c r="MXL353" s="1114"/>
      <c r="MXM353" s="1114"/>
      <c r="MXN353" s="1114"/>
      <c r="MXO353" s="1114"/>
      <c r="MXP353" s="1114"/>
      <c r="MXQ353" s="1114"/>
      <c r="MXR353" s="1114"/>
      <c r="MXS353" s="1114"/>
      <c r="MXT353" s="1114"/>
      <c r="MXU353" s="1114"/>
      <c r="MXV353" s="1114"/>
      <c r="MXW353" s="1114"/>
      <c r="MXX353" s="1114"/>
      <c r="MXY353" s="1114"/>
      <c r="MXZ353" s="1114"/>
      <c r="MYA353" s="1114"/>
      <c r="MYB353" s="1114"/>
      <c r="MYC353" s="1114"/>
      <c r="MYD353" s="1114"/>
      <c r="MYE353" s="1114"/>
      <c r="MYF353" s="1114"/>
      <c r="MYG353" s="1114"/>
      <c r="MYH353" s="1114"/>
      <c r="MYI353" s="1114"/>
      <c r="MYJ353" s="1114"/>
      <c r="MYK353" s="1114"/>
      <c r="MYL353" s="1114"/>
      <c r="MYM353" s="1114"/>
      <c r="MYN353" s="1114"/>
      <c r="MYO353" s="1114"/>
      <c r="MYP353" s="1114"/>
      <c r="MYQ353" s="1114"/>
      <c r="MYR353" s="1114"/>
      <c r="MYS353" s="1114"/>
      <c r="MYT353" s="1114"/>
      <c r="MYU353" s="1114"/>
      <c r="MYV353" s="1114"/>
      <c r="MYW353" s="1114"/>
      <c r="MYX353" s="1114"/>
      <c r="MYY353" s="1114"/>
      <c r="MYZ353" s="1114"/>
      <c r="MZA353" s="1114"/>
      <c r="MZB353" s="1114"/>
      <c r="MZC353" s="1114"/>
      <c r="MZD353" s="1114"/>
      <c r="MZE353" s="1114"/>
      <c r="MZF353" s="1114"/>
      <c r="MZG353" s="1114"/>
      <c r="MZH353" s="1114"/>
      <c r="MZI353" s="1114"/>
      <c r="MZJ353" s="1114"/>
      <c r="MZK353" s="1114"/>
      <c r="MZL353" s="1114"/>
      <c r="MZM353" s="1114"/>
      <c r="MZN353" s="1114"/>
      <c r="MZO353" s="1114"/>
      <c r="MZP353" s="1114"/>
      <c r="MZQ353" s="1114"/>
      <c r="MZR353" s="1114"/>
      <c r="MZS353" s="1114"/>
      <c r="MZT353" s="1114"/>
      <c r="MZU353" s="1114"/>
      <c r="MZV353" s="1114"/>
      <c r="MZW353" s="1114"/>
      <c r="MZX353" s="1114"/>
      <c r="MZY353" s="1114"/>
      <c r="MZZ353" s="1114"/>
      <c r="NAA353" s="1114"/>
      <c r="NAB353" s="1114"/>
      <c r="NAC353" s="1114"/>
      <c r="NAD353" s="1114"/>
      <c r="NAE353" s="1114"/>
      <c r="NAF353" s="1114"/>
      <c r="NAG353" s="1114"/>
      <c r="NAH353" s="1114"/>
      <c r="NAI353" s="1114"/>
      <c r="NAJ353" s="1114"/>
      <c r="NAK353" s="1114"/>
      <c r="NAL353" s="1114"/>
      <c r="NAM353" s="1114"/>
      <c r="NAN353" s="1114"/>
      <c r="NAO353" s="1114"/>
      <c r="NAP353" s="1114"/>
      <c r="NAQ353" s="1114"/>
      <c r="NAR353" s="1114"/>
      <c r="NAS353" s="1114"/>
      <c r="NAT353" s="1114"/>
      <c r="NAU353" s="1114"/>
      <c r="NAV353" s="1114"/>
      <c r="NAW353" s="1114"/>
      <c r="NAX353" s="1114"/>
      <c r="NAY353" s="1114"/>
      <c r="NAZ353" s="1114"/>
      <c r="NBA353" s="1114"/>
      <c r="NBB353" s="1114"/>
      <c r="NBC353" s="1114"/>
      <c r="NBD353" s="1114"/>
      <c r="NBE353" s="1114"/>
      <c r="NBF353" s="1114"/>
      <c r="NBG353" s="1114"/>
      <c r="NBH353" s="1114"/>
      <c r="NBI353" s="1114"/>
      <c r="NBJ353" s="1114"/>
      <c r="NBK353" s="1114"/>
      <c r="NBL353" s="1114"/>
      <c r="NBM353" s="1114"/>
      <c r="NBN353" s="1114"/>
      <c r="NBO353" s="1114"/>
      <c r="NBP353" s="1114"/>
      <c r="NBQ353" s="1114"/>
      <c r="NBR353" s="1114"/>
      <c r="NBS353" s="1114"/>
      <c r="NBT353" s="1114"/>
      <c r="NBU353" s="1114"/>
      <c r="NBV353" s="1114"/>
      <c r="NBW353" s="1114"/>
      <c r="NBX353" s="1114"/>
      <c r="NBY353" s="1114"/>
      <c r="NBZ353" s="1114"/>
      <c r="NCA353" s="1114"/>
      <c r="NCB353" s="1114"/>
      <c r="NCC353" s="1114"/>
      <c r="NCD353" s="1114"/>
      <c r="NCE353" s="1114"/>
      <c r="NCF353" s="1114"/>
      <c r="NCG353" s="1114"/>
      <c r="NCH353" s="1114"/>
      <c r="NCI353" s="1114"/>
      <c r="NCJ353" s="1114"/>
      <c r="NCK353" s="1114"/>
      <c r="NCL353" s="1114"/>
      <c r="NCM353" s="1114"/>
      <c r="NCN353" s="1114"/>
      <c r="NCO353" s="1114"/>
      <c r="NCP353" s="1114"/>
      <c r="NCQ353" s="1114"/>
      <c r="NCR353" s="1114"/>
      <c r="NCS353" s="1114"/>
      <c r="NCT353" s="1114"/>
      <c r="NCU353" s="1114"/>
      <c r="NCV353" s="1114"/>
      <c r="NCW353" s="1114"/>
      <c r="NCX353" s="1114"/>
      <c r="NCY353" s="1114"/>
      <c r="NCZ353" s="1114"/>
      <c r="NDA353" s="1114"/>
      <c r="NDB353" s="1114"/>
      <c r="NDC353" s="1114"/>
      <c r="NDD353" s="1114"/>
      <c r="NDE353" s="1114"/>
      <c r="NDF353" s="1114"/>
      <c r="NDG353" s="1114"/>
      <c r="NDH353" s="1114"/>
      <c r="NDI353" s="1114"/>
      <c r="NDJ353" s="1114"/>
      <c r="NDK353" s="1114"/>
      <c r="NDL353" s="1114"/>
      <c r="NDM353" s="1114"/>
      <c r="NDN353" s="1114"/>
      <c r="NDO353" s="1114"/>
      <c r="NDP353" s="1114"/>
      <c r="NDQ353" s="1114"/>
      <c r="NDR353" s="1114"/>
      <c r="NDS353" s="1114"/>
      <c r="NDT353" s="1114"/>
      <c r="NDU353" s="1114"/>
      <c r="NDV353" s="1114"/>
      <c r="NDW353" s="1114"/>
      <c r="NDX353" s="1114"/>
      <c r="NDY353" s="1114"/>
      <c r="NDZ353" s="1114"/>
      <c r="NEA353" s="1114"/>
      <c r="NEB353" s="1114"/>
      <c r="NEC353" s="1114"/>
      <c r="NED353" s="1114"/>
      <c r="NEE353" s="1114"/>
      <c r="NEF353" s="1114"/>
      <c r="NEG353" s="1114"/>
      <c r="NEH353" s="1114"/>
      <c r="NEI353" s="1114"/>
      <c r="NEJ353" s="1114"/>
      <c r="NEK353" s="1114"/>
      <c r="NEL353" s="1114"/>
      <c r="NEM353" s="1114"/>
      <c r="NEN353" s="1114"/>
      <c r="NEO353" s="1114"/>
      <c r="NEP353" s="1114"/>
      <c r="NEQ353" s="1114"/>
      <c r="NER353" s="1114"/>
      <c r="NES353" s="1114"/>
      <c r="NET353" s="1114"/>
      <c r="NEU353" s="1114"/>
      <c r="NEV353" s="1114"/>
      <c r="NEW353" s="1114"/>
      <c r="NEX353" s="1114"/>
      <c r="NEY353" s="1114"/>
      <c r="NEZ353" s="1114"/>
      <c r="NFA353" s="1114"/>
      <c r="NFB353" s="1114"/>
      <c r="NFC353" s="1114"/>
      <c r="NFD353" s="1114"/>
      <c r="NFE353" s="1114"/>
      <c r="NFF353" s="1114"/>
      <c r="NFG353" s="1114"/>
      <c r="NFH353" s="1114"/>
      <c r="NFI353" s="1114"/>
      <c r="NFJ353" s="1114"/>
      <c r="NFK353" s="1114"/>
      <c r="NFL353" s="1114"/>
      <c r="NFM353" s="1114"/>
      <c r="NFN353" s="1114"/>
      <c r="NFO353" s="1114"/>
      <c r="NFP353" s="1114"/>
      <c r="NFQ353" s="1114"/>
      <c r="NFR353" s="1114"/>
      <c r="NFS353" s="1114"/>
      <c r="NFT353" s="1114"/>
      <c r="NFU353" s="1114"/>
      <c r="NFV353" s="1114"/>
      <c r="NFW353" s="1114"/>
      <c r="NFX353" s="1114"/>
      <c r="NFY353" s="1114"/>
      <c r="NFZ353" s="1114"/>
      <c r="NGA353" s="1114"/>
      <c r="NGB353" s="1114"/>
      <c r="NGC353" s="1114"/>
      <c r="NGD353" s="1114"/>
      <c r="NGE353" s="1114"/>
      <c r="NGF353" s="1114"/>
      <c r="NGG353" s="1114"/>
      <c r="NGH353" s="1114"/>
      <c r="NGI353" s="1114"/>
      <c r="NGJ353" s="1114"/>
      <c r="NGK353" s="1114"/>
      <c r="NGL353" s="1114"/>
      <c r="NGM353" s="1114"/>
      <c r="NGN353" s="1114"/>
      <c r="NGO353" s="1114"/>
      <c r="NGP353" s="1114"/>
      <c r="NGQ353" s="1114"/>
      <c r="NGR353" s="1114"/>
      <c r="NGS353" s="1114"/>
      <c r="NGT353" s="1114"/>
      <c r="NGU353" s="1114"/>
      <c r="NGV353" s="1114"/>
      <c r="NGW353" s="1114"/>
      <c r="NGX353" s="1114"/>
      <c r="NGY353" s="1114"/>
      <c r="NGZ353" s="1114"/>
      <c r="NHA353" s="1114"/>
      <c r="NHB353" s="1114"/>
      <c r="NHC353" s="1114"/>
      <c r="NHD353" s="1114"/>
      <c r="NHE353" s="1114"/>
      <c r="NHF353" s="1114"/>
      <c r="NHG353" s="1114"/>
      <c r="NHH353" s="1114"/>
      <c r="NHI353" s="1114"/>
      <c r="NHJ353" s="1114"/>
      <c r="NHK353" s="1114"/>
      <c r="NHL353" s="1114"/>
      <c r="NHM353" s="1114"/>
      <c r="NHN353" s="1114"/>
      <c r="NHO353" s="1114"/>
      <c r="NHP353" s="1114"/>
      <c r="NHQ353" s="1114"/>
      <c r="NHR353" s="1114"/>
      <c r="NHS353" s="1114"/>
      <c r="NHT353" s="1114"/>
      <c r="NHU353" s="1114"/>
      <c r="NHV353" s="1114"/>
      <c r="NHW353" s="1114"/>
      <c r="NHX353" s="1114"/>
      <c r="NHY353" s="1114"/>
      <c r="NHZ353" s="1114"/>
      <c r="NIA353" s="1114"/>
      <c r="NIB353" s="1114"/>
      <c r="NIC353" s="1114"/>
      <c r="NID353" s="1114"/>
      <c r="NIE353" s="1114"/>
      <c r="NIF353" s="1114"/>
      <c r="NIG353" s="1114"/>
      <c r="NIH353" s="1114"/>
      <c r="NII353" s="1114"/>
      <c r="NIJ353" s="1114"/>
      <c r="NIK353" s="1114"/>
      <c r="NIL353" s="1114"/>
      <c r="NIM353" s="1114"/>
      <c r="NIN353" s="1114"/>
      <c r="NIO353" s="1114"/>
      <c r="NIP353" s="1114"/>
      <c r="NIQ353" s="1114"/>
      <c r="NIR353" s="1114"/>
      <c r="NIS353" s="1114"/>
      <c r="NIT353" s="1114"/>
      <c r="NIU353" s="1114"/>
      <c r="NIV353" s="1114"/>
      <c r="NIW353" s="1114"/>
      <c r="NIX353" s="1114"/>
      <c r="NIY353" s="1114"/>
      <c r="NIZ353" s="1114"/>
      <c r="NJA353" s="1114"/>
      <c r="NJB353" s="1114"/>
      <c r="NJC353" s="1114"/>
      <c r="NJD353" s="1114"/>
      <c r="NJE353" s="1114"/>
      <c r="NJF353" s="1114"/>
      <c r="NJG353" s="1114"/>
      <c r="NJH353" s="1114"/>
      <c r="NJI353" s="1114"/>
      <c r="NJJ353" s="1114"/>
      <c r="NJK353" s="1114"/>
      <c r="NJL353" s="1114"/>
      <c r="NJM353" s="1114"/>
      <c r="NJN353" s="1114"/>
      <c r="NJO353" s="1114"/>
      <c r="NJP353" s="1114"/>
      <c r="NJQ353" s="1114"/>
      <c r="NJR353" s="1114"/>
      <c r="NJS353" s="1114"/>
      <c r="NJT353" s="1114"/>
      <c r="NJU353" s="1114"/>
      <c r="NJV353" s="1114"/>
      <c r="NJW353" s="1114"/>
      <c r="NJX353" s="1114"/>
      <c r="NJY353" s="1114"/>
      <c r="NJZ353" s="1114"/>
      <c r="NKA353" s="1114"/>
      <c r="NKB353" s="1114"/>
      <c r="NKC353" s="1114"/>
      <c r="NKD353" s="1114"/>
      <c r="NKE353" s="1114"/>
      <c r="NKF353" s="1114"/>
      <c r="NKG353" s="1114"/>
      <c r="NKH353" s="1114"/>
      <c r="NKI353" s="1114"/>
      <c r="NKJ353" s="1114"/>
      <c r="NKK353" s="1114"/>
      <c r="NKL353" s="1114"/>
      <c r="NKM353" s="1114"/>
      <c r="NKN353" s="1114"/>
      <c r="NKO353" s="1114"/>
      <c r="NKP353" s="1114"/>
      <c r="NKQ353" s="1114"/>
      <c r="NKR353" s="1114"/>
      <c r="NKS353" s="1114"/>
      <c r="NKT353" s="1114"/>
      <c r="NKU353" s="1114"/>
      <c r="NKV353" s="1114"/>
      <c r="NKW353" s="1114"/>
      <c r="NKX353" s="1114"/>
      <c r="NKY353" s="1114"/>
      <c r="NKZ353" s="1114"/>
      <c r="NLA353" s="1114"/>
      <c r="NLB353" s="1114"/>
      <c r="NLC353" s="1114"/>
      <c r="NLD353" s="1114"/>
      <c r="NLE353" s="1114"/>
      <c r="NLF353" s="1114"/>
      <c r="NLG353" s="1114"/>
      <c r="NLH353" s="1114"/>
      <c r="NLI353" s="1114"/>
      <c r="NLJ353" s="1114"/>
      <c r="NLK353" s="1114"/>
      <c r="NLL353" s="1114"/>
      <c r="NLM353" s="1114"/>
      <c r="NLN353" s="1114"/>
      <c r="NLO353" s="1114"/>
      <c r="NLP353" s="1114"/>
      <c r="NLQ353" s="1114"/>
      <c r="NLR353" s="1114"/>
      <c r="NLS353" s="1114"/>
      <c r="NLT353" s="1114"/>
      <c r="NLU353" s="1114"/>
      <c r="NLV353" s="1114"/>
      <c r="NLW353" s="1114"/>
      <c r="NLX353" s="1114"/>
      <c r="NLY353" s="1114"/>
      <c r="NLZ353" s="1114"/>
      <c r="NMA353" s="1114"/>
      <c r="NMB353" s="1114"/>
      <c r="NMC353" s="1114"/>
      <c r="NMD353" s="1114"/>
      <c r="NME353" s="1114"/>
      <c r="NMF353" s="1114"/>
      <c r="NMG353" s="1114"/>
      <c r="NMH353" s="1114"/>
      <c r="NMI353" s="1114"/>
      <c r="NMJ353" s="1114"/>
      <c r="NMK353" s="1114"/>
      <c r="NML353" s="1114"/>
      <c r="NMM353" s="1114"/>
      <c r="NMN353" s="1114"/>
      <c r="NMO353" s="1114"/>
      <c r="NMP353" s="1114"/>
      <c r="NMQ353" s="1114"/>
      <c r="NMR353" s="1114"/>
      <c r="NMS353" s="1114"/>
      <c r="NMT353" s="1114"/>
      <c r="NMU353" s="1114"/>
      <c r="NMV353" s="1114"/>
      <c r="NMW353" s="1114"/>
      <c r="NMX353" s="1114"/>
      <c r="NMY353" s="1114"/>
      <c r="NMZ353" s="1114"/>
      <c r="NNA353" s="1114"/>
      <c r="NNB353" s="1114"/>
      <c r="NNC353" s="1114"/>
      <c r="NND353" s="1114"/>
      <c r="NNE353" s="1114"/>
      <c r="NNF353" s="1114"/>
      <c r="NNG353" s="1114"/>
      <c r="NNH353" s="1114"/>
      <c r="NNI353" s="1114"/>
      <c r="NNJ353" s="1114"/>
      <c r="NNK353" s="1114"/>
      <c r="NNL353" s="1114"/>
      <c r="NNM353" s="1114"/>
      <c r="NNN353" s="1114"/>
      <c r="NNO353" s="1114"/>
      <c r="NNP353" s="1114"/>
      <c r="NNQ353" s="1114"/>
      <c r="NNR353" s="1114"/>
      <c r="NNS353" s="1114"/>
      <c r="NNT353" s="1114"/>
      <c r="NNU353" s="1114"/>
      <c r="NNV353" s="1114"/>
      <c r="NNW353" s="1114"/>
      <c r="NNX353" s="1114"/>
      <c r="NNY353" s="1114"/>
      <c r="NNZ353" s="1114"/>
      <c r="NOA353" s="1114"/>
      <c r="NOB353" s="1114"/>
      <c r="NOC353" s="1114"/>
      <c r="NOD353" s="1114"/>
      <c r="NOE353" s="1114"/>
      <c r="NOF353" s="1114"/>
      <c r="NOG353" s="1114"/>
      <c r="NOH353" s="1114"/>
      <c r="NOI353" s="1114"/>
      <c r="NOJ353" s="1114"/>
      <c r="NOK353" s="1114"/>
      <c r="NOL353" s="1114"/>
      <c r="NOM353" s="1114"/>
      <c r="NON353" s="1114"/>
      <c r="NOO353" s="1114"/>
      <c r="NOP353" s="1114"/>
      <c r="NOQ353" s="1114"/>
      <c r="NOR353" s="1114"/>
      <c r="NOS353" s="1114"/>
      <c r="NOT353" s="1114"/>
      <c r="NOU353" s="1114"/>
      <c r="NOV353" s="1114"/>
      <c r="NOW353" s="1114"/>
      <c r="NOX353" s="1114"/>
      <c r="NOY353" s="1114"/>
      <c r="NOZ353" s="1114"/>
      <c r="NPA353" s="1114"/>
      <c r="NPB353" s="1114"/>
      <c r="NPC353" s="1114"/>
      <c r="NPD353" s="1114"/>
      <c r="NPE353" s="1114"/>
      <c r="NPF353" s="1114"/>
      <c r="NPG353" s="1114"/>
      <c r="NPH353" s="1114"/>
      <c r="NPI353" s="1114"/>
      <c r="NPJ353" s="1114"/>
      <c r="NPK353" s="1114"/>
      <c r="NPL353" s="1114"/>
      <c r="NPM353" s="1114"/>
      <c r="NPN353" s="1114"/>
      <c r="NPO353" s="1114"/>
      <c r="NPP353" s="1114"/>
      <c r="NPQ353" s="1114"/>
      <c r="NPR353" s="1114"/>
      <c r="NPS353" s="1114"/>
      <c r="NPT353" s="1114"/>
      <c r="NPU353" s="1114"/>
      <c r="NPV353" s="1114"/>
      <c r="NPW353" s="1114"/>
      <c r="NPX353" s="1114"/>
      <c r="NPY353" s="1114"/>
      <c r="NPZ353" s="1114"/>
      <c r="NQA353" s="1114"/>
      <c r="NQB353" s="1114"/>
      <c r="NQC353" s="1114"/>
      <c r="NQD353" s="1114"/>
      <c r="NQE353" s="1114"/>
      <c r="NQF353" s="1114"/>
      <c r="NQG353" s="1114"/>
      <c r="NQH353" s="1114"/>
      <c r="NQI353" s="1114"/>
      <c r="NQJ353" s="1114"/>
      <c r="NQK353" s="1114"/>
      <c r="NQL353" s="1114"/>
      <c r="NQM353" s="1114"/>
      <c r="NQN353" s="1114"/>
      <c r="NQO353" s="1114"/>
      <c r="NQP353" s="1114"/>
      <c r="NQQ353" s="1114"/>
      <c r="NQR353" s="1114"/>
      <c r="NQS353" s="1114"/>
      <c r="NQT353" s="1114"/>
      <c r="NQU353" s="1114"/>
      <c r="NQV353" s="1114"/>
      <c r="NQW353" s="1114"/>
      <c r="NQX353" s="1114"/>
      <c r="NQY353" s="1114"/>
      <c r="NQZ353" s="1114"/>
      <c r="NRA353" s="1114"/>
      <c r="NRB353" s="1114"/>
      <c r="NRC353" s="1114"/>
      <c r="NRD353" s="1114"/>
      <c r="NRE353" s="1114"/>
      <c r="NRF353" s="1114"/>
      <c r="NRG353" s="1114"/>
      <c r="NRH353" s="1114"/>
      <c r="NRI353" s="1114"/>
      <c r="NRJ353" s="1114"/>
      <c r="NRK353" s="1114"/>
      <c r="NRL353" s="1114"/>
      <c r="NRM353" s="1114"/>
      <c r="NRN353" s="1114"/>
      <c r="NRO353" s="1114"/>
      <c r="NRP353" s="1114"/>
      <c r="NRQ353" s="1114"/>
      <c r="NRR353" s="1114"/>
      <c r="NRS353" s="1114"/>
      <c r="NRT353" s="1114"/>
      <c r="NRU353" s="1114"/>
      <c r="NRV353" s="1114"/>
      <c r="NRW353" s="1114"/>
      <c r="NRX353" s="1114"/>
      <c r="NRY353" s="1114"/>
      <c r="NRZ353" s="1114"/>
      <c r="NSA353" s="1114"/>
      <c r="NSB353" s="1114"/>
      <c r="NSC353" s="1114"/>
      <c r="NSD353" s="1114"/>
      <c r="NSE353" s="1114"/>
      <c r="NSF353" s="1114"/>
      <c r="NSG353" s="1114"/>
      <c r="NSH353" s="1114"/>
      <c r="NSI353" s="1114"/>
      <c r="NSJ353" s="1114"/>
      <c r="NSK353" s="1114"/>
      <c r="NSL353" s="1114"/>
      <c r="NSM353" s="1114"/>
      <c r="NSN353" s="1114"/>
      <c r="NSO353" s="1114"/>
      <c r="NSP353" s="1114"/>
      <c r="NSQ353" s="1114"/>
      <c r="NSR353" s="1114"/>
      <c r="NSS353" s="1114"/>
      <c r="NST353" s="1114"/>
      <c r="NSU353" s="1114"/>
      <c r="NSV353" s="1114"/>
      <c r="NSW353" s="1114"/>
      <c r="NSX353" s="1114"/>
      <c r="NSY353" s="1114"/>
      <c r="NSZ353" s="1114"/>
      <c r="NTA353" s="1114"/>
      <c r="NTB353" s="1114"/>
      <c r="NTC353" s="1114"/>
      <c r="NTD353" s="1114"/>
      <c r="NTE353" s="1114"/>
      <c r="NTF353" s="1114"/>
      <c r="NTG353" s="1114"/>
      <c r="NTH353" s="1114"/>
      <c r="NTI353" s="1114"/>
      <c r="NTJ353" s="1114"/>
      <c r="NTK353" s="1114"/>
      <c r="NTL353" s="1114"/>
      <c r="NTM353" s="1114"/>
      <c r="NTN353" s="1114"/>
      <c r="NTO353" s="1114"/>
      <c r="NTP353" s="1114"/>
      <c r="NTQ353" s="1114"/>
      <c r="NTR353" s="1114"/>
      <c r="NTS353" s="1114"/>
      <c r="NTT353" s="1114"/>
      <c r="NTU353" s="1114"/>
      <c r="NTV353" s="1114"/>
      <c r="NTW353" s="1114"/>
      <c r="NTX353" s="1114"/>
      <c r="NTY353" s="1114"/>
      <c r="NTZ353" s="1114"/>
      <c r="NUA353" s="1114"/>
      <c r="NUB353" s="1114"/>
      <c r="NUC353" s="1114"/>
      <c r="NUD353" s="1114"/>
      <c r="NUE353" s="1114"/>
      <c r="NUF353" s="1114"/>
      <c r="NUG353" s="1114"/>
      <c r="NUH353" s="1114"/>
      <c r="NUI353" s="1114"/>
      <c r="NUJ353" s="1114"/>
      <c r="NUK353" s="1114"/>
      <c r="NUL353" s="1114"/>
      <c r="NUM353" s="1114"/>
      <c r="NUN353" s="1114"/>
      <c r="NUO353" s="1114"/>
      <c r="NUP353" s="1114"/>
      <c r="NUQ353" s="1114"/>
      <c r="NUR353" s="1114"/>
      <c r="NUS353" s="1114"/>
      <c r="NUT353" s="1114"/>
      <c r="NUU353" s="1114"/>
      <c r="NUV353" s="1114"/>
      <c r="NUW353" s="1114"/>
      <c r="NUX353" s="1114"/>
      <c r="NUY353" s="1114"/>
      <c r="NUZ353" s="1114"/>
      <c r="NVA353" s="1114"/>
      <c r="NVB353" s="1114"/>
      <c r="NVC353" s="1114"/>
      <c r="NVD353" s="1114"/>
      <c r="NVE353" s="1114"/>
      <c r="NVF353" s="1114"/>
      <c r="NVG353" s="1114"/>
      <c r="NVH353" s="1114"/>
      <c r="NVI353" s="1114"/>
      <c r="NVJ353" s="1114"/>
      <c r="NVK353" s="1114"/>
      <c r="NVL353" s="1114"/>
      <c r="NVM353" s="1114"/>
      <c r="NVN353" s="1114"/>
      <c r="NVO353" s="1114"/>
      <c r="NVP353" s="1114"/>
      <c r="NVQ353" s="1114"/>
      <c r="NVR353" s="1114"/>
      <c r="NVS353" s="1114"/>
      <c r="NVT353" s="1114"/>
      <c r="NVU353" s="1114"/>
      <c r="NVV353" s="1114"/>
      <c r="NVW353" s="1114"/>
      <c r="NVX353" s="1114"/>
      <c r="NVY353" s="1114"/>
      <c r="NVZ353" s="1114"/>
      <c r="NWA353" s="1114"/>
      <c r="NWB353" s="1114"/>
      <c r="NWC353" s="1114"/>
      <c r="NWD353" s="1114"/>
      <c r="NWE353" s="1114"/>
      <c r="NWF353" s="1114"/>
      <c r="NWG353" s="1114"/>
      <c r="NWH353" s="1114"/>
      <c r="NWI353" s="1114"/>
      <c r="NWJ353" s="1114"/>
      <c r="NWK353" s="1114"/>
      <c r="NWL353" s="1114"/>
      <c r="NWM353" s="1114"/>
      <c r="NWN353" s="1114"/>
      <c r="NWO353" s="1114"/>
      <c r="NWP353" s="1114"/>
      <c r="NWQ353" s="1114"/>
      <c r="NWR353" s="1114"/>
      <c r="NWS353" s="1114"/>
      <c r="NWT353" s="1114"/>
      <c r="NWU353" s="1114"/>
      <c r="NWV353" s="1114"/>
      <c r="NWW353" s="1114"/>
      <c r="NWX353" s="1114"/>
      <c r="NWY353" s="1114"/>
      <c r="NWZ353" s="1114"/>
      <c r="NXA353" s="1114"/>
      <c r="NXB353" s="1114"/>
      <c r="NXC353" s="1114"/>
      <c r="NXD353" s="1114"/>
      <c r="NXE353" s="1114"/>
      <c r="NXF353" s="1114"/>
      <c r="NXG353" s="1114"/>
      <c r="NXH353" s="1114"/>
      <c r="NXI353" s="1114"/>
      <c r="NXJ353" s="1114"/>
      <c r="NXK353" s="1114"/>
      <c r="NXL353" s="1114"/>
      <c r="NXM353" s="1114"/>
      <c r="NXN353" s="1114"/>
      <c r="NXO353" s="1114"/>
      <c r="NXP353" s="1114"/>
      <c r="NXQ353" s="1114"/>
      <c r="NXR353" s="1114"/>
      <c r="NXS353" s="1114"/>
      <c r="NXT353" s="1114"/>
      <c r="NXU353" s="1114"/>
      <c r="NXV353" s="1114"/>
      <c r="NXW353" s="1114"/>
      <c r="NXX353" s="1114"/>
      <c r="NXY353" s="1114"/>
      <c r="NXZ353" s="1114"/>
      <c r="NYA353" s="1114"/>
      <c r="NYB353" s="1114"/>
      <c r="NYC353" s="1114"/>
      <c r="NYD353" s="1114"/>
      <c r="NYE353" s="1114"/>
      <c r="NYF353" s="1114"/>
      <c r="NYG353" s="1114"/>
      <c r="NYH353" s="1114"/>
      <c r="NYI353" s="1114"/>
      <c r="NYJ353" s="1114"/>
      <c r="NYK353" s="1114"/>
      <c r="NYL353" s="1114"/>
      <c r="NYM353" s="1114"/>
      <c r="NYN353" s="1114"/>
      <c r="NYO353" s="1114"/>
      <c r="NYP353" s="1114"/>
      <c r="NYQ353" s="1114"/>
      <c r="NYR353" s="1114"/>
      <c r="NYS353" s="1114"/>
      <c r="NYT353" s="1114"/>
      <c r="NYU353" s="1114"/>
      <c r="NYV353" s="1114"/>
      <c r="NYW353" s="1114"/>
      <c r="NYX353" s="1114"/>
      <c r="NYY353" s="1114"/>
      <c r="NYZ353" s="1114"/>
      <c r="NZA353" s="1114"/>
      <c r="NZB353" s="1114"/>
      <c r="NZC353" s="1114"/>
      <c r="NZD353" s="1114"/>
      <c r="NZE353" s="1114"/>
      <c r="NZF353" s="1114"/>
      <c r="NZG353" s="1114"/>
      <c r="NZH353" s="1114"/>
      <c r="NZI353" s="1114"/>
      <c r="NZJ353" s="1114"/>
      <c r="NZK353" s="1114"/>
      <c r="NZL353" s="1114"/>
      <c r="NZM353" s="1114"/>
      <c r="NZN353" s="1114"/>
      <c r="NZO353" s="1114"/>
      <c r="NZP353" s="1114"/>
      <c r="NZQ353" s="1114"/>
      <c r="NZR353" s="1114"/>
      <c r="NZS353" s="1114"/>
      <c r="NZT353" s="1114"/>
      <c r="NZU353" s="1114"/>
      <c r="NZV353" s="1114"/>
      <c r="NZW353" s="1114"/>
      <c r="NZX353" s="1114"/>
      <c r="NZY353" s="1114"/>
      <c r="NZZ353" s="1114"/>
      <c r="OAA353" s="1114"/>
      <c r="OAB353" s="1114"/>
      <c r="OAC353" s="1114"/>
      <c r="OAD353" s="1114"/>
      <c r="OAE353" s="1114"/>
      <c r="OAF353" s="1114"/>
      <c r="OAG353" s="1114"/>
      <c r="OAH353" s="1114"/>
      <c r="OAI353" s="1114"/>
      <c r="OAJ353" s="1114"/>
      <c r="OAK353" s="1114"/>
      <c r="OAL353" s="1114"/>
      <c r="OAM353" s="1114"/>
      <c r="OAN353" s="1114"/>
      <c r="OAO353" s="1114"/>
      <c r="OAP353" s="1114"/>
      <c r="OAQ353" s="1114"/>
      <c r="OAR353" s="1114"/>
      <c r="OAS353" s="1114"/>
      <c r="OAT353" s="1114"/>
      <c r="OAU353" s="1114"/>
      <c r="OAV353" s="1114"/>
      <c r="OAW353" s="1114"/>
      <c r="OAX353" s="1114"/>
      <c r="OAY353" s="1114"/>
      <c r="OAZ353" s="1114"/>
      <c r="OBA353" s="1114"/>
      <c r="OBB353" s="1114"/>
      <c r="OBC353" s="1114"/>
      <c r="OBD353" s="1114"/>
      <c r="OBE353" s="1114"/>
      <c r="OBF353" s="1114"/>
      <c r="OBG353" s="1114"/>
      <c r="OBH353" s="1114"/>
      <c r="OBI353" s="1114"/>
      <c r="OBJ353" s="1114"/>
      <c r="OBK353" s="1114"/>
      <c r="OBL353" s="1114"/>
      <c r="OBM353" s="1114"/>
      <c r="OBN353" s="1114"/>
      <c r="OBO353" s="1114"/>
      <c r="OBP353" s="1114"/>
      <c r="OBQ353" s="1114"/>
      <c r="OBR353" s="1114"/>
      <c r="OBS353" s="1114"/>
      <c r="OBT353" s="1114"/>
      <c r="OBU353" s="1114"/>
      <c r="OBV353" s="1114"/>
      <c r="OBW353" s="1114"/>
      <c r="OBX353" s="1114"/>
      <c r="OBY353" s="1114"/>
      <c r="OBZ353" s="1114"/>
      <c r="OCA353" s="1114"/>
      <c r="OCB353" s="1114"/>
      <c r="OCC353" s="1114"/>
      <c r="OCD353" s="1114"/>
      <c r="OCE353" s="1114"/>
      <c r="OCF353" s="1114"/>
      <c r="OCG353" s="1114"/>
      <c r="OCH353" s="1114"/>
      <c r="OCI353" s="1114"/>
      <c r="OCJ353" s="1114"/>
      <c r="OCK353" s="1114"/>
      <c r="OCL353" s="1114"/>
      <c r="OCM353" s="1114"/>
      <c r="OCN353" s="1114"/>
      <c r="OCO353" s="1114"/>
      <c r="OCP353" s="1114"/>
      <c r="OCQ353" s="1114"/>
      <c r="OCR353" s="1114"/>
      <c r="OCS353" s="1114"/>
      <c r="OCT353" s="1114"/>
      <c r="OCU353" s="1114"/>
      <c r="OCV353" s="1114"/>
      <c r="OCW353" s="1114"/>
      <c r="OCX353" s="1114"/>
      <c r="OCY353" s="1114"/>
      <c r="OCZ353" s="1114"/>
      <c r="ODA353" s="1114"/>
      <c r="ODB353" s="1114"/>
      <c r="ODC353" s="1114"/>
      <c r="ODD353" s="1114"/>
      <c r="ODE353" s="1114"/>
      <c r="ODF353" s="1114"/>
      <c r="ODG353" s="1114"/>
      <c r="ODH353" s="1114"/>
      <c r="ODI353" s="1114"/>
      <c r="ODJ353" s="1114"/>
      <c r="ODK353" s="1114"/>
      <c r="ODL353" s="1114"/>
      <c r="ODM353" s="1114"/>
      <c r="ODN353" s="1114"/>
      <c r="ODO353" s="1114"/>
      <c r="ODP353" s="1114"/>
      <c r="ODQ353" s="1114"/>
      <c r="ODR353" s="1114"/>
      <c r="ODS353" s="1114"/>
      <c r="ODT353" s="1114"/>
      <c r="ODU353" s="1114"/>
      <c r="ODV353" s="1114"/>
      <c r="ODW353" s="1114"/>
      <c r="ODX353" s="1114"/>
      <c r="ODY353" s="1114"/>
      <c r="ODZ353" s="1114"/>
      <c r="OEA353" s="1114"/>
      <c r="OEB353" s="1114"/>
      <c r="OEC353" s="1114"/>
      <c r="OED353" s="1114"/>
      <c r="OEE353" s="1114"/>
      <c r="OEF353" s="1114"/>
      <c r="OEG353" s="1114"/>
      <c r="OEH353" s="1114"/>
      <c r="OEI353" s="1114"/>
      <c r="OEJ353" s="1114"/>
      <c r="OEK353" s="1114"/>
      <c r="OEL353" s="1114"/>
      <c r="OEM353" s="1114"/>
      <c r="OEN353" s="1114"/>
      <c r="OEO353" s="1114"/>
      <c r="OEP353" s="1114"/>
      <c r="OEQ353" s="1114"/>
      <c r="OER353" s="1114"/>
      <c r="OES353" s="1114"/>
      <c r="OET353" s="1114"/>
      <c r="OEU353" s="1114"/>
      <c r="OEV353" s="1114"/>
      <c r="OEW353" s="1114"/>
      <c r="OEX353" s="1114"/>
      <c r="OEY353" s="1114"/>
      <c r="OEZ353" s="1114"/>
      <c r="OFA353" s="1114"/>
      <c r="OFB353" s="1114"/>
      <c r="OFC353" s="1114"/>
      <c r="OFD353" s="1114"/>
      <c r="OFE353" s="1114"/>
      <c r="OFF353" s="1114"/>
      <c r="OFG353" s="1114"/>
      <c r="OFH353" s="1114"/>
      <c r="OFI353" s="1114"/>
      <c r="OFJ353" s="1114"/>
      <c r="OFK353" s="1114"/>
      <c r="OFL353" s="1114"/>
      <c r="OFM353" s="1114"/>
      <c r="OFN353" s="1114"/>
      <c r="OFO353" s="1114"/>
      <c r="OFP353" s="1114"/>
      <c r="OFQ353" s="1114"/>
      <c r="OFR353" s="1114"/>
      <c r="OFS353" s="1114"/>
      <c r="OFT353" s="1114"/>
      <c r="OFU353" s="1114"/>
      <c r="OFV353" s="1114"/>
      <c r="OFW353" s="1114"/>
      <c r="OFX353" s="1114"/>
      <c r="OFY353" s="1114"/>
      <c r="OFZ353" s="1114"/>
      <c r="OGA353" s="1114"/>
      <c r="OGB353" s="1114"/>
      <c r="OGC353" s="1114"/>
      <c r="OGD353" s="1114"/>
      <c r="OGE353" s="1114"/>
      <c r="OGF353" s="1114"/>
      <c r="OGG353" s="1114"/>
      <c r="OGH353" s="1114"/>
      <c r="OGI353" s="1114"/>
      <c r="OGJ353" s="1114"/>
      <c r="OGK353" s="1114"/>
      <c r="OGL353" s="1114"/>
      <c r="OGM353" s="1114"/>
      <c r="OGN353" s="1114"/>
      <c r="OGO353" s="1114"/>
      <c r="OGP353" s="1114"/>
      <c r="OGQ353" s="1114"/>
      <c r="OGR353" s="1114"/>
      <c r="OGS353" s="1114"/>
      <c r="OGT353" s="1114"/>
      <c r="OGU353" s="1114"/>
      <c r="OGV353" s="1114"/>
      <c r="OGW353" s="1114"/>
      <c r="OGX353" s="1114"/>
      <c r="OGY353" s="1114"/>
      <c r="OGZ353" s="1114"/>
      <c r="OHA353" s="1114"/>
      <c r="OHB353" s="1114"/>
      <c r="OHC353" s="1114"/>
      <c r="OHD353" s="1114"/>
      <c r="OHE353" s="1114"/>
      <c r="OHF353" s="1114"/>
      <c r="OHG353" s="1114"/>
      <c r="OHH353" s="1114"/>
      <c r="OHI353" s="1114"/>
      <c r="OHJ353" s="1114"/>
      <c r="OHK353" s="1114"/>
      <c r="OHL353" s="1114"/>
      <c r="OHM353" s="1114"/>
      <c r="OHN353" s="1114"/>
      <c r="OHO353" s="1114"/>
      <c r="OHP353" s="1114"/>
      <c r="OHQ353" s="1114"/>
      <c r="OHR353" s="1114"/>
      <c r="OHS353" s="1114"/>
      <c r="OHT353" s="1114"/>
      <c r="OHU353" s="1114"/>
      <c r="OHV353" s="1114"/>
      <c r="OHW353" s="1114"/>
      <c r="OHX353" s="1114"/>
      <c r="OHY353" s="1114"/>
      <c r="OHZ353" s="1114"/>
      <c r="OIA353" s="1114"/>
      <c r="OIB353" s="1114"/>
      <c r="OIC353" s="1114"/>
      <c r="OID353" s="1114"/>
      <c r="OIE353" s="1114"/>
      <c r="OIF353" s="1114"/>
      <c r="OIG353" s="1114"/>
      <c r="OIH353" s="1114"/>
      <c r="OII353" s="1114"/>
      <c r="OIJ353" s="1114"/>
      <c r="OIK353" s="1114"/>
      <c r="OIL353" s="1114"/>
      <c r="OIM353" s="1114"/>
      <c r="OIN353" s="1114"/>
      <c r="OIO353" s="1114"/>
      <c r="OIP353" s="1114"/>
      <c r="OIQ353" s="1114"/>
      <c r="OIR353" s="1114"/>
      <c r="OIS353" s="1114"/>
      <c r="OIT353" s="1114"/>
      <c r="OIU353" s="1114"/>
      <c r="OIV353" s="1114"/>
      <c r="OIW353" s="1114"/>
      <c r="OIX353" s="1114"/>
      <c r="OIY353" s="1114"/>
      <c r="OIZ353" s="1114"/>
      <c r="OJA353" s="1114"/>
      <c r="OJB353" s="1114"/>
      <c r="OJC353" s="1114"/>
      <c r="OJD353" s="1114"/>
      <c r="OJE353" s="1114"/>
      <c r="OJF353" s="1114"/>
      <c r="OJG353" s="1114"/>
      <c r="OJH353" s="1114"/>
      <c r="OJI353" s="1114"/>
      <c r="OJJ353" s="1114"/>
      <c r="OJK353" s="1114"/>
      <c r="OJL353" s="1114"/>
      <c r="OJM353" s="1114"/>
      <c r="OJN353" s="1114"/>
      <c r="OJO353" s="1114"/>
      <c r="OJP353" s="1114"/>
      <c r="OJQ353" s="1114"/>
      <c r="OJR353" s="1114"/>
      <c r="OJS353" s="1114"/>
      <c r="OJT353" s="1114"/>
      <c r="OJU353" s="1114"/>
      <c r="OJV353" s="1114"/>
      <c r="OJW353" s="1114"/>
      <c r="OJX353" s="1114"/>
      <c r="OJY353" s="1114"/>
      <c r="OJZ353" s="1114"/>
      <c r="OKA353" s="1114"/>
      <c r="OKB353" s="1114"/>
      <c r="OKC353" s="1114"/>
      <c r="OKD353" s="1114"/>
      <c r="OKE353" s="1114"/>
      <c r="OKF353" s="1114"/>
      <c r="OKG353" s="1114"/>
      <c r="OKH353" s="1114"/>
      <c r="OKI353" s="1114"/>
      <c r="OKJ353" s="1114"/>
      <c r="OKK353" s="1114"/>
      <c r="OKL353" s="1114"/>
      <c r="OKM353" s="1114"/>
      <c r="OKN353" s="1114"/>
      <c r="OKO353" s="1114"/>
      <c r="OKP353" s="1114"/>
      <c r="OKQ353" s="1114"/>
      <c r="OKR353" s="1114"/>
      <c r="OKS353" s="1114"/>
      <c r="OKT353" s="1114"/>
      <c r="OKU353" s="1114"/>
      <c r="OKV353" s="1114"/>
      <c r="OKW353" s="1114"/>
      <c r="OKX353" s="1114"/>
      <c r="OKY353" s="1114"/>
      <c r="OKZ353" s="1114"/>
      <c r="OLA353" s="1114"/>
      <c r="OLB353" s="1114"/>
      <c r="OLC353" s="1114"/>
      <c r="OLD353" s="1114"/>
      <c r="OLE353" s="1114"/>
      <c r="OLF353" s="1114"/>
      <c r="OLG353" s="1114"/>
      <c r="OLH353" s="1114"/>
      <c r="OLI353" s="1114"/>
      <c r="OLJ353" s="1114"/>
      <c r="OLK353" s="1114"/>
      <c r="OLL353" s="1114"/>
      <c r="OLM353" s="1114"/>
      <c r="OLN353" s="1114"/>
      <c r="OLO353" s="1114"/>
      <c r="OLP353" s="1114"/>
      <c r="OLQ353" s="1114"/>
      <c r="OLR353" s="1114"/>
      <c r="OLS353" s="1114"/>
      <c r="OLT353" s="1114"/>
      <c r="OLU353" s="1114"/>
      <c r="OLV353" s="1114"/>
      <c r="OLW353" s="1114"/>
      <c r="OLX353" s="1114"/>
      <c r="OLY353" s="1114"/>
      <c r="OLZ353" s="1114"/>
      <c r="OMA353" s="1114"/>
      <c r="OMB353" s="1114"/>
      <c r="OMC353" s="1114"/>
      <c r="OMD353" s="1114"/>
      <c r="OME353" s="1114"/>
      <c r="OMF353" s="1114"/>
      <c r="OMG353" s="1114"/>
      <c r="OMH353" s="1114"/>
      <c r="OMI353" s="1114"/>
      <c r="OMJ353" s="1114"/>
      <c r="OMK353" s="1114"/>
      <c r="OML353" s="1114"/>
      <c r="OMM353" s="1114"/>
      <c r="OMN353" s="1114"/>
      <c r="OMO353" s="1114"/>
      <c r="OMP353" s="1114"/>
      <c r="OMQ353" s="1114"/>
      <c r="OMR353" s="1114"/>
      <c r="OMS353" s="1114"/>
      <c r="OMT353" s="1114"/>
      <c r="OMU353" s="1114"/>
      <c r="OMV353" s="1114"/>
      <c r="OMW353" s="1114"/>
      <c r="OMX353" s="1114"/>
      <c r="OMY353" s="1114"/>
      <c r="OMZ353" s="1114"/>
      <c r="ONA353" s="1114"/>
      <c r="ONB353" s="1114"/>
      <c r="ONC353" s="1114"/>
      <c r="OND353" s="1114"/>
      <c r="ONE353" s="1114"/>
      <c r="ONF353" s="1114"/>
      <c r="ONG353" s="1114"/>
      <c r="ONH353" s="1114"/>
      <c r="ONI353" s="1114"/>
      <c r="ONJ353" s="1114"/>
      <c r="ONK353" s="1114"/>
      <c r="ONL353" s="1114"/>
      <c r="ONM353" s="1114"/>
      <c r="ONN353" s="1114"/>
      <c r="ONO353" s="1114"/>
      <c r="ONP353" s="1114"/>
      <c r="ONQ353" s="1114"/>
      <c r="ONR353" s="1114"/>
      <c r="ONS353" s="1114"/>
      <c r="ONT353" s="1114"/>
      <c r="ONU353" s="1114"/>
      <c r="ONV353" s="1114"/>
      <c r="ONW353" s="1114"/>
      <c r="ONX353" s="1114"/>
      <c r="ONY353" s="1114"/>
      <c r="ONZ353" s="1114"/>
      <c r="OOA353" s="1114"/>
      <c r="OOB353" s="1114"/>
      <c r="OOC353" s="1114"/>
      <c r="OOD353" s="1114"/>
      <c r="OOE353" s="1114"/>
      <c r="OOF353" s="1114"/>
      <c r="OOG353" s="1114"/>
      <c r="OOH353" s="1114"/>
      <c r="OOI353" s="1114"/>
      <c r="OOJ353" s="1114"/>
      <c r="OOK353" s="1114"/>
      <c r="OOL353" s="1114"/>
      <c r="OOM353" s="1114"/>
      <c r="OON353" s="1114"/>
      <c r="OOO353" s="1114"/>
      <c r="OOP353" s="1114"/>
      <c r="OOQ353" s="1114"/>
      <c r="OOR353" s="1114"/>
      <c r="OOS353" s="1114"/>
      <c r="OOT353" s="1114"/>
      <c r="OOU353" s="1114"/>
      <c r="OOV353" s="1114"/>
      <c r="OOW353" s="1114"/>
      <c r="OOX353" s="1114"/>
      <c r="OOY353" s="1114"/>
      <c r="OOZ353" s="1114"/>
      <c r="OPA353" s="1114"/>
      <c r="OPB353" s="1114"/>
      <c r="OPC353" s="1114"/>
      <c r="OPD353" s="1114"/>
      <c r="OPE353" s="1114"/>
      <c r="OPF353" s="1114"/>
      <c r="OPG353" s="1114"/>
      <c r="OPH353" s="1114"/>
      <c r="OPI353" s="1114"/>
      <c r="OPJ353" s="1114"/>
      <c r="OPK353" s="1114"/>
      <c r="OPL353" s="1114"/>
      <c r="OPM353" s="1114"/>
      <c r="OPN353" s="1114"/>
      <c r="OPO353" s="1114"/>
      <c r="OPP353" s="1114"/>
      <c r="OPQ353" s="1114"/>
      <c r="OPR353" s="1114"/>
      <c r="OPS353" s="1114"/>
      <c r="OPT353" s="1114"/>
      <c r="OPU353" s="1114"/>
      <c r="OPV353" s="1114"/>
      <c r="OPW353" s="1114"/>
      <c r="OPX353" s="1114"/>
      <c r="OPY353" s="1114"/>
      <c r="OPZ353" s="1114"/>
      <c r="OQA353" s="1114"/>
      <c r="OQB353" s="1114"/>
      <c r="OQC353" s="1114"/>
      <c r="OQD353" s="1114"/>
      <c r="OQE353" s="1114"/>
      <c r="OQF353" s="1114"/>
      <c r="OQG353" s="1114"/>
      <c r="OQH353" s="1114"/>
      <c r="OQI353" s="1114"/>
      <c r="OQJ353" s="1114"/>
      <c r="OQK353" s="1114"/>
      <c r="OQL353" s="1114"/>
      <c r="OQM353" s="1114"/>
      <c r="OQN353" s="1114"/>
      <c r="OQO353" s="1114"/>
      <c r="OQP353" s="1114"/>
      <c r="OQQ353" s="1114"/>
      <c r="OQR353" s="1114"/>
      <c r="OQS353" s="1114"/>
      <c r="OQT353" s="1114"/>
      <c r="OQU353" s="1114"/>
      <c r="OQV353" s="1114"/>
      <c r="OQW353" s="1114"/>
      <c r="OQX353" s="1114"/>
      <c r="OQY353" s="1114"/>
      <c r="OQZ353" s="1114"/>
      <c r="ORA353" s="1114"/>
      <c r="ORB353" s="1114"/>
      <c r="ORC353" s="1114"/>
      <c r="ORD353" s="1114"/>
      <c r="ORE353" s="1114"/>
      <c r="ORF353" s="1114"/>
      <c r="ORG353" s="1114"/>
      <c r="ORH353" s="1114"/>
      <c r="ORI353" s="1114"/>
      <c r="ORJ353" s="1114"/>
      <c r="ORK353" s="1114"/>
      <c r="ORL353" s="1114"/>
      <c r="ORM353" s="1114"/>
      <c r="ORN353" s="1114"/>
      <c r="ORO353" s="1114"/>
      <c r="ORP353" s="1114"/>
      <c r="ORQ353" s="1114"/>
      <c r="ORR353" s="1114"/>
      <c r="ORS353" s="1114"/>
      <c r="ORT353" s="1114"/>
      <c r="ORU353" s="1114"/>
      <c r="ORV353" s="1114"/>
      <c r="ORW353" s="1114"/>
      <c r="ORX353" s="1114"/>
      <c r="ORY353" s="1114"/>
      <c r="ORZ353" s="1114"/>
      <c r="OSA353" s="1114"/>
      <c r="OSB353" s="1114"/>
      <c r="OSC353" s="1114"/>
      <c r="OSD353" s="1114"/>
      <c r="OSE353" s="1114"/>
      <c r="OSF353" s="1114"/>
      <c r="OSG353" s="1114"/>
      <c r="OSH353" s="1114"/>
      <c r="OSI353" s="1114"/>
      <c r="OSJ353" s="1114"/>
      <c r="OSK353" s="1114"/>
      <c r="OSL353" s="1114"/>
      <c r="OSM353" s="1114"/>
      <c r="OSN353" s="1114"/>
      <c r="OSO353" s="1114"/>
      <c r="OSP353" s="1114"/>
      <c r="OSQ353" s="1114"/>
      <c r="OSR353" s="1114"/>
      <c r="OSS353" s="1114"/>
      <c r="OST353" s="1114"/>
      <c r="OSU353" s="1114"/>
      <c r="OSV353" s="1114"/>
      <c r="OSW353" s="1114"/>
      <c r="OSX353" s="1114"/>
      <c r="OSY353" s="1114"/>
      <c r="OSZ353" s="1114"/>
      <c r="OTA353" s="1114"/>
      <c r="OTB353" s="1114"/>
      <c r="OTC353" s="1114"/>
      <c r="OTD353" s="1114"/>
      <c r="OTE353" s="1114"/>
      <c r="OTF353" s="1114"/>
      <c r="OTG353" s="1114"/>
      <c r="OTH353" s="1114"/>
      <c r="OTI353" s="1114"/>
      <c r="OTJ353" s="1114"/>
      <c r="OTK353" s="1114"/>
      <c r="OTL353" s="1114"/>
      <c r="OTM353" s="1114"/>
      <c r="OTN353" s="1114"/>
      <c r="OTO353" s="1114"/>
      <c r="OTP353" s="1114"/>
      <c r="OTQ353" s="1114"/>
      <c r="OTR353" s="1114"/>
      <c r="OTS353" s="1114"/>
      <c r="OTT353" s="1114"/>
      <c r="OTU353" s="1114"/>
      <c r="OTV353" s="1114"/>
      <c r="OTW353" s="1114"/>
      <c r="OTX353" s="1114"/>
      <c r="OTY353" s="1114"/>
      <c r="OTZ353" s="1114"/>
      <c r="OUA353" s="1114"/>
      <c r="OUB353" s="1114"/>
      <c r="OUC353" s="1114"/>
      <c r="OUD353" s="1114"/>
      <c r="OUE353" s="1114"/>
      <c r="OUF353" s="1114"/>
      <c r="OUG353" s="1114"/>
      <c r="OUH353" s="1114"/>
      <c r="OUI353" s="1114"/>
      <c r="OUJ353" s="1114"/>
      <c r="OUK353" s="1114"/>
      <c r="OUL353" s="1114"/>
      <c r="OUM353" s="1114"/>
      <c r="OUN353" s="1114"/>
      <c r="OUO353" s="1114"/>
      <c r="OUP353" s="1114"/>
      <c r="OUQ353" s="1114"/>
      <c r="OUR353" s="1114"/>
      <c r="OUS353" s="1114"/>
      <c r="OUT353" s="1114"/>
      <c r="OUU353" s="1114"/>
      <c r="OUV353" s="1114"/>
      <c r="OUW353" s="1114"/>
      <c r="OUX353" s="1114"/>
      <c r="OUY353" s="1114"/>
      <c r="OUZ353" s="1114"/>
      <c r="OVA353" s="1114"/>
      <c r="OVB353" s="1114"/>
      <c r="OVC353" s="1114"/>
      <c r="OVD353" s="1114"/>
      <c r="OVE353" s="1114"/>
      <c r="OVF353" s="1114"/>
      <c r="OVG353" s="1114"/>
      <c r="OVH353" s="1114"/>
      <c r="OVI353" s="1114"/>
      <c r="OVJ353" s="1114"/>
      <c r="OVK353" s="1114"/>
      <c r="OVL353" s="1114"/>
      <c r="OVM353" s="1114"/>
      <c r="OVN353" s="1114"/>
      <c r="OVO353" s="1114"/>
      <c r="OVP353" s="1114"/>
      <c r="OVQ353" s="1114"/>
      <c r="OVR353" s="1114"/>
      <c r="OVS353" s="1114"/>
      <c r="OVT353" s="1114"/>
      <c r="OVU353" s="1114"/>
      <c r="OVV353" s="1114"/>
      <c r="OVW353" s="1114"/>
      <c r="OVX353" s="1114"/>
      <c r="OVY353" s="1114"/>
      <c r="OVZ353" s="1114"/>
      <c r="OWA353" s="1114"/>
      <c r="OWB353" s="1114"/>
      <c r="OWC353" s="1114"/>
      <c r="OWD353" s="1114"/>
      <c r="OWE353" s="1114"/>
      <c r="OWF353" s="1114"/>
      <c r="OWG353" s="1114"/>
      <c r="OWH353" s="1114"/>
      <c r="OWI353" s="1114"/>
      <c r="OWJ353" s="1114"/>
      <c r="OWK353" s="1114"/>
      <c r="OWL353" s="1114"/>
      <c r="OWM353" s="1114"/>
      <c r="OWN353" s="1114"/>
      <c r="OWO353" s="1114"/>
      <c r="OWP353" s="1114"/>
      <c r="OWQ353" s="1114"/>
      <c r="OWR353" s="1114"/>
      <c r="OWS353" s="1114"/>
      <c r="OWT353" s="1114"/>
      <c r="OWU353" s="1114"/>
      <c r="OWV353" s="1114"/>
      <c r="OWW353" s="1114"/>
      <c r="OWX353" s="1114"/>
      <c r="OWY353" s="1114"/>
      <c r="OWZ353" s="1114"/>
      <c r="OXA353" s="1114"/>
      <c r="OXB353" s="1114"/>
      <c r="OXC353" s="1114"/>
      <c r="OXD353" s="1114"/>
      <c r="OXE353" s="1114"/>
      <c r="OXF353" s="1114"/>
      <c r="OXG353" s="1114"/>
      <c r="OXH353" s="1114"/>
      <c r="OXI353" s="1114"/>
      <c r="OXJ353" s="1114"/>
      <c r="OXK353" s="1114"/>
      <c r="OXL353" s="1114"/>
      <c r="OXM353" s="1114"/>
      <c r="OXN353" s="1114"/>
      <c r="OXO353" s="1114"/>
      <c r="OXP353" s="1114"/>
      <c r="OXQ353" s="1114"/>
      <c r="OXR353" s="1114"/>
      <c r="OXS353" s="1114"/>
      <c r="OXT353" s="1114"/>
      <c r="OXU353" s="1114"/>
      <c r="OXV353" s="1114"/>
      <c r="OXW353" s="1114"/>
      <c r="OXX353" s="1114"/>
      <c r="OXY353" s="1114"/>
      <c r="OXZ353" s="1114"/>
      <c r="OYA353" s="1114"/>
      <c r="OYB353" s="1114"/>
      <c r="OYC353" s="1114"/>
      <c r="OYD353" s="1114"/>
      <c r="OYE353" s="1114"/>
      <c r="OYF353" s="1114"/>
      <c r="OYG353" s="1114"/>
      <c r="OYH353" s="1114"/>
      <c r="OYI353" s="1114"/>
      <c r="OYJ353" s="1114"/>
      <c r="OYK353" s="1114"/>
      <c r="OYL353" s="1114"/>
      <c r="OYM353" s="1114"/>
      <c r="OYN353" s="1114"/>
      <c r="OYO353" s="1114"/>
      <c r="OYP353" s="1114"/>
      <c r="OYQ353" s="1114"/>
      <c r="OYR353" s="1114"/>
      <c r="OYS353" s="1114"/>
      <c r="OYT353" s="1114"/>
      <c r="OYU353" s="1114"/>
      <c r="OYV353" s="1114"/>
      <c r="OYW353" s="1114"/>
      <c r="OYX353" s="1114"/>
      <c r="OYY353" s="1114"/>
      <c r="OYZ353" s="1114"/>
      <c r="OZA353" s="1114"/>
      <c r="OZB353" s="1114"/>
      <c r="OZC353" s="1114"/>
      <c r="OZD353" s="1114"/>
      <c r="OZE353" s="1114"/>
      <c r="OZF353" s="1114"/>
      <c r="OZG353" s="1114"/>
      <c r="OZH353" s="1114"/>
      <c r="OZI353" s="1114"/>
      <c r="OZJ353" s="1114"/>
      <c r="OZK353" s="1114"/>
      <c r="OZL353" s="1114"/>
      <c r="OZM353" s="1114"/>
      <c r="OZN353" s="1114"/>
      <c r="OZO353" s="1114"/>
      <c r="OZP353" s="1114"/>
      <c r="OZQ353" s="1114"/>
      <c r="OZR353" s="1114"/>
      <c r="OZS353" s="1114"/>
      <c r="OZT353" s="1114"/>
      <c r="OZU353" s="1114"/>
      <c r="OZV353" s="1114"/>
      <c r="OZW353" s="1114"/>
      <c r="OZX353" s="1114"/>
      <c r="OZY353" s="1114"/>
      <c r="OZZ353" s="1114"/>
      <c r="PAA353" s="1114"/>
      <c r="PAB353" s="1114"/>
      <c r="PAC353" s="1114"/>
      <c r="PAD353" s="1114"/>
      <c r="PAE353" s="1114"/>
      <c r="PAF353" s="1114"/>
      <c r="PAG353" s="1114"/>
      <c r="PAH353" s="1114"/>
      <c r="PAI353" s="1114"/>
      <c r="PAJ353" s="1114"/>
      <c r="PAK353" s="1114"/>
      <c r="PAL353" s="1114"/>
      <c r="PAM353" s="1114"/>
      <c r="PAN353" s="1114"/>
      <c r="PAO353" s="1114"/>
      <c r="PAP353" s="1114"/>
      <c r="PAQ353" s="1114"/>
      <c r="PAR353" s="1114"/>
      <c r="PAS353" s="1114"/>
      <c r="PAT353" s="1114"/>
      <c r="PAU353" s="1114"/>
      <c r="PAV353" s="1114"/>
      <c r="PAW353" s="1114"/>
      <c r="PAX353" s="1114"/>
      <c r="PAY353" s="1114"/>
      <c r="PAZ353" s="1114"/>
      <c r="PBA353" s="1114"/>
      <c r="PBB353" s="1114"/>
      <c r="PBC353" s="1114"/>
      <c r="PBD353" s="1114"/>
      <c r="PBE353" s="1114"/>
      <c r="PBF353" s="1114"/>
      <c r="PBG353" s="1114"/>
      <c r="PBH353" s="1114"/>
      <c r="PBI353" s="1114"/>
      <c r="PBJ353" s="1114"/>
      <c r="PBK353" s="1114"/>
      <c r="PBL353" s="1114"/>
      <c r="PBM353" s="1114"/>
      <c r="PBN353" s="1114"/>
      <c r="PBO353" s="1114"/>
      <c r="PBP353" s="1114"/>
      <c r="PBQ353" s="1114"/>
      <c r="PBR353" s="1114"/>
      <c r="PBS353" s="1114"/>
      <c r="PBT353" s="1114"/>
      <c r="PBU353" s="1114"/>
      <c r="PBV353" s="1114"/>
      <c r="PBW353" s="1114"/>
      <c r="PBX353" s="1114"/>
      <c r="PBY353" s="1114"/>
      <c r="PBZ353" s="1114"/>
      <c r="PCA353" s="1114"/>
      <c r="PCB353" s="1114"/>
      <c r="PCC353" s="1114"/>
      <c r="PCD353" s="1114"/>
      <c r="PCE353" s="1114"/>
      <c r="PCF353" s="1114"/>
      <c r="PCG353" s="1114"/>
      <c r="PCH353" s="1114"/>
      <c r="PCI353" s="1114"/>
      <c r="PCJ353" s="1114"/>
      <c r="PCK353" s="1114"/>
      <c r="PCL353" s="1114"/>
      <c r="PCM353" s="1114"/>
      <c r="PCN353" s="1114"/>
      <c r="PCO353" s="1114"/>
      <c r="PCP353" s="1114"/>
      <c r="PCQ353" s="1114"/>
      <c r="PCR353" s="1114"/>
      <c r="PCS353" s="1114"/>
      <c r="PCT353" s="1114"/>
      <c r="PCU353" s="1114"/>
      <c r="PCV353" s="1114"/>
      <c r="PCW353" s="1114"/>
      <c r="PCX353" s="1114"/>
      <c r="PCY353" s="1114"/>
      <c r="PCZ353" s="1114"/>
      <c r="PDA353" s="1114"/>
      <c r="PDB353" s="1114"/>
      <c r="PDC353" s="1114"/>
      <c r="PDD353" s="1114"/>
      <c r="PDE353" s="1114"/>
      <c r="PDF353" s="1114"/>
      <c r="PDG353" s="1114"/>
      <c r="PDH353" s="1114"/>
      <c r="PDI353" s="1114"/>
      <c r="PDJ353" s="1114"/>
      <c r="PDK353" s="1114"/>
      <c r="PDL353" s="1114"/>
      <c r="PDM353" s="1114"/>
      <c r="PDN353" s="1114"/>
      <c r="PDO353" s="1114"/>
      <c r="PDP353" s="1114"/>
      <c r="PDQ353" s="1114"/>
      <c r="PDR353" s="1114"/>
      <c r="PDS353" s="1114"/>
      <c r="PDT353" s="1114"/>
      <c r="PDU353" s="1114"/>
      <c r="PDV353" s="1114"/>
      <c r="PDW353" s="1114"/>
      <c r="PDX353" s="1114"/>
      <c r="PDY353" s="1114"/>
      <c r="PDZ353" s="1114"/>
      <c r="PEA353" s="1114"/>
      <c r="PEB353" s="1114"/>
      <c r="PEC353" s="1114"/>
      <c r="PED353" s="1114"/>
      <c r="PEE353" s="1114"/>
      <c r="PEF353" s="1114"/>
      <c r="PEG353" s="1114"/>
      <c r="PEH353" s="1114"/>
      <c r="PEI353" s="1114"/>
      <c r="PEJ353" s="1114"/>
      <c r="PEK353" s="1114"/>
      <c r="PEL353" s="1114"/>
      <c r="PEM353" s="1114"/>
      <c r="PEN353" s="1114"/>
      <c r="PEO353" s="1114"/>
      <c r="PEP353" s="1114"/>
      <c r="PEQ353" s="1114"/>
      <c r="PER353" s="1114"/>
      <c r="PES353" s="1114"/>
      <c r="PET353" s="1114"/>
      <c r="PEU353" s="1114"/>
      <c r="PEV353" s="1114"/>
      <c r="PEW353" s="1114"/>
      <c r="PEX353" s="1114"/>
      <c r="PEY353" s="1114"/>
      <c r="PEZ353" s="1114"/>
      <c r="PFA353" s="1114"/>
      <c r="PFB353" s="1114"/>
      <c r="PFC353" s="1114"/>
      <c r="PFD353" s="1114"/>
      <c r="PFE353" s="1114"/>
      <c r="PFF353" s="1114"/>
      <c r="PFG353" s="1114"/>
      <c r="PFH353" s="1114"/>
      <c r="PFI353" s="1114"/>
      <c r="PFJ353" s="1114"/>
      <c r="PFK353" s="1114"/>
      <c r="PFL353" s="1114"/>
      <c r="PFM353" s="1114"/>
      <c r="PFN353" s="1114"/>
      <c r="PFO353" s="1114"/>
      <c r="PFP353" s="1114"/>
      <c r="PFQ353" s="1114"/>
      <c r="PFR353" s="1114"/>
      <c r="PFS353" s="1114"/>
      <c r="PFT353" s="1114"/>
      <c r="PFU353" s="1114"/>
      <c r="PFV353" s="1114"/>
      <c r="PFW353" s="1114"/>
      <c r="PFX353" s="1114"/>
      <c r="PFY353" s="1114"/>
      <c r="PFZ353" s="1114"/>
      <c r="PGA353" s="1114"/>
      <c r="PGB353" s="1114"/>
      <c r="PGC353" s="1114"/>
      <c r="PGD353" s="1114"/>
      <c r="PGE353" s="1114"/>
      <c r="PGF353" s="1114"/>
      <c r="PGG353" s="1114"/>
      <c r="PGH353" s="1114"/>
      <c r="PGI353" s="1114"/>
      <c r="PGJ353" s="1114"/>
      <c r="PGK353" s="1114"/>
      <c r="PGL353" s="1114"/>
      <c r="PGM353" s="1114"/>
      <c r="PGN353" s="1114"/>
      <c r="PGO353" s="1114"/>
      <c r="PGP353" s="1114"/>
      <c r="PGQ353" s="1114"/>
      <c r="PGR353" s="1114"/>
      <c r="PGS353" s="1114"/>
      <c r="PGT353" s="1114"/>
      <c r="PGU353" s="1114"/>
      <c r="PGV353" s="1114"/>
      <c r="PGW353" s="1114"/>
      <c r="PGX353" s="1114"/>
      <c r="PGY353" s="1114"/>
      <c r="PGZ353" s="1114"/>
      <c r="PHA353" s="1114"/>
      <c r="PHB353" s="1114"/>
      <c r="PHC353" s="1114"/>
      <c r="PHD353" s="1114"/>
      <c r="PHE353" s="1114"/>
      <c r="PHF353" s="1114"/>
      <c r="PHG353" s="1114"/>
      <c r="PHH353" s="1114"/>
      <c r="PHI353" s="1114"/>
      <c r="PHJ353" s="1114"/>
      <c r="PHK353" s="1114"/>
      <c r="PHL353" s="1114"/>
      <c r="PHM353" s="1114"/>
      <c r="PHN353" s="1114"/>
      <c r="PHO353" s="1114"/>
      <c r="PHP353" s="1114"/>
      <c r="PHQ353" s="1114"/>
      <c r="PHR353" s="1114"/>
      <c r="PHS353" s="1114"/>
      <c r="PHT353" s="1114"/>
      <c r="PHU353" s="1114"/>
      <c r="PHV353" s="1114"/>
      <c r="PHW353" s="1114"/>
      <c r="PHX353" s="1114"/>
      <c r="PHY353" s="1114"/>
      <c r="PHZ353" s="1114"/>
      <c r="PIA353" s="1114"/>
      <c r="PIB353" s="1114"/>
      <c r="PIC353" s="1114"/>
      <c r="PID353" s="1114"/>
      <c r="PIE353" s="1114"/>
      <c r="PIF353" s="1114"/>
      <c r="PIG353" s="1114"/>
      <c r="PIH353" s="1114"/>
      <c r="PII353" s="1114"/>
      <c r="PIJ353" s="1114"/>
      <c r="PIK353" s="1114"/>
      <c r="PIL353" s="1114"/>
      <c r="PIM353" s="1114"/>
      <c r="PIN353" s="1114"/>
      <c r="PIO353" s="1114"/>
      <c r="PIP353" s="1114"/>
      <c r="PIQ353" s="1114"/>
      <c r="PIR353" s="1114"/>
      <c r="PIS353" s="1114"/>
      <c r="PIT353" s="1114"/>
      <c r="PIU353" s="1114"/>
      <c r="PIV353" s="1114"/>
      <c r="PIW353" s="1114"/>
      <c r="PIX353" s="1114"/>
      <c r="PIY353" s="1114"/>
      <c r="PIZ353" s="1114"/>
      <c r="PJA353" s="1114"/>
      <c r="PJB353" s="1114"/>
      <c r="PJC353" s="1114"/>
      <c r="PJD353" s="1114"/>
      <c r="PJE353" s="1114"/>
      <c r="PJF353" s="1114"/>
      <c r="PJG353" s="1114"/>
      <c r="PJH353" s="1114"/>
      <c r="PJI353" s="1114"/>
      <c r="PJJ353" s="1114"/>
      <c r="PJK353" s="1114"/>
      <c r="PJL353" s="1114"/>
      <c r="PJM353" s="1114"/>
      <c r="PJN353" s="1114"/>
      <c r="PJO353" s="1114"/>
      <c r="PJP353" s="1114"/>
      <c r="PJQ353" s="1114"/>
      <c r="PJR353" s="1114"/>
      <c r="PJS353" s="1114"/>
      <c r="PJT353" s="1114"/>
      <c r="PJU353" s="1114"/>
      <c r="PJV353" s="1114"/>
      <c r="PJW353" s="1114"/>
      <c r="PJX353" s="1114"/>
      <c r="PJY353" s="1114"/>
      <c r="PJZ353" s="1114"/>
      <c r="PKA353" s="1114"/>
      <c r="PKB353" s="1114"/>
      <c r="PKC353" s="1114"/>
      <c r="PKD353" s="1114"/>
      <c r="PKE353" s="1114"/>
      <c r="PKF353" s="1114"/>
      <c r="PKG353" s="1114"/>
      <c r="PKH353" s="1114"/>
      <c r="PKI353" s="1114"/>
      <c r="PKJ353" s="1114"/>
      <c r="PKK353" s="1114"/>
      <c r="PKL353" s="1114"/>
      <c r="PKM353" s="1114"/>
      <c r="PKN353" s="1114"/>
      <c r="PKO353" s="1114"/>
      <c r="PKP353" s="1114"/>
      <c r="PKQ353" s="1114"/>
      <c r="PKR353" s="1114"/>
      <c r="PKS353" s="1114"/>
      <c r="PKT353" s="1114"/>
      <c r="PKU353" s="1114"/>
      <c r="PKV353" s="1114"/>
      <c r="PKW353" s="1114"/>
      <c r="PKX353" s="1114"/>
      <c r="PKY353" s="1114"/>
      <c r="PKZ353" s="1114"/>
      <c r="PLA353" s="1114"/>
      <c r="PLB353" s="1114"/>
      <c r="PLC353" s="1114"/>
      <c r="PLD353" s="1114"/>
      <c r="PLE353" s="1114"/>
      <c r="PLF353" s="1114"/>
      <c r="PLG353" s="1114"/>
      <c r="PLH353" s="1114"/>
      <c r="PLI353" s="1114"/>
      <c r="PLJ353" s="1114"/>
      <c r="PLK353" s="1114"/>
      <c r="PLL353" s="1114"/>
      <c r="PLM353" s="1114"/>
      <c r="PLN353" s="1114"/>
      <c r="PLO353" s="1114"/>
      <c r="PLP353" s="1114"/>
      <c r="PLQ353" s="1114"/>
      <c r="PLR353" s="1114"/>
      <c r="PLS353" s="1114"/>
      <c r="PLT353" s="1114"/>
      <c r="PLU353" s="1114"/>
      <c r="PLV353" s="1114"/>
      <c r="PLW353" s="1114"/>
      <c r="PLX353" s="1114"/>
      <c r="PLY353" s="1114"/>
      <c r="PLZ353" s="1114"/>
      <c r="PMA353" s="1114"/>
      <c r="PMB353" s="1114"/>
      <c r="PMC353" s="1114"/>
      <c r="PMD353" s="1114"/>
      <c r="PME353" s="1114"/>
      <c r="PMF353" s="1114"/>
      <c r="PMG353" s="1114"/>
      <c r="PMH353" s="1114"/>
      <c r="PMI353" s="1114"/>
      <c r="PMJ353" s="1114"/>
      <c r="PMK353" s="1114"/>
      <c r="PML353" s="1114"/>
      <c r="PMM353" s="1114"/>
      <c r="PMN353" s="1114"/>
      <c r="PMO353" s="1114"/>
      <c r="PMP353" s="1114"/>
      <c r="PMQ353" s="1114"/>
      <c r="PMR353" s="1114"/>
      <c r="PMS353" s="1114"/>
      <c r="PMT353" s="1114"/>
      <c r="PMU353" s="1114"/>
      <c r="PMV353" s="1114"/>
      <c r="PMW353" s="1114"/>
      <c r="PMX353" s="1114"/>
      <c r="PMY353" s="1114"/>
      <c r="PMZ353" s="1114"/>
      <c r="PNA353" s="1114"/>
      <c r="PNB353" s="1114"/>
      <c r="PNC353" s="1114"/>
      <c r="PND353" s="1114"/>
      <c r="PNE353" s="1114"/>
      <c r="PNF353" s="1114"/>
      <c r="PNG353" s="1114"/>
      <c r="PNH353" s="1114"/>
      <c r="PNI353" s="1114"/>
      <c r="PNJ353" s="1114"/>
      <c r="PNK353" s="1114"/>
      <c r="PNL353" s="1114"/>
      <c r="PNM353" s="1114"/>
      <c r="PNN353" s="1114"/>
      <c r="PNO353" s="1114"/>
      <c r="PNP353" s="1114"/>
      <c r="PNQ353" s="1114"/>
      <c r="PNR353" s="1114"/>
      <c r="PNS353" s="1114"/>
      <c r="PNT353" s="1114"/>
      <c r="PNU353" s="1114"/>
      <c r="PNV353" s="1114"/>
      <c r="PNW353" s="1114"/>
      <c r="PNX353" s="1114"/>
      <c r="PNY353" s="1114"/>
      <c r="PNZ353" s="1114"/>
      <c r="POA353" s="1114"/>
      <c r="POB353" s="1114"/>
      <c r="POC353" s="1114"/>
      <c r="POD353" s="1114"/>
      <c r="POE353" s="1114"/>
      <c r="POF353" s="1114"/>
      <c r="POG353" s="1114"/>
      <c r="POH353" s="1114"/>
      <c r="POI353" s="1114"/>
      <c r="POJ353" s="1114"/>
      <c r="POK353" s="1114"/>
      <c r="POL353" s="1114"/>
      <c r="POM353" s="1114"/>
      <c r="PON353" s="1114"/>
      <c r="POO353" s="1114"/>
      <c r="POP353" s="1114"/>
      <c r="POQ353" s="1114"/>
      <c r="POR353" s="1114"/>
      <c r="POS353" s="1114"/>
      <c r="POT353" s="1114"/>
      <c r="POU353" s="1114"/>
      <c r="POV353" s="1114"/>
      <c r="POW353" s="1114"/>
      <c r="POX353" s="1114"/>
      <c r="POY353" s="1114"/>
      <c r="POZ353" s="1114"/>
      <c r="PPA353" s="1114"/>
      <c r="PPB353" s="1114"/>
      <c r="PPC353" s="1114"/>
      <c r="PPD353" s="1114"/>
      <c r="PPE353" s="1114"/>
      <c r="PPF353" s="1114"/>
      <c r="PPG353" s="1114"/>
      <c r="PPH353" s="1114"/>
      <c r="PPI353" s="1114"/>
      <c r="PPJ353" s="1114"/>
      <c r="PPK353" s="1114"/>
      <c r="PPL353" s="1114"/>
      <c r="PPM353" s="1114"/>
      <c r="PPN353" s="1114"/>
      <c r="PPO353" s="1114"/>
      <c r="PPP353" s="1114"/>
      <c r="PPQ353" s="1114"/>
      <c r="PPR353" s="1114"/>
      <c r="PPS353" s="1114"/>
      <c r="PPT353" s="1114"/>
      <c r="PPU353" s="1114"/>
      <c r="PPV353" s="1114"/>
      <c r="PPW353" s="1114"/>
      <c r="PPX353" s="1114"/>
      <c r="PPY353" s="1114"/>
      <c r="PPZ353" s="1114"/>
      <c r="PQA353" s="1114"/>
      <c r="PQB353" s="1114"/>
      <c r="PQC353" s="1114"/>
      <c r="PQD353" s="1114"/>
      <c r="PQE353" s="1114"/>
      <c r="PQF353" s="1114"/>
      <c r="PQG353" s="1114"/>
      <c r="PQH353" s="1114"/>
      <c r="PQI353" s="1114"/>
      <c r="PQJ353" s="1114"/>
      <c r="PQK353" s="1114"/>
      <c r="PQL353" s="1114"/>
      <c r="PQM353" s="1114"/>
      <c r="PQN353" s="1114"/>
      <c r="PQO353" s="1114"/>
      <c r="PQP353" s="1114"/>
      <c r="PQQ353" s="1114"/>
      <c r="PQR353" s="1114"/>
      <c r="PQS353" s="1114"/>
      <c r="PQT353" s="1114"/>
      <c r="PQU353" s="1114"/>
      <c r="PQV353" s="1114"/>
      <c r="PQW353" s="1114"/>
      <c r="PQX353" s="1114"/>
      <c r="PQY353" s="1114"/>
      <c r="PQZ353" s="1114"/>
      <c r="PRA353" s="1114"/>
      <c r="PRB353" s="1114"/>
      <c r="PRC353" s="1114"/>
      <c r="PRD353" s="1114"/>
      <c r="PRE353" s="1114"/>
      <c r="PRF353" s="1114"/>
      <c r="PRG353" s="1114"/>
      <c r="PRH353" s="1114"/>
      <c r="PRI353" s="1114"/>
      <c r="PRJ353" s="1114"/>
      <c r="PRK353" s="1114"/>
      <c r="PRL353" s="1114"/>
      <c r="PRM353" s="1114"/>
      <c r="PRN353" s="1114"/>
      <c r="PRO353" s="1114"/>
      <c r="PRP353" s="1114"/>
      <c r="PRQ353" s="1114"/>
      <c r="PRR353" s="1114"/>
      <c r="PRS353" s="1114"/>
      <c r="PRT353" s="1114"/>
      <c r="PRU353" s="1114"/>
      <c r="PRV353" s="1114"/>
      <c r="PRW353" s="1114"/>
      <c r="PRX353" s="1114"/>
      <c r="PRY353" s="1114"/>
      <c r="PRZ353" s="1114"/>
      <c r="PSA353" s="1114"/>
      <c r="PSB353" s="1114"/>
      <c r="PSC353" s="1114"/>
      <c r="PSD353" s="1114"/>
      <c r="PSE353" s="1114"/>
      <c r="PSF353" s="1114"/>
      <c r="PSG353" s="1114"/>
      <c r="PSH353" s="1114"/>
      <c r="PSI353" s="1114"/>
      <c r="PSJ353" s="1114"/>
      <c r="PSK353" s="1114"/>
      <c r="PSL353" s="1114"/>
      <c r="PSM353" s="1114"/>
      <c r="PSN353" s="1114"/>
      <c r="PSO353" s="1114"/>
      <c r="PSP353" s="1114"/>
      <c r="PSQ353" s="1114"/>
      <c r="PSR353" s="1114"/>
      <c r="PSS353" s="1114"/>
      <c r="PST353" s="1114"/>
      <c r="PSU353" s="1114"/>
      <c r="PSV353" s="1114"/>
      <c r="PSW353" s="1114"/>
      <c r="PSX353" s="1114"/>
      <c r="PSY353" s="1114"/>
      <c r="PSZ353" s="1114"/>
      <c r="PTA353" s="1114"/>
      <c r="PTB353" s="1114"/>
      <c r="PTC353" s="1114"/>
      <c r="PTD353" s="1114"/>
      <c r="PTE353" s="1114"/>
      <c r="PTF353" s="1114"/>
      <c r="PTG353" s="1114"/>
      <c r="PTH353" s="1114"/>
      <c r="PTI353" s="1114"/>
      <c r="PTJ353" s="1114"/>
      <c r="PTK353" s="1114"/>
      <c r="PTL353" s="1114"/>
      <c r="PTM353" s="1114"/>
      <c r="PTN353" s="1114"/>
      <c r="PTO353" s="1114"/>
      <c r="PTP353" s="1114"/>
      <c r="PTQ353" s="1114"/>
      <c r="PTR353" s="1114"/>
      <c r="PTS353" s="1114"/>
      <c r="PTT353" s="1114"/>
      <c r="PTU353" s="1114"/>
      <c r="PTV353" s="1114"/>
      <c r="PTW353" s="1114"/>
      <c r="PTX353" s="1114"/>
      <c r="PTY353" s="1114"/>
      <c r="PTZ353" s="1114"/>
      <c r="PUA353" s="1114"/>
      <c r="PUB353" s="1114"/>
      <c r="PUC353" s="1114"/>
      <c r="PUD353" s="1114"/>
      <c r="PUE353" s="1114"/>
      <c r="PUF353" s="1114"/>
      <c r="PUG353" s="1114"/>
      <c r="PUH353" s="1114"/>
      <c r="PUI353" s="1114"/>
      <c r="PUJ353" s="1114"/>
      <c r="PUK353" s="1114"/>
      <c r="PUL353" s="1114"/>
      <c r="PUM353" s="1114"/>
      <c r="PUN353" s="1114"/>
      <c r="PUO353" s="1114"/>
      <c r="PUP353" s="1114"/>
      <c r="PUQ353" s="1114"/>
      <c r="PUR353" s="1114"/>
      <c r="PUS353" s="1114"/>
      <c r="PUT353" s="1114"/>
      <c r="PUU353" s="1114"/>
      <c r="PUV353" s="1114"/>
      <c r="PUW353" s="1114"/>
      <c r="PUX353" s="1114"/>
      <c r="PUY353" s="1114"/>
      <c r="PUZ353" s="1114"/>
      <c r="PVA353" s="1114"/>
      <c r="PVB353" s="1114"/>
      <c r="PVC353" s="1114"/>
      <c r="PVD353" s="1114"/>
      <c r="PVE353" s="1114"/>
      <c r="PVF353" s="1114"/>
      <c r="PVG353" s="1114"/>
      <c r="PVH353" s="1114"/>
      <c r="PVI353" s="1114"/>
      <c r="PVJ353" s="1114"/>
      <c r="PVK353" s="1114"/>
      <c r="PVL353" s="1114"/>
      <c r="PVM353" s="1114"/>
      <c r="PVN353" s="1114"/>
      <c r="PVO353" s="1114"/>
      <c r="PVP353" s="1114"/>
      <c r="PVQ353" s="1114"/>
      <c r="PVR353" s="1114"/>
      <c r="PVS353" s="1114"/>
      <c r="PVT353" s="1114"/>
      <c r="PVU353" s="1114"/>
      <c r="PVV353" s="1114"/>
      <c r="PVW353" s="1114"/>
      <c r="PVX353" s="1114"/>
      <c r="PVY353" s="1114"/>
      <c r="PVZ353" s="1114"/>
      <c r="PWA353" s="1114"/>
      <c r="PWB353" s="1114"/>
      <c r="PWC353" s="1114"/>
      <c r="PWD353" s="1114"/>
      <c r="PWE353" s="1114"/>
      <c r="PWF353" s="1114"/>
      <c r="PWG353" s="1114"/>
      <c r="PWH353" s="1114"/>
      <c r="PWI353" s="1114"/>
      <c r="PWJ353" s="1114"/>
      <c r="PWK353" s="1114"/>
      <c r="PWL353" s="1114"/>
      <c r="PWM353" s="1114"/>
      <c r="PWN353" s="1114"/>
      <c r="PWO353" s="1114"/>
      <c r="PWP353" s="1114"/>
      <c r="PWQ353" s="1114"/>
      <c r="PWR353" s="1114"/>
      <c r="PWS353" s="1114"/>
      <c r="PWT353" s="1114"/>
      <c r="PWU353" s="1114"/>
      <c r="PWV353" s="1114"/>
      <c r="PWW353" s="1114"/>
      <c r="PWX353" s="1114"/>
      <c r="PWY353" s="1114"/>
      <c r="PWZ353" s="1114"/>
      <c r="PXA353" s="1114"/>
      <c r="PXB353" s="1114"/>
      <c r="PXC353" s="1114"/>
      <c r="PXD353" s="1114"/>
      <c r="PXE353" s="1114"/>
      <c r="PXF353" s="1114"/>
      <c r="PXG353" s="1114"/>
      <c r="PXH353" s="1114"/>
      <c r="PXI353" s="1114"/>
      <c r="PXJ353" s="1114"/>
      <c r="PXK353" s="1114"/>
      <c r="PXL353" s="1114"/>
      <c r="PXM353" s="1114"/>
      <c r="PXN353" s="1114"/>
      <c r="PXO353" s="1114"/>
      <c r="PXP353" s="1114"/>
      <c r="PXQ353" s="1114"/>
      <c r="PXR353" s="1114"/>
      <c r="PXS353" s="1114"/>
      <c r="PXT353" s="1114"/>
      <c r="PXU353" s="1114"/>
      <c r="PXV353" s="1114"/>
      <c r="PXW353" s="1114"/>
      <c r="PXX353" s="1114"/>
      <c r="PXY353" s="1114"/>
      <c r="PXZ353" s="1114"/>
      <c r="PYA353" s="1114"/>
      <c r="PYB353" s="1114"/>
      <c r="PYC353" s="1114"/>
      <c r="PYD353" s="1114"/>
      <c r="PYE353" s="1114"/>
      <c r="PYF353" s="1114"/>
      <c r="PYG353" s="1114"/>
      <c r="PYH353" s="1114"/>
      <c r="PYI353" s="1114"/>
      <c r="PYJ353" s="1114"/>
      <c r="PYK353" s="1114"/>
      <c r="PYL353" s="1114"/>
      <c r="PYM353" s="1114"/>
      <c r="PYN353" s="1114"/>
      <c r="PYO353" s="1114"/>
      <c r="PYP353" s="1114"/>
      <c r="PYQ353" s="1114"/>
      <c r="PYR353" s="1114"/>
      <c r="PYS353" s="1114"/>
      <c r="PYT353" s="1114"/>
      <c r="PYU353" s="1114"/>
      <c r="PYV353" s="1114"/>
      <c r="PYW353" s="1114"/>
      <c r="PYX353" s="1114"/>
      <c r="PYY353" s="1114"/>
      <c r="PYZ353" s="1114"/>
      <c r="PZA353" s="1114"/>
      <c r="PZB353" s="1114"/>
      <c r="PZC353" s="1114"/>
      <c r="PZD353" s="1114"/>
      <c r="PZE353" s="1114"/>
      <c r="PZF353" s="1114"/>
      <c r="PZG353" s="1114"/>
      <c r="PZH353" s="1114"/>
      <c r="PZI353" s="1114"/>
      <c r="PZJ353" s="1114"/>
      <c r="PZK353" s="1114"/>
      <c r="PZL353" s="1114"/>
      <c r="PZM353" s="1114"/>
      <c r="PZN353" s="1114"/>
      <c r="PZO353" s="1114"/>
      <c r="PZP353" s="1114"/>
      <c r="PZQ353" s="1114"/>
      <c r="PZR353" s="1114"/>
      <c r="PZS353" s="1114"/>
      <c r="PZT353" s="1114"/>
      <c r="PZU353" s="1114"/>
      <c r="PZV353" s="1114"/>
      <c r="PZW353" s="1114"/>
      <c r="PZX353" s="1114"/>
      <c r="PZY353" s="1114"/>
      <c r="PZZ353" s="1114"/>
      <c r="QAA353" s="1114"/>
      <c r="QAB353" s="1114"/>
      <c r="QAC353" s="1114"/>
      <c r="QAD353" s="1114"/>
      <c r="QAE353" s="1114"/>
      <c r="QAF353" s="1114"/>
      <c r="QAG353" s="1114"/>
      <c r="QAH353" s="1114"/>
      <c r="QAI353" s="1114"/>
      <c r="QAJ353" s="1114"/>
      <c r="QAK353" s="1114"/>
      <c r="QAL353" s="1114"/>
      <c r="QAM353" s="1114"/>
      <c r="QAN353" s="1114"/>
      <c r="QAO353" s="1114"/>
      <c r="QAP353" s="1114"/>
      <c r="QAQ353" s="1114"/>
      <c r="QAR353" s="1114"/>
      <c r="QAS353" s="1114"/>
      <c r="QAT353" s="1114"/>
      <c r="QAU353" s="1114"/>
      <c r="QAV353" s="1114"/>
      <c r="QAW353" s="1114"/>
      <c r="QAX353" s="1114"/>
      <c r="QAY353" s="1114"/>
      <c r="QAZ353" s="1114"/>
      <c r="QBA353" s="1114"/>
      <c r="QBB353" s="1114"/>
      <c r="QBC353" s="1114"/>
      <c r="QBD353" s="1114"/>
      <c r="QBE353" s="1114"/>
      <c r="QBF353" s="1114"/>
      <c r="QBG353" s="1114"/>
      <c r="QBH353" s="1114"/>
      <c r="QBI353" s="1114"/>
      <c r="QBJ353" s="1114"/>
      <c r="QBK353" s="1114"/>
      <c r="QBL353" s="1114"/>
      <c r="QBM353" s="1114"/>
      <c r="QBN353" s="1114"/>
      <c r="QBO353" s="1114"/>
      <c r="QBP353" s="1114"/>
      <c r="QBQ353" s="1114"/>
      <c r="QBR353" s="1114"/>
      <c r="QBS353" s="1114"/>
      <c r="QBT353" s="1114"/>
      <c r="QBU353" s="1114"/>
      <c r="QBV353" s="1114"/>
      <c r="QBW353" s="1114"/>
      <c r="QBX353" s="1114"/>
      <c r="QBY353" s="1114"/>
      <c r="QBZ353" s="1114"/>
      <c r="QCA353" s="1114"/>
      <c r="QCB353" s="1114"/>
      <c r="QCC353" s="1114"/>
      <c r="QCD353" s="1114"/>
      <c r="QCE353" s="1114"/>
      <c r="QCF353" s="1114"/>
      <c r="QCG353" s="1114"/>
      <c r="QCH353" s="1114"/>
      <c r="QCI353" s="1114"/>
      <c r="QCJ353" s="1114"/>
      <c r="QCK353" s="1114"/>
      <c r="QCL353" s="1114"/>
      <c r="QCM353" s="1114"/>
      <c r="QCN353" s="1114"/>
      <c r="QCO353" s="1114"/>
      <c r="QCP353" s="1114"/>
      <c r="QCQ353" s="1114"/>
      <c r="QCR353" s="1114"/>
      <c r="QCS353" s="1114"/>
      <c r="QCT353" s="1114"/>
      <c r="QCU353" s="1114"/>
      <c r="QCV353" s="1114"/>
      <c r="QCW353" s="1114"/>
      <c r="QCX353" s="1114"/>
      <c r="QCY353" s="1114"/>
      <c r="QCZ353" s="1114"/>
      <c r="QDA353" s="1114"/>
      <c r="QDB353" s="1114"/>
      <c r="QDC353" s="1114"/>
      <c r="QDD353" s="1114"/>
      <c r="QDE353" s="1114"/>
      <c r="QDF353" s="1114"/>
      <c r="QDG353" s="1114"/>
      <c r="QDH353" s="1114"/>
      <c r="QDI353" s="1114"/>
      <c r="QDJ353" s="1114"/>
      <c r="QDK353" s="1114"/>
      <c r="QDL353" s="1114"/>
      <c r="QDM353" s="1114"/>
      <c r="QDN353" s="1114"/>
      <c r="QDO353" s="1114"/>
      <c r="QDP353" s="1114"/>
      <c r="QDQ353" s="1114"/>
      <c r="QDR353" s="1114"/>
      <c r="QDS353" s="1114"/>
      <c r="QDT353" s="1114"/>
      <c r="QDU353" s="1114"/>
      <c r="QDV353" s="1114"/>
      <c r="QDW353" s="1114"/>
      <c r="QDX353" s="1114"/>
      <c r="QDY353" s="1114"/>
      <c r="QDZ353" s="1114"/>
      <c r="QEA353" s="1114"/>
      <c r="QEB353" s="1114"/>
      <c r="QEC353" s="1114"/>
      <c r="QED353" s="1114"/>
      <c r="QEE353" s="1114"/>
      <c r="QEF353" s="1114"/>
      <c r="QEG353" s="1114"/>
      <c r="QEH353" s="1114"/>
      <c r="QEI353" s="1114"/>
      <c r="QEJ353" s="1114"/>
      <c r="QEK353" s="1114"/>
      <c r="QEL353" s="1114"/>
      <c r="QEM353" s="1114"/>
      <c r="QEN353" s="1114"/>
      <c r="QEO353" s="1114"/>
      <c r="QEP353" s="1114"/>
      <c r="QEQ353" s="1114"/>
      <c r="QER353" s="1114"/>
      <c r="QES353" s="1114"/>
      <c r="QET353" s="1114"/>
      <c r="QEU353" s="1114"/>
      <c r="QEV353" s="1114"/>
      <c r="QEW353" s="1114"/>
      <c r="QEX353" s="1114"/>
      <c r="QEY353" s="1114"/>
      <c r="QEZ353" s="1114"/>
      <c r="QFA353" s="1114"/>
      <c r="QFB353" s="1114"/>
      <c r="QFC353" s="1114"/>
      <c r="QFD353" s="1114"/>
      <c r="QFE353" s="1114"/>
      <c r="QFF353" s="1114"/>
      <c r="QFG353" s="1114"/>
      <c r="QFH353" s="1114"/>
      <c r="QFI353" s="1114"/>
      <c r="QFJ353" s="1114"/>
      <c r="QFK353" s="1114"/>
      <c r="QFL353" s="1114"/>
      <c r="QFM353" s="1114"/>
      <c r="QFN353" s="1114"/>
      <c r="QFO353" s="1114"/>
      <c r="QFP353" s="1114"/>
      <c r="QFQ353" s="1114"/>
      <c r="QFR353" s="1114"/>
      <c r="QFS353" s="1114"/>
      <c r="QFT353" s="1114"/>
      <c r="QFU353" s="1114"/>
      <c r="QFV353" s="1114"/>
      <c r="QFW353" s="1114"/>
      <c r="QFX353" s="1114"/>
      <c r="QFY353" s="1114"/>
      <c r="QFZ353" s="1114"/>
      <c r="QGA353" s="1114"/>
      <c r="QGB353" s="1114"/>
      <c r="QGC353" s="1114"/>
      <c r="QGD353" s="1114"/>
      <c r="QGE353" s="1114"/>
      <c r="QGF353" s="1114"/>
      <c r="QGG353" s="1114"/>
      <c r="QGH353" s="1114"/>
      <c r="QGI353" s="1114"/>
      <c r="QGJ353" s="1114"/>
      <c r="QGK353" s="1114"/>
      <c r="QGL353" s="1114"/>
      <c r="QGM353" s="1114"/>
      <c r="QGN353" s="1114"/>
      <c r="QGO353" s="1114"/>
      <c r="QGP353" s="1114"/>
      <c r="QGQ353" s="1114"/>
      <c r="QGR353" s="1114"/>
      <c r="QGS353" s="1114"/>
      <c r="QGT353" s="1114"/>
      <c r="QGU353" s="1114"/>
      <c r="QGV353" s="1114"/>
      <c r="QGW353" s="1114"/>
      <c r="QGX353" s="1114"/>
      <c r="QGY353" s="1114"/>
      <c r="QGZ353" s="1114"/>
      <c r="QHA353" s="1114"/>
      <c r="QHB353" s="1114"/>
      <c r="QHC353" s="1114"/>
      <c r="QHD353" s="1114"/>
      <c r="QHE353" s="1114"/>
      <c r="QHF353" s="1114"/>
      <c r="QHG353" s="1114"/>
      <c r="QHH353" s="1114"/>
      <c r="QHI353" s="1114"/>
      <c r="QHJ353" s="1114"/>
      <c r="QHK353" s="1114"/>
      <c r="QHL353" s="1114"/>
      <c r="QHM353" s="1114"/>
      <c r="QHN353" s="1114"/>
      <c r="QHO353" s="1114"/>
      <c r="QHP353" s="1114"/>
      <c r="QHQ353" s="1114"/>
      <c r="QHR353" s="1114"/>
      <c r="QHS353" s="1114"/>
      <c r="QHT353" s="1114"/>
      <c r="QHU353" s="1114"/>
      <c r="QHV353" s="1114"/>
      <c r="QHW353" s="1114"/>
      <c r="QHX353" s="1114"/>
      <c r="QHY353" s="1114"/>
      <c r="QHZ353" s="1114"/>
      <c r="QIA353" s="1114"/>
      <c r="QIB353" s="1114"/>
      <c r="QIC353" s="1114"/>
      <c r="QID353" s="1114"/>
      <c r="QIE353" s="1114"/>
      <c r="QIF353" s="1114"/>
      <c r="QIG353" s="1114"/>
      <c r="QIH353" s="1114"/>
      <c r="QII353" s="1114"/>
      <c r="QIJ353" s="1114"/>
      <c r="QIK353" s="1114"/>
      <c r="QIL353" s="1114"/>
      <c r="QIM353" s="1114"/>
      <c r="QIN353" s="1114"/>
      <c r="QIO353" s="1114"/>
      <c r="QIP353" s="1114"/>
      <c r="QIQ353" s="1114"/>
      <c r="QIR353" s="1114"/>
      <c r="QIS353" s="1114"/>
      <c r="QIT353" s="1114"/>
      <c r="QIU353" s="1114"/>
      <c r="QIV353" s="1114"/>
      <c r="QIW353" s="1114"/>
      <c r="QIX353" s="1114"/>
      <c r="QIY353" s="1114"/>
      <c r="QIZ353" s="1114"/>
      <c r="QJA353" s="1114"/>
      <c r="QJB353" s="1114"/>
      <c r="QJC353" s="1114"/>
      <c r="QJD353" s="1114"/>
      <c r="QJE353" s="1114"/>
      <c r="QJF353" s="1114"/>
      <c r="QJG353" s="1114"/>
      <c r="QJH353" s="1114"/>
      <c r="QJI353" s="1114"/>
      <c r="QJJ353" s="1114"/>
      <c r="QJK353" s="1114"/>
      <c r="QJL353" s="1114"/>
      <c r="QJM353" s="1114"/>
      <c r="QJN353" s="1114"/>
      <c r="QJO353" s="1114"/>
      <c r="QJP353" s="1114"/>
      <c r="QJQ353" s="1114"/>
      <c r="QJR353" s="1114"/>
      <c r="QJS353" s="1114"/>
      <c r="QJT353" s="1114"/>
      <c r="QJU353" s="1114"/>
      <c r="QJV353" s="1114"/>
      <c r="QJW353" s="1114"/>
      <c r="QJX353" s="1114"/>
      <c r="QJY353" s="1114"/>
      <c r="QJZ353" s="1114"/>
      <c r="QKA353" s="1114"/>
      <c r="QKB353" s="1114"/>
      <c r="QKC353" s="1114"/>
      <c r="QKD353" s="1114"/>
      <c r="QKE353" s="1114"/>
      <c r="QKF353" s="1114"/>
      <c r="QKG353" s="1114"/>
      <c r="QKH353" s="1114"/>
      <c r="QKI353" s="1114"/>
      <c r="QKJ353" s="1114"/>
      <c r="QKK353" s="1114"/>
      <c r="QKL353" s="1114"/>
      <c r="QKM353" s="1114"/>
      <c r="QKN353" s="1114"/>
      <c r="QKO353" s="1114"/>
      <c r="QKP353" s="1114"/>
      <c r="QKQ353" s="1114"/>
      <c r="QKR353" s="1114"/>
      <c r="QKS353" s="1114"/>
      <c r="QKT353" s="1114"/>
      <c r="QKU353" s="1114"/>
      <c r="QKV353" s="1114"/>
      <c r="QKW353" s="1114"/>
      <c r="QKX353" s="1114"/>
      <c r="QKY353" s="1114"/>
      <c r="QKZ353" s="1114"/>
      <c r="QLA353" s="1114"/>
      <c r="QLB353" s="1114"/>
      <c r="QLC353" s="1114"/>
      <c r="QLD353" s="1114"/>
      <c r="QLE353" s="1114"/>
      <c r="QLF353" s="1114"/>
      <c r="QLG353" s="1114"/>
      <c r="QLH353" s="1114"/>
      <c r="QLI353" s="1114"/>
      <c r="QLJ353" s="1114"/>
      <c r="QLK353" s="1114"/>
      <c r="QLL353" s="1114"/>
      <c r="QLM353" s="1114"/>
      <c r="QLN353" s="1114"/>
      <c r="QLO353" s="1114"/>
      <c r="QLP353" s="1114"/>
      <c r="QLQ353" s="1114"/>
      <c r="QLR353" s="1114"/>
      <c r="QLS353" s="1114"/>
      <c r="QLT353" s="1114"/>
      <c r="QLU353" s="1114"/>
      <c r="QLV353" s="1114"/>
      <c r="QLW353" s="1114"/>
      <c r="QLX353" s="1114"/>
      <c r="QLY353" s="1114"/>
      <c r="QLZ353" s="1114"/>
      <c r="QMA353" s="1114"/>
      <c r="QMB353" s="1114"/>
      <c r="QMC353" s="1114"/>
      <c r="QMD353" s="1114"/>
      <c r="QME353" s="1114"/>
      <c r="QMF353" s="1114"/>
      <c r="QMG353" s="1114"/>
      <c r="QMH353" s="1114"/>
      <c r="QMI353" s="1114"/>
      <c r="QMJ353" s="1114"/>
      <c r="QMK353" s="1114"/>
      <c r="QML353" s="1114"/>
      <c r="QMM353" s="1114"/>
      <c r="QMN353" s="1114"/>
      <c r="QMO353" s="1114"/>
      <c r="QMP353" s="1114"/>
      <c r="QMQ353" s="1114"/>
      <c r="QMR353" s="1114"/>
      <c r="QMS353" s="1114"/>
      <c r="QMT353" s="1114"/>
      <c r="QMU353" s="1114"/>
      <c r="QMV353" s="1114"/>
      <c r="QMW353" s="1114"/>
      <c r="QMX353" s="1114"/>
      <c r="QMY353" s="1114"/>
      <c r="QMZ353" s="1114"/>
      <c r="QNA353" s="1114"/>
      <c r="QNB353" s="1114"/>
      <c r="QNC353" s="1114"/>
      <c r="QND353" s="1114"/>
      <c r="QNE353" s="1114"/>
      <c r="QNF353" s="1114"/>
      <c r="QNG353" s="1114"/>
      <c r="QNH353" s="1114"/>
      <c r="QNI353" s="1114"/>
      <c r="QNJ353" s="1114"/>
      <c r="QNK353" s="1114"/>
      <c r="QNL353" s="1114"/>
      <c r="QNM353" s="1114"/>
      <c r="QNN353" s="1114"/>
      <c r="QNO353" s="1114"/>
      <c r="QNP353" s="1114"/>
      <c r="QNQ353" s="1114"/>
      <c r="QNR353" s="1114"/>
      <c r="QNS353" s="1114"/>
      <c r="QNT353" s="1114"/>
      <c r="QNU353" s="1114"/>
      <c r="QNV353" s="1114"/>
      <c r="QNW353" s="1114"/>
      <c r="QNX353" s="1114"/>
      <c r="QNY353" s="1114"/>
      <c r="QNZ353" s="1114"/>
      <c r="QOA353" s="1114"/>
      <c r="QOB353" s="1114"/>
      <c r="QOC353" s="1114"/>
      <c r="QOD353" s="1114"/>
      <c r="QOE353" s="1114"/>
      <c r="QOF353" s="1114"/>
      <c r="QOG353" s="1114"/>
      <c r="QOH353" s="1114"/>
      <c r="QOI353" s="1114"/>
      <c r="QOJ353" s="1114"/>
      <c r="QOK353" s="1114"/>
      <c r="QOL353" s="1114"/>
      <c r="QOM353" s="1114"/>
      <c r="QON353" s="1114"/>
      <c r="QOO353" s="1114"/>
      <c r="QOP353" s="1114"/>
      <c r="QOQ353" s="1114"/>
      <c r="QOR353" s="1114"/>
      <c r="QOS353" s="1114"/>
      <c r="QOT353" s="1114"/>
      <c r="QOU353" s="1114"/>
      <c r="QOV353" s="1114"/>
      <c r="QOW353" s="1114"/>
      <c r="QOX353" s="1114"/>
      <c r="QOY353" s="1114"/>
      <c r="QOZ353" s="1114"/>
      <c r="QPA353" s="1114"/>
      <c r="QPB353" s="1114"/>
      <c r="QPC353" s="1114"/>
      <c r="QPD353" s="1114"/>
      <c r="QPE353" s="1114"/>
      <c r="QPF353" s="1114"/>
      <c r="QPG353" s="1114"/>
      <c r="QPH353" s="1114"/>
      <c r="QPI353" s="1114"/>
      <c r="QPJ353" s="1114"/>
      <c r="QPK353" s="1114"/>
      <c r="QPL353" s="1114"/>
      <c r="QPM353" s="1114"/>
      <c r="QPN353" s="1114"/>
      <c r="QPO353" s="1114"/>
      <c r="QPP353" s="1114"/>
      <c r="QPQ353" s="1114"/>
      <c r="QPR353" s="1114"/>
      <c r="QPS353" s="1114"/>
      <c r="QPT353" s="1114"/>
      <c r="QPU353" s="1114"/>
      <c r="QPV353" s="1114"/>
      <c r="QPW353" s="1114"/>
      <c r="QPX353" s="1114"/>
      <c r="QPY353" s="1114"/>
      <c r="QPZ353" s="1114"/>
      <c r="QQA353" s="1114"/>
      <c r="QQB353" s="1114"/>
      <c r="QQC353" s="1114"/>
      <c r="QQD353" s="1114"/>
      <c r="QQE353" s="1114"/>
      <c r="QQF353" s="1114"/>
      <c r="QQG353" s="1114"/>
      <c r="QQH353" s="1114"/>
      <c r="QQI353" s="1114"/>
      <c r="QQJ353" s="1114"/>
      <c r="QQK353" s="1114"/>
      <c r="QQL353" s="1114"/>
      <c r="QQM353" s="1114"/>
      <c r="QQN353" s="1114"/>
      <c r="QQO353" s="1114"/>
      <c r="QQP353" s="1114"/>
      <c r="QQQ353" s="1114"/>
      <c r="QQR353" s="1114"/>
      <c r="QQS353" s="1114"/>
      <c r="QQT353" s="1114"/>
      <c r="QQU353" s="1114"/>
      <c r="QQV353" s="1114"/>
      <c r="QQW353" s="1114"/>
      <c r="QQX353" s="1114"/>
      <c r="QQY353" s="1114"/>
      <c r="QQZ353" s="1114"/>
      <c r="QRA353" s="1114"/>
      <c r="QRB353" s="1114"/>
      <c r="QRC353" s="1114"/>
      <c r="QRD353" s="1114"/>
      <c r="QRE353" s="1114"/>
      <c r="QRF353" s="1114"/>
      <c r="QRG353" s="1114"/>
      <c r="QRH353" s="1114"/>
      <c r="QRI353" s="1114"/>
      <c r="QRJ353" s="1114"/>
      <c r="QRK353" s="1114"/>
      <c r="QRL353" s="1114"/>
      <c r="QRM353" s="1114"/>
      <c r="QRN353" s="1114"/>
      <c r="QRO353" s="1114"/>
      <c r="QRP353" s="1114"/>
      <c r="QRQ353" s="1114"/>
      <c r="QRR353" s="1114"/>
      <c r="QRS353" s="1114"/>
      <c r="QRT353" s="1114"/>
      <c r="QRU353" s="1114"/>
      <c r="QRV353" s="1114"/>
      <c r="QRW353" s="1114"/>
      <c r="QRX353" s="1114"/>
      <c r="QRY353" s="1114"/>
      <c r="QRZ353" s="1114"/>
      <c r="QSA353" s="1114"/>
      <c r="QSB353" s="1114"/>
      <c r="QSC353" s="1114"/>
      <c r="QSD353" s="1114"/>
      <c r="QSE353" s="1114"/>
      <c r="QSF353" s="1114"/>
      <c r="QSG353" s="1114"/>
      <c r="QSH353" s="1114"/>
      <c r="QSI353" s="1114"/>
      <c r="QSJ353" s="1114"/>
      <c r="QSK353" s="1114"/>
      <c r="QSL353" s="1114"/>
      <c r="QSM353" s="1114"/>
      <c r="QSN353" s="1114"/>
      <c r="QSO353" s="1114"/>
      <c r="QSP353" s="1114"/>
      <c r="QSQ353" s="1114"/>
      <c r="QSR353" s="1114"/>
      <c r="QSS353" s="1114"/>
      <c r="QST353" s="1114"/>
      <c r="QSU353" s="1114"/>
      <c r="QSV353" s="1114"/>
      <c r="QSW353" s="1114"/>
      <c r="QSX353" s="1114"/>
      <c r="QSY353" s="1114"/>
      <c r="QSZ353" s="1114"/>
      <c r="QTA353" s="1114"/>
      <c r="QTB353" s="1114"/>
      <c r="QTC353" s="1114"/>
      <c r="QTD353" s="1114"/>
      <c r="QTE353" s="1114"/>
      <c r="QTF353" s="1114"/>
      <c r="QTG353" s="1114"/>
      <c r="QTH353" s="1114"/>
      <c r="QTI353" s="1114"/>
      <c r="QTJ353" s="1114"/>
      <c r="QTK353" s="1114"/>
      <c r="QTL353" s="1114"/>
      <c r="QTM353" s="1114"/>
      <c r="QTN353" s="1114"/>
      <c r="QTO353" s="1114"/>
      <c r="QTP353" s="1114"/>
      <c r="QTQ353" s="1114"/>
      <c r="QTR353" s="1114"/>
      <c r="QTS353" s="1114"/>
      <c r="QTT353" s="1114"/>
      <c r="QTU353" s="1114"/>
      <c r="QTV353" s="1114"/>
      <c r="QTW353" s="1114"/>
      <c r="QTX353" s="1114"/>
      <c r="QTY353" s="1114"/>
      <c r="QTZ353" s="1114"/>
      <c r="QUA353" s="1114"/>
      <c r="QUB353" s="1114"/>
      <c r="QUC353" s="1114"/>
      <c r="QUD353" s="1114"/>
      <c r="QUE353" s="1114"/>
      <c r="QUF353" s="1114"/>
      <c r="QUG353" s="1114"/>
      <c r="QUH353" s="1114"/>
      <c r="QUI353" s="1114"/>
      <c r="QUJ353" s="1114"/>
      <c r="QUK353" s="1114"/>
      <c r="QUL353" s="1114"/>
      <c r="QUM353" s="1114"/>
      <c r="QUN353" s="1114"/>
      <c r="QUO353" s="1114"/>
      <c r="QUP353" s="1114"/>
      <c r="QUQ353" s="1114"/>
      <c r="QUR353" s="1114"/>
      <c r="QUS353" s="1114"/>
      <c r="QUT353" s="1114"/>
      <c r="QUU353" s="1114"/>
      <c r="QUV353" s="1114"/>
      <c r="QUW353" s="1114"/>
      <c r="QUX353" s="1114"/>
      <c r="QUY353" s="1114"/>
      <c r="QUZ353" s="1114"/>
      <c r="QVA353" s="1114"/>
      <c r="QVB353" s="1114"/>
      <c r="QVC353" s="1114"/>
      <c r="QVD353" s="1114"/>
      <c r="QVE353" s="1114"/>
      <c r="QVF353" s="1114"/>
      <c r="QVG353" s="1114"/>
      <c r="QVH353" s="1114"/>
      <c r="QVI353" s="1114"/>
      <c r="QVJ353" s="1114"/>
      <c r="QVK353" s="1114"/>
      <c r="QVL353" s="1114"/>
      <c r="QVM353" s="1114"/>
      <c r="QVN353" s="1114"/>
      <c r="QVO353" s="1114"/>
      <c r="QVP353" s="1114"/>
      <c r="QVQ353" s="1114"/>
      <c r="QVR353" s="1114"/>
      <c r="QVS353" s="1114"/>
      <c r="QVT353" s="1114"/>
      <c r="QVU353" s="1114"/>
      <c r="QVV353" s="1114"/>
      <c r="QVW353" s="1114"/>
      <c r="QVX353" s="1114"/>
      <c r="QVY353" s="1114"/>
      <c r="QVZ353" s="1114"/>
      <c r="QWA353" s="1114"/>
      <c r="QWB353" s="1114"/>
      <c r="QWC353" s="1114"/>
      <c r="QWD353" s="1114"/>
      <c r="QWE353" s="1114"/>
      <c r="QWF353" s="1114"/>
      <c r="QWG353" s="1114"/>
      <c r="QWH353" s="1114"/>
      <c r="QWI353" s="1114"/>
      <c r="QWJ353" s="1114"/>
      <c r="QWK353" s="1114"/>
      <c r="QWL353" s="1114"/>
      <c r="QWM353" s="1114"/>
      <c r="QWN353" s="1114"/>
      <c r="QWO353" s="1114"/>
      <c r="QWP353" s="1114"/>
      <c r="QWQ353" s="1114"/>
      <c r="QWR353" s="1114"/>
      <c r="QWS353" s="1114"/>
      <c r="QWT353" s="1114"/>
      <c r="QWU353" s="1114"/>
      <c r="QWV353" s="1114"/>
      <c r="QWW353" s="1114"/>
      <c r="QWX353" s="1114"/>
      <c r="QWY353" s="1114"/>
      <c r="QWZ353" s="1114"/>
      <c r="QXA353" s="1114"/>
      <c r="QXB353" s="1114"/>
      <c r="QXC353" s="1114"/>
      <c r="QXD353" s="1114"/>
      <c r="QXE353" s="1114"/>
      <c r="QXF353" s="1114"/>
      <c r="QXG353" s="1114"/>
      <c r="QXH353" s="1114"/>
      <c r="QXI353" s="1114"/>
      <c r="QXJ353" s="1114"/>
      <c r="QXK353" s="1114"/>
      <c r="QXL353" s="1114"/>
      <c r="QXM353" s="1114"/>
      <c r="QXN353" s="1114"/>
      <c r="QXO353" s="1114"/>
      <c r="QXP353" s="1114"/>
      <c r="QXQ353" s="1114"/>
      <c r="QXR353" s="1114"/>
      <c r="QXS353" s="1114"/>
      <c r="QXT353" s="1114"/>
      <c r="QXU353" s="1114"/>
      <c r="QXV353" s="1114"/>
      <c r="QXW353" s="1114"/>
      <c r="QXX353" s="1114"/>
      <c r="QXY353" s="1114"/>
      <c r="QXZ353" s="1114"/>
      <c r="QYA353" s="1114"/>
      <c r="QYB353" s="1114"/>
      <c r="QYC353" s="1114"/>
      <c r="QYD353" s="1114"/>
      <c r="QYE353" s="1114"/>
      <c r="QYF353" s="1114"/>
      <c r="QYG353" s="1114"/>
      <c r="QYH353" s="1114"/>
      <c r="QYI353" s="1114"/>
      <c r="QYJ353" s="1114"/>
      <c r="QYK353" s="1114"/>
      <c r="QYL353" s="1114"/>
      <c r="QYM353" s="1114"/>
      <c r="QYN353" s="1114"/>
      <c r="QYO353" s="1114"/>
      <c r="QYP353" s="1114"/>
      <c r="QYQ353" s="1114"/>
      <c r="QYR353" s="1114"/>
      <c r="QYS353" s="1114"/>
      <c r="QYT353" s="1114"/>
      <c r="QYU353" s="1114"/>
      <c r="QYV353" s="1114"/>
      <c r="QYW353" s="1114"/>
      <c r="QYX353" s="1114"/>
      <c r="QYY353" s="1114"/>
      <c r="QYZ353" s="1114"/>
      <c r="QZA353" s="1114"/>
      <c r="QZB353" s="1114"/>
      <c r="QZC353" s="1114"/>
      <c r="QZD353" s="1114"/>
      <c r="QZE353" s="1114"/>
      <c r="QZF353" s="1114"/>
      <c r="QZG353" s="1114"/>
      <c r="QZH353" s="1114"/>
      <c r="QZI353" s="1114"/>
      <c r="QZJ353" s="1114"/>
      <c r="QZK353" s="1114"/>
      <c r="QZL353" s="1114"/>
      <c r="QZM353" s="1114"/>
      <c r="QZN353" s="1114"/>
      <c r="QZO353" s="1114"/>
      <c r="QZP353" s="1114"/>
      <c r="QZQ353" s="1114"/>
      <c r="QZR353" s="1114"/>
      <c r="QZS353" s="1114"/>
      <c r="QZT353" s="1114"/>
      <c r="QZU353" s="1114"/>
      <c r="QZV353" s="1114"/>
      <c r="QZW353" s="1114"/>
      <c r="QZX353" s="1114"/>
      <c r="QZY353" s="1114"/>
      <c r="QZZ353" s="1114"/>
      <c r="RAA353" s="1114"/>
      <c r="RAB353" s="1114"/>
      <c r="RAC353" s="1114"/>
      <c r="RAD353" s="1114"/>
      <c r="RAE353" s="1114"/>
      <c r="RAF353" s="1114"/>
      <c r="RAG353" s="1114"/>
      <c r="RAH353" s="1114"/>
      <c r="RAI353" s="1114"/>
      <c r="RAJ353" s="1114"/>
      <c r="RAK353" s="1114"/>
      <c r="RAL353" s="1114"/>
      <c r="RAM353" s="1114"/>
      <c r="RAN353" s="1114"/>
      <c r="RAO353" s="1114"/>
      <c r="RAP353" s="1114"/>
      <c r="RAQ353" s="1114"/>
      <c r="RAR353" s="1114"/>
      <c r="RAS353" s="1114"/>
      <c r="RAT353" s="1114"/>
      <c r="RAU353" s="1114"/>
      <c r="RAV353" s="1114"/>
      <c r="RAW353" s="1114"/>
      <c r="RAX353" s="1114"/>
      <c r="RAY353" s="1114"/>
      <c r="RAZ353" s="1114"/>
      <c r="RBA353" s="1114"/>
      <c r="RBB353" s="1114"/>
      <c r="RBC353" s="1114"/>
      <c r="RBD353" s="1114"/>
      <c r="RBE353" s="1114"/>
      <c r="RBF353" s="1114"/>
      <c r="RBG353" s="1114"/>
      <c r="RBH353" s="1114"/>
      <c r="RBI353" s="1114"/>
      <c r="RBJ353" s="1114"/>
      <c r="RBK353" s="1114"/>
      <c r="RBL353" s="1114"/>
      <c r="RBM353" s="1114"/>
      <c r="RBN353" s="1114"/>
      <c r="RBO353" s="1114"/>
      <c r="RBP353" s="1114"/>
      <c r="RBQ353" s="1114"/>
      <c r="RBR353" s="1114"/>
      <c r="RBS353" s="1114"/>
      <c r="RBT353" s="1114"/>
      <c r="RBU353" s="1114"/>
      <c r="RBV353" s="1114"/>
      <c r="RBW353" s="1114"/>
      <c r="RBX353" s="1114"/>
      <c r="RBY353" s="1114"/>
      <c r="RBZ353" s="1114"/>
      <c r="RCA353" s="1114"/>
      <c r="RCB353" s="1114"/>
      <c r="RCC353" s="1114"/>
      <c r="RCD353" s="1114"/>
      <c r="RCE353" s="1114"/>
      <c r="RCF353" s="1114"/>
      <c r="RCG353" s="1114"/>
      <c r="RCH353" s="1114"/>
      <c r="RCI353" s="1114"/>
      <c r="RCJ353" s="1114"/>
      <c r="RCK353" s="1114"/>
      <c r="RCL353" s="1114"/>
      <c r="RCM353" s="1114"/>
      <c r="RCN353" s="1114"/>
      <c r="RCO353" s="1114"/>
      <c r="RCP353" s="1114"/>
      <c r="RCQ353" s="1114"/>
      <c r="RCR353" s="1114"/>
      <c r="RCS353" s="1114"/>
      <c r="RCT353" s="1114"/>
      <c r="RCU353" s="1114"/>
      <c r="RCV353" s="1114"/>
      <c r="RCW353" s="1114"/>
      <c r="RCX353" s="1114"/>
      <c r="RCY353" s="1114"/>
      <c r="RCZ353" s="1114"/>
      <c r="RDA353" s="1114"/>
      <c r="RDB353" s="1114"/>
      <c r="RDC353" s="1114"/>
      <c r="RDD353" s="1114"/>
      <c r="RDE353" s="1114"/>
      <c r="RDF353" s="1114"/>
      <c r="RDG353" s="1114"/>
      <c r="RDH353" s="1114"/>
      <c r="RDI353" s="1114"/>
      <c r="RDJ353" s="1114"/>
      <c r="RDK353" s="1114"/>
      <c r="RDL353" s="1114"/>
      <c r="RDM353" s="1114"/>
      <c r="RDN353" s="1114"/>
      <c r="RDO353" s="1114"/>
      <c r="RDP353" s="1114"/>
      <c r="RDQ353" s="1114"/>
      <c r="RDR353" s="1114"/>
      <c r="RDS353" s="1114"/>
      <c r="RDT353" s="1114"/>
      <c r="RDU353" s="1114"/>
      <c r="RDV353" s="1114"/>
      <c r="RDW353" s="1114"/>
      <c r="RDX353" s="1114"/>
      <c r="RDY353" s="1114"/>
      <c r="RDZ353" s="1114"/>
      <c r="REA353" s="1114"/>
      <c r="REB353" s="1114"/>
      <c r="REC353" s="1114"/>
      <c r="RED353" s="1114"/>
      <c r="REE353" s="1114"/>
      <c r="REF353" s="1114"/>
      <c r="REG353" s="1114"/>
      <c r="REH353" s="1114"/>
      <c r="REI353" s="1114"/>
      <c r="REJ353" s="1114"/>
      <c r="REK353" s="1114"/>
      <c r="REL353" s="1114"/>
      <c r="REM353" s="1114"/>
      <c r="REN353" s="1114"/>
      <c r="REO353" s="1114"/>
      <c r="REP353" s="1114"/>
      <c r="REQ353" s="1114"/>
      <c r="RER353" s="1114"/>
      <c r="RES353" s="1114"/>
      <c r="RET353" s="1114"/>
      <c r="REU353" s="1114"/>
      <c r="REV353" s="1114"/>
      <c r="REW353" s="1114"/>
      <c r="REX353" s="1114"/>
      <c r="REY353" s="1114"/>
      <c r="REZ353" s="1114"/>
      <c r="RFA353" s="1114"/>
      <c r="RFB353" s="1114"/>
      <c r="RFC353" s="1114"/>
      <c r="RFD353" s="1114"/>
      <c r="RFE353" s="1114"/>
      <c r="RFF353" s="1114"/>
      <c r="RFG353" s="1114"/>
      <c r="RFH353" s="1114"/>
      <c r="RFI353" s="1114"/>
      <c r="RFJ353" s="1114"/>
      <c r="RFK353" s="1114"/>
      <c r="RFL353" s="1114"/>
      <c r="RFM353" s="1114"/>
      <c r="RFN353" s="1114"/>
      <c r="RFO353" s="1114"/>
      <c r="RFP353" s="1114"/>
      <c r="RFQ353" s="1114"/>
      <c r="RFR353" s="1114"/>
      <c r="RFS353" s="1114"/>
      <c r="RFT353" s="1114"/>
      <c r="RFU353" s="1114"/>
      <c r="RFV353" s="1114"/>
      <c r="RFW353" s="1114"/>
      <c r="RFX353" s="1114"/>
      <c r="RFY353" s="1114"/>
      <c r="RFZ353" s="1114"/>
      <c r="RGA353" s="1114"/>
      <c r="RGB353" s="1114"/>
      <c r="RGC353" s="1114"/>
      <c r="RGD353" s="1114"/>
      <c r="RGE353" s="1114"/>
      <c r="RGF353" s="1114"/>
      <c r="RGG353" s="1114"/>
      <c r="RGH353" s="1114"/>
      <c r="RGI353" s="1114"/>
      <c r="RGJ353" s="1114"/>
      <c r="RGK353" s="1114"/>
      <c r="RGL353" s="1114"/>
      <c r="RGM353" s="1114"/>
      <c r="RGN353" s="1114"/>
      <c r="RGO353" s="1114"/>
      <c r="RGP353" s="1114"/>
      <c r="RGQ353" s="1114"/>
      <c r="RGR353" s="1114"/>
      <c r="RGS353" s="1114"/>
      <c r="RGT353" s="1114"/>
      <c r="RGU353" s="1114"/>
      <c r="RGV353" s="1114"/>
      <c r="RGW353" s="1114"/>
      <c r="RGX353" s="1114"/>
      <c r="RGY353" s="1114"/>
      <c r="RGZ353" s="1114"/>
      <c r="RHA353" s="1114"/>
      <c r="RHB353" s="1114"/>
      <c r="RHC353" s="1114"/>
      <c r="RHD353" s="1114"/>
      <c r="RHE353" s="1114"/>
      <c r="RHF353" s="1114"/>
      <c r="RHG353" s="1114"/>
      <c r="RHH353" s="1114"/>
      <c r="RHI353" s="1114"/>
      <c r="RHJ353" s="1114"/>
      <c r="RHK353" s="1114"/>
      <c r="RHL353" s="1114"/>
      <c r="RHM353" s="1114"/>
      <c r="RHN353" s="1114"/>
      <c r="RHO353" s="1114"/>
      <c r="RHP353" s="1114"/>
      <c r="RHQ353" s="1114"/>
      <c r="RHR353" s="1114"/>
      <c r="RHS353" s="1114"/>
      <c r="RHT353" s="1114"/>
      <c r="RHU353" s="1114"/>
      <c r="RHV353" s="1114"/>
      <c r="RHW353" s="1114"/>
      <c r="RHX353" s="1114"/>
      <c r="RHY353" s="1114"/>
      <c r="RHZ353" s="1114"/>
      <c r="RIA353" s="1114"/>
      <c r="RIB353" s="1114"/>
      <c r="RIC353" s="1114"/>
      <c r="RID353" s="1114"/>
      <c r="RIE353" s="1114"/>
      <c r="RIF353" s="1114"/>
      <c r="RIG353" s="1114"/>
      <c r="RIH353" s="1114"/>
      <c r="RII353" s="1114"/>
      <c r="RIJ353" s="1114"/>
      <c r="RIK353" s="1114"/>
      <c r="RIL353" s="1114"/>
      <c r="RIM353" s="1114"/>
      <c r="RIN353" s="1114"/>
      <c r="RIO353" s="1114"/>
      <c r="RIP353" s="1114"/>
      <c r="RIQ353" s="1114"/>
      <c r="RIR353" s="1114"/>
      <c r="RIS353" s="1114"/>
      <c r="RIT353" s="1114"/>
      <c r="RIU353" s="1114"/>
      <c r="RIV353" s="1114"/>
      <c r="RIW353" s="1114"/>
      <c r="RIX353" s="1114"/>
      <c r="RIY353" s="1114"/>
      <c r="RIZ353" s="1114"/>
      <c r="RJA353" s="1114"/>
      <c r="RJB353" s="1114"/>
      <c r="RJC353" s="1114"/>
      <c r="RJD353" s="1114"/>
      <c r="RJE353" s="1114"/>
      <c r="RJF353" s="1114"/>
      <c r="RJG353" s="1114"/>
      <c r="RJH353" s="1114"/>
      <c r="RJI353" s="1114"/>
      <c r="RJJ353" s="1114"/>
      <c r="RJK353" s="1114"/>
      <c r="RJL353" s="1114"/>
      <c r="RJM353" s="1114"/>
      <c r="RJN353" s="1114"/>
      <c r="RJO353" s="1114"/>
      <c r="RJP353" s="1114"/>
      <c r="RJQ353" s="1114"/>
      <c r="RJR353" s="1114"/>
      <c r="RJS353" s="1114"/>
      <c r="RJT353" s="1114"/>
      <c r="RJU353" s="1114"/>
      <c r="RJV353" s="1114"/>
      <c r="RJW353" s="1114"/>
      <c r="RJX353" s="1114"/>
      <c r="RJY353" s="1114"/>
      <c r="RJZ353" s="1114"/>
      <c r="RKA353" s="1114"/>
      <c r="RKB353" s="1114"/>
      <c r="RKC353" s="1114"/>
      <c r="RKD353" s="1114"/>
      <c r="RKE353" s="1114"/>
      <c r="RKF353" s="1114"/>
      <c r="RKG353" s="1114"/>
      <c r="RKH353" s="1114"/>
      <c r="RKI353" s="1114"/>
      <c r="RKJ353" s="1114"/>
      <c r="RKK353" s="1114"/>
      <c r="RKL353" s="1114"/>
      <c r="RKM353" s="1114"/>
      <c r="RKN353" s="1114"/>
      <c r="RKO353" s="1114"/>
      <c r="RKP353" s="1114"/>
      <c r="RKQ353" s="1114"/>
      <c r="RKR353" s="1114"/>
      <c r="RKS353" s="1114"/>
      <c r="RKT353" s="1114"/>
      <c r="RKU353" s="1114"/>
      <c r="RKV353" s="1114"/>
      <c r="RKW353" s="1114"/>
      <c r="RKX353" s="1114"/>
      <c r="RKY353" s="1114"/>
      <c r="RKZ353" s="1114"/>
      <c r="RLA353" s="1114"/>
      <c r="RLB353" s="1114"/>
      <c r="RLC353" s="1114"/>
      <c r="RLD353" s="1114"/>
      <c r="RLE353" s="1114"/>
      <c r="RLF353" s="1114"/>
      <c r="RLG353" s="1114"/>
      <c r="RLH353" s="1114"/>
      <c r="RLI353" s="1114"/>
      <c r="RLJ353" s="1114"/>
      <c r="RLK353" s="1114"/>
      <c r="RLL353" s="1114"/>
      <c r="RLM353" s="1114"/>
      <c r="RLN353" s="1114"/>
      <c r="RLO353" s="1114"/>
      <c r="RLP353" s="1114"/>
      <c r="RLQ353" s="1114"/>
      <c r="RLR353" s="1114"/>
      <c r="RLS353" s="1114"/>
      <c r="RLT353" s="1114"/>
      <c r="RLU353" s="1114"/>
      <c r="RLV353" s="1114"/>
      <c r="RLW353" s="1114"/>
      <c r="RLX353" s="1114"/>
      <c r="RLY353" s="1114"/>
      <c r="RLZ353" s="1114"/>
      <c r="RMA353" s="1114"/>
      <c r="RMB353" s="1114"/>
      <c r="RMC353" s="1114"/>
      <c r="RMD353" s="1114"/>
      <c r="RME353" s="1114"/>
      <c r="RMF353" s="1114"/>
      <c r="RMG353" s="1114"/>
      <c r="RMH353" s="1114"/>
      <c r="RMI353" s="1114"/>
      <c r="RMJ353" s="1114"/>
      <c r="RMK353" s="1114"/>
      <c r="RML353" s="1114"/>
      <c r="RMM353" s="1114"/>
      <c r="RMN353" s="1114"/>
      <c r="RMO353" s="1114"/>
      <c r="RMP353" s="1114"/>
      <c r="RMQ353" s="1114"/>
      <c r="RMR353" s="1114"/>
      <c r="RMS353" s="1114"/>
      <c r="RMT353" s="1114"/>
      <c r="RMU353" s="1114"/>
      <c r="RMV353" s="1114"/>
      <c r="RMW353" s="1114"/>
      <c r="RMX353" s="1114"/>
      <c r="RMY353" s="1114"/>
      <c r="RMZ353" s="1114"/>
      <c r="RNA353" s="1114"/>
      <c r="RNB353" s="1114"/>
      <c r="RNC353" s="1114"/>
      <c r="RND353" s="1114"/>
      <c r="RNE353" s="1114"/>
      <c r="RNF353" s="1114"/>
      <c r="RNG353" s="1114"/>
      <c r="RNH353" s="1114"/>
      <c r="RNI353" s="1114"/>
      <c r="RNJ353" s="1114"/>
      <c r="RNK353" s="1114"/>
      <c r="RNL353" s="1114"/>
      <c r="RNM353" s="1114"/>
      <c r="RNN353" s="1114"/>
      <c r="RNO353" s="1114"/>
      <c r="RNP353" s="1114"/>
      <c r="RNQ353" s="1114"/>
      <c r="RNR353" s="1114"/>
      <c r="RNS353" s="1114"/>
      <c r="RNT353" s="1114"/>
      <c r="RNU353" s="1114"/>
      <c r="RNV353" s="1114"/>
      <c r="RNW353" s="1114"/>
      <c r="RNX353" s="1114"/>
      <c r="RNY353" s="1114"/>
      <c r="RNZ353" s="1114"/>
      <c r="ROA353" s="1114"/>
      <c r="ROB353" s="1114"/>
      <c r="ROC353" s="1114"/>
      <c r="ROD353" s="1114"/>
      <c r="ROE353" s="1114"/>
      <c r="ROF353" s="1114"/>
      <c r="ROG353" s="1114"/>
      <c r="ROH353" s="1114"/>
      <c r="ROI353" s="1114"/>
      <c r="ROJ353" s="1114"/>
      <c r="ROK353" s="1114"/>
      <c r="ROL353" s="1114"/>
      <c r="ROM353" s="1114"/>
      <c r="RON353" s="1114"/>
      <c r="ROO353" s="1114"/>
      <c r="ROP353" s="1114"/>
      <c r="ROQ353" s="1114"/>
      <c r="ROR353" s="1114"/>
      <c r="ROS353" s="1114"/>
      <c r="ROT353" s="1114"/>
      <c r="ROU353" s="1114"/>
      <c r="ROV353" s="1114"/>
      <c r="ROW353" s="1114"/>
      <c r="ROX353" s="1114"/>
      <c r="ROY353" s="1114"/>
      <c r="ROZ353" s="1114"/>
      <c r="RPA353" s="1114"/>
      <c r="RPB353" s="1114"/>
      <c r="RPC353" s="1114"/>
      <c r="RPD353" s="1114"/>
      <c r="RPE353" s="1114"/>
      <c r="RPF353" s="1114"/>
      <c r="RPG353" s="1114"/>
      <c r="RPH353" s="1114"/>
      <c r="RPI353" s="1114"/>
      <c r="RPJ353" s="1114"/>
      <c r="RPK353" s="1114"/>
      <c r="RPL353" s="1114"/>
      <c r="RPM353" s="1114"/>
      <c r="RPN353" s="1114"/>
      <c r="RPO353" s="1114"/>
      <c r="RPP353" s="1114"/>
      <c r="RPQ353" s="1114"/>
      <c r="RPR353" s="1114"/>
      <c r="RPS353" s="1114"/>
      <c r="RPT353" s="1114"/>
      <c r="RPU353" s="1114"/>
      <c r="RPV353" s="1114"/>
      <c r="RPW353" s="1114"/>
      <c r="RPX353" s="1114"/>
      <c r="RPY353" s="1114"/>
      <c r="RPZ353" s="1114"/>
      <c r="RQA353" s="1114"/>
      <c r="RQB353" s="1114"/>
      <c r="RQC353" s="1114"/>
      <c r="RQD353" s="1114"/>
      <c r="RQE353" s="1114"/>
      <c r="RQF353" s="1114"/>
      <c r="RQG353" s="1114"/>
      <c r="RQH353" s="1114"/>
      <c r="RQI353" s="1114"/>
      <c r="RQJ353" s="1114"/>
      <c r="RQK353" s="1114"/>
      <c r="RQL353" s="1114"/>
      <c r="RQM353" s="1114"/>
      <c r="RQN353" s="1114"/>
      <c r="RQO353" s="1114"/>
      <c r="RQP353" s="1114"/>
      <c r="RQQ353" s="1114"/>
      <c r="RQR353" s="1114"/>
      <c r="RQS353" s="1114"/>
      <c r="RQT353" s="1114"/>
      <c r="RQU353" s="1114"/>
      <c r="RQV353" s="1114"/>
      <c r="RQW353" s="1114"/>
      <c r="RQX353" s="1114"/>
      <c r="RQY353" s="1114"/>
      <c r="RQZ353" s="1114"/>
      <c r="RRA353" s="1114"/>
      <c r="RRB353" s="1114"/>
      <c r="RRC353" s="1114"/>
      <c r="RRD353" s="1114"/>
      <c r="RRE353" s="1114"/>
      <c r="RRF353" s="1114"/>
      <c r="RRG353" s="1114"/>
      <c r="RRH353" s="1114"/>
      <c r="RRI353" s="1114"/>
      <c r="RRJ353" s="1114"/>
      <c r="RRK353" s="1114"/>
      <c r="RRL353" s="1114"/>
      <c r="RRM353" s="1114"/>
      <c r="RRN353" s="1114"/>
      <c r="RRO353" s="1114"/>
      <c r="RRP353" s="1114"/>
      <c r="RRQ353" s="1114"/>
      <c r="RRR353" s="1114"/>
      <c r="RRS353" s="1114"/>
      <c r="RRT353" s="1114"/>
      <c r="RRU353" s="1114"/>
      <c r="RRV353" s="1114"/>
      <c r="RRW353" s="1114"/>
      <c r="RRX353" s="1114"/>
      <c r="RRY353" s="1114"/>
      <c r="RRZ353" s="1114"/>
      <c r="RSA353" s="1114"/>
      <c r="RSB353" s="1114"/>
      <c r="RSC353" s="1114"/>
      <c r="RSD353" s="1114"/>
      <c r="RSE353" s="1114"/>
      <c r="RSF353" s="1114"/>
      <c r="RSG353" s="1114"/>
      <c r="RSH353" s="1114"/>
      <c r="RSI353" s="1114"/>
      <c r="RSJ353" s="1114"/>
      <c r="RSK353" s="1114"/>
      <c r="RSL353" s="1114"/>
      <c r="RSM353" s="1114"/>
      <c r="RSN353" s="1114"/>
      <c r="RSO353" s="1114"/>
      <c r="RSP353" s="1114"/>
      <c r="RSQ353" s="1114"/>
      <c r="RSR353" s="1114"/>
      <c r="RSS353" s="1114"/>
      <c r="RST353" s="1114"/>
      <c r="RSU353" s="1114"/>
      <c r="RSV353" s="1114"/>
      <c r="RSW353" s="1114"/>
      <c r="RSX353" s="1114"/>
      <c r="RSY353" s="1114"/>
      <c r="RSZ353" s="1114"/>
      <c r="RTA353" s="1114"/>
      <c r="RTB353" s="1114"/>
      <c r="RTC353" s="1114"/>
      <c r="RTD353" s="1114"/>
      <c r="RTE353" s="1114"/>
      <c r="RTF353" s="1114"/>
      <c r="RTG353" s="1114"/>
      <c r="RTH353" s="1114"/>
      <c r="RTI353" s="1114"/>
      <c r="RTJ353" s="1114"/>
      <c r="RTK353" s="1114"/>
      <c r="RTL353" s="1114"/>
      <c r="RTM353" s="1114"/>
      <c r="RTN353" s="1114"/>
      <c r="RTO353" s="1114"/>
      <c r="RTP353" s="1114"/>
      <c r="RTQ353" s="1114"/>
      <c r="RTR353" s="1114"/>
      <c r="RTS353" s="1114"/>
      <c r="RTT353" s="1114"/>
      <c r="RTU353" s="1114"/>
      <c r="RTV353" s="1114"/>
      <c r="RTW353" s="1114"/>
      <c r="RTX353" s="1114"/>
      <c r="RTY353" s="1114"/>
      <c r="RTZ353" s="1114"/>
      <c r="RUA353" s="1114"/>
      <c r="RUB353" s="1114"/>
      <c r="RUC353" s="1114"/>
      <c r="RUD353" s="1114"/>
      <c r="RUE353" s="1114"/>
      <c r="RUF353" s="1114"/>
      <c r="RUG353" s="1114"/>
      <c r="RUH353" s="1114"/>
      <c r="RUI353" s="1114"/>
      <c r="RUJ353" s="1114"/>
      <c r="RUK353" s="1114"/>
      <c r="RUL353" s="1114"/>
      <c r="RUM353" s="1114"/>
      <c r="RUN353" s="1114"/>
      <c r="RUO353" s="1114"/>
      <c r="RUP353" s="1114"/>
      <c r="RUQ353" s="1114"/>
      <c r="RUR353" s="1114"/>
      <c r="RUS353" s="1114"/>
      <c r="RUT353" s="1114"/>
      <c r="RUU353" s="1114"/>
      <c r="RUV353" s="1114"/>
      <c r="RUW353" s="1114"/>
      <c r="RUX353" s="1114"/>
      <c r="RUY353" s="1114"/>
      <c r="RUZ353" s="1114"/>
      <c r="RVA353" s="1114"/>
      <c r="RVB353" s="1114"/>
      <c r="RVC353" s="1114"/>
      <c r="RVD353" s="1114"/>
      <c r="RVE353" s="1114"/>
      <c r="RVF353" s="1114"/>
      <c r="RVG353" s="1114"/>
      <c r="RVH353" s="1114"/>
      <c r="RVI353" s="1114"/>
      <c r="RVJ353" s="1114"/>
      <c r="RVK353" s="1114"/>
      <c r="RVL353" s="1114"/>
      <c r="RVM353" s="1114"/>
      <c r="RVN353" s="1114"/>
      <c r="RVO353" s="1114"/>
      <c r="RVP353" s="1114"/>
      <c r="RVQ353" s="1114"/>
      <c r="RVR353" s="1114"/>
      <c r="RVS353" s="1114"/>
      <c r="RVT353" s="1114"/>
      <c r="RVU353" s="1114"/>
      <c r="RVV353" s="1114"/>
      <c r="RVW353" s="1114"/>
      <c r="RVX353" s="1114"/>
      <c r="RVY353" s="1114"/>
      <c r="RVZ353" s="1114"/>
      <c r="RWA353" s="1114"/>
      <c r="RWB353" s="1114"/>
      <c r="RWC353" s="1114"/>
      <c r="RWD353" s="1114"/>
      <c r="RWE353" s="1114"/>
      <c r="RWF353" s="1114"/>
      <c r="RWG353" s="1114"/>
      <c r="RWH353" s="1114"/>
      <c r="RWI353" s="1114"/>
      <c r="RWJ353" s="1114"/>
      <c r="RWK353" s="1114"/>
      <c r="RWL353" s="1114"/>
      <c r="RWM353" s="1114"/>
      <c r="RWN353" s="1114"/>
      <c r="RWO353" s="1114"/>
      <c r="RWP353" s="1114"/>
      <c r="RWQ353" s="1114"/>
      <c r="RWR353" s="1114"/>
      <c r="RWS353" s="1114"/>
      <c r="RWT353" s="1114"/>
      <c r="RWU353" s="1114"/>
      <c r="RWV353" s="1114"/>
      <c r="RWW353" s="1114"/>
      <c r="RWX353" s="1114"/>
      <c r="RWY353" s="1114"/>
      <c r="RWZ353" s="1114"/>
      <c r="RXA353" s="1114"/>
      <c r="RXB353" s="1114"/>
      <c r="RXC353" s="1114"/>
      <c r="RXD353" s="1114"/>
      <c r="RXE353" s="1114"/>
      <c r="RXF353" s="1114"/>
      <c r="RXG353" s="1114"/>
      <c r="RXH353" s="1114"/>
      <c r="RXI353" s="1114"/>
      <c r="RXJ353" s="1114"/>
      <c r="RXK353" s="1114"/>
      <c r="RXL353" s="1114"/>
      <c r="RXM353" s="1114"/>
      <c r="RXN353" s="1114"/>
      <c r="RXO353" s="1114"/>
      <c r="RXP353" s="1114"/>
      <c r="RXQ353" s="1114"/>
      <c r="RXR353" s="1114"/>
      <c r="RXS353" s="1114"/>
      <c r="RXT353" s="1114"/>
      <c r="RXU353" s="1114"/>
      <c r="RXV353" s="1114"/>
      <c r="RXW353" s="1114"/>
      <c r="RXX353" s="1114"/>
      <c r="RXY353" s="1114"/>
      <c r="RXZ353" s="1114"/>
      <c r="RYA353" s="1114"/>
      <c r="RYB353" s="1114"/>
      <c r="RYC353" s="1114"/>
      <c r="RYD353" s="1114"/>
      <c r="RYE353" s="1114"/>
      <c r="RYF353" s="1114"/>
      <c r="RYG353" s="1114"/>
      <c r="RYH353" s="1114"/>
      <c r="RYI353" s="1114"/>
      <c r="RYJ353" s="1114"/>
      <c r="RYK353" s="1114"/>
      <c r="RYL353" s="1114"/>
      <c r="RYM353" s="1114"/>
      <c r="RYN353" s="1114"/>
      <c r="RYO353" s="1114"/>
      <c r="RYP353" s="1114"/>
      <c r="RYQ353" s="1114"/>
      <c r="RYR353" s="1114"/>
      <c r="RYS353" s="1114"/>
      <c r="RYT353" s="1114"/>
      <c r="RYU353" s="1114"/>
      <c r="RYV353" s="1114"/>
      <c r="RYW353" s="1114"/>
      <c r="RYX353" s="1114"/>
      <c r="RYY353" s="1114"/>
      <c r="RYZ353" s="1114"/>
      <c r="RZA353" s="1114"/>
      <c r="RZB353" s="1114"/>
      <c r="RZC353" s="1114"/>
      <c r="RZD353" s="1114"/>
      <c r="RZE353" s="1114"/>
      <c r="RZF353" s="1114"/>
      <c r="RZG353" s="1114"/>
      <c r="RZH353" s="1114"/>
      <c r="RZI353" s="1114"/>
      <c r="RZJ353" s="1114"/>
      <c r="RZK353" s="1114"/>
      <c r="RZL353" s="1114"/>
      <c r="RZM353" s="1114"/>
      <c r="RZN353" s="1114"/>
      <c r="RZO353" s="1114"/>
      <c r="RZP353" s="1114"/>
      <c r="RZQ353" s="1114"/>
      <c r="RZR353" s="1114"/>
      <c r="RZS353" s="1114"/>
      <c r="RZT353" s="1114"/>
      <c r="RZU353" s="1114"/>
      <c r="RZV353" s="1114"/>
      <c r="RZW353" s="1114"/>
      <c r="RZX353" s="1114"/>
      <c r="RZY353" s="1114"/>
      <c r="RZZ353" s="1114"/>
      <c r="SAA353" s="1114"/>
      <c r="SAB353" s="1114"/>
      <c r="SAC353" s="1114"/>
      <c r="SAD353" s="1114"/>
      <c r="SAE353" s="1114"/>
      <c r="SAF353" s="1114"/>
      <c r="SAG353" s="1114"/>
      <c r="SAH353" s="1114"/>
      <c r="SAI353" s="1114"/>
      <c r="SAJ353" s="1114"/>
      <c r="SAK353" s="1114"/>
      <c r="SAL353" s="1114"/>
      <c r="SAM353" s="1114"/>
      <c r="SAN353" s="1114"/>
      <c r="SAO353" s="1114"/>
      <c r="SAP353" s="1114"/>
      <c r="SAQ353" s="1114"/>
      <c r="SAR353" s="1114"/>
      <c r="SAS353" s="1114"/>
      <c r="SAT353" s="1114"/>
      <c r="SAU353" s="1114"/>
      <c r="SAV353" s="1114"/>
      <c r="SAW353" s="1114"/>
      <c r="SAX353" s="1114"/>
      <c r="SAY353" s="1114"/>
      <c r="SAZ353" s="1114"/>
      <c r="SBA353" s="1114"/>
      <c r="SBB353" s="1114"/>
      <c r="SBC353" s="1114"/>
      <c r="SBD353" s="1114"/>
      <c r="SBE353" s="1114"/>
      <c r="SBF353" s="1114"/>
      <c r="SBG353" s="1114"/>
      <c r="SBH353" s="1114"/>
      <c r="SBI353" s="1114"/>
      <c r="SBJ353" s="1114"/>
      <c r="SBK353" s="1114"/>
      <c r="SBL353" s="1114"/>
      <c r="SBM353" s="1114"/>
      <c r="SBN353" s="1114"/>
      <c r="SBO353" s="1114"/>
      <c r="SBP353" s="1114"/>
      <c r="SBQ353" s="1114"/>
      <c r="SBR353" s="1114"/>
      <c r="SBS353" s="1114"/>
      <c r="SBT353" s="1114"/>
      <c r="SBU353" s="1114"/>
      <c r="SBV353" s="1114"/>
      <c r="SBW353" s="1114"/>
      <c r="SBX353" s="1114"/>
      <c r="SBY353" s="1114"/>
      <c r="SBZ353" s="1114"/>
      <c r="SCA353" s="1114"/>
      <c r="SCB353" s="1114"/>
      <c r="SCC353" s="1114"/>
      <c r="SCD353" s="1114"/>
      <c r="SCE353" s="1114"/>
      <c r="SCF353" s="1114"/>
      <c r="SCG353" s="1114"/>
      <c r="SCH353" s="1114"/>
      <c r="SCI353" s="1114"/>
      <c r="SCJ353" s="1114"/>
      <c r="SCK353" s="1114"/>
      <c r="SCL353" s="1114"/>
      <c r="SCM353" s="1114"/>
      <c r="SCN353" s="1114"/>
      <c r="SCO353" s="1114"/>
      <c r="SCP353" s="1114"/>
      <c r="SCQ353" s="1114"/>
      <c r="SCR353" s="1114"/>
      <c r="SCS353" s="1114"/>
      <c r="SCT353" s="1114"/>
      <c r="SCU353" s="1114"/>
      <c r="SCV353" s="1114"/>
      <c r="SCW353" s="1114"/>
      <c r="SCX353" s="1114"/>
      <c r="SCY353" s="1114"/>
      <c r="SCZ353" s="1114"/>
      <c r="SDA353" s="1114"/>
      <c r="SDB353" s="1114"/>
      <c r="SDC353" s="1114"/>
      <c r="SDD353" s="1114"/>
      <c r="SDE353" s="1114"/>
      <c r="SDF353" s="1114"/>
      <c r="SDG353" s="1114"/>
      <c r="SDH353" s="1114"/>
      <c r="SDI353" s="1114"/>
      <c r="SDJ353" s="1114"/>
      <c r="SDK353" s="1114"/>
      <c r="SDL353" s="1114"/>
      <c r="SDM353" s="1114"/>
      <c r="SDN353" s="1114"/>
      <c r="SDO353" s="1114"/>
      <c r="SDP353" s="1114"/>
      <c r="SDQ353" s="1114"/>
      <c r="SDR353" s="1114"/>
      <c r="SDS353" s="1114"/>
      <c r="SDT353" s="1114"/>
      <c r="SDU353" s="1114"/>
      <c r="SDV353" s="1114"/>
      <c r="SDW353" s="1114"/>
      <c r="SDX353" s="1114"/>
      <c r="SDY353" s="1114"/>
      <c r="SDZ353" s="1114"/>
      <c r="SEA353" s="1114"/>
      <c r="SEB353" s="1114"/>
      <c r="SEC353" s="1114"/>
      <c r="SED353" s="1114"/>
      <c r="SEE353" s="1114"/>
      <c r="SEF353" s="1114"/>
      <c r="SEG353" s="1114"/>
      <c r="SEH353" s="1114"/>
      <c r="SEI353" s="1114"/>
      <c r="SEJ353" s="1114"/>
      <c r="SEK353" s="1114"/>
      <c r="SEL353" s="1114"/>
      <c r="SEM353" s="1114"/>
      <c r="SEN353" s="1114"/>
      <c r="SEO353" s="1114"/>
      <c r="SEP353" s="1114"/>
      <c r="SEQ353" s="1114"/>
      <c r="SER353" s="1114"/>
      <c r="SES353" s="1114"/>
      <c r="SET353" s="1114"/>
      <c r="SEU353" s="1114"/>
      <c r="SEV353" s="1114"/>
      <c r="SEW353" s="1114"/>
      <c r="SEX353" s="1114"/>
      <c r="SEY353" s="1114"/>
      <c r="SEZ353" s="1114"/>
      <c r="SFA353" s="1114"/>
      <c r="SFB353" s="1114"/>
      <c r="SFC353" s="1114"/>
      <c r="SFD353" s="1114"/>
      <c r="SFE353" s="1114"/>
      <c r="SFF353" s="1114"/>
      <c r="SFG353" s="1114"/>
      <c r="SFH353" s="1114"/>
      <c r="SFI353" s="1114"/>
      <c r="SFJ353" s="1114"/>
      <c r="SFK353" s="1114"/>
      <c r="SFL353" s="1114"/>
      <c r="SFM353" s="1114"/>
      <c r="SFN353" s="1114"/>
      <c r="SFO353" s="1114"/>
      <c r="SFP353" s="1114"/>
      <c r="SFQ353" s="1114"/>
      <c r="SFR353" s="1114"/>
      <c r="SFS353" s="1114"/>
      <c r="SFT353" s="1114"/>
      <c r="SFU353" s="1114"/>
      <c r="SFV353" s="1114"/>
      <c r="SFW353" s="1114"/>
      <c r="SFX353" s="1114"/>
      <c r="SFY353" s="1114"/>
      <c r="SFZ353" s="1114"/>
      <c r="SGA353" s="1114"/>
      <c r="SGB353" s="1114"/>
      <c r="SGC353" s="1114"/>
      <c r="SGD353" s="1114"/>
      <c r="SGE353" s="1114"/>
      <c r="SGF353" s="1114"/>
      <c r="SGG353" s="1114"/>
      <c r="SGH353" s="1114"/>
      <c r="SGI353" s="1114"/>
      <c r="SGJ353" s="1114"/>
      <c r="SGK353" s="1114"/>
      <c r="SGL353" s="1114"/>
      <c r="SGM353" s="1114"/>
      <c r="SGN353" s="1114"/>
      <c r="SGO353" s="1114"/>
      <c r="SGP353" s="1114"/>
      <c r="SGQ353" s="1114"/>
      <c r="SGR353" s="1114"/>
      <c r="SGS353" s="1114"/>
      <c r="SGT353" s="1114"/>
      <c r="SGU353" s="1114"/>
      <c r="SGV353" s="1114"/>
      <c r="SGW353" s="1114"/>
      <c r="SGX353" s="1114"/>
      <c r="SGY353" s="1114"/>
      <c r="SGZ353" s="1114"/>
      <c r="SHA353" s="1114"/>
      <c r="SHB353" s="1114"/>
      <c r="SHC353" s="1114"/>
      <c r="SHD353" s="1114"/>
      <c r="SHE353" s="1114"/>
      <c r="SHF353" s="1114"/>
      <c r="SHG353" s="1114"/>
      <c r="SHH353" s="1114"/>
      <c r="SHI353" s="1114"/>
      <c r="SHJ353" s="1114"/>
      <c r="SHK353" s="1114"/>
      <c r="SHL353" s="1114"/>
      <c r="SHM353" s="1114"/>
      <c r="SHN353" s="1114"/>
      <c r="SHO353" s="1114"/>
      <c r="SHP353" s="1114"/>
      <c r="SHQ353" s="1114"/>
      <c r="SHR353" s="1114"/>
      <c r="SHS353" s="1114"/>
      <c r="SHT353" s="1114"/>
      <c r="SHU353" s="1114"/>
      <c r="SHV353" s="1114"/>
      <c r="SHW353" s="1114"/>
      <c r="SHX353" s="1114"/>
      <c r="SHY353" s="1114"/>
      <c r="SHZ353" s="1114"/>
      <c r="SIA353" s="1114"/>
      <c r="SIB353" s="1114"/>
      <c r="SIC353" s="1114"/>
      <c r="SID353" s="1114"/>
      <c r="SIE353" s="1114"/>
      <c r="SIF353" s="1114"/>
      <c r="SIG353" s="1114"/>
      <c r="SIH353" s="1114"/>
      <c r="SII353" s="1114"/>
      <c r="SIJ353" s="1114"/>
      <c r="SIK353" s="1114"/>
      <c r="SIL353" s="1114"/>
      <c r="SIM353" s="1114"/>
      <c r="SIN353" s="1114"/>
      <c r="SIO353" s="1114"/>
      <c r="SIP353" s="1114"/>
      <c r="SIQ353" s="1114"/>
      <c r="SIR353" s="1114"/>
      <c r="SIS353" s="1114"/>
      <c r="SIT353" s="1114"/>
      <c r="SIU353" s="1114"/>
      <c r="SIV353" s="1114"/>
      <c r="SIW353" s="1114"/>
      <c r="SIX353" s="1114"/>
      <c r="SIY353" s="1114"/>
      <c r="SIZ353" s="1114"/>
      <c r="SJA353" s="1114"/>
      <c r="SJB353" s="1114"/>
      <c r="SJC353" s="1114"/>
      <c r="SJD353" s="1114"/>
      <c r="SJE353" s="1114"/>
      <c r="SJF353" s="1114"/>
      <c r="SJG353" s="1114"/>
      <c r="SJH353" s="1114"/>
      <c r="SJI353" s="1114"/>
      <c r="SJJ353" s="1114"/>
      <c r="SJK353" s="1114"/>
      <c r="SJL353" s="1114"/>
      <c r="SJM353" s="1114"/>
      <c r="SJN353" s="1114"/>
      <c r="SJO353" s="1114"/>
      <c r="SJP353" s="1114"/>
      <c r="SJQ353" s="1114"/>
      <c r="SJR353" s="1114"/>
      <c r="SJS353" s="1114"/>
      <c r="SJT353" s="1114"/>
      <c r="SJU353" s="1114"/>
      <c r="SJV353" s="1114"/>
      <c r="SJW353" s="1114"/>
      <c r="SJX353" s="1114"/>
      <c r="SJY353" s="1114"/>
      <c r="SJZ353" s="1114"/>
      <c r="SKA353" s="1114"/>
      <c r="SKB353" s="1114"/>
      <c r="SKC353" s="1114"/>
      <c r="SKD353" s="1114"/>
      <c r="SKE353" s="1114"/>
      <c r="SKF353" s="1114"/>
      <c r="SKG353" s="1114"/>
      <c r="SKH353" s="1114"/>
      <c r="SKI353" s="1114"/>
      <c r="SKJ353" s="1114"/>
      <c r="SKK353" s="1114"/>
      <c r="SKL353" s="1114"/>
      <c r="SKM353" s="1114"/>
      <c r="SKN353" s="1114"/>
      <c r="SKO353" s="1114"/>
      <c r="SKP353" s="1114"/>
      <c r="SKQ353" s="1114"/>
      <c r="SKR353" s="1114"/>
      <c r="SKS353" s="1114"/>
      <c r="SKT353" s="1114"/>
      <c r="SKU353" s="1114"/>
      <c r="SKV353" s="1114"/>
      <c r="SKW353" s="1114"/>
      <c r="SKX353" s="1114"/>
      <c r="SKY353" s="1114"/>
      <c r="SKZ353" s="1114"/>
      <c r="SLA353" s="1114"/>
      <c r="SLB353" s="1114"/>
      <c r="SLC353" s="1114"/>
      <c r="SLD353" s="1114"/>
      <c r="SLE353" s="1114"/>
      <c r="SLF353" s="1114"/>
      <c r="SLG353" s="1114"/>
      <c r="SLH353" s="1114"/>
      <c r="SLI353" s="1114"/>
      <c r="SLJ353" s="1114"/>
      <c r="SLK353" s="1114"/>
      <c r="SLL353" s="1114"/>
      <c r="SLM353" s="1114"/>
      <c r="SLN353" s="1114"/>
      <c r="SLO353" s="1114"/>
      <c r="SLP353" s="1114"/>
      <c r="SLQ353" s="1114"/>
      <c r="SLR353" s="1114"/>
      <c r="SLS353" s="1114"/>
      <c r="SLT353" s="1114"/>
      <c r="SLU353" s="1114"/>
      <c r="SLV353" s="1114"/>
      <c r="SLW353" s="1114"/>
      <c r="SLX353" s="1114"/>
      <c r="SLY353" s="1114"/>
      <c r="SLZ353" s="1114"/>
      <c r="SMA353" s="1114"/>
      <c r="SMB353" s="1114"/>
      <c r="SMC353" s="1114"/>
      <c r="SMD353" s="1114"/>
      <c r="SME353" s="1114"/>
      <c r="SMF353" s="1114"/>
      <c r="SMG353" s="1114"/>
      <c r="SMH353" s="1114"/>
      <c r="SMI353" s="1114"/>
      <c r="SMJ353" s="1114"/>
      <c r="SMK353" s="1114"/>
      <c r="SML353" s="1114"/>
      <c r="SMM353" s="1114"/>
      <c r="SMN353" s="1114"/>
      <c r="SMO353" s="1114"/>
      <c r="SMP353" s="1114"/>
      <c r="SMQ353" s="1114"/>
      <c r="SMR353" s="1114"/>
      <c r="SMS353" s="1114"/>
      <c r="SMT353" s="1114"/>
      <c r="SMU353" s="1114"/>
      <c r="SMV353" s="1114"/>
      <c r="SMW353" s="1114"/>
      <c r="SMX353" s="1114"/>
      <c r="SMY353" s="1114"/>
      <c r="SMZ353" s="1114"/>
      <c r="SNA353" s="1114"/>
      <c r="SNB353" s="1114"/>
      <c r="SNC353" s="1114"/>
      <c r="SND353" s="1114"/>
      <c r="SNE353" s="1114"/>
      <c r="SNF353" s="1114"/>
      <c r="SNG353" s="1114"/>
      <c r="SNH353" s="1114"/>
      <c r="SNI353" s="1114"/>
      <c r="SNJ353" s="1114"/>
      <c r="SNK353" s="1114"/>
      <c r="SNL353" s="1114"/>
      <c r="SNM353" s="1114"/>
      <c r="SNN353" s="1114"/>
      <c r="SNO353" s="1114"/>
      <c r="SNP353" s="1114"/>
      <c r="SNQ353" s="1114"/>
      <c r="SNR353" s="1114"/>
      <c r="SNS353" s="1114"/>
      <c r="SNT353" s="1114"/>
      <c r="SNU353" s="1114"/>
      <c r="SNV353" s="1114"/>
      <c r="SNW353" s="1114"/>
      <c r="SNX353" s="1114"/>
      <c r="SNY353" s="1114"/>
      <c r="SNZ353" s="1114"/>
      <c r="SOA353" s="1114"/>
      <c r="SOB353" s="1114"/>
      <c r="SOC353" s="1114"/>
      <c r="SOD353" s="1114"/>
      <c r="SOE353" s="1114"/>
      <c r="SOF353" s="1114"/>
      <c r="SOG353" s="1114"/>
      <c r="SOH353" s="1114"/>
      <c r="SOI353" s="1114"/>
      <c r="SOJ353" s="1114"/>
      <c r="SOK353" s="1114"/>
      <c r="SOL353" s="1114"/>
      <c r="SOM353" s="1114"/>
      <c r="SON353" s="1114"/>
      <c r="SOO353" s="1114"/>
      <c r="SOP353" s="1114"/>
      <c r="SOQ353" s="1114"/>
      <c r="SOR353" s="1114"/>
      <c r="SOS353" s="1114"/>
      <c r="SOT353" s="1114"/>
      <c r="SOU353" s="1114"/>
      <c r="SOV353" s="1114"/>
      <c r="SOW353" s="1114"/>
      <c r="SOX353" s="1114"/>
      <c r="SOY353" s="1114"/>
      <c r="SOZ353" s="1114"/>
      <c r="SPA353" s="1114"/>
      <c r="SPB353" s="1114"/>
      <c r="SPC353" s="1114"/>
      <c r="SPD353" s="1114"/>
      <c r="SPE353" s="1114"/>
      <c r="SPF353" s="1114"/>
      <c r="SPG353" s="1114"/>
      <c r="SPH353" s="1114"/>
      <c r="SPI353" s="1114"/>
      <c r="SPJ353" s="1114"/>
      <c r="SPK353" s="1114"/>
      <c r="SPL353" s="1114"/>
      <c r="SPM353" s="1114"/>
      <c r="SPN353" s="1114"/>
      <c r="SPO353" s="1114"/>
      <c r="SPP353" s="1114"/>
      <c r="SPQ353" s="1114"/>
      <c r="SPR353" s="1114"/>
      <c r="SPS353" s="1114"/>
      <c r="SPT353" s="1114"/>
      <c r="SPU353" s="1114"/>
      <c r="SPV353" s="1114"/>
      <c r="SPW353" s="1114"/>
      <c r="SPX353" s="1114"/>
      <c r="SPY353" s="1114"/>
      <c r="SPZ353" s="1114"/>
      <c r="SQA353" s="1114"/>
      <c r="SQB353" s="1114"/>
      <c r="SQC353" s="1114"/>
      <c r="SQD353" s="1114"/>
      <c r="SQE353" s="1114"/>
      <c r="SQF353" s="1114"/>
      <c r="SQG353" s="1114"/>
      <c r="SQH353" s="1114"/>
      <c r="SQI353" s="1114"/>
      <c r="SQJ353" s="1114"/>
      <c r="SQK353" s="1114"/>
      <c r="SQL353" s="1114"/>
      <c r="SQM353" s="1114"/>
      <c r="SQN353" s="1114"/>
      <c r="SQO353" s="1114"/>
      <c r="SQP353" s="1114"/>
      <c r="SQQ353" s="1114"/>
      <c r="SQR353" s="1114"/>
      <c r="SQS353" s="1114"/>
      <c r="SQT353" s="1114"/>
      <c r="SQU353" s="1114"/>
      <c r="SQV353" s="1114"/>
      <c r="SQW353" s="1114"/>
      <c r="SQX353" s="1114"/>
      <c r="SQY353" s="1114"/>
      <c r="SQZ353" s="1114"/>
      <c r="SRA353" s="1114"/>
      <c r="SRB353" s="1114"/>
      <c r="SRC353" s="1114"/>
      <c r="SRD353" s="1114"/>
      <c r="SRE353" s="1114"/>
      <c r="SRF353" s="1114"/>
      <c r="SRG353" s="1114"/>
      <c r="SRH353" s="1114"/>
      <c r="SRI353" s="1114"/>
      <c r="SRJ353" s="1114"/>
      <c r="SRK353" s="1114"/>
      <c r="SRL353" s="1114"/>
      <c r="SRM353" s="1114"/>
      <c r="SRN353" s="1114"/>
      <c r="SRO353" s="1114"/>
      <c r="SRP353" s="1114"/>
      <c r="SRQ353" s="1114"/>
      <c r="SRR353" s="1114"/>
      <c r="SRS353" s="1114"/>
      <c r="SRT353" s="1114"/>
      <c r="SRU353" s="1114"/>
      <c r="SRV353" s="1114"/>
      <c r="SRW353" s="1114"/>
      <c r="SRX353" s="1114"/>
      <c r="SRY353" s="1114"/>
      <c r="SRZ353" s="1114"/>
      <c r="SSA353" s="1114"/>
      <c r="SSB353" s="1114"/>
      <c r="SSC353" s="1114"/>
      <c r="SSD353" s="1114"/>
      <c r="SSE353" s="1114"/>
      <c r="SSF353" s="1114"/>
      <c r="SSG353" s="1114"/>
      <c r="SSH353" s="1114"/>
      <c r="SSI353" s="1114"/>
      <c r="SSJ353" s="1114"/>
      <c r="SSK353" s="1114"/>
      <c r="SSL353" s="1114"/>
      <c r="SSM353" s="1114"/>
      <c r="SSN353" s="1114"/>
      <c r="SSO353" s="1114"/>
      <c r="SSP353" s="1114"/>
      <c r="SSQ353" s="1114"/>
      <c r="SSR353" s="1114"/>
      <c r="SSS353" s="1114"/>
      <c r="SST353" s="1114"/>
      <c r="SSU353" s="1114"/>
      <c r="SSV353" s="1114"/>
      <c r="SSW353" s="1114"/>
      <c r="SSX353" s="1114"/>
      <c r="SSY353" s="1114"/>
      <c r="SSZ353" s="1114"/>
      <c r="STA353" s="1114"/>
      <c r="STB353" s="1114"/>
      <c r="STC353" s="1114"/>
      <c r="STD353" s="1114"/>
      <c r="STE353" s="1114"/>
      <c r="STF353" s="1114"/>
      <c r="STG353" s="1114"/>
      <c r="STH353" s="1114"/>
      <c r="STI353" s="1114"/>
      <c r="STJ353" s="1114"/>
      <c r="STK353" s="1114"/>
      <c r="STL353" s="1114"/>
      <c r="STM353" s="1114"/>
      <c r="STN353" s="1114"/>
      <c r="STO353" s="1114"/>
      <c r="STP353" s="1114"/>
      <c r="STQ353" s="1114"/>
      <c r="STR353" s="1114"/>
      <c r="STS353" s="1114"/>
      <c r="STT353" s="1114"/>
      <c r="STU353" s="1114"/>
      <c r="STV353" s="1114"/>
      <c r="STW353" s="1114"/>
      <c r="STX353" s="1114"/>
      <c r="STY353" s="1114"/>
      <c r="STZ353" s="1114"/>
      <c r="SUA353" s="1114"/>
      <c r="SUB353" s="1114"/>
      <c r="SUC353" s="1114"/>
      <c r="SUD353" s="1114"/>
      <c r="SUE353" s="1114"/>
      <c r="SUF353" s="1114"/>
      <c r="SUG353" s="1114"/>
      <c r="SUH353" s="1114"/>
      <c r="SUI353" s="1114"/>
      <c r="SUJ353" s="1114"/>
      <c r="SUK353" s="1114"/>
      <c r="SUL353" s="1114"/>
      <c r="SUM353" s="1114"/>
      <c r="SUN353" s="1114"/>
      <c r="SUO353" s="1114"/>
      <c r="SUP353" s="1114"/>
      <c r="SUQ353" s="1114"/>
      <c r="SUR353" s="1114"/>
      <c r="SUS353" s="1114"/>
      <c r="SUT353" s="1114"/>
      <c r="SUU353" s="1114"/>
      <c r="SUV353" s="1114"/>
      <c r="SUW353" s="1114"/>
      <c r="SUX353" s="1114"/>
      <c r="SUY353" s="1114"/>
      <c r="SUZ353" s="1114"/>
      <c r="SVA353" s="1114"/>
      <c r="SVB353" s="1114"/>
      <c r="SVC353" s="1114"/>
      <c r="SVD353" s="1114"/>
      <c r="SVE353" s="1114"/>
      <c r="SVF353" s="1114"/>
      <c r="SVG353" s="1114"/>
      <c r="SVH353" s="1114"/>
      <c r="SVI353" s="1114"/>
      <c r="SVJ353" s="1114"/>
      <c r="SVK353" s="1114"/>
      <c r="SVL353" s="1114"/>
      <c r="SVM353" s="1114"/>
      <c r="SVN353" s="1114"/>
      <c r="SVO353" s="1114"/>
      <c r="SVP353" s="1114"/>
      <c r="SVQ353" s="1114"/>
      <c r="SVR353" s="1114"/>
      <c r="SVS353" s="1114"/>
      <c r="SVT353" s="1114"/>
      <c r="SVU353" s="1114"/>
      <c r="SVV353" s="1114"/>
      <c r="SVW353" s="1114"/>
      <c r="SVX353" s="1114"/>
      <c r="SVY353" s="1114"/>
      <c r="SVZ353" s="1114"/>
      <c r="SWA353" s="1114"/>
      <c r="SWB353" s="1114"/>
      <c r="SWC353" s="1114"/>
      <c r="SWD353" s="1114"/>
      <c r="SWE353" s="1114"/>
      <c r="SWF353" s="1114"/>
      <c r="SWG353" s="1114"/>
      <c r="SWH353" s="1114"/>
      <c r="SWI353" s="1114"/>
      <c r="SWJ353" s="1114"/>
      <c r="SWK353" s="1114"/>
      <c r="SWL353" s="1114"/>
      <c r="SWM353" s="1114"/>
      <c r="SWN353" s="1114"/>
      <c r="SWO353" s="1114"/>
      <c r="SWP353" s="1114"/>
      <c r="SWQ353" s="1114"/>
      <c r="SWR353" s="1114"/>
      <c r="SWS353" s="1114"/>
      <c r="SWT353" s="1114"/>
      <c r="SWU353" s="1114"/>
      <c r="SWV353" s="1114"/>
      <c r="SWW353" s="1114"/>
      <c r="SWX353" s="1114"/>
      <c r="SWY353" s="1114"/>
      <c r="SWZ353" s="1114"/>
      <c r="SXA353" s="1114"/>
      <c r="SXB353" s="1114"/>
      <c r="SXC353" s="1114"/>
      <c r="SXD353" s="1114"/>
      <c r="SXE353" s="1114"/>
      <c r="SXF353" s="1114"/>
      <c r="SXG353" s="1114"/>
      <c r="SXH353" s="1114"/>
      <c r="SXI353" s="1114"/>
      <c r="SXJ353" s="1114"/>
      <c r="SXK353" s="1114"/>
      <c r="SXL353" s="1114"/>
      <c r="SXM353" s="1114"/>
      <c r="SXN353" s="1114"/>
      <c r="SXO353" s="1114"/>
      <c r="SXP353" s="1114"/>
      <c r="SXQ353" s="1114"/>
      <c r="SXR353" s="1114"/>
      <c r="SXS353" s="1114"/>
      <c r="SXT353" s="1114"/>
      <c r="SXU353" s="1114"/>
      <c r="SXV353" s="1114"/>
      <c r="SXW353" s="1114"/>
      <c r="SXX353" s="1114"/>
      <c r="SXY353" s="1114"/>
      <c r="SXZ353" s="1114"/>
      <c r="SYA353" s="1114"/>
      <c r="SYB353" s="1114"/>
      <c r="SYC353" s="1114"/>
      <c r="SYD353" s="1114"/>
      <c r="SYE353" s="1114"/>
      <c r="SYF353" s="1114"/>
      <c r="SYG353" s="1114"/>
      <c r="SYH353" s="1114"/>
      <c r="SYI353" s="1114"/>
      <c r="SYJ353" s="1114"/>
      <c r="SYK353" s="1114"/>
      <c r="SYL353" s="1114"/>
      <c r="SYM353" s="1114"/>
      <c r="SYN353" s="1114"/>
      <c r="SYO353" s="1114"/>
      <c r="SYP353" s="1114"/>
      <c r="SYQ353" s="1114"/>
      <c r="SYR353" s="1114"/>
      <c r="SYS353" s="1114"/>
      <c r="SYT353" s="1114"/>
      <c r="SYU353" s="1114"/>
      <c r="SYV353" s="1114"/>
      <c r="SYW353" s="1114"/>
      <c r="SYX353" s="1114"/>
      <c r="SYY353" s="1114"/>
      <c r="SYZ353" s="1114"/>
      <c r="SZA353" s="1114"/>
      <c r="SZB353" s="1114"/>
      <c r="SZC353" s="1114"/>
      <c r="SZD353" s="1114"/>
      <c r="SZE353" s="1114"/>
      <c r="SZF353" s="1114"/>
      <c r="SZG353" s="1114"/>
      <c r="SZH353" s="1114"/>
      <c r="SZI353" s="1114"/>
      <c r="SZJ353" s="1114"/>
      <c r="SZK353" s="1114"/>
      <c r="SZL353" s="1114"/>
      <c r="SZM353" s="1114"/>
      <c r="SZN353" s="1114"/>
      <c r="SZO353" s="1114"/>
      <c r="SZP353" s="1114"/>
      <c r="SZQ353" s="1114"/>
      <c r="SZR353" s="1114"/>
      <c r="SZS353" s="1114"/>
      <c r="SZT353" s="1114"/>
      <c r="SZU353" s="1114"/>
      <c r="SZV353" s="1114"/>
      <c r="SZW353" s="1114"/>
      <c r="SZX353" s="1114"/>
      <c r="SZY353" s="1114"/>
      <c r="SZZ353" s="1114"/>
      <c r="TAA353" s="1114"/>
      <c r="TAB353" s="1114"/>
      <c r="TAC353" s="1114"/>
      <c r="TAD353" s="1114"/>
      <c r="TAE353" s="1114"/>
      <c r="TAF353" s="1114"/>
      <c r="TAG353" s="1114"/>
      <c r="TAH353" s="1114"/>
      <c r="TAI353" s="1114"/>
      <c r="TAJ353" s="1114"/>
      <c r="TAK353" s="1114"/>
      <c r="TAL353" s="1114"/>
      <c r="TAM353" s="1114"/>
      <c r="TAN353" s="1114"/>
      <c r="TAO353" s="1114"/>
      <c r="TAP353" s="1114"/>
      <c r="TAQ353" s="1114"/>
      <c r="TAR353" s="1114"/>
      <c r="TAS353" s="1114"/>
      <c r="TAT353" s="1114"/>
      <c r="TAU353" s="1114"/>
      <c r="TAV353" s="1114"/>
      <c r="TAW353" s="1114"/>
      <c r="TAX353" s="1114"/>
      <c r="TAY353" s="1114"/>
      <c r="TAZ353" s="1114"/>
      <c r="TBA353" s="1114"/>
      <c r="TBB353" s="1114"/>
      <c r="TBC353" s="1114"/>
      <c r="TBD353" s="1114"/>
      <c r="TBE353" s="1114"/>
      <c r="TBF353" s="1114"/>
      <c r="TBG353" s="1114"/>
      <c r="TBH353" s="1114"/>
      <c r="TBI353" s="1114"/>
      <c r="TBJ353" s="1114"/>
      <c r="TBK353" s="1114"/>
      <c r="TBL353" s="1114"/>
      <c r="TBM353" s="1114"/>
      <c r="TBN353" s="1114"/>
      <c r="TBO353" s="1114"/>
      <c r="TBP353" s="1114"/>
      <c r="TBQ353" s="1114"/>
      <c r="TBR353" s="1114"/>
      <c r="TBS353" s="1114"/>
      <c r="TBT353" s="1114"/>
      <c r="TBU353" s="1114"/>
      <c r="TBV353" s="1114"/>
      <c r="TBW353" s="1114"/>
      <c r="TBX353" s="1114"/>
      <c r="TBY353" s="1114"/>
      <c r="TBZ353" s="1114"/>
      <c r="TCA353" s="1114"/>
      <c r="TCB353" s="1114"/>
      <c r="TCC353" s="1114"/>
      <c r="TCD353" s="1114"/>
      <c r="TCE353" s="1114"/>
      <c r="TCF353" s="1114"/>
      <c r="TCG353" s="1114"/>
      <c r="TCH353" s="1114"/>
      <c r="TCI353" s="1114"/>
      <c r="TCJ353" s="1114"/>
      <c r="TCK353" s="1114"/>
      <c r="TCL353" s="1114"/>
      <c r="TCM353" s="1114"/>
      <c r="TCN353" s="1114"/>
      <c r="TCO353" s="1114"/>
      <c r="TCP353" s="1114"/>
      <c r="TCQ353" s="1114"/>
      <c r="TCR353" s="1114"/>
      <c r="TCS353" s="1114"/>
      <c r="TCT353" s="1114"/>
      <c r="TCU353" s="1114"/>
      <c r="TCV353" s="1114"/>
      <c r="TCW353" s="1114"/>
      <c r="TCX353" s="1114"/>
      <c r="TCY353" s="1114"/>
      <c r="TCZ353" s="1114"/>
      <c r="TDA353" s="1114"/>
      <c r="TDB353" s="1114"/>
      <c r="TDC353" s="1114"/>
      <c r="TDD353" s="1114"/>
      <c r="TDE353" s="1114"/>
      <c r="TDF353" s="1114"/>
      <c r="TDG353" s="1114"/>
      <c r="TDH353" s="1114"/>
      <c r="TDI353" s="1114"/>
      <c r="TDJ353" s="1114"/>
      <c r="TDK353" s="1114"/>
      <c r="TDL353" s="1114"/>
      <c r="TDM353" s="1114"/>
      <c r="TDN353" s="1114"/>
      <c r="TDO353" s="1114"/>
      <c r="TDP353" s="1114"/>
      <c r="TDQ353" s="1114"/>
      <c r="TDR353" s="1114"/>
      <c r="TDS353" s="1114"/>
      <c r="TDT353" s="1114"/>
      <c r="TDU353" s="1114"/>
      <c r="TDV353" s="1114"/>
      <c r="TDW353" s="1114"/>
      <c r="TDX353" s="1114"/>
      <c r="TDY353" s="1114"/>
      <c r="TDZ353" s="1114"/>
      <c r="TEA353" s="1114"/>
      <c r="TEB353" s="1114"/>
      <c r="TEC353" s="1114"/>
      <c r="TED353" s="1114"/>
      <c r="TEE353" s="1114"/>
      <c r="TEF353" s="1114"/>
      <c r="TEG353" s="1114"/>
      <c r="TEH353" s="1114"/>
      <c r="TEI353" s="1114"/>
      <c r="TEJ353" s="1114"/>
      <c r="TEK353" s="1114"/>
      <c r="TEL353" s="1114"/>
      <c r="TEM353" s="1114"/>
      <c r="TEN353" s="1114"/>
      <c r="TEO353" s="1114"/>
      <c r="TEP353" s="1114"/>
      <c r="TEQ353" s="1114"/>
      <c r="TER353" s="1114"/>
      <c r="TES353" s="1114"/>
      <c r="TET353" s="1114"/>
      <c r="TEU353" s="1114"/>
      <c r="TEV353" s="1114"/>
      <c r="TEW353" s="1114"/>
      <c r="TEX353" s="1114"/>
      <c r="TEY353" s="1114"/>
      <c r="TEZ353" s="1114"/>
      <c r="TFA353" s="1114"/>
      <c r="TFB353" s="1114"/>
      <c r="TFC353" s="1114"/>
      <c r="TFD353" s="1114"/>
      <c r="TFE353" s="1114"/>
      <c r="TFF353" s="1114"/>
      <c r="TFG353" s="1114"/>
      <c r="TFH353" s="1114"/>
      <c r="TFI353" s="1114"/>
      <c r="TFJ353" s="1114"/>
      <c r="TFK353" s="1114"/>
      <c r="TFL353" s="1114"/>
      <c r="TFM353" s="1114"/>
      <c r="TFN353" s="1114"/>
      <c r="TFO353" s="1114"/>
      <c r="TFP353" s="1114"/>
      <c r="TFQ353" s="1114"/>
      <c r="TFR353" s="1114"/>
      <c r="TFS353" s="1114"/>
      <c r="TFT353" s="1114"/>
      <c r="TFU353" s="1114"/>
      <c r="TFV353" s="1114"/>
      <c r="TFW353" s="1114"/>
      <c r="TFX353" s="1114"/>
      <c r="TFY353" s="1114"/>
      <c r="TFZ353" s="1114"/>
      <c r="TGA353" s="1114"/>
      <c r="TGB353" s="1114"/>
      <c r="TGC353" s="1114"/>
      <c r="TGD353" s="1114"/>
      <c r="TGE353" s="1114"/>
      <c r="TGF353" s="1114"/>
      <c r="TGG353" s="1114"/>
      <c r="TGH353" s="1114"/>
      <c r="TGI353" s="1114"/>
      <c r="TGJ353" s="1114"/>
      <c r="TGK353" s="1114"/>
      <c r="TGL353" s="1114"/>
      <c r="TGM353" s="1114"/>
      <c r="TGN353" s="1114"/>
      <c r="TGO353" s="1114"/>
      <c r="TGP353" s="1114"/>
      <c r="TGQ353" s="1114"/>
      <c r="TGR353" s="1114"/>
      <c r="TGS353" s="1114"/>
      <c r="TGT353" s="1114"/>
      <c r="TGU353" s="1114"/>
      <c r="TGV353" s="1114"/>
      <c r="TGW353" s="1114"/>
      <c r="TGX353" s="1114"/>
      <c r="TGY353" s="1114"/>
      <c r="TGZ353" s="1114"/>
      <c r="THA353" s="1114"/>
      <c r="THB353" s="1114"/>
      <c r="THC353" s="1114"/>
      <c r="THD353" s="1114"/>
      <c r="THE353" s="1114"/>
      <c r="THF353" s="1114"/>
      <c r="THG353" s="1114"/>
      <c r="THH353" s="1114"/>
      <c r="THI353" s="1114"/>
      <c r="THJ353" s="1114"/>
      <c r="THK353" s="1114"/>
      <c r="THL353" s="1114"/>
      <c r="THM353" s="1114"/>
      <c r="THN353" s="1114"/>
      <c r="THO353" s="1114"/>
      <c r="THP353" s="1114"/>
      <c r="THQ353" s="1114"/>
      <c r="THR353" s="1114"/>
      <c r="THS353" s="1114"/>
      <c r="THT353" s="1114"/>
      <c r="THU353" s="1114"/>
      <c r="THV353" s="1114"/>
      <c r="THW353" s="1114"/>
      <c r="THX353" s="1114"/>
      <c r="THY353" s="1114"/>
      <c r="THZ353" s="1114"/>
      <c r="TIA353" s="1114"/>
      <c r="TIB353" s="1114"/>
      <c r="TIC353" s="1114"/>
      <c r="TID353" s="1114"/>
      <c r="TIE353" s="1114"/>
      <c r="TIF353" s="1114"/>
      <c r="TIG353" s="1114"/>
      <c r="TIH353" s="1114"/>
      <c r="TII353" s="1114"/>
      <c r="TIJ353" s="1114"/>
      <c r="TIK353" s="1114"/>
      <c r="TIL353" s="1114"/>
      <c r="TIM353" s="1114"/>
      <c r="TIN353" s="1114"/>
      <c r="TIO353" s="1114"/>
      <c r="TIP353" s="1114"/>
      <c r="TIQ353" s="1114"/>
      <c r="TIR353" s="1114"/>
      <c r="TIS353" s="1114"/>
      <c r="TIT353" s="1114"/>
      <c r="TIU353" s="1114"/>
      <c r="TIV353" s="1114"/>
      <c r="TIW353" s="1114"/>
      <c r="TIX353" s="1114"/>
      <c r="TIY353" s="1114"/>
      <c r="TIZ353" s="1114"/>
      <c r="TJA353" s="1114"/>
      <c r="TJB353" s="1114"/>
      <c r="TJC353" s="1114"/>
      <c r="TJD353" s="1114"/>
      <c r="TJE353" s="1114"/>
      <c r="TJF353" s="1114"/>
      <c r="TJG353" s="1114"/>
      <c r="TJH353" s="1114"/>
      <c r="TJI353" s="1114"/>
      <c r="TJJ353" s="1114"/>
      <c r="TJK353" s="1114"/>
      <c r="TJL353" s="1114"/>
      <c r="TJM353" s="1114"/>
      <c r="TJN353" s="1114"/>
      <c r="TJO353" s="1114"/>
      <c r="TJP353" s="1114"/>
      <c r="TJQ353" s="1114"/>
      <c r="TJR353" s="1114"/>
      <c r="TJS353" s="1114"/>
      <c r="TJT353" s="1114"/>
      <c r="TJU353" s="1114"/>
      <c r="TJV353" s="1114"/>
      <c r="TJW353" s="1114"/>
      <c r="TJX353" s="1114"/>
      <c r="TJY353" s="1114"/>
      <c r="TJZ353" s="1114"/>
      <c r="TKA353" s="1114"/>
      <c r="TKB353" s="1114"/>
      <c r="TKC353" s="1114"/>
      <c r="TKD353" s="1114"/>
      <c r="TKE353" s="1114"/>
      <c r="TKF353" s="1114"/>
      <c r="TKG353" s="1114"/>
      <c r="TKH353" s="1114"/>
      <c r="TKI353" s="1114"/>
      <c r="TKJ353" s="1114"/>
      <c r="TKK353" s="1114"/>
      <c r="TKL353" s="1114"/>
      <c r="TKM353" s="1114"/>
      <c r="TKN353" s="1114"/>
      <c r="TKO353" s="1114"/>
      <c r="TKP353" s="1114"/>
      <c r="TKQ353" s="1114"/>
      <c r="TKR353" s="1114"/>
      <c r="TKS353" s="1114"/>
      <c r="TKT353" s="1114"/>
      <c r="TKU353" s="1114"/>
      <c r="TKV353" s="1114"/>
      <c r="TKW353" s="1114"/>
      <c r="TKX353" s="1114"/>
      <c r="TKY353" s="1114"/>
      <c r="TKZ353" s="1114"/>
      <c r="TLA353" s="1114"/>
      <c r="TLB353" s="1114"/>
      <c r="TLC353" s="1114"/>
      <c r="TLD353" s="1114"/>
      <c r="TLE353" s="1114"/>
      <c r="TLF353" s="1114"/>
      <c r="TLG353" s="1114"/>
      <c r="TLH353" s="1114"/>
      <c r="TLI353" s="1114"/>
      <c r="TLJ353" s="1114"/>
      <c r="TLK353" s="1114"/>
      <c r="TLL353" s="1114"/>
      <c r="TLM353" s="1114"/>
      <c r="TLN353" s="1114"/>
      <c r="TLO353" s="1114"/>
      <c r="TLP353" s="1114"/>
      <c r="TLQ353" s="1114"/>
      <c r="TLR353" s="1114"/>
      <c r="TLS353" s="1114"/>
      <c r="TLT353" s="1114"/>
      <c r="TLU353" s="1114"/>
      <c r="TLV353" s="1114"/>
      <c r="TLW353" s="1114"/>
      <c r="TLX353" s="1114"/>
      <c r="TLY353" s="1114"/>
      <c r="TLZ353" s="1114"/>
      <c r="TMA353" s="1114"/>
      <c r="TMB353" s="1114"/>
      <c r="TMC353" s="1114"/>
      <c r="TMD353" s="1114"/>
      <c r="TME353" s="1114"/>
      <c r="TMF353" s="1114"/>
      <c r="TMG353" s="1114"/>
      <c r="TMH353" s="1114"/>
      <c r="TMI353" s="1114"/>
      <c r="TMJ353" s="1114"/>
      <c r="TMK353" s="1114"/>
      <c r="TML353" s="1114"/>
      <c r="TMM353" s="1114"/>
      <c r="TMN353" s="1114"/>
      <c r="TMO353" s="1114"/>
      <c r="TMP353" s="1114"/>
      <c r="TMQ353" s="1114"/>
      <c r="TMR353" s="1114"/>
      <c r="TMS353" s="1114"/>
      <c r="TMT353" s="1114"/>
      <c r="TMU353" s="1114"/>
      <c r="TMV353" s="1114"/>
      <c r="TMW353" s="1114"/>
      <c r="TMX353" s="1114"/>
      <c r="TMY353" s="1114"/>
      <c r="TMZ353" s="1114"/>
      <c r="TNA353" s="1114"/>
      <c r="TNB353" s="1114"/>
      <c r="TNC353" s="1114"/>
      <c r="TND353" s="1114"/>
      <c r="TNE353" s="1114"/>
      <c r="TNF353" s="1114"/>
      <c r="TNG353" s="1114"/>
      <c r="TNH353" s="1114"/>
      <c r="TNI353" s="1114"/>
      <c r="TNJ353" s="1114"/>
      <c r="TNK353" s="1114"/>
      <c r="TNL353" s="1114"/>
      <c r="TNM353" s="1114"/>
      <c r="TNN353" s="1114"/>
      <c r="TNO353" s="1114"/>
      <c r="TNP353" s="1114"/>
      <c r="TNQ353" s="1114"/>
      <c r="TNR353" s="1114"/>
      <c r="TNS353" s="1114"/>
      <c r="TNT353" s="1114"/>
      <c r="TNU353" s="1114"/>
      <c r="TNV353" s="1114"/>
      <c r="TNW353" s="1114"/>
      <c r="TNX353" s="1114"/>
      <c r="TNY353" s="1114"/>
      <c r="TNZ353" s="1114"/>
      <c r="TOA353" s="1114"/>
      <c r="TOB353" s="1114"/>
      <c r="TOC353" s="1114"/>
      <c r="TOD353" s="1114"/>
      <c r="TOE353" s="1114"/>
      <c r="TOF353" s="1114"/>
      <c r="TOG353" s="1114"/>
      <c r="TOH353" s="1114"/>
      <c r="TOI353" s="1114"/>
      <c r="TOJ353" s="1114"/>
      <c r="TOK353" s="1114"/>
      <c r="TOL353" s="1114"/>
      <c r="TOM353" s="1114"/>
      <c r="TON353" s="1114"/>
      <c r="TOO353" s="1114"/>
      <c r="TOP353" s="1114"/>
      <c r="TOQ353" s="1114"/>
      <c r="TOR353" s="1114"/>
      <c r="TOS353" s="1114"/>
      <c r="TOT353" s="1114"/>
      <c r="TOU353" s="1114"/>
      <c r="TOV353" s="1114"/>
      <c r="TOW353" s="1114"/>
      <c r="TOX353" s="1114"/>
      <c r="TOY353" s="1114"/>
      <c r="TOZ353" s="1114"/>
      <c r="TPA353" s="1114"/>
      <c r="TPB353" s="1114"/>
      <c r="TPC353" s="1114"/>
      <c r="TPD353" s="1114"/>
      <c r="TPE353" s="1114"/>
      <c r="TPF353" s="1114"/>
      <c r="TPG353" s="1114"/>
      <c r="TPH353" s="1114"/>
      <c r="TPI353" s="1114"/>
      <c r="TPJ353" s="1114"/>
      <c r="TPK353" s="1114"/>
      <c r="TPL353" s="1114"/>
      <c r="TPM353" s="1114"/>
      <c r="TPN353" s="1114"/>
      <c r="TPO353" s="1114"/>
      <c r="TPP353" s="1114"/>
      <c r="TPQ353" s="1114"/>
      <c r="TPR353" s="1114"/>
      <c r="TPS353" s="1114"/>
      <c r="TPT353" s="1114"/>
      <c r="TPU353" s="1114"/>
      <c r="TPV353" s="1114"/>
      <c r="TPW353" s="1114"/>
      <c r="TPX353" s="1114"/>
      <c r="TPY353" s="1114"/>
      <c r="TPZ353" s="1114"/>
      <c r="TQA353" s="1114"/>
      <c r="TQB353" s="1114"/>
      <c r="TQC353" s="1114"/>
      <c r="TQD353" s="1114"/>
      <c r="TQE353" s="1114"/>
      <c r="TQF353" s="1114"/>
      <c r="TQG353" s="1114"/>
      <c r="TQH353" s="1114"/>
      <c r="TQI353" s="1114"/>
      <c r="TQJ353" s="1114"/>
      <c r="TQK353" s="1114"/>
      <c r="TQL353" s="1114"/>
      <c r="TQM353" s="1114"/>
      <c r="TQN353" s="1114"/>
      <c r="TQO353" s="1114"/>
      <c r="TQP353" s="1114"/>
      <c r="TQQ353" s="1114"/>
      <c r="TQR353" s="1114"/>
      <c r="TQS353" s="1114"/>
      <c r="TQT353" s="1114"/>
      <c r="TQU353" s="1114"/>
      <c r="TQV353" s="1114"/>
      <c r="TQW353" s="1114"/>
      <c r="TQX353" s="1114"/>
      <c r="TQY353" s="1114"/>
      <c r="TQZ353" s="1114"/>
      <c r="TRA353" s="1114"/>
      <c r="TRB353" s="1114"/>
      <c r="TRC353" s="1114"/>
      <c r="TRD353" s="1114"/>
      <c r="TRE353" s="1114"/>
      <c r="TRF353" s="1114"/>
      <c r="TRG353" s="1114"/>
      <c r="TRH353" s="1114"/>
      <c r="TRI353" s="1114"/>
      <c r="TRJ353" s="1114"/>
      <c r="TRK353" s="1114"/>
      <c r="TRL353" s="1114"/>
      <c r="TRM353" s="1114"/>
      <c r="TRN353" s="1114"/>
      <c r="TRO353" s="1114"/>
      <c r="TRP353" s="1114"/>
      <c r="TRQ353" s="1114"/>
      <c r="TRR353" s="1114"/>
      <c r="TRS353" s="1114"/>
      <c r="TRT353" s="1114"/>
      <c r="TRU353" s="1114"/>
      <c r="TRV353" s="1114"/>
      <c r="TRW353" s="1114"/>
      <c r="TRX353" s="1114"/>
      <c r="TRY353" s="1114"/>
      <c r="TRZ353" s="1114"/>
      <c r="TSA353" s="1114"/>
      <c r="TSB353" s="1114"/>
      <c r="TSC353" s="1114"/>
      <c r="TSD353" s="1114"/>
      <c r="TSE353" s="1114"/>
      <c r="TSF353" s="1114"/>
      <c r="TSG353" s="1114"/>
      <c r="TSH353" s="1114"/>
      <c r="TSI353" s="1114"/>
      <c r="TSJ353" s="1114"/>
      <c r="TSK353" s="1114"/>
      <c r="TSL353" s="1114"/>
      <c r="TSM353" s="1114"/>
      <c r="TSN353" s="1114"/>
      <c r="TSO353" s="1114"/>
      <c r="TSP353" s="1114"/>
      <c r="TSQ353" s="1114"/>
      <c r="TSR353" s="1114"/>
      <c r="TSS353" s="1114"/>
      <c r="TST353" s="1114"/>
      <c r="TSU353" s="1114"/>
      <c r="TSV353" s="1114"/>
      <c r="TSW353" s="1114"/>
      <c r="TSX353" s="1114"/>
      <c r="TSY353" s="1114"/>
      <c r="TSZ353" s="1114"/>
      <c r="TTA353" s="1114"/>
      <c r="TTB353" s="1114"/>
      <c r="TTC353" s="1114"/>
      <c r="TTD353" s="1114"/>
      <c r="TTE353" s="1114"/>
      <c r="TTF353" s="1114"/>
      <c r="TTG353" s="1114"/>
      <c r="TTH353" s="1114"/>
      <c r="TTI353" s="1114"/>
      <c r="TTJ353" s="1114"/>
      <c r="TTK353" s="1114"/>
      <c r="TTL353" s="1114"/>
      <c r="TTM353" s="1114"/>
      <c r="TTN353" s="1114"/>
      <c r="TTO353" s="1114"/>
      <c r="TTP353" s="1114"/>
      <c r="TTQ353" s="1114"/>
      <c r="TTR353" s="1114"/>
      <c r="TTS353" s="1114"/>
      <c r="TTT353" s="1114"/>
      <c r="TTU353" s="1114"/>
      <c r="TTV353" s="1114"/>
      <c r="TTW353" s="1114"/>
      <c r="TTX353" s="1114"/>
      <c r="TTY353" s="1114"/>
      <c r="TTZ353" s="1114"/>
      <c r="TUA353" s="1114"/>
      <c r="TUB353" s="1114"/>
      <c r="TUC353" s="1114"/>
      <c r="TUD353" s="1114"/>
      <c r="TUE353" s="1114"/>
      <c r="TUF353" s="1114"/>
      <c r="TUG353" s="1114"/>
      <c r="TUH353" s="1114"/>
      <c r="TUI353" s="1114"/>
      <c r="TUJ353" s="1114"/>
      <c r="TUK353" s="1114"/>
      <c r="TUL353" s="1114"/>
      <c r="TUM353" s="1114"/>
      <c r="TUN353" s="1114"/>
      <c r="TUO353" s="1114"/>
      <c r="TUP353" s="1114"/>
      <c r="TUQ353" s="1114"/>
      <c r="TUR353" s="1114"/>
      <c r="TUS353" s="1114"/>
      <c r="TUT353" s="1114"/>
      <c r="TUU353" s="1114"/>
      <c r="TUV353" s="1114"/>
      <c r="TUW353" s="1114"/>
      <c r="TUX353" s="1114"/>
      <c r="TUY353" s="1114"/>
      <c r="TUZ353" s="1114"/>
      <c r="TVA353" s="1114"/>
      <c r="TVB353" s="1114"/>
      <c r="TVC353" s="1114"/>
      <c r="TVD353" s="1114"/>
      <c r="TVE353" s="1114"/>
      <c r="TVF353" s="1114"/>
      <c r="TVG353" s="1114"/>
      <c r="TVH353" s="1114"/>
      <c r="TVI353" s="1114"/>
      <c r="TVJ353" s="1114"/>
      <c r="TVK353" s="1114"/>
      <c r="TVL353" s="1114"/>
      <c r="TVM353" s="1114"/>
      <c r="TVN353" s="1114"/>
      <c r="TVO353" s="1114"/>
      <c r="TVP353" s="1114"/>
      <c r="TVQ353" s="1114"/>
      <c r="TVR353" s="1114"/>
      <c r="TVS353" s="1114"/>
      <c r="TVT353" s="1114"/>
      <c r="TVU353" s="1114"/>
      <c r="TVV353" s="1114"/>
      <c r="TVW353" s="1114"/>
      <c r="TVX353" s="1114"/>
      <c r="TVY353" s="1114"/>
      <c r="TVZ353" s="1114"/>
      <c r="TWA353" s="1114"/>
      <c r="TWB353" s="1114"/>
      <c r="TWC353" s="1114"/>
      <c r="TWD353" s="1114"/>
      <c r="TWE353" s="1114"/>
      <c r="TWF353" s="1114"/>
      <c r="TWG353" s="1114"/>
      <c r="TWH353" s="1114"/>
      <c r="TWI353" s="1114"/>
      <c r="TWJ353" s="1114"/>
      <c r="TWK353" s="1114"/>
      <c r="TWL353" s="1114"/>
      <c r="TWM353" s="1114"/>
      <c r="TWN353" s="1114"/>
      <c r="TWO353" s="1114"/>
      <c r="TWP353" s="1114"/>
      <c r="TWQ353" s="1114"/>
      <c r="TWR353" s="1114"/>
      <c r="TWS353" s="1114"/>
      <c r="TWT353" s="1114"/>
      <c r="TWU353" s="1114"/>
      <c r="TWV353" s="1114"/>
      <c r="TWW353" s="1114"/>
      <c r="TWX353" s="1114"/>
      <c r="TWY353" s="1114"/>
      <c r="TWZ353" s="1114"/>
      <c r="TXA353" s="1114"/>
      <c r="TXB353" s="1114"/>
      <c r="TXC353" s="1114"/>
      <c r="TXD353" s="1114"/>
      <c r="TXE353" s="1114"/>
      <c r="TXF353" s="1114"/>
      <c r="TXG353" s="1114"/>
      <c r="TXH353" s="1114"/>
      <c r="TXI353" s="1114"/>
      <c r="TXJ353" s="1114"/>
      <c r="TXK353" s="1114"/>
      <c r="TXL353" s="1114"/>
      <c r="TXM353" s="1114"/>
      <c r="TXN353" s="1114"/>
      <c r="TXO353" s="1114"/>
      <c r="TXP353" s="1114"/>
      <c r="TXQ353" s="1114"/>
      <c r="TXR353" s="1114"/>
      <c r="TXS353" s="1114"/>
      <c r="TXT353" s="1114"/>
      <c r="TXU353" s="1114"/>
      <c r="TXV353" s="1114"/>
      <c r="TXW353" s="1114"/>
      <c r="TXX353" s="1114"/>
      <c r="TXY353" s="1114"/>
      <c r="TXZ353" s="1114"/>
      <c r="TYA353" s="1114"/>
      <c r="TYB353" s="1114"/>
      <c r="TYC353" s="1114"/>
      <c r="TYD353" s="1114"/>
      <c r="TYE353" s="1114"/>
      <c r="TYF353" s="1114"/>
      <c r="TYG353" s="1114"/>
      <c r="TYH353" s="1114"/>
      <c r="TYI353" s="1114"/>
      <c r="TYJ353" s="1114"/>
      <c r="TYK353" s="1114"/>
      <c r="TYL353" s="1114"/>
      <c r="TYM353" s="1114"/>
      <c r="TYN353" s="1114"/>
      <c r="TYO353" s="1114"/>
      <c r="TYP353" s="1114"/>
      <c r="TYQ353" s="1114"/>
      <c r="TYR353" s="1114"/>
      <c r="TYS353" s="1114"/>
      <c r="TYT353" s="1114"/>
      <c r="TYU353" s="1114"/>
      <c r="TYV353" s="1114"/>
      <c r="TYW353" s="1114"/>
      <c r="TYX353" s="1114"/>
      <c r="TYY353" s="1114"/>
      <c r="TYZ353" s="1114"/>
      <c r="TZA353" s="1114"/>
      <c r="TZB353" s="1114"/>
      <c r="TZC353" s="1114"/>
      <c r="TZD353" s="1114"/>
      <c r="TZE353" s="1114"/>
      <c r="TZF353" s="1114"/>
      <c r="TZG353" s="1114"/>
      <c r="TZH353" s="1114"/>
      <c r="TZI353" s="1114"/>
      <c r="TZJ353" s="1114"/>
      <c r="TZK353" s="1114"/>
      <c r="TZL353" s="1114"/>
      <c r="TZM353" s="1114"/>
      <c r="TZN353" s="1114"/>
      <c r="TZO353" s="1114"/>
      <c r="TZP353" s="1114"/>
      <c r="TZQ353" s="1114"/>
      <c r="TZR353" s="1114"/>
      <c r="TZS353" s="1114"/>
      <c r="TZT353" s="1114"/>
      <c r="TZU353" s="1114"/>
      <c r="TZV353" s="1114"/>
      <c r="TZW353" s="1114"/>
      <c r="TZX353" s="1114"/>
      <c r="TZY353" s="1114"/>
      <c r="TZZ353" s="1114"/>
      <c r="UAA353" s="1114"/>
      <c r="UAB353" s="1114"/>
      <c r="UAC353" s="1114"/>
      <c r="UAD353" s="1114"/>
      <c r="UAE353" s="1114"/>
      <c r="UAF353" s="1114"/>
      <c r="UAG353" s="1114"/>
      <c r="UAH353" s="1114"/>
      <c r="UAI353" s="1114"/>
      <c r="UAJ353" s="1114"/>
      <c r="UAK353" s="1114"/>
      <c r="UAL353" s="1114"/>
      <c r="UAM353" s="1114"/>
      <c r="UAN353" s="1114"/>
      <c r="UAO353" s="1114"/>
      <c r="UAP353" s="1114"/>
      <c r="UAQ353" s="1114"/>
      <c r="UAR353" s="1114"/>
      <c r="UAS353" s="1114"/>
      <c r="UAT353" s="1114"/>
      <c r="UAU353" s="1114"/>
      <c r="UAV353" s="1114"/>
      <c r="UAW353" s="1114"/>
      <c r="UAX353" s="1114"/>
      <c r="UAY353" s="1114"/>
      <c r="UAZ353" s="1114"/>
      <c r="UBA353" s="1114"/>
      <c r="UBB353" s="1114"/>
      <c r="UBC353" s="1114"/>
      <c r="UBD353" s="1114"/>
      <c r="UBE353" s="1114"/>
      <c r="UBF353" s="1114"/>
      <c r="UBG353" s="1114"/>
      <c r="UBH353" s="1114"/>
      <c r="UBI353" s="1114"/>
      <c r="UBJ353" s="1114"/>
      <c r="UBK353" s="1114"/>
      <c r="UBL353" s="1114"/>
      <c r="UBM353" s="1114"/>
      <c r="UBN353" s="1114"/>
      <c r="UBO353" s="1114"/>
      <c r="UBP353" s="1114"/>
      <c r="UBQ353" s="1114"/>
      <c r="UBR353" s="1114"/>
      <c r="UBS353" s="1114"/>
      <c r="UBT353" s="1114"/>
      <c r="UBU353" s="1114"/>
      <c r="UBV353" s="1114"/>
      <c r="UBW353" s="1114"/>
      <c r="UBX353" s="1114"/>
      <c r="UBY353" s="1114"/>
      <c r="UBZ353" s="1114"/>
      <c r="UCA353" s="1114"/>
      <c r="UCB353" s="1114"/>
      <c r="UCC353" s="1114"/>
      <c r="UCD353" s="1114"/>
      <c r="UCE353" s="1114"/>
      <c r="UCF353" s="1114"/>
      <c r="UCG353" s="1114"/>
      <c r="UCH353" s="1114"/>
      <c r="UCI353" s="1114"/>
      <c r="UCJ353" s="1114"/>
      <c r="UCK353" s="1114"/>
      <c r="UCL353" s="1114"/>
      <c r="UCM353" s="1114"/>
      <c r="UCN353" s="1114"/>
      <c r="UCO353" s="1114"/>
      <c r="UCP353" s="1114"/>
      <c r="UCQ353" s="1114"/>
      <c r="UCR353" s="1114"/>
      <c r="UCS353" s="1114"/>
      <c r="UCT353" s="1114"/>
      <c r="UCU353" s="1114"/>
      <c r="UCV353" s="1114"/>
      <c r="UCW353" s="1114"/>
      <c r="UCX353" s="1114"/>
      <c r="UCY353" s="1114"/>
      <c r="UCZ353" s="1114"/>
      <c r="UDA353" s="1114"/>
      <c r="UDB353" s="1114"/>
      <c r="UDC353" s="1114"/>
      <c r="UDD353" s="1114"/>
      <c r="UDE353" s="1114"/>
      <c r="UDF353" s="1114"/>
      <c r="UDG353" s="1114"/>
      <c r="UDH353" s="1114"/>
      <c r="UDI353" s="1114"/>
      <c r="UDJ353" s="1114"/>
      <c r="UDK353" s="1114"/>
      <c r="UDL353" s="1114"/>
      <c r="UDM353" s="1114"/>
      <c r="UDN353" s="1114"/>
      <c r="UDO353" s="1114"/>
      <c r="UDP353" s="1114"/>
      <c r="UDQ353" s="1114"/>
      <c r="UDR353" s="1114"/>
      <c r="UDS353" s="1114"/>
      <c r="UDT353" s="1114"/>
      <c r="UDU353" s="1114"/>
      <c r="UDV353" s="1114"/>
      <c r="UDW353" s="1114"/>
      <c r="UDX353" s="1114"/>
      <c r="UDY353" s="1114"/>
      <c r="UDZ353" s="1114"/>
      <c r="UEA353" s="1114"/>
      <c r="UEB353" s="1114"/>
      <c r="UEC353" s="1114"/>
      <c r="UED353" s="1114"/>
      <c r="UEE353" s="1114"/>
      <c r="UEF353" s="1114"/>
      <c r="UEG353" s="1114"/>
      <c r="UEH353" s="1114"/>
      <c r="UEI353" s="1114"/>
      <c r="UEJ353" s="1114"/>
      <c r="UEK353" s="1114"/>
      <c r="UEL353" s="1114"/>
      <c r="UEM353" s="1114"/>
      <c r="UEN353" s="1114"/>
      <c r="UEO353" s="1114"/>
      <c r="UEP353" s="1114"/>
      <c r="UEQ353" s="1114"/>
      <c r="UER353" s="1114"/>
      <c r="UES353" s="1114"/>
      <c r="UET353" s="1114"/>
      <c r="UEU353" s="1114"/>
      <c r="UEV353" s="1114"/>
      <c r="UEW353" s="1114"/>
      <c r="UEX353" s="1114"/>
      <c r="UEY353" s="1114"/>
      <c r="UEZ353" s="1114"/>
      <c r="UFA353" s="1114"/>
      <c r="UFB353" s="1114"/>
      <c r="UFC353" s="1114"/>
      <c r="UFD353" s="1114"/>
      <c r="UFE353" s="1114"/>
      <c r="UFF353" s="1114"/>
      <c r="UFG353" s="1114"/>
      <c r="UFH353" s="1114"/>
      <c r="UFI353" s="1114"/>
      <c r="UFJ353" s="1114"/>
      <c r="UFK353" s="1114"/>
      <c r="UFL353" s="1114"/>
      <c r="UFM353" s="1114"/>
      <c r="UFN353" s="1114"/>
      <c r="UFO353" s="1114"/>
      <c r="UFP353" s="1114"/>
      <c r="UFQ353" s="1114"/>
      <c r="UFR353" s="1114"/>
      <c r="UFS353" s="1114"/>
      <c r="UFT353" s="1114"/>
      <c r="UFU353" s="1114"/>
      <c r="UFV353" s="1114"/>
      <c r="UFW353" s="1114"/>
      <c r="UFX353" s="1114"/>
      <c r="UFY353" s="1114"/>
      <c r="UFZ353" s="1114"/>
      <c r="UGA353" s="1114"/>
      <c r="UGB353" s="1114"/>
      <c r="UGC353" s="1114"/>
      <c r="UGD353" s="1114"/>
      <c r="UGE353" s="1114"/>
      <c r="UGF353" s="1114"/>
      <c r="UGG353" s="1114"/>
      <c r="UGH353" s="1114"/>
      <c r="UGI353" s="1114"/>
      <c r="UGJ353" s="1114"/>
      <c r="UGK353" s="1114"/>
      <c r="UGL353" s="1114"/>
      <c r="UGM353" s="1114"/>
      <c r="UGN353" s="1114"/>
      <c r="UGO353" s="1114"/>
      <c r="UGP353" s="1114"/>
      <c r="UGQ353" s="1114"/>
      <c r="UGR353" s="1114"/>
      <c r="UGS353" s="1114"/>
      <c r="UGT353" s="1114"/>
      <c r="UGU353" s="1114"/>
      <c r="UGV353" s="1114"/>
      <c r="UGW353" s="1114"/>
      <c r="UGX353" s="1114"/>
      <c r="UGY353" s="1114"/>
      <c r="UGZ353" s="1114"/>
      <c r="UHA353" s="1114"/>
      <c r="UHB353" s="1114"/>
      <c r="UHC353" s="1114"/>
      <c r="UHD353" s="1114"/>
      <c r="UHE353" s="1114"/>
      <c r="UHF353" s="1114"/>
      <c r="UHG353" s="1114"/>
      <c r="UHH353" s="1114"/>
      <c r="UHI353" s="1114"/>
      <c r="UHJ353" s="1114"/>
      <c r="UHK353" s="1114"/>
      <c r="UHL353" s="1114"/>
      <c r="UHM353" s="1114"/>
      <c r="UHN353" s="1114"/>
      <c r="UHO353" s="1114"/>
      <c r="UHP353" s="1114"/>
      <c r="UHQ353" s="1114"/>
      <c r="UHR353" s="1114"/>
      <c r="UHS353" s="1114"/>
      <c r="UHT353" s="1114"/>
      <c r="UHU353" s="1114"/>
      <c r="UHV353" s="1114"/>
      <c r="UHW353" s="1114"/>
      <c r="UHX353" s="1114"/>
      <c r="UHY353" s="1114"/>
      <c r="UHZ353" s="1114"/>
      <c r="UIA353" s="1114"/>
      <c r="UIB353" s="1114"/>
      <c r="UIC353" s="1114"/>
      <c r="UID353" s="1114"/>
      <c r="UIE353" s="1114"/>
      <c r="UIF353" s="1114"/>
      <c r="UIG353" s="1114"/>
      <c r="UIH353" s="1114"/>
      <c r="UII353" s="1114"/>
      <c r="UIJ353" s="1114"/>
      <c r="UIK353" s="1114"/>
      <c r="UIL353" s="1114"/>
      <c r="UIM353" s="1114"/>
      <c r="UIN353" s="1114"/>
      <c r="UIO353" s="1114"/>
      <c r="UIP353" s="1114"/>
      <c r="UIQ353" s="1114"/>
      <c r="UIR353" s="1114"/>
      <c r="UIS353" s="1114"/>
      <c r="UIT353" s="1114"/>
      <c r="UIU353" s="1114"/>
      <c r="UIV353" s="1114"/>
      <c r="UIW353" s="1114"/>
      <c r="UIX353" s="1114"/>
      <c r="UIY353" s="1114"/>
      <c r="UIZ353" s="1114"/>
      <c r="UJA353" s="1114"/>
      <c r="UJB353" s="1114"/>
      <c r="UJC353" s="1114"/>
      <c r="UJD353" s="1114"/>
      <c r="UJE353" s="1114"/>
      <c r="UJF353" s="1114"/>
      <c r="UJG353" s="1114"/>
      <c r="UJH353" s="1114"/>
      <c r="UJI353" s="1114"/>
      <c r="UJJ353" s="1114"/>
      <c r="UJK353" s="1114"/>
      <c r="UJL353" s="1114"/>
      <c r="UJM353" s="1114"/>
      <c r="UJN353" s="1114"/>
      <c r="UJO353" s="1114"/>
      <c r="UJP353" s="1114"/>
      <c r="UJQ353" s="1114"/>
      <c r="UJR353" s="1114"/>
      <c r="UJS353" s="1114"/>
      <c r="UJT353" s="1114"/>
      <c r="UJU353" s="1114"/>
      <c r="UJV353" s="1114"/>
      <c r="UJW353" s="1114"/>
      <c r="UJX353" s="1114"/>
      <c r="UJY353" s="1114"/>
      <c r="UJZ353" s="1114"/>
      <c r="UKA353" s="1114"/>
      <c r="UKB353" s="1114"/>
      <c r="UKC353" s="1114"/>
      <c r="UKD353" s="1114"/>
      <c r="UKE353" s="1114"/>
      <c r="UKF353" s="1114"/>
      <c r="UKG353" s="1114"/>
      <c r="UKH353" s="1114"/>
      <c r="UKI353" s="1114"/>
      <c r="UKJ353" s="1114"/>
      <c r="UKK353" s="1114"/>
      <c r="UKL353" s="1114"/>
      <c r="UKM353" s="1114"/>
      <c r="UKN353" s="1114"/>
      <c r="UKO353" s="1114"/>
      <c r="UKP353" s="1114"/>
      <c r="UKQ353" s="1114"/>
      <c r="UKR353" s="1114"/>
      <c r="UKS353" s="1114"/>
      <c r="UKT353" s="1114"/>
      <c r="UKU353" s="1114"/>
      <c r="UKV353" s="1114"/>
      <c r="UKW353" s="1114"/>
      <c r="UKX353" s="1114"/>
      <c r="UKY353" s="1114"/>
      <c r="UKZ353" s="1114"/>
      <c r="ULA353" s="1114"/>
      <c r="ULB353" s="1114"/>
      <c r="ULC353" s="1114"/>
      <c r="ULD353" s="1114"/>
      <c r="ULE353" s="1114"/>
      <c r="ULF353" s="1114"/>
      <c r="ULG353" s="1114"/>
      <c r="ULH353" s="1114"/>
      <c r="ULI353" s="1114"/>
      <c r="ULJ353" s="1114"/>
      <c r="ULK353" s="1114"/>
      <c r="ULL353" s="1114"/>
      <c r="ULM353" s="1114"/>
      <c r="ULN353" s="1114"/>
      <c r="ULO353" s="1114"/>
      <c r="ULP353" s="1114"/>
      <c r="ULQ353" s="1114"/>
      <c r="ULR353" s="1114"/>
      <c r="ULS353" s="1114"/>
      <c r="ULT353" s="1114"/>
      <c r="ULU353" s="1114"/>
      <c r="ULV353" s="1114"/>
      <c r="ULW353" s="1114"/>
      <c r="ULX353" s="1114"/>
      <c r="ULY353" s="1114"/>
      <c r="ULZ353" s="1114"/>
      <c r="UMA353" s="1114"/>
      <c r="UMB353" s="1114"/>
      <c r="UMC353" s="1114"/>
      <c r="UMD353" s="1114"/>
      <c r="UME353" s="1114"/>
      <c r="UMF353" s="1114"/>
      <c r="UMG353" s="1114"/>
      <c r="UMH353" s="1114"/>
      <c r="UMI353" s="1114"/>
      <c r="UMJ353" s="1114"/>
      <c r="UMK353" s="1114"/>
      <c r="UML353" s="1114"/>
      <c r="UMM353" s="1114"/>
      <c r="UMN353" s="1114"/>
      <c r="UMO353" s="1114"/>
      <c r="UMP353" s="1114"/>
      <c r="UMQ353" s="1114"/>
      <c r="UMR353" s="1114"/>
      <c r="UMS353" s="1114"/>
      <c r="UMT353" s="1114"/>
      <c r="UMU353" s="1114"/>
      <c r="UMV353" s="1114"/>
      <c r="UMW353" s="1114"/>
      <c r="UMX353" s="1114"/>
      <c r="UMY353" s="1114"/>
      <c r="UMZ353" s="1114"/>
      <c r="UNA353" s="1114"/>
      <c r="UNB353" s="1114"/>
      <c r="UNC353" s="1114"/>
      <c r="UND353" s="1114"/>
      <c r="UNE353" s="1114"/>
      <c r="UNF353" s="1114"/>
      <c r="UNG353" s="1114"/>
      <c r="UNH353" s="1114"/>
      <c r="UNI353" s="1114"/>
      <c r="UNJ353" s="1114"/>
      <c r="UNK353" s="1114"/>
      <c r="UNL353" s="1114"/>
      <c r="UNM353" s="1114"/>
      <c r="UNN353" s="1114"/>
      <c r="UNO353" s="1114"/>
      <c r="UNP353" s="1114"/>
      <c r="UNQ353" s="1114"/>
      <c r="UNR353" s="1114"/>
      <c r="UNS353" s="1114"/>
      <c r="UNT353" s="1114"/>
      <c r="UNU353" s="1114"/>
      <c r="UNV353" s="1114"/>
      <c r="UNW353" s="1114"/>
      <c r="UNX353" s="1114"/>
      <c r="UNY353" s="1114"/>
      <c r="UNZ353" s="1114"/>
      <c r="UOA353" s="1114"/>
      <c r="UOB353" s="1114"/>
      <c r="UOC353" s="1114"/>
      <c r="UOD353" s="1114"/>
      <c r="UOE353" s="1114"/>
      <c r="UOF353" s="1114"/>
      <c r="UOG353" s="1114"/>
      <c r="UOH353" s="1114"/>
      <c r="UOI353" s="1114"/>
      <c r="UOJ353" s="1114"/>
      <c r="UOK353" s="1114"/>
      <c r="UOL353" s="1114"/>
      <c r="UOM353" s="1114"/>
      <c r="UON353" s="1114"/>
      <c r="UOO353" s="1114"/>
      <c r="UOP353" s="1114"/>
      <c r="UOQ353" s="1114"/>
      <c r="UOR353" s="1114"/>
      <c r="UOS353" s="1114"/>
      <c r="UOT353" s="1114"/>
      <c r="UOU353" s="1114"/>
      <c r="UOV353" s="1114"/>
      <c r="UOW353" s="1114"/>
      <c r="UOX353" s="1114"/>
      <c r="UOY353" s="1114"/>
      <c r="UOZ353" s="1114"/>
      <c r="UPA353" s="1114"/>
      <c r="UPB353" s="1114"/>
      <c r="UPC353" s="1114"/>
      <c r="UPD353" s="1114"/>
      <c r="UPE353" s="1114"/>
      <c r="UPF353" s="1114"/>
      <c r="UPG353" s="1114"/>
      <c r="UPH353" s="1114"/>
      <c r="UPI353" s="1114"/>
      <c r="UPJ353" s="1114"/>
      <c r="UPK353" s="1114"/>
      <c r="UPL353" s="1114"/>
      <c r="UPM353" s="1114"/>
      <c r="UPN353" s="1114"/>
      <c r="UPO353" s="1114"/>
      <c r="UPP353" s="1114"/>
      <c r="UPQ353" s="1114"/>
      <c r="UPR353" s="1114"/>
      <c r="UPS353" s="1114"/>
      <c r="UPT353" s="1114"/>
      <c r="UPU353" s="1114"/>
      <c r="UPV353" s="1114"/>
      <c r="UPW353" s="1114"/>
      <c r="UPX353" s="1114"/>
      <c r="UPY353" s="1114"/>
      <c r="UPZ353" s="1114"/>
      <c r="UQA353" s="1114"/>
      <c r="UQB353" s="1114"/>
      <c r="UQC353" s="1114"/>
      <c r="UQD353" s="1114"/>
      <c r="UQE353" s="1114"/>
      <c r="UQF353" s="1114"/>
      <c r="UQG353" s="1114"/>
      <c r="UQH353" s="1114"/>
      <c r="UQI353" s="1114"/>
      <c r="UQJ353" s="1114"/>
      <c r="UQK353" s="1114"/>
      <c r="UQL353" s="1114"/>
      <c r="UQM353" s="1114"/>
      <c r="UQN353" s="1114"/>
      <c r="UQO353" s="1114"/>
      <c r="UQP353" s="1114"/>
      <c r="UQQ353" s="1114"/>
      <c r="UQR353" s="1114"/>
      <c r="UQS353" s="1114"/>
      <c r="UQT353" s="1114"/>
      <c r="UQU353" s="1114"/>
      <c r="UQV353" s="1114"/>
      <c r="UQW353" s="1114"/>
      <c r="UQX353" s="1114"/>
      <c r="UQY353" s="1114"/>
      <c r="UQZ353" s="1114"/>
      <c r="URA353" s="1114"/>
      <c r="URB353" s="1114"/>
      <c r="URC353" s="1114"/>
      <c r="URD353" s="1114"/>
      <c r="URE353" s="1114"/>
      <c r="URF353" s="1114"/>
      <c r="URG353" s="1114"/>
      <c r="URH353" s="1114"/>
      <c r="URI353" s="1114"/>
      <c r="URJ353" s="1114"/>
      <c r="URK353" s="1114"/>
      <c r="URL353" s="1114"/>
      <c r="URM353" s="1114"/>
      <c r="URN353" s="1114"/>
      <c r="URO353" s="1114"/>
      <c r="URP353" s="1114"/>
      <c r="URQ353" s="1114"/>
      <c r="URR353" s="1114"/>
      <c r="URS353" s="1114"/>
      <c r="URT353" s="1114"/>
      <c r="URU353" s="1114"/>
      <c r="URV353" s="1114"/>
      <c r="URW353" s="1114"/>
      <c r="URX353" s="1114"/>
      <c r="URY353" s="1114"/>
      <c r="URZ353" s="1114"/>
      <c r="USA353" s="1114"/>
      <c r="USB353" s="1114"/>
      <c r="USC353" s="1114"/>
      <c r="USD353" s="1114"/>
      <c r="USE353" s="1114"/>
      <c r="USF353" s="1114"/>
      <c r="USG353" s="1114"/>
      <c r="USH353" s="1114"/>
      <c r="USI353" s="1114"/>
      <c r="USJ353" s="1114"/>
      <c r="USK353" s="1114"/>
      <c r="USL353" s="1114"/>
      <c r="USM353" s="1114"/>
      <c r="USN353" s="1114"/>
      <c r="USO353" s="1114"/>
      <c r="USP353" s="1114"/>
      <c r="USQ353" s="1114"/>
      <c r="USR353" s="1114"/>
      <c r="USS353" s="1114"/>
      <c r="UST353" s="1114"/>
      <c r="USU353" s="1114"/>
      <c r="USV353" s="1114"/>
      <c r="USW353" s="1114"/>
      <c r="USX353" s="1114"/>
      <c r="USY353" s="1114"/>
      <c r="USZ353" s="1114"/>
      <c r="UTA353" s="1114"/>
      <c r="UTB353" s="1114"/>
      <c r="UTC353" s="1114"/>
      <c r="UTD353" s="1114"/>
      <c r="UTE353" s="1114"/>
      <c r="UTF353" s="1114"/>
      <c r="UTG353" s="1114"/>
      <c r="UTH353" s="1114"/>
      <c r="UTI353" s="1114"/>
      <c r="UTJ353" s="1114"/>
      <c r="UTK353" s="1114"/>
      <c r="UTL353" s="1114"/>
      <c r="UTM353" s="1114"/>
      <c r="UTN353" s="1114"/>
      <c r="UTO353" s="1114"/>
      <c r="UTP353" s="1114"/>
      <c r="UTQ353" s="1114"/>
      <c r="UTR353" s="1114"/>
      <c r="UTS353" s="1114"/>
      <c r="UTT353" s="1114"/>
      <c r="UTU353" s="1114"/>
      <c r="UTV353" s="1114"/>
      <c r="UTW353" s="1114"/>
      <c r="UTX353" s="1114"/>
      <c r="UTY353" s="1114"/>
      <c r="UTZ353" s="1114"/>
      <c r="UUA353" s="1114"/>
      <c r="UUB353" s="1114"/>
      <c r="UUC353" s="1114"/>
      <c r="UUD353" s="1114"/>
      <c r="UUE353" s="1114"/>
      <c r="UUF353" s="1114"/>
      <c r="UUG353" s="1114"/>
      <c r="UUH353" s="1114"/>
      <c r="UUI353" s="1114"/>
      <c r="UUJ353" s="1114"/>
      <c r="UUK353" s="1114"/>
      <c r="UUL353" s="1114"/>
      <c r="UUM353" s="1114"/>
      <c r="UUN353" s="1114"/>
      <c r="UUO353" s="1114"/>
      <c r="UUP353" s="1114"/>
      <c r="UUQ353" s="1114"/>
      <c r="UUR353" s="1114"/>
      <c r="UUS353" s="1114"/>
      <c r="UUT353" s="1114"/>
      <c r="UUU353" s="1114"/>
      <c r="UUV353" s="1114"/>
      <c r="UUW353" s="1114"/>
      <c r="UUX353" s="1114"/>
      <c r="UUY353" s="1114"/>
      <c r="UUZ353" s="1114"/>
      <c r="UVA353" s="1114"/>
      <c r="UVB353" s="1114"/>
      <c r="UVC353" s="1114"/>
      <c r="UVD353" s="1114"/>
      <c r="UVE353" s="1114"/>
      <c r="UVF353" s="1114"/>
      <c r="UVG353" s="1114"/>
      <c r="UVH353" s="1114"/>
      <c r="UVI353" s="1114"/>
      <c r="UVJ353" s="1114"/>
      <c r="UVK353" s="1114"/>
      <c r="UVL353" s="1114"/>
      <c r="UVM353" s="1114"/>
      <c r="UVN353" s="1114"/>
      <c r="UVO353" s="1114"/>
      <c r="UVP353" s="1114"/>
      <c r="UVQ353" s="1114"/>
      <c r="UVR353" s="1114"/>
      <c r="UVS353" s="1114"/>
      <c r="UVT353" s="1114"/>
      <c r="UVU353" s="1114"/>
      <c r="UVV353" s="1114"/>
      <c r="UVW353" s="1114"/>
      <c r="UVX353" s="1114"/>
      <c r="UVY353" s="1114"/>
      <c r="UVZ353" s="1114"/>
      <c r="UWA353" s="1114"/>
      <c r="UWB353" s="1114"/>
      <c r="UWC353" s="1114"/>
      <c r="UWD353" s="1114"/>
      <c r="UWE353" s="1114"/>
      <c r="UWF353" s="1114"/>
      <c r="UWG353" s="1114"/>
      <c r="UWH353" s="1114"/>
      <c r="UWI353" s="1114"/>
      <c r="UWJ353" s="1114"/>
      <c r="UWK353" s="1114"/>
      <c r="UWL353" s="1114"/>
      <c r="UWM353" s="1114"/>
      <c r="UWN353" s="1114"/>
      <c r="UWO353" s="1114"/>
      <c r="UWP353" s="1114"/>
      <c r="UWQ353" s="1114"/>
      <c r="UWR353" s="1114"/>
      <c r="UWS353" s="1114"/>
      <c r="UWT353" s="1114"/>
      <c r="UWU353" s="1114"/>
      <c r="UWV353" s="1114"/>
      <c r="UWW353" s="1114"/>
      <c r="UWX353" s="1114"/>
      <c r="UWY353" s="1114"/>
      <c r="UWZ353" s="1114"/>
      <c r="UXA353" s="1114"/>
      <c r="UXB353" s="1114"/>
      <c r="UXC353" s="1114"/>
      <c r="UXD353" s="1114"/>
      <c r="UXE353" s="1114"/>
      <c r="UXF353" s="1114"/>
      <c r="UXG353" s="1114"/>
      <c r="UXH353" s="1114"/>
      <c r="UXI353" s="1114"/>
      <c r="UXJ353" s="1114"/>
      <c r="UXK353" s="1114"/>
      <c r="UXL353" s="1114"/>
      <c r="UXM353" s="1114"/>
      <c r="UXN353" s="1114"/>
      <c r="UXO353" s="1114"/>
      <c r="UXP353" s="1114"/>
      <c r="UXQ353" s="1114"/>
      <c r="UXR353" s="1114"/>
      <c r="UXS353" s="1114"/>
      <c r="UXT353" s="1114"/>
      <c r="UXU353" s="1114"/>
      <c r="UXV353" s="1114"/>
      <c r="UXW353" s="1114"/>
      <c r="UXX353" s="1114"/>
      <c r="UXY353" s="1114"/>
      <c r="UXZ353" s="1114"/>
      <c r="UYA353" s="1114"/>
      <c r="UYB353" s="1114"/>
      <c r="UYC353" s="1114"/>
      <c r="UYD353" s="1114"/>
      <c r="UYE353" s="1114"/>
      <c r="UYF353" s="1114"/>
      <c r="UYG353" s="1114"/>
      <c r="UYH353" s="1114"/>
      <c r="UYI353" s="1114"/>
      <c r="UYJ353" s="1114"/>
      <c r="UYK353" s="1114"/>
      <c r="UYL353" s="1114"/>
      <c r="UYM353" s="1114"/>
      <c r="UYN353" s="1114"/>
      <c r="UYO353" s="1114"/>
      <c r="UYP353" s="1114"/>
      <c r="UYQ353" s="1114"/>
      <c r="UYR353" s="1114"/>
      <c r="UYS353" s="1114"/>
      <c r="UYT353" s="1114"/>
      <c r="UYU353" s="1114"/>
      <c r="UYV353" s="1114"/>
      <c r="UYW353" s="1114"/>
      <c r="UYX353" s="1114"/>
      <c r="UYY353" s="1114"/>
      <c r="UYZ353" s="1114"/>
      <c r="UZA353" s="1114"/>
      <c r="UZB353" s="1114"/>
      <c r="UZC353" s="1114"/>
      <c r="UZD353" s="1114"/>
      <c r="UZE353" s="1114"/>
      <c r="UZF353" s="1114"/>
      <c r="UZG353" s="1114"/>
      <c r="UZH353" s="1114"/>
      <c r="UZI353" s="1114"/>
      <c r="UZJ353" s="1114"/>
      <c r="UZK353" s="1114"/>
      <c r="UZL353" s="1114"/>
      <c r="UZM353" s="1114"/>
      <c r="UZN353" s="1114"/>
      <c r="UZO353" s="1114"/>
      <c r="UZP353" s="1114"/>
      <c r="UZQ353" s="1114"/>
      <c r="UZR353" s="1114"/>
      <c r="UZS353" s="1114"/>
      <c r="UZT353" s="1114"/>
      <c r="UZU353" s="1114"/>
      <c r="UZV353" s="1114"/>
      <c r="UZW353" s="1114"/>
      <c r="UZX353" s="1114"/>
      <c r="UZY353" s="1114"/>
      <c r="UZZ353" s="1114"/>
      <c r="VAA353" s="1114"/>
      <c r="VAB353" s="1114"/>
      <c r="VAC353" s="1114"/>
      <c r="VAD353" s="1114"/>
      <c r="VAE353" s="1114"/>
      <c r="VAF353" s="1114"/>
      <c r="VAG353" s="1114"/>
      <c r="VAH353" s="1114"/>
      <c r="VAI353" s="1114"/>
      <c r="VAJ353" s="1114"/>
      <c r="VAK353" s="1114"/>
      <c r="VAL353" s="1114"/>
      <c r="VAM353" s="1114"/>
      <c r="VAN353" s="1114"/>
      <c r="VAO353" s="1114"/>
      <c r="VAP353" s="1114"/>
      <c r="VAQ353" s="1114"/>
      <c r="VAR353" s="1114"/>
      <c r="VAS353" s="1114"/>
      <c r="VAT353" s="1114"/>
      <c r="VAU353" s="1114"/>
      <c r="VAV353" s="1114"/>
      <c r="VAW353" s="1114"/>
      <c r="VAX353" s="1114"/>
      <c r="VAY353" s="1114"/>
      <c r="VAZ353" s="1114"/>
      <c r="VBA353" s="1114"/>
      <c r="VBB353" s="1114"/>
      <c r="VBC353" s="1114"/>
      <c r="VBD353" s="1114"/>
      <c r="VBE353" s="1114"/>
      <c r="VBF353" s="1114"/>
      <c r="VBG353" s="1114"/>
      <c r="VBH353" s="1114"/>
      <c r="VBI353" s="1114"/>
      <c r="VBJ353" s="1114"/>
      <c r="VBK353" s="1114"/>
      <c r="VBL353" s="1114"/>
      <c r="VBM353" s="1114"/>
      <c r="VBN353" s="1114"/>
      <c r="VBO353" s="1114"/>
      <c r="VBP353" s="1114"/>
      <c r="VBQ353" s="1114"/>
      <c r="VBR353" s="1114"/>
      <c r="VBS353" s="1114"/>
      <c r="VBT353" s="1114"/>
      <c r="VBU353" s="1114"/>
      <c r="VBV353" s="1114"/>
      <c r="VBW353" s="1114"/>
      <c r="VBX353" s="1114"/>
      <c r="VBY353" s="1114"/>
      <c r="VBZ353" s="1114"/>
      <c r="VCA353" s="1114"/>
      <c r="VCB353" s="1114"/>
      <c r="VCC353" s="1114"/>
      <c r="VCD353" s="1114"/>
      <c r="VCE353" s="1114"/>
      <c r="VCF353" s="1114"/>
      <c r="VCG353" s="1114"/>
      <c r="VCH353" s="1114"/>
      <c r="VCI353" s="1114"/>
      <c r="VCJ353" s="1114"/>
      <c r="VCK353" s="1114"/>
      <c r="VCL353" s="1114"/>
      <c r="VCM353" s="1114"/>
      <c r="VCN353" s="1114"/>
      <c r="VCO353" s="1114"/>
      <c r="VCP353" s="1114"/>
      <c r="VCQ353" s="1114"/>
      <c r="VCR353" s="1114"/>
      <c r="VCS353" s="1114"/>
      <c r="VCT353" s="1114"/>
      <c r="VCU353" s="1114"/>
      <c r="VCV353" s="1114"/>
      <c r="VCW353" s="1114"/>
      <c r="VCX353" s="1114"/>
      <c r="VCY353" s="1114"/>
      <c r="VCZ353" s="1114"/>
      <c r="VDA353" s="1114"/>
      <c r="VDB353" s="1114"/>
      <c r="VDC353" s="1114"/>
      <c r="VDD353" s="1114"/>
      <c r="VDE353" s="1114"/>
      <c r="VDF353" s="1114"/>
      <c r="VDG353" s="1114"/>
      <c r="VDH353" s="1114"/>
      <c r="VDI353" s="1114"/>
      <c r="VDJ353" s="1114"/>
      <c r="VDK353" s="1114"/>
      <c r="VDL353" s="1114"/>
      <c r="VDM353" s="1114"/>
      <c r="VDN353" s="1114"/>
      <c r="VDO353" s="1114"/>
      <c r="VDP353" s="1114"/>
      <c r="VDQ353" s="1114"/>
      <c r="VDR353" s="1114"/>
      <c r="VDS353" s="1114"/>
      <c r="VDT353" s="1114"/>
      <c r="VDU353" s="1114"/>
      <c r="VDV353" s="1114"/>
      <c r="VDW353" s="1114"/>
      <c r="VDX353" s="1114"/>
      <c r="VDY353" s="1114"/>
      <c r="VDZ353" s="1114"/>
      <c r="VEA353" s="1114"/>
      <c r="VEB353" s="1114"/>
      <c r="VEC353" s="1114"/>
      <c r="VED353" s="1114"/>
      <c r="VEE353" s="1114"/>
      <c r="VEF353" s="1114"/>
      <c r="VEG353" s="1114"/>
      <c r="VEH353" s="1114"/>
      <c r="VEI353" s="1114"/>
      <c r="VEJ353" s="1114"/>
      <c r="VEK353" s="1114"/>
      <c r="VEL353" s="1114"/>
      <c r="VEM353" s="1114"/>
      <c r="VEN353" s="1114"/>
      <c r="VEO353" s="1114"/>
      <c r="VEP353" s="1114"/>
      <c r="VEQ353" s="1114"/>
      <c r="VER353" s="1114"/>
      <c r="VES353" s="1114"/>
      <c r="VET353" s="1114"/>
      <c r="VEU353" s="1114"/>
      <c r="VEV353" s="1114"/>
      <c r="VEW353" s="1114"/>
      <c r="VEX353" s="1114"/>
      <c r="VEY353" s="1114"/>
      <c r="VEZ353" s="1114"/>
      <c r="VFA353" s="1114"/>
      <c r="VFB353" s="1114"/>
      <c r="VFC353" s="1114"/>
      <c r="VFD353" s="1114"/>
      <c r="VFE353" s="1114"/>
      <c r="VFF353" s="1114"/>
      <c r="VFG353" s="1114"/>
      <c r="VFH353" s="1114"/>
      <c r="VFI353" s="1114"/>
      <c r="VFJ353" s="1114"/>
      <c r="VFK353" s="1114"/>
      <c r="VFL353" s="1114"/>
      <c r="VFM353" s="1114"/>
      <c r="VFN353" s="1114"/>
      <c r="VFO353" s="1114"/>
      <c r="VFP353" s="1114"/>
      <c r="VFQ353" s="1114"/>
      <c r="VFR353" s="1114"/>
      <c r="VFS353" s="1114"/>
      <c r="VFT353" s="1114"/>
      <c r="VFU353" s="1114"/>
      <c r="VFV353" s="1114"/>
      <c r="VFW353" s="1114"/>
      <c r="VFX353" s="1114"/>
      <c r="VFY353" s="1114"/>
      <c r="VFZ353" s="1114"/>
      <c r="VGA353" s="1114"/>
      <c r="VGB353" s="1114"/>
      <c r="VGC353" s="1114"/>
      <c r="VGD353" s="1114"/>
      <c r="VGE353" s="1114"/>
      <c r="VGF353" s="1114"/>
      <c r="VGG353" s="1114"/>
      <c r="VGH353" s="1114"/>
      <c r="VGI353" s="1114"/>
      <c r="VGJ353" s="1114"/>
      <c r="VGK353" s="1114"/>
      <c r="VGL353" s="1114"/>
      <c r="VGM353" s="1114"/>
      <c r="VGN353" s="1114"/>
      <c r="VGO353" s="1114"/>
      <c r="VGP353" s="1114"/>
      <c r="VGQ353" s="1114"/>
      <c r="VGR353" s="1114"/>
      <c r="VGS353" s="1114"/>
      <c r="VGT353" s="1114"/>
      <c r="VGU353" s="1114"/>
      <c r="VGV353" s="1114"/>
      <c r="VGW353" s="1114"/>
      <c r="VGX353" s="1114"/>
      <c r="VGY353" s="1114"/>
      <c r="VGZ353" s="1114"/>
      <c r="VHA353" s="1114"/>
      <c r="VHB353" s="1114"/>
      <c r="VHC353" s="1114"/>
      <c r="VHD353" s="1114"/>
      <c r="VHE353" s="1114"/>
      <c r="VHF353" s="1114"/>
      <c r="VHG353" s="1114"/>
      <c r="VHH353" s="1114"/>
      <c r="VHI353" s="1114"/>
      <c r="VHJ353" s="1114"/>
      <c r="VHK353" s="1114"/>
      <c r="VHL353" s="1114"/>
      <c r="VHM353" s="1114"/>
      <c r="VHN353" s="1114"/>
      <c r="VHO353" s="1114"/>
      <c r="VHP353" s="1114"/>
      <c r="VHQ353" s="1114"/>
      <c r="VHR353" s="1114"/>
      <c r="VHS353" s="1114"/>
      <c r="VHT353" s="1114"/>
      <c r="VHU353" s="1114"/>
      <c r="VHV353" s="1114"/>
      <c r="VHW353" s="1114"/>
      <c r="VHX353" s="1114"/>
      <c r="VHY353" s="1114"/>
      <c r="VHZ353" s="1114"/>
      <c r="VIA353" s="1114"/>
      <c r="VIB353" s="1114"/>
      <c r="VIC353" s="1114"/>
      <c r="VID353" s="1114"/>
      <c r="VIE353" s="1114"/>
      <c r="VIF353" s="1114"/>
      <c r="VIG353" s="1114"/>
      <c r="VIH353" s="1114"/>
      <c r="VII353" s="1114"/>
      <c r="VIJ353" s="1114"/>
      <c r="VIK353" s="1114"/>
      <c r="VIL353" s="1114"/>
      <c r="VIM353" s="1114"/>
      <c r="VIN353" s="1114"/>
      <c r="VIO353" s="1114"/>
      <c r="VIP353" s="1114"/>
      <c r="VIQ353" s="1114"/>
      <c r="VIR353" s="1114"/>
      <c r="VIS353" s="1114"/>
      <c r="VIT353" s="1114"/>
      <c r="VIU353" s="1114"/>
      <c r="VIV353" s="1114"/>
      <c r="VIW353" s="1114"/>
      <c r="VIX353" s="1114"/>
      <c r="VIY353" s="1114"/>
      <c r="VIZ353" s="1114"/>
      <c r="VJA353" s="1114"/>
      <c r="VJB353" s="1114"/>
      <c r="VJC353" s="1114"/>
      <c r="VJD353" s="1114"/>
      <c r="VJE353" s="1114"/>
      <c r="VJF353" s="1114"/>
      <c r="VJG353" s="1114"/>
      <c r="VJH353" s="1114"/>
      <c r="VJI353" s="1114"/>
      <c r="VJJ353" s="1114"/>
      <c r="VJK353" s="1114"/>
      <c r="VJL353" s="1114"/>
      <c r="VJM353" s="1114"/>
      <c r="VJN353" s="1114"/>
      <c r="VJO353" s="1114"/>
      <c r="VJP353" s="1114"/>
      <c r="VJQ353" s="1114"/>
      <c r="VJR353" s="1114"/>
      <c r="VJS353" s="1114"/>
      <c r="VJT353" s="1114"/>
      <c r="VJU353" s="1114"/>
      <c r="VJV353" s="1114"/>
      <c r="VJW353" s="1114"/>
      <c r="VJX353" s="1114"/>
      <c r="VJY353" s="1114"/>
      <c r="VJZ353" s="1114"/>
      <c r="VKA353" s="1114"/>
      <c r="VKB353" s="1114"/>
      <c r="VKC353" s="1114"/>
      <c r="VKD353" s="1114"/>
      <c r="VKE353" s="1114"/>
      <c r="VKF353" s="1114"/>
      <c r="VKG353" s="1114"/>
      <c r="VKH353" s="1114"/>
      <c r="VKI353" s="1114"/>
      <c r="VKJ353" s="1114"/>
      <c r="VKK353" s="1114"/>
      <c r="VKL353" s="1114"/>
      <c r="VKM353" s="1114"/>
      <c r="VKN353" s="1114"/>
      <c r="VKO353" s="1114"/>
      <c r="VKP353" s="1114"/>
      <c r="VKQ353" s="1114"/>
      <c r="VKR353" s="1114"/>
      <c r="VKS353" s="1114"/>
      <c r="VKT353" s="1114"/>
      <c r="VKU353" s="1114"/>
      <c r="VKV353" s="1114"/>
      <c r="VKW353" s="1114"/>
      <c r="VKX353" s="1114"/>
      <c r="VKY353" s="1114"/>
      <c r="VKZ353" s="1114"/>
      <c r="VLA353" s="1114"/>
      <c r="VLB353" s="1114"/>
      <c r="VLC353" s="1114"/>
      <c r="VLD353" s="1114"/>
      <c r="VLE353" s="1114"/>
      <c r="VLF353" s="1114"/>
      <c r="VLG353" s="1114"/>
      <c r="VLH353" s="1114"/>
      <c r="VLI353" s="1114"/>
      <c r="VLJ353" s="1114"/>
      <c r="VLK353" s="1114"/>
      <c r="VLL353" s="1114"/>
      <c r="VLM353" s="1114"/>
      <c r="VLN353" s="1114"/>
      <c r="VLO353" s="1114"/>
      <c r="VLP353" s="1114"/>
      <c r="VLQ353" s="1114"/>
      <c r="VLR353" s="1114"/>
      <c r="VLS353" s="1114"/>
      <c r="VLT353" s="1114"/>
      <c r="VLU353" s="1114"/>
      <c r="VLV353" s="1114"/>
      <c r="VLW353" s="1114"/>
      <c r="VLX353" s="1114"/>
      <c r="VLY353" s="1114"/>
      <c r="VLZ353" s="1114"/>
      <c r="VMA353" s="1114"/>
      <c r="VMB353" s="1114"/>
      <c r="VMC353" s="1114"/>
      <c r="VMD353" s="1114"/>
      <c r="VME353" s="1114"/>
      <c r="VMF353" s="1114"/>
      <c r="VMG353" s="1114"/>
      <c r="VMH353" s="1114"/>
      <c r="VMI353" s="1114"/>
      <c r="VMJ353" s="1114"/>
      <c r="VMK353" s="1114"/>
      <c r="VML353" s="1114"/>
      <c r="VMM353" s="1114"/>
      <c r="VMN353" s="1114"/>
      <c r="VMO353" s="1114"/>
      <c r="VMP353" s="1114"/>
      <c r="VMQ353" s="1114"/>
      <c r="VMR353" s="1114"/>
      <c r="VMS353" s="1114"/>
      <c r="VMT353" s="1114"/>
      <c r="VMU353" s="1114"/>
      <c r="VMV353" s="1114"/>
      <c r="VMW353" s="1114"/>
      <c r="VMX353" s="1114"/>
      <c r="VMY353" s="1114"/>
      <c r="VMZ353" s="1114"/>
      <c r="VNA353" s="1114"/>
      <c r="VNB353" s="1114"/>
      <c r="VNC353" s="1114"/>
      <c r="VND353" s="1114"/>
      <c r="VNE353" s="1114"/>
      <c r="VNF353" s="1114"/>
      <c r="VNG353" s="1114"/>
      <c r="VNH353" s="1114"/>
      <c r="VNI353" s="1114"/>
      <c r="VNJ353" s="1114"/>
      <c r="VNK353" s="1114"/>
      <c r="VNL353" s="1114"/>
      <c r="VNM353" s="1114"/>
      <c r="VNN353" s="1114"/>
      <c r="VNO353" s="1114"/>
      <c r="VNP353" s="1114"/>
      <c r="VNQ353" s="1114"/>
      <c r="VNR353" s="1114"/>
      <c r="VNS353" s="1114"/>
      <c r="VNT353" s="1114"/>
      <c r="VNU353" s="1114"/>
      <c r="VNV353" s="1114"/>
      <c r="VNW353" s="1114"/>
      <c r="VNX353" s="1114"/>
      <c r="VNY353" s="1114"/>
      <c r="VNZ353" s="1114"/>
      <c r="VOA353" s="1114"/>
      <c r="VOB353" s="1114"/>
      <c r="VOC353" s="1114"/>
      <c r="VOD353" s="1114"/>
      <c r="VOE353" s="1114"/>
      <c r="VOF353" s="1114"/>
      <c r="VOG353" s="1114"/>
      <c r="VOH353" s="1114"/>
      <c r="VOI353" s="1114"/>
      <c r="VOJ353" s="1114"/>
      <c r="VOK353" s="1114"/>
      <c r="VOL353" s="1114"/>
      <c r="VOM353" s="1114"/>
      <c r="VON353" s="1114"/>
      <c r="VOO353" s="1114"/>
      <c r="VOP353" s="1114"/>
      <c r="VOQ353" s="1114"/>
      <c r="VOR353" s="1114"/>
      <c r="VOS353" s="1114"/>
      <c r="VOT353" s="1114"/>
      <c r="VOU353" s="1114"/>
      <c r="VOV353" s="1114"/>
      <c r="VOW353" s="1114"/>
      <c r="VOX353" s="1114"/>
      <c r="VOY353" s="1114"/>
      <c r="VOZ353" s="1114"/>
      <c r="VPA353" s="1114"/>
      <c r="VPB353" s="1114"/>
      <c r="VPC353" s="1114"/>
      <c r="VPD353" s="1114"/>
      <c r="VPE353" s="1114"/>
      <c r="VPF353" s="1114"/>
      <c r="VPG353" s="1114"/>
      <c r="VPH353" s="1114"/>
      <c r="VPI353" s="1114"/>
      <c r="VPJ353" s="1114"/>
      <c r="VPK353" s="1114"/>
      <c r="VPL353" s="1114"/>
      <c r="VPM353" s="1114"/>
      <c r="VPN353" s="1114"/>
      <c r="VPO353" s="1114"/>
      <c r="VPP353" s="1114"/>
      <c r="VPQ353" s="1114"/>
      <c r="VPR353" s="1114"/>
      <c r="VPS353" s="1114"/>
      <c r="VPT353" s="1114"/>
      <c r="VPU353" s="1114"/>
      <c r="VPV353" s="1114"/>
      <c r="VPW353" s="1114"/>
      <c r="VPX353" s="1114"/>
      <c r="VPY353" s="1114"/>
      <c r="VPZ353" s="1114"/>
      <c r="VQA353" s="1114"/>
      <c r="VQB353" s="1114"/>
      <c r="VQC353" s="1114"/>
      <c r="VQD353" s="1114"/>
      <c r="VQE353" s="1114"/>
      <c r="VQF353" s="1114"/>
      <c r="VQG353" s="1114"/>
      <c r="VQH353" s="1114"/>
      <c r="VQI353" s="1114"/>
      <c r="VQJ353" s="1114"/>
      <c r="VQK353" s="1114"/>
      <c r="VQL353" s="1114"/>
      <c r="VQM353" s="1114"/>
      <c r="VQN353" s="1114"/>
      <c r="VQO353" s="1114"/>
      <c r="VQP353" s="1114"/>
      <c r="VQQ353" s="1114"/>
      <c r="VQR353" s="1114"/>
      <c r="VQS353" s="1114"/>
      <c r="VQT353" s="1114"/>
      <c r="VQU353" s="1114"/>
      <c r="VQV353" s="1114"/>
      <c r="VQW353" s="1114"/>
      <c r="VQX353" s="1114"/>
      <c r="VQY353" s="1114"/>
      <c r="VQZ353" s="1114"/>
      <c r="VRA353" s="1114"/>
      <c r="VRB353" s="1114"/>
      <c r="VRC353" s="1114"/>
      <c r="VRD353" s="1114"/>
      <c r="VRE353" s="1114"/>
      <c r="VRF353" s="1114"/>
      <c r="VRG353" s="1114"/>
      <c r="VRH353" s="1114"/>
      <c r="VRI353" s="1114"/>
      <c r="VRJ353" s="1114"/>
      <c r="VRK353" s="1114"/>
      <c r="VRL353" s="1114"/>
      <c r="VRM353" s="1114"/>
      <c r="VRN353" s="1114"/>
      <c r="VRO353" s="1114"/>
      <c r="VRP353" s="1114"/>
      <c r="VRQ353" s="1114"/>
      <c r="VRR353" s="1114"/>
      <c r="VRS353" s="1114"/>
      <c r="VRT353" s="1114"/>
      <c r="VRU353" s="1114"/>
      <c r="VRV353" s="1114"/>
      <c r="VRW353" s="1114"/>
      <c r="VRX353" s="1114"/>
      <c r="VRY353" s="1114"/>
      <c r="VRZ353" s="1114"/>
      <c r="VSA353" s="1114"/>
      <c r="VSB353" s="1114"/>
      <c r="VSC353" s="1114"/>
      <c r="VSD353" s="1114"/>
      <c r="VSE353" s="1114"/>
      <c r="VSF353" s="1114"/>
      <c r="VSG353" s="1114"/>
      <c r="VSH353" s="1114"/>
      <c r="VSI353" s="1114"/>
      <c r="VSJ353" s="1114"/>
      <c r="VSK353" s="1114"/>
      <c r="VSL353" s="1114"/>
      <c r="VSM353" s="1114"/>
      <c r="VSN353" s="1114"/>
      <c r="VSO353" s="1114"/>
      <c r="VSP353" s="1114"/>
      <c r="VSQ353" s="1114"/>
      <c r="VSR353" s="1114"/>
      <c r="VSS353" s="1114"/>
      <c r="VST353" s="1114"/>
      <c r="VSU353" s="1114"/>
      <c r="VSV353" s="1114"/>
      <c r="VSW353" s="1114"/>
      <c r="VSX353" s="1114"/>
      <c r="VSY353" s="1114"/>
      <c r="VSZ353" s="1114"/>
      <c r="VTA353" s="1114"/>
      <c r="VTB353" s="1114"/>
      <c r="VTC353" s="1114"/>
      <c r="VTD353" s="1114"/>
      <c r="VTE353" s="1114"/>
      <c r="VTF353" s="1114"/>
      <c r="VTG353" s="1114"/>
      <c r="VTH353" s="1114"/>
      <c r="VTI353" s="1114"/>
      <c r="VTJ353" s="1114"/>
      <c r="VTK353" s="1114"/>
      <c r="VTL353" s="1114"/>
      <c r="VTM353" s="1114"/>
      <c r="VTN353" s="1114"/>
      <c r="VTO353" s="1114"/>
      <c r="VTP353" s="1114"/>
      <c r="VTQ353" s="1114"/>
      <c r="VTR353" s="1114"/>
      <c r="VTS353" s="1114"/>
      <c r="VTT353" s="1114"/>
      <c r="VTU353" s="1114"/>
      <c r="VTV353" s="1114"/>
      <c r="VTW353" s="1114"/>
      <c r="VTX353" s="1114"/>
      <c r="VTY353" s="1114"/>
      <c r="VTZ353" s="1114"/>
      <c r="VUA353" s="1114"/>
      <c r="VUB353" s="1114"/>
      <c r="VUC353" s="1114"/>
      <c r="VUD353" s="1114"/>
      <c r="VUE353" s="1114"/>
      <c r="VUF353" s="1114"/>
      <c r="VUG353" s="1114"/>
      <c r="VUH353" s="1114"/>
      <c r="VUI353" s="1114"/>
      <c r="VUJ353" s="1114"/>
      <c r="VUK353" s="1114"/>
      <c r="VUL353" s="1114"/>
      <c r="VUM353" s="1114"/>
      <c r="VUN353" s="1114"/>
      <c r="VUO353" s="1114"/>
      <c r="VUP353" s="1114"/>
      <c r="VUQ353" s="1114"/>
      <c r="VUR353" s="1114"/>
      <c r="VUS353" s="1114"/>
      <c r="VUT353" s="1114"/>
      <c r="VUU353" s="1114"/>
      <c r="VUV353" s="1114"/>
      <c r="VUW353" s="1114"/>
      <c r="VUX353" s="1114"/>
      <c r="VUY353" s="1114"/>
      <c r="VUZ353" s="1114"/>
      <c r="VVA353" s="1114"/>
      <c r="VVB353" s="1114"/>
      <c r="VVC353" s="1114"/>
      <c r="VVD353" s="1114"/>
      <c r="VVE353" s="1114"/>
      <c r="VVF353" s="1114"/>
      <c r="VVG353" s="1114"/>
      <c r="VVH353" s="1114"/>
      <c r="VVI353" s="1114"/>
      <c r="VVJ353" s="1114"/>
      <c r="VVK353" s="1114"/>
      <c r="VVL353" s="1114"/>
      <c r="VVM353" s="1114"/>
      <c r="VVN353" s="1114"/>
      <c r="VVO353" s="1114"/>
      <c r="VVP353" s="1114"/>
      <c r="VVQ353" s="1114"/>
      <c r="VVR353" s="1114"/>
      <c r="VVS353" s="1114"/>
      <c r="VVT353" s="1114"/>
      <c r="VVU353" s="1114"/>
      <c r="VVV353" s="1114"/>
      <c r="VVW353" s="1114"/>
      <c r="VVX353" s="1114"/>
      <c r="VVY353" s="1114"/>
      <c r="VVZ353" s="1114"/>
      <c r="VWA353" s="1114"/>
      <c r="VWB353" s="1114"/>
      <c r="VWC353" s="1114"/>
      <c r="VWD353" s="1114"/>
      <c r="VWE353" s="1114"/>
      <c r="VWF353" s="1114"/>
      <c r="VWG353" s="1114"/>
      <c r="VWH353" s="1114"/>
      <c r="VWI353" s="1114"/>
      <c r="VWJ353" s="1114"/>
      <c r="VWK353" s="1114"/>
      <c r="VWL353" s="1114"/>
      <c r="VWM353" s="1114"/>
      <c r="VWN353" s="1114"/>
      <c r="VWO353" s="1114"/>
      <c r="VWP353" s="1114"/>
      <c r="VWQ353" s="1114"/>
      <c r="VWR353" s="1114"/>
      <c r="VWS353" s="1114"/>
      <c r="VWT353" s="1114"/>
      <c r="VWU353" s="1114"/>
      <c r="VWV353" s="1114"/>
      <c r="VWW353" s="1114"/>
      <c r="VWX353" s="1114"/>
      <c r="VWY353" s="1114"/>
      <c r="VWZ353" s="1114"/>
      <c r="VXA353" s="1114"/>
      <c r="VXB353" s="1114"/>
      <c r="VXC353" s="1114"/>
      <c r="VXD353" s="1114"/>
      <c r="VXE353" s="1114"/>
      <c r="VXF353" s="1114"/>
      <c r="VXG353" s="1114"/>
      <c r="VXH353" s="1114"/>
      <c r="VXI353" s="1114"/>
      <c r="VXJ353" s="1114"/>
      <c r="VXK353" s="1114"/>
      <c r="VXL353" s="1114"/>
      <c r="VXM353" s="1114"/>
      <c r="VXN353" s="1114"/>
      <c r="VXO353" s="1114"/>
      <c r="VXP353" s="1114"/>
      <c r="VXQ353" s="1114"/>
      <c r="VXR353" s="1114"/>
      <c r="VXS353" s="1114"/>
      <c r="VXT353" s="1114"/>
      <c r="VXU353" s="1114"/>
      <c r="VXV353" s="1114"/>
      <c r="VXW353" s="1114"/>
      <c r="VXX353" s="1114"/>
      <c r="VXY353" s="1114"/>
      <c r="VXZ353" s="1114"/>
      <c r="VYA353" s="1114"/>
      <c r="VYB353" s="1114"/>
      <c r="VYC353" s="1114"/>
      <c r="VYD353" s="1114"/>
      <c r="VYE353" s="1114"/>
      <c r="VYF353" s="1114"/>
      <c r="VYG353" s="1114"/>
      <c r="VYH353" s="1114"/>
      <c r="VYI353" s="1114"/>
      <c r="VYJ353" s="1114"/>
      <c r="VYK353" s="1114"/>
      <c r="VYL353" s="1114"/>
      <c r="VYM353" s="1114"/>
      <c r="VYN353" s="1114"/>
      <c r="VYO353" s="1114"/>
      <c r="VYP353" s="1114"/>
      <c r="VYQ353" s="1114"/>
      <c r="VYR353" s="1114"/>
      <c r="VYS353" s="1114"/>
      <c r="VYT353" s="1114"/>
      <c r="VYU353" s="1114"/>
      <c r="VYV353" s="1114"/>
      <c r="VYW353" s="1114"/>
      <c r="VYX353" s="1114"/>
      <c r="VYY353" s="1114"/>
      <c r="VYZ353" s="1114"/>
      <c r="VZA353" s="1114"/>
      <c r="VZB353" s="1114"/>
      <c r="VZC353" s="1114"/>
      <c r="VZD353" s="1114"/>
      <c r="VZE353" s="1114"/>
      <c r="VZF353" s="1114"/>
      <c r="VZG353" s="1114"/>
      <c r="VZH353" s="1114"/>
      <c r="VZI353" s="1114"/>
      <c r="VZJ353" s="1114"/>
      <c r="VZK353" s="1114"/>
      <c r="VZL353" s="1114"/>
      <c r="VZM353" s="1114"/>
      <c r="VZN353" s="1114"/>
      <c r="VZO353" s="1114"/>
      <c r="VZP353" s="1114"/>
      <c r="VZQ353" s="1114"/>
      <c r="VZR353" s="1114"/>
      <c r="VZS353" s="1114"/>
      <c r="VZT353" s="1114"/>
      <c r="VZU353" s="1114"/>
      <c r="VZV353" s="1114"/>
      <c r="VZW353" s="1114"/>
      <c r="VZX353" s="1114"/>
      <c r="VZY353" s="1114"/>
      <c r="VZZ353" s="1114"/>
      <c r="WAA353" s="1114"/>
      <c r="WAB353" s="1114"/>
      <c r="WAC353" s="1114"/>
      <c r="WAD353" s="1114"/>
      <c r="WAE353" s="1114"/>
      <c r="WAF353" s="1114"/>
      <c r="WAG353" s="1114"/>
      <c r="WAH353" s="1114"/>
      <c r="WAI353" s="1114"/>
      <c r="WAJ353" s="1114"/>
      <c r="WAK353" s="1114"/>
      <c r="WAL353" s="1114"/>
      <c r="WAM353" s="1114"/>
      <c r="WAN353" s="1114"/>
      <c r="WAO353" s="1114"/>
      <c r="WAP353" s="1114"/>
      <c r="WAQ353" s="1114"/>
      <c r="WAR353" s="1114"/>
      <c r="WAS353" s="1114"/>
      <c r="WAT353" s="1114"/>
      <c r="WAU353" s="1114"/>
      <c r="WAV353" s="1114"/>
      <c r="WAW353" s="1114"/>
      <c r="WAX353" s="1114"/>
      <c r="WAY353" s="1114"/>
      <c r="WAZ353" s="1114"/>
      <c r="WBA353" s="1114"/>
      <c r="WBB353" s="1114"/>
      <c r="WBC353" s="1114"/>
      <c r="WBD353" s="1114"/>
      <c r="WBE353" s="1114"/>
      <c r="WBF353" s="1114"/>
      <c r="WBG353" s="1114"/>
      <c r="WBH353" s="1114"/>
      <c r="WBI353" s="1114"/>
      <c r="WBJ353" s="1114"/>
      <c r="WBK353" s="1114"/>
      <c r="WBL353" s="1114"/>
      <c r="WBM353" s="1114"/>
      <c r="WBN353" s="1114"/>
      <c r="WBO353" s="1114"/>
      <c r="WBP353" s="1114"/>
      <c r="WBQ353" s="1114"/>
      <c r="WBR353" s="1114"/>
      <c r="WBS353" s="1114"/>
      <c r="WBT353" s="1114"/>
      <c r="WBU353" s="1114"/>
      <c r="WBV353" s="1114"/>
      <c r="WBW353" s="1114"/>
      <c r="WBX353" s="1114"/>
      <c r="WBY353" s="1114"/>
      <c r="WBZ353" s="1114"/>
      <c r="WCA353" s="1114"/>
      <c r="WCB353" s="1114"/>
      <c r="WCC353" s="1114"/>
      <c r="WCD353" s="1114"/>
      <c r="WCE353" s="1114"/>
      <c r="WCF353" s="1114"/>
      <c r="WCG353" s="1114"/>
      <c r="WCH353" s="1114"/>
      <c r="WCI353" s="1114"/>
      <c r="WCJ353" s="1114"/>
      <c r="WCK353" s="1114"/>
      <c r="WCL353" s="1114"/>
      <c r="WCM353" s="1114"/>
      <c r="WCN353" s="1114"/>
      <c r="WCO353" s="1114"/>
      <c r="WCP353" s="1114"/>
      <c r="WCQ353" s="1114"/>
      <c r="WCR353" s="1114"/>
      <c r="WCS353" s="1114"/>
      <c r="WCT353" s="1114"/>
      <c r="WCU353" s="1114"/>
      <c r="WCV353" s="1114"/>
      <c r="WCW353" s="1114"/>
      <c r="WCX353" s="1114"/>
      <c r="WCY353" s="1114"/>
      <c r="WCZ353" s="1114"/>
      <c r="WDA353" s="1114"/>
      <c r="WDB353" s="1114"/>
      <c r="WDC353" s="1114"/>
      <c r="WDD353" s="1114"/>
      <c r="WDE353" s="1114"/>
      <c r="WDF353" s="1114"/>
      <c r="WDG353" s="1114"/>
      <c r="WDH353" s="1114"/>
      <c r="WDI353" s="1114"/>
      <c r="WDJ353" s="1114"/>
      <c r="WDK353" s="1114"/>
      <c r="WDL353" s="1114"/>
      <c r="WDM353" s="1114"/>
      <c r="WDN353" s="1114"/>
      <c r="WDO353" s="1114"/>
      <c r="WDP353" s="1114"/>
      <c r="WDQ353" s="1114"/>
      <c r="WDR353" s="1114"/>
      <c r="WDS353" s="1114"/>
      <c r="WDT353" s="1114"/>
      <c r="WDU353" s="1114"/>
      <c r="WDV353" s="1114"/>
      <c r="WDW353" s="1114"/>
      <c r="WDX353" s="1114"/>
      <c r="WDY353" s="1114"/>
      <c r="WDZ353" s="1114"/>
      <c r="WEA353" s="1114"/>
      <c r="WEB353" s="1114"/>
      <c r="WEC353" s="1114"/>
      <c r="WED353" s="1114"/>
      <c r="WEE353" s="1114"/>
      <c r="WEF353" s="1114"/>
      <c r="WEG353" s="1114"/>
      <c r="WEH353" s="1114"/>
      <c r="WEI353" s="1114"/>
      <c r="WEJ353" s="1114"/>
      <c r="WEK353" s="1114"/>
      <c r="WEL353" s="1114"/>
      <c r="WEM353" s="1114"/>
      <c r="WEN353" s="1114"/>
      <c r="WEO353" s="1114"/>
      <c r="WEP353" s="1114"/>
      <c r="WEQ353" s="1114"/>
      <c r="WER353" s="1114"/>
      <c r="WES353" s="1114"/>
      <c r="WET353" s="1114"/>
      <c r="WEU353" s="1114"/>
      <c r="WEV353" s="1114"/>
      <c r="WEW353" s="1114"/>
      <c r="WEX353" s="1114"/>
      <c r="WEY353" s="1114"/>
      <c r="WEZ353" s="1114"/>
      <c r="WFA353" s="1114"/>
      <c r="WFB353" s="1114"/>
      <c r="WFC353" s="1114"/>
      <c r="WFD353" s="1114"/>
      <c r="WFE353" s="1114"/>
      <c r="WFF353" s="1114"/>
      <c r="WFG353" s="1114"/>
      <c r="WFH353" s="1114"/>
      <c r="WFI353" s="1114"/>
      <c r="WFJ353" s="1114"/>
      <c r="WFK353" s="1114"/>
      <c r="WFL353" s="1114"/>
      <c r="WFM353" s="1114"/>
      <c r="WFN353" s="1114"/>
      <c r="WFO353" s="1114"/>
      <c r="WFP353" s="1114"/>
      <c r="WFQ353" s="1114"/>
      <c r="WFR353" s="1114"/>
      <c r="WFS353" s="1114"/>
      <c r="WFT353" s="1114"/>
      <c r="WFU353" s="1114"/>
      <c r="WFV353" s="1114"/>
      <c r="WFW353" s="1114"/>
      <c r="WFX353" s="1114"/>
      <c r="WFY353" s="1114"/>
      <c r="WFZ353" s="1114"/>
      <c r="WGA353" s="1114"/>
      <c r="WGB353" s="1114"/>
      <c r="WGC353" s="1114"/>
      <c r="WGD353" s="1114"/>
      <c r="WGE353" s="1114"/>
      <c r="WGF353" s="1114"/>
      <c r="WGG353" s="1114"/>
      <c r="WGH353" s="1114"/>
      <c r="WGI353" s="1114"/>
      <c r="WGJ353" s="1114"/>
      <c r="WGK353" s="1114"/>
      <c r="WGL353" s="1114"/>
      <c r="WGM353" s="1114"/>
      <c r="WGN353" s="1114"/>
      <c r="WGO353" s="1114"/>
      <c r="WGP353" s="1114"/>
      <c r="WGQ353" s="1114"/>
      <c r="WGR353" s="1114"/>
      <c r="WGS353" s="1114"/>
      <c r="WGT353" s="1114"/>
      <c r="WGU353" s="1114"/>
      <c r="WGV353" s="1114"/>
      <c r="WGW353" s="1114"/>
      <c r="WGX353" s="1114"/>
      <c r="WGY353" s="1114"/>
      <c r="WGZ353" s="1114"/>
      <c r="WHA353" s="1114"/>
      <c r="WHB353" s="1114"/>
      <c r="WHC353" s="1114"/>
      <c r="WHD353" s="1114"/>
      <c r="WHE353" s="1114"/>
      <c r="WHF353" s="1114"/>
      <c r="WHG353" s="1114"/>
      <c r="WHH353" s="1114"/>
      <c r="WHI353" s="1114"/>
      <c r="WHJ353" s="1114"/>
      <c r="WHK353" s="1114"/>
      <c r="WHL353" s="1114"/>
      <c r="WHM353" s="1114"/>
      <c r="WHN353" s="1114"/>
      <c r="WHO353" s="1114"/>
      <c r="WHP353" s="1114"/>
      <c r="WHQ353" s="1114"/>
      <c r="WHR353" s="1114"/>
      <c r="WHS353" s="1114"/>
      <c r="WHT353" s="1114"/>
      <c r="WHU353" s="1114"/>
      <c r="WHV353" s="1114"/>
      <c r="WHW353" s="1114"/>
      <c r="WHX353" s="1114"/>
      <c r="WHY353" s="1114"/>
      <c r="WHZ353" s="1114"/>
      <c r="WIA353" s="1114"/>
      <c r="WIB353" s="1114"/>
      <c r="WIC353" s="1114"/>
      <c r="WID353" s="1114"/>
      <c r="WIE353" s="1114"/>
      <c r="WIF353" s="1114"/>
      <c r="WIG353" s="1114"/>
      <c r="WIH353" s="1114"/>
      <c r="WII353" s="1114"/>
      <c r="WIJ353" s="1114"/>
      <c r="WIK353" s="1114"/>
      <c r="WIL353" s="1114"/>
      <c r="WIM353" s="1114"/>
      <c r="WIN353" s="1114"/>
      <c r="WIO353" s="1114"/>
      <c r="WIP353" s="1114"/>
      <c r="WIQ353" s="1114"/>
      <c r="WIR353" s="1114"/>
      <c r="WIS353" s="1114"/>
      <c r="WIT353" s="1114"/>
      <c r="WIU353" s="1114"/>
      <c r="WIV353" s="1114"/>
      <c r="WIW353" s="1114"/>
      <c r="WIX353" s="1114"/>
      <c r="WIY353" s="1114"/>
      <c r="WIZ353" s="1114"/>
      <c r="WJA353" s="1114"/>
      <c r="WJB353" s="1114"/>
      <c r="WJC353" s="1114"/>
      <c r="WJD353" s="1114"/>
      <c r="WJE353" s="1114"/>
      <c r="WJF353" s="1114"/>
      <c r="WJG353" s="1114"/>
      <c r="WJH353" s="1114"/>
      <c r="WJI353" s="1114"/>
      <c r="WJJ353" s="1114"/>
      <c r="WJK353" s="1114"/>
      <c r="WJL353" s="1114"/>
      <c r="WJM353" s="1114"/>
      <c r="WJN353" s="1114"/>
      <c r="WJO353" s="1114"/>
      <c r="WJP353" s="1114"/>
      <c r="WJQ353" s="1114"/>
      <c r="WJR353" s="1114"/>
      <c r="WJS353" s="1114"/>
      <c r="WJT353" s="1114"/>
      <c r="WJU353" s="1114"/>
      <c r="WJV353" s="1114"/>
      <c r="WJW353" s="1114"/>
      <c r="WJX353" s="1114"/>
      <c r="WJY353" s="1114"/>
      <c r="WJZ353" s="1114"/>
      <c r="WKA353" s="1114"/>
      <c r="WKB353" s="1114"/>
      <c r="WKC353" s="1114"/>
      <c r="WKD353" s="1114"/>
      <c r="WKE353" s="1114"/>
      <c r="WKF353" s="1114"/>
      <c r="WKG353" s="1114"/>
      <c r="WKH353" s="1114"/>
      <c r="WKI353" s="1114"/>
      <c r="WKJ353" s="1114"/>
      <c r="WKK353" s="1114"/>
      <c r="WKL353" s="1114"/>
      <c r="WKM353" s="1114"/>
      <c r="WKN353" s="1114"/>
      <c r="WKO353" s="1114"/>
      <c r="WKP353" s="1114"/>
      <c r="WKQ353" s="1114"/>
      <c r="WKR353" s="1114"/>
      <c r="WKS353" s="1114"/>
      <c r="WKT353" s="1114"/>
      <c r="WKU353" s="1114"/>
      <c r="WKV353" s="1114"/>
      <c r="WKW353" s="1114"/>
      <c r="WKX353" s="1114"/>
      <c r="WKY353" s="1114"/>
      <c r="WKZ353" s="1114"/>
      <c r="WLA353" s="1114"/>
      <c r="WLB353" s="1114"/>
      <c r="WLC353" s="1114"/>
      <c r="WLD353" s="1114"/>
      <c r="WLE353" s="1114"/>
      <c r="WLF353" s="1114"/>
      <c r="WLG353" s="1114"/>
      <c r="WLH353" s="1114"/>
      <c r="WLI353" s="1114"/>
      <c r="WLJ353" s="1114"/>
      <c r="WLK353" s="1114"/>
      <c r="WLL353" s="1114"/>
      <c r="WLM353" s="1114"/>
      <c r="WLN353" s="1114"/>
      <c r="WLO353" s="1114"/>
      <c r="WLP353" s="1114"/>
      <c r="WLQ353" s="1114"/>
      <c r="WLR353" s="1114"/>
      <c r="WLS353" s="1114"/>
      <c r="WLT353" s="1114"/>
      <c r="WLU353" s="1114"/>
      <c r="WLV353" s="1114"/>
      <c r="WLW353" s="1114"/>
      <c r="WLX353" s="1114"/>
      <c r="WLY353" s="1114"/>
      <c r="WLZ353" s="1114"/>
      <c r="WMA353" s="1114"/>
      <c r="WMB353" s="1114"/>
      <c r="WMC353" s="1114"/>
      <c r="WMD353" s="1114"/>
      <c r="WME353" s="1114"/>
      <c r="WMF353" s="1114"/>
      <c r="WMG353" s="1114"/>
      <c r="WMH353" s="1114"/>
      <c r="WMI353" s="1114"/>
      <c r="WMJ353" s="1114"/>
      <c r="WMK353" s="1114"/>
      <c r="WML353" s="1114"/>
      <c r="WMM353" s="1114"/>
      <c r="WMN353" s="1114"/>
      <c r="WMO353" s="1114"/>
      <c r="WMP353" s="1114"/>
      <c r="WMQ353" s="1114"/>
      <c r="WMR353" s="1114"/>
      <c r="WMS353" s="1114"/>
      <c r="WMT353" s="1114"/>
      <c r="WMU353" s="1114"/>
      <c r="WMV353" s="1114"/>
      <c r="WMW353" s="1114"/>
      <c r="WMX353" s="1114"/>
      <c r="WMY353" s="1114"/>
      <c r="WMZ353" s="1114"/>
      <c r="WNA353" s="1114"/>
      <c r="WNB353" s="1114"/>
      <c r="WNC353" s="1114"/>
      <c r="WND353" s="1114"/>
      <c r="WNE353" s="1114"/>
      <c r="WNF353" s="1114"/>
      <c r="WNG353" s="1114"/>
      <c r="WNH353" s="1114"/>
      <c r="WNI353" s="1114"/>
      <c r="WNJ353" s="1114"/>
      <c r="WNK353" s="1114"/>
      <c r="WNL353" s="1114"/>
      <c r="WNM353" s="1114"/>
      <c r="WNN353" s="1114"/>
      <c r="WNO353" s="1114"/>
      <c r="WNP353" s="1114"/>
      <c r="WNQ353" s="1114"/>
      <c r="WNR353" s="1114"/>
      <c r="WNS353" s="1114"/>
      <c r="WNT353" s="1114"/>
      <c r="WNU353" s="1114"/>
      <c r="WNV353" s="1114"/>
      <c r="WNW353" s="1114"/>
      <c r="WNX353" s="1114"/>
      <c r="WNY353" s="1114"/>
      <c r="WNZ353" s="1114"/>
      <c r="WOA353" s="1114"/>
      <c r="WOB353" s="1114"/>
      <c r="WOC353" s="1114"/>
      <c r="WOD353" s="1114"/>
      <c r="WOE353" s="1114"/>
      <c r="WOF353" s="1114"/>
      <c r="WOG353" s="1114"/>
      <c r="WOH353" s="1114"/>
      <c r="WOI353" s="1114"/>
      <c r="WOJ353" s="1114"/>
      <c r="WOK353" s="1114"/>
      <c r="WOL353" s="1114"/>
      <c r="WOM353" s="1114"/>
      <c r="WON353" s="1114"/>
      <c r="WOO353" s="1114"/>
      <c r="WOP353" s="1114"/>
      <c r="WOQ353" s="1114"/>
      <c r="WOR353" s="1114"/>
      <c r="WOS353" s="1114"/>
      <c r="WOT353" s="1114"/>
      <c r="WOU353" s="1114"/>
      <c r="WOV353" s="1114"/>
      <c r="WOW353" s="1114"/>
      <c r="WOX353" s="1114"/>
      <c r="WOY353" s="1114"/>
      <c r="WOZ353" s="1114"/>
      <c r="WPA353" s="1114"/>
      <c r="WPB353" s="1114"/>
      <c r="WPC353" s="1114"/>
      <c r="WPD353" s="1114"/>
      <c r="WPE353" s="1114"/>
      <c r="WPF353" s="1114"/>
      <c r="WPG353" s="1114"/>
      <c r="WPH353" s="1114"/>
      <c r="WPI353" s="1114"/>
      <c r="WPJ353" s="1114"/>
      <c r="WPK353" s="1114"/>
      <c r="WPL353" s="1114"/>
      <c r="WPM353" s="1114"/>
      <c r="WPN353" s="1114"/>
      <c r="WPO353" s="1114"/>
      <c r="WPP353" s="1114"/>
      <c r="WPQ353" s="1114"/>
      <c r="WPR353" s="1114"/>
      <c r="WPS353" s="1114"/>
      <c r="WPT353" s="1114"/>
      <c r="WPU353" s="1114"/>
      <c r="WPV353" s="1114"/>
      <c r="WPW353" s="1114"/>
      <c r="WPX353" s="1114"/>
      <c r="WPY353" s="1114"/>
      <c r="WPZ353" s="1114"/>
      <c r="WQA353" s="1114"/>
      <c r="WQB353" s="1114"/>
      <c r="WQC353" s="1114"/>
      <c r="WQD353" s="1114"/>
      <c r="WQE353" s="1114"/>
      <c r="WQF353" s="1114"/>
      <c r="WQG353" s="1114"/>
      <c r="WQH353" s="1114"/>
      <c r="WQI353" s="1114"/>
      <c r="WQJ353" s="1114"/>
      <c r="WQK353" s="1114"/>
      <c r="WQL353" s="1114"/>
      <c r="WQM353" s="1114"/>
      <c r="WQN353" s="1114"/>
      <c r="WQO353" s="1114"/>
      <c r="WQP353" s="1114"/>
      <c r="WQQ353" s="1114"/>
      <c r="WQR353" s="1114"/>
      <c r="WQS353" s="1114"/>
      <c r="WQT353" s="1114"/>
      <c r="WQU353" s="1114"/>
      <c r="WQV353" s="1114"/>
      <c r="WQW353" s="1114"/>
      <c r="WQX353" s="1114"/>
      <c r="WQY353" s="1114"/>
      <c r="WQZ353" s="1114"/>
      <c r="WRA353" s="1114"/>
      <c r="WRB353" s="1114"/>
      <c r="WRC353" s="1114"/>
      <c r="WRD353" s="1114"/>
      <c r="WRE353" s="1114"/>
      <c r="WRF353" s="1114"/>
      <c r="WRG353" s="1114"/>
      <c r="WRH353" s="1114"/>
      <c r="WRI353" s="1114"/>
      <c r="WRJ353" s="1114"/>
      <c r="WRK353" s="1114"/>
      <c r="WRL353" s="1114"/>
      <c r="WRM353" s="1114"/>
      <c r="WRN353" s="1114"/>
      <c r="WRO353" s="1114"/>
      <c r="WRP353" s="1114"/>
      <c r="WRQ353" s="1114"/>
      <c r="WRR353" s="1114"/>
      <c r="WRS353" s="1114"/>
      <c r="WRT353" s="1114"/>
      <c r="WRU353" s="1114"/>
      <c r="WRV353" s="1114"/>
      <c r="WRW353" s="1114"/>
      <c r="WRX353" s="1114"/>
      <c r="WRY353" s="1114"/>
      <c r="WRZ353" s="1114"/>
      <c r="WSA353" s="1114"/>
      <c r="WSB353" s="1114"/>
      <c r="WSC353" s="1114"/>
      <c r="WSD353" s="1114"/>
      <c r="WSE353" s="1114"/>
      <c r="WSF353" s="1114"/>
      <c r="WSG353" s="1114"/>
      <c r="WSH353" s="1114"/>
      <c r="WSI353" s="1114"/>
      <c r="WSJ353" s="1114"/>
      <c r="WSK353" s="1114"/>
      <c r="WSL353" s="1114"/>
      <c r="WSM353" s="1114"/>
      <c r="WSN353" s="1114"/>
      <c r="WSO353" s="1114"/>
      <c r="WSP353" s="1114"/>
      <c r="WSQ353" s="1114"/>
      <c r="WSR353" s="1114"/>
      <c r="WSS353" s="1114"/>
      <c r="WST353" s="1114"/>
      <c r="WSU353" s="1114"/>
      <c r="WSV353" s="1114"/>
      <c r="WSW353" s="1114"/>
      <c r="WSX353" s="1114"/>
      <c r="WSY353" s="1114"/>
      <c r="WSZ353" s="1114"/>
      <c r="WTA353" s="1114"/>
      <c r="WTB353" s="1114"/>
      <c r="WTC353" s="1114"/>
      <c r="WTD353" s="1114"/>
      <c r="WTE353" s="1114"/>
      <c r="WTF353" s="1114"/>
      <c r="WTG353" s="1114"/>
      <c r="WTH353" s="1114"/>
      <c r="WTI353" s="1114"/>
      <c r="WTJ353" s="1114"/>
      <c r="WTK353" s="1114"/>
      <c r="WTL353" s="1114"/>
      <c r="WTM353" s="1114"/>
      <c r="WTN353" s="1114"/>
      <c r="WTO353" s="1114"/>
      <c r="WTP353" s="1114"/>
      <c r="WTQ353" s="1114"/>
      <c r="WTR353" s="1114"/>
      <c r="WTS353" s="1114"/>
      <c r="WTT353" s="1114"/>
      <c r="WTU353" s="1114"/>
      <c r="WTV353" s="1114"/>
      <c r="WTW353" s="1114"/>
      <c r="WTX353" s="1114"/>
      <c r="WTY353" s="1114"/>
      <c r="WTZ353" s="1114"/>
      <c r="WUA353" s="1114"/>
      <c r="WUB353" s="1114"/>
      <c r="WUC353" s="1114"/>
      <c r="WUD353" s="1114"/>
      <c r="WUE353" s="1114"/>
      <c r="WUF353" s="1114"/>
      <c r="WUG353" s="1114"/>
      <c r="WUH353" s="1114"/>
      <c r="WUI353" s="1114"/>
      <c r="WUJ353" s="1114"/>
      <c r="WUK353" s="1114"/>
      <c r="WUL353" s="1114"/>
      <c r="WUM353" s="1114"/>
      <c r="WUN353" s="1114"/>
      <c r="WUO353" s="1114"/>
      <c r="WUP353" s="1114"/>
      <c r="WUQ353" s="1114"/>
      <c r="WUR353" s="1114"/>
      <c r="WUS353" s="1114"/>
      <c r="WUT353" s="1114"/>
      <c r="WUU353" s="1114"/>
      <c r="WUV353" s="1114"/>
      <c r="WUW353" s="1114"/>
      <c r="WUX353" s="1114"/>
      <c r="WUY353" s="1114"/>
      <c r="WUZ353" s="1114"/>
      <c r="WVA353" s="1114"/>
      <c r="WVB353" s="1114"/>
      <c r="WVC353" s="1114"/>
      <c r="WVD353" s="1114"/>
      <c r="WVE353" s="1114"/>
      <c r="WVF353" s="1114"/>
      <c r="WVG353" s="1114"/>
      <c r="WVH353" s="1114"/>
      <c r="WVI353" s="1114"/>
      <c r="WVJ353" s="1114"/>
      <c r="WVK353" s="1114"/>
      <c r="WVL353" s="1114"/>
      <c r="WVM353" s="1114"/>
      <c r="WVN353" s="1114"/>
      <c r="WVO353" s="1114"/>
      <c r="WVP353" s="1114"/>
      <c r="WVQ353" s="1114"/>
      <c r="WVR353" s="1114"/>
      <c r="WVS353" s="1114"/>
      <c r="WVT353" s="1114"/>
      <c r="WVU353" s="1114"/>
      <c r="WVV353" s="1114"/>
      <c r="WVW353" s="1114"/>
      <c r="WVX353" s="1114"/>
      <c r="WVY353" s="1114"/>
      <c r="WVZ353" s="1114"/>
      <c r="WWA353" s="1114"/>
      <c r="WWB353" s="1114"/>
      <c r="WWC353" s="1114"/>
      <c r="WWD353" s="1114"/>
      <c r="WWE353" s="1114"/>
      <c r="WWF353" s="1114"/>
      <c r="WWG353" s="1114"/>
      <c r="WWH353" s="1114"/>
      <c r="WWI353" s="1114"/>
      <c r="WWJ353" s="1114"/>
      <c r="WWK353" s="1114"/>
      <c r="WWL353" s="1114"/>
      <c r="WWM353" s="1114"/>
      <c r="WWN353" s="1114"/>
      <c r="WWO353" s="1114"/>
      <c r="WWP353" s="1114"/>
      <c r="WWQ353" s="1114"/>
      <c r="WWR353" s="1114"/>
      <c r="WWS353" s="1114"/>
      <c r="WWT353" s="1114"/>
      <c r="WWU353" s="1114"/>
      <c r="WWV353" s="1114"/>
      <c r="WWW353" s="1114"/>
      <c r="WWX353" s="1114"/>
      <c r="WWY353" s="1114"/>
      <c r="WWZ353" s="1114"/>
      <c r="WXA353" s="1114"/>
      <c r="WXB353" s="1114"/>
      <c r="WXC353" s="1114"/>
      <c r="WXD353" s="1114"/>
      <c r="WXE353" s="1114"/>
      <c r="WXF353" s="1114"/>
      <c r="WXG353" s="1114"/>
      <c r="WXH353" s="1114"/>
      <c r="WXI353" s="1114"/>
      <c r="WXJ353" s="1114"/>
      <c r="WXK353" s="1114"/>
      <c r="WXL353" s="1114"/>
      <c r="WXM353" s="1114"/>
      <c r="WXN353" s="1114"/>
      <c r="WXO353" s="1114"/>
      <c r="WXP353" s="1114"/>
      <c r="WXQ353" s="1114"/>
      <c r="WXR353" s="1114"/>
      <c r="WXS353" s="1114"/>
      <c r="WXT353" s="1114"/>
      <c r="WXU353" s="1114"/>
      <c r="WXV353" s="1114"/>
      <c r="WXW353" s="1114"/>
      <c r="WXX353" s="1114"/>
      <c r="WXY353" s="1114"/>
      <c r="WXZ353" s="1114"/>
      <c r="WYA353" s="1114"/>
      <c r="WYB353" s="1114"/>
      <c r="WYC353" s="1114"/>
      <c r="WYD353" s="1114"/>
      <c r="WYE353" s="1114"/>
      <c r="WYF353" s="1114"/>
      <c r="WYG353" s="1114"/>
      <c r="WYH353" s="1114"/>
      <c r="WYI353" s="1114"/>
      <c r="WYJ353" s="1114"/>
      <c r="WYK353" s="1114"/>
      <c r="WYL353" s="1114"/>
      <c r="WYM353" s="1114"/>
      <c r="WYN353" s="1114"/>
      <c r="WYO353" s="1114"/>
      <c r="WYP353" s="1114"/>
      <c r="WYQ353" s="1114"/>
      <c r="WYR353" s="1114"/>
      <c r="WYS353" s="1114"/>
      <c r="WYT353" s="1114"/>
      <c r="WYU353" s="1114"/>
      <c r="WYV353" s="1114"/>
      <c r="WYW353" s="1114"/>
      <c r="WYX353" s="1114"/>
      <c r="WYY353" s="1114"/>
      <c r="WYZ353" s="1114"/>
      <c r="WZA353" s="1114"/>
      <c r="WZB353" s="1114"/>
      <c r="WZC353" s="1114"/>
      <c r="WZD353" s="1114"/>
      <c r="WZE353" s="1114"/>
      <c r="WZF353" s="1114"/>
      <c r="WZG353" s="1114"/>
      <c r="WZH353" s="1114"/>
      <c r="WZI353" s="1114"/>
      <c r="WZJ353" s="1114"/>
      <c r="WZK353" s="1114"/>
      <c r="WZL353" s="1114"/>
      <c r="WZM353" s="1114"/>
      <c r="WZN353" s="1114"/>
      <c r="WZO353" s="1114"/>
      <c r="WZP353" s="1114"/>
      <c r="WZQ353" s="1114"/>
      <c r="WZR353" s="1114"/>
      <c r="WZS353" s="1114"/>
      <c r="WZT353" s="1114"/>
      <c r="WZU353" s="1114"/>
      <c r="WZV353" s="1114"/>
      <c r="WZW353" s="1114"/>
      <c r="WZX353" s="1114"/>
      <c r="WZY353" s="1114"/>
      <c r="WZZ353" s="1114"/>
      <c r="XAA353" s="1114"/>
      <c r="XAB353" s="1114"/>
      <c r="XAC353" s="1114"/>
      <c r="XAD353" s="1114"/>
      <c r="XAE353" s="1114"/>
      <c r="XAF353" s="1114"/>
      <c r="XAG353" s="1114"/>
      <c r="XAH353" s="1114"/>
      <c r="XAI353" s="1114"/>
      <c r="XAJ353" s="1114"/>
      <c r="XAK353" s="1114"/>
      <c r="XAL353" s="1114"/>
      <c r="XAM353" s="1114"/>
      <c r="XAN353" s="1114"/>
      <c r="XAO353" s="1114"/>
      <c r="XAP353" s="1114"/>
      <c r="XAQ353" s="1114"/>
      <c r="XAR353" s="1114"/>
      <c r="XAS353" s="1114"/>
      <c r="XAT353" s="1114"/>
      <c r="XAU353" s="1114"/>
      <c r="XAV353" s="1114"/>
      <c r="XAW353" s="1114"/>
      <c r="XAX353" s="1114"/>
      <c r="XAY353" s="1114"/>
      <c r="XAZ353" s="1114"/>
      <c r="XBA353" s="1114"/>
      <c r="XBB353" s="1114"/>
      <c r="XBC353" s="1114"/>
      <c r="XBD353" s="1114"/>
      <c r="XBE353" s="1114"/>
      <c r="XBF353" s="1114"/>
      <c r="XBG353" s="1114"/>
      <c r="XBH353" s="1114"/>
      <c r="XBI353" s="1114"/>
      <c r="XBJ353" s="1114"/>
      <c r="XBK353" s="1114"/>
      <c r="XBL353" s="1114"/>
      <c r="XBM353" s="1114"/>
      <c r="XBN353" s="1114"/>
      <c r="XBO353" s="1114"/>
      <c r="XBP353" s="1114"/>
      <c r="XBQ353" s="1114"/>
      <c r="XBR353" s="1114"/>
      <c r="XBS353" s="1114"/>
      <c r="XBT353" s="1114"/>
      <c r="XBU353" s="1114"/>
      <c r="XBV353" s="1114"/>
      <c r="XBW353" s="1114"/>
      <c r="XBX353" s="1114"/>
      <c r="XBY353" s="1114"/>
      <c r="XBZ353" s="1114"/>
      <c r="XCA353" s="1114"/>
      <c r="XCB353" s="1114"/>
      <c r="XCC353" s="1114"/>
      <c r="XCD353" s="1114"/>
      <c r="XCE353" s="1114"/>
      <c r="XCF353" s="1114"/>
      <c r="XCG353" s="1114"/>
      <c r="XCH353" s="1114"/>
      <c r="XCI353" s="1114"/>
      <c r="XCJ353" s="1114"/>
      <c r="XCK353" s="1114"/>
      <c r="XCL353" s="1114"/>
      <c r="XCM353" s="1114"/>
      <c r="XCN353" s="1114"/>
      <c r="XCO353" s="1114"/>
      <c r="XCP353" s="1114"/>
      <c r="XCQ353" s="1114"/>
      <c r="XCR353" s="1114"/>
      <c r="XCS353" s="1114"/>
      <c r="XCT353" s="1114"/>
      <c r="XCU353" s="1114"/>
      <c r="XCV353" s="1114"/>
      <c r="XCW353" s="1114"/>
      <c r="XCX353" s="1114"/>
      <c r="XCY353" s="1114"/>
      <c r="XCZ353" s="1114"/>
      <c r="XDA353" s="1114"/>
      <c r="XDB353" s="1114"/>
      <c r="XDC353" s="1114"/>
      <c r="XDD353" s="1114"/>
      <c r="XDE353" s="1114"/>
      <c r="XDF353" s="1114"/>
      <c r="XDG353" s="1114"/>
      <c r="XDH353" s="1114"/>
      <c r="XDI353" s="1114"/>
      <c r="XDJ353" s="1114"/>
      <c r="XDK353" s="1114"/>
      <c r="XDL353" s="1114"/>
      <c r="XDM353" s="1114"/>
      <c r="XDN353" s="1114"/>
      <c r="XDO353" s="1114"/>
      <c r="XDP353" s="1114"/>
      <c r="XDQ353" s="1114"/>
      <c r="XDR353" s="1114"/>
      <c r="XDS353" s="1114"/>
      <c r="XDT353" s="1114"/>
      <c r="XDU353" s="1114"/>
      <c r="XDV353" s="1114"/>
      <c r="XDW353" s="1114"/>
      <c r="XDX353" s="1114"/>
      <c r="XDY353" s="1114"/>
      <c r="XDZ353" s="1114"/>
      <c r="XEA353" s="1114"/>
      <c r="XEB353" s="1114"/>
      <c r="XEC353" s="1114"/>
      <c r="XED353" s="1114"/>
      <c r="XEE353" s="1114"/>
      <c r="XEF353" s="1114"/>
      <c r="XEG353" s="1114"/>
      <c r="XEH353" s="1114"/>
      <c r="XEI353" s="1114"/>
      <c r="XEJ353" s="1114"/>
      <c r="XEK353" s="1114"/>
      <c r="XEL353" s="1114"/>
      <c r="XEM353" s="1114"/>
      <c r="XEN353" s="1114"/>
      <c r="XEO353" s="1114"/>
      <c r="XEP353" s="1114"/>
      <c r="XEQ353" s="1114"/>
      <c r="XER353" s="1114"/>
      <c r="XES353" s="1114"/>
      <c r="XET353" s="1114"/>
      <c r="XEU353" s="1114"/>
      <c r="XEV353" s="1114"/>
      <c r="XEW353" s="1114"/>
      <c r="XEX353" s="1114"/>
      <c r="XEY353" s="1114"/>
      <c r="XEZ353" s="1114"/>
      <c r="XFA353" s="1114"/>
      <c r="XFB353" s="1114"/>
      <c r="XFC353" s="1114"/>
    </row>
    <row r="354" spans="35:16383">
      <c r="AI354" s="1649"/>
      <c r="AJ354" s="345"/>
      <c r="AK354" s="1651">
        <f>'Unit Mix Generator'!C223</f>
        <v>3.35</v>
      </c>
      <c r="AL354" s="1651">
        <f>'Unit Mix Generator'!D223</f>
        <v>5</v>
      </c>
      <c r="AM354" s="1652">
        <f>'Unit Mix Generator'!H223</f>
        <v>2</v>
      </c>
      <c r="AN354" s="1652">
        <f ca="1">'Unit Mix Generator'!G223</f>
        <v>0</v>
      </c>
      <c r="AO354" s="1652">
        <v>0</v>
      </c>
      <c r="AP354" s="1652">
        <v>0</v>
      </c>
      <c r="AQ354" s="1653">
        <f t="shared" si="161"/>
        <v>0</v>
      </c>
      <c r="AR354" s="1654">
        <f t="shared" si="162"/>
        <v>0</v>
      </c>
      <c r="AS354" s="1655">
        <f t="shared" ca="1" si="163"/>
        <v>0</v>
      </c>
      <c r="AT354" s="1656" t="str">
        <f t="shared" si="164"/>
        <v>3.35x5</v>
      </c>
      <c r="AU354" s="1657">
        <f t="shared" si="165"/>
        <v>16.75</v>
      </c>
      <c r="AV354" s="1658">
        <f t="shared" ca="1" si="166"/>
        <v>0</v>
      </c>
      <c r="AW354" s="67">
        <f t="shared" ca="1" si="167"/>
        <v>0</v>
      </c>
      <c r="AX354" s="878">
        <f t="shared" ca="1" si="143"/>
        <v>0</v>
      </c>
      <c r="AY354" s="878">
        <f t="shared" ca="1" si="168"/>
        <v>0</v>
      </c>
      <c r="AZ354" s="1659">
        <f t="shared" si="169"/>
        <v>2</v>
      </c>
      <c r="BA354" s="1660" t="s">
        <v>1074</v>
      </c>
      <c r="BB354" s="1661" t="s">
        <v>1141</v>
      </c>
      <c r="BC354" s="1664">
        <v>0</v>
      </c>
      <c r="BD354" s="1649">
        <f t="shared" ca="1" si="170"/>
        <v>0</v>
      </c>
      <c r="BE354" s="1649">
        <f t="shared" si="171"/>
        <v>0</v>
      </c>
      <c r="BF354" s="1649">
        <f t="shared" si="172"/>
        <v>0</v>
      </c>
      <c r="BG354" s="1664">
        <v>0</v>
      </c>
      <c r="BH354" s="1649">
        <f t="shared" si="173"/>
        <v>0</v>
      </c>
      <c r="BI354" s="1665">
        <f t="shared" si="150"/>
        <v>0</v>
      </c>
      <c r="BJ354" s="1649">
        <f t="shared" ca="1" si="174"/>
        <v>0</v>
      </c>
      <c r="BK354" s="1663">
        <f t="shared" si="175"/>
        <v>0</v>
      </c>
      <c r="BL354" s="1665">
        <f t="shared" si="153"/>
        <v>0</v>
      </c>
      <c r="BM354" s="1649">
        <f t="shared" ca="1" si="176"/>
        <v>0</v>
      </c>
      <c r="BN354" s="1663">
        <f t="shared" si="177"/>
        <v>0</v>
      </c>
      <c r="BO354" s="1678" t="e">
        <f t="shared" si="178"/>
        <v>#DIV/0!</v>
      </c>
      <c r="BP354" s="1649" t="e">
        <f t="shared" ca="1" si="156"/>
        <v>#DIV/0!</v>
      </c>
      <c r="BQ354" s="1673" t="e">
        <f t="shared" si="179"/>
        <v>#DIV/0!</v>
      </c>
      <c r="BR354" s="1044">
        <f t="shared" si="158"/>
        <v>769.96575000000007</v>
      </c>
      <c r="BS354" s="1649">
        <f t="shared" ca="1" si="159"/>
        <v>0</v>
      </c>
      <c r="BT354" s="1672">
        <f t="shared" si="180"/>
        <v>45.968104477611945</v>
      </c>
      <c r="BV354" s="1635"/>
      <c r="BW354" s="1635"/>
      <c r="BX354" s="1671"/>
    </row>
    <row r="355" spans="35:16383">
      <c r="AI355" s="1649"/>
      <c r="AJ355" s="345"/>
      <c r="AK355" s="1651">
        <f>'Unit Mix Generator'!C224</f>
        <v>3</v>
      </c>
      <c r="AL355" s="1651">
        <f>'Unit Mix Generator'!D224</f>
        <v>5</v>
      </c>
      <c r="AM355" s="1652">
        <f>'Unit Mix Generator'!H224</f>
        <v>2</v>
      </c>
      <c r="AN355" s="1652">
        <f ca="1">'Unit Mix Generator'!G224</f>
        <v>0</v>
      </c>
      <c r="AO355" s="1652">
        <v>0</v>
      </c>
      <c r="AP355" s="1652">
        <v>0</v>
      </c>
      <c r="AQ355" s="1653">
        <f t="shared" si="161"/>
        <v>0</v>
      </c>
      <c r="AR355" s="1654">
        <f t="shared" si="162"/>
        <v>0</v>
      </c>
      <c r="AS355" s="1655">
        <f t="shared" ca="1" si="163"/>
        <v>0</v>
      </c>
      <c r="AT355" s="1656" t="str">
        <f t="shared" si="164"/>
        <v>3x5</v>
      </c>
      <c r="AU355" s="1657">
        <f t="shared" si="165"/>
        <v>15</v>
      </c>
      <c r="AV355" s="1658">
        <f t="shared" ca="1" si="166"/>
        <v>0</v>
      </c>
      <c r="AW355" s="67">
        <f t="shared" ca="1" si="167"/>
        <v>0</v>
      </c>
      <c r="AX355" s="878">
        <f t="shared" ca="1" si="143"/>
        <v>0</v>
      </c>
      <c r="AY355" s="878">
        <f t="shared" ca="1" si="168"/>
        <v>0</v>
      </c>
      <c r="AZ355" s="1659">
        <f t="shared" si="169"/>
        <v>2</v>
      </c>
      <c r="BA355" s="1660" t="s">
        <v>1074</v>
      </c>
      <c r="BB355" s="1661" t="s">
        <v>1141</v>
      </c>
      <c r="BC355" s="1664">
        <v>0</v>
      </c>
      <c r="BD355" s="1649">
        <f t="shared" ca="1" si="170"/>
        <v>0</v>
      </c>
      <c r="BE355" s="1649">
        <f t="shared" si="171"/>
        <v>0</v>
      </c>
      <c r="BF355" s="1649">
        <f t="shared" si="172"/>
        <v>0</v>
      </c>
      <c r="BG355" s="1664">
        <v>0</v>
      </c>
      <c r="BH355" s="1649">
        <f t="shared" si="173"/>
        <v>0</v>
      </c>
      <c r="BI355" s="1665">
        <f t="shared" si="150"/>
        <v>0</v>
      </c>
      <c r="BJ355" s="1649">
        <f t="shared" ca="1" si="174"/>
        <v>0</v>
      </c>
      <c r="BK355" s="1663">
        <f t="shared" si="175"/>
        <v>0</v>
      </c>
      <c r="BL355" s="1665">
        <f t="shared" si="153"/>
        <v>0</v>
      </c>
      <c r="BM355" s="1649">
        <f t="shared" ca="1" si="176"/>
        <v>0</v>
      </c>
      <c r="BN355" s="1663">
        <f t="shared" si="177"/>
        <v>0</v>
      </c>
      <c r="BO355" s="1678" t="e">
        <f t="shared" si="178"/>
        <v>#DIV/0!</v>
      </c>
      <c r="BP355" s="1649" t="e">
        <f t="shared" ca="1" si="156"/>
        <v>#DIV/0!</v>
      </c>
      <c r="BQ355" s="1673" t="e">
        <f t="shared" si="179"/>
        <v>#DIV/0!</v>
      </c>
      <c r="BR355" s="1044">
        <f t="shared" si="158"/>
        <v>697.50700000000006</v>
      </c>
      <c r="BS355" s="1649">
        <f t="shared" ca="1" si="159"/>
        <v>0</v>
      </c>
      <c r="BT355" s="1672">
        <f t="shared" si="180"/>
        <v>46.500466666666668</v>
      </c>
      <c r="BV355" s="1635"/>
      <c r="BW355" s="1635"/>
      <c r="BX355" s="1671"/>
    </row>
    <row r="356" spans="35:16383">
      <c r="AI356" s="1649"/>
      <c r="AJ356" s="345"/>
      <c r="AK356" s="1651">
        <f>'Unit Mix Generator'!C225</f>
        <v>3.05</v>
      </c>
      <c r="AL356" s="1651">
        <f>'Unit Mix Generator'!D225</f>
        <v>5</v>
      </c>
      <c r="AM356" s="1652">
        <f>'Unit Mix Generator'!H225</f>
        <v>2</v>
      </c>
      <c r="AN356" s="1652">
        <f ca="1">'Unit Mix Generator'!G225</f>
        <v>0</v>
      </c>
      <c r="AO356" s="1652">
        <v>0</v>
      </c>
      <c r="AP356" s="1652">
        <v>0</v>
      </c>
      <c r="AQ356" s="1653">
        <f t="shared" si="161"/>
        <v>0</v>
      </c>
      <c r="AR356" s="1654">
        <f t="shared" si="162"/>
        <v>0</v>
      </c>
      <c r="AS356" s="1655">
        <f t="shared" ca="1" si="163"/>
        <v>0</v>
      </c>
      <c r="AT356" s="1656" t="str">
        <f t="shared" si="164"/>
        <v>3.05x5</v>
      </c>
      <c r="AU356" s="1657">
        <f t="shared" si="165"/>
        <v>15.25</v>
      </c>
      <c r="AV356" s="1658">
        <f t="shared" ca="1" si="166"/>
        <v>0</v>
      </c>
      <c r="AW356" s="67">
        <f t="shared" ca="1" si="167"/>
        <v>0</v>
      </c>
      <c r="AX356" s="878">
        <f t="shared" ca="1" si="143"/>
        <v>0</v>
      </c>
      <c r="AY356" s="878">
        <f t="shared" ca="1" si="168"/>
        <v>0</v>
      </c>
      <c r="AZ356" s="1659">
        <f t="shared" si="169"/>
        <v>2</v>
      </c>
      <c r="BA356" s="1660" t="s">
        <v>1074</v>
      </c>
      <c r="BB356" s="1661" t="s">
        <v>1141</v>
      </c>
      <c r="BC356" s="1664">
        <v>0</v>
      </c>
      <c r="BD356" s="1649">
        <f t="shared" ca="1" si="170"/>
        <v>0</v>
      </c>
      <c r="BE356" s="1649">
        <f t="shared" si="171"/>
        <v>0</v>
      </c>
      <c r="BF356" s="1649">
        <f t="shared" si="172"/>
        <v>0</v>
      </c>
      <c r="BG356" s="1664">
        <v>0</v>
      </c>
      <c r="BH356" s="1649">
        <f t="shared" si="173"/>
        <v>0</v>
      </c>
      <c r="BI356" s="1665">
        <f t="shared" si="150"/>
        <v>0</v>
      </c>
      <c r="BJ356" s="1649">
        <f t="shared" ca="1" si="174"/>
        <v>0</v>
      </c>
      <c r="BK356" s="1663">
        <f t="shared" si="175"/>
        <v>0</v>
      </c>
      <c r="BL356" s="1665">
        <f t="shared" si="153"/>
        <v>0</v>
      </c>
      <c r="BM356" s="1649">
        <f t="shared" ca="1" si="176"/>
        <v>0</v>
      </c>
      <c r="BN356" s="1663">
        <f t="shared" si="177"/>
        <v>0</v>
      </c>
      <c r="BO356" s="1678" t="e">
        <f t="shared" si="178"/>
        <v>#DIV/0!</v>
      </c>
      <c r="BP356" s="1649" t="e">
        <f t="shared" ca="1" si="156"/>
        <v>#DIV/0!</v>
      </c>
      <c r="BQ356" s="1673" t="e">
        <f t="shared" si="179"/>
        <v>#DIV/0!</v>
      </c>
      <c r="BR356" s="1044">
        <f t="shared" si="158"/>
        <v>707.85825</v>
      </c>
      <c r="BS356" s="1649">
        <f t="shared" ca="1" si="159"/>
        <v>0</v>
      </c>
      <c r="BT356" s="1672">
        <f t="shared" si="180"/>
        <v>46.41693442622951</v>
      </c>
      <c r="BV356" s="1635"/>
      <c r="BW356" s="1635"/>
      <c r="BX356" s="1671"/>
    </row>
    <row r="357" spans="35:16383">
      <c r="AI357" s="1649"/>
      <c r="AJ357" s="345"/>
      <c r="AK357" s="1651">
        <f>'Unit Mix Generator'!C226</f>
        <v>3.5</v>
      </c>
      <c r="AL357" s="1651">
        <f>'Unit Mix Generator'!D226</f>
        <v>4.5</v>
      </c>
      <c r="AM357" s="1652">
        <f>'Unit Mix Generator'!H226</f>
        <v>2</v>
      </c>
      <c r="AN357" s="1652">
        <f ca="1">'Unit Mix Generator'!G226</f>
        <v>0</v>
      </c>
      <c r="AO357" s="1652">
        <v>0</v>
      </c>
      <c r="AP357" s="1652">
        <v>0</v>
      </c>
      <c r="AQ357" s="1653">
        <f t="shared" si="161"/>
        <v>0</v>
      </c>
      <c r="AR357" s="1654">
        <f t="shared" si="162"/>
        <v>0</v>
      </c>
      <c r="AS357" s="1655">
        <f t="shared" ca="1" si="163"/>
        <v>0</v>
      </c>
      <c r="AT357" s="1656" t="str">
        <f t="shared" si="164"/>
        <v>3.5x4.5</v>
      </c>
      <c r="AU357" s="1657">
        <f t="shared" si="165"/>
        <v>15.75</v>
      </c>
      <c r="AV357" s="1658">
        <f t="shared" ca="1" si="166"/>
        <v>0</v>
      </c>
      <c r="AW357" s="67">
        <f t="shared" ca="1" si="167"/>
        <v>0</v>
      </c>
      <c r="AX357" s="878">
        <f t="shared" ca="1" si="143"/>
        <v>0</v>
      </c>
      <c r="AY357" s="878">
        <f t="shared" ca="1" si="168"/>
        <v>0</v>
      </c>
      <c r="AZ357" s="1659">
        <f t="shared" si="169"/>
        <v>2</v>
      </c>
      <c r="BA357" s="1660" t="s">
        <v>1074</v>
      </c>
      <c r="BB357" s="1661" t="s">
        <v>1141</v>
      </c>
      <c r="BC357" s="1664">
        <v>0</v>
      </c>
      <c r="BD357" s="1649">
        <f t="shared" ca="1" si="170"/>
        <v>0</v>
      </c>
      <c r="BE357" s="1649">
        <f t="shared" si="171"/>
        <v>0</v>
      </c>
      <c r="BF357" s="1649">
        <f t="shared" si="172"/>
        <v>0</v>
      </c>
      <c r="BG357" s="1664">
        <v>0</v>
      </c>
      <c r="BH357" s="1649">
        <f t="shared" si="173"/>
        <v>0</v>
      </c>
      <c r="BI357" s="1665">
        <f t="shared" si="150"/>
        <v>0</v>
      </c>
      <c r="BJ357" s="1649">
        <f t="shared" ca="1" si="174"/>
        <v>0</v>
      </c>
      <c r="BK357" s="1663">
        <f t="shared" si="175"/>
        <v>0</v>
      </c>
      <c r="BL357" s="1665">
        <f t="shared" si="153"/>
        <v>0</v>
      </c>
      <c r="BM357" s="1649">
        <f t="shared" ca="1" si="176"/>
        <v>0</v>
      </c>
      <c r="BN357" s="1663">
        <f t="shared" si="177"/>
        <v>0</v>
      </c>
      <c r="BO357" s="1678" t="e">
        <f t="shared" si="178"/>
        <v>#DIV/0!</v>
      </c>
      <c r="BP357" s="1649" t="e">
        <f t="shared" ca="1" si="156"/>
        <v>#DIV/0!</v>
      </c>
      <c r="BQ357" s="1673" t="e">
        <f t="shared" si="179"/>
        <v>#DIV/0!</v>
      </c>
      <c r="BR357" s="1044">
        <f t="shared" si="158"/>
        <v>728.56074999999998</v>
      </c>
      <c r="BS357" s="1649">
        <f t="shared" ca="1" si="159"/>
        <v>0</v>
      </c>
      <c r="BT357" s="1672">
        <f t="shared" si="180"/>
        <v>46.257825396825396</v>
      </c>
      <c r="BV357" s="1635"/>
      <c r="BW357" s="1635"/>
      <c r="BX357" s="1671"/>
    </row>
    <row r="358" spans="35:16383">
      <c r="AI358" s="1649"/>
      <c r="AJ358" s="345"/>
      <c r="AK358" s="1651">
        <f>'Unit Mix Generator'!C227</f>
        <v>4</v>
      </c>
      <c r="AL358" s="1651">
        <f>'Unit Mix Generator'!D227</f>
        <v>4</v>
      </c>
      <c r="AM358" s="1652">
        <f>'Unit Mix Generator'!H227</f>
        <v>2</v>
      </c>
      <c r="AN358" s="1652">
        <f ca="1">'Unit Mix Generator'!G227</f>
        <v>0</v>
      </c>
      <c r="AO358" s="1652">
        <v>0</v>
      </c>
      <c r="AP358" s="1652">
        <v>0</v>
      </c>
      <c r="AQ358" s="1653">
        <f t="shared" si="161"/>
        <v>0</v>
      </c>
      <c r="AR358" s="1654">
        <f t="shared" si="162"/>
        <v>0</v>
      </c>
      <c r="AS358" s="1655">
        <f t="shared" ca="1" si="163"/>
        <v>0</v>
      </c>
      <c r="AT358" s="1656" t="str">
        <f t="shared" si="164"/>
        <v>4x4</v>
      </c>
      <c r="AU358" s="1657">
        <f t="shared" si="165"/>
        <v>16</v>
      </c>
      <c r="AV358" s="1658">
        <f t="shared" ca="1" si="166"/>
        <v>0</v>
      </c>
      <c r="AW358" s="67">
        <f t="shared" ca="1" si="167"/>
        <v>0</v>
      </c>
      <c r="AX358" s="878">
        <f t="shared" ca="1" si="143"/>
        <v>0</v>
      </c>
      <c r="AY358" s="878">
        <f t="shared" ca="1" si="168"/>
        <v>0</v>
      </c>
      <c r="AZ358" s="1659">
        <f t="shared" si="169"/>
        <v>2</v>
      </c>
      <c r="BA358" s="1660" t="s">
        <v>1074</v>
      </c>
      <c r="BB358" s="1661" t="s">
        <v>1141</v>
      </c>
      <c r="BC358" s="1664">
        <v>0</v>
      </c>
      <c r="BD358" s="1649">
        <f t="shared" ca="1" si="170"/>
        <v>0</v>
      </c>
      <c r="BE358" s="1649">
        <f t="shared" si="171"/>
        <v>0</v>
      </c>
      <c r="BF358" s="1649">
        <f t="shared" si="172"/>
        <v>0</v>
      </c>
      <c r="BG358" s="1664">
        <v>0</v>
      </c>
      <c r="BH358" s="1649">
        <f t="shared" si="173"/>
        <v>0</v>
      </c>
      <c r="BI358" s="1665">
        <f t="shared" si="150"/>
        <v>0</v>
      </c>
      <c r="BJ358" s="1649">
        <f t="shared" ca="1" si="174"/>
        <v>0</v>
      </c>
      <c r="BK358" s="1663">
        <f t="shared" si="175"/>
        <v>0</v>
      </c>
      <c r="BL358" s="1665">
        <f t="shared" si="153"/>
        <v>0</v>
      </c>
      <c r="BM358" s="1649">
        <f t="shared" ca="1" si="176"/>
        <v>0</v>
      </c>
      <c r="BN358" s="1663">
        <f t="shared" si="177"/>
        <v>0</v>
      </c>
      <c r="BO358" s="1678" t="e">
        <f t="shared" si="178"/>
        <v>#DIV/0!</v>
      </c>
      <c r="BP358" s="1649" t="e">
        <f t="shared" ca="1" si="156"/>
        <v>#DIV/0!</v>
      </c>
      <c r="BQ358" s="1673" t="e">
        <f t="shared" si="179"/>
        <v>#DIV/0!</v>
      </c>
      <c r="BR358" s="1044">
        <f t="shared" si="158"/>
        <v>738.91200000000003</v>
      </c>
      <c r="BS358" s="1649">
        <f t="shared" ca="1" si="159"/>
        <v>0</v>
      </c>
      <c r="BT358" s="1672">
        <f t="shared" si="180"/>
        <v>46.182000000000002</v>
      </c>
      <c r="BV358" s="1635"/>
      <c r="BW358" s="1635"/>
      <c r="BX358" s="1671"/>
    </row>
    <row r="359" spans="35:16383">
      <c r="AI359" s="1649"/>
      <c r="AJ359" s="345"/>
      <c r="AK359" s="1651">
        <f>'Unit Mix Generator'!C228</f>
        <v>8.5</v>
      </c>
      <c r="AL359" s="1651">
        <f>'Unit Mix Generator'!D228</f>
        <v>2</v>
      </c>
      <c r="AM359" s="1652">
        <f>'Unit Mix Generator'!H228</f>
        <v>2</v>
      </c>
      <c r="AN359" s="1652">
        <f ca="1">'Unit Mix Generator'!G228</f>
        <v>0</v>
      </c>
      <c r="AO359" s="1652">
        <v>0</v>
      </c>
      <c r="AP359" s="1652">
        <v>0</v>
      </c>
      <c r="AQ359" s="1653">
        <f t="shared" si="161"/>
        <v>0</v>
      </c>
      <c r="AR359" s="1654">
        <f t="shared" si="162"/>
        <v>0</v>
      </c>
      <c r="AS359" s="1655">
        <f t="shared" ca="1" si="163"/>
        <v>0</v>
      </c>
      <c r="AT359" s="1656" t="str">
        <f t="shared" si="164"/>
        <v>8.5x2</v>
      </c>
      <c r="AU359" s="1657">
        <f t="shared" si="165"/>
        <v>17</v>
      </c>
      <c r="AV359" s="1658">
        <f t="shared" ca="1" si="166"/>
        <v>0</v>
      </c>
      <c r="AW359" s="67">
        <f t="shared" ca="1" si="167"/>
        <v>0</v>
      </c>
      <c r="AX359" s="878">
        <f t="shared" ca="1" si="143"/>
        <v>0</v>
      </c>
      <c r="AY359" s="878">
        <f t="shared" ca="1" si="168"/>
        <v>0</v>
      </c>
      <c r="AZ359" s="1659">
        <f t="shared" si="169"/>
        <v>2</v>
      </c>
      <c r="BA359" s="1660" t="s">
        <v>1074</v>
      </c>
      <c r="BB359" s="1661" t="s">
        <v>1141</v>
      </c>
      <c r="BC359" s="1664">
        <v>0</v>
      </c>
      <c r="BD359" s="1649">
        <f t="shared" ca="1" si="170"/>
        <v>0</v>
      </c>
      <c r="BE359" s="1649">
        <f t="shared" si="171"/>
        <v>0</v>
      </c>
      <c r="BF359" s="1649">
        <f t="shared" si="172"/>
        <v>0</v>
      </c>
      <c r="BG359" s="1664">
        <v>0</v>
      </c>
      <c r="BH359" s="1649">
        <f t="shared" si="173"/>
        <v>0</v>
      </c>
      <c r="BI359" s="1665">
        <f t="shared" si="150"/>
        <v>0</v>
      </c>
      <c r="BJ359" s="1649">
        <f t="shared" ca="1" si="174"/>
        <v>0</v>
      </c>
      <c r="BK359" s="1663">
        <f t="shared" si="175"/>
        <v>0</v>
      </c>
      <c r="BL359" s="1665">
        <f t="shared" si="153"/>
        <v>0</v>
      </c>
      <c r="BM359" s="1649">
        <f t="shared" ca="1" si="176"/>
        <v>0</v>
      </c>
      <c r="BN359" s="1663">
        <f t="shared" si="177"/>
        <v>0</v>
      </c>
      <c r="BO359" s="1678" t="e">
        <f t="shared" si="178"/>
        <v>#DIV/0!</v>
      </c>
      <c r="BP359" s="1649" t="e">
        <f t="shared" ca="1" si="156"/>
        <v>#DIV/0!</v>
      </c>
      <c r="BQ359" s="1673" t="e">
        <f t="shared" si="179"/>
        <v>#DIV/0!</v>
      </c>
      <c r="BR359" s="1044">
        <f t="shared" si="158"/>
        <v>780.31700000000001</v>
      </c>
      <c r="BS359" s="1649">
        <f t="shared" ca="1" si="159"/>
        <v>0</v>
      </c>
      <c r="BT359" s="1672">
        <f t="shared" si="180"/>
        <v>45.901000000000003</v>
      </c>
      <c r="BV359" s="1635"/>
      <c r="BW359" s="1635"/>
      <c r="BX359" s="1671"/>
    </row>
    <row r="360" spans="35:16383">
      <c r="AI360" s="1649"/>
      <c r="AJ360" s="345"/>
      <c r="AK360" s="1651">
        <f>'Unit Mix Generator'!C229</f>
        <v>3.5</v>
      </c>
      <c r="AL360" s="1651">
        <f>'Unit Mix Generator'!D229</f>
        <v>5</v>
      </c>
      <c r="AM360" s="1652">
        <f>'Unit Mix Generator'!H229</f>
        <v>2</v>
      </c>
      <c r="AN360" s="1652">
        <f ca="1">'Unit Mix Generator'!G229</f>
        <v>0</v>
      </c>
      <c r="AO360" s="1652">
        <v>0</v>
      </c>
      <c r="AP360" s="1652">
        <v>0</v>
      </c>
      <c r="AQ360" s="1653">
        <f t="shared" si="161"/>
        <v>0</v>
      </c>
      <c r="AR360" s="1654">
        <f t="shared" si="162"/>
        <v>0</v>
      </c>
      <c r="AS360" s="1655">
        <f t="shared" ca="1" si="163"/>
        <v>0</v>
      </c>
      <c r="AT360" s="1656" t="str">
        <f t="shared" si="164"/>
        <v>3.5x5</v>
      </c>
      <c r="AU360" s="1657">
        <f t="shared" si="165"/>
        <v>17.5</v>
      </c>
      <c r="AV360" s="1658">
        <f t="shared" ca="1" si="166"/>
        <v>0</v>
      </c>
      <c r="AW360" s="67">
        <f t="shared" ca="1" si="167"/>
        <v>0</v>
      </c>
      <c r="AX360" s="878">
        <f t="shared" ca="1" si="143"/>
        <v>0</v>
      </c>
      <c r="AY360" s="878">
        <f t="shared" ca="1" si="168"/>
        <v>0</v>
      </c>
      <c r="AZ360" s="1659">
        <f t="shared" si="169"/>
        <v>2</v>
      </c>
      <c r="BA360" s="1660" t="s">
        <v>1074</v>
      </c>
      <c r="BB360" s="1661" t="s">
        <v>1141</v>
      </c>
      <c r="BC360" s="1664">
        <v>0</v>
      </c>
      <c r="BD360" s="1649">
        <f t="shared" ca="1" si="170"/>
        <v>0</v>
      </c>
      <c r="BE360" s="1649">
        <f t="shared" si="171"/>
        <v>0</v>
      </c>
      <c r="BF360" s="1649">
        <f t="shared" si="172"/>
        <v>0</v>
      </c>
      <c r="BG360" s="1664">
        <v>0</v>
      </c>
      <c r="BH360" s="1649">
        <f t="shared" si="173"/>
        <v>0</v>
      </c>
      <c r="BI360" s="1665">
        <f t="shared" si="150"/>
        <v>0</v>
      </c>
      <c r="BJ360" s="1649">
        <f t="shared" ca="1" si="174"/>
        <v>0</v>
      </c>
      <c r="BK360" s="1663">
        <f t="shared" si="175"/>
        <v>0</v>
      </c>
      <c r="BL360" s="1665">
        <f t="shared" si="153"/>
        <v>0</v>
      </c>
      <c r="BM360" s="1649">
        <f t="shared" ca="1" si="176"/>
        <v>0</v>
      </c>
      <c r="BN360" s="1663">
        <f t="shared" si="177"/>
        <v>0</v>
      </c>
      <c r="BO360" s="1678" t="e">
        <f t="shared" si="178"/>
        <v>#DIV/0!</v>
      </c>
      <c r="BP360" s="1649" t="e">
        <f t="shared" ca="1" si="156"/>
        <v>#DIV/0!</v>
      </c>
      <c r="BQ360" s="1673" t="e">
        <f t="shared" si="179"/>
        <v>#DIV/0!</v>
      </c>
      <c r="BR360" s="1044">
        <f t="shared" si="158"/>
        <v>801.01949999999999</v>
      </c>
      <c r="BS360" s="1649">
        <f t="shared" ca="1" si="159"/>
        <v>0</v>
      </c>
      <c r="BT360" s="1672">
        <f t="shared" si="180"/>
        <v>45.772542857142859</v>
      </c>
      <c r="BV360" s="1635"/>
      <c r="BW360" s="1635"/>
      <c r="BX360" s="1671"/>
    </row>
    <row r="361" spans="35:16383">
      <c r="AI361" s="1649"/>
      <c r="AJ361" s="345"/>
      <c r="AK361" s="1651">
        <f>'Unit Mix Generator'!C230</f>
        <v>6</v>
      </c>
      <c r="AL361" s="1651">
        <f>'Unit Mix Generator'!D230</f>
        <v>3</v>
      </c>
      <c r="AM361" s="1652">
        <f>'Unit Mix Generator'!H230</f>
        <v>2</v>
      </c>
      <c r="AN361" s="1652">
        <f ca="1">'Unit Mix Generator'!G230</f>
        <v>0</v>
      </c>
      <c r="AO361" s="1652">
        <v>0</v>
      </c>
      <c r="AP361" s="1652">
        <v>0</v>
      </c>
      <c r="AQ361" s="1653">
        <f t="shared" si="161"/>
        <v>0</v>
      </c>
      <c r="AR361" s="1654">
        <f t="shared" si="162"/>
        <v>0</v>
      </c>
      <c r="AS361" s="1655">
        <f t="shared" ca="1" si="163"/>
        <v>0</v>
      </c>
      <c r="AT361" s="1656" t="str">
        <f t="shared" si="164"/>
        <v>6x3</v>
      </c>
      <c r="AU361" s="1657">
        <f t="shared" si="165"/>
        <v>18</v>
      </c>
      <c r="AV361" s="1658">
        <f t="shared" ca="1" si="166"/>
        <v>0</v>
      </c>
      <c r="AW361" s="67">
        <f t="shared" ca="1" si="167"/>
        <v>0</v>
      </c>
      <c r="AX361" s="878">
        <f t="shared" ca="1" si="143"/>
        <v>0</v>
      </c>
      <c r="AY361" s="878">
        <f t="shared" ca="1" si="168"/>
        <v>0</v>
      </c>
      <c r="AZ361" s="1659">
        <f t="shared" si="169"/>
        <v>2</v>
      </c>
      <c r="BA361" s="1660" t="s">
        <v>1074</v>
      </c>
      <c r="BB361" s="1661" t="s">
        <v>1141</v>
      </c>
      <c r="BC361" s="1664">
        <v>0</v>
      </c>
      <c r="BD361" s="1649">
        <f t="shared" ca="1" si="170"/>
        <v>0</v>
      </c>
      <c r="BE361" s="1649">
        <f t="shared" si="171"/>
        <v>0</v>
      </c>
      <c r="BF361" s="1649">
        <f t="shared" si="172"/>
        <v>0</v>
      </c>
      <c r="BG361" s="1664">
        <v>0</v>
      </c>
      <c r="BH361" s="1649">
        <f t="shared" si="173"/>
        <v>0</v>
      </c>
      <c r="BI361" s="1665">
        <f t="shared" si="150"/>
        <v>0</v>
      </c>
      <c r="BJ361" s="1649">
        <f t="shared" ca="1" si="174"/>
        <v>0</v>
      </c>
      <c r="BK361" s="1663">
        <f t="shared" si="175"/>
        <v>0</v>
      </c>
      <c r="BL361" s="1665">
        <f t="shared" si="153"/>
        <v>0</v>
      </c>
      <c r="BM361" s="1649">
        <f t="shared" ca="1" si="176"/>
        <v>0</v>
      </c>
      <c r="BN361" s="1663">
        <f t="shared" si="177"/>
        <v>0</v>
      </c>
      <c r="BO361" s="1678" t="e">
        <f t="shared" si="178"/>
        <v>#DIV/0!</v>
      </c>
      <c r="BP361" s="1649" t="e">
        <f t="shared" ca="1" si="156"/>
        <v>#DIV/0!</v>
      </c>
      <c r="BQ361" s="1673" t="e">
        <f t="shared" si="179"/>
        <v>#DIV/0!</v>
      </c>
      <c r="BR361" s="1044">
        <f t="shared" si="158"/>
        <v>821.72199999999998</v>
      </c>
      <c r="BS361" s="1649">
        <f t="shared" ca="1" si="159"/>
        <v>0</v>
      </c>
      <c r="BT361" s="1672">
        <f t="shared" si="180"/>
        <v>45.651222222222223</v>
      </c>
      <c r="BV361" s="1635"/>
      <c r="BW361" s="1635"/>
      <c r="BX361" s="1671"/>
    </row>
    <row r="362" spans="35:16383">
      <c r="AI362" s="1649"/>
      <c r="AJ362" s="345"/>
      <c r="AK362" s="1651">
        <f>'Unit Mix Generator'!C231</f>
        <v>2</v>
      </c>
      <c r="AL362" s="1651">
        <f>'Unit Mix Generator'!D231</f>
        <v>9.5</v>
      </c>
      <c r="AM362" s="1652">
        <f>'Unit Mix Generator'!H231</f>
        <v>2</v>
      </c>
      <c r="AN362" s="1652">
        <f ca="1">'Unit Mix Generator'!G231</f>
        <v>0</v>
      </c>
      <c r="AO362" s="1652">
        <v>0</v>
      </c>
      <c r="AP362" s="1652">
        <v>0</v>
      </c>
      <c r="AQ362" s="1653">
        <f t="shared" si="161"/>
        <v>0</v>
      </c>
      <c r="AR362" s="1654">
        <f t="shared" si="162"/>
        <v>0</v>
      </c>
      <c r="AS362" s="1655">
        <f t="shared" ca="1" si="163"/>
        <v>0</v>
      </c>
      <c r="AT362" s="1656" t="str">
        <f t="shared" si="164"/>
        <v>2x9.5</v>
      </c>
      <c r="AU362" s="1657">
        <f t="shared" si="165"/>
        <v>19</v>
      </c>
      <c r="AV362" s="1658">
        <f t="shared" ca="1" si="166"/>
        <v>0</v>
      </c>
      <c r="AW362" s="67">
        <f t="shared" ca="1" si="167"/>
        <v>0</v>
      </c>
      <c r="AX362" s="878">
        <f t="shared" ca="1" si="143"/>
        <v>0</v>
      </c>
      <c r="AY362" s="878">
        <f t="shared" ca="1" si="168"/>
        <v>0</v>
      </c>
      <c r="AZ362" s="1659">
        <f t="shared" si="169"/>
        <v>2</v>
      </c>
      <c r="BA362" s="1660" t="s">
        <v>1074</v>
      </c>
      <c r="BB362" s="1661" t="s">
        <v>1141</v>
      </c>
      <c r="BC362" s="1664">
        <v>0</v>
      </c>
      <c r="BD362" s="1649">
        <f t="shared" ca="1" si="170"/>
        <v>0</v>
      </c>
      <c r="BE362" s="1649">
        <f t="shared" si="171"/>
        <v>0</v>
      </c>
      <c r="BF362" s="1649">
        <f t="shared" si="172"/>
        <v>0</v>
      </c>
      <c r="BG362" s="1664">
        <v>0</v>
      </c>
      <c r="BH362" s="1649">
        <f t="shared" si="173"/>
        <v>0</v>
      </c>
      <c r="BI362" s="1665">
        <f t="shared" si="150"/>
        <v>0</v>
      </c>
      <c r="BJ362" s="1649">
        <f t="shared" ca="1" si="174"/>
        <v>0</v>
      </c>
      <c r="BK362" s="1663">
        <f t="shared" si="175"/>
        <v>0</v>
      </c>
      <c r="BL362" s="1665">
        <f t="shared" si="153"/>
        <v>0</v>
      </c>
      <c r="BM362" s="1649">
        <f t="shared" ca="1" si="176"/>
        <v>0</v>
      </c>
      <c r="BN362" s="1663">
        <f t="shared" si="177"/>
        <v>0</v>
      </c>
      <c r="BO362" s="1678" t="e">
        <f t="shared" si="178"/>
        <v>#DIV/0!</v>
      </c>
      <c r="BP362" s="1649" t="e">
        <f t="shared" ca="1" si="156"/>
        <v>#DIV/0!</v>
      </c>
      <c r="BQ362" s="1673" t="e">
        <f t="shared" si="179"/>
        <v>#DIV/0!</v>
      </c>
      <c r="BR362" s="1044">
        <f t="shared" si="158"/>
        <v>863.12700000000007</v>
      </c>
      <c r="BS362" s="1649">
        <f t="shared" ca="1" si="159"/>
        <v>0</v>
      </c>
      <c r="BT362" s="1672">
        <f t="shared" si="180"/>
        <v>45.427736842105269</v>
      </c>
      <c r="BV362" s="1635"/>
      <c r="BW362" s="1635"/>
      <c r="BX362" s="1671"/>
    </row>
    <row r="363" spans="35:16383">
      <c r="AI363" s="1649"/>
      <c r="AJ363" s="345"/>
      <c r="AK363" s="1651">
        <f>'Unit Mix Generator'!C232</f>
        <v>3.5</v>
      </c>
      <c r="AL363" s="1651">
        <f>'Unit Mix Generator'!D232</f>
        <v>5.5</v>
      </c>
      <c r="AM363" s="1652">
        <f>'Unit Mix Generator'!H232</f>
        <v>2</v>
      </c>
      <c r="AN363" s="1652">
        <f ca="1">'Unit Mix Generator'!G232</f>
        <v>0</v>
      </c>
      <c r="AO363" s="1652">
        <v>0</v>
      </c>
      <c r="AP363" s="1652">
        <v>0</v>
      </c>
      <c r="AQ363" s="1653">
        <f t="shared" si="161"/>
        <v>0</v>
      </c>
      <c r="AR363" s="1654">
        <f t="shared" si="162"/>
        <v>0</v>
      </c>
      <c r="AS363" s="1655">
        <f t="shared" ca="1" si="163"/>
        <v>0</v>
      </c>
      <c r="AT363" s="1656" t="str">
        <f t="shared" si="164"/>
        <v>3.5x5.5</v>
      </c>
      <c r="AU363" s="1657">
        <f t="shared" si="165"/>
        <v>19.25</v>
      </c>
      <c r="AV363" s="1658">
        <f t="shared" ca="1" si="166"/>
        <v>0</v>
      </c>
      <c r="AW363" s="67">
        <f t="shared" ca="1" si="167"/>
        <v>0</v>
      </c>
      <c r="AX363" s="878">
        <f t="shared" ca="1" si="143"/>
        <v>0</v>
      </c>
      <c r="AY363" s="878">
        <f t="shared" ca="1" si="168"/>
        <v>0</v>
      </c>
      <c r="AZ363" s="1659">
        <f t="shared" si="169"/>
        <v>2</v>
      </c>
      <c r="BA363" s="1660" t="s">
        <v>1074</v>
      </c>
      <c r="BB363" s="1661" t="s">
        <v>1141</v>
      </c>
      <c r="BC363" s="1664">
        <v>0</v>
      </c>
      <c r="BD363" s="1649">
        <f t="shared" ca="1" si="170"/>
        <v>0</v>
      </c>
      <c r="BE363" s="1649">
        <f t="shared" si="171"/>
        <v>0</v>
      </c>
      <c r="BF363" s="1649">
        <f t="shared" si="172"/>
        <v>0</v>
      </c>
      <c r="BG363" s="1664">
        <v>0</v>
      </c>
      <c r="BH363" s="1649">
        <f t="shared" si="173"/>
        <v>0</v>
      </c>
      <c r="BI363" s="1665">
        <f t="shared" si="150"/>
        <v>0</v>
      </c>
      <c r="BJ363" s="1649">
        <f t="shared" ca="1" si="174"/>
        <v>0</v>
      </c>
      <c r="BK363" s="1663">
        <f t="shared" si="175"/>
        <v>0</v>
      </c>
      <c r="BL363" s="1665">
        <f t="shared" si="153"/>
        <v>0</v>
      </c>
      <c r="BM363" s="1649">
        <f t="shared" ca="1" si="176"/>
        <v>0</v>
      </c>
      <c r="BN363" s="1663">
        <f t="shared" si="177"/>
        <v>0</v>
      </c>
      <c r="BO363" s="1678" t="e">
        <f t="shared" si="178"/>
        <v>#DIV/0!</v>
      </c>
      <c r="BP363" s="1649" t="e">
        <f t="shared" ca="1" si="156"/>
        <v>#DIV/0!</v>
      </c>
      <c r="BQ363" s="1673" t="e">
        <f t="shared" si="179"/>
        <v>#DIV/0!</v>
      </c>
      <c r="BR363" s="1044">
        <f t="shared" si="158"/>
        <v>873.47825</v>
      </c>
      <c r="BS363" s="1649">
        <f t="shared" ca="1" si="159"/>
        <v>0</v>
      </c>
      <c r="BT363" s="1672">
        <f t="shared" si="180"/>
        <v>45.375493506493505</v>
      </c>
      <c r="BV363" s="1635"/>
      <c r="BW363" s="1635"/>
      <c r="BX363" s="1671"/>
    </row>
    <row r="364" spans="35:16383">
      <c r="AJ364" s="345"/>
      <c r="AK364" s="1651">
        <f>'Unit Mix Generator'!C233</f>
        <v>4</v>
      </c>
      <c r="AL364" s="1651">
        <f>'Unit Mix Generator'!D233</f>
        <v>5</v>
      </c>
      <c r="AM364" s="1652">
        <f>'Unit Mix Generator'!H233</f>
        <v>2</v>
      </c>
      <c r="AN364" s="1652">
        <f ca="1">'Unit Mix Generator'!G233</f>
        <v>0</v>
      </c>
      <c r="AO364" s="1652">
        <v>0</v>
      </c>
      <c r="AP364" s="1652">
        <v>0</v>
      </c>
      <c r="AQ364" s="1653">
        <f t="shared" si="161"/>
        <v>0</v>
      </c>
      <c r="AR364" s="1654">
        <f t="shared" si="162"/>
        <v>0</v>
      </c>
      <c r="AS364" s="1655">
        <f t="shared" ca="1" si="163"/>
        <v>0</v>
      </c>
      <c r="AT364" s="1656" t="str">
        <f t="shared" si="164"/>
        <v>4x5</v>
      </c>
      <c r="AU364" s="1657">
        <f t="shared" si="165"/>
        <v>20</v>
      </c>
      <c r="AV364" s="1658">
        <f t="shared" ca="1" si="166"/>
        <v>0</v>
      </c>
      <c r="AW364" s="67">
        <f t="shared" ca="1" si="167"/>
        <v>0</v>
      </c>
      <c r="AX364" s="878">
        <f t="shared" ca="1" si="143"/>
        <v>0</v>
      </c>
      <c r="AY364" s="878">
        <f t="shared" ca="1" si="168"/>
        <v>0</v>
      </c>
      <c r="AZ364" s="1659">
        <f t="shared" si="169"/>
        <v>2</v>
      </c>
      <c r="BA364" s="1660" t="s">
        <v>1074</v>
      </c>
      <c r="BB364" s="1661" t="s">
        <v>1141</v>
      </c>
      <c r="BC364" s="1664">
        <v>0</v>
      </c>
      <c r="BD364" s="1649">
        <f t="shared" ca="1" si="170"/>
        <v>0</v>
      </c>
      <c r="BE364" s="1649">
        <f t="shared" si="171"/>
        <v>0</v>
      </c>
      <c r="BF364" s="1649">
        <f t="shared" si="172"/>
        <v>0</v>
      </c>
      <c r="BG364" s="1664">
        <v>0</v>
      </c>
      <c r="BH364" s="1649">
        <f t="shared" si="173"/>
        <v>0</v>
      </c>
      <c r="BI364" s="1665">
        <f t="shared" si="150"/>
        <v>0</v>
      </c>
      <c r="BJ364" s="1649">
        <f t="shared" ca="1" si="174"/>
        <v>0</v>
      </c>
      <c r="BK364" s="1663">
        <f t="shared" si="175"/>
        <v>0</v>
      </c>
      <c r="BL364" s="1665">
        <f t="shared" si="153"/>
        <v>0</v>
      </c>
      <c r="BM364" s="1649">
        <f t="shared" ca="1" si="176"/>
        <v>0</v>
      </c>
      <c r="BN364" s="1663">
        <f t="shared" si="177"/>
        <v>0</v>
      </c>
      <c r="BO364" s="1678" t="e">
        <f t="shared" si="178"/>
        <v>#DIV/0!</v>
      </c>
      <c r="BP364" s="1649" t="e">
        <f t="shared" ca="1" si="156"/>
        <v>#DIV/0!</v>
      </c>
      <c r="BQ364" s="1673" t="e">
        <f t="shared" si="179"/>
        <v>#DIV/0!</v>
      </c>
      <c r="BR364" s="1044">
        <f t="shared" si="158"/>
        <v>904.53200000000004</v>
      </c>
      <c r="BS364" s="1649">
        <f t="shared" ca="1" si="159"/>
        <v>0</v>
      </c>
      <c r="BT364" s="1672">
        <f t="shared" si="180"/>
        <v>45.226600000000005</v>
      </c>
    </row>
    <row r="365" spans="35:16383">
      <c r="AJ365" s="345"/>
      <c r="AK365" s="1651">
        <f>'Unit Mix Generator'!C234</f>
        <v>4.0999999999999996</v>
      </c>
      <c r="AL365" s="1651">
        <f>'Unit Mix Generator'!D234</f>
        <v>5</v>
      </c>
      <c r="AM365" s="1652">
        <f>'Unit Mix Generator'!H234</f>
        <v>2</v>
      </c>
      <c r="AN365" s="1652">
        <f ca="1">'Unit Mix Generator'!G234</f>
        <v>0</v>
      </c>
      <c r="AO365" s="1652">
        <v>0</v>
      </c>
      <c r="AP365" s="1652">
        <v>0</v>
      </c>
      <c r="AQ365" s="1653">
        <f t="shared" si="161"/>
        <v>0</v>
      </c>
      <c r="AR365" s="1654">
        <f t="shared" si="162"/>
        <v>0</v>
      </c>
      <c r="AS365" s="1655">
        <f t="shared" ca="1" si="163"/>
        <v>0</v>
      </c>
      <c r="AT365" s="1656" t="str">
        <f t="shared" si="164"/>
        <v>4.1x5</v>
      </c>
      <c r="AU365" s="1657">
        <f t="shared" si="165"/>
        <v>20.5</v>
      </c>
      <c r="AV365" s="1658">
        <f t="shared" ca="1" si="166"/>
        <v>0</v>
      </c>
      <c r="AW365" s="67">
        <f t="shared" ca="1" si="167"/>
        <v>0</v>
      </c>
      <c r="AX365" s="878">
        <f t="shared" ca="1" si="143"/>
        <v>0</v>
      </c>
      <c r="AY365" s="878">
        <f t="shared" ca="1" si="168"/>
        <v>0</v>
      </c>
      <c r="AZ365" s="1659">
        <f t="shared" si="169"/>
        <v>2</v>
      </c>
      <c r="BA365" s="1660" t="s">
        <v>1074</v>
      </c>
      <c r="BB365" s="1661" t="s">
        <v>1141</v>
      </c>
      <c r="BC365" s="1664">
        <v>0</v>
      </c>
      <c r="BD365" s="1649">
        <f t="shared" ca="1" si="170"/>
        <v>0</v>
      </c>
      <c r="BE365" s="1649">
        <f t="shared" si="171"/>
        <v>0</v>
      </c>
      <c r="BF365" s="1649">
        <f t="shared" si="172"/>
        <v>0</v>
      </c>
      <c r="BG365" s="1664">
        <v>0</v>
      </c>
      <c r="BH365" s="1649">
        <f t="shared" si="173"/>
        <v>0</v>
      </c>
      <c r="BI365" s="1665">
        <f t="shared" si="150"/>
        <v>0</v>
      </c>
      <c r="BJ365" s="1649">
        <f t="shared" ca="1" si="174"/>
        <v>0</v>
      </c>
      <c r="BK365" s="1663">
        <f t="shared" si="175"/>
        <v>0</v>
      </c>
      <c r="BL365" s="1665">
        <f t="shared" si="153"/>
        <v>0</v>
      </c>
      <c r="BM365" s="1649">
        <f t="shared" ca="1" si="176"/>
        <v>0</v>
      </c>
      <c r="BN365" s="1663">
        <f t="shared" si="177"/>
        <v>0</v>
      </c>
      <c r="BO365" s="1678" t="e">
        <f t="shared" si="178"/>
        <v>#DIV/0!</v>
      </c>
      <c r="BP365" s="1649" t="e">
        <f t="shared" ca="1" si="156"/>
        <v>#DIV/0!</v>
      </c>
      <c r="BQ365" s="1673" t="e">
        <f t="shared" si="179"/>
        <v>#DIV/0!</v>
      </c>
      <c r="BR365" s="1044">
        <f t="shared" si="158"/>
        <v>925.23450000000003</v>
      </c>
      <c r="BS365" s="1649">
        <f t="shared" ca="1" si="159"/>
        <v>0</v>
      </c>
      <c r="BT365" s="1672">
        <f t="shared" si="180"/>
        <v>45.13339024390244</v>
      </c>
    </row>
    <row r="366" spans="35:16383">
      <c r="AJ366" s="345"/>
      <c r="AK366" s="1651">
        <f>'Unit Mix Generator'!C235</f>
        <v>7</v>
      </c>
      <c r="AL366" s="1651">
        <f>'Unit Mix Generator'!D235</f>
        <v>3</v>
      </c>
      <c r="AM366" s="1652">
        <f>'Unit Mix Generator'!H235</f>
        <v>2</v>
      </c>
      <c r="AN366" s="1652">
        <f ca="1">'Unit Mix Generator'!G235</f>
        <v>0</v>
      </c>
      <c r="AO366" s="1652">
        <v>0</v>
      </c>
      <c r="AP366" s="1652">
        <v>0</v>
      </c>
      <c r="AQ366" s="1653">
        <f t="shared" si="161"/>
        <v>0</v>
      </c>
      <c r="AR366" s="1654">
        <f t="shared" si="162"/>
        <v>0</v>
      </c>
      <c r="AS366" s="1655">
        <f t="shared" ca="1" si="163"/>
        <v>0</v>
      </c>
      <c r="AT366" s="1656" t="str">
        <f t="shared" si="164"/>
        <v>7x3</v>
      </c>
      <c r="AU366" s="1657">
        <f t="shared" si="165"/>
        <v>21</v>
      </c>
      <c r="AV366" s="1658">
        <f t="shared" ca="1" si="166"/>
        <v>0</v>
      </c>
      <c r="AW366" s="67">
        <f t="shared" ca="1" si="167"/>
        <v>0</v>
      </c>
      <c r="AX366" s="878">
        <f t="shared" ca="1" si="143"/>
        <v>0</v>
      </c>
      <c r="AY366" s="878">
        <f t="shared" ca="1" si="168"/>
        <v>0</v>
      </c>
      <c r="AZ366" s="1659">
        <f t="shared" si="169"/>
        <v>2</v>
      </c>
      <c r="BA366" s="1660" t="s">
        <v>1074</v>
      </c>
      <c r="BB366" s="1661" t="s">
        <v>1141</v>
      </c>
      <c r="BC366" s="1664">
        <v>0</v>
      </c>
      <c r="BD366" s="1649">
        <f t="shared" ca="1" si="170"/>
        <v>0</v>
      </c>
      <c r="BE366" s="1649">
        <f t="shared" si="171"/>
        <v>0</v>
      </c>
      <c r="BF366" s="1649">
        <f t="shared" si="172"/>
        <v>0</v>
      </c>
      <c r="BG366" s="1664">
        <v>0</v>
      </c>
      <c r="BH366" s="1649">
        <f t="shared" si="173"/>
        <v>0</v>
      </c>
      <c r="BI366" s="1665">
        <f t="shared" si="150"/>
        <v>0</v>
      </c>
      <c r="BJ366" s="1649">
        <f t="shared" ca="1" si="174"/>
        <v>0</v>
      </c>
      <c r="BK366" s="1663">
        <f t="shared" si="175"/>
        <v>0</v>
      </c>
      <c r="BL366" s="1665">
        <f t="shared" si="153"/>
        <v>0</v>
      </c>
      <c r="BM366" s="1649">
        <f t="shared" ca="1" si="176"/>
        <v>0</v>
      </c>
      <c r="BN366" s="1663">
        <f t="shared" si="177"/>
        <v>0</v>
      </c>
      <c r="BO366" s="1678" t="e">
        <f t="shared" si="178"/>
        <v>#DIV/0!</v>
      </c>
      <c r="BP366" s="1649" t="e">
        <f t="shared" ca="1" si="156"/>
        <v>#DIV/0!</v>
      </c>
      <c r="BQ366" s="1673" t="e">
        <f t="shared" si="179"/>
        <v>#DIV/0!</v>
      </c>
      <c r="BR366" s="1044">
        <f t="shared" si="158"/>
        <v>945.93700000000001</v>
      </c>
      <c r="BS366" s="1649">
        <f t="shared" ca="1" si="159"/>
        <v>0</v>
      </c>
      <c r="BT366" s="1672">
        <f t="shared" si="180"/>
        <v>45.044619047619051</v>
      </c>
    </row>
    <row r="367" spans="35:16383">
      <c r="AJ367" s="345"/>
      <c r="AK367" s="1651">
        <f>'Unit Mix Generator'!C236</f>
        <v>4.3499999999999996</v>
      </c>
      <c r="AL367" s="1651">
        <f>'Unit Mix Generator'!D236</f>
        <v>5</v>
      </c>
      <c r="AM367" s="1652">
        <f>'Unit Mix Generator'!H236</f>
        <v>2</v>
      </c>
      <c r="AN367" s="1652">
        <f ca="1">'Unit Mix Generator'!G236</f>
        <v>0</v>
      </c>
      <c r="AO367" s="1652">
        <v>0</v>
      </c>
      <c r="AP367" s="1652">
        <v>0</v>
      </c>
      <c r="AQ367" s="1653">
        <f t="shared" si="161"/>
        <v>0</v>
      </c>
      <c r="AR367" s="1654">
        <f t="shared" si="162"/>
        <v>0</v>
      </c>
      <c r="AS367" s="1655">
        <f t="shared" ca="1" si="163"/>
        <v>0</v>
      </c>
      <c r="AT367" s="1656" t="str">
        <f t="shared" si="164"/>
        <v>4.35x5</v>
      </c>
      <c r="AU367" s="1657">
        <f t="shared" si="165"/>
        <v>21.75</v>
      </c>
      <c r="AV367" s="1658">
        <f t="shared" ca="1" si="166"/>
        <v>0</v>
      </c>
      <c r="AW367" s="67">
        <f t="shared" ca="1" si="167"/>
        <v>0</v>
      </c>
      <c r="AX367" s="878">
        <f t="shared" ca="1" si="143"/>
        <v>0</v>
      </c>
      <c r="AY367" s="878">
        <f t="shared" ca="1" si="168"/>
        <v>0</v>
      </c>
      <c r="AZ367" s="1659">
        <f t="shared" si="169"/>
        <v>2</v>
      </c>
      <c r="BA367" s="1660" t="s">
        <v>1074</v>
      </c>
      <c r="BB367" s="1661" t="s">
        <v>1141</v>
      </c>
      <c r="BC367" s="1664">
        <v>0</v>
      </c>
      <c r="BD367" s="1649">
        <f t="shared" ca="1" si="170"/>
        <v>0</v>
      </c>
      <c r="BE367" s="1649">
        <f t="shared" si="171"/>
        <v>0</v>
      </c>
      <c r="BF367" s="1649">
        <f t="shared" si="172"/>
        <v>0</v>
      </c>
      <c r="BG367" s="1664">
        <v>0</v>
      </c>
      <c r="BH367" s="1649">
        <f t="shared" si="173"/>
        <v>0</v>
      </c>
      <c r="BI367" s="1665">
        <f t="shared" si="150"/>
        <v>0</v>
      </c>
      <c r="BJ367" s="1649">
        <f t="shared" ca="1" si="174"/>
        <v>0</v>
      </c>
      <c r="BK367" s="1663">
        <f t="shared" si="175"/>
        <v>0</v>
      </c>
      <c r="BL367" s="1665">
        <f t="shared" si="153"/>
        <v>0</v>
      </c>
      <c r="BM367" s="1649">
        <f t="shared" ca="1" si="176"/>
        <v>0</v>
      </c>
      <c r="BN367" s="1663">
        <f t="shared" si="177"/>
        <v>0</v>
      </c>
      <c r="BO367" s="1678" t="e">
        <f t="shared" si="178"/>
        <v>#DIV/0!</v>
      </c>
      <c r="BP367" s="1649" t="e">
        <f t="shared" ca="1" si="156"/>
        <v>#DIV/0!</v>
      </c>
      <c r="BQ367" s="1673" t="e">
        <f t="shared" si="179"/>
        <v>#DIV/0!</v>
      </c>
      <c r="BR367" s="1044">
        <f t="shared" si="158"/>
        <v>976.99075000000005</v>
      </c>
      <c r="BS367" s="1649">
        <f t="shared" ca="1" si="159"/>
        <v>0</v>
      </c>
      <c r="BT367" s="1672">
        <f t="shared" si="180"/>
        <v>44.919114942528736</v>
      </c>
    </row>
    <row r="368" spans="35:16383">
      <c r="AJ368" s="345"/>
      <c r="AK368" s="1651">
        <f>'Unit Mix Generator'!C237</f>
        <v>7.5</v>
      </c>
      <c r="AL368" s="1651">
        <f>'Unit Mix Generator'!D237</f>
        <v>3</v>
      </c>
      <c r="AM368" s="1652">
        <f>'Unit Mix Generator'!H237</f>
        <v>2</v>
      </c>
      <c r="AN368" s="1652">
        <f ca="1">'Unit Mix Generator'!G237</f>
        <v>0</v>
      </c>
      <c r="AO368" s="1652">
        <v>0</v>
      </c>
      <c r="AP368" s="1652">
        <v>0</v>
      </c>
      <c r="AQ368" s="1653">
        <f t="shared" si="161"/>
        <v>0</v>
      </c>
      <c r="AR368" s="1654">
        <f t="shared" si="162"/>
        <v>0</v>
      </c>
      <c r="AS368" s="1655">
        <f t="shared" ca="1" si="163"/>
        <v>0</v>
      </c>
      <c r="AT368" s="1656" t="str">
        <f t="shared" si="164"/>
        <v>7.5x3</v>
      </c>
      <c r="AU368" s="1657">
        <f t="shared" si="165"/>
        <v>22.5</v>
      </c>
      <c r="AV368" s="1658">
        <f t="shared" ca="1" si="166"/>
        <v>0</v>
      </c>
      <c r="AW368" s="67">
        <f t="shared" ca="1" si="167"/>
        <v>0</v>
      </c>
      <c r="AX368" s="878">
        <f t="shared" ca="1" si="143"/>
        <v>0</v>
      </c>
      <c r="AY368" s="878">
        <f t="shared" ca="1" si="168"/>
        <v>0</v>
      </c>
      <c r="AZ368" s="1659">
        <f t="shared" si="169"/>
        <v>2</v>
      </c>
      <c r="BA368" s="1660" t="s">
        <v>1074</v>
      </c>
      <c r="BB368" s="1661" t="s">
        <v>1141</v>
      </c>
      <c r="BC368" s="1664">
        <v>0</v>
      </c>
      <c r="BD368" s="1649">
        <f t="shared" ca="1" si="170"/>
        <v>0</v>
      </c>
      <c r="BE368" s="1649">
        <f t="shared" si="171"/>
        <v>0</v>
      </c>
      <c r="BF368" s="1649">
        <f t="shared" si="172"/>
        <v>0</v>
      </c>
      <c r="BG368" s="1664">
        <v>0</v>
      </c>
      <c r="BH368" s="1649">
        <f t="shared" si="173"/>
        <v>0</v>
      </c>
      <c r="BI368" s="1665">
        <f t="shared" si="150"/>
        <v>0</v>
      </c>
      <c r="BJ368" s="1649">
        <f t="shared" ca="1" si="174"/>
        <v>0</v>
      </c>
      <c r="BK368" s="1663">
        <f t="shared" si="175"/>
        <v>0</v>
      </c>
      <c r="BL368" s="1665">
        <f t="shared" si="153"/>
        <v>0</v>
      </c>
      <c r="BM368" s="1649">
        <f t="shared" ca="1" si="176"/>
        <v>0</v>
      </c>
      <c r="BN368" s="1663">
        <f t="shared" si="177"/>
        <v>0</v>
      </c>
      <c r="BO368" s="1678" t="e">
        <f t="shared" si="178"/>
        <v>#DIV/0!</v>
      </c>
      <c r="BP368" s="1649" t="e">
        <f t="shared" ca="1" si="156"/>
        <v>#DIV/0!</v>
      </c>
      <c r="BQ368" s="1673" t="e">
        <f t="shared" si="179"/>
        <v>#DIV/0!</v>
      </c>
      <c r="BR368" s="1044">
        <f t="shared" si="158"/>
        <v>1008.0445000000001</v>
      </c>
      <c r="BS368" s="1649">
        <f t="shared" ca="1" si="159"/>
        <v>0</v>
      </c>
      <c r="BT368" s="1672">
        <f t="shared" si="180"/>
        <v>44.801977777777779</v>
      </c>
    </row>
    <row r="369" spans="36:72">
      <c r="AJ369" s="345"/>
      <c r="AK369" s="1651">
        <f>'Unit Mix Generator'!C238</f>
        <v>2</v>
      </c>
      <c r="AL369" s="1651">
        <f>'Unit Mix Generator'!D238</f>
        <v>11.5</v>
      </c>
      <c r="AM369" s="1652">
        <f>'Unit Mix Generator'!H238</f>
        <v>2</v>
      </c>
      <c r="AN369" s="1652">
        <f ca="1">'Unit Mix Generator'!G238</f>
        <v>0</v>
      </c>
      <c r="AO369" s="1652">
        <v>0</v>
      </c>
      <c r="AP369" s="1652">
        <v>0</v>
      </c>
      <c r="AQ369" s="1653">
        <f t="shared" si="161"/>
        <v>0</v>
      </c>
      <c r="AR369" s="1654">
        <f t="shared" si="162"/>
        <v>0</v>
      </c>
      <c r="AS369" s="1655">
        <f t="shared" ca="1" si="163"/>
        <v>0</v>
      </c>
      <c r="AT369" s="1656" t="str">
        <f t="shared" si="164"/>
        <v>2x11.5</v>
      </c>
      <c r="AU369" s="1657">
        <f t="shared" si="165"/>
        <v>23</v>
      </c>
      <c r="AV369" s="1658">
        <f t="shared" ca="1" si="166"/>
        <v>0</v>
      </c>
      <c r="AW369" s="67">
        <f t="shared" ca="1" si="167"/>
        <v>0</v>
      </c>
      <c r="AX369" s="878">
        <f t="shared" ca="1" si="143"/>
        <v>0</v>
      </c>
      <c r="AY369" s="878">
        <f t="shared" ca="1" si="168"/>
        <v>0</v>
      </c>
      <c r="AZ369" s="1659">
        <f t="shared" si="169"/>
        <v>2</v>
      </c>
      <c r="BA369" s="1660" t="s">
        <v>1074</v>
      </c>
      <c r="BB369" s="1661" t="s">
        <v>1141</v>
      </c>
      <c r="BC369" s="1664">
        <v>0</v>
      </c>
      <c r="BD369" s="1649">
        <f t="shared" ca="1" si="170"/>
        <v>0</v>
      </c>
      <c r="BE369" s="1649">
        <f t="shared" si="171"/>
        <v>0</v>
      </c>
      <c r="BF369" s="1649">
        <f t="shared" si="172"/>
        <v>0</v>
      </c>
      <c r="BG369" s="1664">
        <v>0</v>
      </c>
      <c r="BH369" s="1649">
        <f t="shared" si="173"/>
        <v>0</v>
      </c>
      <c r="BI369" s="1665">
        <f t="shared" si="150"/>
        <v>0</v>
      </c>
      <c r="BJ369" s="1649">
        <f t="shared" ca="1" si="174"/>
        <v>0</v>
      </c>
      <c r="BK369" s="1663">
        <f t="shared" si="175"/>
        <v>0</v>
      </c>
      <c r="BL369" s="1665">
        <f t="shared" si="153"/>
        <v>0</v>
      </c>
      <c r="BM369" s="1649">
        <f t="shared" ca="1" si="176"/>
        <v>0</v>
      </c>
      <c r="BN369" s="1663">
        <f t="shared" si="177"/>
        <v>0</v>
      </c>
      <c r="BO369" s="1678" t="e">
        <f t="shared" si="178"/>
        <v>#DIV/0!</v>
      </c>
      <c r="BP369" s="1649" t="e">
        <f t="shared" ca="1" si="156"/>
        <v>#DIV/0!</v>
      </c>
      <c r="BQ369" s="1673" t="e">
        <f t="shared" si="179"/>
        <v>#DIV/0!</v>
      </c>
      <c r="BR369" s="1044">
        <f t="shared" si="158"/>
        <v>1028.7470000000001</v>
      </c>
      <c r="BS369" s="1649">
        <f t="shared" ca="1" si="159"/>
        <v>0</v>
      </c>
      <c r="BT369" s="1672">
        <f t="shared" si="180"/>
        <v>44.728130434782614</v>
      </c>
    </row>
    <row r="370" spans="36:72" ht="15" customHeight="1">
      <c r="AJ370" s="345"/>
      <c r="AK370" s="1651">
        <f>'Unit Mix Generator'!C239</f>
        <v>8</v>
      </c>
      <c r="AL370" s="1651">
        <f>'Unit Mix Generator'!D239</f>
        <v>3</v>
      </c>
      <c r="AM370" s="1652">
        <f>'Unit Mix Generator'!H239</f>
        <v>2</v>
      </c>
      <c r="AN370" s="1652">
        <f ca="1">'Unit Mix Generator'!G239</f>
        <v>0</v>
      </c>
      <c r="AO370" s="1652">
        <v>0</v>
      </c>
      <c r="AP370" s="1652">
        <v>0</v>
      </c>
      <c r="AQ370" s="1653">
        <f t="shared" si="161"/>
        <v>0</v>
      </c>
      <c r="AR370" s="1654">
        <f t="shared" si="162"/>
        <v>0</v>
      </c>
      <c r="AS370" s="1655">
        <f t="shared" ca="1" si="163"/>
        <v>0</v>
      </c>
      <c r="AT370" s="1656" t="str">
        <f t="shared" si="164"/>
        <v>8x3</v>
      </c>
      <c r="AU370" s="1657">
        <f t="shared" si="165"/>
        <v>24</v>
      </c>
      <c r="AV370" s="1658">
        <f t="shared" ca="1" si="166"/>
        <v>0</v>
      </c>
      <c r="AW370" s="67">
        <f t="shared" ca="1" si="167"/>
        <v>0</v>
      </c>
      <c r="AX370" s="878">
        <f t="shared" ca="1" si="143"/>
        <v>0</v>
      </c>
      <c r="AY370" s="878">
        <f t="shared" ca="1" si="168"/>
        <v>0</v>
      </c>
      <c r="AZ370" s="1659">
        <f t="shared" si="169"/>
        <v>2</v>
      </c>
      <c r="BA370" s="1660" t="s">
        <v>1074</v>
      </c>
      <c r="BB370" s="1661" t="s">
        <v>1141</v>
      </c>
      <c r="BC370" s="1664">
        <v>0</v>
      </c>
      <c r="BD370" s="1649">
        <f t="shared" ca="1" si="170"/>
        <v>0</v>
      </c>
      <c r="BE370" s="1649">
        <f t="shared" si="171"/>
        <v>0</v>
      </c>
      <c r="BF370" s="1649">
        <f t="shared" si="172"/>
        <v>0</v>
      </c>
      <c r="BG370" s="1664">
        <v>0</v>
      </c>
      <c r="BH370" s="1649">
        <f t="shared" si="173"/>
        <v>0</v>
      </c>
      <c r="BI370" s="1665">
        <f t="shared" si="150"/>
        <v>0</v>
      </c>
      <c r="BJ370" s="1649">
        <f t="shared" ca="1" si="174"/>
        <v>0</v>
      </c>
      <c r="BK370" s="1663">
        <f t="shared" si="175"/>
        <v>0</v>
      </c>
      <c r="BL370" s="1665">
        <f t="shared" si="153"/>
        <v>0</v>
      </c>
      <c r="BM370" s="1649">
        <f t="shared" ca="1" si="176"/>
        <v>0</v>
      </c>
      <c r="BN370" s="1663">
        <f t="shared" si="177"/>
        <v>0</v>
      </c>
      <c r="BO370" s="1678" t="e">
        <f t="shared" si="178"/>
        <v>#DIV/0!</v>
      </c>
      <c r="BP370" s="1649" t="e">
        <f t="shared" ca="1" si="156"/>
        <v>#DIV/0!</v>
      </c>
      <c r="BQ370" s="1673" t="e">
        <f t="shared" si="179"/>
        <v>#DIV/0!</v>
      </c>
      <c r="BR370" s="1044">
        <f t="shared" si="158"/>
        <v>1070.152</v>
      </c>
      <c r="BS370" s="1649">
        <f t="shared" ca="1" si="159"/>
        <v>0</v>
      </c>
      <c r="BT370" s="1672">
        <f t="shared" si="180"/>
        <v>44.589666666666666</v>
      </c>
    </row>
    <row r="371" spans="36:72" ht="15" customHeight="1">
      <c r="AJ371" s="345"/>
      <c r="AK371" s="1651">
        <f>'Unit Mix Generator'!C240</f>
        <v>9</v>
      </c>
      <c r="AL371" s="1651">
        <f>'Unit Mix Generator'!D240</f>
        <v>3</v>
      </c>
      <c r="AM371" s="1652">
        <f>'Unit Mix Generator'!H240</f>
        <v>2</v>
      </c>
      <c r="AN371" s="1652">
        <f ca="1">'Unit Mix Generator'!G240</f>
        <v>0</v>
      </c>
      <c r="AO371" s="1652">
        <v>0</v>
      </c>
      <c r="AP371" s="1652">
        <v>0</v>
      </c>
      <c r="AQ371" s="1653">
        <f t="shared" si="161"/>
        <v>0</v>
      </c>
      <c r="AR371" s="1654">
        <f t="shared" si="162"/>
        <v>0</v>
      </c>
      <c r="AS371" s="1655">
        <f t="shared" ca="1" si="163"/>
        <v>0</v>
      </c>
      <c r="AT371" s="1656" t="str">
        <f t="shared" si="164"/>
        <v>9x3</v>
      </c>
      <c r="AU371" s="1657">
        <f t="shared" si="165"/>
        <v>27</v>
      </c>
      <c r="AV371" s="1658">
        <f t="shared" ca="1" si="166"/>
        <v>0</v>
      </c>
      <c r="AW371" s="67">
        <f t="shared" ca="1" si="167"/>
        <v>0</v>
      </c>
      <c r="AX371" s="878">
        <f t="shared" ca="1" si="143"/>
        <v>0</v>
      </c>
      <c r="AY371" s="878">
        <f t="shared" ca="1" si="168"/>
        <v>0</v>
      </c>
      <c r="AZ371" s="1659">
        <f t="shared" si="169"/>
        <v>2</v>
      </c>
      <c r="BA371" s="1660" t="s">
        <v>1074</v>
      </c>
      <c r="BB371" s="1661" t="s">
        <v>1141</v>
      </c>
      <c r="BC371" s="1664">
        <v>0</v>
      </c>
      <c r="BD371" s="1649">
        <f t="shared" ca="1" si="170"/>
        <v>0</v>
      </c>
      <c r="BE371" s="1649">
        <f t="shared" si="171"/>
        <v>0</v>
      </c>
      <c r="BF371" s="1649">
        <f t="shared" si="172"/>
        <v>0</v>
      </c>
      <c r="BG371" s="1664">
        <v>0</v>
      </c>
      <c r="BH371" s="1649">
        <f t="shared" si="173"/>
        <v>0</v>
      </c>
      <c r="BI371" s="1665">
        <f t="shared" si="150"/>
        <v>0</v>
      </c>
      <c r="BJ371" s="1649">
        <f t="shared" ca="1" si="174"/>
        <v>0</v>
      </c>
      <c r="BK371" s="1663">
        <f t="shared" si="175"/>
        <v>0</v>
      </c>
      <c r="BL371" s="1665">
        <f t="shared" si="153"/>
        <v>0</v>
      </c>
      <c r="BM371" s="1649">
        <f t="shared" ca="1" si="176"/>
        <v>0</v>
      </c>
      <c r="BN371" s="1663">
        <f t="shared" si="177"/>
        <v>0</v>
      </c>
      <c r="BO371" s="1678" t="e">
        <f t="shared" si="178"/>
        <v>#DIV/0!</v>
      </c>
      <c r="BP371" s="1649" t="e">
        <f t="shared" ca="1" si="156"/>
        <v>#DIV/0!</v>
      </c>
      <c r="BQ371" s="1673" t="e">
        <f t="shared" si="179"/>
        <v>#DIV/0!</v>
      </c>
      <c r="BR371" s="1044">
        <f t="shared" si="158"/>
        <v>1194.367</v>
      </c>
      <c r="BS371" s="1649">
        <f t="shared" ca="1" si="159"/>
        <v>0</v>
      </c>
      <c r="BT371" s="1672">
        <f t="shared" si="180"/>
        <v>44.235814814814816</v>
      </c>
    </row>
    <row r="372" spans="36:72" ht="15" customHeight="1">
      <c r="AJ372" s="345"/>
      <c r="AK372" s="1651">
        <f>'Unit Mix Generator'!C241</f>
        <v>5</v>
      </c>
      <c r="AL372" s="1651">
        <f>'Unit Mix Generator'!D241</f>
        <v>6</v>
      </c>
      <c r="AM372" s="1652">
        <f>'Unit Mix Generator'!H241</f>
        <v>2</v>
      </c>
      <c r="AN372" s="1652">
        <f ca="1">'Unit Mix Generator'!G241</f>
        <v>0</v>
      </c>
      <c r="AO372" s="1652">
        <v>0</v>
      </c>
      <c r="AP372" s="1652">
        <v>0</v>
      </c>
      <c r="AQ372" s="1653">
        <f t="shared" si="161"/>
        <v>0</v>
      </c>
      <c r="AR372" s="1654">
        <f t="shared" si="162"/>
        <v>0</v>
      </c>
      <c r="AS372" s="1655">
        <f t="shared" ca="1" si="163"/>
        <v>0</v>
      </c>
      <c r="AT372" s="1656" t="str">
        <f t="shared" si="164"/>
        <v>5x6</v>
      </c>
      <c r="AU372" s="1657">
        <f t="shared" si="165"/>
        <v>30</v>
      </c>
      <c r="AV372" s="1658">
        <f t="shared" ca="1" si="166"/>
        <v>0</v>
      </c>
      <c r="AW372" s="67">
        <f t="shared" ca="1" si="167"/>
        <v>0</v>
      </c>
      <c r="AX372" s="878">
        <f t="shared" ca="1" si="143"/>
        <v>0</v>
      </c>
      <c r="AY372" s="878">
        <f t="shared" ca="1" si="168"/>
        <v>0</v>
      </c>
      <c r="AZ372" s="1659">
        <f t="shared" si="169"/>
        <v>2</v>
      </c>
      <c r="BA372" s="1660" t="s">
        <v>1074</v>
      </c>
      <c r="BB372" s="1661" t="s">
        <v>1141</v>
      </c>
      <c r="BC372" s="1664">
        <v>0</v>
      </c>
      <c r="BD372" s="1649">
        <f t="shared" ca="1" si="170"/>
        <v>0</v>
      </c>
      <c r="BE372" s="1649">
        <f t="shared" si="171"/>
        <v>0</v>
      </c>
      <c r="BF372" s="1649">
        <f t="shared" si="172"/>
        <v>0</v>
      </c>
      <c r="BG372" s="1664">
        <v>0</v>
      </c>
      <c r="BH372" s="1649">
        <f t="shared" si="173"/>
        <v>0</v>
      </c>
      <c r="BI372" s="1665">
        <f t="shared" si="150"/>
        <v>0</v>
      </c>
      <c r="BJ372" s="1649">
        <f t="shared" ca="1" si="174"/>
        <v>0</v>
      </c>
      <c r="BK372" s="1663">
        <f t="shared" si="175"/>
        <v>0</v>
      </c>
      <c r="BL372" s="1665">
        <f t="shared" si="153"/>
        <v>0</v>
      </c>
      <c r="BM372" s="1649">
        <f t="shared" ca="1" si="176"/>
        <v>0</v>
      </c>
      <c r="BN372" s="1663">
        <f t="shared" si="177"/>
        <v>0</v>
      </c>
      <c r="BO372" s="1678" t="e">
        <f t="shared" si="178"/>
        <v>#DIV/0!</v>
      </c>
      <c r="BP372" s="1649" t="e">
        <f t="shared" ca="1" si="156"/>
        <v>#DIV/0!</v>
      </c>
      <c r="BQ372" s="1673" t="e">
        <f t="shared" si="179"/>
        <v>#DIV/0!</v>
      </c>
      <c r="BR372" s="1044">
        <f t="shared" si="158"/>
        <v>1318.5820000000001</v>
      </c>
      <c r="BS372" s="1649">
        <f t="shared" ca="1" si="159"/>
        <v>0</v>
      </c>
      <c r="BT372" s="1672">
        <f t="shared" si="180"/>
        <v>43.952733333333335</v>
      </c>
    </row>
    <row r="373" spans="36:72" ht="15" customHeight="1">
      <c r="AJ373" s="1113"/>
      <c r="AK373" s="1651">
        <f>'Unit Mix Generator'!C242</f>
        <v>6</v>
      </c>
      <c r="AL373" s="1651">
        <f>'Unit Mix Generator'!D242</f>
        <v>6</v>
      </c>
      <c r="AM373" s="1652">
        <f>'Unit Mix Generator'!H242</f>
        <v>2</v>
      </c>
      <c r="AN373" s="1652">
        <f ca="1">'Unit Mix Generator'!G242</f>
        <v>0</v>
      </c>
      <c r="AO373" s="1652">
        <v>0</v>
      </c>
      <c r="AP373" s="1652">
        <v>0</v>
      </c>
      <c r="AQ373" s="1653">
        <f t="shared" si="161"/>
        <v>0</v>
      </c>
      <c r="AR373" s="1654">
        <f t="shared" si="162"/>
        <v>0</v>
      </c>
      <c r="AS373" s="1655">
        <f t="shared" ca="1" si="163"/>
        <v>0</v>
      </c>
      <c r="AT373" s="1656" t="str">
        <f t="shared" si="164"/>
        <v>6x6</v>
      </c>
      <c r="AU373" s="1657">
        <f t="shared" si="165"/>
        <v>36</v>
      </c>
      <c r="AV373" s="1658">
        <f t="shared" ca="1" si="166"/>
        <v>0</v>
      </c>
      <c r="AW373" s="67">
        <f t="shared" ca="1" si="167"/>
        <v>0</v>
      </c>
      <c r="AX373" s="878">
        <f t="shared" ca="1" si="143"/>
        <v>0</v>
      </c>
      <c r="AY373" s="878">
        <f t="shared" ca="1" si="168"/>
        <v>0</v>
      </c>
      <c r="AZ373" s="1659">
        <f t="shared" si="169"/>
        <v>2</v>
      </c>
      <c r="BA373" s="1660" t="s">
        <v>1074</v>
      </c>
      <c r="BB373" s="1661" t="s">
        <v>1141</v>
      </c>
      <c r="BC373" s="1664">
        <v>0</v>
      </c>
      <c r="BD373" s="1649">
        <f t="shared" ca="1" si="170"/>
        <v>0</v>
      </c>
      <c r="BE373" s="1649">
        <f t="shared" si="171"/>
        <v>0</v>
      </c>
      <c r="BF373" s="1649">
        <f t="shared" si="172"/>
        <v>0</v>
      </c>
      <c r="BG373" s="1664">
        <v>0</v>
      </c>
      <c r="BH373" s="1649">
        <f t="shared" si="173"/>
        <v>0</v>
      </c>
      <c r="BI373" s="1665">
        <f t="shared" si="150"/>
        <v>0</v>
      </c>
      <c r="BJ373" s="1649">
        <f t="shared" ca="1" si="174"/>
        <v>0</v>
      </c>
      <c r="BK373" s="1663">
        <f t="shared" si="175"/>
        <v>0</v>
      </c>
      <c r="BL373" s="1665">
        <f t="shared" si="153"/>
        <v>0</v>
      </c>
      <c r="BM373" s="1649">
        <f t="shared" ca="1" si="176"/>
        <v>0</v>
      </c>
      <c r="BN373" s="1663">
        <f t="shared" si="177"/>
        <v>0</v>
      </c>
      <c r="BO373" s="1678" t="e">
        <f t="shared" si="178"/>
        <v>#DIV/0!</v>
      </c>
      <c r="BP373" s="1649" t="e">
        <f t="shared" ca="1" si="156"/>
        <v>#DIV/0!</v>
      </c>
      <c r="BQ373" s="1673" t="e">
        <f t="shared" si="179"/>
        <v>#DIV/0!</v>
      </c>
      <c r="BR373" s="1044">
        <f t="shared" si="158"/>
        <v>1567.0119999999999</v>
      </c>
      <c r="BS373" s="1649">
        <f t="shared" ca="1" si="159"/>
        <v>0</v>
      </c>
      <c r="BT373" s="1672">
        <f t="shared" si="180"/>
        <v>43.528111111111109</v>
      </c>
    </row>
    <row r="374" spans="36:72" ht="15" customHeight="1" thickBot="1">
      <c r="AJ374" s="1113"/>
      <c r="AK374" s="1651">
        <f>'Unit Mix Generator'!C243</f>
        <v>4.5</v>
      </c>
      <c r="AL374" s="1651">
        <f>'Unit Mix Generator'!D243</f>
        <v>9</v>
      </c>
      <c r="AM374" s="1652">
        <f>'Unit Mix Generator'!H243</f>
        <v>2</v>
      </c>
      <c r="AN374" s="1652">
        <f ca="1">'Unit Mix Generator'!G243</f>
        <v>0</v>
      </c>
      <c r="AO374" s="1652">
        <v>0</v>
      </c>
      <c r="AP374" s="1652">
        <v>0</v>
      </c>
      <c r="AQ374" s="1653">
        <f t="shared" si="161"/>
        <v>0</v>
      </c>
      <c r="AR374" s="1654">
        <f t="shared" si="162"/>
        <v>0</v>
      </c>
      <c r="AS374" s="1655">
        <f t="shared" ca="1" si="163"/>
        <v>0</v>
      </c>
      <c r="AT374" s="1656" t="str">
        <f t="shared" si="164"/>
        <v>4.5x9</v>
      </c>
      <c r="AU374" s="1657">
        <f t="shared" si="165"/>
        <v>40.5</v>
      </c>
      <c r="AV374" s="1658">
        <f t="shared" ca="1" si="166"/>
        <v>0</v>
      </c>
      <c r="AW374" s="67">
        <f t="shared" ca="1" si="167"/>
        <v>0</v>
      </c>
      <c r="AX374" s="878">
        <f t="shared" ca="1" si="143"/>
        <v>0</v>
      </c>
      <c r="AY374" s="878">
        <f t="shared" ca="1" si="168"/>
        <v>0</v>
      </c>
      <c r="AZ374" s="1659">
        <f t="shared" si="169"/>
        <v>2</v>
      </c>
      <c r="BA374" s="1660" t="s">
        <v>1074</v>
      </c>
      <c r="BB374" s="1661" t="s">
        <v>1141</v>
      </c>
      <c r="BC374" s="1664">
        <v>0</v>
      </c>
      <c r="BD374" s="1649">
        <f t="shared" ca="1" si="170"/>
        <v>0</v>
      </c>
      <c r="BE374" s="1649">
        <f t="shared" si="171"/>
        <v>0</v>
      </c>
      <c r="BF374" s="1649">
        <f t="shared" si="172"/>
        <v>0</v>
      </c>
      <c r="BG374" s="1664">
        <v>0</v>
      </c>
      <c r="BH374" s="1649">
        <f t="shared" si="173"/>
        <v>0</v>
      </c>
      <c r="BI374" s="1665">
        <f t="shared" si="150"/>
        <v>0</v>
      </c>
      <c r="BJ374" s="1649">
        <f t="shared" ca="1" si="174"/>
        <v>0</v>
      </c>
      <c r="BK374" s="1663">
        <f t="shared" si="175"/>
        <v>0</v>
      </c>
      <c r="BL374" s="1665">
        <f t="shared" si="153"/>
        <v>0</v>
      </c>
      <c r="BM374" s="1649">
        <f t="shared" ca="1" si="176"/>
        <v>0</v>
      </c>
      <c r="BN374" s="1663">
        <f t="shared" si="177"/>
        <v>0</v>
      </c>
      <c r="BO374" s="1678" t="e">
        <f t="shared" si="178"/>
        <v>#DIV/0!</v>
      </c>
      <c r="BP374" s="1649" t="e">
        <f t="shared" ca="1" si="156"/>
        <v>#DIV/0!</v>
      </c>
      <c r="BQ374" s="1673" t="e">
        <f t="shared" si="179"/>
        <v>#DIV/0!</v>
      </c>
      <c r="BR374" s="1044">
        <f t="shared" si="158"/>
        <v>1753.3345000000002</v>
      </c>
      <c r="BS374" s="1649">
        <f t="shared" ca="1" si="159"/>
        <v>0</v>
      </c>
      <c r="BT374" s="1672">
        <f t="shared" si="180"/>
        <v>43.292209876543211</v>
      </c>
    </row>
    <row r="375" spans="36:72" ht="15" customHeight="1" thickBot="1">
      <c r="AK375" s="1045"/>
      <c r="AL375" s="1046"/>
      <c r="AM375" s="1046"/>
      <c r="AN375" s="1046"/>
      <c r="AO375" s="1046"/>
      <c r="AP375" s="1046"/>
      <c r="AQ375" s="1046"/>
      <c r="AR375" s="1046"/>
      <c r="AS375" s="1047"/>
      <c r="AT375" s="1046"/>
      <c r="AU375" s="1046"/>
      <c r="AV375" s="1046"/>
      <c r="AW375" s="1046"/>
      <c r="AX375" s="1046"/>
      <c r="AY375" s="1046"/>
      <c r="AZ375" s="1046"/>
      <c r="BA375" s="1046"/>
      <c r="BB375" s="1047"/>
      <c r="BC375" s="1048" t="s">
        <v>1142</v>
      </c>
      <c r="BD375" s="1046"/>
      <c r="BE375" s="1048" t="s">
        <v>1143</v>
      </c>
      <c r="BF375" s="1048" t="s">
        <v>1142</v>
      </c>
      <c r="BG375" s="1046"/>
      <c r="BH375" s="1065" t="s">
        <v>1143</v>
      </c>
      <c r="BI375" s="1048" t="s">
        <v>1142</v>
      </c>
      <c r="BJ375" s="1046"/>
      <c r="BK375" s="1065" t="s">
        <v>1143</v>
      </c>
      <c r="BL375" s="1048" t="s">
        <v>1142</v>
      </c>
      <c r="BM375" s="1046"/>
      <c r="BN375" s="1065" t="s">
        <v>1143</v>
      </c>
      <c r="BO375" s="1048" t="s">
        <v>1142</v>
      </c>
      <c r="BP375" s="1046"/>
      <c r="BQ375" s="1065" t="s">
        <v>1143</v>
      </c>
      <c r="BR375" s="1048" t="s">
        <v>1142</v>
      </c>
      <c r="BS375" s="1046"/>
      <c r="BT375" s="1065" t="s">
        <v>1143</v>
      </c>
    </row>
    <row r="376" spans="36:72" ht="15" thickBot="1">
      <c r="AK376" s="1045"/>
      <c r="AL376" s="1046"/>
      <c r="AM376" s="1046"/>
      <c r="AN376" s="1679">
        <f ca="1">SUM(AN208:AN374)</f>
        <v>0</v>
      </c>
      <c r="AO376" s="1679">
        <f>SUM(AO208:AO374)</f>
        <v>0</v>
      </c>
      <c r="AP376" s="1679">
        <f>SUM(AP208:AP374)</f>
        <v>0</v>
      </c>
      <c r="AQ376" s="1679">
        <f>SUM(AQ208:AQ374)</f>
        <v>0</v>
      </c>
      <c r="AR376" s="1679">
        <f>SUM(AR208:AR374)</f>
        <v>0</v>
      </c>
      <c r="AS376" s="1679">
        <f ca="1">SUM(AS208:AS374)</f>
        <v>0</v>
      </c>
      <c r="AT376" s="1048" t="s">
        <v>1144</v>
      </c>
      <c r="AU376" s="1680">
        <f ca="1">IFERROR(AW376/AV376,0)</f>
        <v>0</v>
      </c>
      <c r="AV376" s="1681">
        <f ca="1">SUM(AV208:AV374)</f>
        <v>0</v>
      </c>
      <c r="AW376" s="1682">
        <f ca="1">SUM(AW208:AW374)</f>
        <v>0</v>
      </c>
      <c r="AX376" s="1049">
        <f ca="1">SUM(AX208:AX374)</f>
        <v>0</v>
      </c>
      <c r="AY376" s="1050" t="e">
        <f ca="1">AP376/AN376</f>
        <v>#DIV/0!</v>
      </c>
      <c r="AZ376" s="1048" t="s">
        <v>1142</v>
      </c>
      <c r="BA376" s="1046"/>
      <c r="BB376" s="1051" t="s">
        <v>1145</v>
      </c>
      <c r="BC376" s="1683" t="e">
        <f ca="1">BD376/$AV$376</f>
        <v>#DIV/0!</v>
      </c>
      <c r="BD376" s="1684">
        <f ca="1">SUM(BD208:BD374)</f>
        <v>0</v>
      </c>
      <c r="BE376" s="1685" t="e">
        <f ca="1">BD376/$AW$376</f>
        <v>#DIV/0!</v>
      </c>
      <c r="BF376" s="1683" t="e">
        <f ca="1">BG376/$AV$376</f>
        <v>#DIV/0!</v>
      </c>
      <c r="BG376" s="1684">
        <f>SUM(BG208:BG374)</f>
        <v>0</v>
      </c>
      <c r="BH376" s="1685" t="e">
        <f ca="1">BG376/$AW376</f>
        <v>#DIV/0!</v>
      </c>
      <c r="BI376" s="1683" t="e">
        <f ca="1">BJ376/$AV$376</f>
        <v>#DIV/0!</v>
      </c>
      <c r="BJ376" s="1684">
        <f ca="1">SUM(BJ208:BJ374)</f>
        <v>0</v>
      </c>
      <c r="BK376" s="1685" t="e">
        <f ca="1">BJ376/$AW376</f>
        <v>#DIV/0!</v>
      </c>
      <c r="BL376" s="1683" t="e">
        <f ca="1">BM376/$AV$376</f>
        <v>#DIV/0!</v>
      </c>
      <c r="BM376" s="1684">
        <f ca="1">SUM(BM208:BM374)</f>
        <v>0</v>
      </c>
      <c r="BN376" s="1685" t="e">
        <f ca="1">BM376/$AW376</f>
        <v>#DIV/0!</v>
      </c>
      <c r="BO376" s="1683" t="e">
        <f ca="1">BP376/$AV$376</f>
        <v>#DIV/0!</v>
      </c>
      <c r="BP376" s="1684" t="e">
        <f ca="1">SUM(BP211:BP372)</f>
        <v>#DIV/0!</v>
      </c>
      <c r="BQ376" s="1685" t="e">
        <f ca="1">BP376/$AW$376</f>
        <v>#DIV/0!</v>
      </c>
      <c r="BR376" s="1683" t="e">
        <f ca="1">BS376/$AN$376</f>
        <v>#DIV/0!</v>
      </c>
      <c r="BS376" s="1684" t="e">
        <f ca="1">SUM(BS211:BS372)</f>
        <v>#DIV/0!</v>
      </c>
      <c r="BT376" s="1685" t="e">
        <f ca="1">BS376/$AW$376</f>
        <v>#DIV/0!</v>
      </c>
    </row>
    <row r="377" spans="36:72" ht="15" thickBot="1">
      <c r="AK377" s="1052"/>
      <c r="AL377" s="1053"/>
      <c r="AM377" s="1053"/>
      <c r="AN377" s="1053"/>
      <c r="AO377" s="1053"/>
      <c r="AP377" s="1053"/>
      <c r="AQ377" s="1054">
        <f>IFERROR(BG376/AQ376-1,0)</f>
        <v>0</v>
      </c>
      <c r="AR377" s="1053"/>
      <c r="AS377" s="1055"/>
      <c r="AT377" s="1053"/>
      <c r="AU377" s="1053"/>
      <c r="AV377" s="1053"/>
      <c r="AW377" s="1053"/>
      <c r="AX377" s="1053"/>
      <c r="AY377" s="1056" t="e">
        <f ca="1">AR376/AW376</f>
        <v>#DIV/0!</v>
      </c>
      <c r="AZ377" s="1057" t="s">
        <v>1143</v>
      </c>
      <c r="BA377" s="1053"/>
      <c r="BB377" s="1058" t="s">
        <v>1146</v>
      </c>
      <c r="BC377" s="1683" t="e">
        <f t="shared" ref="BC377:BP377" ca="1" si="181">BC376*12</f>
        <v>#DIV/0!</v>
      </c>
      <c r="BD377" s="1684">
        <f t="shared" ca="1" si="181"/>
        <v>0</v>
      </c>
      <c r="BE377" s="1685" t="e">
        <f t="shared" ca="1" si="181"/>
        <v>#DIV/0!</v>
      </c>
      <c r="BF377" s="1683" t="e">
        <f t="shared" ca="1" si="181"/>
        <v>#DIV/0!</v>
      </c>
      <c r="BG377" s="1684">
        <f t="shared" si="181"/>
        <v>0</v>
      </c>
      <c r="BH377" s="1685" t="e">
        <f t="shared" ca="1" si="181"/>
        <v>#DIV/0!</v>
      </c>
      <c r="BI377" s="1686" t="e">
        <f t="shared" ca="1" si="181"/>
        <v>#DIV/0!</v>
      </c>
      <c r="BJ377" s="1686">
        <f t="shared" ca="1" si="181"/>
        <v>0</v>
      </c>
      <c r="BK377" s="1687" t="e">
        <f t="shared" ca="1" si="181"/>
        <v>#DIV/0!</v>
      </c>
      <c r="BL377" s="1688" t="e">
        <f t="shared" ca="1" si="181"/>
        <v>#DIV/0!</v>
      </c>
      <c r="BM377" s="1686">
        <f t="shared" ca="1" si="181"/>
        <v>0</v>
      </c>
      <c r="BN377" s="1687" t="e">
        <f t="shared" ca="1" si="181"/>
        <v>#DIV/0!</v>
      </c>
      <c r="BO377" s="1688" t="e">
        <f t="shared" ca="1" si="181"/>
        <v>#DIV/0!</v>
      </c>
      <c r="BP377" s="1686" t="e">
        <f t="shared" ca="1" si="181"/>
        <v>#DIV/0!</v>
      </c>
      <c r="BQ377" s="1685" t="e">
        <f ca="1">BP377/$AW$376</f>
        <v>#DIV/0!</v>
      </c>
      <c r="BR377" s="1688" t="e">
        <f ca="1">BR376*12</f>
        <v>#DIV/0!</v>
      </c>
      <c r="BS377" s="1686" t="e">
        <f ca="1">BS376*12</f>
        <v>#DIV/0!</v>
      </c>
      <c r="BT377" s="1685" t="e">
        <f ca="1">BS377/$AW$376</f>
        <v>#DIV/0!</v>
      </c>
    </row>
    <row r="378" spans="36:72" ht="15" thickBot="1">
      <c r="AK378" s="1059"/>
      <c r="AL378" s="1053"/>
      <c r="AM378" s="1053"/>
      <c r="AN378" s="1053"/>
      <c r="AO378" s="1053"/>
      <c r="AP378" s="1053"/>
      <c r="AQ378" s="1053"/>
      <c r="AR378" s="1053"/>
      <c r="AS378" s="1055"/>
      <c r="AT378" s="1053"/>
      <c r="AU378" s="1053"/>
      <c r="AV378" s="1053"/>
      <c r="AW378" s="1053"/>
      <c r="AX378" s="1053"/>
      <c r="AY378" s="1056">
        <f ca="1">IFERROR(AQ376/BD376,0)</f>
        <v>0</v>
      </c>
      <c r="AZ378" s="1057" t="s">
        <v>1147</v>
      </c>
      <c r="BA378" s="1053"/>
      <c r="BB378" s="1058" t="s">
        <v>1148</v>
      </c>
      <c r="BC378" s="1689" t="e">
        <f t="shared" ref="BC378:BE379" ca="1" si="182">BC376/1.1</f>
        <v>#DIV/0!</v>
      </c>
      <c r="BD378" s="1690">
        <f t="shared" ca="1" si="182"/>
        <v>0</v>
      </c>
      <c r="BE378" s="1691" t="e">
        <f t="shared" ca="1" si="182"/>
        <v>#DIV/0!</v>
      </c>
      <c r="BF378" s="1690"/>
      <c r="BG378" s="1690"/>
      <c r="BH378" s="1690"/>
      <c r="BI378" s="1692" t="e">
        <f t="shared" ref="BI378:BP378" ca="1" si="183">BI376/1.1</f>
        <v>#DIV/0!</v>
      </c>
      <c r="BJ378" s="1692">
        <f t="shared" ca="1" si="183"/>
        <v>0</v>
      </c>
      <c r="BK378" s="1692" t="e">
        <f t="shared" ca="1" si="183"/>
        <v>#DIV/0!</v>
      </c>
      <c r="BL378" s="1693" t="e">
        <f t="shared" ca="1" si="183"/>
        <v>#DIV/0!</v>
      </c>
      <c r="BM378" s="1692">
        <f t="shared" ca="1" si="183"/>
        <v>0</v>
      </c>
      <c r="BN378" s="1694" t="e">
        <f t="shared" ca="1" si="183"/>
        <v>#DIV/0!</v>
      </c>
      <c r="BO378" s="1693" t="e">
        <f t="shared" ca="1" si="183"/>
        <v>#DIV/0!</v>
      </c>
      <c r="BP378" s="1692" t="e">
        <f t="shared" ca="1" si="183"/>
        <v>#DIV/0!</v>
      </c>
      <c r="BQ378" s="1685" t="e">
        <f ca="1">BP378/$AW$376</f>
        <v>#DIV/0!</v>
      </c>
      <c r="BR378" s="1693" t="e">
        <f ca="1">BR376/1.1</f>
        <v>#DIV/0!</v>
      </c>
      <c r="BS378" s="1692" t="e">
        <f ca="1">BS376/1.1</f>
        <v>#DIV/0!</v>
      </c>
      <c r="BT378" s="1685" t="e">
        <f ca="1">BS378/$AW$376</f>
        <v>#DIV/0!</v>
      </c>
    </row>
    <row r="379" spans="36:72" ht="15" thickBot="1">
      <c r="AK379" s="1060"/>
      <c r="AL379" s="1061"/>
      <c r="AM379" s="1061"/>
      <c r="AN379" s="1061"/>
      <c r="AO379" s="1061"/>
      <c r="AP379" s="1061"/>
      <c r="AQ379" s="1061"/>
      <c r="AR379" s="1061"/>
      <c r="AS379" s="1062"/>
      <c r="AT379" s="1061"/>
      <c r="AU379" s="1061"/>
      <c r="AV379" s="1061"/>
      <c r="AW379" s="1061"/>
      <c r="AX379" s="1061"/>
      <c r="AY379" s="1061"/>
      <c r="AZ379" s="1061"/>
      <c r="BA379" s="1061"/>
      <c r="BB379" s="1063" t="s">
        <v>1149</v>
      </c>
      <c r="BC379" s="1689" t="e">
        <f t="shared" ca="1" si="182"/>
        <v>#DIV/0!</v>
      </c>
      <c r="BD379" s="1690">
        <f t="shared" ca="1" si="182"/>
        <v>0</v>
      </c>
      <c r="BE379" s="1691" t="e">
        <f t="shared" ca="1" si="182"/>
        <v>#DIV/0!</v>
      </c>
      <c r="BF379" s="1690"/>
      <c r="BG379" s="1690"/>
      <c r="BH379" s="1690"/>
      <c r="BI379" s="1692" t="e">
        <f t="shared" ref="BI379:BO379" ca="1" si="184">BI377/1.1</f>
        <v>#DIV/0!</v>
      </c>
      <c r="BJ379" s="1692">
        <f t="shared" ca="1" si="184"/>
        <v>0</v>
      </c>
      <c r="BK379" s="1692" t="e">
        <f t="shared" ca="1" si="184"/>
        <v>#DIV/0!</v>
      </c>
      <c r="BL379" s="1693" t="e">
        <f t="shared" ca="1" si="184"/>
        <v>#DIV/0!</v>
      </c>
      <c r="BM379" s="1692">
        <f t="shared" ca="1" si="184"/>
        <v>0</v>
      </c>
      <c r="BN379" s="1694" t="e">
        <f t="shared" ca="1" si="184"/>
        <v>#DIV/0!</v>
      </c>
      <c r="BO379" s="1693" t="e">
        <f t="shared" ca="1" si="184"/>
        <v>#DIV/0!</v>
      </c>
      <c r="BP379" s="1692" t="e">
        <f ca="1">BP378*12</f>
        <v>#DIV/0!</v>
      </c>
      <c r="BQ379" s="1685" t="e">
        <f ca="1">BP379/$AW$376</f>
        <v>#DIV/0!</v>
      </c>
      <c r="BR379" s="1693" t="e">
        <f ca="1">BR377/1.1</f>
        <v>#DIV/0!</v>
      </c>
      <c r="BS379" s="1692" t="e">
        <f ca="1">BS378*12</f>
        <v>#DIV/0!</v>
      </c>
      <c r="BT379" s="1685" t="e">
        <f ca="1">BS379/$AW$376</f>
        <v>#DIV/0!</v>
      </c>
    </row>
    <row r="380" spans="36:72"/>
    <row r="381" spans="36:72"/>
    <row r="382" spans="36:72"/>
    <row r="383" spans="36:72"/>
    <row r="384" spans="36:72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52" spans="34:36" hidden="1">
      <c r="AJ452" s="1113"/>
    </row>
    <row r="453" spans="34:36" hidden="1">
      <c r="AJ453" s="1113"/>
    </row>
    <row r="454" spans="34:36" hidden="1">
      <c r="AJ454" s="1113"/>
    </row>
    <row r="455" spans="34:36">
      <c r="AJ455" s="1113"/>
    </row>
    <row r="456" spans="34:36">
      <c r="AJ456" s="1113"/>
    </row>
    <row r="457" spans="34:36">
      <c r="AJ457" s="1113"/>
    </row>
    <row r="458" spans="34:36">
      <c r="AJ458" s="520"/>
    </row>
    <row r="459" spans="34:36"/>
    <row r="463" spans="34:36"/>
    <row r="464" spans="34:36">
      <c r="AH464" s="522"/>
      <c r="AJ464" s="1113"/>
    </row>
    <row r="465" spans="36:36">
      <c r="AJ465" s="1113"/>
    </row>
    <row r="466" spans="36:36">
      <c r="AJ466" s="1113"/>
    </row>
    <row r="471" spans="36:36" hidden="1">
      <c r="AJ471" s="1074"/>
    </row>
    <row r="472" spans="36:36"/>
    <row r="473" spans="36:36"/>
  </sheetData>
  <autoFilter ref="AK207:BQ372" xr:uid="{00000000-0009-0000-0000-000008000000}">
    <sortState xmlns:xlrd2="http://schemas.microsoft.com/office/spreadsheetml/2017/richdata2" ref="AK208:BQ222">
      <sortCondition ref="AU207"/>
    </sortState>
  </autoFilter>
  <mergeCells count="194">
    <mergeCell ref="BV214:BW214"/>
    <mergeCell ref="AF198:AG198"/>
    <mergeCell ref="AL8:AM8"/>
    <mergeCell ref="G4:H4"/>
    <mergeCell ref="V7:W7"/>
    <mergeCell ref="AN8:AO8"/>
    <mergeCell ref="AF7:AG7"/>
    <mergeCell ref="AH7:AI7"/>
    <mergeCell ref="AP199:AQ199"/>
    <mergeCell ref="X9:Y9"/>
    <mergeCell ref="Z9:AA9"/>
    <mergeCell ref="BV193:BW193"/>
    <mergeCell ref="G3:H3"/>
    <mergeCell ref="AR4:AS4"/>
    <mergeCell ref="X199:Y199"/>
    <mergeCell ref="P7:Q7"/>
    <mergeCell ref="Z199:AA199"/>
    <mergeCell ref="R198:S198"/>
    <mergeCell ref="G5:H5"/>
    <mergeCell ref="T198:U198"/>
    <mergeCell ref="R3:S3"/>
    <mergeCell ref="AL198:AM198"/>
    <mergeCell ref="AD198:AE198"/>
    <mergeCell ref="AB8:AC8"/>
    <mergeCell ref="AR3:AS3"/>
    <mergeCell ref="AB3:AC3"/>
    <mergeCell ref="AN4:AO4"/>
    <mergeCell ref="G10:H10"/>
    <mergeCell ref="P8:Q8"/>
    <mergeCell ref="AD6:AE6"/>
    <mergeCell ref="CE205:CF205"/>
    <mergeCell ref="G6:H6"/>
    <mergeCell ref="AF197:AG197"/>
    <mergeCell ref="N198:O198"/>
    <mergeCell ref="AH197:AI197"/>
    <mergeCell ref="V5:W5"/>
    <mergeCell ref="N197:O197"/>
    <mergeCell ref="P197:Q197"/>
    <mergeCell ref="G8:H8"/>
    <mergeCell ref="AH5:AI5"/>
    <mergeCell ref="R4:S4"/>
    <mergeCell ref="Z197:AA197"/>
    <mergeCell ref="AB4:AC4"/>
    <mergeCell ref="T4:U4"/>
    <mergeCell ref="V4:W4"/>
    <mergeCell ref="CB205:CC205"/>
    <mergeCell ref="J8:L8"/>
    <mergeCell ref="AF5:AG5"/>
    <mergeCell ref="T8:U8"/>
    <mergeCell ref="AF8:AG8"/>
    <mergeCell ref="N9:O9"/>
    <mergeCell ref="P3:Q3"/>
    <mergeCell ref="T6:U6"/>
    <mergeCell ref="P5:Q5"/>
    <mergeCell ref="J9:L9"/>
    <mergeCell ref="R9:S9"/>
    <mergeCell ref="R5:S5"/>
    <mergeCell ref="T3:U3"/>
    <mergeCell ref="AJ9:AK9"/>
    <mergeCell ref="V3:W3"/>
    <mergeCell ref="AL9:AM9"/>
    <mergeCell ref="AD9:AE9"/>
    <mergeCell ref="AN9:AO9"/>
    <mergeCell ref="AF3:AG3"/>
    <mergeCell ref="BL205:BN205"/>
    <mergeCell ref="Z6:AA6"/>
    <mergeCell ref="AH3:AI3"/>
    <mergeCell ref="AB6:AC6"/>
    <mergeCell ref="T5:U5"/>
    <mergeCell ref="J5:L5"/>
    <mergeCell ref="X4:Y4"/>
    <mergeCell ref="BC205:BE205"/>
    <mergeCell ref="Z4:AA4"/>
    <mergeCell ref="I10:J10"/>
    <mergeCell ref="N6:O6"/>
    <mergeCell ref="V197:W197"/>
    <mergeCell ref="K10:L10"/>
    <mergeCell ref="X197:Y197"/>
    <mergeCell ref="AJ197:AK197"/>
    <mergeCell ref="AD4:AE4"/>
    <mergeCell ref="AL197:AM197"/>
    <mergeCell ref="N4:O4"/>
    <mergeCell ref="P4:Q4"/>
    <mergeCell ref="J6:L6"/>
    <mergeCell ref="AN6:AO6"/>
    <mergeCell ref="B198:L198"/>
    <mergeCell ref="V198:W198"/>
    <mergeCell ref="X198:Y198"/>
    <mergeCell ref="J4:L4"/>
    <mergeCell ref="AH198:AI198"/>
    <mergeCell ref="AJ198:AK198"/>
    <mergeCell ref="AF4:AG4"/>
    <mergeCell ref="X7:Y7"/>
    <mergeCell ref="X3:Y3"/>
    <mergeCell ref="Z3:AA3"/>
    <mergeCell ref="AF9:AG9"/>
    <mergeCell ref="AH9:AI9"/>
    <mergeCell ref="AJ3:AK3"/>
    <mergeCell ref="BR205:BT205"/>
    <mergeCell ref="AL3:AM3"/>
    <mergeCell ref="X5:Y5"/>
    <mergeCell ref="Z5:AA5"/>
    <mergeCell ref="AR5:AS5"/>
    <mergeCell ref="AJ5:AK5"/>
    <mergeCell ref="AL5:AM5"/>
    <mergeCell ref="BI205:BK205"/>
    <mergeCell ref="AP8:AQ8"/>
    <mergeCell ref="Z7:AA7"/>
    <mergeCell ref="AH4:AI4"/>
    <mergeCell ref="AR8:AS8"/>
    <mergeCell ref="AJ7:AK7"/>
    <mergeCell ref="AL7:AM7"/>
    <mergeCell ref="AN198:AO198"/>
    <mergeCell ref="AB9:AC9"/>
    <mergeCell ref="Z8:AA8"/>
    <mergeCell ref="AJ199:AK199"/>
    <mergeCell ref="AB199:AC199"/>
    <mergeCell ref="J7:L7"/>
    <mergeCell ref="P9:Q9"/>
    <mergeCell ref="AJ8:AK8"/>
    <mergeCell ref="G7:H7"/>
    <mergeCell ref="B199:L199"/>
    <mergeCell ref="BV205:BW205"/>
    <mergeCell ref="AF6:AG6"/>
    <mergeCell ref="T9:U9"/>
    <mergeCell ref="V9:W9"/>
    <mergeCell ref="G9:H9"/>
    <mergeCell ref="BV189:BW189"/>
    <mergeCell ref="R7:S7"/>
    <mergeCell ref="BV197:BW197"/>
    <mergeCell ref="N8:O8"/>
    <mergeCell ref="P199:Q199"/>
    <mergeCell ref="AL199:AM199"/>
    <mergeCell ref="AD199:AE199"/>
    <mergeCell ref="AL6:AM6"/>
    <mergeCell ref="AD8:AE8"/>
    <mergeCell ref="V199:W199"/>
    <mergeCell ref="N7:O7"/>
    <mergeCell ref="AN199:AO199"/>
    <mergeCell ref="AF199:AG199"/>
    <mergeCell ref="P198:Q198"/>
    <mergeCell ref="AH199:AI199"/>
    <mergeCell ref="V8:W8"/>
    <mergeCell ref="X8:Y8"/>
    <mergeCell ref="AB198:AC198"/>
    <mergeCell ref="AH8:AI8"/>
    <mergeCell ref="BY205:BZ205"/>
    <mergeCell ref="R6:S6"/>
    <mergeCell ref="BV210:BW210"/>
    <mergeCell ref="R197:S197"/>
    <mergeCell ref="AB197:AC197"/>
    <mergeCell ref="T197:U197"/>
    <mergeCell ref="N5:O5"/>
    <mergeCell ref="J3:L3"/>
    <mergeCell ref="AN197:AO197"/>
    <mergeCell ref="AP197:AQ197"/>
    <mergeCell ref="V6:W6"/>
    <mergeCell ref="X6:Y6"/>
    <mergeCell ref="AP6:AQ6"/>
    <mergeCell ref="AH6:AI6"/>
    <mergeCell ref="AR6:AS6"/>
    <mergeCell ref="AJ6:AK6"/>
    <mergeCell ref="AR197:AS197"/>
    <mergeCell ref="Z198:AA198"/>
    <mergeCell ref="AB7:AC7"/>
    <mergeCell ref="AJ4:AK4"/>
    <mergeCell ref="BO205:BQ205"/>
    <mergeCell ref="T7:U7"/>
    <mergeCell ref="AD7:AE7"/>
    <mergeCell ref="AL4:AM4"/>
    <mergeCell ref="AD3:AE3"/>
    <mergeCell ref="AN3:AO3"/>
    <mergeCell ref="AP3:AQ3"/>
    <mergeCell ref="AR199:AS199"/>
    <mergeCell ref="AB5:AC5"/>
    <mergeCell ref="AD5:AE5"/>
    <mergeCell ref="B197:L197"/>
    <mergeCell ref="AN5:AO5"/>
    <mergeCell ref="AP9:AQ9"/>
    <mergeCell ref="AP5:AQ5"/>
    <mergeCell ref="AR9:AS9"/>
    <mergeCell ref="N3:O3"/>
    <mergeCell ref="P6:Q6"/>
    <mergeCell ref="N199:O199"/>
    <mergeCell ref="AN7:AO7"/>
    <mergeCell ref="AP7:AQ7"/>
    <mergeCell ref="AP198:AQ198"/>
    <mergeCell ref="AR198:AS198"/>
    <mergeCell ref="AD197:AE197"/>
    <mergeCell ref="AP4:AQ4"/>
    <mergeCell ref="R8:S8"/>
    <mergeCell ref="R199:S199"/>
    <mergeCell ref="AR7:AS7"/>
    <mergeCell ref="T199:U199"/>
  </mergeCells>
  <conditionalFormatting sqref="BQ208:BQ262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208:BT26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08:BH374 BE208:BF374">
    <cfRule type="colorScale" priority="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63:BQ374">
    <cfRule type="colorScale" priority="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263:BT374">
    <cfRule type="colorScale" priority="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3">
    <dataValidation type="list" allowBlank="1" showInputMessage="1" showErrorMessage="1" sqref="B3" xr:uid="{00000000-0002-0000-0800-000000000000}">
      <formula1>"1,3,5,6,7,8,9,10,11,12,13,14"</formula1>
    </dataValidation>
    <dataValidation type="list" allowBlank="1" showInputMessage="1" showErrorMessage="1" sqref="N10 P10 R10 T10 V10 X10 AB10 AH10 AR10" xr:uid="{00000000-0002-0000-0800-000001000000}">
      <formula1>$B$204:$B$205</formula1>
    </dataValidation>
    <dataValidation type="list" allowBlank="1" showInputMessage="1" showErrorMessage="1" sqref="Z7:AA7 Z10 AD10 AF10 AJ10 AL10 AN10 AP10" xr:uid="{00000000-0002-0000-0800-000002000000}">
      <formula1>"Yes, No"</formula1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B1:EG37"/>
  <sheetViews>
    <sheetView showGridLines="0" workbookViewId="0">
      <selection activeCell="F3" sqref="F3"/>
    </sheetView>
  </sheetViews>
  <sheetFormatPr defaultColWidth="8.7265625" defaultRowHeight="14.5"/>
  <cols>
    <col min="2" max="2" width="16.54296875" style="1114" bestFit="1" customWidth="1"/>
    <col min="3" max="3" width="17.453125" style="1114" bestFit="1" customWidth="1"/>
    <col min="4" max="4" width="15.453125" style="1114" bestFit="1" customWidth="1"/>
    <col min="5" max="7" width="10" style="1114" bestFit="1" customWidth="1"/>
    <col min="8" max="8" width="11.26953125" style="1114" bestFit="1" customWidth="1"/>
    <col min="9" max="9" width="15.453125" style="1114" bestFit="1" customWidth="1"/>
    <col min="10" max="10" width="16.453125" style="1114" bestFit="1" customWidth="1"/>
    <col min="11" max="12" width="14.453125" style="1114" bestFit="1" customWidth="1"/>
    <col min="13" max="16" width="10" style="1114" bestFit="1" customWidth="1"/>
    <col min="17" max="17" width="11.453125" style="1114" bestFit="1" customWidth="1"/>
    <col min="18" max="19" width="10" style="1114" bestFit="1" customWidth="1"/>
    <col min="20" max="21" width="11.453125" style="1114" bestFit="1" customWidth="1"/>
    <col min="22" max="137" width="3.26953125" style="1114" bestFit="1" customWidth="1"/>
  </cols>
  <sheetData>
    <row r="1" spans="2:13" ht="15" customHeight="1" thickBot="1"/>
    <row r="2" spans="2:13">
      <c r="B2" s="880" t="s">
        <v>1150</v>
      </c>
      <c r="C2" s="884">
        <f>$B$33</f>
        <v>15</v>
      </c>
    </row>
    <row r="3" spans="2:13">
      <c r="B3" s="882" t="s">
        <v>1151</v>
      </c>
      <c r="C3" s="1695">
        <v>5300</v>
      </c>
    </row>
    <row r="4" spans="2:13">
      <c r="B4" s="882" t="s">
        <v>1152</v>
      </c>
      <c r="C4" s="885">
        <v>0.03</v>
      </c>
    </row>
    <row r="5" spans="2:13">
      <c r="B5" s="882" t="s">
        <v>1153</v>
      </c>
      <c r="C5" s="1696">
        <f>AVERAGE(C11:C32)</f>
        <v>0</v>
      </c>
    </row>
    <row r="6" spans="2:13" ht="15" customHeight="1" thickBot="1">
      <c r="B6" s="883" t="s">
        <v>1154</v>
      </c>
      <c r="C6" s="1697">
        <f>$E$33</f>
        <v>0</v>
      </c>
    </row>
    <row r="8" spans="2:13">
      <c r="B8" s="2143" t="s">
        <v>1155</v>
      </c>
      <c r="C8" s="2100"/>
      <c r="D8" s="2100"/>
      <c r="E8" s="2100"/>
      <c r="G8" s="2143" t="s">
        <v>1156</v>
      </c>
      <c r="H8" s="2100"/>
      <c r="I8" s="2100"/>
      <c r="J8" s="2100"/>
      <c r="K8" s="2100"/>
      <c r="L8" s="162"/>
    </row>
    <row r="9" spans="2:13" ht="15" customHeight="1" thickBot="1">
      <c r="M9" s="162" t="s">
        <v>1157</v>
      </c>
    </row>
    <row r="10" spans="2:13">
      <c r="B10" s="348" t="s">
        <v>1158</v>
      </c>
      <c r="C10" s="499" t="s">
        <v>1159</v>
      </c>
      <c r="D10" s="499" t="s">
        <v>1160</v>
      </c>
      <c r="E10" s="500" t="s">
        <v>1161</v>
      </c>
      <c r="G10" s="348" t="s">
        <v>1158</v>
      </c>
      <c r="H10" s="892" t="s">
        <v>1162</v>
      </c>
      <c r="I10" s="499" t="s">
        <v>1163</v>
      </c>
      <c r="J10" s="893" t="s">
        <v>1152</v>
      </c>
      <c r="K10" s="1109" t="s">
        <v>603</v>
      </c>
    </row>
    <row r="11" spans="2:13">
      <c r="B11" s="886">
        <v>1</v>
      </c>
      <c r="C11" s="887">
        <v>0</v>
      </c>
      <c r="D11" s="887"/>
      <c r="E11" s="888">
        <f t="shared" ref="E11:E32" si="0">C11+D11</f>
        <v>0</v>
      </c>
      <c r="G11" s="894">
        <f t="shared" ref="G11:G33" si="1">B11</f>
        <v>1</v>
      </c>
      <c r="H11" s="881">
        <v>15</v>
      </c>
      <c r="I11" s="1698">
        <f t="shared" ref="I11:I32" si="2">E11*$C$3</f>
        <v>0</v>
      </c>
      <c r="J11" s="1699">
        <f t="shared" ref="J11:J32" si="3">I11*$C$4</f>
        <v>0</v>
      </c>
      <c r="K11" s="1700">
        <f t="shared" ref="K11:K33" si="4">I11-J11</f>
        <v>0</v>
      </c>
    </row>
    <row r="12" spans="2:13">
      <c r="B12" s="886">
        <v>2</v>
      </c>
      <c r="C12" s="887">
        <v>0</v>
      </c>
      <c r="D12" s="887"/>
      <c r="E12" s="888">
        <f t="shared" si="0"/>
        <v>0</v>
      </c>
      <c r="G12" s="894">
        <f t="shared" si="1"/>
        <v>2</v>
      </c>
      <c r="H12" s="887">
        <v>15</v>
      </c>
      <c r="I12" s="1698">
        <f t="shared" si="2"/>
        <v>0</v>
      </c>
      <c r="J12" s="1699">
        <f t="shared" si="3"/>
        <v>0</v>
      </c>
      <c r="K12" s="1700">
        <f t="shared" si="4"/>
        <v>0</v>
      </c>
    </row>
    <row r="13" spans="2:13">
      <c r="B13" s="886">
        <v>3</v>
      </c>
      <c r="C13" s="887">
        <v>0</v>
      </c>
      <c r="D13" s="887"/>
      <c r="E13" s="888">
        <f t="shared" si="0"/>
        <v>0</v>
      </c>
      <c r="G13" s="894">
        <f t="shared" si="1"/>
        <v>3</v>
      </c>
      <c r="H13" s="887">
        <v>15</v>
      </c>
      <c r="I13" s="1698">
        <f t="shared" si="2"/>
        <v>0</v>
      </c>
      <c r="J13" s="1699">
        <f t="shared" si="3"/>
        <v>0</v>
      </c>
      <c r="K13" s="1700">
        <f t="shared" si="4"/>
        <v>0</v>
      </c>
    </row>
    <row r="14" spans="2:13">
      <c r="B14" s="886">
        <v>4</v>
      </c>
      <c r="C14" s="887">
        <v>0</v>
      </c>
      <c r="D14" s="887"/>
      <c r="E14" s="888">
        <f t="shared" si="0"/>
        <v>0</v>
      </c>
      <c r="G14" s="894">
        <f t="shared" si="1"/>
        <v>4</v>
      </c>
      <c r="H14" s="887">
        <v>15</v>
      </c>
      <c r="I14" s="1698">
        <f t="shared" si="2"/>
        <v>0</v>
      </c>
      <c r="J14" s="1699">
        <f t="shared" si="3"/>
        <v>0</v>
      </c>
      <c r="K14" s="1700">
        <f t="shared" si="4"/>
        <v>0</v>
      </c>
    </row>
    <row r="15" spans="2:13">
      <c r="B15" s="886">
        <v>5</v>
      </c>
      <c r="C15" s="887">
        <v>0</v>
      </c>
      <c r="D15" s="887"/>
      <c r="E15" s="888">
        <f t="shared" si="0"/>
        <v>0</v>
      </c>
      <c r="G15" s="894">
        <f t="shared" si="1"/>
        <v>5</v>
      </c>
      <c r="H15" s="887">
        <v>15</v>
      </c>
      <c r="I15" s="1698">
        <f t="shared" si="2"/>
        <v>0</v>
      </c>
      <c r="J15" s="1699">
        <f t="shared" si="3"/>
        <v>0</v>
      </c>
      <c r="K15" s="1700">
        <f t="shared" si="4"/>
        <v>0</v>
      </c>
    </row>
    <row r="16" spans="2:13">
      <c r="B16" s="886">
        <v>6</v>
      </c>
      <c r="C16" s="887">
        <v>0</v>
      </c>
      <c r="D16" s="887"/>
      <c r="E16" s="888">
        <f t="shared" si="0"/>
        <v>0</v>
      </c>
      <c r="G16" s="894">
        <f t="shared" si="1"/>
        <v>6</v>
      </c>
      <c r="H16" s="887">
        <v>15</v>
      </c>
      <c r="I16" s="1698">
        <f t="shared" si="2"/>
        <v>0</v>
      </c>
      <c r="J16" s="1699">
        <f t="shared" si="3"/>
        <v>0</v>
      </c>
      <c r="K16" s="1700">
        <f t="shared" si="4"/>
        <v>0</v>
      </c>
    </row>
    <row r="17" spans="2:11">
      <c r="B17" s="886">
        <v>7</v>
      </c>
      <c r="C17" s="887">
        <v>0</v>
      </c>
      <c r="D17" s="887"/>
      <c r="E17" s="888">
        <f t="shared" si="0"/>
        <v>0</v>
      </c>
      <c r="G17" s="894">
        <f t="shared" si="1"/>
        <v>7</v>
      </c>
      <c r="H17" s="887">
        <v>15</v>
      </c>
      <c r="I17" s="1698">
        <f t="shared" si="2"/>
        <v>0</v>
      </c>
      <c r="J17" s="1699">
        <f t="shared" si="3"/>
        <v>0</v>
      </c>
      <c r="K17" s="1700">
        <f t="shared" si="4"/>
        <v>0</v>
      </c>
    </row>
    <row r="18" spans="2:11">
      <c r="B18" s="886">
        <v>8</v>
      </c>
      <c r="C18" s="887">
        <v>0</v>
      </c>
      <c r="D18" s="887"/>
      <c r="E18" s="888">
        <f t="shared" si="0"/>
        <v>0</v>
      </c>
      <c r="G18" s="894">
        <f t="shared" si="1"/>
        <v>8</v>
      </c>
      <c r="H18" s="887">
        <v>16</v>
      </c>
      <c r="I18" s="1698">
        <f t="shared" si="2"/>
        <v>0</v>
      </c>
      <c r="J18" s="1699">
        <f t="shared" si="3"/>
        <v>0</v>
      </c>
      <c r="K18" s="1700">
        <f t="shared" si="4"/>
        <v>0</v>
      </c>
    </row>
    <row r="19" spans="2:11">
      <c r="B19" s="886">
        <v>9</v>
      </c>
      <c r="C19" s="887">
        <v>0</v>
      </c>
      <c r="D19" s="887"/>
      <c r="E19" s="888">
        <f t="shared" si="0"/>
        <v>0</v>
      </c>
      <c r="G19" s="894">
        <f t="shared" si="1"/>
        <v>9</v>
      </c>
      <c r="H19" s="887">
        <v>16</v>
      </c>
      <c r="I19" s="1698">
        <f t="shared" si="2"/>
        <v>0</v>
      </c>
      <c r="J19" s="1699">
        <f t="shared" si="3"/>
        <v>0</v>
      </c>
      <c r="K19" s="1700">
        <f t="shared" si="4"/>
        <v>0</v>
      </c>
    </row>
    <row r="20" spans="2:11">
      <c r="B20" s="886">
        <v>10</v>
      </c>
      <c r="C20" s="887">
        <v>0</v>
      </c>
      <c r="D20" s="887"/>
      <c r="E20" s="888">
        <f t="shared" si="0"/>
        <v>0</v>
      </c>
      <c r="G20" s="894">
        <f t="shared" si="1"/>
        <v>10</v>
      </c>
      <c r="H20" s="887">
        <v>17</v>
      </c>
      <c r="I20" s="1698">
        <f t="shared" si="2"/>
        <v>0</v>
      </c>
      <c r="J20" s="1699">
        <f t="shared" si="3"/>
        <v>0</v>
      </c>
      <c r="K20" s="1700">
        <f t="shared" si="4"/>
        <v>0</v>
      </c>
    </row>
    <row r="21" spans="2:11">
      <c r="B21" s="886">
        <v>11</v>
      </c>
      <c r="C21" s="887">
        <v>0</v>
      </c>
      <c r="D21" s="887"/>
      <c r="E21" s="888">
        <f t="shared" si="0"/>
        <v>0</v>
      </c>
      <c r="G21" s="894">
        <f t="shared" si="1"/>
        <v>11</v>
      </c>
      <c r="H21" s="887">
        <v>17</v>
      </c>
      <c r="I21" s="1698">
        <f t="shared" si="2"/>
        <v>0</v>
      </c>
      <c r="J21" s="1699">
        <f t="shared" si="3"/>
        <v>0</v>
      </c>
      <c r="K21" s="1700">
        <f t="shared" si="4"/>
        <v>0</v>
      </c>
    </row>
    <row r="22" spans="2:11">
      <c r="B22" s="886">
        <v>12</v>
      </c>
      <c r="C22" s="887">
        <v>0</v>
      </c>
      <c r="D22" s="887"/>
      <c r="E22" s="888">
        <f t="shared" si="0"/>
        <v>0</v>
      </c>
      <c r="G22" s="894">
        <f t="shared" si="1"/>
        <v>12</v>
      </c>
      <c r="H22" s="887">
        <v>18</v>
      </c>
      <c r="I22" s="1698">
        <f t="shared" si="2"/>
        <v>0</v>
      </c>
      <c r="J22" s="1699">
        <f t="shared" si="3"/>
        <v>0</v>
      </c>
      <c r="K22" s="1700">
        <f t="shared" si="4"/>
        <v>0</v>
      </c>
    </row>
    <row r="23" spans="2:11">
      <c r="B23" s="886">
        <v>13</v>
      </c>
      <c r="C23" s="887">
        <v>0</v>
      </c>
      <c r="D23" s="887"/>
      <c r="E23" s="888">
        <f t="shared" si="0"/>
        <v>0</v>
      </c>
      <c r="G23" s="894">
        <f t="shared" si="1"/>
        <v>13</v>
      </c>
      <c r="H23" s="887">
        <v>18</v>
      </c>
      <c r="I23" s="1698">
        <f t="shared" si="2"/>
        <v>0</v>
      </c>
      <c r="J23" s="1699">
        <f t="shared" si="3"/>
        <v>0</v>
      </c>
      <c r="K23" s="1700">
        <f t="shared" si="4"/>
        <v>0</v>
      </c>
    </row>
    <row r="24" spans="2:11">
      <c r="B24" s="886">
        <v>14</v>
      </c>
      <c r="C24" s="887">
        <v>0</v>
      </c>
      <c r="D24" s="887"/>
      <c r="E24" s="888">
        <f t="shared" si="0"/>
        <v>0</v>
      </c>
      <c r="G24" s="894">
        <f t="shared" si="1"/>
        <v>14</v>
      </c>
      <c r="H24" s="887">
        <v>19</v>
      </c>
      <c r="I24" s="1698">
        <f t="shared" si="2"/>
        <v>0</v>
      </c>
      <c r="J24" s="1699">
        <f t="shared" si="3"/>
        <v>0</v>
      </c>
      <c r="K24" s="1700">
        <f t="shared" si="4"/>
        <v>0</v>
      </c>
    </row>
    <row r="25" spans="2:11">
      <c r="B25" s="886">
        <v>15</v>
      </c>
      <c r="C25" s="887">
        <v>0</v>
      </c>
      <c r="D25" s="887"/>
      <c r="E25" s="888">
        <f t="shared" si="0"/>
        <v>0</v>
      </c>
      <c r="G25" s="894">
        <f t="shared" si="1"/>
        <v>15</v>
      </c>
      <c r="H25" s="887">
        <v>19</v>
      </c>
      <c r="I25" s="1698">
        <f t="shared" si="2"/>
        <v>0</v>
      </c>
      <c r="J25" s="1699">
        <f t="shared" si="3"/>
        <v>0</v>
      </c>
      <c r="K25" s="1700">
        <f t="shared" si="4"/>
        <v>0</v>
      </c>
    </row>
    <row r="26" spans="2:11">
      <c r="B26" s="886"/>
      <c r="C26" s="887"/>
      <c r="D26" s="887"/>
      <c r="E26" s="888">
        <f t="shared" si="0"/>
        <v>0</v>
      </c>
      <c r="G26" s="894">
        <f t="shared" si="1"/>
        <v>0</v>
      </c>
      <c r="H26" s="887">
        <v>20</v>
      </c>
      <c r="I26" s="1698">
        <f t="shared" si="2"/>
        <v>0</v>
      </c>
      <c r="J26" s="1699">
        <f t="shared" si="3"/>
        <v>0</v>
      </c>
      <c r="K26" s="1700">
        <f t="shared" si="4"/>
        <v>0</v>
      </c>
    </row>
    <row r="27" spans="2:11">
      <c r="B27" s="886"/>
      <c r="C27" s="887"/>
      <c r="D27" s="887"/>
      <c r="E27" s="888">
        <f t="shared" si="0"/>
        <v>0</v>
      </c>
      <c r="G27" s="894">
        <f t="shared" si="1"/>
        <v>0</v>
      </c>
      <c r="H27" s="887">
        <v>20</v>
      </c>
      <c r="I27" s="1698">
        <f t="shared" si="2"/>
        <v>0</v>
      </c>
      <c r="J27" s="1699">
        <f t="shared" si="3"/>
        <v>0</v>
      </c>
      <c r="K27" s="1700">
        <f t="shared" si="4"/>
        <v>0</v>
      </c>
    </row>
    <row r="28" spans="2:11">
      <c r="B28" s="886"/>
      <c r="C28" s="887"/>
      <c r="D28" s="887"/>
      <c r="E28" s="888">
        <f t="shared" si="0"/>
        <v>0</v>
      </c>
      <c r="G28" s="894">
        <f t="shared" si="1"/>
        <v>0</v>
      </c>
      <c r="H28" s="887">
        <v>21</v>
      </c>
      <c r="I28" s="1698">
        <f t="shared" si="2"/>
        <v>0</v>
      </c>
      <c r="J28" s="1699">
        <f t="shared" si="3"/>
        <v>0</v>
      </c>
      <c r="K28" s="1700">
        <f t="shared" si="4"/>
        <v>0</v>
      </c>
    </row>
    <row r="29" spans="2:11">
      <c r="B29" s="886"/>
      <c r="C29" s="887"/>
      <c r="D29" s="887"/>
      <c r="E29" s="888">
        <f t="shared" si="0"/>
        <v>0</v>
      </c>
      <c r="G29" s="894">
        <f t="shared" si="1"/>
        <v>0</v>
      </c>
      <c r="H29" s="887"/>
      <c r="I29" s="1698">
        <f t="shared" si="2"/>
        <v>0</v>
      </c>
      <c r="J29" s="1699">
        <f t="shared" si="3"/>
        <v>0</v>
      </c>
      <c r="K29" s="1700">
        <f t="shared" si="4"/>
        <v>0</v>
      </c>
    </row>
    <row r="30" spans="2:11">
      <c r="B30" s="886"/>
      <c r="C30" s="887"/>
      <c r="D30" s="887"/>
      <c r="E30" s="888">
        <f t="shared" si="0"/>
        <v>0</v>
      </c>
      <c r="G30" s="894">
        <f t="shared" si="1"/>
        <v>0</v>
      </c>
      <c r="H30" s="887"/>
      <c r="I30" s="1698">
        <f t="shared" si="2"/>
        <v>0</v>
      </c>
      <c r="J30" s="1699">
        <f t="shared" si="3"/>
        <v>0</v>
      </c>
      <c r="K30" s="1700">
        <f t="shared" si="4"/>
        <v>0</v>
      </c>
    </row>
    <row r="31" spans="2:11">
      <c r="B31" s="886"/>
      <c r="C31" s="887"/>
      <c r="D31" s="887"/>
      <c r="E31" s="888">
        <f t="shared" si="0"/>
        <v>0</v>
      </c>
      <c r="G31" s="894">
        <f t="shared" si="1"/>
        <v>0</v>
      </c>
      <c r="H31" s="887"/>
      <c r="I31" s="1698">
        <f t="shared" si="2"/>
        <v>0</v>
      </c>
      <c r="J31" s="1699">
        <f t="shared" si="3"/>
        <v>0</v>
      </c>
      <c r="K31" s="1700">
        <f t="shared" si="4"/>
        <v>0</v>
      </c>
    </row>
    <row r="32" spans="2:11">
      <c r="B32" s="886"/>
      <c r="C32" s="887"/>
      <c r="D32" s="887"/>
      <c r="E32" s="888">
        <f t="shared" si="0"/>
        <v>0</v>
      </c>
      <c r="G32" s="894">
        <f t="shared" si="1"/>
        <v>0</v>
      </c>
      <c r="H32" s="887"/>
      <c r="I32" s="1698">
        <f t="shared" si="2"/>
        <v>0</v>
      </c>
      <c r="J32" s="1699">
        <f t="shared" si="3"/>
        <v>0</v>
      </c>
      <c r="K32" s="1700">
        <f t="shared" si="4"/>
        <v>0</v>
      </c>
    </row>
    <row r="33" spans="2:137" ht="15" customHeight="1" thickBot="1">
      <c r="B33" s="889">
        <f>COUNT(B11:B32)</f>
        <v>15</v>
      </c>
      <c r="C33" s="890">
        <f>SUM(C11:C32)</f>
        <v>0</v>
      </c>
      <c r="D33" s="890">
        <f>SUM(D11:D32)</f>
        <v>0</v>
      </c>
      <c r="E33" s="891">
        <f>SUM(E11:E32)</f>
        <v>0</v>
      </c>
      <c r="F33" s="391"/>
      <c r="G33" s="889">
        <f t="shared" si="1"/>
        <v>15</v>
      </c>
      <c r="H33" s="890"/>
      <c r="I33" s="1701">
        <f>SUM(I11:I32)</f>
        <v>0</v>
      </c>
      <c r="J33" s="1701">
        <f>SUM(J11:J32)</f>
        <v>0</v>
      </c>
      <c r="K33" s="1702">
        <f t="shared" si="4"/>
        <v>0</v>
      </c>
    </row>
    <row r="35" spans="2:137" ht="15" customHeight="1" thickBot="1"/>
    <row r="36" spans="2:137">
      <c r="B36" s="895" t="s">
        <v>112</v>
      </c>
      <c r="C36" s="893">
        <v>1</v>
      </c>
      <c r="D36" s="893">
        <f t="shared" ref="D36:AI36" si="5">C36+1</f>
        <v>2</v>
      </c>
      <c r="E36" s="893">
        <f t="shared" si="5"/>
        <v>3</v>
      </c>
      <c r="F36" s="893">
        <f t="shared" si="5"/>
        <v>4</v>
      </c>
      <c r="G36" s="893">
        <f t="shared" si="5"/>
        <v>5</v>
      </c>
      <c r="H36" s="893">
        <f t="shared" si="5"/>
        <v>6</v>
      </c>
      <c r="I36" s="893">
        <f t="shared" si="5"/>
        <v>7</v>
      </c>
      <c r="J36" s="893">
        <f t="shared" si="5"/>
        <v>8</v>
      </c>
      <c r="K36" s="893">
        <f t="shared" si="5"/>
        <v>9</v>
      </c>
      <c r="L36" s="893">
        <f t="shared" si="5"/>
        <v>10</v>
      </c>
      <c r="M36" s="893">
        <f t="shared" si="5"/>
        <v>11</v>
      </c>
      <c r="N36" s="893">
        <f t="shared" si="5"/>
        <v>12</v>
      </c>
      <c r="O36" s="893">
        <f t="shared" si="5"/>
        <v>13</v>
      </c>
      <c r="P36" s="893">
        <f t="shared" si="5"/>
        <v>14</v>
      </c>
      <c r="Q36" s="893">
        <f t="shared" si="5"/>
        <v>15</v>
      </c>
      <c r="R36" s="893">
        <f t="shared" si="5"/>
        <v>16</v>
      </c>
      <c r="S36" s="893">
        <f t="shared" si="5"/>
        <v>17</v>
      </c>
      <c r="T36" s="893">
        <f t="shared" si="5"/>
        <v>18</v>
      </c>
      <c r="U36" s="893">
        <f t="shared" si="5"/>
        <v>19</v>
      </c>
      <c r="V36" s="893">
        <f t="shared" si="5"/>
        <v>20</v>
      </c>
      <c r="W36" s="893">
        <f t="shared" si="5"/>
        <v>21</v>
      </c>
      <c r="X36" s="893">
        <f t="shared" si="5"/>
        <v>22</v>
      </c>
      <c r="Y36" s="893">
        <f t="shared" si="5"/>
        <v>23</v>
      </c>
      <c r="Z36" s="893">
        <f t="shared" si="5"/>
        <v>24</v>
      </c>
      <c r="AA36" s="893">
        <f t="shared" si="5"/>
        <v>25</v>
      </c>
      <c r="AB36" s="893">
        <f t="shared" si="5"/>
        <v>26</v>
      </c>
      <c r="AC36" s="893">
        <f t="shared" si="5"/>
        <v>27</v>
      </c>
      <c r="AD36" s="893">
        <f t="shared" si="5"/>
        <v>28</v>
      </c>
      <c r="AE36" s="893">
        <f t="shared" si="5"/>
        <v>29</v>
      </c>
      <c r="AF36" s="893">
        <f t="shared" si="5"/>
        <v>30</v>
      </c>
      <c r="AG36" s="893">
        <f t="shared" si="5"/>
        <v>31</v>
      </c>
      <c r="AH36" s="893">
        <f t="shared" si="5"/>
        <v>32</v>
      </c>
      <c r="AI36" s="893">
        <f t="shared" si="5"/>
        <v>33</v>
      </c>
      <c r="AJ36" s="893">
        <f t="shared" ref="AJ36:BO36" si="6">AI36+1</f>
        <v>34</v>
      </c>
      <c r="AK36" s="893">
        <f t="shared" si="6"/>
        <v>35</v>
      </c>
      <c r="AL36" s="893">
        <f t="shared" si="6"/>
        <v>36</v>
      </c>
      <c r="AM36" s="893">
        <f t="shared" si="6"/>
        <v>37</v>
      </c>
      <c r="AN36" s="893">
        <f t="shared" si="6"/>
        <v>38</v>
      </c>
      <c r="AO36" s="893">
        <f t="shared" si="6"/>
        <v>39</v>
      </c>
      <c r="AP36" s="893">
        <f t="shared" si="6"/>
        <v>40</v>
      </c>
      <c r="AQ36" s="893">
        <f t="shared" si="6"/>
        <v>41</v>
      </c>
      <c r="AR36" s="893">
        <f t="shared" si="6"/>
        <v>42</v>
      </c>
      <c r="AS36" s="893">
        <f t="shared" si="6"/>
        <v>43</v>
      </c>
      <c r="AT36" s="893">
        <f t="shared" si="6"/>
        <v>44</v>
      </c>
      <c r="AU36" s="893">
        <f t="shared" si="6"/>
        <v>45</v>
      </c>
      <c r="AV36" s="893">
        <f t="shared" si="6"/>
        <v>46</v>
      </c>
      <c r="AW36" s="893">
        <f t="shared" si="6"/>
        <v>47</v>
      </c>
      <c r="AX36" s="893">
        <f t="shared" si="6"/>
        <v>48</v>
      </c>
      <c r="AY36" s="893">
        <f t="shared" si="6"/>
        <v>49</v>
      </c>
      <c r="AZ36" s="893">
        <f t="shared" si="6"/>
        <v>50</v>
      </c>
      <c r="BA36" s="893">
        <f t="shared" si="6"/>
        <v>51</v>
      </c>
      <c r="BB36" s="893">
        <f t="shared" si="6"/>
        <v>52</v>
      </c>
      <c r="BC36" s="893">
        <f t="shared" si="6"/>
        <v>53</v>
      </c>
      <c r="BD36" s="893">
        <f t="shared" si="6"/>
        <v>54</v>
      </c>
      <c r="BE36" s="893">
        <f t="shared" si="6"/>
        <v>55</v>
      </c>
      <c r="BF36" s="893">
        <f t="shared" si="6"/>
        <v>56</v>
      </c>
      <c r="BG36" s="893">
        <f t="shared" si="6"/>
        <v>57</v>
      </c>
      <c r="BH36" s="893">
        <f t="shared" si="6"/>
        <v>58</v>
      </c>
      <c r="BI36" s="893">
        <f t="shared" si="6"/>
        <v>59</v>
      </c>
      <c r="BJ36" s="893">
        <f t="shared" si="6"/>
        <v>60</v>
      </c>
      <c r="BK36" s="893">
        <f t="shared" si="6"/>
        <v>61</v>
      </c>
      <c r="BL36" s="893">
        <f t="shared" si="6"/>
        <v>62</v>
      </c>
      <c r="BM36" s="893">
        <f t="shared" si="6"/>
        <v>63</v>
      </c>
      <c r="BN36" s="893">
        <f t="shared" si="6"/>
        <v>64</v>
      </c>
      <c r="BO36" s="893">
        <f t="shared" si="6"/>
        <v>65</v>
      </c>
      <c r="BP36" s="893">
        <f t="shared" ref="BP36:CU36" si="7">BO36+1</f>
        <v>66</v>
      </c>
      <c r="BQ36" s="893">
        <f t="shared" si="7"/>
        <v>67</v>
      </c>
      <c r="BR36" s="893">
        <f t="shared" si="7"/>
        <v>68</v>
      </c>
      <c r="BS36" s="893">
        <f t="shared" si="7"/>
        <v>69</v>
      </c>
      <c r="BT36" s="893">
        <f t="shared" si="7"/>
        <v>70</v>
      </c>
      <c r="BU36" s="893">
        <f t="shared" si="7"/>
        <v>71</v>
      </c>
      <c r="BV36" s="893">
        <f t="shared" si="7"/>
        <v>72</v>
      </c>
      <c r="BW36" s="893">
        <f t="shared" si="7"/>
        <v>73</v>
      </c>
      <c r="BX36" s="893">
        <f t="shared" si="7"/>
        <v>74</v>
      </c>
      <c r="BY36" s="893">
        <f t="shared" si="7"/>
        <v>75</v>
      </c>
      <c r="BZ36" s="893">
        <f t="shared" si="7"/>
        <v>76</v>
      </c>
      <c r="CA36" s="893">
        <f t="shared" si="7"/>
        <v>77</v>
      </c>
      <c r="CB36" s="893">
        <f t="shared" si="7"/>
        <v>78</v>
      </c>
      <c r="CC36" s="893">
        <f t="shared" si="7"/>
        <v>79</v>
      </c>
      <c r="CD36" s="893">
        <f t="shared" si="7"/>
        <v>80</v>
      </c>
      <c r="CE36" s="893">
        <f t="shared" si="7"/>
        <v>81</v>
      </c>
      <c r="CF36" s="893">
        <f t="shared" si="7"/>
        <v>82</v>
      </c>
      <c r="CG36" s="893">
        <f t="shared" si="7"/>
        <v>83</v>
      </c>
      <c r="CH36" s="893">
        <f t="shared" si="7"/>
        <v>84</v>
      </c>
      <c r="CI36" s="893">
        <f t="shared" si="7"/>
        <v>85</v>
      </c>
      <c r="CJ36" s="893">
        <f t="shared" si="7"/>
        <v>86</v>
      </c>
      <c r="CK36" s="893">
        <f t="shared" si="7"/>
        <v>87</v>
      </c>
      <c r="CL36" s="893">
        <f t="shared" si="7"/>
        <v>88</v>
      </c>
      <c r="CM36" s="893">
        <f t="shared" si="7"/>
        <v>89</v>
      </c>
      <c r="CN36" s="893">
        <f t="shared" si="7"/>
        <v>90</v>
      </c>
      <c r="CO36" s="893">
        <f t="shared" si="7"/>
        <v>91</v>
      </c>
      <c r="CP36" s="893">
        <f t="shared" si="7"/>
        <v>92</v>
      </c>
      <c r="CQ36" s="893">
        <f t="shared" si="7"/>
        <v>93</v>
      </c>
      <c r="CR36" s="893">
        <f t="shared" si="7"/>
        <v>94</v>
      </c>
      <c r="CS36" s="893">
        <f t="shared" si="7"/>
        <v>95</v>
      </c>
      <c r="CT36" s="893">
        <f t="shared" si="7"/>
        <v>96</v>
      </c>
      <c r="CU36" s="893">
        <f t="shared" si="7"/>
        <v>97</v>
      </c>
      <c r="CV36" s="893">
        <f t="shared" ref="CV36:EA36" si="8">CU36+1</f>
        <v>98</v>
      </c>
      <c r="CW36" s="893">
        <f t="shared" si="8"/>
        <v>99</v>
      </c>
      <c r="CX36" s="893">
        <f t="shared" si="8"/>
        <v>100</v>
      </c>
      <c r="CY36" s="893">
        <f t="shared" si="8"/>
        <v>101</v>
      </c>
      <c r="CZ36" s="893">
        <f t="shared" si="8"/>
        <v>102</v>
      </c>
      <c r="DA36" s="893">
        <f t="shared" si="8"/>
        <v>103</v>
      </c>
      <c r="DB36" s="893">
        <f t="shared" si="8"/>
        <v>104</v>
      </c>
      <c r="DC36" s="893">
        <f t="shared" si="8"/>
        <v>105</v>
      </c>
      <c r="DD36" s="893">
        <f t="shared" si="8"/>
        <v>106</v>
      </c>
      <c r="DE36" s="893">
        <f t="shared" si="8"/>
        <v>107</v>
      </c>
      <c r="DF36" s="893">
        <f t="shared" si="8"/>
        <v>108</v>
      </c>
      <c r="DG36" s="893">
        <f t="shared" si="8"/>
        <v>109</v>
      </c>
      <c r="DH36" s="893">
        <f t="shared" si="8"/>
        <v>110</v>
      </c>
      <c r="DI36" s="893">
        <f t="shared" si="8"/>
        <v>111</v>
      </c>
      <c r="DJ36" s="893">
        <f t="shared" si="8"/>
        <v>112</v>
      </c>
      <c r="DK36" s="893">
        <f t="shared" si="8"/>
        <v>113</v>
      </c>
      <c r="DL36" s="893">
        <f t="shared" si="8"/>
        <v>114</v>
      </c>
      <c r="DM36" s="893">
        <f t="shared" si="8"/>
        <v>115</v>
      </c>
      <c r="DN36" s="893">
        <f t="shared" si="8"/>
        <v>116</v>
      </c>
      <c r="DO36" s="893">
        <f t="shared" si="8"/>
        <v>117</v>
      </c>
      <c r="DP36" s="893">
        <f t="shared" si="8"/>
        <v>118</v>
      </c>
      <c r="DQ36" s="893">
        <f t="shared" si="8"/>
        <v>119</v>
      </c>
      <c r="DR36" s="893">
        <f t="shared" si="8"/>
        <v>120</v>
      </c>
      <c r="DS36" s="893">
        <f t="shared" si="8"/>
        <v>121</v>
      </c>
      <c r="DT36" s="893">
        <f t="shared" si="8"/>
        <v>122</v>
      </c>
      <c r="DU36" s="893">
        <f t="shared" si="8"/>
        <v>123</v>
      </c>
      <c r="DV36" s="893">
        <f t="shared" si="8"/>
        <v>124</v>
      </c>
      <c r="DW36" s="893">
        <f t="shared" si="8"/>
        <v>125</v>
      </c>
      <c r="DX36" s="893">
        <f t="shared" si="8"/>
        <v>126</v>
      </c>
      <c r="DY36" s="893">
        <f t="shared" si="8"/>
        <v>127</v>
      </c>
      <c r="DZ36" s="893">
        <f t="shared" si="8"/>
        <v>128</v>
      </c>
      <c r="EA36" s="893">
        <f t="shared" si="8"/>
        <v>129</v>
      </c>
      <c r="EB36" s="893">
        <f t="shared" ref="EB36:EG36" si="9">EA36+1</f>
        <v>130</v>
      </c>
      <c r="EC36" s="893">
        <f t="shared" si="9"/>
        <v>131</v>
      </c>
      <c r="ED36" s="893">
        <f t="shared" si="9"/>
        <v>132</v>
      </c>
      <c r="EE36" s="893">
        <f t="shared" si="9"/>
        <v>133</v>
      </c>
      <c r="EF36" s="893">
        <f t="shared" si="9"/>
        <v>134</v>
      </c>
      <c r="EG36" s="1109">
        <f t="shared" si="9"/>
        <v>135</v>
      </c>
    </row>
    <row r="37" spans="2:137" ht="15" customHeight="1" thickBot="1">
      <c r="B37" s="896" t="s">
        <v>1156</v>
      </c>
      <c r="C37" s="1703">
        <f t="shared" ref="C37:AH37" si="10">SUMIF($H$11:$H$32,C36,$K$11:$K$32)</f>
        <v>0</v>
      </c>
      <c r="D37" s="1703">
        <f t="shared" si="10"/>
        <v>0</v>
      </c>
      <c r="E37" s="1703">
        <f t="shared" si="10"/>
        <v>0</v>
      </c>
      <c r="F37" s="1703">
        <f t="shared" si="10"/>
        <v>0</v>
      </c>
      <c r="G37" s="1703">
        <f t="shared" si="10"/>
        <v>0</v>
      </c>
      <c r="H37" s="1703">
        <f t="shared" si="10"/>
        <v>0</v>
      </c>
      <c r="I37" s="1703">
        <f t="shared" si="10"/>
        <v>0</v>
      </c>
      <c r="J37" s="1703">
        <f t="shared" si="10"/>
        <v>0</v>
      </c>
      <c r="K37" s="1703">
        <f t="shared" si="10"/>
        <v>0</v>
      </c>
      <c r="L37" s="1703">
        <f t="shared" si="10"/>
        <v>0</v>
      </c>
      <c r="M37" s="1703">
        <f t="shared" si="10"/>
        <v>0</v>
      </c>
      <c r="N37" s="1703">
        <f t="shared" si="10"/>
        <v>0</v>
      </c>
      <c r="O37" s="1703">
        <f t="shared" si="10"/>
        <v>0</v>
      </c>
      <c r="P37" s="1703">
        <f t="shared" si="10"/>
        <v>0</v>
      </c>
      <c r="Q37" s="1703">
        <f t="shared" si="10"/>
        <v>0</v>
      </c>
      <c r="R37" s="1703">
        <f t="shared" si="10"/>
        <v>0</v>
      </c>
      <c r="S37" s="1703">
        <f t="shared" si="10"/>
        <v>0</v>
      </c>
      <c r="T37" s="1703">
        <f t="shared" si="10"/>
        <v>0</v>
      </c>
      <c r="U37" s="1703">
        <f t="shared" si="10"/>
        <v>0</v>
      </c>
      <c r="V37" s="1703">
        <f t="shared" si="10"/>
        <v>0</v>
      </c>
      <c r="W37" s="1703">
        <f t="shared" si="10"/>
        <v>0</v>
      </c>
      <c r="X37" s="1703">
        <f t="shared" si="10"/>
        <v>0</v>
      </c>
      <c r="Y37" s="1703">
        <f t="shared" si="10"/>
        <v>0</v>
      </c>
      <c r="Z37" s="1703">
        <f t="shared" si="10"/>
        <v>0</v>
      </c>
      <c r="AA37" s="1703">
        <f t="shared" si="10"/>
        <v>0</v>
      </c>
      <c r="AB37" s="1703">
        <f t="shared" si="10"/>
        <v>0</v>
      </c>
      <c r="AC37" s="1703">
        <f t="shared" si="10"/>
        <v>0</v>
      </c>
      <c r="AD37" s="1703">
        <f t="shared" si="10"/>
        <v>0</v>
      </c>
      <c r="AE37" s="1703">
        <f t="shared" si="10"/>
        <v>0</v>
      </c>
      <c r="AF37" s="1703">
        <f t="shared" si="10"/>
        <v>0</v>
      </c>
      <c r="AG37" s="1703">
        <f t="shared" si="10"/>
        <v>0</v>
      </c>
      <c r="AH37" s="1703">
        <f t="shared" si="10"/>
        <v>0</v>
      </c>
      <c r="AI37" s="1703">
        <f t="shared" ref="AI37:BN37" si="11">SUMIF($H$11:$H$32,AI36,$K$11:$K$32)</f>
        <v>0</v>
      </c>
      <c r="AJ37" s="1703">
        <f t="shared" si="11"/>
        <v>0</v>
      </c>
      <c r="AK37" s="1703">
        <f t="shared" si="11"/>
        <v>0</v>
      </c>
      <c r="AL37" s="1703">
        <f t="shared" si="11"/>
        <v>0</v>
      </c>
      <c r="AM37" s="1703">
        <f t="shared" si="11"/>
        <v>0</v>
      </c>
      <c r="AN37" s="1703">
        <f t="shared" si="11"/>
        <v>0</v>
      </c>
      <c r="AO37" s="1703">
        <f t="shared" si="11"/>
        <v>0</v>
      </c>
      <c r="AP37" s="1703">
        <f t="shared" si="11"/>
        <v>0</v>
      </c>
      <c r="AQ37" s="1703">
        <f t="shared" si="11"/>
        <v>0</v>
      </c>
      <c r="AR37" s="1703">
        <f t="shared" si="11"/>
        <v>0</v>
      </c>
      <c r="AS37" s="1703">
        <f t="shared" si="11"/>
        <v>0</v>
      </c>
      <c r="AT37" s="1703">
        <f t="shared" si="11"/>
        <v>0</v>
      </c>
      <c r="AU37" s="1703">
        <f t="shared" si="11"/>
        <v>0</v>
      </c>
      <c r="AV37" s="1703">
        <f t="shared" si="11"/>
        <v>0</v>
      </c>
      <c r="AW37" s="1703">
        <f t="shared" si="11"/>
        <v>0</v>
      </c>
      <c r="AX37" s="1703">
        <f t="shared" si="11"/>
        <v>0</v>
      </c>
      <c r="AY37" s="1703">
        <f t="shared" si="11"/>
        <v>0</v>
      </c>
      <c r="AZ37" s="1703">
        <f t="shared" si="11"/>
        <v>0</v>
      </c>
      <c r="BA37" s="1703">
        <f t="shared" si="11"/>
        <v>0</v>
      </c>
      <c r="BB37" s="1703">
        <f t="shared" si="11"/>
        <v>0</v>
      </c>
      <c r="BC37" s="1703">
        <f t="shared" si="11"/>
        <v>0</v>
      </c>
      <c r="BD37" s="1703">
        <f t="shared" si="11"/>
        <v>0</v>
      </c>
      <c r="BE37" s="1703">
        <f t="shared" si="11"/>
        <v>0</v>
      </c>
      <c r="BF37" s="1703">
        <f t="shared" si="11"/>
        <v>0</v>
      </c>
      <c r="BG37" s="1703">
        <f t="shared" si="11"/>
        <v>0</v>
      </c>
      <c r="BH37" s="1703">
        <f t="shared" si="11"/>
        <v>0</v>
      </c>
      <c r="BI37" s="1703">
        <f t="shared" si="11"/>
        <v>0</v>
      </c>
      <c r="BJ37" s="1703">
        <f t="shared" si="11"/>
        <v>0</v>
      </c>
      <c r="BK37" s="1703">
        <f t="shared" si="11"/>
        <v>0</v>
      </c>
      <c r="BL37" s="1703">
        <f t="shared" si="11"/>
        <v>0</v>
      </c>
      <c r="BM37" s="1703">
        <f t="shared" si="11"/>
        <v>0</v>
      </c>
      <c r="BN37" s="1703">
        <f t="shared" si="11"/>
        <v>0</v>
      </c>
      <c r="BO37" s="1703">
        <f t="shared" ref="BO37:CT37" si="12">SUMIF($H$11:$H$32,BO36,$K$11:$K$32)</f>
        <v>0</v>
      </c>
      <c r="BP37" s="1703">
        <f t="shared" si="12"/>
        <v>0</v>
      </c>
      <c r="BQ37" s="1703">
        <f t="shared" si="12"/>
        <v>0</v>
      </c>
      <c r="BR37" s="1703">
        <f t="shared" si="12"/>
        <v>0</v>
      </c>
      <c r="BS37" s="1703">
        <f t="shared" si="12"/>
        <v>0</v>
      </c>
      <c r="BT37" s="1703">
        <f t="shared" si="12"/>
        <v>0</v>
      </c>
      <c r="BU37" s="1703">
        <f t="shared" si="12"/>
        <v>0</v>
      </c>
      <c r="BV37" s="1703">
        <f t="shared" si="12"/>
        <v>0</v>
      </c>
      <c r="BW37" s="1703">
        <f t="shared" si="12"/>
        <v>0</v>
      </c>
      <c r="BX37" s="1703">
        <f t="shared" si="12"/>
        <v>0</v>
      </c>
      <c r="BY37" s="1703">
        <f t="shared" si="12"/>
        <v>0</v>
      </c>
      <c r="BZ37" s="1703">
        <f t="shared" si="12"/>
        <v>0</v>
      </c>
      <c r="CA37" s="1703">
        <f t="shared" si="12"/>
        <v>0</v>
      </c>
      <c r="CB37" s="1703">
        <f t="shared" si="12"/>
        <v>0</v>
      </c>
      <c r="CC37" s="1703">
        <f t="shared" si="12"/>
        <v>0</v>
      </c>
      <c r="CD37" s="1703">
        <f t="shared" si="12"/>
        <v>0</v>
      </c>
      <c r="CE37" s="1703">
        <f t="shared" si="12"/>
        <v>0</v>
      </c>
      <c r="CF37" s="1703">
        <f t="shared" si="12"/>
        <v>0</v>
      </c>
      <c r="CG37" s="1703">
        <f t="shared" si="12"/>
        <v>0</v>
      </c>
      <c r="CH37" s="1703">
        <f t="shared" si="12"/>
        <v>0</v>
      </c>
      <c r="CI37" s="1703">
        <f t="shared" si="12"/>
        <v>0</v>
      </c>
      <c r="CJ37" s="1703">
        <f t="shared" si="12"/>
        <v>0</v>
      </c>
      <c r="CK37" s="1703">
        <f t="shared" si="12"/>
        <v>0</v>
      </c>
      <c r="CL37" s="1703">
        <f t="shared" si="12"/>
        <v>0</v>
      </c>
      <c r="CM37" s="1703">
        <f t="shared" si="12"/>
        <v>0</v>
      </c>
      <c r="CN37" s="1703">
        <f t="shared" si="12"/>
        <v>0</v>
      </c>
      <c r="CO37" s="1703">
        <f t="shared" si="12"/>
        <v>0</v>
      </c>
      <c r="CP37" s="1703">
        <f t="shared" si="12"/>
        <v>0</v>
      </c>
      <c r="CQ37" s="1703">
        <f t="shared" si="12"/>
        <v>0</v>
      </c>
      <c r="CR37" s="1703">
        <f t="shared" si="12"/>
        <v>0</v>
      </c>
      <c r="CS37" s="1703">
        <f t="shared" si="12"/>
        <v>0</v>
      </c>
      <c r="CT37" s="1703">
        <f t="shared" si="12"/>
        <v>0</v>
      </c>
      <c r="CU37" s="1703">
        <f t="shared" ref="CU37:DZ37" si="13">SUMIF($H$11:$H$32,CU36,$K$11:$K$32)</f>
        <v>0</v>
      </c>
      <c r="CV37" s="1703">
        <f t="shared" si="13"/>
        <v>0</v>
      </c>
      <c r="CW37" s="1703">
        <f t="shared" si="13"/>
        <v>0</v>
      </c>
      <c r="CX37" s="1703">
        <f t="shared" si="13"/>
        <v>0</v>
      </c>
      <c r="CY37" s="1703">
        <f t="shared" si="13"/>
        <v>0</v>
      </c>
      <c r="CZ37" s="1703">
        <f t="shared" si="13"/>
        <v>0</v>
      </c>
      <c r="DA37" s="1703">
        <f t="shared" si="13"/>
        <v>0</v>
      </c>
      <c r="DB37" s="1703">
        <f t="shared" si="13"/>
        <v>0</v>
      </c>
      <c r="DC37" s="1703">
        <f t="shared" si="13"/>
        <v>0</v>
      </c>
      <c r="DD37" s="1703">
        <f t="shared" si="13"/>
        <v>0</v>
      </c>
      <c r="DE37" s="1703">
        <f t="shared" si="13"/>
        <v>0</v>
      </c>
      <c r="DF37" s="1703">
        <f t="shared" si="13"/>
        <v>0</v>
      </c>
      <c r="DG37" s="1703">
        <f t="shared" si="13"/>
        <v>0</v>
      </c>
      <c r="DH37" s="1703">
        <f t="shared" si="13"/>
        <v>0</v>
      </c>
      <c r="DI37" s="1703">
        <f t="shared" si="13"/>
        <v>0</v>
      </c>
      <c r="DJ37" s="1703">
        <f t="shared" si="13"/>
        <v>0</v>
      </c>
      <c r="DK37" s="1703">
        <f t="shared" si="13"/>
        <v>0</v>
      </c>
      <c r="DL37" s="1703">
        <f t="shared" si="13"/>
        <v>0</v>
      </c>
      <c r="DM37" s="1703">
        <f t="shared" si="13"/>
        <v>0</v>
      </c>
      <c r="DN37" s="1703">
        <f t="shared" si="13"/>
        <v>0</v>
      </c>
      <c r="DO37" s="1703">
        <f t="shared" si="13"/>
        <v>0</v>
      </c>
      <c r="DP37" s="1703">
        <f t="shared" si="13"/>
        <v>0</v>
      </c>
      <c r="DQ37" s="1703">
        <f t="shared" si="13"/>
        <v>0</v>
      </c>
      <c r="DR37" s="1703">
        <f t="shared" si="13"/>
        <v>0</v>
      </c>
      <c r="DS37" s="1703">
        <f t="shared" si="13"/>
        <v>0</v>
      </c>
      <c r="DT37" s="1703">
        <f t="shared" si="13"/>
        <v>0</v>
      </c>
      <c r="DU37" s="1703">
        <f t="shared" si="13"/>
        <v>0</v>
      </c>
      <c r="DV37" s="1703">
        <f t="shared" si="13"/>
        <v>0</v>
      </c>
      <c r="DW37" s="1703">
        <f t="shared" si="13"/>
        <v>0</v>
      </c>
      <c r="DX37" s="1703">
        <f t="shared" si="13"/>
        <v>0</v>
      </c>
      <c r="DY37" s="1703">
        <f t="shared" si="13"/>
        <v>0</v>
      </c>
      <c r="DZ37" s="1703">
        <f t="shared" si="13"/>
        <v>0</v>
      </c>
      <c r="EA37" s="1703">
        <f t="shared" ref="EA37:FF37" si="14">SUMIF($H$11:$H$32,EA36,$K$11:$K$32)</f>
        <v>0</v>
      </c>
      <c r="EB37" s="1703">
        <f t="shared" si="14"/>
        <v>0</v>
      </c>
      <c r="EC37" s="1703">
        <f t="shared" si="14"/>
        <v>0</v>
      </c>
      <c r="ED37" s="1703">
        <f t="shared" si="14"/>
        <v>0</v>
      </c>
      <c r="EE37" s="1703">
        <f t="shared" si="14"/>
        <v>0</v>
      </c>
      <c r="EF37" s="1703">
        <f t="shared" si="14"/>
        <v>0</v>
      </c>
      <c r="EG37" s="1704">
        <f t="shared" si="14"/>
        <v>0</v>
      </c>
    </row>
  </sheetData>
  <mergeCells count="2">
    <mergeCell ref="G8:K8"/>
    <mergeCell ref="B8:E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2"/>
  <sheetViews>
    <sheetView workbookViewId="0">
      <selection activeCell="F15" sqref="F15"/>
    </sheetView>
  </sheetViews>
  <sheetFormatPr defaultColWidth="8.7265625" defaultRowHeight="14.5"/>
  <cols>
    <col min="3" max="3" width="17.453125" style="1114" bestFit="1" customWidth="1"/>
    <col min="4" max="4" width="30.7265625" style="1114" bestFit="1" customWidth="1"/>
    <col min="5" max="5" width="19.453125" style="1114" bestFit="1" customWidth="1"/>
    <col min="6" max="6" width="22.453125" style="1114" bestFit="1" customWidth="1"/>
  </cols>
  <sheetData>
    <row r="2" spans="2:6" ht="18.5" customHeight="1">
      <c r="B2" s="2144" t="s">
        <v>1164</v>
      </c>
      <c r="C2" s="2100"/>
      <c r="D2" s="2100"/>
      <c r="E2" s="2100"/>
      <c r="F2" s="2100"/>
    </row>
    <row r="3" spans="2:6">
      <c r="C3" s="899"/>
      <c r="D3" s="899"/>
      <c r="E3" s="1103"/>
      <c r="F3" s="1103"/>
    </row>
    <row r="4" spans="2:6">
      <c r="B4" s="60"/>
      <c r="C4" s="897"/>
      <c r="D4" s="897"/>
      <c r="E4" s="391"/>
      <c r="F4" s="391"/>
    </row>
    <row r="5" spans="2:6">
      <c r="B5" s="60"/>
      <c r="C5" s="897"/>
      <c r="D5" s="897"/>
      <c r="E5" s="391"/>
      <c r="F5" s="391"/>
    </row>
    <row r="6" spans="2:6">
      <c r="B6" s="60"/>
      <c r="C6" s="1705"/>
      <c r="D6" s="1705"/>
      <c r="E6" s="1705"/>
      <c r="F6" s="1705"/>
    </row>
    <row r="7" spans="2:6">
      <c r="B7" s="60"/>
      <c r="C7" s="1706"/>
      <c r="D7" s="1706"/>
      <c r="E7" s="1706"/>
      <c r="F7" s="1706"/>
    </row>
    <row r="8" spans="2:6">
      <c r="B8" s="60"/>
      <c r="C8" s="1706"/>
      <c r="D8" s="1706"/>
      <c r="E8" s="1706"/>
      <c r="F8" s="1699"/>
    </row>
    <row r="9" spans="2:6">
      <c r="B9" s="60"/>
      <c r="C9" s="898"/>
      <c r="D9" s="898"/>
      <c r="E9" s="414"/>
      <c r="F9" s="414"/>
    </row>
    <row r="10" spans="2:6">
      <c r="B10" s="60"/>
      <c r="C10" s="897"/>
      <c r="D10" s="897"/>
      <c r="E10" s="391"/>
      <c r="F10" s="391"/>
    </row>
    <row r="12" spans="2:6">
      <c r="D12" s="1707"/>
    </row>
  </sheetData>
  <mergeCells count="1">
    <mergeCell ref="B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2:J9"/>
  <sheetViews>
    <sheetView workbookViewId="0"/>
  </sheetViews>
  <sheetFormatPr defaultColWidth="8.7265625" defaultRowHeight="14.5"/>
  <cols>
    <col min="1" max="2" width="2.54296875" style="1114" customWidth="1"/>
    <col min="4" max="4" width="16.7265625" style="1114" bestFit="1" customWidth="1"/>
    <col min="5" max="5" width="2.54296875" style="1114" customWidth="1"/>
    <col min="6" max="6" width="12.453125" style="1114" bestFit="1" customWidth="1"/>
  </cols>
  <sheetData>
    <row r="2" spans="3:10">
      <c r="C2" t="s">
        <v>1165</v>
      </c>
      <c r="F2" s="1708">
        <v>1.5452E-2</v>
      </c>
    </row>
    <row r="3" spans="3:10">
      <c r="C3" t="s">
        <v>1166</v>
      </c>
      <c r="F3" s="1709">
        <v>0.9</v>
      </c>
      <c r="G3" s="1709"/>
      <c r="H3" t="s">
        <v>1167</v>
      </c>
      <c r="J3" s="1082">
        <v>34800</v>
      </c>
    </row>
    <row r="4" spans="3:10">
      <c r="C4" s="38" t="s">
        <v>111</v>
      </c>
      <c r="D4" s="38" t="s">
        <v>1168</v>
      </c>
      <c r="E4" s="38"/>
      <c r="F4" s="38" t="s">
        <v>1169</v>
      </c>
      <c r="H4" s="38" t="s">
        <v>1170</v>
      </c>
    </row>
    <row r="5" spans="3:10">
      <c r="C5">
        <v>2019</v>
      </c>
      <c r="D5" s="1082">
        <f>D6*(1-0.03)</f>
        <v>0</v>
      </c>
      <c r="E5" s="1082"/>
      <c r="H5" s="1082">
        <v>6133333</v>
      </c>
    </row>
    <row r="6" spans="3:10">
      <c r="C6">
        <v>2020</v>
      </c>
      <c r="D6" s="1082">
        <f>D7*(1-0.03)</f>
        <v>0</v>
      </c>
      <c r="E6" s="1082"/>
      <c r="H6" s="1082">
        <v>6466666</v>
      </c>
    </row>
    <row r="7" spans="3:10">
      <c r="C7">
        <v>2021</v>
      </c>
      <c r="D7" s="1082">
        <f>UW!J9*(3800/6071)</f>
        <v>0</v>
      </c>
      <c r="E7" s="1082"/>
      <c r="F7" s="1710">
        <f>AVERAGE(D5:D7)*$F$2</f>
        <v>0</v>
      </c>
    </row>
    <row r="8" spans="3:10">
      <c r="C8">
        <v>2022</v>
      </c>
      <c r="D8" s="1082">
        <f>D7*1.03</f>
        <v>0</v>
      </c>
      <c r="F8" s="1710">
        <f>AVERAGE(D6:D8)*$F$2</f>
        <v>0</v>
      </c>
    </row>
    <row r="9" spans="3:10">
      <c r="C9">
        <v>2023</v>
      </c>
      <c r="D9" s="1082">
        <f>D8*1.03</f>
        <v>0</v>
      </c>
      <c r="F9" s="1710">
        <f>AVERAGE(D7:D9)*$F$2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tabColor rgb="FFFFC000"/>
  </sheetPr>
  <dimension ref="A2:EC98"/>
  <sheetViews>
    <sheetView showGridLines="0" zoomScale="80" zoomScaleNormal="80" workbookViewId="0">
      <selection activeCell="D49" sqref="D49"/>
    </sheetView>
  </sheetViews>
  <sheetFormatPr defaultColWidth="8.7265625" defaultRowHeight="14.5"/>
  <cols>
    <col min="1" max="2" width="2.54296875" style="1114" customWidth="1"/>
    <col min="3" max="3" width="64.453125" style="1114" bestFit="1" customWidth="1"/>
    <col min="4" max="4" width="18.54296875" style="1114" customWidth="1"/>
    <col min="5" max="5" width="25.7265625" style="1114" customWidth="1"/>
    <col min="6" max="6" width="22.453125" style="1114" bestFit="1" customWidth="1"/>
    <col min="7" max="7" width="16.453125" style="1114" bestFit="1" customWidth="1"/>
    <col min="8" max="8" width="25.54296875" style="1114" bestFit="1" customWidth="1"/>
    <col min="9" max="9" width="30.453125" style="1114" bestFit="1" customWidth="1"/>
    <col min="10" max="10" width="15.7265625" style="1114" customWidth="1"/>
    <col min="11" max="11" width="27.7265625" style="1114" customWidth="1"/>
    <col min="12" max="12" width="16.26953125" style="1114" bestFit="1" customWidth="1"/>
    <col min="13" max="25" width="18.453125" style="1114" bestFit="1" customWidth="1"/>
    <col min="26" max="26" width="16.7265625" style="1114" bestFit="1" customWidth="1"/>
    <col min="27" max="29" width="19" style="1114" bestFit="1" customWidth="1"/>
    <col min="30" max="133" width="15.453125" style="1114" bestFit="1" customWidth="1"/>
  </cols>
  <sheetData>
    <row r="2" spans="2:133" ht="23" customHeight="1">
      <c r="B2" s="10" t="s">
        <v>1171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"/>
      <c r="DV2" s="1"/>
      <c r="DW2" s="1"/>
      <c r="DX2" s="1"/>
      <c r="DY2" s="1"/>
      <c r="DZ2" s="1"/>
      <c r="EA2" s="1"/>
      <c r="EB2" s="1"/>
      <c r="EC2" s="1"/>
    </row>
    <row r="3" spans="2:133" ht="15.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</row>
    <row r="4" spans="2:133" ht="16" customHeight="1" thickBo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</row>
    <row r="5" spans="2:133" ht="15.5" customHeight="1">
      <c r="B5" s="1"/>
      <c r="C5" s="6" t="s">
        <v>1172</v>
      </c>
      <c r="D5" s="12"/>
      <c r="E5" s="1711">
        <f>UW!J9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</row>
    <row r="6" spans="2:133" ht="15.5" customHeight="1">
      <c r="B6" s="1"/>
      <c r="C6" s="7"/>
      <c r="D6" s="3"/>
      <c r="E6" s="13"/>
      <c r="F6" s="1"/>
      <c r="G6" s="1"/>
      <c r="H6" s="901" t="s">
        <v>1173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</row>
    <row r="7" spans="2:133" ht="15.5" customHeight="1">
      <c r="B7" s="1"/>
      <c r="C7" s="7" t="s">
        <v>1174</v>
      </c>
      <c r="D7" s="3"/>
      <c r="E7" s="1712">
        <f>UW!$I$12</f>
        <v>46112</v>
      </c>
      <c r="F7" s="1713">
        <f>UW!$I$12</f>
        <v>46112</v>
      </c>
      <c r="G7" s="1"/>
      <c r="H7" s="1714" t="e">
        <f ca="1">SUM(E14:E19)/E8</f>
        <v>#DIV/0!</v>
      </c>
      <c r="I7" s="1" t="s">
        <v>1175</v>
      </c>
      <c r="J7" s="171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</row>
    <row r="8" spans="2:133" ht="15.5" customHeight="1">
      <c r="B8" s="1"/>
      <c r="C8" s="7" t="s">
        <v>1176</v>
      </c>
      <c r="D8" s="3"/>
      <c r="E8" s="1716">
        <f>UW!D20</f>
        <v>0</v>
      </c>
      <c r="F8" s="1716">
        <f>'Workstore Sales'!E33</f>
        <v>0</v>
      </c>
      <c r="G8" s="1715"/>
      <c r="H8" s="1714" t="e">
        <f ca="1">SUM(E14:E20)/E8</f>
        <v>#DIV/0!</v>
      </c>
      <c r="I8" s="1717" t="s">
        <v>1177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</row>
    <row r="9" spans="2:133" ht="15.5" customHeight="1">
      <c r="B9" s="1"/>
      <c r="C9" s="7" t="s">
        <v>1178</v>
      </c>
      <c r="D9" s="3"/>
      <c r="E9" s="1716">
        <f ca="1">'Comps &amp; Unit Mix'!AW328</f>
        <v>0</v>
      </c>
      <c r="F9" s="1716">
        <v>0</v>
      </c>
      <c r="G9" s="1"/>
      <c r="H9" s="1"/>
      <c r="I9" s="171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</row>
    <row r="10" spans="2:133" ht="15.5" customHeight="1">
      <c r="B10" s="1"/>
      <c r="C10" s="7" t="s">
        <v>1153</v>
      </c>
      <c r="D10" s="3"/>
      <c r="E10" s="1718" t="e">
        <f ca="1">E9/E11</f>
        <v>#DIV/0!</v>
      </c>
      <c r="F10" s="1718">
        <f>'Comps &amp; Unit Mix'!AU439</f>
        <v>0</v>
      </c>
      <c r="G10" s="1"/>
      <c r="H10" s="17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</row>
    <row r="11" spans="2:133" ht="16" customHeight="1" thickBot="1">
      <c r="B11" s="1"/>
      <c r="C11" s="8" t="s">
        <v>1179</v>
      </c>
      <c r="D11" s="1720"/>
      <c r="E11" s="1721">
        <f ca="1">'Comps &amp; Unit Mix'!AV328</f>
        <v>0</v>
      </c>
      <c r="F11" s="1721">
        <f>'Comps &amp; Unit Mix'!AV439</f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</row>
    <row r="12" spans="2:133" ht="16" customHeight="1" thickBo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722">
        <f>E7</f>
        <v>46112</v>
      </c>
      <c r="N12" s="1722">
        <f t="shared" ref="N12:AS12" si="0">EOMONTH(M12,1)</f>
        <v>46142</v>
      </c>
      <c r="O12" s="1722">
        <f t="shared" si="0"/>
        <v>46173</v>
      </c>
      <c r="P12" s="1722">
        <f t="shared" si="0"/>
        <v>46203</v>
      </c>
      <c r="Q12" s="1722">
        <f t="shared" si="0"/>
        <v>46234</v>
      </c>
      <c r="R12" s="1722">
        <f t="shared" si="0"/>
        <v>46265</v>
      </c>
      <c r="S12" s="1722">
        <f t="shared" si="0"/>
        <v>46295</v>
      </c>
      <c r="T12" s="1722">
        <f t="shared" si="0"/>
        <v>46326</v>
      </c>
      <c r="U12" s="1722">
        <f t="shared" si="0"/>
        <v>46356</v>
      </c>
      <c r="V12" s="1722">
        <f t="shared" si="0"/>
        <v>46387</v>
      </c>
      <c r="W12" s="1722">
        <f t="shared" si="0"/>
        <v>46418</v>
      </c>
      <c r="X12" s="1722">
        <f t="shared" si="0"/>
        <v>46446</v>
      </c>
      <c r="Y12" s="1722">
        <f t="shared" si="0"/>
        <v>46477</v>
      </c>
      <c r="Z12" s="1722">
        <f t="shared" si="0"/>
        <v>46507</v>
      </c>
      <c r="AA12" s="1722">
        <f t="shared" si="0"/>
        <v>46538</v>
      </c>
      <c r="AB12" s="1722">
        <f t="shared" si="0"/>
        <v>46568</v>
      </c>
      <c r="AC12" s="1722">
        <f t="shared" si="0"/>
        <v>46599</v>
      </c>
      <c r="AD12" s="1722">
        <f t="shared" si="0"/>
        <v>46630</v>
      </c>
      <c r="AE12" s="1722">
        <f t="shared" si="0"/>
        <v>46660</v>
      </c>
      <c r="AF12" s="1722">
        <f t="shared" si="0"/>
        <v>46691</v>
      </c>
      <c r="AG12" s="1722">
        <f t="shared" si="0"/>
        <v>46721</v>
      </c>
      <c r="AH12" s="1722">
        <f t="shared" si="0"/>
        <v>46752</v>
      </c>
      <c r="AI12" s="1722">
        <f t="shared" si="0"/>
        <v>46783</v>
      </c>
      <c r="AJ12" s="1722">
        <f t="shared" si="0"/>
        <v>46812</v>
      </c>
      <c r="AK12" s="1722">
        <f t="shared" si="0"/>
        <v>46843</v>
      </c>
      <c r="AL12" s="1722">
        <f t="shared" si="0"/>
        <v>46873</v>
      </c>
      <c r="AM12" s="1722">
        <f t="shared" si="0"/>
        <v>46904</v>
      </c>
      <c r="AN12" s="1722">
        <f t="shared" si="0"/>
        <v>46934</v>
      </c>
      <c r="AO12" s="1722">
        <f t="shared" si="0"/>
        <v>46965</v>
      </c>
      <c r="AP12" s="1722">
        <f t="shared" si="0"/>
        <v>46996</v>
      </c>
      <c r="AQ12" s="1722">
        <f t="shared" si="0"/>
        <v>47026</v>
      </c>
      <c r="AR12" s="1722">
        <f t="shared" si="0"/>
        <v>47057</v>
      </c>
      <c r="AS12" s="1722">
        <f t="shared" si="0"/>
        <v>47087</v>
      </c>
      <c r="AT12" s="1722">
        <f t="shared" ref="AT12:BY12" si="1">EOMONTH(AS12,1)</f>
        <v>47118</v>
      </c>
      <c r="AU12" s="1722">
        <f t="shared" si="1"/>
        <v>47149</v>
      </c>
      <c r="AV12" s="1722">
        <f t="shared" si="1"/>
        <v>47177</v>
      </c>
      <c r="AW12" s="1722">
        <f t="shared" si="1"/>
        <v>47208</v>
      </c>
      <c r="AX12" s="1722">
        <f t="shared" si="1"/>
        <v>47238</v>
      </c>
      <c r="AY12" s="1722">
        <f t="shared" si="1"/>
        <v>47269</v>
      </c>
      <c r="AZ12" s="1722">
        <f t="shared" si="1"/>
        <v>47299</v>
      </c>
      <c r="BA12" s="1722">
        <f t="shared" si="1"/>
        <v>47330</v>
      </c>
      <c r="BB12" s="1722">
        <f t="shared" si="1"/>
        <v>47361</v>
      </c>
      <c r="BC12" s="1722">
        <f t="shared" si="1"/>
        <v>47391</v>
      </c>
      <c r="BD12" s="1722">
        <f t="shared" si="1"/>
        <v>47422</v>
      </c>
      <c r="BE12" s="1722">
        <f t="shared" si="1"/>
        <v>47452</v>
      </c>
      <c r="BF12" s="1722">
        <f t="shared" si="1"/>
        <v>47483</v>
      </c>
      <c r="BG12" s="1722">
        <f t="shared" si="1"/>
        <v>47514</v>
      </c>
      <c r="BH12" s="1722">
        <f t="shared" si="1"/>
        <v>47542</v>
      </c>
      <c r="BI12" s="1722">
        <f t="shared" si="1"/>
        <v>47573</v>
      </c>
      <c r="BJ12" s="1722">
        <f t="shared" si="1"/>
        <v>47603</v>
      </c>
      <c r="BK12" s="1722">
        <f t="shared" si="1"/>
        <v>47634</v>
      </c>
      <c r="BL12" s="1722">
        <f t="shared" si="1"/>
        <v>47664</v>
      </c>
      <c r="BM12" s="1722">
        <f t="shared" si="1"/>
        <v>47695</v>
      </c>
      <c r="BN12" s="1722">
        <f t="shared" si="1"/>
        <v>47726</v>
      </c>
      <c r="BO12" s="1722">
        <f t="shared" si="1"/>
        <v>47756</v>
      </c>
      <c r="BP12" s="1722">
        <f t="shared" si="1"/>
        <v>47787</v>
      </c>
      <c r="BQ12" s="1722">
        <f t="shared" si="1"/>
        <v>47817</v>
      </c>
      <c r="BR12" s="1722">
        <f t="shared" si="1"/>
        <v>47848</v>
      </c>
      <c r="BS12" s="1722">
        <f t="shared" si="1"/>
        <v>47879</v>
      </c>
      <c r="BT12" s="1722">
        <f t="shared" si="1"/>
        <v>47907</v>
      </c>
      <c r="BU12" s="1722">
        <f t="shared" si="1"/>
        <v>47938</v>
      </c>
      <c r="BV12" s="1722">
        <f t="shared" si="1"/>
        <v>47968</v>
      </c>
      <c r="BW12" s="1722">
        <f t="shared" si="1"/>
        <v>47999</v>
      </c>
      <c r="BX12" s="1722">
        <f t="shared" si="1"/>
        <v>48029</v>
      </c>
      <c r="BY12" s="1722">
        <f t="shared" si="1"/>
        <v>48060</v>
      </c>
      <c r="BZ12" s="1722">
        <f t="shared" ref="BZ12:DE12" si="2">EOMONTH(BY12,1)</f>
        <v>48091</v>
      </c>
      <c r="CA12" s="1722">
        <f t="shared" si="2"/>
        <v>48121</v>
      </c>
      <c r="CB12" s="1722">
        <f t="shared" si="2"/>
        <v>48152</v>
      </c>
      <c r="CC12" s="1722">
        <f t="shared" si="2"/>
        <v>48182</v>
      </c>
      <c r="CD12" s="1722">
        <f t="shared" si="2"/>
        <v>48213</v>
      </c>
      <c r="CE12" s="1722">
        <f t="shared" si="2"/>
        <v>48244</v>
      </c>
      <c r="CF12" s="1722">
        <f t="shared" si="2"/>
        <v>48273</v>
      </c>
      <c r="CG12" s="1722">
        <f t="shared" si="2"/>
        <v>48304</v>
      </c>
      <c r="CH12" s="1722">
        <f t="shared" si="2"/>
        <v>48334</v>
      </c>
      <c r="CI12" s="1722">
        <f t="shared" si="2"/>
        <v>48365</v>
      </c>
      <c r="CJ12" s="1722">
        <f t="shared" si="2"/>
        <v>48395</v>
      </c>
      <c r="CK12" s="1722">
        <f t="shared" si="2"/>
        <v>48426</v>
      </c>
      <c r="CL12" s="1722">
        <f t="shared" si="2"/>
        <v>48457</v>
      </c>
      <c r="CM12" s="1722">
        <f t="shared" si="2"/>
        <v>48487</v>
      </c>
      <c r="CN12" s="1722">
        <f t="shared" si="2"/>
        <v>48518</v>
      </c>
      <c r="CO12" s="1722">
        <f t="shared" si="2"/>
        <v>48548</v>
      </c>
      <c r="CP12" s="1722">
        <f t="shared" si="2"/>
        <v>48579</v>
      </c>
      <c r="CQ12" s="1722">
        <f t="shared" si="2"/>
        <v>48610</v>
      </c>
      <c r="CR12" s="1722">
        <f t="shared" si="2"/>
        <v>48638</v>
      </c>
      <c r="CS12" s="1722">
        <f t="shared" si="2"/>
        <v>48669</v>
      </c>
      <c r="CT12" s="1722">
        <f t="shared" si="2"/>
        <v>48699</v>
      </c>
      <c r="CU12" s="1722">
        <f t="shared" si="2"/>
        <v>48730</v>
      </c>
      <c r="CV12" s="1722">
        <f t="shared" si="2"/>
        <v>48760</v>
      </c>
      <c r="CW12" s="1722">
        <f t="shared" si="2"/>
        <v>48791</v>
      </c>
      <c r="CX12" s="1722">
        <f t="shared" si="2"/>
        <v>48822</v>
      </c>
      <c r="CY12" s="1722">
        <f t="shared" si="2"/>
        <v>48852</v>
      </c>
      <c r="CZ12" s="1722">
        <f t="shared" si="2"/>
        <v>48883</v>
      </c>
      <c r="DA12" s="1722">
        <f t="shared" si="2"/>
        <v>48913</v>
      </c>
      <c r="DB12" s="1722">
        <f t="shared" si="2"/>
        <v>48944</v>
      </c>
      <c r="DC12" s="1722">
        <f t="shared" si="2"/>
        <v>48975</v>
      </c>
      <c r="DD12" s="1722">
        <f t="shared" si="2"/>
        <v>49003</v>
      </c>
      <c r="DE12" s="1722">
        <f t="shared" si="2"/>
        <v>49034</v>
      </c>
      <c r="DF12" s="1722">
        <f t="shared" ref="DF12:EC12" si="3">EOMONTH(DE12,1)</f>
        <v>49064</v>
      </c>
      <c r="DG12" s="1722">
        <f t="shared" si="3"/>
        <v>49095</v>
      </c>
      <c r="DH12" s="1722">
        <f t="shared" si="3"/>
        <v>49125</v>
      </c>
      <c r="DI12" s="1722">
        <f t="shared" si="3"/>
        <v>49156</v>
      </c>
      <c r="DJ12" s="1722">
        <f t="shared" si="3"/>
        <v>49187</v>
      </c>
      <c r="DK12" s="1722">
        <f t="shared" si="3"/>
        <v>49217</v>
      </c>
      <c r="DL12" s="1722">
        <f t="shared" si="3"/>
        <v>49248</v>
      </c>
      <c r="DM12" s="1722">
        <f t="shared" si="3"/>
        <v>49278</v>
      </c>
      <c r="DN12" s="1722">
        <f t="shared" si="3"/>
        <v>49309</v>
      </c>
      <c r="DO12" s="1722">
        <f t="shared" si="3"/>
        <v>49340</v>
      </c>
      <c r="DP12" s="1722">
        <f t="shared" si="3"/>
        <v>49368</v>
      </c>
      <c r="DQ12" s="1722">
        <f t="shared" si="3"/>
        <v>49399</v>
      </c>
      <c r="DR12" s="1722">
        <f t="shared" si="3"/>
        <v>49429</v>
      </c>
      <c r="DS12" s="1722">
        <f t="shared" si="3"/>
        <v>49460</v>
      </c>
      <c r="DT12" s="1722">
        <f t="shared" si="3"/>
        <v>49490</v>
      </c>
      <c r="DU12" s="1722">
        <f t="shared" si="3"/>
        <v>49521</v>
      </c>
      <c r="DV12" s="1722">
        <f t="shared" si="3"/>
        <v>49552</v>
      </c>
      <c r="DW12" s="1722">
        <f t="shared" si="3"/>
        <v>49582</v>
      </c>
      <c r="DX12" s="1722">
        <f t="shared" si="3"/>
        <v>49613</v>
      </c>
      <c r="DY12" s="1722">
        <f t="shared" si="3"/>
        <v>49643</v>
      </c>
      <c r="DZ12" s="1722">
        <f t="shared" si="3"/>
        <v>49674</v>
      </c>
      <c r="EA12" s="1722">
        <f t="shared" si="3"/>
        <v>49705</v>
      </c>
      <c r="EB12" s="1722">
        <f t="shared" si="3"/>
        <v>49734</v>
      </c>
      <c r="EC12" s="1722">
        <f t="shared" si="3"/>
        <v>49765</v>
      </c>
    </row>
    <row r="13" spans="2:133" ht="16" customHeight="1" thickBot="1">
      <c r="B13" s="1"/>
      <c r="C13" s="529" t="s">
        <v>1180</v>
      </c>
      <c r="D13" s="530"/>
      <c r="E13" s="530"/>
      <c r="F13" s="1095" t="s">
        <v>112</v>
      </c>
      <c r="G13" s="1095" t="s">
        <v>1181</v>
      </c>
      <c r="H13" s="1095" t="s">
        <v>341</v>
      </c>
      <c r="I13" s="1095" t="s">
        <v>1182</v>
      </c>
      <c r="J13" s="2149" t="s">
        <v>1157</v>
      </c>
      <c r="K13" s="2032"/>
      <c r="L13" s="1"/>
      <c r="M13" s="1723">
        <v>0</v>
      </c>
      <c r="N13" s="1724">
        <f t="shared" ref="N13:AS13" si="4">M13+1</f>
        <v>1</v>
      </c>
      <c r="O13" s="1724">
        <f t="shared" si="4"/>
        <v>2</v>
      </c>
      <c r="P13" s="1724">
        <f t="shared" si="4"/>
        <v>3</v>
      </c>
      <c r="Q13" s="1724">
        <f t="shared" si="4"/>
        <v>4</v>
      </c>
      <c r="R13" s="1724">
        <f t="shared" si="4"/>
        <v>5</v>
      </c>
      <c r="S13" s="1724">
        <f t="shared" si="4"/>
        <v>6</v>
      </c>
      <c r="T13" s="1724">
        <f t="shared" si="4"/>
        <v>7</v>
      </c>
      <c r="U13" s="1724">
        <f t="shared" si="4"/>
        <v>8</v>
      </c>
      <c r="V13" s="1724">
        <f t="shared" si="4"/>
        <v>9</v>
      </c>
      <c r="W13" s="1724">
        <f t="shared" si="4"/>
        <v>10</v>
      </c>
      <c r="X13" s="1724">
        <f t="shared" si="4"/>
        <v>11</v>
      </c>
      <c r="Y13" s="1724">
        <f t="shared" si="4"/>
        <v>12</v>
      </c>
      <c r="Z13" s="1724">
        <f t="shared" si="4"/>
        <v>13</v>
      </c>
      <c r="AA13" s="1724">
        <f t="shared" si="4"/>
        <v>14</v>
      </c>
      <c r="AB13" s="1724">
        <f t="shared" si="4"/>
        <v>15</v>
      </c>
      <c r="AC13" s="1724">
        <f t="shared" si="4"/>
        <v>16</v>
      </c>
      <c r="AD13" s="1724">
        <f t="shared" si="4"/>
        <v>17</v>
      </c>
      <c r="AE13" s="1724">
        <f t="shared" si="4"/>
        <v>18</v>
      </c>
      <c r="AF13" s="1724">
        <f t="shared" si="4"/>
        <v>19</v>
      </c>
      <c r="AG13" s="1724">
        <f t="shared" si="4"/>
        <v>20</v>
      </c>
      <c r="AH13" s="1724">
        <f t="shared" si="4"/>
        <v>21</v>
      </c>
      <c r="AI13" s="1724">
        <f t="shared" si="4"/>
        <v>22</v>
      </c>
      <c r="AJ13" s="1724">
        <f t="shared" si="4"/>
        <v>23</v>
      </c>
      <c r="AK13" s="1724">
        <f t="shared" si="4"/>
        <v>24</v>
      </c>
      <c r="AL13" s="1724">
        <f t="shared" si="4"/>
        <v>25</v>
      </c>
      <c r="AM13" s="1724">
        <f t="shared" si="4"/>
        <v>26</v>
      </c>
      <c r="AN13" s="1724">
        <f t="shared" si="4"/>
        <v>27</v>
      </c>
      <c r="AO13" s="1724">
        <f t="shared" si="4"/>
        <v>28</v>
      </c>
      <c r="AP13" s="1724">
        <f t="shared" si="4"/>
        <v>29</v>
      </c>
      <c r="AQ13" s="1724">
        <f t="shared" si="4"/>
        <v>30</v>
      </c>
      <c r="AR13" s="1724">
        <f t="shared" si="4"/>
        <v>31</v>
      </c>
      <c r="AS13" s="1724">
        <f t="shared" si="4"/>
        <v>32</v>
      </c>
      <c r="AT13" s="1724">
        <f t="shared" ref="AT13:BY13" si="5">AS13+1</f>
        <v>33</v>
      </c>
      <c r="AU13" s="1724">
        <f t="shared" si="5"/>
        <v>34</v>
      </c>
      <c r="AV13" s="1724">
        <f t="shared" si="5"/>
        <v>35</v>
      </c>
      <c r="AW13" s="1724">
        <f t="shared" si="5"/>
        <v>36</v>
      </c>
      <c r="AX13" s="1724">
        <f t="shared" si="5"/>
        <v>37</v>
      </c>
      <c r="AY13" s="1724">
        <f t="shared" si="5"/>
        <v>38</v>
      </c>
      <c r="AZ13" s="1724">
        <f t="shared" si="5"/>
        <v>39</v>
      </c>
      <c r="BA13" s="1724">
        <f t="shared" si="5"/>
        <v>40</v>
      </c>
      <c r="BB13" s="1724">
        <f t="shared" si="5"/>
        <v>41</v>
      </c>
      <c r="BC13" s="1724">
        <f t="shared" si="5"/>
        <v>42</v>
      </c>
      <c r="BD13" s="1724">
        <f t="shared" si="5"/>
        <v>43</v>
      </c>
      <c r="BE13" s="1724">
        <f t="shared" si="5"/>
        <v>44</v>
      </c>
      <c r="BF13" s="1724">
        <f t="shared" si="5"/>
        <v>45</v>
      </c>
      <c r="BG13" s="1724">
        <f t="shared" si="5"/>
        <v>46</v>
      </c>
      <c r="BH13" s="1724">
        <f t="shared" si="5"/>
        <v>47</v>
      </c>
      <c r="BI13" s="1724">
        <f t="shared" si="5"/>
        <v>48</v>
      </c>
      <c r="BJ13" s="1724">
        <f t="shared" si="5"/>
        <v>49</v>
      </c>
      <c r="BK13" s="1724">
        <f t="shared" si="5"/>
        <v>50</v>
      </c>
      <c r="BL13" s="1724">
        <f t="shared" si="5"/>
        <v>51</v>
      </c>
      <c r="BM13" s="1724">
        <f t="shared" si="5"/>
        <v>52</v>
      </c>
      <c r="BN13" s="1724">
        <f t="shared" si="5"/>
        <v>53</v>
      </c>
      <c r="BO13" s="1724">
        <f t="shared" si="5"/>
        <v>54</v>
      </c>
      <c r="BP13" s="1724">
        <f t="shared" si="5"/>
        <v>55</v>
      </c>
      <c r="BQ13" s="1724">
        <f t="shared" si="5"/>
        <v>56</v>
      </c>
      <c r="BR13" s="1724">
        <f t="shared" si="5"/>
        <v>57</v>
      </c>
      <c r="BS13" s="1724">
        <f t="shared" si="5"/>
        <v>58</v>
      </c>
      <c r="BT13" s="1724">
        <f t="shared" si="5"/>
        <v>59</v>
      </c>
      <c r="BU13" s="1724">
        <f t="shared" si="5"/>
        <v>60</v>
      </c>
      <c r="BV13" s="1724">
        <f t="shared" si="5"/>
        <v>61</v>
      </c>
      <c r="BW13" s="1724">
        <f t="shared" si="5"/>
        <v>62</v>
      </c>
      <c r="BX13" s="1724">
        <f t="shared" si="5"/>
        <v>63</v>
      </c>
      <c r="BY13" s="1724">
        <f t="shared" si="5"/>
        <v>64</v>
      </c>
      <c r="BZ13" s="1724">
        <f t="shared" ref="BZ13:DE13" si="6">BY13+1</f>
        <v>65</v>
      </c>
      <c r="CA13" s="1724">
        <f t="shared" si="6"/>
        <v>66</v>
      </c>
      <c r="CB13" s="1724">
        <f t="shared" si="6"/>
        <v>67</v>
      </c>
      <c r="CC13" s="1724">
        <f t="shared" si="6"/>
        <v>68</v>
      </c>
      <c r="CD13" s="1724">
        <f t="shared" si="6"/>
        <v>69</v>
      </c>
      <c r="CE13" s="1724">
        <f t="shared" si="6"/>
        <v>70</v>
      </c>
      <c r="CF13" s="1724">
        <f t="shared" si="6"/>
        <v>71</v>
      </c>
      <c r="CG13" s="1724">
        <f t="shared" si="6"/>
        <v>72</v>
      </c>
      <c r="CH13" s="1724">
        <f t="shared" si="6"/>
        <v>73</v>
      </c>
      <c r="CI13" s="1724">
        <f t="shared" si="6"/>
        <v>74</v>
      </c>
      <c r="CJ13" s="1724">
        <f t="shared" si="6"/>
        <v>75</v>
      </c>
      <c r="CK13" s="1724">
        <f t="shared" si="6"/>
        <v>76</v>
      </c>
      <c r="CL13" s="1724">
        <f t="shared" si="6"/>
        <v>77</v>
      </c>
      <c r="CM13" s="1724">
        <f t="shared" si="6"/>
        <v>78</v>
      </c>
      <c r="CN13" s="1724">
        <f t="shared" si="6"/>
        <v>79</v>
      </c>
      <c r="CO13" s="1724">
        <f t="shared" si="6"/>
        <v>80</v>
      </c>
      <c r="CP13" s="1724">
        <f t="shared" si="6"/>
        <v>81</v>
      </c>
      <c r="CQ13" s="1724">
        <f t="shared" si="6"/>
        <v>82</v>
      </c>
      <c r="CR13" s="1724">
        <f t="shared" si="6"/>
        <v>83</v>
      </c>
      <c r="CS13" s="1724">
        <f t="shared" si="6"/>
        <v>84</v>
      </c>
      <c r="CT13" s="1724">
        <f t="shared" si="6"/>
        <v>85</v>
      </c>
      <c r="CU13" s="1724">
        <f t="shared" si="6"/>
        <v>86</v>
      </c>
      <c r="CV13" s="1724">
        <f t="shared" si="6"/>
        <v>87</v>
      </c>
      <c r="CW13" s="1724">
        <f t="shared" si="6"/>
        <v>88</v>
      </c>
      <c r="CX13" s="1724">
        <f t="shared" si="6"/>
        <v>89</v>
      </c>
      <c r="CY13" s="1724">
        <f t="shared" si="6"/>
        <v>90</v>
      </c>
      <c r="CZ13" s="1724">
        <f t="shared" si="6"/>
        <v>91</v>
      </c>
      <c r="DA13" s="1724">
        <f t="shared" si="6"/>
        <v>92</v>
      </c>
      <c r="DB13" s="1724">
        <f t="shared" si="6"/>
        <v>93</v>
      </c>
      <c r="DC13" s="1724">
        <f t="shared" si="6"/>
        <v>94</v>
      </c>
      <c r="DD13" s="1724">
        <f t="shared" si="6"/>
        <v>95</v>
      </c>
      <c r="DE13" s="1724">
        <f t="shared" si="6"/>
        <v>96</v>
      </c>
      <c r="DF13" s="1724">
        <f t="shared" ref="DF13:EC13" si="7">DE13+1</f>
        <v>97</v>
      </c>
      <c r="DG13" s="1724">
        <f t="shared" si="7"/>
        <v>98</v>
      </c>
      <c r="DH13" s="1724">
        <f t="shared" si="7"/>
        <v>99</v>
      </c>
      <c r="DI13" s="1724">
        <f t="shared" si="7"/>
        <v>100</v>
      </c>
      <c r="DJ13" s="1724">
        <f t="shared" si="7"/>
        <v>101</v>
      </c>
      <c r="DK13" s="1724">
        <f t="shared" si="7"/>
        <v>102</v>
      </c>
      <c r="DL13" s="1724">
        <f t="shared" si="7"/>
        <v>103</v>
      </c>
      <c r="DM13" s="1724">
        <f t="shared" si="7"/>
        <v>104</v>
      </c>
      <c r="DN13" s="1724">
        <f t="shared" si="7"/>
        <v>105</v>
      </c>
      <c r="DO13" s="1724">
        <f t="shared" si="7"/>
        <v>106</v>
      </c>
      <c r="DP13" s="1724">
        <f t="shared" si="7"/>
        <v>107</v>
      </c>
      <c r="DQ13" s="1724">
        <f t="shared" si="7"/>
        <v>108</v>
      </c>
      <c r="DR13" s="1724">
        <f t="shared" si="7"/>
        <v>109</v>
      </c>
      <c r="DS13" s="1724">
        <f t="shared" si="7"/>
        <v>110</v>
      </c>
      <c r="DT13" s="1724">
        <f t="shared" si="7"/>
        <v>111</v>
      </c>
      <c r="DU13" s="1724">
        <f t="shared" si="7"/>
        <v>112</v>
      </c>
      <c r="DV13" s="1724">
        <f t="shared" si="7"/>
        <v>113</v>
      </c>
      <c r="DW13" s="1724">
        <f t="shared" si="7"/>
        <v>114</v>
      </c>
      <c r="DX13" s="1724">
        <f t="shared" si="7"/>
        <v>115</v>
      </c>
      <c r="DY13" s="1724">
        <f t="shared" si="7"/>
        <v>116</v>
      </c>
      <c r="DZ13" s="1724">
        <f t="shared" si="7"/>
        <v>117</v>
      </c>
      <c r="EA13" s="1724">
        <f t="shared" si="7"/>
        <v>118</v>
      </c>
      <c r="EB13" s="1724">
        <f t="shared" si="7"/>
        <v>119</v>
      </c>
      <c r="EC13" s="1724">
        <f t="shared" si="7"/>
        <v>120</v>
      </c>
    </row>
    <row r="14" spans="2:133" ht="15.5" customHeight="1">
      <c r="B14" s="1"/>
      <c r="C14" s="14" t="s">
        <v>1183</v>
      </c>
      <c r="D14" s="1725">
        <v>0</v>
      </c>
      <c r="E14" s="1726">
        <f>D14*E8</f>
        <v>0</v>
      </c>
      <c r="F14" s="73">
        <v>7</v>
      </c>
      <c r="G14" s="74">
        <v>14</v>
      </c>
      <c r="H14" s="1727" t="str">
        <f t="shared" ref="H14:H20" si="8">IF($E14=0,"-",EOMONTH($E$7,F14))</f>
        <v>-</v>
      </c>
      <c r="I14" s="1728" t="str">
        <f t="shared" ref="I14:I20" si="9">IF($E14=0,"-",EOMONTH(H14,G14-1))</f>
        <v>-</v>
      </c>
      <c r="J14" s="2148"/>
      <c r="K14" s="2097"/>
      <c r="L14" s="1"/>
      <c r="M14" s="1729">
        <f t="shared" ref="M14:V19" si="10">IF(AND(M$13&gt;=$F14,M$13&lt;SUM($F14:$G14)),$E14/$G14,0)</f>
        <v>0</v>
      </c>
      <c r="N14" s="1729">
        <f t="shared" si="10"/>
        <v>0</v>
      </c>
      <c r="O14" s="1729">
        <f t="shared" si="10"/>
        <v>0</v>
      </c>
      <c r="P14" s="1729">
        <f t="shared" si="10"/>
        <v>0</v>
      </c>
      <c r="Q14" s="1729">
        <f t="shared" si="10"/>
        <v>0</v>
      </c>
      <c r="R14" s="1729">
        <f t="shared" si="10"/>
        <v>0</v>
      </c>
      <c r="S14" s="1729">
        <f t="shared" si="10"/>
        <v>0</v>
      </c>
      <c r="T14" s="1729">
        <f t="shared" si="10"/>
        <v>0</v>
      </c>
      <c r="U14" s="1729">
        <f t="shared" si="10"/>
        <v>0</v>
      </c>
      <c r="V14" s="1729">
        <f t="shared" si="10"/>
        <v>0</v>
      </c>
      <c r="W14" s="1729">
        <f t="shared" ref="W14:AF19" si="11">IF(AND(W$13&gt;=$F14,W$13&lt;SUM($F14:$G14)),$E14/$G14,0)</f>
        <v>0</v>
      </c>
      <c r="X14" s="1729">
        <f t="shared" si="11"/>
        <v>0</v>
      </c>
      <c r="Y14" s="1729">
        <f t="shared" si="11"/>
        <v>0</v>
      </c>
      <c r="Z14" s="1729">
        <f t="shared" si="11"/>
        <v>0</v>
      </c>
      <c r="AA14" s="1729">
        <f t="shared" si="11"/>
        <v>0</v>
      </c>
      <c r="AB14" s="1729">
        <f t="shared" si="11"/>
        <v>0</v>
      </c>
      <c r="AC14" s="1729">
        <f t="shared" si="11"/>
        <v>0</v>
      </c>
      <c r="AD14" s="1729">
        <f t="shared" si="11"/>
        <v>0</v>
      </c>
      <c r="AE14" s="1729">
        <f t="shared" si="11"/>
        <v>0</v>
      </c>
      <c r="AF14" s="1729">
        <f t="shared" si="11"/>
        <v>0</v>
      </c>
      <c r="AG14" s="1729">
        <f t="shared" ref="AG14:AP19" si="12">IF(AND(AG$13&gt;=$F14,AG$13&lt;SUM($F14:$G14)),$E14/$G14,0)</f>
        <v>0</v>
      </c>
      <c r="AH14" s="1729">
        <f t="shared" si="12"/>
        <v>0</v>
      </c>
      <c r="AI14" s="1729">
        <f t="shared" si="12"/>
        <v>0</v>
      </c>
      <c r="AJ14" s="1729">
        <f t="shared" si="12"/>
        <v>0</v>
      </c>
      <c r="AK14" s="1729">
        <f t="shared" si="12"/>
        <v>0</v>
      </c>
      <c r="AL14" s="1729">
        <f t="shared" si="12"/>
        <v>0</v>
      </c>
      <c r="AM14" s="1729">
        <f t="shared" si="12"/>
        <v>0</v>
      </c>
      <c r="AN14" s="1729">
        <f t="shared" si="12"/>
        <v>0</v>
      </c>
      <c r="AO14" s="1729">
        <f t="shared" si="12"/>
        <v>0</v>
      </c>
      <c r="AP14" s="1729">
        <f t="shared" si="12"/>
        <v>0</v>
      </c>
      <c r="AQ14" s="1729">
        <f t="shared" ref="AQ14:AZ19" si="13">IF(AND(AQ$13&gt;=$F14,AQ$13&lt;SUM($F14:$G14)),$E14/$G14,0)</f>
        <v>0</v>
      </c>
      <c r="AR14" s="1729">
        <f t="shared" si="13"/>
        <v>0</v>
      </c>
      <c r="AS14" s="1729">
        <f t="shared" si="13"/>
        <v>0</v>
      </c>
      <c r="AT14" s="1729">
        <f t="shared" si="13"/>
        <v>0</v>
      </c>
      <c r="AU14" s="1729">
        <f t="shared" si="13"/>
        <v>0</v>
      </c>
      <c r="AV14" s="1729">
        <f t="shared" si="13"/>
        <v>0</v>
      </c>
      <c r="AW14" s="1729">
        <f t="shared" si="13"/>
        <v>0</v>
      </c>
      <c r="AX14" s="1729">
        <f t="shared" si="13"/>
        <v>0</v>
      </c>
      <c r="AY14" s="1729">
        <f t="shared" si="13"/>
        <v>0</v>
      </c>
      <c r="AZ14" s="1729">
        <f t="shared" si="13"/>
        <v>0</v>
      </c>
      <c r="BA14" s="1729">
        <f t="shared" ref="BA14:BJ19" si="14">IF(AND(BA$13&gt;=$F14,BA$13&lt;SUM($F14:$G14)),$E14/$G14,0)</f>
        <v>0</v>
      </c>
      <c r="BB14" s="1729">
        <f t="shared" si="14"/>
        <v>0</v>
      </c>
      <c r="BC14" s="1729">
        <f t="shared" si="14"/>
        <v>0</v>
      </c>
      <c r="BD14" s="1729">
        <f t="shared" si="14"/>
        <v>0</v>
      </c>
      <c r="BE14" s="1729">
        <f t="shared" si="14"/>
        <v>0</v>
      </c>
      <c r="BF14" s="1729">
        <f t="shared" si="14"/>
        <v>0</v>
      </c>
      <c r="BG14" s="1729">
        <f t="shared" si="14"/>
        <v>0</v>
      </c>
      <c r="BH14" s="1729">
        <f t="shared" si="14"/>
        <v>0</v>
      </c>
      <c r="BI14" s="1729">
        <f t="shared" si="14"/>
        <v>0</v>
      </c>
      <c r="BJ14" s="1729">
        <f t="shared" si="14"/>
        <v>0</v>
      </c>
      <c r="BK14" s="1729">
        <f t="shared" ref="BK14:BT19" si="15">IF(AND(BK$13&gt;=$F14,BK$13&lt;SUM($F14:$G14)),$E14/$G14,0)</f>
        <v>0</v>
      </c>
      <c r="BL14" s="1729">
        <f t="shared" si="15"/>
        <v>0</v>
      </c>
      <c r="BM14" s="1729">
        <f t="shared" si="15"/>
        <v>0</v>
      </c>
      <c r="BN14" s="1729">
        <f t="shared" si="15"/>
        <v>0</v>
      </c>
      <c r="BO14" s="1729">
        <f t="shared" si="15"/>
        <v>0</v>
      </c>
      <c r="BP14" s="1729">
        <f t="shared" si="15"/>
        <v>0</v>
      </c>
      <c r="BQ14" s="1729">
        <f t="shared" si="15"/>
        <v>0</v>
      </c>
      <c r="BR14" s="1729">
        <f t="shared" si="15"/>
        <v>0</v>
      </c>
      <c r="BS14" s="1729">
        <f t="shared" si="15"/>
        <v>0</v>
      </c>
      <c r="BT14" s="1729">
        <f t="shared" si="15"/>
        <v>0</v>
      </c>
      <c r="BU14" s="1729">
        <f t="shared" ref="BU14:CD19" si="16">IF(AND(BU$13&gt;=$F14,BU$13&lt;SUM($F14:$G14)),$E14/$G14,0)</f>
        <v>0</v>
      </c>
      <c r="BV14" s="1729">
        <f t="shared" si="16"/>
        <v>0</v>
      </c>
      <c r="BW14" s="1729">
        <f t="shared" si="16"/>
        <v>0</v>
      </c>
      <c r="BX14" s="1729">
        <f t="shared" si="16"/>
        <v>0</v>
      </c>
      <c r="BY14" s="1729">
        <f t="shared" si="16"/>
        <v>0</v>
      </c>
      <c r="BZ14" s="1729">
        <f t="shared" si="16"/>
        <v>0</v>
      </c>
      <c r="CA14" s="1729">
        <f t="shared" si="16"/>
        <v>0</v>
      </c>
      <c r="CB14" s="1729">
        <f t="shared" si="16"/>
        <v>0</v>
      </c>
      <c r="CC14" s="1729">
        <f t="shared" si="16"/>
        <v>0</v>
      </c>
      <c r="CD14" s="1729">
        <f t="shared" si="16"/>
        <v>0</v>
      </c>
      <c r="CE14" s="1729">
        <f t="shared" ref="CE14:CN19" si="17">IF(AND(CE$13&gt;=$F14,CE$13&lt;SUM($F14:$G14)),$E14/$G14,0)</f>
        <v>0</v>
      </c>
      <c r="CF14" s="1729">
        <f t="shared" si="17"/>
        <v>0</v>
      </c>
      <c r="CG14" s="1729">
        <f t="shared" si="17"/>
        <v>0</v>
      </c>
      <c r="CH14" s="1729">
        <f t="shared" si="17"/>
        <v>0</v>
      </c>
      <c r="CI14" s="1729">
        <f t="shared" si="17"/>
        <v>0</v>
      </c>
      <c r="CJ14" s="1729">
        <f t="shared" si="17"/>
        <v>0</v>
      </c>
      <c r="CK14" s="1729">
        <f t="shared" si="17"/>
        <v>0</v>
      </c>
      <c r="CL14" s="1729">
        <f t="shared" si="17"/>
        <v>0</v>
      </c>
      <c r="CM14" s="1729">
        <f t="shared" si="17"/>
        <v>0</v>
      </c>
      <c r="CN14" s="1729">
        <f t="shared" si="17"/>
        <v>0</v>
      </c>
      <c r="CO14" s="1729">
        <f t="shared" ref="CO14:CX19" si="18">IF(AND(CO$13&gt;=$F14,CO$13&lt;SUM($F14:$G14)),$E14/$G14,0)</f>
        <v>0</v>
      </c>
      <c r="CP14" s="1729">
        <f t="shared" si="18"/>
        <v>0</v>
      </c>
      <c r="CQ14" s="1729">
        <f t="shared" si="18"/>
        <v>0</v>
      </c>
      <c r="CR14" s="1729">
        <f t="shared" si="18"/>
        <v>0</v>
      </c>
      <c r="CS14" s="1729">
        <f t="shared" si="18"/>
        <v>0</v>
      </c>
      <c r="CT14" s="1729">
        <f t="shared" si="18"/>
        <v>0</v>
      </c>
      <c r="CU14" s="1729">
        <f t="shared" si="18"/>
        <v>0</v>
      </c>
      <c r="CV14" s="1729">
        <f t="shared" si="18"/>
        <v>0</v>
      </c>
      <c r="CW14" s="1729">
        <f t="shared" si="18"/>
        <v>0</v>
      </c>
      <c r="CX14" s="1729">
        <f t="shared" si="18"/>
        <v>0</v>
      </c>
      <c r="CY14" s="1729">
        <f t="shared" ref="CY14:DH19" si="19">IF(AND(CY$13&gt;=$F14,CY$13&lt;SUM($F14:$G14)),$E14/$G14,0)</f>
        <v>0</v>
      </c>
      <c r="CZ14" s="1729">
        <f t="shared" si="19"/>
        <v>0</v>
      </c>
      <c r="DA14" s="1729">
        <f t="shared" si="19"/>
        <v>0</v>
      </c>
      <c r="DB14" s="1729">
        <f t="shared" si="19"/>
        <v>0</v>
      </c>
      <c r="DC14" s="1729">
        <f t="shared" si="19"/>
        <v>0</v>
      </c>
      <c r="DD14" s="1729">
        <f t="shared" si="19"/>
        <v>0</v>
      </c>
      <c r="DE14" s="1729">
        <f t="shared" si="19"/>
        <v>0</v>
      </c>
      <c r="DF14" s="1729">
        <f t="shared" si="19"/>
        <v>0</v>
      </c>
      <c r="DG14" s="1729">
        <f t="shared" si="19"/>
        <v>0</v>
      </c>
      <c r="DH14" s="1729">
        <f t="shared" si="19"/>
        <v>0</v>
      </c>
      <c r="DI14" s="1729">
        <f t="shared" ref="DI14:DR19" si="20">IF(AND(DI$13&gt;=$F14,DI$13&lt;SUM($F14:$G14)),$E14/$G14,0)</f>
        <v>0</v>
      </c>
      <c r="DJ14" s="1729">
        <f t="shared" si="20"/>
        <v>0</v>
      </c>
      <c r="DK14" s="1729">
        <f t="shared" si="20"/>
        <v>0</v>
      </c>
      <c r="DL14" s="1729">
        <f t="shared" si="20"/>
        <v>0</v>
      </c>
      <c r="DM14" s="1729">
        <f t="shared" si="20"/>
        <v>0</v>
      </c>
      <c r="DN14" s="1729">
        <f t="shared" si="20"/>
        <v>0</v>
      </c>
      <c r="DO14" s="1729">
        <f t="shared" si="20"/>
        <v>0</v>
      </c>
      <c r="DP14" s="1729">
        <f t="shared" si="20"/>
        <v>0</v>
      </c>
      <c r="DQ14" s="1729">
        <f t="shared" si="20"/>
        <v>0</v>
      </c>
      <c r="DR14" s="1729">
        <f t="shared" si="20"/>
        <v>0</v>
      </c>
      <c r="DS14" s="1729">
        <f t="shared" ref="DS14:EC19" si="21">IF(AND(DS$13&gt;=$F14,DS$13&lt;SUM($F14:$G14)),$E14/$G14,0)</f>
        <v>0</v>
      </c>
      <c r="DT14" s="1729">
        <f t="shared" si="21"/>
        <v>0</v>
      </c>
      <c r="DU14" s="1729">
        <f t="shared" si="21"/>
        <v>0</v>
      </c>
      <c r="DV14" s="1729">
        <f t="shared" si="21"/>
        <v>0</v>
      </c>
      <c r="DW14" s="1729">
        <f t="shared" si="21"/>
        <v>0</v>
      </c>
      <c r="DX14" s="1729">
        <f t="shared" si="21"/>
        <v>0</v>
      </c>
      <c r="DY14" s="1729">
        <f t="shared" si="21"/>
        <v>0</v>
      </c>
      <c r="DZ14" s="1729">
        <f t="shared" si="21"/>
        <v>0</v>
      </c>
      <c r="EA14" s="1729">
        <f t="shared" si="21"/>
        <v>0</v>
      </c>
      <c r="EB14" s="1729">
        <f t="shared" si="21"/>
        <v>0</v>
      </c>
      <c r="EC14" s="1729">
        <f t="shared" si="21"/>
        <v>0</v>
      </c>
    </row>
    <row r="15" spans="2:133" ht="15.5" customHeight="1">
      <c r="B15" s="1"/>
      <c r="C15" s="15" t="s">
        <v>1184</v>
      </c>
      <c r="D15" s="1725">
        <v>0</v>
      </c>
      <c r="E15" s="1726">
        <v>0</v>
      </c>
      <c r="F15" s="75">
        <f>F14</f>
        <v>7</v>
      </c>
      <c r="G15" s="76">
        <v>2</v>
      </c>
      <c r="H15" s="1730" t="str">
        <f t="shared" si="8"/>
        <v>-</v>
      </c>
      <c r="I15" s="1731" t="str">
        <f t="shared" si="9"/>
        <v>-</v>
      </c>
      <c r="J15" s="1098"/>
      <c r="K15" s="1094"/>
      <c r="L15" s="1"/>
      <c r="M15" s="1729">
        <f t="shared" si="10"/>
        <v>0</v>
      </c>
      <c r="N15" s="1729">
        <f t="shared" si="10"/>
        <v>0</v>
      </c>
      <c r="O15" s="1729">
        <f t="shared" si="10"/>
        <v>0</v>
      </c>
      <c r="P15" s="1729">
        <f t="shared" si="10"/>
        <v>0</v>
      </c>
      <c r="Q15" s="1729">
        <f t="shared" si="10"/>
        <v>0</v>
      </c>
      <c r="R15" s="1729">
        <f t="shared" si="10"/>
        <v>0</v>
      </c>
      <c r="S15" s="1729">
        <f t="shared" si="10"/>
        <v>0</v>
      </c>
      <c r="T15" s="1729">
        <f t="shared" si="10"/>
        <v>0</v>
      </c>
      <c r="U15" s="1729">
        <f t="shared" si="10"/>
        <v>0</v>
      </c>
      <c r="V15" s="1729">
        <f t="shared" si="10"/>
        <v>0</v>
      </c>
      <c r="W15" s="1729">
        <f t="shared" si="11"/>
        <v>0</v>
      </c>
      <c r="X15" s="1729">
        <f t="shared" si="11"/>
        <v>0</v>
      </c>
      <c r="Y15" s="1729">
        <f t="shared" si="11"/>
        <v>0</v>
      </c>
      <c r="Z15" s="1729">
        <f t="shared" si="11"/>
        <v>0</v>
      </c>
      <c r="AA15" s="1729">
        <f t="shared" si="11"/>
        <v>0</v>
      </c>
      <c r="AB15" s="1729">
        <f t="shared" si="11"/>
        <v>0</v>
      </c>
      <c r="AC15" s="1729">
        <f t="shared" si="11"/>
        <v>0</v>
      </c>
      <c r="AD15" s="1729">
        <f t="shared" si="11"/>
        <v>0</v>
      </c>
      <c r="AE15" s="1729">
        <f t="shared" si="11"/>
        <v>0</v>
      </c>
      <c r="AF15" s="1729">
        <f t="shared" si="11"/>
        <v>0</v>
      </c>
      <c r="AG15" s="1729">
        <f t="shared" si="12"/>
        <v>0</v>
      </c>
      <c r="AH15" s="1729">
        <f t="shared" si="12"/>
        <v>0</v>
      </c>
      <c r="AI15" s="1729">
        <f t="shared" si="12"/>
        <v>0</v>
      </c>
      <c r="AJ15" s="1729">
        <f t="shared" si="12"/>
        <v>0</v>
      </c>
      <c r="AK15" s="1729">
        <f t="shared" si="12"/>
        <v>0</v>
      </c>
      <c r="AL15" s="1729">
        <f t="shared" si="12"/>
        <v>0</v>
      </c>
      <c r="AM15" s="1729">
        <f t="shared" si="12"/>
        <v>0</v>
      </c>
      <c r="AN15" s="1729">
        <f t="shared" si="12"/>
        <v>0</v>
      </c>
      <c r="AO15" s="1729">
        <f t="shared" si="12"/>
        <v>0</v>
      </c>
      <c r="AP15" s="1729">
        <f t="shared" si="12"/>
        <v>0</v>
      </c>
      <c r="AQ15" s="1729">
        <f t="shared" si="13"/>
        <v>0</v>
      </c>
      <c r="AR15" s="1729">
        <f t="shared" si="13"/>
        <v>0</v>
      </c>
      <c r="AS15" s="1729">
        <f t="shared" si="13"/>
        <v>0</v>
      </c>
      <c r="AT15" s="1729">
        <f t="shared" si="13"/>
        <v>0</v>
      </c>
      <c r="AU15" s="1729">
        <f t="shared" si="13"/>
        <v>0</v>
      </c>
      <c r="AV15" s="1729">
        <f t="shared" si="13"/>
        <v>0</v>
      </c>
      <c r="AW15" s="1729">
        <f t="shared" si="13"/>
        <v>0</v>
      </c>
      <c r="AX15" s="1729">
        <f t="shared" si="13"/>
        <v>0</v>
      </c>
      <c r="AY15" s="1729">
        <f t="shared" si="13"/>
        <v>0</v>
      </c>
      <c r="AZ15" s="1729">
        <f t="shared" si="13"/>
        <v>0</v>
      </c>
      <c r="BA15" s="1729">
        <f t="shared" si="14"/>
        <v>0</v>
      </c>
      <c r="BB15" s="1729">
        <f t="shared" si="14"/>
        <v>0</v>
      </c>
      <c r="BC15" s="1729">
        <f t="shared" si="14"/>
        <v>0</v>
      </c>
      <c r="BD15" s="1729">
        <f t="shared" si="14"/>
        <v>0</v>
      </c>
      <c r="BE15" s="1729">
        <f t="shared" si="14"/>
        <v>0</v>
      </c>
      <c r="BF15" s="1729">
        <f t="shared" si="14"/>
        <v>0</v>
      </c>
      <c r="BG15" s="1729">
        <f t="shared" si="14"/>
        <v>0</v>
      </c>
      <c r="BH15" s="1729">
        <f t="shared" si="14"/>
        <v>0</v>
      </c>
      <c r="BI15" s="1729">
        <f t="shared" si="14"/>
        <v>0</v>
      </c>
      <c r="BJ15" s="1729">
        <f t="shared" si="14"/>
        <v>0</v>
      </c>
      <c r="BK15" s="1729">
        <f t="shared" si="15"/>
        <v>0</v>
      </c>
      <c r="BL15" s="1729">
        <f t="shared" si="15"/>
        <v>0</v>
      </c>
      <c r="BM15" s="1729">
        <f t="shared" si="15"/>
        <v>0</v>
      </c>
      <c r="BN15" s="1729">
        <f t="shared" si="15"/>
        <v>0</v>
      </c>
      <c r="BO15" s="1729">
        <f t="shared" si="15"/>
        <v>0</v>
      </c>
      <c r="BP15" s="1729">
        <f t="shared" si="15"/>
        <v>0</v>
      </c>
      <c r="BQ15" s="1729">
        <f t="shared" si="15"/>
        <v>0</v>
      </c>
      <c r="BR15" s="1729">
        <f t="shared" si="15"/>
        <v>0</v>
      </c>
      <c r="BS15" s="1729">
        <f t="shared" si="15"/>
        <v>0</v>
      </c>
      <c r="BT15" s="1729">
        <f t="shared" si="15"/>
        <v>0</v>
      </c>
      <c r="BU15" s="1729">
        <f t="shared" si="16"/>
        <v>0</v>
      </c>
      <c r="BV15" s="1729">
        <f t="shared" si="16"/>
        <v>0</v>
      </c>
      <c r="BW15" s="1729">
        <f t="shared" si="16"/>
        <v>0</v>
      </c>
      <c r="BX15" s="1729">
        <f t="shared" si="16"/>
        <v>0</v>
      </c>
      <c r="BY15" s="1729">
        <f t="shared" si="16"/>
        <v>0</v>
      </c>
      <c r="BZ15" s="1729">
        <f t="shared" si="16"/>
        <v>0</v>
      </c>
      <c r="CA15" s="1729">
        <f t="shared" si="16"/>
        <v>0</v>
      </c>
      <c r="CB15" s="1729">
        <f t="shared" si="16"/>
        <v>0</v>
      </c>
      <c r="CC15" s="1729">
        <f t="shared" si="16"/>
        <v>0</v>
      </c>
      <c r="CD15" s="1729">
        <f t="shared" si="16"/>
        <v>0</v>
      </c>
      <c r="CE15" s="1729">
        <f t="shared" si="17"/>
        <v>0</v>
      </c>
      <c r="CF15" s="1729">
        <f t="shared" si="17"/>
        <v>0</v>
      </c>
      <c r="CG15" s="1729">
        <f t="shared" si="17"/>
        <v>0</v>
      </c>
      <c r="CH15" s="1729">
        <f t="shared" si="17"/>
        <v>0</v>
      </c>
      <c r="CI15" s="1729">
        <f t="shared" si="17"/>
        <v>0</v>
      </c>
      <c r="CJ15" s="1729">
        <f t="shared" si="17"/>
        <v>0</v>
      </c>
      <c r="CK15" s="1729">
        <f t="shared" si="17"/>
        <v>0</v>
      </c>
      <c r="CL15" s="1729">
        <f t="shared" si="17"/>
        <v>0</v>
      </c>
      <c r="CM15" s="1729">
        <f t="shared" si="17"/>
        <v>0</v>
      </c>
      <c r="CN15" s="1729">
        <f t="shared" si="17"/>
        <v>0</v>
      </c>
      <c r="CO15" s="1729">
        <f t="shared" si="18"/>
        <v>0</v>
      </c>
      <c r="CP15" s="1729">
        <f t="shared" si="18"/>
        <v>0</v>
      </c>
      <c r="CQ15" s="1729">
        <f t="shared" si="18"/>
        <v>0</v>
      </c>
      <c r="CR15" s="1729">
        <f t="shared" si="18"/>
        <v>0</v>
      </c>
      <c r="CS15" s="1729">
        <f t="shared" si="18"/>
        <v>0</v>
      </c>
      <c r="CT15" s="1729">
        <f t="shared" si="18"/>
        <v>0</v>
      </c>
      <c r="CU15" s="1729">
        <f t="shared" si="18"/>
        <v>0</v>
      </c>
      <c r="CV15" s="1729">
        <f t="shared" si="18"/>
        <v>0</v>
      </c>
      <c r="CW15" s="1729">
        <f t="shared" si="18"/>
        <v>0</v>
      </c>
      <c r="CX15" s="1729">
        <f t="shared" si="18"/>
        <v>0</v>
      </c>
      <c r="CY15" s="1729">
        <f t="shared" si="19"/>
        <v>0</v>
      </c>
      <c r="CZ15" s="1729">
        <f t="shared" si="19"/>
        <v>0</v>
      </c>
      <c r="DA15" s="1729">
        <f t="shared" si="19"/>
        <v>0</v>
      </c>
      <c r="DB15" s="1729">
        <f t="shared" si="19"/>
        <v>0</v>
      </c>
      <c r="DC15" s="1729">
        <f t="shared" si="19"/>
        <v>0</v>
      </c>
      <c r="DD15" s="1729">
        <f t="shared" si="19"/>
        <v>0</v>
      </c>
      <c r="DE15" s="1729">
        <f t="shared" si="19"/>
        <v>0</v>
      </c>
      <c r="DF15" s="1729">
        <f t="shared" si="19"/>
        <v>0</v>
      </c>
      <c r="DG15" s="1729">
        <f t="shared" si="19"/>
        <v>0</v>
      </c>
      <c r="DH15" s="1729">
        <f t="shared" si="19"/>
        <v>0</v>
      </c>
      <c r="DI15" s="1729">
        <f t="shared" si="20"/>
        <v>0</v>
      </c>
      <c r="DJ15" s="1729">
        <f t="shared" si="20"/>
        <v>0</v>
      </c>
      <c r="DK15" s="1729">
        <f t="shared" si="20"/>
        <v>0</v>
      </c>
      <c r="DL15" s="1729">
        <f t="shared" si="20"/>
        <v>0</v>
      </c>
      <c r="DM15" s="1729">
        <f t="shared" si="20"/>
        <v>0</v>
      </c>
      <c r="DN15" s="1729">
        <f t="shared" si="20"/>
        <v>0</v>
      </c>
      <c r="DO15" s="1729">
        <f t="shared" si="20"/>
        <v>0</v>
      </c>
      <c r="DP15" s="1729">
        <f t="shared" si="20"/>
        <v>0</v>
      </c>
      <c r="DQ15" s="1729">
        <f t="shared" si="20"/>
        <v>0</v>
      </c>
      <c r="DR15" s="1729">
        <f t="shared" si="20"/>
        <v>0</v>
      </c>
      <c r="DS15" s="1729">
        <f t="shared" si="21"/>
        <v>0</v>
      </c>
      <c r="DT15" s="1729">
        <f t="shared" si="21"/>
        <v>0</v>
      </c>
      <c r="DU15" s="1729">
        <f t="shared" si="21"/>
        <v>0</v>
      </c>
      <c r="DV15" s="1729">
        <f t="shared" si="21"/>
        <v>0</v>
      </c>
      <c r="DW15" s="1729">
        <f t="shared" si="21"/>
        <v>0</v>
      </c>
      <c r="DX15" s="1729">
        <f t="shared" si="21"/>
        <v>0</v>
      </c>
      <c r="DY15" s="1729">
        <f t="shared" si="21"/>
        <v>0</v>
      </c>
      <c r="DZ15" s="1729">
        <f t="shared" si="21"/>
        <v>0</v>
      </c>
      <c r="EA15" s="1729">
        <f t="shared" si="21"/>
        <v>0</v>
      </c>
      <c r="EB15" s="1729">
        <f t="shared" si="21"/>
        <v>0</v>
      </c>
      <c r="EC15" s="1729">
        <f t="shared" si="21"/>
        <v>0</v>
      </c>
    </row>
    <row r="16" spans="2:133" ht="15.5" customHeight="1">
      <c r="B16" s="1"/>
      <c r="C16" s="15" t="s">
        <v>1185</v>
      </c>
      <c r="D16" s="1732">
        <v>0</v>
      </c>
      <c r="E16" s="1726">
        <f ca="1">D16*E9</f>
        <v>0</v>
      </c>
      <c r="F16" s="75">
        <v>9</v>
      </c>
      <c r="G16" s="76">
        <v>4</v>
      </c>
      <c r="H16" s="1730" t="str">
        <f t="shared" ca="1" si="8"/>
        <v>-</v>
      </c>
      <c r="I16" s="1731" t="str">
        <f t="shared" ca="1" si="9"/>
        <v>-</v>
      </c>
      <c r="J16" s="2148"/>
      <c r="K16" s="2097"/>
      <c r="L16" s="1"/>
      <c r="M16" s="1729">
        <f t="shared" si="10"/>
        <v>0</v>
      </c>
      <c r="N16" s="1729">
        <f t="shared" si="10"/>
        <v>0</v>
      </c>
      <c r="O16" s="1729">
        <f t="shared" si="10"/>
        <v>0</v>
      </c>
      <c r="P16" s="1729">
        <f t="shared" si="10"/>
        <v>0</v>
      </c>
      <c r="Q16" s="1729">
        <f t="shared" si="10"/>
        <v>0</v>
      </c>
      <c r="R16" s="1729">
        <f t="shared" si="10"/>
        <v>0</v>
      </c>
      <c r="S16" s="1729">
        <f t="shared" si="10"/>
        <v>0</v>
      </c>
      <c r="T16" s="1729">
        <f t="shared" si="10"/>
        <v>0</v>
      </c>
      <c r="U16" s="1729">
        <f t="shared" si="10"/>
        <v>0</v>
      </c>
      <c r="V16" s="1729">
        <f t="shared" ca="1" si="10"/>
        <v>0</v>
      </c>
      <c r="W16" s="1729">
        <f t="shared" ca="1" si="11"/>
        <v>0</v>
      </c>
      <c r="X16" s="1729">
        <f t="shared" ca="1" si="11"/>
        <v>0</v>
      </c>
      <c r="Y16" s="1729">
        <f t="shared" ca="1" si="11"/>
        <v>0</v>
      </c>
      <c r="Z16" s="1729">
        <f t="shared" si="11"/>
        <v>0</v>
      </c>
      <c r="AA16" s="1729">
        <f t="shared" si="11"/>
        <v>0</v>
      </c>
      <c r="AB16" s="1729">
        <f t="shared" si="11"/>
        <v>0</v>
      </c>
      <c r="AC16" s="1729">
        <f t="shared" si="11"/>
        <v>0</v>
      </c>
      <c r="AD16" s="1729">
        <f t="shared" si="11"/>
        <v>0</v>
      </c>
      <c r="AE16" s="1729">
        <f t="shared" si="11"/>
        <v>0</v>
      </c>
      <c r="AF16" s="1729">
        <f t="shared" si="11"/>
        <v>0</v>
      </c>
      <c r="AG16" s="1729">
        <f t="shared" si="12"/>
        <v>0</v>
      </c>
      <c r="AH16" s="1729">
        <f t="shared" si="12"/>
        <v>0</v>
      </c>
      <c r="AI16" s="1729">
        <f t="shared" si="12"/>
        <v>0</v>
      </c>
      <c r="AJ16" s="1729">
        <f t="shared" si="12"/>
        <v>0</v>
      </c>
      <c r="AK16" s="1729">
        <f t="shared" si="12"/>
        <v>0</v>
      </c>
      <c r="AL16" s="1729">
        <f t="shared" si="12"/>
        <v>0</v>
      </c>
      <c r="AM16" s="1729">
        <f t="shared" si="12"/>
        <v>0</v>
      </c>
      <c r="AN16" s="1729">
        <f t="shared" si="12"/>
        <v>0</v>
      </c>
      <c r="AO16" s="1729">
        <f t="shared" si="12"/>
        <v>0</v>
      </c>
      <c r="AP16" s="1729">
        <f t="shared" si="12"/>
        <v>0</v>
      </c>
      <c r="AQ16" s="1729">
        <f t="shared" si="13"/>
        <v>0</v>
      </c>
      <c r="AR16" s="1729">
        <f t="shared" si="13"/>
        <v>0</v>
      </c>
      <c r="AS16" s="1729">
        <f t="shared" si="13"/>
        <v>0</v>
      </c>
      <c r="AT16" s="1729">
        <f t="shared" si="13"/>
        <v>0</v>
      </c>
      <c r="AU16" s="1729">
        <f t="shared" si="13"/>
        <v>0</v>
      </c>
      <c r="AV16" s="1729">
        <f t="shared" si="13"/>
        <v>0</v>
      </c>
      <c r="AW16" s="1729">
        <f t="shared" si="13"/>
        <v>0</v>
      </c>
      <c r="AX16" s="1729">
        <f t="shared" si="13"/>
        <v>0</v>
      </c>
      <c r="AY16" s="1729">
        <f t="shared" si="13"/>
        <v>0</v>
      </c>
      <c r="AZ16" s="1729">
        <f t="shared" si="13"/>
        <v>0</v>
      </c>
      <c r="BA16" s="1729">
        <f t="shared" si="14"/>
        <v>0</v>
      </c>
      <c r="BB16" s="1729">
        <f t="shared" si="14"/>
        <v>0</v>
      </c>
      <c r="BC16" s="1729">
        <f t="shared" si="14"/>
        <v>0</v>
      </c>
      <c r="BD16" s="1729">
        <f t="shared" si="14"/>
        <v>0</v>
      </c>
      <c r="BE16" s="1729">
        <f t="shared" si="14"/>
        <v>0</v>
      </c>
      <c r="BF16" s="1729">
        <f t="shared" si="14"/>
        <v>0</v>
      </c>
      <c r="BG16" s="1729">
        <f t="shared" si="14"/>
        <v>0</v>
      </c>
      <c r="BH16" s="1729">
        <f t="shared" si="14"/>
        <v>0</v>
      </c>
      <c r="BI16" s="1729">
        <f t="shared" si="14"/>
        <v>0</v>
      </c>
      <c r="BJ16" s="1729">
        <f t="shared" si="14"/>
        <v>0</v>
      </c>
      <c r="BK16" s="1729">
        <f t="shared" si="15"/>
        <v>0</v>
      </c>
      <c r="BL16" s="1729">
        <f t="shared" si="15"/>
        <v>0</v>
      </c>
      <c r="BM16" s="1729">
        <f t="shared" si="15"/>
        <v>0</v>
      </c>
      <c r="BN16" s="1729">
        <f t="shared" si="15"/>
        <v>0</v>
      </c>
      <c r="BO16" s="1729">
        <f t="shared" si="15"/>
        <v>0</v>
      </c>
      <c r="BP16" s="1729">
        <f t="shared" si="15"/>
        <v>0</v>
      </c>
      <c r="BQ16" s="1729">
        <f t="shared" si="15"/>
        <v>0</v>
      </c>
      <c r="BR16" s="1729">
        <f t="shared" si="15"/>
        <v>0</v>
      </c>
      <c r="BS16" s="1729">
        <f t="shared" si="15"/>
        <v>0</v>
      </c>
      <c r="BT16" s="1729">
        <f t="shared" si="15"/>
        <v>0</v>
      </c>
      <c r="BU16" s="1729">
        <f t="shared" si="16"/>
        <v>0</v>
      </c>
      <c r="BV16" s="1729">
        <f t="shared" si="16"/>
        <v>0</v>
      </c>
      <c r="BW16" s="1729">
        <f t="shared" si="16"/>
        <v>0</v>
      </c>
      <c r="BX16" s="1729">
        <f t="shared" si="16"/>
        <v>0</v>
      </c>
      <c r="BY16" s="1729">
        <f t="shared" si="16"/>
        <v>0</v>
      </c>
      <c r="BZ16" s="1729">
        <f t="shared" si="16"/>
        <v>0</v>
      </c>
      <c r="CA16" s="1729">
        <f t="shared" si="16"/>
        <v>0</v>
      </c>
      <c r="CB16" s="1729">
        <f t="shared" si="16"/>
        <v>0</v>
      </c>
      <c r="CC16" s="1729">
        <f t="shared" si="16"/>
        <v>0</v>
      </c>
      <c r="CD16" s="1729">
        <f t="shared" si="16"/>
        <v>0</v>
      </c>
      <c r="CE16" s="1729">
        <f t="shared" si="17"/>
        <v>0</v>
      </c>
      <c r="CF16" s="1729">
        <f t="shared" si="17"/>
        <v>0</v>
      </c>
      <c r="CG16" s="1729">
        <f t="shared" si="17"/>
        <v>0</v>
      </c>
      <c r="CH16" s="1729">
        <f t="shared" si="17"/>
        <v>0</v>
      </c>
      <c r="CI16" s="1729">
        <f t="shared" si="17"/>
        <v>0</v>
      </c>
      <c r="CJ16" s="1729">
        <f t="shared" si="17"/>
        <v>0</v>
      </c>
      <c r="CK16" s="1729">
        <f t="shared" si="17"/>
        <v>0</v>
      </c>
      <c r="CL16" s="1729">
        <f t="shared" si="17"/>
        <v>0</v>
      </c>
      <c r="CM16" s="1729">
        <f t="shared" si="17"/>
        <v>0</v>
      </c>
      <c r="CN16" s="1729">
        <f t="shared" si="17"/>
        <v>0</v>
      </c>
      <c r="CO16" s="1729">
        <f t="shared" si="18"/>
        <v>0</v>
      </c>
      <c r="CP16" s="1729">
        <f t="shared" si="18"/>
        <v>0</v>
      </c>
      <c r="CQ16" s="1729">
        <f t="shared" si="18"/>
        <v>0</v>
      </c>
      <c r="CR16" s="1729">
        <f t="shared" si="18"/>
        <v>0</v>
      </c>
      <c r="CS16" s="1729">
        <f t="shared" si="18"/>
        <v>0</v>
      </c>
      <c r="CT16" s="1729">
        <f t="shared" si="18"/>
        <v>0</v>
      </c>
      <c r="CU16" s="1729">
        <f t="shared" si="18"/>
        <v>0</v>
      </c>
      <c r="CV16" s="1729">
        <f t="shared" si="18"/>
        <v>0</v>
      </c>
      <c r="CW16" s="1729">
        <f t="shared" si="18"/>
        <v>0</v>
      </c>
      <c r="CX16" s="1729">
        <f t="shared" si="18"/>
        <v>0</v>
      </c>
      <c r="CY16" s="1729">
        <f t="shared" si="19"/>
        <v>0</v>
      </c>
      <c r="CZ16" s="1729">
        <f t="shared" si="19"/>
        <v>0</v>
      </c>
      <c r="DA16" s="1729">
        <f t="shared" si="19"/>
        <v>0</v>
      </c>
      <c r="DB16" s="1729">
        <f t="shared" si="19"/>
        <v>0</v>
      </c>
      <c r="DC16" s="1729">
        <f t="shared" si="19"/>
        <v>0</v>
      </c>
      <c r="DD16" s="1729">
        <f t="shared" si="19"/>
        <v>0</v>
      </c>
      <c r="DE16" s="1729">
        <f t="shared" si="19"/>
        <v>0</v>
      </c>
      <c r="DF16" s="1729">
        <f t="shared" si="19"/>
        <v>0</v>
      </c>
      <c r="DG16" s="1729">
        <f t="shared" si="19"/>
        <v>0</v>
      </c>
      <c r="DH16" s="1729">
        <f t="shared" si="19"/>
        <v>0</v>
      </c>
      <c r="DI16" s="1729">
        <f t="shared" si="20"/>
        <v>0</v>
      </c>
      <c r="DJ16" s="1729">
        <f t="shared" si="20"/>
        <v>0</v>
      </c>
      <c r="DK16" s="1729">
        <f t="shared" si="20"/>
        <v>0</v>
      </c>
      <c r="DL16" s="1729">
        <f t="shared" si="20"/>
        <v>0</v>
      </c>
      <c r="DM16" s="1729">
        <f t="shared" si="20"/>
        <v>0</v>
      </c>
      <c r="DN16" s="1729">
        <f t="shared" si="20"/>
        <v>0</v>
      </c>
      <c r="DO16" s="1729">
        <f t="shared" si="20"/>
        <v>0</v>
      </c>
      <c r="DP16" s="1729">
        <f t="shared" si="20"/>
        <v>0</v>
      </c>
      <c r="DQ16" s="1729">
        <f t="shared" si="20"/>
        <v>0</v>
      </c>
      <c r="DR16" s="1729">
        <f t="shared" si="20"/>
        <v>0</v>
      </c>
      <c r="DS16" s="1729">
        <f t="shared" si="21"/>
        <v>0</v>
      </c>
      <c r="DT16" s="1729">
        <f t="shared" si="21"/>
        <v>0</v>
      </c>
      <c r="DU16" s="1729">
        <f t="shared" si="21"/>
        <v>0</v>
      </c>
      <c r="DV16" s="1729">
        <f t="shared" si="21"/>
        <v>0</v>
      </c>
      <c r="DW16" s="1729">
        <f t="shared" si="21"/>
        <v>0</v>
      </c>
      <c r="DX16" s="1729">
        <f t="shared" si="21"/>
        <v>0</v>
      </c>
      <c r="DY16" s="1729">
        <f t="shared" si="21"/>
        <v>0</v>
      </c>
      <c r="DZ16" s="1729">
        <f t="shared" si="21"/>
        <v>0</v>
      </c>
      <c r="EA16" s="1729">
        <f t="shared" si="21"/>
        <v>0</v>
      </c>
      <c r="EB16" s="1729">
        <f t="shared" si="21"/>
        <v>0</v>
      </c>
      <c r="EC16" s="1729">
        <f t="shared" si="21"/>
        <v>0</v>
      </c>
    </row>
    <row r="17" spans="2:133" ht="15.5" customHeight="1">
      <c r="B17" s="1"/>
      <c r="C17" s="15" t="s">
        <v>730</v>
      </c>
      <c r="D17" s="1"/>
      <c r="E17" s="1726">
        <v>0</v>
      </c>
      <c r="F17" s="75">
        <v>11</v>
      </c>
      <c r="G17" s="76">
        <v>2</v>
      </c>
      <c r="H17" s="1730" t="str">
        <f t="shared" si="8"/>
        <v>-</v>
      </c>
      <c r="I17" s="1731" t="str">
        <f t="shared" si="9"/>
        <v>-</v>
      </c>
      <c r="J17" s="2148"/>
      <c r="K17" s="2097"/>
      <c r="L17" s="1"/>
      <c r="M17" s="1729">
        <f t="shared" si="10"/>
        <v>0</v>
      </c>
      <c r="N17" s="1729">
        <f t="shared" si="10"/>
        <v>0</v>
      </c>
      <c r="O17" s="1729">
        <f t="shared" si="10"/>
        <v>0</v>
      </c>
      <c r="P17" s="1729">
        <f t="shared" si="10"/>
        <v>0</v>
      </c>
      <c r="Q17" s="1729">
        <f t="shared" si="10"/>
        <v>0</v>
      </c>
      <c r="R17" s="1729">
        <f t="shared" si="10"/>
        <v>0</v>
      </c>
      <c r="S17" s="1729">
        <f t="shared" si="10"/>
        <v>0</v>
      </c>
      <c r="T17" s="1729">
        <f t="shared" si="10"/>
        <v>0</v>
      </c>
      <c r="U17" s="1729">
        <f t="shared" si="10"/>
        <v>0</v>
      </c>
      <c r="V17" s="1729">
        <f t="shared" si="10"/>
        <v>0</v>
      </c>
      <c r="W17" s="1729">
        <f t="shared" si="11"/>
        <v>0</v>
      </c>
      <c r="X17" s="1729">
        <f t="shared" si="11"/>
        <v>0</v>
      </c>
      <c r="Y17" s="1729">
        <f t="shared" si="11"/>
        <v>0</v>
      </c>
      <c r="Z17" s="1729">
        <f t="shared" si="11"/>
        <v>0</v>
      </c>
      <c r="AA17" s="1729">
        <f t="shared" si="11"/>
        <v>0</v>
      </c>
      <c r="AB17" s="1729">
        <f t="shared" si="11"/>
        <v>0</v>
      </c>
      <c r="AC17" s="1729">
        <f t="shared" si="11"/>
        <v>0</v>
      </c>
      <c r="AD17" s="1729">
        <f t="shared" si="11"/>
        <v>0</v>
      </c>
      <c r="AE17" s="1729">
        <f t="shared" si="11"/>
        <v>0</v>
      </c>
      <c r="AF17" s="1729">
        <f t="shared" si="11"/>
        <v>0</v>
      </c>
      <c r="AG17" s="1729">
        <f t="shared" si="12"/>
        <v>0</v>
      </c>
      <c r="AH17" s="1729">
        <f t="shared" si="12"/>
        <v>0</v>
      </c>
      <c r="AI17" s="1729">
        <f t="shared" si="12"/>
        <v>0</v>
      </c>
      <c r="AJ17" s="1729">
        <f t="shared" si="12"/>
        <v>0</v>
      </c>
      <c r="AK17" s="1729">
        <f t="shared" si="12"/>
        <v>0</v>
      </c>
      <c r="AL17" s="1729">
        <f t="shared" si="12"/>
        <v>0</v>
      </c>
      <c r="AM17" s="1729">
        <f t="shared" si="12"/>
        <v>0</v>
      </c>
      <c r="AN17" s="1729">
        <f t="shared" si="12"/>
        <v>0</v>
      </c>
      <c r="AO17" s="1729">
        <f t="shared" si="12"/>
        <v>0</v>
      </c>
      <c r="AP17" s="1729">
        <f t="shared" si="12"/>
        <v>0</v>
      </c>
      <c r="AQ17" s="1729">
        <f t="shared" si="13"/>
        <v>0</v>
      </c>
      <c r="AR17" s="1729">
        <f t="shared" si="13"/>
        <v>0</v>
      </c>
      <c r="AS17" s="1729">
        <f t="shared" si="13"/>
        <v>0</v>
      </c>
      <c r="AT17" s="1729">
        <f t="shared" si="13"/>
        <v>0</v>
      </c>
      <c r="AU17" s="1729">
        <f t="shared" si="13"/>
        <v>0</v>
      </c>
      <c r="AV17" s="1729">
        <f t="shared" si="13"/>
        <v>0</v>
      </c>
      <c r="AW17" s="1729">
        <f t="shared" si="13"/>
        <v>0</v>
      </c>
      <c r="AX17" s="1729">
        <f t="shared" si="13"/>
        <v>0</v>
      </c>
      <c r="AY17" s="1729">
        <f t="shared" si="13"/>
        <v>0</v>
      </c>
      <c r="AZ17" s="1729">
        <f t="shared" si="13"/>
        <v>0</v>
      </c>
      <c r="BA17" s="1729">
        <f t="shared" si="14"/>
        <v>0</v>
      </c>
      <c r="BB17" s="1729">
        <f t="shared" si="14"/>
        <v>0</v>
      </c>
      <c r="BC17" s="1729">
        <f t="shared" si="14"/>
        <v>0</v>
      </c>
      <c r="BD17" s="1729">
        <f t="shared" si="14"/>
        <v>0</v>
      </c>
      <c r="BE17" s="1729">
        <f t="shared" si="14"/>
        <v>0</v>
      </c>
      <c r="BF17" s="1729">
        <f t="shared" si="14"/>
        <v>0</v>
      </c>
      <c r="BG17" s="1729">
        <f t="shared" si="14"/>
        <v>0</v>
      </c>
      <c r="BH17" s="1729">
        <f t="shared" si="14"/>
        <v>0</v>
      </c>
      <c r="BI17" s="1729">
        <f t="shared" si="14"/>
        <v>0</v>
      </c>
      <c r="BJ17" s="1729">
        <f t="shared" si="14"/>
        <v>0</v>
      </c>
      <c r="BK17" s="1729">
        <f t="shared" si="15"/>
        <v>0</v>
      </c>
      <c r="BL17" s="1729">
        <f t="shared" si="15"/>
        <v>0</v>
      </c>
      <c r="BM17" s="1729">
        <f t="shared" si="15"/>
        <v>0</v>
      </c>
      <c r="BN17" s="1729">
        <f t="shared" si="15"/>
        <v>0</v>
      </c>
      <c r="BO17" s="1729">
        <f t="shared" si="15"/>
        <v>0</v>
      </c>
      <c r="BP17" s="1729">
        <f t="shared" si="15"/>
        <v>0</v>
      </c>
      <c r="BQ17" s="1729">
        <f t="shared" si="15"/>
        <v>0</v>
      </c>
      <c r="BR17" s="1729">
        <f t="shared" si="15"/>
        <v>0</v>
      </c>
      <c r="BS17" s="1729">
        <f t="shared" si="15"/>
        <v>0</v>
      </c>
      <c r="BT17" s="1729">
        <f t="shared" si="15"/>
        <v>0</v>
      </c>
      <c r="BU17" s="1729">
        <f t="shared" si="16"/>
        <v>0</v>
      </c>
      <c r="BV17" s="1729">
        <f t="shared" si="16"/>
        <v>0</v>
      </c>
      <c r="BW17" s="1729">
        <f t="shared" si="16"/>
        <v>0</v>
      </c>
      <c r="BX17" s="1729">
        <f t="shared" si="16"/>
        <v>0</v>
      </c>
      <c r="BY17" s="1729">
        <f t="shared" si="16"/>
        <v>0</v>
      </c>
      <c r="BZ17" s="1729">
        <f t="shared" si="16"/>
        <v>0</v>
      </c>
      <c r="CA17" s="1729">
        <f t="shared" si="16"/>
        <v>0</v>
      </c>
      <c r="CB17" s="1729">
        <f t="shared" si="16"/>
        <v>0</v>
      </c>
      <c r="CC17" s="1729">
        <f t="shared" si="16"/>
        <v>0</v>
      </c>
      <c r="CD17" s="1729">
        <f t="shared" si="16"/>
        <v>0</v>
      </c>
      <c r="CE17" s="1729">
        <f t="shared" si="17"/>
        <v>0</v>
      </c>
      <c r="CF17" s="1729">
        <f t="shared" si="17"/>
        <v>0</v>
      </c>
      <c r="CG17" s="1729">
        <f t="shared" si="17"/>
        <v>0</v>
      </c>
      <c r="CH17" s="1729">
        <f t="shared" si="17"/>
        <v>0</v>
      </c>
      <c r="CI17" s="1729">
        <f t="shared" si="17"/>
        <v>0</v>
      </c>
      <c r="CJ17" s="1729">
        <f t="shared" si="17"/>
        <v>0</v>
      </c>
      <c r="CK17" s="1729">
        <f t="shared" si="17"/>
        <v>0</v>
      </c>
      <c r="CL17" s="1729">
        <f t="shared" si="17"/>
        <v>0</v>
      </c>
      <c r="CM17" s="1729">
        <f t="shared" si="17"/>
        <v>0</v>
      </c>
      <c r="CN17" s="1729">
        <f t="shared" si="17"/>
        <v>0</v>
      </c>
      <c r="CO17" s="1729">
        <f t="shared" si="18"/>
        <v>0</v>
      </c>
      <c r="CP17" s="1729">
        <f t="shared" si="18"/>
        <v>0</v>
      </c>
      <c r="CQ17" s="1729">
        <f t="shared" si="18"/>
        <v>0</v>
      </c>
      <c r="CR17" s="1729">
        <f t="shared" si="18"/>
        <v>0</v>
      </c>
      <c r="CS17" s="1729">
        <f t="shared" si="18"/>
        <v>0</v>
      </c>
      <c r="CT17" s="1729">
        <f t="shared" si="18"/>
        <v>0</v>
      </c>
      <c r="CU17" s="1729">
        <f t="shared" si="18"/>
        <v>0</v>
      </c>
      <c r="CV17" s="1729">
        <f t="shared" si="18"/>
        <v>0</v>
      </c>
      <c r="CW17" s="1729">
        <f t="shared" si="18"/>
        <v>0</v>
      </c>
      <c r="CX17" s="1729">
        <f t="shared" si="18"/>
        <v>0</v>
      </c>
      <c r="CY17" s="1729">
        <f t="shared" si="19"/>
        <v>0</v>
      </c>
      <c r="CZ17" s="1729">
        <f t="shared" si="19"/>
        <v>0</v>
      </c>
      <c r="DA17" s="1729">
        <f t="shared" si="19"/>
        <v>0</v>
      </c>
      <c r="DB17" s="1729">
        <f t="shared" si="19"/>
        <v>0</v>
      </c>
      <c r="DC17" s="1729">
        <f t="shared" si="19"/>
        <v>0</v>
      </c>
      <c r="DD17" s="1729">
        <f t="shared" si="19"/>
        <v>0</v>
      </c>
      <c r="DE17" s="1729">
        <f t="shared" si="19"/>
        <v>0</v>
      </c>
      <c r="DF17" s="1729">
        <f t="shared" si="19"/>
        <v>0</v>
      </c>
      <c r="DG17" s="1729">
        <f t="shared" si="19"/>
        <v>0</v>
      </c>
      <c r="DH17" s="1729">
        <f t="shared" si="19"/>
        <v>0</v>
      </c>
      <c r="DI17" s="1729">
        <f t="shared" si="20"/>
        <v>0</v>
      </c>
      <c r="DJ17" s="1729">
        <f t="shared" si="20"/>
        <v>0</v>
      </c>
      <c r="DK17" s="1729">
        <f t="shared" si="20"/>
        <v>0</v>
      </c>
      <c r="DL17" s="1729">
        <f t="shared" si="20"/>
        <v>0</v>
      </c>
      <c r="DM17" s="1729">
        <f t="shared" si="20"/>
        <v>0</v>
      </c>
      <c r="DN17" s="1729">
        <f t="shared" si="20"/>
        <v>0</v>
      </c>
      <c r="DO17" s="1729">
        <f t="shared" si="20"/>
        <v>0</v>
      </c>
      <c r="DP17" s="1729">
        <f t="shared" si="20"/>
        <v>0</v>
      </c>
      <c r="DQ17" s="1729">
        <f t="shared" si="20"/>
        <v>0</v>
      </c>
      <c r="DR17" s="1729">
        <f t="shared" si="20"/>
        <v>0</v>
      </c>
      <c r="DS17" s="1729">
        <f t="shared" si="21"/>
        <v>0</v>
      </c>
      <c r="DT17" s="1729">
        <f t="shared" si="21"/>
        <v>0</v>
      </c>
      <c r="DU17" s="1729">
        <f t="shared" si="21"/>
        <v>0</v>
      </c>
      <c r="DV17" s="1729">
        <f t="shared" si="21"/>
        <v>0</v>
      </c>
      <c r="DW17" s="1729">
        <f t="shared" si="21"/>
        <v>0</v>
      </c>
      <c r="DX17" s="1729">
        <f t="shared" si="21"/>
        <v>0</v>
      </c>
      <c r="DY17" s="1729">
        <f t="shared" si="21"/>
        <v>0</v>
      </c>
      <c r="DZ17" s="1729">
        <f t="shared" si="21"/>
        <v>0</v>
      </c>
      <c r="EA17" s="1729">
        <f t="shared" si="21"/>
        <v>0</v>
      </c>
      <c r="EB17" s="1729">
        <f t="shared" si="21"/>
        <v>0</v>
      </c>
      <c r="EC17" s="1729">
        <f t="shared" si="21"/>
        <v>0</v>
      </c>
    </row>
    <row r="18" spans="2:133" ht="15.5" customHeight="1">
      <c r="B18" s="1"/>
      <c r="C18" s="15" t="s">
        <v>1186</v>
      </c>
      <c r="D18" s="1"/>
      <c r="E18" s="1726">
        <v>0</v>
      </c>
      <c r="F18" s="75">
        <v>9</v>
      </c>
      <c r="G18" s="76">
        <v>4</v>
      </c>
      <c r="H18" s="1730" t="str">
        <f t="shared" si="8"/>
        <v>-</v>
      </c>
      <c r="I18" s="1731" t="str">
        <f t="shared" si="9"/>
        <v>-</v>
      </c>
      <c r="J18" s="2148"/>
      <c r="K18" s="2097"/>
      <c r="L18" s="1"/>
      <c r="M18" s="1729">
        <f t="shared" si="10"/>
        <v>0</v>
      </c>
      <c r="N18" s="1729">
        <f t="shared" si="10"/>
        <v>0</v>
      </c>
      <c r="O18" s="1729">
        <f t="shared" si="10"/>
        <v>0</v>
      </c>
      <c r="P18" s="1729">
        <f t="shared" si="10"/>
        <v>0</v>
      </c>
      <c r="Q18" s="1729">
        <f t="shared" si="10"/>
        <v>0</v>
      </c>
      <c r="R18" s="1729">
        <f t="shared" si="10"/>
        <v>0</v>
      </c>
      <c r="S18" s="1729">
        <f t="shared" si="10"/>
        <v>0</v>
      </c>
      <c r="T18" s="1729">
        <f t="shared" si="10"/>
        <v>0</v>
      </c>
      <c r="U18" s="1729">
        <f t="shared" si="10"/>
        <v>0</v>
      </c>
      <c r="V18" s="1729">
        <f t="shared" si="10"/>
        <v>0</v>
      </c>
      <c r="W18" s="1729">
        <f t="shared" si="11"/>
        <v>0</v>
      </c>
      <c r="X18" s="1729">
        <f t="shared" si="11"/>
        <v>0</v>
      </c>
      <c r="Y18" s="1729">
        <f t="shared" si="11"/>
        <v>0</v>
      </c>
      <c r="Z18" s="1729">
        <f t="shared" si="11"/>
        <v>0</v>
      </c>
      <c r="AA18" s="1729">
        <f t="shared" si="11"/>
        <v>0</v>
      </c>
      <c r="AB18" s="1729">
        <f t="shared" si="11"/>
        <v>0</v>
      </c>
      <c r="AC18" s="1729">
        <f t="shared" si="11"/>
        <v>0</v>
      </c>
      <c r="AD18" s="1729">
        <f t="shared" si="11"/>
        <v>0</v>
      </c>
      <c r="AE18" s="1729">
        <f t="shared" si="11"/>
        <v>0</v>
      </c>
      <c r="AF18" s="1729">
        <f t="shared" si="11"/>
        <v>0</v>
      </c>
      <c r="AG18" s="1729">
        <f t="shared" si="12"/>
        <v>0</v>
      </c>
      <c r="AH18" s="1729">
        <f t="shared" si="12"/>
        <v>0</v>
      </c>
      <c r="AI18" s="1729">
        <f t="shared" si="12"/>
        <v>0</v>
      </c>
      <c r="AJ18" s="1729">
        <f t="shared" si="12"/>
        <v>0</v>
      </c>
      <c r="AK18" s="1729">
        <f t="shared" si="12"/>
        <v>0</v>
      </c>
      <c r="AL18" s="1729">
        <f t="shared" si="12"/>
        <v>0</v>
      </c>
      <c r="AM18" s="1729">
        <f t="shared" si="12"/>
        <v>0</v>
      </c>
      <c r="AN18" s="1729">
        <f t="shared" si="12"/>
        <v>0</v>
      </c>
      <c r="AO18" s="1729">
        <f t="shared" si="12"/>
        <v>0</v>
      </c>
      <c r="AP18" s="1729">
        <f t="shared" si="12"/>
        <v>0</v>
      </c>
      <c r="AQ18" s="1729">
        <f t="shared" si="13"/>
        <v>0</v>
      </c>
      <c r="AR18" s="1729">
        <f t="shared" si="13"/>
        <v>0</v>
      </c>
      <c r="AS18" s="1729">
        <f t="shared" si="13"/>
        <v>0</v>
      </c>
      <c r="AT18" s="1729">
        <f t="shared" si="13"/>
        <v>0</v>
      </c>
      <c r="AU18" s="1729">
        <f t="shared" si="13"/>
        <v>0</v>
      </c>
      <c r="AV18" s="1729">
        <f t="shared" si="13"/>
        <v>0</v>
      </c>
      <c r="AW18" s="1729">
        <f t="shared" si="13"/>
        <v>0</v>
      </c>
      <c r="AX18" s="1729">
        <f t="shared" si="13"/>
        <v>0</v>
      </c>
      <c r="AY18" s="1729">
        <f t="shared" si="13"/>
        <v>0</v>
      </c>
      <c r="AZ18" s="1729">
        <f t="shared" si="13"/>
        <v>0</v>
      </c>
      <c r="BA18" s="1729">
        <f t="shared" si="14"/>
        <v>0</v>
      </c>
      <c r="BB18" s="1729">
        <f t="shared" si="14"/>
        <v>0</v>
      </c>
      <c r="BC18" s="1729">
        <f t="shared" si="14"/>
        <v>0</v>
      </c>
      <c r="BD18" s="1729">
        <f t="shared" si="14"/>
        <v>0</v>
      </c>
      <c r="BE18" s="1729">
        <f t="shared" si="14"/>
        <v>0</v>
      </c>
      <c r="BF18" s="1729">
        <f t="shared" si="14"/>
        <v>0</v>
      </c>
      <c r="BG18" s="1729">
        <f t="shared" si="14"/>
        <v>0</v>
      </c>
      <c r="BH18" s="1729">
        <f t="shared" si="14"/>
        <v>0</v>
      </c>
      <c r="BI18" s="1729">
        <f t="shared" si="14"/>
        <v>0</v>
      </c>
      <c r="BJ18" s="1729">
        <f t="shared" si="14"/>
        <v>0</v>
      </c>
      <c r="BK18" s="1729">
        <f t="shared" si="15"/>
        <v>0</v>
      </c>
      <c r="BL18" s="1729">
        <f t="shared" si="15"/>
        <v>0</v>
      </c>
      <c r="BM18" s="1729">
        <f t="shared" si="15"/>
        <v>0</v>
      </c>
      <c r="BN18" s="1729">
        <f t="shared" si="15"/>
        <v>0</v>
      </c>
      <c r="BO18" s="1729">
        <f t="shared" si="15"/>
        <v>0</v>
      </c>
      <c r="BP18" s="1729">
        <f t="shared" si="15"/>
        <v>0</v>
      </c>
      <c r="BQ18" s="1729">
        <f t="shared" si="15"/>
        <v>0</v>
      </c>
      <c r="BR18" s="1729">
        <f t="shared" si="15"/>
        <v>0</v>
      </c>
      <c r="BS18" s="1729">
        <f t="shared" si="15"/>
        <v>0</v>
      </c>
      <c r="BT18" s="1729">
        <f t="shared" si="15"/>
        <v>0</v>
      </c>
      <c r="BU18" s="1729">
        <f t="shared" si="16"/>
        <v>0</v>
      </c>
      <c r="BV18" s="1729">
        <f t="shared" si="16"/>
        <v>0</v>
      </c>
      <c r="BW18" s="1729">
        <f t="shared" si="16"/>
        <v>0</v>
      </c>
      <c r="BX18" s="1729">
        <f t="shared" si="16"/>
        <v>0</v>
      </c>
      <c r="BY18" s="1729">
        <f t="shared" si="16"/>
        <v>0</v>
      </c>
      <c r="BZ18" s="1729">
        <f t="shared" si="16"/>
        <v>0</v>
      </c>
      <c r="CA18" s="1729">
        <f t="shared" si="16"/>
        <v>0</v>
      </c>
      <c r="CB18" s="1729">
        <f t="shared" si="16"/>
        <v>0</v>
      </c>
      <c r="CC18" s="1729">
        <f t="shared" si="16"/>
        <v>0</v>
      </c>
      <c r="CD18" s="1729">
        <f t="shared" si="16"/>
        <v>0</v>
      </c>
      <c r="CE18" s="1729">
        <f t="shared" si="17"/>
        <v>0</v>
      </c>
      <c r="CF18" s="1729">
        <f t="shared" si="17"/>
        <v>0</v>
      </c>
      <c r="CG18" s="1729">
        <f t="shared" si="17"/>
        <v>0</v>
      </c>
      <c r="CH18" s="1729">
        <f t="shared" si="17"/>
        <v>0</v>
      </c>
      <c r="CI18" s="1729">
        <f t="shared" si="17"/>
        <v>0</v>
      </c>
      <c r="CJ18" s="1729">
        <f t="shared" si="17"/>
        <v>0</v>
      </c>
      <c r="CK18" s="1729">
        <f t="shared" si="17"/>
        <v>0</v>
      </c>
      <c r="CL18" s="1729">
        <f t="shared" si="17"/>
        <v>0</v>
      </c>
      <c r="CM18" s="1729">
        <f t="shared" si="17"/>
        <v>0</v>
      </c>
      <c r="CN18" s="1729">
        <f t="shared" si="17"/>
        <v>0</v>
      </c>
      <c r="CO18" s="1729">
        <f t="shared" si="18"/>
        <v>0</v>
      </c>
      <c r="CP18" s="1729">
        <f t="shared" si="18"/>
        <v>0</v>
      </c>
      <c r="CQ18" s="1729">
        <f t="shared" si="18"/>
        <v>0</v>
      </c>
      <c r="CR18" s="1729">
        <f t="shared" si="18"/>
        <v>0</v>
      </c>
      <c r="CS18" s="1729">
        <f t="shared" si="18"/>
        <v>0</v>
      </c>
      <c r="CT18" s="1729">
        <f t="shared" si="18"/>
        <v>0</v>
      </c>
      <c r="CU18" s="1729">
        <f t="shared" si="18"/>
        <v>0</v>
      </c>
      <c r="CV18" s="1729">
        <f t="shared" si="18"/>
        <v>0</v>
      </c>
      <c r="CW18" s="1729">
        <f t="shared" si="18"/>
        <v>0</v>
      </c>
      <c r="CX18" s="1729">
        <f t="shared" si="18"/>
        <v>0</v>
      </c>
      <c r="CY18" s="1729">
        <f t="shared" si="19"/>
        <v>0</v>
      </c>
      <c r="CZ18" s="1729">
        <f t="shared" si="19"/>
        <v>0</v>
      </c>
      <c r="DA18" s="1729">
        <f t="shared" si="19"/>
        <v>0</v>
      </c>
      <c r="DB18" s="1729">
        <f t="shared" si="19"/>
        <v>0</v>
      </c>
      <c r="DC18" s="1729">
        <f t="shared" si="19"/>
        <v>0</v>
      </c>
      <c r="DD18" s="1729">
        <f t="shared" si="19"/>
        <v>0</v>
      </c>
      <c r="DE18" s="1729">
        <f t="shared" si="19"/>
        <v>0</v>
      </c>
      <c r="DF18" s="1729">
        <f t="shared" si="19"/>
        <v>0</v>
      </c>
      <c r="DG18" s="1729">
        <f t="shared" si="19"/>
        <v>0</v>
      </c>
      <c r="DH18" s="1729">
        <f t="shared" si="19"/>
        <v>0</v>
      </c>
      <c r="DI18" s="1729">
        <f t="shared" si="20"/>
        <v>0</v>
      </c>
      <c r="DJ18" s="1729">
        <f t="shared" si="20"/>
        <v>0</v>
      </c>
      <c r="DK18" s="1729">
        <f t="shared" si="20"/>
        <v>0</v>
      </c>
      <c r="DL18" s="1729">
        <f t="shared" si="20"/>
        <v>0</v>
      </c>
      <c r="DM18" s="1729">
        <f t="shared" si="20"/>
        <v>0</v>
      </c>
      <c r="DN18" s="1729">
        <f t="shared" si="20"/>
        <v>0</v>
      </c>
      <c r="DO18" s="1729">
        <f t="shared" si="20"/>
        <v>0</v>
      </c>
      <c r="DP18" s="1729">
        <f t="shared" si="20"/>
        <v>0</v>
      </c>
      <c r="DQ18" s="1729">
        <f t="shared" si="20"/>
        <v>0</v>
      </c>
      <c r="DR18" s="1729">
        <f t="shared" si="20"/>
        <v>0</v>
      </c>
      <c r="DS18" s="1729">
        <f t="shared" si="21"/>
        <v>0</v>
      </c>
      <c r="DT18" s="1729">
        <f t="shared" si="21"/>
        <v>0</v>
      </c>
      <c r="DU18" s="1729">
        <f t="shared" si="21"/>
        <v>0</v>
      </c>
      <c r="DV18" s="1729">
        <f t="shared" si="21"/>
        <v>0</v>
      </c>
      <c r="DW18" s="1729">
        <f t="shared" si="21"/>
        <v>0</v>
      </c>
      <c r="DX18" s="1729">
        <f t="shared" si="21"/>
        <v>0</v>
      </c>
      <c r="DY18" s="1729">
        <f t="shared" si="21"/>
        <v>0</v>
      </c>
      <c r="DZ18" s="1729">
        <f t="shared" si="21"/>
        <v>0</v>
      </c>
      <c r="EA18" s="1729">
        <f t="shared" si="21"/>
        <v>0</v>
      </c>
      <c r="EB18" s="1729">
        <f t="shared" si="21"/>
        <v>0</v>
      </c>
      <c r="EC18" s="1729">
        <f t="shared" si="21"/>
        <v>0</v>
      </c>
    </row>
    <row r="19" spans="2:133" ht="15.5" customHeight="1">
      <c r="B19" s="1"/>
      <c r="C19" s="15" t="s">
        <v>1187</v>
      </c>
      <c r="D19" s="1"/>
      <c r="E19" s="1726">
        <v>0</v>
      </c>
      <c r="F19" s="75">
        <v>10</v>
      </c>
      <c r="G19" s="76">
        <v>3</v>
      </c>
      <c r="H19" s="1730" t="str">
        <f t="shared" si="8"/>
        <v>-</v>
      </c>
      <c r="I19" s="1731" t="str">
        <f t="shared" si="9"/>
        <v>-</v>
      </c>
      <c r="J19" s="2148"/>
      <c r="K19" s="2097"/>
      <c r="L19" s="1"/>
      <c r="M19" s="1729">
        <f t="shared" si="10"/>
        <v>0</v>
      </c>
      <c r="N19" s="1729">
        <f t="shared" si="10"/>
        <v>0</v>
      </c>
      <c r="O19" s="1729">
        <f t="shared" si="10"/>
        <v>0</v>
      </c>
      <c r="P19" s="1729">
        <f t="shared" si="10"/>
        <v>0</v>
      </c>
      <c r="Q19" s="1729">
        <f t="shared" si="10"/>
        <v>0</v>
      </c>
      <c r="R19" s="1729">
        <f t="shared" si="10"/>
        <v>0</v>
      </c>
      <c r="S19" s="1729">
        <f t="shared" si="10"/>
        <v>0</v>
      </c>
      <c r="T19" s="1729">
        <f t="shared" si="10"/>
        <v>0</v>
      </c>
      <c r="U19" s="1729">
        <f t="shared" si="10"/>
        <v>0</v>
      </c>
      <c r="V19" s="1729">
        <f t="shared" si="10"/>
        <v>0</v>
      </c>
      <c r="W19" s="1729">
        <f t="shared" si="11"/>
        <v>0</v>
      </c>
      <c r="X19" s="1729">
        <f t="shared" si="11"/>
        <v>0</v>
      </c>
      <c r="Y19" s="1729">
        <f t="shared" si="11"/>
        <v>0</v>
      </c>
      <c r="Z19" s="1729">
        <f t="shared" si="11"/>
        <v>0</v>
      </c>
      <c r="AA19" s="1729">
        <f t="shared" si="11"/>
        <v>0</v>
      </c>
      <c r="AB19" s="1729">
        <f t="shared" si="11"/>
        <v>0</v>
      </c>
      <c r="AC19" s="1729">
        <f t="shared" si="11"/>
        <v>0</v>
      </c>
      <c r="AD19" s="1729">
        <f t="shared" si="11"/>
        <v>0</v>
      </c>
      <c r="AE19" s="1729">
        <f t="shared" si="11"/>
        <v>0</v>
      </c>
      <c r="AF19" s="1729">
        <f t="shared" si="11"/>
        <v>0</v>
      </c>
      <c r="AG19" s="1729">
        <f t="shared" si="12"/>
        <v>0</v>
      </c>
      <c r="AH19" s="1729">
        <f t="shared" si="12"/>
        <v>0</v>
      </c>
      <c r="AI19" s="1729">
        <f t="shared" si="12"/>
        <v>0</v>
      </c>
      <c r="AJ19" s="1729">
        <f t="shared" si="12"/>
        <v>0</v>
      </c>
      <c r="AK19" s="1729">
        <f t="shared" si="12"/>
        <v>0</v>
      </c>
      <c r="AL19" s="1729">
        <f t="shared" si="12"/>
        <v>0</v>
      </c>
      <c r="AM19" s="1729">
        <f t="shared" si="12"/>
        <v>0</v>
      </c>
      <c r="AN19" s="1729">
        <f t="shared" si="12"/>
        <v>0</v>
      </c>
      <c r="AO19" s="1729">
        <f t="shared" si="12"/>
        <v>0</v>
      </c>
      <c r="AP19" s="1729">
        <f t="shared" si="12"/>
        <v>0</v>
      </c>
      <c r="AQ19" s="1729">
        <f t="shared" si="13"/>
        <v>0</v>
      </c>
      <c r="AR19" s="1729">
        <f t="shared" si="13"/>
        <v>0</v>
      </c>
      <c r="AS19" s="1729">
        <f t="shared" si="13"/>
        <v>0</v>
      </c>
      <c r="AT19" s="1729">
        <f t="shared" si="13"/>
        <v>0</v>
      </c>
      <c r="AU19" s="1729">
        <f t="shared" si="13"/>
        <v>0</v>
      </c>
      <c r="AV19" s="1729">
        <f t="shared" si="13"/>
        <v>0</v>
      </c>
      <c r="AW19" s="1729">
        <f t="shared" si="13"/>
        <v>0</v>
      </c>
      <c r="AX19" s="1729">
        <f t="shared" si="13"/>
        <v>0</v>
      </c>
      <c r="AY19" s="1729">
        <f t="shared" si="13"/>
        <v>0</v>
      </c>
      <c r="AZ19" s="1729">
        <f t="shared" si="13"/>
        <v>0</v>
      </c>
      <c r="BA19" s="1729">
        <f t="shared" si="14"/>
        <v>0</v>
      </c>
      <c r="BB19" s="1729">
        <f t="shared" si="14"/>
        <v>0</v>
      </c>
      <c r="BC19" s="1729">
        <f t="shared" si="14"/>
        <v>0</v>
      </c>
      <c r="BD19" s="1729">
        <f t="shared" si="14"/>
        <v>0</v>
      </c>
      <c r="BE19" s="1729">
        <f t="shared" si="14"/>
        <v>0</v>
      </c>
      <c r="BF19" s="1729">
        <f t="shared" si="14"/>
        <v>0</v>
      </c>
      <c r="BG19" s="1729">
        <f t="shared" si="14"/>
        <v>0</v>
      </c>
      <c r="BH19" s="1729">
        <f t="shared" si="14"/>
        <v>0</v>
      </c>
      <c r="BI19" s="1729">
        <f t="shared" si="14"/>
        <v>0</v>
      </c>
      <c r="BJ19" s="1729">
        <f t="shared" si="14"/>
        <v>0</v>
      </c>
      <c r="BK19" s="1729">
        <f t="shared" si="15"/>
        <v>0</v>
      </c>
      <c r="BL19" s="1729">
        <f t="shared" si="15"/>
        <v>0</v>
      </c>
      <c r="BM19" s="1729">
        <f t="shared" si="15"/>
        <v>0</v>
      </c>
      <c r="BN19" s="1729">
        <f t="shared" si="15"/>
        <v>0</v>
      </c>
      <c r="BO19" s="1729">
        <f t="shared" si="15"/>
        <v>0</v>
      </c>
      <c r="BP19" s="1729">
        <f t="shared" si="15"/>
        <v>0</v>
      </c>
      <c r="BQ19" s="1729">
        <f t="shared" si="15"/>
        <v>0</v>
      </c>
      <c r="BR19" s="1729">
        <f t="shared" si="15"/>
        <v>0</v>
      </c>
      <c r="BS19" s="1729">
        <f t="shared" si="15"/>
        <v>0</v>
      </c>
      <c r="BT19" s="1729">
        <f t="shared" si="15"/>
        <v>0</v>
      </c>
      <c r="BU19" s="1729">
        <f t="shared" si="16"/>
        <v>0</v>
      </c>
      <c r="BV19" s="1729">
        <f t="shared" si="16"/>
        <v>0</v>
      </c>
      <c r="BW19" s="1729">
        <f t="shared" si="16"/>
        <v>0</v>
      </c>
      <c r="BX19" s="1729">
        <f t="shared" si="16"/>
        <v>0</v>
      </c>
      <c r="BY19" s="1729">
        <f t="shared" si="16"/>
        <v>0</v>
      </c>
      <c r="BZ19" s="1729">
        <f t="shared" si="16"/>
        <v>0</v>
      </c>
      <c r="CA19" s="1729">
        <f t="shared" si="16"/>
        <v>0</v>
      </c>
      <c r="CB19" s="1729">
        <f t="shared" si="16"/>
        <v>0</v>
      </c>
      <c r="CC19" s="1729">
        <f t="shared" si="16"/>
        <v>0</v>
      </c>
      <c r="CD19" s="1729">
        <f t="shared" si="16"/>
        <v>0</v>
      </c>
      <c r="CE19" s="1729">
        <f t="shared" si="17"/>
        <v>0</v>
      </c>
      <c r="CF19" s="1729">
        <f t="shared" si="17"/>
        <v>0</v>
      </c>
      <c r="CG19" s="1729">
        <f t="shared" si="17"/>
        <v>0</v>
      </c>
      <c r="CH19" s="1729">
        <f t="shared" si="17"/>
        <v>0</v>
      </c>
      <c r="CI19" s="1729">
        <f t="shared" si="17"/>
        <v>0</v>
      </c>
      <c r="CJ19" s="1729">
        <f t="shared" si="17"/>
        <v>0</v>
      </c>
      <c r="CK19" s="1729">
        <f t="shared" si="17"/>
        <v>0</v>
      </c>
      <c r="CL19" s="1729">
        <f t="shared" si="17"/>
        <v>0</v>
      </c>
      <c r="CM19" s="1729">
        <f t="shared" si="17"/>
        <v>0</v>
      </c>
      <c r="CN19" s="1729">
        <f t="shared" si="17"/>
        <v>0</v>
      </c>
      <c r="CO19" s="1729">
        <f t="shared" si="18"/>
        <v>0</v>
      </c>
      <c r="CP19" s="1729">
        <f t="shared" si="18"/>
        <v>0</v>
      </c>
      <c r="CQ19" s="1729">
        <f t="shared" si="18"/>
        <v>0</v>
      </c>
      <c r="CR19" s="1729">
        <f t="shared" si="18"/>
        <v>0</v>
      </c>
      <c r="CS19" s="1729">
        <f t="shared" si="18"/>
        <v>0</v>
      </c>
      <c r="CT19" s="1729">
        <f t="shared" si="18"/>
        <v>0</v>
      </c>
      <c r="CU19" s="1729">
        <f t="shared" si="18"/>
        <v>0</v>
      </c>
      <c r="CV19" s="1729">
        <f t="shared" si="18"/>
        <v>0</v>
      </c>
      <c r="CW19" s="1729">
        <f t="shared" si="18"/>
        <v>0</v>
      </c>
      <c r="CX19" s="1729">
        <f t="shared" si="18"/>
        <v>0</v>
      </c>
      <c r="CY19" s="1729">
        <f t="shared" si="19"/>
        <v>0</v>
      </c>
      <c r="CZ19" s="1729">
        <f t="shared" si="19"/>
        <v>0</v>
      </c>
      <c r="DA19" s="1729">
        <f t="shared" si="19"/>
        <v>0</v>
      </c>
      <c r="DB19" s="1729">
        <f t="shared" si="19"/>
        <v>0</v>
      </c>
      <c r="DC19" s="1729">
        <f t="shared" si="19"/>
        <v>0</v>
      </c>
      <c r="DD19" s="1729">
        <f t="shared" si="19"/>
        <v>0</v>
      </c>
      <c r="DE19" s="1729">
        <f t="shared" si="19"/>
        <v>0</v>
      </c>
      <c r="DF19" s="1729">
        <f t="shared" si="19"/>
        <v>0</v>
      </c>
      <c r="DG19" s="1729">
        <f t="shared" si="19"/>
        <v>0</v>
      </c>
      <c r="DH19" s="1729">
        <f t="shared" si="19"/>
        <v>0</v>
      </c>
      <c r="DI19" s="1729">
        <f t="shared" si="20"/>
        <v>0</v>
      </c>
      <c r="DJ19" s="1729">
        <f t="shared" si="20"/>
        <v>0</v>
      </c>
      <c r="DK19" s="1729">
        <f t="shared" si="20"/>
        <v>0</v>
      </c>
      <c r="DL19" s="1729">
        <f t="shared" si="20"/>
        <v>0</v>
      </c>
      <c r="DM19" s="1729">
        <f t="shared" si="20"/>
        <v>0</v>
      </c>
      <c r="DN19" s="1729">
        <f t="shared" si="20"/>
        <v>0</v>
      </c>
      <c r="DO19" s="1729">
        <f t="shared" si="20"/>
        <v>0</v>
      </c>
      <c r="DP19" s="1729">
        <f t="shared" si="20"/>
        <v>0</v>
      </c>
      <c r="DQ19" s="1729">
        <f t="shared" si="20"/>
        <v>0</v>
      </c>
      <c r="DR19" s="1729">
        <f t="shared" si="20"/>
        <v>0</v>
      </c>
      <c r="DS19" s="1729">
        <f t="shared" si="21"/>
        <v>0</v>
      </c>
      <c r="DT19" s="1729">
        <f t="shared" si="21"/>
        <v>0</v>
      </c>
      <c r="DU19" s="1729">
        <f t="shared" si="21"/>
        <v>0</v>
      </c>
      <c r="DV19" s="1729">
        <f t="shared" si="21"/>
        <v>0</v>
      </c>
      <c r="DW19" s="1729">
        <f t="shared" si="21"/>
        <v>0</v>
      </c>
      <c r="DX19" s="1729">
        <f t="shared" si="21"/>
        <v>0</v>
      </c>
      <c r="DY19" s="1729">
        <f t="shared" si="21"/>
        <v>0</v>
      </c>
      <c r="DZ19" s="1729">
        <f t="shared" si="21"/>
        <v>0</v>
      </c>
      <c r="EA19" s="1729">
        <f t="shared" si="21"/>
        <v>0</v>
      </c>
      <c r="EB19" s="1729">
        <f t="shared" si="21"/>
        <v>0</v>
      </c>
      <c r="EC19" s="1729">
        <f t="shared" si="21"/>
        <v>0</v>
      </c>
    </row>
    <row r="20" spans="2:133" ht="15.5" customHeight="1">
      <c r="B20" s="1"/>
      <c r="C20" s="15" t="s">
        <v>1188</v>
      </c>
      <c r="D20" s="79">
        <v>0.05</v>
      </c>
      <c r="E20" s="1733">
        <f ca="1">SUM(E14:E19)*D20</f>
        <v>0</v>
      </c>
      <c r="F20" s="16"/>
      <c r="G20" s="17"/>
      <c r="H20" s="1730" t="str">
        <f t="shared" ca="1" si="8"/>
        <v>-</v>
      </c>
      <c r="I20" s="1731" t="str">
        <f t="shared" ca="1" si="9"/>
        <v>-</v>
      </c>
      <c r="J20" s="2148"/>
      <c r="K20" s="2097"/>
      <c r="L20" s="1"/>
      <c r="M20" s="1729">
        <f t="shared" ref="M20:AR20" si="22">$D$20*SUM(M14:M19)</f>
        <v>0</v>
      </c>
      <c r="N20" s="1729">
        <f t="shared" si="22"/>
        <v>0</v>
      </c>
      <c r="O20" s="1729">
        <f t="shared" si="22"/>
        <v>0</v>
      </c>
      <c r="P20" s="1729">
        <f t="shared" si="22"/>
        <v>0</v>
      </c>
      <c r="Q20" s="1729">
        <f t="shared" si="22"/>
        <v>0</v>
      </c>
      <c r="R20" s="1729">
        <f t="shared" si="22"/>
        <v>0</v>
      </c>
      <c r="S20" s="1729">
        <f t="shared" si="22"/>
        <v>0</v>
      </c>
      <c r="T20" s="1729">
        <f t="shared" si="22"/>
        <v>0</v>
      </c>
      <c r="U20" s="1729">
        <f t="shared" si="22"/>
        <v>0</v>
      </c>
      <c r="V20" s="1729">
        <f t="shared" ca="1" si="22"/>
        <v>0</v>
      </c>
      <c r="W20" s="1729">
        <f t="shared" ca="1" si="22"/>
        <v>0</v>
      </c>
      <c r="X20" s="1729">
        <f t="shared" ca="1" si="22"/>
        <v>0</v>
      </c>
      <c r="Y20" s="1729">
        <f t="shared" ca="1" si="22"/>
        <v>0</v>
      </c>
      <c r="Z20" s="1729">
        <f t="shared" si="22"/>
        <v>0</v>
      </c>
      <c r="AA20" s="1729">
        <f t="shared" si="22"/>
        <v>0</v>
      </c>
      <c r="AB20" s="1729">
        <f t="shared" si="22"/>
        <v>0</v>
      </c>
      <c r="AC20" s="1729">
        <f t="shared" si="22"/>
        <v>0</v>
      </c>
      <c r="AD20" s="1729">
        <f t="shared" si="22"/>
        <v>0</v>
      </c>
      <c r="AE20" s="1729">
        <f t="shared" si="22"/>
        <v>0</v>
      </c>
      <c r="AF20" s="1729">
        <f t="shared" si="22"/>
        <v>0</v>
      </c>
      <c r="AG20" s="1729">
        <f t="shared" si="22"/>
        <v>0</v>
      </c>
      <c r="AH20" s="1729">
        <f t="shared" si="22"/>
        <v>0</v>
      </c>
      <c r="AI20" s="1729">
        <f t="shared" si="22"/>
        <v>0</v>
      </c>
      <c r="AJ20" s="1729">
        <f t="shared" si="22"/>
        <v>0</v>
      </c>
      <c r="AK20" s="1729">
        <f t="shared" si="22"/>
        <v>0</v>
      </c>
      <c r="AL20" s="1729">
        <f t="shared" si="22"/>
        <v>0</v>
      </c>
      <c r="AM20" s="1729">
        <f t="shared" si="22"/>
        <v>0</v>
      </c>
      <c r="AN20" s="1729">
        <f t="shared" si="22"/>
        <v>0</v>
      </c>
      <c r="AO20" s="1729">
        <f t="shared" si="22"/>
        <v>0</v>
      </c>
      <c r="AP20" s="1729">
        <f t="shared" si="22"/>
        <v>0</v>
      </c>
      <c r="AQ20" s="1729">
        <f t="shared" si="22"/>
        <v>0</v>
      </c>
      <c r="AR20" s="1729">
        <f t="shared" si="22"/>
        <v>0</v>
      </c>
      <c r="AS20" s="1729">
        <f t="shared" ref="AS20:BX20" si="23">$D$20*SUM(AS14:AS19)</f>
        <v>0</v>
      </c>
      <c r="AT20" s="1729">
        <f t="shared" si="23"/>
        <v>0</v>
      </c>
      <c r="AU20" s="1729">
        <f t="shared" si="23"/>
        <v>0</v>
      </c>
      <c r="AV20" s="1729">
        <f t="shared" si="23"/>
        <v>0</v>
      </c>
      <c r="AW20" s="1729">
        <f t="shared" si="23"/>
        <v>0</v>
      </c>
      <c r="AX20" s="1729">
        <f t="shared" si="23"/>
        <v>0</v>
      </c>
      <c r="AY20" s="1729">
        <f t="shared" si="23"/>
        <v>0</v>
      </c>
      <c r="AZ20" s="1729">
        <f t="shared" si="23"/>
        <v>0</v>
      </c>
      <c r="BA20" s="1729">
        <f t="shared" si="23"/>
        <v>0</v>
      </c>
      <c r="BB20" s="1729">
        <f t="shared" si="23"/>
        <v>0</v>
      </c>
      <c r="BC20" s="1729">
        <f t="shared" si="23"/>
        <v>0</v>
      </c>
      <c r="BD20" s="1729">
        <f t="shared" si="23"/>
        <v>0</v>
      </c>
      <c r="BE20" s="1729">
        <f t="shared" si="23"/>
        <v>0</v>
      </c>
      <c r="BF20" s="1729">
        <f t="shared" si="23"/>
        <v>0</v>
      </c>
      <c r="BG20" s="1729">
        <f t="shared" si="23"/>
        <v>0</v>
      </c>
      <c r="BH20" s="1729">
        <f t="shared" si="23"/>
        <v>0</v>
      </c>
      <c r="BI20" s="1729">
        <f t="shared" si="23"/>
        <v>0</v>
      </c>
      <c r="BJ20" s="1729">
        <f t="shared" si="23"/>
        <v>0</v>
      </c>
      <c r="BK20" s="1729">
        <f t="shared" si="23"/>
        <v>0</v>
      </c>
      <c r="BL20" s="1729">
        <f t="shared" si="23"/>
        <v>0</v>
      </c>
      <c r="BM20" s="1729">
        <f t="shared" si="23"/>
        <v>0</v>
      </c>
      <c r="BN20" s="1729">
        <f t="shared" si="23"/>
        <v>0</v>
      </c>
      <c r="BO20" s="1729">
        <f t="shared" si="23"/>
        <v>0</v>
      </c>
      <c r="BP20" s="1729">
        <f t="shared" si="23"/>
        <v>0</v>
      </c>
      <c r="BQ20" s="1729">
        <f t="shared" si="23"/>
        <v>0</v>
      </c>
      <c r="BR20" s="1729">
        <f t="shared" si="23"/>
        <v>0</v>
      </c>
      <c r="BS20" s="1729">
        <f t="shared" si="23"/>
        <v>0</v>
      </c>
      <c r="BT20" s="1729">
        <f t="shared" si="23"/>
        <v>0</v>
      </c>
      <c r="BU20" s="1729">
        <f t="shared" si="23"/>
        <v>0</v>
      </c>
      <c r="BV20" s="1729">
        <f t="shared" si="23"/>
        <v>0</v>
      </c>
      <c r="BW20" s="1729">
        <f t="shared" si="23"/>
        <v>0</v>
      </c>
      <c r="BX20" s="1729">
        <f t="shared" si="23"/>
        <v>0</v>
      </c>
      <c r="BY20" s="1729">
        <f t="shared" ref="BY20:DD20" si="24">$D$20*SUM(BY14:BY19)</f>
        <v>0</v>
      </c>
      <c r="BZ20" s="1729">
        <f t="shared" si="24"/>
        <v>0</v>
      </c>
      <c r="CA20" s="1729">
        <f t="shared" si="24"/>
        <v>0</v>
      </c>
      <c r="CB20" s="1729">
        <f t="shared" si="24"/>
        <v>0</v>
      </c>
      <c r="CC20" s="1729">
        <f t="shared" si="24"/>
        <v>0</v>
      </c>
      <c r="CD20" s="1729">
        <f t="shared" si="24"/>
        <v>0</v>
      </c>
      <c r="CE20" s="1729">
        <f t="shared" si="24"/>
        <v>0</v>
      </c>
      <c r="CF20" s="1729">
        <f t="shared" si="24"/>
        <v>0</v>
      </c>
      <c r="CG20" s="1729">
        <f t="shared" si="24"/>
        <v>0</v>
      </c>
      <c r="CH20" s="1729">
        <f t="shared" si="24"/>
        <v>0</v>
      </c>
      <c r="CI20" s="1729">
        <f t="shared" si="24"/>
        <v>0</v>
      </c>
      <c r="CJ20" s="1729">
        <f t="shared" si="24"/>
        <v>0</v>
      </c>
      <c r="CK20" s="1729">
        <f t="shared" si="24"/>
        <v>0</v>
      </c>
      <c r="CL20" s="1729">
        <f t="shared" si="24"/>
        <v>0</v>
      </c>
      <c r="CM20" s="1729">
        <f t="shared" si="24"/>
        <v>0</v>
      </c>
      <c r="CN20" s="1729">
        <f t="shared" si="24"/>
        <v>0</v>
      </c>
      <c r="CO20" s="1729">
        <f t="shared" si="24"/>
        <v>0</v>
      </c>
      <c r="CP20" s="1729">
        <f t="shared" si="24"/>
        <v>0</v>
      </c>
      <c r="CQ20" s="1729">
        <f t="shared" si="24"/>
        <v>0</v>
      </c>
      <c r="CR20" s="1729">
        <f t="shared" si="24"/>
        <v>0</v>
      </c>
      <c r="CS20" s="1729">
        <f t="shared" si="24"/>
        <v>0</v>
      </c>
      <c r="CT20" s="1729">
        <f t="shared" si="24"/>
        <v>0</v>
      </c>
      <c r="CU20" s="1729">
        <f t="shared" si="24"/>
        <v>0</v>
      </c>
      <c r="CV20" s="1729">
        <f t="shared" si="24"/>
        <v>0</v>
      </c>
      <c r="CW20" s="1729">
        <f t="shared" si="24"/>
        <v>0</v>
      </c>
      <c r="CX20" s="1729">
        <f t="shared" si="24"/>
        <v>0</v>
      </c>
      <c r="CY20" s="1729">
        <f t="shared" si="24"/>
        <v>0</v>
      </c>
      <c r="CZ20" s="1729">
        <f t="shared" si="24"/>
        <v>0</v>
      </c>
      <c r="DA20" s="1729">
        <f t="shared" si="24"/>
        <v>0</v>
      </c>
      <c r="DB20" s="1729">
        <f t="shared" si="24"/>
        <v>0</v>
      </c>
      <c r="DC20" s="1729">
        <f t="shared" si="24"/>
        <v>0</v>
      </c>
      <c r="DD20" s="1729">
        <f t="shared" si="24"/>
        <v>0</v>
      </c>
      <c r="DE20" s="1729">
        <f t="shared" ref="DE20:EJ20" si="25">$D$20*SUM(DE14:DE19)</f>
        <v>0</v>
      </c>
      <c r="DF20" s="1729">
        <f t="shared" si="25"/>
        <v>0</v>
      </c>
      <c r="DG20" s="1729">
        <f t="shared" si="25"/>
        <v>0</v>
      </c>
      <c r="DH20" s="1729">
        <f t="shared" si="25"/>
        <v>0</v>
      </c>
      <c r="DI20" s="1729">
        <f t="shared" si="25"/>
        <v>0</v>
      </c>
      <c r="DJ20" s="1729">
        <f t="shared" si="25"/>
        <v>0</v>
      </c>
      <c r="DK20" s="1729">
        <f t="shared" si="25"/>
        <v>0</v>
      </c>
      <c r="DL20" s="1729">
        <f t="shared" si="25"/>
        <v>0</v>
      </c>
      <c r="DM20" s="1729">
        <f t="shared" si="25"/>
        <v>0</v>
      </c>
      <c r="DN20" s="1729">
        <f t="shared" si="25"/>
        <v>0</v>
      </c>
      <c r="DO20" s="1729">
        <f t="shared" si="25"/>
        <v>0</v>
      </c>
      <c r="DP20" s="1729">
        <f t="shared" si="25"/>
        <v>0</v>
      </c>
      <c r="DQ20" s="1729">
        <f t="shared" si="25"/>
        <v>0</v>
      </c>
      <c r="DR20" s="1729">
        <f t="shared" si="25"/>
        <v>0</v>
      </c>
      <c r="DS20" s="1729">
        <f t="shared" si="25"/>
        <v>0</v>
      </c>
      <c r="DT20" s="1729">
        <f t="shared" si="25"/>
        <v>0</v>
      </c>
      <c r="DU20" s="1729">
        <f t="shared" si="25"/>
        <v>0</v>
      </c>
      <c r="DV20" s="1729">
        <f t="shared" si="25"/>
        <v>0</v>
      </c>
      <c r="DW20" s="1729">
        <f t="shared" si="25"/>
        <v>0</v>
      </c>
      <c r="DX20" s="1729">
        <f t="shared" si="25"/>
        <v>0</v>
      </c>
      <c r="DY20" s="1729">
        <f t="shared" si="25"/>
        <v>0</v>
      </c>
      <c r="DZ20" s="1729">
        <f t="shared" si="25"/>
        <v>0</v>
      </c>
      <c r="EA20" s="1729">
        <f t="shared" si="25"/>
        <v>0</v>
      </c>
      <c r="EB20" s="1729">
        <f t="shared" si="25"/>
        <v>0</v>
      </c>
      <c r="EC20" s="1729">
        <f t="shared" si="25"/>
        <v>0</v>
      </c>
    </row>
    <row r="21" spans="2:133" ht="15.5" customHeight="1">
      <c r="B21" s="1"/>
      <c r="C21" s="15" t="s">
        <v>1189</v>
      </c>
      <c r="D21" s="79">
        <v>0.05</v>
      </c>
      <c r="E21" s="1733">
        <f ca="1">SUM(M21:EC21)</f>
        <v>0</v>
      </c>
      <c r="F21" s="16"/>
      <c r="G21" s="17"/>
      <c r="H21" s="1730">
        <f ca="1">MIN(H14:H20)</f>
        <v>0</v>
      </c>
      <c r="I21" s="1731">
        <f ca="1">MAX(I14:I20)</f>
        <v>0</v>
      </c>
      <c r="J21" s="2147"/>
      <c r="K21" s="2097"/>
      <c r="L21" s="1729"/>
      <c r="M21" s="1729">
        <f t="shared" ref="M21:AR21" si="26">$D$21*SUM(M14:M20)</f>
        <v>0</v>
      </c>
      <c r="N21" s="1729">
        <f t="shared" si="26"/>
        <v>0</v>
      </c>
      <c r="O21" s="1729">
        <f t="shared" si="26"/>
        <v>0</v>
      </c>
      <c r="P21" s="1729">
        <f t="shared" si="26"/>
        <v>0</v>
      </c>
      <c r="Q21" s="1729">
        <f t="shared" si="26"/>
        <v>0</v>
      </c>
      <c r="R21" s="1729">
        <f t="shared" si="26"/>
        <v>0</v>
      </c>
      <c r="S21" s="1729">
        <f t="shared" si="26"/>
        <v>0</v>
      </c>
      <c r="T21" s="1729">
        <f t="shared" si="26"/>
        <v>0</v>
      </c>
      <c r="U21" s="1729">
        <f t="shared" si="26"/>
        <v>0</v>
      </c>
      <c r="V21" s="1729">
        <f t="shared" ca="1" si="26"/>
        <v>0</v>
      </c>
      <c r="W21" s="1729">
        <f t="shared" ca="1" si="26"/>
        <v>0</v>
      </c>
      <c r="X21" s="1729">
        <f t="shared" ca="1" si="26"/>
        <v>0</v>
      </c>
      <c r="Y21" s="1729">
        <f t="shared" ca="1" si="26"/>
        <v>0</v>
      </c>
      <c r="Z21" s="1729">
        <f t="shared" si="26"/>
        <v>0</v>
      </c>
      <c r="AA21" s="1729">
        <f t="shared" si="26"/>
        <v>0</v>
      </c>
      <c r="AB21" s="1729">
        <f t="shared" si="26"/>
        <v>0</v>
      </c>
      <c r="AC21" s="1729">
        <f t="shared" si="26"/>
        <v>0</v>
      </c>
      <c r="AD21" s="1729">
        <f t="shared" si="26"/>
        <v>0</v>
      </c>
      <c r="AE21" s="1729">
        <f t="shared" si="26"/>
        <v>0</v>
      </c>
      <c r="AF21" s="1729">
        <f t="shared" si="26"/>
        <v>0</v>
      </c>
      <c r="AG21" s="1729">
        <f t="shared" si="26"/>
        <v>0</v>
      </c>
      <c r="AH21" s="1729">
        <f t="shared" si="26"/>
        <v>0</v>
      </c>
      <c r="AI21" s="1729">
        <f t="shared" si="26"/>
        <v>0</v>
      </c>
      <c r="AJ21" s="1729">
        <f t="shared" si="26"/>
        <v>0</v>
      </c>
      <c r="AK21" s="1729">
        <f t="shared" si="26"/>
        <v>0</v>
      </c>
      <c r="AL21" s="1729">
        <f t="shared" si="26"/>
        <v>0</v>
      </c>
      <c r="AM21" s="1729">
        <f t="shared" si="26"/>
        <v>0</v>
      </c>
      <c r="AN21" s="1729">
        <f t="shared" si="26"/>
        <v>0</v>
      </c>
      <c r="AO21" s="1729">
        <f t="shared" si="26"/>
        <v>0</v>
      </c>
      <c r="AP21" s="1729">
        <f t="shared" si="26"/>
        <v>0</v>
      </c>
      <c r="AQ21" s="1729">
        <f t="shared" si="26"/>
        <v>0</v>
      </c>
      <c r="AR21" s="1729">
        <f t="shared" si="26"/>
        <v>0</v>
      </c>
      <c r="AS21" s="1729">
        <f t="shared" ref="AS21:BX21" si="27">$D$21*SUM(AS14:AS20)</f>
        <v>0</v>
      </c>
      <c r="AT21" s="1729">
        <f t="shared" si="27"/>
        <v>0</v>
      </c>
      <c r="AU21" s="1729">
        <f t="shared" si="27"/>
        <v>0</v>
      </c>
      <c r="AV21" s="1729">
        <f t="shared" si="27"/>
        <v>0</v>
      </c>
      <c r="AW21" s="1729">
        <f t="shared" si="27"/>
        <v>0</v>
      </c>
      <c r="AX21" s="1729">
        <f t="shared" si="27"/>
        <v>0</v>
      </c>
      <c r="AY21" s="1729">
        <f t="shared" si="27"/>
        <v>0</v>
      </c>
      <c r="AZ21" s="1729">
        <f t="shared" si="27"/>
        <v>0</v>
      </c>
      <c r="BA21" s="1729">
        <f t="shared" si="27"/>
        <v>0</v>
      </c>
      <c r="BB21" s="1729">
        <f t="shared" si="27"/>
        <v>0</v>
      </c>
      <c r="BC21" s="1729">
        <f t="shared" si="27"/>
        <v>0</v>
      </c>
      <c r="BD21" s="1729">
        <f t="shared" si="27"/>
        <v>0</v>
      </c>
      <c r="BE21" s="1729">
        <f t="shared" si="27"/>
        <v>0</v>
      </c>
      <c r="BF21" s="1729">
        <f t="shared" si="27"/>
        <v>0</v>
      </c>
      <c r="BG21" s="1729">
        <f t="shared" si="27"/>
        <v>0</v>
      </c>
      <c r="BH21" s="1729">
        <f t="shared" si="27"/>
        <v>0</v>
      </c>
      <c r="BI21" s="1729">
        <f t="shared" si="27"/>
        <v>0</v>
      </c>
      <c r="BJ21" s="1729">
        <f t="shared" si="27"/>
        <v>0</v>
      </c>
      <c r="BK21" s="1729">
        <f t="shared" si="27"/>
        <v>0</v>
      </c>
      <c r="BL21" s="1729">
        <f t="shared" si="27"/>
        <v>0</v>
      </c>
      <c r="BM21" s="1729">
        <f t="shared" si="27"/>
        <v>0</v>
      </c>
      <c r="BN21" s="1729">
        <f t="shared" si="27"/>
        <v>0</v>
      </c>
      <c r="BO21" s="1729">
        <f t="shared" si="27"/>
        <v>0</v>
      </c>
      <c r="BP21" s="1729">
        <f t="shared" si="27"/>
        <v>0</v>
      </c>
      <c r="BQ21" s="1729">
        <f t="shared" si="27"/>
        <v>0</v>
      </c>
      <c r="BR21" s="1729">
        <f t="shared" si="27"/>
        <v>0</v>
      </c>
      <c r="BS21" s="1729">
        <f t="shared" si="27"/>
        <v>0</v>
      </c>
      <c r="BT21" s="1729">
        <f t="shared" si="27"/>
        <v>0</v>
      </c>
      <c r="BU21" s="1729">
        <f t="shared" si="27"/>
        <v>0</v>
      </c>
      <c r="BV21" s="1729">
        <f t="shared" si="27"/>
        <v>0</v>
      </c>
      <c r="BW21" s="1729">
        <f t="shared" si="27"/>
        <v>0</v>
      </c>
      <c r="BX21" s="1729">
        <f t="shared" si="27"/>
        <v>0</v>
      </c>
      <c r="BY21" s="1729">
        <f t="shared" ref="BY21:DD21" si="28">$D$21*SUM(BY14:BY20)</f>
        <v>0</v>
      </c>
      <c r="BZ21" s="1729">
        <f t="shared" si="28"/>
        <v>0</v>
      </c>
      <c r="CA21" s="1729">
        <f t="shared" si="28"/>
        <v>0</v>
      </c>
      <c r="CB21" s="1729">
        <f t="shared" si="28"/>
        <v>0</v>
      </c>
      <c r="CC21" s="1729">
        <f t="shared" si="28"/>
        <v>0</v>
      </c>
      <c r="CD21" s="1729">
        <f t="shared" si="28"/>
        <v>0</v>
      </c>
      <c r="CE21" s="1729">
        <f t="shared" si="28"/>
        <v>0</v>
      </c>
      <c r="CF21" s="1729">
        <f t="shared" si="28"/>
        <v>0</v>
      </c>
      <c r="CG21" s="1729">
        <f t="shared" si="28"/>
        <v>0</v>
      </c>
      <c r="CH21" s="1729">
        <f t="shared" si="28"/>
        <v>0</v>
      </c>
      <c r="CI21" s="1729">
        <f t="shared" si="28"/>
        <v>0</v>
      </c>
      <c r="CJ21" s="1729">
        <f t="shared" si="28"/>
        <v>0</v>
      </c>
      <c r="CK21" s="1729">
        <f t="shared" si="28"/>
        <v>0</v>
      </c>
      <c r="CL21" s="1729">
        <f t="shared" si="28"/>
        <v>0</v>
      </c>
      <c r="CM21" s="1729">
        <f t="shared" si="28"/>
        <v>0</v>
      </c>
      <c r="CN21" s="1729">
        <f t="shared" si="28"/>
        <v>0</v>
      </c>
      <c r="CO21" s="1729">
        <f t="shared" si="28"/>
        <v>0</v>
      </c>
      <c r="CP21" s="1729">
        <f t="shared" si="28"/>
        <v>0</v>
      </c>
      <c r="CQ21" s="1729">
        <f t="shared" si="28"/>
        <v>0</v>
      </c>
      <c r="CR21" s="1729">
        <f t="shared" si="28"/>
        <v>0</v>
      </c>
      <c r="CS21" s="1729">
        <f t="shared" si="28"/>
        <v>0</v>
      </c>
      <c r="CT21" s="1729">
        <f t="shared" si="28"/>
        <v>0</v>
      </c>
      <c r="CU21" s="1729">
        <f t="shared" si="28"/>
        <v>0</v>
      </c>
      <c r="CV21" s="1729">
        <f t="shared" si="28"/>
        <v>0</v>
      </c>
      <c r="CW21" s="1729">
        <f t="shared" si="28"/>
        <v>0</v>
      </c>
      <c r="CX21" s="1729">
        <f t="shared" si="28"/>
        <v>0</v>
      </c>
      <c r="CY21" s="1729">
        <f t="shared" si="28"/>
        <v>0</v>
      </c>
      <c r="CZ21" s="1729">
        <f t="shared" si="28"/>
        <v>0</v>
      </c>
      <c r="DA21" s="1729">
        <f t="shared" si="28"/>
        <v>0</v>
      </c>
      <c r="DB21" s="1729">
        <f t="shared" si="28"/>
        <v>0</v>
      </c>
      <c r="DC21" s="1729">
        <f t="shared" si="28"/>
        <v>0</v>
      </c>
      <c r="DD21" s="1729">
        <f t="shared" si="28"/>
        <v>0</v>
      </c>
      <c r="DE21" s="1729">
        <f t="shared" ref="DE21:EJ21" si="29">$D$21*SUM(DE14:DE20)</f>
        <v>0</v>
      </c>
      <c r="DF21" s="1729">
        <f t="shared" si="29"/>
        <v>0</v>
      </c>
      <c r="DG21" s="1729">
        <f t="shared" si="29"/>
        <v>0</v>
      </c>
      <c r="DH21" s="1729">
        <f t="shared" si="29"/>
        <v>0</v>
      </c>
      <c r="DI21" s="1729">
        <f t="shared" si="29"/>
        <v>0</v>
      </c>
      <c r="DJ21" s="1729">
        <f t="shared" si="29"/>
        <v>0</v>
      </c>
      <c r="DK21" s="1729">
        <f t="shared" si="29"/>
        <v>0</v>
      </c>
      <c r="DL21" s="1729">
        <f t="shared" si="29"/>
        <v>0</v>
      </c>
      <c r="DM21" s="1729">
        <f t="shared" si="29"/>
        <v>0</v>
      </c>
      <c r="DN21" s="1729">
        <f t="shared" si="29"/>
        <v>0</v>
      </c>
      <c r="DO21" s="1729">
        <f t="shared" si="29"/>
        <v>0</v>
      </c>
      <c r="DP21" s="1729">
        <f t="shared" si="29"/>
        <v>0</v>
      </c>
      <c r="DQ21" s="1729">
        <f t="shared" si="29"/>
        <v>0</v>
      </c>
      <c r="DR21" s="1729">
        <f t="shared" si="29"/>
        <v>0</v>
      </c>
      <c r="DS21" s="1729">
        <f t="shared" si="29"/>
        <v>0</v>
      </c>
      <c r="DT21" s="1729">
        <f t="shared" si="29"/>
        <v>0</v>
      </c>
      <c r="DU21" s="1729">
        <f t="shared" si="29"/>
        <v>0</v>
      </c>
      <c r="DV21" s="1729">
        <f t="shared" si="29"/>
        <v>0</v>
      </c>
      <c r="DW21" s="1729">
        <f t="shared" si="29"/>
        <v>0</v>
      </c>
      <c r="DX21" s="1729">
        <f t="shared" si="29"/>
        <v>0</v>
      </c>
      <c r="DY21" s="1729">
        <f t="shared" si="29"/>
        <v>0</v>
      </c>
      <c r="DZ21" s="1729">
        <f t="shared" si="29"/>
        <v>0</v>
      </c>
      <c r="EA21" s="1729">
        <f t="shared" si="29"/>
        <v>0</v>
      </c>
      <c r="EB21" s="1729">
        <f t="shared" si="29"/>
        <v>0</v>
      </c>
      <c r="EC21" s="1729">
        <f t="shared" si="29"/>
        <v>0</v>
      </c>
    </row>
    <row r="22" spans="2:133" ht="15.5" customHeight="1">
      <c r="B22" s="1"/>
      <c r="C22" s="15" t="s">
        <v>1111</v>
      </c>
      <c r="D22" s="79">
        <v>0.1</v>
      </c>
      <c r="E22" s="1733">
        <f ca="1">SUM(M22:EC22)</f>
        <v>0</v>
      </c>
      <c r="F22" s="16"/>
      <c r="G22" s="17"/>
      <c r="H22" s="1730">
        <f ca="1">MIN(H15:H21)</f>
        <v>0</v>
      </c>
      <c r="I22" s="1731">
        <f ca="1">MAX(I15:I21)</f>
        <v>0</v>
      </c>
      <c r="J22" s="2147"/>
      <c r="K22" s="2097"/>
      <c r="L22" s="1729"/>
      <c r="M22" s="1729">
        <f t="shared" ref="M22:AR22" si="30">$D$22*SUM(M14:M21)</f>
        <v>0</v>
      </c>
      <c r="N22" s="1729">
        <f t="shared" si="30"/>
        <v>0</v>
      </c>
      <c r="O22" s="1729">
        <f t="shared" si="30"/>
        <v>0</v>
      </c>
      <c r="P22" s="1729">
        <f t="shared" si="30"/>
        <v>0</v>
      </c>
      <c r="Q22" s="1729">
        <f t="shared" si="30"/>
        <v>0</v>
      </c>
      <c r="R22" s="1729">
        <f t="shared" si="30"/>
        <v>0</v>
      </c>
      <c r="S22" s="1729">
        <f t="shared" si="30"/>
        <v>0</v>
      </c>
      <c r="T22" s="1729">
        <f t="shared" si="30"/>
        <v>0</v>
      </c>
      <c r="U22" s="1729">
        <f t="shared" si="30"/>
        <v>0</v>
      </c>
      <c r="V22" s="1729">
        <f t="shared" ca="1" si="30"/>
        <v>0</v>
      </c>
      <c r="W22" s="1729">
        <f t="shared" ca="1" si="30"/>
        <v>0</v>
      </c>
      <c r="X22" s="1729">
        <f t="shared" ca="1" si="30"/>
        <v>0</v>
      </c>
      <c r="Y22" s="1729">
        <f t="shared" ca="1" si="30"/>
        <v>0</v>
      </c>
      <c r="Z22" s="1729">
        <f t="shared" si="30"/>
        <v>0</v>
      </c>
      <c r="AA22" s="1729">
        <f t="shared" si="30"/>
        <v>0</v>
      </c>
      <c r="AB22" s="1729">
        <f t="shared" si="30"/>
        <v>0</v>
      </c>
      <c r="AC22" s="1729">
        <f t="shared" si="30"/>
        <v>0</v>
      </c>
      <c r="AD22" s="1729">
        <f t="shared" si="30"/>
        <v>0</v>
      </c>
      <c r="AE22" s="1729">
        <f t="shared" si="30"/>
        <v>0</v>
      </c>
      <c r="AF22" s="1729">
        <f t="shared" si="30"/>
        <v>0</v>
      </c>
      <c r="AG22" s="1729">
        <f t="shared" si="30"/>
        <v>0</v>
      </c>
      <c r="AH22" s="1729">
        <f t="shared" si="30"/>
        <v>0</v>
      </c>
      <c r="AI22" s="1729">
        <f t="shared" si="30"/>
        <v>0</v>
      </c>
      <c r="AJ22" s="1729">
        <f t="shared" si="30"/>
        <v>0</v>
      </c>
      <c r="AK22" s="1729">
        <f t="shared" si="30"/>
        <v>0</v>
      </c>
      <c r="AL22" s="1729">
        <f t="shared" si="30"/>
        <v>0</v>
      </c>
      <c r="AM22" s="1729">
        <f t="shared" si="30"/>
        <v>0</v>
      </c>
      <c r="AN22" s="1729">
        <f t="shared" si="30"/>
        <v>0</v>
      </c>
      <c r="AO22" s="1729">
        <f t="shared" si="30"/>
        <v>0</v>
      </c>
      <c r="AP22" s="1729">
        <f t="shared" si="30"/>
        <v>0</v>
      </c>
      <c r="AQ22" s="1729">
        <f t="shared" si="30"/>
        <v>0</v>
      </c>
      <c r="AR22" s="1729">
        <f t="shared" si="30"/>
        <v>0</v>
      </c>
      <c r="AS22" s="1729">
        <f t="shared" ref="AS22:BX22" si="31">$D$22*SUM(AS14:AS21)</f>
        <v>0</v>
      </c>
      <c r="AT22" s="1729">
        <f t="shared" si="31"/>
        <v>0</v>
      </c>
      <c r="AU22" s="1729">
        <f t="shared" si="31"/>
        <v>0</v>
      </c>
      <c r="AV22" s="1729">
        <f t="shared" si="31"/>
        <v>0</v>
      </c>
      <c r="AW22" s="1729">
        <f t="shared" si="31"/>
        <v>0</v>
      </c>
      <c r="AX22" s="1729">
        <f t="shared" si="31"/>
        <v>0</v>
      </c>
      <c r="AY22" s="1729">
        <f t="shared" si="31"/>
        <v>0</v>
      </c>
      <c r="AZ22" s="1729">
        <f t="shared" si="31"/>
        <v>0</v>
      </c>
      <c r="BA22" s="1729">
        <f t="shared" si="31"/>
        <v>0</v>
      </c>
      <c r="BB22" s="1729">
        <f t="shared" si="31"/>
        <v>0</v>
      </c>
      <c r="BC22" s="1729">
        <f t="shared" si="31"/>
        <v>0</v>
      </c>
      <c r="BD22" s="1729">
        <f t="shared" si="31"/>
        <v>0</v>
      </c>
      <c r="BE22" s="1729">
        <f t="shared" si="31"/>
        <v>0</v>
      </c>
      <c r="BF22" s="1729">
        <f t="shared" si="31"/>
        <v>0</v>
      </c>
      <c r="BG22" s="1729">
        <f t="shared" si="31"/>
        <v>0</v>
      </c>
      <c r="BH22" s="1729">
        <f t="shared" si="31"/>
        <v>0</v>
      </c>
      <c r="BI22" s="1729">
        <f t="shared" si="31"/>
        <v>0</v>
      </c>
      <c r="BJ22" s="1729">
        <f t="shared" si="31"/>
        <v>0</v>
      </c>
      <c r="BK22" s="1729">
        <f t="shared" si="31"/>
        <v>0</v>
      </c>
      <c r="BL22" s="1729">
        <f t="shared" si="31"/>
        <v>0</v>
      </c>
      <c r="BM22" s="1729">
        <f t="shared" si="31"/>
        <v>0</v>
      </c>
      <c r="BN22" s="1729">
        <f t="shared" si="31"/>
        <v>0</v>
      </c>
      <c r="BO22" s="1729">
        <f t="shared" si="31"/>
        <v>0</v>
      </c>
      <c r="BP22" s="1729">
        <f t="shared" si="31"/>
        <v>0</v>
      </c>
      <c r="BQ22" s="1729">
        <f t="shared" si="31"/>
        <v>0</v>
      </c>
      <c r="BR22" s="1729">
        <f t="shared" si="31"/>
        <v>0</v>
      </c>
      <c r="BS22" s="1729">
        <f t="shared" si="31"/>
        <v>0</v>
      </c>
      <c r="BT22" s="1729">
        <f t="shared" si="31"/>
        <v>0</v>
      </c>
      <c r="BU22" s="1729">
        <f t="shared" si="31"/>
        <v>0</v>
      </c>
      <c r="BV22" s="1729">
        <f t="shared" si="31"/>
        <v>0</v>
      </c>
      <c r="BW22" s="1729">
        <f t="shared" si="31"/>
        <v>0</v>
      </c>
      <c r="BX22" s="1729">
        <f t="shared" si="31"/>
        <v>0</v>
      </c>
      <c r="BY22" s="1729">
        <f t="shared" ref="BY22:DD22" si="32">$D$22*SUM(BY14:BY21)</f>
        <v>0</v>
      </c>
      <c r="BZ22" s="1729">
        <f t="shared" si="32"/>
        <v>0</v>
      </c>
      <c r="CA22" s="1729">
        <f t="shared" si="32"/>
        <v>0</v>
      </c>
      <c r="CB22" s="1729">
        <f t="shared" si="32"/>
        <v>0</v>
      </c>
      <c r="CC22" s="1729">
        <f t="shared" si="32"/>
        <v>0</v>
      </c>
      <c r="CD22" s="1729">
        <f t="shared" si="32"/>
        <v>0</v>
      </c>
      <c r="CE22" s="1729">
        <f t="shared" si="32"/>
        <v>0</v>
      </c>
      <c r="CF22" s="1729">
        <f t="shared" si="32"/>
        <v>0</v>
      </c>
      <c r="CG22" s="1729">
        <f t="shared" si="32"/>
        <v>0</v>
      </c>
      <c r="CH22" s="1729">
        <f t="shared" si="32"/>
        <v>0</v>
      </c>
      <c r="CI22" s="1729">
        <f t="shared" si="32"/>
        <v>0</v>
      </c>
      <c r="CJ22" s="1729">
        <f t="shared" si="32"/>
        <v>0</v>
      </c>
      <c r="CK22" s="1729">
        <f t="shared" si="32"/>
        <v>0</v>
      </c>
      <c r="CL22" s="1729">
        <f t="shared" si="32"/>
        <v>0</v>
      </c>
      <c r="CM22" s="1729">
        <f t="shared" si="32"/>
        <v>0</v>
      </c>
      <c r="CN22" s="1729">
        <f t="shared" si="32"/>
        <v>0</v>
      </c>
      <c r="CO22" s="1729">
        <f t="shared" si="32"/>
        <v>0</v>
      </c>
      <c r="CP22" s="1729">
        <f t="shared" si="32"/>
        <v>0</v>
      </c>
      <c r="CQ22" s="1729">
        <f t="shared" si="32"/>
        <v>0</v>
      </c>
      <c r="CR22" s="1729">
        <f t="shared" si="32"/>
        <v>0</v>
      </c>
      <c r="CS22" s="1729">
        <f t="shared" si="32"/>
        <v>0</v>
      </c>
      <c r="CT22" s="1729">
        <f t="shared" si="32"/>
        <v>0</v>
      </c>
      <c r="CU22" s="1729">
        <f t="shared" si="32"/>
        <v>0</v>
      </c>
      <c r="CV22" s="1729">
        <f t="shared" si="32"/>
        <v>0</v>
      </c>
      <c r="CW22" s="1729">
        <f t="shared" si="32"/>
        <v>0</v>
      </c>
      <c r="CX22" s="1729">
        <f t="shared" si="32"/>
        <v>0</v>
      </c>
      <c r="CY22" s="1729">
        <f t="shared" si="32"/>
        <v>0</v>
      </c>
      <c r="CZ22" s="1729">
        <f t="shared" si="32"/>
        <v>0</v>
      </c>
      <c r="DA22" s="1729">
        <f t="shared" si="32"/>
        <v>0</v>
      </c>
      <c r="DB22" s="1729">
        <f t="shared" si="32"/>
        <v>0</v>
      </c>
      <c r="DC22" s="1729">
        <f t="shared" si="32"/>
        <v>0</v>
      </c>
      <c r="DD22" s="1729">
        <f t="shared" si="32"/>
        <v>0</v>
      </c>
      <c r="DE22" s="1729">
        <f t="shared" ref="DE22:EJ22" si="33">$D$22*SUM(DE14:DE21)</f>
        <v>0</v>
      </c>
      <c r="DF22" s="1729">
        <f t="shared" si="33"/>
        <v>0</v>
      </c>
      <c r="DG22" s="1729">
        <f t="shared" si="33"/>
        <v>0</v>
      </c>
      <c r="DH22" s="1729">
        <f t="shared" si="33"/>
        <v>0</v>
      </c>
      <c r="DI22" s="1729">
        <f t="shared" si="33"/>
        <v>0</v>
      </c>
      <c r="DJ22" s="1729">
        <f t="shared" si="33"/>
        <v>0</v>
      </c>
      <c r="DK22" s="1729">
        <f t="shared" si="33"/>
        <v>0</v>
      </c>
      <c r="DL22" s="1729">
        <f t="shared" si="33"/>
        <v>0</v>
      </c>
      <c r="DM22" s="1729">
        <f t="shared" si="33"/>
        <v>0</v>
      </c>
      <c r="DN22" s="1729">
        <f t="shared" si="33"/>
        <v>0</v>
      </c>
      <c r="DO22" s="1729">
        <f t="shared" si="33"/>
        <v>0</v>
      </c>
      <c r="DP22" s="1729">
        <f t="shared" si="33"/>
        <v>0</v>
      </c>
      <c r="DQ22" s="1729">
        <f t="shared" si="33"/>
        <v>0</v>
      </c>
      <c r="DR22" s="1729">
        <f t="shared" si="33"/>
        <v>0</v>
      </c>
      <c r="DS22" s="1729">
        <f t="shared" si="33"/>
        <v>0</v>
      </c>
      <c r="DT22" s="1729">
        <f t="shared" si="33"/>
        <v>0</v>
      </c>
      <c r="DU22" s="1729">
        <f t="shared" si="33"/>
        <v>0</v>
      </c>
      <c r="DV22" s="1729">
        <f t="shared" si="33"/>
        <v>0</v>
      </c>
      <c r="DW22" s="1729">
        <f t="shared" si="33"/>
        <v>0</v>
      </c>
      <c r="DX22" s="1729">
        <f t="shared" si="33"/>
        <v>0</v>
      </c>
      <c r="DY22" s="1729">
        <f t="shared" si="33"/>
        <v>0</v>
      </c>
      <c r="DZ22" s="1729">
        <f t="shared" si="33"/>
        <v>0</v>
      </c>
      <c r="EA22" s="1729">
        <f t="shared" si="33"/>
        <v>0</v>
      </c>
      <c r="EB22" s="1729">
        <f t="shared" si="33"/>
        <v>0</v>
      </c>
      <c r="EC22" s="1729">
        <f t="shared" si="33"/>
        <v>0</v>
      </c>
    </row>
    <row r="23" spans="2:133" ht="15.5" customHeight="1">
      <c r="B23" s="1"/>
      <c r="C23" s="18" t="s">
        <v>1190</v>
      </c>
      <c r="D23" s="2"/>
      <c r="E23" s="1734">
        <f ca="1">-E22</f>
        <v>0</v>
      </c>
      <c r="F23" s="19"/>
      <c r="G23" s="20"/>
      <c r="H23" s="1735">
        <f ca="1">MIN(H16:H22)</f>
        <v>0</v>
      </c>
      <c r="I23" s="1736">
        <f ca="1">MAX(I16:I22)</f>
        <v>0</v>
      </c>
      <c r="J23" s="2150"/>
      <c r="K23" s="2151"/>
      <c r="L23" s="1729"/>
      <c r="M23" s="1729">
        <f t="shared" ref="M23:AR23" si="34">-M22</f>
        <v>0</v>
      </c>
      <c r="N23" s="1729">
        <f t="shared" si="34"/>
        <v>0</v>
      </c>
      <c r="O23" s="1729">
        <f t="shared" si="34"/>
        <v>0</v>
      </c>
      <c r="P23" s="1729">
        <f t="shared" si="34"/>
        <v>0</v>
      </c>
      <c r="Q23" s="1729">
        <f t="shared" si="34"/>
        <v>0</v>
      </c>
      <c r="R23" s="1729">
        <f t="shared" si="34"/>
        <v>0</v>
      </c>
      <c r="S23" s="1729">
        <f t="shared" si="34"/>
        <v>0</v>
      </c>
      <c r="T23" s="1729">
        <f t="shared" si="34"/>
        <v>0</v>
      </c>
      <c r="U23" s="1729">
        <f t="shared" si="34"/>
        <v>0</v>
      </c>
      <c r="V23" s="1729">
        <f t="shared" ca="1" si="34"/>
        <v>0</v>
      </c>
      <c r="W23" s="1729">
        <f t="shared" ca="1" si="34"/>
        <v>0</v>
      </c>
      <c r="X23" s="1729">
        <f t="shared" ca="1" si="34"/>
        <v>0</v>
      </c>
      <c r="Y23" s="1729">
        <f t="shared" ca="1" si="34"/>
        <v>0</v>
      </c>
      <c r="Z23" s="1729">
        <f t="shared" si="34"/>
        <v>0</v>
      </c>
      <c r="AA23" s="1729">
        <f t="shared" si="34"/>
        <v>0</v>
      </c>
      <c r="AB23" s="1729">
        <f t="shared" si="34"/>
        <v>0</v>
      </c>
      <c r="AC23" s="1729">
        <f t="shared" si="34"/>
        <v>0</v>
      </c>
      <c r="AD23" s="1729">
        <f t="shared" si="34"/>
        <v>0</v>
      </c>
      <c r="AE23" s="1729">
        <f t="shared" si="34"/>
        <v>0</v>
      </c>
      <c r="AF23" s="1729">
        <f t="shared" si="34"/>
        <v>0</v>
      </c>
      <c r="AG23" s="1729">
        <f t="shared" si="34"/>
        <v>0</v>
      </c>
      <c r="AH23" s="1729">
        <f t="shared" si="34"/>
        <v>0</v>
      </c>
      <c r="AI23" s="1729">
        <f t="shared" si="34"/>
        <v>0</v>
      </c>
      <c r="AJ23" s="1729">
        <f t="shared" si="34"/>
        <v>0</v>
      </c>
      <c r="AK23" s="1729">
        <f t="shared" si="34"/>
        <v>0</v>
      </c>
      <c r="AL23" s="1729">
        <f t="shared" si="34"/>
        <v>0</v>
      </c>
      <c r="AM23" s="1729">
        <f t="shared" si="34"/>
        <v>0</v>
      </c>
      <c r="AN23" s="1729">
        <f t="shared" si="34"/>
        <v>0</v>
      </c>
      <c r="AO23" s="1729">
        <f t="shared" si="34"/>
        <v>0</v>
      </c>
      <c r="AP23" s="1729">
        <f t="shared" si="34"/>
        <v>0</v>
      </c>
      <c r="AQ23" s="1729">
        <f t="shared" si="34"/>
        <v>0</v>
      </c>
      <c r="AR23" s="1729">
        <f t="shared" si="34"/>
        <v>0</v>
      </c>
      <c r="AS23" s="1729">
        <f t="shared" ref="AS23:BX23" si="35">-AS22</f>
        <v>0</v>
      </c>
      <c r="AT23" s="1729">
        <f t="shared" si="35"/>
        <v>0</v>
      </c>
      <c r="AU23" s="1729">
        <f t="shared" si="35"/>
        <v>0</v>
      </c>
      <c r="AV23" s="1729">
        <f t="shared" si="35"/>
        <v>0</v>
      </c>
      <c r="AW23" s="1729">
        <f t="shared" si="35"/>
        <v>0</v>
      </c>
      <c r="AX23" s="1729">
        <f t="shared" si="35"/>
        <v>0</v>
      </c>
      <c r="AY23" s="1729">
        <f t="shared" si="35"/>
        <v>0</v>
      </c>
      <c r="AZ23" s="1729">
        <f t="shared" si="35"/>
        <v>0</v>
      </c>
      <c r="BA23" s="1729">
        <f t="shared" si="35"/>
        <v>0</v>
      </c>
      <c r="BB23" s="1729">
        <f t="shared" si="35"/>
        <v>0</v>
      </c>
      <c r="BC23" s="1729">
        <f t="shared" si="35"/>
        <v>0</v>
      </c>
      <c r="BD23" s="1729">
        <f t="shared" si="35"/>
        <v>0</v>
      </c>
      <c r="BE23" s="1729">
        <f t="shared" si="35"/>
        <v>0</v>
      </c>
      <c r="BF23" s="1729">
        <f t="shared" si="35"/>
        <v>0</v>
      </c>
      <c r="BG23" s="1729">
        <f t="shared" si="35"/>
        <v>0</v>
      </c>
      <c r="BH23" s="1729">
        <f t="shared" si="35"/>
        <v>0</v>
      </c>
      <c r="BI23" s="1729">
        <f t="shared" si="35"/>
        <v>0</v>
      </c>
      <c r="BJ23" s="1729">
        <f t="shared" si="35"/>
        <v>0</v>
      </c>
      <c r="BK23" s="1729">
        <f t="shared" si="35"/>
        <v>0</v>
      </c>
      <c r="BL23" s="1729">
        <f t="shared" si="35"/>
        <v>0</v>
      </c>
      <c r="BM23" s="1729">
        <f t="shared" si="35"/>
        <v>0</v>
      </c>
      <c r="BN23" s="1729">
        <f t="shared" si="35"/>
        <v>0</v>
      </c>
      <c r="BO23" s="1729">
        <f t="shared" si="35"/>
        <v>0</v>
      </c>
      <c r="BP23" s="1729">
        <f t="shared" si="35"/>
        <v>0</v>
      </c>
      <c r="BQ23" s="1729">
        <f t="shared" si="35"/>
        <v>0</v>
      </c>
      <c r="BR23" s="1729">
        <f t="shared" si="35"/>
        <v>0</v>
      </c>
      <c r="BS23" s="1729">
        <f t="shared" si="35"/>
        <v>0</v>
      </c>
      <c r="BT23" s="1729">
        <f t="shared" si="35"/>
        <v>0</v>
      </c>
      <c r="BU23" s="1729">
        <f t="shared" si="35"/>
        <v>0</v>
      </c>
      <c r="BV23" s="1729">
        <f t="shared" si="35"/>
        <v>0</v>
      </c>
      <c r="BW23" s="1729">
        <f t="shared" si="35"/>
        <v>0</v>
      </c>
      <c r="BX23" s="1729">
        <f t="shared" si="35"/>
        <v>0</v>
      </c>
      <c r="BY23" s="1729">
        <f t="shared" ref="BY23:DD23" si="36">-BY22</f>
        <v>0</v>
      </c>
      <c r="BZ23" s="1729">
        <f t="shared" si="36"/>
        <v>0</v>
      </c>
      <c r="CA23" s="1729">
        <f t="shared" si="36"/>
        <v>0</v>
      </c>
      <c r="CB23" s="1729">
        <f t="shared" si="36"/>
        <v>0</v>
      </c>
      <c r="CC23" s="1729">
        <f t="shared" si="36"/>
        <v>0</v>
      </c>
      <c r="CD23" s="1729">
        <f t="shared" si="36"/>
        <v>0</v>
      </c>
      <c r="CE23" s="1729">
        <f t="shared" si="36"/>
        <v>0</v>
      </c>
      <c r="CF23" s="1729">
        <f t="shared" si="36"/>
        <v>0</v>
      </c>
      <c r="CG23" s="1729">
        <f t="shared" si="36"/>
        <v>0</v>
      </c>
      <c r="CH23" s="1729">
        <f t="shared" si="36"/>
        <v>0</v>
      </c>
      <c r="CI23" s="1729">
        <f t="shared" si="36"/>
        <v>0</v>
      </c>
      <c r="CJ23" s="1729">
        <f t="shared" si="36"/>
        <v>0</v>
      </c>
      <c r="CK23" s="1729">
        <f t="shared" si="36"/>
        <v>0</v>
      </c>
      <c r="CL23" s="1729">
        <f t="shared" si="36"/>
        <v>0</v>
      </c>
      <c r="CM23" s="1729">
        <f t="shared" si="36"/>
        <v>0</v>
      </c>
      <c r="CN23" s="1729">
        <f t="shared" si="36"/>
        <v>0</v>
      </c>
      <c r="CO23" s="1729">
        <f t="shared" si="36"/>
        <v>0</v>
      </c>
      <c r="CP23" s="1729">
        <f t="shared" si="36"/>
        <v>0</v>
      </c>
      <c r="CQ23" s="1729">
        <f t="shared" si="36"/>
        <v>0</v>
      </c>
      <c r="CR23" s="1729">
        <f t="shared" si="36"/>
        <v>0</v>
      </c>
      <c r="CS23" s="1729">
        <f t="shared" si="36"/>
        <v>0</v>
      </c>
      <c r="CT23" s="1729">
        <f t="shared" si="36"/>
        <v>0</v>
      </c>
      <c r="CU23" s="1729">
        <f t="shared" si="36"/>
        <v>0</v>
      </c>
      <c r="CV23" s="1729">
        <f t="shared" si="36"/>
        <v>0</v>
      </c>
      <c r="CW23" s="1729">
        <f t="shared" si="36"/>
        <v>0</v>
      </c>
      <c r="CX23" s="1729">
        <f t="shared" si="36"/>
        <v>0</v>
      </c>
      <c r="CY23" s="1729">
        <f t="shared" si="36"/>
        <v>0</v>
      </c>
      <c r="CZ23" s="1729">
        <f t="shared" si="36"/>
        <v>0</v>
      </c>
      <c r="DA23" s="1729">
        <f t="shared" si="36"/>
        <v>0</v>
      </c>
      <c r="DB23" s="1729">
        <f t="shared" si="36"/>
        <v>0</v>
      </c>
      <c r="DC23" s="1729">
        <f t="shared" si="36"/>
        <v>0</v>
      </c>
      <c r="DD23" s="1729">
        <f t="shared" si="36"/>
        <v>0</v>
      </c>
      <c r="DE23" s="1729">
        <f t="shared" ref="DE23:EJ23" si="37">-DE22</f>
        <v>0</v>
      </c>
      <c r="DF23" s="1729">
        <f t="shared" si="37"/>
        <v>0</v>
      </c>
      <c r="DG23" s="1729">
        <f t="shared" si="37"/>
        <v>0</v>
      </c>
      <c r="DH23" s="1729">
        <f t="shared" si="37"/>
        <v>0</v>
      </c>
      <c r="DI23" s="1729">
        <f t="shared" si="37"/>
        <v>0</v>
      </c>
      <c r="DJ23" s="1729">
        <f t="shared" si="37"/>
        <v>0</v>
      </c>
      <c r="DK23" s="1729">
        <f t="shared" si="37"/>
        <v>0</v>
      </c>
      <c r="DL23" s="1729">
        <f t="shared" si="37"/>
        <v>0</v>
      </c>
      <c r="DM23" s="1729">
        <f t="shared" si="37"/>
        <v>0</v>
      </c>
      <c r="DN23" s="1729">
        <f t="shared" si="37"/>
        <v>0</v>
      </c>
      <c r="DO23" s="1729">
        <f t="shared" si="37"/>
        <v>0</v>
      </c>
      <c r="DP23" s="1729">
        <f t="shared" si="37"/>
        <v>0</v>
      </c>
      <c r="DQ23" s="1729">
        <f t="shared" si="37"/>
        <v>0</v>
      </c>
      <c r="DR23" s="1729">
        <f t="shared" si="37"/>
        <v>0</v>
      </c>
      <c r="DS23" s="1729">
        <f t="shared" si="37"/>
        <v>0</v>
      </c>
      <c r="DT23" s="1729">
        <f t="shared" si="37"/>
        <v>0</v>
      </c>
      <c r="DU23" s="1729">
        <f t="shared" si="37"/>
        <v>0</v>
      </c>
      <c r="DV23" s="1729">
        <f t="shared" si="37"/>
        <v>0</v>
      </c>
      <c r="DW23" s="1729">
        <f t="shared" si="37"/>
        <v>0</v>
      </c>
      <c r="DX23" s="1729">
        <f t="shared" si="37"/>
        <v>0</v>
      </c>
      <c r="DY23" s="1729">
        <f t="shared" si="37"/>
        <v>0</v>
      </c>
      <c r="DZ23" s="1729">
        <f t="shared" si="37"/>
        <v>0</v>
      </c>
      <c r="EA23" s="1729">
        <f t="shared" si="37"/>
        <v>0</v>
      </c>
      <c r="EB23" s="1729">
        <f t="shared" si="37"/>
        <v>0</v>
      </c>
      <c r="EC23" s="1729">
        <f t="shared" si="37"/>
        <v>0</v>
      </c>
    </row>
    <row r="24" spans="2:133" ht="16" customHeight="1" thickBot="1">
      <c r="B24" s="1"/>
      <c r="C24" s="8" t="s">
        <v>603</v>
      </c>
      <c r="D24" s="1737" t="e">
        <f ca="1">E24/($E$8)</f>
        <v>#DIV/0!</v>
      </c>
      <c r="E24" s="1738">
        <f ca="1">SUM(E14:E23)</f>
        <v>0</v>
      </c>
      <c r="F24" s="21"/>
      <c r="G24" s="22"/>
      <c r="H24" s="1739"/>
      <c r="I24" s="1740"/>
      <c r="J24" s="2146"/>
      <c r="K24" s="2130"/>
      <c r="L24" s="1729">
        <f ca="1">SUM(M24:EC24)</f>
        <v>0</v>
      </c>
      <c r="M24" s="1741">
        <f t="shared" ref="M24:AR24" si="38">SUBTOTAL(9,M14:M23)</f>
        <v>0</v>
      </c>
      <c r="N24" s="1741">
        <f t="shared" si="38"/>
        <v>0</v>
      </c>
      <c r="O24" s="1741">
        <f t="shared" si="38"/>
        <v>0</v>
      </c>
      <c r="P24" s="1741">
        <f t="shared" si="38"/>
        <v>0</v>
      </c>
      <c r="Q24" s="1741">
        <f t="shared" si="38"/>
        <v>0</v>
      </c>
      <c r="R24" s="1741">
        <f t="shared" si="38"/>
        <v>0</v>
      </c>
      <c r="S24" s="1741">
        <f t="shared" si="38"/>
        <v>0</v>
      </c>
      <c r="T24" s="1741">
        <f t="shared" si="38"/>
        <v>0</v>
      </c>
      <c r="U24" s="1741">
        <f t="shared" si="38"/>
        <v>0</v>
      </c>
      <c r="V24" s="1741">
        <f t="shared" ca="1" si="38"/>
        <v>0</v>
      </c>
      <c r="W24" s="1741">
        <f t="shared" ca="1" si="38"/>
        <v>0</v>
      </c>
      <c r="X24" s="1741">
        <f t="shared" ca="1" si="38"/>
        <v>0</v>
      </c>
      <c r="Y24" s="1741">
        <f t="shared" ca="1" si="38"/>
        <v>0</v>
      </c>
      <c r="Z24" s="1741">
        <f t="shared" si="38"/>
        <v>0</v>
      </c>
      <c r="AA24" s="1741">
        <f t="shared" si="38"/>
        <v>0</v>
      </c>
      <c r="AB24" s="1741">
        <f t="shared" si="38"/>
        <v>0</v>
      </c>
      <c r="AC24" s="1741">
        <f t="shared" si="38"/>
        <v>0</v>
      </c>
      <c r="AD24" s="1741">
        <f t="shared" si="38"/>
        <v>0</v>
      </c>
      <c r="AE24" s="1741">
        <f t="shared" si="38"/>
        <v>0</v>
      </c>
      <c r="AF24" s="1741">
        <f t="shared" si="38"/>
        <v>0</v>
      </c>
      <c r="AG24" s="1741">
        <f t="shared" si="38"/>
        <v>0</v>
      </c>
      <c r="AH24" s="1741">
        <f t="shared" si="38"/>
        <v>0</v>
      </c>
      <c r="AI24" s="1741">
        <f t="shared" si="38"/>
        <v>0</v>
      </c>
      <c r="AJ24" s="1741">
        <f t="shared" si="38"/>
        <v>0</v>
      </c>
      <c r="AK24" s="1741">
        <f t="shared" si="38"/>
        <v>0</v>
      </c>
      <c r="AL24" s="1741">
        <f t="shared" si="38"/>
        <v>0</v>
      </c>
      <c r="AM24" s="1741">
        <f t="shared" si="38"/>
        <v>0</v>
      </c>
      <c r="AN24" s="1741">
        <f t="shared" si="38"/>
        <v>0</v>
      </c>
      <c r="AO24" s="1741">
        <f t="shared" si="38"/>
        <v>0</v>
      </c>
      <c r="AP24" s="1741">
        <f t="shared" si="38"/>
        <v>0</v>
      </c>
      <c r="AQ24" s="1741">
        <f t="shared" si="38"/>
        <v>0</v>
      </c>
      <c r="AR24" s="1741">
        <f t="shared" si="38"/>
        <v>0</v>
      </c>
      <c r="AS24" s="1741">
        <f t="shared" ref="AS24:BX24" si="39">SUBTOTAL(9,AS14:AS23)</f>
        <v>0</v>
      </c>
      <c r="AT24" s="1741">
        <f t="shared" si="39"/>
        <v>0</v>
      </c>
      <c r="AU24" s="1741">
        <f t="shared" si="39"/>
        <v>0</v>
      </c>
      <c r="AV24" s="1741">
        <f t="shared" si="39"/>
        <v>0</v>
      </c>
      <c r="AW24" s="1741">
        <f t="shared" si="39"/>
        <v>0</v>
      </c>
      <c r="AX24" s="1741">
        <f t="shared" si="39"/>
        <v>0</v>
      </c>
      <c r="AY24" s="1741">
        <f t="shared" si="39"/>
        <v>0</v>
      </c>
      <c r="AZ24" s="1741">
        <f t="shared" si="39"/>
        <v>0</v>
      </c>
      <c r="BA24" s="1741">
        <f t="shared" si="39"/>
        <v>0</v>
      </c>
      <c r="BB24" s="1741">
        <f t="shared" si="39"/>
        <v>0</v>
      </c>
      <c r="BC24" s="1741">
        <f t="shared" si="39"/>
        <v>0</v>
      </c>
      <c r="BD24" s="1741">
        <f t="shared" si="39"/>
        <v>0</v>
      </c>
      <c r="BE24" s="1741">
        <f t="shared" si="39"/>
        <v>0</v>
      </c>
      <c r="BF24" s="1741">
        <f t="shared" si="39"/>
        <v>0</v>
      </c>
      <c r="BG24" s="1741">
        <f t="shared" si="39"/>
        <v>0</v>
      </c>
      <c r="BH24" s="1741">
        <f t="shared" si="39"/>
        <v>0</v>
      </c>
      <c r="BI24" s="1741">
        <f t="shared" si="39"/>
        <v>0</v>
      </c>
      <c r="BJ24" s="1741">
        <f t="shared" si="39"/>
        <v>0</v>
      </c>
      <c r="BK24" s="1741">
        <f t="shared" si="39"/>
        <v>0</v>
      </c>
      <c r="BL24" s="1741">
        <f t="shared" si="39"/>
        <v>0</v>
      </c>
      <c r="BM24" s="1741">
        <f t="shared" si="39"/>
        <v>0</v>
      </c>
      <c r="BN24" s="1741">
        <f t="shared" si="39"/>
        <v>0</v>
      </c>
      <c r="BO24" s="1741">
        <f t="shared" si="39"/>
        <v>0</v>
      </c>
      <c r="BP24" s="1741">
        <f t="shared" si="39"/>
        <v>0</v>
      </c>
      <c r="BQ24" s="1741">
        <f t="shared" si="39"/>
        <v>0</v>
      </c>
      <c r="BR24" s="1741">
        <f t="shared" si="39"/>
        <v>0</v>
      </c>
      <c r="BS24" s="1741">
        <f t="shared" si="39"/>
        <v>0</v>
      </c>
      <c r="BT24" s="1741">
        <f t="shared" si="39"/>
        <v>0</v>
      </c>
      <c r="BU24" s="1741">
        <f t="shared" si="39"/>
        <v>0</v>
      </c>
      <c r="BV24" s="1741">
        <f t="shared" si="39"/>
        <v>0</v>
      </c>
      <c r="BW24" s="1741">
        <f t="shared" si="39"/>
        <v>0</v>
      </c>
      <c r="BX24" s="1741">
        <f t="shared" si="39"/>
        <v>0</v>
      </c>
      <c r="BY24" s="1741">
        <f t="shared" ref="BY24:DD24" si="40">SUBTOTAL(9,BY14:BY23)</f>
        <v>0</v>
      </c>
      <c r="BZ24" s="1741">
        <f t="shared" si="40"/>
        <v>0</v>
      </c>
      <c r="CA24" s="1741">
        <f t="shared" si="40"/>
        <v>0</v>
      </c>
      <c r="CB24" s="1741">
        <f t="shared" si="40"/>
        <v>0</v>
      </c>
      <c r="CC24" s="1741">
        <f t="shared" si="40"/>
        <v>0</v>
      </c>
      <c r="CD24" s="1741">
        <f t="shared" si="40"/>
        <v>0</v>
      </c>
      <c r="CE24" s="1741">
        <f t="shared" si="40"/>
        <v>0</v>
      </c>
      <c r="CF24" s="1741">
        <f t="shared" si="40"/>
        <v>0</v>
      </c>
      <c r="CG24" s="1741">
        <f t="shared" si="40"/>
        <v>0</v>
      </c>
      <c r="CH24" s="1741">
        <f t="shared" si="40"/>
        <v>0</v>
      </c>
      <c r="CI24" s="1741">
        <f t="shared" si="40"/>
        <v>0</v>
      </c>
      <c r="CJ24" s="1741">
        <f t="shared" si="40"/>
        <v>0</v>
      </c>
      <c r="CK24" s="1741">
        <f t="shared" si="40"/>
        <v>0</v>
      </c>
      <c r="CL24" s="1741">
        <f t="shared" si="40"/>
        <v>0</v>
      </c>
      <c r="CM24" s="1741">
        <f t="shared" si="40"/>
        <v>0</v>
      </c>
      <c r="CN24" s="1741">
        <f t="shared" si="40"/>
        <v>0</v>
      </c>
      <c r="CO24" s="1741">
        <f t="shared" si="40"/>
        <v>0</v>
      </c>
      <c r="CP24" s="1741">
        <f t="shared" si="40"/>
        <v>0</v>
      </c>
      <c r="CQ24" s="1741">
        <f t="shared" si="40"/>
        <v>0</v>
      </c>
      <c r="CR24" s="1741">
        <f t="shared" si="40"/>
        <v>0</v>
      </c>
      <c r="CS24" s="1741">
        <f t="shared" si="40"/>
        <v>0</v>
      </c>
      <c r="CT24" s="1741">
        <f t="shared" si="40"/>
        <v>0</v>
      </c>
      <c r="CU24" s="1741">
        <f t="shared" si="40"/>
        <v>0</v>
      </c>
      <c r="CV24" s="1741">
        <f t="shared" si="40"/>
        <v>0</v>
      </c>
      <c r="CW24" s="1741">
        <f t="shared" si="40"/>
        <v>0</v>
      </c>
      <c r="CX24" s="1741">
        <f t="shared" si="40"/>
        <v>0</v>
      </c>
      <c r="CY24" s="1741">
        <f t="shared" si="40"/>
        <v>0</v>
      </c>
      <c r="CZ24" s="1741">
        <f t="shared" si="40"/>
        <v>0</v>
      </c>
      <c r="DA24" s="1741">
        <f t="shared" si="40"/>
        <v>0</v>
      </c>
      <c r="DB24" s="1741">
        <f t="shared" si="40"/>
        <v>0</v>
      </c>
      <c r="DC24" s="1741">
        <f t="shared" si="40"/>
        <v>0</v>
      </c>
      <c r="DD24" s="1741">
        <f t="shared" si="40"/>
        <v>0</v>
      </c>
      <c r="DE24" s="1741">
        <f t="shared" ref="DE24:EJ24" si="41">SUBTOTAL(9,DE14:DE23)</f>
        <v>0</v>
      </c>
      <c r="DF24" s="1741">
        <f t="shared" si="41"/>
        <v>0</v>
      </c>
      <c r="DG24" s="1741">
        <f t="shared" si="41"/>
        <v>0</v>
      </c>
      <c r="DH24" s="1741">
        <f t="shared" si="41"/>
        <v>0</v>
      </c>
      <c r="DI24" s="1741">
        <f t="shared" si="41"/>
        <v>0</v>
      </c>
      <c r="DJ24" s="1741">
        <f t="shared" si="41"/>
        <v>0</v>
      </c>
      <c r="DK24" s="1741">
        <f t="shared" si="41"/>
        <v>0</v>
      </c>
      <c r="DL24" s="1741">
        <f t="shared" si="41"/>
        <v>0</v>
      </c>
      <c r="DM24" s="1741">
        <f t="shared" si="41"/>
        <v>0</v>
      </c>
      <c r="DN24" s="1741">
        <f t="shared" si="41"/>
        <v>0</v>
      </c>
      <c r="DO24" s="1741">
        <f t="shared" si="41"/>
        <v>0</v>
      </c>
      <c r="DP24" s="1741">
        <f t="shared" si="41"/>
        <v>0</v>
      </c>
      <c r="DQ24" s="1741">
        <f t="shared" si="41"/>
        <v>0</v>
      </c>
      <c r="DR24" s="1741">
        <f t="shared" si="41"/>
        <v>0</v>
      </c>
      <c r="DS24" s="1741">
        <f t="shared" si="41"/>
        <v>0</v>
      </c>
      <c r="DT24" s="1741">
        <f t="shared" si="41"/>
        <v>0</v>
      </c>
      <c r="DU24" s="1741">
        <f t="shared" si="41"/>
        <v>0</v>
      </c>
      <c r="DV24" s="1741">
        <f t="shared" si="41"/>
        <v>0</v>
      </c>
      <c r="DW24" s="1741">
        <f t="shared" si="41"/>
        <v>0</v>
      </c>
      <c r="DX24" s="1741">
        <f t="shared" si="41"/>
        <v>0</v>
      </c>
      <c r="DY24" s="1741">
        <f t="shared" si="41"/>
        <v>0</v>
      </c>
      <c r="DZ24" s="1741">
        <f t="shared" si="41"/>
        <v>0</v>
      </c>
      <c r="EA24" s="1741">
        <f t="shared" si="41"/>
        <v>0</v>
      </c>
      <c r="EB24" s="1741">
        <f t="shared" si="41"/>
        <v>0</v>
      </c>
      <c r="EC24" s="1741">
        <f t="shared" si="41"/>
        <v>0</v>
      </c>
    </row>
    <row r="25" spans="2:133" ht="16" customHeight="1" thickBot="1">
      <c r="B25" s="1"/>
      <c r="C25" s="1"/>
      <c r="D25" s="1"/>
      <c r="E25" s="1"/>
      <c r="F25" s="1"/>
      <c r="G25" s="17"/>
      <c r="H25" s="1730"/>
      <c r="I25" s="1730"/>
      <c r="J25" s="2159"/>
      <c r="K25" s="2100"/>
      <c r="L25" s="1"/>
      <c r="M25" s="1729"/>
      <c r="N25" s="1729"/>
      <c r="O25" s="1729"/>
      <c r="P25" s="1729"/>
      <c r="Q25" s="1729"/>
      <c r="R25" s="1729"/>
      <c r="S25" s="1729"/>
      <c r="T25" s="1729"/>
      <c r="U25" s="1729"/>
      <c r="V25" s="1729"/>
      <c r="W25" s="1729"/>
      <c r="X25" s="1729"/>
      <c r="Y25" s="1729"/>
      <c r="Z25" s="1729"/>
      <c r="AA25" s="1729"/>
      <c r="AB25" s="1729"/>
      <c r="AC25" s="1729"/>
      <c r="AD25" s="1729"/>
      <c r="AE25" s="1729"/>
      <c r="AF25" s="1729"/>
      <c r="AG25" s="1729"/>
      <c r="AH25" s="1729"/>
      <c r="AI25" s="1729"/>
      <c r="AJ25" s="1729"/>
      <c r="AK25" s="1729"/>
      <c r="AL25" s="1729"/>
      <c r="AM25" s="1729"/>
      <c r="AN25" s="1729"/>
      <c r="AO25" s="1729"/>
      <c r="AP25" s="1729"/>
      <c r="AQ25" s="1729"/>
      <c r="AR25" s="1729"/>
      <c r="AS25" s="1729"/>
      <c r="AT25" s="1729"/>
      <c r="AU25" s="1729"/>
      <c r="AV25" s="1729"/>
      <c r="AW25" s="1729"/>
      <c r="AX25" s="1729"/>
      <c r="AY25" s="1729"/>
      <c r="AZ25" s="1729"/>
      <c r="BA25" s="1729"/>
      <c r="BB25" s="1729"/>
      <c r="BC25" s="1729"/>
      <c r="BD25" s="1729"/>
      <c r="BE25" s="1729"/>
      <c r="BF25" s="1729"/>
      <c r="BG25" s="1729"/>
      <c r="BH25" s="1729"/>
      <c r="BI25" s="1729"/>
      <c r="BJ25" s="1729"/>
      <c r="BK25" s="1729"/>
      <c r="BL25" s="1729"/>
      <c r="BM25" s="1729"/>
      <c r="BN25" s="1729"/>
      <c r="BO25" s="1729"/>
      <c r="BP25" s="1729"/>
      <c r="BQ25" s="1729"/>
      <c r="BR25" s="1729"/>
      <c r="BS25" s="1729"/>
      <c r="BT25" s="1729"/>
      <c r="BU25" s="1729"/>
      <c r="BV25" s="1729"/>
      <c r="BW25" s="1729"/>
      <c r="BX25" s="1729"/>
      <c r="BY25" s="1729"/>
      <c r="BZ25" s="1729"/>
      <c r="CA25" s="1729"/>
      <c r="CB25" s="1729"/>
      <c r="CC25" s="1729"/>
      <c r="CD25" s="1729"/>
      <c r="CE25" s="1729"/>
      <c r="CF25" s="1729"/>
      <c r="CG25" s="1729"/>
      <c r="CH25" s="1729"/>
      <c r="CI25" s="1729"/>
      <c r="CJ25" s="1729"/>
      <c r="CK25" s="1729"/>
      <c r="CL25" s="1729"/>
      <c r="CM25" s="1729"/>
      <c r="CN25" s="1729"/>
      <c r="CO25" s="1729"/>
      <c r="CP25" s="1729"/>
      <c r="CQ25" s="1729"/>
      <c r="CR25" s="1729"/>
      <c r="CS25" s="1729"/>
      <c r="CT25" s="1729"/>
      <c r="CU25" s="1729"/>
      <c r="CV25" s="1729"/>
      <c r="CW25" s="1729"/>
      <c r="CX25" s="1729"/>
      <c r="CY25" s="1729"/>
      <c r="CZ25" s="1729"/>
      <c r="DA25" s="1729"/>
      <c r="DB25" s="1729"/>
      <c r="DC25" s="1729"/>
      <c r="DD25" s="1729"/>
      <c r="DE25" s="1729"/>
      <c r="DF25" s="1729"/>
      <c r="DG25" s="1729"/>
      <c r="DH25" s="1729"/>
      <c r="DI25" s="1729"/>
      <c r="DJ25" s="1729"/>
      <c r="DK25" s="1729"/>
      <c r="DL25" s="1729"/>
      <c r="DM25" s="1729"/>
      <c r="DN25" s="1729"/>
      <c r="DO25" s="1729"/>
      <c r="DP25" s="1729"/>
      <c r="DQ25" s="1729"/>
      <c r="DR25" s="1729"/>
      <c r="DS25" s="1729"/>
      <c r="DT25" s="1729"/>
      <c r="DU25" s="1729"/>
      <c r="DV25" s="1729"/>
      <c r="DW25" s="1729"/>
      <c r="DX25" s="1729"/>
      <c r="DY25" s="1729"/>
      <c r="DZ25" s="1729"/>
      <c r="EA25" s="1729"/>
      <c r="EB25" s="1729"/>
      <c r="EC25" s="1729"/>
    </row>
    <row r="26" spans="2:133" ht="16" customHeight="1" thickBot="1">
      <c r="B26" s="1"/>
      <c r="C26" s="529" t="s">
        <v>1191</v>
      </c>
      <c r="D26" s="530"/>
      <c r="E26" s="530"/>
      <c r="F26" s="1095" t="s">
        <v>112</v>
      </c>
      <c r="G26" s="1095" t="s">
        <v>1181</v>
      </c>
      <c r="H26" s="1095" t="s">
        <v>341</v>
      </c>
      <c r="I26" s="1095" t="s">
        <v>1182</v>
      </c>
      <c r="J26" s="2149"/>
      <c r="K26" s="2032"/>
      <c r="L26" s="1"/>
      <c r="M26" s="1729"/>
      <c r="N26" s="1729"/>
      <c r="O26" s="1729"/>
      <c r="P26" s="1729"/>
      <c r="Q26" s="1729"/>
      <c r="R26" s="1729"/>
      <c r="S26" s="1729"/>
      <c r="T26" s="1729"/>
      <c r="U26" s="1729"/>
      <c r="V26" s="1729"/>
      <c r="W26" s="1729"/>
      <c r="X26" s="1729"/>
      <c r="Y26" s="1729"/>
      <c r="Z26" s="1729"/>
      <c r="AA26" s="1729"/>
      <c r="AB26" s="1729"/>
      <c r="AC26" s="1729"/>
      <c r="AD26" s="1729"/>
      <c r="AE26" s="1729"/>
      <c r="AF26" s="1729"/>
      <c r="AG26" s="1729"/>
      <c r="AH26" s="1729"/>
      <c r="AI26" s="1729"/>
      <c r="AJ26" s="1729"/>
      <c r="AK26" s="1729"/>
      <c r="AL26" s="1729"/>
      <c r="AM26" s="1729"/>
      <c r="AN26" s="1729"/>
      <c r="AO26" s="1729"/>
      <c r="AP26" s="1729"/>
      <c r="AQ26" s="1729"/>
      <c r="AR26" s="1729"/>
      <c r="AS26" s="1729"/>
      <c r="AT26" s="1729"/>
      <c r="AU26" s="1729"/>
      <c r="AV26" s="1729"/>
      <c r="AW26" s="1729"/>
      <c r="AX26" s="1729"/>
      <c r="AY26" s="1729"/>
      <c r="AZ26" s="1729"/>
      <c r="BA26" s="1729"/>
      <c r="BB26" s="1729"/>
      <c r="BC26" s="1729"/>
      <c r="BD26" s="1729"/>
      <c r="BE26" s="1729"/>
      <c r="BF26" s="1729"/>
      <c r="BG26" s="1729"/>
      <c r="BH26" s="1729"/>
      <c r="BI26" s="1729"/>
      <c r="BJ26" s="1729"/>
      <c r="BK26" s="1729"/>
      <c r="BL26" s="1729"/>
      <c r="BM26" s="1729"/>
      <c r="BN26" s="1729"/>
      <c r="BO26" s="1729"/>
      <c r="BP26" s="1729"/>
      <c r="BQ26" s="1729"/>
      <c r="BR26" s="1729"/>
      <c r="BS26" s="1729"/>
      <c r="BT26" s="1729"/>
      <c r="BU26" s="1729"/>
      <c r="BV26" s="1729"/>
      <c r="BW26" s="1729"/>
      <c r="BX26" s="1729"/>
      <c r="BY26" s="1729"/>
      <c r="BZ26" s="1729"/>
      <c r="CA26" s="1729"/>
      <c r="CB26" s="1729"/>
      <c r="CC26" s="1729"/>
      <c r="CD26" s="1729"/>
      <c r="CE26" s="1729"/>
      <c r="CF26" s="1729"/>
      <c r="CG26" s="1729"/>
      <c r="CH26" s="1729"/>
      <c r="CI26" s="1729"/>
      <c r="CJ26" s="1729"/>
      <c r="CK26" s="1729"/>
      <c r="CL26" s="1729"/>
      <c r="CM26" s="1729"/>
      <c r="CN26" s="1729"/>
      <c r="CO26" s="1729"/>
      <c r="CP26" s="1729"/>
      <c r="CQ26" s="1729"/>
      <c r="CR26" s="1729"/>
      <c r="CS26" s="1729"/>
      <c r="CT26" s="1729"/>
      <c r="CU26" s="1729"/>
      <c r="CV26" s="1729"/>
      <c r="CW26" s="1729"/>
      <c r="CX26" s="1729"/>
      <c r="CY26" s="1729"/>
      <c r="CZ26" s="1729"/>
      <c r="DA26" s="1729"/>
      <c r="DB26" s="1729"/>
      <c r="DC26" s="1729"/>
      <c r="DD26" s="1729"/>
      <c r="DE26" s="1729"/>
      <c r="DF26" s="1729"/>
      <c r="DG26" s="1729"/>
      <c r="DH26" s="1729"/>
      <c r="DI26" s="1729"/>
      <c r="DJ26" s="1729"/>
      <c r="DK26" s="1729"/>
      <c r="DL26" s="1729"/>
      <c r="DM26" s="1729"/>
      <c r="DN26" s="1729"/>
      <c r="DO26" s="1729"/>
      <c r="DP26" s="1729"/>
      <c r="DQ26" s="1729"/>
      <c r="DR26" s="1729"/>
      <c r="DS26" s="1729"/>
      <c r="DT26" s="1729"/>
      <c r="DU26" s="1729"/>
      <c r="DV26" s="1729"/>
      <c r="DW26" s="1729"/>
      <c r="DX26" s="1729"/>
      <c r="DY26" s="1729"/>
      <c r="DZ26" s="1729"/>
      <c r="EA26" s="1729"/>
      <c r="EB26" s="1729"/>
      <c r="EC26" s="1729"/>
    </row>
    <row r="27" spans="2:133" ht="15.5" customHeight="1">
      <c r="B27" s="1"/>
      <c r="C27" s="15" t="s">
        <v>1192</v>
      </c>
      <c r="D27" s="79">
        <v>0.01</v>
      </c>
      <c r="E27" s="1726">
        <f ca="1">D27*E24</f>
        <v>0</v>
      </c>
      <c r="F27" s="75">
        <v>7</v>
      </c>
      <c r="G27" s="76">
        <f>F14+G14-F27</f>
        <v>14</v>
      </c>
      <c r="H27" s="1730" t="str">
        <f ca="1">IF($E27=0,"-",EOMONTH($E$7,F27))</f>
        <v>-</v>
      </c>
      <c r="I27" s="1731" t="str">
        <f ca="1">IF($E27=0,"-",EOMONTH(H27,G27-1))</f>
        <v>-</v>
      </c>
      <c r="J27" s="1099"/>
      <c r="K27" s="1100"/>
      <c r="L27" s="1"/>
      <c r="M27" s="1729">
        <f t="shared" ref="M27:AR27" si="42">IF(AND(M$13&gt;=$F27,M$13&lt;SUM($F27:$G27)),$E27/$G27,0)</f>
        <v>0</v>
      </c>
      <c r="N27" s="1729">
        <f t="shared" si="42"/>
        <v>0</v>
      </c>
      <c r="O27" s="1729">
        <f t="shared" si="42"/>
        <v>0</v>
      </c>
      <c r="P27" s="1729">
        <f t="shared" si="42"/>
        <v>0</v>
      </c>
      <c r="Q27" s="1729">
        <f t="shared" si="42"/>
        <v>0</v>
      </c>
      <c r="R27" s="1729">
        <f t="shared" si="42"/>
        <v>0</v>
      </c>
      <c r="S27" s="1729">
        <f t="shared" si="42"/>
        <v>0</v>
      </c>
      <c r="T27" s="1729">
        <f t="shared" ca="1" si="42"/>
        <v>0</v>
      </c>
      <c r="U27" s="1729">
        <f t="shared" ca="1" si="42"/>
        <v>0</v>
      </c>
      <c r="V27" s="1729">
        <f t="shared" ca="1" si="42"/>
        <v>0</v>
      </c>
      <c r="W27" s="1729">
        <f t="shared" ca="1" si="42"/>
        <v>0</v>
      </c>
      <c r="X27" s="1729">
        <f t="shared" ca="1" si="42"/>
        <v>0</v>
      </c>
      <c r="Y27" s="1729">
        <f t="shared" ca="1" si="42"/>
        <v>0</v>
      </c>
      <c r="Z27" s="1729">
        <f t="shared" ca="1" si="42"/>
        <v>0</v>
      </c>
      <c r="AA27" s="1729">
        <f t="shared" ca="1" si="42"/>
        <v>0</v>
      </c>
      <c r="AB27" s="1729">
        <f t="shared" ca="1" si="42"/>
        <v>0</v>
      </c>
      <c r="AC27" s="1729">
        <f t="shared" ca="1" si="42"/>
        <v>0</v>
      </c>
      <c r="AD27" s="1729">
        <f t="shared" ca="1" si="42"/>
        <v>0</v>
      </c>
      <c r="AE27" s="1729">
        <f t="shared" ca="1" si="42"/>
        <v>0</v>
      </c>
      <c r="AF27" s="1729">
        <f t="shared" ca="1" si="42"/>
        <v>0</v>
      </c>
      <c r="AG27" s="1729">
        <f t="shared" ca="1" si="42"/>
        <v>0</v>
      </c>
      <c r="AH27" s="1729">
        <f t="shared" si="42"/>
        <v>0</v>
      </c>
      <c r="AI27" s="1729">
        <f t="shared" si="42"/>
        <v>0</v>
      </c>
      <c r="AJ27" s="1729">
        <f t="shared" si="42"/>
        <v>0</v>
      </c>
      <c r="AK27" s="1729">
        <f t="shared" si="42"/>
        <v>0</v>
      </c>
      <c r="AL27" s="1729">
        <f t="shared" si="42"/>
        <v>0</v>
      </c>
      <c r="AM27" s="1729">
        <f t="shared" si="42"/>
        <v>0</v>
      </c>
      <c r="AN27" s="1729">
        <f t="shared" si="42"/>
        <v>0</v>
      </c>
      <c r="AO27" s="1729">
        <f t="shared" si="42"/>
        <v>0</v>
      </c>
      <c r="AP27" s="1729">
        <f t="shared" si="42"/>
        <v>0</v>
      </c>
      <c r="AQ27" s="1729">
        <f t="shared" si="42"/>
        <v>0</v>
      </c>
      <c r="AR27" s="1729">
        <f t="shared" si="42"/>
        <v>0</v>
      </c>
      <c r="AS27" s="1729">
        <f t="shared" ref="AS27:BX27" si="43">IF(AND(AS$13&gt;=$F27,AS$13&lt;SUM($F27:$G27)),$E27/$G27,0)</f>
        <v>0</v>
      </c>
      <c r="AT27" s="1729">
        <f t="shared" si="43"/>
        <v>0</v>
      </c>
      <c r="AU27" s="1729">
        <f t="shared" si="43"/>
        <v>0</v>
      </c>
      <c r="AV27" s="1729">
        <f t="shared" si="43"/>
        <v>0</v>
      </c>
      <c r="AW27" s="1729">
        <f t="shared" si="43"/>
        <v>0</v>
      </c>
      <c r="AX27" s="1729">
        <f t="shared" si="43"/>
        <v>0</v>
      </c>
      <c r="AY27" s="1729">
        <f t="shared" si="43"/>
        <v>0</v>
      </c>
      <c r="AZ27" s="1729">
        <f t="shared" si="43"/>
        <v>0</v>
      </c>
      <c r="BA27" s="1729">
        <f t="shared" si="43"/>
        <v>0</v>
      </c>
      <c r="BB27" s="1729">
        <f t="shared" si="43"/>
        <v>0</v>
      </c>
      <c r="BC27" s="1729">
        <f t="shared" si="43"/>
        <v>0</v>
      </c>
      <c r="BD27" s="1729">
        <f t="shared" si="43"/>
        <v>0</v>
      </c>
      <c r="BE27" s="1729">
        <f t="shared" si="43"/>
        <v>0</v>
      </c>
      <c r="BF27" s="1729">
        <f t="shared" si="43"/>
        <v>0</v>
      </c>
      <c r="BG27" s="1729">
        <f t="shared" si="43"/>
        <v>0</v>
      </c>
      <c r="BH27" s="1729">
        <f t="shared" si="43"/>
        <v>0</v>
      </c>
      <c r="BI27" s="1729">
        <f t="shared" si="43"/>
        <v>0</v>
      </c>
      <c r="BJ27" s="1729">
        <f t="shared" si="43"/>
        <v>0</v>
      </c>
      <c r="BK27" s="1729">
        <f t="shared" si="43"/>
        <v>0</v>
      </c>
      <c r="BL27" s="1729">
        <f t="shared" si="43"/>
        <v>0</v>
      </c>
      <c r="BM27" s="1729">
        <f t="shared" si="43"/>
        <v>0</v>
      </c>
      <c r="BN27" s="1729">
        <f t="shared" si="43"/>
        <v>0</v>
      </c>
      <c r="BO27" s="1729">
        <f t="shared" si="43"/>
        <v>0</v>
      </c>
      <c r="BP27" s="1729">
        <f t="shared" si="43"/>
        <v>0</v>
      </c>
      <c r="BQ27" s="1729">
        <f t="shared" si="43"/>
        <v>0</v>
      </c>
      <c r="BR27" s="1729">
        <f t="shared" si="43"/>
        <v>0</v>
      </c>
      <c r="BS27" s="1729">
        <f t="shared" si="43"/>
        <v>0</v>
      </c>
      <c r="BT27" s="1729">
        <f t="shared" si="43"/>
        <v>0</v>
      </c>
      <c r="BU27" s="1729">
        <f t="shared" si="43"/>
        <v>0</v>
      </c>
      <c r="BV27" s="1729">
        <f t="shared" si="43"/>
        <v>0</v>
      </c>
      <c r="BW27" s="1729">
        <f t="shared" si="43"/>
        <v>0</v>
      </c>
      <c r="BX27" s="1729">
        <f t="shared" si="43"/>
        <v>0</v>
      </c>
      <c r="BY27" s="1729">
        <f t="shared" ref="BY27:DD27" si="44">IF(AND(BY$13&gt;=$F27,BY$13&lt;SUM($F27:$G27)),$E27/$G27,0)</f>
        <v>0</v>
      </c>
      <c r="BZ27" s="1729">
        <f t="shared" si="44"/>
        <v>0</v>
      </c>
      <c r="CA27" s="1729">
        <f t="shared" si="44"/>
        <v>0</v>
      </c>
      <c r="CB27" s="1729">
        <f t="shared" si="44"/>
        <v>0</v>
      </c>
      <c r="CC27" s="1729">
        <f t="shared" si="44"/>
        <v>0</v>
      </c>
      <c r="CD27" s="1729">
        <f t="shared" si="44"/>
        <v>0</v>
      </c>
      <c r="CE27" s="1729">
        <f t="shared" si="44"/>
        <v>0</v>
      </c>
      <c r="CF27" s="1729">
        <f t="shared" si="44"/>
        <v>0</v>
      </c>
      <c r="CG27" s="1729">
        <f t="shared" si="44"/>
        <v>0</v>
      </c>
      <c r="CH27" s="1729">
        <f t="shared" si="44"/>
        <v>0</v>
      </c>
      <c r="CI27" s="1729">
        <f t="shared" si="44"/>
        <v>0</v>
      </c>
      <c r="CJ27" s="1729">
        <f t="shared" si="44"/>
        <v>0</v>
      </c>
      <c r="CK27" s="1729">
        <f t="shared" si="44"/>
        <v>0</v>
      </c>
      <c r="CL27" s="1729">
        <f t="shared" si="44"/>
        <v>0</v>
      </c>
      <c r="CM27" s="1729">
        <f t="shared" si="44"/>
        <v>0</v>
      </c>
      <c r="CN27" s="1729">
        <f t="shared" si="44"/>
        <v>0</v>
      </c>
      <c r="CO27" s="1729">
        <f t="shared" si="44"/>
        <v>0</v>
      </c>
      <c r="CP27" s="1729">
        <f t="shared" si="44"/>
        <v>0</v>
      </c>
      <c r="CQ27" s="1729">
        <f t="shared" si="44"/>
        <v>0</v>
      </c>
      <c r="CR27" s="1729">
        <f t="shared" si="44"/>
        <v>0</v>
      </c>
      <c r="CS27" s="1729">
        <f t="shared" si="44"/>
        <v>0</v>
      </c>
      <c r="CT27" s="1729">
        <f t="shared" si="44"/>
        <v>0</v>
      </c>
      <c r="CU27" s="1729">
        <f t="shared" si="44"/>
        <v>0</v>
      </c>
      <c r="CV27" s="1729">
        <f t="shared" si="44"/>
        <v>0</v>
      </c>
      <c r="CW27" s="1729">
        <f t="shared" si="44"/>
        <v>0</v>
      </c>
      <c r="CX27" s="1729">
        <f t="shared" si="44"/>
        <v>0</v>
      </c>
      <c r="CY27" s="1729">
        <f t="shared" si="44"/>
        <v>0</v>
      </c>
      <c r="CZ27" s="1729">
        <f t="shared" si="44"/>
        <v>0</v>
      </c>
      <c r="DA27" s="1729">
        <f t="shared" si="44"/>
        <v>0</v>
      </c>
      <c r="DB27" s="1729">
        <f t="shared" si="44"/>
        <v>0</v>
      </c>
      <c r="DC27" s="1729">
        <f t="shared" si="44"/>
        <v>0</v>
      </c>
      <c r="DD27" s="1729">
        <f t="shared" si="44"/>
        <v>0</v>
      </c>
      <c r="DE27" s="1729">
        <f t="shared" ref="DE27:EC27" si="45">IF(AND(DE$13&gt;=$F27,DE$13&lt;SUM($F27:$G27)),$E27/$G27,0)</f>
        <v>0</v>
      </c>
      <c r="DF27" s="1729">
        <f t="shared" si="45"/>
        <v>0</v>
      </c>
      <c r="DG27" s="1729">
        <f t="shared" si="45"/>
        <v>0</v>
      </c>
      <c r="DH27" s="1729">
        <f t="shared" si="45"/>
        <v>0</v>
      </c>
      <c r="DI27" s="1729">
        <f t="shared" si="45"/>
        <v>0</v>
      </c>
      <c r="DJ27" s="1729">
        <f t="shared" si="45"/>
        <v>0</v>
      </c>
      <c r="DK27" s="1729">
        <f t="shared" si="45"/>
        <v>0</v>
      </c>
      <c r="DL27" s="1729">
        <f t="shared" si="45"/>
        <v>0</v>
      </c>
      <c r="DM27" s="1729">
        <f t="shared" si="45"/>
        <v>0</v>
      </c>
      <c r="DN27" s="1729">
        <f t="shared" si="45"/>
        <v>0</v>
      </c>
      <c r="DO27" s="1729">
        <f t="shared" si="45"/>
        <v>0</v>
      </c>
      <c r="DP27" s="1729">
        <f t="shared" si="45"/>
        <v>0</v>
      </c>
      <c r="DQ27" s="1729">
        <f t="shared" si="45"/>
        <v>0</v>
      </c>
      <c r="DR27" s="1729">
        <f t="shared" si="45"/>
        <v>0</v>
      </c>
      <c r="DS27" s="1729">
        <f t="shared" si="45"/>
        <v>0</v>
      </c>
      <c r="DT27" s="1729">
        <f t="shared" si="45"/>
        <v>0</v>
      </c>
      <c r="DU27" s="1729">
        <f t="shared" si="45"/>
        <v>0</v>
      </c>
      <c r="DV27" s="1729">
        <f t="shared" si="45"/>
        <v>0</v>
      </c>
      <c r="DW27" s="1729">
        <f t="shared" si="45"/>
        <v>0</v>
      </c>
      <c r="DX27" s="1729">
        <f t="shared" si="45"/>
        <v>0</v>
      </c>
      <c r="DY27" s="1729">
        <f t="shared" si="45"/>
        <v>0</v>
      </c>
      <c r="DZ27" s="1729">
        <f t="shared" si="45"/>
        <v>0</v>
      </c>
      <c r="EA27" s="1729">
        <f t="shared" si="45"/>
        <v>0</v>
      </c>
      <c r="EB27" s="1729">
        <f t="shared" si="45"/>
        <v>0</v>
      </c>
      <c r="EC27" s="1729">
        <f t="shared" si="45"/>
        <v>0</v>
      </c>
    </row>
    <row r="28" spans="2:133" ht="15.5" customHeight="1">
      <c r="B28" s="1"/>
      <c r="C28" s="15" t="s">
        <v>1189</v>
      </c>
      <c r="D28" s="79">
        <v>0</v>
      </c>
      <c r="E28" s="1733">
        <f ca="1">SUM(M28:EC28)</f>
        <v>0</v>
      </c>
      <c r="F28" s="16"/>
      <c r="G28" s="17"/>
      <c r="H28" s="1730">
        <f ca="1">MIN(H20:H27)</f>
        <v>0</v>
      </c>
      <c r="I28" s="1731">
        <f ca="1">MAX(I20:I27)</f>
        <v>0</v>
      </c>
      <c r="J28" s="2147"/>
      <c r="K28" s="2097"/>
      <c r="L28" s="1"/>
      <c r="M28" s="1729">
        <f t="shared" ref="M28:AR28" si="46">$D$28*SUM(M26:M27)</f>
        <v>0</v>
      </c>
      <c r="N28" s="1729">
        <f t="shared" si="46"/>
        <v>0</v>
      </c>
      <c r="O28" s="1729">
        <f t="shared" si="46"/>
        <v>0</v>
      </c>
      <c r="P28" s="1729">
        <f t="shared" si="46"/>
        <v>0</v>
      </c>
      <c r="Q28" s="1729">
        <f t="shared" si="46"/>
        <v>0</v>
      </c>
      <c r="R28" s="1729">
        <f t="shared" si="46"/>
        <v>0</v>
      </c>
      <c r="S28" s="1729">
        <f t="shared" si="46"/>
        <v>0</v>
      </c>
      <c r="T28" s="1729">
        <f t="shared" ca="1" si="46"/>
        <v>0</v>
      </c>
      <c r="U28" s="1729">
        <f t="shared" ca="1" si="46"/>
        <v>0</v>
      </c>
      <c r="V28" s="1729">
        <f t="shared" ca="1" si="46"/>
        <v>0</v>
      </c>
      <c r="W28" s="1729">
        <f t="shared" ca="1" si="46"/>
        <v>0</v>
      </c>
      <c r="X28" s="1729">
        <f t="shared" ca="1" si="46"/>
        <v>0</v>
      </c>
      <c r="Y28" s="1729">
        <f t="shared" ca="1" si="46"/>
        <v>0</v>
      </c>
      <c r="Z28" s="1729">
        <f t="shared" ca="1" si="46"/>
        <v>0</v>
      </c>
      <c r="AA28" s="1729">
        <f t="shared" ca="1" si="46"/>
        <v>0</v>
      </c>
      <c r="AB28" s="1729">
        <f t="shared" ca="1" si="46"/>
        <v>0</v>
      </c>
      <c r="AC28" s="1729">
        <f t="shared" ca="1" si="46"/>
        <v>0</v>
      </c>
      <c r="AD28" s="1729">
        <f t="shared" ca="1" si="46"/>
        <v>0</v>
      </c>
      <c r="AE28" s="1729">
        <f t="shared" ca="1" si="46"/>
        <v>0</v>
      </c>
      <c r="AF28" s="1729">
        <f t="shared" ca="1" si="46"/>
        <v>0</v>
      </c>
      <c r="AG28" s="1729">
        <f t="shared" ca="1" si="46"/>
        <v>0</v>
      </c>
      <c r="AH28" s="1729">
        <f t="shared" si="46"/>
        <v>0</v>
      </c>
      <c r="AI28" s="1729">
        <f t="shared" si="46"/>
        <v>0</v>
      </c>
      <c r="AJ28" s="1729">
        <f t="shared" si="46"/>
        <v>0</v>
      </c>
      <c r="AK28" s="1729">
        <f t="shared" si="46"/>
        <v>0</v>
      </c>
      <c r="AL28" s="1729">
        <f t="shared" si="46"/>
        <v>0</v>
      </c>
      <c r="AM28" s="1729">
        <f t="shared" si="46"/>
        <v>0</v>
      </c>
      <c r="AN28" s="1729">
        <f t="shared" si="46"/>
        <v>0</v>
      </c>
      <c r="AO28" s="1729">
        <f t="shared" si="46"/>
        <v>0</v>
      </c>
      <c r="AP28" s="1729">
        <f t="shared" si="46"/>
        <v>0</v>
      </c>
      <c r="AQ28" s="1729">
        <f t="shared" si="46"/>
        <v>0</v>
      </c>
      <c r="AR28" s="1729">
        <f t="shared" si="46"/>
        <v>0</v>
      </c>
      <c r="AS28" s="1729">
        <f t="shared" ref="AS28:BX28" si="47">$D$28*SUM(AS26:AS27)</f>
        <v>0</v>
      </c>
      <c r="AT28" s="1729">
        <f t="shared" si="47"/>
        <v>0</v>
      </c>
      <c r="AU28" s="1729">
        <f t="shared" si="47"/>
        <v>0</v>
      </c>
      <c r="AV28" s="1729">
        <f t="shared" si="47"/>
        <v>0</v>
      </c>
      <c r="AW28" s="1729">
        <f t="shared" si="47"/>
        <v>0</v>
      </c>
      <c r="AX28" s="1729">
        <f t="shared" si="47"/>
        <v>0</v>
      </c>
      <c r="AY28" s="1729">
        <f t="shared" si="47"/>
        <v>0</v>
      </c>
      <c r="AZ28" s="1729">
        <f t="shared" si="47"/>
        <v>0</v>
      </c>
      <c r="BA28" s="1729">
        <f t="shared" si="47"/>
        <v>0</v>
      </c>
      <c r="BB28" s="1729">
        <f t="shared" si="47"/>
        <v>0</v>
      </c>
      <c r="BC28" s="1729">
        <f t="shared" si="47"/>
        <v>0</v>
      </c>
      <c r="BD28" s="1729">
        <f t="shared" si="47"/>
        <v>0</v>
      </c>
      <c r="BE28" s="1729">
        <f t="shared" si="47"/>
        <v>0</v>
      </c>
      <c r="BF28" s="1729">
        <f t="shared" si="47"/>
        <v>0</v>
      </c>
      <c r="BG28" s="1729">
        <f t="shared" si="47"/>
        <v>0</v>
      </c>
      <c r="BH28" s="1729">
        <f t="shared" si="47"/>
        <v>0</v>
      </c>
      <c r="BI28" s="1729">
        <f t="shared" si="47"/>
        <v>0</v>
      </c>
      <c r="BJ28" s="1729">
        <f t="shared" si="47"/>
        <v>0</v>
      </c>
      <c r="BK28" s="1729">
        <f t="shared" si="47"/>
        <v>0</v>
      </c>
      <c r="BL28" s="1729">
        <f t="shared" si="47"/>
        <v>0</v>
      </c>
      <c r="BM28" s="1729">
        <f t="shared" si="47"/>
        <v>0</v>
      </c>
      <c r="BN28" s="1729">
        <f t="shared" si="47"/>
        <v>0</v>
      </c>
      <c r="BO28" s="1729">
        <f t="shared" si="47"/>
        <v>0</v>
      </c>
      <c r="BP28" s="1729">
        <f t="shared" si="47"/>
        <v>0</v>
      </c>
      <c r="BQ28" s="1729">
        <f t="shared" si="47"/>
        <v>0</v>
      </c>
      <c r="BR28" s="1729">
        <f t="shared" si="47"/>
        <v>0</v>
      </c>
      <c r="BS28" s="1729">
        <f t="shared" si="47"/>
        <v>0</v>
      </c>
      <c r="BT28" s="1729">
        <f t="shared" si="47"/>
        <v>0</v>
      </c>
      <c r="BU28" s="1729">
        <f t="shared" si="47"/>
        <v>0</v>
      </c>
      <c r="BV28" s="1729">
        <f t="shared" si="47"/>
        <v>0</v>
      </c>
      <c r="BW28" s="1729">
        <f t="shared" si="47"/>
        <v>0</v>
      </c>
      <c r="BX28" s="1729">
        <f t="shared" si="47"/>
        <v>0</v>
      </c>
      <c r="BY28" s="1729">
        <f t="shared" ref="BY28:DD28" si="48">$D$28*SUM(BY26:BY27)</f>
        <v>0</v>
      </c>
      <c r="BZ28" s="1729">
        <f t="shared" si="48"/>
        <v>0</v>
      </c>
      <c r="CA28" s="1729">
        <f t="shared" si="48"/>
        <v>0</v>
      </c>
      <c r="CB28" s="1729">
        <f t="shared" si="48"/>
        <v>0</v>
      </c>
      <c r="CC28" s="1729">
        <f t="shared" si="48"/>
        <v>0</v>
      </c>
      <c r="CD28" s="1729">
        <f t="shared" si="48"/>
        <v>0</v>
      </c>
      <c r="CE28" s="1729">
        <f t="shared" si="48"/>
        <v>0</v>
      </c>
      <c r="CF28" s="1729">
        <f t="shared" si="48"/>
        <v>0</v>
      </c>
      <c r="CG28" s="1729">
        <f t="shared" si="48"/>
        <v>0</v>
      </c>
      <c r="CH28" s="1729">
        <f t="shared" si="48"/>
        <v>0</v>
      </c>
      <c r="CI28" s="1729">
        <f t="shared" si="48"/>
        <v>0</v>
      </c>
      <c r="CJ28" s="1729">
        <f t="shared" si="48"/>
        <v>0</v>
      </c>
      <c r="CK28" s="1729">
        <f t="shared" si="48"/>
        <v>0</v>
      </c>
      <c r="CL28" s="1729">
        <f t="shared" si="48"/>
        <v>0</v>
      </c>
      <c r="CM28" s="1729">
        <f t="shared" si="48"/>
        <v>0</v>
      </c>
      <c r="CN28" s="1729">
        <f t="shared" si="48"/>
        <v>0</v>
      </c>
      <c r="CO28" s="1729">
        <f t="shared" si="48"/>
        <v>0</v>
      </c>
      <c r="CP28" s="1729">
        <f t="shared" si="48"/>
        <v>0</v>
      </c>
      <c r="CQ28" s="1729">
        <f t="shared" si="48"/>
        <v>0</v>
      </c>
      <c r="CR28" s="1729">
        <f t="shared" si="48"/>
        <v>0</v>
      </c>
      <c r="CS28" s="1729">
        <f t="shared" si="48"/>
        <v>0</v>
      </c>
      <c r="CT28" s="1729">
        <f t="shared" si="48"/>
        <v>0</v>
      </c>
      <c r="CU28" s="1729">
        <f t="shared" si="48"/>
        <v>0</v>
      </c>
      <c r="CV28" s="1729">
        <f t="shared" si="48"/>
        <v>0</v>
      </c>
      <c r="CW28" s="1729">
        <f t="shared" si="48"/>
        <v>0</v>
      </c>
      <c r="CX28" s="1729">
        <f t="shared" si="48"/>
        <v>0</v>
      </c>
      <c r="CY28" s="1729">
        <f t="shared" si="48"/>
        <v>0</v>
      </c>
      <c r="CZ28" s="1729">
        <f t="shared" si="48"/>
        <v>0</v>
      </c>
      <c r="DA28" s="1729">
        <f t="shared" si="48"/>
        <v>0</v>
      </c>
      <c r="DB28" s="1729">
        <f t="shared" si="48"/>
        <v>0</v>
      </c>
      <c r="DC28" s="1729">
        <f t="shared" si="48"/>
        <v>0</v>
      </c>
      <c r="DD28" s="1729">
        <f t="shared" si="48"/>
        <v>0</v>
      </c>
      <c r="DE28" s="1729">
        <f t="shared" ref="DE28:EJ28" si="49">$D$28*SUM(DE26:DE27)</f>
        <v>0</v>
      </c>
      <c r="DF28" s="1729">
        <f t="shared" si="49"/>
        <v>0</v>
      </c>
      <c r="DG28" s="1729">
        <f t="shared" si="49"/>
        <v>0</v>
      </c>
      <c r="DH28" s="1729">
        <f t="shared" si="49"/>
        <v>0</v>
      </c>
      <c r="DI28" s="1729">
        <f t="shared" si="49"/>
        <v>0</v>
      </c>
      <c r="DJ28" s="1729">
        <f t="shared" si="49"/>
        <v>0</v>
      </c>
      <c r="DK28" s="1729">
        <f t="shared" si="49"/>
        <v>0</v>
      </c>
      <c r="DL28" s="1729">
        <f t="shared" si="49"/>
        <v>0</v>
      </c>
      <c r="DM28" s="1729">
        <f t="shared" si="49"/>
        <v>0</v>
      </c>
      <c r="DN28" s="1729">
        <f t="shared" si="49"/>
        <v>0</v>
      </c>
      <c r="DO28" s="1729">
        <f t="shared" si="49"/>
        <v>0</v>
      </c>
      <c r="DP28" s="1729">
        <f t="shared" si="49"/>
        <v>0</v>
      </c>
      <c r="DQ28" s="1729">
        <f t="shared" si="49"/>
        <v>0</v>
      </c>
      <c r="DR28" s="1729">
        <f t="shared" si="49"/>
        <v>0</v>
      </c>
      <c r="DS28" s="1729">
        <f t="shared" si="49"/>
        <v>0</v>
      </c>
      <c r="DT28" s="1729">
        <f t="shared" si="49"/>
        <v>0</v>
      </c>
      <c r="DU28" s="1729">
        <f t="shared" si="49"/>
        <v>0</v>
      </c>
      <c r="DV28" s="1729">
        <f t="shared" si="49"/>
        <v>0</v>
      </c>
      <c r="DW28" s="1729">
        <f t="shared" si="49"/>
        <v>0</v>
      </c>
      <c r="DX28" s="1729">
        <f t="shared" si="49"/>
        <v>0</v>
      </c>
      <c r="DY28" s="1729">
        <f t="shared" si="49"/>
        <v>0</v>
      </c>
      <c r="DZ28" s="1729">
        <f t="shared" si="49"/>
        <v>0</v>
      </c>
      <c r="EA28" s="1729">
        <f t="shared" si="49"/>
        <v>0</v>
      </c>
      <c r="EB28" s="1729">
        <f t="shared" si="49"/>
        <v>0</v>
      </c>
      <c r="EC28" s="1729">
        <f t="shared" si="49"/>
        <v>0</v>
      </c>
    </row>
    <row r="29" spans="2:133" ht="15.5" customHeight="1">
      <c r="B29" s="1"/>
      <c r="C29" s="15" t="s">
        <v>1111</v>
      </c>
      <c r="D29" s="79">
        <f>D22</f>
        <v>0.1</v>
      </c>
      <c r="E29" s="1733">
        <f ca="1">SUM(M29:EC29)</f>
        <v>0</v>
      </c>
      <c r="F29" s="16"/>
      <c r="G29" s="17"/>
      <c r="H29" s="1730">
        <f ca="1">MIN(H27:H28)</f>
        <v>0</v>
      </c>
      <c r="I29" s="1731">
        <f ca="1">MAX(I27:I28)</f>
        <v>0</v>
      </c>
      <c r="J29" s="2147"/>
      <c r="K29" s="2097"/>
      <c r="L29" s="1"/>
      <c r="M29" s="1729">
        <f t="shared" ref="M29:AR29" si="50">$D$29*SUM(M27:M28)</f>
        <v>0</v>
      </c>
      <c r="N29" s="1729">
        <f t="shared" si="50"/>
        <v>0</v>
      </c>
      <c r="O29" s="1729">
        <f t="shared" si="50"/>
        <v>0</v>
      </c>
      <c r="P29" s="1729">
        <f t="shared" si="50"/>
        <v>0</v>
      </c>
      <c r="Q29" s="1729">
        <f t="shared" si="50"/>
        <v>0</v>
      </c>
      <c r="R29" s="1729">
        <f t="shared" si="50"/>
        <v>0</v>
      </c>
      <c r="S29" s="1729">
        <f t="shared" si="50"/>
        <v>0</v>
      </c>
      <c r="T29" s="1729">
        <f t="shared" ca="1" si="50"/>
        <v>0</v>
      </c>
      <c r="U29" s="1729">
        <f t="shared" ca="1" si="50"/>
        <v>0</v>
      </c>
      <c r="V29" s="1729">
        <f t="shared" ca="1" si="50"/>
        <v>0</v>
      </c>
      <c r="W29" s="1729">
        <f t="shared" ca="1" si="50"/>
        <v>0</v>
      </c>
      <c r="X29" s="1729">
        <f t="shared" ca="1" si="50"/>
        <v>0</v>
      </c>
      <c r="Y29" s="1729">
        <f t="shared" ca="1" si="50"/>
        <v>0</v>
      </c>
      <c r="Z29" s="1729">
        <f t="shared" ca="1" si="50"/>
        <v>0</v>
      </c>
      <c r="AA29" s="1729">
        <f t="shared" ca="1" si="50"/>
        <v>0</v>
      </c>
      <c r="AB29" s="1729">
        <f t="shared" ca="1" si="50"/>
        <v>0</v>
      </c>
      <c r="AC29" s="1729">
        <f t="shared" ca="1" si="50"/>
        <v>0</v>
      </c>
      <c r="AD29" s="1729">
        <f t="shared" ca="1" si="50"/>
        <v>0</v>
      </c>
      <c r="AE29" s="1729">
        <f t="shared" ca="1" si="50"/>
        <v>0</v>
      </c>
      <c r="AF29" s="1729">
        <f t="shared" ca="1" si="50"/>
        <v>0</v>
      </c>
      <c r="AG29" s="1729">
        <f t="shared" ca="1" si="50"/>
        <v>0</v>
      </c>
      <c r="AH29" s="1729">
        <f t="shared" si="50"/>
        <v>0</v>
      </c>
      <c r="AI29" s="1729">
        <f t="shared" si="50"/>
        <v>0</v>
      </c>
      <c r="AJ29" s="1729">
        <f t="shared" si="50"/>
        <v>0</v>
      </c>
      <c r="AK29" s="1729">
        <f t="shared" si="50"/>
        <v>0</v>
      </c>
      <c r="AL29" s="1729">
        <f t="shared" si="50"/>
        <v>0</v>
      </c>
      <c r="AM29" s="1729">
        <f t="shared" si="50"/>
        <v>0</v>
      </c>
      <c r="AN29" s="1729">
        <f t="shared" si="50"/>
        <v>0</v>
      </c>
      <c r="AO29" s="1729">
        <f t="shared" si="50"/>
        <v>0</v>
      </c>
      <c r="AP29" s="1729">
        <f t="shared" si="50"/>
        <v>0</v>
      </c>
      <c r="AQ29" s="1729">
        <f t="shared" si="50"/>
        <v>0</v>
      </c>
      <c r="AR29" s="1729">
        <f t="shared" si="50"/>
        <v>0</v>
      </c>
      <c r="AS29" s="1729">
        <f t="shared" ref="AS29:BX29" si="51">$D$29*SUM(AS27:AS28)</f>
        <v>0</v>
      </c>
      <c r="AT29" s="1729">
        <f t="shared" si="51"/>
        <v>0</v>
      </c>
      <c r="AU29" s="1729">
        <f t="shared" si="51"/>
        <v>0</v>
      </c>
      <c r="AV29" s="1729">
        <f t="shared" si="51"/>
        <v>0</v>
      </c>
      <c r="AW29" s="1729">
        <f t="shared" si="51"/>
        <v>0</v>
      </c>
      <c r="AX29" s="1729">
        <f t="shared" si="51"/>
        <v>0</v>
      </c>
      <c r="AY29" s="1729">
        <f t="shared" si="51"/>
        <v>0</v>
      </c>
      <c r="AZ29" s="1729">
        <f t="shared" si="51"/>
        <v>0</v>
      </c>
      <c r="BA29" s="1729">
        <f t="shared" si="51"/>
        <v>0</v>
      </c>
      <c r="BB29" s="1729">
        <f t="shared" si="51"/>
        <v>0</v>
      </c>
      <c r="BC29" s="1729">
        <f t="shared" si="51"/>
        <v>0</v>
      </c>
      <c r="BD29" s="1729">
        <f t="shared" si="51"/>
        <v>0</v>
      </c>
      <c r="BE29" s="1729">
        <f t="shared" si="51"/>
        <v>0</v>
      </c>
      <c r="BF29" s="1729">
        <f t="shared" si="51"/>
        <v>0</v>
      </c>
      <c r="BG29" s="1729">
        <f t="shared" si="51"/>
        <v>0</v>
      </c>
      <c r="BH29" s="1729">
        <f t="shared" si="51"/>
        <v>0</v>
      </c>
      <c r="BI29" s="1729">
        <f t="shared" si="51"/>
        <v>0</v>
      </c>
      <c r="BJ29" s="1729">
        <f t="shared" si="51"/>
        <v>0</v>
      </c>
      <c r="BK29" s="1729">
        <f t="shared" si="51"/>
        <v>0</v>
      </c>
      <c r="BL29" s="1729">
        <f t="shared" si="51"/>
        <v>0</v>
      </c>
      <c r="BM29" s="1729">
        <f t="shared" si="51"/>
        <v>0</v>
      </c>
      <c r="BN29" s="1729">
        <f t="shared" si="51"/>
        <v>0</v>
      </c>
      <c r="BO29" s="1729">
        <f t="shared" si="51"/>
        <v>0</v>
      </c>
      <c r="BP29" s="1729">
        <f t="shared" si="51"/>
        <v>0</v>
      </c>
      <c r="BQ29" s="1729">
        <f t="shared" si="51"/>
        <v>0</v>
      </c>
      <c r="BR29" s="1729">
        <f t="shared" si="51"/>
        <v>0</v>
      </c>
      <c r="BS29" s="1729">
        <f t="shared" si="51"/>
        <v>0</v>
      </c>
      <c r="BT29" s="1729">
        <f t="shared" si="51"/>
        <v>0</v>
      </c>
      <c r="BU29" s="1729">
        <f t="shared" si="51"/>
        <v>0</v>
      </c>
      <c r="BV29" s="1729">
        <f t="shared" si="51"/>
        <v>0</v>
      </c>
      <c r="BW29" s="1729">
        <f t="shared" si="51"/>
        <v>0</v>
      </c>
      <c r="BX29" s="1729">
        <f t="shared" si="51"/>
        <v>0</v>
      </c>
      <c r="BY29" s="1729">
        <f t="shared" ref="BY29:DD29" si="52">$D$29*SUM(BY27:BY28)</f>
        <v>0</v>
      </c>
      <c r="BZ29" s="1729">
        <f t="shared" si="52"/>
        <v>0</v>
      </c>
      <c r="CA29" s="1729">
        <f t="shared" si="52"/>
        <v>0</v>
      </c>
      <c r="CB29" s="1729">
        <f t="shared" si="52"/>
        <v>0</v>
      </c>
      <c r="CC29" s="1729">
        <f t="shared" si="52"/>
        <v>0</v>
      </c>
      <c r="CD29" s="1729">
        <f t="shared" si="52"/>
        <v>0</v>
      </c>
      <c r="CE29" s="1729">
        <f t="shared" si="52"/>
        <v>0</v>
      </c>
      <c r="CF29" s="1729">
        <f t="shared" si="52"/>
        <v>0</v>
      </c>
      <c r="CG29" s="1729">
        <f t="shared" si="52"/>
        <v>0</v>
      </c>
      <c r="CH29" s="1729">
        <f t="shared" si="52"/>
        <v>0</v>
      </c>
      <c r="CI29" s="1729">
        <f t="shared" si="52"/>
        <v>0</v>
      </c>
      <c r="CJ29" s="1729">
        <f t="shared" si="52"/>
        <v>0</v>
      </c>
      <c r="CK29" s="1729">
        <f t="shared" si="52"/>
        <v>0</v>
      </c>
      <c r="CL29" s="1729">
        <f t="shared" si="52"/>
        <v>0</v>
      </c>
      <c r="CM29" s="1729">
        <f t="shared" si="52"/>
        <v>0</v>
      </c>
      <c r="CN29" s="1729">
        <f t="shared" si="52"/>
        <v>0</v>
      </c>
      <c r="CO29" s="1729">
        <f t="shared" si="52"/>
        <v>0</v>
      </c>
      <c r="CP29" s="1729">
        <f t="shared" si="52"/>
        <v>0</v>
      </c>
      <c r="CQ29" s="1729">
        <f t="shared" si="52"/>
        <v>0</v>
      </c>
      <c r="CR29" s="1729">
        <f t="shared" si="52"/>
        <v>0</v>
      </c>
      <c r="CS29" s="1729">
        <f t="shared" si="52"/>
        <v>0</v>
      </c>
      <c r="CT29" s="1729">
        <f t="shared" si="52"/>
        <v>0</v>
      </c>
      <c r="CU29" s="1729">
        <f t="shared" si="52"/>
        <v>0</v>
      </c>
      <c r="CV29" s="1729">
        <f t="shared" si="52"/>
        <v>0</v>
      </c>
      <c r="CW29" s="1729">
        <f t="shared" si="52"/>
        <v>0</v>
      </c>
      <c r="CX29" s="1729">
        <f t="shared" si="52"/>
        <v>0</v>
      </c>
      <c r="CY29" s="1729">
        <f t="shared" si="52"/>
        <v>0</v>
      </c>
      <c r="CZ29" s="1729">
        <f t="shared" si="52"/>
        <v>0</v>
      </c>
      <c r="DA29" s="1729">
        <f t="shared" si="52"/>
        <v>0</v>
      </c>
      <c r="DB29" s="1729">
        <f t="shared" si="52"/>
        <v>0</v>
      </c>
      <c r="DC29" s="1729">
        <f t="shared" si="52"/>
        <v>0</v>
      </c>
      <c r="DD29" s="1729">
        <f t="shared" si="52"/>
        <v>0</v>
      </c>
      <c r="DE29" s="1729">
        <f t="shared" ref="DE29:EJ29" si="53">$D$29*SUM(DE27:DE28)</f>
        <v>0</v>
      </c>
      <c r="DF29" s="1729">
        <f t="shared" si="53"/>
        <v>0</v>
      </c>
      <c r="DG29" s="1729">
        <f t="shared" si="53"/>
        <v>0</v>
      </c>
      <c r="DH29" s="1729">
        <f t="shared" si="53"/>
        <v>0</v>
      </c>
      <c r="DI29" s="1729">
        <f t="shared" si="53"/>
        <v>0</v>
      </c>
      <c r="DJ29" s="1729">
        <f t="shared" si="53"/>
        <v>0</v>
      </c>
      <c r="DK29" s="1729">
        <f t="shared" si="53"/>
        <v>0</v>
      </c>
      <c r="DL29" s="1729">
        <f t="shared" si="53"/>
        <v>0</v>
      </c>
      <c r="DM29" s="1729">
        <f t="shared" si="53"/>
        <v>0</v>
      </c>
      <c r="DN29" s="1729">
        <f t="shared" si="53"/>
        <v>0</v>
      </c>
      <c r="DO29" s="1729">
        <f t="shared" si="53"/>
        <v>0</v>
      </c>
      <c r="DP29" s="1729">
        <f t="shared" si="53"/>
        <v>0</v>
      </c>
      <c r="DQ29" s="1729">
        <f t="shared" si="53"/>
        <v>0</v>
      </c>
      <c r="DR29" s="1729">
        <f t="shared" si="53"/>
        <v>0</v>
      </c>
      <c r="DS29" s="1729">
        <f t="shared" si="53"/>
        <v>0</v>
      </c>
      <c r="DT29" s="1729">
        <f t="shared" si="53"/>
        <v>0</v>
      </c>
      <c r="DU29" s="1729">
        <f t="shared" si="53"/>
        <v>0</v>
      </c>
      <c r="DV29" s="1729">
        <f t="shared" si="53"/>
        <v>0</v>
      </c>
      <c r="DW29" s="1729">
        <f t="shared" si="53"/>
        <v>0</v>
      </c>
      <c r="DX29" s="1729">
        <f t="shared" si="53"/>
        <v>0</v>
      </c>
      <c r="DY29" s="1729">
        <f t="shared" si="53"/>
        <v>0</v>
      </c>
      <c r="DZ29" s="1729">
        <f t="shared" si="53"/>
        <v>0</v>
      </c>
      <c r="EA29" s="1729">
        <f t="shared" si="53"/>
        <v>0</v>
      </c>
      <c r="EB29" s="1729">
        <f t="shared" si="53"/>
        <v>0</v>
      </c>
      <c r="EC29" s="1729">
        <f t="shared" si="53"/>
        <v>0</v>
      </c>
    </row>
    <row r="30" spans="2:133" ht="15.5" customHeight="1">
      <c r="B30" s="1"/>
      <c r="C30" s="18" t="s">
        <v>1190</v>
      </c>
      <c r="D30" s="2"/>
      <c r="E30" s="1734">
        <f ca="1">-E29</f>
        <v>0</v>
      </c>
      <c r="F30" s="19"/>
      <c r="G30" s="20"/>
      <c r="H30" s="1735">
        <f ca="1">MIN(H27:H29)</f>
        <v>0</v>
      </c>
      <c r="I30" s="1736">
        <f ca="1">MAX(I27:I29)</f>
        <v>0</v>
      </c>
      <c r="J30" s="2150"/>
      <c r="K30" s="2151"/>
      <c r="L30" s="1"/>
      <c r="M30" s="1729">
        <f t="shared" ref="M30:AR30" si="54">-M29</f>
        <v>0</v>
      </c>
      <c r="N30" s="1729">
        <f t="shared" si="54"/>
        <v>0</v>
      </c>
      <c r="O30" s="1729">
        <f t="shared" si="54"/>
        <v>0</v>
      </c>
      <c r="P30" s="1729">
        <f t="shared" si="54"/>
        <v>0</v>
      </c>
      <c r="Q30" s="1729">
        <f t="shared" si="54"/>
        <v>0</v>
      </c>
      <c r="R30" s="1729">
        <f t="shared" si="54"/>
        <v>0</v>
      </c>
      <c r="S30" s="1729">
        <f t="shared" si="54"/>
        <v>0</v>
      </c>
      <c r="T30" s="1729">
        <f t="shared" ca="1" si="54"/>
        <v>0</v>
      </c>
      <c r="U30" s="1729">
        <f t="shared" ca="1" si="54"/>
        <v>0</v>
      </c>
      <c r="V30" s="1729">
        <f t="shared" ca="1" si="54"/>
        <v>0</v>
      </c>
      <c r="W30" s="1729">
        <f t="shared" ca="1" si="54"/>
        <v>0</v>
      </c>
      <c r="X30" s="1729">
        <f t="shared" ca="1" si="54"/>
        <v>0</v>
      </c>
      <c r="Y30" s="1729">
        <f t="shared" ca="1" si="54"/>
        <v>0</v>
      </c>
      <c r="Z30" s="1729">
        <f t="shared" ca="1" si="54"/>
        <v>0</v>
      </c>
      <c r="AA30" s="1729">
        <f t="shared" ca="1" si="54"/>
        <v>0</v>
      </c>
      <c r="AB30" s="1729">
        <f t="shared" ca="1" si="54"/>
        <v>0</v>
      </c>
      <c r="AC30" s="1729">
        <f t="shared" ca="1" si="54"/>
        <v>0</v>
      </c>
      <c r="AD30" s="1729">
        <f t="shared" ca="1" si="54"/>
        <v>0</v>
      </c>
      <c r="AE30" s="1729">
        <f t="shared" ca="1" si="54"/>
        <v>0</v>
      </c>
      <c r="AF30" s="1729">
        <f t="shared" ca="1" si="54"/>
        <v>0</v>
      </c>
      <c r="AG30" s="1729">
        <f t="shared" ca="1" si="54"/>
        <v>0</v>
      </c>
      <c r="AH30" s="1729">
        <f t="shared" si="54"/>
        <v>0</v>
      </c>
      <c r="AI30" s="1729">
        <f t="shared" si="54"/>
        <v>0</v>
      </c>
      <c r="AJ30" s="1729">
        <f t="shared" si="54"/>
        <v>0</v>
      </c>
      <c r="AK30" s="1729">
        <f t="shared" si="54"/>
        <v>0</v>
      </c>
      <c r="AL30" s="1729">
        <f t="shared" si="54"/>
        <v>0</v>
      </c>
      <c r="AM30" s="1729">
        <f t="shared" si="54"/>
        <v>0</v>
      </c>
      <c r="AN30" s="1729">
        <f t="shared" si="54"/>
        <v>0</v>
      </c>
      <c r="AO30" s="1729">
        <f t="shared" si="54"/>
        <v>0</v>
      </c>
      <c r="AP30" s="1729">
        <f t="shared" si="54"/>
        <v>0</v>
      </c>
      <c r="AQ30" s="1729">
        <f t="shared" si="54"/>
        <v>0</v>
      </c>
      <c r="AR30" s="1729">
        <f t="shared" si="54"/>
        <v>0</v>
      </c>
      <c r="AS30" s="1729">
        <f t="shared" ref="AS30:BX30" si="55">-AS29</f>
        <v>0</v>
      </c>
      <c r="AT30" s="1729">
        <f t="shared" si="55"/>
        <v>0</v>
      </c>
      <c r="AU30" s="1729">
        <f t="shared" si="55"/>
        <v>0</v>
      </c>
      <c r="AV30" s="1729">
        <f t="shared" si="55"/>
        <v>0</v>
      </c>
      <c r="AW30" s="1729">
        <f t="shared" si="55"/>
        <v>0</v>
      </c>
      <c r="AX30" s="1729">
        <f t="shared" si="55"/>
        <v>0</v>
      </c>
      <c r="AY30" s="1729">
        <f t="shared" si="55"/>
        <v>0</v>
      </c>
      <c r="AZ30" s="1729">
        <f t="shared" si="55"/>
        <v>0</v>
      </c>
      <c r="BA30" s="1729">
        <f t="shared" si="55"/>
        <v>0</v>
      </c>
      <c r="BB30" s="1729">
        <f t="shared" si="55"/>
        <v>0</v>
      </c>
      <c r="BC30" s="1729">
        <f t="shared" si="55"/>
        <v>0</v>
      </c>
      <c r="BD30" s="1729">
        <f t="shared" si="55"/>
        <v>0</v>
      </c>
      <c r="BE30" s="1729">
        <f t="shared" si="55"/>
        <v>0</v>
      </c>
      <c r="BF30" s="1729">
        <f t="shared" si="55"/>
        <v>0</v>
      </c>
      <c r="BG30" s="1729">
        <f t="shared" si="55"/>
        <v>0</v>
      </c>
      <c r="BH30" s="1729">
        <f t="shared" si="55"/>
        <v>0</v>
      </c>
      <c r="BI30" s="1729">
        <f t="shared" si="55"/>
        <v>0</v>
      </c>
      <c r="BJ30" s="1729">
        <f t="shared" si="55"/>
        <v>0</v>
      </c>
      <c r="BK30" s="1729">
        <f t="shared" si="55"/>
        <v>0</v>
      </c>
      <c r="BL30" s="1729">
        <f t="shared" si="55"/>
        <v>0</v>
      </c>
      <c r="BM30" s="1729">
        <f t="shared" si="55"/>
        <v>0</v>
      </c>
      <c r="BN30" s="1729">
        <f t="shared" si="55"/>
        <v>0</v>
      </c>
      <c r="BO30" s="1729">
        <f t="shared" si="55"/>
        <v>0</v>
      </c>
      <c r="BP30" s="1729">
        <f t="shared" si="55"/>
        <v>0</v>
      </c>
      <c r="BQ30" s="1729">
        <f t="shared" si="55"/>
        <v>0</v>
      </c>
      <c r="BR30" s="1729">
        <f t="shared" si="55"/>
        <v>0</v>
      </c>
      <c r="BS30" s="1729">
        <f t="shared" si="55"/>
        <v>0</v>
      </c>
      <c r="BT30" s="1729">
        <f t="shared" si="55"/>
        <v>0</v>
      </c>
      <c r="BU30" s="1729">
        <f t="shared" si="55"/>
        <v>0</v>
      </c>
      <c r="BV30" s="1729">
        <f t="shared" si="55"/>
        <v>0</v>
      </c>
      <c r="BW30" s="1729">
        <f t="shared" si="55"/>
        <v>0</v>
      </c>
      <c r="BX30" s="1729">
        <f t="shared" si="55"/>
        <v>0</v>
      </c>
      <c r="BY30" s="1729">
        <f t="shared" ref="BY30:DD30" si="56">-BY29</f>
        <v>0</v>
      </c>
      <c r="BZ30" s="1729">
        <f t="shared" si="56"/>
        <v>0</v>
      </c>
      <c r="CA30" s="1729">
        <f t="shared" si="56"/>
        <v>0</v>
      </c>
      <c r="CB30" s="1729">
        <f t="shared" si="56"/>
        <v>0</v>
      </c>
      <c r="CC30" s="1729">
        <f t="shared" si="56"/>
        <v>0</v>
      </c>
      <c r="CD30" s="1729">
        <f t="shared" si="56"/>
        <v>0</v>
      </c>
      <c r="CE30" s="1729">
        <f t="shared" si="56"/>
        <v>0</v>
      </c>
      <c r="CF30" s="1729">
        <f t="shared" si="56"/>
        <v>0</v>
      </c>
      <c r="CG30" s="1729">
        <f t="shared" si="56"/>
        <v>0</v>
      </c>
      <c r="CH30" s="1729">
        <f t="shared" si="56"/>
        <v>0</v>
      </c>
      <c r="CI30" s="1729">
        <f t="shared" si="56"/>
        <v>0</v>
      </c>
      <c r="CJ30" s="1729">
        <f t="shared" si="56"/>
        <v>0</v>
      </c>
      <c r="CK30" s="1729">
        <f t="shared" si="56"/>
        <v>0</v>
      </c>
      <c r="CL30" s="1729">
        <f t="shared" si="56"/>
        <v>0</v>
      </c>
      <c r="CM30" s="1729">
        <f t="shared" si="56"/>
        <v>0</v>
      </c>
      <c r="CN30" s="1729">
        <f t="shared" si="56"/>
        <v>0</v>
      </c>
      <c r="CO30" s="1729">
        <f t="shared" si="56"/>
        <v>0</v>
      </c>
      <c r="CP30" s="1729">
        <f t="shared" si="56"/>
        <v>0</v>
      </c>
      <c r="CQ30" s="1729">
        <f t="shared" si="56"/>
        <v>0</v>
      </c>
      <c r="CR30" s="1729">
        <f t="shared" si="56"/>
        <v>0</v>
      </c>
      <c r="CS30" s="1729">
        <f t="shared" si="56"/>
        <v>0</v>
      </c>
      <c r="CT30" s="1729">
        <f t="shared" si="56"/>
        <v>0</v>
      </c>
      <c r="CU30" s="1729">
        <f t="shared" si="56"/>
        <v>0</v>
      </c>
      <c r="CV30" s="1729">
        <f t="shared" si="56"/>
        <v>0</v>
      </c>
      <c r="CW30" s="1729">
        <f t="shared" si="56"/>
        <v>0</v>
      </c>
      <c r="CX30" s="1729">
        <f t="shared" si="56"/>
        <v>0</v>
      </c>
      <c r="CY30" s="1729">
        <f t="shared" si="56"/>
        <v>0</v>
      </c>
      <c r="CZ30" s="1729">
        <f t="shared" si="56"/>
        <v>0</v>
      </c>
      <c r="DA30" s="1729">
        <f t="shared" si="56"/>
        <v>0</v>
      </c>
      <c r="DB30" s="1729">
        <f t="shared" si="56"/>
        <v>0</v>
      </c>
      <c r="DC30" s="1729">
        <f t="shared" si="56"/>
        <v>0</v>
      </c>
      <c r="DD30" s="1729">
        <f t="shared" si="56"/>
        <v>0</v>
      </c>
      <c r="DE30" s="1729">
        <f t="shared" ref="DE30:EJ30" si="57">-DE29</f>
        <v>0</v>
      </c>
      <c r="DF30" s="1729">
        <f t="shared" si="57"/>
        <v>0</v>
      </c>
      <c r="DG30" s="1729">
        <f t="shared" si="57"/>
        <v>0</v>
      </c>
      <c r="DH30" s="1729">
        <f t="shared" si="57"/>
        <v>0</v>
      </c>
      <c r="DI30" s="1729">
        <f t="shared" si="57"/>
        <v>0</v>
      </c>
      <c r="DJ30" s="1729">
        <f t="shared" si="57"/>
        <v>0</v>
      </c>
      <c r="DK30" s="1729">
        <f t="shared" si="57"/>
        <v>0</v>
      </c>
      <c r="DL30" s="1729">
        <f t="shared" si="57"/>
        <v>0</v>
      </c>
      <c r="DM30" s="1729">
        <f t="shared" si="57"/>
        <v>0</v>
      </c>
      <c r="DN30" s="1729">
        <f t="shared" si="57"/>
        <v>0</v>
      </c>
      <c r="DO30" s="1729">
        <f t="shared" si="57"/>
        <v>0</v>
      </c>
      <c r="DP30" s="1729">
        <f t="shared" si="57"/>
        <v>0</v>
      </c>
      <c r="DQ30" s="1729">
        <f t="shared" si="57"/>
        <v>0</v>
      </c>
      <c r="DR30" s="1729">
        <f t="shared" si="57"/>
        <v>0</v>
      </c>
      <c r="DS30" s="1729">
        <f t="shared" si="57"/>
        <v>0</v>
      </c>
      <c r="DT30" s="1729">
        <f t="shared" si="57"/>
        <v>0</v>
      </c>
      <c r="DU30" s="1729">
        <f t="shared" si="57"/>
        <v>0</v>
      </c>
      <c r="DV30" s="1729">
        <f t="shared" si="57"/>
        <v>0</v>
      </c>
      <c r="DW30" s="1729">
        <f t="shared" si="57"/>
        <v>0</v>
      </c>
      <c r="DX30" s="1729">
        <f t="shared" si="57"/>
        <v>0</v>
      </c>
      <c r="DY30" s="1729">
        <f t="shared" si="57"/>
        <v>0</v>
      </c>
      <c r="DZ30" s="1729">
        <f t="shared" si="57"/>
        <v>0</v>
      </c>
      <c r="EA30" s="1729">
        <f t="shared" si="57"/>
        <v>0</v>
      </c>
      <c r="EB30" s="1729">
        <f t="shared" si="57"/>
        <v>0</v>
      </c>
      <c r="EC30" s="1729">
        <f t="shared" si="57"/>
        <v>0</v>
      </c>
    </row>
    <row r="31" spans="2:133" ht="16" customHeight="1" thickBot="1">
      <c r="B31" s="1"/>
      <c r="C31" s="8" t="s">
        <v>603</v>
      </c>
      <c r="D31" s="1737" t="e">
        <f ca="1">E31/($E$8+'Workstore Sales'!$E$33)</f>
        <v>#DIV/0!</v>
      </c>
      <c r="E31" s="1742">
        <f ca="1">SUM(E26:E30)</f>
        <v>0</v>
      </c>
      <c r="F31" s="21"/>
      <c r="G31" s="22"/>
      <c r="H31" s="1739"/>
      <c r="I31" s="1740"/>
      <c r="J31" s="2146"/>
      <c r="K31" s="2130"/>
      <c r="L31" s="1"/>
      <c r="M31" s="1741">
        <f t="shared" ref="M31:AR31" si="58">SUBTOTAL(9,M27:M30)</f>
        <v>0</v>
      </c>
      <c r="N31" s="1741">
        <f t="shared" si="58"/>
        <v>0</v>
      </c>
      <c r="O31" s="1741">
        <f t="shared" si="58"/>
        <v>0</v>
      </c>
      <c r="P31" s="1741">
        <f t="shared" si="58"/>
        <v>0</v>
      </c>
      <c r="Q31" s="1741">
        <f t="shared" si="58"/>
        <v>0</v>
      </c>
      <c r="R31" s="1741">
        <f t="shared" si="58"/>
        <v>0</v>
      </c>
      <c r="S31" s="1741">
        <f t="shared" si="58"/>
        <v>0</v>
      </c>
      <c r="T31" s="1741">
        <f t="shared" ca="1" si="58"/>
        <v>0</v>
      </c>
      <c r="U31" s="1741">
        <f t="shared" ca="1" si="58"/>
        <v>0</v>
      </c>
      <c r="V31" s="1741">
        <f t="shared" ca="1" si="58"/>
        <v>0</v>
      </c>
      <c r="W31" s="1741">
        <f t="shared" ca="1" si="58"/>
        <v>0</v>
      </c>
      <c r="X31" s="1741">
        <f t="shared" ca="1" si="58"/>
        <v>0</v>
      </c>
      <c r="Y31" s="1741">
        <f t="shared" ca="1" si="58"/>
        <v>0</v>
      </c>
      <c r="Z31" s="1741">
        <f t="shared" ca="1" si="58"/>
        <v>0</v>
      </c>
      <c r="AA31" s="1741">
        <f t="shared" ca="1" si="58"/>
        <v>0</v>
      </c>
      <c r="AB31" s="1741">
        <f t="shared" ca="1" si="58"/>
        <v>0</v>
      </c>
      <c r="AC31" s="1741">
        <f t="shared" ca="1" si="58"/>
        <v>0</v>
      </c>
      <c r="AD31" s="1741">
        <f t="shared" ca="1" si="58"/>
        <v>0</v>
      </c>
      <c r="AE31" s="1741">
        <f t="shared" ca="1" si="58"/>
        <v>0</v>
      </c>
      <c r="AF31" s="1741">
        <f t="shared" ca="1" si="58"/>
        <v>0</v>
      </c>
      <c r="AG31" s="1741">
        <f t="shared" ca="1" si="58"/>
        <v>0</v>
      </c>
      <c r="AH31" s="1741">
        <f t="shared" si="58"/>
        <v>0</v>
      </c>
      <c r="AI31" s="1741">
        <f t="shared" si="58"/>
        <v>0</v>
      </c>
      <c r="AJ31" s="1741">
        <f t="shared" si="58"/>
        <v>0</v>
      </c>
      <c r="AK31" s="1741">
        <f t="shared" si="58"/>
        <v>0</v>
      </c>
      <c r="AL31" s="1741">
        <f t="shared" si="58"/>
        <v>0</v>
      </c>
      <c r="AM31" s="1741">
        <f t="shared" si="58"/>
        <v>0</v>
      </c>
      <c r="AN31" s="1741">
        <f t="shared" si="58"/>
        <v>0</v>
      </c>
      <c r="AO31" s="1741">
        <f t="shared" si="58"/>
        <v>0</v>
      </c>
      <c r="AP31" s="1741">
        <f t="shared" si="58"/>
        <v>0</v>
      </c>
      <c r="AQ31" s="1741">
        <f t="shared" si="58"/>
        <v>0</v>
      </c>
      <c r="AR31" s="1741">
        <f t="shared" si="58"/>
        <v>0</v>
      </c>
      <c r="AS31" s="1741">
        <f t="shared" ref="AS31:BX31" si="59">SUBTOTAL(9,AS27:AS30)</f>
        <v>0</v>
      </c>
      <c r="AT31" s="1741">
        <f t="shared" si="59"/>
        <v>0</v>
      </c>
      <c r="AU31" s="1741">
        <f t="shared" si="59"/>
        <v>0</v>
      </c>
      <c r="AV31" s="1741">
        <f t="shared" si="59"/>
        <v>0</v>
      </c>
      <c r="AW31" s="1741">
        <f t="shared" si="59"/>
        <v>0</v>
      </c>
      <c r="AX31" s="1741">
        <f t="shared" si="59"/>
        <v>0</v>
      </c>
      <c r="AY31" s="1741">
        <f t="shared" si="59"/>
        <v>0</v>
      </c>
      <c r="AZ31" s="1741">
        <f t="shared" si="59"/>
        <v>0</v>
      </c>
      <c r="BA31" s="1741">
        <f t="shared" si="59"/>
        <v>0</v>
      </c>
      <c r="BB31" s="1741">
        <f t="shared" si="59"/>
        <v>0</v>
      </c>
      <c r="BC31" s="1741">
        <f t="shared" si="59"/>
        <v>0</v>
      </c>
      <c r="BD31" s="1741">
        <f t="shared" si="59"/>
        <v>0</v>
      </c>
      <c r="BE31" s="1741">
        <f t="shared" si="59"/>
        <v>0</v>
      </c>
      <c r="BF31" s="1741">
        <f t="shared" si="59"/>
        <v>0</v>
      </c>
      <c r="BG31" s="1741">
        <f t="shared" si="59"/>
        <v>0</v>
      </c>
      <c r="BH31" s="1741">
        <f t="shared" si="59"/>
        <v>0</v>
      </c>
      <c r="BI31" s="1741">
        <f t="shared" si="59"/>
        <v>0</v>
      </c>
      <c r="BJ31" s="1741">
        <f t="shared" si="59"/>
        <v>0</v>
      </c>
      <c r="BK31" s="1741">
        <f t="shared" si="59"/>
        <v>0</v>
      </c>
      <c r="BL31" s="1741">
        <f t="shared" si="59"/>
        <v>0</v>
      </c>
      <c r="BM31" s="1741">
        <f t="shared" si="59"/>
        <v>0</v>
      </c>
      <c r="BN31" s="1741">
        <f t="shared" si="59"/>
        <v>0</v>
      </c>
      <c r="BO31" s="1741">
        <f t="shared" si="59"/>
        <v>0</v>
      </c>
      <c r="BP31" s="1741">
        <f t="shared" si="59"/>
        <v>0</v>
      </c>
      <c r="BQ31" s="1741">
        <f t="shared" si="59"/>
        <v>0</v>
      </c>
      <c r="BR31" s="1741">
        <f t="shared" si="59"/>
        <v>0</v>
      </c>
      <c r="BS31" s="1741">
        <f t="shared" si="59"/>
        <v>0</v>
      </c>
      <c r="BT31" s="1741">
        <f t="shared" si="59"/>
        <v>0</v>
      </c>
      <c r="BU31" s="1741">
        <f t="shared" si="59"/>
        <v>0</v>
      </c>
      <c r="BV31" s="1741">
        <f t="shared" si="59"/>
        <v>0</v>
      </c>
      <c r="BW31" s="1741">
        <f t="shared" si="59"/>
        <v>0</v>
      </c>
      <c r="BX31" s="1741">
        <f t="shared" si="59"/>
        <v>0</v>
      </c>
      <c r="BY31" s="1741">
        <f t="shared" ref="BY31:DD31" si="60">SUBTOTAL(9,BY27:BY30)</f>
        <v>0</v>
      </c>
      <c r="BZ31" s="1741">
        <f t="shared" si="60"/>
        <v>0</v>
      </c>
      <c r="CA31" s="1741">
        <f t="shared" si="60"/>
        <v>0</v>
      </c>
      <c r="CB31" s="1741">
        <f t="shared" si="60"/>
        <v>0</v>
      </c>
      <c r="CC31" s="1741">
        <f t="shared" si="60"/>
        <v>0</v>
      </c>
      <c r="CD31" s="1741">
        <f t="shared" si="60"/>
        <v>0</v>
      </c>
      <c r="CE31" s="1741">
        <f t="shared" si="60"/>
        <v>0</v>
      </c>
      <c r="CF31" s="1741">
        <f t="shared" si="60"/>
        <v>0</v>
      </c>
      <c r="CG31" s="1741">
        <f t="shared" si="60"/>
        <v>0</v>
      </c>
      <c r="CH31" s="1741">
        <f t="shared" si="60"/>
        <v>0</v>
      </c>
      <c r="CI31" s="1741">
        <f t="shared" si="60"/>
        <v>0</v>
      </c>
      <c r="CJ31" s="1741">
        <f t="shared" si="60"/>
        <v>0</v>
      </c>
      <c r="CK31" s="1741">
        <f t="shared" si="60"/>
        <v>0</v>
      </c>
      <c r="CL31" s="1741">
        <f t="shared" si="60"/>
        <v>0</v>
      </c>
      <c r="CM31" s="1741">
        <f t="shared" si="60"/>
        <v>0</v>
      </c>
      <c r="CN31" s="1741">
        <f t="shared" si="60"/>
        <v>0</v>
      </c>
      <c r="CO31" s="1741">
        <f t="shared" si="60"/>
        <v>0</v>
      </c>
      <c r="CP31" s="1741">
        <f t="shared" si="60"/>
        <v>0</v>
      </c>
      <c r="CQ31" s="1741">
        <f t="shared" si="60"/>
        <v>0</v>
      </c>
      <c r="CR31" s="1741">
        <f t="shared" si="60"/>
        <v>0</v>
      </c>
      <c r="CS31" s="1741">
        <f t="shared" si="60"/>
        <v>0</v>
      </c>
      <c r="CT31" s="1741">
        <f t="shared" si="60"/>
        <v>0</v>
      </c>
      <c r="CU31" s="1741">
        <f t="shared" si="60"/>
        <v>0</v>
      </c>
      <c r="CV31" s="1741">
        <f t="shared" si="60"/>
        <v>0</v>
      </c>
      <c r="CW31" s="1741">
        <f t="shared" si="60"/>
        <v>0</v>
      </c>
      <c r="CX31" s="1741">
        <f t="shared" si="60"/>
        <v>0</v>
      </c>
      <c r="CY31" s="1741">
        <f t="shared" si="60"/>
        <v>0</v>
      </c>
      <c r="CZ31" s="1741">
        <f t="shared" si="60"/>
        <v>0</v>
      </c>
      <c r="DA31" s="1741">
        <f t="shared" si="60"/>
        <v>0</v>
      </c>
      <c r="DB31" s="1741">
        <f t="shared" si="60"/>
        <v>0</v>
      </c>
      <c r="DC31" s="1741">
        <f t="shared" si="60"/>
        <v>0</v>
      </c>
      <c r="DD31" s="1741">
        <f t="shared" si="60"/>
        <v>0</v>
      </c>
      <c r="DE31" s="1741">
        <f t="shared" ref="DE31:EJ31" si="61">SUBTOTAL(9,DE27:DE30)</f>
        <v>0</v>
      </c>
      <c r="DF31" s="1741">
        <f t="shared" si="61"/>
        <v>0</v>
      </c>
      <c r="DG31" s="1741">
        <f t="shared" si="61"/>
        <v>0</v>
      </c>
      <c r="DH31" s="1741">
        <f t="shared" si="61"/>
        <v>0</v>
      </c>
      <c r="DI31" s="1741">
        <f t="shared" si="61"/>
        <v>0</v>
      </c>
      <c r="DJ31" s="1741">
        <f t="shared" si="61"/>
        <v>0</v>
      </c>
      <c r="DK31" s="1741">
        <f t="shared" si="61"/>
        <v>0</v>
      </c>
      <c r="DL31" s="1741">
        <f t="shared" si="61"/>
        <v>0</v>
      </c>
      <c r="DM31" s="1741">
        <f t="shared" si="61"/>
        <v>0</v>
      </c>
      <c r="DN31" s="1741">
        <f t="shared" si="61"/>
        <v>0</v>
      </c>
      <c r="DO31" s="1741">
        <f t="shared" si="61"/>
        <v>0</v>
      </c>
      <c r="DP31" s="1741">
        <f t="shared" si="61"/>
        <v>0</v>
      </c>
      <c r="DQ31" s="1741">
        <f t="shared" si="61"/>
        <v>0</v>
      </c>
      <c r="DR31" s="1741">
        <f t="shared" si="61"/>
        <v>0</v>
      </c>
      <c r="DS31" s="1741">
        <f t="shared" si="61"/>
        <v>0</v>
      </c>
      <c r="DT31" s="1741">
        <f t="shared" si="61"/>
        <v>0</v>
      </c>
      <c r="DU31" s="1741">
        <f t="shared" si="61"/>
        <v>0</v>
      </c>
      <c r="DV31" s="1741">
        <f t="shared" si="61"/>
        <v>0</v>
      </c>
      <c r="DW31" s="1741">
        <f t="shared" si="61"/>
        <v>0</v>
      </c>
      <c r="DX31" s="1741">
        <f t="shared" si="61"/>
        <v>0</v>
      </c>
      <c r="DY31" s="1741">
        <f t="shared" si="61"/>
        <v>0</v>
      </c>
      <c r="DZ31" s="1741">
        <f t="shared" si="61"/>
        <v>0</v>
      </c>
      <c r="EA31" s="1741">
        <f t="shared" si="61"/>
        <v>0</v>
      </c>
      <c r="EB31" s="1741">
        <f t="shared" si="61"/>
        <v>0</v>
      </c>
      <c r="EC31" s="1741">
        <f t="shared" si="61"/>
        <v>0</v>
      </c>
    </row>
    <row r="32" spans="2:133" ht="16" customHeight="1" thickBot="1">
      <c r="B32" s="1"/>
      <c r="C32" s="1"/>
      <c r="D32" s="1743"/>
      <c r="E32" s="1"/>
      <c r="F32" s="1"/>
      <c r="G32" s="1"/>
      <c r="H32" s="1"/>
      <c r="I32" s="1"/>
      <c r="J32" s="2158"/>
      <c r="K32" s="2043"/>
      <c r="L32" s="1"/>
      <c r="M32" s="1729"/>
      <c r="N32" s="1729"/>
      <c r="O32" s="1729"/>
      <c r="P32" s="1729"/>
      <c r="Q32" s="1729"/>
      <c r="R32" s="1729"/>
      <c r="S32" s="1729"/>
      <c r="T32" s="1729"/>
      <c r="U32" s="1729"/>
      <c r="V32" s="1729"/>
      <c r="W32" s="1729"/>
      <c r="X32" s="1729"/>
      <c r="Y32" s="1729"/>
      <c r="Z32" s="1729"/>
      <c r="AA32" s="1729"/>
      <c r="AB32" s="1729"/>
      <c r="AC32" s="1729"/>
      <c r="AD32" s="1729"/>
      <c r="AE32" s="1729"/>
      <c r="AF32" s="1729"/>
      <c r="AG32" s="1729"/>
      <c r="AH32" s="1729"/>
      <c r="AI32" s="1729"/>
      <c r="AJ32" s="1729"/>
      <c r="AK32" s="1729"/>
      <c r="AL32" s="1729"/>
      <c r="AM32" s="1729"/>
      <c r="AN32" s="1729"/>
      <c r="AO32" s="1729"/>
      <c r="AP32" s="1729"/>
      <c r="AQ32" s="1729"/>
      <c r="AR32" s="1729"/>
      <c r="AS32" s="1729"/>
      <c r="AT32" s="1729"/>
      <c r="AU32" s="1729"/>
      <c r="AV32" s="1729"/>
      <c r="AW32" s="1729"/>
      <c r="AX32" s="1729"/>
      <c r="AY32" s="1729"/>
      <c r="AZ32" s="1729"/>
      <c r="BA32" s="1729"/>
      <c r="BB32" s="1729"/>
      <c r="BC32" s="1729"/>
      <c r="BD32" s="1729"/>
      <c r="BE32" s="1729"/>
      <c r="BF32" s="1729"/>
      <c r="BG32" s="1729"/>
      <c r="BH32" s="1729"/>
      <c r="BI32" s="1729"/>
      <c r="BJ32" s="1729"/>
      <c r="BK32" s="1729"/>
      <c r="BL32" s="1729"/>
      <c r="BM32" s="1729"/>
      <c r="BN32" s="1729"/>
      <c r="BO32" s="1729"/>
      <c r="BP32" s="1729"/>
      <c r="BQ32" s="1729"/>
      <c r="BR32" s="1729"/>
      <c r="BS32" s="1729"/>
      <c r="BT32" s="1729"/>
      <c r="BU32" s="1729"/>
      <c r="BV32" s="1729"/>
      <c r="BW32" s="1729"/>
      <c r="BX32" s="1729"/>
      <c r="BY32" s="1729"/>
      <c r="BZ32" s="1729"/>
      <c r="CA32" s="1729"/>
      <c r="CB32" s="1729"/>
      <c r="CC32" s="1729"/>
      <c r="CD32" s="1729"/>
      <c r="CE32" s="1729"/>
      <c r="CF32" s="1729"/>
      <c r="CG32" s="1729"/>
      <c r="CH32" s="1729"/>
      <c r="CI32" s="1729"/>
      <c r="CJ32" s="1729"/>
      <c r="CK32" s="1729"/>
      <c r="CL32" s="1729"/>
      <c r="CM32" s="1729"/>
      <c r="CN32" s="1729"/>
      <c r="CO32" s="1729"/>
      <c r="CP32" s="1729"/>
      <c r="CQ32" s="1729"/>
      <c r="CR32" s="1729"/>
      <c r="CS32" s="1729"/>
      <c r="CT32" s="1729"/>
      <c r="CU32" s="1729"/>
      <c r="CV32" s="1729"/>
      <c r="CW32" s="1729"/>
      <c r="CX32" s="1729"/>
      <c r="CY32" s="1729"/>
      <c r="CZ32" s="1729"/>
      <c r="DA32" s="1729"/>
      <c r="DB32" s="1729"/>
      <c r="DC32" s="1729"/>
      <c r="DD32" s="1729"/>
      <c r="DE32" s="1729"/>
      <c r="DF32" s="1729"/>
      <c r="DG32" s="1729"/>
      <c r="DH32" s="1729"/>
      <c r="DI32" s="1729"/>
      <c r="DJ32" s="1729"/>
      <c r="DK32" s="1729"/>
      <c r="DL32" s="1729"/>
      <c r="DM32" s="1729"/>
      <c r="DN32" s="1729"/>
      <c r="DO32" s="1729"/>
      <c r="DP32" s="1729"/>
      <c r="DQ32" s="1729"/>
      <c r="DR32" s="1729"/>
      <c r="DS32" s="1729"/>
      <c r="DT32" s="1729"/>
      <c r="DU32" s="1729"/>
      <c r="DV32" s="1729"/>
      <c r="DW32" s="1729"/>
      <c r="DX32" s="1729"/>
      <c r="DY32" s="1729"/>
      <c r="DZ32" s="1729"/>
      <c r="EA32" s="1729"/>
      <c r="EB32" s="1729"/>
      <c r="EC32" s="1729"/>
    </row>
    <row r="33" spans="2:133" ht="16" customHeight="1" thickBot="1">
      <c r="B33" s="1"/>
      <c r="C33" s="529" t="s">
        <v>1193</v>
      </c>
      <c r="D33" s="530"/>
      <c r="E33" s="530"/>
      <c r="F33" s="1095" t="s">
        <v>112</v>
      </c>
      <c r="G33" s="1095" t="s">
        <v>1181</v>
      </c>
      <c r="H33" s="1095" t="s">
        <v>341</v>
      </c>
      <c r="I33" s="1095" t="s">
        <v>1182</v>
      </c>
      <c r="J33" s="2149"/>
      <c r="K33" s="2032"/>
      <c r="L33" s="1"/>
      <c r="M33" s="1729"/>
      <c r="N33" s="1729"/>
      <c r="O33" s="1729"/>
      <c r="P33" s="1729"/>
      <c r="Q33" s="1729"/>
      <c r="R33" s="1729"/>
      <c r="S33" s="1729"/>
      <c r="T33" s="1729"/>
      <c r="U33" s="1729"/>
      <c r="V33" s="1729"/>
      <c r="W33" s="1729"/>
      <c r="X33" s="1729"/>
      <c r="Y33" s="1729"/>
      <c r="Z33" s="1729"/>
      <c r="AA33" s="1729"/>
      <c r="AB33" s="1729"/>
      <c r="AC33" s="1729"/>
      <c r="AD33" s="1729"/>
      <c r="AE33" s="1729"/>
      <c r="AF33" s="1729"/>
      <c r="AG33" s="1729"/>
      <c r="AH33" s="1729"/>
      <c r="AI33" s="1729"/>
      <c r="AJ33" s="1729"/>
      <c r="AK33" s="1729"/>
      <c r="AL33" s="1729"/>
      <c r="AM33" s="1729"/>
      <c r="AN33" s="1729"/>
      <c r="AO33" s="1729"/>
      <c r="AP33" s="1729"/>
      <c r="AQ33" s="1729"/>
      <c r="AR33" s="1729"/>
      <c r="AS33" s="1729"/>
      <c r="AT33" s="1729"/>
      <c r="AU33" s="1729"/>
      <c r="AV33" s="1729"/>
      <c r="AW33" s="1729"/>
      <c r="AX33" s="1729"/>
      <c r="AY33" s="1729"/>
      <c r="AZ33" s="1729"/>
      <c r="BA33" s="1729"/>
      <c r="BB33" s="1729"/>
      <c r="BC33" s="1729"/>
      <c r="BD33" s="1729"/>
      <c r="BE33" s="1729"/>
      <c r="BF33" s="1729"/>
      <c r="BG33" s="1729"/>
      <c r="BH33" s="1729"/>
      <c r="BI33" s="1729"/>
      <c r="BJ33" s="1729"/>
      <c r="BK33" s="1729"/>
      <c r="BL33" s="1729"/>
      <c r="BM33" s="1729"/>
      <c r="BN33" s="1729"/>
      <c r="BO33" s="1729"/>
      <c r="BP33" s="1729"/>
      <c r="BQ33" s="1729"/>
      <c r="BR33" s="1729"/>
      <c r="BS33" s="1729"/>
      <c r="BT33" s="1729"/>
      <c r="BU33" s="1729"/>
      <c r="BV33" s="1729"/>
      <c r="BW33" s="1729"/>
      <c r="BX33" s="1729"/>
      <c r="BY33" s="1729"/>
      <c r="BZ33" s="1729"/>
      <c r="CA33" s="1729"/>
      <c r="CB33" s="1729"/>
      <c r="CC33" s="1729"/>
      <c r="CD33" s="1729"/>
      <c r="CE33" s="1729"/>
      <c r="CF33" s="1729"/>
      <c r="CG33" s="1729"/>
      <c r="CH33" s="1729"/>
      <c r="CI33" s="1729"/>
      <c r="CJ33" s="1729"/>
      <c r="CK33" s="1729"/>
      <c r="CL33" s="1729"/>
      <c r="CM33" s="1729"/>
      <c r="CN33" s="1729"/>
      <c r="CO33" s="1729"/>
      <c r="CP33" s="1729"/>
      <c r="CQ33" s="1729"/>
      <c r="CR33" s="1729"/>
      <c r="CS33" s="1729"/>
      <c r="CT33" s="1729"/>
      <c r="CU33" s="1729"/>
      <c r="CV33" s="1729"/>
      <c r="CW33" s="1729"/>
      <c r="CX33" s="1729"/>
      <c r="CY33" s="1729"/>
      <c r="CZ33" s="1729"/>
      <c r="DA33" s="1729"/>
      <c r="DB33" s="1729"/>
      <c r="DC33" s="1729"/>
      <c r="DD33" s="1729"/>
      <c r="DE33" s="1729"/>
      <c r="DF33" s="1729"/>
      <c r="DG33" s="1729"/>
      <c r="DH33" s="1729"/>
      <c r="DI33" s="1729"/>
      <c r="DJ33" s="1729"/>
      <c r="DK33" s="1729"/>
      <c r="DL33" s="1729"/>
      <c r="DM33" s="1729"/>
      <c r="DN33" s="1729"/>
      <c r="DO33" s="1729"/>
      <c r="DP33" s="1729"/>
      <c r="DQ33" s="1729"/>
      <c r="DR33" s="1729"/>
      <c r="DS33" s="1729"/>
      <c r="DT33" s="1729"/>
      <c r="DU33" s="1729"/>
      <c r="DV33" s="1729"/>
      <c r="DW33" s="1729"/>
      <c r="DX33" s="1729"/>
      <c r="DY33" s="1729"/>
      <c r="DZ33" s="1729"/>
      <c r="EA33" s="1729"/>
      <c r="EB33" s="1729"/>
      <c r="EC33" s="1729"/>
    </row>
    <row r="34" spans="2:133" ht="15.5" customHeight="1">
      <c r="B34" s="1"/>
      <c r="C34" s="14" t="s">
        <v>1194</v>
      </c>
      <c r="D34" s="1744"/>
      <c r="E34" s="1726">
        <f ca="1">(E24/1000)*1.3</f>
        <v>0</v>
      </c>
      <c r="F34" s="73">
        <v>1</v>
      </c>
      <c r="G34" s="74">
        <v>1</v>
      </c>
      <c r="H34" s="1727" t="str">
        <f t="shared" ref="H34:H42" ca="1" si="62">IF($E34=0,"-",EOMONTH($E$7,F34))</f>
        <v>-</v>
      </c>
      <c r="I34" s="1728" t="str">
        <f t="shared" ref="I34:I42" ca="1" si="63">IF($E34=0,"-",EOMONTH(H34,G34-1))</f>
        <v>-</v>
      </c>
      <c r="J34" s="2152"/>
      <c r="K34" s="2082"/>
      <c r="L34" s="1"/>
      <c r="M34" s="1729">
        <f t="shared" ref="M34:V42" si="64">IF(AND(M$13&gt;=$F34,M$13&lt;SUM($F34:$G34)),$E34/$G34,0)</f>
        <v>0</v>
      </c>
      <c r="N34" s="1729">
        <f t="shared" ca="1" si="64"/>
        <v>0</v>
      </c>
      <c r="O34" s="1729">
        <f t="shared" si="64"/>
        <v>0</v>
      </c>
      <c r="P34" s="1729">
        <f t="shared" si="64"/>
        <v>0</v>
      </c>
      <c r="Q34" s="1729">
        <f t="shared" si="64"/>
        <v>0</v>
      </c>
      <c r="R34" s="1729">
        <f t="shared" si="64"/>
        <v>0</v>
      </c>
      <c r="S34" s="1729">
        <f t="shared" si="64"/>
        <v>0</v>
      </c>
      <c r="T34" s="1729">
        <f t="shared" si="64"/>
        <v>0</v>
      </c>
      <c r="U34" s="1729">
        <f t="shared" si="64"/>
        <v>0</v>
      </c>
      <c r="V34" s="1729">
        <f t="shared" si="64"/>
        <v>0</v>
      </c>
      <c r="W34" s="1729">
        <f t="shared" ref="W34:AF42" si="65">IF(AND(W$13&gt;=$F34,W$13&lt;SUM($F34:$G34)),$E34/$G34,0)</f>
        <v>0</v>
      </c>
      <c r="X34" s="1729">
        <f t="shared" si="65"/>
        <v>0</v>
      </c>
      <c r="Y34" s="1729">
        <f t="shared" si="65"/>
        <v>0</v>
      </c>
      <c r="Z34" s="1729">
        <f t="shared" si="65"/>
        <v>0</v>
      </c>
      <c r="AA34" s="1729">
        <f t="shared" si="65"/>
        <v>0</v>
      </c>
      <c r="AB34" s="1729">
        <f t="shared" si="65"/>
        <v>0</v>
      </c>
      <c r="AC34" s="1729">
        <f t="shared" si="65"/>
        <v>0</v>
      </c>
      <c r="AD34" s="1729">
        <f t="shared" si="65"/>
        <v>0</v>
      </c>
      <c r="AE34" s="1729">
        <f t="shared" si="65"/>
        <v>0</v>
      </c>
      <c r="AF34" s="1729">
        <f t="shared" si="65"/>
        <v>0</v>
      </c>
      <c r="AG34" s="1729">
        <f t="shared" ref="AG34:AP42" si="66">IF(AND(AG$13&gt;=$F34,AG$13&lt;SUM($F34:$G34)),$E34/$G34,0)</f>
        <v>0</v>
      </c>
      <c r="AH34" s="1729">
        <f t="shared" si="66"/>
        <v>0</v>
      </c>
      <c r="AI34" s="1729">
        <f t="shared" si="66"/>
        <v>0</v>
      </c>
      <c r="AJ34" s="1729">
        <f t="shared" si="66"/>
        <v>0</v>
      </c>
      <c r="AK34" s="1729">
        <f t="shared" si="66"/>
        <v>0</v>
      </c>
      <c r="AL34" s="1729">
        <f t="shared" si="66"/>
        <v>0</v>
      </c>
      <c r="AM34" s="1729">
        <f t="shared" si="66"/>
        <v>0</v>
      </c>
      <c r="AN34" s="1729">
        <f t="shared" si="66"/>
        <v>0</v>
      </c>
      <c r="AO34" s="1729">
        <f t="shared" si="66"/>
        <v>0</v>
      </c>
      <c r="AP34" s="1729">
        <f t="shared" si="66"/>
        <v>0</v>
      </c>
      <c r="AQ34" s="1729">
        <f t="shared" ref="AQ34:AZ42" si="67">IF(AND(AQ$13&gt;=$F34,AQ$13&lt;SUM($F34:$G34)),$E34/$G34,0)</f>
        <v>0</v>
      </c>
      <c r="AR34" s="1729">
        <f t="shared" si="67"/>
        <v>0</v>
      </c>
      <c r="AS34" s="1729">
        <f t="shared" si="67"/>
        <v>0</v>
      </c>
      <c r="AT34" s="1729">
        <f t="shared" si="67"/>
        <v>0</v>
      </c>
      <c r="AU34" s="1729">
        <f t="shared" si="67"/>
        <v>0</v>
      </c>
      <c r="AV34" s="1729">
        <f t="shared" si="67"/>
        <v>0</v>
      </c>
      <c r="AW34" s="1729">
        <f t="shared" si="67"/>
        <v>0</v>
      </c>
      <c r="AX34" s="1729">
        <f t="shared" si="67"/>
        <v>0</v>
      </c>
      <c r="AY34" s="1729">
        <f t="shared" si="67"/>
        <v>0</v>
      </c>
      <c r="AZ34" s="1729">
        <f t="shared" si="67"/>
        <v>0</v>
      </c>
      <c r="BA34" s="1729">
        <f t="shared" ref="BA34:BJ42" si="68">IF(AND(BA$13&gt;=$F34,BA$13&lt;SUM($F34:$G34)),$E34/$G34,0)</f>
        <v>0</v>
      </c>
      <c r="BB34" s="1729">
        <f t="shared" si="68"/>
        <v>0</v>
      </c>
      <c r="BC34" s="1729">
        <f t="shared" si="68"/>
        <v>0</v>
      </c>
      <c r="BD34" s="1729">
        <f t="shared" si="68"/>
        <v>0</v>
      </c>
      <c r="BE34" s="1729">
        <f t="shared" si="68"/>
        <v>0</v>
      </c>
      <c r="BF34" s="1729">
        <f t="shared" si="68"/>
        <v>0</v>
      </c>
      <c r="BG34" s="1729">
        <f t="shared" si="68"/>
        <v>0</v>
      </c>
      <c r="BH34" s="1729">
        <f t="shared" si="68"/>
        <v>0</v>
      </c>
      <c r="BI34" s="1729">
        <f t="shared" si="68"/>
        <v>0</v>
      </c>
      <c r="BJ34" s="1729">
        <f t="shared" si="68"/>
        <v>0</v>
      </c>
      <c r="BK34" s="1729">
        <f t="shared" ref="BK34:BT42" si="69">IF(AND(BK$13&gt;=$F34,BK$13&lt;SUM($F34:$G34)),$E34/$G34,0)</f>
        <v>0</v>
      </c>
      <c r="BL34" s="1729">
        <f t="shared" si="69"/>
        <v>0</v>
      </c>
      <c r="BM34" s="1729">
        <f t="shared" si="69"/>
        <v>0</v>
      </c>
      <c r="BN34" s="1729">
        <f t="shared" si="69"/>
        <v>0</v>
      </c>
      <c r="BO34" s="1729">
        <f t="shared" si="69"/>
        <v>0</v>
      </c>
      <c r="BP34" s="1729">
        <f t="shared" si="69"/>
        <v>0</v>
      </c>
      <c r="BQ34" s="1729">
        <f t="shared" si="69"/>
        <v>0</v>
      </c>
      <c r="BR34" s="1729">
        <f t="shared" si="69"/>
        <v>0</v>
      </c>
      <c r="BS34" s="1729">
        <f t="shared" si="69"/>
        <v>0</v>
      </c>
      <c r="BT34" s="1729">
        <f t="shared" si="69"/>
        <v>0</v>
      </c>
      <c r="BU34" s="1729">
        <f t="shared" ref="BU34:CD42" si="70">IF(AND(BU$13&gt;=$F34,BU$13&lt;SUM($F34:$G34)),$E34/$G34,0)</f>
        <v>0</v>
      </c>
      <c r="BV34" s="1729">
        <f t="shared" si="70"/>
        <v>0</v>
      </c>
      <c r="BW34" s="1729">
        <f t="shared" si="70"/>
        <v>0</v>
      </c>
      <c r="BX34" s="1729">
        <f t="shared" si="70"/>
        <v>0</v>
      </c>
      <c r="BY34" s="1729">
        <f t="shared" si="70"/>
        <v>0</v>
      </c>
      <c r="BZ34" s="1729">
        <f t="shared" si="70"/>
        <v>0</v>
      </c>
      <c r="CA34" s="1729">
        <f t="shared" si="70"/>
        <v>0</v>
      </c>
      <c r="CB34" s="1729">
        <f t="shared" si="70"/>
        <v>0</v>
      </c>
      <c r="CC34" s="1729">
        <f t="shared" si="70"/>
        <v>0</v>
      </c>
      <c r="CD34" s="1729">
        <f t="shared" si="70"/>
        <v>0</v>
      </c>
      <c r="CE34" s="1729">
        <f t="shared" ref="CE34:CN42" si="71">IF(AND(CE$13&gt;=$F34,CE$13&lt;SUM($F34:$G34)),$E34/$G34,0)</f>
        <v>0</v>
      </c>
      <c r="CF34" s="1729">
        <f t="shared" si="71"/>
        <v>0</v>
      </c>
      <c r="CG34" s="1729">
        <f t="shared" si="71"/>
        <v>0</v>
      </c>
      <c r="CH34" s="1729">
        <f t="shared" si="71"/>
        <v>0</v>
      </c>
      <c r="CI34" s="1729">
        <f t="shared" si="71"/>
        <v>0</v>
      </c>
      <c r="CJ34" s="1729">
        <f t="shared" si="71"/>
        <v>0</v>
      </c>
      <c r="CK34" s="1729">
        <f t="shared" si="71"/>
        <v>0</v>
      </c>
      <c r="CL34" s="1729">
        <f t="shared" si="71"/>
        <v>0</v>
      </c>
      <c r="CM34" s="1729">
        <f t="shared" si="71"/>
        <v>0</v>
      </c>
      <c r="CN34" s="1729">
        <f t="shared" si="71"/>
        <v>0</v>
      </c>
      <c r="CO34" s="1729">
        <f t="shared" ref="CO34:CX42" si="72">IF(AND(CO$13&gt;=$F34,CO$13&lt;SUM($F34:$G34)),$E34/$G34,0)</f>
        <v>0</v>
      </c>
      <c r="CP34" s="1729">
        <f t="shared" si="72"/>
        <v>0</v>
      </c>
      <c r="CQ34" s="1729">
        <f t="shared" si="72"/>
        <v>0</v>
      </c>
      <c r="CR34" s="1729">
        <f t="shared" si="72"/>
        <v>0</v>
      </c>
      <c r="CS34" s="1729">
        <f t="shared" si="72"/>
        <v>0</v>
      </c>
      <c r="CT34" s="1729">
        <f t="shared" si="72"/>
        <v>0</v>
      </c>
      <c r="CU34" s="1729">
        <f t="shared" si="72"/>
        <v>0</v>
      </c>
      <c r="CV34" s="1729">
        <f t="shared" si="72"/>
        <v>0</v>
      </c>
      <c r="CW34" s="1729">
        <f t="shared" si="72"/>
        <v>0</v>
      </c>
      <c r="CX34" s="1729">
        <f t="shared" si="72"/>
        <v>0</v>
      </c>
      <c r="CY34" s="1729">
        <f t="shared" ref="CY34:DH42" si="73">IF(AND(CY$13&gt;=$F34,CY$13&lt;SUM($F34:$G34)),$E34/$G34,0)</f>
        <v>0</v>
      </c>
      <c r="CZ34" s="1729">
        <f t="shared" si="73"/>
        <v>0</v>
      </c>
      <c r="DA34" s="1729">
        <f t="shared" si="73"/>
        <v>0</v>
      </c>
      <c r="DB34" s="1729">
        <f t="shared" si="73"/>
        <v>0</v>
      </c>
      <c r="DC34" s="1729">
        <f t="shared" si="73"/>
        <v>0</v>
      </c>
      <c r="DD34" s="1729">
        <f t="shared" si="73"/>
        <v>0</v>
      </c>
      <c r="DE34" s="1729">
        <f t="shared" si="73"/>
        <v>0</v>
      </c>
      <c r="DF34" s="1729">
        <f t="shared" si="73"/>
        <v>0</v>
      </c>
      <c r="DG34" s="1729">
        <f t="shared" si="73"/>
        <v>0</v>
      </c>
      <c r="DH34" s="1729">
        <f t="shared" si="73"/>
        <v>0</v>
      </c>
      <c r="DI34" s="1729">
        <f t="shared" ref="DI34:DR42" si="74">IF(AND(DI$13&gt;=$F34,DI$13&lt;SUM($F34:$G34)),$E34/$G34,0)</f>
        <v>0</v>
      </c>
      <c r="DJ34" s="1729">
        <f t="shared" si="74"/>
        <v>0</v>
      </c>
      <c r="DK34" s="1729">
        <f t="shared" si="74"/>
        <v>0</v>
      </c>
      <c r="DL34" s="1729">
        <f t="shared" si="74"/>
        <v>0</v>
      </c>
      <c r="DM34" s="1729">
        <f t="shared" si="74"/>
        <v>0</v>
      </c>
      <c r="DN34" s="1729">
        <f t="shared" si="74"/>
        <v>0</v>
      </c>
      <c r="DO34" s="1729">
        <f t="shared" si="74"/>
        <v>0</v>
      </c>
      <c r="DP34" s="1729">
        <f t="shared" si="74"/>
        <v>0</v>
      </c>
      <c r="DQ34" s="1729">
        <f t="shared" si="74"/>
        <v>0</v>
      </c>
      <c r="DR34" s="1729">
        <f t="shared" si="74"/>
        <v>0</v>
      </c>
      <c r="DS34" s="1729">
        <f t="shared" ref="DS34:EC42" si="75">IF(AND(DS$13&gt;=$F34,DS$13&lt;SUM($F34:$G34)),$E34/$G34,0)</f>
        <v>0</v>
      </c>
      <c r="DT34" s="1729">
        <f t="shared" si="75"/>
        <v>0</v>
      </c>
      <c r="DU34" s="1729">
        <f t="shared" si="75"/>
        <v>0</v>
      </c>
      <c r="DV34" s="1729">
        <f t="shared" si="75"/>
        <v>0</v>
      </c>
      <c r="DW34" s="1729">
        <f t="shared" si="75"/>
        <v>0</v>
      </c>
      <c r="DX34" s="1729">
        <f t="shared" si="75"/>
        <v>0</v>
      </c>
      <c r="DY34" s="1729">
        <f t="shared" si="75"/>
        <v>0</v>
      </c>
      <c r="DZ34" s="1729">
        <f t="shared" si="75"/>
        <v>0</v>
      </c>
      <c r="EA34" s="1729">
        <f t="shared" si="75"/>
        <v>0</v>
      </c>
      <c r="EB34" s="1729">
        <f t="shared" si="75"/>
        <v>0</v>
      </c>
      <c r="EC34" s="1729">
        <f t="shared" si="75"/>
        <v>0</v>
      </c>
    </row>
    <row r="35" spans="2:133" ht="15.5" customHeight="1">
      <c r="B35" s="1"/>
      <c r="C35" s="15" t="s">
        <v>1195</v>
      </c>
      <c r="D35" s="1"/>
      <c r="E35" s="1726">
        <v>0</v>
      </c>
      <c r="F35" s="75">
        <v>0</v>
      </c>
      <c r="G35" s="76">
        <v>1</v>
      </c>
      <c r="H35" s="1730" t="str">
        <f t="shared" si="62"/>
        <v>-</v>
      </c>
      <c r="I35" s="1731" t="str">
        <f t="shared" si="63"/>
        <v>-</v>
      </c>
      <c r="J35" s="2145"/>
      <c r="K35" s="2097"/>
      <c r="L35" s="1"/>
      <c r="M35" s="1729">
        <f t="shared" si="64"/>
        <v>0</v>
      </c>
      <c r="N35" s="1729">
        <f t="shared" si="64"/>
        <v>0</v>
      </c>
      <c r="O35" s="1729">
        <f t="shared" si="64"/>
        <v>0</v>
      </c>
      <c r="P35" s="1729">
        <f t="shared" si="64"/>
        <v>0</v>
      </c>
      <c r="Q35" s="1729">
        <f t="shared" si="64"/>
        <v>0</v>
      </c>
      <c r="R35" s="1729">
        <f t="shared" si="64"/>
        <v>0</v>
      </c>
      <c r="S35" s="1729">
        <f t="shared" si="64"/>
        <v>0</v>
      </c>
      <c r="T35" s="1729">
        <f t="shared" si="64"/>
        <v>0</v>
      </c>
      <c r="U35" s="1729">
        <f t="shared" si="64"/>
        <v>0</v>
      </c>
      <c r="V35" s="1729">
        <f t="shared" si="64"/>
        <v>0</v>
      </c>
      <c r="W35" s="1729">
        <f t="shared" si="65"/>
        <v>0</v>
      </c>
      <c r="X35" s="1729">
        <f t="shared" si="65"/>
        <v>0</v>
      </c>
      <c r="Y35" s="1729">
        <f t="shared" si="65"/>
        <v>0</v>
      </c>
      <c r="Z35" s="1729">
        <f t="shared" si="65"/>
        <v>0</v>
      </c>
      <c r="AA35" s="1729">
        <f t="shared" si="65"/>
        <v>0</v>
      </c>
      <c r="AB35" s="1729">
        <f t="shared" si="65"/>
        <v>0</v>
      </c>
      <c r="AC35" s="1729">
        <f t="shared" si="65"/>
        <v>0</v>
      </c>
      <c r="AD35" s="1729">
        <f t="shared" si="65"/>
        <v>0</v>
      </c>
      <c r="AE35" s="1729">
        <f t="shared" si="65"/>
        <v>0</v>
      </c>
      <c r="AF35" s="1729">
        <f t="shared" si="65"/>
        <v>0</v>
      </c>
      <c r="AG35" s="1729">
        <f t="shared" si="66"/>
        <v>0</v>
      </c>
      <c r="AH35" s="1729">
        <f t="shared" si="66"/>
        <v>0</v>
      </c>
      <c r="AI35" s="1729">
        <f t="shared" si="66"/>
        <v>0</v>
      </c>
      <c r="AJ35" s="1729">
        <f t="shared" si="66"/>
        <v>0</v>
      </c>
      <c r="AK35" s="1729">
        <f t="shared" si="66"/>
        <v>0</v>
      </c>
      <c r="AL35" s="1729">
        <f t="shared" si="66"/>
        <v>0</v>
      </c>
      <c r="AM35" s="1729">
        <f t="shared" si="66"/>
        <v>0</v>
      </c>
      <c r="AN35" s="1729">
        <f t="shared" si="66"/>
        <v>0</v>
      </c>
      <c r="AO35" s="1729">
        <f t="shared" si="66"/>
        <v>0</v>
      </c>
      <c r="AP35" s="1729">
        <f t="shared" si="66"/>
        <v>0</v>
      </c>
      <c r="AQ35" s="1729">
        <f t="shared" si="67"/>
        <v>0</v>
      </c>
      <c r="AR35" s="1729">
        <f t="shared" si="67"/>
        <v>0</v>
      </c>
      <c r="AS35" s="1729">
        <f t="shared" si="67"/>
        <v>0</v>
      </c>
      <c r="AT35" s="1729">
        <f t="shared" si="67"/>
        <v>0</v>
      </c>
      <c r="AU35" s="1729">
        <f t="shared" si="67"/>
        <v>0</v>
      </c>
      <c r="AV35" s="1729">
        <f t="shared" si="67"/>
        <v>0</v>
      </c>
      <c r="AW35" s="1729">
        <f t="shared" si="67"/>
        <v>0</v>
      </c>
      <c r="AX35" s="1729">
        <f t="shared" si="67"/>
        <v>0</v>
      </c>
      <c r="AY35" s="1729">
        <f t="shared" si="67"/>
        <v>0</v>
      </c>
      <c r="AZ35" s="1729">
        <f t="shared" si="67"/>
        <v>0</v>
      </c>
      <c r="BA35" s="1729">
        <f t="shared" si="68"/>
        <v>0</v>
      </c>
      <c r="BB35" s="1729">
        <f t="shared" si="68"/>
        <v>0</v>
      </c>
      <c r="BC35" s="1729">
        <f t="shared" si="68"/>
        <v>0</v>
      </c>
      <c r="BD35" s="1729">
        <f t="shared" si="68"/>
        <v>0</v>
      </c>
      <c r="BE35" s="1729">
        <f t="shared" si="68"/>
        <v>0</v>
      </c>
      <c r="BF35" s="1729">
        <f t="shared" si="68"/>
        <v>0</v>
      </c>
      <c r="BG35" s="1729">
        <f t="shared" si="68"/>
        <v>0</v>
      </c>
      <c r="BH35" s="1729">
        <f t="shared" si="68"/>
        <v>0</v>
      </c>
      <c r="BI35" s="1729">
        <f t="shared" si="68"/>
        <v>0</v>
      </c>
      <c r="BJ35" s="1729">
        <f t="shared" si="68"/>
        <v>0</v>
      </c>
      <c r="BK35" s="1729">
        <f t="shared" si="69"/>
        <v>0</v>
      </c>
      <c r="BL35" s="1729">
        <f t="shared" si="69"/>
        <v>0</v>
      </c>
      <c r="BM35" s="1729">
        <f t="shared" si="69"/>
        <v>0</v>
      </c>
      <c r="BN35" s="1729">
        <f t="shared" si="69"/>
        <v>0</v>
      </c>
      <c r="BO35" s="1729">
        <f t="shared" si="69"/>
        <v>0</v>
      </c>
      <c r="BP35" s="1729">
        <f t="shared" si="69"/>
        <v>0</v>
      </c>
      <c r="BQ35" s="1729">
        <f t="shared" si="69"/>
        <v>0</v>
      </c>
      <c r="BR35" s="1729">
        <f t="shared" si="69"/>
        <v>0</v>
      </c>
      <c r="BS35" s="1729">
        <f t="shared" si="69"/>
        <v>0</v>
      </c>
      <c r="BT35" s="1729">
        <f t="shared" si="69"/>
        <v>0</v>
      </c>
      <c r="BU35" s="1729">
        <f t="shared" si="70"/>
        <v>0</v>
      </c>
      <c r="BV35" s="1729">
        <f t="shared" si="70"/>
        <v>0</v>
      </c>
      <c r="BW35" s="1729">
        <f t="shared" si="70"/>
        <v>0</v>
      </c>
      <c r="BX35" s="1729">
        <f t="shared" si="70"/>
        <v>0</v>
      </c>
      <c r="BY35" s="1729">
        <f t="shared" si="70"/>
        <v>0</v>
      </c>
      <c r="BZ35" s="1729">
        <f t="shared" si="70"/>
        <v>0</v>
      </c>
      <c r="CA35" s="1729">
        <f t="shared" si="70"/>
        <v>0</v>
      </c>
      <c r="CB35" s="1729">
        <f t="shared" si="70"/>
        <v>0</v>
      </c>
      <c r="CC35" s="1729">
        <f t="shared" si="70"/>
        <v>0</v>
      </c>
      <c r="CD35" s="1729">
        <f t="shared" si="70"/>
        <v>0</v>
      </c>
      <c r="CE35" s="1729">
        <f t="shared" si="71"/>
        <v>0</v>
      </c>
      <c r="CF35" s="1729">
        <f t="shared" si="71"/>
        <v>0</v>
      </c>
      <c r="CG35" s="1729">
        <f t="shared" si="71"/>
        <v>0</v>
      </c>
      <c r="CH35" s="1729">
        <f t="shared" si="71"/>
        <v>0</v>
      </c>
      <c r="CI35" s="1729">
        <f t="shared" si="71"/>
        <v>0</v>
      </c>
      <c r="CJ35" s="1729">
        <f t="shared" si="71"/>
        <v>0</v>
      </c>
      <c r="CK35" s="1729">
        <f t="shared" si="71"/>
        <v>0</v>
      </c>
      <c r="CL35" s="1729">
        <f t="shared" si="71"/>
        <v>0</v>
      </c>
      <c r="CM35" s="1729">
        <f t="shared" si="71"/>
        <v>0</v>
      </c>
      <c r="CN35" s="1729">
        <f t="shared" si="71"/>
        <v>0</v>
      </c>
      <c r="CO35" s="1729">
        <f t="shared" si="72"/>
        <v>0</v>
      </c>
      <c r="CP35" s="1729">
        <f t="shared" si="72"/>
        <v>0</v>
      </c>
      <c r="CQ35" s="1729">
        <f t="shared" si="72"/>
        <v>0</v>
      </c>
      <c r="CR35" s="1729">
        <f t="shared" si="72"/>
        <v>0</v>
      </c>
      <c r="CS35" s="1729">
        <f t="shared" si="72"/>
        <v>0</v>
      </c>
      <c r="CT35" s="1729">
        <f t="shared" si="72"/>
        <v>0</v>
      </c>
      <c r="CU35" s="1729">
        <f t="shared" si="72"/>
        <v>0</v>
      </c>
      <c r="CV35" s="1729">
        <f t="shared" si="72"/>
        <v>0</v>
      </c>
      <c r="CW35" s="1729">
        <f t="shared" si="72"/>
        <v>0</v>
      </c>
      <c r="CX35" s="1729">
        <f t="shared" si="72"/>
        <v>0</v>
      </c>
      <c r="CY35" s="1729">
        <f t="shared" si="73"/>
        <v>0</v>
      </c>
      <c r="CZ35" s="1729">
        <f t="shared" si="73"/>
        <v>0</v>
      </c>
      <c r="DA35" s="1729">
        <f t="shared" si="73"/>
        <v>0</v>
      </c>
      <c r="DB35" s="1729">
        <f t="shared" si="73"/>
        <v>0</v>
      </c>
      <c r="DC35" s="1729">
        <f t="shared" si="73"/>
        <v>0</v>
      </c>
      <c r="DD35" s="1729">
        <f t="shared" si="73"/>
        <v>0</v>
      </c>
      <c r="DE35" s="1729">
        <f t="shared" si="73"/>
        <v>0</v>
      </c>
      <c r="DF35" s="1729">
        <f t="shared" si="73"/>
        <v>0</v>
      </c>
      <c r="DG35" s="1729">
        <f t="shared" si="73"/>
        <v>0</v>
      </c>
      <c r="DH35" s="1729">
        <f t="shared" si="73"/>
        <v>0</v>
      </c>
      <c r="DI35" s="1729">
        <f t="shared" si="74"/>
        <v>0</v>
      </c>
      <c r="DJ35" s="1729">
        <f t="shared" si="74"/>
        <v>0</v>
      </c>
      <c r="DK35" s="1729">
        <f t="shared" si="74"/>
        <v>0</v>
      </c>
      <c r="DL35" s="1729">
        <f t="shared" si="74"/>
        <v>0</v>
      </c>
      <c r="DM35" s="1729">
        <f t="shared" si="74"/>
        <v>0</v>
      </c>
      <c r="DN35" s="1729">
        <f t="shared" si="74"/>
        <v>0</v>
      </c>
      <c r="DO35" s="1729">
        <f t="shared" si="74"/>
        <v>0</v>
      </c>
      <c r="DP35" s="1729">
        <f t="shared" si="74"/>
        <v>0</v>
      </c>
      <c r="DQ35" s="1729">
        <f t="shared" si="74"/>
        <v>0</v>
      </c>
      <c r="DR35" s="1729">
        <f t="shared" si="74"/>
        <v>0</v>
      </c>
      <c r="DS35" s="1729">
        <f t="shared" si="75"/>
        <v>0</v>
      </c>
      <c r="DT35" s="1729">
        <f t="shared" si="75"/>
        <v>0</v>
      </c>
      <c r="DU35" s="1729">
        <f t="shared" si="75"/>
        <v>0</v>
      </c>
      <c r="DV35" s="1729">
        <f t="shared" si="75"/>
        <v>0</v>
      </c>
      <c r="DW35" s="1729">
        <f t="shared" si="75"/>
        <v>0</v>
      </c>
      <c r="DX35" s="1729">
        <f t="shared" si="75"/>
        <v>0</v>
      </c>
      <c r="DY35" s="1729">
        <f t="shared" si="75"/>
        <v>0</v>
      </c>
      <c r="DZ35" s="1729">
        <f t="shared" si="75"/>
        <v>0</v>
      </c>
      <c r="EA35" s="1729">
        <f t="shared" si="75"/>
        <v>0</v>
      </c>
      <c r="EB35" s="1729">
        <f t="shared" si="75"/>
        <v>0</v>
      </c>
      <c r="EC35" s="1729">
        <f t="shared" si="75"/>
        <v>0</v>
      </c>
    </row>
    <row r="36" spans="2:133" ht="15.5" customHeight="1">
      <c r="B36" s="1"/>
      <c r="C36" s="15" t="s">
        <v>1196</v>
      </c>
      <c r="E36" s="1726">
        <v>0</v>
      </c>
      <c r="F36" s="75">
        <v>4</v>
      </c>
      <c r="G36" s="76">
        <v>1</v>
      </c>
      <c r="H36" s="1730" t="str">
        <f t="shared" si="62"/>
        <v>-</v>
      </c>
      <c r="I36" s="1731" t="str">
        <f t="shared" si="63"/>
        <v>-</v>
      </c>
      <c r="J36" s="2153"/>
      <c r="K36" s="2097"/>
      <c r="L36" s="1"/>
      <c r="M36" s="1729">
        <f t="shared" si="64"/>
        <v>0</v>
      </c>
      <c r="N36" s="1729">
        <f t="shared" si="64"/>
        <v>0</v>
      </c>
      <c r="O36" s="1729">
        <f t="shared" si="64"/>
        <v>0</v>
      </c>
      <c r="P36" s="1729">
        <f t="shared" si="64"/>
        <v>0</v>
      </c>
      <c r="Q36" s="1729">
        <f t="shared" si="64"/>
        <v>0</v>
      </c>
      <c r="R36" s="1729">
        <f t="shared" si="64"/>
        <v>0</v>
      </c>
      <c r="S36" s="1729">
        <f t="shared" si="64"/>
        <v>0</v>
      </c>
      <c r="T36" s="1729">
        <f t="shared" si="64"/>
        <v>0</v>
      </c>
      <c r="U36" s="1729">
        <f t="shared" si="64"/>
        <v>0</v>
      </c>
      <c r="V36" s="1729">
        <f t="shared" si="64"/>
        <v>0</v>
      </c>
      <c r="W36" s="1729">
        <f t="shared" si="65"/>
        <v>0</v>
      </c>
      <c r="X36" s="1729">
        <f t="shared" si="65"/>
        <v>0</v>
      </c>
      <c r="Y36" s="1729">
        <f t="shared" si="65"/>
        <v>0</v>
      </c>
      <c r="Z36" s="1729">
        <f t="shared" si="65"/>
        <v>0</v>
      </c>
      <c r="AA36" s="1729">
        <f t="shared" si="65"/>
        <v>0</v>
      </c>
      <c r="AB36" s="1729">
        <f t="shared" si="65"/>
        <v>0</v>
      </c>
      <c r="AC36" s="1729">
        <f t="shared" si="65"/>
        <v>0</v>
      </c>
      <c r="AD36" s="1729">
        <f t="shared" si="65"/>
        <v>0</v>
      </c>
      <c r="AE36" s="1729">
        <f t="shared" si="65"/>
        <v>0</v>
      </c>
      <c r="AF36" s="1729">
        <f t="shared" si="65"/>
        <v>0</v>
      </c>
      <c r="AG36" s="1729">
        <f t="shared" si="66"/>
        <v>0</v>
      </c>
      <c r="AH36" s="1729">
        <f t="shared" si="66"/>
        <v>0</v>
      </c>
      <c r="AI36" s="1729">
        <f t="shared" si="66"/>
        <v>0</v>
      </c>
      <c r="AJ36" s="1729">
        <f t="shared" si="66"/>
        <v>0</v>
      </c>
      <c r="AK36" s="1729">
        <f t="shared" si="66"/>
        <v>0</v>
      </c>
      <c r="AL36" s="1729">
        <f t="shared" si="66"/>
        <v>0</v>
      </c>
      <c r="AM36" s="1729">
        <f t="shared" si="66"/>
        <v>0</v>
      </c>
      <c r="AN36" s="1729">
        <f t="shared" si="66"/>
        <v>0</v>
      </c>
      <c r="AO36" s="1729">
        <f t="shared" si="66"/>
        <v>0</v>
      </c>
      <c r="AP36" s="1729">
        <f t="shared" si="66"/>
        <v>0</v>
      </c>
      <c r="AQ36" s="1729">
        <f t="shared" si="67"/>
        <v>0</v>
      </c>
      <c r="AR36" s="1729">
        <f t="shared" si="67"/>
        <v>0</v>
      </c>
      <c r="AS36" s="1729">
        <f t="shared" si="67"/>
        <v>0</v>
      </c>
      <c r="AT36" s="1729">
        <f t="shared" si="67"/>
        <v>0</v>
      </c>
      <c r="AU36" s="1729">
        <f t="shared" si="67"/>
        <v>0</v>
      </c>
      <c r="AV36" s="1729">
        <f t="shared" si="67"/>
        <v>0</v>
      </c>
      <c r="AW36" s="1729">
        <f t="shared" si="67"/>
        <v>0</v>
      </c>
      <c r="AX36" s="1729">
        <f t="shared" si="67"/>
        <v>0</v>
      </c>
      <c r="AY36" s="1729">
        <f t="shared" si="67"/>
        <v>0</v>
      </c>
      <c r="AZ36" s="1729">
        <f t="shared" si="67"/>
        <v>0</v>
      </c>
      <c r="BA36" s="1729">
        <f t="shared" si="68"/>
        <v>0</v>
      </c>
      <c r="BB36" s="1729">
        <f t="shared" si="68"/>
        <v>0</v>
      </c>
      <c r="BC36" s="1729">
        <f t="shared" si="68"/>
        <v>0</v>
      </c>
      <c r="BD36" s="1729">
        <f t="shared" si="68"/>
        <v>0</v>
      </c>
      <c r="BE36" s="1729">
        <f t="shared" si="68"/>
        <v>0</v>
      </c>
      <c r="BF36" s="1729">
        <f t="shared" si="68"/>
        <v>0</v>
      </c>
      <c r="BG36" s="1729">
        <f t="shared" si="68"/>
        <v>0</v>
      </c>
      <c r="BH36" s="1729">
        <f t="shared" si="68"/>
        <v>0</v>
      </c>
      <c r="BI36" s="1729">
        <f t="shared" si="68"/>
        <v>0</v>
      </c>
      <c r="BJ36" s="1729">
        <f t="shared" si="68"/>
        <v>0</v>
      </c>
      <c r="BK36" s="1729">
        <f t="shared" si="69"/>
        <v>0</v>
      </c>
      <c r="BL36" s="1729">
        <f t="shared" si="69"/>
        <v>0</v>
      </c>
      <c r="BM36" s="1729">
        <f t="shared" si="69"/>
        <v>0</v>
      </c>
      <c r="BN36" s="1729">
        <f t="shared" si="69"/>
        <v>0</v>
      </c>
      <c r="BO36" s="1729">
        <f t="shared" si="69"/>
        <v>0</v>
      </c>
      <c r="BP36" s="1729">
        <f t="shared" si="69"/>
        <v>0</v>
      </c>
      <c r="BQ36" s="1729">
        <f t="shared" si="69"/>
        <v>0</v>
      </c>
      <c r="BR36" s="1729">
        <f t="shared" si="69"/>
        <v>0</v>
      </c>
      <c r="BS36" s="1729">
        <f t="shared" si="69"/>
        <v>0</v>
      </c>
      <c r="BT36" s="1729">
        <f t="shared" si="69"/>
        <v>0</v>
      </c>
      <c r="BU36" s="1729">
        <f t="shared" si="70"/>
        <v>0</v>
      </c>
      <c r="BV36" s="1729">
        <f t="shared" si="70"/>
        <v>0</v>
      </c>
      <c r="BW36" s="1729">
        <f t="shared" si="70"/>
        <v>0</v>
      </c>
      <c r="BX36" s="1729">
        <f t="shared" si="70"/>
        <v>0</v>
      </c>
      <c r="BY36" s="1729">
        <f t="shared" si="70"/>
        <v>0</v>
      </c>
      <c r="BZ36" s="1729">
        <f t="shared" si="70"/>
        <v>0</v>
      </c>
      <c r="CA36" s="1729">
        <f t="shared" si="70"/>
        <v>0</v>
      </c>
      <c r="CB36" s="1729">
        <f t="shared" si="70"/>
        <v>0</v>
      </c>
      <c r="CC36" s="1729">
        <f t="shared" si="70"/>
        <v>0</v>
      </c>
      <c r="CD36" s="1729">
        <f t="shared" si="70"/>
        <v>0</v>
      </c>
      <c r="CE36" s="1729">
        <f t="shared" si="71"/>
        <v>0</v>
      </c>
      <c r="CF36" s="1729">
        <f t="shared" si="71"/>
        <v>0</v>
      </c>
      <c r="CG36" s="1729">
        <f t="shared" si="71"/>
        <v>0</v>
      </c>
      <c r="CH36" s="1729">
        <f t="shared" si="71"/>
        <v>0</v>
      </c>
      <c r="CI36" s="1729">
        <f t="shared" si="71"/>
        <v>0</v>
      </c>
      <c r="CJ36" s="1729">
        <f t="shared" si="71"/>
        <v>0</v>
      </c>
      <c r="CK36" s="1729">
        <f t="shared" si="71"/>
        <v>0</v>
      </c>
      <c r="CL36" s="1729">
        <f t="shared" si="71"/>
        <v>0</v>
      </c>
      <c r="CM36" s="1729">
        <f t="shared" si="71"/>
        <v>0</v>
      </c>
      <c r="CN36" s="1729">
        <f t="shared" si="71"/>
        <v>0</v>
      </c>
      <c r="CO36" s="1729">
        <f t="shared" si="72"/>
        <v>0</v>
      </c>
      <c r="CP36" s="1729">
        <f t="shared" si="72"/>
        <v>0</v>
      </c>
      <c r="CQ36" s="1729">
        <f t="shared" si="72"/>
        <v>0</v>
      </c>
      <c r="CR36" s="1729">
        <f t="shared" si="72"/>
        <v>0</v>
      </c>
      <c r="CS36" s="1729">
        <f t="shared" si="72"/>
        <v>0</v>
      </c>
      <c r="CT36" s="1729">
        <f t="shared" si="72"/>
        <v>0</v>
      </c>
      <c r="CU36" s="1729">
        <f t="shared" si="72"/>
        <v>0</v>
      </c>
      <c r="CV36" s="1729">
        <f t="shared" si="72"/>
        <v>0</v>
      </c>
      <c r="CW36" s="1729">
        <f t="shared" si="72"/>
        <v>0</v>
      </c>
      <c r="CX36" s="1729">
        <f t="shared" si="72"/>
        <v>0</v>
      </c>
      <c r="CY36" s="1729">
        <f t="shared" si="73"/>
        <v>0</v>
      </c>
      <c r="CZ36" s="1729">
        <f t="shared" si="73"/>
        <v>0</v>
      </c>
      <c r="DA36" s="1729">
        <f t="shared" si="73"/>
        <v>0</v>
      </c>
      <c r="DB36" s="1729">
        <f t="shared" si="73"/>
        <v>0</v>
      </c>
      <c r="DC36" s="1729">
        <f t="shared" si="73"/>
        <v>0</v>
      </c>
      <c r="DD36" s="1729">
        <f t="shared" si="73"/>
        <v>0</v>
      </c>
      <c r="DE36" s="1729">
        <f t="shared" si="73"/>
        <v>0</v>
      </c>
      <c r="DF36" s="1729">
        <f t="shared" si="73"/>
        <v>0</v>
      </c>
      <c r="DG36" s="1729">
        <f t="shared" si="73"/>
        <v>0</v>
      </c>
      <c r="DH36" s="1729">
        <f t="shared" si="73"/>
        <v>0</v>
      </c>
      <c r="DI36" s="1729">
        <f t="shared" si="74"/>
        <v>0</v>
      </c>
      <c r="DJ36" s="1729">
        <f t="shared" si="74"/>
        <v>0</v>
      </c>
      <c r="DK36" s="1729">
        <f t="shared" si="74"/>
        <v>0</v>
      </c>
      <c r="DL36" s="1729">
        <f t="shared" si="74"/>
        <v>0</v>
      </c>
      <c r="DM36" s="1729">
        <f t="shared" si="74"/>
        <v>0</v>
      </c>
      <c r="DN36" s="1729">
        <f t="shared" si="74"/>
        <v>0</v>
      </c>
      <c r="DO36" s="1729">
        <f t="shared" si="74"/>
        <v>0</v>
      </c>
      <c r="DP36" s="1729">
        <f t="shared" si="74"/>
        <v>0</v>
      </c>
      <c r="DQ36" s="1729">
        <f t="shared" si="74"/>
        <v>0</v>
      </c>
      <c r="DR36" s="1729">
        <f t="shared" si="74"/>
        <v>0</v>
      </c>
      <c r="DS36" s="1729">
        <f t="shared" si="75"/>
        <v>0</v>
      </c>
      <c r="DT36" s="1729">
        <f t="shared" si="75"/>
        <v>0</v>
      </c>
      <c r="DU36" s="1729">
        <f t="shared" si="75"/>
        <v>0</v>
      </c>
      <c r="DV36" s="1729">
        <f t="shared" si="75"/>
        <v>0</v>
      </c>
      <c r="DW36" s="1729">
        <f t="shared" si="75"/>
        <v>0</v>
      </c>
      <c r="DX36" s="1729">
        <f t="shared" si="75"/>
        <v>0</v>
      </c>
      <c r="DY36" s="1729">
        <f t="shared" si="75"/>
        <v>0</v>
      </c>
      <c r="DZ36" s="1729">
        <f t="shared" si="75"/>
        <v>0</v>
      </c>
      <c r="EA36" s="1729">
        <f t="shared" si="75"/>
        <v>0</v>
      </c>
      <c r="EB36" s="1729">
        <f t="shared" si="75"/>
        <v>0</v>
      </c>
      <c r="EC36" s="1729">
        <f t="shared" si="75"/>
        <v>0</v>
      </c>
    </row>
    <row r="37" spans="2:133" ht="15.5" customHeight="1">
      <c r="B37" s="1"/>
      <c r="C37" s="15" t="s">
        <v>1197</v>
      </c>
      <c r="D37" s="1745">
        <v>55</v>
      </c>
      <c r="E37" s="1726">
        <f>D37*(E8+F8)</f>
        <v>0</v>
      </c>
      <c r="F37" s="75">
        <v>20</v>
      </c>
      <c r="G37" s="76">
        <v>1</v>
      </c>
      <c r="H37" s="1730" t="str">
        <f t="shared" si="62"/>
        <v>-</v>
      </c>
      <c r="I37" s="1731" t="str">
        <f t="shared" si="63"/>
        <v>-</v>
      </c>
      <c r="J37" s="2145"/>
      <c r="K37" s="2097"/>
      <c r="L37" s="1"/>
      <c r="M37" s="1729">
        <f t="shared" si="64"/>
        <v>0</v>
      </c>
      <c r="N37" s="1729">
        <f t="shared" si="64"/>
        <v>0</v>
      </c>
      <c r="O37" s="1729">
        <f t="shared" si="64"/>
        <v>0</v>
      </c>
      <c r="P37" s="1729">
        <f t="shared" si="64"/>
        <v>0</v>
      </c>
      <c r="Q37" s="1729">
        <f t="shared" si="64"/>
        <v>0</v>
      </c>
      <c r="R37" s="1729">
        <f t="shared" si="64"/>
        <v>0</v>
      </c>
      <c r="S37" s="1729">
        <f t="shared" si="64"/>
        <v>0</v>
      </c>
      <c r="T37" s="1729">
        <f t="shared" si="64"/>
        <v>0</v>
      </c>
      <c r="U37" s="1729">
        <f t="shared" si="64"/>
        <v>0</v>
      </c>
      <c r="V37" s="1729">
        <f t="shared" si="64"/>
        <v>0</v>
      </c>
      <c r="W37" s="1729">
        <f t="shared" si="65"/>
        <v>0</v>
      </c>
      <c r="X37" s="1729">
        <f t="shared" si="65"/>
        <v>0</v>
      </c>
      <c r="Y37" s="1729">
        <f t="shared" si="65"/>
        <v>0</v>
      </c>
      <c r="Z37" s="1729">
        <f t="shared" si="65"/>
        <v>0</v>
      </c>
      <c r="AA37" s="1729">
        <f t="shared" si="65"/>
        <v>0</v>
      </c>
      <c r="AB37" s="1729">
        <f t="shared" si="65"/>
        <v>0</v>
      </c>
      <c r="AC37" s="1729">
        <f t="shared" si="65"/>
        <v>0</v>
      </c>
      <c r="AD37" s="1729">
        <f t="shared" si="65"/>
        <v>0</v>
      </c>
      <c r="AE37" s="1729">
        <f t="shared" si="65"/>
        <v>0</v>
      </c>
      <c r="AF37" s="1729">
        <f t="shared" si="65"/>
        <v>0</v>
      </c>
      <c r="AG37" s="1729">
        <f t="shared" si="66"/>
        <v>0</v>
      </c>
      <c r="AH37" s="1729">
        <f t="shared" si="66"/>
        <v>0</v>
      </c>
      <c r="AI37" s="1729">
        <f t="shared" si="66"/>
        <v>0</v>
      </c>
      <c r="AJ37" s="1729">
        <f t="shared" si="66"/>
        <v>0</v>
      </c>
      <c r="AK37" s="1729">
        <f t="shared" si="66"/>
        <v>0</v>
      </c>
      <c r="AL37" s="1729">
        <f t="shared" si="66"/>
        <v>0</v>
      </c>
      <c r="AM37" s="1729">
        <f t="shared" si="66"/>
        <v>0</v>
      </c>
      <c r="AN37" s="1729">
        <f t="shared" si="66"/>
        <v>0</v>
      </c>
      <c r="AO37" s="1729">
        <f t="shared" si="66"/>
        <v>0</v>
      </c>
      <c r="AP37" s="1729">
        <f t="shared" si="66"/>
        <v>0</v>
      </c>
      <c r="AQ37" s="1729">
        <f t="shared" si="67"/>
        <v>0</v>
      </c>
      <c r="AR37" s="1729">
        <f t="shared" si="67"/>
        <v>0</v>
      </c>
      <c r="AS37" s="1729">
        <f t="shared" si="67"/>
        <v>0</v>
      </c>
      <c r="AT37" s="1729">
        <f t="shared" si="67"/>
        <v>0</v>
      </c>
      <c r="AU37" s="1729">
        <f t="shared" si="67"/>
        <v>0</v>
      </c>
      <c r="AV37" s="1729">
        <f t="shared" si="67"/>
        <v>0</v>
      </c>
      <c r="AW37" s="1729">
        <f t="shared" si="67"/>
        <v>0</v>
      </c>
      <c r="AX37" s="1729">
        <f t="shared" si="67"/>
        <v>0</v>
      </c>
      <c r="AY37" s="1729">
        <f t="shared" si="67"/>
        <v>0</v>
      </c>
      <c r="AZ37" s="1729">
        <f t="shared" si="67"/>
        <v>0</v>
      </c>
      <c r="BA37" s="1729">
        <f t="shared" si="68"/>
        <v>0</v>
      </c>
      <c r="BB37" s="1729">
        <f t="shared" si="68"/>
        <v>0</v>
      </c>
      <c r="BC37" s="1729">
        <f t="shared" si="68"/>
        <v>0</v>
      </c>
      <c r="BD37" s="1729">
        <f t="shared" si="68"/>
        <v>0</v>
      </c>
      <c r="BE37" s="1729">
        <f t="shared" si="68"/>
        <v>0</v>
      </c>
      <c r="BF37" s="1729">
        <f t="shared" si="68"/>
        <v>0</v>
      </c>
      <c r="BG37" s="1729">
        <f t="shared" si="68"/>
        <v>0</v>
      </c>
      <c r="BH37" s="1729">
        <f t="shared" si="68"/>
        <v>0</v>
      </c>
      <c r="BI37" s="1729">
        <f t="shared" si="68"/>
        <v>0</v>
      </c>
      <c r="BJ37" s="1729">
        <f t="shared" si="68"/>
        <v>0</v>
      </c>
      <c r="BK37" s="1729">
        <f t="shared" si="69"/>
        <v>0</v>
      </c>
      <c r="BL37" s="1729">
        <f t="shared" si="69"/>
        <v>0</v>
      </c>
      <c r="BM37" s="1729">
        <f t="shared" si="69"/>
        <v>0</v>
      </c>
      <c r="BN37" s="1729">
        <f t="shared" si="69"/>
        <v>0</v>
      </c>
      <c r="BO37" s="1729">
        <f t="shared" si="69"/>
        <v>0</v>
      </c>
      <c r="BP37" s="1729">
        <f t="shared" si="69"/>
        <v>0</v>
      </c>
      <c r="BQ37" s="1729">
        <f t="shared" si="69"/>
        <v>0</v>
      </c>
      <c r="BR37" s="1729">
        <f t="shared" si="69"/>
        <v>0</v>
      </c>
      <c r="BS37" s="1729">
        <f t="shared" si="69"/>
        <v>0</v>
      </c>
      <c r="BT37" s="1729">
        <f t="shared" si="69"/>
        <v>0</v>
      </c>
      <c r="BU37" s="1729">
        <f t="shared" si="70"/>
        <v>0</v>
      </c>
      <c r="BV37" s="1729">
        <f t="shared" si="70"/>
        <v>0</v>
      </c>
      <c r="BW37" s="1729">
        <f t="shared" si="70"/>
        <v>0</v>
      </c>
      <c r="BX37" s="1729">
        <f t="shared" si="70"/>
        <v>0</v>
      </c>
      <c r="BY37" s="1729">
        <f t="shared" si="70"/>
        <v>0</v>
      </c>
      <c r="BZ37" s="1729">
        <f t="shared" si="70"/>
        <v>0</v>
      </c>
      <c r="CA37" s="1729">
        <f t="shared" si="70"/>
        <v>0</v>
      </c>
      <c r="CB37" s="1729">
        <f t="shared" si="70"/>
        <v>0</v>
      </c>
      <c r="CC37" s="1729">
        <f t="shared" si="70"/>
        <v>0</v>
      </c>
      <c r="CD37" s="1729">
        <f t="shared" si="70"/>
        <v>0</v>
      </c>
      <c r="CE37" s="1729">
        <f t="shared" si="71"/>
        <v>0</v>
      </c>
      <c r="CF37" s="1729">
        <f t="shared" si="71"/>
        <v>0</v>
      </c>
      <c r="CG37" s="1729">
        <f t="shared" si="71"/>
        <v>0</v>
      </c>
      <c r="CH37" s="1729">
        <f t="shared" si="71"/>
        <v>0</v>
      </c>
      <c r="CI37" s="1729">
        <f t="shared" si="71"/>
        <v>0</v>
      </c>
      <c r="CJ37" s="1729">
        <f t="shared" si="71"/>
        <v>0</v>
      </c>
      <c r="CK37" s="1729">
        <f t="shared" si="71"/>
        <v>0</v>
      </c>
      <c r="CL37" s="1729">
        <f t="shared" si="71"/>
        <v>0</v>
      </c>
      <c r="CM37" s="1729">
        <f t="shared" si="71"/>
        <v>0</v>
      </c>
      <c r="CN37" s="1729">
        <f t="shared" si="71"/>
        <v>0</v>
      </c>
      <c r="CO37" s="1729">
        <f t="shared" si="72"/>
        <v>0</v>
      </c>
      <c r="CP37" s="1729">
        <f t="shared" si="72"/>
        <v>0</v>
      </c>
      <c r="CQ37" s="1729">
        <f t="shared" si="72"/>
        <v>0</v>
      </c>
      <c r="CR37" s="1729">
        <f t="shared" si="72"/>
        <v>0</v>
      </c>
      <c r="CS37" s="1729">
        <f t="shared" si="72"/>
        <v>0</v>
      </c>
      <c r="CT37" s="1729">
        <f t="shared" si="72"/>
        <v>0</v>
      </c>
      <c r="CU37" s="1729">
        <f t="shared" si="72"/>
        <v>0</v>
      </c>
      <c r="CV37" s="1729">
        <f t="shared" si="72"/>
        <v>0</v>
      </c>
      <c r="CW37" s="1729">
        <f t="shared" si="72"/>
        <v>0</v>
      </c>
      <c r="CX37" s="1729">
        <f t="shared" si="72"/>
        <v>0</v>
      </c>
      <c r="CY37" s="1729">
        <f t="shared" si="73"/>
        <v>0</v>
      </c>
      <c r="CZ37" s="1729">
        <f t="shared" si="73"/>
        <v>0</v>
      </c>
      <c r="DA37" s="1729">
        <f t="shared" si="73"/>
        <v>0</v>
      </c>
      <c r="DB37" s="1729">
        <f t="shared" si="73"/>
        <v>0</v>
      </c>
      <c r="DC37" s="1729">
        <f t="shared" si="73"/>
        <v>0</v>
      </c>
      <c r="DD37" s="1729">
        <f t="shared" si="73"/>
        <v>0</v>
      </c>
      <c r="DE37" s="1729">
        <f t="shared" si="73"/>
        <v>0</v>
      </c>
      <c r="DF37" s="1729">
        <f t="shared" si="73"/>
        <v>0</v>
      </c>
      <c r="DG37" s="1729">
        <f t="shared" si="73"/>
        <v>0</v>
      </c>
      <c r="DH37" s="1729">
        <f t="shared" si="73"/>
        <v>0</v>
      </c>
      <c r="DI37" s="1729">
        <f t="shared" si="74"/>
        <v>0</v>
      </c>
      <c r="DJ37" s="1729">
        <f t="shared" si="74"/>
        <v>0</v>
      </c>
      <c r="DK37" s="1729">
        <f t="shared" si="74"/>
        <v>0</v>
      </c>
      <c r="DL37" s="1729">
        <f t="shared" si="74"/>
        <v>0</v>
      </c>
      <c r="DM37" s="1729">
        <f t="shared" si="74"/>
        <v>0</v>
      </c>
      <c r="DN37" s="1729">
        <f t="shared" si="74"/>
        <v>0</v>
      </c>
      <c r="DO37" s="1729">
        <f t="shared" si="74"/>
        <v>0</v>
      </c>
      <c r="DP37" s="1729">
        <f t="shared" si="74"/>
        <v>0</v>
      </c>
      <c r="DQ37" s="1729">
        <f t="shared" si="74"/>
        <v>0</v>
      </c>
      <c r="DR37" s="1729">
        <f t="shared" si="74"/>
        <v>0</v>
      </c>
      <c r="DS37" s="1729">
        <f t="shared" si="75"/>
        <v>0</v>
      </c>
      <c r="DT37" s="1729">
        <f t="shared" si="75"/>
        <v>0</v>
      </c>
      <c r="DU37" s="1729">
        <f t="shared" si="75"/>
        <v>0</v>
      </c>
      <c r="DV37" s="1729">
        <f t="shared" si="75"/>
        <v>0</v>
      </c>
      <c r="DW37" s="1729">
        <f t="shared" si="75"/>
        <v>0</v>
      </c>
      <c r="DX37" s="1729">
        <f t="shared" si="75"/>
        <v>0</v>
      </c>
      <c r="DY37" s="1729">
        <f t="shared" si="75"/>
        <v>0</v>
      </c>
      <c r="DZ37" s="1729">
        <f t="shared" si="75"/>
        <v>0</v>
      </c>
      <c r="EA37" s="1729">
        <f t="shared" si="75"/>
        <v>0</v>
      </c>
      <c r="EB37" s="1729">
        <f t="shared" si="75"/>
        <v>0</v>
      </c>
      <c r="EC37" s="1729">
        <f t="shared" si="75"/>
        <v>0</v>
      </c>
    </row>
    <row r="38" spans="2:133" ht="15.5" customHeight="1">
      <c r="B38" s="1"/>
      <c r="C38" s="15" t="s">
        <v>1198</v>
      </c>
      <c r="D38" s="1745">
        <v>11</v>
      </c>
      <c r="E38" s="1726">
        <f>D38*UW!E12/2</f>
        <v>0</v>
      </c>
      <c r="F38" s="75">
        <v>20</v>
      </c>
      <c r="G38" s="76">
        <v>1</v>
      </c>
      <c r="H38" s="1730" t="str">
        <f t="shared" si="62"/>
        <v>-</v>
      </c>
      <c r="I38" s="1731" t="str">
        <f t="shared" si="63"/>
        <v>-</v>
      </c>
      <c r="J38" s="2145"/>
      <c r="K38" s="2097"/>
      <c r="L38" s="1"/>
      <c r="M38" s="1729">
        <f t="shared" si="64"/>
        <v>0</v>
      </c>
      <c r="N38" s="1729">
        <f t="shared" si="64"/>
        <v>0</v>
      </c>
      <c r="O38" s="1729">
        <f t="shared" si="64"/>
        <v>0</v>
      </c>
      <c r="P38" s="1729">
        <f t="shared" si="64"/>
        <v>0</v>
      </c>
      <c r="Q38" s="1729">
        <f t="shared" si="64"/>
        <v>0</v>
      </c>
      <c r="R38" s="1729">
        <f t="shared" si="64"/>
        <v>0</v>
      </c>
      <c r="S38" s="1729">
        <f t="shared" si="64"/>
        <v>0</v>
      </c>
      <c r="T38" s="1729">
        <f t="shared" si="64"/>
        <v>0</v>
      </c>
      <c r="U38" s="1729">
        <f t="shared" si="64"/>
        <v>0</v>
      </c>
      <c r="V38" s="1729">
        <f t="shared" si="64"/>
        <v>0</v>
      </c>
      <c r="W38" s="1729">
        <f t="shared" si="65"/>
        <v>0</v>
      </c>
      <c r="X38" s="1729">
        <f t="shared" si="65"/>
        <v>0</v>
      </c>
      <c r="Y38" s="1729">
        <f t="shared" si="65"/>
        <v>0</v>
      </c>
      <c r="Z38" s="1729">
        <f t="shared" si="65"/>
        <v>0</v>
      </c>
      <c r="AA38" s="1729">
        <f t="shared" si="65"/>
        <v>0</v>
      </c>
      <c r="AB38" s="1729">
        <f t="shared" si="65"/>
        <v>0</v>
      </c>
      <c r="AC38" s="1729">
        <f t="shared" si="65"/>
        <v>0</v>
      </c>
      <c r="AD38" s="1729">
        <f t="shared" si="65"/>
        <v>0</v>
      </c>
      <c r="AE38" s="1729">
        <f t="shared" si="65"/>
        <v>0</v>
      </c>
      <c r="AF38" s="1729">
        <f t="shared" si="65"/>
        <v>0</v>
      </c>
      <c r="AG38" s="1729">
        <f t="shared" si="66"/>
        <v>0</v>
      </c>
      <c r="AH38" s="1729">
        <f t="shared" si="66"/>
        <v>0</v>
      </c>
      <c r="AI38" s="1729">
        <f t="shared" si="66"/>
        <v>0</v>
      </c>
      <c r="AJ38" s="1729">
        <f t="shared" si="66"/>
        <v>0</v>
      </c>
      <c r="AK38" s="1729">
        <f t="shared" si="66"/>
        <v>0</v>
      </c>
      <c r="AL38" s="1729">
        <f t="shared" si="66"/>
        <v>0</v>
      </c>
      <c r="AM38" s="1729">
        <f t="shared" si="66"/>
        <v>0</v>
      </c>
      <c r="AN38" s="1729">
        <f t="shared" si="66"/>
        <v>0</v>
      </c>
      <c r="AO38" s="1729">
        <f t="shared" si="66"/>
        <v>0</v>
      </c>
      <c r="AP38" s="1729">
        <f t="shared" si="66"/>
        <v>0</v>
      </c>
      <c r="AQ38" s="1729">
        <f t="shared" si="67"/>
        <v>0</v>
      </c>
      <c r="AR38" s="1729">
        <f t="shared" si="67"/>
        <v>0</v>
      </c>
      <c r="AS38" s="1729">
        <f t="shared" si="67"/>
        <v>0</v>
      </c>
      <c r="AT38" s="1729">
        <f t="shared" si="67"/>
        <v>0</v>
      </c>
      <c r="AU38" s="1729">
        <f t="shared" si="67"/>
        <v>0</v>
      </c>
      <c r="AV38" s="1729">
        <f t="shared" si="67"/>
        <v>0</v>
      </c>
      <c r="AW38" s="1729">
        <f t="shared" si="67"/>
        <v>0</v>
      </c>
      <c r="AX38" s="1729">
        <f t="shared" si="67"/>
        <v>0</v>
      </c>
      <c r="AY38" s="1729">
        <f t="shared" si="67"/>
        <v>0</v>
      </c>
      <c r="AZ38" s="1729">
        <f t="shared" si="67"/>
        <v>0</v>
      </c>
      <c r="BA38" s="1729">
        <f t="shared" si="68"/>
        <v>0</v>
      </c>
      <c r="BB38" s="1729">
        <f t="shared" si="68"/>
        <v>0</v>
      </c>
      <c r="BC38" s="1729">
        <f t="shared" si="68"/>
        <v>0</v>
      </c>
      <c r="BD38" s="1729">
        <f t="shared" si="68"/>
        <v>0</v>
      </c>
      <c r="BE38" s="1729">
        <f t="shared" si="68"/>
        <v>0</v>
      </c>
      <c r="BF38" s="1729">
        <f t="shared" si="68"/>
        <v>0</v>
      </c>
      <c r="BG38" s="1729">
        <f t="shared" si="68"/>
        <v>0</v>
      </c>
      <c r="BH38" s="1729">
        <f t="shared" si="68"/>
        <v>0</v>
      </c>
      <c r="BI38" s="1729">
        <f t="shared" si="68"/>
        <v>0</v>
      </c>
      <c r="BJ38" s="1729">
        <f t="shared" si="68"/>
        <v>0</v>
      </c>
      <c r="BK38" s="1729">
        <f t="shared" si="69"/>
        <v>0</v>
      </c>
      <c r="BL38" s="1729">
        <f t="shared" si="69"/>
        <v>0</v>
      </c>
      <c r="BM38" s="1729">
        <f t="shared" si="69"/>
        <v>0</v>
      </c>
      <c r="BN38" s="1729">
        <f t="shared" si="69"/>
        <v>0</v>
      </c>
      <c r="BO38" s="1729">
        <f t="shared" si="69"/>
        <v>0</v>
      </c>
      <c r="BP38" s="1729">
        <f t="shared" si="69"/>
        <v>0</v>
      </c>
      <c r="BQ38" s="1729">
        <f t="shared" si="69"/>
        <v>0</v>
      </c>
      <c r="BR38" s="1729">
        <f t="shared" si="69"/>
        <v>0</v>
      </c>
      <c r="BS38" s="1729">
        <f t="shared" si="69"/>
        <v>0</v>
      </c>
      <c r="BT38" s="1729">
        <f t="shared" si="69"/>
        <v>0</v>
      </c>
      <c r="BU38" s="1729">
        <f t="shared" si="70"/>
        <v>0</v>
      </c>
      <c r="BV38" s="1729">
        <f t="shared" si="70"/>
        <v>0</v>
      </c>
      <c r="BW38" s="1729">
        <f t="shared" si="70"/>
        <v>0</v>
      </c>
      <c r="BX38" s="1729">
        <f t="shared" si="70"/>
        <v>0</v>
      </c>
      <c r="BY38" s="1729">
        <f t="shared" si="70"/>
        <v>0</v>
      </c>
      <c r="BZ38" s="1729">
        <f t="shared" si="70"/>
        <v>0</v>
      </c>
      <c r="CA38" s="1729">
        <f t="shared" si="70"/>
        <v>0</v>
      </c>
      <c r="CB38" s="1729">
        <f t="shared" si="70"/>
        <v>0</v>
      </c>
      <c r="CC38" s="1729">
        <f t="shared" si="70"/>
        <v>0</v>
      </c>
      <c r="CD38" s="1729">
        <f t="shared" si="70"/>
        <v>0</v>
      </c>
      <c r="CE38" s="1729">
        <f t="shared" si="71"/>
        <v>0</v>
      </c>
      <c r="CF38" s="1729">
        <f t="shared" si="71"/>
        <v>0</v>
      </c>
      <c r="CG38" s="1729">
        <f t="shared" si="71"/>
        <v>0</v>
      </c>
      <c r="CH38" s="1729">
        <f t="shared" si="71"/>
        <v>0</v>
      </c>
      <c r="CI38" s="1729">
        <f t="shared" si="71"/>
        <v>0</v>
      </c>
      <c r="CJ38" s="1729">
        <f t="shared" si="71"/>
        <v>0</v>
      </c>
      <c r="CK38" s="1729">
        <f t="shared" si="71"/>
        <v>0</v>
      </c>
      <c r="CL38" s="1729">
        <f t="shared" si="71"/>
        <v>0</v>
      </c>
      <c r="CM38" s="1729">
        <f t="shared" si="71"/>
        <v>0</v>
      </c>
      <c r="CN38" s="1729">
        <f t="shared" si="71"/>
        <v>0</v>
      </c>
      <c r="CO38" s="1729">
        <f t="shared" si="72"/>
        <v>0</v>
      </c>
      <c r="CP38" s="1729">
        <f t="shared" si="72"/>
        <v>0</v>
      </c>
      <c r="CQ38" s="1729">
        <f t="shared" si="72"/>
        <v>0</v>
      </c>
      <c r="CR38" s="1729">
        <f t="shared" si="72"/>
        <v>0</v>
      </c>
      <c r="CS38" s="1729">
        <f t="shared" si="72"/>
        <v>0</v>
      </c>
      <c r="CT38" s="1729">
        <f t="shared" si="72"/>
        <v>0</v>
      </c>
      <c r="CU38" s="1729">
        <f t="shared" si="72"/>
        <v>0</v>
      </c>
      <c r="CV38" s="1729">
        <f t="shared" si="72"/>
        <v>0</v>
      </c>
      <c r="CW38" s="1729">
        <f t="shared" si="72"/>
        <v>0</v>
      </c>
      <c r="CX38" s="1729">
        <f t="shared" si="72"/>
        <v>0</v>
      </c>
      <c r="CY38" s="1729">
        <f t="shared" si="73"/>
        <v>0</v>
      </c>
      <c r="CZ38" s="1729">
        <f t="shared" si="73"/>
        <v>0</v>
      </c>
      <c r="DA38" s="1729">
        <f t="shared" si="73"/>
        <v>0</v>
      </c>
      <c r="DB38" s="1729">
        <f t="shared" si="73"/>
        <v>0</v>
      </c>
      <c r="DC38" s="1729">
        <f t="shared" si="73"/>
        <v>0</v>
      </c>
      <c r="DD38" s="1729">
        <f t="shared" si="73"/>
        <v>0</v>
      </c>
      <c r="DE38" s="1729">
        <f t="shared" si="73"/>
        <v>0</v>
      </c>
      <c r="DF38" s="1729">
        <f t="shared" si="73"/>
        <v>0</v>
      </c>
      <c r="DG38" s="1729">
        <f t="shared" si="73"/>
        <v>0</v>
      </c>
      <c r="DH38" s="1729">
        <f t="shared" si="73"/>
        <v>0</v>
      </c>
      <c r="DI38" s="1729">
        <f t="shared" si="74"/>
        <v>0</v>
      </c>
      <c r="DJ38" s="1729">
        <f t="shared" si="74"/>
        <v>0</v>
      </c>
      <c r="DK38" s="1729">
        <f t="shared" si="74"/>
        <v>0</v>
      </c>
      <c r="DL38" s="1729">
        <f t="shared" si="74"/>
        <v>0</v>
      </c>
      <c r="DM38" s="1729">
        <f t="shared" si="74"/>
        <v>0</v>
      </c>
      <c r="DN38" s="1729">
        <f t="shared" si="74"/>
        <v>0</v>
      </c>
      <c r="DO38" s="1729">
        <f t="shared" si="74"/>
        <v>0</v>
      </c>
      <c r="DP38" s="1729">
        <f t="shared" si="74"/>
        <v>0</v>
      </c>
      <c r="DQ38" s="1729">
        <f t="shared" si="74"/>
        <v>0</v>
      </c>
      <c r="DR38" s="1729">
        <f t="shared" si="74"/>
        <v>0</v>
      </c>
      <c r="DS38" s="1729">
        <f t="shared" si="75"/>
        <v>0</v>
      </c>
      <c r="DT38" s="1729">
        <f t="shared" si="75"/>
        <v>0</v>
      </c>
      <c r="DU38" s="1729">
        <f t="shared" si="75"/>
        <v>0</v>
      </c>
      <c r="DV38" s="1729">
        <f t="shared" si="75"/>
        <v>0</v>
      </c>
      <c r="DW38" s="1729">
        <f t="shared" si="75"/>
        <v>0</v>
      </c>
      <c r="DX38" s="1729">
        <f t="shared" si="75"/>
        <v>0</v>
      </c>
      <c r="DY38" s="1729">
        <f t="shared" si="75"/>
        <v>0</v>
      </c>
      <c r="DZ38" s="1729">
        <f t="shared" si="75"/>
        <v>0</v>
      </c>
      <c r="EA38" s="1729">
        <f t="shared" si="75"/>
        <v>0</v>
      </c>
      <c r="EB38" s="1729">
        <f t="shared" si="75"/>
        <v>0</v>
      </c>
      <c r="EC38" s="1729">
        <f t="shared" si="75"/>
        <v>0</v>
      </c>
    </row>
    <row r="39" spans="2:133" ht="15.5" customHeight="1">
      <c r="B39" s="1"/>
      <c r="C39" s="15" t="s">
        <v>1199</v>
      </c>
      <c r="D39" s="1746">
        <v>5.2500000000000003E-3</v>
      </c>
      <c r="E39" s="1726">
        <f ca="1">D39*E24</f>
        <v>0</v>
      </c>
      <c r="F39" s="75">
        <v>6</v>
      </c>
      <c r="G39" s="76">
        <v>1</v>
      </c>
      <c r="H39" s="1730" t="str">
        <f t="shared" ca="1" si="62"/>
        <v>-</v>
      </c>
      <c r="I39" s="1731" t="str">
        <f t="shared" ca="1" si="63"/>
        <v>-</v>
      </c>
      <c r="J39" s="2145"/>
      <c r="K39" s="2097"/>
      <c r="L39" s="1"/>
      <c r="M39" s="1729">
        <f t="shared" si="64"/>
        <v>0</v>
      </c>
      <c r="N39" s="1729">
        <f t="shared" si="64"/>
        <v>0</v>
      </c>
      <c r="O39" s="1729">
        <f t="shared" si="64"/>
        <v>0</v>
      </c>
      <c r="P39" s="1729">
        <f t="shared" si="64"/>
        <v>0</v>
      </c>
      <c r="Q39" s="1729">
        <f t="shared" si="64"/>
        <v>0</v>
      </c>
      <c r="R39" s="1729">
        <f t="shared" si="64"/>
        <v>0</v>
      </c>
      <c r="S39" s="1729">
        <f t="shared" ca="1" si="64"/>
        <v>0</v>
      </c>
      <c r="T39" s="1729">
        <f t="shared" si="64"/>
        <v>0</v>
      </c>
      <c r="U39" s="1729">
        <f t="shared" si="64"/>
        <v>0</v>
      </c>
      <c r="V39" s="1729">
        <f t="shared" si="64"/>
        <v>0</v>
      </c>
      <c r="W39" s="1729">
        <f t="shared" si="65"/>
        <v>0</v>
      </c>
      <c r="X39" s="1729">
        <f t="shared" si="65"/>
        <v>0</v>
      </c>
      <c r="Y39" s="1729">
        <f t="shared" si="65"/>
        <v>0</v>
      </c>
      <c r="Z39" s="1729">
        <f t="shared" si="65"/>
        <v>0</v>
      </c>
      <c r="AA39" s="1729">
        <f t="shared" si="65"/>
        <v>0</v>
      </c>
      <c r="AB39" s="1729">
        <f t="shared" si="65"/>
        <v>0</v>
      </c>
      <c r="AC39" s="1729">
        <f t="shared" si="65"/>
        <v>0</v>
      </c>
      <c r="AD39" s="1729">
        <f t="shared" si="65"/>
        <v>0</v>
      </c>
      <c r="AE39" s="1729">
        <f t="shared" si="65"/>
        <v>0</v>
      </c>
      <c r="AF39" s="1729">
        <f t="shared" si="65"/>
        <v>0</v>
      </c>
      <c r="AG39" s="1729">
        <f t="shared" si="66"/>
        <v>0</v>
      </c>
      <c r="AH39" s="1729">
        <f t="shared" si="66"/>
        <v>0</v>
      </c>
      <c r="AI39" s="1729">
        <f t="shared" si="66"/>
        <v>0</v>
      </c>
      <c r="AJ39" s="1729">
        <f t="shared" si="66"/>
        <v>0</v>
      </c>
      <c r="AK39" s="1729">
        <f t="shared" si="66"/>
        <v>0</v>
      </c>
      <c r="AL39" s="1729">
        <f t="shared" si="66"/>
        <v>0</v>
      </c>
      <c r="AM39" s="1729">
        <f t="shared" si="66"/>
        <v>0</v>
      </c>
      <c r="AN39" s="1729">
        <f t="shared" si="66"/>
        <v>0</v>
      </c>
      <c r="AO39" s="1729">
        <f t="shared" si="66"/>
        <v>0</v>
      </c>
      <c r="AP39" s="1729">
        <f t="shared" si="66"/>
        <v>0</v>
      </c>
      <c r="AQ39" s="1729">
        <f t="shared" si="67"/>
        <v>0</v>
      </c>
      <c r="AR39" s="1729">
        <f t="shared" si="67"/>
        <v>0</v>
      </c>
      <c r="AS39" s="1729">
        <f t="shared" si="67"/>
        <v>0</v>
      </c>
      <c r="AT39" s="1729">
        <f t="shared" si="67"/>
        <v>0</v>
      </c>
      <c r="AU39" s="1729">
        <f t="shared" si="67"/>
        <v>0</v>
      </c>
      <c r="AV39" s="1729">
        <f t="shared" si="67"/>
        <v>0</v>
      </c>
      <c r="AW39" s="1729">
        <f t="shared" si="67"/>
        <v>0</v>
      </c>
      <c r="AX39" s="1729">
        <f t="shared" si="67"/>
        <v>0</v>
      </c>
      <c r="AY39" s="1729">
        <f t="shared" si="67"/>
        <v>0</v>
      </c>
      <c r="AZ39" s="1729">
        <f t="shared" si="67"/>
        <v>0</v>
      </c>
      <c r="BA39" s="1729">
        <f t="shared" si="68"/>
        <v>0</v>
      </c>
      <c r="BB39" s="1729">
        <f t="shared" si="68"/>
        <v>0</v>
      </c>
      <c r="BC39" s="1729">
        <f t="shared" si="68"/>
        <v>0</v>
      </c>
      <c r="BD39" s="1729">
        <f t="shared" si="68"/>
        <v>0</v>
      </c>
      <c r="BE39" s="1729">
        <f t="shared" si="68"/>
        <v>0</v>
      </c>
      <c r="BF39" s="1729">
        <f t="shared" si="68"/>
        <v>0</v>
      </c>
      <c r="BG39" s="1729">
        <f t="shared" si="68"/>
        <v>0</v>
      </c>
      <c r="BH39" s="1729">
        <f t="shared" si="68"/>
        <v>0</v>
      </c>
      <c r="BI39" s="1729">
        <f t="shared" si="68"/>
        <v>0</v>
      </c>
      <c r="BJ39" s="1729">
        <f t="shared" si="68"/>
        <v>0</v>
      </c>
      <c r="BK39" s="1729">
        <f t="shared" si="69"/>
        <v>0</v>
      </c>
      <c r="BL39" s="1729">
        <f t="shared" si="69"/>
        <v>0</v>
      </c>
      <c r="BM39" s="1729">
        <f t="shared" si="69"/>
        <v>0</v>
      </c>
      <c r="BN39" s="1729">
        <f t="shared" si="69"/>
        <v>0</v>
      </c>
      <c r="BO39" s="1729">
        <f t="shared" si="69"/>
        <v>0</v>
      </c>
      <c r="BP39" s="1729">
        <f t="shared" si="69"/>
        <v>0</v>
      </c>
      <c r="BQ39" s="1729">
        <f t="shared" si="69"/>
        <v>0</v>
      </c>
      <c r="BR39" s="1729">
        <f t="shared" si="69"/>
        <v>0</v>
      </c>
      <c r="BS39" s="1729">
        <f t="shared" si="69"/>
        <v>0</v>
      </c>
      <c r="BT39" s="1729">
        <f t="shared" si="69"/>
        <v>0</v>
      </c>
      <c r="BU39" s="1729">
        <f t="shared" si="70"/>
        <v>0</v>
      </c>
      <c r="BV39" s="1729">
        <f t="shared" si="70"/>
        <v>0</v>
      </c>
      <c r="BW39" s="1729">
        <f t="shared" si="70"/>
        <v>0</v>
      </c>
      <c r="BX39" s="1729">
        <f t="shared" si="70"/>
        <v>0</v>
      </c>
      <c r="BY39" s="1729">
        <f t="shared" si="70"/>
        <v>0</v>
      </c>
      <c r="BZ39" s="1729">
        <f t="shared" si="70"/>
        <v>0</v>
      </c>
      <c r="CA39" s="1729">
        <f t="shared" si="70"/>
        <v>0</v>
      </c>
      <c r="CB39" s="1729">
        <f t="shared" si="70"/>
        <v>0</v>
      </c>
      <c r="CC39" s="1729">
        <f t="shared" si="70"/>
        <v>0</v>
      </c>
      <c r="CD39" s="1729">
        <f t="shared" si="70"/>
        <v>0</v>
      </c>
      <c r="CE39" s="1729">
        <f t="shared" si="71"/>
        <v>0</v>
      </c>
      <c r="CF39" s="1729">
        <f t="shared" si="71"/>
        <v>0</v>
      </c>
      <c r="CG39" s="1729">
        <f t="shared" si="71"/>
        <v>0</v>
      </c>
      <c r="CH39" s="1729">
        <f t="shared" si="71"/>
        <v>0</v>
      </c>
      <c r="CI39" s="1729">
        <f t="shared" si="71"/>
        <v>0</v>
      </c>
      <c r="CJ39" s="1729">
        <f t="shared" si="71"/>
        <v>0</v>
      </c>
      <c r="CK39" s="1729">
        <f t="shared" si="71"/>
        <v>0</v>
      </c>
      <c r="CL39" s="1729">
        <f t="shared" si="71"/>
        <v>0</v>
      </c>
      <c r="CM39" s="1729">
        <f t="shared" si="71"/>
        <v>0</v>
      </c>
      <c r="CN39" s="1729">
        <f t="shared" si="71"/>
        <v>0</v>
      </c>
      <c r="CO39" s="1729">
        <f t="shared" si="72"/>
        <v>0</v>
      </c>
      <c r="CP39" s="1729">
        <f t="shared" si="72"/>
        <v>0</v>
      </c>
      <c r="CQ39" s="1729">
        <f t="shared" si="72"/>
        <v>0</v>
      </c>
      <c r="CR39" s="1729">
        <f t="shared" si="72"/>
        <v>0</v>
      </c>
      <c r="CS39" s="1729">
        <f t="shared" si="72"/>
        <v>0</v>
      </c>
      <c r="CT39" s="1729">
        <f t="shared" si="72"/>
        <v>0</v>
      </c>
      <c r="CU39" s="1729">
        <f t="shared" si="72"/>
        <v>0</v>
      </c>
      <c r="CV39" s="1729">
        <f t="shared" si="72"/>
        <v>0</v>
      </c>
      <c r="CW39" s="1729">
        <f t="shared" si="72"/>
        <v>0</v>
      </c>
      <c r="CX39" s="1729">
        <f t="shared" si="72"/>
        <v>0</v>
      </c>
      <c r="CY39" s="1729">
        <f t="shared" si="73"/>
        <v>0</v>
      </c>
      <c r="CZ39" s="1729">
        <f t="shared" si="73"/>
        <v>0</v>
      </c>
      <c r="DA39" s="1729">
        <f t="shared" si="73"/>
        <v>0</v>
      </c>
      <c r="DB39" s="1729">
        <f t="shared" si="73"/>
        <v>0</v>
      </c>
      <c r="DC39" s="1729">
        <f t="shared" si="73"/>
        <v>0</v>
      </c>
      <c r="DD39" s="1729">
        <f t="shared" si="73"/>
        <v>0</v>
      </c>
      <c r="DE39" s="1729">
        <f t="shared" si="73"/>
        <v>0</v>
      </c>
      <c r="DF39" s="1729">
        <f t="shared" si="73"/>
        <v>0</v>
      </c>
      <c r="DG39" s="1729">
        <f t="shared" si="73"/>
        <v>0</v>
      </c>
      <c r="DH39" s="1729">
        <f t="shared" si="73"/>
        <v>0</v>
      </c>
      <c r="DI39" s="1729">
        <f t="shared" si="74"/>
        <v>0</v>
      </c>
      <c r="DJ39" s="1729">
        <f t="shared" si="74"/>
        <v>0</v>
      </c>
      <c r="DK39" s="1729">
        <f t="shared" si="74"/>
        <v>0</v>
      </c>
      <c r="DL39" s="1729">
        <f t="shared" si="74"/>
        <v>0</v>
      </c>
      <c r="DM39" s="1729">
        <f t="shared" si="74"/>
        <v>0</v>
      </c>
      <c r="DN39" s="1729">
        <f t="shared" si="74"/>
        <v>0</v>
      </c>
      <c r="DO39" s="1729">
        <f t="shared" si="74"/>
        <v>0</v>
      </c>
      <c r="DP39" s="1729">
        <f t="shared" si="74"/>
        <v>0</v>
      </c>
      <c r="DQ39" s="1729">
        <f t="shared" si="74"/>
        <v>0</v>
      </c>
      <c r="DR39" s="1729">
        <f t="shared" si="74"/>
        <v>0</v>
      </c>
      <c r="DS39" s="1729">
        <f t="shared" si="75"/>
        <v>0</v>
      </c>
      <c r="DT39" s="1729">
        <f t="shared" si="75"/>
        <v>0</v>
      </c>
      <c r="DU39" s="1729">
        <f t="shared" si="75"/>
        <v>0</v>
      </c>
      <c r="DV39" s="1729">
        <f t="shared" si="75"/>
        <v>0</v>
      </c>
      <c r="DW39" s="1729">
        <f t="shared" si="75"/>
        <v>0</v>
      </c>
      <c r="DX39" s="1729">
        <f t="shared" si="75"/>
        <v>0</v>
      </c>
      <c r="DY39" s="1729">
        <f t="shared" si="75"/>
        <v>0</v>
      </c>
      <c r="DZ39" s="1729">
        <f t="shared" si="75"/>
        <v>0</v>
      </c>
      <c r="EA39" s="1729">
        <f t="shared" si="75"/>
        <v>0</v>
      </c>
      <c r="EB39" s="1729">
        <f t="shared" si="75"/>
        <v>0</v>
      </c>
      <c r="EC39" s="1729">
        <f t="shared" si="75"/>
        <v>0</v>
      </c>
    </row>
    <row r="40" spans="2:133" ht="15.5" customHeight="1">
      <c r="B40" s="1"/>
      <c r="C40" s="15" t="s">
        <v>1200</v>
      </c>
      <c r="D40" s="1"/>
      <c r="E40" s="1726">
        <v>0</v>
      </c>
      <c r="F40" s="75">
        <v>1</v>
      </c>
      <c r="G40" s="76">
        <v>1</v>
      </c>
      <c r="H40" s="1730" t="str">
        <f t="shared" si="62"/>
        <v>-</v>
      </c>
      <c r="I40" s="1731" t="str">
        <f t="shared" si="63"/>
        <v>-</v>
      </c>
      <c r="J40" s="2145"/>
      <c r="K40" s="2097"/>
      <c r="L40" s="1"/>
      <c r="M40" s="1729">
        <f t="shared" si="64"/>
        <v>0</v>
      </c>
      <c r="N40" s="1729">
        <f t="shared" si="64"/>
        <v>0</v>
      </c>
      <c r="O40" s="1729">
        <f t="shared" si="64"/>
        <v>0</v>
      </c>
      <c r="P40" s="1729">
        <f t="shared" si="64"/>
        <v>0</v>
      </c>
      <c r="Q40" s="1729">
        <f t="shared" si="64"/>
        <v>0</v>
      </c>
      <c r="R40" s="1729">
        <f t="shared" si="64"/>
        <v>0</v>
      </c>
      <c r="S40" s="1729">
        <f t="shared" si="64"/>
        <v>0</v>
      </c>
      <c r="T40" s="1729">
        <f t="shared" si="64"/>
        <v>0</v>
      </c>
      <c r="U40" s="1729">
        <f t="shared" si="64"/>
        <v>0</v>
      </c>
      <c r="V40" s="1729">
        <f t="shared" si="64"/>
        <v>0</v>
      </c>
      <c r="W40" s="1729">
        <f t="shared" si="65"/>
        <v>0</v>
      </c>
      <c r="X40" s="1729">
        <f t="shared" si="65"/>
        <v>0</v>
      </c>
      <c r="Y40" s="1729">
        <f t="shared" si="65"/>
        <v>0</v>
      </c>
      <c r="Z40" s="1729">
        <f t="shared" si="65"/>
        <v>0</v>
      </c>
      <c r="AA40" s="1729">
        <f t="shared" si="65"/>
        <v>0</v>
      </c>
      <c r="AB40" s="1729">
        <f t="shared" si="65"/>
        <v>0</v>
      </c>
      <c r="AC40" s="1729">
        <f t="shared" si="65"/>
        <v>0</v>
      </c>
      <c r="AD40" s="1729">
        <f t="shared" si="65"/>
        <v>0</v>
      </c>
      <c r="AE40" s="1729">
        <f t="shared" si="65"/>
        <v>0</v>
      </c>
      <c r="AF40" s="1729">
        <f t="shared" si="65"/>
        <v>0</v>
      </c>
      <c r="AG40" s="1729">
        <f t="shared" si="66"/>
        <v>0</v>
      </c>
      <c r="AH40" s="1729">
        <f t="shared" si="66"/>
        <v>0</v>
      </c>
      <c r="AI40" s="1729">
        <f t="shared" si="66"/>
        <v>0</v>
      </c>
      <c r="AJ40" s="1729">
        <f t="shared" si="66"/>
        <v>0</v>
      </c>
      <c r="AK40" s="1729">
        <f t="shared" si="66"/>
        <v>0</v>
      </c>
      <c r="AL40" s="1729">
        <f t="shared" si="66"/>
        <v>0</v>
      </c>
      <c r="AM40" s="1729">
        <f t="shared" si="66"/>
        <v>0</v>
      </c>
      <c r="AN40" s="1729">
        <f t="shared" si="66"/>
        <v>0</v>
      </c>
      <c r="AO40" s="1729">
        <f t="shared" si="66"/>
        <v>0</v>
      </c>
      <c r="AP40" s="1729">
        <f t="shared" si="66"/>
        <v>0</v>
      </c>
      <c r="AQ40" s="1729">
        <f t="shared" si="67"/>
        <v>0</v>
      </c>
      <c r="AR40" s="1729">
        <f t="shared" si="67"/>
        <v>0</v>
      </c>
      <c r="AS40" s="1729">
        <f t="shared" si="67"/>
        <v>0</v>
      </c>
      <c r="AT40" s="1729">
        <f t="shared" si="67"/>
        <v>0</v>
      </c>
      <c r="AU40" s="1729">
        <f t="shared" si="67"/>
        <v>0</v>
      </c>
      <c r="AV40" s="1729">
        <f t="shared" si="67"/>
        <v>0</v>
      </c>
      <c r="AW40" s="1729">
        <f t="shared" si="67"/>
        <v>0</v>
      </c>
      <c r="AX40" s="1729">
        <f t="shared" si="67"/>
        <v>0</v>
      </c>
      <c r="AY40" s="1729">
        <f t="shared" si="67"/>
        <v>0</v>
      </c>
      <c r="AZ40" s="1729">
        <f t="shared" si="67"/>
        <v>0</v>
      </c>
      <c r="BA40" s="1729">
        <f t="shared" si="68"/>
        <v>0</v>
      </c>
      <c r="BB40" s="1729">
        <f t="shared" si="68"/>
        <v>0</v>
      </c>
      <c r="BC40" s="1729">
        <f t="shared" si="68"/>
        <v>0</v>
      </c>
      <c r="BD40" s="1729">
        <f t="shared" si="68"/>
        <v>0</v>
      </c>
      <c r="BE40" s="1729">
        <f t="shared" si="68"/>
        <v>0</v>
      </c>
      <c r="BF40" s="1729">
        <f t="shared" si="68"/>
        <v>0</v>
      </c>
      <c r="BG40" s="1729">
        <f t="shared" si="68"/>
        <v>0</v>
      </c>
      <c r="BH40" s="1729">
        <f t="shared" si="68"/>
        <v>0</v>
      </c>
      <c r="BI40" s="1729">
        <f t="shared" si="68"/>
        <v>0</v>
      </c>
      <c r="BJ40" s="1729">
        <f t="shared" si="68"/>
        <v>0</v>
      </c>
      <c r="BK40" s="1729">
        <f t="shared" si="69"/>
        <v>0</v>
      </c>
      <c r="BL40" s="1729">
        <f t="shared" si="69"/>
        <v>0</v>
      </c>
      <c r="BM40" s="1729">
        <f t="shared" si="69"/>
        <v>0</v>
      </c>
      <c r="BN40" s="1729">
        <f t="shared" si="69"/>
        <v>0</v>
      </c>
      <c r="BO40" s="1729">
        <f t="shared" si="69"/>
        <v>0</v>
      </c>
      <c r="BP40" s="1729">
        <f t="shared" si="69"/>
        <v>0</v>
      </c>
      <c r="BQ40" s="1729">
        <f t="shared" si="69"/>
        <v>0</v>
      </c>
      <c r="BR40" s="1729">
        <f t="shared" si="69"/>
        <v>0</v>
      </c>
      <c r="BS40" s="1729">
        <f t="shared" si="69"/>
        <v>0</v>
      </c>
      <c r="BT40" s="1729">
        <f t="shared" si="69"/>
        <v>0</v>
      </c>
      <c r="BU40" s="1729">
        <f t="shared" si="70"/>
        <v>0</v>
      </c>
      <c r="BV40" s="1729">
        <f t="shared" si="70"/>
        <v>0</v>
      </c>
      <c r="BW40" s="1729">
        <f t="shared" si="70"/>
        <v>0</v>
      </c>
      <c r="BX40" s="1729">
        <f t="shared" si="70"/>
        <v>0</v>
      </c>
      <c r="BY40" s="1729">
        <f t="shared" si="70"/>
        <v>0</v>
      </c>
      <c r="BZ40" s="1729">
        <f t="shared" si="70"/>
        <v>0</v>
      </c>
      <c r="CA40" s="1729">
        <f t="shared" si="70"/>
        <v>0</v>
      </c>
      <c r="CB40" s="1729">
        <f t="shared" si="70"/>
        <v>0</v>
      </c>
      <c r="CC40" s="1729">
        <f t="shared" si="70"/>
        <v>0</v>
      </c>
      <c r="CD40" s="1729">
        <f t="shared" si="70"/>
        <v>0</v>
      </c>
      <c r="CE40" s="1729">
        <f t="shared" si="71"/>
        <v>0</v>
      </c>
      <c r="CF40" s="1729">
        <f t="shared" si="71"/>
        <v>0</v>
      </c>
      <c r="CG40" s="1729">
        <f t="shared" si="71"/>
        <v>0</v>
      </c>
      <c r="CH40" s="1729">
        <f t="shared" si="71"/>
        <v>0</v>
      </c>
      <c r="CI40" s="1729">
        <f t="shared" si="71"/>
        <v>0</v>
      </c>
      <c r="CJ40" s="1729">
        <f t="shared" si="71"/>
        <v>0</v>
      </c>
      <c r="CK40" s="1729">
        <f t="shared" si="71"/>
        <v>0</v>
      </c>
      <c r="CL40" s="1729">
        <f t="shared" si="71"/>
        <v>0</v>
      </c>
      <c r="CM40" s="1729">
        <f t="shared" si="71"/>
        <v>0</v>
      </c>
      <c r="CN40" s="1729">
        <f t="shared" si="71"/>
        <v>0</v>
      </c>
      <c r="CO40" s="1729">
        <f t="shared" si="72"/>
        <v>0</v>
      </c>
      <c r="CP40" s="1729">
        <f t="shared" si="72"/>
        <v>0</v>
      </c>
      <c r="CQ40" s="1729">
        <f t="shared" si="72"/>
        <v>0</v>
      </c>
      <c r="CR40" s="1729">
        <f t="shared" si="72"/>
        <v>0</v>
      </c>
      <c r="CS40" s="1729">
        <f t="shared" si="72"/>
        <v>0</v>
      </c>
      <c r="CT40" s="1729">
        <f t="shared" si="72"/>
        <v>0</v>
      </c>
      <c r="CU40" s="1729">
        <f t="shared" si="72"/>
        <v>0</v>
      </c>
      <c r="CV40" s="1729">
        <f t="shared" si="72"/>
        <v>0</v>
      </c>
      <c r="CW40" s="1729">
        <f t="shared" si="72"/>
        <v>0</v>
      </c>
      <c r="CX40" s="1729">
        <f t="shared" si="72"/>
        <v>0</v>
      </c>
      <c r="CY40" s="1729">
        <f t="shared" si="73"/>
        <v>0</v>
      </c>
      <c r="CZ40" s="1729">
        <f t="shared" si="73"/>
        <v>0</v>
      </c>
      <c r="DA40" s="1729">
        <f t="shared" si="73"/>
        <v>0</v>
      </c>
      <c r="DB40" s="1729">
        <f t="shared" si="73"/>
        <v>0</v>
      </c>
      <c r="DC40" s="1729">
        <f t="shared" si="73"/>
        <v>0</v>
      </c>
      <c r="DD40" s="1729">
        <f t="shared" si="73"/>
        <v>0</v>
      </c>
      <c r="DE40" s="1729">
        <f t="shared" si="73"/>
        <v>0</v>
      </c>
      <c r="DF40" s="1729">
        <f t="shared" si="73"/>
        <v>0</v>
      </c>
      <c r="DG40" s="1729">
        <f t="shared" si="73"/>
        <v>0</v>
      </c>
      <c r="DH40" s="1729">
        <f t="shared" si="73"/>
        <v>0</v>
      </c>
      <c r="DI40" s="1729">
        <f t="shared" si="74"/>
        <v>0</v>
      </c>
      <c r="DJ40" s="1729">
        <f t="shared" si="74"/>
        <v>0</v>
      </c>
      <c r="DK40" s="1729">
        <f t="shared" si="74"/>
        <v>0</v>
      </c>
      <c r="DL40" s="1729">
        <f t="shared" si="74"/>
        <v>0</v>
      </c>
      <c r="DM40" s="1729">
        <f t="shared" si="74"/>
        <v>0</v>
      </c>
      <c r="DN40" s="1729">
        <f t="shared" si="74"/>
        <v>0</v>
      </c>
      <c r="DO40" s="1729">
        <f t="shared" si="74"/>
        <v>0</v>
      </c>
      <c r="DP40" s="1729">
        <f t="shared" si="74"/>
        <v>0</v>
      </c>
      <c r="DQ40" s="1729">
        <f t="shared" si="74"/>
        <v>0</v>
      </c>
      <c r="DR40" s="1729">
        <f t="shared" si="74"/>
        <v>0</v>
      </c>
      <c r="DS40" s="1729">
        <f t="shared" si="75"/>
        <v>0</v>
      </c>
      <c r="DT40" s="1729">
        <f t="shared" si="75"/>
        <v>0</v>
      </c>
      <c r="DU40" s="1729">
        <f t="shared" si="75"/>
        <v>0</v>
      </c>
      <c r="DV40" s="1729">
        <f t="shared" si="75"/>
        <v>0</v>
      </c>
      <c r="DW40" s="1729">
        <f t="shared" si="75"/>
        <v>0</v>
      </c>
      <c r="DX40" s="1729">
        <f t="shared" si="75"/>
        <v>0</v>
      </c>
      <c r="DY40" s="1729">
        <f t="shared" si="75"/>
        <v>0</v>
      </c>
      <c r="DZ40" s="1729">
        <f t="shared" si="75"/>
        <v>0</v>
      </c>
      <c r="EA40" s="1729">
        <f t="shared" si="75"/>
        <v>0</v>
      </c>
      <c r="EB40" s="1729">
        <f t="shared" si="75"/>
        <v>0</v>
      </c>
      <c r="EC40" s="1729">
        <f t="shared" si="75"/>
        <v>0</v>
      </c>
    </row>
    <row r="41" spans="2:133" ht="15.5" customHeight="1">
      <c r="B41" s="1"/>
      <c r="C41" s="15" t="s">
        <v>1201</v>
      </c>
      <c r="D41" s="1"/>
      <c r="E41" s="1726">
        <v>0</v>
      </c>
      <c r="F41" s="75">
        <v>1</v>
      </c>
      <c r="G41" s="76">
        <v>1</v>
      </c>
      <c r="H41" s="1730" t="str">
        <f t="shared" si="62"/>
        <v>-</v>
      </c>
      <c r="I41" s="1731" t="str">
        <f t="shared" si="63"/>
        <v>-</v>
      </c>
      <c r="J41" s="2145"/>
      <c r="K41" s="2097"/>
      <c r="L41" s="1"/>
      <c r="M41" s="1729">
        <f t="shared" si="64"/>
        <v>0</v>
      </c>
      <c r="N41" s="1729">
        <f t="shared" si="64"/>
        <v>0</v>
      </c>
      <c r="O41" s="1729">
        <f t="shared" si="64"/>
        <v>0</v>
      </c>
      <c r="P41" s="1729">
        <f t="shared" si="64"/>
        <v>0</v>
      </c>
      <c r="Q41" s="1729">
        <f t="shared" si="64"/>
        <v>0</v>
      </c>
      <c r="R41" s="1729">
        <f t="shared" si="64"/>
        <v>0</v>
      </c>
      <c r="S41" s="1729">
        <f t="shared" si="64"/>
        <v>0</v>
      </c>
      <c r="T41" s="1729">
        <f t="shared" si="64"/>
        <v>0</v>
      </c>
      <c r="U41" s="1729">
        <f t="shared" si="64"/>
        <v>0</v>
      </c>
      <c r="V41" s="1729">
        <f t="shared" si="64"/>
        <v>0</v>
      </c>
      <c r="W41" s="1729">
        <f t="shared" si="65"/>
        <v>0</v>
      </c>
      <c r="X41" s="1729">
        <f t="shared" si="65"/>
        <v>0</v>
      </c>
      <c r="Y41" s="1729">
        <f t="shared" si="65"/>
        <v>0</v>
      </c>
      <c r="Z41" s="1729">
        <f t="shared" si="65"/>
        <v>0</v>
      </c>
      <c r="AA41" s="1729">
        <f t="shared" si="65"/>
        <v>0</v>
      </c>
      <c r="AB41" s="1729">
        <f t="shared" si="65"/>
        <v>0</v>
      </c>
      <c r="AC41" s="1729">
        <f t="shared" si="65"/>
        <v>0</v>
      </c>
      <c r="AD41" s="1729">
        <f t="shared" si="65"/>
        <v>0</v>
      </c>
      <c r="AE41" s="1729">
        <f t="shared" si="65"/>
        <v>0</v>
      </c>
      <c r="AF41" s="1729">
        <f t="shared" si="65"/>
        <v>0</v>
      </c>
      <c r="AG41" s="1729">
        <f t="shared" si="66"/>
        <v>0</v>
      </c>
      <c r="AH41" s="1729">
        <f t="shared" si="66"/>
        <v>0</v>
      </c>
      <c r="AI41" s="1729">
        <f t="shared" si="66"/>
        <v>0</v>
      </c>
      <c r="AJ41" s="1729">
        <f t="shared" si="66"/>
        <v>0</v>
      </c>
      <c r="AK41" s="1729">
        <f t="shared" si="66"/>
        <v>0</v>
      </c>
      <c r="AL41" s="1729">
        <f t="shared" si="66"/>
        <v>0</v>
      </c>
      <c r="AM41" s="1729">
        <f t="shared" si="66"/>
        <v>0</v>
      </c>
      <c r="AN41" s="1729">
        <f t="shared" si="66"/>
        <v>0</v>
      </c>
      <c r="AO41" s="1729">
        <f t="shared" si="66"/>
        <v>0</v>
      </c>
      <c r="AP41" s="1729">
        <f t="shared" si="66"/>
        <v>0</v>
      </c>
      <c r="AQ41" s="1729">
        <f t="shared" si="67"/>
        <v>0</v>
      </c>
      <c r="AR41" s="1729">
        <f t="shared" si="67"/>
        <v>0</v>
      </c>
      <c r="AS41" s="1729">
        <f t="shared" si="67"/>
        <v>0</v>
      </c>
      <c r="AT41" s="1729">
        <f t="shared" si="67"/>
        <v>0</v>
      </c>
      <c r="AU41" s="1729">
        <f t="shared" si="67"/>
        <v>0</v>
      </c>
      <c r="AV41" s="1729">
        <f t="shared" si="67"/>
        <v>0</v>
      </c>
      <c r="AW41" s="1729">
        <f t="shared" si="67"/>
        <v>0</v>
      </c>
      <c r="AX41" s="1729">
        <f t="shared" si="67"/>
        <v>0</v>
      </c>
      <c r="AY41" s="1729">
        <f t="shared" si="67"/>
        <v>0</v>
      </c>
      <c r="AZ41" s="1729">
        <f t="shared" si="67"/>
        <v>0</v>
      </c>
      <c r="BA41" s="1729">
        <f t="shared" si="68"/>
        <v>0</v>
      </c>
      <c r="BB41" s="1729">
        <f t="shared" si="68"/>
        <v>0</v>
      </c>
      <c r="BC41" s="1729">
        <f t="shared" si="68"/>
        <v>0</v>
      </c>
      <c r="BD41" s="1729">
        <f t="shared" si="68"/>
        <v>0</v>
      </c>
      <c r="BE41" s="1729">
        <f t="shared" si="68"/>
        <v>0</v>
      </c>
      <c r="BF41" s="1729">
        <f t="shared" si="68"/>
        <v>0</v>
      </c>
      <c r="BG41" s="1729">
        <f t="shared" si="68"/>
        <v>0</v>
      </c>
      <c r="BH41" s="1729">
        <f t="shared" si="68"/>
        <v>0</v>
      </c>
      <c r="BI41" s="1729">
        <f t="shared" si="68"/>
        <v>0</v>
      </c>
      <c r="BJ41" s="1729">
        <f t="shared" si="68"/>
        <v>0</v>
      </c>
      <c r="BK41" s="1729">
        <f t="shared" si="69"/>
        <v>0</v>
      </c>
      <c r="BL41" s="1729">
        <f t="shared" si="69"/>
        <v>0</v>
      </c>
      <c r="BM41" s="1729">
        <f t="shared" si="69"/>
        <v>0</v>
      </c>
      <c r="BN41" s="1729">
        <f t="shared" si="69"/>
        <v>0</v>
      </c>
      <c r="BO41" s="1729">
        <f t="shared" si="69"/>
        <v>0</v>
      </c>
      <c r="BP41" s="1729">
        <f t="shared" si="69"/>
        <v>0</v>
      </c>
      <c r="BQ41" s="1729">
        <f t="shared" si="69"/>
        <v>0</v>
      </c>
      <c r="BR41" s="1729">
        <f t="shared" si="69"/>
        <v>0</v>
      </c>
      <c r="BS41" s="1729">
        <f t="shared" si="69"/>
        <v>0</v>
      </c>
      <c r="BT41" s="1729">
        <f t="shared" si="69"/>
        <v>0</v>
      </c>
      <c r="BU41" s="1729">
        <f t="shared" si="70"/>
        <v>0</v>
      </c>
      <c r="BV41" s="1729">
        <f t="shared" si="70"/>
        <v>0</v>
      </c>
      <c r="BW41" s="1729">
        <f t="shared" si="70"/>
        <v>0</v>
      </c>
      <c r="BX41" s="1729">
        <f t="shared" si="70"/>
        <v>0</v>
      </c>
      <c r="BY41" s="1729">
        <f t="shared" si="70"/>
        <v>0</v>
      </c>
      <c r="BZ41" s="1729">
        <f t="shared" si="70"/>
        <v>0</v>
      </c>
      <c r="CA41" s="1729">
        <f t="shared" si="70"/>
        <v>0</v>
      </c>
      <c r="CB41" s="1729">
        <f t="shared" si="70"/>
        <v>0</v>
      </c>
      <c r="CC41" s="1729">
        <f t="shared" si="70"/>
        <v>0</v>
      </c>
      <c r="CD41" s="1729">
        <f t="shared" si="70"/>
        <v>0</v>
      </c>
      <c r="CE41" s="1729">
        <f t="shared" si="71"/>
        <v>0</v>
      </c>
      <c r="CF41" s="1729">
        <f t="shared" si="71"/>
        <v>0</v>
      </c>
      <c r="CG41" s="1729">
        <f t="shared" si="71"/>
        <v>0</v>
      </c>
      <c r="CH41" s="1729">
        <f t="shared" si="71"/>
        <v>0</v>
      </c>
      <c r="CI41" s="1729">
        <f t="shared" si="71"/>
        <v>0</v>
      </c>
      <c r="CJ41" s="1729">
        <f t="shared" si="71"/>
        <v>0</v>
      </c>
      <c r="CK41" s="1729">
        <f t="shared" si="71"/>
        <v>0</v>
      </c>
      <c r="CL41" s="1729">
        <f t="shared" si="71"/>
        <v>0</v>
      </c>
      <c r="CM41" s="1729">
        <f t="shared" si="71"/>
        <v>0</v>
      </c>
      <c r="CN41" s="1729">
        <f t="shared" si="71"/>
        <v>0</v>
      </c>
      <c r="CO41" s="1729">
        <f t="shared" si="72"/>
        <v>0</v>
      </c>
      <c r="CP41" s="1729">
        <f t="shared" si="72"/>
        <v>0</v>
      </c>
      <c r="CQ41" s="1729">
        <f t="shared" si="72"/>
        <v>0</v>
      </c>
      <c r="CR41" s="1729">
        <f t="shared" si="72"/>
        <v>0</v>
      </c>
      <c r="CS41" s="1729">
        <f t="shared" si="72"/>
        <v>0</v>
      </c>
      <c r="CT41" s="1729">
        <f t="shared" si="72"/>
        <v>0</v>
      </c>
      <c r="CU41" s="1729">
        <f t="shared" si="72"/>
        <v>0</v>
      </c>
      <c r="CV41" s="1729">
        <f t="shared" si="72"/>
        <v>0</v>
      </c>
      <c r="CW41" s="1729">
        <f t="shared" si="72"/>
        <v>0</v>
      </c>
      <c r="CX41" s="1729">
        <f t="shared" si="72"/>
        <v>0</v>
      </c>
      <c r="CY41" s="1729">
        <f t="shared" si="73"/>
        <v>0</v>
      </c>
      <c r="CZ41" s="1729">
        <f t="shared" si="73"/>
        <v>0</v>
      </c>
      <c r="DA41" s="1729">
        <f t="shared" si="73"/>
        <v>0</v>
      </c>
      <c r="DB41" s="1729">
        <f t="shared" si="73"/>
        <v>0</v>
      </c>
      <c r="DC41" s="1729">
        <f t="shared" si="73"/>
        <v>0</v>
      </c>
      <c r="DD41" s="1729">
        <f t="shared" si="73"/>
        <v>0</v>
      </c>
      <c r="DE41" s="1729">
        <f t="shared" si="73"/>
        <v>0</v>
      </c>
      <c r="DF41" s="1729">
        <f t="shared" si="73"/>
        <v>0</v>
      </c>
      <c r="DG41" s="1729">
        <f t="shared" si="73"/>
        <v>0</v>
      </c>
      <c r="DH41" s="1729">
        <f t="shared" si="73"/>
        <v>0</v>
      </c>
      <c r="DI41" s="1729">
        <f t="shared" si="74"/>
        <v>0</v>
      </c>
      <c r="DJ41" s="1729">
        <f t="shared" si="74"/>
        <v>0</v>
      </c>
      <c r="DK41" s="1729">
        <f t="shared" si="74"/>
        <v>0</v>
      </c>
      <c r="DL41" s="1729">
        <f t="shared" si="74"/>
        <v>0</v>
      </c>
      <c r="DM41" s="1729">
        <f t="shared" si="74"/>
        <v>0</v>
      </c>
      <c r="DN41" s="1729">
        <f t="shared" si="74"/>
        <v>0</v>
      </c>
      <c r="DO41" s="1729">
        <f t="shared" si="74"/>
        <v>0</v>
      </c>
      <c r="DP41" s="1729">
        <f t="shared" si="74"/>
        <v>0</v>
      </c>
      <c r="DQ41" s="1729">
        <f t="shared" si="74"/>
        <v>0</v>
      </c>
      <c r="DR41" s="1729">
        <f t="shared" si="74"/>
        <v>0</v>
      </c>
      <c r="DS41" s="1729">
        <f t="shared" si="75"/>
        <v>0</v>
      </c>
      <c r="DT41" s="1729">
        <f t="shared" si="75"/>
        <v>0</v>
      </c>
      <c r="DU41" s="1729">
        <f t="shared" si="75"/>
        <v>0</v>
      </c>
      <c r="DV41" s="1729">
        <f t="shared" si="75"/>
        <v>0</v>
      </c>
      <c r="DW41" s="1729">
        <f t="shared" si="75"/>
        <v>0</v>
      </c>
      <c r="DX41" s="1729">
        <f t="shared" si="75"/>
        <v>0</v>
      </c>
      <c r="DY41" s="1729">
        <f t="shared" si="75"/>
        <v>0</v>
      </c>
      <c r="DZ41" s="1729">
        <f t="shared" si="75"/>
        <v>0</v>
      </c>
      <c r="EA41" s="1729">
        <f t="shared" si="75"/>
        <v>0</v>
      </c>
      <c r="EB41" s="1729">
        <f t="shared" si="75"/>
        <v>0</v>
      </c>
      <c r="EC41" s="1729">
        <f t="shared" si="75"/>
        <v>0</v>
      </c>
    </row>
    <row r="42" spans="2:133" ht="15.5" customHeight="1">
      <c r="B42" s="1"/>
      <c r="C42" s="15" t="s">
        <v>1202</v>
      </c>
      <c r="D42" s="79">
        <v>0</v>
      </c>
      <c r="E42" s="1733">
        <f>D42*E5</f>
        <v>0</v>
      </c>
      <c r="F42" s="75">
        <v>0</v>
      </c>
      <c r="G42" s="76">
        <v>0</v>
      </c>
      <c r="H42" s="1730" t="str">
        <f t="shared" si="62"/>
        <v>-</v>
      </c>
      <c r="I42" s="1731" t="str">
        <f t="shared" si="63"/>
        <v>-</v>
      </c>
      <c r="J42" s="2145"/>
      <c r="K42" s="2097"/>
      <c r="L42" s="1"/>
      <c r="M42" s="1729">
        <f t="shared" si="64"/>
        <v>0</v>
      </c>
      <c r="N42" s="1729">
        <f t="shared" si="64"/>
        <v>0</v>
      </c>
      <c r="O42" s="1729">
        <f t="shared" si="64"/>
        <v>0</v>
      </c>
      <c r="P42" s="1729">
        <f t="shared" si="64"/>
        <v>0</v>
      </c>
      <c r="Q42" s="1729">
        <f t="shared" si="64"/>
        <v>0</v>
      </c>
      <c r="R42" s="1729">
        <f t="shared" si="64"/>
        <v>0</v>
      </c>
      <c r="S42" s="1729">
        <f t="shared" si="64"/>
        <v>0</v>
      </c>
      <c r="T42" s="1729">
        <f t="shared" si="64"/>
        <v>0</v>
      </c>
      <c r="U42" s="1729">
        <f t="shared" si="64"/>
        <v>0</v>
      </c>
      <c r="V42" s="1729">
        <f t="shared" si="64"/>
        <v>0</v>
      </c>
      <c r="W42" s="1729">
        <f t="shared" si="65"/>
        <v>0</v>
      </c>
      <c r="X42" s="1729">
        <f t="shared" si="65"/>
        <v>0</v>
      </c>
      <c r="Y42" s="1729">
        <f t="shared" si="65"/>
        <v>0</v>
      </c>
      <c r="Z42" s="1729">
        <f t="shared" si="65"/>
        <v>0</v>
      </c>
      <c r="AA42" s="1729">
        <f t="shared" si="65"/>
        <v>0</v>
      </c>
      <c r="AB42" s="1729">
        <f t="shared" si="65"/>
        <v>0</v>
      </c>
      <c r="AC42" s="1729">
        <f t="shared" si="65"/>
        <v>0</v>
      </c>
      <c r="AD42" s="1729">
        <f t="shared" si="65"/>
        <v>0</v>
      </c>
      <c r="AE42" s="1729">
        <f t="shared" si="65"/>
        <v>0</v>
      </c>
      <c r="AF42" s="1729">
        <f t="shared" si="65"/>
        <v>0</v>
      </c>
      <c r="AG42" s="1729">
        <f t="shared" si="66"/>
        <v>0</v>
      </c>
      <c r="AH42" s="1729">
        <f t="shared" si="66"/>
        <v>0</v>
      </c>
      <c r="AI42" s="1729">
        <f t="shared" si="66"/>
        <v>0</v>
      </c>
      <c r="AJ42" s="1729">
        <f t="shared" si="66"/>
        <v>0</v>
      </c>
      <c r="AK42" s="1729">
        <f t="shared" si="66"/>
        <v>0</v>
      </c>
      <c r="AL42" s="1729">
        <f t="shared" si="66"/>
        <v>0</v>
      </c>
      <c r="AM42" s="1729">
        <f t="shared" si="66"/>
        <v>0</v>
      </c>
      <c r="AN42" s="1729">
        <f t="shared" si="66"/>
        <v>0</v>
      </c>
      <c r="AO42" s="1729">
        <f t="shared" si="66"/>
        <v>0</v>
      </c>
      <c r="AP42" s="1729">
        <f t="shared" si="66"/>
        <v>0</v>
      </c>
      <c r="AQ42" s="1729">
        <f t="shared" si="67"/>
        <v>0</v>
      </c>
      <c r="AR42" s="1729">
        <f t="shared" si="67"/>
        <v>0</v>
      </c>
      <c r="AS42" s="1729">
        <f t="shared" si="67"/>
        <v>0</v>
      </c>
      <c r="AT42" s="1729">
        <f t="shared" si="67"/>
        <v>0</v>
      </c>
      <c r="AU42" s="1729">
        <f t="shared" si="67"/>
        <v>0</v>
      </c>
      <c r="AV42" s="1729">
        <f t="shared" si="67"/>
        <v>0</v>
      </c>
      <c r="AW42" s="1729">
        <f t="shared" si="67"/>
        <v>0</v>
      </c>
      <c r="AX42" s="1729">
        <f t="shared" si="67"/>
        <v>0</v>
      </c>
      <c r="AY42" s="1729">
        <f t="shared" si="67"/>
        <v>0</v>
      </c>
      <c r="AZ42" s="1729">
        <f t="shared" si="67"/>
        <v>0</v>
      </c>
      <c r="BA42" s="1729">
        <f t="shared" si="68"/>
        <v>0</v>
      </c>
      <c r="BB42" s="1729">
        <f t="shared" si="68"/>
        <v>0</v>
      </c>
      <c r="BC42" s="1729">
        <f t="shared" si="68"/>
        <v>0</v>
      </c>
      <c r="BD42" s="1729">
        <f t="shared" si="68"/>
        <v>0</v>
      </c>
      <c r="BE42" s="1729">
        <f t="shared" si="68"/>
        <v>0</v>
      </c>
      <c r="BF42" s="1729">
        <f t="shared" si="68"/>
        <v>0</v>
      </c>
      <c r="BG42" s="1729">
        <f t="shared" si="68"/>
        <v>0</v>
      </c>
      <c r="BH42" s="1729">
        <f t="shared" si="68"/>
        <v>0</v>
      </c>
      <c r="BI42" s="1729">
        <f t="shared" si="68"/>
        <v>0</v>
      </c>
      <c r="BJ42" s="1729">
        <f t="shared" si="68"/>
        <v>0</v>
      </c>
      <c r="BK42" s="1729">
        <f t="shared" si="69"/>
        <v>0</v>
      </c>
      <c r="BL42" s="1729">
        <f t="shared" si="69"/>
        <v>0</v>
      </c>
      <c r="BM42" s="1729">
        <f t="shared" si="69"/>
        <v>0</v>
      </c>
      <c r="BN42" s="1729">
        <f t="shared" si="69"/>
        <v>0</v>
      </c>
      <c r="BO42" s="1729">
        <f t="shared" si="69"/>
        <v>0</v>
      </c>
      <c r="BP42" s="1729">
        <f t="shared" si="69"/>
        <v>0</v>
      </c>
      <c r="BQ42" s="1729">
        <f t="shared" si="69"/>
        <v>0</v>
      </c>
      <c r="BR42" s="1729">
        <f t="shared" si="69"/>
        <v>0</v>
      </c>
      <c r="BS42" s="1729">
        <f t="shared" si="69"/>
        <v>0</v>
      </c>
      <c r="BT42" s="1729">
        <f t="shared" si="69"/>
        <v>0</v>
      </c>
      <c r="BU42" s="1729">
        <f t="shared" si="70"/>
        <v>0</v>
      </c>
      <c r="BV42" s="1729">
        <f t="shared" si="70"/>
        <v>0</v>
      </c>
      <c r="BW42" s="1729">
        <f t="shared" si="70"/>
        <v>0</v>
      </c>
      <c r="BX42" s="1729">
        <f t="shared" si="70"/>
        <v>0</v>
      </c>
      <c r="BY42" s="1729">
        <f t="shared" si="70"/>
        <v>0</v>
      </c>
      <c r="BZ42" s="1729">
        <f t="shared" si="70"/>
        <v>0</v>
      </c>
      <c r="CA42" s="1729">
        <f t="shared" si="70"/>
        <v>0</v>
      </c>
      <c r="CB42" s="1729">
        <f t="shared" si="70"/>
        <v>0</v>
      </c>
      <c r="CC42" s="1729">
        <f t="shared" si="70"/>
        <v>0</v>
      </c>
      <c r="CD42" s="1729">
        <f t="shared" si="70"/>
        <v>0</v>
      </c>
      <c r="CE42" s="1729">
        <f t="shared" si="71"/>
        <v>0</v>
      </c>
      <c r="CF42" s="1729">
        <f t="shared" si="71"/>
        <v>0</v>
      </c>
      <c r="CG42" s="1729">
        <f t="shared" si="71"/>
        <v>0</v>
      </c>
      <c r="CH42" s="1729">
        <f t="shared" si="71"/>
        <v>0</v>
      </c>
      <c r="CI42" s="1729">
        <f t="shared" si="71"/>
        <v>0</v>
      </c>
      <c r="CJ42" s="1729">
        <f t="shared" si="71"/>
        <v>0</v>
      </c>
      <c r="CK42" s="1729">
        <f t="shared" si="71"/>
        <v>0</v>
      </c>
      <c r="CL42" s="1729">
        <f t="shared" si="71"/>
        <v>0</v>
      </c>
      <c r="CM42" s="1729">
        <f t="shared" si="71"/>
        <v>0</v>
      </c>
      <c r="CN42" s="1729">
        <f t="shared" si="71"/>
        <v>0</v>
      </c>
      <c r="CO42" s="1729">
        <f t="shared" si="72"/>
        <v>0</v>
      </c>
      <c r="CP42" s="1729">
        <f t="shared" si="72"/>
        <v>0</v>
      </c>
      <c r="CQ42" s="1729">
        <f t="shared" si="72"/>
        <v>0</v>
      </c>
      <c r="CR42" s="1729">
        <f t="shared" si="72"/>
        <v>0</v>
      </c>
      <c r="CS42" s="1729">
        <f t="shared" si="72"/>
        <v>0</v>
      </c>
      <c r="CT42" s="1729">
        <f t="shared" si="72"/>
        <v>0</v>
      </c>
      <c r="CU42" s="1729">
        <f t="shared" si="72"/>
        <v>0</v>
      </c>
      <c r="CV42" s="1729">
        <f t="shared" si="72"/>
        <v>0</v>
      </c>
      <c r="CW42" s="1729">
        <f t="shared" si="72"/>
        <v>0</v>
      </c>
      <c r="CX42" s="1729">
        <f t="shared" si="72"/>
        <v>0</v>
      </c>
      <c r="CY42" s="1729">
        <f t="shared" si="73"/>
        <v>0</v>
      </c>
      <c r="CZ42" s="1729">
        <f t="shared" si="73"/>
        <v>0</v>
      </c>
      <c r="DA42" s="1729">
        <f t="shared" si="73"/>
        <v>0</v>
      </c>
      <c r="DB42" s="1729">
        <f t="shared" si="73"/>
        <v>0</v>
      </c>
      <c r="DC42" s="1729">
        <f t="shared" si="73"/>
        <v>0</v>
      </c>
      <c r="DD42" s="1729">
        <f t="shared" si="73"/>
        <v>0</v>
      </c>
      <c r="DE42" s="1729">
        <f t="shared" si="73"/>
        <v>0</v>
      </c>
      <c r="DF42" s="1729">
        <f t="shared" si="73"/>
        <v>0</v>
      </c>
      <c r="DG42" s="1729">
        <f t="shared" si="73"/>
        <v>0</v>
      </c>
      <c r="DH42" s="1729">
        <f t="shared" si="73"/>
        <v>0</v>
      </c>
      <c r="DI42" s="1729">
        <f t="shared" si="74"/>
        <v>0</v>
      </c>
      <c r="DJ42" s="1729">
        <f t="shared" si="74"/>
        <v>0</v>
      </c>
      <c r="DK42" s="1729">
        <f t="shared" si="74"/>
        <v>0</v>
      </c>
      <c r="DL42" s="1729">
        <f t="shared" si="74"/>
        <v>0</v>
      </c>
      <c r="DM42" s="1729">
        <f t="shared" si="74"/>
        <v>0</v>
      </c>
      <c r="DN42" s="1729">
        <f t="shared" si="74"/>
        <v>0</v>
      </c>
      <c r="DO42" s="1729">
        <f t="shared" si="74"/>
        <v>0</v>
      </c>
      <c r="DP42" s="1729">
        <f t="shared" si="74"/>
        <v>0</v>
      </c>
      <c r="DQ42" s="1729">
        <f t="shared" si="74"/>
        <v>0</v>
      </c>
      <c r="DR42" s="1729">
        <f t="shared" si="74"/>
        <v>0</v>
      </c>
      <c r="DS42" s="1729">
        <f t="shared" si="75"/>
        <v>0</v>
      </c>
      <c r="DT42" s="1729">
        <f t="shared" si="75"/>
        <v>0</v>
      </c>
      <c r="DU42" s="1729">
        <f t="shared" si="75"/>
        <v>0</v>
      </c>
      <c r="DV42" s="1729">
        <f t="shared" si="75"/>
        <v>0</v>
      </c>
      <c r="DW42" s="1729">
        <f t="shared" si="75"/>
        <v>0</v>
      </c>
      <c r="DX42" s="1729">
        <f t="shared" si="75"/>
        <v>0</v>
      </c>
      <c r="DY42" s="1729">
        <f t="shared" si="75"/>
        <v>0</v>
      </c>
      <c r="DZ42" s="1729">
        <f t="shared" si="75"/>
        <v>0</v>
      </c>
      <c r="EA42" s="1729">
        <f t="shared" si="75"/>
        <v>0</v>
      </c>
      <c r="EB42" s="1729">
        <f t="shared" si="75"/>
        <v>0</v>
      </c>
      <c r="EC42" s="1729">
        <f t="shared" si="75"/>
        <v>0</v>
      </c>
    </row>
    <row r="43" spans="2:133" ht="15.5" customHeight="1">
      <c r="B43" s="1"/>
      <c r="C43" s="18" t="s">
        <v>1189</v>
      </c>
      <c r="D43" s="80">
        <v>0.1</v>
      </c>
      <c r="E43" s="1734">
        <f ca="1">SUM(M43:EC43)</f>
        <v>0</v>
      </c>
      <c r="F43" s="19"/>
      <c r="G43" s="20"/>
      <c r="H43" s="1735">
        <f ca="1">MIN(H34:H42)</f>
        <v>0</v>
      </c>
      <c r="I43" s="1736">
        <f ca="1">MAX(I34:I42)</f>
        <v>0</v>
      </c>
      <c r="J43" s="2156"/>
      <c r="K43" s="2157"/>
      <c r="L43" s="1"/>
      <c r="M43" s="1729">
        <f t="shared" ref="M43:AR43" si="76">$D$43*SUM(M34:M42)</f>
        <v>0</v>
      </c>
      <c r="N43" s="1729">
        <f t="shared" ca="1" si="76"/>
        <v>0</v>
      </c>
      <c r="O43" s="1729">
        <f t="shared" si="76"/>
        <v>0</v>
      </c>
      <c r="P43" s="1729">
        <f t="shared" si="76"/>
        <v>0</v>
      </c>
      <c r="Q43" s="1729">
        <f t="shared" si="76"/>
        <v>0</v>
      </c>
      <c r="R43" s="1729">
        <f t="shared" si="76"/>
        <v>0</v>
      </c>
      <c r="S43" s="1729">
        <f t="shared" ca="1" si="76"/>
        <v>0</v>
      </c>
      <c r="T43" s="1729">
        <f t="shared" si="76"/>
        <v>0</v>
      </c>
      <c r="U43" s="1729">
        <f t="shared" si="76"/>
        <v>0</v>
      </c>
      <c r="V43" s="1729">
        <f t="shared" si="76"/>
        <v>0</v>
      </c>
      <c r="W43" s="1729">
        <f t="shared" si="76"/>
        <v>0</v>
      </c>
      <c r="X43" s="1729">
        <f t="shared" si="76"/>
        <v>0</v>
      </c>
      <c r="Y43" s="1729">
        <f t="shared" si="76"/>
        <v>0</v>
      </c>
      <c r="Z43" s="1729">
        <f t="shared" si="76"/>
        <v>0</v>
      </c>
      <c r="AA43" s="1729">
        <f t="shared" si="76"/>
        <v>0</v>
      </c>
      <c r="AB43" s="1729">
        <f t="shared" si="76"/>
        <v>0</v>
      </c>
      <c r="AC43" s="1729">
        <f t="shared" si="76"/>
        <v>0</v>
      </c>
      <c r="AD43" s="1729">
        <f t="shared" si="76"/>
        <v>0</v>
      </c>
      <c r="AE43" s="1729">
        <f t="shared" si="76"/>
        <v>0</v>
      </c>
      <c r="AF43" s="1729">
        <f t="shared" si="76"/>
        <v>0</v>
      </c>
      <c r="AG43" s="1729">
        <f t="shared" si="76"/>
        <v>0</v>
      </c>
      <c r="AH43" s="1729">
        <f t="shared" si="76"/>
        <v>0</v>
      </c>
      <c r="AI43" s="1729">
        <f t="shared" si="76"/>
        <v>0</v>
      </c>
      <c r="AJ43" s="1729">
        <f t="shared" si="76"/>
        <v>0</v>
      </c>
      <c r="AK43" s="1729">
        <f t="shared" si="76"/>
        <v>0</v>
      </c>
      <c r="AL43" s="1729">
        <f t="shared" si="76"/>
        <v>0</v>
      </c>
      <c r="AM43" s="1729">
        <f t="shared" si="76"/>
        <v>0</v>
      </c>
      <c r="AN43" s="1729">
        <f t="shared" si="76"/>
        <v>0</v>
      </c>
      <c r="AO43" s="1729">
        <f t="shared" si="76"/>
        <v>0</v>
      </c>
      <c r="AP43" s="1729">
        <f t="shared" si="76"/>
        <v>0</v>
      </c>
      <c r="AQ43" s="1729">
        <f t="shared" si="76"/>
        <v>0</v>
      </c>
      <c r="AR43" s="1729">
        <f t="shared" si="76"/>
        <v>0</v>
      </c>
      <c r="AS43" s="1729">
        <f t="shared" ref="AS43:BX43" si="77">$D$43*SUM(AS34:AS42)</f>
        <v>0</v>
      </c>
      <c r="AT43" s="1729">
        <f t="shared" si="77"/>
        <v>0</v>
      </c>
      <c r="AU43" s="1729">
        <f t="shared" si="77"/>
        <v>0</v>
      </c>
      <c r="AV43" s="1729">
        <f t="shared" si="77"/>
        <v>0</v>
      </c>
      <c r="AW43" s="1729">
        <f t="shared" si="77"/>
        <v>0</v>
      </c>
      <c r="AX43" s="1729">
        <f t="shared" si="77"/>
        <v>0</v>
      </c>
      <c r="AY43" s="1729">
        <f t="shared" si="77"/>
        <v>0</v>
      </c>
      <c r="AZ43" s="1729">
        <f t="shared" si="77"/>
        <v>0</v>
      </c>
      <c r="BA43" s="1729">
        <f t="shared" si="77"/>
        <v>0</v>
      </c>
      <c r="BB43" s="1729">
        <f t="shared" si="77"/>
        <v>0</v>
      </c>
      <c r="BC43" s="1729">
        <f t="shared" si="77"/>
        <v>0</v>
      </c>
      <c r="BD43" s="1729">
        <f t="shared" si="77"/>
        <v>0</v>
      </c>
      <c r="BE43" s="1729">
        <f t="shared" si="77"/>
        <v>0</v>
      </c>
      <c r="BF43" s="1729">
        <f t="shared" si="77"/>
        <v>0</v>
      </c>
      <c r="BG43" s="1729">
        <f t="shared" si="77"/>
        <v>0</v>
      </c>
      <c r="BH43" s="1729">
        <f t="shared" si="77"/>
        <v>0</v>
      </c>
      <c r="BI43" s="1729">
        <f t="shared" si="77"/>
        <v>0</v>
      </c>
      <c r="BJ43" s="1729">
        <f t="shared" si="77"/>
        <v>0</v>
      </c>
      <c r="BK43" s="1729">
        <f t="shared" si="77"/>
        <v>0</v>
      </c>
      <c r="BL43" s="1729">
        <f t="shared" si="77"/>
        <v>0</v>
      </c>
      <c r="BM43" s="1729">
        <f t="shared" si="77"/>
        <v>0</v>
      </c>
      <c r="BN43" s="1729">
        <f t="shared" si="77"/>
        <v>0</v>
      </c>
      <c r="BO43" s="1729">
        <f t="shared" si="77"/>
        <v>0</v>
      </c>
      <c r="BP43" s="1729">
        <f t="shared" si="77"/>
        <v>0</v>
      </c>
      <c r="BQ43" s="1729">
        <f t="shared" si="77"/>
        <v>0</v>
      </c>
      <c r="BR43" s="1729">
        <f t="shared" si="77"/>
        <v>0</v>
      </c>
      <c r="BS43" s="1729">
        <f t="shared" si="77"/>
        <v>0</v>
      </c>
      <c r="BT43" s="1729">
        <f t="shared" si="77"/>
        <v>0</v>
      </c>
      <c r="BU43" s="1729">
        <f t="shared" si="77"/>
        <v>0</v>
      </c>
      <c r="BV43" s="1729">
        <f t="shared" si="77"/>
        <v>0</v>
      </c>
      <c r="BW43" s="1729">
        <f t="shared" si="77"/>
        <v>0</v>
      </c>
      <c r="BX43" s="1729">
        <f t="shared" si="77"/>
        <v>0</v>
      </c>
      <c r="BY43" s="1729">
        <f t="shared" ref="BY43:DD43" si="78">$D$43*SUM(BY34:BY42)</f>
        <v>0</v>
      </c>
      <c r="BZ43" s="1729">
        <f t="shared" si="78"/>
        <v>0</v>
      </c>
      <c r="CA43" s="1729">
        <f t="shared" si="78"/>
        <v>0</v>
      </c>
      <c r="CB43" s="1729">
        <f t="shared" si="78"/>
        <v>0</v>
      </c>
      <c r="CC43" s="1729">
        <f t="shared" si="78"/>
        <v>0</v>
      </c>
      <c r="CD43" s="1729">
        <f t="shared" si="78"/>
        <v>0</v>
      </c>
      <c r="CE43" s="1729">
        <f t="shared" si="78"/>
        <v>0</v>
      </c>
      <c r="CF43" s="1729">
        <f t="shared" si="78"/>
        <v>0</v>
      </c>
      <c r="CG43" s="1729">
        <f t="shared" si="78"/>
        <v>0</v>
      </c>
      <c r="CH43" s="1729">
        <f t="shared" si="78"/>
        <v>0</v>
      </c>
      <c r="CI43" s="1729">
        <f t="shared" si="78"/>
        <v>0</v>
      </c>
      <c r="CJ43" s="1729">
        <f t="shared" si="78"/>
        <v>0</v>
      </c>
      <c r="CK43" s="1729">
        <f t="shared" si="78"/>
        <v>0</v>
      </c>
      <c r="CL43" s="1729">
        <f t="shared" si="78"/>
        <v>0</v>
      </c>
      <c r="CM43" s="1729">
        <f t="shared" si="78"/>
        <v>0</v>
      </c>
      <c r="CN43" s="1729">
        <f t="shared" si="78"/>
        <v>0</v>
      </c>
      <c r="CO43" s="1729">
        <f t="shared" si="78"/>
        <v>0</v>
      </c>
      <c r="CP43" s="1729">
        <f t="shared" si="78"/>
        <v>0</v>
      </c>
      <c r="CQ43" s="1729">
        <f t="shared" si="78"/>
        <v>0</v>
      </c>
      <c r="CR43" s="1729">
        <f t="shared" si="78"/>
        <v>0</v>
      </c>
      <c r="CS43" s="1729">
        <f t="shared" si="78"/>
        <v>0</v>
      </c>
      <c r="CT43" s="1729">
        <f t="shared" si="78"/>
        <v>0</v>
      </c>
      <c r="CU43" s="1729">
        <f t="shared" si="78"/>
        <v>0</v>
      </c>
      <c r="CV43" s="1729">
        <f t="shared" si="78"/>
        <v>0</v>
      </c>
      <c r="CW43" s="1729">
        <f t="shared" si="78"/>
        <v>0</v>
      </c>
      <c r="CX43" s="1729">
        <f t="shared" si="78"/>
        <v>0</v>
      </c>
      <c r="CY43" s="1729">
        <f t="shared" si="78"/>
        <v>0</v>
      </c>
      <c r="CZ43" s="1729">
        <f t="shared" si="78"/>
        <v>0</v>
      </c>
      <c r="DA43" s="1729">
        <f t="shared" si="78"/>
        <v>0</v>
      </c>
      <c r="DB43" s="1729">
        <f t="shared" si="78"/>
        <v>0</v>
      </c>
      <c r="DC43" s="1729">
        <f t="shared" si="78"/>
        <v>0</v>
      </c>
      <c r="DD43" s="1729">
        <f t="shared" si="78"/>
        <v>0</v>
      </c>
      <c r="DE43" s="1729">
        <f t="shared" ref="DE43:EJ43" si="79">$D$43*SUM(DE34:DE42)</f>
        <v>0</v>
      </c>
      <c r="DF43" s="1729">
        <f t="shared" si="79"/>
        <v>0</v>
      </c>
      <c r="DG43" s="1729">
        <f t="shared" si="79"/>
        <v>0</v>
      </c>
      <c r="DH43" s="1729">
        <f t="shared" si="79"/>
        <v>0</v>
      </c>
      <c r="DI43" s="1729">
        <f t="shared" si="79"/>
        <v>0</v>
      </c>
      <c r="DJ43" s="1729">
        <f t="shared" si="79"/>
        <v>0</v>
      </c>
      <c r="DK43" s="1729">
        <f t="shared" si="79"/>
        <v>0</v>
      </c>
      <c r="DL43" s="1729">
        <f t="shared" si="79"/>
        <v>0</v>
      </c>
      <c r="DM43" s="1729">
        <f t="shared" si="79"/>
        <v>0</v>
      </c>
      <c r="DN43" s="1729">
        <f t="shared" si="79"/>
        <v>0</v>
      </c>
      <c r="DO43" s="1729">
        <f t="shared" si="79"/>
        <v>0</v>
      </c>
      <c r="DP43" s="1729">
        <f t="shared" si="79"/>
        <v>0</v>
      </c>
      <c r="DQ43" s="1729">
        <f t="shared" si="79"/>
        <v>0</v>
      </c>
      <c r="DR43" s="1729">
        <f t="shared" si="79"/>
        <v>0</v>
      </c>
      <c r="DS43" s="1729">
        <f t="shared" si="79"/>
        <v>0</v>
      </c>
      <c r="DT43" s="1729">
        <f t="shared" si="79"/>
        <v>0</v>
      </c>
      <c r="DU43" s="1729">
        <f t="shared" si="79"/>
        <v>0</v>
      </c>
      <c r="DV43" s="1729">
        <f t="shared" si="79"/>
        <v>0</v>
      </c>
      <c r="DW43" s="1729">
        <f t="shared" si="79"/>
        <v>0</v>
      </c>
      <c r="DX43" s="1729">
        <f t="shared" si="79"/>
        <v>0</v>
      </c>
      <c r="DY43" s="1729">
        <f t="shared" si="79"/>
        <v>0</v>
      </c>
      <c r="DZ43" s="1729">
        <f t="shared" si="79"/>
        <v>0</v>
      </c>
      <c r="EA43" s="1729">
        <f t="shared" si="79"/>
        <v>0</v>
      </c>
      <c r="EB43" s="1729">
        <f t="shared" si="79"/>
        <v>0</v>
      </c>
      <c r="EC43" s="1729">
        <f t="shared" si="79"/>
        <v>0</v>
      </c>
    </row>
    <row r="44" spans="2:133" ht="16" customHeight="1" thickBot="1">
      <c r="B44" s="1"/>
      <c r="C44" s="8" t="s">
        <v>1203</v>
      </c>
      <c r="D44" s="1737" t="e">
        <f ca="1">E44/($E$8+'Workstore Sales'!$E$33)</f>
        <v>#DIV/0!</v>
      </c>
      <c r="E44" s="1738">
        <f ca="1">SUM(E34:E43)</f>
        <v>0</v>
      </c>
      <c r="F44" s="21"/>
      <c r="G44" s="22"/>
      <c r="H44" s="1739"/>
      <c r="I44" s="1740"/>
      <c r="J44" s="2146"/>
      <c r="K44" s="2130"/>
      <c r="L44" s="1"/>
      <c r="M44" s="1741">
        <f t="shared" ref="M44:AR44" si="80">SUBTOTAL(9,M34:M43)</f>
        <v>0</v>
      </c>
      <c r="N44" s="1741">
        <f t="shared" ca="1" si="80"/>
        <v>0</v>
      </c>
      <c r="O44" s="1741">
        <f t="shared" si="80"/>
        <v>0</v>
      </c>
      <c r="P44" s="1741">
        <f t="shared" si="80"/>
        <v>0</v>
      </c>
      <c r="Q44" s="1741">
        <f t="shared" si="80"/>
        <v>0</v>
      </c>
      <c r="R44" s="1741">
        <f t="shared" si="80"/>
        <v>0</v>
      </c>
      <c r="S44" s="1741">
        <f t="shared" ca="1" si="80"/>
        <v>0</v>
      </c>
      <c r="T44" s="1741">
        <f t="shared" si="80"/>
        <v>0</v>
      </c>
      <c r="U44" s="1741">
        <f t="shared" si="80"/>
        <v>0</v>
      </c>
      <c r="V44" s="1741">
        <f t="shared" si="80"/>
        <v>0</v>
      </c>
      <c r="W44" s="1741">
        <f t="shared" si="80"/>
        <v>0</v>
      </c>
      <c r="X44" s="1741">
        <f t="shared" si="80"/>
        <v>0</v>
      </c>
      <c r="Y44" s="1741">
        <f t="shared" si="80"/>
        <v>0</v>
      </c>
      <c r="Z44" s="1741">
        <f t="shared" si="80"/>
        <v>0</v>
      </c>
      <c r="AA44" s="1741">
        <f t="shared" si="80"/>
        <v>0</v>
      </c>
      <c r="AB44" s="1741">
        <f t="shared" si="80"/>
        <v>0</v>
      </c>
      <c r="AC44" s="1741">
        <f t="shared" si="80"/>
        <v>0</v>
      </c>
      <c r="AD44" s="1741">
        <f t="shared" si="80"/>
        <v>0</v>
      </c>
      <c r="AE44" s="1741">
        <f t="shared" si="80"/>
        <v>0</v>
      </c>
      <c r="AF44" s="1741">
        <f t="shared" si="80"/>
        <v>0</v>
      </c>
      <c r="AG44" s="1741">
        <f t="shared" si="80"/>
        <v>0</v>
      </c>
      <c r="AH44" s="1741">
        <f t="shared" si="80"/>
        <v>0</v>
      </c>
      <c r="AI44" s="1741">
        <f t="shared" si="80"/>
        <v>0</v>
      </c>
      <c r="AJ44" s="1741">
        <f t="shared" si="80"/>
        <v>0</v>
      </c>
      <c r="AK44" s="1741">
        <f t="shared" si="80"/>
        <v>0</v>
      </c>
      <c r="AL44" s="1741">
        <f t="shared" si="80"/>
        <v>0</v>
      </c>
      <c r="AM44" s="1741">
        <f t="shared" si="80"/>
        <v>0</v>
      </c>
      <c r="AN44" s="1741">
        <f t="shared" si="80"/>
        <v>0</v>
      </c>
      <c r="AO44" s="1741">
        <f t="shared" si="80"/>
        <v>0</v>
      </c>
      <c r="AP44" s="1741">
        <f t="shared" si="80"/>
        <v>0</v>
      </c>
      <c r="AQ44" s="1741">
        <f t="shared" si="80"/>
        <v>0</v>
      </c>
      <c r="AR44" s="1741">
        <f t="shared" si="80"/>
        <v>0</v>
      </c>
      <c r="AS44" s="1741">
        <f t="shared" ref="AS44:BX44" si="81">SUBTOTAL(9,AS34:AS43)</f>
        <v>0</v>
      </c>
      <c r="AT44" s="1741">
        <f t="shared" si="81"/>
        <v>0</v>
      </c>
      <c r="AU44" s="1741">
        <f t="shared" si="81"/>
        <v>0</v>
      </c>
      <c r="AV44" s="1741">
        <f t="shared" si="81"/>
        <v>0</v>
      </c>
      <c r="AW44" s="1741">
        <f t="shared" si="81"/>
        <v>0</v>
      </c>
      <c r="AX44" s="1741">
        <f t="shared" si="81"/>
        <v>0</v>
      </c>
      <c r="AY44" s="1741">
        <f t="shared" si="81"/>
        <v>0</v>
      </c>
      <c r="AZ44" s="1741">
        <f t="shared" si="81"/>
        <v>0</v>
      </c>
      <c r="BA44" s="1741">
        <f t="shared" si="81"/>
        <v>0</v>
      </c>
      <c r="BB44" s="1741">
        <f t="shared" si="81"/>
        <v>0</v>
      </c>
      <c r="BC44" s="1741">
        <f t="shared" si="81"/>
        <v>0</v>
      </c>
      <c r="BD44" s="1741">
        <f t="shared" si="81"/>
        <v>0</v>
      </c>
      <c r="BE44" s="1741">
        <f t="shared" si="81"/>
        <v>0</v>
      </c>
      <c r="BF44" s="1741">
        <f t="shared" si="81"/>
        <v>0</v>
      </c>
      <c r="BG44" s="1741">
        <f t="shared" si="81"/>
        <v>0</v>
      </c>
      <c r="BH44" s="1741">
        <f t="shared" si="81"/>
        <v>0</v>
      </c>
      <c r="BI44" s="1741">
        <f t="shared" si="81"/>
        <v>0</v>
      </c>
      <c r="BJ44" s="1741">
        <f t="shared" si="81"/>
        <v>0</v>
      </c>
      <c r="BK44" s="1741">
        <f t="shared" si="81"/>
        <v>0</v>
      </c>
      <c r="BL44" s="1741">
        <f t="shared" si="81"/>
        <v>0</v>
      </c>
      <c r="BM44" s="1741">
        <f t="shared" si="81"/>
        <v>0</v>
      </c>
      <c r="BN44" s="1741">
        <f t="shared" si="81"/>
        <v>0</v>
      </c>
      <c r="BO44" s="1741">
        <f t="shared" si="81"/>
        <v>0</v>
      </c>
      <c r="BP44" s="1741">
        <f t="shared" si="81"/>
        <v>0</v>
      </c>
      <c r="BQ44" s="1741">
        <f t="shared" si="81"/>
        <v>0</v>
      </c>
      <c r="BR44" s="1741">
        <f t="shared" si="81"/>
        <v>0</v>
      </c>
      <c r="BS44" s="1741">
        <f t="shared" si="81"/>
        <v>0</v>
      </c>
      <c r="BT44" s="1741">
        <f t="shared" si="81"/>
        <v>0</v>
      </c>
      <c r="BU44" s="1741">
        <f t="shared" si="81"/>
        <v>0</v>
      </c>
      <c r="BV44" s="1741">
        <f t="shared" si="81"/>
        <v>0</v>
      </c>
      <c r="BW44" s="1741">
        <f t="shared" si="81"/>
        <v>0</v>
      </c>
      <c r="BX44" s="1741">
        <f t="shared" si="81"/>
        <v>0</v>
      </c>
      <c r="BY44" s="1741">
        <f t="shared" ref="BY44:DD44" si="82">SUBTOTAL(9,BY34:BY43)</f>
        <v>0</v>
      </c>
      <c r="BZ44" s="1741">
        <f t="shared" si="82"/>
        <v>0</v>
      </c>
      <c r="CA44" s="1741">
        <f t="shared" si="82"/>
        <v>0</v>
      </c>
      <c r="CB44" s="1741">
        <f t="shared" si="82"/>
        <v>0</v>
      </c>
      <c r="CC44" s="1741">
        <f t="shared" si="82"/>
        <v>0</v>
      </c>
      <c r="CD44" s="1741">
        <f t="shared" si="82"/>
        <v>0</v>
      </c>
      <c r="CE44" s="1741">
        <f t="shared" si="82"/>
        <v>0</v>
      </c>
      <c r="CF44" s="1741">
        <f t="shared" si="82"/>
        <v>0</v>
      </c>
      <c r="CG44" s="1741">
        <f t="shared" si="82"/>
        <v>0</v>
      </c>
      <c r="CH44" s="1741">
        <f t="shared" si="82"/>
        <v>0</v>
      </c>
      <c r="CI44" s="1741">
        <f t="shared" si="82"/>
        <v>0</v>
      </c>
      <c r="CJ44" s="1741">
        <f t="shared" si="82"/>
        <v>0</v>
      </c>
      <c r="CK44" s="1741">
        <f t="shared" si="82"/>
        <v>0</v>
      </c>
      <c r="CL44" s="1741">
        <f t="shared" si="82"/>
        <v>0</v>
      </c>
      <c r="CM44" s="1741">
        <f t="shared" si="82"/>
        <v>0</v>
      </c>
      <c r="CN44" s="1741">
        <f t="shared" si="82"/>
        <v>0</v>
      </c>
      <c r="CO44" s="1741">
        <f t="shared" si="82"/>
        <v>0</v>
      </c>
      <c r="CP44" s="1741">
        <f t="shared" si="82"/>
        <v>0</v>
      </c>
      <c r="CQ44" s="1741">
        <f t="shared" si="82"/>
        <v>0</v>
      </c>
      <c r="CR44" s="1741">
        <f t="shared" si="82"/>
        <v>0</v>
      </c>
      <c r="CS44" s="1741">
        <f t="shared" si="82"/>
        <v>0</v>
      </c>
      <c r="CT44" s="1741">
        <f t="shared" si="82"/>
        <v>0</v>
      </c>
      <c r="CU44" s="1741">
        <f t="shared" si="82"/>
        <v>0</v>
      </c>
      <c r="CV44" s="1741">
        <f t="shared" si="82"/>
        <v>0</v>
      </c>
      <c r="CW44" s="1741">
        <f t="shared" si="82"/>
        <v>0</v>
      </c>
      <c r="CX44" s="1741">
        <f t="shared" si="82"/>
        <v>0</v>
      </c>
      <c r="CY44" s="1741">
        <f t="shared" si="82"/>
        <v>0</v>
      </c>
      <c r="CZ44" s="1741">
        <f t="shared" si="82"/>
        <v>0</v>
      </c>
      <c r="DA44" s="1741">
        <f t="shared" si="82"/>
        <v>0</v>
      </c>
      <c r="DB44" s="1741">
        <f t="shared" si="82"/>
        <v>0</v>
      </c>
      <c r="DC44" s="1741">
        <f t="shared" si="82"/>
        <v>0</v>
      </c>
      <c r="DD44" s="1741">
        <f t="shared" si="82"/>
        <v>0</v>
      </c>
      <c r="DE44" s="1741">
        <f t="shared" ref="DE44:EJ44" si="83">SUBTOTAL(9,DE34:DE43)</f>
        <v>0</v>
      </c>
      <c r="DF44" s="1741">
        <f t="shared" si="83"/>
        <v>0</v>
      </c>
      <c r="DG44" s="1741">
        <f t="shared" si="83"/>
        <v>0</v>
      </c>
      <c r="DH44" s="1741">
        <f t="shared" si="83"/>
        <v>0</v>
      </c>
      <c r="DI44" s="1741">
        <f t="shared" si="83"/>
        <v>0</v>
      </c>
      <c r="DJ44" s="1741">
        <f t="shared" si="83"/>
        <v>0</v>
      </c>
      <c r="DK44" s="1741">
        <f t="shared" si="83"/>
        <v>0</v>
      </c>
      <c r="DL44" s="1741">
        <f t="shared" si="83"/>
        <v>0</v>
      </c>
      <c r="DM44" s="1741">
        <f t="shared" si="83"/>
        <v>0</v>
      </c>
      <c r="DN44" s="1741">
        <f t="shared" si="83"/>
        <v>0</v>
      </c>
      <c r="DO44" s="1741">
        <f t="shared" si="83"/>
        <v>0</v>
      </c>
      <c r="DP44" s="1741">
        <f t="shared" si="83"/>
        <v>0</v>
      </c>
      <c r="DQ44" s="1741">
        <f t="shared" si="83"/>
        <v>0</v>
      </c>
      <c r="DR44" s="1741">
        <f t="shared" si="83"/>
        <v>0</v>
      </c>
      <c r="DS44" s="1741">
        <f t="shared" si="83"/>
        <v>0</v>
      </c>
      <c r="DT44" s="1741">
        <f t="shared" si="83"/>
        <v>0</v>
      </c>
      <c r="DU44" s="1741">
        <f t="shared" si="83"/>
        <v>0</v>
      </c>
      <c r="DV44" s="1741">
        <f t="shared" si="83"/>
        <v>0</v>
      </c>
      <c r="DW44" s="1741">
        <f t="shared" si="83"/>
        <v>0</v>
      </c>
      <c r="DX44" s="1741">
        <f t="shared" si="83"/>
        <v>0</v>
      </c>
      <c r="DY44" s="1741">
        <f t="shared" si="83"/>
        <v>0</v>
      </c>
      <c r="DZ44" s="1741">
        <f t="shared" si="83"/>
        <v>0</v>
      </c>
      <c r="EA44" s="1741">
        <f t="shared" si="83"/>
        <v>0</v>
      </c>
      <c r="EB44" s="1741">
        <f t="shared" si="83"/>
        <v>0</v>
      </c>
      <c r="EC44" s="1741">
        <f t="shared" si="83"/>
        <v>0</v>
      </c>
    </row>
    <row r="45" spans="2:133" ht="16" customHeight="1" thickBo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729"/>
      <c r="N45" s="1729"/>
      <c r="O45" s="1729"/>
      <c r="P45" s="1729"/>
      <c r="Q45" s="1729"/>
      <c r="R45" s="1729"/>
      <c r="S45" s="1729"/>
      <c r="T45" s="1729"/>
      <c r="U45" s="1729"/>
      <c r="V45" s="1729"/>
      <c r="W45" s="1729"/>
      <c r="X45" s="1729"/>
      <c r="Y45" s="1729"/>
      <c r="Z45" s="1729"/>
      <c r="AA45" s="1729"/>
      <c r="AB45" s="1729"/>
      <c r="AC45" s="1729"/>
      <c r="AD45" s="1729"/>
      <c r="AE45" s="1729"/>
      <c r="AF45" s="1729"/>
      <c r="AG45" s="1729"/>
      <c r="AH45" s="1729"/>
      <c r="AI45" s="1729"/>
      <c r="AJ45" s="1729"/>
      <c r="AK45" s="1729"/>
      <c r="AL45" s="1729"/>
      <c r="AM45" s="1729"/>
      <c r="AN45" s="1729"/>
      <c r="AO45" s="1729"/>
      <c r="AP45" s="1729"/>
      <c r="AQ45" s="1729"/>
      <c r="AR45" s="1729"/>
      <c r="AS45" s="1729"/>
      <c r="AT45" s="1729"/>
      <c r="AU45" s="1729"/>
      <c r="AV45" s="1729"/>
      <c r="AW45" s="1729"/>
      <c r="AX45" s="1729"/>
      <c r="AY45" s="1729"/>
      <c r="AZ45" s="1729"/>
      <c r="BA45" s="1729"/>
      <c r="BB45" s="1729"/>
      <c r="BC45" s="1729"/>
      <c r="BD45" s="1729"/>
      <c r="BE45" s="1729"/>
      <c r="BF45" s="1729"/>
      <c r="BG45" s="1729"/>
      <c r="BH45" s="1729"/>
      <c r="BI45" s="1729"/>
      <c r="BJ45" s="1729"/>
      <c r="BK45" s="1729"/>
      <c r="BL45" s="1729"/>
      <c r="BM45" s="1729"/>
      <c r="BN45" s="1729"/>
      <c r="BO45" s="1729"/>
      <c r="BP45" s="1729"/>
      <c r="BQ45" s="1729"/>
      <c r="BR45" s="1729"/>
      <c r="BS45" s="1729"/>
      <c r="BT45" s="1729"/>
      <c r="BU45" s="1729"/>
      <c r="BV45" s="1729"/>
      <c r="BW45" s="1729"/>
      <c r="BX45" s="1729"/>
      <c r="BY45" s="1729"/>
      <c r="BZ45" s="1729"/>
      <c r="CA45" s="1729"/>
      <c r="CB45" s="1729"/>
      <c r="CC45" s="1729"/>
      <c r="CD45" s="1729"/>
      <c r="CE45" s="1729"/>
      <c r="CF45" s="1729"/>
      <c r="CG45" s="1729"/>
      <c r="CH45" s="1729"/>
      <c r="CI45" s="1729"/>
      <c r="CJ45" s="1729"/>
      <c r="CK45" s="1729"/>
      <c r="CL45" s="1729"/>
      <c r="CM45" s="1729"/>
      <c r="CN45" s="1729"/>
      <c r="CO45" s="1729"/>
      <c r="CP45" s="1729"/>
      <c r="CQ45" s="1729"/>
      <c r="CR45" s="1729"/>
      <c r="CS45" s="1729"/>
      <c r="CT45" s="1729"/>
      <c r="CU45" s="1729"/>
      <c r="CV45" s="1729"/>
      <c r="CW45" s="1729"/>
      <c r="CX45" s="1729"/>
      <c r="CY45" s="1729"/>
      <c r="CZ45" s="1729"/>
      <c r="DA45" s="1729"/>
      <c r="DB45" s="1729"/>
      <c r="DC45" s="1729"/>
      <c r="DD45" s="1729"/>
      <c r="DE45" s="1729"/>
      <c r="DF45" s="1729"/>
      <c r="DG45" s="1729"/>
      <c r="DH45" s="1729"/>
      <c r="DI45" s="1729"/>
      <c r="DJ45" s="1729"/>
      <c r="DK45" s="1729"/>
      <c r="DL45" s="1729"/>
      <c r="DM45" s="1729"/>
      <c r="DN45" s="1729"/>
      <c r="DO45" s="1729"/>
      <c r="DP45" s="1729"/>
      <c r="DQ45" s="1729"/>
      <c r="DR45" s="1729"/>
      <c r="DS45" s="1729"/>
      <c r="DT45" s="1729"/>
      <c r="DU45" s="1729"/>
      <c r="DV45" s="1729"/>
      <c r="DW45" s="1729"/>
      <c r="DX45" s="1729"/>
      <c r="DY45" s="1729"/>
      <c r="DZ45" s="1729"/>
      <c r="EA45" s="1729"/>
      <c r="EB45" s="1729"/>
      <c r="EC45" s="1729"/>
    </row>
    <row r="46" spans="2:133" ht="16" customHeight="1" thickBot="1">
      <c r="B46" s="1"/>
      <c r="C46" s="529" t="s">
        <v>1204</v>
      </c>
      <c r="D46" s="530"/>
      <c r="E46" s="530"/>
      <c r="F46" s="1095"/>
      <c r="G46" s="1095"/>
      <c r="H46" s="1095"/>
      <c r="I46" s="1095"/>
      <c r="J46" s="2149"/>
      <c r="K46" s="2032"/>
      <c r="L46" s="1"/>
      <c r="M46" s="1729"/>
      <c r="N46" s="1729"/>
      <c r="O46" s="1729"/>
      <c r="P46" s="1729"/>
      <c r="Q46" s="1729"/>
      <c r="R46" s="1729"/>
      <c r="S46" s="1729"/>
      <c r="T46" s="1729"/>
      <c r="U46" s="1729"/>
      <c r="V46" s="1729"/>
      <c r="W46" s="1729"/>
      <c r="X46" s="1729"/>
      <c r="Y46" s="1729"/>
      <c r="Z46" s="1729"/>
      <c r="AA46" s="1729"/>
      <c r="AB46" s="1729"/>
      <c r="AC46" s="1729"/>
      <c r="AD46" s="1729"/>
      <c r="AE46" s="1729"/>
      <c r="AF46" s="1729"/>
      <c r="AG46" s="1729"/>
      <c r="AH46" s="1729"/>
      <c r="AI46" s="1729"/>
      <c r="AJ46" s="1729"/>
      <c r="AK46" s="1729"/>
      <c r="AL46" s="1729"/>
      <c r="AM46" s="1729"/>
      <c r="AN46" s="1729"/>
      <c r="AO46" s="1729"/>
      <c r="AP46" s="1729"/>
      <c r="AQ46" s="1729"/>
      <c r="AR46" s="1729"/>
      <c r="AS46" s="1729"/>
      <c r="AT46" s="1729"/>
      <c r="AU46" s="1729"/>
      <c r="AV46" s="1729"/>
      <c r="AW46" s="1729"/>
      <c r="AX46" s="1729"/>
      <c r="AY46" s="1729"/>
      <c r="AZ46" s="1729"/>
      <c r="BA46" s="1729"/>
      <c r="BB46" s="1729"/>
      <c r="BC46" s="1729"/>
      <c r="BD46" s="1729"/>
      <c r="BE46" s="1729"/>
      <c r="BF46" s="1729"/>
      <c r="BG46" s="1729"/>
      <c r="BH46" s="1729"/>
      <c r="BI46" s="1729"/>
      <c r="BJ46" s="1729"/>
      <c r="BK46" s="1729"/>
      <c r="BL46" s="1729"/>
      <c r="BM46" s="1729"/>
      <c r="BN46" s="1729"/>
      <c r="BO46" s="1729"/>
      <c r="BP46" s="1729"/>
      <c r="BQ46" s="1729"/>
      <c r="BR46" s="1729"/>
      <c r="BS46" s="1729"/>
      <c r="BT46" s="1729"/>
      <c r="BU46" s="1729"/>
      <c r="BV46" s="1729"/>
      <c r="BW46" s="1729"/>
      <c r="BX46" s="1729"/>
      <c r="BY46" s="1729"/>
      <c r="BZ46" s="1729"/>
      <c r="CA46" s="1729"/>
      <c r="CB46" s="1729"/>
      <c r="CC46" s="1729"/>
      <c r="CD46" s="1729"/>
      <c r="CE46" s="1729"/>
      <c r="CF46" s="1729"/>
      <c r="CG46" s="1729"/>
      <c r="CH46" s="1729"/>
      <c r="CI46" s="1729"/>
      <c r="CJ46" s="1729"/>
      <c r="CK46" s="1729"/>
      <c r="CL46" s="1729"/>
      <c r="CM46" s="1729"/>
      <c r="CN46" s="1729"/>
      <c r="CO46" s="1729"/>
      <c r="CP46" s="1729"/>
      <c r="CQ46" s="1729"/>
      <c r="CR46" s="1729"/>
      <c r="CS46" s="1729"/>
      <c r="CT46" s="1729"/>
      <c r="CU46" s="1729"/>
      <c r="CV46" s="1729"/>
      <c r="CW46" s="1729"/>
      <c r="CX46" s="1729"/>
      <c r="CY46" s="1729"/>
      <c r="CZ46" s="1729"/>
      <c r="DA46" s="1729"/>
      <c r="DB46" s="1729"/>
      <c r="DC46" s="1729"/>
      <c r="DD46" s="1729"/>
      <c r="DE46" s="1729"/>
      <c r="DF46" s="1729"/>
      <c r="DG46" s="1729"/>
      <c r="DH46" s="1729"/>
      <c r="DI46" s="1729"/>
      <c r="DJ46" s="1729"/>
      <c r="DK46" s="1729"/>
      <c r="DL46" s="1729"/>
      <c r="DM46" s="1729"/>
      <c r="DN46" s="1729"/>
      <c r="DO46" s="1729"/>
      <c r="DP46" s="1729"/>
      <c r="DQ46" s="1729"/>
      <c r="DR46" s="1729"/>
      <c r="DS46" s="1729"/>
      <c r="DT46" s="1729"/>
      <c r="DU46" s="1729"/>
      <c r="DV46" s="1729"/>
      <c r="DW46" s="1729"/>
      <c r="DX46" s="1729"/>
      <c r="DY46" s="1729"/>
      <c r="DZ46" s="1729"/>
      <c r="EA46" s="1729"/>
      <c r="EB46" s="1729"/>
      <c r="EC46" s="1729"/>
    </row>
    <row r="47" spans="2:133" ht="15.5" customHeight="1">
      <c r="B47" s="1"/>
      <c r="C47" s="14" t="s">
        <v>1205</v>
      </c>
      <c r="D47" s="1744"/>
      <c r="E47" s="1747"/>
      <c r="F47" s="73">
        <v>0</v>
      </c>
      <c r="G47" s="74">
        <v>0</v>
      </c>
      <c r="H47" s="1727" t="str">
        <f t="shared" ref="H47:H53" si="84">IF($E47=0,"-",EOMONTH($E$7,F47))</f>
        <v>-</v>
      </c>
      <c r="I47" s="1728" t="str">
        <f t="shared" ref="I47:I53" si="85">IF($E47=0,"-",EOMONTH(H47,G47-1))</f>
        <v>-</v>
      </c>
      <c r="J47" s="2160"/>
      <c r="K47" s="2082"/>
      <c r="L47" s="1"/>
      <c r="M47" s="1729">
        <f t="shared" ref="M47:V53" si="86">IF(AND(M$13&gt;=$F47,M$13&lt;SUM($F47:$G47)),$E47/$G47,0)</f>
        <v>0</v>
      </c>
      <c r="N47" s="1729">
        <f t="shared" si="86"/>
        <v>0</v>
      </c>
      <c r="O47" s="1729">
        <f t="shared" si="86"/>
        <v>0</v>
      </c>
      <c r="P47" s="1729">
        <f t="shared" si="86"/>
        <v>0</v>
      </c>
      <c r="Q47" s="1729">
        <f t="shared" si="86"/>
        <v>0</v>
      </c>
      <c r="R47" s="1729">
        <f t="shared" si="86"/>
        <v>0</v>
      </c>
      <c r="S47" s="1729">
        <f t="shared" si="86"/>
        <v>0</v>
      </c>
      <c r="T47" s="1729">
        <f t="shared" si="86"/>
        <v>0</v>
      </c>
      <c r="U47" s="1729">
        <f t="shared" si="86"/>
        <v>0</v>
      </c>
      <c r="V47" s="1729">
        <f t="shared" si="86"/>
        <v>0</v>
      </c>
      <c r="W47" s="1729">
        <f t="shared" ref="W47:AF53" si="87">IF(AND(W$13&gt;=$F47,W$13&lt;SUM($F47:$G47)),$E47/$G47,0)</f>
        <v>0</v>
      </c>
      <c r="X47" s="1729">
        <f t="shared" si="87"/>
        <v>0</v>
      </c>
      <c r="Y47" s="1729">
        <f t="shared" si="87"/>
        <v>0</v>
      </c>
      <c r="Z47" s="1729">
        <f t="shared" si="87"/>
        <v>0</v>
      </c>
      <c r="AA47" s="1729">
        <f t="shared" si="87"/>
        <v>0</v>
      </c>
      <c r="AB47" s="1729">
        <f t="shared" si="87"/>
        <v>0</v>
      </c>
      <c r="AC47" s="1729">
        <f t="shared" si="87"/>
        <v>0</v>
      </c>
      <c r="AD47" s="1729">
        <f t="shared" si="87"/>
        <v>0</v>
      </c>
      <c r="AE47" s="1729">
        <f t="shared" si="87"/>
        <v>0</v>
      </c>
      <c r="AF47" s="1729">
        <f t="shared" si="87"/>
        <v>0</v>
      </c>
      <c r="AG47" s="1729">
        <f t="shared" ref="AG47:AP53" si="88">IF(AND(AG$13&gt;=$F47,AG$13&lt;SUM($F47:$G47)),$E47/$G47,0)</f>
        <v>0</v>
      </c>
      <c r="AH47" s="1729">
        <f t="shared" si="88"/>
        <v>0</v>
      </c>
      <c r="AI47" s="1729">
        <f t="shared" si="88"/>
        <v>0</v>
      </c>
      <c r="AJ47" s="1729">
        <f t="shared" si="88"/>
        <v>0</v>
      </c>
      <c r="AK47" s="1729">
        <f t="shared" si="88"/>
        <v>0</v>
      </c>
      <c r="AL47" s="1729">
        <f t="shared" si="88"/>
        <v>0</v>
      </c>
      <c r="AM47" s="1729">
        <f t="shared" si="88"/>
        <v>0</v>
      </c>
      <c r="AN47" s="1729">
        <f t="shared" si="88"/>
        <v>0</v>
      </c>
      <c r="AO47" s="1729">
        <f t="shared" si="88"/>
        <v>0</v>
      </c>
      <c r="AP47" s="1729">
        <f t="shared" si="88"/>
        <v>0</v>
      </c>
      <c r="AQ47" s="1729">
        <f t="shared" ref="AQ47:AZ53" si="89">IF(AND(AQ$13&gt;=$F47,AQ$13&lt;SUM($F47:$G47)),$E47/$G47,0)</f>
        <v>0</v>
      </c>
      <c r="AR47" s="1729">
        <f t="shared" si="89"/>
        <v>0</v>
      </c>
      <c r="AS47" s="1729">
        <f t="shared" si="89"/>
        <v>0</v>
      </c>
      <c r="AT47" s="1729">
        <f t="shared" si="89"/>
        <v>0</v>
      </c>
      <c r="AU47" s="1729">
        <f t="shared" si="89"/>
        <v>0</v>
      </c>
      <c r="AV47" s="1729">
        <f t="shared" si="89"/>
        <v>0</v>
      </c>
      <c r="AW47" s="1729">
        <f t="shared" si="89"/>
        <v>0</v>
      </c>
      <c r="AX47" s="1729">
        <f t="shared" si="89"/>
        <v>0</v>
      </c>
      <c r="AY47" s="1729">
        <f t="shared" si="89"/>
        <v>0</v>
      </c>
      <c r="AZ47" s="1729">
        <f t="shared" si="89"/>
        <v>0</v>
      </c>
      <c r="BA47" s="1729">
        <f t="shared" ref="BA47:BJ53" si="90">IF(AND(BA$13&gt;=$F47,BA$13&lt;SUM($F47:$G47)),$E47/$G47,0)</f>
        <v>0</v>
      </c>
      <c r="BB47" s="1729">
        <f t="shared" si="90"/>
        <v>0</v>
      </c>
      <c r="BC47" s="1729">
        <f t="shared" si="90"/>
        <v>0</v>
      </c>
      <c r="BD47" s="1729">
        <f t="shared" si="90"/>
        <v>0</v>
      </c>
      <c r="BE47" s="1729">
        <f t="shared" si="90"/>
        <v>0</v>
      </c>
      <c r="BF47" s="1729">
        <f t="shared" si="90"/>
        <v>0</v>
      </c>
      <c r="BG47" s="1729">
        <f t="shared" si="90"/>
        <v>0</v>
      </c>
      <c r="BH47" s="1729">
        <f t="shared" si="90"/>
        <v>0</v>
      </c>
      <c r="BI47" s="1729">
        <f t="shared" si="90"/>
        <v>0</v>
      </c>
      <c r="BJ47" s="1729">
        <f t="shared" si="90"/>
        <v>0</v>
      </c>
      <c r="BK47" s="1729">
        <f t="shared" ref="BK47:BT53" si="91">IF(AND(BK$13&gt;=$F47,BK$13&lt;SUM($F47:$G47)),$E47/$G47,0)</f>
        <v>0</v>
      </c>
      <c r="BL47" s="1729">
        <f t="shared" si="91"/>
        <v>0</v>
      </c>
      <c r="BM47" s="1729">
        <f t="shared" si="91"/>
        <v>0</v>
      </c>
      <c r="BN47" s="1729">
        <f t="shared" si="91"/>
        <v>0</v>
      </c>
      <c r="BO47" s="1729">
        <f t="shared" si="91"/>
        <v>0</v>
      </c>
      <c r="BP47" s="1729">
        <f t="shared" si="91"/>
        <v>0</v>
      </c>
      <c r="BQ47" s="1729">
        <f t="shared" si="91"/>
        <v>0</v>
      </c>
      <c r="BR47" s="1729">
        <f t="shared" si="91"/>
        <v>0</v>
      </c>
      <c r="BS47" s="1729">
        <f t="shared" si="91"/>
        <v>0</v>
      </c>
      <c r="BT47" s="1729">
        <f t="shared" si="91"/>
        <v>0</v>
      </c>
      <c r="BU47" s="1729">
        <f t="shared" ref="BU47:CD53" si="92">IF(AND(BU$13&gt;=$F47,BU$13&lt;SUM($F47:$G47)),$E47/$G47,0)</f>
        <v>0</v>
      </c>
      <c r="BV47" s="1729">
        <f t="shared" si="92"/>
        <v>0</v>
      </c>
      <c r="BW47" s="1729">
        <f t="shared" si="92"/>
        <v>0</v>
      </c>
      <c r="BX47" s="1729">
        <f t="shared" si="92"/>
        <v>0</v>
      </c>
      <c r="BY47" s="1729">
        <f t="shared" si="92"/>
        <v>0</v>
      </c>
      <c r="BZ47" s="1729">
        <f t="shared" si="92"/>
        <v>0</v>
      </c>
      <c r="CA47" s="1729">
        <f t="shared" si="92"/>
        <v>0</v>
      </c>
      <c r="CB47" s="1729">
        <f t="shared" si="92"/>
        <v>0</v>
      </c>
      <c r="CC47" s="1729">
        <f t="shared" si="92"/>
        <v>0</v>
      </c>
      <c r="CD47" s="1729">
        <f t="shared" si="92"/>
        <v>0</v>
      </c>
      <c r="CE47" s="1729">
        <f t="shared" ref="CE47:CN53" si="93">IF(AND(CE$13&gt;=$F47,CE$13&lt;SUM($F47:$G47)),$E47/$G47,0)</f>
        <v>0</v>
      </c>
      <c r="CF47" s="1729">
        <f t="shared" si="93"/>
        <v>0</v>
      </c>
      <c r="CG47" s="1729">
        <f t="shared" si="93"/>
        <v>0</v>
      </c>
      <c r="CH47" s="1729">
        <f t="shared" si="93"/>
        <v>0</v>
      </c>
      <c r="CI47" s="1729">
        <f t="shared" si="93"/>
        <v>0</v>
      </c>
      <c r="CJ47" s="1729">
        <f t="shared" si="93"/>
        <v>0</v>
      </c>
      <c r="CK47" s="1729">
        <f t="shared" si="93"/>
        <v>0</v>
      </c>
      <c r="CL47" s="1729">
        <f t="shared" si="93"/>
        <v>0</v>
      </c>
      <c r="CM47" s="1729">
        <f t="shared" si="93"/>
        <v>0</v>
      </c>
      <c r="CN47" s="1729">
        <f t="shared" si="93"/>
        <v>0</v>
      </c>
      <c r="CO47" s="1729">
        <f t="shared" ref="CO47:CX53" si="94">IF(AND(CO$13&gt;=$F47,CO$13&lt;SUM($F47:$G47)),$E47/$G47,0)</f>
        <v>0</v>
      </c>
      <c r="CP47" s="1729">
        <f t="shared" si="94"/>
        <v>0</v>
      </c>
      <c r="CQ47" s="1729">
        <f t="shared" si="94"/>
        <v>0</v>
      </c>
      <c r="CR47" s="1729">
        <f t="shared" si="94"/>
        <v>0</v>
      </c>
      <c r="CS47" s="1729">
        <f t="shared" si="94"/>
        <v>0</v>
      </c>
      <c r="CT47" s="1729">
        <f t="shared" si="94"/>
        <v>0</v>
      </c>
      <c r="CU47" s="1729">
        <f t="shared" si="94"/>
        <v>0</v>
      </c>
      <c r="CV47" s="1729">
        <f t="shared" si="94"/>
        <v>0</v>
      </c>
      <c r="CW47" s="1729">
        <f t="shared" si="94"/>
        <v>0</v>
      </c>
      <c r="CX47" s="1729">
        <f t="shared" si="94"/>
        <v>0</v>
      </c>
      <c r="CY47" s="1729">
        <f t="shared" ref="CY47:DH53" si="95">IF(AND(CY$13&gt;=$F47,CY$13&lt;SUM($F47:$G47)),$E47/$G47,0)</f>
        <v>0</v>
      </c>
      <c r="CZ47" s="1729">
        <f t="shared" si="95"/>
        <v>0</v>
      </c>
      <c r="DA47" s="1729">
        <f t="shared" si="95"/>
        <v>0</v>
      </c>
      <c r="DB47" s="1729">
        <f t="shared" si="95"/>
        <v>0</v>
      </c>
      <c r="DC47" s="1729">
        <f t="shared" si="95"/>
        <v>0</v>
      </c>
      <c r="DD47" s="1729">
        <f t="shared" si="95"/>
        <v>0</v>
      </c>
      <c r="DE47" s="1729">
        <f t="shared" si="95"/>
        <v>0</v>
      </c>
      <c r="DF47" s="1729">
        <f t="shared" si="95"/>
        <v>0</v>
      </c>
      <c r="DG47" s="1729">
        <f t="shared" si="95"/>
        <v>0</v>
      </c>
      <c r="DH47" s="1729">
        <f t="shared" si="95"/>
        <v>0</v>
      </c>
      <c r="DI47" s="1729">
        <f t="shared" ref="DI47:DR53" si="96">IF(AND(DI$13&gt;=$F47,DI$13&lt;SUM($F47:$G47)),$E47/$G47,0)</f>
        <v>0</v>
      </c>
      <c r="DJ47" s="1729">
        <f t="shared" si="96"/>
        <v>0</v>
      </c>
      <c r="DK47" s="1729">
        <f t="shared" si="96"/>
        <v>0</v>
      </c>
      <c r="DL47" s="1729">
        <f t="shared" si="96"/>
        <v>0</v>
      </c>
      <c r="DM47" s="1729">
        <f t="shared" si="96"/>
        <v>0</v>
      </c>
      <c r="DN47" s="1729">
        <f t="shared" si="96"/>
        <v>0</v>
      </c>
      <c r="DO47" s="1729">
        <f t="shared" si="96"/>
        <v>0</v>
      </c>
      <c r="DP47" s="1729">
        <f t="shared" si="96"/>
        <v>0</v>
      </c>
      <c r="DQ47" s="1729">
        <f t="shared" si="96"/>
        <v>0</v>
      </c>
      <c r="DR47" s="1729">
        <f t="shared" si="96"/>
        <v>0</v>
      </c>
      <c r="DS47" s="1729">
        <f t="shared" ref="DS47:EC53" si="97">IF(AND(DS$13&gt;=$F47,DS$13&lt;SUM($F47:$G47)),$E47/$G47,0)</f>
        <v>0</v>
      </c>
      <c r="DT47" s="1729">
        <f t="shared" si="97"/>
        <v>0</v>
      </c>
      <c r="DU47" s="1729">
        <f t="shared" si="97"/>
        <v>0</v>
      </c>
      <c r="DV47" s="1729">
        <f t="shared" si="97"/>
        <v>0</v>
      </c>
      <c r="DW47" s="1729">
        <f t="shared" si="97"/>
        <v>0</v>
      </c>
      <c r="DX47" s="1729">
        <f t="shared" si="97"/>
        <v>0</v>
      </c>
      <c r="DY47" s="1729">
        <f t="shared" si="97"/>
        <v>0</v>
      </c>
      <c r="DZ47" s="1729">
        <f t="shared" si="97"/>
        <v>0</v>
      </c>
      <c r="EA47" s="1729">
        <f t="shared" si="97"/>
        <v>0</v>
      </c>
      <c r="EB47" s="1729">
        <f t="shared" si="97"/>
        <v>0</v>
      </c>
      <c r="EC47" s="1729">
        <f t="shared" si="97"/>
        <v>0</v>
      </c>
    </row>
    <row r="48" spans="2:133" ht="15.5" customHeight="1">
      <c r="B48" s="1"/>
      <c r="C48" s="15" t="s">
        <v>1206</v>
      </c>
      <c r="D48" s="999">
        <f>UW!J52</f>
        <v>0.05</v>
      </c>
      <c r="E48" s="1748">
        <f ca="1">D48*($E$31+$E$24)</f>
        <v>0</v>
      </c>
      <c r="F48" s="75">
        <f>F14</f>
        <v>7</v>
      </c>
      <c r="G48" s="76">
        <f>G14</f>
        <v>14</v>
      </c>
      <c r="H48" s="1730" t="str">
        <f t="shared" ca="1" si="84"/>
        <v>-</v>
      </c>
      <c r="I48" s="1731" t="str">
        <f t="shared" ca="1" si="85"/>
        <v>-</v>
      </c>
      <c r="J48" s="2145"/>
      <c r="K48" s="2097"/>
      <c r="L48" s="1729"/>
      <c r="M48" s="1729">
        <f t="shared" si="86"/>
        <v>0</v>
      </c>
      <c r="N48" s="1729">
        <f t="shared" si="86"/>
        <v>0</v>
      </c>
      <c r="O48" s="1729">
        <f t="shared" si="86"/>
        <v>0</v>
      </c>
      <c r="P48" s="1729">
        <f t="shared" si="86"/>
        <v>0</v>
      </c>
      <c r="Q48" s="1729">
        <f t="shared" si="86"/>
        <v>0</v>
      </c>
      <c r="R48" s="1729">
        <f t="shared" si="86"/>
        <v>0</v>
      </c>
      <c r="S48" s="1729">
        <f t="shared" si="86"/>
        <v>0</v>
      </c>
      <c r="T48" s="1729">
        <f t="shared" ca="1" si="86"/>
        <v>0</v>
      </c>
      <c r="U48" s="1729">
        <f t="shared" ca="1" si="86"/>
        <v>0</v>
      </c>
      <c r="V48" s="1729">
        <f t="shared" ca="1" si="86"/>
        <v>0</v>
      </c>
      <c r="W48" s="1729">
        <f t="shared" ca="1" si="87"/>
        <v>0</v>
      </c>
      <c r="X48" s="1729">
        <f t="shared" ca="1" si="87"/>
        <v>0</v>
      </c>
      <c r="Y48" s="1729">
        <f t="shared" ca="1" si="87"/>
        <v>0</v>
      </c>
      <c r="Z48" s="1729">
        <f t="shared" ca="1" si="87"/>
        <v>0</v>
      </c>
      <c r="AA48" s="1729">
        <f t="shared" ca="1" si="87"/>
        <v>0</v>
      </c>
      <c r="AB48" s="1729">
        <f t="shared" ca="1" si="87"/>
        <v>0</v>
      </c>
      <c r="AC48" s="1729">
        <f t="shared" ca="1" si="87"/>
        <v>0</v>
      </c>
      <c r="AD48" s="1729">
        <f t="shared" ca="1" si="87"/>
        <v>0</v>
      </c>
      <c r="AE48" s="1729">
        <f t="shared" ca="1" si="87"/>
        <v>0</v>
      </c>
      <c r="AF48" s="1729">
        <f t="shared" ca="1" si="87"/>
        <v>0</v>
      </c>
      <c r="AG48" s="1729">
        <f t="shared" ca="1" si="88"/>
        <v>0</v>
      </c>
      <c r="AH48" s="1729">
        <f t="shared" si="88"/>
        <v>0</v>
      </c>
      <c r="AI48" s="1729">
        <f t="shared" si="88"/>
        <v>0</v>
      </c>
      <c r="AJ48" s="1729">
        <f t="shared" si="88"/>
        <v>0</v>
      </c>
      <c r="AK48" s="1729">
        <f t="shared" si="88"/>
        <v>0</v>
      </c>
      <c r="AL48" s="1729">
        <f t="shared" si="88"/>
        <v>0</v>
      </c>
      <c r="AM48" s="1729">
        <f t="shared" si="88"/>
        <v>0</v>
      </c>
      <c r="AN48" s="1729">
        <f t="shared" si="88"/>
        <v>0</v>
      </c>
      <c r="AO48" s="1729">
        <f t="shared" si="88"/>
        <v>0</v>
      </c>
      <c r="AP48" s="1729">
        <f t="shared" si="88"/>
        <v>0</v>
      </c>
      <c r="AQ48" s="1729">
        <f t="shared" si="89"/>
        <v>0</v>
      </c>
      <c r="AR48" s="1729">
        <f t="shared" si="89"/>
        <v>0</v>
      </c>
      <c r="AS48" s="1729">
        <f t="shared" si="89"/>
        <v>0</v>
      </c>
      <c r="AT48" s="1729">
        <f t="shared" si="89"/>
        <v>0</v>
      </c>
      <c r="AU48" s="1729">
        <f t="shared" si="89"/>
        <v>0</v>
      </c>
      <c r="AV48" s="1729">
        <f t="shared" si="89"/>
        <v>0</v>
      </c>
      <c r="AW48" s="1729">
        <f t="shared" si="89"/>
        <v>0</v>
      </c>
      <c r="AX48" s="1729">
        <f t="shared" si="89"/>
        <v>0</v>
      </c>
      <c r="AY48" s="1729">
        <f t="shared" si="89"/>
        <v>0</v>
      </c>
      <c r="AZ48" s="1729">
        <f t="shared" si="89"/>
        <v>0</v>
      </c>
      <c r="BA48" s="1729">
        <f t="shared" si="90"/>
        <v>0</v>
      </c>
      <c r="BB48" s="1729">
        <f t="shared" si="90"/>
        <v>0</v>
      </c>
      <c r="BC48" s="1729">
        <f t="shared" si="90"/>
        <v>0</v>
      </c>
      <c r="BD48" s="1729">
        <f t="shared" si="90"/>
        <v>0</v>
      </c>
      <c r="BE48" s="1729">
        <f t="shared" si="90"/>
        <v>0</v>
      </c>
      <c r="BF48" s="1729">
        <f t="shared" si="90"/>
        <v>0</v>
      </c>
      <c r="BG48" s="1729">
        <f t="shared" si="90"/>
        <v>0</v>
      </c>
      <c r="BH48" s="1729">
        <f t="shared" si="90"/>
        <v>0</v>
      </c>
      <c r="BI48" s="1729">
        <f t="shared" si="90"/>
        <v>0</v>
      </c>
      <c r="BJ48" s="1729">
        <f t="shared" si="90"/>
        <v>0</v>
      </c>
      <c r="BK48" s="1729">
        <f t="shared" si="91"/>
        <v>0</v>
      </c>
      <c r="BL48" s="1729">
        <f t="shared" si="91"/>
        <v>0</v>
      </c>
      <c r="BM48" s="1729">
        <f t="shared" si="91"/>
        <v>0</v>
      </c>
      <c r="BN48" s="1729">
        <f t="shared" si="91"/>
        <v>0</v>
      </c>
      <c r="BO48" s="1729">
        <f t="shared" si="91"/>
        <v>0</v>
      </c>
      <c r="BP48" s="1729">
        <f t="shared" si="91"/>
        <v>0</v>
      </c>
      <c r="BQ48" s="1729">
        <f t="shared" si="91"/>
        <v>0</v>
      </c>
      <c r="BR48" s="1729">
        <f t="shared" si="91"/>
        <v>0</v>
      </c>
      <c r="BS48" s="1729">
        <f t="shared" si="91"/>
        <v>0</v>
      </c>
      <c r="BT48" s="1729">
        <f t="shared" si="91"/>
        <v>0</v>
      </c>
      <c r="BU48" s="1729">
        <f t="shared" si="92"/>
        <v>0</v>
      </c>
      <c r="BV48" s="1729">
        <f t="shared" si="92"/>
        <v>0</v>
      </c>
      <c r="BW48" s="1729">
        <f t="shared" si="92"/>
        <v>0</v>
      </c>
      <c r="BX48" s="1729">
        <f t="shared" si="92"/>
        <v>0</v>
      </c>
      <c r="BY48" s="1729">
        <f t="shared" si="92"/>
        <v>0</v>
      </c>
      <c r="BZ48" s="1729">
        <f t="shared" si="92"/>
        <v>0</v>
      </c>
      <c r="CA48" s="1729">
        <f t="shared" si="92"/>
        <v>0</v>
      </c>
      <c r="CB48" s="1729">
        <f t="shared" si="92"/>
        <v>0</v>
      </c>
      <c r="CC48" s="1729">
        <f t="shared" si="92"/>
        <v>0</v>
      </c>
      <c r="CD48" s="1729">
        <f t="shared" si="92"/>
        <v>0</v>
      </c>
      <c r="CE48" s="1729">
        <f t="shared" si="93"/>
        <v>0</v>
      </c>
      <c r="CF48" s="1729">
        <f t="shared" si="93"/>
        <v>0</v>
      </c>
      <c r="CG48" s="1729">
        <f t="shared" si="93"/>
        <v>0</v>
      </c>
      <c r="CH48" s="1729">
        <f t="shared" si="93"/>
        <v>0</v>
      </c>
      <c r="CI48" s="1729">
        <f t="shared" si="93"/>
        <v>0</v>
      </c>
      <c r="CJ48" s="1729">
        <f t="shared" si="93"/>
        <v>0</v>
      </c>
      <c r="CK48" s="1729">
        <f t="shared" si="93"/>
        <v>0</v>
      </c>
      <c r="CL48" s="1729">
        <f t="shared" si="93"/>
        <v>0</v>
      </c>
      <c r="CM48" s="1729">
        <f t="shared" si="93"/>
        <v>0</v>
      </c>
      <c r="CN48" s="1729">
        <f t="shared" si="93"/>
        <v>0</v>
      </c>
      <c r="CO48" s="1729">
        <f t="shared" si="94"/>
        <v>0</v>
      </c>
      <c r="CP48" s="1729">
        <f t="shared" si="94"/>
        <v>0</v>
      </c>
      <c r="CQ48" s="1729">
        <f t="shared" si="94"/>
        <v>0</v>
      </c>
      <c r="CR48" s="1729">
        <f t="shared" si="94"/>
        <v>0</v>
      </c>
      <c r="CS48" s="1729">
        <f t="shared" si="94"/>
        <v>0</v>
      </c>
      <c r="CT48" s="1729">
        <f t="shared" si="94"/>
        <v>0</v>
      </c>
      <c r="CU48" s="1729">
        <f t="shared" si="94"/>
        <v>0</v>
      </c>
      <c r="CV48" s="1729">
        <f t="shared" si="94"/>
        <v>0</v>
      </c>
      <c r="CW48" s="1729">
        <f t="shared" si="94"/>
        <v>0</v>
      </c>
      <c r="CX48" s="1729">
        <f t="shared" si="94"/>
        <v>0</v>
      </c>
      <c r="CY48" s="1729">
        <f t="shared" si="95"/>
        <v>0</v>
      </c>
      <c r="CZ48" s="1729">
        <f t="shared" si="95"/>
        <v>0</v>
      </c>
      <c r="DA48" s="1729">
        <f t="shared" si="95"/>
        <v>0</v>
      </c>
      <c r="DB48" s="1729">
        <f t="shared" si="95"/>
        <v>0</v>
      </c>
      <c r="DC48" s="1729">
        <f t="shared" si="95"/>
        <v>0</v>
      </c>
      <c r="DD48" s="1729">
        <f t="shared" si="95"/>
        <v>0</v>
      </c>
      <c r="DE48" s="1729">
        <f t="shared" si="95"/>
        <v>0</v>
      </c>
      <c r="DF48" s="1729">
        <f t="shared" si="95"/>
        <v>0</v>
      </c>
      <c r="DG48" s="1729">
        <f t="shared" si="95"/>
        <v>0</v>
      </c>
      <c r="DH48" s="1729">
        <f t="shared" si="95"/>
        <v>0</v>
      </c>
      <c r="DI48" s="1729">
        <f t="shared" si="96"/>
        <v>0</v>
      </c>
      <c r="DJ48" s="1729">
        <f t="shared" si="96"/>
        <v>0</v>
      </c>
      <c r="DK48" s="1729">
        <f t="shared" si="96"/>
        <v>0</v>
      </c>
      <c r="DL48" s="1729">
        <f t="shared" si="96"/>
        <v>0</v>
      </c>
      <c r="DM48" s="1729">
        <f t="shared" si="96"/>
        <v>0</v>
      </c>
      <c r="DN48" s="1729">
        <f t="shared" si="96"/>
        <v>0</v>
      </c>
      <c r="DO48" s="1729">
        <f t="shared" si="96"/>
        <v>0</v>
      </c>
      <c r="DP48" s="1729">
        <f t="shared" si="96"/>
        <v>0</v>
      </c>
      <c r="DQ48" s="1729">
        <f t="shared" si="96"/>
        <v>0</v>
      </c>
      <c r="DR48" s="1729">
        <f t="shared" si="96"/>
        <v>0</v>
      </c>
      <c r="DS48" s="1729">
        <f t="shared" si="97"/>
        <v>0</v>
      </c>
      <c r="DT48" s="1729">
        <f t="shared" si="97"/>
        <v>0</v>
      </c>
      <c r="DU48" s="1729">
        <f t="shared" si="97"/>
        <v>0</v>
      </c>
      <c r="DV48" s="1729">
        <f t="shared" si="97"/>
        <v>0</v>
      </c>
      <c r="DW48" s="1729">
        <f t="shared" si="97"/>
        <v>0</v>
      </c>
      <c r="DX48" s="1729">
        <f t="shared" si="97"/>
        <v>0</v>
      </c>
      <c r="DY48" s="1729">
        <f t="shared" si="97"/>
        <v>0</v>
      </c>
      <c r="DZ48" s="1729">
        <f t="shared" si="97"/>
        <v>0</v>
      </c>
      <c r="EA48" s="1729">
        <f t="shared" si="97"/>
        <v>0</v>
      </c>
      <c r="EB48" s="1729">
        <f t="shared" si="97"/>
        <v>0</v>
      </c>
      <c r="EC48" s="1729">
        <f t="shared" si="97"/>
        <v>0</v>
      </c>
    </row>
    <row r="49" spans="2:133" ht="15.5" customHeight="1">
      <c r="B49" s="1"/>
      <c r="C49" s="15" t="s">
        <v>1207</v>
      </c>
      <c r="D49" s="79">
        <v>8.9999999999999993E-3</v>
      </c>
      <c r="E49" s="1748">
        <f ca="1">D49*($E$31+$E$24)</f>
        <v>0</v>
      </c>
      <c r="F49" s="75">
        <f>F48-2</f>
        <v>5</v>
      </c>
      <c r="G49" s="76">
        <f>G48+2</f>
        <v>16</v>
      </c>
      <c r="H49" s="1730" t="str">
        <f t="shared" ca="1" si="84"/>
        <v>-</v>
      </c>
      <c r="I49" s="1731" t="str">
        <f t="shared" ca="1" si="85"/>
        <v>-</v>
      </c>
      <c r="J49" s="2145"/>
      <c r="K49" s="2097"/>
      <c r="L49" s="1"/>
      <c r="M49" s="1729">
        <f t="shared" si="86"/>
        <v>0</v>
      </c>
      <c r="N49" s="1729">
        <f t="shared" si="86"/>
        <v>0</v>
      </c>
      <c r="O49" s="1729">
        <f t="shared" si="86"/>
        <v>0</v>
      </c>
      <c r="P49" s="1729">
        <f t="shared" si="86"/>
        <v>0</v>
      </c>
      <c r="Q49" s="1729">
        <f t="shared" si="86"/>
        <v>0</v>
      </c>
      <c r="R49" s="1729">
        <f t="shared" ca="1" si="86"/>
        <v>0</v>
      </c>
      <c r="S49" s="1729">
        <f t="shared" ca="1" si="86"/>
        <v>0</v>
      </c>
      <c r="T49" s="1729">
        <f t="shared" ca="1" si="86"/>
        <v>0</v>
      </c>
      <c r="U49" s="1729">
        <f t="shared" ca="1" si="86"/>
        <v>0</v>
      </c>
      <c r="V49" s="1729">
        <f t="shared" ca="1" si="86"/>
        <v>0</v>
      </c>
      <c r="W49" s="1729">
        <f t="shared" ca="1" si="87"/>
        <v>0</v>
      </c>
      <c r="X49" s="1729">
        <f t="shared" ca="1" si="87"/>
        <v>0</v>
      </c>
      <c r="Y49" s="1729">
        <f t="shared" ca="1" si="87"/>
        <v>0</v>
      </c>
      <c r="Z49" s="1729">
        <f t="shared" ca="1" si="87"/>
        <v>0</v>
      </c>
      <c r="AA49" s="1729">
        <f t="shared" ca="1" si="87"/>
        <v>0</v>
      </c>
      <c r="AB49" s="1729">
        <f t="shared" ca="1" si="87"/>
        <v>0</v>
      </c>
      <c r="AC49" s="1729">
        <f t="shared" ca="1" si="87"/>
        <v>0</v>
      </c>
      <c r="AD49" s="1729">
        <f t="shared" ca="1" si="87"/>
        <v>0</v>
      </c>
      <c r="AE49" s="1729">
        <f t="shared" ca="1" si="87"/>
        <v>0</v>
      </c>
      <c r="AF49" s="1729">
        <f t="shared" ca="1" si="87"/>
        <v>0</v>
      </c>
      <c r="AG49" s="1729">
        <f t="shared" ca="1" si="88"/>
        <v>0</v>
      </c>
      <c r="AH49" s="1729">
        <f t="shared" si="88"/>
        <v>0</v>
      </c>
      <c r="AI49" s="1729">
        <f t="shared" si="88"/>
        <v>0</v>
      </c>
      <c r="AJ49" s="1729">
        <f t="shared" si="88"/>
        <v>0</v>
      </c>
      <c r="AK49" s="1729">
        <f t="shared" si="88"/>
        <v>0</v>
      </c>
      <c r="AL49" s="1729">
        <f t="shared" si="88"/>
        <v>0</v>
      </c>
      <c r="AM49" s="1729">
        <f t="shared" si="88"/>
        <v>0</v>
      </c>
      <c r="AN49" s="1729">
        <f t="shared" si="88"/>
        <v>0</v>
      </c>
      <c r="AO49" s="1729">
        <f t="shared" si="88"/>
        <v>0</v>
      </c>
      <c r="AP49" s="1729">
        <f t="shared" si="88"/>
        <v>0</v>
      </c>
      <c r="AQ49" s="1729">
        <f t="shared" si="89"/>
        <v>0</v>
      </c>
      <c r="AR49" s="1729">
        <f t="shared" si="89"/>
        <v>0</v>
      </c>
      <c r="AS49" s="1729">
        <f t="shared" si="89"/>
        <v>0</v>
      </c>
      <c r="AT49" s="1729">
        <f t="shared" si="89"/>
        <v>0</v>
      </c>
      <c r="AU49" s="1729">
        <f t="shared" si="89"/>
        <v>0</v>
      </c>
      <c r="AV49" s="1729">
        <f t="shared" si="89"/>
        <v>0</v>
      </c>
      <c r="AW49" s="1729">
        <f t="shared" si="89"/>
        <v>0</v>
      </c>
      <c r="AX49" s="1729">
        <f t="shared" si="89"/>
        <v>0</v>
      </c>
      <c r="AY49" s="1729">
        <f t="shared" si="89"/>
        <v>0</v>
      </c>
      <c r="AZ49" s="1729">
        <f t="shared" si="89"/>
        <v>0</v>
      </c>
      <c r="BA49" s="1729">
        <f t="shared" si="90"/>
        <v>0</v>
      </c>
      <c r="BB49" s="1729">
        <f t="shared" si="90"/>
        <v>0</v>
      </c>
      <c r="BC49" s="1729">
        <f t="shared" si="90"/>
        <v>0</v>
      </c>
      <c r="BD49" s="1729">
        <f t="shared" si="90"/>
        <v>0</v>
      </c>
      <c r="BE49" s="1729">
        <f t="shared" si="90"/>
        <v>0</v>
      </c>
      <c r="BF49" s="1729">
        <f t="shared" si="90"/>
        <v>0</v>
      </c>
      <c r="BG49" s="1729">
        <f t="shared" si="90"/>
        <v>0</v>
      </c>
      <c r="BH49" s="1729">
        <f t="shared" si="90"/>
        <v>0</v>
      </c>
      <c r="BI49" s="1729">
        <f t="shared" si="90"/>
        <v>0</v>
      </c>
      <c r="BJ49" s="1729">
        <f t="shared" si="90"/>
        <v>0</v>
      </c>
      <c r="BK49" s="1729">
        <f t="shared" si="91"/>
        <v>0</v>
      </c>
      <c r="BL49" s="1729">
        <f t="shared" si="91"/>
        <v>0</v>
      </c>
      <c r="BM49" s="1729">
        <f t="shared" si="91"/>
        <v>0</v>
      </c>
      <c r="BN49" s="1729">
        <f t="shared" si="91"/>
        <v>0</v>
      </c>
      <c r="BO49" s="1729">
        <f t="shared" si="91"/>
        <v>0</v>
      </c>
      <c r="BP49" s="1729">
        <f t="shared" si="91"/>
        <v>0</v>
      </c>
      <c r="BQ49" s="1729">
        <f t="shared" si="91"/>
        <v>0</v>
      </c>
      <c r="BR49" s="1729">
        <f t="shared" si="91"/>
        <v>0</v>
      </c>
      <c r="BS49" s="1729">
        <f t="shared" si="91"/>
        <v>0</v>
      </c>
      <c r="BT49" s="1729">
        <f t="shared" si="91"/>
        <v>0</v>
      </c>
      <c r="BU49" s="1729">
        <f t="shared" si="92"/>
        <v>0</v>
      </c>
      <c r="BV49" s="1729">
        <f t="shared" si="92"/>
        <v>0</v>
      </c>
      <c r="BW49" s="1729">
        <f t="shared" si="92"/>
        <v>0</v>
      </c>
      <c r="BX49" s="1729">
        <f t="shared" si="92"/>
        <v>0</v>
      </c>
      <c r="BY49" s="1729">
        <f t="shared" si="92"/>
        <v>0</v>
      </c>
      <c r="BZ49" s="1729">
        <f t="shared" si="92"/>
        <v>0</v>
      </c>
      <c r="CA49" s="1729">
        <f t="shared" si="92"/>
        <v>0</v>
      </c>
      <c r="CB49" s="1729">
        <f t="shared" si="92"/>
        <v>0</v>
      </c>
      <c r="CC49" s="1729">
        <f t="shared" si="92"/>
        <v>0</v>
      </c>
      <c r="CD49" s="1729">
        <f t="shared" si="92"/>
        <v>0</v>
      </c>
      <c r="CE49" s="1729">
        <f t="shared" si="93"/>
        <v>0</v>
      </c>
      <c r="CF49" s="1729">
        <f t="shared" si="93"/>
        <v>0</v>
      </c>
      <c r="CG49" s="1729">
        <f t="shared" si="93"/>
        <v>0</v>
      </c>
      <c r="CH49" s="1729">
        <f t="shared" si="93"/>
        <v>0</v>
      </c>
      <c r="CI49" s="1729">
        <f t="shared" si="93"/>
        <v>0</v>
      </c>
      <c r="CJ49" s="1729">
        <f t="shared" si="93"/>
        <v>0</v>
      </c>
      <c r="CK49" s="1729">
        <f t="shared" si="93"/>
        <v>0</v>
      </c>
      <c r="CL49" s="1729">
        <f t="shared" si="93"/>
        <v>0</v>
      </c>
      <c r="CM49" s="1729">
        <f t="shared" si="93"/>
        <v>0</v>
      </c>
      <c r="CN49" s="1729">
        <f t="shared" si="93"/>
        <v>0</v>
      </c>
      <c r="CO49" s="1729">
        <f t="shared" si="94"/>
        <v>0</v>
      </c>
      <c r="CP49" s="1729">
        <f t="shared" si="94"/>
        <v>0</v>
      </c>
      <c r="CQ49" s="1729">
        <f t="shared" si="94"/>
        <v>0</v>
      </c>
      <c r="CR49" s="1729">
        <f t="shared" si="94"/>
        <v>0</v>
      </c>
      <c r="CS49" s="1729">
        <f t="shared" si="94"/>
        <v>0</v>
      </c>
      <c r="CT49" s="1729">
        <f t="shared" si="94"/>
        <v>0</v>
      </c>
      <c r="CU49" s="1729">
        <f t="shared" si="94"/>
        <v>0</v>
      </c>
      <c r="CV49" s="1729">
        <f t="shared" si="94"/>
        <v>0</v>
      </c>
      <c r="CW49" s="1729">
        <f t="shared" si="94"/>
        <v>0</v>
      </c>
      <c r="CX49" s="1729">
        <f t="shared" si="94"/>
        <v>0</v>
      </c>
      <c r="CY49" s="1729">
        <f t="shared" si="95"/>
        <v>0</v>
      </c>
      <c r="CZ49" s="1729">
        <f t="shared" si="95"/>
        <v>0</v>
      </c>
      <c r="DA49" s="1729">
        <f t="shared" si="95"/>
        <v>0</v>
      </c>
      <c r="DB49" s="1729">
        <f t="shared" si="95"/>
        <v>0</v>
      </c>
      <c r="DC49" s="1729">
        <f t="shared" si="95"/>
        <v>0</v>
      </c>
      <c r="DD49" s="1729">
        <f t="shared" si="95"/>
        <v>0</v>
      </c>
      <c r="DE49" s="1729">
        <f t="shared" si="95"/>
        <v>0</v>
      </c>
      <c r="DF49" s="1729">
        <f t="shared" si="95"/>
        <v>0</v>
      </c>
      <c r="DG49" s="1729">
        <f t="shared" si="95"/>
        <v>0</v>
      </c>
      <c r="DH49" s="1729">
        <f t="shared" si="95"/>
        <v>0</v>
      </c>
      <c r="DI49" s="1729">
        <f t="shared" si="96"/>
        <v>0</v>
      </c>
      <c r="DJ49" s="1729">
        <f t="shared" si="96"/>
        <v>0</v>
      </c>
      <c r="DK49" s="1729">
        <f t="shared" si="96"/>
        <v>0</v>
      </c>
      <c r="DL49" s="1729">
        <f t="shared" si="96"/>
        <v>0</v>
      </c>
      <c r="DM49" s="1729">
        <f t="shared" si="96"/>
        <v>0</v>
      </c>
      <c r="DN49" s="1729">
        <f t="shared" si="96"/>
        <v>0</v>
      </c>
      <c r="DO49" s="1729">
        <f t="shared" si="96"/>
        <v>0</v>
      </c>
      <c r="DP49" s="1729">
        <f t="shared" si="96"/>
        <v>0</v>
      </c>
      <c r="DQ49" s="1729">
        <f t="shared" si="96"/>
        <v>0</v>
      </c>
      <c r="DR49" s="1729">
        <f t="shared" si="96"/>
        <v>0</v>
      </c>
      <c r="DS49" s="1729">
        <f t="shared" si="97"/>
        <v>0</v>
      </c>
      <c r="DT49" s="1729">
        <f t="shared" si="97"/>
        <v>0</v>
      </c>
      <c r="DU49" s="1729">
        <f t="shared" si="97"/>
        <v>0</v>
      </c>
      <c r="DV49" s="1729">
        <f t="shared" si="97"/>
        <v>0</v>
      </c>
      <c r="DW49" s="1729">
        <f t="shared" si="97"/>
        <v>0</v>
      </c>
      <c r="DX49" s="1729">
        <f t="shared" si="97"/>
        <v>0</v>
      </c>
      <c r="DY49" s="1729">
        <f t="shared" si="97"/>
        <v>0</v>
      </c>
      <c r="DZ49" s="1729">
        <f t="shared" si="97"/>
        <v>0</v>
      </c>
      <c r="EA49" s="1729">
        <f t="shared" si="97"/>
        <v>0</v>
      </c>
      <c r="EB49" s="1729">
        <f t="shared" si="97"/>
        <v>0</v>
      </c>
      <c r="EC49" s="1729">
        <f t="shared" si="97"/>
        <v>0</v>
      </c>
    </row>
    <row r="50" spans="2:133" ht="15.5" customHeight="1">
      <c r="B50" s="1"/>
      <c r="C50" s="15" t="s">
        <v>671</v>
      </c>
      <c r="D50" s="1"/>
      <c r="E50" s="1749">
        <v>0</v>
      </c>
      <c r="F50" s="75">
        <v>1</v>
      </c>
      <c r="G50" s="76">
        <v>14</v>
      </c>
      <c r="H50" s="1730" t="str">
        <f t="shared" si="84"/>
        <v>-</v>
      </c>
      <c r="I50" s="1731" t="str">
        <f t="shared" si="85"/>
        <v>-</v>
      </c>
      <c r="J50" s="2161"/>
      <c r="K50" s="2097"/>
      <c r="L50" s="1"/>
      <c r="M50" s="1729">
        <f t="shared" si="86"/>
        <v>0</v>
      </c>
      <c r="N50" s="1729">
        <f t="shared" si="86"/>
        <v>0</v>
      </c>
      <c r="O50" s="1729">
        <f t="shared" si="86"/>
        <v>0</v>
      </c>
      <c r="P50" s="1729">
        <f t="shared" si="86"/>
        <v>0</v>
      </c>
      <c r="Q50" s="1729">
        <f t="shared" si="86"/>
        <v>0</v>
      </c>
      <c r="R50" s="1729">
        <f t="shared" si="86"/>
        <v>0</v>
      </c>
      <c r="S50" s="1729">
        <f t="shared" si="86"/>
        <v>0</v>
      </c>
      <c r="T50" s="1729">
        <f t="shared" si="86"/>
        <v>0</v>
      </c>
      <c r="U50" s="1729">
        <f t="shared" si="86"/>
        <v>0</v>
      </c>
      <c r="V50" s="1729">
        <f t="shared" si="86"/>
        <v>0</v>
      </c>
      <c r="W50" s="1729">
        <f t="shared" si="87"/>
        <v>0</v>
      </c>
      <c r="X50" s="1729">
        <f t="shared" si="87"/>
        <v>0</v>
      </c>
      <c r="Y50" s="1729">
        <f t="shared" si="87"/>
        <v>0</v>
      </c>
      <c r="Z50" s="1729">
        <f t="shared" si="87"/>
        <v>0</v>
      </c>
      <c r="AA50" s="1729">
        <f t="shared" si="87"/>
        <v>0</v>
      </c>
      <c r="AB50" s="1729">
        <f t="shared" si="87"/>
        <v>0</v>
      </c>
      <c r="AC50" s="1729">
        <f t="shared" si="87"/>
        <v>0</v>
      </c>
      <c r="AD50" s="1729">
        <f t="shared" si="87"/>
        <v>0</v>
      </c>
      <c r="AE50" s="1729">
        <f t="shared" si="87"/>
        <v>0</v>
      </c>
      <c r="AF50" s="1729">
        <f t="shared" si="87"/>
        <v>0</v>
      </c>
      <c r="AG50" s="1729">
        <f t="shared" si="88"/>
        <v>0</v>
      </c>
      <c r="AH50" s="1729">
        <f t="shared" si="88"/>
        <v>0</v>
      </c>
      <c r="AI50" s="1729">
        <f t="shared" si="88"/>
        <v>0</v>
      </c>
      <c r="AJ50" s="1729">
        <f t="shared" si="88"/>
        <v>0</v>
      </c>
      <c r="AK50" s="1729">
        <f t="shared" si="88"/>
        <v>0</v>
      </c>
      <c r="AL50" s="1729">
        <f t="shared" si="88"/>
        <v>0</v>
      </c>
      <c r="AM50" s="1729">
        <f t="shared" si="88"/>
        <v>0</v>
      </c>
      <c r="AN50" s="1729">
        <f t="shared" si="88"/>
        <v>0</v>
      </c>
      <c r="AO50" s="1729">
        <f t="shared" si="88"/>
        <v>0</v>
      </c>
      <c r="AP50" s="1729">
        <f t="shared" si="88"/>
        <v>0</v>
      </c>
      <c r="AQ50" s="1729">
        <f t="shared" si="89"/>
        <v>0</v>
      </c>
      <c r="AR50" s="1729">
        <f t="shared" si="89"/>
        <v>0</v>
      </c>
      <c r="AS50" s="1729">
        <f t="shared" si="89"/>
        <v>0</v>
      </c>
      <c r="AT50" s="1729">
        <f t="shared" si="89"/>
        <v>0</v>
      </c>
      <c r="AU50" s="1729">
        <f t="shared" si="89"/>
        <v>0</v>
      </c>
      <c r="AV50" s="1729">
        <f t="shared" si="89"/>
        <v>0</v>
      </c>
      <c r="AW50" s="1729">
        <f t="shared" si="89"/>
        <v>0</v>
      </c>
      <c r="AX50" s="1729">
        <f t="shared" si="89"/>
        <v>0</v>
      </c>
      <c r="AY50" s="1729">
        <f t="shared" si="89"/>
        <v>0</v>
      </c>
      <c r="AZ50" s="1729">
        <f t="shared" si="89"/>
        <v>0</v>
      </c>
      <c r="BA50" s="1729">
        <f t="shared" si="90"/>
        <v>0</v>
      </c>
      <c r="BB50" s="1729">
        <f t="shared" si="90"/>
        <v>0</v>
      </c>
      <c r="BC50" s="1729">
        <f t="shared" si="90"/>
        <v>0</v>
      </c>
      <c r="BD50" s="1729">
        <f t="shared" si="90"/>
        <v>0</v>
      </c>
      <c r="BE50" s="1729">
        <f t="shared" si="90"/>
        <v>0</v>
      </c>
      <c r="BF50" s="1729">
        <f t="shared" si="90"/>
        <v>0</v>
      </c>
      <c r="BG50" s="1729">
        <f t="shared" si="90"/>
        <v>0</v>
      </c>
      <c r="BH50" s="1729">
        <f t="shared" si="90"/>
        <v>0</v>
      </c>
      <c r="BI50" s="1729">
        <f t="shared" si="90"/>
        <v>0</v>
      </c>
      <c r="BJ50" s="1729">
        <f t="shared" si="90"/>
        <v>0</v>
      </c>
      <c r="BK50" s="1729">
        <f t="shared" si="91"/>
        <v>0</v>
      </c>
      <c r="BL50" s="1729">
        <f t="shared" si="91"/>
        <v>0</v>
      </c>
      <c r="BM50" s="1729">
        <f t="shared" si="91"/>
        <v>0</v>
      </c>
      <c r="BN50" s="1729">
        <f t="shared" si="91"/>
        <v>0</v>
      </c>
      <c r="BO50" s="1729">
        <f t="shared" si="91"/>
        <v>0</v>
      </c>
      <c r="BP50" s="1729">
        <f t="shared" si="91"/>
        <v>0</v>
      </c>
      <c r="BQ50" s="1729">
        <f t="shared" si="91"/>
        <v>0</v>
      </c>
      <c r="BR50" s="1729">
        <f t="shared" si="91"/>
        <v>0</v>
      </c>
      <c r="BS50" s="1729">
        <f t="shared" si="91"/>
        <v>0</v>
      </c>
      <c r="BT50" s="1729">
        <f t="shared" si="91"/>
        <v>0</v>
      </c>
      <c r="BU50" s="1729">
        <f t="shared" si="92"/>
        <v>0</v>
      </c>
      <c r="BV50" s="1729">
        <f t="shared" si="92"/>
        <v>0</v>
      </c>
      <c r="BW50" s="1729">
        <f t="shared" si="92"/>
        <v>0</v>
      </c>
      <c r="BX50" s="1729">
        <f t="shared" si="92"/>
        <v>0</v>
      </c>
      <c r="BY50" s="1729">
        <f t="shared" si="92"/>
        <v>0</v>
      </c>
      <c r="BZ50" s="1729">
        <f t="shared" si="92"/>
        <v>0</v>
      </c>
      <c r="CA50" s="1729">
        <f t="shared" si="92"/>
        <v>0</v>
      </c>
      <c r="CB50" s="1729">
        <f t="shared" si="92"/>
        <v>0</v>
      </c>
      <c r="CC50" s="1729">
        <f t="shared" si="92"/>
        <v>0</v>
      </c>
      <c r="CD50" s="1729">
        <f t="shared" si="92"/>
        <v>0</v>
      </c>
      <c r="CE50" s="1729">
        <f t="shared" si="93"/>
        <v>0</v>
      </c>
      <c r="CF50" s="1729">
        <f t="shared" si="93"/>
        <v>0</v>
      </c>
      <c r="CG50" s="1729">
        <f t="shared" si="93"/>
        <v>0</v>
      </c>
      <c r="CH50" s="1729">
        <f t="shared" si="93"/>
        <v>0</v>
      </c>
      <c r="CI50" s="1729">
        <f t="shared" si="93"/>
        <v>0</v>
      </c>
      <c r="CJ50" s="1729">
        <f t="shared" si="93"/>
        <v>0</v>
      </c>
      <c r="CK50" s="1729">
        <f t="shared" si="93"/>
        <v>0</v>
      </c>
      <c r="CL50" s="1729">
        <f t="shared" si="93"/>
        <v>0</v>
      </c>
      <c r="CM50" s="1729">
        <f t="shared" si="93"/>
        <v>0</v>
      </c>
      <c r="CN50" s="1729">
        <f t="shared" si="93"/>
        <v>0</v>
      </c>
      <c r="CO50" s="1729">
        <f t="shared" si="94"/>
        <v>0</v>
      </c>
      <c r="CP50" s="1729">
        <f t="shared" si="94"/>
        <v>0</v>
      </c>
      <c r="CQ50" s="1729">
        <f t="shared" si="94"/>
        <v>0</v>
      </c>
      <c r="CR50" s="1729">
        <f t="shared" si="94"/>
        <v>0</v>
      </c>
      <c r="CS50" s="1729">
        <f t="shared" si="94"/>
        <v>0</v>
      </c>
      <c r="CT50" s="1729">
        <f t="shared" si="94"/>
        <v>0</v>
      </c>
      <c r="CU50" s="1729">
        <f t="shared" si="94"/>
        <v>0</v>
      </c>
      <c r="CV50" s="1729">
        <f t="shared" si="94"/>
        <v>0</v>
      </c>
      <c r="CW50" s="1729">
        <f t="shared" si="94"/>
        <v>0</v>
      </c>
      <c r="CX50" s="1729">
        <f t="shared" si="94"/>
        <v>0</v>
      </c>
      <c r="CY50" s="1729">
        <f t="shared" si="95"/>
        <v>0</v>
      </c>
      <c r="CZ50" s="1729">
        <f t="shared" si="95"/>
        <v>0</v>
      </c>
      <c r="DA50" s="1729">
        <f t="shared" si="95"/>
        <v>0</v>
      </c>
      <c r="DB50" s="1729">
        <f t="shared" si="95"/>
        <v>0</v>
      </c>
      <c r="DC50" s="1729">
        <f t="shared" si="95"/>
        <v>0</v>
      </c>
      <c r="DD50" s="1729">
        <f t="shared" si="95"/>
        <v>0</v>
      </c>
      <c r="DE50" s="1729">
        <f t="shared" si="95"/>
        <v>0</v>
      </c>
      <c r="DF50" s="1729">
        <f t="shared" si="95"/>
        <v>0</v>
      </c>
      <c r="DG50" s="1729">
        <f t="shared" si="95"/>
        <v>0</v>
      </c>
      <c r="DH50" s="1729">
        <f t="shared" si="95"/>
        <v>0</v>
      </c>
      <c r="DI50" s="1729">
        <f t="shared" si="96"/>
        <v>0</v>
      </c>
      <c r="DJ50" s="1729">
        <f t="shared" si="96"/>
        <v>0</v>
      </c>
      <c r="DK50" s="1729">
        <f t="shared" si="96"/>
        <v>0</v>
      </c>
      <c r="DL50" s="1729">
        <f t="shared" si="96"/>
        <v>0</v>
      </c>
      <c r="DM50" s="1729">
        <f t="shared" si="96"/>
        <v>0</v>
      </c>
      <c r="DN50" s="1729">
        <f t="shared" si="96"/>
        <v>0</v>
      </c>
      <c r="DO50" s="1729">
        <f t="shared" si="96"/>
        <v>0</v>
      </c>
      <c r="DP50" s="1729">
        <f t="shared" si="96"/>
        <v>0</v>
      </c>
      <c r="DQ50" s="1729">
        <f t="shared" si="96"/>
        <v>0</v>
      </c>
      <c r="DR50" s="1729">
        <f t="shared" si="96"/>
        <v>0</v>
      </c>
      <c r="DS50" s="1729">
        <f t="shared" si="97"/>
        <v>0</v>
      </c>
      <c r="DT50" s="1729">
        <f t="shared" si="97"/>
        <v>0</v>
      </c>
      <c r="DU50" s="1729">
        <f t="shared" si="97"/>
        <v>0</v>
      </c>
      <c r="DV50" s="1729">
        <f t="shared" si="97"/>
        <v>0</v>
      </c>
      <c r="DW50" s="1729">
        <f t="shared" si="97"/>
        <v>0</v>
      </c>
      <c r="DX50" s="1729">
        <f t="shared" si="97"/>
        <v>0</v>
      </c>
      <c r="DY50" s="1729">
        <f t="shared" si="97"/>
        <v>0</v>
      </c>
      <c r="DZ50" s="1729">
        <f t="shared" si="97"/>
        <v>0</v>
      </c>
      <c r="EA50" s="1729">
        <f t="shared" si="97"/>
        <v>0</v>
      </c>
      <c r="EB50" s="1729">
        <f t="shared" si="97"/>
        <v>0</v>
      </c>
      <c r="EC50" s="1729">
        <f t="shared" si="97"/>
        <v>0</v>
      </c>
    </row>
    <row r="51" spans="2:133" ht="15.5" customHeight="1">
      <c r="B51" s="1"/>
      <c r="C51" s="15" t="s">
        <v>1208</v>
      </c>
      <c r="D51" s="1"/>
      <c r="E51" s="1749">
        <v>60000</v>
      </c>
      <c r="F51" s="75">
        <v>20</v>
      </c>
      <c r="G51" s="76">
        <v>1</v>
      </c>
      <c r="H51" s="1730">
        <f t="shared" si="84"/>
        <v>46721</v>
      </c>
      <c r="I51" s="1731">
        <f t="shared" si="85"/>
        <v>46721</v>
      </c>
      <c r="J51" s="2161"/>
      <c r="K51" s="2097"/>
      <c r="L51" s="1"/>
      <c r="M51" s="1729">
        <f t="shared" si="86"/>
        <v>0</v>
      </c>
      <c r="N51" s="1729">
        <f t="shared" si="86"/>
        <v>0</v>
      </c>
      <c r="O51" s="1729">
        <f t="shared" si="86"/>
        <v>0</v>
      </c>
      <c r="P51" s="1729">
        <f t="shared" si="86"/>
        <v>0</v>
      </c>
      <c r="Q51" s="1729">
        <f t="shared" si="86"/>
        <v>0</v>
      </c>
      <c r="R51" s="1729">
        <f t="shared" si="86"/>
        <v>0</v>
      </c>
      <c r="S51" s="1729">
        <f t="shared" si="86"/>
        <v>0</v>
      </c>
      <c r="T51" s="1729">
        <f t="shared" si="86"/>
        <v>0</v>
      </c>
      <c r="U51" s="1729">
        <f t="shared" si="86"/>
        <v>0</v>
      </c>
      <c r="V51" s="1729">
        <f t="shared" si="86"/>
        <v>0</v>
      </c>
      <c r="W51" s="1729">
        <f t="shared" si="87"/>
        <v>0</v>
      </c>
      <c r="X51" s="1729">
        <f t="shared" si="87"/>
        <v>0</v>
      </c>
      <c r="Y51" s="1729">
        <f t="shared" si="87"/>
        <v>0</v>
      </c>
      <c r="Z51" s="1729">
        <f t="shared" si="87"/>
        <v>0</v>
      </c>
      <c r="AA51" s="1729">
        <f t="shared" si="87"/>
        <v>0</v>
      </c>
      <c r="AB51" s="1729">
        <f t="shared" si="87"/>
        <v>0</v>
      </c>
      <c r="AC51" s="1729">
        <f t="shared" si="87"/>
        <v>0</v>
      </c>
      <c r="AD51" s="1729">
        <f t="shared" si="87"/>
        <v>0</v>
      </c>
      <c r="AE51" s="1729">
        <f t="shared" si="87"/>
        <v>0</v>
      </c>
      <c r="AF51" s="1729">
        <f t="shared" si="87"/>
        <v>0</v>
      </c>
      <c r="AG51" s="1729">
        <f t="shared" si="88"/>
        <v>60000</v>
      </c>
      <c r="AH51" s="1729">
        <f t="shared" si="88"/>
        <v>0</v>
      </c>
      <c r="AI51" s="1729">
        <f t="shared" si="88"/>
        <v>0</v>
      </c>
      <c r="AJ51" s="1729">
        <f t="shared" si="88"/>
        <v>0</v>
      </c>
      <c r="AK51" s="1729">
        <f t="shared" si="88"/>
        <v>0</v>
      </c>
      <c r="AL51" s="1729">
        <f t="shared" si="88"/>
        <v>0</v>
      </c>
      <c r="AM51" s="1729">
        <f t="shared" si="88"/>
        <v>0</v>
      </c>
      <c r="AN51" s="1729">
        <f t="shared" si="88"/>
        <v>0</v>
      </c>
      <c r="AO51" s="1729">
        <f t="shared" si="88"/>
        <v>0</v>
      </c>
      <c r="AP51" s="1729">
        <f t="shared" si="88"/>
        <v>0</v>
      </c>
      <c r="AQ51" s="1729">
        <f t="shared" si="89"/>
        <v>0</v>
      </c>
      <c r="AR51" s="1729">
        <f t="shared" si="89"/>
        <v>0</v>
      </c>
      <c r="AS51" s="1729">
        <f t="shared" si="89"/>
        <v>0</v>
      </c>
      <c r="AT51" s="1729">
        <f t="shared" si="89"/>
        <v>0</v>
      </c>
      <c r="AU51" s="1729">
        <f t="shared" si="89"/>
        <v>0</v>
      </c>
      <c r="AV51" s="1729">
        <f t="shared" si="89"/>
        <v>0</v>
      </c>
      <c r="AW51" s="1729">
        <f t="shared" si="89"/>
        <v>0</v>
      </c>
      <c r="AX51" s="1729">
        <f t="shared" si="89"/>
        <v>0</v>
      </c>
      <c r="AY51" s="1729">
        <f t="shared" si="89"/>
        <v>0</v>
      </c>
      <c r="AZ51" s="1729">
        <f t="shared" si="89"/>
        <v>0</v>
      </c>
      <c r="BA51" s="1729">
        <f t="shared" si="90"/>
        <v>0</v>
      </c>
      <c r="BB51" s="1729">
        <f t="shared" si="90"/>
        <v>0</v>
      </c>
      <c r="BC51" s="1729">
        <f t="shared" si="90"/>
        <v>0</v>
      </c>
      <c r="BD51" s="1729">
        <f t="shared" si="90"/>
        <v>0</v>
      </c>
      <c r="BE51" s="1729">
        <f t="shared" si="90"/>
        <v>0</v>
      </c>
      <c r="BF51" s="1729">
        <f t="shared" si="90"/>
        <v>0</v>
      </c>
      <c r="BG51" s="1729">
        <f t="shared" si="90"/>
        <v>0</v>
      </c>
      <c r="BH51" s="1729">
        <f t="shared" si="90"/>
        <v>0</v>
      </c>
      <c r="BI51" s="1729">
        <f t="shared" si="90"/>
        <v>0</v>
      </c>
      <c r="BJ51" s="1729">
        <f t="shared" si="90"/>
        <v>0</v>
      </c>
      <c r="BK51" s="1729">
        <f t="shared" si="91"/>
        <v>0</v>
      </c>
      <c r="BL51" s="1729">
        <f t="shared" si="91"/>
        <v>0</v>
      </c>
      <c r="BM51" s="1729">
        <f t="shared" si="91"/>
        <v>0</v>
      </c>
      <c r="BN51" s="1729">
        <f t="shared" si="91"/>
        <v>0</v>
      </c>
      <c r="BO51" s="1729">
        <f t="shared" si="91"/>
        <v>0</v>
      </c>
      <c r="BP51" s="1729">
        <f t="shared" si="91"/>
        <v>0</v>
      </c>
      <c r="BQ51" s="1729">
        <f t="shared" si="91"/>
        <v>0</v>
      </c>
      <c r="BR51" s="1729">
        <f t="shared" si="91"/>
        <v>0</v>
      </c>
      <c r="BS51" s="1729">
        <f t="shared" si="91"/>
        <v>0</v>
      </c>
      <c r="BT51" s="1729">
        <f t="shared" si="91"/>
        <v>0</v>
      </c>
      <c r="BU51" s="1729">
        <f t="shared" si="92"/>
        <v>0</v>
      </c>
      <c r="BV51" s="1729">
        <f t="shared" si="92"/>
        <v>0</v>
      </c>
      <c r="BW51" s="1729">
        <f t="shared" si="92"/>
        <v>0</v>
      </c>
      <c r="BX51" s="1729">
        <f t="shared" si="92"/>
        <v>0</v>
      </c>
      <c r="BY51" s="1729">
        <f t="shared" si="92"/>
        <v>0</v>
      </c>
      <c r="BZ51" s="1729">
        <f t="shared" si="92"/>
        <v>0</v>
      </c>
      <c r="CA51" s="1729">
        <f t="shared" si="92"/>
        <v>0</v>
      </c>
      <c r="CB51" s="1729">
        <f t="shared" si="92"/>
        <v>0</v>
      </c>
      <c r="CC51" s="1729">
        <f t="shared" si="92"/>
        <v>0</v>
      </c>
      <c r="CD51" s="1729">
        <f t="shared" si="92"/>
        <v>0</v>
      </c>
      <c r="CE51" s="1729">
        <f t="shared" si="93"/>
        <v>0</v>
      </c>
      <c r="CF51" s="1729">
        <f t="shared" si="93"/>
        <v>0</v>
      </c>
      <c r="CG51" s="1729">
        <f t="shared" si="93"/>
        <v>0</v>
      </c>
      <c r="CH51" s="1729">
        <f t="shared" si="93"/>
        <v>0</v>
      </c>
      <c r="CI51" s="1729">
        <f t="shared" si="93"/>
        <v>0</v>
      </c>
      <c r="CJ51" s="1729">
        <f t="shared" si="93"/>
        <v>0</v>
      </c>
      <c r="CK51" s="1729">
        <f t="shared" si="93"/>
        <v>0</v>
      </c>
      <c r="CL51" s="1729">
        <f t="shared" si="93"/>
        <v>0</v>
      </c>
      <c r="CM51" s="1729">
        <f t="shared" si="93"/>
        <v>0</v>
      </c>
      <c r="CN51" s="1729">
        <f t="shared" si="93"/>
        <v>0</v>
      </c>
      <c r="CO51" s="1729">
        <f t="shared" si="94"/>
        <v>0</v>
      </c>
      <c r="CP51" s="1729">
        <f t="shared" si="94"/>
        <v>0</v>
      </c>
      <c r="CQ51" s="1729">
        <f t="shared" si="94"/>
        <v>0</v>
      </c>
      <c r="CR51" s="1729">
        <f t="shared" si="94"/>
        <v>0</v>
      </c>
      <c r="CS51" s="1729">
        <f t="shared" si="94"/>
        <v>0</v>
      </c>
      <c r="CT51" s="1729">
        <f t="shared" si="94"/>
        <v>0</v>
      </c>
      <c r="CU51" s="1729">
        <f t="shared" si="94"/>
        <v>0</v>
      </c>
      <c r="CV51" s="1729">
        <f t="shared" si="94"/>
        <v>0</v>
      </c>
      <c r="CW51" s="1729">
        <f t="shared" si="94"/>
        <v>0</v>
      </c>
      <c r="CX51" s="1729">
        <f t="shared" si="94"/>
        <v>0</v>
      </c>
      <c r="CY51" s="1729">
        <f t="shared" si="95"/>
        <v>0</v>
      </c>
      <c r="CZ51" s="1729">
        <f t="shared" si="95"/>
        <v>0</v>
      </c>
      <c r="DA51" s="1729">
        <f t="shared" si="95"/>
        <v>0</v>
      </c>
      <c r="DB51" s="1729">
        <f t="shared" si="95"/>
        <v>0</v>
      </c>
      <c r="DC51" s="1729">
        <f t="shared" si="95"/>
        <v>0</v>
      </c>
      <c r="DD51" s="1729">
        <f t="shared" si="95"/>
        <v>0</v>
      </c>
      <c r="DE51" s="1729">
        <f t="shared" si="95"/>
        <v>0</v>
      </c>
      <c r="DF51" s="1729">
        <f t="shared" si="95"/>
        <v>0</v>
      </c>
      <c r="DG51" s="1729">
        <f t="shared" si="95"/>
        <v>0</v>
      </c>
      <c r="DH51" s="1729">
        <f t="shared" si="95"/>
        <v>0</v>
      </c>
      <c r="DI51" s="1729">
        <f t="shared" si="96"/>
        <v>0</v>
      </c>
      <c r="DJ51" s="1729">
        <f t="shared" si="96"/>
        <v>0</v>
      </c>
      <c r="DK51" s="1729">
        <f t="shared" si="96"/>
        <v>0</v>
      </c>
      <c r="DL51" s="1729">
        <f t="shared" si="96"/>
        <v>0</v>
      </c>
      <c r="DM51" s="1729">
        <f t="shared" si="96"/>
        <v>0</v>
      </c>
      <c r="DN51" s="1729">
        <f t="shared" si="96"/>
        <v>0</v>
      </c>
      <c r="DO51" s="1729">
        <f t="shared" si="96"/>
        <v>0</v>
      </c>
      <c r="DP51" s="1729">
        <f t="shared" si="96"/>
        <v>0</v>
      </c>
      <c r="DQ51" s="1729">
        <f t="shared" si="96"/>
        <v>0</v>
      </c>
      <c r="DR51" s="1729">
        <f t="shared" si="96"/>
        <v>0</v>
      </c>
      <c r="DS51" s="1729">
        <f t="shared" si="97"/>
        <v>0</v>
      </c>
      <c r="DT51" s="1729">
        <f t="shared" si="97"/>
        <v>0</v>
      </c>
      <c r="DU51" s="1729">
        <f t="shared" si="97"/>
        <v>0</v>
      </c>
      <c r="DV51" s="1729">
        <f t="shared" si="97"/>
        <v>0</v>
      </c>
      <c r="DW51" s="1729">
        <f t="shared" si="97"/>
        <v>0</v>
      </c>
      <c r="DX51" s="1729">
        <f t="shared" si="97"/>
        <v>0</v>
      </c>
      <c r="DY51" s="1729">
        <f t="shared" si="97"/>
        <v>0</v>
      </c>
      <c r="DZ51" s="1729">
        <f t="shared" si="97"/>
        <v>0</v>
      </c>
      <c r="EA51" s="1729">
        <f t="shared" si="97"/>
        <v>0</v>
      </c>
      <c r="EB51" s="1729">
        <f t="shared" si="97"/>
        <v>0</v>
      </c>
      <c r="EC51" s="1729">
        <f t="shared" si="97"/>
        <v>0</v>
      </c>
    </row>
    <row r="52" spans="2:133" ht="15.5" customHeight="1">
      <c r="B52" s="1"/>
      <c r="C52" s="15" t="s">
        <v>1209</v>
      </c>
      <c r="D52" s="1"/>
      <c r="E52" s="1749">
        <v>0</v>
      </c>
      <c r="F52" s="75">
        <v>12</v>
      </c>
      <c r="G52" s="76">
        <v>1</v>
      </c>
      <c r="H52" s="1730" t="str">
        <f t="shared" si="84"/>
        <v>-</v>
      </c>
      <c r="I52" s="1731" t="str">
        <f t="shared" si="85"/>
        <v>-</v>
      </c>
      <c r="J52" s="2161"/>
      <c r="K52" s="2097"/>
      <c r="L52" s="1"/>
      <c r="M52" s="1729">
        <f t="shared" si="86"/>
        <v>0</v>
      </c>
      <c r="N52" s="1729">
        <f t="shared" si="86"/>
        <v>0</v>
      </c>
      <c r="O52" s="1729">
        <f t="shared" si="86"/>
        <v>0</v>
      </c>
      <c r="P52" s="1729">
        <f t="shared" si="86"/>
        <v>0</v>
      </c>
      <c r="Q52" s="1729">
        <f t="shared" si="86"/>
        <v>0</v>
      </c>
      <c r="R52" s="1729">
        <f t="shared" si="86"/>
        <v>0</v>
      </c>
      <c r="S52" s="1729">
        <f t="shared" si="86"/>
        <v>0</v>
      </c>
      <c r="T52" s="1729">
        <f t="shared" si="86"/>
        <v>0</v>
      </c>
      <c r="U52" s="1729">
        <f t="shared" si="86"/>
        <v>0</v>
      </c>
      <c r="V52" s="1729">
        <f t="shared" si="86"/>
        <v>0</v>
      </c>
      <c r="W52" s="1729">
        <f t="shared" si="87"/>
        <v>0</v>
      </c>
      <c r="X52" s="1729">
        <f t="shared" si="87"/>
        <v>0</v>
      </c>
      <c r="Y52" s="1729">
        <f t="shared" si="87"/>
        <v>0</v>
      </c>
      <c r="Z52" s="1729">
        <f t="shared" si="87"/>
        <v>0</v>
      </c>
      <c r="AA52" s="1729">
        <f t="shared" si="87"/>
        <v>0</v>
      </c>
      <c r="AB52" s="1729">
        <f t="shared" si="87"/>
        <v>0</v>
      </c>
      <c r="AC52" s="1729">
        <f t="shared" si="87"/>
        <v>0</v>
      </c>
      <c r="AD52" s="1729">
        <f t="shared" si="87"/>
        <v>0</v>
      </c>
      <c r="AE52" s="1729">
        <f t="shared" si="87"/>
        <v>0</v>
      </c>
      <c r="AF52" s="1729">
        <f t="shared" si="87"/>
        <v>0</v>
      </c>
      <c r="AG52" s="1729">
        <f t="shared" si="88"/>
        <v>0</v>
      </c>
      <c r="AH52" s="1729">
        <f t="shared" si="88"/>
        <v>0</v>
      </c>
      <c r="AI52" s="1729">
        <f t="shared" si="88"/>
        <v>0</v>
      </c>
      <c r="AJ52" s="1729">
        <f t="shared" si="88"/>
        <v>0</v>
      </c>
      <c r="AK52" s="1729">
        <f t="shared" si="88"/>
        <v>0</v>
      </c>
      <c r="AL52" s="1729">
        <f t="shared" si="88"/>
        <v>0</v>
      </c>
      <c r="AM52" s="1729">
        <f t="shared" si="88"/>
        <v>0</v>
      </c>
      <c r="AN52" s="1729">
        <f t="shared" si="88"/>
        <v>0</v>
      </c>
      <c r="AO52" s="1729">
        <f t="shared" si="88"/>
        <v>0</v>
      </c>
      <c r="AP52" s="1729">
        <f t="shared" si="88"/>
        <v>0</v>
      </c>
      <c r="AQ52" s="1729">
        <f t="shared" si="89"/>
        <v>0</v>
      </c>
      <c r="AR52" s="1729">
        <f t="shared" si="89"/>
        <v>0</v>
      </c>
      <c r="AS52" s="1729">
        <f t="shared" si="89"/>
        <v>0</v>
      </c>
      <c r="AT52" s="1729">
        <f t="shared" si="89"/>
        <v>0</v>
      </c>
      <c r="AU52" s="1729">
        <f t="shared" si="89"/>
        <v>0</v>
      </c>
      <c r="AV52" s="1729">
        <f t="shared" si="89"/>
        <v>0</v>
      </c>
      <c r="AW52" s="1729">
        <f t="shared" si="89"/>
        <v>0</v>
      </c>
      <c r="AX52" s="1729">
        <f t="shared" si="89"/>
        <v>0</v>
      </c>
      <c r="AY52" s="1729">
        <f t="shared" si="89"/>
        <v>0</v>
      </c>
      <c r="AZ52" s="1729">
        <f t="shared" si="89"/>
        <v>0</v>
      </c>
      <c r="BA52" s="1729">
        <f t="shared" si="90"/>
        <v>0</v>
      </c>
      <c r="BB52" s="1729">
        <f t="shared" si="90"/>
        <v>0</v>
      </c>
      <c r="BC52" s="1729">
        <f t="shared" si="90"/>
        <v>0</v>
      </c>
      <c r="BD52" s="1729">
        <f t="shared" si="90"/>
        <v>0</v>
      </c>
      <c r="BE52" s="1729">
        <f t="shared" si="90"/>
        <v>0</v>
      </c>
      <c r="BF52" s="1729">
        <f t="shared" si="90"/>
        <v>0</v>
      </c>
      <c r="BG52" s="1729">
        <f t="shared" si="90"/>
        <v>0</v>
      </c>
      <c r="BH52" s="1729">
        <f t="shared" si="90"/>
        <v>0</v>
      </c>
      <c r="BI52" s="1729">
        <f t="shared" si="90"/>
        <v>0</v>
      </c>
      <c r="BJ52" s="1729">
        <f t="shared" si="90"/>
        <v>0</v>
      </c>
      <c r="BK52" s="1729">
        <f t="shared" si="91"/>
        <v>0</v>
      </c>
      <c r="BL52" s="1729">
        <f t="shared" si="91"/>
        <v>0</v>
      </c>
      <c r="BM52" s="1729">
        <f t="shared" si="91"/>
        <v>0</v>
      </c>
      <c r="BN52" s="1729">
        <f t="shared" si="91"/>
        <v>0</v>
      </c>
      <c r="BO52" s="1729">
        <f t="shared" si="91"/>
        <v>0</v>
      </c>
      <c r="BP52" s="1729">
        <f t="shared" si="91"/>
        <v>0</v>
      </c>
      <c r="BQ52" s="1729">
        <f t="shared" si="91"/>
        <v>0</v>
      </c>
      <c r="BR52" s="1729">
        <f t="shared" si="91"/>
        <v>0</v>
      </c>
      <c r="BS52" s="1729">
        <f t="shared" si="91"/>
        <v>0</v>
      </c>
      <c r="BT52" s="1729">
        <f t="shared" si="91"/>
        <v>0</v>
      </c>
      <c r="BU52" s="1729">
        <f t="shared" si="92"/>
        <v>0</v>
      </c>
      <c r="BV52" s="1729">
        <f t="shared" si="92"/>
        <v>0</v>
      </c>
      <c r="BW52" s="1729">
        <f t="shared" si="92"/>
        <v>0</v>
      </c>
      <c r="BX52" s="1729">
        <f t="shared" si="92"/>
        <v>0</v>
      </c>
      <c r="BY52" s="1729">
        <f t="shared" si="92"/>
        <v>0</v>
      </c>
      <c r="BZ52" s="1729">
        <f t="shared" si="92"/>
        <v>0</v>
      </c>
      <c r="CA52" s="1729">
        <f t="shared" si="92"/>
        <v>0</v>
      </c>
      <c r="CB52" s="1729">
        <f t="shared" si="92"/>
        <v>0</v>
      </c>
      <c r="CC52" s="1729">
        <f t="shared" si="92"/>
        <v>0</v>
      </c>
      <c r="CD52" s="1729">
        <f t="shared" si="92"/>
        <v>0</v>
      </c>
      <c r="CE52" s="1729">
        <f t="shared" si="93"/>
        <v>0</v>
      </c>
      <c r="CF52" s="1729">
        <f t="shared" si="93"/>
        <v>0</v>
      </c>
      <c r="CG52" s="1729">
        <f t="shared" si="93"/>
        <v>0</v>
      </c>
      <c r="CH52" s="1729">
        <f t="shared" si="93"/>
        <v>0</v>
      </c>
      <c r="CI52" s="1729">
        <f t="shared" si="93"/>
        <v>0</v>
      </c>
      <c r="CJ52" s="1729">
        <f t="shared" si="93"/>
        <v>0</v>
      </c>
      <c r="CK52" s="1729">
        <f t="shared" si="93"/>
        <v>0</v>
      </c>
      <c r="CL52" s="1729">
        <f t="shared" si="93"/>
        <v>0</v>
      </c>
      <c r="CM52" s="1729">
        <f t="shared" si="93"/>
        <v>0</v>
      </c>
      <c r="CN52" s="1729">
        <f t="shared" si="93"/>
        <v>0</v>
      </c>
      <c r="CO52" s="1729">
        <f t="shared" si="94"/>
        <v>0</v>
      </c>
      <c r="CP52" s="1729">
        <f t="shared" si="94"/>
        <v>0</v>
      </c>
      <c r="CQ52" s="1729">
        <f t="shared" si="94"/>
        <v>0</v>
      </c>
      <c r="CR52" s="1729">
        <f t="shared" si="94"/>
        <v>0</v>
      </c>
      <c r="CS52" s="1729">
        <f t="shared" si="94"/>
        <v>0</v>
      </c>
      <c r="CT52" s="1729">
        <f t="shared" si="94"/>
        <v>0</v>
      </c>
      <c r="CU52" s="1729">
        <f t="shared" si="94"/>
        <v>0</v>
      </c>
      <c r="CV52" s="1729">
        <f t="shared" si="94"/>
        <v>0</v>
      </c>
      <c r="CW52" s="1729">
        <f t="shared" si="94"/>
        <v>0</v>
      </c>
      <c r="CX52" s="1729">
        <f t="shared" si="94"/>
        <v>0</v>
      </c>
      <c r="CY52" s="1729">
        <f t="shared" si="95"/>
        <v>0</v>
      </c>
      <c r="CZ52" s="1729">
        <f t="shared" si="95"/>
        <v>0</v>
      </c>
      <c r="DA52" s="1729">
        <f t="shared" si="95"/>
        <v>0</v>
      </c>
      <c r="DB52" s="1729">
        <f t="shared" si="95"/>
        <v>0</v>
      </c>
      <c r="DC52" s="1729">
        <f t="shared" si="95"/>
        <v>0</v>
      </c>
      <c r="DD52" s="1729">
        <f t="shared" si="95"/>
        <v>0</v>
      </c>
      <c r="DE52" s="1729">
        <f t="shared" si="95"/>
        <v>0</v>
      </c>
      <c r="DF52" s="1729">
        <f t="shared" si="95"/>
        <v>0</v>
      </c>
      <c r="DG52" s="1729">
        <f t="shared" si="95"/>
        <v>0</v>
      </c>
      <c r="DH52" s="1729">
        <f t="shared" si="95"/>
        <v>0</v>
      </c>
      <c r="DI52" s="1729">
        <f t="shared" si="96"/>
        <v>0</v>
      </c>
      <c r="DJ52" s="1729">
        <f t="shared" si="96"/>
        <v>0</v>
      </c>
      <c r="DK52" s="1729">
        <f t="shared" si="96"/>
        <v>0</v>
      </c>
      <c r="DL52" s="1729">
        <f t="shared" si="96"/>
        <v>0</v>
      </c>
      <c r="DM52" s="1729">
        <f t="shared" si="96"/>
        <v>0</v>
      </c>
      <c r="DN52" s="1729">
        <f t="shared" si="96"/>
        <v>0</v>
      </c>
      <c r="DO52" s="1729">
        <f t="shared" si="96"/>
        <v>0</v>
      </c>
      <c r="DP52" s="1729">
        <f t="shared" si="96"/>
        <v>0</v>
      </c>
      <c r="DQ52" s="1729">
        <f t="shared" si="96"/>
        <v>0</v>
      </c>
      <c r="DR52" s="1729">
        <f t="shared" si="96"/>
        <v>0</v>
      </c>
      <c r="DS52" s="1729">
        <f t="shared" si="97"/>
        <v>0</v>
      </c>
      <c r="DT52" s="1729">
        <f t="shared" si="97"/>
        <v>0</v>
      </c>
      <c r="DU52" s="1729">
        <f t="shared" si="97"/>
        <v>0</v>
      </c>
      <c r="DV52" s="1729">
        <f t="shared" si="97"/>
        <v>0</v>
      </c>
      <c r="DW52" s="1729">
        <f t="shared" si="97"/>
        <v>0</v>
      </c>
      <c r="DX52" s="1729">
        <f t="shared" si="97"/>
        <v>0</v>
      </c>
      <c r="DY52" s="1729">
        <f t="shared" si="97"/>
        <v>0</v>
      </c>
      <c r="DZ52" s="1729">
        <f t="shared" si="97"/>
        <v>0</v>
      </c>
      <c r="EA52" s="1729">
        <f t="shared" si="97"/>
        <v>0</v>
      </c>
      <c r="EB52" s="1729">
        <f t="shared" si="97"/>
        <v>0</v>
      </c>
      <c r="EC52" s="1729">
        <f t="shared" si="97"/>
        <v>0</v>
      </c>
    </row>
    <row r="53" spans="2:133" ht="15.5" customHeight="1">
      <c r="B53" s="1"/>
      <c r="C53" s="15" t="s">
        <v>1210</v>
      </c>
      <c r="D53" s="1"/>
      <c r="E53" s="1749"/>
      <c r="F53" s="75">
        <v>12</v>
      </c>
      <c r="G53" s="76">
        <v>1</v>
      </c>
      <c r="H53" s="1730" t="str">
        <f t="shared" si="84"/>
        <v>-</v>
      </c>
      <c r="I53" s="1731" t="str">
        <f t="shared" si="85"/>
        <v>-</v>
      </c>
      <c r="J53" s="2153"/>
      <c r="K53" s="2097"/>
      <c r="L53" s="1"/>
      <c r="M53" s="1729">
        <f t="shared" si="86"/>
        <v>0</v>
      </c>
      <c r="N53" s="1729">
        <f t="shared" si="86"/>
        <v>0</v>
      </c>
      <c r="O53" s="1729">
        <f t="shared" si="86"/>
        <v>0</v>
      </c>
      <c r="P53" s="1729">
        <f t="shared" si="86"/>
        <v>0</v>
      </c>
      <c r="Q53" s="1729">
        <f t="shared" si="86"/>
        <v>0</v>
      </c>
      <c r="R53" s="1729">
        <f t="shared" si="86"/>
        <v>0</v>
      </c>
      <c r="S53" s="1729">
        <f t="shared" si="86"/>
        <v>0</v>
      </c>
      <c r="T53" s="1729">
        <f t="shared" si="86"/>
        <v>0</v>
      </c>
      <c r="U53" s="1729">
        <f t="shared" si="86"/>
        <v>0</v>
      </c>
      <c r="V53" s="1729">
        <f t="shared" si="86"/>
        <v>0</v>
      </c>
      <c r="W53" s="1729">
        <f t="shared" si="87"/>
        <v>0</v>
      </c>
      <c r="X53" s="1729">
        <f t="shared" si="87"/>
        <v>0</v>
      </c>
      <c r="Y53" s="1729">
        <f t="shared" si="87"/>
        <v>0</v>
      </c>
      <c r="Z53" s="1729">
        <f t="shared" si="87"/>
        <v>0</v>
      </c>
      <c r="AA53" s="1729">
        <f t="shared" si="87"/>
        <v>0</v>
      </c>
      <c r="AB53" s="1729">
        <f t="shared" si="87"/>
        <v>0</v>
      </c>
      <c r="AC53" s="1729">
        <f t="shared" si="87"/>
        <v>0</v>
      </c>
      <c r="AD53" s="1729">
        <f t="shared" si="87"/>
        <v>0</v>
      </c>
      <c r="AE53" s="1729">
        <f t="shared" si="87"/>
        <v>0</v>
      </c>
      <c r="AF53" s="1729">
        <f t="shared" si="87"/>
        <v>0</v>
      </c>
      <c r="AG53" s="1729">
        <f t="shared" si="88"/>
        <v>0</v>
      </c>
      <c r="AH53" s="1729">
        <f t="shared" si="88"/>
        <v>0</v>
      </c>
      <c r="AI53" s="1729">
        <f t="shared" si="88"/>
        <v>0</v>
      </c>
      <c r="AJ53" s="1729">
        <f t="shared" si="88"/>
        <v>0</v>
      </c>
      <c r="AK53" s="1729">
        <f t="shared" si="88"/>
        <v>0</v>
      </c>
      <c r="AL53" s="1729">
        <f t="shared" si="88"/>
        <v>0</v>
      </c>
      <c r="AM53" s="1729">
        <f t="shared" si="88"/>
        <v>0</v>
      </c>
      <c r="AN53" s="1729">
        <f t="shared" si="88"/>
        <v>0</v>
      </c>
      <c r="AO53" s="1729">
        <f t="shared" si="88"/>
        <v>0</v>
      </c>
      <c r="AP53" s="1729">
        <f t="shared" si="88"/>
        <v>0</v>
      </c>
      <c r="AQ53" s="1729">
        <f t="shared" si="89"/>
        <v>0</v>
      </c>
      <c r="AR53" s="1729">
        <f t="shared" si="89"/>
        <v>0</v>
      </c>
      <c r="AS53" s="1729">
        <f t="shared" si="89"/>
        <v>0</v>
      </c>
      <c r="AT53" s="1729">
        <f t="shared" si="89"/>
        <v>0</v>
      </c>
      <c r="AU53" s="1729">
        <f t="shared" si="89"/>
        <v>0</v>
      </c>
      <c r="AV53" s="1729">
        <f t="shared" si="89"/>
        <v>0</v>
      </c>
      <c r="AW53" s="1729">
        <f t="shared" si="89"/>
        <v>0</v>
      </c>
      <c r="AX53" s="1729">
        <f t="shared" si="89"/>
        <v>0</v>
      </c>
      <c r="AY53" s="1729">
        <f t="shared" si="89"/>
        <v>0</v>
      </c>
      <c r="AZ53" s="1729">
        <f t="shared" si="89"/>
        <v>0</v>
      </c>
      <c r="BA53" s="1729">
        <f t="shared" si="90"/>
        <v>0</v>
      </c>
      <c r="BB53" s="1729">
        <f t="shared" si="90"/>
        <v>0</v>
      </c>
      <c r="BC53" s="1729">
        <f t="shared" si="90"/>
        <v>0</v>
      </c>
      <c r="BD53" s="1729">
        <f t="shared" si="90"/>
        <v>0</v>
      </c>
      <c r="BE53" s="1729">
        <f t="shared" si="90"/>
        <v>0</v>
      </c>
      <c r="BF53" s="1729">
        <f t="shared" si="90"/>
        <v>0</v>
      </c>
      <c r="BG53" s="1729">
        <f t="shared" si="90"/>
        <v>0</v>
      </c>
      <c r="BH53" s="1729">
        <f t="shared" si="90"/>
        <v>0</v>
      </c>
      <c r="BI53" s="1729">
        <f t="shared" si="90"/>
        <v>0</v>
      </c>
      <c r="BJ53" s="1729">
        <f t="shared" si="90"/>
        <v>0</v>
      </c>
      <c r="BK53" s="1729">
        <f t="shared" si="91"/>
        <v>0</v>
      </c>
      <c r="BL53" s="1729">
        <f t="shared" si="91"/>
        <v>0</v>
      </c>
      <c r="BM53" s="1729">
        <f t="shared" si="91"/>
        <v>0</v>
      </c>
      <c r="BN53" s="1729">
        <f t="shared" si="91"/>
        <v>0</v>
      </c>
      <c r="BO53" s="1729">
        <f t="shared" si="91"/>
        <v>0</v>
      </c>
      <c r="BP53" s="1729">
        <f t="shared" si="91"/>
        <v>0</v>
      </c>
      <c r="BQ53" s="1729">
        <f t="shared" si="91"/>
        <v>0</v>
      </c>
      <c r="BR53" s="1729">
        <f t="shared" si="91"/>
        <v>0</v>
      </c>
      <c r="BS53" s="1729">
        <f t="shared" si="91"/>
        <v>0</v>
      </c>
      <c r="BT53" s="1729">
        <f t="shared" si="91"/>
        <v>0</v>
      </c>
      <c r="BU53" s="1729">
        <f t="shared" si="92"/>
        <v>0</v>
      </c>
      <c r="BV53" s="1729">
        <f t="shared" si="92"/>
        <v>0</v>
      </c>
      <c r="BW53" s="1729">
        <f t="shared" si="92"/>
        <v>0</v>
      </c>
      <c r="BX53" s="1729">
        <f t="shared" si="92"/>
        <v>0</v>
      </c>
      <c r="BY53" s="1729">
        <f t="shared" si="92"/>
        <v>0</v>
      </c>
      <c r="BZ53" s="1729">
        <f t="shared" si="92"/>
        <v>0</v>
      </c>
      <c r="CA53" s="1729">
        <f t="shared" si="92"/>
        <v>0</v>
      </c>
      <c r="CB53" s="1729">
        <f t="shared" si="92"/>
        <v>0</v>
      </c>
      <c r="CC53" s="1729">
        <f t="shared" si="92"/>
        <v>0</v>
      </c>
      <c r="CD53" s="1729">
        <f t="shared" si="92"/>
        <v>0</v>
      </c>
      <c r="CE53" s="1729">
        <f t="shared" si="93"/>
        <v>0</v>
      </c>
      <c r="CF53" s="1729">
        <f t="shared" si="93"/>
        <v>0</v>
      </c>
      <c r="CG53" s="1729">
        <f t="shared" si="93"/>
        <v>0</v>
      </c>
      <c r="CH53" s="1729">
        <f t="shared" si="93"/>
        <v>0</v>
      </c>
      <c r="CI53" s="1729">
        <f t="shared" si="93"/>
        <v>0</v>
      </c>
      <c r="CJ53" s="1729">
        <f t="shared" si="93"/>
        <v>0</v>
      </c>
      <c r="CK53" s="1729">
        <f t="shared" si="93"/>
        <v>0</v>
      </c>
      <c r="CL53" s="1729">
        <f t="shared" si="93"/>
        <v>0</v>
      </c>
      <c r="CM53" s="1729">
        <f t="shared" si="93"/>
        <v>0</v>
      </c>
      <c r="CN53" s="1729">
        <f t="shared" si="93"/>
        <v>0</v>
      </c>
      <c r="CO53" s="1729">
        <f t="shared" si="94"/>
        <v>0</v>
      </c>
      <c r="CP53" s="1729">
        <f t="shared" si="94"/>
        <v>0</v>
      </c>
      <c r="CQ53" s="1729">
        <f t="shared" si="94"/>
        <v>0</v>
      </c>
      <c r="CR53" s="1729">
        <f t="shared" si="94"/>
        <v>0</v>
      </c>
      <c r="CS53" s="1729">
        <f t="shared" si="94"/>
        <v>0</v>
      </c>
      <c r="CT53" s="1729">
        <f t="shared" si="94"/>
        <v>0</v>
      </c>
      <c r="CU53" s="1729">
        <f t="shared" si="94"/>
        <v>0</v>
      </c>
      <c r="CV53" s="1729">
        <f t="shared" si="94"/>
        <v>0</v>
      </c>
      <c r="CW53" s="1729">
        <f t="shared" si="94"/>
        <v>0</v>
      </c>
      <c r="CX53" s="1729">
        <f t="shared" si="94"/>
        <v>0</v>
      </c>
      <c r="CY53" s="1729">
        <f t="shared" si="95"/>
        <v>0</v>
      </c>
      <c r="CZ53" s="1729">
        <f t="shared" si="95"/>
        <v>0</v>
      </c>
      <c r="DA53" s="1729">
        <f t="shared" si="95"/>
        <v>0</v>
      </c>
      <c r="DB53" s="1729">
        <f t="shared" si="95"/>
        <v>0</v>
      </c>
      <c r="DC53" s="1729">
        <f t="shared" si="95"/>
        <v>0</v>
      </c>
      <c r="DD53" s="1729">
        <f t="shared" si="95"/>
        <v>0</v>
      </c>
      <c r="DE53" s="1729">
        <f t="shared" si="95"/>
        <v>0</v>
      </c>
      <c r="DF53" s="1729">
        <f t="shared" si="95"/>
        <v>0</v>
      </c>
      <c r="DG53" s="1729">
        <f t="shared" si="95"/>
        <v>0</v>
      </c>
      <c r="DH53" s="1729">
        <f t="shared" si="95"/>
        <v>0</v>
      </c>
      <c r="DI53" s="1729">
        <f t="shared" si="96"/>
        <v>0</v>
      </c>
      <c r="DJ53" s="1729">
        <f t="shared" si="96"/>
        <v>0</v>
      </c>
      <c r="DK53" s="1729">
        <f t="shared" si="96"/>
        <v>0</v>
      </c>
      <c r="DL53" s="1729">
        <f t="shared" si="96"/>
        <v>0</v>
      </c>
      <c r="DM53" s="1729">
        <f t="shared" si="96"/>
        <v>0</v>
      </c>
      <c r="DN53" s="1729">
        <f t="shared" si="96"/>
        <v>0</v>
      </c>
      <c r="DO53" s="1729">
        <f t="shared" si="96"/>
        <v>0</v>
      </c>
      <c r="DP53" s="1729">
        <f t="shared" si="96"/>
        <v>0</v>
      </c>
      <c r="DQ53" s="1729">
        <f t="shared" si="96"/>
        <v>0</v>
      </c>
      <c r="DR53" s="1729">
        <f t="shared" si="96"/>
        <v>0</v>
      </c>
      <c r="DS53" s="1729">
        <f t="shared" si="97"/>
        <v>0</v>
      </c>
      <c r="DT53" s="1729">
        <f t="shared" si="97"/>
        <v>0</v>
      </c>
      <c r="DU53" s="1729">
        <f t="shared" si="97"/>
        <v>0</v>
      </c>
      <c r="DV53" s="1729">
        <f t="shared" si="97"/>
        <v>0</v>
      </c>
      <c r="DW53" s="1729">
        <f t="shared" si="97"/>
        <v>0</v>
      </c>
      <c r="DX53" s="1729">
        <f t="shared" si="97"/>
        <v>0</v>
      </c>
      <c r="DY53" s="1729">
        <f t="shared" si="97"/>
        <v>0</v>
      </c>
      <c r="DZ53" s="1729">
        <f t="shared" si="97"/>
        <v>0</v>
      </c>
      <c r="EA53" s="1729">
        <f t="shared" si="97"/>
        <v>0</v>
      </c>
      <c r="EB53" s="1729">
        <f t="shared" si="97"/>
        <v>0</v>
      </c>
      <c r="EC53" s="1729">
        <f t="shared" si="97"/>
        <v>0</v>
      </c>
    </row>
    <row r="54" spans="2:133" ht="15.5" customHeight="1">
      <c r="B54" s="1"/>
      <c r="C54" s="18" t="s">
        <v>1189</v>
      </c>
      <c r="D54" s="80">
        <v>0</v>
      </c>
      <c r="E54" s="1734">
        <f ca="1">SUM(M54:EC54)</f>
        <v>0</v>
      </c>
      <c r="F54" s="19"/>
      <c r="G54" s="20"/>
      <c r="H54" s="1735">
        <f ca="1">MIN(H47:H53)</f>
        <v>46721</v>
      </c>
      <c r="I54" s="1736">
        <f ca="1">MAX(I47:I53)</f>
        <v>46721</v>
      </c>
      <c r="J54" s="2156"/>
      <c r="K54" s="2157"/>
      <c r="L54" s="1"/>
      <c r="M54" s="1729">
        <f t="shared" ref="M54:AR54" si="98">$D$54*SUM(M47:M53)</f>
        <v>0</v>
      </c>
      <c r="N54" s="1729">
        <f t="shared" si="98"/>
        <v>0</v>
      </c>
      <c r="O54" s="1729">
        <f t="shared" si="98"/>
        <v>0</v>
      </c>
      <c r="P54" s="1729">
        <f t="shared" si="98"/>
        <v>0</v>
      </c>
      <c r="Q54" s="1729">
        <f t="shared" si="98"/>
        <v>0</v>
      </c>
      <c r="R54" s="1729">
        <f t="shared" ca="1" si="98"/>
        <v>0</v>
      </c>
      <c r="S54" s="1729">
        <f t="shared" ca="1" si="98"/>
        <v>0</v>
      </c>
      <c r="T54" s="1729">
        <f t="shared" ca="1" si="98"/>
        <v>0</v>
      </c>
      <c r="U54" s="1729">
        <f t="shared" ca="1" si="98"/>
        <v>0</v>
      </c>
      <c r="V54" s="1729">
        <f t="shared" ca="1" si="98"/>
        <v>0</v>
      </c>
      <c r="W54" s="1729">
        <f t="shared" ca="1" si="98"/>
        <v>0</v>
      </c>
      <c r="X54" s="1729">
        <f t="shared" ca="1" si="98"/>
        <v>0</v>
      </c>
      <c r="Y54" s="1729">
        <f t="shared" ca="1" si="98"/>
        <v>0</v>
      </c>
      <c r="Z54" s="1729">
        <f t="shared" ca="1" si="98"/>
        <v>0</v>
      </c>
      <c r="AA54" s="1729">
        <f t="shared" ca="1" si="98"/>
        <v>0</v>
      </c>
      <c r="AB54" s="1729">
        <f t="shared" ca="1" si="98"/>
        <v>0</v>
      </c>
      <c r="AC54" s="1729">
        <f t="shared" ca="1" si="98"/>
        <v>0</v>
      </c>
      <c r="AD54" s="1729">
        <f t="shared" ca="1" si="98"/>
        <v>0</v>
      </c>
      <c r="AE54" s="1729">
        <f t="shared" ca="1" si="98"/>
        <v>0</v>
      </c>
      <c r="AF54" s="1729">
        <f t="shared" ca="1" si="98"/>
        <v>0</v>
      </c>
      <c r="AG54" s="1729">
        <f t="shared" ca="1" si="98"/>
        <v>0</v>
      </c>
      <c r="AH54" s="1729">
        <f t="shared" si="98"/>
        <v>0</v>
      </c>
      <c r="AI54" s="1729">
        <f t="shared" si="98"/>
        <v>0</v>
      </c>
      <c r="AJ54" s="1729">
        <f t="shared" si="98"/>
        <v>0</v>
      </c>
      <c r="AK54" s="1729">
        <f t="shared" si="98"/>
        <v>0</v>
      </c>
      <c r="AL54" s="1729">
        <f t="shared" si="98"/>
        <v>0</v>
      </c>
      <c r="AM54" s="1729">
        <f t="shared" si="98"/>
        <v>0</v>
      </c>
      <c r="AN54" s="1729">
        <f t="shared" si="98"/>
        <v>0</v>
      </c>
      <c r="AO54" s="1729">
        <f t="shared" si="98"/>
        <v>0</v>
      </c>
      <c r="AP54" s="1729">
        <f t="shared" si="98"/>
        <v>0</v>
      </c>
      <c r="AQ54" s="1729">
        <f t="shared" si="98"/>
        <v>0</v>
      </c>
      <c r="AR54" s="1729">
        <f t="shared" si="98"/>
        <v>0</v>
      </c>
      <c r="AS54" s="1729">
        <f t="shared" ref="AS54:BX54" si="99">$D$54*SUM(AS47:AS53)</f>
        <v>0</v>
      </c>
      <c r="AT54" s="1729">
        <f t="shared" si="99"/>
        <v>0</v>
      </c>
      <c r="AU54" s="1729">
        <f t="shared" si="99"/>
        <v>0</v>
      </c>
      <c r="AV54" s="1729">
        <f t="shared" si="99"/>
        <v>0</v>
      </c>
      <c r="AW54" s="1729">
        <f t="shared" si="99"/>
        <v>0</v>
      </c>
      <c r="AX54" s="1729">
        <f t="shared" si="99"/>
        <v>0</v>
      </c>
      <c r="AY54" s="1729">
        <f t="shared" si="99"/>
        <v>0</v>
      </c>
      <c r="AZ54" s="1729">
        <f t="shared" si="99"/>
        <v>0</v>
      </c>
      <c r="BA54" s="1729">
        <f t="shared" si="99"/>
        <v>0</v>
      </c>
      <c r="BB54" s="1729">
        <f t="shared" si="99"/>
        <v>0</v>
      </c>
      <c r="BC54" s="1729">
        <f t="shared" si="99"/>
        <v>0</v>
      </c>
      <c r="BD54" s="1729">
        <f t="shared" si="99"/>
        <v>0</v>
      </c>
      <c r="BE54" s="1729">
        <f t="shared" si="99"/>
        <v>0</v>
      </c>
      <c r="BF54" s="1729">
        <f t="shared" si="99"/>
        <v>0</v>
      </c>
      <c r="BG54" s="1729">
        <f t="shared" si="99"/>
        <v>0</v>
      </c>
      <c r="BH54" s="1729">
        <f t="shared" si="99"/>
        <v>0</v>
      </c>
      <c r="BI54" s="1729">
        <f t="shared" si="99"/>
        <v>0</v>
      </c>
      <c r="BJ54" s="1729">
        <f t="shared" si="99"/>
        <v>0</v>
      </c>
      <c r="BK54" s="1729">
        <f t="shared" si="99"/>
        <v>0</v>
      </c>
      <c r="BL54" s="1729">
        <f t="shared" si="99"/>
        <v>0</v>
      </c>
      <c r="BM54" s="1729">
        <f t="shared" si="99"/>
        <v>0</v>
      </c>
      <c r="BN54" s="1729">
        <f t="shared" si="99"/>
        <v>0</v>
      </c>
      <c r="BO54" s="1729">
        <f t="shared" si="99"/>
        <v>0</v>
      </c>
      <c r="BP54" s="1729">
        <f t="shared" si="99"/>
        <v>0</v>
      </c>
      <c r="BQ54" s="1729">
        <f t="shared" si="99"/>
        <v>0</v>
      </c>
      <c r="BR54" s="1729">
        <f t="shared" si="99"/>
        <v>0</v>
      </c>
      <c r="BS54" s="1729">
        <f t="shared" si="99"/>
        <v>0</v>
      </c>
      <c r="BT54" s="1729">
        <f t="shared" si="99"/>
        <v>0</v>
      </c>
      <c r="BU54" s="1729">
        <f t="shared" si="99"/>
        <v>0</v>
      </c>
      <c r="BV54" s="1729">
        <f t="shared" si="99"/>
        <v>0</v>
      </c>
      <c r="BW54" s="1729">
        <f t="shared" si="99"/>
        <v>0</v>
      </c>
      <c r="BX54" s="1729">
        <f t="shared" si="99"/>
        <v>0</v>
      </c>
      <c r="BY54" s="1729">
        <f t="shared" ref="BY54:DD54" si="100">$D$54*SUM(BY47:BY53)</f>
        <v>0</v>
      </c>
      <c r="BZ54" s="1729">
        <f t="shared" si="100"/>
        <v>0</v>
      </c>
      <c r="CA54" s="1729">
        <f t="shared" si="100"/>
        <v>0</v>
      </c>
      <c r="CB54" s="1729">
        <f t="shared" si="100"/>
        <v>0</v>
      </c>
      <c r="CC54" s="1729">
        <f t="shared" si="100"/>
        <v>0</v>
      </c>
      <c r="CD54" s="1729">
        <f t="shared" si="100"/>
        <v>0</v>
      </c>
      <c r="CE54" s="1729">
        <f t="shared" si="100"/>
        <v>0</v>
      </c>
      <c r="CF54" s="1729">
        <f t="shared" si="100"/>
        <v>0</v>
      </c>
      <c r="CG54" s="1729">
        <f t="shared" si="100"/>
        <v>0</v>
      </c>
      <c r="CH54" s="1729">
        <f t="shared" si="100"/>
        <v>0</v>
      </c>
      <c r="CI54" s="1729">
        <f t="shared" si="100"/>
        <v>0</v>
      </c>
      <c r="CJ54" s="1729">
        <f t="shared" si="100"/>
        <v>0</v>
      </c>
      <c r="CK54" s="1729">
        <f t="shared" si="100"/>
        <v>0</v>
      </c>
      <c r="CL54" s="1729">
        <f t="shared" si="100"/>
        <v>0</v>
      </c>
      <c r="CM54" s="1729">
        <f t="shared" si="100"/>
        <v>0</v>
      </c>
      <c r="CN54" s="1729">
        <f t="shared" si="100"/>
        <v>0</v>
      </c>
      <c r="CO54" s="1729">
        <f t="shared" si="100"/>
        <v>0</v>
      </c>
      <c r="CP54" s="1729">
        <f t="shared" si="100"/>
        <v>0</v>
      </c>
      <c r="CQ54" s="1729">
        <f t="shared" si="100"/>
        <v>0</v>
      </c>
      <c r="CR54" s="1729">
        <f t="shared" si="100"/>
        <v>0</v>
      </c>
      <c r="CS54" s="1729">
        <f t="shared" si="100"/>
        <v>0</v>
      </c>
      <c r="CT54" s="1729">
        <f t="shared" si="100"/>
        <v>0</v>
      </c>
      <c r="CU54" s="1729">
        <f t="shared" si="100"/>
        <v>0</v>
      </c>
      <c r="CV54" s="1729">
        <f t="shared" si="100"/>
        <v>0</v>
      </c>
      <c r="CW54" s="1729">
        <f t="shared" si="100"/>
        <v>0</v>
      </c>
      <c r="CX54" s="1729">
        <f t="shared" si="100"/>
        <v>0</v>
      </c>
      <c r="CY54" s="1729">
        <f t="shared" si="100"/>
        <v>0</v>
      </c>
      <c r="CZ54" s="1729">
        <f t="shared" si="100"/>
        <v>0</v>
      </c>
      <c r="DA54" s="1729">
        <f t="shared" si="100"/>
        <v>0</v>
      </c>
      <c r="DB54" s="1729">
        <f t="shared" si="100"/>
        <v>0</v>
      </c>
      <c r="DC54" s="1729">
        <f t="shared" si="100"/>
        <v>0</v>
      </c>
      <c r="DD54" s="1729">
        <f t="shared" si="100"/>
        <v>0</v>
      </c>
      <c r="DE54" s="1729">
        <f t="shared" ref="DE54:EJ54" si="101">$D$54*SUM(DE47:DE53)</f>
        <v>0</v>
      </c>
      <c r="DF54" s="1729">
        <f t="shared" si="101"/>
        <v>0</v>
      </c>
      <c r="DG54" s="1729">
        <f t="shared" si="101"/>
        <v>0</v>
      </c>
      <c r="DH54" s="1729">
        <f t="shared" si="101"/>
        <v>0</v>
      </c>
      <c r="DI54" s="1729">
        <f t="shared" si="101"/>
        <v>0</v>
      </c>
      <c r="DJ54" s="1729">
        <f t="shared" si="101"/>
        <v>0</v>
      </c>
      <c r="DK54" s="1729">
        <f t="shared" si="101"/>
        <v>0</v>
      </c>
      <c r="DL54" s="1729">
        <f t="shared" si="101"/>
        <v>0</v>
      </c>
      <c r="DM54" s="1729">
        <f t="shared" si="101"/>
        <v>0</v>
      </c>
      <c r="DN54" s="1729">
        <f t="shared" si="101"/>
        <v>0</v>
      </c>
      <c r="DO54" s="1729">
        <f t="shared" si="101"/>
        <v>0</v>
      </c>
      <c r="DP54" s="1729">
        <f t="shared" si="101"/>
        <v>0</v>
      </c>
      <c r="DQ54" s="1729">
        <f t="shared" si="101"/>
        <v>0</v>
      </c>
      <c r="DR54" s="1729">
        <f t="shared" si="101"/>
        <v>0</v>
      </c>
      <c r="DS54" s="1729">
        <f t="shared" si="101"/>
        <v>0</v>
      </c>
      <c r="DT54" s="1729">
        <f t="shared" si="101"/>
        <v>0</v>
      </c>
      <c r="DU54" s="1729">
        <f t="shared" si="101"/>
        <v>0</v>
      </c>
      <c r="DV54" s="1729">
        <f t="shared" si="101"/>
        <v>0</v>
      </c>
      <c r="DW54" s="1729">
        <f t="shared" si="101"/>
        <v>0</v>
      </c>
      <c r="DX54" s="1729">
        <f t="shared" si="101"/>
        <v>0</v>
      </c>
      <c r="DY54" s="1729">
        <f t="shared" si="101"/>
        <v>0</v>
      </c>
      <c r="DZ54" s="1729">
        <f t="shared" si="101"/>
        <v>0</v>
      </c>
      <c r="EA54" s="1729">
        <f t="shared" si="101"/>
        <v>0</v>
      </c>
      <c r="EB54" s="1729">
        <f t="shared" si="101"/>
        <v>0</v>
      </c>
      <c r="EC54" s="1729">
        <f t="shared" si="101"/>
        <v>0</v>
      </c>
    </row>
    <row r="55" spans="2:133" ht="16" customHeight="1" thickBot="1">
      <c r="B55" s="1"/>
      <c r="C55" s="8" t="s">
        <v>1203</v>
      </c>
      <c r="D55" s="1737" t="e">
        <f ca="1">E55/($E$8+'Workstore Sales'!$E$33)</f>
        <v>#DIV/0!</v>
      </c>
      <c r="E55" s="1738">
        <f ca="1">SUM(E47:E54)</f>
        <v>60000</v>
      </c>
      <c r="F55" s="5"/>
      <c r="G55" s="4"/>
      <c r="H55" s="4"/>
      <c r="I55" s="9"/>
      <c r="J55" s="2154"/>
      <c r="K55" s="2155"/>
      <c r="L55" s="1"/>
      <c r="M55" s="1741">
        <f t="shared" ref="M55:AR55" si="102">SUBTOTAL(9,M47:M54)</f>
        <v>0</v>
      </c>
      <c r="N55" s="1741">
        <f t="shared" si="102"/>
        <v>0</v>
      </c>
      <c r="O55" s="1741">
        <f t="shared" si="102"/>
        <v>0</v>
      </c>
      <c r="P55" s="1741">
        <f t="shared" si="102"/>
        <v>0</v>
      </c>
      <c r="Q55" s="1741">
        <f t="shared" si="102"/>
        <v>0</v>
      </c>
      <c r="R55" s="1741">
        <f t="shared" ca="1" si="102"/>
        <v>0</v>
      </c>
      <c r="S55" s="1741">
        <f t="shared" ca="1" si="102"/>
        <v>0</v>
      </c>
      <c r="T55" s="1741">
        <f t="shared" ca="1" si="102"/>
        <v>0</v>
      </c>
      <c r="U55" s="1741">
        <f t="shared" ca="1" si="102"/>
        <v>0</v>
      </c>
      <c r="V55" s="1741">
        <f t="shared" ca="1" si="102"/>
        <v>0</v>
      </c>
      <c r="W55" s="1741">
        <f t="shared" ca="1" si="102"/>
        <v>0</v>
      </c>
      <c r="X55" s="1741">
        <f t="shared" ca="1" si="102"/>
        <v>0</v>
      </c>
      <c r="Y55" s="1741">
        <f t="shared" ca="1" si="102"/>
        <v>0</v>
      </c>
      <c r="Z55" s="1741">
        <f t="shared" ca="1" si="102"/>
        <v>0</v>
      </c>
      <c r="AA55" s="1741">
        <f t="shared" ca="1" si="102"/>
        <v>0</v>
      </c>
      <c r="AB55" s="1741">
        <f t="shared" ca="1" si="102"/>
        <v>0</v>
      </c>
      <c r="AC55" s="1741">
        <f t="shared" ca="1" si="102"/>
        <v>0</v>
      </c>
      <c r="AD55" s="1741">
        <f t="shared" ca="1" si="102"/>
        <v>0</v>
      </c>
      <c r="AE55" s="1741">
        <f t="shared" ca="1" si="102"/>
        <v>0</v>
      </c>
      <c r="AF55" s="1741">
        <f t="shared" ca="1" si="102"/>
        <v>0</v>
      </c>
      <c r="AG55" s="1741">
        <f t="shared" ca="1" si="102"/>
        <v>60000</v>
      </c>
      <c r="AH55" s="1741">
        <f t="shared" si="102"/>
        <v>0</v>
      </c>
      <c r="AI55" s="1741">
        <f t="shared" si="102"/>
        <v>0</v>
      </c>
      <c r="AJ55" s="1741">
        <f t="shared" si="102"/>
        <v>0</v>
      </c>
      <c r="AK55" s="1741">
        <f t="shared" si="102"/>
        <v>0</v>
      </c>
      <c r="AL55" s="1741">
        <f t="shared" si="102"/>
        <v>0</v>
      </c>
      <c r="AM55" s="1741">
        <f t="shared" si="102"/>
        <v>0</v>
      </c>
      <c r="AN55" s="1741">
        <f t="shared" si="102"/>
        <v>0</v>
      </c>
      <c r="AO55" s="1741">
        <f t="shared" si="102"/>
        <v>0</v>
      </c>
      <c r="AP55" s="1741">
        <f t="shared" si="102"/>
        <v>0</v>
      </c>
      <c r="AQ55" s="1741">
        <f t="shared" si="102"/>
        <v>0</v>
      </c>
      <c r="AR55" s="1741">
        <f t="shared" si="102"/>
        <v>0</v>
      </c>
      <c r="AS55" s="1741">
        <f t="shared" ref="AS55:BX55" si="103">SUBTOTAL(9,AS47:AS54)</f>
        <v>0</v>
      </c>
      <c r="AT55" s="1741">
        <f t="shared" si="103"/>
        <v>0</v>
      </c>
      <c r="AU55" s="1741">
        <f t="shared" si="103"/>
        <v>0</v>
      </c>
      <c r="AV55" s="1741">
        <f t="shared" si="103"/>
        <v>0</v>
      </c>
      <c r="AW55" s="1741">
        <f t="shared" si="103"/>
        <v>0</v>
      </c>
      <c r="AX55" s="1741">
        <f t="shared" si="103"/>
        <v>0</v>
      </c>
      <c r="AY55" s="1741">
        <f t="shared" si="103"/>
        <v>0</v>
      </c>
      <c r="AZ55" s="1741">
        <f t="shared" si="103"/>
        <v>0</v>
      </c>
      <c r="BA55" s="1741">
        <f t="shared" si="103"/>
        <v>0</v>
      </c>
      <c r="BB55" s="1741">
        <f t="shared" si="103"/>
        <v>0</v>
      </c>
      <c r="BC55" s="1741">
        <f t="shared" si="103"/>
        <v>0</v>
      </c>
      <c r="BD55" s="1741">
        <f t="shared" si="103"/>
        <v>0</v>
      </c>
      <c r="BE55" s="1741">
        <f t="shared" si="103"/>
        <v>0</v>
      </c>
      <c r="BF55" s="1741">
        <f t="shared" si="103"/>
        <v>0</v>
      </c>
      <c r="BG55" s="1741">
        <f t="shared" si="103"/>
        <v>0</v>
      </c>
      <c r="BH55" s="1741">
        <f t="shared" si="103"/>
        <v>0</v>
      </c>
      <c r="BI55" s="1741">
        <f t="shared" si="103"/>
        <v>0</v>
      </c>
      <c r="BJ55" s="1741">
        <f t="shared" si="103"/>
        <v>0</v>
      </c>
      <c r="BK55" s="1741">
        <f t="shared" si="103"/>
        <v>0</v>
      </c>
      <c r="BL55" s="1741">
        <f t="shared" si="103"/>
        <v>0</v>
      </c>
      <c r="BM55" s="1741">
        <f t="shared" si="103"/>
        <v>0</v>
      </c>
      <c r="BN55" s="1741">
        <f t="shared" si="103"/>
        <v>0</v>
      </c>
      <c r="BO55" s="1741">
        <f t="shared" si="103"/>
        <v>0</v>
      </c>
      <c r="BP55" s="1741">
        <f t="shared" si="103"/>
        <v>0</v>
      </c>
      <c r="BQ55" s="1741">
        <f t="shared" si="103"/>
        <v>0</v>
      </c>
      <c r="BR55" s="1741">
        <f t="shared" si="103"/>
        <v>0</v>
      </c>
      <c r="BS55" s="1741">
        <f t="shared" si="103"/>
        <v>0</v>
      </c>
      <c r="BT55" s="1741">
        <f t="shared" si="103"/>
        <v>0</v>
      </c>
      <c r="BU55" s="1741">
        <f t="shared" si="103"/>
        <v>0</v>
      </c>
      <c r="BV55" s="1741">
        <f t="shared" si="103"/>
        <v>0</v>
      </c>
      <c r="BW55" s="1741">
        <f t="shared" si="103"/>
        <v>0</v>
      </c>
      <c r="BX55" s="1741">
        <f t="shared" si="103"/>
        <v>0</v>
      </c>
      <c r="BY55" s="1741">
        <f t="shared" ref="BY55:DD55" si="104">SUBTOTAL(9,BY47:BY54)</f>
        <v>0</v>
      </c>
      <c r="BZ55" s="1741">
        <f t="shared" si="104"/>
        <v>0</v>
      </c>
      <c r="CA55" s="1741">
        <f t="shared" si="104"/>
        <v>0</v>
      </c>
      <c r="CB55" s="1741">
        <f t="shared" si="104"/>
        <v>0</v>
      </c>
      <c r="CC55" s="1741">
        <f t="shared" si="104"/>
        <v>0</v>
      </c>
      <c r="CD55" s="1741">
        <f t="shared" si="104"/>
        <v>0</v>
      </c>
      <c r="CE55" s="1741">
        <f t="shared" si="104"/>
        <v>0</v>
      </c>
      <c r="CF55" s="1741">
        <f t="shared" si="104"/>
        <v>0</v>
      </c>
      <c r="CG55" s="1741">
        <f t="shared" si="104"/>
        <v>0</v>
      </c>
      <c r="CH55" s="1741">
        <f t="shared" si="104"/>
        <v>0</v>
      </c>
      <c r="CI55" s="1741">
        <f t="shared" si="104"/>
        <v>0</v>
      </c>
      <c r="CJ55" s="1741">
        <f t="shared" si="104"/>
        <v>0</v>
      </c>
      <c r="CK55" s="1741">
        <f t="shared" si="104"/>
        <v>0</v>
      </c>
      <c r="CL55" s="1741">
        <f t="shared" si="104"/>
        <v>0</v>
      </c>
      <c r="CM55" s="1741">
        <f t="shared" si="104"/>
        <v>0</v>
      </c>
      <c r="CN55" s="1741">
        <f t="shared" si="104"/>
        <v>0</v>
      </c>
      <c r="CO55" s="1741">
        <f t="shared" si="104"/>
        <v>0</v>
      </c>
      <c r="CP55" s="1741">
        <f t="shared" si="104"/>
        <v>0</v>
      </c>
      <c r="CQ55" s="1741">
        <f t="shared" si="104"/>
        <v>0</v>
      </c>
      <c r="CR55" s="1741">
        <f t="shared" si="104"/>
        <v>0</v>
      </c>
      <c r="CS55" s="1741">
        <f t="shared" si="104"/>
        <v>0</v>
      </c>
      <c r="CT55" s="1741">
        <f t="shared" si="104"/>
        <v>0</v>
      </c>
      <c r="CU55" s="1741">
        <f t="shared" si="104"/>
        <v>0</v>
      </c>
      <c r="CV55" s="1741">
        <f t="shared" si="104"/>
        <v>0</v>
      </c>
      <c r="CW55" s="1741">
        <f t="shared" si="104"/>
        <v>0</v>
      </c>
      <c r="CX55" s="1741">
        <f t="shared" si="104"/>
        <v>0</v>
      </c>
      <c r="CY55" s="1741">
        <f t="shared" si="104"/>
        <v>0</v>
      </c>
      <c r="CZ55" s="1741">
        <f t="shared" si="104"/>
        <v>0</v>
      </c>
      <c r="DA55" s="1741">
        <f t="shared" si="104"/>
        <v>0</v>
      </c>
      <c r="DB55" s="1741">
        <f t="shared" si="104"/>
        <v>0</v>
      </c>
      <c r="DC55" s="1741">
        <f t="shared" si="104"/>
        <v>0</v>
      </c>
      <c r="DD55" s="1741">
        <f t="shared" si="104"/>
        <v>0</v>
      </c>
      <c r="DE55" s="1741">
        <f t="shared" ref="DE55:EJ55" si="105">SUBTOTAL(9,DE47:DE54)</f>
        <v>0</v>
      </c>
      <c r="DF55" s="1741">
        <f t="shared" si="105"/>
        <v>0</v>
      </c>
      <c r="DG55" s="1741">
        <f t="shared" si="105"/>
        <v>0</v>
      </c>
      <c r="DH55" s="1741">
        <f t="shared" si="105"/>
        <v>0</v>
      </c>
      <c r="DI55" s="1741">
        <f t="shared" si="105"/>
        <v>0</v>
      </c>
      <c r="DJ55" s="1741">
        <f t="shared" si="105"/>
        <v>0</v>
      </c>
      <c r="DK55" s="1741">
        <f t="shared" si="105"/>
        <v>0</v>
      </c>
      <c r="DL55" s="1741">
        <f t="shared" si="105"/>
        <v>0</v>
      </c>
      <c r="DM55" s="1741">
        <f t="shared" si="105"/>
        <v>0</v>
      </c>
      <c r="DN55" s="1741">
        <f t="shared" si="105"/>
        <v>0</v>
      </c>
      <c r="DO55" s="1741">
        <f t="shared" si="105"/>
        <v>0</v>
      </c>
      <c r="DP55" s="1741">
        <f t="shared" si="105"/>
        <v>0</v>
      </c>
      <c r="DQ55" s="1741">
        <f t="shared" si="105"/>
        <v>0</v>
      </c>
      <c r="DR55" s="1741">
        <f t="shared" si="105"/>
        <v>0</v>
      </c>
      <c r="DS55" s="1741">
        <f t="shared" si="105"/>
        <v>0</v>
      </c>
      <c r="DT55" s="1741">
        <f t="shared" si="105"/>
        <v>0</v>
      </c>
      <c r="DU55" s="1741">
        <f t="shared" si="105"/>
        <v>0</v>
      </c>
      <c r="DV55" s="1741">
        <f t="shared" si="105"/>
        <v>0</v>
      </c>
      <c r="DW55" s="1741">
        <f t="shared" si="105"/>
        <v>0</v>
      </c>
      <c r="DX55" s="1741">
        <f t="shared" si="105"/>
        <v>0</v>
      </c>
      <c r="DY55" s="1741">
        <f t="shared" si="105"/>
        <v>0</v>
      </c>
      <c r="DZ55" s="1741">
        <f t="shared" si="105"/>
        <v>0</v>
      </c>
      <c r="EA55" s="1741">
        <f t="shared" si="105"/>
        <v>0</v>
      </c>
      <c r="EB55" s="1741">
        <f t="shared" si="105"/>
        <v>0</v>
      </c>
      <c r="EC55" s="1741">
        <f t="shared" si="105"/>
        <v>0</v>
      </c>
    </row>
    <row r="56" spans="2:133" ht="16" customHeight="1" thickBot="1">
      <c r="B56" s="1"/>
      <c r="C56" s="1"/>
      <c r="D56" s="174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</row>
    <row r="57" spans="2:133" ht="16" customHeight="1" thickBot="1">
      <c r="B57" s="1"/>
      <c r="C57" s="23" t="s">
        <v>1211</v>
      </c>
      <c r="D57" s="1750" t="e">
        <f ca="1">E57/($E$8+'Workstore Sales'!$E$33)</f>
        <v>#DIV/0!</v>
      </c>
      <c r="E57" s="1751">
        <f ca="1">E55+E44+E31+E24</f>
        <v>60000</v>
      </c>
      <c r="F57" s="25" t="s">
        <v>1212</v>
      </c>
      <c r="G57" s="1752">
        <f ca="1">E57-SUM(L57:EC57)</f>
        <v>0</v>
      </c>
      <c r="H57" s="24"/>
      <c r="I57" s="24"/>
      <c r="J57" s="24"/>
      <c r="K57" s="1753">
        <f ca="1">SUM(M57:EC57)</f>
        <v>60000</v>
      </c>
      <c r="L57" s="24"/>
      <c r="M57" s="1754">
        <f t="shared" ref="M57:AR57" si="106">SUBTOTAL(9,M14:M55)</f>
        <v>0</v>
      </c>
      <c r="N57" s="1754">
        <f t="shared" ca="1" si="106"/>
        <v>0</v>
      </c>
      <c r="O57" s="1754">
        <f t="shared" si="106"/>
        <v>0</v>
      </c>
      <c r="P57" s="1754">
        <f t="shared" si="106"/>
        <v>0</v>
      </c>
      <c r="Q57" s="1754">
        <f t="shared" si="106"/>
        <v>0</v>
      </c>
      <c r="R57" s="1754">
        <f t="shared" ca="1" si="106"/>
        <v>0</v>
      </c>
      <c r="S57" s="1754">
        <f t="shared" ca="1" si="106"/>
        <v>0</v>
      </c>
      <c r="T57" s="1754">
        <f t="shared" ca="1" si="106"/>
        <v>0</v>
      </c>
      <c r="U57" s="1754">
        <f t="shared" ca="1" si="106"/>
        <v>0</v>
      </c>
      <c r="V57" s="1754">
        <f t="shared" ca="1" si="106"/>
        <v>0</v>
      </c>
      <c r="W57" s="1754">
        <f t="shared" ca="1" si="106"/>
        <v>0</v>
      </c>
      <c r="X57" s="1754">
        <f t="shared" ca="1" si="106"/>
        <v>0</v>
      </c>
      <c r="Y57" s="1754">
        <f t="shared" ca="1" si="106"/>
        <v>0</v>
      </c>
      <c r="Z57" s="1754">
        <f t="shared" ca="1" si="106"/>
        <v>0</v>
      </c>
      <c r="AA57" s="1754">
        <f t="shared" ca="1" si="106"/>
        <v>0</v>
      </c>
      <c r="AB57" s="1754">
        <f t="shared" ca="1" si="106"/>
        <v>0</v>
      </c>
      <c r="AC57" s="1754">
        <f t="shared" ca="1" si="106"/>
        <v>0</v>
      </c>
      <c r="AD57" s="1754">
        <f t="shared" ca="1" si="106"/>
        <v>0</v>
      </c>
      <c r="AE57" s="1754">
        <f t="shared" ca="1" si="106"/>
        <v>0</v>
      </c>
      <c r="AF57" s="1754">
        <f t="shared" ca="1" si="106"/>
        <v>0</v>
      </c>
      <c r="AG57" s="1754">
        <f t="shared" ca="1" si="106"/>
        <v>60000</v>
      </c>
      <c r="AH57" s="1754">
        <f t="shared" si="106"/>
        <v>0</v>
      </c>
      <c r="AI57" s="1754">
        <f t="shared" si="106"/>
        <v>0</v>
      </c>
      <c r="AJ57" s="1754">
        <f t="shared" si="106"/>
        <v>0</v>
      </c>
      <c r="AK57" s="1754">
        <f t="shared" si="106"/>
        <v>0</v>
      </c>
      <c r="AL57" s="1754">
        <f t="shared" si="106"/>
        <v>0</v>
      </c>
      <c r="AM57" s="1754">
        <f t="shared" si="106"/>
        <v>0</v>
      </c>
      <c r="AN57" s="1754">
        <f t="shared" si="106"/>
        <v>0</v>
      </c>
      <c r="AO57" s="1754">
        <f t="shared" si="106"/>
        <v>0</v>
      </c>
      <c r="AP57" s="1754">
        <f t="shared" si="106"/>
        <v>0</v>
      </c>
      <c r="AQ57" s="1754">
        <f t="shared" si="106"/>
        <v>0</v>
      </c>
      <c r="AR57" s="1754">
        <f t="shared" si="106"/>
        <v>0</v>
      </c>
      <c r="AS57" s="1754">
        <f t="shared" ref="AS57:BX57" si="107">SUBTOTAL(9,AS14:AS55)</f>
        <v>0</v>
      </c>
      <c r="AT57" s="1754">
        <f t="shared" si="107"/>
        <v>0</v>
      </c>
      <c r="AU57" s="1754">
        <f t="shared" si="107"/>
        <v>0</v>
      </c>
      <c r="AV57" s="1754">
        <f t="shared" si="107"/>
        <v>0</v>
      </c>
      <c r="AW57" s="1754">
        <f t="shared" si="107"/>
        <v>0</v>
      </c>
      <c r="AX57" s="1754">
        <f t="shared" si="107"/>
        <v>0</v>
      </c>
      <c r="AY57" s="1754">
        <f t="shared" si="107"/>
        <v>0</v>
      </c>
      <c r="AZ57" s="1754">
        <f t="shared" si="107"/>
        <v>0</v>
      </c>
      <c r="BA57" s="1754">
        <f t="shared" si="107"/>
        <v>0</v>
      </c>
      <c r="BB57" s="1754">
        <f t="shared" si="107"/>
        <v>0</v>
      </c>
      <c r="BC57" s="1754">
        <f t="shared" si="107"/>
        <v>0</v>
      </c>
      <c r="BD57" s="1754">
        <f t="shared" si="107"/>
        <v>0</v>
      </c>
      <c r="BE57" s="1754">
        <f t="shared" si="107"/>
        <v>0</v>
      </c>
      <c r="BF57" s="1754">
        <f t="shared" si="107"/>
        <v>0</v>
      </c>
      <c r="BG57" s="1754">
        <f t="shared" si="107"/>
        <v>0</v>
      </c>
      <c r="BH57" s="1754">
        <f t="shared" si="107"/>
        <v>0</v>
      </c>
      <c r="BI57" s="1754">
        <f t="shared" si="107"/>
        <v>0</v>
      </c>
      <c r="BJ57" s="1754">
        <f t="shared" si="107"/>
        <v>0</v>
      </c>
      <c r="BK57" s="1754">
        <f t="shared" si="107"/>
        <v>0</v>
      </c>
      <c r="BL57" s="1754">
        <f t="shared" si="107"/>
        <v>0</v>
      </c>
      <c r="BM57" s="1754">
        <f t="shared" si="107"/>
        <v>0</v>
      </c>
      <c r="BN57" s="1754">
        <f t="shared" si="107"/>
        <v>0</v>
      </c>
      <c r="BO57" s="1754">
        <f t="shared" si="107"/>
        <v>0</v>
      </c>
      <c r="BP57" s="1754">
        <f t="shared" si="107"/>
        <v>0</v>
      </c>
      <c r="BQ57" s="1754">
        <f t="shared" si="107"/>
        <v>0</v>
      </c>
      <c r="BR57" s="1754">
        <f t="shared" si="107"/>
        <v>0</v>
      </c>
      <c r="BS57" s="1754">
        <f t="shared" si="107"/>
        <v>0</v>
      </c>
      <c r="BT57" s="1754">
        <f t="shared" si="107"/>
        <v>0</v>
      </c>
      <c r="BU57" s="1754">
        <f t="shared" si="107"/>
        <v>0</v>
      </c>
      <c r="BV57" s="1754">
        <f t="shared" si="107"/>
        <v>0</v>
      </c>
      <c r="BW57" s="1754">
        <f t="shared" si="107"/>
        <v>0</v>
      </c>
      <c r="BX57" s="1754">
        <f t="shared" si="107"/>
        <v>0</v>
      </c>
      <c r="BY57" s="1754">
        <f t="shared" ref="BY57:DD57" si="108">SUBTOTAL(9,BY14:BY55)</f>
        <v>0</v>
      </c>
      <c r="BZ57" s="1754">
        <f t="shared" si="108"/>
        <v>0</v>
      </c>
      <c r="CA57" s="1754">
        <f t="shared" si="108"/>
        <v>0</v>
      </c>
      <c r="CB57" s="1754">
        <f t="shared" si="108"/>
        <v>0</v>
      </c>
      <c r="CC57" s="1754">
        <f t="shared" si="108"/>
        <v>0</v>
      </c>
      <c r="CD57" s="1754">
        <f t="shared" si="108"/>
        <v>0</v>
      </c>
      <c r="CE57" s="1754">
        <f t="shared" si="108"/>
        <v>0</v>
      </c>
      <c r="CF57" s="1754">
        <f t="shared" si="108"/>
        <v>0</v>
      </c>
      <c r="CG57" s="1754">
        <f t="shared" si="108"/>
        <v>0</v>
      </c>
      <c r="CH57" s="1754">
        <f t="shared" si="108"/>
        <v>0</v>
      </c>
      <c r="CI57" s="1754">
        <f t="shared" si="108"/>
        <v>0</v>
      </c>
      <c r="CJ57" s="1754">
        <f t="shared" si="108"/>
        <v>0</v>
      </c>
      <c r="CK57" s="1754">
        <f t="shared" si="108"/>
        <v>0</v>
      </c>
      <c r="CL57" s="1754">
        <f t="shared" si="108"/>
        <v>0</v>
      </c>
      <c r="CM57" s="1754">
        <f t="shared" si="108"/>
        <v>0</v>
      </c>
      <c r="CN57" s="1754">
        <f t="shared" si="108"/>
        <v>0</v>
      </c>
      <c r="CO57" s="1754">
        <f t="shared" si="108"/>
        <v>0</v>
      </c>
      <c r="CP57" s="1754">
        <f t="shared" si="108"/>
        <v>0</v>
      </c>
      <c r="CQ57" s="1754">
        <f t="shared" si="108"/>
        <v>0</v>
      </c>
      <c r="CR57" s="1754">
        <f t="shared" si="108"/>
        <v>0</v>
      </c>
      <c r="CS57" s="1754">
        <f t="shared" si="108"/>
        <v>0</v>
      </c>
      <c r="CT57" s="1754">
        <f t="shared" si="108"/>
        <v>0</v>
      </c>
      <c r="CU57" s="1754">
        <f t="shared" si="108"/>
        <v>0</v>
      </c>
      <c r="CV57" s="1754">
        <f t="shared" si="108"/>
        <v>0</v>
      </c>
      <c r="CW57" s="1754">
        <f t="shared" si="108"/>
        <v>0</v>
      </c>
      <c r="CX57" s="1754">
        <f t="shared" si="108"/>
        <v>0</v>
      </c>
      <c r="CY57" s="1754">
        <f t="shared" si="108"/>
        <v>0</v>
      </c>
      <c r="CZ57" s="1754">
        <f t="shared" si="108"/>
        <v>0</v>
      </c>
      <c r="DA57" s="1754">
        <f t="shared" si="108"/>
        <v>0</v>
      </c>
      <c r="DB57" s="1754">
        <f t="shared" si="108"/>
        <v>0</v>
      </c>
      <c r="DC57" s="1754">
        <f t="shared" si="108"/>
        <v>0</v>
      </c>
      <c r="DD57" s="1754">
        <f t="shared" si="108"/>
        <v>0</v>
      </c>
      <c r="DE57" s="1754">
        <f t="shared" ref="DE57:EC57" si="109">SUBTOTAL(9,DE14:DE55)</f>
        <v>0</v>
      </c>
      <c r="DF57" s="1754">
        <f t="shared" si="109"/>
        <v>0</v>
      </c>
      <c r="DG57" s="1754">
        <f t="shared" si="109"/>
        <v>0</v>
      </c>
      <c r="DH57" s="1754">
        <f t="shared" si="109"/>
        <v>0</v>
      </c>
      <c r="DI57" s="1754">
        <f t="shared" si="109"/>
        <v>0</v>
      </c>
      <c r="DJ57" s="1754">
        <f t="shared" si="109"/>
        <v>0</v>
      </c>
      <c r="DK57" s="1754">
        <f t="shared" si="109"/>
        <v>0</v>
      </c>
      <c r="DL57" s="1754">
        <f t="shared" si="109"/>
        <v>0</v>
      </c>
      <c r="DM57" s="1754">
        <f t="shared" si="109"/>
        <v>0</v>
      </c>
      <c r="DN57" s="1754">
        <f t="shared" si="109"/>
        <v>0</v>
      </c>
      <c r="DO57" s="1754">
        <f t="shared" si="109"/>
        <v>0</v>
      </c>
      <c r="DP57" s="1754">
        <f t="shared" si="109"/>
        <v>0</v>
      </c>
      <c r="DQ57" s="1754">
        <f t="shared" si="109"/>
        <v>0</v>
      </c>
      <c r="DR57" s="1754">
        <f t="shared" si="109"/>
        <v>0</v>
      </c>
      <c r="DS57" s="1754">
        <f t="shared" si="109"/>
        <v>0</v>
      </c>
      <c r="DT57" s="1754">
        <f t="shared" si="109"/>
        <v>0</v>
      </c>
      <c r="DU57" s="1754">
        <f t="shared" si="109"/>
        <v>0</v>
      </c>
      <c r="DV57" s="1754">
        <f t="shared" si="109"/>
        <v>0</v>
      </c>
      <c r="DW57" s="1754">
        <f t="shared" si="109"/>
        <v>0</v>
      </c>
      <c r="DX57" s="1754">
        <f t="shared" si="109"/>
        <v>0</v>
      </c>
      <c r="DY57" s="1754">
        <f t="shared" si="109"/>
        <v>0</v>
      </c>
      <c r="DZ57" s="1754">
        <f t="shared" si="109"/>
        <v>0</v>
      </c>
      <c r="EA57" s="1754">
        <f t="shared" si="109"/>
        <v>0</v>
      </c>
      <c r="EB57" s="1754">
        <f t="shared" si="109"/>
        <v>0</v>
      </c>
      <c r="EC57" s="1754">
        <f t="shared" si="109"/>
        <v>0</v>
      </c>
    </row>
    <row r="58" spans="2:133" ht="16" customHeight="1" thickBot="1">
      <c r="B58" s="1"/>
      <c r="C58" s="8" t="s">
        <v>1213</v>
      </c>
      <c r="D58" s="1750" t="e">
        <f ca="1">E58/$E$8</f>
        <v>#DIV/0!</v>
      </c>
      <c r="E58" s="1755">
        <f ca="1">E57+E5</f>
        <v>60000</v>
      </c>
      <c r="F58" s="1"/>
      <c r="G58" s="1"/>
      <c r="H58" s="172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</row>
    <row r="59" spans="2:133" ht="15.5" customHeight="1">
      <c r="B59" s="1"/>
      <c r="C59" s="1"/>
      <c r="D59" s="1"/>
      <c r="E59" s="1756">
        <v>25646877</v>
      </c>
      <c r="F59" s="1"/>
      <c r="G59" s="1"/>
      <c r="H59" s="1"/>
      <c r="I59" s="1"/>
      <c r="J59" s="1"/>
      <c r="K59" s="1"/>
      <c r="L59" s="1"/>
      <c r="M59" s="1729">
        <f t="shared" ref="M59:AR59" ca="1" si="110">M57/$K$57*$E$57</f>
        <v>0</v>
      </c>
      <c r="N59" s="1729">
        <f t="shared" ca="1" si="110"/>
        <v>0</v>
      </c>
      <c r="O59" s="1729">
        <f t="shared" ca="1" si="110"/>
        <v>0</v>
      </c>
      <c r="P59" s="1729">
        <f t="shared" ca="1" si="110"/>
        <v>0</v>
      </c>
      <c r="Q59" s="1729">
        <f t="shared" ca="1" si="110"/>
        <v>0</v>
      </c>
      <c r="R59" s="1729">
        <f t="shared" ca="1" si="110"/>
        <v>0</v>
      </c>
      <c r="S59" s="1729">
        <f t="shared" ca="1" si="110"/>
        <v>0</v>
      </c>
      <c r="T59" s="1729">
        <f t="shared" ca="1" si="110"/>
        <v>0</v>
      </c>
      <c r="U59" s="1729">
        <f t="shared" ca="1" si="110"/>
        <v>0</v>
      </c>
      <c r="V59" s="1729">
        <f t="shared" ca="1" si="110"/>
        <v>0</v>
      </c>
      <c r="W59" s="1729">
        <f t="shared" ca="1" si="110"/>
        <v>0</v>
      </c>
      <c r="X59" s="1729">
        <f t="shared" ca="1" si="110"/>
        <v>0</v>
      </c>
      <c r="Y59" s="1729">
        <f t="shared" ca="1" si="110"/>
        <v>0</v>
      </c>
      <c r="Z59" s="1729">
        <f t="shared" ca="1" si="110"/>
        <v>0</v>
      </c>
      <c r="AA59" s="1729">
        <f t="shared" ca="1" si="110"/>
        <v>0</v>
      </c>
      <c r="AB59" s="1729">
        <f t="shared" ca="1" si="110"/>
        <v>0</v>
      </c>
      <c r="AC59" s="1729">
        <f t="shared" ca="1" si="110"/>
        <v>0</v>
      </c>
      <c r="AD59" s="1729">
        <f t="shared" ca="1" si="110"/>
        <v>0</v>
      </c>
      <c r="AE59" s="1729">
        <f t="shared" ca="1" si="110"/>
        <v>0</v>
      </c>
      <c r="AF59" s="1729">
        <f t="shared" ca="1" si="110"/>
        <v>0</v>
      </c>
      <c r="AG59" s="1729">
        <f t="shared" ca="1" si="110"/>
        <v>60000</v>
      </c>
      <c r="AH59" s="1729">
        <f t="shared" ca="1" si="110"/>
        <v>0</v>
      </c>
      <c r="AI59" s="1729">
        <f t="shared" ca="1" si="110"/>
        <v>0</v>
      </c>
      <c r="AJ59" s="1729">
        <f t="shared" ca="1" si="110"/>
        <v>0</v>
      </c>
      <c r="AK59" s="1729">
        <f t="shared" ca="1" si="110"/>
        <v>0</v>
      </c>
      <c r="AL59" s="1729">
        <f t="shared" ca="1" si="110"/>
        <v>0</v>
      </c>
      <c r="AM59" s="1729">
        <f t="shared" ca="1" si="110"/>
        <v>0</v>
      </c>
      <c r="AN59" s="1729">
        <f t="shared" ca="1" si="110"/>
        <v>0</v>
      </c>
      <c r="AO59" s="1729">
        <f t="shared" ca="1" si="110"/>
        <v>0</v>
      </c>
      <c r="AP59" s="1729">
        <f t="shared" ca="1" si="110"/>
        <v>0</v>
      </c>
      <c r="AQ59" s="1729">
        <f t="shared" ca="1" si="110"/>
        <v>0</v>
      </c>
      <c r="AR59" s="1729">
        <f t="shared" ca="1" si="110"/>
        <v>0</v>
      </c>
      <c r="AS59" s="1729">
        <f t="shared" ref="AS59:BX59" ca="1" si="111">AS57/$K$57*$E$57</f>
        <v>0</v>
      </c>
      <c r="AT59" s="1729">
        <f t="shared" ca="1" si="111"/>
        <v>0</v>
      </c>
      <c r="AU59" s="1729">
        <f t="shared" ca="1" si="111"/>
        <v>0</v>
      </c>
      <c r="AV59" s="1729">
        <f t="shared" ca="1" si="111"/>
        <v>0</v>
      </c>
      <c r="AW59" s="1729">
        <f t="shared" ca="1" si="111"/>
        <v>0</v>
      </c>
      <c r="AX59" s="1729">
        <f t="shared" ca="1" si="111"/>
        <v>0</v>
      </c>
      <c r="AY59" s="1729">
        <f t="shared" ca="1" si="111"/>
        <v>0</v>
      </c>
      <c r="AZ59" s="1729">
        <f t="shared" ca="1" si="111"/>
        <v>0</v>
      </c>
      <c r="BA59" s="1729">
        <f t="shared" ca="1" si="111"/>
        <v>0</v>
      </c>
      <c r="BB59" s="1729">
        <f t="shared" ca="1" si="111"/>
        <v>0</v>
      </c>
      <c r="BC59" s="1729">
        <f t="shared" ca="1" si="111"/>
        <v>0</v>
      </c>
      <c r="BD59" s="1729">
        <f t="shared" ca="1" si="111"/>
        <v>0</v>
      </c>
      <c r="BE59" s="1729">
        <f t="shared" ca="1" si="111"/>
        <v>0</v>
      </c>
      <c r="BF59" s="1729">
        <f t="shared" ca="1" si="111"/>
        <v>0</v>
      </c>
      <c r="BG59" s="1729">
        <f t="shared" ca="1" si="111"/>
        <v>0</v>
      </c>
      <c r="BH59" s="1729">
        <f t="shared" ca="1" si="111"/>
        <v>0</v>
      </c>
      <c r="BI59" s="1729">
        <f t="shared" ca="1" si="111"/>
        <v>0</v>
      </c>
      <c r="BJ59" s="1729">
        <f t="shared" ca="1" si="111"/>
        <v>0</v>
      </c>
      <c r="BK59" s="1729">
        <f t="shared" ca="1" si="111"/>
        <v>0</v>
      </c>
      <c r="BL59" s="1729">
        <f t="shared" ca="1" si="111"/>
        <v>0</v>
      </c>
      <c r="BM59" s="1729">
        <f t="shared" ca="1" si="111"/>
        <v>0</v>
      </c>
      <c r="BN59" s="1729">
        <f t="shared" ca="1" si="111"/>
        <v>0</v>
      </c>
      <c r="BO59" s="1729">
        <f t="shared" ca="1" si="111"/>
        <v>0</v>
      </c>
      <c r="BP59" s="1729">
        <f t="shared" ca="1" si="111"/>
        <v>0</v>
      </c>
      <c r="BQ59" s="1729">
        <f t="shared" ca="1" si="111"/>
        <v>0</v>
      </c>
      <c r="BR59" s="1729">
        <f t="shared" ca="1" si="111"/>
        <v>0</v>
      </c>
      <c r="BS59" s="1729">
        <f t="shared" ca="1" si="111"/>
        <v>0</v>
      </c>
      <c r="BT59" s="1729">
        <f t="shared" ca="1" si="111"/>
        <v>0</v>
      </c>
      <c r="BU59" s="1729">
        <f t="shared" ca="1" si="111"/>
        <v>0</v>
      </c>
      <c r="BV59" s="1729">
        <f t="shared" ca="1" si="111"/>
        <v>0</v>
      </c>
      <c r="BW59" s="1729">
        <f t="shared" ca="1" si="111"/>
        <v>0</v>
      </c>
      <c r="BX59" s="1729">
        <f t="shared" ca="1" si="111"/>
        <v>0</v>
      </c>
      <c r="BY59" s="1729">
        <f t="shared" ref="BY59:DD59" ca="1" si="112">BY57/$K$57*$E$57</f>
        <v>0</v>
      </c>
      <c r="BZ59" s="1729">
        <f t="shared" ca="1" si="112"/>
        <v>0</v>
      </c>
      <c r="CA59" s="1729">
        <f t="shared" ca="1" si="112"/>
        <v>0</v>
      </c>
      <c r="CB59" s="1729">
        <f t="shared" ca="1" si="112"/>
        <v>0</v>
      </c>
      <c r="CC59" s="1729">
        <f t="shared" ca="1" si="112"/>
        <v>0</v>
      </c>
      <c r="CD59" s="1729">
        <f t="shared" ca="1" si="112"/>
        <v>0</v>
      </c>
      <c r="CE59" s="1729">
        <f t="shared" ca="1" si="112"/>
        <v>0</v>
      </c>
      <c r="CF59" s="1729">
        <f t="shared" ca="1" si="112"/>
        <v>0</v>
      </c>
      <c r="CG59" s="1729">
        <f t="shared" ca="1" si="112"/>
        <v>0</v>
      </c>
      <c r="CH59" s="1729">
        <f t="shared" ca="1" si="112"/>
        <v>0</v>
      </c>
      <c r="CI59" s="1729">
        <f t="shared" ca="1" si="112"/>
        <v>0</v>
      </c>
      <c r="CJ59" s="1729">
        <f t="shared" ca="1" si="112"/>
        <v>0</v>
      </c>
      <c r="CK59" s="1729">
        <f t="shared" ca="1" si="112"/>
        <v>0</v>
      </c>
      <c r="CL59" s="1729">
        <f t="shared" ca="1" si="112"/>
        <v>0</v>
      </c>
      <c r="CM59" s="1729">
        <f t="shared" ca="1" si="112"/>
        <v>0</v>
      </c>
      <c r="CN59" s="1729">
        <f t="shared" ca="1" si="112"/>
        <v>0</v>
      </c>
      <c r="CO59" s="1729">
        <f t="shared" ca="1" si="112"/>
        <v>0</v>
      </c>
      <c r="CP59" s="1729">
        <f t="shared" ca="1" si="112"/>
        <v>0</v>
      </c>
      <c r="CQ59" s="1729">
        <f t="shared" ca="1" si="112"/>
        <v>0</v>
      </c>
      <c r="CR59" s="1729">
        <f t="shared" ca="1" si="112"/>
        <v>0</v>
      </c>
      <c r="CS59" s="1729">
        <f t="shared" ca="1" si="112"/>
        <v>0</v>
      </c>
      <c r="CT59" s="1729">
        <f t="shared" ca="1" si="112"/>
        <v>0</v>
      </c>
      <c r="CU59" s="1729">
        <f t="shared" ca="1" si="112"/>
        <v>0</v>
      </c>
      <c r="CV59" s="1729">
        <f t="shared" ca="1" si="112"/>
        <v>0</v>
      </c>
      <c r="CW59" s="1729">
        <f t="shared" ca="1" si="112"/>
        <v>0</v>
      </c>
      <c r="CX59" s="1729">
        <f t="shared" ca="1" si="112"/>
        <v>0</v>
      </c>
      <c r="CY59" s="1729">
        <f t="shared" ca="1" si="112"/>
        <v>0</v>
      </c>
      <c r="CZ59" s="1729">
        <f t="shared" ca="1" si="112"/>
        <v>0</v>
      </c>
      <c r="DA59" s="1729">
        <f t="shared" ca="1" si="112"/>
        <v>0</v>
      </c>
      <c r="DB59" s="1729">
        <f t="shared" ca="1" si="112"/>
        <v>0</v>
      </c>
      <c r="DC59" s="1729">
        <f t="shared" ca="1" si="112"/>
        <v>0</v>
      </c>
      <c r="DD59" s="1729">
        <f t="shared" ca="1" si="112"/>
        <v>0</v>
      </c>
      <c r="DE59" s="1729">
        <f t="shared" ref="DE59:EC59" ca="1" si="113">DE57/$K$57*$E$57</f>
        <v>0</v>
      </c>
      <c r="DF59" s="1729">
        <f t="shared" ca="1" si="113"/>
        <v>0</v>
      </c>
      <c r="DG59" s="1729">
        <f t="shared" ca="1" si="113"/>
        <v>0</v>
      </c>
      <c r="DH59" s="1729">
        <f t="shared" ca="1" si="113"/>
        <v>0</v>
      </c>
      <c r="DI59" s="1729">
        <f t="shared" ca="1" si="113"/>
        <v>0</v>
      </c>
      <c r="DJ59" s="1729">
        <f t="shared" ca="1" si="113"/>
        <v>0</v>
      </c>
      <c r="DK59" s="1729">
        <f t="shared" ca="1" si="113"/>
        <v>0</v>
      </c>
      <c r="DL59" s="1729">
        <f t="shared" ca="1" si="113"/>
        <v>0</v>
      </c>
      <c r="DM59" s="1729">
        <f t="shared" ca="1" si="113"/>
        <v>0</v>
      </c>
      <c r="DN59" s="1729">
        <f t="shared" ca="1" si="113"/>
        <v>0</v>
      </c>
      <c r="DO59" s="1729">
        <f t="shared" ca="1" si="113"/>
        <v>0</v>
      </c>
      <c r="DP59" s="1729">
        <f t="shared" ca="1" si="113"/>
        <v>0</v>
      </c>
      <c r="DQ59" s="1729">
        <f t="shared" ca="1" si="113"/>
        <v>0</v>
      </c>
      <c r="DR59" s="1729">
        <f t="shared" ca="1" si="113"/>
        <v>0</v>
      </c>
      <c r="DS59" s="1729">
        <f t="shared" ca="1" si="113"/>
        <v>0</v>
      </c>
      <c r="DT59" s="1729">
        <f t="shared" ca="1" si="113"/>
        <v>0</v>
      </c>
      <c r="DU59" s="1729">
        <f t="shared" ca="1" si="113"/>
        <v>0</v>
      </c>
      <c r="DV59" s="1729">
        <f t="shared" ca="1" si="113"/>
        <v>0</v>
      </c>
      <c r="DW59" s="1729">
        <f t="shared" ca="1" si="113"/>
        <v>0</v>
      </c>
      <c r="DX59" s="1729">
        <f t="shared" ca="1" si="113"/>
        <v>0</v>
      </c>
      <c r="DY59" s="1729">
        <f t="shared" ca="1" si="113"/>
        <v>0</v>
      </c>
      <c r="DZ59" s="1729">
        <f t="shared" ca="1" si="113"/>
        <v>0</v>
      </c>
      <c r="EA59" s="1729">
        <f t="shared" ca="1" si="113"/>
        <v>0</v>
      </c>
      <c r="EB59" s="1729">
        <f t="shared" ca="1" si="113"/>
        <v>0</v>
      </c>
      <c r="EC59" s="1729">
        <f t="shared" ca="1" si="113"/>
        <v>0</v>
      </c>
    </row>
    <row r="60" spans="2:133">
      <c r="F60" s="1757"/>
    </row>
    <row r="61" spans="2:133" ht="15" customHeight="1" thickBot="1"/>
    <row r="62" spans="2:133" ht="15" customHeight="1" thickBot="1">
      <c r="C62" s="2044" t="s">
        <v>1214</v>
      </c>
      <c r="D62" s="2031"/>
      <c r="E62" s="2031"/>
      <c r="F62" s="2031"/>
      <c r="G62" s="2031"/>
      <c r="H62" s="2031"/>
      <c r="I62" s="2031"/>
      <c r="J62" s="2032"/>
    </row>
    <row r="63" spans="2:133" ht="15" customHeight="1" thickBot="1">
      <c r="C63" s="83" t="s">
        <v>1173</v>
      </c>
      <c r="D63" s="1758">
        <f>E59</f>
        <v>25646877</v>
      </c>
      <c r="E63" s="1759">
        <f t="shared" ref="E63:J63" si="114">D63+250000</f>
        <v>25896877</v>
      </c>
      <c r="F63" s="1759">
        <f t="shared" si="114"/>
        <v>26146877</v>
      </c>
      <c r="G63" s="1759">
        <f t="shared" si="114"/>
        <v>26396877</v>
      </c>
      <c r="H63" s="1759">
        <f t="shared" si="114"/>
        <v>26646877</v>
      </c>
      <c r="I63" s="1759">
        <f t="shared" si="114"/>
        <v>26896877</v>
      </c>
      <c r="J63" s="1760">
        <f t="shared" si="114"/>
        <v>27146877</v>
      </c>
    </row>
    <row r="64" spans="2:133">
      <c r="C64" s="31" t="s">
        <v>832</v>
      </c>
      <c r="D64" s="231">
        <f t="shared" ref="D64:J64" si="115">INDEX($D$73:$D$79,MATCH(D$63,$C$73:$C$79,0),)</f>
        <v>0</v>
      </c>
      <c r="E64" s="58">
        <f t="shared" si="115"/>
        <v>0</v>
      </c>
      <c r="F64" s="58">
        <f t="shared" si="115"/>
        <v>0</v>
      </c>
      <c r="G64" s="58">
        <f t="shared" si="115"/>
        <v>0</v>
      </c>
      <c r="H64" s="58">
        <f t="shared" si="115"/>
        <v>0</v>
      </c>
      <c r="I64" s="58">
        <f t="shared" si="115"/>
        <v>0</v>
      </c>
      <c r="J64" s="39">
        <f t="shared" si="115"/>
        <v>0</v>
      </c>
    </row>
    <row r="65" spans="3:12">
      <c r="C65" s="31" t="s">
        <v>833</v>
      </c>
      <c r="D65" s="231">
        <f t="shared" ref="D65:J65" si="116">INDEX($F$73:$F$79,MATCH(D$63,$C$73:$C$79,0),)</f>
        <v>0</v>
      </c>
      <c r="E65" s="58">
        <f t="shared" si="116"/>
        <v>0</v>
      </c>
      <c r="F65" s="58">
        <f t="shared" si="116"/>
        <v>0</v>
      </c>
      <c r="G65" s="58">
        <f t="shared" si="116"/>
        <v>0</v>
      </c>
      <c r="H65" s="58">
        <f t="shared" si="116"/>
        <v>0</v>
      </c>
      <c r="I65" s="58">
        <f t="shared" si="116"/>
        <v>0</v>
      </c>
      <c r="J65" s="39">
        <f t="shared" si="116"/>
        <v>0</v>
      </c>
    </row>
    <row r="66" spans="3:12">
      <c r="C66" s="31" t="s">
        <v>834</v>
      </c>
      <c r="D66" s="231">
        <f t="shared" ref="D66:J66" si="117">INDEX($H$73:$H$79,MATCH(D$63,$C$73:$C$79,0),)</f>
        <v>0</v>
      </c>
      <c r="E66" s="58">
        <f t="shared" si="117"/>
        <v>0</v>
      </c>
      <c r="F66" s="58">
        <f t="shared" si="117"/>
        <v>0</v>
      </c>
      <c r="G66" s="58">
        <f t="shared" si="117"/>
        <v>0</v>
      </c>
      <c r="H66" s="58">
        <f t="shared" si="117"/>
        <v>0</v>
      </c>
      <c r="I66" s="58">
        <f t="shared" si="117"/>
        <v>0</v>
      </c>
      <c r="J66" s="39">
        <f t="shared" si="117"/>
        <v>0</v>
      </c>
    </row>
    <row r="67" spans="3:12">
      <c r="C67" s="31" t="s">
        <v>835</v>
      </c>
      <c r="D67" s="1761">
        <f t="shared" ref="D67:J67" si="118">INDEX($J$73:$J$79,MATCH(D$63,$C$73:$C$79,0),)</f>
        <v>0</v>
      </c>
      <c r="E67" s="1579">
        <f t="shared" si="118"/>
        <v>0</v>
      </c>
      <c r="F67" s="1579">
        <f t="shared" si="118"/>
        <v>0</v>
      </c>
      <c r="G67" s="1579">
        <f t="shared" si="118"/>
        <v>0</v>
      </c>
      <c r="H67" s="1579">
        <f t="shared" si="118"/>
        <v>0</v>
      </c>
      <c r="I67" s="1579">
        <f t="shared" si="118"/>
        <v>0</v>
      </c>
      <c r="J67" s="1592">
        <f t="shared" si="118"/>
        <v>0</v>
      </c>
    </row>
    <row r="68" spans="3:12" ht="15" customHeight="1" thickBot="1">
      <c r="C68" s="35" t="s">
        <v>836</v>
      </c>
      <c r="D68" s="993">
        <f t="shared" ref="D68:J68" si="119">INDEX($L$73:$L$79,MATCH(D$63,$C$73:$C$79,0),)</f>
        <v>0</v>
      </c>
      <c r="E68" s="994">
        <f t="shared" si="119"/>
        <v>0</v>
      </c>
      <c r="F68" s="994">
        <f t="shared" si="119"/>
        <v>0</v>
      </c>
      <c r="G68" s="994">
        <f t="shared" si="119"/>
        <v>0</v>
      </c>
      <c r="H68" s="994">
        <f t="shared" si="119"/>
        <v>0</v>
      </c>
      <c r="I68" s="994">
        <f t="shared" si="119"/>
        <v>0</v>
      </c>
      <c r="J68" s="995">
        <f t="shared" si="119"/>
        <v>0</v>
      </c>
    </row>
    <row r="69" spans="3:12" ht="15" customHeight="1" thickBot="1">
      <c r="C69" s="84" t="s">
        <v>1215</v>
      </c>
      <c r="D69" s="1762">
        <v>250000</v>
      </c>
    </row>
    <row r="71" spans="3:12">
      <c r="D71" s="232" t="s">
        <v>1216</v>
      </c>
      <c r="E71" s="232"/>
      <c r="F71" s="232" t="s">
        <v>1217</v>
      </c>
      <c r="G71" s="232"/>
      <c r="H71" s="232" t="s">
        <v>1218</v>
      </c>
      <c r="I71" s="232"/>
      <c r="J71" s="232" t="s">
        <v>178</v>
      </c>
      <c r="K71" s="232"/>
      <c r="L71" s="232" t="s">
        <v>836</v>
      </c>
    </row>
    <row r="72" spans="3:12">
      <c r="D72" s="233" t="e">
        <f>UW!#REF!</f>
        <v>#REF!</v>
      </c>
      <c r="E72" s="234"/>
      <c r="F72" s="233" t="e">
        <f>UW!#REF!</f>
        <v>#REF!</v>
      </c>
      <c r="G72" s="235"/>
      <c r="H72" s="233" t="e">
        <f>UW!#REF!</f>
        <v>#REF!</v>
      </c>
      <c r="I72" s="235"/>
      <c r="J72" s="236" t="e">
        <f ca="1">UW!J16</f>
        <v>#DIV/0!</v>
      </c>
      <c r="K72" s="235"/>
      <c r="L72" s="234" t="e">
        <f ca="1">UW!J18</f>
        <v>#DIV/0!</v>
      </c>
    </row>
    <row r="73" spans="3:12">
      <c r="C73" s="1000">
        <v>25646877</v>
      </c>
      <c r="D73" s="237"/>
      <c r="E73" s="1080">
        <f t="shared" ref="E73:E79" si="120">$C73</f>
        <v>25646877</v>
      </c>
      <c r="F73" s="878"/>
      <c r="G73" s="1080">
        <f t="shared" ref="G73:G79" si="121">C73</f>
        <v>25646877</v>
      </c>
      <c r="H73" s="237"/>
      <c r="I73" s="1080">
        <f t="shared" ref="I73:I79" si="122">$C73</f>
        <v>25646877</v>
      </c>
      <c r="J73" s="86"/>
      <c r="K73" s="1080">
        <f t="shared" ref="K73:K79" si="123">C73</f>
        <v>25646877</v>
      </c>
      <c r="L73" s="878"/>
    </row>
    <row r="74" spans="3:12">
      <c r="C74" s="1080">
        <f>E63</f>
        <v>25896877</v>
      </c>
      <c r="D74" s="237"/>
      <c r="E74" s="1080">
        <f t="shared" si="120"/>
        <v>25896877</v>
      </c>
      <c r="F74" s="878"/>
      <c r="G74" s="1080">
        <f t="shared" si="121"/>
        <v>25896877</v>
      </c>
      <c r="H74" s="237"/>
      <c r="I74" s="1080">
        <f t="shared" si="122"/>
        <v>25896877</v>
      </c>
      <c r="J74" s="86"/>
      <c r="K74" s="1080">
        <f t="shared" si="123"/>
        <v>25896877</v>
      </c>
      <c r="L74" s="878"/>
    </row>
    <row r="75" spans="3:12">
      <c r="C75" s="1080">
        <f>F63</f>
        <v>26146877</v>
      </c>
      <c r="D75" s="237"/>
      <c r="E75" s="1080">
        <f t="shared" si="120"/>
        <v>26146877</v>
      </c>
      <c r="F75" s="878"/>
      <c r="G75" s="1080">
        <f t="shared" si="121"/>
        <v>26146877</v>
      </c>
      <c r="H75" s="237"/>
      <c r="I75" s="1080">
        <f t="shared" si="122"/>
        <v>26146877</v>
      </c>
      <c r="J75" s="86"/>
      <c r="K75" s="1080">
        <f t="shared" si="123"/>
        <v>26146877</v>
      </c>
      <c r="L75" s="878"/>
    </row>
    <row r="76" spans="3:12">
      <c r="C76" s="1080">
        <f>G63</f>
        <v>26396877</v>
      </c>
      <c r="D76" s="878"/>
      <c r="E76" s="1080">
        <f t="shared" si="120"/>
        <v>26396877</v>
      </c>
      <c r="F76" s="878"/>
      <c r="G76" s="1080">
        <f t="shared" si="121"/>
        <v>26396877</v>
      </c>
      <c r="H76" s="237"/>
      <c r="I76" s="1080">
        <f t="shared" si="122"/>
        <v>26396877</v>
      </c>
      <c r="J76" s="86"/>
      <c r="K76" s="1080">
        <f t="shared" si="123"/>
        <v>26396877</v>
      </c>
      <c r="L76" s="878"/>
    </row>
    <row r="77" spans="3:12">
      <c r="C77" s="1080">
        <f>H63</f>
        <v>26646877</v>
      </c>
      <c r="D77" s="878"/>
      <c r="E77" s="1080">
        <f t="shared" si="120"/>
        <v>26646877</v>
      </c>
      <c r="F77" s="878"/>
      <c r="G77" s="1080">
        <f t="shared" si="121"/>
        <v>26646877</v>
      </c>
      <c r="H77" s="237"/>
      <c r="I77" s="1080">
        <f t="shared" si="122"/>
        <v>26646877</v>
      </c>
      <c r="J77" s="86"/>
      <c r="K77" s="1080">
        <f t="shared" si="123"/>
        <v>26646877</v>
      </c>
      <c r="L77" s="878"/>
    </row>
    <row r="78" spans="3:12">
      <c r="C78" s="1080">
        <f>I63</f>
        <v>26896877</v>
      </c>
      <c r="D78" s="878"/>
      <c r="E78" s="1080">
        <f t="shared" si="120"/>
        <v>26896877</v>
      </c>
      <c r="F78" s="878"/>
      <c r="G78" s="1080">
        <f t="shared" si="121"/>
        <v>26896877</v>
      </c>
      <c r="H78" s="237"/>
      <c r="I78" s="1080">
        <f t="shared" si="122"/>
        <v>26896877</v>
      </c>
      <c r="J78" s="86"/>
      <c r="K78" s="1080">
        <f t="shared" si="123"/>
        <v>26896877</v>
      </c>
      <c r="L78" s="878"/>
    </row>
    <row r="79" spans="3:12">
      <c r="C79" s="1080">
        <f>J63</f>
        <v>27146877</v>
      </c>
      <c r="D79" s="878"/>
      <c r="E79" s="1080">
        <f t="shared" si="120"/>
        <v>27146877</v>
      </c>
      <c r="F79" s="878"/>
      <c r="G79" s="1080">
        <f t="shared" si="121"/>
        <v>27146877</v>
      </c>
      <c r="H79" s="237"/>
      <c r="I79" s="1080">
        <f t="shared" si="122"/>
        <v>27146877</v>
      </c>
      <c r="J79" s="86"/>
      <c r="K79" s="1080">
        <f t="shared" si="123"/>
        <v>27146877</v>
      </c>
      <c r="L79" s="878"/>
    </row>
    <row r="80" spans="3:12" ht="15" customHeight="1" thickBot="1">
      <c r="C80" s="1763"/>
    </row>
    <row r="81" spans="3:12" ht="15" customHeight="1" thickBot="1">
      <c r="C81" s="2044" t="s">
        <v>1214</v>
      </c>
      <c r="D81" s="2031"/>
      <c r="E81" s="2031"/>
      <c r="F81" s="2031"/>
      <c r="G81" s="2031"/>
      <c r="H81" s="2031"/>
      <c r="I81" s="2031"/>
      <c r="J81" s="2032"/>
    </row>
    <row r="82" spans="3:12" ht="15" customHeight="1" thickBot="1">
      <c r="C82" s="83" t="s">
        <v>1173</v>
      </c>
      <c r="D82" s="1764">
        <v>25133939.460000001</v>
      </c>
      <c r="E82" s="1759">
        <v>25133939.460000001</v>
      </c>
      <c r="F82" s="1759">
        <v>25133939.460000001</v>
      </c>
      <c r="G82" s="1765">
        <f>E59</f>
        <v>25646877</v>
      </c>
      <c r="H82" s="1759">
        <f>G82*(1+$D$88)</f>
        <v>26159814.539999999</v>
      </c>
      <c r="I82" s="1759">
        <f>H82*(1+$D$88)</f>
        <v>26683010.830800001</v>
      </c>
      <c r="J82" s="1760">
        <f>I82*(1+$D$88)</f>
        <v>27216671.047416002</v>
      </c>
    </row>
    <row r="83" spans="3:12">
      <c r="C83" s="31" t="s">
        <v>832</v>
      </c>
      <c r="D83" s="231">
        <f t="shared" ref="D83:J83" si="124">INDEX($D$73:$D$79,MATCH(D$63,$C$73:$C$79,0),)</f>
        <v>0</v>
      </c>
      <c r="E83" s="58">
        <f t="shared" si="124"/>
        <v>0</v>
      </c>
      <c r="F83" s="58">
        <f t="shared" si="124"/>
        <v>0</v>
      </c>
      <c r="G83" s="58">
        <f t="shared" si="124"/>
        <v>0</v>
      </c>
      <c r="H83" s="58">
        <f t="shared" si="124"/>
        <v>0</v>
      </c>
      <c r="I83" s="58">
        <f t="shared" si="124"/>
        <v>0</v>
      </c>
      <c r="J83" s="39">
        <f t="shared" si="124"/>
        <v>0</v>
      </c>
    </row>
    <row r="84" spans="3:12">
      <c r="C84" s="31" t="s">
        <v>833</v>
      </c>
      <c r="D84" s="231">
        <f t="shared" ref="D84:J84" si="125">INDEX($F$73:$F$79,MATCH(D$63,$C$73:$C$79,0),)</f>
        <v>0</v>
      </c>
      <c r="E84" s="58">
        <f t="shared" si="125"/>
        <v>0</v>
      </c>
      <c r="F84" s="58">
        <f t="shared" si="125"/>
        <v>0</v>
      </c>
      <c r="G84" s="58">
        <f t="shared" si="125"/>
        <v>0</v>
      </c>
      <c r="H84" s="58">
        <f t="shared" si="125"/>
        <v>0</v>
      </c>
      <c r="I84" s="58">
        <f t="shared" si="125"/>
        <v>0</v>
      </c>
      <c r="J84" s="39">
        <f t="shared" si="125"/>
        <v>0</v>
      </c>
    </row>
    <row r="85" spans="3:12">
      <c r="C85" s="31" t="s">
        <v>834</v>
      </c>
      <c r="D85" s="231">
        <f t="shared" ref="D85:J85" si="126">INDEX($H$73:$H$79,MATCH(D$63,$C$73:$C$79,0),)</f>
        <v>0</v>
      </c>
      <c r="E85" s="58">
        <f t="shared" si="126"/>
        <v>0</v>
      </c>
      <c r="F85" s="58">
        <f t="shared" si="126"/>
        <v>0</v>
      </c>
      <c r="G85" s="58">
        <f t="shared" si="126"/>
        <v>0</v>
      </c>
      <c r="H85" s="58">
        <f t="shared" si="126"/>
        <v>0</v>
      </c>
      <c r="I85" s="58">
        <f t="shared" si="126"/>
        <v>0</v>
      </c>
      <c r="J85" s="39">
        <f t="shared" si="126"/>
        <v>0</v>
      </c>
    </row>
    <row r="86" spans="3:12">
      <c r="C86" s="31" t="s">
        <v>835</v>
      </c>
      <c r="D86" s="1761">
        <f t="shared" ref="D86:J86" si="127">INDEX($J$73:$J$79,MATCH(D$63,$C$73:$C$79,0),)</f>
        <v>0</v>
      </c>
      <c r="E86" s="1579">
        <f t="shared" si="127"/>
        <v>0</v>
      </c>
      <c r="F86" s="1579">
        <f t="shared" si="127"/>
        <v>0</v>
      </c>
      <c r="G86" s="1579">
        <f t="shared" si="127"/>
        <v>0</v>
      </c>
      <c r="H86" s="1579">
        <f t="shared" si="127"/>
        <v>0</v>
      </c>
      <c r="I86" s="1579">
        <f t="shared" si="127"/>
        <v>0</v>
      </c>
      <c r="J86" s="1592">
        <f t="shared" si="127"/>
        <v>0</v>
      </c>
    </row>
    <row r="87" spans="3:12" ht="15" customHeight="1" thickBot="1">
      <c r="C87" s="35" t="s">
        <v>836</v>
      </c>
      <c r="D87" s="993">
        <f t="shared" ref="D87:J87" si="128">INDEX($L$73:$L$79,MATCH(D$63,$C$73:$C$79,0),)</f>
        <v>0</v>
      </c>
      <c r="E87" s="994">
        <f t="shared" si="128"/>
        <v>0</v>
      </c>
      <c r="F87" s="994">
        <f t="shared" si="128"/>
        <v>0</v>
      </c>
      <c r="G87" s="994">
        <f t="shared" si="128"/>
        <v>0</v>
      </c>
      <c r="H87" s="994">
        <f t="shared" si="128"/>
        <v>0</v>
      </c>
      <c r="I87" s="994">
        <f t="shared" si="128"/>
        <v>0</v>
      </c>
      <c r="J87" s="995">
        <f t="shared" si="128"/>
        <v>0</v>
      </c>
    </row>
    <row r="88" spans="3:12" ht="15" customHeight="1" thickBot="1">
      <c r="C88" s="84" t="s">
        <v>1215</v>
      </c>
      <c r="D88" s="1001">
        <v>0.02</v>
      </c>
    </row>
    <row r="90" spans="3:12">
      <c r="D90" s="232" t="s">
        <v>1216</v>
      </c>
      <c r="E90" s="232"/>
      <c r="F90" s="232" t="s">
        <v>1217</v>
      </c>
      <c r="G90" s="232"/>
      <c r="H90" s="232" t="s">
        <v>1218</v>
      </c>
      <c r="I90" s="232"/>
      <c r="J90" s="232" t="s">
        <v>178</v>
      </c>
      <c r="K90" s="232"/>
      <c r="L90" s="232" t="s">
        <v>836</v>
      </c>
    </row>
    <row r="91" spans="3:12">
      <c r="D91" s="233" t="e">
        <f>UW!#REF!</f>
        <v>#REF!</v>
      </c>
      <c r="E91" s="234"/>
      <c r="F91" s="233">
        <f ca="1">UW!J36</f>
        <v>48</v>
      </c>
      <c r="G91" s="235"/>
      <c r="H91" s="233">
        <f>UW!J37</f>
        <v>0.01</v>
      </c>
      <c r="I91" s="235"/>
      <c r="J91" s="236">
        <f>UW!J38</f>
        <v>2.5000000000000001E-3</v>
      </c>
      <c r="K91" s="235"/>
      <c r="L91" s="234">
        <f>UW!J40</f>
        <v>0.1</v>
      </c>
    </row>
    <row r="92" spans="3:12">
      <c r="C92" s="1080">
        <f>D82</f>
        <v>25133939.460000001</v>
      </c>
      <c r="D92" s="237"/>
      <c r="E92" s="1080">
        <f t="shared" ref="E92:E98" si="129">$C92</f>
        <v>25133939.460000001</v>
      </c>
      <c r="F92" s="878"/>
      <c r="G92" s="1080">
        <f t="shared" ref="G92:G98" si="130">C92</f>
        <v>25133939.460000001</v>
      </c>
      <c r="H92" s="237"/>
      <c r="I92" s="1080">
        <f t="shared" ref="I92:I98" si="131">$C92</f>
        <v>25133939.460000001</v>
      </c>
      <c r="J92" s="86"/>
      <c r="K92" s="1080">
        <f t="shared" ref="K92:K98" si="132">C92</f>
        <v>25133939.460000001</v>
      </c>
      <c r="L92" s="878"/>
    </row>
    <row r="93" spans="3:12">
      <c r="C93" s="1080">
        <f>E82</f>
        <v>25133939.460000001</v>
      </c>
      <c r="D93" s="237"/>
      <c r="E93" s="1080">
        <f t="shared" si="129"/>
        <v>25133939.460000001</v>
      </c>
      <c r="F93" s="878"/>
      <c r="G93" s="1080">
        <f t="shared" si="130"/>
        <v>25133939.460000001</v>
      </c>
      <c r="H93" s="237"/>
      <c r="I93" s="1080">
        <f t="shared" si="131"/>
        <v>25133939.460000001</v>
      </c>
      <c r="J93" s="86"/>
      <c r="K93" s="1080">
        <f t="shared" si="132"/>
        <v>25133939.460000001</v>
      </c>
      <c r="L93" s="878"/>
    </row>
    <row r="94" spans="3:12">
      <c r="C94" s="1080">
        <f>F82</f>
        <v>25133939.460000001</v>
      </c>
      <c r="D94" s="237"/>
      <c r="E94" s="1080">
        <f t="shared" si="129"/>
        <v>25133939.460000001</v>
      </c>
      <c r="F94" s="878"/>
      <c r="G94" s="1080">
        <f t="shared" si="130"/>
        <v>25133939.460000001</v>
      </c>
      <c r="H94" s="237"/>
      <c r="I94" s="1080">
        <f t="shared" si="131"/>
        <v>25133939.460000001</v>
      </c>
      <c r="J94" s="86"/>
      <c r="K94" s="1080">
        <f t="shared" si="132"/>
        <v>25133939.460000001</v>
      </c>
      <c r="L94" s="878"/>
    </row>
    <row r="95" spans="3:12">
      <c r="C95" s="1000">
        <v>25646877</v>
      </c>
      <c r="D95" s="878"/>
      <c r="E95" s="1080">
        <f t="shared" si="129"/>
        <v>25646877</v>
      </c>
      <c r="F95" s="878"/>
      <c r="G95" s="1080">
        <f t="shared" si="130"/>
        <v>25646877</v>
      </c>
      <c r="H95" s="237"/>
      <c r="I95" s="1080">
        <f t="shared" si="131"/>
        <v>25646877</v>
      </c>
      <c r="J95" s="86"/>
      <c r="K95" s="1080">
        <f t="shared" si="132"/>
        <v>25646877</v>
      </c>
      <c r="L95" s="878"/>
    </row>
    <row r="96" spans="3:12">
      <c r="C96" s="1080">
        <f>H82</f>
        <v>26159814.539999999</v>
      </c>
      <c r="D96" s="878"/>
      <c r="E96" s="1080">
        <f t="shared" si="129"/>
        <v>26159814.539999999</v>
      </c>
      <c r="F96" s="878"/>
      <c r="G96" s="1080">
        <f t="shared" si="130"/>
        <v>26159814.539999999</v>
      </c>
      <c r="H96" s="237"/>
      <c r="I96" s="1080">
        <f t="shared" si="131"/>
        <v>26159814.539999999</v>
      </c>
      <c r="J96" s="86"/>
      <c r="K96" s="1080">
        <f t="shared" si="132"/>
        <v>26159814.539999999</v>
      </c>
      <c r="L96" s="878"/>
    </row>
    <row r="97" spans="3:12">
      <c r="C97" s="1080">
        <f>I82</f>
        <v>26683010.830800001</v>
      </c>
      <c r="D97" s="878"/>
      <c r="E97" s="1080">
        <f t="shared" si="129"/>
        <v>26683010.830800001</v>
      </c>
      <c r="F97" s="878"/>
      <c r="G97" s="1080">
        <f t="shared" si="130"/>
        <v>26683010.830800001</v>
      </c>
      <c r="H97" s="237"/>
      <c r="I97" s="1080">
        <f t="shared" si="131"/>
        <v>26683010.830800001</v>
      </c>
      <c r="J97" s="86"/>
      <c r="K97" s="1080">
        <f t="shared" si="132"/>
        <v>26683010.830800001</v>
      </c>
      <c r="L97" s="878"/>
    </row>
    <row r="98" spans="3:12">
      <c r="C98" s="1080">
        <f>J82</f>
        <v>27216671.047416002</v>
      </c>
      <c r="D98" s="878"/>
      <c r="E98" s="1080">
        <f t="shared" si="129"/>
        <v>27216671.047416002</v>
      </c>
      <c r="F98" s="878"/>
      <c r="G98" s="1080">
        <f t="shared" si="130"/>
        <v>27216671.047416002</v>
      </c>
      <c r="H98" s="237"/>
      <c r="I98" s="1080">
        <f t="shared" si="131"/>
        <v>27216671.047416002</v>
      </c>
      <c r="J98" s="86"/>
      <c r="K98" s="1080">
        <f t="shared" si="132"/>
        <v>27216671.047416002</v>
      </c>
      <c r="L98" s="878"/>
    </row>
  </sheetData>
  <mergeCells count="42">
    <mergeCell ref="C81:J81"/>
    <mergeCell ref="J51:K51"/>
    <mergeCell ref="J42:K42"/>
    <mergeCell ref="J18:K18"/>
    <mergeCell ref="J33:K33"/>
    <mergeCell ref="J23:K23"/>
    <mergeCell ref="J52:K52"/>
    <mergeCell ref="J48:K48"/>
    <mergeCell ref="J54:K54"/>
    <mergeCell ref="J16:K16"/>
    <mergeCell ref="J32:K32"/>
    <mergeCell ref="J25:K25"/>
    <mergeCell ref="J41:K41"/>
    <mergeCell ref="J31:K31"/>
    <mergeCell ref="J22:K22"/>
    <mergeCell ref="J47:K47"/>
    <mergeCell ref="J21:K21"/>
    <mergeCell ref="J43:K43"/>
    <mergeCell ref="J50:K50"/>
    <mergeCell ref="J46:K46"/>
    <mergeCell ref="J17:K17"/>
    <mergeCell ref="C62:J62"/>
    <mergeCell ref="J19:K19"/>
    <mergeCell ref="J37:K37"/>
    <mergeCell ref="J28:K28"/>
    <mergeCell ref="J13:K13"/>
    <mergeCell ref="J40:K40"/>
    <mergeCell ref="J30:K30"/>
    <mergeCell ref="J34:K34"/>
    <mergeCell ref="J24:K24"/>
    <mergeCell ref="J53:K53"/>
    <mergeCell ref="J49:K49"/>
    <mergeCell ref="J36:K36"/>
    <mergeCell ref="J55:K55"/>
    <mergeCell ref="J26:K26"/>
    <mergeCell ref="J35:K35"/>
    <mergeCell ref="J20:K20"/>
    <mergeCell ref="J39:K39"/>
    <mergeCell ref="J44:K44"/>
    <mergeCell ref="J29:K29"/>
    <mergeCell ref="J38:K38"/>
    <mergeCell ref="J14:K14"/>
  </mergeCell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39997558519241921"/>
  </sheetPr>
  <dimension ref="B2:CL12"/>
  <sheetViews>
    <sheetView showGridLines="0" zoomScale="70" zoomScaleNormal="70" workbookViewId="0">
      <selection activeCell="C14" sqref="C14"/>
    </sheetView>
  </sheetViews>
  <sheetFormatPr defaultRowHeight="14.5"/>
  <cols>
    <col min="2" max="2" width="16.7265625" style="1114" bestFit="1" customWidth="1"/>
    <col min="3" max="3" width="18.26953125" style="1114" bestFit="1" customWidth="1"/>
    <col min="4" max="4" width="25.54296875" style="1114" bestFit="1" customWidth="1"/>
    <col min="5" max="5" width="15.7265625" style="1114" bestFit="1" customWidth="1"/>
    <col min="6" max="16" width="17.453125" style="1114" bestFit="1" customWidth="1"/>
    <col min="17" max="17" width="17.54296875" style="1114" bestFit="1" customWidth="1"/>
    <col min="18" max="18" width="17.453125" style="1114" bestFit="1" customWidth="1"/>
    <col min="19" max="41" width="17.54296875" style="1114" bestFit="1" customWidth="1"/>
    <col min="42" max="89" width="18.26953125" style="1114" bestFit="1" customWidth="1"/>
  </cols>
  <sheetData>
    <row r="2" spans="2:90" ht="15" customHeight="1" thickBot="1">
      <c r="F2" s="1766">
        <f>UW!E607</f>
        <v>46142</v>
      </c>
      <c r="G2" s="1766">
        <f>UW!F607</f>
        <v>46173</v>
      </c>
      <c r="H2" s="1766">
        <f>UW!G607</f>
        <v>46203</v>
      </c>
      <c r="I2" s="1766">
        <f>UW!H607</f>
        <v>46234</v>
      </c>
      <c r="J2" s="1766">
        <f>UW!I607</f>
        <v>46265</v>
      </c>
      <c r="K2" s="1766">
        <f>UW!J607</f>
        <v>46295</v>
      </c>
      <c r="L2" s="1766">
        <f>UW!K607</f>
        <v>46326</v>
      </c>
      <c r="M2" s="1766">
        <f>UW!L607</f>
        <v>46356</v>
      </c>
      <c r="N2" s="1766">
        <f>UW!M607</f>
        <v>46387</v>
      </c>
      <c r="O2" s="1766">
        <f>UW!N607</f>
        <v>46418</v>
      </c>
      <c r="P2" s="1766">
        <f>UW!O607</f>
        <v>46446</v>
      </c>
      <c r="Q2" s="1766">
        <f>UW!P607</f>
        <v>46477</v>
      </c>
      <c r="R2" s="1766">
        <f>UW!Q607</f>
        <v>46507</v>
      </c>
      <c r="S2" s="1766">
        <f>UW!R607</f>
        <v>46538</v>
      </c>
      <c r="T2" s="1766">
        <f>UW!S607</f>
        <v>46568</v>
      </c>
      <c r="U2" s="1766">
        <f>UW!T607</f>
        <v>46599</v>
      </c>
      <c r="V2" s="1766">
        <f>UW!U607</f>
        <v>46630</v>
      </c>
      <c r="W2" s="1766">
        <f>UW!V607</f>
        <v>46660</v>
      </c>
      <c r="X2" s="1766">
        <f>UW!W607</f>
        <v>46691</v>
      </c>
      <c r="Y2" s="1766">
        <f>UW!X607</f>
        <v>46721</v>
      </c>
      <c r="Z2" s="1766">
        <f>UW!Y607</f>
        <v>46752</v>
      </c>
      <c r="AA2" s="1766">
        <f>UW!Z607</f>
        <v>46783</v>
      </c>
      <c r="AB2" s="1766">
        <f>UW!AA607</f>
        <v>46812</v>
      </c>
      <c r="AC2" s="1766">
        <f>UW!AB607</f>
        <v>46843</v>
      </c>
      <c r="AD2" s="1766">
        <f>UW!AC607</f>
        <v>46873</v>
      </c>
      <c r="AE2" s="1766">
        <f>UW!AD607</f>
        <v>46904</v>
      </c>
      <c r="AF2" s="1766">
        <f>UW!AE607</f>
        <v>46934</v>
      </c>
      <c r="AG2" s="1766">
        <f>UW!AF607</f>
        <v>46965</v>
      </c>
      <c r="AH2" s="1766">
        <f>UW!AG607</f>
        <v>46996</v>
      </c>
      <c r="AI2" s="1766">
        <f>UW!AH607</f>
        <v>47026</v>
      </c>
      <c r="AJ2" s="1766">
        <f>UW!AI607</f>
        <v>47057</v>
      </c>
      <c r="AK2" s="1766">
        <f>UW!AJ607</f>
        <v>47087</v>
      </c>
      <c r="AL2" s="1766">
        <f>UW!AK607</f>
        <v>47118</v>
      </c>
      <c r="AM2" s="1766">
        <f>UW!AL607</f>
        <v>47149</v>
      </c>
      <c r="AN2" s="1766">
        <f>UW!AM607</f>
        <v>47177</v>
      </c>
      <c r="AO2" s="1766">
        <f>UW!AN607</f>
        <v>47208</v>
      </c>
      <c r="AP2" s="1766">
        <f>UW!AO607</f>
        <v>47238</v>
      </c>
      <c r="AQ2" s="1766">
        <f>UW!AP607</f>
        <v>47269</v>
      </c>
      <c r="AR2" s="1766">
        <f>UW!AQ607</f>
        <v>47299</v>
      </c>
      <c r="AS2" s="1766">
        <f>UW!AR607</f>
        <v>47330</v>
      </c>
      <c r="AT2" s="1766">
        <f>UW!AS607</f>
        <v>47361</v>
      </c>
      <c r="AU2" s="1766">
        <f>UW!AT607</f>
        <v>47391</v>
      </c>
      <c r="AV2" s="1766">
        <f>UW!AU607</f>
        <v>47422</v>
      </c>
      <c r="AW2" s="1766">
        <f>UW!AV607</f>
        <v>47452</v>
      </c>
      <c r="AX2" s="1766">
        <f>UW!AW607</f>
        <v>47483</v>
      </c>
      <c r="AY2" s="1766">
        <f>UW!AX607</f>
        <v>47514</v>
      </c>
      <c r="AZ2" s="1766">
        <f>UW!AY607</f>
        <v>47542</v>
      </c>
      <c r="BA2" s="1766">
        <f>UW!AZ607</f>
        <v>47573</v>
      </c>
      <c r="BB2" s="1766">
        <f>UW!BA607</f>
        <v>47603</v>
      </c>
      <c r="BC2" s="1766">
        <f>UW!BB607</f>
        <v>47634</v>
      </c>
      <c r="BD2" s="1766">
        <f>UW!BC607</f>
        <v>47664</v>
      </c>
      <c r="BE2" s="1766">
        <f>UW!BD607</f>
        <v>47695</v>
      </c>
      <c r="BF2" s="1766">
        <f>UW!BE607</f>
        <v>47726</v>
      </c>
      <c r="BG2" s="1766">
        <f>UW!BF607</f>
        <v>47756</v>
      </c>
      <c r="BH2" s="1766">
        <f>UW!BG607</f>
        <v>47787</v>
      </c>
      <c r="BI2" s="1766">
        <f>UW!BH607</f>
        <v>47817</v>
      </c>
      <c r="BJ2" s="1766">
        <f>UW!BI607</f>
        <v>47848</v>
      </c>
      <c r="BK2" s="1766">
        <f>UW!BJ607</f>
        <v>47879</v>
      </c>
      <c r="BL2" s="1766">
        <f>UW!BK607</f>
        <v>47907</v>
      </c>
      <c r="BM2" s="1766">
        <f>UW!BL607</f>
        <v>47938</v>
      </c>
      <c r="BN2" s="1766">
        <f>UW!BM607</f>
        <v>47968</v>
      </c>
      <c r="BO2" s="1766">
        <f>UW!BN607</f>
        <v>47999</v>
      </c>
      <c r="BP2" s="1766">
        <f>UW!BO607</f>
        <v>48029</v>
      </c>
      <c r="BQ2" s="1766">
        <f>UW!BP607</f>
        <v>48060</v>
      </c>
      <c r="BR2" s="1766">
        <f>UW!BQ607</f>
        <v>48091</v>
      </c>
      <c r="BS2" s="1766">
        <f>UW!BR607</f>
        <v>48121</v>
      </c>
      <c r="BT2" s="1766">
        <f>UW!BS607</f>
        <v>48152</v>
      </c>
      <c r="BU2" s="1766">
        <f>UW!BT607</f>
        <v>48182</v>
      </c>
      <c r="BV2" s="1766">
        <f>UW!BU607</f>
        <v>48213</v>
      </c>
      <c r="BW2" s="1766">
        <f>UW!BV607</f>
        <v>48244</v>
      </c>
      <c r="BX2" s="1766">
        <f>UW!BW607</f>
        <v>48273</v>
      </c>
      <c r="BY2" s="1766">
        <f>UW!BX607</f>
        <v>48304</v>
      </c>
      <c r="BZ2" s="1766">
        <f>UW!BY607</f>
        <v>48334</v>
      </c>
      <c r="CA2" s="1766">
        <f>UW!BZ607</f>
        <v>48365</v>
      </c>
      <c r="CB2" s="1766">
        <f>UW!CA607</f>
        <v>48395</v>
      </c>
      <c r="CC2" s="1766">
        <f>UW!CB607</f>
        <v>48426</v>
      </c>
      <c r="CD2" s="1766">
        <f>UW!CC607</f>
        <v>48457</v>
      </c>
      <c r="CE2" s="1766">
        <f>UW!CD607</f>
        <v>48487</v>
      </c>
      <c r="CF2" s="1766">
        <f>UW!CE607</f>
        <v>48518</v>
      </c>
      <c r="CG2" s="1766">
        <f>UW!CF607</f>
        <v>48548</v>
      </c>
      <c r="CH2" s="1766">
        <f>UW!CG607</f>
        <v>48579</v>
      </c>
      <c r="CI2" s="1766">
        <f>UW!CH607</f>
        <v>48610</v>
      </c>
      <c r="CJ2" s="1766">
        <f>UW!CI607</f>
        <v>48638</v>
      </c>
      <c r="CK2" s="1766">
        <f>UW!CJ607</f>
        <v>48669</v>
      </c>
    </row>
    <row r="3" spans="2:90" ht="15" customHeight="1" thickBot="1">
      <c r="B3" s="923" t="s">
        <v>1219</v>
      </c>
      <c r="C3" s="924" t="s">
        <v>1220</v>
      </c>
      <c r="D3" s="924" t="s">
        <v>1221</v>
      </c>
      <c r="F3" s="1767">
        <f>UW!E612</f>
        <v>1</v>
      </c>
      <c r="G3" s="1767">
        <f>UW!F612</f>
        <v>2</v>
      </c>
      <c r="H3" s="1767">
        <f>UW!G612</f>
        <v>3</v>
      </c>
      <c r="I3" s="1767">
        <f>UW!H612</f>
        <v>4</v>
      </c>
      <c r="J3" s="1767">
        <f>UW!I612</f>
        <v>5</v>
      </c>
      <c r="K3" s="1767">
        <f>UW!J612</f>
        <v>6</v>
      </c>
      <c r="L3" s="1767">
        <f>UW!K612</f>
        <v>7</v>
      </c>
      <c r="M3" s="1767">
        <f>UW!L612</f>
        <v>8</v>
      </c>
      <c r="N3" s="1767">
        <f>UW!M612</f>
        <v>9</v>
      </c>
      <c r="O3" s="1767">
        <f>UW!N612</f>
        <v>10</v>
      </c>
      <c r="P3" s="1767">
        <f>UW!O612</f>
        <v>11</v>
      </c>
      <c r="Q3" s="1767">
        <f>UW!P612</f>
        <v>12</v>
      </c>
      <c r="R3" s="1767">
        <f>UW!Q612</f>
        <v>13</v>
      </c>
      <c r="S3" s="1767">
        <f>UW!R612</f>
        <v>14</v>
      </c>
      <c r="T3" s="1767">
        <f>UW!S612</f>
        <v>15</v>
      </c>
      <c r="U3" s="1767">
        <f>UW!T612</f>
        <v>16</v>
      </c>
      <c r="V3" s="1767">
        <f>UW!U612</f>
        <v>17</v>
      </c>
      <c r="W3" s="1767">
        <f>UW!V612</f>
        <v>18</v>
      </c>
      <c r="X3" s="1767">
        <f>UW!W612</f>
        <v>19</v>
      </c>
      <c r="Y3" s="1767">
        <f>UW!X612</f>
        <v>20</v>
      </c>
      <c r="Z3" s="1767">
        <f>UW!Y612</f>
        <v>21</v>
      </c>
      <c r="AA3" s="1767">
        <f>UW!Z612</f>
        <v>22</v>
      </c>
      <c r="AB3" s="1767">
        <f>UW!AA612</f>
        <v>23</v>
      </c>
      <c r="AC3" s="1767">
        <f>UW!AB612</f>
        <v>24</v>
      </c>
      <c r="AD3" s="1767">
        <f>UW!AC612</f>
        <v>25</v>
      </c>
      <c r="AE3" s="1767">
        <f>UW!AD612</f>
        <v>26</v>
      </c>
      <c r="AF3" s="1767">
        <f>UW!AE612</f>
        <v>27</v>
      </c>
      <c r="AG3" s="1767">
        <f>UW!AF612</f>
        <v>28</v>
      </c>
      <c r="AH3" s="1767">
        <f>UW!AG612</f>
        <v>29</v>
      </c>
      <c r="AI3" s="1767">
        <f>UW!AH612</f>
        <v>30</v>
      </c>
      <c r="AJ3" s="1767">
        <f>UW!AI612</f>
        <v>31</v>
      </c>
      <c r="AK3" s="1767">
        <f>UW!AJ612</f>
        <v>32</v>
      </c>
      <c r="AL3" s="1767">
        <f>UW!AK612</f>
        <v>33</v>
      </c>
      <c r="AM3" s="1767">
        <f>UW!AL612</f>
        <v>34</v>
      </c>
      <c r="AN3" s="1767">
        <f>UW!AM612</f>
        <v>35</v>
      </c>
      <c r="AO3" s="1767">
        <f>UW!AN612</f>
        <v>36</v>
      </c>
      <c r="AP3" s="1767">
        <f>UW!AO612</f>
        <v>37</v>
      </c>
      <c r="AQ3" s="1767">
        <f>UW!AP612</f>
        <v>38</v>
      </c>
      <c r="AR3" s="1767">
        <f>UW!AQ612</f>
        <v>39</v>
      </c>
      <c r="AS3" s="1767">
        <f>UW!AR612</f>
        <v>40</v>
      </c>
      <c r="AT3" s="1767">
        <f>UW!AS612</f>
        <v>41</v>
      </c>
      <c r="AU3" s="1767">
        <f>UW!AT612</f>
        <v>42</v>
      </c>
      <c r="AV3" s="1767">
        <f>UW!AU612</f>
        <v>43</v>
      </c>
      <c r="AW3" s="1767">
        <f>UW!AV612</f>
        <v>44</v>
      </c>
      <c r="AX3" s="1767">
        <f>UW!AW612</f>
        <v>45</v>
      </c>
      <c r="AY3" s="1767">
        <f>UW!AX612</f>
        <v>46</v>
      </c>
      <c r="AZ3" s="1767">
        <f>UW!AY612</f>
        <v>47</v>
      </c>
      <c r="BA3" s="1767">
        <f>UW!AZ612</f>
        <v>48</v>
      </c>
      <c r="BB3" s="1767">
        <f>UW!BA612</f>
        <v>49</v>
      </c>
      <c r="BC3" s="1767">
        <f>UW!BB612</f>
        <v>50</v>
      </c>
      <c r="BD3" s="1767">
        <f>UW!BC612</f>
        <v>51</v>
      </c>
      <c r="BE3" s="1767">
        <f>UW!BD612</f>
        <v>52</v>
      </c>
      <c r="BF3" s="1767">
        <f>UW!BE612</f>
        <v>53</v>
      </c>
      <c r="BG3" s="1767">
        <f>UW!BF612</f>
        <v>54</v>
      </c>
      <c r="BH3" s="1767">
        <f>UW!BG612</f>
        <v>55</v>
      </c>
      <c r="BI3" s="1767">
        <f>UW!BH612</f>
        <v>56</v>
      </c>
      <c r="BJ3" s="1767">
        <f>UW!BI612</f>
        <v>57</v>
      </c>
      <c r="BK3" s="1767">
        <f>UW!BJ612</f>
        <v>58</v>
      </c>
      <c r="BL3" s="1767">
        <f>UW!BK612</f>
        <v>59</v>
      </c>
      <c r="BM3" s="1767">
        <f>UW!BL612</f>
        <v>60</v>
      </c>
      <c r="BN3" s="1767">
        <f>UW!BM612</f>
        <v>61</v>
      </c>
      <c r="BO3" s="1767">
        <f>UW!BN612</f>
        <v>62</v>
      </c>
      <c r="BP3" s="1767">
        <f>UW!BO612</f>
        <v>63</v>
      </c>
      <c r="BQ3" s="1767">
        <f>UW!BP612</f>
        <v>64</v>
      </c>
      <c r="BR3" s="1767">
        <f>UW!BQ612</f>
        <v>65</v>
      </c>
      <c r="BS3" s="1767">
        <f>UW!BR612</f>
        <v>66</v>
      </c>
      <c r="BT3" s="1767">
        <f>UW!BS612</f>
        <v>67</v>
      </c>
      <c r="BU3" s="1767">
        <f>UW!BT612</f>
        <v>68</v>
      </c>
      <c r="BV3" s="1767">
        <f>UW!BU612</f>
        <v>69</v>
      </c>
      <c r="BW3" s="1767">
        <f>UW!BV612</f>
        <v>70</v>
      </c>
      <c r="BX3" s="1767">
        <f>UW!BW612</f>
        <v>71</v>
      </c>
      <c r="BY3" s="1767">
        <f>UW!BX612</f>
        <v>72</v>
      </c>
      <c r="BZ3" s="1767">
        <f>UW!BY612</f>
        <v>73</v>
      </c>
      <c r="CA3" s="1767">
        <f>UW!BZ612</f>
        <v>74</v>
      </c>
      <c r="CB3" s="1767">
        <f>UW!CA612</f>
        <v>75</v>
      </c>
      <c r="CC3" s="1767">
        <f>UW!CB612</f>
        <v>76</v>
      </c>
      <c r="CD3" s="1767">
        <f>UW!CC612</f>
        <v>77</v>
      </c>
      <c r="CE3" s="1767">
        <f>UW!CD612</f>
        <v>78</v>
      </c>
      <c r="CF3" s="1767">
        <f>UW!CE612</f>
        <v>79</v>
      </c>
      <c r="CG3" s="1767">
        <f>UW!CF612</f>
        <v>80</v>
      </c>
      <c r="CH3" s="1767">
        <f>UW!CG612</f>
        <v>81</v>
      </c>
      <c r="CI3" s="1767">
        <f>UW!CH612</f>
        <v>82</v>
      </c>
      <c r="CJ3" s="1767">
        <f>UW!CI612</f>
        <v>83</v>
      </c>
      <c r="CK3" s="1767">
        <f>UW!CJ612</f>
        <v>84</v>
      </c>
    </row>
    <row r="4" spans="2:90">
      <c r="B4" s="1768" t="e">
        <f t="shared" ref="B4:B11" ca="1" si="0">MIN(F4:CK4)</f>
        <v>#DIV/0!</v>
      </c>
      <c r="C4" s="1769" t="e">
        <f t="shared" ref="C4:C11" ca="1" si="1">MAX(F4:CK4)</f>
        <v>#DIV/0!</v>
      </c>
      <c r="D4" s="1770" t="e">
        <f t="shared" ref="D4:D11" ca="1" si="2">MAX(F4:AO4)</f>
        <v>#DIV/0!</v>
      </c>
      <c r="E4" s="60" t="s">
        <v>74</v>
      </c>
      <c r="F4" s="1771" t="e">
        <f ca="1">UW!E760</f>
        <v>#DIV/0!</v>
      </c>
      <c r="G4" s="1771" t="e">
        <f ca="1">UW!F760</f>
        <v>#DIV/0!</v>
      </c>
      <c r="H4" s="1771" t="e">
        <f ca="1">UW!G760</f>
        <v>#DIV/0!</v>
      </c>
      <c r="I4" s="1771" t="e">
        <f ca="1">UW!H760</f>
        <v>#DIV/0!</v>
      </c>
      <c r="J4" s="1771" t="e">
        <f ca="1">UW!I760</f>
        <v>#DIV/0!</v>
      </c>
      <c r="K4" s="1771" t="e">
        <f ca="1">UW!J760</f>
        <v>#DIV/0!</v>
      </c>
      <c r="L4" s="1771" t="e">
        <f ca="1">UW!K760</f>
        <v>#DIV/0!</v>
      </c>
      <c r="M4" s="1771" t="e">
        <f ca="1">UW!L760</f>
        <v>#DIV/0!</v>
      </c>
      <c r="N4" s="1771" t="e">
        <f ca="1">UW!M760</f>
        <v>#DIV/0!</v>
      </c>
      <c r="O4" s="1771" t="e">
        <f ca="1">UW!N760</f>
        <v>#DIV/0!</v>
      </c>
      <c r="P4" s="1771" t="e">
        <f ca="1">UW!O760</f>
        <v>#DIV/0!</v>
      </c>
      <c r="Q4" s="1771" t="e">
        <f ca="1">UW!P760</f>
        <v>#DIV/0!</v>
      </c>
      <c r="R4" s="1771" t="e">
        <f ca="1">UW!Q760</f>
        <v>#DIV/0!</v>
      </c>
      <c r="S4" s="1771" t="e">
        <f ca="1">UW!R760</f>
        <v>#DIV/0!</v>
      </c>
      <c r="T4" s="1771" t="e">
        <f ca="1">UW!S760</f>
        <v>#DIV/0!</v>
      </c>
      <c r="U4" s="1771" t="e">
        <f ca="1">UW!T760</f>
        <v>#DIV/0!</v>
      </c>
      <c r="V4" s="1771" t="e">
        <f ca="1">UW!U760</f>
        <v>#DIV/0!</v>
      </c>
      <c r="W4" s="1771" t="e">
        <f ca="1">UW!V760</f>
        <v>#DIV/0!</v>
      </c>
      <c r="X4" s="1771" t="e">
        <f ca="1">UW!W760</f>
        <v>#DIV/0!</v>
      </c>
      <c r="Y4" s="1771" t="e">
        <f ca="1">UW!X760</f>
        <v>#DIV/0!</v>
      </c>
      <c r="Z4" s="1771" t="e">
        <f ca="1">UW!Y760</f>
        <v>#DIV/0!</v>
      </c>
      <c r="AA4" s="1771" t="e">
        <f ca="1">UW!Z760</f>
        <v>#DIV/0!</v>
      </c>
      <c r="AB4" s="1771" t="e">
        <f ca="1">UW!AA760</f>
        <v>#DIV/0!</v>
      </c>
      <c r="AC4" s="1771" t="e">
        <f ca="1">UW!AB760</f>
        <v>#DIV/0!</v>
      </c>
      <c r="AD4" s="1771" t="e">
        <f ca="1">UW!AC760</f>
        <v>#DIV/0!</v>
      </c>
      <c r="AE4" s="1771" t="e">
        <f ca="1">UW!AD760</f>
        <v>#DIV/0!</v>
      </c>
      <c r="AF4" s="1771" t="e">
        <f ca="1">UW!AE760</f>
        <v>#DIV/0!</v>
      </c>
      <c r="AG4" s="1771" t="e">
        <f ca="1">UW!AF760</f>
        <v>#DIV/0!</v>
      </c>
      <c r="AH4" s="1771" t="e">
        <f ca="1">UW!AG760</f>
        <v>#DIV/0!</v>
      </c>
      <c r="AI4" s="1771" t="e">
        <f ca="1">UW!AH760</f>
        <v>#DIV/0!</v>
      </c>
      <c r="AJ4" s="1771" t="e">
        <f ca="1">UW!AI760</f>
        <v>#DIV/0!</v>
      </c>
      <c r="AK4" s="1771" t="e">
        <f ca="1">UW!AJ760</f>
        <v>#DIV/0!</v>
      </c>
      <c r="AL4" s="1771" t="e">
        <f ca="1">UW!AK760</f>
        <v>#DIV/0!</v>
      </c>
      <c r="AM4" s="1771" t="e">
        <f ca="1">UW!AL760</f>
        <v>#DIV/0!</v>
      </c>
      <c r="AN4" s="1771" t="e">
        <f ca="1">UW!AM760</f>
        <v>#DIV/0!</v>
      </c>
      <c r="AO4" s="1771" t="e">
        <f ca="1">UW!AN760</f>
        <v>#DIV/0!</v>
      </c>
      <c r="AP4" s="1771" t="e">
        <f ca="1">UW!AO760</f>
        <v>#DIV/0!</v>
      </c>
      <c r="AQ4" s="1771" t="e">
        <f ca="1">UW!AP760</f>
        <v>#DIV/0!</v>
      </c>
      <c r="AR4" s="1771" t="e">
        <f ca="1">UW!AQ760</f>
        <v>#DIV/0!</v>
      </c>
      <c r="AS4" s="1771" t="e">
        <f ca="1">UW!AR760</f>
        <v>#DIV/0!</v>
      </c>
      <c r="AT4" s="1771" t="e">
        <f ca="1">UW!AS760</f>
        <v>#DIV/0!</v>
      </c>
      <c r="AU4" s="1771" t="e">
        <f ca="1">UW!AT760</f>
        <v>#DIV/0!</v>
      </c>
      <c r="AV4" s="1771" t="e">
        <f ca="1">UW!AU760</f>
        <v>#DIV/0!</v>
      </c>
      <c r="AW4" s="1771" t="e">
        <f ca="1">UW!AV760</f>
        <v>#DIV/0!</v>
      </c>
      <c r="AX4" s="1771" t="e">
        <f ca="1">UW!AW760</f>
        <v>#DIV/0!</v>
      </c>
      <c r="AY4" s="1771" t="e">
        <f ca="1">UW!AX760</f>
        <v>#DIV/0!</v>
      </c>
      <c r="AZ4" s="1771" t="e">
        <f ca="1">UW!AY760</f>
        <v>#DIV/0!</v>
      </c>
      <c r="BA4" s="1771" t="e">
        <f ca="1">UW!AZ760</f>
        <v>#DIV/0!</v>
      </c>
      <c r="BB4" s="1771" t="e">
        <f ca="1">UW!BA760</f>
        <v>#DIV/0!</v>
      </c>
      <c r="BC4" s="1771" t="e">
        <f ca="1">UW!BB760</f>
        <v>#DIV/0!</v>
      </c>
      <c r="BD4" s="1771" t="e">
        <f ca="1">UW!BC760</f>
        <v>#DIV/0!</v>
      </c>
      <c r="BE4" s="1771" t="e">
        <f ca="1">UW!BD760</f>
        <v>#DIV/0!</v>
      </c>
      <c r="BF4" s="1771" t="e">
        <f ca="1">UW!BE760</f>
        <v>#DIV/0!</v>
      </c>
      <c r="BG4" s="1771" t="e">
        <f ca="1">UW!BF760</f>
        <v>#DIV/0!</v>
      </c>
      <c r="BH4" s="1771" t="e">
        <f ca="1">UW!BG760</f>
        <v>#DIV/0!</v>
      </c>
      <c r="BI4" s="1771" t="e">
        <f ca="1">UW!BH760</f>
        <v>#DIV/0!</v>
      </c>
      <c r="BJ4" s="1771" t="e">
        <f ca="1">UW!BI760</f>
        <v>#DIV/0!</v>
      </c>
      <c r="BK4" s="1771" t="e">
        <f ca="1">UW!BJ760</f>
        <v>#DIV/0!</v>
      </c>
      <c r="BL4" s="1771" t="e">
        <f ca="1">UW!BK760</f>
        <v>#DIV/0!</v>
      </c>
      <c r="BM4" s="1771" t="e">
        <f ca="1">UW!BL760</f>
        <v>#DIV/0!</v>
      </c>
      <c r="BN4" s="1771" t="e">
        <f ca="1">UW!BM760</f>
        <v>#DIV/0!</v>
      </c>
      <c r="BO4" s="1771" t="e">
        <f ca="1">UW!BN760</f>
        <v>#DIV/0!</v>
      </c>
      <c r="BP4" s="1771" t="e">
        <f ca="1">UW!BO760</f>
        <v>#DIV/0!</v>
      </c>
      <c r="BQ4" s="1771" t="e">
        <f ca="1">UW!BP760</f>
        <v>#DIV/0!</v>
      </c>
      <c r="BR4" s="1771" t="e">
        <f ca="1">UW!BQ760</f>
        <v>#DIV/0!</v>
      </c>
      <c r="BS4" s="1771" t="e">
        <f ca="1">UW!BR760</f>
        <v>#DIV/0!</v>
      </c>
      <c r="BT4" s="1771" t="e">
        <f ca="1">UW!BS760</f>
        <v>#DIV/0!</v>
      </c>
      <c r="BU4" s="1771" t="e">
        <f ca="1">UW!BT760</f>
        <v>#DIV/0!</v>
      </c>
      <c r="BV4" s="1771" t="e">
        <f ca="1">UW!BU760</f>
        <v>#DIV/0!</v>
      </c>
      <c r="BW4" s="1771" t="e">
        <f ca="1">UW!BV760</f>
        <v>#DIV/0!</v>
      </c>
      <c r="BX4" s="1771" t="e">
        <f ca="1">UW!BW760</f>
        <v>#DIV/0!</v>
      </c>
      <c r="BY4" s="1771" t="e">
        <f ca="1">UW!BX760</f>
        <v>#DIV/0!</v>
      </c>
      <c r="BZ4" s="1771" t="e">
        <f ca="1">UW!BY760</f>
        <v>#DIV/0!</v>
      </c>
      <c r="CA4" s="1771" t="e">
        <f ca="1">UW!BZ760</f>
        <v>#DIV/0!</v>
      </c>
      <c r="CB4" s="1771" t="e">
        <f ca="1">UW!CA760</f>
        <v>#DIV/0!</v>
      </c>
      <c r="CC4" s="1771" t="e">
        <f ca="1">UW!CB760</f>
        <v>#DIV/0!</v>
      </c>
      <c r="CD4" s="1771" t="e">
        <f ca="1">UW!CC760</f>
        <v>#DIV/0!</v>
      </c>
      <c r="CE4" s="1771" t="e">
        <f ca="1">UW!CD760</f>
        <v>#DIV/0!</v>
      </c>
      <c r="CF4" s="1771" t="e">
        <f ca="1">UW!CE760</f>
        <v>#DIV/0!</v>
      </c>
      <c r="CG4" s="1771" t="e">
        <f ca="1">UW!CF760</f>
        <v>#DIV/0!</v>
      </c>
      <c r="CH4" s="1771" t="e">
        <f ca="1">UW!CG760</f>
        <v>#DIV/0!</v>
      </c>
      <c r="CI4" s="1771" t="e">
        <f ca="1">UW!CH760</f>
        <v>#DIV/0!</v>
      </c>
      <c r="CJ4" s="1771" t="e">
        <f ca="1">UW!CI760</f>
        <v>#DIV/0!</v>
      </c>
      <c r="CK4" s="1771" t="e">
        <f ca="1">UW!CJ760</f>
        <v>#DIV/0!</v>
      </c>
    </row>
    <row r="5" spans="2:90">
      <c r="B5" s="1772" t="e">
        <f t="shared" ca="1" si="0"/>
        <v>#DIV/0!</v>
      </c>
      <c r="C5" s="1773" t="e">
        <f t="shared" ca="1" si="1"/>
        <v>#DIV/0!</v>
      </c>
      <c r="D5" s="934" t="e">
        <f t="shared" ca="1" si="2"/>
        <v>#DIV/0!</v>
      </c>
      <c r="E5" s="60" t="s">
        <v>49</v>
      </c>
      <c r="F5" s="1771" t="e">
        <f ca="1">UW!E761</f>
        <v>#DIV/0!</v>
      </c>
      <c r="G5" s="1771" t="e">
        <f ca="1">UW!F761</f>
        <v>#DIV/0!</v>
      </c>
      <c r="H5" s="1771" t="e">
        <f ca="1">UW!G761</f>
        <v>#DIV/0!</v>
      </c>
      <c r="I5" s="1771" t="e">
        <f ca="1">UW!H761</f>
        <v>#DIV/0!</v>
      </c>
      <c r="J5" s="1771" t="e">
        <f ca="1">UW!I761</f>
        <v>#DIV/0!</v>
      </c>
      <c r="K5" s="1771" t="e">
        <f ca="1">UW!J761</f>
        <v>#DIV/0!</v>
      </c>
      <c r="L5" s="1771" t="e">
        <f ca="1">UW!K761</f>
        <v>#DIV/0!</v>
      </c>
      <c r="M5" s="1771" t="e">
        <f ca="1">UW!L761</f>
        <v>#DIV/0!</v>
      </c>
      <c r="N5" s="1771" t="e">
        <f ca="1">UW!M761</f>
        <v>#DIV/0!</v>
      </c>
      <c r="O5" s="1771" t="e">
        <f ca="1">UW!N761</f>
        <v>#DIV/0!</v>
      </c>
      <c r="P5" s="1771" t="e">
        <f ca="1">UW!O761</f>
        <v>#DIV/0!</v>
      </c>
      <c r="Q5" s="1771" t="e">
        <f ca="1">UW!P761</f>
        <v>#DIV/0!</v>
      </c>
      <c r="R5" s="1771" t="e">
        <f ca="1">UW!Q761</f>
        <v>#DIV/0!</v>
      </c>
      <c r="S5" s="1771" t="e">
        <f ca="1">UW!R761</f>
        <v>#DIV/0!</v>
      </c>
      <c r="T5" s="1771" t="e">
        <f ca="1">UW!S761</f>
        <v>#DIV/0!</v>
      </c>
      <c r="U5" s="1771" t="e">
        <f ca="1">UW!T761</f>
        <v>#DIV/0!</v>
      </c>
      <c r="V5" s="1771" t="e">
        <f ca="1">UW!U761</f>
        <v>#DIV/0!</v>
      </c>
      <c r="W5" s="1771" t="e">
        <f ca="1">UW!V761</f>
        <v>#DIV/0!</v>
      </c>
      <c r="X5" s="1771" t="e">
        <f ca="1">UW!W761</f>
        <v>#DIV/0!</v>
      </c>
      <c r="Y5" s="1771" t="e">
        <f ca="1">UW!X761</f>
        <v>#DIV/0!</v>
      </c>
      <c r="Z5" s="1771" t="e">
        <f ca="1">UW!Y761</f>
        <v>#DIV/0!</v>
      </c>
      <c r="AA5" s="1771" t="e">
        <f ca="1">UW!Z761</f>
        <v>#DIV/0!</v>
      </c>
      <c r="AB5" s="1771" t="e">
        <f ca="1">UW!AA761</f>
        <v>#DIV/0!</v>
      </c>
      <c r="AC5" s="1771" t="e">
        <f ca="1">UW!AB761</f>
        <v>#DIV/0!</v>
      </c>
      <c r="AD5" s="1771" t="e">
        <f ca="1">UW!AC761</f>
        <v>#DIV/0!</v>
      </c>
      <c r="AE5" s="1771" t="e">
        <f ca="1">UW!AD761</f>
        <v>#DIV/0!</v>
      </c>
      <c r="AF5" s="1771" t="e">
        <f ca="1">UW!AE761</f>
        <v>#DIV/0!</v>
      </c>
      <c r="AG5" s="1771" t="e">
        <f ca="1">UW!AF761</f>
        <v>#DIV/0!</v>
      </c>
      <c r="AH5" s="1771" t="e">
        <f ca="1">UW!AG761</f>
        <v>#DIV/0!</v>
      </c>
      <c r="AI5" s="1771" t="e">
        <f ca="1">UW!AH761</f>
        <v>#DIV/0!</v>
      </c>
      <c r="AJ5" s="1771" t="e">
        <f ca="1">UW!AI761</f>
        <v>#DIV/0!</v>
      </c>
      <c r="AK5" s="1771" t="e">
        <f ca="1">UW!AJ761</f>
        <v>#DIV/0!</v>
      </c>
      <c r="AL5" s="1771" t="e">
        <f ca="1">UW!AK761</f>
        <v>#DIV/0!</v>
      </c>
      <c r="AM5" s="1771">
        <f ca="1">UW!AL761</f>
        <v>-835.53545903710221</v>
      </c>
      <c r="AN5" s="1771">
        <f ca="1">UW!AM761</f>
        <v>-835.53545903710221</v>
      </c>
      <c r="AO5" s="1771">
        <f ca="1">UW!AN761</f>
        <v>-835.53545903710221</v>
      </c>
      <c r="AP5" s="1771">
        <f ca="1">UW!AO761</f>
        <v>-835.53545903710221</v>
      </c>
      <c r="AQ5" s="1771">
        <f ca="1">UW!AP761</f>
        <v>-835.53545903710221</v>
      </c>
      <c r="AR5" s="1771">
        <f ca="1">UW!AQ761</f>
        <v>-835.53545903710221</v>
      </c>
      <c r="AS5" s="1771">
        <f ca="1">UW!AR761</f>
        <v>-835.53545903710221</v>
      </c>
      <c r="AT5" s="1771">
        <f ca="1">UW!AS761</f>
        <v>-835.53545903710221</v>
      </c>
      <c r="AU5" s="1771">
        <f ca="1">UW!AT761</f>
        <v>-835.53545903710221</v>
      </c>
      <c r="AV5" s="1771">
        <f ca="1">UW!AU761</f>
        <v>-835.53545903710221</v>
      </c>
      <c r="AW5" s="1771">
        <f ca="1">UW!AV761</f>
        <v>-835.53545903710221</v>
      </c>
      <c r="AX5" s="1771">
        <f ca="1">UW!AW761</f>
        <v>-835.53545903710221</v>
      </c>
      <c r="AY5" s="1771">
        <f ca="1">UW!AX761</f>
        <v>-835.53545903710221</v>
      </c>
      <c r="AZ5" s="1771">
        <f ca="1">UW!AY761</f>
        <v>-835.53545903710221</v>
      </c>
      <c r="BA5" s="1771">
        <f ca="1">UW!AZ761</f>
        <v>-835.53545903710221</v>
      </c>
      <c r="BB5" s="1771">
        <f ca="1">UW!BA761</f>
        <v>0</v>
      </c>
      <c r="BC5" s="1771">
        <f ca="1">UW!BB761</f>
        <v>0</v>
      </c>
      <c r="BD5" s="1771">
        <f ca="1">UW!BC761</f>
        <v>0</v>
      </c>
      <c r="BE5" s="1771">
        <f ca="1">UW!BD761</f>
        <v>0</v>
      </c>
      <c r="BF5" s="1771">
        <f ca="1">UW!BE761</f>
        <v>0</v>
      </c>
      <c r="BG5" s="1771">
        <f ca="1">UW!BF761</f>
        <v>0</v>
      </c>
      <c r="BH5" s="1771">
        <f ca="1">UW!BG761</f>
        <v>0</v>
      </c>
      <c r="BI5" s="1771">
        <f ca="1">UW!BH761</f>
        <v>0</v>
      </c>
      <c r="BJ5" s="1771">
        <f ca="1">UW!BI761</f>
        <v>0</v>
      </c>
      <c r="BK5" s="1771">
        <f ca="1">UW!BJ761</f>
        <v>0</v>
      </c>
      <c r="BL5" s="1771">
        <f ca="1">UW!BK761</f>
        <v>0</v>
      </c>
      <c r="BM5" s="1771">
        <f ca="1">UW!BL761</f>
        <v>0</v>
      </c>
      <c r="BN5" s="1771">
        <f ca="1">UW!BM761</f>
        <v>0</v>
      </c>
      <c r="BO5" s="1771">
        <f ca="1">UW!BN761</f>
        <v>0</v>
      </c>
      <c r="BP5" s="1771">
        <f ca="1">UW!BO761</f>
        <v>0</v>
      </c>
      <c r="BQ5" s="1771">
        <f ca="1">UW!BP761</f>
        <v>0</v>
      </c>
      <c r="BR5" s="1771">
        <f ca="1">UW!BQ761</f>
        <v>0</v>
      </c>
      <c r="BS5" s="1771">
        <f ca="1">UW!BR761</f>
        <v>0</v>
      </c>
      <c r="BT5" s="1771">
        <f ca="1">UW!BS761</f>
        <v>0</v>
      </c>
      <c r="BU5" s="1771">
        <f ca="1">UW!BT761</f>
        <v>0</v>
      </c>
      <c r="BV5" s="1771">
        <f ca="1">UW!BU761</f>
        <v>0</v>
      </c>
      <c r="BW5" s="1771">
        <f ca="1">UW!BV761</f>
        <v>0</v>
      </c>
      <c r="BX5" s="1771">
        <f ca="1">UW!BW761</f>
        <v>0</v>
      </c>
      <c r="BY5" s="1771">
        <f ca="1">UW!BX761</f>
        <v>0</v>
      </c>
      <c r="BZ5" s="1771">
        <f ca="1">UW!BY761</f>
        <v>0</v>
      </c>
      <c r="CA5" s="1771">
        <f ca="1">UW!BZ761</f>
        <v>0</v>
      </c>
      <c r="CB5" s="1771">
        <f ca="1">UW!CA761</f>
        <v>0</v>
      </c>
      <c r="CC5" s="1771">
        <f ca="1">UW!CB761</f>
        <v>0</v>
      </c>
      <c r="CD5" s="1771">
        <f ca="1">UW!CC761</f>
        <v>0</v>
      </c>
      <c r="CE5" s="1771">
        <f ca="1">UW!CD761</f>
        <v>0</v>
      </c>
      <c r="CF5" s="1771">
        <f ca="1">UW!CE761</f>
        <v>0</v>
      </c>
      <c r="CG5" s="1771">
        <f ca="1">UW!CF761</f>
        <v>0</v>
      </c>
      <c r="CH5" s="1771">
        <f ca="1">UW!CG761</f>
        <v>0</v>
      </c>
      <c r="CI5" s="1771">
        <f ca="1">UW!CH761</f>
        <v>0</v>
      </c>
      <c r="CJ5" s="1771">
        <f ca="1">UW!CI761</f>
        <v>0</v>
      </c>
      <c r="CK5" s="1771">
        <f ca="1">UW!CJ761</f>
        <v>0</v>
      </c>
    </row>
    <row r="6" spans="2:90">
      <c r="B6" s="935" t="e">
        <f t="shared" ca="1" si="0"/>
        <v>#DIV/0!</v>
      </c>
      <c r="C6" s="936" t="e">
        <f t="shared" ca="1" si="1"/>
        <v>#DIV/0!</v>
      </c>
      <c r="D6" s="937" t="e">
        <f t="shared" ca="1" si="2"/>
        <v>#DIV/0!</v>
      </c>
      <c r="E6" s="60" t="s">
        <v>1222</v>
      </c>
      <c r="F6" s="926" t="e">
        <f ca="1">F5/MAX(Val!D98,Val!D99)</f>
        <v>#DIV/0!</v>
      </c>
      <c r="G6" s="925" t="e">
        <f ca="1">G5/MAX(Val!E98,Val!E99)</f>
        <v>#DIV/0!</v>
      </c>
      <c r="H6" s="925" t="e">
        <f ca="1">H5/MAX(Val!F98,Val!F99)</f>
        <v>#DIV/0!</v>
      </c>
      <c r="I6" s="925" t="e">
        <f ca="1">I5/MAX(Val!G98,Val!G99)</f>
        <v>#DIV/0!</v>
      </c>
      <c r="J6" s="925" t="e">
        <f ca="1">J5/MAX(Val!H98,Val!H99)</f>
        <v>#DIV/0!</v>
      </c>
      <c r="K6" s="925" t="e">
        <f ca="1">K5/MAX(Val!I98,Val!I99)</f>
        <v>#DIV/0!</v>
      </c>
      <c r="L6" s="925" t="e">
        <f ca="1">L5/MAX(Val!J98,Val!J99)</f>
        <v>#DIV/0!</v>
      </c>
      <c r="M6" s="925" t="e">
        <f ca="1">M5/MAX(Val!K98,Val!K99)</f>
        <v>#DIV/0!</v>
      </c>
      <c r="N6" s="925" t="e">
        <f ca="1">N5/MAX(Val!L98,Val!L99)</f>
        <v>#DIV/0!</v>
      </c>
      <c r="O6" s="925" t="e">
        <f ca="1">O5/MAX(Val!M98,Val!M99)</f>
        <v>#DIV/0!</v>
      </c>
      <c r="P6" s="925" t="e">
        <f ca="1">P5/MAX(Val!N98,Val!N99)</f>
        <v>#DIV/0!</v>
      </c>
      <c r="Q6" s="925" t="e">
        <f ca="1">Q5/MAX(Val!O98,Val!O99)</f>
        <v>#DIV/0!</v>
      </c>
      <c r="R6" s="925" t="e">
        <f ca="1">R5/MAX(Val!P98,Val!P99)</f>
        <v>#DIV/0!</v>
      </c>
      <c r="S6" s="925" t="e">
        <f ca="1">S5/MAX(Val!Q98,Val!Q99)</f>
        <v>#DIV/0!</v>
      </c>
      <c r="T6" s="925" t="e">
        <f ca="1">T5/MAX(Val!R98,Val!R99)</f>
        <v>#DIV/0!</v>
      </c>
      <c r="U6" s="925" t="e">
        <f ca="1">U5/MAX(Val!S98,Val!S99)</f>
        <v>#DIV/0!</v>
      </c>
      <c r="V6" s="925" t="e">
        <f ca="1">V5/MAX(Val!T98,Val!T99)</f>
        <v>#DIV/0!</v>
      </c>
      <c r="W6" s="925" t="e">
        <f ca="1">W5/MAX(Val!U98,Val!U99)</f>
        <v>#DIV/0!</v>
      </c>
      <c r="X6" s="925" t="e">
        <f ca="1">X5/MAX(Val!V98,Val!V99)</f>
        <v>#DIV/0!</v>
      </c>
      <c r="Y6" s="925" t="e">
        <f ca="1">Y5/MAX(Val!W98,Val!W99)</f>
        <v>#DIV/0!</v>
      </c>
      <c r="Z6" s="925" t="e">
        <f ca="1">Z5/MAX(Val!X98,Val!X99)</f>
        <v>#DIV/0!</v>
      </c>
      <c r="AA6" s="925" t="e">
        <f ca="1">AA5/MAX(Val!Y98,Val!Y99)</f>
        <v>#DIV/0!</v>
      </c>
      <c r="AB6" s="925" t="e">
        <f ca="1">AB5/MAX(Val!Z98,Val!Z99)</f>
        <v>#DIV/0!</v>
      </c>
      <c r="AC6" s="925" t="e">
        <f ca="1">AC5/MAX(Val!AA98,Val!AA99)</f>
        <v>#DIV/0!</v>
      </c>
      <c r="AD6" s="925" t="e">
        <f ca="1">AD5/MAX(Val!AB98,Val!AB99)</f>
        <v>#DIV/0!</v>
      </c>
      <c r="AE6" s="925" t="e">
        <f ca="1">AE5/MAX(Val!AC98,Val!AC99)</f>
        <v>#DIV/0!</v>
      </c>
      <c r="AF6" s="925" t="e">
        <f ca="1">AF5/MAX(Val!AD98,Val!AD99)</f>
        <v>#DIV/0!</v>
      </c>
      <c r="AG6" s="925" t="e">
        <f ca="1">AG5/MAX(Val!AE98,Val!AE99)</f>
        <v>#DIV/0!</v>
      </c>
      <c r="AH6" s="925" t="e">
        <f ca="1">AH5/MAX(Val!AF98,Val!AF99)</f>
        <v>#DIV/0!</v>
      </c>
      <c r="AI6" s="925" t="e">
        <f ca="1">AI5/MAX(Val!AG98,Val!AG99)</f>
        <v>#DIV/0!</v>
      </c>
      <c r="AJ6" s="925" t="e">
        <f ca="1">AJ5/MAX(Val!AH98,Val!AH99)</f>
        <v>#DIV/0!</v>
      </c>
      <c r="AK6" s="925" t="e">
        <f ca="1">AK5/MAX(Val!AI98,Val!AI99)</f>
        <v>#DIV/0!</v>
      </c>
      <c r="AL6" s="925" t="e">
        <f ca="1">AL5/MAX(Val!AJ98,Val!AJ99)</f>
        <v>#DIV/0!</v>
      </c>
      <c r="AM6" s="925" t="e">
        <f ca="1">AM5/MAX(Val!AK98,Val!AK99)</f>
        <v>#DIV/0!</v>
      </c>
      <c r="AN6" s="925" t="e">
        <f ca="1">AN5/MAX(Val!AL98,Val!AL99)</f>
        <v>#DIV/0!</v>
      </c>
      <c r="AO6" s="925" t="e">
        <f ca="1">AO5/MAX(Val!AM98,Val!AM99)</f>
        <v>#DIV/0!</v>
      </c>
      <c r="AP6" s="925" t="e">
        <f ca="1">AP5/MAX(Val!AN98,Val!AN99)</f>
        <v>#DIV/0!</v>
      </c>
      <c r="AQ6" s="925" t="e">
        <f ca="1">AQ5/MAX(Val!AO98,Val!AO99)</f>
        <v>#DIV/0!</v>
      </c>
      <c r="AR6" s="925" t="e">
        <f ca="1">AR5/MAX(Val!AP98,Val!AP99)</f>
        <v>#DIV/0!</v>
      </c>
      <c r="AS6" s="925" t="e">
        <f ca="1">AS5/MAX(Val!AQ98,Val!AQ99)</f>
        <v>#DIV/0!</v>
      </c>
      <c r="AT6" s="925" t="e">
        <f ca="1">AT5/MAX(Val!AR98,Val!AR99)</f>
        <v>#DIV/0!</v>
      </c>
      <c r="AU6" s="925" t="e">
        <f ca="1">AU5/MAX(Val!AS98,Val!AS99)</f>
        <v>#DIV/0!</v>
      </c>
      <c r="AV6" s="925" t="e">
        <f ca="1">AV5/MAX(Val!AT98,Val!AT99)</f>
        <v>#DIV/0!</v>
      </c>
      <c r="AW6" s="925" t="e">
        <f ca="1">AW5/MAX(Val!AU98,Val!AU99)</f>
        <v>#DIV/0!</v>
      </c>
      <c r="AX6" s="925" t="e">
        <f ca="1">AX5/MAX(Val!AV98,Val!AV99)</f>
        <v>#DIV/0!</v>
      </c>
      <c r="AY6" s="925" t="e">
        <f ca="1">AY5/MAX(Val!AW98,Val!AW99)</f>
        <v>#DIV/0!</v>
      </c>
      <c r="AZ6" s="925" t="e">
        <f ca="1">AZ5/MAX(Val!AX98,Val!AX99)</f>
        <v>#DIV/0!</v>
      </c>
      <c r="BA6" s="925" t="e">
        <f ca="1">BA5/MAX(Val!AY98,Val!AY99)</f>
        <v>#DIV/0!</v>
      </c>
      <c r="BB6" s="925" t="e">
        <f ca="1">BB5/MAX(Val!AZ98,Val!AZ99)</f>
        <v>#DIV/0!</v>
      </c>
      <c r="BC6" s="925" t="e">
        <f ca="1">BC5/MAX(Val!BA98,Val!BA99)</f>
        <v>#DIV/0!</v>
      </c>
      <c r="BD6" s="925" t="e">
        <f ca="1">BD5/MAX(Val!BB98,Val!BB99)</f>
        <v>#DIV/0!</v>
      </c>
      <c r="BE6" s="925" t="e">
        <f ca="1">BE5/MAX(Val!BC98,Val!BC99)</f>
        <v>#DIV/0!</v>
      </c>
      <c r="BF6" s="925" t="e">
        <f ca="1">BF5/MAX(Val!BD98,Val!BD99)</f>
        <v>#DIV/0!</v>
      </c>
      <c r="BG6" s="925" t="e">
        <f ca="1">BG5/MAX(Val!BE98,Val!BE99)</f>
        <v>#DIV/0!</v>
      </c>
      <c r="BH6" s="925" t="e">
        <f ca="1">BH5/MAX(Val!BF98,Val!BF99)</f>
        <v>#DIV/0!</v>
      </c>
      <c r="BI6" s="925" t="e">
        <f ca="1">BI5/MAX(Val!BG98,Val!BG99)</f>
        <v>#DIV/0!</v>
      </c>
      <c r="BJ6" s="925" t="e">
        <f ca="1">BJ5/MAX(Val!BH98,Val!BH99)</f>
        <v>#DIV/0!</v>
      </c>
      <c r="BK6" s="925" t="e">
        <f ca="1">BK5/MAX(Val!BI98,Val!BI99)</f>
        <v>#DIV/0!</v>
      </c>
      <c r="BL6" s="925" t="e">
        <f ca="1">BL5/MAX(Val!BJ98,Val!BJ99)</f>
        <v>#DIV/0!</v>
      </c>
      <c r="BM6" s="925" t="e">
        <f ca="1">BM5/MAX(Val!BK98,Val!BK99)</f>
        <v>#DIV/0!</v>
      </c>
      <c r="BN6" s="925" t="e">
        <f ca="1">BN5/MAX(Val!BL98,Val!BL99)</f>
        <v>#DIV/0!</v>
      </c>
      <c r="BO6" s="925" t="e">
        <f ca="1">BO5/MAX(Val!BM98,Val!BM99)</f>
        <v>#DIV/0!</v>
      </c>
      <c r="BP6" s="925" t="e">
        <f ca="1">BP5/MAX(Val!BN98,Val!BN99)</f>
        <v>#DIV/0!</v>
      </c>
      <c r="BQ6" s="925" t="e">
        <f ca="1">BQ5/MAX(Val!BO98,Val!BO99)</f>
        <v>#DIV/0!</v>
      </c>
      <c r="BR6" s="925" t="e">
        <f ca="1">BR5/MAX(Val!BP98,Val!BP99)</f>
        <v>#DIV/0!</v>
      </c>
      <c r="BS6" s="925" t="e">
        <f ca="1">BS5/MAX(Val!BQ98,Val!BQ99)</f>
        <v>#DIV/0!</v>
      </c>
      <c r="BT6" s="925" t="e">
        <f ca="1">BT5/MAX(Val!BR98,Val!BR99)</f>
        <v>#DIV/0!</v>
      </c>
      <c r="BU6" s="925" t="e">
        <f ca="1">BU5/MAX(Val!BS98,Val!BS99)</f>
        <v>#DIV/0!</v>
      </c>
      <c r="BV6" s="925" t="e">
        <f ca="1">BV5/MAX(Val!BT98,Val!BT99)</f>
        <v>#DIV/0!</v>
      </c>
      <c r="BW6" s="925" t="e">
        <f ca="1">BW5/MAX(Val!BU98,Val!BU99)</f>
        <v>#DIV/0!</v>
      </c>
      <c r="BX6" s="925" t="e">
        <f ca="1">BX5/MAX(Val!BV98,Val!BV99)</f>
        <v>#DIV/0!</v>
      </c>
      <c r="BY6" s="925" t="e">
        <f ca="1">BY5/MAX(Val!BW98,Val!BW99)</f>
        <v>#DIV/0!</v>
      </c>
      <c r="BZ6" s="925" t="e">
        <f ca="1">BZ5/MAX(Val!BX98,Val!BX99)</f>
        <v>#DIV/0!</v>
      </c>
      <c r="CA6" s="925" t="e">
        <f ca="1">CA5/MAX(Val!BY98,Val!BY99)</f>
        <v>#DIV/0!</v>
      </c>
      <c r="CB6" s="925" t="e">
        <f ca="1">CB5/MAX(Val!BZ98,Val!BZ99)</f>
        <v>#DIV/0!</v>
      </c>
      <c r="CC6" s="925" t="e">
        <f ca="1">CC5/MAX(Val!CA98,Val!CA99)</f>
        <v>#DIV/0!</v>
      </c>
      <c r="CD6" s="925" t="e">
        <f ca="1">CD5/MAX(Val!CB98,Val!CB99)</f>
        <v>#DIV/0!</v>
      </c>
      <c r="CE6" s="925" t="e">
        <f ca="1">CE5/MAX(Val!CC98,Val!CC99)</f>
        <v>#DIV/0!</v>
      </c>
      <c r="CF6" s="925" t="e">
        <f ca="1">CF5/MAX(Val!CD98,Val!CD99)</f>
        <v>#DIV/0!</v>
      </c>
      <c r="CG6" s="925" t="e">
        <f ca="1">CG5/MAX(Val!CE98,Val!CE99)</f>
        <v>#DIV/0!</v>
      </c>
      <c r="CH6" s="925" t="e">
        <f ca="1">CH5/MAX(Val!CF98,Val!CF99)</f>
        <v>#DIV/0!</v>
      </c>
      <c r="CI6" s="925" t="e">
        <f ca="1">CI5/MAX(Val!CG98,Val!CG99)</f>
        <v>#DIV/0!</v>
      </c>
      <c r="CJ6" s="925" t="e">
        <f ca="1">CJ5/MAX(Val!CH98,Val!CH99)</f>
        <v>#DIV/0!</v>
      </c>
      <c r="CK6" s="925" t="e">
        <f ca="1">CK5/MAX(Val!CI98,Val!CI99)</f>
        <v>#DIV/0!</v>
      </c>
    </row>
    <row r="7" spans="2:90">
      <c r="B7" s="1774">
        <f t="shared" ca="1" si="0"/>
        <v>3077.389109190749</v>
      </c>
      <c r="C7" s="1775">
        <f t="shared" ca="1" si="1"/>
        <v>3230.6539582463424</v>
      </c>
      <c r="D7" s="934">
        <f t="shared" ca="1" si="2"/>
        <v>3077.389109190749</v>
      </c>
      <c r="E7" s="60" t="s">
        <v>1223</v>
      </c>
      <c r="F7" s="1776" t="str">
        <f ca="1">UW!E722</f>
        <v>-</v>
      </c>
      <c r="G7" s="1776" t="str">
        <f ca="1">UW!F722</f>
        <v>-</v>
      </c>
      <c r="H7" s="1776" t="str">
        <f ca="1">UW!G722</f>
        <v>-</v>
      </c>
      <c r="I7" s="1776" t="str">
        <f ca="1">UW!H722</f>
        <v>-</v>
      </c>
      <c r="J7" s="1776" t="str">
        <f ca="1">UW!I722</f>
        <v>-</v>
      </c>
      <c r="K7" s="1776" t="str">
        <f ca="1">UW!J722</f>
        <v>-</v>
      </c>
      <c r="L7" s="1776" t="str">
        <f ca="1">UW!K722</f>
        <v>-</v>
      </c>
      <c r="M7" s="1776" t="str">
        <f ca="1">UW!L722</f>
        <v>-</v>
      </c>
      <c r="N7" s="1776" t="str">
        <f ca="1">UW!M722</f>
        <v>-</v>
      </c>
      <c r="O7" s="1776" t="str">
        <f ca="1">UW!N722</f>
        <v>-</v>
      </c>
      <c r="P7" s="1776" t="str">
        <f ca="1">UW!O722</f>
        <v>-</v>
      </c>
      <c r="Q7" s="1776" t="str">
        <f ca="1">UW!P722</f>
        <v>-</v>
      </c>
      <c r="R7" s="1776" t="str">
        <f ca="1">UW!Q722</f>
        <v>-</v>
      </c>
      <c r="S7" s="1776" t="str">
        <f ca="1">UW!R722</f>
        <v>-</v>
      </c>
      <c r="T7" s="1776" t="str">
        <f ca="1">UW!S722</f>
        <v>-</v>
      </c>
      <c r="U7" s="1776" t="str">
        <f ca="1">UW!T722</f>
        <v>-</v>
      </c>
      <c r="V7" s="1776" t="str">
        <f ca="1">UW!U722</f>
        <v>-</v>
      </c>
      <c r="W7" s="1776" t="str">
        <f ca="1">UW!V722</f>
        <v>-</v>
      </c>
      <c r="X7" s="1776" t="str">
        <f ca="1">UW!W722</f>
        <v>-</v>
      </c>
      <c r="Y7" s="1776" t="str">
        <f ca="1">UW!X722</f>
        <v>-</v>
      </c>
      <c r="Z7" s="1776" t="str">
        <f ca="1">UW!Y722</f>
        <v>-</v>
      </c>
      <c r="AA7" s="1776" t="str">
        <f ca="1">UW!Z722</f>
        <v>-</v>
      </c>
      <c r="AB7" s="1776" t="str">
        <f ca="1">UW!AA722</f>
        <v>-</v>
      </c>
      <c r="AC7" s="1776" t="str">
        <f ca="1">UW!AB722</f>
        <v>-</v>
      </c>
      <c r="AD7" s="1776" t="str">
        <f ca="1">UW!AC722</f>
        <v>-</v>
      </c>
      <c r="AE7" s="1776" t="str">
        <f ca="1">UW!AD722</f>
        <v>-</v>
      </c>
      <c r="AF7" s="1776" t="str">
        <f ca="1">UW!AE722</f>
        <v>-</v>
      </c>
      <c r="AG7" s="1776" t="str">
        <f ca="1">UW!AF722</f>
        <v>-</v>
      </c>
      <c r="AH7" s="1776" t="str">
        <f ca="1">UW!AG722</f>
        <v>-</v>
      </c>
      <c r="AI7" s="1776" t="str">
        <f ca="1">UW!AH722</f>
        <v>-</v>
      </c>
      <c r="AJ7" s="1776" t="str">
        <f ca="1">UW!AI722</f>
        <v>-</v>
      </c>
      <c r="AK7" s="1776" t="str">
        <f ca="1">UW!AJ722</f>
        <v>-</v>
      </c>
      <c r="AL7" s="1776" t="str">
        <f ca="1">UW!AK722</f>
        <v>-</v>
      </c>
      <c r="AM7" s="1776">
        <f ca="1">UW!AL722</f>
        <v>3077.389109190749</v>
      </c>
      <c r="AN7" s="1776">
        <f ca="1">UW!AM722</f>
        <v>3077.389109190749</v>
      </c>
      <c r="AO7" s="1776">
        <f ca="1">UW!AN722</f>
        <v>3077.389109190749</v>
      </c>
      <c r="AP7" s="1776">
        <f ca="1">UW!AO722</f>
        <v>3230.6539582463424</v>
      </c>
      <c r="AQ7" s="1776">
        <f ca="1">UW!AP722</f>
        <v>3230.6539582463424</v>
      </c>
      <c r="AR7" s="1776">
        <f ca="1">UW!AQ722</f>
        <v>3230.6539582463424</v>
      </c>
      <c r="AS7" s="1776">
        <f ca="1">UW!AR722</f>
        <v>3230.6539582463424</v>
      </c>
      <c r="AT7" s="1776">
        <f ca="1">UW!AS722</f>
        <v>3230.6539582463424</v>
      </c>
      <c r="AU7" s="1776">
        <f ca="1">UW!AT722</f>
        <v>3230.6539582463424</v>
      </c>
      <c r="AV7" s="1776">
        <f ca="1">UW!AU722</f>
        <v>3230.6539582463424</v>
      </c>
      <c r="AW7" s="1776">
        <f ca="1">UW!AV722</f>
        <v>3230.6539582463424</v>
      </c>
      <c r="AX7" s="1776">
        <f ca="1">UW!AW722</f>
        <v>3230.6539582463424</v>
      </c>
      <c r="AY7" s="1776">
        <f ca="1">UW!AX722</f>
        <v>3230.6539582463424</v>
      </c>
      <c r="AZ7" s="1776">
        <f ca="1">UW!AY722</f>
        <v>3230.6539582463424</v>
      </c>
      <c r="BA7" s="1776">
        <f ca="1">UW!AZ722</f>
        <v>3230.6539582463424</v>
      </c>
      <c r="BB7" s="1776" t="str">
        <f ca="1">UW!BA722</f>
        <v>-</v>
      </c>
      <c r="BC7" s="1776" t="str">
        <f ca="1">UW!BB722</f>
        <v>-</v>
      </c>
      <c r="BD7" s="1776" t="str">
        <f ca="1">UW!BC722</f>
        <v>-</v>
      </c>
      <c r="BE7" s="1776" t="str">
        <f ca="1">UW!BD722</f>
        <v>-</v>
      </c>
      <c r="BF7" s="1776" t="str">
        <f ca="1">UW!BE722</f>
        <v>-</v>
      </c>
      <c r="BG7" s="1776" t="str">
        <f ca="1">UW!BF722</f>
        <v>-</v>
      </c>
      <c r="BH7" s="1776" t="str">
        <f ca="1">UW!BG722</f>
        <v>-</v>
      </c>
      <c r="BI7" s="1776" t="str">
        <f ca="1">UW!BH722</f>
        <v>-</v>
      </c>
      <c r="BJ7" s="1776" t="str">
        <f ca="1">UW!BI722</f>
        <v>-</v>
      </c>
      <c r="BK7" s="1776" t="str">
        <f ca="1">UW!BJ722</f>
        <v>-</v>
      </c>
      <c r="BL7" s="1776" t="str">
        <f ca="1">UW!BK722</f>
        <v>-</v>
      </c>
      <c r="BM7" s="1776" t="str">
        <f ca="1">UW!BL722</f>
        <v>-</v>
      </c>
      <c r="BN7" s="1776" t="str">
        <f ca="1">UW!BM722</f>
        <v>-</v>
      </c>
      <c r="BO7" s="1776" t="str">
        <f ca="1">UW!BN722</f>
        <v>-</v>
      </c>
      <c r="BP7" s="1776" t="str">
        <f ca="1">UW!BO722</f>
        <v>-</v>
      </c>
      <c r="BQ7" s="1776" t="str">
        <f ca="1">UW!BP722</f>
        <v>-</v>
      </c>
      <c r="BR7" s="1776" t="str">
        <f ca="1">UW!BQ722</f>
        <v>-</v>
      </c>
      <c r="BS7" s="1776" t="str">
        <f ca="1">UW!BR722</f>
        <v>-</v>
      </c>
      <c r="BT7" s="1776" t="str">
        <f ca="1">UW!BS722</f>
        <v>-</v>
      </c>
      <c r="BU7" s="1776" t="str">
        <f ca="1">UW!BT722</f>
        <v>-</v>
      </c>
      <c r="BV7" s="1776" t="str">
        <f ca="1">UW!BU722</f>
        <v>-</v>
      </c>
      <c r="BW7" s="1776" t="str">
        <f ca="1">UW!BV722</f>
        <v>-</v>
      </c>
      <c r="BX7" s="1776" t="str">
        <f ca="1">UW!BW722</f>
        <v>-</v>
      </c>
      <c r="BY7" s="1776" t="str">
        <f ca="1">UW!BX722</f>
        <v>-</v>
      </c>
      <c r="BZ7" s="1776" t="str">
        <f ca="1">UW!BY722</f>
        <v>-</v>
      </c>
      <c r="CA7" s="1776" t="str">
        <f ca="1">UW!BZ722</f>
        <v>-</v>
      </c>
      <c r="CB7" s="1776" t="str">
        <f ca="1">UW!CA722</f>
        <v>-</v>
      </c>
      <c r="CC7" s="1776" t="str">
        <f ca="1">UW!CB722</f>
        <v>-</v>
      </c>
      <c r="CD7" s="1776" t="str">
        <f ca="1">UW!CC722</f>
        <v>-</v>
      </c>
      <c r="CE7" s="1776" t="str">
        <f ca="1">UW!CD722</f>
        <v>-</v>
      </c>
      <c r="CF7" s="1776" t="str">
        <f ca="1">UW!CE722</f>
        <v>-</v>
      </c>
      <c r="CG7" s="1776" t="str">
        <f ca="1">UW!CF722</f>
        <v>-</v>
      </c>
      <c r="CH7" s="1776" t="str">
        <f ca="1">UW!CG722</f>
        <v>-</v>
      </c>
      <c r="CI7" s="1776" t="str">
        <f ca="1">UW!CH722</f>
        <v>-</v>
      </c>
      <c r="CJ7" s="1776" t="str">
        <f ca="1">UW!CI722</f>
        <v>-</v>
      </c>
      <c r="CK7" s="1776" t="str">
        <f ca="1">UW!CJ722</f>
        <v>-</v>
      </c>
    </row>
    <row r="8" spans="2:90">
      <c r="B8" s="938" t="e">
        <f t="shared" ca="1" si="0"/>
        <v>#DIV/0!</v>
      </c>
      <c r="C8" s="939" t="e">
        <f t="shared" ca="1" si="1"/>
        <v>#DIV/0!</v>
      </c>
      <c r="D8" s="934" t="e">
        <f t="shared" ca="1" si="2"/>
        <v>#DIV/0!</v>
      </c>
      <c r="E8" s="60" t="s">
        <v>1224</v>
      </c>
      <c r="F8" s="1771">
        <f ca="1">-UW!E719</f>
        <v>0</v>
      </c>
      <c r="G8" s="1771" t="e">
        <f ca="1">-UW!F719</f>
        <v>#DIV/0!</v>
      </c>
      <c r="H8" s="1771" t="e">
        <f ca="1">-UW!G719</f>
        <v>#DIV/0!</v>
      </c>
      <c r="I8" s="1771" t="e">
        <f ca="1">-UW!H719</f>
        <v>#DIV/0!</v>
      </c>
      <c r="J8" s="1771" t="e">
        <f ca="1">-UW!I719</f>
        <v>#DIV/0!</v>
      </c>
      <c r="K8" s="1771" t="e">
        <f ca="1">-UW!J719</f>
        <v>#DIV/0!</v>
      </c>
      <c r="L8" s="1771" t="e">
        <f ca="1">-UW!K719</f>
        <v>#DIV/0!</v>
      </c>
      <c r="M8" s="1771" t="e">
        <f ca="1">-UW!L719</f>
        <v>#DIV/0!</v>
      </c>
      <c r="N8" s="1771" t="e">
        <f ca="1">-UW!M719</f>
        <v>#DIV/0!</v>
      </c>
      <c r="O8" s="1771" t="e">
        <f ca="1">-UW!N719</f>
        <v>#DIV/0!</v>
      </c>
      <c r="P8" s="1771" t="e">
        <f ca="1">-UW!O719</f>
        <v>#DIV/0!</v>
      </c>
      <c r="Q8" s="1771" t="e">
        <f ca="1">-UW!P719</f>
        <v>#DIV/0!</v>
      </c>
      <c r="R8" s="1771" t="e">
        <f ca="1">-UW!Q719</f>
        <v>#DIV/0!</v>
      </c>
      <c r="S8" s="1771" t="e">
        <f ca="1">-UW!R719</f>
        <v>#DIV/0!</v>
      </c>
      <c r="T8" s="1771" t="e">
        <f ca="1">-UW!S719</f>
        <v>#DIV/0!</v>
      </c>
      <c r="U8" s="1771" t="e">
        <f ca="1">-UW!T719</f>
        <v>#DIV/0!</v>
      </c>
      <c r="V8" s="1771" t="e">
        <f ca="1">-UW!U719</f>
        <v>#DIV/0!</v>
      </c>
      <c r="W8" s="1771" t="e">
        <f ca="1">-UW!V719</f>
        <v>#DIV/0!</v>
      </c>
      <c r="X8" s="1771" t="e">
        <f ca="1">-UW!W719</f>
        <v>#DIV/0!</v>
      </c>
      <c r="Y8" s="1771" t="e">
        <f ca="1">-UW!X719</f>
        <v>#DIV/0!</v>
      </c>
      <c r="Z8" s="1771" t="e">
        <f ca="1">-UW!Y719</f>
        <v>#DIV/0!</v>
      </c>
      <c r="AA8" s="1771" t="e">
        <f ca="1">-UW!Z719</f>
        <v>#DIV/0!</v>
      </c>
      <c r="AB8" s="1771" t="e">
        <f ca="1">-UW!AA719</f>
        <v>#DIV/0!</v>
      </c>
      <c r="AC8" s="1771" t="e">
        <f ca="1">-UW!AB719</f>
        <v>#DIV/0!</v>
      </c>
      <c r="AD8" s="1771" t="e">
        <f ca="1">-UW!AC719</f>
        <v>#DIV/0!</v>
      </c>
      <c r="AE8" s="1771" t="e">
        <f ca="1">-UW!AD719</f>
        <v>#DIV/0!</v>
      </c>
      <c r="AF8" s="1771" t="e">
        <f ca="1">-UW!AE719</f>
        <v>#DIV/0!</v>
      </c>
      <c r="AG8" s="1771" t="e">
        <f ca="1">-UW!AF719</f>
        <v>#DIV/0!</v>
      </c>
      <c r="AH8" s="1771" t="e">
        <f ca="1">-UW!AG719</f>
        <v>#DIV/0!</v>
      </c>
      <c r="AI8" s="1771" t="e">
        <f ca="1">-UW!AH719</f>
        <v>#DIV/0!</v>
      </c>
      <c r="AJ8" s="1771" t="e">
        <f ca="1">-UW!AI719</f>
        <v>#DIV/0!</v>
      </c>
      <c r="AK8" s="1771" t="e">
        <f ca="1">-UW!AJ719</f>
        <v>#DIV/0!</v>
      </c>
      <c r="AL8" s="1771" t="e">
        <f ca="1">-UW!AK719</f>
        <v>#DIV/0!</v>
      </c>
      <c r="AM8" s="1771">
        <f ca="1">-UW!AL719</f>
        <v>-4.2124912726453898</v>
      </c>
      <c r="AN8" s="1771">
        <f ca="1">-UW!AM719</f>
        <v>-4.2124912726453898</v>
      </c>
      <c r="AO8" s="1771">
        <f ca="1">-UW!AN719</f>
        <v>-4.2124912726453898</v>
      </c>
      <c r="AP8" s="1771">
        <f ca="1">-UW!AO719</f>
        <v>-4.2124912726453898</v>
      </c>
      <c r="AQ8" s="1771">
        <f ca="1">-UW!AP719</f>
        <v>-4.2124912726453898</v>
      </c>
      <c r="AR8" s="1771">
        <f ca="1">-UW!AQ719</f>
        <v>-4.2124912726453898</v>
      </c>
      <c r="AS8" s="1771">
        <f ca="1">-UW!AR719</f>
        <v>-4.2124912726453898</v>
      </c>
      <c r="AT8" s="1771">
        <f ca="1">-UW!AS719</f>
        <v>-4.2124912726453898</v>
      </c>
      <c r="AU8" s="1771">
        <f ca="1">-UW!AT719</f>
        <v>-4.2124912726453898</v>
      </c>
      <c r="AV8" s="1771">
        <f ca="1">-UW!AU719</f>
        <v>-4.2124912726453898</v>
      </c>
      <c r="AW8" s="1771">
        <f ca="1">-UW!AV719</f>
        <v>-4.2124912726453898</v>
      </c>
      <c r="AX8" s="1771">
        <f ca="1">-UW!AW719</f>
        <v>-4.2124912726453898</v>
      </c>
      <c r="AY8" s="1771">
        <f ca="1">-UW!AX719</f>
        <v>-4.2124912726453898</v>
      </c>
      <c r="AZ8" s="1771">
        <f ca="1">-UW!AY719</f>
        <v>-4.2124912726453898</v>
      </c>
      <c r="BA8" s="1771">
        <f ca="1">-UW!AZ719</f>
        <v>-4.2124912726453898</v>
      </c>
      <c r="BB8" s="1771">
        <f ca="1">-UW!BA719</f>
        <v>0</v>
      </c>
      <c r="BC8" s="1771">
        <f ca="1">-UW!BB719</f>
        <v>0</v>
      </c>
      <c r="BD8" s="1771">
        <f ca="1">-UW!BC719</f>
        <v>0</v>
      </c>
      <c r="BE8" s="1771">
        <f ca="1">-UW!BD719</f>
        <v>0</v>
      </c>
      <c r="BF8" s="1771">
        <f ca="1">-UW!BE719</f>
        <v>0</v>
      </c>
      <c r="BG8" s="1771">
        <f ca="1">-UW!BF719</f>
        <v>0</v>
      </c>
      <c r="BH8" s="1771">
        <f ca="1">-UW!BG719</f>
        <v>0</v>
      </c>
      <c r="BI8" s="1771">
        <f ca="1">-UW!BH719</f>
        <v>0</v>
      </c>
      <c r="BJ8" s="1771">
        <f ca="1">-UW!BI719</f>
        <v>0</v>
      </c>
      <c r="BK8" s="1771">
        <f ca="1">-UW!BJ719</f>
        <v>0</v>
      </c>
      <c r="BL8" s="1771">
        <f ca="1">-UW!BK719</f>
        <v>0</v>
      </c>
      <c r="BM8" s="1771">
        <f ca="1">-UW!BL719</f>
        <v>0</v>
      </c>
      <c r="BN8" s="1771">
        <f ca="1">-UW!BM719</f>
        <v>0</v>
      </c>
      <c r="BO8" s="1771">
        <f ca="1">-UW!BN719</f>
        <v>0</v>
      </c>
      <c r="BP8" s="1771">
        <f ca="1">-UW!BO719</f>
        <v>0</v>
      </c>
      <c r="BQ8" s="1771">
        <f ca="1">-UW!BP719</f>
        <v>0</v>
      </c>
      <c r="BR8" s="1771">
        <f ca="1">-UW!BQ719</f>
        <v>0</v>
      </c>
      <c r="BS8" s="1771">
        <f ca="1">-UW!BR719</f>
        <v>0</v>
      </c>
      <c r="BT8" s="1771">
        <f ca="1">-UW!BS719</f>
        <v>0</v>
      </c>
      <c r="BU8" s="1771">
        <f ca="1">-UW!BT719</f>
        <v>0</v>
      </c>
      <c r="BV8" s="1771">
        <f ca="1">-UW!BU719</f>
        <v>0</v>
      </c>
      <c r="BW8" s="1771">
        <f ca="1">-UW!BV719</f>
        <v>0</v>
      </c>
      <c r="BX8" s="1771">
        <f ca="1">-UW!BW719</f>
        <v>0</v>
      </c>
      <c r="BY8" s="1771">
        <f ca="1">-UW!BX719</f>
        <v>0</v>
      </c>
      <c r="BZ8" s="1771">
        <f ca="1">-UW!BY719</f>
        <v>0</v>
      </c>
      <c r="CA8" s="1771">
        <f ca="1">-UW!BZ719</f>
        <v>0</v>
      </c>
      <c r="CB8" s="1771">
        <f ca="1">-UW!CA719</f>
        <v>0</v>
      </c>
      <c r="CC8" s="1771">
        <f ca="1">-UW!CB719</f>
        <v>0</v>
      </c>
      <c r="CD8" s="1771">
        <f ca="1">-UW!CC719</f>
        <v>0</v>
      </c>
      <c r="CE8" s="1771">
        <f ca="1">-UW!CD719</f>
        <v>0</v>
      </c>
      <c r="CF8" s="1771">
        <f ca="1">-UW!CE719</f>
        <v>0</v>
      </c>
      <c r="CG8" s="1771">
        <f ca="1">-UW!CF719</f>
        <v>0</v>
      </c>
      <c r="CH8" s="1771">
        <f ca="1">-UW!CG719</f>
        <v>0</v>
      </c>
      <c r="CI8" s="1771">
        <f ca="1">-UW!CH719</f>
        <v>0</v>
      </c>
      <c r="CJ8" s="1771">
        <f ca="1">-UW!CI719</f>
        <v>0</v>
      </c>
      <c r="CK8" s="1771">
        <f ca="1">-UW!CJ719</f>
        <v>0</v>
      </c>
      <c r="CL8" s="1771" t="s">
        <v>803</v>
      </c>
    </row>
    <row r="9" spans="2:90" s="391" customFormat="1">
      <c r="B9" s="935">
        <f t="shared" ca="1" si="0"/>
        <v>6.0499999999999998E-2</v>
      </c>
      <c r="C9" s="936">
        <f t="shared" ca="1" si="1"/>
        <v>6.0499999999999998E-2</v>
      </c>
      <c r="D9" s="937">
        <f t="shared" ca="1" si="2"/>
        <v>6.0499999999999998E-2</v>
      </c>
      <c r="E9" s="89" t="s">
        <v>1225</v>
      </c>
      <c r="F9" s="925">
        <f>IF(F3&lt;=UW!$D$863,UW!E864+UW!$D$792,UW!E863)</f>
        <v>6.0499999999999998E-2</v>
      </c>
      <c r="G9" s="925">
        <f>IF(G3&lt;=UW!$D$863,UW!F864+UW!$D$792,UW!F863)</f>
        <v>6.0499999999999998E-2</v>
      </c>
      <c r="H9" s="925">
        <f>IF(H3&lt;=UW!$D$863,UW!G864+UW!$D$792,UW!G863)</f>
        <v>6.0499999999999998E-2</v>
      </c>
      <c r="I9" s="925">
        <f>IF(I3&lt;=UW!$D$863,UW!H864+UW!$D$792,UW!H863)</f>
        <v>6.0499999999999998E-2</v>
      </c>
      <c r="J9" s="925">
        <f>IF(J3&lt;=UW!$D$863,UW!I864+UW!$D$792,UW!I863)</f>
        <v>6.0499999999999998E-2</v>
      </c>
      <c r="K9" s="925">
        <f>IF(K3&lt;=UW!$D$863,UW!J864+UW!$D$792,UW!J863)</f>
        <v>6.0499999999999998E-2</v>
      </c>
      <c r="L9" s="925">
        <f>IF(L3&lt;=UW!$D$863,UW!K864+UW!$D$792,UW!K863)</f>
        <v>6.0499999999999998E-2</v>
      </c>
      <c r="M9" s="925">
        <f>IF(M3&lt;=UW!$D$863,UW!L864+UW!$D$792,UW!L863)</f>
        <v>6.0499999999999998E-2</v>
      </c>
      <c r="N9" s="925">
        <f>IF(N3&lt;=UW!$D$863,UW!M864+UW!$D$792,UW!M863)</f>
        <v>6.0499999999999998E-2</v>
      </c>
      <c r="O9" s="925">
        <f>IF(O3&lt;=UW!$D$863,UW!N864+UW!$D$792,UW!N863)</f>
        <v>6.0499999999999998E-2</v>
      </c>
      <c r="P9" s="925">
        <f>IF(P3&lt;=UW!$D$863,UW!O864+UW!$D$792,UW!O863)</f>
        <v>6.0499999999999998E-2</v>
      </c>
      <c r="Q9" s="925">
        <f>IF(Q3&lt;=UW!$D$863,UW!P864+UW!$D$792,UW!P863)</f>
        <v>6.0499999999999998E-2</v>
      </c>
      <c r="R9" s="925">
        <f>IF(R3&lt;=UW!$D$863,UW!Q864+UW!$D$792,UW!Q863)</f>
        <v>6.0499999999999998E-2</v>
      </c>
      <c r="S9" s="925">
        <f>IF(S3&lt;=UW!$D$863,UW!R864+UW!$D$792,UW!R863)</f>
        <v>6.0499999999999998E-2</v>
      </c>
      <c r="T9" s="925">
        <f>IF(T3&lt;=UW!$D$863,UW!S864+UW!$D$792,UW!S863)</f>
        <v>6.0499999999999998E-2</v>
      </c>
      <c r="U9" s="925">
        <f>IF(U3&lt;=UW!$D$863,UW!T864+UW!$D$792,UW!T863)</f>
        <v>6.0499999999999998E-2</v>
      </c>
      <c r="V9" s="925">
        <f>IF(V3&lt;=UW!$D$863,UW!U864+UW!$D$792,UW!U863)</f>
        <v>6.0499999999999998E-2</v>
      </c>
      <c r="W9" s="925">
        <f>IF(W3&lt;=UW!$D$863,UW!V864+UW!$D$792,UW!V863)</f>
        <v>6.0499999999999998E-2</v>
      </c>
      <c r="X9" s="925">
        <f>IF(X3&lt;=UW!$D$863,UW!W864+UW!$D$792,UW!W863)</f>
        <v>6.0499999999999998E-2</v>
      </c>
      <c r="Y9" s="925">
        <f>IF(Y3&lt;=UW!$D$863,UW!X864+UW!$D$792,UW!X863)</f>
        <v>6.0499999999999998E-2</v>
      </c>
      <c r="Z9" s="925">
        <f ca="1">IF(Z3&lt;=UW!$D$863,UW!Y864+UW!$D$792,UW!Y863)</f>
        <v>6.0499999999999998E-2</v>
      </c>
      <c r="AA9" s="925">
        <f ca="1">IF(AA3&lt;=UW!$D$863,UW!Z864+UW!$D$792,UW!Z863)</f>
        <v>6.0499999999999998E-2</v>
      </c>
      <c r="AB9" s="925">
        <f ca="1">IF(AB3&lt;=UW!$D$863,UW!AA864+UW!$D$792,UW!AA863)</f>
        <v>6.0499999999999998E-2</v>
      </c>
      <c r="AC9" s="925">
        <f ca="1">IF(AC3&lt;=UW!$D$863,UW!AB864+UW!$D$792,UW!AB863)</f>
        <v>6.0499999999999998E-2</v>
      </c>
      <c r="AD9" s="925">
        <f ca="1">IF(AD3&lt;=UW!$D$863,UW!AC864+UW!$D$792,UW!AC863)</f>
        <v>6.0499999999999998E-2</v>
      </c>
      <c r="AE9" s="925">
        <f ca="1">IF(AE3&lt;=UW!$D$863,UW!AD864+UW!$D$792,UW!AD863)</f>
        <v>6.0499999999999998E-2</v>
      </c>
      <c r="AF9" s="925">
        <f ca="1">IF(AF3&lt;=UW!$D$863,UW!AE864+UW!$D$792,UW!AE863)</f>
        <v>6.0499999999999998E-2</v>
      </c>
      <c r="AG9" s="925">
        <f ca="1">IF(AG3&lt;=UW!$D$863,UW!AF864+UW!$D$792,UW!AF863)</f>
        <v>6.0499999999999998E-2</v>
      </c>
      <c r="AH9" s="925">
        <f ca="1">IF(AH3&lt;=UW!$D$863,UW!AG864+UW!$D$792,UW!AG863)</f>
        <v>6.0499999999999998E-2</v>
      </c>
      <c r="AI9" s="925">
        <f ca="1">IF(AI3&lt;=UW!$D$863,UW!AH864+UW!$D$792,UW!AH863)</f>
        <v>6.0499999999999998E-2</v>
      </c>
      <c r="AJ9" s="925">
        <f ca="1">IF(AJ3&lt;=UW!$D$863,UW!AI864+UW!$D$792,UW!AI863)</f>
        <v>6.0499999999999998E-2</v>
      </c>
      <c r="AK9" s="925">
        <f ca="1">IF(AK3&lt;=UW!$D$863,UW!AJ864+UW!$D$792,UW!AJ863)</f>
        <v>6.0499999999999998E-2</v>
      </c>
      <c r="AL9" s="925">
        <f ca="1">IF(AL3&lt;=UW!$D$863,UW!AK864+UW!$D$792,UW!AK863)</f>
        <v>6.0499999999999998E-2</v>
      </c>
      <c r="AM9" s="925">
        <f ca="1">IF(AM3&lt;=UW!$D$863,UW!AL864+UW!$D$792,UW!AL863)</f>
        <v>6.0499999999999998E-2</v>
      </c>
      <c r="AN9" s="925">
        <f ca="1">IF(AN3&lt;=UW!$D$863,UW!AM864+UW!$D$792,UW!AM863)</f>
        <v>6.0499999999999998E-2</v>
      </c>
      <c r="AO9" s="925">
        <f ca="1">IF(AO3&lt;=UW!$D$863,UW!AN864+UW!$D$792,UW!AN863)</f>
        <v>6.0499999999999998E-2</v>
      </c>
      <c r="AP9" s="925">
        <f ca="1">IF(AP3&lt;=UW!$D$863,UW!AO864+UW!$D$792,UW!AO863)</f>
        <v>6.0499999999999998E-2</v>
      </c>
      <c r="AQ9" s="925">
        <f ca="1">IF(AQ3&lt;=UW!$D$863,UW!AP864+UW!$D$792,UW!AP863)</f>
        <v>6.0499999999999998E-2</v>
      </c>
      <c r="AR9" s="925">
        <f ca="1">IF(AR3&lt;=UW!$D$863,UW!AQ864+UW!$D$792,UW!AQ863)</f>
        <v>6.0499999999999998E-2</v>
      </c>
      <c r="AS9" s="925">
        <f ca="1">IF(AS3&lt;=UW!$D$863,UW!AR864+UW!$D$792,UW!AR863)</f>
        <v>6.0499999999999998E-2</v>
      </c>
      <c r="AT9" s="925">
        <f ca="1">IF(AT3&lt;=UW!$D$863,UW!AS864+UW!$D$792,UW!AS863)</f>
        <v>6.0499999999999998E-2</v>
      </c>
      <c r="AU9" s="925">
        <f ca="1">IF(AU3&lt;=UW!$D$863,UW!AT864+UW!$D$792,UW!AT863)</f>
        <v>6.0499999999999998E-2</v>
      </c>
      <c r="AV9" s="925">
        <f ca="1">IF(AV3&lt;=UW!$D$863,UW!AU864+UW!$D$792,UW!AU863)</f>
        <v>6.0499999999999998E-2</v>
      </c>
      <c r="AW9" s="925">
        <f ca="1">IF(AW3&lt;=UW!$D$863,UW!AV864+UW!$D$792,UW!AV863)</f>
        <v>6.0499999999999998E-2</v>
      </c>
      <c r="AX9" s="925">
        <f ca="1">IF(AX3&lt;=UW!$D$863,UW!AW864+UW!$D$792,UW!AW863)</f>
        <v>6.0499999999999998E-2</v>
      </c>
      <c r="AY9" s="925">
        <f ca="1">IF(AY3&lt;=UW!$D$863,UW!AX864+UW!$D$792,UW!AX863)</f>
        <v>6.0499999999999998E-2</v>
      </c>
      <c r="AZ9" s="925">
        <f ca="1">IF(AZ3&lt;=UW!$D$863,UW!AY864+UW!$D$792,UW!AY863)</f>
        <v>6.0499999999999998E-2</v>
      </c>
      <c r="BA9" s="925">
        <f ca="1">IF(BA3&lt;=UW!$D$863,UW!AZ864+UW!$D$792,UW!AZ863)</f>
        <v>6.0499999999999998E-2</v>
      </c>
      <c r="BB9" s="925">
        <f ca="1">IF(BB3&lt;=UW!$D$863,UW!BA864+UW!$D$792,UW!BA863)</f>
        <v>6.0499999999999998E-2</v>
      </c>
      <c r="BC9" s="925">
        <f ca="1">IF(BC3&lt;=UW!$D$863,UW!BB864+UW!$D$792,UW!BB863)</f>
        <v>6.0499999999999998E-2</v>
      </c>
      <c r="BD9" s="925">
        <f ca="1">IF(BD3&lt;=UW!$D$863,UW!BC864+UW!$D$792,UW!BC863)</f>
        <v>6.0499999999999998E-2</v>
      </c>
      <c r="BE9" s="925">
        <f ca="1">IF(BE3&lt;=UW!$D$863,UW!BD864+UW!$D$792,UW!BD863)</f>
        <v>6.0499999999999998E-2</v>
      </c>
      <c r="BF9" s="925">
        <f ca="1">IF(BF3&lt;=UW!$D$863,UW!BE864+UW!$D$792,UW!BE863)</f>
        <v>6.0499999999999998E-2</v>
      </c>
      <c r="BG9" s="925">
        <f ca="1">IF(BG3&lt;=UW!$D$863,UW!BF864+UW!$D$792,UW!BF863)</f>
        <v>6.0499999999999998E-2</v>
      </c>
      <c r="BH9" s="925">
        <f ca="1">IF(BH3&lt;=UW!$D$863,UW!BG864+UW!$D$792,UW!BG863)</f>
        <v>6.0499999999999998E-2</v>
      </c>
      <c r="BI9" s="925">
        <f ca="1">IF(BI3&lt;=UW!$D$863,UW!BH864+UW!$D$792,UW!BH863)</f>
        <v>6.0499999999999998E-2</v>
      </c>
      <c r="BJ9" s="925">
        <f ca="1">IF(BJ3&lt;=UW!$D$863,UW!BI864+UW!$D$792,UW!BI863)</f>
        <v>6.0499999999999998E-2</v>
      </c>
      <c r="BK9" s="925">
        <f ca="1">IF(BK3&lt;=UW!$D$863,UW!BJ864+UW!$D$792,UW!BJ863)</f>
        <v>6.0499999999999998E-2</v>
      </c>
      <c r="BL9" s="925">
        <f ca="1">IF(BL3&lt;=UW!$D$863,UW!BK864+UW!$D$792,UW!BK863)</f>
        <v>6.0499999999999998E-2</v>
      </c>
      <c r="BM9" s="925">
        <f ca="1">IF(BM3&lt;=UW!$D$863,UW!BL864+UW!$D$792,UW!BL863)</f>
        <v>6.0499999999999998E-2</v>
      </c>
      <c r="BN9" s="925">
        <f ca="1">IF(BN3&lt;=UW!$D$863,UW!BM864+UW!$D$792,UW!BM863)</f>
        <v>6.0499999999999998E-2</v>
      </c>
      <c r="BO9" s="925">
        <f ca="1">IF(BO3&lt;=UW!$D$863,UW!BN864+UW!$D$792,UW!BN863)</f>
        <v>6.0499999999999998E-2</v>
      </c>
      <c r="BP9" s="925">
        <f ca="1">IF(BP3&lt;=UW!$D$863,UW!BO864+UW!$D$792,UW!BO863)</f>
        <v>6.0499999999999998E-2</v>
      </c>
      <c r="BQ9" s="925">
        <f ca="1">IF(BQ3&lt;=UW!$D$863,UW!BP864+UW!$D$792,UW!BP863)</f>
        <v>6.0499999999999998E-2</v>
      </c>
      <c r="BR9" s="925">
        <f ca="1">IF(BR3&lt;=UW!$D$863,UW!BQ864+UW!$D$792,UW!BQ863)</f>
        <v>6.0499999999999998E-2</v>
      </c>
      <c r="BS9" s="925">
        <f ca="1">IF(BS3&lt;=UW!$D$863,UW!BR864+UW!$D$792,UW!BR863)</f>
        <v>6.0499999999999998E-2</v>
      </c>
      <c r="BT9" s="925">
        <f ca="1">IF(BT3&lt;=UW!$D$863,UW!BS864+UW!$D$792,UW!BS863)</f>
        <v>6.0499999999999998E-2</v>
      </c>
      <c r="BU9" s="925">
        <f ca="1">IF(BU3&lt;=UW!$D$863,UW!BT864+UW!$D$792,UW!BT863)</f>
        <v>6.0499999999999998E-2</v>
      </c>
      <c r="BV9" s="925">
        <f ca="1">IF(BV3&lt;=UW!$D$863,UW!BU864+UW!$D$792,UW!BU863)</f>
        <v>6.0499999999999998E-2</v>
      </c>
      <c r="BW9" s="925">
        <f ca="1">IF(BW3&lt;=UW!$D$863,UW!BV864+UW!$D$792,UW!BV863)</f>
        <v>6.0499999999999998E-2</v>
      </c>
      <c r="BX9" s="925">
        <f ca="1">IF(BX3&lt;=UW!$D$863,UW!BW864+UW!$D$792,UW!BW863)</f>
        <v>6.0499999999999998E-2</v>
      </c>
      <c r="BY9" s="925">
        <f ca="1">IF(BY3&lt;=UW!$D$863,UW!BX864+UW!$D$792,UW!BX863)</f>
        <v>6.0499999999999998E-2</v>
      </c>
      <c r="BZ9" s="925">
        <f ca="1">IF(BZ3&lt;=UW!$D$863,UW!BY864+UW!$D$792,UW!BY863)</f>
        <v>6.0499999999999998E-2</v>
      </c>
      <c r="CA9" s="925">
        <f ca="1">IF(CA3&lt;=UW!$D$863,UW!BZ864+UW!$D$792,UW!BZ863)</f>
        <v>6.0499999999999998E-2</v>
      </c>
      <c r="CB9" s="925">
        <f ca="1">IF(CB3&lt;=UW!$D$863,UW!CA864+UW!$D$792,UW!CA863)</f>
        <v>6.0499999999999998E-2</v>
      </c>
      <c r="CC9" s="925">
        <f ca="1">IF(CC3&lt;=UW!$D$863,UW!CB864+UW!$D$792,UW!CB863)</f>
        <v>6.0499999999999998E-2</v>
      </c>
      <c r="CD9" s="925">
        <f ca="1">IF(CD3&lt;=UW!$D$863,UW!CC864+UW!$D$792,UW!CC863)</f>
        <v>6.0499999999999998E-2</v>
      </c>
      <c r="CE9" s="925">
        <f ca="1">IF(CE3&lt;=UW!$D$863,UW!CD864+UW!$D$792,UW!CD863)</f>
        <v>6.0499999999999998E-2</v>
      </c>
      <c r="CF9" s="925">
        <f ca="1">IF(CF3&lt;=UW!$D$863,UW!CE864+UW!$D$792,UW!CE863)</f>
        <v>6.0499999999999998E-2</v>
      </c>
      <c r="CG9" s="925">
        <f ca="1">IF(CG3&lt;=UW!$D$863,UW!CF864+UW!$D$792,UW!CF863)</f>
        <v>6.0499999999999998E-2</v>
      </c>
      <c r="CH9" s="925">
        <f ca="1">IF(CH3&lt;=UW!$D$863,UW!CG864+UW!$D$792,UW!CG863)</f>
        <v>6.0499999999999998E-2</v>
      </c>
      <c r="CI9" s="925">
        <f ca="1">IF(CI3&lt;=UW!$D$863,UW!CH864+UW!$D$792,UW!CH863)</f>
        <v>6.0499999999999998E-2</v>
      </c>
      <c r="CJ9" s="925">
        <f ca="1">IF(CJ3&lt;=UW!$D$863,UW!CI864+UW!$D$792,UW!CI863)</f>
        <v>6.0499999999999998E-2</v>
      </c>
      <c r="CK9" s="925">
        <f ca="1">IF(CK3&lt;=UW!$D$863,UW!CJ864+UW!$D$792,UW!CJ863)</f>
        <v>6.0499999999999998E-2</v>
      </c>
      <c r="CL9" s="925" t="s">
        <v>803</v>
      </c>
    </row>
    <row r="10" spans="2:90">
      <c r="B10" s="938">
        <f t="shared" ca="1" si="0"/>
        <v>-3307.0062744620423</v>
      </c>
      <c r="C10" s="939">
        <f t="shared" ca="1" si="1"/>
        <v>0</v>
      </c>
      <c r="D10" s="934">
        <f t="shared" ca="1" si="2"/>
        <v>-1061.0254590581417</v>
      </c>
      <c r="E10" s="60" t="s">
        <v>845</v>
      </c>
      <c r="F10" s="1771">
        <f ca="1">Val!D27</f>
        <v>-3307.0062744620423</v>
      </c>
      <c r="G10" s="1771">
        <f ca="1">Val!E27</f>
        <v>-3252.964660082559</v>
      </c>
      <c r="H10" s="1771">
        <f ca="1">Val!F27</f>
        <v>-3198.4726989165797</v>
      </c>
      <c r="I10" s="1771">
        <f ca="1">Val!G27</f>
        <v>-3143.5266380742178</v>
      </c>
      <c r="J10" s="1771">
        <f ca="1">Val!H27</f>
        <v>-3088.1226933915018</v>
      </c>
      <c r="K10" s="1771">
        <f ca="1">Val!I27</f>
        <v>-3032.2570491697634</v>
      </c>
      <c r="L10" s="1771">
        <f ca="1">Val!J27</f>
        <v>-2975.9258579128445</v>
      </c>
      <c r="M10" s="1771">
        <f ca="1">Val!K27</f>
        <v>-2919.125240062117</v>
      </c>
      <c r="N10" s="1771">
        <f ca="1">Val!L27</f>
        <v>-2861.8512837293015</v>
      </c>
      <c r="O10" s="1771">
        <f ca="1">Val!M27</f>
        <v>-2804.1000444270448</v>
      </c>
      <c r="P10" s="1771">
        <f ca="1">Val!N27</f>
        <v>-2745.8675447972696</v>
      </c>
      <c r="Q10" s="1771">
        <f ca="1">Val!O27</f>
        <v>-2687.149774337247</v>
      </c>
      <c r="R10" s="1771">
        <f ca="1">Val!P27</f>
        <v>-2627.9426891233902</v>
      </c>
      <c r="S10" s="1771">
        <f ca="1">Val!Q27</f>
        <v>-2566.6102115327517</v>
      </c>
      <c r="T10" s="1771">
        <f ca="1">Val!R27</f>
        <v>-2504.766629962191</v>
      </c>
      <c r="U10" s="1771">
        <f ca="1">Val!S27</f>
        <v>-2442.407685211876</v>
      </c>
      <c r="V10" s="1771">
        <f ca="1">Val!T27</f>
        <v>-2379.5290825886423</v>
      </c>
      <c r="W10" s="1771">
        <f ca="1">Val!U27</f>
        <v>-2316.1264916102145</v>
      </c>
      <c r="X10" s="1771">
        <f ca="1">Val!V27</f>
        <v>-2252.1955457069657</v>
      </c>
      <c r="Y10" s="1771">
        <f ca="1">Val!W27</f>
        <v>-2187.7318419211906</v>
      </c>
      <c r="Z10" s="1771">
        <f ca="1">Val!X27</f>
        <v>-2122.7309406038671</v>
      </c>
      <c r="AA10" s="1771">
        <f ca="1">Val!Y27</f>
        <v>-2057.1883651088992</v>
      </c>
      <c r="AB10" s="1771">
        <f ca="1">Val!Z27</f>
        <v>-1991.0996014848065</v>
      </c>
      <c r="AC10" s="1771">
        <f ca="1">Val!AA27</f>
        <v>-1924.4600981638466</v>
      </c>
      <c r="AD10" s="1771">
        <f ca="1">Val!AB27</f>
        <v>-1857.2652656485452</v>
      </c>
      <c r="AE10" s="1771">
        <f ca="1">Val!AC27</f>
        <v>-1787.8458361956154</v>
      </c>
      <c r="AF10" s="1771">
        <f ca="1">Val!AD27</f>
        <v>-1717.8479114972447</v>
      </c>
      <c r="AG10" s="1771">
        <f ca="1">Val!AE27</f>
        <v>-1647.2666707597207</v>
      </c>
      <c r="AH10" s="1771">
        <f ca="1">Val!AF27</f>
        <v>-1576.0972530160509</v>
      </c>
      <c r="AI10" s="1771">
        <f ca="1">Val!AG27</f>
        <v>-1504.334756791184</v>
      </c>
      <c r="AJ10" s="1771">
        <f ca="1">Val!AH27</f>
        <v>-1431.9742397644432</v>
      </c>
      <c r="AK10" s="1771">
        <f ca="1">Val!AI27</f>
        <v>-1359.0107184291462</v>
      </c>
      <c r="AL10" s="1771">
        <f ca="1">Val!AJ27</f>
        <v>-1285.4391677493879</v>
      </c>
      <c r="AM10" s="1771">
        <f ca="1">Val!AK27</f>
        <v>-1211.2545208139654</v>
      </c>
      <c r="AN10" s="1771">
        <f ca="1">Val!AL27</f>
        <v>-1136.4516684874141</v>
      </c>
      <c r="AO10" s="1771">
        <f ca="1">Val!AM27</f>
        <v>-1061.0254590581417</v>
      </c>
      <c r="AP10" s="1771">
        <f ca="1">Val!AN27</f>
        <v>-994.15078559497454</v>
      </c>
      <c r="AQ10" s="1771">
        <f ca="1">Val!AO27</f>
        <v>-914.39099944593931</v>
      </c>
      <c r="AR10" s="1771">
        <f ca="1">Val!AP27</f>
        <v>-834.08286476712954</v>
      </c>
      <c r="AS10" s="1771">
        <f ca="1">Val!AQ27</f>
        <v>-753.22261166240287</v>
      </c>
      <c r="AT10" s="1771">
        <f ca="1">Val!AR27</f>
        <v>-671.80644431758139</v>
      </c>
      <c r="AU10" s="1771">
        <f ca="1">Val!AS27</f>
        <v>-589.83054082226408</v>
      </c>
      <c r="AV10" s="1771">
        <f ca="1">Val!AT27</f>
        <v>-507.29105299041652</v>
      </c>
      <c r="AW10" s="1771">
        <f ca="1">Val!AU27</f>
        <v>-424.18410617972501</v>
      </c>
      <c r="AX10" s="1771">
        <f ca="1">Val!AV27</f>
        <v>-340.50579910970998</v>
      </c>
      <c r="AY10" s="1771">
        <f ca="1">Val!AW27</f>
        <v>-256.25220367858861</v>
      </c>
      <c r="AZ10" s="1771">
        <f ca="1">Val!AX27</f>
        <v>-171.41936477887828</v>
      </c>
      <c r="BA10" s="1771">
        <f ca="1">Val!AY27</f>
        <v>-86.003300111732443</v>
      </c>
      <c r="BB10" s="1771">
        <f ca="1">Val!AZ27</f>
        <v>0</v>
      </c>
      <c r="BC10" s="1771">
        <f ca="1">Val!BA27</f>
        <v>0</v>
      </c>
      <c r="BD10" s="1771">
        <f ca="1">Val!BB27</f>
        <v>0</v>
      </c>
      <c r="BE10" s="1771">
        <f ca="1">Val!BC27</f>
        <v>0</v>
      </c>
      <c r="BF10" s="1771">
        <f ca="1">Val!BD27</f>
        <v>0</v>
      </c>
      <c r="BG10" s="1771">
        <f ca="1">Val!BE27</f>
        <v>0</v>
      </c>
      <c r="BH10" s="1771">
        <f ca="1">Val!BF27</f>
        <v>0</v>
      </c>
      <c r="BI10" s="1771">
        <f ca="1">Val!BG27</f>
        <v>0</v>
      </c>
      <c r="BJ10" s="1771">
        <f ca="1">Val!BH27</f>
        <v>0</v>
      </c>
      <c r="BK10" s="1771">
        <f ca="1">Val!BI27</f>
        <v>0</v>
      </c>
      <c r="BL10" s="1771">
        <f ca="1">Val!BJ27</f>
        <v>0</v>
      </c>
      <c r="BM10" s="1771">
        <f ca="1">Val!BK27</f>
        <v>0</v>
      </c>
      <c r="BN10" s="1771">
        <f ca="1">Val!BL27</f>
        <v>0</v>
      </c>
      <c r="BO10" s="1771">
        <f ca="1">Val!BM27</f>
        <v>0</v>
      </c>
      <c r="BP10" s="1771">
        <f ca="1">Val!BN27</f>
        <v>0</v>
      </c>
      <c r="BQ10" s="1771">
        <f ca="1">Val!BO27</f>
        <v>0</v>
      </c>
      <c r="BR10" s="1771">
        <f ca="1">Val!BP27</f>
        <v>0</v>
      </c>
      <c r="BS10" s="1771">
        <f ca="1">Val!BQ27</f>
        <v>0</v>
      </c>
      <c r="BT10" s="1771">
        <f ca="1">Val!BR27</f>
        <v>0</v>
      </c>
      <c r="BU10" s="1771">
        <f ca="1">Val!BS27</f>
        <v>0</v>
      </c>
      <c r="BV10" s="1771">
        <f ca="1">Val!BT27</f>
        <v>0</v>
      </c>
      <c r="BW10" s="1771">
        <f ca="1">Val!BU27</f>
        <v>0</v>
      </c>
      <c r="BX10" s="1771">
        <f ca="1">Val!BV27</f>
        <v>0</v>
      </c>
      <c r="BY10" s="1771">
        <f ca="1">Val!BW27</f>
        <v>0</v>
      </c>
      <c r="BZ10" s="1771">
        <f ca="1">Val!BX27</f>
        <v>0</v>
      </c>
      <c r="CA10" s="1771">
        <f ca="1">Val!BY27</f>
        <v>0</v>
      </c>
      <c r="CB10" s="1771">
        <f ca="1">Val!BZ27</f>
        <v>0</v>
      </c>
      <c r="CC10" s="1771">
        <f ca="1">Val!CA27</f>
        <v>0</v>
      </c>
      <c r="CD10" s="1771">
        <f ca="1">Val!CB27</f>
        <v>0</v>
      </c>
      <c r="CE10" s="1771">
        <f ca="1">Val!CC27</f>
        <v>0</v>
      </c>
      <c r="CF10" s="1771">
        <f ca="1">Val!CD27</f>
        <v>0</v>
      </c>
      <c r="CG10" s="1771">
        <f ca="1">Val!CE27</f>
        <v>0</v>
      </c>
      <c r="CH10" s="1771">
        <f ca="1">Val!CF27</f>
        <v>0</v>
      </c>
      <c r="CI10" s="1771">
        <f ca="1">Val!CG27</f>
        <v>0</v>
      </c>
      <c r="CJ10" s="1771">
        <f ca="1">Val!CH27</f>
        <v>0</v>
      </c>
      <c r="CK10" s="1771">
        <f ca="1">Val!CI27</f>
        <v>0</v>
      </c>
      <c r="CL10" s="1771" t="s">
        <v>803</v>
      </c>
    </row>
    <row r="11" spans="2:90" ht="15" customHeight="1" thickBot="1">
      <c r="B11" s="940">
        <f t="shared" ca="1" si="0"/>
        <v>0</v>
      </c>
      <c r="C11" s="941">
        <f t="shared" ca="1" si="1"/>
        <v>0</v>
      </c>
      <c r="D11" s="942">
        <f t="shared" ca="1" si="2"/>
        <v>0</v>
      </c>
      <c r="E11" s="60" t="s">
        <v>1226</v>
      </c>
      <c r="F11" s="1771">
        <f ca="1">Val!D28</f>
        <v>0</v>
      </c>
      <c r="G11" s="1771">
        <f ca="1">Val!E28</f>
        <v>0</v>
      </c>
      <c r="H11" s="1771">
        <f ca="1">Val!F28</f>
        <v>0</v>
      </c>
      <c r="I11" s="1771">
        <f ca="1">Val!G28</f>
        <v>0</v>
      </c>
      <c r="J11" s="1771">
        <f ca="1">Val!H28</f>
        <v>0</v>
      </c>
      <c r="K11" s="1771">
        <f ca="1">Val!I28</f>
        <v>0</v>
      </c>
      <c r="L11" s="1771">
        <f ca="1">Val!J28</f>
        <v>0</v>
      </c>
      <c r="M11" s="1771">
        <f ca="1">Val!K28</f>
        <v>0</v>
      </c>
      <c r="N11" s="1771">
        <f ca="1">Val!L28</f>
        <v>0</v>
      </c>
      <c r="O11" s="1771">
        <f ca="1">Val!M28</f>
        <v>0</v>
      </c>
      <c r="P11" s="1771">
        <f ca="1">Val!N28</f>
        <v>0</v>
      </c>
      <c r="Q11" s="1771">
        <f ca="1">Val!O28</f>
        <v>0</v>
      </c>
      <c r="R11" s="1771">
        <f ca="1">Val!P28</f>
        <v>0</v>
      </c>
      <c r="S11" s="1771">
        <f ca="1">Val!Q28</f>
        <v>0</v>
      </c>
      <c r="T11" s="1771">
        <f ca="1">Val!R28</f>
        <v>0</v>
      </c>
      <c r="U11" s="1771">
        <f ca="1">Val!S28</f>
        <v>0</v>
      </c>
      <c r="V11" s="1771">
        <f ca="1">Val!T28</f>
        <v>0</v>
      </c>
      <c r="W11" s="1771">
        <f ca="1">Val!U28</f>
        <v>0</v>
      </c>
      <c r="X11" s="1771">
        <f ca="1">Val!V28</f>
        <v>0</v>
      </c>
      <c r="Y11" s="1771">
        <f ca="1">Val!W28</f>
        <v>0</v>
      </c>
      <c r="Z11" s="1771">
        <f ca="1">Val!X28</f>
        <v>0</v>
      </c>
      <c r="AA11" s="1771">
        <f ca="1">Val!Y28</f>
        <v>0</v>
      </c>
      <c r="AB11" s="1771">
        <f ca="1">Val!Z28</f>
        <v>0</v>
      </c>
      <c r="AC11" s="1771">
        <f ca="1">Val!AA28</f>
        <v>0</v>
      </c>
      <c r="AD11" s="1771">
        <f ca="1">Val!AB28</f>
        <v>0</v>
      </c>
      <c r="AE11" s="1771">
        <f ca="1">Val!AC28</f>
        <v>0</v>
      </c>
      <c r="AF11" s="1771">
        <f ca="1">Val!AD28</f>
        <v>0</v>
      </c>
      <c r="AG11" s="1771">
        <f ca="1">Val!AE28</f>
        <v>0</v>
      </c>
      <c r="AH11" s="1771">
        <f ca="1">Val!AF28</f>
        <v>0</v>
      </c>
      <c r="AI11" s="1771">
        <f ca="1">Val!AG28</f>
        <v>0</v>
      </c>
      <c r="AJ11" s="1771">
        <f ca="1">Val!AH28</f>
        <v>0</v>
      </c>
      <c r="AK11" s="1771">
        <f ca="1">Val!AI28</f>
        <v>0</v>
      </c>
      <c r="AL11" s="1771">
        <f ca="1">Val!AJ28</f>
        <v>0</v>
      </c>
      <c r="AM11" s="1771">
        <f ca="1">Val!AK28</f>
        <v>0</v>
      </c>
      <c r="AN11" s="1771">
        <f ca="1">Val!AL28</f>
        <v>0</v>
      </c>
      <c r="AO11" s="1771">
        <f ca="1">Val!AM28</f>
        <v>0</v>
      </c>
      <c r="AP11" s="1771">
        <f ca="1">Val!AN28</f>
        <v>0</v>
      </c>
      <c r="AQ11" s="1771">
        <f ca="1">Val!AO28</f>
        <v>0</v>
      </c>
      <c r="AR11" s="1771">
        <f ca="1">Val!AP28</f>
        <v>0</v>
      </c>
      <c r="AS11" s="1771">
        <f ca="1">Val!AQ28</f>
        <v>0</v>
      </c>
      <c r="AT11" s="1771">
        <f ca="1">Val!AR28</f>
        <v>0</v>
      </c>
      <c r="AU11" s="1771">
        <f ca="1">Val!AS28</f>
        <v>0</v>
      </c>
      <c r="AV11" s="1771">
        <f ca="1">Val!AT28</f>
        <v>0</v>
      </c>
      <c r="AW11" s="1771">
        <f ca="1">Val!AU28</f>
        <v>0</v>
      </c>
      <c r="AX11" s="1771">
        <f ca="1">Val!AV28</f>
        <v>0</v>
      </c>
      <c r="AY11" s="1771">
        <f ca="1">Val!AW28</f>
        <v>0</v>
      </c>
      <c r="AZ11" s="1771">
        <f ca="1">Val!AX28</f>
        <v>0</v>
      </c>
      <c r="BA11" s="1771">
        <f ca="1">Val!AY28</f>
        <v>0</v>
      </c>
      <c r="BB11" s="1771">
        <f ca="1">Val!AZ28</f>
        <v>0</v>
      </c>
      <c r="BC11" s="1771">
        <f ca="1">Val!BA28</f>
        <v>0</v>
      </c>
      <c r="BD11" s="1771">
        <f ca="1">Val!BB28</f>
        <v>0</v>
      </c>
      <c r="BE11" s="1771">
        <f ca="1">Val!BC28</f>
        <v>0</v>
      </c>
      <c r="BF11" s="1771">
        <f ca="1">Val!BD28</f>
        <v>0</v>
      </c>
      <c r="BG11" s="1771">
        <f ca="1">Val!BE28</f>
        <v>0</v>
      </c>
      <c r="BH11" s="1771">
        <f ca="1">Val!BF28</f>
        <v>0</v>
      </c>
      <c r="BI11" s="1771">
        <f ca="1">Val!BG28</f>
        <v>0</v>
      </c>
      <c r="BJ11" s="1771">
        <f ca="1">Val!BH28</f>
        <v>0</v>
      </c>
      <c r="BK11" s="1771">
        <f ca="1">Val!BI28</f>
        <v>0</v>
      </c>
      <c r="BL11" s="1771">
        <f ca="1">Val!BJ28</f>
        <v>0</v>
      </c>
      <c r="BM11" s="1771">
        <f ca="1">Val!BK28</f>
        <v>0</v>
      </c>
      <c r="BN11" s="1771">
        <f ca="1">Val!BL28</f>
        <v>0</v>
      </c>
      <c r="BO11" s="1771">
        <f ca="1">Val!BM28</f>
        <v>0</v>
      </c>
      <c r="BP11" s="1771">
        <f ca="1">Val!BN28</f>
        <v>0</v>
      </c>
      <c r="BQ11" s="1771">
        <f ca="1">Val!BO28</f>
        <v>0</v>
      </c>
      <c r="BR11" s="1771">
        <f ca="1">Val!BP28</f>
        <v>0</v>
      </c>
      <c r="BS11" s="1771">
        <f ca="1">Val!BQ28</f>
        <v>0</v>
      </c>
      <c r="BT11" s="1771">
        <f ca="1">Val!BR28</f>
        <v>0</v>
      </c>
      <c r="BU11" s="1771">
        <f ca="1">Val!BS28</f>
        <v>0</v>
      </c>
      <c r="BV11" s="1771">
        <f ca="1">Val!BT28</f>
        <v>0</v>
      </c>
      <c r="BW11" s="1771">
        <f ca="1">Val!BU28</f>
        <v>0</v>
      </c>
      <c r="BX11" s="1771">
        <f ca="1">Val!BV28</f>
        <v>0</v>
      </c>
      <c r="BY11" s="1771">
        <f ca="1">Val!BW28</f>
        <v>0</v>
      </c>
      <c r="BZ11" s="1771">
        <f ca="1">Val!BX28</f>
        <v>0</v>
      </c>
      <c r="CA11" s="1771">
        <f ca="1">Val!BY28</f>
        <v>0</v>
      </c>
      <c r="CB11" s="1771">
        <f ca="1">Val!BZ28</f>
        <v>0</v>
      </c>
      <c r="CC11" s="1771">
        <f ca="1">Val!CA28</f>
        <v>0</v>
      </c>
      <c r="CD11" s="1771">
        <f ca="1">Val!CB28</f>
        <v>0</v>
      </c>
      <c r="CE11" s="1771">
        <f ca="1">Val!CC28</f>
        <v>0</v>
      </c>
      <c r="CF11" s="1771">
        <f ca="1">Val!CD28</f>
        <v>0</v>
      </c>
      <c r="CG11" s="1771">
        <f ca="1">Val!CE28</f>
        <v>0</v>
      </c>
      <c r="CH11" s="1771">
        <f ca="1">Val!CF28</f>
        <v>0</v>
      </c>
      <c r="CI11" s="1771">
        <f ca="1">Val!CG28</f>
        <v>0</v>
      </c>
      <c r="CJ11" s="1771">
        <f ca="1">Val!CH28</f>
        <v>0</v>
      </c>
      <c r="CK11" s="1771">
        <f ca="1">Val!CI28</f>
        <v>0</v>
      </c>
      <c r="CL11" s="1771" t="s">
        <v>803</v>
      </c>
    </row>
    <row r="12" spans="2:90">
      <c r="CL12" t="s">
        <v>803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6"/>
  <dimension ref="A1:Q82"/>
  <sheetViews>
    <sheetView showGridLines="0" topLeftCell="A6" workbookViewId="0">
      <selection activeCell="D56" sqref="D56"/>
    </sheetView>
  </sheetViews>
  <sheetFormatPr defaultColWidth="8.7265625" defaultRowHeight="14.5"/>
  <cols>
    <col min="1" max="1" width="2.54296875" style="1114" customWidth="1"/>
    <col min="2" max="2" width="40" style="1114" customWidth="1"/>
    <col min="3" max="3" width="20.453125" style="1114" bestFit="1" customWidth="1"/>
    <col min="4" max="5" width="16" style="1114" bestFit="1" customWidth="1"/>
    <col min="6" max="6" width="16.54296875" style="1114" bestFit="1" customWidth="1"/>
    <col min="7" max="14" width="16" style="1114" bestFit="1" customWidth="1"/>
    <col min="15" max="15" width="10" style="1114" bestFit="1" customWidth="1"/>
  </cols>
  <sheetData>
    <row r="1" spans="2:14" ht="15" customHeight="1" thickBot="1"/>
    <row r="2" spans="2:14" ht="15" customHeight="1" thickBot="1">
      <c r="B2" s="2162" t="s">
        <v>129</v>
      </c>
      <c r="C2" s="2031"/>
      <c r="D2" s="2031"/>
      <c r="E2" s="2032"/>
    </row>
    <row r="3" spans="2:14">
      <c r="B3" s="358" t="str">
        <f>UW!C7</f>
        <v>Property Name</v>
      </c>
      <c r="C3" s="359">
        <f>UW!D7</f>
        <v>0</v>
      </c>
      <c r="D3" s="359"/>
      <c r="E3" s="360"/>
    </row>
    <row r="4" spans="2:14">
      <c r="B4" s="355" t="str">
        <f>UW!C8</f>
        <v>Street Address</v>
      </c>
      <c r="C4">
        <f>UW!D8</f>
        <v>0</v>
      </c>
      <c r="E4" s="303"/>
    </row>
    <row r="5" spans="2:14">
      <c r="B5" s="355" t="str">
        <f>UW!C9</f>
        <v>City</v>
      </c>
      <c r="C5">
        <f>UW!D9</f>
        <v>0</v>
      </c>
      <c r="E5" s="303"/>
    </row>
    <row r="6" spans="2:14">
      <c r="B6" s="355" t="str">
        <f>UW!C10</f>
        <v>State, Postal</v>
      </c>
      <c r="C6">
        <f>UW!D10</f>
        <v>0</v>
      </c>
      <c r="E6" s="303"/>
    </row>
    <row r="7" spans="2:14">
      <c r="B7" s="355" t="str">
        <f>UW!C12</f>
        <v>Parcel Size</v>
      </c>
      <c r="C7" s="1777">
        <f>UW!D12*10000</f>
        <v>0</v>
      </c>
      <c r="E7" s="303"/>
    </row>
    <row r="8" spans="2:14">
      <c r="B8" s="355" t="str">
        <f>UW!C13</f>
        <v>Investment Type</v>
      </c>
      <c r="C8" t="str">
        <f>UW!D13</f>
        <v>Existing</v>
      </c>
      <c r="E8" s="303"/>
    </row>
    <row r="9" spans="2:14">
      <c r="B9" s="355" t="str">
        <f>UW!I9</f>
        <v>Offer Price</v>
      </c>
      <c r="C9" s="1778">
        <f>UW!J9</f>
        <v>0</v>
      </c>
      <c r="E9" s="303"/>
    </row>
    <row r="10" spans="2:14">
      <c r="B10" s="355" t="str">
        <f>UW!C25</f>
        <v>Occupancy</v>
      </c>
      <c r="C10" s="361">
        <f>UW!D20</f>
        <v>0</v>
      </c>
      <c r="E10" s="303"/>
    </row>
    <row r="11" spans="2:14">
      <c r="B11" s="355" t="str">
        <f>UW!C26</f>
        <v>Asking Rents</v>
      </c>
      <c r="C11" s="361" t="e">
        <f ca="1">UW!D26</f>
        <v>#DIV/0!</v>
      </c>
      <c r="E11" s="303"/>
    </row>
    <row r="12" spans="2:14">
      <c r="B12" s="355" t="str">
        <f>UW!I11</f>
        <v>Projected Closing Date</v>
      </c>
      <c r="C12" s="1779">
        <f>UW!I12</f>
        <v>46112</v>
      </c>
      <c r="E12" s="303"/>
    </row>
    <row r="13" spans="2:14" ht="15" customHeight="1" thickBot="1">
      <c r="B13" s="362"/>
      <c r="C13" s="363"/>
      <c r="D13" s="363"/>
      <c r="E13" s="364"/>
    </row>
    <row r="14" spans="2:14" ht="15" customHeight="1" thickBot="1"/>
    <row r="15" spans="2:14" ht="15" customHeight="1" thickBot="1">
      <c r="B15" t="str">
        <f>IF(ISBLANK(UW!C217),"",UW!C217)</f>
        <v>Phys. Occ. As of Year End (Storage):</v>
      </c>
      <c r="C15" s="1780" t="e">
        <f ca="1">UW!D218</f>
        <v>#DIV/0!</v>
      </c>
      <c r="D15" s="1709" t="e">
        <f ca="1">IF(ISBLANK(UW!E217),"",UW!E217)</f>
        <v>#DIV/0!</v>
      </c>
      <c r="E15" s="1709" t="e">
        <f ca="1">IF(ISBLANK(UW!F217),"",UW!F217)</f>
        <v>#DIV/0!</v>
      </c>
      <c r="F15" s="1709" t="e">
        <f ca="1">IF(ISBLANK(UW!G217),"",UW!G217)</f>
        <v>#DIV/0!</v>
      </c>
      <c r="G15" s="1709" t="e">
        <f ca="1">IF(ISBLANK(UW!H217),"",UW!H217)</f>
        <v>#DIV/0!</v>
      </c>
      <c r="H15" s="1709" t="e">
        <f ca="1">IF(ISBLANK(UW!I217),"",UW!I217)</f>
        <v>#DIV/0!</v>
      </c>
      <c r="I15" s="1709" t="e">
        <f ca="1">IF(ISBLANK(UW!J217),"",UW!J217)</f>
        <v>#DIV/0!</v>
      </c>
      <c r="J15" s="1709" t="e">
        <f ca="1">IF(ISBLANK(UW!K217),"",UW!K217)</f>
        <v>#DIV/0!</v>
      </c>
      <c r="K15" s="1709" t="e">
        <f ca="1">IF(ISBLANK(UW!L217),"",UW!L217)</f>
        <v>#DIV/0!</v>
      </c>
      <c r="L15" s="1709" t="e">
        <f ca="1">IF(ISBLANK(UW!M217),"",UW!M217)</f>
        <v>#DIV/0!</v>
      </c>
      <c r="M15" s="1709" t="e">
        <f ca="1">IF(ISBLANK(UW!N217),"",UW!N217)</f>
        <v>#DIV/0!</v>
      </c>
      <c r="N15" s="1709" t="e">
        <f ca="1">IF(ISBLANK(UW!O217),"",UW!O217)</f>
        <v>#DIV/0!</v>
      </c>
    </row>
    <row r="16" spans="2:14" hidden="1">
      <c r="B16" t="str">
        <f>IF(ISBLANK(UW!C234),"",UW!C234)</f>
        <v>Phys. Occ. As of Year End (RV &amp; Parking):</v>
      </c>
      <c r="C16" s="1781">
        <f>UW!D235</f>
        <v>0</v>
      </c>
      <c r="D16" s="1709">
        <f ca="1">IF(ISBLANK(UW!E234),"",UW!E234)</f>
        <v>0</v>
      </c>
      <c r="E16" s="1709">
        <f ca="1">IF(ISBLANK(UW!F234),"",UW!F234)</f>
        <v>0</v>
      </c>
      <c r="F16" s="1709">
        <f ca="1">IF(ISBLANK(UW!G234),"",UW!G234)</f>
        <v>0</v>
      </c>
      <c r="G16" s="1709">
        <f ca="1">IF(ISBLANK(UW!H234),"",UW!H234)</f>
        <v>0</v>
      </c>
      <c r="H16" s="1709">
        <f ca="1">IF(ISBLANK(UW!I234),"",UW!I234)</f>
        <v>0</v>
      </c>
      <c r="I16" s="1709">
        <f ca="1">IF(ISBLANK(UW!J234),"",UW!J234)</f>
        <v>0</v>
      </c>
      <c r="J16" s="1709">
        <f ca="1">IF(ISBLANK(UW!K234),"",UW!K234)</f>
        <v>0</v>
      </c>
      <c r="K16" s="1709">
        <f ca="1">IF(ISBLANK(UW!L234),"",UW!L234)</f>
        <v>0</v>
      </c>
      <c r="L16" s="1709">
        <f ca="1">IF(ISBLANK(UW!M234),"",UW!M234)</f>
        <v>0</v>
      </c>
      <c r="M16" s="1709">
        <f ca="1">IF(ISBLANK(UW!N234),"",UW!N234)</f>
        <v>0</v>
      </c>
      <c r="N16" s="1709">
        <f ca="1">IF(ISBLANK(UW!O234),"",UW!O234)</f>
        <v>0</v>
      </c>
    </row>
    <row r="17" spans="2:16" hidden="1">
      <c r="B17" t="str">
        <f>IF(ISBLANK(UW!C251),"",UW!C251)</f>
        <v>Phys. Occ. As of Year End (Warehouse):</v>
      </c>
      <c r="C17" s="1781">
        <f>UW!D252</f>
        <v>0</v>
      </c>
      <c r="D17" s="1709">
        <f ca="1">IF(ISBLANK(UW!E251),"",UW!E251)</f>
        <v>0</v>
      </c>
      <c r="E17" s="1709">
        <f ca="1">IF(ISBLANK(UW!F251),"",UW!F251)</f>
        <v>0</v>
      </c>
      <c r="F17" s="1709">
        <f ca="1">IF(ISBLANK(UW!G251),"",UW!G251)</f>
        <v>0</v>
      </c>
      <c r="G17" s="1709">
        <f ca="1">IF(ISBLANK(UW!H251),"",UW!H251)</f>
        <v>0</v>
      </c>
      <c r="H17" s="1709">
        <f ca="1">IF(ISBLANK(UW!I251),"",UW!I251)</f>
        <v>0</v>
      </c>
      <c r="I17" s="1709">
        <f ca="1">IF(ISBLANK(UW!J251),"",UW!J251)</f>
        <v>0</v>
      </c>
      <c r="J17" s="1709">
        <f ca="1">IF(ISBLANK(UW!K251),"",UW!K251)</f>
        <v>0</v>
      </c>
      <c r="K17" s="1709">
        <f ca="1">IF(ISBLANK(UW!L251),"",UW!L251)</f>
        <v>0</v>
      </c>
      <c r="L17" s="1709">
        <f ca="1">IF(ISBLANK(UW!M251),"",UW!M251)</f>
        <v>0</v>
      </c>
      <c r="M17" s="1709">
        <f ca="1">IF(ISBLANK(UW!N251),"",UW!N251)</f>
        <v>0</v>
      </c>
      <c r="N17" s="1709">
        <f ca="1">IF(ISBLANK(UW!O251),"",UW!O251)</f>
        <v>0</v>
      </c>
    </row>
    <row r="18" spans="2:16" hidden="1">
      <c r="B18" t="str">
        <f>IF(ISBLANK(UW!C268),"",UW!C268)</f>
        <v>Phys. Occ. As of Year End (Office):</v>
      </c>
      <c r="C18" s="1781">
        <f>UW!D269</f>
        <v>0</v>
      </c>
      <c r="D18" s="1709">
        <f ca="1">IF(ISBLANK(UW!E268),"",UW!E268)</f>
        <v>0</v>
      </c>
      <c r="E18" s="1709">
        <f ca="1">IF(ISBLANK(UW!F268),"",UW!F268)</f>
        <v>0</v>
      </c>
      <c r="F18" s="1709">
        <f ca="1">IF(ISBLANK(UW!G268),"",UW!G268)</f>
        <v>0</v>
      </c>
      <c r="G18" s="1709">
        <f ca="1">IF(ISBLANK(UW!H268),"",UW!H268)</f>
        <v>0</v>
      </c>
      <c r="H18" s="1709">
        <f ca="1">IF(ISBLANK(UW!I268),"",UW!I268)</f>
        <v>0</v>
      </c>
      <c r="I18" s="1709">
        <f ca="1">IF(ISBLANK(UW!J268),"",UW!J268)</f>
        <v>0</v>
      </c>
      <c r="J18" s="1709">
        <f ca="1">IF(ISBLANK(UW!K268),"",UW!K268)</f>
        <v>0</v>
      </c>
      <c r="K18" s="1709">
        <f ca="1">IF(ISBLANK(UW!L268),"",UW!L268)</f>
        <v>0</v>
      </c>
      <c r="L18" s="1709">
        <f ca="1">IF(ISBLANK(UW!M268),"",UW!M268)</f>
        <v>0</v>
      </c>
      <c r="M18" s="1709">
        <f ca="1">IF(ISBLANK(UW!N268),"",UW!N268)</f>
        <v>0</v>
      </c>
      <c r="N18" s="1709">
        <f ca="1">IF(ISBLANK(UW!O268),"",UW!O268)</f>
        <v>0</v>
      </c>
    </row>
    <row r="19" spans="2:16" ht="15" hidden="1" customHeight="1" thickBot="1">
      <c r="B19" t="str">
        <f>IF(ISBLANK(UW!C285),"",UW!C285)</f>
        <v>Phys. Occ. As of Year End (Expansion):</v>
      </c>
      <c r="C19" s="1781">
        <f>UW!D286</f>
        <v>0</v>
      </c>
      <c r="D19" s="1709">
        <f ca="1">IF(ISBLANK(UW!E285),"",UW!E285)</f>
        <v>0</v>
      </c>
      <c r="E19" s="1709">
        <f ca="1">IF(ISBLANK(UW!F285),"",UW!F285)</f>
        <v>0</v>
      </c>
      <c r="F19" s="1709">
        <f ca="1">IF(ISBLANK(UW!G285),"",UW!G285)</f>
        <v>0</v>
      </c>
      <c r="G19" s="1709">
        <f ca="1">IF(ISBLANK(UW!H285),"",UW!H285)</f>
        <v>0</v>
      </c>
      <c r="H19" s="1709">
        <f ca="1">IF(ISBLANK(UW!I285),"",UW!I285)</f>
        <v>0</v>
      </c>
      <c r="I19" s="1709">
        <f ca="1">IF(ISBLANK(UW!J285),"",UW!J285)</f>
        <v>0</v>
      </c>
      <c r="J19" s="1709">
        <f ca="1">IF(ISBLANK(UW!K285),"",UW!K285)</f>
        <v>0</v>
      </c>
      <c r="K19" s="1709">
        <f ca="1">IF(ISBLANK(UW!L285),"",UW!L285)</f>
        <v>0</v>
      </c>
      <c r="L19" s="1709">
        <f ca="1">IF(ISBLANK(UW!M285),"",UW!M285)</f>
        <v>0</v>
      </c>
      <c r="M19" s="1709">
        <f ca="1">IF(ISBLANK(UW!N285),"",UW!N285)</f>
        <v>0</v>
      </c>
      <c r="N19" s="1709">
        <f ca="1">IF(ISBLANK(UW!O285),"",UW!O285)</f>
        <v>0</v>
      </c>
      <c r="P19" s="1782"/>
    </row>
    <row r="20" spans="2:16" ht="15" customHeight="1" thickBot="1">
      <c r="B20" s="365" t="str">
        <f>IF(ISBLANK(UW!C222),"",UW!C222)</f>
        <v>Revenue</v>
      </c>
      <c r="C20" s="366" t="str">
        <f>IF(ISBLANK(UW!D222),"",UW!D222)</f>
        <v>Baseline</v>
      </c>
      <c r="D20" s="1783">
        <f>IF(ISBLANK(UW!E222),"",UW!E222)</f>
        <v>1</v>
      </c>
      <c r="E20" s="1783">
        <f>IF(ISBLANK(UW!F222),"",UW!F222)</f>
        <v>2</v>
      </c>
      <c r="F20" s="1783">
        <f>IF(ISBLANK(UW!G222),"",UW!G222)</f>
        <v>3</v>
      </c>
      <c r="G20" s="1783">
        <f>IF(ISBLANK(UW!H222),"",UW!H222)</f>
        <v>4</v>
      </c>
      <c r="H20" s="1783">
        <f>IF(ISBLANK(UW!I222),"",UW!I222)</f>
        <v>5</v>
      </c>
      <c r="I20" s="1783">
        <f>IF(ISBLANK(UW!J222),"",UW!J222)</f>
        <v>6</v>
      </c>
      <c r="J20" s="1783">
        <f>IF(ISBLANK(UW!K222),"",UW!K222)</f>
        <v>7</v>
      </c>
      <c r="K20" s="1783">
        <f>IF(ISBLANK(UW!L222),"",UW!L222)</f>
        <v>8</v>
      </c>
      <c r="L20" s="1783">
        <f>IF(ISBLANK(UW!M222),"",UW!M222)</f>
        <v>9</v>
      </c>
      <c r="M20" s="1783">
        <f>IF(ISBLANK(UW!N222),"",UW!N222)</f>
        <v>10</v>
      </c>
      <c r="N20" s="1784">
        <f>IF(ISBLANK(UW!O222),"",UW!O222)</f>
        <v>11</v>
      </c>
    </row>
    <row r="21" spans="2:16">
      <c r="B21" s="499" t="str">
        <f>UW!C229</f>
        <v>Net Rental Income (Storage)</v>
      </c>
      <c r="C21" s="1785">
        <f>IF(ISBLANK(UW!D229),"",UW!D229)</f>
        <v>0</v>
      </c>
      <c r="D21" s="1786">
        <f ca="1">IF(ISBLANK(UW!E229),"",UW!E229)</f>
        <v>0</v>
      </c>
      <c r="E21" s="1786">
        <f ca="1">IF(ISBLANK(UW!F229),"",UW!F229)</f>
        <v>0</v>
      </c>
      <c r="F21" s="1786">
        <f ca="1">IF(ISBLANK(UW!G229),"",UW!G229)</f>
        <v>0</v>
      </c>
      <c r="G21" s="1786">
        <f ca="1">IF(ISBLANK(UW!H229),"",UW!H229)</f>
        <v>0</v>
      </c>
      <c r="H21" s="1786">
        <f ca="1">IF(ISBLANK(UW!I229),"",UW!I229)</f>
        <v>0</v>
      </c>
      <c r="I21" s="1786">
        <f ca="1">IF(ISBLANK(UW!J229),"",UW!J229)</f>
        <v>0</v>
      </c>
      <c r="J21" s="1786">
        <f ca="1">IF(ISBLANK(UW!K229),"",UW!K229)</f>
        <v>0</v>
      </c>
      <c r="K21" s="1786">
        <f ca="1">IF(ISBLANK(UW!L229),"",UW!L229)</f>
        <v>0</v>
      </c>
      <c r="L21" s="1786">
        <f ca="1">IF(ISBLANK(UW!M229),"",UW!M229)</f>
        <v>0</v>
      </c>
      <c r="M21" s="1786">
        <f ca="1">IF(ISBLANK(UW!N229),"",UW!N229)</f>
        <v>0</v>
      </c>
      <c r="N21" s="1786">
        <f ca="1">IF(ISBLANK(UW!O229),"",UW!O229)</f>
        <v>0</v>
      </c>
    </row>
    <row r="22" spans="2:16" hidden="1">
      <c r="B22" s="60" t="str">
        <f>UW!C246</f>
        <v>Net Rental Income (RV &amp; Parking)</v>
      </c>
      <c r="C22" s="1787">
        <f>IF(ISBLANK(UW!D246),"",UW!D246)</f>
        <v>0</v>
      </c>
      <c r="D22" s="1635">
        <f ca="1">IF(ISBLANK(UW!E246),"",UW!E246)</f>
        <v>0</v>
      </c>
      <c r="E22" s="1635">
        <f ca="1">IF(ISBLANK(UW!F246),"",UW!F246)</f>
        <v>0</v>
      </c>
      <c r="F22" s="1635">
        <f ca="1">IF(ISBLANK(UW!G246),"",UW!G246)</f>
        <v>0</v>
      </c>
      <c r="G22" s="1635">
        <f ca="1">IF(ISBLANK(UW!H246),"",UW!H246)</f>
        <v>0</v>
      </c>
      <c r="H22" s="1635">
        <f ca="1">IF(ISBLANK(UW!I246),"",UW!I246)</f>
        <v>0</v>
      </c>
      <c r="I22" s="1635">
        <f ca="1">IF(ISBLANK(UW!J246),"",UW!J246)</f>
        <v>0</v>
      </c>
      <c r="J22" s="1635">
        <f ca="1">IF(ISBLANK(UW!K246),"",UW!K246)</f>
        <v>0</v>
      </c>
      <c r="K22" s="1635">
        <f ca="1">IF(ISBLANK(UW!L246),"",UW!L246)</f>
        <v>0</v>
      </c>
      <c r="L22" s="1635">
        <f ca="1">IF(ISBLANK(UW!M246),"",UW!M246)</f>
        <v>0</v>
      </c>
      <c r="M22" s="1635">
        <f ca="1">IF(ISBLANK(UW!N246),"",UW!N246)</f>
        <v>0</v>
      </c>
      <c r="N22" s="1635">
        <f ca="1">IF(ISBLANK(UW!O246),"",UW!O246)</f>
        <v>0</v>
      </c>
    </row>
    <row r="23" spans="2:16" hidden="1">
      <c r="B23" s="353" t="str">
        <f>UW!C263</f>
        <v>Net Rental Income (Warehouse)</v>
      </c>
      <c r="C23" s="1788">
        <f>IF(ISBLANK(UW!D263),"",UW!D263)</f>
        <v>0</v>
      </c>
      <c r="D23" s="1789">
        <f ca="1">IF(ISBLANK(UW!E263),"",UW!E263)</f>
        <v>0</v>
      </c>
      <c r="E23" s="1789">
        <f ca="1">IF(ISBLANK(UW!F263),"",UW!F263)</f>
        <v>0</v>
      </c>
      <c r="F23" s="1789">
        <f ca="1">IF(ISBLANK(UW!G263),"",UW!G263)</f>
        <v>0</v>
      </c>
      <c r="G23" s="1789">
        <f ca="1">IF(ISBLANK(UW!H263),"",UW!H263)</f>
        <v>0</v>
      </c>
      <c r="H23" s="1789">
        <f ca="1">IF(ISBLANK(UW!I263),"",UW!I263)</f>
        <v>0</v>
      </c>
      <c r="I23" s="1789">
        <f ca="1">IF(ISBLANK(UW!J263),"",UW!J263)</f>
        <v>0</v>
      </c>
      <c r="J23" s="1789">
        <f ca="1">IF(ISBLANK(UW!K263),"",UW!K263)</f>
        <v>0</v>
      </c>
      <c r="K23" s="1789">
        <f ca="1">IF(ISBLANK(UW!L263),"",UW!L263)</f>
        <v>0</v>
      </c>
      <c r="L23" s="1789">
        <f ca="1">IF(ISBLANK(UW!M263),"",UW!M263)</f>
        <v>0</v>
      </c>
      <c r="M23" s="1789">
        <f ca="1">IF(ISBLANK(UW!N263),"",UW!N263)</f>
        <v>0</v>
      </c>
      <c r="N23" s="1789">
        <f ca="1">IF(ISBLANK(UW!O263),"",UW!O263)</f>
        <v>0</v>
      </c>
    </row>
    <row r="24" spans="2:16" hidden="1">
      <c r="B24" s="60" t="str">
        <f>UW!C280</f>
        <v>Net Rental Income (Office)</v>
      </c>
      <c r="C24" s="1787">
        <f>IF(ISBLANK(UW!D280),"",UW!D280)</f>
        <v>0</v>
      </c>
      <c r="D24" s="1635">
        <f ca="1">IF(ISBLANK(UW!E280),"",UW!E280)</f>
        <v>0</v>
      </c>
      <c r="E24" s="1635">
        <f ca="1">IF(ISBLANK(UW!F280),"",UW!F280)</f>
        <v>0</v>
      </c>
      <c r="F24" s="1635">
        <f ca="1">IF(ISBLANK(UW!G280),"",UW!G280)</f>
        <v>0</v>
      </c>
      <c r="G24" s="1635">
        <f ca="1">IF(ISBLANK(UW!H280),"",UW!H280)</f>
        <v>0</v>
      </c>
      <c r="H24" s="1635">
        <f ca="1">IF(ISBLANK(UW!I280),"",UW!I280)</f>
        <v>0</v>
      </c>
      <c r="I24" s="1635">
        <f ca="1">IF(ISBLANK(UW!J280),"",UW!J280)</f>
        <v>0</v>
      </c>
      <c r="J24" s="1635">
        <f ca="1">IF(ISBLANK(UW!K280),"",UW!K280)</f>
        <v>0</v>
      </c>
      <c r="K24" s="1635">
        <f ca="1">IF(ISBLANK(UW!L280),"",UW!L280)</f>
        <v>0</v>
      </c>
      <c r="L24" s="1635">
        <f ca="1">IF(ISBLANK(UW!M280),"",UW!M280)</f>
        <v>0</v>
      </c>
      <c r="M24" s="1635">
        <f ca="1">IF(ISBLANK(UW!N280),"",UW!N280)</f>
        <v>0</v>
      </c>
      <c r="N24" s="1635">
        <f ca="1">IF(ISBLANK(UW!O280),"",UW!O280)</f>
        <v>0</v>
      </c>
    </row>
    <row r="25" spans="2:16" hidden="1">
      <c r="B25" s="353" t="str">
        <f>UW!C297</f>
        <v>Net Rental Income (Expansion)</v>
      </c>
      <c r="C25" s="1788">
        <f>IF(ISBLANK(UW!D297),"",UW!D297)</f>
        <v>0</v>
      </c>
      <c r="D25" s="1789">
        <f ca="1">IF(ISBLANK(UW!E297),"",UW!E297)</f>
        <v>0</v>
      </c>
      <c r="E25" s="1789">
        <f ca="1">IF(ISBLANK(UW!F297),"",UW!F297)</f>
        <v>0</v>
      </c>
      <c r="F25" s="1789">
        <f ca="1">IF(ISBLANK(UW!G297),"",UW!G297)</f>
        <v>0</v>
      </c>
      <c r="G25" s="1789">
        <f ca="1">IF(ISBLANK(UW!H297),"",UW!H297)</f>
        <v>0</v>
      </c>
      <c r="H25" s="1789">
        <f ca="1">IF(ISBLANK(UW!I297),"",UW!I297)</f>
        <v>0</v>
      </c>
      <c r="I25" s="1789">
        <f ca="1">IF(ISBLANK(UW!J297),"",UW!J297)</f>
        <v>0</v>
      </c>
      <c r="J25" s="1789">
        <f ca="1">IF(ISBLANK(UW!K297),"",UW!K297)</f>
        <v>0</v>
      </c>
      <c r="K25" s="1789">
        <f ca="1">IF(ISBLANK(UW!L297),"",UW!L297)</f>
        <v>0</v>
      </c>
      <c r="L25" s="1789">
        <f ca="1">IF(ISBLANK(UW!M297),"",UW!M297)</f>
        <v>0</v>
      </c>
      <c r="M25" s="1789">
        <f ca="1">IF(ISBLANK(UW!N297),"",UW!N297)</f>
        <v>0</v>
      </c>
      <c r="N25" s="1789">
        <f ca="1">IF(ISBLANK(UW!O297),"",UW!O297)</f>
        <v>0</v>
      </c>
    </row>
    <row r="26" spans="2:16" hidden="1">
      <c r="B26" s="235"/>
      <c r="C26" s="1790"/>
      <c r="D26" s="1791"/>
      <c r="E26" s="1791"/>
      <c r="F26" s="1791"/>
      <c r="G26" s="1791"/>
      <c r="H26" s="1791"/>
      <c r="I26" s="1791"/>
      <c r="J26" s="1791"/>
      <c r="K26" s="1791"/>
      <c r="L26" s="1791"/>
      <c r="M26" s="1791"/>
      <c r="N26" s="1791"/>
    </row>
    <row r="27" spans="2:16">
      <c r="B27" s="353" t="str">
        <f>UW!C313</f>
        <v>Net Rental Income (Total)</v>
      </c>
      <c r="C27" s="1792">
        <f>IF(ISBLANK(UW!D313),"",UW!D313)</f>
        <v>0</v>
      </c>
      <c r="D27" s="1793">
        <f ca="1">IF(ISBLANK(UW!E313),"",UW!E313)</f>
        <v>0</v>
      </c>
      <c r="E27" s="1793">
        <f ca="1">IF(ISBLANK(UW!F313),"",UW!F313)</f>
        <v>0</v>
      </c>
      <c r="F27" s="1793">
        <f ca="1">IF(ISBLANK(UW!G313),"",UW!G313)</f>
        <v>0</v>
      </c>
      <c r="G27" s="1793">
        <f ca="1">IF(ISBLANK(UW!H313),"",UW!H313)</f>
        <v>0</v>
      </c>
      <c r="H27" s="1793">
        <f ca="1">IF(ISBLANK(UW!I313),"",UW!I313)</f>
        <v>0</v>
      </c>
      <c r="I27" s="1793">
        <f ca="1">IF(ISBLANK(UW!J313),"",UW!J313)</f>
        <v>0</v>
      </c>
      <c r="J27" s="1793">
        <f ca="1">IF(ISBLANK(UW!K313),"",UW!K313)</f>
        <v>0</v>
      </c>
      <c r="K27" s="1793">
        <f ca="1">IF(ISBLANK(UW!L313),"",UW!L313)</f>
        <v>0</v>
      </c>
      <c r="L27" s="1793">
        <f ca="1">IF(ISBLANK(UW!M313),"",UW!M313)</f>
        <v>0</v>
      </c>
      <c r="M27" s="1793">
        <f ca="1">IF(ISBLANK(UW!N313),"",UW!N313)</f>
        <v>0</v>
      </c>
      <c r="N27" s="1793">
        <f ca="1">IF(ISBLANK(UW!O313),"",UW!O313)</f>
        <v>0</v>
      </c>
      <c r="O27" s="60"/>
      <c r="P27" s="60"/>
    </row>
    <row r="28" spans="2:16">
      <c r="B28" s="367" t="str">
        <f>IF(ISBLANK(UW!C314),"",UW!C314)</f>
        <v>Net Yield PSM (Year End)</v>
      </c>
      <c r="C28" s="1794">
        <f ca="1">IF(ISBLANK(UW!D314),"",UW!D314)</f>
        <v>0</v>
      </c>
      <c r="D28" s="1795">
        <f ca="1">IF(ISBLANK(UW!E314),"",UW!E314)</f>
        <v>0</v>
      </c>
      <c r="E28" s="1795">
        <f ca="1">IF(ISBLANK(UW!F314),"",UW!F314)</f>
        <v>0</v>
      </c>
      <c r="F28" s="1795">
        <f ca="1">IF(ISBLANK(UW!G314),"",UW!G314)</f>
        <v>0</v>
      </c>
      <c r="G28" s="1795">
        <f ca="1">IF(ISBLANK(UW!H314),"",UW!H314)</f>
        <v>0</v>
      </c>
      <c r="H28" s="1795">
        <f ca="1">IF(ISBLANK(UW!I314),"",UW!I314)</f>
        <v>0</v>
      </c>
      <c r="I28" s="1795">
        <f ca="1">IF(ISBLANK(UW!J314),"",UW!J314)</f>
        <v>0</v>
      </c>
      <c r="J28" s="1795">
        <f ca="1">IF(ISBLANK(UW!K314),"",UW!K314)</f>
        <v>0</v>
      </c>
      <c r="K28" s="1795">
        <f ca="1">IF(ISBLANK(UW!L314),"",UW!L314)</f>
        <v>0</v>
      </c>
      <c r="L28" s="1795">
        <f ca="1">IF(ISBLANK(UW!M314),"",UW!M314)</f>
        <v>0</v>
      </c>
      <c r="M28" s="1795">
        <f ca="1">IF(ISBLANK(UW!N314),"",UW!N314)</f>
        <v>0</v>
      </c>
      <c r="N28" s="1795">
        <f ca="1">IF(ISBLANK(UW!O314),"",UW!O314)</f>
        <v>0</v>
      </c>
    </row>
    <row r="29" spans="2:16" hidden="1">
      <c r="C29" s="1787"/>
      <c r="D29" s="1635"/>
      <c r="E29" s="1635"/>
      <c r="F29" s="1635"/>
      <c r="G29" s="1635"/>
      <c r="H29" s="1635"/>
      <c r="I29" s="1635"/>
      <c r="J29" s="1635"/>
      <c r="K29" s="1635"/>
      <c r="L29" s="1635"/>
      <c r="M29" s="1635"/>
      <c r="N29" s="1635"/>
    </row>
    <row r="30" spans="2:16">
      <c r="B30" t="str">
        <f>IF(ISBLANK(UW!C317),"",UW!C317)</f>
        <v>Admin &amp; Late Fees (% of Net Rental Inc.)</v>
      </c>
      <c r="C30" s="1787">
        <f>IF(ISBLANK(UW!D317),"",UW!D317)</f>
        <v>0</v>
      </c>
      <c r="D30" s="1635">
        <f ca="1">IF(ISBLANK(UW!E317),"",UW!E317)</f>
        <v>0</v>
      </c>
      <c r="E30" s="1635">
        <f ca="1">IF(ISBLANK(UW!F317),"",UW!F317)</f>
        <v>0</v>
      </c>
      <c r="F30" s="1635">
        <f ca="1">IF(ISBLANK(UW!G317),"",UW!G317)</f>
        <v>0</v>
      </c>
      <c r="G30" s="1635">
        <f ca="1">IF(ISBLANK(UW!H317),"",UW!H317)</f>
        <v>0</v>
      </c>
      <c r="H30" s="1635">
        <f ca="1">IF(ISBLANK(UW!I317),"",UW!I317)</f>
        <v>0</v>
      </c>
      <c r="I30" s="1635">
        <f ca="1">IF(ISBLANK(UW!J317),"",UW!J317)</f>
        <v>0</v>
      </c>
      <c r="J30" s="1635">
        <f ca="1">IF(ISBLANK(UW!K317),"",UW!K317)</f>
        <v>0</v>
      </c>
      <c r="K30" s="1635">
        <f ca="1">IF(ISBLANK(UW!L317),"",UW!L317)</f>
        <v>0</v>
      </c>
      <c r="L30" s="1635">
        <f ca="1">IF(ISBLANK(UW!M317),"",UW!M317)</f>
        <v>0</v>
      </c>
      <c r="M30" s="1635">
        <f ca="1">IF(ISBLANK(UW!N317),"",UW!N317)</f>
        <v>0</v>
      </c>
      <c r="N30" s="1635">
        <f ca="1">IF(ISBLANK(UW!O317),"",UW!O317)</f>
        <v>0</v>
      </c>
      <c r="O30" s="1625"/>
      <c r="P30" s="1625"/>
    </row>
    <row r="31" spans="2:16" hidden="1">
      <c r="B31" t="str">
        <f>IF(ISBLANK(UW!C318),"",UW!C318)</f>
        <v>Merchandise Sales (% of Net Rental Inc.)</v>
      </c>
      <c r="C31" s="1787">
        <f>IF(ISBLANK(UW!D318),"",UW!D318)</f>
        <v>0</v>
      </c>
      <c r="D31" s="1635">
        <f ca="1">IF(ISBLANK(UW!E318),"",UW!E318)</f>
        <v>0</v>
      </c>
      <c r="E31" s="1635">
        <f ca="1">IF(ISBLANK(UW!F318),"",UW!F318)</f>
        <v>0</v>
      </c>
      <c r="F31" s="1635">
        <f ca="1">IF(ISBLANK(UW!G318),"",UW!G318)</f>
        <v>0</v>
      </c>
      <c r="G31" s="1635">
        <f ca="1">IF(ISBLANK(UW!H318),"",UW!H318)</f>
        <v>0</v>
      </c>
      <c r="H31" s="1635">
        <f ca="1">IF(ISBLANK(UW!I318),"",UW!I318)</f>
        <v>0</v>
      </c>
      <c r="I31" s="1635">
        <f ca="1">IF(ISBLANK(UW!J318),"",UW!J318)</f>
        <v>0</v>
      </c>
      <c r="J31" s="1635">
        <f ca="1">IF(ISBLANK(UW!K318),"",UW!K318)</f>
        <v>0</v>
      </c>
      <c r="K31" s="1635">
        <f ca="1">IF(ISBLANK(UW!L318),"",UW!L318)</f>
        <v>0</v>
      </c>
      <c r="L31" s="1635">
        <f ca="1">IF(ISBLANK(UW!M318),"",UW!M318)</f>
        <v>0</v>
      </c>
      <c r="M31" s="1635">
        <f ca="1">IF(ISBLANK(UW!N318),"",UW!N318)</f>
        <v>0</v>
      </c>
      <c r="N31" s="1635">
        <f ca="1">IF(ISBLANK(UW!O318),"",UW!O318)</f>
        <v>0</v>
      </c>
    </row>
    <row r="32" spans="2:16" hidden="1">
      <c r="B32" t="str">
        <f>IF(ISBLANK(UW!C319),"",UW!C319)</f>
        <v>Tenant Insurance</v>
      </c>
      <c r="C32" s="1787">
        <f>IF(ISBLANK(UW!D319),"",UW!D319)</f>
        <v>0</v>
      </c>
      <c r="D32" s="1635">
        <f ca="1">IF(ISBLANK(UW!E319),"",UW!E319)</f>
        <v>0</v>
      </c>
      <c r="E32" s="1635">
        <f ca="1">IF(ISBLANK(UW!F319),"",UW!F319)</f>
        <v>0</v>
      </c>
      <c r="F32" s="1635">
        <f ca="1">IF(ISBLANK(UW!G319),"",UW!G319)</f>
        <v>0</v>
      </c>
      <c r="G32" s="1635">
        <f ca="1">IF(ISBLANK(UW!H319),"",UW!H319)</f>
        <v>0</v>
      </c>
      <c r="H32" s="1635">
        <f ca="1">IF(ISBLANK(UW!I319),"",UW!I319)</f>
        <v>0</v>
      </c>
      <c r="I32" s="1635">
        <f ca="1">IF(ISBLANK(UW!J319),"",UW!J319)</f>
        <v>0</v>
      </c>
      <c r="J32" s="1635">
        <f ca="1">IF(ISBLANK(UW!K319),"",UW!K319)</f>
        <v>0</v>
      </c>
      <c r="K32" s="1635">
        <f ca="1">IF(ISBLANK(UW!L319),"",UW!L319)</f>
        <v>0</v>
      </c>
      <c r="L32" s="1635">
        <f ca="1">IF(ISBLANK(UW!M319),"",UW!M319)</f>
        <v>0</v>
      </c>
      <c r="M32" s="1635">
        <f ca="1">IF(ISBLANK(UW!N319),"",UW!N319)</f>
        <v>0</v>
      </c>
      <c r="N32" s="1635">
        <f ca="1">IF(ISBLANK(UW!O319),"",UW!O319)</f>
        <v>0</v>
      </c>
    </row>
    <row r="33" spans="2:14" hidden="1">
      <c r="B33" t="str">
        <f>IF(ISBLANK(UW!C320),"",UW!C320)</f>
        <v>Trailer Hire</v>
      </c>
      <c r="C33" s="1787">
        <f>IF(ISBLANK(UW!D320),"",UW!D320)</f>
        <v>0</v>
      </c>
      <c r="D33" s="1635">
        <f>IF(ISBLANK(UW!E320),"",UW!E320)</f>
        <v>0</v>
      </c>
      <c r="E33" s="1635">
        <f>IF(ISBLANK(UW!F320),"",UW!F320)</f>
        <v>0</v>
      </c>
      <c r="F33" s="1635">
        <f>IF(ISBLANK(UW!G320),"",UW!G320)</f>
        <v>0</v>
      </c>
      <c r="G33" s="1635">
        <f>IF(ISBLANK(UW!H320),"",UW!H320)</f>
        <v>0</v>
      </c>
      <c r="H33" s="1635">
        <f>IF(ISBLANK(UW!I320),"",UW!I320)</f>
        <v>0</v>
      </c>
      <c r="I33" s="1635">
        <f>IF(ISBLANK(UW!J320),"",UW!J320)</f>
        <v>0</v>
      </c>
      <c r="J33" s="1635">
        <f>IF(ISBLANK(UW!K320),"",UW!K320)</f>
        <v>0</v>
      </c>
      <c r="K33" s="1635">
        <f>IF(ISBLANK(UW!L320),"",UW!L320)</f>
        <v>0</v>
      </c>
      <c r="L33" s="1635">
        <f>IF(ISBLANK(UW!M320),"",UW!M320)</f>
        <v>0</v>
      </c>
      <c r="M33" s="1635">
        <f>IF(ISBLANK(UW!N320),"",UW!N320)</f>
        <v>0</v>
      </c>
      <c r="N33" s="1635">
        <f>IF(ISBLANK(UW!O320),"",UW!O320)</f>
        <v>0</v>
      </c>
    </row>
    <row r="34" spans="2:14" hidden="1">
      <c r="B34" t="str">
        <f>IF(ISBLANK(UW!C321),"",UW!C321)</f>
        <v>Motor Vehicle Hire</v>
      </c>
      <c r="C34" s="1787">
        <f>IF(ISBLANK(UW!D321),"",UW!D321)</f>
        <v>0</v>
      </c>
      <c r="D34" s="1635">
        <f>IF(ISBLANK(UW!E321),"",UW!E321)</f>
        <v>0</v>
      </c>
      <c r="E34" s="1635">
        <f>IF(ISBLANK(UW!F321),"",UW!F321)</f>
        <v>0</v>
      </c>
      <c r="F34" s="1635">
        <f>IF(ISBLANK(UW!G321),"",UW!G321)</f>
        <v>0</v>
      </c>
      <c r="G34" s="1635">
        <f>IF(ISBLANK(UW!H321),"",UW!H321)</f>
        <v>0</v>
      </c>
      <c r="H34" s="1635">
        <f>IF(ISBLANK(UW!I321),"",UW!I321)</f>
        <v>0</v>
      </c>
      <c r="I34" s="1635">
        <f>IF(ISBLANK(UW!J321),"",UW!J321)</f>
        <v>0</v>
      </c>
      <c r="J34" s="1635">
        <f>IF(ISBLANK(UW!K321),"",UW!K321)</f>
        <v>0</v>
      </c>
      <c r="K34" s="1635">
        <f>IF(ISBLANK(UW!L321),"",UW!L321)</f>
        <v>0</v>
      </c>
      <c r="L34" s="1635">
        <f>IF(ISBLANK(UW!M321),"",UW!M321)</f>
        <v>0</v>
      </c>
      <c r="M34" s="1635">
        <f>IF(ISBLANK(UW!N321),"",UW!N321)</f>
        <v>0</v>
      </c>
      <c r="N34" s="1635">
        <f>IF(ISBLANK(UW!O321),"",UW!O321)</f>
        <v>0</v>
      </c>
    </row>
    <row r="35" spans="2:14" hidden="1">
      <c r="B35" t="str">
        <f>IF(ISBLANK(UW!C322),"",UW!C322)</f>
        <v>Cell Tower</v>
      </c>
      <c r="C35" s="1787">
        <f>IF(ISBLANK(UW!D322),"",UW!D322)</f>
        <v>0</v>
      </c>
      <c r="D35" s="1635">
        <f>IF(ISBLANK(UW!E322),"",UW!E322)</f>
        <v>0</v>
      </c>
      <c r="E35" s="1635">
        <f>IF(ISBLANK(UW!F322),"",UW!F322)</f>
        <v>0</v>
      </c>
      <c r="F35" s="1635">
        <f>IF(ISBLANK(UW!G322),"",UW!G322)</f>
        <v>0</v>
      </c>
      <c r="G35" s="1635">
        <f>IF(ISBLANK(UW!H322),"",UW!H322)</f>
        <v>0</v>
      </c>
      <c r="H35" s="1635">
        <f>IF(ISBLANK(UW!I322),"",UW!I322)</f>
        <v>0</v>
      </c>
      <c r="I35" s="1635">
        <f>IF(ISBLANK(UW!J322),"",UW!J322)</f>
        <v>0</v>
      </c>
      <c r="J35" s="1635">
        <f>IF(ISBLANK(UW!K322),"",UW!K322)</f>
        <v>0</v>
      </c>
      <c r="K35" s="1635">
        <f>IF(ISBLANK(UW!L322),"",UW!L322)</f>
        <v>0</v>
      </c>
      <c r="L35" s="1635">
        <f>IF(ISBLANK(UW!M322),"",UW!M322)</f>
        <v>0</v>
      </c>
      <c r="M35" s="1635">
        <f>IF(ISBLANK(UW!N322),"",UW!N322)</f>
        <v>0</v>
      </c>
      <c r="N35" s="1635">
        <f>IF(ISBLANK(UW!O322),"",UW!O322)</f>
        <v>0</v>
      </c>
    </row>
    <row r="36" spans="2:14" hidden="1">
      <c r="B36" t="str">
        <f>IF(ISBLANK(UW!C323),"",UW!C323)</f>
        <v>Misc II (% Net Rental Inc.)</v>
      </c>
      <c r="C36" s="1787">
        <f>IF(ISBLANK(UW!D323),"",UW!D323)</f>
        <v>0</v>
      </c>
      <c r="D36" s="1635">
        <f>IF(ISBLANK(UW!E323),"",UW!E323)</f>
        <v>0</v>
      </c>
      <c r="E36" s="1635">
        <f>IF(ISBLANK(UW!F323),"",UW!F323)</f>
        <v>0</v>
      </c>
      <c r="F36" s="1635">
        <f>IF(ISBLANK(UW!G323),"",UW!G323)</f>
        <v>0</v>
      </c>
      <c r="G36" s="1635">
        <f>IF(ISBLANK(UW!H323),"",UW!H323)</f>
        <v>0</v>
      </c>
      <c r="H36" s="1635">
        <f>IF(ISBLANK(UW!I323),"",UW!I323)</f>
        <v>0</v>
      </c>
      <c r="I36" s="1635">
        <f>IF(ISBLANK(UW!J323),"",UW!J323)</f>
        <v>0</v>
      </c>
      <c r="J36" s="1635">
        <f>IF(ISBLANK(UW!K323),"",UW!K323)</f>
        <v>0</v>
      </c>
      <c r="K36" s="1635">
        <f>IF(ISBLANK(UW!L323),"",UW!L323)</f>
        <v>0</v>
      </c>
      <c r="L36" s="1635">
        <f>IF(ISBLANK(UW!M323),"",UW!M323)</f>
        <v>0</v>
      </c>
      <c r="M36" s="1635">
        <f>IF(ISBLANK(UW!N323),"",UW!N323)</f>
        <v>0</v>
      </c>
      <c r="N36" s="1635">
        <f>IF(ISBLANK(UW!O323),"",UW!O323)</f>
        <v>0</v>
      </c>
    </row>
    <row r="37" spans="2:14" hidden="1">
      <c r="B37" t="str">
        <f>IF(ISBLANK(UW!C324),"",UW!C324)</f>
        <v>Misc II (% Net Rental Inc.)</v>
      </c>
      <c r="C37" s="1787">
        <f>IF(ISBLANK(UW!D324),"",UW!D324)</f>
        <v>0</v>
      </c>
      <c r="D37" s="1635">
        <f>IF(ISBLANK(UW!E324),"",UW!E324)</f>
        <v>0</v>
      </c>
      <c r="E37" s="1635">
        <f>IF(ISBLANK(UW!F324),"",UW!F324)</f>
        <v>0</v>
      </c>
      <c r="F37" s="1635">
        <f>IF(ISBLANK(UW!G324),"",UW!G324)</f>
        <v>0</v>
      </c>
      <c r="G37" s="1635">
        <f>IF(ISBLANK(UW!H324),"",UW!H324)</f>
        <v>0</v>
      </c>
      <c r="H37" s="1635">
        <f>IF(ISBLANK(UW!I324),"",UW!I324)</f>
        <v>0</v>
      </c>
      <c r="I37" s="1635">
        <f>IF(ISBLANK(UW!J324),"",UW!J324)</f>
        <v>0</v>
      </c>
      <c r="J37" s="1635">
        <f>IF(ISBLANK(UW!K324),"",UW!K324)</f>
        <v>0</v>
      </c>
      <c r="K37" s="1635">
        <f>IF(ISBLANK(UW!L324),"",UW!L324)</f>
        <v>0</v>
      </c>
      <c r="L37" s="1635">
        <f>IF(ISBLANK(UW!M324),"",UW!M324)</f>
        <v>0</v>
      </c>
      <c r="M37" s="1635">
        <f>IF(ISBLANK(UW!N324),"",UW!N324)</f>
        <v>0</v>
      </c>
      <c r="N37" s="1635">
        <f>IF(ISBLANK(UW!O324),"",UW!O324)</f>
        <v>0</v>
      </c>
    </row>
    <row r="38" spans="2:14" hidden="1">
      <c r="B38" t="str">
        <f>IF(ISBLANK(UW!C325),"",UW!C325)</f>
        <v>Other Income</v>
      </c>
      <c r="C38" s="1787">
        <f>IF(ISBLANK(UW!D325),"",UW!D325)</f>
        <v>0</v>
      </c>
      <c r="D38" s="1635">
        <f>IF(ISBLANK(UW!E325),"",UW!E325)</f>
        <v>0</v>
      </c>
      <c r="E38" s="1635">
        <f>IF(ISBLANK(UW!F325),"",UW!F325)</f>
        <v>0</v>
      </c>
      <c r="F38" s="1635">
        <f>IF(ISBLANK(UW!G325),"",UW!G325)</f>
        <v>0</v>
      </c>
      <c r="G38" s="1635">
        <f>IF(ISBLANK(UW!H325),"",UW!H325)</f>
        <v>0</v>
      </c>
      <c r="H38" s="1635">
        <f>IF(ISBLANK(UW!I325),"",UW!I325)</f>
        <v>0</v>
      </c>
      <c r="I38" s="1635">
        <f>IF(ISBLANK(UW!J325),"",UW!J325)</f>
        <v>0</v>
      </c>
      <c r="J38" s="1635">
        <f>IF(ISBLANK(UW!K325),"",UW!K325)</f>
        <v>0</v>
      </c>
      <c r="K38" s="1635">
        <f>IF(ISBLANK(UW!L325),"",UW!L325)</f>
        <v>0</v>
      </c>
      <c r="L38" s="1635">
        <f>IF(ISBLANK(UW!M325),"",UW!M325)</f>
        <v>0</v>
      </c>
      <c r="M38" s="1635">
        <f>IF(ISBLANK(UW!N325),"",UW!N325)</f>
        <v>0</v>
      </c>
      <c r="N38" s="1635">
        <f>IF(ISBLANK(UW!O325),"",UW!O325)</f>
        <v>0</v>
      </c>
    </row>
    <row r="39" spans="2:14" hidden="1">
      <c r="B39" t="str">
        <f>IF(ISBLANK(UW!C326),"",UW!C326)</f>
        <v>Outgoings Recoveries</v>
      </c>
      <c r="C39" s="1787">
        <f>IF(ISBLANK(UW!D326),"",UW!D326)</f>
        <v>0</v>
      </c>
      <c r="D39" s="1635">
        <f>IF(ISBLANK(UW!E326),"",UW!E326)</f>
        <v>0</v>
      </c>
      <c r="E39" s="1635">
        <f>IF(ISBLANK(UW!F326),"",UW!F326)</f>
        <v>0</v>
      </c>
      <c r="F39" s="1635">
        <f>IF(ISBLANK(UW!G326),"",UW!G326)</f>
        <v>0</v>
      </c>
      <c r="G39" s="1635">
        <f>IF(ISBLANK(UW!H326),"",UW!H326)</f>
        <v>0</v>
      </c>
      <c r="H39" s="1635">
        <f>IF(ISBLANK(UW!I326),"",UW!I326)</f>
        <v>0</v>
      </c>
      <c r="I39" s="1635">
        <f>IF(ISBLANK(UW!J326),"",UW!J326)</f>
        <v>0</v>
      </c>
      <c r="J39" s="1635">
        <f>IF(ISBLANK(UW!K326),"",UW!K326)</f>
        <v>0</v>
      </c>
      <c r="K39" s="1635">
        <f>IF(ISBLANK(UW!L326),"",UW!L326)</f>
        <v>0</v>
      </c>
      <c r="L39" s="1635">
        <f>IF(ISBLANK(UW!M326),"",UW!M326)</f>
        <v>0</v>
      </c>
      <c r="M39" s="1635">
        <f>IF(ISBLANK(UW!N326),"",UW!N326)</f>
        <v>0</v>
      </c>
      <c r="N39" s="1635">
        <f>IF(ISBLANK(UW!O326),"",UW!O326)</f>
        <v>0</v>
      </c>
    </row>
    <row r="40" spans="2:14" hidden="1">
      <c r="B40" t="str">
        <f>IF(ISBLANK(UW!C327),"",UW!C327)</f>
        <v>Misc III</v>
      </c>
      <c r="C40" s="1787">
        <f>IF(ISBLANK(UW!D327),"",UW!D327)</f>
        <v>0</v>
      </c>
      <c r="D40" s="1635">
        <f>IF(ISBLANK(UW!E327),"",UW!E327)</f>
        <v>0</v>
      </c>
      <c r="E40" s="1635">
        <f>IF(ISBLANK(UW!F327),"",UW!F327)</f>
        <v>0</v>
      </c>
      <c r="F40" s="1635">
        <f>IF(ISBLANK(UW!G327),"",UW!G327)</f>
        <v>0</v>
      </c>
      <c r="G40" s="1635">
        <f>IF(ISBLANK(UW!H327),"",UW!H327)</f>
        <v>0</v>
      </c>
      <c r="H40" s="1635">
        <f>IF(ISBLANK(UW!I327),"",UW!I327)</f>
        <v>0</v>
      </c>
      <c r="I40" s="1635">
        <f>IF(ISBLANK(UW!J327),"",UW!J327)</f>
        <v>0</v>
      </c>
      <c r="J40" s="1635">
        <f>IF(ISBLANK(UW!K327),"",UW!K327)</f>
        <v>0</v>
      </c>
      <c r="K40" s="1635">
        <f>IF(ISBLANK(UW!L327),"",UW!L327)</f>
        <v>0</v>
      </c>
      <c r="L40" s="1635">
        <f>IF(ISBLANK(UW!M327),"",UW!M327)</f>
        <v>0</v>
      </c>
      <c r="M40" s="1635">
        <f>IF(ISBLANK(UW!N327),"",UW!N327)</f>
        <v>0</v>
      </c>
      <c r="N40" s="1635">
        <f>IF(ISBLANK(UW!O327),"",UW!O327)</f>
        <v>0</v>
      </c>
    </row>
    <row r="41" spans="2:14">
      <c r="B41" s="353" t="str">
        <f>IF(ISBLANK(UW!C328),"",UW!C328)</f>
        <v>Total Revenue</v>
      </c>
      <c r="C41" s="1792">
        <f>IF(ISBLANK(UW!D328),"",UW!D328)</f>
        <v>0</v>
      </c>
      <c r="D41" s="1796">
        <f ca="1">IF(ISBLANK(UW!E328),"",UW!E328)</f>
        <v>0</v>
      </c>
      <c r="E41" s="1796">
        <f ca="1">IF(ISBLANK(UW!F328),"",UW!F328)</f>
        <v>0</v>
      </c>
      <c r="F41" s="1793">
        <f ca="1">IF(ISBLANK(UW!G328),"",UW!G328)</f>
        <v>0</v>
      </c>
      <c r="G41" s="1793">
        <f ca="1">IF(ISBLANK(UW!H328),"",UW!H328)</f>
        <v>0</v>
      </c>
      <c r="H41" s="1793">
        <f ca="1">IF(ISBLANK(UW!I328),"",UW!I328)</f>
        <v>0</v>
      </c>
      <c r="I41" s="1793">
        <f ca="1">IF(ISBLANK(UW!J328),"",UW!J328)</f>
        <v>0</v>
      </c>
      <c r="J41" s="1793">
        <f ca="1">IF(ISBLANK(UW!K328),"",UW!K328)</f>
        <v>0</v>
      </c>
      <c r="K41" s="1793">
        <f ca="1">IF(ISBLANK(UW!L328),"",UW!L328)</f>
        <v>0</v>
      </c>
      <c r="L41" s="1793">
        <f ca="1">IF(ISBLANK(UW!M328),"",UW!M328)</f>
        <v>0</v>
      </c>
      <c r="M41" s="1793">
        <f ca="1">IF(ISBLANK(UW!N328),"",UW!N328)</f>
        <v>0</v>
      </c>
      <c r="N41" s="1793">
        <f ca="1">IF(ISBLANK(UW!O328),"",UW!O328)</f>
        <v>0</v>
      </c>
    </row>
    <row r="42" spans="2:14" hidden="1">
      <c r="B42" s="352" t="str">
        <f>IF(ISBLANK(UW!C329),"",UW!C329)</f>
        <v>GPR Growth (Storage)</v>
      </c>
      <c r="C42" s="1787" t="str">
        <f>IF(ISBLANK(UW!D329),"",UW!D329)</f>
        <v/>
      </c>
      <c r="D42" s="1797" t="e">
        <f ca="1">IF(ISBLANK(UW!E329),"",UW!E329)</f>
        <v>#DIV/0!</v>
      </c>
      <c r="E42" s="1797" t="e">
        <f ca="1">IF(ISBLANK(UW!F329),"",UW!F329)</f>
        <v>#DIV/0!</v>
      </c>
      <c r="F42" s="1709" t="e">
        <f ca="1">IF(ISBLANK(UW!G329),"",UW!G329)</f>
        <v>#DIV/0!</v>
      </c>
      <c r="G42" s="1709" t="e">
        <f ca="1">IF(ISBLANK(UW!H329),"",UW!H329)</f>
        <v>#DIV/0!</v>
      </c>
      <c r="H42" s="1709" t="e">
        <f ca="1">IF(ISBLANK(UW!I329),"",UW!I329)</f>
        <v>#DIV/0!</v>
      </c>
      <c r="I42" s="1709" t="e">
        <f ca="1">IF(ISBLANK(UW!J329),"",UW!J329)</f>
        <v>#DIV/0!</v>
      </c>
      <c r="J42" s="1709" t="e">
        <f ca="1">IF(ISBLANK(UW!K329),"",UW!K329)</f>
        <v>#DIV/0!</v>
      </c>
      <c r="K42" s="1709" t="e">
        <f ca="1">IF(ISBLANK(UW!L329),"",UW!L329)</f>
        <v>#DIV/0!</v>
      </c>
      <c r="L42" s="1709" t="e">
        <f ca="1">IF(ISBLANK(UW!M329),"",UW!M329)</f>
        <v>#DIV/0!</v>
      </c>
      <c r="M42" s="1709" t="e">
        <f ca="1">IF(ISBLANK(UW!N329),"",UW!N329)</f>
        <v>#DIV/0!</v>
      </c>
      <c r="N42" s="1709" t="e">
        <f ca="1">IF(ISBLANK(UW!O329),"",UW!O329)</f>
        <v>#DIV/0!</v>
      </c>
    </row>
    <row r="43" spans="2:14" hidden="1">
      <c r="B43" s="352" t="str">
        <f>IF(ISBLANK(UW!C330),"",UW!C330)</f>
        <v>Revenue Attributed to Lease Up</v>
      </c>
      <c r="C43" s="1798" t="str">
        <f ca="1">IF(ISBLANK(UW!D330),"",UW!D330)</f>
        <v>-</v>
      </c>
      <c r="D43" s="1799" t="str">
        <f ca="1">IF(ISBLANK(UW!E330),"",UW!E330)</f>
        <v>-</v>
      </c>
      <c r="E43" s="1799" t="str">
        <f ca="1">IF(ISBLANK(UW!F330),"",UW!F330)</f>
        <v>-</v>
      </c>
      <c r="F43" s="1635" t="str">
        <f ca="1">IF(ISBLANK(UW!G330),"",UW!G330)</f>
        <v>-</v>
      </c>
      <c r="G43" s="1635" t="str">
        <f ca="1">IF(ISBLANK(UW!H330),"",UW!H330)</f>
        <v>-</v>
      </c>
      <c r="H43" s="1635" t="str">
        <f ca="1">IF(ISBLANK(UW!I330),"",UW!I330)</f>
        <v>-</v>
      </c>
      <c r="I43" s="1635" t="str">
        <f ca="1">IF(ISBLANK(UW!J330),"",UW!J330)</f>
        <v>-</v>
      </c>
      <c r="J43" s="1635" t="str">
        <f ca="1">IF(ISBLANK(UW!K330),"",UW!K330)</f>
        <v>-</v>
      </c>
      <c r="K43" s="1635" t="str">
        <f ca="1">IF(ISBLANK(UW!L330),"",UW!L330)</f>
        <v>-</v>
      </c>
      <c r="L43" s="1635" t="str">
        <f ca="1">IF(ISBLANK(UW!M330),"",UW!M330)</f>
        <v>-</v>
      </c>
      <c r="M43" s="1635" t="str">
        <f ca="1">IF(ISBLANK(UW!N330),"",UW!N330)</f>
        <v>-</v>
      </c>
      <c r="N43" s="1635" t="str">
        <f ca="1">IF(ISBLANK(UW!O330),"",UW!O330)</f>
        <v>-</v>
      </c>
    </row>
    <row r="44" spans="2:14" hidden="1">
      <c r="B44" s="352" t="str">
        <f>IF(ISBLANK(UW!C331),"",UW!C331)</f>
        <v>GPR/NRSF (Storage)</v>
      </c>
      <c r="C44" s="1798" t="str">
        <f ca="1">IF(ISBLANK(UW!D331),"",UW!D331)</f>
        <v>-</v>
      </c>
      <c r="D44" s="1799" t="str">
        <f ca="1">IF(ISBLANK(UW!E331),"",UW!E331)</f>
        <v>-</v>
      </c>
      <c r="E44" s="1799" t="str">
        <f ca="1">IF(ISBLANK(UW!F331),"",UW!F331)</f>
        <v>-</v>
      </c>
      <c r="F44" s="1635" t="str">
        <f ca="1">IF(ISBLANK(UW!G331),"",UW!G331)</f>
        <v>-</v>
      </c>
      <c r="G44" s="1635" t="str">
        <f ca="1">IF(ISBLANK(UW!H331),"",UW!H331)</f>
        <v>-</v>
      </c>
      <c r="H44" s="1635" t="str">
        <f ca="1">IF(ISBLANK(UW!I331),"",UW!I331)</f>
        <v>-</v>
      </c>
      <c r="I44" s="1635" t="str">
        <f ca="1">IF(ISBLANK(UW!J331),"",UW!J331)</f>
        <v>-</v>
      </c>
      <c r="J44" s="1635" t="str">
        <f ca="1">IF(ISBLANK(UW!K331),"",UW!K331)</f>
        <v>-</v>
      </c>
      <c r="K44" s="1635" t="str">
        <f ca="1">IF(ISBLANK(UW!L331),"",UW!L331)</f>
        <v>-</v>
      </c>
      <c r="L44" s="1635" t="str">
        <f ca="1">IF(ISBLANK(UW!M331),"",UW!M331)</f>
        <v>-</v>
      </c>
      <c r="M44" s="1635" t="str">
        <f ca="1">IF(ISBLANK(UW!N331),"",UW!N331)</f>
        <v>-</v>
      </c>
      <c r="N44" s="1635" t="str">
        <f ca="1">IF(ISBLANK(UW!O331),"",UW!O331)</f>
        <v>-</v>
      </c>
    </row>
    <row r="45" spans="2:14" hidden="1">
      <c r="B45" s="352" t="str">
        <f>IF(ISBLANK(UW!C332),"",UW!C332)</f>
        <v>Discounts (% of Gross Rent)</v>
      </c>
      <c r="C45" s="1798" t="str">
        <f ca="1">IF(ISBLANK(UW!D332),"",UW!D332)</f>
        <v>-</v>
      </c>
      <c r="D45" s="1797" t="str">
        <f ca="1">IF(ISBLANK(UW!E332),"",UW!E332)</f>
        <v>-</v>
      </c>
      <c r="E45" s="1797" t="str">
        <f ca="1">IF(ISBLANK(UW!F332),"",UW!F332)</f>
        <v>-</v>
      </c>
      <c r="F45" s="1709" t="str">
        <f ca="1">IF(ISBLANK(UW!G332),"",UW!G332)</f>
        <v>-</v>
      </c>
      <c r="G45" s="1709" t="str">
        <f ca="1">IF(ISBLANK(UW!H332),"",UW!H332)</f>
        <v>-</v>
      </c>
      <c r="H45" s="1709" t="str">
        <f ca="1">IF(ISBLANK(UW!I332),"",UW!I332)</f>
        <v>-</v>
      </c>
      <c r="I45" s="1709" t="str">
        <f ca="1">IF(ISBLANK(UW!J332),"",UW!J332)</f>
        <v>-</v>
      </c>
      <c r="J45" s="1709" t="str">
        <f ca="1">IF(ISBLANK(UW!K332),"",UW!K332)</f>
        <v>-</v>
      </c>
      <c r="K45" s="1709" t="str">
        <f ca="1">IF(ISBLANK(UW!L332),"",UW!L332)</f>
        <v>-</v>
      </c>
      <c r="L45" s="1709" t="str">
        <f ca="1">IF(ISBLANK(UW!M332),"",UW!M332)</f>
        <v>-</v>
      </c>
      <c r="M45" s="1709" t="str">
        <f ca="1">IF(ISBLANK(UW!N332),"",UW!N332)</f>
        <v>-</v>
      </c>
      <c r="N45" s="1709" t="str">
        <f ca="1">IF(ISBLANK(UW!O332),"",UW!O332)</f>
        <v>-</v>
      </c>
    </row>
    <row r="46" spans="2:14" hidden="1">
      <c r="B46" s="352" t="str">
        <f>IF(ISBLANK(UW!C333),"",UW!C333)</f>
        <v>Bad Debt (% of Net Income)</v>
      </c>
      <c r="C46" s="1798" t="str">
        <f ca="1">IF(ISBLANK(UW!D333),"",UW!D333)</f>
        <v>-</v>
      </c>
      <c r="D46" s="368" t="str">
        <f ca="1">IF(ISBLANK(UW!E333),"",UW!E333)</f>
        <v>-</v>
      </c>
      <c r="E46" s="368" t="str">
        <f ca="1">IF(ISBLANK(UW!F333),"",UW!F333)</f>
        <v>-</v>
      </c>
      <c r="F46" s="878" t="str">
        <f ca="1">IF(ISBLANK(UW!G333),"",UW!G333)</f>
        <v>-</v>
      </c>
      <c r="G46" s="878" t="str">
        <f ca="1">IF(ISBLANK(UW!H333),"",UW!H333)</f>
        <v>-</v>
      </c>
      <c r="H46" s="878" t="str">
        <f ca="1">IF(ISBLANK(UW!I333),"",UW!I333)</f>
        <v>-</v>
      </c>
      <c r="I46" s="878" t="str">
        <f ca="1">IF(ISBLANK(UW!J333),"",UW!J333)</f>
        <v>-</v>
      </c>
      <c r="J46" s="878" t="str">
        <f ca="1">IF(ISBLANK(UW!K333),"",UW!K333)</f>
        <v>-</v>
      </c>
      <c r="K46" s="878" t="str">
        <f ca="1">IF(ISBLANK(UW!L333),"",UW!L333)</f>
        <v>-</v>
      </c>
      <c r="L46" s="878" t="str">
        <f ca="1">IF(ISBLANK(UW!M333),"",UW!M333)</f>
        <v>-</v>
      </c>
      <c r="M46" s="878" t="str">
        <f ca="1">IF(ISBLANK(UW!N333),"",UW!N333)</f>
        <v>-</v>
      </c>
      <c r="N46" s="878" t="str">
        <f ca="1">IF(ISBLANK(UW!O333),"",UW!O333)</f>
        <v>-</v>
      </c>
    </row>
    <row r="47" spans="2:14" hidden="1">
      <c r="B47" s="352" t="str">
        <f>IF(ISBLANK(UW!C334),"",UW!C334)</f>
        <v>Concessions (% of Net Income)</v>
      </c>
      <c r="C47" s="1798" t="str">
        <f>IF(ISBLANK(UW!D334),"",UW!D334)</f>
        <v>-</v>
      </c>
      <c r="D47" s="1797" t="str">
        <f ca="1">IF(ISBLANK(UW!E334),"",UW!E334)</f>
        <v>-</v>
      </c>
      <c r="E47" s="1797" t="str">
        <f ca="1">IF(ISBLANK(UW!F334),"",UW!F334)</f>
        <v>-</v>
      </c>
      <c r="F47" s="1709" t="str">
        <f ca="1">IF(ISBLANK(UW!G334),"",UW!G334)</f>
        <v>-</v>
      </c>
      <c r="G47" s="1709" t="str">
        <f ca="1">IF(ISBLANK(UW!H334),"",UW!H334)</f>
        <v>-</v>
      </c>
      <c r="H47" s="1709" t="str">
        <f ca="1">IF(ISBLANK(UW!I334),"",UW!I334)</f>
        <v>-</v>
      </c>
      <c r="I47" s="1709" t="str">
        <f ca="1">IF(ISBLANK(UW!J334),"",UW!J334)</f>
        <v>-</v>
      </c>
      <c r="J47" s="1709" t="str">
        <f ca="1">IF(ISBLANK(UW!K334),"",UW!K334)</f>
        <v>-</v>
      </c>
      <c r="K47" s="1709" t="str">
        <f ca="1">IF(ISBLANK(UW!L334),"",UW!L334)</f>
        <v>-</v>
      </c>
      <c r="L47" s="1709" t="str">
        <f ca="1">IF(ISBLANK(UW!M334),"",UW!M334)</f>
        <v>-</v>
      </c>
      <c r="M47" s="1709" t="str">
        <f ca="1">IF(ISBLANK(UW!N334),"",UW!N334)</f>
        <v>-</v>
      </c>
      <c r="N47" s="1709" t="str">
        <f ca="1">IF(ISBLANK(UW!O334),"",UW!O334)</f>
        <v>-</v>
      </c>
    </row>
    <row r="48" spans="2:14" hidden="1">
      <c r="B48" s="352" t="str">
        <f>IF(ISBLANK(UW!C335),"",UW!C335)</f>
        <v>Net Income / Occupied NRSF (Storage)</v>
      </c>
      <c r="C48" s="1798" t="str">
        <f ca="1">IF(ISBLANK(UW!D335),"",UW!D335)</f>
        <v>-</v>
      </c>
      <c r="D48" s="1799" t="str">
        <f ca="1">IF(ISBLANK(UW!E335),"",UW!E335)</f>
        <v>-</v>
      </c>
      <c r="E48" s="1799" t="str">
        <f ca="1">IF(ISBLANK(UW!F335),"",UW!F335)</f>
        <v>-</v>
      </c>
      <c r="F48" s="1635" t="str">
        <f ca="1">IF(ISBLANK(UW!G335),"",UW!G335)</f>
        <v>-</v>
      </c>
      <c r="G48" s="1635" t="str">
        <f ca="1">IF(ISBLANK(UW!H335),"",UW!H335)</f>
        <v>-</v>
      </c>
      <c r="H48" s="1635" t="str">
        <f ca="1">IF(ISBLANK(UW!I335),"",UW!I335)</f>
        <v>-</v>
      </c>
      <c r="I48" s="1635" t="str">
        <f ca="1">IF(ISBLANK(UW!J335),"",UW!J335)</f>
        <v>-</v>
      </c>
      <c r="J48" s="1635" t="str">
        <f ca="1">IF(ISBLANK(UW!K335),"",UW!K335)</f>
        <v>-</v>
      </c>
      <c r="K48" s="1635" t="str">
        <f ca="1">IF(ISBLANK(UW!L335),"",UW!L335)</f>
        <v>-</v>
      </c>
      <c r="L48" s="1635" t="str">
        <f ca="1">IF(ISBLANK(UW!M335),"",UW!M335)</f>
        <v>-</v>
      </c>
      <c r="M48" s="1635" t="str">
        <f ca="1">IF(ISBLANK(UW!N335),"",UW!N335)</f>
        <v>-</v>
      </c>
      <c r="N48" s="1635" t="str">
        <f ca="1">IF(ISBLANK(UW!O335),"",UW!O335)</f>
        <v>-</v>
      </c>
    </row>
    <row r="49" spans="2:14" hidden="1">
      <c r="B49" s="352" t="str">
        <f>IF(ISBLANK(UW!C336),"",UW!C336)</f>
        <v>Net Income Growth</v>
      </c>
      <c r="C49" s="1798" t="str">
        <f ca="1">IF(ISBLANK(UW!D336),"",UW!D336)</f>
        <v>-</v>
      </c>
      <c r="D49" s="1797" t="str">
        <f ca="1">IF(ISBLANK(UW!E336),"",UW!E336)</f>
        <v>-</v>
      </c>
      <c r="E49" s="1797" t="str">
        <f ca="1">IF(ISBLANK(UW!F336),"",UW!F336)</f>
        <v>-</v>
      </c>
      <c r="F49" s="1709" t="str">
        <f ca="1">IF(ISBLANK(UW!G336),"",UW!G336)</f>
        <v>-</v>
      </c>
      <c r="G49" s="1709" t="str">
        <f ca="1">IF(ISBLANK(UW!H336),"",UW!H336)</f>
        <v>-</v>
      </c>
      <c r="H49" s="1709" t="str">
        <f ca="1">IF(ISBLANK(UW!I336),"",UW!I336)</f>
        <v>-</v>
      </c>
      <c r="I49" s="1709" t="str">
        <f ca="1">IF(ISBLANK(UW!J336),"",UW!J336)</f>
        <v>-</v>
      </c>
      <c r="J49" s="1709" t="str">
        <f ca="1">IF(ISBLANK(UW!K336),"",UW!K336)</f>
        <v>-</v>
      </c>
      <c r="K49" s="1709" t="str">
        <f ca="1">IF(ISBLANK(UW!L336),"",UW!L336)</f>
        <v>-</v>
      </c>
      <c r="L49" s="1709" t="str">
        <f ca="1">IF(ISBLANK(UW!M336),"",UW!M336)</f>
        <v>-</v>
      </c>
      <c r="M49" s="1709" t="str">
        <f ca="1">IF(ISBLANK(UW!N336),"",UW!N336)</f>
        <v>-</v>
      </c>
      <c r="N49" s="1709" t="str">
        <f ca="1">IF(ISBLANK(UW!O336),"",UW!O336)</f>
        <v>-</v>
      </c>
    </row>
    <row r="50" spans="2:14" hidden="1">
      <c r="B50" s="352" t="str">
        <f>IF(ISBLANK(UW!C337),"",UW!C337)</f>
        <v>Admin &amp; Merch (% of Net Income)</v>
      </c>
      <c r="C50" s="1798" t="str">
        <f>IF(ISBLANK(UW!D337),"",UW!D337)</f>
        <v>-</v>
      </c>
      <c r="D50" s="1797" t="str">
        <f ca="1">IF(ISBLANK(UW!E337),"",UW!E337)</f>
        <v>-</v>
      </c>
      <c r="E50" s="1797" t="str">
        <f ca="1">IF(ISBLANK(UW!F337),"",UW!F337)</f>
        <v>-</v>
      </c>
      <c r="F50" s="1709" t="str">
        <f ca="1">IF(ISBLANK(UW!G337),"",UW!G337)</f>
        <v>-</v>
      </c>
      <c r="G50" s="1709" t="str">
        <f ca="1">IF(ISBLANK(UW!H337),"",UW!H337)</f>
        <v>-</v>
      </c>
      <c r="H50" s="1709" t="str">
        <f ca="1">IF(ISBLANK(UW!I337),"",UW!I337)</f>
        <v>-</v>
      </c>
      <c r="I50" s="1709" t="str">
        <f ca="1">IF(ISBLANK(UW!J337),"",UW!J337)</f>
        <v>-</v>
      </c>
      <c r="J50" s="1709" t="str">
        <f ca="1">IF(ISBLANK(UW!K337),"",UW!K337)</f>
        <v>-</v>
      </c>
      <c r="K50" s="1709" t="str">
        <f ca="1">IF(ISBLANK(UW!L337),"",UW!L337)</f>
        <v>-</v>
      </c>
      <c r="L50" s="1709" t="str">
        <f ca="1">IF(ISBLANK(UW!M337),"",UW!M337)</f>
        <v>-</v>
      </c>
      <c r="M50" s="1709" t="str">
        <f ca="1">IF(ISBLANK(UW!N337),"",UW!N337)</f>
        <v>-</v>
      </c>
      <c r="N50" s="1709" t="str">
        <f ca="1">IF(ISBLANK(UW!O337),"",UW!O337)</f>
        <v>-</v>
      </c>
    </row>
    <row r="51" spans="2:14" hidden="1">
      <c r="B51" s="352" t="str">
        <f>IF(ISBLANK(UW!C338),"",UW!C338)</f>
        <v>Total Rev. Growth</v>
      </c>
      <c r="C51" s="1798" t="str">
        <f ca="1">IF(ISBLANK(UW!D338),"",UW!D338)</f>
        <v>-</v>
      </c>
      <c r="D51" s="369" t="str">
        <f ca="1">IF(ISBLANK(UW!E338),"",UW!E338)</f>
        <v>-</v>
      </c>
      <c r="E51" s="369" t="str">
        <f ca="1">IF(ISBLANK(UW!F338),"",UW!F338)</f>
        <v>-</v>
      </c>
      <c r="F51" s="370" t="str">
        <f ca="1">IF(ISBLANK(UW!G338),"",UW!G338)</f>
        <v>-</v>
      </c>
      <c r="G51" s="370" t="str">
        <f ca="1">IF(ISBLANK(UW!H338),"",UW!H338)</f>
        <v>-</v>
      </c>
      <c r="H51" s="370" t="str">
        <f ca="1">IF(ISBLANK(UW!I338),"",UW!I338)</f>
        <v>-</v>
      </c>
      <c r="I51" s="370" t="str">
        <f ca="1">IF(ISBLANK(UW!J338),"",UW!J338)</f>
        <v>-</v>
      </c>
      <c r="J51" s="370" t="str">
        <f ca="1">IF(ISBLANK(UW!K338),"",UW!K338)</f>
        <v>-</v>
      </c>
      <c r="K51" s="370" t="str">
        <f ca="1">IF(ISBLANK(UW!L338),"",UW!L338)</f>
        <v>-</v>
      </c>
      <c r="L51" s="370" t="str">
        <f ca="1">IF(ISBLANK(UW!M338),"",UW!M338)</f>
        <v>-</v>
      </c>
      <c r="M51" s="370" t="str">
        <f ca="1">IF(ISBLANK(UW!N338),"",UW!N338)</f>
        <v>-</v>
      </c>
      <c r="N51" s="370" t="str">
        <f ca="1">IF(ISBLANK(UW!O338),"",UW!O338)</f>
        <v>-</v>
      </c>
    </row>
    <row r="52" spans="2:14" hidden="1">
      <c r="B52" s="352" t="str">
        <f>IF(ISBLANK(UW!C339),"",UW!C339)</f>
        <v>RV GPR</v>
      </c>
      <c r="C52" s="1798">
        <f>IF(ISBLANK(UW!D339),"",UW!D339)</f>
        <v>0</v>
      </c>
      <c r="D52" s="1634">
        <f>IF(ISBLANK(UW!E339),"",UW!E339)</f>
        <v>0</v>
      </c>
      <c r="E52" s="1634">
        <f>IF(ISBLANK(UW!F339),"",UW!F339)</f>
        <v>0</v>
      </c>
      <c r="F52" s="1757">
        <f>IF(ISBLANK(UW!G339),"",UW!G339)</f>
        <v>0</v>
      </c>
      <c r="G52" s="1757">
        <f>IF(ISBLANK(UW!H339),"",UW!H339)</f>
        <v>0</v>
      </c>
      <c r="H52" s="1757">
        <f>IF(ISBLANK(UW!I339),"",UW!I339)</f>
        <v>0</v>
      </c>
      <c r="I52" s="1757">
        <f>IF(ISBLANK(UW!J339),"",UW!J339)</f>
        <v>0</v>
      </c>
      <c r="J52" s="1757">
        <f>IF(ISBLANK(UW!K339),"",UW!K339)</f>
        <v>0</v>
      </c>
      <c r="K52" s="1757">
        <f>IF(ISBLANK(UW!L339),"",UW!L339)</f>
        <v>0</v>
      </c>
      <c r="L52" s="1757">
        <f>IF(ISBLANK(UW!M339),"",UW!M339)</f>
        <v>0</v>
      </c>
      <c r="M52" s="1757">
        <f>IF(ISBLANK(UW!N339),"",UW!N339)</f>
        <v>0</v>
      </c>
      <c r="N52" s="1757">
        <f>IF(ISBLANK(UW!O339),"",UW!O339)</f>
        <v>0</v>
      </c>
    </row>
    <row r="53" spans="2:14" hidden="1">
      <c r="C53" s="371"/>
    </row>
    <row r="54" spans="2:14" ht="15" customHeight="1" thickBot="1">
      <c r="C54" s="371"/>
    </row>
    <row r="55" spans="2:14" ht="15" customHeight="1" thickBot="1">
      <c r="B55" s="365" t="str">
        <f>IF(ISBLANK(UW!C368),"",UW!C368)</f>
        <v>Expenses</v>
      </c>
      <c r="C55" s="366" t="str">
        <f>IF(ISBLANK(UW!D368),"",UW!D368)</f>
        <v>Baseline</v>
      </c>
      <c r="D55" s="1783">
        <f>IF(ISBLANK(UW!E368),"",UW!E368)</f>
        <v>1</v>
      </c>
      <c r="E55" s="1783">
        <f>IF(ISBLANK(UW!F368),"",UW!F368)</f>
        <v>2</v>
      </c>
      <c r="F55" s="1783">
        <f>IF(ISBLANK(UW!G368),"",UW!G368)</f>
        <v>3</v>
      </c>
      <c r="G55" s="1783">
        <f>IF(ISBLANK(UW!H368),"",UW!H368)</f>
        <v>4</v>
      </c>
      <c r="H55" s="1783">
        <f>IF(ISBLANK(UW!I368),"",UW!I368)</f>
        <v>5</v>
      </c>
      <c r="I55" s="1783">
        <f>IF(ISBLANK(UW!J368),"",UW!J368)</f>
        <v>6</v>
      </c>
      <c r="J55" s="1783">
        <f>IF(ISBLANK(UW!K368),"",UW!K368)</f>
        <v>7</v>
      </c>
      <c r="K55" s="1783">
        <f>IF(ISBLANK(UW!L368),"",UW!L368)</f>
        <v>8</v>
      </c>
      <c r="L55" s="1783">
        <f>IF(ISBLANK(UW!M368),"",UW!M368)</f>
        <v>9</v>
      </c>
      <c r="M55" s="1783">
        <f>IF(ISBLANK(UW!N368),"",UW!N368)</f>
        <v>10</v>
      </c>
      <c r="N55" s="1784">
        <f>IF(ISBLANK(UW!O368),"",UW!O368)</f>
        <v>11</v>
      </c>
    </row>
    <row r="56" spans="2:14">
      <c r="B56" t="str">
        <f>IF(ISBLANK(UW!C369),"",UW!C369)</f>
        <v>Advertising</v>
      </c>
      <c r="C56" s="1787">
        <f>IF(ISBLANK(UW!D369),"",UW!D369)</f>
        <v>66000</v>
      </c>
      <c r="D56" s="1635">
        <f ca="1">IF(ISBLANK(UW!E369),"",UW!E369)</f>
        <v>0</v>
      </c>
      <c r="E56" s="1635">
        <f ca="1">IF(ISBLANK(UW!F369),"",UW!F369)</f>
        <v>0</v>
      </c>
      <c r="F56" s="1635">
        <f ca="1">IF(ISBLANK(UW!G369),"",UW!G369)</f>
        <v>0</v>
      </c>
      <c r="G56" s="1635">
        <f ca="1">IF(ISBLANK(UW!H369),"",UW!H369)</f>
        <v>0</v>
      </c>
      <c r="H56" s="1635">
        <f ca="1">IF(ISBLANK(UW!I369),"",UW!I369)</f>
        <v>0</v>
      </c>
      <c r="I56" s="1635">
        <f ca="1">IF(ISBLANK(UW!J369),"",UW!J369)</f>
        <v>0</v>
      </c>
      <c r="J56" s="1635">
        <f ca="1">IF(ISBLANK(UW!K369),"",UW!K369)</f>
        <v>0</v>
      </c>
      <c r="K56" s="1635">
        <f ca="1">IF(ISBLANK(UW!L369),"",UW!L369)</f>
        <v>0</v>
      </c>
      <c r="L56" s="1635">
        <f ca="1">IF(ISBLANK(UW!M369),"",UW!M369)</f>
        <v>0</v>
      </c>
      <c r="M56" s="1635">
        <f ca="1">IF(ISBLANK(UW!N369),"",UW!N369)</f>
        <v>0</v>
      </c>
      <c r="N56" s="1635">
        <f ca="1">IF(ISBLANK(UW!O369),"",UW!O369)</f>
        <v>0</v>
      </c>
    </row>
    <row r="57" spans="2:14">
      <c r="B57" t="str">
        <f>IF(ISBLANK(UW!C370),"",UW!C370)</f>
        <v>Bad Debt (% of Net Rental Inc.)</v>
      </c>
      <c r="C57" s="1787">
        <f ca="1">IF(ISBLANK(UW!D370),"",UW!D370)</f>
        <v>0</v>
      </c>
      <c r="D57" s="1635">
        <f ca="1">IF(ISBLANK(UW!E370),"",UW!E370)</f>
        <v>0</v>
      </c>
      <c r="E57" s="1635">
        <f ca="1">IF(ISBLANK(UW!F370),"",UW!F370)</f>
        <v>0</v>
      </c>
      <c r="F57" s="1635">
        <f ca="1">IF(ISBLANK(UW!G370),"",UW!G370)</f>
        <v>0</v>
      </c>
      <c r="G57" s="1635">
        <f ca="1">IF(ISBLANK(UW!H370),"",UW!H370)</f>
        <v>0</v>
      </c>
      <c r="H57" s="1635">
        <f ca="1">IF(ISBLANK(UW!I370),"",UW!I370)</f>
        <v>0</v>
      </c>
      <c r="I57" s="1635">
        <f ca="1">IF(ISBLANK(UW!J370),"",UW!J370)</f>
        <v>0</v>
      </c>
      <c r="J57" s="1635">
        <f ca="1">IF(ISBLANK(UW!K370),"",UW!K370)</f>
        <v>0</v>
      </c>
      <c r="K57" s="1635">
        <f ca="1">IF(ISBLANK(UW!L370),"",UW!L370)</f>
        <v>0</v>
      </c>
      <c r="L57" s="1635">
        <f ca="1">IF(ISBLANK(UW!M370),"",UW!M370)</f>
        <v>0</v>
      </c>
      <c r="M57" s="1635">
        <f ca="1">IF(ISBLANK(UW!N370),"",UW!N370)</f>
        <v>0</v>
      </c>
      <c r="N57" s="1635">
        <f ca="1">IF(ISBLANK(UW!O370),"",UW!O370)</f>
        <v>0</v>
      </c>
    </row>
    <row r="58" spans="2:14">
      <c r="B58" t="str">
        <f>IF(ISBLANK(UW!C371),"",UW!C371)</f>
        <v>Banking Fees</v>
      </c>
      <c r="C58" s="1787">
        <f ca="1">IF(ISBLANK(UW!D371),"",UW!D371)</f>
        <v>0</v>
      </c>
      <c r="D58" s="1635">
        <f ca="1">IF(ISBLANK(UW!E371),"",UW!E371)</f>
        <v>979.20000000000016</v>
      </c>
      <c r="E58" s="1635">
        <f ca="1">IF(ISBLANK(UW!F371),"",UW!F371)</f>
        <v>998.78399999999999</v>
      </c>
      <c r="F58" s="1635">
        <f ca="1">IF(ISBLANK(UW!G371),"",UW!G371)</f>
        <v>1018.7596800000002</v>
      </c>
      <c r="G58" s="1635">
        <f ca="1">IF(ISBLANK(UW!H371),"",UW!H371)</f>
        <v>1039.1348736000002</v>
      </c>
      <c r="H58" s="1635">
        <f ca="1">IF(ISBLANK(UW!I371),"",UW!I371)</f>
        <v>1059.9175710720003</v>
      </c>
      <c r="I58" s="1635">
        <f ca="1">IF(ISBLANK(UW!J371),"",UW!J371)</f>
        <v>1081.1159224934402</v>
      </c>
      <c r="J58" s="1635">
        <f ca="1">IF(ISBLANK(UW!K371),"",UW!K371)</f>
        <v>1102.7382409433092</v>
      </c>
      <c r="K58" s="1635">
        <f ca="1">IF(ISBLANK(UW!L371),"",UW!L371)</f>
        <v>1124.7930057621754</v>
      </c>
      <c r="L58" s="1635">
        <f ca="1">IF(ISBLANK(UW!M371),"",UW!M371)</f>
        <v>1147.2888658774189</v>
      </c>
      <c r="M58" s="1635">
        <f ca="1">IF(ISBLANK(UW!N371),"",UW!N371)</f>
        <v>1170.2346431949672</v>
      </c>
      <c r="N58" s="1635">
        <f ca="1">IF(ISBLANK(UW!O371),"",UW!O371)</f>
        <v>1193.6393360588665</v>
      </c>
    </row>
    <row r="59" spans="2:14">
      <c r="B59" t="str">
        <f>IF(ISBLANK(UW!C372),"",UW!C372)</f>
        <v>Electricity</v>
      </c>
      <c r="C59" s="1787">
        <f>IF(ISBLANK(UW!D372),"",UW!D372)</f>
        <v>0</v>
      </c>
      <c r="D59" s="1635">
        <f ca="1">IF(ISBLANK(UW!E372),"",UW!E372)</f>
        <v>0</v>
      </c>
      <c r="E59" s="1635">
        <f ca="1">IF(ISBLANK(UW!F372),"",UW!F372)</f>
        <v>0</v>
      </c>
      <c r="F59" s="1635">
        <f ca="1">IF(ISBLANK(UW!G372),"",UW!G372)</f>
        <v>0</v>
      </c>
      <c r="G59" s="1635">
        <f ca="1">IF(ISBLANK(UW!H372),"",UW!H372)</f>
        <v>0</v>
      </c>
      <c r="H59" s="1635">
        <f ca="1">IF(ISBLANK(UW!I372),"",UW!I372)</f>
        <v>0</v>
      </c>
      <c r="I59" s="1635">
        <f ca="1">IF(ISBLANK(UW!J372),"",UW!J372)</f>
        <v>0</v>
      </c>
      <c r="J59" s="1635">
        <f ca="1">IF(ISBLANK(UW!K372),"",UW!K372)</f>
        <v>0</v>
      </c>
      <c r="K59" s="1635">
        <f ca="1">IF(ISBLANK(UW!L372),"",UW!L372)</f>
        <v>0</v>
      </c>
      <c r="L59" s="1635">
        <f ca="1">IF(ISBLANK(UW!M372),"",UW!M372)</f>
        <v>0</v>
      </c>
      <c r="M59" s="1635">
        <f ca="1">IF(ISBLANK(UW!N372),"",UW!N372)</f>
        <v>0</v>
      </c>
      <c r="N59" s="1635">
        <f ca="1">IF(ISBLANK(UW!O372),"",UW!O372)</f>
        <v>0</v>
      </c>
    </row>
    <row r="60" spans="2:14">
      <c r="B60" t="str">
        <f>IF(ISBLANK(UW!C373),"",UW!C373)</f>
        <v xml:space="preserve">Employee Wages </v>
      </c>
      <c r="C60" s="1787">
        <f>IF(ISBLANK(UW!D373),"",UW!D373)</f>
        <v>38400</v>
      </c>
      <c r="D60" s="1635">
        <f ca="1">IF(ISBLANK(UW!E373),"",UW!E373)</f>
        <v>0</v>
      </c>
      <c r="E60" s="1635">
        <f ca="1">IF(ISBLANK(UW!F373),"",UW!F373)</f>
        <v>0</v>
      </c>
      <c r="F60" s="1635">
        <f ca="1">IF(ISBLANK(UW!G373),"",UW!G373)</f>
        <v>0</v>
      </c>
      <c r="G60" s="1635">
        <f ca="1">IF(ISBLANK(UW!H373),"",UW!H373)</f>
        <v>0</v>
      </c>
      <c r="H60" s="1635">
        <f ca="1">IF(ISBLANK(UW!I373),"",UW!I373)</f>
        <v>0</v>
      </c>
      <c r="I60" s="1635">
        <f ca="1">IF(ISBLANK(UW!J373),"",UW!J373)</f>
        <v>0</v>
      </c>
      <c r="J60" s="1635">
        <f ca="1">IF(ISBLANK(UW!K373),"",UW!K373)</f>
        <v>0</v>
      </c>
      <c r="K60" s="1635">
        <f ca="1">IF(ISBLANK(UW!L373),"",UW!L373)</f>
        <v>0</v>
      </c>
      <c r="L60" s="1635">
        <f ca="1">IF(ISBLANK(UW!M373),"",UW!M373)</f>
        <v>0</v>
      </c>
      <c r="M60" s="1635">
        <f ca="1">IF(ISBLANK(UW!N373),"",UW!N373)</f>
        <v>0</v>
      </c>
      <c r="N60" s="1635">
        <f ca="1">IF(ISBLANK(UW!O373),"",UW!O373)</f>
        <v>0</v>
      </c>
    </row>
    <row r="61" spans="2:14">
      <c r="B61" t="str">
        <f>IF(ISBLANK(UW!C374),"",UW!C374)</f>
        <v>StoreLocal Tech Fee</v>
      </c>
      <c r="C61" s="1787">
        <f ca="1">IF(ISBLANK(UW!D374),"",UW!D374)</f>
        <v>20203.199999999997</v>
      </c>
      <c r="D61" s="1635">
        <f ca="1">IF(ISBLANK(UW!E374),"",UW!E374)</f>
        <v>0</v>
      </c>
      <c r="E61" s="1635">
        <f ca="1">IF(ISBLANK(UW!F374),"",UW!F374)</f>
        <v>0</v>
      </c>
      <c r="F61" s="1635">
        <f ca="1">IF(ISBLANK(UW!G374),"",UW!G374)</f>
        <v>0</v>
      </c>
      <c r="G61" s="1635">
        <f ca="1">IF(ISBLANK(UW!H374),"",UW!H374)</f>
        <v>0</v>
      </c>
      <c r="H61" s="1635">
        <f ca="1">IF(ISBLANK(UW!I374),"",UW!I374)</f>
        <v>0</v>
      </c>
      <c r="I61" s="1635">
        <f ca="1">IF(ISBLANK(UW!J374),"",UW!J374)</f>
        <v>0</v>
      </c>
      <c r="J61" s="1635">
        <f ca="1">IF(ISBLANK(UW!K374),"",UW!K374)</f>
        <v>0</v>
      </c>
      <c r="K61" s="1635">
        <f ca="1">IF(ISBLANK(UW!L374),"",UW!L374)</f>
        <v>0</v>
      </c>
      <c r="L61" s="1635">
        <f ca="1">IF(ISBLANK(UW!M374),"",UW!M374)</f>
        <v>0</v>
      </c>
      <c r="M61" s="1635">
        <f ca="1">IF(ISBLANK(UW!N374),"",UW!N374)</f>
        <v>0</v>
      </c>
      <c r="N61" s="1635">
        <f ca="1">IF(ISBLANK(UW!O374),"",UW!O374)</f>
        <v>0</v>
      </c>
    </row>
    <row r="62" spans="2:14">
      <c r="B62" t="str">
        <f>IF(ISBLANK(UW!C375),"",UW!C375)</f>
        <v>Insurance (Self Storage)</v>
      </c>
      <c r="C62" s="1787">
        <f ca="1">IF(ISBLANK(UW!D375),"",UW!D375)</f>
        <v>30135</v>
      </c>
      <c r="D62" s="1635">
        <f ca="1">IF(ISBLANK(UW!E375),"",UW!E375)</f>
        <v>0</v>
      </c>
      <c r="E62" s="1635">
        <f ca="1">IF(ISBLANK(UW!F375),"",UW!F375)</f>
        <v>0</v>
      </c>
      <c r="F62" s="1635">
        <f ca="1">IF(ISBLANK(UW!G375),"",UW!G375)</f>
        <v>0</v>
      </c>
      <c r="G62" s="1635">
        <f ca="1">IF(ISBLANK(UW!H375),"",UW!H375)</f>
        <v>0</v>
      </c>
      <c r="H62" s="1635">
        <f ca="1">IF(ISBLANK(UW!I375),"",UW!I375)</f>
        <v>0</v>
      </c>
      <c r="I62" s="1635">
        <f ca="1">IF(ISBLANK(UW!J375),"",UW!J375)</f>
        <v>0</v>
      </c>
      <c r="J62" s="1635">
        <f ca="1">IF(ISBLANK(UW!K375),"",UW!K375)</f>
        <v>0</v>
      </c>
      <c r="K62" s="1635">
        <f ca="1">IF(ISBLANK(UW!L375),"",UW!L375)</f>
        <v>0</v>
      </c>
      <c r="L62" s="1635">
        <f ca="1">IF(ISBLANK(UW!M375),"",UW!M375)</f>
        <v>0</v>
      </c>
      <c r="M62" s="1635">
        <f ca="1">IF(ISBLANK(UW!N375),"",UW!N375)</f>
        <v>0</v>
      </c>
      <c r="N62" s="1635">
        <f ca="1">IF(ISBLANK(UW!O375),"",UW!O375)</f>
        <v>0</v>
      </c>
    </row>
    <row r="63" spans="2:14">
      <c r="B63" t="str">
        <f>IF(ISBLANK(UW!C376),"",UW!C376)</f>
        <v>Management Fee</v>
      </c>
      <c r="C63" s="1787">
        <f ca="1">IF(ISBLANK(UW!D376),"",UW!D376)</f>
        <v>0</v>
      </c>
      <c r="D63" s="1635">
        <f ca="1">IF(ISBLANK(UW!E376),"",UW!E376)</f>
        <v>0</v>
      </c>
      <c r="E63" s="1635">
        <f ca="1">IF(ISBLANK(UW!F376),"",UW!F376)</f>
        <v>0</v>
      </c>
      <c r="F63" s="1635">
        <f ca="1">IF(ISBLANK(UW!G376),"",UW!G376)</f>
        <v>0</v>
      </c>
      <c r="G63" s="1635">
        <f ca="1">IF(ISBLANK(UW!H376),"",UW!H376)</f>
        <v>0</v>
      </c>
      <c r="H63" s="1635">
        <f ca="1">IF(ISBLANK(UW!I376),"",UW!I376)</f>
        <v>0</v>
      </c>
      <c r="I63" s="1635">
        <f ca="1">IF(ISBLANK(UW!J376),"",UW!J376)</f>
        <v>0</v>
      </c>
      <c r="J63" s="1635">
        <f ca="1">IF(ISBLANK(UW!K376),"",UW!K376)</f>
        <v>0</v>
      </c>
      <c r="K63" s="1635">
        <f ca="1">IF(ISBLANK(UW!L376),"",UW!L376)</f>
        <v>0</v>
      </c>
      <c r="L63" s="1635">
        <f ca="1">IF(ISBLANK(UW!M376),"",UW!M376)</f>
        <v>0</v>
      </c>
      <c r="M63" s="1635">
        <f ca="1">IF(ISBLANK(UW!N376),"",UW!N376)</f>
        <v>0</v>
      </c>
      <c r="N63" s="1635">
        <f ca="1">IF(ISBLANK(UW!O376),"",UW!O376)</f>
        <v>0</v>
      </c>
    </row>
    <row r="64" spans="2:14">
      <c r="B64" t="str">
        <f>IF(ISBLANK(UW!C377),"",UW!C377)</f>
        <v>Merchandise (COGS)</v>
      </c>
      <c r="C64" s="1787">
        <f>IF(ISBLANK(UW!D377),"",UW!D377)</f>
        <v>0</v>
      </c>
      <c r="D64" s="1635">
        <f ca="1">IF(ISBLANK(UW!E377),"",UW!E377)</f>
        <v>0</v>
      </c>
      <c r="E64" s="1635">
        <f ca="1">IF(ISBLANK(UW!F377),"",UW!F377)</f>
        <v>0</v>
      </c>
      <c r="F64" s="1635">
        <f ca="1">IF(ISBLANK(UW!G377),"",UW!G377)</f>
        <v>0</v>
      </c>
      <c r="G64" s="1635">
        <f ca="1">IF(ISBLANK(UW!H377),"",UW!H377)</f>
        <v>0</v>
      </c>
      <c r="H64" s="1635">
        <f ca="1">IF(ISBLANK(UW!I377),"",UW!I377)</f>
        <v>0</v>
      </c>
      <c r="I64" s="1635">
        <f ca="1">IF(ISBLANK(UW!J377),"",UW!J377)</f>
        <v>0</v>
      </c>
      <c r="J64" s="1635">
        <f ca="1">IF(ISBLANK(UW!K377),"",UW!K377)</f>
        <v>0</v>
      </c>
      <c r="K64" s="1635">
        <f ca="1">IF(ISBLANK(UW!L377),"",UW!L377)</f>
        <v>0</v>
      </c>
      <c r="L64" s="1635">
        <f ca="1">IF(ISBLANK(UW!M377),"",UW!M377)</f>
        <v>0</v>
      </c>
      <c r="M64" s="1635">
        <f ca="1">IF(ISBLANK(UW!N377),"",UW!N377)</f>
        <v>0</v>
      </c>
      <c r="N64" s="1635">
        <f ca="1">IF(ISBLANK(UW!O377),"",UW!O377)</f>
        <v>0</v>
      </c>
    </row>
    <row r="65" spans="2:17">
      <c r="B65" t="str">
        <f>IF(ISBLANK(UW!C378),"",UW!C378)</f>
        <v>Motor Vehicle Expense</v>
      </c>
      <c r="C65" s="1787">
        <f>IF(ISBLANK(UW!D378),"",UW!D378)</f>
        <v>0</v>
      </c>
      <c r="D65" s="1635">
        <f ca="1">IF(ISBLANK(UW!E378),"",UW!E378)</f>
        <v>0</v>
      </c>
      <c r="E65" s="1635">
        <f ca="1">IF(ISBLANK(UW!F378),"",UW!F378)</f>
        <v>0</v>
      </c>
      <c r="F65" s="1635">
        <f ca="1">IF(ISBLANK(UW!G378),"",UW!G378)</f>
        <v>0</v>
      </c>
      <c r="G65" s="1635">
        <f ca="1">IF(ISBLANK(UW!H378),"",UW!H378)</f>
        <v>0</v>
      </c>
      <c r="H65" s="1635">
        <f ca="1">IF(ISBLANK(UW!I378),"",UW!I378)</f>
        <v>0</v>
      </c>
      <c r="I65" s="1635">
        <f ca="1">IF(ISBLANK(UW!J378),"",UW!J378)</f>
        <v>0</v>
      </c>
      <c r="J65" s="1635">
        <f ca="1">IF(ISBLANK(UW!K378),"",UW!K378)</f>
        <v>0</v>
      </c>
      <c r="K65" s="1635">
        <f ca="1">IF(ISBLANK(UW!L378),"",UW!L378)</f>
        <v>0</v>
      </c>
      <c r="L65" s="1635">
        <f ca="1">IF(ISBLANK(UW!M378),"",UW!M378)</f>
        <v>0</v>
      </c>
      <c r="M65" s="1635">
        <f ca="1">IF(ISBLANK(UW!N378),"",UW!N378)</f>
        <v>0</v>
      </c>
      <c r="N65" s="1635">
        <f ca="1">IF(ISBLANK(UW!O378),"",UW!O378)</f>
        <v>0</v>
      </c>
    </row>
    <row r="66" spans="2:17">
      <c r="B66" t="str">
        <f>IF(ISBLANK(UW!C379),"",UW!C379)</f>
        <v>Postage</v>
      </c>
      <c r="C66" s="1787">
        <f>IF(ISBLANK(UW!D379),"",UW!D379)</f>
        <v>0</v>
      </c>
      <c r="D66" s="1635">
        <f ca="1">IF(ISBLANK(UW!E379),"",UW!E379)</f>
        <v>0</v>
      </c>
      <c r="E66" s="1635">
        <f ca="1">IF(ISBLANK(UW!F379),"",UW!F379)</f>
        <v>0</v>
      </c>
      <c r="F66" s="1635">
        <f ca="1">IF(ISBLANK(UW!G379),"",UW!G379)</f>
        <v>0</v>
      </c>
      <c r="G66" s="1635">
        <f ca="1">IF(ISBLANK(UW!H379),"",UW!H379)</f>
        <v>0</v>
      </c>
      <c r="H66" s="1635">
        <f ca="1">IF(ISBLANK(UW!I379),"",UW!I379)</f>
        <v>0</v>
      </c>
      <c r="I66" s="1635">
        <f ca="1">IF(ISBLANK(UW!J379),"",UW!J379)</f>
        <v>0</v>
      </c>
      <c r="J66" s="1635">
        <f ca="1">IF(ISBLANK(UW!K379),"",UW!K379)</f>
        <v>0</v>
      </c>
      <c r="K66" s="1635">
        <f ca="1">IF(ISBLANK(UW!L379),"",UW!L379)</f>
        <v>0</v>
      </c>
      <c r="L66" s="1635">
        <f ca="1">IF(ISBLANK(UW!M379),"",UW!M379)</f>
        <v>0</v>
      </c>
      <c r="M66" s="1635">
        <f ca="1">IF(ISBLANK(UW!N379),"",UW!N379)</f>
        <v>0</v>
      </c>
      <c r="N66" s="1635">
        <f ca="1">IF(ISBLANK(UW!O379),"",UW!O379)</f>
        <v>0</v>
      </c>
    </row>
    <row r="67" spans="2:17">
      <c r="B67" t="str">
        <f>IF(ISBLANK(UW!C380),"",UW!C380)</f>
        <v>Printing and Stationary</v>
      </c>
      <c r="C67" s="1787">
        <f>IF(ISBLANK(UW!D380),"",UW!D380)</f>
        <v>0</v>
      </c>
      <c r="D67" s="1635">
        <f ca="1">IF(ISBLANK(UW!E380),"",UW!E380)</f>
        <v>0</v>
      </c>
      <c r="E67" s="1635">
        <f ca="1">IF(ISBLANK(UW!F380),"",UW!F380)</f>
        <v>0</v>
      </c>
      <c r="F67" s="1635">
        <f ca="1">IF(ISBLANK(UW!G380),"",UW!G380)</f>
        <v>0</v>
      </c>
      <c r="G67" s="1635">
        <f ca="1">IF(ISBLANK(UW!H380),"",UW!H380)</f>
        <v>0</v>
      </c>
      <c r="H67" s="1635">
        <f ca="1">IF(ISBLANK(UW!I380),"",UW!I380)</f>
        <v>0</v>
      </c>
      <c r="I67" s="1635">
        <f ca="1">IF(ISBLANK(UW!J380),"",UW!J380)</f>
        <v>0</v>
      </c>
      <c r="J67" s="1635">
        <f ca="1">IF(ISBLANK(UW!K380),"",UW!K380)</f>
        <v>0</v>
      </c>
      <c r="K67" s="1635">
        <f ca="1">IF(ISBLANK(UW!L380),"",UW!L380)</f>
        <v>0</v>
      </c>
      <c r="L67" s="1635">
        <f ca="1">IF(ISBLANK(UW!M380),"",UW!M380)</f>
        <v>0</v>
      </c>
      <c r="M67" s="1635">
        <f ca="1">IF(ISBLANK(UW!N380),"",UW!N380)</f>
        <v>0</v>
      </c>
      <c r="N67" s="1635">
        <f ca="1">IF(ISBLANK(UW!O380),"",UW!O380)</f>
        <v>0</v>
      </c>
    </row>
    <row r="68" spans="2:17">
      <c r="B68" t="str">
        <f>IF(ISBLANK(UW!C381),"",UW!C381)</f>
        <v>Professional Membership</v>
      </c>
      <c r="C68" s="1787">
        <f>IF(ISBLANK(UW!D381),"",UW!D381)</f>
        <v>400</v>
      </c>
      <c r="D68" s="1635">
        <f ca="1">IF(ISBLANK(UW!E381),"",UW!E381)</f>
        <v>0</v>
      </c>
      <c r="E68" s="1635">
        <f ca="1">IF(ISBLANK(UW!F381),"",UW!F381)</f>
        <v>0</v>
      </c>
      <c r="F68" s="1635">
        <f ca="1">IF(ISBLANK(UW!G381),"",UW!G381)</f>
        <v>0</v>
      </c>
      <c r="G68" s="1635">
        <f ca="1">IF(ISBLANK(UW!H381),"",UW!H381)</f>
        <v>0</v>
      </c>
      <c r="H68" s="1635">
        <f ca="1">IF(ISBLANK(UW!I381),"",UW!I381)</f>
        <v>0</v>
      </c>
      <c r="I68" s="1635">
        <f ca="1">IF(ISBLANK(UW!J381),"",UW!J381)</f>
        <v>0</v>
      </c>
      <c r="J68" s="1635">
        <f ca="1">IF(ISBLANK(UW!K381),"",UW!K381)</f>
        <v>0</v>
      </c>
      <c r="K68" s="1635">
        <f ca="1">IF(ISBLANK(UW!L381),"",UW!L381)</f>
        <v>0</v>
      </c>
      <c r="L68" s="1635">
        <f ca="1">IF(ISBLANK(UW!M381),"",UW!M381)</f>
        <v>0</v>
      </c>
      <c r="M68" s="1635">
        <f ca="1">IF(ISBLANK(UW!N381),"",UW!N381)</f>
        <v>0</v>
      </c>
      <c r="N68" s="1635">
        <f ca="1">IF(ISBLANK(UW!O381),"",UW!O381)</f>
        <v>0</v>
      </c>
    </row>
    <row r="69" spans="2:17">
      <c r="B69" t="str">
        <f>IF(ISBLANK(UW!C382),"",UW!C382)</f>
        <v>Rates, Water and Land Tax</v>
      </c>
      <c r="C69" s="1787">
        <f>IF(ISBLANK(UW!D382),"",UW!D382)</f>
        <v>0</v>
      </c>
      <c r="D69" s="1635">
        <f ca="1">IF(ISBLANK(UW!E382),"",UW!E382)</f>
        <v>0</v>
      </c>
      <c r="E69" s="1635">
        <f ca="1">IF(ISBLANK(UW!F382),"",UW!F382)</f>
        <v>0</v>
      </c>
      <c r="F69" s="1635">
        <f ca="1">IF(ISBLANK(UW!G382),"",UW!G382)</f>
        <v>0</v>
      </c>
      <c r="G69" s="1635">
        <f ca="1">IF(ISBLANK(UW!H382),"",UW!H382)</f>
        <v>0</v>
      </c>
      <c r="H69" s="1635">
        <f ca="1">IF(ISBLANK(UW!I382),"",UW!I382)</f>
        <v>0</v>
      </c>
      <c r="I69" s="1635">
        <f ca="1">IF(ISBLANK(UW!J382),"",UW!J382)</f>
        <v>0</v>
      </c>
      <c r="J69" s="1635">
        <f ca="1">IF(ISBLANK(UW!K382),"",UW!K382)</f>
        <v>0</v>
      </c>
      <c r="K69" s="1635">
        <f ca="1">IF(ISBLANK(UW!L382),"",UW!L382)</f>
        <v>0</v>
      </c>
      <c r="L69" s="1635">
        <f ca="1">IF(ISBLANK(UW!M382),"",UW!M382)</f>
        <v>0</v>
      </c>
      <c r="M69" s="1635">
        <f ca="1">IF(ISBLANK(UW!N382),"",UW!N382)</f>
        <v>0</v>
      </c>
      <c r="N69" s="1635">
        <f ca="1">IF(ISBLANK(UW!O382),"",UW!O382)</f>
        <v>0</v>
      </c>
    </row>
    <row r="70" spans="2:17">
      <c r="B70" t="str">
        <f>IF(ISBLANK(UW!C383),"",UW!C383)</f>
        <v>Repairs and Maintenance</v>
      </c>
      <c r="C70" s="1787">
        <f>IF(ISBLANK(UW!D383),"",UW!D383)</f>
        <v>57800</v>
      </c>
      <c r="D70" s="1635">
        <f ca="1">IF(ISBLANK(UW!E383),"",UW!E383)</f>
        <v>0</v>
      </c>
      <c r="E70" s="1635">
        <f ca="1">IF(ISBLANK(UW!F383),"",UW!F383)</f>
        <v>0</v>
      </c>
      <c r="F70" s="1635">
        <f ca="1">IF(ISBLANK(UW!G383),"",UW!G383)</f>
        <v>0</v>
      </c>
      <c r="G70" s="1635">
        <f ca="1">IF(ISBLANK(UW!H383),"",UW!H383)</f>
        <v>0</v>
      </c>
      <c r="H70" s="1635">
        <f ca="1">IF(ISBLANK(UW!I383),"",UW!I383)</f>
        <v>0</v>
      </c>
      <c r="I70" s="1635">
        <f ca="1">IF(ISBLANK(UW!J383),"",UW!J383)</f>
        <v>0</v>
      </c>
      <c r="J70" s="1635">
        <f ca="1">IF(ISBLANK(UW!K383),"",UW!K383)</f>
        <v>0</v>
      </c>
      <c r="K70" s="1635">
        <f ca="1">IF(ISBLANK(UW!L383),"",UW!L383)</f>
        <v>0</v>
      </c>
      <c r="L70" s="1635">
        <f ca="1">IF(ISBLANK(UW!M383),"",UW!M383)</f>
        <v>0</v>
      </c>
      <c r="M70" s="1635">
        <f ca="1">IF(ISBLANK(UW!N383),"",UW!N383)</f>
        <v>0</v>
      </c>
      <c r="N70" s="1635">
        <f ca="1">IF(ISBLANK(UW!O383),"",UW!O383)</f>
        <v>0</v>
      </c>
    </row>
    <row r="71" spans="2:17">
      <c r="B71" t="str">
        <f>IF(ISBLANK(UW!C384),"",UW!C384)</f>
        <v>Security, Health &amp; Safety</v>
      </c>
      <c r="C71" s="1787">
        <f>IF(ISBLANK(UW!D384),"",UW!D384)</f>
        <v>3000</v>
      </c>
      <c r="D71" s="1635">
        <f ca="1">IF(ISBLANK(UW!E384),"",UW!E384)</f>
        <v>0</v>
      </c>
      <c r="E71" s="1635">
        <f ca="1">IF(ISBLANK(UW!F384),"",UW!F384)</f>
        <v>0</v>
      </c>
      <c r="F71" s="1635">
        <f ca="1">IF(ISBLANK(UW!G384),"",UW!G384)</f>
        <v>0</v>
      </c>
      <c r="G71" s="1635">
        <f ca="1">IF(ISBLANK(UW!H384),"",UW!H384)</f>
        <v>0</v>
      </c>
      <c r="H71" s="1635">
        <f ca="1">IF(ISBLANK(UW!I384),"",UW!I384)</f>
        <v>0</v>
      </c>
      <c r="I71" s="1635">
        <f ca="1">IF(ISBLANK(UW!J384),"",UW!J384)</f>
        <v>0</v>
      </c>
      <c r="J71" s="1635">
        <f ca="1">IF(ISBLANK(UW!K384),"",UW!K384)</f>
        <v>0</v>
      </c>
      <c r="K71" s="1635">
        <f ca="1">IF(ISBLANK(UW!L384),"",UW!L384)</f>
        <v>0</v>
      </c>
      <c r="L71" s="1635">
        <f ca="1">IF(ISBLANK(UW!M384),"",UW!M384)</f>
        <v>0</v>
      </c>
      <c r="M71" s="1635">
        <f ca="1">IF(ISBLANK(UW!N384),"",UW!N384)</f>
        <v>0</v>
      </c>
      <c r="N71" s="1635">
        <f ca="1">IF(ISBLANK(UW!O384),"",UW!O384)</f>
        <v>0</v>
      </c>
    </row>
    <row r="72" spans="2:17">
      <c r="B72" t="str">
        <f>IF(ISBLANK(UW!C385),"",UW!C385)</f>
        <v>Telephone &amp; Internet</v>
      </c>
      <c r="C72" s="1787">
        <f>IF(ISBLANK(UW!D385),"",UW!D385)</f>
        <v>2400</v>
      </c>
      <c r="D72" s="1635">
        <f ca="1">IF(ISBLANK(UW!E385),"",UW!E385)</f>
        <v>0</v>
      </c>
      <c r="E72" s="1635">
        <f ca="1">IF(ISBLANK(UW!F385),"",UW!F385)</f>
        <v>0</v>
      </c>
      <c r="F72" s="1635">
        <f ca="1">IF(ISBLANK(UW!G385),"",UW!G385)</f>
        <v>0</v>
      </c>
      <c r="G72" s="1635">
        <f ca="1">IF(ISBLANK(UW!H385),"",UW!H385)</f>
        <v>0</v>
      </c>
      <c r="H72" s="1635">
        <f ca="1">IF(ISBLANK(UW!I385),"",UW!I385)</f>
        <v>0</v>
      </c>
      <c r="I72" s="1635">
        <f ca="1">IF(ISBLANK(UW!J385),"",UW!J385)</f>
        <v>0</v>
      </c>
      <c r="J72" s="1635">
        <f ca="1">IF(ISBLANK(UW!K385),"",UW!K385)</f>
        <v>0</v>
      </c>
      <c r="K72" s="1635">
        <f ca="1">IF(ISBLANK(UW!L385),"",UW!L385)</f>
        <v>0</v>
      </c>
      <c r="L72" s="1635">
        <f ca="1">IF(ISBLANK(UW!M385),"",UW!M385)</f>
        <v>0</v>
      </c>
      <c r="M72" s="1635">
        <f ca="1">IF(ISBLANK(UW!N385),"",UW!N385)</f>
        <v>0</v>
      </c>
      <c r="N72" s="1635">
        <f ca="1">IF(ISBLANK(UW!O385),"",UW!O385)</f>
        <v>0</v>
      </c>
    </row>
    <row r="73" spans="2:17">
      <c r="B73" t="str">
        <f>IF(ISBLANK(UW!C386),"",UW!C386)</f>
        <v>Fire Services</v>
      </c>
      <c r="C73" s="1787">
        <f>IF(ISBLANK(UW!D386),"",UW!D386)</f>
        <v>7200</v>
      </c>
      <c r="D73" s="1635">
        <f ca="1">IF(ISBLANK(UW!E386),"",UW!E386)</f>
        <v>0</v>
      </c>
      <c r="E73" s="1635">
        <f ca="1">IF(ISBLANK(UW!F386),"",UW!F386)</f>
        <v>0</v>
      </c>
      <c r="F73" s="1635">
        <f ca="1">IF(ISBLANK(UW!G386),"",UW!G386)</f>
        <v>0</v>
      </c>
      <c r="G73" s="1635">
        <f ca="1">IF(ISBLANK(UW!H386),"",UW!H386)</f>
        <v>0</v>
      </c>
      <c r="H73" s="1635">
        <f ca="1">IF(ISBLANK(UW!I386),"",UW!I386)</f>
        <v>0</v>
      </c>
      <c r="I73" s="1635">
        <f ca="1">IF(ISBLANK(UW!J386),"",UW!J386)</f>
        <v>0</v>
      </c>
      <c r="J73" s="1635">
        <f ca="1">IF(ISBLANK(UW!K386),"",UW!K386)</f>
        <v>0</v>
      </c>
      <c r="K73" s="1635">
        <f ca="1">IF(ISBLANK(UW!L386),"",UW!L386)</f>
        <v>0</v>
      </c>
      <c r="L73" s="1635">
        <f ca="1">IF(ISBLANK(UW!M386),"",UW!M386)</f>
        <v>0</v>
      </c>
      <c r="M73" s="1635">
        <f ca="1">IF(ISBLANK(UW!N386),"",UW!N386)</f>
        <v>0</v>
      </c>
      <c r="N73" s="1635">
        <f ca="1">IF(ISBLANK(UW!O386),"",UW!O386)</f>
        <v>0</v>
      </c>
    </row>
    <row r="74" spans="2:17">
      <c r="B74" t="str">
        <f>IF(ISBLANK(UW!C387),"",UW!C387)</f>
        <v>Land Tax</v>
      </c>
      <c r="C74" s="1787">
        <f>IF(ISBLANK(UW!D387),"",UW!D387)</f>
        <v>0</v>
      </c>
      <c r="D74" s="1635">
        <f ca="1">IF(ISBLANK(UW!E387),"",UW!E387)</f>
        <v>0</v>
      </c>
      <c r="E74" s="1635">
        <f ca="1">IF(ISBLANK(UW!F387),"",UW!F387)</f>
        <v>0</v>
      </c>
      <c r="F74" s="1635">
        <f ca="1">IF(ISBLANK(UW!G387),"",UW!G387)</f>
        <v>0</v>
      </c>
      <c r="G74" s="1635">
        <f ca="1">IF(ISBLANK(UW!H387),"",UW!H387)</f>
        <v>0</v>
      </c>
      <c r="H74" s="1635">
        <f ca="1">IF(ISBLANK(UW!I387),"",UW!I387)</f>
        <v>0</v>
      </c>
      <c r="I74" s="1635">
        <f ca="1">IF(ISBLANK(UW!J387),"",UW!J387)</f>
        <v>0</v>
      </c>
      <c r="J74" s="1635">
        <f ca="1">IF(ISBLANK(UW!K387),"",UW!K387)</f>
        <v>0</v>
      </c>
      <c r="K74" s="1635">
        <f ca="1">IF(ISBLANK(UW!L387),"",UW!L387)</f>
        <v>0</v>
      </c>
      <c r="L74" s="1635">
        <f ca="1">IF(ISBLANK(UW!M387),"",UW!M387)</f>
        <v>0</v>
      </c>
      <c r="M74" s="1635">
        <f ca="1">IF(ISBLANK(UW!N387),"",UW!N387)</f>
        <v>0</v>
      </c>
      <c r="N74" s="1635">
        <f ca="1">IF(ISBLANK(UW!O387),"",UW!O387)</f>
        <v>0</v>
      </c>
    </row>
    <row r="75" spans="2:17">
      <c r="B75" t="str">
        <f>IF(ISBLANK(UW!C388),"",UW!C388)</f>
        <v>Professional Services</v>
      </c>
      <c r="C75" s="1787">
        <f>IF(ISBLANK(UW!D388),"",UW!D388)</f>
        <v>16200</v>
      </c>
      <c r="D75" s="1635">
        <f ca="1">IF(ISBLANK(UW!E388),"",UW!E388)</f>
        <v>0</v>
      </c>
      <c r="E75" s="1635">
        <f ca="1">IF(ISBLANK(UW!F388),"",UW!F388)</f>
        <v>0</v>
      </c>
      <c r="F75" s="1635">
        <f ca="1">IF(ISBLANK(UW!G388),"",UW!G388)</f>
        <v>0</v>
      </c>
      <c r="G75" s="1635">
        <f ca="1">IF(ISBLANK(UW!H388),"",UW!H388)</f>
        <v>0</v>
      </c>
      <c r="H75" s="1635">
        <f ca="1">IF(ISBLANK(UW!I388),"",UW!I388)</f>
        <v>0</v>
      </c>
      <c r="I75" s="1635">
        <f ca="1">IF(ISBLANK(UW!J388),"",UW!J388)</f>
        <v>0</v>
      </c>
      <c r="J75" s="1635">
        <f ca="1">IF(ISBLANK(UW!K388),"",UW!K388)</f>
        <v>0</v>
      </c>
      <c r="K75" s="1635">
        <f ca="1">IF(ISBLANK(UW!L388),"",UW!L388)</f>
        <v>0</v>
      </c>
      <c r="L75" s="1635">
        <f ca="1">IF(ISBLANK(UW!M388),"",UW!M388)</f>
        <v>0</v>
      </c>
      <c r="M75" s="1635">
        <f ca="1">IF(ISBLANK(UW!N388),"",UW!N388)</f>
        <v>0</v>
      </c>
      <c r="N75" s="1635">
        <f ca="1">IF(ISBLANK(UW!O388),"",UW!O388)</f>
        <v>0</v>
      </c>
    </row>
    <row r="76" spans="2:17">
      <c r="B76" t="str">
        <f>IF(ISBLANK(UW!C389),"",UW!C389)</f>
        <v>Absentee Owner Land Tax</v>
      </c>
      <c r="C76" s="1787">
        <f>IF(ISBLANK(UW!D389),"",UW!D389)</f>
        <v>133500</v>
      </c>
      <c r="D76" s="1635">
        <f ca="1">IF(ISBLANK(UW!E389),"",UW!E389)</f>
        <v>140175</v>
      </c>
      <c r="E76" s="1635">
        <f ca="1">IF(ISBLANK(UW!F389),"",UW!F389)</f>
        <v>147183.75</v>
      </c>
      <c r="F76" s="1635">
        <f ca="1">IF(ISBLANK(UW!G389),"",UW!G389)</f>
        <v>154542.9375</v>
      </c>
      <c r="G76" s="1635">
        <f ca="1">IF(ISBLANK(UW!H389),"",UW!H389)</f>
        <v>162270.08437499998</v>
      </c>
      <c r="H76" s="1635">
        <f ca="1">IF(ISBLANK(UW!I389),"",UW!I389)</f>
        <v>170383.58859375</v>
      </c>
      <c r="I76" s="1635">
        <f ca="1">IF(ISBLANK(UW!J389),"",UW!J389)</f>
        <v>178902.76802343747</v>
      </c>
      <c r="J76" s="1635">
        <f ca="1">IF(ISBLANK(UW!K389),"",UW!K389)</f>
        <v>187847.90642460939</v>
      </c>
      <c r="K76" s="1635">
        <f ca="1">IF(ISBLANK(UW!L389),"",UW!L389)</f>
        <v>197240.30174583988</v>
      </c>
      <c r="L76" s="1635">
        <f ca="1">IF(ISBLANK(UW!M389),"",UW!M389)</f>
        <v>207102.31683313192</v>
      </c>
      <c r="M76" s="1635">
        <f ca="1">IF(ISBLANK(UW!N389),"",UW!N389)</f>
        <v>217457.43267478843</v>
      </c>
      <c r="N76" s="1635">
        <f ca="1">IF(ISBLANK(UW!O389),"",UW!O389)</f>
        <v>228330.30430852794</v>
      </c>
    </row>
    <row r="77" spans="2:17">
      <c r="B77" t="str">
        <f>IF(ISBLANK(UW!C390),"",UW!C390)</f>
        <v>Misc II</v>
      </c>
      <c r="C77" s="1787">
        <f>IF(ISBLANK(UW!D390),"",UW!D390)</f>
        <v>0</v>
      </c>
      <c r="D77" s="1635">
        <f ca="1">IF(ISBLANK(UW!E390),"",UW!E390)</f>
        <v>0</v>
      </c>
      <c r="E77" s="1635">
        <f ca="1">IF(ISBLANK(UW!F390),"",UW!F390)</f>
        <v>0</v>
      </c>
      <c r="F77" s="1635">
        <f ca="1">IF(ISBLANK(UW!G390),"",UW!G390)</f>
        <v>0</v>
      </c>
      <c r="G77" s="1635">
        <f ca="1">IF(ISBLANK(UW!H390),"",UW!H390)</f>
        <v>0</v>
      </c>
      <c r="H77" s="1635">
        <f ca="1">IF(ISBLANK(UW!I390),"",UW!I390)</f>
        <v>0</v>
      </c>
      <c r="I77" s="1635">
        <f ca="1">IF(ISBLANK(UW!J390),"",UW!J390)</f>
        <v>0</v>
      </c>
      <c r="J77" s="1635">
        <f ca="1">IF(ISBLANK(UW!K390),"",UW!K390)</f>
        <v>0</v>
      </c>
      <c r="K77" s="1635">
        <f ca="1">IF(ISBLANK(UW!L390),"",UW!L390)</f>
        <v>0</v>
      </c>
      <c r="L77" s="1635">
        <f ca="1">IF(ISBLANK(UW!M390),"",UW!M390)</f>
        <v>0</v>
      </c>
      <c r="M77" s="1635">
        <f ca="1">IF(ISBLANK(UW!N390),"",UW!N390)</f>
        <v>0</v>
      </c>
      <c r="N77" s="1635">
        <f ca="1">IF(ISBLANK(UW!O390),"",UW!O390)</f>
        <v>0</v>
      </c>
    </row>
    <row r="78" spans="2:17">
      <c r="B78" s="353" t="str">
        <f>IF(ISBLANK(UW!C391),"",UW!C391)</f>
        <v>Total Expenses</v>
      </c>
      <c r="C78" s="1792">
        <f ca="1">IF(ISBLANK(UW!D391),"",UW!D391)</f>
        <v>375238.2</v>
      </c>
      <c r="D78" s="1793">
        <f ca="1">IF(ISBLANK(UW!E391),"",UW!E391)</f>
        <v>141154.20000000001</v>
      </c>
      <c r="E78" s="1793">
        <f ca="1">IF(ISBLANK(UW!F391),"",UW!F391)</f>
        <v>148182.53400000001</v>
      </c>
      <c r="F78" s="1793">
        <f ca="1">IF(ISBLANK(UW!G391),"",UW!G391)</f>
        <v>155561.69717999999</v>
      </c>
      <c r="G78" s="1793">
        <f ca="1">IF(ISBLANK(UW!H391),"",UW!H391)</f>
        <v>163309.21924859998</v>
      </c>
      <c r="H78" s="1793">
        <f ca="1">IF(ISBLANK(UW!I391),"",UW!I391)</f>
        <v>171443.506164822</v>
      </c>
      <c r="I78" s="1793">
        <f ca="1">IF(ISBLANK(UW!J391),"",UW!J391)</f>
        <v>179983.88394593092</v>
      </c>
      <c r="J78" s="1793">
        <f ca="1">IF(ISBLANK(UW!K391),"",UW!K391)</f>
        <v>188950.64466555271</v>
      </c>
      <c r="K78" s="1793">
        <f ca="1">IF(ISBLANK(UW!L391),"",UW!L391)</f>
        <v>198365.09475160207</v>
      </c>
      <c r="L78" s="1793">
        <f ca="1">IF(ISBLANK(UW!M391),"",UW!M391)</f>
        <v>208249.60569900935</v>
      </c>
      <c r="M78" s="1793">
        <f ca="1">IF(ISBLANK(UW!N391),"",UW!N391)</f>
        <v>218627.6673179834</v>
      </c>
      <c r="N78" s="1793">
        <f ca="1">IF(ISBLANK(UW!O391),"",UW!O391)</f>
        <v>229523.94364458681</v>
      </c>
    </row>
    <row r="79" spans="2:17">
      <c r="C79" s="1787"/>
      <c r="D79" s="1635"/>
      <c r="E79" s="1635"/>
      <c r="F79" s="1635"/>
      <c r="G79" s="1635"/>
      <c r="H79" s="1635"/>
      <c r="I79" s="1635"/>
      <c r="J79" s="1635"/>
      <c r="K79" s="1635"/>
      <c r="L79" s="1635"/>
      <c r="M79" s="1635"/>
      <c r="N79" s="1635"/>
    </row>
    <row r="80" spans="2:17">
      <c r="B80" s="353" t="str">
        <f>IF(ISBLANK(UW!C395),"",UW!C395)</f>
        <v>Net Operating Income</v>
      </c>
      <c r="C80" s="1792">
        <f ca="1">IF(ISBLANK(UW!D395),"",UW!D395)</f>
        <v>-375238.2</v>
      </c>
      <c r="D80" s="1793">
        <f ca="1">IF(ISBLANK(UW!E395),"",UW!E395)</f>
        <v>-141154.20000000001</v>
      </c>
      <c r="E80" s="1793">
        <f ca="1">IF(ISBLANK(UW!F395),"",UW!F395)</f>
        <v>-148182.53400000001</v>
      </c>
      <c r="F80" s="1793">
        <f ca="1">IF(ISBLANK(UW!G395),"",UW!G395)</f>
        <v>-155561.69717999999</v>
      </c>
      <c r="G80" s="1793">
        <f ca="1">IF(ISBLANK(UW!H395),"",UW!H395)</f>
        <v>-163309.21924859998</v>
      </c>
      <c r="H80" s="1793">
        <f ca="1">IF(ISBLANK(UW!I395),"",UW!I395)</f>
        <v>-171443.506164822</v>
      </c>
      <c r="I80" s="1793">
        <f ca="1">IF(ISBLANK(UW!J395),"",UW!J395)</f>
        <v>-179983.88394593092</v>
      </c>
      <c r="J80" s="1793">
        <f ca="1">IF(ISBLANK(UW!K395),"",UW!K395)</f>
        <v>-188950.64466555271</v>
      </c>
      <c r="K80" s="1793">
        <f ca="1">IF(ISBLANK(UW!L395),"",UW!L395)</f>
        <v>-198365.09475160207</v>
      </c>
      <c r="L80" s="1793">
        <f ca="1">IF(ISBLANK(UW!M395),"",UW!M395)</f>
        <v>-208249.60569900935</v>
      </c>
      <c r="M80" s="1793">
        <f ca="1">IF(ISBLANK(UW!N395),"",UW!N395)</f>
        <v>-218627.6673179834</v>
      </c>
      <c r="N80" s="1793">
        <f ca="1">IF(ISBLANK(UW!O395),"",UW!O395)</f>
        <v>-229523.94364458681</v>
      </c>
      <c r="Q80" t="str">
        <f>IF(ISBLANK(UW!R395),"",UW!R395)</f>
        <v/>
      </c>
    </row>
    <row r="82" spans="4:4">
      <c r="D82" s="1635"/>
    </row>
  </sheetData>
  <mergeCells count="1">
    <mergeCell ref="B2:E2"/>
  </mergeCells>
  <pageMargins left="0.7" right="0.7" top="0.75" bottom="0.75" header="0.3" footer="0.3"/>
  <pageSetup paperSize="9" orientation="portrait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C2:EI25"/>
  <sheetViews>
    <sheetView workbookViewId="0"/>
  </sheetViews>
  <sheetFormatPr defaultColWidth="9.26953125" defaultRowHeight="12.5"/>
  <cols>
    <col min="1" max="3" width="2.54296875" style="53" customWidth="1"/>
    <col min="4" max="6" width="9.26953125" style="53" customWidth="1"/>
    <col min="7" max="7" width="10.453125" style="53" customWidth="1"/>
    <col min="8" max="106" width="9.453125" style="53" bestFit="1" customWidth="1"/>
    <col min="107" max="139" width="10.453125" style="53" bestFit="1" customWidth="1"/>
    <col min="140" max="140" width="9.26953125" style="53" customWidth="1"/>
    <col min="141" max="16384" width="9.26953125" style="53"/>
  </cols>
  <sheetData>
    <row r="2" spans="3:139">
      <c r="C2" s="53" t="s">
        <v>1227</v>
      </c>
      <c r="G2" s="1800">
        <f>'Unit Mix Generator'!Q12</f>
        <v>0</v>
      </c>
    </row>
    <row r="3" spans="3:139">
      <c r="C3" s="53" t="s">
        <v>1228</v>
      </c>
      <c r="G3" s="1801">
        <v>35</v>
      </c>
    </row>
    <row r="4" spans="3:139">
      <c r="C4" s="53" t="s">
        <v>1229</v>
      </c>
      <c r="G4" s="98">
        <f>G2/G3</f>
        <v>0</v>
      </c>
    </row>
    <row r="5" spans="3:139">
      <c r="G5" s="98"/>
    </row>
    <row r="6" spans="3:139">
      <c r="C6" s="53" t="s">
        <v>1230</v>
      </c>
      <c r="G6" s="98"/>
    </row>
    <row r="7" spans="3:139">
      <c r="D7" s="53" t="s">
        <v>101</v>
      </c>
      <c r="G7" s="98" t="b">
        <f ca="1">Start_Mth</f>
        <v>0</v>
      </c>
      <c r="I7" s="53" t="s">
        <v>1231</v>
      </c>
      <c r="K7" s="1800">
        <f ca="1">(G10-G8)/(G9-G7+1)*G2</f>
        <v>0</v>
      </c>
    </row>
    <row r="8" spans="3:139">
      <c r="D8" s="53" t="s">
        <v>1232</v>
      </c>
      <c r="G8" s="1802">
        <v>0</v>
      </c>
      <c r="I8" s="53" t="s">
        <v>1233</v>
      </c>
      <c r="K8" s="1800">
        <f ca="1">K7*12</f>
        <v>0</v>
      </c>
    </row>
    <row r="9" spans="3:139">
      <c r="D9" s="53" t="s">
        <v>1234</v>
      </c>
      <c r="G9" s="99">
        <v>36</v>
      </c>
      <c r="I9" s="53" t="s">
        <v>1235</v>
      </c>
      <c r="K9" s="101">
        <f ca="1">K7/$G$3</f>
        <v>0</v>
      </c>
    </row>
    <row r="10" spans="3:139">
      <c r="D10" s="53" t="s">
        <v>928</v>
      </c>
      <c r="G10" s="1802">
        <v>0.9</v>
      </c>
      <c r="I10" s="53" t="s">
        <v>1236</v>
      </c>
      <c r="K10" s="101">
        <f ca="1">K8/$G$3</f>
        <v>0</v>
      </c>
    </row>
    <row r="11" spans="3:139">
      <c r="D11" s="53" t="s">
        <v>1237</v>
      </c>
      <c r="G11" s="1803">
        <v>190</v>
      </c>
    </row>
    <row r="12" spans="3:139">
      <c r="D12" s="53" t="s">
        <v>1238</v>
      </c>
      <c r="G12" s="1802">
        <v>0.05</v>
      </c>
    </row>
    <row r="14" spans="3:139" ht="13" customHeight="1">
      <c r="C14" s="54" t="s">
        <v>111</v>
      </c>
      <c r="D14" s="54"/>
      <c r="E14" s="54"/>
      <c r="F14" s="54"/>
      <c r="G14" s="54">
        <v>0</v>
      </c>
      <c r="H14" s="54">
        <f t="shared" ref="H14:AM14" si="0">ROUNDUP(H20/12,0)</f>
        <v>1</v>
      </c>
      <c r="I14" s="54">
        <f t="shared" si="0"/>
        <v>1</v>
      </c>
      <c r="J14" s="54">
        <f t="shared" si="0"/>
        <v>1</v>
      </c>
      <c r="K14" s="54">
        <f t="shared" si="0"/>
        <v>1</v>
      </c>
      <c r="L14" s="54">
        <f t="shared" si="0"/>
        <v>1</v>
      </c>
      <c r="M14" s="54">
        <f t="shared" si="0"/>
        <v>1</v>
      </c>
      <c r="N14" s="54">
        <f t="shared" si="0"/>
        <v>1</v>
      </c>
      <c r="O14" s="54">
        <f t="shared" si="0"/>
        <v>1</v>
      </c>
      <c r="P14" s="54">
        <f t="shared" si="0"/>
        <v>1</v>
      </c>
      <c r="Q14" s="54">
        <f t="shared" si="0"/>
        <v>1</v>
      </c>
      <c r="R14" s="54">
        <f t="shared" si="0"/>
        <v>1</v>
      </c>
      <c r="S14" s="54">
        <f t="shared" si="0"/>
        <v>1</v>
      </c>
      <c r="T14" s="54">
        <f t="shared" si="0"/>
        <v>2</v>
      </c>
      <c r="U14" s="54">
        <f t="shared" si="0"/>
        <v>2</v>
      </c>
      <c r="V14" s="54">
        <f t="shared" si="0"/>
        <v>2</v>
      </c>
      <c r="W14" s="54">
        <f t="shared" si="0"/>
        <v>2</v>
      </c>
      <c r="X14" s="54">
        <f t="shared" si="0"/>
        <v>2</v>
      </c>
      <c r="Y14" s="54">
        <f t="shared" si="0"/>
        <v>2</v>
      </c>
      <c r="Z14" s="54">
        <f t="shared" si="0"/>
        <v>2</v>
      </c>
      <c r="AA14" s="54">
        <f t="shared" si="0"/>
        <v>2</v>
      </c>
      <c r="AB14" s="54">
        <f t="shared" si="0"/>
        <v>2</v>
      </c>
      <c r="AC14" s="54">
        <f t="shared" si="0"/>
        <v>2</v>
      </c>
      <c r="AD14" s="54">
        <f t="shared" si="0"/>
        <v>2</v>
      </c>
      <c r="AE14" s="54">
        <f t="shared" si="0"/>
        <v>2</v>
      </c>
      <c r="AF14" s="54">
        <f t="shared" si="0"/>
        <v>3</v>
      </c>
      <c r="AG14" s="54">
        <f t="shared" si="0"/>
        <v>3</v>
      </c>
      <c r="AH14" s="54">
        <f t="shared" si="0"/>
        <v>3</v>
      </c>
      <c r="AI14" s="54">
        <f t="shared" si="0"/>
        <v>3</v>
      </c>
      <c r="AJ14" s="54">
        <f t="shared" si="0"/>
        <v>3</v>
      </c>
      <c r="AK14" s="54">
        <f t="shared" si="0"/>
        <v>3</v>
      </c>
      <c r="AL14" s="54">
        <f t="shared" si="0"/>
        <v>3</v>
      </c>
      <c r="AM14" s="54">
        <f t="shared" si="0"/>
        <v>3</v>
      </c>
      <c r="AN14" s="54">
        <f t="shared" ref="AN14:BS14" si="1">ROUNDUP(AN20/12,0)</f>
        <v>3</v>
      </c>
      <c r="AO14" s="54">
        <f t="shared" si="1"/>
        <v>3</v>
      </c>
      <c r="AP14" s="54">
        <f t="shared" si="1"/>
        <v>3</v>
      </c>
      <c r="AQ14" s="54">
        <f t="shared" si="1"/>
        <v>3</v>
      </c>
      <c r="AR14" s="54">
        <f t="shared" si="1"/>
        <v>4</v>
      </c>
      <c r="AS14" s="54">
        <f t="shared" si="1"/>
        <v>4</v>
      </c>
      <c r="AT14" s="54">
        <f t="shared" si="1"/>
        <v>4</v>
      </c>
      <c r="AU14" s="54">
        <f t="shared" si="1"/>
        <v>4</v>
      </c>
      <c r="AV14" s="54">
        <f t="shared" si="1"/>
        <v>4</v>
      </c>
      <c r="AW14" s="54">
        <f t="shared" si="1"/>
        <v>4</v>
      </c>
      <c r="AX14" s="54">
        <f t="shared" si="1"/>
        <v>4</v>
      </c>
      <c r="AY14" s="54">
        <f t="shared" si="1"/>
        <v>4</v>
      </c>
      <c r="AZ14" s="54">
        <f t="shared" si="1"/>
        <v>4</v>
      </c>
      <c r="BA14" s="54">
        <f t="shared" si="1"/>
        <v>4</v>
      </c>
      <c r="BB14" s="54">
        <f t="shared" si="1"/>
        <v>4</v>
      </c>
      <c r="BC14" s="54">
        <f t="shared" si="1"/>
        <v>4</v>
      </c>
      <c r="BD14" s="54">
        <f t="shared" si="1"/>
        <v>5</v>
      </c>
      <c r="BE14" s="54">
        <f t="shared" si="1"/>
        <v>5</v>
      </c>
      <c r="BF14" s="54">
        <f t="shared" si="1"/>
        <v>5</v>
      </c>
      <c r="BG14" s="54">
        <f t="shared" si="1"/>
        <v>5</v>
      </c>
      <c r="BH14" s="54">
        <f t="shared" si="1"/>
        <v>5</v>
      </c>
      <c r="BI14" s="54">
        <f t="shared" si="1"/>
        <v>5</v>
      </c>
      <c r="BJ14" s="54">
        <f t="shared" si="1"/>
        <v>5</v>
      </c>
      <c r="BK14" s="54">
        <f t="shared" si="1"/>
        <v>5</v>
      </c>
      <c r="BL14" s="54">
        <f t="shared" si="1"/>
        <v>5</v>
      </c>
      <c r="BM14" s="54">
        <f t="shared" si="1"/>
        <v>5</v>
      </c>
      <c r="BN14" s="54">
        <f t="shared" si="1"/>
        <v>5</v>
      </c>
      <c r="BO14" s="54">
        <f t="shared" si="1"/>
        <v>5</v>
      </c>
      <c r="BP14" s="54">
        <f t="shared" si="1"/>
        <v>6</v>
      </c>
      <c r="BQ14" s="54">
        <f t="shared" si="1"/>
        <v>6</v>
      </c>
      <c r="BR14" s="54">
        <f t="shared" si="1"/>
        <v>6</v>
      </c>
      <c r="BS14" s="54">
        <f t="shared" si="1"/>
        <v>6</v>
      </c>
      <c r="BT14" s="54">
        <f t="shared" ref="BT14:CY14" si="2">ROUNDUP(BT20/12,0)</f>
        <v>6</v>
      </c>
      <c r="BU14" s="54">
        <f t="shared" si="2"/>
        <v>6</v>
      </c>
      <c r="BV14" s="54">
        <f t="shared" si="2"/>
        <v>6</v>
      </c>
      <c r="BW14" s="54">
        <f t="shared" si="2"/>
        <v>6</v>
      </c>
      <c r="BX14" s="54">
        <f t="shared" si="2"/>
        <v>6</v>
      </c>
      <c r="BY14" s="54">
        <f t="shared" si="2"/>
        <v>6</v>
      </c>
      <c r="BZ14" s="54">
        <f t="shared" si="2"/>
        <v>6</v>
      </c>
      <c r="CA14" s="54">
        <f t="shared" si="2"/>
        <v>6</v>
      </c>
      <c r="CB14" s="54">
        <f t="shared" si="2"/>
        <v>7</v>
      </c>
      <c r="CC14" s="54">
        <f t="shared" si="2"/>
        <v>7</v>
      </c>
      <c r="CD14" s="54">
        <f t="shared" si="2"/>
        <v>7</v>
      </c>
      <c r="CE14" s="54">
        <f t="shared" si="2"/>
        <v>7</v>
      </c>
      <c r="CF14" s="54">
        <f t="shared" si="2"/>
        <v>7</v>
      </c>
      <c r="CG14" s="54">
        <f t="shared" si="2"/>
        <v>7</v>
      </c>
      <c r="CH14" s="54">
        <f t="shared" si="2"/>
        <v>7</v>
      </c>
      <c r="CI14" s="54">
        <f t="shared" si="2"/>
        <v>7</v>
      </c>
      <c r="CJ14" s="54">
        <f t="shared" si="2"/>
        <v>7</v>
      </c>
      <c r="CK14" s="54">
        <f t="shared" si="2"/>
        <v>7</v>
      </c>
      <c r="CL14" s="54">
        <f t="shared" si="2"/>
        <v>7</v>
      </c>
      <c r="CM14" s="54">
        <f t="shared" si="2"/>
        <v>7</v>
      </c>
      <c r="CN14" s="54">
        <f t="shared" si="2"/>
        <v>8</v>
      </c>
      <c r="CO14" s="54">
        <f t="shared" si="2"/>
        <v>8</v>
      </c>
      <c r="CP14" s="54">
        <f t="shared" si="2"/>
        <v>8</v>
      </c>
      <c r="CQ14" s="54">
        <f t="shared" si="2"/>
        <v>8</v>
      </c>
      <c r="CR14" s="54">
        <f t="shared" si="2"/>
        <v>8</v>
      </c>
      <c r="CS14" s="54">
        <f t="shared" si="2"/>
        <v>8</v>
      </c>
      <c r="CT14" s="54">
        <f t="shared" si="2"/>
        <v>8</v>
      </c>
      <c r="CU14" s="54">
        <f t="shared" si="2"/>
        <v>8</v>
      </c>
      <c r="CV14" s="54">
        <f t="shared" si="2"/>
        <v>8</v>
      </c>
      <c r="CW14" s="54">
        <f t="shared" si="2"/>
        <v>8</v>
      </c>
      <c r="CX14" s="54">
        <f t="shared" si="2"/>
        <v>8</v>
      </c>
      <c r="CY14" s="54">
        <f t="shared" si="2"/>
        <v>8</v>
      </c>
      <c r="CZ14" s="54">
        <f t="shared" ref="CZ14:EI14" si="3">ROUNDUP(CZ20/12,0)</f>
        <v>9</v>
      </c>
      <c r="DA14" s="54">
        <f t="shared" si="3"/>
        <v>9</v>
      </c>
      <c r="DB14" s="54">
        <f t="shared" si="3"/>
        <v>9</v>
      </c>
      <c r="DC14" s="54">
        <f t="shared" si="3"/>
        <v>9</v>
      </c>
      <c r="DD14" s="54">
        <f t="shared" si="3"/>
        <v>9</v>
      </c>
      <c r="DE14" s="54">
        <f t="shared" si="3"/>
        <v>9</v>
      </c>
      <c r="DF14" s="54">
        <f t="shared" si="3"/>
        <v>9</v>
      </c>
      <c r="DG14" s="54">
        <f t="shared" si="3"/>
        <v>9</v>
      </c>
      <c r="DH14" s="54">
        <f t="shared" si="3"/>
        <v>9</v>
      </c>
      <c r="DI14" s="54">
        <f t="shared" si="3"/>
        <v>9</v>
      </c>
      <c r="DJ14" s="54">
        <f t="shared" si="3"/>
        <v>9</v>
      </c>
      <c r="DK14" s="54">
        <f t="shared" si="3"/>
        <v>9</v>
      </c>
      <c r="DL14" s="54">
        <f t="shared" si="3"/>
        <v>10</v>
      </c>
      <c r="DM14" s="54">
        <f t="shared" si="3"/>
        <v>10</v>
      </c>
      <c r="DN14" s="54">
        <f t="shared" si="3"/>
        <v>10</v>
      </c>
      <c r="DO14" s="54">
        <f t="shared" si="3"/>
        <v>10</v>
      </c>
      <c r="DP14" s="54">
        <f t="shared" si="3"/>
        <v>10</v>
      </c>
      <c r="DQ14" s="54">
        <f t="shared" si="3"/>
        <v>10</v>
      </c>
      <c r="DR14" s="54">
        <f t="shared" si="3"/>
        <v>10</v>
      </c>
      <c r="DS14" s="54">
        <f t="shared" si="3"/>
        <v>10</v>
      </c>
      <c r="DT14" s="54">
        <f t="shared" si="3"/>
        <v>10</v>
      </c>
      <c r="DU14" s="54">
        <f t="shared" si="3"/>
        <v>10</v>
      </c>
      <c r="DV14" s="54">
        <f t="shared" si="3"/>
        <v>10</v>
      </c>
      <c r="DW14" s="54">
        <f t="shared" si="3"/>
        <v>10</v>
      </c>
      <c r="DX14" s="54">
        <f t="shared" si="3"/>
        <v>11</v>
      </c>
      <c r="DY14" s="54">
        <f t="shared" si="3"/>
        <v>11</v>
      </c>
      <c r="DZ14" s="54">
        <f t="shared" si="3"/>
        <v>11</v>
      </c>
      <c r="EA14" s="54">
        <f t="shared" si="3"/>
        <v>11</v>
      </c>
      <c r="EB14" s="54">
        <f t="shared" si="3"/>
        <v>11</v>
      </c>
      <c r="EC14" s="54">
        <f t="shared" si="3"/>
        <v>11</v>
      </c>
      <c r="ED14" s="54">
        <f t="shared" si="3"/>
        <v>11</v>
      </c>
      <c r="EE14" s="54">
        <f t="shared" si="3"/>
        <v>11</v>
      </c>
      <c r="EF14" s="54">
        <f t="shared" si="3"/>
        <v>11</v>
      </c>
      <c r="EG14" s="54">
        <f t="shared" si="3"/>
        <v>11</v>
      </c>
      <c r="EH14" s="54">
        <f t="shared" si="3"/>
        <v>11</v>
      </c>
      <c r="EI14" s="54">
        <f t="shared" si="3"/>
        <v>11</v>
      </c>
    </row>
    <row r="15" spans="3:139">
      <c r="C15" s="53" t="s">
        <v>1239</v>
      </c>
      <c r="G15" s="56">
        <f>UW!D607</f>
        <v>46112</v>
      </c>
      <c r="H15" s="56">
        <f>UW!E607</f>
        <v>46142</v>
      </c>
      <c r="I15" s="56">
        <f>UW!F607</f>
        <v>46173</v>
      </c>
      <c r="J15" s="56">
        <f>UW!G607</f>
        <v>46203</v>
      </c>
      <c r="K15" s="56">
        <f>UW!H607</f>
        <v>46234</v>
      </c>
      <c r="L15" s="56">
        <f>UW!I607</f>
        <v>46265</v>
      </c>
      <c r="M15" s="56">
        <f>UW!J607</f>
        <v>46295</v>
      </c>
      <c r="N15" s="56">
        <f>UW!K607</f>
        <v>46326</v>
      </c>
      <c r="O15" s="56">
        <f>UW!L607</f>
        <v>46356</v>
      </c>
      <c r="P15" s="56">
        <f>UW!M607</f>
        <v>46387</v>
      </c>
      <c r="Q15" s="56">
        <f>UW!N607</f>
        <v>46418</v>
      </c>
      <c r="R15" s="56">
        <f>UW!O607</f>
        <v>46446</v>
      </c>
      <c r="S15" s="56">
        <f>UW!P607</f>
        <v>46477</v>
      </c>
      <c r="T15" s="56">
        <f>UW!Q607</f>
        <v>46507</v>
      </c>
      <c r="U15" s="56">
        <f>UW!R607</f>
        <v>46538</v>
      </c>
      <c r="V15" s="56">
        <f>UW!S607</f>
        <v>46568</v>
      </c>
      <c r="W15" s="56">
        <f>UW!T607</f>
        <v>46599</v>
      </c>
      <c r="X15" s="56">
        <f>UW!U607</f>
        <v>46630</v>
      </c>
      <c r="Y15" s="56">
        <f>UW!V607</f>
        <v>46660</v>
      </c>
      <c r="Z15" s="56">
        <f>UW!W607</f>
        <v>46691</v>
      </c>
      <c r="AA15" s="56">
        <f>UW!X607</f>
        <v>46721</v>
      </c>
      <c r="AB15" s="56">
        <f>UW!Y607</f>
        <v>46752</v>
      </c>
      <c r="AC15" s="56">
        <f>UW!Z607</f>
        <v>46783</v>
      </c>
      <c r="AD15" s="56">
        <f>UW!AA607</f>
        <v>46812</v>
      </c>
      <c r="AE15" s="56">
        <f>UW!AB607</f>
        <v>46843</v>
      </c>
      <c r="AF15" s="56">
        <f>UW!AC607</f>
        <v>46873</v>
      </c>
      <c r="AG15" s="56">
        <f>UW!AD607</f>
        <v>46904</v>
      </c>
      <c r="AH15" s="56">
        <f>UW!AE607</f>
        <v>46934</v>
      </c>
      <c r="AI15" s="56">
        <f>UW!AF607</f>
        <v>46965</v>
      </c>
      <c r="AJ15" s="56">
        <f>UW!AG607</f>
        <v>46996</v>
      </c>
      <c r="AK15" s="56">
        <f>UW!AH607</f>
        <v>47026</v>
      </c>
      <c r="AL15" s="56">
        <f>UW!AI607</f>
        <v>47057</v>
      </c>
      <c r="AM15" s="56">
        <f>UW!AJ607</f>
        <v>47087</v>
      </c>
      <c r="AN15" s="56">
        <f>UW!AK607</f>
        <v>47118</v>
      </c>
      <c r="AO15" s="56">
        <f>UW!AL607</f>
        <v>47149</v>
      </c>
      <c r="AP15" s="56">
        <f>UW!AM607</f>
        <v>47177</v>
      </c>
      <c r="AQ15" s="56">
        <f>UW!AN607</f>
        <v>47208</v>
      </c>
      <c r="AR15" s="56">
        <f>UW!AO607</f>
        <v>47238</v>
      </c>
      <c r="AS15" s="56">
        <f>UW!AP607</f>
        <v>47269</v>
      </c>
      <c r="AT15" s="56">
        <f>UW!AQ607</f>
        <v>47299</v>
      </c>
      <c r="AU15" s="56">
        <f>UW!AR607</f>
        <v>47330</v>
      </c>
      <c r="AV15" s="56">
        <f>UW!AS607</f>
        <v>47361</v>
      </c>
      <c r="AW15" s="56">
        <f>UW!AT607</f>
        <v>47391</v>
      </c>
      <c r="AX15" s="56">
        <f>UW!AU607</f>
        <v>47422</v>
      </c>
      <c r="AY15" s="56">
        <f>UW!AV607</f>
        <v>47452</v>
      </c>
      <c r="AZ15" s="56">
        <f>UW!AW607</f>
        <v>47483</v>
      </c>
      <c r="BA15" s="56">
        <f>UW!AX607</f>
        <v>47514</v>
      </c>
      <c r="BB15" s="56">
        <f>UW!AY607</f>
        <v>47542</v>
      </c>
      <c r="BC15" s="56">
        <f>UW!AZ607</f>
        <v>47573</v>
      </c>
      <c r="BD15" s="56">
        <f>UW!BA607</f>
        <v>47603</v>
      </c>
      <c r="BE15" s="56">
        <f>UW!BB607</f>
        <v>47634</v>
      </c>
      <c r="BF15" s="56">
        <f>UW!BC607</f>
        <v>47664</v>
      </c>
      <c r="BG15" s="56">
        <f>UW!BD607</f>
        <v>47695</v>
      </c>
      <c r="BH15" s="56">
        <f>UW!BE607</f>
        <v>47726</v>
      </c>
      <c r="BI15" s="56">
        <f>UW!BF607</f>
        <v>47756</v>
      </c>
      <c r="BJ15" s="56">
        <f>UW!BG607</f>
        <v>47787</v>
      </c>
      <c r="BK15" s="56">
        <f>UW!BH607</f>
        <v>47817</v>
      </c>
      <c r="BL15" s="56">
        <f>UW!BI607</f>
        <v>47848</v>
      </c>
      <c r="BM15" s="56">
        <f>UW!BJ607</f>
        <v>47879</v>
      </c>
      <c r="BN15" s="56">
        <f>UW!BK607</f>
        <v>47907</v>
      </c>
      <c r="BO15" s="56">
        <f>UW!BL607</f>
        <v>47938</v>
      </c>
      <c r="BP15" s="56">
        <f>UW!BM607</f>
        <v>47968</v>
      </c>
      <c r="BQ15" s="56">
        <f>UW!BN607</f>
        <v>47999</v>
      </c>
      <c r="BR15" s="56">
        <f>UW!BO607</f>
        <v>48029</v>
      </c>
      <c r="BS15" s="56">
        <f>UW!BP607</f>
        <v>48060</v>
      </c>
      <c r="BT15" s="56">
        <f>UW!BQ607</f>
        <v>48091</v>
      </c>
      <c r="BU15" s="56">
        <f>UW!BR607</f>
        <v>48121</v>
      </c>
      <c r="BV15" s="56">
        <f>UW!BS607</f>
        <v>48152</v>
      </c>
      <c r="BW15" s="56">
        <f>UW!BT607</f>
        <v>48182</v>
      </c>
      <c r="BX15" s="56">
        <f>UW!BU607</f>
        <v>48213</v>
      </c>
      <c r="BY15" s="56">
        <f>UW!BV607</f>
        <v>48244</v>
      </c>
      <c r="BZ15" s="56">
        <f>UW!BW607</f>
        <v>48273</v>
      </c>
      <c r="CA15" s="56">
        <f>UW!BX607</f>
        <v>48304</v>
      </c>
      <c r="CB15" s="56">
        <f>UW!BY607</f>
        <v>48334</v>
      </c>
      <c r="CC15" s="56">
        <f>UW!BZ607</f>
        <v>48365</v>
      </c>
      <c r="CD15" s="56">
        <f>UW!CA607</f>
        <v>48395</v>
      </c>
      <c r="CE15" s="56">
        <f>UW!CB607</f>
        <v>48426</v>
      </c>
      <c r="CF15" s="56">
        <f>UW!CC607</f>
        <v>48457</v>
      </c>
      <c r="CG15" s="56">
        <f>UW!CD607</f>
        <v>48487</v>
      </c>
      <c r="CH15" s="56">
        <f>UW!CE607</f>
        <v>48518</v>
      </c>
      <c r="CI15" s="56">
        <f>UW!CF607</f>
        <v>48548</v>
      </c>
      <c r="CJ15" s="56">
        <f>UW!CG607</f>
        <v>48579</v>
      </c>
      <c r="CK15" s="56">
        <f>UW!CH607</f>
        <v>48610</v>
      </c>
      <c r="CL15" s="56">
        <f>UW!CI607</f>
        <v>48638</v>
      </c>
      <c r="CM15" s="56">
        <f>UW!CJ607</f>
        <v>48669</v>
      </c>
      <c r="CN15" s="56">
        <f>UW!CK607</f>
        <v>48699</v>
      </c>
      <c r="CO15" s="56">
        <f>UW!CL607</f>
        <v>48730</v>
      </c>
      <c r="CP15" s="56">
        <f>UW!CM607</f>
        <v>48760</v>
      </c>
      <c r="CQ15" s="56">
        <f>UW!CN607</f>
        <v>48791</v>
      </c>
      <c r="CR15" s="56">
        <f>UW!CO607</f>
        <v>48822</v>
      </c>
      <c r="CS15" s="56">
        <f>UW!CP607</f>
        <v>48852</v>
      </c>
      <c r="CT15" s="56">
        <f>UW!CQ607</f>
        <v>48883</v>
      </c>
      <c r="CU15" s="56">
        <f>UW!CR607</f>
        <v>48913</v>
      </c>
      <c r="CV15" s="56">
        <f>UW!CS607</f>
        <v>48944</v>
      </c>
      <c r="CW15" s="56">
        <f>UW!CT607</f>
        <v>48975</v>
      </c>
      <c r="CX15" s="56">
        <f>UW!CU607</f>
        <v>49003</v>
      </c>
      <c r="CY15" s="56">
        <f>UW!CV607</f>
        <v>49034</v>
      </c>
      <c r="CZ15" s="56">
        <f>UW!CW607</f>
        <v>49064</v>
      </c>
      <c r="DA15" s="56">
        <f>UW!CX607</f>
        <v>49095</v>
      </c>
      <c r="DB15" s="56">
        <f>UW!CY607</f>
        <v>49125</v>
      </c>
      <c r="DC15" s="56">
        <f>UW!CZ607</f>
        <v>49156</v>
      </c>
      <c r="DD15" s="56">
        <f>UW!DA607</f>
        <v>49187</v>
      </c>
      <c r="DE15" s="56">
        <f>UW!DB607</f>
        <v>49217</v>
      </c>
      <c r="DF15" s="56">
        <f>UW!DC607</f>
        <v>49248</v>
      </c>
      <c r="DG15" s="56">
        <f>UW!DD607</f>
        <v>49278</v>
      </c>
      <c r="DH15" s="56">
        <f>UW!DE607</f>
        <v>49309</v>
      </c>
      <c r="DI15" s="56">
        <f>UW!DF607</f>
        <v>49340</v>
      </c>
      <c r="DJ15" s="56">
        <f>UW!DG607</f>
        <v>49368</v>
      </c>
      <c r="DK15" s="56">
        <f>UW!DH607</f>
        <v>49399</v>
      </c>
      <c r="DL15" s="56">
        <f>UW!DI607</f>
        <v>49429</v>
      </c>
      <c r="DM15" s="56">
        <f>UW!DJ607</f>
        <v>49460</v>
      </c>
      <c r="DN15" s="56">
        <f>UW!DK607</f>
        <v>49490</v>
      </c>
      <c r="DO15" s="56">
        <f>UW!DL607</f>
        <v>49521</v>
      </c>
      <c r="DP15" s="56">
        <f>UW!DM607</f>
        <v>49552</v>
      </c>
      <c r="DQ15" s="56">
        <f>UW!DN607</f>
        <v>49582</v>
      </c>
      <c r="DR15" s="56">
        <f>UW!DO607</f>
        <v>49613</v>
      </c>
      <c r="DS15" s="56">
        <f>UW!DP607</f>
        <v>49643</v>
      </c>
      <c r="DT15" s="56">
        <f>UW!DQ607</f>
        <v>49674</v>
      </c>
      <c r="DU15" s="56">
        <f>UW!DR607</f>
        <v>49705</v>
      </c>
      <c r="DV15" s="56">
        <f>UW!DS607</f>
        <v>49734</v>
      </c>
      <c r="DW15" s="56">
        <f>UW!DT607</f>
        <v>49765</v>
      </c>
      <c r="DX15" s="56">
        <f>UW!DU607</f>
        <v>49795</v>
      </c>
      <c r="DY15" s="56">
        <f>UW!DV607</f>
        <v>49826</v>
      </c>
      <c r="DZ15" s="56">
        <f>UW!DW607</f>
        <v>49856</v>
      </c>
      <c r="EA15" s="56">
        <f>UW!DX607</f>
        <v>49887</v>
      </c>
      <c r="EB15" s="56">
        <f>UW!DY607</f>
        <v>49918</v>
      </c>
      <c r="EC15" s="56">
        <f>UW!DZ607</f>
        <v>49948</v>
      </c>
      <c r="ED15" s="56">
        <f>UW!EA607</f>
        <v>49979</v>
      </c>
      <c r="EE15" s="56">
        <f>UW!EB607</f>
        <v>50009</v>
      </c>
      <c r="EF15" s="56">
        <f>UW!EC607</f>
        <v>50040</v>
      </c>
      <c r="EG15" s="56">
        <f>UW!ED607</f>
        <v>50071</v>
      </c>
      <c r="EH15" s="56">
        <f>UW!EE607</f>
        <v>50099</v>
      </c>
      <c r="EI15" s="56">
        <f>UW!EF607</f>
        <v>50130</v>
      </c>
    </row>
    <row r="16" spans="3:139"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G16" s="56"/>
      <c r="EH16" s="56"/>
      <c r="EI16" s="56"/>
    </row>
    <row r="17" spans="3:139" ht="13" customHeight="1">
      <c r="C17" s="54" t="s">
        <v>1240</v>
      </c>
      <c r="H17" s="1804">
        <f t="shared" ref="H17:AM17" ca="1" si="4">IF(AND(H$20&gt;=$G$7,H$20&lt;=$G$9),($G$10-$G$8)/($G$9-$G$7+1),0)</f>
        <v>0</v>
      </c>
      <c r="I17" s="1804">
        <f t="shared" ca="1" si="4"/>
        <v>0</v>
      </c>
      <c r="J17" s="1804">
        <f t="shared" ca="1" si="4"/>
        <v>0</v>
      </c>
      <c r="K17" s="1804">
        <f t="shared" ca="1" si="4"/>
        <v>0</v>
      </c>
      <c r="L17" s="1804">
        <f t="shared" ca="1" si="4"/>
        <v>0</v>
      </c>
      <c r="M17" s="1804">
        <f t="shared" ca="1" si="4"/>
        <v>0</v>
      </c>
      <c r="N17" s="1804">
        <f t="shared" ca="1" si="4"/>
        <v>0</v>
      </c>
      <c r="O17" s="1804">
        <f t="shared" ca="1" si="4"/>
        <v>0</v>
      </c>
      <c r="P17" s="1804">
        <f t="shared" ca="1" si="4"/>
        <v>0</v>
      </c>
      <c r="Q17" s="1804">
        <f t="shared" ca="1" si="4"/>
        <v>0</v>
      </c>
      <c r="R17" s="1804">
        <f t="shared" ca="1" si="4"/>
        <v>0</v>
      </c>
      <c r="S17" s="1804">
        <f t="shared" ca="1" si="4"/>
        <v>0</v>
      </c>
      <c r="T17" s="1804">
        <f t="shared" ca="1" si="4"/>
        <v>0</v>
      </c>
      <c r="U17" s="1804">
        <f t="shared" ca="1" si="4"/>
        <v>0</v>
      </c>
      <c r="V17" s="1804">
        <f t="shared" ca="1" si="4"/>
        <v>0</v>
      </c>
      <c r="W17" s="1804">
        <f t="shared" ca="1" si="4"/>
        <v>0</v>
      </c>
      <c r="X17" s="1804">
        <f t="shared" ca="1" si="4"/>
        <v>0</v>
      </c>
      <c r="Y17" s="1804">
        <f t="shared" ca="1" si="4"/>
        <v>0</v>
      </c>
      <c r="Z17" s="1804">
        <f t="shared" ca="1" si="4"/>
        <v>0</v>
      </c>
      <c r="AA17" s="1804">
        <f t="shared" ca="1" si="4"/>
        <v>0</v>
      </c>
      <c r="AB17" s="1804">
        <f t="shared" ca="1" si="4"/>
        <v>0</v>
      </c>
      <c r="AC17" s="1804">
        <f t="shared" ca="1" si="4"/>
        <v>0</v>
      </c>
      <c r="AD17" s="1804">
        <f t="shared" ca="1" si="4"/>
        <v>0</v>
      </c>
      <c r="AE17" s="1804">
        <f t="shared" ca="1" si="4"/>
        <v>0</v>
      </c>
      <c r="AF17" s="1804">
        <f t="shared" ca="1" si="4"/>
        <v>0</v>
      </c>
      <c r="AG17" s="1804">
        <f t="shared" ca="1" si="4"/>
        <v>0</v>
      </c>
      <c r="AH17" s="1804">
        <f t="shared" ca="1" si="4"/>
        <v>0</v>
      </c>
      <c r="AI17" s="1804">
        <f t="shared" ca="1" si="4"/>
        <v>0</v>
      </c>
      <c r="AJ17" s="1804">
        <f t="shared" ca="1" si="4"/>
        <v>0</v>
      </c>
      <c r="AK17" s="1804">
        <f t="shared" ca="1" si="4"/>
        <v>0</v>
      </c>
      <c r="AL17" s="1804">
        <f t="shared" ca="1" si="4"/>
        <v>0</v>
      </c>
      <c r="AM17" s="1804">
        <f t="shared" ca="1" si="4"/>
        <v>0</v>
      </c>
      <c r="AN17" s="1804">
        <f t="shared" ref="AN17:BS17" ca="1" si="5">IF(AND(AN$20&gt;=$G$7,AN$20&lt;=$G$9),($G$10-$G$8)/($G$9-$G$7+1),0)</f>
        <v>0</v>
      </c>
      <c r="AO17" s="1804">
        <f t="shared" ca="1" si="5"/>
        <v>0</v>
      </c>
      <c r="AP17" s="1804">
        <f t="shared" ca="1" si="5"/>
        <v>0</v>
      </c>
      <c r="AQ17" s="1804">
        <f t="shared" ca="1" si="5"/>
        <v>0</v>
      </c>
      <c r="AR17" s="1804">
        <f t="shared" ca="1" si="5"/>
        <v>0</v>
      </c>
      <c r="AS17" s="1804">
        <f t="shared" ca="1" si="5"/>
        <v>0</v>
      </c>
      <c r="AT17" s="1804">
        <f t="shared" ca="1" si="5"/>
        <v>0</v>
      </c>
      <c r="AU17" s="1804">
        <f t="shared" ca="1" si="5"/>
        <v>0</v>
      </c>
      <c r="AV17" s="1804">
        <f t="shared" ca="1" si="5"/>
        <v>0</v>
      </c>
      <c r="AW17" s="1804">
        <f t="shared" ca="1" si="5"/>
        <v>0</v>
      </c>
      <c r="AX17" s="1804">
        <f t="shared" ca="1" si="5"/>
        <v>0</v>
      </c>
      <c r="AY17" s="1804">
        <f t="shared" ca="1" si="5"/>
        <v>0</v>
      </c>
      <c r="AZ17" s="1804">
        <f t="shared" ca="1" si="5"/>
        <v>0</v>
      </c>
      <c r="BA17" s="1804">
        <f t="shared" ca="1" si="5"/>
        <v>0</v>
      </c>
      <c r="BB17" s="1804">
        <f t="shared" ca="1" si="5"/>
        <v>0</v>
      </c>
      <c r="BC17" s="1804">
        <f t="shared" ca="1" si="5"/>
        <v>0</v>
      </c>
      <c r="BD17" s="1804">
        <f t="shared" ca="1" si="5"/>
        <v>0</v>
      </c>
      <c r="BE17" s="1804">
        <f t="shared" ca="1" si="5"/>
        <v>0</v>
      </c>
      <c r="BF17" s="1804">
        <f t="shared" ca="1" si="5"/>
        <v>0</v>
      </c>
      <c r="BG17" s="1804">
        <f t="shared" ca="1" si="5"/>
        <v>0</v>
      </c>
      <c r="BH17" s="1804">
        <f t="shared" ca="1" si="5"/>
        <v>0</v>
      </c>
      <c r="BI17" s="1804">
        <f t="shared" ca="1" si="5"/>
        <v>0</v>
      </c>
      <c r="BJ17" s="1804">
        <f t="shared" ca="1" si="5"/>
        <v>0</v>
      </c>
      <c r="BK17" s="1804">
        <f t="shared" ca="1" si="5"/>
        <v>0</v>
      </c>
      <c r="BL17" s="1804">
        <f t="shared" ca="1" si="5"/>
        <v>0</v>
      </c>
      <c r="BM17" s="1804">
        <f t="shared" ca="1" si="5"/>
        <v>0</v>
      </c>
      <c r="BN17" s="1804">
        <f t="shared" ca="1" si="5"/>
        <v>0</v>
      </c>
      <c r="BO17" s="1804">
        <f t="shared" ca="1" si="5"/>
        <v>0</v>
      </c>
      <c r="BP17" s="1804">
        <f t="shared" ca="1" si="5"/>
        <v>0</v>
      </c>
      <c r="BQ17" s="1804">
        <f t="shared" ca="1" si="5"/>
        <v>0</v>
      </c>
      <c r="BR17" s="1804">
        <f t="shared" ca="1" si="5"/>
        <v>0</v>
      </c>
      <c r="BS17" s="1804">
        <f t="shared" ca="1" si="5"/>
        <v>0</v>
      </c>
      <c r="BT17" s="1804">
        <f t="shared" ref="BT17:CY17" ca="1" si="6">IF(AND(BT$20&gt;=$G$7,BT$20&lt;=$G$9),($G$10-$G$8)/($G$9-$G$7+1),0)</f>
        <v>0</v>
      </c>
      <c r="BU17" s="1804">
        <f t="shared" ca="1" si="6"/>
        <v>0</v>
      </c>
      <c r="BV17" s="1804">
        <f t="shared" ca="1" si="6"/>
        <v>0</v>
      </c>
      <c r="BW17" s="1804">
        <f t="shared" ca="1" si="6"/>
        <v>0</v>
      </c>
      <c r="BX17" s="1804">
        <f t="shared" ca="1" si="6"/>
        <v>0</v>
      </c>
      <c r="BY17" s="1804">
        <f t="shared" ca="1" si="6"/>
        <v>0</v>
      </c>
      <c r="BZ17" s="1804">
        <f t="shared" ca="1" si="6"/>
        <v>0</v>
      </c>
      <c r="CA17" s="1804">
        <f t="shared" ca="1" si="6"/>
        <v>0</v>
      </c>
      <c r="CB17" s="1804">
        <f t="shared" ca="1" si="6"/>
        <v>0</v>
      </c>
      <c r="CC17" s="1804">
        <f t="shared" ca="1" si="6"/>
        <v>0</v>
      </c>
      <c r="CD17" s="1804">
        <f t="shared" ca="1" si="6"/>
        <v>0</v>
      </c>
      <c r="CE17" s="1804">
        <f t="shared" ca="1" si="6"/>
        <v>0</v>
      </c>
      <c r="CF17" s="1804">
        <f t="shared" ca="1" si="6"/>
        <v>0</v>
      </c>
      <c r="CG17" s="1804">
        <f t="shared" ca="1" si="6"/>
        <v>0</v>
      </c>
      <c r="CH17" s="1804">
        <f t="shared" ca="1" si="6"/>
        <v>0</v>
      </c>
      <c r="CI17" s="1804">
        <f t="shared" ca="1" si="6"/>
        <v>0</v>
      </c>
      <c r="CJ17" s="1804">
        <f t="shared" ca="1" si="6"/>
        <v>0</v>
      </c>
      <c r="CK17" s="1804">
        <f t="shared" ca="1" si="6"/>
        <v>0</v>
      </c>
      <c r="CL17" s="1804">
        <f t="shared" ca="1" si="6"/>
        <v>0</v>
      </c>
      <c r="CM17" s="1804">
        <f t="shared" ca="1" si="6"/>
        <v>0</v>
      </c>
      <c r="CN17" s="1804">
        <f t="shared" ca="1" si="6"/>
        <v>0</v>
      </c>
      <c r="CO17" s="1804">
        <f t="shared" ca="1" si="6"/>
        <v>0</v>
      </c>
      <c r="CP17" s="1804">
        <f t="shared" ca="1" si="6"/>
        <v>0</v>
      </c>
      <c r="CQ17" s="1804">
        <f t="shared" ca="1" si="6"/>
        <v>0</v>
      </c>
      <c r="CR17" s="1804">
        <f t="shared" ca="1" si="6"/>
        <v>0</v>
      </c>
      <c r="CS17" s="1804">
        <f t="shared" ca="1" si="6"/>
        <v>0</v>
      </c>
      <c r="CT17" s="1804">
        <f t="shared" ca="1" si="6"/>
        <v>0</v>
      </c>
      <c r="CU17" s="1804">
        <f t="shared" ca="1" si="6"/>
        <v>0</v>
      </c>
      <c r="CV17" s="1804">
        <f t="shared" ca="1" si="6"/>
        <v>0</v>
      </c>
      <c r="CW17" s="1804">
        <f t="shared" ca="1" si="6"/>
        <v>0</v>
      </c>
      <c r="CX17" s="1804">
        <f t="shared" ca="1" si="6"/>
        <v>0</v>
      </c>
      <c r="CY17" s="1804">
        <f t="shared" ca="1" si="6"/>
        <v>0</v>
      </c>
      <c r="CZ17" s="1804">
        <f t="shared" ref="CZ17:EI17" ca="1" si="7">IF(AND(CZ$20&gt;=$G$7,CZ$20&lt;=$G$9),($G$10-$G$8)/($G$9-$G$7+1),0)</f>
        <v>0</v>
      </c>
      <c r="DA17" s="1804">
        <f t="shared" ca="1" si="7"/>
        <v>0</v>
      </c>
      <c r="DB17" s="1804">
        <f t="shared" ca="1" si="7"/>
        <v>0</v>
      </c>
      <c r="DC17" s="1804">
        <f t="shared" ca="1" si="7"/>
        <v>0</v>
      </c>
      <c r="DD17" s="1804">
        <f t="shared" ca="1" si="7"/>
        <v>0</v>
      </c>
      <c r="DE17" s="1804">
        <f t="shared" ca="1" si="7"/>
        <v>0</v>
      </c>
      <c r="DF17" s="1804">
        <f t="shared" ca="1" si="7"/>
        <v>0</v>
      </c>
      <c r="DG17" s="1804">
        <f t="shared" ca="1" si="7"/>
        <v>0</v>
      </c>
      <c r="DH17" s="1804">
        <f t="shared" ca="1" si="7"/>
        <v>0</v>
      </c>
      <c r="DI17" s="1804">
        <f t="shared" ca="1" si="7"/>
        <v>0</v>
      </c>
      <c r="DJ17" s="1804">
        <f t="shared" ca="1" si="7"/>
        <v>0</v>
      </c>
      <c r="DK17" s="1804">
        <f t="shared" ca="1" si="7"/>
        <v>0</v>
      </c>
      <c r="DL17" s="1804">
        <f t="shared" ca="1" si="7"/>
        <v>0</v>
      </c>
      <c r="DM17" s="1804">
        <f t="shared" ca="1" si="7"/>
        <v>0</v>
      </c>
      <c r="DN17" s="1804">
        <f t="shared" ca="1" si="7"/>
        <v>0</v>
      </c>
      <c r="DO17" s="1804">
        <f t="shared" ca="1" si="7"/>
        <v>0</v>
      </c>
      <c r="DP17" s="1804">
        <f t="shared" ca="1" si="7"/>
        <v>0</v>
      </c>
      <c r="DQ17" s="1804">
        <f t="shared" ca="1" si="7"/>
        <v>0</v>
      </c>
      <c r="DR17" s="1804">
        <f t="shared" ca="1" si="7"/>
        <v>0</v>
      </c>
      <c r="DS17" s="1804">
        <f t="shared" ca="1" si="7"/>
        <v>0</v>
      </c>
      <c r="DT17" s="1804">
        <f t="shared" ca="1" si="7"/>
        <v>0</v>
      </c>
      <c r="DU17" s="1804">
        <f t="shared" ca="1" si="7"/>
        <v>0</v>
      </c>
      <c r="DV17" s="1804">
        <f t="shared" ca="1" si="7"/>
        <v>0</v>
      </c>
      <c r="DW17" s="1804">
        <f t="shared" ca="1" si="7"/>
        <v>0</v>
      </c>
      <c r="DX17" s="1804">
        <f t="shared" ca="1" si="7"/>
        <v>0</v>
      </c>
      <c r="DY17" s="1804">
        <f t="shared" ca="1" si="7"/>
        <v>0</v>
      </c>
      <c r="DZ17" s="1804">
        <f t="shared" ca="1" si="7"/>
        <v>0</v>
      </c>
      <c r="EA17" s="1804">
        <f t="shared" ca="1" si="7"/>
        <v>0</v>
      </c>
      <c r="EB17" s="1804">
        <f t="shared" ca="1" si="7"/>
        <v>0</v>
      </c>
      <c r="EC17" s="1804">
        <f t="shared" ca="1" si="7"/>
        <v>0</v>
      </c>
      <c r="ED17" s="1804">
        <f t="shared" ca="1" si="7"/>
        <v>0</v>
      </c>
      <c r="EE17" s="1804">
        <f t="shared" ca="1" si="7"/>
        <v>0</v>
      </c>
      <c r="EF17" s="1804">
        <f t="shared" ca="1" si="7"/>
        <v>0</v>
      </c>
      <c r="EG17" s="1804">
        <f t="shared" ca="1" si="7"/>
        <v>0</v>
      </c>
      <c r="EH17" s="1804">
        <f t="shared" ca="1" si="7"/>
        <v>0</v>
      </c>
      <c r="EI17" s="1804">
        <f t="shared" ca="1" si="7"/>
        <v>0</v>
      </c>
    </row>
    <row r="18" spans="3:139">
      <c r="D18" s="53" t="s">
        <v>759</v>
      </c>
      <c r="G18" s="1804">
        <f>G8</f>
        <v>0</v>
      </c>
      <c r="H18" s="1804">
        <f t="shared" ref="H18:AM18" ca="1" si="8">G18+H17</f>
        <v>0</v>
      </c>
      <c r="I18" s="1804">
        <f t="shared" ca="1" si="8"/>
        <v>0</v>
      </c>
      <c r="J18" s="1804">
        <f t="shared" ca="1" si="8"/>
        <v>0</v>
      </c>
      <c r="K18" s="1804">
        <f t="shared" ca="1" si="8"/>
        <v>0</v>
      </c>
      <c r="L18" s="1804">
        <f t="shared" ca="1" si="8"/>
        <v>0</v>
      </c>
      <c r="M18" s="1804">
        <f t="shared" ca="1" si="8"/>
        <v>0</v>
      </c>
      <c r="N18" s="1804">
        <f t="shared" ca="1" si="8"/>
        <v>0</v>
      </c>
      <c r="O18" s="1804">
        <f t="shared" ca="1" si="8"/>
        <v>0</v>
      </c>
      <c r="P18" s="1804">
        <f t="shared" ca="1" si="8"/>
        <v>0</v>
      </c>
      <c r="Q18" s="1804">
        <f t="shared" ca="1" si="8"/>
        <v>0</v>
      </c>
      <c r="R18" s="1804">
        <f t="shared" ca="1" si="8"/>
        <v>0</v>
      </c>
      <c r="S18" s="1804">
        <f t="shared" ca="1" si="8"/>
        <v>0</v>
      </c>
      <c r="T18" s="1804">
        <f t="shared" ca="1" si="8"/>
        <v>0</v>
      </c>
      <c r="U18" s="1804">
        <f t="shared" ca="1" si="8"/>
        <v>0</v>
      </c>
      <c r="V18" s="1804">
        <f t="shared" ca="1" si="8"/>
        <v>0</v>
      </c>
      <c r="W18" s="1804">
        <f t="shared" ca="1" si="8"/>
        <v>0</v>
      </c>
      <c r="X18" s="1804">
        <f t="shared" ca="1" si="8"/>
        <v>0</v>
      </c>
      <c r="Y18" s="1804">
        <f t="shared" ca="1" si="8"/>
        <v>0</v>
      </c>
      <c r="Z18" s="1804">
        <f t="shared" ca="1" si="8"/>
        <v>0</v>
      </c>
      <c r="AA18" s="1804">
        <f t="shared" ca="1" si="8"/>
        <v>0</v>
      </c>
      <c r="AB18" s="1804">
        <f t="shared" ca="1" si="8"/>
        <v>0</v>
      </c>
      <c r="AC18" s="1804">
        <f t="shared" ca="1" si="8"/>
        <v>0</v>
      </c>
      <c r="AD18" s="1804">
        <f t="shared" ca="1" si="8"/>
        <v>0</v>
      </c>
      <c r="AE18" s="1804">
        <f t="shared" ca="1" si="8"/>
        <v>0</v>
      </c>
      <c r="AF18" s="1804">
        <f t="shared" ca="1" si="8"/>
        <v>0</v>
      </c>
      <c r="AG18" s="1804">
        <f t="shared" ca="1" si="8"/>
        <v>0</v>
      </c>
      <c r="AH18" s="1804">
        <f t="shared" ca="1" si="8"/>
        <v>0</v>
      </c>
      <c r="AI18" s="1804">
        <f t="shared" ca="1" si="8"/>
        <v>0</v>
      </c>
      <c r="AJ18" s="1804">
        <f t="shared" ca="1" si="8"/>
        <v>0</v>
      </c>
      <c r="AK18" s="1804">
        <f t="shared" ca="1" si="8"/>
        <v>0</v>
      </c>
      <c r="AL18" s="1804">
        <f t="shared" ca="1" si="8"/>
        <v>0</v>
      </c>
      <c r="AM18" s="1804">
        <f t="shared" ca="1" si="8"/>
        <v>0</v>
      </c>
      <c r="AN18" s="1804">
        <f t="shared" ref="AN18:BS18" ca="1" si="9">AM18+AN17</f>
        <v>0</v>
      </c>
      <c r="AO18" s="1804">
        <f t="shared" ca="1" si="9"/>
        <v>0</v>
      </c>
      <c r="AP18" s="1804">
        <f t="shared" ca="1" si="9"/>
        <v>0</v>
      </c>
      <c r="AQ18" s="1804">
        <f t="shared" ca="1" si="9"/>
        <v>0</v>
      </c>
      <c r="AR18" s="1804">
        <f t="shared" ca="1" si="9"/>
        <v>0</v>
      </c>
      <c r="AS18" s="1804">
        <f t="shared" ca="1" si="9"/>
        <v>0</v>
      </c>
      <c r="AT18" s="1804">
        <f t="shared" ca="1" si="9"/>
        <v>0</v>
      </c>
      <c r="AU18" s="1804">
        <f t="shared" ca="1" si="9"/>
        <v>0</v>
      </c>
      <c r="AV18" s="1804">
        <f t="shared" ca="1" si="9"/>
        <v>0</v>
      </c>
      <c r="AW18" s="1804">
        <f t="shared" ca="1" si="9"/>
        <v>0</v>
      </c>
      <c r="AX18" s="1804">
        <f t="shared" ca="1" si="9"/>
        <v>0</v>
      </c>
      <c r="AY18" s="1804">
        <f t="shared" ca="1" si="9"/>
        <v>0</v>
      </c>
      <c r="AZ18" s="1804">
        <f t="shared" ca="1" si="9"/>
        <v>0</v>
      </c>
      <c r="BA18" s="1804">
        <f t="shared" ca="1" si="9"/>
        <v>0</v>
      </c>
      <c r="BB18" s="1804">
        <f t="shared" ca="1" si="9"/>
        <v>0</v>
      </c>
      <c r="BC18" s="1804">
        <f t="shared" ca="1" si="9"/>
        <v>0</v>
      </c>
      <c r="BD18" s="1804">
        <f t="shared" ca="1" si="9"/>
        <v>0</v>
      </c>
      <c r="BE18" s="1804">
        <f t="shared" ca="1" si="9"/>
        <v>0</v>
      </c>
      <c r="BF18" s="1804">
        <f t="shared" ca="1" si="9"/>
        <v>0</v>
      </c>
      <c r="BG18" s="1804">
        <f t="shared" ca="1" si="9"/>
        <v>0</v>
      </c>
      <c r="BH18" s="1804">
        <f t="shared" ca="1" si="9"/>
        <v>0</v>
      </c>
      <c r="BI18" s="1804">
        <f t="shared" ca="1" si="9"/>
        <v>0</v>
      </c>
      <c r="BJ18" s="1804">
        <f t="shared" ca="1" si="9"/>
        <v>0</v>
      </c>
      <c r="BK18" s="1804">
        <f t="shared" ca="1" si="9"/>
        <v>0</v>
      </c>
      <c r="BL18" s="1804">
        <f t="shared" ca="1" si="9"/>
        <v>0</v>
      </c>
      <c r="BM18" s="1804">
        <f t="shared" ca="1" si="9"/>
        <v>0</v>
      </c>
      <c r="BN18" s="1804">
        <f t="shared" ca="1" si="9"/>
        <v>0</v>
      </c>
      <c r="BO18" s="1804">
        <f t="shared" ca="1" si="9"/>
        <v>0</v>
      </c>
      <c r="BP18" s="1804">
        <f t="shared" ca="1" si="9"/>
        <v>0</v>
      </c>
      <c r="BQ18" s="1804">
        <f t="shared" ca="1" si="9"/>
        <v>0</v>
      </c>
      <c r="BR18" s="1804">
        <f t="shared" ca="1" si="9"/>
        <v>0</v>
      </c>
      <c r="BS18" s="1804">
        <f t="shared" ca="1" si="9"/>
        <v>0</v>
      </c>
      <c r="BT18" s="1804">
        <f t="shared" ref="BT18:CY18" ca="1" si="10">BS18+BT17</f>
        <v>0</v>
      </c>
      <c r="BU18" s="1804">
        <f t="shared" ca="1" si="10"/>
        <v>0</v>
      </c>
      <c r="BV18" s="1804">
        <f t="shared" ca="1" si="10"/>
        <v>0</v>
      </c>
      <c r="BW18" s="1804">
        <f t="shared" ca="1" si="10"/>
        <v>0</v>
      </c>
      <c r="BX18" s="1804">
        <f t="shared" ca="1" si="10"/>
        <v>0</v>
      </c>
      <c r="BY18" s="1804">
        <f t="shared" ca="1" si="10"/>
        <v>0</v>
      </c>
      <c r="BZ18" s="1804">
        <f t="shared" ca="1" si="10"/>
        <v>0</v>
      </c>
      <c r="CA18" s="1804">
        <f t="shared" ca="1" si="10"/>
        <v>0</v>
      </c>
      <c r="CB18" s="1804">
        <f t="shared" ca="1" si="10"/>
        <v>0</v>
      </c>
      <c r="CC18" s="1804">
        <f t="shared" ca="1" si="10"/>
        <v>0</v>
      </c>
      <c r="CD18" s="1804">
        <f t="shared" ca="1" si="10"/>
        <v>0</v>
      </c>
      <c r="CE18" s="1804">
        <f t="shared" ca="1" si="10"/>
        <v>0</v>
      </c>
      <c r="CF18" s="1804">
        <f t="shared" ca="1" si="10"/>
        <v>0</v>
      </c>
      <c r="CG18" s="1804">
        <f t="shared" ca="1" si="10"/>
        <v>0</v>
      </c>
      <c r="CH18" s="1804">
        <f t="shared" ca="1" si="10"/>
        <v>0</v>
      </c>
      <c r="CI18" s="1804">
        <f t="shared" ca="1" si="10"/>
        <v>0</v>
      </c>
      <c r="CJ18" s="1804">
        <f t="shared" ca="1" si="10"/>
        <v>0</v>
      </c>
      <c r="CK18" s="1804">
        <f t="shared" ca="1" si="10"/>
        <v>0</v>
      </c>
      <c r="CL18" s="1804">
        <f t="shared" ca="1" si="10"/>
        <v>0</v>
      </c>
      <c r="CM18" s="1804">
        <f t="shared" ca="1" si="10"/>
        <v>0</v>
      </c>
      <c r="CN18" s="1804">
        <f t="shared" ca="1" si="10"/>
        <v>0</v>
      </c>
      <c r="CO18" s="1804">
        <f t="shared" ca="1" si="10"/>
        <v>0</v>
      </c>
      <c r="CP18" s="1804">
        <f t="shared" ca="1" si="10"/>
        <v>0</v>
      </c>
      <c r="CQ18" s="1804">
        <f t="shared" ca="1" si="10"/>
        <v>0</v>
      </c>
      <c r="CR18" s="1804">
        <f t="shared" ca="1" si="10"/>
        <v>0</v>
      </c>
      <c r="CS18" s="1804">
        <f t="shared" ca="1" si="10"/>
        <v>0</v>
      </c>
      <c r="CT18" s="1804">
        <f t="shared" ca="1" si="10"/>
        <v>0</v>
      </c>
      <c r="CU18" s="1804">
        <f t="shared" ca="1" si="10"/>
        <v>0</v>
      </c>
      <c r="CV18" s="1804">
        <f t="shared" ca="1" si="10"/>
        <v>0</v>
      </c>
      <c r="CW18" s="1804">
        <f t="shared" ca="1" si="10"/>
        <v>0</v>
      </c>
      <c r="CX18" s="1804">
        <f t="shared" ca="1" si="10"/>
        <v>0</v>
      </c>
      <c r="CY18" s="1804">
        <f t="shared" ca="1" si="10"/>
        <v>0</v>
      </c>
      <c r="CZ18" s="1804">
        <f t="shared" ref="CZ18:EE18" ca="1" si="11">CY18+CZ17</f>
        <v>0</v>
      </c>
      <c r="DA18" s="1804">
        <f t="shared" ca="1" si="11"/>
        <v>0</v>
      </c>
      <c r="DB18" s="1804">
        <f t="shared" ca="1" si="11"/>
        <v>0</v>
      </c>
      <c r="DC18" s="1804">
        <f t="shared" ca="1" si="11"/>
        <v>0</v>
      </c>
      <c r="DD18" s="1804">
        <f t="shared" ca="1" si="11"/>
        <v>0</v>
      </c>
      <c r="DE18" s="1804">
        <f t="shared" ca="1" si="11"/>
        <v>0</v>
      </c>
      <c r="DF18" s="1804">
        <f t="shared" ca="1" si="11"/>
        <v>0</v>
      </c>
      <c r="DG18" s="1804">
        <f t="shared" ca="1" si="11"/>
        <v>0</v>
      </c>
      <c r="DH18" s="1804">
        <f t="shared" ca="1" si="11"/>
        <v>0</v>
      </c>
      <c r="DI18" s="1804">
        <f t="shared" ca="1" si="11"/>
        <v>0</v>
      </c>
      <c r="DJ18" s="1804">
        <f t="shared" ca="1" si="11"/>
        <v>0</v>
      </c>
      <c r="DK18" s="1804">
        <f t="shared" ca="1" si="11"/>
        <v>0</v>
      </c>
      <c r="DL18" s="1804">
        <f t="shared" ca="1" si="11"/>
        <v>0</v>
      </c>
      <c r="DM18" s="1804">
        <f t="shared" ca="1" si="11"/>
        <v>0</v>
      </c>
      <c r="DN18" s="1804">
        <f t="shared" ca="1" si="11"/>
        <v>0</v>
      </c>
      <c r="DO18" s="1804">
        <f t="shared" ca="1" si="11"/>
        <v>0</v>
      </c>
      <c r="DP18" s="1804">
        <f t="shared" ca="1" si="11"/>
        <v>0</v>
      </c>
      <c r="DQ18" s="1804">
        <f t="shared" ca="1" si="11"/>
        <v>0</v>
      </c>
      <c r="DR18" s="1804">
        <f t="shared" ca="1" si="11"/>
        <v>0</v>
      </c>
      <c r="DS18" s="1804">
        <f t="shared" ca="1" si="11"/>
        <v>0</v>
      </c>
      <c r="DT18" s="1804">
        <f t="shared" ca="1" si="11"/>
        <v>0</v>
      </c>
      <c r="DU18" s="1804">
        <f t="shared" ca="1" si="11"/>
        <v>0</v>
      </c>
      <c r="DV18" s="1804">
        <f t="shared" ca="1" si="11"/>
        <v>0</v>
      </c>
      <c r="DW18" s="1804">
        <f t="shared" ca="1" si="11"/>
        <v>0</v>
      </c>
      <c r="DX18" s="1804">
        <f t="shared" ca="1" si="11"/>
        <v>0</v>
      </c>
      <c r="DY18" s="1804">
        <f t="shared" ca="1" si="11"/>
        <v>0</v>
      </c>
      <c r="DZ18" s="1804">
        <f t="shared" ca="1" si="11"/>
        <v>0</v>
      </c>
      <c r="EA18" s="1804">
        <f t="shared" ca="1" si="11"/>
        <v>0</v>
      </c>
      <c r="EB18" s="1804">
        <f t="shared" ca="1" si="11"/>
        <v>0</v>
      </c>
      <c r="EC18" s="1804">
        <f t="shared" ca="1" si="11"/>
        <v>0</v>
      </c>
      <c r="ED18" s="1804">
        <f t="shared" ca="1" si="11"/>
        <v>0</v>
      </c>
      <c r="EE18" s="1804">
        <f t="shared" ca="1" si="11"/>
        <v>0</v>
      </c>
      <c r="EF18" s="1804">
        <f t="shared" ref="EF18:FK18" ca="1" si="12">EE18+EF17</f>
        <v>0</v>
      </c>
      <c r="EG18" s="1804">
        <f t="shared" ca="1" si="12"/>
        <v>0</v>
      </c>
      <c r="EH18" s="1804">
        <f t="shared" ca="1" si="12"/>
        <v>0</v>
      </c>
      <c r="EI18" s="1804">
        <f t="shared" ca="1" si="12"/>
        <v>0</v>
      </c>
    </row>
    <row r="19" spans="3:139" ht="13" customHeight="1">
      <c r="C19" s="54"/>
      <c r="D19" s="53" t="s">
        <v>760</v>
      </c>
      <c r="G19" s="1804" t="e">
        <f t="shared" ref="G19:AL19" si="13">G25/G21</f>
        <v>#DIV/0!</v>
      </c>
      <c r="H19" s="1804" t="e">
        <f t="shared" ca="1" si="13"/>
        <v>#DIV/0!</v>
      </c>
      <c r="I19" s="1804" t="e">
        <f t="shared" ca="1" si="13"/>
        <v>#DIV/0!</v>
      </c>
      <c r="J19" s="1804" t="e">
        <f t="shared" ca="1" si="13"/>
        <v>#DIV/0!</v>
      </c>
      <c r="K19" s="1804" t="e">
        <f t="shared" ca="1" si="13"/>
        <v>#DIV/0!</v>
      </c>
      <c r="L19" s="1804" t="e">
        <f t="shared" ca="1" si="13"/>
        <v>#DIV/0!</v>
      </c>
      <c r="M19" s="1804" t="e">
        <f t="shared" ca="1" si="13"/>
        <v>#DIV/0!</v>
      </c>
      <c r="N19" s="1804" t="e">
        <f t="shared" ca="1" si="13"/>
        <v>#DIV/0!</v>
      </c>
      <c r="O19" s="1804" t="e">
        <f t="shared" ca="1" si="13"/>
        <v>#DIV/0!</v>
      </c>
      <c r="P19" s="1804" t="e">
        <f t="shared" ca="1" si="13"/>
        <v>#DIV/0!</v>
      </c>
      <c r="Q19" s="1804" t="e">
        <f t="shared" ca="1" si="13"/>
        <v>#DIV/0!</v>
      </c>
      <c r="R19" s="1804" t="e">
        <f t="shared" ca="1" si="13"/>
        <v>#DIV/0!</v>
      </c>
      <c r="S19" s="1804" t="e">
        <f t="shared" ca="1" si="13"/>
        <v>#DIV/0!</v>
      </c>
      <c r="T19" s="1804" t="e">
        <f t="shared" ca="1" si="13"/>
        <v>#DIV/0!</v>
      </c>
      <c r="U19" s="1804" t="e">
        <f t="shared" ca="1" si="13"/>
        <v>#DIV/0!</v>
      </c>
      <c r="V19" s="1804" t="e">
        <f t="shared" ca="1" si="13"/>
        <v>#DIV/0!</v>
      </c>
      <c r="W19" s="1804" t="e">
        <f t="shared" ca="1" si="13"/>
        <v>#DIV/0!</v>
      </c>
      <c r="X19" s="1804" t="e">
        <f t="shared" ca="1" si="13"/>
        <v>#DIV/0!</v>
      </c>
      <c r="Y19" s="1804" t="e">
        <f t="shared" ca="1" si="13"/>
        <v>#DIV/0!</v>
      </c>
      <c r="Z19" s="1804" t="e">
        <f t="shared" ca="1" si="13"/>
        <v>#DIV/0!</v>
      </c>
      <c r="AA19" s="1804" t="e">
        <f t="shared" ca="1" si="13"/>
        <v>#DIV/0!</v>
      </c>
      <c r="AB19" s="1804" t="e">
        <f t="shared" ca="1" si="13"/>
        <v>#DIV/0!</v>
      </c>
      <c r="AC19" s="1804" t="e">
        <f t="shared" ca="1" si="13"/>
        <v>#DIV/0!</v>
      </c>
      <c r="AD19" s="1804" t="e">
        <f t="shared" ca="1" si="13"/>
        <v>#DIV/0!</v>
      </c>
      <c r="AE19" s="1804" t="e">
        <f t="shared" ca="1" si="13"/>
        <v>#DIV/0!</v>
      </c>
      <c r="AF19" s="1804" t="e">
        <f t="shared" ca="1" si="13"/>
        <v>#DIV/0!</v>
      </c>
      <c r="AG19" s="1804" t="e">
        <f t="shared" ca="1" si="13"/>
        <v>#DIV/0!</v>
      </c>
      <c r="AH19" s="1804" t="e">
        <f t="shared" ca="1" si="13"/>
        <v>#DIV/0!</v>
      </c>
      <c r="AI19" s="1804" t="e">
        <f t="shared" ca="1" si="13"/>
        <v>#DIV/0!</v>
      </c>
      <c r="AJ19" s="1804" t="e">
        <f t="shared" ca="1" si="13"/>
        <v>#DIV/0!</v>
      </c>
      <c r="AK19" s="1804" t="e">
        <f t="shared" ca="1" si="13"/>
        <v>#DIV/0!</v>
      </c>
      <c r="AL19" s="1804" t="e">
        <f t="shared" ca="1" si="13"/>
        <v>#DIV/0!</v>
      </c>
      <c r="AM19" s="1804" t="e">
        <f t="shared" ref="AM19:BR19" ca="1" si="14">AM25/AM21</f>
        <v>#DIV/0!</v>
      </c>
      <c r="AN19" s="1804" t="e">
        <f t="shared" ca="1" si="14"/>
        <v>#DIV/0!</v>
      </c>
      <c r="AO19" s="1804" t="e">
        <f t="shared" ca="1" si="14"/>
        <v>#DIV/0!</v>
      </c>
      <c r="AP19" s="1804" t="e">
        <f t="shared" ca="1" si="14"/>
        <v>#DIV/0!</v>
      </c>
      <c r="AQ19" s="1804" t="e">
        <f t="shared" ca="1" si="14"/>
        <v>#DIV/0!</v>
      </c>
      <c r="AR19" s="1804" t="e">
        <f t="shared" ca="1" si="14"/>
        <v>#DIV/0!</v>
      </c>
      <c r="AS19" s="1804" t="e">
        <f t="shared" ca="1" si="14"/>
        <v>#DIV/0!</v>
      </c>
      <c r="AT19" s="1804" t="e">
        <f t="shared" ca="1" si="14"/>
        <v>#DIV/0!</v>
      </c>
      <c r="AU19" s="1804" t="e">
        <f t="shared" ca="1" si="14"/>
        <v>#DIV/0!</v>
      </c>
      <c r="AV19" s="1804" t="e">
        <f t="shared" ca="1" si="14"/>
        <v>#DIV/0!</v>
      </c>
      <c r="AW19" s="1804" t="e">
        <f t="shared" ca="1" si="14"/>
        <v>#DIV/0!</v>
      </c>
      <c r="AX19" s="1804" t="e">
        <f t="shared" ca="1" si="14"/>
        <v>#DIV/0!</v>
      </c>
      <c r="AY19" s="1804" t="e">
        <f t="shared" ca="1" si="14"/>
        <v>#DIV/0!</v>
      </c>
      <c r="AZ19" s="1804" t="e">
        <f t="shared" ca="1" si="14"/>
        <v>#DIV/0!</v>
      </c>
      <c r="BA19" s="1804" t="e">
        <f t="shared" ca="1" si="14"/>
        <v>#DIV/0!</v>
      </c>
      <c r="BB19" s="1804" t="e">
        <f t="shared" ca="1" si="14"/>
        <v>#DIV/0!</v>
      </c>
      <c r="BC19" s="1804" t="e">
        <f t="shared" ca="1" si="14"/>
        <v>#DIV/0!</v>
      </c>
      <c r="BD19" s="1804" t="e">
        <f t="shared" ca="1" si="14"/>
        <v>#DIV/0!</v>
      </c>
      <c r="BE19" s="1804" t="e">
        <f t="shared" ca="1" si="14"/>
        <v>#DIV/0!</v>
      </c>
      <c r="BF19" s="1804" t="e">
        <f t="shared" ca="1" si="14"/>
        <v>#DIV/0!</v>
      </c>
      <c r="BG19" s="1804" t="e">
        <f t="shared" ca="1" si="14"/>
        <v>#DIV/0!</v>
      </c>
      <c r="BH19" s="1804" t="e">
        <f t="shared" ca="1" si="14"/>
        <v>#DIV/0!</v>
      </c>
      <c r="BI19" s="1804" t="e">
        <f t="shared" ca="1" si="14"/>
        <v>#DIV/0!</v>
      </c>
      <c r="BJ19" s="1804" t="e">
        <f t="shared" ca="1" si="14"/>
        <v>#DIV/0!</v>
      </c>
      <c r="BK19" s="1804" t="e">
        <f t="shared" ca="1" si="14"/>
        <v>#DIV/0!</v>
      </c>
      <c r="BL19" s="1804" t="e">
        <f t="shared" ca="1" si="14"/>
        <v>#DIV/0!</v>
      </c>
      <c r="BM19" s="1804" t="e">
        <f t="shared" ca="1" si="14"/>
        <v>#DIV/0!</v>
      </c>
      <c r="BN19" s="1804" t="e">
        <f t="shared" ca="1" si="14"/>
        <v>#DIV/0!</v>
      </c>
      <c r="BO19" s="1804" t="e">
        <f t="shared" ca="1" si="14"/>
        <v>#DIV/0!</v>
      </c>
      <c r="BP19" s="1804" t="e">
        <f t="shared" ca="1" si="14"/>
        <v>#DIV/0!</v>
      </c>
      <c r="BQ19" s="1804" t="e">
        <f t="shared" ca="1" si="14"/>
        <v>#DIV/0!</v>
      </c>
      <c r="BR19" s="1804" t="e">
        <f t="shared" ca="1" si="14"/>
        <v>#DIV/0!</v>
      </c>
      <c r="BS19" s="1804" t="e">
        <f t="shared" ref="BS19:CX19" ca="1" si="15">BS25/BS21</f>
        <v>#DIV/0!</v>
      </c>
      <c r="BT19" s="1804" t="e">
        <f t="shared" ca="1" si="15"/>
        <v>#DIV/0!</v>
      </c>
      <c r="BU19" s="1804" t="e">
        <f t="shared" ca="1" si="15"/>
        <v>#DIV/0!</v>
      </c>
      <c r="BV19" s="1804" t="e">
        <f t="shared" ca="1" si="15"/>
        <v>#DIV/0!</v>
      </c>
      <c r="BW19" s="1804" t="e">
        <f t="shared" ca="1" si="15"/>
        <v>#DIV/0!</v>
      </c>
      <c r="BX19" s="1804" t="e">
        <f t="shared" ca="1" si="15"/>
        <v>#DIV/0!</v>
      </c>
      <c r="BY19" s="1804" t="e">
        <f t="shared" ca="1" si="15"/>
        <v>#DIV/0!</v>
      </c>
      <c r="BZ19" s="1804" t="e">
        <f t="shared" ca="1" si="15"/>
        <v>#DIV/0!</v>
      </c>
      <c r="CA19" s="1804" t="e">
        <f t="shared" ca="1" si="15"/>
        <v>#DIV/0!</v>
      </c>
      <c r="CB19" s="1804" t="e">
        <f t="shared" ca="1" si="15"/>
        <v>#DIV/0!</v>
      </c>
      <c r="CC19" s="1804" t="e">
        <f t="shared" ca="1" si="15"/>
        <v>#DIV/0!</v>
      </c>
      <c r="CD19" s="1804" t="e">
        <f t="shared" ca="1" si="15"/>
        <v>#DIV/0!</v>
      </c>
      <c r="CE19" s="1804" t="e">
        <f t="shared" ca="1" si="15"/>
        <v>#DIV/0!</v>
      </c>
      <c r="CF19" s="1804" t="e">
        <f t="shared" ca="1" si="15"/>
        <v>#DIV/0!</v>
      </c>
      <c r="CG19" s="1804" t="e">
        <f t="shared" ca="1" si="15"/>
        <v>#DIV/0!</v>
      </c>
      <c r="CH19" s="1804" t="e">
        <f t="shared" ca="1" si="15"/>
        <v>#DIV/0!</v>
      </c>
      <c r="CI19" s="1804" t="e">
        <f t="shared" ca="1" si="15"/>
        <v>#DIV/0!</v>
      </c>
      <c r="CJ19" s="1804" t="e">
        <f t="shared" ca="1" si="15"/>
        <v>#DIV/0!</v>
      </c>
      <c r="CK19" s="1804" t="e">
        <f t="shared" ca="1" si="15"/>
        <v>#DIV/0!</v>
      </c>
      <c r="CL19" s="1804" t="e">
        <f t="shared" ca="1" si="15"/>
        <v>#DIV/0!</v>
      </c>
      <c r="CM19" s="1804" t="e">
        <f t="shared" ca="1" si="15"/>
        <v>#DIV/0!</v>
      </c>
      <c r="CN19" s="1804" t="e">
        <f t="shared" ca="1" si="15"/>
        <v>#DIV/0!</v>
      </c>
      <c r="CO19" s="1804" t="e">
        <f t="shared" ca="1" si="15"/>
        <v>#DIV/0!</v>
      </c>
      <c r="CP19" s="1804" t="e">
        <f t="shared" ca="1" si="15"/>
        <v>#DIV/0!</v>
      </c>
      <c r="CQ19" s="1804" t="e">
        <f t="shared" ca="1" si="15"/>
        <v>#DIV/0!</v>
      </c>
      <c r="CR19" s="1804" t="e">
        <f t="shared" ca="1" si="15"/>
        <v>#DIV/0!</v>
      </c>
      <c r="CS19" s="1804" t="e">
        <f t="shared" ca="1" si="15"/>
        <v>#DIV/0!</v>
      </c>
      <c r="CT19" s="1804" t="e">
        <f t="shared" ca="1" si="15"/>
        <v>#DIV/0!</v>
      </c>
      <c r="CU19" s="1804" t="e">
        <f t="shared" ca="1" si="15"/>
        <v>#DIV/0!</v>
      </c>
      <c r="CV19" s="1804" t="e">
        <f t="shared" ca="1" si="15"/>
        <v>#DIV/0!</v>
      </c>
      <c r="CW19" s="1804" t="e">
        <f t="shared" ca="1" si="15"/>
        <v>#DIV/0!</v>
      </c>
      <c r="CX19" s="1804" t="e">
        <f t="shared" ca="1" si="15"/>
        <v>#DIV/0!</v>
      </c>
      <c r="CY19" s="1804" t="e">
        <f t="shared" ref="CY19:EI19" ca="1" si="16">CY25/CY21</f>
        <v>#DIV/0!</v>
      </c>
      <c r="CZ19" s="1804" t="e">
        <f t="shared" ca="1" si="16"/>
        <v>#DIV/0!</v>
      </c>
      <c r="DA19" s="1804" t="e">
        <f t="shared" ca="1" si="16"/>
        <v>#DIV/0!</v>
      </c>
      <c r="DB19" s="1804" t="e">
        <f t="shared" ca="1" si="16"/>
        <v>#DIV/0!</v>
      </c>
      <c r="DC19" s="1804" t="e">
        <f t="shared" ca="1" si="16"/>
        <v>#DIV/0!</v>
      </c>
      <c r="DD19" s="1804" t="e">
        <f t="shared" ca="1" si="16"/>
        <v>#DIV/0!</v>
      </c>
      <c r="DE19" s="1804" t="e">
        <f t="shared" ca="1" si="16"/>
        <v>#DIV/0!</v>
      </c>
      <c r="DF19" s="1804" t="e">
        <f t="shared" ca="1" si="16"/>
        <v>#DIV/0!</v>
      </c>
      <c r="DG19" s="1804" t="e">
        <f t="shared" ca="1" si="16"/>
        <v>#DIV/0!</v>
      </c>
      <c r="DH19" s="1804" t="e">
        <f t="shared" ca="1" si="16"/>
        <v>#DIV/0!</v>
      </c>
      <c r="DI19" s="1804" t="e">
        <f t="shared" ca="1" si="16"/>
        <v>#DIV/0!</v>
      </c>
      <c r="DJ19" s="1804" t="e">
        <f t="shared" ca="1" si="16"/>
        <v>#DIV/0!</v>
      </c>
      <c r="DK19" s="1804" t="e">
        <f t="shared" ca="1" si="16"/>
        <v>#DIV/0!</v>
      </c>
      <c r="DL19" s="1804" t="e">
        <f t="shared" ca="1" si="16"/>
        <v>#DIV/0!</v>
      </c>
      <c r="DM19" s="1804" t="e">
        <f t="shared" ca="1" si="16"/>
        <v>#DIV/0!</v>
      </c>
      <c r="DN19" s="1804" t="e">
        <f t="shared" ca="1" si="16"/>
        <v>#DIV/0!</v>
      </c>
      <c r="DO19" s="1804" t="e">
        <f t="shared" ca="1" si="16"/>
        <v>#DIV/0!</v>
      </c>
      <c r="DP19" s="1804" t="e">
        <f t="shared" ca="1" si="16"/>
        <v>#DIV/0!</v>
      </c>
      <c r="DQ19" s="1804" t="e">
        <f t="shared" ca="1" si="16"/>
        <v>#DIV/0!</v>
      </c>
      <c r="DR19" s="1804" t="e">
        <f t="shared" ca="1" si="16"/>
        <v>#DIV/0!</v>
      </c>
      <c r="DS19" s="1804" t="e">
        <f t="shared" ca="1" si="16"/>
        <v>#DIV/0!</v>
      </c>
      <c r="DT19" s="1804" t="e">
        <f t="shared" ca="1" si="16"/>
        <v>#DIV/0!</v>
      </c>
      <c r="DU19" s="1804" t="e">
        <f t="shared" ca="1" si="16"/>
        <v>#DIV/0!</v>
      </c>
      <c r="DV19" s="1804" t="e">
        <f t="shared" ca="1" si="16"/>
        <v>#DIV/0!</v>
      </c>
      <c r="DW19" s="1804" t="e">
        <f t="shared" ca="1" si="16"/>
        <v>#DIV/0!</v>
      </c>
      <c r="DX19" s="1804" t="e">
        <f t="shared" ca="1" si="16"/>
        <v>#DIV/0!</v>
      </c>
      <c r="DY19" s="1804" t="e">
        <f t="shared" ca="1" si="16"/>
        <v>#DIV/0!</v>
      </c>
      <c r="DZ19" s="1804" t="e">
        <f t="shared" ca="1" si="16"/>
        <v>#DIV/0!</v>
      </c>
      <c r="EA19" s="1804" t="e">
        <f t="shared" ca="1" si="16"/>
        <v>#DIV/0!</v>
      </c>
      <c r="EB19" s="1804" t="e">
        <f t="shared" ca="1" si="16"/>
        <v>#DIV/0!</v>
      </c>
      <c r="EC19" s="1804" t="e">
        <f t="shared" ca="1" si="16"/>
        <v>#DIV/0!</v>
      </c>
      <c r="ED19" s="1804" t="e">
        <f t="shared" ca="1" si="16"/>
        <v>#DIV/0!</v>
      </c>
      <c r="EE19" s="1804" t="e">
        <f t="shared" ca="1" si="16"/>
        <v>#DIV/0!</v>
      </c>
      <c r="EF19" s="1804" t="e">
        <f t="shared" ca="1" si="16"/>
        <v>#DIV/0!</v>
      </c>
      <c r="EG19" s="1804" t="e">
        <f t="shared" ca="1" si="16"/>
        <v>#DIV/0!</v>
      </c>
      <c r="EH19" s="1804" t="e">
        <f t="shared" ca="1" si="16"/>
        <v>#DIV/0!</v>
      </c>
      <c r="EI19" s="1804" t="e">
        <f t="shared" ca="1" si="16"/>
        <v>#DIV/0!</v>
      </c>
    </row>
    <row r="20" spans="3:139" ht="13.5" customHeight="1" thickBot="1">
      <c r="C20" s="100" t="s">
        <v>1241</v>
      </c>
      <c r="D20" s="57"/>
      <c r="E20" s="57"/>
      <c r="F20" s="57"/>
      <c r="G20" s="1805">
        <v>0</v>
      </c>
      <c r="H20" s="1805">
        <f t="shared" ref="H20:AM20" si="17">G20+1</f>
        <v>1</v>
      </c>
      <c r="I20" s="1805">
        <f t="shared" si="17"/>
        <v>2</v>
      </c>
      <c r="J20" s="1805">
        <f t="shared" si="17"/>
        <v>3</v>
      </c>
      <c r="K20" s="1805">
        <f t="shared" si="17"/>
        <v>4</v>
      </c>
      <c r="L20" s="1805">
        <f t="shared" si="17"/>
        <v>5</v>
      </c>
      <c r="M20" s="1805">
        <f t="shared" si="17"/>
        <v>6</v>
      </c>
      <c r="N20" s="1805">
        <f t="shared" si="17"/>
        <v>7</v>
      </c>
      <c r="O20" s="1805">
        <f t="shared" si="17"/>
        <v>8</v>
      </c>
      <c r="P20" s="1805">
        <f t="shared" si="17"/>
        <v>9</v>
      </c>
      <c r="Q20" s="1805">
        <f t="shared" si="17"/>
        <v>10</v>
      </c>
      <c r="R20" s="1805">
        <f t="shared" si="17"/>
        <v>11</v>
      </c>
      <c r="S20" s="1805">
        <f t="shared" si="17"/>
        <v>12</v>
      </c>
      <c r="T20" s="1805">
        <f t="shared" si="17"/>
        <v>13</v>
      </c>
      <c r="U20" s="1805">
        <f t="shared" si="17"/>
        <v>14</v>
      </c>
      <c r="V20" s="1805">
        <f t="shared" si="17"/>
        <v>15</v>
      </c>
      <c r="W20" s="1805">
        <f t="shared" si="17"/>
        <v>16</v>
      </c>
      <c r="X20" s="1805">
        <f t="shared" si="17"/>
        <v>17</v>
      </c>
      <c r="Y20" s="1805">
        <f t="shared" si="17"/>
        <v>18</v>
      </c>
      <c r="Z20" s="1805">
        <f t="shared" si="17"/>
        <v>19</v>
      </c>
      <c r="AA20" s="1805">
        <f t="shared" si="17"/>
        <v>20</v>
      </c>
      <c r="AB20" s="1805">
        <f t="shared" si="17"/>
        <v>21</v>
      </c>
      <c r="AC20" s="1805">
        <f t="shared" si="17"/>
        <v>22</v>
      </c>
      <c r="AD20" s="1805">
        <f t="shared" si="17"/>
        <v>23</v>
      </c>
      <c r="AE20" s="1805">
        <f t="shared" si="17"/>
        <v>24</v>
      </c>
      <c r="AF20" s="1805">
        <f t="shared" si="17"/>
        <v>25</v>
      </c>
      <c r="AG20" s="1805">
        <f t="shared" si="17"/>
        <v>26</v>
      </c>
      <c r="AH20" s="1805">
        <f t="shared" si="17"/>
        <v>27</v>
      </c>
      <c r="AI20" s="1805">
        <f t="shared" si="17"/>
        <v>28</v>
      </c>
      <c r="AJ20" s="1805">
        <f t="shared" si="17"/>
        <v>29</v>
      </c>
      <c r="AK20" s="1805">
        <f t="shared" si="17"/>
        <v>30</v>
      </c>
      <c r="AL20" s="1805">
        <f t="shared" si="17"/>
        <v>31</v>
      </c>
      <c r="AM20" s="1805">
        <f t="shared" si="17"/>
        <v>32</v>
      </c>
      <c r="AN20" s="1805">
        <f t="shared" ref="AN20:BS20" si="18">AM20+1</f>
        <v>33</v>
      </c>
      <c r="AO20" s="1805">
        <f t="shared" si="18"/>
        <v>34</v>
      </c>
      <c r="AP20" s="1805">
        <f t="shared" si="18"/>
        <v>35</v>
      </c>
      <c r="AQ20" s="1805">
        <f t="shared" si="18"/>
        <v>36</v>
      </c>
      <c r="AR20" s="1805">
        <f t="shared" si="18"/>
        <v>37</v>
      </c>
      <c r="AS20" s="1805">
        <f t="shared" si="18"/>
        <v>38</v>
      </c>
      <c r="AT20" s="1805">
        <f t="shared" si="18"/>
        <v>39</v>
      </c>
      <c r="AU20" s="1805">
        <f t="shared" si="18"/>
        <v>40</v>
      </c>
      <c r="AV20" s="1805">
        <f t="shared" si="18"/>
        <v>41</v>
      </c>
      <c r="AW20" s="1805">
        <f t="shared" si="18"/>
        <v>42</v>
      </c>
      <c r="AX20" s="1805">
        <f t="shared" si="18"/>
        <v>43</v>
      </c>
      <c r="AY20" s="1805">
        <f t="shared" si="18"/>
        <v>44</v>
      </c>
      <c r="AZ20" s="1805">
        <f t="shared" si="18"/>
        <v>45</v>
      </c>
      <c r="BA20" s="1805">
        <f t="shared" si="18"/>
        <v>46</v>
      </c>
      <c r="BB20" s="1805">
        <f t="shared" si="18"/>
        <v>47</v>
      </c>
      <c r="BC20" s="1805">
        <f t="shared" si="18"/>
        <v>48</v>
      </c>
      <c r="BD20" s="1805">
        <f t="shared" si="18"/>
        <v>49</v>
      </c>
      <c r="BE20" s="1805">
        <f t="shared" si="18"/>
        <v>50</v>
      </c>
      <c r="BF20" s="1805">
        <f t="shared" si="18"/>
        <v>51</v>
      </c>
      <c r="BG20" s="1805">
        <f t="shared" si="18"/>
        <v>52</v>
      </c>
      <c r="BH20" s="1805">
        <f t="shared" si="18"/>
        <v>53</v>
      </c>
      <c r="BI20" s="1805">
        <f t="shared" si="18"/>
        <v>54</v>
      </c>
      <c r="BJ20" s="1805">
        <f t="shared" si="18"/>
        <v>55</v>
      </c>
      <c r="BK20" s="1805">
        <f t="shared" si="18"/>
        <v>56</v>
      </c>
      <c r="BL20" s="1805">
        <f t="shared" si="18"/>
        <v>57</v>
      </c>
      <c r="BM20" s="1805">
        <f t="shared" si="18"/>
        <v>58</v>
      </c>
      <c r="BN20" s="1805">
        <f t="shared" si="18"/>
        <v>59</v>
      </c>
      <c r="BO20" s="1805">
        <f t="shared" si="18"/>
        <v>60</v>
      </c>
      <c r="BP20" s="1805">
        <f t="shared" si="18"/>
        <v>61</v>
      </c>
      <c r="BQ20" s="1805">
        <f t="shared" si="18"/>
        <v>62</v>
      </c>
      <c r="BR20" s="1805">
        <f t="shared" si="18"/>
        <v>63</v>
      </c>
      <c r="BS20" s="1805">
        <f t="shared" si="18"/>
        <v>64</v>
      </c>
      <c r="BT20" s="1805">
        <f t="shared" ref="BT20:CY20" si="19">BS20+1</f>
        <v>65</v>
      </c>
      <c r="BU20" s="1805">
        <f t="shared" si="19"/>
        <v>66</v>
      </c>
      <c r="BV20" s="1805">
        <f t="shared" si="19"/>
        <v>67</v>
      </c>
      <c r="BW20" s="1805">
        <f t="shared" si="19"/>
        <v>68</v>
      </c>
      <c r="BX20" s="1805">
        <f t="shared" si="19"/>
        <v>69</v>
      </c>
      <c r="BY20" s="1805">
        <f t="shared" si="19"/>
        <v>70</v>
      </c>
      <c r="BZ20" s="1805">
        <f t="shared" si="19"/>
        <v>71</v>
      </c>
      <c r="CA20" s="1805">
        <f t="shared" si="19"/>
        <v>72</v>
      </c>
      <c r="CB20" s="1805">
        <f t="shared" si="19"/>
        <v>73</v>
      </c>
      <c r="CC20" s="1805">
        <f t="shared" si="19"/>
        <v>74</v>
      </c>
      <c r="CD20" s="1805">
        <f t="shared" si="19"/>
        <v>75</v>
      </c>
      <c r="CE20" s="1805">
        <f t="shared" si="19"/>
        <v>76</v>
      </c>
      <c r="CF20" s="1805">
        <f t="shared" si="19"/>
        <v>77</v>
      </c>
      <c r="CG20" s="1805">
        <f t="shared" si="19"/>
        <v>78</v>
      </c>
      <c r="CH20" s="1805">
        <f t="shared" si="19"/>
        <v>79</v>
      </c>
      <c r="CI20" s="1805">
        <f t="shared" si="19"/>
        <v>80</v>
      </c>
      <c r="CJ20" s="1805">
        <f t="shared" si="19"/>
        <v>81</v>
      </c>
      <c r="CK20" s="1805">
        <f t="shared" si="19"/>
        <v>82</v>
      </c>
      <c r="CL20" s="1805">
        <f t="shared" si="19"/>
        <v>83</v>
      </c>
      <c r="CM20" s="1805">
        <f t="shared" si="19"/>
        <v>84</v>
      </c>
      <c r="CN20" s="1805">
        <f t="shared" si="19"/>
        <v>85</v>
      </c>
      <c r="CO20" s="1805">
        <f t="shared" si="19"/>
        <v>86</v>
      </c>
      <c r="CP20" s="1805">
        <f t="shared" si="19"/>
        <v>87</v>
      </c>
      <c r="CQ20" s="1805">
        <f t="shared" si="19"/>
        <v>88</v>
      </c>
      <c r="CR20" s="1805">
        <f t="shared" si="19"/>
        <v>89</v>
      </c>
      <c r="CS20" s="1805">
        <f t="shared" si="19"/>
        <v>90</v>
      </c>
      <c r="CT20" s="1805">
        <f t="shared" si="19"/>
        <v>91</v>
      </c>
      <c r="CU20" s="1805">
        <f t="shared" si="19"/>
        <v>92</v>
      </c>
      <c r="CV20" s="1805">
        <f t="shared" si="19"/>
        <v>93</v>
      </c>
      <c r="CW20" s="1805">
        <f t="shared" si="19"/>
        <v>94</v>
      </c>
      <c r="CX20" s="1805">
        <f t="shared" si="19"/>
        <v>95</v>
      </c>
      <c r="CY20" s="1805">
        <f t="shared" si="19"/>
        <v>96</v>
      </c>
      <c r="CZ20" s="1805">
        <f t="shared" ref="CZ20:EI20" si="20">CY20+1</f>
        <v>97</v>
      </c>
      <c r="DA20" s="1805">
        <f t="shared" si="20"/>
        <v>98</v>
      </c>
      <c r="DB20" s="1805">
        <f t="shared" si="20"/>
        <v>99</v>
      </c>
      <c r="DC20" s="1805">
        <f t="shared" si="20"/>
        <v>100</v>
      </c>
      <c r="DD20" s="1805">
        <f t="shared" si="20"/>
        <v>101</v>
      </c>
      <c r="DE20" s="1805">
        <f t="shared" si="20"/>
        <v>102</v>
      </c>
      <c r="DF20" s="1805">
        <f t="shared" si="20"/>
        <v>103</v>
      </c>
      <c r="DG20" s="1805">
        <f t="shared" si="20"/>
        <v>104</v>
      </c>
      <c r="DH20" s="1805">
        <f t="shared" si="20"/>
        <v>105</v>
      </c>
      <c r="DI20" s="1805">
        <f t="shared" si="20"/>
        <v>106</v>
      </c>
      <c r="DJ20" s="1805">
        <f t="shared" si="20"/>
        <v>107</v>
      </c>
      <c r="DK20" s="1805">
        <f t="shared" si="20"/>
        <v>108</v>
      </c>
      <c r="DL20" s="1805">
        <f t="shared" si="20"/>
        <v>109</v>
      </c>
      <c r="DM20" s="1805">
        <f t="shared" si="20"/>
        <v>110</v>
      </c>
      <c r="DN20" s="1805">
        <f t="shared" si="20"/>
        <v>111</v>
      </c>
      <c r="DO20" s="1805">
        <f t="shared" si="20"/>
        <v>112</v>
      </c>
      <c r="DP20" s="1805">
        <f t="shared" si="20"/>
        <v>113</v>
      </c>
      <c r="DQ20" s="1805">
        <f t="shared" si="20"/>
        <v>114</v>
      </c>
      <c r="DR20" s="1805">
        <f t="shared" si="20"/>
        <v>115</v>
      </c>
      <c r="DS20" s="1805">
        <f t="shared" si="20"/>
        <v>116</v>
      </c>
      <c r="DT20" s="1805">
        <f t="shared" si="20"/>
        <v>117</v>
      </c>
      <c r="DU20" s="1805">
        <f t="shared" si="20"/>
        <v>118</v>
      </c>
      <c r="DV20" s="1805">
        <f t="shared" si="20"/>
        <v>119</v>
      </c>
      <c r="DW20" s="1805">
        <f t="shared" si="20"/>
        <v>120</v>
      </c>
      <c r="DX20" s="1805">
        <f t="shared" si="20"/>
        <v>121</v>
      </c>
      <c r="DY20" s="1805">
        <f t="shared" si="20"/>
        <v>122</v>
      </c>
      <c r="DZ20" s="1805">
        <f t="shared" si="20"/>
        <v>123</v>
      </c>
      <c r="EA20" s="1805">
        <f t="shared" si="20"/>
        <v>124</v>
      </c>
      <c r="EB20" s="1805">
        <f t="shared" si="20"/>
        <v>125</v>
      </c>
      <c r="EC20" s="1805">
        <f t="shared" si="20"/>
        <v>126</v>
      </c>
      <c r="ED20" s="1805">
        <f t="shared" si="20"/>
        <v>127</v>
      </c>
      <c r="EE20" s="1805">
        <f t="shared" si="20"/>
        <v>128</v>
      </c>
      <c r="EF20" s="1805">
        <f t="shared" si="20"/>
        <v>129</v>
      </c>
      <c r="EG20" s="1805">
        <f t="shared" si="20"/>
        <v>130</v>
      </c>
      <c r="EH20" s="1805">
        <f t="shared" si="20"/>
        <v>131</v>
      </c>
      <c r="EI20" s="1805">
        <f t="shared" si="20"/>
        <v>132</v>
      </c>
    </row>
    <row r="21" spans="3:139" ht="13" customHeight="1">
      <c r="D21" s="54" t="s">
        <v>386</v>
      </c>
      <c r="G21" s="1806">
        <f>UW!D517/12</f>
        <v>0</v>
      </c>
      <c r="H21" s="98">
        <f ca="1">OFFSET('Model Inputs &amp; Calcs'!$B$40,,H$14)/12</f>
        <v>0</v>
      </c>
      <c r="I21" s="98">
        <f ca="1">OFFSET('Model Inputs &amp; Calcs'!$B$40,,I$14)/12</f>
        <v>0</v>
      </c>
      <c r="J21" s="98">
        <f ca="1">OFFSET('Model Inputs &amp; Calcs'!$B$40,,J$14)/12</f>
        <v>0</v>
      </c>
      <c r="K21" s="98">
        <f ca="1">OFFSET('Model Inputs &amp; Calcs'!$B$40,,K$14)/12</f>
        <v>0</v>
      </c>
      <c r="L21" s="98">
        <f ca="1">OFFSET('Model Inputs &amp; Calcs'!$B$40,,L$14)/12</f>
        <v>0</v>
      </c>
      <c r="M21" s="98">
        <f ca="1">OFFSET('Model Inputs &amp; Calcs'!$B$40,,M$14)/12</f>
        <v>0</v>
      </c>
      <c r="N21" s="98">
        <f ca="1">OFFSET('Model Inputs &amp; Calcs'!$B$40,,N$14)/12</f>
        <v>0</v>
      </c>
      <c r="O21" s="98">
        <f ca="1">OFFSET('Model Inputs &amp; Calcs'!$B$40,,O$14)/12</f>
        <v>0</v>
      </c>
      <c r="P21" s="98">
        <f ca="1">OFFSET('Model Inputs &amp; Calcs'!$B$40,,P$14)/12</f>
        <v>0</v>
      </c>
      <c r="Q21" s="98">
        <f ca="1">OFFSET('Model Inputs &amp; Calcs'!$B$40,,Q$14)/12</f>
        <v>0</v>
      </c>
      <c r="R21" s="98">
        <f ca="1">OFFSET('Model Inputs &amp; Calcs'!$B$40,,R$14)/12</f>
        <v>0</v>
      </c>
      <c r="S21" s="98">
        <f ca="1">OFFSET('Model Inputs &amp; Calcs'!$B$40,,S$14)/12</f>
        <v>0</v>
      </c>
      <c r="T21" s="98">
        <f ca="1">OFFSET('Model Inputs &amp; Calcs'!$B$40,,T$14)/12</f>
        <v>0</v>
      </c>
      <c r="U21" s="98">
        <f ca="1">OFFSET('Model Inputs &amp; Calcs'!$B$40,,U$14)/12</f>
        <v>0</v>
      </c>
      <c r="V21" s="98">
        <f ca="1">OFFSET('Model Inputs &amp; Calcs'!$B$40,,V$14)/12</f>
        <v>0</v>
      </c>
      <c r="W21" s="98">
        <f ca="1">OFFSET('Model Inputs &amp; Calcs'!$B$40,,W$14)/12</f>
        <v>0</v>
      </c>
      <c r="X21" s="98">
        <f ca="1">OFFSET('Model Inputs &amp; Calcs'!$B$40,,X$14)/12</f>
        <v>0</v>
      </c>
      <c r="Y21" s="98">
        <f ca="1">OFFSET('Model Inputs &amp; Calcs'!$B$40,,Y$14)/12</f>
        <v>0</v>
      </c>
      <c r="Z21" s="98">
        <f ca="1">OFFSET('Model Inputs &amp; Calcs'!$B$40,,Z$14)/12</f>
        <v>0</v>
      </c>
      <c r="AA21" s="98">
        <f ca="1">OFFSET('Model Inputs &amp; Calcs'!$B$40,,AA$14)/12</f>
        <v>0</v>
      </c>
      <c r="AB21" s="98">
        <f ca="1">OFFSET('Model Inputs &amp; Calcs'!$B$40,,AB$14)/12</f>
        <v>0</v>
      </c>
      <c r="AC21" s="98">
        <f ca="1">OFFSET('Model Inputs &amp; Calcs'!$B$40,,AC$14)/12</f>
        <v>0</v>
      </c>
      <c r="AD21" s="98">
        <f ca="1">OFFSET('Model Inputs &amp; Calcs'!$B$40,,AD$14)/12</f>
        <v>0</v>
      </c>
      <c r="AE21" s="98">
        <f ca="1">OFFSET('Model Inputs &amp; Calcs'!$B$40,,AE$14)/12</f>
        <v>0</v>
      </c>
      <c r="AF21" s="98">
        <f ca="1">OFFSET('Model Inputs &amp; Calcs'!$B$40,,AF$14)/12</f>
        <v>0</v>
      </c>
      <c r="AG21" s="98">
        <f ca="1">OFFSET('Model Inputs &amp; Calcs'!$B$40,,AG$14)/12</f>
        <v>0</v>
      </c>
      <c r="AH21" s="98">
        <f ca="1">OFFSET('Model Inputs &amp; Calcs'!$B$40,,AH$14)/12</f>
        <v>0</v>
      </c>
      <c r="AI21" s="98">
        <f ca="1">OFFSET('Model Inputs &amp; Calcs'!$B$40,,AI$14)/12</f>
        <v>0</v>
      </c>
      <c r="AJ21" s="98">
        <f ca="1">OFFSET('Model Inputs &amp; Calcs'!$B$40,,AJ$14)/12</f>
        <v>0</v>
      </c>
      <c r="AK21" s="98">
        <f ca="1">OFFSET('Model Inputs &amp; Calcs'!$B$40,,AK$14)/12</f>
        <v>0</v>
      </c>
      <c r="AL21" s="98">
        <f ca="1">OFFSET('Model Inputs &amp; Calcs'!$B$40,,AL$14)/12</f>
        <v>0</v>
      </c>
      <c r="AM21" s="98">
        <f ca="1">OFFSET('Model Inputs &amp; Calcs'!$B$40,,AM$14)/12</f>
        <v>0</v>
      </c>
      <c r="AN21" s="98">
        <f ca="1">OFFSET('Model Inputs &amp; Calcs'!$B$40,,AN$14)/12</f>
        <v>0</v>
      </c>
      <c r="AO21" s="98">
        <f ca="1">OFFSET('Model Inputs &amp; Calcs'!$B$40,,AO$14)/12</f>
        <v>0</v>
      </c>
      <c r="AP21" s="98">
        <f ca="1">OFFSET('Model Inputs &amp; Calcs'!$B$40,,AP$14)/12</f>
        <v>0</v>
      </c>
      <c r="AQ21" s="98">
        <f ca="1">OFFSET('Model Inputs &amp; Calcs'!$B$40,,AQ$14)/12</f>
        <v>0</v>
      </c>
      <c r="AR21" s="98">
        <f ca="1">OFFSET('Model Inputs &amp; Calcs'!$B$40,,AR$14)/12</f>
        <v>0</v>
      </c>
      <c r="AS21" s="98">
        <f ca="1">OFFSET('Model Inputs &amp; Calcs'!$B$40,,AS$14)/12</f>
        <v>0</v>
      </c>
      <c r="AT21" s="98">
        <f ca="1">OFFSET('Model Inputs &amp; Calcs'!$B$40,,AT$14)/12</f>
        <v>0</v>
      </c>
      <c r="AU21" s="98">
        <f ca="1">OFFSET('Model Inputs &amp; Calcs'!$B$40,,AU$14)/12</f>
        <v>0</v>
      </c>
      <c r="AV21" s="98">
        <f ca="1">OFFSET('Model Inputs &amp; Calcs'!$B$40,,AV$14)/12</f>
        <v>0</v>
      </c>
      <c r="AW21" s="98">
        <f ca="1">OFFSET('Model Inputs &amp; Calcs'!$B$40,,AW$14)/12</f>
        <v>0</v>
      </c>
      <c r="AX21" s="98">
        <f ca="1">OFFSET('Model Inputs &amp; Calcs'!$B$40,,AX$14)/12</f>
        <v>0</v>
      </c>
      <c r="AY21" s="98">
        <f ca="1">OFFSET('Model Inputs &amp; Calcs'!$B$40,,AY$14)/12</f>
        <v>0</v>
      </c>
      <c r="AZ21" s="98">
        <f ca="1">OFFSET('Model Inputs &amp; Calcs'!$B$40,,AZ$14)/12</f>
        <v>0</v>
      </c>
      <c r="BA21" s="98">
        <f ca="1">OFFSET('Model Inputs &amp; Calcs'!$B$40,,BA$14)/12</f>
        <v>0</v>
      </c>
      <c r="BB21" s="98">
        <f ca="1">OFFSET('Model Inputs &amp; Calcs'!$B$40,,BB$14)/12</f>
        <v>0</v>
      </c>
      <c r="BC21" s="98">
        <f ca="1">OFFSET('Model Inputs &amp; Calcs'!$B$40,,BC$14)/12</f>
        <v>0</v>
      </c>
      <c r="BD21" s="98">
        <f ca="1">OFFSET('Model Inputs &amp; Calcs'!$B$40,,BD$14)/12</f>
        <v>0</v>
      </c>
      <c r="BE21" s="98">
        <f ca="1">OFFSET('Model Inputs &amp; Calcs'!$B$40,,BE$14)/12</f>
        <v>0</v>
      </c>
      <c r="BF21" s="98">
        <f ca="1">OFFSET('Model Inputs &amp; Calcs'!$B$40,,BF$14)/12</f>
        <v>0</v>
      </c>
      <c r="BG21" s="98">
        <f ca="1">OFFSET('Model Inputs &amp; Calcs'!$B$40,,BG$14)/12</f>
        <v>0</v>
      </c>
      <c r="BH21" s="98">
        <f ca="1">OFFSET('Model Inputs &amp; Calcs'!$B$40,,BH$14)/12</f>
        <v>0</v>
      </c>
      <c r="BI21" s="98">
        <f ca="1">OFFSET('Model Inputs &amp; Calcs'!$B$40,,BI$14)/12</f>
        <v>0</v>
      </c>
      <c r="BJ21" s="98">
        <f ca="1">OFFSET('Model Inputs &amp; Calcs'!$B$40,,BJ$14)/12</f>
        <v>0</v>
      </c>
      <c r="BK21" s="98">
        <f ca="1">OFFSET('Model Inputs &amp; Calcs'!$B$40,,BK$14)/12</f>
        <v>0</v>
      </c>
      <c r="BL21" s="98">
        <f ca="1">OFFSET('Model Inputs &amp; Calcs'!$B$40,,BL$14)/12</f>
        <v>0</v>
      </c>
      <c r="BM21" s="98">
        <f ca="1">OFFSET('Model Inputs &amp; Calcs'!$B$40,,BM$14)/12</f>
        <v>0</v>
      </c>
      <c r="BN21" s="98">
        <f ca="1">OFFSET('Model Inputs &amp; Calcs'!$B$40,,BN$14)/12</f>
        <v>0</v>
      </c>
      <c r="BO21" s="98">
        <f ca="1">OFFSET('Model Inputs &amp; Calcs'!$B$40,,BO$14)/12</f>
        <v>0</v>
      </c>
      <c r="BP21" s="98">
        <f ca="1">OFFSET('Model Inputs &amp; Calcs'!$B$40,,BP$14)/12</f>
        <v>0</v>
      </c>
      <c r="BQ21" s="98">
        <f ca="1">OFFSET('Model Inputs &amp; Calcs'!$B$40,,BQ$14)/12</f>
        <v>0</v>
      </c>
      <c r="BR21" s="98">
        <f ca="1">OFFSET('Model Inputs &amp; Calcs'!$B$40,,BR$14)/12</f>
        <v>0</v>
      </c>
      <c r="BS21" s="98">
        <f ca="1">OFFSET('Model Inputs &amp; Calcs'!$B$40,,BS$14)/12</f>
        <v>0</v>
      </c>
      <c r="BT21" s="98">
        <f ca="1">OFFSET('Model Inputs &amp; Calcs'!$B$40,,BT$14)/12</f>
        <v>0</v>
      </c>
      <c r="BU21" s="98">
        <f ca="1">OFFSET('Model Inputs &amp; Calcs'!$B$40,,BU$14)/12</f>
        <v>0</v>
      </c>
      <c r="BV21" s="98">
        <f ca="1">OFFSET('Model Inputs &amp; Calcs'!$B$40,,BV$14)/12</f>
        <v>0</v>
      </c>
      <c r="BW21" s="98">
        <f ca="1">OFFSET('Model Inputs &amp; Calcs'!$B$40,,BW$14)/12</f>
        <v>0</v>
      </c>
      <c r="BX21" s="98">
        <f ca="1">OFFSET('Model Inputs &amp; Calcs'!$B$40,,BX$14)/12</f>
        <v>0</v>
      </c>
      <c r="BY21" s="98">
        <f ca="1">OFFSET('Model Inputs &amp; Calcs'!$B$40,,BY$14)/12</f>
        <v>0</v>
      </c>
      <c r="BZ21" s="98">
        <f ca="1">OFFSET('Model Inputs &amp; Calcs'!$B$40,,BZ$14)/12</f>
        <v>0</v>
      </c>
      <c r="CA21" s="98">
        <f ca="1">OFFSET('Model Inputs &amp; Calcs'!$B$40,,CA$14)/12</f>
        <v>0</v>
      </c>
      <c r="CB21" s="98">
        <f ca="1">OFFSET('Model Inputs &amp; Calcs'!$B$40,,CB$14)/12</f>
        <v>0</v>
      </c>
      <c r="CC21" s="98">
        <f ca="1">OFFSET('Model Inputs &amp; Calcs'!$B$40,,CC$14)/12</f>
        <v>0</v>
      </c>
      <c r="CD21" s="98">
        <f ca="1">OFFSET('Model Inputs &amp; Calcs'!$B$40,,CD$14)/12</f>
        <v>0</v>
      </c>
      <c r="CE21" s="98">
        <f ca="1">OFFSET('Model Inputs &amp; Calcs'!$B$40,,CE$14)/12</f>
        <v>0</v>
      </c>
      <c r="CF21" s="98">
        <f ca="1">OFFSET('Model Inputs &amp; Calcs'!$B$40,,CF$14)/12</f>
        <v>0</v>
      </c>
      <c r="CG21" s="98">
        <f ca="1">OFFSET('Model Inputs &amp; Calcs'!$B$40,,CG$14)/12</f>
        <v>0</v>
      </c>
      <c r="CH21" s="98">
        <f ca="1">OFFSET('Model Inputs &amp; Calcs'!$B$40,,CH$14)/12</f>
        <v>0</v>
      </c>
      <c r="CI21" s="98">
        <f ca="1">OFFSET('Model Inputs &amp; Calcs'!$B$40,,CI$14)/12</f>
        <v>0</v>
      </c>
      <c r="CJ21" s="98">
        <f ca="1">OFFSET('Model Inputs &amp; Calcs'!$B$40,,CJ$14)/12</f>
        <v>0</v>
      </c>
      <c r="CK21" s="98">
        <f ca="1">OFFSET('Model Inputs &amp; Calcs'!$B$40,,CK$14)/12</f>
        <v>0</v>
      </c>
      <c r="CL21" s="98">
        <f ca="1">OFFSET('Model Inputs &amp; Calcs'!$B$40,,CL$14)/12</f>
        <v>0</v>
      </c>
      <c r="CM21" s="98">
        <f ca="1">OFFSET('Model Inputs &amp; Calcs'!$B$40,,CM$14)/12</f>
        <v>0</v>
      </c>
      <c r="CN21" s="98">
        <f ca="1">OFFSET('Model Inputs &amp; Calcs'!$B$40,,CN$14)/12</f>
        <v>0</v>
      </c>
      <c r="CO21" s="98">
        <f ca="1">OFFSET('Model Inputs &amp; Calcs'!$B$40,,CO$14)/12</f>
        <v>0</v>
      </c>
      <c r="CP21" s="98">
        <f ca="1">OFFSET('Model Inputs &amp; Calcs'!$B$40,,CP$14)/12</f>
        <v>0</v>
      </c>
      <c r="CQ21" s="98">
        <f ca="1">OFFSET('Model Inputs &amp; Calcs'!$B$40,,CQ$14)/12</f>
        <v>0</v>
      </c>
      <c r="CR21" s="98">
        <f ca="1">OFFSET('Model Inputs &amp; Calcs'!$B$40,,CR$14)/12</f>
        <v>0</v>
      </c>
      <c r="CS21" s="98">
        <f ca="1">OFFSET('Model Inputs &amp; Calcs'!$B$40,,CS$14)/12</f>
        <v>0</v>
      </c>
      <c r="CT21" s="98">
        <f ca="1">OFFSET('Model Inputs &amp; Calcs'!$B$40,,CT$14)/12</f>
        <v>0</v>
      </c>
      <c r="CU21" s="98">
        <f ca="1">OFFSET('Model Inputs &amp; Calcs'!$B$40,,CU$14)/12</f>
        <v>0</v>
      </c>
      <c r="CV21" s="98">
        <f ca="1">OFFSET('Model Inputs &amp; Calcs'!$B$40,,CV$14)/12</f>
        <v>0</v>
      </c>
      <c r="CW21" s="98">
        <f ca="1">OFFSET('Model Inputs &amp; Calcs'!$B$40,,CW$14)/12</f>
        <v>0</v>
      </c>
      <c r="CX21" s="98">
        <f ca="1">OFFSET('Model Inputs &amp; Calcs'!$B$40,,CX$14)/12</f>
        <v>0</v>
      </c>
      <c r="CY21" s="98">
        <f ca="1">OFFSET('Model Inputs &amp; Calcs'!$B$40,,CY$14)/12</f>
        <v>0</v>
      </c>
      <c r="CZ21" s="98">
        <f ca="1">OFFSET('Model Inputs &amp; Calcs'!$B$40,,CZ$14)/12</f>
        <v>0</v>
      </c>
      <c r="DA21" s="98">
        <f ca="1">OFFSET('Model Inputs &amp; Calcs'!$B$40,,DA$14)/12</f>
        <v>0</v>
      </c>
      <c r="DB21" s="98">
        <f ca="1">OFFSET('Model Inputs &amp; Calcs'!$B$40,,DB$14)/12</f>
        <v>0</v>
      </c>
      <c r="DC21" s="98">
        <f ca="1">OFFSET('Model Inputs &amp; Calcs'!$B$40,,DC$14)/12</f>
        <v>0</v>
      </c>
      <c r="DD21" s="98">
        <f ca="1">OFFSET('Model Inputs &amp; Calcs'!$B$40,,DD$14)/12</f>
        <v>0</v>
      </c>
      <c r="DE21" s="98">
        <f ca="1">OFFSET('Model Inputs &amp; Calcs'!$B$40,,DE$14)/12</f>
        <v>0</v>
      </c>
      <c r="DF21" s="98">
        <f ca="1">OFFSET('Model Inputs &amp; Calcs'!$B$40,,DF$14)/12</f>
        <v>0</v>
      </c>
      <c r="DG21" s="98">
        <f ca="1">OFFSET('Model Inputs &amp; Calcs'!$B$40,,DG$14)/12</f>
        <v>0</v>
      </c>
      <c r="DH21" s="98">
        <f ca="1">OFFSET('Model Inputs &amp; Calcs'!$B$40,,DH$14)/12</f>
        <v>0</v>
      </c>
      <c r="DI21" s="98">
        <f ca="1">OFFSET('Model Inputs &amp; Calcs'!$B$40,,DI$14)/12</f>
        <v>0</v>
      </c>
      <c r="DJ21" s="98">
        <f ca="1">OFFSET('Model Inputs &amp; Calcs'!$B$40,,DJ$14)/12</f>
        <v>0</v>
      </c>
      <c r="DK21" s="98">
        <f ca="1">OFFSET('Model Inputs &amp; Calcs'!$B$40,,DK$14)/12</f>
        <v>0</v>
      </c>
      <c r="DL21" s="98">
        <f ca="1">OFFSET('Model Inputs &amp; Calcs'!$B$40,,DL$14)/12</f>
        <v>0</v>
      </c>
      <c r="DM21" s="98">
        <f ca="1">OFFSET('Model Inputs &amp; Calcs'!$B$40,,DM$14)/12</f>
        <v>0</v>
      </c>
      <c r="DN21" s="98">
        <f ca="1">OFFSET('Model Inputs &amp; Calcs'!$B$40,,DN$14)/12</f>
        <v>0</v>
      </c>
      <c r="DO21" s="98">
        <f ca="1">OFFSET('Model Inputs &amp; Calcs'!$B$40,,DO$14)/12</f>
        <v>0</v>
      </c>
      <c r="DP21" s="98">
        <f ca="1">OFFSET('Model Inputs &amp; Calcs'!$B$40,,DP$14)/12</f>
        <v>0</v>
      </c>
      <c r="DQ21" s="98">
        <f ca="1">OFFSET('Model Inputs &amp; Calcs'!$B$40,,DQ$14)/12</f>
        <v>0</v>
      </c>
      <c r="DR21" s="98">
        <f ca="1">OFFSET('Model Inputs &amp; Calcs'!$B$40,,DR$14)/12</f>
        <v>0</v>
      </c>
      <c r="DS21" s="98">
        <f ca="1">OFFSET('Model Inputs &amp; Calcs'!$B$40,,DS$14)/12</f>
        <v>0</v>
      </c>
      <c r="DT21" s="98">
        <f ca="1">OFFSET('Model Inputs &amp; Calcs'!$B$40,,DT$14)/12</f>
        <v>0</v>
      </c>
      <c r="DU21" s="98">
        <f ca="1">OFFSET('Model Inputs &amp; Calcs'!$B$40,,DU$14)/12</f>
        <v>0</v>
      </c>
      <c r="DV21" s="98">
        <f ca="1">OFFSET('Model Inputs &amp; Calcs'!$B$40,,DV$14)/12</f>
        <v>0</v>
      </c>
      <c r="DW21" s="98">
        <f ca="1">OFFSET('Model Inputs &amp; Calcs'!$B$40,,DW$14)/12</f>
        <v>0</v>
      </c>
      <c r="DX21" s="98">
        <f ca="1">OFFSET('Model Inputs &amp; Calcs'!$B$40,,DX$14)/12</f>
        <v>0</v>
      </c>
      <c r="DY21" s="98">
        <f ca="1">OFFSET('Model Inputs &amp; Calcs'!$B$40,,DY$14)/12</f>
        <v>0</v>
      </c>
      <c r="DZ21" s="98">
        <f ca="1">OFFSET('Model Inputs &amp; Calcs'!$B$40,,DZ$14)/12</f>
        <v>0</v>
      </c>
      <c r="EA21" s="98">
        <f ca="1">OFFSET('Model Inputs &amp; Calcs'!$B$40,,EA$14)/12</f>
        <v>0</v>
      </c>
      <c r="EB21" s="98">
        <f ca="1">OFFSET('Model Inputs &amp; Calcs'!$B$40,,EB$14)/12</f>
        <v>0</v>
      </c>
      <c r="EC21" s="98">
        <f ca="1">OFFSET('Model Inputs &amp; Calcs'!$B$40,,EC$14)/12</f>
        <v>0</v>
      </c>
      <c r="ED21" s="98">
        <f ca="1">OFFSET('Model Inputs &amp; Calcs'!$B$40,,ED$14)/12</f>
        <v>0</v>
      </c>
      <c r="EE21" s="98">
        <f ca="1">OFFSET('Model Inputs &amp; Calcs'!$B$40,,EE$14)/12</f>
        <v>0</v>
      </c>
      <c r="EF21" s="98">
        <f ca="1">OFFSET('Model Inputs &amp; Calcs'!$B$40,,EF$14)/12</f>
        <v>0</v>
      </c>
      <c r="EG21" s="98">
        <f ca="1">OFFSET('Model Inputs &amp; Calcs'!$B$40,,EG$14)/12</f>
        <v>0</v>
      </c>
      <c r="EH21" s="98">
        <f ca="1">OFFSET('Model Inputs &amp; Calcs'!$B$40,,EH$14)/12</f>
        <v>0</v>
      </c>
      <c r="EI21" s="98">
        <f ca="1">OFFSET('Model Inputs &amp; Calcs'!$B$40,,EI$14)/12</f>
        <v>0</v>
      </c>
    </row>
    <row r="22" spans="3:139">
      <c r="D22" s="55" t="s">
        <v>115</v>
      </c>
      <c r="E22" s="55"/>
      <c r="F22" s="55"/>
      <c r="G22" s="1807">
        <f t="shared" ref="G22:AL22" si="21">-G$21*(1-G$18)</f>
        <v>0</v>
      </c>
      <c r="H22" s="1807">
        <f t="shared" ca="1" si="21"/>
        <v>0</v>
      </c>
      <c r="I22" s="1807">
        <f t="shared" ca="1" si="21"/>
        <v>0</v>
      </c>
      <c r="J22" s="1807">
        <f t="shared" ca="1" si="21"/>
        <v>0</v>
      </c>
      <c r="K22" s="1807">
        <f t="shared" ca="1" si="21"/>
        <v>0</v>
      </c>
      <c r="L22" s="1807">
        <f t="shared" ca="1" si="21"/>
        <v>0</v>
      </c>
      <c r="M22" s="1807">
        <f t="shared" ca="1" si="21"/>
        <v>0</v>
      </c>
      <c r="N22" s="1807">
        <f t="shared" ca="1" si="21"/>
        <v>0</v>
      </c>
      <c r="O22" s="1807">
        <f t="shared" ca="1" si="21"/>
        <v>0</v>
      </c>
      <c r="P22" s="1807">
        <f t="shared" ca="1" si="21"/>
        <v>0</v>
      </c>
      <c r="Q22" s="1807">
        <f t="shared" ca="1" si="21"/>
        <v>0</v>
      </c>
      <c r="R22" s="1807">
        <f t="shared" ca="1" si="21"/>
        <v>0</v>
      </c>
      <c r="S22" s="1807">
        <f t="shared" ca="1" si="21"/>
        <v>0</v>
      </c>
      <c r="T22" s="1807">
        <f t="shared" ca="1" si="21"/>
        <v>0</v>
      </c>
      <c r="U22" s="1807">
        <f t="shared" ca="1" si="21"/>
        <v>0</v>
      </c>
      <c r="V22" s="1807">
        <f t="shared" ca="1" si="21"/>
        <v>0</v>
      </c>
      <c r="W22" s="1807">
        <f t="shared" ca="1" si="21"/>
        <v>0</v>
      </c>
      <c r="X22" s="1807">
        <f t="shared" ca="1" si="21"/>
        <v>0</v>
      </c>
      <c r="Y22" s="1807">
        <f t="shared" ca="1" si="21"/>
        <v>0</v>
      </c>
      <c r="Z22" s="1807">
        <f t="shared" ca="1" si="21"/>
        <v>0</v>
      </c>
      <c r="AA22" s="1807">
        <f t="shared" ca="1" si="21"/>
        <v>0</v>
      </c>
      <c r="AB22" s="1807">
        <f t="shared" ca="1" si="21"/>
        <v>0</v>
      </c>
      <c r="AC22" s="1807">
        <f t="shared" ca="1" si="21"/>
        <v>0</v>
      </c>
      <c r="AD22" s="1807">
        <f t="shared" ca="1" si="21"/>
        <v>0</v>
      </c>
      <c r="AE22" s="1807">
        <f t="shared" ca="1" si="21"/>
        <v>0</v>
      </c>
      <c r="AF22" s="1807">
        <f t="shared" ca="1" si="21"/>
        <v>0</v>
      </c>
      <c r="AG22" s="1807">
        <f t="shared" ca="1" si="21"/>
        <v>0</v>
      </c>
      <c r="AH22" s="1807">
        <f t="shared" ca="1" si="21"/>
        <v>0</v>
      </c>
      <c r="AI22" s="1807">
        <f t="shared" ca="1" si="21"/>
        <v>0</v>
      </c>
      <c r="AJ22" s="1807">
        <f t="shared" ca="1" si="21"/>
        <v>0</v>
      </c>
      <c r="AK22" s="1807">
        <f t="shared" ca="1" si="21"/>
        <v>0</v>
      </c>
      <c r="AL22" s="1807">
        <f t="shared" ca="1" si="21"/>
        <v>0</v>
      </c>
      <c r="AM22" s="1807">
        <f t="shared" ref="AM22:BR22" ca="1" si="22">-AM$21*(1-AM$18)</f>
        <v>0</v>
      </c>
      <c r="AN22" s="1807">
        <f t="shared" ca="1" si="22"/>
        <v>0</v>
      </c>
      <c r="AO22" s="1807">
        <f t="shared" ca="1" si="22"/>
        <v>0</v>
      </c>
      <c r="AP22" s="1807">
        <f t="shared" ca="1" si="22"/>
        <v>0</v>
      </c>
      <c r="AQ22" s="1807">
        <f t="shared" ca="1" si="22"/>
        <v>0</v>
      </c>
      <c r="AR22" s="1807">
        <f t="shared" ca="1" si="22"/>
        <v>0</v>
      </c>
      <c r="AS22" s="1807">
        <f t="shared" ca="1" si="22"/>
        <v>0</v>
      </c>
      <c r="AT22" s="1807">
        <f t="shared" ca="1" si="22"/>
        <v>0</v>
      </c>
      <c r="AU22" s="1807">
        <f t="shared" ca="1" si="22"/>
        <v>0</v>
      </c>
      <c r="AV22" s="1807">
        <f t="shared" ca="1" si="22"/>
        <v>0</v>
      </c>
      <c r="AW22" s="1807">
        <f t="shared" ca="1" si="22"/>
        <v>0</v>
      </c>
      <c r="AX22" s="1807">
        <f t="shared" ca="1" si="22"/>
        <v>0</v>
      </c>
      <c r="AY22" s="1807">
        <f t="shared" ca="1" si="22"/>
        <v>0</v>
      </c>
      <c r="AZ22" s="1807">
        <f t="shared" ca="1" si="22"/>
        <v>0</v>
      </c>
      <c r="BA22" s="1807">
        <f t="shared" ca="1" si="22"/>
        <v>0</v>
      </c>
      <c r="BB22" s="1807">
        <f t="shared" ca="1" si="22"/>
        <v>0</v>
      </c>
      <c r="BC22" s="1807">
        <f t="shared" ca="1" si="22"/>
        <v>0</v>
      </c>
      <c r="BD22" s="1807">
        <f t="shared" ca="1" si="22"/>
        <v>0</v>
      </c>
      <c r="BE22" s="1807">
        <f t="shared" ca="1" si="22"/>
        <v>0</v>
      </c>
      <c r="BF22" s="1807">
        <f t="shared" ca="1" si="22"/>
        <v>0</v>
      </c>
      <c r="BG22" s="1807">
        <f t="shared" ca="1" si="22"/>
        <v>0</v>
      </c>
      <c r="BH22" s="1807">
        <f t="shared" ca="1" si="22"/>
        <v>0</v>
      </c>
      <c r="BI22" s="1807">
        <f t="shared" ca="1" si="22"/>
        <v>0</v>
      </c>
      <c r="BJ22" s="1807">
        <f t="shared" ca="1" si="22"/>
        <v>0</v>
      </c>
      <c r="BK22" s="1807">
        <f t="shared" ca="1" si="22"/>
        <v>0</v>
      </c>
      <c r="BL22" s="1807">
        <f t="shared" ca="1" si="22"/>
        <v>0</v>
      </c>
      <c r="BM22" s="1807">
        <f t="shared" ca="1" si="22"/>
        <v>0</v>
      </c>
      <c r="BN22" s="1807">
        <f t="shared" ca="1" si="22"/>
        <v>0</v>
      </c>
      <c r="BO22" s="1807">
        <f t="shared" ca="1" si="22"/>
        <v>0</v>
      </c>
      <c r="BP22" s="1807">
        <f t="shared" ca="1" si="22"/>
        <v>0</v>
      </c>
      <c r="BQ22" s="1807">
        <f t="shared" ca="1" si="22"/>
        <v>0</v>
      </c>
      <c r="BR22" s="1807">
        <f t="shared" ca="1" si="22"/>
        <v>0</v>
      </c>
      <c r="BS22" s="1807">
        <f t="shared" ref="BS22:CX22" ca="1" si="23">-BS$21*(1-BS$18)</f>
        <v>0</v>
      </c>
      <c r="BT22" s="1807">
        <f t="shared" ca="1" si="23"/>
        <v>0</v>
      </c>
      <c r="BU22" s="1807">
        <f t="shared" ca="1" si="23"/>
        <v>0</v>
      </c>
      <c r="BV22" s="1807">
        <f t="shared" ca="1" si="23"/>
        <v>0</v>
      </c>
      <c r="BW22" s="1807">
        <f t="shared" ca="1" si="23"/>
        <v>0</v>
      </c>
      <c r="BX22" s="1807">
        <f t="shared" ca="1" si="23"/>
        <v>0</v>
      </c>
      <c r="BY22" s="1807">
        <f t="shared" ca="1" si="23"/>
        <v>0</v>
      </c>
      <c r="BZ22" s="1807">
        <f t="shared" ca="1" si="23"/>
        <v>0</v>
      </c>
      <c r="CA22" s="1807">
        <f t="shared" ca="1" si="23"/>
        <v>0</v>
      </c>
      <c r="CB22" s="1807">
        <f t="shared" ca="1" si="23"/>
        <v>0</v>
      </c>
      <c r="CC22" s="1807">
        <f t="shared" ca="1" si="23"/>
        <v>0</v>
      </c>
      <c r="CD22" s="1807">
        <f t="shared" ca="1" si="23"/>
        <v>0</v>
      </c>
      <c r="CE22" s="1807">
        <f t="shared" ca="1" si="23"/>
        <v>0</v>
      </c>
      <c r="CF22" s="1807">
        <f t="shared" ca="1" si="23"/>
        <v>0</v>
      </c>
      <c r="CG22" s="1807">
        <f t="shared" ca="1" si="23"/>
        <v>0</v>
      </c>
      <c r="CH22" s="1807">
        <f t="shared" ca="1" si="23"/>
        <v>0</v>
      </c>
      <c r="CI22" s="1807">
        <f t="shared" ca="1" si="23"/>
        <v>0</v>
      </c>
      <c r="CJ22" s="1807">
        <f t="shared" ca="1" si="23"/>
        <v>0</v>
      </c>
      <c r="CK22" s="1807">
        <f t="shared" ca="1" si="23"/>
        <v>0</v>
      </c>
      <c r="CL22" s="1807">
        <f t="shared" ca="1" si="23"/>
        <v>0</v>
      </c>
      <c r="CM22" s="1807">
        <f t="shared" ca="1" si="23"/>
        <v>0</v>
      </c>
      <c r="CN22" s="1807">
        <f t="shared" ca="1" si="23"/>
        <v>0</v>
      </c>
      <c r="CO22" s="1807">
        <f t="shared" ca="1" si="23"/>
        <v>0</v>
      </c>
      <c r="CP22" s="1807">
        <f t="shared" ca="1" si="23"/>
        <v>0</v>
      </c>
      <c r="CQ22" s="1807">
        <f t="shared" ca="1" si="23"/>
        <v>0</v>
      </c>
      <c r="CR22" s="1807">
        <f t="shared" ca="1" si="23"/>
        <v>0</v>
      </c>
      <c r="CS22" s="1807">
        <f t="shared" ca="1" si="23"/>
        <v>0</v>
      </c>
      <c r="CT22" s="1807">
        <f t="shared" ca="1" si="23"/>
        <v>0</v>
      </c>
      <c r="CU22" s="1807">
        <f t="shared" ca="1" si="23"/>
        <v>0</v>
      </c>
      <c r="CV22" s="1807">
        <f t="shared" ca="1" si="23"/>
        <v>0</v>
      </c>
      <c r="CW22" s="1807">
        <f t="shared" ca="1" si="23"/>
        <v>0</v>
      </c>
      <c r="CX22" s="1807">
        <f t="shared" ca="1" si="23"/>
        <v>0</v>
      </c>
      <c r="CY22" s="1807">
        <f t="shared" ref="CY22:EI22" ca="1" si="24">-CY$21*(1-CY$18)</f>
        <v>0</v>
      </c>
      <c r="CZ22" s="1807">
        <f t="shared" ca="1" si="24"/>
        <v>0</v>
      </c>
      <c r="DA22" s="1807">
        <f t="shared" ca="1" si="24"/>
        <v>0</v>
      </c>
      <c r="DB22" s="1807">
        <f t="shared" ca="1" si="24"/>
        <v>0</v>
      </c>
      <c r="DC22" s="1807">
        <f t="shared" ca="1" si="24"/>
        <v>0</v>
      </c>
      <c r="DD22" s="1807">
        <f t="shared" ca="1" si="24"/>
        <v>0</v>
      </c>
      <c r="DE22" s="1807">
        <f t="shared" ca="1" si="24"/>
        <v>0</v>
      </c>
      <c r="DF22" s="1807">
        <f t="shared" ca="1" si="24"/>
        <v>0</v>
      </c>
      <c r="DG22" s="1807">
        <f t="shared" ca="1" si="24"/>
        <v>0</v>
      </c>
      <c r="DH22" s="1807">
        <f t="shared" ca="1" si="24"/>
        <v>0</v>
      </c>
      <c r="DI22" s="1807">
        <f t="shared" ca="1" si="24"/>
        <v>0</v>
      </c>
      <c r="DJ22" s="1807">
        <f t="shared" ca="1" si="24"/>
        <v>0</v>
      </c>
      <c r="DK22" s="1807">
        <f t="shared" ca="1" si="24"/>
        <v>0</v>
      </c>
      <c r="DL22" s="1807">
        <f t="shared" ca="1" si="24"/>
        <v>0</v>
      </c>
      <c r="DM22" s="1807">
        <f t="shared" ca="1" si="24"/>
        <v>0</v>
      </c>
      <c r="DN22" s="1807">
        <f t="shared" ca="1" si="24"/>
        <v>0</v>
      </c>
      <c r="DO22" s="1807">
        <f t="shared" ca="1" si="24"/>
        <v>0</v>
      </c>
      <c r="DP22" s="1807">
        <f t="shared" ca="1" si="24"/>
        <v>0</v>
      </c>
      <c r="DQ22" s="1807">
        <f t="shared" ca="1" si="24"/>
        <v>0</v>
      </c>
      <c r="DR22" s="1807">
        <f t="shared" ca="1" si="24"/>
        <v>0</v>
      </c>
      <c r="DS22" s="1807">
        <f t="shared" ca="1" si="24"/>
        <v>0</v>
      </c>
      <c r="DT22" s="1807">
        <f t="shared" ca="1" si="24"/>
        <v>0</v>
      </c>
      <c r="DU22" s="1807">
        <f t="shared" ca="1" si="24"/>
        <v>0</v>
      </c>
      <c r="DV22" s="1807">
        <f t="shared" ca="1" si="24"/>
        <v>0</v>
      </c>
      <c r="DW22" s="1807">
        <f t="shared" ca="1" si="24"/>
        <v>0</v>
      </c>
      <c r="DX22" s="1807">
        <f t="shared" ca="1" si="24"/>
        <v>0</v>
      </c>
      <c r="DY22" s="1807">
        <f t="shared" ca="1" si="24"/>
        <v>0</v>
      </c>
      <c r="DZ22" s="1807">
        <f t="shared" ca="1" si="24"/>
        <v>0</v>
      </c>
      <c r="EA22" s="1807">
        <f t="shared" ca="1" si="24"/>
        <v>0</v>
      </c>
      <c r="EB22" s="1807">
        <f t="shared" ca="1" si="24"/>
        <v>0</v>
      </c>
      <c r="EC22" s="1807">
        <f t="shared" ca="1" si="24"/>
        <v>0</v>
      </c>
      <c r="ED22" s="1807">
        <f t="shared" ca="1" si="24"/>
        <v>0</v>
      </c>
      <c r="EE22" s="1807">
        <f t="shared" ca="1" si="24"/>
        <v>0</v>
      </c>
      <c r="EF22" s="1807">
        <f t="shared" ca="1" si="24"/>
        <v>0</v>
      </c>
      <c r="EG22" s="1807">
        <f t="shared" ca="1" si="24"/>
        <v>0</v>
      </c>
      <c r="EH22" s="1807">
        <f t="shared" ca="1" si="24"/>
        <v>0</v>
      </c>
      <c r="EI22" s="1807">
        <f t="shared" ca="1" si="24"/>
        <v>0</v>
      </c>
    </row>
    <row r="23" spans="3:139" ht="13" customHeight="1">
      <c r="D23" s="54" t="s">
        <v>116</v>
      </c>
      <c r="G23" s="1806">
        <f t="shared" ref="G23:AL23" si="25">SUM(G21:G22)</f>
        <v>0</v>
      </c>
      <c r="H23" s="1806">
        <f t="shared" ca="1" si="25"/>
        <v>0</v>
      </c>
      <c r="I23" s="1806">
        <f t="shared" ca="1" si="25"/>
        <v>0</v>
      </c>
      <c r="J23" s="1806">
        <f t="shared" ca="1" si="25"/>
        <v>0</v>
      </c>
      <c r="K23" s="1806">
        <f t="shared" ca="1" si="25"/>
        <v>0</v>
      </c>
      <c r="L23" s="1806">
        <f t="shared" ca="1" si="25"/>
        <v>0</v>
      </c>
      <c r="M23" s="1806">
        <f t="shared" ca="1" si="25"/>
        <v>0</v>
      </c>
      <c r="N23" s="1806">
        <f t="shared" ca="1" si="25"/>
        <v>0</v>
      </c>
      <c r="O23" s="1806">
        <f t="shared" ca="1" si="25"/>
        <v>0</v>
      </c>
      <c r="P23" s="1806">
        <f t="shared" ca="1" si="25"/>
        <v>0</v>
      </c>
      <c r="Q23" s="1806">
        <f t="shared" ca="1" si="25"/>
        <v>0</v>
      </c>
      <c r="R23" s="1806">
        <f t="shared" ca="1" si="25"/>
        <v>0</v>
      </c>
      <c r="S23" s="1806">
        <f t="shared" ca="1" si="25"/>
        <v>0</v>
      </c>
      <c r="T23" s="1806">
        <f t="shared" ca="1" si="25"/>
        <v>0</v>
      </c>
      <c r="U23" s="1806">
        <f t="shared" ca="1" si="25"/>
        <v>0</v>
      </c>
      <c r="V23" s="1806">
        <f t="shared" ca="1" si="25"/>
        <v>0</v>
      </c>
      <c r="W23" s="1806">
        <f t="shared" ca="1" si="25"/>
        <v>0</v>
      </c>
      <c r="X23" s="1806">
        <f t="shared" ca="1" si="25"/>
        <v>0</v>
      </c>
      <c r="Y23" s="1806">
        <f t="shared" ca="1" si="25"/>
        <v>0</v>
      </c>
      <c r="Z23" s="1806">
        <f t="shared" ca="1" si="25"/>
        <v>0</v>
      </c>
      <c r="AA23" s="1806">
        <f t="shared" ca="1" si="25"/>
        <v>0</v>
      </c>
      <c r="AB23" s="1806">
        <f t="shared" ca="1" si="25"/>
        <v>0</v>
      </c>
      <c r="AC23" s="1806">
        <f t="shared" ca="1" si="25"/>
        <v>0</v>
      </c>
      <c r="AD23" s="1806">
        <f t="shared" ca="1" si="25"/>
        <v>0</v>
      </c>
      <c r="AE23" s="1806">
        <f t="shared" ca="1" si="25"/>
        <v>0</v>
      </c>
      <c r="AF23" s="1806">
        <f t="shared" ca="1" si="25"/>
        <v>0</v>
      </c>
      <c r="AG23" s="1806">
        <f t="shared" ca="1" si="25"/>
        <v>0</v>
      </c>
      <c r="AH23" s="1806">
        <f t="shared" ca="1" si="25"/>
        <v>0</v>
      </c>
      <c r="AI23" s="1806">
        <f t="shared" ca="1" si="25"/>
        <v>0</v>
      </c>
      <c r="AJ23" s="1806">
        <f t="shared" ca="1" si="25"/>
        <v>0</v>
      </c>
      <c r="AK23" s="1806">
        <f t="shared" ca="1" si="25"/>
        <v>0</v>
      </c>
      <c r="AL23" s="1806">
        <f t="shared" ca="1" si="25"/>
        <v>0</v>
      </c>
      <c r="AM23" s="1806">
        <f t="shared" ref="AM23:BR23" ca="1" si="26">SUM(AM21:AM22)</f>
        <v>0</v>
      </c>
      <c r="AN23" s="1806">
        <f t="shared" ca="1" si="26"/>
        <v>0</v>
      </c>
      <c r="AO23" s="1806">
        <f t="shared" ca="1" si="26"/>
        <v>0</v>
      </c>
      <c r="AP23" s="1806">
        <f t="shared" ca="1" si="26"/>
        <v>0</v>
      </c>
      <c r="AQ23" s="1806">
        <f t="shared" ca="1" si="26"/>
        <v>0</v>
      </c>
      <c r="AR23" s="1806">
        <f t="shared" ca="1" si="26"/>
        <v>0</v>
      </c>
      <c r="AS23" s="1806">
        <f t="shared" ca="1" si="26"/>
        <v>0</v>
      </c>
      <c r="AT23" s="1806">
        <f t="shared" ca="1" si="26"/>
        <v>0</v>
      </c>
      <c r="AU23" s="1806">
        <f t="shared" ca="1" si="26"/>
        <v>0</v>
      </c>
      <c r="AV23" s="1806">
        <f t="shared" ca="1" si="26"/>
        <v>0</v>
      </c>
      <c r="AW23" s="1806">
        <f t="shared" ca="1" si="26"/>
        <v>0</v>
      </c>
      <c r="AX23" s="1806">
        <f t="shared" ca="1" si="26"/>
        <v>0</v>
      </c>
      <c r="AY23" s="1806">
        <f t="shared" ca="1" si="26"/>
        <v>0</v>
      </c>
      <c r="AZ23" s="1806">
        <f t="shared" ca="1" si="26"/>
        <v>0</v>
      </c>
      <c r="BA23" s="1806">
        <f t="shared" ca="1" si="26"/>
        <v>0</v>
      </c>
      <c r="BB23" s="1806">
        <f t="shared" ca="1" si="26"/>
        <v>0</v>
      </c>
      <c r="BC23" s="1806">
        <f t="shared" ca="1" si="26"/>
        <v>0</v>
      </c>
      <c r="BD23" s="1806">
        <f t="shared" ca="1" si="26"/>
        <v>0</v>
      </c>
      <c r="BE23" s="1806">
        <f t="shared" ca="1" si="26"/>
        <v>0</v>
      </c>
      <c r="BF23" s="1806">
        <f t="shared" ca="1" si="26"/>
        <v>0</v>
      </c>
      <c r="BG23" s="1806">
        <f t="shared" ca="1" si="26"/>
        <v>0</v>
      </c>
      <c r="BH23" s="1806">
        <f t="shared" ca="1" si="26"/>
        <v>0</v>
      </c>
      <c r="BI23" s="1806">
        <f t="shared" ca="1" si="26"/>
        <v>0</v>
      </c>
      <c r="BJ23" s="1806">
        <f t="shared" ca="1" si="26"/>
        <v>0</v>
      </c>
      <c r="BK23" s="1806">
        <f t="shared" ca="1" si="26"/>
        <v>0</v>
      </c>
      <c r="BL23" s="1806">
        <f t="shared" ca="1" si="26"/>
        <v>0</v>
      </c>
      <c r="BM23" s="1806">
        <f t="shared" ca="1" si="26"/>
        <v>0</v>
      </c>
      <c r="BN23" s="1806">
        <f t="shared" ca="1" si="26"/>
        <v>0</v>
      </c>
      <c r="BO23" s="1806">
        <f t="shared" ca="1" si="26"/>
        <v>0</v>
      </c>
      <c r="BP23" s="1806">
        <f t="shared" ca="1" si="26"/>
        <v>0</v>
      </c>
      <c r="BQ23" s="1806">
        <f t="shared" ca="1" si="26"/>
        <v>0</v>
      </c>
      <c r="BR23" s="1806">
        <f t="shared" ca="1" si="26"/>
        <v>0</v>
      </c>
      <c r="BS23" s="1806">
        <f t="shared" ref="BS23:CX23" ca="1" si="27">SUM(BS21:BS22)</f>
        <v>0</v>
      </c>
      <c r="BT23" s="1806">
        <f t="shared" ca="1" si="27"/>
        <v>0</v>
      </c>
      <c r="BU23" s="1806">
        <f t="shared" ca="1" si="27"/>
        <v>0</v>
      </c>
      <c r="BV23" s="1806">
        <f t="shared" ca="1" si="27"/>
        <v>0</v>
      </c>
      <c r="BW23" s="1806">
        <f t="shared" ca="1" si="27"/>
        <v>0</v>
      </c>
      <c r="BX23" s="1806">
        <f t="shared" ca="1" si="27"/>
        <v>0</v>
      </c>
      <c r="BY23" s="1806">
        <f t="shared" ca="1" si="27"/>
        <v>0</v>
      </c>
      <c r="BZ23" s="1806">
        <f t="shared" ca="1" si="27"/>
        <v>0</v>
      </c>
      <c r="CA23" s="1806">
        <f t="shared" ca="1" si="27"/>
        <v>0</v>
      </c>
      <c r="CB23" s="1806">
        <f t="shared" ca="1" si="27"/>
        <v>0</v>
      </c>
      <c r="CC23" s="1806">
        <f t="shared" ca="1" si="27"/>
        <v>0</v>
      </c>
      <c r="CD23" s="1806">
        <f t="shared" ca="1" si="27"/>
        <v>0</v>
      </c>
      <c r="CE23" s="1806">
        <f t="shared" ca="1" si="27"/>
        <v>0</v>
      </c>
      <c r="CF23" s="1806">
        <f t="shared" ca="1" si="27"/>
        <v>0</v>
      </c>
      <c r="CG23" s="1806">
        <f t="shared" ca="1" si="27"/>
        <v>0</v>
      </c>
      <c r="CH23" s="1806">
        <f t="shared" ca="1" si="27"/>
        <v>0</v>
      </c>
      <c r="CI23" s="1806">
        <f t="shared" ca="1" si="27"/>
        <v>0</v>
      </c>
      <c r="CJ23" s="1806">
        <f t="shared" ca="1" si="27"/>
        <v>0</v>
      </c>
      <c r="CK23" s="1806">
        <f t="shared" ca="1" si="27"/>
        <v>0</v>
      </c>
      <c r="CL23" s="1806">
        <f t="shared" ca="1" si="27"/>
        <v>0</v>
      </c>
      <c r="CM23" s="1806">
        <f t="shared" ca="1" si="27"/>
        <v>0</v>
      </c>
      <c r="CN23" s="1806">
        <f t="shared" ca="1" si="27"/>
        <v>0</v>
      </c>
      <c r="CO23" s="1806">
        <f t="shared" ca="1" si="27"/>
        <v>0</v>
      </c>
      <c r="CP23" s="1806">
        <f t="shared" ca="1" si="27"/>
        <v>0</v>
      </c>
      <c r="CQ23" s="1806">
        <f t="shared" ca="1" si="27"/>
        <v>0</v>
      </c>
      <c r="CR23" s="1806">
        <f t="shared" ca="1" si="27"/>
        <v>0</v>
      </c>
      <c r="CS23" s="1806">
        <f t="shared" ca="1" si="27"/>
        <v>0</v>
      </c>
      <c r="CT23" s="1806">
        <f t="shared" ca="1" si="27"/>
        <v>0</v>
      </c>
      <c r="CU23" s="1806">
        <f t="shared" ca="1" si="27"/>
        <v>0</v>
      </c>
      <c r="CV23" s="1806">
        <f t="shared" ca="1" si="27"/>
        <v>0</v>
      </c>
      <c r="CW23" s="1806">
        <f t="shared" ca="1" si="27"/>
        <v>0</v>
      </c>
      <c r="CX23" s="1806">
        <f t="shared" ca="1" si="27"/>
        <v>0</v>
      </c>
      <c r="CY23" s="1806">
        <f t="shared" ref="CY23:ED23" ca="1" si="28">SUM(CY21:CY22)</f>
        <v>0</v>
      </c>
      <c r="CZ23" s="1806">
        <f t="shared" ca="1" si="28"/>
        <v>0</v>
      </c>
      <c r="DA23" s="1806">
        <f t="shared" ca="1" si="28"/>
        <v>0</v>
      </c>
      <c r="DB23" s="1806">
        <f t="shared" ca="1" si="28"/>
        <v>0</v>
      </c>
      <c r="DC23" s="1806">
        <f t="shared" ca="1" si="28"/>
        <v>0</v>
      </c>
      <c r="DD23" s="1806">
        <f t="shared" ca="1" si="28"/>
        <v>0</v>
      </c>
      <c r="DE23" s="1806">
        <f t="shared" ca="1" si="28"/>
        <v>0</v>
      </c>
      <c r="DF23" s="1806">
        <f t="shared" ca="1" si="28"/>
        <v>0</v>
      </c>
      <c r="DG23" s="1806">
        <f t="shared" ca="1" si="28"/>
        <v>0</v>
      </c>
      <c r="DH23" s="1806">
        <f t="shared" ca="1" si="28"/>
        <v>0</v>
      </c>
      <c r="DI23" s="1806">
        <f t="shared" ca="1" si="28"/>
        <v>0</v>
      </c>
      <c r="DJ23" s="1806">
        <f t="shared" ca="1" si="28"/>
        <v>0</v>
      </c>
      <c r="DK23" s="1806">
        <f t="shared" ca="1" si="28"/>
        <v>0</v>
      </c>
      <c r="DL23" s="1806">
        <f t="shared" ca="1" si="28"/>
        <v>0</v>
      </c>
      <c r="DM23" s="1806">
        <f t="shared" ca="1" si="28"/>
        <v>0</v>
      </c>
      <c r="DN23" s="1806">
        <f t="shared" ca="1" si="28"/>
        <v>0</v>
      </c>
      <c r="DO23" s="1806">
        <f t="shared" ca="1" si="28"/>
        <v>0</v>
      </c>
      <c r="DP23" s="1806">
        <f t="shared" ca="1" si="28"/>
        <v>0</v>
      </c>
      <c r="DQ23" s="1806">
        <f t="shared" ca="1" si="28"/>
        <v>0</v>
      </c>
      <c r="DR23" s="1806">
        <f t="shared" ca="1" si="28"/>
        <v>0</v>
      </c>
      <c r="DS23" s="1806">
        <f t="shared" ca="1" si="28"/>
        <v>0</v>
      </c>
      <c r="DT23" s="1806">
        <f t="shared" ca="1" si="28"/>
        <v>0</v>
      </c>
      <c r="DU23" s="1806">
        <f t="shared" ca="1" si="28"/>
        <v>0</v>
      </c>
      <c r="DV23" s="1806">
        <f t="shared" ca="1" si="28"/>
        <v>0</v>
      </c>
      <c r="DW23" s="1806">
        <f t="shared" ca="1" si="28"/>
        <v>0</v>
      </c>
      <c r="DX23" s="1806">
        <f t="shared" ca="1" si="28"/>
        <v>0</v>
      </c>
      <c r="DY23" s="1806">
        <f t="shared" ca="1" si="28"/>
        <v>0</v>
      </c>
      <c r="DZ23" s="1806">
        <f t="shared" ca="1" si="28"/>
        <v>0</v>
      </c>
      <c r="EA23" s="1806">
        <f t="shared" ca="1" si="28"/>
        <v>0</v>
      </c>
      <c r="EB23" s="1806">
        <f t="shared" ca="1" si="28"/>
        <v>0</v>
      </c>
      <c r="EC23" s="1806">
        <f t="shared" ca="1" si="28"/>
        <v>0</v>
      </c>
      <c r="ED23" s="1806">
        <f t="shared" ca="1" si="28"/>
        <v>0</v>
      </c>
      <c r="EE23" s="1806">
        <f t="shared" ref="EE23:FJ23" ca="1" si="29">SUM(EE21:EE22)</f>
        <v>0</v>
      </c>
      <c r="EF23" s="1806">
        <f t="shared" ca="1" si="29"/>
        <v>0</v>
      </c>
      <c r="EG23" s="1806">
        <f t="shared" ca="1" si="29"/>
        <v>0</v>
      </c>
      <c r="EH23" s="1806">
        <f t="shared" ca="1" si="29"/>
        <v>0</v>
      </c>
      <c r="EI23" s="1806">
        <f t="shared" ca="1" si="29"/>
        <v>0</v>
      </c>
    </row>
    <row r="24" spans="3:139">
      <c r="D24" s="55" t="s">
        <v>1009</v>
      </c>
      <c r="E24" s="55"/>
      <c r="F24" s="55"/>
      <c r="G24" s="1807">
        <f t="shared" ref="G24:AL24" si="30">G23*-$G$12</f>
        <v>0</v>
      </c>
      <c r="H24" s="1807">
        <f t="shared" ca="1" si="30"/>
        <v>0</v>
      </c>
      <c r="I24" s="1807">
        <f t="shared" ca="1" si="30"/>
        <v>0</v>
      </c>
      <c r="J24" s="1807">
        <f t="shared" ca="1" si="30"/>
        <v>0</v>
      </c>
      <c r="K24" s="1807">
        <f t="shared" ca="1" si="30"/>
        <v>0</v>
      </c>
      <c r="L24" s="1807">
        <f t="shared" ca="1" si="30"/>
        <v>0</v>
      </c>
      <c r="M24" s="1807">
        <f t="shared" ca="1" si="30"/>
        <v>0</v>
      </c>
      <c r="N24" s="1807">
        <f t="shared" ca="1" si="30"/>
        <v>0</v>
      </c>
      <c r="O24" s="1807">
        <f t="shared" ca="1" si="30"/>
        <v>0</v>
      </c>
      <c r="P24" s="1807">
        <f t="shared" ca="1" si="30"/>
        <v>0</v>
      </c>
      <c r="Q24" s="1807">
        <f t="shared" ca="1" si="30"/>
        <v>0</v>
      </c>
      <c r="R24" s="1807">
        <f t="shared" ca="1" si="30"/>
        <v>0</v>
      </c>
      <c r="S24" s="1807">
        <f t="shared" ca="1" si="30"/>
        <v>0</v>
      </c>
      <c r="T24" s="1807">
        <f t="shared" ca="1" si="30"/>
        <v>0</v>
      </c>
      <c r="U24" s="1807">
        <f t="shared" ca="1" si="30"/>
        <v>0</v>
      </c>
      <c r="V24" s="1807">
        <f t="shared" ca="1" si="30"/>
        <v>0</v>
      </c>
      <c r="W24" s="1807">
        <f t="shared" ca="1" si="30"/>
        <v>0</v>
      </c>
      <c r="X24" s="1807">
        <f t="shared" ca="1" si="30"/>
        <v>0</v>
      </c>
      <c r="Y24" s="1807">
        <f t="shared" ca="1" si="30"/>
        <v>0</v>
      </c>
      <c r="Z24" s="1807">
        <f t="shared" ca="1" si="30"/>
        <v>0</v>
      </c>
      <c r="AA24" s="1807">
        <f t="shared" ca="1" si="30"/>
        <v>0</v>
      </c>
      <c r="AB24" s="1807">
        <f t="shared" ca="1" si="30"/>
        <v>0</v>
      </c>
      <c r="AC24" s="1807">
        <f t="shared" ca="1" si="30"/>
        <v>0</v>
      </c>
      <c r="AD24" s="1807">
        <f t="shared" ca="1" si="30"/>
        <v>0</v>
      </c>
      <c r="AE24" s="1807">
        <f t="shared" ca="1" si="30"/>
        <v>0</v>
      </c>
      <c r="AF24" s="1807">
        <f t="shared" ca="1" si="30"/>
        <v>0</v>
      </c>
      <c r="AG24" s="1807">
        <f t="shared" ca="1" si="30"/>
        <v>0</v>
      </c>
      <c r="AH24" s="1807">
        <f t="shared" ca="1" si="30"/>
        <v>0</v>
      </c>
      <c r="AI24" s="1807">
        <f t="shared" ca="1" si="30"/>
        <v>0</v>
      </c>
      <c r="AJ24" s="1807">
        <f t="shared" ca="1" si="30"/>
        <v>0</v>
      </c>
      <c r="AK24" s="1807">
        <f t="shared" ca="1" si="30"/>
        <v>0</v>
      </c>
      <c r="AL24" s="1807">
        <f t="shared" ca="1" si="30"/>
        <v>0</v>
      </c>
      <c r="AM24" s="1807">
        <f t="shared" ref="AM24:BR24" ca="1" si="31">AM23*-$G$12</f>
        <v>0</v>
      </c>
      <c r="AN24" s="1807">
        <f t="shared" ca="1" si="31"/>
        <v>0</v>
      </c>
      <c r="AO24" s="1807">
        <f t="shared" ca="1" si="31"/>
        <v>0</v>
      </c>
      <c r="AP24" s="1807">
        <f t="shared" ca="1" si="31"/>
        <v>0</v>
      </c>
      <c r="AQ24" s="1807">
        <f t="shared" ca="1" si="31"/>
        <v>0</v>
      </c>
      <c r="AR24" s="1807">
        <f t="shared" ca="1" si="31"/>
        <v>0</v>
      </c>
      <c r="AS24" s="1807">
        <f t="shared" ca="1" si="31"/>
        <v>0</v>
      </c>
      <c r="AT24" s="1807">
        <f t="shared" ca="1" si="31"/>
        <v>0</v>
      </c>
      <c r="AU24" s="1807">
        <f t="shared" ca="1" si="31"/>
        <v>0</v>
      </c>
      <c r="AV24" s="1807">
        <f t="shared" ca="1" si="31"/>
        <v>0</v>
      </c>
      <c r="AW24" s="1807">
        <f t="shared" ca="1" si="31"/>
        <v>0</v>
      </c>
      <c r="AX24" s="1807">
        <f t="shared" ca="1" si="31"/>
        <v>0</v>
      </c>
      <c r="AY24" s="1807">
        <f t="shared" ca="1" si="31"/>
        <v>0</v>
      </c>
      <c r="AZ24" s="1807">
        <f t="shared" ca="1" si="31"/>
        <v>0</v>
      </c>
      <c r="BA24" s="1807">
        <f t="shared" ca="1" si="31"/>
        <v>0</v>
      </c>
      <c r="BB24" s="1807">
        <f t="shared" ca="1" si="31"/>
        <v>0</v>
      </c>
      <c r="BC24" s="1807">
        <f t="shared" ca="1" si="31"/>
        <v>0</v>
      </c>
      <c r="BD24" s="1807">
        <f t="shared" ca="1" si="31"/>
        <v>0</v>
      </c>
      <c r="BE24" s="1807">
        <f t="shared" ca="1" si="31"/>
        <v>0</v>
      </c>
      <c r="BF24" s="1807">
        <f t="shared" ca="1" si="31"/>
        <v>0</v>
      </c>
      <c r="BG24" s="1807">
        <f t="shared" ca="1" si="31"/>
        <v>0</v>
      </c>
      <c r="BH24" s="1807">
        <f t="shared" ca="1" si="31"/>
        <v>0</v>
      </c>
      <c r="BI24" s="1807">
        <f t="shared" ca="1" si="31"/>
        <v>0</v>
      </c>
      <c r="BJ24" s="1807">
        <f t="shared" ca="1" si="31"/>
        <v>0</v>
      </c>
      <c r="BK24" s="1807">
        <f t="shared" ca="1" si="31"/>
        <v>0</v>
      </c>
      <c r="BL24" s="1807">
        <f t="shared" ca="1" si="31"/>
        <v>0</v>
      </c>
      <c r="BM24" s="1807">
        <f t="shared" ca="1" si="31"/>
        <v>0</v>
      </c>
      <c r="BN24" s="1807">
        <f t="shared" ca="1" si="31"/>
        <v>0</v>
      </c>
      <c r="BO24" s="1807">
        <f t="shared" ca="1" si="31"/>
        <v>0</v>
      </c>
      <c r="BP24" s="1807">
        <f t="shared" ca="1" si="31"/>
        <v>0</v>
      </c>
      <c r="BQ24" s="1807">
        <f t="shared" ca="1" si="31"/>
        <v>0</v>
      </c>
      <c r="BR24" s="1807">
        <f t="shared" ca="1" si="31"/>
        <v>0</v>
      </c>
      <c r="BS24" s="1807">
        <f t="shared" ref="BS24:CX24" ca="1" si="32">BS23*-$G$12</f>
        <v>0</v>
      </c>
      <c r="BT24" s="1807">
        <f t="shared" ca="1" si="32"/>
        <v>0</v>
      </c>
      <c r="BU24" s="1807">
        <f t="shared" ca="1" si="32"/>
        <v>0</v>
      </c>
      <c r="BV24" s="1807">
        <f t="shared" ca="1" si="32"/>
        <v>0</v>
      </c>
      <c r="BW24" s="1807">
        <f t="shared" ca="1" si="32"/>
        <v>0</v>
      </c>
      <c r="BX24" s="1807">
        <f t="shared" ca="1" si="32"/>
        <v>0</v>
      </c>
      <c r="BY24" s="1807">
        <f t="shared" ca="1" si="32"/>
        <v>0</v>
      </c>
      <c r="BZ24" s="1807">
        <f t="shared" ca="1" si="32"/>
        <v>0</v>
      </c>
      <c r="CA24" s="1807">
        <f t="shared" ca="1" si="32"/>
        <v>0</v>
      </c>
      <c r="CB24" s="1807">
        <f t="shared" ca="1" si="32"/>
        <v>0</v>
      </c>
      <c r="CC24" s="1807">
        <f t="shared" ca="1" si="32"/>
        <v>0</v>
      </c>
      <c r="CD24" s="1807">
        <f t="shared" ca="1" si="32"/>
        <v>0</v>
      </c>
      <c r="CE24" s="1807">
        <f t="shared" ca="1" si="32"/>
        <v>0</v>
      </c>
      <c r="CF24" s="1807">
        <f t="shared" ca="1" si="32"/>
        <v>0</v>
      </c>
      <c r="CG24" s="1807">
        <f t="shared" ca="1" si="32"/>
        <v>0</v>
      </c>
      <c r="CH24" s="1807">
        <f t="shared" ca="1" si="32"/>
        <v>0</v>
      </c>
      <c r="CI24" s="1807">
        <f t="shared" ca="1" si="32"/>
        <v>0</v>
      </c>
      <c r="CJ24" s="1807">
        <f t="shared" ca="1" si="32"/>
        <v>0</v>
      </c>
      <c r="CK24" s="1807">
        <f t="shared" ca="1" si="32"/>
        <v>0</v>
      </c>
      <c r="CL24" s="1807">
        <f t="shared" ca="1" si="32"/>
        <v>0</v>
      </c>
      <c r="CM24" s="1807">
        <f t="shared" ca="1" si="32"/>
        <v>0</v>
      </c>
      <c r="CN24" s="1807">
        <f t="shared" ca="1" si="32"/>
        <v>0</v>
      </c>
      <c r="CO24" s="1807">
        <f t="shared" ca="1" si="32"/>
        <v>0</v>
      </c>
      <c r="CP24" s="1807">
        <f t="shared" ca="1" si="32"/>
        <v>0</v>
      </c>
      <c r="CQ24" s="1807">
        <f t="shared" ca="1" si="32"/>
        <v>0</v>
      </c>
      <c r="CR24" s="1807">
        <f t="shared" ca="1" si="32"/>
        <v>0</v>
      </c>
      <c r="CS24" s="1807">
        <f t="shared" ca="1" si="32"/>
        <v>0</v>
      </c>
      <c r="CT24" s="1807">
        <f t="shared" ca="1" si="32"/>
        <v>0</v>
      </c>
      <c r="CU24" s="1807">
        <f t="shared" ca="1" si="32"/>
        <v>0</v>
      </c>
      <c r="CV24" s="1807">
        <f t="shared" ca="1" si="32"/>
        <v>0</v>
      </c>
      <c r="CW24" s="1807">
        <f t="shared" ca="1" si="32"/>
        <v>0</v>
      </c>
      <c r="CX24" s="1807">
        <f t="shared" ca="1" si="32"/>
        <v>0</v>
      </c>
      <c r="CY24" s="1807">
        <f t="shared" ref="CY24:ED24" ca="1" si="33">CY23*-$G$12</f>
        <v>0</v>
      </c>
      <c r="CZ24" s="1807">
        <f t="shared" ca="1" si="33"/>
        <v>0</v>
      </c>
      <c r="DA24" s="1807">
        <f t="shared" ca="1" si="33"/>
        <v>0</v>
      </c>
      <c r="DB24" s="1807">
        <f t="shared" ca="1" si="33"/>
        <v>0</v>
      </c>
      <c r="DC24" s="1807">
        <f t="shared" ca="1" si="33"/>
        <v>0</v>
      </c>
      <c r="DD24" s="1807">
        <f t="shared" ca="1" si="33"/>
        <v>0</v>
      </c>
      <c r="DE24" s="1807">
        <f t="shared" ca="1" si="33"/>
        <v>0</v>
      </c>
      <c r="DF24" s="1807">
        <f t="shared" ca="1" si="33"/>
        <v>0</v>
      </c>
      <c r="DG24" s="1807">
        <f t="shared" ca="1" si="33"/>
        <v>0</v>
      </c>
      <c r="DH24" s="1807">
        <f t="shared" ca="1" si="33"/>
        <v>0</v>
      </c>
      <c r="DI24" s="1807">
        <f t="shared" ca="1" si="33"/>
        <v>0</v>
      </c>
      <c r="DJ24" s="1807">
        <f t="shared" ca="1" si="33"/>
        <v>0</v>
      </c>
      <c r="DK24" s="1807">
        <f t="shared" ca="1" si="33"/>
        <v>0</v>
      </c>
      <c r="DL24" s="1807">
        <f t="shared" ca="1" si="33"/>
        <v>0</v>
      </c>
      <c r="DM24" s="1807">
        <f t="shared" ca="1" si="33"/>
        <v>0</v>
      </c>
      <c r="DN24" s="1807">
        <f t="shared" ca="1" si="33"/>
        <v>0</v>
      </c>
      <c r="DO24" s="1807">
        <f t="shared" ca="1" si="33"/>
        <v>0</v>
      </c>
      <c r="DP24" s="1807">
        <f t="shared" ca="1" si="33"/>
        <v>0</v>
      </c>
      <c r="DQ24" s="1807">
        <f t="shared" ca="1" si="33"/>
        <v>0</v>
      </c>
      <c r="DR24" s="1807">
        <f t="shared" ca="1" si="33"/>
        <v>0</v>
      </c>
      <c r="DS24" s="1807">
        <f t="shared" ca="1" si="33"/>
        <v>0</v>
      </c>
      <c r="DT24" s="1807">
        <f t="shared" ca="1" si="33"/>
        <v>0</v>
      </c>
      <c r="DU24" s="1807">
        <f t="shared" ca="1" si="33"/>
        <v>0</v>
      </c>
      <c r="DV24" s="1807">
        <f t="shared" ca="1" si="33"/>
        <v>0</v>
      </c>
      <c r="DW24" s="1807">
        <f t="shared" ca="1" si="33"/>
        <v>0</v>
      </c>
      <c r="DX24" s="1807">
        <f t="shared" ca="1" si="33"/>
        <v>0</v>
      </c>
      <c r="DY24" s="1807">
        <f t="shared" ca="1" si="33"/>
        <v>0</v>
      </c>
      <c r="DZ24" s="1807">
        <f t="shared" ca="1" si="33"/>
        <v>0</v>
      </c>
      <c r="EA24" s="1807">
        <f t="shared" ca="1" si="33"/>
        <v>0</v>
      </c>
      <c r="EB24" s="1807">
        <f t="shared" ca="1" si="33"/>
        <v>0</v>
      </c>
      <c r="EC24" s="1807">
        <f t="shared" ca="1" si="33"/>
        <v>0</v>
      </c>
      <c r="ED24" s="1807">
        <f t="shared" ca="1" si="33"/>
        <v>0</v>
      </c>
      <c r="EE24" s="1807">
        <f t="shared" ref="EE24:FJ24" ca="1" si="34">EE23*-$G$12</f>
        <v>0</v>
      </c>
      <c r="EF24" s="1807">
        <f t="shared" ca="1" si="34"/>
        <v>0</v>
      </c>
      <c r="EG24" s="1807">
        <f t="shared" ca="1" si="34"/>
        <v>0</v>
      </c>
      <c r="EH24" s="1807">
        <f t="shared" ca="1" si="34"/>
        <v>0</v>
      </c>
      <c r="EI24" s="1807">
        <f t="shared" ca="1" si="34"/>
        <v>0</v>
      </c>
    </row>
    <row r="25" spans="3:139" ht="13" customHeight="1">
      <c r="D25" s="54" t="s">
        <v>1242</v>
      </c>
      <c r="G25" s="1806">
        <f t="shared" ref="G25:AL25" si="35">SUM(G23:G24)</f>
        <v>0</v>
      </c>
      <c r="H25" s="1806">
        <f t="shared" ca="1" si="35"/>
        <v>0</v>
      </c>
      <c r="I25" s="1806">
        <f t="shared" ca="1" si="35"/>
        <v>0</v>
      </c>
      <c r="J25" s="1806">
        <f t="shared" ca="1" si="35"/>
        <v>0</v>
      </c>
      <c r="K25" s="1806">
        <f t="shared" ca="1" si="35"/>
        <v>0</v>
      </c>
      <c r="L25" s="1806">
        <f t="shared" ca="1" si="35"/>
        <v>0</v>
      </c>
      <c r="M25" s="1806">
        <f t="shared" ca="1" si="35"/>
        <v>0</v>
      </c>
      <c r="N25" s="1806">
        <f t="shared" ca="1" si="35"/>
        <v>0</v>
      </c>
      <c r="O25" s="1806">
        <f t="shared" ca="1" si="35"/>
        <v>0</v>
      </c>
      <c r="P25" s="1806">
        <f t="shared" ca="1" si="35"/>
        <v>0</v>
      </c>
      <c r="Q25" s="1806">
        <f t="shared" ca="1" si="35"/>
        <v>0</v>
      </c>
      <c r="R25" s="1806">
        <f t="shared" ca="1" si="35"/>
        <v>0</v>
      </c>
      <c r="S25" s="1806">
        <f t="shared" ca="1" si="35"/>
        <v>0</v>
      </c>
      <c r="T25" s="1806">
        <f t="shared" ca="1" si="35"/>
        <v>0</v>
      </c>
      <c r="U25" s="1806">
        <f t="shared" ca="1" si="35"/>
        <v>0</v>
      </c>
      <c r="V25" s="1806">
        <f t="shared" ca="1" si="35"/>
        <v>0</v>
      </c>
      <c r="W25" s="1806">
        <f t="shared" ca="1" si="35"/>
        <v>0</v>
      </c>
      <c r="X25" s="1806">
        <f t="shared" ca="1" si="35"/>
        <v>0</v>
      </c>
      <c r="Y25" s="1806">
        <f t="shared" ca="1" si="35"/>
        <v>0</v>
      </c>
      <c r="Z25" s="1806">
        <f t="shared" ca="1" si="35"/>
        <v>0</v>
      </c>
      <c r="AA25" s="1806">
        <f t="shared" ca="1" si="35"/>
        <v>0</v>
      </c>
      <c r="AB25" s="1806">
        <f t="shared" ca="1" si="35"/>
        <v>0</v>
      </c>
      <c r="AC25" s="1806">
        <f t="shared" ca="1" si="35"/>
        <v>0</v>
      </c>
      <c r="AD25" s="1806">
        <f t="shared" ca="1" si="35"/>
        <v>0</v>
      </c>
      <c r="AE25" s="1806">
        <f t="shared" ca="1" si="35"/>
        <v>0</v>
      </c>
      <c r="AF25" s="1806">
        <f t="shared" ca="1" si="35"/>
        <v>0</v>
      </c>
      <c r="AG25" s="1806">
        <f t="shared" ca="1" si="35"/>
        <v>0</v>
      </c>
      <c r="AH25" s="1806">
        <f t="shared" ca="1" si="35"/>
        <v>0</v>
      </c>
      <c r="AI25" s="1806">
        <f t="shared" ca="1" si="35"/>
        <v>0</v>
      </c>
      <c r="AJ25" s="1806">
        <f t="shared" ca="1" si="35"/>
        <v>0</v>
      </c>
      <c r="AK25" s="1806">
        <f t="shared" ca="1" si="35"/>
        <v>0</v>
      </c>
      <c r="AL25" s="1806">
        <f t="shared" ca="1" si="35"/>
        <v>0</v>
      </c>
      <c r="AM25" s="1806">
        <f t="shared" ref="AM25:BR25" ca="1" si="36">SUM(AM23:AM24)</f>
        <v>0</v>
      </c>
      <c r="AN25" s="1806">
        <f t="shared" ca="1" si="36"/>
        <v>0</v>
      </c>
      <c r="AO25" s="1806">
        <f t="shared" ca="1" si="36"/>
        <v>0</v>
      </c>
      <c r="AP25" s="1806">
        <f t="shared" ca="1" si="36"/>
        <v>0</v>
      </c>
      <c r="AQ25" s="1806">
        <f t="shared" ca="1" si="36"/>
        <v>0</v>
      </c>
      <c r="AR25" s="1806">
        <f t="shared" ca="1" si="36"/>
        <v>0</v>
      </c>
      <c r="AS25" s="1806">
        <f t="shared" ca="1" si="36"/>
        <v>0</v>
      </c>
      <c r="AT25" s="1806">
        <f t="shared" ca="1" si="36"/>
        <v>0</v>
      </c>
      <c r="AU25" s="1806">
        <f t="shared" ca="1" si="36"/>
        <v>0</v>
      </c>
      <c r="AV25" s="1806">
        <f t="shared" ca="1" si="36"/>
        <v>0</v>
      </c>
      <c r="AW25" s="1806">
        <f t="shared" ca="1" si="36"/>
        <v>0</v>
      </c>
      <c r="AX25" s="1806">
        <f t="shared" ca="1" si="36"/>
        <v>0</v>
      </c>
      <c r="AY25" s="1806">
        <f t="shared" ca="1" si="36"/>
        <v>0</v>
      </c>
      <c r="AZ25" s="1806">
        <f t="shared" ca="1" si="36"/>
        <v>0</v>
      </c>
      <c r="BA25" s="1806">
        <f t="shared" ca="1" si="36"/>
        <v>0</v>
      </c>
      <c r="BB25" s="1806">
        <f t="shared" ca="1" si="36"/>
        <v>0</v>
      </c>
      <c r="BC25" s="1806">
        <f t="shared" ca="1" si="36"/>
        <v>0</v>
      </c>
      <c r="BD25" s="1806">
        <f t="shared" ca="1" si="36"/>
        <v>0</v>
      </c>
      <c r="BE25" s="1806">
        <f t="shared" ca="1" si="36"/>
        <v>0</v>
      </c>
      <c r="BF25" s="1806">
        <f t="shared" ca="1" si="36"/>
        <v>0</v>
      </c>
      <c r="BG25" s="1806">
        <f t="shared" ca="1" si="36"/>
        <v>0</v>
      </c>
      <c r="BH25" s="1806">
        <f t="shared" ca="1" si="36"/>
        <v>0</v>
      </c>
      <c r="BI25" s="1806">
        <f t="shared" ca="1" si="36"/>
        <v>0</v>
      </c>
      <c r="BJ25" s="1806">
        <f t="shared" ca="1" si="36"/>
        <v>0</v>
      </c>
      <c r="BK25" s="1806">
        <f t="shared" ca="1" si="36"/>
        <v>0</v>
      </c>
      <c r="BL25" s="1806">
        <f t="shared" ca="1" si="36"/>
        <v>0</v>
      </c>
      <c r="BM25" s="1806">
        <f t="shared" ca="1" si="36"/>
        <v>0</v>
      </c>
      <c r="BN25" s="1806">
        <f t="shared" ca="1" si="36"/>
        <v>0</v>
      </c>
      <c r="BO25" s="1806">
        <f t="shared" ca="1" si="36"/>
        <v>0</v>
      </c>
      <c r="BP25" s="1806">
        <f t="shared" ca="1" si="36"/>
        <v>0</v>
      </c>
      <c r="BQ25" s="1806">
        <f t="shared" ca="1" si="36"/>
        <v>0</v>
      </c>
      <c r="BR25" s="1806">
        <f t="shared" ca="1" si="36"/>
        <v>0</v>
      </c>
      <c r="BS25" s="1806">
        <f t="shared" ref="BS25:CX25" ca="1" si="37">SUM(BS23:BS24)</f>
        <v>0</v>
      </c>
      <c r="BT25" s="1806">
        <f t="shared" ca="1" si="37"/>
        <v>0</v>
      </c>
      <c r="BU25" s="1806">
        <f t="shared" ca="1" si="37"/>
        <v>0</v>
      </c>
      <c r="BV25" s="1806">
        <f t="shared" ca="1" si="37"/>
        <v>0</v>
      </c>
      <c r="BW25" s="1806">
        <f t="shared" ca="1" si="37"/>
        <v>0</v>
      </c>
      <c r="BX25" s="1806">
        <f t="shared" ca="1" si="37"/>
        <v>0</v>
      </c>
      <c r="BY25" s="1806">
        <f t="shared" ca="1" si="37"/>
        <v>0</v>
      </c>
      <c r="BZ25" s="1806">
        <f t="shared" ca="1" si="37"/>
        <v>0</v>
      </c>
      <c r="CA25" s="1806">
        <f t="shared" ca="1" si="37"/>
        <v>0</v>
      </c>
      <c r="CB25" s="1806">
        <f t="shared" ca="1" si="37"/>
        <v>0</v>
      </c>
      <c r="CC25" s="1806">
        <f t="shared" ca="1" si="37"/>
        <v>0</v>
      </c>
      <c r="CD25" s="1806">
        <f t="shared" ca="1" si="37"/>
        <v>0</v>
      </c>
      <c r="CE25" s="1806">
        <f t="shared" ca="1" si="37"/>
        <v>0</v>
      </c>
      <c r="CF25" s="1806">
        <f t="shared" ca="1" si="37"/>
        <v>0</v>
      </c>
      <c r="CG25" s="1806">
        <f t="shared" ca="1" si="37"/>
        <v>0</v>
      </c>
      <c r="CH25" s="1806">
        <f t="shared" ca="1" si="37"/>
        <v>0</v>
      </c>
      <c r="CI25" s="1806">
        <f t="shared" ca="1" si="37"/>
        <v>0</v>
      </c>
      <c r="CJ25" s="1806">
        <f t="shared" ca="1" si="37"/>
        <v>0</v>
      </c>
      <c r="CK25" s="1806">
        <f t="shared" ca="1" si="37"/>
        <v>0</v>
      </c>
      <c r="CL25" s="1806">
        <f t="shared" ca="1" si="37"/>
        <v>0</v>
      </c>
      <c r="CM25" s="1806">
        <f t="shared" ca="1" si="37"/>
        <v>0</v>
      </c>
      <c r="CN25" s="1806">
        <f t="shared" ca="1" si="37"/>
        <v>0</v>
      </c>
      <c r="CO25" s="1806">
        <f t="shared" ca="1" si="37"/>
        <v>0</v>
      </c>
      <c r="CP25" s="1806">
        <f t="shared" ca="1" si="37"/>
        <v>0</v>
      </c>
      <c r="CQ25" s="1806">
        <f t="shared" ca="1" si="37"/>
        <v>0</v>
      </c>
      <c r="CR25" s="1806">
        <f t="shared" ca="1" si="37"/>
        <v>0</v>
      </c>
      <c r="CS25" s="1806">
        <f t="shared" ca="1" si="37"/>
        <v>0</v>
      </c>
      <c r="CT25" s="1806">
        <f t="shared" ca="1" si="37"/>
        <v>0</v>
      </c>
      <c r="CU25" s="1806">
        <f t="shared" ca="1" si="37"/>
        <v>0</v>
      </c>
      <c r="CV25" s="1806">
        <f t="shared" ca="1" si="37"/>
        <v>0</v>
      </c>
      <c r="CW25" s="1806">
        <f t="shared" ca="1" si="37"/>
        <v>0</v>
      </c>
      <c r="CX25" s="1806">
        <f t="shared" ca="1" si="37"/>
        <v>0</v>
      </c>
      <c r="CY25" s="1806">
        <f t="shared" ref="CY25:ED25" ca="1" si="38">SUM(CY23:CY24)</f>
        <v>0</v>
      </c>
      <c r="CZ25" s="1806">
        <f t="shared" ca="1" si="38"/>
        <v>0</v>
      </c>
      <c r="DA25" s="1806">
        <f t="shared" ca="1" si="38"/>
        <v>0</v>
      </c>
      <c r="DB25" s="1806">
        <f t="shared" ca="1" si="38"/>
        <v>0</v>
      </c>
      <c r="DC25" s="1806">
        <f t="shared" ca="1" si="38"/>
        <v>0</v>
      </c>
      <c r="DD25" s="1806">
        <f t="shared" ca="1" si="38"/>
        <v>0</v>
      </c>
      <c r="DE25" s="1806">
        <f t="shared" ca="1" si="38"/>
        <v>0</v>
      </c>
      <c r="DF25" s="1806">
        <f t="shared" ca="1" si="38"/>
        <v>0</v>
      </c>
      <c r="DG25" s="1806">
        <f t="shared" ca="1" si="38"/>
        <v>0</v>
      </c>
      <c r="DH25" s="1806">
        <f t="shared" ca="1" si="38"/>
        <v>0</v>
      </c>
      <c r="DI25" s="1806">
        <f t="shared" ca="1" si="38"/>
        <v>0</v>
      </c>
      <c r="DJ25" s="1806">
        <f t="shared" ca="1" si="38"/>
        <v>0</v>
      </c>
      <c r="DK25" s="1806">
        <f t="shared" ca="1" si="38"/>
        <v>0</v>
      </c>
      <c r="DL25" s="1806">
        <f t="shared" ca="1" si="38"/>
        <v>0</v>
      </c>
      <c r="DM25" s="1806">
        <f t="shared" ca="1" si="38"/>
        <v>0</v>
      </c>
      <c r="DN25" s="1806">
        <f t="shared" ca="1" si="38"/>
        <v>0</v>
      </c>
      <c r="DO25" s="1806">
        <f t="shared" ca="1" si="38"/>
        <v>0</v>
      </c>
      <c r="DP25" s="1806">
        <f t="shared" ca="1" si="38"/>
        <v>0</v>
      </c>
      <c r="DQ25" s="1806">
        <f t="shared" ca="1" si="38"/>
        <v>0</v>
      </c>
      <c r="DR25" s="1806">
        <f t="shared" ca="1" si="38"/>
        <v>0</v>
      </c>
      <c r="DS25" s="1806">
        <f t="shared" ca="1" si="38"/>
        <v>0</v>
      </c>
      <c r="DT25" s="1806">
        <f t="shared" ca="1" si="38"/>
        <v>0</v>
      </c>
      <c r="DU25" s="1806">
        <f t="shared" ca="1" si="38"/>
        <v>0</v>
      </c>
      <c r="DV25" s="1806">
        <f t="shared" ca="1" si="38"/>
        <v>0</v>
      </c>
      <c r="DW25" s="1806">
        <f t="shared" ca="1" si="38"/>
        <v>0</v>
      </c>
      <c r="DX25" s="1806">
        <f t="shared" ca="1" si="38"/>
        <v>0</v>
      </c>
      <c r="DY25" s="1806">
        <f t="shared" ca="1" si="38"/>
        <v>0</v>
      </c>
      <c r="DZ25" s="1806">
        <f t="shared" ca="1" si="38"/>
        <v>0</v>
      </c>
      <c r="EA25" s="1806">
        <f t="shared" ca="1" si="38"/>
        <v>0</v>
      </c>
      <c r="EB25" s="1806">
        <f t="shared" ca="1" si="38"/>
        <v>0</v>
      </c>
      <c r="EC25" s="1806">
        <f t="shared" ca="1" si="38"/>
        <v>0</v>
      </c>
      <c r="ED25" s="1806">
        <f t="shared" ca="1" si="38"/>
        <v>0</v>
      </c>
      <c r="EE25" s="1806">
        <f t="shared" ref="EE25:FJ25" ca="1" si="39">SUM(EE23:EE24)</f>
        <v>0</v>
      </c>
      <c r="EF25" s="1806">
        <f t="shared" ca="1" si="39"/>
        <v>0</v>
      </c>
      <c r="EG25" s="1806">
        <f t="shared" ca="1" si="39"/>
        <v>0</v>
      </c>
      <c r="EH25" s="1806">
        <f t="shared" ca="1" si="39"/>
        <v>0</v>
      </c>
      <c r="EI25" s="1806">
        <f t="shared" ca="1" si="39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2:L29"/>
  <sheetViews>
    <sheetView showGridLines="0" workbookViewId="0"/>
  </sheetViews>
  <sheetFormatPr defaultColWidth="8.7265625" defaultRowHeight="14.5"/>
  <cols>
    <col min="1" max="1" width="2.54296875" style="1114" customWidth="1"/>
    <col min="2" max="2" width="6.7265625" style="1114" customWidth="1"/>
    <col min="3" max="3" width="7.7265625" style="1114" customWidth="1"/>
    <col min="4" max="4" width="9.453125" style="1114" bestFit="1" customWidth="1"/>
  </cols>
  <sheetData>
    <row r="2" spans="2:7">
      <c r="B2" s="60" t="s">
        <v>1243</v>
      </c>
      <c r="C2" s="60"/>
      <c r="D2" s="1808" t="s">
        <v>1244</v>
      </c>
    </row>
    <row r="3" spans="2:7">
      <c r="B3" s="90" t="s">
        <v>1245</v>
      </c>
      <c r="C3" s="93" t="s">
        <v>1246</v>
      </c>
      <c r="D3" s="93" t="s">
        <v>1247</v>
      </c>
      <c r="E3" s="85" t="s">
        <v>1248</v>
      </c>
      <c r="F3" s="1074" t="s">
        <v>1249</v>
      </c>
      <c r="G3">
        <v>2.993922086500618E-2</v>
      </c>
    </row>
    <row r="4" spans="2:7">
      <c r="B4" s="91">
        <f>30/360</f>
        <v>8.3333333333333329E-2</v>
      </c>
      <c r="C4" s="94">
        <v>2.0000000000000001E-4</v>
      </c>
      <c r="D4" s="94">
        <f t="shared" ref="D4:D21" si="0">(Beta1)+(Beta2*((1-EXP(-B4/Lambda1))/(B4/Lambda1)))+(Beta3*((((1-EXP(-B4/Lambda1))/(B4/Lambda1)))-(EXP(-B4/Lambda1))))+(Beta4*((((1-EXP(-B4/Lambda2))/(B4/Lambda2)))-(EXP(-B4/Lambda2))))</f>
        <v>-1.3177879792853724E-3</v>
      </c>
      <c r="E4" s="85">
        <f t="shared" ref="E4:E21" si="1">IF(C4&gt;0,POWER(C4-D4,2),"")</f>
        <v>2.3036803500631744E-6</v>
      </c>
      <c r="F4" s="1074" t="s">
        <v>1250</v>
      </c>
      <c r="G4">
        <v>-3.3598747833132263E-2</v>
      </c>
    </row>
    <row r="5" spans="2:7">
      <c r="B5" s="91">
        <f>90/360</f>
        <v>0.25</v>
      </c>
      <c r="C5" s="94">
        <v>2.0999999999999999E-3</v>
      </c>
      <c r="D5" s="94">
        <f t="shared" si="0"/>
        <v>2.8009043188859809E-3</v>
      </c>
      <c r="E5" s="85">
        <f t="shared" si="1"/>
        <v>4.9126686423302092E-7</v>
      </c>
      <c r="F5" s="1074" t="s">
        <v>1251</v>
      </c>
      <c r="G5">
        <v>-1.052044527660918E-2</v>
      </c>
    </row>
    <row r="6" spans="2:7">
      <c r="B6" s="91">
        <f>180/360</f>
        <v>0.5</v>
      </c>
      <c r="C6" s="94">
        <v>6.7999999999999996E-3</v>
      </c>
      <c r="D6" s="94">
        <f t="shared" si="0"/>
        <v>7.7285591573496275E-3</v>
      </c>
      <c r="E6" s="85">
        <f t="shared" si="1"/>
        <v>8.6222210869785109E-7</v>
      </c>
      <c r="F6" s="1074" t="s">
        <v>1252</v>
      </c>
      <c r="G6">
        <v>-7.8224738919567584E-3</v>
      </c>
    </row>
    <row r="7" spans="2:7">
      <c r="B7" s="92">
        <v>1</v>
      </c>
      <c r="C7" s="94">
        <v>1.18E-2</v>
      </c>
      <c r="D7" s="94">
        <f t="shared" si="0"/>
        <v>1.422709445751168E-2</v>
      </c>
      <c r="E7" s="85">
        <f t="shared" si="1"/>
        <v>5.8907875056839201E-6</v>
      </c>
      <c r="F7" s="87" t="s">
        <v>1253</v>
      </c>
      <c r="G7" s="86">
        <v>0.3797713941148228</v>
      </c>
    </row>
    <row r="8" spans="2:7">
      <c r="B8" s="92">
        <f t="shared" ref="B8:B21" si="2">B7+1</f>
        <v>2</v>
      </c>
      <c r="C8" s="94"/>
      <c r="D8" s="94">
        <f t="shared" si="0"/>
        <v>2.0129871089013172E-2</v>
      </c>
      <c r="E8" s="85" t="str">
        <f t="shared" si="1"/>
        <v/>
      </c>
      <c r="F8" s="87" t="s">
        <v>1254</v>
      </c>
      <c r="G8" s="86">
        <v>3.5427109531526448</v>
      </c>
    </row>
    <row r="9" spans="2:7">
      <c r="B9" s="92">
        <f t="shared" si="2"/>
        <v>3</v>
      </c>
      <c r="C9" s="94">
        <v>2.58E-2</v>
      </c>
      <c r="D9" s="94">
        <f t="shared" si="0"/>
        <v>2.2437567044356004E-2</v>
      </c>
      <c r="E9" s="85">
        <f t="shared" si="1"/>
        <v>1.1305955381200822E-5</v>
      </c>
    </row>
    <row r="10" spans="2:7">
      <c r="B10" s="92">
        <f t="shared" si="2"/>
        <v>4</v>
      </c>
      <c r="C10" s="94"/>
      <c r="D10" s="94">
        <f t="shared" si="0"/>
        <v>2.3591966622643644E-2</v>
      </c>
      <c r="E10" s="85" t="str">
        <f t="shared" si="1"/>
        <v/>
      </c>
    </row>
    <row r="11" spans="2:7">
      <c r="B11" s="92">
        <f t="shared" si="2"/>
        <v>5</v>
      </c>
      <c r="C11" s="94">
        <v>2.8899999999999999E-2</v>
      </c>
      <c r="D11" s="94">
        <f t="shared" si="0"/>
        <v>2.4304237280268648E-2</v>
      </c>
      <c r="E11" s="85">
        <f t="shared" si="1"/>
        <v>2.1121034976072501E-5</v>
      </c>
    </row>
    <row r="12" spans="2:7">
      <c r="B12" s="92">
        <f t="shared" si="2"/>
        <v>6</v>
      </c>
      <c r="C12" s="94"/>
      <c r="D12" s="94">
        <f t="shared" si="0"/>
        <v>2.4815259655464793E-2</v>
      </c>
      <c r="E12" s="85" t="str">
        <f t="shared" si="1"/>
        <v/>
      </c>
    </row>
    <row r="13" spans="2:7">
      <c r="B13" s="92">
        <f t="shared" si="2"/>
        <v>7</v>
      </c>
      <c r="C13" s="94"/>
      <c r="D13" s="94">
        <f t="shared" si="0"/>
        <v>2.522001070834326E-2</v>
      </c>
      <c r="E13" s="85" t="str">
        <f t="shared" si="1"/>
        <v/>
      </c>
    </row>
    <row r="14" spans="2:7">
      <c r="B14" s="92">
        <f t="shared" si="2"/>
        <v>8</v>
      </c>
      <c r="C14" s="94"/>
      <c r="D14" s="94">
        <f t="shared" si="0"/>
        <v>2.556065522510121E-2</v>
      </c>
      <c r="E14" s="85" t="str">
        <f t="shared" si="1"/>
        <v/>
      </c>
    </row>
    <row r="15" spans="2:7">
      <c r="B15" s="92">
        <f t="shared" si="2"/>
        <v>9</v>
      </c>
      <c r="C15" s="94"/>
      <c r="D15" s="94">
        <f t="shared" si="0"/>
        <v>2.5857743213285659E-2</v>
      </c>
      <c r="E15" s="85" t="str">
        <f t="shared" si="1"/>
        <v/>
      </c>
    </row>
    <row r="16" spans="2:7">
      <c r="B16" s="92">
        <f t="shared" si="2"/>
        <v>10</v>
      </c>
      <c r="C16" s="94">
        <v>3.1199999999999999E-2</v>
      </c>
      <c r="D16" s="94">
        <f t="shared" si="0"/>
        <v>2.6122173394185388E-2</v>
      </c>
      <c r="E16" s="85">
        <f t="shared" si="1"/>
        <v>2.5784323038718733E-5</v>
      </c>
    </row>
    <row r="17" spans="2:12">
      <c r="B17" s="92">
        <f t="shared" si="2"/>
        <v>11</v>
      </c>
      <c r="C17" s="94"/>
      <c r="D17" s="94">
        <f t="shared" si="0"/>
        <v>2.6360260312112513E-2</v>
      </c>
      <c r="E17" s="85" t="str">
        <f t="shared" si="1"/>
        <v/>
      </c>
    </row>
    <row r="18" spans="2:12">
      <c r="B18" s="92">
        <f t="shared" si="2"/>
        <v>12</v>
      </c>
      <c r="C18" s="94"/>
      <c r="D18" s="94">
        <f t="shared" si="0"/>
        <v>2.657603365711466E-2</v>
      </c>
      <c r="E18" s="85" t="str">
        <f t="shared" si="1"/>
        <v/>
      </c>
    </row>
    <row r="19" spans="2:12">
      <c r="B19" s="92">
        <f t="shared" si="2"/>
        <v>13</v>
      </c>
      <c r="C19" s="94"/>
      <c r="D19" s="94">
        <f t="shared" si="0"/>
        <v>2.67723314366612E-2</v>
      </c>
      <c r="E19" s="85" t="str">
        <f t="shared" si="1"/>
        <v/>
      </c>
      <c r="I19" t="s">
        <v>1255</v>
      </c>
      <c r="J19" s="878">
        <f>D9</f>
        <v>2.2437567044356004E-2</v>
      </c>
      <c r="L19" s="1809">
        <f>((1+J19)^3/(1+J20)^1)^(1/3)-1</f>
        <v>1.7634281452239664E-2</v>
      </c>
    </row>
    <row r="20" spans="2:12">
      <c r="B20" s="92">
        <f t="shared" si="2"/>
        <v>14</v>
      </c>
      <c r="C20" s="94"/>
      <c r="D20" s="94">
        <f t="shared" si="0"/>
        <v>2.695133606481185E-2</v>
      </c>
      <c r="E20" s="85" t="str">
        <f t="shared" si="1"/>
        <v/>
      </c>
      <c r="I20" s="239" t="s">
        <v>1256</v>
      </c>
      <c r="J20" s="368">
        <f>D7</f>
        <v>1.422709445751168E-2</v>
      </c>
    </row>
    <row r="21" spans="2:12">
      <c r="B21" s="96">
        <f t="shared" si="2"/>
        <v>15</v>
      </c>
      <c r="C21" s="97">
        <v>3.1899999999999998E-2</v>
      </c>
      <c r="D21" s="97">
        <f t="shared" si="0"/>
        <v>2.7114842766466071E-2</v>
      </c>
      <c r="E21" s="95">
        <f t="shared" si="1"/>
        <v>2.289772974964206E-5</v>
      </c>
      <c r="I21" s="239"/>
      <c r="J21" s="368"/>
    </row>
    <row r="22" spans="2:12">
      <c r="D22" s="88" t="s">
        <v>1257</v>
      </c>
      <c r="E22" s="89">
        <f>SUM(E4:E21)</f>
        <v>9.0656999974312075E-5</v>
      </c>
      <c r="I22" s="239" t="s">
        <v>1258</v>
      </c>
      <c r="J22" s="368">
        <f>D12</f>
        <v>2.4815259655464793E-2</v>
      </c>
      <c r="L22" s="1809">
        <f>((1+J22)^6/(1+J23)^3)^(1/3)-1</f>
        <v>2.7198481623411652E-2</v>
      </c>
    </row>
    <row r="23" spans="2:12">
      <c r="I23" s="85" t="s">
        <v>1259</v>
      </c>
      <c r="J23" s="368">
        <f>D9</f>
        <v>2.2437567044356004E-2</v>
      </c>
    </row>
    <row r="24" spans="2:12">
      <c r="I24" s="85"/>
      <c r="J24" s="368"/>
    </row>
    <row r="25" spans="2:12">
      <c r="I25" s="85" t="s">
        <v>1260</v>
      </c>
      <c r="J25" s="368">
        <f>D16</f>
        <v>2.6122173394185388E-2</v>
      </c>
      <c r="L25" s="1809">
        <f>((1+J25)^10/(1+J26)^6)^(1/4)-1</f>
        <v>2.8085669662863078E-2</v>
      </c>
    </row>
    <row r="26" spans="2:12">
      <c r="I26" s="85" t="s">
        <v>1258</v>
      </c>
      <c r="J26" s="368">
        <f>D12</f>
        <v>2.4815259655464793E-2</v>
      </c>
    </row>
    <row r="28" spans="2:12">
      <c r="I28" s="85" t="s">
        <v>1256</v>
      </c>
      <c r="J28" s="237">
        <f>C9</f>
        <v>2.58E-2</v>
      </c>
      <c r="L28" s="1809">
        <f>((1+J28)^3/(1+J29)^1)^(1/3)-1</f>
        <v>2.1796638726210738E-2</v>
      </c>
    </row>
    <row r="29" spans="2:12">
      <c r="I29" s="85" t="s">
        <v>1261</v>
      </c>
      <c r="J29" s="237">
        <f>C7</f>
        <v>1.18E-2</v>
      </c>
    </row>
  </sheetData>
  <pageMargins left="0.7" right="0.7" top="0.75" bottom="0.75" header="0.3" footer="0.3"/>
  <pageSetup orientation="portrait" horizontalDpi="300" verticalDpi="300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7"/>
  <dimension ref="A2:ED274"/>
  <sheetViews>
    <sheetView workbookViewId="0"/>
  </sheetViews>
  <sheetFormatPr defaultColWidth="8.7265625" defaultRowHeight="14.5"/>
  <cols>
    <col min="1" max="1" width="2.54296875" style="1114" customWidth="1"/>
    <col min="2" max="2" width="27.26953125" style="1114" bestFit="1" customWidth="1"/>
    <col min="3" max="3" width="11.54296875" style="1114" bestFit="1" customWidth="1"/>
    <col min="4" max="14" width="12.453125" style="1114" customWidth="1"/>
    <col min="15" max="15" width="10.54296875" style="1114" hidden="1" customWidth="1"/>
    <col min="16" max="134" width="12" style="1114" hidden="1" customWidth="1"/>
  </cols>
  <sheetData>
    <row r="2" spans="2:134" ht="15" customHeight="1" thickBot="1">
      <c r="C2" s="47">
        <f>UW!E607</f>
        <v>46142</v>
      </c>
      <c r="D2" s="47">
        <f>UW!F607</f>
        <v>46173</v>
      </c>
      <c r="E2" s="47">
        <f>UW!G607</f>
        <v>46203</v>
      </c>
      <c r="F2" s="47">
        <f>UW!H607</f>
        <v>46234</v>
      </c>
      <c r="G2" s="47">
        <f>UW!I607</f>
        <v>46265</v>
      </c>
      <c r="H2" s="47">
        <f>UW!J607</f>
        <v>46295</v>
      </c>
      <c r="I2" s="47">
        <f>UW!K607</f>
        <v>46326</v>
      </c>
      <c r="J2" s="47">
        <f>UW!L607</f>
        <v>46356</v>
      </c>
      <c r="K2" s="47">
        <f>UW!M607</f>
        <v>46387</v>
      </c>
      <c r="L2" s="47">
        <f>UW!N607</f>
        <v>46418</v>
      </c>
      <c r="M2" s="47">
        <f>UW!O607</f>
        <v>46446</v>
      </c>
      <c r="N2" s="47">
        <f>UW!P607</f>
        <v>46477</v>
      </c>
      <c r="O2" s="47">
        <f>UW!Q607</f>
        <v>46507</v>
      </c>
      <c r="P2" s="47">
        <f>UW!R607</f>
        <v>46538</v>
      </c>
      <c r="Q2" s="47">
        <f>UW!S607</f>
        <v>46568</v>
      </c>
      <c r="R2" s="47">
        <f>UW!T607</f>
        <v>46599</v>
      </c>
      <c r="S2" s="47">
        <f>UW!U607</f>
        <v>46630</v>
      </c>
      <c r="T2" s="47">
        <f>UW!V607</f>
        <v>46660</v>
      </c>
      <c r="U2" s="47">
        <f>UW!W607</f>
        <v>46691</v>
      </c>
      <c r="V2" s="47">
        <f>UW!X607</f>
        <v>46721</v>
      </c>
      <c r="W2" s="47">
        <f>UW!Y607</f>
        <v>46752</v>
      </c>
      <c r="X2" s="47">
        <f>UW!Z607</f>
        <v>46783</v>
      </c>
      <c r="Y2" s="47">
        <f>UW!AA607</f>
        <v>46812</v>
      </c>
      <c r="Z2" s="47">
        <f>UW!AB607</f>
        <v>46843</v>
      </c>
      <c r="AA2" s="47">
        <f>UW!AC607</f>
        <v>46873</v>
      </c>
      <c r="AB2" s="47">
        <f>UW!AD607</f>
        <v>46904</v>
      </c>
      <c r="AC2" s="47">
        <f>UW!AE607</f>
        <v>46934</v>
      </c>
      <c r="AD2" s="47">
        <f>UW!AF607</f>
        <v>46965</v>
      </c>
      <c r="AE2" s="47">
        <f>UW!AG607</f>
        <v>46996</v>
      </c>
      <c r="AF2" s="47">
        <f>UW!AH607</f>
        <v>47026</v>
      </c>
      <c r="AG2" s="47">
        <f>UW!AI607</f>
        <v>47057</v>
      </c>
      <c r="AH2" s="47">
        <f>UW!AJ607</f>
        <v>47087</v>
      </c>
      <c r="AI2" s="47">
        <f>UW!AK607</f>
        <v>47118</v>
      </c>
      <c r="AJ2" s="47">
        <f>UW!AL607</f>
        <v>47149</v>
      </c>
      <c r="AK2" s="47">
        <f>UW!AM607</f>
        <v>47177</v>
      </c>
      <c r="AL2" s="47">
        <f>UW!AN607</f>
        <v>47208</v>
      </c>
      <c r="AM2" s="47">
        <f>UW!AO607</f>
        <v>47238</v>
      </c>
      <c r="AN2" s="47">
        <f>UW!AP607</f>
        <v>47269</v>
      </c>
      <c r="AO2" s="47">
        <f>UW!AQ607</f>
        <v>47299</v>
      </c>
      <c r="AP2" s="47">
        <f>UW!AR607</f>
        <v>47330</v>
      </c>
      <c r="AQ2" s="47">
        <f>UW!AS607</f>
        <v>47361</v>
      </c>
      <c r="AR2" s="47">
        <f>UW!AT607</f>
        <v>47391</v>
      </c>
      <c r="AS2" s="47">
        <f>UW!AU607</f>
        <v>47422</v>
      </c>
      <c r="AT2" s="47">
        <f>UW!AV607</f>
        <v>47452</v>
      </c>
      <c r="AU2" s="47">
        <f>UW!AW607</f>
        <v>47483</v>
      </c>
      <c r="AV2" s="47">
        <f>UW!AX607</f>
        <v>47514</v>
      </c>
      <c r="AW2" s="47">
        <f>UW!AY607</f>
        <v>47542</v>
      </c>
      <c r="AX2" s="47">
        <f>UW!AZ607</f>
        <v>47573</v>
      </c>
      <c r="AY2" s="47">
        <f>UW!BA607</f>
        <v>47603</v>
      </c>
      <c r="AZ2" s="47">
        <f>UW!BB607</f>
        <v>47634</v>
      </c>
      <c r="BA2" s="47">
        <f>UW!BC607</f>
        <v>47664</v>
      </c>
      <c r="BB2" s="47">
        <f>UW!BD607</f>
        <v>47695</v>
      </c>
      <c r="BC2" s="47">
        <f>UW!BE607</f>
        <v>47726</v>
      </c>
      <c r="BD2" s="47">
        <f>UW!BF607</f>
        <v>47756</v>
      </c>
      <c r="BE2" s="47">
        <f>UW!BG607</f>
        <v>47787</v>
      </c>
      <c r="BF2" s="47">
        <f>UW!BH607</f>
        <v>47817</v>
      </c>
      <c r="BG2" s="47">
        <f>UW!BI607</f>
        <v>47848</v>
      </c>
      <c r="BH2" s="47">
        <f>UW!BJ607</f>
        <v>47879</v>
      </c>
      <c r="BI2" s="47">
        <f>UW!BK607</f>
        <v>47907</v>
      </c>
      <c r="BJ2" s="47">
        <f>UW!BL607</f>
        <v>47938</v>
      </c>
      <c r="BK2" s="47">
        <f>UW!BM607</f>
        <v>47968</v>
      </c>
      <c r="BL2" s="47">
        <f>UW!BN607</f>
        <v>47999</v>
      </c>
      <c r="BM2" s="47">
        <f>UW!BO607</f>
        <v>48029</v>
      </c>
      <c r="BN2" s="47">
        <f>UW!BP607</f>
        <v>48060</v>
      </c>
      <c r="BO2" s="47">
        <f>UW!BQ607</f>
        <v>48091</v>
      </c>
      <c r="BP2" s="47">
        <f>UW!BR607</f>
        <v>48121</v>
      </c>
      <c r="BQ2" s="47">
        <f>UW!BS607</f>
        <v>48152</v>
      </c>
      <c r="BR2" s="47">
        <f>UW!BT607</f>
        <v>48182</v>
      </c>
      <c r="BS2" s="47">
        <f>UW!BU607</f>
        <v>48213</v>
      </c>
      <c r="BT2" s="47">
        <f>UW!BV607</f>
        <v>48244</v>
      </c>
      <c r="BU2" s="47">
        <f>UW!BW607</f>
        <v>48273</v>
      </c>
      <c r="BV2" s="47">
        <f>UW!BX607</f>
        <v>48304</v>
      </c>
      <c r="BW2" s="47">
        <f>UW!BY607</f>
        <v>48334</v>
      </c>
      <c r="BX2" s="47">
        <f>UW!BZ607</f>
        <v>48365</v>
      </c>
      <c r="BY2" s="47">
        <f>UW!CA607</f>
        <v>48395</v>
      </c>
      <c r="BZ2" s="47">
        <f>UW!CB607</f>
        <v>48426</v>
      </c>
      <c r="CA2" s="47">
        <f>UW!CC607</f>
        <v>48457</v>
      </c>
      <c r="CB2" s="47">
        <f>UW!CD607</f>
        <v>48487</v>
      </c>
      <c r="CC2" s="47">
        <f>UW!CE607</f>
        <v>48518</v>
      </c>
      <c r="CD2" s="47">
        <f>UW!CF607</f>
        <v>48548</v>
      </c>
      <c r="CE2" s="47">
        <f>UW!CG607</f>
        <v>48579</v>
      </c>
      <c r="CF2" s="47">
        <f>UW!CH607</f>
        <v>48610</v>
      </c>
      <c r="CG2" s="47">
        <f>UW!CI607</f>
        <v>48638</v>
      </c>
      <c r="CH2" s="47">
        <f>UW!CJ607</f>
        <v>48669</v>
      </c>
      <c r="CI2" s="47">
        <f>UW!CK607</f>
        <v>48699</v>
      </c>
      <c r="CJ2" s="47">
        <f>UW!CL607</f>
        <v>48730</v>
      </c>
      <c r="CK2" s="47">
        <f>UW!CM607</f>
        <v>48760</v>
      </c>
      <c r="CL2" s="47">
        <f>UW!CN607</f>
        <v>48791</v>
      </c>
      <c r="CM2" s="47">
        <f>UW!CO607</f>
        <v>48822</v>
      </c>
      <c r="CN2" s="47">
        <f>UW!CP607</f>
        <v>48852</v>
      </c>
      <c r="CO2" s="47">
        <f>UW!CQ607</f>
        <v>48883</v>
      </c>
      <c r="CP2" s="47">
        <f>UW!CR607</f>
        <v>48913</v>
      </c>
      <c r="CQ2" s="47">
        <f>UW!CS607</f>
        <v>48944</v>
      </c>
      <c r="CR2" s="47">
        <f>UW!CT607</f>
        <v>48975</v>
      </c>
      <c r="CS2" s="47">
        <f>UW!CU607</f>
        <v>49003</v>
      </c>
      <c r="CT2" s="47">
        <f>UW!CV607</f>
        <v>49034</v>
      </c>
      <c r="CU2" s="47">
        <f>UW!CW607</f>
        <v>49064</v>
      </c>
      <c r="CV2" s="47">
        <f>UW!CX607</f>
        <v>49095</v>
      </c>
      <c r="CW2" s="47">
        <f>UW!CY607</f>
        <v>49125</v>
      </c>
      <c r="CX2" s="47">
        <f>UW!CZ607</f>
        <v>49156</v>
      </c>
      <c r="CY2" s="47">
        <f>UW!DA607</f>
        <v>49187</v>
      </c>
      <c r="CZ2" s="47">
        <f>UW!DB607</f>
        <v>49217</v>
      </c>
      <c r="DA2" s="47">
        <f>UW!DC607</f>
        <v>49248</v>
      </c>
      <c r="DB2" s="47">
        <f>UW!DD607</f>
        <v>49278</v>
      </c>
      <c r="DC2" s="47">
        <f>UW!DE607</f>
        <v>49309</v>
      </c>
      <c r="DD2" s="47">
        <f>UW!DF607</f>
        <v>49340</v>
      </c>
      <c r="DE2" s="47">
        <f>UW!DG607</f>
        <v>49368</v>
      </c>
      <c r="DF2" s="47">
        <f>UW!DH607</f>
        <v>49399</v>
      </c>
      <c r="DG2" s="47">
        <f>UW!DI607</f>
        <v>49429</v>
      </c>
      <c r="DH2" s="47">
        <f>UW!DJ607</f>
        <v>49460</v>
      </c>
      <c r="DI2" s="47">
        <f>UW!DK607</f>
        <v>49490</v>
      </c>
      <c r="DJ2" s="47">
        <f>UW!DL607</f>
        <v>49521</v>
      </c>
      <c r="DK2" s="47">
        <f>UW!DM607</f>
        <v>49552</v>
      </c>
      <c r="DL2" s="47">
        <f>UW!DN607</f>
        <v>49582</v>
      </c>
      <c r="DM2" s="47">
        <f>UW!DO607</f>
        <v>49613</v>
      </c>
      <c r="DN2" s="47">
        <f>UW!DP607</f>
        <v>49643</v>
      </c>
      <c r="DO2" s="47">
        <f>UW!DQ607</f>
        <v>49674</v>
      </c>
      <c r="DP2" s="47">
        <f>UW!DR607</f>
        <v>49705</v>
      </c>
      <c r="DQ2" s="47">
        <f>UW!DS607</f>
        <v>49734</v>
      </c>
      <c r="DR2" s="47">
        <f>UW!DT607</f>
        <v>49765</v>
      </c>
      <c r="DS2" s="47">
        <f>UW!DU607</f>
        <v>49795</v>
      </c>
      <c r="DT2" s="47">
        <f>UW!DV607</f>
        <v>49826</v>
      </c>
      <c r="DU2" s="47">
        <f>UW!DW607</f>
        <v>49856</v>
      </c>
      <c r="DV2" s="47">
        <f>UW!DX607</f>
        <v>49887</v>
      </c>
      <c r="DW2" s="47">
        <f>UW!DY607</f>
        <v>49918</v>
      </c>
      <c r="DX2" s="47">
        <f>UW!DZ607</f>
        <v>49948</v>
      </c>
      <c r="DY2" s="47">
        <f>UW!EA607</f>
        <v>49979</v>
      </c>
      <c r="DZ2" s="47">
        <f>UW!EB607</f>
        <v>50009</v>
      </c>
      <c r="EA2" s="47">
        <f>UW!EC607</f>
        <v>50040</v>
      </c>
      <c r="EB2" s="47">
        <f>UW!ED607</f>
        <v>50071</v>
      </c>
      <c r="EC2" s="47">
        <f>UW!EE607</f>
        <v>50099</v>
      </c>
      <c r="ED2" s="47">
        <f>UW!EF607</f>
        <v>50130</v>
      </c>
    </row>
    <row r="3" spans="2:134" ht="15" customHeight="1" thickBot="1">
      <c r="B3" s="1810"/>
      <c r="C3" s="1810">
        <f>UW!E612</f>
        <v>1</v>
      </c>
      <c r="D3" s="1810">
        <f>UW!F612</f>
        <v>2</v>
      </c>
      <c r="E3" s="1810">
        <f>UW!G612</f>
        <v>3</v>
      </c>
      <c r="F3" s="1810">
        <f>UW!H612</f>
        <v>4</v>
      </c>
      <c r="G3" s="1810">
        <f>UW!I612</f>
        <v>5</v>
      </c>
      <c r="H3" s="1810">
        <f>UW!J612</f>
        <v>6</v>
      </c>
      <c r="I3" s="1810">
        <f>UW!K612</f>
        <v>7</v>
      </c>
      <c r="J3" s="1810">
        <f>UW!L612</f>
        <v>8</v>
      </c>
      <c r="K3" s="1810">
        <f>UW!M612</f>
        <v>9</v>
      </c>
      <c r="L3" s="1810">
        <f>UW!N612</f>
        <v>10</v>
      </c>
      <c r="M3" s="1810">
        <f>UW!O612</f>
        <v>11</v>
      </c>
      <c r="N3" s="1810">
        <f>UW!P612</f>
        <v>12</v>
      </c>
      <c r="O3" s="1810">
        <f>UW!Q612</f>
        <v>13</v>
      </c>
      <c r="P3" s="1810">
        <f>UW!R612</f>
        <v>14</v>
      </c>
      <c r="Q3" s="1810">
        <f>UW!S612</f>
        <v>15</v>
      </c>
      <c r="R3" s="1810">
        <f>UW!T612</f>
        <v>16</v>
      </c>
      <c r="S3" s="1810">
        <f>UW!U612</f>
        <v>17</v>
      </c>
      <c r="T3" s="1810">
        <f>UW!V612</f>
        <v>18</v>
      </c>
      <c r="U3" s="1810">
        <f>UW!W612</f>
        <v>19</v>
      </c>
      <c r="V3" s="1810">
        <f>UW!X612</f>
        <v>20</v>
      </c>
      <c r="W3" s="1810">
        <f>UW!Y612</f>
        <v>21</v>
      </c>
      <c r="X3" s="1810">
        <f>UW!Z612</f>
        <v>22</v>
      </c>
      <c r="Y3" s="1810">
        <f>UW!AA612</f>
        <v>23</v>
      </c>
      <c r="Z3" s="1810">
        <f>UW!AB612</f>
        <v>24</v>
      </c>
      <c r="AA3" s="1810">
        <f>UW!AC612</f>
        <v>25</v>
      </c>
      <c r="AB3" s="1810">
        <f>UW!AD612</f>
        <v>26</v>
      </c>
      <c r="AC3" s="1810">
        <f>UW!AE612</f>
        <v>27</v>
      </c>
      <c r="AD3" s="1810">
        <f>UW!AF612</f>
        <v>28</v>
      </c>
      <c r="AE3" s="1810">
        <f>UW!AG612</f>
        <v>29</v>
      </c>
      <c r="AF3" s="1810">
        <f>UW!AH612</f>
        <v>30</v>
      </c>
      <c r="AG3" s="1810">
        <f>UW!AI612</f>
        <v>31</v>
      </c>
      <c r="AH3" s="1810">
        <f>UW!AJ612</f>
        <v>32</v>
      </c>
      <c r="AI3" s="1810">
        <f>UW!AK612</f>
        <v>33</v>
      </c>
      <c r="AJ3" s="1810">
        <f>UW!AL612</f>
        <v>34</v>
      </c>
      <c r="AK3" s="1810">
        <f>UW!AM612</f>
        <v>35</v>
      </c>
      <c r="AL3" s="1810">
        <f>UW!AN612</f>
        <v>36</v>
      </c>
      <c r="AM3" s="1810">
        <f>UW!AO612</f>
        <v>37</v>
      </c>
      <c r="AN3" s="1810">
        <f>UW!AP612</f>
        <v>38</v>
      </c>
      <c r="AO3" s="1810">
        <f>UW!AQ612</f>
        <v>39</v>
      </c>
      <c r="AP3" s="1810">
        <f>UW!AR612</f>
        <v>40</v>
      </c>
      <c r="AQ3" s="1810">
        <f>UW!AS612</f>
        <v>41</v>
      </c>
      <c r="AR3" s="1810">
        <f>UW!AT612</f>
        <v>42</v>
      </c>
      <c r="AS3" s="1810">
        <f>UW!AU612</f>
        <v>43</v>
      </c>
      <c r="AT3" s="1810">
        <f>UW!AV612</f>
        <v>44</v>
      </c>
      <c r="AU3" s="1810">
        <f>UW!AW612</f>
        <v>45</v>
      </c>
      <c r="AV3" s="1810">
        <f>UW!AX612</f>
        <v>46</v>
      </c>
      <c r="AW3" s="1810">
        <f>UW!AY612</f>
        <v>47</v>
      </c>
      <c r="AX3" s="1810">
        <f>UW!AZ612</f>
        <v>48</v>
      </c>
      <c r="AY3" s="1810">
        <f>UW!BA612</f>
        <v>49</v>
      </c>
      <c r="AZ3" s="1810">
        <f>UW!BB612</f>
        <v>50</v>
      </c>
      <c r="BA3" s="1810">
        <f>UW!BC612</f>
        <v>51</v>
      </c>
      <c r="BB3" s="1810">
        <f>UW!BD612</f>
        <v>52</v>
      </c>
      <c r="BC3" s="1810">
        <f>UW!BE612</f>
        <v>53</v>
      </c>
      <c r="BD3" s="1810">
        <f>UW!BF612</f>
        <v>54</v>
      </c>
      <c r="BE3" s="1810">
        <f>UW!BG612</f>
        <v>55</v>
      </c>
      <c r="BF3" s="1810">
        <f>UW!BH612</f>
        <v>56</v>
      </c>
      <c r="BG3" s="1810">
        <f>UW!BI612</f>
        <v>57</v>
      </c>
      <c r="BH3" s="1810">
        <f>UW!BJ612</f>
        <v>58</v>
      </c>
      <c r="BI3" s="1810">
        <f>UW!BK612</f>
        <v>59</v>
      </c>
      <c r="BJ3" s="1810">
        <f>UW!BL612</f>
        <v>60</v>
      </c>
      <c r="BK3" s="1810">
        <f>UW!BM612</f>
        <v>61</v>
      </c>
      <c r="BL3" s="1810">
        <f>UW!BN612</f>
        <v>62</v>
      </c>
      <c r="BM3" s="1810">
        <f>UW!BO612</f>
        <v>63</v>
      </c>
      <c r="BN3" s="1810">
        <f>UW!BP612</f>
        <v>64</v>
      </c>
      <c r="BO3" s="1810">
        <f>UW!BQ612</f>
        <v>65</v>
      </c>
      <c r="BP3" s="1810">
        <f>UW!BR612</f>
        <v>66</v>
      </c>
      <c r="BQ3" s="1810">
        <f>UW!BS612</f>
        <v>67</v>
      </c>
      <c r="BR3" s="1810">
        <f>UW!BT612</f>
        <v>68</v>
      </c>
      <c r="BS3" s="1810">
        <f>UW!BU612</f>
        <v>69</v>
      </c>
      <c r="BT3" s="1810">
        <f>UW!BV612</f>
        <v>70</v>
      </c>
      <c r="BU3" s="1810">
        <f>UW!BW612</f>
        <v>71</v>
      </c>
      <c r="BV3" s="1810">
        <f>UW!BX612</f>
        <v>72</v>
      </c>
      <c r="BW3" s="1810">
        <f>UW!BY612</f>
        <v>73</v>
      </c>
      <c r="BX3" s="1810">
        <f>UW!BZ612</f>
        <v>74</v>
      </c>
      <c r="BY3" s="1810">
        <f>UW!CA612</f>
        <v>75</v>
      </c>
      <c r="BZ3" s="1810">
        <f>UW!CB612</f>
        <v>76</v>
      </c>
      <c r="CA3" s="1810">
        <f>UW!CC612</f>
        <v>77</v>
      </c>
      <c r="CB3" s="1810">
        <f>UW!CD612</f>
        <v>78</v>
      </c>
      <c r="CC3" s="1810">
        <f>UW!CE612</f>
        <v>79</v>
      </c>
      <c r="CD3" s="1810">
        <f>UW!CF612</f>
        <v>80</v>
      </c>
      <c r="CE3" s="1810">
        <f>UW!CG612</f>
        <v>81</v>
      </c>
      <c r="CF3" s="1810">
        <f>UW!CH612</f>
        <v>82</v>
      </c>
      <c r="CG3" s="1810">
        <f>UW!CI612</f>
        <v>83</v>
      </c>
      <c r="CH3" s="1810">
        <f>UW!CJ612</f>
        <v>84</v>
      </c>
      <c r="CI3" s="1810">
        <f>UW!CK612</f>
        <v>85</v>
      </c>
      <c r="CJ3" s="1810">
        <f>UW!CL612</f>
        <v>86</v>
      </c>
      <c r="CK3" s="1810">
        <f>UW!CM612</f>
        <v>87</v>
      </c>
      <c r="CL3" s="1810">
        <f>UW!CN612</f>
        <v>88</v>
      </c>
      <c r="CM3" s="1810">
        <f>UW!CO612</f>
        <v>89</v>
      </c>
      <c r="CN3" s="1810">
        <f>UW!CP612</f>
        <v>90</v>
      </c>
      <c r="CO3" s="1810">
        <f>UW!CQ612</f>
        <v>91</v>
      </c>
      <c r="CP3" s="1810">
        <f>UW!CR612</f>
        <v>92</v>
      </c>
      <c r="CQ3" s="1810">
        <f>UW!CS612</f>
        <v>93</v>
      </c>
      <c r="CR3" s="1810">
        <f>UW!CT612</f>
        <v>94</v>
      </c>
      <c r="CS3" s="1810">
        <f>UW!CU612</f>
        <v>95</v>
      </c>
      <c r="CT3" s="1810">
        <f>UW!CV612</f>
        <v>96</v>
      </c>
      <c r="CU3" s="1810">
        <f>UW!CW612</f>
        <v>97</v>
      </c>
      <c r="CV3" s="1810">
        <f>UW!CX612</f>
        <v>98</v>
      </c>
      <c r="CW3" s="1810">
        <f>UW!CY612</f>
        <v>99</v>
      </c>
      <c r="CX3" s="1810">
        <f>UW!CZ612</f>
        <v>100</v>
      </c>
      <c r="CY3" s="1810">
        <f>UW!DA612</f>
        <v>101</v>
      </c>
      <c r="CZ3" s="1810">
        <f>UW!DB612</f>
        <v>102</v>
      </c>
      <c r="DA3" s="1810">
        <f>UW!DC612</f>
        <v>103</v>
      </c>
      <c r="DB3" s="1810">
        <f>UW!DD612</f>
        <v>104</v>
      </c>
      <c r="DC3" s="1810">
        <f>UW!DE612</f>
        <v>105</v>
      </c>
      <c r="DD3" s="1810">
        <f>UW!DF612</f>
        <v>106</v>
      </c>
      <c r="DE3" s="1810">
        <f>UW!DG612</f>
        <v>107</v>
      </c>
      <c r="DF3" s="1810">
        <f>UW!DH612</f>
        <v>108</v>
      </c>
      <c r="DG3" s="1810">
        <f>UW!DI612</f>
        <v>109</v>
      </c>
      <c r="DH3" s="1810">
        <f>UW!DJ612</f>
        <v>110</v>
      </c>
      <c r="DI3" s="1810">
        <f>UW!DK612</f>
        <v>111</v>
      </c>
      <c r="DJ3" s="1810">
        <f>UW!DL612</f>
        <v>112</v>
      </c>
      <c r="DK3" s="1810">
        <f>UW!DM612</f>
        <v>113</v>
      </c>
      <c r="DL3" s="1810">
        <f>UW!DN612</f>
        <v>114</v>
      </c>
      <c r="DM3" s="1810">
        <f>UW!DO612</f>
        <v>115</v>
      </c>
      <c r="DN3" s="1810">
        <f>UW!DP612</f>
        <v>116</v>
      </c>
      <c r="DO3" s="1810">
        <f>UW!DQ612</f>
        <v>117</v>
      </c>
      <c r="DP3" s="1810">
        <f>UW!DR612</f>
        <v>118</v>
      </c>
      <c r="DQ3" s="1810">
        <f>UW!DS612</f>
        <v>119</v>
      </c>
      <c r="DR3" s="1810">
        <f>UW!DT612</f>
        <v>120</v>
      </c>
      <c r="DS3" s="1810">
        <f>UW!DU612</f>
        <v>121</v>
      </c>
      <c r="DT3" s="1810">
        <f>UW!DV612</f>
        <v>122</v>
      </c>
      <c r="DU3" s="1810">
        <f>UW!DW612</f>
        <v>123</v>
      </c>
      <c r="DV3" s="1810">
        <f>UW!DX612</f>
        <v>124</v>
      </c>
      <c r="DW3" s="1810">
        <f>UW!DY612</f>
        <v>125</v>
      </c>
      <c r="DX3" s="1810">
        <f>UW!DZ612</f>
        <v>126</v>
      </c>
      <c r="DY3" s="1810">
        <f>UW!EA612</f>
        <v>127</v>
      </c>
      <c r="DZ3" s="1810">
        <f>UW!EB612</f>
        <v>128</v>
      </c>
      <c r="EA3" s="1810">
        <f>UW!EC612</f>
        <v>129</v>
      </c>
      <c r="EB3" s="1810">
        <f>UW!ED612</f>
        <v>130</v>
      </c>
      <c r="EC3" s="1810">
        <f>UW!EE612</f>
        <v>131</v>
      </c>
      <c r="ED3" s="1810">
        <f>UW!EF612</f>
        <v>132</v>
      </c>
    </row>
    <row r="4" spans="2:134">
      <c r="B4" s="27" t="s">
        <v>410</v>
      </c>
      <c r="C4" s="1250">
        <f ca="1">UW!E685</f>
        <v>0</v>
      </c>
      <c r="D4" s="1250">
        <f ca="1">UW!F685</f>
        <v>0</v>
      </c>
      <c r="E4" s="1250">
        <f ca="1">UW!G685</f>
        <v>0</v>
      </c>
      <c r="F4" s="1250">
        <f ca="1">UW!H685</f>
        <v>0</v>
      </c>
      <c r="G4" s="1250">
        <f ca="1">UW!I685</f>
        <v>0</v>
      </c>
      <c r="H4" s="1250">
        <f ca="1">UW!J685</f>
        <v>0</v>
      </c>
      <c r="I4" s="1250">
        <f ca="1">UW!K685</f>
        <v>0</v>
      </c>
      <c r="J4" s="1250">
        <f ca="1">UW!L685</f>
        <v>0</v>
      </c>
      <c r="K4" s="1250">
        <f ca="1">UW!M685</f>
        <v>0</v>
      </c>
      <c r="L4" s="1250">
        <f ca="1">UW!N685</f>
        <v>0</v>
      </c>
      <c r="M4" s="1250">
        <f ca="1">UW!O685</f>
        <v>0</v>
      </c>
      <c r="N4" s="1250">
        <f ca="1">UW!P685</f>
        <v>0</v>
      </c>
      <c r="O4" s="1250">
        <f ca="1">UW!Q685</f>
        <v>0</v>
      </c>
      <c r="P4" s="1250">
        <f ca="1">UW!R685</f>
        <v>0</v>
      </c>
      <c r="Q4" s="1250">
        <f ca="1">UW!S685</f>
        <v>0</v>
      </c>
      <c r="R4" s="1250">
        <f ca="1">UW!T685</f>
        <v>0</v>
      </c>
      <c r="S4" s="1250">
        <f ca="1">UW!U685</f>
        <v>0</v>
      </c>
      <c r="T4" s="1250">
        <f ca="1">UW!V685</f>
        <v>0</v>
      </c>
      <c r="U4" s="1250">
        <f ca="1">UW!W685</f>
        <v>0</v>
      </c>
      <c r="V4" s="1250">
        <f ca="1">UW!X685</f>
        <v>0</v>
      </c>
      <c r="W4" s="1250">
        <f ca="1">UW!Y685</f>
        <v>0</v>
      </c>
      <c r="X4" s="1250">
        <f ca="1">UW!Z685</f>
        <v>0</v>
      </c>
      <c r="Y4" s="1250">
        <f ca="1">UW!AA685</f>
        <v>0</v>
      </c>
      <c r="Z4" s="1250">
        <f ca="1">UW!AB685</f>
        <v>0</v>
      </c>
      <c r="AA4" s="1250">
        <f ca="1">UW!AC685</f>
        <v>0</v>
      </c>
      <c r="AB4" s="1250">
        <f ca="1">UW!AD685</f>
        <v>0</v>
      </c>
      <c r="AC4" s="1250">
        <f ca="1">UW!AE685</f>
        <v>0</v>
      </c>
      <c r="AD4" s="1250">
        <f ca="1">UW!AF685</f>
        <v>0</v>
      </c>
      <c r="AE4" s="1250">
        <f ca="1">UW!AG685</f>
        <v>0</v>
      </c>
      <c r="AF4" s="1250">
        <f ca="1">UW!AH685</f>
        <v>0</v>
      </c>
      <c r="AG4" s="1250">
        <f ca="1">UW!AI685</f>
        <v>0</v>
      </c>
      <c r="AH4" s="1250">
        <f ca="1">UW!AJ685</f>
        <v>0</v>
      </c>
      <c r="AI4" s="1250">
        <f ca="1">UW!AK685</f>
        <v>0</v>
      </c>
      <c r="AJ4" s="1250">
        <f ca="1">UW!AL685</f>
        <v>0</v>
      </c>
      <c r="AK4" s="1250">
        <f ca="1">UW!AM685</f>
        <v>0</v>
      </c>
      <c r="AL4" s="1250">
        <f ca="1">UW!AN685</f>
        <v>0</v>
      </c>
      <c r="AM4" s="1250">
        <f ca="1">UW!AO685</f>
        <v>0</v>
      </c>
      <c r="AN4" s="1250">
        <f ca="1">UW!AP685</f>
        <v>0</v>
      </c>
      <c r="AO4" s="1250">
        <f ca="1">UW!AQ685</f>
        <v>0</v>
      </c>
      <c r="AP4" s="1250">
        <f ca="1">UW!AR685</f>
        <v>0</v>
      </c>
      <c r="AQ4" s="1250">
        <f ca="1">UW!AS685</f>
        <v>0</v>
      </c>
      <c r="AR4" s="1250">
        <f ca="1">UW!AT685</f>
        <v>0</v>
      </c>
      <c r="AS4" s="1250">
        <f ca="1">UW!AU685</f>
        <v>0</v>
      </c>
      <c r="AT4" s="1250">
        <f ca="1">UW!AV685</f>
        <v>0</v>
      </c>
      <c r="AU4" s="1250">
        <f ca="1">UW!AW685</f>
        <v>0</v>
      </c>
      <c r="AV4" s="1250">
        <f ca="1">UW!AX685</f>
        <v>0</v>
      </c>
      <c r="AW4" s="1250">
        <f ca="1">UW!AY685</f>
        <v>0</v>
      </c>
      <c r="AX4" s="1250">
        <f ca="1">UW!AZ685</f>
        <v>0</v>
      </c>
      <c r="AY4" s="1250">
        <f ca="1">UW!BA685</f>
        <v>0</v>
      </c>
      <c r="AZ4" s="1250">
        <f ca="1">UW!BB685</f>
        <v>0</v>
      </c>
      <c r="BA4" s="1250">
        <f ca="1">UW!BC685</f>
        <v>0</v>
      </c>
      <c r="BB4" s="1250">
        <f ca="1">UW!BD685</f>
        <v>0</v>
      </c>
      <c r="BC4" s="1250">
        <f ca="1">UW!BE685</f>
        <v>0</v>
      </c>
      <c r="BD4" s="1250">
        <f ca="1">UW!BF685</f>
        <v>0</v>
      </c>
      <c r="BE4" s="1250">
        <f ca="1">UW!BG685</f>
        <v>0</v>
      </c>
      <c r="BF4" s="1250">
        <f ca="1">UW!BH685</f>
        <v>0</v>
      </c>
      <c r="BG4" s="1250">
        <f ca="1">UW!BI685</f>
        <v>0</v>
      </c>
      <c r="BH4" s="1250">
        <f ca="1">UW!BJ685</f>
        <v>0</v>
      </c>
      <c r="BI4" s="1250">
        <f ca="1">UW!BK685</f>
        <v>0</v>
      </c>
      <c r="BJ4" s="1250">
        <f ca="1">UW!BL685</f>
        <v>0</v>
      </c>
      <c r="BK4" s="1250">
        <f ca="1">UW!BM685</f>
        <v>0</v>
      </c>
      <c r="BL4" s="1250">
        <f ca="1">UW!BN685</f>
        <v>0</v>
      </c>
      <c r="BM4" s="1250">
        <f ca="1">UW!BO685</f>
        <v>0</v>
      </c>
      <c r="BN4" s="1250">
        <f ca="1">UW!BP685</f>
        <v>0</v>
      </c>
      <c r="BO4" s="1250">
        <f ca="1">UW!BQ685</f>
        <v>0</v>
      </c>
      <c r="BP4" s="1250">
        <f ca="1">UW!BR685</f>
        <v>0</v>
      </c>
      <c r="BQ4" s="1250">
        <f ca="1">UW!BS685</f>
        <v>0</v>
      </c>
      <c r="BR4" s="1250">
        <f ca="1">UW!BT685</f>
        <v>0</v>
      </c>
      <c r="BS4" s="1250">
        <f ca="1">UW!BU685</f>
        <v>0</v>
      </c>
      <c r="BT4" s="1250">
        <f ca="1">UW!BV685</f>
        <v>0</v>
      </c>
      <c r="BU4" s="1250">
        <f ca="1">UW!BW685</f>
        <v>0</v>
      </c>
      <c r="BV4" s="1250">
        <f ca="1">UW!BX685</f>
        <v>0</v>
      </c>
      <c r="BW4" s="1250">
        <f ca="1">UW!BY685</f>
        <v>0</v>
      </c>
      <c r="BX4" s="1250">
        <f ca="1">UW!BZ685</f>
        <v>0</v>
      </c>
      <c r="BY4" s="1250">
        <f ca="1">UW!CA685</f>
        <v>0</v>
      </c>
      <c r="BZ4" s="1250">
        <f ca="1">UW!CB685</f>
        <v>0</v>
      </c>
      <c r="CA4" s="1250">
        <f ca="1">UW!CC685</f>
        <v>0</v>
      </c>
      <c r="CB4" s="1250">
        <f ca="1">UW!CD685</f>
        <v>0</v>
      </c>
      <c r="CC4" s="1250">
        <f ca="1">UW!CE685</f>
        <v>0</v>
      </c>
      <c r="CD4" s="1250">
        <f ca="1">UW!CF685</f>
        <v>0</v>
      </c>
      <c r="CE4" s="1250">
        <f ca="1">UW!CG685</f>
        <v>0</v>
      </c>
      <c r="CF4" s="1250">
        <f ca="1">UW!CH685</f>
        <v>0</v>
      </c>
      <c r="CG4" s="1250">
        <f ca="1">UW!CI685</f>
        <v>0</v>
      </c>
      <c r="CH4" s="1250">
        <f ca="1">UW!CJ685</f>
        <v>0</v>
      </c>
      <c r="CI4" s="1250">
        <f ca="1">UW!CK685</f>
        <v>0</v>
      </c>
      <c r="CJ4" s="1250">
        <f ca="1">UW!CL685</f>
        <v>0</v>
      </c>
      <c r="CK4" s="1250">
        <f ca="1">UW!CM685</f>
        <v>0</v>
      </c>
      <c r="CL4" s="1250">
        <f ca="1">UW!CN685</f>
        <v>0</v>
      </c>
      <c r="CM4" s="1250">
        <f ca="1">UW!CO685</f>
        <v>0</v>
      </c>
      <c r="CN4" s="1250">
        <f ca="1">UW!CP685</f>
        <v>0</v>
      </c>
      <c r="CO4" s="1250">
        <f ca="1">UW!CQ685</f>
        <v>0</v>
      </c>
      <c r="CP4" s="1250">
        <f ca="1">UW!CR685</f>
        <v>0</v>
      </c>
      <c r="CQ4" s="1250">
        <f ca="1">UW!CS685</f>
        <v>0</v>
      </c>
      <c r="CR4" s="1250">
        <f ca="1">UW!CT685</f>
        <v>0</v>
      </c>
      <c r="CS4" s="1250">
        <f ca="1">UW!CU685</f>
        <v>0</v>
      </c>
      <c r="CT4" s="1250">
        <f ca="1">UW!CV685</f>
        <v>0</v>
      </c>
      <c r="CU4" s="1250">
        <f ca="1">UW!CW685</f>
        <v>0</v>
      </c>
      <c r="CV4" s="1250">
        <f ca="1">UW!CX685</f>
        <v>0</v>
      </c>
      <c r="CW4" s="1250">
        <f ca="1">UW!CY685</f>
        <v>0</v>
      </c>
      <c r="CX4" s="1250">
        <f ca="1">UW!CZ685</f>
        <v>0</v>
      </c>
      <c r="CY4" s="1250">
        <f ca="1">UW!DA685</f>
        <v>0</v>
      </c>
      <c r="CZ4" s="1250">
        <f ca="1">UW!DB685</f>
        <v>0</v>
      </c>
      <c r="DA4" s="1250">
        <f ca="1">UW!DC685</f>
        <v>0</v>
      </c>
      <c r="DB4" s="1250">
        <f ca="1">UW!DD685</f>
        <v>0</v>
      </c>
      <c r="DC4" s="1250">
        <f ca="1">UW!DE685</f>
        <v>0</v>
      </c>
      <c r="DD4" s="1250">
        <f ca="1">UW!DF685</f>
        <v>0</v>
      </c>
      <c r="DE4" s="1250">
        <f ca="1">UW!DG685</f>
        <v>0</v>
      </c>
      <c r="DF4" s="1250">
        <f ca="1">UW!DH685</f>
        <v>0</v>
      </c>
      <c r="DG4" s="1250">
        <f ca="1">UW!DI685</f>
        <v>0</v>
      </c>
      <c r="DH4" s="1250">
        <f ca="1">UW!DJ685</f>
        <v>0</v>
      </c>
      <c r="DI4" s="1250">
        <f ca="1">UW!DK685</f>
        <v>0</v>
      </c>
      <c r="DJ4" s="1250">
        <f ca="1">UW!DL685</f>
        <v>0</v>
      </c>
      <c r="DK4" s="1250">
        <f ca="1">UW!DM685</f>
        <v>0</v>
      </c>
      <c r="DL4" s="1250">
        <f ca="1">UW!DN685</f>
        <v>0</v>
      </c>
      <c r="DM4" s="1250">
        <f ca="1">UW!DO685</f>
        <v>0</v>
      </c>
      <c r="DN4" s="1250">
        <f ca="1">UW!DP685</f>
        <v>0</v>
      </c>
      <c r="DO4" s="1250">
        <f ca="1">UW!DQ685</f>
        <v>0</v>
      </c>
      <c r="DP4" s="1250">
        <f ca="1">UW!DR685</f>
        <v>0</v>
      </c>
      <c r="DQ4" s="1250">
        <f ca="1">UW!DS685</f>
        <v>0</v>
      </c>
      <c r="DR4" s="1250">
        <f ca="1">UW!DT685</f>
        <v>0</v>
      </c>
      <c r="DS4" s="1250">
        <f ca="1">UW!DU685</f>
        <v>0</v>
      </c>
      <c r="DT4" s="1250">
        <f ca="1">UW!DV685</f>
        <v>0</v>
      </c>
      <c r="DU4" s="1250">
        <f ca="1">UW!DW685</f>
        <v>0</v>
      </c>
      <c r="DV4" s="1250">
        <f ca="1">UW!DX685</f>
        <v>0</v>
      </c>
      <c r="DW4" s="1250">
        <f ca="1">UW!DY685</f>
        <v>0</v>
      </c>
      <c r="DX4" s="1250">
        <f ca="1">UW!DZ685</f>
        <v>0</v>
      </c>
      <c r="DY4" s="1250">
        <f ca="1">UW!EA685</f>
        <v>0</v>
      </c>
      <c r="DZ4" s="1250">
        <f ca="1">UW!EB685</f>
        <v>0</v>
      </c>
      <c r="EA4" s="1250">
        <f ca="1">UW!EC685</f>
        <v>0</v>
      </c>
      <c r="EB4" s="1250">
        <f ca="1">UW!ED685</f>
        <v>0</v>
      </c>
      <c r="EC4" s="1250">
        <f ca="1">UW!EE685</f>
        <v>0</v>
      </c>
      <c r="ED4" s="1250">
        <f ca="1">UW!EF685</f>
        <v>0</v>
      </c>
    </row>
    <row r="5" spans="2:134">
      <c r="B5" s="27" t="s">
        <v>1262</v>
      </c>
      <c r="C5" s="1412">
        <f ca="1">-UW!E712</f>
        <v>-11762.85</v>
      </c>
      <c r="D5" s="1412">
        <f ca="1">-UW!F712</f>
        <v>-11762.85</v>
      </c>
      <c r="E5" s="1412">
        <f ca="1">-UW!G712</f>
        <v>-11762.85</v>
      </c>
      <c r="F5" s="1412">
        <f ca="1">-UW!H712</f>
        <v>-11762.85</v>
      </c>
      <c r="G5" s="1412">
        <f ca="1">-UW!I712</f>
        <v>-11762.85</v>
      </c>
      <c r="H5" s="1412">
        <f ca="1">-UW!J712</f>
        <v>-11762.85</v>
      </c>
      <c r="I5" s="1412">
        <f ca="1">-UW!K712</f>
        <v>-11762.85</v>
      </c>
      <c r="J5" s="1412">
        <f ca="1">-UW!L712</f>
        <v>-11762.85</v>
      </c>
      <c r="K5" s="1412">
        <f ca="1">-UW!M712</f>
        <v>-11762.85</v>
      </c>
      <c r="L5" s="1412">
        <f ca="1">-UW!N712</f>
        <v>-11762.85</v>
      </c>
      <c r="M5" s="1412">
        <f ca="1">-UW!O712</f>
        <v>-11762.85</v>
      </c>
      <c r="N5" s="1412">
        <f ca="1">-UW!P712</f>
        <v>-11762.85</v>
      </c>
      <c r="O5" s="1412">
        <f ca="1">-UW!Q712</f>
        <v>-12348.5445</v>
      </c>
      <c r="P5" s="1412">
        <f ca="1">-UW!R712</f>
        <v>-12348.5445</v>
      </c>
      <c r="Q5" s="1412">
        <f ca="1">-UW!S712</f>
        <v>-12348.5445</v>
      </c>
      <c r="R5" s="1412">
        <f ca="1">-UW!T712</f>
        <v>-12348.5445</v>
      </c>
      <c r="S5" s="1412">
        <f ca="1">-UW!U712</f>
        <v>-12348.5445</v>
      </c>
      <c r="T5" s="1412">
        <f ca="1">-UW!V712</f>
        <v>-12348.5445</v>
      </c>
      <c r="U5" s="1412">
        <f ca="1">-UW!W712</f>
        <v>-12348.5445</v>
      </c>
      <c r="V5" s="1412">
        <f ca="1">-UW!X712</f>
        <v>-12348.5445</v>
      </c>
      <c r="W5" s="1412">
        <f ca="1">-UW!Y712</f>
        <v>-12348.5445</v>
      </c>
      <c r="X5" s="1412">
        <f ca="1">-UW!Z712</f>
        <v>-12348.5445</v>
      </c>
      <c r="Y5" s="1412">
        <f ca="1">-UW!AA712</f>
        <v>-12348.5445</v>
      </c>
      <c r="Z5" s="1412">
        <f ca="1">-UW!AB712</f>
        <v>-12348.5445</v>
      </c>
      <c r="AA5" s="1412">
        <f ca="1">-UW!AC712</f>
        <v>-12963.474765000001</v>
      </c>
      <c r="AB5" s="1412">
        <f ca="1">-UW!AD712</f>
        <v>-12963.474765000001</v>
      </c>
      <c r="AC5" s="1412">
        <f ca="1">-UW!AE712</f>
        <v>-12963.474765000001</v>
      </c>
      <c r="AD5" s="1412">
        <f ca="1">-UW!AF712</f>
        <v>-12963.474765000001</v>
      </c>
      <c r="AE5" s="1412">
        <f ca="1">-UW!AG712</f>
        <v>-12963.474765000001</v>
      </c>
      <c r="AF5" s="1412">
        <f ca="1">-UW!AH712</f>
        <v>-12963.474765000001</v>
      </c>
      <c r="AG5" s="1412">
        <f ca="1">-UW!AI712</f>
        <v>-12963.474765000001</v>
      </c>
      <c r="AH5" s="1412">
        <f ca="1">-UW!AJ712</f>
        <v>-12963.474765000001</v>
      </c>
      <c r="AI5" s="1412">
        <f ca="1">-UW!AK712</f>
        <v>-12963.474765000001</v>
      </c>
      <c r="AJ5" s="1412">
        <f ca="1">-UW!AL712</f>
        <v>-12963.474765000001</v>
      </c>
      <c r="AK5" s="1412">
        <f ca="1">-UW!AM712</f>
        <v>-12963.474765000001</v>
      </c>
      <c r="AL5" s="1412">
        <f ca="1">-UW!AN712</f>
        <v>-12963.474765000001</v>
      </c>
      <c r="AM5" s="1412">
        <f ca="1">-UW!AO712</f>
        <v>-13609.101604050002</v>
      </c>
      <c r="AN5" s="1412">
        <f ca="1">-UW!AP712</f>
        <v>-13609.101604050002</v>
      </c>
      <c r="AO5" s="1412">
        <f ca="1">-UW!AQ712</f>
        <v>-13609.101604050002</v>
      </c>
      <c r="AP5" s="1412">
        <f ca="1">-UW!AR712</f>
        <v>-13609.101604050002</v>
      </c>
      <c r="AQ5" s="1412">
        <f ca="1">-UW!AS712</f>
        <v>-13609.101604050002</v>
      </c>
      <c r="AR5" s="1412">
        <f ca="1">-UW!AT712</f>
        <v>-13609.101604050002</v>
      </c>
      <c r="AS5" s="1412">
        <f ca="1">-UW!AU712</f>
        <v>-13609.101604050002</v>
      </c>
      <c r="AT5" s="1412">
        <f ca="1">-UW!AV712</f>
        <v>-13609.101604050002</v>
      </c>
      <c r="AU5" s="1412">
        <f ca="1">-UW!AW712</f>
        <v>-13609.101604050002</v>
      </c>
      <c r="AV5" s="1412">
        <f ca="1">-UW!AX712</f>
        <v>-13609.101604050002</v>
      </c>
      <c r="AW5" s="1412">
        <f ca="1">-UW!AY712</f>
        <v>-13609.101604050002</v>
      </c>
      <c r="AX5" s="1412">
        <f ca="1">-UW!AZ712</f>
        <v>-13609.101604050002</v>
      </c>
      <c r="AY5" s="1412">
        <f ca="1">-UW!BA712</f>
        <v>-14286.958847068501</v>
      </c>
      <c r="AZ5" s="1412">
        <f ca="1">-UW!BB712</f>
        <v>-14286.958847068501</v>
      </c>
      <c r="BA5" s="1412">
        <f ca="1">-UW!BC712</f>
        <v>-14286.958847068501</v>
      </c>
      <c r="BB5" s="1412">
        <f ca="1">-UW!BD712</f>
        <v>-14286.958847068501</v>
      </c>
      <c r="BC5" s="1412">
        <f ca="1">-UW!BE712</f>
        <v>-14286.958847068501</v>
      </c>
      <c r="BD5" s="1412">
        <f ca="1">-UW!BF712</f>
        <v>-14286.958847068501</v>
      </c>
      <c r="BE5" s="1412">
        <f ca="1">-UW!BG712</f>
        <v>-14286.958847068501</v>
      </c>
      <c r="BF5" s="1412">
        <f ca="1">-UW!BH712</f>
        <v>-14286.958847068501</v>
      </c>
      <c r="BG5" s="1412">
        <f ca="1">-UW!BI712</f>
        <v>-14286.958847068501</v>
      </c>
      <c r="BH5" s="1412">
        <f ca="1">-UW!BJ712</f>
        <v>-14286.958847068501</v>
      </c>
      <c r="BI5" s="1412">
        <f ca="1">-UW!BK712</f>
        <v>-14286.958847068501</v>
      </c>
      <c r="BJ5" s="1412">
        <f ca="1">-UW!BL712</f>
        <v>-14286.958847068501</v>
      </c>
      <c r="BK5" s="1412">
        <f ca="1">-UW!BM712</f>
        <v>-14998.656995494246</v>
      </c>
      <c r="BL5" s="1412">
        <f ca="1">-UW!BN712</f>
        <v>-14998.656995494246</v>
      </c>
      <c r="BM5" s="1412">
        <f ca="1">-UW!BO712</f>
        <v>-14998.656995494246</v>
      </c>
      <c r="BN5" s="1412">
        <f ca="1">-UW!BP712</f>
        <v>-14998.656995494246</v>
      </c>
      <c r="BO5" s="1412">
        <f ca="1">-UW!BQ712</f>
        <v>-14998.656995494246</v>
      </c>
      <c r="BP5" s="1412">
        <f ca="1">-UW!BR712</f>
        <v>-14998.656995494246</v>
      </c>
      <c r="BQ5" s="1412">
        <f ca="1">-UW!BS712</f>
        <v>-14998.656995494246</v>
      </c>
      <c r="BR5" s="1412">
        <f ca="1">-UW!BT712</f>
        <v>-14998.656995494246</v>
      </c>
      <c r="BS5" s="1412">
        <f ca="1">-UW!BU712</f>
        <v>-14998.656995494246</v>
      </c>
      <c r="BT5" s="1412">
        <f ca="1">-UW!BV712</f>
        <v>-14998.656995494246</v>
      </c>
      <c r="BU5" s="1412">
        <f ca="1">-UW!BW712</f>
        <v>-14998.656995494246</v>
      </c>
      <c r="BV5" s="1412">
        <f ca="1">-UW!BX712</f>
        <v>-14998.656995494246</v>
      </c>
      <c r="BW5" s="1412">
        <f ca="1">-UW!BY712</f>
        <v>-15745.887055462725</v>
      </c>
      <c r="BX5" s="1412">
        <f ca="1">-UW!BZ712</f>
        <v>-15745.887055462725</v>
      </c>
      <c r="BY5" s="1412">
        <f ca="1">-UW!CA712</f>
        <v>-15745.887055462725</v>
      </c>
      <c r="BZ5" s="1412">
        <f ca="1">-UW!CB712</f>
        <v>-15745.887055462725</v>
      </c>
      <c r="CA5" s="1412">
        <f ca="1">-UW!CC712</f>
        <v>-15745.887055462725</v>
      </c>
      <c r="CB5" s="1412">
        <f ca="1">-UW!CD712</f>
        <v>-15745.887055462725</v>
      </c>
      <c r="CC5" s="1412">
        <f ca="1">-UW!CE712</f>
        <v>-15745.887055462725</v>
      </c>
      <c r="CD5" s="1412">
        <f ca="1">-UW!CF712</f>
        <v>-15745.887055462725</v>
      </c>
      <c r="CE5" s="1412">
        <f ca="1">-UW!CG712</f>
        <v>-15745.887055462725</v>
      </c>
      <c r="CF5" s="1412">
        <f ca="1">-UW!CH712</f>
        <v>-15745.887055462725</v>
      </c>
      <c r="CG5" s="1412">
        <f ca="1">-UW!CI712</f>
        <v>-15745.887055462725</v>
      </c>
      <c r="CH5" s="1412">
        <f ca="1">-UW!CJ712</f>
        <v>-15745.887055462725</v>
      </c>
      <c r="CI5" s="1412">
        <f ca="1">-UW!CK712</f>
        <v>-16530.424562633503</v>
      </c>
      <c r="CJ5" s="1412">
        <f ca="1">-UW!CL712</f>
        <v>-16530.424562633503</v>
      </c>
      <c r="CK5" s="1412">
        <f ca="1">-UW!CM712</f>
        <v>-16530.424562633503</v>
      </c>
      <c r="CL5" s="1412">
        <f ca="1">-UW!CN712</f>
        <v>-16530.424562633503</v>
      </c>
      <c r="CM5" s="1412">
        <f ca="1">-UW!CO712</f>
        <v>-16530.424562633503</v>
      </c>
      <c r="CN5" s="1412">
        <f ca="1">-UW!CP712</f>
        <v>-16530.424562633503</v>
      </c>
      <c r="CO5" s="1412">
        <f ca="1">-UW!CQ712</f>
        <v>-16530.424562633503</v>
      </c>
      <c r="CP5" s="1412">
        <f ca="1">-UW!CR712</f>
        <v>-16530.424562633503</v>
      </c>
      <c r="CQ5" s="1412">
        <f ca="1">-UW!CS712</f>
        <v>-16530.424562633503</v>
      </c>
      <c r="CR5" s="1412">
        <f ca="1">-UW!CT712</f>
        <v>-16530.424562633503</v>
      </c>
      <c r="CS5" s="1412">
        <f ca="1">-UW!CU712</f>
        <v>-16530.424562633503</v>
      </c>
      <c r="CT5" s="1412">
        <f ca="1">-UW!CV712</f>
        <v>-16530.424562633503</v>
      </c>
      <c r="CU5" s="1412">
        <f ca="1">-UW!CW712</f>
        <v>-17354.133808250775</v>
      </c>
      <c r="CV5" s="1412">
        <f ca="1">-UW!CX712</f>
        <v>-17354.133808250775</v>
      </c>
      <c r="CW5" s="1412">
        <f ca="1">-UW!CY712</f>
        <v>-17354.133808250775</v>
      </c>
      <c r="CX5" s="1412">
        <f ca="1">-UW!CZ712</f>
        <v>-17354.133808250775</v>
      </c>
      <c r="CY5" s="1412">
        <f ca="1">-UW!DA712</f>
        <v>-17354.133808250775</v>
      </c>
      <c r="CZ5" s="1412">
        <f ca="1">-UW!DB712</f>
        <v>-17354.133808250775</v>
      </c>
      <c r="DA5" s="1412">
        <f ca="1">-UW!DC712</f>
        <v>-17354.133808250775</v>
      </c>
      <c r="DB5" s="1412">
        <f ca="1">-UW!DD712</f>
        <v>-17354.133808250775</v>
      </c>
      <c r="DC5" s="1412">
        <f ca="1">-UW!DE712</f>
        <v>-17354.133808250775</v>
      </c>
      <c r="DD5" s="1412">
        <f ca="1">-UW!DF712</f>
        <v>-17354.133808250775</v>
      </c>
      <c r="DE5" s="1412">
        <f ca="1">-UW!DG712</f>
        <v>-17354.133808250775</v>
      </c>
      <c r="DF5" s="1412">
        <f ca="1">-UW!DH712</f>
        <v>-17354.133808250775</v>
      </c>
      <c r="DG5" s="1412">
        <f ca="1">-UW!DI712</f>
        <v>-18218.972276498622</v>
      </c>
      <c r="DH5" s="1412">
        <f ca="1">-UW!DJ712</f>
        <v>-18218.972276498622</v>
      </c>
      <c r="DI5" s="1412">
        <f ca="1">-UW!DK712</f>
        <v>-18218.972276498622</v>
      </c>
      <c r="DJ5" s="1412">
        <f ca="1">-UW!DL712</f>
        <v>-18218.972276498622</v>
      </c>
      <c r="DK5" s="1412">
        <f ca="1">-UW!DM712</f>
        <v>-18218.972276498622</v>
      </c>
      <c r="DL5" s="1412">
        <f ca="1">-UW!DN712</f>
        <v>-18218.972276498622</v>
      </c>
      <c r="DM5" s="1412">
        <f ca="1">-UW!DO712</f>
        <v>-18218.972276498622</v>
      </c>
      <c r="DN5" s="1412">
        <f ca="1">-UW!DP712</f>
        <v>-18218.972276498622</v>
      </c>
      <c r="DO5" s="1412">
        <f ca="1">-UW!DQ712</f>
        <v>-18218.972276498622</v>
      </c>
      <c r="DP5" s="1412">
        <f ca="1">-UW!DR712</f>
        <v>-18218.972276498622</v>
      </c>
      <c r="DQ5" s="1412">
        <f ca="1">-UW!DS712</f>
        <v>-18218.972276498622</v>
      </c>
      <c r="DR5" s="1412">
        <f ca="1">-UW!DT712</f>
        <v>-18218.972276498622</v>
      </c>
      <c r="DS5" s="1412">
        <f ca="1">-UW!DU712</f>
        <v>-19126.995303715565</v>
      </c>
      <c r="DT5" s="1412">
        <f ca="1">-UW!DV712</f>
        <v>-19126.995303715565</v>
      </c>
      <c r="DU5" s="1412">
        <f ca="1">-UW!DW712</f>
        <v>-19126.995303715565</v>
      </c>
      <c r="DV5" s="1412">
        <f ca="1">-UW!DX712</f>
        <v>-19126.995303715565</v>
      </c>
      <c r="DW5" s="1412">
        <f ca="1">-UW!DY712</f>
        <v>-19126.995303715565</v>
      </c>
      <c r="DX5" s="1412">
        <f ca="1">-UW!DZ712</f>
        <v>-19126.995303715565</v>
      </c>
      <c r="DY5" s="1412">
        <f ca="1">-UW!EA712</f>
        <v>-19126.995303715565</v>
      </c>
      <c r="DZ5" s="1412">
        <f ca="1">-UW!EB712</f>
        <v>-19126.995303715565</v>
      </c>
      <c r="EA5" s="1412">
        <f ca="1">-UW!EC712</f>
        <v>-19126.995303715565</v>
      </c>
      <c r="EB5" s="1412">
        <f ca="1">-UW!ED712</f>
        <v>-19126.995303715565</v>
      </c>
      <c r="EC5" s="1412">
        <f ca="1">-UW!EE712</f>
        <v>-19126.995303715565</v>
      </c>
      <c r="ED5" s="1412">
        <f ca="1">-UW!EF712</f>
        <v>-19126.995303715565</v>
      </c>
    </row>
    <row r="6" spans="2:134">
      <c r="B6" s="27" t="s">
        <v>589</v>
      </c>
      <c r="C6" s="1410">
        <f t="shared" ref="C6:AH6" ca="1" si="0">SUM(C4:C5)</f>
        <v>-11762.85</v>
      </c>
      <c r="D6" s="1410">
        <f t="shared" ca="1" si="0"/>
        <v>-11762.85</v>
      </c>
      <c r="E6" s="1410">
        <f t="shared" ca="1" si="0"/>
        <v>-11762.85</v>
      </c>
      <c r="F6" s="1410">
        <f t="shared" ca="1" si="0"/>
        <v>-11762.85</v>
      </c>
      <c r="G6" s="1410">
        <f t="shared" ca="1" si="0"/>
        <v>-11762.85</v>
      </c>
      <c r="H6" s="1410">
        <f t="shared" ca="1" si="0"/>
        <v>-11762.85</v>
      </c>
      <c r="I6" s="1410">
        <f t="shared" ca="1" si="0"/>
        <v>-11762.85</v>
      </c>
      <c r="J6" s="1410">
        <f t="shared" ca="1" si="0"/>
        <v>-11762.85</v>
      </c>
      <c r="K6" s="1410">
        <f t="shared" ca="1" si="0"/>
        <v>-11762.85</v>
      </c>
      <c r="L6" s="1410">
        <f t="shared" ca="1" si="0"/>
        <v>-11762.85</v>
      </c>
      <c r="M6" s="1410">
        <f t="shared" ca="1" si="0"/>
        <v>-11762.85</v>
      </c>
      <c r="N6" s="1410">
        <f t="shared" ca="1" si="0"/>
        <v>-11762.85</v>
      </c>
      <c r="O6" s="1410">
        <f t="shared" ca="1" si="0"/>
        <v>-12348.5445</v>
      </c>
      <c r="P6" s="1410">
        <f t="shared" ca="1" si="0"/>
        <v>-12348.5445</v>
      </c>
      <c r="Q6" s="1410">
        <f t="shared" ca="1" si="0"/>
        <v>-12348.5445</v>
      </c>
      <c r="R6" s="1410">
        <f t="shared" ca="1" si="0"/>
        <v>-12348.5445</v>
      </c>
      <c r="S6" s="1410">
        <f t="shared" ca="1" si="0"/>
        <v>-12348.5445</v>
      </c>
      <c r="T6" s="1410">
        <f t="shared" ca="1" si="0"/>
        <v>-12348.5445</v>
      </c>
      <c r="U6" s="1410">
        <f t="shared" ca="1" si="0"/>
        <v>-12348.5445</v>
      </c>
      <c r="V6" s="1410">
        <f t="shared" ca="1" si="0"/>
        <v>-12348.5445</v>
      </c>
      <c r="W6" s="1410">
        <f t="shared" ca="1" si="0"/>
        <v>-12348.5445</v>
      </c>
      <c r="X6" s="1410">
        <f t="shared" ca="1" si="0"/>
        <v>-12348.5445</v>
      </c>
      <c r="Y6" s="1410">
        <f t="shared" ca="1" si="0"/>
        <v>-12348.5445</v>
      </c>
      <c r="Z6" s="1410">
        <f t="shared" ca="1" si="0"/>
        <v>-12348.5445</v>
      </c>
      <c r="AA6" s="1410">
        <f t="shared" ca="1" si="0"/>
        <v>-12963.474765000001</v>
      </c>
      <c r="AB6" s="1410">
        <f t="shared" ca="1" si="0"/>
        <v>-12963.474765000001</v>
      </c>
      <c r="AC6" s="1410">
        <f t="shared" ca="1" si="0"/>
        <v>-12963.474765000001</v>
      </c>
      <c r="AD6" s="1410">
        <f t="shared" ca="1" si="0"/>
        <v>-12963.474765000001</v>
      </c>
      <c r="AE6" s="1410">
        <f t="shared" ca="1" si="0"/>
        <v>-12963.474765000001</v>
      </c>
      <c r="AF6" s="1410">
        <f t="shared" ca="1" si="0"/>
        <v>-12963.474765000001</v>
      </c>
      <c r="AG6" s="1410">
        <f t="shared" ca="1" si="0"/>
        <v>-12963.474765000001</v>
      </c>
      <c r="AH6" s="1410">
        <f t="shared" ca="1" si="0"/>
        <v>-12963.474765000001</v>
      </c>
      <c r="AI6" s="1410">
        <f t="shared" ref="AI6:BN6" ca="1" si="1">SUM(AI4:AI5)</f>
        <v>-12963.474765000001</v>
      </c>
      <c r="AJ6" s="1410">
        <f t="shared" ca="1" si="1"/>
        <v>-12963.474765000001</v>
      </c>
      <c r="AK6" s="1410">
        <f t="shared" ca="1" si="1"/>
        <v>-12963.474765000001</v>
      </c>
      <c r="AL6" s="1410">
        <f t="shared" ca="1" si="1"/>
        <v>-12963.474765000001</v>
      </c>
      <c r="AM6" s="1410">
        <f t="shared" ca="1" si="1"/>
        <v>-13609.101604050002</v>
      </c>
      <c r="AN6" s="1410">
        <f t="shared" ca="1" si="1"/>
        <v>-13609.101604050002</v>
      </c>
      <c r="AO6" s="1410">
        <f t="shared" ca="1" si="1"/>
        <v>-13609.101604050002</v>
      </c>
      <c r="AP6" s="1410">
        <f t="shared" ca="1" si="1"/>
        <v>-13609.101604050002</v>
      </c>
      <c r="AQ6" s="1410">
        <f t="shared" ca="1" si="1"/>
        <v>-13609.101604050002</v>
      </c>
      <c r="AR6" s="1410">
        <f t="shared" ca="1" si="1"/>
        <v>-13609.101604050002</v>
      </c>
      <c r="AS6" s="1410">
        <f t="shared" ca="1" si="1"/>
        <v>-13609.101604050002</v>
      </c>
      <c r="AT6" s="1410">
        <f t="shared" ca="1" si="1"/>
        <v>-13609.101604050002</v>
      </c>
      <c r="AU6" s="1410">
        <f t="shared" ca="1" si="1"/>
        <v>-13609.101604050002</v>
      </c>
      <c r="AV6" s="1410">
        <f t="shared" ca="1" si="1"/>
        <v>-13609.101604050002</v>
      </c>
      <c r="AW6" s="1410">
        <f t="shared" ca="1" si="1"/>
        <v>-13609.101604050002</v>
      </c>
      <c r="AX6" s="1410">
        <f t="shared" ca="1" si="1"/>
        <v>-13609.101604050002</v>
      </c>
      <c r="AY6" s="1410">
        <f t="shared" ca="1" si="1"/>
        <v>-14286.958847068501</v>
      </c>
      <c r="AZ6" s="1410">
        <f t="shared" ca="1" si="1"/>
        <v>-14286.958847068501</v>
      </c>
      <c r="BA6" s="1410">
        <f t="shared" ca="1" si="1"/>
        <v>-14286.958847068501</v>
      </c>
      <c r="BB6" s="1410">
        <f t="shared" ca="1" si="1"/>
        <v>-14286.958847068501</v>
      </c>
      <c r="BC6" s="1410">
        <f t="shared" ca="1" si="1"/>
        <v>-14286.958847068501</v>
      </c>
      <c r="BD6" s="1410">
        <f t="shared" ca="1" si="1"/>
        <v>-14286.958847068501</v>
      </c>
      <c r="BE6" s="1410">
        <f t="shared" ca="1" si="1"/>
        <v>-14286.958847068501</v>
      </c>
      <c r="BF6" s="1410">
        <f t="shared" ca="1" si="1"/>
        <v>-14286.958847068501</v>
      </c>
      <c r="BG6" s="1410">
        <f t="shared" ca="1" si="1"/>
        <v>-14286.958847068501</v>
      </c>
      <c r="BH6" s="1410">
        <f t="shared" ca="1" si="1"/>
        <v>-14286.958847068501</v>
      </c>
      <c r="BI6" s="1410">
        <f t="shared" ca="1" si="1"/>
        <v>-14286.958847068501</v>
      </c>
      <c r="BJ6" s="1410">
        <f t="shared" ca="1" si="1"/>
        <v>-14286.958847068501</v>
      </c>
      <c r="BK6" s="1410">
        <f t="shared" ca="1" si="1"/>
        <v>-14998.656995494246</v>
      </c>
      <c r="BL6" s="1410">
        <f t="shared" ca="1" si="1"/>
        <v>-14998.656995494246</v>
      </c>
      <c r="BM6" s="1410">
        <f t="shared" ca="1" si="1"/>
        <v>-14998.656995494246</v>
      </c>
      <c r="BN6" s="1410">
        <f t="shared" ca="1" si="1"/>
        <v>-14998.656995494246</v>
      </c>
      <c r="BO6" s="1410">
        <f t="shared" ref="BO6:CT6" ca="1" si="2">SUM(BO4:BO5)</f>
        <v>-14998.656995494246</v>
      </c>
      <c r="BP6" s="1410">
        <f t="shared" ca="1" si="2"/>
        <v>-14998.656995494246</v>
      </c>
      <c r="BQ6" s="1410">
        <f t="shared" ca="1" si="2"/>
        <v>-14998.656995494246</v>
      </c>
      <c r="BR6" s="1410">
        <f t="shared" ca="1" si="2"/>
        <v>-14998.656995494246</v>
      </c>
      <c r="BS6" s="1410">
        <f t="shared" ca="1" si="2"/>
        <v>-14998.656995494246</v>
      </c>
      <c r="BT6" s="1410">
        <f t="shared" ca="1" si="2"/>
        <v>-14998.656995494246</v>
      </c>
      <c r="BU6" s="1410">
        <f t="shared" ca="1" si="2"/>
        <v>-14998.656995494246</v>
      </c>
      <c r="BV6" s="1410">
        <f t="shared" ca="1" si="2"/>
        <v>-14998.656995494246</v>
      </c>
      <c r="BW6" s="1410">
        <f t="shared" ca="1" si="2"/>
        <v>-15745.887055462725</v>
      </c>
      <c r="BX6" s="1410">
        <f t="shared" ca="1" si="2"/>
        <v>-15745.887055462725</v>
      </c>
      <c r="BY6" s="1410">
        <f t="shared" ca="1" si="2"/>
        <v>-15745.887055462725</v>
      </c>
      <c r="BZ6" s="1410">
        <f t="shared" ca="1" si="2"/>
        <v>-15745.887055462725</v>
      </c>
      <c r="CA6" s="1410">
        <f t="shared" ca="1" si="2"/>
        <v>-15745.887055462725</v>
      </c>
      <c r="CB6" s="1410">
        <f t="shared" ca="1" si="2"/>
        <v>-15745.887055462725</v>
      </c>
      <c r="CC6" s="1410">
        <f t="shared" ca="1" si="2"/>
        <v>-15745.887055462725</v>
      </c>
      <c r="CD6" s="1410">
        <f t="shared" ca="1" si="2"/>
        <v>-15745.887055462725</v>
      </c>
      <c r="CE6" s="1410">
        <f t="shared" ca="1" si="2"/>
        <v>-15745.887055462725</v>
      </c>
      <c r="CF6" s="1410">
        <f t="shared" ca="1" si="2"/>
        <v>-15745.887055462725</v>
      </c>
      <c r="CG6" s="1410">
        <f t="shared" ca="1" si="2"/>
        <v>-15745.887055462725</v>
      </c>
      <c r="CH6" s="1410">
        <f t="shared" ca="1" si="2"/>
        <v>-15745.887055462725</v>
      </c>
      <c r="CI6" s="1410">
        <f t="shared" ca="1" si="2"/>
        <v>-16530.424562633503</v>
      </c>
      <c r="CJ6" s="1410">
        <f t="shared" ca="1" si="2"/>
        <v>-16530.424562633503</v>
      </c>
      <c r="CK6" s="1410">
        <f t="shared" ca="1" si="2"/>
        <v>-16530.424562633503</v>
      </c>
      <c r="CL6" s="1410">
        <f t="shared" ca="1" si="2"/>
        <v>-16530.424562633503</v>
      </c>
      <c r="CM6" s="1410">
        <f t="shared" ca="1" si="2"/>
        <v>-16530.424562633503</v>
      </c>
      <c r="CN6" s="1410">
        <f t="shared" ca="1" si="2"/>
        <v>-16530.424562633503</v>
      </c>
      <c r="CO6" s="1410">
        <f t="shared" ca="1" si="2"/>
        <v>-16530.424562633503</v>
      </c>
      <c r="CP6" s="1410">
        <f t="shared" ca="1" si="2"/>
        <v>-16530.424562633503</v>
      </c>
      <c r="CQ6" s="1410">
        <f t="shared" ca="1" si="2"/>
        <v>-16530.424562633503</v>
      </c>
      <c r="CR6" s="1410">
        <f t="shared" ca="1" si="2"/>
        <v>-16530.424562633503</v>
      </c>
      <c r="CS6" s="1410">
        <f t="shared" ca="1" si="2"/>
        <v>-16530.424562633503</v>
      </c>
      <c r="CT6" s="1410">
        <f t="shared" ca="1" si="2"/>
        <v>-16530.424562633503</v>
      </c>
      <c r="CU6" s="1410">
        <f t="shared" ref="CU6:DZ6" ca="1" si="3">SUM(CU4:CU5)</f>
        <v>-17354.133808250775</v>
      </c>
      <c r="CV6" s="1410">
        <f t="shared" ca="1" si="3"/>
        <v>-17354.133808250775</v>
      </c>
      <c r="CW6" s="1410">
        <f t="shared" ca="1" si="3"/>
        <v>-17354.133808250775</v>
      </c>
      <c r="CX6" s="1410">
        <f t="shared" ca="1" si="3"/>
        <v>-17354.133808250775</v>
      </c>
      <c r="CY6" s="1410">
        <f t="shared" ca="1" si="3"/>
        <v>-17354.133808250775</v>
      </c>
      <c r="CZ6" s="1410">
        <f t="shared" ca="1" si="3"/>
        <v>-17354.133808250775</v>
      </c>
      <c r="DA6" s="1410">
        <f t="shared" ca="1" si="3"/>
        <v>-17354.133808250775</v>
      </c>
      <c r="DB6" s="1410">
        <f t="shared" ca="1" si="3"/>
        <v>-17354.133808250775</v>
      </c>
      <c r="DC6" s="1410">
        <f t="shared" ca="1" si="3"/>
        <v>-17354.133808250775</v>
      </c>
      <c r="DD6" s="1410">
        <f t="shared" ca="1" si="3"/>
        <v>-17354.133808250775</v>
      </c>
      <c r="DE6" s="1410">
        <f t="shared" ca="1" si="3"/>
        <v>-17354.133808250775</v>
      </c>
      <c r="DF6" s="1410">
        <f t="shared" ca="1" si="3"/>
        <v>-17354.133808250775</v>
      </c>
      <c r="DG6" s="1410">
        <f t="shared" ca="1" si="3"/>
        <v>-18218.972276498622</v>
      </c>
      <c r="DH6" s="1410">
        <f t="shared" ca="1" si="3"/>
        <v>-18218.972276498622</v>
      </c>
      <c r="DI6" s="1410">
        <f t="shared" ca="1" si="3"/>
        <v>-18218.972276498622</v>
      </c>
      <c r="DJ6" s="1410">
        <f t="shared" ca="1" si="3"/>
        <v>-18218.972276498622</v>
      </c>
      <c r="DK6" s="1410">
        <f t="shared" ca="1" si="3"/>
        <v>-18218.972276498622</v>
      </c>
      <c r="DL6" s="1410">
        <f t="shared" ca="1" si="3"/>
        <v>-18218.972276498622</v>
      </c>
      <c r="DM6" s="1410">
        <f t="shared" ca="1" si="3"/>
        <v>-18218.972276498622</v>
      </c>
      <c r="DN6" s="1410">
        <f t="shared" ca="1" si="3"/>
        <v>-18218.972276498622</v>
      </c>
      <c r="DO6" s="1410">
        <f t="shared" ca="1" si="3"/>
        <v>-18218.972276498622</v>
      </c>
      <c r="DP6" s="1410">
        <f t="shared" ca="1" si="3"/>
        <v>-18218.972276498622</v>
      </c>
      <c r="DQ6" s="1410">
        <f t="shared" ca="1" si="3"/>
        <v>-18218.972276498622</v>
      </c>
      <c r="DR6" s="1410">
        <f t="shared" ca="1" si="3"/>
        <v>-18218.972276498622</v>
      </c>
      <c r="DS6" s="1410">
        <f t="shared" ca="1" si="3"/>
        <v>-19126.995303715565</v>
      </c>
      <c r="DT6" s="1410">
        <f t="shared" ca="1" si="3"/>
        <v>-19126.995303715565</v>
      </c>
      <c r="DU6" s="1410">
        <f t="shared" ca="1" si="3"/>
        <v>-19126.995303715565</v>
      </c>
      <c r="DV6" s="1410">
        <f t="shared" ca="1" si="3"/>
        <v>-19126.995303715565</v>
      </c>
      <c r="DW6" s="1410">
        <f t="shared" ca="1" si="3"/>
        <v>-19126.995303715565</v>
      </c>
      <c r="DX6" s="1410">
        <f t="shared" ca="1" si="3"/>
        <v>-19126.995303715565</v>
      </c>
      <c r="DY6" s="1410">
        <f t="shared" ca="1" si="3"/>
        <v>-19126.995303715565</v>
      </c>
      <c r="DZ6" s="1410">
        <f t="shared" ca="1" si="3"/>
        <v>-19126.995303715565</v>
      </c>
      <c r="EA6" s="1410">
        <f t="shared" ref="EA6:FF6" ca="1" si="4">SUM(EA4:EA5)</f>
        <v>-19126.995303715565</v>
      </c>
      <c r="EB6" s="1410">
        <f t="shared" ca="1" si="4"/>
        <v>-19126.995303715565</v>
      </c>
      <c r="EC6" s="1410">
        <f t="shared" ca="1" si="4"/>
        <v>-19126.995303715565</v>
      </c>
      <c r="ED6" s="1410">
        <f t="shared" ca="1" si="4"/>
        <v>-19126.995303715565</v>
      </c>
    </row>
    <row r="7" spans="2:134">
      <c r="B7" s="27"/>
      <c r="C7" s="1250"/>
      <c r="D7" s="1250"/>
      <c r="E7" s="1250"/>
      <c r="F7" s="1250"/>
      <c r="G7" s="1250"/>
      <c r="H7" s="1250"/>
      <c r="I7" s="1250"/>
      <c r="J7" s="1250"/>
      <c r="K7" s="1250"/>
      <c r="L7" s="1250"/>
      <c r="M7" s="1250"/>
      <c r="N7" s="1250"/>
      <c r="O7" s="1250"/>
      <c r="P7" s="1250"/>
      <c r="Q7" s="1250"/>
      <c r="R7" s="1250"/>
      <c r="S7" s="1250"/>
      <c r="T7" s="1250"/>
      <c r="U7" s="1250"/>
      <c r="V7" s="1250"/>
      <c r="W7" s="1250"/>
      <c r="X7" s="1250"/>
      <c r="Y7" s="1250"/>
      <c r="Z7" s="1250"/>
      <c r="AA7" s="1250"/>
      <c r="AB7" s="1250"/>
      <c r="AC7" s="1250"/>
      <c r="AD7" s="1250"/>
      <c r="AE7" s="1250"/>
      <c r="AF7" s="1250"/>
      <c r="AG7" s="1250"/>
      <c r="AH7" s="1250"/>
      <c r="AI7" s="1250"/>
      <c r="AJ7" s="1250"/>
      <c r="AK7" s="1250"/>
      <c r="AL7" s="1250"/>
      <c r="AM7" s="1250"/>
      <c r="AN7" s="1250"/>
      <c r="AO7" s="1250"/>
      <c r="AP7" s="1250"/>
      <c r="AQ7" s="1250"/>
      <c r="AR7" s="1250"/>
      <c r="AS7" s="1250"/>
      <c r="AT7" s="1250"/>
      <c r="AU7" s="1250"/>
      <c r="AV7" s="1250"/>
      <c r="AW7" s="1250"/>
      <c r="AX7" s="1250"/>
      <c r="AY7" s="1250"/>
      <c r="AZ7" s="1250"/>
      <c r="BA7" s="1250"/>
      <c r="BB7" s="1250"/>
      <c r="BC7" s="1250"/>
      <c r="BD7" s="1250"/>
      <c r="BE7" s="1250"/>
      <c r="BF7" s="1250"/>
      <c r="BG7" s="1250"/>
      <c r="BH7" s="1250"/>
      <c r="BI7" s="1250"/>
      <c r="BJ7" s="1250"/>
      <c r="BK7" s="1250"/>
      <c r="BL7" s="1250"/>
      <c r="BM7" s="1250"/>
      <c r="BN7" s="1250"/>
      <c r="BO7" s="1250"/>
      <c r="BP7" s="1250"/>
      <c r="BQ7" s="1250"/>
      <c r="BR7" s="1250"/>
      <c r="BS7" s="1250"/>
      <c r="BT7" s="1250"/>
      <c r="BU7" s="1250"/>
      <c r="BV7" s="1250"/>
      <c r="BW7" s="1250"/>
      <c r="BX7" s="1250"/>
      <c r="BY7" s="1250"/>
      <c r="BZ7" s="1250"/>
      <c r="CA7" s="1250"/>
      <c r="CB7" s="1250"/>
      <c r="CC7" s="1250"/>
      <c r="CD7" s="1250"/>
      <c r="CE7" s="1250"/>
      <c r="CF7" s="1250"/>
      <c r="CG7" s="1250"/>
      <c r="CH7" s="1250"/>
      <c r="CI7" s="1250"/>
      <c r="CJ7" s="1250"/>
      <c r="CK7" s="1250"/>
      <c r="CL7" s="1250"/>
      <c r="CM7" s="1250"/>
      <c r="CN7" s="1250"/>
      <c r="CO7" s="1250"/>
      <c r="CP7" s="1250"/>
      <c r="CQ7" s="1250"/>
      <c r="CR7" s="1250"/>
      <c r="CS7" s="1250"/>
      <c r="CT7" s="1250"/>
      <c r="CU7" s="1250"/>
      <c r="CV7" s="1250"/>
      <c r="CW7" s="1250"/>
      <c r="CX7" s="1250"/>
      <c r="CY7" s="1250"/>
      <c r="CZ7" s="1250"/>
      <c r="DA7" s="1250"/>
      <c r="DB7" s="1250"/>
      <c r="DC7" s="1250"/>
      <c r="DD7" s="1250"/>
      <c r="DE7" s="1250"/>
      <c r="DF7" s="1250"/>
      <c r="DG7" s="1250"/>
      <c r="DH7" s="1250"/>
      <c r="DI7" s="1250"/>
      <c r="DJ7" s="1250"/>
      <c r="DK7" s="1250"/>
      <c r="DL7" s="1250"/>
      <c r="DM7" s="1250"/>
      <c r="DN7" s="1250"/>
      <c r="DO7" s="1250"/>
      <c r="DP7" s="1250"/>
      <c r="DQ7" s="1250"/>
      <c r="DR7" s="1250"/>
      <c r="DS7" s="1250"/>
      <c r="DT7" s="1250"/>
      <c r="DU7" s="1250"/>
      <c r="DV7" s="1250"/>
      <c r="DW7" s="1250"/>
      <c r="DX7" s="1250"/>
      <c r="DY7" s="1250"/>
      <c r="DZ7" s="1250"/>
      <c r="EA7" s="1250"/>
      <c r="EB7" s="1250"/>
      <c r="EC7" s="1250"/>
      <c r="ED7" s="1250"/>
    </row>
    <row r="8" spans="2:134">
      <c r="B8" s="27" t="s">
        <v>443</v>
      </c>
      <c r="C8" s="1412" t="e">
        <f ca="1">UW!E716</f>
        <v>#DIV/0!</v>
      </c>
      <c r="D8" s="1412" t="e">
        <f ca="1">UW!F716</f>
        <v>#DIV/0!</v>
      </c>
      <c r="E8" s="1412" t="e">
        <f ca="1">UW!G716</f>
        <v>#DIV/0!</v>
      </c>
      <c r="F8" s="1412" t="e">
        <f ca="1">UW!H716</f>
        <v>#DIV/0!</v>
      </c>
      <c r="G8" s="1412" t="e">
        <f ca="1">UW!I716</f>
        <v>#DIV/0!</v>
      </c>
      <c r="H8" s="1412" t="e">
        <f ca="1">UW!J716</f>
        <v>#DIV/0!</v>
      </c>
      <c r="I8" s="1412" t="e">
        <f ca="1">UW!K716</f>
        <v>#DIV/0!</v>
      </c>
      <c r="J8" s="1412" t="e">
        <f ca="1">UW!L716</f>
        <v>#DIV/0!</v>
      </c>
      <c r="K8" s="1412" t="e">
        <f ca="1">UW!M716</f>
        <v>#DIV/0!</v>
      </c>
      <c r="L8" s="1412" t="e">
        <f ca="1">UW!N716</f>
        <v>#DIV/0!</v>
      </c>
      <c r="M8" s="1412" t="e">
        <f ca="1">UW!O716</f>
        <v>#DIV/0!</v>
      </c>
      <c r="N8" s="1412" t="e">
        <f ca="1">UW!P716</f>
        <v>#DIV/0!</v>
      </c>
      <c r="O8" s="1412" t="e">
        <f ca="1">UW!Q716</f>
        <v>#DIV/0!</v>
      </c>
      <c r="P8" s="1412" t="e">
        <f ca="1">UW!R716</f>
        <v>#DIV/0!</v>
      </c>
      <c r="Q8" s="1412" t="e">
        <f ca="1">UW!S716</f>
        <v>#DIV/0!</v>
      </c>
      <c r="R8" s="1412" t="e">
        <f ca="1">UW!T716</f>
        <v>#DIV/0!</v>
      </c>
      <c r="S8" s="1412" t="e">
        <f ca="1">UW!U716</f>
        <v>#DIV/0!</v>
      </c>
      <c r="T8" s="1412" t="e">
        <f ca="1">UW!V716</f>
        <v>#DIV/0!</v>
      </c>
      <c r="U8" s="1412" t="e">
        <f ca="1">UW!W716</f>
        <v>#DIV/0!</v>
      </c>
      <c r="V8" s="1412" t="e">
        <f ca="1">UW!X716</f>
        <v>#DIV/0!</v>
      </c>
      <c r="W8" s="1412" t="e">
        <f ca="1">UW!Y716</f>
        <v>#DIV/0!</v>
      </c>
      <c r="X8" s="1412" t="e">
        <f ca="1">UW!Z716</f>
        <v>#DIV/0!</v>
      </c>
      <c r="Y8" s="1412" t="e">
        <f ca="1">UW!AA716</f>
        <v>#DIV/0!</v>
      </c>
      <c r="Z8" s="1412" t="e">
        <f ca="1">UW!AB716</f>
        <v>#DIV/0!</v>
      </c>
      <c r="AA8" s="1412" t="e">
        <f ca="1">UW!AC716</f>
        <v>#DIV/0!</v>
      </c>
      <c r="AB8" s="1412" t="e">
        <f ca="1">UW!AD716</f>
        <v>#DIV/0!</v>
      </c>
      <c r="AC8" s="1412" t="e">
        <f ca="1">UW!AE716</f>
        <v>#DIV/0!</v>
      </c>
      <c r="AD8" s="1412" t="e">
        <f ca="1">UW!AF716</f>
        <v>#DIV/0!</v>
      </c>
      <c r="AE8" s="1412" t="e">
        <f ca="1">UW!AG716</f>
        <v>#DIV/0!</v>
      </c>
      <c r="AF8" s="1412" t="e">
        <f ca="1">UW!AH716</f>
        <v>#DIV/0!</v>
      </c>
      <c r="AG8" s="1412" t="e">
        <f ca="1">UW!AI716</f>
        <v>#DIV/0!</v>
      </c>
      <c r="AH8" s="1412" t="e">
        <f ca="1">UW!AJ716</f>
        <v>#DIV/0!</v>
      </c>
      <c r="AI8" s="1412" t="e">
        <f ca="1">UW!AK716</f>
        <v>#DIV/0!</v>
      </c>
      <c r="AJ8" s="1412" t="e">
        <f ca="1">UW!AL716</f>
        <v>#DIV/0!</v>
      </c>
      <c r="AK8" s="1412" t="e">
        <f ca="1">UW!AM716</f>
        <v>#DIV/0!</v>
      </c>
      <c r="AL8" s="1412" t="e">
        <f ca="1">UW!AN716</f>
        <v>#DIV/0!</v>
      </c>
      <c r="AM8" s="1412" t="e">
        <f ca="1">UW!AO716</f>
        <v>#DIV/0!</v>
      </c>
      <c r="AN8" s="1412" t="e">
        <f ca="1">UW!AP716</f>
        <v>#DIV/0!</v>
      </c>
      <c r="AO8" s="1412" t="e">
        <f ca="1">UW!AQ716</f>
        <v>#DIV/0!</v>
      </c>
      <c r="AP8" s="1412" t="e">
        <f ca="1">UW!AR716</f>
        <v>#DIV/0!</v>
      </c>
      <c r="AQ8" s="1412" t="e">
        <f ca="1">UW!AS716</f>
        <v>#DIV/0!</v>
      </c>
      <c r="AR8" s="1412" t="e">
        <f ca="1">UW!AT716</f>
        <v>#DIV/0!</v>
      </c>
      <c r="AS8" s="1412" t="e">
        <f ca="1">UW!AU716</f>
        <v>#DIV/0!</v>
      </c>
      <c r="AT8" s="1412" t="e">
        <f ca="1">UW!AV716</f>
        <v>#DIV/0!</v>
      </c>
      <c r="AU8" s="1412" t="e">
        <f ca="1">UW!AW716</f>
        <v>#DIV/0!</v>
      </c>
      <c r="AV8" s="1412" t="e">
        <f ca="1">UW!AX716</f>
        <v>#DIV/0!</v>
      </c>
      <c r="AW8" s="1412" t="e">
        <f ca="1">UW!AY716</f>
        <v>#DIV/0!</v>
      </c>
      <c r="AX8" s="1412" t="e">
        <f ca="1">UW!AZ716</f>
        <v>#DIV/0!</v>
      </c>
      <c r="AY8" s="1412" t="e">
        <f ca="1">UW!BA716</f>
        <v>#DIV/0!</v>
      </c>
      <c r="AZ8" s="1412" t="e">
        <f ca="1">UW!BB716</f>
        <v>#DIV/0!</v>
      </c>
      <c r="BA8" s="1412" t="e">
        <f ca="1">UW!BC716</f>
        <v>#DIV/0!</v>
      </c>
      <c r="BB8" s="1412" t="e">
        <f ca="1">UW!BD716</f>
        <v>#DIV/0!</v>
      </c>
      <c r="BC8" s="1412" t="e">
        <f ca="1">UW!BE716</f>
        <v>#DIV/0!</v>
      </c>
      <c r="BD8" s="1412" t="e">
        <f ca="1">UW!BF716</f>
        <v>#DIV/0!</v>
      </c>
      <c r="BE8" s="1412" t="e">
        <f ca="1">UW!BG716</f>
        <v>#DIV/0!</v>
      </c>
      <c r="BF8" s="1412" t="e">
        <f ca="1">UW!BH716</f>
        <v>#DIV/0!</v>
      </c>
      <c r="BG8" s="1412" t="e">
        <f ca="1">UW!BI716</f>
        <v>#DIV/0!</v>
      </c>
      <c r="BH8" s="1412" t="e">
        <f ca="1">UW!BJ716</f>
        <v>#DIV/0!</v>
      </c>
      <c r="BI8" s="1412" t="e">
        <f ca="1">UW!BK716</f>
        <v>#DIV/0!</v>
      </c>
      <c r="BJ8" s="1412" t="e">
        <f ca="1">UW!BL716</f>
        <v>#DIV/0!</v>
      </c>
      <c r="BK8" s="1412" t="e">
        <f ca="1">UW!BM716</f>
        <v>#DIV/0!</v>
      </c>
      <c r="BL8" s="1412" t="e">
        <f ca="1">UW!BN716</f>
        <v>#DIV/0!</v>
      </c>
      <c r="BM8" s="1412" t="e">
        <f ca="1">UW!BO716</f>
        <v>#DIV/0!</v>
      </c>
      <c r="BN8" s="1412" t="e">
        <f ca="1">UW!BP716</f>
        <v>#DIV/0!</v>
      </c>
      <c r="BO8" s="1412" t="e">
        <f ca="1">UW!BQ716</f>
        <v>#DIV/0!</v>
      </c>
      <c r="BP8" s="1412" t="e">
        <f ca="1">UW!BR716</f>
        <v>#DIV/0!</v>
      </c>
      <c r="BQ8" s="1412" t="e">
        <f ca="1">UW!BS716</f>
        <v>#DIV/0!</v>
      </c>
      <c r="BR8" s="1412" t="e">
        <f ca="1">UW!BT716</f>
        <v>#DIV/0!</v>
      </c>
      <c r="BS8" s="1412" t="e">
        <f ca="1">UW!BU716</f>
        <v>#DIV/0!</v>
      </c>
      <c r="BT8" s="1412" t="e">
        <f ca="1">UW!BV716</f>
        <v>#DIV/0!</v>
      </c>
      <c r="BU8" s="1412" t="e">
        <f ca="1">UW!BW716</f>
        <v>#DIV/0!</v>
      </c>
      <c r="BV8" s="1412" t="e">
        <f ca="1">UW!BX716</f>
        <v>#DIV/0!</v>
      </c>
      <c r="BW8" s="1412" t="e">
        <f ca="1">UW!BY716</f>
        <v>#DIV/0!</v>
      </c>
      <c r="BX8" s="1412" t="e">
        <f ca="1">UW!BZ716</f>
        <v>#DIV/0!</v>
      </c>
      <c r="BY8" s="1412" t="e">
        <f ca="1">UW!CA716</f>
        <v>#DIV/0!</v>
      </c>
      <c r="BZ8" s="1412" t="e">
        <f ca="1">UW!CB716</f>
        <v>#DIV/0!</v>
      </c>
      <c r="CA8" s="1412" t="e">
        <f ca="1">UW!CC716</f>
        <v>#DIV/0!</v>
      </c>
      <c r="CB8" s="1412" t="e">
        <f ca="1">UW!CD716</f>
        <v>#DIV/0!</v>
      </c>
      <c r="CC8" s="1412" t="e">
        <f ca="1">UW!CE716</f>
        <v>#DIV/0!</v>
      </c>
      <c r="CD8" s="1412" t="e">
        <f ca="1">UW!CF716</f>
        <v>#DIV/0!</v>
      </c>
      <c r="CE8" s="1412" t="e">
        <f ca="1">UW!CG716</f>
        <v>#DIV/0!</v>
      </c>
      <c r="CF8" s="1412" t="e">
        <f ca="1">UW!CH716</f>
        <v>#DIV/0!</v>
      </c>
      <c r="CG8" s="1412" t="e">
        <f ca="1">UW!CI716</f>
        <v>#DIV/0!</v>
      </c>
      <c r="CH8" s="1412" t="e">
        <f ca="1">UW!CJ716</f>
        <v>#DIV/0!</v>
      </c>
      <c r="CI8" s="1412" t="e">
        <f ca="1">UW!CK716</f>
        <v>#DIV/0!</v>
      </c>
      <c r="CJ8" s="1412" t="e">
        <f ca="1">UW!CL716</f>
        <v>#DIV/0!</v>
      </c>
      <c r="CK8" s="1412" t="e">
        <f ca="1">UW!CM716</f>
        <v>#DIV/0!</v>
      </c>
      <c r="CL8" s="1412" t="e">
        <f ca="1">UW!CN716</f>
        <v>#DIV/0!</v>
      </c>
      <c r="CM8" s="1412" t="e">
        <f ca="1">UW!CO716</f>
        <v>#DIV/0!</v>
      </c>
      <c r="CN8" s="1412" t="e">
        <f ca="1">UW!CP716</f>
        <v>#DIV/0!</v>
      </c>
      <c r="CO8" s="1412" t="e">
        <f ca="1">UW!CQ716</f>
        <v>#DIV/0!</v>
      </c>
      <c r="CP8" s="1412" t="e">
        <f ca="1">UW!CR716</f>
        <v>#DIV/0!</v>
      </c>
      <c r="CQ8" s="1412" t="e">
        <f ca="1">UW!CS716</f>
        <v>#DIV/0!</v>
      </c>
      <c r="CR8" s="1412" t="e">
        <f ca="1">UW!CT716</f>
        <v>#DIV/0!</v>
      </c>
      <c r="CS8" s="1412" t="e">
        <f ca="1">UW!CU716</f>
        <v>#DIV/0!</v>
      </c>
      <c r="CT8" s="1412" t="e">
        <f ca="1">UW!CV716</f>
        <v>#DIV/0!</v>
      </c>
      <c r="CU8" s="1412" t="e">
        <f ca="1">UW!CW716</f>
        <v>#DIV/0!</v>
      </c>
      <c r="CV8" s="1412" t="e">
        <f ca="1">UW!CX716</f>
        <v>#DIV/0!</v>
      </c>
      <c r="CW8" s="1412" t="e">
        <f ca="1">UW!CY716</f>
        <v>#DIV/0!</v>
      </c>
      <c r="CX8" s="1412" t="e">
        <f ca="1">UW!CZ716</f>
        <v>#DIV/0!</v>
      </c>
      <c r="CY8" s="1412" t="e">
        <f ca="1">UW!DA716</f>
        <v>#DIV/0!</v>
      </c>
      <c r="CZ8" s="1412" t="e">
        <f ca="1">UW!DB716</f>
        <v>#DIV/0!</v>
      </c>
      <c r="DA8" s="1412" t="e">
        <f ca="1">UW!DC716</f>
        <v>#DIV/0!</v>
      </c>
      <c r="DB8" s="1412" t="e">
        <f ca="1">UW!DD716</f>
        <v>#DIV/0!</v>
      </c>
      <c r="DC8" s="1412" t="e">
        <f ca="1">UW!DE716</f>
        <v>#DIV/0!</v>
      </c>
      <c r="DD8" s="1412" t="e">
        <f ca="1">UW!DF716</f>
        <v>#DIV/0!</v>
      </c>
      <c r="DE8" s="1412" t="e">
        <f ca="1">UW!DG716</f>
        <v>#DIV/0!</v>
      </c>
      <c r="DF8" s="1412" t="e">
        <f ca="1">UW!DH716</f>
        <v>#DIV/0!</v>
      </c>
      <c r="DG8" s="1412" t="e">
        <f ca="1">UW!DI716</f>
        <v>#DIV/0!</v>
      </c>
      <c r="DH8" s="1412" t="e">
        <f ca="1">UW!DJ716</f>
        <v>#DIV/0!</v>
      </c>
      <c r="DI8" s="1412" t="e">
        <f ca="1">UW!DK716</f>
        <v>#DIV/0!</v>
      </c>
      <c r="DJ8" s="1412" t="e">
        <f ca="1">UW!DL716</f>
        <v>#DIV/0!</v>
      </c>
      <c r="DK8" s="1412" t="e">
        <f ca="1">UW!DM716</f>
        <v>#DIV/0!</v>
      </c>
      <c r="DL8" s="1412" t="e">
        <f ca="1">UW!DN716</f>
        <v>#DIV/0!</v>
      </c>
      <c r="DM8" s="1412" t="e">
        <f ca="1">UW!DO716</f>
        <v>#DIV/0!</v>
      </c>
      <c r="DN8" s="1412" t="e">
        <f ca="1">UW!DP716</f>
        <v>#DIV/0!</v>
      </c>
      <c r="DO8" s="1412" t="e">
        <f ca="1">UW!DQ716</f>
        <v>#DIV/0!</v>
      </c>
      <c r="DP8" s="1412" t="e">
        <f ca="1">UW!DR716</f>
        <v>#DIV/0!</v>
      </c>
      <c r="DQ8" s="1412" t="e">
        <f ca="1">UW!DS716</f>
        <v>#DIV/0!</v>
      </c>
      <c r="DR8" s="1412" t="e">
        <f ca="1">UW!DT716</f>
        <v>#DIV/0!</v>
      </c>
      <c r="DS8" s="1412" t="e">
        <f ca="1">UW!DU716</f>
        <v>#DIV/0!</v>
      </c>
      <c r="DT8" s="1412" t="e">
        <f ca="1">UW!DV716</f>
        <v>#DIV/0!</v>
      </c>
      <c r="DU8" s="1412" t="e">
        <f ca="1">UW!DW716</f>
        <v>#DIV/0!</v>
      </c>
      <c r="DV8" s="1412" t="e">
        <f ca="1">UW!DX716</f>
        <v>#DIV/0!</v>
      </c>
      <c r="DW8" s="1412" t="e">
        <f ca="1">UW!DY716</f>
        <v>#DIV/0!</v>
      </c>
      <c r="DX8" s="1412" t="e">
        <f ca="1">UW!DZ716</f>
        <v>#DIV/0!</v>
      </c>
      <c r="DY8" s="1412" t="e">
        <f ca="1">UW!EA716</f>
        <v>#DIV/0!</v>
      </c>
      <c r="DZ8" s="1412" t="e">
        <f ca="1">UW!EB716</f>
        <v>#DIV/0!</v>
      </c>
      <c r="EA8" s="1412" t="e">
        <f ca="1">UW!EC716</f>
        <v>#DIV/0!</v>
      </c>
      <c r="EB8" s="1412" t="e">
        <f ca="1">UW!ED716</f>
        <v>#DIV/0!</v>
      </c>
      <c r="EC8" s="1412" t="e">
        <f ca="1">UW!EE716</f>
        <v>#DIV/0!</v>
      </c>
      <c r="ED8" s="1412" t="e">
        <f ca="1">UW!EF716</f>
        <v>#DIV/0!</v>
      </c>
    </row>
    <row r="9" spans="2:134">
      <c r="B9" s="27" t="s">
        <v>1263</v>
      </c>
      <c r="C9" s="1410" t="e">
        <f ca="1">UW!E717</f>
        <v>#DIV/0!</v>
      </c>
      <c r="D9" s="1410" t="e">
        <f ca="1">UW!F717</f>
        <v>#DIV/0!</v>
      </c>
      <c r="E9" s="1410" t="e">
        <f ca="1">UW!G717</f>
        <v>#DIV/0!</v>
      </c>
      <c r="F9" s="1410" t="e">
        <f ca="1">UW!H717</f>
        <v>#DIV/0!</v>
      </c>
      <c r="G9" s="1410" t="e">
        <f ca="1">UW!I717</f>
        <v>#DIV/0!</v>
      </c>
      <c r="H9" s="1410" t="e">
        <f ca="1">UW!J717</f>
        <v>#DIV/0!</v>
      </c>
      <c r="I9" s="1410" t="e">
        <f ca="1">UW!K717</f>
        <v>#DIV/0!</v>
      </c>
      <c r="J9" s="1410" t="e">
        <f ca="1">UW!L717</f>
        <v>#DIV/0!</v>
      </c>
      <c r="K9" s="1410" t="e">
        <f ca="1">UW!M717</f>
        <v>#DIV/0!</v>
      </c>
      <c r="L9" s="1410" t="e">
        <f ca="1">UW!N717</f>
        <v>#DIV/0!</v>
      </c>
      <c r="M9" s="1410" t="e">
        <f ca="1">UW!O717</f>
        <v>#DIV/0!</v>
      </c>
      <c r="N9" s="1410" t="e">
        <f ca="1">UW!P717</f>
        <v>#DIV/0!</v>
      </c>
      <c r="O9" s="1410" t="e">
        <f ca="1">UW!Q717</f>
        <v>#DIV/0!</v>
      </c>
      <c r="P9" s="1410" t="e">
        <f ca="1">UW!R717</f>
        <v>#DIV/0!</v>
      </c>
      <c r="Q9" s="1410" t="e">
        <f ca="1">UW!S717</f>
        <v>#DIV/0!</v>
      </c>
      <c r="R9" s="1410" t="e">
        <f ca="1">UW!T717</f>
        <v>#DIV/0!</v>
      </c>
      <c r="S9" s="1410" t="e">
        <f ca="1">UW!U717</f>
        <v>#DIV/0!</v>
      </c>
      <c r="T9" s="1410" t="e">
        <f ca="1">UW!V717</f>
        <v>#DIV/0!</v>
      </c>
      <c r="U9" s="1410" t="e">
        <f ca="1">UW!W717</f>
        <v>#DIV/0!</v>
      </c>
      <c r="V9" s="1410" t="e">
        <f ca="1">UW!X717</f>
        <v>#DIV/0!</v>
      </c>
      <c r="W9" s="1410" t="e">
        <f ca="1">UW!Y717</f>
        <v>#DIV/0!</v>
      </c>
      <c r="X9" s="1410" t="e">
        <f ca="1">UW!Z717</f>
        <v>#DIV/0!</v>
      </c>
      <c r="Y9" s="1410" t="e">
        <f ca="1">UW!AA717</f>
        <v>#DIV/0!</v>
      </c>
      <c r="Z9" s="1410" t="e">
        <f ca="1">UW!AB717</f>
        <v>#DIV/0!</v>
      </c>
      <c r="AA9" s="1410" t="e">
        <f ca="1">UW!AC717</f>
        <v>#DIV/0!</v>
      </c>
      <c r="AB9" s="1410" t="e">
        <f ca="1">UW!AD717</f>
        <v>#DIV/0!</v>
      </c>
      <c r="AC9" s="1410" t="e">
        <f ca="1">UW!AE717</f>
        <v>#DIV/0!</v>
      </c>
      <c r="AD9" s="1410" t="e">
        <f ca="1">UW!AF717</f>
        <v>#DIV/0!</v>
      </c>
      <c r="AE9" s="1410" t="e">
        <f ca="1">UW!AG717</f>
        <v>#DIV/0!</v>
      </c>
      <c r="AF9" s="1410" t="e">
        <f ca="1">UW!AH717</f>
        <v>#DIV/0!</v>
      </c>
      <c r="AG9" s="1410" t="e">
        <f ca="1">UW!AI717</f>
        <v>#DIV/0!</v>
      </c>
      <c r="AH9" s="1410" t="e">
        <f ca="1">UW!AJ717</f>
        <v>#DIV/0!</v>
      </c>
      <c r="AI9" s="1410" t="e">
        <f ca="1">UW!AK717</f>
        <v>#DIV/0!</v>
      </c>
      <c r="AJ9" s="1410" t="e">
        <f ca="1">UW!AL717</f>
        <v>#DIV/0!</v>
      </c>
      <c r="AK9" s="1410" t="e">
        <f ca="1">UW!AM717</f>
        <v>#DIV/0!</v>
      </c>
      <c r="AL9" s="1410" t="e">
        <f ca="1">UW!AN717</f>
        <v>#DIV/0!</v>
      </c>
      <c r="AM9" s="1410" t="e">
        <f ca="1">UW!AO717</f>
        <v>#DIV/0!</v>
      </c>
      <c r="AN9" s="1410" t="e">
        <f ca="1">UW!AP717</f>
        <v>#DIV/0!</v>
      </c>
      <c r="AO9" s="1410" t="e">
        <f ca="1">UW!AQ717</f>
        <v>#DIV/0!</v>
      </c>
      <c r="AP9" s="1410" t="e">
        <f ca="1">UW!AR717</f>
        <v>#DIV/0!</v>
      </c>
      <c r="AQ9" s="1410" t="e">
        <f ca="1">UW!AS717</f>
        <v>#DIV/0!</v>
      </c>
      <c r="AR9" s="1410" t="e">
        <f ca="1">UW!AT717</f>
        <v>#DIV/0!</v>
      </c>
      <c r="AS9" s="1410" t="e">
        <f ca="1">UW!AU717</f>
        <v>#DIV/0!</v>
      </c>
      <c r="AT9" s="1410" t="e">
        <f ca="1">UW!AV717</f>
        <v>#DIV/0!</v>
      </c>
      <c r="AU9" s="1410" t="e">
        <f ca="1">UW!AW717</f>
        <v>#DIV/0!</v>
      </c>
      <c r="AV9" s="1410" t="e">
        <f ca="1">UW!AX717</f>
        <v>#DIV/0!</v>
      </c>
      <c r="AW9" s="1410" t="e">
        <f ca="1">UW!AY717</f>
        <v>#DIV/0!</v>
      </c>
      <c r="AX9" s="1410" t="e">
        <f ca="1">UW!AZ717</f>
        <v>#DIV/0!</v>
      </c>
      <c r="AY9" s="1410" t="e">
        <f ca="1">UW!BA717</f>
        <v>#DIV/0!</v>
      </c>
      <c r="AZ9" s="1410" t="e">
        <f ca="1">UW!BB717</f>
        <v>#DIV/0!</v>
      </c>
      <c r="BA9" s="1410" t="e">
        <f ca="1">UW!BC717</f>
        <v>#DIV/0!</v>
      </c>
      <c r="BB9" s="1410" t="e">
        <f ca="1">UW!BD717</f>
        <v>#DIV/0!</v>
      </c>
      <c r="BC9" s="1410" t="e">
        <f ca="1">UW!BE717</f>
        <v>#DIV/0!</v>
      </c>
      <c r="BD9" s="1410" t="e">
        <f ca="1">UW!BF717</f>
        <v>#DIV/0!</v>
      </c>
      <c r="BE9" s="1410" t="e">
        <f ca="1">UW!BG717</f>
        <v>#DIV/0!</v>
      </c>
      <c r="BF9" s="1410" t="e">
        <f ca="1">UW!BH717</f>
        <v>#DIV/0!</v>
      </c>
      <c r="BG9" s="1410" t="e">
        <f ca="1">UW!BI717</f>
        <v>#DIV/0!</v>
      </c>
      <c r="BH9" s="1410" t="e">
        <f ca="1">UW!BJ717</f>
        <v>#DIV/0!</v>
      </c>
      <c r="BI9" s="1410" t="e">
        <f ca="1">UW!BK717</f>
        <v>#DIV/0!</v>
      </c>
      <c r="BJ9" s="1410" t="e">
        <f ca="1">UW!BL717</f>
        <v>#DIV/0!</v>
      </c>
      <c r="BK9" s="1410" t="e">
        <f ca="1">UW!BM717</f>
        <v>#DIV/0!</v>
      </c>
      <c r="BL9" s="1410" t="e">
        <f ca="1">UW!BN717</f>
        <v>#DIV/0!</v>
      </c>
      <c r="BM9" s="1410" t="e">
        <f ca="1">UW!BO717</f>
        <v>#DIV/0!</v>
      </c>
      <c r="BN9" s="1410" t="e">
        <f ca="1">UW!BP717</f>
        <v>#DIV/0!</v>
      </c>
      <c r="BO9" s="1410" t="e">
        <f ca="1">UW!BQ717</f>
        <v>#DIV/0!</v>
      </c>
      <c r="BP9" s="1410" t="e">
        <f ca="1">UW!BR717</f>
        <v>#DIV/0!</v>
      </c>
      <c r="BQ9" s="1410" t="e">
        <f ca="1">UW!BS717</f>
        <v>#DIV/0!</v>
      </c>
      <c r="BR9" s="1410" t="e">
        <f ca="1">UW!BT717</f>
        <v>#DIV/0!</v>
      </c>
      <c r="BS9" s="1410" t="e">
        <f ca="1">UW!BU717</f>
        <v>#DIV/0!</v>
      </c>
      <c r="BT9" s="1410" t="e">
        <f ca="1">UW!BV717</f>
        <v>#DIV/0!</v>
      </c>
      <c r="BU9" s="1410" t="e">
        <f ca="1">UW!BW717</f>
        <v>#DIV/0!</v>
      </c>
      <c r="BV9" s="1410" t="e">
        <f ca="1">UW!BX717</f>
        <v>#DIV/0!</v>
      </c>
      <c r="BW9" s="1410" t="e">
        <f ca="1">UW!BY717</f>
        <v>#DIV/0!</v>
      </c>
      <c r="BX9" s="1410" t="e">
        <f ca="1">UW!BZ717</f>
        <v>#DIV/0!</v>
      </c>
      <c r="BY9" s="1410" t="e">
        <f ca="1">UW!CA717</f>
        <v>#DIV/0!</v>
      </c>
      <c r="BZ9" s="1410" t="e">
        <f ca="1">UW!CB717</f>
        <v>#DIV/0!</v>
      </c>
      <c r="CA9" s="1410" t="e">
        <f ca="1">UW!CC717</f>
        <v>#DIV/0!</v>
      </c>
      <c r="CB9" s="1410" t="e">
        <f ca="1">UW!CD717</f>
        <v>#DIV/0!</v>
      </c>
      <c r="CC9" s="1410" t="e">
        <f ca="1">UW!CE717</f>
        <v>#DIV/0!</v>
      </c>
      <c r="CD9" s="1410" t="e">
        <f ca="1">UW!CF717</f>
        <v>#DIV/0!</v>
      </c>
      <c r="CE9" s="1410" t="e">
        <f ca="1">UW!CG717</f>
        <v>#DIV/0!</v>
      </c>
      <c r="CF9" s="1410" t="e">
        <f ca="1">UW!CH717</f>
        <v>#DIV/0!</v>
      </c>
      <c r="CG9" s="1410" t="e">
        <f ca="1">UW!CI717</f>
        <v>#DIV/0!</v>
      </c>
      <c r="CH9" s="1410" t="e">
        <f ca="1">UW!CJ717</f>
        <v>#DIV/0!</v>
      </c>
      <c r="CI9" s="1410" t="e">
        <f ca="1">UW!CK717</f>
        <v>#DIV/0!</v>
      </c>
      <c r="CJ9" s="1410" t="e">
        <f ca="1">UW!CL717</f>
        <v>#DIV/0!</v>
      </c>
      <c r="CK9" s="1410" t="e">
        <f ca="1">UW!CM717</f>
        <v>#DIV/0!</v>
      </c>
      <c r="CL9" s="1410" t="e">
        <f ca="1">UW!CN717</f>
        <v>#DIV/0!</v>
      </c>
      <c r="CM9" s="1410" t="e">
        <f ca="1">UW!CO717</f>
        <v>#DIV/0!</v>
      </c>
      <c r="CN9" s="1410" t="e">
        <f ca="1">UW!CP717</f>
        <v>#DIV/0!</v>
      </c>
      <c r="CO9" s="1410" t="e">
        <f ca="1">UW!CQ717</f>
        <v>#DIV/0!</v>
      </c>
      <c r="CP9" s="1410" t="e">
        <f ca="1">UW!CR717</f>
        <v>#DIV/0!</v>
      </c>
      <c r="CQ9" s="1410" t="e">
        <f ca="1">UW!CS717</f>
        <v>#DIV/0!</v>
      </c>
      <c r="CR9" s="1410" t="e">
        <f ca="1">UW!CT717</f>
        <v>#DIV/0!</v>
      </c>
      <c r="CS9" s="1410" t="e">
        <f ca="1">UW!CU717</f>
        <v>#DIV/0!</v>
      </c>
      <c r="CT9" s="1410" t="e">
        <f ca="1">UW!CV717</f>
        <v>#DIV/0!</v>
      </c>
      <c r="CU9" s="1410" t="e">
        <f ca="1">UW!CW717</f>
        <v>#DIV/0!</v>
      </c>
      <c r="CV9" s="1410" t="e">
        <f ca="1">UW!CX717</f>
        <v>#DIV/0!</v>
      </c>
      <c r="CW9" s="1410" t="e">
        <f ca="1">UW!CY717</f>
        <v>#DIV/0!</v>
      </c>
      <c r="CX9" s="1410" t="e">
        <f ca="1">UW!CZ717</f>
        <v>#DIV/0!</v>
      </c>
      <c r="CY9" s="1410" t="e">
        <f ca="1">UW!DA717</f>
        <v>#DIV/0!</v>
      </c>
      <c r="CZ9" s="1410" t="e">
        <f ca="1">UW!DB717</f>
        <v>#DIV/0!</v>
      </c>
      <c r="DA9" s="1410" t="e">
        <f ca="1">UW!DC717</f>
        <v>#DIV/0!</v>
      </c>
      <c r="DB9" s="1410" t="e">
        <f ca="1">UW!DD717</f>
        <v>#DIV/0!</v>
      </c>
      <c r="DC9" s="1410" t="e">
        <f ca="1">UW!DE717</f>
        <v>#DIV/0!</v>
      </c>
      <c r="DD9" s="1410" t="e">
        <f ca="1">UW!DF717</f>
        <v>#DIV/0!</v>
      </c>
      <c r="DE9" s="1410" t="e">
        <f ca="1">UW!DG717</f>
        <v>#DIV/0!</v>
      </c>
      <c r="DF9" s="1410" t="e">
        <f ca="1">UW!DH717</f>
        <v>#DIV/0!</v>
      </c>
      <c r="DG9" s="1410" t="e">
        <f ca="1">UW!DI717</f>
        <v>#DIV/0!</v>
      </c>
      <c r="DH9" s="1410" t="e">
        <f ca="1">UW!DJ717</f>
        <v>#DIV/0!</v>
      </c>
      <c r="DI9" s="1410" t="e">
        <f ca="1">UW!DK717</f>
        <v>#DIV/0!</v>
      </c>
      <c r="DJ9" s="1410" t="e">
        <f ca="1">UW!DL717</f>
        <v>#DIV/0!</v>
      </c>
      <c r="DK9" s="1410" t="e">
        <f ca="1">UW!DM717</f>
        <v>#DIV/0!</v>
      </c>
      <c r="DL9" s="1410" t="e">
        <f ca="1">UW!DN717</f>
        <v>#DIV/0!</v>
      </c>
      <c r="DM9" s="1410" t="e">
        <f ca="1">UW!DO717</f>
        <v>#DIV/0!</v>
      </c>
      <c r="DN9" s="1410" t="e">
        <f ca="1">UW!DP717</f>
        <v>#DIV/0!</v>
      </c>
      <c r="DO9" s="1410" t="e">
        <f ca="1">UW!DQ717</f>
        <v>#DIV/0!</v>
      </c>
      <c r="DP9" s="1410" t="e">
        <f ca="1">UW!DR717</f>
        <v>#DIV/0!</v>
      </c>
      <c r="DQ9" s="1410" t="e">
        <f ca="1">UW!DS717</f>
        <v>#DIV/0!</v>
      </c>
      <c r="DR9" s="1410" t="e">
        <f ca="1">UW!DT717</f>
        <v>#DIV/0!</v>
      </c>
      <c r="DS9" s="1410" t="e">
        <f ca="1">UW!DU717</f>
        <v>#DIV/0!</v>
      </c>
      <c r="DT9" s="1410" t="e">
        <f ca="1">UW!DV717</f>
        <v>#DIV/0!</v>
      </c>
      <c r="DU9" s="1410" t="e">
        <f ca="1">UW!DW717</f>
        <v>#DIV/0!</v>
      </c>
      <c r="DV9" s="1410" t="e">
        <f ca="1">UW!DX717</f>
        <v>#DIV/0!</v>
      </c>
      <c r="DW9" s="1410" t="e">
        <f ca="1">UW!DY717</f>
        <v>#DIV/0!</v>
      </c>
      <c r="DX9" s="1410" t="e">
        <f ca="1">UW!DZ717</f>
        <v>#DIV/0!</v>
      </c>
      <c r="DY9" s="1410" t="e">
        <f ca="1">UW!EA717</f>
        <v>#DIV/0!</v>
      </c>
      <c r="DZ9" s="1410" t="e">
        <f ca="1">UW!EB717</f>
        <v>#DIV/0!</v>
      </c>
      <c r="EA9" s="1410" t="e">
        <f ca="1">UW!EC717</f>
        <v>#DIV/0!</v>
      </c>
      <c r="EB9" s="1410" t="e">
        <f ca="1">UW!ED717</f>
        <v>#DIV/0!</v>
      </c>
      <c r="EC9" s="1410" t="e">
        <f ca="1">UW!EE717</f>
        <v>#DIV/0!</v>
      </c>
      <c r="ED9" s="1410" t="e">
        <f ca="1">UW!EF717</f>
        <v>#DIV/0!</v>
      </c>
    </row>
    <row r="10" spans="2:134">
      <c r="B10" s="27"/>
      <c r="C10" s="1250"/>
      <c r="D10" s="1250"/>
      <c r="E10" s="1250"/>
      <c r="F10" s="1250"/>
      <c r="G10" s="1250"/>
      <c r="H10" s="1250"/>
      <c r="I10" s="1250"/>
      <c r="J10" s="1250"/>
      <c r="K10" s="1250"/>
      <c r="L10" s="1250"/>
      <c r="M10" s="1250"/>
      <c r="N10" s="1250"/>
      <c r="O10" s="1250"/>
      <c r="P10" s="1250"/>
      <c r="Q10" s="1250"/>
      <c r="R10" s="1250"/>
      <c r="S10" s="1250"/>
      <c r="T10" s="1250"/>
      <c r="U10" s="1250"/>
      <c r="V10" s="1250"/>
      <c r="W10" s="1250"/>
      <c r="X10" s="1250"/>
      <c r="Y10" s="1250"/>
      <c r="Z10" s="1250"/>
      <c r="AA10" s="1250"/>
      <c r="AB10" s="1250"/>
      <c r="AC10" s="1250"/>
      <c r="AD10" s="1250"/>
      <c r="AE10" s="1250"/>
      <c r="AF10" s="1250"/>
      <c r="AG10" s="1250"/>
      <c r="AH10" s="1250"/>
      <c r="AI10" s="1250"/>
      <c r="AJ10" s="1250"/>
      <c r="AK10" s="1250"/>
      <c r="AL10" s="1250"/>
      <c r="AM10" s="1250"/>
      <c r="AN10" s="1250"/>
      <c r="AO10" s="1250"/>
      <c r="AP10" s="1250"/>
      <c r="AQ10" s="1250"/>
      <c r="AR10" s="1250"/>
      <c r="AS10" s="1250"/>
      <c r="AT10" s="1250"/>
      <c r="AU10" s="1250"/>
      <c r="AV10" s="1250"/>
      <c r="AW10" s="1250"/>
      <c r="AX10" s="1250"/>
      <c r="AY10" s="1250"/>
      <c r="AZ10" s="1250"/>
      <c r="BA10" s="1250"/>
      <c r="BB10" s="1250"/>
      <c r="BC10" s="1250"/>
      <c r="BD10" s="1250"/>
      <c r="BE10" s="1250"/>
      <c r="BF10" s="1250"/>
      <c r="BG10" s="1250"/>
      <c r="BH10" s="1250"/>
      <c r="BI10" s="1250"/>
      <c r="BJ10" s="1250"/>
      <c r="BK10" s="1250"/>
      <c r="BL10" s="1250"/>
      <c r="BM10" s="1250"/>
      <c r="BN10" s="1250"/>
      <c r="BO10" s="1250"/>
      <c r="BP10" s="1250"/>
      <c r="BQ10" s="1250"/>
      <c r="BR10" s="1250"/>
      <c r="BS10" s="1250"/>
      <c r="BT10" s="1250"/>
      <c r="BU10" s="1250"/>
      <c r="BV10" s="1250"/>
      <c r="BW10" s="1250"/>
      <c r="BX10" s="1250"/>
      <c r="BY10" s="1250"/>
      <c r="BZ10" s="1250"/>
      <c r="CA10" s="1250"/>
      <c r="CB10" s="1250"/>
      <c r="CC10" s="1250"/>
      <c r="CD10" s="1250"/>
      <c r="CE10" s="1250"/>
      <c r="CF10" s="1250"/>
      <c r="CG10" s="1250"/>
      <c r="CH10" s="1250"/>
      <c r="CI10" s="1250"/>
      <c r="CJ10" s="1250"/>
      <c r="CK10" s="1250"/>
      <c r="CL10" s="1250"/>
      <c r="CM10" s="1250"/>
      <c r="CN10" s="1250"/>
      <c r="CO10" s="1250"/>
      <c r="CP10" s="1250"/>
      <c r="CQ10" s="1250"/>
      <c r="CR10" s="1250"/>
      <c r="CS10" s="1250"/>
      <c r="CT10" s="1250"/>
      <c r="CU10" s="1250"/>
      <c r="CV10" s="1250"/>
      <c r="CW10" s="1250"/>
      <c r="CX10" s="1250"/>
      <c r="CY10" s="1250"/>
      <c r="CZ10" s="1250"/>
      <c r="DA10" s="1250"/>
      <c r="DB10" s="1250"/>
      <c r="DC10" s="1250"/>
      <c r="DD10" s="1250"/>
      <c r="DE10" s="1250"/>
      <c r="DF10" s="1250"/>
      <c r="DG10" s="1250"/>
      <c r="DH10" s="1250"/>
      <c r="DI10" s="1250"/>
      <c r="DJ10" s="1250"/>
      <c r="DK10" s="1250"/>
      <c r="DL10" s="1250"/>
      <c r="DM10" s="1250"/>
      <c r="DN10" s="1250"/>
      <c r="DO10" s="1250"/>
      <c r="DP10" s="1250"/>
      <c r="DQ10" s="1250"/>
      <c r="DR10" s="1250"/>
      <c r="DS10" s="1250"/>
      <c r="DT10" s="1250"/>
      <c r="DU10" s="1250"/>
      <c r="DV10" s="1250"/>
      <c r="DW10" s="1250"/>
      <c r="DX10" s="1250"/>
      <c r="DY10" s="1250"/>
      <c r="DZ10" s="1250"/>
      <c r="EA10" s="1250"/>
      <c r="EB10" s="1250"/>
      <c r="EC10" s="1250"/>
      <c r="ED10" s="1250"/>
    </row>
    <row r="11" spans="2:134">
      <c r="B11" s="27" t="s">
        <v>49</v>
      </c>
      <c r="C11" s="1412">
        <f ca="1">UW!E721</f>
        <v>0</v>
      </c>
      <c r="D11" s="1412" t="e">
        <f ca="1">UW!F721</f>
        <v>#DIV/0!</v>
      </c>
      <c r="E11" s="1412" t="e">
        <f ca="1">UW!G721</f>
        <v>#DIV/0!</v>
      </c>
      <c r="F11" s="1412" t="e">
        <f ca="1">UW!H721</f>
        <v>#DIV/0!</v>
      </c>
      <c r="G11" s="1412" t="e">
        <f ca="1">UW!I721</f>
        <v>#DIV/0!</v>
      </c>
      <c r="H11" s="1412" t="e">
        <f ca="1">UW!J721</f>
        <v>#DIV/0!</v>
      </c>
      <c r="I11" s="1412" t="e">
        <f ca="1">UW!K721</f>
        <v>#DIV/0!</v>
      </c>
      <c r="J11" s="1412" t="e">
        <f ca="1">UW!L721</f>
        <v>#DIV/0!</v>
      </c>
      <c r="K11" s="1412" t="e">
        <f ca="1">UW!M721</f>
        <v>#DIV/0!</v>
      </c>
      <c r="L11" s="1412" t="e">
        <f ca="1">UW!N721</f>
        <v>#DIV/0!</v>
      </c>
      <c r="M11" s="1412" t="e">
        <f ca="1">UW!O721</f>
        <v>#DIV/0!</v>
      </c>
      <c r="N11" s="1412" t="e">
        <f ca="1">UW!P721</f>
        <v>#DIV/0!</v>
      </c>
      <c r="O11" s="1412" t="e">
        <f ca="1">UW!Q721</f>
        <v>#DIV/0!</v>
      </c>
      <c r="P11" s="1412" t="e">
        <f ca="1">UW!R721</f>
        <v>#DIV/0!</v>
      </c>
      <c r="Q11" s="1412" t="e">
        <f ca="1">UW!S721</f>
        <v>#DIV/0!</v>
      </c>
      <c r="R11" s="1412" t="e">
        <f ca="1">UW!T721</f>
        <v>#DIV/0!</v>
      </c>
      <c r="S11" s="1412" t="e">
        <f ca="1">UW!U721</f>
        <v>#DIV/0!</v>
      </c>
      <c r="T11" s="1412" t="e">
        <f ca="1">UW!V721</f>
        <v>#DIV/0!</v>
      </c>
      <c r="U11" s="1412" t="e">
        <f ca="1">UW!W721</f>
        <v>#DIV/0!</v>
      </c>
      <c r="V11" s="1412" t="e">
        <f ca="1">UW!X721</f>
        <v>#DIV/0!</v>
      </c>
      <c r="W11" s="1412" t="e">
        <f ca="1">UW!Y721</f>
        <v>#DIV/0!</v>
      </c>
      <c r="X11" s="1412" t="e">
        <f ca="1">UW!Z721</f>
        <v>#DIV/0!</v>
      </c>
      <c r="Y11" s="1412" t="e">
        <f ca="1">UW!AA721</f>
        <v>#DIV/0!</v>
      </c>
      <c r="Z11" s="1412" t="e">
        <f ca="1">UW!AB721</f>
        <v>#DIV/0!</v>
      </c>
      <c r="AA11" s="1412" t="e">
        <f ca="1">UW!AC721</f>
        <v>#DIV/0!</v>
      </c>
      <c r="AB11" s="1412" t="e">
        <f ca="1">UW!AD721</f>
        <v>#DIV/0!</v>
      </c>
      <c r="AC11" s="1412" t="e">
        <f ca="1">UW!AE721</f>
        <v>#DIV/0!</v>
      </c>
      <c r="AD11" s="1412" t="e">
        <f ca="1">UW!AF721</f>
        <v>#DIV/0!</v>
      </c>
      <c r="AE11" s="1412" t="e">
        <f ca="1">UW!AG721</f>
        <v>#DIV/0!</v>
      </c>
      <c r="AF11" s="1412" t="e">
        <f ca="1">UW!AH721</f>
        <v>#DIV/0!</v>
      </c>
      <c r="AG11" s="1412" t="e">
        <f ca="1">UW!AI721</f>
        <v>#DIV/0!</v>
      </c>
      <c r="AH11" s="1412" t="e">
        <f ca="1">UW!AJ721</f>
        <v>#DIV/0!</v>
      </c>
      <c r="AI11" s="1412" t="e">
        <f ca="1">UW!AK721</f>
        <v>#DIV/0!</v>
      </c>
      <c r="AJ11" s="1412">
        <f ca="1">UW!AL721</f>
        <v>4.2124912726453898</v>
      </c>
      <c r="AK11" s="1412">
        <f ca="1">UW!AM721</f>
        <v>4.2124912726453898</v>
      </c>
      <c r="AL11" s="1412">
        <f ca="1">UW!AN721</f>
        <v>4.2124912726453898</v>
      </c>
      <c r="AM11" s="1412">
        <f ca="1">UW!AO721</f>
        <v>4.2124912726453898</v>
      </c>
      <c r="AN11" s="1412">
        <f ca="1">UW!AP721</f>
        <v>4.2124912726453898</v>
      </c>
      <c r="AO11" s="1412">
        <f ca="1">UW!AQ721</f>
        <v>4.2124912726453898</v>
      </c>
      <c r="AP11" s="1412">
        <f ca="1">UW!AR721</f>
        <v>4.2124912726453898</v>
      </c>
      <c r="AQ11" s="1412">
        <f ca="1">UW!AS721</f>
        <v>4.2124912726453898</v>
      </c>
      <c r="AR11" s="1412">
        <f ca="1">UW!AT721</f>
        <v>4.2124912726453898</v>
      </c>
      <c r="AS11" s="1412">
        <f ca="1">UW!AU721</f>
        <v>4.2124912726453898</v>
      </c>
      <c r="AT11" s="1412">
        <f ca="1">UW!AV721</f>
        <v>4.2124912726453898</v>
      </c>
      <c r="AU11" s="1412">
        <f ca="1">UW!AW721</f>
        <v>4.2124912726453898</v>
      </c>
      <c r="AV11" s="1412">
        <f ca="1">UW!AX721</f>
        <v>4.2124912726453898</v>
      </c>
      <c r="AW11" s="1412">
        <f ca="1">UW!AY721</f>
        <v>4.2124912726453898</v>
      </c>
      <c r="AX11" s="1412">
        <f ca="1">UW!AZ721</f>
        <v>4.2124912726453898</v>
      </c>
      <c r="AY11" s="1412">
        <f ca="1">UW!BA721</f>
        <v>0</v>
      </c>
      <c r="AZ11" s="1412">
        <f ca="1">UW!BB721</f>
        <v>0</v>
      </c>
      <c r="BA11" s="1412">
        <f ca="1">UW!BC721</f>
        <v>0</v>
      </c>
      <c r="BB11" s="1412">
        <f ca="1">UW!BD721</f>
        <v>0</v>
      </c>
      <c r="BC11" s="1412">
        <f ca="1">UW!BE721</f>
        <v>0</v>
      </c>
      <c r="BD11" s="1412">
        <f ca="1">UW!BF721</f>
        <v>0</v>
      </c>
      <c r="BE11" s="1412">
        <f ca="1">UW!BG721</f>
        <v>0</v>
      </c>
      <c r="BF11" s="1412">
        <f ca="1">UW!BH721</f>
        <v>0</v>
      </c>
      <c r="BG11" s="1412">
        <f ca="1">UW!BI721</f>
        <v>0</v>
      </c>
      <c r="BH11" s="1412">
        <f ca="1">UW!BJ721</f>
        <v>0</v>
      </c>
      <c r="BI11" s="1412">
        <f ca="1">UW!BK721</f>
        <v>0</v>
      </c>
      <c r="BJ11" s="1412">
        <f ca="1">UW!BL721</f>
        <v>0</v>
      </c>
      <c r="BK11" s="1412">
        <f ca="1">UW!BM721</f>
        <v>0</v>
      </c>
      <c r="BL11" s="1412">
        <f ca="1">UW!BN721</f>
        <v>0</v>
      </c>
      <c r="BM11" s="1412">
        <f ca="1">UW!BO721</f>
        <v>0</v>
      </c>
      <c r="BN11" s="1412">
        <f ca="1">UW!BP721</f>
        <v>0</v>
      </c>
      <c r="BO11" s="1412">
        <f ca="1">UW!BQ721</f>
        <v>0</v>
      </c>
      <c r="BP11" s="1412">
        <f ca="1">UW!BR721</f>
        <v>0</v>
      </c>
      <c r="BQ11" s="1412">
        <f ca="1">UW!BS721</f>
        <v>0</v>
      </c>
      <c r="BR11" s="1412">
        <f ca="1">UW!BT721</f>
        <v>0</v>
      </c>
      <c r="BS11" s="1412">
        <f ca="1">UW!BU721</f>
        <v>0</v>
      </c>
      <c r="BT11" s="1412">
        <f ca="1">UW!BV721</f>
        <v>0</v>
      </c>
      <c r="BU11" s="1412">
        <f ca="1">UW!BW721</f>
        <v>0</v>
      </c>
      <c r="BV11" s="1412">
        <f ca="1">UW!BX721</f>
        <v>0</v>
      </c>
      <c r="BW11" s="1412">
        <f ca="1">UW!BY721</f>
        <v>0</v>
      </c>
      <c r="BX11" s="1412">
        <f ca="1">UW!BZ721</f>
        <v>0</v>
      </c>
      <c r="BY11" s="1412">
        <f ca="1">UW!CA721</f>
        <v>0</v>
      </c>
      <c r="BZ11" s="1412">
        <f ca="1">UW!CB721</f>
        <v>0</v>
      </c>
      <c r="CA11" s="1412">
        <f ca="1">UW!CC721</f>
        <v>0</v>
      </c>
      <c r="CB11" s="1412">
        <f ca="1">UW!CD721</f>
        <v>0</v>
      </c>
      <c r="CC11" s="1412">
        <f ca="1">UW!CE721</f>
        <v>0</v>
      </c>
      <c r="CD11" s="1412">
        <f ca="1">UW!CF721</f>
        <v>0</v>
      </c>
      <c r="CE11" s="1412">
        <f ca="1">UW!CG721</f>
        <v>0</v>
      </c>
      <c r="CF11" s="1412">
        <f ca="1">UW!CH721</f>
        <v>0</v>
      </c>
      <c r="CG11" s="1412">
        <f ca="1">UW!CI721</f>
        <v>0</v>
      </c>
      <c r="CH11" s="1412">
        <f ca="1">UW!CJ721</f>
        <v>0</v>
      </c>
      <c r="CI11" s="1412">
        <f ca="1">UW!CK721</f>
        <v>0</v>
      </c>
      <c r="CJ11" s="1412">
        <f ca="1">UW!CL721</f>
        <v>0</v>
      </c>
      <c r="CK11" s="1412">
        <f ca="1">UW!CM721</f>
        <v>0</v>
      </c>
      <c r="CL11" s="1412">
        <f ca="1">UW!CN721</f>
        <v>0</v>
      </c>
      <c r="CM11" s="1412">
        <f ca="1">UW!CO721</f>
        <v>0</v>
      </c>
      <c r="CN11" s="1412">
        <f ca="1">UW!CP721</f>
        <v>0</v>
      </c>
      <c r="CO11" s="1412">
        <f ca="1">UW!CQ721</f>
        <v>0</v>
      </c>
      <c r="CP11" s="1412">
        <f ca="1">UW!CR721</f>
        <v>0</v>
      </c>
      <c r="CQ11" s="1412">
        <f ca="1">UW!CS721</f>
        <v>0</v>
      </c>
      <c r="CR11" s="1412">
        <f ca="1">UW!CT721</f>
        <v>0</v>
      </c>
      <c r="CS11" s="1412">
        <f ca="1">UW!CU721</f>
        <v>0</v>
      </c>
      <c r="CT11" s="1412">
        <f ca="1">UW!CV721</f>
        <v>0</v>
      </c>
      <c r="CU11" s="1412">
        <f ca="1">UW!CW721</f>
        <v>0</v>
      </c>
      <c r="CV11" s="1412">
        <f ca="1">UW!CX721</f>
        <v>0</v>
      </c>
      <c r="CW11" s="1412">
        <f ca="1">UW!CY721</f>
        <v>0</v>
      </c>
      <c r="CX11" s="1412">
        <f ca="1">UW!CZ721</f>
        <v>0</v>
      </c>
      <c r="CY11" s="1412">
        <f ca="1">UW!DA721</f>
        <v>0</v>
      </c>
      <c r="CZ11" s="1412">
        <f ca="1">UW!DB721</f>
        <v>0</v>
      </c>
      <c r="DA11" s="1412">
        <f ca="1">UW!DC721</f>
        <v>0</v>
      </c>
      <c r="DB11" s="1412">
        <f ca="1">UW!DD721</f>
        <v>0</v>
      </c>
      <c r="DC11" s="1412">
        <f ca="1">UW!DE721</f>
        <v>0</v>
      </c>
      <c r="DD11" s="1412">
        <f ca="1">UW!DF721</f>
        <v>0</v>
      </c>
      <c r="DE11" s="1412">
        <f ca="1">UW!DG721</f>
        <v>0</v>
      </c>
      <c r="DF11" s="1412">
        <f ca="1">UW!DH721</f>
        <v>0</v>
      </c>
      <c r="DG11" s="1412">
        <f ca="1">UW!DI721</f>
        <v>0</v>
      </c>
      <c r="DH11" s="1412">
        <f ca="1">UW!DJ721</f>
        <v>0</v>
      </c>
      <c r="DI11" s="1412">
        <f ca="1">UW!DK721</f>
        <v>0</v>
      </c>
      <c r="DJ11" s="1412">
        <f ca="1">UW!DL721</f>
        <v>0</v>
      </c>
      <c r="DK11" s="1412">
        <f ca="1">UW!DM721</f>
        <v>0</v>
      </c>
      <c r="DL11" s="1412">
        <f ca="1">UW!DN721</f>
        <v>0</v>
      </c>
      <c r="DM11" s="1412">
        <f ca="1">UW!DO721</f>
        <v>0</v>
      </c>
      <c r="DN11" s="1412">
        <f ca="1">UW!DP721</f>
        <v>0</v>
      </c>
      <c r="DO11" s="1412">
        <f ca="1">UW!DQ721</f>
        <v>0</v>
      </c>
      <c r="DP11" s="1412">
        <f ca="1">UW!DR721</f>
        <v>0</v>
      </c>
      <c r="DQ11" s="1412">
        <f ca="1">UW!DS721</f>
        <v>0</v>
      </c>
      <c r="DR11" s="1412">
        <f ca="1">UW!DT721</f>
        <v>0</v>
      </c>
      <c r="DS11" s="1412">
        <f ca="1">UW!DU721</f>
        <v>0</v>
      </c>
      <c r="DT11" s="1412">
        <f ca="1">UW!DV721</f>
        <v>0</v>
      </c>
      <c r="DU11" s="1412">
        <f ca="1">UW!DW721</f>
        <v>0</v>
      </c>
      <c r="DV11" s="1412">
        <f ca="1">UW!DX721</f>
        <v>0</v>
      </c>
      <c r="DW11" s="1412">
        <f ca="1">UW!DY721</f>
        <v>0</v>
      </c>
      <c r="DX11" s="1412">
        <f ca="1">UW!DZ721</f>
        <v>0</v>
      </c>
      <c r="DY11" s="1412">
        <f ca="1">UW!EA721</f>
        <v>0</v>
      </c>
      <c r="DZ11" s="1412">
        <f ca="1">UW!EB721</f>
        <v>0</v>
      </c>
      <c r="EA11" s="1412">
        <f ca="1">UW!EC721</f>
        <v>0</v>
      </c>
      <c r="EB11" s="1412">
        <f ca="1">UW!ED721</f>
        <v>0</v>
      </c>
      <c r="EC11" s="1412">
        <f ca="1">UW!EE721</f>
        <v>0</v>
      </c>
      <c r="ED11" s="1412">
        <f ca="1">UW!EF721</f>
        <v>0</v>
      </c>
    </row>
    <row r="12" spans="2:134">
      <c r="B12" s="27" t="s">
        <v>1264</v>
      </c>
      <c r="C12" s="1410" t="e">
        <f t="shared" ref="C12:AH12" ca="1" si="5">C11+C9</f>
        <v>#DIV/0!</v>
      </c>
      <c r="D12" s="1410" t="e">
        <f t="shared" ca="1" si="5"/>
        <v>#DIV/0!</v>
      </c>
      <c r="E12" s="1410" t="e">
        <f t="shared" ca="1" si="5"/>
        <v>#DIV/0!</v>
      </c>
      <c r="F12" s="1410" t="e">
        <f t="shared" ca="1" si="5"/>
        <v>#DIV/0!</v>
      </c>
      <c r="G12" s="1410" t="e">
        <f t="shared" ca="1" si="5"/>
        <v>#DIV/0!</v>
      </c>
      <c r="H12" s="1410" t="e">
        <f t="shared" ca="1" si="5"/>
        <v>#DIV/0!</v>
      </c>
      <c r="I12" s="1410" t="e">
        <f t="shared" ca="1" si="5"/>
        <v>#DIV/0!</v>
      </c>
      <c r="J12" s="1410" t="e">
        <f t="shared" ca="1" si="5"/>
        <v>#DIV/0!</v>
      </c>
      <c r="K12" s="1410" t="e">
        <f t="shared" ca="1" si="5"/>
        <v>#DIV/0!</v>
      </c>
      <c r="L12" s="1410" t="e">
        <f t="shared" ca="1" si="5"/>
        <v>#DIV/0!</v>
      </c>
      <c r="M12" s="1410" t="e">
        <f t="shared" ca="1" si="5"/>
        <v>#DIV/0!</v>
      </c>
      <c r="N12" s="1410" t="e">
        <f t="shared" ca="1" si="5"/>
        <v>#DIV/0!</v>
      </c>
      <c r="O12" s="1410" t="e">
        <f t="shared" ca="1" si="5"/>
        <v>#DIV/0!</v>
      </c>
      <c r="P12" s="1410" t="e">
        <f t="shared" ca="1" si="5"/>
        <v>#DIV/0!</v>
      </c>
      <c r="Q12" s="1410" t="e">
        <f t="shared" ca="1" si="5"/>
        <v>#DIV/0!</v>
      </c>
      <c r="R12" s="1410" t="e">
        <f t="shared" ca="1" si="5"/>
        <v>#DIV/0!</v>
      </c>
      <c r="S12" s="1410" t="e">
        <f t="shared" ca="1" si="5"/>
        <v>#DIV/0!</v>
      </c>
      <c r="T12" s="1410" t="e">
        <f t="shared" ca="1" si="5"/>
        <v>#DIV/0!</v>
      </c>
      <c r="U12" s="1410" t="e">
        <f t="shared" ca="1" si="5"/>
        <v>#DIV/0!</v>
      </c>
      <c r="V12" s="1410" t="e">
        <f t="shared" ca="1" si="5"/>
        <v>#DIV/0!</v>
      </c>
      <c r="W12" s="1410" t="e">
        <f t="shared" ca="1" si="5"/>
        <v>#DIV/0!</v>
      </c>
      <c r="X12" s="1410" t="e">
        <f t="shared" ca="1" si="5"/>
        <v>#DIV/0!</v>
      </c>
      <c r="Y12" s="1410" t="e">
        <f t="shared" ca="1" si="5"/>
        <v>#DIV/0!</v>
      </c>
      <c r="Z12" s="1410" t="e">
        <f t="shared" ca="1" si="5"/>
        <v>#DIV/0!</v>
      </c>
      <c r="AA12" s="1410" t="e">
        <f t="shared" ca="1" si="5"/>
        <v>#DIV/0!</v>
      </c>
      <c r="AB12" s="1410" t="e">
        <f t="shared" ca="1" si="5"/>
        <v>#DIV/0!</v>
      </c>
      <c r="AC12" s="1410" t="e">
        <f t="shared" ca="1" si="5"/>
        <v>#DIV/0!</v>
      </c>
      <c r="AD12" s="1410" t="e">
        <f t="shared" ca="1" si="5"/>
        <v>#DIV/0!</v>
      </c>
      <c r="AE12" s="1410" t="e">
        <f t="shared" ca="1" si="5"/>
        <v>#DIV/0!</v>
      </c>
      <c r="AF12" s="1410" t="e">
        <f t="shared" ca="1" si="5"/>
        <v>#DIV/0!</v>
      </c>
      <c r="AG12" s="1410" t="e">
        <f t="shared" ca="1" si="5"/>
        <v>#DIV/0!</v>
      </c>
      <c r="AH12" s="1410" t="e">
        <f t="shared" ca="1" si="5"/>
        <v>#DIV/0!</v>
      </c>
      <c r="AI12" s="1410" t="e">
        <f t="shared" ref="AI12:BN12" ca="1" si="6">AI11+AI9</f>
        <v>#DIV/0!</v>
      </c>
      <c r="AJ12" s="1410" t="e">
        <f t="shared" ca="1" si="6"/>
        <v>#DIV/0!</v>
      </c>
      <c r="AK12" s="1410" t="e">
        <f t="shared" ca="1" si="6"/>
        <v>#DIV/0!</v>
      </c>
      <c r="AL12" s="1410" t="e">
        <f t="shared" ca="1" si="6"/>
        <v>#DIV/0!</v>
      </c>
      <c r="AM12" s="1410" t="e">
        <f t="shared" ca="1" si="6"/>
        <v>#DIV/0!</v>
      </c>
      <c r="AN12" s="1410" t="e">
        <f t="shared" ca="1" si="6"/>
        <v>#DIV/0!</v>
      </c>
      <c r="AO12" s="1410" t="e">
        <f t="shared" ca="1" si="6"/>
        <v>#DIV/0!</v>
      </c>
      <c r="AP12" s="1410" t="e">
        <f t="shared" ca="1" si="6"/>
        <v>#DIV/0!</v>
      </c>
      <c r="AQ12" s="1410" t="e">
        <f t="shared" ca="1" si="6"/>
        <v>#DIV/0!</v>
      </c>
      <c r="AR12" s="1410" t="e">
        <f t="shared" ca="1" si="6"/>
        <v>#DIV/0!</v>
      </c>
      <c r="AS12" s="1410" t="e">
        <f t="shared" ca="1" si="6"/>
        <v>#DIV/0!</v>
      </c>
      <c r="AT12" s="1410" t="e">
        <f t="shared" ca="1" si="6"/>
        <v>#DIV/0!</v>
      </c>
      <c r="AU12" s="1410" t="e">
        <f t="shared" ca="1" si="6"/>
        <v>#DIV/0!</v>
      </c>
      <c r="AV12" s="1410" t="e">
        <f t="shared" ca="1" si="6"/>
        <v>#DIV/0!</v>
      </c>
      <c r="AW12" s="1410" t="e">
        <f t="shared" ca="1" si="6"/>
        <v>#DIV/0!</v>
      </c>
      <c r="AX12" s="1410" t="e">
        <f t="shared" ca="1" si="6"/>
        <v>#DIV/0!</v>
      </c>
      <c r="AY12" s="1410" t="e">
        <f t="shared" ca="1" si="6"/>
        <v>#DIV/0!</v>
      </c>
      <c r="AZ12" s="1410" t="e">
        <f t="shared" ca="1" si="6"/>
        <v>#DIV/0!</v>
      </c>
      <c r="BA12" s="1410" t="e">
        <f t="shared" ca="1" si="6"/>
        <v>#DIV/0!</v>
      </c>
      <c r="BB12" s="1410" t="e">
        <f t="shared" ca="1" si="6"/>
        <v>#DIV/0!</v>
      </c>
      <c r="BC12" s="1410" t="e">
        <f t="shared" ca="1" si="6"/>
        <v>#DIV/0!</v>
      </c>
      <c r="BD12" s="1410" t="e">
        <f t="shared" ca="1" si="6"/>
        <v>#DIV/0!</v>
      </c>
      <c r="BE12" s="1410" t="e">
        <f t="shared" ca="1" si="6"/>
        <v>#DIV/0!</v>
      </c>
      <c r="BF12" s="1410" t="e">
        <f t="shared" ca="1" si="6"/>
        <v>#DIV/0!</v>
      </c>
      <c r="BG12" s="1410" t="e">
        <f t="shared" ca="1" si="6"/>
        <v>#DIV/0!</v>
      </c>
      <c r="BH12" s="1410" t="e">
        <f t="shared" ca="1" si="6"/>
        <v>#DIV/0!</v>
      </c>
      <c r="BI12" s="1410" t="e">
        <f t="shared" ca="1" si="6"/>
        <v>#DIV/0!</v>
      </c>
      <c r="BJ12" s="1410" t="e">
        <f t="shared" ca="1" si="6"/>
        <v>#DIV/0!</v>
      </c>
      <c r="BK12" s="1410" t="e">
        <f t="shared" ca="1" si="6"/>
        <v>#DIV/0!</v>
      </c>
      <c r="BL12" s="1410" t="e">
        <f t="shared" ca="1" si="6"/>
        <v>#DIV/0!</v>
      </c>
      <c r="BM12" s="1410" t="e">
        <f t="shared" ca="1" si="6"/>
        <v>#DIV/0!</v>
      </c>
      <c r="BN12" s="1410" t="e">
        <f t="shared" ca="1" si="6"/>
        <v>#DIV/0!</v>
      </c>
      <c r="BO12" s="1410" t="e">
        <f t="shared" ref="BO12:CT12" ca="1" si="7">BO11+BO9</f>
        <v>#DIV/0!</v>
      </c>
      <c r="BP12" s="1410" t="e">
        <f t="shared" ca="1" si="7"/>
        <v>#DIV/0!</v>
      </c>
      <c r="BQ12" s="1410" t="e">
        <f t="shared" ca="1" si="7"/>
        <v>#DIV/0!</v>
      </c>
      <c r="BR12" s="1410" t="e">
        <f t="shared" ca="1" si="7"/>
        <v>#DIV/0!</v>
      </c>
      <c r="BS12" s="1410" t="e">
        <f t="shared" ca="1" si="7"/>
        <v>#DIV/0!</v>
      </c>
      <c r="BT12" s="1410" t="e">
        <f t="shared" ca="1" si="7"/>
        <v>#DIV/0!</v>
      </c>
      <c r="BU12" s="1410" t="e">
        <f t="shared" ca="1" si="7"/>
        <v>#DIV/0!</v>
      </c>
      <c r="BV12" s="1410" t="e">
        <f t="shared" ca="1" si="7"/>
        <v>#DIV/0!</v>
      </c>
      <c r="BW12" s="1410" t="e">
        <f t="shared" ca="1" si="7"/>
        <v>#DIV/0!</v>
      </c>
      <c r="BX12" s="1410" t="e">
        <f t="shared" ca="1" si="7"/>
        <v>#DIV/0!</v>
      </c>
      <c r="BY12" s="1410" t="e">
        <f t="shared" ca="1" si="7"/>
        <v>#DIV/0!</v>
      </c>
      <c r="BZ12" s="1410" t="e">
        <f t="shared" ca="1" si="7"/>
        <v>#DIV/0!</v>
      </c>
      <c r="CA12" s="1410" t="e">
        <f t="shared" ca="1" si="7"/>
        <v>#DIV/0!</v>
      </c>
      <c r="CB12" s="1410" t="e">
        <f t="shared" ca="1" si="7"/>
        <v>#DIV/0!</v>
      </c>
      <c r="CC12" s="1410" t="e">
        <f t="shared" ca="1" si="7"/>
        <v>#DIV/0!</v>
      </c>
      <c r="CD12" s="1410" t="e">
        <f t="shared" ca="1" si="7"/>
        <v>#DIV/0!</v>
      </c>
      <c r="CE12" s="1410" t="e">
        <f t="shared" ca="1" si="7"/>
        <v>#DIV/0!</v>
      </c>
      <c r="CF12" s="1410" t="e">
        <f t="shared" ca="1" si="7"/>
        <v>#DIV/0!</v>
      </c>
      <c r="CG12" s="1410" t="e">
        <f t="shared" ca="1" si="7"/>
        <v>#DIV/0!</v>
      </c>
      <c r="CH12" s="1410" t="e">
        <f t="shared" ca="1" si="7"/>
        <v>#DIV/0!</v>
      </c>
      <c r="CI12" s="1410" t="e">
        <f t="shared" ca="1" si="7"/>
        <v>#DIV/0!</v>
      </c>
      <c r="CJ12" s="1410" t="e">
        <f t="shared" ca="1" si="7"/>
        <v>#DIV/0!</v>
      </c>
      <c r="CK12" s="1410" t="e">
        <f t="shared" ca="1" si="7"/>
        <v>#DIV/0!</v>
      </c>
      <c r="CL12" s="1410" t="e">
        <f t="shared" ca="1" si="7"/>
        <v>#DIV/0!</v>
      </c>
      <c r="CM12" s="1410" t="e">
        <f t="shared" ca="1" si="7"/>
        <v>#DIV/0!</v>
      </c>
      <c r="CN12" s="1410" t="e">
        <f t="shared" ca="1" si="7"/>
        <v>#DIV/0!</v>
      </c>
      <c r="CO12" s="1410" t="e">
        <f t="shared" ca="1" si="7"/>
        <v>#DIV/0!</v>
      </c>
      <c r="CP12" s="1410" t="e">
        <f t="shared" ca="1" si="7"/>
        <v>#DIV/0!</v>
      </c>
      <c r="CQ12" s="1410" t="e">
        <f t="shared" ca="1" si="7"/>
        <v>#DIV/0!</v>
      </c>
      <c r="CR12" s="1410" t="e">
        <f t="shared" ca="1" si="7"/>
        <v>#DIV/0!</v>
      </c>
      <c r="CS12" s="1410" t="e">
        <f t="shared" ca="1" si="7"/>
        <v>#DIV/0!</v>
      </c>
      <c r="CT12" s="1410" t="e">
        <f t="shared" ca="1" si="7"/>
        <v>#DIV/0!</v>
      </c>
      <c r="CU12" s="1410" t="e">
        <f t="shared" ref="CU12:DZ12" ca="1" si="8">CU11+CU9</f>
        <v>#DIV/0!</v>
      </c>
      <c r="CV12" s="1410" t="e">
        <f t="shared" ca="1" si="8"/>
        <v>#DIV/0!</v>
      </c>
      <c r="CW12" s="1410" t="e">
        <f t="shared" ca="1" si="8"/>
        <v>#DIV/0!</v>
      </c>
      <c r="CX12" s="1410" t="e">
        <f t="shared" ca="1" si="8"/>
        <v>#DIV/0!</v>
      </c>
      <c r="CY12" s="1410" t="e">
        <f t="shared" ca="1" si="8"/>
        <v>#DIV/0!</v>
      </c>
      <c r="CZ12" s="1410" t="e">
        <f t="shared" ca="1" si="8"/>
        <v>#DIV/0!</v>
      </c>
      <c r="DA12" s="1410" t="e">
        <f t="shared" ca="1" si="8"/>
        <v>#DIV/0!</v>
      </c>
      <c r="DB12" s="1410" t="e">
        <f t="shared" ca="1" si="8"/>
        <v>#DIV/0!</v>
      </c>
      <c r="DC12" s="1410" t="e">
        <f t="shared" ca="1" si="8"/>
        <v>#DIV/0!</v>
      </c>
      <c r="DD12" s="1410" t="e">
        <f t="shared" ca="1" si="8"/>
        <v>#DIV/0!</v>
      </c>
      <c r="DE12" s="1410" t="e">
        <f t="shared" ca="1" si="8"/>
        <v>#DIV/0!</v>
      </c>
      <c r="DF12" s="1410" t="e">
        <f t="shared" ca="1" si="8"/>
        <v>#DIV/0!</v>
      </c>
      <c r="DG12" s="1410" t="e">
        <f t="shared" ca="1" si="8"/>
        <v>#DIV/0!</v>
      </c>
      <c r="DH12" s="1410" t="e">
        <f t="shared" ca="1" si="8"/>
        <v>#DIV/0!</v>
      </c>
      <c r="DI12" s="1410" t="e">
        <f t="shared" ca="1" si="8"/>
        <v>#DIV/0!</v>
      </c>
      <c r="DJ12" s="1410" t="e">
        <f t="shared" ca="1" si="8"/>
        <v>#DIV/0!</v>
      </c>
      <c r="DK12" s="1410" t="e">
        <f t="shared" ca="1" si="8"/>
        <v>#DIV/0!</v>
      </c>
      <c r="DL12" s="1410" t="e">
        <f t="shared" ca="1" si="8"/>
        <v>#DIV/0!</v>
      </c>
      <c r="DM12" s="1410" t="e">
        <f t="shared" ca="1" si="8"/>
        <v>#DIV/0!</v>
      </c>
      <c r="DN12" s="1410" t="e">
        <f t="shared" ca="1" si="8"/>
        <v>#DIV/0!</v>
      </c>
      <c r="DO12" s="1410" t="e">
        <f t="shared" ca="1" si="8"/>
        <v>#DIV/0!</v>
      </c>
      <c r="DP12" s="1410" t="e">
        <f t="shared" ca="1" si="8"/>
        <v>#DIV/0!</v>
      </c>
      <c r="DQ12" s="1410" t="e">
        <f t="shared" ca="1" si="8"/>
        <v>#DIV/0!</v>
      </c>
      <c r="DR12" s="1410" t="e">
        <f t="shared" ca="1" si="8"/>
        <v>#DIV/0!</v>
      </c>
      <c r="DS12" s="1410" t="e">
        <f t="shared" ca="1" si="8"/>
        <v>#DIV/0!</v>
      </c>
      <c r="DT12" s="1410" t="e">
        <f t="shared" ca="1" si="8"/>
        <v>#DIV/0!</v>
      </c>
      <c r="DU12" s="1410" t="e">
        <f t="shared" ca="1" si="8"/>
        <v>#DIV/0!</v>
      </c>
      <c r="DV12" s="1410" t="e">
        <f t="shared" ca="1" si="8"/>
        <v>#DIV/0!</v>
      </c>
      <c r="DW12" s="1410" t="e">
        <f t="shared" ca="1" si="8"/>
        <v>#DIV/0!</v>
      </c>
      <c r="DX12" s="1410" t="e">
        <f t="shared" ca="1" si="8"/>
        <v>#DIV/0!</v>
      </c>
      <c r="DY12" s="1410" t="e">
        <f t="shared" ca="1" si="8"/>
        <v>#DIV/0!</v>
      </c>
      <c r="DZ12" s="1410" t="e">
        <f t="shared" ca="1" si="8"/>
        <v>#DIV/0!</v>
      </c>
      <c r="EA12" s="1410" t="e">
        <f t="shared" ref="EA12:FF12" ca="1" si="9">EA11+EA9</f>
        <v>#DIV/0!</v>
      </c>
      <c r="EB12" s="1410" t="e">
        <f t="shared" ca="1" si="9"/>
        <v>#DIV/0!</v>
      </c>
      <c r="EC12" s="1410" t="e">
        <f t="shared" ca="1" si="9"/>
        <v>#DIV/0!</v>
      </c>
      <c r="ED12" s="1410" t="e">
        <f t="shared" ca="1" si="9"/>
        <v>#DIV/0!</v>
      </c>
    </row>
    <row r="13" spans="2:134">
      <c r="B13" s="27"/>
      <c r="C13" s="1250"/>
      <c r="D13" s="1250"/>
      <c r="E13" s="1250"/>
      <c r="F13" s="1250"/>
      <c r="G13" s="1250"/>
      <c r="H13" s="1250"/>
      <c r="I13" s="1250"/>
      <c r="J13" s="1250"/>
      <c r="K13" s="1250"/>
      <c r="L13" s="1250"/>
      <c r="M13" s="1250"/>
      <c r="N13" s="1250"/>
      <c r="O13" s="1250"/>
      <c r="P13" s="1250"/>
      <c r="Q13" s="1250"/>
      <c r="R13" s="1250"/>
      <c r="S13" s="1250"/>
      <c r="T13" s="1250"/>
      <c r="U13" s="1250"/>
      <c r="V13" s="1250"/>
      <c r="W13" s="1250"/>
      <c r="X13" s="1250"/>
      <c r="Y13" s="1250"/>
      <c r="Z13" s="1250"/>
      <c r="AA13" s="1250"/>
      <c r="AB13" s="1250"/>
      <c r="AC13" s="1250"/>
      <c r="AD13" s="1250"/>
      <c r="AE13" s="1250"/>
      <c r="AF13" s="1250"/>
      <c r="AG13" s="1250"/>
      <c r="AH13" s="1250"/>
      <c r="AI13" s="1250"/>
      <c r="AJ13" s="1250"/>
      <c r="AK13" s="1250"/>
      <c r="AL13" s="1250"/>
      <c r="AM13" s="1250"/>
      <c r="AN13" s="1250"/>
      <c r="AO13" s="1250"/>
      <c r="AP13" s="1250"/>
      <c r="AQ13" s="1250"/>
      <c r="AR13" s="1250"/>
      <c r="AS13" s="1250"/>
      <c r="AT13" s="1250"/>
      <c r="AU13" s="1250"/>
      <c r="AV13" s="1250"/>
      <c r="AW13" s="1250"/>
      <c r="AX13" s="1250"/>
      <c r="AY13" s="1250"/>
      <c r="AZ13" s="1250"/>
      <c r="BA13" s="1250"/>
      <c r="BB13" s="1250"/>
      <c r="BC13" s="1250"/>
      <c r="BD13" s="1250"/>
      <c r="BE13" s="1250"/>
      <c r="BF13" s="1250"/>
      <c r="BG13" s="1250"/>
      <c r="BH13" s="1250"/>
      <c r="BI13" s="1250"/>
      <c r="BJ13" s="1250"/>
      <c r="BK13" s="1250"/>
      <c r="BL13" s="1250"/>
      <c r="BM13" s="1250"/>
      <c r="BN13" s="1250"/>
      <c r="BO13" s="1250"/>
      <c r="BP13" s="1250"/>
      <c r="BQ13" s="1250"/>
      <c r="BR13" s="1250"/>
      <c r="BS13" s="1250"/>
      <c r="BT13" s="1250"/>
      <c r="BU13" s="1250"/>
      <c r="BV13" s="1250"/>
      <c r="BW13" s="1250"/>
      <c r="BX13" s="1250"/>
      <c r="BY13" s="1250"/>
      <c r="BZ13" s="1250"/>
      <c r="CA13" s="1250"/>
      <c r="CB13" s="1250"/>
      <c r="CC13" s="1250"/>
      <c r="CD13" s="1250"/>
      <c r="CE13" s="1250"/>
      <c r="CF13" s="1250"/>
      <c r="CG13" s="1250"/>
      <c r="CH13" s="1250"/>
      <c r="CI13" s="1250"/>
      <c r="CJ13" s="1250"/>
      <c r="CK13" s="1250"/>
      <c r="CL13" s="1250"/>
      <c r="CM13" s="1250"/>
      <c r="CN13" s="1250"/>
      <c r="CO13" s="1250"/>
      <c r="CP13" s="1250"/>
      <c r="CQ13" s="1250"/>
      <c r="CR13" s="1250"/>
      <c r="CS13" s="1250"/>
      <c r="CT13" s="1250"/>
      <c r="CU13" s="1250"/>
      <c r="CV13" s="1250"/>
      <c r="CW13" s="1250"/>
      <c r="CX13" s="1250"/>
      <c r="CY13" s="1250"/>
      <c r="CZ13" s="1250"/>
      <c r="DA13" s="1250"/>
      <c r="DB13" s="1250"/>
      <c r="DC13" s="1250"/>
      <c r="DD13" s="1250"/>
      <c r="DE13" s="1250"/>
      <c r="DF13" s="1250"/>
      <c r="DG13" s="1250"/>
      <c r="DH13" s="1250"/>
      <c r="DI13" s="1250"/>
      <c r="DJ13" s="1250"/>
      <c r="DK13" s="1250"/>
      <c r="DL13" s="1250"/>
      <c r="DM13" s="1250"/>
      <c r="DN13" s="1250"/>
      <c r="DO13" s="1250"/>
      <c r="DP13" s="1250"/>
      <c r="DQ13" s="1250"/>
      <c r="DR13" s="1250"/>
      <c r="DS13" s="1250"/>
      <c r="DT13" s="1250"/>
      <c r="DU13" s="1250"/>
      <c r="DV13" s="1250"/>
      <c r="DW13" s="1250"/>
      <c r="DX13" s="1250"/>
      <c r="DY13" s="1250"/>
      <c r="DZ13" s="1250"/>
      <c r="EA13" s="1250"/>
      <c r="EB13" s="1250"/>
      <c r="EC13" s="1250"/>
      <c r="ED13" s="1250"/>
    </row>
    <row r="14" spans="2:134">
      <c r="B14" s="27" t="s">
        <v>1265</v>
      </c>
      <c r="C14" s="1250" t="e">
        <f ca="1">UW!E736</f>
        <v>#DIV/0!</v>
      </c>
      <c r="D14" s="1250" t="e">
        <f ca="1">UW!F736-UW!E736</f>
        <v>#DIV/0!</v>
      </c>
      <c r="E14" s="1250" t="e">
        <f ca="1">UW!G736-UW!F736</f>
        <v>#DIV/0!</v>
      </c>
      <c r="F14" s="1250" t="e">
        <f ca="1">UW!H736-UW!G736</f>
        <v>#DIV/0!</v>
      </c>
      <c r="G14" s="1250" t="e">
        <f ca="1">UW!I736-UW!H736</f>
        <v>#DIV/0!</v>
      </c>
      <c r="H14" s="1250" t="e">
        <f ca="1">UW!J736-UW!I736</f>
        <v>#DIV/0!</v>
      </c>
      <c r="I14" s="1250" t="e">
        <f ca="1">UW!K736-UW!J736</f>
        <v>#DIV/0!</v>
      </c>
      <c r="J14" s="1250" t="e">
        <f ca="1">UW!L736-UW!K736</f>
        <v>#DIV/0!</v>
      </c>
      <c r="K14" s="1250" t="e">
        <f ca="1">UW!M736-UW!L736</f>
        <v>#DIV/0!</v>
      </c>
      <c r="L14" s="1250" t="e">
        <f ca="1">UW!N736-UW!M736</f>
        <v>#DIV/0!</v>
      </c>
      <c r="M14" s="1250" t="e">
        <f ca="1">UW!O736-UW!N736</f>
        <v>#DIV/0!</v>
      </c>
      <c r="N14" s="1250" t="e">
        <f ca="1">UW!P736-UW!O736</f>
        <v>#DIV/0!</v>
      </c>
      <c r="O14" s="1250" t="e">
        <f ca="1">UW!Q736-UW!P736</f>
        <v>#DIV/0!</v>
      </c>
      <c r="P14" s="1250" t="e">
        <f ca="1">UW!R736-UW!Q736</f>
        <v>#DIV/0!</v>
      </c>
      <c r="Q14" s="1250" t="e">
        <f ca="1">UW!S736-UW!R736</f>
        <v>#DIV/0!</v>
      </c>
      <c r="R14" s="1250" t="e">
        <f ca="1">UW!T736-UW!S736</f>
        <v>#DIV/0!</v>
      </c>
      <c r="S14" s="1250" t="e">
        <f ca="1">UW!U736-UW!T736</f>
        <v>#DIV/0!</v>
      </c>
      <c r="T14" s="1250" t="e">
        <f ca="1">UW!V736-UW!U736</f>
        <v>#DIV/0!</v>
      </c>
      <c r="U14" s="1250" t="e">
        <f ca="1">UW!W736-UW!V736</f>
        <v>#DIV/0!</v>
      </c>
      <c r="V14" s="1250" t="e">
        <f ca="1">UW!X736-UW!W736</f>
        <v>#DIV/0!</v>
      </c>
      <c r="W14" s="1250" t="e">
        <f ca="1">UW!Y736-UW!X736</f>
        <v>#DIV/0!</v>
      </c>
      <c r="X14" s="1250" t="e">
        <f ca="1">UW!Z736-UW!Y736</f>
        <v>#DIV/0!</v>
      </c>
      <c r="Y14" s="1250" t="e">
        <f ca="1">UW!AA736-UW!Z736</f>
        <v>#DIV/0!</v>
      </c>
      <c r="Z14" s="1250" t="e">
        <f ca="1">UW!AB736-UW!AA736</f>
        <v>#DIV/0!</v>
      </c>
      <c r="AA14" s="1250" t="e">
        <f ca="1">UW!AC736-UW!AB736</f>
        <v>#DIV/0!</v>
      </c>
      <c r="AB14" s="1250" t="e">
        <f ca="1">UW!AD736-UW!AC736</f>
        <v>#DIV/0!</v>
      </c>
      <c r="AC14" s="1250" t="e">
        <f ca="1">UW!AE736-UW!AD736</f>
        <v>#DIV/0!</v>
      </c>
      <c r="AD14" s="1250" t="e">
        <f ca="1">UW!AF736-UW!AE736</f>
        <v>#DIV/0!</v>
      </c>
      <c r="AE14" s="1250" t="e">
        <f ca="1">UW!AG736-UW!AF736</f>
        <v>#DIV/0!</v>
      </c>
      <c r="AF14" s="1250" t="e">
        <f ca="1">UW!AH736-UW!AG736</f>
        <v>#DIV/0!</v>
      </c>
      <c r="AG14" s="1250" t="e">
        <f ca="1">UW!AI736-UW!AH736</f>
        <v>#DIV/0!</v>
      </c>
      <c r="AH14" s="1250" t="e">
        <f ca="1">UW!AJ736-UW!AI736</f>
        <v>#DIV/0!</v>
      </c>
      <c r="AI14" s="1250" t="e">
        <f ca="1">UW!AK736-UW!AJ736</f>
        <v>#DIV/0!</v>
      </c>
      <c r="AJ14" s="1250" t="e">
        <f ca="1">UW!AL736-UW!AK736</f>
        <v>#DIV/0!</v>
      </c>
      <c r="AK14" s="1250" t="e">
        <f ca="1">UW!AM736-UW!AL736</f>
        <v>#DIV/0!</v>
      </c>
      <c r="AL14" s="1250" t="e">
        <f ca="1">UW!AN736-UW!AM736</f>
        <v>#DIV/0!</v>
      </c>
      <c r="AM14" s="1250" t="e">
        <f ca="1">UW!AO736-UW!AN736</f>
        <v>#DIV/0!</v>
      </c>
      <c r="AN14" s="1250" t="e">
        <f ca="1">UW!AP736-UW!AO736</f>
        <v>#DIV/0!</v>
      </c>
      <c r="AO14" s="1250" t="e">
        <f ca="1">UW!AQ736-UW!AP736</f>
        <v>#DIV/0!</v>
      </c>
      <c r="AP14" s="1250" t="e">
        <f ca="1">UW!AR736-UW!AQ736</f>
        <v>#DIV/0!</v>
      </c>
      <c r="AQ14" s="1250" t="e">
        <f ca="1">UW!AS736-UW!AR736</f>
        <v>#DIV/0!</v>
      </c>
      <c r="AR14" s="1250" t="e">
        <f ca="1">UW!AT736-UW!AS736</f>
        <v>#DIV/0!</v>
      </c>
      <c r="AS14" s="1250" t="e">
        <f ca="1">UW!AU736-UW!AT736</f>
        <v>#DIV/0!</v>
      </c>
      <c r="AT14" s="1250" t="e">
        <f ca="1">UW!AV736-UW!AU736</f>
        <v>#DIV/0!</v>
      </c>
      <c r="AU14" s="1250" t="e">
        <f ca="1">UW!AW736-UW!AV736</f>
        <v>#DIV/0!</v>
      </c>
      <c r="AV14" s="1250" t="e">
        <f ca="1">UW!AX736-UW!AW736</f>
        <v>#DIV/0!</v>
      </c>
      <c r="AW14" s="1250" t="e">
        <f ca="1">UW!AY736-UW!AX736</f>
        <v>#DIV/0!</v>
      </c>
      <c r="AX14" s="1250" t="e">
        <f ca="1">UW!AZ736-UW!AY736</f>
        <v>#DIV/0!</v>
      </c>
      <c r="AY14" s="1250" t="e">
        <f ca="1">UW!BA736-UW!AZ736</f>
        <v>#DIV/0!</v>
      </c>
      <c r="AZ14" s="1250" t="e">
        <f ca="1">UW!BB736-UW!BA736</f>
        <v>#DIV/0!</v>
      </c>
      <c r="BA14" s="1250" t="e">
        <f ca="1">UW!BC736-UW!BB736</f>
        <v>#DIV/0!</v>
      </c>
      <c r="BB14" s="1250" t="e">
        <f ca="1">UW!BD736-UW!BC736</f>
        <v>#DIV/0!</v>
      </c>
      <c r="BC14" s="1250" t="e">
        <f ca="1">UW!BE736-UW!BD736</f>
        <v>#DIV/0!</v>
      </c>
      <c r="BD14" s="1250" t="e">
        <f ca="1">UW!BF736-UW!BE736</f>
        <v>#DIV/0!</v>
      </c>
      <c r="BE14" s="1250" t="e">
        <f ca="1">UW!BG736-UW!BF736</f>
        <v>#DIV/0!</v>
      </c>
      <c r="BF14" s="1250" t="e">
        <f ca="1">UW!BH736-UW!BG736</f>
        <v>#DIV/0!</v>
      </c>
      <c r="BG14" s="1250" t="e">
        <f ca="1">UW!BI736-UW!BH736</f>
        <v>#DIV/0!</v>
      </c>
      <c r="BH14" s="1250" t="e">
        <f ca="1">UW!BJ736-UW!BI736</f>
        <v>#DIV/0!</v>
      </c>
      <c r="BI14" s="1250" t="e">
        <f ca="1">UW!BK736-UW!BJ736</f>
        <v>#DIV/0!</v>
      </c>
      <c r="BJ14" s="1250" t="e">
        <f ca="1">UW!BL736-UW!BK736</f>
        <v>#DIV/0!</v>
      </c>
      <c r="BK14" s="1250" t="e">
        <f ca="1">UW!BM736-UW!BL736</f>
        <v>#DIV/0!</v>
      </c>
      <c r="BL14" s="1250" t="e">
        <f ca="1">UW!BN736-UW!BM736</f>
        <v>#DIV/0!</v>
      </c>
      <c r="BM14" s="1250" t="e">
        <f ca="1">UW!BO736-UW!BN736</f>
        <v>#DIV/0!</v>
      </c>
      <c r="BN14" s="1250" t="e">
        <f ca="1">UW!BP736-UW!BO736</f>
        <v>#DIV/0!</v>
      </c>
      <c r="BO14" s="1250" t="e">
        <f ca="1">UW!BQ736-UW!BP736</f>
        <v>#DIV/0!</v>
      </c>
      <c r="BP14" s="1250" t="e">
        <f ca="1">UW!BR736-UW!BQ736</f>
        <v>#DIV/0!</v>
      </c>
      <c r="BQ14" s="1250" t="e">
        <f ca="1">UW!BS736-UW!BR736</f>
        <v>#DIV/0!</v>
      </c>
      <c r="BR14" s="1250" t="e">
        <f ca="1">UW!BT736-UW!BS736</f>
        <v>#DIV/0!</v>
      </c>
      <c r="BS14" s="1250" t="e">
        <f ca="1">UW!BU736-UW!BT736</f>
        <v>#DIV/0!</v>
      </c>
      <c r="BT14" s="1250" t="e">
        <f ca="1">UW!BV736-UW!BU736</f>
        <v>#DIV/0!</v>
      </c>
      <c r="BU14" s="1250" t="e">
        <f ca="1">UW!BW736-UW!BV736</f>
        <v>#DIV/0!</v>
      </c>
      <c r="BV14" s="1250" t="e">
        <f ca="1">UW!BX736-UW!BW736</f>
        <v>#DIV/0!</v>
      </c>
      <c r="BW14" s="1250" t="e">
        <f ca="1">UW!BY736-UW!BX736</f>
        <v>#DIV/0!</v>
      </c>
      <c r="BX14" s="1250" t="e">
        <f ca="1">UW!BZ736-UW!BY736</f>
        <v>#DIV/0!</v>
      </c>
      <c r="BY14" s="1250" t="e">
        <f ca="1">UW!CA736-UW!BZ736</f>
        <v>#DIV/0!</v>
      </c>
      <c r="BZ14" s="1250" t="e">
        <f ca="1">UW!CB736-UW!CA736</f>
        <v>#DIV/0!</v>
      </c>
      <c r="CA14" s="1250" t="e">
        <f ca="1">UW!CC736-UW!CB736</f>
        <v>#DIV/0!</v>
      </c>
      <c r="CB14" s="1250" t="e">
        <f ca="1">UW!CD736-UW!CC736</f>
        <v>#DIV/0!</v>
      </c>
      <c r="CC14" s="1250" t="e">
        <f ca="1">UW!CE736-UW!CD736</f>
        <v>#DIV/0!</v>
      </c>
      <c r="CD14" s="1250" t="e">
        <f ca="1">UW!CF736-UW!CE736</f>
        <v>#DIV/0!</v>
      </c>
      <c r="CE14" s="1250" t="e">
        <f ca="1">UW!CG736-UW!CF736</f>
        <v>#DIV/0!</v>
      </c>
      <c r="CF14" s="1250" t="e">
        <f ca="1">UW!CH736-UW!CG736</f>
        <v>#DIV/0!</v>
      </c>
      <c r="CG14" s="1250" t="e">
        <f ca="1">UW!CI736-UW!CH736</f>
        <v>#DIV/0!</v>
      </c>
      <c r="CH14" s="1250" t="e">
        <f ca="1">UW!CJ736-UW!CI736</f>
        <v>#DIV/0!</v>
      </c>
      <c r="CI14" s="1250" t="e">
        <f ca="1">UW!CK736-UW!CJ736</f>
        <v>#DIV/0!</v>
      </c>
      <c r="CJ14" s="1250" t="e">
        <f ca="1">UW!CL736-UW!CK736</f>
        <v>#DIV/0!</v>
      </c>
      <c r="CK14" s="1250" t="e">
        <f ca="1">UW!CM736-UW!CL736</f>
        <v>#DIV/0!</v>
      </c>
      <c r="CL14" s="1250" t="e">
        <f ca="1">UW!CN736-UW!CM736</f>
        <v>#DIV/0!</v>
      </c>
      <c r="CM14" s="1250" t="e">
        <f ca="1">UW!CO736-UW!CN736</f>
        <v>#DIV/0!</v>
      </c>
      <c r="CN14" s="1250" t="e">
        <f ca="1">UW!CP736-UW!CO736</f>
        <v>#DIV/0!</v>
      </c>
      <c r="CO14" s="1250" t="e">
        <f ca="1">UW!CQ736-UW!CP736</f>
        <v>#DIV/0!</v>
      </c>
      <c r="CP14" s="1250" t="e">
        <f ca="1">UW!CR736-UW!CQ736</f>
        <v>#DIV/0!</v>
      </c>
      <c r="CQ14" s="1250" t="e">
        <f ca="1">UW!CS736-UW!CR736</f>
        <v>#DIV/0!</v>
      </c>
      <c r="CR14" s="1250" t="e">
        <f ca="1">UW!CT736-UW!CS736</f>
        <v>#DIV/0!</v>
      </c>
      <c r="CS14" s="1250" t="e">
        <f ca="1">UW!CU736-UW!CT736</f>
        <v>#DIV/0!</v>
      </c>
      <c r="CT14" s="1250" t="e">
        <f ca="1">UW!CV736-UW!CU736</f>
        <v>#DIV/0!</v>
      </c>
      <c r="CU14" s="1250" t="e">
        <f ca="1">UW!CW736-UW!CV736</f>
        <v>#DIV/0!</v>
      </c>
      <c r="CV14" s="1250" t="e">
        <f ca="1">UW!CX736-UW!CW736</f>
        <v>#DIV/0!</v>
      </c>
      <c r="CW14" s="1250" t="e">
        <f ca="1">UW!CY736-UW!CX736</f>
        <v>#DIV/0!</v>
      </c>
      <c r="CX14" s="1250" t="e">
        <f ca="1">UW!CZ736-UW!CY736</f>
        <v>#DIV/0!</v>
      </c>
      <c r="CY14" s="1250" t="e">
        <f ca="1">UW!DA736-UW!CZ736</f>
        <v>#DIV/0!</v>
      </c>
      <c r="CZ14" s="1250" t="e">
        <f ca="1">UW!DB736-UW!DA736</f>
        <v>#DIV/0!</v>
      </c>
      <c r="DA14" s="1250" t="e">
        <f ca="1">UW!DC736-UW!DB736</f>
        <v>#DIV/0!</v>
      </c>
      <c r="DB14" s="1250" t="e">
        <f ca="1">UW!DD736-UW!DC736</f>
        <v>#DIV/0!</v>
      </c>
      <c r="DC14" s="1250" t="e">
        <f ca="1">UW!DE736-UW!DD736</f>
        <v>#DIV/0!</v>
      </c>
      <c r="DD14" s="1250" t="e">
        <f ca="1">UW!DF736-UW!DE736</f>
        <v>#DIV/0!</v>
      </c>
      <c r="DE14" s="1250" t="e">
        <f ca="1">UW!DG736-UW!DF736</f>
        <v>#DIV/0!</v>
      </c>
      <c r="DF14" s="1250" t="e">
        <f ca="1">UW!DH736-UW!DG736</f>
        <v>#DIV/0!</v>
      </c>
      <c r="DG14" s="1250" t="e">
        <f ca="1">UW!DI736-UW!DH736</f>
        <v>#DIV/0!</v>
      </c>
      <c r="DH14" s="1250" t="e">
        <f ca="1">UW!DJ736-UW!DI736</f>
        <v>#DIV/0!</v>
      </c>
      <c r="DI14" s="1250" t="e">
        <f ca="1">UW!DK736-UW!DJ736</f>
        <v>#DIV/0!</v>
      </c>
      <c r="DJ14" s="1250" t="e">
        <f ca="1">UW!DL736-UW!DK736</f>
        <v>#DIV/0!</v>
      </c>
      <c r="DK14" s="1250" t="e">
        <f ca="1">UW!DM736-UW!DL736</f>
        <v>#DIV/0!</v>
      </c>
      <c r="DL14" s="1250" t="e">
        <f ca="1">UW!DN736-UW!DM736</f>
        <v>#DIV/0!</v>
      </c>
      <c r="DM14" s="1250" t="e">
        <f ca="1">UW!DO736-UW!DN736</f>
        <v>#DIV/0!</v>
      </c>
      <c r="DN14" s="1250" t="e">
        <f ca="1">UW!DP736-UW!DO736</f>
        <v>#DIV/0!</v>
      </c>
      <c r="DO14" s="1250" t="e">
        <f ca="1">UW!DQ736-UW!DP736</f>
        <v>#DIV/0!</v>
      </c>
      <c r="DP14" s="1250" t="e">
        <f ca="1">UW!DR736-UW!DQ736</f>
        <v>#DIV/0!</v>
      </c>
      <c r="DQ14" s="1250" t="e">
        <f ca="1">UW!DS736-UW!DR736</f>
        <v>#DIV/0!</v>
      </c>
      <c r="DR14" s="1250" t="e">
        <f ca="1">UW!DT736-UW!DS736</f>
        <v>#DIV/0!</v>
      </c>
      <c r="DS14" s="1250" t="e">
        <f ca="1">UW!DU736-UW!DT736</f>
        <v>#DIV/0!</v>
      </c>
      <c r="DT14" s="1250" t="e">
        <f ca="1">UW!DV736-UW!DU736</f>
        <v>#DIV/0!</v>
      </c>
      <c r="DU14" s="1250" t="e">
        <f ca="1">UW!DW736-UW!DV736</f>
        <v>#DIV/0!</v>
      </c>
      <c r="DV14" s="1250" t="e">
        <f ca="1">UW!DX736-UW!DW736</f>
        <v>#DIV/0!</v>
      </c>
      <c r="DW14" s="1250" t="e">
        <f ca="1">UW!DY736-UW!DX736</f>
        <v>#DIV/0!</v>
      </c>
      <c r="DX14" s="1250" t="e">
        <f ca="1">UW!DZ736-UW!DY736</f>
        <v>#DIV/0!</v>
      </c>
      <c r="DY14" s="1250" t="e">
        <f ca="1">UW!EA736-UW!DZ736</f>
        <v>#DIV/0!</v>
      </c>
      <c r="DZ14" s="1250" t="e">
        <f ca="1">UW!EB736-UW!EA736</f>
        <v>#DIV/0!</v>
      </c>
      <c r="EA14" s="1250" t="e">
        <f ca="1">UW!EC736-UW!EB736</f>
        <v>#DIV/0!</v>
      </c>
      <c r="EB14" s="1250" t="e">
        <f ca="1">UW!ED736-UW!EC736</f>
        <v>#DIV/0!</v>
      </c>
      <c r="EC14" s="1250" t="e">
        <f ca="1">UW!EE736-UW!ED736</f>
        <v>#DIV/0!</v>
      </c>
      <c r="ED14" s="1250" t="e">
        <f ca="1">UW!EF736-UW!EE736</f>
        <v>#DIV/0!</v>
      </c>
    </row>
    <row r="15" spans="2:134">
      <c r="B15" s="27" t="s">
        <v>240</v>
      </c>
      <c r="C15" s="1412" t="e">
        <f ca="1">UW!E737</f>
        <v>#DIV/0!</v>
      </c>
      <c r="D15" s="1412" t="e">
        <f ca="1">UW!F737-UW!E737</f>
        <v>#DIV/0!</v>
      </c>
      <c r="E15" s="1412" t="e">
        <f ca="1">UW!G737-UW!F737</f>
        <v>#DIV/0!</v>
      </c>
      <c r="F15" s="1412" t="e">
        <f ca="1">UW!H737-UW!G737</f>
        <v>#DIV/0!</v>
      </c>
      <c r="G15" s="1412" t="e">
        <f ca="1">UW!I737-UW!H737</f>
        <v>#DIV/0!</v>
      </c>
      <c r="H15" s="1412" t="e">
        <f ca="1">UW!J737-UW!I737</f>
        <v>#DIV/0!</v>
      </c>
      <c r="I15" s="1412" t="e">
        <f ca="1">UW!K737-UW!J737</f>
        <v>#DIV/0!</v>
      </c>
      <c r="J15" s="1412" t="e">
        <f ca="1">UW!L737-UW!K737</f>
        <v>#DIV/0!</v>
      </c>
      <c r="K15" s="1412" t="e">
        <f ca="1">UW!M737-UW!L737</f>
        <v>#DIV/0!</v>
      </c>
      <c r="L15" s="1412" t="e">
        <f ca="1">UW!N737-UW!M737</f>
        <v>#DIV/0!</v>
      </c>
      <c r="M15" s="1412" t="e">
        <f ca="1">UW!O737-UW!N737</f>
        <v>#DIV/0!</v>
      </c>
      <c r="N15" s="1412" t="e">
        <f ca="1">UW!P737-UW!O737</f>
        <v>#DIV/0!</v>
      </c>
      <c r="O15" s="1412" t="e">
        <f ca="1">UW!Q737-UW!P737</f>
        <v>#DIV/0!</v>
      </c>
      <c r="P15" s="1412" t="e">
        <f ca="1">UW!R737-UW!Q737</f>
        <v>#DIV/0!</v>
      </c>
      <c r="Q15" s="1412" t="e">
        <f ca="1">UW!S737-UW!R737</f>
        <v>#DIV/0!</v>
      </c>
      <c r="R15" s="1412" t="e">
        <f ca="1">UW!T737-UW!S737</f>
        <v>#DIV/0!</v>
      </c>
      <c r="S15" s="1412" t="e">
        <f ca="1">UW!U737-UW!T737</f>
        <v>#DIV/0!</v>
      </c>
      <c r="T15" s="1412" t="e">
        <f ca="1">UW!V737-UW!U737</f>
        <v>#DIV/0!</v>
      </c>
      <c r="U15" s="1412" t="e">
        <f ca="1">UW!W737-UW!V737</f>
        <v>#DIV/0!</v>
      </c>
      <c r="V15" s="1412" t="e">
        <f ca="1">UW!X737-UW!W737</f>
        <v>#DIV/0!</v>
      </c>
      <c r="W15" s="1412" t="e">
        <f ca="1">UW!Y737-UW!X737</f>
        <v>#DIV/0!</v>
      </c>
      <c r="X15" s="1412" t="e">
        <f ca="1">UW!Z737-UW!Y737</f>
        <v>#DIV/0!</v>
      </c>
      <c r="Y15" s="1412" t="e">
        <f ca="1">UW!AA737-UW!Z737</f>
        <v>#DIV/0!</v>
      </c>
      <c r="Z15" s="1412" t="e">
        <f ca="1">UW!AB737-UW!AA737</f>
        <v>#DIV/0!</v>
      </c>
      <c r="AA15" s="1412" t="e">
        <f ca="1">UW!AC737-UW!AB737</f>
        <v>#DIV/0!</v>
      </c>
      <c r="AB15" s="1412" t="e">
        <f ca="1">UW!AD737-UW!AC737</f>
        <v>#DIV/0!</v>
      </c>
      <c r="AC15" s="1412" t="e">
        <f ca="1">UW!AE737-UW!AD737</f>
        <v>#DIV/0!</v>
      </c>
      <c r="AD15" s="1412" t="e">
        <f ca="1">UW!AF737-UW!AE737</f>
        <v>#DIV/0!</v>
      </c>
      <c r="AE15" s="1412" t="e">
        <f ca="1">UW!AG737-UW!AF737</f>
        <v>#DIV/0!</v>
      </c>
      <c r="AF15" s="1412" t="e">
        <f ca="1">UW!AH737-UW!AG737</f>
        <v>#DIV/0!</v>
      </c>
      <c r="AG15" s="1412" t="e">
        <f ca="1">UW!AI737-UW!AH737</f>
        <v>#DIV/0!</v>
      </c>
      <c r="AH15" s="1412" t="e">
        <f ca="1">UW!AJ737-UW!AI737</f>
        <v>#DIV/0!</v>
      </c>
      <c r="AI15" s="1412" t="e">
        <f ca="1">UW!AK737-UW!AJ737</f>
        <v>#DIV/0!</v>
      </c>
      <c r="AJ15" s="1412" t="e">
        <f ca="1">UW!AL737-UW!AK737</f>
        <v>#DIV/0!</v>
      </c>
      <c r="AK15" s="1412" t="e">
        <f ca="1">UW!AM737-UW!AL737</f>
        <v>#DIV/0!</v>
      </c>
      <c r="AL15" s="1412" t="e">
        <f ca="1">UW!AN737-UW!AM737</f>
        <v>#DIV/0!</v>
      </c>
      <c r="AM15" s="1412" t="e">
        <f ca="1">UW!AO737-UW!AN737</f>
        <v>#DIV/0!</v>
      </c>
      <c r="AN15" s="1412" t="e">
        <f ca="1">UW!AP737-UW!AO737</f>
        <v>#DIV/0!</v>
      </c>
      <c r="AO15" s="1412" t="e">
        <f ca="1">UW!AQ737-UW!AP737</f>
        <v>#DIV/0!</v>
      </c>
      <c r="AP15" s="1412" t="e">
        <f ca="1">UW!AR737-UW!AQ737</f>
        <v>#DIV/0!</v>
      </c>
      <c r="AQ15" s="1412" t="e">
        <f ca="1">UW!AS737-UW!AR737</f>
        <v>#DIV/0!</v>
      </c>
      <c r="AR15" s="1412" t="e">
        <f ca="1">UW!AT737-UW!AS737</f>
        <v>#DIV/0!</v>
      </c>
      <c r="AS15" s="1412" t="e">
        <f ca="1">UW!AU737-UW!AT737</f>
        <v>#DIV/0!</v>
      </c>
      <c r="AT15" s="1412" t="e">
        <f ca="1">UW!AV737-UW!AU737</f>
        <v>#DIV/0!</v>
      </c>
      <c r="AU15" s="1412" t="e">
        <f ca="1">UW!AW737-UW!AV737</f>
        <v>#DIV/0!</v>
      </c>
      <c r="AV15" s="1412" t="e">
        <f ca="1">UW!AX737-UW!AW737</f>
        <v>#DIV/0!</v>
      </c>
      <c r="AW15" s="1412" t="e">
        <f ca="1">UW!AY737-UW!AX737</f>
        <v>#DIV/0!</v>
      </c>
      <c r="AX15" s="1412" t="e">
        <f ca="1">UW!AZ737-UW!AY737</f>
        <v>#DIV/0!</v>
      </c>
      <c r="AY15" s="1412" t="e">
        <f ca="1">UW!BA737-UW!AZ737</f>
        <v>#DIV/0!</v>
      </c>
      <c r="AZ15" s="1412" t="e">
        <f ca="1">UW!BB737-UW!BA737</f>
        <v>#DIV/0!</v>
      </c>
      <c r="BA15" s="1412" t="e">
        <f ca="1">UW!BC737-UW!BB737</f>
        <v>#DIV/0!</v>
      </c>
      <c r="BB15" s="1412" t="e">
        <f ca="1">UW!BD737-UW!BC737</f>
        <v>#DIV/0!</v>
      </c>
      <c r="BC15" s="1412" t="e">
        <f ca="1">UW!BE737-UW!BD737</f>
        <v>#DIV/0!</v>
      </c>
      <c r="BD15" s="1412" t="e">
        <f ca="1">UW!BF737-UW!BE737</f>
        <v>#DIV/0!</v>
      </c>
      <c r="BE15" s="1412" t="e">
        <f ca="1">UW!BG737-UW!BF737</f>
        <v>#DIV/0!</v>
      </c>
      <c r="BF15" s="1412" t="e">
        <f ca="1">UW!BH737-UW!BG737</f>
        <v>#DIV/0!</v>
      </c>
      <c r="BG15" s="1412" t="e">
        <f ca="1">UW!BI737-UW!BH737</f>
        <v>#DIV/0!</v>
      </c>
      <c r="BH15" s="1412" t="e">
        <f ca="1">UW!BJ737-UW!BI737</f>
        <v>#DIV/0!</v>
      </c>
      <c r="BI15" s="1412" t="e">
        <f ca="1">UW!BK737-UW!BJ737</f>
        <v>#DIV/0!</v>
      </c>
      <c r="BJ15" s="1412" t="e">
        <f ca="1">UW!BL737-UW!BK737</f>
        <v>#DIV/0!</v>
      </c>
      <c r="BK15" s="1412" t="e">
        <f ca="1">UW!BM737-UW!BL737</f>
        <v>#DIV/0!</v>
      </c>
      <c r="BL15" s="1412" t="e">
        <f ca="1">UW!BN737-UW!BM737</f>
        <v>#DIV/0!</v>
      </c>
      <c r="BM15" s="1412" t="e">
        <f ca="1">UW!BO737-UW!BN737</f>
        <v>#DIV/0!</v>
      </c>
      <c r="BN15" s="1412" t="e">
        <f ca="1">UW!BP737-UW!BO737</f>
        <v>#DIV/0!</v>
      </c>
      <c r="BO15" s="1412" t="e">
        <f ca="1">UW!BQ737-UW!BP737</f>
        <v>#DIV/0!</v>
      </c>
      <c r="BP15" s="1412" t="e">
        <f ca="1">UW!BR737-UW!BQ737</f>
        <v>#DIV/0!</v>
      </c>
      <c r="BQ15" s="1412" t="e">
        <f ca="1">UW!BS737-UW!BR737</f>
        <v>#DIV/0!</v>
      </c>
      <c r="BR15" s="1412" t="e">
        <f ca="1">UW!BT737-UW!BS737</f>
        <v>#DIV/0!</v>
      </c>
      <c r="BS15" s="1412" t="e">
        <f ca="1">UW!BU737-UW!BT737</f>
        <v>#DIV/0!</v>
      </c>
      <c r="BT15" s="1412" t="e">
        <f ca="1">UW!BV737-UW!BU737</f>
        <v>#DIV/0!</v>
      </c>
      <c r="BU15" s="1412" t="e">
        <f ca="1">UW!BW737-UW!BV737</f>
        <v>#DIV/0!</v>
      </c>
      <c r="BV15" s="1412" t="e">
        <f ca="1">UW!BX737-UW!BW737</f>
        <v>#DIV/0!</v>
      </c>
      <c r="BW15" s="1412" t="e">
        <f ca="1">UW!BY737-UW!BX737</f>
        <v>#DIV/0!</v>
      </c>
      <c r="BX15" s="1412" t="e">
        <f ca="1">UW!BZ737-UW!BY737</f>
        <v>#DIV/0!</v>
      </c>
      <c r="BY15" s="1412" t="e">
        <f ca="1">UW!CA737-UW!BZ737</f>
        <v>#DIV/0!</v>
      </c>
      <c r="BZ15" s="1412" t="e">
        <f ca="1">UW!CB737-UW!CA737</f>
        <v>#DIV/0!</v>
      </c>
      <c r="CA15" s="1412" t="e">
        <f ca="1">UW!CC737-UW!CB737</f>
        <v>#DIV/0!</v>
      </c>
      <c r="CB15" s="1412" t="e">
        <f ca="1">UW!CD737-UW!CC737</f>
        <v>#DIV/0!</v>
      </c>
      <c r="CC15" s="1412" t="e">
        <f ca="1">UW!CE737-UW!CD737</f>
        <v>#DIV/0!</v>
      </c>
      <c r="CD15" s="1412" t="e">
        <f ca="1">UW!CF737-UW!CE737</f>
        <v>#DIV/0!</v>
      </c>
      <c r="CE15" s="1412" t="e">
        <f ca="1">UW!CG737-UW!CF737</f>
        <v>#DIV/0!</v>
      </c>
      <c r="CF15" s="1412" t="e">
        <f ca="1">UW!CH737-UW!CG737</f>
        <v>#DIV/0!</v>
      </c>
      <c r="CG15" s="1412" t="e">
        <f ca="1">UW!CI737-UW!CH737</f>
        <v>#DIV/0!</v>
      </c>
      <c r="CH15" s="1412" t="e">
        <f ca="1">UW!CJ737-UW!CI737</f>
        <v>#DIV/0!</v>
      </c>
      <c r="CI15" s="1412" t="e">
        <f ca="1">UW!CK737-UW!CJ737</f>
        <v>#DIV/0!</v>
      </c>
      <c r="CJ15" s="1412" t="e">
        <f ca="1">UW!CL737-UW!CK737</f>
        <v>#DIV/0!</v>
      </c>
      <c r="CK15" s="1412" t="e">
        <f ca="1">UW!CM737-UW!CL737</f>
        <v>#DIV/0!</v>
      </c>
      <c r="CL15" s="1412" t="e">
        <f ca="1">UW!CN737-UW!CM737</f>
        <v>#DIV/0!</v>
      </c>
      <c r="CM15" s="1412" t="e">
        <f ca="1">UW!CO737-UW!CN737</f>
        <v>#DIV/0!</v>
      </c>
      <c r="CN15" s="1412" t="e">
        <f ca="1">UW!CP737-UW!CO737</f>
        <v>#DIV/0!</v>
      </c>
      <c r="CO15" s="1412" t="e">
        <f ca="1">UW!CQ737-UW!CP737</f>
        <v>#DIV/0!</v>
      </c>
      <c r="CP15" s="1412" t="e">
        <f ca="1">UW!CR737-UW!CQ737</f>
        <v>#DIV/0!</v>
      </c>
      <c r="CQ15" s="1412" t="e">
        <f ca="1">UW!CS737-UW!CR737</f>
        <v>#DIV/0!</v>
      </c>
      <c r="CR15" s="1412" t="e">
        <f ca="1">UW!CT737-UW!CS737</f>
        <v>#DIV/0!</v>
      </c>
      <c r="CS15" s="1412" t="e">
        <f ca="1">UW!CU737-UW!CT737</f>
        <v>#DIV/0!</v>
      </c>
      <c r="CT15" s="1412" t="e">
        <f ca="1">UW!CV737-UW!CU737</f>
        <v>#DIV/0!</v>
      </c>
      <c r="CU15" s="1412" t="e">
        <f ca="1">UW!CW737-UW!CV737</f>
        <v>#DIV/0!</v>
      </c>
      <c r="CV15" s="1412" t="e">
        <f ca="1">UW!CX737-UW!CW737</f>
        <v>#DIV/0!</v>
      </c>
      <c r="CW15" s="1412" t="e">
        <f ca="1">UW!CY737-UW!CX737</f>
        <v>#DIV/0!</v>
      </c>
      <c r="CX15" s="1412" t="e">
        <f ca="1">UW!CZ737-UW!CY737</f>
        <v>#DIV/0!</v>
      </c>
      <c r="CY15" s="1412" t="e">
        <f ca="1">UW!DA737-UW!CZ737</f>
        <v>#DIV/0!</v>
      </c>
      <c r="CZ15" s="1412" t="e">
        <f ca="1">UW!DB737-UW!DA737</f>
        <v>#DIV/0!</v>
      </c>
      <c r="DA15" s="1412" t="e">
        <f ca="1">UW!DC737-UW!DB737</f>
        <v>#DIV/0!</v>
      </c>
      <c r="DB15" s="1412" t="e">
        <f ca="1">UW!DD737-UW!DC737</f>
        <v>#DIV/0!</v>
      </c>
      <c r="DC15" s="1412" t="e">
        <f ca="1">UW!DE737-UW!DD737</f>
        <v>#DIV/0!</v>
      </c>
      <c r="DD15" s="1412" t="e">
        <f ca="1">UW!DF737-UW!DE737</f>
        <v>#DIV/0!</v>
      </c>
      <c r="DE15" s="1412" t="e">
        <f ca="1">UW!DG737-UW!DF737</f>
        <v>#DIV/0!</v>
      </c>
      <c r="DF15" s="1412" t="e">
        <f ca="1">UW!DH737-UW!DG737</f>
        <v>#DIV/0!</v>
      </c>
      <c r="DG15" s="1412" t="e">
        <f ca="1">UW!DI737-UW!DH737</f>
        <v>#DIV/0!</v>
      </c>
      <c r="DH15" s="1412" t="e">
        <f ca="1">UW!DJ737-UW!DI737</f>
        <v>#DIV/0!</v>
      </c>
      <c r="DI15" s="1412" t="e">
        <f ca="1">UW!DK737-UW!DJ737</f>
        <v>#DIV/0!</v>
      </c>
      <c r="DJ15" s="1412" t="e">
        <f ca="1">UW!DL737-UW!DK737</f>
        <v>#DIV/0!</v>
      </c>
      <c r="DK15" s="1412" t="e">
        <f ca="1">UW!DM737-UW!DL737</f>
        <v>#DIV/0!</v>
      </c>
      <c r="DL15" s="1412" t="e">
        <f ca="1">UW!DN737-UW!DM737</f>
        <v>#DIV/0!</v>
      </c>
      <c r="DM15" s="1412" t="e">
        <f ca="1">UW!DO737-UW!DN737</f>
        <v>#DIV/0!</v>
      </c>
      <c r="DN15" s="1412" t="e">
        <f ca="1">UW!DP737-UW!DO737</f>
        <v>#DIV/0!</v>
      </c>
      <c r="DO15" s="1412" t="e">
        <f ca="1">UW!DQ737-UW!DP737</f>
        <v>#DIV/0!</v>
      </c>
      <c r="DP15" s="1412" t="e">
        <f ca="1">UW!DR737-UW!DQ737</f>
        <v>#DIV/0!</v>
      </c>
      <c r="DQ15" s="1412" t="e">
        <f ca="1">UW!DS737-UW!DR737</f>
        <v>#DIV/0!</v>
      </c>
      <c r="DR15" s="1412" t="e">
        <f ca="1">UW!DT737-UW!DS737</f>
        <v>#DIV/0!</v>
      </c>
      <c r="DS15" s="1412" t="e">
        <f ca="1">UW!DU737-UW!DT737</f>
        <v>#DIV/0!</v>
      </c>
      <c r="DT15" s="1412" t="e">
        <f ca="1">UW!DV737-UW!DU737</f>
        <v>#DIV/0!</v>
      </c>
      <c r="DU15" s="1412" t="e">
        <f ca="1">UW!DW737-UW!DV737</f>
        <v>#DIV/0!</v>
      </c>
      <c r="DV15" s="1412" t="e">
        <f ca="1">UW!DX737-UW!DW737</f>
        <v>#DIV/0!</v>
      </c>
      <c r="DW15" s="1412" t="e">
        <f ca="1">UW!DY737-UW!DX737</f>
        <v>#DIV/0!</v>
      </c>
      <c r="DX15" s="1412" t="e">
        <f ca="1">UW!DZ737-UW!DY737</f>
        <v>#DIV/0!</v>
      </c>
      <c r="DY15" s="1412" t="e">
        <f ca="1">UW!EA737-UW!DZ737</f>
        <v>#DIV/0!</v>
      </c>
      <c r="DZ15" s="1412" t="e">
        <f ca="1">UW!EB737-UW!EA737</f>
        <v>#DIV/0!</v>
      </c>
      <c r="EA15" s="1412" t="e">
        <f ca="1">UW!EC737-UW!EB737</f>
        <v>#DIV/0!</v>
      </c>
      <c r="EB15" s="1412" t="e">
        <f ca="1">UW!ED737-UW!EC737</f>
        <v>#DIV/0!</v>
      </c>
      <c r="EC15" s="1412" t="e">
        <f ca="1">UW!EE737-UW!ED737</f>
        <v>#DIV/0!</v>
      </c>
      <c r="ED15" s="1412" t="e">
        <f ca="1">UW!EF737-UW!EE737</f>
        <v>#DIV/0!</v>
      </c>
    </row>
    <row r="16" spans="2:134">
      <c r="B16" s="27" t="s">
        <v>460</v>
      </c>
      <c r="C16" s="1410" t="e">
        <f t="shared" ref="C16:AH16" ca="1" si="10">SUM(C12:C15)</f>
        <v>#DIV/0!</v>
      </c>
      <c r="D16" s="1410" t="e">
        <f t="shared" ca="1" si="10"/>
        <v>#DIV/0!</v>
      </c>
      <c r="E16" s="1410" t="e">
        <f t="shared" ca="1" si="10"/>
        <v>#DIV/0!</v>
      </c>
      <c r="F16" s="1410" t="e">
        <f t="shared" ca="1" si="10"/>
        <v>#DIV/0!</v>
      </c>
      <c r="G16" s="1410" t="e">
        <f t="shared" ca="1" si="10"/>
        <v>#DIV/0!</v>
      </c>
      <c r="H16" s="1410" t="e">
        <f t="shared" ca="1" si="10"/>
        <v>#DIV/0!</v>
      </c>
      <c r="I16" s="1410" t="e">
        <f t="shared" ca="1" si="10"/>
        <v>#DIV/0!</v>
      </c>
      <c r="J16" s="1410" t="e">
        <f t="shared" ca="1" si="10"/>
        <v>#DIV/0!</v>
      </c>
      <c r="K16" s="1410" t="e">
        <f t="shared" ca="1" si="10"/>
        <v>#DIV/0!</v>
      </c>
      <c r="L16" s="1410" t="e">
        <f t="shared" ca="1" si="10"/>
        <v>#DIV/0!</v>
      </c>
      <c r="M16" s="1410" t="e">
        <f t="shared" ca="1" si="10"/>
        <v>#DIV/0!</v>
      </c>
      <c r="N16" s="1410" t="e">
        <f t="shared" ca="1" si="10"/>
        <v>#DIV/0!</v>
      </c>
      <c r="O16" s="1410" t="e">
        <f t="shared" ca="1" si="10"/>
        <v>#DIV/0!</v>
      </c>
      <c r="P16" s="1410" t="e">
        <f t="shared" ca="1" si="10"/>
        <v>#DIV/0!</v>
      </c>
      <c r="Q16" s="1410" t="e">
        <f t="shared" ca="1" si="10"/>
        <v>#DIV/0!</v>
      </c>
      <c r="R16" s="1410" t="e">
        <f t="shared" ca="1" si="10"/>
        <v>#DIV/0!</v>
      </c>
      <c r="S16" s="1410" t="e">
        <f t="shared" ca="1" si="10"/>
        <v>#DIV/0!</v>
      </c>
      <c r="T16" s="1410" t="e">
        <f t="shared" ca="1" si="10"/>
        <v>#DIV/0!</v>
      </c>
      <c r="U16" s="1410" t="e">
        <f t="shared" ca="1" si="10"/>
        <v>#DIV/0!</v>
      </c>
      <c r="V16" s="1410" t="e">
        <f t="shared" ca="1" si="10"/>
        <v>#DIV/0!</v>
      </c>
      <c r="W16" s="1410" t="e">
        <f t="shared" ca="1" si="10"/>
        <v>#DIV/0!</v>
      </c>
      <c r="X16" s="1410" t="e">
        <f t="shared" ca="1" si="10"/>
        <v>#DIV/0!</v>
      </c>
      <c r="Y16" s="1410" t="e">
        <f t="shared" ca="1" si="10"/>
        <v>#DIV/0!</v>
      </c>
      <c r="Z16" s="1410" t="e">
        <f t="shared" ca="1" si="10"/>
        <v>#DIV/0!</v>
      </c>
      <c r="AA16" s="1410" t="e">
        <f t="shared" ca="1" si="10"/>
        <v>#DIV/0!</v>
      </c>
      <c r="AB16" s="1410" t="e">
        <f t="shared" ca="1" si="10"/>
        <v>#DIV/0!</v>
      </c>
      <c r="AC16" s="1410" t="e">
        <f t="shared" ca="1" si="10"/>
        <v>#DIV/0!</v>
      </c>
      <c r="AD16" s="1410" t="e">
        <f t="shared" ca="1" si="10"/>
        <v>#DIV/0!</v>
      </c>
      <c r="AE16" s="1410" t="e">
        <f t="shared" ca="1" si="10"/>
        <v>#DIV/0!</v>
      </c>
      <c r="AF16" s="1410" t="e">
        <f t="shared" ca="1" si="10"/>
        <v>#DIV/0!</v>
      </c>
      <c r="AG16" s="1410" t="e">
        <f t="shared" ca="1" si="10"/>
        <v>#DIV/0!</v>
      </c>
      <c r="AH16" s="1410" t="e">
        <f t="shared" ca="1" si="10"/>
        <v>#DIV/0!</v>
      </c>
      <c r="AI16" s="1410" t="e">
        <f t="shared" ref="AI16:BN16" ca="1" si="11">SUM(AI12:AI15)</f>
        <v>#DIV/0!</v>
      </c>
      <c r="AJ16" s="1410" t="e">
        <f t="shared" ca="1" si="11"/>
        <v>#DIV/0!</v>
      </c>
      <c r="AK16" s="1410" t="e">
        <f t="shared" ca="1" si="11"/>
        <v>#DIV/0!</v>
      </c>
      <c r="AL16" s="1410" t="e">
        <f t="shared" ca="1" si="11"/>
        <v>#DIV/0!</v>
      </c>
      <c r="AM16" s="1410" t="e">
        <f t="shared" ca="1" si="11"/>
        <v>#DIV/0!</v>
      </c>
      <c r="AN16" s="1410" t="e">
        <f t="shared" ca="1" si="11"/>
        <v>#DIV/0!</v>
      </c>
      <c r="AO16" s="1410" t="e">
        <f t="shared" ca="1" si="11"/>
        <v>#DIV/0!</v>
      </c>
      <c r="AP16" s="1410" t="e">
        <f t="shared" ca="1" si="11"/>
        <v>#DIV/0!</v>
      </c>
      <c r="AQ16" s="1410" t="e">
        <f t="shared" ca="1" si="11"/>
        <v>#DIV/0!</v>
      </c>
      <c r="AR16" s="1410" t="e">
        <f t="shared" ca="1" si="11"/>
        <v>#DIV/0!</v>
      </c>
      <c r="AS16" s="1410" t="e">
        <f t="shared" ca="1" si="11"/>
        <v>#DIV/0!</v>
      </c>
      <c r="AT16" s="1410" t="e">
        <f t="shared" ca="1" si="11"/>
        <v>#DIV/0!</v>
      </c>
      <c r="AU16" s="1410" t="e">
        <f t="shared" ca="1" si="11"/>
        <v>#DIV/0!</v>
      </c>
      <c r="AV16" s="1410" t="e">
        <f t="shared" ca="1" si="11"/>
        <v>#DIV/0!</v>
      </c>
      <c r="AW16" s="1410" t="e">
        <f t="shared" ca="1" si="11"/>
        <v>#DIV/0!</v>
      </c>
      <c r="AX16" s="1410" t="e">
        <f t="shared" ca="1" si="11"/>
        <v>#DIV/0!</v>
      </c>
      <c r="AY16" s="1410" t="e">
        <f t="shared" ca="1" si="11"/>
        <v>#DIV/0!</v>
      </c>
      <c r="AZ16" s="1410" t="e">
        <f t="shared" ca="1" si="11"/>
        <v>#DIV/0!</v>
      </c>
      <c r="BA16" s="1410" t="e">
        <f t="shared" ca="1" si="11"/>
        <v>#DIV/0!</v>
      </c>
      <c r="BB16" s="1410" t="e">
        <f t="shared" ca="1" si="11"/>
        <v>#DIV/0!</v>
      </c>
      <c r="BC16" s="1410" t="e">
        <f t="shared" ca="1" si="11"/>
        <v>#DIV/0!</v>
      </c>
      <c r="BD16" s="1410" t="e">
        <f t="shared" ca="1" si="11"/>
        <v>#DIV/0!</v>
      </c>
      <c r="BE16" s="1410" t="e">
        <f t="shared" ca="1" si="11"/>
        <v>#DIV/0!</v>
      </c>
      <c r="BF16" s="1410" t="e">
        <f t="shared" ca="1" si="11"/>
        <v>#DIV/0!</v>
      </c>
      <c r="BG16" s="1410" t="e">
        <f t="shared" ca="1" si="11"/>
        <v>#DIV/0!</v>
      </c>
      <c r="BH16" s="1410" t="e">
        <f t="shared" ca="1" si="11"/>
        <v>#DIV/0!</v>
      </c>
      <c r="BI16" s="1410" t="e">
        <f t="shared" ca="1" si="11"/>
        <v>#DIV/0!</v>
      </c>
      <c r="BJ16" s="1410" t="e">
        <f t="shared" ca="1" si="11"/>
        <v>#DIV/0!</v>
      </c>
      <c r="BK16" s="1410" t="e">
        <f t="shared" ca="1" si="11"/>
        <v>#DIV/0!</v>
      </c>
      <c r="BL16" s="1410" t="e">
        <f t="shared" ca="1" si="11"/>
        <v>#DIV/0!</v>
      </c>
      <c r="BM16" s="1410" t="e">
        <f t="shared" ca="1" si="11"/>
        <v>#DIV/0!</v>
      </c>
      <c r="BN16" s="1410" t="e">
        <f t="shared" ca="1" si="11"/>
        <v>#DIV/0!</v>
      </c>
      <c r="BO16" s="1410" t="e">
        <f t="shared" ref="BO16:CT16" ca="1" si="12">SUM(BO12:BO15)</f>
        <v>#DIV/0!</v>
      </c>
      <c r="BP16" s="1410" t="e">
        <f t="shared" ca="1" si="12"/>
        <v>#DIV/0!</v>
      </c>
      <c r="BQ16" s="1410" t="e">
        <f t="shared" ca="1" si="12"/>
        <v>#DIV/0!</v>
      </c>
      <c r="BR16" s="1410" t="e">
        <f t="shared" ca="1" si="12"/>
        <v>#DIV/0!</v>
      </c>
      <c r="BS16" s="1410" t="e">
        <f t="shared" ca="1" si="12"/>
        <v>#DIV/0!</v>
      </c>
      <c r="BT16" s="1410" t="e">
        <f t="shared" ca="1" si="12"/>
        <v>#DIV/0!</v>
      </c>
      <c r="BU16" s="1410" t="e">
        <f t="shared" ca="1" si="12"/>
        <v>#DIV/0!</v>
      </c>
      <c r="BV16" s="1410" t="e">
        <f t="shared" ca="1" si="12"/>
        <v>#DIV/0!</v>
      </c>
      <c r="BW16" s="1410" t="e">
        <f t="shared" ca="1" si="12"/>
        <v>#DIV/0!</v>
      </c>
      <c r="BX16" s="1410" t="e">
        <f t="shared" ca="1" si="12"/>
        <v>#DIV/0!</v>
      </c>
      <c r="BY16" s="1410" t="e">
        <f t="shared" ca="1" si="12"/>
        <v>#DIV/0!</v>
      </c>
      <c r="BZ16" s="1410" t="e">
        <f t="shared" ca="1" si="12"/>
        <v>#DIV/0!</v>
      </c>
      <c r="CA16" s="1410" t="e">
        <f t="shared" ca="1" si="12"/>
        <v>#DIV/0!</v>
      </c>
      <c r="CB16" s="1410" t="e">
        <f t="shared" ca="1" si="12"/>
        <v>#DIV/0!</v>
      </c>
      <c r="CC16" s="1410" t="e">
        <f t="shared" ca="1" si="12"/>
        <v>#DIV/0!</v>
      </c>
      <c r="CD16" s="1410" t="e">
        <f t="shared" ca="1" si="12"/>
        <v>#DIV/0!</v>
      </c>
      <c r="CE16" s="1410" t="e">
        <f t="shared" ca="1" si="12"/>
        <v>#DIV/0!</v>
      </c>
      <c r="CF16" s="1410" t="e">
        <f t="shared" ca="1" si="12"/>
        <v>#DIV/0!</v>
      </c>
      <c r="CG16" s="1410" t="e">
        <f t="shared" ca="1" si="12"/>
        <v>#DIV/0!</v>
      </c>
      <c r="CH16" s="1410" t="e">
        <f t="shared" ca="1" si="12"/>
        <v>#DIV/0!</v>
      </c>
      <c r="CI16" s="1410" t="e">
        <f t="shared" ca="1" si="12"/>
        <v>#DIV/0!</v>
      </c>
      <c r="CJ16" s="1410" t="e">
        <f t="shared" ca="1" si="12"/>
        <v>#DIV/0!</v>
      </c>
      <c r="CK16" s="1410" t="e">
        <f t="shared" ca="1" si="12"/>
        <v>#DIV/0!</v>
      </c>
      <c r="CL16" s="1410" t="e">
        <f t="shared" ca="1" si="12"/>
        <v>#DIV/0!</v>
      </c>
      <c r="CM16" s="1410" t="e">
        <f t="shared" ca="1" si="12"/>
        <v>#DIV/0!</v>
      </c>
      <c r="CN16" s="1410" t="e">
        <f t="shared" ca="1" si="12"/>
        <v>#DIV/0!</v>
      </c>
      <c r="CO16" s="1410" t="e">
        <f t="shared" ca="1" si="12"/>
        <v>#DIV/0!</v>
      </c>
      <c r="CP16" s="1410" t="e">
        <f t="shared" ca="1" si="12"/>
        <v>#DIV/0!</v>
      </c>
      <c r="CQ16" s="1410" t="e">
        <f t="shared" ca="1" si="12"/>
        <v>#DIV/0!</v>
      </c>
      <c r="CR16" s="1410" t="e">
        <f t="shared" ca="1" si="12"/>
        <v>#DIV/0!</v>
      </c>
      <c r="CS16" s="1410" t="e">
        <f t="shared" ca="1" si="12"/>
        <v>#DIV/0!</v>
      </c>
      <c r="CT16" s="1410" t="e">
        <f t="shared" ca="1" si="12"/>
        <v>#DIV/0!</v>
      </c>
      <c r="CU16" s="1410" t="e">
        <f t="shared" ref="CU16:DZ16" ca="1" si="13">SUM(CU12:CU15)</f>
        <v>#DIV/0!</v>
      </c>
      <c r="CV16" s="1410" t="e">
        <f t="shared" ca="1" si="13"/>
        <v>#DIV/0!</v>
      </c>
      <c r="CW16" s="1410" t="e">
        <f t="shared" ca="1" si="13"/>
        <v>#DIV/0!</v>
      </c>
      <c r="CX16" s="1410" t="e">
        <f t="shared" ca="1" si="13"/>
        <v>#DIV/0!</v>
      </c>
      <c r="CY16" s="1410" t="e">
        <f t="shared" ca="1" si="13"/>
        <v>#DIV/0!</v>
      </c>
      <c r="CZ16" s="1410" t="e">
        <f t="shared" ca="1" si="13"/>
        <v>#DIV/0!</v>
      </c>
      <c r="DA16" s="1410" t="e">
        <f t="shared" ca="1" si="13"/>
        <v>#DIV/0!</v>
      </c>
      <c r="DB16" s="1410" t="e">
        <f t="shared" ca="1" si="13"/>
        <v>#DIV/0!</v>
      </c>
      <c r="DC16" s="1410" t="e">
        <f t="shared" ca="1" si="13"/>
        <v>#DIV/0!</v>
      </c>
      <c r="DD16" s="1410" t="e">
        <f t="shared" ca="1" si="13"/>
        <v>#DIV/0!</v>
      </c>
      <c r="DE16" s="1410" t="e">
        <f t="shared" ca="1" si="13"/>
        <v>#DIV/0!</v>
      </c>
      <c r="DF16" s="1410" t="e">
        <f t="shared" ca="1" si="13"/>
        <v>#DIV/0!</v>
      </c>
      <c r="DG16" s="1410" t="e">
        <f t="shared" ca="1" si="13"/>
        <v>#DIV/0!</v>
      </c>
      <c r="DH16" s="1410" t="e">
        <f t="shared" ca="1" si="13"/>
        <v>#DIV/0!</v>
      </c>
      <c r="DI16" s="1410" t="e">
        <f t="shared" ca="1" si="13"/>
        <v>#DIV/0!</v>
      </c>
      <c r="DJ16" s="1410" t="e">
        <f t="shared" ca="1" si="13"/>
        <v>#DIV/0!</v>
      </c>
      <c r="DK16" s="1410" t="e">
        <f t="shared" ca="1" si="13"/>
        <v>#DIV/0!</v>
      </c>
      <c r="DL16" s="1410" t="e">
        <f t="shared" ca="1" si="13"/>
        <v>#DIV/0!</v>
      </c>
      <c r="DM16" s="1410" t="e">
        <f t="shared" ca="1" si="13"/>
        <v>#DIV/0!</v>
      </c>
      <c r="DN16" s="1410" t="e">
        <f t="shared" ca="1" si="13"/>
        <v>#DIV/0!</v>
      </c>
      <c r="DO16" s="1410" t="e">
        <f t="shared" ca="1" si="13"/>
        <v>#DIV/0!</v>
      </c>
      <c r="DP16" s="1410" t="e">
        <f t="shared" ca="1" si="13"/>
        <v>#DIV/0!</v>
      </c>
      <c r="DQ16" s="1410" t="e">
        <f t="shared" ca="1" si="13"/>
        <v>#DIV/0!</v>
      </c>
      <c r="DR16" s="1410" t="e">
        <f t="shared" ca="1" si="13"/>
        <v>#DIV/0!</v>
      </c>
      <c r="DS16" s="1410" t="e">
        <f t="shared" ca="1" si="13"/>
        <v>#DIV/0!</v>
      </c>
      <c r="DT16" s="1410" t="e">
        <f t="shared" ca="1" si="13"/>
        <v>#DIV/0!</v>
      </c>
      <c r="DU16" s="1410" t="e">
        <f t="shared" ca="1" si="13"/>
        <v>#DIV/0!</v>
      </c>
      <c r="DV16" s="1410" t="e">
        <f t="shared" ca="1" si="13"/>
        <v>#DIV/0!</v>
      </c>
      <c r="DW16" s="1410" t="e">
        <f t="shared" ca="1" si="13"/>
        <v>#DIV/0!</v>
      </c>
      <c r="DX16" s="1410" t="e">
        <f t="shared" ca="1" si="13"/>
        <v>#DIV/0!</v>
      </c>
      <c r="DY16" s="1410" t="e">
        <f t="shared" ca="1" si="13"/>
        <v>#DIV/0!</v>
      </c>
      <c r="DZ16" s="1410" t="e">
        <f t="shared" ca="1" si="13"/>
        <v>#DIV/0!</v>
      </c>
      <c r="EA16" s="1410" t="e">
        <f t="shared" ref="EA16:FF16" ca="1" si="14">SUM(EA12:EA15)</f>
        <v>#DIV/0!</v>
      </c>
      <c r="EB16" s="1410" t="e">
        <f t="shared" ca="1" si="14"/>
        <v>#DIV/0!</v>
      </c>
      <c r="EC16" s="1410" t="e">
        <f t="shared" ca="1" si="14"/>
        <v>#DIV/0!</v>
      </c>
      <c r="ED16" s="1410" t="e">
        <f t="shared" ca="1" si="14"/>
        <v>#DIV/0!</v>
      </c>
    </row>
    <row r="17" spans="2:134">
      <c r="B17" s="27"/>
      <c r="C17" s="1250"/>
      <c r="D17" s="1250"/>
      <c r="E17" s="1250"/>
      <c r="F17" s="1250"/>
      <c r="G17" s="1250"/>
      <c r="H17" s="1250"/>
      <c r="I17" s="1250"/>
      <c r="J17" s="1250"/>
      <c r="K17" s="1250"/>
      <c r="L17" s="1250"/>
      <c r="M17" s="1250"/>
      <c r="N17" s="1250"/>
      <c r="O17" s="1250"/>
      <c r="P17" s="1250"/>
      <c r="Q17" s="1250"/>
      <c r="R17" s="1250"/>
      <c r="S17" s="1250"/>
      <c r="T17" s="1250"/>
      <c r="U17" s="1250"/>
      <c r="V17" s="1250"/>
      <c r="W17" s="1250"/>
      <c r="X17" s="1250"/>
      <c r="Y17" s="1250"/>
      <c r="Z17" s="1250"/>
      <c r="AA17" s="1250"/>
      <c r="AB17" s="1250"/>
      <c r="AC17" s="1250"/>
      <c r="AD17" s="1250"/>
      <c r="AE17" s="1250"/>
      <c r="AF17" s="1250"/>
      <c r="AG17" s="1250"/>
      <c r="AH17" s="1250"/>
      <c r="AI17" s="1250"/>
      <c r="AJ17" s="1250"/>
      <c r="AK17" s="1250"/>
      <c r="AL17" s="1250"/>
      <c r="AM17" s="1250"/>
      <c r="AN17" s="1250"/>
      <c r="AO17" s="1250"/>
      <c r="AP17" s="1250"/>
      <c r="AQ17" s="1250"/>
      <c r="AR17" s="1250"/>
      <c r="AS17" s="1250"/>
      <c r="AT17" s="1250"/>
      <c r="AU17" s="1250"/>
      <c r="AV17" s="1250"/>
      <c r="AW17" s="1250"/>
      <c r="AX17" s="1250"/>
      <c r="AY17" s="1250"/>
      <c r="AZ17" s="1250"/>
      <c r="BA17" s="1250"/>
      <c r="BB17" s="1250"/>
      <c r="BC17" s="1250"/>
      <c r="BD17" s="1250"/>
      <c r="BE17" s="1250"/>
      <c r="BF17" s="1250"/>
      <c r="BG17" s="1250"/>
      <c r="BH17" s="1250"/>
      <c r="BI17" s="1250"/>
      <c r="BJ17" s="1250"/>
      <c r="BK17" s="1250"/>
      <c r="BL17" s="1250"/>
      <c r="BM17" s="1250"/>
      <c r="BN17" s="1250"/>
      <c r="BO17" s="1250"/>
      <c r="BP17" s="1250"/>
      <c r="BQ17" s="1250"/>
      <c r="BR17" s="1250"/>
      <c r="BS17" s="1250"/>
      <c r="BT17" s="1250"/>
      <c r="BU17" s="1250"/>
      <c r="BV17" s="1250"/>
      <c r="BW17" s="1250"/>
      <c r="BX17" s="1250"/>
      <c r="BY17" s="1250"/>
      <c r="BZ17" s="1250"/>
      <c r="CA17" s="1250"/>
      <c r="CB17" s="1250"/>
      <c r="CC17" s="1250"/>
      <c r="CD17" s="1250"/>
      <c r="CE17" s="1250"/>
      <c r="CF17" s="1250"/>
      <c r="CG17" s="1250"/>
      <c r="CH17" s="1250"/>
      <c r="CI17" s="1250"/>
      <c r="CJ17" s="1250"/>
      <c r="CK17" s="1250"/>
      <c r="CL17" s="1250"/>
      <c r="CM17" s="1250"/>
      <c r="CN17" s="1250"/>
      <c r="CO17" s="1250"/>
      <c r="CP17" s="1250"/>
      <c r="CQ17" s="1250"/>
      <c r="CR17" s="1250"/>
      <c r="CS17" s="1250"/>
      <c r="CT17" s="1250"/>
      <c r="CU17" s="1250"/>
      <c r="CV17" s="1250"/>
      <c r="CW17" s="1250"/>
      <c r="CX17" s="1250"/>
      <c r="CY17" s="1250"/>
      <c r="CZ17" s="1250"/>
      <c r="DA17" s="1250"/>
      <c r="DB17" s="1250"/>
      <c r="DC17" s="1250"/>
      <c r="DD17" s="1250"/>
      <c r="DE17" s="1250"/>
      <c r="DF17" s="1250"/>
      <c r="DG17" s="1250"/>
      <c r="DH17" s="1250"/>
      <c r="DI17" s="1250"/>
      <c r="DJ17" s="1250"/>
      <c r="DK17" s="1250"/>
      <c r="DL17" s="1250"/>
      <c r="DM17" s="1250"/>
      <c r="DN17" s="1250"/>
      <c r="DO17" s="1250"/>
      <c r="DP17" s="1250"/>
      <c r="DQ17" s="1250"/>
      <c r="DR17" s="1250"/>
      <c r="DS17" s="1250"/>
      <c r="DT17" s="1250"/>
      <c r="DU17" s="1250"/>
      <c r="DV17" s="1250"/>
      <c r="DW17" s="1250"/>
      <c r="DX17" s="1250"/>
      <c r="DY17" s="1250"/>
      <c r="DZ17" s="1250"/>
      <c r="EA17" s="1250"/>
      <c r="EB17" s="1250"/>
      <c r="EC17" s="1250"/>
      <c r="ED17" s="1250"/>
    </row>
    <row r="18" spans="2:134">
      <c r="B18" s="27" t="s">
        <v>290</v>
      </c>
      <c r="C18" s="1412">
        <f ca="1">-UW!E743</f>
        <v>0</v>
      </c>
      <c r="D18" s="1412">
        <f ca="1">-UW!F743</f>
        <v>0</v>
      </c>
      <c r="E18" s="1412">
        <f ca="1">-UW!G743</f>
        <v>0</v>
      </c>
      <c r="F18" s="1412">
        <f ca="1">-UW!H743</f>
        <v>0</v>
      </c>
      <c r="G18" s="1412">
        <f ca="1">-UW!I743</f>
        <v>0</v>
      </c>
      <c r="H18" s="1412">
        <f ca="1">-UW!J743</f>
        <v>0</v>
      </c>
      <c r="I18" s="1412">
        <f ca="1">-UW!K743</f>
        <v>0</v>
      </c>
      <c r="J18" s="1412">
        <f ca="1">-UW!L743</f>
        <v>0</v>
      </c>
      <c r="K18" s="1412">
        <f ca="1">-UW!M743</f>
        <v>0</v>
      </c>
      <c r="L18" s="1412">
        <f ca="1">-UW!N743</f>
        <v>0</v>
      </c>
      <c r="M18" s="1412">
        <f ca="1">-UW!O743</f>
        <v>0</v>
      </c>
      <c r="N18" s="1412">
        <f ca="1">-UW!P743</f>
        <v>0</v>
      </c>
      <c r="O18" s="1412">
        <f ca="1">-UW!Q743</f>
        <v>0</v>
      </c>
      <c r="P18" s="1412">
        <f ca="1">-UW!R743</f>
        <v>0</v>
      </c>
      <c r="Q18" s="1412">
        <f ca="1">-UW!S743</f>
        <v>0</v>
      </c>
      <c r="R18" s="1412">
        <f ca="1">-UW!T743</f>
        <v>0</v>
      </c>
      <c r="S18" s="1412">
        <f ca="1">-UW!U743</f>
        <v>0</v>
      </c>
      <c r="T18" s="1412">
        <f ca="1">-UW!V743</f>
        <v>0</v>
      </c>
      <c r="U18" s="1412">
        <f ca="1">-UW!W743</f>
        <v>0</v>
      </c>
      <c r="V18" s="1412">
        <f ca="1">-UW!X743</f>
        <v>0</v>
      </c>
      <c r="W18" s="1412">
        <f ca="1">-UW!Y743</f>
        <v>0</v>
      </c>
      <c r="X18" s="1412">
        <f ca="1">-UW!Z743</f>
        <v>0</v>
      </c>
      <c r="Y18" s="1412">
        <f ca="1">-UW!AA743</f>
        <v>0</v>
      </c>
      <c r="Z18" s="1412">
        <f ca="1">-UW!AB743</f>
        <v>0</v>
      </c>
      <c r="AA18" s="1412">
        <f ca="1">-UW!AC743</f>
        <v>0</v>
      </c>
      <c r="AB18" s="1412">
        <f ca="1">-UW!AD743</f>
        <v>0</v>
      </c>
      <c r="AC18" s="1412">
        <f ca="1">-UW!AE743</f>
        <v>0</v>
      </c>
      <c r="AD18" s="1412">
        <f ca="1">-UW!AF743</f>
        <v>0</v>
      </c>
      <c r="AE18" s="1412">
        <f ca="1">-UW!AG743</f>
        <v>0</v>
      </c>
      <c r="AF18" s="1412">
        <f ca="1">-UW!AH743</f>
        <v>0</v>
      </c>
      <c r="AG18" s="1412">
        <f ca="1">-UW!AI743</f>
        <v>0</v>
      </c>
      <c r="AH18" s="1412">
        <f ca="1">-UW!AJ743</f>
        <v>0</v>
      </c>
      <c r="AI18" s="1412">
        <f ca="1">-UW!AK743</f>
        <v>0</v>
      </c>
      <c r="AJ18" s="1412">
        <f ca="1">-UW!AL743</f>
        <v>0</v>
      </c>
      <c r="AK18" s="1412">
        <f ca="1">-UW!AM743</f>
        <v>0</v>
      </c>
      <c r="AL18" s="1412">
        <f ca="1">-UW!AN743</f>
        <v>0</v>
      </c>
      <c r="AM18" s="1412">
        <f ca="1">-UW!AO743</f>
        <v>0</v>
      </c>
      <c r="AN18" s="1412">
        <f ca="1">-UW!AP743</f>
        <v>0</v>
      </c>
      <c r="AO18" s="1412">
        <f ca="1">-UW!AQ743</f>
        <v>0</v>
      </c>
      <c r="AP18" s="1412">
        <f ca="1">-UW!AR743</f>
        <v>0</v>
      </c>
      <c r="AQ18" s="1412">
        <f ca="1">-UW!AS743</f>
        <v>0</v>
      </c>
      <c r="AR18" s="1412">
        <f ca="1">-UW!AT743</f>
        <v>0</v>
      </c>
      <c r="AS18" s="1412">
        <f ca="1">-UW!AU743</f>
        <v>0</v>
      </c>
      <c r="AT18" s="1412">
        <f ca="1">-UW!AV743</f>
        <v>0</v>
      </c>
      <c r="AU18" s="1412">
        <f ca="1">-UW!AW743</f>
        <v>0</v>
      </c>
      <c r="AV18" s="1412">
        <f ca="1">-UW!AX743</f>
        <v>0</v>
      </c>
      <c r="AW18" s="1412">
        <f ca="1">-UW!AY743</f>
        <v>0</v>
      </c>
      <c r="AX18" s="1412">
        <f ca="1">-UW!AZ743</f>
        <v>0</v>
      </c>
      <c r="AY18" s="1412">
        <f ca="1">-UW!BA743</f>
        <v>0</v>
      </c>
      <c r="AZ18" s="1412">
        <f ca="1">-UW!BB743</f>
        <v>0</v>
      </c>
      <c r="BA18" s="1412">
        <f ca="1">-UW!BC743</f>
        <v>0</v>
      </c>
      <c r="BB18" s="1412">
        <f ca="1">-UW!BD743</f>
        <v>0</v>
      </c>
      <c r="BC18" s="1412">
        <f ca="1">-UW!BE743</f>
        <v>0</v>
      </c>
      <c r="BD18" s="1412">
        <f ca="1">-UW!BF743</f>
        <v>0</v>
      </c>
      <c r="BE18" s="1412">
        <f ca="1">-UW!BG743</f>
        <v>0</v>
      </c>
      <c r="BF18" s="1412">
        <f ca="1">-UW!BH743</f>
        <v>0</v>
      </c>
      <c r="BG18" s="1412">
        <f ca="1">-UW!BI743</f>
        <v>0</v>
      </c>
      <c r="BH18" s="1412">
        <f ca="1">-UW!BJ743</f>
        <v>0</v>
      </c>
      <c r="BI18" s="1412">
        <f ca="1">-UW!BK743</f>
        <v>0</v>
      </c>
      <c r="BJ18" s="1412">
        <f ca="1">-UW!BL743</f>
        <v>0</v>
      </c>
      <c r="BK18" s="1412">
        <f ca="1">-UW!BM743</f>
        <v>0</v>
      </c>
      <c r="BL18" s="1412">
        <f ca="1">-UW!BN743</f>
        <v>0</v>
      </c>
      <c r="BM18" s="1412">
        <f ca="1">-UW!BO743</f>
        <v>0</v>
      </c>
      <c r="BN18" s="1412">
        <f ca="1">-UW!BP743</f>
        <v>0</v>
      </c>
      <c r="BO18" s="1412">
        <f ca="1">-UW!BQ743</f>
        <v>0</v>
      </c>
      <c r="BP18" s="1412">
        <f ca="1">-UW!BR743</f>
        <v>0</v>
      </c>
      <c r="BQ18" s="1412">
        <f ca="1">-UW!BS743</f>
        <v>0</v>
      </c>
      <c r="BR18" s="1412">
        <f ca="1">-UW!BT743</f>
        <v>0</v>
      </c>
      <c r="BS18" s="1412">
        <f ca="1">-UW!BU743</f>
        <v>0</v>
      </c>
      <c r="BT18" s="1412">
        <f ca="1">-UW!BV743</f>
        <v>0</v>
      </c>
      <c r="BU18" s="1412">
        <f ca="1">-UW!BW743</f>
        <v>0</v>
      </c>
      <c r="BV18" s="1412">
        <f ca="1">-UW!BX743</f>
        <v>0</v>
      </c>
      <c r="BW18" s="1412">
        <f ca="1">-UW!BY743</f>
        <v>0</v>
      </c>
      <c r="BX18" s="1412">
        <f ca="1">-UW!BZ743</f>
        <v>0</v>
      </c>
      <c r="BY18" s="1412">
        <f ca="1">-UW!CA743</f>
        <v>0</v>
      </c>
      <c r="BZ18" s="1412">
        <f ca="1">-UW!CB743</f>
        <v>0</v>
      </c>
      <c r="CA18" s="1412">
        <f ca="1">-UW!CC743</f>
        <v>0</v>
      </c>
      <c r="CB18" s="1412">
        <f ca="1">-UW!CD743</f>
        <v>0</v>
      </c>
      <c r="CC18" s="1412">
        <f ca="1">-UW!CE743</f>
        <v>0</v>
      </c>
      <c r="CD18" s="1412">
        <f ca="1">-UW!CF743</f>
        <v>0</v>
      </c>
      <c r="CE18" s="1412">
        <f ca="1">-UW!CG743</f>
        <v>0</v>
      </c>
      <c r="CF18" s="1412">
        <f ca="1">-UW!CH743</f>
        <v>0</v>
      </c>
      <c r="CG18" s="1412">
        <f ca="1">-UW!CI743</f>
        <v>0</v>
      </c>
      <c r="CH18" s="1412">
        <f ca="1">-UW!CJ743</f>
        <v>0</v>
      </c>
      <c r="CI18" s="1412">
        <f ca="1">-UW!CK743</f>
        <v>0</v>
      </c>
      <c r="CJ18" s="1412">
        <f ca="1">-UW!CL743</f>
        <v>0</v>
      </c>
      <c r="CK18" s="1412">
        <f ca="1">-UW!CM743</f>
        <v>0</v>
      </c>
      <c r="CL18" s="1412">
        <f ca="1">-UW!CN743</f>
        <v>0</v>
      </c>
      <c r="CM18" s="1412">
        <f ca="1">-UW!CO743</f>
        <v>0</v>
      </c>
      <c r="CN18" s="1412">
        <f ca="1">-UW!CP743</f>
        <v>0</v>
      </c>
      <c r="CO18" s="1412">
        <f ca="1">-UW!CQ743</f>
        <v>0</v>
      </c>
      <c r="CP18" s="1412">
        <f ca="1">-UW!CR743</f>
        <v>0</v>
      </c>
      <c r="CQ18" s="1412">
        <f ca="1">-UW!CS743</f>
        <v>0</v>
      </c>
      <c r="CR18" s="1412">
        <f ca="1">-UW!CT743</f>
        <v>0</v>
      </c>
      <c r="CS18" s="1412">
        <f ca="1">-UW!CU743</f>
        <v>0</v>
      </c>
      <c r="CT18" s="1412">
        <f ca="1">-UW!CV743</f>
        <v>0</v>
      </c>
      <c r="CU18" s="1412">
        <f ca="1">-UW!CW743</f>
        <v>0</v>
      </c>
      <c r="CV18" s="1412">
        <f ca="1">-UW!CX743</f>
        <v>0</v>
      </c>
      <c r="CW18" s="1412">
        <f ca="1">-UW!CY743</f>
        <v>0</v>
      </c>
      <c r="CX18" s="1412">
        <f ca="1">-UW!CZ743</f>
        <v>0</v>
      </c>
      <c r="CY18" s="1412">
        <f ca="1">-UW!DA743</f>
        <v>0</v>
      </c>
      <c r="CZ18" s="1412">
        <f ca="1">-UW!DB743</f>
        <v>0</v>
      </c>
      <c r="DA18" s="1412">
        <f ca="1">-UW!DC743</f>
        <v>0</v>
      </c>
      <c r="DB18" s="1412">
        <f ca="1">-UW!DD743</f>
        <v>0</v>
      </c>
      <c r="DC18" s="1412">
        <f ca="1">-UW!DE743</f>
        <v>0</v>
      </c>
      <c r="DD18" s="1412">
        <f ca="1">-UW!DF743</f>
        <v>0</v>
      </c>
      <c r="DE18" s="1412">
        <f ca="1">-UW!DG743</f>
        <v>0</v>
      </c>
      <c r="DF18" s="1412">
        <f ca="1">-UW!DH743</f>
        <v>0</v>
      </c>
      <c r="DG18" s="1412">
        <f ca="1">-UW!DI743</f>
        <v>0</v>
      </c>
      <c r="DH18" s="1412">
        <f ca="1">-UW!DJ743</f>
        <v>0</v>
      </c>
      <c r="DI18" s="1412">
        <f ca="1">-UW!DK743</f>
        <v>0</v>
      </c>
      <c r="DJ18" s="1412">
        <f ca="1">-UW!DL743</f>
        <v>0</v>
      </c>
      <c r="DK18" s="1412">
        <f ca="1">-UW!DM743</f>
        <v>0</v>
      </c>
      <c r="DL18" s="1412">
        <f ca="1">-UW!DN743</f>
        <v>0</v>
      </c>
      <c r="DM18" s="1412">
        <f ca="1">-UW!DO743</f>
        <v>0</v>
      </c>
      <c r="DN18" s="1412">
        <f ca="1">-UW!DP743</f>
        <v>0</v>
      </c>
      <c r="DO18" s="1412">
        <f ca="1">-UW!DQ743</f>
        <v>0</v>
      </c>
      <c r="DP18" s="1412">
        <f ca="1">-UW!DR743</f>
        <v>0</v>
      </c>
      <c r="DQ18" s="1412">
        <f ca="1">-UW!DS743</f>
        <v>0</v>
      </c>
      <c r="DR18" s="1412">
        <f ca="1">-UW!DT743</f>
        <v>0</v>
      </c>
      <c r="DS18" s="1412">
        <f ca="1">-UW!DU743</f>
        <v>0</v>
      </c>
      <c r="DT18" s="1412">
        <f ca="1">-UW!DV743</f>
        <v>0</v>
      </c>
      <c r="DU18" s="1412">
        <f ca="1">-UW!DW743</f>
        <v>0</v>
      </c>
      <c r="DV18" s="1412">
        <f ca="1">-UW!DX743</f>
        <v>0</v>
      </c>
      <c r="DW18" s="1412">
        <f ca="1">-UW!DY743</f>
        <v>0</v>
      </c>
      <c r="DX18" s="1412">
        <f ca="1">-UW!DZ743</f>
        <v>0</v>
      </c>
      <c r="DY18" s="1412">
        <f ca="1">-UW!EA743</f>
        <v>0</v>
      </c>
      <c r="DZ18" s="1412">
        <f ca="1">-UW!EB743</f>
        <v>0</v>
      </c>
      <c r="EA18" s="1412">
        <f ca="1">-UW!EC743</f>
        <v>0</v>
      </c>
      <c r="EB18" s="1412">
        <f ca="1">-UW!ED743</f>
        <v>0</v>
      </c>
      <c r="EC18" s="1412">
        <f ca="1">-UW!EE743</f>
        <v>0</v>
      </c>
      <c r="ED18" s="1412">
        <f ca="1">-UW!EF743</f>
        <v>0</v>
      </c>
    </row>
    <row r="19" spans="2:134">
      <c r="B19" s="27" t="s">
        <v>461</v>
      </c>
      <c r="C19" s="1410" t="e">
        <f t="shared" ref="C19:AH19" ca="1" si="15">SUM(C16:C18)</f>
        <v>#DIV/0!</v>
      </c>
      <c r="D19" s="1410" t="e">
        <f t="shared" ca="1" si="15"/>
        <v>#DIV/0!</v>
      </c>
      <c r="E19" s="1410" t="e">
        <f t="shared" ca="1" si="15"/>
        <v>#DIV/0!</v>
      </c>
      <c r="F19" s="1410" t="e">
        <f t="shared" ca="1" si="15"/>
        <v>#DIV/0!</v>
      </c>
      <c r="G19" s="1410" t="e">
        <f t="shared" ca="1" si="15"/>
        <v>#DIV/0!</v>
      </c>
      <c r="H19" s="1410" t="e">
        <f t="shared" ca="1" si="15"/>
        <v>#DIV/0!</v>
      </c>
      <c r="I19" s="1410" t="e">
        <f t="shared" ca="1" si="15"/>
        <v>#DIV/0!</v>
      </c>
      <c r="J19" s="1410" t="e">
        <f t="shared" ca="1" si="15"/>
        <v>#DIV/0!</v>
      </c>
      <c r="K19" s="1410" t="e">
        <f t="shared" ca="1" si="15"/>
        <v>#DIV/0!</v>
      </c>
      <c r="L19" s="1410" t="e">
        <f t="shared" ca="1" si="15"/>
        <v>#DIV/0!</v>
      </c>
      <c r="M19" s="1410" t="e">
        <f t="shared" ca="1" si="15"/>
        <v>#DIV/0!</v>
      </c>
      <c r="N19" s="1410" t="e">
        <f t="shared" ca="1" si="15"/>
        <v>#DIV/0!</v>
      </c>
      <c r="O19" s="1410" t="e">
        <f t="shared" ca="1" si="15"/>
        <v>#DIV/0!</v>
      </c>
      <c r="P19" s="1410" t="e">
        <f t="shared" ca="1" si="15"/>
        <v>#DIV/0!</v>
      </c>
      <c r="Q19" s="1410" t="e">
        <f t="shared" ca="1" si="15"/>
        <v>#DIV/0!</v>
      </c>
      <c r="R19" s="1410" t="e">
        <f t="shared" ca="1" si="15"/>
        <v>#DIV/0!</v>
      </c>
      <c r="S19" s="1410" t="e">
        <f t="shared" ca="1" si="15"/>
        <v>#DIV/0!</v>
      </c>
      <c r="T19" s="1410" t="e">
        <f t="shared" ca="1" si="15"/>
        <v>#DIV/0!</v>
      </c>
      <c r="U19" s="1410" t="e">
        <f t="shared" ca="1" si="15"/>
        <v>#DIV/0!</v>
      </c>
      <c r="V19" s="1410" t="e">
        <f t="shared" ca="1" si="15"/>
        <v>#DIV/0!</v>
      </c>
      <c r="W19" s="1410" t="e">
        <f t="shared" ca="1" si="15"/>
        <v>#DIV/0!</v>
      </c>
      <c r="X19" s="1410" t="e">
        <f t="shared" ca="1" si="15"/>
        <v>#DIV/0!</v>
      </c>
      <c r="Y19" s="1410" t="e">
        <f t="shared" ca="1" si="15"/>
        <v>#DIV/0!</v>
      </c>
      <c r="Z19" s="1410" t="e">
        <f t="shared" ca="1" si="15"/>
        <v>#DIV/0!</v>
      </c>
      <c r="AA19" s="1410" t="e">
        <f t="shared" ca="1" si="15"/>
        <v>#DIV/0!</v>
      </c>
      <c r="AB19" s="1410" t="e">
        <f t="shared" ca="1" si="15"/>
        <v>#DIV/0!</v>
      </c>
      <c r="AC19" s="1410" t="e">
        <f t="shared" ca="1" si="15"/>
        <v>#DIV/0!</v>
      </c>
      <c r="AD19" s="1410" t="e">
        <f t="shared" ca="1" si="15"/>
        <v>#DIV/0!</v>
      </c>
      <c r="AE19" s="1410" t="e">
        <f t="shared" ca="1" si="15"/>
        <v>#DIV/0!</v>
      </c>
      <c r="AF19" s="1410" t="e">
        <f t="shared" ca="1" si="15"/>
        <v>#DIV/0!</v>
      </c>
      <c r="AG19" s="1410" t="e">
        <f t="shared" ca="1" si="15"/>
        <v>#DIV/0!</v>
      </c>
      <c r="AH19" s="1410" t="e">
        <f t="shared" ca="1" si="15"/>
        <v>#DIV/0!</v>
      </c>
      <c r="AI19" s="1410" t="e">
        <f t="shared" ref="AI19:BN19" ca="1" si="16">SUM(AI16:AI18)</f>
        <v>#DIV/0!</v>
      </c>
      <c r="AJ19" s="1410" t="e">
        <f t="shared" ca="1" si="16"/>
        <v>#DIV/0!</v>
      </c>
      <c r="AK19" s="1410" t="e">
        <f t="shared" ca="1" si="16"/>
        <v>#DIV/0!</v>
      </c>
      <c r="AL19" s="1410" t="e">
        <f t="shared" ca="1" si="16"/>
        <v>#DIV/0!</v>
      </c>
      <c r="AM19" s="1410" t="e">
        <f t="shared" ca="1" si="16"/>
        <v>#DIV/0!</v>
      </c>
      <c r="AN19" s="1410" t="e">
        <f t="shared" ca="1" si="16"/>
        <v>#DIV/0!</v>
      </c>
      <c r="AO19" s="1410" t="e">
        <f t="shared" ca="1" si="16"/>
        <v>#DIV/0!</v>
      </c>
      <c r="AP19" s="1410" t="e">
        <f t="shared" ca="1" si="16"/>
        <v>#DIV/0!</v>
      </c>
      <c r="AQ19" s="1410" t="e">
        <f t="shared" ca="1" si="16"/>
        <v>#DIV/0!</v>
      </c>
      <c r="AR19" s="1410" t="e">
        <f t="shared" ca="1" si="16"/>
        <v>#DIV/0!</v>
      </c>
      <c r="AS19" s="1410" t="e">
        <f t="shared" ca="1" si="16"/>
        <v>#DIV/0!</v>
      </c>
      <c r="AT19" s="1410" t="e">
        <f t="shared" ca="1" si="16"/>
        <v>#DIV/0!</v>
      </c>
      <c r="AU19" s="1410" t="e">
        <f t="shared" ca="1" si="16"/>
        <v>#DIV/0!</v>
      </c>
      <c r="AV19" s="1410" t="e">
        <f t="shared" ca="1" si="16"/>
        <v>#DIV/0!</v>
      </c>
      <c r="AW19" s="1410" t="e">
        <f t="shared" ca="1" si="16"/>
        <v>#DIV/0!</v>
      </c>
      <c r="AX19" s="1410" t="e">
        <f t="shared" ca="1" si="16"/>
        <v>#DIV/0!</v>
      </c>
      <c r="AY19" s="1410" t="e">
        <f t="shared" ca="1" si="16"/>
        <v>#DIV/0!</v>
      </c>
      <c r="AZ19" s="1410" t="e">
        <f t="shared" ca="1" si="16"/>
        <v>#DIV/0!</v>
      </c>
      <c r="BA19" s="1410" t="e">
        <f t="shared" ca="1" si="16"/>
        <v>#DIV/0!</v>
      </c>
      <c r="BB19" s="1410" t="e">
        <f t="shared" ca="1" si="16"/>
        <v>#DIV/0!</v>
      </c>
      <c r="BC19" s="1410" t="e">
        <f t="shared" ca="1" si="16"/>
        <v>#DIV/0!</v>
      </c>
      <c r="BD19" s="1410" t="e">
        <f t="shared" ca="1" si="16"/>
        <v>#DIV/0!</v>
      </c>
      <c r="BE19" s="1410" t="e">
        <f t="shared" ca="1" si="16"/>
        <v>#DIV/0!</v>
      </c>
      <c r="BF19" s="1410" t="e">
        <f t="shared" ca="1" si="16"/>
        <v>#DIV/0!</v>
      </c>
      <c r="BG19" s="1410" t="e">
        <f t="shared" ca="1" si="16"/>
        <v>#DIV/0!</v>
      </c>
      <c r="BH19" s="1410" t="e">
        <f t="shared" ca="1" si="16"/>
        <v>#DIV/0!</v>
      </c>
      <c r="BI19" s="1410" t="e">
        <f t="shared" ca="1" si="16"/>
        <v>#DIV/0!</v>
      </c>
      <c r="BJ19" s="1410" t="e">
        <f t="shared" ca="1" si="16"/>
        <v>#DIV/0!</v>
      </c>
      <c r="BK19" s="1410" t="e">
        <f t="shared" ca="1" si="16"/>
        <v>#DIV/0!</v>
      </c>
      <c r="BL19" s="1410" t="e">
        <f t="shared" ca="1" si="16"/>
        <v>#DIV/0!</v>
      </c>
      <c r="BM19" s="1410" t="e">
        <f t="shared" ca="1" si="16"/>
        <v>#DIV/0!</v>
      </c>
      <c r="BN19" s="1410" t="e">
        <f t="shared" ca="1" si="16"/>
        <v>#DIV/0!</v>
      </c>
      <c r="BO19" s="1410" t="e">
        <f t="shared" ref="BO19:CT19" ca="1" si="17">SUM(BO16:BO18)</f>
        <v>#DIV/0!</v>
      </c>
      <c r="BP19" s="1410" t="e">
        <f t="shared" ca="1" si="17"/>
        <v>#DIV/0!</v>
      </c>
      <c r="BQ19" s="1410" t="e">
        <f t="shared" ca="1" si="17"/>
        <v>#DIV/0!</v>
      </c>
      <c r="BR19" s="1410" t="e">
        <f t="shared" ca="1" si="17"/>
        <v>#DIV/0!</v>
      </c>
      <c r="BS19" s="1410" t="e">
        <f t="shared" ca="1" si="17"/>
        <v>#DIV/0!</v>
      </c>
      <c r="BT19" s="1410" t="e">
        <f t="shared" ca="1" si="17"/>
        <v>#DIV/0!</v>
      </c>
      <c r="BU19" s="1410" t="e">
        <f t="shared" ca="1" si="17"/>
        <v>#DIV/0!</v>
      </c>
      <c r="BV19" s="1410" t="e">
        <f t="shared" ca="1" si="17"/>
        <v>#DIV/0!</v>
      </c>
      <c r="BW19" s="1410" t="e">
        <f t="shared" ca="1" si="17"/>
        <v>#DIV/0!</v>
      </c>
      <c r="BX19" s="1410" t="e">
        <f t="shared" ca="1" si="17"/>
        <v>#DIV/0!</v>
      </c>
      <c r="BY19" s="1410" t="e">
        <f t="shared" ca="1" si="17"/>
        <v>#DIV/0!</v>
      </c>
      <c r="BZ19" s="1410" t="e">
        <f t="shared" ca="1" si="17"/>
        <v>#DIV/0!</v>
      </c>
      <c r="CA19" s="1410" t="e">
        <f t="shared" ca="1" si="17"/>
        <v>#DIV/0!</v>
      </c>
      <c r="CB19" s="1410" t="e">
        <f t="shared" ca="1" si="17"/>
        <v>#DIV/0!</v>
      </c>
      <c r="CC19" s="1410" t="e">
        <f t="shared" ca="1" si="17"/>
        <v>#DIV/0!</v>
      </c>
      <c r="CD19" s="1410" t="e">
        <f t="shared" ca="1" si="17"/>
        <v>#DIV/0!</v>
      </c>
      <c r="CE19" s="1410" t="e">
        <f t="shared" ca="1" si="17"/>
        <v>#DIV/0!</v>
      </c>
      <c r="CF19" s="1410" t="e">
        <f t="shared" ca="1" si="17"/>
        <v>#DIV/0!</v>
      </c>
      <c r="CG19" s="1410" t="e">
        <f t="shared" ca="1" si="17"/>
        <v>#DIV/0!</v>
      </c>
      <c r="CH19" s="1410" t="e">
        <f t="shared" ca="1" si="17"/>
        <v>#DIV/0!</v>
      </c>
      <c r="CI19" s="1410" t="e">
        <f t="shared" ca="1" si="17"/>
        <v>#DIV/0!</v>
      </c>
      <c r="CJ19" s="1410" t="e">
        <f t="shared" ca="1" si="17"/>
        <v>#DIV/0!</v>
      </c>
      <c r="CK19" s="1410" t="e">
        <f t="shared" ca="1" si="17"/>
        <v>#DIV/0!</v>
      </c>
      <c r="CL19" s="1410" t="e">
        <f t="shared" ca="1" si="17"/>
        <v>#DIV/0!</v>
      </c>
      <c r="CM19" s="1410" t="e">
        <f t="shared" ca="1" si="17"/>
        <v>#DIV/0!</v>
      </c>
      <c r="CN19" s="1410" t="e">
        <f t="shared" ca="1" si="17"/>
        <v>#DIV/0!</v>
      </c>
      <c r="CO19" s="1410" t="e">
        <f t="shared" ca="1" si="17"/>
        <v>#DIV/0!</v>
      </c>
      <c r="CP19" s="1410" t="e">
        <f t="shared" ca="1" si="17"/>
        <v>#DIV/0!</v>
      </c>
      <c r="CQ19" s="1410" t="e">
        <f t="shared" ca="1" si="17"/>
        <v>#DIV/0!</v>
      </c>
      <c r="CR19" s="1410" t="e">
        <f t="shared" ca="1" si="17"/>
        <v>#DIV/0!</v>
      </c>
      <c r="CS19" s="1410" t="e">
        <f t="shared" ca="1" si="17"/>
        <v>#DIV/0!</v>
      </c>
      <c r="CT19" s="1410" t="e">
        <f t="shared" ca="1" si="17"/>
        <v>#DIV/0!</v>
      </c>
      <c r="CU19" s="1410" t="e">
        <f t="shared" ref="CU19:DZ19" ca="1" si="18">SUM(CU16:CU18)</f>
        <v>#DIV/0!</v>
      </c>
      <c r="CV19" s="1410" t="e">
        <f t="shared" ca="1" si="18"/>
        <v>#DIV/0!</v>
      </c>
      <c r="CW19" s="1410" t="e">
        <f t="shared" ca="1" si="18"/>
        <v>#DIV/0!</v>
      </c>
      <c r="CX19" s="1410" t="e">
        <f t="shared" ca="1" si="18"/>
        <v>#DIV/0!</v>
      </c>
      <c r="CY19" s="1410" t="e">
        <f t="shared" ca="1" si="18"/>
        <v>#DIV/0!</v>
      </c>
      <c r="CZ19" s="1410" t="e">
        <f t="shared" ca="1" si="18"/>
        <v>#DIV/0!</v>
      </c>
      <c r="DA19" s="1410" t="e">
        <f t="shared" ca="1" si="18"/>
        <v>#DIV/0!</v>
      </c>
      <c r="DB19" s="1410" t="e">
        <f t="shared" ca="1" si="18"/>
        <v>#DIV/0!</v>
      </c>
      <c r="DC19" s="1410" t="e">
        <f t="shared" ca="1" si="18"/>
        <v>#DIV/0!</v>
      </c>
      <c r="DD19" s="1410" t="e">
        <f t="shared" ca="1" si="18"/>
        <v>#DIV/0!</v>
      </c>
      <c r="DE19" s="1410" t="e">
        <f t="shared" ca="1" si="18"/>
        <v>#DIV/0!</v>
      </c>
      <c r="DF19" s="1410" t="e">
        <f t="shared" ca="1" si="18"/>
        <v>#DIV/0!</v>
      </c>
      <c r="DG19" s="1410" t="e">
        <f t="shared" ca="1" si="18"/>
        <v>#DIV/0!</v>
      </c>
      <c r="DH19" s="1410" t="e">
        <f t="shared" ca="1" si="18"/>
        <v>#DIV/0!</v>
      </c>
      <c r="DI19" s="1410" t="e">
        <f t="shared" ca="1" si="18"/>
        <v>#DIV/0!</v>
      </c>
      <c r="DJ19" s="1410" t="e">
        <f t="shared" ca="1" si="18"/>
        <v>#DIV/0!</v>
      </c>
      <c r="DK19" s="1410" t="e">
        <f t="shared" ca="1" si="18"/>
        <v>#DIV/0!</v>
      </c>
      <c r="DL19" s="1410" t="e">
        <f t="shared" ca="1" si="18"/>
        <v>#DIV/0!</v>
      </c>
      <c r="DM19" s="1410" t="e">
        <f t="shared" ca="1" si="18"/>
        <v>#DIV/0!</v>
      </c>
      <c r="DN19" s="1410" t="e">
        <f t="shared" ca="1" si="18"/>
        <v>#DIV/0!</v>
      </c>
      <c r="DO19" s="1410" t="e">
        <f t="shared" ca="1" si="18"/>
        <v>#DIV/0!</v>
      </c>
      <c r="DP19" s="1410" t="e">
        <f t="shared" ca="1" si="18"/>
        <v>#DIV/0!</v>
      </c>
      <c r="DQ19" s="1410" t="e">
        <f t="shared" ca="1" si="18"/>
        <v>#DIV/0!</v>
      </c>
      <c r="DR19" s="1410" t="e">
        <f t="shared" ca="1" si="18"/>
        <v>#DIV/0!</v>
      </c>
      <c r="DS19" s="1410" t="e">
        <f t="shared" ca="1" si="18"/>
        <v>#DIV/0!</v>
      </c>
      <c r="DT19" s="1410" t="e">
        <f t="shared" ca="1" si="18"/>
        <v>#DIV/0!</v>
      </c>
      <c r="DU19" s="1410" t="e">
        <f t="shared" ca="1" si="18"/>
        <v>#DIV/0!</v>
      </c>
      <c r="DV19" s="1410" t="e">
        <f t="shared" ca="1" si="18"/>
        <v>#DIV/0!</v>
      </c>
      <c r="DW19" s="1410" t="e">
        <f t="shared" ca="1" si="18"/>
        <v>#DIV/0!</v>
      </c>
      <c r="DX19" s="1410" t="e">
        <f t="shared" ca="1" si="18"/>
        <v>#DIV/0!</v>
      </c>
      <c r="DY19" s="1410" t="e">
        <f t="shared" ca="1" si="18"/>
        <v>#DIV/0!</v>
      </c>
      <c r="DZ19" s="1410" t="e">
        <f t="shared" ca="1" si="18"/>
        <v>#DIV/0!</v>
      </c>
      <c r="EA19" s="1410" t="e">
        <f t="shared" ref="EA19:FF19" ca="1" si="19">SUM(EA16:EA18)</f>
        <v>#DIV/0!</v>
      </c>
      <c r="EB19" s="1410" t="e">
        <f t="shared" ca="1" si="19"/>
        <v>#DIV/0!</v>
      </c>
      <c r="EC19" s="1410" t="e">
        <f t="shared" ca="1" si="19"/>
        <v>#DIV/0!</v>
      </c>
      <c r="ED19" s="1410" t="e">
        <f t="shared" ca="1" si="19"/>
        <v>#DIV/0!</v>
      </c>
    </row>
    <row r="20" spans="2:134">
      <c r="B20" s="27"/>
      <c r="C20" s="1250"/>
      <c r="D20" s="1250"/>
      <c r="E20" s="1250"/>
      <c r="F20" s="1250"/>
      <c r="G20" s="1250"/>
      <c r="H20" s="1250"/>
      <c r="I20" s="1250"/>
      <c r="J20" s="1250"/>
      <c r="K20" s="1250"/>
      <c r="L20" s="1250"/>
      <c r="M20" s="1250"/>
      <c r="N20" s="1250"/>
      <c r="O20" s="1250"/>
      <c r="P20" s="1250"/>
      <c r="Q20" s="1250"/>
      <c r="R20" s="1250"/>
      <c r="S20" s="1250"/>
      <c r="T20" s="1250"/>
      <c r="U20" s="1250"/>
      <c r="V20" s="1250"/>
      <c r="W20" s="1250"/>
      <c r="X20" s="1250"/>
      <c r="Y20" s="1250"/>
      <c r="Z20" s="1250"/>
      <c r="AA20" s="1250"/>
      <c r="AB20" s="1250"/>
      <c r="AC20" s="1250"/>
      <c r="AD20" s="1250"/>
      <c r="AE20" s="1250"/>
      <c r="AF20" s="1250"/>
      <c r="AG20" s="1250"/>
      <c r="AH20" s="1250"/>
      <c r="AI20" s="1250"/>
      <c r="AJ20" s="1250"/>
      <c r="AK20" s="1250"/>
      <c r="AL20" s="1250"/>
      <c r="AM20" s="1250"/>
      <c r="AN20" s="1250"/>
      <c r="AO20" s="1250"/>
      <c r="AP20" s="1250"/>
      <c r="AQ20" s="1250"/>
      <c r="AR20" s="1250"/>
      <c r="AS20" s="1250"/>
      <c r="AT20" s="1250"/>
      <c r="AU20" s="1250"/>
      <c r="AV20" s="1250"/>
      <c r="AW20" s="1250"/>
      <c r="AX20" s="1250"/>
      <c r="AY20" s="1250"/>
      <c r="AZ20" s="1250"/>
      <c r="BA20" s="1250"/>
      <c r="BB20" s="1250"/>
      <c r="BC20" s="1250"/>
      <c r="BD20" s="1250"/>
      <c r="BE20" s="1250"/>
      <c r="BF20" s="1250"/>
      <c r="BG20" s="1250"/>
      <c r="BH20" s="1250"/>
      <c r="BI20" s="1250"/>
      <c r="BJ20" s="1250"/>
      <c r="BK20" s="1250"/>
      <c r="BL20" s="1250"/>
      <c r="BM20" s="1250"/>
      <c r="BN20" s="1250"/>
      <c r="BO20" s="1250"/>
      <c r="BP20" s="1250"/>
      <c r="BQ20" s="1250"/>
      <c r="BR20" s="1250"/>
      <c r="BS20" s="1250"/>
      <c r="BT20" s="1250"/>
      <c r="BU20" s="1250"/>
      <c r="BV20" s="1250"/>
      <c r="BW20" s="1250"/>
      <c r="BX20" s="1250"/>
      <c r="BY20" s="1250"/>
      <c r="BZ20" s="1250"/>
      <c r="CA20" s="1250"/>
      <c r="CB20" s="1250"/>
      <c r="CC20" s="1250"/>
      <c r="CD20" s="1250"/>
      <c r="CE20" s="1250"/>
      <c r="CF20" s="1250"/>
      <c r="CG20" s="1250"/>
      <c r="CH20" s="1250"/>
      <c r="CI20" s="1250"/>
      <c r="CJ20" s="1250"/>
      <c r="CK20" s="1250"/>
      <c r="CL20" s="1250"/>
      <c r="CM20" s="1250"/>
      <c r="CN20" s="1250"/>
      <c r="CO20" s="1250"/>
      <c r="CP20" s="1250"/>
      <c r="CQ20" s="1250"/>
      <c r="CR20" s="1250"/>
      <c r="CS20" s="1250"/>
      <c r="CT20" s="1250"/>
      <c r="CU20" s="1250"/>
      <c r="CV20" s="1250"/>
      <c r="CW20" s="1250"/>
      <c r="CX20" s="1250"/>
      <c r="CY20" s="1250"/>
      <c r="CZ20" s="1250"/>
      <c r="DA20" s="1250"/>
      <c r="DB20" s="1250"/>
      <c r="DC20" s="1250"/>
      <c r="DD20" s="1250"/>
      <c r="DE20" s="1250"/>
      <c r="DF20" s="1250"/>
      <c r="DG20" s="1250"/>
      <c r="DH20" s="1250"/>
      <c r="DI20" s="1250"/>
      <c r="DJ20" s="1250"/>
      <c r="DK20" s="1250"/>
      <c r="DL20" s="1250"/>
      <c r="DM20" s="1250"/>
      <c r="DN20" s="1250"/>
      <c r="DO20" s="1250"/>
      <c r="DP20" s="1250"/>
      <c r="DQ20" s="1250"/>
      <c r="DR20" s="1250"/>
      <c r="DS20" s="1250"/>
      <c r="DT20" s="1250"/>
      <c r="DU20" s="1250"/>
      <c r="DV20" s="1250"/>
      <c r="DW20" s="1250"/>
      <c r="DX20" s="1250"/>
      <c r="DY20" s="1250"/>
      <c r="DZ20" s="1250"/>
      <c r="EA20" s="1250"/>
      <c r="EB20" s="1250"/>
      <c r="EC20" s="1250"/>
      <c r="ED20" s="1250"/>
    </row>
    <row r="21" spans="2:134">
      <c r="B21" s="27" t="s">
        <v>462</v>
      </c>
      <c r="C21" s="1412" t="e">
        <f ca="1">UW!E746</f>
        <v>#DIV/0!</v>
      </c>
      <c r="D21" s="1412" t="e">
        <f ca="1">UW!F746</f>
        <v>#DIV/0!</v>
      </c>
      <c r="E21" s="1412" t="e">
        <f ca="1">UW!G746</f>
        <v>#DIV/0!</v>
      </c>
      <c r="F21" s="1412" t="e">
        <f ca="1">UW!H746</f>
        <v>#DIV/0!</v>
      </c>
      <c r="G21" s="1412" t="e">
        <f ca="1">UW!I746</f>
        <v>#DIV/0!</v>
      </c>
      <c r="H21" s="1412" t="e">
        <f ca="1">UW!J746</f>
        <v>#DIV/0!</v>
      </c>
      <c r="I21" s="1412" t="e">
        <f ca="1">UW!K746</f>
        <v>#DIV/0!</v>
      </c>
      <c r="J21" s="1412" t="e">
        <f ca="1">UW!L746</f>
        <v>#DIV/0!</v>
      </c>
      <c r="K21" s="1412" t="e">
        <f ca="1">UW!M746</f>
        <v>#DIV/0!</v>
      </c>
      <c r="L21" s="1412" t="e">
        <f ca="1">UW!N746</f>
        <v>#DIV/0!</v>
      </c>
      <c r="M21" s="1412" t="e">
        <f ca="1">UW!O746</f>
        <v>#DIV/0!</v>
      </c>
      <c r="N21" s="1412" t="e">
        <f ca="1">UW!P746</f>
        <v>#DIV/0!</v>
      </c>
      <c r="O21" s="1412" t="e">
        <f ca="1">UW!Q746</f>
        <v>#DIV/0!</v>
      </c>
      <c r="P21" s="1412" t="e">
        <f ca="1">UW!R746</f>
        <v>#DIV/0!</v>
      </c>
      <c r="Q21" s="1412" t="e">
        <f ca="1">UW!S746</f>
        <v>#DIV/0!</v>
      </c>
      <c r="R21" s="1412" t="e">
        <f ca="1">UW!T746</f>
        <v>#DIV/0!</v>
      </c>
      <c r="S21" s="1412" t="e">
        <f ca="1">UW!U746</f>
        <v>#DIV/0!</v>
      </c>
      <c r="T21" s="1412" t="e">
        <f ca="1">UW!V746</f>
        <v>#DIV/0!</v>
      </c>
      <c r="U21" s="1412" t="e">
        <f ca="1">UW!W746</f>
        <v>#DIV/0!</v>
      </c>
      <c r="V21" s="1412" t="e">
        <f ca="1">UW!X746</f>
        <v>#DIV/0!</v>
      </c>
      <c r="W21" s="1412" t="e">
        <f ca="1">UW!Y746</f>
        <v>#DIV/0!</v>
      </c>
      <c r="X21" s="1412" t="e">
        <f ca="1">UW!Z746</f>
        <v>#DIV/0!</v>
      </c>
      <c r="Y21" s="1412" t="e">
        <f ca="1">UW!AA746</f>
        <v>#DIV/0!</v>
      </c>
      <c r="Z21" s="1412" t="e">
        <f ca="1">UW!AB746</f>
        <v>#DIV/0!</v>
      </c>
      <c r="AA21" s="1412" t="e">
        <f ca="1">UW!AC746</f>
        <v>#DIV/0!</v>
      </c>
      <c r="AB21" s="1412" t="e">
        <f ca="1">UW!AD746</f>
        <v>#DIV/0!</v>
      </c>
      <c r="AC21" s="1412" t="e">
        <f ca="1">UW!AE746</f>
        <v>#DIV/0!</v>
      </c>
      <c r="AD21" s="1412" t="e">
        <f ca="1">UW!AF746</f>
        <v>#DIV/0!</v>
      </c>
      <c r="AE21" s="1412" t="e">
        <f ca="1">UW!AG746</f>
        <v>#DIV/0!</v>
      </c>
      <c r="AF21" s="1412" t="e">
        <f ca="1">UW!AH746</f>
        <v>#DIV/0!</v>
      </c>
      <c r="AG21" s="1412" t="e">
        <f ca="1">UW!AI746</f>
        <v>#DIV/0!</v>
      </c>
      <c r="AH21" s="1412" t="e">
        <f ca="1">UW!AJ746</f>
        <v>#DIV/0!</v>
      </c>
      <c r="AI21" s="1412" t="e">
        <f ca="1">UW!AK746</f>
        <v>#DIV/0!</v>
      </c>
      <c r="AJ21" s="1412" t="e">
        <f ca="1">UW!AL746</f>
        <v>#DIV/0!</v>
      </c>
      <c r="AK21" s="1412" t="e">
        <f ca="1">UW!AM746</f>
        <v>#DIV/0!</v>
      </c>
      <c r="AL21" s="1412" t="e">
        <f ca="1">UW!AN746</f>
        <v>#DIV/0!</v>
      </c>
      <c r="AM21" s="1412" t="e">
        <f ca="1">UW!AO746</f>
        <v>#DIV/0!</v>
      </c>
      <c r="AN21" s="1412" t="e">
        <f ca="1">UW!AP746</f>
        <v>#DIV/0!</v>
      </c>
      <c r="AO21" s="1412" t="e">
        <f ca="1">UW!AQ746</f>
        <v>#DIV/0!</v>
      </c>
      <c r="AP21" s="1412" t="e">
        <f ca="1">UW!AR746</f>
        <v>#DIV/0!</v>
      </c>
      <c r="AQ21" s="1412" t="e">
        <f ca="1">UW!AS746</f>
        <v>#DIV/0!</v>
      </c>
      <c r="AR21" s="1412" t="e">
        <f ca="1">UW!AT746</f>
        <v>#DIV/0!</v>
      </c>
      <c r="AS21" s="1412" t="e">
        <f ca="1">UW!AU746</f>
        <v>#DIV/0!</v>
      </c>
      <c r="AT21" s="1412" t="e">
        <f ca="1">UW!AV746</f>
        <v>#DIV/0!</v>
      </c>
      <c r="AU21" s="1412" t="e">
        <f ca="1">UW!AW746</f>
        <v>#DIV/0!</v>
      </c>
      <c r="AV21" s="1412" t="e">
        <f ca="1">UW!AX746</f>
        <v>#DIV/0!</v>
      </c>
      <c r="AW21" s="1412" t="e">
        <f ca="1">UW!AY746</f>
        <v>#DIV/0!</v>
      </c>
      <c r="AX21" s="1412" t="e">
        <f ca="1">UW!AZ746</f>
        <v>#DIV/0!</v>
      </c>
      <c r="AY21" s="1412" t="e">
        <f ca="1">UW!BA746</f>
        <v>#DIV/0!</v>
      </c>
      <c r="AZ21" s="1412" t="e">
        <f ca="1">UW!BB746</f>
        <v>#DIV/0!</v>
      </c>
      <c r="BA21" s="1412" t="e">
        <f ca="1">UW!BC746</f>
        <v>#DIV/0!</v>
      </c>
      <c r="BB21" s="1412" t="e">
        <f ca="1">UW!BD746</f>
        <v>#DIV/0!</v>
      </c>
      <c r="BC21" s="1412" t="e">
        <f ca="1">UW!BE746</f>
        <v>#DIV/0!</v>
      </c>
      <c r="BD21" s="1412" t="e">
        <f ca="1">UW!BF746</f>
        <v>#DIV/0!</v>
      </c>
      <c r="BE21" s="1412" t="e">
        <f ca="1">UW!BG746</f>
        <v>#DIV/0!</v>
      </c>
      <c r="BF21" s="1412" t="e">
        <f ca="1">UW!BH746</f>
        <v>#DIV/0!</v>
      </c>
      <c r="BG21" s="1412" t="e">
        <f ca="1">UW!BI746</f>
        <v>#DIV/0!</v>
      </c>
      <c r="BH21" s="1412" t="e">
        <f ca="1">UW!BJ746</f>
        <v>#DIV/0!</v>
      </c>
      <c r="BI21" s="1412" t="e">
        <f ca="1">UW!BK746</f>
        <v>#DIV/0!</v>
      </c>
      <c r="BJ21" s="1412" t="e">
        <f ca="1">UW!BL746</f>
        <v>#DIV/0!</v>
      </c>
      <c r="BK21" s="1412" t="e">
        <f ca="1">UW!BM746</f>
        <v>#DIV/0!</v>
      </c>
      <c r="BL21" s="1412" t="e">
        <f ca="1">UW!BN746</f>
        <v>#DIV/0!</v>
      </c>
      <c r="BM21" s="1412" t="e">
        <f ca="1">UW!BO746</f>
        <v>#DIV/0!</v>
      </c>
      <c r="BN21" s="1412" t="e">
        <f ca="1">UW!BP746</f>
        <v>#DIV/0!</v>
      </c>
      <c r="BO21" s="1412" t="e">
        <f ca="1">UW!BQ746</f>
        <v>#DIV/0!</v>
      </c>
      <c r="BP21" s="1412" t="e">
        <f ca="1">UW!BR746</f>
        <v>#DIV/0!</v>
      </c>
      <c r="BQ21" s="1412" t="e">
        <f ca="1">UW!BS746</f>
        <v>#DIV/0!</v>
      </c>
      <c r="BR21" s="1412" t="e">
        <f ca="1">UW!BT746</f>
        <v>#DIV/0!</v>
      </c>
      <c r="BS21" s="1412" t="e">
        <f ca="1">UW!BU746</f>
        <v>#DIV/0!</v>
      </c>
      <c r="BT21" s="1412" t="e">
        <f ca="1">UW!BV746</f>
        <v>#DIV/0!</v>
      </c>
      <c r="BU21" s="1412" t="e">
        <f ca="1">UW!BW746</f>
        <v>#DIV/0!</v>
      </c>
      <c r="BV21" s="1412" t="e">
        <f ca="1">UW!BX746</f>
        <v>#DIV/0!</v>
      </c>
      <c r="BW21" s="1412" t="e">
        <f ca="1">UW!BY746</f>
        <v>#DIV/0!</v>
      </c>
      <c r="BX21" s="1412" t="e">
        <f ca="1">UW!BZ746</f>
        <v>#DIV/0!</v>
      </c>
      <c r="BY21" s="1412" t="e">
        <f ca="1">UW!CA746</f>
        <v>#DIV/0!</v>
      </c>
      <c r="BZ21" s="1412" t="e">
        <f ca="1">UW!CB746</f>
        <v>#DIV/0!</v>
      </c>
      <c r="CA21" s="1412" t="e">
        <f ca="1">UW!CC746</f>
        <v>#DIV/0!</v>
      </c>
      <c r="CB21" s="1412" t="e">
        <f ca="1">UW!CD746</f>
        <v>#DIV/0!</v>
      </c>
      <c r="CC21" s="1412" t="e">
        <f ca="1">UW!CE746</f>
        <v>#DIV/0!</v>
      </c>
      <c r="CD21" s="1412" t="e">
        <f ca="1">UW!CF746</f>
        <v>#DIV/0!</v>
      </c>
      <c r="CE21" s="1412" t="e">
        <f ca="1">UW!CG746</f>
        <v>#DIV/0!</v>
      </c>
      <c r="CF21" s="1412" t="e">
        <f ca="1">UW!CH746</f>
        <v>#DIV/0!</v>
      </c>
      <c r="CG21" s="1412" t="e">
        <f ca="1">UW!CI746</f>
        <v>#DIV/0!</v>
      </c>
      <c r="CH21" s="1412" t="e">
        <f ca="1">UW!CJ746</f>
        <v>#DIV/0!</v>
      </c>
      <c r="CI21" s="1412" t="e">
        <f ca="1">UW!CK746</f>
        <v>#DIV/0!</v>
      </c>
      <c r="CJ21" s="1412" t="e">
        <f ca="1">UW!CL746</f>
        <v>#DIV/0!</v>
      </c>
      <c r="CK21" s="1412" t="e">
        <f ca="1">UW!CM746</f>
        <v>#DIV/0!</v>
      </c>
      <c r="CL21" s="1412" t="e">
        <f ca="1">UW!CN746</f>
        <v>#DIV/0!</v>
      </c>
      <c r="CM21" s="1412" t="e">
        <f ca="1">UW!CO746</f>
        <v>#DIV/0!</v>
      </c>
      <c r="CN21" s="1412" t="e">
        <f ca="1">UW!CP746</f>
        <v>#DIV/0!</v>
      </c>
      <c r="CO21" s="1412" t="e">
        <f ca="1">UW!CQ746</f>
        <v>#DIV/0!</v>
      </c>
      <c r="CP21" s="1412" t="e">
        <f ca="1">UW!CR746</f>
        <v>#DIV/0!</v>
      </c>
      <c r="CQ21" s="1412" t="e">
        <f ca="1">UW!CS746</f>
        <v>#DIV/0!</v>
      </c>
      <c r="CR21" s="1412" t="e">
        <f ca="1">UW!CT746</f>
        <v>#DIV/0!</v>
      </c>
      <c r="CS21" s="1412" t="e">
        <f ca="1">UW!CU746</f>
        <v>#DIV/0!</v>
      </c>
      <c r="CT21" s="1412" t="e">
        <f ca="1">UW!CV746</f>
        <v>#DIV/0!</v>
      </c>
      <c r="CU21" s="1412" t="e">
        <f ca="1">UW!CW746</f>
        <v>#DIV/0!</v>
      </c>
      <c r="CV21" s="1412" t="e">
        <f ca="1">UW!CX746</f>
        <v>#DIV/0!</v>
      </c>
      <c r="CW21" s="1412" t="e">
        <f ca="1">UW!CY746</f>
        <v>#DIV/0!</v>
      </c>
      <c r="CX21" s="1412" t="e">
        <f ca="1">UW!CZ746</f>
        <v>#DIV/0!</v>
      </c>
      <c r="CY21" s="1412" t="e">
        <f ca="1">UW!DA746</f>
        <v>#DIV/0!</v>
      </c>
      <c r="CZ21" s="1412" t="e">
        <f ca="1">UW!DB746</f>
        <v>#DIV/0!</v>
      </c>
      <c r="DA21" s="1412" t="e">
        <f ca="1">UW!DC746</f>
        <v>#DIV/0!</v>
      </c>
      <c r="DB21" s="1412" t="e">
        <f ca="1">UW!DD746</f>
        <v>#DIV/0!</v>
      </c>
      <c r="DC21" s="1412" t="e">
        <f ca="1">UW!DE746</f>
        <v>#DIV/0!</v>
      </c>
      <c r="DD21" s="1412" t="e">
        <f ca="1">UW!DF746</f>
        <v>#DIV/0!</v>
      </c>
      <c r="DE21" s="1412" t="e">
        <f ca="1">UW!DG746</f>
        <v>#DIV/0!</v>
      </c>
      <c r="DF21" s="1412" t="e">
        <f ca="1">UW!DH746</f>
        <v>#DIV/0!</v>
      </c>
      <c r="DG21" s="1412" t="e">
        <f ca="1">UW!DI746</f>
        <v>#DIV/0!</v>
      </c>
      <c r="DH21" s="1412" t="e">
        <f ca="1">UW!DJ746</f>
        <v>#DIV/0!</v>
      </c>
      <c r="DI21" s="1412" t="e">
        <f ca="1">UW!DK746</f>
        <v>#DIV/0!</v>
      </c>
      <c r="DJ21" s="1412" t="e">
        <f ca="1">UW!DL746</f>
        <v>#DIV/0!</v>
      </c>
      <c r="DK21" s="1412" t="e">
        <f ca="1">UW!DM746</f>
        <v>#DIV/0!</v>
      </c>
      <c r="DL21" s="1412" t="e">
        <f ca="1">UW!DN746</f>
        <v>#DIV/0!</v>
      </c>
      <c r="DM21" s="1412" t="e">
        <f ca="1">UW!DO746</f>
        <v>#DIV/0!</v>
      </c>
      <c r="DN21" s="1412" t="e">
        <f ca="1">UW!DP746</f>
        <v>#DIV/0!</v>
      </c>
      <c r="DO21" s="1412" t="e">
        <f ca="1">UW!DQ746</f>
        <v>#DIV/0!</v>
      </c>
      <c r="DP21" s="1412" t="e">
        <f ca="1">UW!DR746</f>
        <v>#DIV/0!</v>
      </c>
      <c r="DQ21" s="1412" t="e">
        <f ca="1">UW!DS746</f>
        <v>#DIV/0!</v>
      </c>
      <c r="DR21" s="1412" t="e">
        <f ca="1">UW!DT746</f>
        <v>#DIV/0!</v>
      </c>
      <c r="DS21" s="1412" t="e">
        <f ca="1">UW!DU746</f>
        <v>#DIV/0!</v>
      </c>
      <c r="DT21" s="1412" t="e">
        <f ca="1">UW!DV746</f>
        <v>#DIV/0!</v>
      </c>
      <c r="DU21" s="1412" t="e">
        <f ca="1">UW!DW746</f>
        <v>#DIV/0!</v>
      </c>
      <c r="DV21" s="1412" t="e">
        <f ca="1">UW!DX746</f>
        <v>#DIV/0!</v>
      </c>
      <c r="DW21" s="1412" t="e">
        <f ca="1">UW!DY746</f>
        <v>#DIV/0!</v>
      </c>
      <c r="DX21" s="1412" t="e">
        <f ca="1">UW!DZ746</f>
        <v>#DIV/0!</v>
      </c>
      <c r="DY21" s="1412" t="e">
        <f ca="1">UW!EA746</f>
        <v>#DIV/0!</v>
      </c>
      <c r="DZ21" s="1412" t="e">
        <f ca="1">UW!EB746</f>
        <v>#DIV/0!</v>
      </c>
      <c r="EA21" s="1412" t="e">
        <f ca="1">UW!EC746</f>
        <v>#DIV/0!</v>
      </c>
      <c r="EB21" s="1412" t="e">
        <f ca="1">UW!ED746</f>
        <v>#DIV/0!</v>
      </c>
      <c r="EC21" s="1412" t="e">
        <f ca="1">UW!EE746</f>
        <v>#DIV/0!</v>
      </c>
      <c r="ED21" s="1412" t="e">
        <f ca="1">UW!EF746</f>
        <v>#DIV/0!</v>
      </c>
    </row>
    <row r="22" spans="2:134">
      <c r="B22" s="27" t="s">
        <v>463</v>
      </c>
      <c r="C22" s="1410" t="e">
        <f ca="1">IF(C21+C19&lt;0,0,C21+C19)</f>
        <v>#DIV/0!</v>
      </c>
      <c r="D22" s="1410" t="e">
        <f t="shared" ref="D22:AI22" ca="1" si="20">SUM(D19:D21)</f>
        <v>#DIV/0!</v>
      </c>
      <c r="E22" s="1410" t="e">
        <f t="shared" ca="1" si="20"/>
        <v>#DIV/0!</v>
      </c>
      <c r="F22" s="1410" t="e">
        <f t="shared" ca="1" si="20"/>
        <v>#DIV/0!</v>
      </c>
      <c r="G22" s="1410" t="e">
        <f t="shared" ca="1" si="20"/>
        <v>#DIV/0!</v>
      </c>
      <c r="H22" s="1410" t="e">
        <f t="shared" ca="1" si="20"/>
        <v>#DIV/0!</v>
      </c>
      <c r="I22" s="1410" t="e">
        <f t="shared" ca="1" si="20"/>
        <v>#DIV/0!</v>
      </c>
      <c r="J22" s="1410" t="e">
        <f t="shared" ca="1" si="20"/>
        <v>#DIV/0!</v>
      </c>
      <c r="K22" s="1410" t="e">
        <f t="shared" ca="1" si="20"/>
        <v>#DIV/0!</v>
      </c>
      <c r="L22" s="1410" t="e">
        <f t="shared" ca="1" si="20"/>
        <v>#DIV/0!</v>
      </c>
      <c r="M22" s="1410" t="e">
        <f t="shared" ca="1" si="20"/>
        <v>#DIV/0!</v>
      </c>
      <c r="N22" s="1410" t="e">
        <f t="shared" ca="1" si="20"/>
        <v>#DIV/0!</v>
      </c>
      <c r="O22" s="1410" t="e">
        <f t="shared" ca="1" si="20"/>
        <v>#DIV/0!</v>
      </c>
      <c r="P22" s="1410" t="e">
        <f t="shared" ca="1" si="20"/>
        <v>#DIV/0!</v>
      </c>
      <c r="Q22" s="1410" t="e">
        <f t="shared" ca="1" si="20"/>
        <v>#DIV/0!</v>
      </c>
      <c r="R22" s="1410" t="e">
        <f t="shared" ca="1" si="20"/>
        <v>#DIV/0!</v>
      </c>
      <c r="S22" s="1410" t="e">
        <f t="shared" ca="1" si="20"/>
        <v>#DIV/0!</v>
      </c>
      <c r="T22" s="1410" t="e">
        <f t="shared" ca="1" si="20"/>
        <v>#DIV/0!</v>
      </c>
      <c r="U22" s="1410" t="e">
        <f t="shared" ca="1" si="20"/>
        <v>#DIV/0!</v>
      </c>
      <c r="V22" s="1410" t="e">
        <f t="shared" ca="1" si="20"/>
        <v>#DIV/0!</v>
      </c>
      <c r="W22" s="1410" t="e">
        <f t="shared" ca="1" si="20"/>
        <v>#DIV/0!</v>
      </c>
      <c r="X22" s="1410" t="e">
        <f t="shared" ca="1" si="20"/>
        <v>#DIV/0!</v>
      </c>
      <c r="Y22" s="1410" t="e">
        <f t="shared" ca="1" si="20"/>
        <v>#DIV/0!</v>
      </c>
      <c r="Z22" s="1410" t="e">
        <f t="shared" ca="1" si="20"/>
        <v>#DIV/0!</v>
      </c>
      <c r="AA22" s="1410" t="e">
        <f t="shared" ca="1" si="20"/>
        <v>#DIV/0!</v>
      </c>
      <c r="AB22" s="1410" t="e">
        <f t="shared" ca="1" si="20"/>
        <v>#DIV/0!</v>
      </c>
      <c r="AC22" s="1410" t="e">
        <f t="shared" ca="1" si="20"/>
        <v>#DIV/0!</v>
      </c>
      <c r="AD22" s="1410" t="e">
        <f t="shared" ca="1" si="20"/>
        <v>#DIV/0!</v>
      </c>
      <c r="AE22" s="1410" t="e">
        <f t="shared" ca="1" si="20"/>
        <v>#DIV/0!</v>
      </c>
      <c r="AF22" s="1410" t="e">
        <f t="shared" ca="1" si="20"/>
        <v>#DIV/0!</v>
      </c>
      <c r="AG22" s="1410" t="e">
        <f t="shared" ca="1" si="20"/>
        <v>#DIV/0!</v>
      </c>
      <c r="AH22" s="1410" t="e">
        <f t="shared" ca="1" si="20"/>
        <v>#DIV/0!</v>
      </c>
      <c r="AI22" s="1410" t="e">
        <f t="shared" ca="1" si="20"/>
        <v>#DIV/0!</v>
      </c>
      <c r="AJ22" s="1410" t="e">
        <f t="shared" ref="AJ22:BO22" ca="1" si="21">SUM(AJ19:AJ21)</f>
        <v>#DIV/0!</v>
      </c>
      <c r="AK22" s="1410" t="e">
        <f t="shared" ca="1" si="21"/>
        <v>#DIV/0!</v>
      </c>
      <c r="AL22" s="1410" t="e">
        <f t="shared" ca="1" si="21"/>
        <v>#DIV/0!</v>
      </c>
      <c r="AM22" s="1410" t="e">
        <f t="shared" ca="1" si="21"/>
        <v>#DIV/0!</v>
      </c>
      <c r="AN22" s="1410" t="e">
        <f t="shared" ca="1" si="21"/>
        <v>#DIV/0!</v>
      </c>
      <c r="AO22" s="1410" t="e">
        <f t="shared" ca="1" si="21"/>
        <v>#DIV/0!</v>
      </c>
      <c r="AP22" s="1410" t="e">
        <f t="shared" ca="1" si="21"/>
        <v>#DIV/0!</v>
      </c>
      <c r="AQ22" s="1410" t="e">
        <f t="shared" ca="1" si="21"/>
        <v>#DIV/0!</v>
      </c>
      <c r="AR22" s="1410" t="e">
        <f t="shared" ca="1" si="21"/>
        <v>#DIV/0!</v>
      </c>
      <c r="AS22" s="1410" t="e">
        <f t="shared" ca="1" si="21"/>
        <v>#DIV/0!</v>
      </c>
      <c r="AT22" s="1410" t="e">
        <f t="shared" ca="1" si="21"/>
        <v>#DIV/0!</v>
      </c>
      <c r="AU22" s="1410" t="e">
        <f t="shared" ca="1" si="21"/>
        <v>#DIV/0!</v>
      </c>
      <c r="AV22" s="1410" t="e">
        <f t="shared" ca="1" si="21"/>
        <v>#DIV/0!</v>
      </c>
      <c r="AW22" s="1410" t="e">
        <f t="shared" ca="1" si="21"/>
        <v>#DIV/0!</v>
      </c>
      <c r="AX22" s="1410" t="e">
        <f t="shared" ca="1" si="21"/>
        <v>#DIV/0!</v>
      </c>
      <c r="AY22" s="1410" t="e">
        <f t="shared" ca="1" si="21"/>
        <v>#DIV/0!</v>
      </c>
      <c r="AZ22" s="1410" t="e">
        <f t="shared" ca="1" si="21"/>
        <v>#DIV/0!</v>
      </c>
      <c r="BA22" s="1410" t="e">
        <f t="shared" ca="1" si="21"/>
        <v>#DIV/0!</v>
      </c>
      <c r="BB22" s="1410" t="e">
        <f t="shared" ca="1" si="21"/>
        <v>#DIV/0!</v>
      </c>
      <c r="BC22" s="1410" t="e">
        <f t="shared" ca="1" si="21"/>
        <v>#DIV/0!</v>
      </c>
      <c r="BD22" s="1410" t="e">
        <f t="shared" ca="1" si="21"/>
        <v>#DIV/0!</v>
      </c>
      <c r="BE22" s="1410" t="e">
        <f t="shared" ca="1" si="21"/>
        <v>#DIV/0!</v>
      </c>
      <c r="BF22" s="1410" t="e">
        <f t="shared" ca="1" si="21"/>
        <v>#DIV/0!</v>
      </c>
      <c r="BG22" s="1410" t="e">
        <f t="shared" ca="1" si="21"/>
        <v>#DIV/0!</v>
      </c>
      <c r="BH22" s="1410" t="e">
        <f t="shared" ca="1" si="21"/>
        <v>#DIV/0!</v>
      </c>
      <c r="BI22" s="1410" t="e">
        <f t="shared" ca="1" si="21"/>
        <v>#DIV/0!</v>
      </c>
      <c r="BJ22" s="1410" t="e">
        <f t="shared" ca="1" si="21"/>
        <v>#DIV/0!</v>
      </c>
      <c r="BK22" s="1410" t="e">
        <f t="shared" ca="1" si="21"/>
        <v>#DIV/0!</v>
      </c>
      <c r="BL22" s="1410" t="e">
        <f t="shared" ca="1" si="21"/>
        <v>#DIV/0!</v>
      </c>
      <c r="BM22" s="1410" t="e">
        <f t="shared" ca="1" si="21"/>
        <v>#DIV/0!</v>
      </c>
      <c r="BN22" s="1410" t="e">
        <f t="shared" ca="1" si="21"/>
        <v>#DIV/0!</v>
      </c>
      <c r="BO22" s="1410" t="e">
        <f t="shared" ca="1" si="21"/>
        <v>#DIV/0!</v>
      </c>
      <c r="BP22" s="1410" t="e">
        <f t="shared" ref="BP22:CU22" ca="1" si="22">SUM(BP19:BP21)</f>
        <v>#DIV/0!</v>
      </c>
      <c r="BQ22" s="1410" t="e">
        <f t="shared" ca="1" si="22"/>
        <v>#DIV/0!</v>
      </c>
      <c r="BR22" s="1410" t="e">
        <f t="shared" ca="1" si="22"/>
        <v>#DIV/0!</v>
      </c>
      <c r="BS22" s="1410" t="e">
        <f t="shared" ca="1" si="22"/>
        <v>#DIV/0!</v>
      </c>
      <c r="BT22" s="1410" t="e">
        <f t="shared" ca="1" si="22"/>
        <v>#DIV/0!</v>
      </c>
      <c r="BU22" s="1410" t="e">
        <f t="shared" ca="1" si="22"/>
        <v>#DIV/0!</v>
      </c>
      <c r="BV22" s="1410" t="e">
        <f t="shared" ca="1" si="22"/>
        <v>#DIV/0!</v>
      </c>
      <c r="BW22" s="1410" t="e">
        <f t="shared" ca="1" si="22"/>
        <v>#DIV/0!</v>
      </c>
      <c r="BX22" s="1410" t="e">
        <f t="shared" ca="1" si="22"/>
        <v>#DIV/0!</v>
      </c>
      <c r="BY22" s="1410" t="e">
        <f t="shared" ca="1" si="22"/>
        <v>#DIV/0!</v>
      </c>
      <c r="BZ22" s="1410" t="e">
        <f t="shared" ca="1" si="22"/>
        <v>#DIV/0!</v>
      </c>
      <c r="CA22" s="1410" t="e">
        <f t="shared" ca="1" si="22"/>
        <v>#DIV/0!</v>
      </c>
      <c r="CB22" s="1410" t="e">
        <f t="shared" ca="1" si="22"/>
        <v>#DIV/0!</v>
      </c>
      <c r="CC22" s="1410" t="e">
        <f t="shared" ca="1" si="22"/>
        <v>#DIV/0!</v>
      </c>
      <c r="CD22" s="1410" t="e">
        <f t="shared" ca="1" si="22"/>
        <v>#DIV/0!</v>
      </c>
      <c r="CE22" s="1410" t="e">
        <f t="shared" ca="1" si="22"/>
        <v>#DIV/0!</v>
      </c>
      <c r="CF22" s="1410" t="e">
        <f t="shared" ca="1" si="22"/>
        <v>#DIV/0!</v>
      </c>
      <c r="CG22" s="1410" t="e">
        <f t="shared" ca="1" si="22"/>
        <v>#DIV/0!</v>
      </c>
      <c r="CH22" s="1410" t="e">
        <f t="shared" ca="1" si="22"/>
        <v>#DIV/0!</v>
      </c>
      <c r="CI22" s="1410" t="e">
        <f t="shared" ca="1" si="22"/>
        <v>#DIV/0!</v>
      </c>
      <c r="CJ22" s="1410" t="e">
        <f t="shared" ca="1" si="22"/>
        <v>#DIV/0!</v>
      </c>
      <c r="CK22" s="1410" t="e">
        <f t="shared" ca="1" si="22"/>
        <v>#DIV/0!</v>
      </c>
      <c r="CL22" s="1410" t="e">
        <f t="shared" ca="1" si="22"/>
        <v>#DIV/0!</v>
      </c>
      <c r="CM22" s="1410" t="e">
        <f t="shared" ca="1" si="22"/>
        <v>#DIV/0!</v>
      </c>
      <c r="CN22" s="1410" t="e">
        <f t="shared" ca="1" si="22"/>
        <v>#DIV/0!</v>
      </c>
      <c r="CO22" s="1410" t="e">
        <f t="shared" ca="1" si="22"/>
        <v>#DIV/0!</v>
      </c>
      <c r="CP22" s="1410" t="e">
        <f t="shared" ca="1" si="22"/>
        <v>#DIV/0!</v>
      </c>
      <c r="CQ22" s="1410" t="e">
        <f t="shared" ca="1" si="22"/>
        <v>#DIV/0!</v>
      </c>
      <c r="CR22" s="1410" t="e">
        <f t="shared" ca="1" si="22"/>
        <v>#DIV/0!</v>
      </c>
      <c r="CS22" s="1410" t="e">
        <f t="shared" ca="1" si="22"/>
        <v>#DIV/0!</v>
      </c>
      <c r="CT22" s="1410" t="e">
        <f t="shared" ca="1" si="22"/>
        <v>#DIV/0!</v>
      </c>
      <c r="CU22" s="1410" t="e">
        <f t="shared" ca="1" si="22"/>
        <v>#DIV/0!</v>
      </c>
      <c r="CV22" s="1410" t="e">
        <f t="shared" ref="CV22:EA22" ca="1" si="23">SUM(CV19:CV21)</f>
        <v>#DIV/0!</v>
      </c>
      <c r="CW22" s="1410" t="e">
        <f t="shared" ca="1" si="23"/>
        <v>#DIV/0!</v>
      </c>
      <c r="CX22" s="1410" t="e">
        <f t="shared" ca="1" si="23"/>
        <v>#DIV/0!</v>
      </c>
      <c r="CY22" s="1410" t="e">
        <f t="shared" ca="1" si="23"/>
        <v>#DIV/0!</v>
      </c>
      <c r="CZ22" s="1410" t="e">
        <f t="shared" ca="1" si="23"/>
        <v>#DIV/0!</v>
      </c>
      <c r="DA22" s="1410" t="e">
        <f t="shared" ca="1" si="23"/>
        <v>#DIV/0!</v>
      </c>
      <c r="DB22" s="1410" t="e">
        <f t="shared" ca="1" si="23"/>
        <v>#DIV/0!</v>
      </c>
      <c r="DC22" s="1410" t="e">
        <f t="shared" ca="1" si="23"/>
        <v>#DIV/0!</v>
      </c>
      <c r="DD22" s="1410" t="e">
        <f t="shared" ca="1" si="23"/>
        <v>#DIV/0!</v>
      </c>
      <c r="DE22" s="1410" t="e">
        <f t="shared" ca="1" si="23"/>
        <v>#DIV/0!</v>
      </c>
      <c r="DF22" s="1410" t="e">
        <f t="shared" ca="1" si="23"/>
        <v>#DIV/0!</v>
      </c>
      <c r="DG22" s="1410" t="e">
        <f t="shared" ca="1" si="23"/>
        <v>#DIV/0!</v>
      </c>
      <c r="DH22" s="1410" t="e">
        <f t="shared" ca="1" si="23"/>
        <v>#DIV/0!</v>
      </c>
      <c r="DI22" s="1410" t="e">
        <f t="shared" ca="1" si="23"/>
        <v>#DIV/0!</v>
      </c>
      <c r="DJ22" s="1410" t="e">
        <f t="shared" ca="1" si="23"/>
        <v>#DIV/0!</v>
      </c>
      <c r="DK22" s="1410" t="e">
        <f t="shared" ca="1" si="23"/>
        <v>#DIV/0!</v>
      </c>
      <c r="DL22" s="1410" t="e">
        <f t="shared" ca="1" si="23"/>
        <v>#DIV/0!</v>
      </c>
      <c r="DM22" s="1410" t="e">
        <f t="shared" ca="1" si="23"/>
        <v>#DIV/0!</v>
      </c>
      <c r="DN22" s="1410" t="e">
        <f t="shared" ca="1" si="23"/>
        <v>#DIV/0!</v>
      </c>
      <c r="DO22" s="1410" t="e">
        <f t="shared" ca="1" si="23"/>
        <v>#DIV/0!</v>
      </c>
      <c r="DP22" s="1410" t="e">
        <f t="shared" ca="1" si="23"/>
        <v>#DIV/0!</v>
      </c>
      <c r="DQ22" s="1410" t="e">
        <f t="shared" ca="1" si="23"/>
        <v>#DIV/0!</v>
      </c>
      <c r="DR22" s="1410" t="e">
        <f t="shared" ca="1" si="23"/>
        <v>#DIV/0!</v>
      </c>
      <c r="DS22" s="1410" t="e">
        <f t="shared" ca="1" si="23"/>
        <v>#DIV/0!</v>
      </c>
      <c r="DT22" s="1410" t="e">
        <f t="shared" ca="1" si="23"/>
        <v>#DIV/0!</v>
      </c>
      <c r="DU22" s="1410" t="e">
        <f t="shared" ca="1" si="23"/>
        <v>#DIV/0!</v>
      </c>
      <c r="DV22" s="1410" t="e">
        <f t="shared" ca="1" si="23"/>
        <v>#DIV/0!</v>
      </c>
      <c r="DW22" s="1410" t="e">
        <f t="shared" ca="1" si="23"/>
        <v>#DIV/0!</v>
      </c>
      <c r="DX22" s="1410" t="e">
        <f t="shared" ca="1" si="23"/>
        <v>#DIV/0!</v>
      </c>
      <c r="DY22" s="1410" t="e">
        <f t="shared" ca="1" si="23"/>
        <v>#DIV/0!</v>
      </c>
      <c r="DZ22" s="1410" t="e">
        <f t="shared" ca="1" si="23"/>
        <v>#DIV/0!</v>
      </c>
      <c r="EA22" s="1410" t="e">
        <f t="shared" ca="1" si="23"/>
        <v>#DIV/0!</v>
      </c>
      <c r="EB22" s="1410" t="e">
        <f t="shared" ref="EB22:FG22" ca="1" si="24">SUM(EB19:EB21)</f>
        <v>#DIV/0!</v>
      </c>
      <c r="EC22" s="1410" t="e">
        <f t="shared" ca="1" si="24"/>
        <v>#DIV/0!</v>
      </c>
      <c r="ED22" s="1410" t="e">
        <f t="shared" ca="1" si="24"/>
        <v>#DIV/0!</v>
      </c>
    </row>
    <row r="23" spans="2:134">
      <c r="B23" s="27"/>
      <c r="C23" s="1250"/>
      <c r="D23" s="1250"/>
      <c r="E23" s="1250"/>
      <c r="F23" s="1250"/>
      <c r="G23" s="1250"/>
      <c r="H23" s="1250"/>
      <c r="I23" s="1250"/>
      <c r="J23" s="1250"/>
      <c r="K23" s="1250"/>
      <c r="L23" s="1250"/>
      <c r="M23" s="1250"/>
      <c r="N23" s="1250"/>
      <c r="O23" s="1250"/>
      <c r="P23" s="1250"/>
      <c r="Q23" s="1250"/>
      <c r="R23" s="1250"/>
      <c r="S23" s="1250"/>
      <c r="T23" s="1250"/>
      <c r="U23" s="1250"/>
      <c r="V23" s="1250"/>
      <c r="W23" s="1250"/>
      <c r="X23" s="1250"/>
      <c r="Y23" s="1250"/>
      <c r="Z23" s="1250"/>
      <c r="AA23" s="1250"/>
      <c r="AB23" s="1250"/>
      <c r="AC23" s="1250"/>
      <c r="AD23" s="1250"/>
      <c r="AE23" s="1250"/>
      <c r="AF23" s="1250"/>
      <c r="AG23" s="1250"/>
      <c r="AH23" s="1250"/>
      <c r="AI23" s="1250"/>
      <c r="AJ23" s="1250"/>
      <c r="AK23" s="1250"/>
      <c r="AL23" s="1250"/>
      <c r="AM23" s="1250"/>
      <c r="AN23" s="1250"/>
      <c r="AO23" s="1250"/>
      <c r="AP23" s="1250"/>
      <c r="AQ23" s="1250"/>
      <c r="AR23" s="1250"/>
      <c r="AS23" s="1250"/>
      <c r="AT23" s="1250"/>
      <c r="AU23" s="1250"/>
      <c r="AV23" s="1250"/>
      <c r="AW23" s="1250"/>
      <c r="AX23" s="1250"/>
      <c r="AY23" s="1250"/>
      <c r="AZ23" s="1250"/>
      <c r="BA23" s="1250"/>
      <c r="BB23" s="1250"/>
      <c r="BC23" s="1250"/>
      <c r="BD23" s="1250"/>
      <c r="BE23" s="1250"/>
      <c r="BF23" s="1250"/>
      <c r="BG23" s="1250"/>
      <c r="BH23" s="1250"/>
      <c r="BI23" s="1250"/>
      <c r="BJ23" s="1250"/>
      <c r="BK23" s="1250"/>
      <c r="BL23" s="1250"/>
      <c r="BM23" s="1250"/>
      <c r="BN23" s="1250"/>
      <c r="BO23" s="1250"/>
      <c r="BP23" s="1250"/>
      <c r="BQ23" s="1250"/>
      <c r="BR23" s="1250"/>
      <c r="BS23" s="1250"/>
      <c r="BT23" s="1250"/>
      <c r="BU23" s="1250"/>
      <c r="BV23" s="1250"/>
      <c r="BW23" s="1250"/>
      <c r="BX23" s="1250"/>
      <c r="BY23" s="1250"/>
      <c r="BZ23" s="1250"/>
      <c r="CA23" s="1250"/>
      <c r="CB23" s="1250"/>
      <c r="CC23" s="1250"/>
      <c r="CD23" s="1250"/>
      <c r="CE23" s="1250"/>
      <c r="CF23" s="1250"/>
      <c r="CG23" s="1250"/>
      <c r="CH23" s="1250"/>
      <c r="CI23" s="1250"/>
      <c r="CJ23" s="1250"/>
      <c r="CK23" s="1250"/>
      <c r="CL23" s="1250"/>
      <c r="CM23" s="1250"/>
      <c r="CN23" s="1250"/>
      <c r="CO23" s="1250"/>
      <c r="CP23" s="1250"/>
      <c r="CQ23" s="1250"/>
      <c r="CR23" s="1250"/>
      <c r="CS23" s="1250"/>
      <c r="CT23" s="1250"/>
      <c r="CU23" s="1250"/>
      <c r="CV23" s="1250"/>
      <c r="CW23" s="1250"/>
      <c r="CX23" s="1250"/>
      <c r="CY23" s="1250"/>
      <c r="CZ23" s="1250"/>
      <c r="DA23" s="1250"/>
      <c r="DB23" s="1250"/>
      <c r="DC23" s="1250"/>
      <c r="DD23" s="1250"/>
      <c r="DE23" s="1250"/>
      <c r="DF23" s="1250"/>
      <c r="DG23" s="1250"/>
      <c r="DH23" s="1250"/>
      <c r="DI23" s="1250"/>
      <c r="DJ23" s="1250"/>
      <c r="DK23" s="1250"/>
      <c r="DL23" s="1250"/>
      <c r="DM23" s="1250"/>
      <c r="DN23" s="1250"/>
      <c r="DO23" s="1250"/>
      <c r="DP23" s="1250"/>
      <c r="DQ23" s="1250"/>
      <c r="DR23" s="1250"/>
      <c r="DS23" s="1250"/>
      <c r="DT23" s="1250"/>
      <c r="DU23" s="1250"/>
      <c r="DV23" s="1250"/>
      <c r="DW23" s="1250"/>
      <c r="DX23" s="1250"/>
      <c r="DY23" s="1250"/>
      <c r="DZ23" s="1250"/>
      <c r="EA23" s="1250"/>
      <c r="EB23" s="1250"/>
      <c r="EC23" s="1250"/>
      <c r="ED23" s="1250"/>
    </row>
    <row r="24" spans="2:134">
      <c r="B24" s="27" t="s">
        <v>219</v>
      </c>
      <c r="C24" s="737" t="e">
        <f ca="1">UW!E610</f>
        <v>#DIV/0!</v>
      </c>
      <c r="D24" s="737" t="e">
        <f ca="1">UW!F610</f>
        <v>#DIV/0!</v>
      </c>
      <c r="E24" s="737" t="e">
        <f ca="1">UW!G610</f>
        <v>#DIV/0!</v>
      </c>
      <c r="F24" s="737" t="e">
        <f ca="1">UW!H610</f>
        <v>#DIV/0!</v>
      </c>
      <c r="G24" s="737" t="e">
        <f ca="1">UW!I610</f>
        <v>#DIV/0!</v>
      </c>
      <c r="H24" s="737" t="e">
        <f ca="1">UW!J610</f>
        <v>#DIV/0!</v>
      </c>
      <c r="I24" s="737" t="e">
        <f ca="1">UW!K610</f>
        <v>#DIV/0!</v>
      </c>
      <c r="J24" s="737" t="e">
        <f ca="1">UW!L610</f>
        <v>#DIV/0!</v>
      </c>
      <c r="K24" s="737" t="e">
        <f ca="1">UW!M610</f>
        <v>#DIV/0!</v>
      </c>
      <c r="L24" s="737" t="e">
        <f ca="1">UW!N610</f>
        <v>#DIV/0!</v>
      </c>
      <c r="M24" s="737" t="e">
        <f ca="1">UW!O610</f>
        <v>#DIV/0!</v>
      </c>
      <c r="N24" s="737" t="e">
        <f ca="1">UW!P610</f>
        <v>#DIV/0!</v>
      </c>
      <c r="O24" s="737" t="e">
        <f ca="1">UW!Q610</f>
        <v>#DIV/0!</v>
      </c>
      <c r="P24" s="737" t="e">
        <f ca="1">UW!R610</f>
        <v>#DIV/0!</v>
      </c>
      <c r="Q24" s="737" t="e">
        <f ca="1">UW!S610</f>
        <v>#DIV/0!</v>
      </c>
      <c r="R24" s="737" t="e">
        <f ca="1">UW!T610</f>
        <v>#DIV/0!</v>
      </c>
      <c r="S24" s="737" t="e">
        <f ca="1">UW!U610</f>
        <v>#DIV/0!</v>
      </c>
      <c r="T24" s="737" t="e">
        <f ca="1">UW!V610</f>
        <v>#DIV/0!</v>
      </c>
      <c r="U24" s="737" t="e">
        <f ca="1">UW!W610</f>
        <v>#DIV/0!</v>
      </c>
      <c r="V24" s="737" t="e">
        <f ca="1">UW!X610</f>
        <v>#DIV/0!</v>
      </c>
      <c r="W24" s="737" t="e">
        <f ca="1">UW!Y610</f>
        <v>#DIV/0!</v>
      </c>
      <c r="X24" s="737" t="e">
        <f ca="1">UW!Z610</f>
        <v>#DIV/0!</v>
      </c>
      <c r="Y24" s="737" t="e">
        <f ca="1">UW!AA610</f>
        <v>#DIV/0!</v>
      </c>
      <c r="Z24" s="737" t="e">
        <f ca="1">UW!AB610</f>
        <v>#DIV/0!</v>
      </c>
      <c r="AA24" s="737" t="e">
        <f ca="1">UW!AC610</f>
        <v>#DIV/0!</v>
      </c>
      <c r="AB24" s="737" t="e">
        <f ca="1">UW!AD610</f>
        <v>#DIV/0!</v>
      </c>
      <c r="AC24" s="737" t="e">
        <f ca="1">UW!AE610</f>
        <v>#DIV/0!</v>
      </c>
      <c r="AD24" s="737" t="e">
        <f ca="1">UW!AF610</f>
        <v>#DIV/0!</v>
      </c>
      <c r="AE24" s="737" t="e">
        <f ca="1">UW!AG610</f>
        <v>#DIV/0!</v>
      </c>
      <c r="AF24" s="737" t="e">
        <f ca="1">UW!AH610</f>
        <v>#DIV/0!</v>
      </c>
      <c r="AG24" s="737" t="e">
        <f ca="1">UW!AI610</f>
        <v>#DIV/0!</v>
      </c>
      <c r="AH24" s="737" t="e">
        <f ca="1">UW!AJ610</f>
        <v>#DIV/0!</v>
      </c>
      <c r="AI24" s="737" t="e">
        <f ca="1">UW!AK610</f>
        <v>#DIV/0!</v>
      </c>
      <c r="AJ24" s="737" t="e">
        <f ca="1">UW!AL610</f>
        <v>#DIV/0!</v>
      </c>
      <c r="AK24" s="737" t="e">
        <f ca="1">UW!AM610</f>
        <v>#DIV/0!</v>
      </c>
      <c r="AL24" s="737" t="e">
        <f ca="1">UW!AN610</f>
        <v>#DIV/0!</v>
      </c>
      <c r="AM24" s="737" t="e">
        <f ca="1">UW!AO610</f>
        <v>#DIV/0!</v>
      </c>
      <c r="AN24" s="737" t="e">
        <f ca="1">UW!AP610</f>
        <v>#DIV/0!</v>
      </c>
      <c r="AO24" s="737" t="e">
        <f ca="1">UW!AQ610</f>
        <v>#DIV/0!</v>
      </c>
      <c r="AP24" s="737" t="e">
        <f ca="1">UW!AR610</f>
        <v>#DIV/0!</v>
      </c>
      <c r="AQ24" s="737" t="e">
        <f ca="1">UW!AS610</f>
        <v>#DIV/0!</v>
      </c>
      <c r="AR24" s="737" t="e">
        <f ca="1">UW!AT610</f>
        <v>#DIV/0!</v>
      </c>
      <c r="AS24" s="737" t="e">
        <f ca="1">UW!AU610</f>
        <v>#DIV/0!</v>
      </c>
      <c r="AT24" s="737" t="e">
        <f ca="1">UW!AV610</f>
        <v>#DIV/0!</v>
      </c>
      <c r="AU24" s="737" t="e">
        <f ca="1">UW!AW610</f>
        <v>#DIV/0!</v>
      </c>
      <c r="AV24" s="737" t="e">
        <f ca="1">UW!AX610</f>
        <v>#DIV/0!</v>
      </c>
      <c r="AW24" s="737" t="e">
        <f ca="1">UW!AY610</f>
        <v>#DIV/0!</v>
      </c>
      <c r="AX24" s="737" t="e">
        <f ca="1">UW!AZ610</f>
        <v>#DIV/0!</v>
      </c>
      <c r="AY24" s="737" t="e">
        <f ca="1">UW!BA610</f>
        <v>#DIV/0!</v>
      </c>
      <c r="AZ24" s="737" t="e">
        <f ca="1">UW!BB610</f>
        <v>#DIV/0!</v>
      </c>
      <c r="BA24" s="737" t="e">
        <f ca="1">UW!BC610</f>
        <v>#DIV/0!</v>
      </c>
      <c r="BB24" s="737" t="e">
        <f ca="1">UW!BD610</f>
        <v>#DIV/0!</v>
      </c>
      <c r="BC24" s="737" t="e">
        <f ca="1">UW!BE610</f>
        <v>#DIV/0!</v>
      </c>
      <c r="BD24" s="737" t="e">
        <f ca="1">UW!BF610</f>
        <v>#DIV/0!</v>
      </c>
      <c r="BE24" s="737" t="e">
        <f ca="1">UW!BG610</f>
        <v>#DIV/0!</v>
      </c>
      <c r="BF24" s="737" t="e">
        <f ca="1">UW!BH610</f>
        <v>#DIV/0!</v>
      </c>
      <c r="BG24" s="737" t="e">
        <f ca="1">UW!BI610</f>
        <v>#DIV/0!</v>
      </c>
      <c r="BH24" s="737" t="e">
        <f ca="1">UW!BJ610</f>
        <v>#DIV/0!</v>
      </c>
      <c r="BI24" s="737" t="e">
        <f ca="1">UW!BK610</f>
        <v>#DIV/0!</v>
      </c>
      <c r="BJ24" s="737" t="e">
        <f ca="1">UW!BL610</f>
        <v>#DIV/0!</v>
      </c>
      <c r="BK24" s="737" t="e">
        <f ca="1">UW!BM610</f>
        <v>#DIV/0!</v>
      </c>
      <c r="BL24" s="737" t="e">
        <f ca="1">UW!BN610</f>
        <v>#DIV/0!</v>
      </c>
      <c r="BM24" s="737" t="e">
        <f ca="1">UW!BO610</f>
        <v>#DIV/0!</v>
      </c>
      <c r="BN24" s="737" t="e">
        <f ca="1">UW!BP610</f>
        <v>#DIV/0!</v>
      </c>
      <c r="BO24" s="737" t="e">
        <f ca="1">UW!BQ610</f>
        <v>#DIV/0!</v>
      </c>
      <c r="BP24" s="737" t="e">
        <f ca="1">UW!BR610</f>
        <v>#DIV/0!</v>
      </c>
      <c r="BQ24" s="737" t="e">
        <f ca="1">UW!BS610</f>
        <v>#DIV/0!</v>
      </c>
      <c r="BR24" s="737" t="e">
        <f ca="1">UW!BT610</f>
        <v>#DIV/0!</v>
      </c>
      <c r="BS24" s="737" t="e">
        <f ca="1">UW!BU610</f>
        <v>#DIV/0!</v>
      </c>
      <c r="BT24" s="737" t="e">
        <f ca="1">UW!BV610</f>
        <v>#DIV/0!</v>
      </c>
      <c r="BU24" s="737" t="e">
        <f ca="1">UW!BW610</f>
        <v>#DIV/0!</v>
      </c>
      <c r="BV24" s="737" t="e">
        <f ca="1">UW!BX610</f>
        <v>#DIV/0!</v>
      </c>
      <c r="BW24" s="737" t="e">
        <f ca="1">UW!BY610</f>
        <v>#DIV/0!</v>
      </c>
      <c r="BX24" s="737" t="e">
        <f ca="1">UW!BZ610</f>
        <v>#DIV/0!</v>
      </c>
      <c r="BY24" s="737" t="e">
        <f ca="1">UW!CA610</f>
        <v>#DIV/0!</v>
      </c>
      <c r="BZ24" s="737" t="e">
        <f ca="1">UW!CB610</f>
        <v>#DIV/0!</v>
      </c>
      <c r="CA24" s="737" t="e">
        <f ca="1">UW!CC610</f>
        <v>#DIV/0!</v>
      </c>
      <c r="CB24" s="737" t="e">
        <f ca="1">UW!CD610</f>
        <v>#DIV/0!</v>
      </c>
      <c r="CC24" s="737" t="e">
        <f ca="1">UW!CE610</f>
        <v>#DIV/0!</v>
      </c>
      <c r="CD24" s="737" t="e">
        <f ca="1">UW!CF610</f>
        <v>#DIV/0!</v>
      </c>
      <c r="CE24" s="737" t="e">
        <f ca="1">UW!CG610</f>
        <v>#DIV/0!</v>
      </c>
      <c r="CF24" s="737" t="e">
        <f ca="1">UW!CH610</f>
        <v>#DIV/0!</v>
      </c>
      <c r="CG24" s="737" t="e">
        <f ca="1">UW!CI610</f>
        <v>#DIV/0!</v>
      </c>
      <c r="CH24" s="737" t="e">
        <f ca="1">UW!CJ610</f>
        <v>#DIV/0!</v>
      </c>
      <c r="CI24" s="737" t="e">
        <f ca="1">UW!CK610</f>
        <v>#DIV/0!</v>
      </c>
      <c r="CJ24" s="737" t="e">
        <f ca="1">UW!CL610</f>
        <v>#DIV/0!</v>
      </c>
      <c r="CK24" s="737" t="e">
        <f ca="1">UW!CM610</f>
        <v>#DIV/0!</v>
      </c>
      <c r="CL24" s="737" t="e">
        <f ca="1">UW!CN610</f>
        <v>#DIV/0!</v>
      </c>
      <c r="CM24" s="737" t="e">
        <f ca="1">UW!CO610</f>
        <v>#DIV/0!</v>
      </c>
      <c r="CN24" s="737" t="e">
        <f ca="1">UW!CP610</f>
        <v>#DIV/0!</v>
      </c>
      <c r="CO24" s="737" t="e">
        <f ca="1">UW!CQ610</f>
        <v>#DIV/0!</v>
      </c>
      <c r="CP24" s="737" t="e">
        <f ca="1">UW!CR610</f>
        <v>#DIV/0!</v>
      </c>
      <c r="CQ24" s="737" t="e">
        <f ca="1">UW!CS610</f>
        <v>#DIV/0!</v>
      </c>
      <c r="CR24" s="737" t="e">
        <f ca="1">UW!CT610</f>
        <v>#DIV/0!</v>
      </c>
      <c r="CS24" s="737" t="e">
        <f ca="1">UW!CU610</f>
        <v>#DIV/0!</v>
      </c>
      <c r="CT24" s="737" t="e">
        <f ca="1">UW!CV610</f>
        <v>#DIV/0!</v>
      </c>
      <c r="CU24" s="737" t="e">
        <f ca="1">UW!CW610</f>
        <v>#DIV/0!</v>
      </c>
      <c r="CV24" s="737" t="e">
        <f ca="1">UW!CX610</f>
        <v>#DIV/0!</v>
      </c>
      <c r="CW24" s="737" t="e">
        <f ca="1">UW!CY610</f>
        <v>#DIV/0!</v>
      </c>
      <c r="CX24" s="737" t="e">
        <f ca="1">UW!CZ610</f>
        <v>#DIV/0!</v>
      </c>
      <c r="CY24" s="737" t="e">
        <f ca="1">UW!DA610</f>
        <v>#DIV/0!</v>
      </c>
      <c r="CZ24" s="737" t="e">
        <f ca="1">UW!DB610</f>
        <v>#DIV/0!</v>
      </c>
      <c r="DA24" s="737" t="e">
        <f ca="1">UW!DC610</f>
        <v>#DIV/0!</v>
      </c>
      <c r="DB24" s="737" t="e">
        <f ca="1">UW!DD610</f>
        <v>#DIV/0!</v>
      </c>
      <c r="DC24" s="737" t="e">
        <f ca="1">UW!DE610</f>
        <v>#DIV/0!</v>
      </c>
      <c r="DD24" s="737" t="e">
        <f ca="1">UW!DF610</f>
        <v>#DIV/0!</v>
      </c>
      <c r="DE24" s="737" t="e">
        <f ca="1">UW!DG610</f>
        <v>#DIV/0!</v>
      </c>
      <c r="DF24" s="737" t="e">
        <f ca="1">UW!DH610</f>
        <v>#DIV/0!</v>
      </c>
      <c r="DG24" s="737" t="e">
        <f ca="1">UW!DI610</f>
        <v>#DIV/0!</v>
      </c>
      <c r="DH24" s="737" t="e">
        <f ca="1">UW!DJ610</f>
        <v>#DIV/0!</v>
      </c>
      <c r="DI24" s="737" t="e">
        <f ca="1">UW!DK610</f>
        <v>#DIV/0!</v>
      </c>
      <c r="DJ24" s="737" t="e">
        <f ca="1">UW!DL610</f>
        <v>#DIV/0!</v>
      </c>
      <c r="DK24" s="737" t="e">
        <f ca="1">UW!DM610</f>
        <v>#DIV/0!</v>
      </c>
      <c r="DL24" s="737" t="e">
        <f ca="1">UW!DN610</f>
        <v>#DIV/0!</v>
      </c>
      <c r="DM24" s="737" t="e">
        <f ca="1">UW!DO610</f>
        <v>#DIV/0!</v>
      </c>
      <c r="DN24" s="737" t="e">
        <f ca="1">UW!DP610</f>
        <v>#DIV/0!</v>
      </c>
      <c r="DO24" s="737" t="e">
        <f ca="1">UW!DQ610</f>
        <v>#DIV/0!</v>
      </c>
      <c r="DP24" s="737" t="e">
        <f ca="1">UW!DR610</f>
        <v>#DIV/0!</v>
      </c>
      <c r="DQ24" s="737" t="e">
        <f ca="1">UW!DS610</f>
        <v>#DIV/0!</v>
      </c>
      <c r="DR24" s="737" t="e">
        <f ca="1">UW!DT610</f>
        <v>#DIV/0!</v>
      </c>
      <c r="DS24" s="737" t="e">
        <f ca="1">UW!DU610</f>
        <v>#DIV/0!</v>
      </c>
      <c r="DT24" s="737" t="e">
        <f ca="1">UW!DV610</f>
        <v>#DIV/0!</v>
      </c>
      <c r="DU24" s="737" t="e">
        <f ca="1">UW!DW610</f>
        <v>#DIV/0!</v>
      </c>
      <c r="DV24" s="737" t="e">
        <f ca="1">UW!DX610</f>
        <v>#DIV/0!</v>
      </c>
      <c r="DW24" s="737" t="e">
        <f ca="1">UW!DY610</f>
        <v>#DIV/0!</v>
      </c>
      <c r="DX24" s="737" t="e">
        <f ca="1">UW!DZ610</f>
        <v>#DIV/0!</v>
      </c>
      <c r="DY24" s="737" t="e">
        <f ca="1">UW!EA610</f>
        <v>#DIV/0!</v>
      </c>
      <c r="DZ24" s="737" t="e">
        <f ca="1">UW!EB610</f>
        <v>#DIV/0!</v>
      </c>
      <c r="EA24" s="737" t="e">
        <f ca="1">UW!EC610</f>
        <v>#DIV/0!</v>
      </c>
      <c r="EB24" s="737" t="e">
        <f ca="1">UW!ED610</f>
        <v>#DIV/0!</v>
      </c>
      <c r="EC24" s="737" t="e">
        <f ca="1">UW!EE610</f>
        <v>#DIV/0!</v>
      </c>
      <c r="ED24" s="737" t="e">
        <f ca="1">UW!EF610</f>
        <v>#DIV/0!</v>
      </c>
    </row>
    <row r="25" spans="2:134">
      <c r="B25" s="28"/>
    </row>
    <row r="26" spans="2:134">
      <c r="B26" s="28"/>
    </row>
    <row r="27" spans="2:134" ht="15" customHeight="1" thickBot="1">
      <c r="B27" s="28"/>
      <c r="C27" s="47">
        <f t="shared" ref="C27:C49" si="25">O2</f>
        <v>46507</v>
      </c>
      <c r="D27" s="47">
        <f t="shared" ref="D27:D49" si="26">P2</f>
        <v>46538</v>
      </c>
      <c r="E27" s="47">
        <f t="shared" ref="E27:E49" si="27">Q2</f>
        <v>46568</v>
      </c>
      <c r="F27" s="47">
        <f t="shared" ref="F27:F49" si="28">R2</f>
        <v>46599</v>
      </c>
      <c r="G27" s="47">
        <f t="shared" ref="G27:G49" si="29">S2</f>
        <v>46630</v>
      </c>
      <c r="H27" s="47">
        <f t="shared" ref="H27:H49" si="30">T2</f>
        <v>46660</v>
      </c>
      <c r="I27" s="47">
        <f t="shared" ref="I27:I49" si="31">U2</f>
        <v>46691</v>
      </c>
      <c r="J27" s="47">
        <f t="shared" ref="J27:J49" si="32">V2</f>
        <v>46721</v>
      </c>
      <c r="K27" s="47">
        <f t="shared" ref="K27:K49" si="33">W2</f>
        <v>46752</v>
      </c>
      <c r="L27" s="47">
        <f t="shared" ref="L27:L49" si="34">X2</f>
        <v>46783</v>
      </c>
      <c r="M27" s="47">
        <f t="shared" ref="M27:M49" si="35">Y2</f>
        <v>46812</v>
      </c>
      <c r="N27" s="47">
        <f t="shared" ref="N27:N49" si="36">Z2</f>
        <v>46843</v>
      </c>
    </row>
    <row r="28" spans="2:134" ht="15" customHeight="1" thickBot="1">
      <c r="B28" s="1810"/>
      <c r="C28" s="1810">
        <f t="shared" si="25"/>
        <v>13</v>
      </c>
      <c r="D28" s="1810">
        <f t="shared" si="26"/>
        <v>14</v>
      </c>
      <c r="E28" s="1810">
        <f t="shared" si="27"/>
        <v>15</v>
      </c>
      <c r="F28" s="1810">
        <f t="shared" si="28"/>
        <v>16</v>
      </c>
      <c r="G28" s="1810">
        <f t="shared" si="29"/>
        <v>17</v>
      </c>
      <c r="H28" s="1810">
        <f t="shared" si="30"/>
        <v>18</v>
      </c>
      <c r="I28" s="1810">
        <f t="shared" si="31"/>
        <v>19</v>
      </c>
      <c r="J28" s="1810">
        <f t="shared" si="32"/>
        <v>20</v>
      </c>
      <c r="K28" s="1810">
        <f t="shared" si="33"/>
        <v>21</v>
      </c>
      <c r="L28" s="1810">
        <f t="shared" si="34"/>
        <v>22</v>
      </c>
      <c r="M28" s="1810">
        <f t="shared" si="35"/>
        <v>23</v>
      </c>
      <c r="N28" s="1810">
        <f t="shared" si="36"/>
        <v>24</v>
      </c>
    </row>
    <row r="29" spans="2:134">
      <c r="B29" s="27" t="s">
        <v>410</v>
      </c>
      <c r="C29" s="1250">
        <f t="shared" ca="1" si="25"/>
        <v>0</v>
      </c>
      <c r="D29" s="1250">
        <f t="shared" ca="1" si="26"/>
        <v>0</v>
      </c>
      <c r="E29" s="1250">
        <f t="shared" ca="1" si="27"/>
        <v>0</v>
      </c>
      <c r="F29" s="1250">
        <f t="shared" ca="1" si="28"/>
        <v>0</v>
      </c>
      <c r="G29" s="1250">
        <f t="shared" ca="1" si="29"/>
        <v>0</v>
      </c>
      <c r="H29" s="1250">
        <f t="shared" ca="1" si="30"/>
        <v>0</v>
      </c>
      <c r="I29" s="1250">
        <f t="shared" ca="1" si="31"/>
        <v>0</v>
      </c>
      <c r="J29" s="1250">
        <f t="shared" ca="1" si="32"/>
        <v>0</v>
      </c>
      <c r="K29" s="1250">
        <f t="shared" ca="1" si="33"/>
        <v>0</v>
      </c>
      <c r="L29" s="1250">
        <f t="shared" ca="1" si="34"/>
        <v>0</v>
      </c>
      <c r="M29" s="1250">
        <f t="shared" ca="1" si="35"/>
        <v>0</v>
      </c>
      <c r="N29" s="1250">
        <f t="shared" ca="1" si="36"/>
        <v>0</v>
      </c>
    </row>
    <row r="30" spans="2:134">
      <c r="B30" s="27" t="s">
        <v>1262</v>
      </c>
      <c r="C30" s="1412">
        <f t="shared" ca="1" si="25"/>
        <v>-12348.5445</v>
      </c>
      <c r="D30" s="1412">
        <f t="shared" ca="1" si="26"/>
        <v>-12348.5445</v>
      </c>
      <c r="E30" s="1412">
        <f t="shared" ca="1" si="27"/>
        <v>-12348.5445</v>
      </c>
      <c r="F30" s="1412">
        <f t="shared" ca="1" si="28"/>
        <v>-12348.5445</v>
      </c>
      <c r="G30" s="1412">
        <f t="shared" ca="1" si="29"/>
        <v>-12348.5445</v>
      </c>
      <c r="H30" s="1412">
        <f t="shared" ca="1" si="30"/>
        <v>-12348.5445</v>
      </c>
      <c r="I30" s="1412">
        <f t="shared" ca="1" si="31"/>
        <v>-12348.5445</v>
      </c>
      <c r="J30" s="1412">
        <f t="shared" ca="1" si="32"/>
        <v>-12348.5445</v>
      </c>
      <c r="K30" s="1412">
        <f t="shared" ca="1" si="33"/>
        <v>-12348.5445</v>
      </c>
      <c r="L30" s="1412">
        <f t="shared" ca="1" si="34"/>
        <v>-12348.5445</v>
      </c>
      <c r="M30" s="1412">
        <f t="shared" ca="1" si="35"/>
        <v>-12348.5445</v>
      </c>
      <c r="N30" s="1412">
        <f t="shared" ca="1" si="36"/>
        <v>-12348.5445</v>
      </c>
    </row>
    <row r="31" spans="2:134">
      <c r="B31" s="27" t="s">
        <v>589</v>
      </c>
      <c r="C31" s="1410">
        <f t="shared" ca="1" si="25"/>
        <v>-12348.5445</v>
      </c>
      <c r="D31" s="1410">
        <f t="shared" ca="1" si="26"/>
        <v>-12348.5445</v>
      </c>
      <c r="E31" s="1410">
        <f t="shared" ca="1" si="27"/>
        <v>-12348.5445</v>
      </c>
      <c r="F31" s="1410">
        <f t="shared" ca="1" si="28"/>
        <v>-12348.5445</v>
      </c>
      <c r="G31" s="1410">
        <f t="shared" ca="1" si="29"/>
        <v>-12348.5445</v>
      </c>
      <c r="H31" s="1410">
        <f t="shared" ca="1" si="30"/>
        <v>-12348.5445</v>
      </c>
      <c r="I31" s="1410">
        <f t="shared" ca="1" si="31"/>
        <v>-12348.5445</v>
      </c>
      <c r="J31" s="1410">
        <f t="shared" ca="1" si="32"/>
        <v>-12348.5445</v>
      </c>
      <c r="K31" s="1410">
        <f t="shared" ca="1" si="33"/>
        <v>-12348.5445</v>
      </c>
      <c r="L31" s="1410">
        <f t="shared" ca="1" si="34"/>
        <v>-12348.5445</v>
      </c>
      <c r="M31" s="1410">
        <f t="shared" ca="1" si="35"/>
        <v>-12348.5445</v>
      </c>
      <c r="N31" s="1410">
        <f t="shared" ca="1" si="36"/>
        <v>-12348.5445</v>
      </c>
    </row>
    <row r="32" spans="2:134">
      <c r="B32" s="27"/>
      <c r="C32" s="1250">
        <f t="shared" si="25"/>
        <v>0</v>
      </c>
      <c r="D32" s="1250">
        <f t="shared" si="26"/>
        <v>0</v>
      </c>
      <c r="E32" s="1250">
        <f t="shared" si="27"/>
        <v>0</v>
      </c>
      <c r="F32" s="1250">
        <f t="shared" si="28"/>
        <v>0</v>
      </c>
      <c r="G32" s="1250">
        <f t="shared" si="29"/>
        <v>0</v>
      </c>
      <c r="H32" s="1250">
        <f t="shared" si="30"/>
        <v>0</v>
      </c>
      <c r="I32" s="1250">
        <f t="shared" si="31"/>
        <v>0</v>
      </c>
      <c r="J32" s="1250">
        <f t="shared" si="32"/>
        <v>0</v>
      </c>
      <c r="K32" s="1250">
        <f t="shared" si="33"/>
        <v>0</v>
      </c>
      <c r="L32" s="1250">
        <f t="shared" si="34"/>
        <v>0</v>
      </c>
      <c r="M32" s="1250">
        <f t="shared" si="35"/>
        <v>0</v>
      </c>
      <c r="N32" s="1250">
        <f t="shared" si="36"/>
        <v>0</v>
      </c>
    </row>
    <row r="33" spans="2:14">
      <c r="B33" s="27" t="s">
        <v>443</v>
      </c>
      <c r="C33" s="1412" t="e">
        <f t="shared" ca="1" si="25"/>
        <v>#DIV/0!</v>
      </c>
      <c r="D33" s="1412" t="e">
        <f t="shared" ca="1" si="26"/>
        <v>#DIV/0!</v>
      </c>
      <c r="E33" s="1412" t="e">
        <f t="shared" ca="1" si="27"/>
        <v>#DIV/0!</v>
      </c>
      <c r="F33" s="1412" t="e">
        <f t="shared" ca="1" si="28"/>
        <v>#DIV/0!</v>
      </c>
      <c r="G33" s="1412" t="e">
        <f t="shared" ca="1" si="29"/>
        <v>#DIV/0!</v>
      </c>
      <c r="H33" s="1412" t="e">
        <f t="shared" ca="1" si="30"/>
        <v>#DIV/0!</v>
      </c>
      <c r="I33" s="1412" t="e">
        <f t="shared" ca="1" si="31"/>
        <v>#DIV/0!</v>
      </c>
      <c r="J33" s="1412" t="e">
        <f t="shared" ca="1" si="32"/>
        <v>#DIV/0!</v>
      </c>
      <c r="K33" s="1412" t="e">
        <f t="shared" ca="1" si="33"/>
        <v>#DIV/0!</v>
      </c>
      <c r="L33" s="1412" t="e">
        <f t="shared" ca="1" si="34"/>
        <v>#DIV/0!</v>
      </c>
      <c r="M33" s="1412" t="e">
        <f t="shared" ca="1" si="35"/>
        <v>#DIV/0!</v>
      </c>
      <c r="N33" s="1412" t="e">
        <f t="shared" ca="1" si="36"/>
        <v>#DIV/0!</v>
      </c>
    </row>
    <row r="34" spans="2:14">
      <c r="B34" s="27" t="s">
        <v>1263</v>
      </c>
      <c r="C34" s="1410" t="e">
        <f t="shared" ca="1" si="25"/>
        <v>#DIV/0!</v>
      </c>
      <c r="D34" s="1410" t="e">
        <f t="shared" ca="1" si="26"/>
        <v>#DIV/0!</v>
      </c>
      <c r="E34" s="1410" t="e">
        <f t="shared" ca="1" si="27"/>
        <v>#DIV/0!</v>
      </c>
      <c r="F34" s="1410" t="e">
        <f t="shared" ca="1" si="28"/>
        <v>#DIV/0!</v>
      </c>
      <c r="G34" s="1410" t="e">
        <f t="shared" ca="1" si="29"/>
        <v>#DIV/0!</v>
      </c>
      <c r="H34" s="1410" t="e">
        <f t="shared" ca="1" si="30"/>
        <v>#DIV/0!</v>
      </c>
      <c r="I34" s="1410" t="e">
        <f t="shared" ca="1" si="31"/>
        <v>#DIV/0!</v>
      </c>
      <c r="J34" s="1410" t="e">
        <f t="shared" ca="1" si="32"/>
        <v>#DIV/0!</v>
      </c>
      <c r="K34" s="1410" t="e">
        <f t="shared" ca="1" si="33"/>
        <v>#DIV/0!</v>
      </c>
      <c r="L34" s="1410" t="e">
        <f t="shared" ca="1" si="34"/>
        <v>#DIV/0!</v>
      </c>
      <c r="M34" s="1410" t="e">
        <f t="shared" ca="1" si="35"/>
        <v>#DIV/0!</v>
      </c>
      <c r="N34" s="1410" t="e">
        <f t="shared" ca="1" si="36"/>
        <v>#DIV/0!</v>
      </c>
    </row>
    <row r="35" spans="2:14">
      <c r="B35" s="27"/>
      <c r="C35" s="1250">
        <f t="shared" si="25"/>
        <v>0</v>
      </c>
      <c r="D35" s="1250">
        <f t="shared" si="26"/>
        <v>0</v>
      </c>
      <c r="E35" s="1250">
        <f t="shared" si="27"/>
        <v>0</v>
      </c>
      <c r="F35" s="1250">
        <f t="shared" si="28"/>
        <v>0</v>
      </c>
      <c r="G35" s="1250">
        <f t="shared" si="29"/>
        <v>0</v>
      </c>
      <c r="H35" s="1250">
        <f t="shared" si="30"/>
        <v>0</v>
      </c>
      <c r="I35" s="1250">
        <f t="shared" si="31"/>
        <v>0</v>
      </c>
      <c r="J35" s="1250">
        <f t="shared" si="32"/>
        <v>0</v>
      </c>
      <c r="K35" s="1250">
        <f t="shared" si="33"/>
        <v>0</v>
      </c>
      <c r="L35" s="1250">
        <f t="shared" si="34"/>
        <v>0</v>
      </c>
      <c r="M35" s="1250">
        <f t="shared" si="35"/>
        <v>0</v>
      </c>
      <c r="N35" s="1250">
        <f t="shared" si="36"/>
        <v>0</v>
      </c>
    </row>
    <row r="36" spans="2:14">
      <c r="B36" s="27" t="s">
        <v>49</v>
      </c>
      <c r="C36" s="1412" t="e">
        <f t="shared" ca="1" si="25"/>
        <v>#DIV/0!</v>
      </c>
      <c r="D36" s="1412" t="e">
        <f t="shared" ca="1" si="26"/>
        <v>#DIV/0!</v>
      </c>
      <c r="E36" s="1412" t="e">
        <f t="shared" ca="1" si="27"/>
        <v>#DIV/0!</v>
      </c>
      <c r="F36" s="1412" t="e">
        <f t="shared" ca="1" si="28"/>
        <v>#DIV/0!</v>
      </c>
      <c r="G36" s="1412" t="e">
        <f t="shared" ca="1" si="29"/>
        <v>#DIV/0!</v>
      </c>
      <c r="H36" s="1412" t="e">
        <f t="shared" ca="1" si="30"/>
        <v>#DIV/0!</v>
      </c>
      <c r="I36" s="1412" t="e">
        <f t="shared" ca="1" si="31"/>
        <v>#DIV/0!</v>
      </c>
      <c r="J36" s="1412" t="e">
        <f t="shared" ca="1" si="32"/>
        <v>#DIV/0!</v>
      </c>
      <c r="K36" s="1412" t="e">
        <f t="shared" ca="1" si="33"/>
        <v>#DIV/0!</v>
      </c>
      <c r="L36" s="1412" t="e">
        <f t="shared" ca="1" si="34"/>
        <v>#DIV/0!</v>
      </c>
      <c r="M36" s="1412" t="e">
        <f t="shared" ca="1" si="35"/>
        <v>#DIV/0!</v>
      </c>
      <c r="N36" s="1412" t="e">
        <f t="shared" ca="1" si="36"/>
        <v>#DIV/0!</v>
      </c>
    </row>
    <row r="37" spans="2:14">
      <c r="B37" s="27" t="s">
        <v>1264</v>
      </c>
      <c r="C37" s="1410" t="e">
        <f t="shared" ca="1" si="25"/>
        <v>#DIV/0!</v>
      </c>
      <c r="D37" s="1410" t="e">
        <f t="shared" ca="1" si="26"/>
        <v>#DIV/0!</v>
      </c>
      <c r="E37" s="1410" t="e">
        <f t="shared" ca="1" si="27"/>
        <v>#DIV/0!</v>
      </c>
      <c r="F37" s="1410" t="e">
        <f t="shared" ca="1" si="28"/>
        <v>#DIV/0!</v>
      </c>
      <c r="G37" s="1410" t="e">
        <f t="shared" ca="1" si="29"/>
        <v>#DIV/0!</v>
      </c>
      <c r="H37" s="1410" t="e">
        <f t="shared" ca="1" si="30"/>
        <v>#DIV/0!</v>
      </c>
      <c r="I37" s="1410" t="e">
        <f t="shared" ca="1" si="31"/>
        <v>#DIV/0!</v>
      </c>
      <c r="J37" s="1410" t="e">
        <f t="shared" ca="1" si="32"/>
        <v>#DIV/0!</v>
      </c>
      <c r="K37" s="1410" t="e">
        <f t="shared" ca="1" si="33"/>
        <v>#DIV/0!</v>
      </c>
      <c r="L37" s="1410" t="e">
        <f t="shared" ca="1" si="34"/>
        <v>#DIV/0!</v>
      </c>
      <c r="M37" s="1410" t="e">
        <f t="shared" ca="1" si="35"/>
        <v>#DIV/0!</v>
      </c>
      <c r="N37" s="1410" t="e">
        <f t="shared" ca="1" si="36"/>
        <v>#DIV/0!</v>
      </c>
    </row>
    <row r="38" spans="2:14">
      <c r="B38" s="27"/>
      <c r="C38" s="1250">
        <f t="shared" si="25"/>
        <v>0</v>
      </c>
      <c r="D38" s="1250">
        <f t="shared" si="26"/>
        <v>0</v>
      </c>
      <c r="E38" s="1250">
        <f t="shared" si="27"/>
        <v>0</v>
      </c>
      <c r="F38" s="1250">
        <f t="shared" si="28"/>
        <v>0</v>
      </c>
      <c r="G38" s="1250">
        <f t="shared" si="29"/>
        <v>0</v>
      </c>
      <c r="H38" s="1250">
        <f t="shared" si="30"/>
        <v>0</v>
      </c>
      <c r="I38" s="1250">
        <f t="shared" si="31"/>
        <v>0</v>
      </c>
      <c r="J38" s="1250">
        <f t="shared" si="32"/>
        <v>0</v>
      </c>
      <c r="K38" s="1250">
        <f t="shared" si="33"/>
        <v>0</v>
      </c>
      <c r="L38" s="1250">
        <f t="shared" si="34"/>
        <v>0</v>
      </c>
      <c r="M38" s="1250">
        <f t="shared" si="35"/>
        <v>0</v>
      </c>
      <c r="N38" s="1250">
        <f t="shared" si="36"/>
        <v>0</v>
      </c>
    </row>
    <row r="39" spans="2:14">
      <c r="B39" s="27" t="s">
        <v>1265</v>
      </c>
      <c r="C39" s="1250" t="e">
        <f t="shared" ca="1" si="25"/>
        <v>#DIV/0!</v>
      </c>
      <c r="D39" s="1250" t="e">
        <f t="shared" ca="1" si="26"/>
        <v>#DIV/0!</v>
      </c>
      <c r="E39" s="1250" t="e">
        <f t="shared" ca="1" si="27"/>
        <v>#DIV/0!</v>
      </c>
      <c r="F39" s="1250" t="e">
        <f t="shared" ca="1" si="28"/>
        <v>#DIV/0!</v>
      </c>
      <c r="G39" s="1250" t="e">
        <f t="shared" ca="1" si="29"/>
        <v>#DIV/0!</v>
      </c>
      <c r="H39" s="1250" t="e">
        <f t="shared" ca="1" si="30"/>
        <v>#DIV/0!</v>
      </c>
      <c r="I39" s="1250" t="e">
        <f t="shared" ca="1" si="31"/>
        <v>#DIV/0!</v>
      </c>
      <c r="J39" s="1250" t="e">
        <f t="shared" ca="1" si="32"/>
        <v>#DIV/0!</v>
      </c>
      <c r="K39" s="1250" t="e">
        <f t="shared" ca="1" si="33"/>
        <v>#DIV/0!</v>
      </c>
      <c r="L39" s="1250" t="e">
        <f t="shared" ca="1" si="34"/>
        <v>#DIV/0!</v>
      </c>
      <c r="M39" s="1250" t="e">
        <f t="shared" ca="1" si="35"/>
        <v>#DIV/0!</v>
      </c>
      <c r="N39" s="1250" t="e">
        <f t="shared" ca="1" si="36"/>
        <v>#DIV/0!</v>
      </c>
    </row>
    <row r="40" spans="2:14">
      <c r="B40" s="27" t="s">
        <v>240</v>
      </c>
      <c r="C40" s="1412" t="e">
        <f t="shared" ca="1" si="25"/>
        <v>#DIV/0!</v>
      </c>
      <c r="D40" s="1412" t="e">
        <f t="shared" ca="1" si="26"/>
        <v>#DIV/0!</v>
      </c>
      <c r="E40" s="1412" t="e">
        <f t="shared" ca="1" si="27"/>
        <v>#DIV/0!</v>
      </c>
      <c r="F40" s="1412" t="e">
        <f t="shared" ca="1" si="28"/>
        <v>#DIV/0!</v>
      </c>
      <c r="G40" s="1412" t="e">
        <f t="shared" ca="1" si="29"/>
        <v>#DIV/0!</v>
      </c>
      <c r="H40" s="1412" t="e">
        <f t="shared" ca="1" si="30"/>
        <v>#DIV/0!</v>
      </c>
      <c r="I40" s="1412" t="e">
        <f t="shared" ca="1" si="31"/>
        <v>#DIV/0!</v>
      </c>
      <c r="J40" s="1412" t="e">
        <f t="shared" ca="1" si="32"/>
        <v>#DIV/0!</v>
      </c>
      <c r="K40" s="1412" t="e">
        <f t="shared" ca="1" si="33"/>
        <v>#DIV/0!</v>
      </c>
      <c r="L40" s="1412" t="e">
        <f t="shared" ca="1" si="34"/>
        <v>#DIV/0!</v>
      </c>
      <c r="M40" s="1412" t="e">
        <f t="shared" ca="1" si="35"/>
        <v>#DIV/0!</v>
      </c>
      <c r="N40" s="1412" t="e">
        <f t="shared" ca="1" si="36"/>
        <v>#DIV/0!</v>
      </c>
    </row>
    <row r="41" spans="2:14">
      <c r="B41" s="27" t="s">
        <v>460</v>
      </c>
      <c r="C41" s="1410" t="e">
        <f t="shared" ca="1" si="25"/>
        <v>#DIV/0!</v>
      </c>
      <c r="D41" s="1410" t="e">
        <f t="shared" ca="1" si="26"/>
        <v>#DIV/0!</v>
      </c>
      <c r="E41" s="1410" t="e">
        <f t="shared" ca="1" si="27"/>
        <v>#DIV/0!</v>
      </c>
      <c r="F41" s="1410" t="e">
        <f t="shared" ca="1" si="28"/>
        <v>#DIV/0!</v>
      </c>
      <c r="G41" s="1410" t="e">
        <f t="shared" ca="1" si="29"/>
        <v>#DIV/0!</v>
      </c>
      <c r="H41" s="1410" t="e">
        <f t="shared" ca="1" si="30"/>
        <v>#DIV/0!</v>
      </c>
      <c r="I41" s="1410" t="e">
        <f t="shared" ca="1" si="31"/>
        <v>#DIV/0!</v>
      </c>
      <c r="J41" s="1410" t="e">
        <f t="shared" ca="1" si="32"/>
        <v>#DIV/0!</v>
      </c>
      <c r="K41" s="1410" t="e">
        <f t="shared" ca="1" si="33"/>
        <v>#DIV/0!</v>
      </c>
      <c r="L41" s="1410" t="e">
        <f t="shared" ca="1" si="34"/>
        <v>#DIV/0!</v>
      </c>
      <c r="M41" s="1410" t="e">
        <f t="shared" ca="1" si="35"/>
        <v>#DIV/0!</v>
      </c>
      <c r="N41" s="1410" t="e">
        <f t="shared" ca="1" si="36"/>
        <v>#DIV/0!</v>
      </c>
    </row>
    <row r="42" spans="2:14">
      <c r="B42" s="27"/>
      <c r="C42" s="1250">
        <f t="shared" si="25"/>
        <v>0</v>
      </c>
      <c r="D42" s="1250">
        <f t="shared" si="26"/>
        <v>0</v>
      </c>
      <c r="E42" s="1250">
        <f t="shared" si="27"/>
        <v>0</v>
      </c>
      <c r="F42" s="1250">
        <f t="shared" si="28"/>
        <v>0</v>
      </c>
      <c r="G42" s="1250">
        <f t="shared" si="29"/>
        <v>0</v>
      </c>
      <c r="H42" s="1250">
        <f t="shared" si="30"/>
        <v>0</v>
      </c>
      <c r="I42" s="1250">
        <f t="shared" si="31"/>
        <v>0</v>
      </c>
      <c r="J42" s="1250">
        <f t="shared" si="32"/>
        <v>0</v>
      </c>
      <c r="K42" s="1250">
        <f t="shared" si="33"/>
        <v>0</v>
      </c>
      <c r="L42" s="1250">
        <f t="shared" si="34"/>
        <v>0</v>
      </c>
      <c r="M42" s="1250">
        <f t="shared" si="35"/>
        <v>0</v>
      </c>
      <c r="N42" s="1250">
        <f t="shared" si="36"/>
        <v>0</v>
      </c>
    </row>
    <row r="43" spans="2:14">
      <c r="B43" s="27" t="s">
        <v>290</v>
      </c>
      <c r="C43" s="1412">
        <f t="shared" ca="1" si="25"/>
        <v>0</v>
      </c>
      <c r="D43" s="1412">
        <f t="shared" ca="1" si="26"/>
        <v>0</v>
      </c>
      <c r="E43" s="1412">
        <f t="shared" ca="1" si="27"/>
        <v>0</v>
      </c>
      <c r="F43" s="1412">
        <f t="shared" ca="1" si="28"/>
        <v>0</v>
      </c>
      <c r="G43" s="1412">
        <f t="shared" ca="1" si="29"/>
        <v>0</v>
      </c>
      <c r="H43" s="1412">
        <f t="shared" ca="1" si="30"/>
        <v>0</v>
      </c>
      <c r="I43" s="1412">
        <f t="shared" ca="1" si="31"/>
        <v>0</v>
      </c>
      <c r="J43" s="1412">
        <f t="shared" ca="1" si="32"/>
        <v>0</v>
      </c>
      <c r="K43" s="1412">
        <f t="shared" ca="1" si="33"/>
        <v>0</v>
      </c>
      <c r="L43" s="1412">
        <f t="shared" ca="1" si="34"/>
        <v>0</v>
      </c>
      <c r="M43" s="1412">
        <f t="shared" ca="1" si="35"/>
        <v>0</v>
      </c>
      <c r="N43" s="1412">
        <f t="shared" ca="1" si="36"/>
        <v>0</v>
      </c>
    </row>
    <row r="44" spans="2:14">
      <c r="B44" s="27" t="s">
        <v>461</v>
      </c>
      <c r="C44" s="1410" t="e">
        <f t="shared" ca="1" si="25"/>
        <v>#DIV/0!</v>
      </c>
      <c r="D44" s="1410" t="e">
        <f t="shared" ca="1" si="26"/>
        <v>#DIV/0!</v>
      </c>
      <c r="E44" s="1410" t="e">
        <f t="shared" ca="1" si="27"/>
        <v>#DIV/0!</v>
      </c>
      <c r="F44" s="1410" t="e">
        <f t="shared" ca="1" si="28"/>
        <v>#DIV/0!</v>
      </c>
      <c r="G44" s="1410" t="e">
        <f t="shared" ca="1" si="29"/>
        <v>#DIV/0!</v>
      </c>
      <c r="H44" s="1410" t="e">
        <f t="shared" ca="1" si="30"/>
        <v>#DIV/0!</v>
      </c>
      <c r="I44" s="1410" t="e">
        <f t="shared" ca="1" si="31"/>
        <v>#DIV/0!</v>
      </c>
      <c r="J44" s="1410" t="e">
        <f t="shared" ca="1" si="32"/>
        <v>#DIV/0!</v>
      </c>
      <c r="K44" s="1410" t="e">
        <f t="shared" ca="1" si="33"/>
        <v>#DIV/0!</v>
      </c>
      <c r="L44" s="1410" t="e">
        <f t="shared" ca="1" si="34"/>
        <v>#DIV/0!</v>
      </c>
      <c r="M44" s="1410" t="e">
        <f t="shared" ca="1" si="35"/>
        <v>#DIV/0!</v>
      </c>
      <c r="N44" s="1410" t="e">
        <f t="shared" ca="1" si="36"/>
        <v>#DIV/0!</v>
      </c>
    </row>
    <row r="45" spans="2:14">
      <c r="B45" s="27"/>
      <c r="C45" s="1250">
        <f t="shared" si="25"/>
        <v>0</v>
      </c>
      <c r="D45" s="1250">
        <f t="shared" si="26"/>
        <v>0</v>
      </c>
      <c r="E45" s="1250">
        <f t="shared" si="27"/>
        <v>0</v>
      </c>
      <c r="F45" s="1250">
        <f t="shared" si="28"/>
        <v>0</v>
      </c>
      <c r="G45" s="1250">
        <f t="shared" si="29"/>
        <v>0</v>
      </c>
      <c r="H45" s="1250">
        <f t="shared" si="30"/>
        <v>0</v>
      </c>
      <c r="I45" s="1250">
        <f t="shared" si="31"/>
        <v>0</v>
      </c>
      <c r="J45" s="1250">
        <f t="shared" si="32"/>
        <v>0</v>
      </c>
      <c r="K45" s="1250">
        <f t="shared" si="33"/>
        <v>0</v>
      </c>
      <c r="L45" s="1250">
        <f t="shared" si="34"/>
        <v>0</v>
      </c>
      <c r="M45" s="1250">
        <f t="shared" si="35"/>
        <v>0</v>
      </c>
      <c r="N45" s="1250">
        <f t="shared" si="36"/>
        <v>0</v>
      </c>
    </row>
    <row r="46" spans="2:14">
      <c r="B46" s="27" t="s">
        <v>462</v>
      </c>
      <c r="C46" s="1412" t="e">
        <f t="shared" ca="1" si="25"/>
        <v>#DIV/0!</v>
      </c>
      <c r="D46" s="1412" t="e">
        <f t="shared" ca="1" si="26"/>
        <v>#DIV/0!</v>
      </c>
      <c r="E46" s="1412" t="e">
        <f t="shared" ca="1" si="27"/>
        <v>#DIV/0!</v>
      </c>
      <c r="F46" s="1412" t="e">
        <f t="shared" ca="1" si="28"/>
        <v>#DIV/0!</v>
      </c>
      <c r="G46" s="1412" t="e">
        <f t="shared" ca="1" si="29"/>
        <v>#DIV/0!</v>
      </c>
      <c r="H46" s="1412" t="e">
        <f t="shared" ca="1" si="30"/>
        <v>#DIV/0!</v>
      </c>
      <c r="I46" s="1412" t="e">
        <f t="shared" ca="1" si="31"/>
        <v>#DIV/0!</v>
      </c>
      <c r="J46" s="1412" t="e">
        <f t="shared" ca="1" si="32"/>
        <v>#DIV/0!</v>
      </c>
      <c r="K46" s="1412" t="e">
        <f t="shared" ca="1" si="33"/>
        <v>#DIV/0!</v>
      </c>
      <c r="L46" s="1412" t="e">
        <f t="shared" ca="1" si="34"/>
        <v>#DIV/0!</v>
      </c>
      <c r="M46" s="1412" t="e">
        <f t="shared" ca="1" si="35"/>
        <v>#DIV/0!</v>
      </c>
      <c r="N46" s="1412" t="e">
        <f t="shared" ca="1" si="36"/>
        <v>#DIV/0!</v>
      </c>
    </row>
    <row r="47" spans="2:14">
      <c r="B47" s="27" t="s">
        <v>463</v>
      </c>
      <c r="C47" s="1410" t="e">
        <f t="shared" ca="1" si="25"/>
        <v>#DIV/0!</v>
      </c>
      <c r="D47" s="1410" t="e">
        <f t="shared" ca="1" si="26"/>
        <v>#DIV/0!</v>
      </c>
      <c r="E47" s="1410" t="e">
        <f t="shared" ca="1" si="27"/>
        <v>#DIV/0!</v>
      </c>
      <c r="F47" s="1410" t="e">
        <f t="shared" ca="1" si="28"/>
        <v>#DIV/0!</v>
      </c>
      <c r="G47" s="1410" t="e">
        <f t="shared" ca="1" si="29"/>
        <v>#DIV/0!</v>
      </c>
      <c r="H47" s="1410" t="e">
        <f t="shared" ca="1" si="30"/>
        <v>#DIV/0!</v>
      </c>
      <c r="I47" s="1410" t="e">
        <f t="shared" ca="1" si="31"/>
        <v>#DIV/0!</v>
      </c>
      <c r="J47" s="1410" t="e">
        <f t="shared" ca="1" si="32"/>
        <v>#DIV/0!</v>
      </c>
      <c r="K47" s="1410" t="e">
        <f t="shared" ca="1" si="33"/>
        <v>#DIV/0!</v>
      </c>
      <c r="L47" s="1410" t="e">
        <f t="shared" ca="1" si="34"/>
        <v>#DIV/0!</v>
      </c>
      <c r="M47" s="1410" t="e">
        <f t="shared" ca="1" si="35"/>
        <v>#DIV/0!</v>
      </c>
      <c r="N47" s="1410" t="e">
        <f t="shared" ca="1" si="36"/>
        <v>#DIV/0!</v>
      </c>
    </row>
    <row r="48" spans="2:14">
      <c r="B48" s="27"/>
      <c r="C48" s="1250">
        <f t="shared" si="25"/>
        <v>0</v>
      </c>
      <c r="D48" s="1250">
        <f t="shared" si="26"/>
        <v>0</v>
      </c>
      <c r="E48" s="1250">
        <f t="shared" si="27"/>
        <v>0</v>
      </c>
      <c r="F48" s="1250">
        <f t="shared" si="28"/>
        <v>0</v>
      </c>
      <c r="G48" s="1250">
        <f t="shared" si="29"/>
        <v>0</v>
      </c>
      <c r="H48" s="1250">
        <f t="shared" si="30"/>
        <v>0</v>
      </c>
      <c r="I48" s="1250">
        <f t="shared" si="31"/>
        <v>0</v>
      </c>
      <c r="J48" s="1250">
        <f t="shared" si="32"/>
        <v>0</v>
      </c>
      <c r="K48" s="1250">
        <f t="shared" si="33"/>
        <v>0</v>
      </c>
      <c r="L48" s="1250">
        <f t="shared" si="34"/>
        <v>0</v>
      </c>
      <c r="M48" s="1250">
        <f t="shared" si="35"/>
        <v>0</v>
      </c>
      <c r="N48" s="1250">
        <f t="shared" si="36"/>
        <v>0</v>
      </c>
    </row>
    <row r="49" spans="2:14">
      <c r="B49" s="27" t="s">
        <v>219</v>
      </c>
      <c r="C49" s="737" t="e">
        <f t="shared" ca="1" si="25"/>
        <v>#DIV/0!</v>
      </c>
      <c r="D49" s="737" t="e">
        <f t="shared" ca="1" si="26"/>
        <v>#DIV/0!</v>
      </c>
      <c r="E49" s="737" t="e">
        <f t="shared" ca="1" si="27"/>
        <v>#DIV/0!</v>
      </c>
      <c r="F49" s="737" t="e">
        <f t="shared" ca="1" si="28"/>
        <v>#DIV/0!</v>
      </c>
      <c r="G49" s="737" t="e">
        <f t="shared" ca="1" si="29"/>
        <v>#DIV/0!</v>
      </c>
      <c r="H49" s="737" t="e">
        <f t="shared" ca="1" si="30"/>
        <v>#DIV/0!</v>
      </c>
      <c r="I49" s="737" t="e">
        <f t="shared" ca="1" si="31"/>
        <v>#DIV/0!</v>
      </c>
      <c r="J49" s="737" t="e">
        <f t="shared" ca="1" si="32"/>
        <v>#DIV/0!</v>
      </c>
      <c r="K49" s="737" t="e">
        <f t="shared" ca="1" si="33"/>
        <v>#DIV/0!</v>
      </c>
      <c r="L49" s="737" t="e">
        <f t="shared" ca="1" si="34"/>
        <v>#DIV/0!</v>
      </c>
      <c r="M49" s="737" t="e">
        <f t="shared" ca="1" si="35"/>
        <v>#DIV/0!</v>
      </c>
      <c r="N49" s="737" t="e">
        <f t="shared" ca="1" si="36"/>
        <v>#DIV/0!</v>
      </c>
    </row>
    <row r="50" spans="2:14">
      <c r="B50" s="2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</row>
    <row r="51" spans="2:14">
      <c r="B51" s="28"/>
    </row>
    <row r="52" spans="2:14" ht="15" customHeight="1" thickBot="1">
      <c r="B52" s="28"/>
      <c r="C52" s="47">
        <f t="shared" ref="C52:C74" si="37">AA2</f>
        <v>46873</v>
      </c>
      <c r="D52" s="47">
        <f t="shared" ref="D52:D74" si="38">AB2</f>
        <v>46904</v>
      </c>
      <c r="E52" s="47">
        <f t="shared" ref="E52:E74" si="39">AC2</f>
        <v>46934</v>
      </c>
      <c r="F52" s="47">
        <f t="shared" ref="F52:F74" si="40">AD2</f>
        <v>46965</v>
      </c>
      <c r="G52" s="47">
        <f t="shared" ref="G52:G74" si="41">AE2</f>
        <v>46996</v>
      </c>
      <c r="H52" s="47">
        <f t="shared" ref="H52:H74" si="42">AF2</f>
        <v>47026</v>
      </c>
      <c r="I52" s="47">
        <f t="shared" ref="I52:I74" si="43">AG2</f>
        <v>47057</v>
      </c>
      <c r="J52" s="47">
        <f t="shared" ref="J52:J74" si="44">AH2</f>
        <v>47087</v>
      </c>
      <c r="K52" s="47">
        <f t="shared" ref="K52:K74" si="45">AI2</f>
        <v>47118</v>
      </c>
      <c r="L52" s="47">
        <f t="shared" ref="L52:L74" si="46">AJ2</f>
        <v>47149</v>
      </c>
      <c r="M52" s="47">
        <f t="shared" ref="M52:M74" si="47">AK2</f>
        <v>47177</v>
      </c>
      <c r="N52" s="47">
        <f t="shared" ref="N52:N74" si="48">AL2</f>
        <v>47208</v>
      </c>
    </row>
    <row r="53" spans="2:14" ht="15" customHeight="1" thickBot="1">
      <c r="B53" s="1810"/>
      <c r="C53" s="1810">
        <f t="shared" si="37"/>
        <v>25</v>
      </c>
      <c r="D53" s="1810">
        <f t="shared" si="38"/>
        <v>26</v>
      </c>
      <c r="E53" s="1810">
        <f t="shared" si="39"/>
        <v>27</v>
      </c>
      <c r="F53" s="1810">
        <f t="shared" si="40"/>
        <v>28</v>
      </c>
      <c r="G53" s="1810">
        <f t="shared" si="41"/>
        <v>29</v>
      </c>
      <c r="H53" s="1810">
        <f t="shared" si="42"/>
        <v>30</v>
      </c>
      <c r="I53" s="1810">
        <f t="shared" si="43"/>
        <v>31</v>
      </c>
      <c r="J53" s="1810">
        <f t="shared" si="44"/>
        <v>32</v>
      </c>
      <c r="K53" s="1810">
        <f t="shared" si="45"/>
        <v>33</v>
      </c>
      <c r="L53" s="1810">
        <f t="shared" si="46"/>
        <v>34</v>
      </c>
      <c r="M53" s="1810">
        <f t="shared" si="47"/>
        <v>35</v>
      </c>
      <c r="N53" s="1810">
        <f t="shared" si="48"/>
        <v>36</v>
      </c>
    </row>
    <row r="54" spans="2:14">
      <c r="B54" s="27" t="s">
        <v>410</v>
      </c>
      <c r="C54" s="1250">
        <f t="shared" ca="1" si="37"/>
        <v>0</v>
      </c>
      <c r="D54" s="1250">
        <f t="shared" ca="1" si="38"/>
        <v>0</v>
      </c>
      <c r="E54" s="1250">
        <f t="shared" ca="1" si="39"/>
        <v>0</v>
      </c>
      <c r="F54" s="1250">
        <f t="shared" ca="1" si="40"/>
        <v>0</v>
      </c>
      <c r="G54" s="1250">
        <f t="shared" ca="1" si="41"/>
        <v>0</v>
      </c>
      <c r="H54" s="1250">
        <f t="shared" ca="1" si="42"/>
        <v>0</v>
      </c>
      <c r="I54" s="1250">
        <f t="shared" ca="1" si="43"/>
        <v>0</v>
      </c>
      <c r="J54" s="1250">
        <f t="shared" ca="1" si="44"/>
        <v>0</v>
      </c>
      <c r="K54" s="1250">
        <f t="shared" ca="1" si="45"/>
        <v>0</v>
      </c>
      <c r="L54" s="1250">
        <f t="shared" ca="1" si="46"/>
        <v>0</v>
      </c>
      <c r="M54" s="1250">
        <f t="shared" ca="1" si="47"/>
        <v>0</v>
      </c>
      <c r="N54" s="1250">
        <f t="shared" ca="1" si="48"/>
        <v>0</v>
      </c>
    </row>
    <row r="55" spans="2:14">
      <c r="B55" s="27" t="s">
        <v>1262</v>
      </c>
      <c r="C55" s="1412">
        <f t="shared" ca="1" si="37"/>
        <v>-12963.474765000001</v>
      </c>
      <c r="D55" s="1412">
        <f t="shared" ca="1" si="38"/>
        <v>-12963.474765000001</v>
      </c>
      <c r="E55" s="1412">
        <f t="shared" ca="1" si="39"/>
        <v>-12963.474765000001</v>
      </c>
      <c r="F55" s="1412">
        <f t="shared" ca="1" si="40"/>
        <v>-12963.474765000001</v>
      </c>
      <c r="G55" s="1412">
        <f t="shared" ca="1" si="41"/>
        <v>-12963.474765000001</v>
      </c>
      <c r="H55" s="1412">
        <f t="shared" ca="1" si="42"/>
        <v>-12963.474765000001</v>
      </c>
      <c r="I55" s="1412">
        <f t="shared" ca="1" si="43"/>
        <v>-12963.474765000001</v>
      </c>
      <c r="J55" s="1412">
        <f t="shared" ca="1" si="44"/>
        <v>-12963.474765000001</v>
      </c>
      <c r="K55" s="1412">
        <f t="shared" ca="1" si="45"/>
        <v>-12963.474765000001</v>
      </c>
      <c r="L55" s="1412">
        <f t="shared" ca="1" si="46"/>
        <v>-12963.474765000001</v>
      </c>
      <c r="M55" s="1412">
        <f t="shared" ca="1" si="47"/>
        <v>-12963.474765000001</v>
      </c>
      <c r="N55" s="1412">
        <f t="shared" ca="1" si="48"/>
        <v>-12963.474765000001</v>
      </c>
    </row>
    <row r="56" spans="2:14">
      <c r="B56" s="27" t="s">
        <v>589</v>
      </c>
      <c r="C56" s="1410">
        <f t="shared" ca="1" si="37"/>
        <v>-12963.474765000001</v>
      </c>
      <c r="D56" s="1410">
        <f t="shared" ca="1" si="38"/>
        <v>-12963.474765000001</v>
      </c>
      <c r="E56" s="1410">
        <f t="shared" ca="1" si="39"/>
        <v>-12963.474765000001</v>
      </c>
      <c r="F56" s="1410">
        <f t="shared" ca="1" si="40"/>
        <v>-12963.474765000001</v>
      </c>
      <c r="G56" s="1410">
        <f t="shared" ca="1" si="41"/>
        <v>-12963.474765000001</v>
      </c>
      <c r="H56" s="1410">
        <f t="shared" ca="1" si="42"/>
        <v>-12963.474765000001</v>
      </c>
      <c r="I56" s="1410">
        <f t="shared" ca="1" si="43"/>
        <v>-12963.474765000001</v>
      </c>
      <c r="J56" s="1410">
        <f t="shared" ca="1" si="44"/>
        <v>-12963.474765000001</v>
      </c>
      <c r="K56" s="1410">
        <f t="shared" ca="1" si="45"/>
        <v>-12963.474765000001</v>
      </c>
      <c r="L56" s="1410">
        <f t="shared" ca="1" si="46"/>
        <v>-12963.474765000001</v>
      </c>
      <c r="M56" s="1410">
        <f t="shared" ca="1" si="47"/>
        <v>-12963.474765000001</v>
      </c>
      <c r="N56" s="1410">
        <f t="shared" ca="1" si="48"/>
        <v>-12963.474765000001</v>
      </c>
    </row>
    <row r="57" spans="2:14">
      <c r="B57" s="27"/>
      <c r="C57" s="1250">
        <f t="shared" si="37"/>
        <v>0</v>
      </c>
      <c r="D57" s="1250">
        <f t="shared" si="38"/>
        <v>0</v>
      </c>
      <c r="E57" s="1250">
        <f t="shared" si="39"/>
        <v>0</v>
      </c>
      <c r="F57" s="1250">
        <f t="shared" si="40"/>
        <v>0</v>
      </c>
      <c r="G57" s="1250">
        <f t="shared" si="41"/>
        <v>0</v>
      </c>
      <c r="H57" s="1250">
        <f t="shared" si="42"/>
        <v>0</v>
      </c>
      <c r="I57" s="1250">
        <f t="shared" si="43"/>
        <v>0</v>
      </c>
      <c r="J57" s="1250">
        <f t="shared" si="44"/>
        <v>0</v>
      </c>
      <c r="K57" s="1250">
        <f t="shared" si="45"/>
        <v>0</v>
      </c>
      <c r="L57" s="1250">
        <f t="shared" si="46"/>
        <v>0</v>
      </c>
      <c r="M57" s="1250">
        <f t="shared" si="47"/>
        <v>0</v>
      </c>
      <c r="N57" s="1250">
        <f t="shared" si="48"/>
        <v>0</v>
      </c>
    </row>
    <row r="58" spans="2:14">
      <c r="B58" s="27" t="s">
        <v>443</v>
      </c>
      <c r="C58" s="1412" t="e">
        <f t="shared" ca="1" si="37"/>
        <v>#DIV/0!</v>
      </c>
      <c r="D58" s="1412" t="e">
        <f t="shared" ca="1" si="38"/>
        <v>#DIV/0!</v>
      </c>
      <c r="E58" s="1412" t="e">
        <f t="shared" ca="1" si="39"/>
        <v>#DIV/0!</v>
      </c>
      <c r="F58" s="1412" t="e">
        <f t="shared" ca="1" si="40"/>
        <v>#DIV/0!</v>
      </c>
      <c r="G58" s="1412" t="e">
        <f t="shared" ca="1" si="41"/>
        <v>#DIV/0!</v>
      </c>
      <c r="H58" s="1412" t="e">
        <f t="shared" ca="1" si="42"/>
        <v>#DIV/0!</v>
      </c>
      <c r="I58" s="1412" t="e">
        <f t="shared" ca="1" si="43"/>
        <v>#DIV/0!</v>
      </c>
      <c r="J58" s="1412" t="e">
        <f t="shared" ca="1" si="44"/>
        <v>#DIV/0!</v>
      </c>
      <c r="K58" s="1412" t="e">
        <f t="shared" ca="1" si="45"/>
        <v>#DIV/0!</v>
      </c>
      <c r="L58" s="1412" t="e">
        <f t="shared" ca="1" si="46"/>
        <v>#DIV/0!</v>
      </c>
      <c r="M58" s="1412" t="e">
        <f t="shared" ca="1" si="47"/>
        <v>#DIV/0!</v>
      </c>
      <c r="N58" s="1412" t="e">
        <f t="shared" ca="1" si="48"/>
        <v>#DIV/0!</v>
      </c>
    </row>
    <row r="59" spans="2:14">
      <c r="B59" s="27" t="s">
        <v>1263</v>
      </c>
      <c r="C59" s="1410" t="e">
        <f t="shared" ca="1" si="37"/>
        <v>#DIV/0!</v>
      </c>
      <c r="D59" s="1410" t="e">
        <f t="shared" ca="1" si="38"/>
        <v>#DIV/0!</v>
      </c>
      <c r="E59" s="1410" t="e">
        <f t="shared" ca="1" si="39"/>
        <v>#DIV/0!</v>
      </c>
      <c r="F59" s="1410" t="e">
        <f t="shared" ca="1" si="40"/>
        <v>#DIV/0!</v>
      </c>
      <c r="G59" s="1410" t="e">
        <f t="shared" ca="1" si="41"/>
        <v>#DIV/0!</v>
      </c>
      <c r="H59" s="1410" t="e">
        <f t="shared" ca="1" si="42"/>
        <v>#DIV/0!</v>
      </c>
      <c r="I59" s="1410" t="e">
        <f t="shared" ca="1" si="43"/>
        <v>#DIV/0!</v>
      </c>
      <c r="J59" s="1410" t="e">
        <f t="shared" ca="1" si="44"/>
        <v>#DIV/0!</v>
      </c>
      <c r="K59" s="1410" t="e">
        <f t="shared" ca="1" si="45"/>
        <v>#DIV/0!</v>
      </c>
      <c r="L59" s="1410" t="e">
        <f t="shared" ca="1" si="46"/>
        <v>#DIV/0!</v>
      </c>
      <c r="M59" s="1410" t="e">
        <f t="shared" ca="1" si="47"/>
        <v>#DIV/0!</v>
      </c>
      <c r="N59" s="1410" t="e">
        <f t="shared" ca="1" si="48"/>
        <v>#DIV/0!</v>
      </c>
    </row>
    <row r="60" spans="2:14">
      <c r="B60" s="27"/>
      <c r="C60" s="1250">
        <f t="shared" si="37"/>
        <v>0</v>
      </c>
      <c r="D60" s="1250">
        <f t="shared" si="38"/>
        <v>0</v>
      </c>
      <c r="E60" s="1250">
        <f t="shared" si="39"/>
        <v>0</v>
      </c>
      <c r="F60" s="1250">
        <f t="shared" si="40"/>
        <v>0</v>
      </c>
      <c r="G60" s="1250">
        <f t="shared" si="41"/>
        <v>0</v>
      </c>
      <c r="H60" s="1250">
        <f t="shared" si="42"/>
        <v>0</v>
      </c>
      <c r="I60" s="1250">
        <f t="shared" si="43"/>
        <v>0</v>
      </c>
      <c r="J60" s="1250">
        <f t="shared" si="44"/>
        <v>0</v>
      </c>
      <c r="K60" s="1250">
        <f t="shared" si="45"/>
        <v>0</v>
      </c>
      <c r="L60" s="1250">
        <f t="shared" si="46"/>
        <v>0</v>
      </c>
      <c r="M60" s="1250">
        <f t="shared" si="47"/>
        <v>0</v>
      </c>
      <c r="N60" s="1250">
        <f t="shared" si="48"/>
        <v>0</v>
      </c>
    </row>
    <row r="61" spans="2:14">
      <c r="B61" s="27" t="s">
        <v>49</v>
      </c>
      <c r="C61" s="1412" t="e">
        <f t="shared" ca="1" si="37"/>
        <v>#DIV/0!</v>
      </c>
      <c r="D61" s="1412" t="e">
        <f t="shared" ca="1" si="38"/>
        <v>#DIV/0!</v>
      </c>
      <c r="E61" s="1412" t="e">
        <f t="shared" ca="1" si="39"/>
        <v>#DIV/0!</v>
      </c>
      <c r="F61" s="1412" t="e">
        <f t="shared" ca="1" si="40"/>
        <v>#DIV/0!</v>
      </c>
      <c r="G61" s="1412" t="e">
        <f t="shared" ca="1" si="41"/>
        <v>#DIV/0!</v>
      </c>
      <c r="H61" s="1412" t="e">
        <f t="shared" ca="1" si="42"/>
        <v>#DIV/0!</v>
      </c>
      <c r="I61" s="1412" t="e">
        <f t="shared" ca="1" si="43"/>
        <v>#DIV/0!</v>
      </c>
      <c r="J61" s="1412" t="e">
        <f t="shared" ca="1" si="44"/>
        <v>#DIV/0!</v>
      </c>
      <c r="K61" s="1412" t="e">
        <f t="shared" ca="1" si="45"/>
        <v>#DIV/0!</v>
      </c>
      <c r="L61" s="1412">
        <f t="shared" ca="1" si="46"/>
        <v>4.2124912726453898</v>
      </c>
      <c r="M61" s="1412">
        <f t="shared" ca="1" si="47"/>
        <v>4.2124912726453898</v>
      </c>
      <c r="N61" s="1412">
        <f t="shared" ca="1" si="48"/>
        <v>4.2124912726453898</v>
      </c>
    </row>
    <row r="62" spans="2:14">
      <c r="B62" s="27" t="s">
        <v>1264</v>
      </c>
      <c r="C62" s="1410" t="e">
        <f t="shared" ca="1" si="37"/>
        <v>#DIV/0!</v>
      </c>
      <c r="D62" s="1410" t="e">
        <f t="shared" ca="1" si="38"/>
        <v>#DIV/0!</v>
      </c>
      <c r="E62" s="1410" t="e">
        <f t="shared" ca="1" si="39"/>
        <v>#DIV/0!</v>
      </c>
      <c r="F62" s="1410" t="e">
        <f t="shared" ca="1" si="40"/>
        <v>#DIV/0!</v>
      </c>
      <c r="G62" s="1410" t="e">
        <f t="shared" ca="1" si="41"/>
        <v>#DIV/0!</v>
      </c>
      <c r="H62" s="1410" t="e">
        <f t="shared" ca="1" si="42"/>
        <v>#DIV/0!</v>
      </c>
      <c r="I62" s="1410" t="e">
        <f t="shared" ca="1" si="43"/>
        <v>#DIV/0!</v>
      </c>
      <c r="J62" s="1410" t="e">
        <f t="shared" ca="1" si="44"/>
        <v>#DIV/0!</v>
      </c>
      <c r="K62" s="1410" t="e">
        <f t="shared" ca="1" si="45"/>
        <v>#DIV/0!</v>
      </c>
      <c r="L62" s="1410" t="e">
        <f t="shared" ca="1" si="46"/>
        <v>#DIV/0!</v>
      </c>
      <c r="M62" s="1410" t="e">
        <f t="shared" ca="1" si="47"/>
        <v>#DIV/0!</v>
      </c>
      <c r="N62" s="1410" t="e">
        <f t="shared" ca="1" si="48"/>
        <v>#DIV/0!</v>
      </c>
    </row>
    <row r="63" spans="2:14">
      <c r="B63" s="27"/>
      <c r="C63" s="1250">
        <f t="shared" si="37"/>
        <v>0</v>
      </c>
      <c r="D63" s="1250">
        <f t="shared" si="38"/>
        <v>0</v>
      </c>
      <c r="E63" s="1250">
        <f t="shared" si="39"/>
        <v>0</v>
      </c>
      <c r="F63" s="1250">
        <f t="shared" si="40"/>
        <v>0</v>
      </c>
      <c r="G63" s="1250">
        <f t="shared" si="41"/>
        <v>0</v>
      </c>
      <c r="H63" s="1250">
        <f t="shared" si="42"/>
        <v>0</v>
      </c>
      <c r="I63" s="1250">
        <f t="shared" si="43"/>
        <v>0</v>
      </c>
      <c r="J63" s="1250">
        <f t="shared" si="44"/>
        <v>0</v>
      </c>
      <c r="K63" s="1250">
        <f t="shared" si="45"/>
        <v>0</v>
      </c>
      <c r="L63" s="1250">
        <f t="shared" si="46"/>
        <v>0</v>
      </c>
      <c r="M63" s="1250">
        <f t="shared" si="47"/>
        <v>0</v>
      </c>
      <c r="N63" s="1250">
        <f t="shared" si="48"/>
        <v>0</v>
      </c>
    </row>
    <row r="64" spans="2:14">
      <c r="B64" s="27" t="s">
        <v>1265</v>
      </c>
      <c r="C64" s="1250" t="e">
        <f t="shared" ca="1" si="37"/>
        <v>#DIV/0!</v>
      </c>
      <c r="D64" s="1250" t="e">
        <f t="shared" ca="1" si="38"/>
        <v>#DIV/0!</v>
      </c>
      <c r="E64" s="1250" t="e">
        <f t="shared" ca="1" si="39"/>
        <v>#DIV/0!</v>
      </c>
      <c r="F64" s="1250" t="e">
        <f t="shared" ca="1" si="40"/>
        <v>#DIV/0!</v>
      </c>
      <c r="G64" s="1250" t="e">
        <f t="shared" ca="1" si="41"/>
        <v>#DIV/0!</v>
      </c>
      <c r="H64" s="1250" t="e">
        <f t="shared" ca="1" si="42"/>
        <v>#DIV/0!</v>
      </c>
      <c r="I64" s="1250" t="e">
        <f t="shared" ca="1" si="43"/>
        <v>#DIV/0!</v>
      </c>
      <c r="J64" s="1250" t="e">
        <f t="shared" ca="1" si="44"/>
        <v>#DIV/0!</v>
      </c>
      <c r="K64" s="1250" t="e">
        <f t="shared" ca="1" si="45"/>
        <v>#DIV/0!</v>
      </c>
      <c r="L64" s="1250" t="e">
        <f t="shared" ca="1" si="46"/>
        <v>#DIV/0!</v>
      </c>
      <c r="M64" s="1250" t="e">
        <f t="shared" ca="1" si="47"/>
        <v>#DIV/0!</v>
      </c>
      <c r="N64" s="1250" t="e">
        <f t="shared" ca="1" si="48"/>
        <v>#DIV/0!</v>
      </c>
    </row>
    <row r="65" spans="2:14">
      <c r="B65" s="27" t="s">
        <v>240</v>
      </c>
      <c r="C65" s="1412" t="e">
        <f t="shared" ca="1" si="37"/>
        <v>#DIV/0!</v>
      </c>
      <c r="D65" s="1412" t="e">
        <f t="shared" ca="1" si="38"/>
        <v>#DIV/0!</v>
      </c>
      <c r="E65" s="1412" t="e">
        <f t="shared" ca="1" si="39"/>
        <v>#DIV/0!</v>
      </c>
      <c r="F65" s="1412" t="e">
        <f t="shared" ca="1" si="40"/>
        <v>#DIV/0!</v>
      </c>
      <c r="G65" s="1412" t="e">
        <f t="shared" ca="1" si="41"/>
        <v>#DIV/0!</v>
      </c>
      <c r="H65" s="1412" t="e">
        <f t="shared" ca="1" si="42"/>
        <v>#DIV/0!</v>
      </c>
      <c r="I65" s="1412" t="e">
        <f t="shared" ca="1" si="43"/>
        <v>#DIV/0!</v>
      </c>
      <c r="J65" s="1412" t="e">
        <f t="shared" ca="1" si="44"/>
        <v>#DIV/0!</v>
      </c>
      <c r="K65" s="1412" t="e">
        <f t="shared" ca="1" si="45"/>
        <v>#DIV/0!</v>
      </c>
      <c r="L65" s="1412" t="e">
        <f t="shared" ca="1" si="46"/>
        <v>#DIV/0!</v>
      </c>
      <c r="M65" s="1412" t="e">
        <f t="shared" ca="1" si="47"/>
        <v>#DIV/0!</v>
      </c>
      <c r="N65" s="1412" t="e">
        <f t="shared" ca="1" si="48"/>
        <v>#DIV/0!</v>
      </c>
    </row>
    <row r="66" spans="2:14">
      <c r="B66" s="27" t="s">
        <v>460</v>
      </c>
      <c r="C66" s="1410" t="e">
        <f t="shared" ca="1" si="37"/>
        <v>#DIV/0!</v>
      </c>
      <c r="D66" s="1410" t="e">
        <f t="shared" ca="1" si="38"/>
        <v>#DIV/0!</v>
      </c>
      <c r="E66" s="1410" t="e">
        <f t="shared" ca="1" si="39"/>
        <v>#DIV/0!</v>
      </c>
      <c r="F66" s="1410" t="e">
        <f t="shared" ca="1" si="40"/>
        <v>#DIV/0!</v>
      </c>
      <c r="G66" s="1410" t="e">
        <f t="shared" ca="1" si="41"/>
        <v>#DIV/0!</v>
      </c>
      <c r="H66" s="1410" t="e">
        <f t="shared" ca="1" si="42"/>
        <v>#DIV/0!</v>
      </c>
      <c r="I66" s="1410" t="e">
        <f t="shared" ca="1" si="43"/>
        <v>#DIV/0!</v>
      </c>
      <c r="J66" s="1410" t="e">
        <f t="shared" ca="1" si="44"/>
        <v>#DIV/0!</v>
      </c>
      <c r="K66" s="1410" t="e">
        <f t="shared" ca="1" si="45"/>
        <v>#DIV/0!</v>
      </c>
      <c r="L66" s="1410" t="e">
        <f t="shared" ca="1" si="46"/>
        <v>#DIV/0!</v>
      </c>
      <c r="M66" s="1410" t="e">
        <f t="shared" ca="1" si="47"/>
        <v>#DIV/0!</v>
      </c>
      <c r="N66" s="1410" t="e">
        <f t="shared" ca="1" si="48"/>
        <v>#DIV/0!</v>
      </c>
    </row>
    <row r="67" spans="2:14">
      <c r="B67" s="27"/>
      <c r="C67" s="1250">
        <f t="shared" si="37"/>
        <v>0</v>
      </c>
      <c r="D67" s="1250">
        <f t="shared" si="38"/>
        <v>0</v>
      </c>
      <c r="E67" s="1250">
        <f t="shared" si="39"/>
        <v>0</v>
      </c>
      <c r="F67" s="1250">
        <f t="shared" si="40"/>
        <v>0</v>
      </c>
      <c r="G67" s="1250">
        <f t="shared" si="41"/>
        <v>0</v>
      </c>
      <c r="H67" s="1250">
        <f t="shared" si="42"/>
        <v>0</v>
      </c>
      <c r="I67" s="1250">
        <f t="shared" si="43"/>
        <v>0</v>
      </c>
      <c r="J67" s="1250">
        <f t="shared" si="44"/>
        <v>0</v>
      </c>
      <c r="K67" s="1250">
        <f t="shared" si="45"/>
        <v>0</v>
      </c>
      <c r="L67" s="1250">
        <f t="shared" si="46"/>
        <v>0</v>
      </c>
      <c r="M67" s="1250">
        <f t="shared" si="47"/>
        <v>0</v>
      </c>
      <c r="N67" s="1250">
        <f t="shared" si="48"/>
        <v>0</v>
      </c>
    </row>
    <row r="68" spans="2:14">
      <c r="B68" s="27" t="s">
        <v>290</v>
      </c>
      <c r="C68" s="1412">
        <f t="shared" ca="1" si="37"/>
        <v>0</v>
      </c>
      <c r="D68" s="1412">
        <f t="shared" ca="1" si="38"/>
        <v>0</v>
      </c>
      <c r="E68" s="1412">
        <f t="shared" ca="1" si="39"/>
        <v>0</v>
      </c>
      <c r="F68" s="1412">
        <f t="shared" ca="1" si="40"/>
        <v>0</v>
      </c>
      <c r="G68" s="1412">
        <f t="shared" ca="1" si="41"/>
        <v>0</v>
      </c>
      <c r="H68" s="1412">
        <f t="shared" ca="1" si="42"/>
        <v>0</v>
      </c>
      <c r="I68" s="1412">
        <f t="shared" ca="1" si="43"/>
        <v>0</v>
      </c>
      <c r="J68" s="1412">
        <f t="shared" ca="1" si="44"/>
        <v>0</v>
      </c>
      <c r="K68" s="1412">
        <f t="shared" ca="1" si="45"/>
        <v>0</v>
      </c>
      <c r="L68" s="1412">
        <f t="shared" ca="1" si="46"/>
        <v>0</v>
      </c>
      <c r="M68" s="1412">
        <f t="shared" ca="1" si="47"/>
        <v>0</v>
      </c>
      <c r="N68" s="1412">
        <f t="shared" ca="1" si="48"/>
        <v>0</v>
      </c>
    </row>
    <row r="69" spans="2:14">
      <c r="B69" s="27" t="s">
        <v>461</v>
      </c>
      <c r="C69" s="1410" t="e">
        <f t="shared" ca="1" si="37"/>
        <v>#DIV/0!</v>
      </c>
      <c r="D69" s="1410" t="e">
        <f t="shared" ca="1" si="38"/>
        <v>#DIV/0!</v>
      </c>
      <c r="E69" s="1410" t="e">
        <f t="shared" ca="1" si="39"/>
        <v>#DIV/0!</v>
      </c>
      <c r="F69" s="1410" t="e">
        <f t="shared" ca="1" si="40"/>
        <v>#DIV/0!</v>
      </c>
      <c r="G69" s="1410" t="e">
        <f t="shared" ca="1" si="41"/>
        <v>#DIV/0!</v>
      </c>
      <c r="H69" s="1410" t="e">
        <f t="shared" ca="1" si="42"/>
        <v>#DIV/0!</v>
      </c>
      <c r="I69" s="1410" t="e">
        <f t="shared" ca="1" si="43"/>
        <v>#DIV/0!</v>
      </c>
      <c r="J69" s="1410" t="e">
        <f t="shared" ca="1" si="44"/>
        <v>#DIV/0!</v>
      </c>
      <c r="K69" s="1410" t="e">
        <f t="shared" ca="1" si="45"/>
        <v>#DIV/0!</v>
      </c>
      <c r="L69" s="1410" t="e">
        <f t="shared" ca="1" si="46"/>
        <v>#DIV/0!</v>
      </c>
      <c r="M69" s="1410" t="e">
        <f t="shared" ca="1" si="47"/>
        <v>#DIV/0!</v>
      </c>
      <c r="N69" s="1410" t="e">
        <f t="shared" ca="1" si="48"/>
        <v>#DIV/0!</v>
      </c>
    </row>
    <row r="70" spans="2:14">
      <c r="B70" s="27"/>
      <c r="C70" s="1250">
        <f t="shared" si="37"/>
        <v>0</v>
      </c>
      <c r="D70" s="1250">
        <f t="shared" si="38"/>
        <v>0</v>
      </c>
      <c r="E70" s="1250">
        <f t="shared" si="39"/>
        <v>0</v>
      </c>
      <c r="F70" s="1250">
        <f t="shared" si="40"/>
        <v>0</v>
      </c>
      <c r="G70" s="1250">
        <f t="shared" si="41"/>
        <v>0</v>
      </c>
      <c r="H70" s="1250">
        <f t="shared" si="42"/>
        <v>0</v>
      </c>
      <c r="I70" s="1250">
        <f t="shared" si="43"/>
        <v>0</v>
      </c>
      <c r="J70" s="1250">
        <f t="shared" si="44"/>
        <v>0</v>
      </c>
      <c r="K70" s="1250">
        <f t="shared" si="45"/>
        <v>0</v>
      </c>
      <c r="L70" s="1250">
        <f t="shared" si="46"/>
        <v>0</v>
      </c>
      <c r="M70" s="1250">
        <f t="shared" si="47"/>
        <v>0</v>
      </c>
      <c r="N70" s="1250">
        <f t="shared" si="48"/>
        <v>0</v>
      </c>
    </row>
    <row r="71" spans="2:14">
      <c r="B71" s="27" t="s">
        <v>462</v>
      </c>
      <c r="C71" s="1412" t="e">
        <f t="shared" ca="1" si="37"/>
        <v>#DIV/0!</v>
      </c>
      <c r="D71" s="1412" t="e">
        <f t="shared" ca="1" si="38"/>
        <v>#DIV/0!</v>
      </c>
      <c r="E71" s="1412" t="e">
        <f t="shared" ca="1" si="39"/>
        <v>#DIV/0!</v>
      </c>
      <c r="F71" s="1412" t="e">
        <f t="shared" ca="1" si="40"/>
        <v>#DIV/0!</v>
      </c>
      <c r="G71" s="1412" t="e">
        <f t="shared" ca="1" si="41"/>
        <v>#DIV/0!</v>
      </c>
      <c r="H71" s="1412" t="e">
        <f t="shared" ca="1" si="42"/>
        <v>#DIV/0!</v>
      </c>
      <c r="I71" s="1412" t="e">
        <f t="shared" ca="1" si="43"/>
        <v>#DIV/0!</v>
      </c>
      <c r="J71" s="1412" t="e">
        <f t="shared" ca="1" si="44"/>
        <v>#DIV/0!</v>
      </c>
      <c r="K71" s="1412" t="e">
        <f t="shared" ca="1" si="45"/>
        <v>#DIV/0!</v>
      </c>
      <c r="L71" s="1412" t="e">
        <f t="shared" ca="1" si="46"/>
        <v>#DIV/0!</v>
      </c>
      <c r="M71" s="1412" t="e">
        <f t="shared" ca="1" si="47"/>
        <v>#DIV/0!</v>
      </c>
      <c r="N71" s="1412" t="e">
        <f t="shared" ca="1" si="48"/>
        <v>#DIV/0!</v>
      </c>
    </row>
    <row r="72" spans="2:14">
      <c r="B72" s="27" t="s">
        <v>463</v>
      </c>
      <c r="C72" s="1410" t="e">
        <f t="shared" ca="1" si="37"/>
        <v>#DIV/0!</v>
      </c>
      <c r="D72" s="1410" t="e">
        <f t="shared" ca="1" si="38"/>
        <v>#DIV/0!</v>
      </c>
      <c r="E72" s="1410" t="e">
        <f t="shared" ca="1" si="39"/>
        <v>#DIV/0!</v>
      </c>
      <c r="F72" s="1410" t="e">
        <f t="shared" ca="1" si="40"/>
        <v>#DIV/0!</v>
      </c>
      <c r="G72" s="1410" t="e">
        <f t="shared" ca="1" si="41"/>
        <v>#DIV/0!</v>
      </c>
      <c r="H72" s="1410" t="e">
        <f t="shared" ca="1" si="42"/>
        <v>#DIV/0!</v>
      </c>
      <c r="I72" s="1410" t="e">
        <f t="shared" ca="1" si="43"/>
        <v>#DIV/0!</v>
      </c>
      <c r="J72" s="1410" t="e">
        <f t="shared" ca="1" si="44"/>
        <v>#DIV/0!</v>
      </c>
      <c r="K72" s="1410" t="e">
        <f t="shared" ca="1" si="45"/>
        <v>#DIV/0!</v>
      </c>
      <c r="L72" s="1410" t="e">
        <f t="shared" ca="1" si="46"/>
        <v>#DIV/0!</v>
      </c>
      <c r="M72" s="1410" t="e">
        <f t="shared" ca="1" si="47"/>
        <v>#DIV/0!</v>
      </c>
      <c r="N72" s="1410" t="e">
        <f t="shared" ca="1" si="48"/>
        <v>#DIV/0!</v>
      </c>
    </row>
    <row r="73" spans="2:14">
      <c r="B73" s="27"/>
      <c r="C73" s="1250">
        <f t="shared" si="37"/>
        <v>0</v>
      </c>
      <c r="D73" s="1250">
        <f t="shared" si="38"/>
        <v>0</v>
      </c>
      <c r="E73" s="1250">
        <f t="shared" si="39"/>
        <v>0</v>
      </c>
      <c r="F73" s="1250">
        <f t="shared" si="40"/>
        <v>0</v>
      </c>
      <c r="G73" s="1250">
        <f t="shared" si="41"/>
        <v>0</v>
      </c>
      <c r="H73" s="1250">
        <f t="shared" si="42"/>
        <v>0</v>
      </c>
      <c r="I73" s="1250">
        <f t="shared" si="43"/>
        <v>0</v>
      </c>
      <c r="J73" s="1250">
        <f t="shared" si="44"/>
        <v>0</v>
      </c>
      <c r="K73" s="1250">
        <f t="shared" si="45"/>
        <v>0</v>
      </c>
      <c r="L73" s="1250">
        <f t="shared" si="46"/>
        <v>0</v>
      </c>
      <c r="M73" s="1250">
        <f t="shared" si="47"/>
        <v>0</v>
      </c>
      <c r="N73" s="1250">
        <f t="shared" si="48"/>
        <v>0</v>
      </c>
    </row>
    <row r="74" spans="2:14">
      <c r="B74" s="27" t="s">
        <v>219</v>
      </c>
      <c r="C74" s="737" t="e">
        <f t="shared" ca="1" si="37"/>
        <v>#DIV/0!</v>
      </c>
      <c r="D74" s="737" t="e">
        <f t="shared" ca="1" si="38"/>
        <v>#DIV/0!</v>
      </c>
      <c r="E74" s="737" t="e">
        <f t="shared" ca="1" si="39"/>
        <v>#DIV/0!</v>
      </c>
      <c r="F74" s="737" t="e">
        <f t="shared" ca="1" si="40"/>
        <v>#DIV/0!</v>
      </c>
      <c r="G74" s="737" t="e">
        <f t="shared" ca="1" si="41"/>
        <v>#DIV/0!</v>
      </c>
      <c r="H74" s="737" t="e">
        <f t="shared" ca="1" si="42"/>
        <v>#DIV/0!</v>
      </c>
      <c r="I74" s="737" t="e">
        <f t="shared" ca="1" si="43"/>
        <v>#DIV/0!</v>
      </c>
      <c r="J74" s="737" t="e">
        <f t="shared" ca="1" si="44"/>
        <v>#DIV/0!</v>
      </c>
      <c r="K74" s="737" t="e">
        <f t="shared" ca="1" si="45"/>
        <v>#DIV/0!</v>
      </c>
      <c r="L74" s="737" t="e">
        <f t="shared" ca="1" si="46"/>
        <v>#DIV/0!</v>
      </c>
      <c r="M74" s="737" t="e">
        <f t="shared" ca="1" si="47"/>
        <v>#DIV/0!</v>
      </c>
      <c r="N74" s="737" t="e">
        <f t="shared" ca="1" si="48"/>
        <v>#DIV/0!</v>
      </c>
    </row>
    <row r="75" spans="2:14">
      <c r="B75" s="28"/>
    </row>
    <row r="76" spans="2:14">
      <c r="B76" s="28"/>
    </row>
    <row r="77" spans="2:14" ht="15" customHeight="1" thickBot="1">
      <c r="B77" s="28"/>
      <c r="C77" s="47">
        <f t="shared" ref="C77:C99" si="49">AM2</f>
        <v>47238</v>
      </c>
      <c r="D77" s="47">
        <f t="shared" ref="D77:D99" si="50">AN2</f>
        <v>47269</v>
      </c>
      <c r="E77" s="47">
        <f t="shared" ref="E77:E99" si="51">AO2</f>
        <v>47299</v>
      </c>
      <c r="F77" s="47">
        <f t="shared" ref="F77:F99" si="52">AP2</f>
        <v>47330</v>
      </c>
      <c r="G77" s="47">
        <f t="shared" ref="G77:G99" si="53">AQ2</f>
        <v>47361</v>
      </c>
      <c r="H77" s="47">
        <f t="shared" ref="H77:H99" si="54">AR2</f>
        <v>47391</v>
      </c>
      <c r="I77" s="47">
        <f t="shared" ref="I77:I99" si="55">AS2</f>
        <v>47422</v>
      </c>
      <c r="J77" s="47">
        <f t="shared" ref="J77:J99" si="56">AT2</f>
        <v>47452</v>
      </c>
      <c r="K77" s="47">
        <f t="shared" ref="K77:K99" si="57">AU2</f>
        <v>47483</v>
      </c>
      <c r="L77" s="47">
        <f t="shared" ref="L77:L99" si="58">AV2</f>
        <v>47514</v>
      </c>
      <c r="M77" s="47">
        <f t="shared" ref="M77:M99" si="59">AW2</f>
        <v>47542</v>
      </c>
      <c r="N77" s="47">
        <f t="shared" ref="N77:N99" si="60">AX2</f>
        <v>47573</v>
      </c>
    </row>
    <row r="78" spans="2:14" ht="15" customHeight="1" thickBot="1">
      <c r="B78" s="1810"/>
      <c r="C78" s="1810">
        <f t="shared" si="49"/>
        <v>37</v>
      </c>
      <c r="D78" s="1810">
        <f t="shared" si="50"/>
        <v>38</v>
      </c>
      <c r="E78" s="1810">
        <f t="shared" si="51"/>
        <v>39</v>
      </c>
      <c r="F78" s="1810">
        <f t="shared" si="52"/>
        <v>40</v>
      </c>
      <c r="G78" s="1810">
        <f t="shared" si="53"/>
        <v>41</v>
      </c>
      <c r="H78" s="1810">
        <f t="shared" si="54"/>
        <v>42</v>
      </c>
      <c r="I78" s="1810">
        <f t="shared" si="55"/>
        <v>43</v>
      </c>
      <c r="J78" s="1810">
        <f t="shared" si="56"/>
        <v>44</v>
      </c>
      <c r="K78" s="1810">
        <f t="shared" si="57"/>
        <v>45</v>
      </c>
      <c r="L78" s="1810">
        <f t="shared" si="58"/>
        <v>46</v>
      </c>
      <c r="M78" s="1810">
        <f t="shared" si="59"/>
        <v>47</v>
      </c>
      <c r="N78" s="1810">
        <f t="shared" si="60"/>
        <v>48</v>
      </c>
    </row>
    <row r="79" spans="2:14">
      <c r="B79" s="27" t="s">
        <v>410</v>
      </c>
      <c r="C79" s="1250">
        <f t="shared" ca="1" si="49"/>
        <v>0</v>
      </c>
      <c r="D79" s="1250">
        <f t="shared" ca="1" si="50"/>
        <v>0</v>
      </c>
      <c r="E79" s="1250">
        <f t="shared" ca="1" si="51"/>
        <v>0</v>
      </c>
      <c r="F79" s="1250">
        <f t="shared" ca="1" si="52"/>
        <v>0</v>
      </c>
      <c r="G79" s="1250">
        <f t="shared" ca="1" si="53"/>
        <v>0</v>
      </c>
      <c r="H79" s="1250">
        <f t="shared" ca="1" si="54"/>
        <v>0</v>
      </c>
      <c r="I79" s="1250">
        <f t="shared" ca="1" si="55"/>
        <v>0</v>
      </c>
      <c r="J79" s="1250">
        <f t="shared" ca="1" si="56"/>
        <v>0</v>
      </c>
      <c r="K79" s="1250">
        <f t="shared" ca="1" si="57"/>
        <v>0</v>
      </c>
      <c r="L79" s="1250">
        <f t="shared" ca="1" si="58"/>
        <v>0</v>
      </c>
      <c r="M79" s="1250">
        <f t="shared" ca="1" si="59"/>
        <v>0</v>
      </c>
      <c r="N79" s="1250">
        <f t="shared" ca="1" si="60"/>
        <v>0</v>
      </c>
    </row>
    <row r="80" spans="2:14">
      <c r="B80" s="27" t="s">
        <v>1262</v>
      </c>
      <c r="C80" s="1412">
        <f t="shared" ca="1" si="49"/>
        <v>-13609.101604050002</v>
      </c>
      <c r="D80" s="1412">
        <f t="shared" ca="1" si="50"/>
        <v>-13609.101604050002</v>
      </c>
      <c r="E80" s="1412">
        <f t="shared" ca="1" si="51"/>
        <v>-13609.101604050002</v>
      </c>
      <c r="F80" s="1412">
        <f t="shared" ca="1" si="52"/>
        <v>-13609.101604050002</v>
      </c>
      <c r="G80" s="1412">
        <f t="shared" ca="1" si="53"/>
        <v>-13609.101604050002</v>
      </c>
      <c r="H80" s="1412">
        <f t="shared" ca="1" si="54"/>
        <v>-13609.101604050002</v>
      </c>
      <c r="I80" s="1412">
        <f t="shared" ca="1" si="55"/>
        <v>-13609.101604050002</v>
      </c>
      <c r="J80" s="1412">
        <f t="shared" ca="1" si="56"/>
        <v>-13609.101604050002</v>
      </c>
      <c r="K80" s="1412">
        <f t="shared" ca="1" si="57"/>
        <v>-13609.101604050002</v>
      </c>
      <c r="L80" s="1412">
        <f t="shared" ca="1" si="58"/>
        <v>-13609.101604050002</v>
      </c>
      <c r="M80" s="1412">
        <f t="shared" ca="1" si="59"/>
        <v>-13609.101604050002</v>
      </c>
      <c r="N80" s="1412">
        <f t="shared" ca="1" si="60"/>
        <v>-13609.101604050002</v>
      </c>
    </row>
    <row r="81" spans="2:14">
      <c r="B81" s="27" t="s">
        <v>589</v>
      </c>
      <c r="C81" s="1410">
        <f t="shared" ca="1" si="49"/>
        <v>-13609.101604050002</v>
      </c>
      <c r="D81" s="1410">
        <f t="shared" ca="1" si="50"/>
        <v>-13609.101604050002</v>
      </c>
      <c r="E81" s="1410">
        <f t="shared" ca="1" si="51"/>
        <v>-13609.101604050002</v>
      </c>
      <c r="F81" s="1410">
        <f t="shared" ca="1" si="52"/>
        <v>-13609.101604050002</v>
      </c>
      <c r="G81" s="1410">
        <f t="shared" ca="1" si="53"/>
        <v>-13609.101604050002</v>
      </c>
      <c r="H81" s="1410">
        <f t="shared" ca="1" si="54"/>
        <v>-13609.101604050002</v>
      </c>
      <c r="I81" s="1410">
        <f t="shared" ca="1" si="55"/>
        <v>-13609.101604050002</v>
      </c>
      <c r="J81" s="1410">
        <f t="shared" ca="1" si="56"/>
        <v>-13609.101604050002</v>
      </c>
      <c r="K81" s="1410">
        <f t="shared" ca="1" si="57"/>
        <v>-13609.101604050002</v>
      </c>
      <c r="L81" s="1410">
        <f t="shared" ca="1" si="58"/>
        <v>-13609.101604050002</v>
      </c>
      <c r="M81" s="1410">
        <f t="shared" ca="1" si="59"/>
        <v>-13609.101604050002</v>
      </c>
      <c r="N81" s="1410">
        <f t="shared" ca="1" si="60"/>
        <v>-13609.101604050002</v>
      </c>
    </row>
    <row r="82" spans="2:14">
      <c r="B82" s="27"/>
      <c r="C82" s="1250">
        <f t="shared" si="49"/>
        <v>0</v>
      </c>
      <c r="D82" s="1250">
        <f t="shared" si="50"/>
        <v>0</v>
      </c>
      <c r="E82" s="1250">
        <f t="shared" si="51"/>
        <v>0</v>
      </c>
      <c r="F82" s="1250">
        <f t="shared" si="52"/>
        <v>0</v>
      </c>
      <c r="G82" s="1250">
        <f t="shared" si="53"/>
        <v>0</v>
      </c>
      <c r="H82" s="1250">
        <f t="shared" si="54"/>
        <v>0</v>
      </c>
      <c r="I82" s="1250">
        <f t="shared" si="55"/>
        <v>0</v>
      </c>
      <c r="J82" s="1250">
        <f t="shared" si="56"/>
        <v>0</v>
      </c>
      <c r="K82" s="1250">
        <f t="shared" si="57"/>
        <v>0</v>
      </c>
      <c r="L82" s="1250">
        <f t="shared" si="58"/>
        <v>0</v>
      </c>
      <c r="M82" s="1250">
        <f t="shared" si="59"/>
        <v>0</v>
      </c>
      <c r="N82" s="1250">
        <f t="shared" si="60"/>
        <v>0</v>
      </c>
    </row>
    <row r="83" spans="2:14">
      <c r="B83" s="27" t="s">
        <v>443</v>
      </c>
      <c r="C83" s="1412" t="e">
        <f t="shared" ca="1" si="49"/>
        <v>#DIV/0!</v>
      </c>
      <c r="D83" s="1412" t="e">
        <f t="shared" ca="1" si="50"/>
        <v>#DIV/0!</v>
      </c>
      <c r="E83" s="1412" t="e">
        <f t="shared" ca="1" si="51"/>
        <v>#DIV/0!</v>
      </c>
      <c r="F83" s="1412" t="e">
        <f t="shared" ca="1" si="52"/>
        <v>#DIV/0!</v>
      </c>
      <c r="G83" s="1412" t="e">
        <f t="shared" ca="1" si="53"/>
        <v>#DIV/0!</v>
      </c>
      <c r="H83" s="1412" t="e">
        <f t="shared" ca="1" si="54"/>
        <v>#DIV/0!</v>
      </c>
      <c r="I83" s="1412" t="e">
        <f t="shared" ca="1" si="55"/>
        <v>#DIV/0!</v>
      </c>
      <c r="J83" s="1412" t="e">
        <f t="shared" ca="1" si="56"/>
        <v>#DIV/0!</v>
      </c>
      <c r="K83" s="1412" t="e">
        <f t="shared" ca="1" si="57"/>
        <v>#DIV/0!</v>
      </c>
      <c r="L83" s="1412" t="e">
        <f t="shared" ca="1" si="58"/>
        <v>#DIV/0!</v>
      </c>
      <c r="M83" s="1412" t="e">
        <f t="shared" ca="1" si="59"/>
        <v>#DIV/0!</v>
      </c>
      <c r="N83" s="1412" t="e">
        <f t="shared" ca="1" si="60"/>
        <v>#DIV/0!</v>
      </c>
    </row>
    <row r="84" spans="2:14">
      <c r="B84" s="27" t="s">
        <v>1263</v>
      </c>
      <c r="C84" s="1410" t="e">
        <f t="shared" ca="1" si="49"/>
        <v>#DIV/0!</v>
      </c>
      <c r="D84" s="1410" t="e">
        <f t="shared" ca="1" si="50"/>
        <v>#DIV/0!</v>
      </c>
      <c r="E84" s="1410" t="e">
        <f t="shared" ca="1" si="51"/>
        <v>#DIV/0!</v>
      </c>
      <c r="F84" s="1410" t="e">
        <f t="shared" ca="1" si="52"/>
        <v>#DIV/0!</v>
      </c>
      <c r="G84" s="1410" t="e">
        <f t="shared" ca="1" si="53"/>
        <v>#DIV/0!</v>
      </c>
      <c r="H84" s="1410" t="e">
        <f t="shared" ca="1" si="54"/>
        <v>#DIV/0!</v>
      </c>
      <c r="I84" s="1410" t="e">
        <f t="shared" ca="1" si="55"/>
        <v>#DIV/0!</v>
      </c>
      <c r="J84" s="1410" t="e">
        <f t="shared" ca="1" si="56"/>
        <v>#DIV/0!</v>
      </c>
      <c r="K84" s="1410" t="e">
        <f t="shared" ca="1" si="57"/>
        <v>#DIV/0!</v>
      </c>
      <c r="L84" s="1410" t="e">
        <f t="shared" ca="1" si="58"/>
        <v>#DIV/0!</v>
      </c>
      <c r="M84" s="1410" t="e">
        <f t="shared" ca="1" si="59"/>
        <v>#DIV/0!</v>
      </c>
      <c r="N84" s="1410" t="e">
        <f t="shared" ca="1" si="60"/>
        <v>#DIV/0!</v>
      </c>
    </row>
    <row r="85" spans="2:14">
      <c r="B85" s="27"/>
      <c r="C85" s="1250">
        <f t="shared" si="49"/>
        <v>0</v>
      </c>
      <c r="D85" s="1250">
        <f t="shared" si="50"/>
        <v>0</v>
      </c>
      <c r="E85" s="1250">
        <f t="shared" si="51"/>
        <v>0</v>
      </c>
      <c r="F85" s="1250">
        <f t="shared" si="52"/>
        <v>0</v>
      </c>
      <c r="G85" s="1250">
        <f t="shared" si="53"/>
        <v>0</v>
      </c>
      <c r="H85" s="1250">
        <f t="shared" si="54"/>
        <v>0</v>
      </c>
      <c r="I85" s="1250">
        <f t="shared" si="55"/>
        <v>0</v>
      </c>
      <c r="J85" s="1250">
        <f t="shared" si="56"/>
        <v>0</v>
      </c>
      <c r="K85" s="1250">
        <f t="shared" si="57"/>
        <v>0</v>
      </c>
      <c r="L85" s="1250">
        <f t="shared" si="58"/>
        <v>0</v>
      </c>
      <c r="M85" s="1250">
        <f t="shared" si="59"/>
        <v>0</v>
      </c>
      <c r="N85" s="1250">
        <f t="shared" si="60"/>
        <v>0</v>
      </c>
    </row>
    <row r="86" spans="2:14">
      <c r="B86" s="27" t="s">
        <v>49</v>
      </c>
      <c r="C86" s="1412">
        <f t="shared" ca="1" si="49"/>
        <v>4.2124912726453898</v>
      </c>
      <c r="D86" s="1412">
        <f t="shared" ca="1" si="50"/>
        <v>4.2124912726453898</v>
      </c>
      <c r="E86" s="1412">
        <f t="shared" ca="1" si="51"/>
        <v>4.2124912726453898</v>
      </c>
      <c r="F86" s="1412">
        <f t="shared" ca="1" si="52"/>
        <v>4.2124912726453898</v>
      </c>
      <c r="G86" s="1412">
        <f t="shared" ca="1" si="53"/>
        <v>4.2124912726453898</v>
      </c>
      <c r="H86" s="1412">
        <f t="shared" ca="1" si="54"/>
        <v>4.2124912726453898</v>
      </c>
      <c r="I86" s="1412">
        <f t="shared" ca="1" si="55"/>
        <v>4.2124912726453898</v>
      </c>
      <c r="J86" s="1412">
        <f t="shared" ca="1" si="56"/>
        <v>4.2124912726453898</v>
      </c>
      <c r="K86" s="1412">
        <f t="shared" ca="1" si="57"/>
        <v>4.2124912726453898</v>
      </c>
      <c r="L86" s="1412">
        <f t="shared" ca="1" si="58"/>
        <v>4.2124912726453898</v>
      </c>
      <c r="M86" s="1412">
        <f t="shared" ca="1" si="59"/>
        <v>4.2124912726453898</v>
      </c>
      <c r="N86" s="1412">
        <f t="shared" ca="1" si="60"/>
        <v>4.2124912726453898</v>
      </c>
    </row>
    <row r="87" spans="2:14">
      <c r="B87" s="27" t="s">
        <v>1264</v>
      </c>
      <c r="C87" s="1410" t="e">
        <f t="shared" ca="1" si="49"/>
        <v>#DIV/0!</v>
      </c>
      <c r="D87" s="1410" t="e">
        <f t="shared" ca="1" si="50"/>
        <v>#DIV/0!</v>
      </c>
      <c r="E87" s="1410" t="e">
        <f t="shared" ca="1" si="51"/>
        <v>#DIV/0!</v>
      </c>
      <c r="F87" s="1410" t="e">
        <f t="shared" ca="1" si="52"/>
        <v>#DIV/0!</v>
      </c>
      <c r="G87" s="1410" t="e">
        <f t="shared" ca="1" si="53"/>
        <v>#DIV/0!</v>
      </c>
      <c r="H87" s="1410" t="e">
        <f t="shared" ca="1" si="54"/>
        <v>#DIV/0!</v>
      </c>
      <c r="I87" s="1410" t="e">
        <f t="shared" ca="1" si="55"/>
        <v>#DIV/0!</v>
      </c>
      <c r="J87" s="1410" t="e">
        <f t="shared" ca="1" si="56"/>
        <v>#DIV/0!</v>
      </c>
      <c r="K87" s="1410" t="e">
        <f t="shared" ca="1" si="57"/>
        <v>#DIV/0!</v>
      </c>
      <c r="L87" s="1410" t="e">
        <f t="shared" ca="1" si="58"/>
        <v>#DIV/0!</v>
      </c>
      <c r="M87" s="1410" t="e">
        <f t="shared" ca="1" si="59"/>
        <v>#DIV/0!</v>
      </c>
      <c r="N87" s="1410" t="e">
        <f t="shared" ca="1" si="60"/>
        <v>#DIV/0!</v>
      </c>
    </row>
    <row r="88" spans="2:14">
      <c r="B88" s="27"/>
      <c r="C88" s="1250">
        <f t="shared" si="49"/>
        <v>0</v>
      </c>
      <c r="D88" s="1250">
        <f t="shared" si="50"/>
        <v>0</v>
      </c>
      <c r="E88" s="1250">
        <f t="shared" si="51"/>
        <v>0</v>
      </c>
      <c r="F88" s="1250">
        <f t="shared" si="52"/>
        <v>0</v>
      </c>
      <c r="G88" s="1250">
        <f t="shared" si="53"/>
        <v>0</v>
      </c>
      <c r="H88" s="1250">
        <f t="shared" si="54"/>
        <v>0</v>
      </c>
      <c r="I88" s="1250">
        <f t="shared" si="55"/>
        <v>0</v>
      </c>
      <c r="J88" s="1250">
        <f t="shared" si="56"/>
        <v>0</v>
      </c>
      <c r="K88" s="1250">
        <f t="shared" si="57"/>
        <v>0</v>
      </c>
      <c r="L88" s="1250">
        <f t="shared" si="58"/>
        <v>0</v>
      </c>
      <c r="M88" s="1250">
        <f t="shared" si="59"/>
        <v>0</v>
      </c>
      <c r="N88" s="1250">
        <f t="shared" si="60"/>
        <v>0</v>
      </c>
    </row>
    <row r="89" spans="2:14">
      <c r="B89" s="27" t="s">
        <v>1265</v>
      </c>
      <c r="C89" s="1250" t="e">
        <f t="shared" ca="1" si="49"/>
        <v>#DIV/0!</v>
      </c>
      <c r="D89" s="1250" t="e">
        <f t="shared" ca="1" si="50"/>
        <v>#DIV/0!</v>
      </c>
      <c r="E89" s="1250" t="e">
        <f t="shared" ca="1" si="51"/>
        <v>#DIV/0!</v>
      </c>
      <c r="F89" s="1250" t="e">
        <f t="shared" ca="1" si="52"/>
        <v>#DIV/0!</v>
      </c>
      <c r="G89" s="1250" t="e">
        <f t="shared" ca="1" si="53"/>
        <v>#DIV/0!</v>
      </c>
      <c r="H89" s="1250" t="e">
        <f t="shared" ca="1" si="54"/>
        <v>#DIV/0!</v>
      </c>
      <c r="I89" s="1250" t="e">
        <f t="shared" ca="1" si="55"/>
        <v>#DIV/0!</v>
      </c>
      <c r="J89" s="1250" t="e">
        <f t="shared" ca="1" si="56"/>
        <v>#DIV/0!</v>
      </c>
      <c r="K89" s="1250" t="e">
        <f t="shared" ca="1" si="57"/>
        <v>#DIV/0!</v>
      </c>
      <c r="L89" s="1250" t="e">
        <f t="shared" ca="1" si="58"/>
        <v>#DIV/0!</v>
      </c>
      <c r="M89" s="1250" t="e">
        <f t="shared" ca="1" si="59"/>
        <v>#DIV/0!</v>
      </c>
      <c r="N89" s="1250" t="e">
        <f t="shared" ca="1" si="60"/>
        <v>#DIV/0!</v>
      </c>
    </row>
    <row r="90" spans="2:14">
      <c r="B90" s="27" t="s">
        <v>240</v>
      </c>
      <c r="C90" s="1412" t="e">
        <f t="shared" ca="1" si="49"/>
        <v>#DIV/0!</v>
      </c>
      <c r="D90" s="1412" t="e">
        <f t="shared" ca="1" si="50"/>
        <v>#DIV/0!</v>
      </c>
      <c r="E90" s="1412" t="e">
        <f t="shared" ca="1" si="51"/>
        <v>#DIV/0!</v>
      </c>
      <c r="F90" s="1412" t="e">
        <f t="shared" ca="1" si="52"/>
        <v>#DIV/0!</v>
      </c>
      <c r="G90" s="1412" t="e">
        <f t="shared" ca="1" si="53"/>
        <v>#DIV/0!</v>
      </c>
      <c r="H90" s="1412" t="e">
        <f t="shared" ca="1" si="54"/>
        <v>#DIV/0!</v>
      </c>
      <c r="I90" s="1412" t="e">
        <f t="shared" ca="1" si="55"/>
        <v>#DIV/0!</v>
      </c>
      <c r="J90" s="1412" t="e">
        <f t="shared" ca="1" si="56"/>
        <v>#DIV/0!</v>
      </c>
      <c r="K90" s="1412" t="e">
        <f t="shared" ca="1" si="57"/>
        <v>#DIV/0!</v>
      </c>
      <c r="L90" s="1412" t="e">
        <f t="shared" ca="1" si="58"/>
        <v>#DIV/0!</v>
      </c>
      <c r="M90" s="1412" t="e">
        <f t="shared" ca="1" si="59"/>
        <v>#DIV/0!</v>
      </c>
      <c r="N90" s="1412" t="e">
        <f t="shared" ca="1" si="60"/>
        <v>#DIV/0!</v>
      </c>
    </row>
    <row r="91" spans="2:14">
      <c r="B91" s="27" t="s">
        <v>460</v>
      </c>
      <c r="C91" s="1410" t="e">
        <f t="shared" ca="1" si="49"/>
        <v>#DIV/0!</v>
      </c>
      <c r="D91" s="1410" t="e">
        <f t="shared" ca="1" si="50"/>
        <v>#DIV/0!</v>
      </c>
      <c r="E91" s="1410" t="e">
        <f t="shared" ca="1" si="51"/>
        <v>#DIV/0!</v>
      </c>
      <c r="F91" s="1410" t="e">
        <f t="shared" ca="1" si="52"/>
        <v>#DIV/0!</v>
      </c>
      <c r="G91" s="1410" t="e">
        <f t="shared" ca="1" si="53"/>
        <v>#DIV/0!</v>
      </c>
      <c r="H91" s="1410" t="e">
        <f t="shared" ca="1" si="54"/>
        <v>#DIV/0!</v>
      </c>
      <c r="I91" s="1410" t="e">
        <f t="shared" ca="1" si="55"/>
        <v>#DIV/0!</v>
      </c>
      <c r="J91" s="1410" t="e">
        <f t="shared" ca="1" si="56"/>
        <v>#DIV/0!</v>
      </c>
      <c r="K91" s="1410" t="e">
        <f t="shared" ca="1" si="57"/>
        <v>#DIV/0!</v>
      </c>
      <c r="L91" s="1410" t="e">
        <f t="shared" ca="1" si="58"/>
        <v>#DIV/0!</v>
      </c>
      <c r="M91" s="1410" t="e">
        <f t="shared" ca="1" si="59"/>
        <v>#DIV/0!</v>
      </c>
      <c r="N91" s="1410" t="e">
        <f t="shared" ca="1" si="60"/>
        <v>#DIV/0!</v>
      </c>
    </row>
    <row r="92" spans="2:14">
      <c r="B92" s="27"/>
      <c r="C92" s="1250">
        <f t="shared" si="49"/>
        <v>0</v>
      </c>
      <c r="D92" s="1250">
        <f t="shared" si="50"/>
        <v>0</v>
      </c>
      <c r="E92" s="1250">
        <f t="shared" si="51"/>
        <v>0</v>
      </c>
      <c r="F92" s="1250">
        <f t="shared" si="52"/>
        <v>0</v>
      </c>
      <c r="G92" s="1250">
        <f t="shared" si="53"/>
        <v>0</v>
      </c>
      <c r="H92" s="1250">
        <f t="shared" si="54"/>
        <v>0</v>
      </c>
      <c r="I92" s="1250">
        <f t="shared" si="55"/>
        <v>0</v>
      </c>
      <c r="J92" s="1250">
        <f t="shared" si="56"/>
        <v>0</v>
      </c>
      <c r="K92" s="1250">
        <f t="shared" si="57"/>
        <v>0</v>
      </c>
      <c r="L92" s="1250">
        <f t="shared" si="58"/>
        <v>0</v>
      </c>
      <c r="M92" s="1250">
        <f t="shared" si="59"/>
        <v>0</v>
      </c>
      <c r="N92" s="1250">
        <f t="shared" si="60"/>
        <v>0</v>
      </c>
    </row>
    <row r="93" spans="2:14">
      <c r="B93" s="27" t="s">
        <v>290</v>
      </c>
      <c r="C93" s="1412">
        <f t="shared" ca="1" si="49"/>
        <v>0</v>
      </c>
      <c r="D93" s="1412">
        <f t="shared" ca="1" si="50"/>
        <v>0</v>
      </c>
      <c r="E93" s="1412">
        <f t="shared" ca="1" si="51"/>
        <v>0</v>
      </c>
      <c r="F93" s="1412">
        <f t="shared" ca="1" si="52"/>
        <v>0</v>
      </c>
      <c r="G93" s="1412">
        <f t="shared" ca="1" si="53"/>
        <v>0</v>
      </c>
      <c r="H93" s="1412">
        <f t="shared" ca="1" si="54"/>
        <v>0</v>
      </c>
      <c r="I93" s="1412">
        <f t="shared" ca="1" si="55"/>
        <v>0</v>
      </c>
      <c r="J93" s="1412">
        <f t="shared" ca="1" si="56"/>
        <v>0</v>
      </c>
      <c r="K93" s="1412">
        <f t="shared" ca="1" si="57"/>
        <v>0</v>
      </c>
      <c r="L93" s="1412">
        <f t="shared" ca="1" si="58"/>
        <v>0</v>
      </c>
      <c r="M93" s="1412">
        <f t="shared" ca="1" si="59"/>
        <v>0</v>
      </c>
      <c r="N93" s="1412">
        <f t="shared" ca="1" si="60"/>
        <v>0</v>
      </c>
    </row>
    <row r="94" spans="2:14">
      <c r="B94" s="27" t="s">
        <v>461</v>
      </c>
      <c r="C94" s="1410" t="e">
        <f t="shared" ca="1" si="49"/>
        <v>#DIV/0!</v>
      </c>
      <c r="D94" s="1410" t="e">
        <f t="shared" ca="1" si="50"/>
        <v>#DIV/0!</v>
      </c>
      <c r="E94" s="1410" t="e">
        <f t="shared" ca="1" si="51"/>
        <v>#DIV/0!</v>
      </c>
      <c r="F94" s="1410" t="e">
        <f t="shared" ca="1" si="52"/>
        <v>#DIV/0!</v>
      </c>
      <c r="G94" s="1410" t="e">
        <f t="shared" ca="1" si="53"/>
        <v>#DIV/0!</v>
      </c>
      <c r="H94" s="1410" t="e">
        <f t="shared" ca="1" si="54"/>
        <v>#DIV/0!</v>
      </c>
      <c r="I94" s="1410" t="e">
        <f t="shared" ca="1" si="55"/>
        <v>#DIV/0!</v>
      </c>
      <c r="J94" s="1410" t="e">
        <f t="shared" ca="1" si="56"/>
        <v>#DIV/0!</v>
      </c>
      <c r="K94" s="1410" t="e">
        <f t="shared" ca="1" si="57"/>
        <v>#DIV/0!</v>
      </c>
      <c r="L94" s="1410" t="e">
        <f t="shared" ca="1" si="58"/>
        <v>#DIV/0!</v>
      </c>
      <c r="M94" s="1410" t="e">
        <f t="shared" ca="1" si="59"/>
        <v>#DIV/0!</v>
      </c>
      <c r="N94" s="1410" t="e">
        <f t="shared" ca="1" si="60"/>
        <v>#DIV/0!</v>
      </c>
    </row>
    <row r="95" spans="2:14">
      <c r="B95" s="27"/>
      <c r="C95" s="1250">
        <f t="shared" si="49"/>
        <v>0</v>
      </c>
      <c r="D95" s="1250">
        <f t="shared" si="50"/>
        <v>0</v>
      </c>
      <c r="E95" s="1250">
        <f t="shared" si="51"/>
        <v>0</v>
      </c>
      <c r="F95" s="1250">
        <f t="shared" si="52"/>
        <v>0</v>
      </c>
      <c r="G95" s="1250">
        <f t="shared" si="53"/>
        <v>0</v>
      </c>
      <c r="H95" s="1250">
        <f t="shared" si="54"/>
        <v>0</v>
      </c>
      <c r="I95" s="1250">
        <f t="shared" si="55"/>
        <v>0</v>
      </c>
      <c r="J95" s="1250">
        <f t="shared" si="56"/>
        <v>0</v>
      </c>
      <c r="K95" s="1250">
        <f t="shared" si="57"/>
        <v>0</v>
      </c>
      <c r="L95" s="1250">
        <f t="shared" si="58"/>
        <v>0</v>
      </c>
      <c r="M95" s="1250">
        <f t="shared" si="59"/>
        <v>0</v>
      </c>
      <c r="N95" s="1250">
        <f t="shared" si="60"/>
        <v>0</v>
      </c>
    </row>
    <row r="96" spans="2:14">
      <c r="B96" s="27" t="s">
        <v>462</v>
      </c>
      <c r="C96" s="1412" t="e">
        <f t="shared" ca="1" si="49"/>
        <v>#DIV/0!</v>
      </c>
      <c r="D96" s="1412" t="e">
        <f t="shared" ca="1" si="50"/>
        <v>#DIV/0!</v>
      </c>
      <c r="E96" s="1412" t="e">
        <f t="shared" ca="1" si="51"/>
        <v>#DIV/0!</v>
      </c>
      <c r="F96" s="1412" t="e">
        <f t="shared" ca="1" si="52"/>
        <v>#DIV/0!</v>
      </c>
      <c r="G96" s="1412" t="e">
        <f t="shared" ca="1" si="53"/>
        <v>#DIV/0!</v>
      </c>
      <c r="H96" s="1412" t="e">
        <f t="shared" ca="1" si="54"/>
        <v>#DIV/0!</v>
      </c>
      <c r="I96" s="1412" t="e">
        <f t="shared" ca="1" si="55"/>
        <v>#DIV/0!</v>
      </c>
      <c r="J96" s="1412" t="e">
        <f t="shared" ca="1" si="56"/>
        <v>#DIV/0!</v>
      </c>
      <c r="K96" s="1412" t="e">
        <f t="shared" ca="1" si="57"/>
        <v>#DIV/0!</v>
      </c>
      <c r="L96" s="1412" t="e">
        <f t="shared" ca="1" si="58"/>
        <v>#DIV/0!</v>
      </c>
      <c r="M96" s="1412" t="e">
        <f t="shared" ca="1" si="59"/>
        <v>#DIV/0!</v>
      </c>
      <c r="N96" s="1412" t="e">
        <f t="shared" ca="1" si="60"/>
        <v>#DIV/0!</v>
      </c>
    </row>
    <row r="97" spans="2:14">
      <c r="B97" s="27" t="s">
        <v>463</v>
      </c>
      <c r="C97" s="1410" t="e">
        <f t="shared" ca="1" si="49"/>
        <v>#DIV/0!</v>
      </c>
      <c r="D97" s="1410" t="e">
        <f t="shared" ca="1" si="50"/>
        <v>#DIV/0!</v>
      </c>
      <c r="E97" s="1410" t="e">
        <f t="shared" ca="1" si="51"/>
        <v>#DIV/0!</v>
      </c>
      <c r="F97" s="1410" t="e">
        <f t="shared" ca="1" si="52"/>
        <v>#DIV/0!</v>
      </c>
      <c r="G97" s="1410" t="e">
        <f t="shared" ca="1" si="53"/>
        <v>#DIV/0!</v>
      </c>
      <c r="H97" s="1410" t="e">
        <f t="shared" ca="1" si="54"/>
        <v>#DIV/0!</v>
      </c>
      <c r="I97" s="1410" t="e">
        <f t="shared" ca="1" si="55"/>
        <v>#DIV/0!</v>
      </c>
      <c r="J97" s="1410" t="e">
        <f t="shared" ca="1" si="56"/>
        <v>#DIV/0!</v>
      </c>
      <c r="K97" s="1410" t="e">
        <f t="shared" ca="1" si="57"/>
        <v>#DIV/0!</v>
      </c>
      <c r="L97" s="1410" t="e">
        <f t="shared" ca="1" si="58"/>
        <v>#DIV/0!</v>
      </c>
      <c r="M97" s="1410" t="e">
        <f t="shared" ca="1" si="59"/>
        <v>#DIV/0!</v>
      </c>
      <c r="N97" s="1410" t="e">
        <f t="shared" ca="1" si="60"/>
        <v>#DIV/0!</v>
      </c>
    </row>
    <row r="98" spans="2:14">
      <c r="B98" s="27"/>
      <c r="C98" s="1250">
        <f t="shared" si="49"/>
        <v>0</v>
      </c>
      <c r="D98" s="1250">
        <f t="shared" si="50"/>
        <v>0</v>
      </c>
      <c r="E98" s="1250">
        <f t="shared" si="51"/>
        <v>0</v>
      </c>
      <c r="F98" s="1250">
        <f t="shared" si="52"/>
        <v>0</v>
      </c>
      <c r="G98" s="1250">
        <f t="shared" si="53"/>
        <v>0</v>
      </c>
      <c r="H98" s="1250">
        <f t="shared" si="54"/>
        <v>0</v>
      </c>
      <c r="I98" s="1250">
        <f t="shared" si="55"/>
        <v>0</v>
      </c>
      <c r="J98" s="1250">
        <f t="shared" si="56"/>
        <v>0</v>
      </c>
      <c r="K98" s="1250">
        <f t="shared" si="57"/>
        <v>0</v>
      </c>
      <c r="L98" s="1250">
        <f t="shared" si="58"/>
        <v>0</v>
      </c>
      <c r="M98" s="1250">
        <f t="shared" si="59"/>
        <v>0</v>
      </c>
      <c r="N98" s="1250">
        <f t="shared" si="60"/>
        <v>0</v>
      </c>
    </row>
    <row r="99" spans="2:14">
      <c r="B99" s="27" t="s">
        <v>219</v>
      </c>
      <c r="C99" s="737" t="e">
        <f t="shared" ca="1" si="49"/>
        <v>#DIV/0!</v>
      </c>
      <c r="D99" s="737" t="e">
        <f t="shared" ca="1" si="50"/>
        <v>#DIV/0!</v>
      </c>
      <c r="E99" s="737" t="e">
        <f t="shared" ca="1" si="51"/>
        <v>#DIV/0!</v>
      </c>
      <c r="F99" s="737" t="e">
        <f t="shared" ca="1" si="52"/>
        <v>#DIV/0!</v>
      </c>
      <c r="G99" s="737" t="e">
        <f t="shared" ca="1" si="53"/>
        <v>#DIV/0!</v>
      </c>
      <c r="H99" s="737" t="e">
        <f t="shared" ca="1" si="54"/>
        <v>#DIV/0!</v>
      </c>
      <c r="I99" s="737" t="e">
        <f t="shared" ca="1" si="55"/>
        <v>#DIV/0!</v>
      </c>
      <c r="J99" s="737" t="e">
        <f t="shared" ca="1" si="56"/>
        <v>#DIV/0!</v>
      </c>
      <c r="K99" s="737" t="e">
        <f t="shared" ca="1" si="57"/>
        <v>#DIV/0!</v>
      </c>
      <c r="L99" s="737" t="e">
        <f t="shared" ca="1" si="58"/>
        <v>#DIV/0!</v>
      </c>
      <c r="M99" s="737" t="e">
        <f t="shared" ca="1" si="59"/>
        <v>#DIV/0!</v>
      </c>
      <c r="N99" s="737" t="e">
        <f t="shared" ca="1" si="60"/>
        <v>#DIV/0!</v>
      </c>
    </row>
    <row r="100" spans="2:14">
      <c r="B100" s="28"/>
    </row>
    <row r="101" spans="2:14">
      <c r="B101" s="28"/>
    </row>
    <row r="102" spans="2:14" ht="15" customHeight="1" thickBot="1">
      <c r="C102" s="47">
        <f t="shared" ref="C102:C124" si="61">AY2</f>
        <v>47603</v>
      </c>
      <c r="D102" s="47">
        <f t="shared" ref="D102:D124" si="62">AZ2</f>
        <v>47634</v>
      </c>
      <c r="E102" s="47">
        <f t="shared" ref="E102:E124" si="63">BA2</f>
        <v>47664</v>
      </c>
      <c r="F102" s="47">
        <f t="shared" ref="F102:F124" si="64">BB2</f>
        <v>47695</v>
      </c>
      <c r="G102" s="47">
        <f t="shared" ref="G102:G124" si="65">BC2</f>
        <v>47726</v>
      </c>
      <c r="H102" s="47">
        <f t="shared" ref="H102:H124" si="66">BD2</f>
        <v>47756</v>
      </c>
      <c r="I102" s="47">
        <f t="shared" ref="I102:I124" si="67">BE2</f>
        <v>47787</v>
      </c>
      <c r="J102" s="47">
        <f t="shared" ref="J102:J124" si="68">BF2</f>
        <v>47817</v>
      </c>
      <c r="K102" s="47">
        <f t="shared" ref="K102:K124" si="69">BG2</f>
        <v>47848</v>
      </c>
      <c r="L102" s="47">
        <f t="shared" ref="L102:L124" si="70">BH2</f>
        <v>47879</v>
      </c>
      <c r="M102" s="47">
        <f t="shared" ref="M102:M124" si="71">BI2</f>
        <v>47907</v>
      </c>
      <c r="N102" s="47">
        <f t="shared" ref="N102:N124" si="72">BJ2</f>
        <v>47938</v>
      </c>
    </row>
    <row r="103" spans="2:14" ht="15" customHeight="1" thickBot="1">
      <c r="B103" s="1810"/>
      <c r="C103" s="1810">
        <f t="shared" si="61"/>
        <v>49</v>
      </c>
      <c r="D103" s="1810">
        <f t="shared" si="62"/>
        <v>50</v>
      </c>
      <c r="E103" s="1810">
        <f t="shared" si="63"/>
        <v>51</v>
      </c>
      <c r="F103" s="1810">
        <f t="shared" si="64"/>
        <v>52</v>
      </c>
      <c r="G103" s="1810">
        <f t="shared" si="65"/>
        <v>53</v>
      </c>
      <c r="H103" s="1810">
        <f t="shared" si="66"/>
        <v>54</v>
      </c>
      <c r="I103" s="1810">
        <f t="shared" si="67"/>
        <v>55</v>
      </c>
      <c r="J103" s="1810">
        <f t="shared" si="68"/>
        <v>56</v>
      </c>
      <c r="K103" s="1810">
        <f t="shared" si="69"/>
        <v>57</v>
      </c>
      <c r="L103" s="1810">
        <f t="shared" si="70"/>
        <v>58</v>
      </c>
      <c r="M103" s="1810">
        <f t="shared" si="71"/>
        <v>59</v>
      </c>
      <c r="N103" s="1810">
        <f t="shared" si="72"/>
        <v>60</v>
      </c>
    </row>
    <row r="104" spans="2:14">
      <c r="B104" s="27" t="s">
        <v>410</v>
      </c>
      <c r="C104" s="1250">
        <f t="shared" ca="1" si="61"/>
        <v>0</v>
      </c>
      <c r="D104" s="1250">
        <f t="shared" ca="1" si="62"/>
        <v>0</v>
      </c>
      <c r="E104" s="1250">
        <f t="shared" ca="1" si="63"/>
        <v>0</v>
      </c>
      <c r="F104" s="1250">
        <f t="shared" ca="1" si="64"/>
        <v>0</v>
      </c>
      <c r="G104" s="1250">
        <f t="shared" ca="1" si="65"/>
        <v>0</v>
      </c>
      <c r="H104" s="1250">
        <f t="shared" ca="1" si="66"/>
        <v>0</v>
      </c>
      <c r="I104" s="1250">
        <f t="shared" ca="1" si="67"/>
        <v>0</v>
      </c>
      <c r="J104" s="1250">
        <f t="shared" ca="1" si="68"/>
        <v>0</v>
      </c>
      <c r="K104" s="1250">
        <f t="shared" ca="1" si="69"/>
        <v>0</v>
      </c>
      <c r="L104" s="1250">
        <f t="shared" ca="1" si="70"/>
        <v>0</v>
      </c>
      <c r="M104" s="1250">
        <f t="shared" ca="1" si="71"/>
        <v>0</v>
      </c>
      <c r="N104" s="1250">
        <f t="shared" ca="1" si="72"/>
        <v>0</v>
      </c>
    </row>
    <row r="105" spans="2:14">
      <c r="B105" s="27" t="s">
        <v>1262</v>
      </c>
      <c r="C105" s="1412">
        <f t="shared" ca="1" si="61"/>
        <v>-14286.958847068501</v>
      </c>
      <c r="D105" s="1412">
        <f t="shared" ca="1" si="62"/>
        <v>-14286.958847068501</v>
      </c>
      <c r="E105" s="1412">
        <f t="shared" ca="1" si="63"/>
        <v>-14286.958847068501</v>
      </c>
      <c r="F105" s="1412">
        <f t="shared" ca="1" si="64"/>
        <v>-14286.958847068501</v>
      </c>
      <c r="G105" s="1412">
        <f t="shared" ca="1" si="65"/>
        <v>-14286.958847068501</v>
      </c>
      <c r="H105" s="1412">
        <f t="shared" ca="1" si="66"/>
        <v>-14286.958847068501</v>
      </c>
      <c r="I105" s="1412">
        <f t="shared" ca="1" si="67"/>
        <v>-14286.958847068501</v>
      </c>
      <c r="J105" s="1412">
        <f t="shared" ca="1" si="68"/>
        <v>-14286.958847068501</v>
      </c>
      <c r="K105" s="1412">
        <f t="shared" ca="1" si="69"/>
        <v>-14286.958847068501</v>
      </c>
      <c r="L105" s="1412">
        <f t="shared" ca="1" si="70"/>
        <v>-14286.958847068501</v>
      </c>
      <c r="M105" s="1412">
        <f t="shared" ca="1" si="71"/>
        <v>-14286.958847068501</v>
      </c>
      <c r="N105" s="1412">
        <f t="shared" ca="1" si="72"/>
        <v>-14286.958847068501</v>
      </c>
    </row>
    <row r="106" spans="2:14">
      <c r="B106" s="27" t="s">
        <v>589</v>
      </c>
      <c r="C106" s="1410">
        <f t="shared" ca="1" si="61"/>
        <v>-14286.958847068501</v>
      </c>
      <c r="D106" s="1410">
        <f t="shared" ca="1" si="62"/>
        <v>-14286.958847068501</v>
      </c>
      <c r="E106" s="1410">
        <f t="shared" ca="1" si="63"/>
        <v>-14286.958847068501</v>
      </c>
      <c r="F106" s="1410">
        <f t="shared" ca="1" si="64"/>
        <v>-14286.958847068501</v>
      </c>
      <c r="G106" s="1410">
        <f t="shared" ca="1" si="65"/>
        <v>-14286.958847068501</v>
      </c>
      <c r="H106" s="1410">
        <f t="shared" ca="1" si="66"/>
        <v>-14286.958847068501</v>
      </c>
      <c r="I106" s="1410">
        <f t="shared" ca="1" si="67"/>
        <v>-14286.958847068501</v>
      </c>
      <c r="J106" s="1410">
        <f t="shared" ca="1" si="68"/>
        <v>-14286.958847068501</v>
      </c>
      <c r="K106" s="1410">
        <f t="shared" ca="1" si="69"/>
        <v>-14286.958847068501</v>
      </c>
      <c r="L106" s="1410">
        <f t="shared" ca="1" si="70"/>
        <v>-14286.958847068501</v>
      </c>
      <c r="M106" s="1410">
        <f t="shared" ca="1" si="71"/>
        <v>-14286.958847068501</v>
      </c>
      <c r="N106" s="1410">
        <f t="shared" ca="1" si="72"/>
        <v>-14286.958847068501</v>
      </c>
    </row>
    <row r="107" spans="2:14">
      <c r="B107" s="27"/>
      <c r="C107" s="1250">
        <f t="shared" si="61"/>
        <v>0</v>
      </c>
      <c r="D107" s="1250">
        <f t="shared" si="62"/>
        <v>0</v>
      </c>
      <c r="E107" s="1250">
        <f t="shared" si="63"/>
        <v>0</v>
      </c>
      <c r="F107" s="1250">
        <f t="shared" si="64"/>
        <v>0</v>
      </c>
      <c r="G107" s="1250">
        <f t="shared" si="65"/>
        <v>0</v>
      </c>
      <c r="H107" s="1250">
        <f t="shared" si="66"/>
        <v>0</v>
      </c>
      <c r="I107" s="1250">
        <f t="shared" si="67"/>
        <v>0</v>
      </c>
      <c r="J107" s="1250">
        <f t="shared" si="68"/>
        <v>0</v>
      </c>
      <c r="K107" s="1250">
        <f t="shared" si="69"/>
        <v>0</v>
      </c>
      <c r="L107" s="1250">
        <f t="shared" si="70"/>
        <v>0</v>
      </c>
      <c r="M107" s="1250">
        <f t="shared" si="71"/>
        <v>0</v>
      </c>
      <c r="N107" s="1250">
        <f t="shared" si="72"/>
        <v>0</v>
      </c>
    </row>
    <row r="108" spans="2:14">
      <c r="B108" s="27" t="s">
        <v>443</v>
      </c>
      <c r="C108" s="1412" t="e">
        <f t="shared" ca="1" si="61"/>
        <v>#DIV/0!</v>
      </c>
      <c r="D108" s="1412" t="e">
        <f t="shared" ca="1" si="62"/>
        <v>#DIV/0!</v>
      </c>
      <c r="E108" s="1412" t="e">
        <f t="shared" ca="1" si="63"/>
        <v>#DIV/0!</v>
      </c>
      <c r="F108" s="1412" t="e">
        <f t="shared" ca="1" si="64"/>
        <v>#DIV/0!</v>
      </c>
      <c r="G108" s="1412" t="e">
        <f t="shared" ca="1" si="65"/>
        <v>#DIV/0!</v>
      </c>
      <c r="H108" s="1412" t="e">
        <f t="shared" ca="1" si="66"/>
        <v>#DIV/0!</v>
      </c>
      <c r="I108" s="1412" t="e">
        <f t="shared" ca="1" si="67"/>
        <v>#DIV/0!</v>
      </c>
      <c r="J108" s="1412" t="e">
        <f t="shared" ca="1" si="68"/>
        <v>#DIV/0!</v>
      </c>
      <c r="K108" s="1412" t="e">
        <f t="shared" ca="1" si="69"/>
        <v>#DIV/0!</v>
      </c>
      <c r="L108" s="1412" t="e">
        <f t="shared" ca="1" si="70"/>
        <v>#DIV/0!</v>
      </c>
      <c r="M108" s="1412" t="e">
        <f t="shared" ca="1" si="71"/>
        <v>#DIV/0!</v>
      </c>
      <c r="N108" s="1412" t="e">
        <f t="shared" ca="1" si="72"/>
        <v>#DIV/0!</v>
      </c>
    </row>
    <row r="109" spans="2:14">
      <c r="B109" s="27" t="s">
        <v>1263</v>
      </c>
      <c r="C109" s="1410" t="e">
        <f t="shared" ca="1" si="61"/>
        <v>#DIV/0!</v>
      </c>
      <c r="D109" s="1410" t="e">
        <f t="shared" ca="1" si="62"/>
        <v>#DIV/0!</v>
      </c>
      <c r="E109" s="1410" t="e">
        <f t="shared" ca="1" si="63"/>
        <v>#DIV/0!</v>
      </c>
      <c r="F109" s="1410" t="e">
        <f t="shared" ca="1" si="64"/>
        <v>#DIV/0!</v>
      </c>
      <c r="G109" s="1410" t="e">
        <f t="shared" ca="1" si="65"/>
        <v>#DIV/0!</v>
      </c>
      <c r="H109" s="1410" t="e">
        <f t="shared" ca="1" si="66"/>
        <v>#DIV/0!</v>
      </c>
      <c r="I109" s="1410" t="e">
        <f t="shared" ca="1" si="67"/>
        <v>#DIV/0!</v>
      </c>
      <c r="J109" s="1410" t="e">
        <f t="shared" ca="1" si="68"/>
        <v>#DIV/0!</v>
      </c>
      <c r="K109" s="1410" t="e">
        <f t="shared" ca="1" si="69"/>
        <v>#DIV/0!</v>
      </c>
      <c r="L109" s="1410" t="e">
        <f t="shared" ca="1" si="70"/>
        <v>#DIV/0!</v>
      </c>
      <c r="M109" s="1410" t="e">
        <f t="shared" ca="1" si="71"/>
        <v>#DIV/0!</v>
      </c>
      <c r="N109" s="1410" t="e">
        <f t="shared" ca="1" si="72"/>
        <v>#DIV/0!</v>
      </c>
    </row>
    <row r="110" spans="2:14">
      <c r="B110" s="27"/>
      <c r="C110" s="1250">
        <f t="shared" si="61"/>
        <v>0</v>
      </c>
      <c r="D110" s="1250">
        <f t="shared" si="62"/>
        <v>0</v>
      </c>
      <c r="E110" s="1250">
        <f t="shared" si="63"/>
        <v>0</v>
      </c>
      <c r="F110" s="1250">
        <f t="shared" si="64"/>
        <v>0</v>
      </c>
      <c r="G110" s="1250">
        <f t="shared" si="65"/>
        <v>0</v>
      </c>
      <c r="H110" s="1250">
        <f t="shared" si="66"/>
        <v>0</v>
      </c>
      <c r="I110" s="1250">
        <f t="shared" si="67"/>
        <v>0</v>
      </c>
      <c r="J110" s="1250">
        <f t="shared" si="68"/>
        <v>0</v>
      </c>
      <c r="K110" s="1250">
        <f t="shared" si="69"/>
        <v>0</v>
      </c>
      <c r="L110" s="1250">
        <f t="shared" si="70"/>
        <v>0</v>
      </c>
      <c r="M110" s="1250">
        <f t="shared" si="71"/>
        <v>0</v>
      </c>
      <c r="N110" s="1250">
        <f t="shared" si="72"/>
        <v>0</v>
      </c>
    </row>
    <row r="111" spans="2:14">
      <c r="B111" s="27" t="s">
        <v>49</v>
      </c>
      <c r="C111" s="1412">
        <f t="shared" ca="1" si="61"/>
        <v>0</v>
      </c>
      <c r="D111" s="1412">
        <f t="shared" ca="1" si="62"/>
        <v>0</v>
      </c>
      <c r="E111" s="1412">
        <f t="shared" ca="1" si="63"/>
        <v>0</v>
      </c>
      <c r="F111" s="1412">
        <f t="shared" ca="1" si="64"/>
        <v>0</v>
      </c>
      <c r="G111" s="1412">
        <f t="shared" ca="1" si="65"/>
        <v>0</v>
      </c>
      <c r="H111" s="1412">
        <f t="shared" ca="1" si="66"/>
        <v>0</v>
      </c>
      <c r="I111" s="1412">
        <f t="shared" ca="1" si="67"/>
        <v>0</v>
      </c>
      <c r="J111" s="1412">
        <f t="shared" ca="1" si="68"/>
        <v>0</v>
      </c>
      <c r="K111" s="1412">
        <f t="shared" ca="1" si="69"/>
        <v>0</v>
      </c>
      <c r="L111" s="1412">
        <f t="shared" ca="1" si="70"/>
        <v>0</v>
      </c>
      <c r="M111" s="1412">
        <f t="shared" ca="1" si="71"/>
        <v>0</v>
      </c>
      <c r="N111" s="1412">
        <f t="shared" ca="1" si="72"/>
        <v>0</v>
      </c>
    </row>
    <row r="112" spans="2:14">
      <c r="B112" s="27" t="s">
        <v>1264</v>
      </c>
      <c r="C112" s="1410" t="e">
        <f t="shared" ca="1" si="61"/>
        <v>#DIV/0!</v>
      </c>
      <c r="D112" s="1410" t="e">
        <f t="shared" ca="1" si="62"/>
        <v>#DIV/0!</v>
      </c>
      <c r="E112" s="1410" t="e">
        <f t="shared" ca="1" si="63"/>
        <v>#DIV/0!</v>
      </c>
      <c r="F112" s="1410" t="e">
        <f t="shared" ca="1" si="64"/>
        <v>#DIV/0!</v>
      </c>
      <c r="G112" s="1410" t="e">
        <f t="shared" ca="1" si="65"/>
        <v>#DIV/0!</v>
      </c>
      <c r="H112" s="1410" t="e">
        <f t="shared" ca="1" si="66"/>
        <v>#DIV/0!</v>
      </c>
      <c r="I112" s="1410" t="e">
        <f t="shared" ca="1" si="67"/>
        <v>#DIV/0!</v>
      </c>
      <c r="J112" s="1410" t="e">
        <f t="shared" ca="1" si="68"/>
        <v>#DIV/0!</v>
      </c>
      <c r="K112" s="1410" t="e">
        <f t="shared" ca="1" si="69"/>
        <v>#DIV/0!</v>
      </c>
      <c r="L112" s="1410" t="e">
        <f t="shared" ca="1" si="70"/>
        <v>#DIV/0!</v>
      </c>
      <c r="M112" s="1410" t="e">
        <f t="shared" ca="1" si="71"/>
        <v>#DIV/0!</v>
      </c>
      <c r="N112" s="1410" t="e">
        <f t="shared" ca="1" si="72"/>
        <v>#DIV/0!</v>
      </c>
    </row>
    <row r="113" spans="2:14">
      <c r="B113" s="27"/>
      <c r="C113" s="1250">
        <f t="shared" si="61"/>
        <v>0</v>
      </c>
      <c r="D113" s="1250">
        <f t="shared" si="62"/>
        <v>0</v>
      </c>
      <c r="E113" s="1250">
        <f t="shared" si="63"/>
        <v>0</v>
      </c>
      <c r="F113" s="1250">
        <f t="shared" si="64"/>
        <v>0</v>
      </c>
      <c r="G113" s="1250">
        <f t="shared" si="65"/>
        <v>0</v>
      </c>
      <c r="H113" s="1250">
        <f t="shared" si="66"/>
        <v>0</v>
      </c>
      <c r="I113" s="1250">
        <f t="shared" si="67"/>
        <v>0</v>
      </c>
      <c r="J113" s="1250">
        <f t="shared" si="68"/>
        <v>0</v>
      </c>
      <c r="K113" s="1250">
        <f t="shared" si="69"/>
        <v>0</v>
      </c>
      <c r="L113" s="1250">
        <f t="shared" si="70"/>
        <v>0</v>
      </c>
      <c r="M113" s="1250">
        <f t="shared" si="71"/>
        <v>0</v>
      </c>
      <c r="N113" s="1250">
        <f t="shared" si="72"/>
        <v>0</v>
      </c>
    </row>
    <row r="114" spans="2:14">
      <c r="B114" s="27" t="s">
        <v>1265</v>
      </c>
      <c r="C114" s="1250" t="e">
        <f t="shared" ca="1" si="61"/>
        <v>#DIV/0!</v>
      </c>
      <c r="D114" s="1250" t="e">
        <f t="shared" ca="1" si="62"/>
        <v>#DIV/0!</v>
      </c>
      <c r="E114" s="1250" t="e">
        <f t="shared" ca="1" si="63"/>
        <v>#DIV/0!</v>
      </c>
      <c r="F114" s="1250" t="e">
        <f t="shared" ca="1" si="64"/>
        <v>#DIV/0!</v>
      </c>
      <c r="G114" s="1250" t="e">
        <f t="shared" ca="1" si="65"/>
        <v>#DIV/0!</v>
      </c>
      <c r="H114" s="1250" t="e">
        <f t="shared" ca="1" si="66"/>
        <v>#DIV/0!</v>
      </c>
      <c r="I114" s="1250" t="e">
        <f t="shared" ca="1" si="67"/>
        <v>#DIV/0!</v>
      </c>
      <c r="J114" s="1250" t="e">
        <f t="shared" ca="1" si="68"/>
        <v>#DIV/0!</v>
      </c>
      <c r="K114" s="1250" t="e">
        <f t="shared" ca="1" si="69"/>
        <v>#DIV/0!</v>
      </c>
      <c r="L114" s="1250" t="e">
        <f t="shared" ca="1" si="70"/>
        <v>#DIV/0!</v>
      </c>
      <c r="M114" s="1250" t="e">
        <f t="shared" ca="1" si="71"/>
        <v>#DIV/0!</v>
      </c>
      <c r="N114" s="1250" t="e">
        <f t="shared" ca="1" si="72"/>
        <v>#DIV/0!</v>
      </c>
    </row>
    <row r="115" spans="2:14">
      <c r="B115" s="27" t="s">
        <v>240</v>
      </c>
      <c r="C115" s="1412" t="e">
        <f t="shared" ca="1" si="61"/>
        <v>#DIV/0!</v>
      </c>
      <c r="D115" s="1412" t="e">
        <f t="shared" ca="1" si="62"/>
        <v>#DIV/0!</v>
      </c>
      <c r="E115" s="1412" t="e">
        <f t="shared" ca="1" si="63"/>
        <v>#DIV/0!</v>
      </c>
      <c r="F115" s="1412" t="e">
        <f t="shared" ca="1" si="64"/>
        <v>#DIV/0!</v>
      </c>
      <c r="G115" s="1412" t="e">
        <f t="shared" ca="1" si="65"/>
        <v>#DIV/0!</v>
      </c>
      <c r="H115" s="1412" t="e">
        <f t="shared" ca="1" si="66"/>
        <v>#DIV/0!</v>
      </c>
      <c r="I115" s="1412" t="e">
        <f t="shared" ca="1" si="67"/>
        <v>#DIV/0!</v>
      </c>
      <c r="J115" s="1412" t="e">
        <f t="shared" ca="1" si="68"/>
        <v>#DIV/0!</v>
      </c>
      <c r="K115" s="1412" t="e">
        <f t="shared" ca="1" si="69"/>
        <v>#DIV/0!</v>
      </c>
      <c r="L115" s="1412" t="e">
        <f t="shared" ca="1" si="70"/>
        <v>#DIV/0!</v>
      </c>
      <c r="M115" s="1412" t="e">
        <f t="shared" ca="1" si="71"/>
        <v>#DIV/0!</v>
      </c>
      <c r="N115" s="1412" t="e">
        <f t="shared" ca="1" si="72"/>
        <v>#DIV/0!</v>
      </c>
    </row>
    <row r="116" spans="2:14">
      <c r="B116" s="27" t="s">
        <v>460</v>
      </c>
      <c r="C116" s="1410" t="e">
        <f t="shared" ca="1" si="61"/>
        <v>#DIV/0!</v>
      </c>
      <c r="D116" s="1410" t="e">
        <f t="shared" ca="1" si="62"/>
        <v>#DIV/0!</v>
      </c>
      <c r="E116" s="1410" t="e">
        <f t="shared" ca="1" si="63"/>
        <v>#DIV/0!</v>
      </c>
      <c r="F116" s="1410" t="e">
        <f t="shared" ca="1" si="64"/>
        <v>#DIV/0!</v>
      </c>
      <c r="G116" s="1410" t="e">
        <f t="shared" ca="1" si="65"/>
        <v>#DIV/0!</v>
      </c>
      <c r="H116" s="1410" t="e">
        <f t="shared" ca="1" si="66"/>
        <v>#DIV/0!</v>
      </c>
      <c r="I116" s="1410" t="e">
        <f t="shared" ca="1" si="67"/>
        <v>#DIV/0!</v>
      </c>
      <c r="J116" s="1410" t="e">
        <f t="shared" ca="1" si="68"/>
        <v>#DIV/0!</v>
      </c>
      <c r="K116" s="1410" t="e">
        <f t="shared" ca="1" si="69"/>
        <v>#DIV/0!</v>
      </c>
      <c r="L116" s="1410" t="e">
        <f t="shared" ca="1" si="70"/>
        <v>#DIV/0!</v>
      </c>
      <c r="M116" s="1410" t="e">
        <f t="shared" ca="1" si="71"/>
        <v>#DIV/0!</v>
      </c>
      <c r="N116" s="1410" t="e">
        <f t="shared" ca="1" si="72"/>
        <v>#DIV/0!</v>
      </c>
    </row>
    <row r="117" spans="2:14">
      <c r="B117" s="27"/>
      <c r="C117" s="1250">
        <f t="shared" si="61"/>
        <v>0</v>
      </c>
      <c r="D117" s="1250">
        <f t="shared" si="62"/>
        <v>0</v>
      </c>
      <c r="E117" s="1250">
        <f t="shared" si="63"/>
        <v>0</v>
      </c>
      <c r="F117" s="1250">
        <f t="shared" si="64"/>
        <v>0</v>
      </c>
      <c r="G117" s="1250">
        <f t="shared" si="65"/>
        <v>0</v>
      </c>
      <c r="H117" s="1250">
        <f t="shared" si="66"/>
        <v>0</v>
      </c>
      <c r="I117" s="1250">
        <f t="shared" si="67"/>
        <v>0</v>
      </c>
      <c r="J117" s="1250">
        <f t="shared" si="68"/>
        <v>0</v>
      </c>
      <c r="K117" s="1250">
        <f t="shared" si="69"/>
        <v>0</v>
      </c>
      <c r="L117" s="1250">
        <f t="shared" si="70"/>
        <v>0</v>
      </c>
      <c r="M117" s="1250">
        <f t="shared" si="71"/>
        <v>0</v>
      </c>
      <c r="N117" s="1250">
        <f t="shared" si="72"/>
        <v>0</v>
      </c>
    </row>
    <row r="118" spans="2:14">
      <c r="B118" s="27" t="s">
        <v>290</v>
      </c>
      <c r="C118" s="1412">
        <f t="shared" ca="1" si="61"/>
        <v>0</v>
      </c>
      <c r="D118" s="1412">
        <f t="shared" ca="1" si="62"/>
        <v>0</v>
      </c>
      <c r="E118" s="1412">
        <f t="shared" ca="1" si="63"/>
        <v>0</v>
      </c>
      <c r="F118" s="1412">
        <f t="shared" ca="1" si="64"/>
        <v>0</v>
      </c>
      <c r="G118" s="1412">
        <f t="shared" ca="1" si="65"/>
        <v>0</v>
      </c>
      <c r="H118" s="1412">
        <f t="shared" ca="1" si="66"/>
        <v>0</v>
      </c>
      <c r="I118" s="1412">
        <f t="shared" ca="1" si="67"/>
        <v>0</v>
      </c>
      <c r="J118" s="1412">
        <f t="shared" ca="1" si="68"/>
        <v>0</v>
      </c>
      <c r="K118" s="1412">
        <f t="shared" ca="1" si="69"/>
        <v>0</v>
      </c>
      <c r="L118" s="1412">
        <f t="shared" ca="1" si="70"/>
        <v>0</v>
      </c>
      <c r="M118" s="1412">
        <f t="shared" ca="1" si="71"/>
        <v>0</v>
      </c>
      <c r="N118" s="1412">
        <f t="shared" ca="1" si="72"/>
        <v>0</v>
      </c>
    </row>
    <row r="119" spans="2:14">
      <c r="B119" s="27" t="s">
        <v>461</v>
      </c>
      <c r="C119" s="1410" t="e">
        <f t="shared" ca="1" si="61"/>
        <v>#DIV/0!</v>
      </c>
      <c r="D119" s="1410" t="e">
        <f t="shared" ca="1" si="62"/>
        <v>#DIV/0!</v>
      </c>
      <c r="E119" s="1410" t="e">
        <f t="shared" ca="1" si="63"/>
        <v>#DIV/0!</v>
      </c>
      <c r="F119" s="1410" t="e">
        <f t="shared" ca="1" si="64"/>
        <v>#DIV/0!</v>
      </c>
      <c r="G119" s="1410" t="e">
        <f t="shared" ca="1" si="65"/>
        <v>#DIV/0!</v>
      </c>
      <c r="H119" s="1410" t="e">
        <f t="shared" ca="1" si="66"/>
        <v>#DIV/0!</v>
      </c>
      <c r="I119" s="1410" t="e">
        <f t="shared" ca="1" si="67"/>
        <v>#DIV/0!</v>
      </c>
      <c r="J119" s="1410" t="e">
        <f t="shared" ca="1" si="68"/>
        <v>#DIV/0!</v>
      </c>
      <c r="K119" s="1410" t="e">
        <f t="shared" ca="1" si="69"/>
        <v>#DIV/0!</v>
      </c>
      <c r="L119" s="1410" t="e">
        <f t="shared" ca="1" si="70"/>
        <v>#DIV/0!</v>
      </c>
      <c r="M119" s="1410" t="e">
        <f t="shared" ca="1" si="71"/>
        <v>#DIV/0!</v>
      </c>
      <c r="N119" s="1410" t="e">
        <f t="shared" ca="1" si="72"/>
        <v>#DIV/0!</v>
      </c>
    </row>
    <row r="120" spans="2:14">
      <c r="B120" s="27"/>
      <c r="C120" s="1250">
        <f t="shared" si="61"/>
        <v>0</v>
      </c>
      <c r="D120" s="1250">
        <f t="shared" si="62"/>
        <v>0</v>
      </c>
      <c r="E120" s="1250">
        <f t="shared" si="63"/>
        <v>0</v>
      </c>
      <c r="F120" s="1250">
        <f t="shared" si="64"/>
        <v>0</v>
      </c>
      <c r="G120" s="1250">
        <f t="shared" si="65"/>
        <v>0</v>
      </c>
      <c r="H120" s="1250">
        <f t="shared" si="66"/>
        <v>0</v>
      </c>
      <c r="I120" s="1250">
        <f t="shared" si="67"/>
        <v>0</v>
      </c>
      <c r="J120" s="1250">
        <f t="shared" si="68"/>
        <v>0</v>
      </c>
      <c r="K120" s="1250">
        <f t="shared" si="69"/>
        <v>0</v>
      </c>
      <c r="L120" s="1250">
        <f t="shared" si="70"/>
        <v>0</v>
      </c>
      <c r="M120" s="1250">
        <f t="shared" si="71"/>
        <v>0</v>
      </c>
      <c r="N120" s="1250">
        <f t="shared" si="72"/>
        <v>0</v>
      </c>
    </row>
    <row r="121" spans="2:14">
      <c r="B121" s="27" t="s">
        <v>462</v>
      </c>
      <c r="C121" s="1412" t="e">
        <f t="shared" ca="1" si="61"/>
        <v>#DIV/0!</v>
      </c>
      <c r="D121" s="1412" t="e">
        <f t="shared" ca="1" si="62"/>
        <v>#DIV/0!</v>
      </c>
      <c r="E121" s="1412" t="e">
        <f t="shared" ca="1" si="63"/>
        <v>#DIV/0!</v>
      </c>
      <c r="F121" s="1412" t="e">
        <f t="shared" ca="1" si="64"/>
        <v>#DIV/0!</v>
      </c>
      <c r="G121" s="1412" t="e">
        <f t="shared" ca="1" si="65"/>
        <v>#DIV/0!</v>
      </c>
      <c r="H121" s="1412" t="e">
        <f t="shared" ca="1" si="66"/>
        <v>#DIV/0!</v>
      </c>
      <c r="I121" s="1412" t="e">
        <f t="shared" ca="1" si="67"/>
        <v>#DIV/0!</v>
      </c>
      <c r="J121" s="1412" t="e">
        <f t="shared" ca="1" si="68"/>
        <v>#DIV/0!</v>
      </c>
      <c r="K121" s="1412" t="e">
        <f t="shared" ca="1" si="69"/>
        <v>#DIV/0!</v>
      </c>
      <c r="L121" s="1412" t="e">
        <f t="shared" ca="1" si="70"/>
        <v>#DIV/0!</v>
      </c>
      <c r="M121" s="1412" t="e">
        <f t="shared" ca="1" si="71"/>
        <v>#DIV/0!</v>
      </c>
      <c r="N121" s="1412" t="e">
        <f t="shared" ca="1" si="72"/>
        <v>#DIV/0!</v>
      </c>
    </row>
    <row r="122" spans="2:14">
      <c r="B122" s="27" t="s">
        <v>463</v>
      </c>
      <c r="C122" s="1410" t="e">
        <f t="shared" ca="1" si="61"/>
        <v>#DIV/0!</v>
      </c>
      <c r="D122" s="1410" t="e">
        <f t="shared" ca="1" si="62"/>
        <v>#DIV/0!</v>
      </c>
      <c r="E122" s="1410" t="e">
        <f t="shared" ca="1" si="63"/>
        <v>#DIV/0!</v>
      </c>
      <c r="F122" s="1410" t="e">
        <f t="shared" ca="1" si="64"/>
        <v>#DIV/0!</v>
      </c>
      <c r="G122" s="1410" t="e">
        <f t="shared" ca="1" si="65"/>
        <v>#DIV/0!</v>
      </c>
      <c r="H122" s="1410" t="e">
        <f t="shared" ca="1" si="66"/>
        <v>#DIV/0!</v>
      </c>
      <c r="I122" s="1410" t="e">
        <f t="shared" ca="1" si="67"/>
        <v>#DIV/0!</v>
      </c>
      <c r="J122" s="1410" t="e">
        <f t="shared" ca="1" si="68"/>
        <v>#DIV/0!</v>
      </c>
      <c r="K122" s="1410" t="e">
        <f t="shared" ca="1" si="69"/>
        <v>#DIV/0!</v>
      </c>
      <c r="L122" s="1410" t="e">
        <f t="shared" ca="1" si="70"/>
        <v>#DIV/0!</v>
      </c>
      <c r="M122" s="1410" t="e">
        <f t="shared" ca="1" si="71"/>
        <v>#DIV/0!</v>
      </c>
      <c r="N122" s="1410" t="e">
        <f t="shared" ca="1" si="72"/>
        <v>#DIV/0!</v>
      </c>
    </row>
    <row r="123" spans="2:14">
      <c r="B123" s="27"/>
      <c r="C123" s="1250">
        <f t="shared" si="61"/>
        <v>0</v>
      </c>
      <c r="D123" s="1250">
        <f t="shared" si="62"/>
        <v>0</v>
      </c>
      <c r="E123" s="1250">
        <f t="shared" si="63"/>
        <v>0</v>
      </c>
      <c r="F123" s="1250">
        <f t="shared" si="64"/>
        <v>0</v>
      </c>
      <c r="G123" s="1250">
        <f t="shared" si="65"/>
        <v>0</v>
      </c>
      <c r="H123" s="1250">
        <f t="shared" si="66"/>
        <v>0</v>
      </c>
      <c r="I123" s="1250">
        <f t="shared" si="67"/>
        <v>0</v>
      </c>
      <c r="J123" s="1250">
        <f t="shared" si="68"/>
        <v>0</v>
      </c>
      <c r="K123" s="1250">
        <f t="shared" si="69"/>
        <v>0</v>
      </c>
      <c r="L123" s="1250">
        <f t="shared" si="70"/>
        <v>0</v>
      </c>
      <c r="M123" s="1250">
        <f t="shared" si="71"/>
        <v>0</v>
      </c>
      <c r="N123" s="1250">
        <f t="shared" si="72"/>
        <v>0</v>
      </c>
    </row>
    <row r="124" spans="2:14">
      <c r="B124" s="27" t="s">
        <v>219</v>
      </c>
      <c r="C124" s="737" t="e">
        <f t="shared" ca="1" si="61"/>
        <v>#DIV/0!</v>
      </c>
      <c r="D124" s="737" t="e">
        <f t="shared" ca="1" si="62"/>
        <v>#DIV/0!</v>
      </c>
      <c r="E124" s="737" t="e">
        <f t="shared" ca="1" si="63"/>
        <v>#DIV/0!</v>
      </c>
      <c r="F124" s="737" t="e">
        <f t="shared" ca="1" si="64"/>
        <v>#DIV/0!</v>
      </c>
      <c r="G124" s="737" t="e">
        <f t="shared" ca="1" si="65"/>
        <v>#DIV/0!</v>
      </c>
      <c r="H124" s="737" t="e">
        <f t="shared" ca="1" si="66"/>
        <v>#DIV/0!</v>
      </c>
      <c r="I124" s="737" t="e">
        <f t="shared" ca="1" si="67"/>
        <v>#DIV/0!</v>
      </c>
      <c r="J124" s="737" t="e">
        <f t="shared" ca="1" si="68"/>
        <v>#DIV/0!</v>
      </c>
      <c r="K124" s="737" t="e">
        <f t="shared" ca="1" si="69"/>
        <v>#DIV/0!</v>
      </c>
      <c r="L124" s="737" t="e">
        <f t="shared" ca="1" si="70"/>
        <v>#DIV/0!</v>
      </c>
      <c r="M124" s="737" t="e">
        <f t="shared" ca="1" si="71"/>
        <v>#DIV/0!</v>
      </c>
      <c r="N124" s="737" t="e">
        <f t="shared" ca="1" si="72"/>
        <v>#DIV/0!</v>
      </c>
    </row>
    <row r="127" spans="2:14" ht="15" customHeight="1" thickBot="1">
      <c r="C127" s="47">
        <f t="shared" ref="C127:C149" si="73">BK2</f>
        <v>47968</v>
      </c>
      <c r="D127" s="47">
        <f t="shared" ref="D127:D149" si="74">BL2</f>
        <v>47999</v>
      </c>
      <c r="E127" s="47">
        <f t="shared" ref="E127:E149" si="75">BM2</f>
        <v>48029</v>
      </c>
      <c r="F127" s="47">
        <f t="shared" ref="F127:F149" si="76">BN2</f>
        <v>48060</v>
      </c>
      <c r="G127" s="47">
        <f t="shared" ref="G127:G149" si="77">BO2</f>
        <v>48091</v>
      </c>
      <c r="H127" s="47">
        <f t="shared" ref="H127:H149" si="78">BP2</f>
        <v>48121</v>
      </c>
      <c r="I127" s="47">
        <f t="shared" ref="I127:I149" si="79">BQ2</f>
        <v>48152</v>
      </c>
      <c r="J127" s="47">
        <f t="shared" ref="J127:J149" si="80">BR2</f>
        <v>48182</v>
      </c>
      <c r="K127" s="47">
        <f t="shared" ref="K127:K149" si="81">BS2</f>
        <v>48213</v>
      </c>
      <c r="L127" s="47">
        <f t="shared" ref="L127:L149" si="82">BT2</f>
        <v>48244</v>
      </c>
      <c r="M127" s="47">
        <f t="shared" ref="M127:M149" si="83">BU2</f>
        <v>48273</v>
      </c>
      <c r="N127" s="47">
        <f t="shared" ref="N127:N149" si="84">BV2</f>
        <v>48304</v>
      </c>
    </row>
    <row r="128" spans="2:14" ht="15" customHeight="1" thickBot="1">
      <c r="B128" s="1810"/>
      <c r="C128" s="1810">
        <f t="shared" si="73"/>
        <v>61</v>
      </c>
      <c r="D128" s="1810">
        <f t="shared" si="74"/>
        <v>62</v>
      </c>
      <c r="E128" s="1810">
        <f t="shared" si="75"/>
        <v>63</v>
      </c>
      <c r="F128" s="1810">
        <f t="shared" si="76"/>
        <v>64</v>
      </c>
      <c r="G128" s="1810">
        <f t="shared" si="77"/>
        <v>65</v>
      </c>
      <c r="H128" s="1810">
        <f t="shared" si="78"/>
        <v>66</v>
      </c>
      <c r="I128" s="1810">
        <f t="shared" si="79"/>
        <v>67</v>
      </c>
      <c r="J128" s="1810">
        <f t="shared" si="80"/>
        <v>68</v>
      </c>
      <c r="K128" s="1810">
        <f t="shared" si="81"/>
        <v>69</v>
      </c>
      <c r="L128" s="1810">
        <f t="shared" si="82"/>
        <v>70</v>
      </c>
      <c r="M128" s="1810">
        <f t="shared" si="83"/>
        <v>71</v>
      </c>
      <c r="N128" s="1810">
        <f t="shared" si="84"/>
        <v>72</v>
      </c>
    </row>
    <row r="129" spans="2:14">
      <c r="B129" s="27" t="s">
        <v>410</v>
      </c>
      <c r="C129" s="1250">
        <f t="shared" ca="1" si="73"/>
        <v>0</v>
      </c>
      <c r="D129" s="1250">
        <f t="shared" ca="1" si="74"/>
        <v>0</v>
      </c>
      <c r="E129" s="1250">
        <f t="shared" ca="1" si="75"/>
        <v>0</v>
      </c>
      <c r="F129" s="1250">
        <f t="shared" ca="1" si="76"/>
        <v>0</v>
      </c>
      <c r="G129" s="1250">
        <f t="shared" ca="1" si="77"/>
        <v>0</v>
      </c>
      <c r="H129" s="1250">
        <f t="shared" ca="1" si="78"/>
        <v>0</v>
      </c>
      <c r="I129" s="1250">
        <f t="shared" ca="1" si="79"/>
        <v>0</v>
      </c>
      <c r="J129" s="1250">
        <f t="shared" ca="1" si="80"/>
        <v>0</v>
      </c>
      <c r="K129" s="1250">
        <f t="shared" ca="1" si="81"/>
        <v>0</v>
      </c>
      <c r="L129" s="1250">
        <f t="shared" ca="1" si="82"/>
        <v>0</v>
      </c>
      <c r="M129" s="1250">
        <f t="shared" ca="1" si="83"/>
        <v>0</v>
      </c>
      <c r="N129" s="1250">
        <f t="shared" ca="1" si="84"/>
        <v>0</v>
      </c>
    </row>
    <row r="130" spans="2:14">
      <c r="B130" s="27" t="s">
        <v>1262</v>
      </c>
      <c r="C130" s="1412">
        <f t="shared" ca="1" si="73"/>
        <v>-14998.656995494246</v>
      </c>
      <c r="D130" s="1412">
        <f t="shared" ca="1" si="74"/>
        <v>-14998.656995494246</v>
      </c>
      <c r="E130" s="1412">
        <f t="shared" ca="1" si="75"/>
        <v>-14998.656995494246</v>
      </c>
      <c r="F130" s="1412">
        <f t="shared" ca="1" si="76"/>
        <v>-14998.656995494246</v>
      </c>
      <c r="G130" s="1412">
        <f t="shared" ca="1" si="77"/>
        <v>-14998.656995494246</v>
      </c>
      <c r="H130" s="1412">
        <f t="shared" ca="1" si="78"/>
        <v>-14998.656995494246</v>
      </c>
      <c r="I130" s="1412">
        <f t="shared" ca="1" si="79"/>
        <v>-14998.656995494246</v>
      </c>
      <c r="J130" s="1412">
        <f t="shared" ca="1" si="80"/>
        <v>-14998.656995494246</v>
      </c>
      <c r="K130" s="1412">
        <f t="shared" ca="1" si="81"/>
        <v>-14998.656995494246</v>
      </c>
      <c r="L130" s="1412">
        <f t="shared" ca="1" si="82"/>
        <v>-14998.656995494246</v>
      </c>
      <c r="M130" s="1412">
        <f t="shared" ca="1" si="83"/>
        <v>-14998.656995494246</v>
      </c>
      <c r="N130" s="1412">
        <f t="shared" ca="1" si="84"/>
        <v>-14998.656995494246</v>
      </c>
    </row>
    <row r="131" spans="2:14">
      <c r="B131" s="27" t="s">
        <v>589</v>
      </c>
      <c r="C131" s="1410">
        <f t="shared" ca="1" si="73"/>
        <v>-14998.656995494246</v>
      </c>
      <c r="D131" s="1410">
        <f t="shared" ca="1" si="74"/>
        <v>-14998.656995494246</v>
      </c>
      <c r="E131" s="1410">
        <f t="shared" ca="1" si="75"/>
        <v>-14998.656995494246</v>
      </c>
      <c r="F131" s="1410">
        <f t="shared" ca="1" si="76"/>
        <v>-14998.656995494246</v>
      </c>
      <c r="G131" s="1410">
        <f t="shared" ca="1" si="77"/>
        <v>-14998.656995494246</v>
      </c>
      <c r="H131" s="1410">
        <f t="shared" ca="1" si="78"/>
        <v>-14998.656995494246</v>
      </c>
      <c r="I131" s="1410">
        <f t="shared" ca="1" si="79"/>
        <v>-14998.656995494246</v>
      </c>
      <c r="J131" s="1410">
        <f t="shared" ca="1" si="80"/>
        <v>-14998.656995494246</v>
      </c>
      <c r="K131" s="1410">
        <f t="shared" ca="1" si="81"/>
        <v>-14998.656995494246</v>
      </c>
      <c r="L131" s="1410">
        <f t="shared" ca="1" si="82"/>
        <v>-14998.656995494246</v>
      </c>
      <c r="M131" s="1410">
        <f t="shared" ca="1" si="83"/>
        <v>-14998.656995494246</v>
      </c>
      <c r="N131" s="1410">
        <f t="shared" ca="1" si="84"/>
        <v>-14998.656995494246</v>
      </c>
    </row>
    <row r="132" spans="2:14">
      <c r="B132" s="27"/>
      <c r="C132" s="1250">
        <f t="shared" si="73"/>
        <v>0</v>
      </c>
      <c r="D132" s="1250">
        <f t="shared" si="74"/>
        <v>0</v>
      </c>
      <c r="E132" s="1250">
        <f t="shared" si="75"/>
        <v>0</v>
      </c>
      <c r="F132" s="1250">
        <f t="shared" si="76"/>
        <v>0</v>
      </c>
      <c r="G132" s="1250">
        <f t="shared" si="77"/>
        <v>0</v>
      </c>
      <c r="H132" s="1250">
        <f t="shared" si="78"/>
        <v>0</v>
      </c>
      <c r="I132" s="1250">
        <f t="shared" si="79"/>
        <v>0</v>
      </c>
      <c r="J132" s="1250">
        <f t="shared" si="80"/>
        <v>0</v>
      </c>
      <c r="K132" s="1250">
        <f t="shared" si="81"/>
        <v>0</v>
      </c>
      <c r="L132" s="1250">
        <f t="shared" si="82"/>
        <v>0</v>
      </c>
      <c r="M132" s="1250">
        <f t="shared" si="83"/>
        <v>0</v>
      </c>
      <c r="N132" s="1250">
        <f t="shared" si="84"/>
        <v>0</v>
      </c>
    </row>
    <row r="133" spans="2:14">
      <c r="B133" s="27" t="s">
        <v>443</v>
      </c>
      <c r="C133" s="1412" t="e">
        <f t="shared" ca="1" si="73"/>
        <v>#DIV/0!</v>
      </c>
      <c r="D133" s="1412" t="e">
        <f t="shared" ca="1" si="74"/>
        <v>#DIV/0!</v>
      </c>
      <c r="E133" s="1412" t="e">
        <f t="shared" ca="1" si="75"/>
        <v>#DIV/0!</v>
      </c>
      <c r="F133" s="1412" t="e">
        <f t="shared" ca="1" si="76"/>
        <v>#DIV/0!</v>
      </c>
      <c r="G133" s="1412" t="e">
        <f t="shared" ca="1" si="77"/>
        <v>#DIV/0!</v>
      </c>
      <c r="H133" s="1412" t="e">
        <f t="shared" ca="1" si="78"/>
        <v>#DIV/0!</v>
      </c>
      <c r="I133" s="1412" t="e">
        <f t="shared" ca="1" si="79"/>
        <v>#DIV/0!</v>
      </c>
      <c r="J133" s="1412" t="e">
        <f t="shared" ca="1" si="80"/>
        <v>#DIV/0!</v>
      </c>
      <c r="K133" s="1412" t="e">
        <f t="shared" ca="1" si="81"/>
        <v>#DIV/0!</v>
      </c>
      <c r="L133" s="1412" t="e">
        <f t="shared" ca="1" si="82"/>
        <v>#DIV/0!</v>
      </c>
      <c r="M133" s="1412" t="e">
        <f t="shared" ca="1" si="83"/>
        <v>#DIV/0!</v>
      </c>
      <c r="N133" s="1412" t="e">
        <f t="shared" ca="1" si="84"/>
        <v>#DIV/0!</v>
      </c>
    </row>
    <row r="134" spans="2:14">
      <c r="B134" s="27" t="s">
        <v>1263</v>
      </c>
      <c r="C134" s="1410" t="e">
        <f t="shared" ca="1" si="73"/>
        <v>#DIV/0!</v>
      </c>
      <c r="D134" s="1410" t="e">
        <f t="shared" ca="1" si="74"/>
        <v>#DIV/0!</v>
      </c>
      <c r="E134" s="1410" t="e">
        <f t="shared" ca="1" si="75"/>
        <v>#DIV/0!</v>
      </c>
      <c r="F134" s="1410" t="e">
        <f t="shared" ca="1" si="76"/>
        <v>#DIV/0!</v>
      </c>
      <c r="G134" s="1410" t="e">
        <f t="shared" ca="1" si="77"/>
        <v>#DIV/0!</v>
      </c>
      <c r="H134" s="1410" t="e">
        <f t="shared" ca="1" si="78"/>
        <v>#DIV/0!</v>
      </c>
      <c r="I134" s="1410" t="e">
        <f t="shared" ca="1" si="79"/>
        <v>#DIV/0!</v>
      </c>
      <c r="J134" s="1410" t="e">
        <f t="shared" ca="1" si="80"/>
        <v>#DIV/0!</v>
      </c>
      <c r="K134" s="1410" t="e">
        <f t="shared" ca="1" si="81"/>
        <v>#DIV/0!</v>
      </c>
      <c r="L134" s="1410" t="e">
        <f t="shared" ca="1" si="82"/>
        <v>#DIV/0!</v>
      </c>
      <c r="M134" s="1410" t="e">
        <f t="shared" ca="1" si="83"/>
        <v>#DIV/0!</v>
      </c>
      <c r="N134" s="1410" t="e">
        <f t="shared" ca="1" si="84"/>
        <v>#DIV/0!</v>
      </c>
    </row>
    <row r="135" spans="2:14">
      <c r="B135" s="27"/>
      <c r="C135" s="1250">
        <f t="shared" si="73"/>
        <v>0</v>
      </c>
      <c r="D135" s="1250">
        <f t="shared" si="74"/>
        <v>0</v>
      </c>
      <c r="E135" s="1250">
        <f t="shared" si="75"/>
        <v>0</v>
      </c>
      <c r="F135" s="1250">
        <f t="shared" si="76"/>
        <v>0</v>
      </c>
      <c r="G135" s="1250">
        <f t="shared" si="77"/>
        <v>0</v>
      </c>
      <c r="H135" s="1250">
        <f t="shared" si="78"/>
        <v>0</v>
      </c>
      <c r="I135" s="1250">
        <f t="shared" si="79"/>
        <v>0</v>
      </c>
      <c r="J135" s="1250">
        <f t="shared" si="80"/>
        <v>0</v>
      </c>
      <c r="K135" s="1250">
        <f t="shared" si="81"/>
        <v>0</v>
      </c>
      <c r="L135" s="1250">
        <f t="shared" si="82"/>
        <v>0</v>
      </c>
      <c r="M135" s="1250">
        <f t="shared" si="83"/>
        <v>0</v>
      </c>
      <c r="N135" s="1250">
        <f t="shared" si="84"/>
        <v>0</v>
      </c>
    </row>
    <row r="136" spans="2:14">
      <c r="B136" s="27" t="s">
        <v>49</v>
      </c>
      <c r="C136" s="1412">
        <f t="shared" ca="1" si="73"/>
        <v>0</v>
      </c>
      <c r="D136" s="1412">
        <f t="shared" ca="1" si="74"/>
        <v>0</v>
      </c>
      <c r="E136" s="1412">
        <f t="shared" ca="1" si="75"/>
        <v>0</v>
      </c>
      <c r="F136" s="1412">
        <f t="shared" ca="1" si="76"/>
        <v>0</v>
      </c>
      <c r="G136" s="1412">
        <f t="shared" ca="1" si="77"/>
        <v>0</v>
      </c>
      <c r="H136" s="1412">
        <f t="shared" ca="1" si="78"/>
        <v>0</v>
      </c>
      <c r="I136" s="1412">
        <f t="shared" ca="1" si="79"/>
        <v>0</v>
      </c>
      <c r="J136" s="1412">
        <f t="shared" ca="1" si="80"/>
        <v>0</v>
      </c>
      <c r="K136" s="1412">
        <f t="shared" ca="1" si="81"/>
        <v>0</v>
      </c>
      <c r="L136" s="1412">
        <f t="shared" ca="1" si="82"/>
        <v>0</v>
      </c>
      <c r="M136" s="1412">
        <f t="shared" ca="1" si="83"/>
        <v>0</v>
      </c>
      <c r="N136" s="1412">
        <f t="shared" ca="1" si="84"/>
        <v>0</v>
      </c>
    </row>
    <row r="137" spans="2:14">
      <c r="B137" s="27" t="s">
        <v>1264</v>
      </c>
      <c r="C137" s="1410" t="e">
        <f t="shared" ca="1" si="73"/>
        <v>#DIV/0!</v>
      </c>
      <c r="D137" s="1410" t="e">
        <f t="shared" ca="1" si="74"/>
        <v>#DIV/0!</v>
      </c>
      <c r="E137" s="1410" t="e">
        <f t="shared" ca="1" si="75"/>
        <v>#DIV/0!</v>
      </c>
      <c r="F137" s="1410" t="e">
        <f t="shared" ca="1" si="76"/>
        <v>#DIV/0!</v>
      </c>
      <c r="G137" s="1410" t="e">
        <f t="shared" ca="1" si="77"/>
        <v>#DIV/0!</v>
      </c>
      <c r="H137" s="1410" t="e">
        <f t="shared" ca="1" si="78"/>
        <v>#DIV/0!</v>
      </c>
      <c r="I137" s="1410" t="e">
        <f t="shared" ca="1" si="79"/>
        <v>#DIV/0!</v>
      </c>
      <c r="J137" s="1410" t="e">
        <f t="shared" ca="1" si="80"/>
        <v>#DIV/0!</v>
      </c>
      <c r="K137" s="1410" t="e">
        <f t="shared" ca="1" si="81"/>
        <v>#DIV/0!</v>
      </c>
      <c r="L137" s="1410" t="e">
        <f t="shared" ca="1" si="82"/>
        <v>#DIV/0!</v>
      </c>
      <c r="M137" s="1410" t="e">
        <f t="shared" ca="1" si="83"/>
        <v>#DIV/0!</v>
      </c>
      <c r="N137" s="1410" t="e">
        <f t="shared" ca="1" si="84"/>
        <v>#DIV/0!</v>
      </c>
    </row>
    <row r="138" spans="2:14">
      <c r="B138" s="27"/>
      <c r="C138" s="1250">
        <f t="shared" si="73"/>
        <v>0</v>
      </c>
      <c r="D138" s="1250">
        <f t="shared" si="74"/>
        <v>0</v>
      </c>
      <c r="E138" s="1250">
        <f t="shared" si="75"/>
        <v>0</v>
      </c>
      <c r="F138" s="1250">
        <f t="shared" si="76"/>
        <v>0</v>
      </c>
      <c r="G138" s="1250">
        <f t="shared" si="77"/>
        <v>0</v>
      </c>
      <c r="H138" s="1250">
        <f t="shared" si="78"/>
        <v>0</v>
      </c>
      <c r="I138" s="1250">
        <f t="shared" si="79"/>
        <v>0</v>
      </c>
      <c r="J138" s="1250">
        <f t="shared" si="80"/>
        <v>0</v>
      </c>
      <c r="K138" s="1250">
        <f t="shared" si="81"/>
        <v>0</v>
      </c>
      <c r="L138" s="1250">
        <f t="shared" si="82"/>
        <v>0</v>
      </c>
      <c r="M138" s="1250">
        <f t="shared" si="83"/>
        <v>0</v>
      </c>
      <c r="N138" s="1250">
        <f t="shared" si="84"/>
        <v>0</v>
      </c>
    </row>
    <row r="139" spans="2:14">
      <c r="B139" s="27" t="s">
        <v>1265</v>
      </c>
      <c r="C139" s="1250" t="e">
        <f t="shared" ca="1" si="73"/>
        <v>#DIV/0!</v>
      </c>
      <c r="D139" s="1250" t="e">
        <f t="shared" ca="1" si="74"/>
        <v>#DIV/0!</v>
      </c>
      <c r="E139" s="1250" t="e">
        <f t="shared" ca="1" si="75"/>
        <v>#DIV/0!</v>
      </c>
      <c r="F139" s="1250" t="e">
        <f t="shared" ca="1" si="76"/>
        <v>#DIV/0!</v>
      </c>
      <c r="G139" s="1250" t="e">
        <f t="shared" ca="1" si="77"/>
        <v>#DIV/0!</v>
      </c>
      <c r="H139" s="1250" t="e">
        <f t="shared" ca="1" si="78"/>
        <v>#DIV/0!</v>
      </c>
      <c r="I139" s="1250" t="e">
        <f t="shared" ca="1" si="79"/>
        <v>#DIV/0!</v>
      </c>
      <c r="J139" s="1250" t="e">
        <f t="shared" ca="1" si="80"/>
        <v>#DIV/0!</v>
      </c>
      <c r="K139" s="1250" t="e">
        <f t="shared" ca="1" si="81"/>
        <v>#DIV/0!</v>
      </c>
      <c r="L139" s="1250" t="e">
        <f t="shared" ca="1" si="82"/>
        <v>#DIV/0!</v>
      </c>
      <c r="M139" s="1250" t="e">
        <f t="shared" ca="1" si="83"/>
        <v>#DIV/0!</v>
      </c>
      <c r="N139" s="1250" t="e">
        <f t="shared" ca="1" si="84"/>
        <v>#DIV/0!</v>
      </c>
    </row>
    <row r="140" spans="2:14">
      <c r="B140" s="27" t="s">
        <v>240</v>
      </c>
      <c r="C140" s="1412" t="e">
        <f t="shared" ca="1" si="73"/>
        <v>#DIV/0!</v>
      </c>
      <c r="D140" s="1412" t="e">
        <f t="shared" ca="1" si="74"/>
        <v>#DIV/0!</v>
      </c>
      <c r="E140" s="1412" t="e">
        <f t="shared" ca="1" si="75"/>
        <v>#DIV/0!</v>
      </c>
      <c r="F140" s="1412" t="e">
        <f t="shared" ca="1" si="76"/>
        <v>#DIV/0!</v>
      </c>
      <c r="G140" s="1412" t="e">
        <f t="shared" ca="1" si="77"/>
        <v>#DIV/0!</v>
      </c>
      <c r="H140" s="1412" t="e">
        <f t="shared" ca="1" si="78"/>
        <v>#DIV/0!</v>
      </c>
      <c r="I140" s="1412" t="e">
        <f t="shared" ca="1" si="79"/>
        <v>#DIV/0!</v>
      </c>
      <c r="J140" s="1412" t="e">
        <f t="shared" ca="1" si="80"/>
        <v>#DIV/0!</v>
      </c>
      <c r="K140" s="1412" t="e">
        <f t="shared" ca="1" si="81"/>
        <v>#DIV/0!</v>
      </c>
      <c r="L140" s="1412" t="e">
        <f t="shared" ca="1" si="82"/>
        <v>#DIV/0!</v>
      </c>
      <c r="M140" s="1412" t="e">
        <f t="shared" ca="1" si="83"/>
        <v>#DIV/0!</v>
      </c>
      <c r="N140" s="1412" t="e">
        <f t="shared" ca="1" si="84"/>
        <v>#DIV/0!</v>
      </c>
    </row>
    <row r="141" spans="2:14">
      <c r="B141" s="27" t="s">
        <v>460</v>
      </c>
      <c r="C141" s="1410" t="e">
        <f t="shared" ca="1" si="73"/>
        <v>#DIV/0!</v>
      </c>
      <c r="D141" s="1410" t="e">
        <f t="shared" ca="1" si="74"/>
        <v>#DIV/0!</v>
      </c>
      <c r="E141" s="1410" t="e">
        <f t="shared" ca="1" si="75"/>
        <v>#DIV/0!</v>
      </c>
      <c r="F141" s="1410" t="e">
        <f t="shared" ca="1" si="76"/>
        <v>#DIV/0!</v>
      </c>
      <c r="G141" s="1410" t="e">
        <f t="shared" ca="1" si="77"/>
        <v>#DIV/0!</v>
      </c>
      <c r="H141" s="1410" t="e">
        <f t="shared" ca="1" si="78"/>
        <v>#DIV/0!</v>
      </c>
      <c r="I141" s="1410" t="e">
        <f t="shared" ca="1" si="79"/>
        <v>#DIV/0!</v>
      </c>
      <c r="J141" s="1410" t="e">
        <f t="shared" ca="1" si="80"/>
        <v>#DIV/0!</v>
      </c>
      <c r="K141" s="1410" t="e">
        <f t="shared" ca="1" si="81"/>
        <v>#DIV/0!</v>
      </c>
      <c r="L141" s="1410" t="e">
        <f t="shared" ca="1" si="82"/>
        <v>#DIV/0!</v>
      </c>
      <c r="M141" s="1410" t="e">
        <f t="shared" ca="1" si="83"/>
        <v>#DIV/0!</v>
      </c>
      <c r="N141" s="1410" t="e">
        <f t="shared" ca="1" si="84"/>
        <v>#DIV/0!</v>
      </c>
    </row>
    <row r="142" spans="2:14">
      <c r="B142" s="27"/>
      <c r="C142" s="1250">
        <f t="shared" si="73"/>
        <v>0</v>
      </c>
      <c r="D142" s="1250">
        <f t="shared" si="74"/>
        <v>0</v>
      </c>
      <c r="E142" s="1250">
        <f t="shared" si="75"/>
        <v>0</v>
      </c>
      <c r="F142" s="1250">
        <f t="shared" si="76"/>
        <v>0</v>
      </c>
      <c r="G142" s="1250">
        <f t="shared" si="77"/>
        <v>0</v>
      </c>
      <c r="H142" s="1250">
        <f t="shared" si="78"/>
        <v>0</v>
      </c>
      <c r="I142" s="1250">
        <f t="shared" si="79"/>
        <v>0</v>
      </c>
      <c r="J142" s="1250">
        <f t="shared" si="80"/>
        <v>0</v>
      </c>
      <c r="K142" s="1250">
        <f t="shared" si="81"/>
        <v>0</v>
      </c>
      <c r="L142" s="1250">
        <f t="shared" si="82"/>
        <v>0</v>
      </c>
      <c r="M142" s="1250">
        <f t="shared" si="83"/>
        <v>0</v>
      </c>
      <c r="N142" s="1250">
        <f t="shared" si="84"/>
        <v>0</v>
      </c>
    </row>
    <row r="143" spans="2:14">
      <c r="B143" s="27" t="s">
        <v>290</v>
      </c>
      <c r="C143" s="1412">
        <f t="shared" ca="1" si="73"/>
        <v>0</v>
      </c>
      <c r="D143" s="1412">
        <f t="shared" ca="1" si="74"/>
        <v>0</v>
      </c>
      <c r="E143" s="1412">
        <f t="shared" ca="1" si="75"/>
        <v>0</v>
      </c>
      <c r="F143" s="1412">
        <f t="shared" ca="1" si="76"/>
        <v>0</v>
      </c>
      <c r="G143" s="1412">
        <f t="shared" ca="1" si="77"/>
        <v>0</v>
      </c>
      <c r="H143" s="1412">
        <f t="shared" ca="1" si="78"/>
        <v>0</v>
      </c>
      <c r="I143" s="1412">
        <f t="shared" ca="1" si="79"/>
        <v>0</v>
      </c>
      <c r="J143" s="1412">
        <f t="shared" ca="1" si="80"/>
        <v>0</v>
      </c>
      <c r="K143" s="1412">
        <f t="shared" ca="1" si="81"/>
        <v>0</v>
      </c>
      <c r="L143" s="1412">
        <f t="shared" ca="1" si="82"/>
        <v>0</v>
      </c>
      <c r="M143" s="1412">
        <f t="shared" ca="1" si="83"/>
        <v>0</v>
      </c>
      <c r="N143" s="1412">
        <f t="shared" ca="1" si="84"/>
        <v>0</v>
      </c>
    </row>
    <row r="144" spans="2:14">
      <c r="B144" s="27" t="s">
        <v>461</v>
      </c>
      <c r="C144" s="1410" t="e">
        <f t="shared" ca="1" si="73"/>
        <v>#DIV/0!</v>
      </c>
      <c r="D144" s="1410" t="e">
        <f t="shared" ca="1" si="74"/>
        <v>#DIV/0!</v>
      </c>
      <c r="E144" s="1410" t="e">
        <f t="shared" ca="1" si="75"/>
        <v>#DIV/0!</v>
      </c>
      <c r="F144" s="1410" t="e">
        <f t="shared" ca="1" si="76"/>
        <v>#DIV/0!</v>
      </c>
      <c r="G144" s="1410" t="e">
        <f t="shared" ca="1" si="77"/>
        <v>#DIV/0!</v>
      </c>
      <c r="H144" s="1410" t="e">
        <f t="shared" ca="1" si="78"/>
        <v>#DIV/0!</v>
      </c>
      <c r="I144" s="1410" t="e">
        <f t="shared" ca="1" si="79"/>
        <v>#DIV/0!</v>
      </c>
      <c r="J144" s="1410" t="e">
        <f t="shared" ca="1" si="80"/>
        <v>#DIV/0!</v>
      </c>
      <c r="K144" s="1410" t="e">
        <f t="shared" ca="1" si="81"/>
        <v>#DIV/0!</v>
      </c>
      <c r="L144" s="1410" t="e">
        <f t="shared" ca="1" si="82"/>
        <v>#DIV/0!</v>
      </c>
      <c r="M144" s="1410" t="e">
        <f t="shared" ca="1" si="83"/>
        <v>#DIV/0!</v>
      </c>
      <c r="N144" s="1410" t="e">
        <f t="shared" ca="1" si="84"/>
        <v>#DIV/0!</v>
      </c>
    </row>
    <row r="145" spans="2:14">
      <c r="B145" s="27"/>
      <c r="C145" s="1250">
        <f t="shared" si="73"/>
        <v>0</v>
      </c>
      <c r="D145" s="1250">
        <f t="shared" si="74"/>
        <v>0</v>
      </c>
      <c r="E145" s="1250">
        <f t="shared" si="75"/>
        <v>0</v>
      </c>
      <c r="F145" s="1250">
        <f t="shared" si="76"/>
        <v>0</v>
      </c>
      <c r="G145" s="1250">
        <f t="shared" si="77"/>
        <v>0</v>
      </c>
      <c r="H145" s="1250">
        <f t="shared" si="78"/>
        <v>0</v>
      </c>
      <c r="I145" s="1250">
        <f t="shared" si="79"/>
        <v>0</v>
      </c>
      <c r="J145" s="1250">
        <f t="shared" si="80"/>
        <v>0</v>
      </c>
      <c r="K145" s="1250">
        <f t="shared" si="81"/>
        <v>0</v>
      </c>
      <c r="L145" s="1250">
        <f t="shared" si="82"/>
        <v>0</v>
      </c>
      <c r="M145" s="1250">
        <f t="shared" si="83"/>
        <v>0</v>
      </c>
      <c r="N145" s="1250">
        <f t="shared" si="84"/>
        <v>0</v>
      </c>
    </row>
    <row r="146" spans="2:14">
      <c r="B146" s="27" t="s">
        <v>462</v>
      </c>
      <c r="C146" s="1412" t="e">
        <f t="shared" ca="1" si="73"/>
        <v>#DIV/0!</v>
      </c>
      <c r="D146" s="1412" t="e">
        <f t="shared" ca="1" si="74"/>
        <v>#DIV/0!</v>
      </c>
      <c r="E146" s="1412" t="e">
        <f t="shared" ca="1" si="75"/>
        <v>#DIV/0!</v>
      </c>
      <c r="F146" s="1412" t="e">
        <f t="shared" ca="1" si="76"/>
        <v>#DIV/0!</v>
      </c>
      <c r="G146" s="1412" t="e">
        <f t="shared" ca="1" si="77"/>
        <v>#DIV/0!</v>
      </c>
      <c r="H146" s="1412" t="e">
        <f t="shared" ca="1" si="78"/>
        <v>#DIV/0!</v>
      </c>
      <c r="I146" s="1412" t="e">
        <f t="shared" ca="1" si="79"/>
        <v>#DIV/0!</v>
      </c>
      <c r="J146" s="1412" t="e">
        <f t="shared" ca="1" si="80"/>
        <v>#DIV/0!</v>
      </c>
      <c r="K146" s="1412" t="e">
        <f t="shared" ca="1" si="81"/>
        <v>#DIV/0!</v>
      </c>
      <c r="L146" s="1412" t="e">
        <f t="shared" ca="1" si="82"/>
        <v>#DIV/0!</v>
      </c>
      <c r="M146" s="1412" t="e">
        <f t="shared" ca="1" si="83"/>
        <v>#DIV/0!</v>
      </c>
      <c r="N146" s="1412" t="e">
        <f t="shared" ca="1" si="84"/>
        <v>#DIV/0!</v>
      </c>
    </row>
    <row r="147" spans="2:14">
      <c r="B147" s="27" t="s">
        <v>463</v>
      </c>
      <c r="C147" s="1410" t="e">
        <f t="shared" ca="1" si="73"/>
        <v>#DIV/0!</v>
      </c>
      <c r="D147" s="1410" t="e">
        <f t="shared" ca="1" si="74"/>
        <v>#DIV/0!</v>
      </c>
      <c r="E147" s="1410" t="e">
        <f t="shared" ca="1" si="75"/>
        <v>#DIV/0!</v>
      </c>
      <c r="F147" s="1410" t="e">
        <f t="shared" ca="1" si="76"/>
        <v>#DIV/0!</v>
      </c>
      <c r="G147" s="1410" t="e">
        <f t="shared" ca="1" si="77"/>
        <v>#DIV/0!</v>
      </c>
      <c r="H147" s="1410" t="e">
        <f t="shared" ca="1" si="78"/>
        <v>#DIV/0!</v>
      </c>
      <c r="I147" s="1410" t="e">
        <f t="shared" ca="1" si="79"/>
        <v>#DIV/0!</v>
      </c>
      <c r="J147" s="1410" t="e">
        <f t="shared" ca="1" si="80"/>
        <v>#DIV/0!</v>
      </c>
      <c r="K147" s="1410" t="e">
        <f t="shared" ca="1" si="81"/>
        <v>#DIV/0!</v>
      </c>
      <c r="L147" s="1410" t="e">
        <f t="shared" ca="1" si="82"/>
        <v>#DIV/0!</v>
      </c>
      <c r="M147" s="1410" t="e">
        <f t="shared" ca="1" si="83"/>
        <v>#DIV/0!</v>
      </c>
      <c r="N147" s="1410" t="e">
        <f t="shared" ca="1" si="84"/>
        <v>#DIV/0!</v>
      </c>
    </row>
    <row r="148" spans="2:14">
      <c r="B148" s="27"/>
      <c r="C148" s="1250">
        <f t="shared" si="73"/>
        <v>0</v>
      </c>
      <c r="D148" s="1250">
        <f t="shared" si="74"/>
        <v>0</v>
      </c>
      <c r="E148" s="1250">
        <f t="shared" si="75"/>
        <v>0</v>
      </c>
      <c r="F148" s="1250">
        <f t="shared" si="76"/>
        <v>0</v>
      </c>
      <c r="G148" s="1250">
        <f t="shared" si="77"/>
        <v>0</v>
      </c>
      <c r="H148" s="1250">
        <f t="shared" si="78"/>
        <v>0</v>
      </c>
      <c r="I148" s="1250">
        <f t="shared" si="79"/>
        <v>0</v>
      </c>
      <c r="J148" s="1250">
        <f t="shared" si="80"/>
        <v>0</v>
      </c>
      <c r="K148" s="1250">
        <f t="shared" si="81"/>
        <v>0</v>
      </c>
      <c r="L148" s="1250">
        <f t="shared" si="82"/>
        <v>0</v>
      </c>
      <c r="M148" s="1250">
        <f t="shared" si="83"/>
        <v>0</v>
      </c>
      <c r="N148" s="1250">
        <f t="shared" si="84"/>
        <v>0</v>
      </c>
    </row>
    <row r="149" spans="2:14">
      <c r="B149" s="27" t="s">
        <v>219</v>
      </c>
      <c r="C149" s="737" t="e">
        <f t="shared" ca="1" si="73"/>
        <v>#DIV/0!</v>
      </c>
      <c r="D149" s="737" t="e">
        <f t="shared" ca="1" si="74"/>
        <v>#DIV/0!</v>
      </c>
      <c r="E149" s="737" t="e">
        <f t="shared" ca="1" si="75"/>
        <v>#DIV/0!</v>
      </c>
      <c r="F149" s="737" t="e">
        <f t="shared" ca="1" si="76"/>
        <v>#DIV/0!</v>
      </c>
      <c r="G149" s="737" t="e">
        <f t="shared" ca="1" si="77"/>
        <v>#DIV/0!</v>
      </c>
      <c r="H149" s="737" t="e">
        <f t="shared" ca="1" si="78"/>
        <v>#DIV/0!</v>
      </c>
      <c r="I149" s="737" t="e">
        <f t="shared" ca="1" si="79"/>
        <v>#DIV/0!</v>
      </c>
      <c r="J149" s="737" t="e">
        <f t="shared" ca="1" si="80"/>
        <v>#DIV/0!</v>
      </c>
      <c r="K149" s="737" t="e">
        <f t="shared" ca="1" si="81"/>
        <v>#DIV/0!</v>
      </c>
      <c r="L149" s="737" t="e">
        <f t="shared" ca="1" si="82"/>
        <v>#DIV/0!</v>
      </c>
      <c r="M149" s="737" t="e">
        <f t="shared" ca="1" si="83"/>
        <v>#DIV/0!</v>
      </c>
      <c r="N149" s="737" t="e">
        <f t="shared" ca="1" si="84"/>
        <v>#DIV/0!</v>
      </c>
    </row>
    <row r="150" spans="2:14">
      <c r="B150" s="27"/>
      <c r="C150" s="737"/>
      <c r="D150" s="737"/>
      <c r="E150" s="737"/>
      <c r="F150" s="737"/>
      <c r="G150" s="737"/>
      <c r="H150" s="737"/>
      <c r="I150" s="737"/>
      <c r="J150" s="737"/>
      <c r="K150" s="737"/>
      <c r="L150" s="737"/>
      <c r="M150" s="737"/>
      <c r="N150" s="737"/>
    </row>
    <row r="152" spans="2:14" ht="15" customHeight="1" thickBot="1">
      <c r="C152" s="47">
        <f t="shared" ref="C152:C174" si="85">BW2</f>
        <v>48334</v>
      </c>
      <c r="D152" s="47">
        <f t="shared" ref="D152:D174" si="86">BX2</f>
        <v>48365</v>
      </c>
      <c r="E152" s="47">
        <f t="shared" ref="E152:E174" si="87">BY2</f>
        <v>48395</v>
      </c>
      <c r="F152" s="47">
        <f t="shared" ref="F152:F174" si="88">BZ2</f>
        <v>48426</v>
      </c>
      <c r="G152" s="47">
        <f t="shared" ref="G152:G174" si="89">CA2</f>
        <v>48457</v>
      </c>
      <c r="H152" s="47">
        <f t="shared" ref="H152:H174" si="90">CB2</f>
        <v>48487</v>
      </c>
      <c r="I152" s="47">
        <f t="shared" ref="I152:I174" si="91">CC2</f>
        <v>48518</v>
      </c>
      <c r="J152" s="47">
        <f t="shared" ref="J152:J174" si="92">CD2</f>
        <v>48548</v>
      </c>
      <c r="K152" s="47">
        <f t="shared" ref="K152:K174" si="93">CE2</f>
        <v>48579</v>
      </c>
      <c r="L152" s="47">
        <f t="shared" ref="L152:L174" si="94">CF2</f>
        <v>48610</v>
      </c>
      <c r="M152" s="47">
        <f t="shared" ref="M152:M174" si="95">CG2</f>
        <v>48638</v>
      </c>
      <c r="N152" s="47">
        <f t="shared" ref="N152:N174" si="96">CH2</f>
        <v>48669</v>
      </c>
    </row>
    <row r="153" spans="2:14" ht="15" customHeight="1" thickBot="1">
      <c r="B153" s="1810"/>
      <c r="C153" s="1810">
        <f t="shared" si="85"/>
        <v>73</v>
      </c>
      <c r="D153" s="1810">
        <f t="shared" si="86"/>
        <v>74</v>
      </c>
      <c r="E153" s="1810">
        <f t="shared" si="87"/>
        <v>75</v>
      </c>
      <c r="F153" s="1810">
        <f t="shared" si="88"/>
        <v>76</v>
      </c>
      <c r="G153" s="1810">
        <f t="shared" si="89"/>
        <v>77</v>
      </c>
      <c r="H153" s="1810">
        <f t="shared" si="90"/>
        <v>78</v>
      </c>
      <c r="I153" s="1810">
        <f t="shared" si="91"/>
        <v>79</v>
      </c>
      <c r="J153" s="1810">
        <f t="shared" si="92"/>
        <v>80</v>
      </c>
      <c r="K153" s="1810">
        <f t="shared" si="93"/>
        <v>81</v>
      </c>
      <c r="L153" s="1810">
        <f t="shared" si="94"/>
        <v>82</v>
      </c>
      <c r="M153" s="1810">
        <f t="shared" si="95"/>
        <v>83</v>
      </c>
      <c r="N153" s="1810">
        <f t="shared" si="96"/>
        <v>84</v>
      </c>
    </row>
    <row r="154" spans="2:14">
      <c r="B154" s="27" t="s">
        <v>410</v>
      </c>
      <c r="C154" s="1250">
        <f t="shared" ca="1" si="85"/>
        <v>0</v>
      </c>
      <c r="D154" s="1250">
        <f t="shared" ca="1" si="86"/>
        <v>0</v>
      </c>
      <c r="E154" s="1250">
        <f t="shared" ca="1" si="87"/>
        <v>0</v>
      </c>
      <c r="F154" s="1250">
        <f t="shared" ca="1" si="88"/>
        <v>0</v>
      </c>
      <c r="G154" s="1250">
        <f t="shared" ca="1" si="89"/>
        <v>0</v>
      </c>
      <c r="H154" s="1250">
        <f t="shared" ca="1" si="90"/>
        <v>0</v>
      </c>
      <c r="I154" s="1250">
        <f t="shared" ca="1" si="91"/>
        <v>0</v>
      </c>
      <c r="J154" s="1250">
        <f t="shared" ca="1" si="92"/>
        <v>0</v>
      </c>
      <c r="K154" s="1250">
        <f t="shared" ca="1" si="93"/>
        <v>0</v>
      </c>
      <c r="L154" s="1250">
        <f t="shared" ca="1" si="94"/>
        <v>0</v>
      </c>
      <c r="M154" s="1250">
        <f t="shared" ca="1" si="95"/>
        <v>0</v>
      </c>
      <c r="N154" s="1250">
        <f t="shared" ca="1" si="96"/>
        <v>0</v>
      </c>
    </row>
    <row r="155" spans="2:14">
      <c r="B155" s="27" t="s">
        <v>1262</v>
      </c>
      <c r="C155" s="1412">
        <f t="shared" ca="1" si="85"/>
        <v>-15745.887055462725</v>
      </c>
      <c r="D155" s="1412">
        <f t="shared" ca="1" si="86"/>
        <v>-15745.887055462725</v>
      </c>
      <c r="E155" s="1412">
        <f t="shared" ca="1" si="87"/>
        <v>-15745.887055462725</v>
      </c>
      <c r="F155" s="1412">
        <f t="shared" ca="1" si="88"/>
        <v>-15745.887055462725</v>
      </c>
      <c r="G155" s="1412">
        <f t="shared" ca="1" si="89"/>
        <v>-15745.887055462725</v>
      </c>
      <c r="H155" s="1412">
        <f t="shared" ca="1" si="90"/>
        <v>-15745.887055462725</v>
      </c>
      <c r="I155" s="1412">
        <f t="shared" ca="1" si="91"/>
        <v>-15745.887055462725</v>
      </c>
      <c r="J155" s="1412">
        <f t="shared" ca="1" si="92"/>
        <v>-15745.887055462725</v>
      </c>
      <c r="K155" s="1412">
        <f t="shared" ca="1" si="93"/>
        <v>-15745.887055462725</v>
      </c>
      <c r="L155" s="1412">
        <f t="shared" ca="1" si="94"/>
        <v>-15745.887055462725</v>
      </c>
      <c r="M155" s="1412">
        <f t="shared" ca="1" si="95"/>
        <v>-15745.887055462725</v>
      </c>
      <c r="N155" s="1412">
        <f t="shared" ca="1" si="96"/>
        <v>-15745.887055462725</v>
      </c>
    </row>
    <row r="156" spans="2:14">
      <c r="B156" s="27" t="s">
        <v>589</v>
      </c>
      <c r="C156" s="1410">
        <f t="shared" ca="1" si="85"/>
        <v>-15745.887055462725</v>
      </c>
      <c r="D156" s="1410">
        <f t="shared" ca="1" si="86"/>
        <v>-15745.887055462725</v>
      </c>
      <c r="E156" s="1410">
        <f t="shared" ca="1" si="87"/>
        <v>-15745.887055462725</v>
      </c>
      <c r="F156" s="1410">
        <f t="shared" ca="1" si="88"/>
        <v>-15745.887055462725</v>
      </c>
      <c r="G156" s="1410">
        <f t="shared" ca="1" si="89"/>
        <v>-15745.887055462725</v>
      </c>
      <c r="H156" s="1410">
        <f t="shared" ca="1" si="90"/>
        <v>-15745.887055462725</v>
      </c>
      <c r="I156" s="1410">
        <f t="shared" ca="1" si="91"/>
        <v>-15745.887055462725</v>
      </c>
      <c r="J156" s="1410">
        <f t="shared" ca="1" si="92"/>
        <v>-15745.887055462725</v>
      </c>
      <c r="K156" s="1410">
        <f t="shared" ca="1" si="93"/>
        <v>-15745.887055462725</v>
      </c>
      <c r="L156" s="1410">
        <f t="shared" ca="1" si="94"/>
        <v>-15745.887055462725</v>
      </c>
      <c r="M156" s="1410">
        <f t="shared" ca="1" si="95"/>
        <v>-15745.887055462725</v>
      </c>
      <c r="N156" s="1410">
        <f t="shared" ca="1" si="96"/>
        <v>-15745.887055462725</v>
      </c>
    </row>
    <row r="157" spans="2:14">
      <c r="B157" s="27"/>
      <c r="C157" s="1250">
        <f t="shared" si="85"/>
        <v>0</v>
      </c>
      <c r="D157" s="1250">
        <f t="shared" si="86"/>
        <v>0</v>
      </c>
      <c r="E157" s="1250">
        <f t="shared" si="87"/>
        <v>0</v>
      </c>
      <c r="F157" s="1250">
        <f t="shared" si="88"/>
        <v>0</v>
      </c>
      <c r="G157" s="1250">
        <f t="shared" si="89"/>
        <v>0</v>
      </c>
      <c r="H157" s="1250">
        <f t="shared" si="90"/>
        <v>0</v>
      </c>
      <c r="I157" s="1250">
        <f t="shared" si="91"/>
        <v>0</v>
      </c>
      <c r="J157" s="1250">
        <f t="shared" si="92"/>
        <v>0</v>
      </c>
      <c r="K157" s="1250">
        <f t="shared" si="93"/>
        <v>0</v>
      </c>
      <c r="L157" s="1250">
        <f t="shared" si="94"/>
        <v>0</v>
      </c>
      <c r="M157" s="1250">
        <f t="shared" si="95"/>
        <v>0</v>
      </c>
      <c r="N157" s="1250">
        <f t="shared" si="96"/>
        <v>0</v>
      </c>
    </row>
    <row r="158" spans="2:14">
      <c r="B158" s="27" t="s">
        <v>443</v>
      </c>
      <c r="C158" s="1412" t="e">
        <f t="shared" ca="1" si="85"/>
        <v>#DIV/0!</v>
      </c>
      <c r="D158" s="1412" t="e">
        <f t="shared" ca="1" si="86"/>
        <v>#DIV/0!</v>
      </c>
      <c r="E158" s="1412" t="e">
        <f t="shared" ca="1" si="87"/>
        <v>#DIV/0!</v>
      </c>
      <c r="F158" s="1412" t="e">
        <f t="shared" ca="1" si="88"/>
        <v>#DIV/0!</v>
      </c>
      <c r="G158" s="1412" t="e">
        <f t="shared" ca="1" si="89"/>
        <v>#DIV/0!</v>
      </c>
      <c r="H158" s="1412" t="e">
        <f t="shared" ca="1" si="90"/>
        <v>#DIV/0!</v>
      </c>
      <c r="I158" s="1412" t="e">
        <f t="shared" ca="1" si="91"/>
        <v>#DIV/0!</v>
      </c>
      <c r="J158" s="1412" t="e">
        <f t="shared" ca="1" si="92"/>
        <v>#DIV/0!</v>
      </c>
      <c r="K158" s="1412" t="e">
        <f t="shared" ca="1" si="93"/>
        <v>#DIV/0!</v>
      </c>
      <c r="L158" s="1412" t="e">
        <f t="shared" ca="1" si="94"/>
        <v>#DIV/0!</v>
      </c>
      <c r="M158" s="1412" t="e">
        <f t="shared" ca="1" si="95"/>
        <v>#DIV/0!</v>
      </c>
      <c r="N158" s="1412" t="e">
        <f t="shared" ca="1" si="96"/>
        <v>#DIV/0!</v>
      </c>
    </row>
    <row r="159" spans="2:14">
      <c r="B159" s="27" t="s">
        <v>1263</v>
      </c>
      <c r="C159" s="1410" t="e">
        <f t="shared" ca="1" si="85"/>
        <v>#DIV/0!</v>
      </c>
      <c r="D159" s="1410" t="e">
        <f t="shared" ca="1" si="86"/>
        <v>#DIV/0!</v>
      </c>
      <c r="E159" s="1410" t="e">
        <f t="shared" ca="1" si="87"/>
        <v>#DIV/0!</v>
      </c>
      <c r="F159" s="1410" t="e">
        <f t="shared" ca="1" si="88"/>
        <v>#DIV/0!</v>
      </c>
      <c r="G159" s="1410" t="e">
        <f t="shared" ca="1" si="89"/>
        <v>#DIV/0!</v>
      </c>
      <c r="H159" s="1410" t="e">
        <f t="shared" ca="1" si="90"/>
        <v>#DIV/0!</v>
      </c>
      <c r="I159" s="1410" t="e">
        <f t="shared" ca="1" si="91"/>
        <v>#DIV/0!</v>
      </c>
      <c r="J159" s="1410" t="e">
        <f t="shared" ca="1" si="92"/>
        <v>#DIV/0!</v>
      </c>
      <c r="K159" s="1410" t="e">
        <f t="shared" ca="1" si="93"/>
        <v>#DIV/0!</v>
      </c>
      <c r="L159" s="1410" t="e">
        <f t="shared" ca="1" si="94"/>
        <v>#DIV/0!</v>
      </c>
      <c r="M159" s="1410" t="e">
        <f t="shared" ca="1" si="95"/>
        <v>#DIV/0!</v>
      </c>
      <c r="N159" s="1410" t="e">
        <f t="shared" ca="1" si="96"/>
        <v>#DIV/0!</v>
      </c>
    </row>
    <row r="160" spans="2:14">
      <c r="B160" s="27"/>
      <c r="C160" s="1250">
        <f t="shared" si="85"/>
        <v>0</v>
      </c>
      <c r="D160" s="1250">
        <f t="shared" si="86"/>
        <v>0</v>
      </c>
      <c r="E160" s="1250">
        <f t="shared" si="87"/>
        <v>0</v>
      </c>
      <c r="F160" s="1250">
        <f t="shared" si="88"/>
        <v>0</v>
      </c>
      <c r="G160" s="1250">
        <f t="shared" si="89"/>
        <v>0</v>
      </c>
      <c r="H160" s="1250">
        <f t="shared" si="90"/>
        <v>0</v>
      </c>
      <c r="I160" s="1250">
        <f t="shared" si="91"/>
        <v>0</v>
      </c>
      <c r="J160" s="1250">
        <f t="shared" si="92"/>
        <v>0</v>
      </c>
      <c r="K160" s="1250">
        <f t="shared" si="93"/>
        <v>0</v>
      </c>
      <c r="L160" s="1250">
        <f t="shared" si="94"/>
        <v>0</v>
      </c>
      <c r="M160" s="1250">
        <f t="shared" si="95"/>
        <v>0</v>
      </c>
      <c r="N160" s="1250">
        <f t="shared" si="96"/>
        <v>0</v>
      </c>
    </row>
    <row r="161" spans="2:14">
      <c r="B161" s="27" t="s">
        <v>49</v>
      </c>
      <c r="C161" s="1412">
        <f t="shared" ca="1" si="85"/>
        <v>0</v>
      </c>
      <c r="D161" s="1412">
        <f t="shared" ca="1" si="86"/>
        <v>0</v>
      </c>
      <c r="E161" s="1412">
        <f t="shared" ca="1" si="87"/>
        <v>0</v>
      </c>
      <c r="F161" s="1412">
        <f t="shared" ca="1" si="88"/>
        <v>0</v>
      </c>
      <c r="G161" s="1412">
        <f t="shared" ca="1" si="89"/>
        <v>0</v>
      </c>
      <c r="H161" s="1412">
        <f t="shared" ca="1" si="90"/>
        <v>0</v>
      </c>
      <c r="I161" s="1412">
        <f t="shared" ca="1" si="91"/>
        <v>0</v>
      </c>
      <c r="J161" s="1412">
        <f t="shared" ca="1" si="92"/>
        <v>0</v>
      </c>
      <c r="K161" s="1412">
        <f t="shared" ca="1" si="93"/>
        <v>0</v>
      </c>
      <c r="L161" s="1412">
        <f t="shared" ca="1" si="94"/>
        <v>0</v>
      </c>
      <c r="M161" s="1412">
        <f t="shared" ca="1" si="95"/>
        <v>0</v>
      </c>
      <c r="N161" s="1412">
        <f t="shared" ca="1" si="96"/>
        <v>0</v>
      </c>
    </row>
    <row r="162" spans="2:14">
      <c r="B162" s="27" t="s">
        <v>1264</v>
      </c>
      <c r="C162" s="1410" t="e">
        <f t="shared" ca="1" si="85"/>
        <v>#DIV/0!</v>
      </c>
      <c r="D162" s="1410" t="e">
        <f t="shared" ca="1" si="86"/>
        <v>#DIV/0!</v>
      </c>
      <c r="E162" s="1410" t="e">
        <f t="shared" ca="1" si="87"/>
        <v>#DIV/0!</v>
      </c>
      <c r="F162" s="1410" t="e">
        <f t="shared" ca="1" si="88"/>
        <v>#DIV/0!</v>
      </c>
      <c r="G162" s="1410" t="e">
        <f t="shared" ca="1" si="89"/>
        <v>#DIV/0!</v>
      </c>
      <c r="H162" s="1410" t="e">
        <f t="shared" ca="1" si="90"/>
        <v>#DIV/0!</v>
      </c>
      <c r="I162" s="1410" t="e">
        <f t="shared" ca="1" si="91"/>
        <v>#DIV/0!</v>
      </c>
      <c r="J162" s="1410" t="e">
        <f t="shared" ca="1" si="92"/>
        <v>#DIV/0!</v>
      </c>
      <c r="K162" s="1410" t="e">
        <f t="shared" ca="1" si="93"/>
        <v>#DIV/0!</v>
      </c>
      <c r="L162" s="1410" t="e">
        <f t="shared" ca="1" si="94"/>
        <v>#DIV/0!</v>
      </c>
      <c r="M162" s="1410" t="e">
        <f t="shared" ca="1" si="95"/>
        <v>#DIV/0!</v>
      </c>
      <c r="N162" s="1410" t="e">
        <f t="shared" ca="1" si="96"/>
        <v>#DIV/0!</v>
      </c>
    </row>
    <row r="163" spans="2:14">
      <c r="B163" s="27"/>
      <c r="C163" s="1250">
        <f t="shared" si="85"/>
        <v>0</v>
      </c>
      <c r="D163" s="1250">
        <f t="shared" si="86"/>
        <v>0</v>
      </c>
      <c r="E163" s="1250">
        <f t="shared" si="87"/>
        <v>0</v>
      </c>
      <c r="F163" s="1250">
        <f t="shared" si="88"/>
        <v>0</v>
      </c>
      <c r="G163" s="1250">
        <f t="shared" si="89"/>
        <v>0</v>
      </c>
      <c r="H163" s="1250">
        <f t="shared" si="90"/>
        <v>0</v>
      </c>
      <c r="I163" s="1250">
        <f t="shared" si="91"/>
        <v>0</v>
      </c>
      <c r="J163" s="1250">
        <f t="shared" si="92"/>
        <v>0</v>
      </c>
      <c r="K163" s="1250">
        <f t="shared" si="93"/>
        <v>0</v>
      </c>
      <c r="L163" s="1250">
        <f t="shared" si="94"/>
        <v>0</v>
      </c>
      <c r="M163" s="1250">
        <f t="shared" si="95"/>
        <v>0</v>
      </c>
      <c r="N163" s="1250">
        <f t="shared" si="96"/>
        <v>0</v>
      </c>
    </row>
    <row r="164" spans="2:14">
      <c r="B164" s="27" t="s">
        <v>1265</v>
      </c>
      <c r="C164" s="1250" t="e">
        <f t="shared" ca="1" si="85"/>
        <v>#DIV/0!</v>
      </c>
      <c r="D164" s="1250" t="e">
        <f t="shared" ca="1" si="86"/>
        <v>#DIV/0!</v>
      </c>
      <c r="E164" s="1250" t="e">
        <f t="shared" ca="1" si="87"/>
        <v>#DIV/0!</v>
      </c>
      <c r="F164" s="1250" t="e">
        <f t="shared" ca="1" si="88"/>
        <v>#DIV/0!</v>
      </c>
      <c r="G164" s="1250" t="e">
        <f t="shared" ca="1" si="89"/>
        <v>#DIV/0!</v>
      </c>
      <c r="H164" s="1250" t="e">
        <f t="shared" ca="1" si="90"/>
        <v>#DIV/0!</v>
      </c>
      <c r="I164" s="1250" t="e">
        <f t="shared" ca="1" si="91"/>
        <v>#DIV/0!</v>
      </c>
      <c r="J164" s="1250" t="e">
        <f t="shared" ca="1" si="92"/>
        <v>#DIV/0!</v>
      </c>
      <c r="K164" s="1250" t="e">
        <f t="shared" ca="1" si="93"/>
        <v>#DIV/0!</v>
      </c>
      <c r="L164" s="1250" t="e">
        <f t="shared" ca="1" si="94"/>
        <v>#DIV/0!</v>
      </c>
      <c r="M164" s="1250" t="e">
        <f t="shared" ca="1" si="95"/>
        <v>#DIV/0!</v>
      </c>
      <c r="N164" s="1250" t="e">
        <f t="shared" ca="1" si="96"/>
        <v>#DIV/0!</v>
      </c>
    </row>
    <row r="165" spans="2:14">
      <c r="B165" s="27" t="s">
        <v>240</v>
      </c>
      <c r="C165" s="1412" t="e">
        <f t="shared" ca="1" si="85"/>
        <v>#DIV/0!</v>
      </c>
      <c r="D165" s="1412" t="e">
        <f t="shared" ca="1" si="86"/>
        <v>#DIV/0!</v>
      </c>
      <c r="E165" s="1412" t="e">
        <f t="shared" ca="1" si="87"/>
        <v>#DIV/0!</v>
      </c>
      <c r="F165" s="1412" t="e">
        <f t="shared" ca="1" si="88"/>
        <v>#DIV/0!</v>
      </c>
      <c r="G165" s="1412" t="e">
        <f t="shared" ca="1" si="89"/>
        <v>#DIV/0!</v>
      </c>
      <c r="H165" s="1412" t="e">
        <f t="shared" ca="1" si="90"/>
        <v>#DIV/0!</v>
      </c>
      <c r="I165" s="1412" t="e">
        <f t="shared" ca="1" si="91"/>
        <v>#DIV/0!</v>
      </c>
      <c r="J165" s="1412" t="e">
        <f t="shared" ca="1" si="92"/>
        <v>#DIV/0!</v>
      </c>
      <c r="K165" s="1412" t="e">
        <f t="shared" ca="1" si="93"/>
        <v>#DIV/0!</v>
      </c>
      <c r="L165" s="1412" t="e">
        <f t="shared" ca="1" si="94"/>
        <v>#DIV/0!</v>
      </c>
      <c r="M165" s="1412" t="e">
        <f t="shared" ca="1" si="95"/>
        <v>#DIV/0!</v>
      </c>
      <c r="N165" s="1412" t="e">
        <f t="shared" ca="1" si="96"/>
        <v>#DIV/0!</v>
      </c>
    </row>
    <row r="166" spans="2:14">
      <c r="B166" s="27" t="s">
        <v>460</v>
      </c>
      <c r="C166" s="1410" t="e">
        <f t="shared" ca="1" si="85"/>
        <v>#DIV/0!</v>
      </c>
      <c r="D166" s="1410" t="e">
        <f t="shared" ca="1" si="86"/>
        <v>#DIV/0!</v>
      </c>
      <c r="E166" s="1410" t="e">
        <f t="shared" ca="1" si="87"/>
        <v>#DIV/0!</v>
      </c>
      <c r="F166" s="1410" t="e">
        <f t="shared" ca="1" si="88"/>
        <v>#DIV/0!</v>
      </c>
      <c r="G166" s="1410" t="e">
        <f t="shared" ca="1" si="89"/>
        <v>#DIV/0!</v>
      </c>
      <c r="H166" s="1410" t="e">
        <f t="shared" ca="1" si="90"/>
        <v>#DIV/0!</v>
      </c>
      <c r="I166" s="1410" t="e">
        <f t="shared" ca="1" si="91"/>
        <v>#DIV/0!</v>
      </c>
      <c r="J166" s="1410" t="e">
        <f t="shared" ca="1" si="92"/>
        <v>#DIV/0!</v>
      </c>
      <c r="K166" s="1410" t="e">
        <f t="shared" ca="1" si="93"/>
        <v>#DIV/0!</v>
      </c>
      <c r="L166" s="1410" t="e">
        <f t="shared" ca="1" si="94"/>
        <v>#DIV/0!</v>
      </c>
      <c r="M166" s="1410" t="e">
        <f t="shared" ca="1" si="95"/>
        <v>#DIV/0!</v>
      </c>
      <c r="N166" s="1410" t="e">
        <f t="shared" ca="1" si="96"/>
        <v>#DIV/0!</v>
      </c>
    </row>
    <row r="167" spans="2:14">
      <c r="B167" s="27"/>
      <c r="C167" s="1250">
        <f t="shared" si="85"/>
        <v>0</v>
      </c>
      <c r="D167" s="1250">
        <f t="shared" si="86"/>
        <v>0</v>
      </c>
      <c r="E167" s="1250">
        <f t="shared" si="87"/>
        <v>0</v>
      </c>
      <c r="F167" s="1250">
        <f t="shared" si="88"/>
        <v>0</v>
      </c>
      <c r="G167" s="1250">
        <f t="shared" si="89"/>
        <v>0</v>
      </c>
      <c r="H167" s="1250">
        <f t="shared" si="90"/>
        <v>0</v>
      </c>
      <c r="I167" s="1250">
        <f t="shared" si="91"/>
        <v>0</v>
      </c>
      <c r="J167" s="1250">
        <f t="shared" si="92"/>
        <v>0</v>
      </c>
      <c r="K167" s="1250">
        <f t="shared" si="93"/>
        <v>0</v>
      </c>
      <c r="L167" s="1250">
        <f t="shared" si="94"/>
        <v>0</v>
      </c>
      <c r="M167" s="1250">
        <f t="shared" si="95"/>
        <v>0</v>
      </c>
      <c r="N167" s="1250">
        <f t="shared" si="96"/>
        <v>0</v>
      </c>
    </row>
    <row r="168" spans="2:14">
      <c r="B168" s="27" t="s">
        <v>290</v>
      </c>
      <c r="C168" s="1412">
        <f t="shared" ca="1" si="85"/>
        <v>0</v>
      </c>
      <c r="D168" s="1412">
        <f t="shared" ca="1" si="86"/>
        <v>0</v>
      </c>
      <c r="E168" s="1412">
        <f t="shared" ca="1" si="87"/>
        <v>0</v>
      </c>
      <c r="F168" s="1412">
        <f t="shared" ca="1" si="88"/>
        <v>0</v>
      </c>
      <c r="G168" s="1412">
        <f t="shared" ca="1" si="89"/>
        <v>0</v>
      </c>
      <c r="H168" s="1412">
        <f t="shared" ca="1" si="90"/>
        <v>0</v>
      </c>
      <c r="I168" s="1412">
        <f t="shared" ca="1" si="91"/>
        <v>0</v>
      </c>
      <c r="J168" s="1412">
        <f t="shared" ca="1" si="92"/>
        <v>0</v>
      </c>
      <c r="K168" s="1412">
        <f t="shared" ca="1" si="93"/>
        <v>0</v>
      </c>
      <c r="L168" s="1412">
        <f t="shared" ca="1" si="94"/>
        <v>0</v>
      </c>
      <c r="M168" s="1412">
        <f t="shared" ca="1" si="95"/>
        <v>0</v>
      </c>
      <c r="N168" s="1412">
        <f t="shared" ca="1" si="96"/>
        <v>0</v>
      </c>
    </row>
    <row r="169" spans="2:14">
      <c r="B169" s="27" t="s">
        <v>461</v>
      </c>
      <c r="C169" s="1410" t="e">
        <f t="shared" ca="1" si="85"/>
        <v>#DIV/0!</v>
      </c>
      <c r="D169" s="1410" t="e">
        <f t="shared" ca="1" si="86"/>
        <v>#DIV/0!</v>
      </c>
      <c r="E169" s="1410" t="e">
        <f t="shared" ca="1" si="87"/>
        <v>#DIV/0!</v>
      </c>
      <c r="F169" s="1410" t="e">
        <f t="shared" ca="1" si="88"/>
        <v>#DIV/0!</v>
      </c>
      <c r="G169" s="1410" t="e">
        <f t="shared" ca="1" si="89"/>
        <v>#DIV/0!</v>
      </c>
      <c r="H169" s="1410" t="e">
        <f t="shared" ca="1" si="90"/>
        <v>#DIV/0!</v>
      </c>
      <c r="I169" s="1410" t="e">
        <f t="shared" ca="1" si="91"/>
        <v>#DIV/0!</v>
      </c>
      <c r="J169" s="1410" t="e">
        <f t="shared" ca="1" si="92"/>
        <v>#DIV/0!</v>
      </c>
      <c r="K169" s="1410" t="e">
        <f t="shared" ca="1" si="93"/>
        <v>#DIV/0!</v>
      </c>
      <c r="L169" s="1410" t="e">
        <f t="shared" ca="1" si="94"/>
        <v>#DIV/0!</v>
      </c>
      <c r="M169" s="1410" t="e">
        <f t="shared" ca="1" si="95"/>
        <v>#DIV/0!</v>
      </c>
      <c r="N169" s="1410" t="e">
        <f t="shared" ca="1" si="96"/>
        <v>#DIV/0!</v>
      </c>
    </row>
    <row r="170" spans="2:14">
      <c r="B170" s="27"/>
      <c r="C170" s="1250">
        <f t="shared" si="85"/>
        <v>0</v>
      </c>
      <c r="D170" s="1250">
        <f t="shared" si="86"/>
        <v>0</v>
      </c>
      <c r="E170" s="1250">
        <f t="shared" si="87"/>
        <v>0</v>
      </c>
      <c r="F170" s="1250">
        <f t="shared" si="88"/>
        <v>0</v>
      </c>
      <c r="G170" s="1250">
        <f t="shared" si="89"/>
        <v>0</v>
      </c>
      <c r="H170" s="1250">
        <f t="shared" si="90"/>
        <v>0</v>
      </c>
      <c r="I170" s="1250">
        <f t="shared" si="91"/>
        <v>0</v>
      </c>
      <c r="J170" s="1250">
        <f t="shared" si="92"/>
        <v>0</v>
      </c>
      <c r="K170" s="1250">
        <f t="shared" si="93"/>
        <v>0</v>
      </c>
      <c r="L170" s="1250">
        <f t="shared" si="94"/>
        <v>0</v>
      </c>
      <c r="M170" s="1250">
        <f t="shared" si="95"/>
        <v>0</v>
      </c>
      <c r="N170" s="1250">
        <f t="shared" si="96"/>
        <v>0</v>
      </c>
    </row>
    <row r="171" spans="2:14">
      <c r="B171" s="27" t="s">
        <v>462</v>
      </c>
      <c r="C171" s="1412" t="e">
        <f t="shared" ca="1" si="85"/>
        <v>#DIV/0!</v>
      </c>
      <c r="D171" s="1412" t="e">
        <f t="shared" ca="1" si="86"/>
        <v>#DIV/0!</v>
      </c>
      <c r="E171" s="1412" t="e">
        <f t="shared" ca="1" si="87"/>
        <v>#DIV/0!</v>
      </c>
      <c r="F171" s="1412" t="e">
        <f t="shared" ca="1" si="88"/>
        <v>#DIV/0!</v>
      </c>
      <c r="G171" s="1412" t="e">
        <f t="shared" ca="1" si="89"/>
        <v>#DIV/0!</v>
      </c>
      <c r="H171" s="1412" t="e">
        <f t="shared" ca="1" si="90"/>
        <v>#DIV/0!</v>
      </c>
      <c r="I171" s="1412" t="e">
        <f t="shared" ca="1" si="91"/>
        <v>#DIV/0!</v>
      </c>
      <c r="J171" s="1412" t="e">
        <f t="shared" ca="1" si="92"/>
        <v>#DIV/0!</v>
      </c>
      <c r="K171" s="1412" t="e">
        <f t="shared" ca="1" si="93"/>
        <v>#DIV/0!</v>
      </c>
      <c r="L171" s="1412" t="e">
        <f t="shared" ca="1" si="94"/>
        <v>#DIV/0!</v>
      </c>
      <c r="M171" s="1412" t="e">
        <f t="shared" ca="1" si="95"/>
        <v>#DIV/0!</v>
      </c>
      <c r="N171" s="1412" t="e">
        <f t="shared" ca="1" si="96"/>
        <v>#DIV/0!</v>
      </c>
    </row>
    <row r="172" spans="2:14">
      <c r="B172" s="27" t="s">
        <v>463</v>
      </c>
      <c r="C172" s="1410" t="e">
        <f t="shared" ca="1" si="85"/>
        <v>#DIV/0!</v>
      </c>
      <c r="D172" s="1410" t="e">
        <f t="shared" ca="1" si="86"/>
        <v>#DIV/0!</v>
      </c>
      <c r="E172" s="1410" t="e">
        <f t="shared" ca="1" si="87"/>
        <v>#DIV/0!</v>
      </c>
      <c r="F172" s="1410" t="e">
        <f t="shared" ca="1" si="88"/>
        <v>#DIV/0!</v>
      </c>
      <c r="G172" s="1410" t="e">
        <f t="shared" ca="1" si="89"/>
        <v>#DIV/0!</v>
      </c>
      <c r="H172" s="1410" t="e">
        <f t="shared" ca="1" si="90"/>
        <v>#DIV/0!</v>
      </c>
      <c r="I172" s="1410" t="e">
        <f t="shared" ca="1" si="91"/>
        <v>#DIV/0!</v>
      </c>
      <c r="J172" s="1410" t="e">
        <f t="shared" ca="1" si="92"/>
        <v>#DIV/0!</v>
      </c>
      <c r="K172" s="1410" t="e">
        <f t="shared" ca="1" si="93"/>
        <v>#DIV/0!</v>
      </c>
      <c r="L172" s="1410" t="e">
        <f t="shared" ca="1" si="94"/>
        <v>#DIV/0!</v>
      </c>
      <c r="M172" s="1410" t="e">
        <f t="shared" ca="1" si="95"/>
        <v>#DIV/0!</v>
      </c>
      <c r="N172" s="1410" t="e">
        <f t="shared" ca="1" si="96"/>
        <v>#DIV/0!</v>
      </c>
    </row>
    <row r="173" spans="2:14">
      <c r="B173" s="27"/>
      <c r="C173" s="1250">
        <f t="shared" si="85"/>
        <v>0</v>
      </c>
      <c r="D173" s="1250">
        <f t="shared" si="86"/>
        <v>0</v>
      </c>
      <c r="E173" s="1250">
        <f t="shared" si="87"/>
        <v>0</v>
      </c>
      <c r="F173" s="1250">
        <f t="shared" si="88"/>
        <v>0</v>
      </c>
      <c r="G173" s="1250">
        <f t="shared" si="89"/>
        <v>0</v>
      </c>
      <c r="H173" s="1250">
        <f t="shared" si="90"/>
        <v>0</v>
      </c>
      <c r="I173" s="1250">
        <f t="shared" si="91"/>
        <v>0</v>
      </c>
      <c r="J173" s="1250">
        <f t="shared" si="92"/>
        <v>0</v>
      </c>
      <c r="K173" s="1250">
        <f t="shared" si="93"/>
        <v>0</v>
      </c>
      <c r="L173" s="1250">
        <f t="shared" si="94"/>
        <v>0</v>
      </c>
      <c r="M173" s="1250">
        <f t="shared" si="95"/>
        <v>0</v>
      </c>
      <c r="N173" s="1250">
        <f t="shared" si="96"/>
        <v>0</v>
      </c>
    </row>
    <row r="174" spans="2:14">
      <c r="B174" s="27" t="s">
        <v>219</v>
      </c>
      <c r="C174" s="737" t="e">
        <f t="shared" ca="1" si="85"/>
        <v>#DIV/0!</v>
      </c>
      <c r="D174" s="737" t="e">
        <f t="shared" ca="1" si="86"/>
        <v>#DIV/0!</v>
      </c>
      <c r="E174" s="737" t="e">
        <f t="shared" ca="1" si="87"/>
        <v>#DIV/0!</v>
      </c>
      <c r="F174" s="737" t="e">
        <f t="shared" ca="1" si="88"/>
        <v>#DIV/0!</v>
      </c>
      <c r="G174" s="737" t="e">
        <f t="shared" ca="1" si="89"/>
        <v>#DIV/0!</v>
      </c>
      <c r="H174" s="737" t="e">
        <f t="shared" ca="1" si="90"/>
        <v>#DIV/0!</v>
      </c>
      <c r="I174" s="737" t="e">
        <f t="shared" ca="1" si="91"/>
        <v>#DIV/0!</v>
      </c>
      <c r="J174" s="737" t="e">
        <f t="shared" ca="1" si="92"/>
        <v>#DIV/0!</v>
      </c>
      <c r="K174" s="737" t="e">
        <f t="shared" ca="1" si="93"/>
        <v>#DIV/0!</v>
      </c>
      <c r="L174" s="737" t="e">
        <f t="shared" ca="1" si="94"/>
        <v>#DIV/0!</v>
      </c>
      <c r="M174" s="737" t="e">
        <f t="shared" ca="1" si="95"/>
        <v>#DIV/0!</v>
      </c>
      <c r="N174" s="737" t="e">
        <f t="shared" ca="1" si="96"/>
        <v>#DIV/0!</v>
      </c>
    </row>
    <row r="177" spans="2:14" ht="15" customHeight="1" thickBot="1">
      <c r="C177" s="47">
        <f t="shared" ref="C177:C199" si="97">CI2</f>
        <v>48699</v>
      </c>
      <c r="D177" s="47">
        <f t="shared" ref="D177:D199" si="98">CJ2</f>
        <v>48730</v>
      </c>
      <c r="E177" s="47">
        <f t="shared" ref="E177:E199" si="99">CK2</f>
        <v>48760</v>
      </c>
      <c r="F177" s="47">
        <f t="shared" ref="F177:F199" si="100">CL2</f>
        <v>48791</v>
      </c>
      <c r="G177" s="47">
        <f t="shared" ref="G177:G199" si="101">CM2</f>
        <v>48822</v>
      </c>
      <c r="H177" s="47">
        <f t="shared" ref="H177:H199" si="102">CN2</f>
        <v>48852</v>
      </c>
      <c r="I177" s="47">
        <f t="shared" ref="I177:I199" si="103">CO2</f>
        <v>48883</v>
      </c>
      <c r="J177" s="47">
        <f t="shared" ref="J177:J199" si="104">CP2</f>
        <v>48913</v>
      </c>
      <c r="K177" s="47">
        <f t="shared" ref="K177:K199" si="105">CQ2</f>
        <v>48944</v>
      </c>
      <c r="L177" s="47">
        <f t="shared" ref="L177:L199" si="106">CR2</f>
        <v>48975</v>
      </c>
      <c r="M177" s="47">
        <f t="shared" ref="M177:M199" si="107">CS2</f>
        <v>49003</v>
      </c>
      <c r="N177" s="47">
        <f t="shared" ref="N177:N199" si="108">CT2</f>
        <v>49034</v>
      </c>
    </row>
    <row r="178" spans="2:14" ht="15" customHeight="1" thickBot="1">
      <c r="B178" s="1810"/>
      <c r="C178" s="1810">
        <f t="shared" si="97"/>
        <v>85</v>
      </c>
      <c r="D178" s="1810">
        <f t="shared" si="98"/>
        <v>86</v>
      </c>
      <c r="E178" s="1810">
        <f t="shared" si="99"/>
        <v>87</v>
      </c>
      <c r="F178" s="1810">
        <f t="shared" si="100"/>
        <v>88</v>
      </c>
      <c r="G178" s="1810">
        <f t="shared" si="101"/>
        <v>89</v>
      </c>
      <c r="H178" s="1810">
        <f t="shared" si="102"/>
        <v>90</v>
      </c>
      <c r="I178" s="1810">
        <f t="shared" si="103"/>
        <v>91</v>
      </c>
      <c r="J178" s="1810">
        <f t="shared" si="104"/>
        <v>92</v>
      </c>
      <c r="K178" s="1810">
        <f t="shared" si="105"/>
        <v>93</v>
      </c>
      <c r="L178" s="1810">
        <f t="shared" si="106"/>
        <v>94</v>
      </c>
      <c r="M178" s="1810">
        <f t="shared" si="107"/>
        <v>95</v>
      </c>
      <c r="N178" s="1810">
        <f t="shared" si="108"/>
        <v>96</v>
      </c>
    </row>
    <row r="179" spans="2:14">
      <c r="B179" s="27" t="s">
        <v>410</v>
      </c>
      <c r="C179" s="1250">
        <f t="shared" ca="1" si="97"/>
        <v>0</v>
      </c>
      <c r="D179" s="1250">
        <f t="shared" ca="1" si="98"/>
        <v>0</v>
      </c>
      <c r="E179" s="1250">
        <f t="shared" ca="1" si="99"/>
        <v>0</v>
      </c>
      <c r="F179" s="1250">
        <f t="shared" ca="1" si="100"/>
        <v>0</v>
      </c>
      <c r="G179" s="1250">
        <f t="shared" ca="1" si="101"/>
        <v>0</v>
      </c>
      <c r="H179" s="1250">
        <f t="shared" ca="1" si="102"/>
        <v>0</v>
      </c>
      <c r="I179" s="1250">
        <f t="shared" ca="1" si="103"/>
        <v>0</v>
      </c>
      <c r="J179" s="1250">
        <f t="shared" ca="1" si="104"/>
        <v>0</v>
      </c>
      <c r="K179" s="1250">
        <f t="shared" ca="1" si="105"/>
        <v>0</v>
      </c>
      <c r="L179" s="1250">
        <f t="shared" ca="1" si="106"/>
        <v>0</v>
      </c>
      <c r="M179" s="1250">
        <f t="shared" ca="1" si="107"/>
        <v>0</v>
      </c>
      <c r="N179" s="1250">
        <f t="shared" ca="1" si="108"/>
        <v>0</v>
      </c>
    </row>
    <row r="180" spans="2:14">
      <c r="B180" s="27" t="s">
        <v>1262</v>
      </c>
      <c r="C180" s="1412">
        <f t="shared" ca="1" si="97"/>
        <v>-16530.424562633503</v>
      </c>
      <c r="D180" s="1412">
        <f t="shared" ca="1" si="98"/>
        <v>-16530.424562633503</v>
      </c>
      <c r="E180" s="1412">
        <f t="shared" ca="1" si="99"/>
        <v>-16530.424562633503</v>
      </c>
      <c r="F180" s="1412">
        <f t="shared" ca="1" si="100"/>
        <v>-16530.424562633503</v>
      </c>
      <c r="G180" s="1412">
        <f t="shared" ca="1" si="101"/>
        <v>-16530.424562633503</v>
      </c>
      <c r="H180" s="1412">
        <f t="shared" ca="1" si="102"/>
        <v>-16530.424562633503</v>
      </c>
      <c r="I180" s="1412">
        <f t="shared" ca="1" si="103"/>
        <v>-16530.424562633503</v>
      </c>
      <c r="J180" s="1412">
        <f t="shared" ca="1" si="104"/>
        <v>-16530.424562633503</v>
      </c>
      <c r="K180" s="1412">
        <f t="shared" ca="1" si="105"/>
        <v>-16530.424562633503</v>
      </c>
      <c r="L180" s="1412">
        <f t="shared" ca="1" si="106"/>
        <v>-16530.424562633503</v>
      </c>
      <c r="M180" s="1412">
        <f t="shared" ca="1" si="107"/>
        <v>-16530.424562633503</v>
      </c>
      <c r="N180" s="1412">
        <f t="shared" ca="1" si="108"/>
        <v>-16530.424562633503</v>
      </c>
    </row>
    <row r="181" spans="2:14">
      <c r="B181" s="27" t="s">
        <v>589</v>
      </c>
      <c r="C181" s="1410">
        <f t="shared" ca="1" si="97"/>
        <v>-16530.424562633503</v>
      </c>
      <c r="D181" s="1410">
        <f t="shared" ca="1" si="98"/>
        <v>-16530.424562633503</v>
      </c>
      <c r="E181" s="1410">
        <f t="shared" ca="1" si="99"/>
        <v>-16530.424562633503</v>
      </c>
      <c r="F181" s="1410">
        <f t="shared" ca="1" si="100"/>
        <v>-16530.424562633503</v>
      </c>
      <c r="G181" s="1410">
        <f t="shared" ca="1" si="101"/>
        <v>-16530.424562633503</v>
      </c>
      <c r="H181" s="1410">
        <f t="shared" ca="1" si="102"/>
        <v>-16530.424562633503</v>
      </c>
      <c r="I181" s="1410">
        <f t="shared" ca="1" si="103"/>
        <v>-16530.424562633503</v>
      </c>
      <c r="J181" s="1410">
        <f t="shared" ca="1" si="104"/>
        <v>-16530.424562633503</v>
      </c>
      <c r="K181" s="1410">
        <f t="shared" ca="1" si="105"/>
        <v>-16530.424562633503</v>
      </c>
      <c r="L181" s="1410">
        <f t="shared" ca="1" si="106"/>
        <v>-16530.424562633503</v>
      </c>
      <c r="M181" s="1410">
        <f t="shared" ca="1" si="107"/>
        <v>-16530.424562633503</v>
      </c>
      <c r="N181" s="1410">
        <f t="shared" ca="1" si="108"/>
        <v>-16530.424562633503</v>
      </c>
    </row>
    <row r="182" spans="2:14">
      <c r="B182" s="27"/>
      <c r="C182" s="1250">
        <f t="shared" si="97"/>
        <v>0</v>
      </c>
      <c r="D182" s="1250">
        <f t="shared" si="98"/>
        <v>0</v>
      </c>
      <c r="E182" s="1250">
        <f t="shared" si="99"/>
        <v>0</v>
      </c>
      <c r="F182" s="1250">
        <f t="shared" si="100"/>
        <v>0</v>
      </c>
      <c r="G182" s="1250">
        <f t="shared" si="101"/>
        <v>0</v>
      </c>
      <c r="H182" s="1250">
        <f t="shared" si="102"/>
        <v>0</v>
      </c>
      <c r="I182" s="1250">
        <f t="shared" si="103"/>
        <v>0</v>
      </c>
      <c r="J182" s="1250">
        <f t="shared" si="104"/>
        <v>0</v>
      </c>
      <c r="K182" s="1250">
        <f t="shared" si="105"/>
        <v>0</v>
      </c>
      <c r="L182" s="1250">
        <f t="shared" si="106"/>
        <v>0</v>
      </c>
      <c r="M182" s="1250">
        <f t="shared" si="107"/>
        <v>0</v>
      </c>
      <c r="N182" s="1250">
        <f t="shared" si="108"/>
        <v>0</v>
      </c>
    </row>
    <row r="183" spans="2:14">
      <c r="B183" s="27" t="s">
        <v>443</v>
      </c>
      <c r="C183" s="1412" t="e">
        <f t="shared" ca="1" si="97"/>
        <v>#DIV/0!</v>
      </c>
      <c r="D183" s="1412" t="e">
        <f t="shared" ca="1" si="98"/>
        <v>#DIV/0!</v>
      </c>
      <c r="E183" s="1412" t="e">
        <f t="shared" ca="1" si="99"/>
        <v>#DIV/0!</v>
      </c>
      <c r="F183" s="1412" t="e">
        <f t="shared" ca="1" si="100"/>
        <v>#DIV/0!</v>
      </c>
      <c r="G183" s="1412" t="e">
        <f t="shared" ca="1" si="101"/>
        <v>#DIV/0!</v>
      </c>
      <c r="H183" s="1412" t="e">
        <f t="shared" ca="1" si="102"/>
        <v>#DIV/0!</v>
      </c>
      <c r="I183" s="1412" t="e">
        <f t="shared" ca="1" si="103"/>
        <v>#DIV/0!</v>
      </c>
      <c r="J183" s="1412" t="e">
        <f t="shared" ca="1" si="104"/>
        <v>#DIV/0!</v>
      </c>
      <c r="K183" s="1412" t="e">
        <f t="shared" ca="1" si="105"/>
        <v>#DIV/0!</v>
      </c>
      <c r="L183" s="1412" t="e">
        <f t="shared" ca="1" si="106"/>
        <v>#DIV/0!</v>
      </c>
      <c r="M183" s="1412" t="e">
        <f t="shared" ca="1" si="107"/>
        <v>#DIV/0!</v>
      </c>
      <c r="N183" s="1412" t="e">
        <f t="shared" ca="1" si="108"/>
        <v>#DIV/0!</v>
      </c>
    </row>
    <row r="184" spans="2:14">
      <c r="B184" s="27" t="s">
        <v>1263</v>
      </c>
      <c r="C184" s="1410" t="e">
        <f t="shared" ca="1" si="97"/>
        <v>#DIV/0!</v>
      </c>
      <c r="D184" s="1410" t="e">
        <f t="shared" ca="1" si="98"/>
        <v>#DIV/0!</v>
      </c>
      <c r="E184" s="1410" t="e">
        <f t="shared" ca="1" si="99"/>
        <v>#DIV/0!</v>
      </c>
      <c r="F184" s="1410" t="e">
        <f t="shared" ca="1" si="100"/>
        <v>#DIV/0!</v>
      </c>
      <c r="G184" s="1410" t="e">
        <f t="shared" ca="1" si="101"/>
        <v>#DIV/0!</v>
      </c>
      <c r="H184" s="1410" t="e">
        <f t="shared" ca="1" si="102"/>
        <v>#DIV/0!</v>
      </c>
      <c r="I184" s="1410" t="e">
        <f t="shared" ca="1" si="103"/>
        <v>#DIV/0!</v>
      </c>
      <c r="J184" s="1410" t="e">
        <f t="shared" ca="1" si="104"/>
        <v>#DIV/0!</v>
      </c>
      <c r="K184" s="1410" t="e">
        <f t="shared" ca="1" si="105"/>
        <v>#DIV/0!</v>
      </c>
      <c r="L184" s="1410" t="e">
        <f t="shared" ca="1" si="106"/>
        <v>#DIV/0!</v>
      </c>
      <c r="M184" s="1410" t="e">
        <f t="shared" ca="1" si="107"/>
        <v>#DIV/0!</v>
      </c>
      <c r="N184" s="1410" t="e">
        <f t="shared" ca="1" si="108"/>
        <v>#DIV/0!</v>
      </c>
    </row>
    <row r="185" spans="2:14">
      <c r="B185" s="27"/>
      <c r="C185" s="1250">
        <f t="shared" si="97"/>
        <v>0</v>
      </c>
      <c r="D185" s="1250">
        <f t="shared" si="98"/>
        <v>0</v>
      </c>
      <c r="E185" s="1250">
        <f t="shared" si="99"/>
        <v>0</v>
      </c>
      <c r="F185" s="1250">
        <f t="shared" si="100"/>
        <v>0</v>
      </c>
      <c r="G185" s="1250">
        <f t="shared" si="101"/>
        <v>0</v>
      </c>
      <c r="H185" s="1250">
        <f t="shared" si="102"/>
        <v>0</v>
      </c>
      <c r="I185" s="1250">
        <f t="shared" si="103"/>
        <v>0</v>
      </c>
      <c r="J185" s="1250">
        <f t="shared" si="104"/>
        <v>0</v>
      </c>
      <c r="K185" s="1250">
        <f t="shared" si="105"/>
        <v>0</v>
      </c>
      <c r="L185" s="1250">
        <f t="shared" si="106"/>
        <v>0</v>
      </c>
      <c r="M185" s="1250">
        <f t="shared" si="107"/>
        <v>0</v>
      </c>
      <c r="N185" s="1250">
        <f t="shared" si="108"/>
        <v>0</v>
      </c>
    </row>
    <row r="186" spans="2:14">
      <c r="B186" s="27" t="s">
        <v>49</v>
      </c>
      <c r="C186" s="1412">
        <f t="shared" ca="1" si="97"/>
        <v>0</v>
      </c>
      <c r="D186" s="1412">
        <f t="shared" ca="1" si="98"/>
        <v>0</v>
      </c>
      <c r="E186" s="1412">
        <f t="shared" ca="1" si="99"/>
        <v>0</v>
      </c>
      <c r="F186" s="1412">
        <f t="shared" ca="1" si="100"/>
        <v>0</v>
      </c>
      <c r="G186" s="1412">
        <f t="shared" ca="1" si="101"/>
        <v>0</v>
      </c>
      <c r="H186" s="1412">
        <f t="shared" ca="1" si="102"/>
        <v>0</v>
      </c>
      <c r="I186" s="1412">
        <f t="shared" ca="1" si="103"/>
        <v>0</v>
      </c>
      <c r="J186" s="1412">
        <f t="shared" ca="1" si="104"/>
        <v>0</v>
      </c>
      <c r="K186" s="1412">
        <f t="shared" ca="1" si="105"/>
        <v>0</v>
      </c>
      <c r="L186" s="1412">
        <f t="shared" ca="1" si="106"/>
        <v>0</v>
      </c>
      <c r="M186" s="1412">
        <f t="shared" ca="1" si="107"/>
        <v>0</v>
      </c>
      <c r="N186" s="1412">
        <f t="shared" ca="1" si="108"/>
        <v>0</v>
      </c>
    </row>
    <row r="187" spans="2:14">
      <c r="B187" s="27" t="s">
        <v>1264</v>
      </c>
      <c r="C187" s="1410" t="e">
        <f t="shared" ca="1" si="97"/>
        <v>#DIV/0!</v>
      </c>
      <c r="D187" s="1410" t="e">
        <f t="shared" ca="1" si="98"/>
        <v>#DIV/0!</v>
      </c>
      <c r="E187" s="1410" t="e">
        <f t="shared" ca="1" si="99"/>
        <v>#DIV/0!</v>
      </c>
      <c r="F187" s="1410" t="e">
        <f t="shared" ca="1" si="100"/>
        <v>#DIV/0!</v>
      </c>
      <c r="G187" s="1410" t="e">
        <f t="shared" ca="1" si="101"/>
        <v>#DIV/0!</v>
      </c>
      <c r="H187" s="1410" t="e">
        <f t="shared" ca="1" si="102"/>
        <v>#DIV/0!</v>
      </c>
      <c r="I187" s="1410" t="e">
        <f t="shared" ca="1" si="103"/>
        <v>#DIV/0!</v>
      </c>
      <c r="J187" s="1410" t="e">
        <f t="shared" ca="1" si="104"/>
        <v>#DIV/0!</v>
      </c>
      <c r="K187" s="1410" t="e">
        <f t="shared" ca="1" si="105"/>
        <v>#DIV/0!</v>
      </c>
      <c r="L187" s="1410" t="e">
        <f t="shared" ca="1" si="106"/>
        <v>#DIV/0!</v>
      </c>
      <c r="M187" s="1410" t="e">
        <f t="shared" ca="1" si="107"/>
        <v>#DIV/0!</v>
      </c>
      <c r="N187" s="1410" t="e">
        <f t="shared" ca="1" si="108"/>
        <v>#DIV/0!</v>
      </c>
    </row>
    <row r="188" spans="2:14">
      <c r="B188" s="27"/>
      <c r="C188" s="1250">
        <f t="shared" si="97"/>
        <v>0</v>
      </c>
      <c r="D188" s="1250">
        <f t="shared" si="98"/>
        <v>0</v>
      </c>
      <c r="E188" s="1250">
        <f t="shared" si="99"/>
        <v>0</v>
      </c>
      <c r="F188" s="1250">
        <f t="shared" si="100"/>
        <v>0</v>
      </c>
      <c r="G188" s="1250">
        <f t="shared" si="101"/>
        <v>0</v>
      </c>
      <c r="H188" s="1250">
        <f t="shared" si="102"/>
        <v>0</v>
      </c>
      <c r="I188" s="1250">
        <f t="shared" si="103"/>
        <v>0</v>
      </c>
      <c r="J188" s="1250">
        <f t="shared" si="104"/>
        <v>0</v>
      </c>
      <c r="K188" s="1250">
        <f t="shared" si="105"/>
        <v>0</v>
      </c>
      <c r="L188" s="1250">
        <f t="shared" si="106"/>
        <v>0</v>
      </c>
      <c r="M188" s="1250">
        <f t="shared" si="107"/>
        <v>0</v>
      </c>
      <c r="N188" s="1250">
        <f t="shared" si="108"/>
        <v>0</v>
      </c>
    </row>
    <row r="189" spans="2:14">
      <c r="B189" s="27" t="s">
        <v>1265</v>
      </c>
      <c r="C189" s="1250" t="e">
        <f t="shared" ca="1" si="97"/>
        <v>#DIV/0!</v>
      </c>
      <c r="D189" s="1250" t="e">
        <f t="shared" ca="1" si="98"/>
        <v>#DIV/0!</v>
      </c>
      <c r="E189" s="1250" t="e">
        <f t="shared" ca="1" si="99"/>
        <v>#DIV/0!</v>
      </c>
      <c r="F189" s="1250" t="e">
        <f t="shared" ca="1" si="100"/>
        <v>#DIV/0!</v>
      </c>
      <c r="G189" s="1250" t="e">
        <f t="shared" ca="1" si="101"/>
        <v>#DIV/0!</v>
      </c>
      <c r="H189" s="1250" t="e">
        <f t="shared" ca="1" si="102"/>
        <v>#DIV/0!</v>
      </c>
      <c r="I189" s="1250" t="e">
        <f t="shared" ca="1" si="103"/>
        <v>#DIV/0!</v>
      </c>
      <c r="J189" s="1250" t="e">
        <f t="shared" ca="1" si="104"/>
        <v>#DIV/0!</v>
      </c>
      <c r="K189" s="1250" t="e">
        <f t="shared" ca="1" si="105"/>
        <v>#DIV/0!</v>
      </c>
      <c r="L189" s="1250" t="e">
        <f t="shared" ca="1" si="106"/>
        <v>#DIV/0!</v>
      </c>
      <c r="M189" s="1250" t="e">
        <f t="shared" ca="1" si="107"/>
        <v>#DIV/0!</v>
      </c>
      <c r="N189" s="1250" t="e">
        <f t="shared" ca="1" si="108"/>
        <v>#DIV/0!</v>
      </c>
    </row>
    <row r="190" spans="2:14">
      <c r="B190" s="27" t="s">
        <v>240</v>
      </c>
      <c r="C190" s="1412" t="e">
        <f t="shared" ca="1" si="97"/>
        <v>#DIV/0!</v>
      </c>
      <c r="D190" s="1412" t="e">
        <f t="shared" ca="1" si="98"/>
        <v>#DIV/0!</v>
      </c>
      <c r="E190" s="1412" t="e">
        <f t="shared" ca="1" si="99"/>
        <v>#DIV/0!</v>
      </c>
      <c r="F190" s="1412" t="e">
        <f t="shared" ca="1" si="100"/>
        <v>#DIV/0!</v>
      </c>
      <c r="G190" s="1412" t="e">
        <f t="shared" ca="1" si="101"/>
        <v>#DIV/0!</v>
      </c>
      <c r="H190" s="1412" t="e">
        <f t="shared" ca="1" si="102"/>
        <v>#DIV/0!</v>
      </c>
      <c r="I190" s="1412" t="e">
        <f t="shared" ca="1" si="103"/>
        <v>#DIV/0!</v>
      </c>
      <c r="J190" s="1412" t="e">
        <f t="shared" ca="1" si="104"/>
        <v>#DIV/0!</v>
      </c>
      <c r="K190" s="1412" t="e">
        <f t="shared" ca="1" si="105"/>
        <v>#DIV/0!</v>
      </c>
      <c r="L190" s="1412" t="e">
        <f t="shared" ca="1" si="106"/>
        <v>#DIV/0!</v>
      </c>
      <c r="M190" s="1412" t="e">
        <f t="shared" ca="1" si="107"/>
        <v>#DIV/0!</v>
      </c>
      <c r="N190" s="1412" t="e">
        <f t="shared" ca="1" si="108"/>
        <v>#DIV/0!</v>
      </c>
    </row>
    <row r="191" spans="2:14">
      <c r="B191" s="27" t="s">
        <v>460</v>
      </c>
      <c r="C191" s="1410" t="e">
        <f t="shared" ca="1" si="97"/>
        <v>#DIV/0!</v>
      </c>
      <c r="D191" s="1410" t="e">
        <f t="shared" ca="1" si="98"/>
        <v>#DIV/0!</v>
      </c>
      <c r="E191" s="1410" t="e">
        <f t="shared" ca="1" si="99"/>
        <v>#DIV/0!</v>
      </c>
      <c r="F191" s="1410" t="e">
        <f t="shared" ca="1" si="100"/>
        <v>#DIV/0!</v>
      </c>
      <c r="G191" s="1410" t="e">
        <f t="shared" ca="1" si="101"/>
        <v>#DIV/0!</v>
      </c>
      <c r="H191" s="1410" t="e">
        <f t="shared" ca="1" si="102"/>
        <v>#DIV/0!</v>
      </c>
      <c r="I191" s="1410" t="e">
        <f t="shared" ca="1" si="103"/>
        <v>#DIV/0!</v>
      </c>
      <c r="J191" s="1410" t="e">
        <f t="shared" ca="1" si="104"/>
        <v>#DIV/0!</v>
      </c>
      <c r="K191" s="1410" t="e">
        <f t="shared" ca="1" si="105"/>
        <v>#DIV/0!</v>
      </c>
      <c r="L191" s="1410" t="e">
        <f t="shared" ca="1" si="106"/>
        <v>#DIV/0!</v>
      </c>
      <c r="M191" s="1410" t="e">
        <f t="shared" ca="1" si="107"/>
        <v>#DIV/0!</v>
      </c>
      <c r="N191" s="1410" t="e">
        <f t="shared" ca="1" si="108"/>
        <v>#DIV/0!</v>
      </c>
    </row>
    <row r="192" spans="2:14">
      <c r="B192" s="27"/>
      <c r="C192" s="1250">
        <f t="shared" si="97"/>
        <v>0</v>
      </c>
      <c r="D192" s="1250">
        <f t="shared" si="98"/>
        <v>0</v>
      </c>
      <c r="E192" s="1250">
        <f t="shared" si="99"/>
        <v>0</v>
      </c>
      <c r="F192" s="1250">
        <f t="shared" si="100"/>
        <v>0</v>
      </c>
      <c r="G192" s="1250">
        <f t="shared" si="101"/>
        <v>0</v>
      </c>
      <c r="H192" s="1250">
        <f t="shared" si="102"/>
        <v>0</v>
      </c>
      <c r="I192" s="1250">
        <f t="shared" si="103"/>
        <v>0</v>
      </c>
      <c r="J192" s="1250">
        <f t="shared" si="104"/>
        <v>0</v>
      </c>
      <c r="K192" s="1250">
        <f t="shared" si="105"/>
        <v>0</v>
      </c>
      <c r="L192" s="1250">
        <f t="shared" si="106"/>
        <v>0</v>
      </c>
      <c r="M192" s="1250">
        <f t="shared" si="107"/>
        <v>0</v>
      </c>
      <c r="N192" s="1250">
        <f t="shared" si="108"/>
        <v>0</v>
      </c>
    </row>
    <row r="193" spans="2:14">
      <c r="B193" s="27" t="s">
        <v>290</v>
      </c>
      <c r="C193" s="1412">
        <f t="shared" ca="1" si="97"/>
        <v>0</v>
      </c>
      <c r="D193" s="1412">
        <f t="shared" ca="1" si="98"/>
        <v>0</v>
      </c>
      <c r="E193" s="1412">
        <f t="shared" ca="1" si="99"/>
        <v>0</v>
      </c>
      <c r="F193" s="1412">
        <f t="shared" ca="1" si="100"/>
        <v>0</v>
      </c>
      <c r="G193" s="1412">
        <f t="shared" ca="1" si="101"/>
        <v>0</v>
      </c>
      <c r="H193" s="1412">
        <f t="shared" ca="1" si="102"/>
        <v>0</v>
      </c>
      <c r="I193" s="1412">
        <f t="shared" ca="1" si="103"/>
        <v>0</v>
      </c>
      <c r="J193" s="1412">
        <f t="shared" ca="1" si="104"/>
        <v>0</v>
      </c>
      <c r="K193" s="1412">
        <f t="shared" ca="1" si="105"/>
        <v>0</v>
      </c>
      <c r="L193" s="1412">
        <f t="shared" ca="1" si="106"/>
        <v>0</v>
      </c>
      <c r="M193" s="1412">
        <f t="shared" ca="1" si="107"/>
        <v>0</v>
      </c>
      <c r="N193" s="1412">
        <f t="shared" ca="1" si="108"/>
        <v>0</v>
      </c>
    </row>
    <row r="194" spans="2:14">
      <c r="B194" s="27" t="s">
        <v>461</v>
      </c>
      <c r="C194" s="1410" t="e">
        <f t="shared" ca="1" si="97"/>
        <v>#DIV/0!</v>
      </c>
      <c r="D194" s="1410" t="e">
        <f t="shared" ca="1" si="98"/>
        <v>#DIV/0!</v>
      </c>
      <c r="E194" s="1410" t="e">
        <f t="shared" ca="1" si="99"/>
        <v>#DIV/0!</v>
      </c>
      <c r="F194" s="1410" t="e">
        <f t="shared" ca="1" si="100"/>
        <v>#DIV/0!</v>
      </c>
      <c r="G194" s="1410" t="e">
        <f t="shared" ca="1" si="101"/>
        <v>#DIV/0!</v>
      </c>
      <c r="H194" s="1410" t="e">
        <f t="shared" ca="1" si="102"/>
        <v>#DIV/0!</v>
      </c>
      <c r="I194" s="1410" t="e">
        <f t="shared" ca="1" si="103"/>
        <v>#DIV/0!</v>
      </c>
      <c r="J194" s="1410" t="e">
        <f t="shared" ca="1" si="104"/>
        <v>#DIV/0!</v>
      </c>
      <c r="K194" s="1410" t="e">
        <f t="shared" ca="1" si="105"/>
        <v>#DIV/0!</v>
      </c>
      <c r="L194" s="1410" t="e">
        <f t="shared" ca="1" si="106"/>
        <v>#DIV/0!</v>
      </c>
      <c r="M194" s="1410" t="e">
        <f t="shared" ca="1" si="107"/>
        <v>#DIV/0!</v>
      </c>
      <c r="N194" s="1410" t="e">
        <f t="shared" ca="1" si="108"/>
        <v>#DIV/0!</v>
      </c>
    </row>
    <row r="195" spans="2:14">
      <c r="B195" s="27"/>
      <c r="C195" s="1250">
        <f t="shared" si="97"/>
        <v>0</v>
      </c>
      <c r="D195" s="1250">
        <f t="shared" si="98"/>
        <v>0</v>
      </c>
      <c r="E195" s="1250">
        <f t="shared" si="99"/>
        <v>0</v>
      </c>
      <c r="F195" s="1250">
        <f t="shared" si="100"/>
        <v>0</v>
      </c>
      <c r="G195" s="1250">
        <f t="shared" si="101"/>
        <v>0</v>
      </c>
      <c r="H195" s="1250">
        <f t="shared" si="102"/>
        <v>0</v>
      </c>
      <c r="I195" s="1250">
        <f t="shared" si="103"/>
        <v>0</v>
      </c>
      <c r="J195" s="1250">
        <f t="shared" si="104"/>
        <v>0</v>
      </c>
      <c r="K195" s="1250">
        <f t="shared" si="105"/>
        <v>0</v>
      </c>
      <c r="L195" s="1250">
        <f t="shared" si="106"/>
        <v>0</v>
      </c>
      <c r="M195" s="1250">
        <f t="shared" si="107"/>
        <v>0</v>
      </c>
      <c r="N195" s="1250">
        <f t="shared" si="108"/>
        <v>0</v>
      </c>
    </row>
    <row r="196" spans="2:14">
      <c r="B196" s="27" t="s">
        <v>462</v>
      </c>
      <c r="C196" s="1412" t="e">
        <f t="shared" ca="1" si="97"/>
        <v>#DIV/0!</v>
      </c>
      <c r="D196" s="1412" t="e">
        <f t="shared" ca="1" si="98"/>
        <v>#DIV/0!</v>
      </c>
      <c r="E196" s="1412" t="e">
        <f t="shared" ca="1" si="99"/>
        <v>#DIV/0!</v>
      </c>
      <c r="F196" s="1412" t="e">
        <f t="shared" ca="1" si="100"/>
        <v>#DIV/0!</v>
      </c>
      <c r="G196" s="1412" t="e">
        <f t="shared" ca="1" si="101"/>
        <v>#DIV/0!</v>
      </c>
      <c r="H196" s="1412" t="e">
        <f t="shared" ca="1" si="102"/>
        <v>#DIV/0!</v>
      </c>
      <c r="I196" s="1412" t="e">
        <f t="shared" ca="1" si="103"/>
        <v>#DIV/0!</v>
      </c>
      <c r="J196" s="1412" t="e">
        <f t="shared" ca="1" si="104"/>
        <v>#DIV/0!</v>
      </c>
      <c r="K196" s="1412" t="e">
        <f t="shared" ca="1" si="105"/>
        <v>#DIV/0!</v>
      </c>
      <c r="L196" s="1412" t="e">
        <f t="shared" ca="1" si="106"/>
        <v>#DIV/0!</v>
      </c>
      <c r="M196" s="1412" t="e">
        <f t="shared" ca="1" si="107"/>
        <v>#DIV/0!</v>
      </c>
      <c r="N196" s="1412" t="e">
        <f t="shared" ca="1" si="108"/>
        <v>#DIV/0!</v>
      </c>
    </row>
    <row r="197" spans="2:14">
      <c r="B197" s="27" t="s">
        <v>463</v>
      </c>
      <c r="C197" s="1410" t="e">
        <f t="shared" ca="1" si="97"/>
        <v>#DIV/0!</v>
      </c>
      <c r="D197" s="1410" t="e">
        <f t="shared" ca="1" si="98"/>
        <v>#DIV/0!</v>
      </c>
      <c r="E197" s="1410" t="e">
        <f t="shared" ca="1" si="99"/>
        <v>#DIV/0!</v>
      </c>
      <c r="F197" s="1410" t="e">
        <f t="shared" ca="1" si="100"/>
        <v>#DIV/0!</v>
      </c>
      <c r="G197" s="1410" t="e">
        <f t="shared" ca="1" si="101"/>
        <v>#DIV/0!</v>
      </c>
      <c r="H197" s="1410" t="e">
        <f t="shared" ca="1" si="102"/>
        <v>#DIV/0!</v>
      </c>
      <c r="I197" s="1410" t="e">
        <f t="shared" ca="1" si="103"/>
        <v>#DIV/0!</v>
      </c>
      <c r="J197" s="1410" t="e">
        <f t="shared" ca="1" si="104"/>
        <v>#DIV/0!</v>
      </c>
      <c r="K197" s="1410" t="e">
        <f t="shared" ca="1" si="105"/>
        <v>#DIV/0!</v>
      </c>
      <c r="L197" s="1410" t="e">
        <f t="shared" ca="1" si="106"/>
        <v>#DIV/0!</v>
      </c>
      <c r="M197" s="1410" t="e">
        <f t="shared" ca="1" si="107"/>
        <v>#DIV/0!</v>
      </c>
      <c r="N197" s="1410" t="e">
        <f t="shared" ca="1" si="108"/>
        <v>#DIV/0!</v>
      </c>
    </row>
    <row r="198" spans="2:14">
      <c r="B198" s="27"/>
      <c r="C198" s="1250">
        <f t="shared" si="97"/>
        <v>0</v>
      </c>
      <c r="D198" s="1250">
        <f t="shared" si="98"/>
        <v>0</v>
      </c>
      <c r="E198" s="1250">
        <f t="shared" si="99"/>
        <v>0</v>
      </c>
      <c r="F198" s="1250">
        <f t="shared" si="100"/>
        <v>0</v>
      </c>
      <c r="G198" s="1250">
        <f t="shared" si="101"/>
        <v>0</v>
      </c>
      <c r="H198" s="1250">
        <f t="shared" si="102"/>
        <v>0</v>
      </c>
      <c r="I198" s="1250">
        <f t="shared" si="103"/>
        <v>0</v>
      </c>
      <c r="J198" s="1250">
        <f t="shared" si="104"/>
        <v>0</v>
      </c>
      <c r="K198" s="1250">
        <f t="shared" si="105"/>
        <v>0</v>
      </c>
      <c r="L198" s="1250">
        <f t="shared" si="106"/>
        <v>0</v>
      </c>
      <c r="M198" s="1250">
        <f t="shared" si="107"/>
        <v>0</v>
      </c>
      <c r="N198" s="1250">
        <f t="shared" si="108"/>
        <v>0</v>
      </c>
    </row>
    <row r="199" spans="2:14">
      <c r="B199" s="27" t="s">
        <v>219</v>
      </c>
      <c r="C199" s="737" t="e">
        <f t="shared" ca="1" si="97"/>
        <v>#DIV/0!</v>
      </c>
      <c r="D199" s="737" t="e">
        <f t="shared" ca="1" si="98"/>
        <v>#DIV/0!</v>
      </c>
      <c r="E199" s="737" t="e">
        <f t="shared" ca="1" si="99"/>
        <v>#DIV/0!</v>
      </c>
      <c r="F199" s="737" t="e">
        <f t="shared" ca="1" si="100"/>
        <v>#DIV/0!</v>
      </c>
      <c r="G199" s="737" t="e">
        <f t="shared" ca="1" si="101"/>
        <v>#DIV/0!</v>
      </c>
      <c r="H199" s="737" t="e">
        <f t="shared" ca="1" si="102"/>
        <v>#DIV/0!</v>
      </c>
      <c r="I199" s="737" t="e">
        <f t="shared" ca="1" si="103"/>
        <v>#DIV/0!</v>
      </c>
      <c r="J199" s="737" t="e">
        <f t="shared" ca="1" si="104"/>
        <v>#DIV/0!</v>
      </c>
      <c r="K199" s="737" t="e">
        <f t="shared" ca="1" si="105"/>
        <v>#DIV/0!</v>
      </c>
      <c r="L199" s="737" t="e">
        <f t="shared" ca="1" si="106"/>
        <v>#DIV/0!</v>
      </c>
      <c r="M199" s="737" t="e">
        <f t="shared" ca="1" si="107"/>
        <v>#DIV/0!</v>
      </c>
      <c r="N199" s="737" t="e">
        <f t="shared" ca="1" si="108"/>
        <v>#DIV/0!</v>
      </c>
    </row>
    <row r="202" spans="2:14" ht="15" customHeight="1" thickBot="1">
      <c r="C202" s="47">
        <f t="shared" ref="C202:C224" si="109">CU2</f>
        <v>49064</v>
      </c>
      <c r="D202" s="47">
        <f t="shared" ref="D202:D224" si="110">CV2</f>
        <v>49095</v>
      </c>
      <c r="E202" s="47">
        <f t="shared" ref="E202:E224" si="111">CW2</f>
        <v>49125</v>
      </c>
      <c r="F202" s="47">
        <f t="shared" ref="F202:F224" si="112">CX2</f>
        <v>49156</v>
      </c>
      <c r="G202" s="47">
        <f t="shared" ref="G202:G224" si="113">CY2</f>
        <v>49187</v>
      </c>
      <c r="H202" s="47">
        <f t="shared" ref="H202:H224" si="114">CZ2</f>
        <v>49217</v>
      </c>
      <c r="I202" s="47">
        <f t="shared" ref="I202:I224" si="115">DA2</f>
        <v>49248</v>
      </c>
      <c r="J202" s="47">
        <f t="shared" ref="J202:J224" si="116">DB2</f>
        <v>49278</v>
      </c>
      <c r="K202" s="47">
        <f t="shared" ref="K202:K224" si="117">DC2</f>
        <v>49309</v>
      </c>
      <c r="L202" s="47">
        <f t="shared" ref="L202:L224" si="118">DD2</f>
        <v>49340</v>
      </c>
      <c r="M202" s="47">
        <f t="shared" ref="M202:M224" si="119">DE2</f>
        <v>49368</v>
      </c>
      <c r="N202" s="47">
        <f t="shared" ref="N202:N224" si="120">DF2</f>
        <v>49399</v>
      </c>
    </row>
    <row r="203" spans="2:14" ht="15" customHeight="1" thickBot="1">
      <c r="B203" s="1810"/>
      <c r="C203" s="1810">
        <f t="shared" si="109"/>
        <v>97</v>
      </c>
      <c r="D203" s="1810">
        <f t="shared" si="110"/>
        <v>98</v>
      </c>
      <c r="E203" s="1810">
        <f t="shared" si="111"/>
        <v>99</v>
      </c>
      <c r="F203" s="1810">
        <f t="shared" si="112"/>
        <v>100</v>
      </c>
      <c r="G203" s="1810">
        <f t="shared" si="113"/>
        <v>101</v>
      </c>
      <c r="H203" s="1810">
        <f t="shared" si="114"/>
        <v>102</v>
      </c>
      <c r="I203" s="1810">
        <f t="shared" si="115"/>
        <v>103</v>
      </c>
      <c r="J203" s="1810">
        <f t="shared" si="116"/>
        <v>104</v>
      </c>
      <c r="K203" s="1810">
        <f t="shared" si="117"/>
        <v>105</v>
      </c>
      <c r="L203" s="1810">
        <f t="shared" si="118"/>
        <v>106</v>
      </c>
      <c r="M203" s="1810">
        <f t="shared" si="119"/>
        <v>107</v>
      </c>
      <c r="N203" s="1810">
        <f t="shared" si="120"/>
        <v>108</v>
      </c>
    </row>
    <row r="204" spans="2:14">
      <c r="B204" s="27" t="s">
        <v>410</v>
      </c>
      <c r="C204" s="1250">
        <f t="shared" ca="1" si="109"/>
        <v>0</v>
      </c>
      <c r="D204" s="1250">
        <f t="shared" ca="1" si="110"/>
        <v>0</v>
      </c>
      <c r="E204" s="1250">
        <f t="shared" ca="1" si="111"/>
        <v>0</v>
      </c>
      <c r="F204" s="1250">
        <f t="shared" ca="1" si="112"/>
        <v>0</v>
      </c>
      <c r="G204" s="1250">
        <f t="shared" ca="1" si="113"/>
        <v>0</v>
      </c>
      <c r="H204" s="1250">
        <f t="shared" ca="1" si="114"/>
        <v>0</v>
      </c>
      <c r="I204" s="1250">
        <f t="shared" ca="1" si="115"/>
        <v>0</v>
      </c>
      <c r="J204" s="1250">
        <f t="shared" ca="1" si="116"/>
        <v>0</v>
      </c>
      <c r="K204" s="1250">
        <f t="shared" ca="1" si="117"/>
        <v>0</v>
      </c>
      <c r="L204" s="1250">
        <f t="shared" ca="1" si="118"/>
        <v>0</v>
      </c>
      <c r="M204" s="1250">
        <f t="shared" ca="1" si="119"/>
        <v>0</v>
      </c>
      <c r="N204" s="1250">
        <f t="shared" ca="1" si="120"/>
        <v>0</v>
      </c>
    </row>
    <row r="205" spans="2:14">
      <c r="B205" s="27" t="s">
        <v>1262</v>
      </c>
      <c r="C205" s="1412">
        <f t="shared" ca="1" si="109"/>
        <v>-17354.133808250775</v>
      </c>
      <c r="D205" s="1412">
        <f t="shared" ca="1" si="110"/>
        <v>-17354.133808250775</v>
      </c>
      <c r="E205" s="1412">
        <f t="shared" ca="1" si="111"/>
        <v>-17354.133808250775</v>
      </c>
      <c r="F205" s="1412">
        <f t="shared" ca="1" si="112"/>
        <v>-17354.133808250775</v>
      </c>
      <c r="G205" s="1412">
        <f t="shared" ca="1" si="113"/>
        <v>-17354.133808250775</v>
      </c>
      <c r="H205" s="1412">
        <f t="shared" ca="1" si="114"/>
        <v>-17354.133808250775</v>
      </c>
      <c r="I205" s="1412">
        <f t="shared" ca="1" si="115"/>
        <v>-17354.133808250775</v>
      </c>
      <c r="J205" s="1412">
        <f t="shared" ca="1" si="116"/>
        <v>-17354.133808250775</v>
      </c>
      <c r="K205" s="1412">
        <f t="shared" ca="1" si="117"/>
        <v>-17354.133808250775</v>
      </c>
      <c r="L205" s="1412">
        <f t="shared" ca="1" si="118"/>
        <v>-17354.133808250775</v>
      </c>
      <c r="M205" s="1412">
        <f t="shared" ca="1" si="119"/>
        <v>-17354.133808250775</v>
      </c>
      <c r="N205" s="1412">
        <f t="shared" ca="1" si="120"/>
        <v>-17354.133808250775</v>
      </c>
    </row>
    <row r="206" spans="2:14">
      <c r="B206" s="27" t="s">
        <v>589</v>
      </c>
      <c r="C206" s="1410">
        <f t="shared" ca="1" si="109"/>
        <v>-17354.133808250775</v>
      </c>
      <c r="D206" s="1410">
        <f t="shared" ca="1" si="110"/>
        <v>-17354.133808250775</v>
      </c>
      <c r="E206" s="1410">
        <f t="shared" ca="1" si="111"/>
        <v>-17354.133808250775</v>
      </c>
      <c r="F206" s="1410">
        <f t="shared" ca="1" si="112"/>
        <v>-17354.133808250775</v>
      </c>
      <c r="G206" s="1410">
        <f t="shared" ca="1" si="113"/>
        <v>-17354.133808250775</v>
      </c>
      <c r="H206" s="1410">
        <f t="shared" ca="1" si="114"/>
        <v>-17354.133808250775</v>
      </c>
      <c r="I206" s="1410">
        <f t="shared" ca="1" si="115"/>
        <v>-17354.133808250775</v>
      </c>
      <c r="J206" s="1410">
        <f t="shared" ca="1" si="116"/>
        <v>-17354.133808250775</v>
      </c>
      <c r="K206" s="1410">
        <f t="shared" ca="1" si="117"/>
        <v>-17354.133808250775</v>
      </c>
      <c r="L206" s="1410">
        <f t="shared" ca="1" si="118"/>
        <v>-17354.133808250775</v>
      </c>
      <c r="M206" s="1410">
        <f t="shared" ca="1" si="119"/>
        <v>-17354.133808250775</v>
      </c>
      <c r="N206" s="1410">
        <f t="shared" ca="1" si="120"/>
        <v>-17354.133808250775</v>
      </c>
    </row>
    <row r="207" spans="2:14">
      <c r="B207" s="27"/>
      <c r="C207" s="1250">
        <f t="shared" si="109"/>
        <v>0</v>
      </c>
      <c r="D207" s="1250">
        <f t="shared" si="110"/>
        <v>0</v>
      </c>
      <c r="E207" s="1250">
        <f t="shared" si="111"/>
        <v>0</v>
      </c>
      <c r="F207" s="1250">
        <f t="shared" si="112"/>
        <v>0</v>
      </c>
      <c r="G207" s="1250">
        <f t="shared" si="113"/>
        <v>0</v>
      </c>
      <c r="H207" s="1250">
        <f t="shared" si="114"/>
        <v>0</v>
      </c>
      <c r="I207" s="1250">
        <f t="shared" si="115"/>
        <v>0</v>
      </c>
      <c r="J207" s="1250">
        <f t="shared" si="116"/>
        <v>0</v>
      </c>
      <c r="K207" s="1250">
        <f t="shared" si="117"/>
        <v>0</v>
      </c>
      <c r="L207" s="1250">
        <f t="shared" si="118"/>
        <v>0</v>
      </c>
      <c r="M207" s="1250">
        <f t="shared" si="119"/>
        <v>0</v>
      </c>
      <c r="N207" s="1250">
        <f t="shared" si="120"/>
        <v>0</v>
      </c>
    </row>
    <row r="208" spans="2:14">
      <c r="B208" s="27" t="s">
        <v>443</v>
      </c>
      <c r="C208" s="1412" t="e">
        <f t="shared" ca="1" si="109"/>
        <v>#DIV/0!</v>
      </c>
      <c r="D208" s="1412" t="e">
        <f t="shared" ca="1" si="110"/>
        <v>#DIV/0!</v>
      </c>
      <c r="E208" s="1412" t="e">
        <f t="shared" ca="1" si="111"/>
        <v>#DIV/0!</v>
      </c>
      <c r="F208" s="1412" t="e">
        <f t="shared" ca="1" si="112"/>
        <v>#DIV/0!</v>
      </c>
      <c r="G208" s="1412" t="e">
        <f t="shared" ca="1" si="113"/>
        <v>#DIV/0!</v>
      </c>
      <c r="H208" s="1412" t="e">
        <f t="shared" ca="1" si="114"/>
        <v>#DIV/0!</v>
      </c>
      <c r="I208" s="1412" t="e">
        <f t="shared" ca="1" si="115"/>
        <v>#DIV/0!</v>
      </c>
      <c r="J208" s="1412" t="e">
        <f t="shared" ca="1" si="116"/>
        <v>#DIV/0!</v>
      </c>
      <c r="K208" s="1412" t="e">
        <f t="shared" ca="1" si="117"/>
        <v>#DIV/0!</v>
      </c>
      <c r="L208" s="1412" t="e">
        <f t="shared" ca="1" si="118"/>
        <v>#DIV/0!</v>
      </c>
      <c r="M208" s="1412" t="e">
        <f t="shared" ca="1" si="119"/>
        <v>#DIV/0!</v>
      </c>
      <c r="N208" s="1412" t="e">
        <f t="shared" ca="1" si="120"/>
        <v>#DIV/0!</v>
      </c>
    </row>
    <row r="209" spans="2:14">
      <c r="B209" s="27" t="s">
        <v>1263</v>
      </c>
      <c r="C209" s="1410" t="e">
        <f t="shared" ca="1" si="109"/>
        <v>#DIV/0!</v>
      </c>
      <c r="D209" s="1410" t="e">
        <f t="shared" ca="1" si="110"/>
        <v>#DIV/0!</v>
      </c>
      <c r="E209" s="1410" t="e">
        <f t="shared" ca="1" si="111"/>
        <v>#DIV/0!</v>
      </c>
      <c r="F209" s="1410" t="e">
        <f t="shared" ca="1" si="112"/>
        <v>#DIV/0!</v>
      </c>
      <c r="G209" s="1410" t="e">
        <f t="shared" ca="1" si="113"/>
        <v>#DIV/0!</v>
      </c>
      <c r="H209" s="1410" t="e">
        <f t="shared" ca="1" si="114"/>
        <v>#DIV/0!</v>
      </c>
      <c r="I209" s="1410" t="e">
        <f t="shared" ca="1" si="115"/>
        <v>#DIV/0!</v>
      </c>
      <c r="J209" s="1410" t="e">
        <f t="shared" ca="1" si="116"/>
        <v>#DIV/0!</v>
      </c>
      <c r="K209" s="1410" t="e">
        <f t="shared" ca="1" si="117"/>
        <v>#DIV/0!</v>
      </c>
      <c r="L209" s="1410" t="e">
        <f t="shared" ca="1" si="118"/>
        <v>#DIV/0!</v>
      </c>
      <c r="M209" s="1410" t="e">
        <f t="shared" ca="1" si="119"/>
        <v>#DIV/0!</v>
      </c>
      <c r="N209" s="1410" t="e">
        <f t="shared" ca="1" si="120"/>
        <v>#DIV/0!</v>
      </c>
    </row>
    <row r="210" spans="2:14">
      <c r="B210" s="27"/>
      <c r="C210" s="1250">
        <f t="shared" si="109"/>
        <v>0</v>
      </c>
      <c r="D210" s="1250">
        <f t="shared" si="110"/>
        <v>0</v>
      </c>
      <c r="E210" s="1250">
        <f t="shared" si="111"/>
        <v>0</v>
      </c>
      <c r="F210" s="1250">
        <f t="shared" si="112"/>
        <v>0</v>
      </c>
      <c r="G210" s="1250">
        <f t="shared" si="113"/>
        <v>0</v>
      </c>
      <c r="H210" s="1250">
        <f t="shared" si="114"/>
        <v>0</v>
      </c>
      <c r="I210" s="1250">
        <f t="shared" si="115"/>
        <v>0</v>
      </c>
      <c r="J210" s="1250">
        <f t="shared" si="116"/>
        <v>0</v>
      </c>
      <c r="K210" s="1250">
        <f t="shared" si="117"/>
        <v>0</v>
      </c>
      <c r="L210" s="1250">
        <f t="shared" si="118"/>
        <v>0</v>
      </c>
      <c r="M210" s="1250">
        <f t="shared" si="119"/>
        <v>0</v>
      </c>
      <c r="N210" s="1250">
        <f t="shared" si="120"/>
        <v>0</v>
      </c>
    </row>
    <row r="211" spans="2:14">
      <c r="B211" s="27" t="s">
        <v>49</v>
      </c>
      <c r="C211" s="1412">
        <f t="shared" ca="1" si="109"/>
        <v>0</v>
      </c>
      <c r="D211" s="1412">
        <f t="shared" ca="1" si="110"/>
        <v>0</v>
      </c>
      <c r="E211" s="1412">
        <f t="shared" ca="1" si="111"/>
        <v>0</v>
      </c>
      <c r="F211" s="1412">
        <f t="shared" ca="1" si="112"/>
        <v>0</v>
      </c>
      <c r="G211" s="1412">
        <f t="shared" ca="1" si="113"/>
        <v>0</v>
      </c>
      <c r="H211" s="1412">
        <f t="shared" ca="1" si="114"/>
        <v>0</v>
      </c>
      <c r="I211" s="1412">
        <f t="shared" ca="1" si="115"/>
        <v>0</v>
      </c>
      <c r="J211" s="1412">
        <f t="shared" ca="1" si="116"/>
        <v>0</v>
      </c>
      <c r="K211" s="1412">
        <f t="shared" ca="1" si="117"/>
        <v>0</v>
      </c>
      <c r="L211" s="1412">
        <f t="shared" ca="1" si="118"/>
        <v>0</v>
      </c>
      <c r="M211" s="1412">
        <f t="shared" ca="1" si="119"/>
        <v>0</v>
      </c>
      <c r="N211" s="1412">
        <f t="shared" ca="1" si="120"/>
        <v>0</v>
      </c>
    </row>
    <row r="212" spans="2:14">
      <c r="B212" s="27" t="s">
        <v>1264</v>
      </c>
      <c r="C212" s="1410" t="e">
        <f t="shared" ca="1" si="109"/>
        <v>#DIV/0!</v>
      </c>
      <c r="D212" s="1410" t="e">
        <f t="shared" ca="1" si="110"/>
        <v>#DIV/0!</v>
      </c>
      <c r="E212" s="1410" t="e">
        <f t="shared" ca="1" si="111"/>
        <v>#DIV/0!</v>
      </c>
      <c r="F212" s="1410" t="e">
        <f t="shared" ca="1" si="112"/>
        <v>#DIV/0!</v>
      </c>
      <c r="G212" s="1410" t="e">
        <f t="shared" ca="1" si="113"/>
        <v>#DIV/0!</v>
      </c>
      <c r="H212" s="1410" t="e">
        <f t="shared" ca="1" si="114"/>
        <v>#DIV/0!</v>
      </c>
      <c r="I212" s="1410" t="e">
        <f t="shared" ca="1" si="115"/>
        <v>#DIV/0!</v>
      </c>
      <c r="J212" s="1410" t="e">
        <f t="shared" ca="1" si="116"/>
        <v>#DIV/0!</v>
      </c>
      <c r="K212" s="1410" t="e">
        <f t="shared" ca="1" si="117"/>
        <v>#DIV/0!</v>
      </c>
      <c r="L212" s="1410" t="e">
        <f t="shared" ca="1" si="118"/>
        <v>#DIV/0!</v>
      </c>
      <c r="M212" s="1410" t="e">
        <f t="shared" ca="1" si="119"/>
        <v>#DIV/0!</v>
      </c>
      <c r="N212" s="1410" t="e">
        <f t="shared" ca="1" si="120"/>
        <v>#DIV/0!</v>
      </c>
    </row>
    <row r="213" spans="2:14">
      <c r="B213" s="27"/>
      <c r="C213" s="1250">
        <f t="shared" si="109"/>
        <v>0</v>
      </c>
      <c r="D213" s="1250">
        <f t="shared" si="110"/>
        <v>0</v>
      </c>
      <c r="E213" s="1250">
        <f t="shared" si="111"/>
        <v>0</v>
      </c>
      <c r="F213" s="1250">
        <f t="shared" si="112"/>
        <v>0</v>
      </c>
      <c r="G213" s="1250">
        <f t="shared" si="113"/>
        <v>0</v>
      </c>
      <c r="H213" s="1250">
        <f t="shared" si="114"/>
        <v>0</v>
      </c>
      <c r="I213" s="1250">
        <f t="shared" si="115"/>
        <v>0</v>
      </c>
      <c r="J213" s="1250">
        <f t="shared" si="116"/>
        <v>0</v>
      </c>
      <c r="K213" s="1250">
        <f t="shared" si="117"/>
        <v>0</v>
      </c>
      <c r="L213" s="1250">
        <f t="shared" si="118"/>
        <v>0</v>
      </c>
      <c r="M213" s="1250">
        <f t="shared" si="119"/>
        <v>0</v>
      </c>
      <c r="N213" s="1250">
        <f t="shared" si="120"/>
        <v>0</v>
      </c>
    </row>
    <row r="214" spans="2:14">
      <c r="B214" s="27" t="s">
        <v>1265</v>
      </c>
      <c r="C214" s="1250" t="e">
        <f t="shared" ca="1" si="109"/>
        <v>#DIV/0!</v>
      </c>
      <c r="D214" s="1250" t="e">
        <f t="shared" ca="1" si="110"/>
        <v>#DIV/0!</v>
      </c>
      <c r="E214" s="1250" t="e">
        <f t="shared" ca="1" si="111"/>
        <v>#DIV/0!</v>
      </c>
      <c r="F214" s="1250" t="e">
        <f t="shared" ca="1" si="112"/>
        <v>#DIV/0!</v>
      </c>
      <c r="G214" s="1250" t="e">
        <f t="shared" ca="1" si="113"/>
        <v>#DIV/0!</v>
      </c>
      <c r="H214" s="1250" t="e">
        <f t="shared" ca="1" si="114"/>
        <v>#DIV/0!</v>
      </c>
      <c r="I214" s="1250" t="e">
        <f t="shared" ca="1" si="115"/>
        <v>#DIV/0!</v>
      </c>
      <c r="J214" s="1250" t="e">
        <f t="shared" ca="1" si="116"/>
        <v>#DIV/0!</v>
      </c>
      <c r="K214" s="1250" t="e">
        <f t="shared" ca="1" si="117"/>
        <v>#DIV/0!</v>
      </c>
      <c r="L214" s="1250" t="e">
        <f t="shared" ca="1" si="118"/>
        <v>#DIV/0!</v>
      </c>
      <c r="M214" s="1250" t="e">
        <f t="shared" ca="1" si="119"/>
        <v>#DIV/0!</v>
      </c>
      <c r="N214" s="1250" t="e">
        <f t="shared" ca="1" si="120"/>
        <v>#DIV/0!</v>
      </c>
    </row>
    <row r="215" spans="2:14">
      <c r="B215" s="27" t="s">
        <v>240</v>
      </c>
      <c r="C215" s="1412" t="e">
        <f t="shared" ca="1" si="109"/>
        <v>#DIV/0!</v>
      </c>
      <c r="D215" s="1412" t="e">
        <f t="shared" ca="1" si="110"/>
        <v>#DIV/0!</v>
      </c>
      <c r="E215" s="1412" t="e">
        <f t="shared" ca="1" si="111"/>
        <v>#DIV/0!</v>
      </c>
      <c r="F215" s="1412" t="e">
        <f t="shared" ca="1" si="112"/>
        <v>#DIV/0!</v>
      </c>
      <c r="G215" s="1412" t="e">
        <f t="shared" ca="1" si="113"/>
        <v>#DIV/0!</v>
      </c>
      <c r="H215" s="1412" t="e">
        <f t="shared" ca="1" si="114"/>
        <v>#DIV/0!</v>
      </c>
      <c r="I215" s="1412" t="e">
        <f t="shared" ca="1" si="115"/>
        <v>#DIV/0!</v>
      </c>
      <c r="J215" s="1412" t="e">
        <f t="shared" ca="1" si="116"/>
        <v>#DIV/0!</v>
      </c>
      <c r="K215" s="1412" t="e">
        <f t="shared" ca="1" si="117"/>
        <v>#DIV/0!</v>
      </c>
      <c r="L215" s="1412" t="e">
        <f t="shared" ca="1" si="118"/>
        <v>#DIV/0!</v>
      </c>
      <c r="M215" s="1412" t="e">
        <f t="shared" ca="1" si="119"/>
        <v>#DIV/0!</v>
      </c>
      <c r="N215" s="1412" t="e">
        <f t="shared" ca="1" si="120"/>
        <v>#DIV/0!</v>
      </c>
    </row>
    <row r="216" spans="2:14">
      <c r="B216" s="27" t="s">
        <v>460</v>
      </c>
      <c r="C216" s="1410" t="e">
        <f t="shared" ca="1" si="109"/>
        <v>#DIV/0!</v>
      </c>
      <c r="D216" s="1410" t="e">
        <f t="shared" ca="1" si="110"/>
        <v>#DIV/0!</v>
      </c>
      <c r="E216" s="1410" t="e">
        <f t="shared" ca="1" si="111"/>
        <v>#DIV/0!</v>
      </c>
      <c r="F216" s="1410" t="e">
        <f t="shared" ca="1" si="112"/>
        <v>#DIV/0!</v>
      </c>
      <c r="G216" s="1410" t="e">
        <f t="shared" ca="1" si="113"/>
        <v>#DIV/0!</v>
      </c>
      <c r="H216" s="1410" t="e">
        <f t="shared" ca="1" si="114"/>
        <v>#DIV/0!</v>
      </c>
      <c r="I216" s="1410" t="e">
        <f t="shared" ca="1" si="115"/>
        <v>#DIV/0!</v>
      </c>
      <c r="J216" s="1410" t="e">
        <f t="shared" ca="1" si="116"/>
        <v>#DIV/0!</v>
      </c>
      <c r="K216" s="1410" t="e">
        <f t="shared" ca="1" si="117"/>
        <v>#DIV/0!</v>
      </c>
      <c r="L216" s="1410" t="e">
        <f t="shared" ca="1" si="118"/>
        <v>#DIV/0!</v>
      </c>
      <c r="M216" s="1410" t="e">
        <f t="shared" ca="1" si="119"/>
        <v>#DIV/0!</v>
      </c>
      <c r="N216" s="1410" t="e">
        <f t="shared" ca="1" si="120"/>
        <v>#DIV/0!</v>
      </c>
    </row>
    <row r="217" spans="2:14">
      <c r="B217" s="27"/>
      <c r="C217" s="1250">
        <f t="shared" si="109"/>
        <v>0</v>
      </c>
      <c r="D217" s="1250">
        <f t="shared" si="110"/>
        <v>0</v>
      </c>
      <c r="E217" s="1250">
        <f t="shared" si="111"/>
        <v>0</v>
      </c>
      <c r="F217" s="1250">
        <f t="shared" si="112"/>
        <v>0</v>
      </c>
      <c r="G217" s="1250">
        <f t="shared" si="113"/>
        <v>0</v>
      </c>
      <c r="H217" s="1250">
        <f t="shared" si="114"/>
        <v>0</v>
      </c>
      <c r="I217" s="1250">
        <f t="shared" si="115"/>
        <v>0</v>
      </c>
      <c r="J217" s="1250">
        <f t="shared" si="116"/>
        <v>0</v>
      </c>
      <c r="K217" s="1250">
        <f t="shared" si="117"/>
        <v>0</v>
      </c>
      <c r="L217" s="1250">
        <f t="shared" si="118"/>
        <v>0</v>
      </c>
      <c r="M217" s="1250">
        <f t="shared" si="119"/>
        <v>0</v>
      </c>
      <c r="N217" s="1250">
        <f t="shared" si="120"/>
        <v>0</v>
      </c>
    </row>
    <row r="218" spans="2:14">
      <c r="B218" s="27" t="s">
        <v>290</v>
      </c>
      <c r="C218" s="1412">
        <f t="shared" ca="1" si="109"/>
        <v>0</v>
      </c>
      <c r="D218" s="1412">
        <f t="shared" ca="1" si="110"/>
        <v>0</v>
      </c>
      <c r="E218" s="1412">
        <f t="shared" ca="1" si="111"/>
        <v>0</v>
      </c>
      <c r="F218" s="1412">
        <f t="shared" ca="1" si="112"/>
        <v>0</v>
      </c>
      <c r="G218" s="1412">
        <f t="shared" ca="1" si="113"/>
        <v>0</v>
      </c>
      <c r="H218" s="1412">
        <f t="shared" ca="1" si="114"/>
        <v>0</v>
      </c>
      <c r="I218" s="1412">
        <f t="shared" ca="1" si="115"/>
        <v>0</v>
      </c>
      <c r="J218" s="1412">
        <f t="shared" ca="1" si="116"/>
        <v>0</v>
      </c>
      <c r="K218" s="1412">
        <f t="shared" ca="1" si="117"/>
        <v>0</v>
      </c>
      <c r="L218" s="1412">
        <f t="shared" ca="1" si="118"/>
        <v>0</v>
      </c>
      <c r="M218" s="1412">
        <f t="shared" ca="1" si="119"/>
        <v>0</v>
      </c>
      <c r="N218" s="1412">
        <f t="shared" ca="1" si="120"/>
        <v>0</v>
      </c>
    </row>
    <row r="219" spans="2:14">
      <c r="B219" s="27" t="s">
        <v>461</v>
      </c>
      <c r="C219" s="1410" t="e">
        <f t="shared" ca="1" si="109"/>
        <v>#DIV/0!</v>
      </c>
      <c r="D219" s="1410" t="e">
        <f t="shared" ca="1" si="110"/>
        <v>#DIV/0!</v>
      </c>
      <c r="E219" s="1410" t="e">
        <f t="shared" ca="1" si="111"/>
        <v>#DIV/0!</v>
      </c>
      <c r="F219" s="1410" t="e">
        <f t="shared" ca="1" si="112"/>
        <v>#DIV/0!</v>
      </c>
      <c r="G219" s="1410" t="e">
        <f t="shared" ca="1" si="113"/>
        <v>#DIV/0!</v>
      </c>
      <c r="H219" s="1410" t="e">
        <f t="shared" ca="1" si="114"/>
        <v>#DIV/0!</v>
      </c>
      <c r="I219" s="1410" t="e">
        <f t="shared" ca="1" si="115"/>
        <v>#DIV/0!</v>
      </c>
      <c r="J219" s="1410" t="e">
        <f t="shared" ca="1" si="116"/>
        <v>#DIV/0!</v>
      </c>
      <c r="K219" s="1410" t="e">
        <f t="shared" ca="1" si="117"/>
        <v>#DIV/0!</v>
      </c>
      <c r="L219" s="1410" t="e">
        <f t="shared" ca="1" si="118"/>
        <v>#DIV/0!</v>
      </c>
      <c r="M219" s="1410" t="e">
        <f t="shared" ca="1" si="119"/>
        <v>#DIV/0!</v>
      </c>
      <c r="N219" s="1410" t="e">
        <f t="shared" ca="1" si="120"/>
        <v>#DIV/0!</v>
      </c>
    </row>
    <row r="220" spans="2:14">
      <c r="B220" s="27"/>
      <c r="C220" s="1250">
        <f t="shared" si="109"/>
        <v>0</v>
      </c>
      <c r="D220" s="1250">
        <f t="shared" si="110"/>
        <v>0</v>
      </c>
      <c r="E220" s="1250">
        <f t="shared" si="111"/>
        <v>0</v>
      </c>
      <c r="F220" s="1250">
        <f t="shared" si="112"/>
        <v>0</v>
      </c>
      <c r="G220" s="1250">
        <f t="shared" si="113"/>
        <v>0</v>
      </c>
      <c r="H220" s="1250">
        <f t="shared" si="114"/>
        <v>0</v>
      </c>
      <c r="I220" s="1250">
        <f t="shared" si="115"/>
        <v>0</v>
      </c>
      <c r="J220" s="1250">
        <f t="shared" si="116"/>
        <v>0</v>
      </c>
      <c r="K220" s="1250">
        <f t="shared" si="117"/>
        <v>0</v>
      </c>
      <c r="L220" s="1250">
        <f t="shared" si="118"/>
        <v>0</v>
      </c>
      <c r="M220" s="1250">
        <f t="shared" si="119"/>
        <v>0</v>
      </c>
      <c r="N220" s="1250">
        <f t="shared" si="120"/>
        <v>0</v>
      </c>
    </row>
    <row r="221" spans="2:14">
      <c r="B221" s="27" t="s">
        <v>462</v>
      </c>
      <c r="C221" s="1412" t="e">
        <f t="shared" ca="1" si="109"/>
        <v>#DIV/0!</v>
      </c>
      <c r="D221" s="1412" t="e">
        <f t="shared" ca="1" si="110"/>
        <v>#DIV/0!</v>
      </c>
      <c r="E221" s="1412" t="e">
        <f t="shared" ca="1" si="111"/>
        <v>#DIV/0!</v>
      </c>
      <c r="F221" s="1412" t="e">
        <f t="shared" ca="1" si="112"/>
        <v>#DIV/0!</v>
      </c>
      <c r="G221" s="1412" t="e">
        <f t="shared" ca="1" si="113"/>
        <v>#DIV/0!</v>
      </c>
      <c r="H221" s="1412" t="e">
        <f t="shared" ca="1" si="114"/>
        <v>#DIV/0!</v>
      </c>
      <c r="I221" s="1412" t="e">
        <f t="shared" ca="1" si="115"/>
        <v>#DIV/0!</v>
      </c>
      <c r="J221" s="1412" t="e">
        <f t="shared" ca="1" si="116"/>
        <v>#DIV/0!</v>
      </c>
      <c r="K221" s="1412" t="e">
        <f t="shared" ca="1" si="117"/>
        <v>#DIV/0!</v>
      </c>
      <c r="L221" s="1412" t="e">
        <f t="shared" ca="1" si="118"/>
        <v>#DIV/0!</v>
      </c>
      <c r="M221" s="1412" t="e">
        <f t="shared" ca="1" si="119"/>
        <v>#DIV/0!</v>
      </c>
      <c r="N221" s="1412" t="e">
        <f t="shared" ca="1" si="120"/>
        <v>#DIV/0!</v>
      </c>
    </row>
    <row r="222" spans="2:14">
      <c r="B222" s="27" t="s">
        <v>463</v>
      </c>
      <c r="C222" s="1410" t="e">
        <f t="shared" ca="1" si="109"/>
        <v>#DIV/0!</v>
      </c>
      <c r="D222" s="1410" t="e">
        <f t="shared" ca="1" si="110"/>
        <v>#DIV/0!</v>
      </c>
      <c r="E222" s="1410" t="e">
        <f t="shared" ca="1" si="111"/>
        <v>#DIV/0!</v>
      </c>
      <c r="F222" s="1410" t="e">
        <f t="shared" ca="1" si="112"/>
        <v>#DIV/0!</v>
      </c>
      <c r="G222" s="1410" t="e">
        <f t="shared" ca="1" si="113"/>
        <v>#DIV/0!</v>
      </c>
      <c r="H222" s="1410" t="e">
        <f t="shared" ca="1" si="114"/>
        <v>#DIV/0!</v>
      </c>
      <c r="I222" s="1410" t="e">
        <f t="shared" ca="1" si="115"/>
        <v>#DIV/0!</v>
      </c>
      <c r="J222" s="1410" t="e">
        <f t="shared" ca="1" si="116"/>
        <v>#DIV/0!</v>
      </c>
      <c r="K222" s="1410" t="e">
        <f t="shared" ca="1" si="117"/>
        <v>#DIV/0!</v>
      </c>
      <c r="L222" s="1410" t="e">
        <f t="shared" ca="1" si="118"/>
        <v>#DIV/0!</v>
      </c>
      <c r="M222" s="1410" t="e">
        <f t="shared" ca="1" si="119"/>
        <v>#DIV/0!</v>
      </c>
      <c r="N222" s="1410" t="e">
        <f t="shared" ca="1" si="120"/>
        <v>#DIV/0!</v>
      </c>
    </row>
    <row r="223" spans="2:14">
      <c r="B223" s="27"/>
      <c r="C223" s="1250">
        <f t="shared" si="109"/>
        <v>0</v>
      </c>
      <c r="D223" s="1250">
        <f t="shared" si="110"/>
        <v>0</v>
      </c>
      <c r="E223" s="1250">
        <f t="shared" si="111"/>
        <v>0</v>
      </c>
      <c r="F223" s="1250">
        <f t="shared" si="112"/>
        <v>0</v>
      </c>
      <c r="G223" s="1250">
        <f t="shared" si="113"/>
        <v>0</v>
      </c>
      <c r="H223" s="1250">
        <f t="shared" si="114"/>
        <v>0</v>
      </c>
      <c r="I223" s="1250">
        <f t="shared" si="115"/>
        <v>0</v>
      </c>
      <c r="J223" s="1250">
        <f t="shared" si="116"/>
        <v>0</v>
      </c>
      <c r="K223" s="1250">
        <f t="shared" si="117"/>
        <v>0</v>
      </c>
      <c r="L223" s="1250">
        <f t="shared" si="118"/>
        <v>0</v>
      </c>
      <c r="M223" s="1250">
        <f t="shared" si="119"/>
        <v>0</v>
      </c>
      <c r="N223" s="1250">
        <f t="shared" si="120"/>
        <v>0</v>
      </c>
    </row>
    <row r="224" spans="2:14">
      <c r="B224" s="27" t="s">
        <v>219</v>
      </c>
      <c r="C224" s="737" t="e">
        <f t="shared" ca="1" si="109"/>
        <v>#DIV/0!</v>
      </c>
      <c r="D224" s="737" t="e">
        <f t="shared" ca="1" si="110"/>
        <v>#DIV/0!</v>
      </c>
      <c r="E224" s="737" t="e">
        <f t="shared" ca="1" si="111"/>
        <v>#DIV/0!</v>
      </c>
      <c r="F224" s="737" t="e">
        <f t="shared" ca="1" si="112"/>
        <v>#DIV/0!</v>
      </c>
      <c r="G224" s="737" t="e">
        <f t="shared" ca="1" si="113"/>
        <v>#DIV/0!</v>
      </c>
      <c r="H224" s="737" t="e">
        <f t="shared" ca="1" si="114"/>
        <v>#DIV/0!</v>
      </c>
      <c r="I224" s="737" t="e">
        <f t="shared" ca="1" si="115"/>
        <v>#DIV/0!</v>
      </c>
      <c r="J224" s="737" t="e">
        <f t="shared" ca="1" si="116"/>
        <v>#DIV/0!</v>
      </c>
      <c r="K224" s="737" t="e">
        <f t="shared" ca="1" si="117"/>
        <v>#DIV/0!</v>
      </c>
      <c r="L224" s="737" t="e">
        <f t="shared" ca="1" si="118"/>
        <v>#DIV/0!</v>
      </c>
      <c r="M224" s="737" t="e">
        <f t="shared" ca="1" si="119"/>
        <v>#DIV/0!</v>
      </c>
      <c r="N224" s="737" t="e">
        <f t="shared" ca="1" si="120"/>
        <v>#DIV/0!</v>
      </c>
    </row>
    <row r="227" spans="2:14" ht="15" customHeight="1" thickBot="1">
      <c r="C227" s="47">
        <f t="shared" ref="C227:C249" si="121">DG2</f>
        <v>49429</v>
      </c>
      <c r="D227" s="47">
        <f t="shared" ref="D227:D249" si="122">DH2</f>
        <v>49460</v>
      </c>
      <c r="E227" s="47">
        <f t="shared" ref="E227:E249" si="123">DI2</f>
        <v>49490</v>
      </c>
      <c r="F227" s="47">
        <f t="shared" ref="F227:F249" si="124">DJ2</f>
        <v>49521</v>
      </c>
      <c r="G227" s="47">
        <f t="shared" ref="G227:G249" si="125">DK2</f>
        <v>49552</v>
      </c>
      <c r="H227" s="47">
        <f t="shared" ref="H227:H249" si="126">DL2</f>
        <v>49582</v>
      </c>
      <c r="I227" s="47">
        <f t="shared" ref="I227:I249" si="127">DM2</f>
        <v>49613</v>
      </c>
      <c r="J227" s="47">
        <f t="shared" ref="J227:J249" si="128">DN2</f>
        <v>49643</v>
      </c>
      <c r="K227" s="47">
        <f t="shared" ref="K227:K249" si="129">DO2</f>
        <v>49674</v>
      </c>
      <c r="L227" s="47">
        <f t="shared" ref="L227:L249" si="130">DP2</f>
        <v>49705</v>
      </c>
      <c r="M227" s="47">
        <f t="shared" ref="M227:M249" si="131">DQ2</f>
        <v>49734</v>
      </c>
      <c r="N227" s="47">
        <f t="shared" ref="N227:N249" si="132">DR2</f>
        <v>49765</v>
      </c>
    </row>
    <row r="228" spans="2:14" ht="15" customHeight="1" thickBot="1">
      <c r="B228" s="1810"/>
      <c r="C228" s="1810">
        <f t="shared" si="121"/>
        <v>109</v>
      </c>
      <c r="D228" s="1810">
        <f t="shared" si="122"/>
        <v>110</v>
      </c>
      <c r="E228" s="1810">
        <f t="shared" si="123"/>
        <v>111</v>
      </c>
      <c r="F228" s="1810">
        <f t="shared" si="124"/>
        <v>112</v>
      </c>
      <c r="G228" s="1810">
        <f t="shared" si="125"/>
        <v>113</v>
      </c>
      <c r="H228" s="1810">
        <f t="shared" si="126"/>
        <v>114</v>
      </c>
      <c r="I228" s="1810">
        <f t="shared" si="127"/>
        <v>115</v>
      </c>
      <c r="J228" s="1810">
        <f t="shared" si="128"/>
        <v>116</v>
      </c>
      <c r="K228" s="1810">
        <f t="shared" si="129"/>
        <v>117</v>
      </c>
      <c r="L228" s="1810">
        <f t="shared" si="130"/>
        <v>118</v>
      </c>
      <c r="M228" s="1810">
        <f t="shared" si="131"/>
        <v>119</v>
      </c>
      <c r="N228" s="1810">
        <f t="shared" si="132"/>
        <v>120</v>
      </c>
    </row>
    <row r="229" spans="2:14">
      <c r="B229" s="27" t="s">
        <v>410</v>
      </c>
      <c r="C229" s="1250">
        <f t="shared" ca="1" si="121"/>
        <v>0</v>
      </c>
      <c r="D229" s="1250">
        <f t="shared" ca="1" si="122"/>
        <v>0</v>
      </c>
      <c r="E229" s="1250">
        <f t="shared" ca="1" si="123"/>
        <v>0</v>
      </c>
      <c r="F229" s="1250">
        <f t="shared" ca="1" si="124"/>
        <v>0</v>
      </c>
      <c r="G229" s="1250">
        <f t="shared" ca="1" si="125"/>
        <v>0</v>
      </c>
      <c r="H229" s="1250">
        <f t="shared" ca="1" si="126"/>
        <v>0</v>
      </c>
      <c r="I229" s="1250">
        <f t="shared" ca="1" si="127"/>
        <v>0</v>
      </c>
      <c r="J229" s="1250">
        <f t="shared" ca="1" si="128"/>
        <v>0</v>
      </c>
      <c r="K229" s="1250">
        <f t="shared" ca="1" si="129"/>
        <v>0</v>
      </c>
      <c r="L229" s="1250">
        <f t="shared" ca="1" si="130"/>
        <v>0</v>
      </c>
      <c r="M229" s="1250">
        <f t="shared" ca="1" si="131"/>
        <v>0</v>
      </c>
      <c r="N229" s="1250">
        <f t="shared" ca="1" si="132"/>
        <v>0</v>
      </c>
    </row>
    <row r="230" spans="2:14">
      <c r="B230" s="27" t="s">
        <v>1262</v>
      </c>
      <c r="C230" s="1412">
        <f t="shared" ca="1" si="121"/>
        <v>-18218.972276498622</v>
      </c>
      <c r="D230" s="1412">
        <f t="shared" ca="1" si="122"/>
        <v>-18218.972276498622</v>
      </c>
      <c r="E230" s="1412">
        <f t="shared" ca="1" si="123"/>
        <v>-18218.972276498622</v>
      </c>
      <c r="F230" s="1412">
        <f t="shared" ca="1" si="124"/>
        <v>-18218.972276498622</v>
      </c>
      <c r="G230" s="1412">
        <f t="shared" ca="1" si="125"/>
        <v>-18218.972276498622</v>
      </c>
      <c r="H230" s="1412">
        <f t="shared" ca="1" si="126"/>
        <v>-18218.972276498622</v>
      </c>
      <c r="I230" s="1412">
        <f t="shared" ca="1" si="127"/>
        <v>-18218.972276498622</v>
      </c>
      <c r="J230" s="1412">
        <f t="shared" ca="1" si="128"/>
        <v>-18218.972276498622</v>
      </c>
      <c r="K230" s="1412">
        <f t="shared" ca="1" si="129"/>
        <v>-18218.972276498622</v>
      </c>
      <c r="L230" s="1412">
        <f t="shared" ca="1" si="130"/>
        <v>-18218.972276498622</v>
      </c>
      <c r="M230" s="1412">
        <f t="shared" ca="1" si="131"/>
        <v>-18218.972276498622</v>
      </c>
      <c r="N230" s="1412">
        <f t="shared" ca="1" si="132"/>
        <v>-18218.972276498622</v>
      </c>
    </row>
    <row r="231" spans="2:14">
      <c r="B231" s="27" t="s">
        <v>589</v>
      </c>
      <c r="C231" s="1410">
        <f t="shared" ca="1" si="121"/>
        <v>-18218.972276498622</v>
      </c>
      <c r="D231" s="1410">
        <f t="shared" ca="1" si="122"/>
        <v>-18218.972276498622</v>
      </c>
      <c r="E231" s="1410">
        <f t="shared" ca="1" si="123"/>
        <v>-18218.972276498622</v>
      </c>
      <c r="F231" s="1410">
        <f t="shared" ca="1" si="124"/>
        <v>-18218.972276498622</v>
      </c>
      <c r="G231" s="1410">
        <f t="shared" ca="1" si="125"/>
        <v>-18218.972276498622</v>
      </c>
      <c r="H231" s="1410">
        <f t="shared" ca="1" si="126"/>
        <v>-18218.972276498622</v>
      </c>
      <c r="I231" s="1410">
        <f t="shared" ca="1" si="127"/>
        <v>-18218.972276498622</v>
      </c>
      <c r="J231" s="1410">
        <f t="shared" ca="1" si="128"/>
        <v>-18218.972276498622</v>
      </c>
      <c r="K231" s="1410">
        <f t="shared" ca="1" si="129"/>
        <v>-18218.972276498622</v>
      </c>
      <c r="L231" s="1410">
        <f t="shared" ca="1" si="130"/>
        <v>-18218.972276498622</v>
      </c>
      <c r="M231" s="1410">
        <f t="shared" ca="1" si="131"/>
        <v>-18218.972276498622</v>
      </c>
      <c r="N231" s="1410">
        <f t="shared" ca="1" si="132"/>
        <v>-18218.972276498622</v>
      </c>
    </row>
    <row r="232" spans="2:14">
      <c r="B232" s="27"/>
      <c r="C232" s="1250">
        <f t="shared" si="121"/>
        <v>0</v>
      </c>
      <c r="D232" s="1250">
        <f t="shared" si="122"/>
        <v>0</v>
      </c>
      <c r="E232" s="1250">
        <f t="shared" si="123"/>
        <v>0</v>
      </c>
      <c r="F232" s="1250">
        <f t="shared" si="124"/>
        <v>0</v>
      </c>
      <c r="G232" s="1250">
        <f t="shared" si="125"/>
        <v>0</v>
      </c>
      <c r="H232" s="1250">
        <f t="shared" si="126"/>
        <v>0</v>
      </c>
      <c r="I232" s="1250">
        <f t="shared" si="127"/>
        <v>0</v>
      </c>
      <c r="J232" s="1250">
        <f t="shared" si="128"/>
        <v>0</v>
      </c>
      <c r="K232" s="1250">
        <f t="shared" si="129"/>
        <v>0</v>
      </c>
      <c r="L232" s="1250">
        <f t="shared" si="130"/>
        <v>0</v>
      </c>
      <c r="M232" s="1250">
        <f t="shared" si="131"/>
        <v>0</v>
      </c>
      <c r="N232" s="1250">
        <f t="shared" si="132"/>
        <v>0</v>
      </c>
    </row>
    <row r="233" spans="2:14">
      <c r="B233" s="27" t="s">
        <v>443</v>
      </c>
      <c r="C233" s="1412" t="e">
        <f t="shared" ca="1" si="121"/>
        <v>#DIV/0!</v>
      </c>
      <c r="D233" s="1412" t="e">
        <f t="shared" ca="1" si="122"/>
        <v>#DIV/0!</v>
      </c>
      <c r="E233" s="1412" t="e">
        <f t="shared" ca="1" si="123"/>
        <v>#DIV/0!</v>
      </c>
      <c r="F233" s="1412" t="e">
        <f t="shared" ca="1" si="124"/>
        <v>#DIV/0!</v>
      </c>
      <c r="G233" s="1412" t="e">
        <f t="shared" ca="1" si="125"/>
        <v>#DIV/0!</v>
      </c>
      <c r="H233" s="1412" t="e">
        <f t="shared" ca="1" si="126"/>
        <v>#DIV/0!</v>
      </c>
      <c r="I233" s="1412" t="e">
        <f t="shared" ca="1" si="127"/>
        <v>#DIV/0!</v>
      </c>
      <c r="J233" s="1412" t="e">
        <f t="shared" ca="1" si="128"/>
        <v>#DIV/0!</v>
      </c>
      <c r="K233" s="1412" t="e">
        <f t="shared" ca="1" si="129"/>
        <v>#DIV/0!</v>
      </c>
      <c r="L233" s="1412" t="e">
        <f t="shared" ca="1" si="130"/>
        <v>#DIV/0!</v>
      </c>
      <c r="M233" s="1412" t="e">
        <f t="shared" ca="1" si="131"/>
        <v>#DIV/0!</v>
      </c>
      <c r="N233" s="1412" t="e">
        <f t="shared" ca="1" si="132"/>
        <v>#DIV/0!</v>
      </c>
    </row>
    <row r="234" spans="2:14">
      <c r="B234" s="27" t="s">
        <v>1263</v>
      </c>
      <c r="C234" s="1410" t="e">
        <f t="shared" ca="1" si="121"/>
        <v>#DIV/0!</v>
      </c>
      <c r="D234" s="1410" t="e">
        <f t="shared" ca="1" si="122"/>
        <v>#DIV/0!</v>
      </c>
      <c r="E234" s="1410" t="e">
        <f t="shared" ca="1" si="123"/>
        <v>#DIV/0!</v>
      </c>
      <c r="F234" s="1410" t="e">
        <f t="shared" ca="1" si="124"/>
        <v>#DIV/0!</v>
      </c>
      <c r="G234" s="1410" t="e">
        <f t="shared" ca="1" si="125"/>
        <v>#DIV/0!</v>
      </c>
      <c r="H234" s="1410" t="e">
        <f t="shared" ca="1" si="126"/>
        <v>#DIV/0!</v>
      </c>
      <c r="I234" s="1410" t="e">
        <f t="shared" ca="1" si="127"/>
        <v>#DIV/0!</v>
      </c>
      <c r="J234" s="1410" t="e">
        <f t="shared" ca="1" si="128"/>
        <v>#DIV/0!</v>
      </c>
      <c r="K234" s="1410" t="e">
        <f t="shared" ca="1" si="129"/>
        <v>#DIV/0!</v>
      </c>
      <c r="L234" s="1410" t="e">
        <f t="shared" ca="1" si="130"/>
        <v>#DIV/0!</v>
      </c>
      <c r="M234" s="1410" t="e">
        <f t="shared" ca="1" si="131"/>
        <v>#DIV/0!</v>
      </c>
      <c r="N234" s="1410" t="e">
        <f t="shared" ca="1" si="132"/>
        <v>#DIV/0!</v>
      </c>
    </row>
    <row r="235" spans="2:14">
      <c r="B235" s="27"/>
      <c r="C235" s="1250">
        <f t="shared" si="121"/>
        <v>0</v>
      </c>
      <c r="D235" s="1250">
        <f t="shared" si="122"/>
        <v>0</v>
      </c>
      <c r="E235" s="1250">
        <f t="shared" si="123"/>
        <v>0</v>
      </c>
      <c r="F235" s="1250">
        <f t="shared" si="124"/>
        <v>0</v>
      </c>
      <c r="G235" s="1250">
        <f t="shared" si="125"/>
        <v>0</v>
      </c>
      <c r="H235" s="1250">
        <f t="shared" si="126"/>
        <v>0</v>
      </c>
      <c r="I235" s="1250">
        <f t="shared" si="127"/>
        <v>0</v>
      </c>
      <c r="J235" s="1250">
        <f t="shared" si="128"/>
        <v>0</v>
      </c>
      <c r="K235" s="1250">
        <f t="shared" si="129"/>
        <v>0</v>
      </c>
      <c r="L235" s="1250">
        <f t="shared" si="130"/>
        <v>0</v>
      </c>
      <c r="M235" s="1250">
        <f t="shared" si="131"/>
        <v>0</v>
      </c>
      <c r="N235" s="1250">
        <f t="shared" si="132"/>
        <v>0</v>
      </c>
    </row>
    <row r="236" spans="2:14">
      <c r="B236" s="27" t="s">
        <v>49</v>
      </c>
      <c r="C236" s="1412">
        <f t="shared" ca="1" si="121"/>
        <v>0</v>
      </c>
      <c r="D236" s="1412">
        <f t="shared" ca="1" si="122"/>
        <v>0</v>
      </c>
      <c r="E236" s="1412">
        <f t="shared" ca="1" si="123"/>
        <v>0</v>
      </c>
      <c r="F236" s="1412">
        <f t="shared" ca="1" si="124"/>
        <v>0</v>
      </c>
      <c r="G236" s="1412">
        <f t="shared" ca="1" si="125"/>
        <v>0</v>
      </c>
      <c r="H236" s="1412">
        <f t="shared" ca="1" si="126"/>
        <v>0</v>
      </c>
      <c r="I236" s="1412">
        <f t="shared" ca="1" si="127"/>
        <v>0</v>
      </c>
      <c r="J236" s="1412">
        <f t="shared" ca="1" si="128"/>
        <v>0</v>
      </c>
      <c r="K236" s="1412">
        <f t="shared" ca="1" si="129"/>
        <v>0</v>
      </c>
      <c r="L236" s="1412">
        <f t="shared" ca="1" si="130"/>
        <v>0</v>
      </c>
      <c r="M236" s="1412">
        <f t="shared" ca="1" si="131"/>
        <v>0</v>
      </c>
      <c r="N236" s="1412">
        <f t="shared" ca="1" si="132"/>
        <v>0</v>
      </c>
    </row>
    <row r="237" spans="2:14">
      <c r="B237" s="27" t="s">
        <v>1264</v>
      </c>
      <c r="C237" s="1410" t="e">
        <f t="shared" ca="1" si="121"/>
        <v>#DIV/0!</v>
      </c>
      <c r="D237" s="1410" t="e">
        <f t="shared" ca="1" si="122"/>
        <v>#DIV/0!</v>
      </c>
      <c r="E237" s="1410" t="e">
        <f t="shared" ca="1" si="123"/>
        <v>#DIV/0!</v>
      </c>
      <c r="F237" s="1410" t="e">
        <f t="shared" ca="1" si="124"/>
        <v>#DIV/0!</v>
      </c>
      <c r="G237" s="1410" t="e">
        <f t="shared" ca="1" si="125"/>
        <v>#DIV/0!</v>
      </c>
      <c r="H237" s="1410" t="e">
        <f t="shared" ca="1" si="126"/>
        <v>#DIV/0!</v>
      </c>
      <c r="I237" s="1410" t="e">
        <f t="shared" ca="1" si="127"/>
        <v>#DIV/0!</v>
      </c>
      <c r="J237" s="1410" t="e">
        <f t="shared" ca="1" si="128"/>
        <v>#DIV/0!</v>
      </c>
      <c r="K237" s="1410" t="e">
        <f t="shared" ca="1" si="129"/>
        <v>#DIV/0!</v>
      </c>
      <c r="L237" s="1410" t="e">
        <f t="shared" ca="1" si="130"/>
        <v>#DIV/0!</v>
      </c>
      <c r="M237" s="1410" t="e">
        <f t="shared" ca="1" si="131"/>
        <v>#DIV/0!</v>
      </c>
      <c r="N237" s="1410" t="e">
        <f t="shared" ca="1" si="132"/>
        <v>#DIV/0!</v>
      </c>
    </row>
    <row r="238" spans="2:14">
      <c r="B238" s="27"/>
      <c r="C238" s="1250">
        <f t="shared" si="121"/>
        <v>0</v>
      </c>
      <c r="D238" s="1250">
        <f t="shared" si="122"/>
        <v>0</v>
      </c>
      <c r="E238" s="1250">
        <f t="shared" si="123"/>
        <v>0</v>
      </c>
      <c r="F238" s="1250">
        <f t="shared" si="124"/>
        <v>0</v>
      </c>
      <c r="G238" s="1250">
        <f t="shared" si="125"/>
        <v>0</v>
      </c>
      <c r="H238" s="1250">
        <f t="shared" si="126"/>
        <v>0</v>
      </c>
      <c r="I238" s="1250">
        <f t="shared" si="127"/>
        <v>0</v>
      </c>
      <c r="J238" s="1250">
        <f t="shared" si="128"/>
        <v>0</v>
      </c>
      <c r="K238" s="1250">
        <f t="shared" si="129"/>
        <v>0</v>
      </c>
      <c r="L238" s="1250">
        <f t="shared" si="130"/>
        <v>0</v>
      </c>
      <c r="M238" s="1250">
        <f t="shared" si="131"/>
        <v>0</v>
      </c>
      <c r="N238" s="1250">
        <f t="shared" si="132"/>
        <v>0</v>
      </c>
    </row>
    <row r="239" spans="2:14">
      <c r="B239" s="27" t="s">
        <v>1265</v>
      </c>
      <c r="C239" s="1250" t="e">
        <f t="shared" ca="1" si="121"/>
        <v>#DIV/0!</v>
      </c>
      <c r="D239" s="1250" t="e">
        <f t="shared" ca="1" si="122"/>
        <v>#DIV/0!</v>
      </c>
      <c r="E239" s="1250" t="e">
        <f t="shared" ca="1" si="123"/>
        <v>#DIV/0!</v>
      </c>
      <c r="F239" s="1250" t="e">
        <f t="shared" ca="1" si="124"/>
        <v>#DIV/0!</v>
      </c>
      <c r="G239" s="1250" t="e">
        <f t="shared" ca="1" si="125"/>
        <v>#DIV/0!</v>
      </c>
      <c r="H239" s="1250" t="e">
        <f t="shared" ca="1" si="126"/>
        <v>#DIV/0!</v>
      </c>
      <c r="I239" s="1250" t="e">
        <f t="shared" ca="1" si="127"/>
        <v>#DIV/0!</v>
      </c>
      <c r="J239" s="1250" t="e">
        <f t="shared" ca="1" si="128"/>
        <v>#DIV/0!</v>
      </c>
      <c r="K239" s="1250" t="e">
        <f t="shared" ca="1" si="129"/>
        <v>#DIV/0!</v>
      </c>
      <c r="L239" s="1250" t="e">
        <f t="shared" ca="1" si="130"/>
        <v>#DIV/0!</v>
      </c>
      <c r="M239" s="1250" t="e">
        <f t="shared" ca="1" si="131"/>
        <v>#DIV/0!</v>
      </c>
      <c r="N239" s="1250" t="e">
        <f t="shared" ca="1" si="132"/>
        <v>#DIV/0!</v>
      </c>
    </row>
    <row r="240" spans="2:14">
      <c r="B240" s="27" t="s">
        <v>240</v>
      </c>
      <c r="C240" s="1412" t="e">
        <f t="shared" ca="1" si="121"/>
        <v>#DIV/0!</v>
      </c>
      <c r="D240" s="1412" t="e">
        <f t="shared" ca="1" si="122"/>
        <v>#DIV/0!</v>
      </c>
      <c r="E240" s="1412" t="e">
        <f t="shared" ca="1" si="123"/>
        <v>#DIV/0!</v>
      </c>
      <c r="F240" s="1412" t="e">
        <f t="shared" ca="1" si="124"/>
        <v>#DIV/0!</v>
      </c>
      <c r="G240" s="1412" t="e">
        <f t="shared" ca="1" si="125"/>
        <v>#DIV/0!</v>
      </c>
      <c r="H240" s="1412" t="e">
        <f t="shared" ca="1" si="126"/>
        <v>#DIV/0!</v>
      </c>
      <c r="I240" s="1412" t="e">
        <f t="shared" ca="1" si="127"/>
        <v>#DIV/0!</v>
      </c>
      <c r="J240" s="1412" t="e">
        <f t="shared" ca="1" si="128"/>
        <v>#DIV/0!</v>
      </c>
      <c r="K240" s="1412" t="e">
        <f t="shared" ca="1" si="129"/>
        <v>#DIV/0!</v>
      </c>
      <c r="L240" s="1412" t="e">
        <f t="shared" ca="1" si="130"/>
        <v>#DIV/0!</v>
      </c>
      <c r="M240" s="1412" t="e">
        <f t="shared" ca="1" si="131"/>
        <v>#DIV/0!</v>
      </c>
      <c r="N240" s="1412" t="e">
        <f t="shared" ca="1" si="132"/>
        <v>#DIV/0!</v>
      </c>
    </row>
    <row r="241" spans="2:14">
      <c r="B241" s="27" t="s">
        <v>460</v>
      </c>
      <c r="C241" s="1410" t="e">
        <f t="shared" ca="1" si="121"/>
        <v>#DIV/0!</v>
      </c>
      <c r="D241" s="1410" t="e">
        <f t="shared" ca="1" si="122"/>
        <v>#DIV/0!</v>
      </c>
      <c r="E241" s="1410" t="e">
        <f t="shared" ca="1" si="123"/>
        <v>#DIV/0!</v>
      </c>
      <c r="F241" s="1410" t="e">
        <f t="shared" ca="1" si="124"/>
        <v>#DIV/0!</v>
      </c>
      <c r="G241" s="1410" t="e">
        <f t="shared" ca="1" si="125"/>
        <v>#DIV/0!</v>
      </c>
      <c r="H241" s="1410" t="e">
        <f t="shared" ca="1" si="126"/>
        <v>#DIV/0!</v>
      </c>
      <c r="I241" s="1410" t="e">
        <f t="shared" ca="1" si="127"/>
        <v>#DIV/0!</v>
      </c>
      <c r="J241" s="1410" t="e">
        <f t="shared" ca="1" si="128"/>
        <v>#DIV/0!</v>
      </c>
      <c r="K241" s="1410" t="e">
        <f t="shared" ca="1" si="129"/>
        <v>#DIV/0!</v>
      </c>
      <c r="L241" s="1410" t="e">
        <f t="shared" ca="1" si="130"/>
        <v>#DIV/0!</v>
      </c>
      <c r="M241" s="1410" t="e">
        <f t="shared" ca="1" si="131"/>
        <v>#DIV/0!</v>
      </c>
      <c r="N241" s="1410" t="e">
        <f t="shared" ca="1" si="132"/>
        <v>#DIV/0!</v>
      </c>
    </row>
    <row r="242" spans="2:14">
      <c r="B242" s="27"/>
      <c r="C242" s="1250">
        <f t="shared" si="121"/>
        <v>0</v>
      </c>
      <c r="D242" s="1250">
        <f t="shared" si="122"/>
        <v>0</v>
      </c>
      <c r="E242" s="1250">
        <f t="shared" si="123"/>
        <v>0</v>
      </c>
      <c r="F242" s="1250">
        <f t="shared" si="124"/>
        <v>0</v>
      </c>
      <c r="G242" s="1250">
        <f t="shared" si="125"/>
        <v>0</v>
      </c>
      <c r="H242" s="1250">
        <f t="shared" si="126"/>
        <v>0</v>
      </c>
      <c r="I242" s="1250">
        <f t="shared" si="127"/>
        <v>0</v>
      </c>
      <c r="J242" s="1250">
        <f t="shared" si="128"/>
        <v>0</v>
      </c>
      <c r="K242" s="1250">
        <f t="shared" si="129"/>
        <v>0</v>
      </c>
      <c r="L242" s="1250">
        <f t="shared" si="130"/>
        <v>0</v>
      </c>
      <c r="M242" s="1250">
        <f t="shared" si="131"/>
        <v>0</v>
      </c>
      <c r="N242" s="1250">
        <f t="shared" si="132"/>
        <v>0</v>
      </c>
    </row>
    <row r="243" spans="2:14">
      <c r="B243" s="27" t="s">
        <v>290</v>
      </c>
      <c r="C243" s="1412">
        <f t="shared" ca="1" si="121"/>
        <v>0</v>
      </c>
      <c r="D243" s="1412">
        <f t="shared" ca="1" si="122"/>
        <v>0</v>
      </c>
      <c r="E243" s="1412">
        <f t="shared" ca="1" si="123"/>
        <v>0</v>
      </c>
      <c r="F243" s="1412">
        <f t="shared" ca="1" si="124"/>
        <v>0</v>
      </c>
      <c r="G243" s="1412">
        <f t="shared" ca="1" si="125"/>
        <v>0</v>
      </c>
      <c r="H243" s="1412">
        <f t="shared" ca="1" si="126"/>
        <v>0</v>
      </c>
      <c r="I243" s="1412">
        <f t="shared" ca="1" si="127"/>
        <v>0</v>
      </c>
      <c r="J243" s="1412">
        <f t="shared" ca="1" si="128"/>
        <v>0</v>
      </c>
      <c r="K243" s="1412">
        <f t="shared" ca="1" si="129"/>
        <v>0</v>
      </c>
      <c r="L243" s="1412">
        <f t="shared" ca="1" si="130"/>
        <v>0</v>
      </c>
      <c r="M243" s="1412">
        <f t="shared" ca="1" si="131"/>
        <v>0</v>
      </c>
      <c r="N243" s="1412">
        <f t="shared" ca="1" si="132"/>
        <v>0</v>
      </c>
    </row>
    <row r="244" spans="2:14">
      <c r="B244" s="27" t="s">
        <v>461</v>
      </c>
      <c r="C244" s="1410" t="e">
        <f t="shared" ca="1" si="121"/>
        <v>#DIV/0!</v>
      </c>
      <c r="D244" s="1410" t="e">
        <f t="shared" ca="1" si="122"/>
        <v>#DIV/0!</v>
      </c>
      <c r="E244" s="1410" t="e">
        <f t="shared" ca="1" si="123"/>
        <v>#DIV/0!</v>
      </c>
      <c r="F244" s="1410" t="e">
        <f t="shared" ca="1" si="124"/>
        <v>#DIV/0!</v>
      </c>
      <c r="G244" s="1410" t="e">
        <f t="shared" ca="1" si="125"/>
        <v>#DIV/0!</v>
      </c>
      <c r="H244" s="1410" t="e">
        <f t="shared" ca="1" si="126"/>
        <v>#DIV/0!</v>
      </c>
      <c r="I244" s="1410" t="e">
        <f t="shared" ca="1" si="127"/>
        <v>#DIV/0!</v>
      </c>
      <c r="J244" s="1410" t="e">
        <f t="shared" ca="1" si="128"/>
        <v>#DIV/0!</v>
      </c>
      <c r="K244" s="1410" t="e">
        <f t="shared" ca="1" si="129"/>
        <v>#DIV/0!</v>
      </c>
      <c r="L244" s="1410" t="e">
        <f t="shared" ca="1" si="130"/>
        <v>#DIV/0!</v>
      </c>
      <c r="M244" s="1410" t="e">
        <f t="shared" ca="1" si="131"/>
        <v>#DIV/0!</v>
      </c>
      <c r="N244" s="1410" t="e">
        <f t="shared" ca="1" si="132"/>
        <v>#DIV/0!</v>
      </c>
    </row>
    <row r="245" spans="2:14">
      <c r="B245" s="27"/>
      <c r="C245" s="1250">
        <f t="shared" si="121"/>
        <v>0</v>
      </c>
      <c r="D245" s="1250">
        <f t="shared" si="122"/>
        <v>0</v>
      </c>
      <c r="E245" s="1250">
        <f t="shared" si="123"/>
        <v>0</v>
      </c>
      <c r="F245" s="1250">
        <f t="shared" si="124"/>
        <v>0</v>
      </c>
      <c r="G245" s="1250">
        <f t="shared" si="125"/>
        <v>0</v>
      </c>
      <c r="H245" s="1250">
        <f t="shared" si="126"/>
        <v>0</v>
      </c>
      <c r="I245" s="1250">
        <f t="shared" si="127"/>
        <v>0</v>
      </c>
      <c r="J245" s="1250">
        <f t="shared" si="128"/>
        <v>0</v>
      </c>
      <c r="K245" s="1250">
        <f t="shared" si="129"/>
        <v>0</v>
      </c>
      <c r="L245" s="1250">
        <f t="shared" si="130"/>
        <v>0</v>
      </c>
      <c r="M245" s="1250">
        <f t="shared" si="131"/>
        <v>0</v>
      </c>
      <c r="N245" s="1250">
        <f t="shared" si="132"/>
        <v>0</v>
      </c>
    </row>
    <row r="246" spans="2:14">
      <c r="B246" s="27" t="s">
        <v>462</v>
      </c>
      <c r="C246" s="1412" t="e">
        <f t="shared" ca="1" si="121"/>
        <v>#DIV/0!</v>
      </c>
      <c r="D246" s="1412" t="e">
        <f t="shared" ca="1" si="122"/>
        <v>#DIV/0!</v>
      </c>
      <c r="E246" s="1412" t="e">
        <f t="shared" ca="1" si="123"/>
        <v>#DIV/0!</v>
      </c>
      <c r="F246" s="1412" t="e">
        <f t="shared" ca="1" si="124"/>
        <v>#DIV/0!</v>
      </c>
      <c r="G246" s="1412" t="e">
        <f t="shared" ca="1" si="125"/>
        <v>#DIV/0!</v>
      </c>
      <c r="H246" s="1412" t="e">
        <f t="shared" ca="1" si="126"/>
        <v>#DIV/0!</v>
      </c>
      <c r="I246" s="1412" t="e">
        <f t="shared" ca="1" si="127"/>
        <v>#DIV/0!</v>
      </c>
      <c r="J246" s="1412" t="e">
        <f t="shared" ca="1" si="128"/>
        <v>#DIV/0!</v>
      </c>
      <c r="K246" s="1412" t="e">
        <f t="shared" ca="1" si="129"/>
        <v>#DIV/0!</v>
      </c>
      <c r="L246" s="1412" t="e">
        <f t="shared" ca="1" si="130"/>
        <v>#DIV/0!</v>
      </c>
      <c r="M246" s="1412" t="e">
        <f t="shared" ca="1" si="131"/>
        <v>#DIV/0!</v>
      </c>
      <c r="N246" s="1412" t="e">
        <f t="shared" ca="1" si="132"/>
        <v>#DIV/0!</v>
      </c>
    </row>
    <row r="247" spans="2:14">
      <c r="B247" s="27" t="s">
        <v>463</v>
      </c>
      <c r="C247" s="1410" t="e">
        <f t="shared" ca="1" si="121"/>
        <v>#DIV/0!</v>
      </c>
      <c r="D247" s="1410" t="e">
        <f t="shared" ca="1" si="122"/>
        <v>#DIV/0!</v>
      </c>
      <c r="E247" s="1410" t="e">
        <f t="shared" ca="1" si="123"/>
        <v>#DIV/0!</v>
      </c>
      <c r="F247" s="1410" t="e">
        <f t="shared" ca="1" si="124"/>
        <v>#DIV/0!</v>
      </c>
      <c r="G247" s="1410" t="e">
        <f t="shared" ca="1" si="125"/>
        <v>#DIV/0!</v>
      </c>
      <c r="H247" s="1410" t="e">
        <f t="shared" ca="1" si="126"/>
        <v>#DIV/0!</v>
      </c>
      <c r="I247" s="1410" t="e">
        <f t="shared" ca="1" si="127"/>
        <v>#DIV/0!</v>
      </c>
      <c r="J247" s="1410" t="e">
        <f t="shared" ca="1" si="128"/>
        <v>#DIV/0!</v>
      </c>
      <c r="K247" s="1410" t="e">
        <f t="shared" ca="1" si="129"/>
        <v>#DIV/0!</v>
      </c>
      <c r="L247" s="1410" t="e">
        <f t="shared" ca="1" si="130"/>
        <v>#DIV/0!</v>
      </c>
      <c r="M247" s="1410" t="e">
        <f t="shared" ca="1" si="131"/>
        <v>#DIV/0!</v>
      </c>
      <c r="N247" s="1410" t="e">
        <f t="shared" ca="1" si="132"/>
        <v>#DIV/0!</v>
      </c>
    </row>
    <row r="248" spans="2:14">
      <c r="B248" s="27"/>
      <c r="C248" s="1250">
        <f t="shared" si="121"/>
        <v>0</v>
      </c>
      <c r="D248" s="1250">
        <f t="shared" si="122"/>
        <v>0</v>
      </c>
      <c r="E248" s="1250">
        <f t="shared" si="123"/>
        <v>0</v>
      </c>
      <c r="F248" s="1250">
        <f t="shared" si="124"/>
        <v>0</v>
      </c>
      <c r="G248" s="1250">
        <f t="shared" si="125"/>
        <v>0</v>
      </c>
      <c r="H248" s="1250">
        <f t="shared" si="126"/>
        <v>0</v>
      </c>
      <c r="I248" s="1250">
        <f t="shared" si="127"/>
        <v>0</v>
      </c>
      <c r="J248" s="1250">
        <f t="shared" si="128"/>
        <v>0</v>
      </c>
      <c r="K248" s="1250">
        <f t="shared" si="129"/>
        <v>0</v>
      </c>
      <c r="L248" s="1250">
        <f t="shared" si="130"/>
        <v>0</v>
      </c>
      <c r="M248" s="1250">
        <f t="shared" si="131"/>
        <v>0</v>
      </c>
      <c r="N248" s="1250">
        <f t="shared" si="132"/>
        <v>0</v>
      </c>
    </row>
    <row r="249" spans="2:14">
      <c r="B249" s="27" t="s">
        <v>219</v>
      </c>
      <c r="C249" s="737" t="e">
        <f t="shared" ca="1" si="121"/>
        <v>#DIV/0!</v>
      </c>
      <c r="D249" s="737" t="e">
        <f t="shared" ca="1" si="122"/>
        <v>#DIV/0!</v>
      </c>
      <c r="E249" s="737" t="e">
        <f t="shared" ca="1" si="123"/>
        <v>#DIV/0!</v>
      </c>
      <c r="F249" s="737" t="e">
        <f t="shared" ca="1" si="124"/>
        <v>#DIV/0!</v>
      </c>
      <c r="G249" s="737" t="e">
        <f t="shared" ca="1" si="125"/>
        <v>#DIV/0!</v>
      </c>
      <c r="H249" s="737" t="e">
        <f t="shared" ca="1" si="126"/>
        <v>#DIV/0!</v>
      </c>
      <c r="I249" s="737" t="e">
        <f t="shared" ca="1" si="127"/>
        <v>#DIV/0!</v>
      </c>
      <c r="J249" s="737" t="e">
        <f t="shared" ca="1" si="128"/>
        <v>#DIV/0!</v>
      </c>
      <c r="K249" s="737" t="e">
        <f t="shared" ca="1" si="129"/>
        <v>#DIV/0!</v>
      </c>
      <c r="L249" s="737" t="e">
        <f t="shared" ca="1" si="130"/>
        <v>#DIV/0!</v>
      </c>
      <c r="M249" s="737" t="e">
        <f t="shared" ca="1" si="131"/>
        <v>#DIV/0!</v>
      </c>
      <c r="N249" s="737" t="e">
        <f t="shared" ca="1" si="132"/>
        <v>#DIV/0!</v>
      </c>
    </row>
    <row r="250" spans="2:14">
      <c r="B250" s="27"/>
      <c r="C250" s="737"/>
      <c r="D250" s="737"/>
      <c r="E250" s="737"/>
      <c r="F250" s="737"/>
      <c r="G250" s="737"/>
      <c r="H250" s="737"/>
      <c r="I250" s="737"/>
      <c r="J250" s="737"/>
      <c r="K250" s="737"/>
      <c r="L250" s="737"/>
      <c r="M250" s="737"/>
      <c r="N250" s="737"/>
    </row>
    <row r="252" spans="2:14" ht="15" customHeight="1" thickBot="1">
      <c r="C252" s="47">
        <f t="shared" ref="C252:C274" si="133">DS2</f>
        <v>49795</v>
      </c>
      <c r="D252" s="47">
        <f t="shared" ref="D252:D274" si="134">DT2</f>
        <v>49826</v>
      </c>
      <c r="E252" s="47">
        <f t="shared" ref="E252:E274" si="135">DU2</f>
        <v>49856</v>
      </c>
      <c r="F252" s="47">
        <f t="shared" ref="F252:F274" si="136">DV2</f>
        <v>49887</v>
      </c>
      <c r="G252" s="47">
        <f t="shared" ref="G252:G274" si="137">DW2</f>
        <v>49918</v>
      </c>
      <c r="H252" s="47">
        <f t="shared" ref="H252:H274" si="138">DX2</f>
        <v>49948</v>
      </c>
      <c r="I252" s="47">
        <f t="shared" ref="I252:I274" si="139">DY2</f>
        <v>49979</v>
      </c>
      <c r="J252" s="47">
        <f t="shared" ref="J252:J274" si="140">DZ2</f>
        <v>50009</v>
      </c>
      <c r="K252" s="47">
        <f t="shared" ref="K252:K274" si="141">EA2</f>
        <v>50040</v>
      </c>
      <c r="L252" s="47">
        <f t="shared" ref="L252:L274" si="142">EB2</f>
        <v>50071</v>
      </c>
      <c r="M252" s="47">
        <f t="shared" ref="M252:M274" si="143">EC2</f>
        <v>50099</v>
      </c>
      <c r="N252" s="47">
        <f t="shared" ref="N252:N274" si="144">ED2</f>
        <v>50130</v>
      </c>
    </row>
    <row r="253" spans="2:14" ht="15" customHeight="1" thickBot="1">
      <c r="B253" s="1810"/>
      <c r="C253" s="1810">
        <f t="shared" si="133"/>
        <v>121</v>
      </c>
      <c r="D253" s="1810">
        <f t="shared" si="134"/>
        <v>122</v>
      </c>
      <c r="E253" s="1810">
        <f t="shared" si="135"/>
        <v>123</v>
      </c>
      <c r="F253" s="1810">
        <f t="shared" si="136"/>
        <v>124</v>
      </c>
      <c r="G253" s="1810">
        <f t="shared" si="137"/>
        <v>125</v>
      </c>
      <c r="H253" s="1810">
        <f t="shared" si="138"/>
        <v>126</v>
      </c>
      <c r="I253" s="1810">
        <f t="shared" si="139"/>
        <v>127</v>
      </c>
      <c r="J253" s="1810">
        <f t="shared" si="140"/>
        <v>128</v>
      </c>
      <c r="K253" s="1810">
        <f t="shared" si="141"/>
        <v>129</v>
      </c>
      <c r="L253" s="1810">
        <f t="shared" si="142"/>
        <v>130</v>
      </c>
      <c r="M253" s="1810">
        <f t="shared" si="143"/>
        <v>131</v>
      </c>
      <c r="N253" s="1810">
        <f t="shared" si="144"/>
        <v>132</v>
      </c>
    </row>
    <row r="254" spans="2:14">
      <c r="B254" s="27" t="s">
        <v>410</v>
      </c>
      <c r="C254" s="1250">
        <f t="shared" ca="1" si="133"/>
        <v>0</v>
      </c>
      <c r="D254" s="1250">
        <f t="shared" ca="1" si="134"/>
        <v>0</v>
      </c>
      <c r="E254" s="1250">
        <f t="shared" ca="1" si="135"/>
        <v>0</v>
      </c>
      <c r="F254" s="1250">
        <f t="shared" ca="1" si="136"/>
        <v>0</v>
      </c>
      <c r="G254" s="1250">
        <f t="shared" ca="1" si="137"/>
        <v>0</v>
      </c>
      <c r="H254" s="1250">
        <f t="shared" ca="1" si="138"/>
        <v>0</v>
      </c>
      <c r="I254" s="1250">
        <f t="shared" ca="1" si="139"/>
        <v>0</v>
      </c>
      <c r="J254" s="1250">
        <f t="shared" ca="1" si="140"/>
        <v>0</v>
      </c>
      <c r="K254" s="1250">
        <f t="shared" ca="1" si="141"/>
        <v>0</v>
      </c>
      <c r="L254" s="1250">
        <f t="shared" ca="1" si="142"/>
        <v>0</v>
      </c>
      <c r="M254" s="1250">
        <f t="shared" ca="1" si="143"/>
        <v>0</v>
      </c>
      <c r="N254" s="1250">
        <f t="shared" ca="1" si="144"/>
        <v>0</v>
      </c>
    </row>
    <row r="255" spans="2:14">
      <c r="B255" s="27" t="s">
        <v>1262</v>
      </c>
      <c r="C255" s="1412">
        <f t="shared" ca="1" si="133"/>
        <v>-19126.995303715565</v>
      </c>
      <c r="D255" s="1412">
        <f t="shared" ca="1" si="134"/>
        <v>-19126.995303715565</v>
      </c>
      <c r="E255" s="1412">
        <f t="shared" ca="1" si="135"/>
        <v>-19126.995303715565</v>
      </c>
      <c r="F255" s="1412">
        <f t="shared" ca="1" si="136"/>
        <v>-19126.995303715565</v>
      </c>
      <c r="G255" s="1412">
        <f t="shared" ca="1" si="137"/>
        <v>-19126.995303715565</v>
      </c>
      <c r="H255" s="1412">
        <f t="shared" ca="1" si="138"/>
        <v>-19126.995303715565</v>
      </c>
      <c r="I255" s="1412">
        <f t="shared" ca="1" si="139"/>
        <v>-19126.995303715565</v>
      </c>
      <c r="J255" s="1412">
        <f t="shared" ca="1" si="140"/>
        <v>-19126.995303715565</v>
      </c>
      <c r="K255" s="1412">
        <f t="shared" ca="1" si="141"/>
        <v>-19126.995303715565</v>
      </c>
      <c r="L255" s="1412">
        <f t="shared" ca="1" si="142"/>
        <v>-19126.995303715565</v>
      </c>
      <c r="M255" s="1412">
        <f t="shared" ca="1" si="143"/>
        <v>-19126.995303715565</v>
      </c>
      <c r="N255" s="1412">
        <f t="shared" ca="1" si="144"/>
        <v>-19126.995303715565</v>
      </c>
    </row>
    <row r="256" spans="2:14">
      <c r="B256" s="27" t="s">
        <v>589</v>
      </c>
      <c r="C256" s="1410">
        <f t="shared" ca="1" si="133"/>
        <v>-19126.995303715565</v>
      </c>
      <c r="D256" s="1410">
        <f t="shared" ca="1" si="134"/>
        <v>-19126.995303715565</v>
      </c>
      <c r="E256" s="1410">
        <f t="shared" ca="1" si="135"/>
        <v>-19126.995303715565</v>
      </c>
      <c r="F256" s="1410">
        <f t="shared" ca="1" si="136"/>
        <v>-19126.995303715565</v>
      </c>
      <c r="G256" s="1410">
        <f t="shared" ca="1" si="137"/>
        <v>-19126.995303715565</v>
      </c>
      <c r="H256" s="1410">
        <f t="shared" ca="1" si="138"/>
        <v>-19126.995303715565</v>
      </c>
      <c r="I256" s="1410">
        <f t="shared" ca="1" si="139"/>
        <v>-19126.995303715565</v>
      </c>
      <c r="J256" s="1410">
        <f t="shared" ca="1" si="140"/>
        <v>-19126.995303715565</v>
      </c>
      <c r="K256" s="1410">
        <f t="shared" ca="1" si="141"/>
        <v>-19126.995303715565</v>
      </c>
      <c r="L256" s="1410">
        <f t="shared" ca="1" si="142"/>
        <v>-19126.995303715565</v>
      </c>
      <c r="M256" s="1410">
        <f t="shared" ca="1" si="143"/>
        <v>-19126.995303715565</v>
      </c>
      <c r="N256" s="1410">
        <f t="shared" ca="1" si="144"/>
        <v>-19126.995303715565</v>
      </c>
    </row>
    <row r="257" spans="2:14">
      <c r="B257" s="27"/>
      <c r="C257" s="1250">
        <f t="shared" si="133"/>
        <v>0</v>
      </c>
      <c r="D257" s="1250">
        <f t="shared" si="134"/>
        <v>0</v>
      </c>
      <c r="E257" s="1250">
        <f t="shared" si="135"/>
        <v>0</v>
      </c>
      <c r="F257" s="1250">
        <f t="shared" si="136"/>
        <v>0</v>
      </c>
      <c r="G257" s="1250">
        <f t="shared" si="137"/>
        <v>0</v>
      </c>
      <c r="H257" s="1250">
        <f t="shared" si="138"/>
        <v>0</v>
      </c>
      <c r="I257" s="1250">
        <f t="shared" si="139"/>
        <v>0</v>
      </c>
      <c r="J257" s="1250">
        <f t="shared" si="140"/>
        <v>0</v>
      </c>
      <c r="K257" s="1250">
        <f t="shared" si="141"/>
        <v>0</v>
      </c>
      <c r="L257" s="1250">
        <f t="shared" si="142"/>
        <v>0</v>
      </c>
      <c r="M257" s="1250">
        <f t="shared" si="143"/>
        <v>0</v>
      </c>
      <c r="N257" s="1250">
        <f t="shared" si="144"/>
        <v>0</v>
      </c>
    </row>
    <row r="258" spans="2:14">
      <c r="B258" s="27" t="s">
        <v>443</v>
      </c>
      <c r="C258" s="1412" t="e">
        <f t="shared" ca="1" si="133"/>
        <v>#DIV/0!</v>
      </c>
      <c r="D258" s="1412" t="e">
        <f t="shared" ca="1" si="134"/>
        <v>#DIV/0!</v>
      </c>
      <c r="E258" s="1412" t="e">
        <f t="shared" ca="1" si="135"/>
        <v>#DIV/0!</v>
      </c>
      <c r="F258" s="1412" t="e">
        <f t="shared" ca="1" si="136"/>
        <v>#DIV/0!</v>
      </c>
      <c r="G258" s="1412" t="e">
        <f t="shared" ca="1" si="137"/>
        <v>#DIV/0!</v>
      </c>
      <c r="H258" s="1412" t="e">
        <f t="shared" ca="1" si="138"/>
        <v>#DIV/0!</v>
      </c>
      <c r="I258" s="1412" t="e">
        <f t="shared" ca="1" si="139"/>
        <v>#DIV/0!</v>
      </c>
      <c r="J258" s="1412" t="e">
        <f t="shared" ca="1" si="140"/>
        <v>#DIV/0!</v>
      </c>
      <c r="K258" s="1412" t="e">
        <f t="shared" ca="1" si="141"/>
        <v>#DIV/0!</v>
      </c>
      <c r="L258" s="1412" t="e">
        <f t="shared" ca="1" si="142"/>
        <v>#DIV/0!</v>
      </c>
      <c r="M258" s="1412" t="e">
        <f t="shared" ca="1" si="143"/>
        <v>#DIV/0!</v>
      </c>
      <c r="N258" s="1412" t="e">
        <f t="shared" ca="1" si="144"/>
        <v>#DIV/0!</v>
      </c>
    </row>
    <row r="259" spans="2:14">
      <c r="B259" s="27" t="s">
        <v>1263</v>
      </c>
      <c r="C259" s="1410" t="e">
        <f t="shared" ca="1" si="133"/>
        <v>#DIV/0!</v>
      </c>
      <c r="D259" s="1410" t="e">
        <f t="shared" ca="1" si="134"/>
        <v>#DIV/0!</v>
      </c>
      <c r="E259" s="1410" t="e">
        <f t="shared" ca="1" si="135"/>
        <v>#DIV/0!</v>
      </c>
      <c r="F259" s="1410" t="e">
        <f t="shared" ca="1" si="136"/>
        <v>#DIV/0!</v>
      </c>
      <c r="G259" s="1410" t="e">
        <f t="shared" ca="1" si="137"/>
        <v>#DIV/0!</v>
      </c>
      <c r="H259" s="1410" t="e">
        <f t="shared" ca="1" si="138"/>
        <v>#DIV/0!</v>
      </c>
      <c r="I259" s="1410" t="e">
        <f t="shared" ca="1" si="139"/>
        <v>#DIV/0!</v>
      </c>
      <c r="J259" s="1410" t="e">
        <f t="shared" ca="1" si="140"/>
        <v>#DIV/0!</v>
      </c>
      <c r="K259" s="1410" t="e">
        <f t="shared" ca="1" si="141"/>
        <v>#DIV/0!</v>
      </c>
      <c r="L259" s="1410" t="e">
        <f t="shared" ca="1" si="142"/>
        <v>#DIV/0!</v>
      </c>
      <c r="M259" s="1410" t="e">
        <f t="shared" ca="1" si="143"/>
        <v>#DIV/0!</v>
      </c>
      <c r="N259" s="1410" t="e">
        <f t="shared" ca="1" si="144"/>
        <v>#DIV/0!</v>
      </c>
    </row>
    <row r="260" spans="2:14">
      <c r="B260" s="27"/>
      <c r="C260" s="1250">
        <f t="shared" si="133"/>
        <v>0</v>
      </c>
      <c r="D260" s="1250">
        <f t="shared" si="134"/>
        <v>0</v>
      </c>
      <c r="E260" s="1250">
        <f t="shared" si="135"/>
        <v>0</v>
      </c>
      <c r="F260" s="1250">
        <f t="shared" si="136"/>
        <v>0</v>
      </c>
      <c r="G260" s="1250">
        <f t="shared" si="137"/>
        <v>0</v>
      </c>
      <c r="H260" s="1250">
        <f t="shared" si="138"/>
        <v>0</v>
      </c>
      <c r="I260" s="1250">
        <f t="shared" si="139"/>
        <v>0</v>
      </c>
      <c r="J260" s="1250">
        <f t="shared" si="140"/>
        <v>0</v>
      </c>
      <c r="K260" s="1250">
        <f t="shared" si="141"/>
        <v>0</v>
      </c>
      <c r="L260" s="1250">
        <f t="shared" si="142"/>
        <v>0</v>
      </c>
      <c r="M260" s="1250">
        <f t="shared" si="143"/>
        <v>0</v>
      </c>
      <c r="N260" s="1250">
        <f t="shared" si="144"/>
        <v>0</v>
      </c>
    </row>
    <row r="261" spans="2:14">
      <c r="B261" s="27" t="s">
        <v>49</v>
      </c>
      <c r="C261" s="1412">
        <f t="shared" ca="1" si="133"/>
        <v>0</v>
      </c>
      <c r="D261" s="1412">
        <f t="shared" ca="1" si="134"/>
        <v>0</v>
      </c>
      <c r="E261" s="1412">
        <f t="shared" ca="1" si="135"/>
        <v>0</v>
      </c>
      <c r="F261" s="1412">
        <f t="shared" ca="1" si="136"/>
        <v>0</v>
      </c>
      <c r="G261" s="1412">
        <f t="shared" ca="1" si="137"/>
        <v>0</v>
      </c>
      <c r="H261" s="1412">
        <f t="shared" ca="1" si="138"/>
        <v>0</v>
      </c>
      <c r="I261" s="1412">
        <f t="shared" ca="1" si="139"/>
        <v>0</v>
      </c>
      <c r="J261" s="1412">
        <f t="shared" ca="1" si="140"/>
        <v>0</v>
      </c>
      <c r="K261" s="1412">
        <f t="shared" ca="1" si="141"/>
        <v>0</v>
      </c>
      <c r="L261" s="1412">
        <f t="shared" ca="1" si="142"/>
        <v>0</v>
      </c>
      <c r="M261" s="1412">
        <f t="shared" ca="1" si="143"/>
        <v>0</v>
      </c>
      <c r="N261" s="1412">
        <f t="shared" ca="1" si="144"/>
        <v>0</v>
      </c>
    </row>
    <row r="262" spans="2:14">
      <c r="B262" s="27" t="s">
        <v>1264</v>
      </c>
      <c r="C262" s="1410" t="e">
        <f t="shared" ca="1" si="133"/>
        <v>#DIV/0!</v>
      </c>
      <c r="D262" s="1410" t="e">
        <f t="shared" ca="1" si="134"/>
        <v>#DIV/0!</v>
      </c>
      <c r="E262" s="1410" t="e">
        <f t="shared" ca="1" si="135"/>
        <v>#DIV/0!</v>
      </c>
      <c r="F262" s="1410" t="e">
        <f t="shared" ca="1" si="136"/>
        <v>#DIV/0!</v>
      </c>
      <c r="G262" s="1410" t="e">
        <f t="shared" ca="1" si="137"/>
        <v>#DIV/0!</v>
      </c>
      <c r="H262" s="1410" t="e">
        <f t="shared" ca="1" si="138"/>
        <v>#DIV/0!</v>
      </c>
      <c r="I262" s="1410" t="e">
        <f t="shared" ca="1" si="139"/>
        <v>#DIV/0!</v>
      </c>
      <c r="J262" s="1410" t="e">
        <f t="shared" ca="1" si="140"/>
        <v>#DIV/0!</v>
      </c>
      <c r="K262" s="1410" t="e">
        <f t="shared" ca="1" si="141"/>
        <v>#DIV/0!</v>
      </c>
      <c r="L262" s="1410" t="e">
        <f t="shared" ca="1" si="142"/>
        <v>#DIV/0!</v>
      </c>
      <c r="M262" s="1410" t="e">
        <f t="shared" ca="1" si="143"/>
        <v>#DIV/0!</v>
      </c>
      <c r="N262" s="1410" t="e">
        <f t="shared" ca="1" si="144"/>
        <v>#DIV/0!</v>
      </c>
    </row>
    <row r="263" spans="2:14">
      <c r="B263" s="27"/>
      <c r="C263" s="1250">
        <f t="shared" si="133"/>
        <v>0</v>
      </c>
      <c r="D263" s="1250">
        <f t="shared" si="134"/>
        <v>0</v>
      </c>
      <c r="E263" s="1250">
        <f t="shared" si="135"/>
        <v>0</v>
      </c>
      <c r="F263" s="1250">
        <f t="shared" si="136"/>
        <v>0</v>
      </c>
      <c r="G263" s="1250">
        <f t="shared" si="137"/>
        <v>0</v>
      </c>
      <c r="H263" s="1250">
        <f t="shared" si="138"/>
        <v>0</v>
      </c>
      <c r="I263" s="1250">
        <f t="shared" si="139"/>
        <v>0</v>
      </c>
      <c r="J263" s="1250">
        <f t="shared" si="140"/>
        <v>0</v>
      </c>
      <c r="K263" s="1250">
        <f t="shared" si="141"/>
        <v>0</v>
      </c>
      <c r="L263" s="1250">
        <f t="shared" si="142"/>
        <v>0</v>
      </c>
      <c r="M263" s="1250">
        <f t="shared" si="143"/>
        <v>0</v>
      </c>
      <c r="N263" s="1250">
        <f t="shared" si="144"/>
        <v>0</v>
      </c>
    </row>
    <row r="264" spans="2:14">
      <c r="B264" s="27" t="s">
        <v>1265</v>
      </c>
      <c r="C264" s="1250" t="e">
        <f t="shared" ca="1" si="133"/>
        <v>#DIV/0!</v>
      </c>
      <c r="D264" s="1250" t="e">
        <f t="shared" ca="1" si="134"/>
        <v>#DIV/0!</v>
      </c>
      <c r="E264" s="1250" t="e">
        <f t="shared" ca="1" si="135"/>
        <v>#DIV/0!</v>
      </c>
      <c r="F264" s="1250" t="e">
        <f t="shared" ca="1" si="136"/>
        <v>#DIV/0!</v>
      </c>
      <c r="G264" s="1250" t="e">
        <f t="shared" ca="1" si="137"/>
        <v>#DIV/0!</v>
      </c>
      <c r="H264" s="1250" t="e">
        <f t="shared" ca="1" si="138"/>
        <v>#DIV/0!</v>
      </c>
      <c r="I264" s="1250" t="e">
        <f t="shared" ca="1" si="139"/>
        <v>#DIV/0!</v>
      </c>
      <c r="J264" s="1250" t="e">
        <f t="shared" ca="1" si="140"/>
        <v>#DIV/0!</v>
      </c>
      <c r="K264" s="1250" t="e">
        <f t="shared" ca="1" si="141"/>
        <v>#DIV/0!</v>
      </c>
      <c r="L264" s="1250" t="e">
        <f t="shared" ca="1" si="142"/>
        <v>#DIV/0!</v>
      </c>
      <c r="M264" s="1250" t="e">
        <f t="shared" ca="1" si="143"/>
        <v>#DIV/0!</v>
      </c>
      <c r="N264" s="1250" t="e">
        <f t="shared" ca="1" si="144"/>
        <v>#DIV/0!</v>
      </c>
    </row>
    <row r="265" spans="2:14">
      <c r="B265" s="27" t="s">
        <v>240</v>
      </c>
      <c r="C265" s="1412" t="e">
        <f t="shared" ca="1" si="133"/>
        <v>#DIV/0!</v>
      </c>
      <c r="D265" s="1412" t="e">
        <f t="shared" ca="1" si="134"/>
        <v>#DIV/0!</v>
      </c>
      <c r="E265" s="1412" t="e">
        <f t="shared" ca="1" si="135"/>
        <v>#DIV/0!</v>
      </c>
      <c r="F265" s="1412" t="e">
        <f t="shared" ca="1" si="136"/>
        <v>#DIV/0!</v>
      </c>
      <c r="G265" s="1412" t="e">
        <f t="shared" ca="1" si="137"/>
        <v>#DIV/0!</v>
      </c>
      <c r="H265" s="1412" t="e">
        <f t="shared" ca="1" si="138"/>
        <v>#DIV/0!</v>
      </c>
      <c r="I265" s="1412" t="e">
        <f t="shared" ca="1" si="139"/>
        <v>#DIV/0!</v>
      </c>
      <c r="J265" s="1412" t="e">
        <f t="shared" ca="1" si="140"/>
        <v>#DIV/0!</v>
      </c>
      <c r="K265" s="1412" t="e">
        <f t="shared" ca="1" si="141"/>
        <v>#DIV/0!</v>
      </c>
      <c r="L265" s="1412" t="e">
        <f t="shared" ca="1" si="142"/>
        <v>#DIV/0!</v>
      </c>
      <c r="M265" s="1412" t="e">
        <f t="shared" ca="1" si="143"/>
        <v>#DIV/0!</v>
      </c>
      <c r="N265" s="1412" t="e">
        <f t="shared" ca="1" si="144"/>
        <v>#DIV/0!</v>
      </c>
    </row>
    <row r="266" spans="2:14">
      <c r="B266" s="27" t="s">
        <v>460</v>
      </c>
      <c r="C266" s="1410" t="e">
        <f t="shared" ca="1" si="133"/>
        <v>#DIV/0!</v>
      </c>
      <c r="D266" s="1410" t="e">
        <f t="shared" ca="1" si="134"/>
        <v>#DIV/0!</v>
      </c>
      <c r="E266" s="1410" t="e">
        <f t="shared" ca="1" si="135"/>
        <v>#DIV/0!</v>
      </c>
      <c r="F266" s="1410" t="e">
        <f t="shared" ca="1" si="136"/>
        <v>#DIV/0!</v>
      </c>
      <c r="G266" s="1410" t="e">
        <f t="shared" ca="1" si="137"/>
        <v>#DIV/0!</v>
      </c>
      <c r="H266" s="1410" t="e">
        <f t="shared" ca="1" si="138"/>
        <v>#DIV/0!</v>
      </c>
      <c r="I266" s="1410" t="e">
        <f t="shared" ca="1" si="139"/>
        <v>#DIV/0!</v>
      </c>
      <c r="J266" s="1410" t="e">
        <f t="shared" ca="1" si="140"/>
        <v>#DIV/0!</v>
      </c>
      <c r="K266" s="1410" t="e">
        <f t="shared" ca="1" si="141"/>
        <v>#DIV/0!</v>
      </c>
      <c r="L266" s="1410" t="e">
        <f t="shared" ca="1" si="142"/>
        <v>#DIV/0!</v>
      </c>
      <c r="M266" s="1410" t="e">
        <f t="shared" ca="1" si="143"/>
        <v>#DIV/0!</v>
      </c>
      <c r="N266" s="1410" t="e">
        <f t="shared" ca="1" si="144"/>
        <v>#DIV/0!</v>
      </c>
    </row>
    <row r="267" spans="2:14">
      <c r="B267" s="27"/>
      <c r="C267" s="1250">
        <f t="shared" si="133"/>
        <v>0</v>
      </c>
      <c r="D267" s="1250">
        <f t="shared" si="134"/>
        <v>0</v>
      </c>
      <c r="E267" s="1250">
        <f t="shared" si="135"/>
        <v>0</v>
      </c>
      <c r="F267" s="1250">
        <f t="shared" si="136"/>
        <v>0</v>
      </c>
      <c r="G267" s="1250">
        <f t="shared" si="137"/>
        <v>0</v>
      </c>
      <c r="H267" s="1250">
        <f t="shared" si="138"/>
        <v>0</v>
      </c>
      <c r="I267" s="1250">
        <f t="shared" si="139"/>
        <v>0</v>
      </c>
      <c r="J267" s="1250">
        <f t="shared" si="140"/>
        <v>0</v>
      </c>
      <c r="K267" s="1250">
        <f t="shared" si="141"/>
        <v>0</v>
      </c>
      <c r="L267" s="1250">
        <f t="shared" si="142"/>
        <v>0</v>
      </c>
      <c r="M267" s="1250">
        <f t="shared" si="143"/>
        <v>0</v>
      </c>
      <c r="N267" s="1250">
        <f t="shared" si="144"/>
        <v>0</v>
      </c>
    </row>
    <row r="268" spans="2:14">
      <c r="B268" s="27" t="s">
        <v>290</v>
      </c>
      <c r="C268" s="1412">
        <f t="shared" ca="1" si="133"/>
        <v>0</v>
      </c>
      <c r="D268" s="1412">
        <f t="shared" ca="1" si="134"/>
        <v>0</v>
      </c>
      <c r="E268" s="1412">
        <f t="shared" ca="1" si="135"/>
        <v>0</v>
      </c>
      <c r="F268" s="1412">
        <f t="shared" ca="1" si="136"/>
        <v>0</v>
      </c>
      <c r="G268" s="1412">
        <f t="shared" ca="1" si="137"/>
        <v>0</v>
      </c>
      <c r="H268" s="1412">
        <f t="shared" ca="1" si="138"/>
        <v>0</v>
      </c>
      <c r="I268" s="1412">
        <f t="shared" ca="1" si="139"/>
        <v>0</v>
      </c>
      <c r="J268" s="1412">
        <f t="shared" ca="1" si="140"/>
        <v>0</v>
      </c>
      <c r="K268" s="1412">
        <f t="shared" ca="1" si="141"/>
        <v>0</v>
      </c>
      <c r="L268" s="1412">
        <f t="shared" ca="1" si="142"/>
        <v>0</v>
      </c>
      <c r="M268" s="1412">
        <f t="shared" ca="1" si="143"/>
        <v>0</v>
      </c>
      <c r="N268" s="1412">
        <f t="shared" ca="1" si="144"/>
        <v>0</v>
      </c>
    </row>
    <row r="269" spans="2:14">
      <c r="B269" s="27" t="s">
        <v>461</v>
      </c>
      <c r="C269" s="1410" t="e">
        <f t="shared" ca="1" si="133"/>
        <v>#DIV/0!</v>
      </c>
      <c r="D269" s="1410" t="e">
        <f t="shared" ca="1" si="134"/>
        <v>#DIV/0!</v>
      </c>
      <c r="E269" s="1410" t="e">
        <f t="shared" ca="1" si="135"/>
        <v>#DIV/0!</v>
      </c>
      <c r="F269" s="1410" t="e">
        <f t="shared" ca="1" si="136"/>
        <v>#DIV/0!</v>
      </c>
      <c r="G269" s="1410" t="e">
        <f t="shared" ca="1" si="137"/>
        <v>#DIV/0!</v>
      </c>
      <c r="H269" s="1410" t="e">
        <f t="shared" ca="1" si="138"/>
        <v>#DIV/0!</v>
      </c>
      <c r="I269" s="1410" t="e">
        <f t="shared" ca="1" si="139"/>
        <v>#DIV/0!</v>
      </c>
      <c r="J269" s="1410" t="e">
        <f t="shared" ca="1" si="140"/>
        <v>#DIV/0!</v>
      </c>
      <c r="K269" s="1410" t="e">
        <f t="shared" ca="1" si="141"/>
        <v>#DIV/0!</v>
      </c>
      <c r="L269" s="1410" t="e">
        <f t="shared" ca="1" si="142"/>
        <v>#DIV/0!</v>
      </c>
      <c r="M269" s="1410" t="e">
        <f t="shared" ca="1" si="143"/>
        <v>#DIV/0!</v>
      </c>
      <c r="N269" s="1410" t="e">
        <f t="shared" ca="1" si="144"/>
        <v>#DIV/0!</v>
      </c>
    </row>
    <row r="270" spans="2:14">
      <c r="B270" s="27"/>
      <c r="C270" s="1250">
        <f t="shared" si="133"/>
        <v>0</v>
      </c>
      <c r="D270" s="1250">
        <f t="shared" si="134"/>
        <v>0</v>
      </c>
      <c r="E270" s="1250">
        <f t="shared" si="135"/>
        <v>0</v>
      </c>
      <c r="F270" s="1250">
        <f t="shared" si="136"/>
        <v>0</v>
      </c>
      <c r="G270" s="1250">
        <f t="shared" si="137"/>
        <v>0</v>
      </c>
      <c r="H270" s="1250">
        <f t="shared" si="138"/>
        <v>0</v>
      </c>
      <c r="I270" s="1250">
        <f t="shared" si="139"/>
        <v>0</v>
      </c>
      <c r="J270" s="1250">
        <f t="shared" si="140"/>
        <v>0</v>
      </c>
      <c r="K270" s="1250">
        <f t="shared" si="141"/>
        <v>0</v>
      </c>
      <c r="L270" s="1250">
        <f t="shared" si="142"/>
        <v>0</v>
      </c>
      <c r="M270" s="1250">
        <f t="shared" si="143"/>
        <v>0</v>
      </c>
      <c r="N270" s="1250">
        <f t="shared" si="144"/>
        <v>0</v>
      </c>
    </row>
    <row r="271" spans="2:14">
      <c r="B271" s="27" t="s">
        <v>462</v>
      </c>
      <c r="C271" s="1412" t="e">
        <f t="shared" ca="1" si="133"/>
        <v>#DIV/0!</v>
      </c>
      <c r="D271" s="1412" t="e">
        <f t="shared" ca="1" si="134"/>
        <v>#DIV/0!</v>
      </c>
      <c r="E271" s="1412" t="e">
        <f t="shared" ca="1" si="135"/>
        <v>#DIV/0!</v>
      </c>
      <c r="F271" s="1412" t="e">
        <f t="shared" ca="1" si="136"/>
        <v>#DIV/0!</v>
      </c>
      <c r="G271" s="1412" t="e">
        <f t="shared" ca="1" si="137"/>
        <v>#DIV/0!</v>
      </c>
      <c r="H271" s="1412" t="e">
        <f t="shared" ca="1" si="138"/>
        <v>#DIV/0!</v>
      </c>
      <c r="I271" s="1412" t="e">
        <f t="shared" ca="1" si="139"/>
        <v>#DIV/0!</v>
      </c>
      <c r="J271" s="1412" t="e">
        <f t="shared" ca="1" si="140"/>
        <v>#DIV/0!</v>
      </c>
      <c r="K271" s="1412" t="e">
        <f t="shared" ca="1" si="141"/>
        <v>#DIV/0!</v>
      </c>
      <c r="L271" s="1412" t="e">
        <f t="shared" ca="1" si="142"/>
        <v>#DIV/0!</v>
      </c>
      <c r="M271" s="1412" t="e">
        <f t="shared" ca="1" si="143"/>
        <v>#DIV/0!</v>
      </c>
      <c r="N271" s="1412" t="e">
        <f t="shared" ca="1" si="144"/>
        <v>#DIV/0!</v>
      </c>
    </row>
    <row r="272" spans="2:14">
      <c r="B272" s="27" t="s">
        <v>463</v>
      </c>
      <c r="C272" s="1410" t="e">
        <f t="shared" ca="1" si="133"/>
        <v>#DIV/0!</v>
      </c>
      <c r="D272" s="1410" t="e">
        <f t="shared" ca="1" si="134"/>
        <v>#DIV/0!</v>
      </c>
      <c r="E272" s="1410" t="e">
        <f t="shared" ca="1" si="135"/>
        <v>#DIV/0!</v>
      </c>
      <c r="F272" s="1410" t="e">
        <f t="shared" ca="1" si="136"/>
        <v>#DIV/0!</v>
      </c>
      <c r="G272" s="1410" t="e">
        <f t="shared" ca="1" si="137"/>
        <v>#DIV/0!</v>
      </c>
      <c r="H272" s="1410" t="e">
        <f t="shared" ca="1" si="138"/>
        <v>#DIV/0!</v>
      </c>
      <c r="I272" s="1410" t="e">
        <f t="shared" ca="1" si="139"/>
        <v>#DIV/0!</v>
      </c>
      <c r="J272" s="1410" t="e">
        <f t="shared" ca="1" si="140"/>
        <v>#DIV/0!</v>
      </c>
      <c r="K272" s="1410" t="e">
        <f t="shared" ca="1" si="141"/>
        <v>#DIV/0!</v>
      </c>
      <c r="L272" s="1410" t="e">
        <f t="shared" ca="1" si="142"/>
        <v>#DIV/0!</v>
      </c>
      <c r="M272" s="1410" t="e">
        <f t="shared" ca="1" si="143"/>
        <v>#DIV/0!</v>
      </c>
      <c r="N272" s="1410" t="e">
        <f t="shared" ca="1" si="144"/>
        <v>#DIV/0!</v>
      </c>
    </row>
    <row r="273" spans="2:14">
      <c r="B273" s="27"/>
      <c r="C273" s="1250">
        <f t="shared" si="133"/>
        <v>0</v>
      </c>
      <c r="D273" s="1250">
        <f t="shared" si="134"/>
        <v>0</v>
      </c>
      <c r="E273" s="1250">
        <f t="shared" si="135"/>
        <v>0</v>
      </c>
      <c r="F273" s="1250">
        <f t="shared" si="136"/>
        <v>0</v>
      </c>
      <c r="G273" s="1250">
        <f t="shared" si="137"/>
        <v>0</v>
      </c>
      <c r="H273" s="1250">
        <f t="shared" si="138"/>
        <v>0</v>
      </c>
      <c r="I273" s="1250">
        <f t="shared" si="139"/>
        <v>0</v>
      </c>
      <c r="J273" s="1250">
        <f t="shared" si="140"/>
        <v>0</v>
      </c>
      <c r="K273" s="1250">
        <f t="shared" si="141"/>
        <v>0</v>
      </c>
      <c r="L273" s="1250">
        <f t="shared" si="142"/>
        <v>0</v>
      </c>
      <c r="M273" s="1250">
        <f t="shared" si="143"/>
        <v>0</v>
      </c>
      <c r="N273" s="1250">
        <f t="shared" si="144"/>
        <v>0</v>
      </c>
    </row>
    <row r="274" spans="2:14">
      <c r="B274" s="27" t="s">
        <v>219</v>
      </c>
      <c r="C274" s="737" t="e">
        <f t="shared" ca="1" si="133"/>
        <v>#DIV/0!</v>
      </c>
      <c r="D274" s="737" t="e">
        <f t="shared" ca="1" si="134"/>
        <v>#DIV/0!</v>
      </c>
      <c r="E274" s="737" t="e">
        <f t="shared" ca="1" si="135"/>
        <v>#DIV/0!</v>
      </c>
      <c r="F274" s="737" t="e">
        <f t="shared" ca="1" si="136"/>
        <v>#DIV/0!</v>
      </c>
      <c r="G274" s="737" t="e">
        <f t="shared" ca="1" si="137"/>
        <v>#DIV/0!</v>
      </c>
      <c r="H274" s="737" t="e">
        <f t="shared" ca="1" si="138"/>
        <v>#DIV/0!</v>
      </c>
      <c r="I274" s="737" t="e">
        <f t="shared" ca="1" si="139"/>
        <v>#DIV/0!</v>
      </c>
      <c r="J274" s="737" t="e">
        <f t="shared" ca="1" si="140"/>
        <v>#DIV/0!</v>
      </c>
      <c r="K274" s="737" t="e">
        <f t="shared" ca="1" si="141"/>
        <v>#DIV/0!</v>
      </c>
      <c r="L274" s="737" t="e">
        <f t="shared" ca="1" si="142"/>
        <v>#DIV/0!</v>
      </c>
      <c r="M274" s="737" t="e">
        <f t="shared" ca="1" si="143"/>
        <v>#DIV/0!</v>
      </c>
      <c r="N274" s="737" t="e">
        <f t="shared" ca="1" si="144"/>
        <v>#DIV/0!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5"/>
  <dimension ref="B2:AD707"/>
  <sheetViews>
    <sheetView topLeftCell="A66" workbookViewId="0">
      <selection activeCell="H109" sqref="H109"/>
    </sheetView>
  </sheetViews>
  <sheetFormatPr defaultColWidth="9.26953125" defaultRowHeight="14.5"/>
  <cols>
    <col min="2" max="2" width="16.453125" style="1114" hidden="1" customWidth="1"/>
    <col min="3" max="3" width="44.453125" style="1114" customWidth="1"/>
    <col min="4" max="4" width="14.453125" style="1114" customWidth="1"/>
    <col min="5" max="5" width="12.7265625" style="1114" bestFit="1" customWidth="1"/>
    <col min="6" max="13" width="13" style="1114" bestFit="1" customWidth="1"/>
    <col min="14" max="14" width="14.453125" style="1114" bestFit="1" customWidth="1"/>
    <col min="15" max="16" width="13" style="1114" bestFit="1" customWidth="1"/>
    <col min="17" max="17" width="15.54296875" style="1114" bestFit="1" customWidth="1"/>
    <col min="18" max="18" width="16.54296875" style="1114" customWidth="1"/>
    <col min="19" max="19" width="13.453125" style="1114" bestFit="1" customWidth="1"/>
    <col min="20" max="20" width="13" style="1114" bestFit="1" customWidth="1"/>
  </cols>
  <sheetData>
    <row r="2" spans="2:30" ht="19" customHeight="1" thickBot="1">
      <c r="C2" s="372" t="s">
        <v>1266</v>
      </c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</row>
    <row r="3" spans="2:30" ht="15" customHeight="1" thickBot="1">
      <c r="C3" s="342" t="s">
        <v>1267</v>
      </c>
      <c r="D3" s="373">
        <f ca="1">UW!D22</f>
        <v>0</v>
      </c>
      <c r="AD3" t="s">
        <v>1268</v>
      </c>
    </row>
    <row r="4" spans="2:30">
      <c r="D4" s="374" t="s">
        <v>1269</v>
      </c>
      <c r="E4" s="375">
        <v>0.03</v>
      </c>
      <c r="F4" s="375">
        <v>0.03</v>
      </c>
      <c r="G4" s="375">
        <v>0.03</v>
      </c>
      <c r="H4" s="375">
        <v>0.03</v>
      </c>
      <c r="I4" s="375">
        <v>0.03</v>
      </c>
      <c r="J4" s="375">
        <v>0.03</v>
      </c>
      <c r="K4" s="375">
        <v>0.03</v>
      </c>
      <c r="L4" s="375">
        <v>0.03</v>
      </c>
      <c r="M4" s="375">
        <v>0.03</v>
      </c>
      <c r="N4" s="375">
        <v>0.03</v>
      </c>
      <c r="O4" s="375">
        <v>0.03</v>
      </c>
      <c r="P4" s="376">
        <v>0.03</v>
      </c>
    </row>
    <row r="5" spans="2:30" ht="15" customHeight="1" thickBot="1">
      <c r="C5" s="377" t="s">
        <v>1270</v>
      </c>
      <c r="D5" s="378"/>
      <c r="E5" s="1811">
        <v>1</v>
      </c>
      <c r="F5" s="1811">
        <f t="shared" ref="F5:P5" si="0">E5+1</f>
        <v>2</v>
      </c>
      <c r="G5" s="1811">
        <f t="shared" si="0"/>
        <v>3</v>
      </c>
      <c r="H5" s="1811">
        <f t="shared" si="0"/>
        <v>4</v>
      </c>
      <c r="I5" s="1811">
        <f t="shared" si="0"/>
        <v>5</v>
      </c>
      <c r="J5" s="1811">
        <f t="shared" si="0"/>
        <v>6</v>
      </c>
      <c r="K5" s="1811">
        <f t="shared" si="0"/>
        <v>7</v>
      </c>
      <c r="L5" s="1811">
        <f t="shared" si="0"/>
        <v>8</v>
      </c>
      <c r="M5" s="1811">
        <f t="shared" si="0"/>
        <v>9</v>
      </c>
      <c r="N5" s="1811">
        <f t="shared" si="0"/>
        <v>10</v>
      </c>
      <c r="O5" s="1811">
        <f t="shared" si="0"/>
        <v>11</v>
      </c>
      <c r="P5" s="1811">
        <f t="shared" si="0"/>
        <v>12</v>
      </c>
      <c r="S5" s="1812"/>
    </row>
    <row r="6" spans="2:30">
      <c r="C6" s="379" t="s">
        <v>1271</v>
      </c>
      <c r="D6" s="380"/>
      <c r="E6" s="381" t="e">
        <f ca="1">D12*D3</f>
        <v>#DIV/0!</v>
      </c>
      <c r="F6" s="381" t="e">
        <f t="shared" ref="F6:P6" ca="1" si="1">E10</f>
        <v>#DIV/0!</v>
      </c>
      <c r="G6" s="381" t="e">
        <f t="shared" ca="1" si="1"/>
        <v>#DIV/0!</v>
      </c>
      <c r="H6" s="381" t="e">
        <f t="shared" ca="1" si="1"/>
        <v>#DIV/0!</v>
      </c>
      <c r="I6" s="381" t="e">
        <f t="shared" ca="1" si="1"/>
        <v>#DIV/0!</v>
      </c>
      <c r="J6" s="381" t="e">
        <f t="shared" ca="1" si="1"/>
        <v>#DIV/0!</v>
      </c>
      <c r="K6" s="381" t="e">
        <f t="shared" ca="1" si="1"/>
        <v>#DIV/0!</v>
      </c>
      <c r="L6" s="381" t="e">
        <f t="shared" ca="1" si="1"/>
        <v>#DIV/0!</v>
      </c>
      <c r="M6" s="381" t="e">
        <f t="shared" ca="1" si="1"/>
        <v>#DIV/0!</v>
      </c>
      <c r="N6" s="381" t="e">
        <f t="shared" ca="1" si="1"/>
        <v>#DIV/0!</v>
      </c>
      <c r="O6" s="381" t="e">
        <f t="shared" ca="1" si="1"/>
        <v>#DIV/0!</v>
      </c>
      <c r="P6" s="382" t="e">
        <f t="shared" ca="1" si="1"/>
        <v>#DIV/0!</v>
      </c>
      <c r="S6" s="383"/>
    </row>
    <row r="7" spans="2:30">
      <c r="B7" s="1813"/>
      <c r="C7" s="384" t="s">
        <v>1272</v>
      </c>
      <c r="D7" s="378"/>
      <c r="E7" s="385" t="e">
        <f t="shared" ref="E7:P7" ca="1" si="2">E10-E8-E6</f>
        <v>#DIV/0!</v>
      </c>
      <c r="F7" s="385" t="e">
        <f t="shared" ca="1" si="2"/>
        <v>#DIV/0!</v>
      </c>
      <c r="G7" s="385" t="e">
        <f t="shared" ca="1" si="2"/>
        <v>#DIV/0!</v>
      </c>
      <c r="H7" s="385" t="e">
        <f t="shared" ca="1" si="2"/>
        <v>#DIV/0!</v>
      </c>
      <c r="I7" s="385" t="e">
        <f t="shared" ca="1" si="2"/>
        <v>#DIV/0!</v>
      </c>
      <c r="J7" s="385" t="e">
        <f t="shared" ca="1" si="2"/>
        <v>#DIV/0!</v>
      </c>
      <c r="K7" s="385" t="e">
        <f t="shared" ca="1" si="2"/>
        <v>#DIV/0!</v>
      </c>
      <c r="L7" s="385" t="e">
        <f t="shared" ca="1" si="2"/>
        <v>#DIV/0!</v>
      </c>
      <c r="M7" s="385" t="e">
        <f t="shared" ca="1" si="2"/>
        <v>#DIV/0!</v>
      </c>
      <c r="N7" s="385" t="e">
        <f t="shared" ca="1" si="2"/>
        <v>#DIV/0!</v>
      </c>
      <c r="O7" s="385" t="e">
        <f t="shared" ca="1" si="2"/>
        <v>#DIV/0!</v>
      </c>
      <c r="P7" s="386" t="e">
        <f t="shared" ca="1" si="2"/>
        <v>#DIV/0!</v>
      </c>
      <c r="S7" s="383"/>
    </row>
    <row r="8" spans="2:30">
      <c r="C8" s="384" t="s">
        <v>1273</v>
      </c>
      <c r="D8" s="378"/>
      <c r="E8" s="385" t="e">
        <f t="shared" ref="E8:P8" ca="1" si="3">-E4*E6</f>
        <v>#DIV/0!</v>
      </c>
      <c r="F8" s="385" t="e">
        <f t="shared" ca="1" si="3"/>
        <v>#DIV/0!</v>
      </c>
      <c r="G8" s="385" t="e">
        <f t="shared" ca="1" si="3"/>
        <v>#DIV/0!</v>
      </c>
      <c r="H8" s="385" t="e">
        <f t="shared" ca="1" si="3"/>
        <v>#DIV/0!</v>
      </c>
      <c r="I8" s="385" t="e">
        <f t="shared" ca="1" si="3"/>
        <v>#DIV/0!</v>
      </c>
      <c r="J8" s="385" t="e">
        <f t="shared" ca="1" si="3"/>
        <v>#DIV/0!</v>
      </c>
      <c r="K8" s="385" t="e">
        <f t="shared" ca="1" si="3"/>
        <v>#DIV/0!</v>
      </c>
      <c r="L8" s="385" t="e">
        <f t="shared" ca="1" si="3"/>
        <v>#DIV/0!</v>
      </c>
      <c r="M8" s="385" t="e">
        <f t="shared" ca="1" si="3"/>
        <v>#DIV/0!</v>
      </c>
      <c r="N8" s="385" t="e">
        <f t="shared" ca="1" si="3"/>
        <v>#DIV/0!</v>
      </c>
      <c r="O8" s="385" t="e">
        <f t="shared" ca="1" si="3"/>
        <v>#DIV/0!</v>
      </c>
      <c r="P8" s="386" t="e">
        <f t="shared" ca="1" si="3"/>
        <v>#DIV/0!</v>
      </c>
      <c r="S8" s="383"/>
    </row>
    <row r="9" spans="2:30">
      <c r="C9" s="384" t="s">
        <v>1274</v>
      </c>
      <c r="D9" s="378"/>
      <c r="E9" s="385" t="e">
        <f t="shared" ref="E9:P9" ca="1" si="4">E8+E7</f>
        <v>#DIV/0!</v>
      </c>
      <c r="F9" s="385" t="e">
        <f t="shared" ca="1" si="4"/>
        <v>#DIV/0!</v>
      </c>
      <c r="G9" s="385" t="e">
        <f t="shared" ca="1" si="4"/>
        <v>#DIV/0!</v>
      </c>
      <c r="H9" s="385" t="e">
        <f t="shared" ca="1" si="4"/>
        <v>#DIV/0!</v>
      </c>
      <c r="I9" s="385" t="e">
        <f t="shared" ca="1" si="4"/>
        <v>#DIV/0!</v>
      </c>
      <c r="J9" s="385" t="e">
        <f t="shared" ca="1" si="4"/>
        <v>#DIV/0!</v>
      </c>
      <c r="K9" s="385" t="e">
        <f t="shared" ca="1" si="4"/>
        <v>#DIV/0!</v>
      </c>
      <c r="L9" s="385" t="e">
        <f t="shared" ca="1" si="4"/>
        <v>#DIV/0!</v>
      </c>
      <c r="M9" s="385" t="e">
        <f t="shared" ca="1" si="4"/>
        <v>#DIV/0!</v>
      </c>
      <c r="N9" s="385" t="e">
        <f t="shared" ca="1" si="4"/>
        <v>#DIV/0!</v>
      </c>
      <c r="O9" s="385" t="e">
        <f t="shared" ca="1" si="4"/>
        <v>#DIV/0!</v>
      </c>
      <c r="P9" s="386" t="e">
        <f t="shared" ca="1" si="4"/>
        <v>#DIV/0!</v>
      </c>
      <c r="S9" s="383"/>
    </row>
    <row r="10" spans="2:30" ht="15" customHeight="1" thickBot="1">
      <c r="C10" s="387" t="s">
        <v>1275</v>
      </c>
      <c r="D10" s="388"/>
      <c r="E10" s="389" t="e">
        <f t="shared" ref="E10:P10" ca="1" si="5">E12*$D$3</f>
        <v>#DIV/0!</v>
      </c>
      <c r="F10" s="389" t="e">
        <f t="shared" ca="1" si="5"/>
        <v>#DIV/0!</v>
      </c>
      <c r="G10" s="389" t="e">
        <f t="shared" ca="1" si="5"/>
        <v>#DIV/0!</v>
      </c>
      <c r="H10" s="389" t="e">
        <f t="shared" ca="1" si="5"/>
        <v>#DIV/0!</v>
      </c>
      <c r="I10" s="389" t="e">
        <f t="shared" ca="1" si="5"/>
        <v>#DIV/0!</v>
      </c>
      <c r="J10" s="389" t="e">
        <f t="shared" ca="1" si="5"/>
        <v>#DIV/0!</v>
      </c>
      <c r="K10" s="389" t="e">
        <f t="shared" ca="1" si="5"/>
        <v>#DIV/0!</v>
      </c>
      <c r="L10" s="389" t="e">
        <f t="shared" ca="1" si="5"/>
        <v>#DIV/0!</v>
      </c>
      <c r="M10" s="389" t="e">
        <f t="shared" ca="1" si="5"/>
        <v>#DIV/0!</v>
      </c>
      <c r="N10" s="389" t="e">
        <f t="shared" ca="1" si="5"/>
        <v>#DIV/0!</v>
      </c>
      <c r="O10" s="389" t="e">
        <f t="shared" ca="1" si="5"/>
        <v>#DIV/0!</v>
      </c>
      <c r="P10" s="390" t="e">
        <f t="shared" ca="1" si="5"/>
        <v>#DIV/0!</v>
      </c>
      <c r="S10" s="383"/>
    </row>
    <row r="11" spans="2:30">
      <c r="E11" s="391"/>
      <c r="F11" s="391"/>
      <c r="G11" s="391"/>
      <c r="H11" s="391"/>
      <c r="I11" s="391"/>
      <c r="J11" s="391"/>
      <c r="K11" s="391"/>
      <c r="L11" s="391"/>
      <c r="M11" s="391"/>
      <c r="N11" s="391"/>
      <c r="O11" s="391"/>
      <c r="P11" s="391"/>
      <c r="S11" s="1814"/>
    </row>
    <row r="12" spans="2:30">
      <c r="C12" s="392" t="s">
        <v>1276</v>
      </c>
      <c r="D12" s="393" t="e">
        <f t="shared" ref="D12:Q12" ca="1" si="6">D18/D16</f>
        <v>#DIV/0!</v>
      </c>
      <c r="E12" s="393" t="e">
        <f t="shared" ca="1" si="6"/>
        <v>#DIV/0!</v>
      </c>
      <c r="F12" s="393" t="e">
        <f t="shared" ca="1" si="6"/>
        <v>#DIV/0!</v>
      </c>
      <c r="G12" s="393" t="e">
        <f t="shared" ca="1" si="6"/>
        <v>#DIV/0!</v>
      </c>
      <c r="H12" s="393" t="e">
        <f t="shared" ca="1" si="6"/>
        <v>#DIV/0!</v>
      </c>
      <c r="I12" s="393" t="e">
        <f t="shared" ca="1" si="6"/>
        <v>#DIV/0!</v>
      </c>
      <c r="J12" s="393" t="e">
        <f t="shared" ca="1" si="6"/>
        <v>#DIV/0!</v>
      </c>
      <c r="K12" s="393" t="e">
        <f t="shared" ca="1" si="6"/>
        <v>#DIV/0!</v>
      </c>
      <c r="L12" s="393" t="e">
        <f t="shared" ca="1" si="6"/>
        <v>#DIV/0!</v>
      </c>
      <c r="M12" s="393" t="e">
        <f t="shared" ca="1" si="6"/>
        <v>#DIV/0!</v>
      </c>
      <c r="N12" s="393" t="e">
        <f t="shared" ca="1" si="6"/>
        <v>#DIV/0!</v>
      </c>
      <c r="O12" s="393" t="e">
        <f t="shared" ca="1" si="6"/>
        <v>#DIV/0!</v>
      </c>
      <c r="P12" s="393" t="e">
        <f t="shared" ca="1" si="6"/>
        <v>#DIV/0!</v>
      </c>
      <c r="Q12" s="393" t="e">
        <f t="shared" ca="1" si="6"/>
        <v>#DIV/0!</v>
      </c>
      <c r="S12" s="393"/>
    </row>
    <row r="13" spans="2:30">
      <c r="C13" s="392" t="s">
        <v>1277</v>
      </c>
      <c r="D13" s="393" t="e">
        <f t="shared" ref="D13:Q13" ca="1" si="7">D22/D16</f>
        <v>#DIV/0!</v>
      </c>
      <c r="E13" s="393" t="e">
        <f t="shared" ca="1" si="7"/>
        <v>#DIV/0!</v>
      </c>
      <c r="F13" s="393" t="e">
        <f t="shared" ca="1" si="7"/>
        <v>#DIV/0!</v>
      </c>
      <c r="G13" s="393" t="e">
        <f t="shared" ca="1" si="7"/>
        <v>#DIV/0!</v>
      </c>
      <c r="H13" s="393" t="e">
        <f t="shared" ca="1" si="7"/>
        <v>#DIV/0!</v>
      </c>
      <c r="I13" s="393" t="e">
        <f t="shared" ca="1" si="7"/>
        <v>#DIV/0!</v>
      </c>
      <c r="J13" s="393" t="e">
        <f t="shared" ca="1" si="7"/>
        <v>#DIV/0!</v>
      </c>
      <c r="K13" s="393" t="e">
        <f t="shared" ca="1" si="7"/>
        <v>#DIV/0!</v>
      </c>
      <c r="L13" s="393" t="e">
        <f t="shared" ca="1" si="7"/>
        <v>#DIV/0!</v>
      </c>
      <c r="M13" s="393" t="e">
        <f t="shared" ca="1" si="7"/>
        <v>#DIV/0!</v>
      </c>
      <c r="N13" s="393" t="e">
        <f t="shared" ca="1" si="7"/>
        <v>#DIV/0!</v>
      </c>
      <c r="O13" s="393" t="e">
        <f t="shared" ca="1" si="7"/>
        <v>#DIV/0!</v>
      </c>
      <c r="P13" s="393" t="e">
        <f t="shared" ca="1" si="7"/>
        <v>#DIV/0!</v>
      </c>
      <c r="Q13" s="393" t="e">
        <f t="shared" ca="1" si="7"/>
        <v>#DIV/0!</v>
      </c>
      <c r="S13" s="1815"/>
    </row>
    <row r="14" spans="2:30" ht="15" customHeight="1" thickBot="1">
      <c r="C14" s="392" t="s">
        <v>1278</v>
      </c>
      <c r="D14" s="1815" t="e">
        <f ca="1">D12*UW!$D$21</f>
        <v>#DIV/0!</v>
      </c>
      <c r="E14" s="1815" t="e">
        <f ca="1">E12*UW!$D$21</f>
        <v>#DIV/0!</v>
      </c>
      <c r="F14" s="1815" t="e">
        <f ca="1">F12*UW!$D$21</f>
        <v>#DIV/0!</v>
      </c>
      <c r="G14" s="1815" t="e">
        <f ca="1">G12*UW!$D$21</f>
        <v>#DIV/0!</v>
      </c>
      <c r="H14" s="1815" t="e">
        <f ca="1">H12*UW!$D$21</f>
        <v>#DIV/0!</v>
      </c>
      <c r="I14" s="1815" t="e">
        <f ca="1">I12*UW!$D$21</f>
        <v>#DIV/0!</v>
      </c>
      <c r="J14" s="1815" t="e">
        <f ca="1">J12*UW!$D$21</f>
        <v>#DIV/0!</v>
      </c>
      <c r="K14" s="1815" t="e">
        <f ca="1">K12*UW!$D$21</f>
        <v>#DIV/0!</v>
      </c>
      <c r="L14" s="1815" t="e">
        <f ca="1">L12*UW!$D$21</f>
        <v>#DIV/0!</v>
      </c>
      <c r="M14" s="1815" t="e">
        <f ca="1">M12*UW!$D$21</f>
        <v>#DIV/0!</v>
      </c>
      <c r="N14" s="1815" t="e">
        <f ca="1">N12*UW!$D$21</f>
        <v>#DIV/0!</v>
      </c>
      <c r="O14" s="1815" t="e">
        <f ca="1">O12*UW!$D$21</f>
        <v>#DIV/0!</v>
      </c>
      <c r="P14" s="1815" t="e">
        <f ca="1">P12*UW!$D$21</f>
        <v>#DIV/0!</v>
      </c>
      <c r="Q14" s="1815" t="e">
        <f ca="1">Q12*UW!$D$21</f>
        <v>#DIV/0!</v>
      </c>
      <c r="S14" s="1815"/>
    </row>
    <row r="15" spans="2:30">
      <c r="C15" s="394" t="s">
        <v>113</v>
      </c>
      <c r="D15" s="395" t="s">
        <v>124</v>
      </c>
      <c r="E15" s="394">
        <v>1</v>
      </c>
      <c r="F15" s="394">
        <f t="shared" ref="F15:P15" si="8">E15+1</f>
        <v>2</v>
      </c>
      <c r="G15" s="394">
        <f t="shared" si="8"/>
        <v>3</v>
      </c>
      <c r="H15" s="394">
        <f t="shared" si="8"/>
        <v>4</v>
      </c>
      <c r="I15" s="394">
        <f t="shared" si="8"/>
        <v>5</v>
      </c>
      <c r="J15" s="394">
        <f t="shared" si="8"/>
        <v>6</v>
      </c>
      <c r="K15" s="394">
        <f t="shared" si="8"/>
        <v>7</v>
      </c>
      <c r="L15" s="394">
        <f t="shared" si="8"/>
        <v>8</v>
      </c>
      <c r="M15" s="394">
        <f t="shared" si="8"/>
        <v>9</v>
      </c>
      <c r="N15" s="394">
        <f t="shared" si="8"/>
        <v>10</v>
      </c>
      <c r="O15" s="394">
        <f t="shared" si="8"/>
        <v>11</v>
      </c>
      <c r="P15" s="394">
        <f t="shared" si="8"/>
        <v>12</v>
      </c>
      <c r="Q15" s="395" t="s">
        <v>603</v>
      </c>
      <c r="R15" s="232" t="s">
        <v>1279</v>
      </c>
      <c r="S15" s="60"/>
    </row>
    <row r="16" spans="2:30">
      <c r="B16" t="s">
        <v>1137</v>
      </c>
      <c r="C16" s="396" t="s">
        <v>386</v>
      </c>
      <c r="D16" s="1816">
        <f ca="1">UW!D613</f>
        <v>0</v>
      </c>
      <c r="E16" s="1817">
        <f ca="1">SUMIF(UW!$E$612:$DT$612,'Mthly Bdgt'!E$5,UW!$E613:$DT613)</f>
        <v>0</v>
      </c>
      <c r="F16" s="1817">
        <f ca="1">SUMIF(UW!$E$612:$DT$612,'Mthly Bdgt'!F$5,UW!$E613:$DT613)</f>
        <v>0</v>
      </c>
      <c r="G16" s="1817">
        <f ca="1">SUMIF(UW!$E$612:$DT$612,'Mthly Bdgt'!G$5,UW!$E613:$DT613)</f>
        <v>0</v>
      </c>
      <c r="H16" s="1817">
        <f ca="1">SUMIF(UW!$E$612:$DT$612,'Mthly Bdgt'!H$5,UW!$E613:$DT613)</f>
        <v>0</v>
      </c>
      <c r="I16" s="1817">
        <f ca="1">SUMIF(UW!$E$612:$DT$612,'Mthly Bdgt'!I$5,UW!$E613:$DT613)</f>
        <v>0</v>
      </c>
      <c r="J16" s="1817">
        <f ca="1">SUMIF(UW!$E$612:$DT$612,'Mthly Bdgt'!J$5,UW!$E613:$DT613)</f>
        <v>0</v>
      </c>
      <c r="K16" s="1817">
        <f ca="1">SUMIF(UW!$E$612:$DT$612,'Mthly Bdgt'!K$5,UW!$E613:$DT613)</f>
        <v>0</v>
      </c>
      <c r="L16" s="1817">
        <f ca="1">SUMIF(UW!$E$612:$DT$612,'Mthly Bdgt'!L$5,UW!$E613:$DT613)</f>
        <v>0</v>
      </c>
      <c r="M16" s="1817">
        <f ca="1">SUMIF(UW!$E$612:$DT$612,'Mthly Bdgt'!M$5,UW!$E613:$DT613)</f>
        <v>0</v>
      </c>
      <c r="N16" s="1817">
        <f ca="1">SUMIF(UW!$E$612:$DT$612,'Mthly Bdgt'!N$5,UW!$E613:$DT613)</f>
        <v>0</v>
      </c>
      <c r="O16" s="1817">
        <f ca="1">SUMIF(UW!$E$612:$DT$612,'Mthly Bdgt'!O$5,UW!$E613:$DT613)</f>
        <v>0</v>
      </c>
      <c r="P16" s="1817">
        <f ca="1">SUMIF(UW!$E$612:$DT$612,'Mthly Bdgt'!P$5,UW!$E613:$DT613)</f>
        <v>0</v>
      </c>
      <c r="Q16" s="1816">
        <f ca="1">SUM(E16:P16)</f>
        <v>0</v>
      </c>
      <c r="R16" s="1818">
        <f ca="1">Q16-UW!E223</f>
        <v>0</v>
      </c>
      <c r="S16" s="1817"/>
    </row>
    <row r="17" spans="2:23">
      <c r="C17" s="397" t="s">
        <v>115</v>
      </c>
      <c r="D17" s="1819">
        <f ca="1">UW!D614</f>
        <v>0</v>
      </c>
      <c r="E17" s="1820">
        <f ca="1">SUMIF(UW!$E$612:$DT$612,'Mthly Bdgt'!E$5,UW!$E614:$DT614)</f>
        <v>0</v>
      </c>
      <c r="F17" s="1820">
        <f ca="1">SUMIF(UW!$E$612:$DT$612,'Mthly Bdgt'!F$5,UW!$E614:$DT614)</f>
        <v>0</v>
      </c>
      <c r="G17" s="1820">
        <f ca="1">SUMIF(UW!$E$612:$DT$612,'Mthly Bdgt'!G$5,UW!$E614:$DT614)</f>
        <v>0</v>
      </c>
      <c r="H17" s="1820">
        <f ca="1">SUMIF(UW!$E$612:$DT$612,'Mthly Bdgt'!H$5,UW!$E614:$DT614)</f>
        <v>0</v>
      </c>
      <c r="I17" s="1820">
        <f ca="1">SUMIF(UW!$E$612:$DT$612,'Mthly Bdgt'!I$5,UW!$E614:$DT614)</f>
        <v>0</v>
      </c>
      <c r="J17" s="1820">
        <f ca="1">SUMIF(UW!$E$612:$DT$612,'Mthly Bdgt'!J$5,UW!$E614:$DT614)</f>
        <v>0</v>
      </c>
      <c r="K17" s="1820">
        <f ca="1">SUMIF(UW!$E$612:$DT$612,'Mthly Bdgt'!K$5,UW!$E614:$DT614)</f>
        <v>0</v>
      </c>
      <c r="L17" s="1820">
        <f ca="1">SUMIF(UW!$E$612:$DT$612,'Mthly Bdgt'!L$5,UW!$E614:$DT614)</f>
        <v>0</v>
      </c>
      <c r="M17" s="1820">
        <f ca="1">SUMIF(UW!$E$612:$DT$612,'Mthly Bdgt'!M$5,UW!$E614:$DT614)</f>
        <v>0</v>
      </c>
      <c r="N17" s="1820">
        <f ca="1">SUMIF(UW!$E$612:$DT$612,'Mthly Bdgt'!N$5,UW!$E614:$DT614)</f>
        <v>0</v>
      </c>
      <c r="O17" s="1820">
        <f ca="1">SUMIF(UW!$E$612:$DT$612,'Mthly Bdgt'!O$5,UW!$E614:$DT614)</f>
        <v>0</v>
      </c>
      <c r="P17" s="1820">
        <f ca="1">SUMIF(UW!$E$612:$DT$612,'Mthly Bdgt'!P$5,UW!$E614:$DT614)</f>
        <v>0</v>
      </c>
      <c r="Q17" s="1819">
        <f ca="1">SUM(E17:P17)</f>
        <v>0</v>
      </c>
      <c r="R17" s="1818">
        <f ca="1">Q17-UW!E224</f>
        <v>0</v>
      </c>
      <c r="S17" s="1818"/>
    </row>
    <row r="18" spans="2:23">
      <c r="B18" t="s">
        <v>1280</v>
      </c>
      <c r="C18" s="396" t="s">
        <v>116</v>
      </c>
      <c r="D18" s="1816">
        <f ca="1">UW!D615</f>
        <v>0</v>
      </c>
      <c r="E18" s="1817">
        <f t="shared" ref="E18:Q18" ca="1" si="9">SUM(E16:E17)</f>
        <v>0</v>
      </c>
      <c r="F18" s="1817">
        <f t="shared" ca="1" si="9"/>
        <v>0</v>
      </c>
      <c r="G18" s="1817">
        <f t="shared" ca="1" si="9"/>
        <v>0</v>
      </c>
      <c r="H18" s="1817">
        <f t="shared" ca="1" si="9"/>
        <v>0</v>
      </c>
      <c r="I18" s="1817">
        <f t="shared" ca="1" si="9"/>
        <v>0</v>
      </c>
      <c r="J18" s="1817">
        <f t="shared" ca="1" si="9"/>
        <v>0</v>
      </c>
      <c r="K18" s="1817">
        <f t="shared" ca="1" si="9"/>
        <v>0</v>
      </c>
      <c r="L18" s="1817">
        <f t="shared" ca="1" si="9"/>
        <v>0</v>
      </c>
      <c r="M18" s="1817">
        <f t="shared" ca="1" si="9"/>
        <v>0</v>
      </c>
      <c r="N18" s="1817">
        <f t="shared" ca="1" si="9"/>
        <v>0</v>
      </c>
      <c r="O18" s="1817">
        <f t="shared" ca="1" si="9"/>
        <v>0</v>
      </c>
      <c r="P18" s="1817">
        <f t="shared" ca="1" si="9"/>
        <v>0</v>
      </c>
      <c r="Q18" s="1816">
        <f t="shared" ca="1" si="9"/>
        <v>0</v>
      </c>
      <c r="R18" s="1818">
        <f ca="1">Q18-UW!E225</f>
        <v>0</v>
      </c>
      <c r="S18" s="1817"/>
    </row>
    <row r="19" spans="2:23">
      <c r="C19" s="397" t="s">
        <v>117</v>
      </c>
      <c r="D19" s="1819">
        <f ca="1">UW!D616</f>
        <v>0</v>
      </c>
      <c r="E19" s="1820">
        <f ca="1">SUMIF(UW!$E$612:$DT$612,'Mthly Bdgt'!E$5,UW!$E616:$DT616)</f>
        <v>0</v>
      </c>
      <c r="F19" s="1820">
        <f ca="1">SUMIF(UW!$E$612:$DT$612,'Mthly Bdgt'!F$5,UW!$E616:$DT616)</f>
        <v>0</v>
      </c>
      <c r="G19" s="1820">
        <f ca="1">SUMIF(UW!$E$612:$DT$612,'Mthly Bdgt'!G$5,UW!$E616:$DT616)</f>
        <v>0</v>
      </c>
      <c r="H19" s="1820">
        <f ca="1">SUMIF(UW!$E$612:$DT$612,'Mthly Bdgt'!H$5,UW!$E616:$DT616)</f>
        <v>0</v>
      </c>
      <c r="I19" s="1820">
        <f ca="1">SUMIF(UW!$E$612:$DT$612,'Mthly Bdgt'!I$5,UW!$E616:$DT616)</f>
        <v>0</v>
      </c>
      <c r="J19" s="1820">
        <f ca="1">SUMIF(UW!$E$612:$DT$612,'Mthly Bdgt'!J$5,UW!$E616:$DT616)</f>
        <v>0</v>
      </c>
      <c r="K19" s="1820">
        <f ca="1">SUMIF(UW!$E$612:$DT$612,'Mthly Bdgt'!K$5,UW!$E616:$DT616)</f>
        <v>0</v>
      </c>
      <c r="L19" s="1820">
        <f ca="1">SUMIF(UW!$E$612:$DT$612,'Mthly Bdgt'!L$5,UW!$E616:$DT616)</f>
        <v>0</v>
      </c>
      <c r="M19" s="1820">
        <f ca="1">SUMIF(UW!$E$612:$DT$612,'Mthly Bdgt'!M$5,UW!$E616:$DT616)</f>
        <v>0</v>
      </c>
      <c r="N19" s="1820">
        <f ca="1">SUMIF(UW!$E$612:$DT$612,'Mthly Bdgt'!N$5,UW!$E616:$DT616)</f>
        <v>0</v>
      </c>
      <c r="O19" s="1820">
        <f ca="1">SUMIF(UW!$E$612:$DT$612,'Mthly Bdgt'!O$5,UW!$E616:$DT616)</f>
        <v>0</v>
      </c>
      <c r="P19" s="1820">
        <f ca="1">SUMIF(UW!$E$612:$DT$612,'Mthly Bdgt'!P$5,UW!$E616:$DT616)</f>
        <v>0</v>
      </c>
      <c r="Q19" s="1819">
        <f ca="1">SUM(E19:P19)</f>
        <v>0</v>
      </c>
      <c r="R19" s="1818">
        <f ca="1">Q19-UW!E226</f>
        <v>0</v>
      </c>
      <c r="S19" s="1818"/>
    </row>
    <row r="20" spans="2:23">
      <c r="B20" t="s">
        <v>1281</v>
      </c>
      <c r="C20" s="396" t="s">
        <v>387</v>
      </c>
      <c r="D20" s="1816">
        <f ca="1">UW!D617</f>
        <v>0</v>
      </c>
      <c r="E20" s="1817">
        <f t="shared" ref="E20:Q20" ca="1" si="10">SUM(E18:E19)</f>
        <v>0</v>
      </c>
      <c r="F20" s="1817">
        <f t="shared" ca="1" si="10"/>
        <v>0</v>
      </c>
      <c r="G20" s="1817">
        <f t="shared" ca="1" si="10"/>
        <v>0</v>
      </c>
      <c r="H20" s="1817">
        <f t="shared" ca="1" si="10"/>
        <v>0</v>
      </c>
      <c r="I20" s="1817">
        <f t="shared" ca="1" si="10"/>
        <v>0</v>
      </c>
      <c r="J20" s="1817">
        <f t="shared" ca="1" si="10"/>
        <v>0</v>
      </c>
      <c r="K20" s="1817">
        <f t="shared" ca="1" si="10"/>
        <v>0</v>
      </c>
      <c r="L20" s="1817">
        <f t="shared" ca="1" si="10"/>
        <v>0</v>
      </c>
      <c r="M20" s="1817">
        <f t="shared" ca="1" si="10"/>
        <v>0</v>
      </c>
      <c r="N20" s="1817">
        <f t="shared" ca="1" si="10"/>
        <v>0</v>
      </c>
      <c r="O20" s="1817">
        <f t="shared" ca="1" si="10"/>
        <v>0</v>
      </c>
      <c r="P20" s="1817">
        <f t="shared" ca="1" si="10"/>
        <v>0</v>
      </c>
      <c r="Q20" s="1816">
        <f t="shared" ca="1" si="10"/>
        <v>0</v>
      </c>
      <c r="R20" s="1818">
        <f ca="1">Q20-UW!E227</f>
        <v>0</v>
      </c>
      <c r="S20" s="1817"/>
    </row>
    <row r="21" spans="2:23">
      <c r="B21" s="1821">
        <v>1</v>
      </c>
      <c r="C21" s="397" t="s">
        <v>1282</v>
      </c>
      <c r="D21" s="1819">
        <f>UW!D618</f>
        <v>0</v>
      </c>
      <c r="E21" s="1820">
        <f ca="1">SUMIF(UW!$E$612:$DT$612,'Mthly Bdgt'!E$5,UW!$E618:$DT618)</f>
        <v>0</v>
      </c>
      <c r="F21" s="1820">
        <f ca="1">SUMIF(UW!$E$612:$DT$612,'Mthly Bdgt'!F$5,UW!$E618:$DT618)</f>
        <v>0</v>
      </c>
      <c r="G21" s="1820">
        <f ca="1">SUMIF(UW!$E$612:$DT$612,'Mthly Bdgt'!G$5,UW!$E618:$DT618)</f>
        <v>0</v>
      </c>
      <c r="H21" s="1820">
        <f ca="1">SUMIF(UW!$E$612:$DT$612,'Mthly Bdgt'!H$5,UW!$E618:$DT618)</f>
        <v>0</v>
      </c>
      <c r="I21" s="1820">
        <f ca="1">SUMIF(UW!$E$612:$DT$612,'Mthly Bdgt'!I$5,UW!$E618:$DT618)</f>
        <v>0</v>
      </c>
      <c r="J21" s="1820">
        <f ca="1">SUMIF(UW!$E$612:$DT$612,'Mthly Bdgt'!J$5,UW!$E618:$DT618)</f>
        <v>0</v>
      </c>
      <c r="K21" s="1820">
        <f ca="1">SUMIF(UW!$E$612:$DT$612,'Mthly Bdgt'!K$5,UW!$E618:$DT618)</f>
        <v>0</v>
      </c>
      <c r="L21" s="1820">
        <f ca="1">SUMIF(UW!$E$612:$DT$612,'Mthly Bdgt'!L$5,UW!$E618:$DT618)</f>
        <v>0</v>
      </c>
      <c r="M21" s="1820">
        <f ca="1">SUMIF(UW!$E$612:$DT$612,'Mthly Bdgt'!M$5,UW!$E618:$DT618)</f>
        <v>0</v>
      </c>
      <c r="N21" s="1820">
        <f ca="1">SUMIF(UW!$E$612:$DT$612,'Mthly Bdgt'!N$5,UW!$E618:$DT618)</f>
        <v>0</v>
      </c>
      <c r="O21" s="1820">
        <f ca="1">SUMIF(UW!$E$612:$DT$612,'Mthly Bdgt'!O$5,UW!$E618:$DT618)</f>
        <v>0</v>
      </c>
      <c r="P21" s="1820">
        <f ca="1">SUMIF(UW!$E$612:$DT$612,'Mthly Bdgt'!P$5,UW!$E618:$DT618)</f>
        <v>0</v>
      </c>
      <c r="Q21" s="1819">
        <f ca="1">SUM(E21:P21)</f>
        <v>0</v>
      </c>
      <c r="R21" s="1818">
        <f ca="1">Q21-UW!E228</f>
        <v>0</v>
      </c>
      <c r="S21" s="1818"/>
    </row>
    <row r="22" spans="2:23">
      <c r="C22" s="396" t="s">
        <v>1242</v>
      </c>
      <c r="D22" s="1816">
        <f ca="1">UW!D619</f>
        <v>0</v>
      </c>
      <c r="E22" s="1817">
        <f t="shared" ref="E22:Q22" ca="1" si="11">SUM(E20:E21)</f>
        <v>0</v>
      </c>
      <c r="F22" s="1817">
        <f t="shared" ca="1" si="11"/>
        <v>0</v>
      </c>
      <c r="G22" s="1817">
        <f t="shared" ca="1" si="11"/>
        <v>0</v>
      </c>
      <c r="H22" s="1817">
        <f t="shared" ca="1" si="11"/>
        <v>0</v>
      </c>
      <c r="I22" s="1817">
        <f t="shared" ca="1" si="11"/>
        <v>0</v>
      </c>
      <c r="J22" s="1817">
        <f t="shared" ca="1" si="11"/>
        <v>0</v>
      </c>
      <c r="K22" s="1817">
        <f t="shared" ca="1" si="11"/>
        <v>0</v>
      </c>
      <c r="L22" s="1817">
        <f t="shared" ca="1" si="11"/>
        <v>0</v>
      </c>
      <c r="M22" s="1817">
        <f t="shared" ca="1" si="11"/>
        <v>0</v>
      </c>
      <c r="N22" s="1817">
        <f t="shared" ca="1" si="11"/>
        <v>0</v>
      </c>
      <c r="O22" s="1817">
        <f t="shared" ca="1" si="11"/>
        <v>0</v>
      </c>
      <c r="P22" s="1817">
        <f t="shared" ca="1" si="11"/>
        <v>0</v>
      </c>
      <c r="Q22" s="1816">
        <f t="shared" ca="1" si="11"/>
        <v>0</v>
      </c>
      <c r="R22" s="1818">
        <f ca="1">Q22-UW!E229</f>
        <v>0</v>
      </c>
      <c r="S22" s="1817"/>
    </row>
    <row r="23" spans="2:23" hidden="1">
      <c r="C23" s="396"/>
      <c r="D23" s="1822"/>
      <c r="E23" s="1818"/>
      <c r="F23" s="1818"/>
      <c r="G23" s="1818"/>
      <c r="H23" s="1818"/>
      <c r="I23" s="1818"/>
      <c r="J23" s="1818"/>
      <c r="K23" s="1818"/>
      <c r="L23" s="1818"/>
      <c r="M23" s="1818"/>
      <c r="N23" s="1818"/>
      <c r="O23" s="1818"/>
      <c r="P23" s="1818"/>
      <c r="Q23" s="1822"/>
      <c r="R23" s="1818">
        <f ca="1">Q23-UW!E231</f>
        <v>0</v>
      </c>
      <c r="S23" s="1818"/>
    </row>
    <row r="24" spans="2:23">
      <c r="C24" s="398" t="s">
        <v>407</v>
      </c>
      <c r="D24" s="1822">
        <f>UW!D674</f>
        <v>0</v>
      </c>
      <c r="E24" s="1818">
        <f ca="1">SUMIF(UW!$E$612:$DT$612,'Mthly Bdgt'!E$5,UW!$E674:$DT674)</f>
        <v>0</v>
      </c>
      <c r="F24" s="1818">
        <f ca="1">SUMIF(UW!$E$612:$DT$612,'Mthly Bdgt'!F$5,UW!$E674:$DT674)</f>
        <v>0</v>
      </c>
      <c r="G24" s="1818">
        <f ca="1">SUMIF(UW!$E$612:$DT$612,'Mthly Bdgt'!G$5,UW!$E674:$DT674)</f>
        <v>0</v>
      </c>
      <c r="H24" s="1818">
        <f ca="1">SUMIF(UW!$E$612:$DT$612,'Mthly Bdgt'!H$5,UW!$E674:$DT674)</f>
        <v>0</v>
      </c>
      <c r="I24" s="1818">
        <f ca="1">SUMIF(UW!$E$612:$DT$612,'Mthly Bdgt'!I$5,UW!$E674:$DT674)</f>
        <v>0</v>
      </c>
      <c r="J24" s="1818">
        <f ca="1">SUMIF(UW!$E$612:$DT$612,'Mthly Bdgt'!J$5,UW!$E674:$DT674)</f>
        <v>0</v>
      </c>
      <c r="K24" s="1818">
        <f ca="1">SUMIF(UW!$E$612:$DT$612,'Mthly Bdgt'!K$5,UW!$E674:$DT674)</f>
        <v>0</v>
      </c>
      <c r="L24" s="1818">
        <f ca="1">SUMIF(UW!$E$612:$DT$612,'Mthly Bdgt'!L$5,UW!$E674:$DT674)</f>
        <v>0</v>
      </c>
      <c r="M24" s="1818">
        <f ca="1">SUMIF(UW!$E$612:$DT$612,'Mthly Bdgt'!M$5,UW!$E674:$DT674)</f>
        <v>0</v>
      </c>
      <c r="N24" s="1818">
        <f ca="1">SUMIF(UW!$E$612:$DT$612,'Mthly Bdgt'!N$5,UW!$E674:$DT674)</f>
        <v>0</v>
      </c>
      <c r="O24" s="1818">
        <f ca="1">SUMIF(UW!$E$612:$DT$612,'Mthly Bdgt'!O$5,UW!$E674:$DT674)</f>
        <v>0</v>
      </c>
      <c r="P24" s="1818">
        <f ca="1">SUMIF(UW!$E$612:$DT$612,'Mthly Bdgt'!P$5,UW!$E674:$DT674)</f>
        <v>0</v>
      </c>
      <c r="Q24" s="1822">
        <f t="shared" ref="Q24:Q35" ca="1" si="12">SUM(E24:P24)</f>
        <v>0</v>
      </c>
      <c r="R24" s="1818">
        <f ca="1">Q24-UW!E317</f>
        <v>0</v>
      </c>
      <c r="S24" s="1818"/>
      <c r="W24" t="s">
        <v>1283</v>
      </c>
    </row>
    <row r="25" spans="2:23">
      <c r="C25" s="398" t="s">
        <v>408</v>
      </c>
      <c r="D25" s="1822">
        <f>UW!D675</f>
        <v>0</v>
      </c>
      <c r="E25" s="1818">
        <f ca="1">SUMIF(UW!$E$612:$DT$612,'Mthly Bdgt'!E$5,UW!$E675:$DT675)</f>
        <v>0</v>
      </c>
      <c r="F25" s="1818">
        <f ca="1">SUMIF(UW!$E$612:$DT$612,'Mthly Bdgt'!F$5,UW!$E675:$DT675)</f>
        <v>0</v>
      </c>
      <c r="G25" s="1818">
        <f ca="1">SUMIF(UW!$E$612:$DT$612,'Mthly Bdgt'!G$5,UW!$E675:$DT675)</f>
        <v>0</v>
      </c>
      <c r="H25" s="1818">
        <f ca="1">SUMIF(UW!$E$612:$DT$612,'Mthly Bdgt'!H$5,UW!$E675:$DT675)</f>
        <v>0</v>
      </c>
      <c r="I25" s="1818">
        <f ca="1">SUMIF(UW!$E$612:$DT$612,'Mthly Bdgt'!I$5,UW!$E675:$DT675)</f>
        <v>0</v>
      </c>
      <c r="J25" s="1818">
        <f ca="1">SUMIF(UW!$E$612:$DT$612,'Mthly Bdgt'!J$5,UW!$E675:$DT675)</f>
        <v>0</v>
      </c>
      <c r="K25" s="1818">
        <f ca="1">SUMIF(UW!$E$612:$DT$612,'Mthly Bdgt'!K$5,UW!$E675:$DT675)</f>
        <v>0</v>
      </c>
      <c r="L25" s="1818">
        <f ca="1">SUMIF(UW!$E$612:$DT$612,'Mthly Bdgt'!L$5,UW!$E675:$DT675)</f>
        <v>0</v>
      </c>
      <c r="M25" s="1818">
        <f ca="1">SUMIF(UW!$E$612:$DT$612,'Mthly Bdgt'!M$5,UW!$E675:$DT675)</f>
        <v>0</v>
      </c>
      <c r="N25" s="1818">
        <f ca="1">SUMIF(UW!$E$612:$DT$612,'Mthly Bdgt'!N$5,UW!$E675:$DT675)</f>
        <v>0</v>
      </c>
      <c r="O25" s="1818">
        <f ca="1">SUMIF(UW!$E$612:$DT$612,'Mthly Bdgt'!O$5,UW!$E675:$DT675)</f>
        <v>0</v>
      </c>
      <c r="P25" s="1818">
        <f ca="1">SUMIF(UW!$E$612:$DT$612,'Mthly Bdgt'!P$5,UW!$E675:$DT675)</f>
        <v>0</v>
      </c>
      <c r="Q25" s="1822">
        <f t="shared" ca="1" si="12"/>
        <v>0</v>
      </c>
      <c r="R25" s="1818">
        <f ca="1">Q25-UW!E318</f>
        <v>0</v>
      </c>
      <c r="S25" s="1818"/>
    </row>
    <row r="26" spans="2:23">
      <c r="C26" s="398" t="s">
        <v>409</v>
      </c>
      <c r="D26" s="1822">
        <f>UW!D676</f>
        <v>0</v>
      </c>
      <c r="E26" s="1818">
        <f ca="1">SUMIF(UW!$E$612:$DT$612,'Mthly Bdgt'!E$5,UW!$E676:$DT676)</f>
        <v>0</v>
      </c>
      <c r="F26" s="1818">
        <f ca="1">SUMIF(UW!$E$612:$DT$612,'Mthly Bdgt'!F$5,UW!$E676:$DT676)</f>
        <v>0</v>
      </c>
      <c r="G26" s="1818">
        <f ca="1">SUMIF(UW!$E$612:$DT$612,'Mthly Bdgt'!G$5,UW!$E676:$DT676)</f>
        <v>0</v>
      </c>
      <c r="H26" s="1818">
        <f ca="1">SUMIF(UW!$E$612:$DT$612,'Mthly Bdgt'!H$5,UW!$E676:$DT676)</f>
        <v>0</v>
      </c>
      <c r="I26" s="1818">
        <f ca="1">SUMIF(UW!$E$612:$DT$612,'Mthly Bdgt'!I$5,UW!$E676:$DT676)</f>
        <v>0</v>
      </c>
      <c r="J26" s="1818">
        <f ca="1">SUMIF(UW!$E$612:$DT$612,'Mthly Bdgt'!J$5,UW!$E676:$DT676)</f>
        <v>0</v>
      </c>
      <c r="K26" s="1818">
        <f ca="1">SUMIF(UW!$E$612:$DT$612,'Mthly Bdgt'!K$5,UW!$E676:$DT676)</f>
        <v>0</v>
      </c>
      <c r="L26" s="1818">
        <f ca="1">SUMIF(UW!$E$612:$DT$612,'Mthly Bdgt'!L$5,UW!$E676:$DT676)</f>
        <v>0</v>
      </c>
      <c r="M26" s="1818">
        <f ca="1">SUMIF(UW!$E$612:$DT$612,'Mthly Bdgt'!M$5,UW!$E676:$DT676)</f>
        <v>0</v>
      </c>
      <c r="N26" s="1818">
        <f ca="1">SUMIF(UW!$E$612:$DT$612,'Mthly Bdgt'!N$5,UW!$E676:$DT676)</f>
        <v>0</v>
      </c>
      <c r="O26" s="1818">
        <f ca="1">SUMIF(UW!$E$612:$DT$612,'Mthly Bdgt'!O$5,UW!$E676:$DT676)</f>
        <v>0</v>
      </c>
      <c r="P26" s="1818">
        <f ca="1">SUMIF(UW!$E$612:$DT$612,'Mthly Bdgt'!P$5,UW!$E676:$DT676)</f>
        <v>0</v>
      </c>
      <c r="Q26" s="1822">
        <f t="shared" ca="1" si="12"/>
        <v>0</v>
      </c>
      <c r="R26" s="1818">
        <f ca="1">Q26-UW!E319</f>
        <v>0</v>
      </c>
      <c r="S26" s="1818"/>
    </row>
    <row r="27" spans="2:23">
      <c r="C27" s="398" t="s">
        <v>1284</v>
      </c>
      <c r="D27" s="1822">
        <f>UW!D677</f>
        <v>0</v>
      </c>
      <c r="E27" s="1818">
        <f>SUMIF(UW!$E$612:$DT$612,'Mthly Bdgt'!E$5,UW!$E677:$DT677)</f>
        <v>0</v>
      </c>
      <c r="F27" s="1818">
        <f>SUMIF(UW!$E$612:$DT$612,'Mthly Bdgt'!F$5,UW!$E677:$DT677)</f>
        <v>0</v>
      </c>
      <c r="G27" s="1818">
        <f>SUMIF(UW!$E$612:$DT$612,'Mthly Bdgt'!G$5,UW!$E677:$DT677)</f>
        <v>0</v>
      </c>
      <c r="H27" s="1818">
        <f>SUMIF(UW!$E$612:$DT$612,'Mthly Bdgt'!H$5,UW!$E677:$DT677)</f>
        <v>0</v>
      </c>
      <c r="I27" s="1818">
        <f>SUMIF(UW!$E$612:$DT$612,'Mthly Bdgt'!I$5,UW!$E677:$DT677)</f>
        <v>0</v>
      </c>
      <c r="J27" s="1818">
        <f>SUMIF(UW!$E$612:$DT$612,'Mthly Bdgt'!J$5,UW!$E677:$DT677)</f>
        <v>0</v>
      </c>
      <c r="K27" s="1818">
        <f>SUMIF(UW!$E$612:$DT$612,'Mthly Bdgt'!K$5,UW!$E677:$DT677)</f>
        <v>0</v>
      </c>
      <c r="L27" s="1818">
        <f>SUMIF(UW!$E$612:$DT$612,'Mthly Bdgt'!L$5,UW!$E677:$DT677)</f>
        <v>0</v>
      </c>
      <c r="M27" s="1818">
        <f>SUMIF(UW!$E$612:$DT$612,'Mthly Bdgt'!M$5,UW!$E677:$DT677)</f>
        <v>0</v>
      </c>
      <c r="N27" s="1818">
        <f>SUMIF(UW!$E$612:$DT$612,'Mthly Bdgt'!N$5,UW!$E677:$DT677)</f>
        <v>0</v>
      </c>
      <c r="O27" s="1818">
        <f>SUMIF(UW!$E$612:$DT$612,'Mthly Bdgt'!O$5,UW!$E677:$DT677)</f>
        <v>0</v>
      </c>
      <c r="P27" s="1818">
        <f>SUMIF(UW!$E$612:$DT$612,'Mthly Bdgt'!P$5,UW!$E677:$DT677)</f>
        <v>0</v>
      </c>
      <c r="Q27" s="1822">
        <f t="shared" si="12"/>
        <v>0</v>
      </c>
      <c r="R27" s="1818">
        <f>Q27-UW!E320</f>
        <v>0</v>
      </c>
      <c r="S27" s="1818"/>
    </row>
    <row r="28" spans="2:23">
      <c r="C28" s="398" t="s">
        <v>1285</v>
      </c>
      <c r="D28" s="1822">
        <f>UW!D678</f>
        <v>0</v>
      </c>
      <c r="E28" s="1818">
        <f>SUMIF(UW!$E$612:$DT$612,'Mthly Bdgt'!E$5,UW!$E678:$DT678)</f>
        <v>0</v>
      </c>
      <c r="F28" s="1818">
        <f>SUMIF(UW!$E$612:$DT$612,'Mthly Bdgt'!F$5,UW!$E678:$DT678)</f>
        <v>0</v>
      </c>
      <c r="G28" s="1818">
        <f>SUMIF(UW!$E$612:$DT$612,'Mthly Bdgt'!G$5,UW!$E678:$DT678)</f>
        <v>0</v>
      </c>
      <c r="H28" s="1818">
        <f>SUMIF(UW!$E$612:$DT$612,'Mthly Bdgt'!H$5,UW!$E678:$DT678)</f>
        <v>0</v>
      </c>
      <c r="I28" s="1818">
        <f>SUMIF(UW!$E$612:$DT$612,'Mthly Bdgt'!I$5,UW!$E678:$DT678)</f>
        <v>0</v>
      </c>
      <c r="J28" s="1818">
        <f>SUMIF(UW!$E$612:$DT$612,'Mthly Bdgt'!J$5,UW!$E678:$DT678)</f>
        <v>0</v>
      </c>
      <c r="K28" s="1818">
        <f>SUMIF(UW!$E$612:$DT$612,'Mthly Bdgt'!K$5,UW!$E678:$DT678)</f>
        <v>0</v>
      </c>
      <c r="L28" s="1818">
        <f>SUMIF(UW!$E$612:$DT$612,'Mthly Bdgt'!L$5,UW!$E678:$DT678)</f>
        <v>0</v>
      </c>
      <c r="M28" s="1818">
        <f>SUMIF(UW!$E$612:$DT$612,'Mthly Bdgt'!M$5,UW!$E678:$DT678)</f>
        <v>0</v>
      </c>
      <c r="N28" s="1818">
        <f>SUMIF(UW!$E$612:$DT$612,'Mthly Bdgt'!N$5,UW!$E678:$DT678)</f>
        <v>0</v>
      </c>
      <c r="O28" s="1818">
        <f>SUMIF(UW!$E$612:$DT$612,'Mthly Bdgt'!O$5,UW!$E678:$DT678)</f>
        <v>0</v>
      </c>
      <c r="P28" s="1818">
        <f>SUMIF(UW!$E$612:$DT$612,'Mthly Bdgt'!P$5,UW!$E678:$DT678)</f>
        <v>0</v>
      </c>
      <c r="Q28" s="1822">
        <f t="shared" si="12"/>
        <v>0</v>
      </c>
      <c r="R28" s="1818">
        <f>Q28-UW!E321</f>
        <v>0</v>
      </c>
      <c r="S28" s="1818"/>
    </row>
    <row r="29" spans="2:23">
      <c r="C29" s="398" t="s">
        <v>545</v>
      </c>
      <c r="D29" s="1822">
        <f>UW!D679</f>
        <v>0</v>
      </c>
      <c r="E29" s="1818">
        <f>SUMIF(UW!$E$612:$DT$612,'Mthly Bdgt'!E$5,UW!$E679:$DT679)</f>
        <v>0</v>
      </c>
      <c r="F29" s="1818">
        <f>SUMIF(UW!$E$612:$DT$612,'Mthly Bdgt'!F$5,UW!$E679:$DT679)</f>
        <v>0</v>
      </c>
      <c r="G29" s="1818">
        <f>SUMIF(UW!$E$612:$DT$612,'Mthly Bdgt'!G$5,UW!$E679:$DT679)</f>
        <v>0</v>
      </c>
      <c r="H29" s="1818">
        <f>SUMIF(UW!$E$612:$DT$612,'Mthly Bdgt'!H$5,UW!$E679:$DT679)</f>
        <v>0</v>
      </c>
      <c r="I29" s="1818">
        <f>SUMIF(UW!$E$612:$DT$612,'Mthly Bdgt'!I$5,UW!$E679:$DT679)</f>
        <v>0</v>
      </c>
      <c r="J29" s="1818">
        <f>SUMIF(UW!$E$612:$DT$612,'Mthly Bdgt'!J$5,UW!$E679:$DT679)</f>
        <v>0</v>
      </c>
      <c r="K29" s="1818">
        <f>SUMIF(UW!$E$612:$DT$612,'Mthly Bdgt'!K$5,UW!$E679:$DT679)</f>
        <v>0</v>
      </c>
      <c r="L29" s="1818">
        <f>SUMIF(UW!$E$612:$DT$612,'Mthly Bdgt'!L$5,UW!$E679:$DT679)</f>
        <v>0</v>
      </c>
      <c r="M29" s="1818">
        <f>SUMIF(UW!$E$612:$DT$612,'Mthly Bdgt'!M$5,UW!$E679:$DT679)</f>
        <v>0</v>
      </c>
      <c r="N29" s="1818">
        <f>SUMIF(UW!$E$612:$DT$612,'Mthly Bdgt'!N$5,UW!$E679:$DT679)</f>
        <v>0</v>
      </c>
      <c r="O29" s="1818">
        <f>SUMIF(UW!$E$612:$DT$612,'Mthly Bdgt'!O$5,UW!$E679:$DT679)</f>
        <v>0</v>
      </c>
      <c r="P29" s="1818">
        <f>SUMIF(UW!$E$612:$DT$612,'Mthly Bdgt'!P$5,UW!$E679:$DT679)</f>
        <v>0</v>
      </c>
      <c r="Q29" s="1822">
        <f t="shared" si="12"/>
        <v>0</v>
      </c>
      <c r="R29" s="1818">
        <f>Q29-UW!E322</f>
        <v>0</v>
      </c>
      <c r="S29" s="1818"/>
    </row>
    <row r="30" spans="2:23">
      <c r="C30" s="398" t="s">
        <v>1286</v>
      </c>
      <c r="D30" s="1822">
        <f>UW!D680</f>
        <v>0</v>
      </c>
      <c r="E30" s="1818">
        <f>SUMIF(UW!$E$612:$DT$612,'Mthly Bdgt'!E$5,UW!$E680:$DT680)</f>
        <v>0</v>
      </c>
      <c r="F30" s="1818">
        <f>SUMIF(UW!$E$612:$DT$612,'Mthly Bdgt'!F$5,UW!$E680:$DT680)</f>
        <v>0</v>
      </c>
      <c r="G30" s="1818">
        <f>SUMIF(UW!$E$612:$DT$612,'Mthly Bdgt'!G$5,UW!$E680:$DT680)</f>
        <v>0</v>
      </c>
      <c r="H30" s="1818">
        <f>SUMIF(UW!$E$612:$DT$612,'Mthly Bdgt'!H$5,UW!$E680:$DT680)</f>
        <v>0</v>
      </c>
      <c r="I30" s="1818">
        <f>SUMIF(UW!$E$612:$DT$612,'Mthly Bdgt'!I$5,UW!$E680:$DT680)</f>
        <v>0</v>
      </c>
      <c r="J30" s="1818">
        <f>SUMIF(UW!$E$612:$DT$612,'Mthly Bdgt'!J$5,UW!$E680:$DT680)</f>
        <v>0</v>
      </c>
      <c r="K30" s="1818">
        <f>SUMIF(UW!$E$612:$DT$612,'Mthly Bdgt'!K$5,UW!$E680:$DT680)</f>
        <v>0</v>
      </c>
      <c r="L30" s="1818">
        <f>SUMIF(UW!$E$612:$DT$612,'Mthly Bdgt'!L$5,UW!$E680:$DT680)</f>
        <v>0</v>
      </c>
      <c r="M30" s="1818">
        <f>SUMIF(UW!$E$612:$DT$612,'Mthly Bdgt'!M$5,UW!$E680:$DT680)</f>
        <v>0</v>
      </c>
      <c r="N30" s="1818">
        <f>SUMIF(UW!$E$612:$DT$612,'Mthly Bdgt'!N$5,UW!$E680:$DT680)</f>
        <v>0</v>
      </c>
      <c r="O30" s="1818">
        <f>SUMIF(UW!$E$612:$DT$612,'Mthly Bdgt'!O$5,UW!$E680:$DT680)</f>
        <v>0</v>
      </c>
      <c r="P30" s="1818">
        <f>SUMIF(UW!$E$612:$DT$612,'Mthly Bdgt'!P$5,UW!$E680:$DT680)</f>
        <v>0</v>
      </c>
      <c r="Q30" s="1822">
        <f t="shared" si="12"/>
        <v>0</v>
      </c>
      <c r="R30" s="1818">
        <f>Q30-UW!E323</f>
        <v>0</v>
      </c>
      <c r="S30" s="1818"/>
    </row>
    <row r="31" spans="2:23">
      <c r="C31" s="398" t="s">
        <v>547</v>
      </c>
      <c r="D31" s="1822">
        <f>UW!D681</f>
        <v>0</v>
      </c>
      <c r="E31" s="1818">
        <f>SUMIF(UW!$E$612:$DT$612,'Mthly Bdgt'!E$5,UW!$E681:$DT681)</f>
        <v>0</v>
      </c>
      <c r="F31" s="1818">
        <f>SUMIF(UW!$E$612:$DT$612,'Mthly Bdgt'!F$5,UW!$E681:$DT681)</f>
        <v>0</v>
      </c>
      <c r="G31" s="1818">
        <f>SUMIF(UW!$E$612:$DT$612,'Mthly Bdgt'!G$5,UW!$E681:$DT681)</f>
        <v>0</v>
      </c>
      <c r="H31" s="1818">
        <f>SUMIF(UW!$E$612:$DT$612,'Mthly Bdgt'!H$5,UW!$E681:$DT681)</f>
        <v>0</v>
      </c>
      <c r="I31" s="1818">
        <f>SUMIF(UW!$E$612:$DT$612,'Mthly Bdgt'!I$5,UW!$E681:$DT681)</f>
        <v>0</v>
      </c>
      <c r="J31" s="1818">
        <f>SUMIF(UW!$E$612:$DT$612,'Mthly Bdgt'!J$5,UW!$E681:$DT681)</f>
        <v>0</v>
      </c>
      <c r="K31" s="1818">
        <f>SUMIF(UW!$E$612:$DT$612,'Mthly Bdgt'!K$5,UW!$E681:$DT681)</f>
        <v>0</v>
      </c>
      <c r="L31" s="1818">
        <f>SUMIF(UW!$E$612:$DT$612,'Mthly Bdgt'!L$5,UW!$E681:$DT681)</f>
        <v>0</v>
      </c>
      <c r="M31" s="1818">
        <f>SUMIF(UW!$E$612:$DT$612,'Mthly Bdgt'!M$5,UW!$E681:$DT681)</f>
        <v>0</v>
      </c>
      <c r="N31" s="1818">
        <f>SUMIF(UW!$E$612:$DT$612,'Mthly Bdgt'!N$5,UW!$E681:$DT681)</f>
        <v>0</v>
      </c>
      <c r="O31" s="1818">
        <f>SUMIF(UW!$E$612:$DT$612,'Mthly Bdgt'!O$5,UW!$E681:$DT681)</f>
        <v>0</v>
      </c>
      <c r="P31" s="1818">
        <f>SUMIF(UW!$E$612:$DT$612,'Mthly Bdgt'!P$5,UW!$E681:$DT681)</f>
        <v>0</v>
      </c>
      <c r="Q31" s="1822">
        <f t="shared" si="12"/>
        <v>0</v>
      </c>
      <c r="R31" s="1818">
        <f>Q31-UW!E324</f>
        <v>0</v>
      </c>
      <c r="S31" s="1818"/>
    </row>
    <row r="32" spans="2:23">
      <c r="C32" s="398" t="s">
        <v>1287</v>
      </c>
      <c r="D32" s="1822">
        <f>UW!D682</f>
        <v>0</v>
      </c>
      <c r="E32" s="1818">
        <f>SUMIF(UW!$E$612:$DT$612,'Mthly Bdgt'!E$5,UW!$E682:$DT682)</f>
        <v>0</v>
      </c>
      <c r="F32" s="1818">
        <f>SUMIF(UW!$E$612:$DT$612,'Mthly Bdgt'!F$5,UW!$E682:$DT682)</f>
        <v>0</v>
      </c>
      <c r="G32" s="1818">
        <f>SUMIF(UW!$E$612:$DT$612,'Mthly Bdgt'!G$5,UW!$E682:$DT682)</f>
        <v>0</v>
      </c>
      <c r="H32" s="1818">
        <f>SUMIF(UW!$E$612:$DT$612,'Mthly Bdgt'!H$5,UW!$E682:$DT682)</f>
        <v>0</v>
      </c>
      <c r="I32" s="1818">
        <f>SUMIF(UW!$E$612:$DT$612,'Mthly Bdgt'!I$5,UW!$E682:$DT682)</f>
        <v>0</v>
      </c>
      <c r="J32" s="1818">
        <f>SUMIF(UW!$E$612:$DT$612,'Mthly Bdgt'!J$5,UW!$E682:$DT682)</f>
        <v>0</v>
      </c>
      <c r="K32" s="1818">
        <f>SUMIF(UW!$E$612:$DT$612,'Mthly Bdgt'!K$5,UW!$E682:$DT682)</f>
        <v>0</v>
      </c>
      <c r="L32" s="1818">
        <f>SUMIF(UW!$E$612:$DT$612,'Mthly Bdgt'!L$5,UW!$E682:$DT682)</f>
        <v>0</v>
      </c>
      <c r="M32" s="1818">
        <f>SUMIF(UW!$E$612:$DT$612,'Mthly Bdgt'!M$5,UW!$E682:$DT682)</f>
        <v>0</v>
      </c>
      <c r="N32" s="1818">
        <f>SUMIF(UW!$E$612:$DT$612,'Mthly Bdgt'!N$5,UW!$E682:$DT682)</f>
        <v>0</v>
      </c>
      <c r="O32" s="1818">
        <f>SUMIF(UW!$E$612:$DT$612,'Mthly Bdgt'!O$5,UW!$E682:$DT682)</f>
        <v>0</v>
      </c>
      <c r="P32" s="1818">
        <f>SUMIF(UW!$E$612:$DT$612,'Mthly Bdgt'!P$5,UW!$E682:$DT682)</f>
        <v>0</v>
      </c>
      <c r="Q32" s="1822">
        <f t="shared" si="12"/>
        <v>0</v>
      </c>
      <c r="R32" s="1818">
        <f>Q32-UW!E325</f>
        <v>0</v>
      </c>
      <c r="S32" s="1818"/>
    </row>
    <row r="33" spans="3:19">
      <c r="C33" s="398" t="s">
        <v>1287</v>
      </c>
      <c r="D33" s="1822">
        <f>UW!D683</f>
        <v>0</v>
      </c>
      <c r="E33" s="1818">
        <f>SUMIF(UW!$E$612:$DT$612,'Mthly Bdgt'!E$5,UW!$E683:$DT683)</f>
        <v>0</v>
      </c>
      <c r="F33" s="1818">
        <f>SUMIF(UW!$E$612:$DT$612,'Mthly Bdgt'!F$5,UW!$E683:$DT683)</f>
        <v>0</v>
      </c>
      <c r="G33" s="1818">
        <f>SUMIF(UW!$E$612:$DT$612,'Mthly Bdgt'!G$5,UW!$E683:$DT683)</f>
        <v>0</v>
      </c>
      <c r="H33" s="1818">
        <f>SUMIF(UW!$E$612:$DT$612,'Mthly Bdgt'!H$5,UW!$E683:$DT683)</f>
        <v>0</v>
      </c>
      <c r="I33" s="1818">
        <f>SUMIF(UW!$E$612:$DT$612,'Mthly Bdgt'!I$5,UW!$E683:$DT683)</f>
        <v>0</v>
      </c>
      <c r="J33" s="1818">
        <f>SUMIF(UW!$E$612:$DT$612,'Mthly Bdgt'!J$5,UW!$E683:$DT683)</f>
        <v>0</v>
      </c>
      <c r="K33" s="1818">
        <f>SUMIF(UW!$E$612:$DT$612,'Mthly Bdgt'!K$5,UW!$E683:$DT683)</f>
        <v>0</v>
      </c>
      <c r="L33" s="1818">
        <f>SUMIF(UW!$E$612:$DT$612,'Mthly Bdgt'!L$5,UW!$E683:$DT683)</f>
        <v>0</v>
      </c>
      <c r="M33" s="1818">
        <f>SUMIF(UW!$E$612:$DT$612,'Mthly Bdgt'!M$5,UW!$E683:$DT683)</f>
        <v>0</v>
      </c>
      <c r="N33" s="1818">
        <f>SUMIF(UW!$E$612:$DT$612,'Mthly Bdgt'!N$5,UW!$E683:$DT683)</f>
        <v>0</v>
      </c>
      <c r="O33" s="1818">
        <f>SUMIF(UW!$E$612:$DT$612,'Mthly Bdgt'!O$5,UW!$E683:$DT683)</f>
        <v>0</v>
      </c>
      <c r="P33" s="1818">
        <f>SUMIF(UW!$E$612:$DT$612,'Mthly Bdgt'!P$5,UW!$E683:$DT683)</f>
        <v>0</v>
      </c>
      <c r="Q33" s="1822">
        <f t="shared" si="12"/>
        <v>0</v>
      </c>
      <c r="R33" s="1818">
        <f>Q33-UW!E326</f>
        <v>0</v>
      </c>
      <c r="S33" s="1818"/>
    </row>
    <row r="34" spans="3:19">
      <c r="C34" s="397" t="s">
        <v>1287</v>
      </c>
      <c r="D34" s="1819">
        <f>UW!D684</f>
        <v>0</v>
      </c>
      <c r="E34" s="1820">
        <f>SUMIF(UW!$E$612:$DT$612,'Mthly Bdgt'!E$5,UW!$E684:$DT684)</f>
        <v>0</v>
      </c>
      <c r="F34" s="1820">
        <f>SUMIF(UW!$E$612:$DT$612,'Mthly Bdgt'!F$5,UW!$E684:$DT684)</f>
        <v>0</v>
      </c>
      <c r="G34" s="1820">
        <f>SUMIF(UW!$E$612:$DT$612,'Mthly Bdgt'!G$5,UW!$E684:$DT684)</f>
        <v>0</v>
      </c>
      <c r="H34" s="1820">
        <f>SUMIF(UW!$E$612:$DT$612,'Mthly Bdgt'!H$5,UW!$E684:$DT684)</f>
        <v>0</v>
      </c>
      <c r="I34" s="1820">
        <f>SUMIF(UW!$E$612:$DT$612,'Mthly Bdgt'!I$5,UW!$E684:$DT684)</f>
        <v>0</v>
      </c>
      <c r="J34" s="1820">
        <f>SUMIF(UW!$E$612:$DT$612,'Mthly Bdgt'!J$5,UW!$E684:$DT684)</f>
        <v>0</v>
      </c>
      <c r="K34" s="1820">
        <f>SUMIF(UW!$E$612:$DT$612,'Mthly Bdgt'!K$5,UW!$E684:$DT684)</f>
        <v>0</v>
      </c>
      <c r="L34" s="1820">
        <f>SUMIF(UW!$E$612:$DT$612,'Mthly Bdgt'!L$5,UW!$E684:$DT684)</f>
        <v>0</v>
      </c>
      <c r="M34" s="1820">
        <f>SUMIF(UW!$E$612:$DT$612,'Mthly Bdgt'!M$5,UW!$E684:$DT684)</f>
        <v>0</v>
      </c>
      <c r="N34" s="1820">
        <f>SUMIF(UW!$E$612:$DT$612,'Mthly Bdgt'!N$5,UW!$E684:$DT684)</f>
        <v>0</v>
      </c>
      <c r="O34" s="1820">
        <f>SUMIF(UW!$E$612:$DT$612,'Mthly Bdgt'!O$5,UW!$E684:$DT684)</f>
        <v>0</v>
      </c>
      <c r="P34" s="1820">
        <f>SUMIF(UW!$E$612:$DT$612,'Mthly Bdgt'!P$5,UW!$E684:$DT684)</f>
        <v>0</v>
      </c>
      <c r="Q34" s="1819">
        <f t="shared" si="12"/>
        <v>0</v>
      </c>
      <c r="R34" s="1818">
        <f>Q34-UW!E327</f>
        <v>0</v>
      </c>
      <c r="S34" s="1818"/>
    </row>
    <row r="35" spans="3:19">
      <c r="C35" s="394" t="s">
        <v>410</v>
      </c>
      <c r="D35" s="1823">
        <f t="shared" ref="D35:P35" ca="1" si="13">SUM(D22:D34)</f>
        <v>0</v>
      </c>
      <c r="E35" s="1824">
        <f t="shared" ca="1" si="13"/>
        <v>0</v>
      </c>
      <c r="F35" s="1824">
        <f t="shared" ca="1" si="13"/>
        <v>0</v>
      </c>
      <c r="G35" s="1824">
        <f t="shared" ca="1" si="13"/>
        <v>0</v>
      </c>
      <c r="H35" s="1824">
        <f t="shared" ca="1" si="13"/>
        <v>0</v>
      </c>
      <c r="I35" s="1824">
        <f t="shared" ca="1" si="13"/>
        <v>0</v>
      </c>
      <c r="J35" s="1824">
        <f t="shared" ca="1" si="13"/>
        <v>0</v>
      </c>
      <c r="K35" s="1824">
        <f t="shared" ca="1" si="13"/>
        <v>0</v>
      </c>
      <c r="L35" s="1824">
        <f t="shared" ca="1" si="13"/>
        <v>0</v>
      </c>
      <c r="M35" s="1824">
        <f t="shared" ca="1" si="13"/>
        <v>0</v>
      </c>
      <c r="N35" s="1824">
        <f t="shared" ca="1" si="13"/>
        <v>0</v>
      </c>
      <c r="O35" s="1824">
        <f t="shared" ca="1" si="13"/>
        <v>0</v>
      </c>
      <c r="P35" s="1824">
        <f t="shared" ca="1" si="13"/>
        <v>0</v>
      </c>
      <c r="Q35" s="1823">
        <f t="shared" ca="1" si="12"/>
        <v>0</v>
      </c>
      <c r="R35" s="1818">
        <f ca="1">Q35-UW!E328</f>
        <v>0</v>
      </c>
      <c r="S35" s="1817"/>
    </row>
    <row r="36" spans="3:19">
      <c r="C36" s="352" t="s">
        <v>1288</v>
      </c>
      <c r="D36" s="1825" t="e">
        <f ca="1">(D16/UW!$D$21)*12</f>
        <v>#DIV/0!</v>
      </c>
      <c r="E36" s="1826" t="e">
        <f ca="1">(E16/UW!$D$21)*12</f>
        <v>#DIV/0!</v>
      </c>
      <c r="F36" s="1826" t="e">
        <f ca="1">(F16/UW!$D$21)*12</f>
        <v>#DIV/0!</v>
      </c>
      <c r="G36" s="1826" t="e">
        <f ca="1">(G16/UW!$D$21)*12</f>
        <v>#DIV/0!</v>
      </c>
      <c r="H36" s="1826" t="e">
        <f ca="1">(H16/UW!$D$21)*12</f>
        <v>#DIV/0!</v>
      </c>
      <c r="I36" s="1826" t="e">
        <f ca="1">(I16/UW!$D$21)*12</f>
        <v>#DIV/0!</v>
      </c>
      <c r="J36" s="1826" t="e">
        <f ca="1">(J16/UW!$D$21)*12</f>
        <v>#DIV/0!</v>
      </c>
      <c r="K36" s="1826" t="e">
        <f ca="1">(K16/UW!$D$21)*12</f>
        <v>#DIV/0!</v>
      </c>
      <c r="L36" s="1826" t="e">
        <f ca="1">(L16/UW!$D$21)*12</f>
        <v>#DIV/0!</v>
      </c>
      <c r="M36" s="1826" t="e">
        <f ca="1">(M16/UW!$D$21)*12</f>
        <v>#DIV/0!</v>
      </c>
      <c r="N36" s="1826" t="e">
        <f ca="1">(N16/UW!$D$21)*12</f>
        <v>#DIV/0!</v>
      </c>
      <c r="O36" s="1826" t="e">
        <f ca="1">(O16/UW!$D$21)*12</f>
        <v>#DIV/0!</v>
      </c>
      <c r="P36" s="1826" t="e">
        <f ca="1">(P16/UW!$D$21)*12</f>
        <v>#DIV/0!</v>
      </c>
      <c r="Q36" s="1825" t="e">
        <f ca="1">(Q16/UW!$D$21)</f>
        <v>#DIV/0!</v>
      </c>
      <c r="S36" s="1826"/>
    </row>
    <row r="37" spans="3:19">
      <c r="C37" s="352" t="s">
        <v>1289</v>
      </c>
      <c r="D37" s="1825">
        <f ca="1">IFERROR(D20/(D12*UW!$D$21),0)*12</f>
        <v>0</v>
      </c>
      <c r="E37" s="1826">
        <f t="shared" ref="E37:P37" ca="1" si="14">IFERROR(E20/E14*12,0)</f>
        <v>0</v>
      </c>
      <c r="F37" s="1826">
        <f t="shared" ca="1" si="14"/>
        <v>0</v>
      </c>
      <c r="G37" s="1826">
        <f t="shared" ca="1" si="14"/>
        <v>0</v>
      </c>
      <c r="H37" s="1826">
        <f t="shared" ca="1" si="14"/>
        <v>0</v>
      </c>
      <c r="I37" s="1826">
        <f t="shared" ca="1" si="14"/>
        <v>0</v>
      </c>
      <c r="J37" s="1826">
        <f t="shared" ca="1" si="14"/>
        <v>0</v>
      </c>
      <c r="K37" s="1826">
        <f t="shared" ca="1" si="14"/>
        <v>0</v>
      </c>
      <c r="L37" s="1826">
        <f t="shared" ca="1" si="14"/>
        <v>0</v>
      </c>
      <c r="M37" s="1826">
        <f t="shared" ca="1" si="14"/>
        <v>0</v>
      </c>
      <c r="N37" s="1826">
        <f t="shared" ca="1" si="14"/>
        <v>0</v>
      </c>
      <c r="O37" s="1826">
        <f t="shared" ca="1" si="14"/>
        <v>0</v>
      </c>
      <c r="P37" s="1826">
        <f t="shared" ca="1" si="14"/>
        <v>0</v>
      </c>
      <c r="Q37" s="1825">
        <f ca="1">IFERROR(Q20/Q14,0)</f>
        <v>0</v>
      </c>
      <c r="S37" s="1826"/>
    </row>
    <row r="38" spans="3:19">
      <c r="C38" s="352" t="s">
        <v>119</v>
      </c>
      <c r="D38" s="1825">
        <f t="shared" ref="D38:P38" ca="1" si="15">IFERROR(D22/D14,0)*12</f>
        <v>0</v>
      </c>
      <c r="E38" s="1826">
        <f t="shared" ca="1" si="15"/>
        <v>0</v>
      </c>
      <c r="F38" s="1826">
        <f t="shared" ca="1" si="15"/>
        <v>0</v>
      </c>
      <c r="G38" s="1826">
        <f t="shared" ca="1" si="15"/>
        <v>0</v>
      </c>
      <c r="H38" s="1826">
        <f t="shared" ca="1" si="15"/>
        <v>0</v>
      </c>
      <c r="I38" s="1826">
        <f t="shared" ca="1" si="15"/>
        <v>0</v>
      </c>
      <c r="J38" s="1826">
        <f t="shared" ca="1" si="15"/>
        <v>0</v>
      </c>
      <c r="K38" s="1826">
        <f t="shared" ca="1" si="15"/>
        <v>0</v>
      </c>
      <c r="L38" s="1826">
        <f t="shared" ca="1" si="15"/>
        <v>0</v>
      </c>
      <c r="M38" s="1826">
        <f t="shared" ca="1" si="15"/>
        <v>0</v>
      </c>
      <c r="N38" s="1826">
        <f t="shared" ca="1" si="15"/>
        <v>0</v>
      </c>
      <c r="O38" s="1826">
        <f t="shared" ca="1" si="15"/>
        <v>0</v>
      </c>
      <c r="P38" s="1826">
        <f t="shared" ca="1" si="15"/>
        <v>0</v>
      </c>
      <c r="Q38" s="1825">
        <f ca="1">IFERROR(Q22/Q14,0)</f>
        <v>0</v>
      </c>
      <c r="S38" s="1826"/>
    </row>
    <row r="39" spans="3:19">
      <c r="D39" s="371"/>
      <c r="Q39" s="371"/>
    </row>
    <row r="40" spans="3:19">
      <c r="D40" s="371"/>
      <c r="Q40" s="371"/>
    </row>
    <row r="41" spans="3:19">
      <c r="C41" s="394" t="s">
        <v>444</v>
      </c>
      <c r="D41" s="399" t="s">
        <v>124</v>
      </c>
      <c r="E41" s="1827">
        <f t="shared" ref="E41:P41" si="16">E15</f>
        <v>1</v>
      </c>
      <c r="F41" s="1827">
        <f t="shared" si="16"/>
        <v>2</v>
      </c>
      <c r="G41" s="1827">
        <f t="shared" si="16"/>
        <v>3</v>
      </c>
      <c r="H41" s="1827">
        <f t="shared" si="16"/>
        <v>4</v>
      </c>
      <c r="I41" s="1827">
        <f t="shared" si="16"/>
        <v>5</v>
      </c>
      <c r="J41" s="1827">
        <f t="shared" si="16"/>
        <v>6</v>
      </c>
      <c r="K41" s="1827">
        <f t="shared" si="16"/>
        <v>7</v>
      </c>
      <c r="L41" s="1827">
        <f t="shared" si="16"/>
        <v>8</v>
      </c>
      <c r="M41" s="1827">
        <f t="shared" si="16"/>
        <v>9</v>
      </c>
      <c r="N41" s="1827">
        <f t="shared" si="16"/>
        <v>10</v>
      </c>
      <c r="O41" s="1827">
        <f t="shared" si="16"/>
        <v>11</v>
      </c>
      <c r="P41" s="1827">
        <f t="shared" si="16"/>
        <v>12</v>
      </c>
      <c r="Q41" s="399" t="s">
        <v>603</v>
      </c>
      <c r="S41" s="1828"/>
    </row>
    <row r="42" spans="3:19">
      <c r="C42" t="s">
        <v>423</v>
      </c>
      <c r="D42" s="1822">
        <f>UW!D690</f>
        <v>5500</v>
      </c>
      <c r="E42" s="1818">
        <f ca="1">SUMIF(UW!$E$612:$DT$612,'Mthly Bdgt'!E$5,UW!$E690:$DT690)</f>
        <v>0</v>
      </c>
      <c r="F42" s="1818">
        <f ca="1">SUMIF(UW!$E$612:$DT$612,'Mthly Bdgt'!F$5,UW!$E690:$DT690)</f>
        <v>0</v>
      </c>
      <c r="G42" s="1818">
        <f ca="1">SUMIF(UW!$E$612:$DT$612,'Mthly Bdgt'!G$5,UW!$E690:$DT690)</f>
        <v>0</v>
      </c>
      <c r="H42" s="1818">
        <f ca="1">SUMIF(UW!$E$612:$DT$612,'Mthly Bdgt'!H$5,UW!$E690:$DT690)</f>
        <v>0</v>
      </c>
      <c r="I42" s="1818">
        <f ca="1">SUMIF(UW!$E$612:$DT$612,'Mthly Bdgt'!I$5,UW!$E690:$DT690)</f>
        <v>0</v>
      </c>
      <c r="J42" s="1818">
        <f ca="1">SUMIF(UW!$E$612:$DT$612,'Mthly Bdgt'!J$5,UW!$E690:$DT690)</f>
        <v>0</v>
      </c>
      <c r="K42" s="1818">
        <f ca="1">SUMIF(UW!$E$612:$DT$612,'Mthly Bdgt'!K$5,UW!$E690:$DT690)</f>
        <v>0</v>
      </c>
      <c r="L42" s="1818">
        <f ca="1">SUMIF(UW!$E$612:$DT$612,'Mthly Bdgt'!L$5,UW!$E690:$DT690)</f>
        <v>0</v>
      </c>
      <c r="M42" s="1818">
        <f ca="1">SUMIF(UW!$E$612:$DT$612,'Mthly Bdgt'!M$5,UW!$E690:$DT690)</f>
        <v>0</v>
      </c>
      <c r="N42" s="1818">
        <f ca="1">SUMIF(UW!$E$612:$DT$612,'Mthly Bdgt'!N$5,UW!$E690:$DT690)</f>
        <v>0</v>
      </c>
      <c r="O42" s="1818">
        <f ca="1">SUMIF(UW!$E$612:$DT$612,'Mthly Bdgt'!O$5,UW!$E690:$DT690)</f>
        <v>0</v>
      </c>
      <c r="P42" s="1818">
        <f ca="1">SUMIF(UW!$E$612:$DT$612,'Mthly Bdgt'!P$5,UW!$E690:$DT690)</f>
        <v>0</v>
      </c>
      <c r="Q42" s="1822">
        <f t="shared" ref="Q42:Q63" ca="1" si="17">SUM(E42:P42)</f>
        <v>0</v>
      </c>
      <c r="R42" s="1818">
        <f ca="1">Q42-UW!E369</f>
        <v>0</v>
      </c>
      <c r="S42" s="1818"/>
    </row>
    <row r="43" spans="3:19">
      <c r="C43" t="s">
        <v>855</v>
      </c>
      <c r="D43" s="1822">
        <f ca="1">UW!D691</f>
        <v>0</v>
      </c>
      <c r="E43" s="1818">
        <f ca="1">SUMIF(UW!$E$612:$DT$612,'Mthly Bdgt'!E$5,UW!$E691:$DT691)</f>
        <v>0</v>
      </c>
      <c r="F43" s="1818">
        <f ca="1">SUMIF(UW!$E$612:$DT$612,'Mthly Bdgt'!F$5,UW!$E691:$DT691)</f>
        <v>0</v>
      </c>
      <c r="G43" s="1818">
        <f ca="1">SUMIF(UW!$E$612:$DT$612,'Mthly Bdgt'!G$5,UW!$E691:$DT691)</f>
        <v>0</v>
      </c>
      <c r="H43" s="1818">
        <f ca="1">SUMIF(UW!$E$612:$DT$612,'Mthly Bdgt'!H$5,UW!$E691:$DT691)</f>
        <v>0</v>
      </c>
      <c r="I43" s="1818">
        <f ca="1">SUMIF(UW!$E$612:$DT$612,'Mthly Bdgt'!I$5,UW!$E691:$DT691)</f>
        <v>0</v>
      </c>
      <c r="J43" s="1818">
        <f ca="1">SUMIF(UW!$E$612:$DT$612,'Mthly Bdgt'!J$5,UW!$E691:$DT691)</f>
        <v>0</v>
      </c>
      <c r="K43" s="1818">
        <f ca="1">SUMIF(UW!$E$612:$DT$612,'Mthly Bdgt'!K$5,UW!$E691:$DT691)</f>
        <v>0</v>
      </c>
      <c r="L43" s="1818">
        <f ca="1">SUMIF(UW!$E$612:$DT$612,'Mthly Bdgt'!L$5,UW!$E691:$DT691)</f>
        <v>0</v>
      </c>
      <c r="M43" s="1818">
        <f ca="1">SUMIF(UW!$E$612:$DT$612,'Mthly Bdgt'!M$5,UW!$E691:$DT691)</f>
        <v>0</v>
      </c>
      <c r="N43" s="1818">
        <f ca="1">SUMIF(UW!$E$612:$DT$612,'Mthly Bdgt'!N$5,UW!$E691:$DT691)</f>
        <v>0</v>
      </c>
      <c r="O43" s="1818">
        <f ca="1">SUMIF(UW!$E$612:$DT$612,'Mthly Bdgt'!O$5,UW!$E691:$DT691)</f>
        <v>0</v>
      </c>
      <c r="P43" s="1818">
        <f ca="1">SUMIF(UW!$E$612:$DT$612,'Mthly Bdgt'!P$5,UW!$E691:$DT691)</f>
        <v>0</v>
      </c>
      <c r="Q43" s="1822">
        <f t="shared" ca="1" si="17"/>
        <v>0</v>
      </c>
      <c r="R43" s="1818">
        <f ca="1">Q43-UW!E370</f>
        <v>0</v>
      </c>
      <c r="S43" s="1818"/>
    </row>
    <row r="44" spans="3:19">
      <c r="C44" t="s">
        <v>425</v>
      </c>
      <c r="D44" s="1822">
        <f ca="1">UW!D692</f>
        <v>0</v>
      </c>
      <c r="E44" s="1818">
        <f ca="1">SUMIF(UW!$E$612:$DT$612,'Mthly Bdgt'!E$5,UW!$E692:$DT692)</f>
        <v>81.600000000000009</v>
      </c>
      <c r="F44" s="1818">
        <f ca="1">SUMIF(UW!$E$612:$DT$612,'Mthly Bdgt'!F$5,UW!$E692:$DT692)</f>
        <v>81.600000000000009</v>
      </c>
      <c r="G44" s="1818">
        <f ca="1">SUMIF(UW!$E$612:$DT$612,'Mthly Bdgt'!G$5,UW!$E692:$DT692)</f>
        <v>81.600000000000009</v>
      </c>
      <c r="H44" s="1818">
        <f ca="1">SUMIF(UW!$E$612:$DT$612,'Mthly Bdgt'!H$5,UW!$E692:$DT692)</f>
        <v>81.600000000000009</v>
      </c>
      <c r="I44" s="1818">
        <f ca="1">SUMIF(UW!$E$612:$DT$612,'Mthly Bdgt'!I$5,UW!$E692:$DT692)</f>
        <v>81.600000000000009</v>
      </c>
      <c r="J44" s="1818">
        <f ca="1">SUMIF(UW!$E$612:$DT$612,'Mthly Bdgt'!J$5,UW!$E692:$DT692)</f>
        <v>81.600000000000009</v>
      </c>
      <c r="K44" s="1818">
        <f ca="1">SUMIF(UW!$E$612:$DT$612,'Mthly Bdgt'!K$5,UW!$E692:$DT692)</f>
        <v>81.600000000000009</v>
      </c>
      <c r="L44" s="1818">
        <f ca="1">SUMIF(UW!$E$612:$DT$612,'Mthly Bdgt'!L$5,UW!$E692:$DT692)</f>
        <v>81.600000000000009</v>
      </c>
      <c r="M44" s="1818">
        <f ca="1">SUMIF(UW!$E$612:$DT$612,'Mthly Bdgt'!M$5,UW!$E692:$DT692)</f>
        <v>81.600000000000009</v>
      </c>
      <c r="N44" s="1818">
        <f ca="1">SUMIF(UW!$E$612:$DT$612,'Mthly Bdgt'!N$5,UW!$E692:$DT692)</f>
        <v>81.600000000000009</v>
      </c>
      <c r="O44" s="1818">
        <f ca="1">SUMIF(UW!$E$612:$DT$612,'Mthly Bdgt'!O$5,UW!$E692:$DT692)</f>
        <v>81.600000000000009</v>
      </c>
      <c r="P44" s="1818">
        <f ca="1">SUMIF(UW!$E$612:$DT$612,'Mthly Bdgt'!P$5,UW!$E692:$DT692)</f>
        <v>81.600000000000009</v>
      </c>
      <c r="Q44" s="1822">
        <f t="shared" ca="1" si="17"/>
        <v>979.20000000000016</v>
      </c>
      <c r="R44" s="1818">
        <f ca="1">Q44-UW!E371</f>
        <v>0</v>
      </c>
      <c r="S44" s="1818"/>
    </row>
    <row r="45" spans="3:19">
      <c r="C45" t="s">
        <v>426</v>
      </c>
      <c r="D45" s="1822">
        <f>UW!D693</f>
        <v>0</v>
      </c>
      <c r="E45" s="1818">
        <f ca="1">SUMIF(UW!$E$612:$DT$612,'Mthly Bdgt'!E$5,UW!$E693:$DT693)</f>
        <v>0</v>
      </c>
      <c r="F45" s="1818">
        <f ca="1">SUMIF(UW!$E$612:$DT$612,'Mthly Bdgt'!F$5,UW!$E693:$DT693)</f>
        <v>0</v>
      </c>
      <c r="G45" s="1818">
        <f ca="1">SUMIF(UW!$E$612:$DT$612,'Mthly Bdgt'!G$5,UW!$E693:$DT693)</f>
        <v>0</v>
      </c>
      <c r="H45" s="1818">
        <f ca="1">SUMIF(UW!$E$612:$DT$612,'Mthly Bdgt'!H$5,UW!$E693:$DT693)</f>
        <v>0</v>
      </c>
      <c r="I45" s="1818">
        <f ca="1">SUMIF(UW!$E$612:$DT$612,'Mthly Bdgt'!I$5,UW!$E693:$DT693)</f>
        <v>0</v>
      </c>
      <c r="J45" s="1818">
        <f ca="1">SUMIF(UW!$E$612:$DT$612,'Mthly Bdgt'!J$5,UW!$E693:$DT693)</f>
        <v>0</v>
      </c>
      <c r="K45" s="1818">
        <f ca="1">SUMIF(UW!$E$612:$DT$612,'Mthly Bdgt'!K$5,UW!$E693:$DT693)</f>
        <v>0</v>
      </c>
      <c r="L45" s="1818">
        <f ca="1">SUMIF(UW!$E$612:$DT$612,'Mthly Bdgt'!L$5,UW!$E693:$DT693)</f>
        <v>0</v>
      </c>
      <c r="M45" s="1818">
        <f ca="1">SUMIF(UW!$E$612:$DT$612,'Mthly Bdgt'!M$5,UW!$E693:$DT693)</f>
        <v>0</v>
      </c>
      <c r="N45" s="1818">
        <f ca="1">SUMIF(UW!$E$612:$DT$612,'Mthly Bdgt'!N$5,UW!$E693:$DT693)</f>
        <v>0</v>
      </c>
      <c r="O45" s="1818">
        <f ca="1">SUMIF(UW!$E$612:$DT$612,'Mthly Bdgt'!O$5,UW!$E693:$DT693)</f>
        <v>0</v>
      </c>
      <c r="P45" s="1818">
        <f ca="1">SUMIF(UW!$E$612:$DT$612,'Mthly Bdgt'!P$5,UW!$E693:$DT693)</f>
        <v>0</v>
      </c>
      <c r="Q45" s="1822">
        <f t="shared" ca="1" si="17"/>
        <v>0</v>
      </c>
      <c r="R45" s="1818">
        <f ca="1">Q45-UW!E372</f>
        <v>0</v>
      </c>
      <c r="S45" s="1818"/>
    </row>
    <row r="46" spans="3:19">
      <c r="C46" t="s">
        <v>427</v>
      </c>
      <c r="D46" s="1822">
        <f>UW!D694</f>
        <v>3200</v>
      </c>
      <c r="E46" s="1818">
        <f ca="1">SUMIF(UW!$E$612:$DT$612,'Mthly Bdgt'!E$5,UW!$E694:$DT694)</f>
        <v>0</v>
      </c>
      <c r="F46" s="1818">
        <f ca="1">SUMIF(UW!$E$612:$DT$612,'Mthly Bdgt'!F$5,UW!$E694:$DT694)</f>
        <v>0</v>
      </c>
      <c r="G46" s="1818">
        <f ca="1">SUMIF(UW!$E$612:$DT$612,'Mthly Bdgt'!G$5,UW!$E694:$DT694)</f>
        <v>0</v>
      </c>
      <c r="H46" s="1818">
        <f ca="1">SUMIF(UW!$E$612:$DT$612,'Mthly Bdgt'!H$5,UW!$E694:$DT694)</f>
        <v>0</v>
      </c>
      <c r="I46" s="1818">
        <f ca="1">SUMIF(UW!$E$612:$DT$612,'Mthly Bdgt'!I$5,UW!$E694:$DT694)</f>
        <v>0</v>
      </c>
      <c r="J46" s="1818">
        <f ca="1">SUMIF(UW!$E$612:$DT$612,'Mthly Bdgt'!J$5,UW!$E694:$DT694)</f>
        <v>0</v>
      </c>
      <c r="K46" s="1818">
        <f ca="1">SUMIF(UW!$E$612:$DT$612,'Mthly Bdgt'!K$5,UW!$E694:$DT694)</f>
        <v>0</v>
      </c>
      <c r="L46" s="1818">
        <f ca="1">SUMIF(UW!$E$612:$DT$612,'Mthly Bdgt'!L$5,UW!$E694:$DT694)</f>
        <v>0</v>
      </c>
      <c r="M46" s="1818">
        <f ca="1">SUMIF(UW!$E$612:$DT$612,'Mthly Bdgt'!M$5,UW!$E694:$DT694)</f>
        <v>0</v>
      </c>
      <c r="N46" s="1818">
        <f ca="1">SUMIF(UW!$E$612:$DT$612,'Mthly Bdgt'!N$5,UW!$E694:$DT694)</f>
        <v>0</v>
      </c>
      <c r="O46" s="1818">
        <f ca="1">SUMIF(UW!$E$612:$DT$612,'Mthly Bdgt'!O$5,UW!$E694:$DT694)</f>
        <v>0</v>
      </c>
      <c r="P46" s="1818">
        <f ca="1">SUMIF(UW!$E$612:$DT$612,'Mthly Bdgt'!P$5,UW!$E694:$DT694)</f>
        <v>0</v>
      </c>
      <c r="Q46" s="1822">
        <f t="shared" ca="1" si="17"/>
        <v>0</v>
      </c>
      <c r="R46" s="1818">
        <f ca="1">Q46-UW!E373</f>
        <v>0</v>
      </c>
      <c r="S46" s="1818"/>
    </row>
    <row r="47" spans="3:19">
      <c r="C47" t="s">
        <v>428</v>
      </c>
      <c r="D47" s="1822">
        <f ca="1">UW!D695</f>
        <v>1683.5999999999997</v>
      </c>
      <c r="E47" s="1818">
        <f ca="1">SUMIF(UW!$E$612:$DT$612,'Mthly Bdgt'!E$5,UW!$E695:$DT695)</f>
        <v>0</v>
      </c>
      <c r="F47" s="1818">
        <f ca="1">SUMIF(UW!$E$612:$DT$612,'Mthly Bdgt'!F$5,UW!$E695:$DT695)</f>
        <v>0</v>
      </c>
      <c r="G47" s="1818">
        <f ca="1">SUMIF(UW!$E$612:$DT$612,'Mthly Bdgt'!G$5,UW!$E695:$DT695)</f>
        <v>0</v>
      </c>
      <c r="H47" s="1818">
        <f ca="1">SUMIF(UW!$E$612:$DT$612,'Mthly Bdgt'!H$5,UW!$E695:$DT695)</f>
        <v>0</v>
      </c>
      <c r="I47" s="1818">
        <f ca="1">SUMIF(UW!$E$612:$DT$612,'Mthly Bdgt'!I$5,UW!$E695:$DT695)</f>
        <v>0</v>
      </c>
      <c r="J47" s="1818">
        <f ca="1">SUMIF(UW!$E$612:$DT$612,'Mthly Bdgt'!J$5,UW!$E695:$DT695)</f>
        <v>0</v>
      </c>
      <c r="K47" s="1818">
        <f ca="1">SUMIF(UW!$E$612:$DT$612,'Mthly Bdgt'!K$5,UW!$E695:$DT695)</f>
        <v>0</v>
      </c>
      <c r="L47" s="1818">
        <f ca="1">SUMIF(UW!$E$612:$DT$612,'Mthly Bdgt'!L$5,UW!$E695:$DT695)</f>
        <v>0</v>
      </c>
      <c r="M47" s="1818">
        <f ca="1">SUMIF(UW!$E$612:$DT$612,'Mthly Bdgt'!M$5,UW!$E695:$DT695)</f>
        <v>0</v>
      </c>
      <c r="N47" s="1818">
        <f ca="1">SUMIF(UW!$E$612:$DT$612,'Mthly Bdgt'!N$5,UW!$E695:$DT695)</f>
        <v>0</v>
      </c>
      <c r="O47" s="1818">
        <f ca="1">SUMIF(UW!$E$612:$DT$612,'Mthly Bdgt'!O$5,UW!$E695:$DT695)</f>
        <v>0</v>
      </c>
      <c r="P47" s="1818">
        <f ca="1">SUMIF(UW!$E$612:$DT$612,'Mthly Bdgt'!P$5,UW!$E695:$DT695)</f>
        <v>0</v>
      </c>
      <c r="Q47" s="1822">
        <f t="shared" ca="1" si="17"/>
        <v>0</v>
      </c>
      <c r="R47" s="1818">
        <f ca="1">Q47-UW!E374</f>
        <v>0</v>
      </c>
      <c r="S47" s="1818"/>
    </row>
    <row r="48" spans="3:19">
      <c r="C48" t="s">
        <v>429</v>
      </c>
      <c r="D48" s="1822">
        <f ca="1">UW!D696</f>
        <v>2511.25</v>
      </c>
      <c r="E48" s="1818">
        <f ca="1">SUMIF(UW!$E$612:$DT$612,'Mthly Bdgt'!E$5,UW!$E696:$DT696)</f>
        <v>0</v>
      </c>
      <c r="F48" s="1818">
        <f ca="1">SUMIF(UW!$E$612:$DT$612,'Mthly Bdgt'!F$5,UW!$E696:$DT696)</f>
        <v>0</v>
      </c>
      <c r="G48" s="1818">
        <f ca="1">SUMIF(UW!$E$612:$DT$612,'Mthly Bdgt'!G$5,UW!$E696:$DT696)</f>
        <v>0</v>
      </c>
      <c r="H48" s="1818">
        <f ca="1">SUMIF(UW!$E$612:$DT$612,'Mthly Bdgt'!H$5,UW!$E696:$DT696)</f>
        <v>0</v>
      </c>
      <c r="I48" s="1818">
        <f ca="1">SUMIF(UW!$E$612:$DT$612,'Mthly Bdgt'!I$5,UW!$E696:$DT696)</f>
        <v>0</v>
      </c>
      <c r="J48" s="1818">
        <f ca="1">SUMIF(UW!$E$612:$DT$612,'Mthly Bdgt'!J$5,UW!$E696:$DT696)</f>
        <v>0</v>
      </c>
      <c r="K48" s="1818">
        <f ca="1">SUMIF(UW!$E$612:$DT$612,'Mthly Bdgt'!K$5,UW!$E696:$DT696)</f>
        <v>0</v>
      </c>
      <c r="L48" s="1818">
        <f ca="1">SUMIF(UW!$E$612:$DT$612,'Mthly Bdgt'!L$5,UW!$E696:$DT696)</f>
        <v>0</v>
      </c>
      <c r="M48" s="1818">
        <f ca="1">SUMIF(UW!$E$612:$DT$612,'Mthly Bdgt'!M$5,UW!$E696:$DT696)</f>
        <v>0</v>
      </c>
      <c r="N48" s="1818">
        <f ca="1">SUMIF(UW!$E$612:$DT$612,'Mthly Bdgt'!N$5,UW!$E696:$DT696)</f>
        <v>0</v>
      </c>
      <c r="O48" s="1818">
        <f ca="1">SUMIF(UW!$E$612:$DT$612,'Mthly Bdgt'!O$5,UW!$E696:$DT696)</f>
        <v>0</v>
      </c>
      <c r="P48" s="1818">
        <f ca="1">SUMIF(UW!$E$612:$DT$612,'Mthly Bdgt'!P$5,UW!$E696:$DT696)</f>
        <v>0</v>
      </c>
      <c r="Q48" s="1822">
        <f t="shared" ca="1" si="17"/>
        <v>0</v>
      </c>
      <c r="R48" s="1818">
        <f ca="1">Q48-UW!E375</f>
        <v>0</v>
      </c>
      <c r="S48" s="1818"/>
    </row>
    <row r="49" spans="3:19">
      <c r="C49" t="s">
        <v>430</v>
      </c>
      <c r="D49" s="1822">
        <f ca="1">UW!D697</f>
        <v>0</v>
      </c>
      <c r="E49" s="1818">
        <f ca="1">SUMIF(UW!$E$612:$DT$612,'Mthly Bdgt'!E$5,UW!$E697:$DT697)</f>
        <v>0</v>
      </c>
      <c r="F49" s="1818">
        <f ca="1">SUMIF(UW!$E$612:$DT$612,'Mthly Bdgt'!F$5,UW!$E697:$DT697)</f>
        <v>0</v>
      </c>
      <c r="G49" s="1818">
        <f ca="1">SUMIF(UW!$E$612:$DT$612,'Mthly Bdgt'!G$5,UW!$E697:$DT697)</f>
        <v>0</v>
      </c>
      <c r="H49" s="1818">
        <f ca="1">SUMIF(UW!$E$612:$DT$612,'Mthly Bdgt'!H$5,UW!$E697:$DT697)</f>
        <v>0</v>
      </c>
      <c r="I49" s="1818">
        <f ca="1">SUMIF(UW!$E$612:$DT$612,'Mthly Bdgt'!I$5,UW!$E697:$DT697)</f>
        <v>0</v>
      </c>
      <c r="J49" s="1818">
        <f ca="1">SUMIF(UW!$E$612:$DT$612,'Mthly Bdgt'!J$5,UW!$E697:$DT697)</f>
        <v>0</v>
      </c>
      <c r="K49" s="1818">
        <f ca="1">SUMIF(UW!$E$612:$DT$612,'Mthly Bdgt'!K$5,UW!$E697:$DT697)</f>
        <v>0</v>
      </c>
      <c r="L49" s="1818">
        <f ca="1">SUMIF(UW!$E$612:$DT$612,'Mthly Bdgt'!L$5,UW!$E697:$DT697)</f>
        <v>0</v>
      </c>
      <c r="M49" s="1818">
        <f ca="1">SUMIF(UW!$E$612:$DT$612,'Mthly Bdgt'!M$5,UW!$E697:$DT697)</f>
        <v>0</v>
      </c>
      <c r="N49" s="1818">
        <f ca="1">SUMIF(UW!$E$612:$DT$612,'Mthly Bdgt'!N$5,UW!$E697:$DT697)</f>
        <v>0</v>
      </c>
      <c r="O49" s="1818">
        <f ca="1">SUMIF(UW!$E$612:$DT$612,'Mthly Bdgt'!O$5,UW!$E697:$DT697)</f>
        <v>0</v>
      </c>
      <c r="P49" s="1818">
        <f ca="1">SUMIF(UW!$E$612:$DT$612,'Mthly Bdgt'!P$5,UW!$E697:$DT697)</f>
        <v>0</v>
      </c>
      <c r="Q49" s="1822">
        <f t="shared" ca="1" si="17"/>
        <v>0</v>
      </c>
      <c r="R49" s="1818">
        <f ca="1">Q49-UW!E376</f>
        <v>0</v>
      </c>
      <c r="S49" s="1818"/>
    </row>
    <row r="50" spans="3:19">
      <c r="C50" t="s">
        <v>431</v>
      </c>
      <c r="D50" s="1822">
        <f>UW!D698</f>
        <v>0</v>
      </c>
      <c r="E50" s="1818">
        <f ca="1">SUMIF(UW!$E$612:$DT$612,'Mthly Bdgt'!E$5,UW!$E698:$DT698)</f>
        <v>0</v>
      </c>
      <c r="F50" s="1818">
        <f ca="1">SUMIF(UW!$E$612:$DT$612,'Mthly Bdgt'!F$5,UW!$E698:$DT698)</f>
        <v>0</v>
      </c>
      <c r="G50" s="1818">
        <f ca="1">SUMIF(UW!$E$612:$DT$612,'Mthly Bdgt'!G$5,UW!$E698:$DT698)</f>
        <v>0</v>
      </c>
      <c r="H50" s="1818">
        <f ca="1">SUMIF(UW!$E$612:$DT$612,'Mthly Bdgt'!H$5,UW!$E698:$DT698)</f>
        <v>0</v>
      </c>
      <c r="I50" s="1818">
        <f ca="1">SUMIF(UW!$E$612:$DT$612,'Mthly Bdgt'!I$5,UW!$E698:$DT698)</f>
        <v>0</v>
      </c>
      <c r="J50" s="1818">
        <f ca="1">SUMIF(UW!$E$612:$DT$612,'Mthly Bdgt'!J$5,UW!$E698:$DT698)</f>
        <v>0</v>
      </c>
      <c r="K50" s="1818">
        <f ca="1">SUMIF(UW!$E$612:$DT$612,'Mthly Bdgt'!K$5,UW!$E698:$DT698)</f>
        <v>0</v>
      </c>
      <c r="L50" s="1818">
        <f ca="1">SUMIF(UW!$E$612:$DT$612,'Mthly Bdgt'!L$5,UW!$E698:$DT698)</f>
        <v>0</v>
      </c>
      <c r="M50" s="1818">
        <f ca="1">SUMIF(UW!$E$612:$DT$612,'Mthly Bdgt'!M$5,UW!$E698:$DT698)</f>
        <v>0</v>
      </c>
      <c r="N50" s="1818">
        <f ca="1">SUMIF(UW!$E$612:$DT$612,'Mthly Bdgt'!N$5,UW!$E698:$DT698)</f>
        <v>0</v>
      </c>
      <c r="O50" s="1818">
        <f ca="1">SUMIF(UW!$E$612:$DT$612,'Mthly Bdgt'!O$5,UW!$E698:$DT698)</f>
        <v>0</v>
      </c>
      <c r="P50" s="1818">
        <f ca="1">SUMIF(UW!$E$612:$DT$612,'Mthly Bdgt'!P$5,UW!$E698:$DT698)</f>
        <v>0</v>
      </c>
      <c r="Q50" s="1822">
        <f t="shared" ca="1" si="17"/>
        <v>0</v>
      </c>
      <c r="R50" s="1818">
        <f ca="1">Q50-UW!E377</f>
        <v>0</v>
      </c>
      <c r="S50" s="1818"/>
    </row>
    <row r="51" spans="3:19">
      <c r="C51" t="s">
        <v>432</v>
      </c>
      <c r="D51" s="1822">
        <f>UW!D699</f>
        <v>0</v>
      </c>
      <c r="E51" s="1818">
        <f ca="1">SUMIF(UW!$E$612:$DT$612,'Mthly Bdgt'!E$5,UW!$E699:$DT699)</f>
        <v>0</v>
      </c>
      <c r="F51" s="1818">
        <f ca="1">SUMIF(UW!$E$612:$DT$612,'Mthly Bdgt'!F$5,UW!$E699:$DT699)</f>
        <v>0</v>
      </c>
      <c r="G51" s="1818">
        <f ca="1">SUMIF(UW!$E$612:$DT$612,'Mthly Bdgt'!G$5,UW!$E699:$DT699)</f>
        <v>0</v>
      </c>
      <c r="H51" s="1818">
        <f ca="1">SUMIF(UW!$E$612:$DT$612,'Mthly Bdgt'!H$5,UW!$E699:$DT699)</f>
        <v>0</v>
      </c>
      <c r="I51" s="1818">
        <f ca="1">SUMIF(UW!$E$612:$DT$612,'Mthly Bdgt'!I$5,UW!$E699:$DT699)</f>
        <v>0</v>
      </c>
      <c r="J51" s="1818">
        <f ca="1">SUMIF(UW!$E$612:$DT$612,'Mthly Bdgt'!J$5,UW!$E699:$DT699)</f>
        <v>0</v>
      </c>
      <c r="K51" s="1818">
        <f ca="1">SUMIF(UW!$E$612:$DT$612,'Mthly Bdgt'!K$5,UW!$E699:$DT699)</f>
        <v>0</v>
      </c>
      <c r="L51" s="1818">
        <f ca="1">SUMIF(UW!$E$612:$DT$612,'Mthly Bdgt'!L$5,UW!$E699:$DT699)</f>
        <v>0</v>
      </c>
      <c r="M51" s="1818">
        <f ca="1">SUMIF(UW!$E$612:$DT$612,'Mthly Bdgt'!M$5,UW!$E699:$DT699)</f>
        <v>0</v>
      </c>
      <c r="N51" s="1818">
        <f ca="1">SUMIF(UW!$E$612:$DT$612,'Mthly Bdgt'!N$5,UW!$E699:$DT699)</f>
        <v>0</v>
      </c>
      <c r="O51" s="1818">
        <f ca="1">SUMIF(UW!$E$612:$DT$612,'Mthly Bdgt'!O$5,UW!$E699:$DT699)</f>
        <v>0</v>
      </c>
      <c r="P51" s="1818">
        <f ca="1">SUMIF(UW!$E$612:$DT$612,'Mthly Bdgt'!P$5,UW!$E699:$DT699)</f>
        <v>0</v>
      </c>
      <c r="Q51" s="1822">
        <f t="shared" ca="1" si="17"/>
        <v>0</v>
      </c>
      <c r="R51" s="1818">
        <f ca="1">Q51-UW!E378</f>
        <v>0</v>
      </c>
      <c r="S51" s="1818"/>
    </row>
    <row r="52" spans="3:19">
      <c r="C52" t="s">
        <v>433</v>
      </c>
      <c r="D52" s="1822">
        <f>UW!D700</f>
        <v>0</v>
      </c>
      <c r="E52" s="1818">
        <f ca="1">SUMIF(UW!$E$612:$DT$612,'Mthly Bdgt'!E$5,UW!$E700:$DT700)</f>
        <v>0</v>
      </c>
      <c r="F52" s="1818">
        <f ca="1">SUMIF(UW!$E$612:$DT$612,'Mthly Bdgt'!F$5,UW!$E700:$DT700)</f>
        <v>0</v>
      </c>
      <c r="G52" s="1818">
        <f ca="1">SUMIF(UW!$E$612:$DT$612,'Mthly Bdgt'!G$5,UW!$E700:$DT700)</f>
        <v>0</v>
      </c>
      <c r="H52" s="1818">
        <f ca="1">SUMIF(UW!$E$612:$DT$612,'Mthly Bdgt'!H$5,UW!$E700:$DT700)</f>
        <v>0</v>
      </c>
      <c r="I52" s="1818">
        <f ca="1">SUMIF(UW!$E$612:$DT$612,'Mthly Bdgt'!I$5,UW!$E700:$DT700)</f>
        <v>0</v>
      </c>
      <c r="J52" s="1818">
        <f ca="1">SUMIF(UW!$E$612:$DT$612,'Mthly Bdgt'!J$5,UW!$E700:$DT700)</f>
        <v>0</v>
      </c>
      <c r="K52" s="1818">
        <f ca="1">SUMIF(UW!$E$612:$DT$612,'Mthly Bdgt'!K$5,UW!$E700:$DT700)</f>
        <v>0</v>
      </c>
      <c r="L52" s="1818">
        <f ca="1">SUMIF(UW!$E$612:$DT$612,'Mthly Bdgt'!L$5,UW!$E700:$DT700)</f>
        <v>0</v>
      </c>
      <c r="M52" s="1818">
        <f ca="1">SUMIF(UW!$E$612:$DT$612,'Mthly Bdgt'!M$5,UW!$E700:$DT700)</f>
        <v>0</v>
      </c>
      <c r="N52" s="1818">
        <f ca="1">SUMIF(UW!$E$612:$DT$612,'Mthly Bdgt'!N$5,UW!$E700:$DT700)</f>
        <v>0</v>
      </c>
      <c r="O52" s="1818">
        <f ca="1">SUMIF(UW!$E$612:$DT$612,'Mthly Bdgt'!O$5,UW!$E700:$DT700)</f>
        <v>0</v>
      </c>
      <c r="P52" s="1818">
        <f ca="1">SUMIF(UW!$E$612:$DT$612,'Mthly Bdgt'!P$5,UW!$E700:$DT700)</f>
        <v>0</v>
      </c>
      <c r="Q52" s="1822">
        <f t="shared" ca="1" si="17"/>
        <v>0</v>
      </c>
      <c r="R52" s="1818">
        <f ca="1">Q52-UW!E379</f>
        <v>0</v>
      </c>
      <c r="S52" s="1818"/>
    </row>
    <row r="53" spans="3:19">
      <c r="C53" t="s">
        <v>434</v>
      </c>
      <c r="D53" s="1822">
        <f>UW!D701</f>
        <v>0</v>
      </c>
      <c r="E53" s="1818">
        <f ca="1">SUMIF(UW!$E$612:$DT$612,'Mthly Bdgt'!E$5,UW!$E701:$DT701)</f>
        <v>0</v>
      </c>
      <c r="F53" s="1818">
        <f ca="1">SUMIF(UW!$E$612:$DT$612,'Mthly Bdgt'!F$5,UW!$E701:$DT701)</f>
        <v>0</v>
      </c>
      <c r="G53" s="1818">
        <f ca="1">SUMIF(UW!$E$612:$DT$612,'Mthly Bdgt'!G$5,UW!$E701:$DT701)</f>
        <v>0</v>
      </c>
      <c r="H53" s="1818">
        <f ca="1">SUMIF(UW!$E$612:$DT$612,'Mthly Bdgt'!H$5,UW!$E701:$DT701)</f>
        <v>0</v>
      </c>
      <c r="I53" s="1818">
        <f ca="1">SUMIF(UW!$E$612:$DT$612,'Mthly Bdgt'!I$5,UW!$E701:$DT701)</f>
        <v>0</v>
      </c>
      <c r="J53" s="1818">
        <f ca="1">SUMIF(UW!$E$612:$DT$612,'Mthly Bdgt'!J$5,UW!$E701:$DT701)</f>
        <v>0</v>
      </c>
      <c r="K53" s="1818">
        <f ca="1">SUMIF(UW!$E$612:$DT$612,'Mthly Bdgt'!K$5,UW!$E701:$DT701)</f>
        <v>0</v>
      </c>
      <c r="L53" s="1818">
        <f ca="1">SUMIF(UW!$E$612:$DT$612,'Mthly Bdgt'!L$5,UW!$E701:$DT701)</f>
        <v>0</v>
      </c>
      <c r="M53" s="1818">
        <f ca="1">SUMIF(UW!$E$612:$DT$612,'Mthly Bdgt'!M$5,UW!$E701:$DT701)</f>
        <v>0</v>
      </c>
      <c r="N53" s="1818">
        <f ca="1">SUMIF(UW!$E$612:$DT$612,'Mthly Bdgt'!N$5,UW!$E701:$DT701)</f>
        <v>0</v>
      </c>
      <c r="O53" s="1818">
        <f ca="1">SUMIF(UW!$E$612:$DT$612,'Mthly Bdgt'!O$5,UW!$E701:$DT701)</f>
        <v>0</v>
      </c>
      <c r="P53" s="1818">
        <f ca="1">SUMIF(UW!$E$612:$DT$612,'Mthly Bdgt'!P$5,UW!$E701:$DT701)</f>
        <v>0</v>
      </c>
      <c r="Q53" s="1822">
        <f t="shared" ca="1" si="17"/>
        <v>0</v>
      </c>
      <c r="R53" s="1818">
        <f ca="1">Q53-UW!E380</f>
        <v>0</v>
      </c>
      <c r="S53" s="1818"/>
    </row>
    <row r="54" spans="3:19">
      <c r="C54" t="s">
        <v>435</v>
      </c>
      <c r="D54" s="1822">
        <f>UW!D702</f>
        <v>33.333333333333336</v>
      </c>
      <c r="E54" s="1818">
        <f ca="1">SUMIF(UW!$E$612:$DT$612,'Mthly Bdgt'!E$5,UW!$E702:$DT702)</f>
        <v>0</v>
      </c>
      <c r="F54" s="1818">
        <f ca="1">SUMIF(UW!$E$612:$DT$612,'Mthly Bdgt'!F$5,UW!$E702:$DT702)</f>
        <v>0</v>
      </c>
      <c r="G54" s="1818">
        <f ca="1">SUMIF(UW!$E$612:$DT$612,'Mthly Bdgt'!G$5,UW!$E702:$DT702)</f>
        <v>0</v>
      </c>
      <c r="H54" s="1818">
        <f ca="1">SUMIF(UW!$E$612:$DT$612,'Mthly Bdgt'!H$5,UW!$E702:$DT702)</f>
        <v>0</v>
      </c>
      <c r="I54" s="1818">
        <f ca="1">SUMIF(UW!$E$612:$DT$612,'Mthly Bdgt'!I$5,UW!$E702:$DT702)</f>
        <v>0</v>
      </c>
      <c r="J54" s="1818">
        <f ca="1">SUMIF(UW!$E$612:$DT$612,'Mthly Bdgt'!J$5,UW!$E702:$DT702)</f>
        <v>0</v>
      </c>
      <c r="K54" s="1818">
        <f ca="1">SUMIF(UW!$E$612:$DT$612,'Mthly Bdgt'!K$5,UW!$E702:$DT702)</f>
        <v>0</v>
      </c>
      <c r="L54" s="1818">
        <f ca="1">SUMIF(UW!$E$612:$DT$612,'Mthly Bdgt'!L$5,UW!$E702:$DT702)</f>
        <v>0</v>
      </c>
      <c r="M54" s="1818">
        <f ca="1">SUMIF(UW!$E$612:$DT$612,'Mthly Bdgt'!M$5,UW!$E702:$DT702)</f>
        <v>0</v>
      </c>
      <c r="N54" s="1818">
        <f ca="1">SUMIF(UW!$E$612:$DT$612,'Mthly Bdgt'!N$5,UW!$E702:$DT702)</f>
        <v>0</v>
      </c>
      <c r="O54" s="1818">
        <f ca="1">SUMIF(UW!$E$612:$DT$612,'Mthly Bdgt'!O$5,UW!$E702:$DT702)</f>
        <v>0</v>
      </c>
      <c r="P54" s="1818">
        <f ca="1">SUMIF(UW!$E$612:$DT$612,'Mthly Bdgt'!P$5,UW!$E702:$DT702)</f>
        <v>0</v>
      </c>
      <c r="Q54" s="1822">
        <f t="shared" ca="1" si="17"/>
        <v>0</v>
      </c>
      <c r="R54" s="1818">
        <f ca="1">Q54-UW!E381</f>
        <v>0</v>
      </c>
      <c r="S54" s="1818"/>
    </row>
    <row r="55" spans="3:19">
      <c r="C55" t="s">
        <v>436</v>
      </c>
      <c r="D55" s="1822">
        <f>UW!D703</f>
        <v>0</v>
      </c>
      <c r="E55" s="1818">
        <f ca="1">SUMIF(UW!$E$612:$DT$612,'Mthly Bdgt'!E$5,UW!$E703:$DT703)</f>
        <v>0</v>
      </c>
      <c r="F55" s="1818">
        <f ca="1">SUMIF(UW!$E$612:$DT$612,'Mthly Bdgt'!F$5,UW!$E703:$DT703)</f>
        <v>0</v>
      </c>
      <c r="G55" s="1818">
        <f ca="1">SUMIF(UW!$E$612:$DT$612,'Mthly Bdgt'!G$5,UW!$E703:$DT703)</f>
        <v>0</v>
      </c>
      <c r="H55" s="1818">
        <f ca="1">SUMIF(UW!$E$612:$DT$612,'Mthly Bdgt'!H$5,UW!$E703:$DT703)</f>
        <v>0</v>
      </c>
      <c r="I55" s="1818">
        <f ca="1">SUMIF(UW!$E$612:$DT$612,'Mthly Bdgt'!I$5,UW!$E703:$DT703)</f>
        <v>0</v>
      </c>
      <c r="J55" s="1818">
        <f ca="1">SUMIF(UW!$E$612:$DT$612,'Mthly Bdgt'!J$5,UW!$E703:$DT703)</f>
        <v>0</v>
      </c>
      <c r="K55" s="1818">
        <f ca="1">SUMIF(UW!$E$612:$DT$612,'Mthly Bdgt'!K$5,UW!$E703:$DT703)</f>
        <v>0</v>
      </c>
      <c r="L55" s="1818">
        <f ca="1">SUMIF(UW!$E$612:$DT$612,'Mthly Bdgt'!L$5,UW!$E703:$DT703)</f>
        <v>0</v>
      </c>
      <c r="M55" s="1818">
        <f ca="1">SUMIF(UW!$E$612:$DT$612,'Mthly Bdgt'!M$5,UW!$E703:$DT703)</f>
        <v>0</v>
      </c>
      <c r="N55" s="1818">
        <f ca="1">SUMIF(UW!$E$612:$DT$612,'Mthly Bdgt'!N$5,UW!$E703:$DT703)</f>
        <v>0</v>
      </c>
      <c r="O55" s="1818">
        <f ca="1">SUMIF(UW!$E$612:$DT$612,'Mthly Bdgt'!O$5,UW!$E703:$DT703)</f>
        <v>0</v>
      </c>
      <c r="P55" s="1818">
        <f ca="1">SUMIF(UW!$E$612:$DT$612,'Mthly Bdgt'!P$5,UW!$E703:$DT703)</f>
        <v>0</v>
      </c>
      <c r="Q55" s="1822">
        <f t="shared" ca="1" si="17"/>
        <v>0</v>
      </c>
      <c r="R55" s="1818">
        <f ca="1">Q55-UW!E382</f>
        <v>0</v>
      </c>
      <c r="S55" s="1818"/>
    </row>
    <row r="56" spans="3:19">
      <c r="C56" t="s">
        <v>437</v>
      </c>
      <c r="D56" s="1822">
        <f>UW!D704</f>
        <v>4816.666666666667</v>
      </c>
      <c r="E56" s="1818">
        <f ca="1">SUMIF(UW!$E$612:$DT$612,'Mthly Bdgt'!E$5,UW!$E704:$DT704)</f>
        <v>0</v>
      </c>
      <c r="F56" s="1818">
        <f ca="1">SUMIF(UW!$E$612:$DT$612,'Mthly Bdgt'!F$5,UW!$E704:$DT704)</f>
        <v>0</v>
      </c>
      <c r="G56" s="1818">
        <f ca="1">SUMIF(UW!$E$612:$DT$612,'Mthly Bdgt'!G$5,UW!$E704:$DT704)</f>
        <v>0</v>
      </c>
      <c r="H56" s="1818">
        <f ca="1">SUMIF(UW!$E$612:$DT$612,'Mthly Bdgt'!H$5,UW!$E704:$DT704)</f>
        <v>0</v>
      </c>
      <c r="I56" s="1818">
        <f ca="1">SUMIF(UW!$E$612:$DT$612,'Mthly Bdgt'!I$5,UW!$E704:$DT704)</f>
        <v>0</v>
      </c>
      <c r="J56" s="1818">
        <f ca="1">SUMIF(UW!$E$612:$DT$612,'Mthly Bdgt'!J$5,UW!$E704:$DT704)</f>
        <v>0</v>
      </c>
      <c r="K56" s="1818">
        <f ca="1">SUMIF(UW!$E$612:$DT$612,'Mthly Bdgt'!K$5,UW!$E704:$DT704)</f>
        <v>0</v>
      </c>
      <c r="L56" s="1818">
        <f ca="1">SUMIF(UW!$E$612:$DT$612,'Mthly Bdgt'!L$5,UW!$E704:$DT704)</f>
        <v>0</v>
      </c>
      <c r="M56" s="1818">
        <f ca="1">SUMIF(UW!$E$612:$DT$612,'Mthly Bdgt'!M$5,UW!$E704:$DT704)</f>
        <v>0</v>
      </c>
      <c r="N56" s="1818">
        <f ca="1">SUMIF(UW!$E$612:$DT$612,'Mthly Bdgt'!N$5,UW!$E704:$DT704)</f>
        <v>0</v>
      </c>
      <c r="O56" s="1818">
        <f ca="1">SUMIF(UW!$E$612:$DT$612,'Mthly Bdgt'!O$5,UW!$E704:$DT704)</f>
        <v>0</v>
      </c>
      <c r="P56" s="1818">
        <f ca="1">SUMIF(UW!$E$612:$DT$612,'Mthly Bdgt'!P$5,UW!$E704:$DT704)</f>
        <v>0</v>
      </c>
      <c r="Q56" s="1822">
        <f t="shared" ca="1" si="17"/>
        <v>0</v>
      </c>
      <c r="R56" s="1818">
        <f ca="1">Q56-UW!E383</f>
        <v>0</v>
      </c>
      <c r="S56" s="1818"/>
    </row>
    <row r="57" spans="3:19">
      <c r="C57" t="s">
        <v>438</v>
      </c>
      <c r="D57" s="1822">
        <f>UW!D705</f>
        <v>250</v>
      </c>
      <c r="E57" s="1818">
        <f ca="1">SUMIF(UW!$E$612:$DT$612,'Mthly Bdgt'!E$5,UW!$E705:$DT705)</f>
        <v>0</v>
      </c>
      <c r="F57" s="1818">
        <f ca="1">SUMIF(UW!$E$612:$DT$612,'Mthly Bdgt'!F$5,UW!$E705:$DT705)</f>
        <v>0</v>
      </c>
      <c r="G57" s="1818">
        <f ca="1">SUMIF(UW!$E$612:$DT$612,'Mthly Bdgt'!G$5,UW!$E705:$DT705)</f>
        <v>0</v>
      </c>
      <c r="H57" s="1818">
        <f ca="1">SUMIF(UW!$E$612:$DT$612,'Mthly Bdgt'!H$5,UW!$E705:$DT705)</f>
        <v>0</v>
      </c>
      <c r="I57" s="1818">
        <f ca="1">SUMIF(UW!$E$612:$DT$612,'Mthly Bdgt'!I$5,UW!$E705:$DT705)</f>
        <v>0</v>
      </c>
      <c r="J57" s="1818">
        <f ca="1">SUMIF(UW!$E$612:$DT$612,'Mthly Bdgt'!J$5,UW!$E705:$DT705)</f>
        <v>0</v>
      </c>
      <c r="K57" s="1818">
        <f ca="1">SUMIF(UW!$E$612:$DT$612,'Mthly Bdgt'!K$5,UW!$E705:$DT705)</f>
        <v>0</v>
      </c>
      <c r="L57" s="1818">
        <f ca="1">SUMIF(UW!$E$612:$DT$612,'Mthly Bdgt'!L$5,UW!$E705:$DT705)</f>
        <v>0</v>
      </c>
      <c r="M57" s="1818">
        <f ca="1">SUMIF(UW!$E$612:$DT$612,'Mthly Bdgt'!M$5,UW!$E705:$DT705)</f>
        <v>0</v>
      </c>
      <c r="N57" s="1818">
        <f ca="1">SUMIF(UW!$E$612:$DT$612,'Mthly Bdgt'!N$5,UW!$E705:$DT705)</f>
        <v>0</v>
      </c>
      <c r="O57" s="1818">
        <f ca="1">SUMIF(UW!$E$612:$DT$612,'Mthly Bdgt'!O$5,UW!$E705:$DT705)</f>
        <v>0</v>
      </c>
      <c r="P57" s="1818">
        <f ca="1">SUMIF(UW!$E$612:$DT$612,'Mthly Bdgt'!P$5,UW!$E705:$DT705)</f>
        <v>0</v>
      </c>
      <c r="Q57" s="1822">
        <f t="shared" ca="1" si="17"/>
        <v>0</v>
      </c>
      <c r="R57" s="1818">
        <f ca="1">Q57-UW!E384</f>
        <v>0</v>
      </c>
      <c r="S57" s="1818"/>
    </row>
    <row r="58" spans="3:19">
      <c r="C58" t="s">
        <v>439</v>
      </c>
      <c r="D58" s="1822">
        <f>UW!D706</f>
        <v>200</v>
      </c>
      <c r="E58" s="1818">
        <f ca="1">SUMIF(UW!$E$612:$DT$612,'Mthly Bdgt'!E$5,UW!$E706:$DT706)</f>
        <v>0</v>
      </c>
      <c r="F58" s="1818">
        <f ca="1">SUMIF(UW!$E$612:$DT$612,'Mthly Bdgt'!F$5,UW!$E706:$DT706)</f>
        <v>0</v>
      </c>
      <c r="G58" s="1818">
        <f ca="1">SUMIF(UW!$E$612:$DT$612,'Mthly Bdgt'!G$5,UW!$E706:$DT706)</f>
        <v>0</v>
      </c>
      <c r="H58" s="1818">
        <f ca="1">SUMIF(UW!$E$612:$DT$612,'Mthly Bdgt'!H$5,UW!$E706:$DT706)</f>
        <v>0</v>
      </c>
      <c r="I58" s="1818">
        <f ca="1">SUMIF(UW!$E$612:$DT$612,'Mthly Bdgt'!I$5,UW!$E706:$DT706)</f>
        <v>0</v>
      </c>
      <c r="J58" s="1818">
        <f ca="1">SUMIF(UW!$E$612:$DT$612,'Mthly Bdgt'!J$5,UW!$E706:$DT706)</f>
        <v>0</v>
      </c>
      <c r="K58" s="1818">
        <f ca="1">SUMIF(UW!$E$612:$DT$612,'Mthly Bdgt'!K$5,UW!$E706:$DT706)</f>
        <v>0</v>
      </c>
      <c r="L58" s="1818">
        <f ca="1">SUMIF(UW!$E$612:$DT$612,'Mthly Bdgt'!L$5,UW!$E706:$DT706)</f>
        <v>0</v>
      </c>
      <c r="M58" s="1818">
        <f ca="1">SUMIF(UW!$E$612:$DT$612,'Mthly Bdgt'!M$5,UW!$E706:$DT706)</f>
        <v>0</v>
      </c>
      <c r="N58" s="1818">
        <f ca="1">SUMIF(UW!$E$612:$DT$612,'Mthly Bdgt'!N$5,UW!$E706:$DT706)</f>
        <v>0</v>
      </c>
      <c r="O58" s="1818">
        <f ca="1">SUMIF(UW!$E$612:$DT$612,'Mthly Bdgt'!O$5,UW!$E706:$DT706)</f>
        <v>0</v>
      </c>
      <c r="P58" s="1818">
        <f ca="1">SUMIF(UW!$E$612:$DT$612,'Mthly Bdgt'!P$5,UW!$E706:$DT706)</f>
        <v>0</v>
      </c>
      <c r="Q58" s="1822">
        <f t="shared" ca="1" si="17"/>
        <v>0</v>
      </c>
      <c r="R58" s="1818">
        <f ca="1">Q58-UW!E385</f>
        <v>0</v>
      </c>
      <c r="S58" s="1818"/>
    </row>
    <row r="59" spans="3:19">
      <c r="C59" t="s">
        <v>440</v>
      </c>
      <c r="D59" s="1822">
        <f>UW!D707</f>
        <v>600</v>
      </c>
      <c r="E59" s="1818">
        <f ca="1">SUMIF(UW!$E$612:$DT$612,'Mthly Bdgt'!E$5,UW!$E707:$DT707)</f>
        <v>0</v>
      </c>
      <c r="F59" s="1818">
        <f ca="1">SUMIF(UW!$E$612:$DT$612,'Mthly Bdgt'!F$5,UW!$E707:$DT707)</f>
        <v>0</v>
      </c>
      <c r="G59" s="1818">
        <f ca="1">SUMIF(UW!$E$612:$DT$612,'Mthly Bdgt'!G$5,UW!$E707:$DT707)</f>
        <v>0</v>
      </c>
      <c r="H59" s="1818">
        <f ca="1">SUMIF(UW!$E$612:$DT$612,'Mthly Bdgt'!H$5,UW!$E707:$DT707)</f>
        <v>0</v>
      </c>
      <c r="I59" s="1818">
        <f ca="1">SUMIF(UW!$E$612:$DT$612,'Mthly Bdgt'!I$5,UW!$E707:$DT707)</f>
        <v>0</v>
      </c>
      <c r="J59" s="1818">
        <f ca="1">SUMIF(UW!$E$612:$DT$612,'Mthly Bdgt'!J$5,UW!$E707:$DT707)</f>
        <v>0</v>
      </c>
      <c r="K59" s="1818">
        <f ca="1">SUMIF(UW!$E$612:$DT$612,'Mthly Bdgt'!K$5,UW!$E707:$DT707)</f>
        <v>0</v>
      </c>
      <c r="L59" s="1818">
        <f ca="1">SUMIF(UW!$E$612:$DT$612,'Mthly Bdgt'!L$5,UW!$E707:$DT707)</f>
        <v>0</v>
      </c>
      <c r="M59" s="1818">
        <f ca="1">SUMIF(UW!$E$612:$DT$612,'Mthly Bdgt'!M$5,UW!$E707:$DT707)</f>
        <v>0</v>
      </c>
      <c r="N59" s="1818">
        <f ca="1">SUMIF(UW!$E$612:$DT$612,'Mthly Bdgt'!N$5,UW!$E707:$DT707)</f>
        <v>0</v>
      </c>
      <c r="O59" s="1818">
        <f ca="1">SUMIF(UW!$E$612:$DT$612,'Mthly Bdgt'!O$5,UW!$E707:$DT707)</f>
        <v>0</v>
      </c>
      <c r="P59" s="1818">
        <f ca="1">SUMIF(UW!$E$612:$DT$612,'Mthly Bdgt'!P$5,UW!$E707:$DT707)</f>
        <v>0</v>
      </c>
      <c r="Q59" s="1822">
        <f t="shared" ca="1" si="17"/>
        <v>0</v>
      </c>
      <c r="R59" s="1818">
        <f ca="1">Q59-UW!E386</f>
        <v>0</v>
      </c>
      <c r="S59" s="1818"/>
    </row>
    <row r="60" spans="3:19">
      <c r="C60" t="s">
        <v>441</v>
      </c>
      <c r="D60" s="1822">
        <f>UW!D708</f>
        <v>0</v>
      </c>
      <c r="E60" s="1818">
        <f ca="1">SUMIF(UW!$E$612:$DT$612,'Mthly Bdgt'!E$5,UW!$E708:$DT708)</f>
        <v>0</v>
      </c>
      <c r="F60" s="1818">
        <f ca="1">SUMIF(UW!$E$612:$DT$612,'Mthly Bdgt'!F$5,UW!$E708:$DT708)</f>
        <v>0</v>
      </c>
      <c r="G60" s="1818">
        <f ca="1">SUMIF(UW!$E$612:$DT$612,'Mthly Bdgt'!G$5,UW!$E708:$DT708)</f>
        <v>0</v>
      </c>
      <c r="H60" s="1818">
        <f ca="1">SUMIF(UW!$E$612:$DT$612,'Mthly Bdgt'!H$5,UW!$E708:$DT708)</f>
        <v>0</v>
      </c>
      <c r="I60" s="1818">
        <f ca="1">SUMIF(UW!$E$612:$DT$612,'Mthly Bdgt'!I$5,UW!$E708:$DT708)</f>
        <v>0</v>
      </c>
      <c r="J60" s="1818">
        <f ca="1">SUMIF(UW!$E$612:$DT$612,'Mthly Bdgt'!J$5,UW!$E708:$DT708)</f>
        <v>0</v>
      </c>
      <c r="K60" s="1818">
        <f ca="1">SUMIF(UW!$E$612:$DT$612,'Mthly Bdgt'!K$5,UW!$E708:$DT708)</f>
        <v>0</v>
      </c>
      <c r="L60" s="1818">
        <f ca="1">SUMIF(UW!$E$612:$DT$612,'Mthly Bdgt'!L$5,UW!$E708:$DT708)</f>
        <v>0</v>
      </c>
      <c r="M60" s="1818">
        <f ca="1">SUMIF(UW!$E$612:$DT$612,'Mthly Bdgt'!M$5,UW!$E708:$DT708)</f>
        <v>0</v>
      </c>
      <c r="N60" s="1818">
        <f ca="1">SUMIF(UW!$E$612:$DT$612,'Mthly Bdgt'!N$5,UW!$E708:$DT708)</f>
        <v>0</v>
      </c>
      <c r="O60" s="1818">
        <f ca="1">SUMIF(UW!$E$612:$DT$612,'Mthly Bdgt'!O$5,UW!$E708:$DT708)</f>
        <v>0</v>
      </c>
      <c r="P60" s="1818">
        <f ca="1">SUMIF(UW!$E$612:$DT$612,'Mthly Bdgt'!P$5,UW!$E708:$DT708)</f>
        <v>0</v>
      </c>
      <c r="Q60" s="1822">
        <f t="shared" ca="1" si="17"/>
        <v>0</v>
      </c>
      <c r="R60" s="1818">
        <f ca="1">Q60-UW!E387</f>
        <v>0</v>
      </c>
      <c r="S60" s="1818"/>
    </row>
    <row r="61" spans="3:19">
      <c r="C61" t="s">
        <v>442</v>
      </c>
      <c r="D61" s="1822">
        <f>UW!D709</f>
        <v>1350</v>
      </c>
      <c r="E61" s="1818">
        <f ca="1">SUMIF(UW!$E$612:$DT$612,'Mthly Bdgt'!E$5,UW!$E709:$DT709)</f>
        <v>0</v>
      </c>
      <c r="F61" s="1818">
        <f ca="1">SUMIF(UW!$E$612:$DT$612,'Mthly Bdgt'!F$5,UW!$E709:$DT709)</f>
        <v>0</v>
      </c>
      <c r="G61" s="1818">
        <f ca="1">SUMIF(UW!$E$612:$DT$612,'Mthly Bdgt'!G$5,UW!$E709:$DT709)</f>
        <v>0</v>
      </c>
      <c r="H61" s="1818">
        <f ca="1">SUMIF(UW!$E$612:$DT$612,'Mthly Bdgt'!H$5,UW!$E709:$DT709)</f>
        <v>0</v>
      </c>
      <c r="I61" s="1818">
        <f ca="1">SUMIF(UW!$E$612:$DT$612,'Mthly Bdgt'!I$5,UW!$E709:$DT709)</f>
        <v>0</v>
      </c>
      <c r="J61" s="1818">
        <f ca="1">SUMIF(UW!$E$612:$DT$612,'Mthly Bdgt'!J$5,UW!$E709:$DT709)</f>
        <v>0</v>
      </c>
      <c r="K61" s="1818">
        <f ca="1">SUMIF(UW!$E$612:$DT$612,'Mthly Bdgt'!K$5,UW!$E709:$DT709)</f>
        <v>0</v>
      </c>
      <c r="L61" s="1818">
        <f ca="1">SUMIF(UW!$E$612:$DT$612,'Mthly Bdgt'!L$5,UW!$E709:$DT709)</f>
        <v>0</v>
      </c>
      <c r="M61" s="1818">
        <f ca="1">SUMIF(UW!$E$612:$DT$612,'Mthly Bdgt'!M$5,UW!$E709:$DT709)</f>
        <v>0</v>
      </c>
      <c r="N61" s="1818">
        <f ca="1">SUMIF(UW!$E$612:$DT$612,'Mthly Bdgt'!N$5,UW!$E709:$DT709)</f>
        <v>0</v>
      </c>
      <c r="O61" s="1818">
        <f ca="1">SUMIF(UW!$E$612:$DT$612,'Mthly Bdgt'!O$5,UW!$E709:$DT709)</f>
        <v>0</v>
      </c>
      <c r="P61" s="1818">
        <f ca="1">SUMIF(UW!$E$612:$DT$612,'Mthly Bdgt'!P$5,UW!$E709:$DT709)</f>
        <v>0</v>
      </c>
      <c r="Q61" s="1822">
        <f t="shared" ca="1" si="17"/>
        <v>0</v>
      </c>
      <c r="R61" s="1818">
        <f ca="1">Q61-UW!E388</f>
        <v>0</v>
      </c>
      <c r="S61" s="1818"/>
    </row>
    <row r="62" spans="3:19">
      <c r="C62" t="s">
        <v>859</v>
      </c>
      <c r="D62" s="1822">
        <f>UW!D710</f>
        <v>11125</v>
      </c>
      <c r="E62" s="1818">
        <f ca="1">SUMIF(UW!$E$612:$DT$612,'Mthly Bdgt'!E$5,UW!$E710:$DT710)</f>
        <v>11681.25</v>
      </c>
      <c r="F62" s="1818">
        <f ca="1">SUMIF(UW!$E$612:$DT$612,'Mthly Bdgt'!F$5,UW!$E710:$DT710)</f>
        <v>11681.25</v>
      </c>
      <c r="G62" s="1818">
        <f ca="1">SUMIF(UW!$E$612:$DT$612,'Mthly Bdgt'!G$5,UW!$E710:$DT710)</f>
        <v>11681.25</v>
      </c>
      <c r="H62" s="1818">
        <f ca="1">SUMIF(UW!$E$612:$DT$612,'Mthly Bdgt'!H$5,UW!$E710:$DT710)</f>
        <v>11681.25</v>
      </c>
      <c r="I62" s="1818">
        <f ca="1">SUMIF(UW!$E$612:$DT$612,'Mthly Bdgt'!I$5,UW!$E710:$DT710)</f>
        <v>11681.25</v>
      </c>
      <c r="J62" s="1818">
        <f ca="1">SUMIF(UW!$E$612:$DT$612,'Mthly Bdgt'!J$5,UW!$E710:$DT710)</f>
        <v>11681.25</v>
      </c>
      <c r="K62" s="1818">
        <f ca="1">SUMIF(UW!$E$612:$DT$612,'Mthly Bdgt'!K$5,UW!$E710:$DT710)</f>
        <v>11681.25</v>
      </c>
      <c r="L62" s="1818">
        <f ca="1">SUMIF(UW!$E$612:$DT$612,'Mthly Bdgt'!L$5,UW!$E710:$DT710)</f>
        <v>11681.25</v>
      </c>
      <c r="M62" s="1818">
        <f ca="1">SUMIF(UW!$E$612:$DT$612,'Mthly Bdgt'!M$5,UW!$E710:$DT710)</f>
        <v>11681.25</v>
      </c>
      <c r="N62" s="1818">
        <f ca="1">SUMIF(UW!$E$612:$DT$612,'Mthly Bdgt'!N$5,UW!$E710:$DT710)</f>
        <v>11681.25</v>
      </c>
      <c r="O62" s="1818">
        <f ca="1">SUMIF(UW!$E$612:$DT$612,'Mthly Bdgt'!O$5,UW!$E710:$DT710)</f>
        <v>11681.25</v>
      </c>
      <c r="P62" s="1818">
        <f ca="1">SUMIF(UW!$E$612:$DT$612,'Mthly Bdgt'!P$5,UW!$E710:$DT710)</f>
        <v>11681.25</v>
      </c>
      <c r="Q62" s="1822">
        <f t="shared" ca="1" si="17"/>
        <v>140175</v>
      </c>
      <c r="R62" s="1818">
        <f ca="1">Q62-UW!E389</f>
        <v>0</v>
      </c>
      <c r="S62" s="1818"/>
    </row>
    <row r="63" spans="3:19">
      <c r="C63" t="s">
        <v>859</v>
      </c>
      <c r="D63" s="1822">
        <f>UW!D711</f>
        <v>0</v>
      </c>
      <c r="E63" s="1818">
        <f ca="1">SUMIF(UW!$E$612:$DT$612,'Mthly Bdgt'!E$5,UW!$E711:$DT711)</f>
        <v>0</v>
      </c>
      <c r="F63" s="1818">
        <f ca="1">SUMIF(UW!$E$612:$DT$612,'Mthly Bdgt'!F$5,UW!$E711:$DT711)</f>
        <v>0</v>
      </c>
      <c r="G63" s="1818">
        <f ca="1">SUMIF(UW!$E$612:$DT$612,'Mthly Bdgt'!G$5,UW!$E711:$DT711)</f>
        <v>0</v>
      </c>
      <c r="H63" s="1818">
        <f ca="1">SUMIF(UW!$E$612:$DT$612,'Mthly Bdgt'!H$5,UW!$E711:$DT711)</f>
        <v>0</v>
      </c>
      <c r="I63" s="1818">
        <f ca="1">SUMIF(UW!$E$612:$DT$612,'Mthly Bdgt'!I$5,UW!$E711:$DT711)</f>
        <v>0</v>
      </c>
      <c r="J63" s="1818">
        <f ca="1">SUMIF(UW!$E$612:$DT$612,'Mthly Bdgt'!J$5,UW!$E711:$DT711)</f>
        <v>0</v>
      </c>
      <c r="K63" s="1818">
        <f ca="1">SUMIF(UW!$E$612:$DT$612,'Mthly Bdgt'!K$5,UW!$E711:$DT711)</f>
        <v>0</v>
      </c>
      <c r="L63" s="1818">
        <f ca="1">SUMIF(UW!$E$612:$DT$612,'Mthly Bdgt'!L$5,UW!$E711:$DT711)</f>
        <v>0</v>
      </c>
      <c r="M63" s="1818">
        <f ca="1">SUMIF(UW!$E$612:$DT$612,'Mthly Bdgt'!M$5,UW!$E711:$DT711)</f>
        <v>0</v>
      </c>
      <c r="N63" s="1818">
        <f ca="1">SUMIF(UW!$E$612:$DT$612,'Mthly Bdgt'!N$5,UW!$E711:$DT711)</f>
        <v>0</v>
      </c>
      <c r="O63" s="1818">
        <f ca="1">SUMIF(UW!$E$612:$DT$612,'Mthly Bdgt'!O$5,UW!$E711:$DT711)</f>
        <v>0</v>
      </c>
      <c r="P63" s="1818">
        <f ca="1">SUMIF(UW!$E$612:$DT$612,'Mthly Bdgt'!P$5,UW!$E711:$DT711)</f>
        <v>0</v>
      </c>
      <c r="Q63" s="1822">
        <f t="shared" ca="1" si="17"/>
        <v>0</v>
      </c>
      <c r="R63" s="1818">
        <f ca="1">Q63-UW!E390</f>
        <v>0</v>
      </c>
      <c r="S63" s="1818"/>
    </row>
    <row r="64" spans="3:19">
      <c r="C64" s="394" t="s">
        <v>445</v>
      </c>
      <c r="D64" s="1823">
        <f t="shared" ref="D64:Q64" ca="1" si="18">SUM(D42:D63)</f>
        <v>31269.850000000002</v>
      </c>
      <c r="E64" s="1824">
        <f t="shared" ca="1" si="18"/>
        <v>11762.85</v>
      </c>
      <c r="F64" s="1824">
        <f t="shared" ca="1" si="18"/>
        <v>11762.85</v>
      </c>
      <c r="G64" s="1824">
        <f t="shared" ca="1" si="18"/>
        <v>11762.85</v>
      </c>
      <c r="H64" s="1824">
        <f t="shared" ca="1" si="18"/>
        <v>11762.85</v>
      </c>
      <c r="I64" s="1824">
        <f t="shared" ca="1" si="18"/>
        <v>11762.85</v>
      </c>
      <c r="J64" s="1824">
        <f t="shared" ca="1" si="18"/>
        <v>11762.85</v>
      </c>
      <c r="K64" s="1824">
        <f t="shared" ca="1" si="18"/>
        <v>11762.85</v>
      </c>
      <c r="L64" s="1824">
        <f t="shared" ca="1" si="18"/>
        <v>11762.85</v>
      </c>
      <c r="M64" s="1824">
        <f t="shared" ca="1" si="18"/>
        <v>11762.85</v>
      </c>
      <c r="N64" s="1824">
        <f t="shared" ca="1" si="18"/>
        <v>11762.85</v>
      </c>
      <c r="O64" s="1824">
        <f t="shared" ca="1" si="18"/>
        <v>11762.85</v>
      </c>
      <c r="P64" s="1824">
        <f t="shared" ca="1" si="18"/>
        <v>11762.85</v>
      </c>
      <c r="Q64" s="1823">
        <f t="shared" ca="1" si="18"/>
        <v>141154.20000000001</v>
      </c>
      <c r="R64" s="1818">
        <f ca="1">Q64-UW!E391</f>
        <v>0</v>
      </c>
      <c r="S64" s="1817"/>
    </row>
    <row r="65" spans="2:19">
      <c r="C65" s="352" t="s">
        <v>588</v>
      </c>
      <c r="D65" s="400">
        <f t="shared" ref="D65:Q65" ca="1" si="19">IFERROR(D64/D35,0)</f>
        <v>0</v>
      </c>
      <c r="E65" s="393">
        <f t="shared" ca="1" si="19"/>
        <v>0</v>
      </c>
      <c r="F65" s="393">
        <f t="shared" ca="1" si="19"/>
        <v>0</v>
      </c>
      <c r="G65" s="393">
        <f t="shared" ca="1" si="19"/>
        <v>0</v>
      </c>
      <c r="H65" s="393">
        <f t="shared" ca="1" si="19"/>
        <v>0</v>
      </c>
      <c r="I65" s="393">
        <f t="shared" ca="1" si="19"/>
        <v>0</v>
      </c>
      <c r="J65" s="393">
        <f t="shared" ca="1" si="19"/>
        <v>0</v>
      </c>
      <c r="K65" s="393">
        <f t="shared" ca="1" si="19"/>
        <v>0</v>
      </c>
      <c r="L65" s="393">
        <f t="shared" ca="1" si="19"/>
        <v>0</v>
      </c>
      <c r="M65" s="393">
        <f t="shared" ca="1" si="19"/>
        <v>0</v>
      </c>
      <c r="N65" s="393">
        <f t="shared" ca="1" si="19"/>
        <v>0</v>
      </c>
      <c r="O65" s="393">
        <f t="shared" ca="1" si="19"/>
        <v>0</v>
      </c>
      <c r="P65" s="393">
        <f t="shared" ca="1" si="19"/>
        <v>0</v>
      </c>
      <c r="Q65" s="400">
        <f t="shared" ca="1" si="19"/>
        <v>0</v>
      </c>
      <c r="S65" s="393"/>
    </row>
    <row r="66" spans="2:19">
      <c r="D66" s="371"/>
      <c r="Q66" s="371"/>
    </row>
    <row r="67" spans="2:19" ht="15" customHeight="1" thickBot="1">
      <c r="C67" s="394" t="s">
        <v>448</v>
      </c>
      <c r="D67" s="1829">
        <f t="shared" ref="D67:P67" ca="1" si="20">D35-D64</f>
        <v>-31269.850000000002</v>
      </c>
      <c r="E67" s="1824">
        <f t="shared" ca="1" si="20"/>
        <v>-11762.85</v>
      </c>
      <c r="F67" s="1824">
        <f t="shared" ca="1" si="20"/>
        <v>-11762.85</v>
      </c>
      <c r="G67" s="1824">
        <f t="shared" ca="1" si="20"/>
        <v>-11762.85</v>
      </c>
      <c r="H67" s="1824">
        <f t="shared" ca="1" si="20"/>
        <v>-11762.85</v>
      </c>
      <c r="I67" s="1824">
        <f t="shared" ca="1" si="20"/>
        <v>-11762.85</v>
      </c>
      <c r="J67" s="1824">
        <f t="shared" ca="1" si="20"/>
        <v>-11762.85</v>
      </c>
      <c r="K67" s="1824">
        <f t="shared" ca="1" si="20"/>
        <v>-11762.85</v>
      </c>
      <c r="L67" s="1824">
        <f t="shared" ca="1" si="20"/>
        <v>-11762.85</v>
      </c>
      <c r="M67" s="1824">
        <f t="shared" ca="1" si="20"/>
        <v>-11762.85</v>
      </c>
      <c r="N67" s="1824">
        <f t="shared" ca="1" si="20"/>
        <v>-11762.85</v>
      </c>
      <c r="O67" s="1824">
        <f t="shared" ca="1" si="20"/>
        <v>-11762.85</v>
      </c>
      <c r="P67" s="1824">
        <f t="shared" ca="1" si="20"/>
        <v>-11762.85</v>
      </c>
      <c r="Q67" s="1830">
        <f ca="1">SUM(E67:P67)</f>
        <v>-141154.20000000004</v>
      </c>
      <c r="R67" s="1818">
        <f ca="1">Q67-UW!E395</f>
        <v>0</v>
      </c>
      <c r="S67" s="1817"/>
    </row>
    <row r="73" spans="2:19" ht="19" customHeight="1" thickBot="1">
      <c r="C73" s="372" t="s">
        <v>1290</v>
      </c>
      <c r="D73" s="357"/>
      <c r="E73" s="357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7"/>
      <c r="Q73" s="357"/>
      <c r="S73" s="401"/>
    </row>
    <row r="74" spans="2:19" ht="15" customHeight="1" thickBot="1">
      <c r="C74" s="342" t="s">
        <v>1267</v>
      </c>
      <c r="D74" s="373">
        <f ca="1">D3</f>
        <v>0</v>
      </c>
    </row>
    <row r="75" spans="2:19">
      <c r="D75" s="374" t="s">
        <v>1269</v>
      </c>
      <c r="E75" s="375">
        <v>0.03</v>
      </c>
      <c r="F75" s="375">
        <v>0.03</v>
      </c>
      <c r="G75" s="375">
        <v>0.03</v>
      </c>
      <c r="H75" s="375">
        <v>0.03</v>
      </c>
      <c r="I75" s="375">
        <v>0.03</v>
      </c>
      <c r="J75" s="375">
        <v>0.03</v>
      </c>
      <c r="K75" s="375">
        <v>0.03</v>
      </c>
      <c r="L75" s="375">
        <v>0.03</v>
      </c>
      <c r="M75" s="375">
        <v>0.03</v>
      </c>
      <c r="N75" s="375">
        <v>0.03</v>
      </c>
      <c r="O75" s="375">
        <v>0.03</v>
      </c>
      <c r="P75" s="376">
        <v>0.03</v>
      </c>
      <c r="S75" s="402"/>
    </row>
    <row r="76" spans="2:19" ht="15" customHeight="1" thickBot="1">
      <c r="C76" s="377" t="s">
        <v>1270</v>
      </c>
      <c r="D76" s="378"/>
      <c r="E76" s="1811">
        <f>E86</f>
        <v>13</v>
      </c>
      <c r="F76" s="1811">
        <f t="shared" ref="F76:P76" si="21">E76+1</f>
        <v>14</v>
      </c>
      <c r="G76" s="1811">
        <f t="shared" si="21"/>
        <v>15</v>
      </c>
      <c r="H76" s="1811">
        <f t="shared" si="21"/>
        <v>16</v>
      </c>
      <c r="I76" s="1811">
        <f t="shared" si="21"/>
        <v>17</v>
      </c>
      <c r="J76" s="1811">
        <f t="shared" si="21"/>
        <v>18</v>
      </c>
      <c r="K76" s="1811">
        <f t="shared" si="21"/>
        <v>19</v>
      </c>
      <c r="L76" s="1811">
        <f t="shared" si="21"/>
        <v>20</v>
      </c>
      <c r="M76" s="1811">
        <f t="shared" si="21"/>
        <v>21</v>
      </c>
      <c r="N76" s="1811">
        <f t="shared" si="21"/>
        <v>22</v>
      </c>
      <c r="O76" s="1811">
        <f t="shared" si="21"/>
        <v>23</v>
      </c>
      <c r="P76" s="1811">
        <f t="shared" si="21"/>
        <v>24</v>
      </c>
      <c r="S76" s="1812"/>
    </row>
    <row r="77" spans="2:19">
      <c r="C77" s="379" t="s">
        <v>1271</v>
      </c>
      <c r="D77" s="380"/>
      <c r="E77" s="381" t="e">
        <f ca="1">D83*D74</f>
        <v>#DIV/0!</v>
      </c>
      <c r="F77" s="381" t="e">
        <f t="shared" ref="F77:P77" ca="1" si="22">E81</f>
        <v>#DIV/0!</v>
      </c>
      <c r="G77" s="381" t="e">
        <f t="shared" ca="1" si="22"/>
        <v>#DIV/0!</v>
      </c>
      <c r="H77" s="381" t="e">
        <f t="shared" ca="1" si="22"/>
        <v>#DIV/0!</v>
      </c>
      <c r="I77" s="381" t="e">
        <f t="shared" ca="1" si="22"/>
        <v>#DIV/0!</v>
      </c>
      <c r="J77" s="381" t="e">
        <f t="shared" ca="1" si="22"/>
        <v>#DIV/0!</v>
      </c>
      <c r="K77" s="381" t="e">
        <f t="shared" ca="1" si="22"/>
        <v>#DIV/0!</v>
      </c>
      <c r="L77" s="381" t="e">
        <f t="shared" ca="1" si="22"/>
        <v>#DIV/0!</v>
      </c>
      <c r="M77" s="381" t="e">
        <f t="shared" ca="1" si="22"/>
        <v>#DIV/0!</v>
      </c>
      <c r="N77" s="381" t="e">
        <f t="shared" ca="1" si="22"/>
        <v>#DIV/0!</v>
      </c>
      <c r="O77" s="381" t="e">
        <f t="shared" ca="1" si="22"/>
        <v>#DIV/0!</v>
      </c>
      <c r="P77" s="382" t="e">
        <f t="shared" ca="1" si="22"/>
        <v>#DIV/0!</v>
      </c>
      <c r="S77" s="383"/>
    </row>
    <row r="78" spans="2:19">
      <c r="B78" s="1813"/>
      <c r="C78" s="384" t="s">
        <v>1272</v>
      </c>
      <c r="D78" s="378"/>
      <c r="E78" s="385" t="e">
        <f t="shared" ref="E78:P78" ca="1" si="23">E81-E79-E77</f>
        <v>#DIV/0!</v>
      </c>
      <c r="F78" s="385" t="e">
        <f t="shared" ca="1" si="23"/>
        <v>#DIV/0!</v>
      </c>
      <c r="G78" s="385" t="e">
        <f t="shared" ca="1" si="23"/>
        <v>#DIV/0!</v>
      </c>
      <c r="H78" s="385" t="e">
        <f t="shared" ca="1" si="23"/>
        <v>#DIV/0!</v>
      </c>
      <c r="I78" s="385" t="e">
        <f t="shared" ca="1" si="23"/>
        <v>#DIV/0!</v>
      </c>
      <c r="J78" s="385" t="e">
        <f t="shared" ca="1" si="23"/>
        <v>#DIV/0!</v>
      </c>
      <c r="K78" s="385" t="e">
        <f t="shared" ca="1" si="23"/>
        <v>#DIV/0!</v>
      </c>
      <c r="L78" s="385" t="e">
        <f t="shared" ca="1" si="23"/>
        <v>#DIV/0!</v>
      </c>
      <c r="M78" s="385" t="e">
        <f t="shared" ca="1" si="23"/>
        <v>#DIV/0!</v>
      </c>
      <c r="N78" s="385" t="e">
        <f t="shared" ca="1" si="23"/>
        <v>#DIV/0!</v>
      </c>
      <c r="O78" s="385" t="e">
        <f t="shared" ca="1" si="23"/>
        <v>#DIV/0!</v>
      </c>
      <c r="P78" s="386" t="e">
        <f t="shared" ca="1" si="23"/>
        <v>#DIV/0!</v>
      </c>
      <c r="S78" s="383"/>
    </row>
    <row r="79" spans="2:19">
      <c r="C79" s="384" t="s">
        <v>1273</v>
      </c>
      <c r="D79" s="378"/>
      <c r="E79" s="385" t="e">
        <f t="shared" ref="E79:P79" ca="1" si="24">-E75*E77</f>
        <v>#DIV/0!</v>
      </c>
      <c r="F79" s="385" t="e">
        <f t="shared" ca="1" si="24"/>
        <v>#DIV/0!</v>
      </c>
      <c r="G79" s="385" t="e">
        <f t="shared" ca="1" si="24"/>
        <v>#DIV/0!</v>
      </c>
      <c r="H79" s="385" t="e">
        <f t="shared" ca="1" si="24"/>
        <v>#DIV/0!</v>
      </c>
      <c r="I79" s="385" t="e">
        <f t="shared" ca="1" si="24"/>
        <v>#DIV/0!</v>
      </c>
      <c r="J79" s="385" t="e">
        <f t="shared" ca="1" si="24"/>
        <v>#DIV/0!</v>
      </c>
      <c r="K79" s="385" t="e">
        <f t="shared" ca="1" si="24"/>
        <v>#DIV/0!</v>
      </c>
      <c r="L79" s="385" t="e">
        <f t="shared" ca="1" si="24"/>
        <v>#DIV/0!</v>
      </c>
      <c r="M79" s="385" t="e">
        <f t="shared" ca="1" si="24"/>
        <v>#DIV/0!</v>
      </c>
      <c r="N79" s="385" t="e">
        <f t="shared" ca="1" si="24"/>
        <v>#DIV/0!</v>
      </c>
      <c r="O79" s="385" t="e">
        <f t="shared" ca="1" si="24"/>
        <v>#DIV/0!</v>
      </c>
      <c r="P79" s="386" t="e">
        <f t="shared" ca="1" si="24"/>
        <v>#DIV/0!</v>
      </c>
      <c r="S79" s="383"/>
    </row>
    <row r="80" spans="2:19">
      <c r="C80" s="384" t="s">
        <v>1274</v>
      </c>
      <c r="D80" s="378"/>
      <c r="E80" s="385" t="e">
        <f t="shared" ref="E80:P80" ca="1" si="25">E79+E78</f>
        <v>#DIV/0!</v>
      </c>
      <c r="F80" s="385" t="e">
        <f t="shared" ca="1" si="25"/>
        <v>#DIV/0!</v>
      </c>
      <c r="G80" s="385" t="e">
        <f t="shared" ca="1" si="25"/>
        <v>#DIV/0!</v>
      </c>
      <c r="H80" s="385" t="e">
        <f t="shared" ca="1" si="25"/>
        <v>#DIV/0!</v>
      </c>
      <c r="I80" s="385" t="e">
        <f t="shared" ca="1" si="25"/>
        <v>#DIV/0!</v>
      </c>
      <c r="J80" s="385" t="e">
        <f t="shared" ca="1" si="25"/>
        <v>#DIV/0!</v>
      </c>
      <c r="K80" s="385" t="e">
        <f t="shared" ca="1" si="25"/>
        <v>#DIV/0!</v>
      </c>
      <c r="L80" s="385" t="e">
        <f t="shared" ca="1" si="25"/>
        <v>#DIV/0!</v>
      </c>
      <c r="M80" s="385" t="e">
        <f t="shared" ca="1" si="25"/>
        <v>#DIV/0!</v>
      </c>
      <c r="N80" s="385" t="e">
        <f t="shared" ca="1" si="25"/>
        <v>#DIV/0!</v>
      </c>
      <c r="O80" s="385" t="e">
        <f t="shared" ca="1" si="25"/>
        <v>#DIV/0!</v>
      </c>
      <c r="P80" s="386" t="e">
        <f t="shared" ca="1" si="25"/>
        <v>#DIV/0!</v>
      </c>
      <c r="S80" s="383"/>
    </row>
    <row r="81" spans="2:20" ht="15" customHeight="1" thickBot="1">
      <c r="C81" s="387" t="s">
        <v>1275</v>
      </c>
      <c r="D81" s="388"/>
      <c r="E81" s="389" t="e">
        <f t="shared" ref="E81:P81" ca="1" si="26">E83*$D$3</f>
        <v>#DIV/0!</v>
      </c>
      <c r="F81" s="389" t="e">
        <f t="shared" ca="1" si="26"/>
        <v>#DIV/0!</v>
      </c>
      <c r="G81" s="389" t="e">
        <f t="shared" ca="1" si="26"/>
        <v>#DIV/0!</v>
      </c>
      <c r="H81" s="389" t="e">
        <f t="shared" ca="1" si="26"/>
        <v>#DIV/0!</v>
      </c>
      <c r="I81" s="389" t="e">
        <f t="shared" ca="1" si="26"/>
        <v>#DIV/0!</v>
      </c>
      <c r="J81" s="389" t="e">
        <f t="shared" ca="1" si="26"/>
        <v>#DIV/0!</v>
      </c>
      <c r="K81" s="389" t="e">
        <f t="shared" ca="1" si="26"/>
        <v>#DIV/0!</v>
      </c>
      <c r="L81" s="389" t="e">
        <f t="shared" ca="1" si="26"/>
        <v>#DIV/0!</v>
      </c>
      <c r="M81" s="389" t="e">
        <f t="shared" ca="1" si="26"/>
        <v>#DIV/0!</v>
      </c>
      <c r="N81" s="389" t="e">
        <f t="shared" ca="1" si="26"/>
        <v>#DIV/0!</v>
      </c>
      <c r="O81" s="389" t="e">
        <f t="shared" ca="1" si="26"/>
        <v>#DIV/0!</v>
      </c>
      <c r="P81" s="390" t="e">
        <f t="shared" ca="1" si="26"/>
        <v>#DIV/0!</v>
      </c>
      <c r="S81" s="383"/>
    </row>
    <row r="82" spans="2:20">
      <c r="E82" s="391"/>
      <c r="F82" s="391"/>
      <c r="G82" s="391"/>
      <c r="H82" s="391"/>
      <c r="I82" s="391"/>
      <c r="J82" s="391"/>
      <c r="K82" s="391"/>
      <c r="L82" s="391"/>
      <c r="M82" s="391"/>
      <c r="N82" s="391"/>
      <c r="O82" s="391"/>
      <c r="P82" s="391"/>
      <c r="S82" s="391"/>
    </row>
    <row r="83" spans="2:20">
      <c r="C83" s="392" t="s">
        <v>1276</v>
      </c>
      <c r="D83" s="393" t="e">
        <f ca="1">P12</f>
        <v>#DIV/0!</v>
      </c>
      <c r="E83" s="393" t="e">
        <f t="shared" ref="E83:Q83" ca="1" si="27">E89/E87</f>
        <v>#DIV/0!</v>
      </c>
      <c r="F83" s="393" t="e">
        <f t="shared" ca="1" si="27"/>
        <v>#DIV/0!</v>
      </c>
      <c r="G83" s="393" t="e">
        <f t="shared" ca="1" si="27"/>
        <v>#DIV/0!</v>
      </c>
      <c r="H83" s="393" t="e">
        <f t="shared" ca="1" si="27"/>
        <v>#DIV/0!</v>
      </c>
      <c r="I83" s="393" t="e">
        <f t="shared" ca="1" si="27"/>
        <v>#DIV/0!</v>
      </c>
      <c r="J83" s="393" t="e">
        <f t="shared" ca="1" si="27"/>
        <v>#DIV/0!</v>
      </c>
      <c r="K83" s="393" t="e">
        <f t="shared" ca="1" si="27"/>
        <v>#DIV/0!</v>
      </c>
      <c r="L83" s="393" t="e">
        <f t="shared" ca="1" si="27"/>
        <v>#DIV/0!</v>
      </c>
      <c r="M83" s="393" t="e">
        <f t="shared" ca="1" si="27"/>
        <v>#DIV/0!</v>
      </c>
      <c r="N83" s="393" t="e">
        <f t="shared" ca="1" si="27"/>
        <v>#DIV/0!</v>
      </c>
      <c r="O83" s="393" t="e">
        <f t="shared" ca="1" si="27"/>
        <v>#DIV/0!</v>
      </c>
      <c r="P83" s="393" t="e">
        <f t="shared" ca="1" si="27"/>
        <v>#DIV/0!</v>
      </c>
      <c r="Q83" s="393" t="e">
        <f t="shared" ca="1" si="27"/>
        <v>#DIV/0!</v>
      </c>
      <c r="S83" s="393"/>
    </row>
    <row r="84" spans="2:20">
      <c r="C84" s="392" t="s">
        <v>1277</v>
      </c>
      <c r="D84" s="393" t="e">
        <f ca="1">P13</f>
        <v>#DIV/0!</v>
      </c>
      <c r="E84" s="393" t="e">
        <f t="shared" ref="E84:Q84" ca="1" si="28">E93/E87</f>
        <v>#DIV/0!</v>
      </c>
      <c r="F84" s="393" t="e">
        <f t="shared" ca="1" si="28"/>
        <v>#DIV/0!</v>
      </c>
      <c r="G84" s="393" t="e">
        <f t="shared" ca="1" si="28"/>
        <v>#DIV/0!</v>
      </c>
      <c r="H84" s="393" t="e">
        <f t="shared" ca="1" si="28"/>
        <v>#DIV/0!</v>
      </c>
      <c r="I84" s="393" t="e">
        <f t="shared" ca="1" si="28"/>
        <v>#DIV/0!</v>
      </c>
      <c r="J84" s="393" t="e">
        <f t="shared" ca="1" si="28"/>
        <v>#DIV/0!</v>
      </c>
      <c r="K84" s="393" t="e">
        <f t="shared" ca="1" si="28"/>
        <v>#DIV/0!</v>
      </c>
      <c r="L84" s="393" t="e">
        <f t="shared" ca="1" si="28"/>
        <v>#DIV/0!</v>
      </c>
      <c r="M84" s="393" t="e">
        <f t="shared" ca="1" si="28"/>
        <v>#DIV/0!</v>
      </c>
      <c r="N84" s="393" t="e">
        <f t="shared" ca="1" si="28"/>
        <v>#DIV/0!</v>
      </c>
      <c r="O84" s="393" t="e">
        <f t="shared" ca="1" si="28"/>
        <v>#DIV/0!</v>
      </c>
      <c r="P84" s="393" t="e">
        <f t="shared" ca="1" si="28"/>
        <v>#DIV/0!</v>
      </c>
      <c r="Q84" s="393" t="e">
        <f t="shared" ca="1" si="28"/>
        <v>#DIV/0!</v>
      </c>
      <c r="S84" s="393"/>
    </row>
    <row r="85" spans="2:20" ht="15" customHeight="1" thickBot="1">
      <c r="C85" s="392" t="s">
        <v>1278</v>
      </c>
      <c r="D85" s="1815" t="e">
        <f ca="1">P14</f>
        <v>#DIV/0!</v>
      </c>
      <c r="E85" s="1815" t="e">
        <f ca="1">E83*UW!$D$21</f>
        <v>#DIV/0!</v>
      </c>
      <c r="F85" s="1815" t="e">
        <f ca="1">F83*UW!$D$21</f>
        <v>#DIV/0!</v>
      </c>
      <c r="G85" s="1815" t="e">
        <f ca="1">G83*UW!$D$21</f>
        <v>#DIV/0!</v>
      </c>
      <c r="H85" s="1815" t="e">
        <f ca="1">H83*UW!$D$21</f>
        <v>#DIV/0!</v>
      </c>
      <c r="I85" s="1815" t="e">
        <f ca="1">I83*UW!$D$21</f>
        <v>#DIV/0!</v>
      </c>
      <c r="J85" s="1815" t="e">
        <f ca="1">J83*UW!$D$21</f>
        <v>#DIV/0!</v>
      </c>
      <c r="K85" s="1815" t="e">
        <f ca="1">K83*UW!$D$21</f>
        <v>#DIV/0!</v>
      </c>
      <c r="L85" s="1815" t="e">
        <f ca="1">L83*UW!$D$21</f>
        <v>#DIV/0!</v>
      </c>
      <c r="M85" s="1815" t="e">
        <f ca="1">M83*UW!$D$21</f>
        <v>#DIV/0!</v>
      </c>
      <c r="N85" s="1815" t="e">
        <f ca="1">N83*UW!$D$21</f>
        <v>#DIV/0!</v>
      </c>
      <c r="O85" s="1815" t="e">
        <f ca="1">O83*UW!$D$21</f>
        <v>#DIV/0!</v>
      </c>
      <c r="P85" s="1815" t="e">
        <f ca="1">P83*UW!$D$21</f>
        <v>#DIV/0!</v>
      </c>
      <c r="Q85" s="1815" t="e">
        <f ca="1">Q83*UW!$D$21</f>
        <v>#DIV/0!</v>
      </c>
      <c r="S85" s="1815"/>
    </row>
    <row r="86" spans="2:20">
      <c r="C86" s="394" t="s">
        <v>113</v>
      </c>
      <c r="D86" s="395" t="s">
        <v>124</v>
      </c>
      <c r="E86" s="394">
        <f>P15+1</f>
        <v>13</v>
      </c>
      <c r="F86" s="394">
        <f t="shared" ref="F86:P86" si="29">E86+1</f>
        <v>14</v>
      </c>
      <c r="G86" s="394">
        <f t="shared" si="29"/>
        <v>15</v>
      </c>
      <c r="H86" s="394">
        <f t="shared" si="29"/>
        <v>16</v>
      </c>
      <c r="I86" s="394">
        <f t="shared" si="29"/>
        <v>17</v>
      </c>
      <c r="J86" s="394">
        <f t="shared" si="29"/>
        <v>18</v>
      </c>
      <c r="K86" s="394">
        <f t="shared" si="29"/>
        <v>19</v>
      </c>
      <c r="L86" s="394">
        <f t="shared" si="29"/>
        <v>20</v>
      </c>
      <c r="M86" s="394">
        <f t="shared" si="29"/>
        <v>21</v>
      </c>
      <c r="N86" s="394">
        <f t="shared" si="29"/>
        <v>22</v>
      </c>
      <c r="O86" s="394">
        <f t="shared" si="29"/>
        <v>23</v>
      </c>
      <c r="P86" s="394">
        <f t="shared" si="29"/>
        <v>24</v>
      </c>
      <c r="Q86" s="395" t="s">
        <v>603</v>
      </c>
      <c r="R86" s="232" t="s">
        <v>1279</v>
      </c>
      <c r="S86" s="60"/>
      <c r="T86" s="1818"/>
    </row>
    <row r="87" spans="2:20">
      <c r="B87" t="s">
        <v>1137</v>
      </c>
      <c r="C87" s="396" t="s">
        <v>386</v>
      </c>
      <c r="D87" s="1816">
        <f t="shared" ref="D87:D105" ca="1" si="30">P16</f>
        <v>0</v>
      </c>
      <c r="E87" s="1817">
        <f ca="1">SUMIF(UW!$E$612:$DT$612,'Mthly Bdgt'!E$86,UW!$E613:$DT613)</f>
        <v>0</v>
      </c>
      <c r="F87" s="1817">
        <f ca="1">SUMIF(UW!$E$612:$DT$612,'Mthly Bdgt'!F$86,UW!$E613:$DT613)</f>
        <v>0</v>
      </c>
      <c r="G87" s="1817">
        <f ca="1">SUMIF(UW!$E$612:$DT$612,'Mthly Bdgt'!G$86,UW!$E613:$DT613)</f>
        <v>0</v>
      </c>
      <c r="H87" s="1817">
        <f ca="1">SUMIF(UW!$E$612:$DT$612,'Mthly Bdgt'!H$86,UW!$E613:$DT613)</f>
        <v>0</v>
      </c>
      <c r="I87" s="1817">
        <f ca="1">SUMIF(UW!$E$612:$DT$612,'Mthly Bdgt'!I$86,UW!$E613:$DT613)</f>
        <v>0</v>
      </c>
      <c r="J87" s="1817">
        <f ca="1">SUMIF(UW!$E$612:$DT$612,'Mthly Bdgt'!J$86,UW!$E613:$DT613)</f>
        <v>0</v>
      </c>
      <c r="K87" s="1817">
        <f ca="1">SUMIF(UW!$E$612:$DT$612,'Mthly Bdgt'!K$86,UW!$E613:$DT613)</f>
        <v>0</v>
      </c>
      <c r="L87" s="1817">
        <f ca="1">SUMIF(UW!$E$612:$DT$612,'Mthly Bdgt'!L$86,UW!$E613:$DT613)</f>
        <v>0</v>
      </c>
      <c r="M87" s="1817">
        <f ca="1">SUMIF(UW!$E$612:$DT$612,'Mthly Bdgt'!M$86,UW!$E613:$DT613)</f>
        <v>0</v>
      </c>
      <c r="N87" s="1817">
        <f ca="1">SUMIF(UW!$E$612:$DT$612,'Mthly Bdgt'!N$86,UW!$E613:$DT613)</f>
        <v>0</v>
      </c>
      <c r="O87" s="1817">
        <f ca="1">SUMIF(UW!$E$612:$DT$612,'Mthly Bdgt'!O$86,UW!$E613:$DT613)</f>
        <v>0</v>
      </c>
      <c r="P87" s="1817">
        <f ca="1">SUMIF(UW!$E$612:$DT$612,'Mthly Bdgt'!P$86,UW!$E613:$DT613)</f>
        <v>0</v>
      </c>
      <c r="Q87" s="1816">
        <f ca="1">SUM(E87:P87)</f>
        <v>0</v>
      </c>
      <c r="R87" s="1818">
        <f ca="1">Q87-UW!F223</f>
        <v>0</v>
      </c>
      <c r="S87" s="1817"/>
      <c r="T87" s="1818"/>
    </row>
    <row r="88" spans="2:20">
      <c r="C88" s="397" t="s">
        <v>115</v>
      </c>
      <c r="D88" s="1819">
        <f t="shared" ca="1" si="30"/>
        <v>0</v>
      </c>
      <c r="E88" s="1820">
        <f ca="1">SUMIF(UW!$E$612:$DT$612,'Mthly Bdgt'!E$86,UW!$E614:$DT614)</f>
        <v>0</v>
      </c>
      <c r="F88" s="1820">
        <f ca="1">SUMIF(UW!$E$612:$DT$612,'Mthly Bdgt'!F$86,UW!$E614:$DT614)</f>
        <v>0</v>
      </c>
      <c r="G88" s="1820">
        <f ca="1">SUMIF(UW!$E$612:$DT$612,'Mthly Bdgt'!G$86,UW!$E614:$DT614)</f>
        <v>0</v>
      </c>
      <c r="H88" s="1820">
        <f ca="1">SUMIF(UW!$E$612:$DT$612,'Mthly Bdgt'!H$86,UW!$E614:$DT614)</f>
        <v>0</v>
      </c>
      <c r="I88" s="1820">
        <f ca="1">SUMIF(UW!$E$612:$DT$612,'Mthly Bdgt'!I$86,UW!$E614:$DT614)</f>
        <v>0</v>
      </c>
      <c r="J88" s="1820">
        <f ca="1">SUMIF(UW!$E$612:$DT$612,'Mthly Bdgt'!J$86,UW!$E614:$DT614)</f>
        <v>0</v>
      </c>
      <c r="K88" s="1820">
        <f ca="1">SUMIF(UW!$E$612:$DT$612,'Mthly Bdgt'!K$86,UW!$E614:$DT614)</f>
        <v>0</v>
      </c>
      <c r="L88" s="1820">
        <f ca="1">SUMIF(UW!$E$612:$DT$612,'Mthly Bdgt'!L$86,UW!$E614:$DT614)</f>
        <v>0</v>
      </c>
      <c r="M88" s="1820">
        <f ca="1">SUMIF(UW!$E$612:$DT$612,'Mthly Bdgt'!M$86,UW!$E614:$DT614)</f>
        <v>0</v>
      </c>
      <c r="N88" s="1820">
        <f ca="1">SUMIF(UW!$E$612:$DT$612,'Mthly Bdgt'!N$86,UW!$E614:$DT614)</f>
        <v>0</v>
      </c>
      <c r="O88" s="1820">
        <f ca="1">SUMIF(UW!$E$612:$DT$612,'Mthly Bdgt'!O$86,UW!$E614:$DT614)</f>
        <v>0</v>
      </c>
      <c r="P88" s="1820">
        <f ca="1">SUMIF(UW!$E$612:$DT$612,'Mthly Bdgt'!P$86,UW!$E614:$DT614)</f>
        <v>0</v>
      </c>
      <c r="Q88" s="1819">
        <f ca="1">SUM(E88:P88)</f>
        <v>0</v>
      </c>
      <c r="R88" s="1818">
        <f ca="1">Q88-UW!F224</f>
        <v>0</v>
      </c>
      <c r="S88" s="1818"/>
    </row>
    <row r="89" spans="2:20">
      <c r="B89" t="s">
        <v>1280</v>
      </c>
      <c r="C89" s="396" t="s">
        <v>116</v>
      </c>
      <c r="D89" s="1816">
        <f t="shared" ca="1" si="30"/>
        <v>0</v>
      </c>
      <c r="E89" s="1817">
        <f t="shared" ref="E89:Q89" ca="1" si="31">SUM(E87:E88)</f>
        <v>0</v>
      </c>
      <c r="F89" s="1817">
        <f t="shared" ca="1" si="31"/>
        <v>0</v>
      </c>
      <c r="G89" s="1817">
        <f t="shared" ca="1" si="31"/>
        <v>0</v>
      </c>
      <c r="H89" s="1817">
        <f t="shared" ca="1" si="31"/>
        <v>0</v>
      </c>
      <c r="I89" s="1817">
        <f t="shared" ca="1" si="31"/>
        <v>0</v>
      </c>
      <c r="J89" s="1817">
        <f t="shared" ca="1" si="31"/>
        <v>0</v>
      </c>
      <c r="K89" s="1817">
        <f t="shared" ca="1" si="31"/>
        <v>0</v>
      </c>
      <c r="L89" s="1817">
        <f t="shared" ca="1" si="31"/>
        <v>0</v>
      </c>
      <c r="M89" s="1817">
        <f t="shared" ca="1" si="31"/>
        <v>0</v>
      </c>
      <c r="N89" s="1817">
        <f t="shared" ca="1" si="31"/>
        <v>0</v>
      </c>
      <c r="O89" s="1817">
        <f t="shared" ca="1" si="31"/>
        <v>0</v>
      </c>
      <c r="P89" s="1817">
        <f t="shared" ca="1" si="31"/>
        <v>0</v>
      </c>
      <c r="Q89" s="1816">
        <f t="shared" ca="1" si="31"/>
        <v>0</v>
      </c>
      <c r="R89" s="1818">
        <f ca="1">Q89-UW!F225</f>
        <v>0</v>
      </c>
      <c r="S89" s="1817"/>
    </row>
    <row r="90" spans="2:20">
      <c r="C90" s="397" t="s">
        <v>117</v>
      </c>
      <c r="D90" s="1819">
        <f t="shared" ca="1" si="30"/>
        <v>0</v>
      </c>
      <c r="E90" s="1820">
        <f ca="1">SUMIF(UW!$E$612:$DT$612,'Mthly Bdgt'!E$86,UW!$E616:$DT616)</f>
        <v>0</v>
      </c>
      <c r="F90" s="1820">
        <f ca="1">SUMIF(UW!$E$612:$DT$612,'Mthly Bdgt'!F$86,UW!$E616:$DT616)</f>
        <v>0</v>
      </c>
      <c r="G90" s="1820">
        <f ca="1">SUMIF(UW!$E$612:$DT$612,'Mthly Bdgt'!G$86,UW!$E616:$DT616)</f>
        <v>0</v>
      </c>
      <c r="H90" s="1820">
        <f ca="1">SUMIF(UW!$E$612:$DT$612,'Mthly Bdgt'!H$86,UW!$E616:$DT616)</f>
        <v>0</v>
      </c>
      <c r="I90" s="1820">
        <f ca="1">SUMIF(UW!$E$612:$DT$612,'Mthly Bdgt'!I$86,UW!$E616:$DT616)</f>
        <v>0</v>
      </c>
      <c r="J90" s="1820">
        <f ca="1">SUMIF(UW!$E$612:$DT$612,'Mthly Bdgt'!J$86,UW!$E616:$DT616)</f>
        <v>0</v>
      </c>
      <c r="K90" s="1820">
        <f ca="1">SUMIF(UW!$E$612:$DT$612,'Mthly Bdgt'!K$86,UW!$E616:$DT616)</f>
        <v>0</v>
      </c>
      <c r="L90" s="1820">
        <f ca="1">SUMIF(UW!$E$612:$DT$612,'Mthly Bdgt'!L$86,UW!$E616:$DT616)</f>
        <v>0</v>
      </c>
      <c r="M90" s="1820">
        <f ca="1">SUMIF(UW!$E$612:$DT$612,'Mthly Bdgt'!M$86,UW!$E616:$DT616)</f>
        <v>0</v>
      </c>
      <c r="N90" s="1820">
        <f ca="1">SUMIF(UW!$E$612:$DT$612,'Mthly Bdgt'!N$86,UW!$E616:$DT616)</f>
        <v>0</v>
      </c>
      <c r="O90" s="1820">
        <f ca="1">SUMIF(UW!$E$612:$DT$612,'Mthly Bdgt'!O$86,UW!$E616:$DT616)</f>
        <v>0</v>
      </c>
      <c r="P90" s="1820">
        <f ca="1">SUMIF(UW!$E$612:$DT$612,'Mthly Bdgt'!P$86,UW!$E616:$DT616)</f>
        <v>0</v>
      </c>
      <c r="Q90" s="1819">
        <f ca="1">SUM(E90:P90)</f>
        <v>0</v>
      </c>
      <c r="R90" s="1818">
        <f ca="1">Q90-UW!F226</f>
        <v>0</v>
      </c>
      <c r="S90" s="1818"/>
    </row>
    <row r="91" spans="2:20">
      <c r="B91" t="s">
        <v>1281</v>
      </c>
      <c r="C91" s="396" t="s">
        <v>387</v>
      </c>
      <c r="D91" s="1816">
        <f t="shared" ca="1" si="30"/>
        <v>0</v>
      </c>
      <c r="E91" s="1817">
        <f t="shared" ref="E91:Q91" ca="1" si="32">SUM(E89:E90)</f>
        <v>0</v>
      </c>
      <c r="F91" s="1817">
        <f t="shared" ca="1" si="32"/>
        <v>0</v>
      </c>
      <c r="G91" s="1817">
        <f t="shared" ca="1" si="32"/>
        <v>0</v>
      </c>
      <c r="H91" s="1817">
        <f t="shared" ca="1" si="32"/>
        <v>0</v>
      </c>
      <c r="I91" s="1817">
        <f t="shared" ca="1" si="32"/>
        <v>0</v>
      </c>
      <c r="J91" s="1817">
        <f t="shared" ca="1" si="32"/>
        <v>0</v>
      </c>
      <c r="K91" s="1817">
        <f t="shared" ca="1" si="32"/>
        <v>0</v>
      </c>
      <c r="L91" s="1817">
        <f t="shared" ca="1" si="32"/>
        <v>0</v>
      </c>
      <c r="M91" s="1817">
        <f t="shared" ca="1" si="32"/>
        <v>0</v>
      </c>
      <c r="N91" s="1817">
        <f t="shared" ca="1" si="32"/>
        <v>0</v>
      </c>
      <c r="O91" s="1817">
        <f t="shared" ca="1" si="32"/>
        <v>0</v>
      </c>
      <c r="P91" s="1817">
        <f t="shared" ca="1" si="32"/>
        <v>0</v>
      </c>
      <c r="Q91" s="1816">
        <f t="shared" ca="1" si="32"/>
        <v>0</v>
      </c>
      <c r="R91" s="1818">
        <f ca="1">Q91-UW!F227</f>
        <v>0</v>
      </c>
      <c r="S91" s="1817"/>
    </row>
    <row r="92" spans="2:20">
      <c r="B92" s="1821">
        <v>2</v>
      </c>
      <c r="C92" s="397" t="s">
        <v>1282</v>
      </c>
      <c r="D92" s="1819">
        <f t="shared" ca="1" si="30"/>
        <v>0</v>
      </c>
      <c r="E92" s="1820">
        <f ca="1">-IF(OFFSET(UW!$D$199,,ROUNDUP('Mthly Bdgt'!E86/12,0))="Yes",(E78*UW!$D$23*E108)/12,0)</f>
        <v>0</v>
      </c>
      <c r="F92" s="1820">
        <f ca="1">-IF(OFFSET(UW!$D$199,,ROUNDUP('Mthly Bdgt'!F86/12,0))="Yes",(F78*UW!$D$23*F108)/12,0)</f>
        <v>0</v>
      </c>
      <c r="G92" s="1820">
        <f ca="1">-IF(OFFSET(UW!$D$199,,ROUNDUP('Mthly Bdgt'!G86/12,0))="Yes",(G78*UW!$D$23*G108)/12,0)</f>
        <v>0</v>
      </c>
      <c r="H92" s="1820">
        <f ca="1">-IF(OFFSET(UW!$D$199,,ROUNDUP('Mthly Bdgt'!H86/12,0))="Yes",(H78*UW!$D$23*H108)/12,0)</f>
        <v>0</v>
      </c>
      <c r="I92" s="1820">
        <f ca="1">-IF(OFFSET(UW!$D$199,,ROUNDUP('Mthly Bdgt'!I86/12,0))="Yes",(I78*UW!$D$23*I108)/12,0)</f>
        <v>0</v>
      </c>
      <c r="J92" s="1820">
        <f ca="1">-IF(OFFSET(UW!$D$199,,ROUNDUP('Mthly Bdgt'!J86/12,0))="Yes",(J78*UW!$D$23*J108)/12,0)</f>
        <v>0</v>
      </c>
      <c r="K92" s="1820">
        <f ca="1">-IF(OFFSET(UW!$D$199,,ROUNDUP('Mthly Bdgt'!K86/12,0))="Yes",(K78*UW!$D$23*K108)/12,0)</f>
        <v>0</v>
      </c>
      <c r="L92" s="1820">
        <f ca="1">-IF(OFFSET(UW!$D$199,,ROUNDUP('Mthly Bdgt'!L86/12,0))="Yes",(L78*UW!$D$23*L108)/12,0)</f>
        <v>0</v>
      </c>
      <c r="M92" s="1820">
        <f ca="1">-IF(OFFSET(UW!$D$199,,ROUNDUP('Mthly Bdgt'!M86/12,0))="Yes",(M78*UW!$D$23*M108)/12,0)</f>
        <v>0</v>
      </c>
      <c r="N92" s="1820">
        <f ca="1">-IF(OFFSET(UW!$D$199,,ROUNDUP('Mthly Bdgt'!N86/12,0))="Yes",(N78*UW!$D$23*N108)/12,0)</f>
        <v>0</v>
      </c>
      <c r="O92" s="1820">
        <f ca="1">-IF(OFFSET(UW!$D$199,,ROUNDUP('Mthly Bdgt'!O86/12,0))="Yes",(O78*UW!$D$23*O108)/12,0)</f>
        <v>0</v>
      </c>
      <c r="P92" s="1820">
        <f ca="1">-IF(OFFSET(UW!$D$199,,ROUNDUP('Mthly Bdgt'!P86/12,0))="Yes",(P78*UW!$D$23*P108)/12,0)</f>
        <v>0</v>
      </c>
      <c r="Q92" s="1819">
        <f ca="1">SUM(E92:P92)</f>
        <v>0</v>
      </c>
      <c r="R92" s="1818">
        <f ca="1">Q92-UW!F228</f>
        <v>0</v>
      </c>
      <c r="S92" s="1818"/>
    </row>
    <row r="93" spans="2:20">
      <c r="C93" s="396" t="s">
        <v>1242</v>
      </c>
      <c r="D93" s="1816">
        <f t="shared" ca="1" si="30"/>
        <v>0</v>
      </c>
      <c r="E93" s="1817">
        <f t="shared" ref="E93:Q93" ca="1" si="33">SUM(E91:E92)</f>
        <v>0</v>
      </c>
      <c r="F93" s="1817">
        <f t="shared" ca="1" si="33"/>
        <v>0</v>
      </c>
      <c r="G93" s="1817">
        <f t="shared" ca="1" si="33"/>
        <v>0</v>
      </c>
      <c r="H93" s="1817">
        <f t="shared" ca="1" si="33"/>
        <v>0</v>
      </c>
      <c r="I93" s="1817">
        <f t="shared" ca="1" si="33"/>
        <v>0</v>
      </c>
      <c r="J93" s="1817">
        <f t="shared" ca="1" si="33"/>
        <v>0</v>
      </c>
      <c r="K93" s="1817">
        <f t="shared" ca="1" si="33"/>
        <v>0</v>
      </c>
      <c r="L93" s="1817">
        <f t="shared" ca="1" si="33"/>
        <v>0</v>
      </c>
      <c r="M93" s="1817">
        <f t="shared" ca="1" si="33"/>
        <v>0</v>
      </c>
      <c r="N93" s="1817">
        <f t="shared" ca="1" si="33"/>
        <v>0</v>
      </c>
      <c r="O93" s="1817">
        <f t="shared" ca="1" si="33"/>
        <v>0</v>
      </c>
      <c r="P93" s="1817">
        <f t="shared" ca="1" si="33"/>
        <v>0</v>
      </c>
      <c r="Q93" s="1816">
        <f t="shared" ca="1" si="33"/>
        <v>0</v>
      </c>
      <c r="R93" s="1818">
        <f ca="1">Q93-UW!F229</f>
        <v>0</v>
      </c>
      <c r="S93" s="1817"/>
    </row>
    <row r="94" spans="2:20" hidden="1">
      <c r="C94" s="396"/>
      <c r="D94" s="1822">
        <f t="shared" si="30"/>
        <v>0</v>
      </c>
      <c r="E94" s="1818">
        <f ca="1">SUMIF(UW!$E$612:$DT$612,'Mthly Bdgt'!E$86,UW!$E620:$DT620)</f>
        <v>0</v>
      </c>
      <c r="F94" s="1818">
        <f ca="1">SUMIF(UW!$E$612:$DT$612,'Mthly Bdgt'!F$86,UW!$E620:$DT620)</f>
        <v>0</v>
      </c>
      <c r="G94" s="1818">
        <f ca="1">SUMIF(UW!$E$612:$DT$612,'Mthly Bdgt'!G$86,UW!$E620:$DT620)</f>
        <v>0</v>
      </c>
      <c r="H94" s="1818">
        <f ca="1">SUMIF(UW!$E$612:$DT$612,'Mthly Bdgt'!H$86,UW!$E620:$DT620)</f>
        <v>0</v>
      </c>
      <c r="I94" s="1818">
        <f ca="1">SUMIF(UW!$E$612:$DT$612,'Mthly Bdgt'!I$86,UW!$E620:$DT620)</f>
        <v>0</v>
      </c>
      <c r="J94" s="1818">
        <f ca="1">SUMIF(UW!$E$612:$DT$612,'Mthly Bdgt'!J$86,UW!$E620:$DT620)</f>
        <v>0</v>
      </c>
      <c r="K94" s="1818">
        <f ca="1">SUMIF(UW!$E$612:$DT$612,'Mthly Bdgt'!K$86,UW!$E620:$DT620)</f>
        <v>0</v>
      </c>
      <c r="L94" s="1818">
        <f ca="1">SUMIF(UW!$E$612:$DT$612,'Mthly Bdgt'!L$86,UW!$E620:$DT620)</f>
        <v>0</v>
      </c>
      <c r="M94" s="1818">
        <f ca="1">SUMIF(UW!$E$612:$DT$612,'Mthly Bdgt'!M$86,UW!$E620:$DT620)</f>
        <v>0</v>
      </c>
      <c r="N94" s="1818">
        <f ca="1">SUMIF(UW!$E$612:$DT$612,'Mthly Bdgt'!N$86,UW!$E620:$DT620)</f>
        <v>0</v>
      </c>
      <c r="O94" s="1818">
        <f ca="1">SUMIF(UW!$E$612:$DT$612,'Mthly Bdgt'!O$86,UW!$E620:$DT620)</f>
        <v>0</v>
      </c>
      <c r="P94" s="1818">
        <f ca="1">SUMIF(UW!$E$612:$DT$612,'Mthly Bdgt'!P$86,UW!$E620:$DT620)</f>
        <v>0</v>
      </c>
      <c r="Q94" s="1822"/>
      <c r="R94" s="1818">
        <f ca="1">Q94-UW!F231</f>
        <v>0</v>
      </c>
      <c r="S94" s="1818"/>
    </row>
    <row r="95" spans="2:20">
      <c r="C95" s="398" t="s">
        <v>407</v>
      </c>
      <c r="D95" s="1822">
        <f t="shared" ca="1" si="30"/>
        <v>0</v>
      </c>
      <c r="E95" s="1818">
        <f ca="1">SUMIF(UW!$E$612:$DT$612,'Mthly Bdgt'!E$86,UW!$E674:$DT674)</f>
        <v>0</v>
      </c>
      <c r="F95" s="1818">
        <f ca="1">SUMIF(UW!$E$612:$DT$612,'Mthly Bdgt'!F$86,UW!$E674:$DT674)</f>
        <v>0</v>
      </c>
      <c r="G95" s="1818">
        <f ca="1">SUMIF(UW!$E$612:$DT$612,'Mthly Bdgt'!G$86,UW!$E674:$DT674)</f>
        <v>0</v>
      </c>
      <c r="H95" s="1818">
        <f ca="1">SUMIF(UW!$E$612:$DT$612,'Mthly Bdgt'!H$86,UW!$E674:$DT674)</f>
        <v>0</v>
      </c>
      <c r="I95" s="1818">
        <f ca="1">SUMIF(UW!$E$612:$DT$612,'Mthly Bdgt'!I$86,UW!$E674:$DT674)</f>
        <v>0</v>
      </c>
      <c r="J95" s="1818">
        <f ca="1">SUMIF(UW!$E$612:$DT$612,'Mthly Bdgt'!J$86,UW!$E674:$DT674)</f>
        <v>0</v>
      </c>
      <c r="K95" s="1818">
        <f ca="1">SUMIF(UW!$E$612:$DT$612,'Mthly Bdgt'!K$86,UW!$E674:$DT674)</f>
        <v>0</v>
      </c>
      <c r="L95" s="1818">
        <f ca="1">SUMIF(UW!$E$612:$DT$612,'Mthly Bdgt'!L$86,UW!$E674:$DT674)</f>
        <v>0</v>
      </c>
      <c r="M95" s="1818">
        <f ca="1">SUMIF(UW!$E$612:$DT$612,'Mthly Bdgt'!M$86,UW!$E674:$DT674)</f>
        <v>0</v>
      </c>
      <c r="N95" s="1818">
        <f ca="1">SUMIF(UW!$E$612:$DT$612,'Mthly Bdgt'!N$86,UW!$E674:$DT674)</f>
        <v>0</v>
      </c>
      <c r="O95" s="1818">
        <f ca="1">SUMIF(UW!$E$612:$DT$612,'Mthly Bdgt'!O$86,UW!$E674:$DT674)</f>
        <v>0</v>
      </c>
      <c r="P95" s="1818">
        <f ca="1">SUMIF(UW!$E$612:$DT$612,'Mthly Bdgt'!P$86,UW!$E674:$DT674)</f>
        <v>0</v>
      </c>
      <c r="Q95" s="1822">
        <f t="shared" ref="Q95:Q106" ca="1" si="34">SUM(E95:P95)</f>
        <v>0</v>
      </c>
      <c r="R95" s="1818">
        <f ca="1">Q95-UW!F317</f>
        <v>0</v>
      </c>
      <c r="S95" s="1818"/>
    </row>
    <row r="96" spans="2:20">
      <c r="C96" s="398" t="s">
        <v>408</v>
      </c>
      <c r="D96" s="1822">
        <f t="shared" ca="1" si="30"/>
        <v>0</v>
      </c>
      <c r="E96" s="1818">
        <f ca="1">SUMIF(UW!$E$612:$DT$612,'Mthly Bdgt'!E$86,UW!$E675:$DT675)</f>
        <v>0</v>
      </c>
      <c r="F96" s="1818">
        <f ca="1">SUMIF(UW!$E$612:$DT$612,'Mthly Bdgt'!F$86,UW!$E675:$DT675)</f>
        <v>0</v>
      </c>
      <c r="G96" s="1818">
        <f ca="1">SUMIF(UW!$E$612:$DT$612,'Mthly Bdgt'!G$86,UW!$E675:$DT675)</f>
        <v>0</v>
      </c>
      <c r="H96" s="1818">
        <f ca="1">SUMIF(UW!$E$612:$DT$612,'Mthly Bdgt'!H$86,UW!$E675:$DT675)</f>
        <v>0</v>
      </c>
      <c r="I96" s="1818">
        <f ca="1">SUMIF(UW!$E$612:$DT$612,'Mthly Bdgt'!I$86,UW!$E675:$DT675)</f>
        <v>0</v>
      </c>
      <c r="J96" s="1818">
        <f ca="1">SUMIF(UW!$E$612:$DT$612,'Mthly Bdgt'!J$86,UW!$E675:$DT675)</f>
        <v>0</v>
      </c>
      <c r="K96" s="1818">
        <f ca="1">SUMIF(UW!$E$612:$DT$612,'Mthly Bdgt'!K$86,UW!$E675:$DT675)</f>
        <v>0</v>
      </c>
      <c r="L96" s="1818">
        <f ca="1">SUMIF(UW!$E$612:$DT$612,'Mthly Bdgt'!L$86,UW!$E675:$DT675)</f>
        <v>0</v>
      </c>
      <c r="M96" s="1818">
        <f ca="1">SUMIF(UW!$E$612:$DT$612,'Mthly Bdgt'!M$86,UW!$E675:$DT675)</f>
        <v>0</v>
      </c>
      <c r="N96" s="1818">
        <f ca="1">SUMIF(UW!$E$612:$DT$612,'Mthly Bdgt'!N$86,UW!$E675:$DT675)</f>
        <v>0</v>
      </c>
      <c r="O96" s="1818">
        <f ca="1">SUMIF(UW!$E$612:$DT$612,'Mthly Bdgt'!O$86,UW!$E675:$DT675)</f>
        <v>0</v>
      </c>
      <c r="P96" s="1818">
        <f ca="1">SUMIF(UW!$E$612:$DT$612,'Mthly Bdgt'!P$86,UW!$E675:$DT675)</f>
        <v>0</v>
      </c>
      <c r="Q96" s="1822">
        <f t="shared" ca="1" si="34"/>
        <v>0</v>
      </c>
      <c r="R96" s="1818">
        <f ca="1">Q96-UW!F318</f>
        <v>0</v>
      </c>
      <c r="S96" s="1818"/>
    </row>
    <row r="97" spans="3:19">
      <c r="C97" s="398" t="s">
        <v>409</v>
      </c>
      <c r="D97" s="1822">
        <f t="shared" ca="1" si="30"/>
        <v>0</v>
      </c>
      <c r="E97" s="1818">
        <f ca="1">SUMIF(UW!$E$612:$DT$612,'Mthly Bdgt'!E$86,UW!$E676:$DT676)</f>
        <v>0</v>
      </c>
      <c r="F97" s="1818">
        <f ca="1">SUMIF(UW!$E$612:$DT$612,'Mthly Bdgt'!F$86,UW!$E676:$DT676)</f>
        <v>0</v>
      </c>
      <c r="G97" s="1818">
        <f ca="1">SUMIF(UW!$E$612:$DT$612,'Mthly Bdgt'!G$86,UW!$E676:$DT676)</f>
        <v>0</v>
      </c>
      <c r="H97" s="1818">
        <f ca="1">SUMIF(UW!$E$612:$DT$612,'Mthly Bdgt'!H$86,UW!$E676:$DT676)</f>
        <v>0</v>
      </c>
      <c r="I97" s="1818">
        <f ca="1">SUMIF(UW!$E$612:$DT$612,'Mthly Bdgt'!I$86,UW!$E676:$DT676)</f>
        <v>0</v>
      </c>
      <c r="J97" s="1818">
        <f ca="1">SUMIF(UW!$E$612:$DT$612,'Mthly Bdgt'!J$86,UW!$E676:$DT676)</f>
        <v>0</v>
      </c>
      <c r="K97" s="1818">
        <f ca="1">SUMIF(UW!$E$612:$DT$612,'Mthly Bdgt'!K$86,UW!$E676:$DT676)</f>
        <v>0</v>
      </c>
      <c r="L97" s="1818">
        <f ca="1">SUMIF(UW!$E$612:$DT$612,'Mthly Bdgt'!L$86,UW!$E676:$DT676)</f>
        <v>0</v>
      </c>
      <c r="M97" s="1818">
        <f ca="1">SUMIF(UW!$E$612:$DT$612,'Mthly Bdgt'!M$86,UW!$E676:$DT676)</f>
        <v>0</v>
      </c>
      <c r="N97" s="1818">
        <f ca="1">SUMIF(UW!$E$612:$DT$612,'Mthly Bdgt'!N$86,UW!$E676:$DT676)</f>
        <v>0</v>
      </c>
      <c r="O97" s="1818">
        <f ca="1">SUMIF(UW!$E$612:$DT$612,'Mthly Bdgt'!O$86,UW!$E676:$DT676)</f>
        <v>0</v>
      </c>
      <c r="P97" s="1818">
        <f ca="1">SUMIF(UW!$E$612:$DT$612,'Mthly Bdgt'!P$86,UW!$E676:$DT676)</f>
        <v>0</v>
      </c>
      <c r="Q97" s="1822">
        <f t="shared" ca="1" si="34"/>
        <v>0</v>
      </c>
      <c r="R97" s="1818">
        <f ca="1">Q97-UW!F319</f>
        <v>0</v>
      </c>
      <c r="S97" s="1818"/>
    </row>
    <row r="98" spans="3:19">
      <c r="C98" s="398" t="s">
        <v>1284</v>
      </c>
      <c r="D98" s="1822">
        <f t="shared" si="30"/>
        <v>0</v>
      </c>
      <c r="E98" s="1818">
        <f>SUMIF(UW!$E$612:$DT$612,'Mthly Bdgt'!E$86,UW!$E677:$DT677)</f>
        <v>0</v>
      </c>
      <c r="F98" s="1818">
        <f>SUMIF(UW!$E$612:$DT$612,'Mthly Bdgt'!F$86,UW!$E677:$DT677)</f>
        <v>0</v>
      </c>
      <c r="G98" s="1818">
        <f>SUMIF(UW!$E$612:$DT$612,'Mthly Bdgt'!G$86,UW!$E677:$DT677)</f>
        <v>0</v>
      </c>
      <c r="H98" s="1818">
        <f>SUMIF(UW!$E$612:$DT$612,'Mthly Bdgt'!H$86,UW!$E677:$DT677)</f>
        <v>0</v>
      </c>
      <c r="I98" s="1818">
        <f>SUMIF(UW!$E$612:$DT$612,'Mthly Bdgt'!I$86,UW!$E677:$DT677)</f>
        <v>0</v>
      </c>
      <c r="J98" s="1818">
        <f>SUMIF(UW!$E$612:$DT$612,'Mthly Bdgt'!J$86,UW!$E677:$DT677)</f>
        <v>0</v>
      </c>
      <c r="K98" s="1818">
        <f>SUMIF(UW!$E$612:$DT$612,'Mthly Bdgt'!K$86,UW!$E677:$DT677)</f>
        <v>0</v>
      </c>
      <c r="L98" s="1818">
        <f>SUMIF(UW!$E$612:$DT$612,'Mthly Bdgt'!L$86,UW!$E677:$DT677)</f>
        <v>0</v>
      </c>
      <c r="M98" s="1818">
        <f>SUMIF(UW!$E$612:$DT$612,'Mthly Bdgt'!M$86,UW!$E677:$DT677)</f>
        <v>0</v>
      </c>
      <c r="N98" s="1818">
        <f>SUMIF(UW!$E$612:$DT$612,'Mthly Bdgt'!N$86,UW!$E677:$DT677)</f>
        <v>0</v>
      </c>
      <c r="O98" s="1818">
        <f>SUMIF(UW!$E$612:$DT$612,'Mthly Bdgt'!O$86,UW!$E677:$DT677)</f>
        <v>0</v>
      </c>
      <c r="P98" s="1818">
        <f>SUMIF(UW!$E$612:$DT$612,'Mthly Bdgt'!P$86,UW!$E677:$DT677)</f>
        <v>0</v>
      </c>
      <c r="Q98" s="1822">
        <f t="shared" si="34"/>
        <v>0</v>
      </c>
      <c r="R98" s="1818">
        <f>Q98-UW!F320</f>
        <v>0</v>
      </c>
      <c r="S98" s="1818"/>
    </row>
    <row r="99" spans="3:19">
      <c r="C99" s="398" t="s">
        <v>1285</v>
      </c>
      <c r="D99" s="1822">
        <f t="shared" si="30"/>
        <v>0</v>
      </c>
      <c r="E99" s="1818">
        <f>SUMIF(UW!$E$612:$DT$612,'Mthly Bdgt'!E$86,UW!$E678:$DT678)</f>
        <v>0</v>
      </c>
      <c r="F99" s="1818">
        <f>SUMIF(UW!$E$612:$DT$612,'Mthly Bdgt'!F$86,UW!$E678:$DT678)</f>
        <v>0</v>
      </c>
      <c r="G99" s="1818">
        <f>SUMIF(UW!$E$612:$DT$612,'Mthly Bdgt'!G$86,UW!$E678:$DT678)</f>
        <v>0</v>
      </c>
      <c r="H99" s="1818">
        <f>SUMIF(UW!$E$612:$DT$612,'Mthly Bdgt'!H$86,UW!$E678:$DT678)</f>
        <v>0</v>
      </c>
      <c r="I99" s="1818">
        <f>SUMIF(UW!$E$612:$DT$612,'Mthly Bdgt'!I$86,UW!$E678:$DT678)</f>
        <v>0</v>
      </c>
      <c r="J99" s="1818">
        <f>SUMIF(UW!$E$612:$DT$612,'Mthly Bdgt'!J$86,UW!$E678:$DT678)</f>
        <v>0</v>
      </c>
      <c r="K99" s="1818">
        <f>SUMIF(UW!$E$612:$DT$612,'Mthly Bdgt'!K$86,UW!$E678:$DT678)</f>
        <v>0</v>
      </c>
      <c r="L99" s="1818">
        <f>SUMIF(UW!$E$612:$DT$612,'Mthly Bdgt'!L$86,UW!$E678:$DT678)</f>
        <v>0</v>
      </c>
      <c r="M99" s="1818">
        <f>SUMIF(UW!$E$612:$DT$612,'Mthly Bdgt'!M$86,UW!$E678:$DT678)</f>
        <v>0</v>
      </c>
      <c r="N99" s="1818">
        <f>SUMIF(UW!$E$612:$DT$612,'Mthly Bdgt'!N$86,UW!$E678:$DT678)</f>
        <v>0</v>
      </c>
      <c r="O99" s="1818">
        <f>SUMIF(UW!$E$612:$DT$612,'Mthly Bdgt'!O$86,UW!$E678:$DT678)</f>
        <v>0</v>
      </c>
      <c r="P99" s="1818">
        <f>SUMIF(UW!$E$612:$DT$612,'Mthly Bdgt'!P$86,UW!$E678:$DT678)</f>
        <v>0</v>
      </c>
      <c r="Q99" s="1822">
        <f t="shared" si="34"/>
        <v>0</v>
      </c>
      <c r="R99" s="1818">
        <f>Q99-UW!F321</f>
        <v>0</v>
      </c>
      <c r="S99" s="1818"/>
    </row>
    <row r="100" spans="3:19">
      <c r="C100" s="398" t="s">
        <v>545</v>
      </c>
      <c r="D100" s="1822">
        <f t="shared" si="30"/>
        <v>0</v>
      </c>
      <c r="E100" s="1818">
        <f>SUMIF(UW!$E$612:$DT$612,'Mthly Bdgt'!E$86,UW!$E679:$DT679)</f>
        <v>0</v>
      </c>
      <c r="F100" s="1818">
        <f>SUMIF(UW!$E$612:$DT$612,'Mthly Bdgt'!F$86,UW!$E679:$DT679)</f>
        <v>0</v>
      </c>
      <c r="G100" s="1818">
        <f>SUMIF(UW!$E$612:$DT$612,'Mthly Bdgt'!G$86,UW!$E679:$DT679)</f>
        <v>0</v>
      </c>
      <c r="H100" s="1818">
        <f>SUMIF(UW!$E$612:$DT$612,'Mthly Bdgt'!H$86,UW!$E679:$DT679)</f>
        <v>0</v>
      </c>
      <c r="I100" s="1818">
        <f>SUMIF(UW!$E$612:$DT$612,'Mthly Bdgt'!I$86,UW!$E679:$DT679)</f>
        <v>0</v>
      </c>
      <c r="J100" s="1818">
        <f>SUMIF(UW!$E$612:$DT$612,'Mthly Bdgt'!J$86,UW!$E679:$DT679)</f>
        <v>0</v>
      </c>
      <c r="K100" s="1818">
        <f>SUMIF(UW!$E$612:$DT$612,'Mthly Bdgt'!K$86,UW!$E679:$DT679)</f>
        <v>0</v>
      </c>
      <c r="L100" s="1818">
        <f>SUMIF(UW!$E$612:$DT$612,'Mthly Bdgt'!L$86,UW!$E679:$DT679)</f>
        <v>0</v>
      </c>
      <c r="M100" s="1818">
        <f>SUMIF(UW!$E$612:$DT$612,'Mthly Bdgt'!M$86,UW!$E679:$DT679)</f>
        <v>0</v>
      </c>
      <c r="N100" s="1818">
        <f>SUMIF(UW!$E$612:$DT$612,'Mthly Bdgt'!N$86,UW!$E679:$DT679)</f>
        <v>0</v>
      </c>
      <c r="O100" s="1818">
        <f>SUMIF(UW!$E$612:$DT$612,'Mthly Bdgt'!O$86,UW!$E679:$DT679)</f>
        <v>0</v>
      </c>
      <c r="P100" s="1818">
        <f>SUMIF(UW!$E$612:$DT$612,'Mthly Bdgt'!P$86,UW!$E679:$DT679)</f>
        <v>0</v>
      </c>
      <c r="Q100" s="1822">
        <f t="shared" si="34"/>
        <v>0</v>
      </c>
      <c r="R100" s="1818">
        <f>Q100-UW!F322</f>
        <v>0</v>
      </c>
      <c r="S100" s="1818"/>
    </row>
    <row r="101" spans="3:19">
      <c r="C101" s="398" t="s">
        <v>1286</v>
      </c>
      <c r="D101" s="1822">
        <f t="shared" si="30"/>
        <v>0</v>
      </c>
      <c r="E101" s="1818">
        <f>SUMIF(UW!$E$612:$DT$612,'Mthly Bdgt'!E$86,UW!$E680:$DT680)</f>
        <v>0</v>
      </c>
      <c r="F101" s="1818">
        <f>SUMIF(UW!$E$612:$DT$612,'Mthly Bdgt'!F$86,UW!$E680:$DT680)</f>
        <v>0</v>
      </c>
      <c r="G101" s="1818">
        <f>SUMIF(UW!$E$612:$DT$612,'Mthly Bdgt'!G$86,UW!$E680:$DT680)</f>
        <v>0</v>
      </c>
      <c r="H101" s="1818">
        <f>SUMIF(UW!$E$612:$DT$612,'Mthly Bdgt'!H$86,UW!$E680:$DT680)</f>
        <v>0</v>
      </c>
      <c r="I101" s="1818">
        <f>SUMIF(UW!$E$612:$DT$612,'Mthly Bdgt'!I$86,UW!$E680:$DT680)</f>
        <v>0</v>
      </c>
      <c r="J101" s="1818">
        <f>SUMIF(UW!$E$612:$DT$612,'Mthly Bdgt'!J$86,UW!$E680:$DT680)</f>
        <v>0</v>
      </c>
      <c r="K101" s="1818">
        <f>SUMIF(UW!$E$612:$DT$612,'Mthly Bdgt'!K$86,UW!$E680:$DT680)</f>
        <v>0</v>
      </c>
      <c r="L101" s="1818">
        <f>SUMIF(UW!$E$612:$DT$612,'Mthly Bdgt'!L$86,UW!$E680:$DT680)</f>
        <v>0</v>
      </c>
      <c r="M101" s="1818">
        <f>SUMIF(UW!$E$612:$DT$612,'Mthly Bdgt'!M$86,UW!$E680:$DT680)</f>
        <v>0</v>
      </c>
      <c r="N101" s="1818">
        <f>SUMIF(UW!$E$612:$DT$612,'Mthly Bdgt'!N$86,UW!$E680:$DT680)</f>
        <v>0</v>
      </c>
      <c r="O101" s="1818">
        <f>SUMIF(UW!$E$612:$DT$612,'Mthly Bdgt'!O$86,UW!$E680:$DT680)</f>
        <v>0</v>
      </c>
      <c r="P101" s="1818">
        <f>SUMIF(UW!$E$612:$DT$612,'Mthly Bdgt'!P$86,UW!$E680:$DT680)</f>
        <v>0</v>
      </c>
      <c r="Q101" s="1822">
        <f t="shared" si="34"/>
        <v>0</v>
      </c>
      <c r="R101" s="1818">
        <f>Q101-UW!F323</f>
        <v>0</v>
      </c>
      <c r="S101" s="1818"/>
    </row>
    <row r="102" spans="3:19">
      <c r="C102" s="398" t="s">
        <v>547</v>
      </c>
      <c r="D102" s="1822">
        <f t="shared" si="30"/>
        <v>0</v>
      </c>
      <c r="E102" s="1818">
        <f>SUMIF(UW!$E$612:$DT$612,'Mthly Bdgt'!E$86,UW!$E681:$DT681)</f>
        <v>0</v>
      </c>
      <c r="F102" s="1818">
        <f>SUMIF(UW!$E$612:$DT$612,'Mthly Bdgt'!F$86,UW!$E681:$DT681)</f>
        <v>0</v>
      </c>
      <c r="G102" s="1818">
        <f>SUMIF(UW!$E$612:$DT$612,'Mthly Bdgt'!G$86,UW!$E681:$DT681)</f>
        <v>0</v>
      </c>
      <c r="H102" s="1818">
        <f>SUMIF(UW!$E$612:$DT$612,'Mthly Bdgt'!H$86,UW!$E681:$DT681)</f>
        <v>0</v>
      </c>
      <c r="I102" s="1818">
        <f>SUMIF(UW!$E$612:$DT$612,'Mthly Bdgt'!I$86,UW!$E681:$DT681)</f>
        <v>0</v>
      </c>
      <c r="J102" s="1818">
        <f>SUMIF(UW!$E$612:$DT$612,'Mthly Bdgt'!J$86,UW!$E681:$DT681)</f>
        <v>0</v>
      </c>
      <c r="K102" s="1818">
        <f>SUMIF(UW!$E$612:$DT$612,'Mthly Bdgt'!K$86,UW!$E681:$DT681)</f>
        <v>0</v>
      </c>
      <c r="L102" s="1818">
        <f>SUMIF(UW!$E$612:$DT$612,'Mthly Bdgt'!L$86,UW!$E681:$DT681)</f>
        <v>0</v>
      </c>
      <c r="M102" s="1818">
        <f>SUMIF(UW!$E$612:$DT$612,'Mthly Bdgt'!M$86,UW!$E681:$DT681)</f>
        <v>0</v>
      </c>
      <c r="N102" s="1818">
        <f>SUMIF(UW!$E$612:$DT$612,'Mthly Bdgt'!N$86,UW!$E681:$DT681)</f>
        <v>0</v>
      </c>
      <c r="O102" s="1818">
        <f>SUMIF(UW!$E$612:$DT$612,'Mthly Bdgt'!O$86,UW!$E681:$DT681)</f>
        <v>0</v>
      </c>
      <c r="P102" s="1818">
        <f>SUMIF(UW!$E$612:$DT$612,'Mthly Bdgt'!P$86,UW!$E681:$DT681)</f>
        <v>0</v>
      </c>
      <c r="Q102" s="1822">
        <f t="shared" si="34"/>
        <v>0</v>
      </c>
      <c r="R102" s="1818">
        <f>Q102-UW!F324</f>
        <v>0</v>
      </c>
      <c r="S102" s="1818"/>
    </row>
    <row r="103" spans="3:19">
      <c r="C103" s="398" t="s">
        <v>1287</v>
      </c>
      <c r="D103" s="1822">
        <f t="shared" si="30"/>
        <v>0</v>
      </c>
      <c r="E103" s="1818">
        <f>SUMIF(UW!$E$612:$DT$612,'Mthly Bdgt'!E$86,UW!$E682:$DT682)</f>
        <v>0</v>
      </c>
      <c r="F103" s="1818">
        <f>SUMIF(UW!$E$612:$DT$612,'Mthly Bdgt'!F$86,UW!$E682:$DT682)</f>
        <v>0</v>
      </c>
      <c r="G103" s="1818">
        <f>SUMIF(UW!$E$612:$DT$612,'Mthly Bdgt'!G$86,UW!$E682:$DT682)</f>
        <v>0</v>
      </c>
      <c r="H103" s="1818">
        <f>SUMIF(UW!$E$612:$DT$612,'Mthly Bdgt'!H$86,UW!$E682:$DT682)</f>
        <v>0</v>
      </c>
      <c r="I103" s="1818">
        <f>SUMIF(UW!$E$612:$DT$612,'Mthly Bdgt'!I$86,UW!$E682:$DT682)</f>
        <v>0</v>
      </c>
      <c r="J103" s="1818">
        <f>SUMIF(UW!$E$612:$DT$612,'Mthly Bdgt'!J$86,UW!$E682:$DT682)</f>
        <v>0</v>
      </c>
      <c r="K103" s="1818">
        <f>SUMIF(UW!$E$612:$DT$612,'Mthly Bdgt'!K$86,UW!$E682:$DT682)</f>
        <v>0</v>
      </c>
      <c r="L103" s="1818">
        <f>SUMIF(UW!$E$612:$DT$612,'Mthly Bdgt'!L$86,UW!$E682:$DT682)</f>
        <v>0</v>
      </c>
      <c r="M103" s="1818">
        <f>SUMIF(UW!$E$612:$DT$612,'Mthly Bdgt'!M$86,UW!$E682:$DT682)</f>
        <v>0</v>
      </c>
      <c r="N103" s="1818">
        <f>SUMIF(UW!$E$612:$DT$612,'Mthly Bdgt'!N$86,UW!$E682:$DT682)</f>
        <v>0</v>
      </c>
      <c r="O103" s="1818">
        <f>SUMIF(UW!$E$612:$DT$612,'Mthly Bdgt'!O$86,UW!$E682:$DT682)</f>
        <v>0</v>
      </c>
      <c r="P103" s="1818">
        <f>SUMIF(UW!$E$612:$DT$612,'Mthly Bdgt'!P$86,UW!$E682:$DT682)</f>
        <v>0</v>
      </c>
      <c r="Q103" s="1822">
        <f t="shared" si="34"/>
        <v>0</v>
      </c>
      <c r="R103" s="1818">
        <f>Q103-UW!F325</f>
        <v>0</v>
      </c>
      <c r="S103" s="1818"/>
    </row>
    <row r="104" spans="3:19">
      <c r="C104" s="398" t="s">
        <v>1287</v>
      </c>
      <c r="D104" s="1822">
        <f t="shared" si="30"/>
        <v>0</v>
      </c>
      <c r="E104" s="1818">
        <f>SUMIF(UW!$E$612:$DT$612,'Mthly Bdgt'!E$86,UW!$E683:$DT683)</f>
        <v>0</v>
      </c>
      <c r="F104" s="1818">
        <f>SUMIF(UW!$E$612:$DT$612,'Mthly Bdgt'!F$86,UW!$E683:$DT683)</f>
        <v>0</v>
      </c>
      <c r="G104" s="1818">
        <f>SUMIF(UW!$E$612:$DT$612,'Mthly Bdgt'!G$86,UW!$E683:$DT683)</f>
        <v>0</v>
      </c>
      <c r="H104" s="1818">
        <f>SUMIF(UW!$E$612:$DT$612,'Mthly Bdgt'!H$86,UW!$E683:$DT683)</f>
        <v>0</v>
      </c>
      <c r="I104" s="1818">
        <f>SUMIF(UW!$E$612:$DT$612,'Mthly Bdgt'!I$86,UW!$E683:$DT683)</f>
        <v>0</v>
      </c>
      <c r="J104" s="1818">
        <f>SUMIF(UW!$E$612:$DT$612,'Mthly Bdgt'!J$86,UW!$E683:$DT683)</f>
        <v>0</v>
      </c>
      <c r="K104" s="1818">
        <f>SUMIF(UW!$E$612:$DT$612,'Mthly Bdgt'!K$86,UW!$E683:$DT683)</f>
        <v>0</v>
      </c>
      <c r="L104" s="1818">
        <f>SUMIF(UW!$E$612:$DT$612,'Mthly Bdgt'!L$86,UW!$E683:$DT683)</f>
        <v>0</v>
      </c>
      <c r="M104" s="1818">
        <f>SUMIF(UW!$E$612:$DT$612,'Mthly Bdgt'!M$86,UW!$E683:$DT683)</f>
        <v>0</v>
      </c>
      <c r="N104" s="1818">
        <f>SUMIF(UW!$E$612:$DT$612,'Mthly Bdgt'!N$86,UW!$E683:$DT683)</f>
        <v>0</v>
      </c>
      <c r="O104" s="1818">
        <f>SUMIF(UW!$E$612:$DT$612,'Mthly Bdgt'!O$86,UW!$E683:$DT683)</f>
        <v>0</v>
      </c>
      <c r="P104" s="1818">
        <f>SUMIF(UW!$E$612:$DT$612,'Mthly Bdgt'!P$86,UW!$E683:$DT683)</f>
        <v>0</v>
      </c>
      <c r="Q104" s="1822">
        <f t="shared" si="34"/>
        <v>0</v>
      </c>
      <c r="R104" s="1818">
        <f>Q104-UW!F326</f>
        <v>0</v>
      </c>
      <c r="S104" s="1818"/>
    </row>
    <row r="105" spans="3:19">
      <c r="C105" s="397" t="s">
        <v>1287</v>
      </c>
      <c r="D105" s="1819">
        <f t="shared" si="30"/>
        <v>0</v>
      </c>
      <c r="E105" s="1820">
        <f>SUMIF(UW!$E$612:$DT$612,'Mthly Bdgt'!E$86,UW!$E684:$DT684)</f>
        <v>0</v>
      </c>
      <c r="F105" s="1820">
        <f>SUMIF(UW!$E$612:$DT$612,'Mthly Bdgt'!F$86,UW!$E684:$DT684)</f>
        <v>0</v>
      </c>
      <c r="G105" s="1820">
        <f>SUMIF(UW!$E$612:$DT$612,'Mthly Bdgt'!G$86,UW!$E684:$DT684)</f>
        <v>0</v>
      </c>
      <c r="H105" s="1820">
        <f>SUMIF(UW!$E$612:$DT$612,'Mthly Bdgt'!H$86,UW!$E684:$DT684)</f>
        <v>0</v>
      </c>
      <c r="I105" s="1820">
        <f>SUMIF(UW!$E$612:$DT$612,'Mthly Bdgt'!I$86,UW!$E684:$DT684)</f>
        <v>0</v>
      </c>
      <c r="J105" s="1820">
        <f>SUMIF(UW!$E$612:$DT$612,'Mthly Bdgt'!J$86,UW!$E684:$DT684)</f>
        <v>0</v>
      </c>
      <c r="K105" s="1820">
        <f>SUMIF(UW!$E$612:$DT$612,'Mthly Bdgt'!K$86,UW!$E684:$DT684)</f>
        <v>0</v>
      </c>
      <c r="L105" s="1820">
        <f>SUMIF(UW!$E$612:$DT$612,'Mthly Bdgt'!L$86,UW!$E684:$DT684)</f>
        <v>0</v>
      </c>
      <c r="M105" s="1820">
        <f>SUMIF(UW!$E$612:$DT$612,'Mthly Bdgt'!M$86,UW!$E684:$DT684)</f>
        <v>0</v>
      </c>
      <c r="N105" s="1820">
        <f>SUMIF(UW!$E$612:$DT$612,'Mthly Bdgt'!N$86,UW!$E684:$DT684)</f>
        <v>0</v>
      </c>
      <c r="O105" s="1820">
        <f>SUMIF(UW!$E$612:$DT$612,'Mthly Bdgt'!O$86,UW!$E684:$DT684)</f>
        <v>0</v>
      </c>
      <c r="P105" s="1820">
        <f>SUMIF(UW!$E$612:$DT$612,'Mthly Bdgt'!P$86,UW!$E684:$DT684)</f>
        <v>0</v>
      </c>
      <c r="Q105" s="1819">
        <f t="shared" si="34"/>
        <v>0</v>
      </c>
      <c r="R105" s="1818">
        <f>Q105-UW!F327</f>
        <v>0</v>
      </c>
      <c r="S105" s="1818"/>
    </row>
    <row r="106" spans="3:19">
      <c r="C106" s="394" t="s">
        <v>410</v>
      </c>
      <c r="D106" s="1823">
        <f t="shared" ref="D106:P106" ca="1" si="35">SUM(D93:D105)</f>
        <v>0</v>
      </c>
      <c r="E106" s="1824">
        <f t="shared" ca="1" si="35"/>
        <v>0</v>
      </c>
      <c r="F106" s="1824">
        <f t="shared" ca="1" si="35"/>
        <v>0</v>
      </c>
      <c r="G106" s="1824">
        <f t="shared" ca="1" si="35"/>
        <v>0</v>
      </c>
      <c r="H106" s="1824">
        <f t="shared" ca="1" si="35"/>
        <v>0</v>
      </c>
      <c r="I106" s="1824">
        <f t="shared" ca="1" si="35"/>
        <v>0</v>
      </c>
      <c r="J106" s="1824">
        <f t="shared" ca="1" si="35"/>
        <v>0</v>
      </c>
      <c r="K106" s="1824">
        <f t="shared" ca="1" si="35"/>
        <v>0</v>
      </c>
      <c r="L106" s="1824">
        <f t="shared" ca="1" si="35"/>
        <v>0</v>
      </c>
      <c r="M106" s="1824">
        <f t="shared" ca="1" si="35"/>
        <v>0</v>
      </c>
      <c r="N106" s="1824">
        <f t="shared" ca="1" si="35"/>
        <v>0</v>
      </c>
      <c r="O106" s="1824">
        <f t="shared" ca="1" si="35"/>
        <v>0</v>
      </c>
      <c r="P106" s="1824">
        <f t="shared" ca="1" si="35"/>
        <v>0</v>
      </c>
      <c r="Q106" s="1823">
        <f t="shared" ca="1" si="34"/>
        <v>0</v>
      </c>
      <c r="R106" s="1818">
        <f ca="1">Q106-UW!F328</f>
        <v>0</v>
      </c>
      <c r="S106" s="1817"/>
    </row>
    <row r="107" spans="3:19">
      <c r="C107" s="352" t="s">
        <v>1288</v>
      </c>
      <c r="D107" s="1825" t="e">
        <f ca="1">(D87/UW!$D$21)*12</f>
        <v>#DIV/0!</v>
      </c>
      <c r="E107" s="1826" t="e">
        <f ca="1">(E87/UW!$D$21)*12</f>
        <v>#DIV/0!</v>
      </c>
      <c r="F107" s="1826" t="e">
        <f ca="1">(F87/UW!$D$21)*12</f>
        <v>#DIV/0!</v>
      </c>
      <c r="G107" s="1826" t="e">
        <f ca="1">(G87/UW!$D$21)*12</f>
        <v>#DIV/0!</v>
      </c>
      <c r="H107" s="1826" t="e">
        <f ca="1">(H87/UW!$D$21)*12</f>
        <v>#DIV/0!</v>
      </c>
      <c r="I107" s="1826" t="e">
        <f ca="1">(I87/UW!$D$21)*12</f>
        <v>#DIV/0!</v>
      </c>
      <c r="J107" s="1826" t="e">
        <f ca="1">(J87/UW!$D$21)*12</f>
        <v>#DIV/0!</v>
      </c>
      <c r="K107" s="1826" t="e">
        <f ca="1">(K87/UW!$D$21)*12</f>
        <v>#DIV/0!</v>
      </c>
      <c r="L107" s="1826" t="e">
        <f ca="1">(L87/UW!$D$21)*12</f>
        <v>#DIV/0!</v>
      </c>
      <c r="M107" s="1826" t="e">
        <f ca="1">(M87/UW!$D$21)*12</f>
        <v>#DIV/0!</v>
      </c>
      <c r="N107" s="1826" t="e">
        <f ca="1">(N87/UW!$D$21)*12</f>
        <v>#DIV/0!</v>
      </c>
      <c r="O107" s="1826" t="e">
        <f ca="1">(O87/UW!$D$21)*12</f>
        <v>#DIV/0!</v>
      </c>
      <c r="P107" s="1826" t="e">
        <f ca="1">(P87/UW!$D$21)*12</f>
        <v>#DIV/0!</v>
      </c>
      <c r="Q107" s="1825" t="e">
        <f ca="1">(Q87/UW!$D$21)</f>
        <v>#DIV/0!</v>
      </c>
      <c r="S107" s="1826"/>
    </row>
    <row r="108" spans="3:19">
      <c r="C108" s="352" t="s">
        <v>1289</v>
      </c>
      <c r="D108" s="1825">
        <f ca="1">IFERROR(D91/(D83*UW!$D$21),0)*12</f>
        <v>0</v>
      </c>
      <c r="E108" s="1826">
        <f t="shared" ref="E108:P108" ca="1" si="36">IFERROR(E91/E85*12,0)</f>
        <v>0</v>
      </c>
      <c r="F108" s="1826">
        <f t="shared" ca="1" si="36"/>
        <v>0</v>
      </c>
      <c r="G108" s="1826">
        <f t="shared" ca="1" si="36"/>
        <v>0</v>
      </c>
      <c r="H108" s="1826">
        <f t="shared" ca="1" si="36"/>
        <v>0</v>
      </c>
      <c r="I108" s="1826">
        <f t="shared" ca="1" si="36"/>
        <v>0</v>
      </c>
      <c r="J108" s="1826">
        <f t="shared" ca="1" si="36"/>
        <v>0</v>
      </c>
      <c r="K108" s="1826">
        <f t="shared" ca="1" si="36"/>
        <v>0</v>
      </c>
      <c r="L108" s="1826">
        <f t="shared" ca="1" si="36"/>
        <v>0</v>
      </c>
      <c r="M108" s="1826">
        <f t="shared" ca="1" si="36"/>
        <v>0</v>
      </c>
      <c r="N108" s="1826">
        <f t="shared" ca="1" si="36"/>
        <v>0</v>
      </c>
      <c r="O108" s="1826">
        <f t="shared" ca="1" si="36"/>
        <v>0</v>
      </c>
      <c r="P108" s="1826">
        <f t="shared" ca="1" si="36"/>
        <v>0</v>
      </c>
      <c r="Q108" s="1825">
        <f ca="1">IFERROR(Q91/Q85,0)</f>
        <v>0</v>
      </c>
      <c r="S108" s="1826"/>
    </row>
    <row r="109" spans="3:19">
      <c r="C109" s="352" t="s">
        <v>119</v>
      </c>
      <c r="D109" s="1825">
        <f t="shared" ref="D109:P109" ca="1" si="37">IFERROR(D93/D85,0)*12</f>
        <v>0</v>
      </c>
      <c r="E109" s="1826">
        <f t="shared" ca="1" si="37"/>
        <v>0</v>
      </c>
      <c r="F109" s="1826">
        <f t="shared" ca="1" si="37"/>
        <v>0</v>
      </c>
      <c r="G109" s="1826">
        <f t="shared" ca="1" si="37"/>
        <v>0</v>
      </c>
      <c r="H109" s="1826">
        <f t="shared" ca="1" si="37"/>
        <v>0</v>
      </c>
      <c r="I109" s="1826">
        <f t="shared" ca="1" si="37"/>
        <v>0</v>
      </c>
      <c r="J109" s="1826">
        <f t="shared" ca="1" si="37"/>
        <v>0</v>
      </c>
      <c r="K109" s="1826">
        <f t="shared" ca="1" si="37"/>
        <v>0</v>
      </c>
      <c r="L109" s="1826">
        <f t="shared" ca="1" si="37"/>
        <v>0</v>
      </c>
      <c r="M109" s="1826">
        <f t="shared" ca="1" si="37"/>
        <v>0</v>
      </c>
      <c r="N109" s="1826">
        <f t="shared" ca="1" si="37"/>
        <v>0</v>
      </c>
      <c r="O109" s="1826">
        <f t="shared" ca="1" si="37"/>
        <v>0</v>
      </c>
      <c r="P109" s="1826">
        <f t="shared" ca="1" si="37"/>
        <v>0</v>
      </c>
      <c r="Q109" s="1825">
        <f ca="1">IFERROR(Q93/Q85,0)</f>
        <v>0</v>
      </c>
      <c r="S109" s="1826"/>
    </row>
    <row r="110" spans="3:19">
      <c r="D110" s="371"/>
      <c r="Q110" s="371"/>
    </row>
    <row r="111" spans="3:19">
      <c r="D111" s="371"/>
      <c r="Q111" s="371"/>
    </row>
    <row r="112" spans="3:19">
      <c r="C112" s="394" t="s">
        <v>444</v>
      </c>
      <c r="D112" s="399" t="s">
        <v>124</v>
      </c>
      <c r="E112" s="1827">
        <f t="shared" ref="E112:P112" si="38">E86</f>
        <v>13</v>
      </c>
      <c r="F112" s="1827">
        <f t="shared" si="38"/>
        <v>14</v>
      </c>
      <c r="G112" s="1827">
        <f t="shared" si="38"/>
        <v>15</v>
      </c>
      <c r="H112" s="1827">
        <f t="shared" si="38"/>
        <v>16</v>
      </c>
      <c r="I112" s="1827">
        <f t="shared" si="38"/>
        <v>17</v>
      </c>
      <c r="J112" s="1827">
        <f t="shared" si="38"/>
        <v>18</v>
      </c>
      <c r="K112" s="1827">
        <f t="shared" si="38"/>
        <v>19</v>
      </c>
      <c r="L112" s="1827">
        <f t="shared" si="38"/>
        <v>20</v>
      </c>
      <c r="M112" s="1827">
        <f t="shared" si="38"/>
        <v>21</v>
      </c>
      <c r="N112" s="1827">
        <f t="shared" si="38"/>
        <v>22</v>
      </c>
      <c r="O112" s="1827">
        <f t="shared" si="38"/>
        <v>23</v>
      </c>
      <c r="P112" s="1827">
        <f t="shared" si="38"/>
        <v>24</v>
      </c>
      <c r="Q112" s="399" t="s">
        <v>603</v>
      </c>
      <c r="S112" s="1828"/>
    </row>
    <row r="113" spans="3:19">
      <c r="C113" t="s">
        <v>423</v>
      </c>
      <c r="D113" s="1822">
        <f t="shared" ref="D113:D134" ca="1" si="39">P42</f>
        <v>0</v>
      </c>
      <c r="E113" s="1818">
        <f ca="1">SUMIF(UW!$E$612:$DT$612,E$86,UW!$E690:$DT690)</f>
        <v>0</v>
      </c>
      <c r="F113" s="1818">
        <f ca="1">SUMIF(UW!$E$612:$DT$612,F$86,UW!$E690:$DT690)</f>
        <v>0</v>
      </c>
      <c r="G113" s="1818">
        <f ca="1">SUMIF(UW!$E$612:$DT$612,G$86,UW!$E690:$DT690)</f>
        <v>0</v>
      </c>
      <c r="H113" s="1818">
        <f ca="1">SUMIF(UW!$E$612:$DT$612,H$86,UW!$E690:$DT690)</f>
        <v>0</v>
      </c>
      <c r="I113" s="1818">
        <f ca="1">SUMIF(UW!$E$612:$DT$612,I$86,UW!$E690:$DT690)</f>
        <v>0</v>
      </c>
      <c r="J113" s="1818">
        <f ca="1">SUMIF(UW!$E$612:$DT$612,J$86,UW!$E690:$DT690)</f>
        <v>0</v>
      </c>
      <c r="K113" s="1818">
        <f ca="1">SUMIF(UW!$E$612:$DT$612,K$86,UW!$E690:$DT690)</f>
        <v>0</v>
      </c>
      <c r="L113" s="1818">
        <f ca="1">SUMIF(UW!$E$612:$DT$612,L$86,UW!$E690:$DT690)</f>
        <v>0</v>
      </c>
      <c r="M113" s="1818">
        <f ca="1">SUMIF(UW!$E$612:$DT$612,M$86,UW!$E690:$DT690)</f>
        <v>0</v>
      </c>
      <c r="N113" s="1818">
        <f ca="1">SUMIF(UW!$E$612:$DT$612,N$86,UW!$E690:$DT690)</f>
        <v>0</v>
      </c>
      <c r="O113" s="1818">
        <f ca="1">SUMIF(UW!$E$612:$DT$612,O$86,UW!$E690:$DT690)</f>
        <v>0</v>
      </c>
      <c r="P113" s="1818">
        <f ca="1">SUMIF(UW!$E$612:$DT$612,P$86,UW!$E690:$DT690)</f>
        <v>0</v>
      </c>
      <c r="Q113" s="1822">
        <f t="shared" ref="Q113:Q134" ca="1" si="40">SUM(E113:P113)</f>
        <v>0</v>
      </c>
      <c r="R113" s="1818">
        <f ca="1">Q113-UW!F369</f>
        <v>0</v>
      </c>
      <c r="S113" s="1818"/>
    </row>
    <row r="114" spans="3:19">
      <c r="C114" t="s">
        <v>855</v>
      </c>
      <c r="D114" s="1822">
        <f t="shared" ca="1" si="39"/>
        <v>0</v>
      </c>
      <c r="E114" s="1818">
        <f ca="1">SUMIF(UW!$E$612:$DT$612,E$86,UW!$E691:$DT691)</f>
        <v>0</v>
      </c>
      <c r="F114" s="1818">
        <f ca="1">SUMIF(UW!$E$612:$DT$612,F$86,UW!$E691:$DT691)</f>
        <v>0</v>
      </c>
      <c r="G114" s="1818">
        <f ca="1">SUMIF(UW!$E$612:$DT$612,G$86,UW!$E691:$DT691)</f>
        <v>0</v>
      </c>
      <c r="H114" s="1818">
        <f ca="1">SUMIF(UW!$E$612:$DT$612,H$86,UW!$E691:$DT691)</f>
        <v>0</v>
      </c>
      <c r="I114" s="1818">
        <f ca="1">SUMIF(UW!$E$612:$DT$612,I$86,UW!$E691:$DT691)</f>
        <v>0</v>
      </c>
      <c r="J114" s="1818">
        <f ca="1">SUMIF(UW!$E$612:$DT$612,J$86,UW!$E691:$DT691)</f>
        <v>0</v>
      </c>
      <c r="K114" s="1818">
        <f ca="1">SUMIF(UW!$E$612:$DT$612,K$86,UW!$E691:$DT691)</f>
        <v>0</v>
      </c>
      <c r="L114" s="1818">
        <f ca="1">SUMIF(UW!$E$612:$DT$612,L$86,UW!$E691:$DT691)</f>
        <v>0</v>
      </c>
      <c r="M114" s="1818">
        <f ca="1">SUMIF(UW!$E$612:$DT$612,M$86,UW!$E691:$DT691)</f>
        <v>0</v>
      </c>
      <c r="N114" s="1818">
        <f ca="1">SUMIF(UW!$E$612:$DT$612,N$86,UW!$E691:$DT691)</f>
        <v>0</v>
      </c>
      <c r="O114" s="1818">
        <f ca="1">SUMIF(UW!$E$612:$DT$612,O$86,UW!$E691:$DT691)</f>
        <v>0</v>
      </c>
      <c r="P114" s="1818">
        <f ca="1">SUMIF(UW!$E$612:$DT$612,P$86,UW!$E691:$DT691)</f>
        <v>0</v>
      </c>
      <c r="Q114" s="1822">
        <f t="shared" ca="1" si="40"/>
        <v>0</v>
      </c>
      <c r="R114" s="1818">
        <f ca="1">Q114-UW!F370</f>
        <v>0</v>
      </c>
      <c r="S114" s="1818"/>
    </row>
    <row r="115" spans="3:19">
      <c r="C115" t="s">
        <v>425</v>
      </c>
      <c r="D115" s="1822">
        <f t="shared" ca="1" si="39"/>
        <v>81.600000000000009</v>
      </c>
      <c r="E115" s="1818">
        <f ca="1">SUMIF(UW!$E$612:$DT$612,E$86,UW!$E692:$DT692)</f>
        <v>83.232000000000014</v>
      </c>
      <c r="F115" s="1818">
        <f ca="1">SUMIF(UW!$E$612:$DT$612,F$86,UW!$E692:$DT692)</f>
        <v>83.232000000000014</v>
      </c>
      <c r="G115" s="1818">
        <f ca="1">SUMIF(UW!$E$612:$DT$612,G$86,UW!$E692:$DT692)</f>
        <v>83.232000000000014</v>
      </c>
      <c r="H115" s="1818">
        <f ca="1">SUMIF(UW!$E$612:$DT$612,H$86,UW!$E692:$DT692)</f>
        <v>83.232000000000014</v>
      </c>
      <c r="I115" s="1818">
        <f ca="1">SUMIF(UW!$E$612:$DT$612,I$86,UW!$E692:$DT692)</f>
        <v>83.232000000000014</v>
      </c>
      <c r="J115" s="1818">
        <f ca="1">SUMIF(UW!$E$612:$DT$612,J$86,UW!$E692:$DT692)</f>
        <v>83.232000000000014</v>
      </c>
      <c r="K115" s="1818">
        <f ca="1">SUMIF(UW!$E$612:$DT$612,K$86,UW!$E692:$DT692)</f>
        <v>83.232000000000014</v>
      </c>
      <c r="L115" s="1818">
        <f ca="1">SUMIF(UW!$E$612:$DT$612,L$86,UW!$E692:$DT692)</f>
        <v>83.232000000000014</v>
      </c>
      <c r="M115" s="1818">
        <f ca="1">SUMIF(UW!$E$612:$DT$612,M$86,UW!$E692:$DT692)</f>
        <v>83.232000000000014</v>
      </c>
      <c r="N115" s="1818">
        <f ca="1">SUMIF(UW!$E$612:$DT$612,N$86,UW!$E692:$DT692)</f>
        <v>83.232000000000014</v>
      </c>
      <c r="O115" s="1818">
        <f ca="1">SUMIF(UW!$E$612:$DT$612,O$86,UW!$E692:$DT692)</f>
        <v>83.232000000000014</v>
      </c>
      <c r="P115" s="1818">
        <f ca="1">SUMIF(UW!$E$612:$DT$612,P$86,UW!$E692:$DT692)</f>
        <v>83.232000000000014</v>
      </c>
      <c r="Q115" s="1822">
        <f t="shared" ca="1" si="40"/>
        <v>998.78399999999999</v>
      </c>
      <c r="R115" s="1818">
        <f ca="1">Q115-UW!F371</f>
        <v>0</v>
      </c>
      <c r="S115" s="1818"/>
    </row>
    <row r="116" spans="3:19">
      <c r="C116" t="s">
        <v>426</v>
      </c>
      <c r="D116" s="1822">
        <f t="shared" ca="1" si="39"/>
        <v>0</v>
      </c>
      <c r="E116" s="1818">
        <f ca="1">SUMIF(UW!$E$612:$DT$612,E$86,UW!$E693:$DT693)</f>
        <v>0</v>
      </c>
      <c r="F116" s="1818">
        <f ca="1">SUMIF(UW!$E$612:$DT$612,F$86,UW!$E693:$DT693)</f>
        <v>0</v>
      </c>
      <c r="G116" s="1818">
        <f ca="1">SUMIF(UW!$E$612:$DT$612,G$86,UW!$E693:$DT693)</f>
        <v>0</v>
      </c>
      <c r="H116" s="1818">
        <f ca="1">SUMIF(UW!$E$612:$DT$612,H$86,UW!$E693:$DT693)</f>
        <v>0</v>
      </c>
      <c r="I116" s="1818">
        <f ca="1">SUMIF(UW!$E$612:$DT$612,I$86,UW!$E693:$DT693)</f>
        <v>0</v>
      </c>
      <c r="J116" s="1818">
        <f ca="1">SUMIF(UW!$E$612:$DT$612,J$86,UW!$E693:$DT693)</f>
        <v>0</v>
      </c>
      <c r="K116" s="1818">
        <f ca="1">SUMIF(UW!$E$612:$DT$612,K$86,UW!$E693:$DT693)</f>
        <v>0</v>
      </c>
      <c r="L116" s="1818">
        <f ca="1">SUMIF(UW!$E$612:$DT$612,L$86,UW!$E693:$DT693)</f>
        <v>0</v>
      </c>
      <c r="M116" s="1818">
        <f ca="1">SUMIF(UW!$E$612:$DT$612,M$86,UW!$E693:$DT693)</f>
        <v>0</v>
      </c>
      <c r="N116" s="1818">
        <f ca="1">SUMIF(UW!$E$612:$DT$612,N$86,UW!$E693:$DT693)</f>
        <v>0</v>
      </c>
      <c r="O116" s="1818">
        <f ca="1">SUMIF(UW!$E$612:$DT$612,O$86,UW!$E693:$DT693)</f>
        <v>0</v>
      </c>
      <c r="P116" s="1818">
        <f ca="1">SUMIF(UW!$E$612:$DT$612,P$86,UW!$E693:$DT693)</f>
        <v>0</v>
      </c>
      <c r="Q116" s="1822">
        <f t="shared" ca="1" si="40"/>
        <v>0</v>
      </c>
      <c r="R116" s="1818">
        <f ca="1">Q116-UW!F372</f>
        <v>0</v>
      </c>
      <c r="S116" s="1818"/>
    </row>
    <row r="117" spans="3:19">
      <c r="C117" t="s">
        <v>427</v>
      </c>
      <c r="D117" s="1822">
        <f t="shared" ca="1" si="39"/>
        <v>0</v>
      </c>
      <c r="E117" s="1818">
        <f ca="1">SUMIF(UW!$E$612:$DT$612,E$86,UW!$E694:$DT694)</f>
        <v>0</v>
      </c>
      <c r="F117" s="1818">
        <f ca="1">SUMIF(UW!$E$612:$DT$612,F$86,UW!$E694:$DT694)</f>
        <v>0</v>
      </c>
      <c r="G117" s="1818">
        <f ca="1">SUMIF(UW!$E$612:$DT$612,G$86,UW!$E694:$DT694)</f>
        <v>0</v>
      </c>
      <c r="H117" s="1818">
        <f ca="1">SUMIF(UW!$E$612:$DT$612,H$86,UW!$E694:$DT694)</f>
        <v>0</v>
      </c>
      <c r="I117" s="1818">
        <f ca="1">SUMIF(UW!$E$612:$DT$612,I$86,UW!$E694:$DT694)</f>
        <v>0</v>
      </c>
      <c r="J117" s="1818">
        <f ca="1">SUMIF(UW!$E$612:$DT$612,J$86,UW!$E694:$DT694)</f>
        <v>0</v>
      </c>
      <c r="K117" s="1818">
        <f ca="1">SUMIF(UW!$E$612:$DT$612,K$86,UW!$E694:$DT694)</f>
        <v>0</v>
      </c>
      <c r="L117" s="1818">
        <f ca="1">SUMIF(UW!$E$612:$DT$612,L$86,UW!$E694:$DT694)</f>
        <v>0</v>
      </c>
      <c r="M117" s="1818">
        <f ca="1">SUMIF(UW!$E$612:$DT$612,M$86,UW!$E694:$DT694)</f>
        <v>0</v>
      </c>
      <c r="N117" s="1818">
        <f ca="1">SUMIF(UW!$E$612:$DT$612,N$86,UW!$E694:$DT694)</f>
        <v>0</v>
      </c>
      <c r="O117" s="1818">
        <f ca="1">SUMIF(UW!$E$612:$DT$612,O$86,UW!$E694:$DT694)</f>
        <v>0</v>
      </c>
      <c r="P117" s="1818">
        <f ca="1">SUMIF(UW!$E$612:$DT$612,P$86,UW!$E694:$DT694)</f>
        <v>0</v>
      </c>
      <c r="Q117" s="1822">
        <f t="shared" ca="1" si="40"/>
        <v>0</v>
      </c>
      <c r="R117" s="1818">
        <f ca="1">Q117-UW!F373</f>
        <v>0</v>
      </c>
      <c r="S117" s="1818"/>
    </row>
    <row r="118" spans="3:19">
      <c r="C118" t="s">
        <v>428</v>
      </c>
      <c r="D118" s="1822">
        <f t="shared" ca="1" si="39"/>
        <v>0</v>
      </c>
      <c r="E118" s="1818">
        <f ca="1">SUMIF(UW!$E$612:$DT$612,E$86,UW!$E695:$DT695)</f>
        <v>0</v>
      </c>
      <c r="F118" s="1818">
        <f ca="1">SUMIF(UW!$E$612:$DT$612,F$86,UW!$E695:$DT695)</f>
        <v>0</v>
      </c>
      <c r="G118" s="1818">
        <f ca="1">SUMIF(UW!$E$612:$DT$612,G$86,UW!$E695:$DT695)</f>
        <v>0</v>
      </c>
      <c r="H118" s="1818">
        <f ca="1">SUMIF(UW!$E$612:$DT$612,H$86,UW!$E695:$DT695)</f>
        <v>0</v>
      </c>
      <c r="I118" s="1818">
        <f ca="1">SUMIF(UW!$E$612:$DT$612,I$86,UW!$E695:$DT695)</f>
        <v>0</v>
      </c>
      <c r="J118" s="1818">
        <f ca="1">SUMIF(UW!$E$612:$DT$612,J$86,UW!$E695:$DT695)</f>
        <v>0</v>
      </c>
      <c r="K118" s="1818">
        <f ca="1">SUMIF(UW!$E$612:$DT$612,K$86,UW!$E695:$DT695)</f>
        <v>0</v>
      </c>
      <c r="L118" s="1818">
        <f ca="1">SUMIF(UW!$E$612:$DT$612,L$86,UW!$E695:$DT695)</f>
        <v>0</v>
      </c>
      <c r="M118" s="1818">
        <f ca="1">SUMIF(UW!$E$612:$DT$612,M$86,UW!$E695:$DT695)</f>
        <v>0</v>
      </c>
      <c r="N118" s="1818">
        <f ca="1">SUMIF(UW!$E$612:$DT$612,N$86,UW!$E695:$DT695)</f>
        <v>0</v>
      </c>
      <c r="O118" s="1818">
        <f ca="1">SUMIF(UW!$E$612:$DT$612,O$86,UW!$E695:$DT695)</f>
        <v>0</v>
      </c>
      <c r="P118" s="1818">
        <f ca="1">SUMIF(UW!$E$612:$DT$612,P$86,UW!$E695:$DT695)</f>
        <v>0</v>
      </c>
      <c r="Q118" s="1822">
        <f t="shared" ca="1" si="40"/>
        <v>0</v>
      </c>
      <c r="R118" s="1818">
        <f ca="1">Q118-UW!F374</f>
        <v>0</v>
      </c>
      <c r="S118" s="1818"/>
    </row>
    <row r="119" spans="3:19">
      <c r="C119" t="s">
        <v>429</v>
      </c>
      <c r="D119" s="1822">
        <f t="shared" ca="1" si="39"/>
        <v>0</v>
      </c>
      <c r="E119" s="1818">
        <f ca="1">SUMIF(UW!$E$612:$DT$612,E$86,UW!$E696:$DT696)</f>
        <v>0</v>
      </c>
      <c r="F119" s="1818">
        <f ca="1">SUMIF(UW!$E$612:$DT$612,F$86,UW!$E696:$DT696)</f>
        <v>0</v>
      </c>
      <c r="G119" s="1818">
        <f ca="1">SUMIF(UW!$E$612:$DT$612,G$86,UW!$E696:$DT696)</f>
        <v>0</v>
      </c>
      <c r="H119" s="1818">
        <f ca="1">SUMIF(UW!$E$612:$DT$612,H$86,UW!$E696:$DT696)</f>
        <v>0</v>
      </c>
      <c r="I119" s="1818">
        <f ca="1">SUMIF(UW!$E$612:$DT$612,I$86,UW!$E696:$DT696)</f>
        <v>0</v>
      </c>
      <c r="J119" s="1818">
        <f ca="1">SUMIF(UW!$E$612:$DT$612,J$86,UW!$E696:$DT696)</f>
        <v>0</v>
      </c>
      <c r="K119" s="1818">
        <f ca="1">SUMIF(UW!$E$612:$DT$612,K$86,UW!$E696:$DT696)</f>
        <v>0</v>
      </c>
      <c r="L119" s="1818">
        <f ca="1">SUMIF(UW!$E$612:$DT$612,L$86,UW!$E696:$DT696)</f>
        <v>0</v>
      </c>
      <c r="M119" s="1818">
        <f ca="1">SUMIF(UW!$E$612:$DT$612,M$86,UW!$E696:$DT696)</f>
        <v>0</v>
      </c>
      <c r="N119" s="1818">
        <f ca="1">SUMIF(UW!$E$612:$DT$612,N$86,UW!$E696:$DT696)</f>
        <v>0</v>
      </c>
      <c r="O119" s="1818">
        <f ca="1">SUMIF(UW!$E$612:$DT$612,O$86,UW!$E696:$DT696)</f>
        <v>0</v>
      </c>
      <c r="P119" s="1818">
        <f ca="1">SUMIF(UW!$E$612:$DT$612,P$86,UW!$E696:$DT696)</f>
        <v>0</v>
      </c>
      <c r="Q119" s="1822">
        <f t="shared" ca="1" si="40"/>
        <v>0</v>
      </c>
      <c r="R119" s="1818">
        <f ca="1">Q119-UW!F375</f>
        <v>0</v>
      </c>
      <c r="S119" s="1818"/>
    </row>
    <row r="120" spans="3:19">
      <c r="C120" t="s">
        <v>430</v>
      </c>
      <c r="D120" s="1822">
        <f t="shared" ca="1" si="39"/>
        <v>0</v>
      </c>
      <c r="E120" s="1818">
        <f ca="1">SUMIF(UW!$E$612:$DT$612,E$86,UW!$E697:$DT697)</f>
        <v>0</v>
      </c>
      <c r="F120" s="1818">
        <f ca="1">SUMIF(UW!$E$612:$DT$612,F$86,UW!$E697:$DT697)</f>
        <v>0</v>
      </c>
      <c r="G120" s="1818">
        <f ca="1">SUMIF(UW!$E$612:$DT$612,G$86,UW!$E697:$DT697)</f>
        <v>0</v>
      </c>
      <c r="H120" s="1818">
        <f ca="1">SUMIF(UW!$E$612:$DT$612,H$86,UW!$E697:$DT697)</f>
        <v>0</v>
      </c>
      <c r="I120" s="1818">
        <f ca="1">SUMIF(UW!$E$612:$DT$612,I$86,UW!$E697:$DT697)</f>
        <v>0</v>
      </c>
      <c r="J120" s="1818">
        <f ca="1">SUMIF(UW!$E$612:$DT$612,J$86,UW!$E697:$DT697)</f>
        <v>0</v>
      </c>
      <c r="K120" s="1818">
        <f ca="1">SUMIF(UW!$E$612:$DT$612,K$86,UW!$E697:$DT697)</f>
        <v>0</v>
      </c>
      <c r="L120" s="1818">
        <f ca="1">SUMIF(UW!$E$612:$DT$612,L$86,UW!$E697:$DT697)</f>
        <v>0</v>
      </c>
      <c r="M120" s="1818">
        <f ca="1">SUMIF(UW!$E$612:$DT$612,M$86,UW!$E697:$DT697)</f>
        <v>0</v>
      </c>
      <c r="N120" s="1818">
        <f ca="1">SUMIF(UW!$E$612:$DT$612,N$86,UW!$E697:$DT697)</f>
        <v>0</v>
      </c>
      <c r="O120" s="1818">
        <f ca="1">SUMIF(UW!$E$612:$DT$612,O$86,UW!$E697:$DT697)</f>
        <v>0</v>
      </c>
      <c r="P120" s="1818">
        <f ca="1">SUMIF(UW!$E$612:$DT$612,P$86,UW!$E697:$DT697)</f>
        <v>0</v>
      </c>
      <c r="Q120" s="1822">
        <f t="shared" ca="1" si="40"/>
        <v>0</v>
      </c>
      <c r="R120" s="1818">
        <f ca="1">Q120-UW!F376</f>
        <v>0</v>
      </c>
      <c r="S120" s="1818"/>
    </row>
    <row r="121" spans="3:19">
      <c r="C121" t="s">
        <v>431</v>
      </c>
      <c r="D121" s="1822">
        <f t="shared" ca="1" si="39"/>
        <v>0</v>
      </c>
      <c r="E121" s="1818">
        <f ca="1">SUMIF(UW!$E$612:$DT$612,E$86,UW!$E698:$DT698)</f>
        <v>0</v>
      </c>
      <c r="F121" s="1818">
        <f ca="1">SUMIF(UW!$E$612:$DT$612,F$86,UW!$E698:$DT698)</f>
        <v>0</v>
      </c>
      <c r="G121" s="1818">
        <f ca="1">SUMIF(UW!$E$612:$DT$612,G$86,UW!$E698:$DT698)</f>
        <v>0</v>
      </c>
      <c r="H121" s="1818">
        <f ca="1">SUMIF(UW!$E$612:$DT$612,H$86,UW!$E698:$DT698)</f>
        <v>0</v>
      </c>
      <c r="I121" s="1818">
        <f ca="1">SUMIF(UW!$E$612:$DT$612,I$86,UW!$E698:$DT698)</f>
        <v>0</v>
      </c>
      <c r="J121" s="1818">
        <f ca="1">SUMIF(UW!$E$612:$DT$612,J$86,UW!$E698:$DT698)</f>
        <v>0</v>
      </c>
      <c r="K121" s="1818">
        <f ca="1">SUMIF(UW!$E$612:$DT$612,K$86,UW!$E698:$DT698)</f>
        <v>0</v>
      </c>
      <c r="L121" s="1818">
        <f ca="1">SUMIF(UW!$E$612:$DT$612,L$86,UW!$E698:$DT698)</f>
        <v>0</v>
      </c>
      <c r="M121" s="1818">
        <f ca="1">SUMIF(UW!$E$612:$DT$612,M$86,UW!$E698:$DT698)</f>
        <v>0</v>
      </c>
      <c r="N121" s="1818">
        <f ca="1">SUMIF(UW!$E$612:$DT$612,N$86,UW!$E698:$DT698)</f>
        <v>0</v>
      </c>
      <c r="O121" s="1818">
        <f ca="1">SUMIF(UW!$E$612:$DT$612,O$86,UW!$E698:$DT698)</f>
        <v>0</v>
      </c>
      <c r="P121" s="1818">
        <f ca="1">SUMIF(UW!$E$612:$DT$612,P$86,UW!$E698:$DT698)</f>
        <v>0</v>
      </c>
      <c r="Q121" s="1822">
        <f t="shared" ca="1" si="40"/>
        <v>0</v>
      </c>
      <c r="R121" s="1818">
        <f ca="1">Q121-UW!F377</f>
        <v>0</v>
      </c>
      <c r="S121" s="1818"/>
    </row>
    <row r="122" spans="3:19">
      <c r="C122" t="s">
        <v>432</v>
      </c>
      <c r="D122" s="1822">
        <f t="shared" ca="1" si="39"/>
        <v>0</v>
      </c>
      <c r="E122" s="1818">
        <f ca="1">SUMIF(UW!$E$612:$DT$612,E$86,UW!$E699:$DT699)</f>
        <v>0</v>
      </c>
      <c r="F122" s="1818">
        <f ca="1">SUMIF(UW!$E$612:$DT$612,F$86,UW!$E699:$DT699)</f>
        <v>0</v>
      </c>
      <c r="G122" s="1818">
        <f ca="1">SUMIF(UW!$E$612:$DT$612,G$86,UW!$E699:$DT699)</f>
        <v>0</v>
      </c>
      <c r="H122" s="1818">
        <f ca="1">SUMIF(UW!$E$612:$DT$612,H$86,UW!$E699:$DT699)</f>
        <v>0</v>
      </c>
      <c r="I122" s="1818">
        <f ca="1">SUMIF(UW!$E$612:$DT$612,I$86,UW!$E699:$DT699)</f>
        <v>0</v>
      </c>
      <c r="J122" s="1818">
        <f ca="1">SUMIF(UW!$E$612:$DT$612,J$86,UW!$E699:$DT699)</f>
        <v>0</v>
      </c>
      <c r="K122" s="1818">
        <f ca="1">SUMIF(UW!$E$612:$DT$612,K$86,UW!$E699:$DT699)</f>
        <v>0</v>
      </c>
      <c r="L122" s="1818">
        <f ca="1">SUMIF(UW!$E$612:$DT$612,L$86,UW!$E699:$DT699)</f>
        <v>0</v>
      </c>
      <c r="M122" s="1818">
        <f ca="1">SUMIF(UW!$E$612:$DT$612,M$86,UW!$E699:$DT699)</f>
        <v>0</v>
      </c>
      <c r="N122" s="1818">
        <f ca="1">SUMIF(UW!$E$612:$DT$612,N$86,UW!$E699:$DT699)</f>
        <v>0</v>
      </c>
      <c r="O122" s="1818">
        <f ca="1">SUMIF(UW!$E$612:$DT$612,O$86,UW!$E699:$DT699)</f>
        <v>0</v>
      </c>
      <c r="P122" s="1818">
        <f ca="1">SUMIF(UW!$E$612:$DT$612,P$86,UW!$E699:$DT699)</f>
        <v>0</v>
      </c>
      <c r="Q122" s="1822">
        <f t="shared" ca="1" si="40"/>
        <v>0</v>
      </c>
      <c r="R122" s="1818">
        <f ca="1">Q122-UW!F378</f>
        <v>0</v>
      </c>
      <c r="S122" s="1818"/>
    </row>
    <row r="123" spans="3:19">
      <c r="C123" t="s">
        <v>433</v>
      </c>
      <c r="D123" s="1822">
        <f t="shared" ca="1" si="39"/>
        <v>0</v>
      </c>
      <c r="E123" s="1818">
        <f ca="1">SUMIF(UW!$E$612:$DT$612,E$86,UW!$E700:$DT700)</f>
        <v>0</v>
      </c>
      <c r="F123" s="1818">
        <f ca="1">SUMIF(UW!$E$612:$DT$612,F$86,UW!$E700:$DT700)</f>
        <v>0</v>
      </c>
      <c r="G123" s="1818">
        <f ca="1">SUMIF(UW!$E$612:$DT$612,G$86,UW!$E700:$DT700)</f>
        <v>0</v>
      </c>
      <c r="H123" s="1818">
        <f ca="1">SUMIF(UW!$E$612:$DT$612,H$86,UW!$E700:$DT700)</f>
        <v>0</v>
      </c>
      <c r="I123" s="1818">
        <f ca="1">SUMIF(UW!$E$612:$DT$612,I$86,UW!$E700:$DT700)</f>
        <v>0</v>
      </c>
      <c r="J123" s="1818">
        <f ca="1">SUMIF(UW!$E$612:$DT$612,J$86,UW!$E700:$DT700)</f>
        <v>0</v>
      </c>
      <c r="K123" s="1818">
        <f ca="1">SUMIF(UW!$E$612:$DT$612,K$86,UW!$E700:$DT700)</f>
        <v>0</v>
      </c>
      <c r="L123" s="1818">
        <f ca="1">SUMIF(UW!$E$612:$DT$612,L$86,UW!$E700:$DT700)</f>
        <v>0</v>
      </c>
      <c r="M123" s="1818">
        <f ca="1">SUMIF(UW!$E$612:$DT$612,M$86,UW!$E700:$DT700)</f>
        <v>0</v>
      </c>
      <c r="N123" s="1818">
        <f ca="1">SUMIF(UW!$E$612:$DT$612,N$86,UW!$E700:$DT700)</f>
        <v>0</v>
      </c>
      <c r="O123" s="1818">
        <f ca="1">SUMIF(UW!$E$612:$DT$612,O$86,UW!$E700:$DT700)</f>
        <v>0</v>
      </c>
      <c r="P123" s="1818">
        <f ca="1">SUMIF(UW!$E$612:$DT$612,P$86,UW!$E700:$DT700)</f>
        <v>0</v>
      </c>
      <c r="Q123" s="1822">
        <f t="shared" ca="1" si="40"/>
        <v>0</v>
      </c>
      <c r="R123" s="1818">
        <f ca="1">Q123-UW!F379</f>
        <v>0</v>
      </c>
      <c r="S123" s="1818"/>
    </row>
    <row r="124" spans="3:19">
      <c r="C124" t="s">
        <v>434</v>
      </c>
      <c r="D124" s="1822">
        <f t="shared" ca="1" si="39"/>
        <v>0</v>
      </c>
      <c r="E124" s="1818">
        <f ca="1">SUMIF(UW!$E$612:$DT$612,E$86,UW!$E701:$DT701)</f>
        <v>0</v>
      </c>
      <c r="F124" s="1818">
        <f ca="1">SUMIF(UW!$E$612:$DT$612,F$86,UW!$E701:$DT701)</f>
        <v>0</v>
      </c>
      <c r="G124" s="1818">
        <f ca="1">SUMIF(UW!$E$612:$DT$612,G$86,UW!$E701:$DT701)</f>
        <v>0</v>
      </c>
      <c r="H124" s="1818">
        <f ca="1">SUMIF(UW!$E$612:$DT$612,H$86,UW!$E701:$DT701)</f>
        <v>0</v>
      </c>
      <c r="I124" s="1818">
        <f ca="1">SUMIF(UW!$E$612:$DT$612,I$86,UW!$E701:$DT701)</f>
        <v>0</v>
      </c>
      <c r="J124" s="1818">
        <f ca="1">SUMIF(UW!$E$612:$DT$612,J$86,UW!$E701:$DT701)</f>
        <v>0</v>
      </c>
      <c r="K124" s="1818">
        <f ca="1">SUMIF(UW!$E$612:$DT$612,K$86,UW!$E701:$DT701)</f>
        <v>0</v>
      </c>
      <c r="L124" s="1818">
        <f ca="1">SUMIF(UW!$E$612:$DT$612,L$86,UW!$E701:$DT701)</f>
        <v>0</v>
      </c>
      <c r="M124" s="1818">
        <f ca="1">SUMIF(UW!$E$612:$DT$612,M$86,UW!$E701:$DT701)</f>
        <v>0</v>
      </c>
      <c r="N124" s="1818">
        <f ca="1">SUMIF(UW!$E$612:$DT$612,N$86,UW!$E701:$DT701)</f>
        <v>0</v>
      </c>
      <c r="O124" s="1818">
        <f ca="1">SUMIF(UW!$E$612:$DT$612,O$86,UW!$E701:$DT701)</f>
        <v>0</v>
      </c>
      <c r="P124" s="1818">
        <f ca="1">SUMIF(UW!$E$612:$DT$612,P$86,UW!$E701:$DT701)</f>
        <v>0</v>
      </c>
      <c r="Q124" s="1822">
        <f t="shared" ca="1" si="40"/>
        <v>0</v>
      </c>
      <c r="R124" s="1818">
        <f ca="1">Q124-UW!F380</f>
        <v>0</v>
      </c>
      <c r="S124" s="1818"/>
    </row>
    <row r="125" spans="3:19">
      <c r="C125" t="s">
        <v>435</v>
      </c>
      <c r="D125" s="1822">
        <f t="shared" ca="1" si="39"/>
        <v>0</v>
      </c>
      <c r="E125" s="1818">
        <f ca="1">SUMIF(UW!$E$612:$DT$612,E$86,UW!$E702:$DT702)</f>
        <v>0</v>
      </c>
      <c r="F125" s="1818">
        <f ca="1">SUMIF(UW!$E$612:$DT$612,F$86,UW!$E702:$DT702)</f>
        <v>0</v>
      </c>
      <c r="G125" s="1818">
        <f ca="1">SUMIF(UW!$E$612:$DT$612,G$86,UW!$E702:$DT702)</f>
        <v>0</v>
      </c>
      <c r="H125" s="1818">
        <f ca="1">SUMIF(UW!$E$612:$DT$612,H$86,UW!$E702:$DT702)</f>
        <v>0</v>
      </c>
      <c r="I125" s="1818">
        <f ca="1">SUMIF(UW!$E$612:$DT$612,I$86,UW!$E702:$DT702)</f>
        <v>0</v>
      </c>
      <c r="J125" s="1818">
        <f ca="1">SUMIF(UW!$E$612:$DT$612,J$86,UW!$E702:$DT702)</f>
        <v>0</v>
      </c>
      <c r="K125" s="1818">
        <f ca="1">SUMIF(UW!$E$612:$DT$612,K$86,UW!$E702:$DT702)</f>
        <v>0</v>
      </c>
      <c r="L125" s="1818">
        <f ca="1">SUMIF(UW!$E$612:$DT$612,L$86,UW!$E702:$DT702)</f>
        <v>0</v>
      </c>
      <c r="M125" s="1818">
        <f ca="1">SUMIF(UW!$E$612:$DT$612,M$86,UW!$E702:$DT702)</f>
        <v>0</v>
      </c>
      <c r="N125" s="1818">
        <f ca="1">SUMIF(UW!$E$612:$DT$612,N$86,UW!$E702:$DT702)</f>
        <v>0</v>
      </c>
      <c r="O125" s="1818">
        <f ca="1">SUMIF(UW!$E$612:$DT$612,O$86,UW!$E702:$DT702)</f>
        <v>0</v>
      </c>
      <c r="P125" s="1818">
        <f ca="1">SUMIF(UW!$E$612:$DT$612,P$86,UW!$E702:$DT702)</f>
        <v>0</v>
      </c>
      <c r="Q125" s="1822">
        <f t="shared" ca="1" si="40"/>
        <v>0</v>
      </c>
      <c r="R125" s="1818">
        <f ca="1">Q125-UW!F381</f>
        <v>0</v>
      </c>
      <c r="S125" s="1818"/>
    </row>
    <row r="126" spans="3:19">
      <c r="C126" t="s">
        <v>436</v>
      </c>
      <c r="D126" s="1822">
        <f t="shared" ca="1" si="39"/>
        <v>0</v>
      </c>
      <c r="E126" s="1818">
        <f ca="1">SUMIF(UW!$E$612:$DT$612,E$86,UW!$E703:$DT703)</f>
        <v>0</v>
      </c>
      <c r="F126" s="1818">
        <f ca="1">SUMIF(UW!$E$612:$DT$612,F$86,UW!$E703:$DT703)</f>
        <v>0</v>
      </c>
      <c r="G126" s="1818">
        <f ca="1">SUMIF(UW!$E$612:$DT$612,G$86,UW!$E703:$DT703)</f>
        <v>0</v>
      </c>
      <c r="H126" s="1818">
        <f ca="1">SUMIF(UW!$E$612:$DT$612,H$86,UW!$E703:$DT703)</f>
        <v>0</v>
      </c>
      <c r="I126" s="1818">
        <f ca="1">SUMIF(UW!$E$612:$DT$612,I$86,UW!$E703:$DT703)</f>
        <v>0</v>
      </c>
      <c r="J126" s="1818">
        <f ca="1">SUMIF(UW!$E$612:$DT$612,J$86,UW!$E703:$DT703)</f>
        <v>0</v>
      </c>
      <c r="K126" s="1818">
        <f ca="1">SUMIF(UW!$E$612:$DT$612,K$86,UW!$E703:$DT703)</f>
        <v>0</v>
      </c>
      <c r="L126" s="1818">
        <f ca="1">SUMIF(UW!$E$612:$DT$612,L$86,UW!$E703:$DT703)</f>
        <v>0</v>
      </c>
      <c r="M126" s="1818">
        <f ca="1">SUMIF(UW!$E$612:$DT$612,M$86,UW!$E703:$DT703)</f>
        <v>0</v>
      </c>
      <c r="N126" s="1818">
        <f ca="1">SUMIF(UW!$E$612:$DT$612,N$86,UW!$E703:$DT703)</f>
        <v>0</v>
      </c>
      <c r="O126" s="1818">
        <f ca="1">SUMIF(UW!$E$612:$DT$612,O$86,UW!$E703:$DT703)</f>
        <v>0</v>
      </c>
      <c r="P126" s="1818">
        <f ca="1">SUMIF(UW!$E$612:$DT$612,P$86,UW!$E703:$DT703)</f>
        <v>0</v>
      </c>
      <c r="Q126" s="1822">
        <f t="shared" ca="1" si="40"/>
        <v>0</v>
      </c>
      <c r="R126" s="1818">
        <f ca="1">Q126-UW!F382</f>
        <v>0</v>
      </c>
      <c r="S126" s="1818"/>
    </row>
    <row r="127" spans="3:19">
      <c r="C127" t="s">
        <v>437</v>
      </c>
      <c r="D127" s="1822">
        <f t="shared" ca="1" si="39"/>
        <v>0</v>
      </c>
      <c r="E127" s="1818">
        <f ca="1">SUMIF(UW!$E$612:$DT$612,E$86,UW!$E704:$DT704)</f>
        <v>0</v>
      </c>
      <c r="F127" s="1818">
        <f ca="1">SUMIF(UW!$E$612:$DT$612,F$86,UW!$E704:$DT704)</f>
        <v>0</v>
      </c>
      <c r="G127" s="1818">
        <f ca="1">SUMIF(UW!$E$612:$DT$612,G$86,UW!$E704:$DT704)</f>
        <v>0</v>
      </c>
      <c r="H127" s="1818">
        <f ca="1">SUMIF(UW!$E$612:$DT$612,H$86,UW!$E704:$DT704)</f>
        <v>0</v>
      </c>
      <c r="I127" s="1818">
        <f ca="1">SUMIF(UW!$E$612:$DT$612,I$86,UW!$E704:$DT704)</f>
        <v>0</v>
      </c>
      <c r="J127" s="1818">
        <f ca="1">SUMIF(UW!$E$612:$DT$612,J$86,UW!$E704:$DT704)</f>
        <v>0</v>
      </c>
      <c r="K127" s="1818">
        <f ca="1">SUMIF(UW!$E$612:$DT$612,K$86,UW!$E704:$DT704)</f>
        <v>0</v>
      </c>
      <c r="L127" s="1818">
        <f ca="1">SUMIF(UW!$E$612:$DT$612,L$86,UW!$E704:$DT704)</f>
        <v>0</v>
      </c>
      <c r="M127" s="1818">
        <f ca="1">SUMIF(UW!$E$612:$DT$612,M$86,UW!$E704:$DT704)</f>
        <v>0</v>
      </c>
      <c r="N127" s="1818">
        <f ca="1">SUMIF(UW!$E$612:$DT$612,N$86,UW!$E704:$DT704)</f>
        <v>0</v>
      </c>
      <c r="O127" s="1818">
        <f ca="1">SUMIF(UW!$E$612:$DT$612,O$86,UW!$E704:$DT704)</f>
        <v>0</v>
      </c>
      <c r="P127" s="1818">
        <f ca="1">SUMIF(UW!$E$612:$DT$612,P$86,UW!$E704:$DT704)</f>
        <v>0</v>
      </c>
      <c r="Q127" s="1822">
        <f t="shared" ca="1" si="40"/>
        <v>0</v>
      </c>
      <c r="R127" s="1818">
        <f ca="1">Q127-UW!F383</f>
        <v>0</v>
      </c>
      <c r="S127" s="1818"/>
    </row>
    <row r="128" spans="3:19">
      <c r="C128" t="s">
        <v>438</v>
      </c>
      <c r="D128" s="1822">
        <f t="shared" ca="1" si="39"/>
        <v>0</v>
      </c>
      <c r="E128" s="1818">
        <f ca="1">SUMIF(UW!$E$612:$DT$612,E$86,UW!$E705:$DT705)</f>
        <v>0</v>
      </c>
      <c r="F128" s="1818">
        <f ca="1">SUMIF(UW!$E$612:$DT$612,F$86,UW!$E705:$DT705)</f>
        <v>0</v>
      </c>
      <c r="G128" s="1818">
        <f ca="1">SUMIF(UW!$E$612:$DT$612,G$86,UW!$E705:$DT705)</f>
        <v>0</v>
      </c>
      <c r="H128" s="1818">
        <f ca="1">SUMIF(UW!$E$612:$DT$612,H$86,UW!$E705:$DT705)</f>
        <v>0</v>
      </c>
      <c r="I128" s="1818">
        <f ca="1">SUMIF(UW!$E$612:$DT$612,I$86,UW!$E705:$DT705)</f>
        <v>0</v>
      </c>
      <c r="J128" s="1818">
        <f ca="1">SUMIF(UW!$E$612:$DT$612,J$86,UW!$E705:$DT705)</f>
        <v>0</v>
      </c>
      <c r="K128" s="1818">
        <f ca="1">SUMIF(UW!$E$612:$DT$612,K$86,UW!$E705:$DT705)</f>
        <v>0</v>
      </c>
      <c r="L128" s="1818">
        <f ca="1">SUMIF(UW!$E$612:$DT$612,L$86,UW!$E705:$DT705)</f>
        <v>0</v>
      </c>
      <c r="M128" s="1818">
        <f ca="1">SUMIF(UW!$E$612:$DT$612,M$86,UW!$E705:$DT705)</f>
        <v>0</v>
      </c>
      <c r="N128" s="1818">
        <f ca="1">SUMIF(UW!$E$612:$DT$612,N$86,UW!$E705:$DT705)</f>
        <v>0</v>
      </c>
      <c r="O128" s="1818">
        <f ca="1">SUMIF(UW!$E$612:$DT$612,O$86,UW!$E705:$DT705)</f>
        <v>0</v>
      </c>
      <c r="P128" s="1818">
        <f ca="1">SUMIF(UW!$E$612:$DT$612,P$86,UW!$E705:$DT705)</f>
        <v>0</v>
      </c>
      <c r="Q128" s="1822">
        <f t="shared" ca="1" si="40"/>
        <v>0</v>
      </c>
      <c r="R128" s="1818">
        <f ca="1">Q128-UW!F384</f>
        <v>0</v>
      </c>
      <c r="S128" s="1818"/>
    </row>
    <row r="129" spans="3:19">
      <c r="C129" t="s">
        <v>439</v>
      </c>
      <c r="D129" s="1822">
        <f t="shared" ca="1" si="39"/>
        <v>0</v>
      </c>
      <c r="E129" s="1818">
        <f ca="1">SUMIF(UW!$E$612:$DT$612,E$86,UW!$E706:$DT706)</f>
        <v>0</v>
      </c>
      <c r="F129" s="1818">
        <f ca="1">SUMIF(UW!$E$612:$DT$612,F$86,UW!$E706:$DT706)</f>
        <v>0</v>
      </c>
      <c r="G129" s="1818">
        <f ca="1">SUMIF(UW!$E$612:$DT$612,G$86,UW!$E706:$DT706)</f>
        <v>0</v>
      </c>
      <c r="H129" s="1818">
        <f ca="1">SUMIF(UW!$E$612:$DT$612,H$86,UW!$E706:$DT706)</f>
        <v>0</v>
      </c>
      <c r="I129" s="1818">
        <f ca="1">SUMIF(UW!$E$612:$DT$612,I$86,UW!$E706:$DT706)</f>
        <v>0</v>
      </c>
      <c r="J129" s="1818">
        <f ca="1">SUMIF(UW!$E$612:$DT$612,J$86,UW!$E706:$DT706)</f>
        <v>0</v>
      </c>
      <c r="K129" s="1818">
        <f ca="1">SUMIF(UW!$E$612:$DT$612,K$86,UW!$E706:$DT706)</f>
        <v>0</v>
      </c>
      <c r="L129" s="1818">
        <f ca="1">SUMIF(UW!$E$612:$DT$612,L$86,UW!$E706:$DT706)</f>
        <v>0</v>
      </c>
      <c r="M129" s="1818">
        <f ca="1">SUMIF(UW!$E$612:$DT$612,M$86,UW!$E706:$DT706)</f>
        <v>0</v>
      </c>
      <c r="N129" s="1818">
        <f ca="1">SUMIF(UW!$E$612:$DT$612,N$86,UW!$E706:$DT706)</f>
        <v>0</v>
      </c>
      <c r="O129" s="1818">
        <f ca="1">SUMIF(UW!$E$612:$DT$612,O$86,UW!$E706:$DT706)</f>
        <v>0</v>
      </c>
      <c r="P129" s="1818">
        <f ca="1">SUMIF(UW!$E$612:$DT$612,P$86,UW!$E706:$DT706)</f>
        <v>0</v>
      </c>
      <c r="Q129" s="1822">
        <f t="shared" ca="1" si="40"/>
        <v>0</v>
      </c>
      <c r="R129" s="1818">
        <f ca="1">Q129-UW!F385</f>
        <v>0</v>
      </c>
      <c r="S129" s="1818"/>
    </row>
    <row r="130" spans="3:19">
      <c r="C130" t="s">
        <v>440</v>
      </c>
      <c r="D130" s="1822">
        <f t="shared" ca="1" si="39"/>
        <v>0</v>
      </c>
      <c r="E130" s="1818">
        <f ca="1">SUMIF(UW!$E$612:$DT$612,E$86,UW!$E707:$DT707)</f>
        <v>0</v>
      </c>
      <c r="F130" s="1818">
        <f ca="1">SUMIF(UW!$E$612:$DT$612,F$86,UW!$E707:$DT707)</f>
        <v>0</v>
      </c>
      <c r="G130" s="1818">
        <f ca="1">SUMIF(UW!$E$612:$DT$612,G$86,UW!$E707:$DT707)</f>
        <v>0</v>
      </c>
      <c r="H130" s="1818">
        <f ca="1">SUMIF(UW!$E$612:$DT$612,H$86,UW!$E707:$DT707)</f>
        <v>0</v>
      </c>
      <c r="I130" s="1818">
        <f ca="1">SUMIF(UW!$E$612:$DT$612,I$86,UW!$E707:$DT707)</f>
        <v>0</v>
      </c>
      <c r="J130" s="1818">
        <f ca="1">SUMIF(UW!$E$612:$DT$612,J$86,UW!$E707:$DT707)</f>
        <v>0</v>
      </c>
      <c r="K130" s="1818">
        <f ca="1">SUMIF(UW!$E$612:$DT$612,K$86,UW!$E707:$DT707)</f>
        <v>0</v>
      </c>
      <c r="L130" s="1818">
        <f ca="1">SUMIF(UW!$E$612:$DT$612,L$86,UW!$E707:$DT707)</f>
        <v>0</v>
      </c>
      <c r="M130" s="1818">
        <f ca="1">SUMIF(UW!$E$612:$DT$612,M$86,UW!$E707:$DT707)</f>
        <v>0</v>
      </c>
      <c r="N130" s="1818">
        <f ca="1">SUMIF(UW!$E$612:$DT$612,N$86,UW!$E707:$DT707)</f>
        <v>0</v>
      </c>
      <c r="O130" s="1818">
        <f ca="1">SUMIF(UW!$E$612:$DT$612,O$86,UW!$E707:$DT707)</f>
        <v>0</v>
      </c>
      <c r="P130" s="1818">
        <f ca="1">SUMIF(UW!$E$612:$DT$612,P$86,UW!$E707:$DT707)</f>
        <v>0</v>
      </c>
      <c r="Q130" s="1822">
        <f t="shared" ca="1" si="40"/>
        <v>0</v>
      </c>
      <c r="R130" s="1818">
        <f ca="1">Q130-UW!F386</f>
        <v>0</v>
      </c>
      <c r="S130" s="1818"/>
    </row>
    <row r="131" spans="3:19">
      <c r="C131" t="s">
        <v>441</v>
      </c>
      <c r="D131" s="1822">
        <f t="shared" ca="1" si="39"/>
        <v>0</v>
      </c>
      <c r="E131" s="1818">
        <f ca="1">SUMIF(UW!$E$612:$DT$612,E$86,UW!$E708:$DT708)</f>
        <v>0</v>
      </c>
      <c r="F131" s="1818">
        <f ca="1">SUMIF(UW!$E$612:$DT$612,F$86,UW!$E708:$DT708)</f>
        <v>0</v>
      </c>
      <c r="G131" s="1818">
        <f ca="1">SUMIF(UW!$E$612:$DT$612,G$86,UW!$E708:$DT708)</f>
        <v>0</v>
      </c>
      <c r="H131" s="1818">
        <f ca="1">SUMIF(UW!$E$612:$DT$612,H$86,UW!$E708:$DT708)</f>
        <v>0</v>
      </c>
      <c r="I131" s="1818">
        <f ca="1">SUMIF(UW!$E$612:$DT$612,I$86,UW!$E708:$DT708)</f>
        <v>0</v>
      </c>
      <c r="J131" s="1818">
        <f ca="1">SUMIF(UW!$E$612:$DT$612,J$86,UW!$E708:$DT708)</f>
        <v>0</v>
      </c>
      <c r="K131" s="1818">
        <f ca="1">SUMIF(UW!$E$612:$DT$612,K$86,UW!$E708:$DT708)</f>
        <v>0</v>
      </c>
      <c r="L131" s="1818">
        <f ca="1">SUMIF(UW!$E$612:$DT$612,L$86,UW!$E708:$DT708)</f>
        <v>0</v>
      </c>
      <c r="M131" s="1818">
        <f ca="1">SUMIF(UW!$E$612:$DT$612,M$86,UW!$E708:$DT708)</f>
        <v>0</v>
      </c>
      <c r="N131" s="1818">
        <f ca="1">SUMIF(UW!$E$612:$DT$612,N$86,UW!$E708:$DT708)</f>
        <v>0</v>
      </c>
      <c r="O131" s="1818">
        <f ca="1">SUMIF(UW!$E$612:$DT$612,O$86,UW!$E708:$DT708)</f>
        <v>0</v>
      </c>
      <c r="P131" s="1818">
        <f ca="1">SUMIF(UW!$E$612:$DT$612,P$86,UW!$E708:$DT708)</f>
        <v>0</v>
      </c>
      <c r="Q131" s="1822">
        <f t="shared" ca="1" si="40"/>
        <v>0</v>
      </c>
      <c r="R131" s="1818">
        <f ca="1">Q131-UW!F387</f>
        <v>0</v>
      </c>
      <c r="S131" s="1818"/>
    </row>
    <row r="132" spans="3:19">
      <c r="C132" t="s">
        <v>442</v>
      </c>
      <c r="D132" s="1822">
        <f t="shared" ca="1" si="39"/>
        <v>0</v>
      </c>
      <c r="E132" s="1818">
        <f ca="1">SUMIF(UW!$E$612:$DT$612,E$86,UW!$E709:$DT709)</f>
        <v>0</v>
      </c>
      <c r="F132" s="1818">
        <f ca="1">SUMIF(UW!$E$612:$DT$612,F$86,UW!$E709:$DT709)</f>
        <v>0</v>
      </c>
      <c r="G132" s="1818">
        <f ca="1">SUMIF(UW!$E$612:$DT$612,G$86,UW!$E709:$DT709)</f>
        <v>0</v>
      </c>
      <c r="H132" s="1818">
        <f ca="1">SUMIF(UW!$E$612:$DT$612,H$86,UW!$E709:$DT709)</f>
        <v>0</v>
      </c>
      <c r="I132" s="1818">
        <f ca="1">SUMIF(UW!$E$612:$DT$612,I$86,UW!$E709:$DT709)</f>
        <v>0</v>
      </c>
      <c r="J132" s="1818">
        <f ca="1">SUMIF(UW!$E$612:$DT$612,J$86,UW!$E709:$DT709)</f>
        <v>0</v>
      </c>
      <c r="K132" s="1818">
        <f ca="1">SUMIF(UW!$E$612:$DT$612,K$86,UW!$E709:$DT709)</f>
        <v>0</v>
      </c>
      <c r="L132" s="1818">
        <f ca="1">SUMIF(UW!$E$612:$DT$612,L$86,UW!$E709:$DT709)</f>
        <v>0</v>
      </c>
      <c r="M132" s="1818">
        <f ca="1">SUMIF(UW!$E$612:$DT$612,M$86,UW!$E709:$DT709)</f>
        <v>0</v>
      </c>
      <c r="N132" s="1818">
        <f ca="1">SUMIF(UW!$E$612:$DT$612,N$86,UW!$E709:$DT709)</f>
        <v>0</v>
      </c>
      <c r="O132" s="1818">
        <f ca="1">SUMIF(UW!$E$612:$DT$612,O$86,UW!$E709:$DT709)</f>
        <v>0</v>
      </c>
      <c r="P132" s="1818">
        <f ca="1">SUMIF(UW!$E$612:$DT$612,P$86,UW!$E709:$DT709)</f>
        <v>0</v>
      </c>
      <c r="Q132" s="1822">
        <f t="shared" ca="1" si="40"/>
        <v>0</v>
      </c>
      <c r="R132" s="1818">
        <f ca="1">Q132-UW!F388</f>
        <v>0</v>
      </c>
      <c r="S132" s="1818"/>
    </row>
    <row r="133" spans="3:19">
      <c r="C133" t="s">
        <v>859</v>
      </c>
      <c r="D133" s="1822">
        <f t="shared" ca="1" si="39"/>
        <v>11681.25</v>
      </c>
      <c r="E133" s="1818">
        <f ca="1">SUMIF(UW!$E$612:$DT$612,E$86,UW!$E710:$DT710)</f>
        <v>12265.3125</v>
      </c>
      <c r="F133" s="1818">
        <f ca="1">SUMIF(UW!$E$612:$DT$612,F$86,UW!$E710:$DT710)</f>
        <v>12265.3125</v>
      </c>
      <c r="G133" s="1818">
        <f ca="1">SUMIF(UW!$E$612:$DT$612,G$86,UW!$E710:$DT710)</f>
        <v>12265.3125</v>
      </c>
      <c r="H133" s="1818">
        <f ca="1">SUMIF(UW!$E$612:$DT$612,H$86,UW!$E710:$DT710)</f>
        <v>12265.3125</v>
      </c>
      <c r="I133" s="1818">
        <f ca="1">SUMIF(UW!$E$612:$DT$612,I$86,UW!$E710:$DT710)</f>
        <v>12265.3125</v>
      </c>
      <c r="J133" s="1818">
        <f ca="1">SUMIF(UW!$E$612:$DT$612,J$86,UW!$E710:$DT710)</f>
        <v>12265.3125</v>
      </c>
      <c r="K133" s="1818">
        <f ca="1">SUMIF(UW!$E$612:$DT$612,K$86,UW!$E710:$DT710)</f>
        <v>12265.3125</v>
      </c>
      <c r="L133" s="1818">
        <f ca="1">SUMIF(UW!$E$612:$DT$612,L$86,UW!$E710:$DT710)</f>
        <v>12265.3125</v>
      </c>
      <c r="M133" s="1818">
        <f ca="1">SUMIF(UW!$E$612:$DT$612,M$86,UW!$E710:$DT710)</f>
        <v>12265.3125</v>
      </c>
      <c r="N133" s="1818">
        <f ca="1">SUMIF(UW!$E$612:$DT$612,N$86,UW!$E710:$DT710)</f>
        <v>12265.3125</v>
      </c>
      <c r="O133" s="1818">
        <f ca="1">SUMIF(UW!$E$612:$DT$612,O$86,UW!$E710:$DT710)</f>
        <v>12265.3125</v>
      </c>
      <c r="P133" s="1818">
        <f ca="1">SUMIF(UW!$E$612:$DT$612,P$86,UW!$E710:$DT710)</f>
        <v>12265.3125</v>
      </c>
      <c r="Q133" s="1822">
        <f t="shared" ca="1" si="40"/>
        <v>147183.75</v>
      </c>
      <c r="R133" s="1818">
        <f ca="1">Q133-UW!F389</f>
        <v>0</v>
      </c>
      <c r="S133" s="1818"/>
    </row>
    <row r="134" spans="3:19">
      <c r="C134" t="s">
        <v>859</v>
      </c>
      <c r="D134" s="1822">
        <f t="shared" ca="1" si="39"/>
        <v>0</v>
      </c>
      <c r="E134" s="1818">
        <f ca="1">SUMIF(UW!$E$612:$DT$612,E$86,UW!$E711:$DT711)</f>
        <v>0</v>
      </c>
      <c r="F134" s="1818">
        <f ca="1">SUMIF(UW!$E$612:$DT$612,F$86,UW!$E711:$DT711)</f>
        <v>0</v>
      </c>
      <c r="G134" s="1818">
        <f ca="1">SUMIF(UW!$E$612:$DT$612,G$86,UW!$E711:$DT711)</f>
        <v>0</v>
      </c>
      <c r="H134" s="1818">
        <f ca="1">SUMIF(UW!$E$612:$DT$612,H$86,UW!$E711:$DT711)</f>
        <v>0</v>
      </c>
      <c r="I134" s="1818">
        <f ca="1">SUMIF(UW!$E$612:$DT$612,I$86,UW!$E711:$DT711)</f>
        <v>0</v>
      </c>
      <c r="J134" s="1818">
        <f ca="1">SUMIF(UW!$E$612:$DT$612,J$86,UW!$E711:$DT711)</f>
        <v>0</v>
      </c>
      <c r="K134" s="1818">
        <f ca="1">SUMIF(UW!$E$612:$DT$612,K$86,UW!$E711:$DT711)</f>
        <v>0</v>
      </c>
      <c r="L134" s="1818">
        <f ca="1">SUMIF(UW!$E$612:$DT$612,L$86,UW!$E711:$DT711)</f>
        <v>0</v>
      </c>
      <c r="M134" s="1818">
        <f ca="1">SUMIF(UW!$E$612:$DT$612,M$86,UW!$E711:$DT711)</f>
        <v>0</v>
      </c>
      <c r="N134" s="1818">
        <f ca="1">SUMIF(UW!$E$612:$DT$612,N$86,UW!$E711:$DT711)</f>
        <v>0</v>
      </c>
      <c r="O134" s="1818">
        <f ca="1">SUMIF(UW!$E$612:$DT$612,O$86,UW!$E711:$DT711)</f>
        <v>0</v>
      </c>
      <c r="P134" s="1818">
        <f ca="1">SUMIF(UW!$E$612:$DT$612,P$86,UW!$E711:$DT711)</f>
        <v>0</v>
      </c>
      <c r="Q134" s="1822">
        <f t="shared" ca="1" si="40"/>
        <v>0</v>
      </c>
      <c r="R134" s="1818">
        <f ca="1">Q134-UW!F390</f>
        <v>0</v>
      </c>
      <c r="S134" s="1818"/>
    </row>
    <row r="135" spans="3:19">
      <c r="C135" s="394" t="s">
        <v>445</v>
      </c>
      <c r="D135" s="1823">
        <f t="shared" ref="D135:Q135" ca="1" si="41">SUM(D113:D134)</f>
        <v>11762.85</v>
      </c>
      <c r="E135" s="1824">
        <f t="shared" ca="1" si="41"/>
        <v>12348.5445</v>
      </c>
      <c r="F135" s="1824">
        <f t="shared" ca="1" si="41"/>
        <v>12348.5445</v>
      </c>
      <c r="G135" s="1824">
        <f t="shared" ca="1" si="41"/>
        <v>12348.5445</v>
      </c>
      <c r="H135" s="1824">
        <f t="shared" ca="1" si="41"/>
        <v>12348.5445</v>
      </c>
      <c r="I135" s="1824">
        <f t="shared" ca="1" si="41"/>
        <v>12348.5445</v>
      </c>
      <c r="J135" s="1824">
        <f t="shared" ca="1" si="41"/>
        <v>12348.5445</v>
      </c>
      <c r="K135" s="1824">
        <f t="shared" ca="1" si="41"/>
        <v>12348.5445</v>
      </c>
      <c r="L135" s="1824">
        <f t="shared" ca="1" si="41"/>
        <v>12348.5445</v>
      </c>
      <c r="M135" s="1824">
        <f t="shared" ca="1" si="41"/>
        <v>12348.5445</v>
      </c>
      <c r="N135" s="1824">
        <f t="shared" ca="1" si="41"/>
        <v>12348.5445</v>
      </c>
      <c r="O135" s="1824">
        <f t="shared" ca="1" si="41"/>
        <v>12348.5445</v>
      </c>
      <c r="P135" s="1824">
        <f t="shared" ca="1" si="41"/>
        <v>12348.5445</v>
      </c>
      <c r="Q135" s="1823">
        <f t="shared" ca="1" si="41"/>
        <v>148182.53400000001</v>
      </c>
      <c r="R135" s="1818">
        <f ca="1">Q135-UW!F391</f>
        <v>0</v>
      </c>
      <c r="S135" s="1817"/>
    </row>
    <row r="136" spans="3:19">
      <c r="C136" s="352" t="s">
        <v>588</v>
      </c>
      <c r="D136" s="400">
        <f t="shared" ref="D136:Q136" ca="1" si="42">IFERROR(D135/D106,0)</f>
        <v>0</v>
      </c>
      <c r="E136" s="393">
        <f t="shared" ca="1" si="42"/>
        <v>0</v>
      </c>
      <c r="F136" s="393">
        <f t="shared" ca="1" si="42"/>
        <v>0</v>
      </c>
      <c r="G136" s="393">
        <f t="shared" ca="1" si="42"/>
        <v>0</v>
      </c>
      <c r="H136" s="393">
        <f t="shared" ca="1" si="42"/>
        <v>0</v>
      </c>
      <c r="I136" s="393">
        <f t="shared" ca="1" si="42"/>
        <v>0</v>
      </c>
      <c r="J136" s="393">
        <f t="shared" ca="1" si="42"/>
        <v>0</v>
      </c>
      <c r="K136" s="393">
        <f t="shared" ca="1" si="42"/>
        <v>0</v>
      </c>
      <c r="L136" s="393">
        <f t="shared" ca="1" si="42"/>
        <v>0</v>
      </c>
      <c r="M136" s="393">
        <f t="shared" ca="1" si="42"/>
        <v>0</v>
      </c>
      <c r="N136" s="393">
        <f t="shared" ca="1" si="42"/>
        <v>0</v>
      </c>
      <c r="O136" s="393">
        <f t="shared" ca="1" si="42"/>
        <v>0</v>
      </c>
      <c r="P136" s="393">
        <f t="shared" ca="1" si="42"/>
        <v>0</v>
      </c>
      <c r="Q136" s="400">
        <f t="shared" ca="1" si="42"/>
        <v>0</v>
      </c>
      <c r="S136" s="393"/>
    </row>
    <row r="137" spans="3:19">
      <c r="D137" s="371"/>
      <c r="Q137" s="371"/>
    </row>
    <row r="138" spans="3:19" ht="15" customHeight="1" thickBot="1">
      <c r="C138" s="394" t="s">
        <v>448</v>
      </c>
      <c r="D138" s="1829">
        <f t="shared" ref="D138:P138" ca="1" si="43">D106-D135</f>
        <v>-11762.85</v>
      </c>
      <c r="E138" s="1824">
        <f t="shared" ca="1" si="43"/>
        <v>-12348.5445</v>
      </c>
      <c r="F138" s="1824">
        <f t="shared" ca="1" si="43"/>
        <v>-12348.5445</v>
      </c>
      <c r="G138" s="1824">
        <f t="shared" ca="1" si="43"/>
        <v>-12348.5445</v>
      </c>
      <c r="H138" s="1824">
        <f t="shared" ca="1" si="43"/>
        <v>-12348.5445</v>
      </c>
      <c r="I138" s="1824">
        <f t="shared" ca="1" si="43"/>
        <v>-12348.5445</v>
      </c>
      <c r="J138" s="1824">
        <f t="shared" ca="1" si="43"/>
        <v>-12348.5445</v>
      </c>
      <c r="K138" s="1824">
        <f t="shared" ca="1" si="43"/>
        <v>-12348.5445</v>
      </c>
      <c r="L138" s="1824">
        <f t="shared" ca="1" si="43"/>
        <v>-12348.5445</v>
      </c>
      <c r="M138" s="1824">
        <f t="shared" ca="1" si="43"/>
        <v>-12348.5445</v>
      </c>
      <c r="N138" s="1824">
        <f t="shared" ca="1" si="43"/>
        <v>-12348.5445</v>
      </c>
      <c r="O138" s="1824">
        <f t="shared" ca="1" si="43"/>
        <v>-12348.5445</v>
      </c>
      <c r="P138" s="1824">
        <f t="shared" ca="1" si="43"/>
        <v>-12348.5445</v>
      </c>
      <c r="Q138" s="1830">
        <f ca="1">SUM(E138:P138)</f>
        <v>-148182.53400000001</v>
      </c>
      <c r="R138" s="1818">
        <f ca="1">Q138-UW!F395</f>
        <v>0</v>
      </c>
      <c r="S138" s="1817"/>
    </row>
    <row r="144" spans="3:19" ht="19" customHeight="1" thickBot="1">
      <c r="C144" s="372" t="s">
        <v>1291</v>
      </c>
      <c r="D144" s="357"/>
      <c r="E144" s="357"/>
      <c r="F144" s="357"/>
      <c r="G144" s="357"/>
      <c r="H144" s="357"/>
      <c r="I144" s="357"/>
      <c r="J144" s="357"/>
      <c r="K144" s="357"/>
      <c r="L144" s="357"/>
      <c r="M144" s="357"/>
      <c r="N144" s="357"/>
      <c r="O144" s="357"/>
      <c r="P144" s="357"/>
      <c r="Q144" s="357"/>
    </row>
    <row r="145" spans="2:19" ht="15" customHeight="1" thickBot="1">
      <c r="C145" s="342" t="s">
        <v>1267</v>
      </c>
      <c r="D145" s="373">
        <f ca="1">D74</f>
        <v>0</v>
      </c>
    </row>
    <row r="146" spans="2:19">
      <c r="D146" s="374" t="s">
        <v>1269</v>
      </c>
      <c r="E146" s="375">
        <v>0.05</v>
      </c>
      <c r="F146" s="375">
        <v>0.05</v>
      </c>
      <c r="G146" s="375">
        <v>0.05</v>
      </c>
      <c r="H146" s="375">
        <v>0.05</v>
      </c>
      <c r="I146" s="375">
        <v>0.05</v>
      </c>
      <c r="J146" s="375">
        <v>0.05</v>
      </c>
      <c r="K146" s="375">
        <v>0.05</v>
      </c>
      <c r="L146" s="375">
        <v>0.05</v>
      </c>
      <c r="M146" s="375">
        <v>0.05</v>
      </c>
      <c r="N146" s="375">
        <v>0.05</v>
      </c>
      <c r="O146" s="375">
        <v>0.05</v>
      </c>
      <c r="P146" s="376">
        <v>0.05</v>
      </c>
    </row>
    <row r="147" spans="2:19" ht="15" customHeight="1" thickBot="1">
      <c r="C147" s="377" t="s">
        <v>1270</v>
      </c>
      <c r="D147" s="378"/>
      <c r="E147" s="1811">
        <f>E157</f>
        <v>25</v>
      </c>
      <c r="F147" s="1811">
        <f t="shared" ref="F147:P147" si="44">E147+1</f>
        <v>26</v>
      </c>
      <c r="G147" s="1811">
        <f t="shared" si="44"/>
        <v>27</v>
      </c>
      <c r="H147" s="1811">
        <f t="shared" si="44"/>
        <v>28</v>
      </c>
      <c r="I147" s="1811">
        <f t="shared" si="44"/>
        <v>29</v>
      </c>
      <c r="J147" s="1811">
        <f t="shared" si="44"/>
        <v>30</v>
      </c>
      <c r="K147" s="1811">
        <f t="shared" si="44"/>
        <v>31</v>
      </c>
      <c r="L147" s="1811">
        <f t="shared" si="44"/>
        <v>32</v>
      </c>
      <c r="M147" s="1811">
        <f t="shared" si="44"/>
        <v>33</v>
      </c>
      <c r="N147" s="1811">
        <f t="shared" si="44"/>
        <v>34</v>
      </c>
      <c r="O147" s="1811">
        <f t="shared" si="44"/>
        <v>35</v>
      </c>
      <c r="P147" s="1811">
        <f t="shared" si="44"/>
        <v>36</v>
      </c>
    </row>
    <row r="148" spans="2:19">
      <c r="C148" s="379" t="s">
        <v>1271</v>
      </c>
      <c r="D148" s="380"/>
      <c r="E148" s="381" t="e">
        <f ca="1">D154*D145</f>
        <v>#DIV/0!</v>
      </c>
      <c r="F148" s="381" t="e">
        <f t="shared" ref="F148:P148" ca="1" si="45">E152</f>
        <v>#DIV/0!</v>
      </c>
      <c r="G148" s="381" t="e">
        <f t="shared" ca="1" si="45"/>
        <v>#DIV/0!</v>
      </c>
      <c r="H148" s="381" t="e">
        <f t="shared" ca="1" si="45"/>
        <v>#DIV/0!</v>
      </c>
      <c r="I148" s="381" t="e">
        <f t="shared" ca="1" si="45"/>
        <v>#DIV/0!</v>
      </c>
      <c r="J148" s="381" t="e">
        <f t="shared" ca="1" si="45"/>
        <v>#DIV/0!</v>
      </c>
      <c r="K148" s="381" t="e">
        <f t="shared" ca="1" si="45"/>
        <v>#DIV/0!</v>
      </c>
      <c r="L148" s="381" t="e">
        <f t="shared" ca="1" si="45"/>
        <v>#DIV/0!</v>
      </c>
      <c r="M148" s="381" t="e">
        <f t="shared" ca="1" si="45"/>
        <v>#DIV/0!</v>
      </c>
      <c r="N148" s="381" t="e">
        <f t="shared" ca="1" si="45"/>
        <v>#DIV/0!</v>
      </c>
      <c r="O148" s="381" t="e">
        <f t="shared" ca="1" si="45"/>
        <v>#DIV/0!</v>
      </c>
      <c r="P148" s="382" t="e">
        <f t="shared" ca="1" si="45"/>
        <v>#DIV/0!</v>
      </c>
    </row>
    <row r="149" spans="2:19">
      <c r="B149" s="1813"/>
      <c r="C149" s="384" t="s">
        <v>1272</v>
      </c>
      <c r="D149" s="378"/>
      <c r="E149" s="385" t="e">
        <f t="shared" ref="E149:P149" ca="1" si="46">E152-E150-E148</f>
        <v>#DIV/0!</v>
      </c>
      <c r="F149" s="385" t="e">
        <f t="shared" ca="1" si="46"/>
        <v>#DIV/0!</v>
      </c>
      <c r="G149" s="385" t="e">
        <f t="shared" ca="1" si="46"/>
        <v>#DIV/0!</v>
      </c>
      <c r="H149" s="385" t="e">
        <f t="shared" ca="1" si="46"/>
        <v>#DIV/0!</v>
      </c>
      <c r="I149" s="385" t="e">
        <f t="shared" ca="1" si="46"/>
        <v>#DIV/0!</v>
      </c>
      <c r="J149" s="385" t="e">
        <f t="shared" ca="1" si="46"/>
        <v>#DIV/0!</v>
      </c>
      <c r="K149" s="385" t="e">
        <f t="shared" ca="1" si="46"/>
        <v>#DIV/0!</v>
      </c>
      <c r="L149" s="385" t="e">
        <f t="shared" ca="1" si="46"/>
        <v>#DIV/0!</v>
      </c>
      <c r="M149" s="385" t="e">
        <f t="shared" ca="1" si="46"/>
        <v>#DIV/0!</v>
      </c>
      <c r="N149" s="385" t="e">
        <f t="shared" ca="1" si="46"/>
        <v>#DIV/0!</v>
      </c>
      <c r="O149" s="385" t="e">
        <f t="shared" ca="1" si="46"/>
        <v>#DIV/0!</v>
      </c>
      <c r="P149" s="386" t="e">
        <f t="shared" ca="1" si="46"/>
        <v>#DIV/0!</v>
      </c>
    </row>
    <row r="150" spans="2:19">
      <c r="C150" s="384" t="s">
        <v>1273</v>
      </c>
      <c r="D150" s="378"/>
      <c r="E150" s="385" t="e">
        <f t="shared" ref="E150:P150" ca="1" si="47">-E146*E148</f>
        <v>#DIV/0!</v>
      </c>
      <c r="F150" s="385" t="e">
        <f t="shared" ca="1" si="47"/>
        <v>#DIV/0!</v>
      </c>
      <c r="G150" s="385" t="e">
        <f t="shared" ca="1" si="47"/>
        <v>#DIV/0!</v>
      </c>
      <c r="H150" s="385" t="e">
        <f t="shared" ca="1" si="47"/>
        <v>#DIV/0!</v>
      </c>
      <c r="I150" s="385" t="e">
        <f t="shared" ca="1" si="47"/>
        <v>#DIV/0!</v>
      </c>
      <c r="J150" s="385" t="e">
        <f t="shared" ca="1" si="47"/>
        <v>#DIV/0!</v>
      </c>
      <c r="K150" s="385" t="e">
        <f t="shared" ca="1" si="47"/>
        <v>#DIV/0!</v>
      </c>
      <c r="L150" s="385" t="e">
        <f t="shared" ca="1" si="47"/>
        <v>#DIV/0!</v>
      </c>
      <c r="M150" s="385" t="e">
        <f t="shared" ca="1" si="47"/>
        <v>#DIV/0!</v>
      </c>
      <c r="N150" s="385" t="e">
        <f t="shared" ca="1" si="47"/>
        <v>#DIV/0!</v>
      </c>
      <c r="O150" s="385" t="e">
        <f t="shared" ca="1" si="47"/>
        <v>#DIV/0!</v>
      </c>
      <c r="P150" s="386" t="e">
        <f t="shared" ca="1" si="47"/>
        <v>#DIV/0!</v>
      </c>
    </row>
    <row r="151" spans="2:19">
      <c r="C151" s="384" t="s">
        <v>1274</v>
      </c>
      <c r="D151" s="378"/>
      <c r="E151" s="385" t="e">
        <f t="shared" ref="E151:P151" ca="1" si="48">E150+E149</f>
        <v>#DIV/0!</v>
      </c>
      <c r="F151" s="385" t="e">
        <f t="shared" ca="1" si="48"/>
        <v>#DIV/0!</v>
      </c>
      <c r="G151" s="385" t="e">
        <f t="shared" ca="1" si="48"/>
        <v>#DIV/0!</v>
      </c>
      <c r="H151" s="385" t="e">
        <f t="shared" ca="1" si="48"/>
        <v>#DIV/0!</v>
      </c>
      <c r="I151" s="385" t="e">
        <f t="shared" ca="1" si="48"/>
        <v>#DIV/0!</v>
      </c>
      <c r="J151" s="385" t="e">
        <f t="shared" ca="1" si="48"/>
        <v>#DIV/0!</v>
      </c>
      <c r="K151" s="385" t="e">
        <f t="shared" ca="1" si="48"/>
        <v>#DIV/0!</v>
      </c>
      <c r="L151" s="385" t="e">
        <f t="shared" ca="1" si="48"/>
        <v>#DIV/0!</v>
      </c>
      <c r="M151" s="385" t="e">
        <f t="shared" ca="1" si="48"/>
        <v>#DIV/0!</v>
      </c>
      <c r="N151" s="385" t="e">
        <f t="shared" ca="1" si="48"/>
        <v>#DIV/0!</v>
      </c>
      <c r="O151" s="385" t="e">
        <f t="shared" ca="1" si="48"/>
        <v>#DIV/0!</v>
      </c>
      <c r="P151" s="386" t="e">
        <f t="shared" ca="1" si="48"/>
        <v>#DIV/0!</v>
      </c>
    </row>
    <row r="152" spans="2:19" ht="15" customHeight="1" thickBot="1">
      <c r="C152" s="387" t="s">
        <v>1275</v>
      </c>
      <c r="D152" s="388"/>
      <c r="E152" s="389" t="e">
        <f t="shared" ref="E152:P152" ca="1" si="49">E154*$D$3</f>
        <v>#DIV/0!</v>
      </c>
      <c r="F152" s="389" t="e">
        <f t="shared" ca="1" si="49"/>
        <v>#DIV/0!</v>
      </c>
      <c r="G152" s="389" t="e">
        <f t="shared" ca="1" si="49"/>
        <v>#DIV/0!</v>
      </c>
      <c r="H152" s="389" t="e">
        <f t="shared" ca="1" si="49"/>
        <v>#DIV/0!</v>
      </c>
      <c r="I152" s="389" t="e">
        <f t="shared" ca="1" si="49"/>
        <v>#DIV/0!</v>
      </c>
      <c r="J152" s="389" t="e">
        <f t="shared" ca="1" si="49"/>
        <v>#DIV/0!</v>
      </c>
      <c r="K152" s="389" t="e">
        <f t="shared" ca="1" si="49"/>
        <v>#DIV/0!</v>
      </c>
      <c r="L152" s="389" t="e">
        <f t="shared" ca="1" si="49"/>
        <v>#DIV/0!</v>
      </c>
      <c r="M152" s="389" t="e">
        <f t="shared" ca="1" si="49"/>
        <v>#DIV/0!</v>
      </c>
      <c r="N152" s="389" t="e">
        <f t="shared" ca="1" si="49"/>
        <v>#DIV/0!</v>
      </c>
      <c r="O152" s="389" t="e">
        <f t="shared" ca="1" si="49"/>
        <v>#DIV/0!</v>
      </c>
      <c r="P152" s="390" t="e">
        <f t="shared" ca="1" si="49"/>
        <v>#DIV/0!</v>
      </c>
    </row>
    <row r="153" spans="2:19">
      <c r="E153" s="391"/>
      <c r="F153" s="391"/>
      <c r="G153" s="391"/>
      <c r="H153" s="391"/>
      <c r="I153" s="391"/>
      <c r="J153" s="391"/>
      <c r="K153" s="391"/>
      <c r="L153" s="391"/>
      <c r="M153" s="391"/>
      <c r="N153" s="391"/>
      <c r="O153" s="391"/>
      <c r="P153" s="391"/>
    </row>
    <row r="154" spans="2:19">
      <c r="C154" s="392" t="s">
        <v>1276</v>
      </c>
      <c r="D154" s="393" t="e">
        <f t="shared" ref="D154:Q154" ca="1" si="50">D160/D158</f>
        <v>#DIV/0!</v>
      </c>
      <c r="E154" s="393" t="e">
        <f t="shared" ca="1" si="50"/>
        <v>#DIV/0!</v>
      </c>
      <c r="F154" s="393" t="e">
        <f t="shared" ca="1" si="50"/>
        <v>#DIV/0!</v>
      </c>
      <c r="G154" s="393" t="e">
        <f t="shared" ca="1" si="50"/>
        <v>#DIV/0!</v>
      </c>
      <c r="H154" s="393" t="e">
        <f t="shared" ca="1" si="50"/>
        <v>#DIV/0!</v>
      </c>
      <c r="I154" s="393" t="e">
        <f t="shared" ca="1" si="50"/>
        <v>#DIV/0!</v>
      </c>
      <c r="J154" s="393" t="e">
        <f t="shared" ca="1" si="50"/>
        <v>#DIV/0!</v>
      </c>
      <c r="K154" s="393" t="e">
        <f t="shared" ca="1" si="50"/>
        <v>#DIV/0!</v>
      </c>
      <c r="L154" s="393" t="e">
        <f t="shared" ca="1" si="50"/>
        <v>#DIV/0!</v>
      </c>
      <c r="M154" s="393" t="e">
        <f t="shared" ca="1" si="50"/>
        <v>#DIV/0!</v>
      </c>
      <c r="N154" s="393" t="e">
        <f t="shared" ca="1" si="50"/>
        <v>#DIV/0!</v>
      </c>
      <c r="O154" s="393" t="e">
        <f t="shared" ca="1" si="50"/>
        <v>#DIV/0!</v>
      </c>
      <c r="P154" s="393" t="e">
        <f t="shared" ca="1" si="50"/>
        <v>#DIV/0!</v>
      </c>
      <c r="Q154" s="393" t="e">
        <f t="shared" ca="1" si="50"/>
        <v>#DIV/0!</v>
      </c>
    </row>
    <row r="155" spans="2:19">
      <c r="C155" s="392" t="s">
        <v>1277</v>
      </c>
      <c r="D155" s="393" t="e">
        <f t="shared" ref="D155:Q155" ca="1" si="51">D164/D158</f>
        <v>#DIV/0!</v>
      </c>
      <c r="E155" s="393" t="e">
        <f t="shared" ca="1" si="51"/>
        <v>#DIV/0!</v>
      </c>
      <c r="F155" s="393" t="e">
        <f t="shared" ca="1" si="51"/>
        <v>#DIV/0!</v>
      </c>
      <c r="G155" s="393" t="e">
        <f t="shared" ca="1" si="51"/>
        <v>#DIV/0!</v>
      </c>
      <c r="H155" s="393" t="e">
        <f t="shared" ca="1" si="51"/>
        <v>#DIV/0!</v>
      </c>
      <c r="I155" s="393" t="e">
        <f t="shared" ca="1" si="51"/>
        <v>#DIV/0!</v>
      </c>
      <c r="J155" s="393" t="e">
        <f t="shared" ca="1" si="51"/>
        <v>#DIV/0!</v>
      </c>
      <c r="K155" s="393" t="e">
        <f t="shared" ca="1" si="51"/>
        <v>#DIV/0!</v>
      </c>
      <c r="L155" s="393" t="e">
        <f t="shared" ca="1" si="51"/>
        <v>#DIV/0!</v>
      </c>
      <c r="M155" s="393" t="e">
        <f t="shared" ca="1" si="51"/>
        <v>#DIV/0!</v>
      </c>
      <c r="N155" s="393" t="e">
        <f t="shared" ca="1" si="51"/>
        <v>#DIV/0!</v>
      </c>
      <c r="O155" s="393" t="e">
        <f t="shared" ca="1" si="51"/>
        <v>#DIV/0!</v>
      </c>
      <c r="P155" s="393" t="e">
        <f t="shared" ca="1" si="51"/>
        <v>#DIV/0!</v>
      </c>
      <c r="Q155" s="393" t="e">
        <f t="shared" ca="1" si="51"/>
        <v>#DIV/0!</v>
      </c>
      <c r="S155" s="1782"/>
    </row>
    <row r="156" spans="2:19" ht="15" customHeight="1" thickBot="1">
      <c r="C156" s="392" t="s">
        <v>1278</v>
      </c>
      <c r="D156" s="1815" t="e">
        <f ca="1">D154*UW!$D$21</f>
        <v>#DIV/0!</v>
      </c>
      <c r="E156" s="1815" t="e">
        <f ca="1">E154*UW!$D$21</f>
        <v>#DIV/0!</v>
      </c>
      <c r="F156" s="1815" t="e">
        <f ca="1">F154*UW!$D$21</f>
        <v>#DIV/0!</v>
      </c>
      <c r="G156" s="1815" t="e">
        <f ca="1">G154*UW!$D$21</f>
        <v>#DIV/0!</v>
      </c>
      <c r="H156" s="1815" t="e">
        <f ca="1">H154*UW!$D$21</f>
        <v>#DIV/0!</v>
      </c>
      <c r="I156" s="1815" t="e">
        <f ca="1">I154*UW!$D$21</f>
        <v>#DIV/0!</v>
      </c>
      <c r="J156" s="1815" t="e">
        <f ca="1">J154*UW!$D$21</f>
        <v>#DIV/0!</v>
      </c>
      <c r="K156" s="1815" t="e">
        <f ca="1">K154*UW!$D$21</f>
        <v>#DIV/0!</v>
      </c>
      <c r="L156" s="1815" t="e">
        <f ca="1">L154*UW!$D$21</f>
        <v>#DIV/0!</v>
      </c>
      <c r="M156" s="1815" t="e">
        <f ca="1">M154*UW!$D$21</f>
        <v>#DIV/0!</v>
      </c>
      <c r="N156" s="1815" t="e">
        <f ca="1">N154*UW!$D$21</f>
        <v>#DIV/0!</v>
      </c>
      <c r="O156" s="1815" t="e">
        <f ca="1">O154*UW!$D$21</f>
        <v>#DIV/0!</v>
      </c>
      <c r="P156" s="1815" t="e">
        <f ca="1">P154*UW!$D$21</f>
        <v>#DIV/0!</v>
      </c>
      <c r="Q156" s="1815" t="e">
        <f ca="1">Q154*UW!$D$21</f>
        <v>#DIV/0!</v>
      </c>
    </row>
    <row r="157" spans="2:19">
      <c r="C157" s="394" t="s">
        <v>113</v>
      </c>
      <c r="D157" s="395" t="s">
        <v>124</v>
      </c>
      <c r="E157" s="394">
        <f>P86+1</f>
        <v>25</v>
      </c>
      <c r="F157" s="394">
        <f t="shared" ref="F157:P157" si="52">E157+1</f>
        <v>26</v>
      </c>
      <c r="G157" s="394">
        <f t="shared" si="52"/>
        <v>27</v>
      </c>
      <c r="H157" s="394">
        <f t="shared" si="52"/>
        <v>28</v>
      </c>
      <c r="I157" s="394">
        <f t="shared" si="52"/>
        <v>29</v>
      </c>
      <c r="J157" s="394">
        <f t="shared" si="52"/>
        <v>30</v>
      </c>
      <c r="K157" s="394">
        <f t="shared" si="52"/>
        <v>31</v>
      </c>
      <c r="L157" s="394">
        <f t="shared" si="52"/>
        <v>32</v>
      </c>
      <c r="M157" s="394">
        <f t="shared" si="52"/>
        <v>33</v>
      </c>
      <c r="N157" s="394">
        <f t="shared" si="52"/>
        <v>34</v>
      </c>
      <c r="O157" s="394">
        <f t="shared" si="52"/>
        <v>35</v>
      </c>
      <c r="P157" s="394">
        <f t="shared" si="52"/>
        <v>36</v>
      </c>
      <c r="Q157" s="395" t="s">
        <v>603</v>
      </c>
      <c r="R157" s="232" t="s">
        <v>1279</v>
      </c>
    </row>
    <row r="158" spans="2:19">
      <c r="B158" t="s">
        <v>1137</v>
      </c>
      <c r="C158" s="396" t="s">
        <v>386</v>
      </c>
      <c r="D158" s="1816">
        <f t="shared" ref="D158:D176" ca="1" si="53">P87</f>
        <v>0</v>
      </c>
      <c r="E158" s="1817">
        <f ca="1">SUMIF(UW!$E$612:$DT$612,'Mthly Bdgt'!E$157,UW!$E613:$DT613)</f>
        <v>0</v>
      </c>
      <c r="F158" s="1817">
        <f ca="1">SUMIF(UW!$E$612:$DT$612,'Mthly Bdgt'!F$157,UW!$E613:$DT613)</f>
        <v>0</v>
      </c>
      <c r="G158" s="1817">
        <f ca="1">SUMIF(UW!$E$612:$DT$612,'Mthly Bdgt'!G$157,UW!$E613:$DT613)</f>
        <v>0</v>
      </c>
      <c r="H158" s="1817">
        <f ca="1">SUMIF(UW!$E$612:$DT$612,'Mthly Bdgt'!H$157,UW!$E613:$DT613)</f>
        <v>0</v>
      </c>
      <c r="I158" s="1817">
        <f ca="1">SUMIF(UW!$E$612:$DT$612,'Mthly Bdgt'!I$157,UW!$E613:$DT613)</f>
        <v>0</v>
      </c>
      <c r="J158" s="1817">
        <f ca="1">SUMIF(UW!$E$612:$DT$612,'Mthly Bdgt'!J$157,UW!$E613:$DT613)</f>
        <v>0</v>
      </c>
      <c r="K158" s="1817">
        <f ca="1">SUMIF(UW!$E$612:$DT$612,'Mthly Bdgt'!K$157,UW!$E613:$DT613)</f>
        <v>0</v>
      </c>
      <c r="L158" s="1817">
        <f ca="1">SUMIF(UW!$E$612:$DT$612,'Mthly Bdgt'!L$157,UW!$E613:$DT613)</f>
        <v>0</v>
      </c>
      <c r="M158" s="1817">
        <f ca="1">SUMIF(UW!$E$612:$DT$612,'Mthly Bdgt'!M$157,UW!$E613:$DT613)</f>
        <v>0</v>
      </c>
      <c r="N158" s="1817">
        <f ca="1">SUMIF(UW!$E$612:$DT$612,'Mthly Bdgt'!N$157,UW!$E613:$DT613)</f>
        <v>0</v>
      </c>
      <c r="O158" s="1817">
        <f ca="1">SUMIF(UW!$E$612:$DT$612,'Mthly Bdgt'!O$157,UW!$E613:$DT613)</f>
        <v>0</v>
      </c>
      <c r="P158" s="1817">
        <f ca="1">SUMIF(UW!$E$612:$DT$612,'Mthly Bdgt'!P$157,UW!$E613:$DT613)</f>
        <v>0</v>
      </c>
      <c r="Q158" s="1816">
        <f ca="1">SUM(E158:P158)</f>
        <v>0</v>
      </c>
      <c r="R158" s="1818">
        <f ca="1">Q158-UW!G223</f>
        <v>0</v>
      </c>
    </row>
    <row r="159" spans="2:19">
      <c r="C159" s="397" t="s">
        <v>115</v>
      </c>
      <c r="D159" s="1819">
        <f t="shared" ca="1" si="53"/>
        <v>0</v>
      </c>
      <c r="E159" s="1820">
        <f ca="1">SUMIF(UW!$E$612:$DT$612,'Mthly Bdgt'!E$157,UW!$E614:$DT614)</f>
        <v>0</v>
      </c>
      <c r="F159" s="1820">
        <f ca="1">SUMIF(UW!$E$612:$DT$612,'Mthly Bdgt'!F$157,UW!$E614:$DT614)</f>
        <v>0</v>
      </c>
      <c r="G159" s="1820">
        <f ca="1">SUMIF(UW!$E$612:$DT$612,'Mthly Bdgt'!G$157,UW!$E614:$DT614)</f>
        <v>0</v>
      </c>
      <c r="H159" s="1820">
        <f ca="1">SUMIF(UW!$E$612:$DT$612,'Mthly Bdgt'!H$157,UW!$E614:$DT614)</f>
        <v>0</v>
      </c>
      <c r="I159" s="1820">
        <f ca="1">SUMIF(UW!$E$612:$DT$612,'Mthly Bdgt'!I$157,UW!$E614:$DT614)</f>
        <v>0</v>
      </c>
      <c r="J159" s="1820">
        <f ca="1">SUMIF(UW!$E$612:$DT$612,'Mthly Bdgt'!J$157,UW!$E614:$DT614)</f>
        <v>0</v>
      </c>
      <c r="K159" s="1820">
        <f ca="1">SUMIF(UW!$E$612:$DT$612,'Mthly Bdgt'!K$157,UW!$E614:$DT614)</f>
        <v>0</v>
      </c>
      <c r="L159" s="1820">
        <f ca="1">SUMIF(UW!$E$612:$DT$612,'Mthly Bdgt'!L$157,UW!$E614:$DT614)</f>
        <v>0</v>
      </c>
      <c r="M159" s="1820">
        <f ca="1">SUMIF(UW!$E$612:$DT$612,'Mthly Bdgt'!M$157,UW!$E614:$DT614)</f>
        <v>0</v>
      </c>
      <c r="N159" s="1820">
        <f ca="1">SUMIF(UW!$E$612:$DT$612,'Mthly Bdgt'!N$157,UW!$E614:$DT614)</f>
        <v>0</v>
      </c>
      <c r="O159" s="1820">
        <f ca="1">SUMIF(UW!$E$612:$DT$612,'Mthly Bdgt'!O$157,UW!$E614:$DT614)</f>
        <v>0</v>
      </c>
      <c r="P159" s="1820">
        <f ca="1">SUMIF(UW!$E$612:$DT$612,'Mthly Bdgt'!P$157,UW!$E614:$DT614)</f>
        <v>0</v>
      </c>
      <c r="Q159" s="1819">
        <f ca="1">SUM(E159:P159)</f>
        <v>0</v>
      </c>
      <c r="R159" s="1818">
        <f ca="1">Q159-UW!G224</f>
        <v>0</v>
      </c>
    </row>
    <row r="160" spans="2:19">
      <c r="B160" t="s">
        <v>1280</v>
      </c>
      <c r="C160" s="396" t="s">
        <v>116</v>
      </c>
      <c r="D160" s="1816">
        <f t="shared" ca="1" si="53"/>
        <v>0</v>
      </c>
      <c r="E160" s="1817">
        <f ca="1">SUMIF(UW!$E$612:$DT$612,'Mthly Bdgt'!E$157,UW!$E615:$DT615)</f>
        <v>0</v>
      </c>
      <c r="F160" s="1817">
        <f ca="1">SUMIF(UW!$E$612:$DT$612,'Mthly Bdgt'!F$157,UW!$E615:$DT615)</f>
        <v>0</v>
      </c>
      <c r="G160" s="1817">
        <f ca="1">SUMIF(UW!$E$612:$DT$612,'Mthly Bdgt'!G$157,UW!$E615:$DT615)</f>
        <v>0</v>
      </c>
      <c r="H160" s="1817">
        <f ca="1">SUMIF(UW!$E$612:$DT$612,'Mthly Bdgt'!H$157,UW!$E615:$DT615)</f>
        <v>0</v>
      </c>
      <c r="I160" s="1817">
        <f ca="1">SUMIF(UW!$E$612:$DT$612,'Mthly Bdgt'!I$157,UW!$E615:$DT615)</f>
        <v>0</v>
      </c>
      <c r="J160" s="1817">
        <f ca="1">SUMIF(UW!$E$612:$DT$612,'Mthly Bdgt'!J$157,UW!$E615:$DT615)</f>
        <v>0</v>
      </c>
      <c r="K160" s="1817">
        <f ca="1">SUMIF(UW!$E$612:$DT$612,'Mthly Bdgt'!K$157,UW!$E615:$DT615)</f>
        <v>0</v>
      </c>
      <c r="L160" s="1817">
        <f ca="1">SUMIF(UW!$E$612:$DT$612,'Mthly Bdgt'!L$157,UW!$E615:$DT615)</f>
        <v>0</v>
      </c>
      <c r="M160" s="1817">
        <f ca="1">SUMIF(UW!$E$612:$DT$612,'Mthly Bdgt'!M$157,UW!$E615:$DT615)</f>
        <v>0</v>
      </c>
      <c r="N160" s="1817">
        <f ca="1">SUMIF(UW!$E$612:$DT$612,'Mthly Bdgt'!N$157,UW!$E615:$DT615)</f>
        <v>0</v>
      </c>
      <c r="O160" s="1817">
        <f ca="1">SUMIF(UW!$E$612:$DT$612,'Mthly Bdgt'!O$157,UW!$E615:$DT615)</f>
        <v>0</v>
      </c>
      <c r="P160" s="1817">
        <f ca="1">SUMIF(UW!$E$612:$DT$612,'Mthly Bdgt'!P$157,UW!$E615:$DT615)</f>
        <v>0</v>
      </c>
      <c r="Q160" s="1816">
        <f ca="1">SUM(Q158:Q159)</f>
        <v>0</v>
      </c>
      <c r="R160" s="1818">
        <f ca="1">Q160-UW!G225</f>
        <v>0</v>
      </c>
    </row>
    <row r="161" spans="2:18">
      <c r="C161" s="397" t="s">
        <v>117</v>
      </c>
      <c r="D161" s="1819">
        <f t="shared" ca="1" si="53"/>
        <v>0</v>
      </c>
      <c r="E161" s="1820">
        <f ca="1">SUMIF(UW!$E$612:$DT$612,'Mthly Bdgt'!E$157,UW!$E616:$DT616)</f>
        <v>0</v>
      </c>
      <c r="F161" s="1820">
        <f ca="1">SUMIF(UW!$E$612:$DT$612,'Mthly Bdgt'!F$157,UW!$E616:$DT616)</f>
        <v>0</v>
      </c>
      <c r="G161" s="1820">
        <f ca="1">SUMIF(UW!$E$612:$DT$612,'Mthly Bdgt'!G$157,UW!$E616:$DT616)</f>
        <v>0</v>
      </c>
      <c r="H161" s="1820">
        <f ca="1">SUMIF(UW!$E$612:$DT$612,'Mthly Bdgt'!H$157,UW!$E616:$DT616)</f>
        <v>0</v>
      </c>
      <c r="I161" s="1820">
        <f ca="1">SUMIF(UW!$E$612:$DT$612,'Mthly Bdgt'!I$157,UW!$E616:$DT616)</f>
        <v>0</v>
      </c>
      <c r="J161" s="1820">
        <f ca="1">SUMIF(UW!$E$612:$DT$612,'Mthly Bdgt'!J$157,UW!$E616:$DT616)</f>
        <v>0</v>
      </c>
      <c r="K161" s="1820">
        <f ca="1">SUMIF(UW!$E$612:$DT$612,'Mthly Bdgt'!K$157,UW!$E616:$DT616)</f>
        <v>0</v>
      </c>
      <c r="L161" s="1820">
        <f ca="1">SUMIF(UW!$E$612:$DT$612,'Mthly Bdgt'!L$157,UW!$E616:$DT616)</f>
        <v>0</v>
      </c>
      <c r="M161" s="1820">
        <f ca="1">SUMIF(UW!$E$612:$DT$612,'Mthly Bdgt'!M$157,UW!$E616:$DT616)</f>
        <v>0</v>
      </c>
      <c r="N161" s="1820">
        <f ca="1">SUMIF(UW!$E$612:$DT$612,'Mthly Bdgt'!N$157,UW!$E616:$DT616)</f>
        <v>0</v>
      </c>
      <c r="O161" s="1820">
        <f ca="1">SUMIF(UW!$E$612:$DT$612,'Mthly Bdgt'!O$157,UW!$E616:$DT616)</f>
        <v>0</v>
      </c>
      <c r="P161" s="1820">
        <f ca="1">SUMIF(UW!$E$612:$DT$612,'Mthly Bdgt'!P$157,UW!$E616:$DT616)</f>
        <v>0</v>
      </c>
      <c r="Q161" s="1819">
        <f ca="1">SUM(E161:P161)</f>
        <v>0</v>
      </c>
      <c r="R161" s="1818">
        <f ca="1">Q161-UW!G226</f>
        <v>0</v>
      </c>
    </row>
    <row r="162" spans="2:18">
      <c r="B162" t="s">
        <v>1281</v>
      </c>
      <c r="C162" s="396" t="s">
        <v>387</v>
      </c>
      <c r="D162" s="1816">
        <f t="shared" ca="1" si="53"/>
        <v>0</v>
      </c>
      <c r="E162" s="1817">
        <f ca="1">SUMIF(UW!$E$612:$DT$612,'Mthly Bdgt'!E$157,UW!$E617:$DT617)</f>
        <v>0</v>
      </c>
      <c r="F162" s="1817">
        <f ca="1">SUMIF(UW!$E$612:$DT$612,'Mthly Bdgt'!F$157,UW!$E617:$DT617)</f>
        <v>0</v>
      </c>
      <c r="G162" s="1817">
        <f ca="1">SUMIF(UW!$E$612:$DT$612,'Mthly Bdgt'!G$157,UW!$E617:$DT617)</f>
        <v>0</v>
      </c>
      <c r="H162" s="1817">
        <f ca="1">SUMIF(UW!$E$612:$DT$612,'Mthly Bdgt'!H$157,UW!$E617:$DT617)</f>
        <v>0</v>
      </c>
      <c r="I162" s="1817">
        <f ca="1">SUMIF(UW!$E$612:$DT$612,'Mthly Bdgt'!I$157,UW!$E617:$DT617)</f>
        <v>0</v>
      </c>
      <c r="J162" s="1817">
        <f ca="1">SUMIF(UW!$E$612:$DT$612,'Mthly Bdgt'!J$157,UW!$E617:$DT617)</f>
        <v>0</v>
      </c>
      <c r="K162" s="1817">
        <f ca="1">SUMIF(UW!$E$612:$DT$612,'Mthly Bdgt'!K$157,UW!$E617:$DT617)</f>
        <v>0</v>
      </c>
      <c r="L162" s="1817">
        <f ca="1">SUMIF(UW!$E$612:$DT$612,'Mthly Bdgt'!L$157,UW!$E617:$DT617)</f>
        <v>0</v>
      </c>
      <c r="M162" s="1817">
        <f ca="1">SUMIF(UW!$E$612:$DT$612,'Mthly Bdgt'!M$157,UW!$E617:$DT617)</f>
        <v>0</v>
      </c>
      <c r="N162" s="1817">
        <f ca="1">SUMIF(UW!$E$612:$DT$612,'Mthly Bdgt'!N$157,UW!$E617:$DT617)</f>
        <v>0</v>
      </c>
      <c r="O162" s="1817">
        <f ca="1">SUMIF(UW!$E$612:$DT$612,'Mthly Bdgt'!O$157,UW!$E617:$DT617)</f>
        <v>0</v>
      </c>
      <c r="P162" s="1817">
        <f ca="1">SUMIF(UW!$E$612:$DT$612,'Mthly Bdgt'!P$157,UW!$E617:$DT617)</f>
        <v>0</v>
      </c>
      <c r="Q162" s="1816">
        <f ca="1">SUM(Q160:Q161)</f>
        <v>0</v>
      </c>
      <c r="R162" s="1818">
        <f ca="1">Q162-UW!G227</f>
        <v>0</v>
      </c>
    </row>
    <row r="163" spans="2:18">
      <c r="B163" s="1821">
        <v>3</v>
      </c>
      <c r="C163" s="397" t="s">
        <v>1282</v>
      </c>
      <c r="D163" s="1819">
        <f t="shared" ca="1" si="53"/>
        <v>0</v>
      </c>
      <c r="E163" s="1820">
        <f ca="1">-IF(OFFSET(UW!$D$199,,ROUNDUP('Mthly Bdgt'!E157/12,0))="Yes",(E149*UW!$D$23*E179)/12,0)</f>
        <v>0</v>
      </c>
      <c r="F163" s="1820">
        <f ca="1">-IF(OFFSET(UW!$D$199,,ROUNDUP('Mthly Bdgt'!F157/12,0))="Yes",(F149*UW!$D$23*F179)/12,0)</f>
        <v>0</v>
      </c>
      <c r="G163" s="1820">
        <f ca="1">-IF(OFFSET(UW!$D$199,,ROUNDUP('Mthly Bdgt'!G157/12,0))="Yes",(G149*UW!$D$23*G179)/12,0)</f>
        <v>0</v>
      </c>
      <c r="H163" s="1820">
        <f ca="1">-IF(OFFSET(UW!$D$199,,ROUNDUP('Mthly Bdgt'!H157/12,0))="Yes",(H149*UW!$D$23*H179)/12,0)</f>
        <v>0</v>
      </c>
      <c r="I163" s="1820">
        <f ca="1">-IF(OFFSET(UW!$D$199,,ROUNDUP('Mthly Bdgt'!I157/12,0))="Yes",(I149*UW!$D$23*I179)/12,0)</f>
        <v>0</v>
      </c>
      <c r="J163" s="1820">
        <f ca="1">-IF(OFFSET(UW!$D$199,,ROUNDUP('Mthly Bdgt'!J157/12,0))="Yes",(J149*UW!$D$23*J179)/12,0)</f>
        <v>0</v>
      </c>
      <c r="K163" s="1820">
        <f ca="1">-IF(OFFSET(UW!$D$199,,ROUNDUP('Mthly Bdgt'!K157/12,0))="Yes",(K149*UW!$D$23*K179)/12,0)</f>
        <v>0</v>
      </c>
      <c r="L163" s="1820">
        <f ca="1">-IF(OFFSET(UW!$D$199,,ROUNDUP('Mthly Bdgt'!L157/12,0))="Yes",(L149*UW!$D$23*L179)/12,0)</f>
        <v>0</v>
      </c>
      <c r="M163" s="1820">
        <f ca="1">-IF(OFFSET(UW!$D$199,,ROUNDUP('Mthly Bdgt'!M157/12,0))="Yes",(M149*UW!$D$23*M179)/12,0)</f>
        <v>0</v>
      </c>
      <c r="N163" s="1820">
        <f ca="1">-IF(OFFSET(UW!$D$199,,ROUNDUP('Mthly Bdgt'!N157/12,0))="Yes",(N149*UW!$D$23*N179)/12,0)</f>
        <v>0</v>
      </c>
      <c r="O163" s="1820">
        <f ca="1">-IF(OFFSET(UW!$D$199,,ROUNDUP('Mthly Bdgt'!O157/12,0))="Yes",(O149*UW!$D$23*O179)/12,0)</f>
        <v>0</v>
      </c>
      <c r="P163" s="1820">
        <f ca="1">-IF(OFFSET(UW!$D$199,,ROUNDUP('Mthly Bdgt'!P157/12,0))="Yes",(P149*UW!$D$23*P179)/12,0)</f>
        <v>0</v>
      </c>
      <c r="Q163" s="1819">
        <f ca="1">SUM(E163:P163)</f>
        <v>0</v>
      </c>
      <c r="R163" s="1818">
        <f ca="1">Q163-UW!G228</f>
        <v>0</v>
      </c>
    </row>
    <row r="164" spans="2:18">
      <c r="C164" s="396" t="s">
        <v>1242</v>
      </c>
      <c r="D164" s="1816">
        <f t="shared" ca="1" si="53"/>
        <v>0</v>
      </c>
      <c r="E164" s="1817">
        <f t="shared" ref="E164:Q164" ca="1" si="54">SUM(E162:E163)</f>
        <v>0</v>
      </c>
      <c r="F164" s="1817">
        <f t="shared" ca="1" si="54"/>
        <v>0</v>
      </c>
      <c r="G164" s="1817">
        <f t="shared" ca="1" si="54"/>
        <v>0</v>
      </c>
      <c r="H164" s="1817">
        <f t="shared" ca="1" si="54"/>
        <v>0</v>
      </c>
      <c r="I164" s="1817">
        <f t="shared" ca="1" si="54"/>
        <v>0</v>
      </c>
      <c r="J164" s="1817">
        <f t="shared" ca="1" si="54"/>
        <v>0</v>
      </c>
      <c r="K164" s="1817">
        <f t="shared" ca="1" si="54"/>
        <v>0</v>
      </c>
      <c r="L164" s="1817">
        <f t="shared" ca="1" si="54"/>
        <v>0</v>
      </c>
      <c r="M164" s="1817">
        <f t="shared" ca="1" si="54"/>
        <v>0</v>
      </c>
      <c r="N164" s="1817">
        <f t="shared" ca="1" si="54"/>
        <v>0</v>
      </c>
      <c r="O164" s="1817">
        <f t="shared" ca="1" si="54"/>
        <v>0</v>
      </c>
      <c r="P164" s="1817">
        <f t="shared" ca="1" si="54"/>
        <v>0</v>
      </c>
      <c r="Q164" s="1816">
        <f t="shared" ca="1" si="54"/>
        <v>0</v>
      </c>
      <c r="R164" s="1818">
        <f ca="1">Q164-UW!G229</f>
        <v>0</v>
      </c>
    </row>
    <row r="165" spans="2:18" hidden="1">
      <c r="C165" s="396"/>
      <c r="D165" s="1822">
        <f t="shared" ca="1" si="53"/>
        <v>0</v>
      </c>
      <c r="E165" s="1818">
        <f ca="1">SUMIF(UW!$E$612:$DT$612,'Mthly Bdgt'!E$157,UW!$E620:$DT620)</f>
        <v>0</v>
      </c>
      <c r="F165" s="1818">
        <f ca="1">SUMIF(UW!$E$612:$DT$612,'Mthly Bdgt'!F$157,UW!$E620:$DT620)</f>
        <v>0</v>
      </c>
      <c r="G165" s="1818">
        <f ca="1">SUMIF(UW!$E$612:$DT$612,'Mthly Bdgt'!G$157,UW!$E620:$DT620)</f>
        <v>0</v>
      </c>
      <c r="H165" s="1818">
        <f ca="1">SUMIF(UW!$E$612:$DT$612,'Mthly Bdgt'!H$157,UW!$E620:$DT620)</f>
        <v>0</v>
      </c>
      <c r="I165" s="1818">
        <f ca="1">SUMIF(UW!$E$612:$DT$612,'Mthly Bdgt'!I$157,UW!$E620:$DT620)</f>
        <v>0</v>
      </c>
      <c r="J165" s="1818">
        <f ca="1">SUMIF(UW!$E$612:$DT$612,'Mthly Bdgt'!J$157,UW!$E620:$DT620)</f>
        <v>0</v>
      </c>
      <c r="K165" s="1818">
        <f ca="1">SUMIF(UW!$E$612:$DT$612,'Mthly Bdgt'!K$157,UW!$E620:$DT620)</f>
        <v>0</v>
      </c>
      <c r="L165" s="1818">
        <f ca="1">SUMIF(UW!$E$612:$DT$612,'Mthly Bdgt'!L$157,UW!$E620:$DT620)</f>
        <v>0</v>
      </c>
      <c r="M165" s="1818">
        <f ca="1">SUMIF(UW!$E$612:$DT$612,'Mthly Bdgt'!M$157,UW!$E620:$DT620)</f>
        <v>0</v>
      </c>
      <c r="N165" s="1818">
        <f ca="1">SUMIF(UW!$E$612:$DT$612,'Mthly Bdgt'!N$157,UW!$E620:$DT620)</f>
        <v>0</v>
      </c>
      <c r="O165" s="1818">
        <f ca="1">SUMIF(UW!$E$612:$DT$612,'Mthly Bdgt'!O$157,UW!$E620:$DT620)</f>
        <v>0</v>
      </c>
      <c r="P165" s="1818">
        <f ca="1">SUMIF(UW!$E$612:$DT$612,'Mthly Bdgt'!P$157,UW!$E620:$DT620)</f>
        <v>0</v>
      </c>
      <c r="Q165" s="1822"/>
      <c r="R165" s="1818">
        <f ca="1">Q165-UW!G231</f>
        <v>0</v>
      </c>
    </row>
    <row r="166" spans="2:18">
      <c r="C166" s="398" t="s">
        <v>407</v>
      </c>
      <c r="D166" s="1822">
        <f t="shared" ca="1" si="53"/>
        <v>0</v>
      </c>
      <c r="E166" s="1818">
        <f ca="1">SUMIF(UW!$E$612:$DT$612,'Mthly Bdgt'!E$157,UW!$E674:$DT674)</f>
        <v>0</v>
      </c>
      <c r="F166" s="1818">
        <f ca="1">SUMIF(UW!$E$612:$DT$612,'Mthly Bdgt'!F$157,UW!$E674:$DT674)</f>
        <v>0</v>
      </c>
      <c r="G166" s="1818">
        <f ca="1">SUMIF(UW!$E$612:$DT$612,'Mthly Bdgt'!G$157,UW!$E674:$DT674)</f>
        <v>0</v>
      </c>
      <c r="H166" s="1818">
        <f ca="1">SUMIF(UW!$E$612:$DT$612,'Mthly Bdgt'!H$157,UW!$E674:$DT674)</f>
        <v>0</v>
      </c>
      <c r="I166" s="1818">
        <f ca="1">SUMIF(UW!$E$612:$DT$612,'Mthly Bdgt'!I$157,UW!$E674:$DT674)</f>
        <v>0</v>
      </c>
      <c r="J166" s="1818">
        <f ca="1">SUMIF(UW!$E$612:$DT$612,'Mthly Bdgt'!J$157,UW!$E674:$DT674)</f>
        <v>0</v>
      </c>
      <c r="K166" s="1818">
        <f ca="1">SUMIF(UW!$E$612:$DT$612,'Mthly Bdgt'!K$157,UW!$E674:$DT674)</f>
        <v>0</v>
      </c>
      <c r="L166" s="1818">
        <f ca="1">SUMIF(UW!$E$612:$DT$612,'Mthly Bdgt'!L$157,UW!$E674:$DT674)</f>
        <v>0</v>
      </c>
      <c r="M166" s="1818">
        <f ca="1">SUMIF(UW!$E$612:$DT$612,'Mthly Bdgt'!M$157,UW!$E674:$DT674)</f>
        <v>0</v>
      </c>
      <c r="N166" s="1818">
        <f ca="1">SUMIF(UW!$E$612:$DT$612,'Mthly Bdgt'!N$157,UW!$E674:$DT674)</f>
        <v>0</v>
      </c>
      <c r="O166" s="1818">
        <f ca="1">SUMIF(UW!$E$612:$DT$612,'Mthly Bdgt'!O$157,UW!$E674:$DT674)</f>
        <v>0</v>
      </c>
      <c r="P166" s="1818">
        <f ca="1">SUMIF(UW!$E$612:$DT$612,'Mthly Bdgt'!P$157,UW!$E674:$DT674)</f>
        <v>0</v>
      </c>
      <c r="Q166" s="1822">
        <f t="shared" ref="Q166:Q177" ca="1" si="55">SUM(E166:P166)</f>
        <v>0</v>
      </c>
      <c r="R166" s="1818">
        <f ca="1">Q166-UW!G317</f>
        <v>0</v>
      </c>
    </row>
    <row r="167" spans="2:18">
      <c r="C167" s="398" t="s">
        <v>408</v>
      </c>
      <c r="D167" s="1822">
        <f t="shared" ca="1" si="53"/>
        <v>0</v>
      </c>
      <c r="E167" s="1818">
        <f ca="1">SUMIF(UW!$E$612:$DT$612,'Mthly Bdgt'!E$157,UW!$E675:$DT675)</f>
        <v>0</v>
      </c>
      <c r="F167" s="1818">
        <f ca="1">SUMIF(UW!$E$612:$DT$612,'Mthly Bdgt'!F$157,UW!$E675:$DT675)</f>
        <v>0</v>
      </c>
      <c r="G167" s="1818">
        <f ca="1">SUMIF(UW!$E$612:$DT$612,'Mthly Bdgt'!G$157,UW!$E675:$DT675)</f>
        <v>0</v>
      </c>
      <c r="H167" s="1818">
        <f ca="1">SUMIF(UW!$E$612:$DT$612,'Mthly Bdgt'!H$157,UW!$E675:$DT675)</f>
        <v>0</v>
      </c>
      <c r="I167" s="1818">
        <f ca="1">SUMIF(UW!$E$612:$DT$612,'Mthly Bdgt'!I$157,UW!$E675:$DT675)</f>
        <v>0</v>
      </c>
      <c r="J167" s="1818">
        <f ca="1">SUMIF(UW!$E$612:$DT$612,'Mthly Bdgt'!J$157,UW!$E675:$DT675)</f>
        <v>0</v>
      </c>
      <c r="K167" s="1818">
        <f ca="1">SUMIF(UW!$E$612:$DT$612,'Mthly Bdgt'!K$157,UW!$E675:$DT675)</f>
        <v>0</v>
      </c>
      <c r="L167" s="1818">
        <f ca="1">SUMIF(UW!$E$612:$DT$612,'Mthly Bdgt'!L$157,UW!$E675:$DT675)</f>
        <v>0</v>
      </c>
      <c r="M167" s="1818">
        <f ca="1">SUMIF(UW!$E$612:$DT$612,'Mthly Bdgt'!M$157,UW!$E675:$DT675)</f>
        <v>0</v>
      </c>
      <c r="N167" s="1818">
        <f ca="1">SUMIF(UW!$E$612:$DT$612,'Mthly Bdgt'!N$157,UW!$E675:$DT675)</f>
        <v>0</v>
      </c>
      <c r="O167" s="1818">
        <f ca="1">SUMIF(UW!$E$612:$DT$612,'Mthly Bdgt'!O$157,UW!$E675:$DT675)</f>
        <v>0</v>
      </c>
      <c r="P167" s="1818">
        <f ca="1">SUMIF(UW!$E$612:$DT$612,'Mthly Bdgt'!P$157,UW!$E675:$DT675)</f>
        <v>0</v>
      </c>
      <c r="Q167" s="1822">
        <f t="shared" ca="1" si="55"/>
        <v>0</v>
      </c>
      <c r="R167" s="1818">
        <f ca="1">Q167-UW!G318</f>
        <v>0</v>
      </c>
    </row>
    <row r="168" spans="2:18">
      <c r="C168" s="398" t="s">
        <v>409</v>
      </c>
      <c r="D168" s="1822">
        <f t="shared" ca="1" si="53"/>
        <v>0</v>
      </c>
      <c r="E168" s="1818">
        <f ca="1">SUMIF(UW!$E$612:$DT$612,'Mthly Bdgt'!E$157,UW!$E676:$DT676)</f>
        <v>0</v>
      </c>
      <c r="F168" s="1818">
        <f ca="1">SUMIF(UW!$E$612:$DT$612,'Mthly Bdgt'!F$157,UW!$E676:$DT676)</f>
        <v>0</v>
      </c>
      <c r="G168" s="1818">
        <f ca="1">SUMIF(UW!$E$612:$DT$612,'Mthly Bdgt'!G$157,UW!$E676:$DT676)</f>
        <v>0</v>
      </c>
      <c r="H168" s="1818">
        <f ca="1">SUMIF(UW!$E$612:$DT$612,'Mthly Bdgt'!H$157,UW!$E676:$DT676)</f>
        <v>0</v>
      </c>
      <c r="I168" s="1818">
        <f ca="1">SUMIF(UW!$E$612:$DT$612,'Mthly Bdgt'!I$157,UW!$E676:$DT676)</f>
        <v>0</v>
      </c>
      <c r="J168" s="1818">
        <f ca="1">SUMIF(UW!$E$612:$DT$612,'Mthly Bdgt'!J$157,UW!$E676:$DT676)</f>
        <v>0</v>
      </c>
      <c r="K168" s="1818">
        <f ca="1">SUMIF(UW!$E$612:$DT$612,'Mthly Bdgt'!K$157,UW!$E676:$DT676)</f>
        <v>0</v>
      </c>
      <c r="L168" s="1818">
        <f ca="1">SUMIF(UW!$E$612:$DT$612,'Mthly Bdgt'!L$157,UW!$E676:$DT676)</f>
        <v>0</v>
      </c>
      <c r="M168" s="1818">
        <f ca="1">SUMIF(UW!$E$612:$DT$612,'Mthly Bdgt'!M$157,UW!$E676:$DT676)</f>
        <v>0</v>
      </c>
      <c r="N168" s="1818">
        <f ca="1">SUMIF(UW!$E$612:$DT$612,'Mthly Bdgt'!N$157,UW!$E676:$DT676)</f>
        <v>0</v>
      </c>
      <c r="O168" s="1818">
        <f ca="1">SUMIF(UW!$E$612:$DT$612,'Mthly Bdgt'!O$157,UW!$E676:$DT676)</f>
        <v>0</v>
      </c>
      <c r="P168" s="1818">
        <f ca="1">SUMIF(UW!$E$612:$DT$612,'Mthly Bdgt'!P$157,UW!$E676:$DT676)</f>
        <v>0</v>
      </c>
      <c r="Q168" s="1822">
        <f t="shared" ca="1" si="55"/>
        <v>0</v>
      </c>
      <c r="R168" s="1818">
        <f ca="1">Q168-UW!G319</f>
        <v>0</v>
      </c>
    </row>
    <row r="169" spans="2:18">
      <c r="C169" s="398" t="s">
        <v>1284</v>
      </c>
      <c r="D169" s="1822">
        <f t="shared" si="53"/>
        <v>0</v>
      </c>
      <c r="E169" s="1818">
        <f>SUMIF(UW!$E$612:$DT$612,'Mthly Bdgt'!E$157,UW!$E677:$DT677)</f>
        <v>0</v>
      </c>
      <c r="F169" s="1818">
        <f>SUMIF(UW!$E$612:$DT$612,'Mthly Bdgt'!F$157,UW!$E677:$DT677)</f>
        <v>0</v>
      </c>
      <c r="G169" s="1818">
        <f>SUMIF(UW!$E$612:$DT$612,'Mthly Bdgt'!G$157,UW!$E677:$DT677)</f>
        <v>0</v>
      </c>
      <c r="H169" s="1818">
        <f>SUMIF(UW!$E$612:$DT$612,'Mthly Bdgt'!H$157,UW!$E677:$DT677)</f>
        <v>0</v>
      </c>
      <c r="I169" s="1818">
        <f>SUMIF(UW!$E$612:$DT$612,'Mthly Bdgt'!I$157,UW!$E677:$DT677)</f>
        <v>0</v>
      </c>
      <c r="J169" s="1818">
        <f>SUMIF(UW!$E$612:$DT$612,'Mthly Bdgt'!J$157,UW!$E677:$DT677)</f>
        <v>0</v>
      </c>
      <c r="K169" s="1818">
        <f>SUMIF(UW!$E$612:$DT$612,'Mthly Bdgt'!K$157,UW!$E677:$DT677)</f>
        <v>0</v>
      </c>
      <c r="L169" s="1818">
        <f>SUMIF(UW!$E$612:$DT$612,'Mthly Bdgt'!L$157,UW!$E677:$DT677)</f>
        <v>0</v>
      </c>
      <c r="M169" s="1818">
        <f>SUMIF(UW!$E$612:$DT$612,'Mthly Bdgt'!M$157,UW!$E677:$DT677)</f>
        <v>0</v>
      </c>
      <c r="N169" s="1818">
        <f>SUMIF(UW!$E$612:$DT$612,'Mthly Bdgt'!N$157,UW!$E677:$DT677)</f>
        <v>0</v>
      </c>
      <c r="O169" s="1818">
        <f>SUMIF(UW!$E$612:$DT$612,'Mthly Bdgt'!O$157,UW!$E677:$DT677)</f>
        <v>0</v>
      </c>
      <c r="P169" s="1818">
        <f>SUMIF(UW!$E$612:$DT$612,'Mthly Bdgt'!P$157,UW!$E677:$DT677)</f>
        <v>0</v>
      </c>
      <c r="Q169" s="1822">
        <f t="shared" si="55"/>
        <v>0</v>
      </c>
      <c r="R169" s="1818">
        <f>Q169-UW!G320</f>
        <v>0</v>
      </c>
    </row>
    <row r="170" spans="2:18">
      <c r="C170" s="398" t="s">
        <v>1285</v>
      </c>
      <c r="D170" s="1822">
        <f t="shared" si="53"/>
        <v>0</v>
      </c>
      <c r="E170" s="1818">
        <f>SUMIF(UW!$E$612:$DT$612,'Mthly Bdgt'!E$157,UW!$E678:$DT678)</f>
        <v>0</v>
      </c>
      <c r="F170" s="1818">
        <f>SUMIF(UW!$E$612:$DT$612,'Mthly Bdgt'!F$157,UW!$E678:$DT678)</f>
        <v>0</v>
      </c>
      <c r="G170" s="1818">
        <f>SUMIF(UW!$E$612:$DT$612,'Mthly Bdgt'!G$157,UW!$E678:$DT678)</f>
        <v>0</v>
      </c>
      <c r="H170" s="1818">
        <f>SUMIF(UW!$E$612:$DT$612,'Mthly Bdgt'!H$157,UW!$E678:$DT678)</f>
        <v>0</v>
      </c>
      <c r="I170" s="1818">
        <f>SUMIF(UW!$E$612:$DT$612,'Mthly Bdgt'!I$157,UW!$E678:$DT678)</f>
        <v>0</v>
      </c>
      <c r="J170" s="1818">
        <f>SUMIF(UW!$E$612:$DT$612,'Mthly Bdgt'!J$157,UW!$E678:$DT678)</f>
        <v>0</v>
      </c>
      <c r="K170" s="1818">
        <f>SUMIF(UW!$E$612:$DT$612,'Mthly Bdgt'!K$157,UW!$E678:$DT678)</f>
        <v>0</v>
      </c>
      <c r="L170" s="1818">
        <f>SUMIF(UW!$E$612:$DT$612,'Mthly Bdgt'!L$157,UW!$E678:$DT678)</f>
        <v>0</v>
      </c>
      <c r="M170" s="1818">
        <f>SUMIF(UW!$E$612:$DT$612,'Mthly Bdgt'!M$157,UW!$E678:$DT678)</f>
        <v>0</v>
      </c>
      <c r="N170" s="1818">
        <f>SUMIF(UW!$E$612:$DT$612,'Mthly Bdgt'!N$157,UW!$E678:$DT678)</f>
        <v>0</v>
      </c>
      <c r="O170" s="1818">
        <f>SUMIF(UW!$E$612:$DT$612,'Mthly Bdgt'!O$157,UW!$E678:$DT678)</f>
        <v>0</v>
      </c>
      <c r="P170" s="1818">
        <f>SUMIF(UW!$E$612:$DT$612,'Mthly Bdgt'!P$157,UW!$E678:$DT678)</f>
        <v>0</v>
      </c>
      <c r="Q170" s="1822">
        <f t="shared" si="55"/>
        <v>0</v>
      </c>
      <c r="R170" s="1818">
        <f>Q170-UW!G321</f>
        <v>0</v>
      </c>
    </row>
    <row r="171" spans="2:18">
      <c r="C171" s="398" t="s">
        <v>545</v>
      </c>
      <c r="D171" s="1822">
        <f t="shared" si="53"/>
        <v>0</v>
      </c>
      <c r="E171" s="1818">
        <f>SUMIF(UW!$E$612:$DT$612,'Mthly Bdgt'!E$157,UW!$E679:$DT679)</f>
        <v>0</v>
      </c>
      <c r="F171" s="1818">
        <f>SUMIF(UW!$E$612:$DT$612,'Mthly Bdgt'!F$157,UW!$E679:$DT679)</f>
        <v>0</v>
      </c>
      <c r="G171" s="1818">
        <f>SUMIF(UW!$E$612:$DT$612,'Mthly Bdgt'!G$157,UW!$E679:$DT679)</f>
        <v>0</v>
      </c>
      <c r="H171" s="1818">
        <f>SUMIF(UW!$E$612:$DT$612,'Mthly Bdgt'!H$157,UW!$E679:$DT679)</f>
        <v>0</v>
      </c>
      <c r="I171" s="1818">
        <f>SUMIF(UW!$E$612:$DT$612,'Mthly Bdgt'!I$157,UW!$E679:$DT679)</f>
        <v>0</v>
      </c>
      <c r="J171" s="1818">
        <f>SUMIF(UW!$E$612:$DT$612,'Mthly Bdgt'!J$157,UW!$E679:$DT679)</f>
        <v>0</v>
      </c>
      <c r="K171" s="1818">
        <f>SUMIF(UW!$E$612:$DT$612,'Mthly Bdgt'!K$157,UW!$E679:$DT679)</f>
        <v>0</v>
      </c>
      <c r="L171" s="1818">
        <f>SUMIF(UW!$E$612:$DT$612,'Mthly Bdgt'!L$157,UW!$E679:$DT679)</f>
        <v>0</v>
      </c>
      <c r="M171" s="1818">
        <f>SUMIF(UW!$E$612:$DT$612,'Mthly Bdgt'!M$157,UW!$E679:$DT679)</f>
        <v>0</v>
      </c>
      <c r="N171" s="1818">
        <f>SUMIF(UW!$E$612:$DT$612,'Mthly Bdgt'!N$157,UW!$E679:$DT679)</f>
        <v>0</v>
      </c>
      <c r="O171" s="1818">
        <f>SUMIF(UW!$E$612:$DT$612,'Mthly Bdgt'!O$157,UW!$E679:$DT679)</f>
        <v>0</v>
      </c>
      <c r="P171" s="1818">
        <f>SUMIF(UW!$E$612:$DT$612,'Mthly Bdgt'!P$157,UW!$E679:$DT679)</f>
        <v>0</v>
      </c>
      <c r="Q171" s="1822">
        <f t="shared" si="55"/>
        <v>0</v>
      </c>
      <c r="R171" s="1818">
        <f>Q171-UW!G322</f>
        <v>0</v>
      </c>
    </row>
    <row r="172" spans="2:18">
      <c r="C172" s="398" t="s">
        <v>1286</v>
      </c>
      <c r="D172" s="1822">
        <f t="shared" si="53"/>
        <v>0</v>
      </c>
      <c r="E172" s="1818">
        <f>SUMIF(UW!$E$612:$DT$612,'Mthly Bdgt'!E$157,UW!$E680:$DT680)</f>
        <v>0</v>
      </c>
      <c r="F172" s="1818">
        <f>SUMIF(UW!$E$612:$DT$612,'Mthly Bdgt'!F$157,UW!$E680:$DT680)</f>
        <v>0</v>
      </c>
      <c r="G172" s="1818">
        <f>SUMIF(UW!$E$612:$DT$612,'Mthly Bdgt'!G$157,UW!$E680:$DT680)</f>
        <v>0</v>
      </c>
      <c r="H172" s="1818">
        <f>SUMIF(UW!$E$612:$DT$612,'Mthly Bdgt'!H$157,UW!$E680:$DT680)</f>
        <v>0</v>
      </c>
      <c r="I172" s="1818">
        <f>SUMIF(UW!$E$612:$DT$612,'Mthly Bdgt'!I$157,UW!$E680:$DT680)</f>
        <v>0</v>
      </c>
      <c r="J172" s="1818">
        <f>SUMIF(UW!$E$612:$DT$612,'Mthly Bdgt'!J$157,UW!$E680:$DT680)</f>
        <v>0</v>
      </c>
      <c r="K172" s="1818">
        <f>SUMIF(UW!$E$612:$DT$612,'Mthly Bdgt'!K$157,UW!$E680:$DT680)</f>
        <v>0</v>
      </c>
      <c r="L172" s="1818">
        <f>SUMIF(UW!$E$612:$DT$612,'Mthly Bdgt'!L$157,UW!$E680:$DT680)</f>
        <v>0</v>
      </c>
      <c r="M172" s="1818">
        <f>SUMIF(UW!$E$612:$DT$612,'Mthly Bdgt'!M$157,UW!$E680:$DT680)</f>
        <v>0</v>
      </c>
      <c r="N172" s="1818">
        <f>SUMIF(UW!$E$612:$DT$612,'Mthly Bdgt'!N$157,UW!$E680:$DT680)</f>
        <v>0</v>
      </c>
      <c r="O172" s="1818">
        <f>SUMIF(UW!$E$612:$DT$612,'Mthly Bdgt'!O$157,UW!$E680:$DT680)</f>
        <v>0</v>
      </c>
      <c r="P172" s="1818">
        <f>SUMIF(UW!$E$612:$DT$612,'Mthly Bdgt'!P$157,UW!$E680:$DT680)</f>
        <v>0</v>
      </c>
      <c r="Q172" s="1822">
        <f t="shared" si="55"/>
        <v>0</v>
      </c>
      <c r="R172" s="1818">
        <f>Q172-UW!G323</f>
        <v>0</v>
      </c>
    </row>
    <row r="173" spans="2:18">
      <c r="C173" s="398" t="s">
        <v>547</v>
      </c>
      <c r="D173" s="1822">
        <f t="shared" si="53"/>
        <v>0</v>
      </c>
      <c r="E173" s="1818">
        <f>SUMIF(UW!$E$612:$DT$612,'Mthly Bdgt'!E$157,UW!$E681:$DT681)</f>
        <v>0</v>
      </c>
      <c r="F173" s="1818">
        <f>SUMIF(UW!$E$612:$DT$612,'Mthly Bdgt'!F$157,UW!$E681:$DT681)</f>
        <v>0</v>
      </c>
      <c r="G173" s="1818">
        <f>SUMIF(UW!$E$612:$DT$612,'Mthly Bdgt'!G$157,UW!$E681:$DT681)</f>
        <v>0</v>
      </c>
      <c r="H173" s="1818">
        <f>SUMIF(UW!$E$612:$DT$612,'Mthly Bdgt'!H$157,UW!$E681:$DT681)</f>
        <v>0</v>
      </c>
      <c r="I173" s="1818">
        <f>SUMIF(UW!$E$612:$DT$612,'Mthly Bdgt'!I$157,UW!$E681:$DT681)</f>
        <v>0</v>
      </c>
      <c r="J173" s="1818">
        <f>SUMIF(UW!$E$612:$DT$612,'Mthly Bdgt'!J$157,UW!$E681:$DT681)</f>
        <v>0</v>
      </c>
      <c r="K173" s="1818">
        <f>SUMIF(UW!$E$612:$DT$612,'Mthly Bdgt'!K$157,UW!$E681:$DT681)</f>
        <v>0</v>
      </c>
      <c r="L173" s="1818">
        <f>SUMIF(UW!$E$612:$DT$612,'Mthly Bdgt'!L$157,UW!$E681:$DT681)</f>
        <v>0</v>
      </c>
      <c r="M173" s="1818">
        <f>SUMIF(UW!$E$612:$DT$612,'Mthly Bdgt'!M$157,UW!$E681:$DT681)</f>
        <v>0</v>
      </c>
      <c r="N173" s="1818">
        <f>SUMIF(UW!$E$612:$DT$612,'Mthly Bdgt'!N$157,UW!$E681:$DT681)</f>
        <v>0</v>
      </c>
      <c r="O173" s="1818">
        <f>SUMIF(UW!$E$612:$DT$612,'Mthly Bdgt'!O$157,UW!$E681:$DT681)</f>
        <v>0</v>
      </c>
      <c r="P173" s="1818">
        <f>SUMIF(UW!$E$612:$DT$612,'Mthly Bdgt'!P$157,UW!$E681:$DT681)</f>
        <v>0</v>
      </c>
      <c r="Q173" s="1822">
        <f t="shared" si="55"/>
        <v>0</v>
      </c>
      <c r="R173" s="1818">
        <f>Q173-UW!G324</f>
        <v>0</v>
      </c>
    </row>
    <row r="174" spans="2:18">
      <c r="C174" s="398" t="s">
        <v>1287</v>
      </c>
      <c r="D174" s="1822">
        <f t="shared" si="53"/>
        <v>0</v>
      </c>
      <c r="E174" s="1818">
        <f>SUMIF(UW!$E$612:$DT$612,'Mthly Bdgt'!E$157,UW!$E682:$DT682)</f>
        <v>0</v>
      </c>
      <c r="F174" s="1818">
        <f>SUMIF(UW!$E$612:$DT$612,'Mthly Bdgt'!F$157,UW!$E682:$DT682)</f>
        <v>0</v>
      </c>
      <c r="G174" s="1818">
        <f>SUMIF(UW!$E$612:$DT$612,'Mthly Bdgt'!G$157,UW!$E682:$DT682)</f>
        <v>0</v>
      </c>
      <c r="H174" s="1818">
        <f>SUMIF(UW!$E$612:$DT$612,'Mthly Bdgt'!H$157,UW!$E682:$DT682)</f>
        <v>0</v>
      </c>
      <c r="I174" s="1818">
        <f>SUMIF(UW!$E$612:$DT$612,'Mthly Bdgt'!I$157,UW!$E682:$DT682)</f>
        <v>0</v>
      </c>
      <c r="J174" s="1818">
        <f>SUMIF(UW!$E$612:$DT$612,'Mthly Bdgt'!J$157,UW!$E682:$DT682)</f>
        <v>0</v>
      </c>
      <c r="K174" s="1818">
        <f>SUMIF(UW!$E$612:$DT$612,'Mthly Bdgt'!K$157,UW!$E682:$DT682)</f>
        <v>0</v>
      </c>
      <c r="L174" s="1818">
        <f>SUMIF(UW!$E$612:$DT$612,'Mthly Bdgt'!L$157,UW!$E682:$DT682)</f>
        <v>0</v>
      </c>
      <c r="M174" s="1818">
        <f>SUMIF(UW!$E$612:$DT$612,'Mthly Bdgt'!M$157,UW!$E682:$DT682)</f>
        <v>0</v>
      </c>
      <c r="N174" s="1818">
        <f>SUMIF(UW!$E$612:$DT$612,'Mthly Bdgt'!N$157,UW!$E682:$DT682)</f>
        <v>0</v>
      </c>
      <c r="O174" s="1818">
        <f>SUMIF(UW!$E$612:$DT$612,'Mthly Bdgt'!O$157,UW!$E682:$DT682)</f>
        <v>0</v>
      </c>
      <c r="P174" s="1818">
        <f>SUMIF(UW!$E$612:$DT$612,'Mthly Bdgt'!P$157,UW!$E682:$DT682)</f>
        <v>0</v>
      </c>
      <c r="Q174" s="1822">
        <f t="shared" si="55"/>
        <v>0</v>
      </c>
      <c r="R174" s="1818">
        <f>Q174-UW!G325</f>
        <v>0</v>
      </c>
    </row>
    <row r="175" spans="2:18">
      <c r="C175" s="398" t="s">
        <v>1287</v>
      </c>
      <c r="D175" s="1822">
        <f t="shared" si="53"/>
        <v>0</v>
      </c>
      <c r="E175" s="1818">
        <f>SUMIF(UW!$E$612:$DT$612,'Mthly Bdgt'!E$157,UW!$E683:$DT683)</f>
        <v>0</v>
      </c>
      <c r="F175" s="1818">
        <f>SUMIF(UW!$E$612:$DT$612,'Mthly Bdgt'!F$157,UW!$E683:$DT683)</f>
        <v>0</v>
      </c>
      <c r="G175" s="1818">
        <f>SUMIF(UW!$E$612:$DT$612,'Mthly Bdgt'!G$157,UW!$E683:$DT683)</f>
        <v>0</v>
      </c>
      <c r="H175" s="1818">
        <f>SUMIF(UW!$E$612:$DT$612,'Mthly Bdgt'!H$157,UW!$E683:$DT683)</f>
        <v>0</v>
      </c>
      <c r="I175" s="1818">
        <f>SUMIF(UW!$E$612:$DT$612,'Mthly Bdgt'!I$157,UW!$E683:$DT683)</f>
        <v>0</v>
      </c>
      <c r="J175" s="1818">
        <f>SUMIF(UW!$E$612:$DT$612,'Mthly Bdgt'!J$157,UW!$E683:$DT683)</f>
        <v>0</v>
      </c>
      <c r="K175" s="1818">
        <f>SUMIF(UW!$E$612:$DT$612,'Mthly Bdgt'!K$157,UW!$E683:$DT683)</f>
        <v>0</v>
      </c>
      <c r="L175" s="1818">
        <f>SUMIF(UW!$E$612:$DT$612,'Mthly Bdgt'!L$157,UW!$E683:$DT683)</f>
        <v>0</v>
      </c>
      <c r="M175" s="1818">
        <f>SUMIF(UW!$E$612:$DT$612,'Mthly Bdgt'!M$157,UW!$E683:$DT683)</f>
        <v>0</v>
      </c>
      <c r="N175" s="1818">
        <f>SUMIF(UW!$E$612:$DT$612,'Mthly Bdgt'!N$157,UW!$E683:$DT683)</f>
        <v>0</v>
      </c>
      <c r="O175" s="1818">
        <f>SUMIF(UW!$E$612:$DT$612,'Mthly Bdgt'!O$157,UW!$E683:$DT683)</f>
        <v>0</v>
      </c>
      <c r="P175" s="1818">
        <f>SUMIF(UW!$E$612:$DT$612,'Mthly Bdgt'!P$157,UW!$E683:$DT683)</f>
        <v>0</v>
      </c>
      <c r="Q175" s="1822">
        <f t="shared" si="55"/>
        <v>0</v>
      </c>
      <c r="R175" s="1818">
        <f>Q175-UW!G326</f>
        <v>0</v>
      </c>
    </row>
    <row r="176" spans="2:18">
      <c r="C176" s="397" t="s">
        <v>1287</v>
      </c>
      <c r="D176" s="1819">
        <f t="shared" si="53"/>
        <v>0</v>
      </c>
      <c r="E176" s="1820">
        <f>SUMIF(UW!$E$612:$DT$612,'Mthly Bdgt'!E$157,UW!$E684:$DT684)</f>
        <v>0</v>
      </c>
      <c r="F176" s="1820">
        <f>SUMIF(UW!$E$612:$DT$612,'Mthly Bdgt'!F$157,UW!$E684:$DT684)</f>
        <v>0</v>
      </c>
      <c r="G176" s="1820">
        <f>SUMIF(UW!$E$612:$DT$612,'Mthly Bdgt'!G$157,UW!$E684:$DT684)</f>
        <v>0</v>
      </c>
      <c r="H176" s="1820">
        <f>SUMIF(UW!$E$612:$DT$612,'Mthly Bdgt'!H$157,UW!$E684:$DT684)</f>
        <v>0</v>
      </c>
      <c r="I176" s="1820">
        <f>SUMIF(UW!$E$612:$DT$612,'Mthly Bdgt'!I$157,UW!$E684:$DT684)</f>
        <v>0</v>
      </c>
      <c r="J176" s="1820">
        <f>SUMIF(UW!$E$612:$DT$612,'Mthly Bdgt'!J$157,UW!$E684:$DT684)</f>
        <v>0</v>
      </c>
      <c r="K176" s="1820">
        <f>SUMIF(UW!$E$612:$DT$612,'Mthly Bdgt'!K$157,UW!$E684:$DT684)</f>
        <v>0</v>
      </c>
      <c r="L176" s="1820">
        <f>SUMIF(UW!$E$612:$DT$612,'Mthly Bdgt'!L$157,UW!$E684:$DT684)</f>
        <v>0</v>
      </c>
      <c r="M176" s="1820">
        <f>SUMIF(UW!$E$612:$DT$612,'Mthly Bdgt'!M$157,UW!$E684:$DT684)</f>
        <v>0</v>
      </c>
      <c r="N176" s="1820">
        <f>SUMIF(UW!$E$612:$DT$612,'Mthly Bdgt'!N$157,UW!$E684:$DT684)</f>
        <v>0</v>
      </c>
      <c r="O176" s="1820">
        <f>SUMIF(UW!$E$612:$DT$612,'Mthly Bdgt'!O$157,UW!$E684:$DT684)</f>
        <v>0</v>
      </c>
      <c r="P176" s="1820">
        <f>SUMIF(UW!$E$612:$DT$612,'Mthly Bdgt'!P$157,UW!$E684:$DT684)</f>
        <v>0</v>
      </c>
      <c r="Q176" s="1819">
        <f t="shared" si="55"/>
        <v>0</v>
      </c>
      <c r="R176" s="1818">
        <f>Q176-UW!G327</f>
        <v>0</v>
      </c>
    </row>
    <row r="177" spans="3:18">
      <c r="C177" s="394" t="s">
        <v>410</v>
      </c>
      <c r="D177" s="1823">
        <f t="shared" ref="D177:P177" ca="1" si="56">SUM(D164:D176)</f>
        <v>0</v>
      </c>
      <c r="E177" s="1824">
        <f t="shared" ca="1" si="56"/>
        <v>0</v>
      </c>
      <c r="F177" s="1824">
        <f t="shared" ca="1" si="56"/>
        <v>0</v>
      </c>
      <c r="G177" s="1824">
        <f t="shared" ca="1" si="56"/>
        <v>0</v>
      </c>
      <c r="H177" s="1824">
        <f t="shared" ca="1" si="56"/>
        <v>0</v>
      </c>
      <c r="I177" s="1824">
        <f t="shared" ca="1" si="56"/>
        <v>0</v>
      </c>
      <c r="J177" s="1824">
        <f t="shared" ca="1" si="56"/>
        <v>0</v>
      </c>
      <c r="K177" s="1824">
        <f t="shared" ca="1" si="56"/>
        <v>0</v>
      </c>
      <c r="L177" s="1824">
        <f t="shared" ca="1" si="56"/>
        <v>0</v>
      </c>
      <c r="M177" s="1824">
        <f t="shared" ca="1" si="56"/>
        <v>0</v>
      </c>
      <c r="N177" s="1824">
        <f t="shared" ca="1" si="56"/>
        <v>0</v>
      </c>
      <c r="O177" s="1824">
        <f t="shared" ca="1" si="56"/>
        <v>0</v>
      </c>
      <c r="P177" s="1824">
        <f t="shared" ca="1" si="56"/>
        <v>0</v>
      </c>
      <c r="Q177" s="1823">
        <f t="shared" ca="1" si="55"/>
        <v>0</v>
      </c>
      <c r="R177" s="1818">
        <f ca="1">Q177-UW!G328</f>
        <v>0</v>
      </c>
    </row>
    <row r="178" spans="3:18">
      <c r="C178" s="352" t="s">
        <v>1288</v>
      </c>
      <c r="D178" s="1825" t="e">
        <f ca="1">(D158/UW!$D$21)*12</f>
        <v>#DIV/0!</v>
      </c>
      <c r="E178" s="1826" t="e">
        <f ca="1">(E158/UW!$D$21)*12</f>
        <v>#DIV/0!</v>
      </c>
      <c r="F178" s="1826" t="e">
        <f ca="1">(F158/UW!$D$21)*12</f>
        <v>#DIV/0!</v>
      </c>
      <c r="G178" s="1826" t="e">
        <f ca="1">(G158/UW!$D$21)*12</f>
        <v>#DIV/0!</v>
      </c>
      <c r="H178" s="1826" t="e">
        <f ca="1">(H158/UW!$D$21)*12</f>
        <v>#DIV/0!</v>
      </c>
      <c r="I178" s="1826" t="e">
        <f ca="1">(I158/UW!$D$21)*12</f>
        <v>#DIV/0!</v>
      </c>
      <c r="J178" s="1826" t="e">
        <f ca="1">(J158/UW!$D$21)*12</f>
        <v>#DIV/0!</v>
      </c>
      <c r="K178" s="1826" t="e">
        <f ca="1">(K158/UW!$D$21)*12</f>
        <v>#DIV/0!</v>
      </c>
      <c r="L178" s="1826" t="e">
        <f ca="1">(L158/UW!$D$21)*12</f>
        <v>#DIV/0!</v>
      </c>
      <c r="M178" s="1826" t="e">
        <f ca="1">(M158/UW!$D$21)*12</f>
        <v>#DIV/0!</v>
      </c>
      <c r="N178" s="1826" t="e">
        <f ca="1">(N158/UW!$D$21)*12</f>
        <v>#DIV/0!</v>
      </c>
      <c r="O178" s="1826" t="e">
        <f ca="1">(O158/UW!$D$21)*12</f>
        <v>#DIV/0!</v>
      </c>
      <c r="P178" s="1826" t="e">
        <f ca="1">(P158/UW!$D$21)*12</f>
        <v>#DIV/0!</v>
      </c>
      <c r="Q178" s="1825" t="e">
        <f ca="1">(Q158/UW!$D$21)</f>
        <v>#DIV/0!</v>
      </c>
      <c r="R178" s="1818"/>
    </row>
    <row r="179" spans="3:18">
      <c r="C179" s="352" t="s">
        <v>1289</v>
      </c>
      <c r="D179" s="1825">
        <f ca="1">IFERROR(D162/(D154*UW!$D$21),0)*12</f>
        <v>0</v>
      </c>
      <c r="E179" s="1826" t="e">
        <f t="shared" ref="E179:P179" ca="1" si="57">E162/E156*12</f>
        <v>#DIV/0!</v>
      </c>
      <c r="F179" s="1826" t="e">
        <f t="shared" ca="1" si="57"/>
        <v>#DIV/0!</v>
      </c>
      <c r="G179" s="1826" t="e">
        <f t="shared" ca="1" si="57"/>
        <v>#DIV/0!</v>
      </c>
      <c r="H179" s="1826" t="e">
        <f t="shared" ca="1" si="57"/>
        <v>#DIV/0!</v>
      </c>
      <c r="I179" s="1826" t="e">
        <f t="shared" ca="1" si="57"/>
        <v>#DIV/0!</v>
      </c>
      <c r="J179" s="1826" t="e">
        <f t="shared" ca="1" si="57"/>
        <v>#DIV/0!</v>
      </c>
      <c r="K179" s="1826" t="e">
        <f t="shared" ca="1" si="57"/>
        <v>#DIV/0!</v>
      </c>
      <c r="L179" s="1826" t="e">
        <f t="shared" ca="1" si="57"/>
        <v>#DIV/0!</v>
      </c>
      <c r="M179" s="1826" t="e">
        <f t="shared" ca="1" si="57"/>
        <v>#DIV/0!</v>
      </c>
      <c r="N179" s="1826" t="e">
        <f t="shared" ca="1" si="57"/>
        <v>#DIV/0!</v>
      </c>
      <c r="O179" s="1826" t="e">
        <f t="shared" ca="1" si="57"/>
        <v>#DIV/0!</v>
      </c>
      <c r="P179" s="1826" t="e">
        <f t="shared" ca="1" si="57"/>
        <v>#DIV/0!</v>
      </c>
      <c r="Q179" s="1825" t="e">
        <f ca="1">Q162/Q156</f>
        <v>#DIV/0!</v>
      </c>
    </row>
    <row r="180" spans="3:18">
      <c r="C180" s="352" t="s">
        <v>119</v>
      </c>
      <c r="D180" s="1825">
        <f t="shared" ref="D180:P180" ca="1" si="58">IFERROR(D164/D156,0)*12</f>
        <v>0</v>
      </c>
      <c r="E180" s="1826">
        <f t="shared" ca="1" si="58"/>
        <v>0</v>
      </c>
      <c r="F180" s="1826">
        <f t="shared" ca="1" si="58"/>
        <v>0</v>
      </c>
      <c r="G180" s="1826">
        <f t="shared" ca="1" si="58"/>
        <v>0</v>
      </c>
      <c r="H180" s="1826">
        <f t="shared" ca="1" si="58"/>
        <v>0</v>
      </c>
      <c r="I180" s="1826">
        <f t="shared" ca="1" si="58"/>
        <v>0</v>
      </c>
      <c r="J180" s="1826">
        <f t="shared" ca="1" si="58"/>
        <v>0</v>
      </c>
      <c r="K180" s="1826">
        <f t="shared" ca="1" si="58"/>
        <v>0</v>
      </c>
      <c r="L180" s="1826">
        <f t="shared" ca="1" si="58"/>
        <v>0</v>
      </c>
      <c r="M180" s="1826">
        <f t="shared" ca="1" si="58"/>
        <v>0</v>
      </c>
      <c r="N180" s="1826">
        <f t="shared" ca="1" si="58"/>
        <v>0</v>
      </c>
      <c r="O180" s="1826">
        <f t="shared" ca="1" si="58"/>
        <v>0</v>
      </c>
      <c r="P180" s="1826">
        <f t="shared" ca="1" si="58"/>
        <v>0</v>
      </c>
      <c r="Q180" s="1825">
        <f ca="1">IFERROR(Q164/Q156,0)</f>
        <v>0</v>
      </c>
    </row>
    <row r="181" spans="3:18">
      <c r="D181" s="371"/>
      <c r="Q181" s="371"/>
    </row>
    <row r="182" spans="3:18">
      <c r="D182" s="371"/>
      <c r="Q182" s="371"/>
    </row>
    <row r="183" spans="3:18">
      <c r="C183" s="394" t="s">
        <v>444</v>
      </c>
      <c r="D183" s="399" t="s">
        <v>124</v>
      </c>
      <c r="E183" s="1827">
        <f t="shared" ref="E183:P183" si="59">E157</f>
        <v>25</v>
      </c>
      <c r="F183" s="1827">
        <f t="shared" si="59"/>
        <v>26</v>
      </c>
      <c r="G183" s="1827">
        <f t="shared" si="59"/>
        <v>27</v>
      </c>
      <c r="H183" s="1827">
        <f t="shared" si="59"/>
        <v>28</v>
      </c>
      <c r="I183" s="1827">
        <f t="shared" si="59"/>
        <v>29</v>
      </c>
      <c r="J183" s="1827">
        <f t="shared" si="59"/>
        <v>30</v>
      </c>
      <c r="K183" s="1827">
        <f t="shared" si="59"/>
        <v>31</v>
      </c>
      <c r="L183" s="1827">
        <f t="shared" si="59"/>
        <v>32</v>
      </c>
      <c r="M183" s="1827">
        <f t="shared" si="59"/>
        <v>33</v>
      </c>
      <c r="N183" s="1827">
        <f t="shared" si="59"/>
        <v>34</v>
      </c>
      <c r="O183" s="1827">
        <f t="shared" si="59"/>
        <v>35</v>
      </c>
      <c r="P183" s="1827">
        <f t="shared" si="59"/>
        <v>36</v>
      </c>
      <c r="Q183" s="399" t="s">
        <v>603</v>
      </c>
    </row>
    <row r="184" spans="3:18">
      <c r="C184" t="s">
        <v>423</v>
      </c>
      <c r="D184" s="1822">
        <f t="shared" ref="D184:D205" ca="1" si="60">P113</f>
        <v>0</v>
      </c>
      <c r="E184" s="1818">
        <f ca="1">SUMIF(UW!$E$612:$DT$612,'Mthly Bdgt'!E$157,UW!$E690:$DT690)</f>
        <v>0</v>
      </c>
      <c r="F184" s="1818">
        <f ca="1">SUMIF(UW!$E$612:$DT$612,'Mthly Bdgt'!F$157,UW!$E690:$DT690)</f>
        <v>0</v>
      </c>
      <c r="G184" s="1818">
        <f ca="1">SUMIF(UW!$E$612:$DT$612,'Mthly Bdgt'!G$157,UW!$E690:$DT690)</f>
        <v>0</v>
      </c>
      <c r="H184" s="1818">
        <f ca="1">SUMIF(UW!$E$612:$DT$612,'Mthly Bdgt'!H$157,UW!$E690:$DT690)</f>
        <v>0</v>
      </c>
      <c r="I184" s="1818">
        <f ca="1">SUMIF(UW!$E$612:$DT$612,'Mthly Bdgt'!I$157,UW!$E690:$DT690)</f>
        <v>0</v>
      </c>
      <c r="J184" s="1818">
        <f ca="1">SUMIF(UW!$E$612:$DT$612,'Mthly Bdgt'!J$157,UW!$E690:$DT690)</f>
        <v>0</v>
      </c>
      <c r="K184" s="1818">
        <f ca="1">SUMIF(UW!$E$612:$DT$612,'Mthly Bdgt'!K$157,UW!$E690:$DT690)</f>
        <v>0</v>
      </c>
      <c r="L184" s="1818">
        <f ca="1">SUMIF(UW!$E$612:$DT$612,'Mthly Bdgt'!L$157,UW!$E690:$DT690)</f>
        <v>0</v>
      </c>
      <c r="M184" s="1818">
        <f ca="1">SUMIF(UW!$E$612:$DT$612,'Mthly Bdgt'!M$157,UW!$E690:$DT690)</f>
        <v>0</v>
      </c>
      <c r="N184" s="1818">
        <f ca="1">SUMIF(UW!$E$612:$DT$612,'Mthly Bdgt'!N$157,UW!$E690:$DT690)</f>
        <v>0</v>
      </c>
      <c r="O184" s="1818">
        <f ca="1">SUMIF(UW!$E$612:$DT$612,'Mthly Bdgt'!O$157,UW!$E690:$DT690)</f>
        <v>0</v>
      </c>
      <c r="P184" s="1818">
        <f ca="1">SUMIF(UW!$E$612:$DT$612,'Mthly Bdgt'!P$157,UW!$E690:$DT690)</f>
        <v>0</v>
      </c>
      <c r="Q184" s="1822">
        <f t="shared" ref="Q184:Q205" ca="1" si="61">SUM(E184:P184)</f>
        <v>0</v>
      </c>
      <c r="R184" s="1818">
        <f ca="1">Q184-UW!G369</f>
        <v>0</v>
      </c>
    </row>
    <row r="185" spans="3:18">
      <c r="C185" t="s">
        <v>855</v>
      </c>
      <c r="D185" s="1822">
        <f t="shared" ca="1" si="60"/>
        <v>0</v>
      </c>
      <c r="E185" s="1818">
        <f ca="1">SUMIF(UW!$E$612:$DT$612,'Mthly Bdgt'!E$157,UW!$E691:$DT691)</f>
        <v>0</v>
      </c>
      <c r="F185" s="1818">
        <f ca="1">SUMIF(UW!$E$612:$DT$612,'Mthly Bdgt'!F$157,UW!$E691:$DT691)</f>
        <v>0</v>
      </c>
      <c r="G185" s="1818">
        <f ca="1">SUMIF(UW!$E$612:$DT$612,'Mthly Bdgt'!G$157,UW!$E691:$DT691)</f>
        <v>0</v>
      </c>
      <c r="H185" s="1818">
        <f ca="1">SUMIF(UW!$E$612:$DT$612,'Mthly Bdgt'!H$157,UW!$E691:$DT691)</f>
        <v>0</v>
      </c>
      <c r="I185" s="1818">
        <f ca="1">SUMIF(UW!$E$612:$DT$612,'Mthly Bdgt'!I$157,UW!$E691:$DT691)</f>
        <v>0</v>
      </c>
      <c r="J185" s="1818">
        <f ca="1">SUMIF(UW!$E$612:$DT$612,'Mthly Bdgt'!J$157,UW!$E691:$DT691)</f>
        <v>0</v>
      </c>
      <c r="K185" s="1818">
        <f ca="1">SUMIF(UW!$E$612:$DT$612,'Mthly Bdgt'!K$157,UW!$E691:$DT691)</f>
        <v>0</v>
      </c>
      <c r="L185" s="1818">
        <f ca="1">SUMIF(UW!$E$612:$DT$612,'Mthly Bdgt'!L$157,UW!$E691:$DT691)</f>
        <v>0</v>
      </c>
      <c r="M185" s="1818">
        <f ca="1">SUMIF(UW!$E$612:$DT$612,'Mthly Bdgt'!M$157,UW!$E691:$DT691)</f>
        <v>0</v>
      </c>
      <c r="N185" s="1818">
        <f ca="1">SUMIF(UW!$E$612:$DT$612,'Mthly Bdgt'!N$157,UW!$E691:$DT691)</f>
        <v>0</v>
      </c>
      <c r="O185" s="1818">
        <f ca="1">SUMIF(UW!$E$612:$DT$612,'Mthly Bdgt'!O$157,UW!$E691:$DT691)</f>
        <v>0</v>
      </c>
      <c r="P185" s="1818">
        <f ca="1">SUMIF(UW!$E$612:$DT$612,'Mthly Bdgt'!P$157,UW!$E691:$DT691)</f>
        <v>0</v>
      </c>
      <c r="Q185" s="1822">
        <f t="shared" ca="1" si="61"/>
        <v>0</v>
      </c>
      <c r="R185" s="1818">
        <f ca="1">Q185-UW!G370</f>
        <v>0</v>
      </c>
    </row>
    <row r="186" spans="3:18">
      <c r="C186" t="s">
        <v>425</v>
      </c>
      <c r="D186" s="1822">
        <f t="shared" ca="1" si="60"/>
        <v>83.232000000000014</v>
      </c>
      <c r="E186" s="1818">
        <f ca="1">SUMIF(UW!$E$612:$DT$612,'Mthly Bdgt'!E$157,UW!$E692:$DT692)</f>
        <v>84.896640000000005</v>
      </c>
      <c r="F186" s="1818">
        <f ca="1">SUMIF(UW!$E$612:$DT$612,'Mthly Bdgt'!F$157,UW!$E692:$DT692)</f>
        <v>84.896640000000005</v>
      </c>
      <c r="G186" s="1818">
        <f ca="1">SUMIF(UW!$E$612:$DT$612,'Mthly Bdgt'!G$157,UW!$E692:$DT692)</f>
        <v>84.896640000000005</v>
      </c>
      <c r="H186" s="1818">
        <f ca="1">SUMIF(UW!$E$612:$DT$612,'Mthly Bdgt'!H$157,UW!$E692:$DT692)</f>
        <v>84.896640000000005</v>
      </c>
      <c r="I186" s="1818">
        <f ca="1">SUMIF(UW!$E$612:$DT$612,'Mthly Bdgt'!I$157,UW!$E692:$DT692)</f>
        <v>84.896640000000005</v>
      </c>
      <c r="J186" s="1818">
        <f ca="1">SUMIF(UW!$E$612:$DT$612,'Mthly Bdgt'!J$157,UW!$E692:$DT692)</f>
        <v>84.896640000000005</v>
      </c>
      <c r="K186" s="1818">
        <f ca="1">SUMIF(UW!$E$612:$DT$612,'Mthly Bdgt'!K$157,UW!$E692:$DT692)</f>
        <v>84.896640000000005</v>
      </c>
      <c r="L186" s="1818">
        <f ca="1">SUMIF(UW!$E$612:$DT$612,'Mthly Bdgt'!L$157,UW!$E692:$DT692)</f>
        <v>84.896640000000005</v>
      </c>
      <c r="M186" s="1818">
        <f ca="1">SUMIF(UW!$E$612:$DT$612,'Mthly Bdgt'!M$157,UW!$E692:$DT692)</f>
        <v>84.896640000000005</v>
      </c>
      <c r="N186" s="1818">
        <f ca="1">SUMIF(UW!$E$612:$DT$612,'Mthly Bdgt'!N$157,UW!$E692:$DT692)</f>
        <v>84.896640000000005</v>
      </c>
      <c r="O186" s="1818">
        <f ca="1">SUMIF(UW!$E$612:$DT$612,'Mthly Bdgt'!O$157,UW!$E692:$DT692)</f>
        <v>84.896640000000005</v>
      </c>
      <c r="P186" s="1818">
        <f ca="1">SUMIF(UW!$E$612:$DT$612,'Mthly Bdgt'!P$157,UW!$E692:$DT692)</f>
        <v>84.896640000000005</v>
      </c>
      <c r="Q186" s="1822">
        <f t="shared" ca="1" si="61"/>
        <v>1018.7596800000002</v>
      </c>
      <c r="R186" s="1818">
        <f ca="1">Q186-UW!G371</f>
        <v>0</v>
      </c>
    </row>
    <row r="187" spans="3:18">
      <c r="C187" t="s">
        <v>426</v>
      </c>
      <c r="D187" s="1822">
        <f t="shared" ca="1" si="60"/>
        <v>0</v>
      </c>
      <c r="E187" s="1818">
        <f ca="1">SUMIF(UW!$E$612:$DT$612,'Mthly Bdgt'!E$157,UW!$E693:$DT693)</f>
        <v>0</v>
      </c>
      <c r="F187" s="1818">
        <f ca="1">SUMIF(UW!$E$612:$DT$612,'Mthly Bdgt'!F$157,UW!$E693:$DT693)</f>
        <v>0</v>
      </c>
      <c r="G187" s="1818">
        <f ca="1">SUMIF(UW!$E$612:$DT$612,'Mthly Bdgt'!G$157,UW!$E693:$DT693)</f>
        <v>0</v>
      </c>
      <c r="H187" s="1818">
        <f ca="1">SUMIF(UW!$E$612:$DT$612,'Mthly Bdgt'!H$157,UW!$E693:$DT693)</f>
        <v>0</v>
      </c>
      <c r="I187" s="1818">
        <f ca="1">SUMIF(UW!$E$612:$DT$612,'Mthly Bdgt'!I$157,UW!$E693:$DT693)</f>
        <v>0</v>
      </c>
      <c r="J187" s="1818">
        <f ca="1">SUMIF(UW!$E$612:$DT$612,'Mthly Bdgt'!J$157,UW!$E693:$DT693)</f>
        <v>0</v>
      </c>
      <c r="K187" s="1818">
        <f ca="1">SUMIF(UW!$E$612:$DT$612,'Mthly Bdgt'!K$157,UW!$E693:$DT693)</f>
        <v>0</v>
      </c>
      <c r="L187" s="1818">
        <f ca="1">SUMIF(UW!$E$612:$DT$612,'Mthly Bdgt'!L$157,UW!$E693:$DT693)</f>
        <v>0</v>
      </c>
      <c r="M187" s="1818">
        <f ca="1">SUMIF(UW!$E$612:$DT$612,'Mthly Bdgt'!M$157,UW!$E693:$DT693)</f>
        <v>0</v>
      </c>
      <c r="N187" s="1818">
        <f ca="1">SUMIF(UW!$E$612:$DT$612,'Mthly Bdgt'!N$157,UW!$E693:$DT693)</f>
        <v>0</v>
      </c>
      <c r="O187" s="1818">
        <f ca="1">SUMIF(UW!$E$612:$DT$612,'Mthly Bdgt'!O$157,UW!$E693:$DT693)</f>
        <v>0</v>
      </c>
      <c r="P187" s="1818">
        <f ca="1">SUMIF(UW!$E$612:$DT$612,'Mthly Bdgt'!P$157,UW!$E693:$DT693)</f>
        <v>0</v>
      </c>
      <c r="Q187" s="1822">
        <f t="shared" ca="1" si="61"/>
        <v>0</v>
      </c>
      <c r="R187" s="1818">
        <f ca="1">Q187-UW!G372</f>
        <v>0</v>
      </c>
    </row>
    <row r="188" spans="3:18">
      <c r="C188" t="s">
        <v>427</v>
      </c>
      <c r="D188" s="1822">
        <f t="shared" ca="1" si="60"/>
        <v>0</v>
      </c>
      <c r="E188" s="1818">
        <f ca="1">SUMIF(UW!$E$612:$DT$612,'Mthly Bdgt'!E$157,UW!$E694:$DT694)</f>
        <v>0</v>
      </c>
      <c r="F188" s="1818">
        <f ca="1">SUMIF(UW!$E$612:$DT$612,'Mthly Bdgt'!F$157,UW!$E694:$DT694)</f>
        <v>0</v>
      </c>
      <c r="G188" s="1818">
        <f ca="1">SUMIF(UW!$E$612:$DT$612,'Mthly Bdgt'!G$157,UW!$E694:$DT694)</f>
        <v>0</v>
      </c>
      <c r="H188" s="1818">
        <f ca="1">SUMIF(UW!$E$612:$DT$612,'Mthly Bdgt'!H$157,UW!$E694:$DT694)</f>
        <v>0</v>
      </c>
      <c r="I188" s="1818">
        <f ca="1">SUMIF(UW!$E$612:$DT$612,'Mthly Bdgt'!I$157,UW!$E694:$DT694)</f>
        <v>0</v>
      </c>
      <c r="J188" s="1818">
        <f ca="1">SUMIF(UW!$E$612:$DT$612,'Mthly Bdgt'!J$157,UW!$E694:$DT694)</f>
        <v>0</v>
      </c>
      <c r="K188" s="1818">
        <f ca="1">SUMIF(UW!$E$612:$DT$612,'Mthly Bdgt'!K$157,UW!$E694:$DT694)</f>
        <v>0</v>
      </c>
      <c r="L188" s="1818">
        <f ca="1">SUMIF(UW!$E$612:$DT$612,'Mthly Bdgt'!L$157,UW!$E694:$DT694)</f>
        <v>0</v>
      </c>
      <c r="M188" s="1818">
        <f ca="1">SUMIF(UW!$E$612:$DT$612,'Mthly Bdgt'!M$157,UW!$E694:$DT694)</f>
        <v>0</v>
      </c>
      <c r="N188" s="1818">
        <f ca="1">SUMIF(UW!$E$612:$DT$612,'Mthly Bdgt'!N$157,UW!$E694:$DT694)</f>
        <v>0</v>
      </c>
      <c r="O188" s="1818">
        <f ca="1">SUMIF(UW!$E$612:$DT$612,'Mthly Bdgt'!O$157,UW!$E694:$DT694)</f>
        <v>0</v>
      </c>
      <c r="P188" s="1818">
        <f ca="1">SUMIF(UW!$E$612:$DT$612,'Mthly Bdgt'!P$157,UW!$E694:$DT694)</f>
        <v>0</v>
      </c>
      <c r="Q188" s="1822">
        <f t="shared" ca="1" si="61"/>
        <v>0</v>
      </c>
      <c r="R188" s="1818">
        <f ca="1">Q188-UW!G373</f>
        <v>0</v>
      </c>
    </row>
    <row r="189" spans="3:18">
      <c r="C189" t="s">
        <v>428</v>
      </c>
      <c r="D189" s="1822">
        <f t="shared" ca="1" si="60"/>
        <v>0</v>
      </c>
      <c r="E189" s="1818">
        <f ca="1">SUMIF(UW!$E$612:$DT$612,'Mthly Bdgt'!E$157,UW!$E695:$DT695)</f>
        <v>0</v>
      </c>
      <c r="F189" s="1818">
        <f ca="1">SUMIF(UW!$E$612:$DT$612,'Mthly Bdgt'!F$157,UW!$E695:$DT695)</f>
        <v>0</v>
      </c>
      <c r="G189" s="1818">
        <f ca="1">SUMIF(UW!$E$612:$DT$612,'Mthly Bdgt'!G$157,UW!$E695:$DT695)</f>
        <v>0</v>
      </c>
      <c r="H189" s="1818">
        <f ca="1">SUMIF(UW!$E$612:$DT$612,'Mthly Bdgt'!H$157,UW!$E695:$DT695)</f>
        <v>0</v>
      </c>
      <c r="I189" s="1818">
        <f ca="1">SUMIF(UW!$E$612:$DT$612,'Mthly Bdgt'!I$157,UW!$E695:$DT695)</f>
        <v>0</v>
      </c>
      <c r="J189" s="1818">
        <f ca="1">SUMIF(UW!$E$612:$DT$612,'Mthly Bdgt'!J$157,UW!$E695:$DT695)</f>
        <v>0</v>
      </c>
      <c r="K189" s="1818">
        <f ca="1">SUMIF(UW!$E$612:$DT$612,'Mthly Bdgt'!K$157,UW!$E695:$DT695)</f>
        <v>0</v>
      </c>
      <c r="L189" s="1818">
        <f ca="1">SUMIF(UW!$E$612:$DT$612,'Mthly Bdgt'!L$157,UW!$E695:$DT695)</f>
        <v>0</v>
      </c>
      <c r="M189" s="1818">
        <f ca="1">SUMIF(UW!$E$612:$DT$612,'Mthly Bdgt'!M$157,UW!$E695:$DT695)</f>
        <v>0</v>
      </c>
      <c r="N189" s="1818">
        <f ca="1">SUMIF(UW!$E$612:$DT$612,'Mthly Bdgt'!N$157,UW!$E695:$DT695)</f>
        <v>0</v>
      </c>
      <c r="O189" s="1818">
        <f ca="1">SUMIF(UW!$E$612:$DT$612,'Mthly Bdgt'!O$157,UW!$E695:$DT695)</f>
        <v>0</v>
      </c>
      <c r="P189" s="1818">
        <f ca="1">SUMIF(UW!$E$612:$DT$612,'Mthly Bdgt'!P$157,UW!$E695:$DT695)</f>
        <v>0</v>
      </c>
      <c r="Q189" s="1822">
        <f t="shared" ca="1" si="61"/>
        <v>0</v>
      </c>
      <c r="R189" s="1818">
        <f ca="1">Q189-UW!G374</f>
        <v>0</v>
      </c>
    </row>
    <row r="190" spans="3:18">
      <c r="C190" t="s">
        <v>429</v>
      </c>
      <c r="D190" s="1822">
        <f t="shared" ca="1" si="60"/>
        <v>0</v>
      </c>
      <c r="E190" s="1818">
        <f ca="1">SUMIF(UW!$E$612:$DT$612,'Mthly Bdgt'!E$157,UW!$E696:$DT696)</f>
        <v>0</v>
      </c>
      <c r="F190" s="1818">
        <f ca="1">SUMIF(UW!$E$612:$DT$612,'Mthly Bdgt'!F$157,UW!$E696:$DT696)</f>
        <v>0</v>
      </c>
      <c r="G190" s="1818">
        <f ca="1">SUMIF(UW!$E$612:$DT$612,'Mthly Bdgt'!G$157,UW!$E696:$DT696)</f>
        <v>0</v>
      </c>
      <c r="H190" s="1818">
        <f ca="1">SUMIF(UW!$E$612:$DT$612,'Mthly Bdgt'!H$157,UW!$E696:$DT696)</f>
        <v>0</v>
      </c>
      <c r="I190" s="1818">
        <f ca="1">SUMIF(UW!$E$612:$DT$612,'Mthly Bdgt'!I$157,UW!$E696:$DT696)</f>
        <v>0</v>
      </c>
      <c r="J190" s="1818">
        <f ca="1">SUMIF(UW!$E$612:$DT$612,'Mthly Bdgt'!J$157,UW!$E696:$DT696)</f>
        <v>0</v>
      </c>
      <c r="K190" s="1818">
        <f ca="1">SUMIF(UW!$E$612:$DT$612,'Mthly Bdgt'!K$157,UW!$E696:$DT696)</f>
        <v>0</v>
      </c>
      <c r="L190" s="1818">
        <f ca="1">SUMIF(UW!$E$612:$DT$612,'Mthly Bdgt'!L$157,UW!$E696:$DT696)</f>
        <v>0</v>
      </c>
      <c r="M190" s="1818">
        <f ca="1">SUMIF(UW!$E$612:$DT$612,'Mthly Bdgt'!M$157,UW!$E696:$DT696)</f>
        <v>0</v>
      </c>
      <c r="N190" s="1818">
        <f ca="1">SUMIF(UW!$E$612:$DT$612,'Mthly Bdgt'!N$157,UW!$E696:$DT696)</f>
        <v>0</v>
      </c>
      <c r="O190" s="1818">
        <f ca="1">SUMIF(UW!$E$612:$DT$612,'Mthly Bdgt'!O$157,UW!$E696:$DT696)</f>
        <v>0</v>
      </c>
      <c r="P190" s="1818">
        <f ca="1">SUMIF(UW!$E$612:$DT$612,'Mthly Bdgt'!P$157,UW!$E696:$DT696)</f>
        <v>0</v>
      </c>
      <c r="Q190" s="1822">
        <f t="shared" ca="1" si="61"/>
        <v>0</v>
      </c>
      <c r="R190" s="1818">
        <f ca="1">Q190-UW!G375</f>
        <v>0</v>
      </c>
    </row>
    <row r="191" spans="3:18">
      <c r="C191" t="s">
        <v>430</v>
      </c>
      <c r="D191" s="1822">
        <f t="shared" ca="1" si="60"/>
        <v>0</v>
      </c>
      <c r="E191" s="1818">
        <f ca="1">SUMIF(UW!$E$612:$DT$612,'Mthly Bdgt'!E$157,UW!$E697:$DT697)</f>
        <v>0</v>
      </c>
      <c r="F191" s="1818">
        <f ca="1">SUMIF(UW!$E$612:$DT$612,'Mthly Bdgt'!F$157,UW!$E697:$DT697)</f>
        <v>0</v>
      </c>
      <c r="G191" s="1818">
        <f ca="1">SUMIF(UW!$E$612:$DT$612,'Mthly Bdgt'!G$157,UW!$E697:$DT697)</f>
        <v>0</v>
      </c>
      <c r="H191" s="1818">
        <f ca="1">SUMIF(UW!$E$612:$DT$612,'Mthly Bdgt'!H$157,UW!$E697:$DT697)</f>
        <v>0</v>
      </c>
      <c r="I191" s="1818">
        <f ca="1">SUMIF(UW!$E$612:$DT$612,'Mthly Bdgt'!I$157,UW!$E697:$DT697)</f>
        <v>0</v>
      </c>
      <c r="J191" s="1818">
        <f ca="1">SUMIF(UW!$E$612:$DT$612,'Mthly Bdgt'!J$157,UW!$E697:$DT697)</f>
        <v>0</v>
      </c>
      <c r="K191" s="1818">
        <f ca="1">SUMIF(UW!$E$612:$DT$612,'Mthly Bdgt'!K$157,UW!$E697:$DT697)</f>
        <v>0</v>
      </c>
      <c r="L191" s="1818">
        <f ca="1">SUMIF(UW!$E$612:$DT$612,'Mthly Bdgt'!L$157,UW!$E697:$DT697)</f>
        <v>0</v>
      </c>
      <c r="M191" s="1818">
        <f ca="1">SUMIF(UW!$E$612:$DT$612,'Mthly Bdgt'!M$157,UW!$E697:$DT697)</f>
        <v>0</v>
      </c>
      <c r="N191" s="1818">
        <f ca="1">SUMIF(UW!$E$612:$DT$612,'Mthly Bdgt'!N$157,UW!$E697:$DT697)</f>
        <v>0</v>
      </c>
      <c r="O191" s="1818">
        <f ca="1">SUMIF(UW!$E$612:$DT$612,'Mthly Bdgt'!O$157,UW!$E697:$DT697)</f>
        <v>0</v>
      </c>
      <c r="P191" s="1818">
        <f ca="1">SUMIF(UW!$E$612:$DT$612,'Mthly Bdgt'!P$157,UW!$E697:$DT697)</f>
        <v>0</v>
      </c>
      <c r="Q191" s="1822">
        <f t="shared" ca="1" si="61"/>
        <v>0</v>
      </c>
      <c r="R191" s="1818">
        <f ca="1">Q191-UW!G376</f>
        <v>0</v>
      </c>
    </row>
    <row r="192" spans="3:18">
      <c r="C192" t="s">
        <v>431</v>
      </c>
      <c r="D192" s="1822">
        <f t="shared" ca="1" si="60"/>
        <v>0</v>
      </c>
      <c r="E192" s="1818">
        <f ca="1">SUMIF(UW!$E$612:$DT$612,'Mthly Bdgt'!E$157,UW!$E698:$DT698)</f>
        <v>0</v>
      </c>
      <c r="F192" s="1818">
        <f ca="1">SUMIF(UW!$E$612:$DT$612,'Mthly Bdgt'!F$157,UW!$E698:$DT698)</f>
        <v>0</v>
      </c>
      <c r="G192" s="1818">
        <f ca="1">SUMIF(UW!$E$612:$DT$612,'Mthly Bdgt'!G$157,UW!$E698:$DT698)</f>
        <v>0</v>
      </c>
      <c r="H192" s="1818">
        <f ca="1">SUMIF(UW!$E$612:$DT$612,'Mthly Bdgt'!H$157,UW!$E698:$DT698)</f>
        <v>0</v>
      </c>
      <c r="I192" s="1818">
        <f ca="1">SUMIF(UW!$E$612:$DT$612,'Mthly Bdgt'!I$157,UW!$E698:$DT698)</f>
        <v>0</v>
      </c>
      <c r="J192" s="1818">
        <f ca="1">SUMIF(UW!$E$612:$DT$612,'Mthly Bdgt'!J$157,UW!$E698:$DT698)</f>
        <v>0</v>
      </c>
      <c r="K192" s="1818">
        <f ca="1">SUMIF(UW!$E$612:$DT$612,'Mthly Bdgt'!K$157,UW!$E698:$DT698)</f>
        <v>0</v>
      </c>
      <c r="L192" s="1818">
        <f ca="1">SUMIF(UW!$E$612:$DT$612,'Mthly Bdgt'!L$157,UW!$E698:$DT698)</f>
        <v>0</v>
      </c>
      <c r="M192" s="1818">
        <f ca="1">SUMIF(UW!$E$612:$DT$612,'Mthly Bdgt'!M$157,UW!$E698:$DT698)</f>
        <v>0</v>
      </c>
      <c r="N192" s="1818">
        <f ca="1">SUMIF(UW!$E$612:$DT$612,'Mthly Bdgt'!N$157,UW!$E698:$DT698)</f>
        <v>0</v>
      </c>
      <c r="O192" s="1818">
        <f ca="1">SUMIF(UW!$E$612:$DT$612,'Mthly Bdgt'!O$157,UW!$E698:$DT698)</f>
        <v>0</v>
      </c>
      <c r="P192" s="1818">
        <f ca="1">SUMIF(UW!$E$612:$DT$612,'Mthly Bdgt'!P$157,UW!$E698:$DT698)</f>
        <v>0</v>
      </c>
      <c r="Q192" s="1822">
        <f t="shared" ca="1" si="61"/>
        <v>0</v>
      </c>
      <c r="R192" s="1818">
        <f ca="1">Q192-UW!G377</f>
        <v>0</v>
      </c>
    </row>
    <row r="193" spans="3:18">
      <c r="C193" t="s">
        <v>432</v>
      </c>
      <c r="D193" s="1822">
        <f t="shared" ca="1" si="60"/>
        <v>0</v>
      </c>
      <c r="E193" s="1818">
        <f ca="1">SUMIF(UW!$E$612:$DT$612,'Mthly Bdgt'!E$157,UW!$E699:$DT699)</f>
        <v>0</v>
      </c>
      <c r="F193" s="1818">
        <f ca="1">SUMIF(UW!$E$612:$DT$612,'Mthly Bdgt'!F$157,UW!$E699:$DT699)</f>
        <v>0</v>
      </c>
      <c r="G193" s="1818">
        <f ca="1">SUMIF(UW!$E$612:$DT$612,'Mthly Bdgt'!G$157,UW!$E699:$DT699)</f>
        <v>0</v>
      </c>
      <c r="H193" s="1818">
        <f ca="1">SUMIF(UW!$E$612:$DT$612,'Mthly Bdgt'!H$157,UW!$E699:$DT699)</f>
        <v>0</v>
      </c>
      <c r="I193" s="1818">
        <f ca="1">SUMIF(UW!$E$612:$DT$612,'Mthly Bdgt'!I$157,UW!$E699:$DT699)</f>
        <v>0</v>
      </c>
      <c r="J193" s="1818">
        <f ca="1">SUMIF(UW!$E$612:$DT$612,'Mthly Bdgt'!J$157,UW!$E699:$DT699)</f>
        <v>0</v>
      </c>
      <c r="K193" s="1818">
        <f ca="1">SUMIF(UW!$E$612:$DT$612,'Mthly Bdgt'!K$157,UW!$E699:$DT699)</f>
        <v>0</v>
      </c>
      <c r="L193" s="1818">
        <f ca="1">SUMIF(UW!$E$612:$DT$612,'Mthly Bdgt'!L$157,UW!$E699:$DT699)</f>
        <v>0</v>
      </c>
      <c r="M193" s="1818">
        <f ca="1">SUMIF(UW!$E$612:$DT$612,'Mthly Bdgt'!M$157,UW!$E699:$DT699)</f>
        <v>0</v>
      </c>
      <c r="N193" s="1818">
        <f ca="1">SUMIF(UW!$E$612:$DT$612,'Mthly Bdgt'!N$157,UW!$E699:$DT699)</f>
        <v>0</v>
      </c>
      <c r="O193" s="1818">
        <f ca="1">SUMIF(UW!$E$612:$DT$612,'Mthly Bdgt'!O$157,UW!$E699:$DT699)</f>
        <v>0</v>
      </c>
      <c r="P193" s="1818">
        <f ca="1">SUMIF(UW!$E$612:$DT$612,'Mthly Bdgt'!P$157,UW!$E699:$DT699)</f>
        <v>0</v>
      </c>
      <c r="Q193" s="1822">
        <f t="shared" ca="1" si="61"/>
        <v>0</v>
      </c>
      <c r="R193" s="1818">
        <f ca="1">Q193-UW!G378</f>
        <v>0</v>
      </c>
    </row>
    <row r="194" spans="3:18">
      <c r="C194" t="s">
        <v>433</v>
      </c>
      <c r="D194" s="1822">
        <f t="shared" ca="1" si="60"/>
        <v>0</v>
      </c>
      <c r="E194" s="1818">
        <f ca="1">SUMIF(UW!$E$612:$DT$612,'Mthly Bdgt'!E$157,UW!$E700:$DT700)</f>
        <v>0</v>
      </c>
      <c r="F194" s="1818">
        <f ca="1">SUMIF(UW!$E$612:$DT$612,'Mthly Bdgt'!F$157,UW!$E700:$DT700)</f>
        <v>0</v>
      </c>
      <c r="G194" s="1818">
        <f ca="1">SUMIF(UW!$E$612:$DT$612,'Mthly Bdgt'!G$157,UW!$E700:$DT700)</f>
        <v>0</v>
      </c>
      <c r="H194" s="1818">
        <f ca="1">SUMIF(UW!$E$612:$DT$612,'Mthly Bdgt'!H$157,UW!$E700:$DT700)</f>
        <v>0</v>
      </c>
      <c r="I194" s="1818">
        <f ca="1">SUMIF(UW!$E$612:$DT$612,'Mthly Bdgt'!I$157,UW!$E700:$DT700)</f>
        <v>0</v>
      </c>
      <c r="J194" s="1818">
        <f ca="1">SUMIF(UW!$E$612:$DT$612,'Mthly Bdgt'!J$157,UW!$E700:$DT700)</f>
        <v>0</v>
      </c>
      <c r="K194" s="1818">
        <f ca="1">SUMIF(UW!$E$612:$DT$612,'Mthly Bdgt'!K$157,UW!$E700:$DT700)</f>
        <v>0</v>
      </c>
      <c r="L194" s="1818">
        <f ca="1">SUMIF(UW!$E$612:$DT$612,'Mthly Bdgt'!L$157,UW!$E700:$DT700)</f>
        <v>0</v>
      </c>
      <c r="M194" s="1818">
        <f ca="1">SUMIF(UW!$E$612:$DT$612,'Mthly Bdgt'!M$157,UW!$E700:$DT700)</f>
        <v>0</v>
      </c>
      <c r="N194" s="1818">
        <f ca="1">SUMIF(UW!$E$612:$DT$612,'Mthly Bdgt'!N$157,UW!$E700:$DT700)</f>
        <v>0</v>
      </c>
      <c r="O194" s="1818">
        <f ca="1">SUMIF(UW!$E$612:$DT$612,'Mthly Bdgt'!O$157,UW!$E700:$DT700)</f>
        <v>0</v>
      </c>
      <c r="P194" s="1818">
        <f ca="1">SUMIF(UW!$E$612:$DT$612,'Mthly Bdgt'!P$157,UW!$E700:$DT700)</f>
        <v>0</v>
      </c>
      <c r="Q194" s="1822">
        <f t="shared" ca="1" si="61"/>
        <v>0</v>
      </c>
      <c r="R194" s="1818">
        <f ca="1">Q194-UW!G379</f>
        <v>0</v>
      </c>
    </row>
    <row r="195" spans="3:18">
      <c r="C195" t="s">
        <v>434</v>
      </c>
      <c r="D195" s="1822">
        <f t="shared" ca="1" si="60"/>
        <v>0</v>
      </c>
      <c r="E195" s="1818">
        <f ca="1">SUMIF(UW!$E$612:$DT$612,'Mthly Bdgt'!E$157,UW!$E701:$DT701)</f>
        <v>0</v>
      </c>
      <c r="F195" s="1818">
        <f ca="1">SUMIF(UW!$E$612:$DT$612,'Mthly Bdgt'!F$157,UW!$E701:$DT701)</f>
        <v>0</v>
      </c>
      <c r="G195" s="1818">
        <f ca="1">SUMIF(UW!$E$612:$DT$612,'Mthly Bdgt'!G$157,UW!$E701:$DT701)</f>
        <v>0</v>
      </c>
      <c r="H195" s="1818">
        <f ca="1">SUMIF(UW!$E$612:$DT$612,'Mthly Bdgt'!H$157,UW!$E701:$DT701)</f>
        <v>0</v>
      </c>
      <c r="I195" s="1818">
        <f ca="1">SUMIF(UW!$E$612:$DT$612,'Mthly Bdgt'!I$157,UW!$E701:$DT701)</f>
        <v>0</v>
      </c>
      <c r="J195" s="1818">
        <f ca="1">SUMIF(UW!$E$612:$DT$612,'Mthly Bdgt'!J$157,UW!$E701:$DT701)</f>
        <v>0</v>
      </c>
      <c r="K195" s="1818">
        <f ca="1">SUMIF(UW!$E$612:$DT$612,'Mthly Bdgt'!K$157,UW!$E701:$DT701)</f>
        <v>0</v>
      </c>
      <c r="L195" s="1818">
        <f ca="1">SUMIF(UW!$E$612:$DT$612,'Mthly Bdgt'!L$157,UW!$E701:$DT701)</f>
        <v>0</v>
      </c>
      <c r="M195" s="1818">
        <f ca="1">SUMIF(UW!$E$612:$DT$612,'Mthly Bdgt'!M$157,UW!$E701:$DT701)</f>
        <v>0</v>
      </c>
      <c r="N195" s="1818">
        <f ca="1">SUMIF(UW!$E$612:$DT$612,'Mthly Bdgt'!N$157,UW!$E701:$DT701)</f>
        <v>0</v>
      </c>
      <c r="O195" s="1818">
        <f ca="1">SUMIF(UW!$E$612:$DT$612,'Mthly Bdgt'!O$157,UW!$E701:$DT701)</f>
        <v>0</v>
      </c>
      <c r="P195" s="1818">
        <f ca="1">SUMIF(UW!$E$612:$DT$612,'Mthly Bdgt'!P$157,UW!$E701:$DT701)</f>
        <v>0</v>
      </c>
      <c r="Q195" s="1822">
        <f t="shared" ca="1" si="61"/>
        <v>0</v>
      </c>
      <c r="R195" s="1818">
        <f ca="1">Q195-UW!G380</f>
        <v>0</v>
      </c>
    </row>
    <row r="196" spans="3:18">
      <c r="C196" t="s">
        <v>435</v>
      </c>
      <c r="D196" s="1822">
        <f t="shared" ca="1" si="60"/>
        <v>0</v>
      </c>
      <c r="E196" s="1818">
        <f ca="1">SUMIF(UW!$E$612:$DT$612,'Mthly Bdgt'!E$157,UW!$E702:$DT702)</f>
        <v>0</v>
      </c>
      <c r="F196" s="1818">
        <f ca="1">SUMIF(UW!$E$612:$DT$612,'Mthly Bdgt'!F$157,UW!$E702:$DT702)</f>
        <v>0</v>
      </c>
      <c r="G196" s="1818">
        <f ca="1">SUMIF(UW!$E$612:$DT$612,'Mthly Bdgt'!G$157,UW!$E702:$DT702)</f>
        <v>0</v>
      </c>
      <c r="H196" s="1818">
        <f ca="1">SUMIF(UW!$E$612:$DT$612,'Mthly Bdgt'!H$157,UW!$E702:$DT702)</f>
        <v>0</v>
      </c>
      <c r="I196" s="1818">
        <f ca="1">SUMIF(UW!$E$612:$DT$612,'Mthly Bdgt'!I$157,UW!$E702:$DT702)</f>
        <v>0</v>
      </c>
      <c r="J196" s="1818">
        <f ca="1">SUMIF(UW!$E$612:$DT$612,'Mthly Bdgt'!J$157,UW!$E702:$DT702)</f>
        <v>0</v>
      </c>
      <c r="K196" s="1818">
        <f ca="1">SUMIF(UW!$E$612:$DT$612,'Mthly Bdgt'!K$157,UW!$E702:$DT702)</f>
        <v>0</v>
      </c>
      <c r="L196" s="1818">
        <f ca="1">SUMIF(UW!$E$612:$DT$612,'Mthly Bdgt'!L$157,UW!$E702:$DT702)</f>
        <v>0</v>
      </c>
      <c r="M196" s="1818">
        <f ca="1">SUMIF(UW!$E$612:$DT$612,'Mthly Bdgt'!M$157,UW!$E702:$DT702)</f>
        <v>0</v>
      </c>
      <c r="N196" s="1818">
        <f ca="1">SUMIF(UW!$E$612:$DT$612,'Mthly Bdgt'!N$157,UW!$E702:$DT702)</f>
        <v>0</v>
      </c>
      <c r="O196" s="1818">
        <f ca="1">SUMIF(UW!$E$612:$DT$612,'Mthly Bdgt'!O$157,UW!$E702:$DT702)</f>
        <v>0</v>
      </c>
      <c r="P196" s="1818">
        <f ca="1">SUMIF(UW!$E$612:$DT$612,'Mthly Bdgt'!P$157,UW!$E702:$DT702)</f>
        <v>0</v>
      </c>
      <c r="Q196" s="1822">
        <f t="shared" ca="1" si="61"/>
        <v>0</v>
      </c>
      <c r="R196" s="1818">
        <f ca="1">Q196-UW!G381</f>
        <v>0</v>
      </c>
    </row>
    <row r="197" spans="3:18">
      <c r="C197" t="s">
        <v>436</v>
      </c>
      <c r="D197" s="1822">
        <f t="shared" ca="1" si="60"/>
        <v>0</v>
      </c>
      <c r="E197" s="1818">
        <f ca="1">SUMIF(UW!$E$612:$DT$612,'Mthly Bdgt'!E$157,UW!$E703:$DT703)</f>
        <v>0</v>
      </c>
      <c r="F197" s="1818">
        <f ca="1">SUMIF(UW!$E$612:$DT$612,'Mthly Bdgt'!F$157,UW!$E703:$DT703)</f>
        <v>0</v>
      </c>
      <c r="G197" s="1818">
        <f ca="1">SUMIF(UW!$E$612:$DT$612,'Mthly Bdgt'!G$157,UW!$E703:$DT703)</f>
        <v>0</v>
      </c>
      <c r="H197" s="1818">
        <f ca="1">SUMIF(UW!$E$612:$DT$612,'Mthly Bdgt'!H$157,UW!$E703:$DT703)</f>
        <v>0</v>
      </c>
      <c r="I197" s="1818">
        <f ca="1">SUMIF(UW!$E$612:$DT$612,'Mthly Bdgt'!I$157,UW!$E703:$DT703)</f>
        <v>0</v>
      </c>
      <c r="J197" s="1818">
        <f ca="1">SUMIF(UW!$E$612:$DT$612,'Mthly Bdgt'!J$157,UW!$E703:$DT703)</f>
        <v>0</v>
      </c>
      <c r="K197" s="1818">
        <f ca="1">SUMIF(UW!$E$612:$DT$612,'Mthly Bdgt'!K$157,UW!$E703:$DT703)</f>
        <v>0</v>
      </c>
      <c r="L197" s="1818">
        <f ca="1">SUMIF(UW!$E$612:$DT$612,'Mthly Bdgt'!L$157,UW!$E703:$DT703)</f>
        <v>0</v>
      </c>
      <c r="M197" s="1818">
        <f ca="1">SUMIF(UW!$E$612:$DT$612,'Mthly Bdgt'!M$157,UW!$E703:$DT703)</f>
        <v>0</v>
      </c>
      <c r="N197" s="1818">
        <f ca="1">SUMIF(UW!$E$612:$DT$612,'Mthly Bdgt'!N$157,UW!$E703:$DT703)</f>
        <v>0</v>
      </c>
      <c r="O197" s="1818">
        <f ca="1">SUMIF(UW!$E$612:$DT$612,'Mthly Bdgt'!O$157,UW!$E703:$DT703)</f>
        <v>0</v>
      </c>
      <c r="P197" s="1818">
        <f ca="1">SUMIF(UW!$E$612:$DT$612,'Mthly Bdgt'!P$157,UW!$E703:$DT703)</f>
        <v>0</v>
      </c>
      <c r="Q197" s="1822">
        <f t="shared" ca="1" si="61"/>
        <v>0</v>
      </c>
      <c r="R197" s="1818">
        <f ca="1">Q197-UW!G382</f>
        <v>0</v>
      </c>
    </row>
    <row r="198" spans="3:18">
      <c r="C198" t="s">
        <v>437</v>
      </c>
      <c r="D198" s="1822">
        <f t="shared" ca="1" si="60"/>
        <v>0</v>
      </c>
      <c r="E198" s="1818">
        <f ca="1">SUMIF(UW!$E$612:$DT$612,'Mthly Bdgt'!E$157,UW!$E704:$DT704)</f>
        <v>0</v>
      </c>
      <c r="F198" s="1818">
        <f ca="1">SUMIF(UW!$E$612:$DT$612,'Mthly Bdgt'!F$157,UW!$E704:$DT704)</f>
        <v>0</v>
      </c>
      <c r="G198" s="1818">
        <f ca="1">SUMIF(UW!$E$612:$DT$612,'Mthly Bdgt'!G$157,UW!$E704:$DT704)</f>
        <v>0</v>
      </c>
      <c r="H198" s="1818">
        <f ca="1">SUMIF(UW!$E$612:$DT$612,'Mthly Bdgt'!H$157,UW!$E704:$DT704)</f>
        <v>0</v>
      </c>
      <c r="I198" s="1818">
        <f ca="1">SUMIF(UW!$E$612:$DT$612,'Mthly Bdgt'!I$157,UW!$E704:$DT704)</f>
        <v>0</v>
      </c>
      <c r="J198" s="1818">
        <f ca="1">SUMIF(UW!$E$612:$DT$612,'Mthly Bdgt'!J$157,UW!$E704:$DT704)</f>
        <v>0</v>
      </c>
      <c r="K198" s="1818">
        <f ca="1">SUMIF(UW!$E$612:$DT$612,'Mthly Bdgt'!K$157,UW!$E704:$DT704)</f>
        <v>0</v>
      </c>
      <c r="L198" s="1818">
        <f ca="1">SUMIF(UW!$E$612:$DT$612,'Mthly Bdgt'!L$157,UW!$E704:$DT704)</f>
        <v>0</v>
      </c>
      <c r="M198" s="1818">
        <f ca="1">SUMIF(UW!$E$612:$DT$612,'Mthly Bdgt'!M$157,UW!$E704:$DT704)</f>
        <v>0</v>
      </c>
      <c r="N198" s="1818">
        <f ca="1">SUMIF(UW!$E$612:$DT$612,'Mthly Bdgt'!N$157,UW!$E704:$DT704)</f>
        <v>0</v>
      </c>
      <c r="O198" s="1818">
        <f ca="1">SUMIF(UW!$E$612:$DT$612,'Mthly Bdgt'!O$157,UW!$E704:$DT704)</f>
        <v>0</v>
      </c>
      <c r="P198" s="1818">
        <f ca="1">SUMIF(UW!$E$612:$DT$612,'Mthly Bdgt'!P$157,UW!$E704:$DT704)</f>
        <v>0</v>
      </c>
      <c r="Q198" s="1822">
        <f t="shared" ca="1" si="61"/>
        <v>0</v>
      </c>
      <c r="R198" s="1818">
        <f ca="1">Q198-UW!G383</f>
        <v>0</v>
      </c>
    </row>
    <row r="199" spans="3:18">
      <c r="C199" t="s">
        <v>438</v>
      </c>
      <c r="D199" s="1822">
        <f t="shared" ca="1" si="60"/>
        <v>0</v>
      </c>
      <c r="E199" s="1818">
        <f ca="1">SUMIF(UW!$E$612:$DT$612,'Mthly Bdgt'!E$157,UW!$E705:$DT705)</f>
        <v>0</v>
      </c>
      <c r="F199" s="1818">
        <f ca="1">SUMIF(UW!$E$612:$DT$612,'Mthly Bdgt'!F$157,UW!$E705:$DT705)</f>
        <v>0</v>
      </c>
      <c r="G199" s="1818">
        <f ca="1">SUMIF(UW!$E$612:$DT$612,'Mthly Bdgt'!G$157,UW!$E705:$DT705)</f>
        <v>0</v>
      </c>
      <c r="H199" s="1818">
        <f ca="1">SUMIF(UW!$E$612:$DT$612,'Mthly Bdgt'!H$157,UW!$E705:$DT705)</f>
        <v>0</v>
      </c>
      <c r="I199" s="1818">
        <f ca="1">SUMIF(UW!$E$612:$DT$612,'Mthly Bdgt'!I$157,UW!$E705:$DT705)</f>
        <v>0</v>
      </c>
      <c r="J199" s="1818">
        <f ca="1">SUMIF(UW!$E$612:$DT$612,'Mthly Bdgt'!J$157,UW!$E705:$DT705)</f>
        <v>0</v>
      </c>
      <c r="K199" s="1818">
        <f ca="1">SUMIF(UW!$E$612:$DT$612,'Mthly Bdgt'!K$157,UW!$E705:$DT705)</f>
        <v>0</v>
      </c>
      <c r="L199" s="1818">
        <f ca="1">SUMIF(UW!$E$612:$DT$612,'Mthly Bdgt'!L$157,UW!$E705:$DT705)</f>
        <v>0</v>
      </c>
      <c r="M199" s="1818">
        <f ca="1">SUMIF(UW!$E$612:$DT$612,'Mthly Bdgt'!M$157,UW!$E705:$DT705)</f>
        <v>0</v>
      </c>
      <c r="N199" s="1818">
        <f ca="1">SUMIF(UW!$E$612:$DT$612,'Mthly Bdgt'!N$157,UW!$E705:$DT705)</f>
        <v>0</v>
      </c>
      <c r="O199" s="1818">
        <f ca="1">SUMIF(UW!$E$612:$DT$612,'Mthly Bdgt'!O$157,UW!$E705:$DT705)</f>
        <v>0</v>
      </c>
      <c r="P199" s="1818">
        <f ca="1">SUMIF(UW!$E$612:$DT$612,'Mthly Bdgt'!P$157,UW!$E705:$DT705)</f>
        <v>0</v>
      </c>
      <c r="Q199" s="1822">
        <f t="shared" ca="1" si="61"/>
        <v>0</v>
      </c>
      <c r="R199" s="1818">
        <f ca="1">Q199-UW!G384</f>
        <v>0</v>
      </c>
    </row>
    <row r="200" spans="3:18">
      <c r="C200" t="s">
        <v>439</v>
      </c>
      <c r="D200" s="1822">
        <f t="shared" ca="1" si="60"/>
        <v>0</v>
      </c>
      <c r="E200" s="1818">
        <f ca="1">SUMIF(UW!$E$612:$DT$612,'Mthly Bdgt'!E$157,UW!$E706:$DT706)</f>
        <v>0</v>
      </c>
      <c r="F200" s="1818">
        <f ca="1">SUMIF(UW!$E$612:$DT$612,'Mthly Bdgt'!F$157,UW!$E706:$DT706)</f>
        <v>0</v>
      </c>
      <c r="G200" s="1818">
        <f ca="1">SUMIF(UW!$E$612:$DT$612,'Mthly Bdgt'!G$157,UW!$E706:$DT706)</f>
        <v>0</v>
      </c>
      <c r="H200" s="1818">
        <f ca="1">SUMIF(UW!$E$612:$DT$612,'Mthly Bdgt'!H$157,UW!$E706:$DT706)</f>
        <v>0</v>
      </c>
      <c r="I200" s="1818">
        <f ca="1">SUMIF(UW!$E$612:$DT$612,'Mthly Bdgt'!I$157,UW!$E706:$DT706)</f>
        <v>0</v>
      </c>
      <c r="J200" s="1818">
        <f ca="1">SUMIF(UW!$E$612:$DT$612,'Mthly Bdgt'!J$157,UW!$E706:$DT706)</f>
        <v>0</v>
      </c>
      <c r="K200" s="1818">
        <f ca="1">SUMIF(UW!$E$612:$DT$612,'Mthly Bdgt'!K$157,UW!$E706:$DT706)</f>
        <v>0</v>
      </c>
      <c r="L200" s="1818">
        <f ca="1">SUMIF(UW!$E$612:$DT$612,'Mthly Bdgt'!L$157,UW!$E706:$DT706)</f>
        <v>0</v>
      </c>
      <c r="M200" s="1818">
        <f ca="1">SUMIF(UW!$E$612:$DT$612,'Mthly Bdgt'!M$157,UW!$E706:$DT706)</f>
        <v>0</v>
      </c>
      <c r="N200" s="1818">
        <f ca="1">SUMIF(UW!$E$612:$DT$612,'Mthly Bdgt'!N$157,UW!$E706:$DT706)</f>
        <v>0</v>
      </c>
      <c r="O200" s="1818">
        <f ca="1">SUMIF(UW!$E$612:$DT$612,'Mthly Bdgt'!O$157,UW!$E706:$DT706)</f>
        <v>0</v>
      </c>
      <c r="P200" s="1818">
        <f ca="1">SUMIF(UW!$E$612:$DT$612,'Mthly Bdgt'!P$157,UW!$E706:$DT706)</f>
        <v>0</v>
      </c>
      <c r="Q200" s="1822">
        <f t="shared" ca="1" si="61"/>
        <v>0</v>
      </c>
      <c r="R200" s="1818">
        <f ca="1">Q200-UW!G385</f>
        <v>0</v>
      </c>
    </row>
    <row r="201" spans="3:18">
      <c r="C201" t="s">
        <v>440</v>
      </c>
      <c r="D201" s="1822">
        <f t="shared" ca="1" si="60"/>
        <v>0</v>
      </c>
      <c r="E201" s="1818">
        <f ca="1">SUMIF(UW!$E$612:$DT$612,'Mthly Bdgt'!E$157,UW!$E707:$DT707)</f>
        <v>0</v>
      </c>
      <c r="F201" s="1818">
        <f ca="1">SUMIF(UW!$E$612:$DT$612,'Mthly Bdgt'!F$157,UW!$E707:$DT707)</f>
        <v>0</v>
      </c>
      <c r="G201" s="1818">
        <f ca="1">SUMIF(UW!$E$612:$DT$612,'Mthly Bdgt'!G$157,UW!$E707:$DT707)</f>
        <v>0</v>
      </c>
      <c r="H201" s="1818">
        <f ca="1">SUMIF(UW!$E$612:$DT$612,'Mthly Bdgt'!H$157,UW!$E707:$DT707)</f>
        <v>0</v>
      </c>
      <c r="I201" s="1818">
        <f ca="1">SUMIF(UW!$E$612:$DT$612,'Mthly Bdgt'!I$157,UW!$E707:$DT707)</f>
        <v>0</v>
      </c>
      <c r="J201" s="1818">
        <f ca="1">SUMIF(UW!$E$612:$DT$612,'Mthly Bdgt'!J$157,UW!$E707:$DT707)</f>
        <v>0</v>
      </c>
      <c r="K201" s="1818">
        <f ca="1">SUMIF(UW!$E$612:$DT$612,'Mthly Bdgt'!K$157,UW!$E707:$DT707)</f>
        <v>0</v>
      </c>
      <c r="L201" s="1818">
        <f ca="1">SUMIF(UW!$E$612:$DT$612,'Mthly Bdgt'!L$157,UW!$E707:$DT707)</f>
        <v>0</v>
      </c>
      <c r="M201" s="1818">
        <f ca="1">SUMIF(UW!$E$612:$DT$612,'Mthly Bdgt'!M$157,UW!$E707:$DT707)</f>
        <v>0</v>
      </c>
      <c r="N201" s="1818">
        <f ca="1">SUMIF(UW!$E$612:$DT$612,'Mthly Bdgt'!N$157,UW!$E707:$DT707)</f>
        <v>0</v>
      </c>
      <c r="O201" s="1818">
        <f ca="1">SUMIF(UW!$E$612:$DT$612,'Mthly Bdgt'!O$157,UW!$E707:$DT707)</f>
        <v>0</v>
      </c>
      <c r="P201" s="1818">
        <f ca="1">SUMIF(UW!$E$612:$DT$612,'Mthly Bdgt'!P$157,UW!$E707:$DT707)</f>
        <v>0</v>
      </c>
      <c r="Q201" s="1822">
        <f t="shared" ca="1" si="61"/>
        <v>0</v>
      </c>
      <c r="R201" s="1818">
        <f ca="1">Q201-UW!G386</f>
        <v>0</v>
      </c>
    </row>
    <row r="202" spans="3:18">
      <c r="C202" t="s">
        <v>441</v>
      </c>
      <c r="D202" s="1822">
        <f t="shared" ca="1" si="60"/>
        <v>0</v>
      </c>
      <c r="E202" s="1818">
        <f ca="1">SUMIF(UW!$E$612:$DT$612,'Mthly Bdgt'!E$157,UW!$E708:$DT708)</f>
        <v>0</v>
      </c>
      <c r="F202" s="1818">
        <f ca="1">SUMIF(UW!$E$612:$DT$612,'Mthly Bdgt'!F$157,UW!$E708:$DT708)</f>
        <v>0</v>
      </c>
      <c r="G202" s="1818">
        <f ca="1">SUMIF(UW!$E$612:$DT$612,'Mthly Bdgt'!G$157,UW!$E708:$DT708)</f>
        <v>0</v>
      </c>
      <c r="H202" s="1818">
        <f ca="1">SUMIF(UW!$E$612:$DT$612,'Mthly Bdgt'!H$157,UW!$E708:$DT708)</f>
        <v>0</v>
      </c>
      <c r="I202" s="1818">
        <f ca="1">SUMIF(UW!$E$612:$DT$612,'Mthly Bdgt'!I$157,UW!$E708:$DT708)</f>
        <v>0</v>
      </c>
      <c r="J202" s="1818">
        <f ca="1">SUMIF(UW!$E$612:$DT$612,'Mthly Bdgt'!J$157,UW!$E708:$DT708)</f>
        <v>0</v>
      </c>
      <c r="K202" s="1818">
        <f ca="1">SUMIF(UW!$E$612:$DT$612,'Mthly Bdgt'!K$157,UW!$E708:$DT708)</f>
        <v>0</v>
      </c>
      <c r="L202" s="1818">
        <f ca="1">SUMIF(UW!$E$612:$DT$612,'Mthly Bdgt'!L$157,UW!$E708:$DT708)</f>
        <v>0</v>
      </c>
      <c r="M202" s="1818">
        <f ca="1">SUMIF(UW!$E$612:$DT$612,'Mthly Bdgt'!M$157,UW!$E708:$DT708)</f>
        <v>0</v>
      </c>
      <c r="N202" s="1818">
        <f ca="1">SUMIF(UW!$E$612:$DT$612,'Mthly Bdgt'!N$157,UW!$E708:$DT708)</f>
        <v>0</v>
      </c>
      <c r="O202" s="1818">
        <f ca="1">SUMIF(UW!$E$612:$DT$612,'Mthly Bdgt'!O$157,UW!$E708:$DT708)</f>
        <v>0</v>
      </c>
      <c r="P202" s="1818">
        <f ca="1">SUMIF(UW!$E$612:$DT$612,'Mthly Bdgt'!P$157,UW!$E708:$DT708)</f>
        <v>0</v>
      </c>
      <c r="Q202" s="1822">
        <f t="shared" ca="1" si="61"/>
        <v>0</v>
      </c>
      <c r="R202" s="1818">
        <f ca="1">Q202-UW!G387</f>
        <v>0</v>
      </c>
    </row>
    <row r="203" spans="3:18">
      <c r="C203" t="s">
        <v>442</v>
      </c>
      <c r="D203" s="1822">
        <f t="shared" ca="1" si="60"/>
        <v>0</v>
      </c>
      <c r="E203" s="1818">
        <f ca="1">SUMIF(UW!$E$612:$DT$612,'Mthly Bdgt'!E$157,UW!$E709:$DT709)</f>
        <v>0</v>
      </c>
      <c r="F203" s="1818">
        <f ca="1">SUMIF(UW!$E$612:$DT$612,'Mthly Bdgt'!F$157,UW!$E709:$DT709)</f>
        <v>0</v>
      </c>
      <c r="G203" s="1818">
        <f ca="1">SUMIF(UW!$E$612:$DT$612,'Mthly Bdgt'!G$157,UW!$E709:$DT709)</f>
        <v>0</v>
      </c>
      <c r="H203" s="1818">
        <f ca="1">SUMIF(UW!$E$612:$DT$612,'Mthly Bdgt'!H$157,UW!$E709:$DT709)</f>
        <v>0</v>
      </c>
      <c r="I203" s="1818">
        <f ca="1">SUMIF(UW!$E$612:$DT$612,'Mthly Bdgt'!I$157,UW!$E709:$DT709)</f>
        <v>0</v>
      </c>
      <c r="J203" s="1818">
        <f ca="1">SUMIF(UW!$E$612:$DT$612,'Mthly Bdgt'!J$157,UW!$E709:$DT709)</f>
        <v>0</v>
      </c>
      <c r="K203" s="1818">
        <f ca="1">SUMIF(UW!$E$612:$DT$612,'Mthly Bdgt'!K$157,UW!$E709:$DT709)</f>
        <v>0</v>
      </c>
      <c r="L203" s="1818">
        <f ca="1">SUMIF(UW!$E$612:$DT$612,'Mthly Bdgt'!L$157,UW!$E709:$DT709)</f>
        <v>0</v>
      </c>
      <c r="M203" s="1818">
        <f ca="1">SUMIF(UW!$E$612:$DT$612,'Mthly Bdgt'!M$157,UW!$E709:$DT709)</f>
        <v>0</v>
      </c>
      <c r="N203" s="1818">
        <f ca="1">SUMIF(UW!$E$612:$DT$612,'Mthly Bdgt'!N$157,UW!$E709:$DT709)</f>
        <v>0</v>
      </c>
      <c r="O203" s="1818">
        <f ca="1">SUMIF(UW!$E$612:$DT$612,'Mthly Bdgt'!O$157,UW!$E709:$DT709)</f>
        <v>0</v>
      </c>
      <c r="P203" s="1818">
        <f ca="1">SUMIF(UW!$E$612:$DT$612,'Mthly Bdgt'!P$157,UW!$E709:$DT709)</f>
        <v>0</v>
      </c>
      <c r="Q203" s="1822">
        <f t="shared" ca="1" si="61"/>
        <v>0</v>
      </c>
      <c r="R203" s="1818">
        <f ca="1">Q203-UW!G388</f>
        <v>0</v>
      </c>
    </row>
    <row r="204" spans="3:18">
      <c r="C204" t="s">
        <v>859</v>
      </c>
      <c r="D204" s="1822">
        <f t="shared" ca="1" si="60"/>
        <v>12265.3125</v>
      </c>
      <c r="E204" s="1818">
        <f ca="1">SUMIF(UW!$E$612:$DT$612,'Mthly Bdgt'!E$157,UW!$E710:$DT710)</f>
        <v>12878.578125</v>
      </c>
      <c r="F204" s="1818">
        <f ca="1">SUMIF(UW!$E$612:$DT$612,'Mthly Bdgt'!F$157,UW!$E710:$DT710)</f>
        <v>12878.578125</v>
      </c>
      <c r="G204" s="1818">
        <f ca="1">SUMIF(UW!$E$612:$DT$612,'Mthly Bdgt'!G$157,UW!$E710:$DT710)</f>
        <v>12878.578125</v>
      </c>
      <c r="H204" s="1818">
        <f ca="1">SUMIF(UW!$E$612:$DT$612,'Mthly Bdgt'!H$157,UW!$E710:$DT710)</f>
        <v>12878.578125</v>
      </c>
      <c r="I204" s="1818">
        <f ca="1">SUMIF(UW!$E$612:$DT$612,'Mthly Bdgt'!I$157,UW!$E710:$DT710)</f>
        <v>12878.578125</v>
      </c>
      <c r="J204" s="1818">
        <f ca="1">SUMIF(UW!$E$612:$DT$612,'Mthly Bdgt'!J$157,UW!$E710:$DT710)</f>
        <v>12878.578125</v>
      </c>
      <c r="K204" s="1818">
        <f ca="1">SUMIF(UW!$E$612:$DT$612,'Mthly Bdgt'!K$157,UW!$E710:$DT710)</f>
        <v>12878.578125</v>
      </c>
      <c r="L204" s="1818">
        <f ca="1">SUMIF(UW!$E$612:$DT$612,'Mthly Bdgt'!L$157,UW!$E710:$DT710)</f>
        <v>12878.578125</v>
      </c>
      <c r="M204" s="1818">
        <f ca="1">SUMIF(UW!$E$612:$DT$612,'Mthly Bdgt'!M$157,UW!$E710:$DT710)</f>
        <v>12878.578125</v>
      </c>
      <c r="N204" s="1818">
        <f ca="1">SUMIF(UW!$E$612:$DT$612,'Mthly Bdgt'!N$157,UW!$E710:$DT710)</f>
        <v>12878.578125</v>
      </c>
      <c r="O204" s="1818">
        <f ca="1">SUMIF(UW!$E$612:$DT$612,'Mthly Bdgt'!O$157,UW!$E710:$DT710)</f>
        <v>12878.578125</v>
      </c>
      <c r="P204" s="1818">
        <f ca="1">SUMIF(UW!$E$612:$DT$612,'Mthly Bdgt'!P$157,UW!$E710:$DT710)</f>
        <v>12878.578125</v>
      </c>
      <c r="Q204" s="1822">
        <f t="shared" ca="1" si="61"/>
        <v>154542.9375</v>
      </c>
      <c r="R204" s="1818">
        <f ca="1">Q204-UW!G389</f>
        <v>0</v>
      </c>
    </row>
    <row r="205" spans="3:18">
      <c r="C205" t="s">
        <v>859</v>
      </c>
      <c r="D205" s="1822">
        <f t="shared" ca="1" si="60"/>
        <v>0</v>
      </c>
      <c r="E205" s="1818">
        <f ca="1">SUMIF(UW!$E$612:$DT$612,'Mthly Bdgt'!E$157,UW!$E711:$DT711)</f>
        <v>0</v>
      </c>
      <c r="F205" s="1818">
        <f ca="1">SUMIF(UW!$E$612:$DT$612,'Mthly Bdgt'!F$157,UW!$E711:$DT711)</f>
        <v>0</v>
      </c>
      <c r="G205" s="1818">
        <f ca="1">SUMIF(UW!$E$612:$DT$612,'Mthly Bdgt'!G$157,UW!$E711:$DT711)</f>
        <v>0</v>
      </c>
      <c r="H205" s="1818">
        <f ca="1">SUMIF(UW!$E$612:$DT$612,'Mthly Bdgt'!H$157,UW!$E711:$DT711)</f>
        <v>0</v>
      </c>
      <c r="I205" s="1818">
        <f ca="1">SUMIF(UW!$E$612:$DT$612,'Mthly Bdgt'!I$157,UW!$E711:$DT711)</f>
        <v>0</v>
      </c>
      <c r="J205" s="1818">
        <f ca="1">SUMIF(UW!$E$612:$DT$612,'Mthly Bdgt'!J$157,UW!$E711:$DT711)</f>
        <v>0</v>
      </c>
      <c r="K205" s="1818">
        <f ca="1">SUMIF(UW!$E$612:$DT$612,'Mthly Bdgt'!K$157,UW!$E711:$DT711)</f>
        <v>0</v>
      </c>
      <c r="L205" s="1818">
        <f ca="1">SUMIF(UW!$E$612:$DT$612,'Mthly Bdgt'!L$157,UW!$E711:$DT711)</f>
        <v>0</v>
      </c>
      <c r="M205" s="1818">
        <f ca="1">SUMIF(UW!$E$612:$DT$612,'Mthly Bdgt'!M$157,UW!$E711:$DT711)</f>
        <v>0</v>
      </c>
      <c r="N205" s="1818">
        <f ca="1">SUMIF(UW!$E$612:$DT$612,'Mthly Bdgt'!N$157,UW!$E711:$DT711)</f>
        <v>0</v>
      </c>
      <c r="O205" s="1818">
        <f ca="1">SUMIF(UW!$E$612:$DT$612,'Mthly Bdgt'!O$157,UW!$E711:$DT711)</f>
        <v>0</v>
      </c>
      <c r="P205" s="1818">
        <f ca="1">SUMIF(UW!$E$612:$DT$612,'Mthly Bdgt'!P$157,UW!$E711:$DT711)</f>
        <v>0</v>
      </c>
      <c r="Q205" s="1822">
        <f t="shared" ca="1" si="61"/>
        <v>0</v>
      </c>
      <c r="R205" s="1818">
        <f ca="1">Q205-UW!G390</f>
        <v>0</v>
      </c>
    </row>
    <row r="206" spans="3:18">
      <c r="C206" s="394" t="s">
        <v>445</v>
      </c>
      <c r="D206" s="1823">
        <f t="shared" ref="D206:Q206" ca="1" si="62">SUM(D184:D205)</f>
        <v>12348.5445</v>
      </c>
      <c r="E206" s="1824">
        <f t="shared" ca="1" si="62"/>
        <v>12963.474765000001</v>
      </c>
      <c r="F206" s="1824">
        <f t="shared" ca="1" si="62"/>
        <v>12963.474765000001</v>
      </c>
      <c r="G206" s="1824">
        <f t="shared" ca="1" si="62"/>
        <v>12963.474765000001</v>
      </c>
      <c r="H206" s="1824">
        <f t="shared" ca="1" si="62"/>
        <v>12963.474765000001</v>
      </c>
      <c r="I206" s="1824">
        <f t="shared" ca="1" si="62"/>
        <v>12963.474765000001</v>
      </c>
      <c r="J206" s="1824">
        <f t="shared" ca="1" si="62"/>
        <v>12963.474765000001</v>
      </c>
      <c r="K206" s="1824">
        <f t="shared" ca="1" si="62"/>
        <v>12963.474765000001</v>
      </c>
      <c r="L206" s="1824">
        <f t="shared" ca="1" si="62"/>
        <v>12963.474765000001</v>
      </c>
      <c r="M206" s="1824">
        <f t="shared" ca="1" si="62"/>
        <v>12963.474765000001</v>
      </c>
      <c r="N206" s="1824">
        <f t="shared" ca="1" si="62"/>
        <v>12963.474765000001</v>
      </c>
      <c r="O206" s="1824">
        <f t="shared" ca="1" si="62"/>
        <v>12963.474765000001</v>
      </c>
      <c r="P206" s="1824">
        <f t="shared" ca="1" si="62"/>
        <v>12963.474765000001</v>
      </c>
      <c r="Q206" s="1823">
        <f t="shared" ca="1" si="62"/>
        <v>155561.69717999999</v>
      </c>
      <c r="R206" s="1818">
        <f ca="1">Q206-UW!G391</f>
        <v>0</v>
      </c>
    </row>
    <row r="207" spans="3:18">
      <c r="C207" s="352" t="s">
        <v>588</v>
      </c>
      <c r="D207" s="400">
        <f t="shared" ref="D207:Q207" ca="1" si="63">IFERROR(D206/D177,0)</f>
        <v>0</v>
      </c>
      <c r="E207" s="393">
        <f t="shared" ca="1" si="63"/>
        <v>0</v>
      </c>
      <c r="F207" s="393">
        <f t="shared" ca="1" si="63"/>
        <v>0</v>
      </c>
      <c r="G207" s="393">
        <f t="shared" ca="1" si="63"/>
        <v>0</v>
      </c>
      <c r="H207" s="393">
        <f t="shared" ca="1" si="63"/>
        <v>0</v>
      </c>
      <c r="I207" s="393">
        <f t="shared" ca="1" si="63"/>
        <v>0</v>
      </c>
      <c r="J207" s="393">
        <f t="shared" ca="1" si="63"/>
        <v>0</v>
      </c>
      <c r="K207" s="393">
        <f t="shared" ca="1" si="63"/>
        <v>0</v>
      </c>
      <c r="L207" s="393">
        <f t="shared" ca="1" si="63"/>
        <v>0</v>
      </c>
      <c r="M207" s="393">
        <f t="shared" ca="1" si="63"/>
        <v>0</v>
      </c>
      <c r="N207" s="393">
        <f t="shared" ca="1" si="63"/>
        <v>0</v>
      </c>
      <c r="O207" s="393">
        <f t="shared" ca="1" si="63"/>
        <v>0</v>
      </c>
      <c r="P207" s="393">
        <f t="shared" ca="1" si="63"/>
        <v>0</v>
      </c>
      <c r="Q207" s="400">
        <f t="shared" ca="1" si="63"/>
        <v>0</v>
      </c>
    </row>
    <row r="208" spans="3:18">
      <c r="D208" s="371"/>
      <c r="Q208" s="371"/>
    </row>
    <row r="209" spans="2:18" ht="15" customHeight="1" thickBot="1">
      <c r="C209" s="394" t="s">
        <v>448</v>
      </c>
      <c r="D209" s="1829">
        <f t="shared" ref="D209:P209" ca="1" si="64">D177-D206</f>
        <v>-12348.5445</v>
      </c>
      <c r="E209" s="1824">
        <f t="shared" ca="1" si="64"/>
        <v>-12963.474765000001</v>
      </c>
      <c r="F209" s="1824">
        <f t="shared" ca="1" si="64"/>
        <v>-12963.474765000001</v>
      </c>
      <c r="G209" s="1824">
        <f t="shared" ca="1" si="64"/>
        <v>-12963.474765000001</v>
      </c>
      <c r="H209" s="1824">
        <f t="shared" ca="1" si="64"/>
        <v>-12963.474765000001</v>
      </c>
      <c r="I209" s="1824">
        <f t="shared" ca="1" si="64"/>
        <v>-12963.474765000001</v>
      </c>
      <c r="J209" s="1824">
        <f t="shared" ca="1" si="64"/>
        <v>-12963.474765000001</v>
      </c>
      <c r="K209" s="1824">
        <f t="shared" ca="1" si="64"/>
        <v>-12963.474765000001</v>
      </c>
      <c r="L209" s="1824">
        <f t="shared" ca="1" si="64"/>
        <v>-12963.474765000001</v>
      </c>
      <c r="M209" s="1824">
        <f t="shared" ca="1" si="64"/>
        <v>-12963.474765000001</v>
      </c>
      <c r="N209" s="1824">
        <f t="shared" ca="1" si="64"/>
        <v>-12963.474765000001</v>
      </c>
      <c r="O209" s="1824">
        <f t="shared" ca="1" si="64"/>
        <v>-12963.474765000001</v>
      </c>
      <c r="P209" s="1824">
        <f t="shared" ca="1" si="64"/>
        <v>-12963.474765000001</v>
      </c>
      <c r="Q209" s="1830">
        <f ca="1">SUM(E209:P209)</f>
        <v>-155561.69718000002</v>
      </c>
      <c r="R209" s="1818">
        <f ca="1">Q209-UW!G395</f>
        <v>0</v>
      </c>
    </row>
    <row r="215" spans="2:18" ht="19" customHeight="1" thickBot="1">
      <c r="C215" s="372" t="s">
        <v>1292</v>
      </c>
      <c r="D215" s="357"/>
      <c r="E215" s="357"/>
      <c r="F215" s="357"/>
      <c r="G215" s="357"/>
      <c r="H215" s="357"/>
      <c r="I215" s="357"/>
      <c r="J215" s="357"/>
      <c r="K215" s="357"/>
      <c r="L215" s="357"/>
      <c r="M215" s="357"/>
      <c r="N215" s="357"/>
      <c r="O215" s="357"/>
      <c r="P215" s="357"/>
      <c r="Q215" s="357"/>
    </row>
    <row r="216" spans="2:18" ht="15" customHeight="1" thickBot="1">
      <c r="C216" s="342" t="s">
        <v>1267</v>
      </c>
      <c r="D216" s="373">
        <f ca="1">D145</f>
        <v>0</v>
      </c>
    </row>
    <row r="217" spans="2:18">
      <c r="D217" s="374" t="s">
        <v>1269</v>
      </c>
      <c r="E217" s="375">
        <v>0.05</v>
      </c>
      <c r="F217" s="375">
        <v>0.05</v>
      </c>
      <c r="G217" s="375">
        <v>0.05</v>
      </c>
      <c r="H217" s="375">
        <v>0.05</v>
      </c>
      <c r="I217" s="375">
        <v>0.05</v>
      </c>
      <c r="J217" s="375">
        <v>0.05</v>
      </c>
      <c r="K217" s="375">
        <v>0.05</v>
      </c>
      <c r="L217" s="375">
        <v>0.05</v>
      </c>
      <c r="M217" s="375">
        <v>0.05</v>
      </c>
      <c r="N217" s="375">
        <v>0.05</v>
      </c>
      <c r="O217" s="375">
        <v>0.05</v>
      </c>
      <c r="P217" s="376">
        <v>0.05</v>
      </c>
    </row>
    <row r="218" spans="2:18" ht="15" customHeight="1" thickBot="1">
      <c r="C218" s="377" t="s">
        <v>1270</v>
      </c>
      <c r="D218" s="378"/>
      <c r="E218" s="1811">
        <f>E228</f>
        <v>37</v>
      </c>
      <c r="F218" s="1811">
        <f t="shared" ref="F218:P218" si="65">E218+1</f>
        <v>38</v>
      </c>
      <c r="G218" s="1811">
        <f t="shared" si="65"/>
        <v>39</v>
      </c>
      <c r="H218" s="1811">
        <f t="shared" si="65"/>
        <v>40</v>
      </c>
      <c r="I218" s="1811">
        <f t="shared" si="65"/>
        <v>41</v>
      </c>
      <c r="J218" s="1811">
        <f t="shared" si="65"/>
        <v>42</v>
      </c>
      <c r="K218" s="1811">
        <f t="shared" si="65"/>
        <v>43</v>
      </c>
      <c r="L218" s="1811">
        <f t="shared" si="65"/>
        <v>44</v>
      </c>
      <c r="M218" s="1811">
        <f t="shared" si="65"/>
        <v>45</v>
      </c>
      <c r="N218" s="1811">
        <f t="shared" si="65"/>
        <v>46</v>
      </c>
      <c r="O218" s="1811">
        <f t="shared" si="65"/>
        <v>47</v>
      </c>
      <c r="P218" s="1811">
        <f t="shared" si="65"/>
        <v>48</v>
      </c>
    </row>
    <row r="219" spans="2:18">
      <c r="C219" s="379" t="s">
        <v>1271</v>
      </c>
      <c r="D219" s="380"/>
      <c r="E219" s="381" t="e">
        <f ca="1">D225*D216</f>
        <v>#DIV/0!</v>
      </c>
      <c r="F219" s="381" t="e">
        <f t="shared" ref="F219:P219" ca="1" si="66">E223</f>
        <v>#DIV/0!</v>
      </c>
      <c r="G219" s="381" t="e">
        <f t="shared" ca="1" si="66"/>
        <v>#DIV/0!</v>
      </c>
      <c r="H219" s="381" t="e">
        <f t="shared" ca="1" si="66"/>
        <v>#DIV/0!</v>
      </c>
      <c r="I219" s="381" t="e">
        <f t="shared" ca="1" si="66"/>
        <v>#DIV/0!</v>
      </c>
      <c r="J219" s="381" t="e">
        <f t="shared" ca="1" si="66"/>
        <v>#DIV/0!</v>
      </c>
      <c r="K219" s="381" t="e">
        <f t="shared" ca="1" si="66"/>
        <v>#DIV/0!</v>
      </c>
      <c r="L219" s="381" t="e">
        <f t="shared" ca="1" si="66"/>
        <v>#DIV/0!</v>
      </c>
      <c r="M219" s="381" t="e">
        <f t="shared" ca="1" si="66"/>
        <v>#DIV/0!</v>
      </c>
      <c r="N219" s="381" t="e">
        <f t="shared" ca="1" si="66"/>
        <v>#DIV/0!</v>
      </c>
      <c r="O219" s="381" t="e">
        <f t="shared" ca="1" si="66"/>
        <v>#DIV/0!</v>
      </c>
      <c r="P219" s="382" t="e">
        <f t="shared" ca="1" si="66"/>
        <v>#DIV/0!</v>
      </c>
    </row>
    <row r="220" spans="2:18">
      <c r="B220" s="1813"/>
      <c r="C220" s="384" t="s">
        <v>1272</v>
      </c>
      <c r="D220" s="378"/>
      <c r="E220" s="385" t="e">
        <f t="shared" ref="E220:P220" ca="1" si="67">E223-E221-E219</f>
        <v>#DIV/0!</v>
      </c>
      <c r="F220" s="385" t="e">
        <f t="shared" ca="1" si="67"/>
        <v>#DIV/0!</v>
      </c>
      <c r="G220" s="385" t="e">
        <f t="shared" ca="1" si="67"/>
        <v>#DIV/0!</v>
      </c>
      <c r="H220" s="385" t="e">
        <f t="shared" ca="1" si="67"/>
        <v>#DIV/0!</v>
      </c>
      <c r="I220" s="385" t="e">
        <f t="shared" ca="1" si="67"/>
        <v>#DIV/0!</v>
      </c>
      <c r="J220" s="385" t="e">
        <f t="shared" ca="1" si="67"/>
        <v>#DIV/0!</v>
      </c>
      <c r="K220" s="385" t="e">
        <f t="shared" ca="1" si="67"/>
        <v>#DIV/0!</v>
      </c>
      <c r="L220" s="385" t="e">
        <f t="shared" ca="1" si="67"/>
        <v>#DIV/0!</v>
      </c>
      <c r="M220" s="385" t="e">
        <f t="shared" ca="1" si="67"/>
        <v>#DIV/0!</v>
      </c>
      <c r="N220" s="385" t="e">
        <f t="shared" ca="1" si="67"/>
        <v>#DIV/0!</v>
      </c>
      <c r="O220" s="385" t="e">
        <f t="shared" ca="1" si="67"/>
        <v>#DIV/0!</v>
      </c>
      <c r="P220" s="386" t="e">
        <f t="shared" ca="1" si="67"/>
        <v>#DIV/0!</v>
      </c>
    </row>
    <row r="221" spans="2:18">
      <c r="C221" s="384" t="s">
        <v>1273</v>
      </c>
      <c r="D221" s="378"/>
      <c r="E221" s="385" t="e">
        <f t="shared" ref="E221:P221" ca="1" si="68">-E217*E219</f>
        <v>#DIV/0!</v>
      </c>
      <c r="F221" s="385" t="e">
        <f t="shared" ca="1" si="68"/>
        <v>#DIV/0!</v>
      </c>
      <c r="G221" s="385" t="e">
        <f t="shared" ca="1" si="68"/>
        <v>#DIV/0!</v>
      </c>
      <c r="H221" s="385" t="e">
        <f t="shared" ca="1" si="68"/>
        <v>#DIV/0!</v>
      </c>
      <c r="I221" s="385" t="e">
        <f t="shared" ca="1" si="68"/>
        <v>#DIV/0!</v>
      </c>
      <c r="J221" s="385" t="e">
        <f t="shared" ca="1" si="68"/>
        <v>#DIV/0!</v>
      </c>
      <c r="K221" s="385" t="e">
        <f t="shared" ca="1" si="68"/>
        <v>#DIV/0!</v>
      </c>
      <c r="L221" s="385" t="e">
        <f t="shared" ca="1" si="68"/>
        <v>#DIV/0!</v>
      </c>
      <c r="M221" s="385" t="e">
        <f t="shared" ca="1" si="68"/>
        <v>#DIV/0!</v>
      </c>
      <c r="N221" s="385" t="e">
        <f t="shared" ca="1" si="68"/>
        <v>#DIV/0!</v>
      </c>
      <c r="O221" s="385" t="e">
        <f t="shared" ca="1" si="68"/>
        <v>#DIV/0!</v>
      </c>
      <c r="P221" s="386" t="e">
        <f t="shared" ca="1" si="68"/>
        <v>#DIV/0!</v>
      </c>
    </row>
    <row r="222" spans="2:18">
      <c r="C222" s="384" t="s">
        <v>1274</v>
      </c>
      <c r="D222" s="378"/>
      <c r="E222" s="385" t="e">
        <f t="shared" ref="E222:P222" ca="1" si="69">E221+E220</f>
        <v>#DIV/0!</v>
      </c>
      <c r="F222" s="385" t="e">
        <f t="shared" ca="1" si="69"/>
        <v>#DIV/0!</v>
      </c>
      <c r="G222" s="385" t="e">
        <f t="shared" ca="1" si="69"/>
        <v>#DIV/0!</v>
      </c>
      <c r="H222" s="385" t="e">
        <f t="shared" ca="1" si="69"/>
        <v>#DIV/0!</v>
      </c>
      <c r="I222" s="385" t="e">
        <f t="shared" ca="1" si="69"/>
        <v>#DIV/0!</v>
      </c>
      <c r="J222" s="385" t="e">
        <f t="shared" ca="1" si="69"/>
        <v>#DIV/0!</v>
      </c>
      <c r="K222" s="385" t="e">
        <f t="shared" ca="1" si="69"/>
        <v>#DIV/0!</v>
      </c>
      <c r="L222" s="385" t="e">
        <f t="shared" ca="1" si="69"/>
        <v>#DIV/0!</v>
      </c>
      <c r="M222" s="385" t="e">
        <f t="shared" ca="1" si="69"/>
        <v>#DIV/0!</v>
      </c>
      <c r="N222" s="385" t="e">
        <f t="shared" ca="1" si="69"/>
        <v>#DIV/0!</v>
      </c>
      <c r="O222" s="385" t="e">
        <f t="shared" ca="1" si="69"/>
        <v>#DIV/0!</v>
      </c>
      <c r="P222" s="386" t="e">
        <f t="shared" ca="1" si="69"/>
        <v>#DIV/0!</v>
      </c>
    </row>
    <row r="223" spans="2:18" ht="15" customHeight="1" thickBot="1">
      <c r="C223" s="387" t="s">
        <v>1275</v>
      </c>
      <c r="D223" s="388"/>
      <c r="E223" s="389" t="e">
        <f t="shared" ref="E223:P223" ca="1" si="70">E225*$D$3</f>
        <v>#DIV/0!</v>
      </c>
      <c r="F223" s="389" t="e">
        <f t="shared" ca="1" si="70"/>
        <v>#DIV/0!</v>
      </c>
      <c r="G223" s="389" t="e">
        <f t="shared" ca="1" si="70"/>
        <v>#DIV/0!</v>
      </c>
      <c r="H223" s="389" t="e">
        <f t="shared" ca="1" si="70"/>
        <v>#DIV/0!</v>
      </c>
      <c r="I223" s="389" t="e">
        <f t="shared" ca="1" si="70"/>
        <v>#DIV/0!</v>
      </c>
      <c r="J223" s="389" t="e">
        <f t="shared" ca="1" si="70"/>
        <v>#DIV/0!</v>
      </c>
      <c r="K223" s="389" t="e">
        <f t="shared" ca="1" si="70"/>
        <v>#DIV/0!</v>
      </c>
      <c r="L223" s="389" t="e">
        <f t="shared" ca="1" si="70"/>
        <v>#DIV/0!</v>
      </c>
      <c r="M223" s="389" t="e">
        <f t="shared" ca="1" si="70"/>
        <v>#DIV/0!</v>
      </c>
      <c r="N223" s="389" t="e">
        <f t="shared" ca="1" si="70"/>
        <v>#DIV/0!</v>
      </c>
      <c r="O223" s="389" t="e">
        <f t="shared" ca="1" si="70"/>
        <v>#DIV/0!</v>
      </c>
      <c r="P223" s="390" t="e">
        <f t="shared" ca="1" si="70"/>
        <v>#DIV/0!</v>
      </c>
    </row>
    <row r="224" spans="2:18">
      <c r="E224" s="391"/>
      <c r="F224" s="391"/>
      <c r="G224" s="391"/>
      <c r="H224" s="391"/>
      <c r="I224" s="391"/>
      <c r="J224" s="391"/>
      <c r="K224" s="391"/>
      <c r="L224" s="391"/>
      <c r="M224" s="391"/>
      <c r="N224" s="391"/>
      <c r="O224" s="391"/>
      <c r="P224" s="391"/>
    </row>
    <row r="225" spans="2:18">
      <c r="C225" s="392" t="s">
        <v>1276</v>
      </c>
      <c r="D225" s="393" t="e">
        <f t="shared" ref="D225:Q225" ca="1" si="71">D231/D229</f>
        <v>#DIV/0!</v>
      </c>
      <c r="E225" s="393" t="e">
        <f t="shared" ca="1" si="71"/>
        <v>#DIV/0!</v>
      </c>
      <c r="F225" s="393" t="e">
        <f t="shared" ca="1" si="71"/>
        <v>#DIV/0!</v>
      </c>
      <c r="G225" s="393" t="e">
        <f t="shared" ca="1" si="71"/>
        <v>#DIV/0!</v>
      </c>
      <c r="H225" s="393" t="e">
        <f t="shared" ca="1" si="71"/>
        <v>#DIV/0!</v>
      </c>
      <c r="I225" s="393" t="e">
        <f t="shared" ca="1" si="71"/>
        <v>#DIV/0!</v>
      </c>
      <c r="J225" s="393" t="e">
        <f t="shared" ca="1" si="71"/>
        <v>#DIV/0!</v>
      </c>
      <c r="K225" s="393" t="e">
        <f t="shared" ca="1" si="71"/>
        <v>#DIV/0!</v>
      </c>
      <c r="L225" s="393" t="e">
        <f t="shared" ca="1" si="71"/>
        <v>#DIV/0!</v>
      </c>
      <c r="M225" s="393" t="e">
        <f t="shared" ca="1" si="71"/>
        <v>#DIV/0!</v>
      </c>
      <c r="N225" s="393" t="e">
        <f t="shared" ca="1" si="71"/>
        <v>#DIV/0!</v>
      </c>
      <c r="O225" s="393" t="e">
        <f t="shared" ca="1" si="71"/>
        <v>#DIV/0!</v>
      </c>
      <c r="P225" s="393" t="e">
        <f t="shared" ca="1" si="71"/>
        <v>#DIV/0!</v>
      </c>
      <c r="Q225" s="393" t="e">
        <f t="shared" ca="1" si="71"/>
        <v>#DIV/0!</v>
      </c>
    </row>
    <row r="226" spans="2:18">
      <c r="C226" s="392" t="s">
        <v>1277</v>
      </c>
      <c r="D226" s="393" t="e">
        <f t="shared" ref="D226:Q226" ca="1" si="72">D235/D229</f>
        <v>#DIV/0!</v>
      </c>
      <c r="E226" s="393" t="e">
        <f t="shared" ca="1" si="72"/>
        <v>#DIV/0!</v>
      </c>
      <c r="F226" s="393" t="e">
        <f t="shared" ca="1" si="72"/>
        <v>#DIV/0!</v>
      </c>
      <c r="G226" s="393" t="e">
        <f t="shared" ca="1" si="72"/>
        <v>#DIV/0!</v>
      </c>
      <c r="H226" s="393" t="e">
        <f t="shared" ca="1" si="72"/>
        <v>#DIV/0!</v>
      </c>
      <c r="I226" s="393" t="e">
        <f t="shared" ca="1" si="72"/>
        <v>#DIV/0!</v>
      </c>
      <c r="J226" s="393" t="e">
        <f t="shared" ca="1" si="72"/>
        <v>#DIV/0!</v>
      </c>
      <c r="K226" s="393" t="e">
        <f t="shared" ca="1" si="72"/>
        <v>#DIV/0!</v>
      </c>
      <c r="L226" s="393" t="e">
        <f t="shared" ca="1" si="72"/>
        <v>#DIV/0!</v>
      </c>
      <c r="M226" s="393" t="e">
        <f t="shared" ca="1" si="72"/>
        <v>#DIV/0!</v>
      </c>
      <c r="N226" s="393" t="e">
        <f t="shared" ca="1" si="72"/>
        <v>#DIV/0!</v>
      </c>
      <c r="O226" s="393" t="e">
        <f t="shared" ca="1" si="72"/>
        <v>#DIV/0!</v>
      </c>
      <c r="P226" s="393" t="e">
        <f t="shared" ca="1" si="72"/>
        <v>#DIV/0!</v>
      </c>
      <c r="Q226" s="393" t="e">
        <f t="shared" ca="1" si="72"/>
        <v>#DIV/0!</v>
      </c>
    </row>
    <row r="227" spans="2:18" ht="15" customHeight="1" thickBot="1">
      <c r="C227" s="392" t="s">
        <v>1278</v>
      </c>
      <c r="D227" s="1815" t="e">
        <f ca="1">D225*UW!$D$21</f>
        <v>#DIV/0!</v>
      </c>
      <c r="E227" s="1815" t="e">
        <f ca="1">E225*UW!$D$21</f>
        <v>#DIV/0!</v>
      </c>
      <c r="F227" s="1815" t="e">
        <f ca="1">F225*UW!$D$21</f>
        <v>#DIV/0!</v>
      </c>
      <c r="G227" s="1815" t="e">
        <f ca="1">G225*UW!$D$21</f>
        <v>#DIV/0!</v>
      </c>
      <c r="H227" s="1815" t="e">
        <f ca="1">H225*UW!$D$21</f>
        <v>#DIV/0!</v>
      </c>
      <c r="I227" s="1815" t="e">
        <f ca="1">I225*UW!$D$21</f>
        <v>#DIV/0!</v>
      </c>
      <c r="J227" s="1815" t="e">
        <f ca="1">J225*UW!$D$21</f>
        <v>#DIV/0!</v>
      </c>
      <c r="K227" s="1815" t="e">
        <f ca="1">K225*UW!$D$21</f>
        <v>#DIV/0!</v>
      </c>
      <c r="L227" s="1815" t="e">
        <f ca="1">L225*UW!$D$21</f>
        <v>#DIV/0!</v>
      </c>
      <c r="M227" s="1815" t="e">
        <f ca="1">M225*UW!$D$21</f>
        <v>#DIV/0!</v>
      </c>
      <c r="N227" s="1815" t="e">
        <f ca="1">N225*UW!$D$21</f>
        <v>#DIV/0!</v>
      </c>
      <c r="O227" s="1815" t="e">
        <f ca="1">O225*UW!$D$21</f>
        <v>#DIV/0!</v>
      </c>
      <c r="P227" s="1815" t="e">
        <f ca="1">P225*UW!$D$21</f>
        <v>#DIV/0!</v>
      </c>
      <c r="Q227" s="1815" t="e">
        <f ca="1">Q225*UW!$D$21</f>
        <v>#DIV/0!</v>
      </c>
    </row>
    <row r="228" spans="2:18">
      <c r="C228" s="394" t="s">
        <v>113</v>
      </c>
      <c r="D228" s="395" t="s">
        <v>124</v>
      </c>
      <c r="E228" s="394">
        <f>P157+1</f>
        <v>37</v>
      </c>
      <c r="F228" s="394">
        <f t="shared" ref="F228:P228" si="73">E228+1</f>
        <v>38</v>
      </c>
      <c r="G228" s="394">
        <f t="shared" si="73"/>
        <v>39</v>
      </c>
      <c r="H228" s="394">
        <f t="shared" si="73"/>
        <v>40</v>
      </c>
      <c r="I228" s="394">
        <f t="shared" si="73"/>
        <v>41</v>
      </c>
      <c r="J228" s="394">
        <f t="shared" si="73"/>
        <v>42</v>
      </c>
      <c r="K228" s="394">
        <f t="shared" si="73"/>
        <v>43</v>
      </c>
      <c r="L228" s="394">
        <f t="shared" si="73"/>
        <v>44</v>
      </c>
      <c r="M228" s="394">
        <f t="shared" si="73"/>
        <v>45</v>
      </c>
      <c r="N228" s="394">
        <f t="shared" si="73"/>
        <v>46</v>
      </c>
      <c r="O228" s="394">
        <f t="shared" si="73"/>
        <v>47</v>
      </c>
      <c r="P228" s="394">
        <f t="shared" si="73"/>
        <v>48</v>
      </c>
      <c r="Q228" s="395" t="s">
        <v>603</v>
      </c>
      <c r="R228" s="232" t="s">
        <v>1279</v>
      </c>
    </row>
    <row r="229" spans="2:18">
      <c r="B229" t="s">
        <v>1137</v>
      </c>
      <c r="C229" s="396" t="s">
        <v>386</v>
      </c>
      <c r="D229" s="1816">
        <f t="shared" ref="D229:D247" ca="1" si="74">P158</f>
        <v>0</v>
      </c>
      <c r="E229" s="1817">
        <f ca="1">SUMIF(UW!$E$612:$DT$612,'Mthly Bdgt'!E$228,UW!$E613:$DT613)</f>
        <v>0</v>
      </c>
      <c r="F229" s="1817">
        <f ca="1">SUMIF(UW!$E$612:$DT$612,'Mthly Bdgt'!F$228,UW!$E613:$DT613)</f>
        <v>0</v>
      </c>
      <c r="G229" s="1817">
        <f ca="1">SUMIF(UW!$E$612:$DT$612,'Mthly Bdgt'!G$228,UW!$E613:$DT613)</f>
        <v>0</v>
      </c>
      <c r="H229" s="1817">
        <f ca="1">SUMIF(UW!$E$612:$DT$612,'Mthly Bdgt'!H$228,UW!$E613:$DT613)</f>
        <v>0</v>
      </c>
      <c r="I229" s="1817">
        <f ca="1">SUMIF(UW!$E$612:$DT$612,'Mthly Bdgt'!I$228,UW!$E613:$DT613)</f>
        <v>0</v>
      </c>
      <c r="J229" s="1817">
        <f ca="1">SUMIF(UW!$E$612:$DT$612,'Mthly Bdgt'!J$228,UW!$E613:$DT613)</f>
        <v>0</v>
      </c>
      <c r="K229" s="1817">
        <f ca="1">SUMIF(UW!$E$612:$DT$612,'Mthly Bdgt'!K$228,UW!$E613:$DT613)</f>
        <v>0</v>
      </c>
      <c r="L229" s="1817">
        <f ca="1">SUMIF(UW!$E$612:$DT$612,'Mthly Bdgt'!L$228,UW!$E613:$DT613)</f>
        <v>0</v>
      </c>
      <c r="M229" s="1817">
        <f ca="1">SUMIF(UW!$E$612:$DT$612,'Mthly Bdgt'!M$228,UW!$E613:$DT613)</f>
        <v>0</v>
      </c>
      <c r="N229" s="1817">
        <f ca="1">SUMIF(UW!$E$612:$DT$612,'Mthly Bdgt'!N$228,UW!$E613:$DT613)</f>
        <v>0</v>
      </c>
      <c r="O229" s="1817">
        <f ca="1">SUMIF(UW!$E$612:$DT$612,'Mthly Bdgt'!O$228,UW!$E613:$DT613)</f>
        <v>0</v>
      </c>
      <c r="P229" s="1817">
        <f ca="1">SUMIF(UW!$E$612:$DT$612,'Mthly Bdgt'!P$228,UW!$E613:$DT613)</f>
        <v>0</v>
      </c>
      <c r="Q229" s="1816">
        <f ca="1">SUM(E229:P229)</f>
        <v>0</v>
      </c>
      <c r="R229" s="1818">
        <f ca="1">Q229-UW!H223</f>
        <v>0</v>
      </c>
    </row>
    <row r="230" spans="2:18">
      <c r="C230" s="397" t="s">
        <v>115</v>
      </c>
      <c r="D230" s="1819">
        <f t="shared" ca="1" si="74"/>
        <v>0</v>
      </c>
      <c r="E230" s="1820">
        <f ca="1">SUMIF(UW!$E$612:$DT$612,'Mthly Bdgt'!E$228,UW!$E614:$DT614)</f>
        <v>0</v>
      </c>
      <c r="F230" s="1820">
        <f ca="1">SUMIF(UW!$E$612:$DT$612,'Mthly Bdgt'!F$228,UW!$E614:$DT614)</f>
        <v>0</v>
      </c>
      <c r="G230" s="1820">
        <f ca="1">SUMIF(UW!$E$612:$DT$612,'Mthly Bdgt'!G$228,UW!$E614:$DT614)</f>
        <v>0</v>
      </c>
      <c r="H230" s="1820">
        <f ca="1">SUMIF(UW!$E$612:$DT$612,'Mthly Bdgt'!H$228,UW!$E614:$DT614)</f>
        <v>0</v>
      </c>
      <c r="I230" s="1820">
        <f ca="1">SUMIF(UW!$E$612:$DT$612,'Mthly Bdgt'!I$228,UW!$E614:$DT614)</f>
        <v>0</v>
      </c>
      <c r="J230" s="1820">
        <f ca="1">SUMIF(UW!$E$612:$DT$612,'Mthly Bdgt'!J$228,UW!$E614:$DT614)</f>
        <v>0</v>
      </c>
      <c r="K230" s="1820">
        <f ca="1">SUMIF(UW!$E$612:$DT$612,'Mthly Bdgt'!K$228,UW!$E614:$DT614)</f>
        <v>0</v>
      </c>
      <c r="L230" s="1820">
        <f ca="1">SUMIF(UW!$E$612:$DT$612,'Mthly Bdgt'!L$228,UW!$E614:$DT614)</f>
        <v>0</v>
      </c>
      <c r="M230" s="1820">
        <f ca="1">SUMIF(UW!$E$612:$DT$612,'Mthly Bdgt'!M$228,UW!$E614:$DT614)</f>
        <v>0</v>
      </c>
      <c r="N230" s="1820">
        <f ca="1">SUMIF(UW!$E$612:$DT$612,'Mthly Bdgt'!N$228,UW!$E614:$DT614)</f>
        <v>0</v>
      </c>
      <c r="O230" s="1820">
        <f ca="1">SUMIF(UW!$E$612:$DT$612,'Mthly Bdgt'!O$228,UW!$E614:$DT614)</f>
        <v>0</v>
      </c>
      <c r="P230" s="1820">
        <f ca="1">SUMIF(UW!$E$612:$DT$612,'Mthly Bdgt'!P$228,UW!$E614:$DT614)</f>
        <v>0</v>
      </c>
      <c r="Q230" s="1819">
        <f ca="1">SUM(E230:P230)</f>
        <v>0</v>
      </c>
      <c r="R230" s="1818">
        <f ca="1">Q230-UW!H224</f>
        <v>0</v>
      </c>
    </row>
    <row r="231" spans="2:18">
      <c r="B231" t="s">
        <v>1280</v>
      </c>
      <c r="C231" s="396" t="s">
        <v>116</v>
      </c>
      <c r="D231" s="1816">
        <f t="shared" ca="1" si="74"/>
        <v>0</v>
      </c>
      <c r="E231" s="1817">
        <f t="shared" ref="E231:Q231" ca="1" si="75">SUM(E229:E230)</f>
        <v>0</v>
      </c>
      <c r="F231" s="1817">
        <f t="shared" ca="1" si="75"/>
        <v>0</v>
      </c>
      <c r="G231" s="1817">
        <f t="shared" ca="1" si="75"/>
        <v>0</v>
      </c>
      <c r="H231" s="1817">
        <f t="shared" ca="1" si="75"/>
        <v>0</v>
      </c>
      <c r="I231" s="1817">
        <f t="shared" ca="1" si="75"/>
        <v>0</v>
      </c>
      <c r="J231" s="1817">
        <f t="shared" ca="1" si="75"/>
        <v>0</v>
      </c>
      <c r="K231" s="1817">
        <f t="shared" ca="1" si="75"/>
        <v>0</v>
      </c>
      <c r="L231" s="1817">
        <f t="shared" ca="1" si="75"/>
        <v>0</v>
      </c>
      <c r="M231" s="1817">
        <f t="shared" ca="1" si="75"/>
        <v>0</v>
      </c>
      <c r="N231" s="1817">
        <f t="shared" ca="1" si="75"/>
        <v>0</v>
      </c>
      <c r="O231" s="1817">
        <f t="shared" ca="1" si="75"/>
        <v>0</v>
      </c>
      <c r="P231" s="1817">
        <f t="shared" ca="1" si="75"/>
        <v>0</v>
      </c>
      <c r="Q231" s="1816">
        <f t="shared" ca="1" si="75"/>
        <v>0</v>
      </c>
      <c r="R231" s="1818">
        <f ca="1">Q231-UW!H225</f>
        <v>0</v>
      </c>
    </row>
    <row r="232" spans="2:18">
      <c r="C232" s="397" t="s">
        <v>117</v>
      </c>
      <c r="D232" s="1819">
        <f t="shared" ca="1" si="74"/>
        <v>0</v>
      </c>
      <c r="E232" s="1820">
        <f ca="1">SUMIF(UW!$E$612:$DT$612,'Mthly Bdgt'!E$228,UW!$E616:$DT616)</f>
        <v>0</v>
      </c>
      <c r="F232" s="1820">
        <f ca="1">SUMIF(UW!$E$612:$DT$612,'Mthly Bdgt'!F$228,UW!$E616:$DT616)</f>
        <v>0</v>
      </c>
      <c r="G232" s="1820">
        <f ca="1">SUMIF(UW!$E$612:$DT$612,'Mthly Bdgt'!G$228,UW!$E616:$DT616)</f>
        <v>0</v>
      </c>
      <c r="H232" s="1820">
        <f ca="1">SUMIF(UW!$E$612:$DT$612,'Mthly Bdgt'!H$228,UW!$E616:$DT616)</f>
        <v>0</v>
      </c>
      <c r="I232" s="1820">
        <f ca="1">SUMIF(UW!$E$612:$DT$612,'Mthly Bdgt'!I$228,UW!$E616:$DT616)</f>
        <v>0</v>
      </c>
      <c r="J232" s="1820">
        <f ca="1">SUMIF(UW!$E$612:$DT$612,'Mthly Bdgt'!J$228,UW!$E616:$DT616)</f>
        <v>0</v>
      </c>
      <c r="K232" s="1820">
        <f ca="1">SUMIF(UW!$E$612:$DT$612,'Mthly Bdgt'!K$228,UW!$E616:$DT616)</f>
        <v>0</v>
      </c>
      <c r="L232" s="1820">
        <f ca="1">SUMIF(UW!$E$612:$DT$612,'Mthly Bdgt'!L$228,UW!$E616:$DT616)</f>
        <v>0</v>
      </c>
      <c r="M232" s="1820">
        <f ca="1">SUMIF(UW!$E$612:$DT$612,'Mthly Bdgt'!M$228,UW!$E616:$DT616)</f>
        <v>0</v>
      </c>
      <c r="N232" s="1820">
        <f ca="1">SUMIF(UW!$E$612:$DT$612,'Mthly Bdgt'!N$228,UW!$E616:$DT616)</f>
        <v>0</v>
      </c>
      <c r="O232" s="1820">
        <f ca="1">SUMIF(UW!$E$612:$DT$612,'Mthly Bdgt'!O$228,UW!$E616:$DT616)</f>
        <v>0</v>
      </c>
      <c r="P232" s="1820">
        <f ca="1">SUMIF(UW!$E$612:$DT$612,'Mthly Bdgt'!P$228,UW!$E616:$DT616)</f>
        <v>0</v>
      </c>
      <c r="Q232" s="1819">
        <f ca="1">SUM(E232:P232)</f>
        <v>0</v>
      </c>
      <c r="R232" s="1818">
        <f ca="1">Q232-UW!H226</f>
        <v>0</v>
      </c>
    </row>
    <row r="233" spans="2:18">
      <c r="B233" t="s">
        <v>1281</v>
      </c>
      <c r="C233" s="396" t="s">
        <v>387</v>
      </c>
      <c r="D233" s="1816">
        <f t="shared" ca="1" si="74"/>
        <v>0</v>
      </c>
      <c r="E233" s="1817">
        <f t="shared" ref="E233:Q233" ca="1" si="76">SUM(E231:E232)</f>
        <v>0</v>
      </c>
      <c r="F233" s="1817">
        <f t="shared" ca="1" si="76"/>
        <v>0</v>
      </c>
      <c r="G233" s="1817">
        <f t="shared" ca="1" si="76"/>
        <v>0</v>
      </c>
      <c r="H233" s="1817">
        <f t="shared" ca="1" si="76"/>
        <v>0</v>
      </c>
      <c r="I233" s="1817">
        <f t="shared" ca="1" si="76"/>
        <v>0</v>
      </c>
      <c r="J233" s="1817">
        <f t="shared" ca="1" si="76"/>
        <v>0</v>
      </c>
      <c r="K233" s="1817">
        <f t="shared" ca="1" si="76"/>
        <v>0</v>
      </c>
      <c r="L233" s="1817">
        <f t="shared" ca="1" si="76"/>
        <v>0</v>
      </c>
      <c r="M233" s="1817">
        <f t="shared" ca="1" si="76"/>
        <v>0</v>
      </c>
      <c r="N233" s="1817">
        <f t="shared" ca="1" si="76"/>
        <v>0</v>
      </c>
      <c r="O233" s="1817">
        <f t="shared" ca="1" si="76"/>
        <v>0</v>
      </c>
      <c r="P233" s="1817">
        <f t="shared" ca="1" si="76"/>
        <v>0</v>
      </c>
      <c r="Q233" s="1816">
        <f t="shared" ca="1" si="76"/>
        <v>0</v>
      </c>
      <c r="R233" s="1818">
        <f ca="1">Q233-UW!H227</f>
        <v>0</v>
      </c>
    </row>
    <row r="234" spans="2:18">
      <c r="B234" s="1821">
        <v>4</v>
      </c>
      <c r="C234" s="397" t="s">
        <v>1282</v>
      </c>
      <c r="D234" s="1819">
        <f t="shared" ca="1" si="74"/>
        <v>0</v>
      </c>
      <c r="E234" s="1820">
        <f ca="1">-IF(OFFSET(UW!$D$199,,ROUNDUP('Mthly Bdgt'!E228/12,0))="Yes",(E220*UW!$D$23*E250)/12,0)</f>
        <v>0</v>
      </c>
      <c r="F234" s="1820">
        <f ca="1">-IF(OFFSET(UW!$D$199,,ROUNDUP('Mthly Bdgt'!F228/12,0))="Yes",(F220*UW!$D$23*F250)/12,0)</f>
        <v>0</v>
      </c>
      <c r="G234" s="1820">
        <f ca="1">-IF(OFFSET(UW!$D$199,,ROUNDUP('Mthly Bdgt'!G228/12,0))="Yes",(G220*UW!$D$23*G250)/12,0)</f>
        <v>0</v>
      </c>
      <c r="H234" s="1820">
        <f ca="1">-IF(OFFSET(UW!$D$199,,ROUNDUP('Mthly Bdgt'!H228/12,0))="Yes",(H220*UW!$D$23*H250)/12,0)</f>
        <v>0</v>
      </c>
      <c r="I234" s="1820">
        <f ca="1">-IF(OFFSET(UW!$D$199,,ROUNDUP('Mthly Bdgt'!I228/12,0))="Yes",(I220*UW!$D$23*I250)/12,0)</f>
        <v>0</v>
      </c>
      <c r="J234" s="1820">
        <f ca="1">-IF(OFFSET(UW!$D$199,,ROUNDUP('Mthly Bdgt'!J228/12,0))="Yes",(J220*UW!$D$23*J250)/12,0)</f>
        <v>0</v>
      </c>
      <c r="K234" s="1820">
        <f ca="1">-IF(OFFSET(UW!$D$199,,ROUNDUP('Mthly Bdgt'!K228/12,0))="Yes",(K220*UW!$D$23*K250)/12,0)</f>
        <v>0</v>
      </c>
      <c r="L234" s="1820">
        <f ca="1">-IF(OFFSET(UW!$D$199,,ROUNDUP('Mthly Bdgt'!L228/12,0))="Yes",(L220*UW!$D$23*L250)/12,0)</f>
        <v>0</v>
      </c>
      <c r="M234" s="1820">
        <f ca="1">-IF(OFFSET(UW!$D$199,,ROUNDUP('Mthly Bdgt'!M228/12,0))="Yes",(M220*UW!$D$23*M250)/12,0)</f>
        <v>0</v>
      </c>
      <c r="N234" s="1820">
        <f ca="1">-IF(OFFSET(UW!$D$199,,ROUNDUP('Mthly Bdgt'!N228/12,0))="Yes",(N220*UW!$D$23*N250)/12,0)</f>
        <v>0</v>
      </c>
      <c r="O234" s="1820">
        <f ca="1">-IF(OFFSET(UW!$D$199,,ROUNDUP('Mthly Bdgt'!O228/12,0))="Yes",(O220*UW!$D$23*O250)/12,0)</f>
        <v>0</v>
      </c>
      <c r="P234" s="1820">
        <f ca="1">-IF(OFFSET(UW!$D$199,,ROUNDUP('Mthly Bdgt'!P228/12,0))="Yes",(P220*UW!$D$23*P250)/12,0)</f>
        <v>0</v>
      </c>
      <c r="Q234" s="1819">
        <f ca="1">SUM(E234:P234)</f>
        <v>0</v>
      </c>
      <c r="R234" s="1818">
        <f ca="1">Q234-UW!H228</f>
        <v>0</v>
      </c>
    </row>
    <row r="235" spans="2:18">
      <c r="C235" s="396" t="s">
        <v>1242</v>
      </c>
      <c r="D235" s="1816">
        <f t="shared" ca="1" si="74"/>
        <v>0</v>
      </c>
      <c r="E235" s="1817">
        <f t="shared" ref="E235:Q235" ca="1" si="77">SUM(E233:E234)</f>
        <v>0</v>
      </c>
      <c r="F235" s="1817">
        <f t="shared" ca="1" si="77"/>
        <v>0</v>
      </c>
      <c r="G235" s="1817">
        <f t="shared" ca="1" si="77"/>
        <v>0</v>
      </c>
      <c r="H235" s="1817">
        <f t="shared" ca="1" si="77"/>
        <v>0</v>
      </c>
      <c r="I235" s="1817">
        <f t="shared" ca="1" si="77"/>
        <v>0</v>
      </c>
      <c r="J235" s="1817">
        <f t="shared" ca="1" si="77"/>
        <v>0</v>
      </c>
      <c r="K235" s="1817">
        <f t="shared" ca="1" si="77"/>
        <v>0</v>
      </c>
      <c r="L235" s="1817">
        <f t="shared" ca="1" si="77"/>
        <v>0</v>
      </c>
      <c r="M235" s="1817">
        <f t="shared" ca="1" si="77"/>
        <v>0</v>
      </c>
      <c r="N235" s="1817">
        <f t="shared" ca="1" si="77"/>
        <v>0</v>
      </c>
      <c r="O235" s="1817">
        <f t="shared" ca="1" si="77"/>
        <v>0</v>
      </c>
      <c r="P235" s="1817">
        <f t="shared" ca="1" si="77"/>
        <v>0</v>
      </c>
      <c r="Q235" s="1816">
        <f t="shared" ca="1" si="77"/>
        <v>0</v>
      </c>
      <c r="R235" s="1818">
        <f ca="1">Q235-UW!H229</f>
        <v>0</v>
      </c>
    </row>
    <row r="236" spans="2:18" hidden="1">
      <c r="C236" s="396"/>
      <c r="D236" s="1822">
        <f t="shared" ca="1" si="74"/>
        <v>0</v>
      </c>
      <c r="E236" s="1818">
        <f ca="1">SUMIF(UW!$E$612:$DT$612,'Mthly Bdgt'!E$228,UW!$E620:$DT620)</f>
        <v>0</v>
      </c>
      <c r="F236" s="1818">
        <f ca="1">SUMIF(UW!$E$612:$DT$612,'Mthly Bdgt'!F$228,UW!$E620:$DT620)</f>
        <v>0</v>
      </c>
      <c r="G236" s="1818">
        <f ca="1">SUMIF(UW!$E$612:$DT$612,'Mthly Bdgt'!G$228,UW!$E620:$DT620)</f>
        <v>0</v>
      </c>
      <c r="H236" s="1818">
        <f ca="1">SUMIF(UW!$E$612:$DT$612,'Mthly Bdgt'!H$228,UW!$E620:$DT620)</f>
        <v>0</v>
      </c>
      <c r="I236" s="1818">
        <f ca="1">SUMIF(UW!$E$612:$DT$612,'Mthly Bdgt'!I$228,UW!$E620:$DT620)</f>
        <v>0</v>
      </c>
      <c r="J236" s="1818">
        <f ca="1">SUMIF(UW!$E$612:$DT$612,'Mthly Bdgt'!J$228,UW!$E620:$DT620)</f>
        <v>0</v>
      </c>
      <c r="K236" s="1818">
        <f ca="1">SUMIF(UW!$E$612:$DT$612,'Mthly Bdgt'!K$228,UW!$E620:$DT620)</f>
        <v>0</v>
      </c>
      <c r="L236" s="1818">
        <f ca="1">SUMIF(UW!$E$612:$DT$612,'Mthly Bdgt'!L$228,UW!$E620:$DT620)</f>
        <v>0</v>
      </c>
      <c r="M236" s="1818">
        <f ca="1">SUMIF(UW!$E$612:$DT$612,'Mthly Bdgt'!M$228,UW!$E620:$DT620)</f>
        <v>0</v>
      </c>
      <c r="N236" s="1818">
        <f ca="1">SUMIF(UW!$E$612:$DT$612,'Mthly Bdgt'!N$228,UW!$E620:$DT620)</f>
        <v>0</v>
      </c>
      <c r="O236" s="1818">
        <f ca="1">SUMIF(UW!$E$612:$DT$612,'Mthly Bdgt'!O$228,UW!$E620:$DT620)</f>
        <v>0</v>
      </c>
      <c r="P236" s="1818">
        <f ca="1">SUMIF(UW!$E$612:$DT$612,'Mthly Bdgt'!P$228,UW!$E620:$DT620)</f>
        <v>0</v>
      </c>
      <c r="Q236" s="1822"/>
      <c r="R236" s="1818">
        <f ca="1">Q236-UW!H231</f>
        <v>0</v>
      </c>
    </row>
    <row r="237" spans="2:18">
      <c r="C237" s="398" t="s">
        <v>407</v>
      </c>
      <c r="D237" s="1822">
        <f t="shared" ca="1" si="74"/>
        <v>0</v>
      </c>
      <c r="E237" s="1818">
        <f ca="1">SUMIF(UW!$E$612:$DT$612,'Mthly Bdgt'!E$228,UW!$E674:$DT674)</f>
        <v>0</v>
      </c>
      <c r="F237" s="1818">
        <f ca="1">SUMIF(UW!$E$612:$DT$612,'Mthly Bdgt'!F$228,UW!$E674:$DT674)</f>
        <v>0</v>
      </c>
      <c r="G237" s="1818">
        <f ca="1">SUMIF(UW!$E$612:$DT$612,'Mthly Bdgt'!G$228,UW!$E674:$DT674)</f>
        <v>0</v>
      </c>
      <c r="H237" s="1818">
        <f ca="1">SUMIF(UW!$E$612:$DT$612,'Mthly Bdgt'!H$228,UW!$E674:$DT674)</f>
        <v>0</v>
      </c>
      <c r="I237" s="1818">
        <f ca="1">SUMIF(UW!$E$612:$DT$612,'Mthly Bdgt'!I$228,UW!$E674:$DT674)</f>
        <v>0</v>
      </c>
      <c r="J237" s="1818">
        <f ca="1">SUMIF(UW!$E$612:$DT$612,'Mthly Bdgt'!J$228,UW!$E674:$DT674)</f>
        <v>0</v>
      </c>
      <c r="K237" s="1818">
        <f ca="1">SUMIF(UW!$E$612:$DT$612,'Mthly Bdgt'!K$228,UW!$E674:$DT674)</f>
        <v>0</v>
      </c>
      <c r="L237" s="1818">
        <f ca="1">SUMIF(UW!$E$612:$DT$612,'Mthly Bdgt'!L$228,UW!$E674:$DT674)</f>
        <v>0</v>
      </c>
      <c r="M237" s="1818">
        <f ca="1">SUMIF(UW!$E$612:$DT$612,'Mthly Bdgt'!M$228,UW!$E674:$DT674)</f>
        <v>0</v>
      </c>
      <c r="N237" s="1818">
        <f ca="1">SUMIF(UW!$E$612:$DT$612,'Mthly Bdgt'!N$228,UW!$E674:$DT674)</f>
        <v>0</v>
      </c>
      <c r="O237" s="1818">
        <f ca="1">SUMIF(UW!$E$612:$DT$612,'Mthly Bdgt'!O$228,UW!$E674:$DT674)</f>
        <v>0</v>
      </c>
      <c r="P237" s="1818">
        <f ca="1">SUMIF(UW!$E$612:$DT$612,'Mthly Bdgt'!P$228,UW!$E674:$DT674)</f>
        <v>0</v>
      </c>
      <c r="Q237" s="1822">
        <f t="shared" ref="Q237:Q248" ca="1" si="78">SUM(E237:P237)</f>
        <v>0</v>
      </c>
      <c r="R237" s="1818">
        <f ca="1">Q237-UW!H317</f>
        <v>0</v>
      </c>
    </row>
    <row r="238" spans="2:18">
      <c r="C238" s="398" t="s">
        <v>408</v>
      </c>
      <c r="D238" s="1822">
        <f t="shared" ca="1" si="74"/>
        <v>0</v>
      </c>
      <c r="E238" s="1818">
        <f ca="1">SUMIF(UW!$E$612:$DT$612,'Mthly Bdgt'!E$228,UW!$E675:$DT675)</f>
        <v>0</v>
      </c>
      <c r="F238" s="1818">
        <f ca="1">SUMIF(UW!$E$612:$DT$612,'Mthly Bdgt'!F$228,UW!$E675:$DT675)</f>
        <v>0</v>
      </c>
      <c r="G238" s="1818">
        <f ca="1">SUMIF(UW!$E$612:$DT$612,'Mthly Bdgt'!G$228,UW!$E675:$DT675)</f>
        <v>0</v>
      </c>
      <c r="H238" s="1818">
        <f ca="1">SUMIF(UW!$E$612:$DT$612,'Mthly Bdgt'!H$228,UW!$E675:$DT675)</f>
        <v>0</v>
      </c>
      <c r="I238" s="1818">
        <f ca="1">SUMIF(UW!$E$612:$DT$612,'Mthly Bdgt'!I$228,UW!$E675:$DT675)</f>
        <v>0</v>
      </c>
      <c r="J238" s="1818">
        <f ca="1">SUMIF(UW!$E$612:$DT$612,'Mthly Bdgt'!J$228,UW!$E675:$DT675)</f>
        <v>0</v>
      </c>
      <c r="K238" s="1818">
        <f ca="1">SUMIF(UW!$E$612:$DT$612,'Mthly Bdgt'!K$228,UW!$E675:$DT675)</f>
        <v>0</v>
      </c>
      <c r="L238" s="1818">
        <f ca="1">SUMIF(UW!$E$612:$DT$612,'Mthly Bdgt'!L$228,UW!$E675:$DT675)</f>
        <v>0</v>
      </c>
      <c r="M238" s="1818">
        <f ca="1">SUMIF(UW!$E$612:$DT$612,'Mthly Bdgt'!M$228,UW!$E675:$DT675)</f>
        <v>0</v>
      </c>
      <c r="N238" s="1818">
        <f ca="1">SUMIF(UW!$E$612:$DT$612,'Mthly Bdgt'!N$228,UW!$E675:$DT675)</f>
        <v>0</v>
      </c>
      <c r="O238" s="1818">
        <f ca="1">SUMIF(UW!$E$612:$DT$612,'Mthly Bdgt'!O$228,UW!$E675:$DT675)</f>
        <v>0</v>
      </c>
      <c r="P238" s="1818">
        <f ca="1">SUMIF(UW!$E$612:$DT$612,'Mthly Bdgt'!P$228,UW!$E675:$DT675)</f>
        <v>0</v>
      </c>
      <c r="Q238" s="1822">
        <f t="shared" ca="1" si="78"/>
        <v>0</v>
      </c>
      <c r="R238" s="1818">
        <f ca="1">Q238-UW!H318</f>
        <v>0</v>
      </c>
    </row>
    <row r="239" spans="2:18">
      <c r="C239" s="398" t="s">
        <v>409</v>
      </c>
      <c r="D239" s="1822">
        <f t="shared" ca="1" si="74"/>
        <v>0</v>
      </c>
      <c r="E239" s="1818">
        <f ca="1">SUMIF(UW!$E$612:$DT$612,'Mthly Bdgt'!E$228,UW!$E676:$DT676)</f>
        <v>0</v>
      </c>
      <c r="F239" s="1818">
        <f ca="1">SUMIF(UW!$E$612:$DT$612,'Mthly Bdgt'!F$228,UW!$E676:$DT676)</f>
        <v>0</v>
      </c>
      <c r="G239" s="1818">
        <f ca="1">SUMIF(UW!$E$612:$DT$612,'Mthly Bdgt'!G$228,UW!$E676:$DT676)</f>
        <v>0</v>
      </c>
      <c r="H239" s="1818">
        <f ca="1">SUMIF(UW!$E$612:$DT$612,'Mthly Bdgt'!H$228,UW!$E676:$DT676)</f>
        <v>0</v>
      </c>
      <c r="I239" s="1818">
        <f ca="1">SUMIF(UW!$E$612:$DT$612,'Mthly Bdgt'!I$228,UW!$E676:$DT676)</f>
        <v>0</v>
      </c>
      <c r="J239" s="1818">
        <f ca="1">SUMIF(UW!$E$612:$DT$612,'Mthly Bdgt'!J$228,UW!$E676:$DT676)</f>
        <v>0</v>
      </c>
      <c r="K239" s="1818">
        <f ca="1">SUMIF(UW!$E$612:$DT$612,'Mthly Bdgt'!K$228,UW!$E676:$DT676)</f>
        <v>0</v>
      </c>
      <c r="L239" s="1818">
        <f ca="1">SUMIF(UW!$E$612:$DT$612,'Mthly Bdgt'!L$228,UW!$E676:$DT676)</f>
        <v>0</v>
      </c>
      <c r="M239" s="1818">
        <f ca="1">SUMIF(UW!$E$612:$DT$612,'Mthly Bdgt'!M$228,UW!$E676:$DT676)</f>
        <v>0</v>
      </c>
      <c r="N239" s="1818">
        <f ca="1">SUMIF(UW!$E$612:$DT$612,'Mthly Bdgt'!N$228,UW!$E676:$DT676)</f>
        <v>0</v>
      </c>
      <c r="O239" s="1818">
        <f ca="1">SUMIF(UW!$E$612:$DT$612,'Mthly Bdgt'!O$228,UW!$E676:$DT676)</f>
        <v>0</v>
      </c>
      <c r="P239" s="1818">
        <f ca="1">SUMIF(UW!$E$612:$DT$612,'Mthly Bdgt'!P$228,UW!$E676:$DT676)</f>
        <v>0</v>
      </c>
      <c r="Q239" s="1822">
        <f t="shared" ca="1" si="78"/>
        <v>0</v>
      </c>
      <c r="R239" s="1818">
        <f ca="1">Q239-UW!H319</f>
        <v>0</v>
      </c>
    </row>
    <row r="240" spans="2:18">
      <c r="C240" s="398" t="s">
        <v>1284</v>
      </c>
      <c r="D240" s="1822">
        <f t="shared" si="74"/>
        <v>0</v>
      </c>
      <c r="E240" s="1818">
        <f>SUMIF(UW!$E$612:$DT$612,'Mthly Bdgt'!E$228,UW!$E677:$DT677)</f>
        <v>0</v>
      </c>
      <c r="F240" s="1818">
        <f>SUMIF(UW!$E$612:$DT$612,'Mthly Bdgt'!F$228,UW!$E677:$DT677)</f>
        <v>0</v>
      </c>
      <c r="G240" s="1818">
        <f>SUMIF(UW!$E$612:$DT$612,'Mthly Bdgt'!G$228,UW!$E677:$DT677)</f>
        <v>0</v>
      </c>
      <c r="H240" s="1818">
        <f>SUMIF(UW!$E$612:$DT$612,'Mthly Bdgt'!H$228,UW!$E677:$DT677)</f>
        <v>0</v>
      </c>
      <c r="I240" s="1818">
        <f>SUMIF(UW!$E$612:$DT$612,'Mthly Bdgt'!I$228,UW!$E677:$DT677)</f>
        <v>0</v>
      </c>
      <c r="J240" s="1818">
        <f>SUMIF(UW!$E$612:$DT$612,'Mthly Bdgt'!J$228,UW!$E677:$DT677)</f>
        <v>0</v>
      </c>
      <c r="K240" s="1818">
        <f>SUMIF(UW!$E$612:$DT$612,'Mthly Bdgt'!K$228,UW!$E677:$DT677)</f>
        <v>0</v>
      </c>
      <c r="L240" s="1818">
        <f>SUMIF(UW!$E$612:$DT$612,'Mthly Bdgt'!L$228,UW!$E677:$DT677)</f>
        <v>0</v>
      </c>
      <c r="M240" s="1818">
        <f>SUMIF(UW!$E$612:$DT$612,'Mthly Bdgt'!M$228,UW!$E677:$DT677)</f>
        <v>0</v>
      </c>
      <c r="N240" s="1818">
        <f>SUMIF(UW!$E$612:$DT$612,'Mthly Bdgt'!N$228,UW!$E677:$DT677)</f>
        <v>0</v>
      </c>
      <c r="O240" s="1818">
        <f>SUMIF(UW!$E$612:$DT$612,'Mthly Bdgt'!O$228,UW!$E677:$DT677)</f>
        <v>0</v>
      </c>
      <c r="P240" s="1818">
        <f>SUMIF(UW!$E$612:$DT$612,'Mthly Bdgt'!P$228,UW!$E677:$DT677)</f>
        <v>0</v>
      </c>
      <c r="Q240" s="1822">
        <f t="shared" si="78"/>
        <v>0</v>
      </c>
      <c r="R240" s="1818">
        <f>Q240-UW!H320</f>
        <v>0</v>
      </c>
    </row>
    <row r="241" spans="3:18">
      <c r="C241" s="398" t="s">
        <v>1285</v>
      </c>
      <c r="D241" s="1822">
        <f t="shared" si="74"/>
        <v>0</v>
      </c>
      <c r="E241" s="1818">
        <f>SUMIF(UW!$E$612:$DT$612,'Mthly Bdgt'!E$228,UW!$E678:$DT678)</f>
        <v>0</v>
      </c>
      <c r="F241" s="1818">
        <f>SUMIF(UW!$E$612:$DT$612,'Mthly Bdgt'!F$228,UW!$E678:$DT678)</f>
        <v>0</v>
      </c>
      <c r="G241" s="1818">
        <f>SUMIF(UW!$E$612:$DT$612,'Mthly Bdgt'!G$228,UW!$E678:$DT678)</f>
        <v>0</v>
      </c>
      <c r="H241" s="1818">
        <f>SUMIF(UW!$E$612:$DT$612,'Mthly Bdgt'!H$228,UW!$E678:$DT678)</f>
        <v>0</v>
      </c>
      <c r="I241" s="1818">
        <f>SUMIF(UW!$E$612:$DT$612,'Mthly Bdgt'!I$228,UW!$E678:$DT678)</f>
        <v>0</v>
      </c>
      <c r="J241" s="1818">
        <f>SUMIF(UW!$E$612:$DT$612,'Mthly Bdgt'!J$228,UW!$E678:$DT678)</f>
        <v>0</v>
      </c>
      <c r="K241" s="1818">
        <f>SUMIF(UW!$E$612:$DT$612,'Mthly Bdgt'!K$228,UW!$E678:$DT678)</f>
        <v>0</v>
      </c>
      <c r="L241" s="1818">
        <f>SUMIF(UW!$E$612:$DT$612,'Mthly Bdgt'!L$228,UW!$E678:$DT678)</f>
        <v>0</v>
      </c>
      <c r="M241" s="1818">
        <f>SUMIF(UW!$E$612:$DT$612,'Mthly Bdgt'!M$228,UW!$E678:$DT678)</f>
        <v>0</v>
      </c>
      <c r="N241" s="1818">
        <f>SUMIF(UW!$E$612:$DT$612,'Mthly Bdgt'!N$228,UW!$E678:$DT678)</f>
        <v>0</v>
      </c>
      <c r="O241" s="1818">
        <f>SUMIF(UW!$E$612:$DT$612,'Mthly Bdgt'!O$228,UW!$E678:$DT678)</f>
        <v>0</v>
      </c>
      <c r="P241" s="1818">
        <f>SUMIF(UW!$E$612:$DT$612,'Mthly Bdgt'!P$228,UW!$E678:$DT678)</f>
        <v>0</v>
      </c>
      <c r="Q241" s="1822">
        <f t="shared" si="78"/>
        <v>0</v>
      </c>
      <c r="R241" s="1818">
        <f>Q241-UW!H321</f>
        <v>0</v>
      </c>
    </row>
    <row r="242" spans="3:18">
      <c r="C242" s="398" t="s">
        <v>545</v>
      </c>
      <c r="D242" s="1822">
        <f t="shared" si="74"/>
        <v>0</v>
      </c>
      <c r="E242" s="1818">
        <f>SUMIF(UW!$E$612:$DT$612,'Mthly Bdgt'!E$228,UW!$E679:$DT679)</f>
        <v>0</v>
      </c>
      <c r="F242" s="1818">
        <f>SUMIF(UW!$E$612:$DT$612,'Mthly Bdgt'!F$228,UW!$E679:$DT679)</f>
        <v>0</v>
      </c>
      <c r="G242" s="1818">
        <f>SUMIF(UW!$E$612:$DT$612,'Mthly Bdgt'!G$228,UW!$E679:$DT679)</f>
        <v>0</v>
      </c>
      <c r="H242" s="1818">
        <f>SUMIF(UW!$E$612:$DT$612,'Mthly Bdgt'!H$228,UW!$E679:$DT679)</f>
        <v>0</v>
      </c>
      <c r="I242" s="1818">
        <f>SUMIF(UW!$E$612:$DT$612,'Mthly Bdgt'!I$228,UW!$E679:$DT679)</f>
        <v>0</v>
      </c>
      <c r="J242" s="1818">
        <f>SUMIF(UW!$E$612:$DT$612,'Mthly Bdgt'!J$228,UW!$E679:$DT679)</f>
        <v>0</v>
      </c>
      <c r="K242" s="1818">
        <f>SUMIF(UW!$E$612:$DT$612,'Mthly Bdgt'!K$228,UW!$E679:$DT679)</f>
        <v>0</v>
      </c>
      <c r="L242" s="1818">
        <f>SUMIF(UW!$E$612:$DT$612,'Mthly Bdgt'!L$228,UW!$E679:$DT679)</f>
        <v>0</v>
      </c>
      <c r="M242" s="1818">
        <f>SUMIF(UW!$E$612:$DT$612,'Mthly Bdgt'!M$228,UW!$E679:$DT679)</f>
        <v>0</v>
      </c>
      <c r="N242" s="1818">
        <f>SUMIF(UW!$E$612:$DT$612,'Mthly Bdgt'!N$228,UW!$E679:$DT679)</f>
        <v>0</v>
      </c>
      <c r="O242" s="1818">
        <f>SUMIF(UW!$E$612:$DT$612,'Mthly Bdgt'!O$228,UW!$E679:$DT679)</f>
        <v>0</v>
      </c>
      <c r="P242" s="1818">
        <f>SUMIF(UW!$E$612:$DT$612,'Mthly Bdgt'!P$228,UW!$E679:$DT679)</f>
        <v>0</v>
      </c>
      <c r="Q242" s="1822">
        <f t="shared" si="78"/>
        <v>0</v>
      </c>
      <c r="R242" s="1818">
        <f>Q242-UW!H322</f>
        <v>0</v>
      </c>
    </row>
    <row r="243" spans="3:18">
      <c r="C243" s="398" t="s">
        <v>1286</v>
      </c>
      <c r="D243" s="1822">
        <f t="shared" si="74"/>
        <v>0</v>
      </c>
      <c r="E243" s="1818">
        <f>SUMIF(UW!$E$612:$DT$612,'Mthly Bdgt'!E$228,UW!$E680:$DT680)</f>
        <v>0</v>
      </c>
      <c r="F243" s="1818">
        <f>SUMIF(UW!$E$612:$DT$612,'Mthly Bdgt'!F$228,UW!$E680:$DT680)</f>
        <v>0</v>
      </c>
      <c r="G243" s="1818">
        <f>SUMIF(UW!$E$612:$DT$612,'Mthly Bdgt'!G$228,UW!$E680:$DT680)</f>
        <v>0</v>
      </c>
      <c r="H243" s="1818">
        <f>SUMIF(UW!$E$612:$DT$612,'Mthly Bdgt'!H$228,UW!$E680:$DT680)</f>
        <v>0</v>
      </c>
      <c r="I243" s="1818">
        <f>SUMIF(UW!$E$612:$DT$612,'Mthly Bdgt'!I$228,UW!$E680:$DT680)</f>
        <v>0</v>
      </c>
      <c r="J243" s="1818">
        <f>SUMIF(UW!$E$612:$DT$612,'Mthly Bdgt'!J$228,UW!$E680:$DT680)</f>
        <v>0</v>
      </c>
      <c r="K243" s="1818">
        <f>SUMIF(UW!$E$612:$DT$612,'Mthly Bdgt'!K$228,UW!$E680:$DT680)</f>
        <v>0</v>
      </c>
      <c r="L243" s="1818">
        <f>SUMIF(UW!$E$612:$DT$612,'Mthly Bdgt'!L$228,UW!$E680:$DT680)</f>
        <v>0</v>
      </c>
      <c r="M243" s="1818">
        <f>SUMIF(UW!$E$612:$DT$612,'Mthly Bdgt'!M$228,UW!$E680:$DT680)</f>
        <v>0</v>
      </c>
      <c r="N243" s="1818">
        <f>SUMIF(UW!$E$612:$DT$612,'Mthly Bdgt'!N$228,UW!$E680:$DT680)</f>
        <v>0</v>
      </c>
      <c r="O243" s="1818">
        <f>SUMIF(UW!$E$612:$DT$612,'Mthly Bdgt'!O$228,UW!$E680:$DT680)</f>
        <v>0</v>
      </c>
      <c r="P243" s="1818">
        <f>SUMIF(UW!$E$612:$DT$612,'Mthly Bdgt'!P$228,UW!$E680:$DT680)</f>
        <v>0</v>
      </c>
      <c r="Q243" s="1822">
        <f t="shared" si="78"/>
        <v>0</v>
      </c>
      <c r="R243" s="1818">
        <f>Q243-UW!H323</f>
        <v>0</v>
      </c>
    </row>
    <row r="244" spans="3:18">
      <c r="C244" s="398" t="s">
        <v>547</v>
      </c>
      <c r="D244" s="1822">
        <f t="shared" si="74"/>
        <v>0</v>
      </c>
      <c r="E244" s="1818">
        <f>SUMIF(UW!$E$612:$DT$612,'Mthly Bdgt'!E$228,UW!$E681:$DT681)</f>
        <v>0</v>
      </c>
      <c r="F244" s="1818">
        <f>SUMIF(UW!$E$612:$DT$612,'Mthly Bdgt'!F$228,UW!$E681:$DT681)</f>
        <v>0</v>
      </c>
      <c r="G244" s="1818">
        <f>SUMIF(UW!$E$612:$DT$612,'Mthly Bdgt'!G$228,UW!$E681:$DT681)</f>
        <v>0</v>
      </c>
      <c r="H244" s="1818">
        <f>SUMIF(UW!$E$612:$DT$612,'Mthly Bdgt'!H$228,UW!$E681:$DT681)</f>
        <v>0</v>
      </c>
      <c r="I244" s="1818">
        <f>SUMIF(UW!$E$612:$DT$612,'Mthly Bdgt'!I$228,UW!$E681:$DT681)</f>
        <v>0</v>
      </c>
      <c r="J244" s="1818">
        <f>SUMIF(UW!$E$612:$DT$612,'Mthly Bdgt'!J$228,UW!$E681:$DT681)</f>
        <v>0</v>
      </c>
      <c r="K244" s="1818">
        <f>SUMIF(UW!$E$612:$DT$612,'Mthly Bdgt'!K$228,UW!$E681:$DT681)</f>
        <v>0</v>
      </c>
      <c r="L244" s="1818">
        <f>SUMIF(UW!$E$612:$DT$612,'Mthly Bdgt'!L$228,UW!$E681:$DT681)</f>
        <v>0</v>
      </c>
      <c r="M244" s="1818">
        <f>SUMIF(UW!$E$612:$DT$612,'Mthly Bdgt'!M$228,UW!$E681:$DT681)</f>
        <v>0</v>
      </c>
      <c r="N244" s="1818">
        <f>SUMIF(UW!$E$612:$DT$612,'Mthly Bdgt'!N$228,UW!$E681:$DT681)</f>
        <v>0</v>
      </c>
      <c r="O244" s="1818">
        <f>SUMIF(UW!$E$612:$DT$612,'Mthly Bdgt'!O$228,UW!$E681:$DT681)</f>
        <v>0</v>
      </c>
      <c r="P244" s="1818">
        <f>SUMIF(UW!$E$612:$DT$612,'Mthly Bdgt'!P$228,UW!$E681:$DT681)</f>
        <v>0</v>
      </c>
      <c r="Q244" s="1822">
        <f t="shared" si="78"/>
        <v>0</v>
      </c>
      <c r="R244" s="1818">
        <f>Q244-UW!H324</f>
        <v>0</v>
      </c>
    </row>
    <row r="245" spans="3:18">
      <c r="C245" s="398" t="s">
        <v>1287</v>
      </c>
      <c r="D245" s="1822">
        <f t="shared" si="74"/>
        <v>0</v>
      </c>
      <c r="E245" s="1818">
        <f>SUMIF(UW!$E$612:$DT$612,'Mthly Bdgt'!E$228,UW!$E682:$DT682)</f>
        <v>0</v>
      </c>
      <c r="F245" s="1818">
        <f>SUMIF(UW!$E$612:$DT$612,'Mthly Bdgt'!F$228,UW!$E682:$DT682)</f>
        <v>0</v>
      </c>
      <c r="G245" s="1818">
        <f>SUMIF(UW!$E$612:$DT$612,'Mthly Bdgt'!G$228,UW!$E682:$DT682)</f>
        <v>0</v>
      </c>
      <c r="H245" s="1818">
        <f>SUMIF(UW!$E$612:$DT$612,'Mthly Bdgt'!H$228,UW!$E682:$DT682)</f>
        <v>0</v>
      </c>
      <c r="I245" s="1818">
        <f>SUMIF(UW!$E$612:$DT$612,'Mthly Bdgt'!I$228,UW!$E682:$DT682)</f>
        <v>0</v>
      </c>
      <c r="J245" s="1818">
        <f>SUMIF(UW!$E$612:$DT$612,'Mthly Bdgt'!J$228,UW!$E682:$DT682)</f>
        <v>0</v>
      </c>
      <c r="K245" s="1818">
        <f>SUMIF(UW!$E$612:$DT$612,'Mthly Bdgt'!K$228,UW!$E682:$DT682)</f>
        <v>0</v>
      </c>
      <c r="L245" s="1818">
        <f>SUMIF(UW!$E$612:$DT$612,'Mthly Bdgt'!L$228,UW!$E682:$DT682)</f>
        <v>0</v>
      </c>
      <c r="M245" s="1818">
        <f>SUMIF(UW!$E$612:$DT$612,'Mthly Bdgt'!M$228,UW!$E682:$DT682)</f>
        <v>0</v>
      </c>
      <c r="N245" s="1818">
        <f>SUMIF(UW!$E$612:$DT$612,'Mthly Bdgt'!N$228,UW!$E682:$DT682)</f>
        <v>0</v>
      </c>
      <c r="O245" s="1818">
        <f>SUMIF(UW!$E$612:$DT$612,'Mthly Bdgt'!O$228,UW!$E682:$DT682)</f>
        <v>0</v>
      </c>
      <c r="P245" s="1818">
        <f>SUMIF(UW!$E$612:$DT$612,'Mthly Bdgt'!P$228,UW!$E682:$DT682)</f>
        <v>0</v>
      </c>
      <c r="Q245" s="1822">
        <f t="shared" si="78"/>
        <v>0</v>
      </c>
      <c r="R245" s="1818">
        <f>Q245-UW!H325</f>
        <v>0</v>
      </c>
    </row>
    <row r="246" spans="3:18">
      <c r="C246" s="398" t="s">
        <v>1287</v>
      </c>
      <c r="D246" s="1822">
        <f t="shared" si="74"/>
        <v>0</v>
      </c>
      <c r="E246" s="1818">
        <f>SUMIF(UW!$E$612:$DT$612,'Mthly Bdgt'!E$228,UW!$E683:$DT683)</f>
        <v>0</v>
      </c>
      <c r="F246" s="1818">
        <f>SUMIF(UW!$E$612:$DT$612,'Mthly Bdgt'!F$228,UW!$E683:$DT683)</f>
        <v>0</v>
      </c>
      <c r="G246" s="1818">
        <f>SUMIF(UW!$E$612:$DT$612,'Mthly Bdgt'!G$228,UW!$E683:$DT683)</f>
        <v>0</v>
      </c>
      <c r="H246" s="1818">
        <f>SUMIF(UW!$E$612:$DT$612,'Mthly Bdgt'!H$228,UW!$E683:$DT683)</f>
        <v>0</v>
      </c>
      <c r="I246" s="1818">
        <f>SUMIF(UW!$E$612:$DT$612,'Mthly Bdgt'!I$228,UW!$E683:$DT683)</f>
        <v>0</v>
      </c>
      <c r="J246" s="1818">
        <f>SUMIF(UW!$E$612:$DT$612,'Mthly Bdgt'!J$228,UW!$E683:$DT683)</f>
        <v>0</v>
      </c>
      <c r="K246" s="1818">
        <f>SUMIF(UW!$E$612:$DT$612,'Mthly Bdgt'!K$228,UW!$E683:$DT683)</f>
        <v>0</v>
      </c>
      <c r="L246" s="1818">
        <f>SUMIF(UW!$E$612:$DT$612,'Mthly Bdgt'!L$228,UW!$E683:$DT683)</f>
        <v>0</v>
      </c>
      <c r="M246" s="1818">
        <f>SUMIF(UW!$E$612:$DT$612,'Mthly Bdgt'!M$228,UW!$E683:$DT683)</f>
        <v>0</v>
      </c>
      <c r="N246" s="1818">
        <f>SUMIF(UW!$E$612:$DT$612,'Mthly Bdgt'!N$228,UW!$E683:$DT683)</f>
        <v>0</v>
      </c>
      <c r="O246" s="1818">
        <f>SUMIF(UW!$E$612:$DT$612,'Mthly Bdgt'!O$228,UW!$E683:$DT683)</f>
        <v>0</v>
      </c>
      <c r="P246" s="1818">
        <f>SUMIF(UW!$E$612:$DT$612,'Mthly Bdgt'!P$228,UW!$E683:$DT683)</f>
        <v>0</v>
      </c>
      <c r="Q246" s="1822">
        <f t="shared" si="78"/>
        <v>0</v>
      </c>
      <c r="R246" s="1818">
        <f>Q246-UW!H326</f>
        <v>0</v>
      </c>
    </row>
    <row r="247" spans="3:18">
      <c r="C247" s="397" t="s">
        <v>1287</v>
      </c>
      <c r="D247" s="1819">
        <f t="shared" si="74"/>
        <v>0</v>
      </c>
      <c r="E247" s="1820">
        <f>SUMIF(UW!$E$612:$DT$612,'Mthly Bdgt'!E$228,UW!$E684:$DT684)</f>
        <v>0</v>
      </c>
      <c r="F247" s="1820">
        <f>SUMIF(UW!$E$612:$DT$612,'Mthly Bdgt'!F$228,UW!$E684:$DT684)</f>
        <v>0</v>
      </c>
      <c r="G247" s="1820">
        <f>SUMIF(UW!$E$612:$DT$612,'Mthly Bdgt'!G$228,UW!$E684:$DT684)</f>
        <v>0</v>
      </c>
      <c r="H247" s="1820">
        <f>SUMIF(UW!$E$612:$DT$612,'Mthly Bdgt'!H$228,UW!$E684:$DT684)</f>
        <v>0</v>
      </c>
      <c r="I247" s="1820">
        <f>SUMIF(UW!$E$612:$DT$612,'Mthly Bdgt'!I$228,UW!$E684:$DT684)</f>
        <v>0</v>
      </c>
      <c r="J247" s="1820">
        <f>SUMIF(UW!$E$612:$DT$612,'Mthly Bdgt'!J$228,UW!$E684:$DT684)</f>
        <v>0</v>
      </c>
      <c r="K247" s="1820">
        <f>SUMIF(UW!$E$612:$DT$612,'Mthly Bdgt'!K$228,UW!$E684:$DT684)</f>
        <v>0</v>
      </c>
      <c r="L247" s="1820">
        <f>SUMIF(UW!$E$612:$DT$612,'Mthly Bdgt'!L$228,UW!$E684:$DT684)</f>
        <v>0</v>
      </c>
      <c r="M247" s="1820">
        <f>SUMIF(UW!$E$612:$DT$612,'Mthly Bdgt'!M$228,UW!$E684:$DT684)</f>
        <v>0</v>
      </c>
      <c r="N247" s="1820">
        <f>SUMIF(UW!$E$612:$DT$612,'Mthly Bdgt'!N$228,UW!$E684:$DT684)</f>
        <v>0</v>
      </c>
      <c r="O247" s="1820">
        <f>SUMIF(UW!$E$612:$DT$612,'Mthly Bdgt'!O$228,UW!$E684:$DT684)</f>
        <v>0</v>
      </c>
      <c r="P247" s="1820">
        <f>SUMIF(UW!$E$612:$DT$612,'Mthly Bdgt'!P$228,UW!$E684:$DT684)</f>
        <v>0</v>
      </c>
      <c r="Q247" s="1819">
        <f t="shared" si="78"/>
        <v>0</v>
      </c>
      <c r="R247" s="1818">
        <f>Q247-UW!H327</f>
        <v>0</v>
      </c>
    </row>
    <row r="248" spans="3:18">
      <c r="C248" s="394" t="s">
        <v>410</v>
      </c>
      <c r="D248" s="1823">
        <f t="shared" ref="D248:P248" ca="1" si="79">SUM(D235:D247)</f>
        <v>0</v>
      </c>
      <c r="E248" s="1824">
        <f t="shared" ca="1" si="79"/>
        <v>0</v>
      </c>
      <c r="F248" s="1824">
        <f t="shared" ca="1" si="79"/>
        <v>0</v>
      </c>
      <c r="G248" s="1824">
        <f t="shared" ca="1" si="79"/>
        <v>0</v>
      </c>
      <c r="H248" s="1824">
        <f t="shared" ca="1" si="79"/>
        <v>0</v>
      </c>
      <c r="I248" s="1824">
        <f t="shared" ca="1" si="79"/>
        <v>0</v>
      </c>
      <c r="J248" s="1824">
        <f t="shared" ca="1" si="79"/>
        <v>0</v>
      </c>
      <c r="K248" s="1824">
        <f t="shared" ca="1" si="79"/>
        <v>0</v>
      </c>
      <c r="L248" s="1824">
        <f t="shared" ca="1" si="79"/>
        <v>0</v>
      </c>
      <c r="M248" s="1824">
        <f t="shared" ca="1" si="79"/>
        <v>0</v>
      </c>
      <c r="N248" s="1824">
        <f t="shared" ca="1" si="79"/>
        <v>0</v>
      </c>
      <c r="O248" s="1824">
        <f t="shared" ca="1" si="79"/>
        <v>0</v>
      </c>
      <c r="P248" s="1824">
        <f t="shared" ca="1" si="79"/>
        <v>0</v>
      </c>
      <c r="Q248" s="1823">
        <f t="shared" ca="1" si="78"/>
        <v>0</v>
      </c>
      <c r="R248" s="1818">
        <f ca="1">Q248-UW!H328</f>
        <v>0</v>
      </c>
    </row>
    <row r="249" spans="3:18">
      <c r="C249" s="352" t="s">
        <v>1288</v>
      </c>
      <c r="D249" s="1825" t="e">
        <f ca="1">(D229/UW!$D$21)*12</f>
        <v>#DIV/0!</v>
      </c>
      <c r="E249" s="1826" t="e">
        <f ca="1">(E229/UW!$D$21)*12</f>
        <v>#DIV/0!</v>
      </c>
      <c r="F249" s="1826" t="e">
        <f ca="1">(F229/UW!$D$21)*12</f>
        <v>#DIV/0!</v>
      </c>
      <c r="G249" s="1826" t="e">
        <f ca="1">(G229/UW!$D$21)*12</f>
        <v>#DIV/0!</v>
      </c>
      <c r="H249" s="1826" t="e">
        <f ca="1">(H229/UW!$D$21)*12</f>
        <v>#DIV/0!</v>
      </c>
      <c r="I249" s="1826" t="e">
        <f ca="1">(I229/UW!$D$21)*12</f>
        <v>#DIV/0!</v>
      </c>
      <c r="J249" s="1826" t="e">
        <f ca="1">(J229/UW!$D$21)*12</f>
        <v>#DIV/0!</v>
      </c>
      <c r="K249" s="1826" t="e">
        <f ca="1">(K229/UW!$D$21)*12</f>
        <v>#DIV/0!</v>
      </c>
      <c r="L249" s="1826" t="e">
        <f ca="1">(L229/UW!$D$21)*12</f>
        <v>#DIV/0!</v>
      </c>
      <c r="M249" s="1826" t="e">
        <f ca="1">(M229/UW!$D$21)*12</f>
        <v>#DIV/0!</v>
      </c>
      <c r="N249" s="1826" t="e">
        <f ca="1">(N229/UW!$D$21)*12</f>
        <v>#DIV/0!</v>
      </c>
      <c r="O249" s="1826" t="e">
        <f ca="1">(O229/UW!$D$21)*12</f>
        <v>#DIV/0!</v>
      </c>
      <c r="P249" s="1826" t="e">
        <f ca="1">(P229/UW!$D$21)*12</f>
        <v>#DIV/0!</v>
      </c>
      <c r="Q249" s="1825" t="e">
        <f ca="1">(Q229/UW!$D$21)</f>
        <v>#DIV/0!</v>
      </c>
    </row>
    <row r="250" spans="3:18">
      <c r="C250" s="352" t="s">
        <v>1289</v>
      </c>
      <c r="D250" s="1825">
        <f ca="1">IFERROR(D233/(D225*UW!$D$21),0)*12</f>
        <v>0</v>
      </c>
      <c r="E250" s="1826" t="e">
        <f t="shared" ref="E250:P250" ca="1" si="80">E233/E227*12</f>
        <v>#DIV/0!</v>
      </c>
      <c r="F250" s="1826" t="e">
        <f t="shared" ca="1" si="80"/>
        <v>#DIV/0!</v>
      </c>
      <c r="G250" s="1826" t="e">
        <f t="shared" ca="1" si="80"/>
        <v>#DIV/0!</v>
      </c>
      <c r="H250" s="1826" t="e">
        <f t="shared" ca="1" si="80"/>
        <v>#DIV/0!</v>
      </c>
      <c r="I250" s="1826" t="e">
        <f t="shared" ca="1" si="80"/>
        <v>#DIV/0!</v>
      </c>
      <c r="J250" s="1826" t="e">
        <f t="shared" ca="1" si="80"/>
        <v>#DIV/0!</v>
      </c>
      <c r="K250" s="1826" t="e">
        <f t="shared" ca="1" si="80"/>
        <v>#DIV/0!</v>
      </c>
      <c r="L250" s="1826" t="e">
        <f t="shared" ca="1" si="80"/>
        <v>#DIV/0!</v>
      </c>
      <c r="M250" s="1826" t="e">
        <f t="shared" ca="1" si="80"/>
        <v>#DIV/0!</v>
      </c>
      <c r="N250" s="1826" t="e">
        <f t="shared" ca="1" si="80"/>
        <v>#DIV/0!</v>
      </c>
      <c r="O250" s="1826" t="e">
        <f t="shared" ca="1" si="80"/>
        <v>#DIV/0!</v>
      </c>
      <c r="P250" s="1826" t="e">
        <f t="shared" ca="1" si="80"/>
        <v>#DIV/0!</v>
      </c>
      <c r="Q250" s="1825" t="e">
        <f ca="1">Q233/Q227</f>
        <v>#DIV/0!</v>
      </c>
    </row>
    <row r="251" spans="3:18">
      <c r="C251" s="352" t="s">
        <v>119</v>
      </c>
      <c r="D251" s="1825">
        <f t="shared" ref="D251:P251" ca="1" si="81">IFERROR(D235/D227,0)*12</f>
        <v>0</v>
      </c>
      <c r="E251" s="1826">
        <f t="shared" ca="1" si="81"/>
        <v>0</v>
      </c>
      <c r="F251" s="1826">
        <f t="shared" ca="1" si="81"/>
        <v>0</v>
      </c>
      <c r="G251" s="1826">
        <f t="shared" ca="1" si="81"/>
        <v>0</v>
      </c>
      <c r="H251" s="1826">
        <f t="shared" ca="1" si="81"/>
        <v>0</v>
      </c>
      <c r="I251" s="1826">
        <f t="shared" ca="1" si="81"/>
        <v>0</v>
      </c>
      <c r="J251" s="1826">
        <f t="shared" ca="1" si="81"/>
        <v>0</v>
      </c>
      <c r="K251" s="1826">
        <f t="shared" ca="1" si="81"/>
        <v>0</v>
      </c>
      <c r="L251" s="1826">
        <f t="shared" ca="1" si="81"/>
        <v>0</v>
      </c>
      <c r="M251" s="1826">
        <f t="shared" ca="1" si="81"/>
        <v>0</v>
      </c>
      <c r="N251" s="1826">
        <f t="shared" ca="1" si="81"/>
        <v>0</v>
      </c>
      <c r="O251" s="1826">
        <f t="shared" ca="1" si="81"/>
        <v>0</v>
      </c>
      <c r="P251" s="1826">
        <f t="shared" ca="1" si="81"/>
        <v>0</v>
      </c>
      <c r="Q251" s="1825">
        <f ca="1">IFERROR(Q235/Q227,0)</f>
        <v>0</v>
      </c>
    </row>
    <row r="252" spans="3:18">
      <c r="D252" s="371"/>
      <c r="Q252" s="371"/>
    </row>
    <row r="253" spans="3:18">
      <c r="D253" s="371"/>
      <c r="Q253" s="371"/>
    </row>
    <row r="254" spans="3:18">
      <c r="C254" s="394" t="s">
        <v>444</v>
      </c>
      <c r="D254" s="399" t="s">
        <v>124</v>
      </c>
      <c r="E254" s="1827">
        <f t="shared" ref="E254:P254" si="82">E228</f>
        <v>37</v>
      </c>
      <c r="F254" s="1827">
        <f t="shared" si="82"/>
        <v>38</v>
      </c>
      <c r="G254" s="1827">
        <f t="shared" si="82"/>
        <v>39</v>
      </c>
      <c r="H254" s="1827">
        <f t="shared" si="82"/>
        <v>40</v>
      </c>
      <c r="I254" s="1827">
        <f t="shared" si="82"/>
        <v>41</v>
      </c>
      <c r="J254" s="1827">
        <f t="shared" si="82"/>
        <v>42</v>
      </c>
      <c r="K254" s="1827">
        <f t="shared" si="82"/>
        <v>43</v>
      </c>
      <c r="L254" s="1827">
        <f t="shared" si="82"/>
        <v>44</v>
      </c>
      <c r="M254" s="1827">
        <f t="shared" si="82"/>
        <v>45</v>
      </c>
      <c r="N254" s="1827">
        <f t="shared" si="82"/>
        <v>46</v>
      </c>
      <c r="O254" s="1827">
        <f t="shared" si="82"/>
        <v>47</v>
      </c>
      <c r="P254" s="1827">
        <f t="shared" si="82"/>
        <v>48</v>
      </c>
      <c r="Q254" s="399" t="s">
        <v>603</v>
      </c>
    </row>
    <row r="255" spans="3:18">
      <c r="C255" t="s">
        <v>423</v>
      </c>
      <c r="D255" s="1822">
        <f t="shared" ref="D255:D276" ca="1" si="83">P184</f>
        <v>0</v>
      </c>
      <c r="E255" s="1818">
        <f ca="1">SUMIF(UW!$E$612:$DT$612,'Mthly Bdgt'!E$228,UW!$E690:$DT690)</f>
        <v>0</v>
      </c>
      <c r="F255" s="1818">
        <f ca="1">SUMIF(UW!$E$612:$DT$612,'Mthly Bdgt'!F$228,UW!$E690:$DT690)</f>
        <v>0</v>
      </c>
      <c r="G255" s="1818">
        <f ca="1">SUMIF(UW!$E$612:$DT$612,'Mthly Bdgt'!G$228,UW!$E690:$DT690)</f>
        <v>0</v>
      </c>
      <c r="H255" s="1818">
        <f ca="1">SUMIF(UW!$E$612:$DT$612,'Mthly Bdgt'!H$228,UW!$E690:$DT690)</f>
        <v>0</v>
      </c>
      <c r="I255" s="1818">
        <f ca="1">SUMIF(UW!$E$612:$DT$612,'Mthly Bdgt'!I$228,UW!$E690:$DT690)</f>
        <v>0</v>
      </c>
      <c r="J255" s="1818">
        <f ca="1">SUMIF(UW!$E$612:$DT$612,'Mthly Bdgt'!J$228,UW!$E690:$DT690)</f>
        <v>0</v>
      </c>
      <c r="K255" s="1818">
        <f ca="1">SUMIF(UW!$E$612:$DT$612,'Mthly Bdgt'!K$228,UW!$E690:$DT690)</f>
        <v>0</v>
      </c>
      <c r="L255" s="1818">
        <f ca="1">SUMIF(UW!$E$612:$DT$612,'Mthly Bdgt'!L$228,UW!$E690:$DT690)</f>
        <v>0</v>
      </c>
      <c r="M255" s="1818">
        <f ca="1">SUMIF(UW!$E$612:$DT$612,'Mthly Bdgt'!M$228,UW!$E690:$DT690)</f>
        <v>0</v>
      </c>
      <c r="N255" s="1818">
        <f ca="1">SUMIF(UW!$E$612:$DT$612,'Mthly Bdgt'!N$228,UW!$E690:$DT690)</f>
        <v>0</v>
      </c>
      <c r="O255" s="1818">
        <f ca="1">SUMIF(UW!$E$612:$DT$612,'Mthly Bdgt'!O$228,UW!$E690:$DT690)</f>
        <v>0</v>
      </c>
      <c r="P255" s="1818">
        <f ca="1">SUMIF(UW!$E$612:$DT$612,'Mthly Bdgt'!P$228,UW!$E690:$DT690)</f>
        <v>0</v>
      </c>
      <c r="Q255" s="1822">
        <f t="shared" ref="Q255:Q276" ca="1" si="84">SUM(E255:P255)</f>
        <v>0</v>
      </c>
      <c r="R255" s="1818">
        <f ca="1">Q255-UW!H369</f>
        <v>0</v>
      </c>
    </row>
    <row r="256" spans="3:18">
      <c r="C256" t="s">
        <v>855</v>
      </c>
      <c r="D256" s="1822">
        <f t="shared" ca="1" si="83"/>
        <v>0</v>
      </c>
      <c r="E256" s="1818">
        <f ca="1">SUMIF(UW!$E$612:$DT$612,'Mthly Bdgt'!E$228,UW!$E691:$DT691)</f>
        <v>0</v>
      </c>
      <c r="F256" s="1818">
        <f ca="1">SUMIF(UW!$E$612:$DT$612,'Mthly Bdgt'!F$228,UW!$E691:$DT691)</f>
        <v>0</v>
      </c>
      <c r="G256" s="1818">
        <f ca="1">SUMIF(UW!$E$612:$DT$612,'Mthly Bdgt'!G$228,UW!$E691:$DT691)</f>
        <v>0</v>
      </c>
      <c r="H256" s="1818">
        <f ca="1">SUMIF(UW!$E$612:$DT$612,'Mthly Bdgt'!H$228,UW!$E691:$DT691)</f>
        <v>0</v>
      </c>
      <c r="I256" s="1818">
        <f ca="1">SUMIF(UW!$E$612:$DT$612,'Mthly Bdgt'!I$228,UW!$E691:$DT691)</f>
        <v>0</v>
      </c>
      <c r="J256" s="1818">
        <f ca="1">SUMIF(UW!$E$612:$DT$612,'Mthly Bdgt'!J$228,UW!$E691:$DT691)</f>
        <v>0</v>
      </c>
      <c r="K256" s="1818">
        <f ca="1">SUMIF(UW!$E$612:$DT$612,'Mthly Bdgt'!K$228,UW!$E691:$DT691)</f>
        <v>0</v>
      </c>
      <c r="L256" s="1818">
        <f ca="1">SUMIF(UW!$E$612:$DT$612,'Mthly Bdgt'!L$228,UW!$E691:$DT691)</f>
        <v>0</v>
      </c>
      <c r="M256" s="1818">
        <f ca="1">SUMIF(UW!$E$612:$DT$612,'Mthly Bdgt'!M$228,UW!$E691:$DT691)</f>
        <v>0</v>
      </c>
      <c r="N256" s="1818">
        <f ca="1">SUMIF(UW!$E$612:$DT$612,'Mthly Bdgt'!N$228,UW!$E691:$DT691)</f>
        <v>0</v>
      </c>
      <c r="O256" s="1818">
        <f ca="1">SUMIF(UW!$E$612:$DT$612,'Mthly Bdgt'!O$228,UW!$E691:$DT691)</f>
        <v>0</v>
      </c>
      <c r="P256" s="1818">
        <f ca="1">SUMIF(UW!$E$612:$DT$612,'Mthly Bdgt'!P$228,UW!$E691:$DT691)</f>
        <v>0</v>
      </c>
      <c r="Q256" s="1822">
        <f t="shared" ca="1" si="84"/>
        <v>0</v>
      </c>
      <c r="R256" s="1818">
        <f ca="1">Q256-UW!H370</f>
        <v>0</v>
      </c>
    </row>
    <row r="257" spans="3:18">
      <c r="C257" t="s">
        <v>425</v>
      </c>
      <c r="D257" s="1822">
        <f t="shared" ca="1" si="83"/>
        <v>84.896640000000005</v>
      </c>
      <c r="E257" s="1818">
        <f ca="1">SUMIF(UW!$E$612:$DT$612,'Mthly Bdgt'!E$228,UW!$E692:$DT692)</f>
        <v>86.594572800000023</v>
      </c>
      <c r="F257" s="1818">
        <f ca="1">SUMIF(UW!$E$612:$DT$612,'Mthly Bdgt'!F$228,UW!$E692:$DT692)</f>
        <v>86.594572800000023</v>
      </c>
      <c r="G257" s="1818">
        <f ca="1">SUMIF(UW!$E$612:$DT$612,'Mthly Bdgt'!G$228,UW!$E692:$DT692)</f>
        <v>86.594572800000023</v>
      </c>
      <c r="H257" s="1818">
        <f ca="1">SUMIF(UW!$E$612:$DT$612,'Mthly Bdgt'!H$228,UW!$E692:$DT692)</f>
        <v>86.594572800000023</v>
      </c>
      <c r="I257" s="1818">
        <f ca="1">SUMIF(UW!$E$612:$DT$612,'Mthly Bdgt'!I$228,UW!$E692:$DT692)</f>
        <v>86.594572800000023</v>
      </c>
      <c r="J257" s="1818">
        <f ca="1">SUMIF(UW!$E$612:$DT$612,'Mthly Bdgt'!J$228,UW!$E692:$DT692)</f>
        <v>86.594572800000023</v>
      </c>
      <c r="K257" s="1818">
        <f ca="1">SUMIF(UW!$E$612:$DT$612,'Mthly Bdgt'!K$228,UW!$E692:$DT692)</f>
        <v>86.594572800000023</v>
      </c>
      <c r="L257" s="1818">
        <f ca="1">SUMIF(UW!$E$612:$DT$612,'Mthly Bdgt'!L$228,UW!$E692:$DT692)</f>
        <v>86.594572800000023</v>
      </c>
      <c r="M257" s="1818">
        <f ca="1">SUMIF(UW!$E$612:$DT$612,'Mthly Bdgt'!M$228,UW!$E692:$DT692)</f>
        <v>86.594572800000023</v>
      </c>
      <c r="N257" s="1818">
        <f ca="1">SUMIF(UW!$E$612:$DT$612,'Mthly Bdgt'!N$228,UW!$E692:$DT692)</f>
        <v>86.594572800000023</v>
      </c>
      <c r="O257" s="1818">
        <f ca="1">SUMIF(UW!$E$612:$DT$612,'Mthly Bdgt'!O$228,UW!$E692:$DT692)</f>
        <v>86.594572800000023</v>
      </c>
      <c r="P257" s="1818">
        <f ca="1">SUMIF(UW!$E$612:$DT$612,'Mthly Bdgt'!P$228,UW!$E692:$DT692)</f>
        <v>86.594572800000023</v>
      </c>
      <c r="Q257" s="1822">
        <f t="shared" ca="1" si="84"/>
        <v>1039.1348736000002</v>
      </c>
      <c r="R257" s="1818">
        <f ca="1">Q257-UW!H371</f>
        <v>0</v>
      </c>
    </row>
    <row r="258" spans="3:18">
      <c r="C258" t="s">
        <v>426</v>
      </c>
      <c r="D258" s="1822">
        <f t="shared" ca="1" si="83"/>
        <v>0</v>
      </c>
      <c r="E258" s="1818">
        <f ca="1">SUMIF(UW!$E$612:$DT$612,'Mthly Bdgt'!E$228,UW!$E693:$DT693)</f>
        <v>0</v>
      </c>
      <c r="F258" s="1818">
        <f ca="1">SUMIF(UW!$E$612:$DT$612,'Mthly Bdgt'!F$228,UW!$E693:$DT693)</f>
        <v>0</v>
      </c>
      <c r="G258" s="1818">
        <f ca="1">SUMIF(UW!$E$612:$DT$612,'Mthly Bdgt'!G$228,UW!$E693:$DT693)</f>
        <v>0</v>
      </c>
      <c r="H258" s="1818">
        <f ca="1">SUMIF(UW!$E$612:$DT$612,'Mthly Bdgt'!H$228,UW!$E693:$DT693)</f>
        <v>0</v>
      </c>
      <c r="I258" s="1818">
        <f ca="1">SUMIF(UW!$E$612:$DT$612,'Mthly Bdgt'!I$228,UW!$E693:$DT693)</f>
        <v>0</v>
      </c>
      <c r="J258" s="1818">
        <f ca="1">SUMIF(UW!$E$612:$DT$612,'Mthly Bdgt'!J$228,UW!$E693:$DT693)</f>
        <v>0</v>
      </c>
      <c r="K258" s="1818">
        <f ca="1">SUMIF(UW!$E$612:$DT$612,'Mthly Bdgt'!K$228,UW!$E693:$DT693)</f>
        <v>0</v>
      </c>
      <c r="L258" s="1818">
        <f ca="1">SUMIF(UW!$E$612:$DT$612,'Mthly Bdgt'!L$228,UW!$E693:$DT693)</f>
        <v>0</v>
      </c>
      <c r="M258" s="1818">
        <f ca="1">SUMIF(UW!$E$612:$DT$612,'Mthly Bdgt'!M$228,UW!$E693:$DT693)</f>
        <v>0</v>
      </c>
      <c r="N258" s="1818">
        <f ca="1">SUMIF(UW!$E$612:$DT$612,'Mthly Bdgt'!N$228,UW!$E693:$DT693)</f>
        <v>0</v>
      </c>
      <c r="O258" s="1818">
        <f ca="1">SUMIF(UW!$E$612:$DT$612,'Mthly Bdgt'!O$228,UW!$E693:$DT693)</f>
        <v>0</v>
      </c>
      <c r="P258" s="1818">
        <f ca="1">SUMIF(UW!$E$612:$DT$612,'Mthly Bdgt'!P$228,UW!$E693:$DT693)</f>
        <v>0</v>
      </c>
      <c r="Q258" s="1822">
        <f t="shared" ca="1" si="84"/>
        <v>0</v>
      </c>
      <c r="R258" s="1818">
        <f ca="1">Q258-UW!H372</f>
        <v>0</v>
      </c>
    </row>
    <row r="259" spans="3:18">
      <c r="C259" t="s">
        <v>427</v>
      </c>
      <c r="D259" s="1822">
        <f t="shared" ca="1" si="83"/>
        <v>0</v>
      </c>
      <c r="E259" s="1818">
        <f ca="1">SUMIF(UW!$E$612:$DT$612,'Mthly Bdgt'!E$228,UW!$E694:$DT694)</f>
        <v>0</v>
      </c>
      <c r="F259" s="1818">
        <f ca="1">SUMIF(UW!$E$612:$DT$612,'Mthly Bdgt'!F$228,UW!$E694:$DT694)</f>
        <v>0</v>
      </c>
      <c r="G259" s="1818">
        <f ca="1">SUMIF(UW!$E$612:$DT$612,'Mthly Bdgt'!G$228,UW!$E694:$DT694)</f>
        <v>0</v>
      </c>
      <c r="H259" s="1818">
        <f ca="1">SUMIF(UW!$E$612:$DT$612,'Mthly Bdgt'!H$228,UW!$E694:$DT694)</f>
        <v>0</v>
      </c>
      <c r="I259" s="1818">
        <f ca="1">SUMIF(UW!$E$612:$DT$612,'Mthly Bdgt'!I$228,UW!$E694:$DT694)</f>
        <v>0</v>
      </c>
      <c r="J259" s="1818">
        <f ca="1">SUMIF(UW!$E$612:$DT$612,'Mthly Bdgt'!J$228,UW!$E694:$DT694)</f>
        <v>0</v>
      </c>
      <c r="K259" s="1818">
        <f ca="1">SUMIF(UW!$E$612:$DT$612,'Mthly Bdgt'!K$228,UW!$E694:$DT694)</f>
        <v>0</v>
      </c>
      <c r="L259" s="1818">
        <f ca="1">SUMIF(UW!$E$612:$DT$612,'Mthly Bdgt'!L$228,UW!$E694:$DT694)</f>
        <v>0</v>
      </c>
      <c r="M259" s="1818">
        <f ca="1">SUMIF(UW!$E$612:$DT$612,'Mthly Bdgt'!M$228,UW!$E694:$DT694)</f>
        <v>0</v>
      </c>
      <c r="N259" s="1818">
        <f ca="1">SUMIF(UW!$E$612:$DT$612,'Mthly Bdgt'!N$228,UW!$E694:$DT694)</f>
        <v>0</v>
      </c>
      <c r="O259" s="1818">
        <f ca="1">SUMIF(UW!$E$612:$DT$612,'Mthly Bdgt'!O$228,UW!$E694:$DT694)</f>
        <v>0</v>
      </c>
      <c r="P259" s="1818">
        <f ca="1">SUMIF(UW!$E$612:$DT$612,'Mthly Bdgt'!P$228,UW!$E694:$DT694)</f>
        <v>0</v>
      </c>
      <c r="Q259" s="1822">
        <f t="shared" ca="1" si="84"/>
        <v>0</v>
      </c>
      <c r="R259" s="1818">
        <f ca="1">Q259-UW!H373</f>
        <v>0</v>
      </c>
    </row>
    <row r="260" spans="3:18">
      <c r="C260" t="s">
        <v>428</v>
      </c>
      <c r="D260" s="1822">
        <f t="shared" ca="1" si="83"/>
        <v>0</v>
      </c>
      <c r="E260" s="1818">
        <f ca="1">SUMIF(UW!$E$612:$DT$612,'Mthly Bdgt'!E$228,UW!$E695:$DT695)</f>
        <v>0</v>
      </c>
      <c r="F260" s="1818">
        <f ca="1">SUMIF(UW!$E$612:$DT$612,'Mthly Bdgt'!F$228,UW!$E695:$DT695)</f>
        <v>0</v>
      </c>
      <c r="G260" s="1818">
        <f ca="1">SUMIF(UW!$E$612:$DT$612,'Mthly Bdgt'!G$228,UW!$E695:$DT695)</f>
        <v>0</v>
      </c>
      <c r="H260" s="1818">
        <f ca="1">SUMIF(UW!$E$612:$DT$612,'Mthly Bdgt'!H$228,UW!$E695:$DT695)</f>
        <v>0</v>
      </c>
      <c r="I260" s="1818">
        <f ca="1">SUMIF(UW!$E$612:$DT$612,'Mthly Bdgt'!I$228,UW!$E695:$DT695)</f>
        <v>0</v>
      </c>
      <c r="J260" s="1818">
        <f ca="1">SUMIF(UW!$E$612:$DT$612,'Mthly Bdgt'!J$228,UW!$E695:$DT695)</f>
        <v>0</v>
      </c>
      <c r="K260" s="1818">
        <f ca="1">SUMIF(UW!$E$612:$DT$612,'Mthly Bdgt'!K$228,UW!$E695:$DT695)</f>
        <v>0</v>
      </c>
      <c r="L260" s="1818">
        <f ca="1">SUMIF(UW!$E$612:$DT$612,'Mthly Bdgt'!L$228,UW!$E695:$DT695)</f>
        <v>0</v>
      </c>
      <c r="M260" s="1818">
        <f ca="1">SUMIF(UW!$E$612:$DT$612,'Mthly Bdgt'!M$228,UW!$E695:$DT695)</f>
        <v>0</v>
      </c>
      <c r="N260" s="1818">
        <f ca="1">SUMIF(UW!$E$612:$DT$612,'Mthly Bdgt'!N$228,UW!$E695:$DT695)</f>
        <v>0</v>
      </c>
      <c r="O260" s="1818">
        <f ca="1">SUMIF(UW!$E$612:$DT$612,'Mthly Bdgt'!O$228,UW!$E695:$DT695)</f>
        <v>0</v>
      </c>
      <c r="P260" s="1818">
        <f ca="1">SUMIF(UW!$E$612:$DT$612,'Mthly Bdgt'!P$228,UW!$E695:$DT695)</f>
        <v>0</v>
      </c>
      <c r="Q260" s="1822">
        <f t="shared" ca="1" si="84"/>
        <v>0</v>
      </c>
      <c r="R260" s="1818">
        <f ca="1">Q260-UW!H374</f>
        <v>0</v>
      </c>
    </row>
    <row r="261" spans="3:18">
      <c r="C261" t="s">
        <v>429</v>
      </c>
      <c r="D261" s="1822">
        <f t="shared" ca="1" si="83"/>
        <v>0</v>
      </c>
      <c r="E261" s="1818">
        <f ca="1">SUMIF(UW!$E$612:$DT$612,'Mthly Bdgt'!E$228,UW!$E696:$DT696)</f>
        <v>0</v>
      </c>
      <c r="F261" s="1818">
        <f ca="1">SUMIF(UW!$E$612:$DT$612,'Mthly Bdgt'!F$228,UW!$E696:$DT696)</f>
        <v>0</v>
      </c>
      <c r="G261" s="1818">
        <f ca="1">SUMIF(UW!$E$612:$DT$612,'Mthly Bdgt'!G$228,UW!$E696:$DT696)</f>
        <v>0</v>
      </c>
      <c r="H261" s="1818">
        <f ca="1">SUMIF(UW!$E$612:$DT$612,'Mthly Bdgt'!H$228,UW!$E696:$DT696)</f>
        <v>0</v>
      </c>
      <c r="I261" s="1818">
        <f ca="1">SUMIF(UW!$E$612:$DT$612,'Mthly Bdgt'!I$228,UW!$E696:$DT696)</f>
        <v>0</v>
      </c>
      <c r="J261" s="1818">
        <f ca="1">SUMIF(UW!$E$612:$DT$612,'Mthly Bdgt'!J$228,UW!$E696:$DT696)</f>
        <v>0</v>
      </c>
      <c r="K261" s="1818">
        <f ca="1">SUMIF(UW!$E$612:$DT$612,'Mthly Bdgt'!K$228,UW!$E696:$DT696)</f>
        <v>0</v>
      </c>
      <c r="L261" s="1818">
        <f ca="1">SUMIF(UW!$E$612:$DT$612,'Mthly Bdgt'!L$228,UW!$E696:$DT696)</f>
        <v>0</v>
      </c>
      <c r="M261" s="1818">
        <f ca="1">SUMIF(UW!$E$612:$DT$612,'Mthly Bdgt'!M$228,UW!$E696:$DT696)</f>
        <v>0</v>
      </c>
      <c r="N261" s="1818">
        <f ca="1">SUMIF(UW!$E$612:$DT$612,'Mthly Bdgt'!N$228,UW!$E696:$DT696)</f>
        <v>0</v>
      </c>
      <c r="O261" s="1818">
        <f ca="1">SUMIF(UW!$E$612:$DT$612,'Mthly Bdgt'!O$228,UW!$E696:$DT696)</f>
        <v>0</v>
      </c>
      <c r="P261" s="1818">
        <f ca="1">SUMIF(UW!$E$612:$DT$612,'Mthly Bdgt'!P$228,UW!$E696:$DT696)</f>
        <v>0</v>
      </c>
      <c r="Q261" s="1822">
        <f t="shared" ca="1" si="84"/>
        <v>0</v>
      </c>
      <c r="R261" s="1818">
        <f ca="1">Q261-UW!H375</f>
        <v>0</v>
      </c>
    </row>
    <row r="262" spans="3:18">
      <c r="C262" t="s">
        <v>430</v>
      </c>
      <c r="D262" s="1822">
        <f t="shared" ca="1" si="83"/>
        <v>0</v>
      </c>
      <c r="E262" s="1818">
        <f ca="1">SUMIF(UW!$E$612:$DT$612,'Mthly Bdgt'!E$228,UW!$E697:$DT697)</f>
        <v>0</v>
      </c>
      <c r="F262" s="1818">
        <f ca="1">SUMIF(UW!$E$612:$DT$612,'Mthly Bdgt'!F$228,UW!$E697:$DT697)</f>
        <v>0</v>
      </c>
      <c r="G262" s="1818">
        <f ca="1">SUMIF(UW!$E$612:$DT$612,'Mthly Bdgt'!G$228,UW!$E697:$DT697)</f>
        <v>0</v>
      </c>
      <c r="H262" s="1818">
        <f ca="1">SUMIF(UW!$E$612:$DT$612,'Mthly Bdgt'!H$228,UW!$E697:$DT697)</f>
        <v>0</v>
      </c>
      <c r="I262" s="1818">
        <f ca="1">SUMIF(UW!$E$612:$DT$612,'Mthly Bdgt'!I$228,UW!$E697:$DT697)</f>
        <v>0</v>
      </c>
      <c r="J262" s="1818">
        <f ca="1">SUMIF(UW!$E$612:$DT$612,'Mthly Bdgt'!J$228,UW!$E697:$DT697)</f>
        <v>0</v>
      </c>
      <c r="K262" s="1818">
        <f ca="1">SUMIF(UW!$E$612:$DT$612,'Mthly Bdgt'!K$228,UW!$E697:$DT697)</f>
        <v>0</v>
      </c>
      <c r="L262" s="1818">
        <f ca="1">SUMIF(UW!$E$612:$DT$612,'Mthly Bdgt'!L$228,UW!$E697:$DT697)</f>
        <v>0</v>
      </c>
      <c r="M262" s="1818">
        <f ca="1">SUMIF(UW!$E$612:$DT$612,'Mthly Bdgt'!M$228,UW!$E697:$DT697)</f>
        <v>0</v>
      </c>
      <c r="N262" s="1818">
        <f ca="1">SUMIF(UW!$E$612:$DT$612,'Mthly Bdgt'!N$228,UW!$E697:$DT697)</f>
        <v>0</v>
      </c>
      <c r="O262" s="1818">
        <f ca="1">SUMIF(UW!$E$612:$DT$612,'Mthly Bdgt'!O$228,UW!$E697:$DT697)</f>
        <v>0</v>
      </c>
      <c r="P262" s="1818">
        <f ca="1">SUMIF(UW!$E$612:$DT$612,'Mthly Bdgt'!P$228,UW!$E697:$DT697)</f>
        <v>0</v>
      </c>
      <c r="Q262" s="1822">
        <f t="shared" ca="1" si="84"/>
        <v>0</v>
      </c>
      <c r="R262" s="1818">
        <f ca="1">Q262-UW!H376</f>
        <v>0</v>
      </c>
    </row>
    <row r="263" spans="3:18">
      <c r="C263" t="s">
        <v>431</v>
      </c>
      <c r="D263" s="1822">
        <f t="shared" ca="1" si="83"/>
        <v>0</v>
      </c>
      <c r="E263" s="1818">
        <f ca="1">SUMIF(UW!$E$612:$DT$612,'Mthly Bdgt'!E$228,UW!$E698:$DT698)</f>
        <v>0</v>
      </c>
      <c r="F263" s="1818">
        <f ca="1">SUMIF(UW!$E$612:$DT$612,'Mthly Bdgt'!F$228,UW!$E698:$DT698)</f>
        <v>0</v>
      </c>
      <c r="G263" s="1818">
        <f ca="1">SUMIF(UW!$E$612:$DT$612,'Mthly Bdgt'!G$228,UW!$E698:$DT698)</f>
        <v>0</v>
      </c>
      <c r="H263" s="1818">
        <f ca="1">SUMIF(UW!$E$612:$DT$612,'Mthly Bdgt'!H$228,UW!$E698:$DT698)</f>
        <v>0</v>
      </c>
      <c r="I263" s="1818">
        <f ca="1">SUMIF(UW!$E$612:$DT$612,'Mthly Bdgt'!I$228,UW!$E698:$DT698)</f>
        <v>0</v>
      </c>
      <c r="J263" s="1818">
        <f ca="1">SUMIF(UW!$E$612:$DT$612,'Mthly Bdgt'!J$228,UW!$E698:$DT698)</f>
        <v>0</v>
      </c>
      <c r="K263" s="1818">
        <f ca="1">SUMIF(UW!$E$612:$DT$612,'Mthly Bdgt'!K$228,UW!$E698:$DT698)</f>
        <v>0</v>
      </c>
      <c r="L263" s="1818">
        <f ca="1">SUMIF(UW!$E$612:$DT$612,'Mthly Bdgt'!L$228,UW!$E698:$DT698)</f>
        <v>0</v>
      </c>
      <c r="M263" s="1818">
        <f ca="1">SUMIF(UW!$E$612:$DT$612,'Mthly Bdgt'!M$228,UW!$E698:$DT698)</f>
        <v>0</v>
      </c>
      <c r="N263" s="1818">
        <f ca="1">SUMIF(UW!$E$612:$DT$612,'Mthly Bdgt'!N$228,UW!$E698:$DT698)</f>
        <v>0</v>
      </c>
      <c r="O263" s="1818">
        <f ca="1">SUMIF(UW!$E$612:$DT$612,'Mthly Bdgt'!O$228,UW!$E698:$DT698)</f>
        <v>0</v>
      </c>
      <c r="P263" s="1818">
        <f ca="1">SUMIF(UW!$E$612:$DT$612,'Mthly Bdgt'!P$228,UW!$E698:$DT698)</f>
        <v>0</v>
      </c>
      <c r="Q263" s="1822">
        <f t="shared" ca="1" si="84"/>
        <v>0</v>
      </c>
      <c r="R263" s="1818">
        <f ca="1">Q263-UW!H377</f>
        <v>0</v>
      </c>
    </row>
    <row r="264" spans="3:18">
      <c r="C264" t="s">
        <v>432</v>
      </c>
      <c r="D264" s="1822">
        <f t="shared" ca="1" si="83"/>
        <v>0</v>
      </c>
      <c r="E264" s="1818">
        <f ca="1">SUMIF(UW!$E$612:$DT$612,'Mthly Bdgt'!E$228,UW!$E699:$DT699)</f>
        <v>0</v>
      </c>
      <c r="F264" s="1818">
        <f ca="1">SUMIF(UW!$E$612:$DT$612,'Mthly Bdgt'!F$228,UW!$E699:$DT699)</f>
        <v>0</v>
      </c>
      <c r="G264" s="1818">
        <f ca="1">SUMIF(UW!$E$612:$DT$612,'Mthly Bdgt'!G$228,UW!$E699:$DT699)</f>
        <v>0</v>
      </c>
      <c r="H264" s="1818">
        <f ca="1">SUMIF(UW!$E$612:$DT$612,'Mthly Bdgt'!H$228,UW!$E699:$DT699)</f>
        <v>0</v>
      </c>
      <c r="I264" s="1818">
        <f ca="1">SUMIF(UW!$E$612:$DT$612,'Mthly Bdgt'!I$228,UW!$E699:$DT699)</f>
        <v>0</v>
      </c>
      <c r="J264" s="1818">
        <f ca="1">SUMIF(UW!$E$612:$DT$612,'Mthly Bdgt'!J$228,UW!$E699:$DT699)</f>
        <v>0</v>
      </c>
      <c r="K264" s="1818">
        <f ca="1">SUMIF(UW!$E$612:$DT$612,'Mthly Bdgt'!K$228,UW!$E699:$DT699)</f>
        <v>0</v>
      </c>
      <c r="L264" s="1818">
        <f ca="1">SUMIF(UW!$E$612:$DT$612,'Mthly Bdgt'!L$228,UW!$E699:$DT699)</f>
        <v>0</v>
      </c>
      <c r="M264" s="1818">
        <f ca="1">SUMIF(UW!$E$612:$DT$612,'Mthly Bdgt'!M$228,UW!$E699:$DT699)</f>
        <v>0</v>
      </c>
      <c r="N264" s="1818">
        <f ca="1">SUMIF(UW!$E$612:$DT$612,'Mthly Bdgt'!N$228,UW!$E699:$DT699)</f>
        <v>0</v>
      </c>
      <c r="O264" s="1818">
        <f ca="1">SUMIF(UW!$E$612:$DT$612,'Mthly Bdgt'!O$228,UW!$E699:$DT699)</f>
        <v>0</v>
      </c>
      <c r="P264" s="1818">
        <f ca="1">SUMIF(UW!$E$612:$DT$612,'Mthly Bdgt'!P$228,UW!$E699:$DT699)</f>
        <v>0</v>
      </c>
      <c r="Q264" s="1822">
        <f t="shared" ca="1" si="84"/>
        <v>0</v>
      </c>
      <c r="R264" s="1818">
        <f ca="1">Q264-UW!H378</f>
        <v>0</v>
      </c>
    </row>
    <row r="265" spans="3:18">
      <c r="C265" t="s">
        <v>433</v>
      </c>
      <c r="D265" s="1822">
        <f t="shared" ca="1" si="83"/>
        <v>0</v>
      </c>
      <c r="E265" s="1818">
        <f ca="1">SUMIF(UW!$E$612:$DT$612,'Mthly Bdgt'!E$228,UW!$E700:$DT700)</f>
        <v>0</v>
      </c>
      <c r="F265" s="1818">
        <f ca="1">SUMIF(UW!$E$612:$DT$612,'Mthly Bdgt'!F$228,UW!$E700:$DT700)</f>
        <v>0</v>
      </c>
      <c r="G265" s="1818">
        <f ca="1">SUMIF(UW!$E$612:$DT$612,'Mthly Bdgt'!G$228,UW!$E700:$DT700)</f>
        <v>0</v>
      </c>
      <c r="H265" s="1818">
        <f ca="1">SUMIF(UW!$E$612:$DT$612,'Mthly Bdgt'!H$228,UW!$E700:$DT700)</f>
        <v>0</v>
      </c>
      <c r="I265" s="1818">
        <f ca="1">SUMIF(UW!$E$612:$DT$612,'Mthly Bdgt'!I$228,UW!$E700:$DT700)</f>
        <v>0</v>
      </c>
      <c r="J265" s="1818">
        <f ca="1">SUMIF(UW!$E$612:$DT$612,'Mthly Bdgt'!J$228,UW!$E700:$DT700)</f>
        <v>0</v>
      </c>
      <c r="K265" s="1818">
        <f ca="1">SUMIF(UW!$E$612:$DT$612,'Mthly Bdgt'!K$228,UW!$E700:$DT700)</f>
        <v>0</v>
      </c>
      <c r="L265" s="1818">
        <f ca="1">SUMIF(UW!$E$612:$DT$612,'Mthly Bdgt'!L$228,UW!$E700:$DT700)</f>
        <v>0</v>
      </c>
      <c r="M265" s="1818">
        <f ca="1">SUMIF(UW!$E$612:$DT$612,'Mthly Bdgt'!M$228,UW!$E700:$DT700)</f>
        <v>0</v>
      </c>
      <c r="N265" s="1818">
        <f ca="1">SUMIF(UW!$E$612:$DT$612,'Mthly Bdgt'!N$228,UW!$E700:$DT700)</f>
        <v>0</v>
      </c>
      <c r="O265" s="1818">
        <f ca="1">SUMIF(UW!$E$612:$DT$612,'Mthly Bdgt'!O$228,UW!$E700:$DT700)</f>
        <v>0</v>
      </c>
      <c r="P265" s="1818">
        <f ca="1">SUMIF(UW!$E$612:$DT$612,'Mthly Bdgt'!P$228,UW!$E700:$DT700)</f>
        <v>0</v>
      </c>
      <c r="Q265" s="1822">
        <f t="shared" ca="1" si="84"/>
        <v>0</v>
      </c>
      <c r="R265" s="1818">
        <f ca="1">Q265-UW!H379</f>
        <v>0</v>
      </c>
    </row>
    <row r="266" spans="3:18">
      <c r="C266" t="s">
        <v>434</v>
      </c>
      <c r="D266" s="1822">
        <f t="shared" ca="1" si="83"/>
        <v>0</v>
      </c>
      <c r="E266" s="1818">
        <f ca="1">SUMIF(UW!$E$612:$DT$612,'Mthly Bdgt'!E$228,UW!$E701:$DT701)</f>
        <v>0</v>
      </c>
      <c r="F266" s="1818">
        <f ca="1">SUMIF(UW!$E$612:$DT$612,'Mthly Bdgt'!F$228,UW!$E701:$DT701)</f>
        <v>0</v>
      </c>
      <c r="G266" s="1818">
        <f ca="1">SUMIF(UW!$E$612:$DT$612,'Mthly Bdgt'!G$228,UW!$E701:$DT701)</f>
        <v>0</v>
      </c>
      <c r="H266" s="1818">
        <f ca="1">SUMIF(UW!$E$612:$DT$612,'Mthly Bdgt'!H$228,UW!$E701:$DT701)</f>
        <v>0</v>
      </c>
      <c r="I266" s="1818">
        <f ca="1">SUMIF(UW!$E$612:$DT$612,'Mthly Bdgt'!I$228,UW!$E701:$DT701)</f>
        <v>0</v>
      </c>
      <c r="J266" s="1818">
        <f ca="1">SUMIF(UW!$E$612:$DT$612,'Mthly Bdgt'!J$228,UW!$E701:$DT701)</f>
        <v>0</v>
      </c>
      <c r="K266" s="1818">
        <f ca="1">SUMIF(UW!$E$612:$DT$612,'Mthly Bdgt'!K$228,UW!$E701:$DT701)</f>
        <v>0</v>
      </c>
      <c r="L266" s="1818">
        <f ca="1">SUMIF(UW!$E$612:$DT$612,'Mthly Bdgt'!L$228,UW!$E701:$DT701)</f>
        <v>0</v>
      </c>
      <c r="M266" s="1818">
        <f ca="1">SUMIF(UW!$E$612:$DT$612,'Mthly Bdgt'!M$228,UW!$E701:$DT701)</f>
        <v>0</v>
      </c>
      <c r="N266" s="1818">
        <f ca="1">SUMIF(UW!$E$612:$DT$612,'Mthly Bdgt'!N$228,UW!$E701:$DT701)</f>
        <v>0</v>
      </c>
      <c r="O266" s="1818">
        <f ca="1">SUMIF(UW!$E$612:$DT$612,'Mthly Bdgt'!O$228,UW!$E701:$DT701)</f>
        <v>0</v>
      </c>
      <c r="P266" s="1818">
        <f ca="1">SUMIF(UW!$E$612:$DT$612,'Mthly Bdgt'!P$228,UW!$E701:$DT701)</f>
        <v>0</v>
      </c>
      <c r="Q266" s="1822">
        <f t="shared" ca="1" si="84"/>
        <v>0</v>
      </c>
      <c r="R266" s="1818">
        <f ca="1">Q266-UW!H380</f>
        <v>0</v>
      </c>
    </row>
    <row r="267" spans="3:18">
      <c r="C267" t="s">
        <v>435</v>
      </c>
      <c r="D267" s="1822">
        <f t="shared" ca="1" si="83"/>
        <v>0</v>
      </c>
      <c r="E267" s="1818">
        <f ca="1">SUMIF(UW!$E$612:$DT$612,'Mthly Bdgt'!E$228,UW!$E702:$DT702)</f>
        <v>0</v>
      </c>
      <c r="F267" s="1818">
        <f ca="1">SUMIF(UW!$E$612:$DT$612,'Mthly Bdgt'!F$228,UW!$E702:$DT702)</f>
        <v>0</v>
      </c>
      <c r="G267" s="1818">
        <f ca="1">SUMIF(UW!$E$612:$DT$612,'Mthly Bdgt'!G$228,UW!$E702:$DT702)</f>
        <v>0</v>
      </c>
      <c r="H267" s="1818">
        <f ca="1">SUMIF(UW!$E$612:$DT$612,'Mthly Bdgt'!H$228,UW!$E702:$DT702)</f>
        <v>0</v>
      </c>
      <c r="I267" s="1818">
        <f ca="1">SUMIF(UW!$E$612:$DT$612,'Mthly Bdgt'!I$228,UW!$E702:$DT702)</f>
        <v>0</v>
      </c>
      <c r="J267" s="1818">
        <f ca="1">SUMIF(UW!$E$612:$DT$612,'Mthly Bdgt'!J$228,UW!$E702:$DT702)</f>
        <v>0</v>
      </c>
      <c r="K267" s="1818">
        <f ca="1">SUMIF(UW!$E$612:$DT$612,'Mthly Bdgt'!K$228,UW!$E702:$DT702)</f>
        <v>0</v>
      </c>
      <c r="L267" s="1818">
        <f ca="1">SUMIF(UW!$E$612:$DT$612,'Mthly Bdgt'!L$228,UW!$E702:$DT702)</f>
        <v>0</v>
      </c>
      <c r="M267" s="1818">
        <f ca="1">SUMIF(UW!$E$612:$DT$612,'Mthly Bdgt'!M$228,UW!$E702:$DT702)</f>
        <v>0</v>
      </c>
      <c r="N267" s="1818">
        <f ca="1">SUMIF(UW!$E$612:$DT$612,'Mthly Bdgt'!N$228,UW!$E702:$DT702)</f>
        <v>0</v>
      </c>
      <c r="O267" s="1818">
        <f ca="1">SUMIF(UW!$E$612:$DT$612,'Mthly Bdgt'!O$228,UW!$E702:$DT702)</f>
        <v>0</v>
      </c>
      <c r="P267" s="1818">
        <f ca="1">SUMIF(UW!$E$612:$DT$612,'Mthly Bdgt'!P$228,UW!$E702:$DT702)</f>
        <v>0</v>
      </c>
      <c r="Q267" s="1822">
        <f t="shared" ca="1" si="84"/>
        <v>0</v>
      </c>
      <c r="R267" s="1818">
        <f ca="1">Q267-UW!H381</f>
        <v>0</v>
      </c>
    </row>
    <row r="268" spans="3:18">
      <c r="C268" t="s">
        <v>436</v>
      </c>
      <c r="D268" s="1822">
        <f t="shared" ca="1" si="83"/>
        <v>0</v>
      </c>
      <c r="E268" s="1818">
        <f ca="1">SUMIF(UW!$E$612:$DT$612,'Mthly Bdgt'!E$228,UW!$E703:$DT703)</f>
        <v>0</v>
      </c>
      <c r="F268" s="1818">
        <f ca="1">SUMIF(UW!$E$612:$DT$612,'Mthly Bdgt'!F$228,UW!$E703:$DT703)</f>
        <v>0</v>
      </c>
      <c r="G268" s="1818">
        <f ca="1">SUMIF(UW!$E$612:$DT$612,'Mthly Bdgt'!G$228,UW!$E703:$DT703)</f>
        <v>0</v>
      </c>
      <c r="H268" s="1818">
        <f ca="1">SUMIF(UW!$E$612:$DT$612,'Mthly Bdgt'!H$228,UW!$E703:$DT703)</f>
        <v>0</v>
      </c>
      <c r="I268" s="1818">
        <f ca="1">SUMIF(UW!$E$612:$DT$612,'Mthly Bdgt'!I$228,UW!$E703:$DT703)</f>
        <v>0</v>
      </c>
      <c r="J268" s="1818">
        <f ca="1">SUMIF(UW!$E$612:$DT$612,'Mthly Bdgt'!J$228,UW!$E703:$DT703)</f>
        <v>0</v>
      </c>
      <c r="K268" s="1818">
        <f ca="1">SUMIF(UW!$E$612:$DT$612,'Mthly Bdgt'!K$228,UW!$E703:$DT703)</f>
        <v>0</v>
      </c>
      <c r="L268" s="1818">
        <f ca="1">SUMIF(UW!$E$612:$DT$612,'Mthly Bdgt'!L$228,UW!$E703:$DT703)</f>
        <v>0</v>
      </c>
      <c r="M268" s="1818">
        <f ca="1">SUMIF(UW!$E$612:$DT$612,'Mthly Bdgt'!M$228,UW!$E703:$DT703)</f>
        <v>0</v>
      </c>
      <c r="N268" s="1818">
        <f ca="1">SUMIF(UW!$E$612:$DT$612,'Mthly Bdgt'!N$228,UW!$E703:$DT703)</f>
        <v>0</v>
      </c>
      <c r="O268" s="1818">
        <f ca="1">SUMIF(UW!$E$612:$DT$612,'Mthly Bdgt'!O$228,UW!$E703:$DT703)</f>
        <v>0</v>
      </c>
      <c r="P268" s="1818">
        <f ca="1">SUMIF(UW!$E$612:$DT$612,'Mthly Bdgt'!P$228,UW!$E703:$DT703)</f>
        <v>0</v>
      </c>
      <c r="Q268" s="1822">
        <f t="shared" ca="1" si="84"/>
        <v>0</v>
      </c>
      <c r="R268" s="1818">
        <f ca="1">Q268-UW!H382</f>
        <v>0</v>
      </c>
    </row>
    <row r="269" spans="3:18">
      <c r="C269" t="s">
        <v>437</v>
      </c>
      <c r="D269" s="1822">
        <f t="shared" ca="1" si="83"/>
        <v>0</v>
      </c>
      <c r="E269" s="1818">
        <f ca="1">SUMIF(UW!$E$612:$DT$612,'Mthly Bdgt'!E$228,UW!$E704:$DT704)</f>
        <v>0</v>
      </c>
      <c r="F269" s="1818">
        <f ca="1">SUMIF(UW!$E$612:$DT$612,'Mthly Bdgt'!F$228,UW!$E704:$DT704)</f>
        <v>0</v>
      </c>
      <c r="G269" s="1818">
        <f ca="1">SUMIF(UW!$E$612:$DT$612,'Mthly Bdgt'!G$228,UW!$E704:$DT704)</f>
        <v>0</v>
      </c>
      <c r="H269" s="1818">
        <f ca="1">SUMIF(UW!$E$612:$DT$612,'Mthly Bdgt'!H$228,UW!$E704:$DT704)</f>
        <v>0</v>
      </c>
      <c r="I269" s="1818">
        <f ca="1">SUMIF(UW!$E$612:$DT$612,'Mthly Bdgt'!I$228,UW!$E704:$DT704)</f>
        <v>0</v>
      </c>
      <c r="J269" s="1818">
        <f ca="1">SUMIF(UW!$E$612:$DT$612,'Mthly Bdgt'!J$228,UW!$E704:$DT704)</f>
        <v>0</v>
      </c>
      <c r="K269" s="1818">
        <f ca="1">SUMIF(UW!$E$612:$DT$612,'Mthly Bdgt'!K$228,UW!$E704:$DT704)</f>
        <v>0</v>
      </c>
      <c r="L269" s="1818">
        <f ca="1">SUMIF(UW!$E$612:$DT$612,'Mthly Bdgt'!L$228,UW!$E704:$DT704)</f>
        <v>0</v>
      </c>
      <c r="M269" s="1818">
        <f ca="1">SUMIF(UW!$E$612:$DT$612,'Mthly Bdgt'!M$228,UW!$E704:$DT704)</f>
        <v>0</v>
      </c>
      <c r="N269" s="1818">
        <f ca="1">SUMIF(UW!$E$612:$DT$612,'Mthly Bdgt'!N$228,UW!$E704:$DT704)</f>
        <v>0</v>
      </c>
      <c r="O269" s="1818">
        <f ca="1">SUMIF(UW!$E$612:$DT$612,'Mthly Bdgt'!O$228,UW!$E704:$DT704)</f>
        <v>0</v>
      </c>
      <c r="P269" s="1818">
        <f ca="1">SUMIF(UW!$E$612:$DT$612,'Mthly Bdgt'!P$228,UW!$E704:$DT704)</f>
        <v>0</v>
      </c>
      <c r="Q269" s="1822">
        <f t="shared" ca="1" si="84"/>
        <v>0</v>
      </c>
      <c r="R269" s="1818">
        <f ca="1">Q269-UW!H383</f>
        <v>0</v>
      </c>
    </row>
    <row r="270" spans="3:18">
      <c r="C270" t="s">
        <v>438</v>
      </c>
      <c r="D270" s="1822">
        <f t="shared" ca="1" si="83"/>
        <v>0</v>
      </c>
      <c r="E270" s="1818">
        <f ca="1">SUMIF(UW!$E$612:$DT$612,'Mthly Bdgt'!E$228,UW!$E705:$DT705)</f>
        <v>0</v>
      </c>
      <c r="F270" s="1818">
        <f ca="1">SUMIF(UW!$E$612:$DT$612,'Mthly Bdgt'!F$228,UW!$E705:$DT705)</f>
        <v>0</v>
      </c>
      <c r="G270" s="1818">
        <f ca="1">SUMIF(UW!$E$612:$DT$612,'Mthly Bdgt'!G$228,UW!$E705:$DT705)</f>
        <v>0</v>
      </c>
      <c r="H270" s="1818">
        <f ca="1">SUMIF(UW!$E$612:$DT$612,'Mthly Bdgt'!H$228,UW!$E705:$DT705)</f>
        <v>0</v>
      </c>
      <c r="I270" s="1818">
        <f ca="1">SUMIF(UW!$E$612:$DT$612,'Mthly Bdgt'!I$228,UW!$E705:$DT705)</f>
        <v>0</v>
      </c>
      <c r="J270" s="1818">
        <f ca="1">SUMIF(UW!$E$612:$DT$612,'Mthly Bdgt'!J$228,UW!$E705:$DT705)</f>
        <v>0</v>
      </c>
      <c r="K270" s="1818">
        <f ca="1">SUMIF(UW!$E$612:$DT$612,'Mthly Bdgt'!K$228,UW!$E705:$DT705)</f>
        <v>0</v>
      </c>
      <c r="L270" s="1818">
        <f ca="1">SUMIF(UW!$E$612:$DT$612,'Mthly Bdgt'!L$228,UW!$E705:$DT705)</f>
        <v>0</v>
      </c>
      <c r="M270" s="1818">
        <f ca="1">SUMIF(UW!$E$612:$DT$612,'Mthly Bdgt'!M$228,UW!$E705:$DT705)</f>
        <v>0</v>
      </c>
      <c r="N270" s="1818">
        <f ca="1">SUMIF(UW!$E$612:$DT$612,'Mthly Bdgt'!N$228,UW!$E705:$DT705)</f>
        <v>0</v>
      </c>
      <c r="O270" s="1818">
        <f ca="1">SUMIF(UW!$E$612:$DT$612,'Mthly Bdgt'!O$228,UW!$E705:$DT705)</f>
        <v>0</v>
      </c>
      <c r="P270" s="1818">
        <f ca="1">SUMIF(UW!$E$612:$DT$612,'Mthly Bdgt'!P$228,UW!$E705:$DT705)</f>
        <v>0</v>
      </c>
      <c r="Q270" s="1822">
        <f t="shared" ca="1" si="84"/>
        <v>0</v>
      </c>
      <c r="R270" s="1818">
        <f ca="1">Q270-UW!H384</f>
        <v>0</v>
      </c>
    </row>
    <row r="271" spans="3:18">
      <c r="C271" t="s">
        <v>439</v>
      </c>
      <c r="D271" s="1822">
        <f t="shared" ca="1" si="83"/>
        <v>0</v>
      </c>
      <c r="E271" s="1818">
        <f ca="1">SUMIF(UW!$E$612:$DT$612,'Mthly Bdgt'!E$228,UW!$E706:$DT706)</f>
        <v>0</v>
      </c>
      <c r="F271" s="1818">
        <f ca="1">SUMIF(UW!$E$612:$DT$612,'Mthly Bdgt'!F$228,UW!$E706:$DT706)</f>
        <v>0</v>
      </c>
      <c r="G271" s="1818">
        <f ca="1">SUMIF(UW!$E$612:$DT$612,'Mthly Bdgt'!G$228,UW!$E706:$DT706)</f>
        <v>0</v>
      </c>
      <c r="H271" s="1818">
        <f ca="1">SUMIF(UW!$E$612:$DT$612,'Mthly Bdgt'!H$228,UW!$E706:$DT706)</f>
        <v>0</v>
      </c>
      <c r="I271" s="1818">
        <f ca="1">SUMIF(UW!$E$612:$DT$612,'Mthly Bdgt'!I$228,UW!$E706:$DT706)</f>
        <v>0</v>
      </c>
      <c r="J271" s="1818">
        <f ca="1">SUMIF(UW!$E$612:$DT$612,'Mthly Bdgt'!J$228,UW!$E706:$DT706)</f>
        <v>0</v>
      </c>
      <c r="K271" s="1818">
        <f ca="1">SUMIF(UW!$E$612:$DT$612,'Mthly Bdgt'!K$228,UW!$E706:$DT706)</f>
        <v>0</v>
      </c>
      <c r="L271" s="1818">
        <f ca="1">SUMIF(UW!$E$612:$DT$612,'Mthly Bdgt'!L$228,UW!$E706:$DT706)</f>
        <v>0</v>
      </c>
      <c r="M271" s="1818">
        <f ca="1">SUMIF(UW!$E$612:$DT$612,'Mthly Bdgt'!M$228,UW!$E706:$DT706)</f>
        <v>0</v>
      </c>
      <c r="N271" s="1818">
        <f ca="1">SUMIF(UW!$E$612:$DT$612,'Mthly Bdgt'!N$228,UW!$E706:$DT706)</f>
        <v>0</v>
      </c>
      <c r="O271" s="1818">
        <f ca="1">SUMIF(UW!$E$612:$DT$612,'Mthly Bdgt'!O$228,UW!$E706:$DT706)</f>
        <v>0</v>
      </c>
      <c r="P271" s="1818">
        <f ca="1">SUMIF(UW!$E$612:$DT$612,'Mthly Bdgt'!P$228,UW!$E706:$DT706)</f>
        <v>0</v>
      </c>
      <c r="Q271" s="1822">
        <f t="shared" ca="1" si="84"/>
        <v>0</v>
      </c>
      <c r="R271" s="1818">
        <f ca="1">Q271-UW!H385</f>
        <v>0</v>
      </c>
    </row>
    <row r="272" spans="3:18">
      <c r="C272" t="s">
        <v>440</v>
      </c>
      <c r="D272" s="1822">
        <f t="shared" ca="1" si="83"/>
        <v>0</v>
      </c>
      <c r="E272" s="1818">
        <f ca="1">SUMIF(UW!$E$612:$DT$612,'Mthly Bdgt'!E$228,UW!$E707:$DT707)</f>
        <v>0</v>
      </c>
      <c r="F272" s="1818">
        <f ca="1">SUMIF(UW!$E$612:$DT$612,'Mthly Bdgt'!F$228,UW!$E707:$DT707)</f>
        <v>0</v>
      </c>
      <c r="G272" s="1818">
        <f ca="1">SUMIF(UW!$E$612:$DT$612,'Mthly Bdgt'!G$228,UW!$E707:$DT707)</f>
        <v>0</v>
      </c>
      <c r="H272" s="1818">
        <f ca="1">SUMIF(UW!$E$612:$DT$612,'Mthly Bdgt'!H$228,UW!$E707:$DT707)</f>
        <v>0</v>
      </c>
      <c r="I272" s="1818">
        <f ca="1">SUMIF(UW!$E$612:$DT$612,'Mthly Bdgt'!I$228,UW!$E707:$DT707)</f>
        <v>0</v>
      </c>
      <c r="J272" s="1818">
        <f ca="1">SUMIF(UW!$E$612:$DT$612,'Mthly Bdgt'!J$228,UW!$E707:$DT707)</f>
        <v>0</v>
      </c>
      <c r="K272" s="1818">
        <f ca="1">SUMIF(UW!$E$612:$DT$612,'Mthly Bdgt'!K$228,UW!$E707:$DT707)</f>
        <v>0</v>
      </c>
      <c r="L272" s="1818">
        <f ca="1">SUMIF(UW!$E$612:$DT$612,'Mthly Bdgt'!L$228,UW!$E707:$DT707)</f>
        <v>0</v>
      </c>
      <c r="M272" s="1818">
        <f ca="1">SUMIF(UW!$E$612:$DT$612,'Mthly Bdgt'!M$228,UW!$E707:$DT707)</f>
        <v>0</v>
      </c>
      <c r="N272" s="1818">
        <f ca="1">SUMIF(UW!$E$612:$DT$612,'Mthly Bdgt'!N$228,UW!$E707:$DT707)</f>
        <v>0</v>
      </c>
      <c r="O272" s="1818">
        <f ca="1">SUMIF(UW!$E$612:$DT$612,'Mthly Bdgt'!O$228,UW!$E707:$DT707)</f>
        <v>0</v>
      </c>
      <c r="P272" s="1818">
        <f ca="1">SUMIF(UW!$E$612:$DT$612,'Mthly Bdgt'!P$228,UW!$E707:$DT707)</f>
        <v>0</v>
      </c>
      <c r="Q272" s="1822">
        <f t="shared" ca="1" si="84"/>
        <v>0</v>
      </c>
      <c r="R272" s="1818">
        <f ca="1">Q272-UW!H386</f>
        <v>0</v>
      </c>
    </row>
    <row r="273" spans="3:18">
      <c r="C273" t="s">
        <v>441</v>
      </c>
      <c r="D273" s="1822">
        <f t="shared" ca="1" si="83"/>
        <v>0</v>
      </c>
      <c r="E273" s="1818">
        <f ca="1">SUMIF(UW!$E$612:$DT$612,'Mthly Bdgt'!E$228,UW!$E708:$DT708)</f>
        <v>0</v>
      </c>
      <c r="F273" s="1818">
        <f ca="1">SUMIF(UW!$E$612:$DT$612,'Mthly Bdgt'!F$228,UW!$E708:$DT708)</f>
        <v>0</v>
      </c>
      <c r="G273" s="1818">
        <f ca="1">SUMIF(UW!$E$612:$DT$612,'Mthly Bdgt'!G$228,UW!$E708:$DT708)</f>
        <v>0</v>
      </c>
      <c r="H273" s="1818">
        <f ca="1">SUMIF(UW!$E$612:$DT$612,'Mthly Bdgt'!H$228,UW!$E708:$DT708)</f>
        <v>0</v>
      </c>
      <c r="I273" s="1818">
        <f ca="1">SUMIF(UW!$E$612:$DT$612,'Mthly Bdgt'!I$228,UW!$E708:$DT708)</f>
        <v>0</v>
      </c>
      <c r="J273" s="1818">
        <f ca="1">SUMIF(UW!$E$612:$DT$612,'Mthly Bdgt'!J$228,UW!$E708:$DT708)</f>
        <v>0</v>
      </c>
      <c r="K273" s="1818">
        <f ca="1">SUMIF(UW!$E$612:$DT$612,'Mthly Bdgt'!K$228,UW!$E708:$DT708)</f>
        <v>0</v>
      </c>
      <c r="L273" s="1818">
        <f ca="1">SUMIF(UW!$E$612:$DT$612,'Mthly Bdgt'!L$228,UW!$E708:$DT708)</f>
        <v>0</v>
      </c>
      <c r="M273" s="1818">
        <f ca="1">SUMIF(UW!$E$612:$DT$612,'Mthly Bdgt'!M$228,UW!$E708:$DT708)</f>
        <v>0</v>
      </c>
      <c r="N273" s="1818">
        <f ca="1">SUMIF(UW!$E$612:$DT$612,'Mthly Bdgt'!N$228,UW!$E708:$DT708)</f>
        <v>0</v>
      </c>
      <c r="O273" s="1818">
        <f ca="1">SUMIF(UW!$E$612:$DT$612,'Mthly Bdgt'!O$228,UW!$E708:$DT708)</f>
        <v>0</v>
      </c>
      <c r="P273" s="1818">
        <f ca="1">SUMIF(UW!$E$612:$DT$612,'Mthly Bdgt'!P$228,UW!$E708:$DT708)</f>
        <v>0</v>
      </c>
      <c r="Q273" s="1822">
        <f t="shared" ca="1" si="84"/>
        <v>0</v>
      </c>
      <c r="R273" s="1818">
        <f ca="1">Q273-UW!H387</f>
        <v>0</v>
      </c>
    </row>
    <row r="274" spans="3:18">
      <c r="C274" t="s">
        <v>442</v>
      </c>
      <c r="D274" s="1822">
        <f t="shared" ca="1" si="83"/>
        <v>0</v>
      </c>
      <c r="E274" s="1818">
        <f ca="1">SUMIF(UW!$E$612:$DT$612,'Mthly Bdgt'!E$228,UW!$E709:$DT709)</f>
        <v>0</v>
      </c>
      <c r="F274" s="1818">
        <f ca="1">SUMIF(UW!$E$612:$DT$612,'Mthly Bdgt'!F$228,UW!$E709:$DT709)</f>
        <v>0</v>
      </c>
      <c r="G274" s="1818">
        <f ca="1">SUMIF(UW!$E$612:$DT$612,'Mthly Bdgt'!G$228,UW!$E709:$DT709)</f>
        <v>0</v>
      </c>
      <c r="H274" s="1818">
        <f ca="1">SUMIF(UW!$E$612:$DT$612,'Mthly Bdgt'!H$228,UW!$E709:$DT709)</f>
        <v>0</v>
      </c>
      <c r="I274" s="1818">
        <f ca="1">SUMIF(UW!$E$612:$DT$612,'Mthly Bdgt'!I$228,UW!$E709:$DT709)</f>
        <v>0</v>
      </c>
      <c r="J274" s="1818">
        <f ca="1">SUMIF(UW!$E$612:$DT$612,'Mthly Bdgt'!J$228,UW!$E709:$DT709)</f>
        <v>0</v>
      </c>
      <c r="K274" s="1818">
        <f ca="1">SUMIF(UW!$E$612:$DT$612,'Mthly Bdgt'!K$228,UW!$E709:$DT709)</f>
        <v>0</v>
      </c>
      <c r="L274" s="1818">
        <f ca="1">SUMIF(UW!$E$612:$DT$612,'Mthly Bdgt'!L$228,UW!$E709:$DT709)</f>
        <v>0</v>
      </c>
      <c r="M274" s="1818">
        <f ca="1">SUMIF(UW!$E$612:$DT$612,'Mthly Bdgt'!M$228,UW!$E709:$DT709)</f>
        <v>0</v>
      </c>
      <c r="N274" s="1818">
        <f ca="1">SUMIF(UW!$E$612:$DT$612,'Mthly Bdgt'!N$228,UW!$E709:$DT709)</f>
        <v>0</v>
      </c>
      <c r="O274" s="1818">
        <f ca="1">SUMIF(UW!$E$612:$DT$612,'Mthly Bdgt'!O$228,UW!$E709:$DT709)</f>
        <v>0</v>
      </c>
      <c r="P274" s="1818">
        <f ca="1">SUMIF(UW!$E$612:$DT$612,'Mthly Bdgt'!P$228,UW!$E709:$DT709)</f>
        <v>0</v>
      </c>
      <c r="Q274" s="1822">
        <f t="shared" ca="1" si="84"/>
        <v>0</v>
      </c>
      <c r="R274" s="1818">
        <f ca="1">Q274-UW!H388</f>
        <v>0</v>
      </c>
    </row>
    <row r="275" spans="3:18">
      <c r="C275" t="s">
        <v>859</v>
      </c>
      <c r="D275" s="1822">
        <f t="shared" ca="1" si="83"/>
        <v>12878.578125</v>
      </c>
      <c r="E275" s="1818">
        <f ca="1">SUMIF(UW!$E$612:$DT$612,'Mthly Bdgt'!E$228,UW!$E710:$DT710)</f>
        <v>13522.507031250001</v>
      </c>
      <c r="F275" s="1818">
        <f ca="1">SUMIF(UW!$E$612:$DT$612,'Mthly Bdgt'!F$228,UW!$E710:$DT710)</f>
        <v>13522.507031250001</v>
      </c>
      <c r="G275" s="1818">
        <f ca="1">SUMIF(UW!$E$612:$DT$612,'Mthly Bdgt'!G$228,UW!$E710:$DT710)</f>
        <v>13522.507031250001</v>
      </c>
      <c r="H275" s="1818">
        <f ca="1">SUMIF(UW!$E$612:$DT$612,'Mthly Bdgt'!H$228,UW!$E710:$DT710)</f>
        <v>13522.507031250001</v>
      </c>
      <c r="I275" s="1818">
        <f ca="1">SUMIF(UW!$E$612:$DT$612,'Mthly Bdgt'!I$228,UW!$E710:$DT710)</f>
        <v>13522.507031250001</v>
      </c>
      <c r="J275" s="1818">
        <f ca="1">SUMIF(UW!$E$612:$DT$612,'Mthly Bdgt'!J$228,UW!$E710:$DT710)</f>
        <v>13522.507031250001</v>
      </c>
      <c r="K275" s="1818">
        <f ca="1">SUMIF(UW!$E$612:$DT$612,'Mthly Bdgt'!K$228,UW!$E710:$DT710)</f>
        <v>13522.507031250001</v>
      </c>
      <c r="L275" s="1818">
        <f ca="1">SUMIF(UW!$E$612:$DT$612,'Mthly Bdgt'!L$228,UW!$E710:$DT710)</f>
        <v>13522.507031250001</v>
      </c>
      <c r="M275" s="1818">
        <f ca="1">SUMIF(UW!$E$612:$DT$612,'Mthly Bdgt'!M$228,UW!$E710:$DT710)</f>
        <v>13522.507031250001</v>
      </c>
      <c r="N275" s="1818">
        <f ca="1">SUMIF(UW!$E$612:$DT$612,'Mthly Bdgt'!N$228,UW!$E710:$DT710)</f>
        <v>13522.507031250001</v>
      </c>
      <c r="O275" s="1818">
        <f ca="1">SUMIF(UW!$E$612:$DT$612,'Mthly Bdgt'!O$228,UW!$E710:$DT710)</f>
        <v>13522.507031250001</v>
      </c>
      <c r="P275" s="1818">
        <f ca="1">SUMIF(UW!$E$612:$DT$612,'Mthly Bdgt'!P$228,UW!$E710:$DT710)</f>
        <v>13522.507031250001</v>
      </c>
      <c r="Q275" s="1822">
        <f t="shared" ca="1" si="84"/>
        <v>162270.08437499998</v>
      </c>
      <c r="R275" s="1818">
        <f ca="1">Q275-UW!H389</f>
        <v>0</v>
      </c>
    </row>
    <row r="276" spans="3:18">
      <c r="C276" t="s">
        <v>859</v>
      </c>
      <c r="D276" s="1822">
        <f t="shared" ca="1" si="83"/>
        <v>0</v>
      </c>
      <c r="E276" s="1818">
        <f ca="1">SUMIF(UW!$E$612:$DT$612,'Mthly Bdgt'!E$228,UW!$E711:$DT711)</f>
        <v>0</v>
      </c>
      <c r="F276" s="1818">
        <f ca="1">SUMIF(UW!$E$612:$DT$612,'Mthly Bdgt'!F$228,UW!$E711:$DT711)</f>
        <v>0</v>
      </c>
      <c r="G276" s="1818">
        <f ca="1">SUMIF(UW!$E$612:$DT$612,'Mthly Bdgt'!G$228,UW!$E711:$DT711)</f>
        <v>0</v>
      </c>
      <c r="H276" s="1818">
        <f ca="1">SUMIF(UW!$E$612:$DT$612,'Mthly Bdgt'!H$228,UW!$E711:$DT711)</f>
        <v>0</v>
      </c>
      <c r="I276" s="1818">
        <f ca="1">SUMIF(UW!$E$612:$DT$612,'Mthly Bdgt'!I$228,UW!$E711:$DT711)</f>
        <v>0</v>
      </c>
      <c r="J276" s="1818">
        <f ca="1">SUMIF(UW!$E$612:$DT$612,'Mthly Bdgt'!J$228,UW!$E711:$DT711)</f>
        <v>0</v>
      </c>
      <c r="K276" s="1818">
        <f ca="1">SUMIF(UW!$E$612:$DT$612,'Mthly Bdgt'!K$228,UW!$E711:$DT711)</f>
        <v>0</v>
      </c>
      <c r="L276" s="1818">
        <f ca="1">SUMIF(UW!$E$612:$DT$612,'Mthly Bdgt'!L$228,UW!$E711:$DT711)</f>
        <v>0</v>
      </c>
      <c r="M276" s="1818">
        <f ca="1">SUMIF(UW!$E$612:$DT$612,'Mthly Bdgt'!M$228,UW!$E711:$DT711)</f>
        <v>0</v>
      </c>
      <c r="N276" s="1818">
        <f ca="1">SUMIF(UW!$E$612:$DT$612,'Mthly Bdgt'!N$228,UW!$E711:$DT711)</f>
        <v>0</v>
      </c>
      <c r="O276" s="1818">
        <f ca="1">SUMIF(UW!$E$612:$DT$612,'Mthly Bdgt'!O$228,UW!$E711:$DT711)</f>
        <v>0</v>
      </c>
      <c r="P276" s="1818">
        <f ca="1">SUMIF(UW!$E$612:$DT$612,'Mthly Bdgt'!P$228,UW!$E711:$DT711)</f>
        <v>0</v>
      </c>
      <c r="Q276" s="1822">
        <f t="shared" ca="1" si="84"/>
        <v>0</v>
      </c>
      <c r="R276" s="1818">
        <f ca="1">Q276-UW!H390</f>
        <v>0</v>
      </c>
    </row>
    <row r="277" spans="3:18">
      <c r="C277" s="394" t="s">
        <v>445</v>
      </c>
      <c r="D277" s="1823">
        <f t="shared" ref="D277:Q277" ca="1" si="85">SUM(D255:D276)</f>
        <v>12963.474765000001</v>
      </c>
      <c r="E277" s="1824">
        <f t="shared" ca="1" si="85"/>
        <v>13609.101604050002</v>
      </c>
      <c r="F277" s="1824">
        <f t="shared" ca="1" si="85"/>
        <v>13609.101604050002</v>
      </c>
      <c r="G277" s="1824">
        <f t="shared" ca="1" si="85"/>
        <v>13609.101604050002</v>
      </c>
      <c r="H277" s="1824">
        <f t="shared" ca="1" si="85"/>
        <v>13609.101604050002</v>
      </c>
      <c r="I277" s="1824">
        <f t="shared" ca="1" si="85"/>
        <v>13609.101604050002</v>
      </c>
      <c r="J277" s="1824">
        <f t="shared" ca="1" si="85"/>
        <v>13609.101604050002</v>
      </c>
      <c r="K277" s="1824">
        <f t="shared" ca="1" si="85"/>
        <v>13609.101604050002</v>
      </c>
      <c r="L277" s="1824">
        <f t="shared" ca="1" si="85"/>
        <v>13609.101604050002</v>
      </c>
      <c r="M277" s="1824">
        <f t="shared" ca="1" si="85"/>
        <v>13609.101604050002</v>
      </c>
      <c r="N277" s="1824">
        <f t="shared" ca="1" si="85"/>
        <v>13609.101604050002</v>
      </c>
      <c r="O277" s="1824">
        <f t="shared" ca="1" si="85"/>
        <v>13609.101604050002</v>
      </c>
      <c r="P277" s="1824">
        <f t="shared" ca="1" si="85"/>
        <v>13609.101604050002</v>
      </c>
      <c r="Q277" s="1823">
        <f t="shared" ca="1" si="85"/>
        <v>163309.21924859998</v>
      </c>
      <c r="R277" s="1818">
        <f ca="1">Q277-UW!H391</f>
        <v>0</v>
      </c>
    </row>
    <row r="278" spans="3:18">
      <c r="C278" s="352" t="s">
        <v>588</v>
      </c>
      <c r="D278" s="400">
        <f t="shared" ref="D278:Q278" ca="1" si="86">IFERROR(D277/D248,0)</f>
        <v>0</v>
      </c>
      <c r="E278" s="393">
        <f t="shared" ca="1" si="86"/>
        <v>0</v>
      </c>
      <c r="F278" s="393">
        <f t="shared" ca="1" si="86"/>
        <v>0</v>
      </c>
      <c r="G278" s="393">
        <f t="shared" ca="1" si="86"/>
        <v>0</v>
      </c>
      <c r="H278" s="393">
        <f t="shared" ca="1" si="86"/>
        <v>0</v>
      </c>
      <c r="I278" s="393">
        <f t="shared" ca="1" si="86"/>
        <v>0</v>
      </c>
      <c r="J278" s="393">
        <f t="shared" ca="1" si="86"/>
        <v>0</v>
      </c>
      <c r="K278" s="393">
        <f t="shared" ca="1" si="86"/>
        <v>0</v>
      </c>
      <c r="L278" s="393">
        <f t="shared" ca="1" si="86"/>
        <v>0</v>
      </c>
      <c r="M278" s="393">
        <f t="shared" ca="1" si="86"/>
        <v>0</v>
      </c>
      <c r="N278" s="393">
        <f t="shared" ca="1" si="86"/>
        <v>0</v>
      </c>
      <c r="O278" s="393">
        <f t="shared" ca="1" si="86"/>
        <v>0</v>
      </c>
      <c r="P278" s="393">
        <f t="shared" ca="1" si="86"/>
        <v>0</v>
      </c>
      <c r="Q278" s="400">
        <f t="shared" ca="1" si="86"/>
        <v>0</v>
      </c>
    </row>
    <row r="279" spans="3:18">
      <c r="D279" s="371"/>
      <c r="Q279" s="371"/>
    </row>
    <row r="280" spans="3:18" ht="15" customHeight="1" thickBot="1">
      <c r="C280" s="394" t="s">
        <v>448</v>
      </c>
      <c r="D280" s="1829">
        <f t="shared" ref="D280:P280" ca="1" si="87">D248-D277</f>
        <v>-12963.474765000001</v>
      </c>
      <c r="E280" s="1824">
        <f t="shared" ca="1" si="87"/>
        <v>-13609.101604050002</v>
      </c>
      <c r="F280" s="1824">
        <f t="shared" ca="1" si="87"/>
        <v>-13609.101604050002</v>
      </c>
      <c r="G280" s="1824">
        <f t="shared" ca="1" si="87"/>
        <v>-13609.101604050002</v>
      </c>
      <c r="H280" s="1824">
        <f t="shared" ca="1" si="87"/>
        <v>-13609.101604050002</v>
      </c>
      <c r="I280" s="1824">
        <f t="shared" ca="1" si="87"/>
        <v>-13609.101604050002</v>
      </c>
      <c r="J280" s="1824">
        <f t="shared" ca="1" si="87"/>
        <v>-13609.101604050002</v>
      </c>
      <c r="K280" s="1824">
        <f t="shared" ca="1" si="87"/>
        <v>-13609.101604050002</v>
      </c>
      <c r="L280" s="1824">
        <f t="shared" ca="1" si="87"/>
        <v>-13609.101604050002</v>
      </c>
      <c r="M280" s="1824">
        <f t="shared" ca="1" si="87"/>
        <v>-13609.101604050002</v>
      </c>
      <c r="N280" s="1824">
        <f t="shared" ca="1" si="87"/>
        <v>-13609.101604050002</v>
      </c>
      <c r="O280" s="1824">
        <f t="shared" ca="1" si="87"/>
        <v>-13609.101604050002</v>
      </c>
      <c r="P280" s="1824">
        <f t="shared" ca="1" si="87"/>
        <v>-13609.101604050002</v>
      </c>
      <c r="Q280" s="1830">
        <f ca="1">SUM(E280:P280)</f>
        <v>-163309.21924859998</v>
      </c>
      <c r="R280" s="1818">
        <f ca="1">Q280-UW!H395</f>
        <v>0</v>
      </c>
    </row>
    <row r="286" spans="3:18" ht="15" customHeight="1" thickBot="1">
      <c r="C286" s="403" t="s">
        <v>1293</v>
      </c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</row>
    <row r="287" spans="3:18" ht="15" customHeight="1" thickBot="1">
      <c r="C287" s="342" t="s">
        <v>1267</v>
      </c>
      <c r="D287" s="373">
        <f ca="1">D216</f>
        <v>0</v>
      </c>
    </row>
    <row r="288" spans="3:18">
      <c r="D288" s="374" t="s">
        <v>1269</v>
      </c>
      <c r="E288" s="375">
        <v>0.05</v>
      </c>
      <c r="F288" s="375">
        <v>0.05</v>
      </c>
      <c r="G288" s="375">
        <v>0.05</v>
      </c>
      <c r="H288" s="375">
        <v>0.05</v>
      </c>
      <c r="I288" s="375">
        <v>0.05</v>
      </c>
      <c r="J288" s="375">
        <v>0.05</v>
      </c>
      <c r="K288" s="375">
        <v>0.05</v>
      </c>
      <c r="L288" s="375">
        <v>0.05</v>
      </c>
      <c r="M288" s="375">
        <v>0.05</v>
      </c>
      <c r="N288" s="375">
        <v>0.05</v>
      </c>
      <c r="O288" s="375">
        <v>0.05</v>
      </c>
      <c r="P288" s="376">
        <v>0.05</v>
      </c>
    </row>
    <row r="289" spans="2:18" ht="15" customHeight="1" thickBot="1">
      <c r="C289" s="377" t="s">
        <v>1270</v>
      </c>
      <c r="D289" s="378"/>
      <c r="E289" s="1811">
        <f>E299</f>
        <v>49</v>
      </c>
      <c r="F289" s="1811">
        <f t="shared" ref="F289:P289" si="88">E289+1</f>
        <v>50</v>
      </c>
      <c r="G289" s="1811">
        <f t="shared" si="88"/>
        <v>51</v>
      </c>
      <c r="H289" s="1811">
        <f t="shared" si="88"/>
        <v>52</v>
      </c>
      <c r="I289" s="1811">
        <f t="shared" si="88"/>
        <v>53</v>
      </c>
      <c r="J289" s="1811">
        <f t="shared" si="88"/>
        <v>54</v>
      </c>
      <c r="K289" s="1811">
        <f t="shared" si="88"/>
        <v>55</v>
      </c>
      <c r="L289" s="1811">
        <f t="shared" si="88"/>
        <v>56</v>
      </c>
      <c r="M289" s="1811">
        <f t="shared" si="88"/>
        <v>57</v>
      </c>
      <c r="N289" s="1811">
        <f t="shared" si="88"/>
        <v>58</v>
      </c>
      <c r="O289" s="1811">
        <f t="shared" si="88"/>
        <v>59</v>
      </c>
      <c r="P289" s="1811">
        <f t="shared" si="88"/>
        <v>60</v>
      </c>
    </row>
    <row r="290" spans="2:18">
      <c r="C290" s="379" t="s">
        <v>1271</v>
      </c>
      <c r="D290" s="380"/>
      <c r="E290" s="381" t="e">
        <f ca="1">D296*D287</f>
        <v>#DIV/0!</v>
      </c>
      <c r="F290" s="381" t="e">
        <f t="shared" ref="F290:P290" ca="1" si="89">E294</f>
        <v>#DIV/0!</v>
      </c>
      <c r="G290" s="381" t="e">
        <f t="shared" ca="1" si="89"/>
        <v>#DIV/0!</v>
      </c>
      <c r="H290" s="381" t="e">
        <f t="shared" ca="1" si="89"/>
        <v>#DIV/0!</v>
      </c>
      <c r="I290" s="381" t="e">
        <f t="shared" ca="1" si="89"/>
        <v>#DIV/0!</v>
      </c>
      <c r="J290" s="381" t="e">
        <f t="shared" ca="1" si="89"/>
        <v>#DIV/0!</v>
      </c>
      <c r="K290" s="381" t="e">
        <f t="shared" ca="1" si="89"/>
        <v>#DIV/0!</v>
      </c>
      <c r="L290" s="381" t="e">
        <f t="shared" ca="1" si="89"/>
        <v>#DIV/0!</v>
      </c>
      <c r="M290" s="381" t="e">
        <f t="shared" ca="1" si="89"/>
        <v>#DIV/0!</v>
      </c>
      <c r="N290" s="381" t="e">
        <f t="shared" ca="1" si="89"/>
        <v>#DIV/0!</v>
      </c>
      <c r="O290" s="381" t="e">
        <f t="shared" ca="1" si="89"/>
        <v>#DIV/0!</v>
      </c>
      <c r="P290" s="382" t="e">
        <f t="shared" ca="1" si="89"/>
        <v>#DIV/0!</v>
      </c>
    </row>
    <row r="291" spans="2:18">
      <c r="B291" s="1813"/>
      <c r="C291" s="384" t="s">
        <v>1272</v>
      </c>
      <c r="D291" s="378"/>
      <c r="E291" s="385" t="e">
        <f t="shared" ref="E291:P291" ca="1" si="90">E294-E292-E290</f>
        <v>#DIV/0!</v>
      </c>
      <c r="F291" s="385" t="e">
        <f t="shared" ca="1" si="90"/>
        <v>#DIV/0!</v>
      </c>
      <c r="G291" s="385" t="e">
        <f t="shared" ca="1" si="90"/>
        <v>#DIV/0!</v>
      </c>
      <c r="H291" s="385" t="e">
        <f t="shared" ca="1" si="90"/>
        <v>#DIV/0!</v>
      </c>
      <c r="I291" s="385" t="e">
        <f t="shared" ca="1" si="90"/>
        <v>#DIV/0!</v>
      </c>
      <c r="J291" s="385" t="e">
        <f t="shared" ca="1" si="90"/>
        <v>#DIV/0!</v>
      </c>
      <c r="K291" s="385" t="e">
        <f t="shared" ca="1" si="90"/>
        <v>#DIV/0!</v>
      </c>
      <c r="L291" s="385" t="e">
        <f t="shared" ca="1" si="90"/>
        <v>#DIV/0!</v>
      </c>
      <c r="M291" s="385" t="e">
        <f t="shared" ca="1" si="90"/>
        <v>#DIV/0!</v>
      </c>
      <c r="N291" s="385" t="e">
        <f t="shared" ca="1" si="90"/>
        <v>#DIV/0!</v>
      </c>
      <c r="O291" s="385" t="e">
        <f t="shared" ca="1" si="90"/>
        <v>#DIV/0!</v>
      </c>
      <c r="P291" s="386" t="e">
        <f t="shared" ca="1" si="90"/>
        <v>#DIV/0!</v>
      </c>
    </row>
    <row r="292" spans="2:18">
      <c r="C292" s="384" t="s">
        <v>1273</v>
      </c>
      <c r="D292" s="378"/>
      <c r="E292" s="385" t="e">
        <f t="shared" ref="E292:P292" ca="1" si="91">-E288*E290</f>
        <v>#DIV/0!</v>
      </c>
      <c r="F292" s="385" t="e">
        <f t="shared" ca="1" si="91"/>
        <v>#DIV/0!</v>
      </c>
      <c r="G292" s="385" t="e">
        <f t="shared" ca="1" si="91"/>
        <v>#DIV/0!</v>
      </c>
      <c r="H292" s="385" t="e">
        <f t="shared" ca="1" si="91"/>
        <v>#DIV/0!</v>
      </c>
      <c r="I292" s="385" t="e">
        <f t="shared" ca="1" si="91"/>
        <v>#DIV/0!</v>
      </c>
      <c r="J292" s="385" t="e">
        <f t="shared" ca="1" si="91"/>
        <v>#DIV/0!</v>
      </c>
      <c r="K292" s="385" t="e">
        <f t="shared" ca="1" si="91"/>
        <v>#DIV/0!</v>
      </c>
      <c r="L292" s="385" t="e">
        <f t="shared" ca="1" si="91"/>
        <v>#DIV/0!</v>
      </c>
      <c r="M292" s="385" t="e">
        <f t="shared" ca="1" si="91"/>
        <v>#DIV/0!</v>
      </c>
      <c r="N292" s="385" t="e">
        <f t="shared" ca="1" si="91"/>
        <v>#DIV/0!</v>
      </c>
      <c r="O292" s="385" t="e">
        <f t="shared" ca="1" si="91"/>
        <v>#DIV/0!</v>
      </c>
      <c r="P292" s="386" t="e">
        <f t="shared" ca="1" si="91"/>
        <v>#DIV/0!</v>
      </c>
    </row>
    <row r="293" spans="2:18">
      <c r="C293" s="384" t="s">
        <v>1274</v>
      </c>
      <c r="D293" s="378"/>
      <c r="E293" s="385" t="e">
        <f t="shared" ref="E293:P293" ca="1" si="92">E292+E291</f>
        <v>#DIV/0!</v>
      </c>
      <c r="F293" s="385" t="e">
        <f t="shared" ca="1" si="92"/>
        <v>#DIV/0!</v>
      </c>
      <c r="G293" s="385" t="e">
        <f t="shared" ca="1" si="92"/>
        <v>#DIV/0!</v>
      </c>
      <c r="H293" s="385" t="e">
        <f t="shared" ca="1" si="92"/>
        <v>#DIV/0!</v>
      </c>
      <c r="I293" s="385" t="e">
        <f t="shared" ca="1" si="92"/>
        <v>#DIV/0!</v>
      </c>
      <c r="J293" s="385" t="e">
        <f t="shared" ca="1" si="92"/>
        <v>#DIV/0!</v>
      </c>
      <c r="K293" s="385" t="e">
        <f t="shared" ca="1" si="92"/>
        <v>#DIV/0!</v>
      </c>
      <c r="L293" s="385" t="e">
        <f t="shared" ca="1" si="92"/>
        <v>#DIV/0!</v>
      </c>
      <c r="M293" s="385" t="e">
        <f t="shared" ca="1" si="92"/>
        <v>#DIV/0!</v>
      </c>
      <c r="N293" s="385" t="e">
        <f t="shared" ca="1" si="92"/>
        <v>#DIV/0!</v>
      </c>
      <c r="O293" s="385" t="e">
        <f t="shared" ca="1" si="92"/>
        <v>#DIV/0!</v>
      </c>
      <c r="P293" s="386" t="e">
        <f t="shared" ca="1" si="92"/>
        <v>#DIV/0!</v>
      </c>
    </row>
    <row r="294" spans="2:18" ht="15" customHeight="1" thickBot="1">
      <c r="C294" s="387" t="s">
        <v>1275</v>
      </c>
      <c r="D294" s="388"/>
      <c r="E294" s="389" t="e">
        <f t="shared" ref="E294:P294" ca="1" si="93">E296*$D$3</f>
        <v>#DIV/0!</v>
      </c>
      <c r="F294" s="389" t="e">
        <f t="shared" ca="1" si="93"/>
        <v>#DIV/0!</v>
      </c>
      <c r="G294" s="389" t="e">
        <f t="shared" ca="1" si="93"/>
        <v>#DIV/0!</v>
      </c>
      <c r="H294" s="389" t="e">
        <f t="shared" ca="1" si="93"/>
        <v>#DIV/0!</v>
      </c>
      <c r="I294" s="389" t="e">
        <f t="shared" ca="1" si="93"/>
        <v>#DIV/0!</v>
      </c>
      <c r="J294" s="389" t="e">
        <f t="shared" ca="1" si="93"/>
        <v>#DIV/0!</v>
      </c>
      <c r="K294" s="389" t="e">
        <f t="shared" ca="1" si="93"/>
        <v>#DIV/0!</v>
      </c>
      <c r="L294" s="389" t="e">
        <f t="shared" ca="1" si="93"/>
        <v>#DIV/0!</v>
      </c>
      <c r="M294" s="389" t="e">
        <f t="shared" ca="1" si="93"/>
        <v>#DIV/0!</v>
      </c>
      <c r="N294" s="389" t="e">
        <f t="shared" ca="1" si="93"/>
        <v>#DIV/0!</v>
      </c>
      <c r="O294" s="389" t="e">
        <f t="shared" ca="1" si="93"/>
        <v>#DIV/0!</v>
      </c>
      <c r="P294" s="390" t="e">
        <f t="shared" ca="1" si="93"/>
        <v>#DIV/0!</v>
      </c>
    </row>
    <row r="295" spans="2:18">
      <c r="E295" s="391"/>
      <c r="F295" s="391"/>
      <c r="G295" s="391"/>
      <c r="H295" s="391"/>
      <c r="I295" s="391"/>
      <c r="J295" s="391"/>
      <c r="K295" s="391"/>
      <c r="L295" s="391"/>
      <c r="M295" s="391"/>
      <c r="N295" s="391"/>
      <c r="O295" s="391"/>
      <c r="P295" s="391"/>
    </row>
    <row r="296" spans="2:18">
      <c r="C296" s="392" t="s">
        <v>1276</v>
      </c>
      <c r="D296" s="393" t="e">
        <f t="shared" ref="D296:Q296" ca="1" si="94">D302/D300</f>
        <v>#DIV/0!</v>
      </c>
      <c r="E296" s="393" t="e">
        <f t="shared" ca="1" si="94"/>
        <v>#DIV/0!</v>
      </c>
      <c r="F296" s="393" t="e">
        <f t="shared" ca="1" si="94"/>
        <v>#DIV/0!</v>
      </c>
      <c r="G296" s="393" t="e">
        <f t="shared" ca="1" si="94"/>
        <v>#DIV/0!</v>
      </c>
      <c r="H296" s="393" t="e">
        <f t="shared" ca="1" si="94"/>
        <v>#DIV/0!</v>
      </c>
      <c r="I296" s="393" t="e">
        <f t="shared" ca="1" si="94"/>
        <v>#DIV/0!</v>
      </c>
      <c r="J296" s="393" t="e">
        <f t="shared" ca="1" si="94"/>
        <v>#DIV/0!</v>
      </c>
      <c r="K296" s="393" t="e">
        <f t="shared" ca="1" si="94"/>
        <v>#DIV/0!</v>
      </c>
      <c r="L296" s="393" t="e">
        <f t="shared" ca="1" si="94"/>
        <v>#DIV/0!</v>
      </c>
      <c r="M296" s="393" t="e">
        <f t="shared" ca="1" si="94"/>
        <v>#DIV/0!</v>
      </c>
      <c r="N296" s="393" t="e">
        <f t="shared" ca="1" si="94"/>
        <v>#DIV/0!</v>
      </c>
      <c r="O296" s="393" t="e">
        <f t="shared" ca="1" si="94"/>
        <v>#DIV/0!</v>
      </c>
      <c r="P296" s="393" t="e">
        <f t="shared" ca="1" si="94"/>
        <v>#DIV/0!</v>
      </c>
      <c r="Q296" s="393" t="e">
        <f t="shared" ca="1" si="94"/>
        <v>#DIV/0!</v>
      </c>
    </row>
    <row r="297" spans="2:18">
      <c r="C297" s="392" t="s">
        <v>1277</v>
      </c>
      <c r="D297" s="393" t="e">
        <f t="shared" ref="D297:Q297" ca="1" si="95">D306/D300</f>
        <v>#DIV/0!</v>
      </c>
      <c r="E297" s="393" t="e">
        <f t="shared" ca="1" si="95"/>
        <v>#DIV/0!</v>
      </c>
      <c r="F297" s="393" t="e">
        <f t="shared" ca="1" si="95"/>
        <v>#DIV/0!</v>
      </c>
      <c r="G297" s="393" t="e">
        <f t="shared" ca="1" si="95"/>
        <v>#DIV/0!</v>
      </c>
      <c r="H297" s="393" t="e">
        <f t="shared" ca="1" si="95"/>
        <v>#DIV/0!</v>
      </c>
      <c r="I297" s="393" t="e">
        <f t="shared" ca="1" si="95"/>
        <v>#DIV/0!</v>
      </c>
      <c r="J297" s="393" t="e">
        <f t="shared" ca="1" si="95"/>
        <v>#DIV/0!</v>
      </c>
      <c r="K297" s="393" t="e">
        <f t="shared" ca="1" si="95"/>
        <v>#DIV/0!</v>
      </c>
      <c r="L297" s="393" t="e">
        <f t="shared" ca="1" si="95"/>
        <v>#DIV/0!</v>
      </c>
      <c r="M297" s="393" t="e">
        <f t="shared" ca="1" si="95"/>
        <v>#DIV/0!</v>
      </c>
      <c r="N297" s="393" t="e">
        <f t="shared" ca="1" si="95"/>
        <v>#DIV/0!</v>
      </c>
      <c r="O297" s="393" t="e">
        <f t="shared" ca="1" si="95"/>
        <v>#DIV/0!</v>
      </c>
      <c r="P297" s="393" t="e">
        <f t="shared" ca="1" si="95"/>
        <v>#DIV/0!</v>
      </c>
      <c r="Q297" s="393" t="e">
        <f t="shared" ca="1" si="95"/>
        <v>#DIV/0!</v>
      </c>
    </row>
    <row r="298" spans="2:18" ht="15" customHeight="1" thickBot="1">
      <c r="C298" s="392" t="s">
        <v>1278</v>
      </c>
      <c r="D298" s="1815" t="e">
        <f ca="1">D296*UW!$D$21</f>
        <v>#DIV/0!</v>
      </c>
      <c r="E298" s="1815" t="e">
        <f ca="1">E296*UW!$D$21</f>
        <v>#DIV/0!</v>
      </c>
      <c r="F298" s="1815" t="e">
        <f ca="1">F296*UW!$D$21</f>
        <v>#DIV/0!</v>
      </c>
      <c r="G298" s="1815" t="e">
        <f ca="1">G296*UW!$D$21</f>
        <v>#DIV/0!</v>
      </c>
      <c r="H298" s="1815" t="e">
        <f ca="1">H296*UW!$D$21</f>
        <v>#DIV/0!</v>
      </c>
      <c r="I298" s="1815" t="e">
        <f ca="1">I296*UW!$D$21</f>
        <v>#DIV/0!</v>
      </c>
      <c r="J298" s="1815" t="e">
        <f ca="1">J296*UW!$D$21</f>
        <v>#DIV/0!</v>
      </c>
      <c r="K298" s="1815" t="e">
        <f ca="1">K296*UW!$D$21</f>
        <v>#DIV/0!</v>
      </c>
      <c r="L298" s="1815" t="e">
        <f ca="1">L296*UW!$D$21</f>
        <v>#DIV/0!</v>
      </c>
      <c r="M298" s="1815" t="e">
        <f ca="1">M296*UW!$D$21</f>
        <v>#DIV/0!</v>
      </c>
      <c r="N298" s="1815" t="e">
        <f ca="1">N296*UW!$D$21</f>
        <v>#DIV/0!</v>
      </c>
      <c r="O298" s="1815" t="e">
        <f ca="1">O296*UW!$D$21</f>
        <v>#DIV/0!</v>
      </c>
      <c r="P298" s="1815" t="e">
        <f ca="1">P296*UW!$D$21</f>
        <v>#DIV/0!</v>
      </c>
      <c r="Q298" s="1815" t="e">
        <f ca="1">Q296*UW!$D$21</f>
        <v>#DIV/0!</v>
      </c>
    </row>
    <row r="299" spans="2:18">
      <c r="C299" s="394" t="s">
        <v>113</v>
      </c>
      <c r="D299" s="395" t="s">
        <v>124</v>
      </c>
      <c r="E299" s="394">
        <f>P228+1</f>
        <v>49</v>
      </c>
      <c r="F299" s="394">
        <f t="shared" ref="F299:P299" si="96">E299+1</f>
        <v>50</v>
      </c>
      <c r="G299" s="394">
        <f t="shared" si="96"/>
        <v>51</v>
      </c>
      <c r="H299" s="394">
        <f t="shared" si="96"/>
        <v>52</v>
      </c>
      <c r="I299" s="394">
        <f t="shared" si="96"/>
        <v>53</v>
      </c>
      <c r="J299" s="394">
        <f t="shared" si="96"/>
        <v>54</v>
      </c>
      <c r="K299" s="394">
        <f t="shared" si="96"/>
        <v>55</v>
      </c>
      <c r="L299" s="394">
        <f t="shared" si="96"/>
        <v>56</v>
      </c>
      <c r="M299" s="394">
        <f t="shared" si="96"/>
        <v>57</v>
      </c>
      <c r="N299" s="394">
        <f t="shared" si="96"/>
        <v>58</v>
      </c>
      <c r="O299" s="394">
        <f t="shared" si="96"/>
        <v>59</v>
      </c>
      <c r="P299" s="394">
        <f t="shared" si="96"/>
        <v>60</v>
      </c>
      <c r="Q299" s="395" t="s">
        <v>603</v>
      </c>
      <c r="R299" s="232" t="s">
        <v>1279</v>
      </c>
    </row>
    <row r="300" spans="2:18">
      <c r="B300" t="s">
        <v>1137</v>
      </c>
      <c r="C300" s="396" t="s">
        <v>386</v>
      </c>
      <c r="D300" s="1816">
        <f t="shared" ref="D300:D318" ca="1" si="97">P229</f>
        <v>0</v>
      </c>
      <c r="E300" s="1817">
        <f ca="1">SUMIF(UW!$E$612:$DT$612,'Mthly Bdgt'!E$299,UW!$E613:$DT613)</f>
        <v>0</v>
      </c>
      <c r="F300" s="1817">
        <f ca="1">SUMIF(UW!$E$612:$DT$612,'Mthly Bdgt'!F$299,UW!$E613:$DT613)</f>
        <v>0</v>
      </c>
      <c r="G300" s="1817">
        <f ca="1">SUMIF(UW!$E$612:$DT$612,'Mthly Bdgt'!G$299,UW!$E613:$DT613)</f>
        <v>0</v>
      </c>
      <c r="H300" s="1817">
        <f ca="1">SUMIF(UW!$E$612:$DT$612,'Mthly Bdgt'!H$299,UW!$E613:$DT613)</f>
        <v>0</v>
      </c>
      <c r="I300" s="1817">
        <f ca="1">SUMIF(UW!$E$612:$DT$612,'Mthly Bdgt'!I$299,UW!$E613:$DT613)</f>
        <v>0</v>
      </c>
      <c r="J300" s="1817">
        <f ca="1">SUMIF(UW!$E$612:$DT$612,'Mthly Bdgt'!J$299,UW!$E613:$DT613)</f>
        <v>0</v>
      </c>
      <c r="K300" s="1817">
        <f ca="1">SUMIF(UW!$E$612:$DT$612,'Mthly Bdgt'!K$299,UW!$E613:$DT613)</f>
        <v>0</v>
      </c>
      <c r="L300" s="1817">
        <f ca="1">SUMIF(UW!$E$612:$DT$612,'Mthly Bdgt'!L$299,UW!$E613:$DT613)</f>
        <v>0</v>
      </c>
      <c r="M300" s="1817">
        <f ca="1">SUMIF(UW!$E$612:$DT$612,'Mthly Bdgt'!M$299,UW!$E613:$DT613)</f>
        <v>0</v>
      </c>
      <c r="N300" s="1817">
        <f ca="1">SUMIF(UW!$E$612:$DT$612,'Mthly Bdgt'!N$299,UW!$E613:$DT613)</f>
        <v>0</v>
      </c>
      <c r="O300" s="1817">
        <f ca="1">SUMIF(UW!$E$612:$DT$612,'Mthly Bdgt'!O$299,UW!$E613:$DT613)</f>
        <v>0</v>
      </c>
      <c r="P300" s="1817">
        <f ca="1">SUMIF(UW!$E$612:$DT$612,'Mthly Bdgt'!P$299,UW!$E613:$DT613)</f>
        <v>0</v>
      </c>
      <c r="Q300" s="1816">
        <f ca="1">SUM(E300:P300)</f>
        <v>0</v>
      </c>
      <c r="R300" s="1818">
        <f ca="1">Q300-UW!I223</f>
        <v>0</v>
      </c>
    </row>
    <row r="301" spans="2:18">
      <c r="C301" s="397" t="s">
        <v>115</v>
      </c>
      <c r="D301" s="1819">
        <f t="shared" ca="1" si="97"/>
        <v>0</v>
      </c>
      <c r="E301" s="1820">
        <f ca="1">SUMIF(UW!$E$612:$DT$612,'Mthly Bdgt'!E$299,UW!$E614:$DT614)</f>
        <v>0</v>
      </c>
      <c r="F301" s="1820">
        <f ca="1">SUMIF(UW!$E$612:$DT$612,'Mthly Bdgt'!F$299,UW!$E614:$DT614)</f>
        <v>0</v>
      </c>
      <c r="G301" s="1820">
        <f ca="1">SUMIF(UW!$E$612:$DT$612,'Mthly Bdgt'!G$299,UW!$E614:$DT614)</f>
        <v>0</v>
      </c>
      <c r="H301" s="1820">
        <f ca="1">SUMIF(UW!$E$612:$DT$612,'Mthly Bdgt'!H$299,UW!$E614:$DT614)</f>
        <v>0</v>
      </c>
      <c r="I301" s="1820">
        <f ca="1">SUMIF(UW!$E$612:$DT$612,'Mthly Bdgt'!I$299,UW!$E614:$DT614)</f>
        <v>0</v>
      </c>
      <c r="J301" s="1820">
        <f ca="1">SUMIF(UW!$E$612:$DT$612,'Mthly Bdgt'!J$299,UW!$E614:$DT614)</f>
        <v>0</v>
      </c>
      <c r="K301" s="1820">
        <f ca="1">SUMIF(UW!$E$612:$DT$612,'Mthly Bdgt'!K$299,UW!$E614:$DT614)</f>
        <v>0</v>
      </c>
      <c r="L301" s="1820">
        <f ca="1">SUMIF(UW!$E$612:$DT$612,'Mthly Bdgt'!L$299,UW!$E614:$DT614)</f>
        <v>0</v>
      </c>
      <c r="M301" s="1820">
        <f ca="1">SUMIF(UW!$E$612:$DT$612,'Mthly Bdgt'!M$299,UW!$E614:$DT614)</f>
        <v>0</v>
      </c>
      <c r="N301" s="1820">
        <f ca="1">SUMIF(UW!$E$612:$DT$612,'Mthly Bdgt'!N$299,UW!$E614:$DT614)</f>
        <v>0</v>
      </c>
      <c r="O301" s="1820">
        <f ca="1">SUMIF(UW!$E$612:$DT$612,'Mthly Bdgt'!O$299,UW!$E614:$DT614)</f>
        <v>0</v>
      </c>
      <c r="P301" s="1820">
        <f ca="1">SUMIF(UW!$E$612:$DT$612,'Mthly Bdgt'!P$299,UW!$E614:$DT614)</f>
        <v>0</v>
      </c>
      <c r="Q301" s="1819">
        <f ca="1">SUM(E301:P301)</f>
        <v>0</v>
      </c>
      <c r="R301" s="1818">
        <f ca="1">Q301-UW!I224</f>
        <v>0</v>
      </c>
    </row>
    <row r="302" spans="2:18">
      <c r="B302" t="s">
        <v>1280</v>
      </c>
      <c r="C302" s="396" t="s">
        <v>116</v>
      </c>
      <c r="D302" s="1816">
        <f t="shared" ca="1" si="97"/>
        <v>0</v>
      </c>
      <c r="E302" s="1817">
        <f t="shared" ref="E302:Q302" ca="1" si="98">SUM(E300:E301)</f>
        <v>0</v>
      </c>
      <c r="F302" s="1817">
        <f t="shared" ca="1" si="98"/>
        <v>0</v>
      </c>
      <c r="G302" s="1817">
        <f t="shared" ca="1" si="98"/>
        <v>0</v>
      </c>
      <c r="H302" s="1817">
        <f t="shared" ca="1" si="98"/>
        <v>0</v>
      </c>
      <c r="I302" s="1817">
        <f t="shared" ca="1" si="98"/>
        <v>0</v>
      </c>
      <c r="J302" s="1817">
        <f t="shared" ca="1" si="98"/>
        <v>0</v>
      </c>
      <c r="K302" s="1817">
        <f t="shared" ca="1" si="98"/>
        <v>0</v>
      </c>
      <c r="L302" s="1817">
        <f t="shared" ca="1" si="98"/>
        <v>0</v>
      </c>
      <c r="M302" s="1817">
        <f t="shared" ca="1" si="98"/>
        <v>0</v>
      </c>
      <c r="N302" s="1817">
        <f t="shared" ca="1" si="98"/>
        <v>0</v>
      </c>
      <c r="O302" s="1817">
        <f t="shared" ca="1" si="98"/>
        <v>0</v>
      </c>
      <c r="P302" s="1817">
        <f t="shared" ca="1" si="98"/>
        <v>0</v>
      </c>
      <c r="Q302" s="1816">
        <f t="shared" ca="1" si="98"/>
        <v>0</v>
      </c>
      <c r="R302" s="1818">
        <f ca="1">Q302-UW!I225</f>
        <v>0</v>
      </c>
    </row>
    <row r="303" spans="2:18">
      <c r="C303" s="397" t="s">
        <v>117</v>
      </c>
      <c r="D303" s="1819">
        <f t="shared" ca="1" si="97"/>
        <v>0</v>
      </c>
      <c r="E303" s="1820">
        <f ca="1">SUMIF(UW!$E$612:$DT$612,'Mthly Bdgt'!E$299,UW!$E616:$DT616)</f>
        <v>0</v>
      </c>
      <c r="F303" s="1820">
        <f ca="1">SUMIF(UW!$E$612:$DT$612,'Mthly Bdgt'!F$299,UW!$E616:$DT616)</f>
        <v>0</v>
      </c>
      <c r="G303" s="1820">
        <f ca="1">SUMIF(UW!$E$612:$DT$612,'Mthly Bdgt'!G$299,UW!$E616:$DT616)</f>
        <v>0</v>
      </c>
      <c r="H303" s="1820">
        <f ca="1">SUMIF(UW!$E$612:$DT$612,'Mthly Bdgt'!H$299,UW!$E616:$DT616)</f>
        <v>0</v>
      </c>
      <c r="I303" s="1820">
        <f ca="1">SUMIF(UW!$E$612:$DT$612,'Mthly Bdgt'!I$299,UW!$E616:$DT616)</f>
        <v>0</v>
      </c>
      <c r="J303" s="1820">
        <f ca="1">SUMIF(UW!$E$612:$DT$612,'Mthly Bdgt'!J$299,UW!$E616:$DT616)</f>
        <v>0</v>
      </c>
      <c r="K303" s="1820">
        <f ca="1">SUMIF(UW!$E$612:$DT$612,'Mthly Bdgt'!K$299,UW!$E616:$DT616)</f>
        <v>0</v>
      </c>
      <c r="L303" s="1820">
        <f ca="1">SUMIF(UW!$E$612:$DT$612,'Mthly Bdgt'!L$299,UW!$E616:$DT616)</f>
        <v>0</v>
      </c>
      <c r="M303" s="1820">
        <f ca="1">SUMIF(UW!$E$612:$DT$612,'Mthly Bdgt'!M$299,UW!$E616:$DT616)</f>
        <v>0</v>
      </c>
      <c r="N303" s="1820">
        <f ca="1">SUMIF(UW!$E$612:$DT$612,'Mthly Bdgt'!N$299,UW!$E616:$DT616)</f>
        <v>0</v>
      </c>
      <c r="O303" s="1820">
        <f ca="1">SUMIF(UW!$E$612:$DT$612,'Mthly Bdgt'!O$299,UW!$E616:$DT616)</f>
        <v>0</v>
      </c>
      <c r="P303" s="1820">
        <f ca="1">SUMIF(UW!$E$612:$DT$612,'Mthly Bdgt'!P$299,UW!$E616:$DT616)</f>
        <v>0</v>
      </c>
      <c r="Q303" s="1819">
        <f ca="1">SUM(E303:P303)</f>
        <v>0</v>
      </c>
      <c r="R303" s="1818">
        <f ca="1">Q303-UW!I226</f>
        <v>0</v>
      </c>
    </row>
    <row r="304" spans="2:18">
      <c r="B304" t="s">
        <v>1281</v>
      </c>
      <c r="C304" s="396" t="s">
        <v>387</v>
      </c>
      <c r="D304" s="1816">
        <f t="shared" ca="1" si="97"/>
        <v>0</v>
      </c>
      <c r="E304" s="1817">
        <f t="shared" ref="E304:Q304" ca="1" si="99">SUM(E302:E303)</f>
        <v>0</v>
      </c>
      <c r="F304" s="1817">
        <f t="shared" ca="1" si="99"/>
        <v>0</v>
      </c>
      <c r="G304" s="1817">
        <f t="shared" ca="1" si="99"/>
        <v>0</v>
      </c>
      <c r="H304" s="1817">
        <f t="shared" ca="1" si="99"/>
        <v>0</v>
      </c>
      <c r="I304" s="1817">
        <f t="shared" ca="1" si="99"/>
        <v>0</v>
      </c>
      <c r="J304" s="1817">
        <f t="shared" ca="1" si="99"/>
        <v>0</v>
      </c>
      <c r="K304" s="1817">
        <f t="shared" ca="1" si="99"/>
        <v>0</v>
      </c>
      <c r="L304" s="1817">
        <f t="shared" ca="1" si="99"/>
        <v>0</v>
      </c>
      <c r="M304" s="1817">
        <f t="shared" ca="1" si="99"/>
        <v>0</v>
      </c>
      <c r="N304" s="1817">
        <f t="shared" ca="1" si="99"/>
        <v>0</v>
      </c>
      <c r="O304" s="1817">
        <f t="shared" ca="1" si="99"/>
        <v>0</v>
      </c>
      <c r="P304" s="1817">
        <f t="shared" ca="1" si="99"/>
        <v>0</v>
      </c>
      <c r="Q304" s="1816">
        <f t="shared" ca="1" si="99"/>
        <v>0</v>
      </c>
      <c r="R304" s="1818">
        <f ca="1">Q304-UW!I227</f>
        <v>0</v>
      </c>
    </row>
    <row r="305" spans="2:18">
      <c r="B305" s="1821">
        <v>5</v>
      </c>
      <c r="C305" s="397" t="s">
        <v>1282</v>
      </c>
      <c r="D305" s="1819">
        <f t="shared" ca="1" si="97"/>
        <v>0</v>
      </c>
      <c r="E305" s="1820">
        <f ca="1">-IF(OFFSET(UW!$D$199,,ROUNDUP('Mthly Bdgt'!E299/12,0))="Yes",(E291*UW!$D$23*E321)/12,0)</f>
        <v>0</v>
      </c>
      <c r="F305" s="1820">
        <f ca="1">-IF(OFFSET(UW!$D$199,,ROUNDUP('Mthly Bdgt'!F299/12,0))="Yes",(F291*UW!$D$23*F321)/12,0)</f>
        <v>0</v>
      </c>
      <c r="G305" s="1820">
        <f ca="1">-IF(OFFSET(UW!$D$199,,ROUNDUP('Mthly Bdgt'!G299/12,0))="Yes",(G291*UW!$D$23*G321)/12,0)</f>
        <v>0</v>
      </c>
      <c r="H305" s="1820">
        <f ca="1">-IF(OFFSET(UW!$D$199,,ROUNDUP('Mthly Bdgt'!H299/12,0))="Yes",(H291*UW!$D$23*H321)/12,0)</f>
        <v>0</v>
      </c>
      <c r="I305" s="1820">
        <f ca="1">-IF(OFFSET(UW!$D$199,,ROUNDUP('Mthly Bdgt'!I299/12,0))="Yes",(I291*UW!$D$23*I321)/12,0)</f>
        <v>0</v>
      </c>
      <c r="J305" s="1820">
        <f ca="1">-IF(OFFSET(UW!$D$199,,ROUNDUP('Mthly Bdgt'!J299/12,0))="Yes",(J291*UW!$D$23*J321)/12,0)</f>
        <v>0</v>
      </c>
      <c r="K305" s="1820">
        <f ca="1">-IF(OFFSET(UW!$D$199,,ROUNDUP('Mthly Bdgt'!K299/12,0))="Yes",(K291*UW!$D$23*K321)/12,0)</f>
        <v>0</v>
      </c>
      <c r="L305" s="1820">
        <f ca="1">-IF(OFFSET(UW!$D$199,,ROUNDUP('Mthly Bdgt'!L299/12,0))="Yes",(L291*UW!$D$23*L321)/12,0)</f>
        <v>0</v>
      </c>
      <c r="M305" s="1820">
        <f ca="1">-IF(OFFSET(UW!$D$199,,ROUNDUP('Mthly Bdgt'!M299/12,0))="Yes",(M291*UW!$D$23*M321)/12,0)</f>
        <v>0</v>
      </c>
      <c r="N305" s="1820">
        <f ca="1">-IF(OFFSET(UW!$D$199,,ROUNDUP('Mthly Bdgt'!N299/12,0))="Yes",(N291*UW!$D$23*N321)/12,0)</f>
        <v>0</v>
      </c>
      <c r="O305" s="1820">
        <f ca="1">-IF(OFFSET(UW!$D$199,,ROUNDUP('Mthly Bdgt'!O299/12,0))="Yes",(O291*UW!$D$23*O321)/12,0)</f>
        <v>0</v>
      </c>
      <c r="P305" s="1820">
        <f ca="1">-IF(OFFSET(UW!$D$199,,ROUNDUP('Mthly Bdgt'!P299/12,0))="Yes",(P291*UW!$D$23*P321)/12,0)</f>
        <v>0</v>
      </c>
      <c r="Q305" s="1819">
        <f ca="1">SUM(E305:P305)</f>
        <v>0</v>
      </c>
      <c r="R305" s="1818">
        <f ca="1">Q305-UW!I228</f>
        <v>0</v>
      </c>
    </row>
    <row r="306" spans="2:18">
      <c r="C306" s="396" t="s">
        <v>1242</v>
      </c>
      <c r="D306" s="1816">
        <f t="shared" ca="1" si="97"/>
        <v>0</v>
      </c>
      <c r="E306" s="1817">
        <f t="shared" ref="E306:Q306" ca="1" si="100">SUM(E304:E305)</f>
        <v>0</v>
      </c>
      <c r="F306" s="1817">
        <f t="shared" ca="1" si="100"/>
        <v>0</v>
      </c>
      <c r="G306" s="1817">
        <f t="shared" ca="1" si="100"/>
        <v>0</v>
      </c>
      <c r="H306" s="1817">
        <f t="shared" ca="1" si="100"/>
        <v>0</v>
      </c>
      <c r="I306" s="1817">
        <f t="shared" ca="1" si="100"/>
        <v>0</v>
      </c>
      <c r="J306" s="1817">
        <f t="shared" ca="1" si="100"/>
        <v>0</v>
      </c>
      <c r="K306" s="1817">
        <f t="shared" ca="1" si="100"/>
        <v>0</v>
      </c>
      <c r="L306" s="1817">
        <f t="shared" ca="1" si="100"/>
        <v>0</v>
      </c>
      <c r="M306" s="1817">
        <f t="shared" ca="1" si="100"/>
        <v>0</v>
      </c>
      <c r="N306" s="1817">
        <f t="shared" ca="1" si="100"/>
        <v>0</v>
      </c>
      <c r="O306" s="1817">
        <f t="shared" ca="1" si="100"/>
        <v>0</v>
      </c>
      <c r="P306" s="1817">
        <f t="shared" ca="1" si="100"/>
        <v>0</v>
      </c>
      <c r="Q306" s="1816">
        <f t="shared" ca="1" si="100"/>
        <v>0</v>
      </c>
      <c r="R306" s="1818">
        <f ca="1">Q306-UW!I229</f>
        <v>0</v>
      </c>
    </row>
    <row r="307" spans="2:18" hidden="1">
      <c r="C307" s="396"/>
      <c r="D307" s="1822">
        <f t="shared" ca="1" si="97"/>
        <v>0</v>
      </c>
      <c r="E307" s="1818">
        <f ca="1">SUMIF(UW!$E$612:$DT$612,'Mthly Bdgt'!E$299,UW!$E620:$DT702)</f>
        <v>0</v>
      </c>
      <c r="F307" s="1818">
        <f ca="1">SUMIF(UW!$E$612:$DT$612,'Mthly Bdgt'!F$299,UW!$E620:$DT702)</f>
        <v>0</v>
      </c>
      <c r="G307" s="1818">
        <f ca="1">SUMIF(UW!$E$612:$DT$612,'Mthly Bdgt'!G$299,UW!$E620:$DT702)</f>
        <v>0</v>
      </c>
      <c r="H307" s="1818">
        <f ca="1">SUMIF(UW!$E$612:$DT$612,'Mthly Bdgt'!H$299,UW!$E620:$DT702)</f>
        <v>0</v>
      </c>
      <c r="I307" s="1818">
        <f ca="1">SUMIF(UW!$E$612:$DT$612,'Mthly Bdgt'!I$299,UW!$E620:$DT702)</f>
        <v>0</v>
      </c>
      <c r="J307" s="1818">
        <f ca="1">SUMIF(UW!$E$612:$DT$612,'Mthly Bdgt'!J$299,UW!$E620:$DT702)</f>
        <v>0</v>
      </c>
      <c r="K307" s="1818">
        <f ca="1">SUMIF(UW!$E$612:$DT$612,'Mthly Bdgt'!K$299,UW!$E620:$DT702)</f>
        <v>0</v>
      </c>
      <c r="L307" s="1818">
        <f ca="1">SUMIF(UW!$E$612:$DT$612,'Mthly Bdgt'!L$299,UW!$E620:$DT702)</f>
        <v>0</v>
      </c>
      <c r="M307" s="1818">
        <f ca="1">SUMIF(UW!$E$612:$DT$612,'Mthly Bdgt'!M$299,UW!$E620:$DT702)</f>
        <v>0</v>
      </c>
      <c r="N307" s="1818">
        <f ca="1">SUMIF(UW!$E$612:$DT$612,'Mthly Bdgt'!N$299,UW!$E620:$DT702)</f>
        <v>0</v>
      </c>
      <c r="O307" s="1818">
        <f ca="1">SUMIF(UW!$E$612:$DT$612,'Mthly Bdgt'!O$299,UW!$E620:$DT702)</f>
        <v>0</v>
      </c>
      <c r="P307" s="1818">
        <f ca="1">SUMIF(UW!$E$612:$DT$612,'Mthly Bdgt'!P$299,UW!$E620:$DT702)</f>
        <v>0</v>
      </c>
      <c r="Q307" s="1822"/>
      <c r="R307" s="1818">
        <f ca="1">Q307-UW!I231</f>
        <v>0</v>
      </c>
    </row>
    <row r="308" spans="2:18">
      <c r="C308" s="398" t="s">
        <v>407</v>
      </c>
      <c r="D308" s="1822">
        <f t="shared" ca="1" si="97"/>
        <v>0</v>
      </c>
      <c r="E308" s="1818">
        <f ca="1">SUMIF(UW!$E$612:$DT$612,'Mthly Bdgt'!E$299,UW!$E674:$DT674)</f>
        <v>0</v>
      </c>
      <c r="F308" s="1818">
        <f ca="1">SUMIF(UW!$E$612:$DT$612,'Mthly Bdgt'!F$299,UW!$E674:$DT674)</f>
        <v>0</v>
      </c>
      <c r="G308" s="1818">
        <f ca="1">SUMIF(UW!$E$612:$DT$612,'Mthly Bdgt'!G$299,UW!$E674:$DT674)</f>
        <v>0</v>
      </c>
      <c r="H308" s="1818">
        <f ca="1">SUMIF(UW!$E$612:$DT$612,'Mthly Bdgt'!H$299,UW!$E674:$DT674)</f>
        <v>0</v>
      </c>
      <c r="I308" s="1818">
        <f ca="1">SUMIF(UW!$E$612:$DT$612,'Mthly Bdgt'!I$299,UW!$E674:$DT674)</f>
        <v>0</v>
      </c>
      <c r="J308" s="1818">
        <f ca="1">SUMIF(UW!$E$612:$DT$612,'Mthly Bdgt'!J$299,UW!$E674:$DT674)</f>
        <v>0</v>
      </c>
      <c r="K308" s="1818">
        <f ca="1">SUMIF(UW!$E$612:$DT$612,'Mthly Bdgt'!K$299,UW!$E674:$DT674)</f>
        <v>0</v>
      </c>
      <c r="L308" s="1818">
        <f ca="1">SUMIF(UW!$E$612:$DT$612,'Mthly Bdgt'!L$299,UW!$E674:$DT674)</f>
        <v>0</v>
      </c>
      <c r="M308" s="1818">
        <f ca="1">SUMIF(UW!$E$612:$DT$612,'Mthly Bdgt'!M$299,UW!$E674:$DT674)</f>
        <v>0</v>
      </c>
      <c r="N308" s="1818">
        <f ca="1">SUMIF(UW!$E$612:$DT$612,'Mthly Bdgt'!N$299,UW!$E674:$DT674)</f>
        <v>0</v>
      </c>
      <c r="O308" s="1818">
        <f ca="1">SUMIF(UW!$E$612:$DT$612,'Mthly Bdgt'!O$299,UW!$E674:$DT674)</f>
        <v>0</v>
      </c>
      <c r="P308" s="1818">
        <f ca="1">SUMIF(UW!$E$612:$DT$612,'Mthly Bdgt'!P$299,UW!$E674:$DT674)</f>
        <v>0</v>
      </c>
      <c r="Q308" s="1822">
        <f t="shared" ref="Q308:Q319" ca="1" si="101">SUM(E308:P308)</f>
        <v>0</v>
      </c>
      <c r="R308" s="1818">
        <f ca="1">Q308-UW!I317</f>
        <v>0</v>
      </c>
    </row>
    <row r="309" spans="2:18">
      <c r="C309" s="398" t="s">
        <v>408</v>
      </c>
      <c r="D309" s="1822">
        <f t="shared" ca="1" si="97"/>
        <v>0</v>
      </c>
      <c r="E309" s="1818">
        <f ca="1">SUMIF(UW!$E$612:$DT$612,'Mthly Bdgt'!E$299,UW!$E675:$DT675)</f>
        <v>0</v>
      </c>
      <c r="F309" s="1818">
        <f ca="1">SUMIF(UW!$E$612:$DT$612,'Mthly Bdgt'!F$299,UW!$E675:$DT675)</f>
        <v>0</v>
      </c>
      <c r="G309" s="1818">
        <f ca="1">SUMIF(UW!$E$612:$DT$612,'Mthly Bdgt'!G$299,UW!$E675:$DT675)</f>
        <v>0</v>
      </c>
      <c r="H309" s="1818">
        <f ca="1">SUMIF(UW!$E$612:$DT$612,'Mthly Bdgt'!H$299,UW!$E675:$DT675)</f>
        <v>0</v>
      </c>
      <c r="I309" s="1818">
        <f ca="1">SUMIF(UW!$E$612:$DT$612,'Mthly Bdgt'!I$299,UW!$E675:$DT675)</f>
        <v>0</v>
      </c>
      <c r="J309" s="1818">
        <f ca="1">SUMIF(UW!$E$612:$DT$612,'Mthly Bdgt'!J$299,UW!$E675:$DT675)</f>
        <v>0</v>
      </c>
      <c r="K309" s="1818">
        <f ca="1">SUMIF(UW!$E$612:$DT$612,'Mthly Bdgt'!K$299,UW!$E675:$DT675)</f>
        <v>0</v>
      </c>
      <c r="L309" s="1818">
        <f ca="1">SUMIF(UW!$E$612:$DT$612,'Mthly Bdgt'!L$299,UW!$E675:$DT675)</f>
        <v>0</v>
      </c>
      <c r="M309" s="1818">
        <f ca="1">SUMIF(UW!$E$612:$DT$612,'Mthly Bdgt'!M$299,UW!$E675:$DT675)</f>
        <v>0</v>
      </c>
      <c r="N309" s="1818">
        <f ca="1">SUMIF(UW!$E$612:$DT$612,'Mthly Bdgt'!N$299,UW!$E675:$DT675)</f>
        <v>0</v>
      </c>
      <c r="O309" s="1818">
        <f ca="1">SUMIF(UW!$E$612:$DT$612,'Mthly Bdgt'!O$299,UW!$E675:$DT675)</f>
        <v>0</v>
      </c>
      <c r="P309" s="1818">
        <f ca="1">SUMIF(UW!$E$612:$DT$612,'Mthly Bdgt'!P$299,UW!$E675:$DT675)</f>
        <v>0</v>
      </c>
      <c r="Q309" s="1822">
        <f t="shared" ca="1" si="101"/>
        <v>0</v>
      </c>
      <c r="R309" s="1818">
        <f ca="1">Q309-UW!I318</f>
        <v>0</v>
      </c>
    </row>
    <row r="310" spans="2:18">
      <c r="C310" s="398" t="s">
        <v>409</v>
      </c>
      <c r="D310" s="1822">
        <f t="shared" ca="1" si="97"/>
        <v>0</v>
      </c>
      <c r="E310" s="1818">
        <f ca="1">SUMIF(UW!$E$612:$DT$612,'Mthly Bdgt'!E$299,UW!$E676:$DT676)</f>
        <v>0</v>
      </c>
      <c r="F310" s="1818">
        <f ca="1">SUMIF(UW!$E$612:$DT$612,'Mthly Bdgt'!F$299,UW!$E676:$DT676)</f>
        <v>0</v>
      </c>
      <c r="G310" s="1818">
        <f ca="1">SUMIF(UW!$E$612:$DT$612,'Mthly Bdgt'!G$299,UW!$E676:$DT676)</f>
        <v>0</v>
      </c>
      <c r="H310" s="1818">
        <f ca="1">SUMIF(UW!$E$612:$DT$612,'Mthly Bdgt'!H$299,UW!$E676:$DT676)</f>
        <v>0</v>
      </c>
      <c r="I310" s="1818">
        <f ca="1">SUMIF(UW!$E$612:$DT$612,'Mthly Bdgt'!I$299,UW!$E676:$DT676)</f>
        <v>0</v>
      </c>
      <c r="J310" s="1818">
        <f ca="1">SUMIF(UW!$E$612:$DT$612,'Mthly Bdgt'!J$299,UW!$E676:$DT676)</f>
        <v>0</v>
      </c>
      <c r="K310" s="1818">
        <f ca="1">SUMIF(UW!$E$612:$DT$612,'Mthly Bdgt'!K$299,UW!$E676:$DT676)</f>
        <v>0</v>
      </c>
      <c r="L310" s="1818">
        <f ca="1">SUMIF(UW!$E$612:$DT$612,'Mthly Bdgt'!L$299,UW!$E676:$DT676)</f>
        <v>0</v>
      </c>
      <c r="M310" s="1818">
        <f ca="1">SUMIF(UW!$E$612:$DT$612,'Mthly Bdgt'!M$299,UW!$E676:$DT676)</f>
        <v>0</v>
      </c>
      <c r="N310" s="1818">
        <f ca="1">SUMIF(UW!$E$612:$DT$612,'Mthly Bdgt'!N$299,UW!$E676:$DT676)</f>
        <v>0</v>
      </c>
      <c r="O310" s="1818">
        <f ca="1">SUMIF(UW!$E$612:$DT$612,'Mthly Bdgt'!O$299,UW!$E676:$DT676)</f>
        <v>0</v>
      </c>
      <c r="P310" s="1818">
        <f ca="1">SUMIF(UW!$E$612:$DT$612,'Mthly Bdgt'!P$299,UW!$E676:$DT676)</f>
        <v>0</v>
      </c>
      <c r="Q310" s="1822">
        <f t="shared" ca="1" si="101"/>
        <v>0</v>
      </c>
      <c r="R310" s="1818">
        <f ca="1">Q310-UW!I319</f>
        <v>0</v>
      </c>
    </row>
    <row r="311" spans="2:18">
      <c r="C311" s="398" t="s">
        <v>1284</v>
      </c>
      <c r="D311" s="1822">
        <f t="shared" si="97"/>
        <v>0</v>
      </c>
      <c r="E311" s="1818">
        <f>SUMIF(UW!$E$612:$DT$612,'Mthly Bdgt'!E$299,UW!$E677:$DT677)</f>
        <v>0</v>
      </c>
      <c r="F311" s="1818">
        <f>SUMIF(UW!$E$612:$DT$612,'Mthly Bdgt'!F$299,UW!$E677:$DT677)</f>
        <v>0</v>
      </c>
      <c r="G311" s="1818">
        <f>SUMIF(UW!$E$612:$DT$612,'Mthly Bdgt'!G$299,UW!$E677:$DT677)</f>
        <v>0</v>
      </c>
      <c r="H311" s="1818">
        <f>SUMIF(UW!$E$612:$DT$612,'Mthly Bdgt'!H$299,UW!$E677:$DT677)</f>
        <v>0</v>
      </c>
      <c r="I311" s="1818">
        <f>SUMIF(UW!$E$612:$DT$612,'Mthly Bdgt'!I$299,UW!$E677:$DT677)</f>
        <v>0</v>
      </c>
      <c r="J311" s="1818">
        <f>SUMIF(UW!$E$612:$DT$612,'Mthly Bdgt'!J$299,UW!$E677:$DT677)</f>
        <v>0</v>
      </c>
      <c r="K311" s="1818">
        <f>SUMIF(UW!$E$612:$DT$612,'Mthly Bdgt'!K$299,UW!$E677:$DT677)</f>
        <v>0</v>
      </c>
      <c r="L311" s="1818">
        <f>SUMIF(UW!$E$612:$DT$612,'Mthly Bdgt'!L$299,UW!$E677:$DT677)</f>
        <v>0</v>
      </c>
      <c r="M311" s="1818">
        <f>SUMIF(UW!$E$612:$DT$612,'Mthly Bdgt'!M$299,UW!$E677:$DT677)</f>
        <v>0</v>
      </c>
      <c r="N311" s="1818">
        <f>SUMIF(UW!$E$612:$DT$612,'Mthly Bdgt'!N$299,UW!$E677:$DT677)</f>
        <v>0</v>
      </c>
      <c r="O311" s="1818">
        <f>SUMIF(UW!$E$612:$DT$612,'Mthly Bdgt'!O$299,UW!$E677:$DT677)</f>
        <v>0</v>
      </c>
      <c r="P311" s="1818">
        <f>SUMIF(UW!$E$612:$DT$612,'Mthly Bdgt'!P$299,UW!$E677:$DT677)</f>
        <v>0</v>
      </c>
      <c r="Q311" s="1822">
        <f t="shared" si="101"/>
        <v>0</v>
      </c>
      <c r="R311" s="1818">
        <f>Q311-UW!I320</f>
        <v>0</v>
      </c>
    </row>
    <row r="312" spans="2:18">
      <c r="C312" s="398" t="s">
        <v>1285</v>
      </c>
      <c r="D312" s="1822">
        <f t="shared" si="97"/>
        <v>0</v>
      </c>
      <c r="E312" s="1818">
        <f>SUMIF(UW!$E$612:$DT$612,'Mthly Bdgt'!E$299,UW!$E678:$DT678)</f>
        <v>0</v>
      </c>
      <c r="F312" s="1818">
        <f>SUMIF(UW!$E$612:$DT$612,'Mthly Bdgt'!F$299,UW!$E678:$DT678)</f>
        <v>0</v>
      </c>
      <c r="G312" s="1818">
        <f>SUMIF(UW!$E$612:$DT$612,'Mthly Bdgt'!G$299,UW!$E678:$DT678)</f>
        <v>0</v>
      </c>
      <c r="H312" s="1818">
        <f>SUMIF(UW!$E$612:$DT$612,'Mthly Bdgt'!H$299,UW!$E678:$DT678)</f>
        <v>0</v>
      </c>
      <c r="I312" s="1818">
        <f>SUMIF(UW!$E$612:$DT$612,'Mthly Bdgt'!I$299,UW!$E678:$DT678)</f>
        <v>0</v>
      </c>
      <c r="J312" s="1818">
        <f>SUMIF(UW!$E$612:$DT$612,'Mthly Bdgt'!J$299,UW!$E678:$DT678)</f>
        <v>0</v>
      </c>
      <c r="K312" s="1818">
        <f>SUMIF(UW!$E$612:$DT$612,'Mthly Bdgt'!K$299,UW!$E678:$DT678)</f>
        <v>0</v>
      </c>
      <c r="L312" s="1818">
        <f>SUMIF(UW!$E$612:$DT$612,'Mthly Bdgt'!L$299,UW!$E678:$DT678)</f>
        <v>0</v>
      </c>
      <c r="M312" s="1818">
        <f>SUMIF(UW!$E$612:$DT$612,'Mthly Bdgt'!M$299,UW!$E678:$DT678)</f>
        <v>0</v>
      </c>
      <c r="N312" s="1818">
        <f>SUMIF(UW!$E$612:$DT$612,'Mthly Bdgt'!N$299,UW!$E678:$DT678)</f>
        <v>0</v>
      </c>
      <c r="O312" s="1818">
        <f>SUMIF(UW!$E$612:$DT$612,'Mthly Bdgt'!O$299,UW!$E678:$DT678)</f>
        <v>0</v>
      </c>
      <c r="P312" s="1818">
        <f>SUMIF(UW!$E$612:$DT$612,'Mthly Bdgt'!P$299,UW!$E678:$DT678)</f>
        <v>0</v>
      </c>
      <c r="Q312" s="1822">
        <f t="shared" si="101"/>
        <v>0</v>
      </c>
      <c r="R312" s="1818">
        <f>Q312-UW!I321</f>
        <v>0</v>
      </c>
    </row>
    <row r="313" spans="2:18">
      <c r="C313" s="398" t="s">
        <v>545</v>
      </c>
      <c r="D313" s="1822">
        <f t="shared" si="97"/>
        <v>0</v>
      </c>
      <c r="E313" s="1818">
        <f>SUMIF(UW!$E$612:$DT$612,'Mthly Bdgt'!E$299,UW!$E679:$DT679)</f>
        <v>0</v>
      </c>
      <c r="F313" s="1818">
        <f>SUMIF(UW!$E$612:$DT$612,'Mthly Bdgt'!F$299,UW!$E679:$DT679)</f>
        <v>0</v>
      </c>
      <c r="G313" s="1818">
        <f>SUMIF(UW!$E$612:$DT$612,'Mthly Bdgt'!G$299,UW!$E679:$DT679)</f>
        <v>0</v>
      </c>
      <c r="H313" s="1818">
        <f>SUMIF(UW!$E$612:$DT$612,'Mthly Bdgt'!H$299,UW!$E679:$DT679)</f>
        <v>0</v>
      </c>
      <c r="I313" s="1818">
        <f>SUMIF(UW!$E$612:$DT$612,'Mthly Bdgt'!I$299,UW!$E679:$DT679)</f>
        <v>0</v>
      </c>
      <c r="J313" s="1818">
        <f>SUMIF(UW!$E$612:$DT$612,'Mthly Bdgt'!J$299,UW!$E679:$DT679)</f>
        <v>0</v>
      </c>
      <c r="K313" s="1818">
        <f>SUMIF(UW!$E$612:$DT$612,'Mthly Bdgt'!K$299,UW!$E679:$DT679)</f>
        <v>0</v>
      </c>
      <c r="L313" s="1818">
        <f>SUMIF(UW!$E$612:$DT$612,'Mthly Bdgt'!L$299,UW!$E679:$DT679)</f>
        <v>0</v>
      </c>
      <c r="M313" s="1818">
        <f>SUMIF(UW!$E$612:$DT$612,'Mthly Bdgt'!M$299,UW!$E679:$DT679)</f>
        <v>0</v>
      </c>
      <c r="N313" s="1818">
        <f>SUMIF(UW!$E$612:$DT$612,'Mthly Bdgt'!N$299,UW!$E679:$DT679)</f>
        <v>0</v>
      </c>
      <c r="O313" s="1818">
        <f>SUMIF(UW!$E$612:$DT$612,'Mthly Bdgt'!O$299,UW!$E679:$DT679)</f>
        <v>0</v>
      </c>
      <c r="P313" s="1818">
        <f>SUMIF(UW!$E$612:$DT$612,'Mthly Bdgt'!P$299,UW!$E679:$DT679)</f>
        <v>0</v>
      </c>
      <c r="Q313" s="1822">
        <f t="shared" si="101"/>
        <v>0</v>
      </c>
      <c r="R313" s="1818">
        <f>Q313-UW!I322</f>
        <v>0</v>
      </c>
    </row>
    <row r="314" spans="2:18">
      <c r="C314" s="398" t="s">
        <v>1286</v>
      </c>
      <c r="D314" s="1822">
        <f t="shared" si="97"/>
        <v>0</v>
      </c>
      <c r="E314" s="1818">
        <f>SUMIF(UW!$E$612:$DT$612,'Mthly Bdgt'!E$299,UW!$E680:$DT680)</f>
        <v>0</v>
      </c>
      <c r="F314" s="1818">
        <f>SUMIF(UW!$E$612:$DT$612,'Mthly Bdgt'!F$299,UW!$E680:$DT680)</f>
        <v>0</v>
      </c>
      <c r="G314" s="1818">
        <f>SUMIF(UW!$E$612:$DT$612,'Mthly Bdgt'!G$299,UW!$E680:$DT680)</f>
        <v>0</v>
      </c>
      <c r="H314" s="1818">
        <f>SUMIF(UW!$E$612:$DT$612,'Mthly Bdgt'!H$299,UW!$E680:$DT680)</f>
        <v>0</v>
      </c>
      <c r="I314" s="1818">
        <f>SUMIF(UW!$E$612:$DT$612,'Mthly Bdgt'!I$299,UW!$E680:$DT680)</f>
        <v>0</v>
      </c>
      <c r="J314" s="1818">
        <f>SUMIF(UW!$E$612:$DT$612,'Mthly Bdgt'!J$299,UW!$E680:$DT680)</f>
        <v>0</v>
      </c>
      <c r="K314" s="1818">
        <f>SUMIF(UW!$E$612:$DT$612,'Mthly Bdgt'!K$299,UW!$E680:$DT680)</f>
        <v>0</v>
      </c>
      <c r="L314" s="1818">
        <f>SUMIF(UW!$E$612:$DT$612,'Mthly Bdgt'!L$299,UW!$E680:$DT680)</f>
        <v>0</v>
      </c>
      <c r="M314" s="1818">
        <f>SUMIF(UW!$E$612:$DT$612,'Mthly Bdgt'!M$299,UW!$E680:$DT680)</f>
        <v>0</v>
      </c>
      <c r="N314" s="1818">
        <f>SUMIF(UW!$E$612:$DT$612,'Mthly Bdgt'!N$299,UW!$E680:$DT680)</f>
        <v>0</v>
      </c>
      <c r="O314" s="1818">
        <f>SUMIF(UW!$E$612:$DT$612,'Mthly Bdgt'!O$299,UW!$E680:$DT680)</f>
        <v>0</v>
      </c>
      <c r="P314" s="1818">
        <f>SUMIF(UW!$E$612:$DT$612,'Mthly Bdgt'!P$299,UW!$E680:$DT680)</f>
        <v>0</v>
      </c>
      <c r="Q314" s="1822">
        <f t="shared" si="101"/>
        <v>0</v>
      </c>
      <c r="R314" s="1818">
        <f>Q314-UW!I323</f>
        <v>0</v>
      </c>
    </row>
    <row r="315" spans="2:18">
      <c r="C315" s="398" t="s">
        <v>547</v>
      </c>
      <c r="D315" s="1822">
        <f t="shared" si="97"/>
        <v>0</v>
      </c>
      <c r="E315" s="1818">
        <f>SUMIF(UW!$E$612:$DT$612,'Mthly Bdgt'!E$299,UW!$E681:$DT681)</f>
        <v>0</v>
      </c>
      <c r="F315" s="1818">
        <f>SUMIF(UW!$E$612:$DT$612,'Mthly Bdgt'!F$299,UW!$E681:$DT681)</f>
        <v>0</v>
      </c>
      <c r="G315" s="1818">
        <f>SUMIF(UW!$E$612:$DT$612,'Mthly Bdgt'!G$299,UW!$E681:$DT681)</f>
        <v>0</v>
      </c>
      <c r="H315" s="1818">
        <f>SUMIF(UW!$E$612:$DT$612,'Mthly Bdgt'!H$299,UW!$E681:$DT681)</f>
        <v>0</v>
      </c>
      <c r="I315" s="1818">
        <f>SUMIF(UW!$E$612:$DT$612,'Mthly Bdgt'!I$299,UW!$E681:$DT681)</f>
        <v>0</v>
      </c>
      <c r="J315" s="1818">
        <f>SUMIF(UW!$E$612:$DT$612,'Mthly Bdgt'!J$299,UW!$E681:$DT681)</f>
        <v>0</v>
      </c>
      <c r="K315" s="1818">
        <f>SUMIF(UW!$E$612:$DT$612,'Mthly Bdgt'!K$299,UW!$E681:$DT681)</f>
        <v>0</v>
      </c>
      <c r="L315" s="1818">
        <f>SUMIF(UW!$E$612:$DT$612,'Mthly Bdgt'!L$299,UW!$E681:$DT681)</f>
        <v>0</v>
      </c>
      <c r="M315" s="1818">
        <f>SUMIF(UW!$E$612:$DT$612,'Mthly Bdgt'!M$299,UW!$E681:$DT681)</f>
        <v>0</v>
      </c>
      <c r="N315" s="1818">
        <f>SUMIF(UW!$E$612:$DT$612,'Mthly Bdgt'!N$299,UW!$E681:$DT681)</f>
        <v>0</v>
      </c>
      <c r="O315" s="1818">
        <f>SUMIF(UW!$E$612:$DT$612,'Mthly Bdgt'!O$299,UW!$E681:$DT681)</f>
        <v>0</v>
      </c>
      <c r="P315" s="1818">
        <f>SUMIF(UW!$E$612:$DT$612,'Mthly Bdgt'!P$299,UW!$E681:$DT681)</f>
        <v>0</v>
      </c>
      <c r="Q315" s="1822">
        <f t="shared" si="101"/>
        <v>0</v>
      </c>
      <c r="R315" s="1818">
        <f>Q315-UW!I324</f>
        <v>0</v>
      </c>
    </row>
    <row r="316" spans="2:18">
      <c r="C316" s="398" t="s">
        <v>1287</v>
      </c>
      <c r="D316" s="1822">
        <f t="shared" si="97"/>
        <v>0</v>
      </c>
      <c r="E316" s="1818">
        <f>SUMIF(UW!$E$612:$DT$612,'Mthly Bdgt'!E$299,UW!$E682:$DT682)</f>
        <v>0</v>
      </c>
      <c r="F316" s="1818">
        <f>SUMIF(UW!$E$612:$DT$612,'Mthly Bdgt'!F$299,UW!$E682:$DT682)</f>
        <v>0</v>
      </c>
      <c r="G316" s="1818">
        <f>SUMIF(UW!$E$612:$DT$612,'Mthly Bdgt'!G$299,UW!$E682:$DT682)</f>
        <v>0</v>
      </c>
      <c r="H316" s="1818">
        <f>SUMIF(UW!$E$612:$DT$612,'Mthly Bdgt'!H$299,UW!$E682:$DT682)</f>
        <v>0</v>
      </c>
      <c r="I316" s="1818">
        <f>SUMIF(UW!$E$612:$DT$612,'Mthly Bdgt'!I$299,UW!$E682:$DT682)</f>
        <v>0</v>
      </c>
      <c r="J316" s="1818">
        <f>SUMIF(UW!$E$612:$DT$612,'Mthly Bdgt'!J$299,UW!$E682:$DT682)</f>
        <v>0</v>
      </c>
      <c r="K316" s="1818">
        <f>SUMIF(UW!$E$612:$DT$612,'Mthly Bdgt'!K$299,UW!$E682:$DT682)</f>
        <v>0</v>
      </c>
      <c r="L316" s="1818">
        <f>SUMIF(UW!$E$612:$DT$612,'Mthly Bdgt'!L$299,UW!$E682:$DT682)</f>
        <v>0</v>
      </c>
      <c r="M316" s="1818">
        <f>SUMIF(UW!$E$612:$DT$612,'Mthly Bdgt'!M$299,UW!$E682:$DT682)</f>
        <v>0</v>
      </c>
      <c r="N316" s="1818">
        <f>SUMIF(UW!$E$612:$DT$612,'Mthly Bdgt'!N$299,UW!$E682:$DT682)</f>
        <v>0</v>
      </c>
      <c r="O316" s="1818">
        <f>SUMIF(UW!$E$612:$DT$612,'Mthly Bdgt'!O$299,UW!$E682:$DT682)</f>
        <v>0</v>
      </c>
      <c r="P316" s="1818">
        <f>SUMIF(UW!$E$612:$DT$612,'Mthly Bdgt'!P$299,UW!$E682:$DT682)</f>
        <v>0</v>
      </c>
      <c r="Q316" s="1822">
        <f t="shared" si="101"/>
        <v>0</v>
      </c>
      <c r="R316" s="1818">
        <f>Q316-UW!I325</f>
        <v>0</v>
      </c>
    </row>
    <row r="317" spans="2:18">
      <c r="C317" s="398" t="s">
        <v>1287</v>
      </c>
      <c r="D317" s="1822">
        <f t="shared" si="97"/>
        <v>0</v>
      </c>
      <c r="E317" s="1818">
        <f>SUMIF(UW!$E$612:$DT$612,'Mthly Bdgt'!E$299,UW!$E683:$DT683)</f>
        <v>0</v>
      </c>
      <c r="F317" s="1818">
        <f>SUMIF(UW!$E$612:$DT$612,'Mthly Bdgt'!F$299,UW!$E683:$DT683)</f>
        <v>0</v>
      </c>
      <c r="G317" s="1818">
        <f>SUMIF(UW!$E$612:$DT$612,'Mthly Bdgt'!G$299,UW!$E683:$DT683)</f>
        <v>0</v>
      </c>
      <c r="H317" s="1818">
        <f>SUMIF(UW!$E$612:$DT$612,'Mthly Bdgt'!H$299,UW!$E683:$DT683)</f>
        <v>0</v>
      </c>
      <c r="I317" s="1818">
        <f>SUMIF(UW!$E$612:$DT$612,'Mthly Bdgt'!I$299,UW!$E683:$DT683)</f>
        <v>0</v>
      </c>
      <c r="J317" s="1818">
        <f>SUMIF(UW!$E$612:$DT$612,'Mthly Bdgt'!J$299,UW!$E683:$DT683)</f>
        <v>0</v>
      </c>
      <c r="K317" s="1818">
        <f>SUMIF(UW!$E$612:$DT$612,'Mthly Bdgt'!K$299,UW!$E683:$DT683)</f>
        <v>0</v>
      </c>
      <c r="L317" s="1818">
        <f>SUMIF(UW!$E$612:$DT$612,'Mthly Bdgt'!L$299,UW!$E683:$DT683)</f>
        <v>0</v>
      </c>
      <c r="M317" s="1818">
        <f>SUMIF(UW!$E$612:$DT$612,'Mthly Bdgt'!M$299,UW!$E683:$DT683)</f>
        <v>0</v>
      </c>
      <c r="N317" s="1818">
        <f>SUMIF(UW!$E$612:$DT$612,'Mthly Bdgt'!N$299,UW!$E683:$DT683)</f>
        <v>0</v>
      </c>
      <c r="O317" s="1818">
        <f>SUMIF(UW!$E$612:$DT$612,'Mthly Bdgt'!O$299,UW!$E683:$DT683)</f>
        <v>0</v>
      </c>
      <c r="P317" s="1818">
        <f>SUMIF(UW!$E$612:$DT$612,'Mthly Bdgt'!P$299,UW!$E683:$DT683)</f>
        <v>0</v>
      </c>
      <c r="Q317" s="1822">
        <f t="shared" si="101"/>
        <v>0</v>
      </c>
      <c r="R317" s="1818">
        <f>Q317-UW!I326</f>
        <v>0</v>
      </c>
    </row>
    <row r="318" spans="2:18">
      <c r="C318" s="397" t="s">
        <v>1287</v>
      </c>
      <c r="D318" s="1819">
        <f t="shared" si="97"/>
        <v>0</v>
      </c>
      <c r="E318" s="1820">
        <f>SUMIF(UW!$E$612:$DT$612,'Mthly Bdgt'!E$299,UW!$E684:$DT684)</f>
        <v>0</v>
      </c>
      <c r="F318" s="1820">
        <f>SUMIF(UW!$E$612:$DT$612,'Mthly Bdgt'!F$299,UW!$E684:$DT684)</f>
        <v>0</v>
      </c>
      <c r="G318" s="1820">
        <f>SUMIF(UW!$E$612:$DT$612,'Mthly Bdgt'!G$299,UW!$E684:$DT684)</f>
        <v>0</v>
      </c>
      <c r="H318" s="1820">
        <f>SUMIF(UW!$E$612:$DT$612,'Mthly Bdgt'!H$299,UW!$E684:$DT684)</f>
        <v>0</v>
      </c>
      <c r="I318" s="1820">
        <f>SUMIF(UW!$E$612:$DT$612,'Mthly Bdgt'!I$299,UW!$E684:$DT684)</f>
        <v>0</v>
      </c>
      <c r="J318" s="1820">
        <f>SUMIF(UW!$E$612:$DT$612,'Mthly Bdgt'!J$299,UW!$E684:$DT684)</f>
        <v>0</v>
      </c>
      <c r="K318" s="1820">
        <f>SUMIF(UW!$E$612:$DT$612,'Mthly Bdgt'!K$299,UW!$E684:$DT684)</f>
        <v>0</v>
      </c>
      <c r="L318" s="1820">
        <f>SUMIF(UW!$E$612:$DT$612,'Mthly Bdgt'!L$299,UW!$E684:$DT684)</f>
        <v>0</v>
      </c>
      <c r="M318" s="1820">
        <f>SUMIF(UW!$E$612:$DT$612,'Mthly Bdgt'!M$299,UW!$E684:$DT684)</f>
        <v>0</v>
      </c>
      <c r="N318" s="1820">
        <f>SUMIF(UW!$E$612:$DT$612,'Mthly Bdgt'!N$299,UW!$E684:$DT684)</f>
        <v>0</v>
      </c>
      <c r="O318" s="1820">
        <f>SUMIF(UW!$E$612:$DT$612,'Mthly Bdgt'!O$299,UW!$E684:$DT684)</f>
        <v>0</v>
      </c>
      <c r="P318" s="1820">
        <f>SUMIF(UW!$E$612:$DT$612,'Mthly Bdgt'!P$299,UW!$E684:$DT684)</f>
        <v>0</v>
      </c>
      <c r="Q318" s="1819">
        <f t="shared" si="101"/>
        <v>0</v>
      </c>
      <c r="R318" s="1818">
        <f>Q318-UW!I327</f>
        <v>0</v>
      </c>
    </row>
    <row r="319" spans="2:18">
      <c r="C319" s="394" t="s">
        <v>410</v>
      </c>
      <c r="D319" s="1823">
        <f t="shared" ref="D319:P319" ca="1" si="102">SUM(D306:D318)</f>
        <v>0</v>
      </c>
      <c r="E319" s="1824">
        <f t="shared" ca="1" si="102"/>
        <v>0</v>
      </c>
      <c r="F319" s="1824">
        <f t="shared" ca="1" si="102"/>
        <v>0</v>
      </c>
      <c r="G319" s="1824">
        <f t="shared" ca="1" si="102"/>
        <v>0</v>
      </c>
      <c r="H319" s="1824">
        <f t="shared" ca="1" si="102"/>
        <v>0</v>
      </c>
      <c r="I319" s="1824">
        <f t="shared" ca="1" si="102"/>
        <v>0</v>
      </c>
      <c r="J319" s="1824">
        <f t="shared" ca="1" si="102"/>
        <v>0</v>
      </c>
      <c r="K319" s="1824">
        <f t="shared" ca="1" si="102"/>
        <v>0</v>
      </c>
      <c r="L319" s="1824">
        <f t="shared" ca="1" si="102"/>
        <v>0</v>
      </c>
      <c r="M319" s="1824">
        <f t="shared" ca="1" si="102"/>
        <v>0</v>
      </c>
      <c r="N319" s="1824">
        <f t="shared" ca="1" si="102"/>
        <v>0</v>
      </c>
      <c r="O319" s="1824">
        <f t="shared" ca="1" si="102"/>
        <v>0</v>
      </c>
      <c r="P319" s="1824">
        <f t="shared" ca="1" si="102"/>
        <v>0</v>
      </c>
      <c r="Q319" s="1823">
        <f t="shared" ca="1" si="101"/>
        <v>0</v>
      </c>
      <c r="R319" s="1818">
        <f ca="1">Q319-UW!I328</f>
        <v>0</v>
      </c>
    </row>
    <row r="320" spans="2:18">
      <c r="C320" s="352" t="s">
        <v>1288</v>
      </c>
      <c r="D320" s="1825" t="e">
        <f ca="1">(D300/UW!$D$21)*12</f>
        <v>#DIV/0!</v>
      </c>
      <c r="E320" s="1826" t="e">
        <f ca="1">(E300/UW!$D$21)*12</f>
        <v>#DIV/0!</v>
      </c>
      <c r="F320" s="1826" t="e">
        <f ca="1">(F300/UW!$D$21)*12</f>
        <v>#DIV/0!</v>
      </c>
      <c r="G320" s="1826" t="e">
        <f ca="1">(G300/UW!$D$21)*12</f>
        <v>#DIV/0!</v>
      </c>
      <c r="H320" s="1826" t="e">
        <f ca="1">(H300/UW!$D$21)*12</f>
        <v>#DIV/0!</v>
      </c>
      <c r="I320" s="1826" t="e">
        <f ca="1">(I300/UW!$D$21)*12</f>
        <v>#DIV/0!</v>
      </c>
      <c r="J320" s="1826" t="e">
        <f ca="1">(J300/UW!$D$21)*12</f>
        <v>#DIV/0!</v>
      </c>
      <c r="K320" s="1826" t="e">
        <f ca="1">(K300/UW!$D$21)*12</f>
        <v>#DIV/0!</v>
      </c>
      <c r="L320" s="1826" t="e">
        <f ca="1">(L300/UW!$D$21)*12</f>
        <v>#DIV/0!</v>
      </c>
      <c r="M320" s="1826" t="e">
        <f ca="1">(M300/UW!$D$21)*12</f>
        <v>#DIV/0!</v>
      </c>
      <c r="N320" s="1826" t="e">
        <f ca="1">(N300/UW!$D$21)*12</f>
        <v>#DIV/0!</v>
      </c>
      <c r="O320" s="1826" t="e">
        <f ca="1">(O300/UW!$D$21)*12</f>
        <v>#DIV/0!</v>
      </c>
      <c r="P320" s="1826" t="e">
        <f ca="1">(P300/UW!$D$21)*12</f>
        <v>#DIV/0!</v>
      </c>
      <c r="Q320" s="1825" t="e">
        <f ca="1">(Q300/UW!$D$21)</f>
        <v>#DIV/0!</v>
      </c>
    </row>
    <row r="321" spans="3:18">
      <c r="C321" s="352" t="s">
        <v>1289</v>
      </c>
      <c r="D321" s="1825">
        <f ca="1">IFERROR(D304/(D296*UW!$D$21),0)*12</f>
        <v>0</v>
      </c>
      <c r="E321" s="1826" t="e">
        <f t="shared" ref="E321:P321" ca="1" si="103">E304/E298*12</f>
        <v>#DIV/0!</v>
      </c>
      <c r="F321" s="1826" t="e">
        <f t="shared" ca="1" si="103"/>
        <v>#DIV/0!</v>
      </c>
      <c r="G321" s="1826" t="e">
        <f t="shared" ca="1" si="103"/>
        <v>#DIV/0!</v>
      </c>
      <c r="H321" s="1826" t="e">
        <f t="shared" ca="1" si="103"/>
        <v>#DIV/0!</v>
      </c>
      <c r="I321" s="1826" t="e">
        <f t="shared" ca="1" si="103"/>
        <v>#DIV/0!</v>
      </c>
      <c r="J321" s="1826" t="e">
        <f t="shared" ca="1" si="103"/>
        <v>#DIV/0!</v>
      </c>
      <c r="K321" s="1826" t="e">
        <f t="shared" ca="1" si="103"/>
        <v>#DIV/0!</v>
      </c>
      <c r="L321" s="1826" t="e">
        <f t="shared" ca="1" si="103"/>
        <v>#DIV/0!</v>
      </c>
      <c r="M321" s="1826" t="e">
        <f t="shared" ca="1" si="103"/>
        <v>#DIV/0!</v>
      </c>
      <c r="N321" s="1826" t="e">
        <f t="shared" ca="1" si="103"/>
        <v>#DIV/0!</v>
      </c>
      <c r="O321" s="1826" t="e">
        <f t="shared" ca="1" si="103"/>
        <v>#DIV/0!</v>
      </c>
      <c r="P321" s="1826" t="e">
        <f t="shared" ca="1" si="103"/>
        <v>#DIV/0!</v>
      </c>
      <c r="Q321" s="1825" t="e">
        <f ca="1">Q304/Q298</f>
        <v>#DIV/0!</v>
      </c>
    </row>
    <row r="322" spans="3:18">
      <c r="C322" s="352" t="s">
        <v>119</v>
      </c>
      <c r="D322" s="1825">
        <f t="shared" ref="D322:P322" ca="1" si="104">IFERROR(D306/D298,0)*12</f>
        <v>0</v>
      </c>
      <c r="E322" s="1826">
        <f t="shared" ca="1" si="104"/>
        <v>0</v>
      </c>
      <c r="F322" s="1826">
        <f t="shared" ca="1" si="104"/>
        <v>0</v>
      </c>
      <c r="G322" s="1826">
        <f t="shared" ca="1" si="104"/>
        <v>0</v>
      </c>
      <c r="H322" s="1826">
        <f t="shared" ca="1" si="104"/>
        <v>0</v>
      </c>
      <c r="I322" s="1826">
        <f t="shared" ca="1" si="104"/>
        <v>0</v>
      </c>
      <c r="J322" s="1826">
        <f t="shared" ca="1" si="104"/>
        <v>0</v>
      </c>
      <c r="K322" s="1826">
        <f t="shared" ca="1" si="104"/>
        <v>0</v>
      </c>
      <c r="L322" s="1826">
        <f t="shared" ca="1" si="104"/>
        <v>0</v>
      </c>
      <c r="M322" s="1826">
        <f t="shared" ca="1" si="104"/>
        <v>0</v>
      </c>
      <c r="N322" s="1826">
        <f t="shared" ca="1" si="104"/>
        <v>0</v>
      </c>
      <c r="O322" s="1826">
        <f t="shared" ca="1" si="104"/>
        <v>0</v>
      </c>
      <c r="P322" s="1826">
        <f t="shared" ca="1" si="104"/>
        <v>0</v>
      </c>
      <c r="Q322" s="1825">
        <f ca="1">IFERROR(Q306/Q298,0)</f>
        <v>0</v>
      </c>
    </row>
    <row r="323" spans="3:18">
      <c r="D323" s="371"/>
      <c r="Q323" s="371"/>
    </row>
    <row r="324" spans="3:18">
      <c r="D324" s="371"/>
      <c r="Q324" s="371"/>
    </row>
    <row r="325" spans="3:18">
      <c r="C325" s="394" t="s">
        <v>444</v>
      </c>
      <c r="D325" s="399" t="s">
        <v>124</v>
      </c>
      <c r="E325" s="1827">
        <f t="shared" ref="E325:P325" si="105">E299</f>
        <v>49</v>
      </c>
      <c r="F325" s="1827">
        <f t="shared" si="105"/>
        <v>50</v>
      </c>
      <c r="G325" s="1827">
        <f t="shared" si="105"/>
        <v>51</v>
      </c>
      <c r="H325" s="1827">
        <f t="shared" si="105"/>
        <v>52</v>
      </c>
      <c r="I325" s="1827">
        <f t="shared" si="105"/>
        <v>53</v>
      </c>
      <c r="J325" s="1827">
        <f t="shared" si="105"/>
        <v>54</v>
      </c>
      <c r="K325" s="1827">
        <f t="shared" si="105"/>
        <v>55</v>
      </c>
      <c r="L325" s="1827">
        <f t="shared" si="105"/>
        <v>56</v>
      </c>
      <c r="M325" s="1827">
        <f t="shared" si="105"/>
        <v>57</v>
      </c>
      <c r="N325" s="1827">
        <f t="shared" si="105"/>
        <v>58</v>
      </c>
      <c r="O325" s="1827">
        <f t="shared" si="105"/>
        <v>59</v>
      </c>
      <c r="P325" s="1827">
        <f t="shared" si="105"/>
        <v>60</v>
      </c>
      <c r="Q325" s="399" t="s">
        <v>603</v>
      </c>
    </row>
    <row r="326" spans="3:18">
      <c r="C326" t="s">
        <v>423</v>
      </c>
      <c r="D326" s="1822">
        <f t="shared" ref="D326:D347" ca="1" si="106">P255</f>
        <v>0</v>
      </c>
      <c r="E326" s="1818">
        <f ca="1">SUMIF(UW!$E$612:$DT$612,'Mthly Bdgt'!E$299,UW!$E690:$DT690)</f>
        <v>0</v>
      </c>
      <c r="F326" s="1818">
        <f ca="1">SUMIF(UW!$E$612:$DT$612,'Mthly Bdgt'!F$299,UW!$E690:$DT690)</f>
        <v>0</v>
      </c>
      <c r="G326" s="1818">
        <f ca="1">SUMIF(UW!$E$612:$DT$612,'Mthly Bdgt'!G$299,UW!$E690:$DT690)</f>
        <v>0</v>
      </c>
      <c r="H326" s="1818">
        <f ca="1">SUMIF(UW!$E$612:$DT$612,'Mthly Bdgt'!H$299,UW!$E690:$DT690)</f>
        <v>0</v>
      </c>
      <c r="I326" s="1818">
        <f ca="1">SUMIF(UW!$E$612:$DT$612,'Mthly Bdgt'!I$299,UW!$E690:$DT690)</f>
        <v>0</v>
      </c>
      <c r="J326" s="1818">
        <f ca="1">SUMIF(UW!$E$612:$DT$612,'Mthly Bdgt'!J$299,UW!$E690:$DT690)</f>
        <v>0</v>
      </c>
      <c r="K326" s="1818">
        <f ca="1">SUMIF(UW!$E$612:$DT$612,'Mthly Bdgt'!K$299,UW!$E690:$DT690)</f>
        <v>0</v>
      </c>
      <c r="L326" s="1818">
        <f ca="1">SUMIF(UW!$E$612:$DT$612,'Mthly Bdgt'!L$299,UW!$E690:$DT690)</f>
        <v>0</v>
      </c>
      <c r="M326" s="1818">
        <f ca="1">SUMIF(UW!$E$612:$DT$612,'Mthly Bdgt'!M$299,UW!$E690:$DT690)</f>
        <v>0</v>
      </c>
      <c r="N326" s="1818">
        <f ca="1">SUMIF(UW!$E$612:$DT$612,'Mthly Bdgt'!N$299,UW!$E690:$DT690)</f>
        <v>0</v>
      </c>
      <c r="O326" s="1818">
        <f ca="1">SUMIF(UW!$E$612:$DT$612,'Mthly Bdgt'!O$299,UW!$E690:$DT690)</f>
        <v>0</v>
      </c>
      <c r="P326" s="1818">
        <f ca="1">SUMIF(UW!$E$612:$DT$612,'Mthly Bdgt'!P$299,UW!$E690:$DT690)</f>
        <v>0</v>
      </c>
      <c r="Q326" s="1822">
        <f t="shared" ref="Q326:Q347" ca="1" si="107">SUM(E326:P326)</f>
        <v>0</v>
      </c>
      <c r="R326" s="1818">
        <f ca="1">Q326-UW!I369</f>
        <v>0</v>
      </c>
    </row>
    <row r="327" spans="3:18">
      <c r="C327" t="s">
        <v>855</v>
      </c>
      <c r="D327" s="1822">
        <f t="shared" ca="1" si="106"/>
        <v>0</v>
      </c>
      <c r="E327" s="1818">
        <f ca="1">SUMIF(UW!$E$612:$DT$612,'Mthly Bdgt'!E$299,UW!$E691:$DT691)</f>
        <v>0</v>
      </c>
      <c r="F327" s="1818">
        <f ca="1">SUMIF(UW!$E$612:$DT$612,'Mthly Bdgt'!F$299,UW!$E691:$DT691)</f>
        <v>0</v>
      </c>
      <c r="G327" s="1818">
        <f ca="1">SUMIF(UW!$E$612:$DT$612,'Mthly Bdgt'!G$299,UW!$E691:$DT691)</f>
        <v>0</v>
      </c>
      <c r="H327" s="1818">
        <f ca="1">SUMIF(UW!$E$612:$DT$612,'Mthly Bdgt'!H$299,UW!$E691:$DT691)</f>
        <v>0</v>
      </c>
      <c r="I327" s="1818">
        <f ca="1">SUMIF(UW!$E$612:$DT$612,'Mthly Bdgt'!I$299,UW!$E691:$DT691)</f>
        <v>0</v>
      </c>
      <c r="J327" s="1818">
        <f ca="1">SUMIF(UW!$E$612:$DT$612,'Mthly Bdgt'!J$299,UW!$E691:$DT691)</f>
        <v>0</v>
      </c>
      <c r="K327" s="1818">
        <f ca="1">SUMIF(UW!$E$612:$DT$612,'Mthly Bdgt'!K$299,UW!$E691:$DT691)</f>
        <v>0</v>
      </c>
      <c r="L327" s="1818">
        <f ca="1">SUMIF(UW!$E$612:$DT$612,'Mthly Bdgt'!L$299,UW!$E691:$DT691)</f>
        <v>0</v>
      </c>
      <c r="M327" s="1818">
        <f ca="1">SUMIF(UW!$E$612:$DT$612,'Mthly Bdgt'!M$299,UW!$E691:$DT691)</f>
        <v>0</v>
      </c>
      <c r="N327" s="1818">
        <f ca="1">SUMIF(UW!$E$612:$DT$612,'Mthly Bdgt'!N$299,UW!$E691:$DT691)</f>
        <v>0</v>
      </c>
      <c r="O327" s="1818">
        <f ca="1">SUMIF(UW!$E$612:$DT$612,'Mthly Bdgt'!O$299,UW!$E691:$DT691)</f>
        <v>0</v>
      </c>
      <c r="P327" s="1818">
        <f ca="1">SUMIF(UW!$E$612:$DT$612,'Mthly Bdgt'!P$299,UW!$E691:$DT691)</f>
        <v>0</v>
      </c>
      <c r="Q327" s="1822">
        <f t="shared" ca="1" si="107"/>
        <v>0</v>
      </c>
      <c r="R327" s="1818">
        <f ca="1">Q327-UW!I370</f>
        <v>0</v>
      </c>
    </row>
    <row r="328" spans="3:18">
      <c r="C328" t="s">
        <v>425</v>
      </c>
      <c r="D328" s="1822">
        <f t="shared" ca="1" si="106"/>
        <v>86.594572800000023</v>
      </c>
      <c r="E328" s="1818">
        <f ca="1">SUMIF(UW!$E$612:$DT$612,'Mthly Bdgt'!E$299,UW!$E692:$DT692)</f>
        <v>88.326464256000023</v>
      </c>
      <c r="F328" s="1818">
        <f ca="1">SUMIF(UW!$E$612:$DT$612,'Mthly Bdgt'!F$299,UW!$E692:$DT692)</f>
        <v>88.326464256000023</v>
      </c>
      <c r="G328" s="1818">
        <f ca="1">SUMIF(UW!$E$612:$DT$612,'Mthly Bdgt'!G$299,UW!$E692:$DT692)</f>
        <v>88.326464256000023</v>
      </c>
      <c r="H328" s="1818">
        <f ca="1">SUMIF(UW!$E$612:$DT$612,'Mthly Bdgt'!H$299,UW!$E692:$DT692)</f>
        <v>88.326464256000023</v>
      </c>
      <c r="I328" s="1818">
        <f ca="1">SUMIF(UW!$E$612:$DT$612,'Mthly Bdgt'!I$299,UW!$E692:$DT692)</f>
        <v>88.326464256000023</v>
      </c>
      <c r="J328" s="1818">
        <f ca="1">SUMIF(UW!$E$612:$DT$612,'Mthly Bdgt'!J$299,UW!$E692:$DT692)</f>
        <v>88.326464256000023</v>
      </c>
      <c r="K328" s="1818">
        <f ca="1">SUMIF(UW!$E$612:$DT$612,'Mthly Bdgt'!K$299,UW!$E692:$DT692)</f>
        <v>88.326464256000023</v>
      </c>
      <c r="L328" s="1818">
        <f ca="1">SUMIF(UW!$E$612:$DT$612,'Mthly Bdgt'!L$299,UW!$E692:$DT692)</f>
        <v>88.326464256000023</v>
      </c>
      <c r="M328" s="1818">
        <f ca="1">SUMIF(UW!$E$612:$DT$612,'Mthly Bdgt'!M$299,UW!$E692:$DT692)</f>
        <v>88.326464256000023</v>
      </c>
      <c r="N328" s="1818">
        <f ca="1">SUMIF(UW!$E$612:$DT$612,'Mthly Bdgt'!N$299,UW!$E692:$DT692)</f>
        <v>88.326464256000023</v>
      </c>
      <c r="O328" s="1818">
        <f ca="1">SUMIF(UW!$E$612:$DT$612,'Mthly Bdgt'!O$299,UW!$E692:$DT692)</f>
        <v>88.326464256000023</v>
      </c>
      <c r="P328" s="1818">
        <f ca="1">SUMIF(UW!$E$612:$DT$612,'Mthly Bdgt'!P$299,UW!$E692:$DT692)</f>
        <v>88.326464256000023</v>
      </c>
      <c r="Q328" s="1822">
        <f t="shared" ca="1" si="107"/>
        <v>1059.9175710720003</v>
      </c>
      <c r="R328" s="1818">
        <f ca="1">Q328-UW!I371</f>
        <v>0</v>
      </c>
    </row>
    <row r="329" spans="3:18">
      <c r="C329" t="s">
        <v>426</v>
      </c>
      <c r="D329" s="1822">
        <f t="shared" ca="1" si="106"/>
        <v>0</v>
      </c>
      <c r="E329" s="1818">
        <f ca="1">SUMIF(UW!$E$612:$DT$612,'Mthly Bdgt'!E$299,UW!$E693:$DT693)</f>
        <v>0</v>
      </c>
      <c r="F329" s="1818">
        <f ca="1">SUMIF(UW!$E$612:$DT$612,'Mthly Bdgt'!F$299,UW!$E693:$DT693)</f>
        <v>0</v>
      </c>
      <c r="G329" s="1818">
        <f ca="1">SUMIF(UW!$E$612:$DT$612,'Mthly Bdgt'!G$299,UW!$E693:$DT693)</f>
        <v>0</v>
      </c>
      <c r="H329" s="1818">
        <f ca="1">SUMIF(UW!$E$612:$DT$612,'Mthly Bdgt'!H$299,UW!$E693:$DT693)</f>
        <v>0</v>
      </c>
      <c r="I329" s="1818">
        <f ca="1">SUMIF(UW!$E$612:$DT$612,'Mthly Bdgt'!I$299,UW!$E693:$DT693)</f>
        <v>0</v>
      </c>
      <c r="J329" s="1818">
        <f ca="1">SUMIF(UW!$E$612:$DT$612,'Mthly Bdgt'!J$299,UW!$E693:$DT693)</f>
        <v>0</v>
      </c>
      <c r="K329" s="1818">
        <f ca="1">SUMIF(UW!$E$612:$DT$612,'Mthly Bdgt'!K$299,UW!$E693:$DT693)</f>
        <v>0</v>
      </c>
      <c r="L329" s="1818">
        <f ca="1">SUMIF(UW!$E$612:$DT$612,'Mthly Bdgt'!L$299,UW!$E693:$DT693)</f>
        <v>0</v>
      </c>
      <c r="M329" s="1818">
        <f ca="1">SUMIF(UW!$E$612:$DT$612,'Mthly Bdgt'!M$299,UW!$E693:$DT693)</f>
        <v>0</v>
      </c>
      <c r="N329" s="1818">
        <f ca="1">SUMIF(UW!$E$612:$DT$612,'Mthly Bdgt'!N$299,UW!$E693:$DT693)</f>
        <v>0</v>
      </c>
      <c r="O329" s="1818">
        <f ca="1">SUMIF(UW!$E$612:$DT$612,'Mthly Bdgt'!O$299,UW!$E693:$DT693)</f>
        <v>0</v>
      </c>
      <c r="P329" s="1818">
        <f ca="1">SUMIF(UW!$E$612:$DT$612,'Mthly Bdgt'!P$299,UW!$E693:$DT693)</f>
        <v>0</v>
      </c>
      <c r="Q329" s="1822">
        <f t="shared" ca="1" si="107"/>
        <v>0</v>
      </c>
      <c r="R329" s="1818">
        <f ca="1">Q329-UW!I372</f>
        <v>0</v>
      </c>
    </row>
    <row r="330" spans="3:18">
      <c r="C330" t="s">
        <v>427</v>
      </c>
      <c r="D330" s="1822">
        <f t="shared" ca="1" si="106"/>
        <v>0</v>
      </c>
      <c r="E330" s="1818">
        <f ca="1">SUMIF(UW!$E$612:$DT$612,'Mthly Bdgt'!E$299,UW!$E694:$DT694)</f>
        <v>0</v>
      </c>
      <c r="F330" s="1818">
        <f ca="1">SUMIF(UW!$E$612:$DT$612,'Mthly Bdgt'!F$299,UW!$E694:$DT694)</f>
        <v>0</v>
      </c>
      <c r="G330" s="1818">
        <f ca="1">SUMIF(UW!$E$612:$DT$612,'Mthly Bdgt'!G$299,UW!$E694:$DT694)</f>
        <v>0</v>
      </c>
      <c r="H330" s="1818">
        <f ca="1">SUMIF(UW!$E$612:$DT$612,'Mthly Bdgt'!H$299,UW!$E694:$DT694)</f>
        <v>0</v>
      </c>
      <c r="I330" s="1818">
        <f ca="1">SUMIF(UW!$E$612:$DT$612,'Mthly Bdgt'!I$299,UW!$E694:$DT694)</f>
        <v>0</v>
      </c>
      <c r="J330" s="1818">
        <f ca="1">SUMIF(UW!$E$612:$DT$612,'Mthly Bdgt'!J$299,UW!$E694:$DT694)</f>
        <v>0</v>
      </c>
      <c r="K330" s="1818">
        <f ca="1">SUMIF(UW!$E$612:$DT$612,'Mthly Bdgt'!K$299,UW!$E694:$DT694)</f>
        <v>0</v>
      </c>
      <c r="L330" s="1818">
        <f ca="1">SUMIF(UW!$E$612:$DT$612,'Mthly Bdgt'!L$299,UW!$E694:$DT694)</f>
        <v>0</v>
      </c>
      <c r="M330" s="1818">
        <f ca="1">SUMIF(UW!$E$612:$DT$612,'Mthly Bdgt'!M$299,UW!$E694:$DT694)</f>
        <v>0</v>
      </c>
      <c r="N330" s="1818">
        <f ca="1">SUMIF(UW!$E$612:$DT$612,'Mthly Bdgt'!N$299,UW!$E694:$DT694)</f>
        <v>0</v>
      </c>
      <c r="O330" s="1818">
        <f ca="1">SUMIF(UW!$E$612:$DT$612,'Mthly Bdgt'!O$299,UW!$E694:$DT694)</f>
        <v>0</v>
      </c>
      <c r="P330" s="1818">
        <f ca="1">SUMIF(UW!$E$612:$DT$612,'Mthly Bdgt'!P$299,UW!$E694:$DT694)</f>
        <v>0</v>
      </c>
      <c r="Q330" s="1822">
        <f t="shared" ca="1" si="107"/>
        <v>0</v>
      </c>
      <c r="R330" s="1818">
        <f ca="1">Q330-UW!I373</f>
        <v>0</v>
      </c>
    </row>
    <row r="331" spans="3:18">
      <c r="C331" t="s">
        <v>428</v>
      </c>
      <c r="D331" s="1822">
        <f t="shared" ca="1" si="106"/>
        <v>0</v>
      </c>
      <c r="E331" s="1818">
        <f ca="1">SUMIF(UW!$E$612:$DT$612,'Mthly Bdgt'!E$299,UW!$E695:$DT695)</f>
        <v>0</v>
      </c>
      <c r="F331" s="1818">
        <f ca="1">SUMIF(UW!$E$612:$DT$612,'Mthly Bdgt'!F$299,UW!$E695:$DT695)</f>
        <v>0</v>
      </c>
      <c r="G331" s="1818">
        <f ca="1">SUMIF(UW!$E$612:$DT$612,'Mthly Bdgt'!G$299,UW!$E695:$DT695)</f>
        <v>0</v>
      </c>
      <c r="H331" s="1818">
        <f ca="1">SUMIF(UW!$E$612:$DT$612,'Mthly Bdgt'!H$299,UW!$E695:$DT695)</f>
        <v>0</v>
      </c>
      <c r="I331" s="1818">
        <f ca="1">SUMIF(UW!$E$612:$DT$612,'Mthly Bdgt'!I$299,UW!$E695:$DT695)</f>
        <v>0</v>
      </c>
      <c r="J331" s="1818">
        <f ca="1">SUMIF(UW!$E$612:$DT$612,'Mthly Bdgt'!J$299,UW!$E695:$DT695)</f>
        <v>0</v>
      </c>
      <c r="K331" s="1818">
        <f ca="1">SUMIF(UW!$E$612:$DT$612,'Mthly Bdgt'!K$299,UW!$E695:$DT695)</f>
        <v>0</v>
      </c>
      <c r="L331" s="1818">
        <f ca="1">SUMIF(UW!$E$612:$DT$612,'Mthly Bdgt'!L$299,UW!$E695:$DT695)</f>
        <v>0</v>
      </c>
      <c r="M331" s="1818">
        <f ca="1">SUMIF(UW!$E$612:$DT$612,'Mthly Bdgt'!M$299,UW!$E695:$DT695)</f>
        <v>0</v>
      </c>
      <c r="N331" s="1818">
        <f ca="1">SUMIF(UW!$E$612:$DT$612,'Mthly Bdgt'!N$299,UW!$E695:$DT695)</f>
        <v>0</v>
      </c>
      <c r="O331" s="1818">
        <f ca="1">SUMIF(UW!$E$612:$DT$612,'Mthly Bdgt'!O$299,UW!$E695:$DT695)</f>
        <v>0</v>
      </c>
      <c r="P331" s="1818">
        <f ca="1">SUMIF(UW!$E$612:$DT$612,'Mthly Bdgt'!P$299,UW!$E695:$DT695)</f>
        <v>0</v>
      </c>
      <c r="Q331" s="1822">
        <f t="shared" ca="1" si="107"/>
        <v>0</v>
      </c>
      <c r="R331" s="1818">
        <f ca="1">Q331-UW!I374</f>
        <v>0</v>
      </c>
    </row>
    <row r="332" spans="3:18">
      <c r="C332" t="s">
        <v>429</v>
      </c>
      <c r="D332" s="1822">
        <f t="shared" ca="1" si="106"/>
        <v>0</v>
      </c>
      <c r="E332" s="1818">
        <f ca="1">SUMIF(UW!$E$612:$DT$612,'Mthly Bdgt'!E$299,UW!$E696:$DT696)</f>
        <v>0</v>
      </c>
      <c r="F332" s="1818">
        <f ca="1">SUMIF(UW!$E$612:$DT$612,'Mthly Bdgt'!F$299,UW!$E696:$DT696)</f>
        <v>0</v>
      </c>
      <c r="G332" s="1818">
        <f ca="1">SUMIF(UW!$E$612:$DT$612,'Mthly Bdgt'!G$299,UW!$E696:$DT696)</f>
        <v>0</v>
      </c>
      <c r="H332" s="1818">
        <f ca="1">SUMIF(UW!$E$612:$DT$612,'Mthly Bdgt'!H$299,UW!$E696:$DT696)</f>
        <v>0</v>
      </c>
      <c r="I332" s="1818">
        <f ca="1">SUMIF(UW!$E$612:$DT$612,'Mthly Bdgt'!I$299,UW!$E696:$DT696)</f>
        <v>0</v>
      </c>
      <c r="J332" s="1818">
        <f ca="1">SUMIF(UW!$E$612:$DT$612,'Mthly Bdgt'!J$299,UW!$E696:$DT696)</f>
        <v>0</v>
      </c>
      <c r="K332" s="1818">
        <f ca="1">SUMIF(UW!$E$612:$DT$612,'Mthly Bdgt'!K$299,UW!$E696:$DT696)</f>
        <v>0</v>
      </c>
      <c r="L332" s="1818">
        <f ca="1">SUMIF(UW!$E$612:$DT$612,'Mthly Bdgt'!L$299,UW!$E696:$DT696)</f>
        <v>0</v>
      </c>
      <c r="M332" s="1818">
        <f ca="1">SUMIF(UW!$E$612:$DT$612,'Mthly Bdgt'!M$299,UW!$E696:$DT696)</f>
        <v>0</v>
      </c>
      <c r="N332" s="1818">
        <f ca="1">SUMIF(UW!$E$612:$DT$612,'Mthly Bdgt'!N$299,UW!$E696:$DT696)</f>
        <v>0</v>
      </c>
      <c r="O332" s="1818">
        <f ca="1">SUMIF(UW!$E$612:$DT$612,'Mthly Bdgt'!O$299,UW!$E696:$DT696)</f>
        <v>0</v>
      </c>
      <c r="P332" s="1818">
        <f ca="1">SUMIF(UW!$E$612:$DT$612,'Mthly Bdgt'!P$299,UW!$E696:$DT696)</f>
        <v>0</v>
      </c>
      <c r="Q332" s="1822">
        <f t="shared" ca="1" si="107"/>
        <v>0</v>
      </c>
      <c r="R332" s="1818">
        <f ca="1">Q332-UW!I375</f>
        <v>0</v>
      </c>
    </row>
    <row r="333" spans="3:18">
      <c r="C333" t="s">
        <v>430</v>
      </c>
      <c r="D333" s="1822">
        <f t="shared" ca="1" si="106"/>
        <v>0</v>
      </c>
      <c r="E333" s="1818">
        <f ca="1">SUMIF(UW!$E$612:$DT$612,'Mthly Bdgt'!E$299,UW!$E697:$DT697)</f>
        <v>0</v>
      </c>
      <c r="F333" s="1818">
        <f ca="1">SUMIF(UW!$E$612:$DT$612,'Mthly Bdgt'!F$299,UW!$E697:$DT697)</f>
        <v>0</v>
      </c>
      <c r="G333" s="1818">
        <f ca="1">SUMIF(UW!$E$612:$DT$612,'Mthly Bdgt'!G$299,UW!$E697:$DT697)</f>
        <v>0</v>
      </c>
      <c r="H333" s="1818">
        <f ca="1">SUMIF(UW!$E$612:$DT$612,'Mthly Bdgt'!H$299,UW!$E697:$DT697)</f>
        <v>0</v>
      </c>
      <c r="I333" s="1818">
        <f ca="1">SUMIF(UW!$E$612:$DT$612,'Mthly Bdgt'!I$299,UW!$E697:$DT697)</f>
        <v>0</v>
      </c>
      <c r="J333" s="1818">
        <f ca="1">SUMIF(UW!$E$612:$DT$612,'Mthly Bdgt'!J$299,UW!$E697:$DT697)</f>
        <v>0</v>
      </c>
      <c r="K333" s="1818">
        <f ca="1">SUMIF(UW!$E$612:$DT$612,'Mthly Bdgt'!K$299,UW!$E697:$DT697)</f>
        <v>0</v>
      </c>
      <c r="L333" s="1818">
        <f ca="1">SUMIF(UW!$E$612:$DT$612,'Mthly Bdgt'!L$299,UW!$E697:$DT697)</f>
        <v>0</v>
      </c>
      <c r="M333" s="1818">
        <f ca="1">SUMIF(UW!$E$612:$DT$612,'Mthly Bdgt'!M$299,UW!$E697:$DT697)</f>
        <v>0</v>
      </c>
      <c r="N333" s="1818">
        <f ca="1">SUMIF(UW!$E$612:$DT$612,'Mthly Bdgt'!N$299,UW!$E697:$DT697)</f>
        <v>0</v>
      </c>
      <c r="O333" s="1818">
        <f ca="1">SUMIF(UW!$E$612:$DT$612,'Mthly Bdgt'!O$299,UW!$E697:$DT697)</f>
        <v>0</v>
      </c>
      <c r="P333" s="1818">
        <f ca="1">SUMIF(UW!$E$612:$DT$612,'Mthly Bdgt'!P$299,UW!$E697:$DT697)</f>
        <v>0</v>
      </c>
      <c r="Q333" s="1822">
        <f t="shared" ca="1" si="107"/>
        <v>0</v>
      </c>
      <c r="R333" s="1818">
        <f ca="1">Q333-UW!I376</f>
        <v>0</v>
      </c>
    </row>
    <row r="334" spans="3:18">
      <c r="C334" t="s">
        <v>431</v>
      </c>
      <c r="D334" s="1822">
        <f t="shared" ca="1" si="106"/>
        <v>0</v>
      </c>
      <c r="E334" s="1818">
        <f ca="1">SUMIF(UW!$E$612:$DT$612,'Mthly Bdgt'!E$299,UW!$E698:$DT698)</f>
        <v>0</v>
      </c>
      <c r="F334" s="1818">
        <f ca="1">SUMIF(UW!$E$612:$DT$612,'Mthly Bdgt'!F$299,UW!$E698:$DT698)</f>
        <v>0</v>
      </c>
      <c r="G334" s="1818">
        <f ca="1">SUMIF(UW!$E$612:$DT$612,'Mthly Bdgt'!G$299,UW!$E698:$DT698)</f>
        <v>0</v>
      </c>
      <c r="H334" s="1818">
        <f ca="1">SUMIF(UW!$E$612:$DT$612,'Mthly Bdgt'!H$299,UW!$E698:$DT698)</f>
        <v>0</v>
      </c>
      <c r="I334" s="1818">
        <f ca="1">SUMIF(UW!$E$612:$DT$612,'Mthly Bdgt'!I$299,UW!$E698:$DT698)</f>
        <v>0</v>
      </c>
      <c r="J334" s="1818">
        <f ca="1">SUMIF(UW!$E$612:$DT$612,'Mthly Bdgt'!J$299,UW!$E698:$DT698)</f>
        <v>0</v>
      </c>
      <c r="K334" s="1818">
        <f ca="1">SUMIF(UW!$E$612:$DT$612,'Mthly Bdgt'!K$299,UW!$E698:$DT698)</f>
        <v>0</v>
      </c>
      <c r="L334" s="1818">
        <f ca="1">SUMIF(UW!$E$612:$DT$612,'Mthly Bdgt'!L$299,UW!$E698:$DT698)</f>
        <v>0</v>
      </c>
      <c r="M334" s="1818">
        <f ca="1">SUMIF(UW!$E$612:$DT$612,'Mthly Bdgt'!M$299,UW!$E698:$DT698)</f>
        <v>0</v>
      </c>
      <c r="N334" s="1818">
        <f ca="1">SUMIF(UW!$E$612:$DT$612,'Mthly Bdgt'!N$299,UW!$E698:$DT698)</f>
        <v>0</v>
      </c>
      <c r="O334" s="1818">
        <f ca="1">SUMIF(UW!$E$612:$DT$612,'Mthly Bdgt'!O$299,UW!$E698:$DT698)</f>
        <v>0</v>
      </c>
      <c r="P334" s="1818">
        <f ca="1">SUMIF(UW!$E$612:$DT$612,'Mthly Bdgt'!P$299,UW!$E698:$DT698)</f>
        <v>0</v>
      </c>
      <c r="Q334" s="1822">
        <f t="shared" ca="1" si="107"/>
        <v>0</v>
      </c>
      <c r="R334" s="1818">
        <f ca="1">Q334-UW!I377</f>
        <v>0</v>
      </c>
    </row>
    <row r="335" spans="3:18">
      <c r="C335" t="s">
        <v>432</v>
      </c>
      <c r="D335" s="1822">
        <f t="shared" ca="1" si="106"/>
        <v>0</v>
      </c>
      <c r="E335" s="1818">
        <f ca="1">SUMIF(UW!$E$612:$DT$612,'Mthly Bdgt'!E$299,UW!$E699:$DT699)</f>
        <v>0</v>
      </c>
      <c r="F335" s="1818">
        <f ca="1">SUMIF(UW!$E$612:$DT$612,'Mthly Bdgt'!F$299,UW!$E699:$DT699)</f>
        <v>0</v>
      </c>
      <c r="G335" s="1818">
        <f ca="1">SUMIF(UW!$E$612:$DT$612,'Mthly Bdgt'!G$299,UW!$E699:$DT699)</f>
        <v>0</v>
      </c>
      <c r="H335" s="1818">
        <f ca="1">SUMIF(UW!$E$612:$DT$612,'Mthly Bdgt'!H$299,UW!$E699:$DT699)</f>
        <v>0</v>
      </c>
      <c r="I335" s="1818">
        <f ca="1">SUMIF(UW!$E$612:$DT$612,'Mthly Bdgt'!I$299,UW!$E699:$DT699)</f>
        <v>0</v>
      </c>
      <c r="J335" s="1818">
        <f ca="1">SUMIF(UW!$E$612:$DT$612,'Mthly Bdgt'!J$299,UW!$E699:$DT699)</f>
        <v>0</v>
      </c>
      <c r="K335" s="1818">
        <f ca="1">SUMIF(UW!$E$612:$DT$612,'Mthly Bdgt'!K$299,UW!$E699:$DT699)</f>
        <v>0</v>
      </c>
      <c r="L335" s="1818">
        <f ca="1">SUMIF(UW!$E$612:$DT$612,'Mthly Bdgt'!L$299,UW!$E699:$DT699)</f>
        <v>0</v>
      </c>
      <c r="M335" s="1818">
        <f ca="1">SUMIF(UW!$E$612:$DT$612,'Mthly Bdgt'!M$299,UW!$E699:$DT699)</f>
        <v>0</v>
      </c>
      <c r="N335" s="1818">
        <f ca="1">SUMIF(UW!$E$612:$DT$612,'Mthly Bdgt'!N$299,UW!$E699:$DT699)</f>
        <v>0</v>
      </c>
      <c r="O335" s="1818">
        <f ca="1">SUMIF(UW!$E$612:$DT$612,'Mthly Bdgt'!O$299,UW!$E699:$DT699)</f>
        <v>0</v>
      </c>
      <c r="P335" s="1818">
        <f ca="1">SUMIF(UW!$E$612:$DT$612,'Mthly Bdgt'!P$299,UW!$E699:$DT699)</f>
        <v>0</v>
      </c>
      <c r="Q335" s="1822">
        <f t="shared" ca="1" si="107"/>
        <v>0</v>
      </c>
      <c r="R335" s="1818">
        <f ca="1">Q335-UW!I378</f>
        <v>0</v>
      </c>
    </row>
    <row r="336" spans="3:18">
      <c r="C336" t="s">
        <v>433</v>
      </c>
      <c r="D336" s="1822">
        <f t="shared" ca="1" si="106"/>
        <v>0</v>
      </c>
      <c r="E336" s="1818">
        <f ca="1">SUMIF(UW!$E$612:$DT$612,'Mthly Bdgt'!E$299,UW!$E700:$DT700)</f>
        <v>0</v>
      </c>
      <c r="F336" s="1818">
        <f ca="1">SUMIF(UW!$E$612:$DT$612,'Mthly Bdgt'!F$299,UW!$E700:$DT700)</f>
        <v>0</v>
      </c>
      <c r="G336" s="1818">
        <f ca="1">SUMIF(UW!$E$612:$DT$612,'Mthly Bdgt'!G$299,UW!$E700:$DT700)</f>
        <v>0</v>
      </c>
      <c r="H336" s="1818">
        <f ca="1">SUMIF(UW!$E$612:$DT$612,'Mthly Bdgt'!H$299,UW!$E700:$DT700)</f>
        <v>0</v>
      </c>
      <c r="I336" s="1818">
        <f ca="1">SUMIF(UW!$E$612:$DT$612,'Mthly Bdgt'!I$299,UW!$E700:$DT700)</f>
        <v>0</v>
      </c>
      <c r="J336" s="1818">
        <f ca="1">SUMIF(UW!$E$612:$DT$612,'Mthly Bdgt'!J$299,UW!$E700:$DT700)</f>
        <v>0</v>
      </c>
      <c r="K336" s="1818">
        <f ca="1">SUMIF(UW!$E$612:$DT$612,'Mthly Bdgt'!K$299,UW!$E700:$DT700)</f>
        <v>0</v>
      </c>
      <c r="L336" s="1818">
        <f ca="1">SUMIF(UW!$E$612:$DT$612,'Mthly Bdgt'!L$299,UW!$E700:$DT700)</f>
        <v>0</v>
      </c>
      <c r="M336" s="1818">
        <f ca="1">SUMIF(UW!$E$612:$DT$612,'Mthly Bdgt'!M$299,UW!$E700:$DT700)</f>
        <v>0</v>
      </c>
      <c r="N336" s="1818">
        <f ca="1">SUMIF(UW!$E$612:$DT$612,'Mthly Bdgt'!N$299,UW!$E700:$DT700)</f>
        <v>0</v>
      </c>
      <c r="O336" s="1818">
        <f ca="1">SUMIF(UW!$E$612:$DT$612,'Mthly Bdgt'!O$299,UW!$E700:$DT700)</f>
        <v>0</v>
      </c>
      <c r="P336" s="1818">
        <f ca="1">SUMIF(UW!$E$612:$DT$612,'Mthly Bdgt'!P$299,UW!$E700:$DT700)</f>
        <v>0</v>
      </c>
      <c r="Q336" s="1822">
        <f t="shared" ca="1" si="107"/>
        <v>0</v>
      </c>
      <c r="R336" s="1818">
        <f ca="1">Q336-UW!I379</f>
        <v>0</v>
      </c>
    </row>
    <row r="337" spans="3:18">
      <c r="C337" t="s">
        <v>434</v>
      </c>
      <c r="D337" s="1822">
        <f t="shared" ca="1" si="106"/>
        <v>0</v>
      </c>
      <c r="E337" s="1818">
        <f ca="1">SUMIF(UW!$E$612:$DT$612,'Mthly Bdgt'!E$299,UW!$E701:$DT701)</f>
        <v>0</v>
      </c>
      <c r="F337" s="1818">
        <f ca="1">SUMIF(UW!$E$612:$DT$612,'Mthly Bdgt'!F$299,UW!$E701:$DT701)</f>
        <v>0</v>
      </c>
      <c r="G337" s="1818">
        <f ca="1">SUMIF(UW!$E$612:$DT$612,'Mthly Bdgt'!G$299,UW!$E701:$DT701)</f>
        <v>0</v>
      </c>
      <c r="H337" s="1818">
        <f ca="1">SUMIF(UW!$E$612:$DT$612,'Mthly Bdgt'!H$299,UW!$E701:$DT701)</f>
        <v>0</v>
      </c>
      <c r="I337" s="1818">
        <f ca="1">SUMIF(UW!$E$612:$DT$612,'Mthly Bdgt'!I$299,UW!$E701:$DT701)</f>
        <v>0</v>
      </c>
      <c r="J337" s="1818">
        <f ca="1">SUMIF(UW!$E$612:$DT$612,'Mthly Bdgt'!J$299,UW!$E701:$DT701)</f>
        <v>0</v>
      </c>
      <c r="K337" s="1818">
        <f ca="1">SUMIF(UW!$E$612:$DT$612,'Mthly Bdgt'!K$299,UW!$E701:$DT701)</f>
        <v>0</v>
      </c>
      <c r="L337" s="1818">
        <f ca="1">SUMIF(UW!$E$612:$DT$612,'Mthly Bdgt'!L$299,UW!$E701:$DT701)</f>
        <v>0</v>
      </c>
      <c r="M337" s="1818">
        <f ca="1">SUMIF(UW!$E$612:$DT$612,'Mthly Bdgt'!M$299,UW!$E701:$DT701)</f>
        <v>0</v>
      </c>
      <c r="N337" s="1818">
        <f ca="1">SUMIF(UW!$E$612:$DT$612,'Mthly Bdgt'!N$299,UW!$E701:$DT701)</f>
        <v>0</v>
      </c>
      <c r="O337" s="1818">
        <f ca="1">SUMIF(UW!$E$612:$DT$612,'Mthly Bdgt'!O$299,UW!$E701:$DT701)</f>
        <v>0</v>
      </c>
      <c r="P337" s="1818">
        <f ca="1">SUMIF(UW!$E$612:$DT$612,'Mthly Bdgt'!P$299,UW!$E701:$DT701)</f>
        <v>0</v>
      </c>
      <c r="Q337" s="1822">
        <f t="shared" ca="1" si="107"/>
        <v>0</v>
      </c>
      <c r="R337" s="1818">
        <f ca="1">Q337-UW!I380</f>
        <v>0</v>
      </c>
    </row>
    <row r="338" spans="3:18">
      <c r="C338" t="s">
        <v>435</v>
      </c>
      <c r="D338" s="1822">
        <f t="shared" ca="1" si="106"/>
        <v>0</v>
      </c>
      <c r="E338" s="1818">
        <f ca="1">SUMIF(UW!$E$612:$DT$612,'Mthly Bdgt'!E$299,UW!$E702:$DT702)</f>
        <v>0</v>
      </c>
      <c r="F338" s="1818">
        <f ca="1">SUMIF(UW!$E$612:$DT$612,'Mthly Bdgt'!F$299,UW!$E702:$DT702)</f>
        <v>0</v>
      </c>
      <c r="G338" s="1818">
        <f ca="1">SUMIF(UW!$E$612:$DT$612,'Mthly Bdgt'!G$299,UW!$E702:$DT702)</f>
        <v>0</v>
      </c>
      <c r="H338" s="1818">
        <f ca="1">SUMIF(UW!$E$612:$DT$612,'Mthly Bdgt'!H$299,UW!$E702:$DT702)</f>
        <v>0</v>
      </c>
      <c r="I338" s="1818">
        <f ca="1">SUMIF(UW!$E$612:$DT$612,'Mthly Bdgt'!I$299,UW!$E702:$DT702)</f>
        <v>0</v>
      </c>
      <c r="J338" s="1818">
        <f ca="1">SUMIF(UW!$E$612:$DT$612,'Mthly Bdgt'!J$299,UW!$E702:$DT702)</f>
        <v>0</v>
      </c>
      <c r="K338" s="1818">
        <f ca="1">SUMIF(UW!$E$612:$DT$612,'Mthly Bdgt'!K$299,UW!$E702:$DT702)</f>
        <v>0</v>
      </c>
      <c r="L338" s="1818">
        <f ca="1">SUMIF(UW!$E$612:$DT$612,'Mthly Bdgt'!L$299,UW!$E702:$DT702)</f>
        <v>0</v>
      </c>
      <c r="M338" s="1818">
        <f ca="1">SUMIF(UW!$E$612:$DT$612,'Mthly Bdgt'!M$299,UW!$E702:$DT702)</f>
        <v>0</v>
      </c>
      <c r="N338" s="1818">
        <f ca="1">SUMIF(UW!$E$612:$DT$612,'Mthly Bdgt'!N$299,UW!$E702:$DT702)</f>
        <v>0</v>
      </c>
      <c r="O338" s="1818">
        <f ca="1">SUMIF(UW!$E$612:$DT$612,'Mthly Bdgt'!O$299,UW!$E702:$DT702)</f>
        <v>0</v>
      </c>
      <c r="P338" s="1818">
        <f ca="1">SUMIF(UW!$E$612:$DT$612,'Mthly Bdgt'!P$299,UW!$E702:$DT702)</f>
        <v>0</v>
      </c>
      <c r="Q338" s="1822">
        <f t="shared" ca="1" si="107"/>
        <v>0</v>
      </c>
      <c r="R338" s="1818">
        <f ca="1">Q338-UW!I381</f>
        <v>0</v>
      </c>
    </row>
    <row r="339" spans="3:18">
      <c r="C339" t="s">
        <v>436</v>
      </c>
      <c r="D339" s="1822">
        <f t="shared" ca="1" si="106"/>
        <v>0</v>
      </c>
      <c r="E339" s="1818">
        <f ca="1">SUMIF(UW!$E$612:$DT$612,'Mthly Bdgt'!E$299,UW!$E703:$DT703)</f>
        <v>0</v>
      </c>
      <c r="F339" s="1818">
        <f ca="1">SUMIF(UW!$E$612:$DT$612,'Mthly Bdgt'!F$299,UW!$E703:$DT703)</f>
        <v>0</v>
      </c>
      <c r="G339" s="1818">
        <f ca="1">SUMIF(UW!$E$612:$DT$612,'Mthly Bdgt'!G$299,UW!$E703:$DT703)</f>
        <v>0</v>
      </c>
      <c r="H339" s="1818">
        <f ca="1">SUMIF(UW!$E$612:$DT$612,'Mthly Bdgt'!H$299,UW!$E703:$DT703)</f>
        <v>0</v>
      </c>
      <c r="I339" s="1818">
        <f ca="1">SUMIF(UW!$E$612:$DT$612,'Mthly Bdgt'!I$299,UW!$E703:$DT703)</f>
        <v>0</v>
      </c>
      <c r="J339" s="1818">
        <f ca="1">SUMIF(UW!$E$612:$DT$612,'Mthly Bdgt'!J$299,UW!$E703:$DT703)</f>
        <v>0</v>
      </c>
      <c r="K339" s="1818">
        <f ca="1">SUMIF(UW!$E$612:$DT$612,'Mthly Bdgt'!K$299,UW!$E703:$DT703)</f>
        <v>0</v>
      </c>
      <c r="L339" s="1818">
        <f ca="1">SUMIF(UW!$E$612:$DT$612,'Mthly Bdgt'!L$299,UW!$E703:$DT703)</f>
        <v>0</v>
      </c>
      <c r="M339" s="1818">
        <f ca="1">SUMIF(UW!$E$612:$DT$612,'Mthly Bdgt'!M$299,UW!$E703:$DT703)</f>
        <v>0</v>
      </c>
      <c r="N339" s="1818">
        <f ca="1">SUMIF(UW!$E$612:$DT$612,'Mthly Bdgt'!N$299,UW!$E703:$DT703)</f>
        <v>0</v>
      </c>
      <c r="O339" s="1818">
        <f ca="1">SUMIF(UW!$E$612:$DT$612,'Mthly Bdgt'!O$299,UW!$E703:$DT703)</f>
        <v>0</v>
      </c>
      <c r="P339" s="1818">
        <f ca="1">SUMIF(UW!$E$612:$DT$612,'Mthly Bdgt'!P$299,UW!$E703:$DT703)</f>
        <v>0</v>
      </c>
      <c r="Q339" s="1822">
        <f t="shared" ca="1" si="107"/>
        <v>0</v>
      </c>
      <c r="R339" s="1818">
        <f ca="1">Q339-UW!I382</f>
        <v>0</v>
      </c>
    </row>
    <row r="340" spans="3:18">
      <c r="C340" t="s">
        <v>437</v>
      </c>
      <c r="D340" s="1822">
        <f t="shared" ca="1" si="106"/>
        <v>0</v>
      </c>
      <c r="E340" s="1818">
        <f ca="1">SUMIF(UW!$E$612:$DT$612,'Mthly Bdgt'!E$299,UW!$E704:$DT704)</f>
        <v>0</v>
      </c>
      <c r="F340" s="1818">
        <f ca="1">SUMIF(UW!$E$612:$DT$612,'Mthly Bdgt'!F$299,UW!$E704:$DT704)</f>
        <v>0</v>
      </c>
      <c r="G340" s="1818">
        <f ca="1">SUMIF(UW!$E$612:$DT$612,'Mthly Bdgt'!G$299,UW!$E704:$DT704)</f>
        <v>0</v>
      </c>
      <c r="H340" s="1818">
        <f ca="1">SUMIF(UW!$E$612:$DT$612,'Mthly Bdgt'!H$299,UW!$E704:$DT704)</f>
        <v>0</v>
      </c>
      <c r="I340" s="1818">
        <f ca="1">SUMIF(UW!$E$612:$DT$612,'Mthly Bdgt'!I$299,UW!$E704:$DT704)</f>
        <v>0</v>
      </c>
      <c r="J340" s="1818">
        <f ca="1">SUMIF(UW!$E$612:$DT$612,'Mthly Bdgt'!J$299,UW!$E704:$DT704)</f>
        <v>0</v>
      </c>
      <c r="K340" s="1818">
        <f ca="1">SUMIF(UW!$E$612:$DT$612,'Mthly Bdgt'!K$299,UW!$E704:$DT704)</f>
        <v>0</v>
      </c>
      <c r="L340" s="1818">
        <f ca="1">SUMIF(UW!$E$612:$DT$612,'Mthly Bdgt'!L$299,UW!$E704:$DT704)</f>
        <v>0</v>
      </c>
      <c r="M340" s="1818">
        <f ca="1">SUMIF(UW!$E$612:$DT$612,'Mthly Bdgt'!M$299,UW!$E704:$DT704)</f>
        <v>0</v>
      </c>
      <c r="N340" s="1818">
        <f ca="1">SUMIF(UW!$E$612:$DT$612,'Mthly Bdgt'!N$299,UW!$E704:$DT704)</f>
        <v>0</v>
      </c>
      <c r="O340" s="1818">
        <f ca="1">SUMIF(UW!$E$612:$DT$612,'Mthly Bdgt'!O$299,UW!$E704:$DT704)</f>
        <v>0</v>
      </c>
      <c r="P340" s="1818">
        <f ca="1">SUMIF(UW!$E$612:$DT$612,'Mthly Bdgt'!P$299,UW!$E704:$DT704)</f>
        <v>0</v>
      </c>
      <c r="Q340" s="1822">
        <f t="shared" ca="1" si="107"/>
        <v>0</v>
      </c>
      <c r="R340" s="1818">
        <f ca="1">Q340-UW!I383</f>
        <v>0</v>
      </c>
    </row>
    <row r="341" spans="3:18">
      <c r="C341" t="s">
        <v>438</v>
      </c>
      <c r="D341" s="1822">
        <f t="shared" ca="1" si="106"/>
        <v>0</v>
      </c>
      <c r="E341" s="1818">
        <f ca="1">SUMIF(UW!$E$612:$DT$612,'Mthly Bdgt'!E$299,UW!$E705:$DT705)</f>
        <v>0</v>
      </c>
      <c r="F341" s="1818">
        <f ca="1">SUMIF(UW!$E$612:$DT$612,'Mthly Bdgt'!F$299,UW!$E705:$DT705)</f>
        <v>0</v>
      </c>
      <c r="G341" s="1818">
        <f ca="1">SUMIF(UW!$E$612:$DT$612,'Mthly Bdgt'!G$299,UW!$E705:$DT705)</f>
        <v>0</v>
      </c>
      <c r="H341" s="1818">
        <f ca="1">SUMIF(UW!$E$612:$DT$612,'Mthly Bdgt'!H$299,UW!$E705:$DT705)</f>
        <v>0</v>
      </c>
      <c r="I341" s="1818">
        <f ca="1">SUMIF(UW!$E$612:$DT$612,'Mthly Bdgt'!I$299,UW!$E705:$DT705)</f>
        <v>0</v>
      </c>
      <c r="J341" s="1818">
        <f ca="1">SUMIF(UW!$E$612:$DT$612,'Mthly Bdgt'!J$299,UW!$E705:$DT705)</f>
        <v>0</v>
      </c>
      <c r="K341" s="1818">
        <f ca="1">SUMIF(UW!$E$612:$DT$612,'Mthly Bdgt'!K$299,UW!$E705:$DT705)</f>
        <v>0</v>
      </c>
      <c r="L341" s="1818">
        <f ca="1">SUMIF(UW!$E$612:$DT$612,'Mthly Bdgt'!L$299,UW!$E705:$DT705)</f>
        <v>0</v>
      </c>
      <c r="M341" s="1818">
        <f ca="1">SUMIF(UW!$E$612:$DT$612,'Mthly Bdgt'!M$299,UW!$E705:$DT705)</f>
        <v>0</v>
      </c>
      <c r="N341" s="1818">
        <f ca="1">SUMIF(UW!$E$612:$DT$612,'Mthly Bdgt'!N$299,UW!$E705:$DT705)</f>
        <v>0</v>
      </c>
      <c r="O341" s="1818">
        <f ca="1">SUMIF(UW!$E$612:$DT$612,'Mthly Bdgt'!O$299,UW!$E705:$DT705)</f>
        <v>0</v>
      </c>
      <c r="P341" s="1818">
        <f ca="1">SUMIF(UW!$E$612:$DT$612,'Mthly Bdgt'!P$299,UW!$E705:$DT705)</f>
        <v>0</v>
      </c>
      <c r="Q341" s="1822">
        <f t="shared" ca="1" si="107"/>
        <v>0</v>
      </c>
      <c r="R341" s="1818">
        <f ca="1">Q341-UW!I384</f>
        <v>0</v>
      </c>
    </row>
    <row r="342" spans="3:18">
      <c r="C342" t="s">
        <v>439</v>
      </c>
      <c r="D342" s="1822">
        <f t="shared" ca="1" si="106"/>
        <v>0</v>
      </c>
      <c r="E342" s="1818">
        <f ca="1">SUMIF(UW!$E$612:$DT$612,'Mthly Bdgt'!E$299,UW!$E706:$DT706)</f>
        <v>0</v>
      </c>
      <c r="F342" s="1818">
        <f ca="1">SUMIF(UW!$E$612:$DT$612,'Mthly Bdgt'!F$299,UW!$E706:$DT706)</f>
        <v>0</v>
      </c>
      <c r="G342" s="1818">
        <f ca="1">SUMIF(UW!$E$612:$DT$612,'Mthly Bdgt'!G$299,UW!$E706:$DT706)</f>
        <v>0</v>
      </c>
      <c r="H342" s="1818">
        <f ca="1">SUMIF(UW!$E$612:$DT$612,'Mthly Bdgt'!H$299,UW!$E706:$DT706)</f>
        <v>0</v>
      </c>
      <c r="I342" s="1818">
        <f ca="1">SUMIF(UW!$E$612:$DT$612,'Mthly Bdgt'!I$299,UW!$E706:$DT706)</f>
        <v>0</v>
      </c>
      <c r="J342" s="1818">
        <f ca="1">SUMIF(UW!$E$612:$DT$612,'Mthly Bdgt'!J$299,UW!$E706:$DT706)</f>
        <v>0</v>
      </c>
      <c r="K342" s="1818">
        <f ca="1">SUMIF(UW!$E$612:$DT$612,'Mthly Bdgt'!K$299,UW!$E706:$DT706)</f>
        <v>0</v>
      </c>
      <c r="L342" s="1818">
        <f ca="1">SUMIF(UW!$E$612:$DT$612,'Mthly Bdgt'!L$299,UW!$E706:$DT706)</f>
        <v>0</v>
      </c>
      <c r="M342" s="1818">
        <f ca="1">SUMIF(UW!$E$612:$DT$612,'Mthly Bdgt'!M$299,UW!$E706:$DT706)</f>
        <v>0</v>
      </c>
      <c r="N342" s="1818">
        <f ca="1">SUMIF(UW!$E$612:$DT$612,'Mthly Bdgt'!N$299,UW!$E706:$DT706)</f>
        <v>0</v>
      </c>
      <c r="O342" s="1818">
        <f ca="1">SUMIF(UW!$E$612:$DT$612,'Mthly Bdgt'!O$299,UW!$E706:$DT706)</f>
        <v>0</v>
      </c>
      <c r="P342" s="1818">
        <f ca="1">SUMIF(UW!$E$612:$DT$612,'Mthly Bdgt'!P$299,UW!$E706:$DT706)</f>
        <v>0</v>
      </c>
      <c r="Q342" s="1822">
        <f t="shared" ca="1" si="107"/>
        <v>0</v>
      </c>
      <c r="R342" s="1818">
        <f ca="1">Q342-UW!I385</f>
        <v>0</v>
      </c>
    </row>
    <row r="343" spans="3:18">
      <c r="C343" t="s">
        <v>440</v>
      </c>
      <c r="D343" s="1822">
        <f t="shared" ca="1" si="106"/>
        <v>0</v>
      </c>
      <c r="E343" s="1818">
        <f ca="1">SUMIF(UW!$E$612:$DT$612,'Mthly Bdgt'!E$299,UW!$E707:$DT707)</f>
        <v>0</v>
      </c>
      <c r="F343" s="1818">
        <f ca="1">SUMIF(UW!$E$612:$DT$612,'Mthly Bdgt'!F$299,UW!$E707:$DT707)</f>
        <v>0</v>
      </c>
      <c r="G343" s="1818">
        <f ca="1">SUMIF(UW!$E$612:$DT$612,'Mthly Bdgt'!G$299,UW!$E707:$DT707)</f>
        <v>0</v>
      </c>
      <c r="H343" s="1818">
        <f ca="1">SUMIF(UW!$E$612:$DT$612,'Mthly Bdgt'!H$299,UW!$E707:$DT707)</f>
        <v>0</v>
      </c>
      <c r="I343" s="1818">
        <f ca="1">SUMIF(UW!$E$612:$DT$612,'Mthly Bdgt'!I$299,UW!$E707:$DT707)</f>
        <v>0</v>
      </c>
      <c r="J343" s="1818">
        <f ca="1">SUMIF(UW!$E$612:$DT$612,'Mthly Bdgt'!J$299,UW!$E707:$DT707)</f>
        <v>0</v>
      </c>
      <c r="K343" s="1818">
        <f ca="1">SUMIF(UW!$E$612:$DT$612,'Mthly Bdgt'!K$299,UW!$E707:$DT707)</f>
        <v>0</v>
      </c>
      <c r="L343" s="1818">
        <f ca="1">SUMIF(UW!$E$612:$DT$612,'Mthly Bdgt'!L$299,UW!$E707:$DT707)</f>
        <v>0</v>
      </c>
      <c r="M343" s="1818">
        <f ca="1">SUMIF(UW!$E$612:$DT$612,'Mthly Bdgt'!M$299,UW!$E707:$DT707)</f>
        <v>0</v>
      </c>
      <c r="N343" s="1818">
        <f ca="1">SUMIF(UW!$E$612:$DT$612,'Mthly Bdgt'!N$299,UW!$E707:$DT707)</f>
        <v>0</v>
      </c>
      <c r="O343" s="1818">
        <f ca="1">SUMIF(UW!$E$612:$DT$612,'Mthly Bdgt'!O$299,UW!$E707:$DT707)</f>
        <v>0</v>
      </c>
      <c r="P343" s="1818">
        <f ca="1">SUMIF(UW!$E$612:$DT$612,'Mthly Bdgt'!P$299,UW!$E707:$DT707)</f>
        <v>0</v>
      </c>
      <c r="Q343" s="1822">
        <f t="shared" ca="1" si="107"/>
        <v>0</v>
      </c>
      <c r="R343" s="1818">
        <f ca="1">Q343-UW!I386</f>
        <v>0</v>
      </c>
    </row>
    <row r="344" spans="3:18">
      <c r="C344" t="s">
        <v>441</v>
      </c>
      <c r="D344" s="1822">
        <f t="shared" ca="1" si="106"/>
        <v>0</v>
      </c>
      <c r="E344" s="1818">
        <f ca="1">SUMIF(UW!$E$612:$DT$612,'Mthly Bdgt'!E$299,UW!$E708:$DT708)</f>
        <v>0</v>
      </c>
      <c r="F344" s="1818">
        <f ca="1">SUMIF(UW!$E$612:$DT$612,'Mthly Bdgt'!F$299,UW!$E708:$DT708)</f>
        <v>0</v>
      </c>
      <c r="G344" s="1818">
        <f ca="1">SUMIF(UW!$E$612:$DT$612,'Mthly Bdgt'!G$299,UW!$E708:$DT708)</f>
        <v>0</v>
      </c>
      <c r="H344" s="1818">
        <f ca="1">SUMIF(UW!$E$612:$DT$612,'Mthly Bdgt'!H$299,UW!$E708:$DT708)</f>
        <v>0</v>
      </c>
      <c r="I344" s="1818">
        <f ca="1">SUMIF(UW!$E$612:$DT$612,'Mthly Bdgt'!I$299,UW!$E708:$DT708)</f>
        <v>0</v>
      </c>
      <c r="J344" s="1818">
        <f ca="1">SUMIF(UW!$E$612:$DT$612,'Mthly Bdgt'!J$299,UW!$E708:$DT708)</f>
        <v>0</v>
      </c>
      <c r="K344" s="1818">
        <f ca="1">SUMIF(UW!$E$612:$DT$612,'Mthly Bdgt'!K$299,UW!$E708:$DT708)</f>
        <v>0</v>
      </c>
      <c r="L344" s="1818">
        <f ca="1">SUMIF(UW!$E$612:$DT$612,'Mthly Bdgt'!L$299,UW!$E708:$DT708)</f>
        <v>0</v>
      </c>
      <c r="M344" s="1818">
        <f ca="1">SUMIF(UW!$E$612:$DT$612,'Mthly Bdgt'!M$299,UW!$E708:$DT708)</f>
        <v>0</v>
      </c>
      <c r="N344" s="1818">
        <f ca="1">SUMIF(UW!$E$612:$DT$612,'Mthly Bdgt'!N$299,UW!$E708:$DT708)</f>
        <v>0</v>
      </c>
      <c r="O344" s="1818">
        <f ca="1">SUMIF(UW!$E$612:$DT$612,'Mthly Bdgt'!O$299,UW!$E708:$DT708)</f>
        <v>0</v>
      </c>
      <c r="P344" s="1818">
        <f ca="1">SUMIF(UW!$E$612:$DT$612,'Mthly Bdgt'!P$299,UW!$E708:$DT708)</f>
        <v>0</v>
      </c>
      <c r="Q344" s="1822">
        <f t="shared" ca="1" si="107"/>
        <v>0</v>
      </c>
      <c r="R344" s="1818">
        <f ca="1">Q344-UW!I387</f>
        <v>0</v>
      </c>
    </row>
    <row r="345" spans="3:18">
      <c r="C345" t="s">
        <v>442</v>
      </c>
      <c r="D345" s="1822">
        <f t="shared" ca="1" si="106"/>
        <v>0</v>
      </c>
      <c r="E345" s="1818">
        <f ca="1">SUMIF(UW!$E$612:$DT$612,'Mthly Bdgt'!E$299,UW!$E709:$DT709)</f>
        <v>0</v>
      </c>
      <c r="F345" s="1818">
        <f ca="1">SUMIF(UW!$E$612:$DT$612,'Mthly Bdgt'!F$299,UW!$E709:$DT709)</f>
        <v>0</v>
      </c>
      <c r="G345" s="1818">
        <f ca="1">SUMIF(UW!$E$612:$DT$612,'Mthly Bdgt'!G$299,UW!$E709:$DT709)</f>
        <v>0</v>
      </c>
      <c r="H345" s="1818">
        <f ca="1">SUMIF(UW!$E$612:$DT$612,'Mthly Bdgt'!H$299,UW!$E709:$DT709)</f>
        <v>0</v>
      </c>
      <c r="I345" s="1818">
        <f ca="1">SUMIF(UW!$E$612:$DT$612,'Mthly Bdgt'!I$299,UW!$E709:$DT709)</f>
        <v>0</v>
      </c>
      <c r="J345" s="1818">
        <f ca="1">SUMIF(UW!$E$612:$DT$612,'Mthly Bdgt'!J$299,UW!$E709:$DT709)</f>
        <v>0</v>
      </c>
      <c r="K345" s="1818">
        <f ca="1">SUMIF(UW!$E$612:$DT$612,'Mthly Bdgt'!K$299,UW!$E709:$DT709)</f>
        <v>0</v>
      </c>
      <c r="L345" s="1818">
        <f ca="1">SUMIF(UW!$E$612:$DT$612,'Mthly Bdgt'!L$299,UW!$E709:$DT709)</f>
        <v>0</v>
      </c>
      <c r="M345" s="1818">
        <f ca="1">SUMIF(UW!$E$612:$DT$612,'Mthly Bdgt'!M$299,UW!$E709:$DT709)</f>
        <v>0</v>
      </c>
      <c r="N345" s="1818">
        <f ca="1">SUMIF(UW!$E$612:$DT$612,'Mthly Bdgt'!N$299,UW!$E709:$DT709)</f>
        <v>0</v>
      </c>
      <c r="O345" s="1818">
        <f ca="1">SUMIF(UW!$E$612:$DT$612,'Mthly Bdgt'!O$299,UW!$E709:$DT709)</f>
        <v>0</v>
      </c>
      <c r="P345" s="1818">
        <f ca="1">SUMIF(UW!$E$612:$DT$612,'Mthly Bdgt'!P$299,UW!$E709:$DT709)</f>
        <v>0</v>
      </c>
      <c r="Q345" s="1822">
        <f t="shared" ca="1" si="107"/>
        <v>0</v>
      </c>
      <c r="R345" s="1818">
        <f ca="1">Q345-UW!I388</f>
        <v>0</v>
      </c>
    </row>
    <row r="346" spans="3:18">
      <c r="C346" t="s">
        <v>859</v>
      </c>
      <c r="D346" s="1822">
        <f t="shared" ca="1" si="106"/>
        <v>13522.507031250001</v>
      </c>
      <c r="E346" s="1818">
        <f ca="1">SUMIF(UW!$E$612:$DT$612,'Mthly Bdgt'!E$299,UW!$E710:$DT710)</f>
        <v>14198.632382812501</v>
      </c>
      <c r="F346" s="1818">
        <f ca="1">SUMIF(UW!$E$612:$DT$612,'Mthly Bdgt'!F$299,UW!$E710:$DT710)</f>
        <v>14198.632382812501</v>
      </c>
      <c r="G346" s="1818">
        <f ca="1">SUMIF(UW!$E$612:$DT$612,'Mthly Bdgt'!G$299,UW!$E710:$DT710)</f>
        <v>14198.632382812501</v>
      </c>
      <c r="H346" s="1818">
        <f ca="1">SUMIF(UW!$E$612:$DT$612,'Mthly Bdgt'!H$299,UW!$E710:$DT710)</f>
        <v>14198.632382812501</v>
      </c>
      <c r="I346" s="1818">
        <f ca="1">SUMIF(UW!$E$612:$DT$612,'Mthly Bdgt'!I$299,UW!$E710:$DT710)</f>
        <v>14198.632382812501</v>
      </c>
      <c r="J346" s="1818">
        <f ca="1">SUMIF(UW!$E$612:$DT$612,'Mthly Bdgt'!J$299,UW!$E710:$DT710)</f>
        <v>14198.632382812501</v>
      </c>
      <c r="K346" s="1818">
        <f ca="1">SUMIF(UW!$E$612:$DT$612,'Mthly Bdgt'!K$299,UW!$E710:$DT710)</f>
        <v>14198.632382812501</v>
      </c>
      <c r="L346" s="1818">
        <f ca="1">SUMIF(UW!$E$612:$DT$612,'Mthly Bdgt'!L$299,UW!$E710:$DT710)</f>
        <v>14198.632382812501</v>
      </c>
      <c r="M346" s="1818">
        <f ca="1">SUMIF(UW!$E$612:$DT$612,'Mthly Bdgt'!M$299,UW!$E710:$DT710)</f>
        <v>14198.632382812501</v>
      </c>
      <c r="N346" s="1818">
        <f ca="1">SUMIF(UW!$E$612:$DT$612,'Mthly Bdgt'!N$299,UW!$E710:$DT710)</f>
        <v>14198.632382812501</v>
      </c>
      <c r="O346" s="1818">
        <f ca="1">SUMIF(UW!$E$612:$DT$612,'Mthly Bdgt'!O$299,UW!$E710:$DT710)</f>
        <v>14198.632382812501</v>
      </c>
      <c r="P346" s="1818">
        <f ca="1">SUMIF(UW!$E$612:$DT$612,'Mthly Bdgt'!P$299,UW!$E710:$DT710)</f>
        <v>14198.632382812501</v>
      </c>
      <c r="Q346" s="1822">
        <f t="shared" ca="1" si="107"/>
        <v>170383.58859375</v>
      </c>
      <c r="R346" s="1818">
        <f ca="1">Q346-UW!I389</f>
        <v>0</v>
      </c>
    </row>
    <row r="347" spans="3:18">
      <c r="C347" t="s">
        <v>859</v>
      </c>
      <c r="D347" s="1822">
        <f t="shared" ca="1" si="106"/>
        <v>0</v>
      </c>
      <c r="E347" s="1818">
        <f ca="1">SUMIF(UW!$E$612:$DT$612,'Mthly Bdgt'!E$299,UW!$E711:$DT711)</f>
        <v>0</v>
      </c>
      <c r="F347" s="1818">
        <f ca="1">SUMIF(UW!$E$612:$DT$612,'Mthly Bdgt'!F$299,UW!$E711:$DT711)</f>
        <v>0</v>
      </c>
      <c r="G347" s="1818">
        <f ca="1">SUMIF(UW!$E$612:$DT$612,'Mthly Bdgt'!G$299,UW!$E711:$DT711)</f>
        <v>0</v>
      </c>
      <c r="H347" s="1818">
        <f ca="1">SUMIF(UW!$E$612:$DT$612,'Mthly Bdgt'!H$299,UW!$E711:$DT711)</f>
        <v>0</v>
      </c>
      <c r="I347" s="1818">
        <f ca="1">SUMIF(UW!$E$612:$DT$612,'Mthly Bdgt'!I$299,UW!$E711:$DT711)</f>
        <v>0</v>
      </c>
      <c r="J347" s="1818">
        <f ca="1">SUMIF(UW!$E$612:$DT$612,'Mthly Bdgt'!J$299,UW!$E711:$DT711)</f>
        <v>0</v>
      </c>
      <c r="K347" s="1818">
        <f ca="1">SUMIF(UW!$E$612:$DT$612,'Mthly Bdgt'!K$299,UW!$E711:$DT711)</f>
        <v>0</v>
      </c>
      <c r="L347" s="1818">
        <f ca="1">SUMIF(UW!$E$612:$DT$612,'Mthly Bdgt'!L$299,UW!$E711:$DT711)</f>
        <v>0</v>
      </c>
      <c r="M347" s="1818">
        <f ca="1">SUMIF(UW!$E$612:$DT$612,'Mthly Bdgt'!M$299,UW!$E711:$DT711)</f>
        <v>0</v>
      </c>
      <c r="N347" s="1818">
        <f ca="1">SUMIF(UW!$E$612:$DT$612,'Mthly Bdgt'!N$299,UW!$E711:$DT711)</f>
        <v>0</v>
      </c>
      <c r="O347" s="1818">
        <f ca="1">SUMIF(UW!$E$612:$DT$612,'Mthly Bdgt'!O$299,UW!$E711:$DT711)</f>
        <v>0</v>
      </c>
      <c r="P347" s="1818">
        <f ca="1">SUMIF(UW!$E$612:$DT$612,'Mthly Bdgt'!P$299,UW!$E711:$DT711)</f>
        <v>0</v>
      </c>
      <c r="Q347" s="1822">
        <f t="shared" ca="1" si="107"/>
        <v>0</v>
      </c>
      <c r="R347" s="1818">
        <f ca="1">Q347-UW!I390</f>
        <v>0</v>
      </c>
    </row>
    <row r="348" spans="3:18">
      <c r="C348" s="394" t="s">
        <v>445</v>
      </c>
      <c r="D348" s="1823">
        <f t="shared" ref="D348:Q348" ca="1" si="108">SUM(D326:D347)</f>
        <v>13609.101604050002</v>
      </c>
      <c r="E348" s="1824">
        <f t="shared" ca="1" si="108"/>
        <v>14286.958847068501</v>
      </c>
      <c r="F348" s="1824">
        <f t="shared" ca="1" si="108"/>
        <v>14286.958847068501</v>
      </c>
      <c r="G348" s="1824">
        <f t="shared" ca="1" si="108"/>
        <v>14286.958847068501</v>
      </c>
      <c r="H348" s="1824">
        <f t="shared" ca="1" si="108"/>
        <v>14286.958847068501</v>
      </c>
      <c r="I348" s="1824">
        <f t="shared" ca="1" si="108"/>
        <v>14286.958847068501</v>
      </c>
      <c r="J348" s="1824">
        <f t="shared" ca="1" si="108"/>
        <v>14286.958847068501</v>
      </c>
      <c r="K348" s="1824">
        <f t="shared" ca="1" si="108"/>
        <v>14286.958847068501</v>
      </c>
      <c r="L348" s="1824">
        <f t="shared" ca="1" si="108"/>
        <v>14286.958847068501</v>
      </c>
      <c r="M348" s="1824">
        <f t="shared" ca="1" si="108"/>
        <v>14286.958847068501</v>
      </c>
      <c r="N348" s="1824">
        <f t="shared" ca="1" si="108"/>
        <v>14286.958847068501</v>
      </c>
      <c r="O348" s="1824">
        <f t="shared" ca="1" si="108"/>
        <v>14286.958847068501</v>
      </c>
      <c r="P348" s="1824">
        <f t="shared" ca="1" si="108"/>
        <v>14286.958847068501</v>
      </c>
      <c r="Q348" s="1823">
        <f t="shared" ca="1" si="108"/>
        <v>171443.506164822</v>
      </c>
      <c r="R348" s="1818">
        <f ca="1">Q348-UW!I391</f>
        <v>0</v>
      </c>
    </row>
    <row r="349" spans="3:18">
      <c r="C349" s="352" t="s">
        <v>588</v>
      </c>
      <c r="D349" s="400">
        <f t="shared" ref="D349:Q349" ca="1" si="109">IFERROR(D348/D319,0)</f>
        <v>0</v>
      </c>
      <c r="E349" s="393">
        <f t="shared" ca="1" si="109"/>
        <v>0</v>
      </c>
      <c r="F349" s="393">
        <f t="shared" ca="1" si="109"/>
        <v>0</v>
      </c>
      <c r="G349" s="393">
        <f t="shared" ca="1" si="109"/>
        <v>0</v>
      </c>
      <c r="H349" s="393">
        <f t="shared" ca="1" si="109"/>
        <v>0</v>
      </c>
      <c r="I349" s="393">
        <f t="shared" ca="1" si="109"/>
        <v>0</v>
      </c>
      <c r="J349" s="393">
        <f t="shared" ca="1" si="109"/>
        <v>0</v>
      </c>
      <c r="K349" s="393">
        <f t="shared" ca="1" si="109"/>
        <v>0</v>
      </c>
      <c r="L349" s="393">
        <f t="shared" ca="1" si="109"/>
        <v>0</v>
      </c>
      <c r="M349" s="393">
        <f t="shared" ca="1" si="109"/>
        <v>0</v>
      </c>
      <c r="N349" s="393">
        <f t="shared" ca="1" si="109"/>
        <v>0</v>
      </c>
      <c r="O349" s="393">
        <f t="shared" ca="1" si="109"/>
        <v>0</v>
      </c>
      <c r="P349" s="393">
        <f t="shared" ca="1" si="109"/>
        <v>0</v>
      </c>
      <c r="Q349" s="400">
        <f t="shared" ca="1" si="109"/>
        <v>0</v>
      </c>
    </row>
    <row r="350" spans="3:18">
      <c r="D350" s="371"/>
      <c r="Q350" s="371"/>
    </row>
    <row r="351" spans="3:18" ht="15" customHeight="1" thickBot="1">
      <c r="C351" s="394" t="s">
        <v>448</v>
      </c>
      <c r="D351" s="1829">
        <f t="shared" ref="D351:P351" ca="1" si="110">D319-D348</f>
        <v>-13609.101604050002</v>
      </c>
      <c r="E351" s="1824">
        <f t="shared" ca="1" si="110"/>
        <v>-14286.958847068501</v>
      </c>
      <c r="F351" s="1824">
        <f t="shared" ca="1" si="110"/>
        <v>-14286.958847068501</v>
      </c>
      <c r="G351" s="1824">
        <f t="shared" ca="1" si="110"/>
        <v>-14286.958847068501</v>
      </c>
      <c r="H351" s="1824">
        <f t="shared" ca="1" si="110"/>
        <v>-14286.958847068501</v>
      </c>
      <c r="I351" s="1824">
        <f t="shared" ca="1" si="110"/>
        <v>-14286.958847068501</v>
      </c>
      <c r="J351" s="1824">
        <f t="shared" ca="1" si="110"/>
        <v>-14286.958847068501</v>
      </c>
      <c r="K351" s="1824">
        <f t="shared" ca="1" si="110"/>
        <v>-14286.958847068501</v>
      </c>
      <c r="L351" s="1824">
        <f t="shared" ca="1" si="110"/>
        <v>-14286.958847068501</v>
      </c>
      <c r="M351" s="1824">
        <f t="shared" ca="1" si="110"/>
        <v>-14286.958847068501</v>
      </c>
      <c r="N351" s="1824">
        <f t="shared" ca="1" si="110"/>
        <v>-14286.958847068501</v>
      </c>
      <c r="O351" s="1824">
        <f t="shared" ca="1" si="110"/>
        <v>-14286.958847068501</v>
      </c>
      <c r="P351" s="1824">
        <f t="shared" ca="1" si="110"/>
        <v>-14286.958847068501</v>
      </c>
      <c r="Q351" s="1830">
        <f ca="1">SUM(E351:P351)</f>
        <v>-171443.50616482203</v>
      </c>
      <c r="R351" s="1818">
        <f ca="1">Q351-UW!I395</f>
        <v>0</v>
      </c>
    </row>
    <row r="357" spans="2:17" ht="19" customHeight="1" thickBot="1">
      <c r="C357" s="372" t="s">
        <v>1294</v>
      </c>
      <c r="D357" s="357"/>
      <c r="E357" s="357"/>
      <c r="F357" s="357"/>
      <c r="G357" s="357"/>
      <c r="H357" s="357"/>
      <c r="I357" s="357"/>
      <c r="J357" s="357"/>
      <c r="K357" s="357"/>
      <c r="L357" s="357"/>
      <c r="M357" s="357"/>
      <c r="N357" s="357"/>
      <c r="O357" s="357"/>
      <c r="P357" s="357"/>
      <c r="Q357" s="357"/>
    </row>
    <row r="358" spans="2:17" ht="15" customHeight="1" thickBot="1">
      <c r="C358" s="342" t="s">
        <v>1267</v>
      </c>
      <c r="D358" s="373">
        <f ca="1">D287</f>
        <v>0</v>
      </c>
    </row>
    <row r="359" spans="2:17">
      <c r="D359" s="374" t="s">
        <v>1269</v>
      </c>
      <c r="E359" s="375">
        <v>0.05</v>
      </c>
      <c r="F359" s="375">
        <v>0.05</v>
      </c>
      <c r="G359" s="375">
        <v>0.05</v>
      </c>
      <c r="H359" s="375">
        <v>0.05</v>
      </c>
      <c r="I359" s="375">
        <v>0.05</v>
      </c>
      <c r="J359" s="375">
        <v>0.05</v>
      </c>
      <c r="K359" s="375">
        <v>0.05</v>
      </c>
      <c r="L359" s="375">
        <v>0.05</v>
      </c>
      <c r="M359" s="375">
        <v>0.05</v>
      </c>
      <c r="N359" s="375">
        <v>0.05</v>
      </c>
      <c r="O359" s="375">
        <v>0.05</v>
      </c>
      <c r="P359" s="376">
        <v>0.05</v>
      </c>
    </row>
    <row r="360" spans="2:17" ht="15" customHeight="1" thickBot="1">
      <c r="C360" s="377" t="s">
        <v>1270</v>
      </c>
      <c r="D360" s="378"/>
      <c r="E360" s="1811">
        <f>E370</f>
        <v>61</v>
      </c>
      <c r="F360" s="1811">
        <f t="shared" ref="F360:P360" si="111">E360+1</f>
        <v>62</v>
      </c>
      <c r="G360" s="1811">
        <f t="shared" si="111"/>
        <v>63</v>
      </c>
      <c r="H360" s="1811">
        <f t="shared" si="111"/>
        <v>64</v>
      </c>
      <c r="I360" s="1811">
        <f t="shared" si="111"/>
        <v>65</v>
      </c>
      <c r="J360" s="1811">
        <f t="shared" si="111"/>
        <v>66</v>
      </c>
      <c r="K360" s="1811">
        <f t="shared" si="111"/>
        <v>67</v>
      </c>
      <c r="L360" s="1811">
        <f t="shared" si="111"/>
        <v>68</v>
      </c>
      <c r="M360" s="1811">
        <f t="shared" si="111"/>
        <v>69</v>
      </c>
      <c r="N360" s="1811">
        <f t="shared" si="111"/>
        <v>70</v>
      </c>
      <c r="O360" s="1811">
        <f t="shared" si="111"/>
        <v>71</v>
      </c>
      <c r="P360" s="1811">
        <f t="shared" si="111"/>
        <v>72</v>
      </c>
    </row>
    <row r="361" spans="2:17">
      <c r="C361" s="379" t="s">
        <v>1271</v>
      </c>
      <c r="D361" s="380"/>
      <c r="E361" s="381" t="e">
        <f ca="1">D367*D358</f>
        <v>#DIV/0!</v>
      </c>
      <c r="F361" s="381" t="e">
        <f t="shared" ref="F361:P361" ca="1" si="112">E365</f>
        <v>#DIV/0!</v>
      </c>
      <c r="G361" s="381" t="e">
        <f t="shared" ca="1" si="112"/>
        <v>#DIV/0!</v>
      </c>
      <c r="H361" s="381" t="e">
        <f t="shared" ca="1" si="112"/>
        <v>#DIV/0!</v>
      </c>
      <c r="I361" s="381" t="e">
        <f t="shared" ca="1" si="112"/>
        <v>#DIV/0!</v>
      </c>
      <c r="J361" s="381" t="e">
        <f t="shared" ca="1" si="112"/>
        <v>#DIV/0!</v>
      </c>
      <c r="K361" s="381" t="e">
        <f t="shared" ca="1" si="112"/>
        <v>#DIV/0!</v>
      </c>
      <c r="L361" s="381" t="e">
        <f t="shared" ca="1" si="112"/>
        <v>#DIV/0!</v>
      </c>
      <c r="M361" s="381" t="e">
        <f t="shared" ca="1" si="112"/>
        <v>#DIV/0!</v>
      </c>
      <c r="N361" s="381" t="e">
        <f t="shared" ca="1" si="112"/>
        <v>#DIV/0!</v>
      </c>
      <c r="O361" s="381" t="e">
        <f t="shared" ca="1" si="112"/>
        <v>#DIV/0!</v>
      </c>
      <c r="P361" s="382" t="e">
        <f t="shared" ca="1" si="112"/>
        <v>#DIV/0!</v>
      </c>
    </row>
    <row r="362" spans="2:17">
      <c r="B362" s="1813"/>
      <c r="C362" s="384" t="s">
        <v>1272</v>
      </c>
      <c r="D362" s="378"/>
      <c r="E362" s="385" t="e">
        <f t="shared" ref="E362:P362" ca="1" si="113">E365-E363-E361</f>
        <v>#DIV/0!</v>
      </c>
      <c r="F362" s="385" t="e">
        <f t="shared" ca="1" si="113"/>
        <v>#DIV/0!</v>
      </c>
      <c r="G362" s="385" t="e">
        <f t="shared" ca="1" si="113"/>
        <v>#DIV/0!</v>
      </c>
      <c r="H362" s="385" t="e">
        <f t="shared" ca="1" si="113"/>
        <v>#DIV/0!</v>
      </c>
      <c r="I362" s="385" t="e">
        <f t="shared" ca="1" si="113"/>
        <v>#DIV/0!</v>
      </c>
      <c r="J362" s="385" t="e">
        <f t="shared" ca="1" si="113"/>
        <v>#DIV/0!</v>
      </c>
      <c r="K362" s="385" t="e">
        <f t="shared" ca="1" si="113"/>
        <v>#DIV/0!</v>
      </c>
      <c r="L362" s="385" t="e">
        <f t="shared" ca="1" si="113"/>
        <v>#DIV/0!</v>
      </c>
      <c r="M362" s="385" t="e">
        <f t="shared" ca="1" si="113"/>
        <v>#DIV/0!</v>
      </c>
      <c r="N362" s="385" t="e">
        <f t="shared" ca="1" si="113"/>
        <v>#DIV/0!</v>
      </c>
      <c r="O362" s="385" t="e">
        <f t="shared" ca="1" si="113"/>
        <v>#DIV/0!</v>
      </c>
      <c r="P362" s="386" t="e">
        <f t="shared" ca="1" si="113"/>
        <v>#DIV/0!</v>
      </c>
    </row>
    <row r="363" spans="2:17">
      <c r="C363" s="384" t="s">
        <v>1273</v>
      </c>
      <c r="D363" s="378"/>
      <c r="E363" s="385" t="e">
        <f t="shared" ref="E363:P363" ca="1" si="114">-E359*E361</f>
        <v>#DIV/0!</v>
      </c>
      <c r="F363" s="385" t="e">
        <f t="shared" ca="1" si="114"/>
        <v>#DIV/0!</v>
      </c>
      <c r="G363" s="385" t="e">
        <f t="shared" ca="1" si="114"/>
        <v>#DIV/0!</v>
      </c>
      <c r="H363" s="385" t="e">
        <f t="shared" ca="1" si="114"/>
        <v>#DIV/0!</v>
      </c>
      <c r="I363" s="385" t="e">
        <f t="shared" ca="1" si="114"/>
        <v>#DIV/0!</v>
      </c>
      <c r="J363" s="385" t="e">
        <f t="shared" ca="1" si="114"/>
        <v>#DIV/0!</v>
      </c>
      <c r="K363" s="385" t="e">
        <f t="shared" ca="1" si="114"/>
        <v>#DIV/0!</v>
      </c>
      <c r="L363" s="385" t="e">
        <f t="shared" ca="1" si="114"/>
        <v>#DIV/0!</v>
      </c>
      <c r="M363" s="385" t="e">
        <f t="shared" ca="1" si="114"/>
        <v>#DIV/0!</v>
      </c>
      <c r="N363" s="385" t="e">
        <f t="shared" ca="1" si="114"/>
        <v>#DIV/0!</v>
      </c>
      <c r="O363" s="385" t="e">
        <f t="shared" ca="1" si="114"/>
        <v>#DIV/0!</v>
      </c>
      <c r="P363" s="386" t="e">
        <f t="shared" ca="1" si="114"/>
        <v>#DIV/0!</v>
      </c>
    </row>
    <row r="364" spans="2:17">
      <c r="C364" s="384" t="s">
        <v>1274</v>
      </c>
      <c r="D364" s="378"/>
      <c r="E364" s="385" t="e">
        <f t="shared" ref="E364:P364" ca="1" si="115">E363+E362</f>
        <v>#DIV/0!</v>
      </c>
      <c r="F364" s="385" t="e">
        <f t="shared" ca="1" si="115"/>
        <v>#DIV/0!</v>
      </c>
      <c r="G364" s="385" t="e">
        <f t="shared" ca="1" si="115"/>
        <v>#DIV/0!</v>
      </c>
      <c r="H364" s="385" t="e">
        <f t="shared" ca="1" si="115"/>
        <v>#DIV/0!</v>
      </c>
      <c r="I364" s="385" t="e">
        <f t="shared" ca="1" si="115"/>
        <v>#DIV/0!</v>
      </c>
      <c r="J364" s="385" t="e">
        <f t="shared" ca="1" si="115"/>
        <v>#DIV/0!</v>
      </c>
      <c r="K364" s="385" t="e">
        <f t="shared" ca="1" si="115"/>
        <v>#DIV/0!</v>
      </c>
      <c r="L364" s="385" t="e">
        <f t="shared" ca="1" si="115"/>
        <v>#DIV/0!</v>
      </c>
      <c r="M364" s="385" t="e">
        <f t="shared" ca="1" si="115"/>
        <v>#DIV/0!</v>
      </c>
      <c r="N364" s="385" t="e">
        <f t="shared" ca="1" si="115"/>
        <v>#DIV/0!</v>
      </c>
      <c r="O364" s="385" t="e">
        <f t="shared" ca="1" si="115"/>
        <v>#DIV/0!</v>
      </c>
      <c r="P364" s="386" t="e">
        <f t="shared" ca="1" si="115"/>
        <v>#DIV/0!</v>
      </c>
    </row>
    <row r="365" spans="2:17" ht="15" customHeight="1" thickBot="1">
      <c r="C365" s="387" t="s">
        <v>1275</v>
      </c>
      <c r="D365" s="388"/>
      <c r="E365" s="389" t="e">
        <f t="shared" ref="E365:P365" ca="1" si="116">E367*$D$3</f>
        <v>#DIV/0!</v>
      </c>
      <c r="F365" s="389" t="e">
        <f t="shared" ca="1" si="116"/>
        <v>#DIV/0!</v>
      </c>
      <c r="G365" s="389" t="e">
        <f t="shared" ca="1" si="116"/>
        <v>#DIV/0!</v>
      </c>
      <c r="H365" s="389" t="e">
        <f t="shared" ca="1" si="116"/>
        <v>#DIV/0!</v>
      </c>
      <c r="I365" s="389" t="e">
        <f t="shared" ca="1" si="116"/>
        <v>#DIV/0!</v>
      </c>
      <c r="J365" s="389" t="e">
        <f t="shared" ca="1" si="116"/>
        <v>#DIV/0!</v>
      </c>
      <c r="K365" s="389" t="e">
        <f t="shared" ca="1" si="116"/>
        <v>#DIV/0!</v>
      </c>
      <c r="L365" s="389" t="e">
        <f t="shared" ca="1" si="116"/>
        <v>#DIV/0!</v>
      </c>
      <c r="M365" s="389" t="e">
        <f t="shared" ca="1" si="116"/>
        <v>#DIV/0!</v>
      </c>
      <c r="N365" s="389" t="e">
        <f t="shared" ca="1" si="116"/>
        <v>#DIV/0!</v>
      </c>
      <c r="O365" s="389" t="e">
        <f t="shared" ca="1" si="116"/>
        <v>#DIV/0!</v>
      </c>
      <c r="P365" s="390" t="e">
        <f t="shared" ca="1" si="116"/>
        <v>#DIV/0!</v>
      </c>
    </row>
    <row r="366" spans="2:17">
      <c r="E366" s="391"/>
      <c r="F366" s="391"/>
      <c r="G366" s="391"/>
      <c r="H366" s="391"/>
      <c r="I366" s="391"/>
      <c r="J366" s="391"/>
      <c r="K366" s="391"/>
      <c r="L366" s="391"/>
      <c r="M366" s="391"/>
      <c r="N366" s="391"/>
      <c r="O366" s="391"/>
      <c r="P366" s="391"/>
    </row>
    <row r="367" spans="2:17">
      <c r="C367" s="392" t="s">
        <v>1276</v>
      </c>
      <c r="D367" s="393" t="e">
        <f t="shared" ref="D367:Q367" ca="1" si="117">D373/D371</f>
        <v>#DIV/0!</v>
      </c>
      <c r="E367" s="393" t="e">
        <f t="shared" ca="1" si="117"/>
        <v>#DIV/0!</v>
      </c>
      <c r="F367" s="393" t="e">
        <f t="shared" ca="1" si="117"/>
        <v>#DIV/0!</v>
      </c>
      <c r="G367" s="393" t="e">
        <f t="shared" ca="1" si="117"/>
        <v>#DIV/0!</v>
      </c>
      <c r="H367" s="393" t="e">
        <f t="shared" ca="1" si="117"/>
        <v>#DIV/0!</v>
      </c>
      <c r="I367" s="393" t="e">
        <f t="shared" ca="1" si="117"/>
        <v>#DIV/0!</v>
      </c>
      <c r="J367" s="393" t="e">
        <f t="shared" ca="1" si="117"/>
        <v>#DIV/0!</v>
      </c>
      <c r="K367" s="393" t="e">
        <f t="shared" ca="1" si="117"/>
        <v>#DIV/0!</v>
      </c>
      <c r="L367" s="393" t="e">
        <f t="shared" ca="1" si="117"/>
        <v>#DIV/0!</v>
      </c>
      <c r="M367" s="393" t="e">
        <f t="shared" ca="1" si="117"/>
        <v>#DIV/0!</v>
      </c>
      <c r="N367" s="393" t="e">
        <f t="shared" ca="1" si="117"/>
        <v>#DIV/0!</v>
      </c>
      <c r="O367" s="393" t="e">
        <f t="shared" ca="1" si="117"/>
        <v>#DIV/0!</v>
      </c>
      <c r="P367" s="393" t="e">
        <f t="shared" ca="1" si="117"/>
        <v>#DIV/0!</v>
      </c>
      <c r="Q367" s="393" t="e">
        <f t="shared" ca="1" si="117"/>
        <v>#DIV/0!</v>
      </c>
    </row>
    <row r="368" spans="2:17">
      <c r="C368" s="392" t="s">
        <v>1277</v>
      </c>
      <c r="D368" s="393" t="e">
        <f t="shared" ref="D368:Q368" ca="1" si="118">D377/D371</f>
        <v>#DIV/0!</v>
      </c>
      <c r="E368" s="393" t="e">
        <f t="shared" ca="1" si="118"/>
        <v>#DIV/0!</v>
      </c>
      <c r="F368" s="393" t="e">
        <f t="shared" ca="1" si="118"/>
        <v>#DIV/0!</v>
      </c>
      <c r="G368" s="393" t="e">
        <f t="shared" ca="1" si="118"/>
        <v>#DIV/0!</v>
      </c>
      <c r="H368" s="393" t="e">
        <f t="shared" ca="1" si="118"/>
        <v>#DIV/0!</v>
      </c>
      <c r="I368" s="393" t="e">
        <f t="shared" ca="1" si="118"/>
        <v>#DIV/0!</v>
      </c>
      <c r="J368" s="393" t="e">
        <f t="shared" ca="1" si="118"/>
        <v>#DIV/0!</v>
      </c>
      <c r="K368" s="393" t="e">
        <f t="shared" ca="1" si="118"/>
        <v>#DIV/0!</v>
      </c>
      <c r="L368" s="393" t="e">
        <f t="shared" ca="1" si="118"/>
        <v>#DIV/0!</v>
      </c>
      <c r="M368" s="393" t="e">
        <f t="shared" ca="1" si="118"/>
        <v>#DIV/0!</v>
      </c>
      <c r="N368" s="393" t="e">
        <f t="shared" ca="1" si="118"/>
        <v>#DIV/0!</v>
      </c>
      <c r="O368" s="393" t="e">
        <f t="shared" ca="1" si="118"/>
        <v>#DIV/0!</v>
      </c>
      <c r="P368" s="393" t="e">
        <f t="shared" ca="1" si="118"/>
        <v>#DIV/0!</v>
      </c>
      <c r="Q368" s="393" t="e">
        <f t="shared" ca="1" si="118"/>
        <v>#DIV/0!</v>
      </c>
    </row>
    <row r="369" spans="2:18" ht="15" customHeight="1" thickBot="1">
      <c r="C369" s="392" t="s">
        <v>1278</v>
      </c>
      <c r="D369" s="1815" t="e">
        <f ca="1">D367*UW!$D$21</f>
        <v>#DIV/0!</v>
      </c>
      <c r="E369" s="1815" t="e">
        <f ca="1">E367*UW!$D$21</f>
        <v>#DIV/0!</v>
      </c>
      <c r="F369" s="1815" t="e">
        <f ca="1">F367*UW!$D$21</f>
        <v>#DIV/0!</v>
      </c>
      <c r="G369" s="1815" t="e">
        <f ca="1">G367*UW!$D$21</f>
        <v>#DIV/0!</v>
      </c>
      <c r="H369" s="1815" t="e">
        <f ca="1">H367*UW!$D$21</f>
        <v>#DIV/0!</v>
      </c>
      <c r="I369" s="1815" t="e">
        <f ca="1">I367*UW!$D$21</f>
        <v>#DIV/0!</v>
      </c>
      <c r="J369" s="1815" t="e">
        <f ca="1">J367*UW!$D$21</f>
        <v>#DIV/0!</v>
      </c>
      <c r="K369" s="1815" t="e">
        <f ca="1">K367*UW!$D$21</f>
        <v>#DIV/0!</v>
      </c>
      <c r="L369" s="1815" t="e">
        <f ca="1">L367*UW!$D$21</f>
        <v>#DIV/0!</v>
      </c>
      <c r="M369" s="1815" t="e">
        <f ca="1">M367*UW!$D$21</f>
        <v>#DIV/0!</v>
      </c>
      <c r="N369" s="1815" t="e">
        <f ca="1">N367*UW!$D$21</f>
        <v>#DIV/0!</v>
      </c>
      <c r="O369" s="1815" t="e">
        <f ca="1">O367*UW!$D$21</f>
        <v>#DIV/0!</v>
      </c>
      <c r="P369" s="1815" t="e">
        <f ca="1">P367*UW!$D$21</f>
        <v>#DIV/0!</v>
      </c>
      <c r="Q369" s="1815" t="e">
        <f ca="1">Q367*UW!$D$21</f>
        <v>#DIV/0!</v>
      </c>
    </row>
    <row r="370" spans="2:18">
      <c r="C370" s="394" t="s">
        <v>113</v>
      </c>
      <c r="D370" s="395" t="s">
        <v>124</v>
      </c>
      <c r="E370" s="394">
        <f>P299+1</f>
        <v>61</v>
      </c>
      <c r="F370" s="394">
        <f t="shared" ref="F370:P370" si="119">E370+1</f>
        <v>62</v>
      </c>
      <c r="G370" s="394">
        <f t="shared" si="119"/>
        <v>63</v>
      </c>
      <c r="H370" s="394">
        <f t="shared" si="119"/>
        <v>64</v>
      </c>
      <c r="I370" s="394">
        <f t="shared" si="119"/>
        <v>65</v>
      </c>
      <c r="J370" s="394">
        <f t="shared" si="119"/>
        <v>66</v>
      </c>
      <c r="K370" s="394">
        <f t="shared" si="119"/>
        <v>67</v>
      </c>
      <c r="L370" s="394">
        <f t="shared" si="119"/>
        <v>68</v>
      </c>
      <c r="M370" s="394">
        <f t="shared" si="119"/>
        <v>69</v>
      </c>
      <c r="N370" s="394">
        <f t="shared" si="119"/>
        <v>70</v>
      </c>
      <c r="O370" s="394">
        <f t="shared" si="119"/>
        <v>71</v>
      </c>
      <c r="P370" s="394">
        <f t="shared" si="119"/>
        <v>72</v>
      </c>
      <c r="Q370" s="395" t="s">
        <v>603</v>
      </c>
      <c r="R370" s="232" t="s">
        <v>1279</v>
      </c>
    </row>
    <row r="371" spans="2:18">
      <c r="B371" t="s">
        <v>1137</v>
      </c>
      <c r="C371" s="396" t="s">
        <v>386</v>
      </c>
      <c r="D371" s="1816">
        <f t="shared" ref="D371:D389" ca="1" si="120">P300</f>
        <v>0</v>
      </c>
      <c r="E371" s="1817">
        <f ca="1">SUMIF(UW!$E$612:$DT$612,'Mthly Bdgt'!E$370,UW!$E613:$DT613)</f>
        <v>0</v>
      </c>
      <c r="F371" s="1817">
        <f ca="1">SUMIF(UW!$E$612:$DT$612,'Mthly Bdgt'!F$370,UW!$E613:$DT613)</f>
        <v>0</v>
      </c>
      <c r="G371" s="1817">
        <f ca="1">SUMIF(UW!$E$612:$DT$612,'Mthly Bdgt'!G$370,UW!$E613:$DT613)</f>
        <v>0</v>
      </c>
      <c r="H371" s="1817">
        <f ca="1">SUMIF(UW!$E$612:$DT$612,'Mthly Bdgt'!H$370,UW!$E613:$DT613)</f>
        <v>0</v>
      </c>
      <c r="I371" s="1817">
        <f ca="1">SUMIF(UW!$E$612:$DT$612,'Mthly Bdgt'!I$370,UW!$E613:$DT613)</f>
        <v>0</v>
      </c>
      <c r="J371" s="1817">
        <f ca="1">SUMIF(UW!$E$612:$DT$612,'Mthly Bdgt'!J$370,UW!$E613:$DT613)</f>
        <v>0</v>
      </c>
      <c r="K371" s="1817">
        <f ca="1">SUMIF(UW!$E$612:$DT$612,'Mthly Bdgt'!K$370,UW!$E613:$DT613)</f>
        <v>0</v>
      </c>
      <c r="L371" s="1817">
        <f ca="1">SUMIF(UW!$E$612:$DT$612,'Mthly Bdgt'!L$370,UW!$E613:$DT613)</f>
        <v>0</v>
      </c>
      <c r="M371" s="1817">
        <f ca="1">SUMIF(UW!$E$612:$DT$612,'Mthly Bdgt'!M$370,UW!$E613:$DT613)</f>
        <v>0</v>
      </c>
      <c r="N371" s="1817">
        <f ca="1">SUMIF(UW!$E$612:$DT$612,'Mthly Bdgt'!N$370,UW!$E613:$DT613)</f>
        <v>0</v>
      </c>
      <c r="O371" s="1817">
        <f ca="1">SUMIF(UW!$E$612:$DT$612,'Mthly Bdgt'!O$370,UW!$E613:$DT613)</f>
        <v>0</v>
      </c>
      <c r="P371" s="1817">
        <f ca="1">SUMIF(UW!$E$612:$DT$612,'Mthly Bdgt'!P$370,UW!$E613:$DT613)</f>
        <v>0</v>
      </c>
      <c r="Q371" s="1816">
        <f ca="1">SUM(E371:P371)</f>
        <v>0</v>
      </c>
      <c r="R371" s="1818">
        <f ca="1">Q371-UW!J223</f>
        <v>0</v>
      </c>
    </row>
    <row r="372" spans="2:18">
      <c r="C372" s="397" t="s">
        <v>115</v>
      </c>
      <c r="D372" s="1819">
        <f t="shared" ca="1" si="120"/>
        <v>0</v>
      </c>
      <c r="E372" s="1820">
        <f ca="1">SUMIF(UW!$E$612:$DT$612,'Mthly Bdgt'!E$370,UW!$E614:$DT614)</f>
        <v>0</v>
      </c>
      <c r="F372" s="1820">
        <f ca="1">SUMIF(UW!$E$612:$DT$612,'Mthly Bdgt'!F$370,UW!$E614:$DT614)</f>
        <v>0</v>
      </c>
      <c r="G372" s="1820">
        <f ca="1">SUMIF(UW!$E$612:$DT$612,'Mthly Bdgt'!G$370,UW!$E614:$DT614)</f>
        <v>0</v>
      </c>
      <c r="H372" s="1820">
        <f ca="1">SUMIF(UW!$E$612:$DT$612,'Mthly Bdgt'!H$370,UW!$E614:$DT614)</f>
        <v>0</v>
      </c>
      <c r="I372" s="1820">
        <f ca="1">SUMIF(UW!$E$612:$DT$612,'Mthly Bdgt'!I$370,UW!$E614:$DT614)</f>
        <v>0</v>
      </c>
      <c r="J372" s="1820">
        <f ca="1">SUMIF(UW!$E$612:$DT$612,'Mthly Bdgt'!J$370,UW!$E614:$DT614)</f>
        <v>0</v>
      </c>
      <c r="K372" s="1820">
        <f ca="1">SUMIF(UW!$E$612:$DT$612,'Mthly Bdgt'!K$370,UW!$E614:$DT614)</f>
        <v>0</v>
      </c>
      <c r="L372" s="1820">
        <f ca="1">SUMIF(UW!$E$612:$DT$612,'Mthly Bdgt'!L$370,UW!$E614:$DT614)</f>
        <v>0</v>
      </c>
      <c r="M372" s="1820">
        <f ca="1">SUMIF(UW!$E$612:$DT$612,'Mthly Bdgt'!M$370,UW!$E614:$DT614)</f>
        <v>0</v>
      </c>
      <c r="N372" s="1820">
        <f ca="1">SUMIF(UW!$E$612:$DT$612,'Mthly Bdgt'!N$370,UW!$E614:$DT614)</f>
        <v>0</v>
      </c>
      <c r="O372" s="1820">
        <f ca="1">SUMIF(UW!$E$612:$DT$612,'Mthly Bdgt'!O$370,UW!$E614:$DT614)</f>
        <v>0</v>
      </c>
      <c r="P372" s="1820">
        <f ca="1">SUMIF(UW!$E$612:$DT$612,'Mthly Bdgt'!P$370,UW!$E614:$DT614)</f>
        <v>0</v>
      </c>
      <c r="Q372" s="1819">
        <f ca="1">SUM(E372:P372)</f>
        <v>0</v>
      </c>
      <c r="R372" s="1818">
        <f ca="1">Q372-UW!J224</f>
        <v>0</v>
      </c>
    </row>
    <row r="373" spans="2:18">
      <c r="B373" t="s">
        <v>1280</v>
      </c>
      <c r="C373" s="396" t="s">
        <v>116</v>
      </c>
      <c r="D373" s="1816">
        <f t="shared" ca="1" si="120"/>
        <v>0</v>
      </c>
      <c r="E373" s="1817">
        <f t="shared" ref="E373:Q373" ca="1" si="121">SUM(E371:E372)</f>
        <v>0</v>
      </c>
      <c r="F373" s="1817">
        <f t="shared" ca="1" si="121"/>
        <v>0</v>
      </c>
      <c r="G373" s="1817">
        <f t="shared" ca="1" si="121"/>
        <v>0</v>
      </c>
      <c r="H373" s="1817">
        <f t="shared" ca="1" si="121"/>
        <v>0</v>
      </c>
      <c r="I373" s="1817">
        <f t="shared" ca="1" si="121"/>
        <v>0</v>
      </c>
      <c r="J373" s="1817">
        <f t="shared" ca="1" si="121"/>
        <v>0</v>
      </c>
      <c r="K373" s="1817">
        <f t="shared" ca="1" si="121"/>
        <v>0</v>
      </c>
      <c r="L373" s="1817">
        <f t="shared" ca="1" si="121"/>
        <v>0</v>
      </c>
      <c r="M373" s="1817">
        <f t="shared" ca="1" si="121"/>
        <v>0</v>
      </c>
      <c r="N373" s="1817">
        <f t="shared" ca="1" si="121"/>
        <v>0</v>
      </c>
      <c r="O373" s="1817">
        <f t="shared" ca="1" si="121"/>
        <v>0</v>
      </c>
      <c r="P373" s="1817">
        <f t="shared" ca="1" si="121"/>
        <v>0</v>
      </c>
      <c r="Q373" s="1816">
        <f t="shared" ca="1" si="121"/>
        <v>0</v>
      </c>
      <c r="R373" s="1818">
        <f ca="1">Q373-UW!J225</f>
        <v>0</v>
      </c>
    </row>
    <row r="374" spans="2:18">
      <c r="C374" s="397" t="s">
        <v>117</v>
      </c>
      <c r="D374" s="1819">
        <f t="shared" ca="1" si="120"/>
        <v>0</v>
      </c>
      <c r="E374" s="1820">
        <f ca="1">SUMIF(UW!$E$612:$DT$612,'Mthly Bdgt'!E$370,UW!$E616:$DT616)</f>
        <v>0</v>
      </c>
      <c r="F374" s="1820">
        <f ca="1">SUMIF(UW!$E$612:$DT$612,'Mthly Bdgt'!F$370,UW!$E616:$DT616)</f>
        <v>0</v>
      </c>
      <c r="G374" s="1820">
        <f ca="1">SUMIF(UW!$E$612:$DT$612,'Mthly Bdgt'!G$370,UW!$E616:$DT616)</f>
        <v>0</v>
      </c>
      <c r="H374" s="1820">
        <f ca="1">SUMIF(UW!$E$612:$DT$612,'Mthly Bdgt'!H$370,UW!$E616:$DT616)</f>
        <v>0</v>
      </c>
      <c r="I374" s="1820">
        <f ca="1">SUMIF(UW!$E$612:$DT$612,'Mthly Bdgt'!I$370,UW!$E616:$DT616)</f>
        <v>0</v>
      </c>
      <c r="J374" s="1820">
        <f ca="1">SUMIF(UW!$E$612:$DT$612,'Mthly Bdgt'!J$370,UW!$E616:$DT616)</f>
        <v>0</v>
      </c>
      <c r="K374" s="1820">
        <f ca="1">SUMIF(UW!$E$612:$DT$612,'Mthly Bdgt'!K$370,UW!$E616:$DT616)</f>
        <v>0</v>
      </c>
      <c r="L374" s="1820">
        <f ca="1">SUMIF(UW!$E$612:$DT$612,'Mthly Bdgt'!L$370,UW!$E616:$DT616)</f>
        <v>0</v>
      </c>
      <c r="M374" s="1820">
        <f ca="1">SUMIF(UW!$E$612:$DT$612,'Mthly Bdgt'!M$370,UW!$E616:$DT616)</f>
        <v>0</v>
      </c>
      <c r="N374" s="1820">
        <f ca="1">SUMIF(UW!$E$612:$DT$612,'Mthly Bdgt'!N$370,UW!$E616:$DT616)</f>
        <v>0</v>
      </c>
      <c r="O374" s="1820">
        <f ca="1">SUMIF(UW!$E$612:$DT$612,'Mthly Bdgt'!O$370,UW!$E616:$DT616)</f>
        <v>0</v>
      </c>
      <c r="P374" s="1820">
        <f ca="1">SUMIF(UW!$E$612:$DT$612,'Mthly Bdgt'!P$370,UW!$E616:$DT616)</f>
        <v>0</v>
      </c>
      <c r="Q374" s="1819">
        <f ca="1">SUM(E374:P374)</f>
        <v>0</v>
      </c>
      <c r="R374" s="1818">
        <f ca="1">Q374-UW!J226</f>
        <v>0</v>
      </c>
    </row>
    <row r="375" spans="2:18">
      <c r="B375" t="s">
        <v>1281</v>
      </c>
      <c r="C375" s="396" t="s">
        <v>387</v>
      </c>
      <c r="D375" s="1816">
        <f t="shared" ca="1" si="120"/>
        <v>0</v>
      </c>
      <c r="E375" s="1817">
        <f t="shared" ref="E375:Q375" ca="1" si="122">SUM(E373:E374)</f>
        <v>0</v>
      </c>
      <c r="F375" s="1817">
        <f t="shared" ca="1" si="122"/>
        <v>0</v>
      </c>
      <c r="G375" s="1817">
        <f t="shared" ca="1" si="122"/>
        <v>0</v>
      </c>
      <c r="H375" s="1817">
        <f t="shared" ca="1" si="122"/>
        <v>0</v>
      </c>
      <c r="I375" s="1817">
        <f t="shared" ca="1" si="122"/>
        <v>0</v>
      </c>
      <c r="J375" s="1817">
        <f t="shared" ca="1" si="122"/>
        <v>0</v>
      </c>
      <c r="K375" s="1817">
        <f t="shared" ca="1" si="122"/>
        <v>0</v>
      </c>
      <c r="L375" s="1817">
        <f t="shared" ca="1" si="122"/>
        <v>0</v>
      </c>
      <c r="M375" s="1817">
        <f t="shared" ca="1" si="122"/>
        <v>0</v>
      </c>
      <c r="N375" s="1817">
        <f t="shared" ca="1" si="122"/>
        <v>0</v>
      </c>
      <c r="O375" s="1817">
        <f t="shared" ca="1" si="122"/>
        <v>0</v>
      </c>
      <c r="P375" s="1817">
        <f t="shared" ca="1" si="122"/>
        <v>0</v>
      </c>
      <c r="Q375" s="1816">
        <f t="shared" ca="1" si="122"/>
        <v>0</v>
      </c>
      <c r="R375" s="1818">
        <f ca="1">Q375-UW!J227</f>
        <v>0</v>
      </c>
    </row>
    <row r="376" spans="2:18">
      <c r="B376" s="1821">
        <v>6</v>
      </c>
      <c r="C376" s="397" t="s">
        <v>1282</v>
      </c>
      <c r="D376" s="1819">
        <f t="shared" ca="1" si="120"/>
        <v>0</v>
      </c>
      <c r="E376" s="1820">
        <f ca="1">-IF(OFFSET(UW!$D$199,,ROUNDUP('Mthly Bdgt'!E370/12,0))="Yes",(E362*UW!$D$23*E392)/12,0)</f>
        <v>0</v>
      </c>
      <c r="F376" s="1820">
        <f ca="1">-IF(OFFSET(UW!$D$199,,ROUNDUP('Mthly Bdgt'!F370/12,0))="Yes",(F362*UW!$D$23*F392)/12,0)</f>
        <v>0</v>
      </c>
      <c r="G376" s="1820">
        <f ca="1">-IF(OFFSET(UW!$D$199,,ROUNDUP('Mthly Bdgt'!G370/12,0))="Yes",(G362*UW!$D$23*G392)/12,0)</f>
        <v>0</v>
      </c>
      <c r="H376" s="1820">
        <f ca="1">-IF(OFFSET(UW!$D$199,,ROUNDUP('Mthly Bdgt'!H370/12,0))="Yes",(H362*UW!$D$23*H392)/12,0)</f>
        <v>0</v>
      </c>
      <c r="I376" s="1820">
        <f ca="1">-IF(OFFSET(UW!$D$199,,ROUNDUP('Mthly Bdgt'!I370/12,0))="Yes",(I362*UW!$D$23*I392)/12,0)</f>
        <v>0</v>
      </c>
      <c r="J376" s="1820">
        <f ca="1">-IF(OFFSET(UW!$D$199,,ROUNDUP('Mthly Bdgt'!J370/12,0))="Yes",(J362*UW!$D$23*J392)/12,0)</f>
        <v>0</v>
      </c>
      <c r="K376" s="1820">
        <f ca="1">-IF(OFFSET(UW!$D$199,,ROUNDUP('Mthly Bdgt'!K370/12,0))="Yes",(K362*UW!$D$23*K392)/12,0)</f>
        <v>0</v>
      </c>
      <c r="L376" s="1820">
        <f ca="1">-IF(OFFSET(UW!$D$199,,ROUNDUP('Mthly Bdgt'!L370/12,0))="Yes",(L362*UW!$D$23*L392)/12,0)</f>
        <v>0</v>
      </c>
      <c r="M376" s="1820">
        <f ca="1">-IF(OFFSET(UW!$D$199,,ROUNDUP('Mthly Bdgt'!M370/12,0))="Yes",(M362*UW!$D$23*M392)/12,0)</f>
        <v>0</v>
      </c>
      <c r="N376" s="1820">
        <f ca="1">-IF(OFFSET(UW!$D$199,,ROUNDUP('Mthly Bdgt'!N370/12,0))="Yes",(N362*UW!$D$23*N392)/12,0)</f>
        <v>0</v>
      </c>
      <c r="O376" s="1820">
        <f ca="1">-IF(OFFSET(UW!$D$199,,ROUNDUP('Mthly Bdgt'!O370/12,0))="Yes",(O362*UW!$D$23*O392)/12,0)</f>
        <v>0</v>
      </c>
      <c r="P376" s="1820">
        <f ca="1">-IF(OFFSET(UW!$D$199,,ROUNDUP('Mthly Bdgt'!P370/12,0))="Yes",(P362*UW!$D$23*P392)/12,0)</f>
        <v>0</v>
      </c>
      <c r="Q376" s="1819">
        <f ca="1">SUM(E376:P376)</f>
        <v>0</v>
      </c>
      <c r="R376" s="1818">
        <f ca="1">Q376-UW!J228</f>
        <v>0</v>
      </c>
    </row>
    <row r="377" spans="2:18">
      <c r="C377" s="396" t="s">
        <v>1242</v>
      </c>
      <c r="D377" s="1816">
        <f t="shared" ca="1" si="120"/>
        <v>0</v>
      </c>
      <c r="E377" s="1817">
        <f t="shared" ref="E377:Q377" ca="1" si="123">SUM(E375:E376)</f>
        <v>0</v>
      </c>
      <c r="F377" s="1817">
        <f t="shared" ca="1" si="123"/>
        <v>0</v>
      </c>
      <c r="G377" s="1817">
        <f t="shared" ca="1" si="123"/>
        <v>0</v>
      </c>
      <c r="H377" s="1817">
        <f t="shared" ca="1" si="123"/>
        <v>0</v>
      </c>
      <c r="I377" s="1817">
        <f t="shared" ca="1" si="123"/>
        <v>0</v>
      </c>
      <c r="J377" s="1817">
        <f t="shared" ca="1" si="123"/>
        <v>0</v>
      </c>
      <c r="K377" s="1817">
        <f t="shared" ca="1" si="123"/>
        <v>0</v>
      </c>
      <c r="L377" s="1817">
        <f t="shared" ca="1" si="123"/>
        <v>0</v>
      </c>
      <c r="M377" s="1817">
        <f t="shared" ca="1" si="123"/>
        <v>0</v>
      </c>
      <c r="N377" s="1817">
        <f t="shared" ca="1" si="123"/>
        <v>0</v>
      </c>
      <c r="O377" s="1817">
        <f t="shared" ca="1" si="123"/>
        <v>0</v>
      </c>
      <c r="P377" s="1817">
        <f t="shared" ca="1" si="123"/>
        <v>0</v>
      </c>
      <c r="Q377" s="1816">
        <f t="shared" ca="1" si="123"/>
        <v>0</v>
      </c>
      <c r="R377" s="1818">
        <f ca="1">Q377-UW!J229</f>
        <v>0</v>
      </c>
    </row>
    <row r="378" spans="2:18" hidden="1">
      <c r="C378" s="396"/>
      <c r="D378" s="1822">
        <f t="shared" ca="1" si="120"/>
        <v>0</v>
      </c>
      <c r="E378" s="1818">
        <f ca="1">SUMIF(UW!$E$612:$DT$612,'Mthly Bdgt'!E$370,UW!$E620:$DT620)</f>
        <v>0</v>
      </c>
      <c r="F378" s="1818">
        <f ca="1">SUMIF(UW!$E$612:$DT$612,'Mthly Bdgt'!F$370,UW!$E620:$DT620)</f>
        <v>0</v>
      </c>
      <c r="G378" s="1818">
        <f ca="1">SUMIF(UW!$E$612:$DT$612,'Mthly Bdgt'!G$370,UW!$E620:$DT620)</f>
        <v>0</v>
      </c>
      <c r="H378" s="1818">
        <f ca="1">SUMIF(UW!$E$612:$DT$612,'Mthly Bdgt'!H$370,UW!$E620:$DT620)</f>
        <v>0</v>
      </c>
      <c r="I378" s="1818">
        <f ca="1">SUMIF(UW!$E$612:$DT$612,'Mthly Bdgt'!I$370,UW!$E620:$DT620)</f>
        <v>0</v>
      </c>
      <c r="J378" s="1818">
        <f ca="1">SUMIF(UW!$E$612:$DT$612,'Mthly Bdgt'!J$370,UW!$E620:$DT620)</f>
        <v>0</v>
      </c>
      <c r="K378" s="1818">
        <f ca="1">SUMIF(UW!$E$612:$DT$612,'Mthly Bdgt'!K$370,UW!$E620:$DT620)</f>
        <v>0</v>
      </c>
      <c r="L378" s="1818">
        <f ca="1">SUMIF(UW!$E$612:$DT$612,'Mthly Bdgt'!L$370,UW!$E620:$DT620)</f>
        <v>0</v>
      </c>
      <c r="M378" s="1818">
        <f ca="1">SUMIF(UW!$E$612:$DT$612,'Mthly Bdgt'!M$370,UW!$E620:$DT620)</f>
        <v>0</v>
      </c>
      <c r="N378" s="1818">
        <f ca="1">SUMIF(UW!$E$612:$DT$612,'Mthly Bdgt'!N$370,UW!$E620:$DT620)</f>
        <v>0</v>
      </c>
      <c r="O378" s="1818">
        <f ca="1">SUMIF(UW!$E$612:$DT$612,'Mthly Bdgt'!O$370,UW!$E620:$DT620)</f>
        <v>0</v>
      </c>
      <c r="P378" s="1818">
        <f ca="1">SUMIF(UW!$E$612:$DT$612,'Mthly Bdgt'!P$370,UW!$E620:$DT620)</f>
        <v>0</v>
      </c>
      <c r="Q378" s="1822"/>
      <c r="R378" s="1818">
        <f ca="1">Q378-UW!J231</f>
        <v>0</v>
      </c>
    </row>
    <row r="379" spans="2:18">
      <c r="C379" s="398" t="s">
        <v>407</v>
      </c>
      <c r="D379" s="1822">
        <f t="shared" ca="1" si="120"/>
        <v>0</v>
      </c>
      <c r="E379" s="1818">
        <f ca="1">SUMIF(UW!$E$612:$DT$612,'Mthly Bdgt'!E$370,UW!$E674:$DT674)</f>
        <v>0</v>
      </c>
      <c r="F379" s="1818">
        <f ca="1">SUMIF(UW!$E$612:$DT$612,'Mthly Bdgt'!F$370,UW!$E674:$DT674)</f>
        <v>0</v>
      </c>
      <c r="G379" s="1818">
        <f ca="1">SUMIF(UW!$E$612:$DT$612,'Mthly Bdgt'!G$370,UW!$E674:$DT674)</f>
        <v>0</v>
      </c>
      <c r="H379" s="1818">
        <f ca="1">SUMIF(UW!$E$612:$DT$612,'Mthly Bdgt'!H$370,UW!$E674:$DT674)</f>
        <v>0</v>
      </c>
      <c r="I379" s="1818">
        <f ca="1">SUMIF(UW!$E$612:$DT$612,'Mthly Bdgt'!I$370,UW!$E674:$DT674)</f>
        <v>0</v>
      </c>
      <c r="J379" s="1818">
        <f ca="1">SUMIF(UW!$E$612:$DT$612,'Mthly Bdgt'!J$370,UW!$E674:$DT674)</f>
        <v>0</v>
      </c>
      <c r="K379" s="1818">
        <f ca="1">SUMIF(UW!$E$612:$DT$612,'Mthly Bdgt'!K$370,UW!$E674:$DT674)</f>
        <v>0</v>
      </c>
      <c r="L379" s="1818">
        <f ca="1">SUMIF(UW!$E$612:$DT$612,'Mthly Bdgt'!L$370,UW!$E674:$DT674)</f>
        <v>0</v>
      </c>
      <c r="M379" s="1818">
        <f ca="1">SUMIF(UW!$E$612:$DT$612,'Mthly Bdgt'!M$370,UW!$E674:$DT674)</f>
        <v>0</v>
      </c>
      <c r="N379" s="1818">
        <f ca="1">SUMIF(UW!$E$612:$DT$612,'Mthly Bdgt'!N$370,UW!$E674:$DT674)</f>
        <v>0</v>
      </c>
      <c r="O379" s="1818">
        <f ca="1">SUMIF(UW!$E$612:$DT$612,'Mthly Bdgt'!O$370,UW!$E674:$DT674)</f>
        <v>0</v>
      </c>
      <c r="P379" s="1818">
        <f ca="1">SUMIF(UW!$E$612:$DT$612,'Mthly Bdgt'!P$370,UW!$E674:$DT674)</f>
        <v>0</v>
      </c>
      <c r="Q379" s="1822">
        <f t="shared" ref="Q379:Q390" ca="1" si="124">SUM(E379:P379)</f>
        <v>0</v>
      </c>
      <c r="R379" s="1818">
        <f ca="1">Q379-UW!J317</f>
        <v>0</v>
      </c>
    </row>
    <row r="380" spans="2:18">
      <c r="C380" s="398" t="s">
        <v>408</v>
      </c>
      <c r="D380" s="1822">
        <f t="shared" ca="1" si="120"/>
        <v>0</v>
      </c>
      <c r="E380" s="1818">
        <f ca="1">SUMIF(UW!$E$612:$DT$612,'Mthly Bdgt'!E$370,UW!$E675:$DT675)</f>
        <v>0</v>
      </c>
      <c r="F380" s="1818">
        <f ca="1">SUMIF(UW!$E$612:$DT$612,'Mthly Bdgt'!F$370,UW!$E675:$DT675)</f>
        <v>0</v>
      </c>
      <c r="G380" s="1818">
        <f ca="1">SUMIF(UW!$E$612:$DT$612,'Mthly Bdgt'!G$370,UW!$E675:$DT675)</f>
        <v>0</v>
      </c>
      <c r="H380" s="1818">
        <f ca="1">SUMIF(UW!$E$612:$DT$612,'Mthly Bdgt'!H$370,UW!$E675:$DT675)</f>
        <v>0</v>
      </c>
      <c r="I380" s="1818">
        <f ca="1">SUMIF(UW!$E$612:$DT$612,'Mthly Bdgt'!I$370,UW!$E675:$DT675)</f>
        <v>0</v>
      </c>
      <c r="J380" s="1818">
        <f ca="1">SUMIF(UW!$E$612:$DT$612,'Mthly Bdgt'!J$370,UW!$E675:$DT675)</f>
        <v>0</v>
      </c>
      <c r="K380" s="1818">
        <f ca="1">SUMIF(UW!$E$612:$DT$612,'Mthly Bdgt'!K$370,UW!$E675:$DT675)</f>
        <v>0</v>
      </c>
      <c r="L380" s="1818">
        <f ca="1">SUMIF(UW!$E$612:$DT$612,'Mthly Bdgt'!L$370,UW!$E675:$DT675)</f>
        <v>0</v>
      </c>
      <c r="M380" s="1818">
        <f ca="1">SUMIF(UW!$E$612:$DT$612,'Mthly Bdgt'!M$370,UW!$E675:$DT675)</f>
        <v>0</v>
      </c>
      <c r="N380" s="1818">
        <f ca="1">SUMIF(UW!$E$612:$DT$612,'Mthly Bdgt'!N$370,UW!$E675:$DT675)</f>
        <v>0</v>
      </c>
      <c r="O380" s="1818">
        <f ca="1">SUMIF(UW!$E$612:$DT$612,'Mthly Bdgt'!O$370,UW!$E675:$DT675)</f>
        <v>0</v>
      </c>
      <c r="P380" s="1818">
        <f ca="1">SUMIF(UW!$E$612:$DT$612,'Mthly Bdgt'!P$370,UW!$E675:$DT675)</f>
        <v>0</v>
      </c>
      <c r="Q380" s="1822">
        <f t="shared" ca="1" si="124"/>
        <v>0</v>
      </c>
      <c r="R380" s="1818">
        <f ca="1">Q380-UW!J318</f>
        <v>0</v>
      </c>
    </row>
    <row r="381" spans="2:18">
      <c r="C381" s="398" t="s">
        <v>409</v>
      </c>
      <c r="D381" s="1822">
        <f t="shared" ca="1" si="120"/>
        <v>0</v>
      </c>
      <c r="E381" s="1818">
        <f ca="1">SUMIF(UW!$E$612:$DT$612,'Mthly Bdgt'!E$370,UW!$E676:$DT676)</f>
        <v>0</v>
      </c>
      <c r="F381" s="1818">
        <f ca="1">SUMIF(UW!$E$612:$DT$612,'Mthly Bdgt'!F$370,UW!$E676:$DT676)</f>
        <v>0</v>
      </c>
      <c r="G381" s="1818">
        <f ca="1">SUMIF(UW!$E$612:$DT$612,'Mthly Bdgt'!G$370,UW!$E676:$DT676)</f>
        <v>0</v>
      </c>
      <c r="H381" s="1818">
        <f ca="1">SUMIF(UW!$E$612:$DT$612,'Mthly Bdgt'!H$370,UW!$E676:$DT676)</f>
        <v>0</v>
      </c>
      <c r="I381" s="1818">
        <f ca="1">SUMIF(UW!$E$612:$DT$612,'Mthly Bdgt'!I$370,UW!$E676:$DT676)</f>
        <v>0</v>
      </c>
      <c r="J381" s="1818">
        <f ca="1">SUMIF(UW!$E$612:$DT$612,'Mthly Bdgt'!J$370,UW!$E676:$DT676)</f>
        <v>0</v>
      </c>
      <c r="K381" s="1818">
        <f ca="1">SUMIF(UW!$E$612:$DT$612,'Mthly Bdgt'!K$370,UW!$E676:$DT676)</f>
        <v>0</v>
      </c>
      <c r="L381" s="1818">
        <f ca="1">SUMIF(UW!$E$612:$DT$612,'Mthly Bdgt'!L$370,UW!$E676:$DT676)</f>
        <v>0</v>
      </c>
      <c r="M381" s="1818">
        <f ca="1">SUMIF(UW!$E$612:$DT$612,'Mthly Bdgt'!M$370,UW!$E676:$DT676)</f>
        <v>0</v>
      </c>
      <c r="N381" s="1818">
        <f ca="1">SUMIF(UW!$E$612:$DT$612,'Mthly Bdgt'!N$370,UW!$E676:$DT676)</f>
        <v>0</v>
      </c>
      <c r="O381" s="1818">
        <f ca="1">SUMIF(UW!$E$612:$DT$612,'Mthly Bdgt'!O$370,UW!$E676:$DT676)</f>
        <v>0</v>
      </c>
      <c r="P381" s="1818">
        <f ca="1">SUMIF(UW!$E$612:$DT$612,'Mthly Bdgt'!P$370,UW!$E676:$DT676)</f>
        <v>0</v>
      </c>
      <c r="Q381" s="1822">
        <f t="shared" ca="1" si="124"/>
        <v>0</v>
      </c>
      <c r="R381" s="1818">
        <f ca="1">Q381-UW!J319</f>
        <v>0</v>
      </c>
    </row>
    <row r="382" spans="2:18">
      <c r="C382" s="398" t="s">
        <v>1284</v>
      </c>
      <c r="D382" s="1822">
        <f t="shared" si="120"/>
        <v>0</v>
      </c>
      <c r="E382" s="1818">
        <f>SUMIF(UW!$E$612:$DT$612,'Mthly Bdgt'!E$370,UW!$E677:$DT677)</f>
        <v>0</v>
      </c>
      <c r="F382" s="1818">
        <f>SUMIF(UW!$E$612:$DT$612,'Mthly Bdgt'!F$370,UW!$E677:$DT677)</f>
        <v>0</v>
      </c>
      <c r="G382" s="1818">
        <f>SUMIF(UW!$E$612:$DT$612,'Mthly Bdgt'!G$370,UW!$E677:$DT677)</f>
        <v>0</v>
      </c>
      <c r="H382" s="1818">
        <f>SUMIF(UW!$E$612:$DT$612,'Mthly Bdgt'!H$370,UW!$E677:$DT677)</f>
        <v>0</v>
      </c>
      <c r="I382" s="1818">
        <f>SUMIF(UW!$E$612:$DT$612,'Mthly Bdgt'!I$370,UW!$E677:$DT677)</f>
        <v>0</v>
      </c>
      <c r="J382" s="1818">
        <f>SUMIF(UW!$E$612:$DT$612,'Mthly Bdgt'!J$370,UW!$E677:$DT677)</f>
        <v>0</v>
      </c>
      <c r="K382" s="1818">
        <f>SUMIF(UW!$E$612:$DT$612,'Mthly Bdgt'!K$370,UW!$E677:$DT677)</f>
        <v>0</v>
      </c>
      <c r="L382" s="1818">
        <f>SUMIF(UW!$E$612:$DT$612,'Mthly Bdgt'!L$370,UW!$E677:$DT677)</f>
        <v>0</v>
      </c>
      <c r="M382" s="1818">
        <f>SUMIF(UW!$E$612:$DT$612,'Mthly Bdgt'!M$370,UW!$E677:$DT677)</f>
        <v>0</v>
      </c>
      <c r="N382" s="1818">
        <f>SUMIF(UW!$E$612:$DT$612,'Mthly Bdgt'!N$370,UW!$E677:$DT677)</f>
        <v>0</v>
      </c>
      <c r="O382" s="1818">
        <f>SUMIF(UW!$E$612:$DT$612,'Mthly Bdgt'!O$370,UW!$E677:$DT677)</f>
        <v>0</v>
      </c>
      <c r="P382" s="1818">
        <f>SUMIF(UW!$E$612:$DT$612,'Mthly Bdgt'!P$370,UW!$E677:$DT677)</f>
        <v>0</v>
      </c>
      <c r="Q382" s="1822">
        <f t="shared" si="124"/>
        <v>0</v>
      </c>
      <c r="R382" s="1818">
        <f>Q382-UW!J320</f>
        <v>0</v>
      </c>
    </row>
    <row r="383" spans="2:18">
      <c r="C383" s="398" t="s">
        <v>1285</v>
      </c>
      <c r="D383" s="1822">
        <f t="shared" si="120"/>
        <v>0</v>
      </c>
      <c r="E383" s="1818">
        <f>SUMIF(UW!$E$612:$DT$612,'Mthly Bdgt'!E$370,UW!$E678:$DT678)</f>
        <v>0</v>
      </c>
      <c r="F383" s="1818">
        <f>SUMIF(UW!$E$612:$DT$612,'Mthly Bdgt'!F$370,UW!$E678:$DT678)</f>
        <v>0</v>
      </c>
      <c r="G383" s="1818">
        <f>SUMIF(UW!$E$612:$DT$612,'Mthly Bdgt'!G$370,UW!$E678:$DT678)</f>
        <v>0</v>
      </c>
      <c r="H383" s="1818">
        <f>SUMIF(UW!$E$612:$DT$612,'Mthly Bdgt'!H$370,UW!$E678:$DT678)</f>
        <v>0</v>
      </c>
      <c r="I383" s="1818">
        <f>SUMIF(UW!$E$612:$DT$612,'Mthly Bdgt'!I$370,UW!$E678:$DT678)</f>
        <v>0</v>
      </c>
      <c r="J383" s="1818">
        <f>SUMIF(UW!$E$612:$DT$612,'Mthly Bdgt'!J$370,UW!$E678:$DT678)</f>
        <v>0</v>
      </c>
      <c r="K383" s="1818">
        <f>SUMIF(UW!$E$612:$DT$612,'Mthly Bdgt'!K$370,UW!$E678:$DT678)</f>
        <v>0</v>
      </c>
      <c r="L383" s="1818">
        <f>SUMIF(UW!$E$612:$DT$612,'Mthly Bdgt'!L$370,UW!$E678:$DT678)</f>
        <v>0</v>
      </c>
      <c r="M383" s="1818">
        <f>SUMIF(UW!$E$612:$DT$612,'Mthly Bdgt'!M$370,UW!$E678:$DT678)</f>
        <v>0</v>
      </c>
      <c r="N383" s="1818">
        <f>SUMIF(UW!$E$612:$DT$612,'Mthly Bdgt'!N$370,UW!$E678:$DT678)</f>
        <v>0</v>
      </c>
      <c r="O383" s="1818">
        <f>SUMIF(UW!$E$612:$DT$612,'Mthly Bdgt'!O$370,UW!$E678:$DT678)</f>
        <v>0</v>
      </c>
      <c r="P383" s="1818">
        <f>SUMIF(UW!$E$612:$DT$612,'Mthly Bdgt'!P$370,UW!$E678:$DT678)</f>
        <v>0</v>
      </c>
      <c r="Q383" s="1822">
        <f t="shared" si="124"/>
        <v>0</v>
      </c>
      <c r="R383" s="1818">
        <f>Q383-UW!J321</f>
        <v>0</v>
      </c>
    </row>
    <row r="384" spans="2:18">
      <c r="C384" s="398" t="s">
        <v>545</v>
      </c>
      <c r="D384" s="1822">
        <f t="shared" si="120"/>
        <v>0</v>
      </c>
      <c r="E384" s="1818">
        <f>SUMIF(UW!$E$612:$DT$612,'Mthly Bdgt'!E$370,UW!$E679:$DT679)</f>
        <v>0</v>
      </c>
      <c r="F384" s="1818">
        <f>SUMIF(UW!$E$612:$DT$612,'Mthly Bdgt'!F$370,UW!$E679:$DT679)</f>
        <v>0</v>
      </c>
      <c r="G384" s="1818">
        <f>SUMIF(UW!$E$612:$DT$612,'Mthly Bdgt'!G$370,UW!$E679:$DT679)</f>
        <v>0</v>
      </c>
      <c r="H384" s="1818">
        <f>SUMIF(UW!$E$612:$DT$612,'Mthly Bdgt'!H$370,UW!$E679:$DT679)</f>
        <v>0</v>
      </c>
      <c r="I384" s="1818">
        <f>SUMIF(UW!$E$612:$DT$612,'Mthly Bdgt'!I$370,UW!$E679:$DT679)</f>
        <v>0</v>
      </c>
      <c r="J384" s="1818">
        <f>SUMIF(UW!$E$612:$DT$612,'Mthly Bdgt'!J$370,UW!$E679:$DT679)</f>
        <v>0</v>
      </c>
      <c r="K384" s="1818">
        <f>SUMIF(UW!$E$612:$DT$612,'Mthly Bdgt'!K$370,UW!$E679:$DT679)</f>
        <v>0</v>
      </c>
      <c r="L384" s="1818">
        <f>SUMIF(UW!$E$612:$DT$612,'Mthly Bdgt'!L$370,UW!$E679:$DT679)</f>
        <v>0</v>
      </c>
      <c r="M384" s="1818">
        <f>SUMIF(UW!$E$612:$DT$612,'Mthly Bdgt'!M$370,UW!$E679:$DT679)</f>
        <v>0</v>
      </c>
      <c r="N384" s="1818">
        <f>SUMIF(UW!$E$612:$DT$612,'Mthly Bdgt'!N$370,UW!$E679:$DT679)</f>
        <v>0</v>
      </c>
      <c r="O384" s="1818">
        <f>SUMIF(UW!$E$612:$DT$612,'Mthly Bdgt'!O$370,UW!$E679:$DT679)</f>
        <v>0</v>
      </c>
      <c r="P384" s="1818">
        <f>SUMIF(UW!$E$612:$DT$612,'Mthly Bdgt'!P$370,UW!$E679:$DT679)</f>
        <v>0</v>
      </c>
      <c r="Q384" s="1822">
        <f t="shared" si="124"/>
        <v>0</v>
      </c>
      <c r="R384" s="1818">
        <f>Q384-UW!J322</f>
        <v>0</v>
      </c>
    </row>
    <row r="385" spans="3:18">
      <c r="C385" s="398" t="s">
        <v>1286</v>
      </c>
      <c r="D385" s="1822">
        <f t="shared" si="120"/>
        <v>0</v>
      </c>
      <c r="E385" s="1818">
        <f>SUMIF(UW!$E$612:$DT$612,'Mthly Bdgt'!E$370,UW!$E680:$DT680)</f>
        <v>0</v>
      </c>
      <c r="F385" s="1818">
        <f>SUMIF(UW!$E$612:$DT$612,'Mthly Bdgt'!F$370,UW!$E680:$DT680)</f>
        <v>0</v>
      </c>
      <c r="G385" s="1818">
        <f>SUMIF(UW!$E$612:$DT$612,'Mthly Bdgt'!G$370,UW!$E680:$DT680)</f>
        <v>0</v>
      </c>
      <c r="H385" s="1818">
        <f>SUMIF(UW!$E$612:$DT$612,'Mthly Bdgt'!H$370,UW!$E680:$DT680)</f>
        <v>0</v>
      </c>
      <c r="I385" s="1818">
        <f>SUMIF(UW!$E$612:$DT$612,'Mthly Bdgt'!I$370,UW!$E680:$DT680)</f>
        <v>0</v>
      </c>
      <c r="J385" s="1818">
        <f>SUMIF(UW!$E$612:$DT$612,'Mthly Bdgt'!J$370,UW!$E680:$DT680)</f>
        <v>0</v>
      </c>
      <c r="K385" s="1818">
        <f>SUMIF(UW!$E$612:$DT$612,'Mthly Bdgt'!K$370,UW!$E680:$DT680)</f>
        <v>0</v>
      </c>
      <c r="L385" s="1818">
        <f>SUMIF(UW!$E$612:$DT$612,'Mthly Bdgt'!L$370,UW!$E680:$DT680)</f>
        <v>0</v>
      </c>
      <c r="M385" s="1818">
        <f>SUMIF(UW!$E$612:$DT$612,'Mthly Bdgt'!M$370,UW!$E680:$DT680)</f>
        <v>0</v>
      </c>
      <c r="N385" s="1818">
        <f>SUMIF(UW!$E$612:$DT$612,'Mthly Bdgt'!N$370,UW!$E680:$DT680)</f>
        <v>0</v>
      </c>
      <c r="O385" s="1818">
        <f>SUMIF(UW!$E$612:$DT$612,'Mthly Bdgt'!O$370,UW!$E680:$DT680)</f>
        <v>0</v>
      </c>
      <c r="P385" s="1818">
        <f>SUMIF(UW!$E$612:$DT$612,'Mthly Bdgt'!P$370,UW!$E680:$DT680)</f>
        <v>0</v>
      </c>
      <c r="Q385" s="1822">
        <f t="shared" si="124"/>
        <v>0</v>
      </c>
      <c r="R385" s="1818">
        <f>Q385-UW!J323</f>
        <v>0</v>
      </c>
    </row>
    <row r="386" spans="3:18">
      <c r="C386" s="398" t="s">
        <v>547</v>
      </c>
      <c r="D386" s="1822">
        <f t="shared" si="120"/>
        <v>0</v>
      </c>
      <c r="E386" s="1818">
        <f>SUMIF(UW!$E$612:$DT$612,'Mthly Bdgt'!E$370,UW!$E681:$DT681)</f>
        <v>0</v>
      </c>
      <c r="F386" s="1818">
        <f>SUMIF(UW!$E$612:$DT$612,'Mthly Bdgt'!F$370,UW!$E681:$DT681)</f>
        <v>0</v>
      </c>
      <c r="G386" s="1818">
        <f>SUMIF(UW!$E$612:$DT$612,'Mthly Bdgt'!G$370,UW!$E681:$DT681)</f>
        <v>0</v>
      </c>
      <c r="H386" s="1818">
        <f>SUMIF(UW!$E$612:$DT$612,'Mthly Bdgt'!H$370,UW!$E681:$DT681)</f>
        <v>0</v>
      </c>
      <c r="I386" s="1818">
        <f>SUMIF(UW!$E$612:$DT$612,'Mthly Bdgt'!I$370,UW!$E681:$DT681)</f>
        <v>0</v>
      </c>
      <c r="J386" s="1818">
        <f>SUMIF(UW!$E$612:$DT$612,'Mthly Bdgt'!J$370,UW!$E681:$DT681)</f>
        <v>0</v>
      </c>
      <c r="K386" s="1818">
        <f>SUMIF(UW!$E$612:$DT$612,'Mthly Bdgt'!K$370,UW!$E681:$DT681)</f>
        <v>0</v>
      </c>
      <c r="L386" s="1818">
        <f>SUMIF(UW!$E$612:$DT$612,'Mthly Bdgt'!L$370,UW!$E681:$DT681)</f>
        <v>0</v>
      </c>
      <c r="M386" s="1818">
        <f>SUMIF(UW!$E$612:$DT$612,'Mthly Bdgt'!M$370,UW!$E681:$DT681)</f>
        <v>0</v>
      </c>
      <c r="N386" s="1818">
        <f>SUMIF(UW!$E$612:$DT$612,'Mthly Bdgt'!N$370,UW!$E681:$DT681)</f>
        <v>0</v>
      </c>
      <c r="O386" s="1818">
        <f>SUMIF(UW!$E$612:$DT$612,'Mthly Bdgt'!O$370,UW!$E681:$DT681)</f>
        <v>0</v>
      </c>
      <c r="P386" s="1818">
        <f>SUMIF(UW!$E$612:$DT$612,'Mthly Bdgt'!P$370,UW!$E681:$DT681)</f>
        <v>0</v>
      </c>
      <c r="Q386" s="1822">
        <f t="shared" si="124"/>
        <v>0</v>
      </c>
      <c r="R386" s="1818">
        <f>Q386-UW!J324</f>
        <v>0</v>
      </c>
    </row>
    <row r="387" spans="3:18">
      <c r="C387" s="398" t="s">
        <v>1287</v>
      </c>
      <c r="D387" s="1822">
        <f t="shared" si="120"/>
        <v>0</v>
      </c>
      <c r="E387" s="1818">
        <f>SUMIF(UW!$E$612:$DT$612,'Mthly Bdgt'!E$370,UW!$E682:$DT682)</f>
        <v>0</v>
      </c>
      <c r="F387" s="1818">
        <f>SUMIF(UW!$E$612:$DT$612,'Mthly Bdgt'!F$370,UW!$E682:$DT682)</f>
        <v>0</v>
      </c>
      <c r="G387" s="1818">
        <f>SUMIF(UW!$E$612:$DT$612,'Mthly Bdgt'!G$370,UW!$E682:$DT682)</f>
        <v>0</v>
      </c>
      <c r="H387" s="1818">
        <f>SUMIF(UW!$E$612:$DT$612,'Mthly Bdgt'!H$370,UW!$E682:$DT682)</f>
        <v>0</v>
      </c>
      <c r="I387" s="1818">
        <f>SUMIF(UW!$E$612:$DT$612,'Mthly Bdgt'!I$370,UW!$E682:$DT682)</f>
        <v>0</v>
      </c>
      <c r="J387" s="1818">
        <f>SUMIF(UW!$E$612:$DT$612,'Mthly Bdgt'!J$370,UW!$E682:$DT682)</f>
        <v>0</v>
      </c>
      <c r="K387" s="1818">
        <f>SUMIF(UW!$E$612:$DT$612,'Mthly Bdgt'!K$370,UW!$E682:$DT682)</f>
        <v>0</v>
      </c>
      <c r="L387" s="1818">
        <f>SUMIF(UW!$E$612:$DT$612,'Mthly Bdgt'!L$370,UW!$E682:$DT682)</f>
        <v>0</v>
      </c>
      <c r="M387" s="1818">
        <f>SUMIF(UW!$E$612:$DT$612,'Mthly Bdgt'!M$370,UW!$E682:$DT682)</f>
        <v>0</v>
      </c>
      <c r="N387" s="1818">
        <f>SUMIF(UW!$E$612:$DT$612,'Mthly Bdgt'!N$370,UW!$E682:$DT682)</f>
        <v>0</v>
      </c>
      <c r="O387" s="1818">
        <f>SUMIF(UW!$E$612:$DT$612,'Mthly Bdgt'!O$370,UW!$E682:$DT682)</f>
        <v>0</v>
      </c>
      <c r="P387" s="1818">
        <f>SUMIF(UW!$E$612:$DT$612,'Mthly Bdgt'!P$370,UW!$E682:$DT682)</f>
        <v>0</v>
      </c>
      <c r="Q387" s="1822">
        <f t="shared" si="124"/>
        <v>0</v>
      </c>
      <c r="R387" s="1818">
        <f>Q387-UW!J325</f>
        <v>0</v>
      </c>
    </row>
    <row r="388" spans="3:18">
      <c r="C388" s="398" t="s">
        <v>1287</v>
      </c>
      <c r="D388" s="1822">
        <f t="shared" si="120"/>
        <v>0</v>
      </c>
      <c r="E388" s="1818">
        <f>SUMIF(UW!$E$612:$DT$612,'Mthly Bdgt'!E$370,UW!$E683:$DT683)</f>
        <v>0</v>
      </c>
      <c r="F388" s="1818">
        <f>SUMIF(UW!$E$612:$DT$612,'Mthly Bdgt'!F$370,UW!$E683:$DT683)</f>
        <v>0</v>
      </c>
      <c r="G388" s="1818">
        <f>SUMIF(UW!$E$612:$DT$612,'Mthly Bdgt'!G$370,UW!$E683:$DT683)</f>
        <v>0</v>
      </c>
      <c r="H388" s="1818">
        <f>SUMIF(UW!$E$612:$DT$612,'Mthly Bdgt'!H$370,UW!$E683:$DT683)</f>
        <v>0</v>
      </c>
      <c r="I388" s="1818">
        <f>SUMIF(UW!$E$612:$DT$612,'Mthly Bdgt'!I$370,UW!$E683:$DT683)</f>
        <v>0</v>
      </c>
      <c r="J388" s="1818">
        <f>SUMIF(UW!$E$612:$DT$612,'Mthly Bdgt'!J$370,UW!$E683:$DT683)</f>
        <v>0</v>
      </c>
      <c r="K388" s="1818">
        <f>SUMIF(UW!$E$612:$DT$612,'Mthly Bdgt'!K$370,UW!$E683:$DT683)</f>
        <v>0</v>
      </c>
      <c r="L388" s="1818">
        <f>SUMIF(UW!$E$612:$DT$612,'Mthly Bdgt'!L$370,UW!$E683:$DT683)</f>
        <v>0</v>
      </c>
      <c r="M388" s="1818">
        <f>SUMIF(UW!$E$612:$DT$612,'Mthly Bdgt'!M$370,UW!$E683:$DT683)</f>
        <v>0</v>
      </c>
      <c r="N388" s="1818">
        <f>SUMIF(UW!$E$612:$DT$612,'Mthly Bdgt'!N$370,UW!$E683:$DT683)</f>
        <v>0</v>
      </c>
      <c r="O388" s="1818">
        <f>SUMIF(UW!$E$612:$DT$612,'Mthly Bdgt'!O$370,UW!$E683:$DT683)</f>
        <v>0</v>
      </c>
      <c r="P388" s="1818">
        <f>SUMIF(UW!$E$612:$DT$612,'Mthly Bdgt'!P$370,UW!$E683:$DT683)</f>
        <v>0</v>
      </c>
      <c r="Q388" s="1822">
        <f t="shared" si="124"/>
        <v>0</v>
      </c>
      <c r="R388" s="1818">
        <f>Q388-UW!J326</f>
        <v>0</v>
      </c>
    </row>
    <row r="389" spans="3:18">
      <c r="C389" s="397" t="s">
        <v>1287</v>
      </c>
      <c r="D389" s="1819">
        <f t="shared" si="120"/>
        <v>0</v>
      </c>
      <c r="E389" s="1820">
        <f>SUMIF(UW!$E$612:$DT$612,'Mthly Bdgt'!E$370,UW!$E684:$DT684)</f>
        <v>0</v>
      </c>
      <c r="F389" s="1820">
        <f>SUMIF(UW!$E$612:$DT$612,'Mthly Bdgt'!F$370,UW!$E684:$DT684)</f>
        <v>0</v>
      </c>
      <c r="G389" s="1820">
        <f>SUMIF(UW!$E$612:$DT$612,'Mthly Bdgt'!G$370,UW!$E684:$DT684)</f>
        <v>0</v>
      </c>
      <c r="H389" s="1820">
        <f>SUMIF(UW!$E$612:$DT$612,'Mthly Bdgt'!H$370,UW!$E684:$DT684)</f>
        <v>0</v>
      </c>
      <c r="I389" s="1820">
        <f>SUMIF(UW!$E$612:$DT$612,'Mthly Bdgt'!I$370,UW!$E684:$DT684)</f>
        <v>0</v>
      </c>
      <c r="J389" s="1820">
        <f>SUMIF(UW!$E$612:$DT$612,'Mthly Bdgt'!J$370,UW!$E684:$DT684)</f>
        <v>0</v>
      </c>
      <c r="K389" s="1820">
        <f>SUMIF(UW!$E$612:$DT$612,'Mthly Bdgt'!K$370,UW!$E684:$DT684)</f>
        <v>0</v>
      </c>
      <c r="L389" s="1820">
        <f>SUMIF(UW!$E$612:$DT$612,'Mthly Bdgt'!L$370,UW!$E684:$DT684)</f>
        <v>0</v>
      </c>
      <c r="M389" s="1820">
        <f>SUMIF(UW!$E$612:$DT$612,'Mthly Bdgt'!M$370,UW!$E684:$DT684)</f>
        <v>0</v>
      </c>
      <c r="N389" s="1820">
        <f>SUMIF(UW!$E$612:$DT$612,'Mthly Bdgt'!N$370,UW!$E684:$DT684)</f>
        <v>0</v>
      </c>
      <c r="O389" s="1820">
        <f>SUMIF(UW!$E$612:$DT$612,'Mthly Bdgt'!O$370,UW!$E684:$DT684)</f>
        <v>0</v>
      </c>
      <c r="P389" s="1820">
        <f>SUMIF(UW!$E$612:$DT$612,'Mthly Bdgt'!P$370,UW!$E684:$DT684)</f>
        <v>0</v>
      </c>
      <c r="Q389" s="1819">
        <f t="shared" si="124"/>
        <v>0</v>
      </c>
      <c r="R389" s="1818">
        <f>Q389-UW!J327</f>
        <v>0</v>
      </c>
    </row>
    <row r="390" spans="3:18">
      <c r="C390" s="394" t="s">
        <v>410</v>
      </c>
      <c r="D390" s="1823">
        <f t="shared" ref="D390:P390" ca="1" si="125">SUM(D377:D389)</f>
        <v>0</v>
      </c>
      <c r="E390" s="1824">
        <f t="shared" ca="1" si="125"/>
        <v>0</v>
      </c>
      <c r="F390" s="1824">
        <f t="shared" ca="1" si="125"/>
        <v>0</v>
      </c>
      <c r="G390" s="1824">
        <f t="shared" ca="1" si="125"/>
        <v>0</v>
      </c>
      <c r="H390" s="1824">
        <f t="shared" ca="1" si="125"/>
        <v>0</v>
      </c>
      <c r="I390" s="1824">
        <f t="shared" ca="1" si="125"/>
        <v>0</v>
      </c>
      <c r="J390" s="1824">
        <f t="shared" ca="1" si="125"/>
        <v>0</v>
      </c>
      <c r="K390" s="1824">
        <f t="shared" ca="1" si="125"/>
        <v>0</v>
      </c>
      <c r="L390" s="1824">
        <f t="shared" ca="1" si="125"/>
        <v>0</v>
      </c>
      <c r="M390" s="1824">
        <f t="shared" ca="1" si="125"/>
        <v>0</v>
      </c>
      <c r="N390" s="1824">
        <f t="shared" ca="1" si="125"/>
        <v>0</v>
      </c>
      <c r="O390" s="1824">
        <f t="shared" ca="1" si="125"/>
        <v>0</v>
      </c>
      <c r="P390" s="1824">
        <f t="shared" ca="1" si="125"/>
        <v>0</v>
      </c>
      <c r="Q390" s="1823">
        <f t="shared" ca="1" si="124"/>
        <v>0</v>
      </c>
      <c r="R390" s="1818">
        <f ca="1">Q390-UW!J328</f>
        <v>0</v>
      </c>
    </row>
    <row r="391" spans="3:18">
      <c r="C391" s="352" t="s">
        <v>1288</v>
      </c>
      <c r="D391" s="1825" t="e">
        <f ca="1">(D371/UW!$D$21)*12</f>
        <v>#DIV/0!</v>
      </c>
      <c r="E391" s="1826" t="e">
        <f ca="1">(E371/UW!$D$21)*12</f>
        <v>#DIV/0!</v>
      </c>
      <c r="F391" s="1826" t="e">
        <f ca="1">(F371/UW!$D$21)*12</f>
        <v>#DIV/0!</v>
      </c>
      <c r="G391" s="1826" t="e">
        <f ca="1">(G371/UW!$D$21)*12</f>
        <v>#DIV/0!</v>
      </c>
      <c r="H391" s="1826" t="e">
        <f ca="1">(H371/UW!$D$21)*12</f>
        <v>#DIV/0!</v>
      </c>
      <c r="I391" s="1826" t="e">
        <f ca="1">(I371/UW!$D$21)*12</f>
        <v>#DIV/0!</v>
      </c>
      <c r="J391" s="1826" t="e">
        <f ca="1">(J371/UW!$D$21)*12</f>
        <v>#DIV/0!</v>
      </c>
      <c r="K391" s="1826" t="e">
        <f ca="1">(K371/UW!$D$21)*12</f>
        <v>#DIV/0!</v>
      </c>
      <c r="L391" s="1826" t="e">
        <f ca="1">(L371/UW!$D$21)*12</f>
        <v>#DIV/0!</v>
      </c>
      <c r="M391" s="1826" t="e">
        <f ca="1">(M371/UW!$D$21)*12</f>
        <v>#DIV/0!</v>
      </c>
      <c r="N391" s="1826" t="e">
        <f ca="1">(N371/UW!$D$21)*12</f>
        <v>#DIV/0!</v>
      </c>
      <c r="O391" s="1826" t="e">
        <f ca="1">(O371/UW!$D$21)*12</f>
        <v>#DIV/0!</v>
      </c>
      <c r="P391" s="1826" t="e">
        <f ca="1">(P371/UW!$D$21)*12</f>
        <v>#DIV/0!</v>
      </c>
      <c r="Q391" s="1825" t="e">
        <f ca="1">(Q371/UW!$D$21)</f>
        <v>#DIV/0!</v>
      </c>
    </row>
    <row r="392" spans="3:18">
      <c r="C392" s="352" t="s">
        <v>1289</v>
      </c>
      <c r="D392" s="1825">
        <f ca="1">IFERROR(D375/(D367*UW!$D$21),0)*12</f>
        <v>0</v>
      </c>
      <c r="E392" s="1826" t="e">
        <f t="shared" ref="E392:P392" ca="1" si="126">E375/E369*12</f>
        <v>#DIV/0!</v>
      </c>
      <c r="F392" s="1826" t="e">
        <f t="shared" ca="1" si="126"/>
        <v>#DIV/0!</v>
      </c>
      <c r="G392" s="1826" t="e">
        <f t="shared" ca="1" si="126"/>
        <v>#DIV/0!</v>
      </c>
      <c r="H392" s="1826" t="e">
        <f t="shared" ca="1" si="126"/>
        <v>#DIV/0!</v>
      </c>
      <c r="I392" s="1826" t="e">
        <f t="shared" ca="1" si="126"/>
        <v>#DIV/0!</v>
      </c>
      <c r="J392" s="1826" t="e">
        <f t="shared" ca="1" si="126"/>
        <v>#DIV/0!</v>
      </c>
      <c r="K392" s="1826" t="e">
        <f t="shared" ca="1" si="126"/>
        <v>#DIV/0!</v>
      </c>
      <c r="L392" s="1826" t="e">
        <f t="shared" ca="1" si="126"/>
        <v>#DIV/0!</v>
      </c>
      <c r="M392" s="1826" t="e">
        <f t="shared" ca="1" si="126"/>
        <v>#DIV/0!</v>
      </c>
      <c r="N392" s="1826" t="e">
        <f t="shared" ca="1" si="126"/>
        <v>#DIV/0!</v>
      </c>
      <c r="O392" s="1826" t="e">
        <f t="shared" ca="1" si="126"/>
        <v>#DIV/0!</v>
      </c>
      <c r="P392" s="1826" t="e">
        <f t="shared" ca="1" si="126"/>
        <v>#DIV/0!</v>
      </c>
      <c r="Q392" s="1825" t="e">
        <f ca="1">Q375/Q369</f>
        <v>#DIV/0!</v>
      </c>
    </row>
    <row r="393" spans="3:18">
      <c r="C393" s="352" t="s">
        <v>119</v>
      </c>
      <c r="D393" s="1825">
        <f t="shared" ref="D393:P393" ca="1" si="127">IFERROR(D377/D369,0)*12</f>
        <v>0</v>
      </c>
      <c r="E393" s="1826">
        <f t="shared" ca="1" si="127"/>
        <v>0</v>
      </c>
      <c r="F393" s="1826">
        <f t="shared" ca="1" si="127"/>
        <v>0</v>
      </c>
      <c r="G393" s="1826">
        <f t="shared" ca="1" si="127"/>
        <v>0</v>
      </c>
      <c r="H393" s="1826">
        <f t="shared" ca="1" si="127"/>
        <v>0</v>
      </c>
      <c r="I393" s="1826">
        <f t="shared" ca="1" si="127"/>
        <v>0</v>
      </c>
      <c r="J393" s="1826">
        <f t="shared" ca="1" si="127"/>
        <v>0</v>
      </c>
      <c r="K393" s="1826">
        <f t="shared" ca="1" si="127"/>
        <v>0</v>
      </c>
      <c r="L393" s="1826">
        <f t="shared" ca="1" si="127"/>
        <v>0</v>
      </c>
      <c r="M393" s="1826">
        <f t="shared" ca="1" si="127"/>
        <v>0</v>
      </c>
      <c r="N393" s="1826">
        <f t="shared" ca="1" si="127"/>
        <v>0</v>
      </c>
      <c r="O393" s="1826">
        <f t="shared" ca="1" si="127"/>
        <v>0</v>
      </c>
      <c r="P393" s="1826">
        <f t="shared" ca="1" si="127"/>
        <v>0</v>
      </c>
      <c r="Q393" s="1825">
        <f ca="1">IFERROR(Q377/Q369,0)</f>
        <v>0</v>
      </c>
    </row>
    <row r="394" spans="3:18">
      <c r="D394" s="371"/>
      <c r="Q394" s="371"/>
    </row>
    <row r="395" spans="3:18">
      <c r="D395" s="371"/>
      <c r="Q395" s="371"/>
    </row>
    <row r="396" spans="3:18">
      <c r="C396" s="394" t="s">
        <v>444</v>
      </c>
      <c r="D396" s="399" t="s">
        <v>124</v>
      </c>
      <c r="E396" s="1827">
        <f t="shared" ref="E396:P396" si="128">E370</f>
        <v>61</v>
      </c>
      <c r="F396" s="1827">
        <f t="shared" si="128"/>
        <v>62</v>
      </c>
      <c r="G396" s="1827">
        <f t="shared" si="128"/>
        <v>63</v>
      </c>
      <c r="H396" s="1827">
        <f t="shared" si="128"/>
        <v>64</v>
      </c>
      <c r="I396" s="1827">
        <f t="shared" si="128"/>
        <v>65</v>
      </c>
      <c r="J396" s="1827">
        <f t="shared" si="128"/>
        <v>66</v>
      </c>
      <c r="K396" s="1827">
        <f t="shared" si="128"/>
        <v>67</v>
      </c>
      <c r="L396" s="1827">
        <f t="shared" si="128"/>
        <v>68</v>
      </c>
      <c r="M396" s="1827">
        <f t="shared" si="128"/>
        <v>69</v>
      </c>
      <c r="N396" s="1827">
        <f t="shared" si="128"/>
        <v>70</v>
      </c>
      <c r="O396" s="1827">
        <f t="shared" si="128"/>
        <v>71</v>
      </c>
      <c r="P396" s="1827">
        <f t="shared" si="128"/>
        <v>72</v>
      </c>
      <c r="Q396" s="399" t="s">
        <v>603</v>
      </c>
    </row>
    <row r="397" spans="3:18">
      <c r="C397" t="s">
        <v>423</v>
      </c>
      <c r="D397" s="1822">
        <f t="shared" ref="D397:D418" ca="1" si="129">P326</f>
        <v>0</v>
      </c>
      <c r="E397" s="1818">
        <f ca="1">SUMIF(UW!$E$612:$DT$612,'Mthly Bdgt'!E$370,UW!$E690:$DT690)</f>
        <v>0</v>
      </c>
      <c r="F397" s="1818">
        <f ca="1">SUMIF(UW!$E$612:$DT$612,'Mthly Bdgt'!F$370,UW!$E690:$DT690)</f>
        <v>0</v>
      </c>
      <c r="G397" s="1818">
        <f ca="1">SUMIF(UW!$E$612:$DT$612,'Mthly Bdgt'!G$370,UW!$E690:$DT690)</f>
        <v>0</v>
      </c>
      <c r="H397" s="1818">
        <f ca="1">SUMIF(UW!$E$612:$DT$612,'Mthly Bdgt'!H$370,UW!$E690:$DT690)</f>
        <v>0</v>
      </c>
      <c r="I397" s="1818">
        <f ca="1">SUMIF(UW!$E$612:$DT$612,'Mthly Bdgt'!I$370,UW!$E690:$DT690)</f>
        <v>0</v>
      </c>
      <c r="J397" s="1818">
        <f ca="1">SUMIF(UW!$E$612:$DT$612,'Mthly Bdgt'!J$370,UW!$E690:$DT690)</f>
        <v>0</v>
      </c>
      <c r="K397" s="1818">
        <f ca="1">SUMIF(UW!$E$612:$DT$612,'Mthly Bdgt'!K$370,UW!$E690:$DT690)</f>
        <v>0</v>
      </c>
      <c r="L397" s="1818">
        <f ca="1">SUMIF(UW!$E$612:$DT$612,'Mthly Bdgt'!L$370,UW!$E690:$DT690)</f>
        <v>0</v>
      </c>
      <c r="M397" s="1818">
        <f ca="1">SUMIF(UW!$E$612:$DT$612,'Mthly Bdgt'!M$370,UW!$E690:$DT690)</f>
        <v>0</v>
      </c>
      <c r="N397" s="1818">
        <f ca="1">SUMIF(UW!$E$612:$DT$612,'Mthly Bdgt'!N$370,UW!$E690:$DT690)</f>
        <v>0</v>
      </c>
      <c r="O397" s="1818">
        <f ca="1">SUMIF(UW!$E$612:$DT$612,'Mthly Bdgt'!O$370,UW!$E690:$DT690)</f>
        <v>0</v>
      </c>
      <c r="P397" s="1818">
        <f ca="1">SUMIF(UW!$E$612:$DT$612,'Mthly Bdgt'!P$370,UW!$E690:$DT690)</f>
        <v>0</v>
      </c>
      <c r="Q397" s="1822">
        <f t="shared" ref="Q397:Q418" ca="1" si="130">SUM(E397:P397)</f>
        <v>0</v>
      </c>
      <c r="R397" s="1818">
        <f ca="1">Q397-UW!J369</f>
        <v>0</v>
      </c>
    </row>
    <row r="398" spans="3:18">
      <c r="C398" t="s">
        <v>855</v>
      </c>
      <c r="D398" s="1822">
        <f t="shared" ca="1" si="129"/>
        <v>0</v>
      </c>
      <c r="E398" s="1818">
        <f ca="1">SUMIF(UW!$E$612:$DT$612,'Mthly Bdgt'!E$370,UW!$E691:$DT691)</f>
        <v>0</v>
      </c>
      <c r="F398" s="1818">
        <f ca="1">SUMIF(UW!$E$612:$DT$612,'Mthly Bdgt'!F$370,UW!$E691:$DT691)</f>
        <v>0</v>
      </c>
      <c r="G398" s="1818">
        <f ca="1">SUMIF(UW!$E$612:$DT$612,'Mthly Bdgt'!G$370,UW!$E691:$DT691)</f>
        <v>0</v>
      </c>
      <c r="H398" s="1818">
        <f ca="1">SUMIF(UW!$E$612:$DT$612,'Mthly Bdgt'!H$370,UW!$E691:$DT691)</f>
        <v>0</v>
      </c>
      <c r="I398" s="1818">
        <f ca="1">SUMIF(UW!$E$612:$DT$612,'Mthly Bdgt'!I$370,UW!$E691:$DT691)</f>
        <v>0</v>
      </c>
      <c r="J398" s="1818">
        <f ca="1">SUMIF(UW!$E$612:$DT$612,'Mthly Bdgt'!J$370,UW!$E691:$DT691)</f>
        <v>0</v>
      </c>
      <c r="K398" s="1818">
        <f ca="1">SUMIF(UW!$E$612:$DT$612,'Mthly Bdgt'!K$370,UW!$E691:$DT691)</f>
        <v>0</v>
      </c>
      <c r="L398" s="1818">
        <f ca="1">SUMIF(UW!$E$612:$DT$612,'Mthly Bdgt'!L$370,UW!$E691:$DT691)</f>
        <v>0</v>
      </c>
      <c r="M398" s="1818">
        <f ca="1">SUMIF(UW!$E$612:$DT$612,'Mthly Bdgt'!M$370,UW!$E691:$DT691)</f>
        <v>0</v>
      </c>
      <c r="N398" s="1818">
        <f ca="1">SUMIF(UW!$E$612:$DT$612,'Mthly Bdgt'!N$370,UW!$E691:$DT691)</f>
        <v>0</v>
      </c>
      <c r="O398" s="1818">
        <f ca="1">SUMIF(UW!$E$612:$DT$612,'Mthly Bdgt'!O$370,UW!$E691:$DT691)</f>
        <v>0</v>
      </c>
      <c r="P398" s="1818">
        <f ca="1">SUMIF(UW!$E$612:$DT$612,'Mthly Bdgt'!P$370,UW!$E691:$DT691)</f>
        <v>0</v>
      </c>
      <c r="Q398" s="1822">
        <f t="shared" ca="1" si="130"/>
        <v>0</v>
      </c>
      <c r="R398" s="1818">
        <f ca="1">Q398-UW!J370</f>
        <v>0</v>
      </c>
    </row>
    <row r="399" spans="3:18">
      <c r="C399" t="s">
        <v>425</v>
      </c>
      <c r="D399" s="1822">
        <f t="shared" ca="1" si="129"/>
        <v>88.326464256000023</v>
      </c>
      <c r="E399" s="1818">
        <f ca="1">SUMIF(UW!$E$612:$DT$612,'Mthly Bdgt'!E$370,UW!$E692:$DT692)</f>
        <v>90.092993541120038</v>
      </c>
      <c r="F399" s="1818">
        <f ca="1">SUMIF(UW!$E$612:$DT$612,'Mthly Bdgt'!F$370,UW!$E692:$DT692)</f>
        <v>90.092993541120038</v>
      </c>
      <c r="G399" s="1818">
        <f ca="1">SUMIF(UW!$E$612:$DT$612,'Mthly Bdgt'!G$370,UW!$E692:$DT692)</f>
        <v>90.092993541120038</v>
      </c>
      <c r="H399" s="1818">
        <f ca="1">SUMIF(UW!$E$612:$DT$612,'Mthly Bdgt'!H$370,UW!$E692:$DT692)</f>
        <v>90.092993541120038</v>
      </c>
      <c r="I399" s="1818">
        <f ca="1">SUMIF(UW!$E$612:$DT$612,'Mthly Bdgt'!I$370,UW!$E692:$DT692)</f>
        <v>90.092993541120038</v>
      </c>
      <c r="J399" s="1818">
        <f ca="1">SUMIF(UW!$E$612:$DT$612,'Mthly Bdgt'!J$370,UW!$E692:$DT692)</f>
        <v>90.092993541120038</v>
      </c>
      <c r="K399" s="1818">
        <f ca="1">SUMIF(UW!$E$612:$DT$612,'Mthly Bdgt'!K$370,UW!$E692:$DT692)</f>
        <v>90.092993541120038</v>
      </c>
      <c r="L399" s="1818">
        <f ca="1">SUMIF(UW!$E$612:$DT$612,'Mthly Bdgt'!L$370,UW!$E692:$DT692)</f>
        <v>90.092993541120038</v>
      </c>
      <c r="M399" s="1818">
        <f ca="1">SUMIF(UW!$E$612:$DT$612,'Mthly Bdgt'!M$370,UW!$E692:$DT692)</f>
        <v>90.092993541120038</v>
      </c>
      <c r="N399" s="1818">
        <f ca="1">SUMIF(UW!$E$612:$DT$612,'Mthly Bdgt'!N$370,UW!$E692:$DT692)</f>
        <v>90.092993541120038</v>
      </c>
      <c r="O399" s="1818">
        <f ca="1">SUMIF(UW!$E$612:$DT$612,'Mthly Bdgt'!O$370,UW!$E692:$DT692)</f>
        <v>90.092993541120038</v>
      </c>
      <c r="P399" s="1818">
        <f ca="1">SUMIF(UW!$E$612:$DT$612,'Mthly Bdgt'!P$370,UW!$E692:$DT692)</f>
        <v>90.092993541120038</v>
      </c>
      <c r="Q399" s="1822">
        <f t="shared" ca="1" si="130"/>
        <v>1081.1159224934402</v>
      </c>
      <c r="R399" s="1818">
        <f ca="1">Q399-UW!J371</f>
        <v>0</v>
      </c>
    </row>
    <row r="400" spans="3:18">
      <c r="C400" t="s">
        <v>426</v>
      </c>
      <c r="D400" s="1822">
        <f t="shared" ca="1" si="129"/>
        <v>0</v>
      </c>
      <c r="E400" s="1818">
        <f ca="1">SUMIF(UW!$E$612:$DT$612,'Mthly Bdgt'!E$370,UW!$E693:$DT693)</f>
        <v>0</v>
      </c>
      <c r="F400" s="1818">
        <f ca="1">SUMIF(UW!$E$612:$DT$612,'Mthly Bdgt'!F$370,UW!$E693:$DT693)</f>
        <v>0</v>
      </c>
      <c r="G400" s="1818">
        <f ca="1">SUMIF(UW!$E$612:$DT$612,'Mthly Bdgt'!G$370,UW!$E693:$DT693)</f>
        <v>0</v>
      </c>
      <c r="H400" s="1818">
        <f ca="1">SUMIF(UW!$E$612:$DT$612,'Mthly Bdgt'!H$370,UW!$E693:$DT693)</f>
        <v>0</v>
      </c>
      <c r="I400" s="1818">
        <f ca="1">SUMIF(UW!$E$612:$DT$612,'Mthly Bdgt'!I$370,UW!$E693:$DT693)</f>
        <v>0</v>
      </c>
      <c r="J400" s="1818">
        <f ca="1">SUMIF(UW!$E$612:$DT$612,'Mthly Bdgt'!J$370,UW!$E693:$DT693)</f>
        <v>0</v>
      </c>
      <c r="K400" s="1818">
        <f ca="1">SUMIF(UW!$E$612:$DT$612,'Mthly Bdgt'!K$370,UW!$E693:$DT693)</f>
        <v>0</v>
      </c>
      <c r="L400" s="1818">
        <f ca="1">SUMIF(UW!$E$612:$DT$612,'Mthly Bdgt'!L$370,UW!$E693:$DT693)</f>
        <v>0</v>
      </c>
      <c r="M400" s="1818">
        <f ca="1">SUMIF(UW!$E$612:$DT$612,'Mthly Bdgt'!M$370,UW!$E693:$DT693)</f>
        <v>0</v>
      </c>
      <c r="N400" s="1818">
        <f ca="1">SUMIF(UW!$E$612:$DT$612,'Mthly Bdgt'!N$370,UW!$E693:$DT693)</f>
        <v>0</v>
      </c>
      <c r="O400" s="1818">
        <f ca="1">SUMIF(UW!$E$612:$DT$612,'Mthly Bdgt'!O$370,UW!$E693:$DT693)</f>
        <v>0</v>
      </c>
      <c r="P400" s="1818">
        <f ca="1">SUMIF(UW!$E$612:$DT$612,'Mthly Bdgt'!P$370,UW!$E693:$DT693)</f>
        <v>0</v>
      </c>
      <c r="Q400" s="1822">
        <f t="shared" ca="1" si="130"/>
        <v>0</v>
      </c>
      <c r="R400" s="1818">
        <f ca="1">Q400-UW!J372</f>
        <v>0</v>
      </c>
    </row>
    <row r="401" spans="3:18">
      <c r="C401" t="s">
        <v>427</v>
      </c>
      <c r="D401" s="1822">
        <f t="shared" ca="1" si="129"/>
        <v>0</v>
      </c>
      <c r="E401" s="1818">
        <f ca="1">SUMIF(UW!$E$612:$DT$612,'Mthly Bdgt'!E$370,UW!$E694:$DT694)</f>
        <v>0</v>
      </c>
      <c r="F401" s="1818">
        <f ca="1">SUMIF(UW!$E$612:$DT$612,'Mthly Bdgt'!F$370,UW!$E694:$DT694)</f>
        <v>0</v>
      </c>
      <c r="G401" s="1818">
        <f ca="1">SUMIF(UW!$E$612:$DT$612,'Mthly Bdgt'!G$370,UW!$E694:$DT694)</f>
        <v>0</v>
      </c>
      <c r="H401" s="1818">
        <f ca="1">SUMIF(UW!$E$612:$DT$612,'Mthly Bdgt'!H$370,UW!$E694:$DT694)</f>
        <v>0</v>
      </c>
      <c r="I401" s="1818">
        <f ca="1">SUMIF(UW!$E$612:$DT$612,'Mthly Bdgt'!I$370,UW!$E694:$DT694)</f>
        <v>0</v>
      </c>
      <c r="J401" s="1818">
        <f ca="1">SUMIF(UW!$E$612:$DT$612,'Mthly Bdgt'!J$370,UW!$E694:$DT694)</f>
        <v>0</v>
      </c>
      <c r="K401" s="1818">
        <f ca="1">SUMIF(UW!$E$612:$DT$612,'Mthly Bdgt'!K$370,UW!$E694:$DT694)</f>
        <v>0</v>
      </c>
      <c r="L401" s="1818">
        <f ca="1">SUMIF(UW!$E$612:$DT$612,'Mthly Bdgt'!L$370,UW!$E694:$DT694)</f>
        <v>0</v>
      </c>
      <c r="M401" s="1818">
        <f ca="1">SUMIF(UW!$E$612:$DT$612,'Mthly Bdgt'!M$370,UW!$E694:$DT694)</f>
        <v>0</v>
      </c>
      <c r="N401" s="1818">
        <f ca="1">SUMIF(UW!$E$612:$DT$612,'Mthly Bdgt'!N$370,UW!$E694:$DT694)</f>
        <v>0</v>
      </c>
      <c r="O401" s="1818">
        <f ca="1">SUMIF(UW!$E$612:$DT$612,'Mthly Bdgt'!O$370,UW!$E694:$DT694)</f>
        <v>0</v>
      </c>
      <c r="P401" s="1818">
        <f ca="1">SUMIF(UW!$E$612:$DT$612,'Mthly Bdgt'!P$370,UW!$E694:$DT694)</f>
        <v>0</v>
      </c>
      <c r="Q401" s="1822">
        <f t="shared" ca="1" si="130"/>
        <v>0</v>
      </c>
      <c r="R401" s="1818">
        <f ca="1">Q401-UW!J373</f>
        <v>0</v>
      </c>
    </row>
    <row r="402" spans="3:18">
      <c r="C402" t="s">
        <v>428</v>
      </c>
      <c r="D402" s="1822">
        <f t="shared" ca="1" si="129"/>
        <v>0</v>
      </c>
      <c r="E402" s="1818">
        <f ca="1">SUMIF(UW!$E$612:$DT$612,'Mthly Bdgt'!E$370,UW!$E695:$DT695)</f>
        <v>0</v>
      </c>
      <c r="F402" s="1818">
        <f ca="1">SUMIF(UW!$E$612:$DT$612,'Mthly Bdgt'!F$370,UW!$E695:$DT695)</f>
        <v>0</v>
      </c>
      <c r="G402" s="1818">
        <f ca="1">SUMIF(UW!$E$612:$DT$612,'Mthly Bdgt'!G$370,UW!$E695:$DT695)</f>
        <v>0</v>
      </c>
      <c r="H402" s="1818">
        <f ca="1">SUMIF(UW!$E$612:$DT$612,'Mthly Bdgt'!H$370,UW!$E695:$DT695)</f>
        <v>0</v>
      </c>
      <c r="I402" s="1818">
        <f ca="1">SUMIF(UW!$E$612:$DT$612,'Mthly Bdgt'!I$370,UW!$E695:$DT695)</f>
        <v>0</v>
      </c>
      <c r="J402" s="1818">
        <f ca="1">SUMIF(UW!$E$612:$DT$612,'Mthly Bdgt'!J$370,UW!$E695:$DT695)</f>
        <v>0</v>
      </c>
      <c r="K402" s="1818">
        <f ca="1">SUMIF(UW!$E$612:$DT$612,'Mthly Bdgt'!K$370,UW!$E695:$DT695)</f>
        <v>0</v>
      </c>
      <c r="L402" s="1818">
        <f ca="1">SUMIF(UW!$E$612:$DT$612,'Mthly Bdgt'!L$370,UW!$E695:$DT695)</f>
        <v>0</v>
      </c>
      <c r="M402" s="1818">
        <f ca="1">SUMIF(UW!$E$612:$DT$612,'Mthly Bdgt'!M$370,UW!$E695:$DT695)</f>
        <v>0</v>
      </c>
      <c r="N402" s="1818">
        <f ca="1">SUMIF(UW!$E$612:$DT$612,'Mthly Bdgt'!N$370,UW!$E695:$DT695)</f>
        <v>0</v>
      </c>
      <c r="O402" s="1818">
        <f ca="1">SUMIF(UW!$E$612:$DT$612,'Mthly Bdgt'!O$370,UW!$E695:$DT695)</f>
        <v>0</v>
      </c>
      <c r="P402" s="1818">
        <f ca="1">SUMIF(UW!$E$612:$DT$612,'Mthly Bdgt'!P$370,UW!$E695:$DT695)</f>
        <v>0</v>
      </c>
      <c r="Q402" s="1822">
        <f t="shared" ca="1" si="130"/>
        <v>0</v>
      </c>
      <c r="R402" s="1818">
        <f ca="1">Q402-UW!J374</f>
        <v>0</v>
      </c>
    </row>
    <row r="403" spans="3:18">
      <c r="C403" t="s">
        <v>429</v>
      </c>
      <c r="D403" s="1822">
        <f t="shared" ca="1" si="129"/>
        <v>0</v>
      </c>
      <c r="E403" s="1818">
        <f ca="1">SUMIF(UW!$E$612:$DT$612,'Mthly Bdgt'!E$370,UW!$E696:$DT696)</f>
        <v>0</v>
      </c>
      <c r="F403" s="1818">
        <f ca="1">SUMIF(UW!$E$612:$DT$612,'Mthly Bdgt'!F$370,UW!$E696:$DT696)</f>
        <v>0</v>
      </c>
      <c r="G403" s="1818">
        <f ca="1">SUMIF(UW!$E$612:$DT$612,'Mthly Bdgt'!G$370,UW!$E696:$DT696)</f>
        <v>0</v>
      </c>
      <c r="H403" s="1818">
        <f ca="1">SUMIF(UW!$E$612:$DT$612,'Mthly Bdgt'!H$370,UW!$E696:$DT696)</f>
        <v>0</v>
      </c>
      <c r="I403" s="1818">
        <f ca="1">SUMIF(UW!$E$612:$DT$612,'Mthly Bdgt'!I$370,UW!$E696:$DT696)</f>
        <v>0</v>
      </c>
      <c r="J403" s="1818">
        <f ca="1">SUMIF(UW!$E$612:$DT$612,'Mthly Bdgt'!J$370,UW!$E696:$DT696)</f>
        <v>0</v>
      </c>
      <c r="K403" s="1818">
        <f ca="1">SUMIF(UW!$E$612:$DT$612,'Mthly Bdgt'!K$370,UW!$E696:$DT696)</f>
        <v>0</v>
      </c>
      <c r="L403" s="1818">
        <f ca="1">SUMIF(UW!$E$612:$DT$612,'Mthly Bdgt'!L$370,UW!$E696:$DT696)</f>
        <v>0</v>
      </c>
      <c r="M403" s="1818">
        <f ca="1">SUMIF(UW!$E$612:$DT$612,'Mthly Bdgt'!M$370,UW!$E696:$DT696)</f>
        <v>0</v>
      </c>
      <c r="N403" s="1818">
        <f ca="1">SUMIF(UW!$E$612:$DT$612,'Mthly Bdgt'!N$370,UW!$E696:$DT696)</f>
        <v>0</v>
      </c>
      <c r="O403" s="1818">
        <f ca="1">SUMIF(UW!$E$612:$DT$612,'Mthly Bdgt'!O$370,UW!$E696:$DT696)</f>
        <v>0</v>
      </c>
      <c r="P403" s="1818">
        <f ca="1">SUMIF(UW!$E$612:$DT$612,'Mthly Bdgt'!P$370,UW!$E696:$DT696)</f>
        <v>0</v>
      </c>
      <c r="Q403" s="1822">
        <f t="shared" ca="1" si="130"/>
        <v>0</v>
      </c>
      <c r="R403" s="1818">
        <f ca="1">Q403-UW!J375</f>
        <v>0</v>
      </c>
    </row>
    <row r="404" spans="3:18">
      <c r="C404" t="s">
        <v>430</v>
      </c>
      <c r="D404" s="1822">
        <f t="shared" ca="1" si="129"/>
        <v>0</v>
      </c>
      <c r="E404" s="1818">
        <f ca="1">SUMIF(UW!$E$612:$DT$612,'Mthly Bdgt'!E$370,UW!$E697:$DT697)</f>
        <v>0</v>
      </c>
      <c r="F404" s="1818">
        <f ca="1">SUMIF(UW!$E$612:$DT$612,'Mthly Bdgt'!F$370,UW!$E697:$DT697)</f>
        <v>0</v>
      </c>
      <c r="G404" s="1818">
        <f ca="1">SUMIF(UW!$E$612:$DT$612,'Mthly Bdgt'!G$370,UW!$E697:$DT697)</f>
        <v>0</v>
      </c>
      <c r="H404" s="1818">
        <f ca="1">SUMIF(UW!$E$612:$DT$612,'Mthly Bdgt'!H$370,UW!$E697:$DT697)</f>
        <v>0</v>
      </c>
      <c r="I404" s="1818">
        <f ca="1">SUMIF(UW!$E$612:$DT$612,'Mthly Bdgt'!I$370,UW!$E697:$DT697)</f>
        <v>0</v>
      </c>
      <c r="J404" s="1818">
        <f ca="1">SUMIF(UW!$E$612:$DT$612,'Mthly Bdgt'!J$370,UW!$E697:$DT697)</f>
        <v>0</v>
      </c>
      <c r="K404" s="1818">
        <f ca="1">SUMIF(UW!$E$612:$DT$612,'Mthly Bdgt'!K$370,UW!$E697:$DT697)</f>
        <v>0</v>
      </c>
      <c r="L404" s="1818">
        <f ca="1">SUMIF(UW!$E$612:$DT$612,'Mthly Bdgt'!L$370,UW!$E697:$DT697)</f>
        <v>0</v>
      </c>
      <c r="M404" s="1818">
        <f ca="1">SUMIF(UW!$E$612:$DT$612,'Mthly Bdgt'!M$370,UW!$E697:$DT697)</f>
        <v>0</v>
      </c>
      <c r="N404" s="1818">
        <f ca="1">SUMIF(UW!$E$612:$DT$612,'Mthly Bdgt'!N$370,UW!$E697:$DT697)</f>
        <v>0</v>
      </c>
      <c r="O404" s="1818">
        <f ca="1">SUMIF(UW!$E$612:$DT$612,'Mthly Bdgt'!O$370,UW!$E697:$DT697)</f>
        <v>0</v>
      </c>
      <c r="P404" s="1818">
        <f ca="1">SUMIF(UW!$E$612:$DT$612,'Mthly Bdgt'!P$370,UW!$E697:$DT697)</f>
        <v>0</v>
      </c>
      <c r="Q404" s="1822">
        <f t="shared" ca="1" si="130"/>
        <v>0</v>
      </c>
      <c r="R404" s="1818">
        <f ca="1">Q404-UW!J376</f>
        <v>0</v>
      </c>
    </row>
    <row r="405" spans="3:18">
      <c r="C405" t="s">
        <v>431</v>
      </c>
      <c r="D405" s="1822">
        <f t="shared" ca="1" si="129"/>
        <v>0</v>
      </c>
      <c r="E405" s="1818">
        <f ca="1">SUMIF(UW!$E$612:$DT$612,'Mthly Bdgt'!E$370,UW!$E698:$DT698)</f>
        <v>0</v>
      </c>
      <c r="F405" s="1818">
        <f ca="1">SUMIF(UW!$E$612:$DT$612,'Mthly Bdgt'!F$370,UW!$E698:$DT698)</f>
        <v>0</v>
      </c>
      <c r="G405" s="1818">
        <f ca="1">SUMIF(UW!$E$612:$DT$612,'Mthly Bdgt'!G$370,UW!$E698:$DT698)</f>
        <v>0</v>
      </c>
      <c r="H405" s="1818">
        <f ca="1">SUMIF(UW!$E$612:$DT$612,'Mthly Bdgt'!H$370,UW!$E698:$DT698)</f>
        <v>0</v>
      </c>
      <c r="I405" s="1818">
        <f ca="1">SUMIF(UW!$E$612:$DT$612,'Mthly Bdgt'!I$370,UW!$E698:$DT698)</f>
        <v>0</v>
      </c>
      <c r="J405" s="1818">
        <f ca="1">SUMIF(UW!$E$612:$DT$612,'Mthly Bdgt'!J$370,UW!$E698:$DT698)</f>
        <v>0</v>
      </c>
      <c r="K405" s="1818">
        <f ca="1">SUMIF(UW!$E$612:$DT$612,'Mthly Bdgt'!K$370,UW!$E698:$DT698)</f>
        <v>0</v>
      </c>
      <c r="L405" s="1818">
        <f ca="1">SUMIF(UW!$E$612:$DT$612,'Mthly Bdgt'!L$370,UW!$E698:$DT698)</f>
        <v>0</v>
      </c>
      <c r="M405" s="1818">
        <f ca="1">SUMIF(UW!$E$612:$DT$612,'Mthly Bdgt'!M$370,UW!$E698:$DT698)</f>
        <v>0</v>
      </c>
      <c r="N405" s="1818">
        <f ca="1">SUMIF(UW!$E$612:$DT$612,'Mthly Bdgt'!N$370,UW!$E698:$DT698)</f>
        <v>0</v>
      </c>
      <c r="O405" s="1818">
        <f ca="1">SUMIF(UW!$E$612:$DT$612,'Mthly Bdgt'!O$370,UW!$E698:$DT698)</f>
        <v>0</v>
      </c>
      <c r="P405" s="1818">
        <f ca="1">SUMIF(UW!$E$612:$DT$612,'Mthly Bdgt'!P$370,UW!$E698:$DT698)</f>
        <v>0</v>
      </c>
      <c r="Q405" s="1822">
        <f t="shared" ca="1" si="130"/>
        <v>0</v>
      </c>
      <c r="R405" s="1818">
        <f ca="1">Q405-UW!J377</f>
        <v>0</v>
      </c>
    </row>
    <row r="406" spans="3:18">
      <c r="C406" t="s">
        <v>432</v>
      </c>
      <c r="D406" s="1822">
        <f t="shared" ca="1" si="129"/>
        <v>0</v>
      </c>
      <c r="E406" s="1818">
        <f ca="1">SUMIF(UW!$E$612:$DT$612,'Mthly Bdgt'!E$370,UW!$E699:$DT699)</f>
        <v>0</v>
      </c>
      <c r="F406" s="1818">
        <f ca="1">SUMIF(UW!$E$612:$DT$612,'Mthly Bdgt'!F$370,UW!$E699:$DT699)</f>
        <v>0</v>
      </c>
      <c r="G406" s="1818">
        <f ca="1">SUMIF(UW!$E$612:$DT$612,'Mthly Bdgt'!G$370,UW!$E699:$DT699)</f>
        <v>0</v>
      </c>
      <c r="H406" s="1818">
        <f ca="1">SUMIF(UW!$E$612:$DT$612,'Mthly Bdgt'!H$370,UW!$E699:$DT699)</f>
        <v>0</v>
      </c>
      <c r="I406" s="1818">
        <f ca="1">SUMIF(UW!$E$612:$DT$612,'Mthly Bdgt'!I$370,UW!$E699:$DT699)</f>
        <v>0</v>
      </c>
      <c r="J406" s="1818">
        <f ca="1">SUMIF(UW!$E$612:$DT$612,'Mthly Bdgt'!J$370,UW!$E699:$DT699)</f>
        <v>0</v>
      </c>
      <c r="K406" s="1818">
        <f ca="1">SUMIF(UW!$E$612:$DT$612,'Mthly Bdgt'!K$370,UW!$E699:$DT699)</f>
        <v>0</v>
      </c>
      <c r="L406" s="1818">
        <f ca="1">SUMIF(UW!$E$612:$DT$612,'Mthly Bdgt'!L$370,UW!$E699:$DT699)</f>
        <v>0</v>
      </c>
      <c r="M406" s="1818">
        <f ca="1">SUMIF(UW!$E$612:$DT$612,'Mthly Bdgt'!M$370,UW!$E699:$DT699)</f>
        <v>0</v>
      </c>
      <c r="N406" s="1818">
        <f ca="1">SUMIF(UW!$E$612:$DT$612,'Mthly Bdgt'!N$370,UW!$E699:$DT699)</f>
        <v>0</v>
      </c>
      <c r="O406" s="1818">
        <f ca="1">SUMIF(UW!$E$612:$DT$612,'Mthly Bdgt'!O$370,UW!$E699:$DT699)</f>
        <v>0</v>
      </c>
      <c r="P406" s="1818">
        <f ca="1">SUMIF(UW!$E$612:$DT$612,'Mthly Bdgt'!P$370,UW!$E699:$DT699)</f>
        <v>0</v>
      </c>
      <c r="Q406" s="1822">
        <f t="shared" ca="1" si="130"/>
        <v>0</v>
      </c>
      <c r="R406" s="1818">
        <f ca="1">Q406-UW!J378</f>
        <v>0</v>
      </c>
    </row>
    <row r="407" spans="3:18">
      <c r="C407" t="s">
        <v>433</v>
      </c>
      <c r="D407" s="1822">
        <f t="shared" ca="1" si="129"/>
        <v>0</v>
      </c>
      <c r="E407" s="1818">
        <f ca="1">SUMIF(UW!$E$612:$DT$612,'Mthly Bdgt'!E$370,UW!$E700:$DT700)</f>
        <v>0</v>
      </c>
      <c r="F407" s="1818">
        <f ca="1">SUMIF(UW!$E$612:$DT$612,'Mthly Bdgt'!F$370,UW!$E700:$DT700)</f>
        <v>0</v>
      </c>
      <c r="G407" s="1818">
        <f ca="1">SUMIF(UW!$E$612:$DT$612,'Mthly Bdgt'!G$370,UW!$E700:$DT700)</f>
        <v>0</v>
      </c>
      <c r="H407" s="1818">
        <f ca="1">SUMIF(UW!$E$612:$DT$612,'Mthly Bdgt'!H$370,UW!$E700:$DT700)</f>
        <v>0</v>
      </c>
      <c r="I407" s="1818">
        <f ca="1">SUMIF(UW!$E$612:$DT$612,'Mthly Bdgt'!I$370,UW!$E700:$DT700)</f>
        <v>0</v>
      </c>
      <c r="J407" s="1818">
        <f ca="1">SUMIF(UW!$E$612:$DT$612,'Mthly Bdgt'!J$370,UW!$E700:$DT700)</f>
        <v>0</v>
      </c>
      <c r="K407" s="1818">
        <f ca="1">SUMIF(UW!$E$612:$DT$612,'Mthly Bdgt'!K$370,UW!$E700:$DT700)</f>
        <v>0</v>
      </c>
      <c r="L407" s="1818">
        <f ca="1">SUMIF(UW!$E$612:$DT$612,'Mthly Bdgt'!L$370,UW!$E700:$DT700)</f>
        <v>0</v>
      </c>
      <c r="M407" s="1818">
        <f ca="1">SUMIF(UW!$E$612:$DT$612,'Mthly Bdgt'!M$370,UW!$E700:$DT700)</f>
        <v>0</v>
      </c>
      <c r="N407" s="1818">
        <f ca="1">SUMIF(UW!$E$612:$DT$612,'Mthly Bdgt'!N$370,UW!$E700:$DT700)</f>
        <v>0</v>
      </c>
      <c r="O407" s="1818">
        <f ca="1">SUMIF(UW!$E$612:$DT$612,'Mthly Bdgt'!O$370,UW!$E700:$DT700)</f>
        <v>0</v>
      </c>
      <c r="P407" s="1818">
        <f ca="1">SUMIF(UW!$E$612:$DT$612,'Mthly Bdgt'!P$370,UW!$E700:$DT700)</f>
        <v>0</v>
      </c>
      <c r="Q407" s="1822">
        <f t="shared" ca="1" si="130"/>
        <v>0</v>
      </c>
      <c r="R407" s="1818">
        <f ca="1">Q407-UW!J379</f>
        <v>0</v>
      </c>
    </row>
    <row r="408" spans="3:18">
      <c r="C408" t="s">
        <v>434</v>
      </c>
      <c r="D408" s="1822">
        <f t="shared" ca="1" si="129"/>
        <v>0</v>
      </c>
      <c r="E408" s="1818">
        <f ca="1">SUMIF(UW!$E$612:$DT$612,'Mthly Bdgt'!E$370,UW!$E701:$DT701)</f>
        <v>0</v>
      </c>
      <c r="F408" s="1818">
        <f ca="1">SUMIF(UW!$E$612:$DT$612,'Mthly Bdgt'!F$370,UW!$E701:$DT701)</f>
        <v>0</v>
      </c>
      <c r="G408" s="1818">
        <f ca="1">SUMIF(UW!$E$612:$DT$612,'Mthly Bdgt'!G$370,UW!$E701:$DT701)</f>
        <v>0</v>
      </c>
      <c r="H408" s="1818">
        <f ca="1">SUMIF(UW!$E$612:$DT$612,'Mthly Bdgt'!H$370,UW!$E701:$DT701)</f>
        <v>0</v>
      </c>
      <c r="I408" s="1818">
        <f ca="1">SUMIF(UW!$E$612:$DT$612,'Mthly Bdgt'!I$370,UW!$E701:$DT701)</f>
        <v>0</v>
      </c>
      <c r="J408" s="1818">
        <f ca="1">SUMIF(UW!$E$612:$DT$612,'Mthly Bdgt'!J$370,UW!$E701:$DT701)</f>
        <v>0</v>
      </c>
      <c r="K408" s="1818">
        <f ca="1">SUMIF(UW!$E$612:$DT$612,'Mthly Bdgt'!K$370,UW!$E701:$DT701)</f>
        <v>0</v>
      </c>
      <c r="L408" s="1818">
        <f ca="1">SUMIF(UW!$E$612:$DT$612,'Mthly Bdgt'!L$370,UW!$E701:$DT701)</f>
        <v>0</v>
      </c>
      <c r="M408" s="1818">
        <f ca="1">SUMIF(UW!$E$612:$DT$612,'Mthly Bdgt'!M$370,UW!$E701:$DT701)</f>
        <v>0</v>
      </c>
      <c r="N408" s="1818">
        <f ca="1">SUMIF(UW!$E$612:$DT$612,'Mthly Bdgt'!N$370,UW!$E701:$DT701)</f>
        <v>0</v>
      </c>
      <c r="O408" s="1818">
        <f ca="1">SUMIF(UW!$E$612:$DT$612,'Mthly Bdgt'!O$370,UW!$E701:$DT701)</f>
        <v>0</v>
      </c>
      <c r="P408" s="1818">
        <f ca="1">SUMIF(UW!$E$612:$DT$612,'Mthly Bdgt'!P$370,UW!$E701:$DT701)</f>
        <v>0</v>
      </c>
      <c r="Q408" s="1822">
        <f t="shared" ca="1" si="130"/>
        <v>0</v>
      </c>
      <c r="R408" s="1818">
        <f ca="1">Q408-UW!J380</f>
        <v>0</v>
      </c>
    </row>
    <row r="409" spans="3:18">
      <c r="C409" t="s">
        <v>435</v>
      </c>
      <c r="D409" s="1822">
        <f t="shared" ca="1" si="129"/>
        <v>0</v>
      </c>
      <c r="E409" s="1818">
        <f ca="1">SUMIF(UW!$E$612:$DT$612,'Mthly Bdgt'!E$370,UW!$E702:$DT702)</f>
        <v>0</v>
      </c>
      <c r="F409" s="1818">
        <f ca="1">SUMIF(UW!$E$612:$DT$612,'Mthly Bdgt'!F$370,UW!$E702:$DT702)</f>
        <v>0</v>
      </c>
      <c r="G409" s="1818">
        <f ca="1">SUMIF(UW!$E$612:$DT$612,'Mthly Bdgt'!G$370,UW!$E702:$DT702)</f>
        <v>0</v>
      </c>
      <c r="H409" s="1818">
        <f ca="1">SUMIF(UW!$E$612:$DT$612,'Mthly Bdgt'!H$370,UW!$E702:$DT702)</f>
        <v>0</v>
      </c>
      <c r="I409" s="1818">
        <f ca="1">SUMIF(UW!$E$612:$DT$612,'Mthly Bdgt'!I$370,UW!$E702:$DT702)</f>
        <v>0</v>
      </c>
      <c r="J409" s="1818">
        <f ca="1">SUMIF(UW!$E$612:$DT$612,'Mthly Bdgt'!J$370,UW!$E702:$DT702)</f>
        <v>0</v>
      </c>
      <c r="K409" s="1818">
        <f ca="1">SUMIF(UW!$E$612:$DT$612,'Mthly Bdgt'!K$370,UW!$E702:$DT702)</f>
        <v>0</v>
      </c>
      <c r="L409" s="1818">
        <f ca="1">SUMIF(UW!$E$612:$DT$612,'Mthly Bdgt'!L$370,UW!$E702:$DT702)</f>
        <v>0</v>
      </c>
      <c r="M409" s="1818">
        <f ca="1">SUMIF(UW!$E$612:$DT$612,'Mthly Bdgt'!M$370,UW!$E702:$DT702)</f>
        <v>0</v>
      </c>
      <c r="N409" s="1818">
        <f ca="1">SUMIF(UW!$E$612:$DT$612,'Mthly Bdgt'!N$370,UW!$E702:$DT702)</f>
        <v>0</v>
      </c>
      <c r="O409" s="1818">
        <f ca="1">SUMIF(UW!$E$612:$DT$612,'Mthly Bdgt'!O$370,UW!$E702:$DT702)</f>
        <v>0</v>
      </c>
      <c r="P409" s="1818">
        <f ca="1">SUMIF(UW!$E$612:$DT$612,'Mthly Bdgt'!P$370,UW!$E702:$DT702)</f>
        <v>0</v>
      </c>
      <c r="Q409" s="1822">
        <f t="shared" ca="1" si="130"/>
        <v>0</v>
      </c>
      <c r="R409" s="1818">
        <f ca="1">Q409-UW!J381</f>
        <v>0</v>
      </c>
    </row>
    <row r="410" spans="3:18">
      <c r="C410" t="s">
        <v>436</v>
      </c>
      <c r="D410" s="1822">
        <f t="shared" ca="1" si="129"/>
        <v>0</v>
      </c>
      <c r="E410" s="1818">
        <f ca="1">SUMIF(UW!$E$612:$DT$612,'Mthly Bdgt'!E$370,UW!$E703:$DT703)</f>
        <v>0</v>
      </c>
      <c r="F410" s="1818">
        <f ca="1">SUMIF(UW!$E$612:$DT$612,'Mthly Bdgt'!F$370,UW!$E703:$DT703)</f>
        <v>0</v>
      </c>
      <c r="G410" s="1818">
        <f ca="1">SUMIF(UW!$E$612:$DT$612,'Mthly Bdgt'!G$370,UW!$E703:$DT703)</f>
        <v>0</v>
      </c>
      <c r="H410" s="1818">
        <f ca="1">SUMIF(UW!$E$612:$DT$612,'Mthly Bdgt'!H$370,UW!$E703:$DT703)</f>
        <v>0</v>
      </c>
      <c r="I410" s="1818">
        <f ca="1">SUMIF(UW!$E$612:$DT$612,'Mthly Bdgt'!I$370,UW!$E703:$DT703)</f>
        <v>0</v>
      </c>
      <c r="J410" s="1818">
        <f ca="1">SUMIF(UW!$E$612:$DT$612,'Mthly Bdgt'!J$370,UW!$E703:$DT703)</f>
        <v>0</v>
      </c>
      <c r="K410" s="1818">
        <f ca="1">SUMIF(UW!$E$612:$DT$612,'Mthly Bdgt'!K$370,UW!$E703:$DT703)</f>
        <v>0</v>
      </c>
      <c r="L410" s="1818">
        <f ca="1">SUMIF(UW!$E$612:$DT$612,'Mthly Bdgt'!L$370,UW!$E703:$DT703)</f>
        <v>0</v>
      </c>
      <c r="M410" s="1818">
        <f ca="1">SUMIF(UW!$E$612:$DT$612,'Mthly Bdgt'!M$370,UW!$E703:$DT703)</f>
        <v>0</v>
      </c>
      <c r="N410" s="1818">
        <f ca="1">SUMIF(UW!$E$612:$DT$612,'Mthly Bdgt'!N$370,UW!$E703:$DT703)</f>
        <v>0</v>
      </c>
      <c r="O410" s="1818">
        <f ca="1">SUMIF(UW!$E$612:$DT$612,'Mthly Bdgt'!O$370,UW!$E703:$DT703)</f>
        <v>0</v>
      </c>
      <c r="P410" s="1818">
        <f ca="1">SUMIF(UW!$E$612:$DT$612,'Mthly Bdgt'!P$370,UW!$E703:$DT703)</f>
        <v>0</v>
      </c>
      <c r="Q410" s="1822">
        <f t="shared" ca="1" si="130"/>
        <v>0</v>
      </c>
      <c r="R410" s="1818">
        <f ca="1">Q410-UW!J382</f>
        <v>0</v>
      </c>
    </row>
    <row r="411" spans="3:18">
      <c r="C411" t="s">
        <v>437</v>
      </c>
      <c r="D411" s="1822">
        <f t="shared" ca="1" si="129"/>
        <v>0</v>
      </c>
      <c r="E411" s="1818">
        <f ca="1">SUMIF(UW!$E$612:$DT$612,'Mthly Bdgt'!E$370,UW!$E704:$DT704)</f>
        <v>0</v>
      </c>
      <c r="F411" s="1818">
        <f ca="1">SUMIF(UW!$E$612:$DT$612,'Mthly Bdgt'!F$370,UW!$E704:$DT704)</f>
        <v>0</v>
      </c>
      <c r="G411" s="1818">
        <f ca="1">SUMIF(UW!$E$612:$DT$612,'Mthly Bdgt'!G$370,UW!$E704:$DT704)</f>
        <v>0</v>
      </c>
      <c r="H411" s="1818">
        <f ca="1">SUMIF(UW!$E$612:$DT$612,'Mthly Bdgt'!H$370,UW!$E704:$DT704)</f>
        <v>0</v>
      </c>
      <c r="I411" s="1818">
        <f ca="1">SUMIF(UW!$E$612:$DT$612,'Mthly Bdgt'!I$370,UW!$E704:$DT704)</f>
        <v>0</v>
      </c>
      <c r="J411" s="1818">
        <f ca="1">SUMIF(UW!$E$612:$DT$612,'Mthly Bdgt'!J$370,UW!$E704:$DT704)</f>
        <v>0</v>
      </c>
      <c r="K411" s="1818">
        <f ca="1">SUMIF(UW!$E$612:$DT$612,'Mthly Bdgt'!K$370,UW!$E704:$DT704)</f>
        <v>0</v>
      </c>
      <c r="L411" s="1818">
        <f ca="1">SUMIF(UW!$E$612:$DT$612,'Mthly Bdgt'!L$370,UW!$E704:$DT704)</f>
        <v>0</v>
      </c>
      <c r="M411" s="1818">
        <f ca="1">SUMIF(UW!$E$612:$DT$612,'Mthly Bdgt'!M$370,UW!$E704:$DT704)</f>
        <v>0</v>
      </c>
      <c r="N411" s="1818">
        <f ca="1">SUMIF(UW!$E$612:$DT$612,'Mthly Bdgt'!N$370,UW!$E704:$DT704)</f>
        <v>0</v>
      </c>
      <c r="O411" s="1818">
        <f ca="1">SUMIF(UW!$E$612:$DT$612,'Mthly Bdgt'!O$370,UW!$E704:$DT704)</f>
        <v>0</v>
      </c>
      <c r="P411" s="1818">
        <f ca="1">SUMIF(UW!$E$612:$DT$612,'Mthly Bdgt'!P$370,UW!$E704:$DT704)</f>
        <v>0</v>
      </c>
      <c r="Q411" s="1822">
        <f t="shared" ca="1" si="130"/>
        <v>0</v>
      </c>
      <c r="R411" s="1818">
        <f ca="1">Q411-UW!J383</f>
        <v>0</v>
      </c>
    </row>
    <row r="412" spans="3:18">
      <c r="C412" t="s">
        <v>438</v>
      </c>
      <c r="D412" s="1822">
        <f t="shared" ca="1" si="129"/>
        <v>0</v>
      </c>
      <c r="E412" s="1818">
        <f ca="1">SUMIF(UW!$E$612:$DT$612,'Mthly Bdgt'!E$370,UW!$E705:$DT705)</f>
        <v>0</v>
      </c>
      <c r="F412" s="1818">
        <f ca="1">SUMIF(UW!$E$612:$DT$612,'Mthly Bdgt'!F$370,UW!$E705:$DT705)</f>
        <v>0</v>
      </c>
      <c r="G412" s="1818">
        <f ca="1">SUMIF(UW!$E$612:$DT$612,'Mthly Bdgt'!G$370,UW!$E705:$DT705)</f>
        <v>0</v>
      </c>
      <c r="H412" s="1818">
        <f ca="1">SUMIF(UW!$E$612:$DT$612,'Mthly Bdgt'!H$370,UW!$E705:$DT705)</f>
        <v>0</v>
      </c>
      <c r="I412" s="1818">
        <f ca="1">SUMIF(UW!$E$612:$DT$612,'Mthly Bdgt'!I$370,UW!$E705:$DT705)</f>
        <v>0</v>
      </c>
      <c r="J412" s="1818">
        <f ca="1">SUMIF(UW!$E$612:$DT$612,'Mthly Bdgt'!J$370,UW!$E705:$DT705)</f>
        <v>0</v>
      </c>
      <c r="K412" s="1818">
        <f ca="1">SUMIF(UW!$E$612:$DT$612,'Mthly Bdgt'!K$370,UW!$E705:$DT705)</f>
        <v>0</v>
      </c>
      <c r="L412" s="1818">
        <f ca="1">SUMIF(UW!$E$612:$DT$612,'Mthly Bdgt'!L$370,UW!$E705:$DT705)</f>
        <v>0</v>
      </c>
      <c r="M412" s="1818">
        <f ca="1">SUMIF(UW!$E$612:$DT$612,'Mthly Bdgt'!M$370,UW!$E705:$DT705)</f>
        <v>0</v>
      </c>
      <c r="N412" s="1818">
        <f ca="1">SUMIF(UW!$E$612:$DT$612,'Mthly Bdgt'!N$370,UW!$E705:$DT705)</f>
        <v>0</v>
      </c>
      <c r="O412" s="1818">
        <f ca="1">SUMIF(UW!$E$612:$DT$612,'Mthly Bdgt'!O$370,UW!$E705:$DT705)</f>
        <v>0</v>
      </c>
      <c r="P412" s="1818">
        <f ca="1">SUMIF(UW!$E$612:$DT$612,'Mthly Bdgt'!P$370,UW!$E705:$DT705)</f>
        <v>0</v>
      </c>
      <c r="Q412" s="1822">
        <f t="shared" ca="1" si="130"/>
        <v>0</v>
      </c>
      <c r="R412" s="1818">
        <f ca="1">Q412-UW!J384</f>
        <v>0</v>
      </c>
    </row>
    <row r="413" spans="3:18">
      <c r="C413" t="s">
        <v>439</v>
      </c>
      <c r="D413" s="1822">
        <f t="shared" ca="1" si="129"/>
        <v>0</v>
      </c>
      <c r="E413" s="1818">
        <f ca="1">SUMIF(UW!$E$612:$DT$612,'Mthly Bdgt'!E$370,UW!$E706:$DT706)</f>
        <v>0</v>
      </c>
      <c r="F413" s="1818">
        <f ca="1">SUMIF(UW!$E$612:$DT$612,'Mthly Bdgt'!F$370,UW!$E706:$DT706)</f>
        <v>0</v>
      </c>
      <c r="G413" s="1818">
        <f ca="1">SUMIF(UW!$E$612:$DT$612,'Mthly Bdgt'!G$370,UW!$E706:$DT706)</f>
        <v>0</v>
      </c>
      <c r="H413" s="1818">
        <f ca="1">SUMIF(UW!$E$612:$DT$612,'Mthly Bdgt'!H$370,UW!$E706:$DT706)</f>
        <v>0</v>
      </c>
      <c r="I413" s="1818">
        <f ca="1">SUMIF(UW!$E$612:$DT$612,'Mthly Bdgt'!I$370,UW!$E706:$DT706)</f>
        <v>0</v>
      </c>
      <c r="J413" s="1818">
        <f ca="1">SUMIF(UW!$E$612:$DT$612,'Mthly Bdgt'!J$370,UW!$E706:$DT706)</f>
        <v>0</v>
      </c>
      <c r="K413" s="1818">
        <f ca="1">SUMIF(UW!$E$612:$DT$612,'Mthly Bdgt'!K$370,UW!$E706:$DT706)</f>
        <v>0</v>
      </c>
      <c r="L413" s="1818">
        <f ca="1">SUMIF(UW!$E$612:$DT$612,'Mthly Bdgt'!L$370,UW!$E706:$DT706)</f>
        <v>0</v>
      </c>
      <c r="M413" s="1818">
        <f ca="1">SUMIF(UW!$E$612:$DT$612,'Mthly Bdgt'!M$370,UW!$E706:$DT706)</f>
        <v>0</v>
      </c>
      <c r="N413" s="1818">
        <f ca="1">SUMIF(UW!$E$612:$DT$612,'Mthly Bdgt'!N$370,UW!$E706:$DT706)</f>
        <v>0</v>
      </c>
      <c r="O413" s="1818">
        <f ca="1">SUMIF(UW!$E$612:$DT$612,'Mthly Bdgt'!O$370,UW!$E706:$DT706)</f>
        <v>0</v>
      </c>
      <c r="P413" s="1818">
        <f ca="1">SUMIF(UW!$E$612:$DT$612,'Mthly Bdgt'!P$370,UW!$E706:$DT706)</f>
        <v>0</v>
      </c>
      <c r="Q413" s="1822">
        <f t="shared" ca="1" si="130"/>
        <v>0</v>
      </c>
      <c r="R413" s="1818">
        <f ca="1">Q413-UW!J385</f>
        <v>0</v>
      </c>
    </row>
    <row r="414" spans="3:18">
      <c r="C414" t="s">
        <v>440</v>
      </c>
      <c r="D414" s="1822">
        <f t="shared" ca="1" si="129"/>
        <v>0</v>
      </c>
      <c r="E414" s="1818">
        <f ca="1">SUMIF(UW!$E$612:$DT$612,'Mthly Bdgt'!E$370,UW!$E707:$DT707)</f>
        <v>0</v>
      </c>
      <c r="F414" s="1818">
        <f ca="1">SUMIF(UW!$E$612:$DT$612,'Mthly Bdgt'!F$370,UW!$E707:$DT707)</f>
        <v>0</v>
      </c>
      <c r="G414" s="1818">
        <f ca="1">SUMIF(UW!$E$612:$DT$612,'Mthly Bdgt'!G$370,UW!$E707:$DT707)</f>
        <v>0</v>
      </c>
      <c r="H414" s="1818">
        <f ca="1">SUMIF(UW!$E$612:$DT$612,'Mthly Bdgt'!H$370,UW!$E707:$DT707)</f>
        <v>0</v>
      </c>
      <c r="I414" s="1818">
        <f ca="1">SUMIF(UW!$E$612:$DT$612,'Mthly Bdgt'!I$370,UW!$E707:$DT707)</f>
        <v>0</v>
      </c>
      <c r="J414" s="1818">
        <f ca="1">SUMIF(UW!$E$612:$DT$612,'Mthly Bdgt'!J$370,UW!$E707:$DT707)</f>
        <v>0</v>
      </c>
      <c r="K414" s="1818">
        <f ca="1">SUMIF(UW!$E$612:$DT$612,'Mthly Bdgt'!K$370,UW!$E707:$DT707)</f>
        <v>0</v>
      </c>
      <c r="L414" s="1818">
        <f ca="1">SUMIF(UW!$E$612:$DT$612,'Mthly Bdgt'!L$370,UW!$E707:$DT707)</f>
        <v>0</v>
      </c>
      <c r="M414" s="1818">
        <f ca="1">SUMIF(UW!$E$612:$DT$612,'Mthly Bdgt'!M$370,UW!$E707:$DT707)</f>
        <v>0</v>
      </c>
      <c r="N414" s="1818">
        <f ca="1">SUMIF(UW!$E$612:$DT$612,'Mthly Bdgt'!N$370,UW!$E707:$DT707)</f>
        <v>0</v>
      </c>
      <c r="O414" s="1818">
        <f ca="1">SUMIF(UW!$E$612:$DT$612,'Mthly Bdgt'!O$370,UW!$E707:$DT707)</f>
        <v>0</v>
      </c>
      <c r="P414" s="1818">
        <f ca="1">SUMIF(UW!$E$612:$DT$612,'Mthly Bdgt'!P$370,UW!$E707:$DT707)</f>
        <v>0</v>
      </c>
      <c r="Q414" s="1822">
        <f t="shared" ca="1" si="130"/>
        <v>0</v>
      </c>
      <c r="R414" s="1818">
        <f ca="1">Q414-UW!J386</f>
        <v>0</v>
      </c>
    </row>
    <row r="415" spans="3:18">
      <c r="C415" t="s">
        <v>441</v>
      </c>
      <c r="D415" s="1822">
        <f t="shared" ca="1" si="129"/>
        <v>0</v>
      </c>
      <c r="E415" s="1818">
        <f ca="1">SUMIF(UW!$E$612:$DT$612,'Mthly Bdgt'!E$370,UW!$E708:$DT708)</f>
        <v>0</v>
      </c>
      <c r="F415" s="1818">
        <f ca="1">SUMIF(UW!$E$612:$DT$612,'Mthly Bdgt'!F$370,UW!$E708:$DT708)</f>
        <v>0</v>
      </c>
      <c r="G415" s="1818">
        <f ca="1">SUMIF(UW!$E$612:$DT$612,'Mthly Bdgt'!G$370,UW!$E708:$DT708)</f>
        <v>0</v>
      </c>
      <c r="H415" s="1818">
        <f ca="1">SUMIF(UW!$E$612:$DT$612,'Mthly Bdgt'!H$370,UW!$E708:$DT708)</f>
        <v>0</v>
      </c>
      <c r="I415" s="1818">
        <f ca="1">SUMIF(UW!$E$612:$DT$612,'Mthly Bdgt'!I$370,UW!$E708:$DT708)</f>
        <v>0</v>
      </c>
      <c r="J415" s="1818">
        <f ca="1">SUMIF(UW!$E$612:$DT$612,'Mthly Bdgt'!J$370,UW!$E708:$DT708)</f>
        <v>0</v>
      </c>
      <c r="K415" s="1818">
        <f ca="1">SUMIF(UW!$E$612:$DT$612,'Mthly Bdgt'!K$370,UW!$E708:$DT708)</f>
        <v>0</v>
      </c>
      <c r="L415" s="1818">
        <f ca="1">SUMIF(UW!$E$612:$DT$612,'Mthly Bdgt'!L$370,UW!$E708:$DT708)</f>
        <v>0</v>
      </c>
      <c r="M415" s="1818">
        <f ca="1">SUMIF(UW!$E$612:$DT$612,'Mthly Bdgt'!M$370,UW!$E708:$DT708)</f>
        <v>0</v>
      </c>
      <c r="N415" s="1818">
        <f ca="1">SUMIF(UW!$E$612:$DT$612,'Mthly Bdgt'!N$370,UW!$E708:$DT708)</f>
        <v>0</v>
      </c>
      <c r="O415" s="1818">
        <f ca="1">SUMIF(UW!$E$612:$DT$612,'Mthly Bdgt'!O$370,UW!$E708:$DT708)</f>
        <v>0</v>
      </c>
      <c r="P415" s="1818">
        <f ca="1">SUMIF(UW!$E$612:$DT$612,'Mthly Bdgt'!P$370,UW!$E708:$DT708)</f>
        <v>0</v>
      </c>
      <c r="Q415" s="1822">
        <f t="shared" ca="1" si="130"/>
        <v>0</v>
      </c>
      <c r="R415" s="1818">
        <f ca="1">Q415-UW!J387</f>
        <v>0</v>
      </c>
    </row>
    <row r="416" spans="3:18">
      <c r="C416" t="s">
        <v>442</v>
      </c>
      <c r="D416" s="1822">
        <f t="shared" ca="1" si="129"/>
        <v>0</v>
      </c>
      <c r="E416" s="1818">
        <f ca="1">SUMIF(UW!$E$612:$DT$612,'Mthly Bdgt'!E$370,UW!$E709:$DT709)</f>
        <v>0</v>
      </c>
      <c r="F416" s="1818">
        <f ca="1">SUMIF(UW!$E$612:$DT$612,'Mthly Bdgt'!F$370,UW!$E709:$DT709)</f>
        <v>0</v>
      </c>
      <c r="G416" s="1818">
        <f ca="1">SUMIF(UW!$E$612:$DT$612,'Mthly Bdgt'!G$370,UW!$E709:$DT709)</f>
        <v>0</v>
      </c>
      <c r="H416" s="1818">
        <f ca="1">SUMIF(UW!$E$612:$DT$612,'Mthly Bdgt'!H$370,UW!$E709:$DT709)</f>
        <v>0</v>
      </c>
      <c r="I416" s="1818">
        <f ca="1">SUMIF(UW!$E$612:$DT$612,'Mthly Bdgt'!I$370,UW!$E709:$DT709)</f>
        <v>0</v>
      </c>
      <c r="J416" s="1818">
        <f ca="1">SUMIF(UW!$E$612:$DT$612,'Mthly Bdgt'!J$370,UW!$E709:$DT709)</f>
        <v>0</v>
      </c>
      <c r="K416" s="1818">
        <f ca="1">SUMIF(UW!$E$612:$DT$612,'Mthly Bdgt'!K$370,UW!$E709:$DT709)</f>
        <v>0</v>
      </c>
      <c r="L416" s="1818">
        <f ca="1">SUMIF(UW!$E$612:$DT$612,'Mthly Bdgt'!L$370,UW!$E709:$DT709)</f>
        <v>0</v>
      </c>
      <c r="M416" s="1818">
        <f ca="1">SUMIF(UW!$E$612:$DT$612,'Mthly Bdgt'!M$370,UW!$E709:$DT709)</f>
        <v>0</v>
      </c>
      <c r="N416" s="1818">
        <f ca="1">SUMIF(UW!$E$612:$DT$612,'Mthly Bdgt'!N$370,UW!$E709:$DT709)</f>
        <v>0</v>
      </c>
      <c r="O416" s="1818">
        <f ca="1">SUMIF(UW!$E$612:$DT$612,'Mthly Bdgt'!O$370,UW!$E709:$DT709)</f>
        <v>0</v>
      </c>
      <c r="P416" s="1818">
        <f ca="1">SUMIF(UW!$E$612:$DT$612,'Mthly Bdgt'!P$370,UW!$E709:$DT709)</f>
        <v>0</v>
      </c>
      <c r="Q416" s="1822">
        <f t="shared" ca="1" si="130"/>
        <v>0</v>
      </c>
      <c r="R416" s="1818">
        <f ca="1">Q416-UW!J388</f>
        <v>0</v>
      </c>
    </row>
    <row r="417" spans="3:18">
      <c r="C417" t="s">
        <v>859</v>
      </c>
      <c r="D417" s="1822">
        <f t="shared" ca="1" si="129"/>
        <v>14198.632382812501</v>
      </c>
      <c r="E417" s="1818">
        <f ca="1">SUMIF(UW!$E$612:$DT$612,'Mthly Bdgt'!E$370,UW!$E710:$DT710)</f>
        <v>14908.564001953126</v>
      </c>
      <c r="F417" s="1818">
        <f ca="1">SUMIF(UW!$E$612:$DT$612,'Mthly Bdgt'!F$370,UW!$E710:$DT710)</f>
        <v>14908.564001953126</v>
      </c>
      <c r="G417" s="1818">
        <f ca="1">SUMIF(UW!$E$612:$DT$612,'Mthly Bdgt'!G$370,UW!$E710:$DT710)</f>
        <v>14908.564001953126</v>
      </c>
      <c r="H417" s="1818">
        <f ca="1">SUMIF(UW!$E$612:$DT$612,'Mthly Bdgt'!H$370,UW!$E710:$DT710)</f>
        <v>14908.564001953126</v>
      </c>
      <c r="I417" s="1818">
        <f ca="1">SUMIF(UW!$E$612:$DT$612,'Mthly Bdgt'!I$370,UW!$E710:$DT710)</f>
        <v>14908.564001953126</v>
      </c>
      <c r="J417" s="1818">
        <f ca="1">SUMIF(UW!$E$612:$DT$612,'Mthly Bdgt'!J$370,UW!$E710:$DT710)</f>
        <v>14908.564001953126</v>
      </c>
      <c r="K417" s="1818">
        <f ca="1">SUMIF(UW!$E$612:$DT$612,'Mthly Bdgt'!K$370,UW!$E710:$DT710)</f>
        <v>14908.564001953126</v>
      </c>
      <c r="L417" s="1818">
        <f ca="1">SUMIF(UW!$E$612:$DT$612,'Mthly Bdgt'!L$370,UW!$E710:$DT710)</f>
        <v>14908.564001953126</v>
      </c>
      <c r="M417" s="1818">
        <f ca="1">SUMIF(UW!$E$612:$DT$612,'Mthly Bdgt'!M$370,UW!$E710:$DT710)</f>
        <v>14908.564001953126</v>
      </c>
      <c r="N417" s="1818">
        <f ca="1">SUMIF(UW!$E$612:$DT$612,'Mthly Bdgt'!N$370,UW!$E710:$DT710)</f>
        <v>14908.564001953126</v>
      </c>
      <c r="O417" s="1818">
        <f ca="1">SUMIF(UW!$E$612:$DT$612,'Mthly Bdgt'!O$370,UW!$E710:$DT710)</f>
        <v>14908.564001953126</v>
      </c>
      <c r="P417" s="1818">
        <f ca="1">SUMIF(UW!$E$612:$DT$612,'Mthly Bdgt'!P$370,UW!$E710:$DT710)</f>
        <v>14908.564001953126</v>
      </c>
      <c r="Q417" s="1822">
        <f t="shared" ca="1" si="130"/>
        <v>178902.76802343747</v>
      </c>
      <c r="R417" s="1818">
        <f ca="1">Q417-UW!J389</f>
        <v>0</v>
      </c>
    </row>
    <row r="418" spans="3:18">
      <c r="C418" t="s">
        <v>859</v>
      </c>
      <c r="D418" s="1822">
        <f t="shared" ca="1" si="129"/>
        <v>0</v>
      </c>
      <c r="E418" s="1818">
        <f ca="1">SUMIF(UW!$E$612:$DT$612,'Mthly Bdgt'!E$370,UW!$E711:$DT711)</f>
        <v>0</v>
      </c>
      <c r="F418" s="1818">
        <f ca="1">SUMIF(UW!$E$612:$DT$612,'Mthly Bdgt'!F$370,UW!$E711:$DT711)</f>
        <v>0</v>
      </c>
      <c r="G418" s="1818">
        <f ca="1">SUMIF(UW!$E$612:$DT$612,'Mthly Bdgt'!G$370,UW!$E711:$DT711)</f>
        <v>0</v>
      </c>
      <c r="H418" s="1818">
        <f ca="1">SUMIF(UW!$E$612:$DT$612,'Mthly Bdgt'!H$370,UW!$E711:$DT711)</f>
        <v>0</v>
      </c>
      <c r="I418" s="1818">
        <f ca="1">SUMIF(UW!$E$612:$DT$612,'Mthly Bdgt'!I$370,UW!$E711:$DT711)</f>
        <v>0</v>
      </c>
      <c r="J418" s="1818">
        <f ca="1">SUMIF(UW!$E$612:$DT$612,'Mthly Bdgt'!J$370,UW!$E711:$DT711)</f>
        <v>0</v>
      </c>
      <c r="K418" s="1818">
        <f ca="1">SUMIF(UW!$E$612:$DT$612,'Mthly Bdgt'!K$370,UW!$E711:$DT711)</f>
        <v>0</v>
      </c>
      <c r="L418" s="1818">
        <f ca="1">SUMIF(UW!$E$612:$DT$612,'Mthly Bdgt'!L$370,UW!$E711:$DT711)</f>
        <v>0</v>
      </c>
      <c r="M418" s="1818">
        <f ca="1">SUMIF(UW!$E$612:$DT$612,'Mthly Bdgt'!M$370,UW!$E711:$DT711)</f>
        <v>0</v>
      </c>
      <c r="N418" s="1818">
        <f ca="1">SUMIF(UW!$E$612:$DT$612,'Mthly Bdgt'!N$370,UW!$E711:$DT711)</f>
        <v>0</v>
      </c>
      <c r="O418" s="1818">
        <f ca="1">SUMIF(UW!$E$612:$DT$612,'Mthly Bdgt'!O$370,UW!$E711:$DT711)</f>
        <v>0</v>
      </c>
      <c r="P418" s="1818">
        <f ca="1">SUMIF(UW!$E$612:$DT$612,'Mthly Bdgt'!P$370,UW!$E711:$DT711)</f>
        <v>0</v>
      </c>
      <c r="Q418" s="1822">
        <f t="shared" ca="1" si="130"/>
        <v>0</v>
      </c>
      <c r="R418" s="1818">
        <f ca="1">Q418-UW!J390</f>
        <v>0</v>
      </c>
    </row>
    <row r="419" spans="3:18">
      <c r="C419" s="394" t="s">
        <v>445</v>
      </c>
      <c r="D419" s="1823">
        <f t="shared" ref="D419:Q419" ca="1" si="131">SUM(D397:D418)</f>
        <v>14286.958847068501</v>
      </c>
      <c r="E419" s="1824">
        <f t="shared" ca="1" si="131"/>
        <v>14998.656995494246</v>
      </c>
      <c r="F419" s="1824">
        <f t="shared" ca="1" si="131"/>
        <v>14998.656995494246</v>
      </c>
      <c r="G419" s="1824">
        <f t="shared" ca="1" si="131"/>
        <v>14998.656995494246</v>
      </c>
      <c r="H419" s="1824">
        <f t="shared" ca="1" si="131"/>
        <v>14998.656995494246</v>
      </c>
      <c r="I419" s="1824">
        <f t="shared" ca="1" si="131"/>
        <v>14998.656995494246</v>
      </c>
      <c r="J419" s="1824">
        <f t="shared" ca="1" si="131"/>
        <v>14998.656995494246</v>
      </c>
      <c r="K419" s="1824">
        <f t="shared" ca="1" si="131"/>
        <v>14998.656995494246</v>
      </c>
      <c r="L419" s="1824">
        <f t="shared" ca="1" si="131"/>
        <v>14998.656995494246</v>
      </c>
      <c r="M419" s="1824">
        <f t="shared" ca="1" si="131"/>
        <v>14998.656995494246</v>
      </c>
      <c r="N419" s="1824">
        <f t="shared" ca="1" si="131"/>
        <v>14998.656995494246</v>
      </c>
      <c r="O419" s="1824">
        <f t="shared" ca="1" si="131"/>
        <v>14998.656995494246</v>
      </c>
      <c r="P419" s="1824">
        <f t="shared" ca="1" si="131"/>
        <v>14998.656995494246</v>
      </c>
      <c r="Q419" s="1823">
        <f t="shared" ca="1" si="131"/>
        <v>179983.88394593092</v>
      </c>
      <c r="R419" s="1818">
        <f ca="1">Q419-UW!J391</f>
        <v>0</v>
      </c>
    </row>
    <row r="420" spans="3:18">
      <c r="C420" s="352" t="s">
        <v>588</v>
      </c>
      <c r="D420" s="400">
        <f t="shared" ref="D420:Q420" ca="1" si="132">IFERROR(D419/D390,0)</f>
        <v>0</v>
      </c>
      <c r="E420" s="393">
        <f t="shared" ca="1" si="132"/>
        <v>0</v>
      </c>
      <c r="F420" s="393">
        <f t="shared" ca="1" si="132"/>
        <v>0</v>
      </c>
      <c r="G420" s="393">
        <f t="shared" ca="1" si="132"/>
        <v>0</v>
      </c>
      <c r="H420" s="393">
        <f t="shared" ca="1" si="132"/>
        <v>0</v>
      </c>
      <c r="I420" s="393">
        <f t="shared" ca="1" si="132"/>
        <v>0</v>
      </c>
      <c r="J420" s="393">
        <f t="shared" ca="1" si="132"/>
        <v>0</v>
      </c>
      <c r="K420" s="393">
        <f t="shared" ca="1" si="132"/>
        <v>0</v>
      </c>
      <c r="L420" s="393">
        <f t="shared" ca="1" si="132"/>
        <v>0</v>
      </c>
      <c r="M420" s="393">
        <f t="shared" ca="1" si="132"/>
        <v>0</v>
      </c>
      <c r="N420" s="393">
        <f t="shared" ca="1" si="132"/>
        <v>0</v>
      </c>
      <c r="O420" s="393">
        <f t="shared" ca="1" si="132"/>
        <v>0</v>
      </c>
      <c r="P420" s="393">
        <f t="shared" ca="1" si="132"/>
        <v>0</v>
      </c>
      <c r="Q420" s="400">
        <f t="shared" ca="1" si="132"/>
        <v>0</v>
      </c>
    </row>
    <row r="421" spans="3:18">
      <c r="D421" s="371"/>
      <c r="Q421" s="371"/>
    </row>
    <row r="422" spans="3:18" ht="15" customHeight="1" thickBot="1">
      <c r="C422" s="394" t="s">
        <v>448</v>
      </c>
      <c r="D422" s="1829">
        <f t="shared" ref="D422:P422" ca="1" si="133">D390-D419</f>
        <v>-14286.958847068501</v>
      </c>
      <c r="E422" s="1824">
        <f t="shared" ca="1" si="133"/>
        <v>-14998.656995494246</v>
      </c>
      <c r="F422" s="1824">
        <f t="shared" ca="1" si="133"/>
        <v>-14998.656995494246</v>
      </c>
      <c r="G422" s="1824">
        <f t="shared" ca="1" si="133"/>
        <v>-14998.656995494246</v>
      </c>
      <c r="H422" s="1824">
        <f t="shared" ca="1" si="133"/>
        <v>-14998.656995494246</v>
      </c>
      <c r="I422" s="1824">
        <f t="shared" ca="1" si="133"/>
        <v>-14998.656995494246</v>
      </c>
      <c r="J422" s="1824">
        <f t="shared" ca="1" si="133"/>
        <v>-14998.656995494246</v>
      </c>
      <c r="K422" s="1824">
        <f t="shared" ca="1" si="133"/>
        <v>-14998.656995494246</v>
      </c>
      <c r="L422" s="1824">
        <f t="shared" ca="1" si="133"/>
        <v>-14998.656995494246</v>
      </c>
      <c r="M422" s="1824">
        <f t="shared" ca="1" si="133"/>
        <v>-14998.656995494246</v>
      </c>
      <c r="N422" s="1824">
        <f t="shared" ca="1" si="133"/>
        <v>-14998.656995494246</v>
      </c>
      <c r="O422" s="1824">
        <f t="shared" ca="1" si="133"/>
        <v>-14998.656995494246</v>
      </c>
      <c r="P422" s="1824">
        <f t="shared" ca="1" si="133"/>
        <v>-14998.656995494246</v>
      </c>
      <c r="Q422" s="1830">
        <f ca="1">SUM(E422:P422)</f>
        <v>-179983.88394593089</v>
      </c>
      <c r="R422" s="1818">
        <f ca="1">Q422-UW!J395</f>
        <v>0</v>
      </c>
    </row>
    <row r="428" spans="3:18" ht="19" customHeight="1" thickBot="1">
      <c r="C428" s="372" t="s">
        <v>1295</v>
      </c>
      <c r="D428" s="357"/>
      <c r="E428" s="357"/>
      <c r="F428" s="357"/>
      <c r="G428" s="357"/>
      <c r="H428" s="357"/>
      <c r="I428" s="357"/>
      <c r="J428" s="357"/>
      <c r="K428" s="357"/>
      <c r="L428" s="357"/>
      <c r="M428" s="357"/>
      <c r="N428" s="357"/>
      <c r="O428" s="357"/>
      <c r="P428" s="357"/>
      <c r="Q428" s="357"/>
    </row>
    <row r="429" spans="3:18" ht="15" customHeight="1" thickBot="1">
      <c r="C429" s="342" t="s">
        <v>1267</v>
      </c>
      <c r="D429" s="373">
        <f ca="1">D358</f>
        <v>0</v>
      </c>
    </row>
    <row r="430" spans="3:18">
      <c r="D430" s="374" t="s">
        <v>1269</v>
      </c>
      <c r="E430" s="375">
        <v>0.05</v>
      </c>
      <c r="F430" s="375">
        <v>0.05</v>
      </c>
      <c r="G430" s="375">
        <v>0.05</v>
      </c>
      <c r="H430" s="375">
        <v>0.05</v>
      </c>
      <c r="I430" s="375">
        <v>0.05</v>
      </c>
      <c r="J430" s="375">
        <v>0.05</v>
      </c>
      <c r="K430" s="375">
        <v>0.05</v>
      </c>
      <c r="L430" s="375">
        <v>0.05</v>
      </c>
      <c r="M430" s="375">
        <v>0.05</v>
      </c>
      <c r="N430" s="375">
        <v>0.05</v>
      </c>
      <c r="O430" s="375">
        <v>0.05</v>
      </c>
      <c r="P430" s="376">
        <v>0.05</v>
      </c>
    </row>
    <row r="431" spans="3:18" ht="15" customHeight="1" thickBot="1">
      <c r="C431" s="377" t="s">
        <v>1270</v>
      </c>
      <c r="D431" s="378"/>
      <c r="E431" s="1811">
        <f>E441</f>
        <v>73</v>
      </c>
      <c r="F431" s="1811">
        <f t="shared" ref="F431:P431" si="134">E431+1</f>
        <v>74</v>
      </c>
      <c r="G431" s="1811">
        <f t="shared" si="134"/>
        <v>75</v>
      </c>
      <c r="H431" s="1811">
        <f t="shared" si="134"/>
        <v>76</v>
      </c>
      <c r="I431" s="1811">
        <f t="shared" si="134"/>
        <v>77</v>
      </c>
      <c r="J431" s="1811">
        <f t="shared" si="134"/>
        <v>78</v>
      </c>
      <c r="K431" s="1811">
        <f t="shared" si="134"/>
        <v>79</v>
      </c>
      <c r="L431" s="1811">
        <f t="shared" si="134"/>
        <v>80</v>
      </c>
      <c r="M431" s="1811">
        <f t="shared" si="134"/>
        <v>81</v>
      </c>
      <c r="N431" s="1811">
        <f t="shared" si="134"/>
        <v>82</v>
      </c>
      <c r="O431" s="1811">
        <f t="shared" si="134"/>
        <v>83</v>
      </c>
      <c r="P431" s="1811">
        <f t="shared" si="134"/>
        <v>84</v>
      </c>
    </row>
    <row r="432" spans="3:18">
      <c r="C432" s="379" t="s">
        <v>1271</v>
      </c>
      <c r="D432" s="380"/>
      <c r="E432" s="381" t="e">
        <f ca="1">D438*D429</f>
        <v>#DIV/0!</v>
      </c>
      <c r="F432" s="381" t="e">
        <f t="shared" ref="F432:P432" ca="1" si="135">E436</f>
        <v>#DIV/0!</v>
      </c>
      <c r="G432" s="381" t="e">
        <f t="shared" ca="1" si="135"/>
        <v>#DIV/0!</v>
      </c>
      <c r="H432" s="381" t="e">
        <f t="shared" ca="1" si="135"/>
        <v>#DIV/0!</v>
      </c>
      <c r="I432" s="381" t="e">
        <f t="shared" ca="1" si="135"/>
        <v>#DIV/0!</v>
      </c>
      <c r="J432" s="381" t="e">
        <f t="shared" ca="1" si="135"/>
        <v>#DIV/0!</v>
      </c>
      <c r="K432" s="381" t="e">
        <f t="shared" ca="1" si="135"/>
        <v>#DIV/0!</v>
      </c>
      <c r="L432" s="381" t="e">
        <f t="shared" ca="1" si="135"/>
        <v>#DIV/0!</v>
      </c>
      <c r="M432" s="381" t="e">
        <f t="shared" ca="1" si="135"/>
        <v>#DIV/0!</v>
      </c>
      <c r="N432" s="381" t="e">
        <f t="shared" ca="1" si="135"/>
        <v>#DIV/0!</v>
      </c>
      <c r="O432" s="381" t="e">
        <f t="shared" ca="1" si="135"/>
        <v>#DIV/0!</v>
      </c>
      <c r="P432" s="382" t="e">
        <f t="shared" ca="1" si="135"/>
        <v>#DIV/0!</v>
      </c>
    </row>
    <row r="433" spans="2:18">
      <c r="B433" s="1813"/>
      <c r="C433" s="384" t="s">
        <v>1272</v>
      </c>
      <c r="D433" s="378"/>
      <c r="E433" s="385" t="e">
        <f t="shared" ref="E433:P433" ca="1" si="136">E436-E434-E432</f>
        <v>#DIV/0!</v>
      </c>
      <c r="F433" s="385" t="e">
        <f t="shared" ca="1" si="136"/>
        <v>#DIV/0!</v>
      </c>
      <c r="G433" s="385" t="e">
        <f t="shared" ca="1" si="136"/>
        <v>#DIV/0!</v>
      </c>
      <c r="H433" s="385" t="e">
        <f t="shared" ca="1" si="136"/>
        <v>#DIV/0!</v>
      </c>
      <c r="I433" s="385" t="e">
        <f t="shared" ca="1" si="136"/>
        <v>#DIV/0!</v>
      </c>
      <c r="J433" s="385" t="e">
        <f t="shared" ca="1" si="136"/>
        <v>#DIV/0!</v>
      </c>
      <c r="K433" s="385" t="e">
        <f t="shared" ca="1" si="136"/>
        <v>#DIV/0!</v>
      </c>
      <c r="L433" s="385" t="e">
        <f t="shared" ca="1" si="136"/>
        <v>#DIV/0!</v>
      </c>
      <c r="M433" s="385" t="e">
        <f t="shared" ca="1" si="136"/>
        <v>#DIV/0!</v>
      </c>
      <c r="N433" s="385" t="e">
        <f t="shared" ca="1" si="136"/>
        <v>#DIV/0!</v>
      </c>
      <c r="O433" s="385" t="e">
        <f t="shared" ca="1" si="136"/>
        <v>#DIV/0!</v>
      </c>
      <c r="P433" s="386" t="e">
        <f t="shared" ca="1" si="136"/>
        <v>#DIV/0!</v>
      </c>
    </row>
    <row r="434" spans="2:18">
      <c r="C434" s="384" t="s">
        <v>1273</v>
      </c>
      <c r="D434" s="378"/>
      <c r="E434" s="385" t="e">
        <f t="shared" ref="E434:P434" ca="1" si="137">-E430*E432</f>
        <v>#DIV/0!</v>
      </c>
      <c r="F434" s="385" t="e">
        <f t="shared" ca="1" si="137"/>
        <v>#DIV/0!</v>
      </c>
      <c r="G434" s="385" t="e">
        <f t="shared" ca="1" si="137"/>
        <v>#DIV/0!</v>
      </c>
      <c r="H434" s="385" t="e">
        <f t="shared" ca="1" si="137"/>
        <v>#DIV/0!</v>
      </c>
      <c r="I434" s="385" t="e">
        <f t="shared" ca="1" si="137"/>
        <v>#DIV/0!</v>
      </c>
      <c r="J434" s="385" t="e">
        <f t="shared" ca="1" si="137"/>
        <v>#DIV/0!</v>
      </c>
      <c r="K434" s="385" t="e">
        <f t="shared" ca="1" si="137"/>
        <v>#DIV/0!</v>
      </c>
      <c r="L434" s="385" t="e">
        <f t="shared" ca="1" si="137"/>
        <v>#DIV/0!</v>
      </c>
      <c r="M434" s="385" t="e">
        <f t="shared" ca="1" si="137"/>
        <v>#DIV/0!</v>
      </c>
      <c r="N434" s="385" t="e">
        <f t="shared" ca="1" si="137"/>
        <v>#DIV/0!</v>
      </c>
      <c r="O434" s="385" t="e">
        <f t="shared" ca="1" si="137"/>
        <v>#DIV/0!</v>
      </c>
      <c r="P434" s="386" t="e">
        <f t="shared" ca="1" si="137"/>
        <v>#DIV/0!</v>
      </c>
    </row>
    <row r="435" spans="2:18">
      <c r="C435" s="384" t="s">
        <v>1274</v>
      </c>
      <c r="D435" s="378"/>
      <c r="E435" s="385" t="e">
        <f t="shared" ref="E435:P435" ca="1" si="138">E434+E433</f>
        <v>#DIV/0!</v>
      </c>
      <c r="F435" s="385" t="e">
        <f t="shared" ca="1" si="138"/>
        <v>#DIV/0!</v>
      </c>
      <c r="G435" s="385" t="e">
        <f t="shared" ca="1" si="138"/>
        <v>#DIV/0!</v>
      </c>
      <c r="H435" s="385" t="e">
        <f t="shared" ca="1" si="138"/>
        <v>#DIV/0!</v>
      </c>
      <c r="I435" s="385" t="e">
        <f t="shared" ca="1" si="138"/>
        <v>#DIV/0!</v>
      </c>
      <c r="J435" s="385" t="e">
        <f t="shared" ca="1" si="138"/>
        <v>#DIV/0!</v>
      </c>
      <c r="K435" s="385" t="e">
        <f t="shared" ca="1" si="138"/>
        <v>#DIV/0!</v>
      </c>
      <c r="L435" s="385" t="e">
        <f t="shared" ca="1" si="138"/>
        <v>#DIV/0!</v>
      </c>
      <c r="M435" s="385" t="e">
        <f t="shared" ca="1" si="138"/>
        <v>#DIV/0!</v>
      </c>
      <c r="N435" s="385" t="e">
        <f t="shared" ca="1" si="138"/>
        <v>#DIV/0!</v>
      </c>
      <c r="O435" s="385" t="e">
        <f t="shared" ca="1" si="138"/>
        <v>#DIV/0!</v>
      </c>
      <c r="P435" s="386" t="e">
        <f t="shared" ca="1" si="138"/>
        <v>#DIV/0!</v>
      </c>
    </row>
    <row r="436" spans="2:18" ht="15" customHeight="1" thickBot="1">
      <c r="C436" s="387" t="s">
        <v>1275</v>
      </c>
      <c r="D436" s="388"/>
      <c r="E436" s="389" t="e">
        <f t="shared" ref="E436:P436" ca="1" si="139">E438*$D$3</f>
        <v>#DIV/0!</v>
      </c>
      <c r="F436" s="389" t="e">
        <f t="shared" ca="1" si="139"/>
        <v>#DIV/0!</v>
      </c>
      <c r="G436" s="389" t="e">
        <f t="shared" ca="1" si="139"/>
        <v>#DIV/0!</v>
      </c>
      <c r="H436" s="389" t="e">
        <f t="shared" ca="1" si="139"/>
        <v>#DIV/0!</v>
      </c>
      <c r="I436" s="389" t="e">
        <f t="shared" ca="1" si="139"/>
        <v>#DIV/0!</v>
      </c>
      <c r="J436" s="389" t="e">
        <f t="shared" ca="1" si="139"/>
        <v>#DIV/0!</v>
      </c>
      <c r="K436" s="389" t="e">
        <f t="shared" ca="1" si="139"/>
        <v>#DIV/0!</v>
      </c>
      <c r="L436" s="389" t="e">
        <f t="shared" ca="1" si="139"/>
        <v>#DIV/0!</v>
      </c>
      <c r="M436" s="389" t="e">
        <f t="shared" ca="1" si="139"/>
        <v>#DIV/0!</v>
      </c>
      <c r="N436" s="389" t="e">
        <f t="shared" ca="1" si="139"/>
        <v>#DIV/0!</v>
      </c>
      <c r="O436" s="389" t="e">
        <f t="shared" ca="1" si="139"/>
        <v>#DIV/0!</v>
      </c>
      <c r="P436" s="390" t="e">
        <f t="shared" ca="1" si="139"/>
        <v>#DIV/0!</v>
      </c>
    </row>
    <row r="437" spans="2:18">
      <c r="E437" s="391"/>
      <c r="F437" s="391"/>
      <c r="G437" s="391"/>
      <c r="H437" s="391"/>
      <c r="I437" s="391"/>
      <c r="J437" s="391"/>
      <c r="K437" s="391"/>
      <c r="L437" s="391"/>
      <c r="M437" s="391"/>
      <c r="N437" s="391"/>
      <c r="O437" s="391"/>
      <c r="P437" s="391"/>
    </row>
    <row r="438" spans="2:18">
      <c r="C438" s="392" t="s">
        <v>1276</v>
      </c>
      <c r="D438" s="393" t="e">
        <f t="shared" ref="D438:Q438" ca="1" si="140">D444/D442</f>
        <v>#DIV/0!</v>
      </c>
      <c r="E438" s="393" t="e">
        <f t="shared" ca="1" si="140"/>
        <v>#DIV/0!</v>
      </c>
      <c r="F438" s="393" t="e">
        <f t="shared" ca="1" si="140"/>
        <v>#DIV/0!</v>
      </c>
      <c r="G438" s="393" t="e">
        <f t="shared" ca="1" si="140"/>
        <v>#DIV/0!</v>
      </c>
      <c r="H438" s="393" t="e">
        <f t="shared" ca="1" si="140"/>
        <v>#DIV/0!</v>
      </c>
      <c r="I438" s="393" t="e">
        <f t="shared" ca="1" si="140"/>
        <v>#DIV/0!</v>
      </c>
      <c r="J438" s="393" t="e">
        <f t="shared" ca="1" si="140"/>
        <v>#DIV/0!</v>
      </c>
      <c r="K438" s="393" t="e">
        <f t="shared" ca="1" si="140"/>
        <v>#DIV/0!</v>
      </c>
      <c r="L438" s="393" t="e">
        <f t="shared" ca="1" si="140"/>
        <v>#DIV/0!</v>
      </c>
      <c r="M438" s="393" t="e">
        <f t="shared" ca="1" si="140"/>
        <v>#DIV/0!</v>
      </c>
      <c r="N438" s="393" t="e">
        <f t="shared" ca="1" si="140"/>
        <v>#DIV/0!</v>
      </c>
      <c r="O438" s="393" t="e">
        <f t="shared" ca="1" si="140"/>
        <v>#DIV/0!</v>
      </c>
      <c r="P438" s="393" t="e">
        <f t="shared" ca="1" si="140"/>
        <v>#DIV/0!</v>
      </c>
      <c r="Q438" s="393" t="e">
        <f t="shared" ca="1" si="140"/>
        <v>#DIV/0!</v>
      </c>
    </row>
    <row r="439" spans="2:18">
      <c r="C439" s="392" t="s">
        <v>1277</v>
      </c>
      <c r="D439" s="393" t="e">
        <f t="shared" ref="D439:Q439" ca="1" si="141">D448/D442</f>
        <v>#DIV/0!</v>
      </c>
      <c r="E439" s="393" t="e">
        <f t="shared" ca="1" si="141"/>
        <v>#DIV/0!</v>
      </c>
      <c r="F439" s="393" t="e">
        <f t="shared" ca="1" si="141"/>
        <v>#DIV/0!</v>
      </c>
      <c r="G439" s="393" t="e">
        <f t="shared" ca="1" si="141"/>
        <v>#DIV/0!</v>
      </c>
      <c r="H439" s="393" t="e">
        <f t="shared" ca="1" si="141"/>
        <v>#DIV/0!</v>
      </c>
      <c r="I439" s="393" t="e">
        <f t="shared" ca="1" si="141"/>
        <v>#DIV/0!</v>
      </c>
      <c r="J439" s="393" t="e">
        <f t="shared" ca="1" si="141"/>
        <v>#DIV/0!</v>
      </c>
      <c r="K439" s="393" t="e">
        <f t="shared" ca="1" si="141"/>
        <v>#DIV/0!</v>
      </c>
      <c r="L439" s="393" t="e">
        <f t="shared" ca="1" si="141"/>
        <v>#DIV/0!</v>
      </c>
      <c r="M439" s="393" t="e">
        <f t="shared" ca="1" si="141"/>
        <v>#DIV/0!</v>
      </c>
      <c r="N439" s="393" t="e">
        <f t="shared" ca="1" si="141"/>
        <v>#DIV/0!</v>
      </c>
      <c r="O439" s="393" t="e">
        <f t="shared" ca="1" si="141"/>
        <v>#DIV/0!</v>
      </c>
      <c r="P439" s="393" t="e">
        <f t="shared" ca="1" si="141"/>
        <v>#DIV/0!</v>
      </c>
      <c r="Q439" s="393" t="e">
        <f t="shared" ca="1" si="141"/>
        <v>#DIV/0!</v>
      </c>
    </row>
    <row r="440" spans="2:18" ht="15" customHeight="1" thickBot="1">
      <c r="C440" s="392" t="s">
        <v>1278</v>
      </c>
      <c r="D440" s="1815" t="e">
        <f ca="1">D438*UW!$D$21</f>
        <v>#DIV/0!</v>
      </c>
      <c r="E440" s="1815" t="e">
        <f ca="1">E438*UW!$D$21</f>
        <v>#DIV/0!</v>
      </c>
      <c r="F440" s="1815" t="e">
        <f ca="1">F438*UW!$D$21</f>
        <v>#DIV/0!</v>
      </c>
      <c r="G440" s="1815" t="e">
        <f ca="1">G438*UW!$D$21</f>
        <v>#DIV/0!</v>
      </c>
      <c r="H440" s="1815" t="e">
        <f ca="1">H438*UW!$D$21</f>
        <v>#DIV/0!</v>
      </c>
      <c r="I440" s="1815" t="e">
        <f ca="1">I438*UW!$D$21</f>
        <v>#DIV/0!</v>
      </c>
      <c r="J440" s="1815" t="e">
        <f ca="1">J438*UW!$D$21</f>
        <v>#DIV/0!</v>
      </c>
      <c r="K440" s="1815" t="e">
        <f ca="1">K438*UW!$D$21</f>
        <v>#DIV/0!</v>
      </c>
      <c r="L440" s="1815" t="e">
        <f ca="1">L438*UW!$D$21</f>
        <v>#DIV/0!</v>
      </c>
      <c r="M440" s="1815" t="e">
        <f ca="1">M438*UW!$D$21</f>
        <v>#DIV/0!</v>
      </c>
      <c r="N440" s="1815" t="e">
        <f ca="1">N438*UW!$D$21</f>
        <v>#DIV/0!</v>
      </c>
      <c r="O440" s="1815" t="e">
        <f ca="1">O438*UW!$D$21</f>
        <v>#DIV/0!</v>
      </c>
      <c r="P440" s="1815" t="e">
        <f ca="1">P438*UW!$D$21</f>
        <v>#DIV/0!</v>
      </c>
      <c r="Q440" s="1815" t="e">
        <f ca="1">Q438*UW!$D$21</f>
        <v>#DIV/0!</v>
      </c>
    </row>
    <row r="441" spans="2:18">
      <c r="C441" s="394" t="s">
        <v>113</v>
      </c>
      <c r="D441" s="395" t="s">
        <v>124</v>
      </c>
      <c r="E441" s="394">
        <f>P370+1</f>
        <v>73</v>
      </c>
      <c r="F441" s="394">
        <f t="shared" ref="F441:P441" si="142">E441+1</f>
        <v>74</v>
      </c>
      <c r="G441" s="394">
        <f t="shared" si="142"/>
        <v>75</v>
      </c>
      <c r="H441" s="394">
        <f t="shared" si="142"/>
        <v>76</v>
      </c>
      <c r="I441" s="394">
        <f t="shared" si="142"/>
        <v>77</v>
      </c>
      <c r="J441" s="394">
        <f t="shared" si="142"/>
        <v>78</v>
      </c>
      <c r="K441" s="394">
        <f t="shared" si="142"/>
        <v>79</v>
      </c>
      <c r="L441" s="394">
        <f t="shared" si="142"/>
        <v>80</v>
      </c>
      <c r="M441" s="394">
        <f t="shared" si="142"/>
        <v>81</v>
      </c>
      <c r="N441" s="394">
        <f t="shared" si="142"/>
        <v>82</v>
      </c>
      <c r="O441" s="394">
        <f t="shared" si="142"/>
        <v>83</v>
      </c>
      <c r="P441" s="394">
        <f t="shared" si="142"/>
        <v>84</v>
      </c>
      <c r="Q441" s="395" t="s">
        <v>603</v>
      </c>
      <c r="R441" s="232" t="s">
        <v>1279</v>
      </c>
    </row>
    <row r="442" spans="2:18">
      <c r="B442" t="s">
        <v>1137</v>
      </c>
      <c r="C442" s="396" t="s">
        <v>386</v>
      </c>
      <c r="D442" s="1816">
        <f t="shared" ref="D442:D460" ca="1" si="143">P371</f>
        <v>0</v>
      </c>
      <c r="E442" s="1817">
        <f ca="1">SUMIF(UW!$E$612:$DT$612,'Mthly Bdgt'!E$441,UW!$E613:$DT613)</f>
        <v>0</v>
      </c>
      <c r="F442" s="1817">
        <f ca="1">SUMIF(UW!$E$612:$DT$612,'Mthly Bdgt'!F$441,UW!$E613:$DT613)</f>
        <v>0</v>
      </c>
      <c r="G442" s="1817">
        <f ca="1">SUMIF(UW!$E$612:$DT$612,'Mthly Bdgt'!G$441,UW!$E613:$DT613)</f>
        <v>0</v>
      </c>
      <c r="H442" s="1817">
        <f ca="1">SUMIF(UW!$E$612:$DT$612,'Mthly Bdgt'!H$441,UW!$E613:$DT613)</f>
        <v>0</v>
      </c>
      <c r="I442" s="1817">
        <f ca="1">SUMIF(UW!$E$612:$DT$612,'Mthly Bdgt'!I$441,UW!$E613:$DT613)</f>
        <v>0</v>
      </c>
      <c r="J442" s="1817">
        <f ca="1">SUMIF(UW!$E$612:$DT$612,'Mthly Bdgt'!J$441,UW!$E613:$DT613)</f>
        <v>0</v>
      </c>
      <c r="K442" s="1817">
        <f ca="1">SUMIF(UW!$E$612:$DT$612,'Mthly Bdgt'!K$441,UW!$E613:$DT613)</f>
        <v>0</v>
      </c>
      <c r="L442" s="1817">
        <f ca="1">SUMIF(UW!$E$612:$DT$612,'Mthly Bdgt'!L$441,UW!$E613:$DT613)</f>
        <v>0</v>
      </c>
      <c r="M442" s="1817">
        <f ca="1">SUMIF(UW!$E$612:$DT$612,'Mthly Bdgt'!M$441,UW!$E613:$DT613)</f>
        <v>0</v>
      </c>
      <c r="N442" s="1817">
        <f ca="1">SUMIF(UW!$E$612:$DT$612,'Mthly Bdgt'!N$441,UW!$E613:$DT613)</f>
        <v>0</v>
      </c>
      <c r="O442" s="1817">
        <f ca="1">SUMIF(UW!$E$612:$DT$612,'Mthly Bdgt'!O$441,UW!$E613:$DT613)</f>
        <v>0</v>
      </c>
      <c r="P442" s="1817">
        <f ca="1">SUMIF(UW!$E$612:$DT$612,'Mthly Bdgt'!P$441,UW!$E613:$DT613)</f>
        <v>0</v>
      </c>
      <c r="Q442" s="1816">
        <f ca="1">SUM(E442:P442)</f>
        <v>0</v>
      </c>
      <c r="R442" s="1818">
        <f ca="1">Q442-UW!K223</f>
        <v>0</v>
      </c>
    </row>
    <row r="443" spans="2:18">
      <c r="C443" s="397" t="s">
        <v>115</v>
      </c>
      <c r="D443" s="1819">
        <f t="shared" ca="1" si="143"/>
        <v>0</v>
      </c>
      <c r="E443" s="1820">
        <f ca="1">SUMIF(UW!$E$612:$DT$612,'Mthly Bdgt'!E$441,UW!$E614:$DT614)</f>
        <v>0</v>
      </c>
      <c r="F443" s="1820">
        <f ca="1">SUMIF(UW!$E$612:$DT$612,'Mthly Bdgt'!F$441,UW!$E614:$DT614)</f>
        <v>0</v>
      </c>
      <c r="G443" s="1820">
        <f ca="1">SUMIF(UW!$E$612:$DT$612,'Mthly Bdgt'!G$441,UW!$E614:$DT614)</f>
        <v>0</v>
      </c>
      <c r="H443" s="1820">
        <f ca="1">SUMIF(UW!$E$612:$DT$612,'Mthly Bdgt'!H$441,UW!$E614:$DT614)</f>
        <v>0</v>
      </c>
      <c r="I443" s="1820">
        <f ca="1">SUMIF(UW!$E$612:$DT$612,'Mthly Bdgt'!I$441,UW!$E614:$DT614)</f>
        <v>0</v>
      </c>
      <c r="J443" s="1820">
        <f ca="1">SUMIF(UW!$E$612:$DT$612,'Mthly Bdgt'!J$441,UW!$E614:$DT614)</f>
        <v>0</v>
      </c>
      <c r="K443" s="1820">
        <f ca="1">SUMIF(UW!$E$612:$DT$612,'Mthly Bdgt'!K$441,UW!$E614:$DT614)</f>
        <v>0</v>
      </c>
      <c r="L443" s="1820">
        <f ca="1">SUMIF(UW!$E$612:$DT$612,'Mthly Bdgt'!L$441,UW!$E614:$DT614)</f>
        <v>0</v>
      </c>
      <c r="M443" s="1820">
        <f ca="1">SUMIF(UW!$E$612:$DT$612,'Mthly Bdgt'!M$441,UW!$E614:$DT614)</f>
        <v>0</v>
      </c>
      <c r="N443" s="1820">
        <f ca="1">SUMIF(UW!$E$612:$DT$612,'Mthly Bdgt'!N$441,UW!$E614:$DT614)</f>
        <v>0</v>
      </c>
      <c r="O443" s="1820">
        <f ca="1">SUMIF(UW!$E$612:$DT$612,'Mthly Bdgt'!O$441,UW!$E614:$DT614)</f>
        <v>0</v>
      </c>
      <c r="P443" s="1820">
        <f ca="1">SUMIF(UW!$E$612:$DT$612,'Mthly Bdgt'!P$441,UW!$E614:$DT614)</f>
        <v>0</v>
      </c>
      <c r="Q443" s="1819">
        <f ca="1">SUM(E443:P443)</f>
        <v>0</v>
      </c>
      <c r="R443" s="1818">
        <f ca="1">Q443-UW!K224</f>
        <v>0</v>
      </c>
    </row>
    <row r="444" spans="2:18">
      <c r="B444" t="s">
        <v>1280</v>
      </c>
      <c r="C444" s="396" t="s">
        <v>116</v>
      </c>
      <c r="D444" s="1816">
        <f t="shared" ca="1" si="143"/>
        <v>0</v>
      </c>
      <c r="E444" s="1817">
        <f t="shared" ref="E444:Q444" ca="1" si="144">SUM(E442:E443)</f>
        <v>0</v>
      </c>
      <c r="F444" s="1817">
        <f t="shared" ca="1" si="144"/>
        <v>0</v>
      </c>
      <c r="G444" s="1817">
        <f t="shared" ca="1" si="144"/>
        <v>0</v>
      </c>
      <c r="H444" s="1817">
        <f t="shared" ca="1" si="144"/>
        <v>0</v>
      </c>
      <c r="I444" s="1817">
        <f t="shared" ca="1" si="144"/>
        <v>0</v>
      </c>
      <c r="J444" s="1817">
        <f t="shared" ca="1" si="144"/>
        <v>0</v>
      </c>
      <c r="K444" s="1817">
        <f t="shared" ca="1" si="144"/>
        <v>0</v>
      </c>
      <c r="L444" s="1817">
        <f t="shared" ca="1" si="144"/>
        <v>0</v>
      </c>
      <c r="M444" s="1817">
        <f t="shared" ca="1" si="144"/>
        <v>0</v>
      </c>
      <c r="N444" s="1817">
        <f t="shared" ca="1" si="144"/>
        <v>0</v>
      </c>
      <c r="O444" s="1817">
        <f t="shared" ca="1" si="144"/>
        <v>0</v>
      </c>
      <c r="P444" s="1817">
        <f t="shared" ca="1" si="144"/>
        <v>0</v>
      </c>
      <c r="Q444" s="1816">
        <f t="shared" ca="1" si="144"/>
        <v>0</v>
      </c>
      <c r="R444" s="1818">
        <f ca="1">Q444-UW!K225</f>
        <v>0</v>
      </c>
    </row>
    <row r="445" spans="2:18">
      <c r="C445" s="397" t="s">
        <v>117</v>
      </c>
      <c r="D445" s="1819">
        <f t="shared" ca="1" si="143"/>
        <v>0</v>
      </c>
      <c r="E445" s="1820">
        <f ca="1">SUMIF(UW!$E$612:$DT$612,'Mthly Bdgt'!E$441,UW!$E616:$DT616)</f>
        <v>0</v>
      </c>
      <c r="F445" s="1820">
        <f ca="1">SUMIF(UW!$E$612:$DT$612,'Mthly Bdgt'!F$441,UW!$E616:$DT616)</f>
        <v>0</v>
      </c>
      <c r="G445" s="1820">
        <f ca="1">SUMIF(UW!$E$612:$DT$612,'Mthly Bdgt'!G$441,UW!$E616:$DT616)</f>
        <v>0</v>
      </c>
      <c r="H445" s="1820">
        <f ca="1">SUMIF(UW!$E$612:$DT$612,'Mthly Bdgt'!H$441,UW!$E616:$DT616)</f>
        <v>0</v>
      </c>
      <c r="I445" s="1820">
        <f ca="1">SUMIF(UW!$E$612:$DT$612,'Mthly Bdgt'!I$441,UW!$E616:$DT616)</f>
        <v>0</v>
      </c>
      <c r="J445" s="1820">
        <f ca="1">SUMIF(UW!$E$612:$DT$612,'Mthly Bdgt'!J$441,UW!$E616:$DT616)</f>
        <v>0</v>
      </c>
      <c r="K445" s="1820">
        <f ca="1">SUMIF(UW!$E$612:$DT$612,'Mthly Bdgt'!K$441,UW!$E616:$DT616)</f>
        <v>0</v>
      </c>
      <c r="L445" s="1820">
        <f ca="1">SUMIF(UW!$E$612:$DT$612,'Mthly Bdgt'!L$441,UW!$E616:$DT616)</f>
        <v>0</v>
      </c>
      <c r="M445" s="1820">
        <f ca="1">SUMIF(UW!$E$612:$DT$612,'Mthly Bdgt'!M$441,UW!$E616:$DT616)</f>
        <v>0</v>
      </c>
      <c r="N445" s="1820">
        <f ca="1">SUMIF(UW!$E$612:$DT$612,'Mthly Bdgt'!N$441,UW!$E616:$DT616)</f>
        <v>0</v>
      </c>
      <c r="O445" s="1820">
        <f ca="1">SUMIF(UW!$E$612:$DT$612,'Mthly Bdgt'!O$441,UW!$E616:$DT616)</f>
        <v>0</v>
      </c>
      <c r="P445" s="1820">
        <f ca="1">SUMIF(UW!$E$612:$DT$612,'Mthly Bdgt'!P$441,UW!$E616:$DT616)</f>
        <v>0</v>
      </c>
      <c r="Q445" s="1819">
        <f ca="1">SUM(E445:P445)</f>
        <v>0</v>
      </c>
      <c r="R445" s="1818">
        <f ca="1">Q445-UW!K226</f>
        <v>0</v>
      </c>
    </row>
    <row r="446" spans="2:18">
      <c r="B446" t="s">
        <v>1281</v>
      </c>
      <c r="C446" s="396" t="s">
        <v>387</v>
      </c>
      <c r="D446" s="1816">
        <f t="shared" ca="1" si="143"/>
        <v>0</v>
      </c>
      <c r="E446" s="1817">
        <f t="shared" ref="E446:Q446" ca="1" si="145">SUM(E444:E445)</f>
        <v>0</v>
      </c>
      <c r="F446" s="1817">
        <f t="shared" ca="1" si="145"/>
        <v>0</v>
      </c>
      <c r="G446" s="1817">
        <f t="shared" ca="1" si="145"/>
        <v>0</v>
      </c>
      <c r="H446" s="1817">
        <f t="shared" ca="1" si="145"/>
        <v>0</v>
      </c>
      <c r="I446" s="1817">
        <f t="shared" ca="1" si="145"/>
        <v>0</v>
      </c>
      <c r="J446" s="1817">
        <f t="shared" ca="1" si="145"/>
        <v>0</v>
      </c>
      <c r="K446" s="1817">
        <f t="shared" ca="1" si="145"/>
        <v>0</v>
      </c>
      <c r="L446" s="1817">
        <f t="shared" ca="1" si="145"/>
        <v>0</v>
      </c>
      <c r="M446" s="1817">
        <f t="shared" ca="1" si="145"/>
        <v>0</v>
      </c>
      <c r="N446" s="1817">
        <f t="shared" ca="1" si="145"/>
        <v>0</v>
      </c>
      <c r="O446" s="1817">
        <f t="shared" ca="1" si="145"/>
        <v>0</v>
      </c>
      <c r="P446" s="1817">
        <f t="shared" ca="1" si="145"/>
        <v>0</v>
      </c>
      <c r="Q446" s="1816">
        <f t="shared" ca="1" si="145"/>
        <v>0</v>
      </c>
      <c r="R446" s="1818">
        <f ca="1">Q446-UW!K227</f>
        <v>0</v>
      </c>
    </row>
    <row r="447" spans="2:18">
      <c r="B447" s="1821">
        <v>7</v>
      </c>
      <c r="C447" s="397" t="s">
        <v>1282</v>
      </c>
      <c r="D447" s="1819">
        <f t="shared" ca="1" si="143"/>
        <v>0</v>
      </c>
      <c r="E447" s="1820">
        <f ca="1">-IF(OFFSET(UW!$D$199,,ROUNDUP('Mthly Bdgt'!E441/12,0))="Yes",(E433*UW!$D$23*E463)/12,0)</f>
        <v>0</v>
      </c>
      <c r="F447" s="1820">
        <f ca="1">-IF(OFFSET(UW!$D$199,,ROUNDUP('Mthly Bdgt'!F441/12,0))="Yes",(F433*UW!$D$23*F463)/12,0)</f>
        <v>0</v>
      </c>
      <c r="G447" s="1820">
        <f ca="1">-IF(OFFSET(UW!$D$199,,ROUNDUP('Mthly Bdgt'!G441/12,0))="Yes",(G433*UW!$D$23*G463)/12,0)</f>
        <v>0</v>
      </c>
      <c r="H447" s="1820">
        <f ca="1">-IF(OFFSET(UW!$D$199,,ROUNDUP('Mthly Bdgt'!H441/12,0))="Yes",(H433*UW!$D$23*H463)/12,0)</f>
        <v>0</v>
      </c>
      <c r="I447" s="1820">
        <f ca="1">-IF(OFFSET(UW!$D$199,,ROUNDUP('Mthly Bdgt'!I441/12,0))="Yes",(I433*UW!$D$23*I463)/12,0)</f>
        <v>0</v>
      </c>
      <c r="J447" s="1820">
        <f ca="1">-IF(OFFSET(UW!$D$199,,ROUNDUP('Mthly Bdgt'!J441/12,0))="Yes",(J433*UW!$D$23*J463)/12,0)</f>
        <v>0</v>
      </c>
      <c r="K447" s="1820">
        <f ca="1">-IF(OFFSET(UW!$D$199,,ROUNDUP('Mthly Bdgt'!K441/12,0))="Yes",(K433*UW!$D$23*K463)/12,0)</f>
        <v>0</v>
      </c>
      <c r="L447" s="1820">
        <f ca="1">-IF(OFFSET(UW!$D$199,,ROUNDUP('Mthly Bdgt'!L441/12,0))="Yes",(L433*UW!$D$23*L463)/12,0)</f>
        <v>0</v>
      </c>
      <c r="M447" s="1820">
        <f ca="1">-IF(OFFSET(UW!$D$199,,ROUNDUP('Mthly Bdgt'!M441/12,0))="Yes",(M433*UW!$D$23*M463)/12,0)</f>
        <v>0</v>
      </c>
      <c r="N447" s="1820">
        <f ca="1">-IF(OFFSET(UW!$D$199,,ROUNDUP('Mthly Bdgt'!N441/12,0))="Yes",(N433*UW!$D$23*N463)/12,0)</f>
        <v>0</v>
      </c>
      <c r="O447" s="1820">
        <f ca="1">-IF(OFFSET(UW!$D$199,,ROUNDUP('Mthly Bdgt'!O441/12,0))="Yes",(O433*UW!$D$23*O463)/12,0)</f>
        <v>0</v>
      </c>
      <c r="P447" s="1820">
        <f ca="1">-IF(OFFSET(UW!$D$199,,ROUNDUP('Mthly Bdgt'!P441/12,0))="Yes",(P433*UW!$D$23*P463)/12,0)</f>
        <v>0</v>
      </c>
      <c r="Q447" s="1819">
        <f ca="1">SUM(E447:P447)</f>
        <v>0</v>
      </c>
      <c r="R447" s="1818">
        <f ca="1">Q447-UW!K228</f>
        <v>0</v>
      </c>
    </row>
    <row r="448" spans="2:18">
      <c r="C448" s="396" t="s">
        <v>1242</v>
      </c>
      <c r="D448" s="1816">
        <f t="shared" ca="1" si="143"/>
        <v>0</v>
      </c>
      <c r="E448" s="1817">
        <f t="shared" ref="E448:Q448" ca="1" si="146">SUM(E446:E447)</f>
        <v>0</v>
      </c>
      <c r="F448" s="1817">
        <f t="shared" ca="1" si="146"/>
        <v>0</v>
      </c>
      <c r="G448" s="1817">
        <f t="shared" ca="1" si="146"/>
        <v>0</v>
      </c>
      <c r="H448" s="1817">
        <f t="shared" ca="1" si="146"/>
        <v>0</v>
      </c>
      <c r="I448" s="1817">
        <f t="shared" ca="1" si="146"/>
        <v>0</v>
      </c>
      <c r="J448" s="1817">
        <f t="shared" ca="1" si="146"/>
        <v>0</v>
      </c>
      <c r="K448" s="1817">
        <f t="shared" ca="1" si="146"/>
        <v>0</v>
      </c>
      <c r="L448" s="1817">
        <f t="shared" ca="1" si="146"/>
        <v>0</v>
      </c>
      <c r="M448" s="1817">
        <f t="shared" ca="1" si="146"/>
        <v>0</v>
      </c>
      <c r="N448" s="1817">
        <f t="shared" ca="1" si="146"/>
        <v>0</v>
      </c>
      <c r="O448" s="1817">
        <f t="shared" ca="1" si="146"/>
        <v>0</v>
      </c>
      <c r="P448" s="1817">
        <f t="shared" ca="1" si="146"/>
        <v>0</v>
      </c>
      <c r="Q448" s="1816">
        <f t="shared" ca="1" si="146"/>
        <v>0</v>
      </c>
      <c r="R448" s="1818">
        <f ca="1">Q448-UW!K229</f>
        <v>0</v>
      </c>
    </row>
    <row r="449" spans="3:18" hidden="1">
      <c r="C449" s="396"/>
      <c r="D449" s="1822">
        <f t="shared" ca="1" si="143"/>
        <v>0</v>
      </c>
      <c r="E449" s="1818">
        <f ca="1">SUMIF(UW!$E$612:$DT$612,'Mthly Bdgt'!E$441,UW!$E620:$DT620)</f>
        <v>0</v>
      </c>
      <c r="F449" s="1818">
        <f ca="1">SUMIF(UW!$E$612:$DT$612,'Mthly Bdgt'!F$441,UW!$E620:$DT620)</f>
        <v>0</v>
      </c>
      <c r="G449" s="1818">
        <f ca="1">SUMIF(UW!$E$612:$DT$612,'Mthly Bdgt'!G$441,UW!$E620:$DT620)</f>
        <v>0</v>
      </c>
      <c r="H449" s="1818">
        <f ca="1">SUMIF(UW!$E$612:$DT$612,'Mthly Bdgt'!H$441,UW!$E620:$DT620)</f>
        <v>0</v>
      </c>
      <c r="I449" s="1818">
        <f ca="1">SUMIF(UW!$E$612:$DT$612,'Mthly Bdgt'!I$441,UW!$E620:$DT620)</f>
        <v>0</v>
      </c>
      <c r="J449" s="1818">
        <f ca="1">SUMIF(UW!$E$612:$DT$612,'Mthly Bdgt'!J$441,UW!$E620:$DT620)</f>
        <v>0</v>
      </c>
      <c r="K449" s="1818">
        <f ca="1">SUMIF(UW!$E$612:$DT$612,'Mthly Bdgt'!K$441,UW!$E620:$DT620)</f>
        <v>0</v>
      </c>
      <c r="L449" s="1818">
        <f ca="1">SUMIF(UW!$E$612:$DT$612,'Mthly Bdgt'!L$441,UW!$E620:$DT620)</f>
        <v>0</v>
      </c>
      <c r="M449" s="1818">
        <f ca="1">SUMIF(UW!$E$612:$DT$612,'Mthly Bdgt'!M$441,UW!$E620:$DT620)</f>
        <v>0</v>
      </c>
      <c r="N449" s="1818">
        <f ca="1">SUMIF(UW!$E$612:$DT$612,'Mthly Bdgt'!N$441,UW!$E620:$DT620)</f>
        <v>0</v>
      </c>
      <c r="O449" s="1818">
        <f ca="1">SUMIF(UW!$E$612:$DT$612,'Mthly Bdgt'!O$441,UW!$E620:$DT620)</f>
        <v>0</v>
      </c>
      <c r="P449" s="1818">
        <f ca="1">SUMIF(UW!$E$612:$DT$612,'Mthly Bdgt'!P$441,UW!$E620:$DT620)</f>
        <v>0</v>
      </c>
      <c r="Q449" s="1822"/>
      <c r="R449" s="1818">
        <f ca="1">Q449-UW!K231</f>
        <v>0</v>
      </c>
    </row>
    <row r="450" spans="3:18">
      <c r="C450" s="398" t="s">
        <v>407</v>
      </c>
      <c r="D450" s="1822">
        <f t="shared" ca="1" si="143"/>
        <v>0</v>
      </c>
      <c r="E450" s="1818">
        <f ca="1">SUMIF(UW!$E$612:$DT$612,'Mthly Bdgt'!E$441,UW!$E674:$DT674)</f>
        <v>0</v>
      </c>
      <c r="F450" s="1818">
        <f ca="1">SUMIF(UW!$E$612:$DT$612,'Mthly Bdgt'!F$441,UW!$E674:$DT674)</f>
        <v>0</v>
      </c>
      <c r="G450" s="1818">
        <f ca="1">SUMIF(UW!$E$612:$DT$612,'Mthly Bdgt'!G$441,UW!$E674:$DT674)</f>
        <v>0</v>
      </c>
      <c r="H450" s="1818">
        <f ca="1">SUMIF(UW!$E$612:$DT$612,'Mthly Bdgt'!H$441,UW!$E674:$DT674)</f>
        <v>0</v>
      </c>
      <c r="I450" s="1818">
        <f ca="1">SUMIF(UW!$E$612:$DT$612,'Mthly Bdgt'!I$441,UW!$E674:$DT674)</f>
        <v>0</v>
      </c>
      <c r="J450" s="1818">
        <f ca="1">SUMIF(UW!$E$612:$DT$612,'Mthly Bdgt'!J$441,UW!$E674:$DT674)</f>
        <v>0</v>
      </c>
      <c r="K450" s="1818">
        <f ca="1">SUMIF(UW!$E$612:$DT$612,'Mthly Bdgt'!K$441,UW!$E674:$DT674)</f>
        <v>0</v>
      </c>
      <c r="L450" s="1818">
        <f ca="1">SUMIF(UW!$E$612:$DT$612,'Mthly Bdgt'!L$441,UW!$E674:$DT674)</f>
        <v>0</v>
      </c>
      <c r="M450" s="1818">
        <f ca="1">SUMIF(UW!$E$612:$DT$612,'Mthly Bdgt'!M$441,UW!$E674:$DT674)</f>
        <v>0</v>
      </c>
      <c r="N450" s="1818">
        <f ca="1">SUMIF(UW!$E$612:$DT$612,'Mthly Bdgt'!N$441,UW!$E674:$DT674)</f>
        <v>0</v>
      </c>
      <c r="O450" s="1818">
        <f ca="1">SUMIF(UW!$E$612:$DT$612,'Mthly Bdgt'!O$441,UW!$E674:$DT674)</f>
        <v>0</v>
      </c>
      <c r="P450" s="1818">
        <f ca="1">SUMIF(UW!$E$612:$DT$612,'Mthly Bdgt'!P$441,UW!$E674:$DT674)</f>
        <v>0</v>
      </c>
      <c r="Q450" s="1822">
        <f t="shared" ref="Q450:Q461" ca="1" si="147">SUM(E450:P450)</f>
        <v>0</v>
      </c>
      <c r="R450" s="1818">
        <f ca="1">Q450-UW!K317</f>
        <v>0</v>
      </c>
    </row>
    <row r="451" spans="3:18">
      <c r="C451" s="398" t="s">
        <v>408</v>
      </c>
      <c r="D451" s="1822">
        <f t="shared" ca="1" si="143"/>
        <v>0</v>
      </c>
      <c r="E451" s="1818">
        <f ca="1">SUMIF(UW!$E$612:$DT$612,'Mthly Bdgt'!E$441,UW!$E675:$DT675)</f>
        <v>0</v>
      </c>
      <c r="F451" s="1818">
        <f ca="1">SUMIF(UW!$E$612:$DT$612,'Mthly Bdgt'!F$441,UW!$E675:$DT675)</f>
        <v>0</v>
      </c>
      <c r="G451" s="1818">
        <f ca="1">SUMIF(UW!$E$612:$DT$612,'Mthly Bdgt'!G$441,UW!$E675:$DT675)</f>
        <v>0</v>
      </c>
      <c r="H451" s="1818">
        <f ca="1">SUMIF(UW!$E$612:$DT$612,'Mthly Bdgt'!H$441,UW!$E675:$DT675)</f>
        <v>0</v>
      </c>
      <c r="I451" s="1818">
        <f ca="1">SUMIF(UW!$E$612:$DT$612,'Mthly Bdgt'!I$441,UW!$E675:$DT675)</f>
        <v>0</v>
      </c>
      <c r="J451" s="1818">
        <f ca="1">SUMIF(UW!$E$612:$DT$612,'Mthly Bdgt'!J$441,UW!$E675:$DT675)</f>
        <v>0</v>
      </c>
      <c r="K451" s="1818">
        <f ca="1">SUMIF(UW!$E$612:$DT$612,'Mthly Bdgt'!K$441,UW!$E675:$DT675)</f>
        <v>0</v>
      </c>
      <c r="L451" s="1818">
        <f ca="1">SUMIF(UW!$E$612:$DT$612,'Mthly Bdgt'!L$441,UW!$E675:$DT675)</f>
        <v>0</v>
      </c>
      <c r="M451" s="1818">
        <f ca="1">SUMIF(UW!$E$612:$DT$612,'Mthly Bdgt'!M$441,UW!$E675:$DT675)</f>
        <v>0</v>
      </c>
      <c r="N451" s="1818">
        <f ca="1">SUMIF(UW!$E$612:$DT$612,'Mthly Bdgt'!N$441,UW!$E675:$DT675)</f>
        <v>0</v>
      </c>
      <c r="O451" s="1818">
        <f ca="1">SUMIF(UW!$E$612:$DT$612,'Mthly Bdgt'!O$441,UW!$E675:$DT675)</f>
        <v>0</v>
      </c>
      <c r="P451" s="1818">
        <f ca="1">SUMIF(UW!$E$612:$DT$612,'Mthly Bdgt'!P$441,UW!$E675:$DT675)</f>
        <v>0</v>
      </c>
      <c r="Q451" s="1822">
        <f t="shared" ca="1" si="147"/>
        <v>0</v>
      </c>
      <c r="R451" s="1818">
        <f ca="1">Q451-UW!K318</f>
        <v>0</v>
      </c>
    </row>
    <row r="452" spans="3:18">
      <c r="C452" s="398" t="s">
        <v>409</v>
      </c>
      <c r="D452" s="1822">
        <f t="shared" ca="1" si="143"/>
        <v>0</v>
      </c>
      <c r="E452" s="1818">
        <f ca="1">SUMIF(UW!$E$612:$DT$612,'Mthly Bdgt'!E$441,UW!$E676:$DT676)</f>
        <v>0</v>
      </c>
      <c r="F452" s="1818">
        <f ca="1">SUMIF(UW!$E$612:$DT$612,'Mthly Bdgt'!F$441,UW!$E676:$DT676)</f>
        <v>0</v>
      </c>
      <c r="G452" s="1818">
        <f ca="1">SUMIF(UW!$E$612:$DT$612,'Mthly Bdgt'!G$441,UW!$E676:$DT676)</f>
        <v>0</v>
      </c>
      <c r="H452" s="1818">
        <f ca="1">SUMIF(UW!$E$612:$DT$612,'Mthly Bdgt'!H$441,UW!$E676:$DT676)</f>
        <v>0</v>
      </c>
      <c r="I452" s="1818">
        <f ca="1">SUMIF(UW!$E$612:$DT$612,'Mthly Bdgt'!I$441,UW!$E676:$DT676)</f>
        <v>0</v>
      </c>
      <c r="J452" s="1818">
        <f ca="1">SUMIF(UW!$E$612:$DT$612,'Mthly Bdgt'!J$441,UW!$E676:$DT676)</f>
        <v>0</v>
      </c>
      <c r="K452" s="1818">
        <f ca="1">SUMIF(UW!$E$612:$DT$612,'Mthly Bdgt'!K$441,UW!$E676:$DT676)</f>
        <v>0</v>
      </c>
      <c r="L452" s="1818">
        <f ca="1">SUMIF(UW!$E$612:$DT$612,'Mthly Bdgt'!L$441,UW!$E676:$DT676)</f>
        <v>0</v>
      </c>
      <c r="M452" s="1818">
        <f ca="1">SUMIF(UW!$E$612:$DT$612,'Mthly Bdgt'!M$441,UW!$E676:$DT676)</f>
        <v>0</v>
      </c>
      <c r="N452" s="1818">
        <f ca="1">SUMIF(UW!$E$612:$DT$612,'Mthly Bdgt'!N$441,UW!$E676:$DT676)</f>
        <v>0</v>
      </c>
      <c r="O452" s="1818">
        <f ca="1">SUMIF(UW!$E$612:$DT$612,'Mthly Bdgt'!O$441,UW!$E676:$DT676)</f>
        <v>0</v>
      </c>
      <c r="P452" s="1818">
        <f ca="1">SUMIF(UW!$E$612:$DT$612,'Mthly Bdgt'!P$441,UW!$E676:$DT676)</f>
        <v>0</v>
      </c>
      <c r="Q452" s="1822">
        <f t="shared" ca="1" si="147"/>
        <v>0</v>
      </c>
      <c r="R452" s="1818">
        <f ca="1">Q452-UW!K319</f>
        <v>0</v>
      </c>
    </row>
    <row r="453" spans="3:18">
      <c r="C453" s="398" t="s">
        <v>1284</v>
      </c>
      <c r="D453" s="1822">
        <f t="shared" si="143"/>
        <v>0</v>
      </c>
      <c r="E453" s="1818">
        <f>SUMIF(UW!$E$612:$DT$612,'Mthly Bdgt'!E$441,UW!$E677:$DT677)</f>
        <v>0</v>
      </c>
      <c r="F453" s="1818">
        <f>SUMIF(UW!$E$612:$DT$612,'Mthly Bdgt'!F$441,UW!$E677:$DT677)</f>
        <v>0</v>
      </c>
      <c r="G453" s="1818">
        <f>SUMIF(UW!$E$612:$DT$612,'Mthly Bdgt'!G$441,UW!$E677:$DT677)</f>
        <v>0</v>
      </c>
      <c r="H453" s="1818">
        <f>SUMIF(UW!$E$612:$DT$612,'Mthly Bdgt'!H$441,UW!$E677:$DT677)</f>
        <v>0</v>
      </c>
      <c r="I453" s="1818">
        <f>SUMIF(UW!$E$612:$DT$612,'Mthly Bdgt'!I$441,UW!$E677:$DT677)</f>
        <v>0</v>
      </c>
      <c r="J453" s="1818">
        <f>SUMIF(UW!$E$612:$DT$612,'Mthly Bdgt'!J$441,UW!$E677:$DT677)</f>
        <v>0</v>
      </c>
      <c r="K453" s="1818">
        <f>SUMIF(UW!$E$612:$DT$612,'Mthly Bdgt'!K$441,UW!$E677:$DT677)</f>
        <v>0</v>
      </c>
      <c r="L453" s="1818">
        <f>SUMIF(UW!$E$612:$DT$612,'Mthly Bdgt'!L$441,UW!$E677:$DT677)</f>
        <v>0</v>
      </c>
      <c r="M453" s="1818">
        <f>SUMIF(UW!$E$612:$DT$612,'Mthly Bdgt'!M$441,UW!$E677:$DT677)</f>
        <v>0</v>
      </c>
      <c r="N453" s="1818">
        <f>SUMIF(UW!$E$612:$DT$612,'Mthly Bdgt'!N$441,UW!$E677:$DT677)</f>
        <v>0</v>
      </c>
      <c r="O453" s="1818">
        <f>SUMIF(UW!$E$612:$DT$612,'Mthly Bdgt'!O$441,UW!$E677:$DT677)</f>
        <v>0</v>
      </c>
      <c r="P453" s="1818">
        <f>SUMIF(UW!$E$612:$DT$612,'Mthly Bdgt'!P$441,UW!$E677:$DT677)</f>
        <v>0</v>
      </c>
      <c r="Q453" s="1822">
        <f t="shared" si="147"/>
        <v>0</v>
      </c>
      <c r="R453" s="1818">
        <f>Q453-UW!K320</f>
        <v>0</v>
      </c>
    </row>
    <row r="454" spans="3:18">
      <c r="C454" s="398" t="s">
        <v>1285</v>
      </c>
      <c r="D454" s="1822">
        <f t="shared" si="143"/>
        <v>0</v>
      </c>
      <c r="E454" s="1818">
        <f>SUMIF(UW!$E$612:$DT$612,'Mthly Bdgt'!E$441,UW!$E678:$DT678)</f>
        <v>0</v>
      </c>
      <c r="F454" s="1818">
        <f>SUMIF(UW!$E$612:$DT$612,'Mthly Bdgt'!F$441,UW!$E678:$DT678)</f>
        <v>0</v>
      </c>
      <c r="G454" s="1818">
        <f>SUMIF(UW!$E$612:$DT$612,'Mthly Bdgt'!G$441,UW!$E678:$DT678)</f>
        <v>0</v>
      </c>
      <c r="H454" s="1818">
        <f>SUMIF(UW!$E$612:$DT$612,'Mthly Bdgt'!H$441,UW!$E678:$DT678)</f>
        <v>0</v>
      </c>
      <c r="I454" s="1818">
        <f>SUMIF(UW!$E$612:$DT$612,'Mthly Bdgt'!I$441,UW!$E678:$DT678)</f>
        <v>0</v>
      </c>
      <c r="J454" s="1818">
        <f>SUMIF(UW!$E$612:$DT$612,'Mthly Bdgt'!J$441,UW!$E678:$DT678)</f>
        <v>0</v>
      </c>
      <c r="K454" s="1818">
        <f>SUMIF(UW!$E$612:$DT$612,'Mthly Bdgt'!K$441,UW!$E678:$DT678)</f>
        <v>0</v>
      </c>
      <c r="L454" s="1818">
        <f>SUMIF(UW!$E$612:$DT$612,'Mthly Bdgt'!L$441,UW!$E678:$DT678)</f>
        <v>0</v>
      </c>
      <c r="M454" s="1818">
        <f>SUMIF(UW!$E$612:$DT$612,'Mthly Bdgt'!M$441,UW!$E678:$DT678)</f>
        <v>0</v>
      </c>
      <c r="N454" s="1818">
        <f>SUMIF(UW!$E$612:$DT$612,'Mthly Bdgt'!N$441,UW!$E678:$DT678)</f>
        <v>0</v>
      </c>
      <c r="O454" s="1818">
        <f>SUMIF(UW!$E$612:$DT$612,'Mthly Bdgt'!O$441,UW!$E678:$DT678)</f>
        <v>0</v>
      </c>
      <c r="P454" s="1818">
        <f>SUMIF(UW!$E$612:$DT$612,'Mthly Bdgt'!P$441,UW!$E678:$DT678)</f>
        <v>0</v>
      </c>
      <c r="Q454" s="1822">
        <f t="shared" si="147"/>
        <v>0</v>
      </c>
      <c r="R454" s="1818">
        <f>Q454-UW!K321</f>
        <v>0</v>
      </c>
    </row>
    <row r="455" spans="3:18">
      <c r="C455" s="398" t="s">
        <v>545</v>
      </c>
      <c r="D455" s="1822">
        <f t="shared" si="143"/>
        <v>0</v>
      </c>
      <c r="E455" s="1818">
        <f>SUMIF(UW!$E$612:$DT$612,'Mthly Bdgt'!E$441,UW!$E679:$DT679)</f>
        <v>0</v>
      </c>
      <c r="F455" s="1818">
        <f>SUMIF(UW!$E$612:$DT$612,'Mthly Bdgt'!F$441,UW!$E679:$DT679)</f>
        <v>0</v>
      </c>
      <c r="G455" s="1818">
        <f>SUMIF(UW!$E$612:$DT$612,'Mthly Bdgt'!G$441,UW!$E679:$DT679)</f>
        <v>0</v>
      </c>
      <c r="H455" s="1818">
        <f>SUMIF(UW!$E$612:$DT$612,'Mthly Bdgt'!H$441,UW!$E679:$DT679)</f>
        <v>0</v>
      </c>
      <c r="I455" s="1818">
        <f>SUMIF(UW!$E$612:$DT$612,'Mthly Bdgt'!I$441,UW!$E679:$DT679)</f>
        <v>0</v>
      </c>
      <c r="J455" s="1818">
        <f>SUMIF(UW!$E$612:$DT$612,'Mthly Bdgt'!J$441,UW!$E679:$DT679)</f>
        <v>0</v>
      </c>
      <c r="K455" s="1818">
        <f>SUMIF(UW!$E$612:$DT$612,'Mthly Bdgt'!K$441,UW!$E679:$DT679)</f>
        <v>0</v>
      </c>
      <c r="L455" s="1818">
        <f>SUMIF(UW!$E$612:$DT$612,'Mthly Bdgt'!L$441,UW!$E679:$DT679)</f>
        <v>0</v>
      </c>
      <c r="M455" s="1818">
        <f>SUMIF(UW!$E$612:$DT$612,'Mthly Bdgt'!M$441,UW!$E679:$DT679)</f>
        <v>0</v>
      </c>
      <c r="N455" s="1818">
        <f>SUMIF(UW!$E$612:$DT$612,'Mthly Bdgt'!N$441,UW!$E679:$DT679)</f>
        <v>0</v>
      </c>
      <c r="O455" s="1818">
        <f>SUMIF(UW!$E$612:$DT$612,'Mthly Bdgt'!O$441,UW!$E679:$DT679)</f>
        <v>0</v>
      </c>
      <c r="P455" s="1818">
        <f>SUMIF(UW!$E$612:$DT$612,'Mthly Bdgt'!P$441,UW!$E679:$DT679)</f>
        <v>0</v>
      </c>
      <c r="Q455" s="1822">
        <f t="shared" si="147"/>
        <v>0</v>
      </c>
      <c r="R455" s="1818">
        <f>Q455-UW!K322</f>
        <v>0</v>
      </c>
    </row>
    <row r="456" spans="3:18">
      <c r="C456" s="398" t="s">
        <v>1286</v>
      </c>
      <c r="D456" s="1822">
        <f t="shared" si="143"/>
        <v>0</v>
      </c>
      <c r="E456" s="1818">
        <f>SUMIF(UW!$E$612:$DT$612,'Mthly Bdgt'!E$441,UW!$E680:$DT680)</f>
        <v>0</v>
      </c>
      <c r="F456" s="1818">
        <f>SUMIF(UW!$E$612:$DT$612,'Mthly Bdgt'!F$441,UW!$E680:$DT680)</f>
        <v>0</v>
      </c>
      <c r="G456" s="1818">
        <f>SUMIF(UW!$E$612:$DT$612,'Mthly Bdgt'!G$441,UW!$E680:$DT680)</f>
        <v>0</v>
      </c>
      <c r="H456" s="1818">
        <f>SUMIF(UW!$E$612:$DT$612,'Mthly Bdgt'!H$441,UW!$E680:$DT680)</f>
        <v>0</v>
      </c>
      <c r="I456" s="1818">
        <f>SUMIF(UW!$E$612:$DT$612,'Mthly Bdgt'!I$441,UW!$E680:$DT680)</f>
        <v>0</v>
      </c>
      <c r="J456" s="1818">
        <f>SUMIF(UW!$E$612:$DT$612,'Mthly Bdgt'!J$441,UW!$E680:$DT680)</f>
        <v>0</v>
      </c>
      <c r="K456" s="1818">
        <f>SUMIF(UW!$E$612:$DT$612,'Mthly Bdgt'!K$441,UW!$E680:$DT680)</f>
        <v>0</v>
      </c>
      <c r="L456" s="1818">
        <f>SUMIF(UW!$E$612:$DT$612,'Mthly Bdgt'!L$441,UW!$E680:$DT680)</f>
        <v>0</v>
      </c>
      <c r="M456" s="1818">
        <f>SUMIF(UW!$E$612:$DT$612,'Mthly Bdgt'!M$441,UW!$E680:$DT680)</f>
        <v>0</v>
      </c>
      <c r="N456" s="1818">
        <f>SUMIF(UW!$E$612:$DT$612,'Mthly Bdgt'!N$441,UW!$E680:$DT680)</f>
        <v>0</v>
      </c>
      <c r="O456" s="1818">
        <f>SUMIF(UW!$E$612:$DT$612,'Mthly Bdgt'!O$441,UW!$E680:$DT680)</f>
        <v>0</v>
      </c>
      <c r="P456" s="1818">
        <f>SUMIF(UW!$E$612:$DT$612,'Mthly Bdgt'!P$441,UW!$E680:$DT680)</f>
        <v>0</v>
      </c>
      <c r="Q456" s="1822">
        <f t="shared" si="147"/>
        <v>0</v>
      </c>
      <c r="R456" s="1818">
        <f>Q456-UW!K323</f>
        <v>0</v>
      </c>
    </row>
    <row r="457" spans="3:18">
      <c r="C457" s="398" t="s">
        <v>547</v>
      </c>
      <c r="D457" s="1822">
        <f t="shared" si="143"/>
        <v>0</v>
      </c>
      <c r="E457" s="1818">
        <f>SUMIF(UW!$E$612:$DT$612,'Mthly Bdgt'!E$441,UW!$E681:$DT681)</f>
        <v>0</v>
      </c>
      <c r="F457" s="1818">
        <f>SUMIF(UW!$E$612:$DT$612,'Mthly Bdgt'!F$441,UW!$E681:$DT681)</f>
        <v>0</v>
      </c>
      <c r="G457" s="1818">
        <f>SUMIF(UW!$E$612:$DT$612,'Mthly Bdgt'!G$441,UW!$E681:$DT681)</f>
        <v>0</v>
      </c>
      <c r="H457" s="1818">
        <f>SUMIF(UW!$E$612:$DT$612,'Mthly Bdgt'!H$441,UW!$E681:$DT681)</f>
        <v>0</v>
      </c>
      <c r="I457" s="1818">
        <f>SUMIF(UW!$E$612:$DT$612,'Mthly Bdgt'!I$441,UW!$E681:$DT681)</f>
        <v>0</v>
      </c>
      <c r="J457" s="1818">
        <f>SUMIF(UW!$E$612:$DT$612,'Mthly Bdgt'!J$441,UW!$E681:$DT681)</f>
        <v>0</v>
      </c>
      <c r="K457" s="1818">
        <f>SUMIF(UW!$E$612:$DT$612,'Mthly Bdgt'!K$441,UW!$E681:$DT681)</f>
        <v>0</v>
      </c>
      <c r="L457" s="1818">
        <f>SUMIF(UW!$E$612:$DT$612,'Mthly Bdgt'!L$441,UW!$E681:$DT681)</f>
        <v>0</v>
      </c>
      <c r="M457" s="1818">
        <f>SUMIF(UW!$E$612:$DT$612,'Mthly Bdgt'!M$441,UW!$E681:$DT681)</f>
        <v>0</v>
      </c>
      <c r="N457" s="1818">
        <f>SUMIF(UW!$E$612:$DT$612,'Mthly Bdgt'!N$441,UW!$E681:$DT681)</f>
        <v>0</v>
      </c>
      <c r="O457" s="1818">
        <f>SUMIF(UW!$E$612:$DT$612,'Mthly Bdgt'!O$441,UW!$E681:$DT681)</f>
        <v>0</v>
      </c>
      <c r="P457" s="1818">
        <f>SUMIF(UW!$E$612:$DT$612,'Mthly Bdgt'!P$441,UW!$E681:$DT681)</f>
        <v>0</v>
      </c>
      <c r="Q457" s="1822">
        <f t="shared" si="147"/>
        <v>0</v>
      </c>
      <c r="R457" s="1818">
        <f>Q457-UW!K324</f>
        <v>0</v>
      </c>
    </row>
    <row r="458" spans="3:18">
      <c r="C458" s="398" t="s">
        <v>1287</v>
      </c>
      <c r="D458" s="1822">
        <f t="shared" si="143"/>
        <v>0</v>
      </c>
      <c r="E458" s="1818">
        <f>SUMIF(UW!$E$612:$DT$612,'Mthly Bdgt'!E$441,UW!$E682:$DT682)</f>
        <v>0</v>
      </c>
      <c r="F458" s="1818">
        <f>SUMIF(UW!$E$612:$DT$612,'Mthly Bdgt'!F$441,UW!$E682:$DT682)</f>
        <v>0</v>
      </c>
      <c r="G458" s="1818">
        <f>SUMIF(UW!$E$612:$DT$612,'Mthly Bdgt'!G$441,UW!$E682:$DT682)</f>
        <v>0</v>
      </c>
      <c r="H458" s="1818">
        <f>SUMIF(UW!$E$612:$DT$612,'Mthly Bdgt'!H$441,UW!$E682:$DT682)</f>
        <v>0</v>
      </c>
      <c r="I458" s="1818">
        <f>SUMIF(UW!$E$612:$DT$612,'Mthly Bdgt'!I$441,UW!$E682:$DT682)</f>
        <v>0</v>
      </c>
      <c r="J458" s="1818">
        <f>SUMIF(UW!$E$612:$DT$612,'Mthly Bdgt'!J$441,UW!$E682:$DT682)</f>
        <v>0</v>
      </c>
      <c r="K458" s="1818">
        <f>SUMIF(UW!$E$612:$DT$612,'Mthly Bdgt'!K$441,UW!$E682:$DT682)</f>
        <v>0</v>
      </c>
      <c r="L458" s="1818">
        <f>SUMIF(UW!$E$612:$DT$612,'Mthly Bdgt'!L$441,UW!$E682:$DT682)</f>
        <v>0</v>
      </c>
      <c r="M458" s="1818">
        <f>SUMIF(UW!$E$612:$DT$612,'Mthly Bdgt'!M$441,UW!$E682:$DT682)</f>
        <v>0</v>
      </c>
      <c r="N458" s="1818">
        <f>SUMIF(UW!$E$612:$DT$612,'Mthly Bdgt'!N$441,UW!$E682:$DT682)</f>
        <v>0</v>
      </c>
      <c r="O458" s="1818">
        <f>SUMIF(UW!$E$612:$DT$612,'Mthly Bdgt'!O$441,UW!$E682:$DT682)</f>
        <v>0</v>
      </c>
      <c r="P458" s="1818">
        <f>SUMIF(UW!$E$612:$DT$612,'Mthly Bdgt'!P$441,UW!$E682:$DT682)</f>
        <v>0</v>
      </c>
      <c r="Q458" s="1822">
        <f t="shared" si="147"/>
        <v>0</v>
      </c>
      <c r="R458" s="1818">
        <f>Q458-UW!K325</f>
        <v>0</v>
      </c>
    </row>
    <row r="459" spans="3:18">
      <c r="C459" s="398" t="s">
        <v>1287</v>
      </c>
      <c r="D459" s="1822">
        <f t="shared" si="143"/>
        <v>0</v>
      </c>
      <c r="E459" s="1818">
        <f>SUMIF(UW!$E$612:$DT$612,'Mthly Bdgt'!E$441,UW!$E683:$DT683)</f>
        <v>0</v>
      </c>
      <c r="F459" s="1818">
        <f>SUMIF(UW!$E$612:$DT$612,'Mthly Bdgt'!F$441,UW!$E683:$DT683)</f>
        <v>0</v>
      </c>
      <c r="G459" s="1818">
        <f>SUMIF(UW!$E$612:$DT$612,'Mthly Bdgt'!G$441,UW!$E683:$DT683)</f>
        <v>0</v>
      </c>
      <c r="H459" s="1818">
        <f>SUMIF(UW!$E$612:$DT$612,'Mthly Bdgt'!H$441,UW!$E683:$DT683)</f>
        <v>0</v>
      </c>
      <c r="I459" s="1818">
        <f>SUMIF(UW!$E$612:$DT$612,'Mthly Bdgt'!I$441,UW!$E683:$DT683)</f>
        <v>0</v>
      </c>
      <c r="J459" s="1818">
        <f>SUMIF(UW!$E$612:$DT$612,'Mthly Bdgt'!J$441,UW!$E683:$DT683)</f>
        <v>0</v>
      </c>
      <c r="K459" s="1818">
        <f>SUMIF(UW!$E$612:$DT$612,'Mthly Bdgt'!K$441,UW!$E683:$DT683)</f>
        <v>0</v>
      </c>
      <c r="L459" s="1818">
        <f>SUMIF(UW!$E$612:$DT$612,'Mthly Bdgt'!L$441,UW!$E683:$DT683)</f>
        <v>0</v>
      </c>
      <c r="M459" s="1818">
        <f>SUMIF(UW!$E$612:$DT$612,'Mthly Bdgt'!M$441,UW!$E683:$DT683)</f>
        <v>0</v>
      </c>
      <c r="N459" s="1818">
        <f>SUMIF(UW!$E$612:$DT$612,'Mthly Bdgt'!N$441,UW!$E683:$DT683)</f>
        <v>0</v>
      </c>
      <c r="O459" s="1818">
        <f>SUMIF(UW!$E$612:$DT$612,'Mthly Bdgt'!O$441,UW!$E683:$DT683)</f>
        <v>0</v>
      </c>
      <c r="P459" s="1818">
        <f>SUMIF(UW!$E$612:$DT$612,'Mthly Bdgt'!P$441,UW!$E683:$DT683)</f>
        <v>0</v>
      </c>
      <c r="Q459" s="1822">
        <f t="shared" si="147"/>
        <v>0</v>
      </c>
      <c r="R459" s="1818">
        <f>Q459-UW!K326</f>
        <v>0</v>
      </c>
    </row>
    <row r="460" spans="3:18">
      <c r="C460" s="397" t="s">
        <v>1287</v>
      </c>
      <c r="D460" s="1819">
        <f t="shared" si="143"/>
        <v>0</v>
      </c>
      <c r="E460" s="1820">
        <f>SUMIF(UW!$E$612:$DT$612,'Mthly Bdgt'!E$441,UW!$E684:$DT684)</f>
        <v>0</v>
      </c>
      <c r="F460" s="1820">
        <f>SUMIF(UW!$E$612:$DT$612,'Mthly Bdgt'!F$441,UW!$E684:$DT684)</f>
        <v>0</v>
      </c>
      <c r="G460" s="1820">
        <f>SUMIF(UW!$E$612:$DT$612,'Mthly Bdgt'!G$441,UW!$E684:$DT684)</f>
        <v>0</v>
      </c>
      <c r="H460" s="1820">
        <f>SUMIF(UW!$E$612:$DT$612,'Mthly Bdgt'!H$441,UW!$E684:$DT684)</f>
        <v>0</v>
      </c>
      <c r="I460" s="1820">
        <f>SUMIF(UW!$E$612:$DT$612,'Mthly Bdgt'!I$441,UW!$E684:$DT684)</f>
        <v>0</v>
      </c>
      <c r="J460" s="1820">
        <f>SUMIF(UW!$E$612:$DT$612,'Mthly Bdgt'!J$441,UW!$E684:$DT684)</f>
        <v>0</v>
      </c>
      <c r="K460" s="1820">
        <f>SUMIF(UW!$E$612:$DT$612,'Mthly Bdgt'!K$441,UW!$E684:$DT684)</f>
        <v>0</v>
      </c>
      <c r="L460" s="1820">
        <f>SUMIF(UW!$E$612:$DT$612,'Mthly Bdgt'!L$441,UW!$E684:$DT684)</f>
        <v>0</v>
      </c>
      <c r="M460" s="1820">
        <f>SUMIF(UW!$E$612:$DT$612,'Mthly Bdgt'!M$441,UW!$E684:$DT684)</f>
        <v>0</v>
      </c>
      <c r="N460" s="1820">
        <f>SUMIF(UW!$E$612:$DT$612,'Mthly Bdgt'!N$441,UW!$E684:$DT684)</f>
        <v>0</v>
      </c>
      <c r="O460" s="1820">
        <f>SUMIF(UW!$E$612:$DT$612,'Mthly Bdgt'!O$441,UW!$E684:$DT684)</f>
        <v>0</v>
      </c>
      <c r="P460" s="1820">
        <f>SUMIF(UW!$E$612:$DT$612,'Mthly Bdgt'!P$441,UW!$E684:$DT684)</f>
        <v>0</v>
      </c>
      <c r="Q460" s="1819">
        <f t="shared" si="147"/>
        <v>0</v>
      </c>
      <c r="R460" s="1818">
        <f>Q460-UW!K327</f>
        <v>0</v>
      </c>
    </row>
    <row r="461" spans="3:18">
      <c r="C461" s="394" t="s">
        <v>410</v>
      </c>
      <c r="D461" s="1823">
        <f t="shared" ref="D461:P461" ca="1" si="148">SUM(D448:D460)</f>
        <v>0</v>
      </c>
      <c r="E461" s="1824">
        <f t="shared" ca="1" si="148"/>
        <v>0</v>
      </c>
      <c r="F461" s="1824">
        <f t="shared" ca="1" si="148"/>
        <v>0</v>
      </c>
      <c r="G461" s="1824">
        <f t="shared" ca="1" si="148"/>
        <v>0</v>
      </c>
      <c r="H461" s="1824">
        <f t="shared" ca="1" si="148"/>
        <v>0</v>
      </c>
      <c r="I461" s="1824">
        <f t="shared" ca="1" si="148"/>
        <v>0</v>
      </c>
      <c r="J461" s="1824">
        <f t="shared" ca="1" si="148"/>
        <v>0</v>
      </c>
      <c r="K461" s="1824">
        <f t="shared" ca="1" si="148"/>
        <v>0</v>
      </c>
      <c r="L461" s="1824">
        <f t="shared" ca="1" si="148"/>
        <v>0</v>
      </c>
      <c r="M461" s="1824">
        <f t="shared" ca="1" si="148"/>
        <v>0</v>
      </c>
      <c r="N461" s="1824">
        <f t="shared" ca="1" si="148"/>
        <v>0</v>
      </c>
      <c r="O461" s="1824">
        <f t="shared" ca="1" si="148"/>
        <v>0</v>
      </c>
      <c r="P461" s="1824">
        <f t="shared" ca="1" si="148"/>
        <v>0</v>
      </c>
      <c r="Q461" s="1823">
        <f t="shared" ca="1" si="147"/>
        <v>0</v>
      </c>
      <c r="R461" s="1818">
        <f ca="1">Q461-UW!K328</f>
        <v>0</v>
      </c>
    </row>
    <row r="462" spans="3:18">
      <c r="C462" s="352" t="s">
        <v>1288</v>
      </c>
      <c r="D462" s="1825" t="e">
        <f ca="1">(D442/UW!$D$21)*12</f>
        <v>#DIV/0!</v>
      </c>
      <c r="E462" s="1826" t="e">
        <f ca="1">(E442/UW!$D$21)*12</f>
        <v>#DIV/0!</v>
      </c>
      <c r="F462" s="1826" t="e">
        <f ca="1">(F442/UW!$D$21)*12</f>
        <v>#DIV/0!</v>
      </c>
      <c r="G462" s="1826" t="e">
        <f ca="1">(G442/UW!$D$21)*12</f>
        <v>#DIV/0!</v>
      </c>
      <c r="H462" s="1826" t="e">
        <f ca="1">(H442/UW!$D$21)*12</f>
        <v>#DIV/0!</v>
      </c>
      <c r="I462" s="1826" t="e">
        <f ca="1">(I442/UW!$D$21)*12</f>
        <v>#DIV/0!</v>
      </c>
      <c r="J462" s="1826" t="e">
        <f ca="1">(J442/UW!$D$21)*12</f>
        <v>#DIV/0!</v>
      </c>
      <c r="K462" s="1826" t="e">
        <f ca="1">(K442/UW!$D$21)*12</f>
        <v>#DIV/0!</v>
      </c>
      <c r="L462" s="1826" t="e">
        <f ca="1">(L442/UW!$D$21)*12</f>
        <v>#DIV/0!</v>
      </c>
      <c r="M462" s="1826" t="e">
        <f ca="1">(M442/UW!$D$21)*12</f>
        <v>#DIV/0!</v>
      </c>
      <c r="N462" s="1826" t="e">
        <f ca="1">(N442/UW!$D$21)*12</f>
        <v>#DIV/0!</v>
      </c>
      <c r="O462" s="1826" t="e">
        <f ca="1">(O442/UW!$D$21)*12</f>
        <v>#DIV/0!</v>
      </c>
      <c r="P462" s="1826" t="e">
        <f ca="1">(P442/UW!$D$21)*12</f>
        <v>#DIV/0!</v>
      </c>
      <c r="Q462" s="1825" t="e">
        <f ca="1">(Q442/UW!$D$21)</f>
        <v>#DIV/0!</v>
      </c>
    </row>
    <row r="463" spans="3:18">
      <c r="C463" s="352" t="s">
        <v>1289</v>
      </c>
      <c r="D463" s="1825">
        <f ca="1">IFERROR(D446/(D438*UW!$D$21),0)*12</f>
        <v>0</v>
      </c>
      <c r="E463" s="1826" t="e">
        <f t="shared" ref="E463:P463" ca="1" si="149">E446/E440*12</f>
        <v>#DIV/0!</v>
      </c>
      <c r="F463" s="1826" t="e">
        <f t="shared" ca="1" si="149"/>
        <v>#DIV/0!</v>
      </c>
      <c r="G463" s="1826" t="e">
        <f t="shared" ca="1" si="149"/>
        <v>#DIV/0!</v>
      </c>
      <c r="H463" s="1826" t="e">
        <f t="shared" ca="1" si="149"/>
        <v>#DIV/0!</v>
      </c>
      <c r="I463" s="1826" t="e">
        <f t="shared" ca="1" si="149"/>
        <v>#DIV/0!</v>
      </c>
      <c r="J463" s="1826" t="e">
        <f t="shared" ca="1" si="149"/>
        <v>#DIV/0!</v>
      </c>
      <c r="K463" s="1826" t="e">
        <f t="shared" ca="1" si="149"/>
        <v>#DIV/0!</v>
      </c>
      <c r="L463" s="1826" t="e">
        <f t="shared" ca="1" si="149"/>
        <v>#DIV/0!</v>
      </c>
      <c r="M463" s="1826" t="e">
        <f t="shared" ca="1" si="149"/>
        <v>#DIV/0!</v>
      </c>
      <c r="N463" s="1826" t="e">
        <f t="shared" ca="1" si="149"/>
        <v>#DIV/0!</v>
      </c>
      <c r="O463" s="1826" t="e">
        <f t="shared" ca="1" si="149"/>
        <v>#DIV/0!</v>
      </c>
      <c r="P463" s="1826" t="e">
        <f t="shared" ca="1" si="149"/>
        <v>#DIV/0!</v>
      </c>
      <c r="Q463" s="1825" t="e">
        <f ca="1">Q446/Q440</f>
        <v>#DIV/0!</v>
      </c>
    </row>
    <row r="464" spans="3:18">
      <c r="C464" s="352" t="s">
        <v>119</v>
      </c>
      <c r="D464" s="1825">
        <f t="shared" ref="D464:P464" ca="1" si="150">IFERROR(D448/D440,0)*12</f>
        <v>0</v>
      </c>
      <c r="E464" s="1826">
        <f t="shared" ca="1" si="150"/>
        <v>0</v>
      </c>
      <c r="F464" s="1826">
        <f t="shared" ca="1" si="150"/>
        <v>0</v>
      </c>
      <c r="G464" s="1826">
        <f t="shared" ca="1" si="150"/>
        <v>0</v>
      </c>
      <c r="H464" s="1826">
        <f t="shared" ca="1" si="150"/>
        <v>0</v>
      </c>
      <c r="I464" s="1826">
        <f t="shared" ca="1" si="150"/>
        <v>0</v>
      </c>
      <c r="J464" s="1826">
        <f t="shared" ca="1" si="150"/>
        <v>0</v>
      </c>
      <c r="K464" s="1826">
        <f t="shared" ca="1" si="150"/>
        <v>0</v>
      </c>
      <c r="L464" s="1826">
        <f t="shared" ca="1" si="150"/>
        <v>0</v>
      </c>
      <c r="M464" s="1826">
        <f t="shared" ca="1" si="150"/>
        <v>0</v>
      </c>
      <c r="N464" s="1826">
        <f t="shared" ca="1" si="150"/>
        <v>0</v>
      </c>
      <c r="O464" s="1826">
        <f t="shared" ca="1" si="150"/>
        <v>0</v>
      </c>
      <c r="P464" s="1826">
        <f t="shared" ca="1" si="150"/>
        <v>0</v>
      </c>
      <c r="Q464" s="1825">
        <f ca="1">IFERROR(Q448/Q440,0)</f>
        <v>0</v>
      </c>
    </row>
    <row r="465" spans="3:18">
      <c r="D465" s="371"/>
      <c r="Q465" s="371"/>
    </row>
    <row r="466" spans="3:18">
      <c r="D466" s="371"/>
      <c r="Q466" s="371"/>
    </row>
    <row r="467" spans="3:18">
      <c r="C467" s="394" t="s">
        <v>444</v>
      </c>
      <c r="D467" s="399" t="s">
        <v>124</v>
      </c>
      <c r="E467" s="1827">
        <f t="shared" ref="E467:P467" si="151">E441</f>
        <v>73</v>
      </c>
      <c r="F467" s="1827">
        <f t="shared" si="151"/>
        <v>74</v>
      </c>
      <c r="G467" s="1827">
        <f t="shared" si="151"/>
        <v>75</v>
      </c>
      <c r="H467" s="1827">
        <f t="shared" si="151"/>
        <v>76</v>
      </c>
      <c r="I467" s="1827">
        <f t="shared" si="151"/>
        <v>77</v>
      </c>
      <c r="J467" s="1827">
        <f t="shared" si="151"/>
        <v>78</v>
      </c>
      <c r="K467" s="1827">
        <f t="shared" si="151"/>
        <v>79</v>
      </c>
      <c r="L467" s="1827">
        <f t="shared" si="151"/>
        <v>80</v>
      </c>
      <c r="M467" s="1827">
        <f t="shared" si="151"/>
        <v>81</v>
      </c>
      <c r="N467" s="1827">
        <f t="shared" si="151"/>
        <v>82</v>
      </c>
      <c r="O467" s="1827">
        <f t="shared" si="151"/>
        <v>83</v>
      </c>
      <c r="P467" s="1827">
        <f t="shared" si="151"/>
        <v>84</v>
      </c>
      <c r="Q467" s="399" t="s">
        <v>603</v>
      </c>
    </row>
    <row r="468" spans="3:18">
      <c r="C468" t="s">
        <v>423</v>
      </c>
      <c r="D468" s="1822">
        <f t="shared" ref="D468:D489" ca="1" si="152">P397</f>
        <v>0</v>
      </c>
      <c r="E468" s="1818">
        <f ca="1">SUMIF(UW!$E$612:$DT$612,'Mthly Bdgt'!E$441,UW!$E690:$DT690)</f>
        <v>0</v>
      </c>
      <c r="F468" s="1818">
        <f ca="1">SUMIF(UW!$E$612:$DT$612,'Mthly Bdgt'!F$441,UW!$E690:$DT690)</f>
        <v>0</v>
      </c>
      <c r="G468" s="1818">
        <f ca="1">SUMIF(UW!$E$612:$DT$612,'Mthly Bdgt'!G$441,UW!$E690:$DT690)</f>
        <v>0</v>
      </c>
      <c r="H468" s="1818">
        <f ca="1">SUMIF(UW!$E$612:$DT$612,'Mthly Bdgt'!H$441,UW!$E690:$DT690)</f>
        <v>0</v>
      </c>
      <c r="I468" s="1818">
        <f ca="1">SUMIF(UW!$E$612:$DT$612,'Mthly Bdgt'!I$441,UW!$E690:$DT690)</f>
        <v>0</v>
      </c>
      <c r="J468" s="1818">
        <f ca="1">SUMIF(UW!$E$612:$DT$612,'Mthly Bdgt'!J$441,UW!$E690:$DT690)</f>
        <v>0</v>
      </c>
      <c r="K468" s="1818">
        <f ca="1">SUMIF(UW!$E$612:$DT$612,'Mthly Bdgt'!K$441,UW!$E690:$DT690)</f>
        <v>0</v>
      </c>
      <c r="L468" s="1818">
        <f ca="1">SUMIF(UW!$E$612:$DT$612,'Mthly Bdgt'!L$441,UW!$E690:$DT690)</f>
        <v>0</v>
      </c>
      <c r="M468" s="1818">
        <f ca="1">SUMIF(UW!$E$612:$DT$612,'Mthly Bdgt'!M$441,UW!$E690:$DT690)</f>
        <v>0</v>
      </c>
      <c r="N468" s="1818">
        <f ca="1">SUMIF(UW!$E$612:$DT$612,'Mthly Bdgt'!N$441,UW!$E690:$DT690)</f>
        <v>0</v>
      </c>
      <c r="O468" s="1818">
        <f ca="1">SUMIF(UW!$E$612:$DT$612,'Mthly Bdgt'!O$441,UW!$E690:$DT690)</f>
        <v>0</v>
      </c>
      <c r="P468" s="1818">
        <f ca="1">SUMIF(UW!$E$612:$DT$612,'Mthly Bdgt'!P$441,UW!$E690:$DT690)</f>
        <v>0</v>
      </c>
      <c r="Q468" s="1822">
        <f t="shared" ref="Q468:Q489" ca="1" si="153">SUM(E468:P468)</f>
        <v>0</v>
      </c>
      <c r="R468" s="1818">
        <f ca="1">Q468-UW!K369</f>
        <v>0</v>
      </c>
    </row>
    <row r="469" spans="3:18">
      <c r="C469" t="s">
        <v>855</v>
      </c>
      <c r="D469" s="1822">
        <f t="shared" ca="1" si="152"/>
        <v>0</v>
      </c>
      <c r="E469" s="1818">
        <f ca="1">SUMIF(UW!$E$612:$DT$612,'Mthly Bdgt'!E$441,UW!$E691:$DT691)</f>
        <v>0</v>
      </c>
      <c r="F469" s="1818">
        <f ca="1">SUMIF(UW!$E$612:$DT$612,'Mthly Bdgt'!F$441,UW!$E691:$DT691)</f>
        <v>0</v>
      </c>
      <c r="G469" s="1818">
        <f ca="1">SUMIF(UW!$E$612:$DT$612,'Mthly Bdgt'!G$441,UW!$E691:$DT691)</f>
        <v>0</v>
      </c>
      <c r="H469" s="1818">
        <f ca="1">SUMIF(UW!$E$612:$DT$612,'Mthly Bdgt'!H$441,UW!$E691:$DT691)</f>
        <v>0</v>
      </c>
      <c r="I469" s="1818">
        <f ca="1">SUMIF(UW!$E$612:$DT$612,'Mthly Bdgt'!I$441,UW!$E691:$DT691)</f>
        <v>0</v>
      </c>
      <c r="J469" s="1818">
        <f ca="1">SUMIF(UW!$E$612:$DT$612,'Mthly Bdgt'!J$441,UW!$E691:$DT691)</f>
        <v>0</v>
      </c>
      <c r="K469" s="1818">
        <f ca="1">SUMIF(UW!$E$612:$DT$612,'Mthly Bdgt'!K$441,UW!$E691:$DT691)</f>
        <v>0</v>
      </c>
      <c r="L469" s="1818">
        <f ca="1">SUMIF(UW!$E$612:$DT$612,'Mthly Bdgt'!L$441,UW!$E691:$DT691)</f>
        <v>0</v>
      </c>
      <c r="M469" s="1818">
        <f ca="1">SUMIF(UW!$E$612:$DT$612,'Mthly Bdgt'!M$441,UW!$E691:$DT691)</f>
        <v>0</v>
      </c>
      <c r="N469" s="1818">
        <f ca="1">SUMIF(UW!$E$612:$DT$612,'Mthly Bdgt'!N$441,UW!$E691:$DT691)</f>
        <v>0</v>
      </c>
      <c r="O469" s="1818">
        <f ca="1">SUMIF(UW!$E$612:$DT$612,'Mthly Bdgt'!O$441,UW!$E691:$DT691)</f>
        <v>0</v>
      </c>
      <c r="P469" s="1818">
        <f ca="1">SUMIF(UW!$E$612:$DT$612,'Mthly Bdgt'!P$441,UW!$E691:$DT691)</f>
        <v>0</v>
      </c>
      <c r="Q469" s="1822">
        <f t="shared" ca="1" si="153"/>
        <v>0</v>
      </c>
      <c r="R469" s="1818">
        <f ca="1">Q469-UW!K370</f>
        <v>0</v>
      </c>
    </row>
    <row r="470" spans="3:18">
      <c r="C470" t="s">
        <v>425</v>
      </c>
      <c r="D470" s="1822">
        <f t="shared" ca="1" si="152"/>
        <v>90.092993541120038</v>
      </c>
      <c r="E470" s="1818">
        <f ca="1">SUMIF(UW!$E$612:$DT$612,'Mthly Bdgt'!E$441,UW!$E692:$DT692)</f>
        <v>91.894853411942435</v>
      </c>
      <c r="F470" s="1818">
        <f ca="1">SUMIF(UW!$E$612:$DT$612,'Mthly Bdgt'!F$441,UW!$E692:$DT692)</f>
        <v>91.894853411942435</v>
      </c>
      <c r="G470" s="1818">
        <f ca="1">SUMIF(UW!$E$612:$DT$612,'Mthly Bdgt'!G$441,UW!$E692:$DT692)</f>
        <v>91.894853411942435</v>
      </c>
      <c r="H470" s="1818">
        <f ca="1">SUMIF(UW!$E$612:$DT$612,'Mthly Bdgt'!H$441,UW!$E692:$DT692)</f>
        <v>91.894853411942435</v>
      </c>
      <c r="I470" s="1818">
        <f ca="1">SUMIF(UW!$E$612:$DT$612,'Mthly Bdgt'!I$441,UW!$E692:$DT692)</f>
        <v>91.894853411942435</v>
      </c>
      <c r="J470" s="1818">
        <f ca="1">SUMIF(UW!$E$612:$DT$612,'Mthly Bdgt'!J$441,UW!$E692:$DT692)</f>
        <v>91.894853411942435</v>
      </c>
      <c r="K470" s="1818">
        <f ca="1">SUMIF(UW!$E$612:$DT$612,'Mthly Bdgt'!K$441,UW!$E692:$DT692)</f>
        <v>91.894853411942435</v>
      </c>
      <c r="L470" s="1818">
        <f ca="1">SUMIF(UW!$E$612:$DT$612,'Mthly Bdgt'!L$441,UW!$E692:$DT692)</f>
        <v>91.894853411942435</v>
      </c>
      <c r="M470" s="1818">
        <f ca="1">SUMIF(UW!$E$612:$DT$612,'Mthly Bdgt'!M$441,UW!$E692:$DT692)</f>
        <v>91.894853411942435</v>
      </c>
      <c r="N470" s="1818">
        <f ca="1">SUMIF(UW!$E$612:$DT$612,'Mthly Bdgt'!N$441,UW!$E692:$DT692)</f>
        <v>91.894853411942435</v>
      </c>
      <c r="O470" s="1818">
        <f ca="1">SUMIF(UW!$E$612:$DT$612,'Mthly Bdgt'!O$441,UW!$E692:$DT692)</f>
        <v>91.894853411942435</v>
      </c>
      <c r="P470" s="1818">
        <f ca="1">SUMIF(UW!$E$612:$DT$612,'Mthly Bdgt'!P$441,UW!$E692:$DT692)</f>
        <v>91.894853411942435</v>
      </c>
      <c r="Q470" s="1822">
        <f t="shared" ca="1" si="153"/>
        <v>1102.7382409433092</v>
      </c>
      <c r="R470" s="1818">
        <f ca="1">Q470-UW!K371</f>
        <v>0</v>
      </c>
    </row>
    <row r="471" spans="3:18">
      <c r="C471" t="s">
        <v>426</v>
      </c>
      <c r="D471" s="1822">
        <f t="shared" ca="1" si="152"/>
        <v>0</v>
      </c>
      <c r="E471" s="1818">
        <f ca="1">SUMIF(UW!$E$612:$DT$612,'Mthly Bdgt'!E$441,UW!$E693:$DT693)</f>
        <v>0</v>
      </c>
      <c r="F471" s="1818">
        <f ca="1">SUMIF(UW!$E$612:$DT$612,'Mthly Bdgt'!F$441,UW!$E693:$DT693)</f>
        <v>0</v>
      </c>
      <c r="G471" s="1818">
        <f ca="1">SUMIF(UW!$E$612:$DT$612,'Mthly Bdgt'!G$441,UW!$E693:$DT693)</f>
        <v>0</v>
      </c>
      <c r="H471" s="1818">
        <f ca="1">SUMIF(UW!$E$612:$DT$612,'Mthly Bdgt'!H$441,UW!$E693:$DT693)</f>
        <v>0</v>
      </c>
      <c r="I471" s="1818">
        <f ca="1">SUMIF(UW!$E$612:$DT$612,'Mthly Bdgt'!I$441,UW!$E693:$DT693)</f>
        <v>0</v>
      </c>
      <c r="J471" s="1818">
        <f ca="1">SUMIF(UW!$E$612:$DT$612,'Mthly Bdgt'!J$441,UW!$E693:$DT693)</f>
        <v>0</v>
      </c>
      <c r="K471" s="1818">
        <f ca="1">SUMIF(UW!$E$612:$DT$612,'Mthly Bdgt'!K$441,UW!$E693:$DT693)</f>
        <v>0</v>
      </c>
      <c r="L471" s="1818">
        <f ca="1">SUMIF(UW!$E$612:$DT$612,'Mthly Bdgt'!L$441,UW!$E693:$DT693)</f>
        <v>0</v>
      </c>
      <c r="M471" s="1818">
        <f ca="1">SUMIF(UW!$E$612:$DT$612,'Mthly Bdgt'!M$441,UW!$E693:$DT693)</f>
        <v>0</v>
      </c>
      <c r="N471" s="1818">
        <f ca="1">SUMIF(UW!$E$612:$DT$612,'Mthly Bdgt'!N$441,UW!$E693:$DT693)</f>
        <v>0</v>
      </c>
      <c r="O471" s="1818">
        <f ca="1">SUMIF(UW!$E$612:$DT$612,'Mthly Bdgt'!O$441,UW!$E693:$DT693)</f>
        <v>0</v>
      </c>
      <c r="P471" s="1818">
        <f ca="1">SUMIF(UW!$E$612:$DT$612,'Mthly Bdgt'!P$441,UW!$E693:$DT693)</f>
        <v>0</v>
      </c>
      <c r="Q471" s="1822">
        <f t="shared" ca="1" si="153"/>
        <v>0</v>
      </c>
      <c r="R471" s="1818">
        <f ca="1">Q471-UW!K372</f>
        <v>0</v>
      </c>
    </row>
    <row r="472" spans="3:18">
      <c r="C472" t="s">
        <v>427</v>
      </c>
      <c r="D472" s="1822">
        <f t="shared" ca="1" si="152"/>
        <v>0</v>
      </c>
      <c r="E472" s="1818">
        <f ca="1">SUMIF(UW!$E$612:$DT$612,'Mthly Bdgt'!E$441,UW!$E694:$DT694)</f>
        <v>0</v>
      </c>
      <c r="F472" s="1818">
        <f ca="1">SUMIF(UW!$E$612:$DT$612,'Mthly Bdgt'!F$441,UW!$E694:$DT694)</f>
        <v>0</v>
      </c>
      <c r="G472" s="1818">
        <f ca="1">SUMIF(UW!$E$612:$DT$612,'Mthly Bdgt'!G$441,UW!$E694:$DT694)</f>
        <v>0</v>
      </c>
      <c r="H472" s="1818">
        <f ca="1">SUMIF(UW!$E$612:$DT$612,'Mthly Bdgt'!H$441,UW!$E694:$DT694)</f>
        <v>0</v>
      </c>
      <c r="I472" s="1818">
        <f ca="1">SUMIF(UW!$E$612:$DT$612,'Mthly Bdgt'!I$441,UW!$E694:$DT694)</f>
        <v>0</v>
      </c>
      <c r="J472" s="1818">
        <f ca="1">SUMIF(UW!$E$612:$DT$612,'Mthly Bdgt'!J$441,UW!$E694:$DT694)</f>
        <v>0</v>
      </c>
      <c r="K472" s="1818">
        <f ca="1">SUMIF(UW!$E$612:$DT$612,'Mthly Bdgt'!K$441,UW!$E694:$DT694)</f>
        <v>0</v>
      </c>
      <c r="L472" s="1818">
        <f ca="1">SUMIF(UW!$E$612:$DT$612,'Mthly Bdgt'!L$441,UW!$E694:$DT694)</f>
        <v>0</v>
      </c>
      <c r="M472" s="1818">
        <f ca="1">SUMIF(UW!$E$612:$DT$612,'Mthly Bdgt'!M$441,UW!$E694:$DT694)</f>
        <v>0</v>
      </c>
      <c r="N472" s="1818">
        <f ca="1">SUMIF(UW!$E$612:$DT$612,'Mthly Bdgt'!N$441,UW!$E694:$DT694)</f>
        <v>0</v>
      </c>
      <c r="O472" s="1818">
        <f ca="1">SUMIF(UW!$E$612:$DT$612,'Mthly Bdgt'!O$441,UW!$E694:$DT694)</f>
        <v>0</v>
      </c>
      <c r="P472" s="1818">
        <f ca="1">SUMIF(UW!$E$612:$DT$612,'Mthly Bdgt'!P$441,UW!$E694:$DT694)</f>
        <v>0</v>
      </c>
      <c r="Q472" s="1822">
        <f t="shared" ca="1" si="153"/>
        <v>0</v>
      </c>
      <c r="R472" s="1818">
        <f ca="1">Q472-UW!K373</f>
        <v>0</v>
      </c>
    </row>
    <row r="473" spans="3:18">
      <c r="C473" t="s">
        <v>428</v>
      </c>
      <c r="D473" s="1822">
        <f t="shared" ca="1" si="152"/>
        <v>0</v>
      </c>
      <c r="E473" s="1818">
        <f ca="1">SUMIF(UW!$E$612:$DT$612,'Mthly Bdgt'!E$441,UW!$E695:$DT695)</f>
        <v>0</v>
      </c>
      <c r="F473" s="1818">
        <f ca="1">SUMIF(UW!$E$612:$DT$612,'Mthly Bdgt'!F$441,UW!$E695:$DT695)</f>
        <v>0</v>
      </c>
      <c r="G473" s="1818">
        <f ca="1">SUMIF(UW!$E$612:$DT$612,'Mthly Bdgt'!G$441,UW!$E695:$DT695)</f>
        <v>0</v>
      </c>
      <c r="H473" s="1818">
        <f ca="1">SUMIF(UW!$E$612:$DT$612,'Mthly Bdgt'!H$441,UW!$E695:$DT695)</f>
        <v>0</v>
      </c>
      <c r="I473" s="1818">
        <f ca="1">SUMIF(UW!$E$612:$DT$612,'Mthly Bdgt'!I$441,UW!$E695:$DT695)</f>
        <v>0</v>
      </c>
      <c r="J473" s="1818">
        <f ca="1">SUMIF(UW!$E$612:$DT$612,'Mthly Bdgt'!J$441,UW!$E695:$DT695)</f>
        <v>0</v>
      </c>
      <c r="K473" s="1818">
        <f ca="1">SUMIF(UW!$E$612:$DT$612,'Mthly Bdgt'!K$441,UW!$E695:$DT695)</f>
        <v>0</v>
      </c>
      <c r="L473" s="1818">
        <f ca="1">SUMIF(UW!$E$612:$DT$612,'Mthly Bdgt'!L$441,UW!$E695:$DT695)</f>
        <v>0</v>
      </c>
      <c r="M473" s="1818">
        <f ca="1">SUMIF(UW!$E$612:$DT$612,'Mthly Bdgt'!M$441,UW!$E695:$DT695)</f>
        <v>0</v>
      </c>
      <c r="N473" s="1818">
        <f ca="1">SUMIF(UW!$E$612:$DT$612,'Mthly Bdgt'!N$441,UW!$E695:$DT695)</f>
        <v>0</v>
      </c>
      <c r="O473" s="1818">
        <f ca="1">SUMIF(UW!$E$612:$DT$612,'Mthly Bdgt'!O$441,UW!$E695:$DT695)</f>
        <v>0</v>
      </c>
      <c r="P473" s="1818">
        <f ca="1">SUMIF(UW!$E$612:$DT$612,'Mthly Bdgt'!P$441,UW!$E695:$DT695)</f>
        <v>0</v>
      </c>
      <c r="Q473" s="1822">
        <f t="shared" ca="1" si="153"/>
        <v>0</v>
      </c>
      <c r="R473" s="1818">
        <f ca="1">Q473-UW!K374</f>
        <v>0</v>
      </c>
    </row>
    <row r="474" spans="3:18">
      <c r="C474" t="s">
        <v>429</v>
      </c>
      <c r="D474" s="1822">
        <f t="shared" ca="1" si="152"/>
        <v>0</v>
      </c>
      <c r="E474" s="1818">
        <f ca="1">SUMIF(UW!$E$612:$DT$612,'Mthly Bdgt'!E$441,UW!$E696:$DT696)</f>
        <v>0</v>
      </c>
      <c r="F474" s="1818">
        <f ca="1">SUMIF(UW!$E$612:$DT$612,'Mthly Bdgt'!F$441,UW!$E696:$DT696)</f>
        <v>0</v>
      </c>
      <c r="G474" s="1818">
        <f ca="1">SUMIF(UW!$E$612:$DT$612,'Mthly Bdgt'!G$441,UW!$E696:$DT696)</f>
        <v>0</v>
      </c>
      <c r="H474" s="1818">
        <f ca="1">SUMIF(UW!$E$612:$DT$612,'Mthly Bdgt'!H$441,UW!$E696:$DT696)</f>
        <v>0</v>
      </c>
      <c r="I474" s="1818">
        <f ca="1">SUMIF(UW!$E$612:$DT$612,'Mthly Bdgt'!I$441,UW!$E696:$DT696)</f>
        <v>0</v>
      </c>
      <c r="J474" s="1818">
        <f ca="1">SUMIF(UW!$E$612:$DT$612,'Mthly Bdgt'!J$441,UW!$E696:$DT696)</f>
        <v>0</v>
      </c>
      <c r="K474" s="1818">
        <f ca="1">SUMIF(UW!$E$612:$DT$612,'Mthly Bdgt'!K$441,UW!$E696:$DT696)</f>
        <v>0</v>
      </c>
      <c r="L474" s="1818">
        <f ca="1">SUMIF(UW!$E$612:$DT$612,'Mthly Bdgt'!L$441,UW!$E696:$DT696)</f>
        <v>0</v>
      </c>
      <c r="M474" s="1818">
        <f ca="1">SUMIF(UW!$E$612:$DT$612,'Mthly Bdgt'!M$441,UW!$E696:$DT696)</f>
        <v>0</v>
      </c>
      <c r="N474" s="1818">
        <f ca="1">SUMIF(UW!$E$612:$DT$612,'Mthly Bdgt'!N$441,UW!$E696:$DT696)</f>
        <v>0</v>
      </c>
      <c r="O474" s="1818">
        <f ca="1">SUMIF(UW!$E$612:$DT$612,'Mthly Bdgt'!O$441,UW!$E696:$DT696)</f>
        <v>0</v>
      </c>
      <c r="P474" s="1818">
        <f ca="1">SUMIF(UW!$E$612:$DT$612,'Mthly Bdgt'!P$441,UW!$E696:$DT696)</f>
        <v>0</v>
      </c>
      <c r="Q474" s="1822">
        <f t="shared" ca="1" si="153"/>
        <v>0</v>
      </c>
      <c r="R474" s="1818">
        <f ca="1">Q474-UW!K375</f>
        <v>0</v>
      </c>
    </row>
    <row r="475" spans="3:18">
      <c r="C475" t="s">
        <v>430</v>
      </c>
      <c r="D475" s="1822">
        <f t="shared" ca="1" si="152"/>
        <v>0</v>
      </c>
      <c r="E475" s="1818">
        <f ca="1">SUMIF(UW!$E$612:$DT$612,'Mthly Bdgt'!E$441,UW!$E697:$DT697)</f>
        <v>0</v>
      </c>
      <c r="F475" s="1818">
        <f ca="1">SUMIF(UW!$E$612:$DT$612,'Mthly Bdgt'!F$441,UW!$E697:$DT697)</f>
        <v>0</v>
      </c>
      <c r="G475" s="1818">
        <f ca="1">SUMIF(UW!$E$612:$DT$612,'Mthly Bdgt'!G$441,UW!$E697:$DT697)</f>
        <v>0</v>
      </c>
      <c r="H475" s="1818">
        <f ca="1">SUMIF(UW!$E$612:$DT$612,'Mthly Bdgt'!H$441,UW!$E697:$DT697)</f>
        <v>0</v>
      </c>
      <c r="I475" s="1818">
        <f ca="1">SUMIF(UW!$E$612:$DT$612,'Mthly Bdgt'!I$441,UW!$E697:$DT697)</f>
        <v>0</v>
      </c>
      <c r="J475" s="1818">
        <f ca="1">SUMIF(UW!$E$612:$DT$612,'Mthly Bdgt'!J$441,UW!$E697:$DT697)</f>
        <v>0</v>
      </c>
      <c r="K475" s="1818">
        <f ca="1">SUMIF(UW!$E$612:$DT$612,'Mthly Bdgt'!K$441,UW!$E697:$DT697)</f>
        <v>0</v>
      </c>
      <c r="L475" s="1818">
        <f ca="1">SUMIF(UW!$E$612:$DT$612,'Mthly Bdgt'!L$441,UW!$E697:$DT697)</f>
        <v>0</v>
      </c>
      <c r="M475" s="1818">
        <f ca="1">SUMIF(UW!$E$612:$DT$612,'Mthly Bdgt'!M$441,UW!$E697:$DT697)</f>
        <v>0</v>
      </c>
      <c r="N475" s="1818">
        <f ca="1">SUMIF(UW!$E$612:$DT$612,'Mthly Bdgt'!N$441,UW!$E697:$DT697)</f>
        <v>0</v>
      </c>
      <c r="O475" s="1818">
        <f ca="1">SUMIF(UW!$E$612:$DT$612,'Mthly Bdgt'!O$441,UW!$E697:$DT697)</f>
        <v>0</v>
      </c>
      <c r="P475" s="1818">
        <f ca="1">SUMIF(UW!$E$612:$DT$612,'Mthly Bdgt'!P$441,UW!$E697:$DT697)</f>
        <v>0</v>
      </c>
      <c r="Q475" s="1822">
        <f t="shared" ca="1" si="153"/>
        <v>0</v>
      </c>
      <c r="R475" s="1818">
        <f ca="1">Q475-UW!K376</f>
        <v>0</v>
      </c>
    </row>
    <row r="476" spans="3:18">
      <c r="C476" t="s">
        <v>431</v>
      </c>
      <c r="D476" s="1822">
        <f t="shared" ca="1" si="152"/>
        <v>0</v>
      </c>
      <c r="E476" s="1818">
        <f ca="1">SUMIF(UW!$E$612:$DT$612,'Mthly Bdgt'!E$441,UW!$E698:$DT698)</f>
        <v>0</v>
      </c>
      <c r="F476" s="1818">
        <f ca="1">SUMIF(UW!$E$612:$DT$612,'Mthly Bdgt'!F$441,UW!$E698:$DT698)</f>
        <v>0</v>
      </c>
      <c r="G476" s="1818">
        <f ca="1">SUMIF(UW!$E$612:$DT$612,'Mthly Bdgt'!G$441,UW!$E698:$DT698)</f>
        <v>0</v>
      </c>
      <c r="H476" s="1818">
        <f ca="1">SUMIF(UW!$E$612:$DT$612,'Mthly Bdgt'!H$441,UW!$E698:$DT698)</f>
        <v>0</v>
      </c>
      <c r="I476" s="1818">
        <f ca="1">SUMIF(UW!$E$612:$DT$612,'Mthly Bdgt'!I$441,UW!$E698:$DT698)</f>
        <v>0</v>
      </c>
      <c r="J476" s="1818">
        <f ca="1">SUMIF(UW!$E$612:$DT$612,'Mthly Bdgt'!J$441,UW!$E698:$DT698)</f>
        <v>0</v>
      </c>
      <c r="K476" s="1818">
        <f ca="1">SUMIF(UW!$E$612:$DT$612,'Mthly Bdgt'!K$441,UW!$E698:$DT698)</f>
        <v>0</v>
      </c>
      <c r="L476" s="1818">
        <f ca="1">SUMIF(UW!$E$612:$DT$612,'Mthly Bdgt'!L$441,UW!$E698:$DT698)</f>
        <v>0</v>
      </c>
      <c r="M476" s="1818">
        <f ca="1">SUMIF(UW!$E$612:$DT$612,'Mthly Bdgt'!M$441,UW!$E698:$DT698)</f>
        <v>0</v>
      </c>
      <c r="N476" s="1818">
        <f ca="1">SUMIF(UW!$E$612:$DT$612,'Mthly Bdgt'!N$441,UW!$E698:$DT698)</f>
        <v>0</v>
      </c>
      <c r="O476" s="1818">
        <f ca="1">SUMIF(UW!$E$612:$DT$612,'Mthly Bdgt'!O$441,UW!$E698:$DT698)</f>
        <v>0</v>
      </c>
      <c r="P476" s="1818">
        <f ca="1">SUMIF(UW!$E$612:$DT$612,'Mthly Bdgt'!P$441,UW!$E698:$DT698)</f>
        <v>0</v>
      </c>
      <c r="Q476" s="1822">
        <f t="shared" ca="1" si="153"/>
        <v>0</v>
      </c>
      <c r="R476" s="1818">
        <f ca="1">Q476-UW!K377</f>
        <v>0</v>
      </c>
    </row>
    <row r="477" spans="3:18">
      <c r="C477" t="s">
        <v>432</v>
      </c>
      <c r="D477" s="1822">
        <f t="shared" ca="1" si="152"/>
        <v>0</v>
      </c>
      <c r="E477" s="1818">
        <f ca="1">SUMIF(UW!$E$612:$DT$612,'Mthly Bdgt'!E$441,UW!$E699:$DT699)</f>
        <v>0</v>
      </c>
      <c r="F477" s="1818">
        <f ca="1">SUMIF(UW!$E$612:$DT$612,'Mthly Bdgt'!F$441,UW!$E699:$DT699)</f>
        <v>0</v>
      </c>
      <c r="G477" s="1818">
        <f ca="1">SUMIF(UW!$E$612:$DT$612,'Mthly Bdgt'!G$441,UW!$E699:$DT699)</f>
        <v>0</v>
      </c>
      <c r="H477" s="1818">
        <f ca="1">SUMIF(UW!$E$612:$DT$612,'Mthly Bdgt'!H$441,UW!$E699:$DT699)</f>
        <v>0</v>
      </c>
      <c r="I477" s="1818">
        <f ca="1">SUMIF(UW!$E$612:$DT$612,'Mthly Bdgt'!I$441,UW!$E699:$DT699)</f>
        <v>0</v>
      </c>
      <c r="J477" s="1818">
        <f ca="1">SUMIF(UW!$E$612:$DT$612,'Mthly Bdgt'!J$441,UW!$E699:$DT699)</f>
        <v>0</v>
      </c>
      <c r="K477" s="1818">
        <f ca="1">SUMIF(UW!$E$612:$DT$612,'Mthly Bdgt'!K$441,UW!$E699:$DT699)</f>
        <v>0</v>
      </c>
      <c r="L477" s="1818">
        <f ca="1">SUMIF(UW!$E$612:$DT$612,'Mthly Bdgt'!L$441,UW!$E699:$DT699)</f>
        <v>0</v>
      </c>
      <c r="M477" s="1818">
        <f ca="1">SUMIF(UW!$E$612:$DT$612,'Mthly Bdgt'!M$441,UW!$E699:$DT699)</f>
        <v>0</v>
      </c>
      <c r="N477" s="1818">
        <f ca="1">SUMIF(UW!$E$612:$DT$612,'Mthly Bdgt'!N$441,UW!$E699:$DT699)</f>
        <v>0</v>
      </c>
      <c r="O477" s="1818">
        <f ca="1">SUMIF(UW!$E$612:$DT$612,'Mthly Bdgt'!O$441,UW!$E699:$DT699)</f>
        <v>0</v>
      </c>
      <c r="P477" s="1818">
        <f ca="1">SUMIF(UW!$E$612:$DT$612,'Mthly Bdgt'!P$441,UW!$E699:$DT699)</f>
        <v>0</v>
      </c>
      <c r="Q477" s="1822">
        <f t="shared" ca="1" si="153"/>
        <v>0</v>
      </c>
      <c r="R477" s="1818">
        <f ca="1">Q477-UW!K378</f>
        <v>0</v>
      </c>
    </row>
    <row r="478" spans="3:18">
      <c r="C478" t="s">
        <v>433</v>
      </c>
      <c r="D478" s="1822">
        <f t="shared" ca="1" si="152"/>
        <v>0</v>
      </c>
      <c r="E478" s="1818">
        <f ca="1">SUMIF(UW!$E$612:$DT$612,'Mthly Bdgt'!E$441,UW!$E700:$DT700)</f>
        <v>0</v>
      </c>
      <c r="F478" s="1818">
        <f ca="1">SUMIF(UW!$E$612:$DT$612,'Mthly Bdgt'!F$441,UW!$E700:$DT700)</f>
        <v>0</v>
      </c>
      <c r="G478" s="1818">
        <f ca="1">SUMIF(UW!$E$612:$DT$612,'Mthly Bdgt'!G$441,UW!$E700:$DT700)</f>
        <v>0</v>
      </c>
      <c r="H478" s="1818">
        <f ca="1">SUMIF(UW!$E$612:$DT$612,'Mthly Bdgt'!H$441,UW!$E700:$DT700)</f>
        <v>0</v>
      </c>
      <c r="I478" s="1818">
        <f ca="1">SUMIF(UW!$E$612:$DT$612,'Mthly Bdgt'!I$441,UW!$E700:$DT700)</f>
        <v>0</v>
      </c>
      <c r="J478" s="1818">
        <f ca="1">SUMIF(UW!$E$612:$DT$612,'Mthly Bdgt'!J$441,UW!$E700:$DT700)</f>
        <v>0</v>
      </c>
      <c r="K478" s="1818">
        <f ca="1">SUMIF(UW!$E$612:$DT$612,'Mthly Bdgt'!K$441,UW!$E700:$DT700)</f>
        <v>0</v>
      </c>
      <c r="L478" s="1818">
        <f ca="1">SUMIF(UW!$E$612:$DT$612,'Mthly Bdgt'!L$441,UW!$E700:$DT700)</f>
        <v>0</v>
      </c>
      <c r="M478" s="1818">
        <f ca="1">SUMIF(UW!$E$612:$DT$612,'Mthly Bdgt'!M$441,UW!$E700:$DT700)</f>
        <v>0</v>
      </c>
      <c r="N478" s="1818">
        <f ca="1">SUMIF(UW!$E$612:$DT$612,'Mthly Bdgt'!N$441,UW!$E700:$DT700)</f>
        <v>0</v>
      </c>
      <c r="O478" s="1818">
        <f ca="1">SUMIF(UW!$E$612:$DT$612,'Mthly Bdgt'!O$441,UW!$E700:$DT700)</f>
        <v>0</v>
      </c>
      <c r="P478" s="1818">
        <f ca="1">SUMIF(UW!$E$612:$DT$612,'Mthly Bdgt'!P$441,UW!$E700:$DT700)</f>
        <v>0</v>
      </c>
      <c r="Q478" s="1822">
        <f t="shared" ca="1" si="153"/>
        <v>0</v>
      </c>
      <c r="R478" s="1818">
        <f ca="1">Q478-UW!K379</f>
        <v>0</v>
      </c>
    </row>
    <row r="479" spans="3:18">
      <c r="C479" t="s">
        <v>434</v>
      </c>
      <c r="D479" s="1822">
        <f t="shared" ca="1" si="152"/>
        <v>0</v>
      </c>
      <c r="E479" s="1818">
        <f ca="1">SUMIF(UW!$E$612:$DT$612,'Mthly Bdgt'!E$441,UW!$E701:$DT701)</f>
        <v>0</v>
      </c>
      <c r="F479" s="1818">
        <f ca="1">SUMIF(UW!$E$612:$DT$612,'Mthly Bdgt'!F$441,UW!$E701:$DT701)</f>
        <v>0</v>
      </c>
      <c r="G479" s="1818">
        <f ca="1">SUMIF(UW!$E$612:$DT$612,'Mthly Bdgt'!G$441,UW!$E701:$DT701)</f>
        <v>0</v>
      </c>
      <c r="H479" s="1818">
        <f ca="1">SUMIF(UW!$E$612:$DT$612,'Mthly Bdgt'!H$441,UW!$E701:$DT701)</f>
        <v>0</v>
      </c>
      <c r="I479" s="1818">
        <f ca="1">SUMIF(UW!$E$612:$DT$612,'Mthly Bdgt'!I$441,UW!$E701:$DT701)</f>
        <v>0</v>
      </c>
      <c r="J479" s="1818">
        <f ca="1">SUMIF(UW!$E$612:$DT$612,'Mthly Bdgt'!J$441,UW!$E701:$DT701)</f>
        <v>0</v>
      </c>
      <c r="K479" s="1818">
        <f ca="1">SUMIF(UW!$E$612:$DT$612,'Mthly Bdgt'!K$441,UW!$E701:$DT701)</f>
        <v>0</v>
      </c>
      <c r="L479" s="1818">
        <f ca="1">SUMIF(UW!$E$612:$DT$612,'Mthly Bdgt'!L$441,UW!$E701:$DT701)</f>
        <v>0</v>
      </c>
      <c r="M479" s="1818">
        <f ca="1">SUMIF(UW!$E$612:$DT$612,'Mthly Bdgt'!M$441,UW!$E701:$DT701)</f>
        <v>0</v>
      </c>
      <c r="N479" s="1818">
        <f ca="1">SUMIF(UW!$E$612:$DT$612,'Mthly Bdgt'!N$441,UW!$E701:$DT701)</f>
        <v>0</v>
      </c>
      <c r="O479" s="1818">
        <f ca="1">SUMIF(UW!$E$612:$DT$612,'Mthly Bdgt'!O$441,UW!$E701:$DT701)</f>
        <v>0</v>
      </c>
      <c r="P479" s="1818">
        <f ca="1">SUMIF(UW!$E$612:$DT$612,'Mthly Bdgt'!P$441,UW!$E701:$DT701)</f>
        <v>0</v>
      </c>
      <c r="Q479" s="1822">
        <f t="shared" ca="1" si="153"/>
        <v>0</v>
      </c>
      <c r="R479" s="1818">
        <f ca="1">Q479-UW!K380</f>
        <v>0</v>
      </c>
    </row>
    <row r="480" spans="3:18">
      <c r="C480" t="s">
        <v>435</v>
      </c>
      <c r="D480" s="1822">
        <f t="shared" ca="1" si="152"/>
        <v>0</v>
      </c>
      <c r="E480" s="1818">
        <f ca="1">SUMIF(UW!$E$612:$DT$612,'Mthly Bdgt'!E$441,UW!$E702:$DT702)</f>
        <v>0</v>
      </c>
      <c r="F480" s="1818">
        <f ca="1">SUMIF(UW!$E$612:$DT$612,'Mthly Bdgt'!F$441,UW!$E702:$DT702)</f>
        <v>0</v>
      </c>
      <c r="G480" s="1818">
        <f ca="1">SUMIF(UW!$E$612:$DT$612,'Mthly Bdgt'!G$441,UW!$E702:$DT702)</f>
        <v>0</v>
      </c>
      <c r="H480" s="1818">
        <f ca="1">SUMIF(UW!$E$612:$DT$612,'Mthly Bdgt'!H$441,UW!$E702:$DT702)</f>
        <v>0</v>
      </c>
      <c r="I480" s="1818">
        <f ca="1">SUMIF(UW!$E$612:$DT$612,'Mthly Bdgt'!I$441,UW!$E702:$DT702)</f>
        <v>0</v>
      </c>
      <c r="J480" s="1818">
        <f ca="1">SUMIF(UW!$E$612:$DT$612,'Mthly Bdgt'!J$441,UW!$E702:$DT702)</f>
        <v>0</v>
      </c>
      <c r="K480" s="1818">
        <f ca="1">SUMIF(UW!$E$612:$DT$612,'Mthly Bdgt'!K$441,UW!$E702:$DT702)</f>
        <v>0</v>
      </c>
      <c r="L480" s="1818">
        <f ca="1">SUMIF(UW!$E$612:$DT$612,'Mthly Bdgt'!L$441,UW!$E702:$DT702)</f>
        <v>0</v>
      </c>
      <c r="M480" s="1818">
        <f ca="1">SUMIF(UW!$E$612:$DT$612,'Mthly Bdgt'!M$441,UW!$E702:$DT702)</f>
        <v>0</v>
      </c>
      <c r="N480" s="1818">
        <f ca="1">SUMIF(UW!$E$612:$DT$612,'Mthly Bdgt'!N$441,UW!$E702:$DT702)</f>
        <v>0</v>
      </c>
      <c r="O480" s="1818">
        <f ca="1">SUMIF(UW!$E$612:$DT$612,'Mthly Bdgt'!O$441,UW!$E702:$DT702)</f>
        <v>0</v>
      </c>
      <c r="P480" s="1818">
        <f ca="1">SUMIF(UW!$E$612:$DT$612,'Mthly Bdgt'!P$441,UW!$E702:$DT702)</f>
        <v>0</v>
      </c>
      <c r="Q480" s="1822">
        <f t="shared" ca="1" si="153"/>
        <v>0</v>
      </c>
      <c r="R480" s="1818">
        <f ca="1">Q480-UW!K381</f>
        <v>0</v>
      </c>
    </row>
    <row r="481" spans="3:18">
      <c r="C481" t="s">
        <v>436</v>
      </c>
      <c r="D481" s="1822">
        <f t="shared" ca="1" si="152"/>
        <v>0</v>
      </c>
      <c r="E481" s="1818">
        <f ca="1">SUMIF(UW!$E$612:$DT$612,'Mthly Bdgt'!E$441,UW!$E703:$DT703)</f>
        <v>0</v>
      </c>
      <c r="F481" s="1818">
        <f ca="1">SUMIF(UW!$E$612:$DT$612,'Mthly Bdgt'!F$441,UW!$E703:$DT703)</f>
        <v>0</v>
      </c>
      <c r="G481" s="1818">
        <f ca="1">SUMIF(UW!$E$612:$DT$612,'Mthly Bdgt'!G$441,UW!$E703:$DT703)</f>
        <v>0</v>
      </c>
      <c r="H481" s="1818">
        <f ca="1">SUMIF(UW!$E$612:$DT$612,'Mthly Bdgt'!H$441,UW!$E703:$DT703)</f>
        <v>0</v>
      </c>
      <c r="I481" s="1818">
        <f ca="1">SUMIF(UW!$E$612:$DT$612,'Mthly Bdgt'!I$441,UW!$E703:$DT703)</f>
        <v>0</v>
      </c>
      <c r="J481" s="1818">
        <f ca="1">SUMIF(UW!$E$612:$DT$612,'Mthly Bdgt'!J$441,UW!$E703:$DT703)</f>
        <v>0</v>
      </c>
      <c r="K481" s="1818">
        <f ca="1">SUMIF(UW!$E$612:$DT$612,'Mthly Bdgt'!K$441,UW!$E703:$DT703)</f>
        <v>0</v>
      </c>
      <c r="L481" s="1818">
        <f ca="1">SUMIF(UW!$E$612:$DT$612,'Mthly Bdgt'!L$441,UW!$E703:$DT703)</f>
        <v>0</v>
      </c>
      <c r="M481" s="1818">
        <f ca="1">SUMIF(UW!$E$612:$DT$612,'Mthly Bdgt'!M$441,UW!$E703:$DT703)</f>
        <v>0</v>
      </c>
      <c r="N481" s="1818">
        <f ca="1">SUMIF(UW!$E$612:$DT$612,'Mthly Bdgt'!N$441,UW!$E703:$DT703)</f>
        <v>0</v>
      </c>
      <c r="O481" s="1818">
        <f ca="1">SUMIF(UW!$E$612:$DT$612,'Mthly Bdgt'!O$441,UW!$E703:$DT703)</f>
        <v>0</v>
      </c>
      <c r="P481" s="1818">
        <f ca="1">SUMIF(UW!$E$612:$DT$612,'Mthly Bdgt'!P$441,UW!$E703:$DT703)</f>
        <v>0</v>
      </c>
      <c r="Q481" s="1822">
        <f t="shared" ca="1" si="153"/>
        <v>0</v>
      </c>
      <c r="R481" s="1818">
        <f ca="1">Q481-UW!K382</f>
        <v>0</v>
      </c>
    </row>
    <row r="482" spans="3:18">
      <c r="C482" t="s">
        <v>437</v>
      </c>
      <c r="D482" s="1822">
        <f t="shared" ca="1" si="152"/>
        <v>0</v>
      </c>
      <c r="E482" s="1818">
        <f ca="1">SUMIF(UW!$E$612:$DT$612,'Mthly Bdgt'!E$441,UW!$E704:$DT704)</f>
        <v>0</v>
      </c>
      <c r="F482" s="1818">
        <f ca="1">SUMIF(UW!$E$612:$DT$612,'Mthly Bdgt'!F$441,UW!$E704:$DT704)</f>
        <v>0</v>
      </c>
      <c r="G482" s="1818">
        <f ca="1">SUMIF(UW!$E$612:$DT$612,'Mthly Bdgt'!G$441,UW!$E704:$DT704)</f>
        <v>0</v>
      </c>
      <c r="H482" s="1818">
        <f ca="1">SUMIF(UW!$E$612:$DT$612,'Mthly Bdgt'!H$441,UW!$E704:$DT704)</f>
        <v>0</v>
      </c>
      <c r="I482" s="1818">
        <f ca="1">SUMIF(UW!$E$612:$DT$612,'Mthly Bdgt'!I$441,UW!$E704:$DT704)</f>
        <v>0</v>
      </c>
      <c r="J482" s="1818">
        <f ca="1">SUMIF(UW!$E$612:$DT$612,'Mthly Bdgt'!J$441,UW!$E704:$DT704)</f>
        <v>0</v>
      </c>
      <c r="K482" s="1818">
        <f ca="1">SUMIF(UW!$E$612:$DT$612,'Mthly Bdgt'!K$441,UW!$E704:$DT704)</f>
        <v>0</v>
      </c>
      <c r="L482" s="1818">
        <f ca="1">SUMIF(UW!$E$612:$DT$612,'Mthly Bdgt'!L$441,UW!$E704:$DT704)</f>
        <v>0</v>
      </c>
      <c r="M482" s="1818">
        <f ca="1">SUMIF(UW!$E$612:$DT$612,'Mthly Bdgt'!M$441,UW!$E704:$DT704)</f>
        <v>0</v>
      </c>
      <c r="N482" s="1818">
        <f ca="1">SUMIF(UW!$E$612:$DT$612,'Mthly Bdgt'!N$441,UW!$E704:$DT704)</f>
        <v>0</v>
      </c>
      <c r="O482" s="1818">
        <f ca="1">SUMIF(UW!$E$612:$DT$612,'Mthly Bdgt'!O$441,UW!$E704:$DT704)</f>
        <v>0</v>
      </c>
      <c r="P482" s="1818">
        <f ca="1">SUMIF(UW!$E$612:$DT$612,'Mthly Bdgt'!P$441,UW!$E704:$DT704)</f>
        <v>0</v>
      </c>
      <c r="Q482" s="1822">
        <f t="shared" ca="1" si="153"/>
        <v>0</v>
      </c>
      <c r="R482" s="1818">
        <f ca="1">Q482-UW!K383</f>
        <v>0</v>
      </c>
    </row>
    <row r="483" spans="3:18">
      <c r="C483" t="s">
        <v>438</v>
      </c>
      <c r="D483" s="1822">
        <f t="shared" ca="1" si="152"/>
        <v>0</v>
      </c>
      <c r="E483" s="1818">
        <f ca="1">SUMIF(UW!$E$612:$DT$612,'Mthly Bdgt'!E$441,UW!$E705:$DT705)</f>
        <v>0</v>
      </c>
      <c r="F483" s="1818">
        <f ca="1">SUMIF(UW!$E$612:$DT$612,'Mthly Bdgt'!F$441,UW!$E705:$DT705)</f>
        <v>0</v>
      </c>
      <c r="G483" s="1818">
        <f ca="1">SUMIF(UW!$E$612:$DT$612,'Mthly Bdgt'!G$441,UW!$E705:$DT705)</f>
        <v>0</v>
      </c>
      <c r="H483" s="1818">
        <f ca="1">SUMIF(UW!$E$612:$DT$612,'Mthly Bdgt'!H$441,UW!$E705:$DT705)</f>
        <v>0</v>
      </c>
      <c r="I483" s="1818">
        <f ca="1">SUMIF(UW!$E$612:$DT$612,'Mthly Bdgt'!I$441,UW!$E705:$DT705)</f>
        <v>0</v>
      </c>
      <c r="J483" s="1818">
        <f ca="1">SUMIF(UW!$E$612:$DT$612,'Mthly Bdgt'!J$441,UW!$E705:$DT705)</f>
        <v>0</v>
      </c>
      <c r="K483" s="1818">
        <f ca="1">SUMIF(UW!$E$612:$DT$612,'Mthly Bdgt'!K$441,UW!$E705:$DT705)</f>
        <v>0</v>
      </c>
      <c r="L483" s="1818">
        <f ca="1">SUMIF(UW!$E$612:$DT$612,'Mthly Bdgt'!L$441,UW!$E705:$DT705)</f>
        <v>0</v>
      </c>
      <c r="M483" s="1818">
        <f ca="1">SUMIF(UW!$E$612:$DT$612,'Mthly Bdgt'!M$441,UW!$E705:$DT705)</f>
        <v>0</v>
      </c>
      <c r="N483" s="1818">
        <f ca="1">SUMIF(UW!$E$612:$DT$612,'Mthly Bdgt'!N$441,UW!$E705:$DT705)</f>
        <v>0</v>
      </c>
      <c r="O483" s="1818">
        <f ca="1">SUMIF(UW!$E$612:$DT$612,'Mthly Bdgt'!O$441,UW!$E705:$DT705)</f>
        <v>0</v>
      </c>
      <c r="P483" s="1818">
        <f ca="1">SUMIF(UW!$E$612:$DT$612,'Mthly Bdgt'!P$441,UW!$E705:$DT705)</f>
        <v>0</v>
      </c>
      <c r="Q483" s="1822">
        <f t="shared" ca="1" si="153"/>
        <v>0</v>
      </c>
      <c r="R483" s="1818">
        <f ca="1">Q483-UW!K384</f>
        <v>0</v>
      </c>
    </row>
    <row r="484" spans="3:18">
      <c r="C484" t="s">
        <v>439</v>
      </c>
      <c r="D484" s="1822">
        <f t="shared" ca="1" si="152"/>
        <v>0</v>
      </c>
      <c r="E484" s="1818">
        <f ca="1">SUMIF(UW!$E$612:$DT$612,'Mthly Bdgt'!E$441,UW!$E706:$DT706)</f>
        <v>0</v>
      </c>
      <c r="F484" s="1818">
        <f ca="1">SUMIF(UW!$E$612:$DT$612,'Mthly Bdgt'!F$441,UW!$E706:$DT706)</f>
        <v>0</v>
      </c>
      <c r="G484" s="1818">
        <f ca="1">SUMIF(UW!$E$612:$DT$612,'Mthly Bdgt'!G$441,UW!$E706:$DT706)</f>
        <v>0</v>
      </c>
      <c r="H484" s="1818">
        <f ca="1">SUMIF(UW!$E$612:$DT$612,'Mthly Bdgt'!H$441,UW!$E706:$DT706)</f>
        <v>0</v>
      </c>
      <c r="I484" s="1818">
        <f ca="1">SUMIF(UW!$E$612:$DT$612,'Mthly Bdgt'!I$441,UW!$E706:$DT706)</f>
        <v>0</v>
      </c>
      <c r="J484" s="1818">
        <f ca="1">SUMIF(UW!$E$612:$DT$612,'Mthly Bdgt'!J$441,UW!$E706:$DT706)</f>
        <v>0</v>
      </c>
      <c r="K484" s="1818">
        <f ca="1">SUMIF(UW!$E$612:$DT$612,'Mthly Bdgt'!K$441,UW!$E706:$DT706)</f>
        <v>0</v>
      </c>
      <c r="L484" s="1818">
        <f ca="1">SUMIF(UW!$E$612:$DT$612,'Mthly Bdgt'!L$441,UW!$E706:$DT706)</f>
        <v>0</v>
      </c>
      <c r="M484" s="1818">
        <f ca="1">SUMIF(UW!$E$612:$DT$612,'Mthly Bdgt'!M$441,UW!$E706:$DT706)</f>
        <v>0</v>
      </c>
      <c r="N484" s="1818">
        <f ca="1">SUMIF(UW!$E$612:$DT$612,'Mthly Bdgt'!N$441,UW!$E706:$DT706)</f>
        <v>0</v>
      </c>
      <c r="O484" s="1818">
        <f ca="1">SUMIF(UW!$E$612:$DT$612,'Mthly Bdgt'!O$441,UW!$E706:$DT706)</f>
        <v>0</v>
      </c>
      <c r="P484" s="1818">
        <f ca="1">SUMIF(UW!$E$612:$DT$612,'Mthly Bdgt'!P$441,UW!$E706:$DT706)</f>
        <v>0</v>
      </c>
      <c r="Q484" s="1822">
        <f t="shared" ca="1" si="153"/>
        <v>0</v>
      </c>
      <c r="R484" s="1818">
        <f ca="1">Q484-UW!K385</f>
        <v>0</v>
      </c>
    </row>
    <row r="485" spans="3:18">
      <c r="C485" t="s">
        <v>440</v>
      </c>
      <c r="D485" s="1822">
        <f t="shared" ca="1" si="152"/>
        <v>0</v>
      </c>
      <c r="E485" s="1818">
        <f ca="1">SUMIF(UW!$E$612:$DT$612,'Mthly Bdgt'!E$441,UW!$E707:$DT707)</f>
        <v>0</v>
      </c>
      <c r="F485" s="1818">
        <f ca="1">SUMIF(UW!$E$612:$DT$612,'Mthly Bdgt'!F$441,UW!$E707:$DT707)</f>
        <v>0</v>
      </c>
      <c r="G485" s="1818">
        <f ca="1">SUMIF(UW!$E$612:$DT$612,'Mthly Bdgt'!G$441,UW!$E707:$DT707)</f>
        <v>0</v>
      </c>
      <c r="H485" s="1818">
        <f ca="1">SUMIF(UW!$E$612:$DT$612,'Mthly Bdgt'!H$441,UW!$E707:$DT707)</f>
        <v>0</v>
      </c>
      <c r="I485" s="1818">
        <f ca="1">SUMIF(UW!$E$612:$DT$612,'Mthly Bdgt'!I$441,UW!$E707:$DT707)</f>
        <v>0</v>
      </c>
      <c r="J485" s="1818">
        <f ca="1">SUMIF(UW!$E$612:$DT$612,'Mthly Bdgt'!J$441,UW!$E707:$DT707)</f>
        <v>0</v>
      </c>
      <c r="K485" s="1818">
        <f ca="1">SUMIF(UW!$E$612:$DT$612,'Mthly Bdgt'!K$441,UW!$E707:$DT707)</f>
        <v>0</v>
      </c>
      <c r="L485" s="1818">
        <f ca="1">SUMIF(UW!$E$612:$DT$612,'Mthly Bdgt'!L$441,UW!$E707:$DT707)</f>
        <v>0</v>
      </c>
      <c r="M485" s="1818">
        <f ca="1">SUMIF(UW!$E$612:$DT$612,'Mthly Bdgt'!M$441,UW!$E707:$DT707)</f>
        <v>0</v>
      </c>
      <c r="N485" s="1818">
        <f ca="1">SUMIF(UW!$E$612:$DT$612,'Mthly Bdgt'!N$441,UW!$E707:$DT707)</f>
        <v>0</v>
      </c>
      <c r="O485" s="1818">
        <f ca="1">SUMIF(UW!$E$612:$DT$612,'Mthly Bdgt'!O$441,UW!$E707:$DT707)</f>
        <v>0</v>
      </c>
      <c r="P485" s="1818">
        <f ca="1">SUMIF(UW!$E$612:$DT$612,'Mthly Bdgt'!P$441,UW!$E707:$DT707)</f>
        <v>0</v>
      </c>
      <c r="Q485" s="1822">
        <f t="shared" ca="1" si="153"/>
        <v>0</v>
      </c>
      <c r="R485" s="1818">
        <f ca="1">Q485-UW!K386</f>
        <v>0</v>
      </c>
    </row>
    <row r="486" spans="3:18">
      <c r="C486" t="s">
        <v>441</v>
      </c>
      <c r="D486" s="1822">
        <f t="shared" ca="1" si="152"/>
        <v>0</v>
      </c>
      <c r="E486" s="1818">
        <f ca="1">SUMIF(UW!$E$612:$DT$612,'Mthly Bdgt'!E$441,UW!$E708:$DT708)</f>
        <v>0</v>
      </c>
      <c r="F486" s="1818">
        <f ca="1">SUMIF(UW!$E$612:$DT$612,'Mthly Bdgt'!F$441,UW!$E708:$DT708)</f>
        <v>0</v>
      </c>
      <c r="G486" s="1818">
        <f ca="1">SUMIF(UW!$E$612:$DT$612,'Mthly Bdgt'!G$441,UW!$E708:$DT708)</f>
        <v>0</v>
      </c>
      <c r="H486" s="1818">
        <f ca="1">SUMIF(UW!$E$612:$DT$612,'Mthly Bdgt'!H$441,UW!$E708:$DT708)</f>
        <v>0</v>
      </c>
      <c r="I486" s="1818">
        <f ca="1">SUMIF(UW!$E$612:$DT$612,'Mthly Bdgt'!I$441,UW!$E708:$DT708)</f>
        <v>0</v>
      </c>
      <c r="J486" s="1818">
        <f ca="1">SUMIF(UW!$E$612:$DT$612,'Mthly Bdgt'!J$441,UW!$E708:$DT708)</f>
        <v>0</v>
      </c>
      <c r="K486" s="1818">
        <f ca="1">SUMIF(UW!$E$612:$DT$612,'Mthly Bdgt'!K$441,UW!$E708:$DT708)</f>
        <v>0</v>
      </c>
      <c r="L486" s="1818">
        <f ca="1">SUMIF(UW!$E$612:$DT$612,'Mthly Bdgt'!L$441,UW!$E708:$DT708)</f>
        <v>0</v>
      </c>
      <c r="M486" s="1818">
        <f ca="1">SUMIF(UW!$E$612:$DT$612,'Mthly Bdgt'!M$441,UW!$E708:$DT708)</f>
        <v>0</v>
      </c>
      <c r="N486" s="1818">
        <f ca="1">SUMIF(UW!$E$612:$DT$612,'Mthly Bdgt'!N$441,UW!$E708:$DT708)</f>
        <v>0</v>
      </c>
      <c r="O486" s="1818">
        <f ca="1">SUMIF(UW!$E$612:$DT$612,'Mthly Bdgt'!O$441,UW!$E708:$DT708)</f>
        <v>0</v>
      </c>
      <c r="P486" s="1818">
        <f ca="1">SUMIF(UW!$E$612:$DT$612,'Mthly Bdgt'!P$441,UW!$E708:$DT708)</f>
        <v>0</v>
      </c>
      <c r="Q486" s="1822">
        <f t="shared" ca="1" si="153"/>
        <v>0</v>
      </c>
      <c r="R486" s="1818">
        <f ca="1">Q486-UW!K387</f>
        <v>0</v>
      </c>
    </row>
    <row r="487" spans="3:18">
      <c r="C487" t="s">
        <v>442</v>
      </c>
      <c r="D487" s="1822">
        <f t="shared" ca="1" si="152"/>
        <v>0</v>
      </c>
      <c r="E487" s="1818">
        <f ca="1">SUMIF(UW!$E$612:$DT$612,'Mthly Bdgt'!E$441,UW!$E709:$DT709)</f>
        <v>0</v>
      </c>
      <c r="F487" s="1818">
        <f ca="1">SUMIF(UW!$E$612:$DT$612,'Mthly Bdgt'!F$441,UW!$E709:$DT709)</f>
        <v>0</v>
      </c>
      <c r="G487" s="1818">
        <f ca="1">SUMIF(UW!$E$612:$DT$612,'Mthly Bdgt'!G$441,UW!$E709:$DT709)</f>
        <v>0</v>
      </c>
      <c r="H487" s="1818">
        <f ca="1">SUMIF(UW!$E$612:$DT$612,'Mthly Bdgt'!H$441,UW!$E709:$DT709)</f>
        <v>0</v>
      </c>
      <c r="I487" s="1818">
        <f ca="1">SUMIF(UW!$E$612:$DT$612,'Mthly Bdgt'!I$441,UW!$E709:$DT709)</f>
        <v>0</v>
      </c>
      <c r="J487" s="1818">
        <f ca="1">SUMIF(UW!$E$612:$DT$612,'Mthly Bdgt'!J$441,UW!$E709:$DT709)</f>
        <v>0</v>
      </c>
      <c r="K487" s="1818">
        <f ca="1">SUMIF(UW!$E$612:$DT$612,'Mthly Bdgt'!K$441,UW!$E709:$DT709)</f>
        <v>0</v>
      </c>
      <c r="L487" s="1818">
        <f ca="1">SUMIF(UW!$E$612:$DT$612,'Mthly Bdgt'!L$441,UW!$E709:$DT709)</f>
        <v>0</v>
      </c>
      <c r="M487" s="1818">
        <f ca="1">SUMIF(UW!$E$612:$DT$612,'Mthly Bdgt'!M$441,UW!$E709:$DT709)</f>
        <v>0</v>
      </c>
      <c r="N487" s="1818">
        <f ca="1">SUMIF(UW!$E$612:$DT$612,'Mthly Bdgt'!N$441,UW!$E709:$DT709)</f>
        <v>0</v>
      </c>
      <c r="O487" s="1818">
        <f ca="1">SUMIF(UW!$E$612:$DT$612,'Mthly Bdgt'!O$441,UW!$E709:$DT709)</f>
        <v>0</v>
      </c>
      <c r="P487" s="1818">
        <f ca="1">SUMIF(UW!$E$612:$DT$612,'Mthly Bdgt'!P$441,UW!$E709:$DT709)</f>
        <v>0</v>
      </c>
      <c r="Q487" s="1822">
        <f t="shared" ca="1" si="153"/>
        <v>0</v>
      </c>
      <c r="R487" s="1818">
        <f ca="1">Q487-UW!K388</f>
        <v>0</v>
      </c>
    </row>
    <row r="488" spans="3:18">
      <c r="C488" t="s">
        <v>859</v>
      </c>
      <c r="D488" s="1822">
        <f t="shared" ca="1" si="152"/>
        <v>14908.564001953126</v>
      </c>
      <c r="E488" s="1818">
        <f ca="1">SUMIF(UW!$E$612:$DT$612,'Mthly Bdgt'!E$441,UW!$E710:$DT710)</f>
        <v>15653.992202050782</v>
      </c>
      <c r="F488" s="1818">
        <f ca="1">SUMIF(UW!$E$612:$DT$612,'Mthly Bdgt'!F$441,UW!$E710:$DT710)</f>
        <v>15653.992202050782</v>
      </c>
      <c r="G488" s="1818">
        <f ca="1">SUMIF(UW!$E$612:$DT$612,'Mthly Bdgt'!G$441,UW!$E710:$DT710)</f>
        <v>15653.992202050782</v>
      </c>
      <c r="H488" s="1818">
        <f ca="1">SUMIF(UW!$E$612:$DT$612,'Mthly Bdgt'!H$441,UW!$E710:$DT710)</f>
        <v>15653.992202050782</v>
      </c>
      <c r="I488" s="1818">
        <f ca="1">SUMIF(UW!$E$612:$DT$612,'Mthly Bdgt'!I$441,UW!$E710:$DT710)</f>
        <v>15653.992202050782</v>
      </c>
      <c r="J488" s="1818">
        <f ca="1">SUMIF(UW!$E$612:$DT$612,'Mthly Bdgt'!J$441,UW!$E710:$DT710)</f>
        <v>15653.992202050782</v>
      </c>
      <c r="K488" s="1818">
        <f ca="1">SUMIF(UW!$E$612:$DT$612,'Mthly Bdgt'!K$441,UW!$E710:$DT710)</f>
        <v>15653.992202050782</v>
      </c>
      <c r="L488" s="1818">
        <f ca="1">SUMIF(UW!$E$612:$DT$612,'Mthly Bdgt'!L$441,UW!$E710:$DT710)</f>
        <v>15653.992202050782</v>
      </c>
      <c r="M488" s="1818">
        <f ca="1">SUMIF(UW!$E$612:$DT$612,'Mthly Bdgt'!M$441,UW!$E710:$DT710)</f>
        <v>15653.992202050782</v>
      </c>
      <c r="N488" s="1818">
        <f ca="1">SUMIF(UW!$E$612:$DT$612,'Mthly Bdgt'!N$441,UW!$E710:$DT710)</f>
        <v>15653.992202050782</v>
      </c>
      <c r="O488" s="1818">
        <f ca="1">SUMIF(UW!$E$612:$DT$612,'Mthly Bdgt'!O$441,UW!$E710:$DT710)</f>
        <v>15653.992202050782</v>
      </c>
      <c r="P488" s="1818">
        <f ca="1">SUMIF(UW!$E$612:$DT$612,'Mthly Bdgt'!P$441,UW!$E710:$DT710)</f>
        <v>15653.992202050782</v>
      </c>
      <c r="Q488" s="1822">
        <f t="shared" ca="1" si="153"/>
        <v>187847.90642460939</v>
      </c>
      <c r="R488" s="1818">
        <f ca="1">Q488-UW!K389</f>
        <v>0</v>
      </c>
    </row>
    <row r="489" spans="3:18">
      <c r="C489" t="s">
        <v>859</v>
      </c>
      <c r="D489" s="1822">
        <f t="shared" ca="1" si="152"/>
        <v>0</v>
      </c>
      <c r="E489" s="1818">
        <f ca="1">SUMIF(UW!$E$612:$DT$612,'Mthly Bdgt'!E$441,UW!$E711:$DT711)</f>
        <v>0</v>
      </c>
      <c r="F489" s="1818">
        <f ca="1">SUMIF(UW!$E$612:$DT$612,'Mthly Bdgt'!F$441,UW!$E711:$DT711)</f>
        <v>0</v>
      </c>
      <c r="G489" s="1818">
        <f ca="1">SUMIF(UW!$E$612:$DT$612,'Mthly Bdgt'!G$441,UW!$E711:$DT711)</f>
        <v>0</v>
      </c>
      <c r="H489" s="1818">
        <f ca="1">SUMIF(UW!$E$612:$DT$612,'Mthly Bdgt'!H$441,UW!$E711:$DT711)</f>
        <v>0</v>
      </c>
      <c r="I489" s="1818">
        <f ca="1">SUMIF(UW!$E$612:$DT$612,'Mthly Bdgt'!I$441,UW!$E711:$DT711)</f>
        <v>0</v>
      </c>
      <c r="J489" s="1818">
        <f ca="1">SUMIF(UW!$E$612:$DT$612,'Mthly Bdgt'!J$441,UW!$E711:$DT711)</f>
        <v>0</v>
      </c>
      <c r="K489" s="1818">
        <f ca="1">SUMIF(UW!$E$612:$DT$612,'Mthly Bdgt'!K$441,UW!$E711:$DT711)</f>
        <v>0</v>
      </c>
      <c r="L489" s="1818">
        <f ca="1">SUMIF(UW!$E$612:$DT$612,'Mthly Bdgt'!L$441,UW!$E711:$DT711)</f>
        <v>0</v>
      </c>
      <c r="M489" s="1818">
        <f ca="1">SUMIF(UW!$E$612:$DT$612,'Mthly Bdgt'!M$441,UW!$E711:$DT711)</f>
        <v>0</v>
      </c>
      <c r="N489" s="1818">
        <f ca="1">SUMIF(UW!$E$612:$DT$612,'Mthly Bdgt'!N$441,UW!$E711:$DT711)</f>
        <v>0</v>
      </c>
      <c r="O489" s="1818">
        <f ca="1">SUMIF(UW!$E$612:$DT$612,'Mthly Bdgt'!O$441,UW!$E711:$DT711)</f>
        <v>0</v>
      </c>
      <c r="P489" s="1818">
        <f ca="1">SUMIF(UW!$E$612:$DT$612,'Mthly Bdgt'!P$441,UW!$E711:$DT711)</f>
        <v>0</v>
      </c>
      <c r="Q489" s="1822">
        <f t="shared" ca="1" si="153"/>
        <v>0</v>
      </c>
      <c r="R489" s="1818">
        <f ca="1">Q489-UW!K390</f>
        <v>0</v>
      </c>
    </row>
    <row r="490" spans="3:18">
      <c r="C490" s="394" t="s">
        <v>445</v>
      </c>
      <c r="D490" s="1823">
        <f t="shared" ref="D490:Q490" ca="1" si="154">SUM(D468:D489)</f>
        <v>14998.656995494246</v>
      </c>
      <c r="E490" s="1824">
        <f t="shared" ca="1" si="154"/>
        <v>15745.887055462725</v>
      </c>
      <c r="F490" s="1824">
        <f t="shared" ca="1" si="154"/>
        <v>15745.887055462725</v>
      </c>
      <c r="G490" s="1824">
        <f t="shared" ca="1" si="154"/>
        <v>15745.887055462725</v>
      </c>
      <c r="H490" s="1824">
        <f t="shared" ca="1" si="154"/>
        <v>15745.887055462725</v>
      </c>
      <c r="I490" s="1824">
        <f t="shared" ca="1" si="154"/>
        <v>15745.887055462725</v>
      </c>
      <c r="J490" s="1824">
        <f t="shared" ca="1" si="154"/>
        <v>15745.887055462725</v>
      </c>
      <c r="K490" s="1824">
        <f t="shared" ca="1" si="154"/>
        <v>15745.887055462725</v>
      </c>
      <c r="L490" s="1824">
        <f t="shared" ca="1" si="154"/>
        <v>15745.887055462725</v>
      </c>
      <c r="M490" s="1824">
        <f t="shared" ca="1" si="154"/>
        <v>15745.887055462725</v>
      </c>
      <c r="N490" s="1824">
        <f t="shared" ca="1" si="154"/>
        <v>15745.887055462725</v>
      </c>
      <c r="O490" s="1824">
        <f t="shared" ca="1" si="154"/>
        <v>15745.887055462725</v>
      </c>
      <c r="P490" s="1824">
        <f t="shared" ca="1" si="154"/>
        <v>15745.887055462725</v>
      </c>
      <c r="Q490" s="1823">
        <f t="shared" ca="1" si="154"/>
        <v>188950.64466555271</v>
      </c>
      <c r="R490" s="1818">
        <f ca="1">Q490-UW!K391</f>
        <v>0</v>
      </c>
    </row>
    <row r="491" spans="3:18">
      <c r="C491" s="352" t="s">
        <v>588</v>
      </c>
      <c r="D491" s="400">
        <f t="shared" ref="D491:Q491" ca="1" si="155">IFERROR(D490/D461,0)</f>
        <v>0</v>
      </c>
      <c r="E491" s="393">
        <f t="shared" ca="1" si="155"/>
        <v>0</v>
      </c>
      <c r="F491" s="393">
        <f t="shared" ca="1" si="155"/>
        <v>0</v>
      </c>
      <c r="G491" s="393">
        <f t="shared" ca="1" si="155"/>
        <v>0</v>
      </c>
      <c r="H491" s="393">
        <f t="shared" ca="1" si="155"/>
        <v>0</v>
      </c>
      <c r="I491" s="393">
        <f t="shared" ca="1" si="155"/>
        <v>0</v>
      </c>
      <c r="J491" s="393">
        <f t="shared" ca="1" si="155"/>
        <v>0</v>
      </c>
      <c r="K491" s="393">
        <f t="shared" ca="1" si="155"/>
        <v>0</v>
      </c>
      <c r="L491" s="393">
        <f t="shared" ca="1" si="155"/>
        <v>0</v>
      </c>
      <c r="M491" s="393">
        <f t="shared" ca="1" si="155"/>
        <v>0</v>
      </c>
      <c r="N491" s="393">
        <f t="shared" ca="1" si="155"/>
        <v>0</v>
      </c>
      <c r="O491" s="393">
        <f t="shared" ca="1" si="155"/>
        <v>0</v>
      </c>
      <c r="P491" s="393">
        <f t="shared" ca="1" si="155"/>
        <v>0</v>
      </c>
      <c r="Q491" s="400">
        <f t="shared" ca="1" si="155"/>
        <v>0</v>
      </c>
    </row>
    <row r="492" spans="3:18">
      <c r="D492" s="371"/>
      <c r="Q492" s="371"/>
    </row>
    <row r="493" spans="3:18" ht="15" customHeight="1" thickBot="1">
      <c r="C493" s="394" t="s">
        <v>448</v>
      </c>
      <c r="D493" s="1829">
        <f t="shared" ref="D493:P493" ca="1" si="156">D461-D490</f>
        <v>-14998.656995494246</v>
      </c>
      <c r="E493" s="1824">
        <f t="shared" ca="1" si="156"/>
        <v>-15745.887055462725</v>
      </c>
      <c r="F493" s="1824">
        <f t="shared" ca="1" si="156"/>
        <v>-15745.887055462725</v>
      </c>
      <c r="G493" s="1824">
        <f t="shared" ca="1" si="156"/>
        <v>-15745.887055462725</v>
      </c>
      <c r="H493" s="1824">
        <f t="shared" ca="1" si="156"/>
        <v>-15745.887055462725</v>
      </c>
      <c r="I493" s="1824">
        <f t="shared" ca="1" si="156"/>
        <v>-15745.887055462725</v>
      </c>
      <c r="J493" s="1824">
        <f t="shared" ca="1" si="156"/>
        <v>-15745.887055462725</v>
      </c>
      <c r="K493" s="1824">
        <f t="shared" ca="1" si="156"/>
        <v>-15745.887055462725</v>
      </c>
      <c r="L493" s="1824">
        <f t="shared" ca="1" si="156"/>
        <v>-15745.887055462725</v>
      </c>
      <c r="M493" s="1824">
        <f t="shared" ca="1" si="156"/>
        <v>-15745.887055462725</v>
      </c>
      <c r="N493" s="1824">
        <f t="shared" ca="1" si="156"/>
        <v>-15745.887055462725</v>
      </c>
      <c r="O493" s="1824">
        <f t="shared" ca="1" si="156"/>
        <v>-15745.887055462725</v>
      </c>
      <c r="P493" s="1824">
        <f t="shared" ca="1" si="156"/>
        <v>-15745.887055462725</v>
      </c>
      <c r="Q493" s="1830">
        <f ca="1">SUM(E493:P493)</f>
        <v>-188950.64466555268</v>
      </c>
      <c r="R493" s="1818">
        <f ca="1">Q493-UW!K395</f>
        <v>0</v>
      </c>
    </row>
    <row r="499" spans="2:18" ht="19" customHeight="1" thickBot="1">
      <c r="C499" s="372" t="s">
        <v>1296</v>
      </c>
      <c r="D499" s="357"/>
      <c r="E499" s="357"/>
      <c r="F499" s="357"/>
      <c r="G499" s="357"/>
      <c r="H499" s="357"/>
      <c r="I499" s="357"/>
      <c r="J499" s="357"/>
      <c r="K499" s="357"/>
      <c r="L499" s="357"/>
      <c r="M499" s="357"/>
      <c r="N499" s="357"/>
      <c r="O499" s="357"/>
      <c r="P499" s="357"/>
      <c r="Q499" s="357"/>
    </row>
    <row r="500" spans="2:18" ht="15" customHeight="1" thickBot="1">
      <c r="C500" s="342" t="s">
        <v>1267</v>
      </c>
      <c r="D500" s="373">
        <f ca="1">D429</f>
        <v>0</v>
      </c>
    </row>
    <row r="501" spans="2:18">
      <c r="D501" s="374" t="s">
        <v>1269</v>
      </c>
      <c r="E501" s="375">
        <v>0.05</v>
      </c>
      <c r="F501" s="375">
        <v>0.05</v>
      </c>
      <c r="G501" s="375">
        <v>0.05</v>
      </c>
      <c r="H501" s="375">
        <v>0.05</v>
      </c>
      <c r="I501" s="375">
        <v>0.05</v>
      </c>
      <c r="J501" s="375">
        <v>0.05</v>
      </c>
      <c r="K501" s="375">
        <v>0.05</v>
      </c>
      <c r="L501" s="375">
        <v>0.05</v>
      </c>
      <c r="M501" s="375">
        <v>0.05</v>
      </c>
      <c r="N501" s="375">
        <v>0.05</v>
      </c>
      <c r="O501" s="375">
        <v>0.05</v>
      </c>
      <c r="P501" s="376">
        <v>0.05</v>
      </c>
    </row>
    <row r="502" spans="2:18" ht="15" customHeight="1" thickBot="1">
      <c r="C502" s="377" t="s">
        <v>1270</v>
      </c>
      <c r="D502" s="378"/>
      <c r="E502" s="1811">
        <f>E512</f>
        <v>85</v>
      </c>
      <c r="F502" s="1811">
        <f t="shared" ref="F502:P502" si="157">E502+1</f>
        <v>86</v>
      </c>
      <c r="G502" s="1811">
        <f t="shared" si="157"/>
        <v>87</v>
      </c>
      <c r="H502" s="1811">
        <f t="shared" si="157"/>
        <v>88</v>
      </c>
      <c r="I502" s="1811">
        <f t="shared" si="157"/>
        <v>89</v>
      </c>
      <c r="J502" s="1811">
        <f t="shared" si="157"/>
        <v>90</v>
      </c>
      <c r="K502" s="1811">
        <f t="shared" si="157"/>
        <v>91</v>
      </c>
      <c r="L502" s="1811">
        <f t="shared" si="157"/>
        <v>92</v>
      </c>
      <c r="M502" s="1811">
        <f t="shared" si="157"/>
        <v>93</v>
      </c>
      <c r="N502" s="1811">
        <f t="shared" si="157"/>
        <v>94</v>
      </c>
      <c r="O502" s="1811">
        <f t="shared" si="157"/>
        <v>95</v>
      </c>
      <c r="P502" s="1811">
        <f t="shared" si="157"/>
        <v>96</v>
      </c>
    </row>
    <row r="503" spans="2:18">
      <c r="C503" s="379" t="s">
        <v>1271</v>
      </c>
      <c r="D503" s="380"/>
      <c r="E503" s="381" t="e">
        <f ca="1">D509*D500</f>
        <v>#DIV/0!</v>
      </c>
      <c r="F503" s="381" t="e">
        <f t="shared" ref="F503:P503" ca="1" si="158">E507</f>
        <v>#DIV/0!</v>
      </c>
      <c r="G503" s="381" t="e">
        <f t="shared" ca="1" si="158"/>
        <v>#DIV/0!</v>
      </c>
      <c r="H503" s="381" t="e">
        <f t="shared" ca="1" si="158"/>
        <v>#DIV/0!</v>
      </c>
      <c r="I503" s="381" t="e">
        <f t="shared" ca="1" si="158"/>
        <v>#DIV/0!</v>
      </c>
      <c r="J503" s="381" t="e">
        <f t="shared" ca="1" si="158"/>
        <v>#DIV/0!</v>
      </c>
      <c r="K503" s="381" t="e">
        <f t="shared" ca="1" si="158"/>
        <v>#DIV/0!</v>
      </c>
      <c r="L503" s="381" t="e">
        <f t="shared" ca="1" si="158"/>
        <v>#DIV/0!</v>
      </c>
      <c r="M503" s="381" t="e">
        <f t="shared" ca="1" si="158"/>
        <v>#DIV/0!</v>
      </c>
      <c r="N503" s="381" t="e">
        <f t="shared" ca="1" si="158"/>
        <v>#DIV/0!</v>
      </c>
      <c r="O503" s="381" t="e">
        <f t="shared" ca="1" si="158"/>
        <v>#DIV/0!</v>
      </c>
      <c r="P503" s="382" t="e">
        <f t="shared" ca="1" si="158"/>
        <v>#DIV/0!</v>
      </c>
    </row>
    <row r="504" spans="2:18">
      <c r="B504" s="1813"/>
      <c r="C504" s="384" t="s">
        <v>1272</v>
      </c>
      <c r="D504" s="378"/>
      <c r="E504" s="385" t="e">
        <f t="shared" ref="E504:P504" ca="1" si="159">E507-E505-E503</f>
        <v>#DIV/0!</v>
      </c>
      <c r="F504" s="385" t="e">
        <f t="shared" ca="1" si="159"/>
        <v>#DIV/0!</v>
      </c>
      <c r="G504" s="385" t="e">
        <f t="shared" ca="1" si="159"/>
        <v>#DIV/0!</v>
      </c>
      <c r="H504" s="385" t="e">
        <f t="shared" ca="1" si="159"/>
        <v>#DIV/0!</v>
      </c>
      <c r="I504" s="385" t="e">
        <f t="shared" ca="1" si="159"/>
        <v>#DIV/0!</v>
      </c>
      <c r="J504" s="385" t="e">
        <f t="shared" ca="1" si="159"/>
        <v>#DIV/0!</v>
      </c>
      <c r="K504" s="385" t="e">
        <f t="shared" ca="1" si="159"/>
        <v>#DIV/0!</v>
      </c>
      <c r="L504" s="385" t="e">
        <f t="shared" ca="1" si="159"/>
        <v>#DIV/0!</v>
      </c>
      <c r="M504" s="385" t="e">
        <f t="shared" ca="1" si="159"/>
        <v>#DIV/0!</v>
      </c>
      <c r="N504" s="385" t="e">
        <f t="shared" ca="1" si="159"/>
        <v>#DIV/0!</v>
      </c>
      <c r="O504" s="385" t="e">
        <f t="shared" ca="1" si="159"/>
        <v>#DIV/0!</v>
      </c>
      <c r="P504" s="386" t="e">
        <f t="shared" ca="1" si="159"/>
        <v>#DIV/0!</v>
      </c>
    </row>
    <row r="505" spans="2:18">
      <c r="C505" s="384" t="s">
        <v>1273</v>
      </c>
      <c r="D505" s="378"/>
      <c r="E505" s="385" t="e">
        <f t="shared" ref="E505:P505" ca="1" si="160">-E501*E503</f>
        <v>#DIV/0!</v>
      </c>
      <c r="F505" s="385" t="e">
        <f t="shared" ca="1" si="160"/>
        <v>#DIV/0!</v>
      </c>
      <c r="G505" s="385" t="e">
        <f t="shared" ca="1" si="160"/>
        <v>#DIV/0!</v>
      </c>
      <c r="H505" s="385" t="e">
        <f t="shared" ca="1" si="160"/>
        <v>#DIV/0!</v>
      </c>
      <c r="I505" s="385" t="e">
        <f t="shared" ca="1" si="160"/>
        <v>#DIV/0!</v>
      </c>
      <c r="J505" s="385" t="e">
        <f t="shared" ca="1" si="160"/>
        <v>#DIV/0!</v>
      </c>
      <c r="K505" s="385" t="e">
        <f t="shared" ca="1" si="160"/>
        <v>#DIV/0!</v>
      </c>
      <c r="L505" s="385" t="e">
        <f t="shared" ca="1" si="160"/>
        <v>#DIV/0!</v>
      </c>
      <c r="M505" s="385" t="e">
        <f t="shared" ca="1" si="160"/>
        <v>#DIV/0!</v>
      </c>
      <c r="N505" s="385" t="e">
        <f t="shared" ca="1" si="160"/>
        <v>#DIV/0!</v>
      </c>
      <c r="O505" s="385" t="e">
        <f t="shared" ca="1" si="160"/>
        <v>#DIV/0!</v>
      </c>
      <c r="P505" s="386" t="e">
        <f t="shared" ca="1" si="160"/>
        <v>#DIV/0!</v>
      </c>
    </row>
    <row r="506" spans="2:18">
      <c r="C506" s="384" t="s">
        <v>1274</v>
      </c>
      <c r="D506" s="378"/>
      <c r="E506" s="385" t="e">
        <f t="shared" ref="E506:P506" ca="1" si="161">E505+E504</f>
        <v>#DIV/0!</v>
      </c>
      <c r="F506" s="385" t="e">
        <f t="shared" ca="1" si="161"/>
        <v>#DIV/0!</v>
      </c>
      <c r="G506" s="385" t="e">
        <f t="shared" ca="1" si="161"/>
        <v>#DIV/0!</v>
      </c>
      <c r="H506" s="385" t="e">
        <f t="shared" ca="1" si="161"/>
        <v>#DIV/0!</v>
      </c>
      <c r="I506" s="385" t="e">
        <f t="shared" ca="1" si="161"/>
        <v>#DIV/0!</v>
      </c>
      <c r="J506" s="385" t="e">
        <f t="shared" ca="1" si="161"/>
        <v>#DIV/0!</v>
      </c>
      <c r="K506" s="385" t="e">
        <f t="shared" ca="1" si="161"/>
        <v>#DIV/0!</v>
      </c>
      <c r="L506" s="385" t="e">
        <f t="shared" ca="1" si="161"/>
        <v>#DIV/0!</v>
      </c>
      <c r="M506" s="385" t="e">
        <f t="shared" ca="1" si="161"/>
        <v>#DIV/0!</v>
      </c>
      <c r="N506" s="385" t="e">
        <f t="shared" ca="1" si="161"/>
        <v>#DIV/0!</v>
      </c>
      <c r="O506" s="385" t="e">
        <f t="shared" ca="1" si="161"/>
        <v>#DIV/0!</v>
      </c>
      <c r="P506" s="386" t="e">
        <f t="shared" ca="1" si="161"/>
        <v>#DIV/0!</v>
      </c>
    </row>
    <row r="507" spans="2:18" ht="15" customHeight="1" thickBot="1">
      <c r="C507" s="387" t="s">
        <v>1275</v>
      </c>
      <c r="D507" s="388"/>
      <c r="E507" s="389" t="e">
        <f t="shared" ref="E507:P507" ca="1" si="162">E509*$D$3</f>
        <v>#DIV/0!</v>
      </c>
      <c r="F507" s="389" t="e">
        <f t="shared" ca="1" si="162"/>
        <v>#DIV/0!</v>
      </c>
      <c r="G507" s="389" t="e">
        <f t="shared" ca="1" si="162"/>
        <v>#DIV/0!</v>
      </c>
      <c r="H507" s="389" t="e">
        <f t="shared" ca="1" si="162"/>
        <v>#DIV/0!</v>
      </c>
      <c r="I507" s="389" t="e">
        <f t="shared" ca="1" si="162"/>
        <v>#DIV/0!</v>
      </c>
      <c r="J507" s="389" t="e">
        <f t="shared" ca="1" si="162"/>
        <v>#DIV/0!</v>
      </c>
      <c r="K507" s="389" t="e">
        <f t="shared" ca="1" si="162"/>
        <v>#DIV/0!</v>
      </c>
      <c r="L507" s="389" t="e">
        <f t="shared" ca="1" si="162"/>
        <v>#DIV/0!</v>
      </c>
      <c r="M507" s="389" t="e">
        <f t="shared" ca="1" si="162"/>
        <v>#DIV/0!</v>
      </c>
      <c r="N507" s="389" t="e">
        <f t="shared" ca="1" si="162"/>
        <v>#DIV/0!</v>
      </c>
      <c r="O507" s="389" t="e">
        <f t="shared" ca="1" si="162"/>
        <v>#DIV/0!</v>
      </c>
      <c r="P507" s="390" t="e">
        <f t="shared" ca="1" si="162"/>
        <v>#DIV/0!</v>
      </c>
    </row>
    <row r="508" spans="2:18">
      <c r="E508" s="391"/>
      <c r="F508" s="391"/>
      <c r="G508" s="391"/>
      <c r="H508" s="391"/>
      <c r="I508" s="391"/>
      <c r="J508" s="391"/>
      <c r="K508" s="391"/>
      <c r="L508" s="391"/>
      <c r="M508" s="391"/>
      <c r="N508" s="391"/>
      <c r="O508" s="391"/>
      <c r="P508" s="391"/>
    </row>
    <row r="509" spans="2:18">
      <c r="C509" s="392" t="s">
        <v>1276</v>
      </c>
      <c r="D509" s="393" t="e">
        <f t="shared" ref="D509:Q509" ca="1" si="163">D515/D513</f>
        <v>#DIV/0!</v>
      </c>
      <c r="E509" s="393" t="e">
        <f t="shared" ca="1" si="163"/>
        <v>#DIV/0!</v>
      </c>
      <c r="F509" s="393" t="e">
        <f t="shared" ca="1" si="163"/>
        <v>#DIV/0!</v>
      </c>
      <c r="G509" s="393" t="e">
        <f t="shared" ca="1" si="163"/>
        <v>#DIV/0!</v>
      </c>
      <c r="H509" s="393" t="e">
        <f t="shared" ca="1" si="163"/>
        <v>#DIV/0!</v>
      </c>
      <c r="I509" s="393" t="e">
        <f t="shared" ca="1" si="163"/>
        <v>#DIV/0!</v>
      </c>
      <c r="J509" s="393" t="e">
        <f t="shared" ca="1" si="163"/>
        <v>#DIV/0!</v>
      </c>
      <c r="K509" s="393" t="e">
        <f t="shared" ca="1" si="163"/>
        <v>#DIV/0!</v>
      </c>
      <c r="L509" s="393" t="e">
        <f t="shared" ca="1" si="163"/>
        <v>#DIV/0!</v>
      </c>
      <c r="M509" s="393" t="e">
        <f t="shared" ca="1" si="163"/>
        <v>#DIV/0!</v>
      </c>
      <c r="N509" s="393" t="e">
        <f t="shared" ca="1" si="163"/>
        <v>#DIV/0!</v>
      </c>
      <c r="O509" s="393" t="e">
        <f t="shared" ca="1" si="163"/>
        <v>#DIV/0!</v>
      </c>
      <c r="P509" s="393" t="e">
        <f t="shared" ca="1" si="163"/>
        <v>#DIV/0!</v>
      </c>
      <c r="Q509" s="393" t="e">
        <f t="shared" ca="1" si="163"/>
        <v>#DIV/0!</v>
      </c>
    </row>
    <row r="510" spans="2:18">
      <c r="C510" s="392" t="s">
        <v>1277</v>
      </c>
      <c r="D510" s="393" t="e">
        <f t="shared" ref="D510:Q510" ca="1" si="164">D519/D513</f>
        <v>#DIV/0!</v>
      </c>
      <c r="E510" s="393" t="e">
        <f t="shared" ca="1" si="164"/>
        <v>#DIV/0!</v>
      </c>
      <c r="F510" s="393" t="e">
        <f t="shared" ca="1" si="164"/>
        <v>#DIV/0!</v>
      </c>
      <c r="G510" s="393" t="e">
        <f t="shared" ca="1" si="164"/>
        <v>#DIV/0!</v>
      </c>
      <c r="H510" s="393" t="e">
        <f t="shared" ca="1" si="164"/>
        <v>#DIV/0!</v>
      </c>
      <c r="I510" s="393" t="e">
        <f t="shared" ca="1" si="164"/>
        <v>#DIV/0!</v>
      </c>
      <c r="J510" s="393" t="e">
        <f t="shared" ca="1" si="164"/>
        <v>#DIV/0!</v>
      </c>
      <c r="K510" s="393" t="e">
        <f t="shared" ca="1" si="164"/>
        <v>#DIV/0!</v>
      </c>
      <c r="L510" s="393" t="e">
        <f t="shared" ca="1" si="164"/>
        <v>#DIV/0!</v>
      </c>
      <c r="M510" s="393" t="e">
        <f t="shared" ca="1" si="164"/>
        <v>#DIV/0!</v>
      </c>
      <c r="N510" s="393" t="e">
        <f t="shared" ca="1" si="164"/>
        <v>#DIV/0!</v>
      </c>
      <c r="O510" s="393" t="e">
        <f t="shared" ca="1" si="164"/>
        <v>#DIV/0!</v>
      </c>
      <c r="P510" s="393" t="e">
        <f t="shared" ca="1" si="164"/>
        <v>#DIV/0!</v>
      </c>
      <c r="Q510" s="393" t="e">
        <f t="shared" ca="1" si="164"/>
        <v>#DIV/0!</v>
      </c>
    </row>
    <row r="511" spans="2:18" ht="15" customHeight="1" thickBot="1">
      <c r="C511" s="392" t="s">
        <v>1278</v>
      </c>
      <c r="D511" s="1815" t="e">
        <f ca="1">D509*UW!$D$21</f>
        <v>#DIV/0!</v>
      </c>
      <c r="E511" s="1815" t="e">
        <f ca="1">E509*UW!$D$21</f>
        <v>#DIV/0!</v>
      </c>
      <c r="F511" s="1815" t="e">
        <f ca="1">F509*UW!$D$21</f>
        <v>#DIV/0!</v>
      </c>
      <c r="G511" s="1815" t="e">
        <f ca="1">G509*UW!$D$21</f>
        <v>#DIV/0!</v>
      </c>
      <c r="H511" s="1815" t="e">
        <f ca="1">H509*UW!$D$21</f>
        <v>#DIV/0!</v>
      </c>
      <c r="I511" s="1815" t="e">
        <f ca="1">I509*UW!$D$21</f>
        <v>#DIV/0!</v>
      </c>
      <c r="J511" s="1815" t="e">
        <f ca="1">J509*UW!$D$21</f>
        <v>#DIV/0!</v>
      </c>
      <c r="K511" s="1815" t="e">
        <f ca="1">K509*UW!$D$21</f>
        <v>#DIV/0!</v>
      </c>
      <c r="L511" s="1815" t="e">
        <f ca="1">L509*UW!$D$21</f>
        <v>#DIV/0!</v>
      </c>
      <c r="M511" s="1815" t="e">
        <f ca="1">M509*UW!$D$21</f>
        <v>#DIV/0!</v>
      </c>
      <c r="N511" s="1815" t="e">
        <f ca="1">N509*UW!$D$21</f>
        <v>#DIV/0!</v>
      </c>
      <c r="O511" s="1815" t="e">
        <f ca="1">O509*UW!$D$21</f>
        <v>#DIV/0!</v>
      </c>
      <c r="P511" s="1815" t="e">
        <f ca="1">P509*UW!$D$21</f>
        <v>#DIV/0!</v>
      </c>
      <c r="Q511" s="1815" t="e">
        <f ca="1">Q509*UW!$D$21</f>
        <v>#DIV/0!</v>
      </c>
    </row>
    <row r="512" spans="2:18">
      <c r="C512" s="394" t="s">
        <v>113</v>
      </c>
      <c r="D512" s="395" t="s">
        <v>124</v>
      </c>
      <c r="E512" s="394">
        <f>P441+1</f>
        <v>85</v>
      </c>
      <c r="F512" s="394">
        <f t="shared" ref="F512:P512" si="165">E512+1</f>
        <v>86</v>
      </c>
      <c r="G512" s="394">
        <f t="shared" si="165"/>
        <v>87</v>
      </c>
      <c r="H512" s="394">
        <f t="shared" si="165"/>
        <v>88</v>
      </c>
      <c r="I512" s="394">
        <f t="shared" si="165"/>
        <v>89</v>
      </c>
      <c r="J512" s="394">
        <f t="shared" si="165"/>
        <v>90</v>
      </c>
      <c r="K512" s="394">
        <f t="shared" si="165"/>
        <v>91</v>
      </c>
      <c r="L512" s="394">
        <f t="shared" si="165"/>
        <v>92</v>
      </c>
      <c r="M512" s="394">
        <f t="shared" si="165"/>
        <v>93</v>
      </c>
      <c r="N512" s="394">
        <f t="shared" si="165"/>
        <v>94</v>
      </c>
      <c r="O512" s="394">
        <f t="shared" si="165"/>
        <v>95</v>
      </c>
      <c r="P512" s="394">
        <f t="shared" si="165"/>
        <v>96</v>
      </c>
      <c r="Q512" s="395" t="s">
        <v>603</v>
      </c>
      <c r="R512" s="232" t="s">
        <v>1279</v>
      </c>
    </row>
    <row r="513" spans="2:18">
      <c r="B513" t="s">
        <v>1137</v>
      </c>
      <c r="C513" s="396" t="s">
        <v>386</v>
      </c>
      <c r="D513" s="1816">
        <f t="shared" ref="D513:D531" ca="1" si="166">P442</f>
        <v>0</v>
      </c>
      <c r="E513" s="1817">
        <f ca="1">SUMIF(UW!$E$612:$DT$612,'Mthly Bdgt'!E$512,UW!$E613:$DT613)</f>
        <v>0</v>
      </c>
      <c r="F513" s="1817">
        <f ca="1">SUMIF(UW!$E$612:$DT$612,'Mthly Bdgt'!F$512,UW!$E613:$DT613)</f>
        <v>0</v>
      </c>
      <c r="G513" s="1817">
        <f ca="1">SUMIF(UW!$E$612:$DT$612,'Mthly Bdgt'!G$512,UW!$E613:$DT613)</f>
        <v>0</v>
      </c>
      <c r="H513" s="1817">
        <f ca="1">SUMIF(UW!$E$612:$DT$612,'Mthly Bdgt'!H$512,UW!$E613:$DT613)</f>
        <v>0</v>
      </c>
      <c r="I513" s="1817">
        <f ca="1">SUMIF(UW!$E$612:$DT$612,'Mthly Bdgt'!I$512,UW!$E613:$DT613)</f>
        <v>0</v>
      </c>
      <c r="J513" s="1817">
        <f ca="1">SUMIF(UW!$E$612:$DT$612,'Mthly Bdgt'!J$512,UW!$E613:$DT613)</f>
        <v>0</v>
      </c>
      <c r="K513" s="1817">
        <f ca="1">SUMIF(UW!$E$612:$DT$612,'Mthly Bdgt'!K$512,UW!$E613:$DT613)</f>
        <v>0</v>
      </c>
      <c r="L513" s="1817">
        <f ca="1">SUMIF(UW!$E$612:$DT$612,'Mthly Bdgt'!L$512,UW!$E613:$DT613)</f>
        <v>0</v>
      </c>
      <c r="M513" s="1817">
        <f ca="1">SUMIF(UW!$E$612:$DT$612,'Mthly Bdgt'!M$512,UW!$E613:$DT613)</f>
        <v>0</v>
      </c>
      <c r="N513" s="1817">
        <f ca="1">SUMIF(UW!$E$612:$DT$612,'Mthly Bdgt'!N$512,UW!$E613:$DT613)</f>
        <v>0</v>
      </c>
      <c r="O513" s="1817">
        <f ca="1">SUMIF(UW!$E$612:$DT$612,'Mthly Bdgt'!O$512,UW!$E613:$DT613)</f>
        <v>0</v>
      </c>
      <c r="P513" s="1817">
        <f ca="1">SUMIF(UW!$E$612:$DT$612,'Mthly Bdgt'!P$512,UW!$E613:$DT613)</f>
        <v>0</v>
      </c>
      <c r="Q513" s="1816">
        <f ca="1">SUM(E513:P513)</f>
        <v>0</v>
      </c>
      <c r="R513" s="1818">
        <f ca="1">Q513-UW!L223</f>
        <v>0</v>
      </c>
    </row>
    <row r="514" spans="2:18">
      <c r="C514" s="397" t="s">
        <v>115</v>
      </c>
      <c r="D514" s="1819">
        <f t="shared" ca="1" si="166"/>
        <v>0</v>
      </c>
      <c r="E514" s="1820">
        <f ca="1">SUMIF(UW!$E$612:$DT$612,'Mthly Bdgt'!E$512,UW!$E614:$DT614)</f>
        <v>0</v>
      </c>
      <c r="F514" s="1820">
        <f ca="1">SUMIF(UW!$E$612:$DT$612,'Mthly Bdgt'!F$512,UW!$E614:$DT614)</f>
        <v>0</v>
      </c>
      <c r="G514" s="1820">
        <f ca="1">SUMIF(UW!$E$612:$DT$612,'Mthly Bdgt'!G$512,UW!$E614:$DT614)</f>
        <v>0</v>
      </c>
      <c r="H514" s="1820">
        <f ca="1">SUMIF(UW!$E$612:$DT$612,'Mthly Bdgt'!H$512,UW!$E614:$DT614)</f>
        <v>0</v>
      </c>
      <c r="I514" s="1820">
        <f ca="1">SUMIF(UW!$E$612:$DT$612,'Mthly Bdgt'!I$512,UW!$E614:$DT614)</f>
        <v>0</v>
      </c>
      <c r="J514" s="1820">
        <f ca="1">SUMIF(UW!$E$612:$DT$612,'Mthly Bdgt'!J$512,UW!$E614:$DT614)</f>
        <v>0</v>
      </c>
      <c r="K514" s="1820">
        <f ca="1">SUMIF(UW!$E$612:$DT$612,'Mthly Bdgt'!K$512,UW!$E614:$DT614)</f>
        <v>0</v>
      </c>
      <c r="L514" s="1820">
        <f ca="1">SUMIF(UW!$E$612:$DT$612,'Mthly Bdgt'!L$512,UW!$E614:$DT614)</f>
        <v>0</v>
      </c>
      <c r="M514" s="1820">
        <f ca="1">SUMIF(UW!$E$612:$DT$612,'Mthly Bdgt'!M$512,UW!$E614:$DT614)</f>
        <v>0</v>
      </c>
      <c r="N514" s="1820">
        <f ca="1">SUMIF(UW!$E$612:$DT$612,'Mthly Bdgt'!N$512,UW!$E614:$DT614)</f>
        <v>0</v>
      </c>
      <c r="O514" s="1820">
        <f ca="1">SUMIF(UW!$E$612:$DT$612,'Mthly Bdgt'!O$512,UW!$E614:$DT614)</f>
        <v>0</v>
      </c>
      <c r="P514" s="1820">
        <f ca="1">SUMIF(UW!$E$612:$DT$612,'Mthly Bdgt'!P$512,UW!$E614:$DT614)</f>
        <v>0</v>
      </c>
      <c r="Q514" s="1819">
        <f ca="1">SUM(E514:P514)</f>
        <v>0</v>
      </c>
      <c r="R514" s="1818">
        <f ca="1">Q514-UW!L224</f>
        <v>0</v>
      </c>
    </row>
    <row r="515" spans="2:18">
      <c r="B515" t="s">
        <v>1280</v>
      </c>
      <c r="C515" s="396" t="s">
        <v>116</v>
      </c>
      <c r="D515" s="1816">
        <f t="shared" ca="1" si="166"/>
        <v>0</v>
      </c>
      <c r="E515" s="1817">
        <f t="shared" ref="E515:Q515" ca="1" si="167">SUM(E513:E514)</f>
        <v>0</v>
      </c>
      <c r="F515" s="1817">
        <f t="shared" ca="1" si="167"/>
        <v>0</v>
      </c>
      <c r="G515" s="1817">
        <f t="shared" ca="1" si="167"/>
        <v>0</v>
      </c>
      <c r="H515" s="1817">
        <f t="shared" ca="1" si="167"/>
        <v>0</v>
      </c>
      <c r="I515" s="1817">
        <f t="shared" ca="1" si="167"/>
        <v>0</v>
      </c>
      <c r="J515" s="1817">
        <f t="shared" ca="1" si="167"/>
        <v>0</v>
      </c>
      <c r="K515" s="1817">
        <f t="shared" ca="1" si="167"/>
        <v>0</v>
      </c>
      <c r="L515" s="1817">
        <f t="shared" ca="1" si="167"/>
        <v>0</v>
      </c>
      <c r="M515" s="1817">
        <f t="shared" ca="1" si="167"/>
        <v>0</v>
      </c>
      <c r="N515" s="1817">
        <f t="shared" ca="1" si="167"/>
        <v>0</v>
      </c>
      <c r="O515" s="1817">
        <f t="shared" ca="1" si="167"/>
        <v>0</v>
      </c>
      <c r="P515" s="1817">
        <f t="shared" ca="1" si="167"/>
        <v>0</v>
      </c>
      <c r="Q515" s="1816">
        <f t="shared" ca="1" si="167"/>
        <v>0</v>
      </c>
      <c r="R515" s="1818">
        <f ca="1">Q515-UW!L225</f>
        <v>0</v>
      </c>
    </row>
    <row r="516" spans="2:18">
      <c r="C516" s="397" t="s">
        <v>117</v>
      </c>
      <c r="D516" s="1819">
        <f t="shared" ca="1" si="166"/>
        <v>0</v>
      </c>
      <c r="E516" s="1820">
        <f ca="1">SUMIF(UW!$E$612:$DT$612,'Mthly Bdgt'!E$512,UW!$E616:$DT616)</f>
        <v>0</v>
      </c>
      <c r="F516" s="1820">
        <f ca="1">SUMIF(UW!$E$612:$DT$612,'Mthly Bdgt'!F$512,UW!$E616:$DT616)</f>
        <v>0</v>
      </c>
      <c r="G516" s="1820">
        <f ca="1">SUMIF(UW!$E$612:$DT$612,'Mthly Bdgt'!G$512,UW!$E616:$DT616)</f>
        <v>0</v>
      </c>
      <c r="H516" s="1820">
        <f ca="1">SUMIF(UW!$E$612:$DT$612,'Mthly Bdgt'!H$512,UW!$E616:$DT616)</f>
        <v>0</v>
      </c>
      <c r="I516" s="1820">
        <f ca="1">SUMIF(UW!$E$612:$DT$612,'Mthly Bdgt'!I$512,UW!$E616:$DT616)</f>
        <v>0</v>
      </c>
      <c r="J516" s="1820">
        <f ca="1">SUMIF(UW!$E$612:$DT$612,'Mthly Bdgt'!J$512,UW!$E616:$DT616)</f>
        <v>0</v>
      </c>
      <c r="K516" s="1820">
        <f ca="1">SUMIF(UW!$E$612:$DT$612,'Mthly Bdgt'!K$512,UW!$E616:$DT616)</f>
        <v>0</v>
      </c>
      <c r="L516" s="1820">
        <f ca="1">SUMIF(UW!$E$612:$DT$612,'Mthly Bdgt'!L$512,UW!$E616:$DT616)</f>
        <v>0</v>
      </c>
      <c r="M516" s="1820">
        <f ca="1">SUMIF(UW!$E$612:$DT$612,'Mthly Bdgt'!M$512,UW!$E616:$DT616)</f>
        <v>0</v>
      </c>
      <c r="N516" s="1820">
        <f ca="1">SUMIF(UW!$E$612:$DT$612,'Mthly Bdgt'!N$512,UW!$E616:$DT616)</f>
        <v>0</v>
      </c>
      <c r="O516" s="1820">
        <f ca="1">SUMIF(UW!$E$612:$DT$612,'Mthly Bdgt'!O$512,UW!$E616:$DT616)</f>
        <v>0</v>
      </c>
      <c r="P516" s="1820">
        <f ca="1">SUMIF(UW!$E$612:$DT$612,'Mthly Bdgt'!P$512,UW!$E616:$DT616)</f>
        <v>0</v>
      </c>
      <c r="Q516" s="1819">
        <f ca="1">SUM(E516:P516)</f>
        <v>0</v>
      </c>
      <c r="R516" s="1818">
        <f ca="1">Q516-UW!L226</f>
        <v>0</v>
      </c>
    </row>
    <row r="517" spans="2:18">
      <c r="B517" t="s">
        <v>1281</v>
      </c>
      <c r="C517" s="396" t="s">
        <v>387</v>
      </c>
      <c r="D517" s="1816">
        <f t="shared" ca="1" si="166"/>
        <v>0</v>
      </c>
      <c r="E517" s="1817">
        <f t="shared" ref="E517:Q517" ca="1" si="168">SUM(E515:E516)</f>
        <v>0</v>
      </c>
      <c r="F517" s="1817">
        <f t="shared" ca="1" si="168"/>
        <v>0</v>
      </c>
      <c r="G517" s="1817">
        <f t="shared" ca="1" si="168"/>
        <v>0</v>
      </c>
      <c r="H517" s="1817">
        <f t="shared" ca="1" si="168"/>
        <v>0</v>
      </c>
      <c r="I517" s="1817">
        <f t="shared" ca="1" si="168"/>
        <v>0</v>
      </c>
      <c r="J517" s="1817">
        <f t="shared" ca="1" si="168"/>
        <v>0</v>
      </c>
      <c r="K517" s="1817">
        <f t="shared" ca="1" si="168"/>
        <v>0</v>
      </c>
      <c r="L517" s="1817">
        <f t="shared" ca="1" si="168"/>
        <v>0</v>
      </c>
      <c r="M517" s="1817">
        <f t="shared" ca="1" si="168"/>
        <v>0</v>
      </c>
      <c r="N517" s="1817">
        <f t="shared" ca="1" si="168"/>
        <v>0</v>
      </c>
      <c r="O517" s="1817">
        <f t="shared" ca="1" si="168"/>
        <v>0</v>
      </c>
      <c r="P517" s="1817">
        <f t="shared" ca="1" si="168"/>
        <v>0</v>
      </c>
      <c r="Q517" s="1816">
        <f t="shared" ca="1" si="168"/>
        <v>0</v>
      </c>
      <c r="R517" s="1818">
        <f ca="1">Q517-UW!L227</f>
        <v>0</v>
      </c>
    </row>
    <row r="518" spans="2:18">
      <c r="B518" s="1821">
        <v>8</v>
      </c>
      <c r="C518" s="397" t="s">
        <v>1282</v>
      </c>
      <c r="D518" s="1819">
        <f t="shared" ca="1" si="166"/>
        <v>0</v>
      </c>
      <c r="E518" s="1820">
        <f ca="1">-IF(OFFSET(UW!$D$199,,ROUNDUP('Mthly Bdgt'!E512/12,0))="Yes",(E504*UW!$D$23*E534)/12,0)</f>
        <v>0</v>
      </c>
      <c r="F518" s="1820">
        <f ca="1">-IF(OFFSET(UW!$D$199,,ROUNDUP('Mthly Bdgt'!F512/12,0))="Yes",(F504*UW!$D$23*F534)/12,0)</f>
        <v>0</v>
      </c>
      <c r="G518" s="1820">
        <f ca="1">-IF(OFFSET(UW!$D$199,,ROUNDUP('Mthly Bdgt'!G512/12,0))="Yes",(G504*UW!$D$23*G534)/12,0)</f>
        <v>0</v>
      </c>
      <c r="H518" s="1820">
        <f ca="1">-IF(OFFSET(UW!$D$199,,ROUNDUP('Mthly Bdgt'!H512/12,0))="Yes",(H504*UW!$D$23*H534)/12,0)</f>
        <v>0</v>
      </c>
      <c r="I518" s="1820">
        <f ca="1">-IF(OFFSET(UW!$D$199,,ROUNDUP('Mthly Bdgt'!I512/12,0))="Yes",(I504*UW!$D$23*I534)/12,0)</f>
        <v>0</v>
      </c>
      <c r="J518" s="1820">
        <f ca="1">-IF(OFFSET(UW!$D$199,,ROUNDUP('Mthly Bdgt'!J512/12,0))="Yes",(J504*UW!$D$23*J534)/12,0)</f>
        <v>0</v>
      </c>
      <c r="K518" s="1820">
        <f ca="1">-IF(OFFSET(UW!$D$199,,ROUNDUP('Mthly Bdgt'!K512/12,0))="Yes",(K504*UW!$D$23*K534)/12,0)</f>
        <v>0</v>
      </c>
      <c r="L518" s="1820">
        <f ca="1">-IF(OFFSET(UW!$D$199,,ROUNDUP('Mthly Bdgt'!L512/12,0))="Yes",(L504*UW!$D$23*L534)/12,0)</f>
        <v>0</v>
      </c>
      <c r="M518" s="1820">
        <f ca="1">-IF(OFFSET(UW!$D$199,,ROUNDUP('Mthly Bdgt'!M512/12,0))="Yes",(M504*UW!$D$23*M534)/12,0)</f>
        <v>0</v>
      </c>
      <c r="N518" s="1820">
        <f ca="1">-IF(OFFSET(UW!$D$199,,ROUNDUP('Mthly Bdgt'!N512/12,0))="Yes",(N504*UW!$D$23*N534)/12,0)</f>
        <v>0</v>
      </c>
      <c r="O518" s="1820">
        <f ca="1">-IF(OFFSET(UW!$D$199,,ROUNDUP('Mthly Bdgt'!O512/12,0))="Yes",(O504*UW!$D$23*O534)/12,0)</f>
        <v>0</v>
      </c>
      <c r="P518" s="1820">
        <f ca="1">-IF(OFFSET(UW!$D$199,,ROUNDUP('Mthly Bdgt'!P512/12,0))="Yes",(P504*UW!$D$23*P534)/12,0)</f>
        <v>0</v>
      </c>
      <c r="Q518" s="1819">
        <f ca="1">SUM(E518:P518)</f>
        <v>0</v>
      </c>
      <c r="R518" s="1818">
        <f ca="1">Q518-UW!L228</f>
        <v>0</v>
      </c>
    </row>
    <row r="519" spans="2:18">
      <c r="C519" s="396" t="s">
        <v>1242</v>
      </c>
      <c r="D519" s="1816">
        <f t="shared" ca="1" si="166"/>
        <v>0</v>
      </c>
      <c r="E519" s="1817">
        <f t="shared" ref="E519:Q519" ca="1" si="169">SUM(E517:E518)</f>
        <v>0</v>
      </c>
      <c r="F519" s="1817">
        <f t="shared" ca="1" si="169"/>
        <v>0</v>
      </c>
      <c r="G519" s="1817">
        <f t="shared" ca="1" si="169"/>
        <v>0</v>
      </c>
      <c r="H519" s="1817">
        <f t="shared" ca="1" si="169"/>
        <v>0</v>
      </c>
      <c r="I519" s="1817">
        <f t="shared" ca="1" si="169"/>
        <v>0</v>
      </c>
      <c r="J519" s="1817">
        <f t="shared" ca="1" si="169"/>
        <v>0</v>
      </c>
      <c r="K519" s="1817">
        <f t="shared" ca="1" si="169"/>
        <v>0</v>
      </c>
      <c r="L519" s="1817">
        <f t="shared" ca="1" si="169"/>
        <v>0</v>
      </c>
      <c r="M519" s="1817">
        <f t="shared" ca="1" si="169"/>
        <v>0</v>
      </c>
      <c r="N519" s="1817">
        <f t="shared" ca="1" si="169"/>
        <v>0</v>
      </c>
      <c r="O519" s="1817">
        <f t="shared" ca="1" si="169"/>
        <v>0</v>
      </c>
      <c r="P519" s="1817">
        <f t="shared" ca="1" si="169"/>
        <v>0</v>
      </c>
      <c r="Q519" s="1816">
        <f t="shared" ca="1" si="169"/>
        <v>0</v>
      </c>
      <c r="R519" s="1818">
        <f ca="1">Q519-UW!L229</f>
        <v>0</v>
      </c>
    </row>
    <row r="520" spans="2:18" hidden="1">
      <c r="C520" s="396"/>
      <c r="D520" s="1822">
        <f t="shared" ca="1" si="166"/>
        <v>0</v>
      </c>
      <c r="E520" s="1818">
        <f ca="1">SUMIF(UW!$E$612:$DT$612,'Mthly Bdgt'!E$512,UW!$E620:$DT620)</f>
        <v>0</v>
      </c>
      <c r="F520" s="1818">
        <f ca="1">SUMIF(UW!$E$612:$DT$612,'Mthly Bdgt'!F$512,UW!$E620:$DT620)</f>
        <v>0</v>
      </c>
      <c r="G520" s="1818">
        <f ca="1">SUMIF(UW!$E$612:$DT$612,'Mthly Bdgt'!G$512,UW!$E620:$DT620)</f>
        <v>0</v>
      </c>
      <c r="H520" s="1818">
        <f ca="1">SUMIF(UW!$E$612:$DT$612,'Mthly Bdgt'!H$512,UW!$E620:$DT620)</f>
        <v>0</v>
      </c>
      <c r="I520" s="1818">
        <f ca="1">SUMIF(UW!$E$612:$DT$612,'Mthly Bdgt'!I$512,UW!$E620:$DT620)</f>
        <v>0</v>
      </c>
      <c r="J520" s="1818">
        <f ca="1">SUMIF(UW!$E$612:$DT$612,'Mthly Bdgt'!J$512,UW!$E620:$DT620)</f>
        <v>0</v>
      </c>
      <c r="K520" s="1818">
        <f ca="1">SUMIF(UW!$E$612:$DT$612,'Mthly Bdgt'!K$512,UW!$E620:$DT620)</f>
        <v>0</v>
      </c>
      <c r="L520" s="1818">
        <f ca="1">SUMIF(UW!$E$612:$DT$612,'Mthly Bdgt'!L$512,UW!$E620:$DT620)</f>
        <v>0</v>
      </c>
      <c r="M520" s="1818">
        <f ca="1">SUMIF(UW!$E$612:$DT$612,'Mthly Bdgt'!M$512,UW!$E620:$DT620)</f>
        <v>0</v>
      </c>
      <c r="N520" s="1818">
        <f ca="1">SUMIF(UW!$E$612:$DT$612,'Mthly Bdgt'!N$512,UW!$E620:$DT620)</f>
        <v>0</v>
      </c>
      <c r="O520" s="1818">
        <f ca="1">SUMIF(UW!$E$612:$DT$612,'Mthly Bdgt'!O$512,UW!$E620:$DT620)</f>
        <v>0</v>
      </c>
      <c r="P520" s="1818">
        <f ca="1">SUMIF(UW!$E$612:$DT$612,'Mthly Bdgt'!P$512,UW!$E620:$DT620)</f>
        <v>0</v>
      </c>
      <c r="Q520" s="1822"/>
      <c r="R520" s="1818">
        <f ca="1">Q520-UW!L231</f>
        <v>0</v>
      </c>
    </row>
    <row r="521" spans="2:18">
      <c r="C521" s="398" t="s">
        <v>407</v>
      </c>
      <c r="D521" s="1822">
        <f t="shared" ca="1" si="166"/>
        <v>0</v>
      </c>
      <c r="E521" s="1818">
        <f ca="1">SUMIF(UW!$E$612:$DT$612,'Mthly Bdgt'!E$512,UW!$E674:$DT674)</f>
        <v>0</v>
      </c>
      <c r="F521" s="1818">
        <f ca="1">SUMIF(UW!$E$612:$DT$612,'Mthly Bdgt'!F$512,UW!$E674:$DT674)</f>
        <v>0</v>
      </c>
      <c r="G521" s="1818">
        <f ca="1">SUMIF(UW!$E$612:$DT$612,'Mthly Bdgt'!G$512,UW!$E674:$DT674)</f>
        <v>0</v>
      </c>
      <c r="H521" s="1818">
        <f ca="1">SUMIF(UW!$E$612:$DT$612,'Mthly Bdgt'!H$512,UW!$E674:$DT674)</f>
        <v>0</v>
      </c>
      <c r="I521" s="1818">
        <f ca="1">SUMIF(UW!$E$612:$DT$612,'Mthly Bdgt'!I$512,UW!$E674:$DT674)</f>
        <v>0</v>
      </c>
      <c r="J521" s="1818">
        <f ca="1">SUMIF(UW!$E$612:$DT$612,'Mthly Bdgt'!J$512,UW!$E674:$DT674)</f>
        <v>0</v>
      </c>
      <c r="K521" s="1818">
        <f ca="1">SUMIF(UW!$E$612:$DT$612,'Mthly Bdgt'!K$512,UW!$E674:$DT674)</f>
        <v>0</v>
      </c>
      <c r="L521" s="1818">
        <f ca="1">SUMIF(UW!$E$612:$DT$612,'Mthly Bdgt'!L$512,UW!$E674:$DT674)</f>
        <v>0</v>
      </c>
      <c r="M521" s="1818">
        <f ca="1">SUMIF(UW!$E$612:$DT$612,'Mthly Bdgt'!M$512,UW!$E674:$DT674)</f>
        <v>0</v>
      </c>
      <c r="N521" s="1818">
        <f ca="1">SUMIF(UW!$E$612:$DT$612,'Mthly Bdgt'!N$512,UW!$E674:$DT674)</f>
        <v>0</v>
      </c>
      <c r="O521" s="1818">
        <f ca="1">SUMIF(UW!$E$612:$DT$612,'Mthly Bdgt'!O$512,UW!$E674:$DT674)</f>
        <v>0</v>
      </c>
      <c r="P521" s="1818">
        <f ca="1">SUMIF(UW!$E$612:$DT$612,'Mthly Bdgt'!P$512,UW!$E674:$DT674)</f>
        <v>0</v>
      </c>
      <c r="Q521" s="1822">
        <f t="shared" ref="Q521:Q532" ca="1" si="170">SUM(E521:P521)</f>
        <v>0</v>
      </c>
      <c r="R521" s="1818">
        <f ca="1">Q521-UW!L317</f>
        <v>0</v>
      </c>
    </row>
    <row r="522" spans="2:18">
      <c r="C522" s="398" t="s">
        <v>408</v>
      </c>
      <c r="D522" s="1822">
        <f t="shared" ca="1" si="166"/>
        <v>0</v>
      </c>
      <c r="E522" s="1818">
        <f ca="1">SUMIF(UW!$E$612:$DT$612,'Mthly Bdgt'!E$512,UW!$E675:$DT675)</f>
        <v>0</v>
      </c>
      <c r="F522" s="1818">
        <f ca="1">SUMIF(UW!$E$612:$DT$612,'Mthly Bdgt'!F$512,UW!$E675:$DT675)</f>
        <v>0</v>
      </c>
      <c r="G522" s="1818">
        <f ca="1">SUMIF(UW!$E$612:$DT$612,'Mthly Bdgt'!G$512,UW!$E675:$DT675)</f>
        <v>0</v>
      </c>
      <c r="H522" s="1818">
        <f ca="1">SUMIF(UW!$E$612:$DT$612,'Mthly Bdgt'!H$512,UW!$E675:$DT675)</f>
        <v>0</v>
      </c>
      <c r="I522" s="1818">
        <f ca="1">SUMIF(UW!$E$612:$DT$612,'Mthly Bdgt'!I$512,UW!$E675:$DT675)</f>
        <v>0</v>
      </c>
      <c r="J522" s="1818">
        <f ca="1">SUMIF(UW!$E$612:$DT$612,'Mthly Bdgt'!J$512,UW!$E675:$DT675)</f>
        <v>0</v>
      </c>
      <c r="K522" s="1818">
        <f ca="1">SUMIF(UW!$E$612:$DT$612,'Mthly Bdgt'!K$512,UW!$E675:$DT675)</f>
        <v>0</v>
      </c>
      <c r="L522" s="1818">
        <f ca="1">SUMIF(UW!$E$612:$DT$612,'Mthly Bdgt'!L$512,UW!$E675:$DT675)</f>
        <v>0</v>
      </c>
      <c r="M522" s="1818">
        <f ca="1">SUMIF(UW!$E$612:$DT$612,'Mthly Bdgt'!M$512,UW!$E675:$DT675)</f>
        <v>0</v>
      </c>
      <c r="N522" s="1818">
        <f ca="1">SUMIF(UW!$E$612:$DT$612,'Mthly Bdgt'!N$512,UW!$E675:$DT675)</f>
        <v>0</v>
      </c>
      <c r="O522" s="1818">
        <f ca="1">SUMIF(UW!$E$612:$DT$612,'Mthly Bdgt'!O$512,UW!$E675:$DT675)</f>
        <v>0</v>
      </c>
      <c r="P522" s="1818">
        <f ca="1">SUMIF(UW!$E$612:$DT$612,'Mthly Bdgt'!P$512,UW!$E675:$DT675)</f>
        <v>0</v>
      </c>
      <c r="Q522" s="1822">
        <f t="shared" ca="1" si="170"/>
        <v>0</v>
      </c>
      <c r="R522" s="1818">
        <f ca="1">Q522-UW!L318</f>
        <v>0</v>
      </c>
    </row>
    <row r="523" spans="2:18">
      <c r="C523" s="398" t="s">
        <v>409</v>
      </c>
      <c r="D523" s="1822">
        <f t="shared" ca="1" si="166"/>
        <v>0</v>
      </c>
      <c r="E523" s="1818">
        <f ca="1">SUMIF(UW!$E$612:$DT$612,'Mthly Bdgt'!E$512,UW!$E676:$DT676)</f>
        <v>0</v>
      </c>
      <c r="F523" s="1818">
        <f ca="1">SUMIF(UW!$E$612:$DT$612,'Mthly Bdgt'!F$512,UW!$E676:$DT676)</f>
        <v>0</v>
      </c>
      <c r="G523" s="1818">
        <f ca="1">SUMIF(UW!$E$612:$DT$612,'Mthly Bdgt'!G$512,UW!$E676:$DT676)</f>
        <v>0</v>
      </c>
      <c r="H523" s="1818">
        <f ca="1">SUMIF(UW!$E$612:$DT$612,'Mthly Bdgt'!H$512,UW!$E676:$DT676)</f>
        <v>0</v>
      </c>
      <c r="I523" s="1818">
        <f ca="1">SUMIF(UW!$E$612:$DT$612,'Mthly Bdgt'!I$512,UW!$E676:$DT676)</f>
        <v>0</v>
      </c>
      <c r="J523" s="1818">
        <f ca="1">SUMIF(UW!$E$612:$DT$612,'Mthly Bdgt'!J$512,UW!$E676:$DT676)</f>
        <v>0</v>
      </c>
      <c r="K523" s="1818">
        <f ca="1">SUMIF(UW!$E$612:$DT$612,'Mthly Bdgt'!K$512,UW!$E676:$DT676)</f>
        <v>0</v>
      </c>
      <c r="L523" s="1818">
        <f ca="1">SUMIF(UW!$E$612:$DT$612,'Mthly Bdgt'!L$512,UW!$E676:$DT676)</f>
        <v>0</v>
      </c>
      <c r="M523" s="1818">
        <f ca="1">SUMIF(UW!$E$612:$DT$612,'Mthly Bdgt'!M$512,UW!$E676:$DT676)</f>
        <v>0</v>
      </c>
      <c r="N523" s="1818">
        <f ca="1">SUMIF(UW!$E$612:$DT$612,'Mthly Bdgt'!N$512,UW!$E676:$DT676)</f>
        <v>0</v>
      </c>
      <c r="O523" s="1818">
        <f ca="1">SUMIF(UW!$E$612:$DT$612,'Mthly Bdgt'!O$512,UW!$E676:$DT676)</f>
        <v>0</v>
      </c>
      <c r="P523" s="1818">
        <f ca="1">SUMIF(UW!$E$612:$DT$612,'Mthly Bdgt'!P$512,UW!$E676:$DT676)</f>
        <v>0</v>
      </c>
      <c r="Q523" s="1822">
        <f t="shared" ca="1" si="170"/>
        <v>0</v>
      </c>
      <c r="R523" s="1818">
        <f ca="1">Q523-UW!L319</f>
        <v>0</v>
      </c>
    </row>
    <row r="524" spans="2:18">
      <c r="C524" s="398" t="s">
        <v>1284</v>
      </c>
      <c r="D524" s="1822">
        <f t="shared" si="166"/>
        <v>0</v>
      </c>
      <c r="E524" s="1818">
        <f>SUMIF(UW!$E$612:$DT$612,'Mthly Bdgt'!E$512,UW!$E677:$DT677)</f>
        <v>0</v>
      </c>
      <c r="F524" s="1818">
        <f>SUMIF(UW!$E$612:$DT$612,'Mthly Bdgt'!F$512,UW!$E677:$DT677)</f>
        <v>0</v>
      </c>
      <c r="G524" s="1818">
        <f>SUMIF(UW!$E$612:$DT$612,'Mthly Bdgt'!G$512,UW!$E677:$DT677)</f>
        <v>0</v>
      </c>
      <c r="H524" s="1818">
        <f>SUMIF(UW!$E$612:$DT$612,'Mthly Bdgt'!H$512,UW!$E677:$DT677)</f>
        <v>0</v>
      </c>
      <c r="I524" s="1818">
        <f>SUMIF(UW!$E$612:$DT$612,'Mthly Bdgt'!I$512,UW!$E677:$DT677)</f>
        <v>0</v>
      </c>
      <c r="J524" s="1818">
        <f>SUMIF(UW!$E$612:$DT$612,'Mthly Bdgt'!J$512,UW!$E677:$DT677)</f>
        <v>0</v>
      </c>
      <c r="K524" s="1818">
        <f>SUMIF(UW!$E$612:$DT$612,'Mthly Bdgt'!K$512,UW!$E677:$DT677)</f>
        <v>0</v>
      </c>
      <c r="L524" s="1818">
        <f>SUMIF(UW!$E$612:$DT$612,'Mthly Bdgt'!L$512,UW!$E677:$DT677)</f>
        <v>0</v>
      </c>
      <c r="M524" s="1818">
        <f>SUMIF(UW!$E$612:$DT$612,'Mthly Bdgt'!M$512,UW!$E677:$DT677)</f>
        <v>0</v>
      </c>
      <c r="N524" s="1818">
        <f>SUMIF(UW!$E$612:$DT$612,'Mthly Bdgt'!N$512,UW!$E677:$DT677)</f>
        <v>0</v>
      </c>
      <c r="O524" s="1818">
        <f>SUMIF(UW!$E$612:$DT$612,'Mthly Bdgt'!O$512,UW!$E677:$DT677)</f>
        <v>0</v>
      </c>
      <c r="P524" s="1818">
        <f>SUMIF(UW!$E$612:$DT$612,'Mthly Bdgt'!P$512,UW!$E677:$DT677)</f>
        <v>0</v>
      </c>
      <c r="Q524" s="1822">
        <f t="shared" si="170"/>
        <v>0</v>
      </c>
      <c r="R524" s="1818">
        <f>Q524-UW!L320</f>
        <v>0</v>
      </c>
    </row>
    <row r="525" spans="2:18">
      <c r="C525" s="398" t="s">
        <v>1285</v>
      </c>
      <c r="D525" s="1822">
        <f t="shared" si="166"/>
        <v>0</v>
      </c>
      <c r="E525" s="1818">
        <f>SUMIF(UW!$E$612:$DT$612,'Mthly Bdgt'!E$512,UW!$E678:$DT678)</f>
        <v>0</v>
      </c>
      <c r="F525" s="1818">
        <f>SUMIF(UW!$E$612:$DT$612,'Mthly Bdgt'!F$512,UW!$E678:$DT678)</f>
        <v>0</v>
      </c>
      <c r="G525" s="1818">
        <f>SUMIF(UW!$E$612:$DT$612,'Mthly Bdgt'!G$512,UW!$E678:$DT678)</f>
        <v>0</v>
      </c>
      <c r="H525" s="1818">
        <f>SUMIF(UW!$E$612:$DT$612,'Mthly Bdgt'!H$512,UW!$E678:$DT678)</f>
        <v>0</v>
      </c>
      <c r="I525" s="1818">
        <f>SUMIF(UW!$E$612:$DT$612,'Mthly Bdgt'!I$512,UW!$E678:$DT678)</f>
        <v>0</v>
      </c>
      <c r="J525" s="1818">
        <f>SUMIF(UW!$E$612:$DT$612,'Mthly Bdgt'!J$512,UW!$E678:$DT678)</f>
        <v>0</v>
      </c>
      <c r="K525" s="1818">
        <f>SUMIF(UW!$E$612:$DT$612,'Mthly Bdgt'!K$512,UW!$E678:$DT678)</f>
        <v>0</v>
      </c>
      <c r="L525" s="1818">
        <f>SUMIF(UW!$E$612:$DT$612,'Mthly Bdgt'!L$512,UW!$E678:$DT678)</f>
        <v>0</v>
      </c>
      <c r="M525" s="1818">
        <f>SUMIF(UW!$E$612:$DT$612,'Mthly Bdgt'!M$512,UW!$E678:$DT678)</f>
        <v>0</v>
      </c>
      <c r="N525" s="1818">
        <f>SUMIF(UW!$E$612:$DT$612,'Mthly Bdgt'!N$512,UW!$E678:$DT678)</f>
        <v>0</v>
      </c>
      <c r="O525" s="1818">
        <f>SUMIF(UW!$E$612:$DT$612,'Mthly Bdgt'!O$512,UW!$E678:$DT678)</f>
        <v>0</v>
      </c>
      <c r="P525" s="1818">
        <f>SUMIF(UW!$E$612:$DT$612,'Mthly Bdgt'!P$512,UW!$E678:$DT678)</f>
        <v>0</v>
      </c>
      <c r="Q525" s="1822">
        <f t="shared" si="170"/>
        <v>0</v>
      </c>
      <c r="R525" s="1818">
        <f>Q525-UW!L321</f>
        <v>0</v>
      </c>
    </row>
    <row r="526" spans="2:18">
      <c r="C526" s="398" t="s">
        <v>545</v>
      </c>
      <c r="D526" s="1822">
        <f t="shared" si="166"/>
        <v>0</v>
      </c>
      <c r="E526" s="1818">
        <f>SUMIF(UW!$E$612:$DT$612,'Mthly Bdgt'!E$512,UW!$E679:$DT679)</f>
        <v>0</v>
      </c>
      <c r="F526" s="1818">
        <f>SUMIF(UW!$E$612:$DT$612,'Mthly Bdgt'!F$512,UW!$E679:$DT679)</f>
        <v>0</v>
      </c>
      <c r="G526" s="1818">
        <f>SUMIF(UW!$E$612:$DT$612,'Mthly Bdgt'!G$512,UW!$E679:$DT679)</f>
        <v>0</v>
      </c>
      <c r="H526" s="1818">
        <f>SUMIF(UW!$E$612:$DT$612,'Mthly Bdgt'!H$512,UW!$E679:$DT679)</f>
        <v>0</v>
      </c>
      <c r="I526" s="1818">
        <f>SUMIF(UW!$E$612:$DT$612,'Mthly Bdgt'!I$512,UW!$E679:$DT679)</f>
        <v>0</v>
      </c>
      <c r="J526" s="1818">
        <f>SUMIF(UW!$E$612:$DT$612,'Mthly Bdgt'!J$512,UW!$E679:$DT679)</f>
        <v>0</v>
      </c>
      <c r="K526" s="1818">
        <f>SUMIF(UW!$E$612:$DT$612,'Mthly Bdgt'!K$512,UW!$E679:$DT679)</f>
        <v>0</v>
      </c>
      <c r="L526" s="1818">
        <f>SUMIF(UW!$E$612:$DT$612,'Mthly Bdgt'!L$512,UW!$E679:$DT679)</f>
        <v>0</v>
      </c>
      <c r="M526" s="1818">
        <f>SUMIF(UW!$E$612:$DT$612,'Mthly Bdgt'!M$512,UW!$E679:$DT679)</f>
        <v>0</v>
      </c>
      <c r="N526" s="1818">
        <f>SUMIF(UW!$E$612:$DT$612,'Mthly Bdgt'!N$512,UW!$E679:$DT679)</f>
        <v>0</v>
      </c>
      <c r="O526" s="1818">
        <f>SUMIF(UW!$E$612:$DT$612,'Mthly Bdgt'!O$512,UW!$E679:$DT679)</f>
        <v>0</v>
      </c>
      <c r="P526" s="1818">
        <f>SUMIF(UW!$E$612:$DT$612,'Mthly Bdgt'!P$512,UW!$E679:$DT679)</f>
        <v>0</v>
      </c>
      <c r="Q526" s="1822">
        <f t="shared" si="170"/>
        <v>0</v>
      </c>
      <c r="R526" s="1818">
        <f>Q526-UW!L322</f>
        <v>0</v>
      </c>
    </row>
    <row r="527" spans="2:18">
      <c r="C527" s="398" t="s">
        <v>1286</v>
      </c>
      <c r="D527" s="1822">
        <f t="shared" si="166"/>
        <v>0</v>
      </c>
      <c r="E527" s="1818">
        <f>SUMIF(UW!$E$612:$DT$612,'Mthly Bdgt'!E$512,UW!$E680:$DT680)</f>
        <v>0</v>
      </c>
      <c r="F527" s="1818">
        <f>SUMIF(UW!$E$612:$DT$612,'Mthly Bdgt'!F$512,UW!$E680:$DT680)</f>
        <v>0</v>
      </c>
      <c r="G527" s="1818">
        <f>SUMIF(UW!$E$612:$DT$612,'Mthly Bdgt'!G$512,UW!$E680:$DT680)</f>
        <v>0</v>
      </c>
      <c r="H527" s="1818">
        <f>SUMIF(UW!$E$612:$DT$612,'Mthly Bdgt'!H$512,UW!$E680:$DT680)</f>
        <v>0</v>
      </c>
      <c r="I527" s="1818">
        <f>SUMIF(UW!$E$612:$DT$612,'Mthly Bdgt'!I$512,UW!$E680:$DT680)</f>
        <v>0</v>
      </c>
      <c r="J527" s="1818">
        <f>SUMIF(UW!$E$612:$DT$612,'Mthly Bdgt'!J$512,UW!$E680:$DT680)</f>
        <v>0</v>
      </c>
      <c r="K527" s="1818">
        <f>SUMIF(UW!$E$612:$DT$612,'Mthly Bdgt'!K$512,UW!$E680:$DT680)</f>
        <v>0</v>
      </c>
      <c r="L527" s="1818">
        <f>SUMIF(UW!$E$612:$DT$612,'Mthly Bdgt'!L$512,UW!$E680:$DT680)</f>
        <v>0</v>
      </c>
      <c r="M527" s="1818">
        <f>SUMIF(UW!$E$612:$DT$612,'Mthly Bdgt'!M$512,UW!$E680:$DT680)</f>
        <v>0</v>
      </c>
      <c r="N527" s="1818">
        <f>SUMIF(UW!$E$612:$DT$612,'Mthly Bdgt'!N$512,UW!$E680:$DT680)</f>
        <v>0</v>
      </c>
      <c r="O527" s="1818">
        <f>SUMIF(UW!$E$612:$DT$612,'Mthly Bdgt'!O$512,UW!$E680:$DT680)</f>
        <v>0</v>
      </c>
      <c r="P527" s="1818">
        <f>SUMIF(UW!$E$612:$DT$612,'Mthly Bdgt'!P$512,UW!$E680:$DT680)</f>
        <v>0</v>
      </c>
      <c r="Q527" s="1822">
        <f t="shared" si="170"/>
        <v>0</v>
      </c>
      <c r="R527" s="1818">
        <f>Q527-UW!L323</f>
        <v>0</v>
      </c>
    </row>
    <row r="528" spans="2:18">
      <c r="C528" s="398" t="s">
        <v>547</v>
      </c>
      <c r="D528" s="1822">
        <f t="shared" si="166"/>
        <v>0</v>
      </c>
      <c r="E528" s="1818">
        <f>SUMIF(UW!$E$612:$DT$612,'Mthly Bdgt'!E$512,UW!$E681:$DT681)</f>
        <v>0</v>
      </c>
      <c r="F528" s="1818">
        <f>SUMIF(UW!$E$612:$DT$612,'Mthly Bdgt'!F$512,UW!$E681:$DT681)</f>
        <v>0</v>
      </c>
      <c r="G528" s="1818">
        <f>SUMIF(UW!$E$612:$DT$612,'Mthly Bdgt'!G$512,UW!$E681:$DT681)</f>
        <v>0</v>
      </c>
      <c r="H528" s="1818">
        <f>SUMIF(UW!$E$612:$DT$612,'Mthly Bdgt'!H$512,UW!$E681:$DT681)</f>
        <v>0</v>
      </c>
      <c r="I528" s="1818">
        <f>SUMIF(UW!$E$612:$DT$612,'Mthly Bdgt'!I$512,UW!$E681:$DT681)</f>
        <v>0</v>
      </c>
      <c r="J528" s="1818">
        <f>SUMIF(UW!$E$612:$DT$612,'Mthly Bdgt'!J$512,UW!$E681:$DT681)</f>
        <v>0</v>
      </c>
      <c r="K528" s="1818">
        <f>SUMIF(UW!$E$612:$DT$612,'Mthly Bdgt'!K$512,UW!$E681:$DT681)</f>
        <v>0</v>
      </c>
      <c r="L528" s="1818">
        <f>SUMIF(UW!$E$612:$DT$612,'Mthly Bdgt'!L$512,UW!$E681:$DT681)</f>
        <v>0</v>
      </c>
      <c r="M528" s="1818">
        <f>SUMIF(UW!$E$612:$DT$612,'Mthly Bdgt'!M$512,UW!$E681:$DT681)</f>
        <v>0</v>
      </c>
      <c r="N528" s="1818">
        <f>SUMIF(UW!$E$612:$DT$612,'Mthly Bdgt'!N$512,UW!$E681:$DT681)</f>
        <v>0</v>
      </c>
      <c r="O528" s="1818">
        <f>SUMIF(UW!$E$612:$DT$612,'Mthly Bdgt'!O$512,UW!$E681:$DT681)</f>
        <v>0</v>
      </c>
      <c r="P528" s="1818">
        <f>SUMIF(UW!$E$612:$DT$612,'Mthly Bdgt'!P$512,UW!$E681:$DT681)</f>
        <v>0</v>
      </c>
      <c r="Q528" s="1822">
        <f t="shared" si="170"/>
        <v>0</v>
      </c>
      <c r="R528" s="1818">
        <f>Q528-UW!L324</f>
        <v>0</v>
      </c>
    </row>
    <row r="529" spans="3:18">
      <c r="C529" s="398" t="s">
        <v>1287</v>
      </c>
      <c r="D529" s="1822">
        <f t="shared" si="166"/>
        <v>0</v>
      </c>
      <c r="E529" s="1818">
        <f>SUMIF(UW!$E$612:$DT$612,'Mthly Bdgt'!E$512,UW!$E682:$DT682)</f>
        <v>0</v>
      </c>
      <c r="F529" s="1818">
        <f>SUMIF(UW!$E$612:$DT$612,'Mthly Bdgt'!F$512,UW!$E682:$DT682)</f>
        <v>0</v>
      </c>
      <c r="G529" s="1818">
        <f>SUMIF(UW!$E$612:$DT$612,'Mthly Bdgt'!G$512,UW!$E682:$DT682)</f>
        <v>0</v>
      </c>
      <c r="H529" s="1818">
        <f>SUMIF(UW!$E$612:$DT$612,'Mthly Bdgt'!H$512,UW!$E682:$DT682)</f>
        <v>0</v>
      </c>
      <c r="I529" s="1818">
        <f>SUMIF(UW!$E$612:$DT$612,'Mthly Bdgt'!I$512,UW!$E682:$DT682)</f>
        <v>0</v>
      </c>
      <c r="J529" s="1818">
        <f>SUMIF(UW!$E$612:$DT$612,'Mthly Bdgt'!J$512,UW!$E682:$DT682)</f>
        <v>0</v>
      </c>
      <c r="K529" s="1818">
        <f>SUMIF(UW!$E$612:$DT$612,'Mthly Bdgt'!K$512,UW!$E682:$DT682)</f>
        <v>0</v>
      </c>
      <c r="L529" s="1818">
        <f>SUMIF(UW!$E$612:$DT$612,'Mthly Bdgt'!L$512,UW!$E682:$DT682)</f>
        <v>0</v>
      </c>
      <c r="M529" s="1818">
        <f>SUMIF(UW!$E$612:$DT$612,'Mthly Bdgt'!M$512,UW!$E682:$DT682)</f>
        <v>0</v>
      </c>
      <c r="N529" s="1818">
        <f>SUMIF(UW!$E$612:$DT$612,'Mthly Bdgt'!N$512,UW!$E682:$DT682)</f>
        <v>0</v>
      </c>
      <c r="O529" s="1818">
        <f>SUMIF(UW!$E$612:$DT$612,'Mthly Bdgt'!O$512,UW!$E682:$DT682)</f>
        <v>0</v>
      </c>
      <c r="P529" s="1818">
        <f>SUMIF(UW!$E$612:$DT$612,'Mthly Bdgt'!P$512,UW!$E682:$DT682)</f>
        <v>0</v>
      </c>
      <c r="Q529" s="1822">
        <f t="shared" si="170"/>
        <v>0</v>
      </c>
      <c r="R529" s="1818">
        <f>Q529-UW!L325</f>
        <v>0</v>
      </c>
    </row>
    <row r="530" spans="3:18">
      <c r="C530" s="398" t="s">
        <v>1287</v>
      </c>
      <c r="D530" s="1822">
        <f t="shared" si="166"/>
        <v>0</v>
      </c>
      <c r="E530" s="1818">
        <f>SUMIF(UW!$E$612:$DT$612,'Mthly Bdgt'!E$512,UW!$E683:$DT683)</f>
        <v>0</v>
      </c>
      <c r="F530" s="1818">
        <f>SUMIF(UW!$E$612:$DT$612,'Mthly Bdgt'!F$512,UW!$E683:$DT683)</f>
        <v>0</v>
      </c>
      <c r="G530" s="1818">
        <f>SUMIF(UW!$E$612:$DT$612,'Mthly Bdgt'!G$512,UW!$E683:$DT683)</f>
        <v>0</v>
      </c>
      <c r="H530" s="1818">
        <f>SUMIF(UW!$E$612:$DT$612,'Mthly Bdgt'!H$512,UW!$E683:$DT683)</f>
        <v>0</v>
      </c>
      <c r="I530" s="1818">
        <f>SUMIF(UW!$E$612:$DT$612,'Mthly Bdgt'!I$512,UW!$E683:$DT683)</f>
        <v>0</v>
      </c>
      <c r="J530" s="1818">
        <f>SUMIF(UW!$E$612:$DT$612,'Mthly Bdgt'!J$512,UW!$E683:$DT683)</f>
        <v>0</v>
      </c>
      <c r="K530" s="1818">
        <f>SUMIF(UW!$E$612:$DT$612,'Mthly Bdgt'!K$512,UW!$E683:$DT683)</f>
        <v>0</v>
      </c>
      <c r="L530" s="1818">
        <f>SUMIF(UW!$E$612:$DT$612,'Mthly Bdgt'!L$512,UW!$E683:$DT683)</f>
        <v>0</v>
      </c>
      <c r="M530" s="1818">
        <f>SUMIF(UW!$E$612:$DT$612,'Mthly Bdgt'!M$512,UW!$E683:$DT683)</f>
        <v>0</v>
      </c>
      <c r="N530" s="1818">
        <f>SUMIF(UW!$E$612:$DT$612,'Mthly Bdgt'!N$512,UW!$E683:$DT683)</f>
        <v>0</v>
      </c>
      <c r="O530" s="1818">
        <f>SUMIF(UW!$E$612:$DT$612,'Mthly Bdgt'!O$512,UW!$E683:$DT683)</f>
        <v>0</v>
      </c>
      <c r="P530" s="1818">
        <f>SUMIF(UW!$E$612:$DT$612,'Mthly Bdgt'!P$512,UW!$E683:$DT683)</f>
        <v>0</v>
      </c>
      <c r="Q530" s="1822">
        <f t="shared" si="170"/>
        <v>0</v>
      </c>
      <c r="R530" s="1818">
        <f>Q530-UW!L326</f>
        <v>0</v>
      </c>
    </row>
    <row r="531" spans="3:18">
      <c r="C531" s="397" t="s">
        <v>1287</v>
      </c>
      <c r="D531" s="1819">
        <f t="shared" si="166"/>
        <v>0</v>
      </c>
      <c r="E531" s="1820">
        <f>SUMIF(UW!$E$612:$DT$612,'Mthly Bdgt'!E$512,UW!$E684:$DT684)</f>
        <v>0</v>
      </c>
      <c r="F531" s="1820">
        <f>SUMIF(UW!$E$612:$DT$612,'Mthly Bdgt'!F$512,UW!$E684:$DT684)</f>
        <v>0</v>
      </c>
      <c r="G531" s="1820">
        <f>SUMIF(UW!$E$612:$DT$612,'Mthly Bdgt'!G$512,UW!$E684:$DT684)</f>
        <v>0</v>
      </c>
      <c r="H531" s="1820">
        <f>SUMIF(UW!$E$612:$DT$612,'Mthly Bdgt'!H$512,UW!$E684:$DT684)</f>
        <v>0</v>
      </c>
      <c r="I531" s="1820">
        <f>SUMIF(UW!$E$612:$DT$612,'Mthly Bdgt'!I$512,UW!$E684:$DT684)</f>
        <v>0</v>
      </c>
      <c r="J531" s="1820">
        <f>SUMIF(UW!$E$612:$DT$612,'Mthly Bdgt'!J$512,UW!$E684:$DT684)</f>
        <v>0</v>
      </c>
      <c r="K531" s="1820">
        <f>SUMIF(UW!$E$612:$DT$612,'Mthly Bdgt'!K$512,UW!$E684:$DT684)</f>
        <v>0</v>
      </c>
      <c r="L531" s="1820">
        <f>SUMIF(UW!$E$612:$DT$612,'Mthly Bdgt'!L$512,UW!$E684:$DT684)</f>
        <v>0</v>
      </c>
      <c r="M531" s="1820">
        <f>SUMIF(UW!$E$612:$DT$612,'Mthly Bdgt'!M$512,UW!$E684:$DT684)</f>
        <v>0</v>
      </c>
      <c r="N531" s="1820">
        <f>SUMIF(UW!$E$612:$DT$612,'Mthly Bdgt'!N$512,UW!$E684:$DT684)</f>
        <v>0</v>
      </c>
      <c r="O531" s="1820">
        <f>SUMIF(UW!$E$612:$DT$612,'Mthly Bdgt'!O$512,UW!$E684:$DT684)</f>
        <v>0</v>
      </c>
      <c r="P531" s="1820">
        <f>SUMIF(UW!$E$612:$DT$612,'Mthly Bdgt'!P$512,UW!$E684:$DT684)</f>
        <v>0</v>
      </c>
      <c r="Q531" s="1819">
        <f t="shared" si="170"/>
        <v>0</v>
      </c>
      <c r="R531" s="1818">
        <f>Q531-UW!L327</f>
        <v>0</v>
      </c>
    </row>
    <row r="532" spans="3:18">
      <c r="C532" s="394" t="s">
        <v>410</v>
      </c>
      <c r="D532" s="1823">
        <f t="shared" ref="D532:P532" ca="1" si="171">SUM(D519:D531)</f>
        <v>0</v>
      </c>
      <c r="E532" s="1824">
        <f t="shared" ca="1" si="171"/>
        <v>0</v>
      </c>
      <c r="F532" s="1824">
        <f t="shared" ca="1" si="171"/>
        <v>0</v>
      </c>
      <c r="G532" s="1824">
        <f t="shared" ca="1" si="171"/>
        <v>0</v>
      </c>
      <c r="H532" s="1824">
        <f t="shared" ca="1" si="171"/>
        <v>0</v>
      </c>
      <c r="I532" s="1824">
        <f t="shared" ca="1" si="171"/>
        <v>0</v>
      </c>
      <c r="J532" s="1824">
        <f t="shared" ca="1" si="171"/>
        <v>0</v>
      </c>
      <c r="K532" s="1824">
        <f t="shared" ca="1" si="171"/>
        <v>0</v>
      </c>
      <c r="L532" s="1824">
        <f t="shared" ca="1" si="171"/>
        <v>0</v>
      </c>
      <c r="M532" s="1824">
        <f t="shared" ca="1" si="171"/>
        <v>0</v>
      </c>
      <c r="N532" s="1824">
        <f t="shared" ca="1" si="171"/>
        <v>0</v>
      </c>
      <c r="O532" s="1824">
        <f t="shared" ca="1" si="171"/>
        <v>0</v>
      </c>
      <c r="P532" s="1824">
        <f t="shared" ca="1" si="171"/>
        <v>0</v>
      </c>
      <c r="Q532" s="1823">
        <f t="shared" ca="1" si="170"/>
        <v>0</v>
      </c>
      <c r="R532" s="1818">
        <f ca="1">Q532-UW!L328</f>
        <v>0</v>
      </c>
    </row>
    <row r="533" spans="3:18">
      <c r="C533" s="352" t="s">
        <v>1288</v>
      </c>
      <c r="D533" s="1825" t="e">
        <f ca="1">(D513/UW!$D$21)*12</f>
        <v>#DIV/0!</v>
      </c>
      <c r="E533" s="1826" t="e">
        <f ca="1">(E513/UW!$D$21)*12</f>
        <v>#DIV/0!</v>
      </c>
      <c r="F533" s="1826" t="e">
        <f ca="1">(F513/UW!$D$21)*12</f>
        <v>#DIV/0!</v>
      </c>
      <c r="G533" s="1826" t="e">
        <f ca="1">(G513/UW!$D$21)*12</f>
        <v>#DIV/0!</v>
      </c>
      <c r="H533" s="1826" t="e">
        <f ca="1">(H513/UW!$D$21)*12</f>
        <v>#DIV/0!</v>
      </c>
      <c r="I533" s="1826" t="e">
        <f ca="1">(I513/UW!$D$21)*12</f>
        <v>#DIV/0!</v>
      </c>
      <c r="J533" s="1826" t="e">
        <f ca="1">(J513/UW!$D$21)*12</f>
        <v>#DIV/0!</v>
      </c>
      <c r="K533" s="1826" t="e">
        <f ca="1">(K513/UW!$D$21)*12</f>
        <v>#DIV/0!</v>
      </c>
      <c r="L533" s="1826" t="e">
        <f ca="1">(L513/UW!$D$21)*12</f>
        <v>#DIV/0!</v>
      </c>
      <c r="M533" s="1826" t="e">
        <f ca="1">(M513/UW!$D$21)*12</f>
        <v>#DIV/0!</v>
      </c>
      <c r="N533" s="1826" t="e">
        <f ca="1">(N513/UW!$D$21)*12</f>
        <v>#DIV/0!</v>
      </c>
      <c r="O533" s="1826" t="e">
        <f ca="1">(O513/UW!$D$21)*12</f>
        <v>#DIV/0!</v>
      </c>
      <c r="P533" s="1826" t="e">
        <f ca="1">(P513/UW!$D$21)*12</f>
        <v>#DIV/0!</v>
      </c>
      <c r="Q533" s="1825" t="e">
        <f ca="1">(Q513/UW!$D$21)</f>
        <v>#DIV/0!</v>
      </c>
    </row>
    <row r="534" spans="3:18">
      <c r="C534" s="352" t="s">
        <v>1289</v>
      </c>
      <c r="D534" s="1825">
        <f ca="1">IFERROR(D517/(D509*UW!$D$21),0)*12</f>
        <v>0</v>
      </c>
      <c r="E534" s="1826" t="e">
        <f t="shared" ref="E534:P534" ca="1" si="172">E517/E511*12</f>
        <v>#DIV/0!</v>
      </c>
      <c r="F534" s="1826" t="e">
        <f t="shared" ca="1" si="172"/>
        <v>#DIV/0!</v>
      </c>
      <c r="G534" s="1826" t="e">
        <f t="shared" ca="1" si="172"/>
        <v>#DIV/0!</v>
      </c>
      <c r="H534" s="1826" t="e">
        <f t="shared" ca="1" si="172"/>
        <v>#DIV/0!</v>
      </c>
      <c r="I534" s="1826" t="e">
        <f t="shared" ca="1" si="172"/>
        <v>#DIV/0!</v>
      </c>
      <c r="J534" s="1826" t="e">
        <f t="shared" ca="1" si="172"/>
        <v>#DIV/0!</v>
      </c>
      <c r="K534" s="1826" t="e">
        <f t="shared" ca="1" si="172"/>
        <v>#DIV/0!</v>
      </c>
      <c r="L534" s="1826" t="e">
        <f t="shared" ca="1" si="172"/>
        <v>#DIV/0!</v>
      </c>
      <c r="M534" s="1826" t="e">
        <f t="shared" ca="1" si="172"/>
        <v>#DIV/0!</v>
      </c>
      <c r="N534" s="1826" t="e">
        <f t="shared" ca="1" si="172"/>
        <v>#DIV/0!</v>
      </c>
      <c r="O534" s="1826" t="e">
        <f t="shared" ca="1" si="172"/>
        <v>#DIV/0!</v>
      </c>
      <c r="P534" s="1826" t="e">
        <f t="shared" ca="1" si="172"/>
        <v>#DIV/0!</v>
      </c>
      <c r="Q534" s="1825" t="e">
        <f ca="1">Q517/Q511</f>
        <v>#DIV/0!</v>
      </c>
    </row>
    <row r="535" spans="3:18">
      <c r="C535" s="352" t="s">
        <v>119</v>
      </c>
      <c r="D535" s="1825">
        <f t="shared" ref="D535:P535" ca="1" si="173">IFERROR(D519/D511,0)*12</f>
        <v>0</v>
      </c>
      <c r="E535" s="1826">
        <f t="shared" ca="1" si="173"/>
        <v>0</v>
      </c>
      <c r="F535" s="1826">
        <f t="shared" ca="1" si="173"/>
        <v>0</v>
      </c>
      <c r="G535" s="1826">
        <f t="shared" ca="1" si="173"/>
        <v>0</v>
      </c>
      <c r="H535" s="1826">
        <f t="shared" ca="1" si="173"/>
        <v>0</v>
      </c>
      <c r="I535" s="1826">
        <f t="shared" ca="1" si="173"/>
        <v>0</v>
      </c>
      <c r="J535" s="1826">
        <f t="shared" ca="1" si="173"/>
        <v>0</v>
      </c>
      <c r="K535" s="1826">
        <f t="shared" ca="1" si="173"/>
        <v>0</v>
      </c>
      <c r="L535" s="1826">
        <f t="shared" ca="1" si="173"/>
        <v>0</v>
      </c>
      <c r="M535" s="1826">
        <f t="shared" ca="1" si="173"/>
        <v>0</v>
      </c>
      <c r="N535" s="1826">
        <f t="shared" ca="1" si="173"/>
        <v>0</v>
      </c>
      <c r="O535" s="1826">
        <f t="shared" ca="1" si="173"/>
        <v>0</v>
      </c>
      <c r="P535" s="1826">
        <f t="shared" ca="1" si="173"/>
        <v>0</v>
      </c>
      <c r="Q535" s="1825">
        <f ca="1">IFERROR(Q519/Q511,0)</f>
        <v>0</v>
      </c>
    </row>
    <row r="536" spans="3:18">
      <c r="D536" s="371"/>
      <c r="Q536" s="371"/>
    </row>
    <row r="537" spans="3:18">
      <c r="D537" s="371"/>
      <c r="Q537" s="371"/>
    </row>
    <row r="538" spans="3:18">
      <c r="C538" s="394" t="s">
        <v>444</v>
      </c>
      <c r="D538" s="399" t="s">
        <v>124</v>
      </c>
      <c r="E538" s="1827">
        <f t="shared" ref="E538:P538" si="174">E512</f>
        <v>85</v>
      </c>
      <c r="F538" s="1827">
        <f t="shared" si="174"/>
        <v>86</v>
      </c>
      <c r="G538" s="1827">
        <f t="shared" si="174"/>
        <v>87</v>
      </c>
      <c r="H538" s="1827">
        <f t="shared" si="174"/>
        <v>88</v>
      </c>
      <c r="I538" s="1827">
        <f t="shared" si="174"/>
        <v>89</v>
      </c>
      <c r="J538" s="1827">
        <f t="shared" si="174"/>
        <v>90</v>
      </c>
      <c r="K538" s="1827">
        <f t="shared" si="174"/>
        <v>91</v>
      </c>
      <c r="L538" s="1827">
        <f t="shared" si="174"/>
        <v>92</v>
      </c>
      <c r="M538" s="1827">
        <f t="shared" si="174"/>
        <v>93</v>
      </c>
      <c r="N538" s="1827">
        <f t="shared" si="174"/>
        <v>94</v>
      </c>
      <c r="O538" s="1827">
        <f t="shared" si="174"/>
        <v>95</v>
      </c>
      <c r="P538" s="1827">
        <f t="shared" si="174"/>
        <v>96</v>
      </c>
      <c r="Q538" s="399" t="s">
        <v>603</v>
      </c>
    </row>
    <row r="539" spans="3:18">
      <c r="C539" t="s">
        <v>423</v>
      </c>
      <c r="D539" s="1822">
        <f t="shared" ref="D539:D560" ca="1" si="175">P468</f>
        <v>0</v>
      </c>
      <c r="E539" s="1818">
        <f ca="1">SUMIF(UW!$E$612:$DT$612,'Mthly Bdgt'!E$512,UW!$E690:$DT690)</f>
        <v>0</v>
      </c>
      <c r="F539" s="1818">
        <f ca="1">SUMIF(UW!$E$612:$DT$612,'Mthly Bdgt'!F$512,UW!$E690:$DT690)</f>
        <v>0</v>
      </c>
      <c r="G539" s="1818">
        <f ca="1">SUMIF(UW!$E$612:$DT$612,'Mthly Bdgt'!G$512,UW!$E690:$DT690)</f>
        <v>0</v>
      </c>
      <c r="H539" s="1818">
        <f ca="1">SUMIF(UW!$E$612:$DT$612,'Mthly Bdgt'!H$512,UW!$E690:$DT690)</f>
        <v>0</v>
      </c>
      <c r="I539" s="1818">
        <f ca="1">SUMIF(UW!$E$612:$DT$612,'Mthly Bdgt'!I$512,UW!$E690:$DT690)</f>
        <v>0</v>
      </c>
      <c r="J539" s="1818">
        <f ca="1">SUMIF(UW!$E$612:$DT$612,'Mthly Bdgt'!J$512,UW!$E690:$DT690)</f>
        <v>0</v>
      </c>
      <c r="K539" s="1818">
        <f ca="1">SUMIF(UW!$E$612:$DT$612,'Mthly Bdgt'!K$512,UW!$E690:$DT690)</f>
        <v>0</v>
      </c>
      <c r="L539" s="1818">
        <f ca="1">SUMIF(UW!$E$612:$DT$612,'Mthly Bdgt'!L$512,UW!$E690:$DT690)</f>
        <v>0</v>
      </c>
      <c r="M539" s="1818">
        <f ca="1">SUMIF(UW!$E$612:$DT$612,'Mthly Bdgt'!M$512,UW!$E690:$DT690)</f>
        <v>0</v>
      </c>
      <c r="N539" s="1818">
        <f ca="1">SUMIF(UW!$E$612:$DT$612,'Mthly Bdgt'!N$512,UW!$E690:$DT690)</f>
        <v>0</v>
      </c>
      <c r="O539" s="1818">
        <f ca="1">SUMIF(UW!$E$612:$DT$612,'Mthly Bdgt'!O$512,UW!$E690:$DT690)</f>
        <v>0</v>
      </c>
      <c r="P539" s="1818">
        <f ca="1">SUMIF(UW!$E$612:$DT$612,'Mthly Bdgt'!P$512,UW!$E690:$DT690)</f>
        <v>0</v>
      </c>
      <c r="Q539" s="1822">
        <f t="shared" ref="Q539:Q560" ca="1" si="176">SUM(E539:P539)</f>
        <v>0</v>
      </c>
      <c r="R539" s="1818">
        <f ca="1">Q539-UW!L369</f>
        <v>0</v>
      </c>
    </row>
    <row r="540" spans="3:18">
      <c r="C540" t="s">
        <v>855</v>
      </c>
      <c r="D540" s="1822">
        <f t="shared" ca="1" si="175"/>
        <v>0</v>
      </c>
      <c r="E540" s="1818">
        <f ca="1">SUMIF(UW!$E$612:$DT$612,'Mthly Bdgt'!E$512,UW!$E691:$DT691)</f>
        <v>0</v>
      </c>
      <c r="F540" s="1818">
        <f ca="1">SUMIF(UW!$E$612:$DT$612,'Mthly Bdgt'!F$512,UW!$E691:$DT691)</f>
        <v>0</v>
      </c>
      <c r="G540" s="1818">
        <f ca="1">SUMIF(UW!$E$612:$DT$612,'Mthly Bdgt'!G$512,UW!$E691:$DT691)</f>
        <v>0</v>
      </c>
      <c r="H540" s="1818">
        <f ca="1">SUMIF(UW!$E$612:$DT$612,'Mthly Bdgt'!H$512,UW!$E691:$DT691)</f>
        <v>0</v>
      </c>
      <c r="I540" s="1818">
        <f ca="1">SUMIF(UW!$E$612:$DT$612,'Mthly Bdgt'!I$512,UW!$E691:$DT691)</f>
        <v>0</v>
      </c>
      <c r="J540" s="1818">
        <f ca="1">SUMIF(UW!$E$612:$DT$612,'Mthly Bdgt'!J$512,UW!$E691:$DT691)</f>
        <v>0</v>
      </c>
      <c r="K540" s="1818">
        <f ca="1">SUMIF(UW!$E$612:$DT$612,'Mthly Bdgt'!K$512,UW!$E691:$DT691)</f>
        <v>0</v>
      </c>
      <c r="L540" s="1818">
        <f ca="1">SUMIF(UW!$E$612:$DT$612,'Mthly Bdgt'!L$512,UW!$E691:$DT691)</f>
        <v>0</v>
      </c>
      <c r="M540" s="1818">
        <f ca="1">SUMIF(UW!$E$612:$DT$612,'Mthly Bdgt'!M$512,UW!$E691:$DT691)</f>
        <v>0</v>
      </c>
      <c r="N540" s="1818">
        <f ca="1">SUMIF(UW!$E$612:$DT$612,'Mthly Bdgt'!N$512,UW!$E691:$DT691)</f>
        <v>0</v>
      </c>
      <c r="O540" s="1818">
        <f ca="1">SUMIF(UW!$E$612:$DT$612,'Mthly Bdgt'!O$512,UW!$E691:$DT691)</f>
        <v>0</v>
      </c>
      <c r="P540" s="1818">
        <f ca="1">SUMIF(UW!$E$612:$DT$612,'Mthly Bdgt'!P$512,UW!$E691:$DT691)</f>
        <v>0</v>
      </c>
      <c r="Q540" s="1822">
        <f t="shared" ca="1" si="176"/>
        <v>0</v>
      </c>
      <c r="R540" s="1818">
        <f ca="1">Q540-UW!L370</f>
        <v>0</v>
      </c>
    </row>
    <row r="541" spans="3:18">
      <c r="C541" t="s">
        <v>425</v>
      </c>
      <c r="D541" s="1822">
        <f t="shared" ca="1" si="175"/>
        <v>91.894853411942435</v>
      </c>
      <c r="E541" s="1818">
        <f ca="1">SUMIF(UW!$E$612:$DT$612,'Mthly Bdgt'!E$512,UW!$E692:$DT692)</f>
        <v>93.732750480181281</v>
      </c>
      <c r="F541" s="1818">
        <f ca="1">SUMIF(UW!$E$612:$DT$612,'Mthly Bdgt'!F$512,UW!$E692:$DT692)</f>
        <v>93.732750480181281</v>
      </c>
      <c r="G541" s="1818">
        <f ca="1">SUMIF(UW!$E$612:$DT$612,'Mthly Bdgt'!G$512,UW!$E692:$DT692)</f>
        <v>93.732750480181281</v>
      </c>
      <c r="H541" s="1818">
        <f ca="1">SUMIF(UW!$E$612:$DT$612,'Mthly Bdgt'!H$512,UW!$E692:$DT692)</f>
        <v>93.732750480181281</v>
      </c>
      <c r="I541" s="1818">
        <f ca="1">SUMIF(UW!$E$612:$DT$612,'Mthly Bdgt'!I$512,UW!$E692:$DT692)</f>
        <v>93.732750480181281</v>
      </c>
      <c r="J541" s="1818">
        <f ca="1">SUMIF(UW!$E$612:$DT$612,'Mthly Bdgt'!J$512,UW!$E692:$DT692)</f>
        <v>93.732750480181281</v>
      </c>
      <c r="K541" s="1818">
        <f ca="1">SUMIF(UW!$E$612:$DT$612,'Mthly Bdgt'!K$512,UW!$E692:$DT692)</f>
        <v>93.732750480181281</v>
      </c>
      <c r="L541" s="1818">
        <f ca="1">SUMIF(UW!$E$612:$DT$612,'Mthly Bdgt'!L$512,UW!$E692:$DT692)</f>
        <v>93.732750480181281</v>
      </c>
      <c r="M541" s="1818">
        <f ca="1">SUMIF(UW!$E$612:$DT$612,'Mthly Bdgt'!M$512,UW!$E692:$DT692)</f>
        <v>93.732750480181281</v>
      </c>
      <c r="N541" s="1818">
        <f ca="1">SUMIF(UW!$E$612:$DT$612,'Mthly Bdgt'!N$512,UW!$E692:$DT692)</f>
        <v>93.732750480181281</v>
      </c>
      <c r="O541" s="1818">
        <f ca="1">SUMIF(UW!$E$612:$DT$612,'Mthly Bdgt'!O$512,UW!$E692:$DT692)</f>
        <v>93.732750480181281</v>
      </c>
      <c r="P541" s="1818">
        <f ca="1">SUMIF(UW!$E$612:$DT$612,'Mthly Bdgt'!P$512,UW!$E692:$DT692)</f>
        <v>93.732750480181281</v>
      </c>
      <c r="Q541" s="1822">
        <f t="shared" ca="1" si="176"/>
        <v>1124.7930057621754</v>
      </c>
      <c r="R541" s="1818">
        <f ca="1">Q541-UW!L371</f>
        <v>0</v>
      </c>
    </row>
    <row r="542" spans="3:18">
      <c r="C542" t="s">
        <v>426</v>
      </c>
      <c r="D542" s="1822">
        <f t="shared" ca="1" si="175"/>
        <v>0</v>
      </c>
      <c r="E542" s="1818">
        <f ca="1">SUMIF(UW!$E$612:$DT$612,'Mthly Bdgt'!E$512,UW!$E693:$DT693)</f>
        <v>0</v>
      </c>
      <c r="F542" s="1818">
        <f ca="1">SUMIF(UW!$E$612:$DT$612,'Mthly Bdgt'!F$512,UW!$E693:$DT693)</f>
        <v>0</v>
      </c>
      <c r="G542" s="1818">
        <f ca="1">SUMIF(UW!$E$612:$DT$612,'Mthly Bdgt'!G$512,UW!$E693:$DT693)</f>
        <v>0</v>
      </c>
      <c r="H542" s="1818">
        <f ca="1">SUMIF(UW!$E$612:$DT$612,'Mthly Bdgt'!H$512,UW!$E693:$DT693)</f>
        <v>0</v>
      </c>
      <c r="I542" s="1818">
        <f ca="1">SUMIF(UW!$E$612:$DT$612,'Mthly Bdgt'!I$512,UW!$E693:$DT693)</f>
        <v>0</v>
      </c>
      <c r="J542" s="1818">
        <f ca="1">SUMIF(UW!$E$612:$DT$612,'Mthly Bdgt'!J$512,UW!$E693:$DT693)</f>
        <v>0</v>
      </c>
      <c r="K542" s="1818">
        <f ca="1">SUMIF(UW!$E$612:$DT$612,'Mthly Bdgt'!K$512,UW!$E693:$DT693)</f>
        <v>0</v>
      </c>
      <c r="L542" s="1818">
        <f ca="1">SUMIF(UW!$E$612:$DT$612,'Mthly Bdgt'!L$512,UW!$E693:$DT693)</f>
        <v>0</v>
      </c>
      <c r="M542" s="1818">
        <f ca="1">SUMIF(UW!$E$612:$DT$612,'Mthly Bdgt'!M$512,UW!$E693:$DT693)</f>
        <v>0</v>
      </c>
      <c r="N542" s="1818">
        <f ca="1">SUMIF(UW!$E$612:$DT$612,'Mthly Bdgt'!N$512,UW!$E693:$DT693)</f>
        <v>0</v>
      </c>
      <c r="O542" s="1818">
        <f ca="1">SUMIF(UW!$E$612:$DT$612,'Mthly Bdgt'!O$512,UW!$E693:$DT693)</f>
        <v>0</v>
      </c>
      <c r="P542" s="1818">
        <f ca="1">SUMIF(UW!$E$612:$DT$612,'Mthly Bdgt'!P$512,UW!$E693:$DT693)</f>
        <v>0</v>
      </c>
      <c r="Q542" s="1822">
        <f t="shared" ca="1" si="176"/>
        <v>0</v>
      </c>
      <c r="R542" s="1818">
        <f ca="1">Q542-UW!L372</f>
        <v>0</v>
      </c>
    </row>
    <row r="543" spans="3:18">
      <c r="C543" t="s">
        <v>427</v>
      </c>
      <c r="D543" s="1822">
        <f t="shared" ca="1" si="175"/>
        <v>0</v>
      </c>
      <c r="E543" s="1818">
        <f ca="1">SUMIF(UW!$E$612:$DT$612,'Mthly Bdgt'!E$512,UW!$E694:$DT694)</f>
        <v>0</v>
      </c>
      <c r="F543" s="1818">
        <f ca="1">SUMIF(UW!$E$612:$DT$612,'Mthly Bdgt'!F$512,UW!$E694:$DT694)</f>
        <v>0</v>
      </c>
      <c r="G543" s="1818">
        <f ca="1">SUMIF(UW!$E$612:$DT$612,'Mthly Bdgt'!G$512,UW!$E694:$DT694)</f>
        <v>0</v>
      </c>
      <c r="H543" s="1818">
        <f ca="1">SUMIF(UW!$E$612:$DT$612,'Mthly Bdgt'!H$512,UW!$E694:$DT694)</f>
        <v>0</v>
      </c>
      <c r="I543" s="1818">
        <f ca="1">SUMIF(UW!$E$612:$DT$612,'Mthly Bdgt'!I$512,UW!$E694:$DT694)</f>
        <v>0</v>
      </c>
      <c r="J543" s="1818">
        <f ca="1">SUMIF(UW!$E$612:$DT$612,'Mthly Bdgt'!J$512,UW!$E694:$DT694)</f>
        <v>0</v>
      </c>
      <c r="K543" s="1818">
        <f ca="1">SUMIF(UW!$E$612:$DT$612,'Mthly Bdgt'!K$512,UW!$E694:$DT694)</f>
        <v>0</v>
      </c>
      <c r="L543" s="1818">
        <f ca="1">SUMIF(UW!$E$612:$DT$612,'Mthly Bdgt'!L$512,UW!$E694:$DT694)</f>
        <v>0</v>
      </c>
      <c r="M543" s="1818">
        <f ca="1">SUMIF(UW!$E$612:$DT$612,'Mthly Bdgt'!M$512,UW!$E694:$DT694)</f>
        <v>0</v>
      </c>
      <c r="N543" s="1818">
        <f ca="1">SUMIF(UW!$E$612:$DT$612,'Mthly Bdgt'!N$512,UW!$E694:$DT694)</f>
        <v>0</v>
      </c>
      <c r="O543" s="1818">
        <f ca="1">SUMIF(UW!$E$612:$DT$612,'Mthly Bdgt'!O$512,UW!$E694:$DT694)</f>
        <v>0</v>
      </c>
      <c r="P543" s="1818">
        <f ca="1">SUMIF(UW!$E$612:$DT$612,'Mthly Bdgt'!P$512,UW!$E694:$DT694)</f>
        <v>0</v>
      </c>
      <c r="Q543" s="1822">
        <f t="shared" ca="1" si="176"/>
        <v>0</v>
      </c>
      <c r="R543" s="1818">
        <f ca="1">Q543-UW!L373</f>
        <v>0</v>
      </c>
    </row>
    <row r="544" spans="3:18">
      <c r="C544" t="s">
        <v>428</v>
      </c>
      <c r="D544" s="1822">
        <f t="shared" ca="1" si="175"/>
        <v>0</v>
      </c>
      <c r="E544" s="1818">
        <f ca="1">SUMIF(UW!$E$612:$DT$612,'Mthly Bdgt'!E$512,UW!$E695:$DT695)</f>
        <v>0</v>
      </c>
      <c r="F544" s="1818">
        <f ca="1">SUMIF(UW!$E$612:$DT$612,'Mthly Bdgt'!F$512,UW!$E695:$DT695)</f>
        <v>0</v>
      </c>
      <c r="G544" s="1818">
        <f ca="1">SUMIF(UW!$E$612:$DT$612,'Mthly Bdgt'!G$512,UW!$E695:$DT695)</f>
        <v>0</v>
      </c>
      <c r="H544" s="1818">
        <f ca="1">SUMIF(UW!$E$612:$DT$612,'Mthly Bdgt'!H$512,UW!$E695:$DT695)</f>
        <v>0</v>
      </c>
      <c r="I544" s="1818">
        <f ca="1">SUMIF(UW!$E$612:$DT$612,'Mthly Bdgt'!I$512,UW!$E695:$DT695)</f>
        <v>0</v>
      </c>
      <c r="J544" s="1818">
        <f ca="1">SUMIF(UW!$E$612:$DT$612,'Mthly Bdgt'!J$512,UW!$E695:$DT695)</f>
        <v>0</v>
      </c>
      <c r="K544" s="1818">
        <f ca="1">SUMIF(UW!$E$612:$DT$612,'Mthly Bdgt'!K$512,UW!$E695:$DT695)</f>
        <v>0</v>
      </c>
      <c r="L544" s="1818">
        <f ca="1">SUMIF(UW!$E$612:$DT$612,'Mthly Bdgt'!L$512,UW!$E695:$DT695)</f>
        <v>0</v>
      </c>
      <c r="M544" s="1818">
        <f ca="1">SUMIF(UW!$E$612:$DT$612,'Mthly Bdgt'!M$512,UW!$E695:$DT695)</f>
        <v>0</v>
      </c>
      <c r="N544" s="1818">
        <f ca="1">SUMIF(UW!$E$612:$DT$612,'Mthly Bdgt'!N$512,UW!$E695:$DT695)</f>
        <v>0</v>
      </c>
      <c r="O544" s="1818">
        <f ca="1">SUMIF(UW!$E$612:$DT$612,'Mthly Bdgt'!O$512,UW!$E695:$DT695)</f>
        <v>0</v>
      </c>
      <c r="P544" s="1818">
        <f ca="1">SUMIF(UW!$E$612:$DT$612,'Mthly Bdgt'!P$512,UW!$E695:$DT695)</f>
        <v>0</v>
      </c>
      <c r="Q544" s="1822">
        <f t="shared" ca="1" si="176"/>
        <v>0</v>
      </c>
      <c r="R544" s="1818">
        <f ca="1">Q544-UW!L374</f>
        <v>0</v>
      </c>
    </row>
    <row r="545" spans="3:18">
      <c r="C545" t="s">
        <v>429</v>
      </c>
      <c r="D545" s="1822">
        <f t="shared" ca="1" si="175"/>
        <v>0</v>
      </c>
      <c r="E545" s="1818">
        <f ca="1">SUMIF(UW!$E$612:$DT$612,'Mthly Bdgt'!E$512,UW!$E696:$DT696)</f>
        <v>0</v>
      </c>
      <c r="F545" s="1818">
        <f ca="1">SUMIF(UW!$E$612:$DT$612,'Mthly Bdgt'!F$512,UW!$E696:$DT696)</f>
        <v>0</v>
      </c>
      <c r="G545" s="1818">
        <f ca="1">SUMIF(UW!$E$612:$DT$612,'Mthly Bdgt'!G$512,UW!$E696:$DT696)</f>
        <v>0</v>
      </c>
      <c r="H545" s="1818">
        <f ca="1">SUMIF(UW!$E$612:$DT$612,'Mthly Bdgt'!H$512,UW!$E696:$DT696)</f>
        <v>0</v>
      </c>
      <c r="I545" s="1818">
        <f ca="1">SUMIF(UW!$E$612:$DT$612,'Mthly Bdgt'!I$512,UW!$E696:$DT696)</f>
        <v>0</v>
      </c>
      <c r="J545" s="1818">
        <f ca="1">SUMIF(UW!$E$612:$DT$612,'Mthly Bdgt'!J$512,UW!$E696:$DT696)</f>
        <v>0</v>
      </c>
      <c r="K545" s="1818">
        <f ca="1">SUMIF(UW!$E$612:$DT$612,'Mthly Bdgt'!K$512,UW!$E696:$DT696)</f>
        <v>0</v>
      </c>
      <c r="L545" s="1818">
        <f ca="1">SUMIF(UW!$E$612:$DT$612,'Mthly Bdgt'!L$512,UW!$E696:$DT696)</f>
        <v>0</v>
      </c>
      <c r="M545" s="1818">
        <f ca="1">SUMIF(UW!$E$612:$DT$612,'Mthly Bdgt'!M$512,UW!$E696:$DT696)</f>
        <v>0</v>
      </c>
      <c r="N545" s="1818">
        <f ca="1">SUMIF(UW!$E$612:$DT$612,'Mthly Bdgt'!N$512,UW!$E696:$DT696)</f>
        <v>0</v>
      </c>
      <c r="O545" s="1818">
        <f ca="1">SUMIF(UW!$E$612:$DT$612,'Mthly Bdgt'!O$512,UW!$E696:$DT696)</f>
        <v>0</v>
      </c>
      <c r="P545" s="1818">
        <f ca="1">SUMIF(UW!$E$612:$DT$612,'Mthly Bdgt'!P$512,UW!$E696:$DT696)</f>
        <v>0</v>
      </c>
      <c r="Q545" s="1822">
        <f t="shared" ca="1" si="176"/>
        <v>0</v>
      </c>
      <c r="R545" s="1818">
        <f ca="1">Q545-UW!L375</f>
        <v>0</v>
      </c>
    </row>
    <row r="546" spans="3:18">
      <c r="C546" t="s">
        <v>430</v>
      </c>
      <c r="D546" s="1822">
        <f t="shared" ca="1" si="175"/>
        <v>0</v>
      </c>
      <c r="E546" s="1818">
        <f ca="1">SUMIF(UW!$E$612:$DT$612,'Mthly Bdgt'!E$512,UW!$E697:$DT697)</f>
        <v>0</v>
      </c>
      <c r="F546" s="1818">
        <f ca="1">SUMIF(UW!$E$612:$DT$612,'Mthly Bdgt'!F$512,UW!$E697:$DT697)</f>
        <v>0</v>
      </c>
      <c r="G546" s="1818">
        <f ca="1">SUMIF(UW!$E$612:$DT$612,'Mthly Bdgt'!G$512,UW!$E697:$DT697)</f>
        <v>0</v>
      </c>
      <c r="H546" s="1818">
        <f ca="1">SUMIF(UW!$E$612:$DT$612,'Mthly Bdgt'!H$512,UW!$E697:$DT697)</f>
        <v>0</v>
      </c>
      <c r="I546" s="1818">
        <f ca="1">SUMIF(UW!$E$612:$DT$612,'Mthly Bdgt'!I$512,UW!$E697:$DT697)</f>
        <v>0</v>
      </c>
      <c r="J546" s="1818">
        <f ca="1">SUMIF(UW!$E$612:$DT$612,'Mthly Bdgt'!J$512,UW!$E697:$DT697)</f>
        <v>0</v>
      </c>
      <c r="K546" s="1818">
        <f ca="1">SUMIF(UW!$E$612:$DT$612,'Mthly Bdgt'!K$512,UW!$E697:$DT697)</f>
        <v>0</v>
      </c>
      <c r="L546" s="1818">
        <f ca="1">SUMIF(UW!$E$612:$DT$612,'Mthly Bdgt'!L$512,UW!$E697:$DT697)</f>
        <v>0</v>
      </c>
      <c r="M546" s="1818">
        <f ca="1">SUMIF(UW!$E$612:$DT$612,'Mthly Bdgt'!M$512,UW!$E697:$DT697)</f>
        <v>0</v>
      </c>
      <c r="N546" s="1818">
        <f ca="1">SUMIF(UW!$E$612:$DT$612,'Mthly Bdgt'!N$512,UW!$E697:$DT697)</f>
        <v>0</v>
      </c>
      <c r="O546" s="1818">
        <f ca="1">SUMIF(UW!$E$612:$DT$612,'Mthly Bdgt'!O$512,UW!$E697:$DT697)</f>
        <v>0</v>
      </c>
      <c r="P546" s="1818">
        <f ca="1">SUMIF(UW!$E$612:$DT$612,'Mthly Bdgt'!P$512,UW!$E697:$DT697)</f>
        <v>0</v>
      </c>
      <c r="Q546" s="1822">
        <f t="shared" ca="1" si="176"/>
        <v>0</v>
      </c>
      <c r="R546" s="1818">
        <f ca="1">Q546-UW!L376</f>
        <v>0</v>
      </c>
    </row>
    <row r="547" spans="3:18">
      <c r="C547" t="s">
        <v>431</v>
      </c>
      <c r="D547" s="1822">
        <f t="shared" ca="1" si="175"/>
        <v>0</v>
      </c>
      <c r="E547" s="1818">
        <f ca="1">SUMIF(UW!$E$612:$DT$612,'Mthly Bdgt'!E$512,UW!$E698:$DT698)</f>
        <v>0</v>
      </c>
      <c r="F547" s="1818">
        <f ca="1">SUMIF(UW!$E$612:$DT$612,'Mthly Bdgt'!F$512,UW!$E698:$DT698)</f>
        <v>0</v>
      </c>
      <c r="G547" s="1818">
        <f ca="1">SUMIF(UW!$E$612:$DT$612,'Mthly Bdgt'!G$512,UW!$E698:$DT698)</f>
        <v>0</v>
      </c>
      <c r="H547" s="1818">
        <f ca="1">SUMIF(UW!$E$612:$DT$612,'Mthly Bdgt'!H$512,UW!$E698:$DT698)</f>
        <v>0</v>
      </c>
      <c r="I547" s="1818">
        <f ca="1">SUMIF(UW!$E$612:$DT$612,'Mthly Bdgt'!I$512,UW!$E698:$DT698)</f>
        <v>0</v>
      </c>
      <c r="J547" s="1818">
        <f ca="1">SUMIF(UW!$E$612:$DT$612,'Mthly Bdgt'!J$512,UW!$E698:$DT698)</f>
        <v>0</v>
      </c>
      <c r="K547" s="1818">
        <f ca="1">SUMIF(UW!$E$612:$DT$612,'Mthly Bdgt'!K$512,UW!$E698:$DT698)</f>
        <v>0</v>
      </c>
      <c r="L547" s="1818">
        <f ca="1">SUMIF(UW!$E$612:$DT$612,'Mthly Bdgt'!L$512,UW!$E698:$DT698)</f>
        <v>0</v>
      </c>
      <c r="M547" s="1818">
        <f ca="1">SUMIF(UW!$E$612:$DT$612,'Mthly Bdgt'!M$512,UW!$E698:$DT698)</f>
        <v>0</v>
      </c>
      <c r="N547" s="1818">
        <f ca="1">SUMIF(UW!$E$612:$DT$612,'Mthly Bdgt'!N$512,UW!$E698:$DT698)</f>
        <v>0</v>
      </c>
      <c r="O547" s="1818">
        <f ca="1">SUMIF(UW!$E$612:$DT$612,'Mthly Bdgt'!O$512,UW!$E698:$DT698)</f>
        <v>0</v>
      </c>
      <c r="P547" s="1818">
        <f ca="1">SUMIF(UW!$E$612:$DT$612,'Mthly Bdgt'!P$512,UW!$E698:$DT698)</f>
        <v>0</v>
      </c>
      <c r="Q547" s="1822">
        <f t="shared" ca="1" si="176"/>
        <v>0</v>
      </c>
      <c r="R547" s="1818">
        <f ca="1">Q547-UW!L377</f>
        <v>0</v>
      </c>
    </row>
    <row r="548" spans="3:18">
      <c r="C548" t="s">
        <v>432</v>
      </c>
      <c r="D548" s="1822">
        <f t="shared" ca="1" si="175"/>
        <v>0</v>
      </c>
      <c r="E548" s="1818">
        <f ca="1">SUMIF(UW!$E$612:$DT$612,'Mthly Bdgt'!E$512,UW!$E699:$DT699)</f>
        <v>0</v>
      </c>
      <c r="F548" s="1818">
        <f ca="1">SUMIF(UW!$E$612:$DT$612,'Mthly Bdgt'!F$512,UW!$E699:$DT699)</f>
        <v>0</v>
      </c>
      <c r="G548" s="1818">
        <f ca="1">SUMIF(UW!$E$612:$DT$612,'Mthly Bdgt'!G$512,UW!$E699:$DT699)</f>
        <v>0</v>
      </c>
      <c r="H548" s="1818">
        <f ca="1">SUMIF(UW!$E$612:$DT$612,'Mthly Bdgt'!H$512,UW!$E699:$DT699)</f>
        <v>0</v>
      </c>
      <c r="I548" s="1818">
        <f ca="1">SUMIF(UW!$E$612:$DT$612,'Mthly Bdgt'!I$512,UW!$E699:$DT699)</f>
        <v>0</v>
      </c>
      <c r="J548" s="1818">
        <f ca="1">SUMIF(UW!$E$612:$DT$612,'Mthly Bdgt'!J$512,UW!$E699:$DT699)</f>
        <v>0</v>
      </c>
      <c r="K548" s="1818">
        <f ca="1">SUMIF(UW!$E$612:$DT$612,'Mthly Bdgt'!K$512,UW!$E699:$DT699)</f>
        <v>0</v>
      </c>
      <c r="L548" s="1818">
        <f ca="1">SUMIF(UW!$E$612:$DT$612,'Mthly Bdgt'!L$512,UW!$E699:$DT699)</f>
        <v>0</v>
      </c>
      <c r="M548" s="1818">
        <f ca="1">SUMIF(UW!$E$612:$DT$612,'Mthly Bdgt'!M$512,UW!$E699:$DT699)</f>
        <v>0</v>
      </c>
      <c r="N548" s="1818">
        <f ca="1">SUMIF(UW!$E$612:$DT$612,'Mthly Bdgt'!N$512,UW!$E699:$DT699)</f>
        <v>0</v>
      </c>
      <c r="O548" s="1818">
        <f ca="1">SUMIF(UW!$E$612:$DT$612,'Mthly Bdgt'!O$512,UW!$E699:$DT699)</f>
        <v>0</v>
      </c>
      <c r="P548" s="1818">
        <f ca="1">SUMIF(UW!$E$612:$DT$612,'Mthly Bdgt'!P$512,UW!$E699:$DT699)</f>
        <v>0</v>
      </c>
      <c r="Q548" s="1822">
        <f t="shared" ca="1" si="176"/>
        <v>0</v>
      </c>
      <c r="R548" s="1818">
        <f ca="1">Q548-UW!L378</f>
        <v>0</v>
      </c>
    </row>
    <row r="549" spans="3:18">
      <c r="C549" t="s">
        <v>433</v>
      </c>
      <c r="D549" s="1822">
        <f t="shared" ca="1" si="175"/>
        <v>0</v>
      </c>
      <c r="E549" s="1818">
        <f ca="1">SUMIF(UW!$E$612:$DT$612,'Mthly Bdgt'!E$512,UW!$E700:$DT700)</f>
        <v>0</v>
      </c>
      <c r="F549" s="1818">
        <f ca="1">SUMIF(UW!$E$612:$DT$612,'Mthly Bdgt'!F$512,UW!$E700:$DT700)</f>
        <v>0</v>
      </c>
      <c r="G549" s="1818">
        <f ca="1">SUMIF(UW!$E$612:$DT$612,'Mthly Bdgt'!G$512,UW!$E700:$DT700)</f>
        <v>0</v>
      </c>
      <c r="H549" s="1818">
        <f ca="1">SUMIF(UW!$E$612:$DT$612,'Mthly Bdgt'!H$512,UW!$E700:$DT700)</f>
        <v>0</v>
      </c>
      <c r="I549" s="1818">
        <f ca="1">SUMIF(UW!$E$612:$DT$612,'Mthly Bdgt'!I$512,UW!$E700:$DT700)</f>
        <v>0</v>
      </c>
      <c r="J549" s="1818">
        <f ca="1">SUMIF(UW!$E$612:$DT$612,'Mthly Bdgt'!J$512,UW!$E700:$DT700)</f>
        <v>0</v>
      </c>
      <c r="K549" s="1818">
        <f ca="1">SUMIF(UW!$E$612:$DT$612,'Mthly Bdgt'!K$512,UW!$E700:$DT700)</f>
        <v>0</v>
      </c>
      <c r="L549" s="1818">
        <f ca="1">SUMIF(UW!$E$612:$DT$612,'Mthly Bdgt'!L$512,UW!$E700:$DT700)</f>
        <v>0</v>
      </c>
      <c r="M549" s="1818">
        <f ca="1">SUMIF(UW!$E$612:$DT$612,'Mthly Bdgt'!M$512,UW!$E700:$DT700)</f>
        <v>0</v>
      </c>
      <c r="N549" s="1818">
        <f ca="1">SUMIF(UW!$E$612:$DT$612,'Mthly Bdgt'!N$512,UW!$E700:$DT700)</f>
        <v>0</v>
      </c>
      <c r="O549" s="1818">
        <f ca="1">SUMIF(UW!$E$612:$DT$612,'Mthly Bdgt'!O$512,UW!$E700:$DT700)</f>
        <v>0</v>
      </c>
      <c r="P549" s="1818">
        <f ca="1">SUMIF(UW!$E$612:$DT$612,'Mthly Bdgt'!P$512,UW!$E700:$DT700)</f>
        <v>0</v>
      </c>
      <c r="Q549" s="1822">
        <f t="shared" ca="1" si="176"/>
        <v>0</v>
      </c>
      <c r="R549" s="1818">
        <f ca="1">Q549-UW!L379</f>
        <v>0</v>
      </c>
    </row>
    <row r="550" spans="3:18">
      <c r="C550" t="s">
        <v>434</v>
      </c>
      <c r="D550" s="1822">
        <f t="shared" ca="1" si="175"/>
        <v>0</v>
      </c>
      <c r="E550" s="1818">
        <f ca="1">SUMIF(UW!$E$612:$DT$612,'Mthly Bdgt'!E$512,UW!$E701:$DT701)</f>
        <v>0</v>
      </c>
      <c r="F550" s="1818">
        <f ca="1">SUMIF(UW!$E$612:$DT$612,'Mthly Bdgt'!F$512,UW!$E701:$DT701)</f>
        <v>0</v>
      </c>
      <c r="G550" s="1818">
        <f ca="1">SUMIF(UW!$E$612:$DT$612,'Mthly Bdgt'!G$512,UW!$E701:$DT701)</f>
        <v>0</v>
      </c>
      <c r="H550" s="1818">
        <f ca="1">SUMIF(UW!$E$612:$DT$612,'Mthly Bdgt'!H$512,UW!$E701:$DT701)</f>
        <v>0</v>
      </c>
      <c r="I550" s="1818">
        <f ca="1">SUMIF(UW!$E$612:$DT$612,'Mthly Bdgt'!I$512,UW!$E701:$DT701)</f>
        <v>0</v>
      </c>
      <c r="J550" s="1818">
        <f ca="1">SUMIF(UW!$E$612:$DT$612,'Mthly Bdgt'!J$512,UW!$E701:$DT701)</f>
        <v>0</v>
      </c>
      <c r="K550" s="1818">
        <f ca="1">SUMIF(UW!$E$612:$DT$612,'Mthly Bdgt'!K$512,UW!$E701:$DT701)</f>
        <v>0</v>
      </c>
      <c r="L550" s="1818">
        <f ca="1">SUMIF(UW!$E$612:$DT$612,'Mthly Bdgt'!L$512,UW!$E701:$DT701)</f>
        <v>0</v>
      </c>
      <c r="M550" s="1818">
        <f ca="1">SUMIF(UW!$E$612:$DT$612,'Mthly Bdgt'!M$512,UW!$E701:$DT701)</f>
        <v>0</v>
      </c>
      <c r="N550" s="1818">
        <f ca="1">SUMIF(UW!$E$612:$DT$612,'Mthly Bdgt'!N$512,UW!$E701:$DT701)</f>
        <v>0</v>
      </c>
      <c r="O550" s="1818">
        <f ca="1">SUMIF(UW!$E$612:$DT$612,'Mthly Bdgt'!O$512,UW!$E701:$DT701)</f>
        <v>0</v>
      </c>
      <c r="P550" s="1818">
        <f ca="1">SUMIF(UW!$E$612:$DT$612,'Mthly Bdgt'!P$512,UW!$E701:$DT701)</f>
        <v>0</v>
      </c>
      <c r="Q550" s="1822">
        <f t="shared" ca="1" si="176"/>
        <v>0</v>
      </c>
      <c r="R550" s="1818">
        <f ca="1">Q550-UW!L380</f>
        <v>0</v>
      </c>
    </row>
    <row r="551" spans="3:18">
      <c r="C551" t="s">
        <v>435</v>
      </c>
      <c r="D551" s="1822">
        <f t="shared" ca="1" si="175"/>
        <v>0</v>
      </c>
      <c r="E551" s="1818">
        <f ca="1">SUMIF(UW!$E$612:$DT$612,'Mthly Bdgt'!E$512,UW!$E702:$DT702)</f>
        <v>0</v>
      </c>
      <c r="F551" s="1818">
        <f ca="1">SUMIF(UW!$E$612:$DT$612,'Mthly Bdgt'!F$512,UW!$E702:$DT702)</f>
        <v>0</v>
      </c>
      <c r="G551" s="1818">
        <f ca="1">SUMIF(UW!$E$612:$DT$612,'Mthly Bdgt'!G$512,UW!$E702:$DT702)</f>
        <v>0</v>
      </c>
      <c r="H551" s="1818">
        <f ca="1">SUMIF(UW!$E$612:$DT$612,'Mthly Bdgt'!H$512,UW!$E702:$DT702)</f>
        <v>0</v>
      </c>
      <c r="I551" s="1818">
        <f ca="1">SUMIF(UW!$E$612:$DT$612,'Mthly Bdgt'!I$512,UW!$E702:$DT702)</f>
        <v>0</v>
      </c>
      <c r="J551" s="1818">
        <f ca="1">SUMIF(UW!$E$612:$DT$612,'Mthly Bdgt'!J$512,UW!$E702:$DT702)</f>
        <v>0</v>
      </c>
      <c r="K551" s="1818">
        <f ca="1">SUMIF(UW!$E$612:$DT$612,'Mthly Bdgt'!K$512,UW!$E702:$DT702)</f>
        <v>0</v>
      </c>
      <c r="L551" s="1818">
        <f ca="1">SUMIF(UW!$E$612:$DT$612,'Mthly Bdgt'!L$512,UW!$E702:$DT702)</f>
        <v>0</v>
      </c>
      <c r="M551" s="1818">
        <f ca="1">SUMIF(UW!$E$612:$DT$612,'Mthly Bdgt'!M$512,UW!$E702:$DT702)</f>
        <v>0</v>
      </c>
      <c r="N551" s="1818">
        <f ca="1">SUMIF(UW!$E$612:$DT$612,'Mthly Bdgt'!N$512,UW!$E702:$DT702)</f>
        <v>0</v>
      </c>
      <c r="O551" s="1818">
        <f ca="1">SUMIF(UW!$E$612:$DT$612,'Mthly Bdgt'!O$512,UW!$E702:$DT702)</f>
        <v>0</v>
      </c>
      <c r="P551" s="1818">
        <f ca="1">SUMIF(UW!$E$612:$DT$612,'Mthly Bdgt'!P$512,UW!$E702:$DT702)</f>
        <v>0</v>
      </c>
      <c r="Q551" s="1822">
        <f t="shared" ca="1" si="176"/>
        <v>0</v>
      </c>
      <c r="R551" s="1818">
        <f ca="1">Q551-UW!L381</f>
        <v>0</v>
      </c>
    </row>
    <row r="552" spans="3:18">
      <c r="C552" t="s">
        <v>436</v>
      </c>
      <c r="D552" s="1822">
        <f t="shared" ca="1" si="175"/>
        <v>0</v>
      </c>
      <c r="E552" s="1818">
        <f ca="1">SUMIF(UW!$E$612:$DT$612,'Mthly Bdgt'!E$512,UW!$E703:$DT703)</f>
        <v>0</v>
      </c>
      <c r="F552" s="1818">
        <f ca="1">SUMIF(UW!$E$612:$DT$612,'Mthly Bdgt'!F$512,UW!$E703:$DT703)</f>
        <v>0</v>
      </c>
      <c r="G552" s="1818">
        <f ca="1">SUMIF(UW!$E$612:$DT$612,'Mthly Bdgt'!G$512,UW!$E703:$DT703)</f>
        <v>0</v>
      </c>
      <c r="H552" s="1818">
        <f ca="1">SUMIF(UW!$E$612:$DT$612,'Mthly Bdgt'!H$512,UW!$E703:$DT703)</f>
        <v>0</v>
      </c>
      <c r="I552" s="1818">
        <f ca="1">SUMIF(UW!$E$612:$DT$612,'Mthly Bdgt'!I$512,UW!$E703:$DT703)</f>
        <v>0</v>
      </c>
      <c r="J552" s="1818">
        <f ca="1">SUMIF(UW!$E$612:$DT$612,'Mthly Bdgt'!J$512,UW!$E703:$DT703)</f>
        <v>0</v>
      </c>
      <c r="K552" s="1818">
        <f ca="1">SUMIF(UW!$E$612:$DT$612,'Mthly Bdgt'!K$512,UW!$E703:$DT703)</f>
        <v>0</v>
      </c>
      <c r="L552" s="1818">
        <f ca="1">SUMIF(UW!$E$612:$DT$612,'Mthly Bdgt'!L$512,UW!$E703:$DT703)</f>
        <v>0</v>
      </c>
      <c r="M552" s="1818">
        <f ca="1">SUMIF(UW!$E$612:$DT$612,'Mthly Bdgt'!M$512,UW!$E703:$DT703)</f>
        <v>0</v>
      </c>
      <c r="N552" s="1818">
        <f ca="1">SUMIF(UW!$E$612:$DT$612,'Mthly Bdgt'!N$512,UW!$E703:$DT703)</f>
        <v>0</v>
      </c>
      <c r="O552" s="1818">
        <f ca="1">SUMIF(UW!$E$612:$DT$612,'Mthly Bdgt'!O$512,UW!$E703:$DT703)</f>
        <v>0</v>
      </c>
      <c r="P552" s="1818">
        <f ca="1">SUMIF(UW!$E$612:$DT$612,'Mthly Bdgt'!P$512,UW!$E703:$DT703)</f>
        <v>0</v>
      </c>
      <c r="Q552" s="1822">
        <f t="shared" ca="1" si="176"/>
        <v>0</v>
      </c>
      <c r="R552" s="1818">
        <f ca="1">Q552-UW!L382</f>
        <v>0</v>
      </c>
    </row>
    <row r="553" spans="3:18">
      <c r="C553" t="s">
        <v>437</v>
      </c>
      <c r="D553" s="1822">
        <f t="shared" ca="1" si="175"/>
        <v>0</v>
      </c>
      <c r="E553" s="1818">
        <f ca="1">SUMIF(UW!$E$612:$DT$612,'Mthly Bdgt'!E$512,UW!$E704:$DT704)</f>
        <v>0</v>
      </c>
      <c r="F553" s="1818">
        <f ca="1">SUMIF(UW!$E$612:$DT$612,'Mthly Bdgt'!F$512,UW!$E704:$DT704)</f>
        <v>0</v>
      </c>
      <c r="G553" s="1818">
        <f ca="1">SUMIF(UW!$E$612:$DT$612,'Mthly Bdgt'!G$512,UW!$E704:$DT704)</f>
        <v>0</v>
      </c>
      <c r="H553" s="1818">
        <f ca="1">SUMIF(UW!$E$612:$DT$612,'Mthly Bdgt'!H$512,UW!$E704:$DT704)</f>
        <v>0</v>
      </c>
      <c r="I553" s="1818">
        <f ca="1">SUMIF(UW!$E$612:$DT$612,'Mthly Bdgt'!I$512,UW!$E704:$DT704)</f>
        <v>0</v>
      </c>
      <c r="J553" s="1818">
        <f ca="1">SUMIF(UW!$E$612:$DT$612,'Mthly Bdgt'!J$512,UW!$E704:$DT704)</f>
        <v>0</v>
      </c>
      <c r="K553" s="1818">
        <f ca="1">SUMIF(UW!$E$612:$DT$612,'Mthly Bdgt'!K$512,UW!$E704:$DT704)</f>
        <v>0</v>
      </c>
      <c r="L553" s="1818">
        <f ca="1">SUMIF(UW!$E$612:$DT$612,'Mthly Bdgt'!L$512,UW!$E704:$DT704)</f>
        <v>0</v>
      </c>
      <c r="M553" s="1818">
        <f ca="1">SUMIF(UW!$E$612:$DT$612,'Mthly Bdgt'!M$512,UW!$E704:$DT704)</f>
        <v>0</v>
      </c>
      <c r="N553" s="1818">
        <f ca="1">SUMIF(UW!$E$612:$DT$612,'Mthly Bdgt'!N$512,UW!$E704:$DT704)</f>
        <v>0</v>
      </c>
      <c r="O553" s="1818">
        <f ca="1">SUMIF(UW!$E$612:$DT$612,'Mthly Bdgt'!O$512,UW!$E704:$DT704)</f>
        <v>0</v>
      </c>
      <c r="P553" s="1818">
        <f ca="1">SUMIF(UW!$E$612:$DT$612,'Mthly Bdgt'!P$512,UW!$E704:$DT704)</f>
        <v>0</v>
      </c>
      <c r="Q553" s="1822">
        <f t="shared" ca="1" si="176"/>
        <v>0</v>
      </c>
      <c r="R553" s="1818">
        <f ca="1">Q553-UW!L383</f>
        <v>0</v>
      </c>
    </row>
    <row r="554" spans="3:18">
      <c r="C554" t="s">
        <v>438</v>
      </c>
      <c r="D554" s="1822">
        <f t="shared" ca="1" si="175"/>
        <v>0</v>
      </c>
      <c r="E554" s="1818">
        <f ca="1">SUMIF(UW!$E$612:$DT$612,'Mthly Bdgt'!E$512,UW!$E705:$DT705)</f>
        <v>0</v>
      </c>
      <c r="F554" s="1818">
        <f ca="1">SUMIF(UW!$E$612:$DT$612,'Mthly Bdgt'!F$512,UW!$E705:$DT705)</f>
        <v>0</v>
      </c>
      <c r="G554" s="1818">
        <f ca="1">SUMIF(UW!$E$612:$DT$612,'Mthly Bdgt'!G$512,UW!$E705:$DT705)</f>
        <v>0</v>
      </c>
      <c r="H554" s="1818">
        <f ca="1">SUMIF(UW!$E$612:$DT$612,'Mthly Bdgt'!H$512,UW!$E705:$DT705)</f>
        <v>0</v>
      </c>
      <c r="I554" s="1818">
        <f ca="1">SUMIF(UW!$E$612:$DT$612,'Mthly Bdgt'!I$512,UW!$E705:$DT705)</f>
        <v>0</v>
      </c>
      <c r="J554" s="1818">
        <f ca="1">SUMIF(UW!$E$612:$DT$612,'Mthly Bdgt'!J$512,UW!$E705:$DT705)</f>
        <v>0</v>
      </c>
      <c r="K554" s="1818">
        <f ca="1">SUMIF(UW!$E$612:$DT$612,'Mthly Bdgt'!K$512,UW!$E705:$DT705)</f>
        <v>0</v>
      </c>
      <c r="L554" s="1818">
        <f ca="1">SUMIF(UW!$E$612:$DT$612,'Mthly Bdgt'!L$512,UW!$E705:$DT705)</f>
        <v>0</v>
      </c>
      <c r="M554" s="1818">
        <f ca="1">SUMIF(UW!$E$612:$DT$612,'Mthly Bdgt'!M$512,UW!$E705:$DT705)</f>
        <v>0</v>
      </c>
      <c r="N554" s="1818">
        <f ca="1">SUMIF(UW!$E$612:$DT$612,'Mthly Bdgt'!N$512,UW!$E705:$DT705)</f>
        <v>0</v>
      </c>
      <c r="O554" s="1818">
        <f ca="1">SUMIF(UW!$E$612:$DT$612,'Mthly Bdgt'!O$512,UW!$E705:$DT705)</f>
        <v>0</v>
      </c>
      <c r="P554" s="1818">
        <f ca="1">SUMIF(UW!$E$612:$DT$612,'Mthly Bdgt'!P$512,UW!$E705:$DT705)</f>
        <v>0</v>
      </c>
      <c r="Q554" s="1822">
        <f t="shared" ca="1" si="176"/>
        <v>0</v>
      </c>
      <c r="R554" s="1818">
        <f ca="1">Q554-UW!L384</f>
        <v>0</v>
      </c>
    </row>
    <row r="555" spans="3:18">
      <c r="C555" t="s">
        <v>439</v>
      </c>
      <c r="D555" s="1822">
        <f t="shared" ca="1" si="175"/>
        <v>0</v>
      </c>
      <c r="E555" s="1818">
        <f ca="1">SUMIF(UW!$E$612:$DT$612,'Mthly Bdgt'!E$512,UW!$E706:$DT706)</f>
        <v>0</v>
      </c>
      <c r="F555" s="1818">
        <f ca="1">SUMIF(UW!$E$612:$DT$612,'Mthly Bdgt'!F$512,UW!$E706:$DT706)</f>
        <v>0</v>
      </c>
      <c r="G555" s="1818">
        <f ca="1">SUMIF(UW!$E$612:$DT$612,'Mthly Bdgt'!G$512,UW!$E706:$DT706)</f>
        <v>0</v>
      </c>
      <c r="H555" s="1818">
        <f ca="1">SUMIF(UW!$E$612:$DT$612,'Mthly Bdgt'!H$512,UW!$E706:$DT706)</f>
        <v>0</v>
      </c>
      <c r="I555" s="1818">
        <f ca="1">SUMIF(UW!$E$612:$DT$612,'Mthly Bdgt'!I$512,UW!$E706:$DT706)</f>
        <v>0</v>
      </c>
      <c r="J555" s="1818">
        <f ca="1">SUMIF(UW!$E$612:$DT$612,'Mthly Bdgt'!J$512,UW!$E706:$DT706)</f>
        <v>0</v>
      </c>
      <c r="K555" s="1818">
        <f ca="1">SUMIF(UW!$E$612:$DT$612,'Mthly Bdgt'!K$512,UW!$E706:$DT706)</f>
        <v>0</v>
      </c>
      <c r="L555" s="1818">
        <f ca="1">SUMIF(UW!$E$612:$DT$612,'Mthly Bdgt'!L$512,UW!$E706:$DT706)</f>
        <v>0</v>
      </c>
      <c r="M555" s="1818">
        <f ca="1">SUMIF(UW!$E$612:$DT$612,'Mthly Bdgt'!M$512,UW!$E706:$DT706)</f>
        <v>0</v>
      </c>
      <c r="N555" s="1818">
        <f ca="1">SUMIF(UW!$E$612:$DT$612,'Mthly Bdgt'!N$512,UW!$E706:$DT706)</f>
        <v>0</v>
      </c>
      <c r="O555" s="1818">
        <f ca="1">SUMIF(UW!$E$612:$DT$612,'Mthly Bdgt'!O$512,UW!$E706:$DT706)</f>
        <v>0</v>
      </c>
      <c r="P555" s="1818">
        <f ca="1">SUMIF(UW!$E$612:$DT$612,'Mthly Bdgt'!P$512,UW!$E706:$DT706)</f>
        <v>0</v>
      </c>
      <c r="Q555" s="1822">
        <f t="shared" ca="1" si="176"/>
        <v>0</v>
      </c>
      <c r="R555" s="1818">
        <f ca="1">Q555-UW!L385</f>
        <v>0</v>
      </c>
    </row>
    <row r="556" spans="3:18">
      <c r="C556" t="s">
        <v>440</v>
      </c>
      <c r="D556" s="1822">
        <f t="shared" ca="1" si="175"/>
        <v>0</v>
      </c>
      <c r="E556" s="1818">
        <f ca="1">SUMIF(UW!$E$612:$DT$612,'Mthly Bdgt'!E$512,UW!$E707:$DT707)</f>
        <v>0</v>
      </c>
      <c r="F556" s="1818">
        <f ca="1">SUMIF(UW!$E$612:$DT$612,'Mthly Bdgt'!F$512,UW!$E707:$DT707)</f>
        <v>0</v>
      </c>
      <c r="G556" s="1818">
        <f ca="1">SUMIF(UW!$E$612:$DT$612,'Mthly Bdgt'!G$512,UW!$E707:$DT707)</f>
        <v>0</v>
      </c>
      <c r="H556" s="1818">
        <f ca="1">SUMIF(UW!$E$612:$DT$612,'Mthly Bdgt'!H$512,UW!$E707:$DT707)</f>
        <v>0</v>
      </c>
      <c r="I556" s="1818">
        <f ca="1">SUMIF(UW!$E$612:$DT$612,'Mthly Bdgt'!I$512,UW!$E707:$DT707)</f>
        <v>0</v>
      </c>
      <c r="J556" s="1818">
        <f ca="1">SUMIF(UW!$E$612:$DT$612,'Mthly Bdgt'!J$512,UW!$E707:$DT707)</f>
        <v>0</v>
      </c>
      <c r="K556" s="1818">
        <f ca="1">SUMIF(UW!$E$612:$DT$612,'Mthly Bdgt'!K$512,UW!$E707:$DT707)</f>
        <v>0</v>
      </c>
      <c r="L556" s="1818">
        <f ca="1">SUMIF(UW!$E$612:$DT$612,'Mthly Bdgt'!L$512,UW!$E707:$DT707)</f>
        <v>0</v>
      </c>
      <c r="M556" s="1818">
        <f ca="1">SUMIF(UW!$E$612:$DT$612,'Mthly Bdgt'!M$512,UW!$E707:$DT707)</f>
        <v>0</v>
      </c>
      <c r="N556" s="1818">
        <f ca="1">SUMIF(UW!$E$612:$DT$612,'Mthly Bdgt'!N$512,UW!$E707:$DT707)</f>
        <v>0</v>
      </c>
      <c r="O556" s="1818">
        <f ca="1">SUMIF(UW!$E$612:$DT$612,'Mthly Bdgt'!O$512,UW!$E707:$DT707)</f>
        <v>0</v>
      </c>
      <c r="P556" s="1818">
        <f ca="1">SUMIF(UW!$E$612:$DT$612,'Mthly Bdgt'!P$512,UW!$E707:$DT707)</f>
        <v>0</v>
      </c>
      <c r="Q556" s="1822">
        <f t="shared" ca="1" si="176"/>
        <v>0</v>
      </c>
      <c r="R556" s="1818">
        <f ca="1">Q556-UW!L386</f>
        <v>0</v>
      </c>
    </row>
    <row r="557" spans="3:18">
      <c r="C557" t="s">
        <v>441</v>
      </c>
      <c r="D557" s="1822">
        <f t="shared" ca="1" si="175"/>
        <v>0</v>
      </c>
      <c r="E557" s="1818">
        <f ca="1">SUMIF(UW!$E$612:$DT$612,'Mthly Bdgt'!E$512,UW!$E708:$DT708)</f>
        <v>0</v>
      </c>
      <c r="F557" s="1818">
        <f ca="1">SUMIF(UW!$E$612:$DT$612,'Mthly Bdgt'!F$512,UW!$E708:$DT708)</f>
        <v>0</v>
      </c>
      <c r="G557" s="1818">
        <f ca="1">SUMIF(UW!$E$612:$DT$612,'Mthly Bdgt'!G$512,UW!$E708:$DT708)</f>
        <v>0</v>
      </c>
      <c r="H557" s="1818">
        <f ca="1">SUMIF(UW!$E$612:$DT$612,'Mthly Bdgt'!H$512,UW!$E708:$DT708)</f>
        <v>0</v>
      </c>
      <c r="I557" s="1818">
        <f ca="1">SUMIF(UW!$E$612:$DT$612,'Mthly Bdgt'!I$512,UW!$E708:$DT708)</f>
        <v>0</v>
      </c>
      <c r="J557" s="1818">
        <f ca="1">SUMIF(UW!$E$612:$DT$612,'Mthly Bdgt'!J$512,UW!$E708:$DT708)</f>
        <v>0</v>
      </c>
      <c r="K557" s="1818">
        <f ca="1">SUMIF(UW!$E$612:$DT$612,'Mthly Bdgt'!K$512,UW!$E708:$DT708)</f>
        <v>0</v>
      </c>
      <c r="L557" s="1818">
        <f ca="1">SUMIF(UW!$E$612:$DT$612,'Mthly Bdgt'!L$512,UW!$E708:$DT708)</f>
        <v>0</v>
      </c>
      <c r="M557" s="1818">
        <f ca="1">SUMIF(UW!$E$612:$DT$612,'Mthly Bdgt'!M$512,UW!$E708:$DT708)</f>
        <v>0</v>
      </c>
      <c r="N557" s="1818">
        <f ca="1">SUMIF(UW!$E$612:$DT$612,'Mthly Bdgt'!N$512,UW!$E708:$DT708)</f>
        <v>0</v>
      </c>
      <c r="O557" s="1818">
        <f ca="1">SUMIF(UW!$E$612:$DT$612,'Mthly Bdgt'!O$512,UW!$E708:$DT708)</f>
        <v>0</v>
      </c>
      <c r="P557" s="1818">
        <f ca="1">SUMIF(UW!$E$612:$DT$612,'Mthly Bdgt'!P$512,UW!$E708:$DT708)</f>
        <v>0</v>
      </c>
      <c r="Q557" s="1822">
        <f t="shared" ca="1" si="176"/>
        <v>0</v>
      </c>
      <c r="R557" s="1818">
        <f ca="1">Q557-UW!L387</f>
        <v>0</v>
      </c>
    </row>
    <row r="558" spans="3:18">
      <c r="C558" t="s">
        <v>442</v>
      </c>
      <c r="D558" s="1822">
        <f t="shared" ca="1" si="175"/>
        <v>0</v>
      </c>
      <c r="E558" s="1818">
        <f ca="1">SUMIF(UW!$E$612:$DT$612,'Mthly Bdgt'!E$512,UW!$E709:$DT709)</f>
        <v>0</v>
      </c>
      <c r="F558" s="1818">
        <f ca="1">SUMIF(UW!$E$612:$DT$612,'Mthly Bdgt'!F$512,UW!$E709:$DT709)</f>
        <v>0</v>
      </c>
      <c r="G558" s="1818">
        <f ca="1">SUMIF(UW!$E$612:$DT$612,'Mthly Bdgt'!G$512,UW!$E709:$DT709)</f>
        <v>0</v>
      </c>
      <c r="H558" s="1818">
        <f ca="1">SUMIF(UW!$E$612:$DT$612,'Mthly Bdgt'!H$512,UW!$E709:$DT709)</f>
        <v>0</v>
      </c>
      <c r="I558" s="1818">
        <f ca="1">SUMIF(UW!$E$612:$DT$612,'Mthly Bdgt'!I$512,UW!$E709:$DT709)</f>
        <v>0</v>
      </c>
      <c r="J558" s="1818">
        <f ca="1">SUMIF(UW!$E$612:$DT$612,'Mthly Bdgt'!J$512,UW!$E709:$DT709)</f>
        <v>0</v>
      </c>
      <c r="K558" s="1818">
        <f ca="1">SUMIF(UW!$E$612:$DT$612,'Mthly Bdgt'!K$512,UW!$E709:$DT709)</f>
        <v>0</v>
      </c>
      <c r="L558" s="1818">
        <f ca="1">SUMIF(UW!$E$612:$DT$612,'Mthly Bdgt'!L$512,UW!$E709:$DT709)</f>
        <v>0</v>
      </c>
      <c r="M558" s="1818">
        <f ca="1">SUMIF(UW!$E$612:$DT$612,'Mthly Bdgt'!M$512,UW!$E709:$DT709)</f>
        <v>0</v>
      </c>
      <c r="N558" s="1818">
        <f ca="1">SUMIF(UW!$E$612:$DT$612,'Mthly Bdgt'!N$512,UW!$E709:$DT709)</f>
        <v>0</v>
      </c>
      <c r="O558" s="1818">
        <f ca="1">SUMIF(UW!$E$612:$DT$612,'Mthly Bdgt'!O$512,UW!$E709:$DT709)</f>
        <v>0</v>
      </c>
      <c r="P558" s="1818">
        <f ca="1">SUMIF(UW!$E$612:$DT$612,'Mthly Bdgt'!P$512,UW!$E709:$DT709)</f>
        <v>0</v>
      </c>
      <c r="Q558" s="1822">
        <f t="shared" ca="1" si="176"/>
        <v>0</v>
      </c>
      <c r="R558" s="1818">
        <f ca="1">Q558-UW!L388</f>
        <v>0</v>
      </c>
    </row>
    <row r="559" spans="3:18">
      <c r="C559" t="s">
        <v>859</v>
      </c>
      <c r="D559" s="1822">
        <f t="shared" ca="1" si="175"/>
        <v>15653.992202050782</v>
      </c>
      <c r="E559" s="1818">
        <f ca="1">SUMIF(UW!$E$612:$DT$612,'Mthly Bdgt'!E$512,UW!$E710:$DT710)</f>
        <v>16436.691812153324</v>
      </c>
      <c r="F559" s="1818">
        <f ca="1">SUMIF(UW!$E$612:$DT$612,'Mthly Bdgt'!F$512,UW!$E710:$DT710)</f>
        <v>16436.691812153324</v>
      </c>
      <c r="G559" s="1818">
        <f ca="1">SUMIF(UW!$E$612:$DT$612,'Mthly Bdgt'!G$512,UW!$E710:$DT710)</f>
        <v>16436.691812153324</v>
      </c>
      <c r="H559" s="1818">
        <f ca="1">SUMIF(UW!$E$612:$DT$612,'Mthly Bdgt'!H$512,UW!$E710:$DT710)</f>
        <v>16436.691812153324</v>
      </c>
      <c r="I559" s="1818">
        <f ca="1">SUMIF(UW!$E$612:$DT$612,'Mthly Bdgt'!I$512,UW!$E710:$DT710)</f>
        <v>16436.691812153324</v>
      </c>
      <c r="J559" s="1818">
        <f ca="1">SUMIF(UW!$E$612:$DT$612,'Mthly Bdgt'!J$512,UW!$E710:$DT710)</f>
        <v>16436.691812153324</v>
      </c>
      <c r="K559" s="1818">
        <f ca="1">SUMIF(UW!$E$612:$DT$612,'Mthly Bdgt'!K$512,UW!$E710:$DT710)</f>
        <v>16436.691812153324</v>
      </c>
      <c r="L559" s="1818">
        <f ca="1">SUMIF(UW!$E$612:$DT$612,'Mthly Bdgt'!L$512,UW!$E710:$DT710)</f>
        <v>16436.691812153324</v>
      </c>
      <c r="M559" s="1818">
        <f ca="1">SUMIF(UW!$E$612:$DT$612,'Mthly Bdgt'!M$512,UW!$E710:$DT710)</f>
        <v>16436.691812153324</v>
      </c>
      <c r="N559" s="1818">
        <f ca="1">SUMIF(UW!$E$612:$DT$612,'Mthly Bdgt'!N$512,UW!$E710:$DT710)</f>
        <v>16436.691812153324</v>
      </c>
      <c r="O559" s="1818">
        <f ca="1">SUMIF(UW!$E$612:$DT$612,'Mthly Bdgt'!O$512,UW!$E710:$DT710)</f>
        <v>16436.691812153324</v>
      </c>
      <c r="P559" s="1818">
        <f ca="1">SUMIF(UW!$E$612:$DT$612,'Mthly Bdgt'!P$512,UW!$E710:$DT710)</f>
        <v>16436.691812153324</v>
      </c>
      <c r="Q559" s="1822">
        <f t="shared" ca="1" si="176"/>
        <v>197240.30174583988</v>
      </c>
      <c r="R559" s="1818">
        <f ca="1">Q559-UW!L389</f>
        <v>0</v>
      </c>
    </row>
    <row r="560" spans="3:18">
      <c r="C560" t="s">
        <v>859</v>
      </c>
      <c r="D560" s="1822">
        <f t="shared" ca="1" si="175"/>
        <v>0</v>
      </c>
      <c r="E560" s="1818">
        <f ca="1">SUMIF(UW!$E$612:$DT$612,'Mthly Bdgt'!E$512,UW!$E711:$DT711)</f>
        <v>0</v>
      </c>
      <c r="F560" s="1818">
        <f ca="1">SUMIF(UW!$E$612:$DT$612,'Mthly Bdgt'!F$512,UW!$E711:$DT711)</f>
        <v>0</v>
      </c>
      <c r="G560" s="1818">
        <f ca="1">SUMIF(UW!$E$612:$DT$612,'Mthly Bdgt'!G$512,UW!$E711:$DT711)</f>
        <v>0</v>
      </c>
      <c r="H560" s="1818">
        <f ca="1">SUMIF(UW!$E$612:$DT$612,'Mthly Bdgt'!H$512,UW!$E711:$DT711)</f>
        <v>0</v>
      </c>
      <c r="I560" s="1818">
        <f ca="1">SUMIF(UW!$E$612:$DT$612,'Mthly Bdgt'!I$512,UW!$E711:$DT711)</f>
        <v>0</v>
      </c>
      <c r="J560" s="1818">
        <f ca="1">SUMIF(UW!$E$612:$DT$612,'Mthly Bdgt'!J$512,UW!$E711:$DT711)</f>
        <v>0</v>
      </c>
      <c r="K560" s="1818">
        <f ca="1">SUMIF(UW!$E$612:$DT$612,'Mthly Bdgt'!K$512,UW!$E711:$DT711)</f>
        <v>0</v>
      </c>
      <c r="L560" s="1818">
        <f ca="1">SUMIF(UW!$E$612:$DT$612,'Mthly Bdgt'!L$512,UW!$E711:$DT711)</f>
        <v>0</v>
      </c>
      <c r="M560" s="1818">
        <f ca="1">SUMIF(UW!$E$612:$DT$612,'Mthly Bdgt'!M$512,UW!$E711:$DT711)</f>
        <v>0</v>
      </c>
      <c r="N560" s="1818">
        <f ca="1">SUMIF(UW!$E$612:$DT$612,'Mthly Bdgt'!N$512,UW!$E711:$DT711)</f>
        <v>0</v>
      </c>
      <c r="O560" s="1818">
        <f ca="1">SUMIF(UW!$E$612:$DT$612,'Mthly Bdgt'!O$512,UW!$E711:$DT711)</f>
        <v>0</v>
      </c>
      <c r="P560" s="1818">
        <f ca="1">SUMIF(UW!$E$612:$DT$612,'Mthly Bdgt'!P$512,UW!$E711:$DT711)</f>
        <v>0</v>
      </c>
      <c r="Q560" s="1822">
        <f t="shared" ca="1" si="176"/>
        <v>0</v>
      </c>
      <c r="R560" s="1818">
        <f ca="1">Q560-UW!L390</f>
        <v>0</v>
      </c>
    </row>
    <row r="561" spans="2:18">
      <c r="C561" s="394" t="s">
        <v>445</v>
      </c>
      <c r="D561" s="1823">
        <f t="shared" ref="D561:Q561" ca="1" si="177">SUM(D539:D560)</f>
        <v>15745.887055462725</v>
      </c>
      <c r="E561" s="1824">
        <f t="shared" ca="1" si="177"/>
        <v>16530.424562633503</v>
      </c>
      <c r="F561" s="1824">
        <f t="shared" ca="1" si="177"/>
        <v>16530.424562633503</v>
      </c>
      <c r="G561" s="1824">
        <f t="shared" ca="1" si="177"/>
        <v>16530.424562633503</v>
      </c>
      <c r="H561" s="1824">
        <f t="shared" ca="1" si="177"/>
        <v>16530.424562633503</v>
      </c>
      <c r="I561" s="1824">
        <f t="shared" ca="1" si="177"/>
        <v>16530.424562633503</v>
      </c>
      <c r="J561" s="1824">
        <f t="shared" ca="1" si="177"/>
        <v>16530.424562633503</v>
      </c>
      <c r="K561" s="1824">
        <f t="shared" ca="1" si="177"/>
        <v>16530.424562633503</v>
      </c>
      <c r="L561" s="1824">
        <f t="shared" ca="1" si="177"/>
        <v>16530.424562633503</v>
      </c>
      <c r="M561" s="1824">
        <f t="shared" ca="1" si="177"/>
        <v>16530.424562633503</v>
      </c>
      <c r="N561" s="1824">
        <f t="shared" ca="1" si="177"/>
        <v>16530.424562633503</v>
      </c>
      <c r="O561" s="1824">
        <f t="shared" ca="1" si="177"/>
        <v>16530.424562633503</v>
      </c>
      <c r="P561" s="1824">
        <f t="shared" ca="1" si="177"/>
        <v>16530.424562633503</v>
      </c>
      <c r="Q561" s="1823">
        <f t="shared" ca="1" si="177"/>
        <v>198365.09475160207</v>
      </c>
      <c r="R561" s="1818">
        <f ca="1">Q561-UW!L391</f>
        <v>0</v>
      </c>
    </row>
    <row r="562" spans="2:18">
      <c r="C562" s="352" t="s">
        <v>588</v>
      </c>
      <c r="D562" s="400">
        <f t="shared" ref="D562:Q562" ca="1" si="178">IFERROR(D561/D532,0)</f>
        <v>0</v>
      </c>
      <c r="E562" s="393">
        <f t="shared" ca="1" si="178"/>
        <v>0</v>
      </c>
      <c r="F562" s="393">
        <f t="shared" ca="1" si="178"/>
        <v>0</v>
      </c>
      <c r="G562" s="393">
        <f t="shared" ca="1" si="178"/>
        <v>0</v>
      </c>
      <c r="H562" s="393">
        <f t="shared" ca="1" si="178"/>
        <v>0</v>
      </c>
      <c r="I562" s="393">
        <f t="shared" ca="1" si="178"/>
        <v>0</v>
      </c>
      <c r="J562" s="393">
        <f t="shared" ca="1" si="178"/>
        <v>0</v>
      </c>
      <c r="K562" s="393">
        <f t="shared" ca="1" si="178"/>
        <v>0</v>
      </c>
      <c r="L562" s="393">
        <f t="shared" ca="1" si="178"/>
        <v>0</v>
      </c>
      <c r="M562" s="393">
        <f t="shared" ca="1" si="178"/>
        <v>0</v>
      </c>
      <c r="N562" s="393">
        <f t="shared" ca="1" si="178"/>
        <v>0</v>
      </c>
      <c r="O562" s="393">
        <f t="shared" ca="1" si="178"/>
        <v>0</v>
      </c>
      <c r="P562" s="393">
        <f t="shared" ca="1" si="178"/>
        <v>0</v>
      </c>
      <c r="Q562" s="400">
        <f t="shared" ca="1" si="178"/>
        <v>0</v>
      </c>
    </row>
    <row r="563" spans="2:18">
      <c r="D563" s="371"/>
      <c r="Q563" s="371"/>
    </row>
    <row r="564" spans="2:18" ht="15" customHeight="1" thickBot="1">
      <c r="C564" s="394" t="s">
        <v>448</v>
      </c>
      <c r="D564" s="1829">
        <f t="shared" ref="D564:P564" ca="1" si="179">D532-D561</f>
        <v>-15745.887055462725</v>
      </c>
      <c r="E564" s="1824">
        <f t="shared" ca="1" si="179"/>
        <v>-16530.424562633503</v>
      </c>
      <c r="F564" s="1824">
        <f t="shared" ca="1" si="179"/>
        <v>-16530.424562633503</v>
      </c>
      <c r="G564" s="1824">
        <f t="shared" ca="1" si="179"/>
        <v>-16530.424562633503</v>
      </c>
      <c r="H564" s="1824">
        <f t="shared" ca="1" si="179"/>
        <v>-16530.424562633503</v>
      </c>
      <c r="I564" s="1824">
        <f t="shared" ca="1" si="179"/>
        <v>-16530.424562633503</v>
      </c>
      <c r="J564" s="1824">
        <f t="shared" ca="1" si="179"/>
        <v>-16530.424562633503</v>
      </c>
      <c r="K564" s="1824">
        <f t="shared" ca="1" si="179"/>
        <v>-16530.424562633503</v>
      </c>
      <c r="L564" s="1824">
        <f t="shared" ca="1" si="179"/>
        <v>-16530.424562633503</v>
      </c>
      <c r="M564" s="1824">
        <f t="shared" ca="1" si="179"/>
        <v>-16530.424562633503</v>
      </c>
      <c r="N564" s="1824">
        <f t="shared" ca="1" si="179"/>
        <v>-16530.424562633503</v>
      </c>
      <c r="O564" s="1824">
        <f t="shared" ca="1" si="179"/>
        <v>-16530.424562633503</v>
      </c>
      <c r="P564" s="1824">
        <f t="shared" ca="1" si="179"/>
        <v>-16530.424562633503</v>
      </c>
      <c r="Q564" s="1830">
        <f ca="1">SUM(E564:P564)</f>
        <v>-198365.09475160204</v>
      </c>
      <c r="R564" s="1818">
        <f ca="1">Q564-UW!L395</f>
        <v>0</v>
      </c>
    </row>
    <row r="570" spans="2:18" ht="19" customHeight="1" thickBot="1">
      <c r="C570" s="372" t="s">
        <v>1297</v>
      </c>
      <c r="D570" s="357"/>
      <c r="E570" s="357"/>
      <c r="F570" s="357"/>
      <c r="G570" s="357"/>
      <c r="H570" s="357"/>
      <c r="I570" s="357"/>
      <c r="J570" s="357"/>
      <c r="K570" s="357"/>
      <c r="L570" s="357"/>
      <c r="M570" s="357"/>
      <c r="N570" s="357"/>
      <c r="O570" s="357"/>
      <c r="P570" s="357"/>
      <c r="Q570" s="357"/>
    </row>
    <row r="571" spans="2:18" ht="15" customHeight="1" thickBot="1">
      <c r="C571" s="342" t="s">
        <v>1267</v>
      </c>
      <c r="D571" s="373">
        <f ca="1">D500</f>
        <v>0</v>
      </c>
    </row>
    <row r="572" spans="2:18">
      <c r="D572" s="374" t="s">
        <v>1269</v>
      </c>
      <c r="E572" s="375">
        <v>0.05</v>
      </c>
      <c r="F572" s="375">
        <v>0.05</v>
      </c>
      <c r="G572" s="375">
        <v>0.05</v>
      </c>
      <c r="H572" s="375">
        <v>0.05</v>
      </c>
      <c r="I572" s="375">
        <v>0.05</v>
      </c>
      <c r="J572" s="375">
        <v>0.05</v>
      </c>
      <c r="K572" s="375">
        <v>0.05</v>
      </c>
      <c r="L572" s="375">
        <v>0.05</v>
      </c>
      <c r="M572" s="375">
        <v>0.05</v>
      </c>
      <c r="N572" s="375">
        <v>0.05</v>
      </c>
      <c r="O572" s="375">
        <v>0.05</v>
      </c>
      <c r="P572" s="376">
        <v>0.05</v>
      </c>
    </row>
    <row r="573" spans="2:18" ht="15" customHeight="1" thickBot="1">
      <c r="C573" s="377" t="s">
        <v>1270</v>
      </c>
      <c r="D573" s="378"/>
      <c r="E573" s="1811">
        <f>E583</f>
        <v>97</v>
      </c>
      <c r="F573" s="1811">
        <f t="shared" ref="F573:P573" si="180">E573+1</f>
        <v>98</v>
      </c>
      <c r="G573" s="1811">
        <f t="shared" si="180"/>
        <v>99</v>
      </c>
      <c r="H573" s="1811">
        <f t="shared" si="180"/>
        <v>100</v>
      </c>
      <c r="I573" s="1811">
        <f t="shared" si="180"/>
        <v>101</v>
      </c>
      <c r="J573" s="1811">
        <f t="shared" si="180"/>
        <v>102</v>
      </c>
      <c r="K573" s="1811">
        <f t="shared" si="180"/>
        <v>103</v>
      </c>
      <c r="L573" s="1811">
        <f t="shared" si="180"/>
        <v>104</v>
      </c>
      <c r="M573" s="1811">
        <f t="shared" si="180"/>
        <v>105</v>
      </c>
      <c r="N573" s="1811">
        <f t="shared" si="180"/>
        <v>106</v>
      </c>
      <c r="O573" s="1811">
        <f t="shared" si="180"/>
        <v>107</v>
      </c>
      <c r="P573" s="1811">
        <f t="shared" si="180"/>
        <v>108</v>
      </c>
    </row>
    <row r="574" spans="2:18">
      <c r="C574" s="379" t="s">
        <v>1271</v>
      </c>
      <c r="D574" s="380"/>
      <c r="E574" s="381" t="e">
        <f ca="1">D580*D571</f>
        <v>#DIV/0!</v>
      </c>
      <c r="F574" s="381" t="e">
        <f t="shared" ref="F574:P574" ca="1" si="181">E578</f>
        <v>#DIV/0!</v>
      </c>
      <c r="G574" s="381" t="e">
        <f t="shared" ca="1" si="181"/>
        <v>#DIV/0!</v>
      </c>
      <c r="H574" s="381" t="e">
        <f t="shared" ca="1" si="181"/>
        <v>#DIV/0!</v>
      </c>
      <c r="I574" s="381" t="e">
        <f t="shared" ca="1" si="181"/>
        <v>#DIV/0!</v>
      </c>
      <c r="J574" s="381" t="e">
        <f t="shared" ca="1" si="181"/>
        <v>#DIV/0!</v>
      </c>
      <c r="K574" s="381" t="e">
        <f t="shared" ca="1" si="181"/>
        <v>#DIV/0!</v>
      </c>
      <c r="L574" s="381" t="e">
        <f t="shared" ca="1" si="181"/>
        <v>#DIV/0!</v>
      </c>
      <c r="M574" s="381" t="e">
        <f t="shared" ca="1" si="181"/>
        <v>#DIV/0!</v>
      </c>
      <c r="N574" s="381" t="e">
        <f t="shared" ca="1" si="181"/>
        <v>#DIV/0!</v>
      </c>
      <c r="O574" s="381" t="e">
        <f t="shared" ca="1" si="181"/>
        <v>#DIV/0!</v>
      </c>
      <c r="P574" s="382" t="e">
        <f t="shared" ca="1" si="181"/>
        <v>#DIV/0!</v>
      </c>
    </row>
    <row r="575" spans="2:18">
      <c r="B575" s="1813"/>
      <c r="C575" s="384" t="s">
        <v>1272</v>
      </c>
      <c r="D575" s="378"/>
      <c r="E575" s="385" t="e">
        <f t="shared" ref="E575:P575" ca="1" si="182">E578-E576-E574</f>
        <v>#DIV/0!</v>
      </c>
      <c r="F575" s="385" t="e">
        <f t="shared" ca="1" si="182"/>
        <v>#DIV/0!</v>
      </c>
      <c r="G575" s="385" t="e">
        <f t="shared" ca="1" si="182"/>
        <v>#DIV/0!</v>
      </c>
      <c r="H575" s="385" t="e">
        <f t="shared" ca="1" si="182"/>
        <v>#DIV/0!</v>
      </c>
      <c r="I575" s="385" t="e">
        <f t="shared" ca="1" si="182"/>
        <v>#DIV/0!</v>
      </c>
      <c r="J575" s="385" t="e">
        <f t="shared" ca="1" si="182"/>
        <v>#DIV/0!</v>
      </c>
      <c r="K575" s="385" t="e">
        <f t="shared" ca="1" si="182"/>
        <v>#DIV/0!</v>
      </c>
      <c r="L575" s="385" t="e">
        <f t="shared" ca="1" si="182"/>
        <v>#DIV/0!</v>
      </c>
      <c r="M575" s="385" t="e">
        <f t="shared" ca="1" si="182"/>
        <v>#DIV/0!</v>
      </c>
      <c r="N575" s="385" t="e">
        <f t="shared" ca="1" si="182"/>
        <v>#DIV/0!</v>
      </c>
      <c r="O575" s="385" t="e">
        <f t="shared" ca="1" si="182"/>
        <v>#DIV/0!</v>
      </c>
      <c r="P575" s="386" t="e">
        <f t="shared" ca="1" si="182"/>
        <v>#DIV/0!</v>
      </c>
    </row>
    <row r="576" spans="2:18">
      <c r="C576" s="384" t="s">
        <v>1273</v>
      </c>
      <c r="D576" s="378"/>
      <c r="E576" s="385" t="e">
        <f t="shared" ref="E576:P576" ca="1" si="183">-E572*E574</f>
        <v>#DIV/0!</v>
      </c>
      <c r="F576" s="385" t="e">
        <f t="shared" ca="1" si="183"/>
        <v>#DIV/0!</v>
      </c>
      <c r="G576" s="385" t="e">
        <f t="shared" ca="1" si="183"/>
        <v>#DIV/0!</v>
      </c>
      <c r="H576" s="385" t="e">
        <f t="shared" ca="1" si="183"/>
        <v>#DIV/0!</v>
      </c>
      <c r="I576" s="385" t="e">
        <f t="shared" ca="1" si="183"/>
        <v>#DIV/0!</v>
      </c>
      <c r="J576" s="385" t="e">
        <f t="shared" ca="1" si="183"/>
        <v>#DIV/0!</v>
      </c>
      <c r="K576" s="385" t="e">
        <f t="shared" ca="1" si="183"/>
        <v>#DIV/0!</v>
      </c>
      <c r="L576" s="385" t="e">
        <f t="shared" ca="1" si="183"/>
        <v>#DIV/0!</v>
      </c>
      <c r="M576" s="385" t="e">
        <f t="shared" ca="1" si="183"/>
        <v>#DIV/0!</v>
      </c>
      <c r="N576" s="385" t="e">
        <f t="shared" ca="1" si="183"/>
        <v>#DIV/0!</v>
      </c>
      <c r="O576" s="385" t="e">
        <f t="shared" ca="1" si="183"/>
        <v>#DIV/0!</v>
      </c>
      <c r="P576" s="386" t="e">
        <f t="shared" ca="1" si="183"/>
        <v>#DIV/0!</v>
      </c>
    </row>
    <row r="577" spans="2:18">
      <c r="C577" s="384" t="s">
        <v>1274</v>
      </c>
      <c r="D577" s="378"/>
      <c r="E577" s="385" t="e">
        <f t="shared" ref="E577:P577" ca="1" si="184">E576+E575</f>
        <v>#DIV/0!</v>
      </c>
      <c r="F577" s="385" t="e">
        <f t="shared" ca="1" si="184"/>
        <v>#DIV/0!</v>
      </c>
      <c r="G577" s="385" t="e">
        <f t="shared" ca="1" si="184"/>
        <v>#DIV/0!</v>
      </c>
      <c r="H577" s="385" t="e">
        <f t="shared" ca="1" si="184"/>
        <v>#DIV/0!</v>
      </c>
      <c r="I577" s="385" t="e">
        <f t="shared" ca="1" si="184"/>
        <v>#DIV/0!</v>
      </c>
      <c r="J577" s="385" t="e">
        <f t="shared" ca="1" si="184"/>
        <v>#DIV/0!</v>
      </c>
      <c r="K577" s="385" t="e">
        <f t="shared" ca="1" si="184"/>
        <v>#DIV/0!</v>
      </c>
      <c r="L577" s="385" t="e">
        <f t="shared" ca="1" si="184"/>
        <v>#DIV/0!</v>
      </c>
      <c r="M577" s="385" t="e">
        <f t="shared" ca="1" si="184"/>
        <v>#DIV/0!</v>
      </c>
      <c r="N577" s="385" t="e">
        <f t="shared" ca="1" si="184"/>
        <v>#DIV/0!</v>
      </c>
      <c r="O577" s="385" t="e">
        <f t="shared" ca="1" si="184"/>
        <v>#DIV/0!</v>
      </c>
      <c r="P577" s="386" t="e">
        <f t="shared" ca="1" si="184"/>
        <v>#DIV/0!</v>
      </c>
    </row>
    <row r="578" spans="2:18" ht="15" customHeight="1" thickBot="1">
      <c r="C578" s="387" t="s">
        <v>1275</v>
      </c>
      <c r="D578" s="388"/>
      <c r="E578" s="389" t="e">
        <f t="shared" ref="E578:P578" ca="1" si="185">E580*$D$3</f>
        <v>#DIV/0!</v>
      </c>
      <c r="F578" s="389" t="e">
        <f t="shared" ca="1" si="185"/>
        <v>#DIV/0!</v>
      </c>
      <c r="G578" s="389" t="e">
        <f t="shared" ca="1" si="185"/>
        <v>#DIV/0!</v>
      </c>
      <c r="H578" s="389" t="e">
        <f t="shared" ca="1" si="185"/>
        <v>#DIV/0!</v>
      </c>
      <c r="I578" s="389" t="e">
        <f t="shared" ca="1" si="185"/>
        <v>#DIV/0!</v>
      </c>
      <c r="J578" s="389" t="e">
        <f t="shared" ca="1" si="185"/>
        <v>#DIV/0!</v>
      </c>
      <c r="K578" s="389" t="e">
        <f t="shared" ca="1" si="185"/>
        <v>#DIV/0!</v>
      </c>
      <c r="L578" s="389" t="e">
        <f t="shared" ca="1" si="185"/>
        <v>#DIV/0!</v>
      </c>
      <c r="M578" s="389" t="e">
        <f t="shared" ca="1" si="185"/>
        <v>#DIV/0!</v>
      </c>
      <c r="N578" s="389" t="e">
        <f t="shared" ca="1" si="185"/>
        <v>#DIV/0!</v>
      </c>
      <c r="O578" s="389" t="e">
        <f t="shared" ca="1" si="185"/>
        <v>#DIV/0!</v>
      </c>
      <c r="P578" s="390" t="e">
        <f t="shared" ca="1" si="185"/>
        <v>#DIV/0!</v>
      </c>
    </row>
    <row r="579" spans="2:18">
      <c r="E579" s="391"/>
      <c r="F579" s="391"/>
      <c r="G579" s="391"/>
      <c r="H579" s="391"/>
      <c r="I579" s="391"/>
      <c r="J579" s="391"/>
      <c r="K579" s="391"/>
      <c r="L579" s="391"/>
      <c r="M579" s="391"/>
      <c r="N579" s="391"/>
      <c r="O579" s="391"/>
      <c r="P579" s="391"/>
    </row>
    <row r="580" spans="2:18">
      <c r="C580" s="392" t="s">
        <v>1276</v>
      </c>
      <c r="D580" s="393" t="e">
        <f t="shared" ref="D580:Q580" ca="1" si="186">D586/D584</f>
        <v>#DIV/0!</v>
      </c>
      <c r="E580" s="393" t="e">
        <f t="shared" ca="1" si="186"/>
        <v>#DIV/0!</v>
      </c>
      <c r="F580" s="393" t="e">
        <f t="shared" ca="1" si="186"/>
        <v>#DIV/0!</v>
      </c>
      <c r="G580" s="393" t="e">
        <f t="shared" ca="1" si="186"/>
        <v>#DIV/0!</v>
      </c>
      <c r="H580" s="393" t="e">
        <f t="shared" ca="1" si="186"/>
        <v>#DIV/0!</v>
      </c>
      <c r="I580" s="393" t="e">
        <f t="shared" ca="1" si="186"/>
        <v>#DIV/0!</v>
      </c>
      <c r="J580" s="393" t="e">
        <f t="shared" ca="1" si="186"/>
        <v>#DIV/0!</v>
      </c>
      <c r="K580" s="393" t="e">
        <f t="shared" ca="1" si="186"/>
        <v>#DIV/0!</v>
      </c>
      <c r="L580" s="393" t="e">
        <f t="shared" ca="1" si="186"/>
        <v>#DIV/0!</v>
      </c>
      <c r="M580" s="393" t="e">
        <f t="shared" ca="1" si="186"/>
        <v>#DIV/0!</v>
      </c>
      <c r="N580" s="393" t="e">
        <f t="shared" ca="1" si="186"/>
        <v>#DIV/0!</v>
      </c>
      <c r="O580" s="393" t="e">
        <f t="shared" ca="1" si="186"/>
        <v>#DIV/0!</v>
      </c>
      <c r="P580" s="393" t="e">
        <f t="shared" ca="1" si="186"/>
        <v>#DIV/0!</v>
      </c>
      <c r="Q580" s="393" t="e">
        <f t="shared" ca="1" si="186"/>
        <v>#DIV/0!</v>
      </c>
    </row>
    <row r="581" spans="2:18">
      <c r="C581" s="392" t="s">
        <v>1277</v>
      </c>
      <c r="D581" s="393" t="e">
        <f t="shared" ref="D581:Q581" ca="1" si="187">D590/D584</f>
        <v>#DIV/0!</v>
      </c>
      <c r="E581" s="393" t="e">
        <f t="shared" ca="1" si="187"/>
        <v>#DIV/0!</v>
      </c>
      <c r="F581" s="393" t="e">
        <f t="shared" ca="1" si="187"/>
        <v>#DIV/0!</v>
      </c>
      <c r="G581" s="393" t="e">
        <f t="shared" ca="1" si="187"/>
        <v>#DIV/0!</v>
      </c>
      <c r="H581" s="393" t="e">
        <f t="shared" ca="1" si="187"/>
        <v>#DIV/0!</v>
      </c>
      <c r="I581" s="393" t="e">
        <f t="shared" ca="1" si="187"/>
        <v>#DIV/0!</v>
      </c>
      <c r="J581" s="393" t="e">
        <f t="shared" ca="1" si="187"/>
        <v>#DIV/0!</v>
      </c>
      <c r="K581" s="393" t="e">
        <f t="shared" ca="1" si="187"/>
        <v>#DIV/0!</v>
      </c>
      <c r="L581" s="393" t="e">
        <f t="shared" ca="1" si="187"/>
        <v>#DIV/0!</v>
      </c>
      <c r="M581" s="393" t="e">
        <f t="shared" ca="1" si="187"/>
        <v>#DIV/0!</v>
      </c>
      <c r="N581" s="393" t="e">
        <f t="shared" ca="1" si="187"/>
        <v>#DIV/0!</v>
      </c>
      <c r="O581" s="393" t="e">
        <f t="shared" ca="1" si="187"/>
        <v>#DIV/0!</v>
      </c>
      <c r="P581" s="393" t="e">
        <f t="shared" ca="1" si="187"/>
        <v>#DIV/0!</v>
      </c>
      <c r="Q581" s="393" t="e">
        <f t="shared" ca="1" si="187"/>
        <v>#DIV/0!</v>
      </c>
    </row>
    <row r="582" spans="2:18" ht="15" customHeight="1" thickBot="1">
      <c r="C582" s="392" t="s">
        <v>1278</v>
      </c>
      <c r="D582" s="1815" t="e">
        <f ca="1">D580*UW!$D$21</f>
        <v>#DIV/0!</v>
      </c>
      <c r="E582" s="1815" t="e">
        <f ca="1">E580*UW!$D$21</f>
        <v>#DIV/0!</v>
      </c>
      <c r="F582" s="1815" t="e">
        <f ca="1">F580*UW!$D$21</f>
        <v>#DIV/0!</v>
      </c>
      <c r="G582" s="1815" t="e">
        <f ca="1">G580*UW!$D$21</f>
        <v>#DIV/0!</v>
      </c>
      <c r="H582" s="1815" t="e">
        <f ca="1">H580*UW!$D$21</f>
        <v>#DIV/0!</v>
      </c>
      <c r="I582" s="1815" t="e">
        <f ca="1">I580*UW!$D$21</f>
        <v>#DIV/0!</v>
      </c>
      <c r="J582" s="1815" t="e">
        <f ca="1">J580*UW!$D$21</f>
        <v>#DIV/0!</v>
      </c>
      <c r="K582" s="1815" t="e">
        <f ca="1">K580*UW!$D$21</f>
        <v>#DIV/0!</v>
      </c>
      <c r="L582" s="1815" t="e">
        <f ca="1">L580*UW!$D$21</f>
        <v>#DIV/0!</v>
      </c>
      <c r="M582" s="1815" t="e">
        <f ca="1">M580*UW!$D$21</f>
        <v>#DIV/0!</v>
      </c>
      <c r="N582" s="1815" t="e">
        <f ca="1">N580*UW!$D$21</f>
        <v>#DIV/0!</v>
      </c>
      <c r="O582" s="1815" t="e">
        <f ca="1">O580*UW!$D$21</f>
        <v>#DIV/0!</v>
      </c>
      <c r="P582" s="1815" t="e">
        <f ca="1">P580*UW!$D$21</f>
        <v>#DIV/0!</v>
      </c>
      <c r="Q582" s="1815" t="e">
        <f ca="1">Q580*UW!$D$21</f>
        <v>#DIV/0!</v>
      </c>
    </row>
    <row r="583" spans="2:18">
      <c r="C583" s="394" t="s">
        <v>113</v>
      </c>
      <c r="D583" s="395" t="s">
        <v>124</v>
      </c>
      <c r="E583" s="394">
        <f>P512+1</f>
        <v>97</v>
      </c>
      <c r="F583" s="394">
        <f t="shared" ref="F583:P583" si="188">E583+1</f>
        <v>98</v>
      </c>
      <c r="G583" s="394">
        <f t="shared" si="188"/>
        <v>99</v>
      </c>
      <c r="H583" s="394">
        <f t="shared" si="188"/>
        <v>100</v>
      </c>
      <c r="I583" s="394">
        <f t="shared" si="188"/>
        <v>101</v>
      </c>
      <c r="J583" s="394">
        <f t="shared" si="188"/>
        <v>102</v>
      </c>
      <c r="K583" s="394">
        <f t="shared" si="188"/>
        <v>103</v>
      </c>
      <c r="L583" s="394">
        <f t="shared" si="188"/>
        <v>104</v>
      </c>
      <c r="M583" s="394">
        <f t="shared" si="188"/>
        <v>105</v>
      </c>
      <c r="N583" s="394">
        <f t="shared" si="188"/>
        <v>106</v>
      </c>
      <c r="O583" s="394">
        <f t="shared" si="188"/>
        <v>107</v>
      </c>
      <c r="P583" s="394">
        <f t="shared" si="188"/>
        <v>108</v>
      </c>
      <c r="Q583" s="395" t="s">
        <v>603</v>
      </c>
      <c r="R583" s="232" t="s">
        <v>1279</v>
      </c>
    </row>
    <row r="584" spans="2:18">
      <c r="B584" t="s">
        <v>1137</v>
      </c>
      <c r="C584" s="396" t="s">
        <v>386</v>
      </c>
      <c r="D584" s="1816">
        <f t="shared" ref="D584:D602" ca="1" si="189">P513</f>
        <v>0</v>
      </c>
      <c r="E584" s="1817">
        <f ca="1">SUMIF(UW!$E$612:$DT$612,'Mthly Bdgt'!E$583,UW!$E613:$DT613)</f>
        <v>0</v>
      </c>
      <c r="F584" s="1817">
        <f ca="1">SUMIF(UW!$E$612:$DT$612,'Mthly Bdgt'!F$583,UW!$E613:$DT613)</f>
        <v>0</v>
      </c>
      <c r="G584" s="1817">
        <f ca="1">SUMIF(UW!$E$612:$DT$612,'Mthly Bdgt'!G$583,UW!$E613:$DT613)</f>
        <v>0</v>
      </c>
      <c r="H584" s="1817">
        <f ca="1">SUMIF(UW!$E$612:$DT$612,'Mthly Bdgt'!H$583,UW!$E613:$DT613)</f>
        <v>0</v>
      </c>
      <c r="I584" s="1817">
        <f ca="1">SUMIF(UW!$E$612:$DT$612,'Mthly Bdgt'!I$583,UW!$E613:$DT613)</f>
        <v>0</v>
      </c>
      <c r="J584" s="1817">
        <f ca="1">SUMIF(UW!$E$612:$DT$612,'Mthly Bdgt'!J$583,UW!$E613:$DT613)</f>
        <v>0</v>
      </c>
      <c r="K584" s="1817">
        <f ca="1">SUMIF(UW!$E$612:$DT$612,'Mthly Bdgt'!K$583,UW!$E613:$DT613)</f>
        <v>0</v>
      </c>
      <c r="L584" s="1817">
        <f ca="1">SUMIF(UW!$E$612:$DT$612,'Mthly Bdgt'!L$583,UW!$E613:$DT613)</f>
        <v>0</v>
      </c>
      <c r="M584" s="1817">
        <f ca="1">SUMIF(UW!$E$612:$DT$612,'Mthly Bdgt'!M$583,UW!$E613:$DT613)</f>
        <v>0</v>
      </c>
      <c r="N584" s="1817">
        <f ca="1">SUMIF(UW!$E$612:$DT$612,'Mthly Bdgt'!N$583,UW!$E613:$DT613)</f>
        <v>0</v>
      </c>
      <c r="O584" s="1817">
        <f ca="1">SUMIF(UW!$E$612:$DT$612,'Mthly Bdgt'!O$583,UW!$E613:$DT613)</f>
        <v>0</v>
      </c>
      <c r="P584" s="1817">
        <f ca="1">SUMIF(UW!$E$612:$DT$612,'Mthly Bdgt'!P$583,UW!$E613:$DT613)</f>
        <v>0</v>
      </c>
      <c r="Q584" s="1816">
        <f ca="1">SUM(E584:P584)</f>
        <v>0</v>
      </c>
      <c r="R584" s="1818">
        <f ca="1">Q584-UW!M223</f>
        <v>0</v>
      </c>
    </row>
    <row r="585" spans="2:18">
      <c r="C585" s="397" t="s">
        <v>115</v>
      </c>
      <c r="D585" s="1819">
        <f t="shared" ca="1" si="189"/>
        <v>0</v>
      </c>
      <c r="E585" s="1820">
        <f ca="1">SUMIF(UW!$E$612:$DT$612,'Mthly Bdgt'!E$583,UW!$E614:$DT614)</f>
        <v>0</v>
      </c>
      <c r="F585" s="1820">
        <f ca="1">SUMIF(UW!$E$612:$DT$612,'Mthly Bdgt'!F$583,UW!$E614:$DT614)</f>
        <v>0</v>
      </c>
      <c r="G585" s="1820">
        <f ca="1">SUMIF(UW!$E$612:$DT$612,'Mthly Bdgt'!G$583,UW!$E614:$DT614)</f>
        <v>0</v>
      </c>
      <c r="H585" s="1820">
        <f ca="1">SUMIF(UW!$E$612:$DT$612,'Mthly Bdgt'!H$583,UW!$E614:$DT614)</f>
        <v>0</v>
      </c>
      <c r="I585" s="1820">
        <f ca="1">SUMIF(UW!$E$612:$DT$612,'Mthly Bdgt'!I$583,UW!$E614:$DT614)</f>
        <v>0</v>
      </c>
      <c r="J585" s="1820">
        <f ca="1">SUMIF(UW!$E$612:$DT$612,'Mthly Bdgt'!J$583,UW!$E614:$DT614)</f>
        <v>0</v>
      </c>
      <c r="K585" s="1820">
        <f ca="1">SUMIF(UW!$E$612:$DT$612,'Mthly Bdgt'!K$583,UW!$E614:$DT614)</f>
        <v>0</v>
      </c>
      <c r="L585" s="1820">
        <f ca="1">SUMIF(UW!$E$612:$DT$612,'Mthly Bdgt'!L$583,UW!$E614:$DT614)</f>
        <v>0</v>
      </c>
      <c r="M585" s="1820">
        <f ca="1">SUMIF(UW!$E$612:$DT$612,'Mthly Bdgt'!M$583,UW!$E614:$DT614)</f>
        <v>0</v>
      </c>
      <c r="N585" s="1820">
        <f ca="1">SUMIF(UW!$E$612:$DT$612,'Mthly Bdgt'!N$583,UW!$E614:$DT614)</f>
        <v>0</v>
      </c>
      <c r="O585" s="1820">
        <f ca="1">SUMIF(UW!$E$612:$DT$612,'Mthly Bdgt'!O$583,UW!$E614:$DT614)</f>
        <v>0</v>
      </c>
      <c r="P585" s="1820">
        <f ca="1">SUMIF(UW!$E$612:$DT$612,'Mthly Bdgt'!P$583,UW!$E614:$DT614)</f>
        <v>0</v>
      </c>
      <c r="Q585" s="1819">
        <f ca="1">SUM(E585:P585)</f>
        <v>0</v>
      </c>
      <c r="R585" s="1818">
        <f ca="1">Q585-UW!M224</f>
        <v>0</v>
      </c>
    </row>
    <row r="586" spans="2:18">
      <c r="B586" t="s">
        <v>1280</v>
      </c>
      <c r="C586" s="396" t="s">
        <v>116</v>
      </c>
      <c r="D586" s="1816">
        <f t="shared" ca="1" si="189"/>
        <v>0</v>
      </c>
      <c r="E586" s="1817">
        <f t="shared" ref="E586:Q586" ca="1" si="190">SUM(E584:E585)</f>
        <v>0</v>
      </c>
      <c r="F586" s="1817">
        <f t="shared" ca="1" si="190"/>
        <v>0</v>
      </c>
      <c r="G586" s="1817">
        <f t="shared" ca="1" si="190"/>
        <v>0</v>
      </c>
      <c r="H586" s="1817">
        <f t="shared" ca="1" si="190"/>
        <v>0</v>
      </c>
      <c r="I586" s="1817">
        <f t="shared" ca="1" si="190"/>
        <v>0</v>
      </c>
      <c r="J586" s="1817">
        <f t="shared" ca="1" si="190"/>
        <v>0</v>
      </c>
      <c r="K586" s="1817">
        <f t="shared" ca="1" si="190"/>
        <v>0</v>
      </c>
      <c r="L586" s="1817">
        <f t="shared" ca="1" si="190"/>
        <v>0</v>
      </c>
      <c r="M586" s="1817">
        <f t="shared" ca="1" si="190"/>
        <v>0</v>
      </c>
      <c r="N586" s="1817">
        <f t="shared" ca="1" si="190"/>
        <v>0</v>
      </c>
      <c r="O586" s="1817">
        <f t="shared" ca="1" si="190"/>
        <v>0</v>
      </c>
      <c r="P586" s="1817">
        <f t="shared" ca="1" si="190"/>
        <v>0</v>
      </c>
      <c r="Q586" s="1816">
        <f t="shared" ca="1" si="190"/>
        <v>0</v>
      </c>
      <c r="R586" s="1818">
        <f ca="1">Q586-UW!M225</f>
        <v>0</v>
      </c>
    </row>
    <row r="587" spans="2:18">
      <c r="C587" s="397" t="s">
        <v>117</v>
      </c>
      <c r="D587" s="1819">
        <f t="shared" ca="1" si="189"/>
        <v>0</v>
      </c>
      <c r="E587" s="1820">
        <f ca="1">SUMIF(UW!$E$612:$DT$612,'Mthly Bdgt'!E$583,UW!$E616:$DT616)</f>
        <v>0</v>
      </c>
      <c r="F587" s="1820">
        <f ca="1">SUMIF(UW!$E$612:$DT$612,'Mthly Bdgt'!F$583,UW!$E616:$DT616)</f>
        <v>0</v>
      </c>
      <c r="G587" s="1820">
        <f ca="1">SUMIF(UW!$E$612:$DT$612,'Mthly Bdgt'!G$583,UW!$E616:$DT616)</f>
        <v>0</v>
      </c>
      <c r="H587" s="1820">
        <f ca="1">SUMIF(UW!$E$612:$DT$612,'Mthly Bdgt'!H$583,UW!$E616:$DT616)</f>
        <v>0</v>
      </c>
      <c r="I587" s="1820">
        <f ca="1">SUMIF(UW!$E$612:$DT$612,'Mthly Bdgt'!I$583,UW!$E616:$DT616)</f>
        <v>0</v>
      </c>
      <c r="J587" s="1820">
        <f ca="1">SUMIF(UW!$E$612:$DT$612,'Mthly Bdgt'!J$583,UW!$E616:$DT616)</f>
        <v>0</v>
      </c>
      <c r="K587" s="1820">
        <f ca="1">SUMIF(UW!$E$612:$DT$612,'Mthly Bdgt'!K$583,UW!$E616:$DT616)</f>
        <v>0</v>
      </c>
      <c r="L587" s="1820">
        <f ca="1">SUMIF(UW!$E$612:$DT$612,'Mthly Bdgt'!L$583,UW!$E616:$DT616)</f>
        <v>0</v>
      </c>
      <c r="M587" s="1820">
        <f ca="1">SUMIF(UW!$E$612:$DT$612,'Mthly Bdgt'!M$583,UW!$E616:$DT616)</f>
        <v>0</v>
      </c>
      <c r="N587" s="1820">
        <f ca="1">SUMIF(UW!$E$612:$DT$612,'Mthly Bdgt'!N$583,UW!$E616:$DT616)</f>
        <v>0</v>
      </c>
      <c r="O587" s="1820">
        <f ca="1">SUMIF(UW!$E$612:$DT$612,'Mthly Bdgt'!O$583,UW!$E616:$DT616)</f>
        <v>0</v>
      </c>
      <c r="P587" s="1820">
        <f ca="1">SUMIF(UW!$E$612:$DT$612,'Mthly Bdgt'!P$583,UW!$E616:$DT616)</f>
        <v>0</v>
      </c>
      <c r="Q587" s="1819">
        <f ca="1">SUM(E587:P587)</f>
        <v>0</v>
      </c>
      <c r="R587" s="1818">
        <f ca="1">Q587-UW!M226</f>
        <v>0</v>
      </c>
    </row>
    <row r="588" spans="2:18">
      <c r="B588" t="s">
        <v>1281</v>
      </c>
      <c r="C588" s="396" t="s">
        <v>387</v>
      </c>
      <c r="D588" s="1816">
        <f t="shared" ca="1" si="189"/>
        <v>0</v>
      </c>
      <c r="E588" s="1817">
        <f t="shared" ref="E588:Q588" ca="1" si="191">SUM(E586:E587)</f>
        <v>0</v>
      </c>
      <c r="F588" s="1817">
        <f t="shared" ca="1" si="191"/>
        <v>0</v>
      </c>
      <c r="G588" s="1817">
        <f t="shared" ca="1" si="191"/>
        <v>0</v>
      </c>
      <c r="H588" s="1817">
        <f t="shared" ca="1" si="191"/>
        <v>0</v>
      </c>
      <c r="I588" s="1817">
        <f t="shared" ca="1" si="191"/>
        <v>0</v>
      </c>
      <c r="J588" s="1817">
        <f t="shared" ca="1" si="191"/>
        <v>0</v>
      </c>
      <c r="K588" s="1817">
        <f t="shared" ca="1" si="191"/>
        <v>0</v>
      </c>
      <c r="L588" s="1817">
        <f t="shared" ca="1" si="191"/>
        <v>0</v>
      </c>
      <c r="M588" s="1817">
        <f t="shared" ca="1" si="191"/>
        <v>0</v>
      </c>
      <c r="N588" s="1817">
        <f t="shared" ca="1" si="191"/>
        <v>0</v>
      </c>
      <c r="O588" s="1817">
        <f t="shared" ca="1" si="191"/>
        <v>0</v>
      </c>
      <c r="P588" s="1817">
        <f t="shared" ca="1" si="191"/>
        <v>0</v>
      </c>
      <c r="Q588" s="1816">
        <f t="shared" ca="1" si="191"/>
        <v>0</v>
      </c>
      <c r="R588" s="1818">
        <f ca="1">Q588-UW!M227</f>
        <v>0</v>
      </c>
    </row>
    <row r="589" spans="2:18">
      <c r="B589" s="1821">
        <v>9</v>
      </c>
      <c r="C589" s="397" t="s">
        <v>1282</v>
      </c>
      <c r="D589" s="1819">
        <f t="shared" ca="1" si="189"/>
        <v>0</v>
      </c>
      <c r="E589" s="1820">
        <f ca="1">-IF(OFFSET(UW!$D$199,,ROUNDUP('Mthly Bdgt'!E583/12,0))="Yes",(E575*UW!$D$23*E605)/12,0)</f>
        <v>0</v>
      </c>
      <c r="F589" s="1820">
        <f ca="1">-IF(OFFSET(UW!$D$199,,ROUNDUP('Mthly Bdgt'!F583/12,0))="Yes",(F575*UW!$D$23*F605)/12,0)</f>
        <v>0</v>
      </c>
      <c r="G589" s="1820">
        <f ca="1">-IF(OFFSET(UW!$D$199,,ROUNDUP('Mthly Bdgt'!G583/12,0))="Yes",(G575*UW!$D$23*G605)/12,0)</f>
        <v>0</v>
      </c>
      <c r="H589" s="1820">
        <f ca="1">-IF(OFFSET(UW!$D$199,,ROUNDUP('Mthly Bdgt'!H583/12,0))="Yes",(H575*UW!$D$23*H605)/12,0)</f>
        <v>0</v>
      </c>
      <c r="I589" s="1820">
        <f ca="1">-IF(OFFSET(UW!$D$199,,ROUNDUP('Mthly Bdgt'!I583/12,0))="Yes",(I575*UW!$D$23*I605)/12,0)</f>
        <v>0</v>
      </c>
      <c r="J589" s="1820">
        <f ca="1">-IF(OFFSET(UW!$D$199,,ROUNDUP('Mthly Bdgt'!J583/12,0))="Yes",(J575*UW!$D$23*J605)/12,0)</f>
        <v>0</v>
      </c>
      <c r="K589" s="1820">
        <f ca="1">-IF(OFFSET(UW!$D$199,,ROUNDUP('Mthly Bdgt'!K583/12,0))="Yes",(K575*UW!$D$23*K605)/12,0)</f>
        <v>0</v>
      </c>
      <c r="L589" s="1820">
        <f ca="1">-IF(OFFSET(UW!$D$199,,ROUNDUP('Mthly Bdgt'!L583/12,0))="Yes",(L575*UW!$D$23*L605)/12,0)</f>
        <v>0</v>
      </c>
      <c r="M589" s="1820">
        <f ca="1">-IF(OFFSET(UW!$D$199,,ROUNDUP('Mthly Bdgt'!M583/12,0))="Yes",(M575*UW!$D$23*M605)/12,0)</f>
        <v>0</v>
      </c>
      <c r="N589" s="1820">
        <f ca="1">-IF(OFFSET(UW!$D$199,,ROUNDUP('Mthly Bdgt'!N583/12,0))="Yes",(N575*UW!$D$23*N605)/12,0)</f>
        <v>0</v>
      </c>
      <c r="O589" s="1820">
        <f ca="1">-IF(OFFSET(UW!$D$199,,ROUNDUP('Mthly Bdgt'!O583/12,0))="Yes",(O575*UW!$D$23*O605)/12,0)</f>
        <v>0</v>
      </c>
      <c r="P589" s="1820">
        <f ca="1">-IF(OFFSET(UW!$D$199,,ROUNDUP('Mthly Bdgt'!P583/12,0))="Yes",(P575*UW!$D$23*P605)/12,0)</f>
        <v>0</v>
      </c>
      <c r="Q589" s="1819">
        <f ca="1">SUM(E589:P589)</f>
        <v>0</v>
      </c>
      <c r="R589" s="1818">
        <f ca="1">Q589-UW!M228</f>
        <v>0</v>
      </c>
    </row>
    <row r="590" spans="2:18">
      <c r="C590" s="396" t="s">
        <v>1242</v>
      </c>
      <c r="D590" s="1816">
        <f t="shared" ca="1" si="189"/>
        <v>0</v>
      </c>
      <c r="E590" s="1817">
        <f t="shared" ref="E590:Q590" ca="1" si="192">SUM(E588:E589)</f>
        <v>0</v>
      </c>
      <c r="F590" s="1817">
        <f t="shared" ca="1" si="192"/>
        <v>0</v>
      </c>
      <c r="G590" s="1817">
        <f t="shared" ca="1" si="192"/>
        <v>0</v>
      </c>
      <c r="H590" s="1817">
        <f t="shared" ca="1" si="192"/>
        <v>0</v>
      </c>
      <c r="I590" s="1817">
        <f t="shared" ca="1" si="192"/>
        <v>0</v>
      </c>
      <c r="J590" s="1817">
        <f t="shared" ca="1" si="192"/>
        <v>0</v>
      </c>
      <c r="K590" s="1817">
        <f t="shared" ca="1" si="192"/>
        <v>0</v>
      </c>
      <c r="L590" s="1817">
        <f t="shared" ca="1" si="192"/>
        <v>0</v>
      </c>
      <c r="M590" s="1817">
        <f t="shared" ca="1" si="192"/>
        <v>0</v>
      </c>
      <c r="N590" s="1817">
        <f t="shared" ca="1" si="192"/>
        <v>0</v>
      </c>
      <c r="O590" s="1817">
        <f t="shared" ca="1" si="192"/>
        <v>0</v>
      </c>
      <c r="P590" s="1817">
        <f t="shared" ca="1" si="192"/>
        <v>0</v>
      </c>
      <c r="Q590" s="1816">
        <f t="shared" ca="1" si="192"/>
        <v>0</v>
      </c>
      <c r="R590" s="1818">
        <f ca="1">Q590-UW!M229</f>
        <v>0</v>
      </c>
    </row>
    <row r="591" spans="2:18" hidden="1">
      <c r="C591" s="396"/>
      <c r="D591" s="1822">
        <f t="shared" ca="1" si="189"/>
        <v>0</v>
      </c>
      <c r="E591" s="1818">
        <f ca="1">SUMIF(UW!$E$612:$DT$612,'Mthly Bdgt'!E$583,UW!$E620:$DT620)</f>
        <v>0</v>
      </c>
      <c r="F591" s="1818">
        <f ca="1">SUMIF(UW!$E$612:$DT$612,'Mthly Bdgt'!F$583,UW!$E620:$DT620)</f>
        <v>0</v>
      </c>
      <c r="G591" s="1818">
        <f ca="1">SUMIF(UW!$E$612:$DT$612,'Mthly Bdgt'!G$583,UW!$E620:$DT620)</f>
        <v>0</v>
      </c>
      <c r="H591" s="1818">
        <f ca="1">SUMIF(UW!$E$612:$DT$612,'Mthly Bdgt'!H$583,UW!$E620:$DT620)</f>
        <v>0</v>
      </c>
      <c r="I591" s="1818">
        <f ca="1">SUMIF(UW!$E$612:$DT$612,'Mthly Bdgt'!I$583,UW!$E620:$DT620)</f>
        <v>0</v>
      </c>
      <c r="J591" s="1818">
        <f ca="1">SUMIF(UW!$E$612:$DT$612,'Mthly Bdgt'!J$583,UW!$E620:$DT620)</f>
        <v>0</v>
      </c>
      <c r="K591" s="1818">
        <f ca="1">SUMIF(UW!$E$612:$DT$612,'Mthly Bdgt'!K$583,UW!$E620:$DT620)</f>
        <v>0</v>
      </c>
      <c r="L591" s="1818">
        <f ca="1">SUMIF(UW!$E$612:$DT$612,'Mthly Bdgt'!L$583,UW!$E620:$DT620)</f>
        <v>0</v>
      </c>
      <c r="M591" s="1818">
        <f ca="1">SUMIF(UW!$E$612:$DT$612,'Mthly Bdgt'!M$583,UW!$E620:$DT620)</f>
        <v>0</v>
      </c>
      <c r="N591" s="1818">
        <f ca="1">SUMIF(UW!$E$612:$DT$612,'Mthly Bdgt'!N$583,UW!$E620:$DT620)</f>
        <v>0</v>
      </c>
      <c r="O591" s="1818">
        <f ca="1">SUMIF(UW!$E$612:$DT$612,'Mthly Bdgt'!O$583,UW!$E620:$DT620)</f>
        <v>0</v>
      </c>
      <c r="P591" s="1818">
        <f ca="1">SUMIF(UW!$E$612:$DT$612,'Mthly Bdgt'!P$583,UW!$E620:$DT620)</f>
        <v>0</v>
      </c>
      <c r="Q591" s="1822"/>
      <c r="R591" s="1818">
        <f ca="1">Q591-UW!M231</f>
        <v>0</v>
      </c>
    </row>
    <row r="592" spans="2:18">
      <c r="C592" s="398" t="s">
        <v>407</v>
      </c>
      <c r="D592" s="1822">
        <f t="shared" ca="1" si="189"/>
        <v>0</v>
      </c>
      <c r="E592" s="1818">
        <f ca="1">SUMIF(UW!$E$612:$DT$612,'Mthly Bdgt'!E$583,UW!$E674:$DT674)</f>
        <v>0</v>
      </c>
      <c r="F592" s="1818">
        <f ca="1">SUMIF(UW!$E$612:$DT$612,'Mthly Bdgt'!F$583,UW!$E674:$DT674)</f>
        <v>0</v>
      </c>
      <c r="G592" s="1818">
        <f ca="1">SUMIF(UW!$E$612:$DT$612,'Mthly Bdgt'!G$583,UW!$E674:$DT674)</f>
        <v>0</v>
      </c>
      <c r="H592" s="1818">
        <f ca="1">SUMIF(UW!$E$612:$DT$612,'Mthly Bdgt'!H$583,UW!$E674:$DT674)</f>
        <v>0</v>
      </c>
      <c r="I592" s="1818">
        <f ca="1">SUMIF(UW!$E$612:$DT$612,'Mthly Bdgt'!I$583,UW!$E674:$DT674)</f>
        <v>0</v>
      </c>
      <c r="J592" s="1818">
        <f ca="1">SUMIF(UW!$E$612:$DT$612,'Mthly Bdgt'!J$583,UW!$E674:$DT674)</f>
        <v>0</v>
      </c>
      <c r="K592" s="1818">
        <f ca="1">SUMIF(UW!$E$612:$DT$612,'Mthly Bdgt'!K$583,UW!$E674:$DT674)</f>
        <v>0</v>
      </c>
      <c r="L592" s="1818">
        <f ca="1">SUMIF(UW!$E$612:$DT$612,'Mthly Bdgt'!L$583,UW!$E674:$DT674)</f>
        <v>0</v>
      </c>
      <c r="M592" s="1818">
        <f ca="1">SUMIF(UW!$E$612:$DT$612,'Mthly Bdgt'!M$583,UW!$E674:$DT674)</f>
        <v>0</v>
      </c>
      <c r="N592" s="1818">
        <f ca="1">SUMIF(UW!$E$612:$DT$612,'Mthly Bdgt'!N$583,UW!$E674:$DT674)</f>
        <v>0</v>
      </c>
      <c r="O592" s="1818">
        <f ca="1">SUMIF(UW!$E$612:$DT$612,'Mthly Bdgt'!O$583,UW!$E674:$DT674)</f>
        <v>0</v>
      </c>
      <c r="P592" s="1818">
        <f ca="1">SUMIF(UW!$E$612:$DT$612,'Mthly Bdgt'!P$583,UW!$E674:$DT674)</f>
        <v>0</v>
      </c>
      <c r="Q592" s="1822">
        <f t="shared" ref="Q592:Q603" ca="1" si="193">SUM(E592:P592)</f>
        <v>0</v>
      </c>
      <c r="R592" s="1818">
        <f ca="1">Q592-UW!M317</f>
        <v>0</v>
      </c>
    </row>
    <row r="593" spans="3:18">
      <c r="C593" s="398" t="s">
        <v>408</v>
      </c>
      <c r="D593" s="1822">
        <f t="shared" ca="1" si="189"/>
        <v>0</v>
      </c>
      <c r="E593" s="1818">
        <f ca="1">SUMIF(UW!$E$612:$DT$612,'Mthly Bdgt'!E$583,UW!$E675:$DT675)</f>
        <v>0</v>
      </c>
      <c r="F593" s="1818">
        <f ca="1">SUMIF(UW!$E$612:$DT$612,'Mthly Bdgt'!F$583,UW!$E675:$DT675)</f>
        <v>0</v>
      </c>
      <c r="G593" s="1818">
        <f ca="1">SUMIF(UW!$E$612:$DT$612,'Mthly Bdgt'!G$583,UW!$E675:$DT675)</f>
        <v>0</v>
      </c>
      <c r="H593" s="1818">
        <f ca="1">SUMIF(UW!$E$612:$DT$612,'Mthly Bdgt'!H$583,UW!$E675:$DT675)</f>
        <v>0</v>
      </c>
      <c r="I593" s="1818">
        <f ca="1">SUMIF(UW!$E$612:$DT$612,'Mthly Bdgt'!I$583,UW!$E675:$DT675)</f>
        <v>0</v>
      </c>
      <c r="J593" s="1818">
        <f ca="1">SUMIF(UW!$E$612:$DT$612,'Mthly Bdgt'!J$583,UW!$E675:$DT675)</f>
        <v>0</v>
      </c>
      <c r="K593" s="1818">
        <f ca="1">SUMIF(UW!$E$612:$DT$612,'Mthly Bdgt'!K$583,UW!$E675:$DT675)</f>
        <v>0</v>
      </c>
      <c r="L593" s="1818">
        <f ca="1">SUMIF(UW!$E$612:$DT$612,'Mthly Bdgt'!L$583,UW!$E675:$DT675)</f>
        <v>0</v>
      </c>
      <c r="M593" s="1818">
        <f ca="1">SUMIF(UW!$E$612:$DT$612,'Mthly Bdgt'!M$583,UW!$E675:$DT675)</f>
        <v>0</v>
      </c>
      <c r="N593" s="1818">
        <f ca="1">SUMIF(UW!$E$612:$DT$612,'Mthly Bdgt'!N$583,UW!$E675:$DT675)</f>
        <v>0</v>
      </c>
      <c r="O593" s="1818">
        <f ca="1">SUMIF(UW!$E$612:$DT$612,'Mthly Bdgt'!O$583,UW!$E675:$DT675)</f>
        <v>0</v>
      </c>
      <c r="P593" s="1818">
        <f ca="1">SUMIF(UW!$E$612:$DT$612,'Mthly Bdgt'!P$583,UW!$E675:$DT675)</f>
        <v>0</v>
      </c>
      <c r="Q593" s="1822">
        <f t="shared" ca="1" si="193"/>
        <v>0</v>
      </c>
      <c r="R593" s="1818">
        <f ca="1">Q593-UW!M318</f>
        <v>0</v>
      </c>
    </row>
    <row r="594" spans="3:18">
      <c r="C594" s="398" t="s">
        <v>409</v>
      </c>
      <c r="D594" s="1822">
        <f t="shared" ca="1" si="189"/>
        <v>0</v>
      </c>
      <c r="E594" s="1818">
        <f ca="1">SUMIF(UW!$E$612:$DT$612,'Mthly Bdgt'!E$583,UW!$E676:$DT676)</f>
        <v>0</v>
      </c>
      <c r="F594" s="1818">
        <f ca="1">SUMIF(UW!$E$612:$DT$612,'Mthly Bdgt'!F$583,UW!$E676:$DT676)</f>
        <v>0</v>
      </c>
      <c r="G594" s="1818">
        <f ca="1">SUMIF(UW!$E$612:$DT$612,'Mthly Bdgt'!G$583,UW!$E676:$DT676)</f>
        <v>0</v>
      </c>
      <c r="H594" s="1818">
        <f ca="1">SUMIF(UW!$E$612:$DT$612,'Mthly Bdgt'!H$583,UW!$E676:$DT676)</f>
        <v>0</v>
      </c>
      <c r="I594" s="1818">
        <f ca="1">SUMIF(UW!$E$612:$DT$612,'Mthly Bdgt'!I$583,UW!$E676:$DT676)</f>
        <v>0</v>
      </c>
      <c r="J594" s="1818">
        <f ca="1">SUMIF(UW!$E$612:$DT$612,'Mthly Bdgt'!J$583,UW!$E676:$DT676)</f>
        <v>0</v>
      </c>
      <c r="K594" s="1818">
        <f ca="1">SUMIF(UW!$E$612:$DT$612,'Mthly Bdgt'!K$583,UW!$E676:$DT676)</f>
        <v>0</v>
      </c>
      <c r="L594" s="1818">
        <f ca="1">SUMIF(UW!$E$612:$DT$612,'Mthly Bdgt'!L$583,UW!$E676:$DT676)</f>
        <v>0</v>
      </c>
      <c r="M594" s="1818">
        <f ca="1">SUMIF(UW!$E$612:$DT$612,'Mthly Bdgt'!M$583,UW!$E676:$DT676)</f>
        <v>0</v>
      </c>
      <c r="N594" s="1818">
        <f ca="1">SUMIF(UW!$E$612:$DT$612,'Mthly Bdgt'!N$583,UW!$E676:$DT676)</f>
        <v>0</v>
      </c>
      <c r="O594" s="1818">
        <f ca="1">SUMIF(UW!$E$612:$DT$612,'Mthly Bdgt'!O$583,UW!$E676:$DT676)</f>
        <v>0</v>
      </c>
      <c r="P594" s="1818">
        <f ca="1">SUMIF(UW!$E$612:$DT$612,'Mthly Bdgt'!P$583,UW!$E676:$DT676)</f>
        <v>0</v>
      </c>
      <c r="Q594" s="1822">
        <f t="shared" ca="1" si="193"/>
        <v>0</v>
      </c>
      <c r="R594" s="1818">
        <f ca="1">Q594-UW!M319</f>
        <v>0</v>
      </c>
    </row>
    <row r="595" spans="3:18">
      <c r="C595" s="398" t="s">
        <v>1284</v>
      </c>
      <c r="D595" s="1822">
        <f t="shared" si="189"/>
        <v>0</v>
      </c>
      <c r="E595" s="1818">
        <f>SUMIF(UW!$E$612:$DT$612,'Mthly Bdgt'!E$583,UW!$E677:$DT677)</f>
        <v>0</v>
      </c>
      <c r="F595" s="1818">
        <f>SUMIF(UW!$E$612:$DT$612,'Mthly Bdgt'!F$583,UW!$E677:$DT677)</f>
        <v>0</v>
      </c>
      <c r="G595" s="1818">
        <f>SUMIF(UW!$E$612:$DT$612,'Mthly Bdgt'!G$583,UW!$E677:$DT677)</f>
        <v>0</v>
      </c>
      <c r="H595" s="1818">
        <f>SUMIF(UW!$E$612:$DT$612,'Mthly Bdgt'!H$583,UW!$E677:$DT677)</f>
        <v>0</v>
      </c>
      <c r="I595" s="1818">
        <f>SUMIF(UW!$E$612:$DT$612,'Mthly Bdgt'!I$583,UW!$E677:$DT677)</f>
        <v>0</v>
      </c>
      <c r="J595" s="1818">
        <f>SUMIF(UW!$E$612:$DT$612,'Mthly Bdgt'!J$583,UW!$E677:$DT677)</f>
        <v>0</v>
      </c>
      <c r="K595" s="1818">
        <f>SUMIF(UW!$E$612:$DT$612,'Mthly Bdgt'!K$583,UW!$E677:$DT677)</f>
        <v>0</v>
      </c>
      <c r="L595" s="1818">
        <f>SUMIF(UW!$E$612:$DT$612,'Mthly Bdgt'!L$583,UW!$E677:$DT677)</f>
        <v>0</v>
      </c>
      <c r="M595" s="1818">
        <f>SUMIF(UW!$E$612:$DT$612,'Mthly Bdgt'!M$583,UW!$E677:$DT677)</f>
        <v>0</v>
      </c>
      <c r="N595" s="1818">
        <f>SUMIF(UW!$E$612:$DT$612,'Mthly Bdgt'!N$583,UW!$E677:$DT677)</f>
        <v>0</v>
      </c>
      <c r="O595" s="1818">
        <f>SUMIF(UW!$E$612:$DT$612,'Mthly Bdgt'!O$583,UW!$E677:$DT677)</f>
        <v>0</v>
      </c>
      <c r="P595" s="1818">
        <f>SUMIF(UW!$E$612:$DT$612,'Mthly Bdgt'!P$583,UW!$E677:$DT677)</f>
        <v>0</v>
      </c>
      <c r="Q595" s="1822">
        <f t="shared" si="193"/>
        <v>0</v>
      </c>
      <c r="R595" s="1818">
        <f>Q595-UW!M320</f>
        <v>0</v>
      </c>
    </row>
    <row r="596" spans="3:18">
      <c r="C596" s="398" t="s">
        <v>1285</v>
      </c>
      <c r="D596" s="1822">
        <f t="shared" si="189"/>
        <v>0</v>
      </c>
      <c r="E596" s="1818">
        <f>SUMIF(UW!$E$612:$DT$612,'Mthly Bdgt'!E$583,UW!$E678:$DT678)</f>
        <v>0</v>
      </c>
      <c r="F596" s="1818">
        <f>SUMIF(UW!$E$612:$DT$612,'Mthly Bdgt'!F$583,UW!$E678:$DT678)</f>
        <v>0</v>
      </c>
      <c r="G596" s="1818">
        <f>SUMIF(UW!$E$612:$DT$612,'Mthly Bdgt'!G$583,UW!$E678:$DT678)</f>
        <v>0</v>
      </c>
      <c r="H596" s="1818">
        <f>SUMIF(UW!$E$612:$DT$612,'Mthly Bdgt'!H$583,UW!$E678:$DT678)</f>
        <v>0</v>
      </c>
      <c r="I596" s="1818">
        <f>SUMIF(UW!$E$612:$DT$612,'Mthly Bdgt'!I$583,UW!$E678:$DT678)</f>
        <v>0</v>
      </c>
      <c r="J596" s="1818">
        <f>SUMIF(UW!$E$612:$DT$612,'Mthly Bdgt'!J$583,UW!$E678:$DT678)</f>
        <v>0</v>
      </c>
      <c r="K596" s="1818">
        <f>SUMIF(UW!$E$612:$DT$612,'Mthly Bdgt'!K$583,UW!$E678:$DT678)</f>
        <v>0</v>
      </c>
      <c r="L596" s="1818">
        <f>SUMIF(UW!$E$612:$DT$612,'Mthly Bdgt'!L$583,UW!$E678:$DT678)</f>
        <v>0</v>
      </c>
      <c r="M596" s="1818">
        <f>SUMIF(UW!$E$612:$DT$612,'Mthly Bdgt'!M$583,UW!$E678:$DT678)</f>
        <v>0</v>
      </c>
      <c r="N596" s="1818">
        <f>SUMIF(UW!$E$612:$DT$612,'Mthly Bdgt'!N$583,UW!$E678:$DT678)</f>
        <v>0</v>
      </c>
      <c r="O596" s="1818">
        <f>SUMIF(UW!$E$612:$DT$612,'Mthly Bdgt'!O$583,UW!$E678:$DT678)</f>
        <v>0</v>
      </c>
      <c r="P596" s="1818">
        <f>SUMIF(UW!$E$612:$DT$612,'Mthly Bdgt'!P$583,UW!$E678:$DT678)</f>
        <v>0</v>
      </c>
      <c r="Q596" s="1822">
        <f t="shared" si="193"/>
        <v>0</v>
      </c>
      <c r="R596" s="1818">
        <f>Q596-UW!M321</f>
        <v>0</v>
      </c>
    </row>
    <row r="597" spans="3:18">
      <c r="C597" s="398" t="s">
        <v>545</v>
      </c>
      <c r="D597" s="1822">
        <f t="shared" si="189"/>
        <v>0</v>
      </c>
      <c r="E597" s="1818">
        <f>SUMIF(UW!$E$612:$DT$612,'Mthly Bdgt'!E$583,UW!$E679:$DT679)</f>
        <v>0</v>
      </c>
      <c r="F597" s="1818">
        <f>SUMIF(UW!$E$612:$DT$612,'Mthly Bdgt'!F$583,UW!$E679:$DT679)</f>
        <v>0</v>
      </c>
      <c r="G597" s="1818">
        <f>SUMIF(UW!$E$612:$DT$612,'Mthly Bdgt'!G$583,UW!$E679:$DT679)</f>
        <v>0</v>
      </c>
      <c r="H597" s="1818">
        <f>SUMIF(UW!$E$612:$DT$612,'Mthly Bdgt'!H$583,UW!$E679:$DT679)</f>
        <v>0</v>
      </c>
      <c r="I597" s="1818">
        <f>SUMIF(UW!$E$612:$DT$612,'Mthly Bdgt'!I$583,UW!$E679:$DT679)</f>
        <v>0</v>
      </c>
      <c r="J597" s="1818">
        <f>SUMIF(UW!$E$612:$DT$612,'Mthly Bdgt'!J$583,UW!$E679:$DT679)</f>
        <v>0</v>
      </c>
      <c r="K597" s="1818">
        <f>SUMIF(UW!$E$612:$DT$612,'Mthly Bdgt'!K$583,UW!$E679:$DT679)</f>
        <v>0</v>
      </c>
      <c r="L597" s="1818">
        <f>SUMIF(UW!$E$612:$DT$612,'Mthly Bdgt'!L$583,UW!$E679:$DT679)</f>
        <v>0</v>
      </c>
      <c r="M597" s="1818">
        <f>SUMIF(UW!$E$612:$DT$612,'Mthly Bdgt'!M$583,UW!$E679:$DT679)</f>
        <v>0</v>
      </c>
      <c r="N597" s="1818">
        <f>SUMIF(UW!$E$612:$DT$612,'Mthly Bdgt'!N$583,UW!$E679:$DT679)</f>
        <v>0</v>
      </c>
      <c r="O597" s="1818">
        <f>SUMIF(UW!$E$612:$DT$612,'Mthly Bdgt'!O$583,UW!$E679:$DT679)</f>
        <v>0</v>
      </c>
      <c r="P597" s="1818">
        <f>SUMIF(UW!$E$612:$DT$612,'Mthly Bdgt'!P$583,UW!$E679:$DT679)</f>
        <v>0</v>
      </c>
      <c r="Q597" s="1822">
        <f t="shared" si="193"/>
        <v>0</v>
      </c>
      <c r="R597" s="1818">
        <f>Q597-UW!M322</f>
        <v>0</v>
      </c>
    </row>
    <row r="598" spans="3:18">
      <c r="C598" s="398" t="s">
        <v>1286</v>
      </c>
      <c r="D598" s="1822">
        <f t="shared" si="189"/>
        <v>0</v>
      </c>
      <c r="E598" s="1818">
        <f>SUMIF(UW!$E$612:$DT$612,'Mthly Bdgt'!E$583,UW!$E680:$DT680)</f>
        <v>0</v>
      </c>
      <c r="F598" s="1818">
        <f>SUMIF(UW!$E$612:$DT$612,'Mthly Bdgt'!F$583,UW!$E680:$DT680)</f>
        <v>0</v>
      </c>
      <c r="G598" s="1818">
        <f>SUMIF(UW!$E$612:$DT$612,'Mthly Bdgt'!G$583,UW!$E680:$DT680)</f>
        <v>0</v>
      </c>
      <c r="H598" s="1818">
        <f>SUMIF(UW!$E$612:$DT$612,'Mthly Bdgt'!H$583,UW!$E680:$DT680)</f>
        <v>0</v>
      </c>
      <c r="I598" s="1818">
        <f>SUMIF(UW!$E$612:$DT$612,'Mthly Bdgt'!I$583,UW!$E680:$DT680)</f>
        <v>0</v>
      </c>
      <c r="J598" s="1818">
        <f>SUMIF(UW!$E$612:$DT$612,'Mthly Bdgt'!J$583,UW!$E680:$DT680)</f>
        <v>0</v>
      </c>
      <c r="K598" s="1818">
        <f>SUMIF(UW!$E$612:$DT$612,'Mthly Bdgt'!K$583,UW!$E680:$DT680)</f>
        <v>0</v>
      </c>
      <c r="L598" s="1818">
        <f>SUMIF(UW!$E$612:$DT$612,'Mthly Bdgt'!L$583,UW!$E680:$DT680)</f>
        <v>0</v>
      </c>
      <c r="M598" s="1818">
        <f>SUMIF(UW!$E$612:$DT$612,'Mthly Bdgt'!M$583,UW!$E680:$DT680)</f>
        <v>0</v>
      </c>
      <c r="N598" s="1818">
        <f>SUMIF(UW!$E$612:$DT$612,'Mthly Bdgt'!N$583,UW!$E680:$DT680)</f>
        <v>0</v>
      </c>
      <c r="O598" s="1818">
        <f>SUMIF(UW!$E$612:$DT$612,'Mthly Bdgt'!O$583,UW!$E680:$DT680)</f>
        <v>0</v>
      </c>
      <c r="P598" s="1818">
        <f>SUMIF(UW!$E$612:$DT$612,'Mthly Bdgt'!P$583,UW!$E680:$DT680)</f>
        <v>0</v>
      </c>
      <c r="Q598" s="1822">
        <f t="shared" si="193"/>
        <v>0</v>
      </c>
      <c r="R598" s="1818">
        <f>Q598-UW!M323</f>
        <v>0</v>
      </c>
    </row>
    <row r="599" spans="3:18">
      <c r="C599" s="398" t="s">
        <v>547</v>
      </c>
      <c r="D599" s="1822">
        <f t="shared" si="189"/>
        <v>0</v>
      </c>
      <c r="E599" s="1818">
        <f>SUMIF(UW!$E$612:$DT$612,'Mthly Bdgt'!E$583,UW!$E681:$DT681)</f>
        <v>0</v>
      </c>
      <c r="F599" s="1818">
        <f>SUMIF(UW!$E$612:$DT$612,'Mthly Bdgt'!F$583,UW!$E681:$DT681)</f>
        <v>0</v>
      </c>
      <c r="G599" s="1818">
        <f>SUMIF(UW!$E$612:$DT$612,'Mthly Bdgt'!G$583,UW!$E681:$DT681)</f>
        <v>0</v>
      </c>
      <c r="H599" s="1818">
        <f>SUMIF(UW!$E$612:$DT$612,'Mthly Bdgt'!H$583,UW!$E681:$DT681)</f>
        <v>0</v>
      </c>
      <c r="I599" s="1818">
        <f>SUMIF(UW!$E$612:$DT$612,'Mthly Bdgt'!I$583,UW!$E681:$DT681)</f>
        <v>0</v>
      </c>
      <c r="J599" s="1818">
        <f>SUMIF(UW!$E$612:$DT$612,'Mthly Bdgt'!J$583,UW!$E681:$DT681)</f>
        <v>0</v>
      </c>
      <c r="K599" s="1818">
        <f>SUMIF(UW!$E$612:$DT$612,'Mthly Bdgt'!K$583,UW!$E681:$DT681)</f>
        <v>0</v>
      </c>
      <c r="L599" s="1818">
        <f>SUMIF(UW!$E$612:$DT$612,'Mthly Bdgt'!L$583,UW!$E681:$DT681)</f>
        <v>0</v>
      </c>
      <c r="M599" s="1818">
        <f>SUMIF(UW!$E$612:$DT$612,'Mthly Bdgt'!M$583,UW!$E681:$DT681)</f>
        <v>0</v>
      </c>
      <c r="N599" s="1818">
        <f>SUMIF(UW!$E$612:$DT$612,'Mthly Bdgt'!N$583,UW!$E681:$DT681)</f>
        <v>0</v>
      </c>
      <c r="O599" s="1818">
        <f>SUMIF(UW!$E$612:$DT$612,'Mthly Bdgt'!O$583,UW!$E681:$DT681)</f>
        <v>0</v>
      </c>
      <c r="P599" s="1818">
        <f>SUMIF(UW!$E$612:$DT$612,'Mthly Bdgt'!P$583,UW!$E681:$DT681)</f>
        <v>0</v>
      </c>
      <c r="Q599" s="1822">
        <f t="shared" si="193"/>
        <v>0</v>
      </c>
      <c r="R599" s="1818">
        <f>Q599-UW!M324</f>
        <v>0</v>
      </c>
    </row>
    <row r="600" spans="3:18">
      <c r="C600" s="398" t="s">
        <v>1287</v>
      </c>
      <c r="D600" s="1822">
        <f t="shared" si="189"/>
        <v>0</v>
      </c>
      <c r="E600" s="1818">
        <f>SUMIF(UW!$E$612:$DT$612,'Mthly Bdgt'!E$583,UW!$E682:$DT682)</f>
        <v>0</v>
      </c>
      <c r="F600" s="1818">
        <f>SUMIF(UW!$E$612:$DT$612,'Mthly Bdgt'!F$583,UW!$E682:$DT682)</f>
        <v>0</v>
      </c>
      <c r="G600" s="1818">
        <f>SUMIF(UW!$E$612:$DT$612,'Mthly Bdgt'!G$583,UW!$E682:$DT682)</f>
        <v>0</v>
      </c>
      <c r="H600" s="1818">
        <f>SUMIF(UW!$E$612:$DT$612,'Mthly Bdgt'!H$583,UW!$E682:$DT682)</f>
        <v>0</v>
      </c>
      <c r="I600" s="1818">
        <f>SUMIF(UW!$E$612:$DT$612,'Mthly Bdgt'!I$583,UW!$E682:$DT682)</f>
        <v>0</v>
      </c>
      <c r="J600" s="1818">
        <f>SUMIF(UW!$E$612:$DT$612,'Mthly Bdgt'!J$583,UW!$E682:$DT682)</f>
        <v>0</v>
      </c>
      <c r="K600" s="1818">
        <f>SUMIF(UW!$E$612:$DT$612,'Mthly Bdgt'!K$583,UW!$E682:$DT682)</f>
        <v>0</v>
      </c>
      <c r="L600" s="1818">
        <f>SUMIF(UW!$E$612:$DT$612,'Mthly Bdgt'!L$583,UW!$E682:$DT682)</f>
        <v>0</v>
      </c>
      <c r="M600" s="1818">
        <f>SUMIF(UW!$E$612:$DT$612,'Mthly Bdgt'!M$583,UW!$E682:$DT682)</f>
        <v>0</v>
      </c>
      <c r="N600" s="1818">
        <f>SUMIF(UW!$E$612:$DT$612,'Mthly Bdgt'!N$583,UW!$E682:$DT682)</f>
        <v>0</v>
      </c>
      <c r="O600" s="1818">
        <f>SUMIF(UW!$E$612:$DT$612,'Mthly Bdgt'!O$583,UW!$E682:$DT682)</f>
        <v>0</v>
      </c>
      <c r="P600" s="1818">
        <f>SUMIF(UW!$E$612:$DT$612,'Mthly Bdgt'!P$583,UW!$E682:$DT682)</f>
        <v>0</v>
      </c>
      <c r="Q600" s="1822">
        <f t="shared" si="193"/>
        <v>0</v>
      </c>
      <c r="R600" s="1818">
        <f>Q600-UW!M325</f>
        <v>0</v>
      </c>
    </row>
    <row r="601" spans="3:18">
      <c r="C601" s="398" t="s">
        <v>1287</v>
      </c>
      <c r="D601" s="1822">
        <f t="shared" si="189"/>
        <v>0</v>
      </c>
      <c r="E601" s="1818">
        <f>SUMIF(UW!$E$612:$DT$612,'Mthly Bdgt'!E$583,UW!$E683:$DT683)</f>
        <v>0</v>
      </c>
      <c r="F601" s="1818">
        <f>SUMIF(UW!$E$612:$DT$612,'Mthly Bdgt'!F$583,UW!$E683:$DT683)</f>
        <v>0</v>
      </c>
      <c r="G601" s="1818">
        <f>SUMIF(UW!$E$612:$DT$612,'Mthly Bdgt'!G$583,UW!$E683:$DT683)</f>
        <v>0</v>
      </c>
      <c r="H601" s="1818">
        <f>SUMIF(UW!$E$612:$DT$612,'Mthly Bdgt'!H$583,UW!$E683:$DT683)</f>
        <v>0</v>
      </c>
      <c r="I601" s="1818">
        <f>SUMIF(UW!$E$612:$DT$612,'Mthly Bdgt'!I$583,UW!$E683:$DT683)</f>
        <v>0</v>
      </c>
      <c r="J601" s="1818">
        <f>SUMIF(UW!$E$612:$DT$612,'Mthly Bdgt'!J$583,UW!$E683:$DT683)</f>
        <v>0</v>
      </c>
      <c r="K601" s="1818">
        <f>SUMIF(UW!$E$612:$DT$612,'Mthly Bdgt'!K$583,UW!$E683:$DT683)</f>
        <v>0</v>
      </c>
      <c r="L601" s="1818">
        <f>SUMIF(UW!$E$612:$DT$612,'Mthly Bdgt'!L$583,UW!$E683:$DT683)</f>
        <v>0</v>
      </c>
      <c r="M601" s="1818">
        <f>SUMIF(UW!$E$612:$DT$612,'Mthly Bdgt'!M$583,UW!$E683:$DT683)</f>
        <v>0</v>
      </c>
      <c r="N601" s="1818">
        <f>SUMIF(UW!$E$612:$DT$612,'Mthly Bdgt'!N$583,UW!$E683:$DT683)</f>
        <v>0</v>
      </c>
      <c r="O601" s="1818">
        <f>SUMIF(UW!$E$612:$DT$612,'Mthly Bdgt'!O$583,UW!$E683:$DT683)</f>
        <v>0</v>
      </c>
      <c r="P601" s="1818">
        <f>SUMIF(UW!$E$612:$DT$612,'Mthly Bdgt'!P$583,UW!$E683:$DT683)</f>
        <v>0</v>
      </c>
      <c r="Q601" s="1822">
        <f t="shared" si="193"/>
        <v>0</v>
      </c>
      <c r="R601" s="1818">
        <f>Q601-UW!M326</f>
        <v>0</v>
      </c>
    </row>
    <row r="602" spans="3:18">
      <c r="C602" s="397" t="s">
        <v>1287</v>
      </c>
      <c r="D602" s="1819">
        <f t="shared" si="189"/>
        <v>0</v>
      </c>
      <c r="E602" s="1820">
        <f>SUMIF(UW!$E$612:$DT$612,'Mthly Bdgt'!E$583,UW!$E684:$DT684)</f>
        <v>0</v>
      </c>
      <c r="F602" s="1820">
        <f>SUMIF(UW!$E$612:$DT$612,'Mthly Bdgt'!F$583,UW!$E684:$DT684)</f>
        <v>0</v>
      </c>
      <c r="G602" s="1820">
        <f>SUMIF(UW!$E$612:$DT$612,'Mthly Bdgt'!G$583,UW!$E684:$DT684)</f>
        <v>0</v>
      </c>
      <c r="H602" s="1820">
        <f>SUMIF(UW!$E$612:$DT$612,'Mthly Bdgt'!H$583,UW!$E684:$DT684)</f>
        <v>0</v>
      </c>
      <c r="I602" s="1820">
        <f>SUMIF(UW!$E$612:$DT$612,'Mthly Bdgt'!I$583,UW!$E684:$DT684)</f>
        <v>0</v>
      </c>
      <c r="J602" s="1820">
        <f>SUMIF(UW!$E$612:$DT$612,'Mthly Bdgt'!J$583,UW!$E684:$DT684)</f>
        <v>0</v>
      </c>
      <c r="K602" s="1820">
        <f>SUMIF(UW!$E$612:$DT$612,'Mthly Bdgt'!K$583,UW!$E684:$DT684)</f>
        <v>0</v>
      </c>
      <c r="L602" s="1820">
        <f>SUMIF(UW!$E$612:$DT$612,'Mthly Bdgt'!L$583,UW!$E684:$DT684)</f>
        <v>0</v>
      </c>
      <c r="M602" s="1820">
        <f>SUMIF(UW!$E$612:$DT$612,'Mthly Bdgt'!M$583,UW!$E684:$DT684)</f>
        <v>0</v>
      </c>
      <c r="N602" s="1820">
        <f>SUMIF(UW!$E$612:$DT$612,'Mthly Bdgt'!N$583,UW!$E684:$DT684)</f>
        <v>0</v>
      </c>
      <c r="O602" s="1820">
        <f>SUMIF(UW!$E$612:$DT$612,'Mthly Bdgt'!O$583,UW!$E684:$DT684)</f>
        <v>0</v>
      </c>
      <c r="P602" s="1820">
        <f>SUMIF(UW!$E$612:$DT$612,'Mthly Bdgt'!P$583,UW!$E684:$DT684)</f>
        <v>0</v>
      </c>
      <c r="Q602" s="1819">
        <f t="shared" si="193"/>
        <v>0</v>
      </c>
      <c r="R602" s="1818">
        <f>Q602-UW!M327</f>
        <v>0</v>
      </c>
    </row>
    <row r="603" spans="3:18">
      <c r="C603" s="394" t="s">
        <v>410</v>
      </c>
      <c r="D603" s="1823">
        <f t="shared" ref="D603:P603" ca="1" si="194">SUM(D590:D602)</f>
        <v>0</v>
      </c>
      <c r="E603" s="1824">
        <f t="shared" ca="1" si="194"/>
        <v>0</v>
      </c>
      <c r="F603" s="1824">
        <f t="shared" ca="1" si="194"/>
        <v>0</v>
      </c>
      <c r="G603" s="1824">
        <f t="shared" ca="1" si="194"/>
        <v>0</v>
      </c>
      <c r="H603" s="1824">
        <f t="shared" ca="1" si="194"/>
        <v>0</v>
      </c>
      <c r="I603" s="1824">
        <f t="shared" ca="1" si="194"/>
        <v>0</v>
      </c>
      <c r="J603" s="1824">
        <f t="shared" ca="1" si="194"/>
        <v>0</v>
      </c>
      <c r="K603" s="1824">
        <f t="shared" ca="1" si="194"/>
        <v>0</v>
      </c>
      <c r="L603" s="1824">
        <f t="shared" ca="1" si="194"/>
        <v>0</v>
      </c>
      <c r="M603" s="1824">
        <f t="shared" ca="1" si="194"/>
        <v>0</v>
      </c>
      <c r="N603" s="1824">
        <f t="shared" ca="1" si="194"/>
        <v>0</v>
      </c>
      <c r="O603" s="1824">
        <f t="shared" ca="1" si="194"/>
        <v>0</v>
      </c>
      <c r="P603" s="1824">
        <f t="shared" ca="1" si="194"/>
        <v>0</v>
      </c>
      <c r="Q603" s="1823">
        <f t="shared" ca="1" si="193"/>
        <v>0</v>
      </c>
      <c r="R603" s="1818">
        <f ca="1">Q603-UW!M328</f>
        <v>0</v>
      </c>
    </row>
    <row r="604" spans="3:18">
      <c r="C604" s="352" t="s">
        <v>1288</v>
      </c>
      <c r="D604" s="1825" t="e">
        <f ca="1">(D584/UW!$D$21)*12</f>
        <v>#DIV/0!</v>
      </c>
      <c r="E604" s="1826" t="e">
        <f ca="1">(E584/UW!$D$21)*12</f>
        <v>#DIV/0!</v>
      </c>
      <c r="F604" s="1826" t="e">
        <f ca="1">(F584/UW!$D$21)*12</f>
        <v>#DIV/0!</v>
      </c>
      <c r="G604" s="1826" t="e">
        <f ca="1">(G584/UW!$D$21)*12</f>
        <v>#DIV/0!</v>
      </c>
      <c r="H604" s="1826" t="e">
        <f ca="1">(H584/UW!$D$21)*12</f>
        <v>#DIV/0!</v>
      </c>
      <c r="I604" s="1826" t="e">
        <f ca="1">(I584/UW!$D$21)*12</f>
        <v>#DIV/0!</v>
      </c>
      <c r="J604" s="1826" t="e">
        <f ca="1">(J584/UW!$D$21)*12</f>
        <v>#DIV/0!</v>
      </c>
      <c r="K604" s="1826" t="e">
        <f ca="1">(K584/UW!$D$21)*12</f>
        <v>#DIV/0!</v>
      </c>
      <c r="L604" s="1826" t="e">
        <f ca="1">(L584/UW!$D$21)*12</f>
        <v>#DIV/0!</v>
      </c>
      <c r="M604" s="1826" t="e">
        <f ca="1">(M584/UW!$D$21)*12</f>
        <v>#DIV/0!</v>
      </c>
      <c r="N604" s="1826" t="e">
        <f ca="1">(N584/UW!$D$21)*12</f>
        <v>#DIV/0!</v>
      </c>
      <c r="O604" s="1826" t="e">
        <f ca="1">(O584/UW!$D$21)*12</f>
        <v>#DIV/0!</v>
      </c>
      <c r="P604" s="1826" t="e">
        <f ca="1">(P584/UW!$D$21)*12</f>
        <v>#DIV/0!</v>
      </c>
      <c r="Q604" s="1825" t="e">
        <f ca="1">(Q584/UW!$D$21)</f>
        <v>#DIV/0!</v>
      </c>
    </row>
    <row r="605" spans="3:18">
      <c r="C605" s="352" t="s">
        <v>1289</v>
      </c>
      <c r="D605" s="1825">
        <f ca="1">IFERROR(D588/(D580*UW!$D$21),0)*12</f>
        <v>0</v>
      </c>
      <c r="E605" s="1826" t="e">
        <f t="shared" ref="E605:P605" ca="1" si="195">E588/E582*12</f>
        <v>#DIV/0!</v>
      </c>
      <c r="F605" s="1826" t="e">
        <f t="shared" ca="1" si="195"/>
        <v>#DIV/0!</v>
      </c>
      <c r="G605" s="1826" t="e">
        <f t="shared" ca="1" si="195"/>
        <v>#DIV/0!</v>
      </c>
      <c r="H605" s="1826" t="e">
        <f t="shared" ca="1" si="195"/>
        <v>#DIV/0!</v>
      </c>
      <c r="I605" s="1826" t="e">
        <f t="shared" ca="1" si="195"/>
        <v>#DIV/0!</v>
      </c>
      <c r="J605" s="1826" t="e">
        <f t="shared" ca="1" si="195"/>
        <v>#DIV/0!</v>
      </c>
      <c r="K605" s="1826" t="e">
        <f t="shared" ca="1" si="195"/>
        <v>#DIV/0!</v>
      </c>
      <c r="L605" s="1826" t="e">
        <f t="shared" ca="1" si="195"/>
        <v>#DIV/0!</v>
      </c>
      <c r="M605" s="1826" t="e">
        <f t="shared" ca="1" si="195"/>
        <v>#DIV/0!</v>
      </c>
      <c r="N605" s="1826" t="e">
        <f t="shared" ca="1" si="195"/>
        <v>#DIV/0!</v>
      </c>
      <c r="O605" s="1826" t="e">
        <f t="shared" ca="1" si="195"/>
        <v>#DIV/0!</v>
      </c>
      <c r="P605" s="1826" t="e">
        <f t="shared" ca="1" si="195"/>
        <v>#DIV/0!</v>
      </c>
      <c r="Q605" s="1825" t="e">
        <f ca="1">Q588/Q582</f>
        <v>#DIV/0!</v>
      </c>
    </row>
    <row r="606" spans="3:18">
      <c r="C606" s="352" t="s">
        <v>119</v>
      </c>
      <c r="D606" s="1825">
        <f t="shared" ref="D606:P606" ca="1" si="196">IFERROR(D590/D582,0)*12</f>
        <v>0</v>
      </c>
      <c r="E606" s="1826">
        <f t="shared" ca="1" si="196"/>
        <v>0</v>
      </c>
      <c r="F606" s="1826">
        <f t="shared" ca="1" si="196"/>
        <v>0</v>
      </c>
      <c r="G606" s="1826">
        <f t="shared" ca="1" si="196"/>
        <v>0</v>
      </c>
      <c r="H606" s="1826">
        <f t="shared" ca="1" si="196"/>
        <v>0</v>
      </c>
      <c r="I606" s="1826">
        <f t="shared" ca="1" si="196"/>
        <v>0</v>
      </c>
      <c r="J606" s="1826">
        <f t="shared" ca="1" si="196"/>
        <v>0</v>
      </c>
      <c r="K606" s="1826">
        <f t="shared" ca="1" si="196"/>
        <v>0</v>
      </c>
      <c r="L606" s="1826">
        <f t="shared" ca="1" si="196"/>
        <v>0</v>
      </c>
      <c r="M606" s="1826">
        <f t="shared" ca="1" si="196"/>
        <v>0</v>
      </c>
      <c r="N606" s="1826">
        <f t="shared" ca="1" si="196"/>
        <v>0</v>
      </c>
      <c r="O606" s="1826">
        <f t="shared" ca="1" si="196"/>
        <v>0</v>
      </c>
      <c r="P606" s="1826">
        <f t="shared" ca="1" si="196"/>
        <v>0</v>
      </c>
      <c r="Q606" s="1825">
        <f ca="1">IFERROR(Q590/Q582,0)</f>
        <v>0</v>
      </c>
    </row>
    <row r="607" spans="3:18">
      <c r="D607" s="371"/>
      <c r="Q607" s="371"/>
    </row>
    <row r="608" spans="3:18">
      <c r="D608" s="371"/>
      <c r="Q608" s="371"/>
    </row>
    <row r="609" spans="3:18">
      <c r="C609" s="394" t="s">
        <v>444</v>
      </c>
      <c r="D609" s="399" t="s">
        <v>124</v>
      </c>
      <c r="E609" s="1827">
        <f t="shared" ref="E609:P609" si="197">E583</f>
        <v>97</v>
      </c>
      <c r="F609" s="1827">
        <f t="shared" si="197"/>
        <v>98</v>
      </c>
      <c r="G609" s="1827">
        <f t="shared" si="197"/>
        <v>99</v>
      </c>
      <c r="H609" s="1827">
        <f t="shared" si="197"/>
        <v>100</v>
      </c>
      <c r="I609" s="1827">
        <f t="shared" si="197"/>
        <v>101</v>
      </c>
      <c r="J609" s="1827">
        <f t="shared" si="197"/>
        <v>102</v>
      </c>
      <c r="K609" s="1827">
        <f t="shared" si="197"/>
        <v>103</v>
      </c>
      <c r="L609" s="1827">
        <f t="shared" si="197"/>
        <v>104</v>
      </c>
      <c r="M609" s="1827">
        <f t="shared" si="197"/>
        <v>105</v>
      </c>
      <c r="N609" s="1827">
        <f t="shared" si="197"/>
        <v>106</v>
      </c>
      <c r="O609" s="1827">
        <f t="shared" si="197"/>
        <v>107</v>
      </c>
      <c r="P609" s="1827">
        <f t="shared" si="197"/>
        <v>108</v>
      </c>
      <c r="Q609" s="399" t="s">
        <v>603</v>
      </c>
    </row>
    <row r="610" spans="3:18">
      <c r="C610" t="s">
        <v>423</v>
      </c>
      <c r="D610" s="1822">
        <f t="shared" ref="D610:D631" ca="1" si="198">P539</f>
        <v>0</v>
      </c>
      <c r="E610" s="1818">
        <f ca="1">SUMIF(UW!$E$612:$DT$612,'Mthly Bdgt'!E$583,UW!$E690:$DT690)</f>
        <v>0</v>
      </c>
      <c r="F610" s="1818">
        <f ca="1">SUMIF(UW!$E$612:$DT$612,'Mthly Bdgt'!F$583,UW!$E690:$DT690)</f>
        <v>0</v>
      </c>
      <c r="G610" s="1818">
        <f ca="1">SUMIF(UW!$E$612:$DT$612,'Mthly Bdgt'!G$583,UW!$E690:$DT690)</f>
        <v>0</v>
      </c>
      <c r="H610" s="1818">
        <f ca="1">SUMIF(UW!$E$612:$DT$612,'Mthly Bdgt'!H$583,UW!$E690:$DT690)</f>
        <v>0</v>
      </c>
      <c r="I610" s="1818">
        <f ca="1">SUMIF(UW!$E$612:$DT$612,'Mthly Bdgt'!I$583,UW!$E690:$DT690)</f>
        <v>0</v>
      </c>
      <c r="J610" s="1818">
        <f ca="1">SUMIF(UW!$E$612:$DT$612,'Mthly Bdgt'!J$583,UW!$E690:$DT690)</f>
        <v>0</v>
      </c>
      <c r="K610" s="1818">
        <f ca="1">SUMIF(UW!$E$612:$DT$612,'Mthly Bdgt'!K$583,UW!$E690:$DT690)</f>
        <v>0</v>
      </c>
      <c r="L610" s="1818">
        <f ca="1">SUMIF(UW!$E$612:$DT$612,'Mthly Bdgt'!L$583,UW!$E690:$DT690)</f>
        <v>0</v>
      </c>
      <c r="M610" s="1818">
        <f ca="1">SUMIF(UW!$E$612:$DT$612,'Mthly Bdgt'!M$583,UW!$E690:$DT690)</f>
        <v>0</v>
      </c>
      <c r="N610" s="1818">
        <f ca="1">SUMIF(UW!$E$612:$DT$612,'Mthly Bdgt'!N$583,UW!$E690:$DT690)</f>
        <v>0</v>
      </c>
      <c r="O610" s="1818">
        <f ca="1">SUMIF(UW!$E$612:$DT$612,'Mthly Bdgt'!O$583,UW!$E690:$DT690)</f>
        <v>0</v>
      </c>
      <c r="P610" s="1818">
        <f ca="1">SUMIF(UW!$E$612:$DT$612,'Mthly Bdgt'!P$583,UW!$E690:$DT690)</f>
        <v>0</v>
      </c>
      <c r="Q610" s="1822">
        <f t="shared" ref="Q610:Q631" ca="1" si="199">SUM(E610:P610)</f>
        <v>0</v>
      </c>
      <c r="R610" s="1818">
        <f ca="1">Q610-UW!M369</f>
        <v>0</v>
      </c>
    </row>
    <row r="611" spans="3:18">
      <c r="C611" t="s">
        <v>855</v>
      </c>
      <c r="D611" s="1822">
        <f t="shared" ca="1" si="198"/>
        <v>0</v>
      </c>
      <c r="E611" s="1818">
        <f ca="1">SUMIF(UW!$E$612:$DT$612,'Mthly Bdgt'!E$583,UW!$E691:$DT691)</f>
        <v>0</v>
      </c>
      <c r="F611" s="1818">
        <f ca="1">SUMIF(UW!$E$612:$DT$612,'Mthly Bdgt'!F$583,UW!$E691:$DT691)</f>
        <v>0</v>
      </c>
      <c r="G611" s="1818">
        <f ca="1">SUMIF(UW!$E$612:$DT$612,'Mthly Bdgt'!G$583,UW!$E691:$DT691)</f>
        <v>0</v>
      </c>
      <c r="H611" s="1818">
        <f ca="1">SUMIF(UW!$E$612:$DT$612,'Mthly Bdgt'!H$583,UW!$E691:$DT691)</f>
        <v>0</v>
      </c>
      <c r="I611" s="1818">
        <f ca="1">SUMIF(UW!$E$612:$DT$612,'Mthly Bdgt'!I$583,UW!$E691:$DT691)</f>
        <v>0</v>
      </c>
      <c r="J611" s="1818">
        <f ca="1">SUMIF(UW!$E$612:$DT$612,'Mthly Bdgt'!J$583,UW!$E691:$DT691)</f>
        <v>0</v>
      </c>
      <c r="K611" s="1818">
        <f ca="1">SUMIF(UW!$E$612:$DT$612,'Mthly Bdgt'!K$583,UW!$E691:$DT691)</f>
        <v>0</v>
      </c>
      <c r="L611" s="1818">
        <f ca="1">SUMIF(UW!$E$612:$DT$612,'Mthly Bdgt'!L$583,UW!$E691:$DT691)</f>
        <v>0</v>
      </c>
      <c r="M611" s="1818">
        <f ca="1">SUMIF(UW!$E$612:$DT$612,'Mthly Bdgt'!M$583,UW!$E691:$DT691)</f>
        <v>0</v>
      </c>
      <c r="N611" s="1818">
        <f ca="1">SUMIF(UW!$E$612:$DT$612,'Mthly Bdgt'!N$583,UW!$E691:$DT691)</f>
        <v>0</v>
      </c>
      <c r="O611" s="1818">
        <f ca="1">SUMIF(UW!$E$612:$DT$612,'Mthly Bdgt'!O$583,UW!$E691:$DT691)</f>
        <v>0</v>
      </c>
      <c r="P611" s="1818">
        <f ca="1">SUMIF(UW!$E$612:$DT$612,'Mthly Bdgt'!P$583,UW!$E691:$DT691)</f>
        <v>0</v>
      </c>
      <c r="Q611" s="1822">
        <f t="shared" ca="1" si="199"/>
        <v>0</v>
      </c>
      <c r="R611" s="1818">
        <f ca="1">Q611-UW!M370</f>
        <v>0</v>
      </c>
    </row>
    <row r="612" spans="3:18">
      <c r="C612" t="s">
        <v>425</v>
      </c>
      <c r="D612" s="1822">
        <f t="shared" ca="1" si="198"/>
        <v>93.732750480181281</v>
      </c>
      <c r="E612" s="1818">
        <f ca="1">SUMIF(UW!$E$612:$DT$612,'Mthly Bdgt'!E$583,UW!$E692:$DT692)</f>
        <v>95.607405489784909</v>
      </c>
      <c r="F612" s="1818">
        <f ca="1">SUMIF(UW!$E$612:$DT$612,'Mthly Bdgt'!F$583,UW!$E692:$DT692)</f>
        <v>95.607405489784909</v>
      </c>
      <c r="G612" s="1818">
        <f ca="1">SUMIF(UW!$E$612:$DT$612,'Mthly Bdgt'!G$583,UW!$E692:$DT692)</f>
        <v>95.607405489784909</v>
      </c>
      <c r="H612" s="1818">
        <f ca="1">SUMIF(UW!$E$612:$DT$612,'Mthly Bdgt'!H$583,UW!$E692:$DT692)</f>
        <v>95.607405489784909</v>
      </c>
      <c r="I612" s="1818">
        <f ca="1">SUMIF(UW!$E$612:$DT$612,'Mthly Bdgt'!I$583,UW!$E692:$DT692)</f>
        <v>95.607405489784909</v>
      </c>
      <c r="J612" s="1818">
        <f ca="1">SUMIF(UW!$E$612:$DT$612,'Mthly Bdgt'!J$583,UW!$E692:$DT692)</f>
        <v>95.607405489784909</v>
      </c>
      <c r="K612" s="1818">
        <f ca="1">SUMIF(UW!$E$612:$DT$612,'Mthly Bdgt'!K$583,UW!$E692:$DT692)</f>
        <v>95.607405489784909</v>
      </c>
      <c r="L612" s="1818">
        <f ca="1">SUMIF(UW!$E$612:$DT$612,'Mthly Bdgt'!L$583,UW!$E692:$DT692)</f>
        <v>95.607405489784909</v>
      </c>
      <c r="M612" s="1818">
        <f ca="1">SUMIF(UW!$E$612:$DT$612,'Mthly Bdgt'!M$583,UW!$E692:$DT692)</f>
        <v>95.607405489784909</v>
      </c>
      <c r="N612" s="1818">
        <f ca="1">SUMIF(UW!$E$612:$DT$612,'Mthly Bdgt'!N$583,UW!$E692:$DT692)</f>
        <v>95.607405489784909</v>
      </c>
      <c r="O612" s="1818">
        <f ca="1">SUMIF(UW!$E$612:$DT$612,'Mthly Bdgt'!O$583,UW!$E692:$DT692)</f>
        <v>95.607405489784909</v>
      </c>
      <c r="P612" s="1818">
        <f ca="1">SUMIF(UW!$E$612:$DT$612,'Mthly Bdgt'!P$583,UW!$E692:$DT692)</f>
        <v>95.607405489784909</v>
      </c>
      <c r="Q612" s="1822">
        <f t="shared" ca="1" si="199"/>
        <v>1147.2888658774189</v>
      </c>
      <c r="R612" s="1818">
        <f ca="1">Q612-UW!M371</f>
        <v>0</v>
      </c>
    </row>
    <row r="613" spans="3:18">
      <c r="C613" t="s">
        <v>426</v>
      </c>
      <c r="D613" s="1822">
        <f t="shared" ca="1" si="198"/>
        <v>0</v>
      </c>
      <c r="E613" s="1818">
        <f ca="1">SUMIF(UW!$E$612:$DT$612,'Mthly Bdgt'!E$583,UW!$E693:$DT693)</f>
        <v>0</v>
      </c>
      <c r="F613" s="1818">
        <f ca="1">SUMIF(UW!$E$612:$DT$612,'Mthly Bdgt'!F$583,UW!$E693:$DT693)</f>
        <v>0</v>
      </c>
      <c r="G613" s="1818">
        <f ca="1">SUMIF(UW!$E$612:$DT$612,'Mthly Bdgt'!G$583,UW!$E693:$DT693)</f>
        <v>0</v>
      </c>
      <c r="H613" s="1818">
        <f ca="1">SUMIF(UW!$E$612:$DT$612,'Mthly Bdgt'!H$583,UW!$E693:$DT693)</f>
        <v>0</v>
      </c>
      <c r="I613" s="1818">
        <f ca="1">SUMIF(UW!$E$612:$DT$612,'Mthly Bdgt'!I$583,UW!$E693:$DT693)</f>
        <v>0</v>
      </c>
      <c r="J613" s="1818">
        <f ca="1">SUMIF(UW!$E$612:$DT$612,'Mthly Bdgt'!J$583,UW!$E693:$DT693)</f>
        <v>0</v>
      </c>
      <c r="K613" s="1818">
        <f ca="1">SUMIF(UW!$E$612:$DT$612,'Mthly Bdgt'!K$583,UW!$E693:$DT693)</f>
        <v>0</v>
      </c>
      <c r="L613" s="1818">
        <f ca="1">SUMIF(UW!$E$612:$DT$612,'Mthly Bdgt'!L$583,UW!$E693:$DT693)</f>
        <v>0</v>
      </c>
      <c r="M613" s="1818">
        <f ca="1">SUMIF(UW!$E$612:$DT$612,'Mthly Bdgt'!M$583,UW!$E693:$DT693)</f>
        <v>0</v>
      </c>
      <c r="N613" s="1818">
        <f ca="1">SUMIF(UW!$E$612:$DT$612,'Mthly Bdgt'!N$583,UW!$E693:$DT693)</f>
        <v>0</v>
      </c>
      <c r="O613" s="1818">
        <f ca="1">SUMIF(UW!$E$612:$DT$612,'Mthly Bdgt'!O$583,UW!$E693:$DT693)</f>
        <v>0</v>
      </c>
      <c r="P613" s="1818">
        <f ca="1">SUMIF(UW!$E$612:$DT$612,'Mthly Bdgt'!P$583,UW!$E693:$DT693)</f>
        <v>0</v>
      </c>
      <c r="Q613" s="1822">
        <f t="shared" ca="1" si="199"/>
        <v>0</v>
      </c>
      <c r="R613" s="1818">
        <f ca="1">Q613-UW!M372</f>
        <v>0</v>
      </c>
    </row>
    <row r="614" spans="3:18">
      <c r="C614" t="s">
        <v>427</v>
      </c>
      <c r="D614" s="1822">
        <f t="shared" ca="1" si="198"/>
        <v>0</v>
      </c>
      <c r="E614" s="1818">
        <f ca="1">SUMIF(UW!$E$612:$DT$612,'Mthly Bdgt'!E$583,UW!$E694:$DT694)</f>
        <v>0</v>
      </c>
      <c r="F614" s="1818">
        <f ca="1">SUMIF(UW!$E$612:$DT$612,'Mthly Bdgt'!F$583,UW!$E694:$DT694)</f>
        <v>0</v>
      </c>
      <c r="G614" s="1818">
        <f ca="1">SUMIF(UW!$E$612:$DT$612,'Mthly Bdgt'!G$583,UW!$E694:$DT694)</f>
        <v>0</v>
      </c>
      <c r="H614" s="1818">
        <f ca="1">SUMIF(UW!$E$612:$DT$612,'Mthly Bdgt'!H$583,UW!$E694:$DT694)</f>
        <v>0</v>
      </c>
      <c r="I614" s="1818">
        <f ca="1">SUMIF(UW!$E$612:$DT$612,'Mthly Bdgt'!I$583,UW!$E694:$DT694)</f>
        <v>0</v>
      </c>
      <c r="J614" s="1818">
        <f ca="1">SUMIF(UW!$E$612:$DT$612,'Mthly Bdgt'!J$583,UW!$E694:$DT694)</f>
        <v>0</v>
      </c>
      <c r="K614" s="1818">
        <f ca="1">SUMIF(UW!$E$612:$DT$612,'Mthly Bdgt'!K$583,UW!$E694:$DT694)</f>
        <v>0</v>
      </c>
      <c r="L614" s="1818">
        <f ca="1">SUMIF(UW!$E$612:$DT$612,'Mthly Bdgt'!L$583,UW!$E694:$DT694)</f>
        <v>0</v>
      </c>
      <c r="M614" s="1818">
        <f ca="1">SUMIF(UW!$E$612:$DT$612,'Mthly Bdgt'!M$583,UW!$E694:$DT694)</f>
        <v>0</v>
      </c>
      <c r="N614" s="1818">
        <f ca="1">SUMIF(UW!$E$612:$DT$612,'Mthly Bdgt'!N$583,UW!$E694:$DT694)</f>
        <v>0</v>
      </c>
      <c r="O614" s="1818">
        <f ca="1">SUMIF(UW!$E$612:$DT$612,'Mthly Bdgt'!O$583,UW!$E694:$DT694)</f>
        <v>0</v>
      </c>
      <c r="P614" s="1818">
        <f ca="1">SUMIF(UW!$E$612:$DT$612,'Mthly Bdgt'!P$583,UW!$E694:$DT694)</f>
        <v>0</v>
      </c>
      <c r="Q614" s="1822">
        <f t="shared" ca="1" si="199"/>
        <v>0</v>
      </c>
      <c r="R614" s="1818">
        <f ca="1">Q614-UW!M373</f>
        <v>0</v>
      </c>
    </row>
    <row r="615" spans="3:18">
      <c r="C615" t="s">
        <v>428</v>
      </c>
      <c r="D615" s="1822">
        <f t="shared" ca="1" si="198"/>
        <v>0</v>
      </c>
      <c r="E615" s="1818">
        <f ca="1">SUMIF(UW!$E$612:$DT$612,'Mthly Bdgt'!E$583,UW!$E695:$DT695)</f>
        <v>0</v>
      </c>
      <c r="F615" s="1818">
        <f ca="1">SUMIF(UW!$E$612:$DT$612,'Mthly Bdgt'!F$583,UW!$E695:$DT695)</f>
        <v>0</v>
      </c>
      <c r="G615" s="1818">
        <f ca="1">SUMIF(UW!$E$612:$DT$612,'Mthly Bdgt'!G$583,UW!$E695:$DT695)</f>
        <v>0</v>
      </c>
      <c r="H615" s="1818">
        <f ca="1">SUMIF(UW!$E$612:$DT$612,'Mthly Bdgt'!H$583,UW!$E695:$DT695)</f>
        <v>0</v>
      </c>
      <c r="I615" s="1818">
        <f ca="1">SUMIF(UW!$E$612:$DT$612,'Mthly Bdgt'!I$583,UW!$E695:$DT695)</f>
        <v>0</v>
      </c>
      <c r="J615" s="1818">
        <f ca="1">SUMIF(UW!$E$612:$DT$612,'Mthly Bdgt'!J$583,UW!$E695:$DT695)</f>
        <v>0</v>
      </c>
      <c r="K615" s="1818">
        <f ca="1">SUMIF(UW!$E$612:$DT$612,'Mthly Bdgt'!K$583,UW!$E695:$DT695)</f>
        <v>0</v>
      </c>
      <c r="L615" s="1818">
        <f ca="1">SUMIF(UW!$E$612:$DT$612,'Mthly Bdgt'!L$583,UW!$E695:$DT695)</f>
        <v>0</v>
      </c>
      <c r="M615" s="1818">
        <f ca="1">SUMIF(UW!$E$612:$DT$612,'Mthly Bdgt'!M$583,UW!$E695:$DT695)</f>
        <v>0</v>
      </c>
      <c r="N615" s="1818">
        <f ca="1">SUMIF(UW!$E$612:$DT$612,'Mthly Bdgt'!N$583,UW!$E695:$DT695)</f>
        <v>0</v>
      </c>
      <c r="O615" s="1818">
        <f ca="1">SUMIF(UW!$E$612:$DT$612,'Mthly Bdgt'!O$583,UW!$E695:$DT695)</f>
        <v>0</v>
      </c>
      <c r="P615" s="1818">
        <f ca="1">SUMIF(UW!$E$612:$DT$612,'Mthly Bdgt'!P$583,UW!$E695:$DT695)</f>
        <v>0</v>
      </c>
      <c r="Q615" s="1822">
        <f t="shared" ca="1" si="199"/>
        <v>0</v>
      </c>
      <c r="R615" s="1818">
        <f ca="1">Q615-UW!M374</f>
        <v>0</v>
      </c>
    </row>
    <row r="616" spans="3:18">
      <c r="C616" t="s">
        <v>429</v>
      </c>
      <c r="D616" s="1822">
        <f t="shared" ca="1" si="198"/>
        <v>0</v>
      </c>
      <c r="E616" s="1818">
        <f ca="1">SUMIF(UW!$E$612:$DT$612,'Mthly Bdgt'!E$583,UW!$E696:$DT696)</f>
        <v>0</v>
      </c>
      <c r="F616" s="1818">
        <f ca="1">SUMIF(UW!$E$612:$DT$612,'Mthly Bdgt'!F$583,UW!$E696:$DT696)</f>
        <v>0</v>
      </c>
      <c r="G616" s="1818">
        <f ca="1">SUMIF(UW!$E$612:$DT$612,'Mthly Bdgt'!G$583,UW!$E696:$DT696)</f>
        <v>0</v>
      </c>
      <c r="H616" s="1818">
        <f ca="1">SUMIF(UW!$E$612:$DT$612,'Mthly Bdgt'!H$583,UW!$E696:$DT696)</f>
        <v>0</v>
      </c>
      <c r="I616" s="1818">
        <f ca="1">SUMIF(UW!$E$612:$DT$612,'Mthly Bdgt'!I$583,UW!$E696:$DT696)</f>
        <v>0</v>
      </c>
      <c r="J616" s="1818">
        <f ca="1">SUMIF(UW!$E$612:$DT$612,'Mthly Bdgt'!J$583,UW!$E696:$DT696)</f>
        <v>0</v>
      </c>
      <c r="K616" s="1818">
        <f ca="1">SUMIF(UW!$E$612:$DT$612,'Mthly Bdgt'!K$583,UW!$E696:$DT696)</f>
        <v>0</v>
      </c>
      <c r="L616" s="1818">
        <f ca="1">SUMIF(UW!$E$612:$DT$612,'Mthly Bdgt'!L$583,UW!$E696:$DT696)</f>
        <v>0</v>
      </c>
      <c r="M616" s="1818">
        <f ca="1">SUMIF(UW!$E$612:$DT$612,'Mthly Bdgt'!M$583,UW!$E696:$DT696)</f>
        <v>0</v>
      </c>
      <c r="N616" s="1818">
        <f ca="1">SUMIF(UW!$E$612:$DT$612,'Mthly Bdgt'!N$583,UW!$E696:$DT696)</f>
        <v>0</v>
      </c>
      <c r="O616" s="1818">
        <f ca="1">SUMIF(UW!$E$612:$DT$612,'Mthly Bdgt'!O$583,UW!$E696:$DT696)</f>
        <v>0</v>
      </c>
      <c r="P616" s="1818">
        <f ca="1">SUMIF(UW!$E$612:$DT$612,'Mthly Bdgt'!P$583,UW!$E696:$DT696)</f>
        <v>0</v>
      </c>
      <c r="Q616" s="1822">
        <f t="shared" ca="1" si="199"/>
        <v>0</v>
      </c>
      <c r="R616" s="1818">
        <f ca="1">Q616-UW!M375</f>
        <v>0</v>
      </c>
    </row>
    <row r="617" spans="3:18">
      <c r="C617" t="s">
        <v>430</v>
      </c>
      <c r="D617" s="1822">
        <f t="shared" ca="1" si="198"/>
        <v>0</v>
      </c>
      <c r="E617" s="1818">
        <f ca="1">SUMIF(UW!$E$612:$DT$612,'Mthly Bdgt'!E$583,UW!$E697:$DT697)</f>
        <v>0</v>
      </c>
      <c r="F617" s="1818">
        <f ca="1">SUMIF(UW!$E$612:$DT$612,'Mthly Bdgt'!F$583,UW!$E697:$DT697)</f>
        <v>0</v>
      </c>
      <c r="G617" s="1818">
        <f ca="1">SUMIF(UW!$E$612:$DT$612,'Mthly Bdgt'!G$583,UW!$E697:$DT697)</f>
        <v>0</v>
      </c>
      <c r="H617" s="1818">
        <f ca="1">SUMIF(UW!$E$612:$DT$612,'Mthly Bdgt'!H$583,UW!$E697:$DT697)</f>
        <v>0</v>
      </c>
      <c r="I617" s="1818">
        <f ca="1">SUMIF(UW!$E$612:$DT$612,'Mthly Bdgt'!I$583,UW!$E697:$DT697)</f>
        <v>0</v>
      </c>
      <c r="J617" s="1818">
        <f ca="1">SUMIF(UW!$E$612:$DT$612,'Mthly Bdgt'!J$583,UW!$E697:$DT697)</f>
        <v>0</v>
      </c>
      <c r="K617" s="1818">
        <f ca="1">SUMIF(UW!$E$612:$DT$612,'Mthly Bdgt'!K$583,UW!$E697:$DT697)</f>
        <v>0</v>
      </c>
      <c r="L617" s="1818">
        <f ca="1">SUMIF(UW!$E$612:$DT$612,'Mthly Bdgt'!L$583,UW!$E697:$DT697)</f>
        <v>0</v>
      </c>
      <c r="M617" s="1818">
        <f ca="1">SUMIF(UW!$E$612:$DT$612,'Mthly Bdgt'!M$583,UW!$E697:$DT697)</f>
        <v>0</v>
      </c>
      <c r="N617" s="1818">
        <f ca="1">SUMIF(UW!$E$612:$DT$612,'Mthly Bdgt'!N$583,UW!$E697:$DT697)</f>
        <v>0</v>
      </c>
      <c r="O617" s="1818">
        <f ca="1">SUMIF(UW!$E$612:$DT$612,'Mthly Bdgt'!O$583,UW!$E697:$DT697)</f>
        <v>0</v>
      </c>
      <c r="P617" s="1818">
        <f ca="1">SUMIF(UW!$E$612:$DT$612,'Mthly Bdgt'!P$583,UW!$E697:$DT697)</f>
        <v>0</v>
      </c>
      <c r="Q617" s="1822">
        <f t="shared" ca="1" si="199"/>
        <v>0</v>
      </c>
      <c r="R617" s="1818">
        <f ca="1">Q617-UW!M376</f>
        <v>0</v>
      </c>
    </row>
    <row r="618" spans="3:18">
      <c r="C618" t="s">
        <v>431</v>
      </c>
      <c r="D618" s="1822">
        <f t="shared" ca="1" si="198"/>
        <v>0</v>
      </c>
      <c r="E618" s="1818">
        <f ca="1">SUMIF(UW!$E$612:$DT$612,'Mthly Bdgt'!E$583,UW!$E698:$DT698)</f>
        <v>0</v>
      </c>
      <c r="F618" s="1818">
        <f ca="1">SUMIF(UW!$E$612:$DT$612,'Mthly Bdgt'!F$583,UW!$E698:$DT698)</f>
        <v>0</v>
      </c>
      <c r="G618" s="1818">
        <f ca="1">SUMIF(UW!$E$612:$DT$612,'Mthly Bdgt'!G$583,UW!$E698:$DT698)</f>
        <v>0</v>
      </c>
      <c r="H618" s="1818">
        <f ca="1">SUMIF(UW!$E$612:$DT$612,'Mthly Bdgt'!H$583,UW!$E698:$DT698)</f>
        <v>0</v>
      </c>
      <c r="I618" s="1818">
        <f ca="1">SUMIF(UW!$E$612:$DT$612,'Mthly Bdgt'!I$583,UW!$E698:$DT698)</f>
        <v>0</v>
      </c>
      <c r="J618" s="1818">
        <f ca="1">SUMIF(UW!$E$612:$DT$612,'Mthly Bdgt'!J$583,UW!$E698:$DT698)</f>
        <v>0</v>
      </c>
      <c r="K618" s="1818">
        <f ca="1">SUMIF(UW!$E$612:$DT$612,'Mthly Bdgt'!K$583,UW!$E698:$DT698)</f>
        <v>0</v>
      </c>
      <c r="L618" s="1818">
        <f ca="1">SUMIF(UW!$E$612:$DT$612,'Mthly Bdgt'!L$583,UW!$E698:$DT698)</f>
        <v>0</v>
      </c>
      <c r="M618" s="1818">
        <f ca="1">SUMIF(UW!$E$612:$DT$612,'Mthly Bdgt'!M$583,UW!$E698:$DT698)</f>
        <v>0</v>
      </c>
      <c r="N618" s="1818">
        <f ca="1">SUMIF(UW!$E$612:$DT$612,'Mthly Bdgt'!N$583,UW!$E698:$DT698)</f>
        <v>0</v>
      </c>
      <c r="O618" s="1818">
        <f ca="1">SUMIF(UW!$E$612:$DT$612,'Mthly Bdgt'!O$583,UW!$E698:$DT698)</f>
        <v>0</v>
      </c>
      <c r="P618" s="1818">
        <f ca="1">SUMIF(UW!$E$612:$DT$612,'Mthly Bdgt'!P$583,UW!$E698:$DT698)</f>
        <v>0</v>
      </c>
      <c r="Q618" s="1822">
        <f t="shared" ca="1" si="199"/>
        <v>0</v>
      </c>
      <c r="R618" s="1818">
        <f ca="1">Q618-UW!M377</f>
        <v>0</v>
      </c>
    </row>
    <row r="619" spans="3:18">
      <c r="C619" t="s">
        <v>432</v>
      </c>
      <c r="D619" s="1822">
        <f t="shared" ca="1" si="198"/>
        <v>0</v>
      </c>
      <c r="E619" s="1818">
        <f ca="1">SUMIF(UW!$E$612:$DT$612,'Mthly Bdgt'!E$583,UW!$E699:$DT699)</f>
        <v>0</v>
      </c>
      <c r="F619" s="1818">
        <f ca="1">SUMIF(UW!$E$612:$DT$612,'Mthly Bdgt'!F$583,UW!$E699:$DT699)</f>
        <v>0</v>
      </c>
      <c r="G619" s="1818">
        <f ca="1">SUMIF(UW!$E$612:$DT$612,'Mthly Bdgt'!G$583,UW!$E699:$DT699)</f>
        <v>0</v>
      </c>
      <c r="H619" s="1818">
        <f ca="1">SUMIF(UW!$E$612:$DT$612,'Mthly Bdgt'!H$583,UW!$E699:$DT699)</f>
        <v>0</v>
      </c>
      <c r="I619" s="1818">
        <f ca="1">SUMIF(UW!$E$612:$DT$612,'Mthly Bdgt'!I$583,UW!$E699:$DT699)</f>
        <v>0</v>
      </c>
      <c r="J619" s="1818">
        <f ca="1">SUMIF(UW!$E$612:$DT$612,'Mthly Bdgt'!J$583,UW!$E699:$DT699)</f>
        <v>0</v>
      </c>
      <c r="K619" s="1818">
        <f ca="1">SUMIF(UW!$E$612:$DT$612,'Mthly Bdgt'!K$583,UW!$E699:$DT699)</f>
        <v>0</v>
      </c>
      <c r="L619" s="1818">
        <f ca="1">SUMIF(UW!$E$612:$DT$612,'Mthly Bdgt'!L$583,UW!$E699:$DT699)</f>
        <v>0</v>
      </c>
      <c r="M619" s="1818">
        <f ca="1">SUMIF(UW!$E$612:$DT$612,'Mthly Bdgt'!M$583,UW!$E699:$DT699)</f>
        <v>0</v>
      </c>
      <c r="N619" s="1818">
        <f ca="1">SUMIF(UW!$E$612:$DT$612,'Mthly Bdgt'!N$583,UW!$E699:$DT699)</f>
        <v>0</v>
      </c>
      <c r="O619" s="1818">
        <f ca="1">SUMIF(UW!$E$612:$DT$612,'Mthly Bdgt'!O$583,UW!$E699:$DT699)</f>
        <v>0</v>
      </c>
      <c r="P619" s="1818">
        <f ca="1">SUMIF(UW!$E$612:$DT$612,'Mthly Bdgt'!P$583,UW!$E699:$DT699)</f>
        <v>0</v>
      </c>
      <c r="Q619" s="1822">
        <f t="shared" ca="1" si="199"/>
        <v>0</v>
      </c>
      <c r="R619" s="1818">
        <f ca="1">Q619-UW!M378</f>
        <v>0</v>
      </c>
    </row>
    <row r="620" spans="3:18">
      <c r="C620" t="s">
        <v>433</v>
      </c>
      <c r="D620" s="1822">
        <f t="shared" ca="1" si="198"/>
        <v>0</v>
      </c>
      <c r="E620" s="1818">
        <f ca="1">SUMIF(UW!$E$612:$DT$612,'Mthly Bdgt'!E$583,UW!$E700:$DT700)</f>
        <v>0</v>
      </c>
      <c r="F620" s="1818">
        <f ca="1">SUMIF(UW!$E$612:$DT$612,'Mthly Bdgt'!F$583,UW!$E700:$DT700)</f>
        <v>0</v>
      </c>
      <c r="G620" s="1818">
        <f ca="1">SUMIF(UW!$E$612:$DT$612,'Mthly Bdgt'!G$583,UW!$E700:$DT700)</f>
        <v>0</v>
      </c>
      <c r="H620" s="1818">
        <f ca="1">SUMIF(UW!$E$612:$DT$612,'Mthly Bdgt'!H$583,UW!$E700:$DT700)</f>
        <v>0</v>
      </c>
      <c r="I620" s="1818">
        <f ca="1">SUMIF(UW!$E$612:$DT$612,'Mthly Bdgt'!I$583,UW!$E700:$DT700)</f>
        <v>0</v>
      </c>
      <c r="J620" s="1818">
        <f ca="1">SUMIF(UW!$E$612:$DT$612,'Mthly Bdgt'!J$583,UW!$E700:$DT700)</f>
        <v>0</v>
      </c>
      <c r="K620" s="1818">
        <f ca="1">SUMIF(UW!$E$612:$DT$612,'Mthly Bdgt'!K$583,UW!$E700:$DT700)</f>
        <v>0</v>
      </c>
      <c r="L620" s="1818">
        <f ca="1">SUMIF(UW!$E$612:$DT$612,'Mthly Bdgt'!L$583,UW!$E700:$DT700)</f>
        <v>0</v>
      </c>
      <c r="M620" s="1818">
        <f ca="1">SUMIF(UW!$E$612:$DT$612,'Mthly Bdgt'!M$583,UW!$E700:$DT700)</f>
        <v>0</v>
      </c>
      <c r="N620" s="1818">
        <f ca="1">SUMIF(UW!$E$612:$DT$612,'Mthly Bdgt'!N$583,UW!$E700:$DT700)</f>
        <v>0</v>
      </c>
      <c r="O620" s="1818">
        <f ca="1">SUMIF(UW!$E$612:$DT$612,'Mthly Bdgt'!O$583,UW!$E700:$DT700)</f>
        <v>0</v>
      </c>
      <c r="P620" s="1818">
        <f ca="1">SUMIF(UW!$E$612:$DT$612,'Mthly Bdgt'!P$583,UW!$E700:$DT700)</f>
        <v>0</v>
      </c>
      <c r="Q620" s="1822">
        <f t="shared" ca="1" si="199"/>
        <v>0</v>
      </c>
      <c r="R620" s="1818">
        <f ca="1">Q620-UW!M379</f>
        <v>0</v>
      </c>
    </row>
    <row r="621" spans="3:18">
      <c r="C621" t="s">
        <v>434</v>
      </c>
      <c r="D621" s="1822">
        <f t="shared" ca="1" si="198"/>
        <v>0</v>
      </c>
      <c r="E621" s="1818">
        <f ca="1">SUMIF(UW!$E$612:$DT$612,'Mthly Bdgt'!E$583,UW!$E701:$DT701)</f>
        <v>0</v>
      </c>
      <c r="F621" s="1818">
        <f ca="1">SUMIF(UW!$E$612:$DT$612,'Mthly Bdgt'!F$583,UW!$E701:$DT701)</f>
        <v>0</v>
      </c>
      <c r="G621" s="1818">
        <f ca="1">SUMIF(UW!$E$612:$DT$612,'Mthly Bdgt'!G$583,UW!$E701:$DT701)</f>
        <v>0</v>
      </c>
      <c r="H621" s="1818">
        <f ca="1">SUMIF(UW!$E$612:$DT$612,'Mthly Bdgt'!H$583,UW!$E701:$DT701)</f>
        <v>0</v>
      </c>
      <c r="I621" s="1818">
        <f ca="1">SUMIF(UW!$E$612:$DT$612,'Mthly Bdgt'!I$583,UW!$E701:$DT701)</f>
        <v>0</v>
      </c>
      <c r="J621" s="1818">
        <f ca="1">SUMIF(UW!$E$612:$DT$612,'Mthly Bdgt'!J$583,UW!$E701:$DT701)</f>
        <v>0</v>
      </c>
      <c r="K621" s="1818">
        <f ca="1">SUMIF(UW!$E$612:$DT$612,'Mthly Bdgt'!K$583,UW!$E701:$DT701)</f>
        <v>0</v>
      </c>
      <c r="L621" s="1818">
        <f ca="1">SUMIF(UW!$E$612:$DT$612,'Mthly Bdgt'!L$583,UW!$E701:$DT701)</f>
        <v>0</v>
      </c>
      <c r="M621" s="1818">
        <f ca="1">SUMIF(UW!$E$612:$DT$612,'Mthly Bdgt'!M$583,UW!$E701:$DT701)</f>
        <v>0</v>
      </c>
      <c r="N621" s="1818">
        <f ca="1">SUMIF(UW!$E$612:$DT$612,'Mthly Bdgt'!N$583,UW!$E701:$DT701)</f>
        <v>0</v>
      </c>
      <c r="O621" s="1818">
        <f ca="1">SUMIF(UW!$E$612:$DT$612,'Mthly Bdgt'!O$583,UW!$E701:$DT701)</f>
        <v>0</v>
      </c>
      <c r="P621" s="1818">
        <f ca="1">SUMIF(UW!$E$612:$DT$612,'Mthly Bdgt'!P$583,UW!$E701:$DT701)</f>
        <v>0</v>
      </c>
      <c r="Q621" s="1822">
        <f t="shared" ca="1" si="199"/>
        <v>0</v>
      </c>
      <c r="R621" s="1818">
        <f ca="1">Q621-UW!M380</f>
        <v>0</v>
      </c>
    </row>
    <row r="622" spans="3:18">
      <c r="C622" t="s">
        <v>435</v>
      </c>
      <c r="D622" s="1822">
        <f t="shared" ca="1" si="198"/>
        <v>0</v>
      </c>
      <c r="E622" s="1818">
        <f ca="1">SUMIF(UW!$E$612:$DT$612,'Mthly Bdgt'!E$583,UW!$E702:$DT702)</f>
        <v>0</v>
      </c>
      <c r="F622" s="1818">
        <f ca="1">SUMIF(UW!$E$612:$DT$612,'Mthly Bdgt'!F$583,UW!$E702:$DT702)</f>
        <v>0</v>
      </c>
      <c r="G622" s="1818">
        <f ca="1">SUMIF(UW!$E$612:$DT$612,'Mthly Bdgt'!G$583,UW!$E702:$DT702)</f>
        <v>0</v>
      </c>
      <c r="H622" s="1818">
        <f ca="1">SUMIF(UW!$E$612:$DT$612,'Mthly Bdgt'!H$583,UW!$E702:$DT702)</f>
        <v>0</v>
      </c>
      <c r="I622" s="1818">
        <f ca="1">SUMIF(UW!$E$612:$DT$612,'Mthly Bdgt'!I$583,UW!$E702:$DT702)</f>
        <v>0</v>
      </c>
      <c r="J622" s="1818">
        <f ca="1">SUMIF(UW!$E$612:$DT$612,'Mthly Bdgt'!J$583,UW!$E702:$DT702)</f>
        <v>0</v>
      </c>
      <c r="K622" s="1818">
        <f ca="1">SUMIF(UW!$E$612:$DT$612,'Mthly Bdgt'!K$583,UW!$E702:$DT702)</f>
        <v>0</v>
      </c>
      <c r="L622" s="1818">
        <f ca="1">SUMIF(UW!$E$612:$DT$612,'Mthly Bdgt'!L$583,UW!$E702:$DT702)</f>
        <v>0</v>
      </c>
      <c r="M622" s="1818">
        <f ca="1">SUMIF(UW!$E$612:$DT$612,'Mthly Bdgt'!M$583,UW!$E702:$DT702)</f>
        <v>0</v>
      </c>
      <c r="N622" s="1818">
        <f ca="1">SUMIF(UW!$E$612:$DT$612,'Mthly Bdgt'!N$583,UW!$E702:$DT702)</f>
        <v>0</v>
      </c>
      <c r="O622" s="1818">
        <f ca="1">SUMIF(UW!$E$612:$DT$612,'Mthly Bdgt'!O$583,UW!$E702:$DT702)</f>
        <v>0</v>
      </c>
      <c r="P622" s="1818">
        <f ca="1">SUMIF(UW!$E$612:$DT$612,'Mthly Bdgt'!P$583,UW!$E702:$DT702)</f>
        <v>0</v>
      </c>
      <c r="Q622" s="1822">
        <f t="shared" ca="1" si="199"/>
        <v>0</v>
      </c>
      <c r="R622" s="1818">
        <f ca="1">Q622-UW!M381</f>
        <v>0</v>
      </c>
    </row>
    <row r="623" spans="3:18">
      <c r="C623" t="s">
        <v>436</v>
      </c>
      <c r="D623" s="1822">
        <f t="shared" ca="1" si="198"/>
        <v>0</v>
      </c>
      <c r="E623" s="1818">
        <f ca="1">SUMIF(UW!$E$612:$DT$612,'Mthly Bdgt'!E$583,UW!$E703:$DT703)</f>
        <v>0</v>
      </c>
      <c r="F623" s="1818">
        <f ca="1">SUMIF(UW!$E$612:$DT$612,'Mthly Bdgt'!F$583,UW!$E703:$DT703)</f>
        <v>0</v>
      </c>
      <c r="G623" s="1818">
        <f ca="1">SUMIF(UW!$E$612:$DT$612,'Mthly Bdgt'!G$583,UW!$E703:$DT703)</f>
        <v>0</v>
      </c>
      <c r="H623" s="1818">
        <f ca="1">SUMIF(UW!$E$612:$DT$612,'Mthly Bdgt'!H$583,UW!$E703:$DT703)</f>
        <v>0</v>
      </c>
      <c r="I623" s="1818">
        <f ca="1">SUMIF(UW!$E$612:$DT$612,'Mthly Bdgt'!I$583,UW!$E703:$DT703)</f>
        <v>0</v>
      </c>
      <c r="J623" s="1818">
        <f ca="1">SUMIF(UW!$E$612:$DT$612,'Mthly Bdgt'!J$583,UW!$E703:$DT703)</f>
        <v>0</v>
      </c>
      <c r="K623" s="1818">
        <f ca="1">SUMIF(UW!$E$612:$DT$612,'Mthly Bdgt'!K$583,UW!$E703:$DT703)</f>
        <v>0</v>
      </c>
      <c r="L623" s="1818">
        <f ca="1">SUMIF(UW!$E$612:$DT$612,'Mthly Bdgt'!L$583,UW!$E703:$DT703)</f>
        <v>0</v>
      </c>
      <c r="M623" s="1818">
        <f ca="1">SUMIF(UW!$E$612:$DT$612,'Mthly Bdgt'!M$583,UW!$E703:$DT703)</f>
        <v>0</v>
      </c>
      <c r="N623" s="1818">
        <f ca="1">SUMIF(UW!$E$612:$DT$612,'Mthly Bdgt'!N$583,UW!$E703:$DT703)</f>
        <v>0</v>
      </c>
      <c r="O623" s="1818">
        <f ca="1">SUMIF(UW!$E$612:$DT$612,'Mthly Bdgt'!O$583,UW!$E703:$DT703)</f>
        <v>0</v>
      </c>
      <c r="P623" s="1818">
        <f ca="1">SUMIF(UW!$E$612:$DT$612,'Mthly Bdgt'!P$583,UW!$E703:$DT703)</f>
        <v>0</v>
      </c>
      <c r="Q623" s="1822">
        <f t="shared" ca="1" si="199"/>
        <v>0</v>
      </c>
      <c r="R623" s="1818">
        <f ca="1">Q623-UW!M382</f>
        <v>0</v>
      </c>
    </row>
    <row r="624" spans="3:18">
      <c r="C624" t="s">
        <v>437</v>
      </c>
      <c r="D624" s="1822">
        <f t="shared" ca="1" si="198"/>
        <v>0</v>
      </c>
      <c r="E624" s="1818">
        <f ca="1">SUMIF(UW!$E$612:$DT$612,'Mthly Bdgt'!E$583,UW!$E704:$DT704)</f>
        <v>0</v>
      </c>
      <c r="F624" s="1818">
        <f ca="1">SUMIF(UW!$E$612:$DT$612,'Mthly Bdgt'!F$583,UW!$E704:$DT704)</f>
        <v>0</v>
      </c>
      <c r="G624" s="1818">
        <f ca="1">SUMIF(UW!$E$612:$DT$612,'Mthly Bdgt'!G$583,UW!$E704:$DT704)</f>
        <v>0</v>
      </c>
      <c r="H624" s="1818">
        <f ca="1">SUMIF(UW!$E$612:$DT$612,'Mthly Bdgt'!H$583,UW!$E704:$DT704)</f>
        <v>0</v>
      </c>
      <c r="I624" s="1818">
        <f ca="1">SUMIF(UW!$E$612:$DT$612,'Mthly Bdgt'!I$583,UW!$E704:$DT704)</f>
        <v>0</v>
      </c>
      <c r="J624" s="1818">
        <f ca="1">SUMIF(UW!$E$612:$DT$612,'Mthly Bdgt'!J$583,UW!$E704:$DT704)</f>
        <v>0</v>
      </c>
      <c r="K624" s="1818">
        <f ca="1">SUMIF(UW!$E$612:$DT$612,'Mthly Bdgt'!K$583,UW!$E704:$DT704)</f>
        <v>0</v>
      </c>
      <c r="L624" s="1818">
        <f ca="1">SUMIF(UW!$E$612:$DT$612,'Mthly Bdgt'!L$583,UW!$E704:$DT704)</f>
        <v>0</v>
      </c>
      <c r="M624" s="1818">
        <f ca="1">SUMIF(UW!$E$612:$DT$612,'Mthly Bdgt'!M$583,UW!$E704:$DT704)</f>
        <v>0</v>
      </c>
      <c r="N624" s="1818">
        <f ca="1">SUMIF(UW!$E$612:$DT$612,'Mthly Bdgt'!N$583,UW!$E704:$DT704)</f>
        <v>0</v>
      </c>
      <c r="O624" s="1818">
        <f ca="1">SUMIF(UW!$E$612:$DT$612,'Mthly Bdgt'!O$583,UW!$E704:$DT704)</f>
        <v>0</v>
      </c>
      <c r="P624" s="1818">
        <f ca="1">SUMIF(UW!$E$612:$DT$612,'Mthly Bdgt'!P$583,UW!$E704:$DT704)</f>
        <v>0</v>
      </c>
      <c r="Q624" s="1822">
        <f t="shared" ca="1" si="199"/>
        <v>0</v>
      </c>
      <c r="R624" s="1818">
        <f ca="1">Q624-UW!M383</f>
        <v>0</v>
      </c>
    </row>
    <row r="625" spans="3:18">
      <c r="C625" t="s">
        <v>438</v>
      </c>
      <c r="D625" s="1822">
        <f t="shared" ca="1" si="198"/>
        <v>0</v>
      </c>
      <c r="E625" s="1818">
        <f ca="1">SUMIF(UW!$E$612:$DT$612,'Mthly Bdgt'!E$583,UW!$E705:$DT705)</f>
        <v>0</v>
      </c>
      <c r="F625" s="1818">
        <f ca="1">SUMIF(UW!$E$612:$DT$612,'Mthly Bdgt'!F$583,UW!$E705:$DT705)</f>
        <v>0</v>
      </c>
      <c r="G625" s="1818">
        <f ca="1">SUMIF(UW!$E$612:$DT$612,'Mthly Bdgt'!G$583,UW!$E705:$DT705)</f>
        <v>0</v>
      </c>
      <c r="H625" s="1818">
        <f ca="1">SUMIF(UW!$E$612:$DT$612,'Mthly Bdgt'!H$583,UW!$E705:$DT705)</f>
        <v>0</v>
      </c>
      <c r="I625" s="1818">
        <f ca="1">SUMIF(UW!$E$612:$DT$612,'Mthly Bdgt'!I$583,UW!$E705:$DT705)</f>
        <v>0</v>
      </c>
      <c r="J625" s="1818">
        <f ca="1">SUMIF(UW!$E$612:$DT$612,'Mthly Bdgt'!J$583,UW!$E705:$DT705)</f>
        <v>0</v>
      </c>
      <c r="K625" s="1818">
        <f ca="1">SUMIF(UW!$E$612:$DT$612,'Mthly Bdgt'!K$583,UW!$E705:$DT705)</f>
        <v>0</v>
      </c>
      <c r="L625" s="1818">
        <f ca="1">SUMIF(UW!$E$612:$DT$612,'Mthly Bdgt'!L$583,UW!$E705:$DT705)</f>
        <v>0</v>
      </c>
      <c r="M625" s="1818">
        <f ca="1">SUMIF(UW!$E$612:$DT$612,'Mthly Bdgt'!M$583,UW!$E705:$DT705)</f>
        <v>0</v>
      </c>
      <c r="N625" s="1818">
        <f ca="1">SUMIF(UW!$E$612:$DT$612,'Mthly Bdgt'!N$583,UW!$E705:$DT705)</f>
        <v>0</v>
      </c>
      <c r="O625" s="1818">
        <f ca="1">SUMIF(UW!$E$612:$DT$612,'Mthly Bdgt'!O$583,UW!$E705:$DT705)</f>
        <v>0</v>
      </c>
      <c r="P625" s="1818">
        <f ca="1">SUMIF(UW!$E$612:$DT$612,'Mthly Bdgt'!P$583,UW!$E705:$DT705)</f>
        <v>0</v>
      </c>
      <c r="Q625" s="1822">
        <f t="shared" ca="1" si="199"/>
        <v>0</v>
      </c>
      <c r="R625" s="1818">
        <f ca="1">Q625-UW!M384</f>
        <v>0</v>
      </c>
    </row>
    <row r="626" spans="3:18">
      <c r="C626" t="s">
        <v>439</v>
      </c>
      <c r="D626" s="1822">
        <f t="shared" ca="1" si="198"/>
        <v>0</v>
      </c>
      <c r="E626" s="1818">
        <f ca="1">SUMIF(UW!$E$612:$DT$612,'Mthly Bdgt'!E$583,UW!$E706:$DT706)</f>
        <v>0</v>
      </c>
      <c r="F626" s="1818">
        <f ca="1">SUMIF(UW!$E$612:$DT$612,'Mthly Bdgt'!F$583,UW!$E706:$DT706)</f>
        <v>0</v>
      </c>
      <c r="G626" s="1818">
        <f ca="1">SUMIF(UW!$E$612:$DT$612,'Mthly Bdgt'!G$583,UW!$E706:$DT706)</f>
        <v>0</v>
      </c>
      <c r="H626" s="1818">
        <f ca="1">SUMIF(UW!$E$612:$DT$612,'Mthly Bdgt'!H$583,UW!$E706:$DT706)</f>
        <v>0</v>
      </c>
      <c r="I626" s="1818">
        <f ca="1">SUMIF(UW!$E$612:$DT$612,'Mthly Bdgt'!I$583,UW!$E706:$DT706)</f>
        <v>0</v>
      </c>
      <c r="J626" s="1818">
        <f ca="1">SUMIF(UW!$E$612:$DT$612,'Mthly Bdgt'!J$583,UW!$E706:$DT706)</f>
        <v>0</v>
      </c>
      <c r="K626" s="1818">
        <f ca="1">SUMIF(UW!$E$612:$DT$612,'Mthly Bdgt'!K$583,UW!$E706:$DT706)</f>
        <v>0</v>
      </c>
      <c r="L626" s="1818">
        <f ca="1">SUMIF(UW!$E$612:$DT$612,'Mthly Bdgt'!L$583,UW!$E706:$DT706)</f>
        <v>0</v>
      </c>
      <c r="M626" s="1818">
        <f ca="1">SUMIF(UW!$E$612:$DT$612,'Mthly Bdgt'!M$583,UW!$E706:$DT706)</f>
        <v>0</v>
      </c>
      <c r="N626" s="1818">
        <f ca="1">SUMIF(UW!$E$612:$DT$612,'Mthly Bdgt'!N$583,UW!$E706:$DT706)</f>
        <v>0</v>
      </c>
      <c r="O626" s="1818">
        <f ca="1">SUMIF(UW!$E$612:$DT$612,'Mthly Bdgt'!O$583,UW!$E706:$DT706)</f>
        <v>0</v>
      </c>
      <c r="P626" s="1818">
        <f ca="1">SUMIF(UW!$E$612:$DT$612,'Mthly Bdgt'!P$583,UW!$E706:$DT706)</f>
        <v>0</v>
      </c>
      <c r="Q626" s="1822">
        <f t="shared" ca="1" si="199"/>
        <v>0</v>
      </c>
      <c r="R626" s="1818">
        <f ca="1">Q626-UW!M385</f>
        <v>0</v>
      </c>
    </row>
    <row r="627" spans="3:18">
      <c r="C627" t="s">
        <v>440</v>
      </c>
      <c r="D627" s="1822">
        <f t="shared" ca="1" si="198"/>
        <v>0</v>
      </c>
      <c r="E627" s="1818">
        <f ca="1">SUMIF(UW!$E$612:$DT$612,'Mthly Bdgt'!E$583,UW!$E707:$DT707)</f>
        <v>0</v>
      </c>
      <c r="F627" s="1818">
        <f ca="1">SUMIF(UW!$E$612:$DT$612,'Mthly Bdgt'!F$583,UW!$E707:$DT707)</f>
        <v>0</v>
      </c>
      <c r="G627" s="1818">
        <f ca="1">SUMIF(UW!$E$612:$DT$612,'Mthly Bdgt'!G$583,UW!$E707:$DT707)</f>
        <v>0</v>
      </c>
      <c r="H627" s="1818">
        <f ca="1">SUMIF(UW!$E$612:$DT$612,'Mthly Bdgt'!H$583,UW!$E707:$DT707)</f>
        <v>0</v>
      </c>
      <c r="I627" s="1818">
        <f ca="1">SUMIF(UW!$E$612:$DT$612,'Mthly Bdgt'!I$583,UW!$E707:$DT707)</f>
        <v>0</v>
      </c>
      <c r="J627" s="1818">
        <f ca="1">SUMIF(UW!$E$612:$DT$612,'Mthly Bdgt'!J$583,UW!$E707:$DT707)</f>
        <v>0</v>
      </c>
      <c r="K627" s="1818">
        <f ca="1">SUMIF(UW!$E$612:$DT$612,'Mthly Bdgt'!K$583,UW!$E707:$DT707)</f>
        <v>0</v>
      </c>
      <c r="L627" s="1818">
        <f ca="1">SUMIF(UW!$E$612:$DT$612,'Mthly Bdgt'!L$583,UW!$E707:$DT707)</f>
        <v>0</v>
      </c>
      <c r="M627" s="1818">
        <f ca="1">SUMIF(UW!$E$612:$DT$612,'Mthly Bdgt'!M$583,UW!$E707:$DT707)</f>
        <v>0</v>
      </c>
      <c r="N627" s="1818">
        <f ca="1">SUMIF(UW!$E$612:$DT$612,'Mthly Bdgt'!N$583,UW!$E707:$DT707)</f>
        <v>0</v>
      </c>
      <c r="O627" s="1818">
        <f ca="1">SUMIF(UW!$E$612:$DT$612,'Mthly Bdgt'!O$583,UW!$E707:$DT707)</f>
        <v>0</v>
      </c>
      <c r="P627" s="1818">
        <f ca="1">SUMIF(UW!$E$612:$DT$612,'Mthly Bdgt'!P$583,UW!$E707:$DT707)</f>
        <v>0</v>
      </c>
      <c r="Q627" s="1822">
        <f t="shared" ca="1" si="199"/>
        <v>0</v>
      </c>
      <c r="R627" s="1818">
        <f ca="1">Q627-UW!M386</f>
        <v>0</v>
      </c>
    </row>
    <row r="628" spans="3:18">
      <c r="C628" t="s">
        <v>441</v>
      </c>
      <c r="D628" s="1822">
        <f t="shared" ca="1" si="198"/>
        <v>0</v>
      </c>
      <c r="E628" s="1818">
        <f ca="1">SUMIF(UW!$E$612:$DT$612,'Mthly Bdgt'!E$583,UW!$E708:$DT708)</f>
        <v>0</v>
      </c>
      <c r="F628" s="1818">
        <f ca="1">SUMIF(UW!$E$612:$DT$612,'Mthly Bdgt'!F$583,UW!$E708:$DT708)</f>
        <v>0</v>
      </c>
      <c r="G628" s="1818">
        <f ca="1">SUMIF(UW!$E$612:$DT$612,'Mthly Bdgt'!G$583,UW!$E708:$DT708)</f>
        <v>0</v>
      </c>
      <c r="H628" s="1818">
        <f ca="1">SUMIF(UW!$E$612:$DT$612,'Mthly Bdgt'!H$583,UW!$E708:$DT708)</f>
        <v>0</v>
      </c>
      <c r="I628" s="1818">
        <f ca="1">SUMIF(UW!$E$612:$DT$612,'Mthly Bdgt'!I$583,UW!$E708:$DT708)</f>
        <v>0</v>
      </c>
      <c r="J628" s="1818">
        <f ca="1">SUMIF(UW!$E$612:$DT$612,'Mthly Bdgt'!J$583,UW!$E708:$DT708)</f>
        <v>0</v>
      </c>
      <c r="K628" s="1818">
        <f ca="1">SUMIF(UW!$E$612:$DT$612,'Mthly Bdgt'!K$583,UW!$E708:$DT708)</f>
        <v>0</v>
      </c>
      <c r="L628" s="1818">
        <f ca="1">SUMIF(UW!$E$612:$DT$612,'Mthly Bdgt'!L$583,UW!$E708:$DT708)</f>
        <v>0</v>
      </c>
      <c r="M628" s="1818">
        <f ca="1">SUMIF(UW!$E$612:$DT$612,'Mthly Bdgt'!M$583,UW!$E708:$DT708)</f>
        <v>0</v>
      </c>
      <c r="N628" s="1818">
        <f ca="1">SUMIF(UW!$E$612:$DT$612,'Mthly Bdgt'!N$583,UW!$E708:$DT708)</f>
        <v>0</v>
      </c>
      <c r="O628" s="1818">
        <f ca="1">SUMIF(UW!$E$612:$DT$612,'Mthly Bdgt'!O$583,UW!$E708:$DT708)</f>
        <v>0</v>
      </c>
      <c r="P628" s="1818">
        <f ca="1">SUMIF(UW!$E$612:$DT$612,'Mthly Bdgt'!P$583,UW!$E708:$DT708)</f>
        <v>0</v>
      </c>
      <c r="Q628" s="1822">
        <f t="shared" ca="1" si="199"/>
        <v>0</v>
      </c>
      <c r="R628" s="1818">
        <f ca="1">Q628-UW!M387</f>
        <v>0</v>
      </c>
    </row>
    <row r="629" spans="3:18">
      <c r="C629" t="s">
        <v>442</v>
      </c>
      <c r="D629" s="1822">
        <f t="shared" ca="1" si="198"/>
        <v>0</v>
      </c>
      <c r="E629" s="1818">
        <f ca="1">SUMIF(UW!$E$612:$DT$612,'Mthly Bdgt'!E$583,UW!$E709:$DT709)</f>
        <v>0</v>
      </c>
      <c r="F629" s="1818">
        <f ca="1">SUMIF(UW!$E$612:$DT$612,'Mthly Bdgt'!F$583,UW!$E709:$DT709)</f>
        <v>0</v>
      </c>
      <c r="G629" s="1818">
        <f ca="1">SUMIF(UW!$E$612:$DT$612,'Mthly Bdgt'!G$583,UW!$E709:$DT709)</f>
        <v>0</v>
      </c>
      <c r="H629" s="1818">
        <f ca="1">SUMIF(UW!$E$612:$DT$612,'Mthly Bdgt'!H$583,UW!$E709:$DT709)</f>
        <v>0</v>
      </c>
      <c r="I629" s="1818">
        <f ca="1">SUMIF(UW!$E$612:$DT$612,'Mthly Bdgt'!I$583,UW!$E709:$DT709)</f>
        <v>0</v>
      </c>
      <c r="J629" s="1818">
        <f ca="1">SUMIF(UW!$E$612:$DT$612,'Mthly Bdgt'!J$583,UW!$E709:$DT709)</f>
        <v>0</v>
      </c>
      <c r="K629" s="1818">
        <f ca="1">SUMIF(UW!$E$612:$DT$612,'Mthly Bdgt'!K$583,UW!$E709:$DT709)</f>
        <v>0</v>
      </c>
      <c r="L629" s="1818">
        <f ca="1">SUMIF(UW!$E$612:$DT$612,'Mthly Bdgt'!L$583,UW!$E709:$DT709)</f>
        <v>0</v>
      </c>
      <c r="M629" s="1818">
        <f ca="1">SUMIF(UW!$E$612:$DT$612,'Mthly Bdgt'!M$583,UW!$E709:$DT709)</f>
        <v>0</v>
      </c>
      <c r="N629" s="1818">
        <f ca="1">SUMIF(UW!$E$612:$DT$612,'Mthly Bdgt'!N$583,UW!$E709:$DT709)</f>
        <v>0</v>
      </c>
      <c r="O629" s="1818">
        <f ca="1">SUMIF(UW!$E$612:$DT$612,'Mthly Bdgt'!O$583,UW!$E709:$DT709)</f>
        <v>0</v>
      </c>
      <c r="P629" s="1818">
        <f ca="1">SUMIF(UW!$E$612:$DT$612,'Mthly Bdgt'!P$583,UW!$E709:$DT709)</f>
        <v>0</v>
      </c>
      <c r="Q629" s="1822">
        <f t="shared" ca="1" si="199"/>
        <v>0</v>
      </c>
      <c r="R629" s="1818">
        <f ca="1">Q629-UW!M388</f>
        <v>0</v>
      </c>
    </row>
    <row r="630" spans="3:18">
      <c r="C630" t="s">
        <v>859</v>
      </c>
      <c r="D630" s="1822">
        <f t="shared" ca="1" si="198"/>
        <v>16436.691812153324</v>
      </c>
      <c r="E630" s="1818">
        <f ca="1">SUMIF(UW!$E$612:$DT$612,'Mthly Bdgt'!E$583,UW!$E710:$DT710)</f>
        <v>17258.526402760992</v>
      </c>
      <c r="F630" s="1818">
        <f ca="1">SUMIF(UW!$E$612:$DT$612,'Mthly Bdgt'!F$583,UW!$E710:$DT710)</f>
        <v>17258.526402760992</v>
      </c>
      <c r="G630" s="1818">
        <f ca="1">SUMIF(UW!$E$612:$DT$612,'Mthly Bdgt'!G$583,UW!$E710:$DT710)</f>
        <v>17258.526402760992</v>
      </c>
      <c r="H630" s="1818">
        <f ca="1">SUMIF(UW!$E$612:$DT$612,'Mthly Bdgt'!H$583,UW!$E710:$DT710)</f>
        <v>17258.526402760992</v>
      </c>
      <c r="I630" s="1818">
        <f ca="1">SUMIF(UW!$E$612:$DT$612,'Mthly Bdgt'!I$583,UW!$E710:$DT710)</f>
        <v>17258.526402760992</v>
      </c>
      <c r="J630" s="1818">
        <f ca="1">SUMIF(UW!$E$612:$DT$612,'Mthly Bdgt'!J$583,UW!$E710:$DT710)</f>
        <v>17258.526402760992</v>
      </c>
      <c r="K630" s="1818">
        <f ca="1">SUMIF(UW!$E$612:$DT$612,'Mthly Bdgt'!K$583,UW!$E710:$DT710)</f>
        <v>17258.526402760992</v>
      </c>
      <c r="L630" s="1818">
        <f ca="1">SUMIF(UW!$E$612:$DT$612,'Mthly Bdgt'!L$583,UW!$E710:$DT710)</f>
        <v>17258.526402760992</v>
      </c>
      <c r="M630" s="1818">
        <f ca="1">SUMIF(UW!$E$612:$DT$612,'Mthly Bdgt'!M$583,UW!$E710:$DT710)</f>
        <v>17258.526402760992</v>
      </c>
      <c r="N630" s="1818">
        <f ca="1">SUMIF(UW!$E$612:$DT$612,'Mthly Bdgt'!N$583,UW!$E710:$DT710)</f>
        <v>17258.526402760992</v>
      </c>
      <c r="O630" s="1818">
        <f ca="1">SUMIF(UW!$E$612:$DT$612,'Mthly Bdgt'!O$583,UW!$E710:$DT710)</f>
        <v>17258.526402760992</v>
      </c>
      <c r="P630" s="1818">
        <f ca="1">SUMIF(UW!$E$612:$DT$612,'Mthly Bdgt'!P$583,UW!$E710:$DT710)</f>
        <v>17258.526402760992</v>
      </c>
      <c r="Q630" s="1822">
        <f t="shared" ca="1" si="199"/>
        <v>207102.31683313192</v>
      </c>
      <c r="R630" s="1818">
        <f ca="1">Q630-UW!M389</f>
        <v>0</v>
      </c>
    </row>
    <row r="631" spans="3:18">
      <c r="C631" t="s">
        <v>859</v>
      </c>
      <c r="D631" s="1822">
        <f t="shared" ca="1" si="198"/>
        <v>0</v>
      </c>
      <c r="E631" s="1818">
        <f ca="1">SUMIF(UW!$E$612:$DT$612,'Mthly Bdgt'!E$583,UW!$E711:$DT711)</f>
        <v>0</v>
      </c>
      <c r="F631" s="1818">
        <f ca="1">SUMIF(UW!$E$612:$DT$612,'Mthly Bdgt'!F$583,UW!$E711:$DT711)</f>
        <v>0</v>
      </c>
      <c r="G631" s="1818">
        <f ca="1">SUMIF(UW!$E$612:$DT$612,'Mthly Bdgt'!G$583,UW!$E711:$DT711)</f>
        <v>0</v>
      </c>
      <c r="H631" s="1818">
        <f ca="1">SUMIF(UW!$E$612:$DT$612,'Mthly Bdgt'!H$583,UW!$E711:$DT711)</f>
        <v>0</v>
      </c>
      <c r="I631" s="1818">
        <f ca="1">SUMIF(UW!$E$612:$DT$612,'Mthly Bdgt'!I$583,UW!$E711:$DT711)</f>
        <v>0</v>
      </c>
      <c r="J631" s="1818">
        <f ca="1">SUMIF(UW!$E$612:$DT$612,'Mthly Bdgt'!J$583,UW!$E711:$DT711)</f>
        <v>0</v>
      </c>
      <c r="K631" s="1818">
        <f ca="1">SUMIF(UW!$E$612:$DT$612,'Mthly Bdgt'!K$583,UW!$E711:$DT711)</f>
        <v>0</v>
      </c>
      <c r="L631" s="1818">
        <f ca="1">SUMIF(UW!$E$612:$DT$612,'Mthly Bdgt'!L$583,UW!$E711:$DT711)</f>
        <v>0</v>
      </c>
      <c r="M631" s="1818">
        <f ca="1">SUMIF(UW!$E$612:$DT$612,'Mthly Bdgt'!M$583,UW!$E711:$DT711)</f>
        <v>0</v>
      </c>
      <c r="N631" s="1818">
        <f ca="1">SUMIF(UW!$E$612:$DT$612,'Mthly Bdgt'!N$583,UW!$E711:$DT711)</f>
        <v>0</v>
      </c>
      <c r="O631" s="1818">
        <f ca="1">SUMIF(UW!$E$612:$DT$612,'Mthly Bdgt'!O$583,UW!$E711:$DT711)</f>
        <v>0</v>
      </c>
      <c r="P631" s="1818">
        <f ca="1">SUMIF(UW!$E$612:$DT$612,'Mthly Bdgt'!P$583,UW!$E711:$DT711)</f>
        <v>0</v>
      </c>
      <c r="Q631" s="1822">
        <f t="shared" ca="1" si="199"/>
        <v>0</v>
      </c>
      <c r="R631" s="1818">
        <f ca="1">Q631-UW!M390</f>
        <v>0</v>
      </c>
    </row>
    <row r="632" spans="3:18">
      <c r="C632" s="394" t="s">
        <v>445</v>
      </c>
      <c r="D632" s="1823">
        <f t="shared" ref="D632:Q632" ca="1" si="200">SUM(D610:D631)</f>
        <v>16530.424562633503</v>
      </c>
      <c r="E632" s="1824">
        <f t="shared" ca="1" si="200"/>
        <v>17354.133808250775</v>
      </c>
      <c r="F632" s="1824">
        <f t="shared" ca="1" si="200"/>
        <v>17354.133808250775</v>
      </c>
      <c r="G632" s="1824">
        <f t="shared" ca="1" si="200"/>
        <v>17354.133808250775</v>
      </c>
      <c r="H632" s="1824">
        <f t="shared" ca="1" si="200"/>
        <v>17354.133808250775</v>
      </c>
      <c r="I632" s="1824">
        <f t="shared" ca="1" si="200"/>
        <v>17354.133808250775</v>
      </c>
      <c r="J632" s="1824">
        <f t="shared" ca="1" si="200"/>
        <v>17354.133808250775</v>
      </c>
      <c r="K632" s="1824">
        <f t="shared" ca="1" si="200"/>
        <v>17354.133808250775</v>
      </c>
      <c r="L632" s="1824">
        <f t="shared" ca="1" si="200"/>
        <v>17354.133808250775</v>
      </c>
      <c r="M632" s="1824">
        <f t="shared" ca="1" si="200"/>
        <v>17354.133808250775</v>
      </c>
      <c r="N632" s="1824">
        <f t="shared" ca="1" si="200"/>
        <v>17354.133808250775</v>
      </c>
      <c r="O632" s="1824">
        <f t="shared" ca="1" si="200"/>
        <v>17354.133808250775</v>
      </c>
      <c r="P632" s="1824">
        <f t="shared" ca="1" si="200"/>
        <v>17354.133808250775</v>
      </c>
      <c r="Q632" s="1823">
        <f t="shared" ca="1" si="200"/>
        <v>208249.60569900935</v>
      </c>
      <c r="R632" s="1818">
        <f ca="1">Q632-UW!M391</f>
        <v>0</v>
      </c>
    </row>
    <row r="633" spans="3:18">
      <c r="C633" s="352" t="s">
        <v>588</v>
      </c>
      <c r="D633" s="400">
        <f t="shared" ref="D633:Q633" ca="1" si="201">IFERROR(D632/D603,0)</f>
        <v>0</v>
      </c>
      <c r="E633" s="393">
        <f t="shared" ca="1" si="201"/>
        <v>0</v>
      </c>
      <c r="F633" s="393">
        <f t="shared" ca="1" si="201"/>
        <v>0</v>
      </c>
      <c r="G633" s="393">
        <f t="shared" ca="1" si="201"/>
        <v>0</v>
      </c>
      <c r="H633" s="393">
        <f t="shared" ca="1" si="201"/>
        <v>0</v>
      </c>
      <c r="I633" s="393">
        <f t="shared" ca="1" si="201"/>
        <v>0</v>
      </c>
      <c r="J633" s="393">
        <f t="shared" ca="1" si="201"/>
        <v>0</v>
      </c>
      <c r="K633" s="393">
        <f t="shared" ca="1" si="201"/>
        <v>0</v>
      </c>
      <c r="L633" s="393">
        <f t="shared" ca="1" si="201"/>
        <v>0</v>
      </c>
      <c r="M633" s="393">
        <f t="shared" ca="1" si="201"/>
        <v>0</v>
      </c>
      <c r="N633" s="393">
        <f t="shared" ca="1" si="201"/>
        <v>0</v>
      </c>
      <c r="O633" s="393">
        <f t="shared" ca="1" si="201"/>
        <v>0</v>
      </c>
      <c r="P633" s="393">
        <f t="shared" ca="1" si="201"/>
        <v>0</v>
      </c>
      <c r="Q633" s="400">
        <f t="shared" ca="1" si="201"/>
        <v>0</v>
      </c>
    </row>
    <row r="634" spans="3:18">
      <c r="D634" s="371"/>
      <c r="Q634" s="371"/>
    </row>
    <row r="635" spans="3:18" ht="15" customHeight="1" thickBot="1">
      <c r="C635" s="394" t="s">
        <v>448</v>
      </c>
      <c r="D635" s="1829">
        <f t="shared" ref="D635:P635" ca="1" si="202">D603-D632</f>
        <v>-16530.424562633503</v>
      </c>
      <c r="E635" s="1824">
        <f t="shared" ca="1" si="202"/>
        <v>-17354.133808250775</v>
      </c>
      <c r="F635" s="1824">
        <f t="shared" ca="1" si="202"/>
        <v>-17354.133808250775</v>
      </c>
      <c r="G635" s="1824">
        <f t="shared" ca="1" si="202"/>
        <v>-17354.133808250775</v>
      </c>
      <c r="H635" s="1824">
        <f t="shared" ca="1" si="202"/>
        <v>-17354.133808250775</v>
      </c>
      <c r="I635" s="1824">
        <f t="shared" ca="1" si="202"/>
        <v>-17354.133808250775</v>
      </c>
      <c r="J635" s="1824">
        <f t="shared" ca="1" si="202"/>
        <v>-17354.133808250775</v>
      </c>
      <c r="K635" s="1824">
        <f t="shared" ca="1" si="202"/>
        <v>-17354.133808250775</v>
      </c>
      <c r="L635" s="1824">
        <f t="shared" ca="1" si="202"/>
        <v>-17354.133808250775</v>
      </c>
      <c r="M635" s="1824">
        <f t="shared" ca="1" si="202"/>
        <v>-17354.133808250775</v>
      </c>
      <c r="N635" s="1824">
        <f t="shared" ca="1" si="202"/>
        <v>-17354.133808250775</v>
      </c>
      <c r="O635" s="1824">
        <f t="shared" ca="1" si="202"/>
        <v>-17354.133808250775</v>
      </c>
      <c r="P635" s="1824">
        <f t="shared" ca="1" si="202"/>
        <v>-17354.133808250775</v>
      </c>
      <c r="Q635" s="1830">
        <f ca="1">SUM(E635:P635)</f>
        <v>-208249.60569900929</v>
      </c>
      <c r="R635" s="1818">
        <f ca="1">Q635-UW!M395</f>
        <v>0</v>
      </c>
    </row>
    <row r="641" spans="2:18" ht="19" customHeight="1" thickBot="1">
      <c r="C641" s="372" t="s">
        <v>1298</v>
      </c>
      <c r="D641" s="357"/>
      <c r="E641" s="357"/>
      <c r="F641" s="357"/>
      <c r="G641" s="357"/>
      <c r="H641" s="357"/>
      <c r="I641" s="357"/>
      <c r="J641" s="357"/>
      <c r="K641" s="357"/>
      <c r="L641" s="357"/>
      <c r="M641" s="357"/>
      <c r="N641" s="357"/>
      <c r="O641" s="357"/>
      <c r="P641" s="357"/>
      <c r="Q641" s="357"/>
    </row>
    <row r="642" spans="2:18" ht="15" customHeight="1" thickBot="1">
      <c r="C642" s="342" t="s">
        <v>1267</v>
      </c>
      <c r="D642" s="373">
        <f ca="1">D571</f>
        <v>0</v>
      </c>
    </row>
    <row r="643" spans="2:18">
      <c r="D643" s="374" t="s">
        <v>1269</v>
      </c>
      <c r="E643" s="375">
        <v>0.05</v>
      </c>
      <c r="F643" s="375">
        <v>0.05</v>
      </c>
      <c r="G643" s="375">
        <v>0.05</v>
      </c>
      <c r="H643" s="375">
        <v>0.05</v>
      </c>
      <c r="I643" s="375">
        <v>0.05</v>
      </c>
      <c r="J643" s="375">
        <v>0.05</v>
      </c>
      <c r="K643" s="375">
        <v>0.05</v>
      </c>
      <c r="L643" s="375">
        <v>0.05</v>
      </c>
      <c r="M643" s="375">
        <v>0.05</v>
      </c>
      <c r="N643" s="375">
        <v>0.05</v>
      </c>
      <c r="O643" s="375">
        <v>0.05</v>
      </c>
      <c r="P643" s="376">
        <v>0.05</v>
      </c>
    </row>
    <row r="644" spans="2:18" ht="15" customHeight="1" thickBot="1">
      <c r="C644" s="377" t="s">
        <v>1270</v>
      </c>
      <c r="D644" s="378"/>
      <c r="E644" s="1811">
        <f>E654</f>
        <v>109</v>
      </c>
      <c r="F644" s="1811">
        <f t="shared" ref="F644:P644" si="203">E644+1</f>
        <v>110</v>
      </c>
      <c r="G644" s="1811">
        <f t="shared" si="203"/>
        <v>111</v>
      </c>
      <c r="H644" s="1811">
        <f t="shared" si="203"/>
        <v>112</v>
      </c>
      <c r="I644" s="1811">
        <f t="shared" si="203"/>
        <v>113</v>
      </c>
      <c r="J644" s="1811">
        <f t="shared" si="203"/>
        <v>114</v>
      </c>
      <c r="K644" s="1811">
        <f t="shared" si="203"/>
        <v>115</v>
      </c>
      <c r="L644" s="1811">
        <f t="shared" si="203"/>
        <v>116</v>
      </c>
      <c r="M644" s="1811">
        <f t="shared" si="203"/>
        <v>117</v>
      </c>
      <c r="N644" s="1811">
        <f t="shared" si="203"/>
        <v>118</v>
      </c>
      <c r="O644" s="1811">
        <f t="shared" si="203"/>
        <v>119</v>
      </c>
      <c r="P644" s="1811">
        <f t="shared" si="203"/>
        <v>120</v>
      </c>
    </row>
    <row r="645" spans="2:18">
      <c r="C645" s="379" t="s">
        <v>1271</v>
      </c>
      <c r="D645" s="380"/>
      <c r="E645" s="381" t="e">
        <f ca="1">D651*D642</f>
        <v>#DIV/0!</v>
      </c>
      <c r="F645" s="381" t="e">
        <f t="shared" ref="F645:P645" ca="1" si="204">E649</f>
        <v>#DIV/0!</v>
      </c>
      <c r="G645" s="381" t="e">
        <f t="shared" ca="1" si="204"/>
        <v>#DIV/0!</v>
      </c>
      <c r="H645" s="381" t="e">
        <f t="shared" ca="1" si="204"/>
        <v>#DIV/0!</v>
      </c>
      <c r="I645" s="381" t="e">
        <f t="shared" ca="1" si="204"/>
        <v>#DIV/0!</v>
      </c>
      <c r="J645" s="381" t="e">
        <f t="shared" ca="1" si="204"/>
        <v>#DIV/0!</v>
      </c>
      <c r="K645" s="381" t="e">
        <f t="shared" ca="1" si="204"/>
        <v>#DIV/0!</v>
      </c>
      <c r="L645" s="381" t="e">
        <f t="shared" ca="1" si="204"/>
        <v>#DIV/0!</v>
      </c>
      <c r="M645" s="381" t="e">
        <f t="shared" ca="1" si="204"/>
        <v>#DIV/0!</v>
      </c>
      <c r="N645" s="381" t="e">
        <f t="shared" ca="1" si="204"/>
        <v>#DIV/0!</v>
      </c>
      <c r="O645" s="381" t="e">
        <f t="shared" ca="1" si="204"/>
        <v>#DIV/0!</v>
      </c>
      <c r="P645" s="382" t="e">
        <f t="shared" ca="1" si="204"/>
        <v>#DIV/0!</v>
      </c>
    </row>
    <row r="646" spans="2:18">
      <c r="B646" s="1813"/>
      <c r="C646" s="384" t="s">
        <v>1272</v>
      </c>
      <c r="D646" s="378"/>
      <c r="E646" s="385" t="e">
        <f t="shared" ref="E646:P646" ca="1" si="205">E649-E647-E645</f>
        <v>#DIV/0!</v>
      </c>
      <c r="F646" s="385" t="e">
        <f t="shared" ca="1" si="205"/>
        <v>#DIV/0!</v>
      </c>
      <c r="G646" s="385" t="e">
        <f t="shared" ca="1" si="205"/>
        <v>#DIV/0!</v>
      </c>
      <c r="H646" s="385" t="e">
        <f t="shared" ca="1" si="205"/>
        <v>#DIV/0!</v>
      </c>
      <c r="I646" s="385" t="e">
        <f t="shared" ca="1" si="205"/>
        <v>#DIV/0!</v>
      </c>
      <c r="J646" s="385" t="e">
        <f t="shared" ca="1" si="205"/>
        <v>#DIV/0!</v>
      </c>
      <c r="K646" s="385" t="e">
        <f t="shared" ca="1" si="205"/>
        <v>#DIV/0!</v>
      </c>
      <c r="L646" s="385" t="e">
        <f t="shared" ca="1" si="205"/>
        <v>#DIV/0!</v>
      </c>
      <c r="M646" s="385" t="e">
        <f t="shared" ca="1" si="205"/>
        <v>#DIV/0!</v>
      </c>
      <c r="N646" s="385" t="e">
        <f t="shared" ca="1" si="205"/>
        <v>#DIV/0!</v>
      </c>
      <c r="O646" s="385" t="e">
        <f t="shared" ca="1" si="205"/>
        <v>#DIV/0!</v>
      </c>
      <c r="P646" s="386" t="e">
        <f t="shared" ca="1" si="205"/>
        <v>#DIV/0!</v>
      </c>
    </row>
    <row r="647" spans="2:18">
      <c r="C647" s="384" t="s">
        <v>1273</v>
      </c>
      <c r="D647" s="378"/>
      <c r="E647" s="385" t="e">
        <f t="shared" ref="E647:P647" ca="1" si="206">-E643*E645</f>
        <v>#DIV/0!</v>
      </c>
      <c r="F647" s="385" t="e">
        <f t="shared" ca="1" si="206"/>
        <v>#DIV/0!</v>
      </c>
      <c r="G647" s="385" t="e">
        <f t="shared" ca="1" si="206"/>
        <v>#DIV/0!</v>
      </c>
      <c r="H647" s="385" t="e">
        <f t="shared" ca="1" si="206"/>
        <v>#DIV/0!</v>
      </c>
      <c r="I647" s="385" t="e">
        <f t="shared" ca="1" si="206"/>
        <v>#DIV/0!</v>
      </c>
      <c r="J647" s="385" t="e">
        <f t="shared" ca="1" si="206"/>
        <v>#DIV/0!</v>
      </c>
      <c r="K647" s="385" t="e">
        <f t="shared" ca="1" si="206"/>
        <v>#DIV/0!</v>
      </c>
      <c r="L647" s="385" t="e">
        <f t="shared" ca="1" si="206"/>
        <v>#DIV/0!</v>
      </c>
      <c r="M647" s="385" t="e">
        <f t="shared" ca="1" si="206"/>
        <v>#DIV/0!</v>
      </c>
      <c r="N647" s="385" t="e">
        <f t="shared" ca="1" si="206"/>
        <v>#DIV/0!</v>
      </c>
      <c r="O647" s="385" t="e">
        <f t="shared" ca="1" si="206"/>
        <v>#DIV/0!</v>
      </c>
      <c r="P647" s="386" t="e">
        <f t="shared" ca="1" si="206"/>
        <v>#DIV/0!</v>
      </c>
    </row>
    <row r="648" spans="2:18">
      <c r="C648" s="384" t="s">
        <v>1274</v>
      </c>
      <c r="D648" s="378"/>
      <c r="E648" s="385" t="e">
        <f t="shared" ref="E648:P648" ca="1" si="207">E647+E646</f>
        <v>#DIV/0!</v>
      </c>
      <c r="F648" s="385" t="e">
        <f t="shared" ca="1" si="207"/>
        <v>#DIV/0!</v>
      </c>
      <c r="G648" s="385" t="e">
        <f t="shared" ca="1" si="207"/>
        <v>#DIV/0!</v>
      </c>
      <c r="H648" s="385" t="e">
        <f t="shared" ca="1" si="207"/>
        <v>#DIV/0!</v>
      </c>
      <c r="I648" s="385" t="e">
        <f t="shared" ca="1" si="207"/>
        <v>#DIV/0!</v>
      </c>
      <c r="J648" s="385" t="e">
        <f t="shared" ca="1" si="207"/>
        <v>#DIV/0!</v>
      </c>
      <c r="K648" s="385" t="e">
        <f t="shared" ca="1" si="207"/>
        <v>#DIV/0!</v>
      </c>
      <c r="L648" s="385" t="e">
        <f t="shared" ca="1" si="207"/>
        <v>#DIV/0!</v>
      </c>
      <c r="M648" s="385" t="e">
        <f t="shared" ca="1" si="207"/>
        <v>#DIV/0!</v>
      </c>
      <c r="N648" s="385" t="e">
        <f t="shared" ca="1" si="207"/>
        <v>#DIV/0!</v>
      </c>
      <c r="O648" s="385" t="e">
        <f t="shared" ca="1" si="207"/>
        <v>#DIV/0!</v>
      </c>
      <c r="P648" s="386" t="e">
        <f t="shared" ca="1" si="207"/>
        <v>#DIV/0!</v>
      </c>
    </row>
    <row r="649" spans="2:18" ht="15" customHeight="1" thickBot="1">
      <c r="C649" s="387" t="s">
        <v>1275</v>
      </c>
      <c r="D649" s="388"/>
      <c r="E649" s="389" t="e">
        <f t="shared" ref="E649:P649" ca="1" si="208">E651*$D$3</f>
        <v>#DIV/0!</v>
      </c>
      <c r="F649" s="389" t="e">
        <f t="shared" ca="1" si="208"/>
        <v>#DIV/0!</v>
      </c>
      <c r="G649" s="389" t="e">
        <f t="shared" ca="1" si="208"/>
        <v>#DIV/0!</v>
      </c>
      <c r="H649" s="389" t="e">
        <f t="shared" ca="1" si="208"/>
        <v>#DIV/0!</v>
      </c>
      <c r="I649" s="389" t="e">
        <f t="shared" ca="1" si="208"/>
        <v>#DIV/0!</v>
      </c>
      <c r="J649" s="389" t="e">
        <f t="shared" ca="1" si="208"/>
        <v>#DIV/0!</v>
      </c>
      <c r="K649" s="389" t="e">
        <f t="shared" ca="1" si="208"/>
        <v>#DIV/0!</v>
      </c>
      <c r="L649" s="389" t="e">
        <f t="shared" ca="1" si="208"/>
        <v>#DIV/0!</v>
      </c>
      <c r="M649" s="389" t="e">
        <f t="shared" ca="1" si="208"/>
        <v>#DIV/0!</v>
      </c>
      <c r="N649" s="389" t="e">
        <f t="shared" ca="1" si="208"/>
        <v>#DIV/0!</v>
      </c>
      <c r="O649" s="389" t="e">
        <f t="shared" ca="1" si="208"/>
        <v>#DIV/0!</v>
      </c>
      <c r="P649" s="390" t="e">
        <f t="shared" ca="1" si="208"/>
        <v>#DIV/0!</v>
      </c>
    </row>
    <row r="650" spans="2:18">
      <c r="E650" s="391"/>
      <c r="F650" s="391"/>
      <c r="G650" s="391"/>
      <c r="H650" s="391"/>
      <c r="I650" s="391"/>
      <c r="J650" s="391"/>
      <c r="K650" s="391"/>
      <c r="L650" s="391"/>
      <c r="M650" s="391"/>
      <c r="N650" s="391"/>
      <c r="O650" s="391"/>
      <c r="P650" s="391"/>
    </row>
    <row r="651" spans="2:18">
      <c r="C651" s="392" t="s">
        <v>1276</v>
      </c>
      <c r="D651" s="393" t="e">
        <f t="shared" ref="D651:Q651" ca="1" si="209">D657/D655</f>
        <v>#DIV/0!</v>
      </c>
      <c r="E651" s="393" t="e">
        <f t="shared" ca="1" si="209"/>
        <v>#DIV/0!</v>
      </c>
      <c r="F651" s="393" t="e">
        <f t="shared" ca="1" si="209"/>
        <v>#DIV/0!</v>
      </c>
      <c r="G651" s="393" t="e">
        <f t="shared" ca="1" si="209"/>
        <v>#DIV/0!</v>
      </c>
      <c r="H651" s="393" t="e">
        <f t="shared" ca="1" si="209"/>
        <v>#DIV/0!</v>
      </c>
      <c r="I651" s="393" t="e">
        <f t="shared" ca="1" si="209"/>
        <v>#DIV/0!</v>
      </c>
      <c r="J651" s="393" t="e">
        <f t="shared" ca="1" si="209"/>
        <v>#DIV/0!</v>
      </c>
      <c r="K651" s="393" t="e">
        <f t="shared" ca="1" si="209"/>
        <v>#DIV/0!</v>
      </c>
      <c r="L651" s="393" t="e">
        <f t="shared" ca="1" si="209"/>
        <v>#DIV/0!</v>
      </c>
      <c r="M651" s="393" t="e">
        <f t="shared" ca="1" si="209"/>
        <v>#DIV/0!</v>
      </c>
      <c r="N651" s="393" t="e">
        <f t="shared" ca="1" si="209"/>
        <v>#DIV/0!</v>
      </c>
      <c r="O651" s="393" t="e">
        <f t="shared" ca="1" si="209"/>
        <v>#DIV/0!</v>
      </c>
      <c r="P651" s="393" t="e">
        <f t="shared" ca="1" si="209"/>
        <v>#DIV/0!</v>
      </c>
      <c r="Q651" s="393" t="e">
        <f t="shared" ca="1" si="209"/>
        <v>#DIV/0!</v>
      </c>
    </row>
    <row r="652" spans="2:18">
      <c r="C652" s="392" t="s">
        <v>1277</v>
      </c>
      <c r="D652" s="393" t="e">
        <f t="shared" ref="D652:Q652" ca="1" si="210">D661/D655</f>
        <v>#DIV/0!</v>
      </c>
      <c r="E652" s="393" t="e">
        <f t="shared" ca="1" si="210"/>
        <v>#DIV/0!</v>
      </c>
      <c r="F652" s="393" t="e">
        <f t="shared" ca="1" si="210"/>
        <v>#DIV/0!</v>
      </c>
      <c r="G652" s="393" t="e">
        <f t="shared" ca="1" si="210"/>
        <v>#DIV/0!</v>
      </c>
      <c r="H652" s="393" t="e">
        <f t="shared" ca="1" si="210"/>
        <v>#DIV/0!</v>
      </c>
      <c r="I652" s="393" t="e">
        <f t="shared" ca="1" si="210"/>
        <v>#DIV/0!</v>
      </c>
      <c r="J652" s="393" t="e">
        <f t="shared" ca="1" si="210"/>
        <v>#DIV/0!</v>
      </c>
      <c r="K652" s="393" t="e">
        <f t="shared" ca="1" si="210"/>
        <v>#DIV/0!</v>
      </c>
      <c r="L652" s="393" t="e">
        <f t="shared" ca="1" si="210"/>
        <v>#DIV/0!</v>
      </c>
      <c r="M652" s="393" t="e">
        <f t="shared" ca="1" si="210"/>
        <v>#DIV/0!</v>
      </c>
      <c r="N652" s="393" t="e">
        <f t="shared" ca="1" si="210"/>
        <v>#DIV/0!</v>
      </c>
      <c r="O652" s="393" t="e">
        <f t="shared" ca="1" si="210"/>
        <v>#DIV/0!</v>
      </c>
      <c r="P652" s="393" t="e">
        <f t="shared" ca="1" si="210"/>
        <v>#DIV/0!</v>
      </c>
      <c r="Q652" s="393" t="e">
        <f t="shared" ca="1" si="210"/>
        <v>#DIV/0!</v>
      </c>
    </row>
    <row r="653" spans="2:18" ht="15" customHeight="1" thickBot="1">
      <c r="C653" s="392" t="s">
        <v>1278</v>
      </c>
      <c r="D653" s="1815" t="e">
        <f ca="1">D651*UW!$D$21</f>
        <v>#DIV/0!</v>
      </c>
      <c r="E653" s="1815" t="e">
        <f ca="1">E651*UW!$D$21</f>
        <v>#DIV/0!</v>
      </c>
      <c r="F653" s="1815" t="e">
        <f ca="1">F651*UW!$D$21</f>
        <v>#DIV/0!</v>
      </c>
      <c r="G653" s="1815" t="e">
        <f ca="1">G651*UW!$D$21</f>
        <v>#DIV/0!</v>
      </c>
      <c r="H653" s="1815" t="e">
        <f ca="1">H651*UW!$D$21</f>
        <v>#DIV/0!</v>
      </c>
      <c r="I653" s="1815" t="e">
        <f ca="1">I651*UW!$D$21</f>
        <v>#DIV/0!</v>
      </c>
      <c r="J653" s="1815" t="e">
        <f ca="1">J651*UW!$D$21</f>
        <v>#DIV/0!</v>
      </c>
      <c r="K653" s="1815" t="e">
        <f ca="1">K651*UW!$D$21</f>
        <v>#DIV/0!</v>
      </c>
      <c r="L653" s="1815" t="e">
        <f ca="1">L651*UW!$D$21</f>
        <v>#DIV/0!</v>
      </c>
      <c r="M653" s="1815" t="e">
        <f ca="1">M651*UW!$D$21</f>
        <v>#DIV/0!</v>
      </c>
      <c r="N653" s="1815" t="e">
        <f ca="1">N651*UW!$D$21</f>
        <v>#DIV/0!</v>
      </c>
      <c r="O653" s="1815" t="e">
        <f ca="1">O651*UW!$D$21</f>
        <v>#DIV/0!</v>
      </c>
      <c r="P653" s="1815" t="e">
        <f ca="1">P651*UW!$D$21</f>
        <v>#DIV/0!</v>
      </c>
      <c r="Q653" s="1815" t="e">
        <f ca="1">Q651*UW!$D$21</f>
        <v>#DIV/0!</v>
      </c>
    </row>
    <row r="654" spans="2:18">
      <c r="C654" s="394" t="s">
        <v>113</v>
      </c>
      <c r="D654" s="395" t="s">
        <v>124</v>
      </c>
      <c r="E654" s="394">
        <f>P583+1</f>
        <v>109</v>
      </c>
      <c r="F654" s="394">
        <f t="shared" ref="F654:P654" si="211">E654+1</f>
        <v>110</v>
      </c>
      <c r="G654" s="394">
        <f t="shared" si="211"/>
        <v>111</v>
      </c>
      <c r="H654" s="394">
        <f t="shared" si="211"/>
        <v>112</v>
      </c>
      <c r="I654" s="394">
        <f t="shared" si="211"/>
        <v>113</v>
      </c>
      <c r="J654" s="394">
        <f t="shared" si="211"/>
        <v>114</v>
      </c>
      <c r="K654" s="394">
        <f t="shared" si="211"/>
        <v>115</v>
      </c>
      <c r="L654" s="394">
        <f t="shared" si="211"/>
        <v>116</v>
      </c>
      <c r="M654" s="394">
        <f t="shared" si="211"/>
        <v>117</v>
      </c>
      <c r="N654" s="394">
        <f t="shared" si="211"/>
        <v>118</v>
      </c>
      <c r="O654" s="394">
        <f t="shared" si="211"/>
        <v>119</v>
      </c>
      <c r="P654" s="394">
        <f t="shared" si="211"/>
        <v>120</v>
      </c>
      <c r="Q654" s="395" t="s">
        <v>603</v>
      </c>
      <c r="R654" s="232" t="s">
        <v>1279</v>
      </c>
    </row>
    <row r="655" spans="2:18">
      <c r="B655" t="s">
        <v>1137</v>
      </c>
      <c r="C655" s="396" t="s">
        <v>386</v>
      </c>
      <c r="D655" s="1816">
        <f t="shared" ref="D655:D673" ca="1" si="212">P584</f>
        <v>0</v>
      </c>
      <c r="E655" s="1817">
        <f ca="1">SUMIF(UW!$E$612:$DT$612,'Mthly Bdgt'!E$654,UW!$E613:$DT613)</f>
        <v>0</v>
      </c>
      <c r="F655" s="1817">
        <f ca="1">SUMIF(UW!$E$612:$DT$612,'Mthly Bdgt'!F$654,UW!$E613:$DT613)</f>
        <v>0</v>
      </c>
      <c r="G655" s="1817">
        <f ca="1">SUMIF(UW!$E$612:$DT$612,'Mthly Bdgt'!G$654,UW!$E613:$DT613)</f>
        <v>0</v>
      </c>
      <c r="H655" s="1817">
        <f ca="1">SUMIF(UW!$E$612:$DT$612,'Mthly Bdgt'!H$654,UW!$E613:$DT613)</f>
        <v>0</v>
      </c>
      <c r="I655" s="1817">
        <f ca="1">SUMIF(UW!$E$612:$DT$612,'Mthly Bdgt'!I$654,UW!$E613:$DT613)</f>
        <v>0</v>
      </c>
      <c r="J655" s="1817">
        <f ca="1">SUMIF(UW!$E$612:$DT$612,'Mthly Bdgt'!J$654,UW!$E613:$DT613)</f>
        <v>0</v>
      </c>
      <c r="K655" s="1817">
        <f ca="1">SUMIF(UW!$E$612:$DT$612,'Mthly Bdgt'!K$654,UW!$E613:$DT613)</f>
        <v>0</v>
      </c>
      <c r="L655" s="1817">
        <f ca="1">SUMIF(UW!$E$612:$DT$612,'Mthly Bdgt'!L$654,UW!$E613:$DT613)</f>
        <v>0</v>
      </c>
      <c r="M655" s="1817">
        <f ca="1">SUMIF(UW!$E$612:$DT$612,'Mthly Bdgt'!M$654,UW!$E613:$DT613)</f>
        <v>0</v>
      </c>
      <c r="N655" s="1817">
        <f ca="1">SUMIF(UW!$E$612:$DT$612,'Mthly Bdgt'!N$654,UW!$E613:$DT613)</f>
        <v>0</v>
      </c>
      <c r="O655" s="1817">
        <f ca="1">SUMIF(UW!$E$612:$DT$612,'Mthly Bdgt'!O$654,UW!$E613:$DT613)</f>
        <v>0</v>
      </c>
      <c r="P655" s="1817">
        <f ca="1">SUMIF(UW!$E$612:$DT$612,'Mthly Bdgt'!P$654,UW!$E613:$DT613)</f>
        <v>0</v>
      </c>
      <c r="Q655" s="1816">
        <f ca="1">SUM(E655:P655)</f>
        <v>0</v>
      </c>
      <c r="R655" s="1818">
        <f ca="1">Q655-UW!N223</f>
        <v>0</v>
      </c>
    </row>
    <row r="656" spans="2:18">
      <c r="C656" s="397" t="s">
        <v>115</v>
      </c>
      <c r="D656" s="1819">
        <f t="shared" ca="1" si="212"/>
        <v>0</v>
      </c>
      <c r="E656" s="1820">
        <f ca="1">SUMIF(UW!$E$612:$DT$612,'Mthly Bdgt'!E$654,UW!$E614:$DT614)</f>
        <v>0</v>
      </c>
      <c r="F656" s="1820">
        <f ca="1">SUMIF(UW!$E$612:$DT$612,'Mthly Bdgt'!F$654,UW!$E614:$DT614)</f>
        <v>0</v>
      </c>
      <c r="G656" s="1820">
        <f ca="1">SUMIF(UW!$E$612:$DT$612,'Mthly Bdgt'!G$654,UW!$E614:$DT614)</f>
        <v>0</v>
      </c>
      <c r="H656" s="1820">
        <f ca="1">SUMIF(UW!$E$612:$DT$612,'Mthly Bdgt'!H$654,UW!$E614:$DT614)</f>
        <v>0</v>
      </c>
      <c r="I656" s="1820">
        <f ca="1">SUMIF(UW!$E$612:$DT$612,'Mthly Bdgt'!I$654,UW!$E614:$DT614)</f>
        <v>0</v>
      </c>
      <c r="J656" s="1820">
        <f ca="1">SUMIF(UW!$E$612:$DT$612,'Mthly Bdgt'!J$654,UW!$E614:$DT614)</f>
        <v>0</v>
      </c>
      <c r="K656" s="1820">
        <f ca="1">SUMIF(UW!$E$612:$DT$612,'Mthly Bdgt'!K$654,UW!$E614:$DT614)</f>
        <v>0</v>
      </c>
      <c r="L656" s="1820">
        <f ca="1">SUMIF(UW!$E$612:$DT$612,'Mthly Bdgt'!L$654,UW!$E614:$DT614)</f>
        <v>0</v>
      </c>
      <c r="M656" s="1820">
        <f ca="1">SUMIF(UW!$E$612:$DT$612,'Mthly Bdgt'!M$654,UW!$E614:$DT614)</f>
        <v>0</v>
      </c>
      <c r="N656" s="1820">
        <f ca="1">SUMIF(UW!$E$612:$DT$612,'Mthly Bdgt'!N$654,UW!$E614:$DT614)</f>
        <v>0</v>
      </c>
      <c r="O656" s="1820">
        <f ca="1">SUMIF(UW!$E$612:$DT$612,'Mthly Bdgt'!O$654,UW!$E614:$DT614)</f>
        <v>0</v>
      </c>
      <c r="P656" s="1820">
        <f ca="1">SUMIF(UW!$E$612:$DT$612,'Mthly Bdgt'!P$654,UW!$E614:$DT614)</f>
        <v>0</v>
      </c>
      <c r="Q656" s="1819">
        <f ca="1">SUM(E656:P656)</f>
        <v>0</v>
      </c>
      <c r="R656" s="1818">
        <f ca="1">Q656-UW!N224</f>
        <v>0</v>
      </c>
    </row>
    <row r="657" spans="2:18">
      <c r="B657" t="s">
        <v>1280</v>
      </c>
      <c r="C657" s="396" t="s">
        <v>116</v>
      </c>
      <c r="D657" s="1816">
        <f t="shared" ca="1" si="212"/>
        <v>0</v>
      </c>
      <c r="E657" s="1817">
        <f t="shared" ref="E657:Q657" ca="1" si="213">SUM(E655:E656)</f>
        <v>0</v>
      </c>
      <c r="F657" s="1817">
        <f t="shared" ca="1" si="213"/>
        <v>0</v>
      </c>
      <c r="G657" s="1817">
        <f t="shared" ca="1" si="213"/>
        <v>0</v>
      </c>
      <c r="H657" s="1817">
        <f t="shared" ca="1" si="213"/>
        <v>0</v>
      </c>
      <c r="I657" s="1817">
        <f t="shared" ca="1" si="213"/>
        <v>0</v>
      </c>
      <c r="J657" s="1817">
        <f t="shared" ca="1" si="213"/>
        <v>0</v>
      </c>
      <c r="K657" s="1817">
        <f t="shared" ca="1" si="213"/>
        <v>0</v>
      </c>
      <c r="L657" s="1817">
        <f t="shared" ca="1" si="213"/>
        <v>0</v>
      </c>
      <c r="M657" s="1817">
        <f t="shared" ca="1" si="213"/>
        <v>0</v>
      </c>
      <c r="N657" s="1817">
        <f t="shared" ca="1" si="213"/>
        <v>0</v>
      </c>
      <c r="O657" s="1817">
        <f t="shared" ca="1" si="213"/>
        <v>0</v>
      </c>
      <c r="P657" s="1817">
        <f t="shared" ca="1" si="213"/>
        <v>0</v>
      </c>
      <c r="Q657" s="1816">
        <f t="shared" ca="1" si="213"/>
        <v>0</v>
      </c>
      <c r="R657" s="1818">
        <f ca="1">Q657-UW!N225</f>
        <v>0</v>
      </c>
    </row>
    <row r="658" spans="2:18">
      <c r="C658" s="397" t="s">
        <v>117</v>
      </c>
      <c r="D658" s="1819">
        <f t="shared" ca="1" si="212"/>
        <v>0</v>
      </c>
      <c r="E658" s="1820">
        <f ca="1">SUMIF(UW!$E$612:$DT$612,'Mthly Bdgt'!E$654,UW!$E616:$DT616)</f>
        <v>0</v>
      </c>
      <c r="F658" s="1820">
        <f ca="1">SUMIF(UW!$E$612:$DT$612,'Mthly Bdgt'!F$654,UW!$E616:$DT616)</f>
        <v>0</v>
      </c>
      <c r="G658" s="1820">
        <f ca="1">SUMIF(UW!$E$612:$DT$612,'Mthly Bdgt'!G$654,UW!$E616:$DT616)</f>
        <v>0</v>
      </c>
      <c r="H658" s="1820">
        <f ca="1">SUMIF(UW!$E$612:$DT$612,'Mthly Bdgt'!H$654,UW!$E616:$DT616)</f>
        <v>0</v>
      </c>
      <c r="I658" s="1820">
        <f ca="1">SUMIF(UW!$E$612:$DT$612,'Mthly Bdgt'!I$654,UW!$E616:$DT616)</f>
        <v>0</v>
      </c>
      <c r="J658" s="1820">
        <f ca="1">SUMIF(UW!$E$612:$DT$612,'Mthly Bdgt'!J$654,UW!$E616:$DT616)</f>
        <v>0</v>
      </c>
      <c r="K658" s="1820">
        <f ca="1">SUMIF(UW!$E$612:$DT$612,'Mthly Bdgt'!K$654,UW!$E616:$DT616)</f>
        <v>0</v>
      </c>
      <c r="L658" s="1820">
        <f ca="1">SUMIF(UW!$E$612:$DT$612,'Mthly Bdgt'!L$654,UW!$E616:$DT616)</f>
        <v>0</v>
      </c>
      <c r="M658" s="1820">
        <f ca="1">SUMIF(UW!$E$612:$DT$612,'Mthly Bdgt'!M$654,UW!$E616:$DT616)</f>
        <v>0</v>
      </c>
      <c r="N658" s="1820">
        <f ca="1">SUMIF(UW!$E$612:$DT$612,'Mthly Bdgt'!N$654,UW!$E616:$DT616)</f>
        <v>0</v>
      </c>
      <c r="O658" s="1820">
        <f ca="1">SUMIF(UW!$E$612:$DT$612,'Mthly Bdgt'!O$654,UW!$E616:$DT616)</f>
        <v>0</v>
      </c>
      <c r="P658" s="1820">
        <f ca="1">SUMIF(UW!$E$612:$DT$612,'Mthly Bdgt'!P$654,UW!$E616:$DT616)</f>
        <v>0</v>
      </c>
      <c r="Q658" s="1819">
        <f ca="1">SUM(E658:P658)</f>
        <v>0</v>
      </c>
      <c r="R658" s="1818">
        <f ca="1">Q658-UW!N226</f>
        <v>0</v>
      </c>
    </row>
    <row r="659" spans="2:18">
      <c r="B659" t="s">
        <v>1281</v>
      </c>
      <c r="C659" s="396" t="s">
        <v>387</v>
      </c>
      <c r="D659" s="1816">
        <f t="shared" ca="1" si="212"/>
        <v>0</v>
      </c>
      <c r="E659" s="1817">
        <f t="shared" ref="E659:Q659" ca="1" si="214">SUM(E657:E658)</f>
        <v>0</v>
      </c>
      <c r="F659" s="1817">
        <f t="shared" ca="1" si="214"/>
        <v>0</v>
      </c>
      <c r="G659" s="1817">
        <f t="shared" ca="1" si="214"/>
        <v>0</v>
      </c>
      <c r="H659" s="1817">
        <f t="shared" ca="1" si="214"/>
        <v>0</v>
      </c>
      <c r="I659" s="1817">
        <f t="shared" ca="1" si="214"/>
        <v>0</v>
      </c>
      <c r="J659" s="1817">
        <f t="shared" ca="1" si="214"/>
        <v>0</v>
      </c>
      <c r="K659" s="1817">
        <f t="shared" ca="1" si="214"/>
        <v>0</v>
      </c>
      <c r="L659" s="1817">
        <f t="shared" ca="1" si="214"/>
        <v>0</v>
      </c>
      <c r="M659" s="1817">
        <f t="shared" ca="1" si="214"/>
        <v>0</v>
      </c>
      <c r="N659" s="1817">
        <f t="shared" ca="1" si="214"/>
        <v>0</v>
      </c>
      <c r="O659" s="1817">
        <f t="shared" ca="1" si="214"/>
        <v>0</v>
      </c>
      <c r="P659" s="1817">
        <f t="shared" ca="1" si="214"/>
        <v>0</v>
      </c>
      <c r="Q659" s="1816">
        <f t="shared" ca="1" si="214"/>
        <v>0</v>
      </c>
      <c r="R659" s="1818">
        <f ca="1">Q659-UW!N227</f>
        <v>0</v>
      </c>
    </row>
    <row r="660" spans="2:18">
      <c r="B660" s="1821">
        <v>10</v>
      </c>
      <c r="C660" s="397" t="s">
        <v>1282</v>
      </c>
      <c r="D660" s="1819">
        <f t="shared" ca="1" si="212"/>
        <v>0</v>
      </c>
      <c r="E660" s="1820">
        <f ca="1">-IF(OFFSET(UW!$D$199,,ROUNDUP('Mthly Bdgt'!E654/12,0))="Yes",(E646*UW!$D$23*E676)/12,0)</f>
        <v>0</v>
      </c>
      <c r="F660" s="1820">
        <f ca="1">-IF(OFFSET(UW!$D$199,,ROUNDUP('Mthly Bdgt'!F654/12,0))="Yes",(F646*UW!$D$23*F676)/12,0)</f>
        <v>0</v>
      </c>
      <c r="G660" s="1820">
        <f ca="1">-IF(OFFSET(UW!$D$199,,ROUNDUP('Mthly Bdgt'!G654/12,0))="Yes",(G646*UW!$D$23*G676)/12,0)</f>
        <v>0</v>
      </c>
      <c r="H660" s="1820">
        <f ca="1">-IF(OFFSET(UW!$D$199,,ROUNDUP('Mthly Bdgt'!H654/12,0))="Yes",(H646*UW!$D$23*H676)/12,0)</f>
        <v>0</v>
      </c>
      <c r="I660" s="1820">
        <f ca="1">-IF(OFFSET(UW!$D$199,,ROUNDUP('Mthly Bdgt'!I654/12,0))="Yes",(I646*UW!$D$23*I676)/12,0)</f>
        <v>0</v>
      </c>
      <c r="J660" s="1820">
        <f ca="1">-IF(OFFSET(UW!$D$199,,ROUNDUP('Mthly Bdgt'!J654/12,0))="Yes",(J646*UW!$D$23*J676)/12,0)</f>
        <v>0</v>
      </c>
      <c r="K660" s="1820">
        <f ca="1">-IF(OFFSET(UW!$D$199,,ROUNDUP('Mthly Bdgt'!K654/12,0))="Yes",(K646*UW!$D$23*K676)/12,0)</f>
        <v>0</v>
      </c>
      <c r="L660" s="1820">
        <f ca="1">-IF(OFFSET(UW!$D$199,,ROUNDUP('Mthly Bdgt'!L654/12,0))="Yes",(L646*UW!$D$23*L676)/12,0)</f>
        <v>0</v>
      </c>
      <c r="M660" s="1820">
        <f ca="1">-IF(OFFSET(UW!$D$199,,ROUNDUP('Mthly Bdgt'!M654/12,0))="Yes",(M646*UW!$D$23*M676)/12,0)</f>
        <v>0</v>
      </c>
      <c r="N660" s="1820">
        <f ca="1">-IF(OFFSET(UW!$D$199,,ROUNDUP('Mthly Bdgt'!N654/12,0))="Yes",(N646*UW!$D$23*N676)/12,0)</f>
        <v>0</v>
      </c>
      <c r="O660" s="1820">
        <f ca="1">-IF(OFFSET(UW!$D$199,,ROUNDUP('Mthly Bdgt'!O654/12,0))="Yes",(O646*UW!$D$23*O676)/12,0)</f>
        <v>0</v>
      </c>
      <c r="P660" s="1820">
        <f ca="1">-IF(OFFSET(UW!$D$199,,ROUNDUP('Mthly Bdgt'!P654/12,0))="Yes",(P646*UW!$D$23*P676)/12,0)</f>
        <v>0</v>
      </c>
      <c r="Q660" s="1819">
        <f ca="1">SUM(E660:P660)</f>
        <v>0</v>
      </c>
      <c r="R660" s="1818">
        <f ca="1">Q660-UW!N228</f>
        <v>0</v>
      </c>
    </row>
    <row r="661" spans="2:18">
      <c r="C661" s="396" t="s">
        <v>1242</v>
      </c>
      <c r="D661" s="1816">
        <f t="shared" ca="1" si="212"/>
        <v>0</v>
      </c>
      <c r="E661" s="1817">
        <f t="shared" ref="E661:Q661" ca="1" si="215">SUM(E659:E660)</f>
        <v>0</v>
      </c>
      <c r="F661" s="1817">
        <f t="shared" ca="1" si="215"/>
        <v>0</v>
      </c>
      <c r="G661" s="1817">
        <f t="shared" ca="1" si="215"/>
        <v>0</v>
      </c>
      <c r="H661" s="1817">
        <f t="shared" ca="1" si="215"/>
        <v>0</v>
      </c>
      <c r="I661" s="1817">
        <f t="shared" ca="1" si="215"/>
        <v>0</v>
      </c>
      <c r="J661" s="1817">
        <f t="shared" ca="1" si="215"/>
        <v>0</v>
      </c>
      <c r="K661" s="1817">
        <f t="shared" ca="1" si="215"/>
        <v>0</v>
      </c>
      <c r="L661" s="1817">
        <f t="shared" ca="1" si="215"/>
        <v>0</v>
      </c>
      <c r="M661" s="1817">
        <f t="shared" ca="1" si="215"/>
        <v>0</v>
      </c>
      <c r="N661" s="1817">
        <f t="shared" ca="1" si="215"/>
        <v>0</v>
      </c>
      <c r="O661" s="1817">
        <f t="shared" ca="1" si="215"/>
        <v>0</v>
      </c>
      <c r="P661" s="1817">
        <f t="shared" ca="1" si="215"/>
        <v>0</v>
      </c>
      <c r="Q661" s="1816">
        <f t="shared" ca="1" si="215"/>
        <v>0</v>
      </c>
      <c r="R661" s="1818">
        <f ca="1">Q661-UW!N229</f>
        <v>0</v>
      </c>
    </row>
    <row r="662" spans="2:18" hidden="1">
      <c r="C662" s="396"/>
      <c r="D662" s="1822">
        <f t="shared" ca="1" si="212"/>
        <v>0</v>
      </c>
      <c r="E662" s="1818">
        <f ca="1">SUMIF(UW!$E$612:$DT$612,'Mthly Bdgt'!E$654,UW!$E620:$DT620)</f>
        <v>0</v>
      </c>
      <c r="F662" s="1818">
        <f ca="1">SUMIF(UW!$E$612:$DT$612,'Mthly Bdgt'!F$654,UW!$E620:$DT620)</f>
        <v>0</v>
      </c>
      <c r="G662" s="1818">
        <f ca="1">SUMIF(UW!$E$612:$DT$612,'Mthly Bdgt'!G$654,UW!$E620:$DT620)</f>
        <v>0</v>
      </c>
      <c r="H662" s="1818">
        <f ca="1">SUMIF(UW!$E$612:$DT$612,'Mthly Bdgt'!H$654,UW!$E620:$DT620)</f>
        <v>0</v>
      </c>
      <c r="I662" s="1818">
        <f ca="1">SUMIF(UW!$E$612:$DT$612,'Mthly Bdgt'!I$654,UW!$E620:$DT620)</f>
        <v>0</v>
      </c>
      <c r="J662" s="1818">
        <f ca="1">SUMIF(UW!$E$612:$DT$612,'Mthly Bdgt'!J$654,UW!$E620:$DT620)</f>
        <v>0</v>
      </c>
      <c r="K662" s="1818">
        <f ca="1">SUMIF(UW!$E$612:$DT$612,'Mthly Bdgt'!K$654,UW!$E620:$DT620)</f>
        <v>0</v>
      </c>
      <c r="L662" s="1818">
        <f ca="1">SUMIF(UW!$E$612:$DT$612,'Mthly Bdgt'!L$654,UW!$E620:$DT620)</f>
        <v>0</v>
      </c>
      <c r="M662" s="1818">
        <f ca="1">SUMIF(UW!$E$612:$DT$612,'Mthly Bdgt'!M$654,UW!$E620:$DT620)</f>
        <v>0</v>
      </c>
      <c r="N662" s="1818">
        <f ca="1">SUMIF(UW!$E$612:$DT$612,'Mthly Bdgt'!N$654,UW!$E620:$DT620)</f>
        <v>0</v>
      </c>
      <c r="O662" s="1818">
        <f ca="1">SUMIF(UW!$E$612:$DT$612,'Mthly Bdgt'!O$654,UW!$E620:$DT620)</f>
        <v>0</v>
      </c>
      <c r="P662" s="1818">
        <f ca="1">SUMIF(UW!$E$612:$DT$612,'Mthly Bdgt'!P$654,UW!$E620:$DT620)</f>
        <v>0</v>
      </c>
      <c r="Q662" s="1822">
        <f t="shared" ref="Q662:Q674" ca="1" si="216">SUM(E662:P662)</f>
        <v>0</v>
      </c>
      <c r="R662" s="1818">
        <f ca="1">Q662-UW!N231</f>
        <v>0</v>
      </c>
    </row>
    <row r="663" spans="2:18">
      <c r="C663" s="398" t="s">
        <v>407</v>
      </c>
      <c r="D663" s="1822">
        <f t="shared" ca="1" si="212"/>
        <v>0</v>
      </c>
      <c r="E663" s="1818">
        <f ca="1">SUMIF(UW!$E$612:$DT$612,'Mthly Bdgt'!E$654,UW!$E674:$DT674)</f>
        <v>0</v>
      </c>
      <c r="F663" s="1818">
        <f ca="1">SUMIF(UW!$E$612:$DT$612,'Mthly Bdgt'!F$654,UW!$E674:$DT674)</f>
        <v>0</v>
      </c>
      <c r="G663" s="1818">
        <f ca="1">SUMIF(UW!$E$612:$DT$612,'Mthly Bdgt'!G$654,UW!$E674:$DT674)</f>
        <v>0</v>
      </c>
      <c r="H663" s="1818">
        <f ca="1">SUMIF(UW!$E$612:$DT$612,'Mthly Bdgt'!H$654,UW!$E674:$DT674)</f>
        <v>0</v>
      </c>
      <c r="I663" s="1818">
        <f ca="1">SUMIF(UW!$E$612:$DT$612,'Mthly Bdgt'!I$654,UW!$E674:$DT674)</f>
        <v>0</v>
      </c>
      <c r="J663" s="1818">
        <f ca="1">SUMIF(UW!$E$612:$DT$612,'Mthly Bdgt'!J$654,UW!$E674:$DT674)</f>
        <v>0</v>
      </c>
      <c r="K663" s="1818">
        <f ca="1">SUMIF(UW!$E$612:$DT$612,'Mthly Bdgt'!K$654,UW!$E674:$DT674)</f>
        <v>0</v>
      </c>
      <c r="L663" s="1818">
        <f ca="1">SUMIF(UW!$E$612:$DT$612,'Mthly Bdgt'!L$654,UW!$E674:$DT674)</f>
        <v>0</v>
      </c>
      <c r="M663" s="1818">
        <f ca="1">SUMIF(UW!$E$612:$DT$612,'Mthly Bdgt'!M$654,UW!$E674:$DT674)</f>
        <v>0</v>
      </c>
      <c r="N663" s="1818">
        <f ca="1">SUMIF(UW!$E$612:$DT$612,'Mthly Bdgt'!N$654,UW!$E674:$DT674)</f>
        <v>0</v>
      </c>
      <c r="O663" s="1818">
        <f ca="1">SUMIF(UW!$E$612:$DT$612,'Mthly Bdgt'!O$654,UW!$E674:$DT674)</f>
        <v>0</v>
      </c>
      <c r="P663" s="1818">
        <f ca="1">SUMIF(UW!$E$612:$DT$612,'Mthly Bdgt'!P$654,UW!$E674:$DT674)</f>
        <v>0</v>
      </c>
      <c r="Q663" s="1822">
        <f t="shared" ca="1" si="216"/>
        <v>0</v>
      </c>
      <c r="R663" s="1818">
        <f ca="1">Q663-UW!N317</f>
        <v>0</v>
      </c>
    </row>
    <row r="664" spans="2:18">
      <c r="C664" s="398" t="s">
        <v>408</v>
      </c>
      <c r="D664" s="1822">
        <f t="shared" ca="1" si="212"/>
        <v>0</v>
      </c>
      <c r="E664" s="1818">
        <f ca="1">SUMIF(UW!$E$612:$DT$612,'Mthly Bdgt'!E$654,UW!$E675:$DT675)</f>
        <v>0</v>
      </c>
      <c r="F664" s="1818">
        <f ca="1">SUMIF(UW!$E$612:$DT$612,'Mthly Bdgt'!F$654,UW!$E675:$DT675)</f>
        <v>0</v>
      </c>
      <c r="G664" s="1818">
        <f ca="1">SUMIF(UW!$E$612:$DT$612,'Mthly Bdgt'!G$654,UW!$E675:$DT675)</f>
        <v>0</v>
      </c>
      <c r="H664" s="1818">
        <f ca="1">SUMIF(UW!$E$612:$DT$612,'Mthly Bdgt'!H$654,UW!$E675:$DT675)</f>
        <v>0</v>
      </c>
      <c r="I664" s="1818">
        <f ca="1">SUMIF(UW!$E$612:$DT$612,'Mthly Bdgt'!I$654,UW!$E675:$DT675)</f>
        <v>0</v>
      </c>
      <c r="J664" s="1818">
        <f ca="1">SUMIF(UW!$E$612:$DT$612,'Mthly Bdgt'!J$654,UW!$E675:$DT675)</f>
        <v>0</v>
      </c>
      <c r="K664" s="1818">
        <f ca="1">SUMIF(UW!$E$612:$DT$612,'Mthly Bdgt'!K$654,UW!$E675:$DT675)</f>
        <v>0</v>
      </c>
      <c r="L664" s="1818">
        <f ca="1">SUMIF(UW!$E$612:$DT$612,'Mthly Bdgt'!L$654,UW!$E675:$DT675)</f>
        <v>0</v>
      </c>
      <c r="M664" s="1818">
        <f ca="1">SUMIF(UW!$E$612:$DT$612,'Mthly Bdgt'!M$654,UW!$E675:$DT675)</f>
        <v>0</v>
      </c>
      <c r="N664" s="1818">
        <f ca="1">SUMIF(UW!$E$612:$DT$612,'Mthly Bdgt'!N$654,UW!$E675:$DT675)</f>
        <v>0</v>
      </c>
      <c r="O664" s="1818">
        <f ca="1">SUMIF(UW!$E$612:$DT$612,'Mthly Bdgt'!O$654,UW!$E675:$DT675)</f>
        <v>0</v>
      </c>
      <c r="P664" s="1818">
        <f ca="1">SUMIF(UW!$E$612:$DT$612,'Mthly Bdgt'!P$654,UW!$E675:$DT675)</f>
        <v>0</v>
      </c>
      <c r="Q664" s="1822">
        <f t="shared" ca="1" si="216"/>
        <v>0</v>
      </c>
      <c r="R664" s="1818">
        <f ca="1">Q664-UW!N318</f>
        <v>0</v>
      </c>
    </row>
    <row r="665" spans="2:18">
      <c r="C665" s="398" t="s">
        <v>409</v>
      </c>
      <c r="D665" s="1822">
        <f t="shared" ca="1" si="212"/>
        <v>0</v>
      </c>
      <c r="E665" s="1818">
        <f ca="1">SUMIF(UW!$E$612:$DT$612,'Mthly Bdgt'!E$654,UW!$E676:$DT676)</f>
        <v>0</v>
      </c>
      <c r="F665" s="1818">
        <f ca="1">SUMIF(UW!$E$612:$DT$612,'Mthly Bdgt'!F$654,UW!$E676:$DT676)</f>
        <v>0</v>
      </c>
      <c r="G665" s="1818">
        <f ca="1">SUMIF(UW!$E$612:$DT$612,'Mthly Bdgt'!G$654,UW!$E676:$DT676)</f>
        <v>0</v>
      </c>
      <c r="H665" s="1818">
        <f ca="1">SUMIF(UW!$E$612:$DT$612,'Mthly Bdgt'!H$654,UW!$E676:$DT676)</f>
        <v>0</v>
      </c>
      <c r="I665" s="1818">
        <f ca="1">SUMIF(UW!$E$612:$DT$612,'Mthly Bdgt'!I$654,UW!$E676:$DT676)</f>
        <v>0</v>
      </c>
      <c r="J665" s="1818">
        <f ca="1">SUMIF(UW!$E$612:$DT$612,'Mthly Bdgt'!J$654,UW!$E676:$DT676)</f>
        <v>0</v>
      </c>
      <c r="K665" s="1818">
        <f ca="1">SUMIF(UW!$E$612:$DT$612,'Mthly Bdgt'!K$654,UW!$E676:$DT676)</f>
        <v>0</v>
      </c>
      <c r="L665" s="1818">
        <f ca="1">SUMIF(UW!$E$612:$DT$612,'Mthly Bdgt'!L$654,UW!$E676:$DT676)</f>
        <v>0</v>
      </c>
      <c r="M665" s="1818">
        <f ca="1">SUMIF(UW!$E$612:$DT$612,'Mthly Bdgt'!M$654,UW!$E676:$DT676)</f>
        <v>0</v>
      </c>
      <c r="N665" s="1818">
        <f ca="1">SUMIF(UW!$E$612:$DT$612,'Mthly Bdgt'!N$654,UW!$E676:$DT676)</f>
        <v>0</v>
      </c>
      <c r="O665" s="1818">
        <f ca="1">SUMIF(UW!$E$612:$DT$612,'Mthly Bdgt'!O$654,UW!$E676:$DT676)</f>
        <v>0</v>
      </c>
      <c r="P665" s="1818">
        <f ca="1">SUMIF(UW!$E$612:$DT$612,'Mthly Bdgt'!P$654,UW!$E676:$DT676)</f>
        <v>0</v>
      </c>
      <c r="Q665" s="1822">
        <f t="shared" ca="1" si="216"/>
        <v>0</v>
      </c>
      <c r="R665" s="1818">
        <f ca="1">Q665-UW!N319</f>
        <v>0</v>
      </c>
    </row>
    <row r="666" spans="2:18">
      <c r="C666" s="398" t="s">
        <v>1284</v>
      </c>
      <c r="D666" s="1822">
        <f t="shared" si="212"/>
        <v>0</v>
      </c>
      <c r="E666" s="1818">
        <f>SUMIF(UW!$E$612:$DT$612,'Mthly Bdgt'!E$654,UW!$E677:$DT677)</f>
        <v>0</v>
      </c>
      <c r="F666" s="1818">
        <f>SUMIF(UW!$E$612:$DT$612,'Mthly Bdgt'!F$654,UW!$E677:$DT677)</f>
        <v>0</v>
      </c>
      <c r="G666" s="1818">
        <f>SUMIF(UW!$E$612:$DT$612,'Mthly Bdgt'!G$654,UW!$E677:$DT677)</f>
        <v>0</v>
      </c>
      <c r="H666" s="1818">
        <f>SUMIF(UW!$E$612:$DT$612,'Mthly Bdgt'!H$654,UW!$E677:$DT677)</f>
        <v>0</v>
      </c>
      <c r="I666" s="1818">
        <f>SUMIF(UW!$E$612:$DT$612,'Mthly Bdgt'!I$654,UW!$E677:$DT677)</f>
        <v>0</v>
      </c>
      <c r="J666" s="1818">
        <f>SUMIF(UW!$E$612:$DT$612,'Mthly Bdgt'!J$654,UW!$E677:$DT677)</f>
        <v>0</v>
      </c>
      <c r="K666" s="1818">
        <f>SUMIF(UW!$E$612:$DT$612,'Mthly Bdgt'!K$654,UW!$E677:$DT677)</f>
        <v>0</v>
      </c>
      <c r="L666" s="1818">
        <f>SUMIF(UW!$E$612:$DT$612,'Mthly Bdgt'!L$654,UW!$E677:$DT677)</f>
        <v>0</v>
      </c>
      <c r="M666" s="1818">
        <f>SUMIF(UW!$E$612:$DT$612,'Mthly Bdgt'!M$654,UW!$E677:$DT677)</f>
        <v>0</v>
      </c>
      <c r="N666" s="1818">
        <f>SUMIF(UW!$E$612:$DT$612,'Mthly Bdgt'!N$654,UW!$E677:$DT677)</f>
        <v>0</v>
      </c>
      <c r="O666" s="1818">
        <f>SUMIF(UW!$E$612:$DT$612,'Mthly Bdgt'!O$654,UW!$E677:$DT677)</f>
        <v>0</v>
      </c>
      <c r="P666" s="1818">
        <f>SUMIF(UW!$E$612:$DT$612,'Mthly Bdgt'!P$654,UW!$E677:$DT677)</f>
        <v>0</v>
      </c>
      <c r="Q666" s="1822">
        <f t="shared" si="216"/>
        <v>0</v>
      </c>
      <c r="R666" s="1818">
        <f>Q666-UW!N320</f>
        <v>0</v>
      </c>
    </row>
    <row r="667" spans="2:18">
      <c r="C667" s="398" t="s">
        <v>1285</v>
      </c>
      <c r="D667" s="1822">
        <f t="shared" si="212"/>
        <v>0</v>
      </c>
      <c r="E667" s="1818">
        <f>SUMIF(UW!$E$612:$DT$612,'Mthly Bdgt'!E$654,UW!$E678:$DT678)</f>
        <v>0</v>
      </c>
      <c r="F667" s="1818">
        <f>SUMIF(UW!$E$612:$DT$612,'Mthly Bdgt'!F$654,UW!$E678:$DT678)</f>
        <v>0</v>
      </c>
      <c r="G667" s="1818">
        <f>SUMIF(UW!$E$612:$DT$612,'Mthly Bdgt'!G$654,UW!$E678:$DT678)</f>
        <v>0</v>
      </c>
      <c r="H667" s="1818">
        <f>SUMIF(UW!$E$612:$DT$612,'Mthly Bdgt'!H$654,UW!$E678:$DT678)</f>
        <v>0</v>
      </c>
      <c r="I667" s="1818">
        <f>SUMIF(UW!$E$612:$DT$612,'Mthly Bdgt'!I$654,UW!$E678:$DT678)</f>
        <v>0</v>
      </c>
      <c r="J667" s="1818">
        <f>SUMIF(UW!$E$612:$DT$612,'Mthly Bdgt'!J$654,UW!$E678:$DT678)</f>
        <v>0</v>
      </c>
      <c r="K667" s="1818">
        <f>SUMIF(UW!$E$612:$DT$612,'Mthly Bdgt'!K$654,UW!$E678:$DT678)</f>
        <v>0</v>
      </c>
      <c r="L667" s="1818">
        <f>SUMIF(UW!$E$612:$DT$612,'Mthly Bdgt'!L$654,UW!$E678:$DT678)</f>
        <v>0</v>
      </c>
      <c r="M667" s="1818">
        <f>SUMIF(UW!$E$612:$DT$612,'Mthly Bdgt'!M$654,UW!$E678:$DT678)</f>
        <v>0</v>
      </c>
      <c r="N667" s="1818">
        <f>SUMIF(UW!$E$612:$DT$612,'Mthly Bdgt'!N$654,UW!$E678:$DT678)</f>
        <v>0</v>
      </c>
      <c r="O667" s="1818">
        <f>SUMIF(UW!$E$612:$DT$612,'Mthly Bdgt'!O$654,UW!$E678:$DT678)</f>
        <v>0</v>
      </c>
      <c r="P667" s="1818">
        <f>SUMIF(UW!$E$612:$DT$612,'Mthly Bdgt'!P$654,UW!$E678:$DT678)</f>
        <v>0</v>
      </c>
      <c r="Q667" s="1822">
        <f t="shared" si="216"/>
        <v>0</v>
      </c>
      <c r="R667" s="1818">
        <f>Q667-UW!N321</f>
        <v>0</v>
      </c>
    </row>
    <row r="668" spans="2:18">
      <c r="C668" s="398" t="s">
        <v>545</v>
      </c>
      <c r="D668" s="1822">
        <f t="shared" si="212"/>
        <v>0</v>
      </c>
      <c r="E668" s="1818">
        <f>SUMIF(UW!$E$612:$DT$612,'Mthly Bdgt'!E$654,UW!$E679:$DT679)</f>
        <v>0</v>
      </c>
      <c r="F668" s="1818">
        <f>SUMIF(UW!$E$612:$DT$612,'Mthly Bdgt'!F$654,UW!$E679:$DT679)</f>
        <v>0</v>
      </c>
      <c r="G668" s="1818">
        <f>SUMIF(UW!$E$612:$DT$612,'Mthly Bdgt'!G$654,UW!$E679:$DT679)</f>
        <v>0</v>
      </c>
      <c r="H668" s="1818">
        <f>SUMIF(UW!$E$612:$DT$612,'Mthly Bdgt'!H$654,UW!$E679:$DT679)</f>
        <v>0</v>
      </c>
      <c r="I668" s="1818">
        <f>SUMIF(UW!$E$612:$DT$612,'Mthly Bdgt'!I$654,UW!$E679:$DT679)</f>
        <v>0</v>
      </c>
      <c r="J668" s="1818">
        <f>SUMIF(UW!$E$612:$DT$612,'Mthly Bdgt'!J$654,UW!$E679:$DT679)</f>
        <v>0</v>
      </c>
      <c r="K668" s="1818">
        <f>SUMIF(UW!$E$612:$DT$612,'Mthly Bdgt'!K$654,UW!$E679:$DT679)</f>
        <v>0</v>
      </c>
      <c r="L668" s="1818">
        <f>SUMIF(UW!$E$612:$DT$612,'Mthly Bdgt'!L$654,UW!$E679:$DT679)</f>
        <v>0</v>
      </c>
      <c r="M668" s="1818">
        <f>SUMIF(UW!$E$612:$DT$612,'Mthly Bdgt'!M$654,UW!$E679:$DT679)</f>
        <v>0</v>
      </c>
      <c r="N668" s="1818">
        <f>SUMIF(UW!$E$612:$DT$612,'Mthly Bdgt'!N$654,UW!$E679:$DT679)</f>
        <v>0</v>
      </c>
      <c r="O668" s="1818">
        <f>SUMIF(UW!$E$612:$DT$612,'Mthly Bdgt'!O$654,UW!$E679:$DT679)</f>
        <v>0</v>
      </c>
      <c r="P668" s="1818">
        <f>SUMIF(UW!$E$612:$DT$612,'Mthly Bdgt'!P$654,UW!$E679:$DT679)</f>
        <v>0</v>
      </c>
      <c r="Q668" s="1822">
        <f t="shared" si="216"/>
        <v>0</v>
      </c>
      <c r="R668" s="1818">
        <f>Q668-UW!N322</f>
        <v>0</v>
      </c>
    </row>
    <row r="669" spans="2:18">
      <c r="C669" s="398" t="s">
        <v>1286</v>
      </c>
      <c r="D669" s="1822">
        <f t="shared" si="212"/>
        <v>0</v>
      </c>
      <c r="E669" s="1818">
        <f>SUMIF(UW!$E$612:$DT$612,'Mthly Bdgt'!E$654,UW!$E680:$DT680)</f>
        <v>0</v>
      </c>
      <c r="F669" s="1818">
        <f>SUMIF(UW!$E$612:$DT$612,'Mthly Bdgt'!F$654,UW!$E680:$DT680)</f>
        <v>0</v>
      </c>
      <c r="G669" s="1818">
        <f>SUMIF(UW!$E$612:$DT$612,'Mthly Bdgt'!G$654,UW!$E680:$DT680)</f>
        <v>0</v>
      </c>
      <c r="H669" s="1818">
        <f>SUMIF(UW!$E$612:$DT$612,'Mthly Bdgt'!H$654,UW!$E680:$DT680)</f>
        <v>0</v>
      </c>
      <c r="I669" s="1818">
        <f>SUMIF(UW!$E$612:$DT$612,'Mthly Bdgt'!I$654,UW!$E680:$DT680)</f>
        <v>0</v>
      </c>
      <c r="J669" s="1818">
        <f>SUMIF(UW!$E$612:$DT$612,'Mthly Bdgt'!J$654,UW!$E680:$DT680)</f>
        <v>0</v>
      </c>
      <c r="K669" s="1818">
        <f>SUMIF(UW!$E$612:$DT$612,'Mthly Bdgt'!K$654,UW!$E680:$DT680)</f>
        <v>0</v>
      </c>
      <c r="L669" s="1818">
        <f>SUMIF(UW!$E$612:$DT$612,'Mthly Bdgt'!L$654,UW!$E680:$DT680)</f>
        <v>0</v>
      </c>
      <c r="M669" s="1818">
        <f>SUMIF(UW!$E$612:$DT$612,'Mthly Bdgt'!M$654,UW!$E680:$DT680)</f>
        <v>0</v>
      </c>
      <c r="N669" s="1818">
        <f>SUMIF(UW!$E$612:$DT$612,'Mthly Bdgt'!N$654,UW!$E680:$DT680)</f>
        <v>0</v>
      </c>
      <c r="O669" s="1818">
        <f>SUMIF(UW!$E$612:$DT$612,'Mthly Bdgt'!O$654,UW!$E680:$DT680)</f>
        <v>0</v>
      </c>
      <c r="P669" s="1818">
        <f>SUMIF(UW!$E$612:$DT$612,'Mthly Bdgt'!P$654,UW!$E680:$DT680)</f>
        <v>0</v>
      </c>
      <c r="Q669" s="1822">
        <f t="shared" si="216"/>
        <v>0</v>
      </c>
      <c r="R669" s="1818">
        <f>Q669-UW!N323</f>
        <v>0</v>
      </c>
    </row>
    <row r="670" spans="2:18">
      <c r="C670" s="398" t="s">
        <v>547</v>
      </c>
      <c r="D670" s="1822">
        <f t="shared" si="212"/>
        <v>0</v>
      </c>
      <c r="E670" s="1818">
        <f>SUMIF(UW!$E$612:$DT$612,'Mthly Bdgt'!E$654,UW!$E681:$DT681)</f>
        <v>0</v>
      </c>
      <c r="F670" s="1818">
        <f>SUMIF(UW!$E$612:$DT$612,'Mthly Bdgt'!F$654,UW!$E681:$DT681)</f>
        <v>0</v>
      </c>
      <c r="G670" s="1818">
        <f>SUMIF(UW!$E$612:$DT$612,'Mthly Bdgt'!G$654,UW!$E681:$DT681)</f>
        <v>0</v>
      </c>
      <c r="H670" s="1818">
        <f>SUMIF(UW!$E$612:$DT$612,'Mthly Bdgt'!H$654,UW!$E681:$DT681)</f>
        <v>0</v>
      </c>
      <c r="I670" s="1818">
        <f>SUMIF(UW!$E$612:$DT$612,'Mthly Bdgt'!I$654,UW!$E681:$DT681)</f>
        <v>0</v>
      </c>
      <c r="J670" s="1818">
        <f>SUMIF(UW!$E$612:$DT$612,'Mthly Bdgt'!J$654,UW!$E681:$DT681)</f>
        <v>0</v>
      </c>
      <c r="K670" s="1818">
        <f>SUMIF(UW!$E$612:$DT$612,'Mthly Bdgt'!K$654,UW!$E681:$DT681)</f>
        <v>0</v>
      </c>
      <c r="L670" s="1818">
        <f>SUMIF(UW!$E$612:$DT$612,'Mthly Bdgt'!L$654,UW!$E681:$DT681)</f>
        <v>0</v>
      </c>
      <c r="M670" s="1818">
        <f>SUMIF(UW!$E$612:$DT$612,'Mthly Bdgt'!M$654,UW!$E681:$DT681)</f>
        <v>0</v>
      </c>
      <c r="N670" s="1818">
        <f>SUMIF(UW!$E$612:$DT$612,'Mthly Bdgt'!N$654,UW!$E681:$DT681)</f>
        <v>0</v>
      </c>
      <c r="O670" s="1818">
        <f>SUMIF(UW!$E$612:$DT$612,'Mthly Bdgt'!O$654,UW!$E681:$DT681)</f>
        <v>0</v>
      </c>
      <c r="P670" s="1818">
        <f>SUMIF(UW!$E$612:$DT$612,'Mthly Bdgt'!P$654,UW!$E681:$DT681)</f>
        <v>0</v>
      </c>
      <c r="Q670" s="1822">
        <f t="shared" si="216"/>
        <v>0</v>
      </c>
      <c r="R670" s="1818">
        <f>Q670-UW!N324</f>
        <v>0</v>
      </c>
    </row>
    <row r="671" spans="2:18">
      <c r="C671" s="398" t="s">
        <v>1287</v>
      </c>
      <c r="D671" s="1822">
        <f t="shared" si="212"/>
        <v>0</v>
      </c>
      <c r="E671" s="1818">
        <f>SUMIF(UW!$E$612:$DT$612,'Mthly Bdgt'!E$654,UW!$E682:$DT682)</f>
        <v>0</v>
      </c>
      <c r="F671" s="1818">
        <f>SUMIF(UW!$E$612:$DT$612,'Mthly Bdgt'!F$654,UW!$E682:$DT682)</f>
        <v>0</v>
      </c>
      <c r="G671" s="1818">
        <f>SUMIF(UW!$E$612:$DT$612,'Mthly Bdgt'!G$654,UW!$E682:$DT682)</f>
        <v>0</v>
      </c>
      <c r="H671" s="1818">
        <f>SUMIF(UW!$E$612:$DT$612,'Mthly Bdgt'!H$654,UW!$E682:$DT682)</f>
        <v>0</v>
      </c>
      <c r="I671" s="1818">
        <f>SUMIF(UW!$E$612:$DT$612,'Mthly Bdgt'!I$654,UW!$E682:$DT682)</f>
        <v>0</v>
      </c>
      <c r="J671" s="1818">
        <f>SUMIF(UW!$E$612:$DT$612,'Mthly Bdgt'!J$654,UW!$E682:$DT682)</f>
        <v>0</v>
      </c>
      <c r="K671" s="1818">
        <f>SUMIF(UW!$E$612:$DT$612,'Mthly Bdgt'!K$654,UW!$E682:$DT682)</f>
        <v>0</v>
      </c>
      <c r="L671" s="1818">
        <f>SUMIF(UW!$E$612:$DT$612,'Mthly Bdgt'!L$654,UW!$E682:$DT682)</f>
        <v>0</v>
      </c>
      <c r="M671" s="1818">
        <f>SUMIF(UW!$E$612:$DT$612,'Mthly Bdgt'!M$654,UW!$E682:$DT682)</f>
        <v>0</v>
      </c>
      <c r="N671" s="1818">
        <f>SUMIF(UW!$E$612:$DT$612,'Mthly Bdgt'!N$654,UW!$E682:$DT682)</f>
        <v>0</v>
      </c>
      <c r="O671" s="1818">
        <f>SUMIF(UW!$E$612:$DT$612,'Mthly Bdgt'!O$654,UW!$E682:$DT682)</f>
        <v>0</v>
      </c>
      <c r="P671" s="1818">
        <f>SUMIF(UW!$E$612:$DT$612,'Mthly Bdgt'!P$654,UW!$E682:$DT682)</f>
        <v>0</v>
      </c>
      <c r="Q671" s="1822">
        <f t="shared" si="216"/>
        <v>0</v>
      </c>
      <c r="R671" s="1818">
        <f>Q671-UW!N325</f>
        <v>0</v>
      </c>
    </row>
    <row r="672" spans="2:18">
      <c r="C672" s="398" t="s">
        <v>1287</v>
      </c>
      <c r="D672" s="1822">
        <f t="shared" si="212"/>
        <v>0</v>
      </c>
      <c r="E672" s="1818">
        <f>SUMIF(UW!$E$612:$DT$612,'Mthly Bdgt'!E$654,UW!$E683:$DT683)</f>
        <v>0</v>
      </c>
      <c r="F672" s="1818">
        <f>SUMIF(UW!$E$612:$DT$612,'Mthly Bdgt'!F$654,UW!$E683:$DT683)</f>
        <v>0</v>
      </c>
      <c r="G672" s="1818">
        <f>SUMIF(UW!$E$612:$DT$612,'Mthly Bdgt'!G$654,UW!$E683:$DT683)</f>
        <v>0</v>
      </c>
      <c r="H672" s="1818">
        <f>SUMIF(UW!$E$612:$DT$612,'Mthly Bdgt'!H$654,UW!$E683:$DT683)</f>
        <v>0</v>
      </c>
      <c r="I672" s="1818">
        <f>SUMIF(UW!$E$612:$DT$612,'Mthly Bdgt'!I$654,UW!$E683:$DT683)</f>
        <v>0</v>
      </c>
      <c r="J672" s="1818">
        <f>SUMIF(UW!$E$612:$DT$612,'Mthly Bdgt'!J$654,UW!$E683:$DT683)</f>
        <v>0</v>
      </c>
      <c r="K672" s="1818">
        <f>SUMIF(UW!$E$612:$DT$612,'Mthly Bdgt'!K$654,UW!$E683:$DT683)</f>
        <v>0</v>
      </c>
      <c r="L672" s="1818">
        <f>SUMIF(UW!$E$612:$DT$612,'Mthly Bdgt'!L$654,UW!$E683:$DT683)</f>
        <v>0</v>
      </c>
      <c r="M672" s="1818">
        <f>SUMIF(UW!$E$612:$DT$612,'Mthly Bdgt'!M$654,UW!$E683:$DT683)</f>
        <v>0</v>
      </c>
      <c r="N672" s="1818">
        <f>SUMIF(UW!$E$612:$DT$612,'Mthly Bdgt'!N$654,UW!$E683:$DT683)</f>
        <v>0</v>
      </c>
      <c r="O672" s="1818">
        <f>SUMIF(UW!$E$612:$DT$612,'Mthly Bdgt'!O$654,UW!$E683:$DT683)</f>
        <v>0</v>
      </c>
      <c r="P672" s="1818">
        <f>SUMIF(UW!$E$612:$DT$612,'Mthly Bdgt'!P$654,UW!$E683:$DT683)</f>
        <v>0</v>
      </c>
      <c r="Q672" s="1822">
        <f t="shared" si="216"/>
        <v>0</v>
      </c>
      <c r="R672" s="1818">
        <f>Q672-UW!N326</f>
        <v>0</v>
      </c>
    </row>
    <row r="673" spans="3:18">
      <c r="C673" s="397" t="s">
        <v>1287</v>
      </c>
      <c r="D673" s="1819">
        <f t="shared" si="212"/>
        <v>0</v>
      </c>
      <c r="E673" s="1820">
        <f>SUMIF(UW!$E$612:$DT$612,'Mthly Bdgt'!E$654,UW!$E684:$DT684)</f>
        <v>0</v>
      </c>
      <c r="F673" s="1820">
        <f>SUMIF(UW!$E$612:$DT$612,'Mthly Bdgt'!F$654,UW!$E684:$DT684)</f>
        <v>0</v>
      </c>
      <c r="G673" s="1820">
        <f>SUMIF(UW!$E$612:$DT$612,'Mthly Bdgt'!G$654,UW!$E684:$DT684)</f>
        <v>0</v>
      </c>
      <c r="H673" s="1820">
        <f>SUMIF(UW!$E$612:$DT$612,'Mthly Bdgt'!H$654,UW!$E684:$DT684)</f>
        <v>0</v>
      </c>
      <c r="I673" s="1820">
        <f>SUMIF(UW!$E$612:$DT$612,'Mthly Bdgt'!I$654,UW!$E684:$DT684)</f>
        <v>0</v>
      </c>
      <c r="J673" s="1820">
        <f>SUMIF(UW!$E$612:$DT$612,'Mthly Bdgt'!J$654,UW!$E684:$DT684)</f>
        <v>0</v>
      </c>
      <c r="K673" s="1820">
        <f>SUMIF(UW!$E$612:$DT$612,'Mthly Bdgt'!K$654,UW!$E684:$DT684)</f>
        <v>0</v>
      </c>
      <c r="L673" s="1820">
        <f>SUMIF(UW!$E$612:$DT$612,'Mthly Bdgt'!L$654,UW!$E684:$DT684)</f>
        <v>0</v>
      </c>
      <c r="M673" s="1820">
        <f>SUMIF(UW!$E$612:$DT$612,'Mthly Bdgt'!M$654,UW!$E684:$DT684)</f>
        <v>0</v>
      </c>
      <c r="N673" s="1820">
        <f>SUMIF(UW!$E$612:$DT$612,'Mthly Bdgt'!N$654,UW!$E684:$DT684)</f>
        <v>0</v>
      </c>
      <c r="O673" s="1820">
        <f>SUMIF(UW!$E$612:$DT$612,'Mthly Bdgt'!O$654,UW!$E684:$DT684)</f>
        <v>0</v>
      </c>
      <c r="P673" s="1820">
        <f>SUMIF(UW!$E$612:$DT$612,'Mthly Bdgt'!P$654,UW!$E684:$DT684)</f>
        <v>0</v>
      </c>
      <c r="Q673" s="1819">
        <f t="shared" si="216"/>
        <v>0</v>
      </c>
      <c r="R673" s="1818">
        <f>Q673-UW!N327</f>
        <v>0</v>
      </c>
    </row>
    <row r="674" spans="3:18">
      <c r="C674" s="394" t="s">
        <v>410</v>
      </c>
      <c r="D674" s="1823">
        <f t="shared" ref="D674:P674" ca="1" si="217">SUM(D661:D673)</f>
        <v>0</v>
      </c>
      <c r="E674" s="1824">
        <f t="shared" ca="1" si="217"/>
        <v>0</v>
      </c>
      <c r="F674" s="1824">
        <f t="shared" ca="1" si="217"/>
        <v>0</v>
      </c>
      <c r="G674" s="1824">
        <f t="shared" ca="1" si="217"/>
        <v>0</v>
      </c>
      <c r="H674" s="1824">
        <f t="shared" ca="1" si="217"/>
        <v>0</v>
      </c>
      <c r="I674" s="1824">
        <f t="shared" ca="1" si="217"/>
        <v>0</v>
      </c>
      <c r="J674" s="1824">
        <f t="shared" ca="1" si="217"/>
        <v>0</v>
      </c>
      <c r="K674" s="1824">
        <f t="shared" ca="1" si="217"/>
        <v>0</v>
      </c>
      <c r="L674" s="1824">
        <f t="shared" ca="1" si="217"/>
        <v>0</v>
      </c>
      <c r="M674" s="1824">
        <f t="shared" ca="1" si="217"/>
        <v>0</v>
      </c>
      <c r="N674" s="1824">
        <f t="shared" ca="1" si="217"/>
        <v>0</v>
      </c>
      <c r="O674" s="1824">
        <f t="shared" ca="1" si="217"/>
        <v>0</v>
      </c>
      <c r="P674" s="1824">
        <f t="shared" ca="1" si="217"/>
        <v>0</v>
      </c>
      <c r="Q674" s="1823">
        <f t="shared" ca="1" si="216"/>
        <v>0</v>
      </c>
      <c r="R674" s="1818">
        <f ca="1">Q674-UW!N328</f>
        <v>0</v>
      </c>
    </row>
    <row r="675" spans="3:18">
      <c r="C675" s="352" t="s">
        <v>1288</v>
      </c>
      <c r="D675" s="1825" t="e">
        <f ca="1">(D655/UW!$D$21)*12</f>
        <v>#DIV/0!</v>
      </c>
      <c r="E675" s="1826" t="e">
        <f ca="1">(E655/UW!$D$21)*12</f>
        <v>#DIV/0!</v>
      </c>
      <c r="F675" s="1826" t="e">
        <f ca="1">(F655/UW!$D$21)*12</f>
        <v>#DIV/0!</v>
      </c>
      <c r="G675" s="1826" t="e">
        <f ca="1">(G655/UW!$D$21)*12</f>
        <v>#DIV/0!</v>
      </c>
      <c r="H675" s="1826" t="e">
        <f ca="1">(H655/UW!$D$21)*12</f>
        <v>#DIV/0!</v>
      </c>
      <c r="I675" s="1826" t="e">
        <f ca="1">(I655/UW!$D$21)*12</f>
        <v>#DIV/0!</v>
      </c>
      <c r="J675" s="1826" t="e">
        <f ca="1">(J655/UW!$D$21)*12</f>
        <v>#DIV/0!</v>
      </c>
      <c r="K675" s="1826" t="e">
        <f ca="1">(K655/UW!$D$21)*12</f>
        <v>#DIV/0!</v>
      </c>
      <c r="L675" s="1826" t="e">
        <f ca="1">(L655/UW!$D$21)*12</f>
        <v>#DIV/0!</v>
      </c>
      <c r="M675" s="1826" t="e">
        <f ca="1">(M655/UW!$D$21)*12</f>
        <v>#DIV/0!</v>
      </c>
      <c r="N675" s="1826" t="e">
        <f ca="1">(N655/UW!$D$21)*12</f>
        <v>#DIV/0!</v>
      </c>
      <c r="O675" s="1826" t="e">
        <f ca="1">(O655/UW!$D$21)*12</f>
        <v>#DIV/0!</v>
      </c>
      <c r="P675" s="1826" t="e">
        <f ca="1">(P655/UW!$D$21)*12</f>
        <v>#DIV/0!</v>
      </c>
      <c r="Q675" s="1825" t="e">
        <f ca="1">(Q655/UW!$D$21)</f>
        <v>#DIV/0!</v>
      </c>
    </row>
    <row r="676" spans="3:18">
      <c r="C676" s="352" t="s">
        <v>1289</v>
      </c>
      <c r="D676" s="1825">
        <f ca="1">IFERROR(D659/(D651*UW!$D$21),0)*12</f>
        <v>0</v>
      </c>
      <c r="E676" s="1826" t="e">
        <f t="shared" ref="E676:P676" ca="1" si="218">E659/E653*12</f>
        <v>#DIV/0!</v>
      </c>
      <c r="F676" s="1826" t="e">
        <f t="shared" ca="1" si="218"/>
        <v>#DIV/0!</v>
      </c>
      <c r="G676" s="1826" t="e">
        <f t="shared" ca="1" si="218"/>
        <v>#DIV/0!</v>
      </c>
      <c r="H676" s="1826" t="e">
        <f t="shared" ca="1" si="218"/>
        <v>#DIV/0!</v>
      </c>
      <c r="I676" s="1826" t="e">
        <f t="shared" ca="1" si="218"/>
        <v>#DIV/0!</v>
      </c>
      <c r="J676" s="1826" t="e">
        <f t="shared" ca="1" si="218"/>
        <v>#DIV/0!</v>
      </c>
      <c r="K676" s="1826" t="e">
        <f t="shared" ca="1" si="218"/>
        <v>#DIV/0!</v>
      </c>
      <c r="L676" s="1826" t="e">
        <f t="shared" ca="1" si="218"/>
        <v>#DIV/0!</v>
      </c>
      <c r="M676" s="1826" t="e">
        <f t="shared" ca="1" si="218"/>
        <v>#DIV/0!</v>
      </c>
      <c r="N676" s="1826" t="e">
        <f t="shared" ca="1" si="218"/>
        <v>#DIV/0!</v>
      </c>
      <c r="O676" s="1826" t="e">
        <f t="shared" ca="1" si="218"/>
        <v>#DIV/0!</v>
      </c>
      <c r="P676" s="1826" t="e">
        <f t="shared" ca="1" si="218"/>
        <v>#DIV/0!</v>
      </c>
      <c r="Q676" s="1825" t="e">
        <f ca="1">Q659/Q653</f>
        <v>#DIV/0!</v>
      </c>
    </row>
    <row r="677" spans="3:18">
      <c r="C677" s="352" t="s">
        <v>119</v>
      </c>
      <c r="D677" s="1825">
        <f t="shared" ref="D677:P677" ca="1" si="219">IFERROR(D661/D653,0)*12</f>
        <v>0</v>
      </c>
      <c r="E677" s="1826">
        <f t="shared" ca="1" si="219"/>
        <v>0</v>
      </c>
      <c r="F677" s="1826">
        <f t="shared" ca="1" si="219"/>
        <v>0</v>
      </c>
      <c r="G677" s="1826">
        <f t="shared" ca="1" si="219"/>
        <v>0</v>
      </c>
      <c r="H677" s="1826">
        <f t="shared" ca="1" si="219"/>
        <v>0</v>
      </c>
      <c r="I677" s="1826">
        <f t="shared" ca="1" si="219"/>
        <v>0</v>
      </c>
      <c r="J677" s="1826">
        <f t="shared" ca="1" si="219"/>
        <v>0</v>
      </c>
      <c r="K677" s="1826">
        <f t="shared" ca="1" si="219"/>
        <v>0</v>
      </c>
      <c r="L677" s="1826">
        <f t="shared" ca="1" si="219"/>
        <v>0</v>
      </c>
      <c r="M677" s="1826">
        <f t="shared" ca="1" si="219"/>
        <v>0</v>
      </c>
      <c r="N677" s="1826">
        <f t="shared" ca="1" si="219"/>
        <v>0</v>
      </c>
      <c r="O677" s="1826">
        <f t="shared" ca="1" si="219"/>
        <v>0</v>
      </c>
      <c r="P677" s="1826">
        <f t="shared" ca="1" si="219"/>
        <v>0</v>
      </c>
      <c r="Q677" s="1825">
        <f ca="1">IFERROR(Q661/Q653,0)</f>
        <v>0</v>
      </c>
    </row>
    <row r="678" spans="3:18">
      <c r="D678" s="371"/>
      <c r="Q678" s="371"/>
    </row>
    <row r="679" spans="3:18">
      <c r="D679" s="371"/>
      <c r="Q679" s="371"/>
    </row>
    <row r="680" spans="3:18">
      <c r="C680" s="394" t="s">
        <v>444</v>
      </c>
      <c r="D680" s="399" t="s">
        <v>124</v>
      </c>
      <c r="E680" s="1827">
        <f t="shared" ref="E680:P680" si="220">E654</f>
        <v>109</v>
      </c>
      <c r="F680" s="1827">
        <f t="shared" si="220"/>
        <v>110</v>
      </c>
      <c r="G680" s="1827">
        <f t="shared" si="220"/>
        <v>111</v>
      </c>
      <c r="H680" s="1827">
        <f t="shared" si="220"/>
        <v>112</v>
      </c>
      <c r="I680" s="1827">
        <f t="shared" si="220"/>
        <v>113</v>
      </c>
      <c r="J680" s="1827">
        <f t="shared" si="220"/>
        <v>114</v>
      </c>
      <c r="K680" s="1827">
        <f t="shared" si="220"/>
        <v>115</v>
      </c>
      <c r="L680" s="1827">
        <f t="shared" si="220"/>
        <v>116</v>
      </c>
      <c r="M680" s="1827">
        <f t="shared" si="220"/>
        <v>117</v>
      </c>
      <c r="N680" s="1827">
        <f t="shared" si="220"/>
        <v>118</v>
      </c>
      <c r="O680" s="1827">
        <f t="shared" si="220"/>
        <v>119</v>
      </c>
      <c r="P680" s="1827">
        <f t="shared" si="220"/>
        <v>120</v>
      </c>
      <c r="Q680" s="399" t="s">
        <v>603</v>
      </c>
    </row>
    <row r="681" spans="3:18">
      <c r="C681" t="s">
        <v>423</v>
      </c>
      <c r="D681" s="1822">
        <f t="shared" ref="D681:D702" ca="1" si="221">P610</f>
        <v>0</v>
      </c>
      <c r="E681" s="1818">
        <f ca="1">SUMIF(UW!$E$612:$DT$612,'Mthly Bdgt'!E$654,UW!$E690:$DT690)</f>
        <v>0</v>
      </c>
      <c r="F681" s="1818">
        <f ca="1">SUMIF(UW!$E$612:$DT$612,'Mthly Bdgt'!F$654,UW!$E690:$DT690)</f>
        <v>0</v>
      </c>
      <c r="G681" s="1818">
        <f ca="1">SUMIF(UW!$E$612:$DT$612,'Mthly Bdgt'!G$654,UW!$E690:$DT690)</f>
        <v>0</v>
      </c>
      <c r="H681" s="1818">
        <f ca="1">SUMIF(UW!$E$612:$DT$612,'Mthly Bdgt'!H$654,UW!$E690:$DT690)</f>
        <v>0</v>
      </c>
      <c r="I681" s="1818">
        <f ca="1">SUMIF(UW!$E$612:$DT$612,'Mthly Bdgt'!I$654,UW!$E690:$DT690)</f>
        <v>0</v>
      </c>
      <c r="J681" s="1818">
        <f ca="1">SUMIF(UW!$E$612:$DT$612,'Mthly Bdgt'!J$654,UW!$E690:$DT690)</f>
        <v>0</v>
      </c>
      <c r="K681" s="1818">
        <f ca="1">SUMIF(UW!$E$612:$DT$612,'Mthly Bdgt'!K$654,UW!$E690:$DT690)</f>
        <v>0</v>
      </c>
      <c r="L681" s="1818">
        <f ca="1">SUMIF(UW!$E$612:$DT$612,'Mthly Bdgt'!L$654,UW!$E690:$DT690)</f>
        <v>0</v>
      </c>
      <c r="M681" s="1818">
        <f ca="1">SUMIF(UW!$E$612:$DT$612,'Mthly Bdgt'!M$654,UW!$E690:$DT690)</f>
        <v>0</v>
      </c>
      <c r="N681" s="1818">
        <f ca="1">SUMIF(UW!$E$612:$DT$612,'Mthly Bdgt'!N$654,UW!$E690:$DT690)</f>
        <v>0</v>
      </c>
      <c r="O681" s="1818">
        <f ca="1">SUMIF(UW!$E$612:$DT$612,'Mthly Bdgt'!O$654,UW!$E690:$DT690)</f>
        <v>0</v>
      </c>
      <c r="P681" s="1818">
        <f ca="1">SUMIF(UW!$E$612:$DT$612,'Mthly Bdgt'!P$654,UW!$E690:$DT690)</f>
        <v>0</v>
      </c>
      <c r="Q681" s="1822">
        <f t="shared" ref="Q681:Q702" ca="1" si="222">SUM(E681:P681)</f>
        <v>0</v>
      </c>
      <c r="R681" s="1818">
        <f ca="1">Q681-UW!N369</f>
        <v>0</v>
      </c>
    </row>
    <row r="682" spans="3:18">
      <c r="C682" t="s">
        <v>855</v>
      </c>
      <c r="D682" s="1822">
        <f t="shared" ca="1" si="221"/>
        <v>0</v>
      </c>
      <c r="E682" s="1818">
        <f ca="1">SUMIF(UW!$E$612:$DT$612,'Mthly Bdgt'!E$654,UW!$E691:$DT691)</f>
        <v>0</v>
      </c>
      <c r="F682" s="1818">
        <f ca="1">SUMIF(UW!$E$612:$DT$612,'Mthly Bdgt'!F$654,UW!$E691:$DT691)</f>
        <v>0</v>
      </c>
      <c r="G682" s="1818">
        <f ca="1">SUMIF(UW!$E$612:$DT$612,'Mthly Bdgt'!G$654,UW!$E691:$DT691)</f>
        <v>0</v>
      </c>
      <c r="H682" s="1818">
        <f ca="1">SUMIF(UW!$E$612:$DT$612,'Mthly Bdgt'!H$654,UW!$E691:$DT691)</f>
        <v>0</v>
      </c>
      <c r="I682" s="1818">
        <f ca="1">SUMIF(UW!$E$612:$DT$612,'Mthly Bdgt'!I$654,UW!$E691:$DT691)</f>
        <v>0</v>
      </c>
      <c r="J682" s="1818">
        <f ca="1">SUMIF(UW!$E$612:$DT$612,'Mthly Bdgt'!J$654,UW!$E691:$DT691)</f>
        <v>0</v>
      </c>
      <c r="K682" s="1818">
        <f ca="1">SUMIF(UW!$E$612:$DT$612,'Mthly Bdgt'!K$654,UW!$E691:$DT691)</f>
        <v>0</v>
      </c>
      <c r="L682" s="1818">
        <f ca="1">SUMIF(UW!$E$612:$DT$612,'Mthly Bdgt'!L$654,UW!$E691:$DT691)</f>
        <v>0</v>
      </c>
      <c r="M682" s="1818">
        <f ca="1">SUMIF(UW!$E$612:$DT$612,'Mthly Bdgt'!M$654,UW!$E691:$DT691)</f>
        <v>0</v>
      </c>
      <c r="N682" s="1818">
        <f ca="1">SUMIF(UW!$E$612:$DT$612,'Mthly Bdgt'!N$654,UW!$E691:$DT691)</f>
        <v>0</v>
      </c>
      <c r="O682" s="1818">
        <f ca="1">SUMIF(UW!$E$612:$DT$612,'Mthly Bdgt'!O$654,UW!$E691:$DT691)</f>
        <v>0</v>
      </c>
      <c r="P682" s="1818">
        <f ca="1">SUMIF(UW!$E$612:$DT$612,'Mthly Bdgt'!P$654,UW!$E691:$DT691)</f>
        <v>0</v>
      </c>
      <c r="Q682" s="1822">
        <f t="shared" ca="1" si="222"/>
        <v>0</v>
      </c>
      <c r="R682" s="1818">
        <f ca="1">Q682-UW!N370</f>
        <v>0</v>
      </c>
    </row>
    <row r="683" spans="3:18">
      <c r="C683" t="s">
        <v>425</v>
      </c>
      <c r="D683" s="1822">
        <f t="shared" ca="1" si="221"/>
        <v>95.607405489784909</v>
      </c>
      <c r="E683" s="1818">
        <f ca="1">SUMIF(UW!$E$612:$DT$612,'Mthly Bdgt'!E$654,UW!$E692:$DT692)</f>
        <v>97.519553599580604</v>
      </c>
      <c r="F683" s="1818">
        <f ca="1">SUMIF(UW!$E$612:$DT$612,'Mthly Bdgt'!F$654,UW!$E692:$DT692)</f>
        <v>97.519553599580604</v>
      </c>
      <c r="G683" s="1818">
        <f ca="1">SUMIF(UW!$E$612:$DT$612,'Mthly Bdgt'!G$654,UW!$E692:$DT692)</f>
        <v>97.519553599580604</v>
      </c>
      <c r="H683" s="1818">
        <f ca="1">SUMIF(UW!$E$612:$DT$612,'Mthly Bdgt'!H$654,UW!$E692:$DT692)</f>
        <v>97.519553599580604</v>
      </c>
      <c r="I683" s="1818">
        <f ca="1">SUMIF(UW!$E$612:$DT$612,'Mthly Bdgt'!I$654,UW!$E692:$DT692)</f>
        <v>97.519553599580604</v>
      </c>
      <c r="J683" s="1818">
        <f ca="1">SUMIF(UW!$E$612:$DT$612,'Mthly Bdgt'!J$654,UW!$E692:$DT692)</f>
        <v>97.519553599580604</v>
      </c>
      <c r="K683" s="1818">
        <f ca="1">SUMIF(UW!$E$612:$DT$612,'Mthly Bdgt'!K$654,UW!$E692:$DT692)</f>
        <v>97.519553599580604</v>
      </c>
      <c r="L683" s="1818">
        <f ca="1">SUMIF(UW!$E$612:$DT$612,'Mthly Bdgt'!L$654,UW!$E692:$DT692)</f>
        <v>97.519553599580604</v>
      </c>
      <c r="M683" s="1818">
        <f ca="1">SUMIF(UW!$E$612:$DT$612,'Mthly Bdgt'!M$654,UW!$E692:$DT692)</f>
        <v>97.519553599580604</v>
      </c>
      <c r="N683" s="1818">
        <f ca="1">SUMIF(UW!$E$612:$DT$612,'Mthly Bdgt'!N$654,UW!$E692:$DT692)</f>
        <v>97.519553599580604</v>
      </c>
      <c r="O683" s="1818">
        <f ca="1">SUMIF(UW!$E$612:$DT$612,'Mthly Bdgt'!O$654,UW!$E692:$DT692)</f>
        <v>97.519553599580604</v>
      </c>
      <c r="P683" s="1818">
        <f ca="1">SUMIF(UW!$E$612:$DT$612,'Mthly Bdgt'!P$654,UW!$E692:$DT692)</f>
        <v>97.519553599580604</v>
      </c>
      <c r="Q683" s="1822">
        <f t="shared" ca="1" si="222"/>
        <v>1170.2346431949672</v>
      </c>
      <c r="R683" s="1818">
        <f ca="1">Q683-UW!N371</f>
        <v>0</v>
      </c>
    </row>
    <row r="684" spans="3:18">
      <c r="C684" t="s">
        <v>426</v>
      </c>
      <c r="D684" s="1822">
        <f t="shared" ca="1" si="221"/>
        <v>0</v>
      </c>
      <c r="E684" s="1818">
        <f ca="1">SUMIF(UW!$E$612:$DT$612,'Mthly Bdgt'!E$654,UW!$E693:$DT693)</f>
        <v>0</v>
      </c>
      <c r="F684" s="1818">
        <f ca="1">SUMIF(UW!$E$612:$DT$612,'Mthly Bdgt'!F$654,UW!$E693:$DT693)</f>
        <v>0</v>
      </c>
      <c r="G684" s="1818">
        <f ca="1">SUMIF(UW!$E$612:$DT$612,'Mthly Bdgt'!G$654,UW!$E693:$DT693)</f>
        <v>0</v>
      </c>
      <c r="H684" s="1818">
        <f ca="1">SUMIF(UW!$E$612:$DT$612,'Mthly Bdgt'!H$654,UW!$E693:$DT693)</f>
        <v>0</v>
      </c>
      <c r="I684" s="1818">
        <f ca="1">SUMIF(UW!$E$612:$DT$612,'Mthly Bdgt'!I$654,UW!$E693:$DT693)</f>
        <v>0</v>
      </c>
      <c r="J684" s="1818">
        <f ca="1">SUMIF(UW!$E$612:$DT$612,'Mthly Bdgt'!J$654,UW!$E693:$DT693)</f>
        <v>0</v>
      </c>
      <c r="K684" s="1818">
        <f ca="1">SUMIF(UW!$E$612:$DT$612,'Mthly Bdgt'!K$654,UW!$E693:$DT693)</f>
        <v>0</v>
      </c>
      <c r="L684" s="1818">
        <f ca="1">SUMIF(UW!$E$612:$DT$612,'Mthly Bdgt'!L$654,UW!$E693:$DT693)</f>
        <v>0</v>
      </c>
      <c r="M684" s="1818">
        <f ca="1">SUMIF(UW!$E$612:$DT$612,'Mthly Bdgt'!M$654,UW!$E693:$DT693)</f>
        <v>0</v>
      </c>
      <c r="N684" s="1818">
        <f ca="1">SUMIF(UW!$E$612:$DT$612,'Mthly Bdgt'!N$654,UW!$E693:$DT693)</f>
        <v>0</v>
      </c>
      <c r="O684" s="1818">
        <f ca="1">SUMIF(UW!$E$612:$DT$612,'Mthly Bdgt'!O$654,UW!$E693:$DT693)</f>
        <v>0</v>
      </c>
      <c r="P684" s="1818">
        <f ca="1">SUMIF(UW!$E$612:$DT$612,'Mthly Bdgt'!P$654,UW!$E693:$DT693)</f>
        <v>0</v>
      </c>
      <c r="Q684" s="1822">
        <f t="shared" ca="1" si="222"/>
        <v>0</v>
      </c>
      <c r="R684" s="1818">
        <f ca="1">Q684-UW!N372</f>
        <v>0</v>
      </c>
    </row>
    <row r="685" spans="3:18">
      <c r="C685" t="s">
        <v>427</v>
      </c>
      <c r="D685" s="1822">
        <f t="shared" ca="1" si="221"/>
        <v>0</v>
      </c>
      <c r="E685" s="1818">
        <f ca="1">SUMIF(UW!$E$612:$DT$612,'Mthly Bdgt'!E$654,UW!$E694:$DT694)</f>
        <v>0</v>
      </c>
      <c r="F685" s="1818">
        <f ca="1">SUMIF(UW!$E$612:$DT$612,'Mthly Bdgt'!F$654,UW!$E694:$DT694)</f>
        <v>0</v>
      </c>
      <c r="G685" s="1818">
        <f ca="1">SUMIF(UW!$E$612:$DT$612,'Mthly Bdgt'!G$654,UW!$E694:$DT694)</f>
        <v>0</v>
      </c>
      <c r="H685" s="1818">
        <f ca="1">SUMIF(UW!$E$612:$DT$612,'Mthly Bdgt'!H$654,UW!$E694:$DT694)</f>
        <v>0</v>
      </c>
      <c r="I685" s="1818">
        <f ca="1">SUMIF(UW!$E$612:$DT$612,'Mthly Bdgt'!I$654,UW!$E694:$DT694)</f>
        <v>0</v>
      </c>
      <c r="J685" s="1818">
        <f ca="1">SUMIF(UW!$E$612:$DT$612,'Mthly Bdgt'!J$654,UW!$E694:$DT694)</f>
        <v>0</v>
      </c>
      <c r="K685" s="1818">
        <f ca="1">SUMIF(UW!$E$612:$DT$612,'Mthly Bdgt'!K$654,UW!$E694:$DT694)</f>
        <v>0</v>
      </c>
      <c r="L685" s="1818">
        <f ca="1">SUMIF(UW!$E$612:$DT$612,'Mthly Bdgt'!L$654,UW!$E694:$DT694)</f>
        <v>0</v>
      </c>
      <c r="M685" s="1818">
        <f ca="1">SUMIF(UW!$E$612:$DT$612,'Mthly Bdgt'!M$654,UW!$E694:$DT694)</f>
        <v>0</v>
      </c>
      <c r="N685" s="1818">
        <f ca="1">SUMIF(UW!$E$612:$DT$612,'Mthly Bdgt'!N$654,UW!$E694:$DT694)</f>
        <v>0</v>
      </c>
      <c r="O685" s="1818">
        <f ca="1">SUMIF(UW!$E$612:$DT$612,'Mthly Bdgt'!O$654,UW!$E694:$DT694)</f>
        <v>0</v>
      </c>
      <c r="P685" s="1818">
        <f ca="1">SUMIF(UW!$E$612:$DT$612,'Mthly Bdgt'!P$654,UW!$E694:$DT694)</f>
        <v>0</v>
      </c>
      <c r="Q685" s="1822">
        <f t="shared" ca="1" si="222"/>
        <v>0</v>
      </c>
      <c r="R685" s="1818">
        <f ca="1">Q685-UW!N373</f>
        <v>0</v>
      </c>
    </row>
    <row r="686" spans="3:18">
      <c r="C686" t="s">
        <v>428</v>
      </c>
      <c r="D686" s="1822">
        <f t="shared" ca="1" si="221"/>
        <v>0</v>
      </c>
      <c r="E686" s="1818">
        <f ca="1">SUMIF(UW!$E$612:$DT$612,'Mthly Bdgt'!E$654,UW!$E695:$DT695)</f>
        <v>0</v>
      </c>
      <c r="F686" s="1818">
        <f ca="1">SUMIF(UW!$E$612:$DT$612,'Mthly Bdgt'!F$654,UW!$E695:$DT695)</f>
        <v>0</v>
      </c>
      <c r="G686" s="1818">
        <f ca="1">SUMIF(UW!$E$612:$DT$612,'Mthly Bdgt'!G$654,UW!$E695:$DT695)</f>
        <v>0</v>
      </c>
      <c r="H686" s="1818">
        <f ca="1">SUMIF(UW!$E$612:$DT$612,'Mthly Bdgt'!H$654,UW!$E695:$DT695)</f>
        <v>0</v>
      </c>
      <c r="I686" s="1818">
        <f ca="1">SUMIF(UW!$E$612:$DT$612,'Mthly Bdgt'!I$654,UW!$E695:$DT695)</f>
        <v>0</v>
      </c>
      <c r="J686" s="1818">
        <f ca="1">SUMIF(UW!$E$612:$DT$612,'Mthly Bdgt'!J$654,UW!$E695:$DT695)</f>
        <v>0</v>
      </c>
      <c r="K686" s="1818">
        <f ca="1">SUMIF(UW!$E$612:$DT$612,'Mthly Bdgt'!K$654,UW!$E695:$DT695)</f>
        <v>0</v>
      </c>
      <c r="L686" s="1818">
        <f ca="1">SUMIF(UW!$E$612:$DT$612,'Mthly Bdgt'!L$654,UW!$E695:$DT695)</f>
        <v>0</v>
      </c>
      <c r="M686" s="1818">
        <f ca="1">SUMIF(UW!$E$612:$DT$612,'Mthly Bdgt'!M$654,UW!$E695:$DT695)</f>
        <v>0</v>
      </c>
      <c r="N686" s="1818">
        <f ca="1">SUMIF(UW!$E$612:$DT$612,'Mthly Bdgt'!N$654,UW!$E695:$DT695)</f>
        <v>0</v>
      </c>
      <c r="O686" s="1818">
        <f ca="1">SUMIF(UW!$E$612:$DT$612,'Mthly Bdgt'!O$654,UW!$E695:$DT695)</f>
        <v>0</v>
      </c>
      <c r="P686" s="1818">
        <f ca="1">SUMIF(UW!$E$612:$DT$612,'Mthly Bdgt'!P$654,UW!$E695:$DT695)</f>
        <v>0</v>
      </c>
      <c r="Q686" s="1822">
        <f t="shared" ca="1" si="222"/>
        <v>0</v>
      </c>
      <c r="R686" s="1818">
        <f ca="1">Q686-UW!N374</f>
        <v>0</v>
      </c>
    </row>
    <row r="687" spans="3:18">
      <c r="C687" t="s">
        <v>429</v>
      </c>
      <c r="D687" s="1822">
        <f t="shared" ca="1" si="221"/>
        <v>0</v>
      </c>
      <c r="E687" s="1818">
        <f ca="1">SUMIF(UW!$E$612:$DT$612,'Mthly Bdgt'!E$654,UW!$E696:$DT696)</f>
        <v>0</v>
      </c>
      <c r="F687" s="1818">
        <f ca="1">SUMIF(UW!$E$612:$DT$612,'Mthly Bdgt'!F$654,UW!$E696:$DT696)</f>
        <v>0</v>
      </c>
      <c r="G687" s="1818">
        <f ca="1">SUMIF(UW!$E$612:$DT$612,'Mthly Bdgt'!G$654,UW!$E696:$DT696)</f>
        <v>0</v>
      </c>
      <c r="H687" s="1818">
        <f ca="1">SUMIF(UW!$E$612:$DT$612,'Mthly Bdgt'!H$654,UW!$E696:$DT696)</f>
        <v>0</v>
      </c>
      <c r="I687" s="1818">
        <f ca="1">SUMIF(UW!$E$612:$DT$612,'Mthly Bdgt'!I$654,UW!$E696:$DT696)</f>
        <v>0</v>
      </c>
      <c r="J687" s="1818">
        <f ca="1">SUMIF(UW!$E$612:$DT$612,'Mthly Bdgt'!J$654,UW!$E696:$DT696)</f>
        <v>0</v>
      </c>
      <c r="K687" s="1818">
        <f ca="1">SUMIF(UW!$E$612:$DT$612,'Mthly Bdgt'!K$654,UW!$E696:$DT696)</f>
        <v>0</v>
      </c>
      <c r="L687" s="1818">
        <f ca="1">SUMIF(UW!$E$612:$DT$612,'Mthly Bdgt'!L$654,UW!$E696:$DT696)</f>
        <v>0</v>
      </c>
      <c r="M687" s="1818">
        <f ca="1">SUMIF(UW!$E$612:$DT$612,'Mthly Bdgt'!M$654,UW!$E696:$DT696)</f>
        <v>0</v>
      </c>
      <c r="N687" s="1818">
        <f ca="1">SUMIF(UW!$E$612:$DT$612,'Mthly Bdgt'!N$654,UW!$E696:$DT696)</f>
        <v>0</v>
      </c>
      <c r="O687" s="1818">
        <f ca="1">SUMIF(UW!$E$612:$DT$612,'Mthly Bdgt'!O$654,UW!$E696:$DT696)</f>
        <v>0</v>
      </c>
      <c r="P687" s="1818">
        <f ca="1">SUMIF(UW!$E$612:$DT$612,'Mthly Bdgt'!P$654,UW!$E696:$DT696)</f>
        <v>0</v>
      </c>
      <c r="Q687" s="1822">
        <f t="shared" ca="1" si="222"/>
        <v>0</v>
      </c>
      <c r="R687" s="1818">
        <f ca="1">Q687-UW!N375</f>
        <v>0</v>
      </c>
    </row>
    <row r="688" spans="3:18">
      <c r="C688" t="s">
        <v>430</v>
      </c>
      <c r="D688" s="1822">
        <f t="shared" ca="1" si="221"/>
        <v>0</v>
      </c>
      <c r="E688" s="1818">
        <f ca="1">SUMIF(UW!$E$612:$DT$612,'Mthly Bdgt'!E$654,UW!$E697:$DT697)</f>
        <v>0</v>
      </c>
      <c r="F688" s="1818">
        <f ca="1">SUMIF(UW!$E$612:$DT$612,'Mthly Bdgt'!F$654,UW!$E697:$DT697)</f>
        <v>0</v>
      </c>
      <c r="G688" s="1818">
        <f ca="1">SUMIF(UW!$E$612:$DT$612,'Mthly Bdgt'!G$654,UW!$E697:$DT697)</f>
        <v>0</v>
      </c>
      <c r="H688" s="1818">
        <f ca="1">SUMIF(UW!$E$612:$DT$612,'Mthly Bdgt'!H$654,UW!$E697:$DT697)</f>
        <v>0</v>
      </c>
      <c r="I688" s="1818">
        <f ca="1">SUMIF(UW!$E$612:$DT$612,'Mthly Bdgt'!I$654,UW!$E697:$DT697)</f>
        <v>0</v>
      </c>
      <c r="J688" s="1818">
        <f ca="1">SUMIF(UW!$E$612:$DT$612,'Mthly Bdgt'!J$654,UW!$E697:$DT697)</f>
        <v>0</v>
      </c>
      <c r="K688" s="1818">
        <f ca="1">SUMIF(UW!$E$612:$DT$612,'Mthly Bdgt'!K$654,UW!$E697:$DT697)</f>
        <v>0</v>
      </c>
      <c r="L688" s="1818">
        <f ca="1">SUMIF(UW!$E$612:$DT$612,'Mthly Bdgt'!L$654,UW!$E697:$DT697)</f>
        <v>0</v>
      </c>
      <c r="M688" s="1818">
        <f ca="1">SUMIF(UW!$E$612:$DT$612,'Mthly Bdgt'!M$654,UW!$E697:$DT697)</f>
        <v>0</v>
      </c>
      <c r="N688" s="1818">
        <f ca="1">SUMIF(UW!$E$612:$DT$612,'Mthly Bdgt'!N$654,UW!$E697:$DT697)</f>
        <v>0</v>
      </c>
      <c r="O688" s="1818">
        <f ca="1">SUMIF(UW!$E$612:$DT$612,'Mthly Bdgt'!O$654,UW!$E697:$DT697)</f>
        <v>0</v>
      </c>
      <c r="P688" s="1818">
        <f ca="1">SUMIF(UW!$E$612:$DT$612,'Mthly Bdgt'!P$654,UW!$E697:$DT697)</f>
        <v>0</v>
      </c>
      <c r="Q688" s="1822">
        <f t="shared" ca="1" si="222"/>
        <v>0</v>
      </c>
      <c r="R688" s="1818">
        <f ca="1">Q688-UW!N376</f>
        <v>0</v>
      </c>
    </row>
    <row r="689" spans="3:18">
      <c r="C689" t="s">
        <v>431</v>
      </c>
      <c r="D689" s="1822">
        <f t="shared" ca="1" si="221"/>
        <v>0</v>
      </c>
      <c r="E689" s="1818">
        <f ca="1">SUMIF(UW!$E$612:$DT$612,'Mthly Bdgt'!E$654,UW!$E698:$DT698)</f>
        <v>0</v>
      </c>
      <c r="F689" s="1818">
        <f ca="1">SUMIF(UW!$E$612:$DT$612,'Mthly Bdgt'!F$654,UW!$E698:$DT698)</f>
        <v>0</v>
      </c>
      <c r="G689" s="1818">
        <f ca="1">SUMIF(UW!$E$612:$DT$612,'Mthly Bdgt'!G$654,UW!$E698:$DT698)</f>
        <v>0</v>
      </c>
      <c r="H689" s="1818">
        <f ca="1">SUMIF(UW!$E$612:$DT$612,'Mthly Bdgt'!H$654,UW!$E698:$DT698)</f>
        <v>0</v>
      </c>
      <c r="I689" s="1818">
        <f ca="1">SUMIF(UW!$E$612:$DT$612,'Mthly Bdgt'!I$654,UW!$E698:$DT698)</f>
        <v>0</v>
      </c>
      <c r="J689" s="1818">
        <f ca="1">SUMIF(UW!$E$612:$DT$612,'Mthly Bdgt'!J$654,UW!$E698:$DT698)</f>
        <v>0</v>
      </c>
      <c r="K689" s="1818">
        <f ca="1">SUMIF(UW!$E$612:$DT$612,'Mthly Bdgt'!K$654,UW!$E698:$DT698)</f>
        <v>0</v>
      </c>
      <c r="L689" s="1818">
        <f ca="1">SUMIF(UW!$E$612:$DT$612,'Mthly Bdgt'!L$654,UW!$E698:$DT698)</f>
        <v>0</v>
      </c>
      <c r="M689" s="1818">
        <f ca="1">SUMIF(UW!$E$612:$DT$612,'Mthly Bdgt'!M$654,UW!$E698:$DT698)</f>
        <v>0</v>
      </c>
      <c r="N689" s="1818">
        <f ca="1">SUMIF(UW!$E$612:$DT$612,'Mthly Bdgt'!N$654,UW!$E698:$DT698)</f>
        <v>0</v>
      </c>
      <c r="O689" s="1818">
        <f ca="1">SUMIF(UW!$E$612:$DT$612,'Mthly Bdgt'!O$654,UW!$E698:$DT698)</f>
        <v>0</v>
      </c>
      <c r="P689" s="1818">
        <f ca="1">SUMIF(UW!$E$612:$DT$612,'Mthly Bdgt'!P$654,UW!$E698:$DT698)</f>
        <v>0</v>
      </c>
      <c r="Q689" s="1822">
        <f t="shared" ca="1" si="222"/>
        <v>0</v>
      </c>
      <c r="R689" s="1818">
        <f ca="1">Q689-UW!N377</f>
        <v>0</v>
      </c>
    </row>
    <row r="690" spans="3:18">
      <c r="C690" t="s">
        <v>432</v>
      </c>
      <c r="D690" s="1822">
        <f t="shared" ca="1" si="221"/>
        <v>0</v>
      </c>
      <c r="E690" s="1818">
        <f ca="1">SUMIF(UW!$E$612:$DT$612,'Mthly Bdgt'!E$654,UW!$E699:$DT699)</f>
        <v>0</v>
      </c>
      <c r="F690" s="1818">
        <f ca="1">SUMIF(UW!$E$612:$DT$612,'Mthly Bdgt'!F$654,UW!$E699:$DT699)</f>
        <v>0</v>
      </c>
      <c r="G690" s="1818">
        <f ca="1">SUMIF(UW!$E$612:$DT$612,'Mthly Bdgt'!G$654,UW!$E699:$DT699)</f>
        <v>0</v>
      </c>
      <c r="H690" s="1818">
        <f ca="1">SUMIF(UW!$E$612:$DT$612,'Mthly Bdgt'!H$654,UW!$E699:$DT699)</f>
        <v>0</v>
      </c>
      <c r="I690" s="1818">
        <f ca="1">SUMIF(UW!$E$612:$DT$612,'Mthly Bdgt'!I$654,UW!$E699:$DT699)</f>
        <v>0</v>
      </c>
      <c r="J690" s="1818">
        <f ca="1">SUMIF(UW!$E$612:$DT$612,'Mthly Bdgt'!J$654,UW!$E699:$DT699)</f>
        <v>0</v>
      </c>
      <c r="K690" s="1818">
        <f ca="1">SUMIF(UW!$E$612:$DT$612,'Mthly Bdgt'!K$654,UW!$E699:$DT699)</f>
        <v>0</v>
      </c>
      <c r="L690" s="1818">
        <f ca="1">SUMIF(UW!$E$612:$DT$612,'Mthly Bdgt'!L$654,UW!$E699:$DT699)</f>
        <v>0</v>
      </c>
      <c r="M690" s="1818">
        <f ca="1">SUMIF(UW!$E$612:$DT$612,'Mthly Bdgt'!M$654,UW!$E699:$DT699)</f>
        <v>0</v>
      </c>
      <c r="N690" s="1818">
        <f ca="1">SUMIF(UW!$E$612:$DT$612,'Mthly Bdgt'!N$654,UW!$E699:$DT699)</f>
        <v>0</v>
      </c>
      <c r="O690" s="1818">
        <f ca="1">SUMIF(UW!$E$612:$DT$612,'Mthly Bdgt'!O$654,UW!$E699:$DT699)</f>
        <v>0</v>
      </c>
      <c r="P690" s="1818">
        <f ca="1">SUMIF(UW!$E$612:$DT$612,'Mthly Bdgt'!P$654,UW!$E699:$DT699)</f>
        <v>0</v>
      </c>
      <c r="Q690" s="1822">
        <f t="shared" ca="1" si="222"/>
        <v>0</v>
      </c>
      <c r="R690" s="1818">
        <f ca="1">Q690-UW!N378</f>
        <v>0</v>
      </c>
    </row>
    <row r="691" spans="3:18">
      <c r="C691" t="s">
        <v>433</v>
      </c>
      <c r="D691" s="1822">
        <f t="shared" ca="1" si="221"/>
        <v>0</v>
      </c>
      <c r="E691" s="1818">
        <f ca="1">SUMIF(UW!$E$612:$DT$612,'Mthly Bdgt'!E$654,UW!$E700:$DT700)</f>
        <v>0</v>
      </c>
      <c r="F691" s="1818">
        <f ca="1">SUMIF(UW!$E$612:$DT$612,'Mthly Bdgt'!F$654,UW!$E700:$DT700)</f>
        <v>0</v>
      </c>
      <c r="G691" s="1818">
        <f ca="1">SUMIF(UW!$E$612:$DT$612,'Mthly Bdgt'!G$654,UW!$E700:$DT700)</f>
        <v>0</v>
      </c>
      <c r="H691" s="1818">
        <f ca="1">SUMIF(UW!$E$612:$DT$612,'Mthly Bdgt'!H$654,UW!$E700:$DT700)</f>
        <v>0</v>
      </c>
      <c r="I691" s="1818">
        <f ca="1">SUMIF(UW!$E$612:$DT$612,'Mthly Bdgt'!I$654,UW!$E700:$DT700)</f>
        <v>0</v>
      </c>
      <c r="J691" s="1818">
        <f ca="1">SUMIF(UW!$E$612:$DT$612,'Mthly Bdgt'!J$654,UW!$E700:$DT700)</f>
        <v>0</v>
      </c>
      <c r="K691" s="1818">
        <f ca="1">SUMIF(UW!$E$612:$DT$612,'Mthly Bdgt'!K$654,UW!$E700:$DT700)</f>
        <v>0</v>
      </c>
      <c r="L691" s="1818">
        <f ca="1">SUMIF(UW!$E$612:$DT$612,'Mthly Bdgt'!L$654,UW!$E700:$DT700)</f>
        <v>0</v>
      </c>
      <c r="M691" s="1818">
        <f ca="1">SUMIF(UW!$E$612:$DT$612,'Mthly Bdgt'!M$654,UW!$E700:$DT700)</f>
        <v>0</v>
      </c>
      <c r="N691" s="1818">
        <f ca="1">SUMIF(UW!$E$612:$DT$612,'Mthly Bdgt'!N$654,UW!$E700:$DT700)</f>
        <v>0</v>
      </c>
      <c r="O691" s="1818">
        <f ca="1">SUMIF(UW!$E$612:$DT$612,'Mthly Bdgt'!O$654,UW!$E700:$DT700)</f>
        <v>0</v>
      </c>
      <c r="P691" s="1818">
        <f ca="1">SUMIF(UW!$E$612:$DT$612,'Mthly Bdgt'!P$654,UW!$E700:$DT700)</f>
        <v>0</v>
      </c>
      <c r="Q691" s="1822">
        <f t="shared" ca="1" si="222"/>
        <v>0</v>
      </c>
      <c r="R691" s="1818">
        <f ca="1">Q691-UW!N379</f>
        <v>0</v>
      </c>
    </row>
    <row r="692" spans="3:18">
      <c r="C692" t="s">
        <v>434</v>
      </c>
      <c r="D692" s="1822">
        <f t="shared" ca="1" si="221"/>
        <v>0</v>
      </c>
      <c r="E692" s="1818">
        <f ca="1">SUMIF(UW!$E$612:$DT$612,'Mthly Bdgt'!E$654,UW!$E701:$DT701)</f>
        <v>0</v>
      </c>
      <c r="F692" s="1818">
        <f ca="1">SUMIF(UW!$E$612:$DT$612,'Mthly Bdgt'!F$654,UW!$E701:$DT701)</f>
        <v>0</v>
      </c>
      <c r="G692" s="1818">
        <f ca="1">SUMIF(UW!$E$612:$DT$612,'Mthly Bdgt'!G$654,UW!$E701:$DT701)</f>
        <v>0</v>
      </c>
      <c r="H692" s="1818">
        <f ca="1">SUMIF(UW!$E$612:$DT$612,'Mthly Bdgt'!H$654,UW!$E701:$DT701)</f>
        <v>0</v>
      </c>
      <c r="I692" s="1818">
        <f ca="1">SUMIF(UW!$E$612:$DT$612,'Mthly Bdgt'!I$654,UW!$E701:$DT701)</f>
        <v>0</v>
      </c>
      <c r="J692" s="1818">
        <f ca="1">SUMIF(UW!$E$612:$DT$612,'Mthly Bdgt'!J$654,UW!$E701:$DT701)</f>
        <v>0</v>
      </c>
      <c r="K692" s="1818">
        <f ca="1">SUMIF(UW!$E$612:$DT$612,'Mthly Bdgt'!K$654,UW!$E701:$DT701)</f>
        <v>0</v>
      </c>
      <c r="L692" s="1818">
        <f ca="1">SUMIF(UW!$E$612:$DT$612,'Mthly Bdgt'!L$654,UW!$E701:$DT701)</f>
        <v>0</v>
      </c>
      <c r="M692" s="1818">
        <f ca="1">SUMIF(UW!$E$612:$DT$612,'Mthly Bdgt'!M$654,UW!$E701:$DT701)</f>
        <v>0</v>
      </c>
      <c r="N692" s="1818">
        <f ca="1">SUMIF(UW!$E$612:$DT$612,'Mthly Bdgt'!N$654,UW!$E701:$DT701)</f>
        <v>0</v>
      </c>
      <c r="O692" s="1818">
        <f ca="1">SUMIF(UW!$E$612:$DT$612,'Mthly Bdgt'!O$654,UW!$E701:$DT701)</f>
        <v>0</v>
      </c>
      <c r="P692" s="1818">
        <f ca="1">SUMIF(UW!$E$612:$DT$612,'Mthly Bdgt'!P$654,UW!$E701:$DT701)</f>
        <v>0</v>
      </c>
      <c r="Q692" s="1822">
        <f t="shared" ca="1" si="222"/>
        <v>0</v>
      </c>
      <c r="R692" s="1818">
        <f ca="1">Q692-UW!N380</f>
        <v>0</v>
      </c>
    </row>
    <row r="693" spans="3:18">
      <c r="C693" t="s">
        <v>435</v>
      </c>
      <c r="D693" s="1822">
        <f t="shared" ca="1" si="221"/>
        <v>0</v>
      </c>
      <c r="E693" s="1818">
        <f ca="1">SUMIF(UW!$E$612:$DT$612,'Mthly Bdgt'!E$654,UW!$E702:$DT702)</f>
        <v>0</v>
      </c>
      <c r="F693" s="1818">
        <f ca="1">SUMIF(UW!$E$612:$DT$612,'Mthly Bdgt'!F$654,UW!$E702:$DT702)</f>
        <v>0</v>
      </c>
      <c r="G693" s="1818">
        <f ca="1">SUMIF(UW!$E$612:$DT$612,'Mthly Bdgt'!G$654,UW!$E702:$DT702)</f>
        <v>0</v>
      </c>
      <c r="H693" s="1818">
        <f ca="1">SUMIF(UW!$E$612:$DT$612,'Mthly Bdgt'!H$654,UW!$E702:$DT702)</f>
        <v>0</v>
      </c>
      <c r="I693" s="1818">
        <f ca="1">SUMIF(UW!$E$612:$DT$612,'Mthly Bdgt'!I$654,UW!$E702:$DT702)</f>
        <v>0</v>
      </c>
      <c r="J693" s="1818">
        <f ca="1">SUMIF(UW!$E$612:$DT$612,'Mthly Bdgt'!J$654,UW!$E702:$DT702)</f>
        <v>0</v>
      </c>
      <c r="K693" s="1818">
        <f ca="1">SUMIF(UW!$E$612:$DT$612,'Mthly Bdgt'!K$654,UW!$E702:$DT702)</f>
        <v>0</v>
      </c>
      <c r="L693" s="1818">
        <f ca="1">SUMIF(UW!$E$612:$DT$612,'Mthly Bdgt'!L$654,UW!$E702:$DT702)</f>
        <v>0</v>
      </c>
      <c r="M693" s="1818">
        <f ca="1">SUMIF(UW!$E$612:$DT$612,'Mthly Bdgt'!M$654,UW!$E702:$DT702)</f>
        <v>0</v>
      </c>
      <c r="N693" s="1818">
        <f ca="1">SUMIF(UW!$E$612:$DT$612,'Mthly Bdgt'!N$654,UW!$E702:$DT702)</f>
        <v>0</v>
      </c>
      <c r="O693" s="1818">
        <f ca="1">SUMIF(UW!$E$612:$DT$612,'Mthly Bdgt'!O$654,UW!$E702:$DT702)</f>
        <v>0</v>
      </c>
      <c r="P693" s="1818">
        <f ca="1">SUMIF(UW!$E$612:$DT$612,'Mthly Bdgt'!P$654,UW!$E702:$DT702)</f>
        <v>0</v>
      </c>
      <c r="Q693" s="1822">
        <f t="shared" ca="1" si="222"/>
        <v>0</v>
      </c>
      <c r="R693" s="1818">
        <f ca="1">Q693-UW!N381</f>
        <v>0</v>
      </c>
    </row>
    <row r="694" spans="3:18">
      <c r="C694" t="s">
        <v>436</v>
      </c>
      <c r="D694" s="1822">
        <f t="shared" ca="1" si="221"/>
        <v>0</v>
      </c>
      <c r="E694" s="1818">
        <f ca="1">SUMIF(UW!$E$612:$DT$612,'Mthly Bdgt'!E$654,UW!$E703:$DT703)</f>
        <v>0</v>
      </c>
      <c r="F694" s="1818">
        <f ca="1">SUMIF(UW!$E$612:$DT$612,'Mthly Bdgt'!F$654,UW!$E703:$DT703)</f>
        <v>0</v>
      </c>
      <c r="G694" s="1818">
        <f ca="1">SUMIF(UW!$E$612:$DT$612,'Mthly Bdgt'!G$654,UW!$E703:$DT703)</f>
        <v>0</v>
      </c>
      <c r="H694" s="1818">
        <f ca="1">SUMIF(UW!$E$612:$DT$612,'Mthly Bdgt'!H$654,UW!$E703:$DT703)</f>
        <v>0</v>
      </c>
      <c r="I694" s="1818">
        <f ca="1">SUMIF(UW!$E$612:$DT$612,'Mthly Bdgt'!I$654,UW!$E703:$DT703)</f>
        <v>0</v>
      </c>
      <c r="J694" s="1818">
        <f ca="1">SUMIF(UW!$E$612:$DT$612,'Mthly Bdgt'!J$654,UW!$E703:$DT703)</f>
        <v>0</v>
      </c>
      <c r="K694" s="1818">
        <f ca="1">SUMIF(UW!$E$612:$DT$612,'Mthly Bdgt'!K$654,UW!$E703:$DT703)</f>
        <v>0</v>
      </c>
      <c r="L694" s="1818">
        <f ca="1">SUMIF(UW!$E$612:$DT$612,'Mthly Bdgt'!L$654,UW!$E703:$DT703)</f>
        <v>0</v>
      </c>
      <c r="M694" s="1818">
        <f ca="1">SUMIF(UW!$E$612:$DT$612,'Mthly Bdgt'!M$654,UW!$E703:$DT703)</f>
        <v>0</v>
      </c>
      <c r="N694" s="1818">
        <f ca="1">SUMIF(UW!$E$612:$DT$612,'Mthly Bdgt'!N$654,UW!$E703:$DT703)</f>
        <v>0</v>
      </c>
      <c r="O694" s="1818">
        <f ca="1">SUMIF(UW!$E$612:$DT$612,'Mthly Bdgt'!O$654,UW!$E703:$DT703)</f>
        <v>0</v>
      </c>
      <c r="P694" s="1818">
        <f ca="1">SUMIF(UW!$E$612:$DT$612,'Mthly Bdgt'!P$654,UW!$E703:$DT703)</f>
        <v>0</v>
      </c>
      <c r="Q694" s="1822">
        <f t="shared" ca="1" si="222"/>
        <v>0</v>
      </c>
      <c r="R694" s="1818">
        <f ca="1">Q694-UW!N382</f>
        <v>0</v>
      </c>
    </row>
    <row r="695" spans="3:18">
      <c r="C695" t="s">
        <v>437</v>
      </c>
      <c r="D695" s="1822">
        <f t="shared" ca="1" si="221"/>
        <v>0</v>
      </c>
      <c r="E695" s="1818">
        <f ca="1">SUMIF(UW!$E$612:$DT$612,'Mthly Bdgt'!E$654,UW!$E704:$DT704)</f>
        <v>0</v>
      </c>
      <c r="F695" s="1818">
        <f ca="1">SUMIF(UW!$E$612:$DT$612,'Mthly Bdgt'!F$654,UW!$E704:$DT704)</f>
        <v>0</v>
      </c>
      <c r="G695" s="1818">
        <f ca="1">SUMIF(UW!$E$612:$DT$612,'Mthly Bdgt'!G$654,UW!$E704:$DT704)</f>
        <v>0</v>
      </c>
      <c r="H695" s="1818">
        <f ca="1">SUMIF(UW!$E$612:$DT$612,'Mthly Bdgt'!H$654,UW!$E704:$DT704)</f>
        <v>0</v>
      </c>
      <c r="I695" s="1818">
        <f ca="1">SUMIF(UW!$E$612:$DT$612,'Mthly Bdgt'!I$654,UW!$E704:$DT704)</f>
        <v>0</v>
      </c>
      <c r="J695" s="1818">
        <f ca="1">SUMIF(UW!$E$612:$DT$612,'Mthly Bdgt'!J$654,UW!$E704:$DT704)</f>
        <v>0</v>
      </c>
      <c r="K695" s="1818">
        <f ca="1">SUMIF(UW!$E$612:$DT$612,'Mthly Bdgt'!K$654,UW!$E704:$DT704)</f>
        <v>0</v>
      </c>
      <c r="L695" s="1818">
        <f ca="1">SUMIF(UW!$E$612:$DT$612,'Mthly Bdgt'!L$654,UW!$E704:$DT704)</f>
        <v>0</v>
      </c>
      <c r="M695" s="1818">
        <f ca="1">SUMIF(UW!$E$612:$DT$612,'Mthly Bdgt'!M$654,UW!$E704:$DT704)</f>
        <v>0</v>
      </c>
      <c r="N695" s="1818">
        <f ca="1">SUMIF(UW!$E$612:$DT$612,'Mthly Bdgt'!N$654,UW!$E704:$DT704)</f>
        <v>0</v>
      </c>
      <c r="O695" s="1818">
        <f ca="1">SUMIF(UW!$E$612:$DT$612,'Mthly Bdgt'!O$654,UW!$E704:$DT704)</f>
        <v>0</v>
      </c>
      <c r="P695" s="1818">
        <f ca="1">SUMIF(UW!$E$612:$DT$612,'Mthly Bdgt'!P$654,UW!$E704:$DT704)</f>
        <v>0</v>
      </c>
      <c r="Q695" s="1822">
        <f t="shared" ca="1" si="222"/>
        <v>0</v>
      </c>
      <c r="R695" s="1818">
        <f ca="1">Q695-UW!N383</f>
        <v>0</v>
      </c>
    </row>
    <row r="696" spans="3:18">
      <c r="C696" t="s">
        <v>438</v>
      </c>
      <c r="D696" s="1822">
        <f t="shared" ca="1" si="221"/>
        <v>0</v>
      </c>
      <c r="E696" s="1818">
        <f ca="1">SUMIF(UW!$E$612:$DT$612,'Mthly Bdgt'!E$654,UW!$E705:$DT705)</f>
        <v>0</v>
      </c>
      <c r="F696" s="1818">
        <f ca="1">SUMIF(UW!$E$612:$DT$612,'Mthly Bdgt'!F$654,UW!$E705:$DT705)</f>
        <v>0</v>
      </c>
      <c r="G696" s="1818">
        <f ca="1">SUMIF(UW!$E$612:$DT$612,'Mthly Bdgt'!G$654,UW!$E705:$DT705)</f>
        <v>0</v>
      </c>
      <c r="H696" s="1818">
        <f ca="1">SUMIF(UW!$E$612:$DT$612,'Mthly Bdgt'!H$654,UW!$E705:$DT705)</f>
        <v>0</v>
      </c>
      <c r="I696" s="1818">
        <f ca="1">SUMIF(UW!$E$612:$DT$612,'Mthly Bdgt'!I$654,UW!$E705:$DT705)</f>
        <v>0</v>
      </c>
      <c r="J696" s="1818">
        <f ca="1">SUMIF(UW!$E$612:$DT$612,'Mthly Bdgt'!J$654,UW!$E705:$DT705)</f>
        <v>0</v>
      </c>
      <c r="K696" s="1818">
        <f ca="1">SUMIF(UW!$E$612:$DT$612,'Mthly Bdgt'!K$654,UW!$E705:$DT705)</f>
        <v>0</v>
      </c>
      <c r="L696" s="1818">
        <f ca="1">SUMIF(UW!$E$612:$DT$612,'Mthly Bdgt'!L$654,UW!$E705:$DT705)</f>
        <v>0</v>
      </c>
      <c r="M696" s="1818">
        <f ca="1">SUMIF(UW!$E$612:$DT$612,'Mthly Bdgt'!M$654,UW!$E705:$DT705)</f>
        <v>0</v>
      </c>
      <c r="N696" s="1818">
        <f ca="1">SUMIF(UW!$E$612:$DT$612,'Mthly Bdgt'!N$654,UW!$E705:$DT705)</f>
        <v>0</v>
      </c>
      <c r="O696" s="1818">
        <f ca="1">SUMIF(UW!$E$612:$DT$612,'Mthly Bdgt'!O$654,UW!$E705:$DT705)</f>
        <v>0</v>
      </c>
      <c r="P696" s="1818">
        <f ca="1">SUMIF(UW!$E$612:$DT$612,'Mthly Bdgt'!P$654,UW!$E705:$DT705)</f>
        <v>0</v>
      </c>
      <c r="Q696" s="1822">
        <f t="shared" ca="1" si="222"/>
        <v>0</v>
      </c>
      <c r="R696" s="1818">
        <f ca="1">Q696-UW!N384</f>
        <v>0</v>
      </c>
    </row>
    <row r="697" spans="3:18">
      <c r="C697" t="s">
        <v>439</v>
      </c>
      <c r="D697" s="1822">
        <f t="shared" ca="1" si="221"/>
        <v>0</v>
      </c>
      <c r="E697" s="1818">
        <f ca="1">SUMIF(UW!$E$612:$DT$612,'Mthly Bdgt'!E$654,UW!$E706:$DT706)</f>
        <v>0</v>
      </c>
      <c r="F697" s="1818">
        <f ca="1">SUMIF(UW!$E$612:$DT$612,'Mthly Bdgt'!F$654,UW!$E706:$DT706)</f>
        <v>0</v>
      </c>
      <c r="G697" s="1818">
        <f ca="1">SUMIF(UW!$E$612:$DT$612,'Mthly Bdgt'!G$654,UW!$E706:$DT706)</f>
        <v>0</v>
      </c>
      <c r="H697" s="1818">
        <f ca="1">SUMIF(UW!$E$612:$DT$612,'Mthly Bdgt'!H$654,UW!$E706:$DT706)</f>
        <v>0</v>
      </c>
      <c r="I697" s="1818">
        <f ca="1">SUMIF(UW!$E$612:$DT$612,'Mthly Bdgt'!I$654,UW!$E706:$DT706)</f>
        <v>0</v>
      </c>
      <c r="J697" s="1818">
        <f ca="1">SUMIF(UW!$E$612:$DT$612,'Mthly Bdgt'!J$654,UW!$E706:$DT706)</f>
        <v>0</v>
      </c>
      <c r="K697" s="1818">
        <f ca="1">SUMIF(UW!$E$612:$DT$612,'Mthly Bdgt'!K$654,UW!$E706:$DT706)</f>
        <v>0</v>
      </c>
      <c r="L697" s="1818">
        <f ca="1">SUMIF(UW!$E$612:$DT$612,'Mthly Bdgt'!L$654,UW!$E706:$DT706)</f>
        <v>0</v>
      </c>
      <c r="M697" s="1818">
        <f ca="1">SUMIF(UW!$E$612:$DT$612,'Mthly Bdgt'!M$654,UW!$E706:$DT706)</f>
        <v>0</v>
      </c>
      <c r="N697" s="1818">
        <f ca="1">SUMIF(UW!$E$612:$DT$612,'Mthly Bdgt'!N$654,UW!$E706:$DT706)</f>
        <v>0</v>
      </c>
      <c r="O697" s="1818">
        <f ca="1">SUMIF(UW!$E$612:$DT$612,'Mthly Bdgt'!O$654,UW!$E706:$DT706)</f>
        <v>0</v>
      </c>
      <c r="P697" s="1818">
        <f ca="1">SUMIF(UW!$E$612:$DT$612,'Mthly Bdgt'!P$654,UW!$E706:$DT706)</f>
        <v>0</v>
      </c>
      <c r="Q697" s="1822">
        <f t="shared" ca="1" si="222"/>
        <v>0</v>
      </c>
      <c r="R697" s="1818">
        <f ca="1">Q697-UW!N385</f>
        <v>0</v>
      </c>
    </row>
    <row r="698" spans="3:18">
      <c r="C698" t="s">
        <v>440</v>
      </c>
      <c r="D698" s="1822">
        <f t="shared" ca="1" si="221"/>
        <v>0</v>
      </c>
      <c r="E698" s="1818">
        <f ca="1">SUMIF(UW!$E$612:$DT$612,'Mthly Bdgt'!E$654,UW!$E707:$DT707)</f>
        <v>0</v>
      </c>
      <c r="F698" s="1818">
        <f ca="1">SUMIF(UW!$E$612:$DT$612,'Mthly Bdgt'!F$654,UW!$E707:$DT707)</f>
        <v>0</v>
      </c>
      <c r="G698" s="1818">
        <f ca="1">SUMIF(UW!$E$612:$DT$612,'Mthly Bdgt'!G$654,UW!$E707:$DT707)</f>
        <v>0</v>
      </c>
      <c r="H698" s="1818">
        <f ca="1">SUMIF(UW!$E$612:$DT$612,'Mthly Bdgt'!H$654,UW!$E707:$DT707)</f>
        <v>0</v>
      </c>
      <c r="I698" s="1818">
        <f ca="1">SUMIF(UW!$E$612:$DT$612,'Mthly Bdgt'!I$654,UW!$E707:$DT707)</f>
        <v>0</v>
      </c>
      <c r="J698" s="1818">
        <f ca="1">SUMIF(UW!$E$612:$DT$612,'Mthly Bdgt'!J$654,UW!$E707:$DT707)</f>
        <v>0</v>
      </c>
      <c r="K698" s="1818">
        <f ca="1">SUMIF(UW!$E$612:$DT$612,'Mthly Bdgt'!K$654,UW!$E707:$DT707)</f>
        <v>0</v>
      </c>
      <c r="L698" s="1818">
        <f ca="1">SUMIF(UW!$E$612:$DT$612,'Mthly Bdgt'!L$654,UW!$E707:$DT707)</f>
        <v>0</v>
      </c>
      <c r="M698" s="1818">
        <f ca="1">SUMIF(UW!$E$612:$DT$612,'Mthly Bdgt'!M$654,UW!$E707:$DT707)</f>
        <v>0</v>
      </c>
      <c r="N698" s="1818">
        <f ca="1">SUMIF(UW!$E$612:$DT$612,'Mthly Bdgt'!N$654,UW!$E707:$DT707)</f>
        <v>0</v>
      </c>
      <c r="O698" s="1818">
        <f ca="1">SUMIF(UW!$E$612:$DT$612,'Mthly Bdgt'!O$654,UW!$E707:$DT707)</f>
        <v>0</v>
      </c>
      <c r="P698" s="1818">
        <f ca="1">SUMIF(UW!$E$612:$DT$612,'Mthly Bdgt'!P$654,UW!$E707:$DT707)</f>
        <v>0</v>
      </c>
      <c r="Q698" s="1822">
        <f t="shared" ca="1" si="222"/>
        <v>0</v>
      </c>
      <c r="R698" s="1818">
        <f ca="1">Q698-UW!N386</f>
        <v>0</v>
      </c>
    </row>
    <row r="699" spans="3:18">
      <c r="C699" t="s">
        <v>441</v>
      </c>
      <c r="D699" s="1822">
        <f t="shared" ca="1" si="221"/>
        <v>0</v>
      </c>
      <c r="E699" s="1818">
        <f ca="1">SUMIF(UW!$E$612:$DT$612,'Mthly Bdgt'!E$654,UW!$E708:$DT708)</f>
        <v>0</v>
      </c>
      <c r="F699" s="1818">
        <f ca="1">SUMIF(UW!$E$612:$DT$612,'Mthly Bdgt'!F$654,UW!$E708:$DT708)</f>
        <v>0</v>
      </c>
      <c r="G699" s="1818">
        <f ca="1">SUMIF(UW!$E$612:$DT$612,'Mthly Bdgt'!G$654,UW!$E708:$DT708)</f>
        <v>0</v>
      </c>
      <c r="H699" s="1818">
        <f ca="1">SUMIF(UW!$E$612:$DT$612,'Mthly Bdgt'!H$654,UW!$E708:$DT708)</f>
        <v>0</v>
      </c>
      <c r="I699" s="1818">
        <f ca="1">SUMIF(UW!$E$612:$DT$612,'Mthly Bdgt'!I$654,UW!$E708:$DT708)</f>
        <v>0</v>
      </c>
      <c r="J699" s="1818">
        <f ca="1">SUMIF(UW!$E$612:$DT$612,'Mthly Bdgt'!J$654,UW!$E708:$DT708)</f>
        <v>0</v>
      </c>
      <c r="K699" s="1818">
        <f ca="1">SUMIF(UW!$E$612:$DT$612,'Mthly Bdgt'!K$654,UW!$E708:$DT708)</f>
        <v>0</v>
      </c>
      <c r="L699" s="1818">
        <f ca="1">SUMIF(UW!$E$612:$DT$612,'Mthly Bdgt'!L$654,UW!$E708:$DT708)</f>
        <v>0</v>
      </c>
      <c r="M699" s="1818">
        <f ca="1">SUMIF(UW!$E$612:$DT$612,'Mthly Bdgt'!M$654,UW!$E708:$DT708)</f>
        <v>0</v>
      </c>
      <c r="N699" s="1818">
        <f ca="1">SUMIF(UW!$E$612:$DT$612,'Mthly Bdgt'!N$654,UW!$E708:$DT708)</f>
        <v>0</v>
      </c>
      <c r="O699" s="1818">
        <f ca="1">SUMIF(UW!$E$612:$DT$612,'Mthly Bdgt'!O$654,UW!$E708:$DT708)</f>
        <v>0</v>
      </c>
      <c r="P699" s="1818">
        <f ca="1">SUMIF(UW!$E$612:$DT$612,'Mthly Bdgt'!P$654,UW!$E708:$DT708)</f>
        <v>0</v>
      </c>
      <c r="Q699" s="1822">
        <f t="shared" ca="1" si="222"/>
        <v>0</v>
      </c>
      <c r="R699" s="1818">
        <f ca="1">Q699-UW!N387</f>
        <v>0</v>
      </c>
    </row>
    <row r="700" spans="3:18">
      <c r="C700" t="s">
        <v>442</v>
      </c>
      <c r="D700" s="1822">
        <f t="shared" ca="1" si="221"/>
        <v>0</v>
      </c>
      <c r="E700" s="1818">
        <f ca="1">SUMIF(UW!$E$612:$DT$612,'Mthly Bdgt'!E$654,UW!$E709:$DT709)</f>
        <v>0</v>
      </c>
      <c r="F700" s="1818">
        <f ca="1">SUMIF(UW!$E$612:$DT$612,'Mthly Bdgt'!F$654,UW!$E709:$DT709)</f>
        <v>0</v>
      </c>
      <c r="G700" s="1818">
        <f ca="1">SUMIF(UW!$E$612:$DT$612,'Mthly Bdgt'!G$654,UW!$E709:$DT709)</f>
        <v>0</v>
      </c>
      <c r="H700" s="1818">
        <f ca="1">SUMIF(UW!$E$612:$DT$612,'Mthly Bdgt'!H$654,UW!$E709:$DT709)</f>
        <v>0</v>
      </c>
      <c r="I700" s="1818">
        <f ca="1">SUMIF(UW!$E$612:$DT$612,'Mthly Bdgt'!I$654,UW!$E709:$DT709)</f>
        <v>0</v>
      </c>
      <c r="J700" s="1818">
        <f ca="1">SUMIF(UW!$E$612:$DT$612,'Mthly Bdgt'!J$654,UW!$E709:$DT709)</f>
        <v>0</v>
      </c>
      <c r="K700" s="1818">
        <f ca="1">SUMIF(UW!$E$612:$DT$612,'Mthly Bdgt'!K$654,UW!$E709:$DT709)</f>
        <v>0</v>
      </c>
      <c r="L700" s="1818">
        <f ca="1">SUMIF(UW!$E$612:$DT$612,'Mthly Bdgt'!L$654,UW!$E709:$DT709)</f>
        <v>0</v>
      </c>
      <c r="M700" s="1818">
        <f ca="1">SUMIF(UW!$E$612:$DT$612,'Mthly Bdgt'!M$654,UW!$E709:$DT709)</f>
        <v>0</v>
      </c>
      <c r="N700" s="1818">
        <f ca="1">SUMIF(UW!$E$612:$DT$612,'Mthly Bdgt'!N$654,UW!$E709:$DT709)</f>
        <v>0</v>
      </c>
      <c r="O700" s="1818">
        <f ca="1">SUMIF(UW!$E$612:$DT$612,'Mthly Bdgt'!O$654,UW!$E709:$DT709)</f>
        <v>0</v>
      </c>
      <c r="P700" s="1818">
        <f ca="1">SUMIF(UW!$E$612:$DT$612,'Mthly Bdgt'!P$654,UW!$E709:$DT709)</f>
        <v>0</v>
      </c>
      <c r="Q700" s="1822">
        <f t="shared" ca="1" si="222"/>
        <v>0</v>
      </c>
      <c r="R700" s="1818">
        <f ca="1">Q700-UW!N388</f>
        <v>0</v>
      </c>
    </row>
    <row r="701" spans="3:18">
      <c r="C701" t="s">
        <v>859</v>
      </c>
      <c r="D701" s="1822">
        <f t="shared" ca="1" si="221"/>
        <v>17258.526402760992</v>
      </c>
      <c r="E701" s="1818">
        <f ca="1">SUMIF(UW!$E$612:$DT$612,'Mthly Bdgt'!E$654,UW!$E710:$DT710)</f>
        <v>18121.452722899041</v>
      </c>
      <c r="F701" s="1818">
        <f ca="1">SUMIF(UW!$E$612:$DT$612,'Mthly Bdgt'!F$654,UW!$E710:$DT710)</f>
        <v>18121.452722899041</v>
      </c>
      <c r="G701" s="1818">
        <f ca="1">SUMIF(UW!$E$612:$DT$612,'Mthly Bdgt'!G$654,UW!$E710:$DT710)</f>
        <v>18121.452722899041</v>
      </c>
      <c r="H701" s="1818">
        <f ca="1">SUMIF(UW!$E$612:$DT$612,'Mthly Bdgt'!H$654,UW!$E710:$DT710)</f>
        <v>18121.452722899041</v>
      </c>
      <c r="I701" s="1818">
        <f ca="1">SUMIF(UW!$E$612:$DT$612,'Mthly Bdgt'!I$654,UW!$E710:$DT710)</f>
        <v>18121.452722899041</v>
      </c>
      <c r="J701" s="1818">
        <f ca="1">SUMIF(UW!$E$612:$DT$612,'Mthly Bdgt'!J$654,UW!$E710:$DT710)</f>
        <v>18121.452722899041</v>
      </c>
      <c r="K701" s="1818">
        <f ca="1">SUMIF(UW!$E$612:$DT$612,'Mthly Bdgt'!K$654,UW!$E710:$DT710)</f>
        <v>18121.452722899041</v>
      </c>
      <c r="L701" s="1818">
        <f ca="1">SUMIF(UW!$E$612:$DT$612,'Mthly Bdgt'!L$654,UW!$E710:$DT710)</f>
        <v>18121.452722899041</v>
      </c>
      <c r="M701" s="1818">
        <f ca="1">SUMIF(UW!$E$612:$DT$612,'Mthly Bdgt'!M$654,UW!$E710:$DT710)</f>
        <v>18121.452722899041</v>
      </c>
      <c r="N701" s="1818">
        <f ca="1">SUMIF(UW!$E$612:$DT$612,'Mthly Bdgt'!N$654,UW!$E710:$DT710)</f>
        <v>18121.452722899041</v>
      </c>
      <c r="O701" s="1818">
        <f ca="1">SUMIF(UW!$E$612:$DT$612,'Mthly Bdgt'!O$654,UW!$E710:$DT710)</f>
        <v>18121.452722899041</v>
      </c>
      <c r="P701" s="1818">
        <f ca="1">SUMIF(UW!$E$612:$DT$612,'Mthly Bdgt'!P$654,UW!$E710:$DT710)</f>
        <v>18121.452722899041</v>
      </c>
      <c r="Q701" s="1822">
        <f t="shared" ca="1" si="222"/>
        <v>217457.43267478843</v>
      </c>
      <c r="R701" s="1818">
        <f ca="1">Q701-UW!N389</f>
        <v>0</v>
      </c>
    </row>
    <row r="702" spans="3:18">
      <c r="C702" t="s">
        <v>859</v>
      </c>
      <c r="D702" s="1822">
        <f t="shared" ca="1" si="221"/>
        <v>0</v>
      </c>
      <c r="E702" s="1818">
        <f ca="1">SUMIF(UW!$E$612:$DT$612,'Mthly Bdgt'!E$654,UW!$E711:$DT711)</f>
        <v>0</v>
      </c>
      <c r="F702" s="1818">
        <f ca="1">SUMIF(UW!$E$612:$DT$612,'Mthly Bdgt'!F$654,UW!$E711:$DT711)</f>
        <v>0</v>
      </c>
      <c r="G702" s="1818">
        <f ca="1">SUMIF(UW!$E$612:$DT$612,'Mthly Bdgt'!G$654,UW!$E711:$DT711)</f>
        <v>0</v>
      </c>
      <c r="H702" s="1818">
        <f ca="1">SUMIF(UW!$E$612:$DT$612,'Mthly Bdgt'!H$654,UW!$E711:$DT711)</f>
        <v>0</v>
      </c>
      <c r="I702" s="1818">
        <f ca="1">SUMIF(UW!$E$612:$DT$612,'Mthly Bdgt'!I$654,UW!$E711:$DT711)</f>
        <v>0</v>
      </c>
      <c r="J702" s="1818">
        <f ca="1">SUMIF(UW!$E$612:$DT$612,'Mthly Bdgt'!J$654,UW!$E711:$DT711)</f>
        <v>0</v>
      </c>
      <c r="K702" s="1818">
        <f ca="1">SUMIF(UW!$E$612:$DT$612,'Mthly Bdgt'!K$654,UW!$E711:$DT711)</f>
        <v>0</v>
      </c>
      <c r="L702" s="1818">
        <f ca="1">SUMIF(UW!$E$612:$DT$612,'Mthly Bdgt'!L$654,UW!$E711:$DT711)</f>
        <v>0</v>
      </c>
      <c r="M702" s="1818">
        <f ca="1">SUMIF(UW!$E$612:$DT$612,'Mthly Bdgt'!M$654,UW!$E711:$DT711)</f>
        <v>0</v>
      </c>
      <c r="N702" s="1818">
        <f ca="1">SUMIF(UW!$E$612:$DT$612,'Mthly Bdgt'!N$654,UW!$E711:$DT711)</f>
        <v>0</v>
      </c>
      <c r="O702" s="1818">
        <f ca="1">SUMIF(UW!$E$612:$DT$612,'Mthly Bdgt'!O$654,UW!$E711:$DT711)</f>
        <v>0</v>
      </c>
      <c r="P702" s="1818">
        <f ca="1">SUMIF(UW!$E$612:$DT$612,'Mthly Bdgt'!P$654,UW!$E711:$DT711)</f>
        <v>0</v>
      </c>
      <c r="Q702" s="1822">
        <f t="shared" ca="1" si="222"/>
        <v>0</v>
      </c>
      <c r="R702" s="1818">
        <f ca="1">Q702-UW!N390</f>
        <v>0</v>
      </c>
    </row>
    <row r="703" spans="3:18">
      <c r="C703" s="394" t="s">
        <v>445</v>
      </c>
      <c r="D703" s="1823">
        <f t="shared" ref="D703:Q703" ca="1" si="223">SUM(D681:D702)</f>
        <v>17354.133808250775</v>
      </c>
      <c r="E703" s="1824">
        <f t="shared" ca="1" si="223"/>
        <v>18218.972276498622</v>
      </c>
      <c r="F703" s="1824">
        <f t="shared" ca="1" si="223"/>
        <v>18218.972276498622</v>
      </c>
      <c r="G703" s="1824">
        <f t="shared" ca="1" si="223"/>
        <v>18218.972276498622</v>
      </c>
      <c r="H703" s="1824">
        <f t="shared" ca="1" si="223"/>
        <v>18218.972276498622</v>
      </c>
      <c r="I703" s="1824">
        <f t="shared" ca="1" si="223"/>
        <v>18218.972276498622</v>
      </c>
      <c r="J703" s="1824">
        <f t="shared" ca="1" si="223"/>
        <v>18218.972276498622</v>
      </c>
      <c r="K703" s="1824">
        <f t="shared" ca="1" si="223"/>
        <v>18218.972276498622</v>
      </c>
      <c r="L703" s="1824">
        <f t="shared" ca="1" si="223"/>
        <v>18218.972276498622</v>
      </c>
      <c r="M703" s="1824">
        <f t="shared" ca="1" si="223"/>
        <v>18218.972276498622</v>
      </c>
      <c r="N703" s="1824">
        <f t="shared" ca="1" si="223"/>
        <v>18218.972276498622</v>
      </c>
      <c r="O703" s="1824">
        <f t="shared" ca="1" si="223"/>
        <v>18218.972276498622</v>
      </c>
      <c r="P703" s="1824">
        <f t="shared" ca="1" si="223"/>
        <v>18218.972276498622</v>
      </c>
      <c r="Q703" s="1823">
        <f t="shared" ca="1" si="223"/>
        <v>218627.6673179834</v>
      </c>
      <c r="R703" s="1818">
        <f ca="1">Q703-UW!N391</f>
        <v>0</v>
      </c>
    </row>
    <row r="704" spans="3:18">
      <c r="C704" s="352" t="s">
        <v>588</v>
      </c>
      <c r="D704" s="400">
        <f t="shared" ref="D704:Q704" ca="1" si="224">IFERROR(D703/D674,0)</f>
        <v>0</v>
      </c>
      <c r="E704" s="393">
        <f t="shared" ca="1" si="224"/>
        <v>0</v>
      </c>
      <c r="F704" s="393">
        <f t="shared" ca="1" si="224"/>
        <v>0</v>
      </c>
      <c r="G704" s="393">
        <f t="shared" ca="1" si="224"/>
        <v>0</v>
      </c>
      <c r="H704" s="393">
        <f t="shared" ca="1" si="224"/>
        <v>0</v>
      </c>
      <c r="I704" s="393">
        <f t="shared" ca="1" si="224"/>
        <v>0</v>
      </c>
      <c r="J704" s="393">
        <f t="shared" ca="1" si="224"/>
        <v>0</v>
      </c>
      <c r="K704" s="393">
        <f t="shared" ca="1" si="224"/>
        <v>0</v>
      </c>
      <c r="L704" s="393">
        <f t="shared" ca="1" si="224"/>
        <v>0</v>
      </c>
      <c r="M704" s="393">
        <f t="shared" ca="1" si="224"/>
        <v>0</v>
      </c>
      <c r="N704" s="393">
        <f t="shared" ca="1" si="224"/>
        <v>0</v>
      </c>
      <c r="O704" s="393">
        <f t="shared" ca="1" si="224"/>
        <v>0</v>
      </c>
      <c r="P704" s="393">
        <f t="shared" ca="1" si="224"/>
        <v>0</v>
      </c>
      <c r="Q704" s="400">
        <f t="shared" ca="1" si="224"/>
        <v>0</v>
      </c>
    </row>
    <row r="705" spans="3:18">
      <c r="D705" s="371"/>
      <c r="Q705" s="371"/>
    </row>
    <row r="706" spans="3:18" ht="15" customHeight="1" thickBot="1">
      <c r="C706" s="394" t="s">
        <v>448</v>
      </c>
      <c r="D706" s="1829">
        <f t="shared" ref="D706:P706" ca="1" si="225">D674-D703</f>
        <v>-17354.133808250775</v>
      </c>
      <c r="E706" s="1824">
        <f t="shared" ca="1" si="225"/>
        <v>-18218.972276498622</v>
      </c>
      <c r="F706" s="1824">
        <f t="shared" ca="1" si="225"/>
        <v>-18218.972276498622</v>
      </c>
      <c r="G706" s="1824">
        <f t="shared" ca="1" si="225"/>
        <v>-18218.972276498622</v>
      </c>
      <c r="H706" s="1824">
        <f t="shared" ca="1" si="225"/>
        <v>-18218.972276498622</v>
      </c>
      <c r="I706" s="1824">
        <f t="shared" ca="1" si="225"/>
        <v>-18218.972276498622</v>
      </c>
      <c r="J706" s="1824">
        <f t="shared" ca="1" si="225"/>
        <v>-18218.972276498622</v>
      </c>
      <c r="K706" s="1824">
        <f t="shared" ca="1" si="225"/>
        <v>-18218.972276498622</v>
      </c>
      <c r="L706" s="1824">
        <f t="shared" ca="1" si="225"/>
        <v>-18218.972276498622</v>
      </c>
      <c r="M706" s="1824">
        <f t="shared" ca="1" si="225"/>
        <v>-18218.972276498622</v>
      </c>
      <c r="N706" s="1824">
        <f t="shared" ca="1" si="225"/>
        <v>-18218.972276498622</v>
      </c>
      <c r="O706" s="1824">
        <f t="shared" ca="1" si="225"/>
        <v>-18218.972276498622</v>
      </c>
      <c r="P706" s="1824">
        <f t="shared" ca="1" si="225"/>
        <v>-18218.972276498622</v>
      </c>
      <c r="Q706" s="1830">
        <f ca="1">SUM(E706:P706)</f>
        <v>-218627.66731798346</v>
      </c>
      <c r="R706" s="1818">
        <f ca="1">Q706-UW!N395</f>
        <v>0</v>
      </c>
    </row>
    <row r="707" spans="3:18">
      <c r="C707" s="404"/>
      <c r="D707" s="404"/>
      <c r="E707" s="404"/>
      <c r="F707" s="404"/>
      <c r="G707" s="404"/>
      <c r="H707" s="404"/>
      <c r="I707" s="404"/>
      <c r="J707" s="404"/>
      <c r="K707" s="404"/>
      <c r="L707" s="404"/>
      <c r="M707" s="404"/>
      <c r="N707" s="404"/>
      <c r="O707" s="404"/>
      <c r="P707" s="404"/>
      <c r="Q707" s="404"/>
    </row>
  </sheetData>
  <pageMargins left="0.7" right="0.7" top="0.75" bottom="0.75" header="0.3" footer="0.3"/>
  <pageSetup paperSize="9" orientation="portrait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8"/>
  <dimension ref="A2:EG116"/>
  <sheetViews>
    <sheetView showGridLines="0" workbookViewId="0">
      <selection activeCell="D27" sqref="D27"/>
    </sheetView>
  </sheetViews>
  <sheetFormatPr defaultColWidth="9.26953125" defaultRowHeight="14.5" outlineLevelRow="1"/>
  <cols>
    <col min="1" max="1" width="2.54296875" style="1114" customWidth="1"/>
    <col min="2" max="2" width="71.453125" style="1114" bestFit="1" customWidth="1"/>
    <col min="3" max="3" width="8.453125" style="1114" bestFit="1" customWidth="1"/>
    <col min="4" max="12" width="16.7265625" style="1114" bestFit="1" customWidth="1"/>
    <col min="13" max="14" width="16.453125" style="1114" bestFit="1" customWidth="1"/>
    <col min="15" max="15" width="16.7265625" style="1114" bestFit="1" customWidth="1"/>
    <col min="16" max="16" width="16.453125" style="1114" bestFit="1" customWidth="1"/>
    <col min="17" max="18" width="16.54296875" style="1114" bestFit="1" customWidth="1"/>
    <col min="19" max="19" width="17.54296875" style="1114" bestFit="1" customWidth="1"/>
    <col min="20" max="20" width="16.54296875" style="1114" bestFit="1" customWidth="1"/>
    <col min="21" max="21" width="17.54296875" style="1114" bestFit="1" customWidth="1"/>
    <col min="22" max="22" width="16.54296875" style="1114" bestFit="1" customWidth="1"/>
    <col min="23" max="23" width="17.453125" style="1114" bestFit="1" customWidth="1"/>
    <col min="24" max="24" width="16.453125" style="1114" bestFit="1" customWidth="1"/>
    <col min="25" max="27" width="16.7265625" style="1114" bestFit="1" customWidth="1"/>
    <col min="28" max="28" width="17.453125" style="1114" bestFit="1" customWidth="1"/>
    <col min="29" max="31" width="16.7265625" style="1114" bestFit="1" customWidth="1"/>
    <col min="32" max="32" width="18.26953125" style="1114" bestFit="1" customWidth="1"/>
    <col min="33" max="33" width="16.7265625" style="1114" bestFit="1" customWidth="1"/>
    <col min="34" max="34" width="17.453125" style="1114" bestFit="1" customWidth="1"/>
    <col min="35" max="35" width="18.26953125" style="1114" bestFit="1" customWidth="1"/>
    <col min="36" max="36" width="17.453125" style="1114" bestFit="1" customWidth="1"/>
    <col min="37" max="37" width="18.26953125" style="1114" bestFit="1" customWidth="1"/>
    <col min="38" max="38" width="17.54296875" style="1114" bestFit="1" customWidth="1"/>
    <col min="39" max="39" width="18.26953125" style="1114" bestFit="1" customWidth="1"/>
    <col min="40" max="40" width="17.453125" style="1114" bestFit="1" customWidth="1"/>
    <col min="41" max="41" width="16.7265625" style="1114" bestFit="1" customWidth="1"/>
    <col min="42" max="43" width="17.453125" style="1114" bestFit="1" customWidth="1"/>
    <col min="44" max="46" width="18.26953125" style="1114" bestFit="1" customWidth="1"/>
    <col min="47" max="47" width="17.54296875" style="1114" bestFit="1" customWidth="1"/>
    <col min="48" max="48" width="18.26953125" style="1114" bestFit="1" customWidth="1"/>
    <col min="49" max="49" width="16.7265625" style="1114" bestFit="1" customWidth="1"/>
    <col min="50" max="51" width="17.54296875" style="1114" bestFit="1" customWidth="1"/>
    <col min="52" max="52" width="17.453125" style="1114" bestFit="1" customWidth="1"/>
    <col min="53" max="53" width="17.54296875" style="1114" bestFit="1" customWidth="1"/>
    <col min="54" max="54" width="17.453125" style="1114" bestFit="1" customWidth="1"/>
    <col min="55" max="55" width="18.26953125" style="1114" bestFit="1" customWidth="1"/>
    <col min="56" max="87" width="17.453125" style="1114" bestFit="1" customWidth="1"/>
    <col min="88" max="123" width="17.54296875" style="1114" bestFit="1" customWidth="1"/>
    <col min="124" max="135" width="17.453125" style="1114" bestFit="1" customWidth="1"/>
    <col min="136" max="136" width="13.453125" style="1114" bestFit="1" customWidth="1"/>
  </cols>
  <sheetData>
    <row r="2" spans="2:137">
      <c r="B2" s="60" t="str">
        <f>UPPER(UW!$D$7)&amp;" - "&amp;UPPER(UW!$J$47)&amp;" Discounted Cash Flow"</f>
        <v xml:space="preserve"> - APGSS18 Discounted Cash Flow</v>
      </c>
    </row>
    <row r="3" spans="2:137" ht="15" customHeight="1" thickBot="1"/>
    <row r="4" spans="2:137" ht="15" customHeight="1" thickBot="1">
      <c r="B4" s="2170" t="s">
        <v>1299</v>
      </c>
      <c r="C4" s="2031"/>
      <c r="D4" s="2032"/>
      <c r="E4" s="2170" t="s">
        <v>1300</v>
      </c>
      <c r="F4" s="2031"/>
      <c r="G4" s="2031"/>
      <c r="H4" s="2032"/>
      <c r="J4" s="997" t="s">
        <v>1301</v>
      </c>
    </row>
    <row r="5" spans="2:137" ht="15" customHeight="1" thickBot="1">
      <c r="B5" s="1104" t="s">
        <v>1302</v>
      </c>
      <c r="C5" s="1105" t="s">
        <v>1303</v>
      </c>
      <c r="D5" s="405" t="s">
        <v>1304</v>
      </c>
      <c r="E5" s="2171" t="s">
        <v>1305</v>
      </c>
      <c r="F5" s="2031"/>
      <c r="G5" s="1105" t="s">
        <v>1303</v>
      </c>
      <c r="H5" s="405" t="s">
        <v>1304</v>
      </c>
      <c r="J5" s="998">
        <v>0</v>
      </c>
    </row>
    <row r="6" spans="2:137">
      <c r="B6" s="406">
        <v>0.1</v>
      </c>
      <c r="C6" s="391">
        <v>1</v>
      </c>
      <c r="D6" s="407">
        <v>3</v>
      </c>
      <c r="E6" s="2166">
        <f>E7</f>
        <v>0</v>
      </c>
      <c r="F6" s="2077"/>
      <c r="G6" s="391">
        <v>1</v>
      </c>
      <c r="H6" s="407">
        <v>3</v>
      </c>
    </row>
    <row r="7" spans="2:137">
      <c r="B7" s="406">
        <v>8.2500000000000004E-2</v>
      </c>
      <c r="C7" s="391">
        <f>D6+1</f>
        <v>4</v>
      </c>
      <c r="D7" s="408">
        <v>6</v>
      </c>
      <c r="E7" s="2166">
        <f>UW!P927</f>
        <v>0</v>
      </c>
      <c r="F7" s="2077"/>
      <c r="G7" s="391">
        <f>H6+1</f>
        <v>4</v>
      </c>
      <c r="H7" s="408">
        <v>6</v>
      </c>
    </row>
    <row r="8" spans="2:137" ht="15" customHeight="1" thickBot="1">
      <c r="B8" s="406">
        <v>8.2500000000000004E-2</v>
      </c>
      <c r="C8" s="391">
        <f>D7+1</f>
        <v>7</v>
      </c>
      <c r="D8" s="409">
        <v>10</v>
      </c>
      <c r="E8" s="2166">
        <f>UW!$P$927</f>
        <v>0</v>
      </c>
      <c r="F8" s="2077"/>
      <c r="G8" s="391">
        <f>H7+1</f>
        <v>7</v>
      </c>
      <c r="H8" s="409">
        <v>10</v>
      </c>
    </row>
    <row r="9" spans="2:137" ht="15" customHeight="1" thickBot="1">
      <c r="B9" s="1104" t="s">
        <v>1306</v>
      </c>
      <c r="C9" s="1105" t="s">
        <v>1303</v>
      </c>
      <c r="D9" s="405" t="s">
        <v>1304</v>
      </c>
      <c r="E9" s="2171" t="s">
        <v>1307</v>
      </c>
      <c r="F9" s="2031"/>
      <c r="G9" s="1105" t="s">
        <v>1303</v>
      </c>
      <c r="H9" s="405" t="s">
        <v>1304</v>
      </c>
    </row>
    <row r="10" spans="2:137">
      <c r="B10" s="406">
        <v>0.08</v>
      </c>
      <c r="C10" s="391">
        <v>1</v>
      </c>
      <c r="D10" s="407">
        <v>4</v>
      </c>
      <c r="E10" s="2167">
        <v>5.5E-2</v>
      </c>
      <c r="F10" s="2168"/>
      <c r="G10" s="391">
        <v>1</v>
      </c>
      <c r="H10" s="407">
        <v>4</v>
      </c>
    </row>
    <row r="11" spans="2:137">
      <c r="B11" s="406">
        <v>8.2500000000000004E-2</v>
      </c>
      <c r="C11" s="391">
        <f>D10+1</f>
        <v>5</v>
      </c>
      <c r="D11" s="408">
        <v>8</v>
      </c>
      <c r="E11" s="2166">
        <v>5.5E-2</v>
      </c>
      <c r="F11" s="2077"/>
      <c r="G11" s="391">
        <f>H10+1</f>
        <v>5</v>
      </c>
      <c r="H11" s="408">
        <v>8</v>
      </c>
    </row>
    <row r="12" spans="2:137" ht="15" customHeight="1" thickBot="1">
      <c r="B12" s="410">
        <v>8.5000000000000006E-2</v>
      </c>
      <c r="C12" s="411">
        <f>D11+1</f>
        <v>9</v>
      </c>
      <c r="D12" s="412">
        <v>10</v>
      </c>
      <c r="E12" s="2163">
        <v>5.5E-2</v>
      </c>
      <c r="F12" s="2164"/>
      <c r="G12" s="411">
        <f>H11+1</f>
        <v>9</v>
      </c>
      <c r="H12" s="412">
        <v>10</v>
      </c>
    </row>
    <row r="14" spans="2:137">
      <c r="D14" s="1831">
        <f t="shared" ref="D14:AI14" si="0">ROUNDUP(D15/12,0)</f>
        <v>1</v>
      </c>
      <c r="E14" s="1831">
        <f t="shared" si="0"/>
        <v>1</v>
      </c>
      <c r="F14" s="1831">
        <f t="shared" si="0"/>
        <v>1</v>
      </c>
      <c r="G14" s="1831">
        <f t="shared" si="0"/>
        <v>1</v>
      </c>
      <c r="H14" s="1831">
        <f t="shared" si="0"/>
        <v>1</v>
      </c>
      <c r="I14" s="1831">
        <f t="shared" si="0"/>
        <v>1</v>
      </c>
      <c r="J14" s="1831">
        <f t="shared" si="0"/>
        <v>1</v>
      </c>
      <c r="K14" s="1831">
        <f t="shared" si="0"/>
        <v>1</v>
      </c>
      <c r="L14" s="1831">
        <f t="shared" si="0"/>
        <v>1</v>
      </c>
      <c r="M14" s="1831">
        <f t="shared" si="0"/>
        <v>1</v>
      </c>
      <c r="N14" s="1831">
        <f t="shared" si="0"/>
        <v>1</v>
      </c>
      <c r="O14" s="1831">
        <f t="shared" si="0"/>
        <v>1</v>
      </c>
      <c r="P14" s="1831">
        <f t="shared" si="0"/>
        <v>2</v>
      </c>
      <c r="Q14" s="1831">
        <f t="shared" si="0"/>
        <v>2</v>
      </c>
      <c r="R14" s="1831">
        <f t="shared" si="0"/>
        <v>2</v>
      </c>
      <c r="S14" s="1831">
        <f t="shared" si="0"/>
        <v>2</v>
      </c>
      <c r="T14" s="1831">
        <f t="shared" si="0"/>
        <v>2</v>
      </c>
      <c r="U14" s="1831">
        <f t="shared" si="0"/>
        <v>2</v>
      </c>
      <c r="V14" s="1831">
        <f t="shared" si="0"/>
        <v>2</v>
      </c>
      <c r="W14" s="1831">
        <f t="shared" si="0"/>
        <v>2</v>
      </c>
      <c r="X14" s="1831">
        <f t="shared" si="0"/>
        <v>2</v>
      </c>
      <c r="Y14" s="1831">
        <f t="shared" si="0"/>
        <v>2</v>
      </c>
      <c r="Z14" s="1831">
        <f t="shared" si="0"/>
        <v>2</v>
      </c>
      <c r="AA14" s="1831">
        <f t="shared" si="0"/>
        <v>2</v>
      </c>
      <c r="AB14" s="1831">
        <f t="shared" si="0"/>
        <v>3</v>
      </c>
      <c r="AC14" s="1831">
        <f t="shared" si="0"/>
        <v>3</v>
      </c>
      <c r="AD14" s="1831">
        <f t="shared" si="0"/>
        <v>3</v>
      </c>
      <c r="AE14" s="1831">
        <f t="shared" si="0"/>
        <v>3</v>
      </c>
      <c r="AF14" s="1831">
        <f t="shared" si="0"/>
        <v>3</v>
      </c>
      <c r="AG14" s="1831">
        <f t="shared" si="0"/>
        <v>3</v>
      </c>
      <c r="AH14" s="1831">
        <f t="shared" si="0"/>
        <v>3</v>
      </c>
      <c r="AI14" s="1831">
        <f t="shared" si="0"/>
        <v>3</v>
      </c>
      <c r="AJ14" s="1831">
        <f t="shared" ref="AJ14:BO14" si="1">ROUNDUP(AJ15/12,0)</f>
        <v>3</v>
      </c>
      <c r="AK14" s="1831">
        <f t="shared" si="1"/>
        <v>3</v>
      </c>
      <c r="AL14" s="1831">
        <f t="shared" si="1"/>
        <v>3</v>
      </c>
      <c r="AM14" s="1831">
        <f t="shared" si="1"/>
        <v>3</v>
      </c>
      <c r="AN14" s="1831">
        <f t="shared" si="1"/>
        <v>4</v>
      </c>
      <c r="AO14" s="1831">
        <f t="shared" si="1"/>
        <v>4</v>
      </c>
      <c r="AP14" s="1831">
        <f t="shared" si="1"/>
        <v>4</v>
      </c>
      <c r="AQ14" s="1831">
        <f t="shared" si="1"/>
        <v>4</v>
      </c>
      <c r="AR14" s="1831">
        <f t="shared" si="1"/>
        <v>4</v>
      </c>
      <c r="AS14" s="1831">
        <f t="shared" si="1"/>
        <v>4</v>
      </c>
      <c r="AT14" s="1831">
        <f t="shared" si="1"/>
        <v>4</v>
      </c>
      <c r="AU14" s="1831">
        <f t="shared" si="1"/>
        <v>4</v>
      </c>
      <c r="AV14" s="1831">
        <f t="shared" si="1"/>
        <v>4</v>
      </c>
      <c r="AW14" s="1831">
        <f t="shared" si="1"/>
        <v>4</v>
      </c>
      <c r="AX14" s="1831">
        <f t="shared" si="1"/>
        <v>4</v>
      </c>
      <c r="AY14" s="1831">
        <f t="shared" si="1"/>
        <v>4</v>
      </c>
      <c r="AZ14" s="1831">
        <f t="shared" si="1"/>
        <v>5</v>
      </c>
      <c r="BA14" s="1831">
        <f t="shared" si="1"/>
        <v>5</v>
      </c>
      <c r="BB14" s="1831">
        <f t="shared" si="1"/>
        <v>5</v>
      </c>
      <c r="BC14" s="1831">
        <f t="shared" si="1"/>
        <v>5</v>
      </c>
      <c r="BD14" s="1831">
        <f t="shared" si="1"/>
        <v>5</v>
      </c>
      <c r="BE14" s="1831">
        <f t="shared" si="1"/>
        <v>5</v>
      </c>
      <c r="BF14" s="1831">
        <f t="shared" si="1"/>
        <v>5</v>
      </c>
      <c r="BG14" s="1831">
        <f t="shared" si="1"/>
        <v>5</v>
      </c>
      <c r="BH14" s="1831">
        <f t="shared" si="1"/>
        <v>5</v>
      </c>
      <c r="BI14" s="1831">
        <f t="shared" si="1"/>
        <v>5</v>
      </c>
      <c r="BJ14" s="1831">
        <f t="shared" si="1"/>
        <v>5</v>
      </c>
      <c r="BK14" s="1831">
        <f t="shared" si="1"/>
        <v>5</v>
      </c>
      <c r="BL14" s="1831">
        <f t="shared" si="1"/>
        <v>6</v>
      </c>
      <c r="BM14" s="1831">
        <f t="shared" si="1"/>
        <v>6</v>
      </c>
      <c r="BN14" s="1831">
        <f t="shared" si="1"/>
        <v>6</v>
      </c>
      <c r="BO14" s="1831">
        <f t="shared" si="1"/>
        <v>6</v>
      </c>
      <c r="BP14" s="1831">
        <f t="shared" ref="BP14:CU14" si="2">ROUNDUP(BP15/12,0)</f>
        <v>6</v>
      </c>
      <c r="BQ14" s="1831">
        <f t="shared" si="2"/>
        <v>6</v>
      </c>
      <c r="BR14" s="1831">
        <f t="shared" si="2"/>
        <v>6</v>
      </c>
      <c r="BS14" s="1831">
        <f t="shared" si="2"/>
        <v>6</v>
      </c>
      <c r="BT14" s="1831">
        <f t="shared" si="2"/>
        <v>6</v>
      </c>
      <c r="BU14" s="1831">
        <f t="shared" si="2"/>
        <v>6</v>
      </c>
      <c r="BV14" s="1831">
        <f t="shared" si="2"/>
        <v>6</v>
      </c>
      <c r="BW14" s="1831">
        <f t="shared" si="2"/>
        <v>6</v>
      </c>
      <c r="BX14" s="1831">
        <f t="shared" si="2"/>
        <v>7</v>
      </c>
      <c r="BY14" s="1831">
        <f t="shared" si="2"/>
        <v>7</v>
      </c>
      <c r="BZ14" s="1831">
        <f t="shared" si="2"/>
        <v>7</v>
      </c>
      <c r="CA14" s="1831">
        <f t="shared" si="2"/>
        <v>7</v>
      </c>
      <c r="CB14" s="1831">
        <f t="shared" si="2"/>
        <v>7</v>
      </c>
      <c r="CC14" s="1831">
        <f t="shared" si="2"/>
        <v>7</v>
      </c>
      <c r="CD14" s="1831">
        <f t="shared" si="2"/>
        <v>7</v>
      </c>
      <c r="CE14" s="1831">
        <f t="shared" si="2"/>
        <v>7</v>
      </c>
      <c r="CF14" s="1831">
        <f t="shared" si="2"/>
        <v>7</v>
      </c>
      <c r="CG14" s="1831">
        <f t="shared" si="2"/>
        <v>7</v>
      </c>
      <c r="CH14" s="1831">
        <f t="shared" si="2"/>
        <v>7</v>
      </c>
      <c r="CI14" s="1831">
        <f t="shared" si="2"/>
        <v>7</v>
      </c>
      <c r="CJ14" s="1831">
        <f t="shared" si="2"/>
        <v>8</v>
      </c>
      <c r="CK14" s="1831">
        <f t="shared" si="2"/>
        <v>8</v>
      </c>
      <c r="CL14" s="1831">
        <f t="shared" si="2"/>
        <v>8</v>
      </c>
      <c r="CM14" s="1831">
        <f t="shared" si="2"/>
        <v>8</v>
      </c>
      <c r="CN14" s="1831">
        <f t="shared" si="2"/>
        <v>8</v>
      </c>
      <c r="CO14" s="1831">
        <f t="shared" si="2"/>
        <v>8</v>
      </c>
      <c r="CP14" s="1831">
        <f t="shared" si="2"/>
        <v>8</v>
      </c>
      <c r="CQ14" s="1831">
        <f t="shared" si="2"/>
        <v>8</v>
      </c>
      <c r="CR14" s="1831">
        <f t="shared" si="2"/>
        <v>8</v>
      </c>
      <c r="CS14" s="1831">
        <f t="shared" si="2"/>
        <v>8</v>
      </c>
      <c r="CT14" s="1831">
        <f t="shared" si="2"/>
        <v>8</v>
      </c>
      <c r="CU14" s="1831">
        <f t="shared" si="2"/>
        <v>8</v>
      </c>
      <c r="CV14" s="1831">
        <f t="shared" ref="CV14:EA14" si="3">ROUNDUP(CV15/12,0)</f>
        <v>9</v>
      </c>
      <c r="CW14" s="1831">
        <f t="shared" si="3"/>
        <v>9</v>
      </c>
      <c r="CX14" s="1831">
        <f t="shared" si="3"/>
        <v>9</v>
      </c>
      <c r="CY14" s="1831">
        <f t="shared" si="3"/>
        <v>9</v>
      </c>
      <c r="CZ14" s="1831">
        <f t="shared" si="3"/>
        <v>9</v>
      </c>
      <c r="DA14" s="1831">
        <f t="shared" si="3"/>
        <v>9</v>
      </c>
      <c r="DB14" s="1831">
        <f t="shared" si="3"/>
        <v>9</v>
      </c>
      <c r="DC14" s="1831">
        <f t="shared" si="3"/>
        <v>9</v>
      </c>
      <c r="DD14" s="1831">
        <f t="shared" si="3"/>
        <v>9</v>
      </c>
      <c r="DE14" s="1831">
        <f t="shared" si="3"/>
        <v>9</v>
      </c>
      <c r="DF14" s="1831">
        <f t="shared" si="3"/>
        <v>9</v>
      </c>
      <c r="DG14" s="1831">
        <f t="shared" si="3"/>
        <v>9</v>
      </c>
      <c r="DH14" s="1831">
        <f t="shared" si="3"/>
        <v>10</v>
      </c>
      <c r="DI14" s="1831">
        <f t="shared" si="3"/>
        <v>10</v>
      </c>
      <c r="DJ14" s="1831">
        <f t="shared" si="3"/>
        <v>10</v>
      </c>
      <c r="DK14" s="1831">
        <f t="shared" si="3"/>
        <v>10</v>
      </c>
      <c r="DL14" s="1831">
        <f t="shared" si="3"/>
        <v>10</v>
      </c>
      <c r="DM14" s="1831">
        <f t="shared" si="3"/>
        <v>10</v>
      </c>
      <c r="DN14" s="1831">
        <f t="shared" si="3"/>
        <v>10</v>
      </c>
      <c r="DO14" s="1831">
        <f t="shared" si="3"/>
        <v>10</v>
      </c>
      <c r="DP14" s="1831">
        <f t="shared" si="3"/>
        <v>10</v>
      </c>
      <c r="DQ14" s="1831">
        <f t="shared" si="3"/>
        <v>10</v>
      </c>
      <c r="DR14" s="1831">
        <f t="shared" si="3"/>
        <v>10</v>
      </c>
      <c r="DS14" s="1831">
        <f t="shared" si="3"/>
        <v>10</v>
      </c>
      <c r="DT14" s="1831">
        <f t="shared" si="3"/>
        <v>11</v>
      </c>
      <c r="DU14" s="1831">
        <f t="shared" si="3"/>
        <v>11</v>
      </c>
      <c r="DV14" s="1831">
        <f t="shared" si="3"/>
        <v>11</v>
      </c>
      <c r="DW14" s="1831">
        <f t="shared" si="3"/>
        <v>11</v>
      </c>
      <c r="DX14" s="1831">
        <f t="shared" si="3"/>
        <v>11</v>
      </c>
      <c r="DY14" s="1831">
        <f t="shared" si="3"/>
        <v>11</v>
      </c>
      <c r="DZ14" s="1831">
        <f t="shared" si="3"/>
        <v>11</v>
      </c>
      <c r="EA14" s="1831">
        <f t="shared" si="3"/>
        <v>11</v>
      </c>
      <c r="EB14" s="1831">
        <f t="shared" ref="EB14:FG14" si="4">ROUNDUP(EB15/12,0)</f>
        <v>11</v>
      </c>
      <c r="EC14" s="1831">
        <f t="shared" si="4"/>
        <v>11</v>
      </c>
      <c r="ED14" s="1831">
        <f t="shared" si="4"/>
        <v>11</v>
      </c>
      <c r="EE14" s="1831">
        <f t="shared" si="4"/>
        <v>11</v>
      </c>
      <c r="EF14" s="1831"/>
      <c r="EG14" s="1831"/>
    </row>
    <row r="15" spans="2:137">
      <c r="D15" s="1832">
        <v>1</v>
      </c>
      <c r="E15" s="1832">
        <f t="shared" ref="E15:AJ15" si="5">D15+1</f>
        <v>2</v>
      </c>
      <c r="F15" s="1832">
        <f t="shared" si="5"/>
        <v>3</v>
      </c>
      <c r="G15" s="1832">
        <f t="shared" si="5"/>
        <v>4</v>
      </c>
      <c r="H15" s="1832">
        <f t="shared" si="5"/>
        <v>5</v>
      </c>
      <c r="I15" s="1832">
        <f t="shared" si="5"/>
        <v>6</v>
      </c>
      <c r="J15" s="1832">
        <f t="shared" si="5"/>
        <v>7</v>
      </c>
      <c r="K15" s="1832">
        <f t="shared" si="5"/>
        <v>8</v>
      </c>
      <c r="L15" s="1832">
        <f t="shared" si="5"/>
        <v>9</v>
      </c>
      <c r="M15" s="1832">
        <f t="shared" si="5"/>
        <v>10</v>
      </c>
      <c r="N15" s="1832">
        <f t="shared" si="5"/>
        <v>11</v>
      </c>
      <c r="O15" s="1832">
        <f t="shared" si="5"/>
        <v>12</v>
      </c>
      <c r="P15" s="1832">
        <f t="shared" si="5"/>
        <v>13</v>
      </c>
      <c r="Q15" s="1832">
        <f t="shared" si="5"/>
        <v>14</v>
      </c>
      <c r="R15" s="1832">
        <f t="shared" si="5"/>
        <v>15</v>
      </c>
      <c r="S15" s="1832">
        <f t="shared" si="5"/>
        <v>16</v>
      </c>
      <c r="T15" s="1832">
        <f t="shared" si="5"/>
        <v>17</v>
      </c>
      <c r="U15" s="1832">
        <f t="shared" si="5"/>
        <v>18</v>
      </c>
      <c r="V15" s="1832">
        <f t="shared" si="5"/>
        <v>19</v>
      </c>
      <c r="W15" s="1832">
        <f t="shared" si="5"/>
        <v>20</v>
      </c>
      <c r="X15" s="1832">
        <f t="shared" si="5"/>
        <v>21</v>
      </c>
      <c r="Y15" s="1832">
        <f t="shared" si="5"/>
        <v>22</v>
      </c>
      <c r="Z15" s="1832">
        <f t="shared" si="5"/>
        <v>23</v>
      </c>
      <c r="AA15" s="1832">
        <f t="shared" si="5"/>
        <v>24</v>
      </c>
      <c r="AB15" s="1832">
        <f t="shared" si="5"/>
        <v>25</v>
      </c>
      <c r="AC15" s="1832">
        <f t="shared" si="5"/>
        <v>26</v>
      </c>
      <c r="AD15" s="1832">
        <f t="shared" si="5"/>
        <v>27</v>
      </c>
      <c r="AE15" s="1832">
        <f t="shared" si="5"/>
        <v>28</v>
      </c>
      <c r="AF15" s="1832">
        <f t="shared" si="5"/>
        <v>29</v>
      </c>
      <c r="AG15" s="1832">
        <f t="shared" si="5"/>
        <v>30</v>
      </c>
      <c r="AH15" s="1832">
        <f t="shared" si="5"/>
        <v>31</v>
      </c>
      <c r="AI15" s="1832">
        <f t="shared" si="5"/>
        <v>32</v>
      </c>
      <c r="AJ15" s="1832">
        <f t="shared" si="5"/>
        <v>33</v>
      </c>
      <c r="AK15" s="1832">
        <f t="shared" ref="AK15:BP15" si="6">AJ15+1</f>
        <v>34</v>
      </c>
      <c r="AL15" s="1832">
        <f t="shared" si="6"/>
        <v>35</v>
      </c>
      <c r="AM15" s="1832">
        <f t="shared" si="6"/>
        <v>36</v>
      </c>
      <c r="AN15" s="1832">
        <f t="shared" si="6"/>
        <v>37</v>
      </c>
      <c r="AO15" s="1832">
        <f t="shared" si="6"/>
        <v>38</v>
      </c>
      <c r="AP15" s="1832">
        <f t="shared" si="6"/>
        <v>39</v>
      </c>
      <c r="AQ15" s="1832">
        <f t="shared" si="6"/>
        <v>40</v>
      </c>
      <c r="AR15" s="1832">
        <f t="shared" si="6"/>
        <v>41</v>
      </c>
      <c r="AS15" s="1832">
        <f t="shared" si="6"/>
        <v>42</v>
      </c>
      <c r="AT15" s="1832">
        <f t="shared" si="6"/>
        <v>43</v>
      </c>
      <c r="AU15" s="1832">
        <f t="shared" si="6"/>
        <v>44</v>
      </c>
      <c r="AV15" s="1832">
        <f t="shared" si="6"/>
        <v>45</v>
      </c>
      <c r="AW15" s="1832">
        <f t="shared" si="6"/>
        <v>46</v>
      </c>
      <c r="AX15" s="1832">
        <f t="shared" si="6"/>
        <v>47</v>
      </c>
      <c r="AY15" s="1832">
        <f t="shared" si="6"/>
        <v>48</v>
      </c>
      <c r="AZ15" s="1832">
        <f t="shared" si="6"/>
        <v>49</v>
      </c>
      <c r="BA15" s="1832">
        <f t="shared" si="6"/>
        <v>50</v>
      </c>
      <c r="BB15" s="1832">
        <f t="shared" si="6"/>
        <v>51</v>
      </c>
      <c r="BC15" s="1832">
        <f t="shared" si="6"/>
        <v>52</v>
      </c>
      <c r="BD15" s="1832">
        <f t="shared" si="6"/>
        <v>53</v>
      </c>
      <c r="BE15" s="1832">
        <f t="shared" si="6"/>
        <v>54</v>
      </c>
      <c r="BF15" s="1832">
        <f t="shared" si="6"/>
        <v>55</v>
      </c>
      <c r="BG15" s="1832">
        <f t="shared" si="6"/>
        <v>56</v>
      </c>
      <c r="BH15" s="1832">
        <f t="shared" si="6"/>
        <v>57</v>
      </c>
      <c r="BI15" s="1832">
        <f t="shared" si="6"/>
        <v>58</v>
      </c>
      <c r="BJ15" s="1832">
        <f t="shared" si="6"/>
        <v>59</v>
      </c>
      <c r="BK15" s="1832">
        <f t="shared" si="6"/>
        <v>60</v>
      </c>
      <c r="BL15" s="1832">
        <f t="shared" si="6"/>
        <v>61</v>
      </c>
      <c r="BM15" s="1832">
        <f t="shared" si="6"/>
        <v>62</v>
      </c>
      <c r="BN15" s="1832">
        <f t="shared" si="6"/>
        <v>63</v>
      </c>
      <c r="BO15" s="1832">
        <f t="shared" si="6"/>
        <v>64</v>
      </c>
      <c r="BP15" s="1832">
        <f t="shared" si="6"/>
        <v>65</v>
      </c>
      <c r="BQ15" s="1832">
        <f t="shared" ref="BQ15:CV15" si="7">BP15+1</f>
        <v>66</v>
      </c>
      <c r="BR15" s="1832">
        <f t="shared" si="7"/>
        <v>67</v>
      </c>
      <c r="BS15" s="1832">
        <f t="shared" si="7"/>
        <v>68</v>
      </c>
      <c r="BT15" s="1832">
        <f t="shared" si="7"/>
        <v>69</v>
      </c>
      <c r="BU15" s="1832">
        <f t="shared" si="7"/>
        <v>70</v>
      </c>
      <c r="BV15" s="1832">
        <f t="shared" si="7"/>
        <v>71</v>
      </c>
      <c r="BW15" s="1832">
        <f t="shared" si="7"/>
        <v>72</v>
      </c>
      <c r="BX15" s="1832">
        <f t="shared" si="7"/>
        <v>73</v>
      </c>
      <c r="BY15" s="1832">
        <f t="shared" si="7"/>
        <v>74</v>
      </c>
      <c r="BZ15" s="1832">
        <f t="shared" si="7"/>
        <v>75</v>
      </c>
      <c r="CA15" s="1832">
        <f t="shared" si="7"/>
        <v>76</v>
      </c>
      <c r="CB15" s="1832">
        <f t="shared" si="7"/>
        <v>77</v>
      </c>
      <c r="CC15" s="1832">
        <f t="shared" si="7"/>
        <v>78</v>
      </c>
      <c r="CD15" s="1832">
        <f t="shared" si="7"/>
        <v>79</v>
      </c>
      <c r="CE15" s="1832">
        <f t="shared" si="7"/>
        <v>80</v>
      </c>
      <c r="CF15" s="1832">
        <f t="shared" si="7"/>
        <v>81</v>
      </c>
      <c r="CG15" s="1832">
        <f t="shared" si="7"/>
        <v>82</v>
      </c>
      <c r="CH15" s="1832">
        <f t="shared" si="7"/>
        <v>83</v>
      </c>
      <c r="CI15" s="1832">
        <f t="shared" si="7"/>
        <v>84</v>
      </c>
      <c r="CJ15" s="1832">
        <f t="shared" si="7"/>
        <v>85</v>
      </c>
      <c r="CK15" s="1832">
        <f t="shared" si="7"/>
        <v>86</v>
      </c>
      <c r="CL15" s="1832">
        <f t="shared" si="7"/>
        <v>87</v>
      </c>
      <c r="CM15" s="1832">
        <f t="shared" si="7"/>
        <v>88</v>
      </c>
      <c r="CN15" s="1832">
        <f t="shared" si="7"/>
        <v>89</v>
      </c>
      <c r="CO15" s="1832">
        <f t="shared" si="7"/>
        <v>90</v>
      </c>
      <c r="CP15" s="1832">
        <f t="shared" si="7"/>
        <v>91</v>
      </c>
      <c r="CQ15" s="1832">
        <f t="shared" si="7"/>
        <v>92</v>
      </c>
      <c r="CR15" s="1832">
        <f t="shared" si="7"/>
        <v>93</v>
      </c>
      <c r="CS15" s="1832">
        <f t="shared" si="7"/>
        <v>94</v>
      </c>
      <c r="CT15" s="1832">
        <f t="shared" si="7"/>
        <v>95</v>
      </c>
      <c r="CU15" s="1832">
        <f t="shared" si="7"/>
        <v>96</v>
      </c>
      <c r="CV15" s="1832">
        <f t="shared" si="7"/>
        <v>97</v>
      </c>
      <c r="CW15" s="1832">
        <f t="shared" ref="CW15:EE15" si="8">CV15+1</f>
        <v>98</v>
      </c>
      <c r="CX15" s="1832">
        <f t="shared" si="8"/>
        <v>99</v>
      </c>
      <c r="CY15" s="1832">
        <f t="shared" si="8"/>
        <v>100</v>
      </c>
      <c r="CZ15" s="1832">
        <f t="shared" si="8"/>
        <v>101</v>
      </c>
      <c r="DA15" s="1832">
        <f t="shared" si="8"/>
        <v>102</v>
      </c>
      <c r="DB15" s="1832">
        <f t="shared" si="8"/>
        <v>103</v>
      </c>
      <c r="DC15" s="1832">
        <f t="shared" si="8"/>
        <v>104</v>
      </c>
      <c r="DD15" s="1832">
        <f t="shared" si="8"/>
        <v>105</v>
      </c>
      <c r="DE15" s="1832">
        <f t="shared" si="8"/>
        <v>106</v>
      </c>
      <c r="DF15" s="1832">
        <f t="shared" si="8"/>
        <v>107</v>
      </c>
      <c r="DG15" s="1832">
        <f t="shared" si="8"/>
        <v>108</v>
      </c>
      <c r="DH15" s="1832">
        <f t="shared" si="8"/>
        <v>109</v>
      </c>
      <c r="DI15" s="1832">
        <f t="shared" si="8"/>
        <v>110</v>
      </c>
      <c r="DJ15" s="1832">
        <f t="shared" si="8"/>
        <v>111</v>
      </c>
      <c r="DK15" s="1832">
        <f t="shared" si="8"/>
        <v>112</v>
      </c>
      <c r="DL15" s="1832">
        <f t="shared" si="8"/>
        <v>113</v>
      </c>
      <c r="DM15" s="1832">
        <f t="shared" si="8"/>
        <v>114</v>
      </c>
      <c r="DN15" s="1832">
        <f t="shared" si="8"/>
        <v>115</v>
      </c>
      <c r="DO15" s="1832">
        <f t="shared" si="8"/>
        <v>116</v>
      </c>
      <c r="DP15" s="1832">
        <f t="shared" si="8"/>
        <v>117</v>
      </c>
      <c r="DQ15" s="1832">
        <f t="shared" si="8"/>
        <v>118</v>
      </c>
      <c r="DR15" s="1832">
        <f t="shared" si="8"/>
        <v>119</v>
      </c>
      <c r="DS15" s="1832">
        <f t="shared" si="8"/>
        <v>120</v>
      </c>
      <c r="DT15" s="1832">
        <f t="shared" si="8"/>
        <v>121</v>
      </c>
      <c r="DU15" s="1832">
        <f t="shared" si="8"/>
        <v>122</v>
      </c>
      <c r="DV15" s="1832">
        <f t="shared" si="8"/>
        <v>123</v>
      </c>
      <c r="DW15" s="1832">
        <f t="shared" si="8"/>
        <v>124</v>
      </c>
      <c r="DX15" s="1832">
        <f t="shared" si="8"/>
        <v>125</v>
      </c>
      <c r="DY15" s="1832">
        <f t="shared" si="8"/>
        <v>126</v>
      </c>
      <c r="DZ15" s="1832">
        <f t="shared" si="8"/>
        <v>127</v>
      </c>
      <c r="EA15" s="1832">
        <f t="shared" si="8"/>
        <v>128</v>
      </c>
      <c r="EB15" s="1832">
        <f t="shared" si="8"/>
        <v>129</v>
      </c>
      <c r="EC15" s="1832">
        <f t="shared" si="8"/>
        <v>130</v>
      </c>
      <c r="ED15" s="1832">
        <f t="shared" si="8"/>
        <v>131</v>
      </c>
      <c r="EE15" s="1832">
        <f t="shared" si="8"/>
        <v>132</v>
      </c>
      <c r="EF15" s="1832"/>
      <c r="EG15" s="1832"/>
    </row>
    <row r="16" spans="2:137">
      <c r="D16" s="413">
        <f>UW!E607</f>
        <v>46142</v>
      </c>
      <c r="E16" s="413">
        <f>UW!F607</f>
        <v>46173</v>
      </c>
      <c r="F16" s="413">
        <f>UW!G607</f>
        <v>46203</v>
      </c>
      <c r="G16" s="413">
        <f>UW!H607</f>
        <v>46234</v>
      </c>
      <c r="H16" s="413">
        <f>UW!I607</f>
        <v>46265</v>
      </c>
      <c r="I16" s="413">
        <f>UW!J607</f>
        <v>46295</v>
      </c>
      <c r="J16" s="413">
        <f>UW!K607</f>
        <v>46326</v>
      </c>
      <c r="K16" s="413">
        <f>UW!L607</f>
        <v>46356</v>
      </c>
      <c r="L16" s="413">
        <f>UW!M607</f>
        <v>46387</v>
      </c>
      <c r="M16" s="413">
        <f>UW!N607</f>
        <v>46418</v>
      </c>
      <c r="N16" s="413">
        <f>UW!O607</f>
        <v>46446</v>
      </c>
      <c r="O16" s="413">
        <f>UW!P607</f>
        <v>46477</v>
      </c>
      <c r="P16" s="413">
        <f>UW!Q607</f>
        <v>46507</v>
      </c>
      <c r="Q16" s="413">
        <f>UW!R607</f>
        <v>46538</v>
      </c>
      <c r="R16" s="413">
        <f>UW!S607</f>
        <v>46568</v>
      </c>
      <c r="S16" s="413">
        <f>UW!T607</f>
        <v>46599</v>
      </c>
      <c r="T16" s="413">
        <f>UW!U607</f>
        <v>46630</v>
      </c>
      <c r="U16" s="413">
        <f>UW!V607</f>
        <v>46660</v>
      </c>
      <c r="V16" s="413">
        <f>UW!W607</f>
        <v>46691</v>
      </c>
      <c r="W16" s="413">
        <f>UW!X607</f>
        <v>46721</v>
      </c>
      <c r="X16" s="413">
        <f>UW!Y607</f>
        <v>46752</v>
      </c>
      <c r="Y16" s="413">
        <f>UW!Z607</f>
        <v>46783</v>
      </c>
      <c r="Z16" s="413">
        <f>UW!AA607</f>
        <v>46812</v>
      </c>
      <c r="AA16" s="413">
        <f>UW!AB607</f>
        <v>46843</v>
      </c>
      <c r="AB16" s="413">
        <f>UW!AC607</f>
        <v>46873</v>
      </c>
      <c r="AC16" s="413">
        <f>UW!AD607</f>
        <v>46904</v>
      </c>
      <c r="AD16" s="413">
        <f>UW!AE607</f>
        <v>46934</v>
      </c>
      <c r="AE16" s="413">
        <f>UW!AF607</f>
        <v>46965</v>
      </c>
      <c r="AF16" s="413">
        <f>UW!AG607</f>
        <v>46996</v>
      </c>
      <c r="AG16" s="413">
        <f>UW!AH607</f>
        <v>47026</v>
      </c>
      <c r="AH16" s="413">
        <f>UW!AI607</f>
        <v>47057</v>
      </c>
      <c r="AI16" s="413">
        <f>UW!AJ607</f>
        <v>47087</v>
      </c>
      <c r="AJ16" s="413">
        <f>UW!AK607</f>
        <v>47118</v>
      </c>
      <c r="AK16" s="413">
        <f>UW!AL607</f>
        <v>47149</v>
      </c>
      <c r="AL16" s="413">
        <f>UW!AM607</f>
        <v>47177</v>
      </c>
      <c r="AM16" s="413">
        <f>UW!AN607</f>
        <v>47208</v>
      </c>
      <c r="AN16" s="413">
        <f>UW!AO607</f>
        <v>47238</v>
      </c>
      <c r="AO16" s="413">
        <f>UW!AP607</f>
        <v>47269</v>
      </c>
      <c r="AP16" s="413">
        <f>UW!AQ607</f>
        <v>47299</v>
      </c>
      <c r="AQ16" s="413">
        <f>UW!AR607</f>
        <v>47330</v>
      </c>
      <c r="AR16" s="413">
        <f>UW!AS607</f>
        <v>47361</v>
      </c>
      <c r="AS16" s="413">
        <f>UW!AT607</f>
        <v>47391</v>
      </c>
      <c r="AT16" s="413">
        <f>UW!AU607</f>
        <v>47422</v>
      </c>
      <c r="AU16" s="413">
        <f>UW!AV607</f>
        <v>47452</v>
      </c>
      <c r="AV16" s="413">
        <f>UW!AW607</f>
        <v>47483</v>
      </c>
      <c r="AW16" s="413">
        <f>UW!AX607</f>
        <v>47514</v>
      </c>
      <c r="AX16" s="413">
        <f>UW!AY607</f>
        <v>47542</v>
      </c>
      <c r="AY16" s="413">
        <f>UW!AZ607</f>
        <v>47573</v>
      </c>
      <c r="AZ16" s="413">
        <f>UW!BA607</f>
        <v>47603</v>
      </c>
      <c r="BA16" s="413">
        <f>UW!BB607</f>
        <v>47634</v>
      </c>
      <c r="BB16" s="413">
        <f>UW!BC607</f>
        <v>47664</v>
      </c>
      <c r="BC16" s="413">
        <f>UW!BD607</f>
        <v>47695</v>
      </c>
      <c r="BD16" s="413">
        <f>UW!BE607</f>
        <v>47726</v>
      </c>
      <c r="BE16" s="413">
        <f>UW!BF607</f>
        <v>47756</v>
      </c>
      <c r="BF16" s="413">
        <f>UW!BG607</f>
        <v>47787</v>
      </c>
      <c r="BG16" s="413">
        <f>UW!BH607</f>
        <v>47817</v>
      </c>
      <c r="BH16" s="413">
        <f>UW!BI607</f>
        <v>47848</v>
      </c>
      <c r="BI16" s="413">
        <f>UW!BJ607</f>
        <v>47879</v>
      </c>
      <c r="BJ16" s="413">
        <f>UW!BK607</f>
        <v>47907</v>
      </c>
      <c r="BK16" s="413">
        <f>UW!BL607</f>
        <v>47938</v>
      </c>
      <c r="BL16" s="413">
        <f>UW!BM607</f>
        <v>47968</v>
      </c>
      <c r="BM16" s="413">
        <f>UW!BN607</f>
        <v>47999</v>
      </c>
      <c r="BN16" s="413">
        <f>UW!BO607</f>
        <v>48029</v>
      </c>
      <c r="BO16" s="413">
        <f>UW!BP607</f>
        <v>48060</v>
      </c>
      <c r="BP16" s="413">
        <f>UW!BQ607</f>
        <v>48091</v>
      </c>
      <c r="BQ16" s="413">
        <f>UW!BR607</f>
        <v>48121</v>
      </c>
      <c r="BR16" s="413">
        <f>UW!BS607</f>
        <v>48152</v>
      </c>
      <c r="BS16" s="413">
        <f>UW!BT607</f>
        <v>48182</v>
      </c>
      <c r="BT16" s="413">
        <f>UW!BU607</f>
        <v>48213</v>
      </c>
      <c r="BU16" s="413">
        <f>UW!BV607</f>
        <v>48244</v>
      </c>
      <c r="BV16" s="413">
        <f>UW!BW607</f>
        <v>48273</v>
      </c>
      <c r="BW16" s="413">
        <f>UW!BX607</f>
        <v>48304</v>
      </c>
      <c r="BX16" s="413">
        <f>UW!BY607</f>
        <v>48334</v>
      </c>
      <c r="BY16" s="413">
        <f>UW!BZ607</f>
        <v>48365</v>
      </c>
      <c r="BZ16" s="413">
        <f>UW!CA607</f>
        <v>48395</v>
      </c>
      <c r="CA16" s="413">
        <f>UW!CB607</f>
        <v>48426</v>
      </c>
      <c r="CB16" s="413">
        <f>UW!CC607</f>
        <v>48457</v>
      </c>
      <c r="CC16" s="413">
        <f>UW!CD607</f>
        <v>48487</v>
      </c>
      <c r="CD16" s="413">
        <f>UW!CE607</f>
        <v>48518</v>
      </c>
      <c r="CE16" s="413">
        <f>UW!CF607</f>
        <v>48548</v>
      </c>
      <c r="CF16" s="413">
        <f>UW!CG607</f>
        <v>48579</v>
      </c>
      <c r="CG16" s="413">
        <f>UW!CH607</f>
        <v>48610</v>
      </c>
      <c r="CH16" s="413">
        <f>UW!CI607</f>
        <v>48638</v>
      </c>
      <c r="CI16" s="413">
        <f>UW!CJ607</f>
        <v>48669</v>
      </c>
      <c r="CJ16" s="413">
        <f>UW!CK607</f>
        <v>48699</v>
      </c>
      <c r="CK16" s="413">
        <f>UW!CL607</f>
        <v>48730</v>
      </c>
      <c r="CL16" s="413">
        <f>UW!CM607</f>
        <v>48760</v>
      </c>
      <c r="CM16" s="413">
        <f>UW!CN607</f>
        <v>48791</v>
      </c>
      <c r="CN16" s="413">
        <f>UW!CO607</f>
        <v>48822</v>
      </c>
      <c r="CO16" s="413">
        <f>UW!CP607</f>
        <v>48852</v>
      </c>
      <c r="CP16" s="413">
        <f>UW!CQ607</f>
        <v>48883</v>
      </c>
      <c r="CQ16" s="413">
        <f>UW!CR607</f>
        <v>48913</v>
      </c>
      <c r="CR16" s="413">
        <f>UW!CS607</f>
        <v>48944</v>
      </c>
      <c r="CS16" s="413">
        <f>UW!CT607</f>
        <v>48975</v>
      </c>
      <c r="CT16" s="413">
        <f>UW!CU607</f>
        <v>49003</v>
      </c>
      <c r="CU16" s="413">
        <f>UW!CV607</f>
        <v>49034</v>
      </c>
      <c r="CV16" s="413">
        <f>UW!CW607</f>
        <v>49064</v>
      </c>
      <c r="CW16" s="413">
        <f>UW!CX607</f>
        <v>49095</v>
      </c>
      <c r="CX16" s="413">
        <f>UW!CY607</f>
        <v>49125</v>
      </c>
      <c r="CY16" s="413">
        <f>UW!CZ607</f>
        <v>49156</v>
      </c>
      <c r="CZ16" s="413">
        <f>UW!DA607</f>
        <v>49187</v>
      </c>
      <c r="DA16" s="413">
        <f>UW!DB607</f>
        <v>49217</v>
      </c>
      <c r="DB16" s="413">
        <f>UW!DC607</f>
        <v>49248</v>
      </c>
      <c r="DC16" s="413">
        <f>UW!DD607</f>
        <v>49278</v>
      </c>
      <c r="DD16" s="413">
        <f>UW!DE607</f>
        <v>49309</v>
      </c>
      <c r="DE16" s="413">
        <f>UW!DF607</f>
        <v>49340</v>
      </c>
      <c r="DF16" s="413">
        <f>UW!DG607</f>
        <v>49368</v>
      </c>
      <c r="DG16" s="413">
        <f>UW!DH607</f>
        <v>49399</v>
      </c>
      <c r="DH16" s="413">
        <f>UW!DI607</f>
        <v>49429</v>
      </c>
      <c r="DI16" s="413">
        <f>UW!DJ607</f>
        <v>49460</v>
      </c>
      <c r="DJ16" s="413">
        <f>UW!DK607</f>
        <v>49490</v>
      </c>
      <c r="DK16" s="413">
        <f>UW!DL607</f>
        <v>49521</v>
      </c>
      <c r="DL16" s="413">
        <f>UW!DM607</f>
        <v>49552</v>
      </c>
      <c r="DM16" s="413">
        <f>UW!DN607</f>
        <v>49582</v>
      </c>
      <c r="DN16" s="413">
        <f>UW!DO607</f>
        <v>49613</v>
      </c>
      <c r="DO16" s="413">
        <f>UW!DP607</f>
        <v>49643</v>
      </c>
      <c r="DP16" s="413">
        <f>UW!DQ607</f>
        <v>49674</v>
      </c>
      <c r="DQ16" s="413">
        <f>UW!DR607</f>
        <v>49705</v>
      </c>
      <c r="DR16" s="413">
        <f>UW!DS607</f>
        <v>49734</v>
      </c>
      <c r="DS16" s="413">
        <f>UW!DT607</f>
        <v>49765</v>
      </c>
      <c r="DT16" s="413">
        <f>UW!DU607</f>
        <v>49795</v>
      </c>
      <c r="DU16" s="413">
        <f>UW!DV607</f>
        <v>49826</v>
      </c>
      <c r="DV16" s="413">
        <f>UW!DW607</f>
        <v>49856</v>
      </c>
      <c r="DW16" s="413">
        <f>UW!DX607</f>
        <v>49887</v>
      </c>
      <c r="DX16" s="413">
        <f>UW!DY607</f>
        <v>49918</v>
      </c>
      <c r="DY16" s="413">
        <f>UW!DZ607</f>
        <v>49948</v>
      </c>
      <c r="DZ16" s="413">
        <f>UW!EA607</f>
        <v>49979</v>
      </c>
      <c r="EA16" s="413">
        <f>UW!EB607</f>
        <v>50009</v>
      </c>
      <c r="EB16" s="413">
        <f>UW!EC607</f>
        <v>50040</v>
      </c>
      <c r="EC16" s="413">
        <f>UW!ED607</f>
        <v>50071</v>
      </c>
      <c r="ED16" s="413">
        <f>UW!EE607</f>
        <v>50099</v>
      </c>
      <c r="EE16" s="413">
        <f>UW!EF607</f>
        <v>50130</v>
      </c>
      <c r="EF16" s="413"/>
      <c r="EG16" s="413"/>
    </row>
    <row r="17" spans="2:137">
      <c r="D17" s="413" t="str">
        <f t="shared" ref="D17:AI17" si="9">IF(MONTH(D16)&lt;=6,"FY"&amp;YEAR(D16),"FY"&amp;YEAR(D16)+1)</f>
        <v>FY2026</v>
      </c>
      <c r="E17" s="413" t="str">
        <f t="shared" si="9"/>
        <v>FY2026</v>
      </c>
      <c r="F17" s="413" t="str">
        <f t="shared" si="9"/>
        <v>FY2026</v>
      </c>
      <c r="G17" s="413" t="str">
        <f t="shared" si="9"/>
        <v>FY2027</v>
      </c>
      <c r="H17" s="413" t="str">
        <f t="shared" si="9"/>
        <v>FY2027</v>
      </c>
      <c r="I17" s="413" t="str">
        <f t="shared" si="9"/>
        <v>FY2027</v>
      </c>
      <c r="J17" s="413" t="str">
        <f t="shared" si="9"/>
        <v>FY2027</v>
      </c>
      <c r="K17" s="413" t="str">
        <f t="shared" si="9"/>
        <v>FY2027</v>
      </c>
      <c r="L17" s="413" t="str">
        <f t="shared" si="9"/>
        <v>FY2027</v>
      </c>
      <c r="M17" s="413" t="str">
        <f t="shared" si="9"/>
        <v>FY2027</v>
      </c>
      <c r="N17" s="413" t="str">
        <f t="shared" si="9"/>
        <v>FY2027</v>
      </c>
      <c r="O17" s="413" t="str">
        <f t="shared" si="9"/>
        <v>FY2027</v>
      </c>
      <c r="P17" s="413" t="str">
        <f t="shared" si="9"/>
        <v>FY2027</v>
      </c>
      <c r="Q17" s="413" t="str">
        <f t="shared" si="9"/>
        <v>FY2027</v>
      </c>
      <c r="R17" s="413" t="str">
        <f t="shared" si="9"/>
        <v>FY2027</v>
      </c>
      <c r="S17" s="413" t="str">
        <f t="shared" si="9"/>
        <v>FY2028</v>
      </c>
      <c r="T17" s="413" t="str">
        <f t="shared" si="9"/>
        <v>FY2028</v>
      </c>
      <c r="U17" s="413" t="str">
        <f t="shared" si="9"/>
        <v>FY2028</v>
      </c>
      <c r="V17" s="413" t="str">
        <f t="shared" si="9"/>
        <v>FY2028</v>
      </c>
      <c r="W17" s="413" t="str">
        <f t="shared" si="9"/>
        <v>FY2028</v>
      </c>
      <c r="X17" s="413" t="str">
        <f t="shared" si="9"/>
        <v>FY2028</v>
      </c>
      <c r="Y17" s="413" t="str">
        <f t="shared" si="9"/>
        <v>FY2028</v>
      </c>
      <c r="Z17" s="413" t="str">
        <f t="shared" si="9"/>
        <v>FY2028</v>
      </c>
      <c r="AA17" s="413" t="str">
        <f t="shared" si="9"/>
        <v>FY2028</v>
      </c>
      <c r="AB17" s="413" t="str">
        <f t="shared" si="9"/>
        <v>FY2028</v>
      </c>
      <c r="AC17" s="413" t="str">
        <f t="shared" si="9"/>
        <v>FY2028</v>
      </c>
      <c r="AD17" s="413" t="str">
        <f t="shared" si="9"/>
        <v>FY2028</v>
      </c>
      <c r="AE17" s="413" t="str">
        <f t="shared" si="9"/>
        <v>FY2029</v>
      </c>
      <c r="AF17" s="413" t="str">
        <f t="shared" si="9"/>
        <v>FY2029</v>
      </c>
      <c r="AG17" s="413" t="str">
        <f t="shared" si="9"/>
        <v>FY2029</v>
      </c>
      <c r="AH17" s="413" t="str">
        <f t="shared" si="9"/>
        <v>FY2029</v>
      </c>
      <c r="AI17" s="413" t="str">
        <f t="shared" si="9"/>
        <v>FY2029</v>
      </c>
      <c r="AJ17" s="413" t="str">
        <f t="shared" ref="AJ17:BO17" si="10">IF(MONTH(AJ16)&lt;=6,"FY"&amp;YEAR(AJ16),"FY"&amp;YEAR(AJ16)+1)</f>
        <v>FY2029</v>
      </c>
      <c r="AK17" s="413" t="str">
        <f t="shared" si="10"/>
        <v>FY2029</v>
      </c>
      <c r="AL17" s="413" t="str">
        <f t="shared" si="10"/>
        <v>FY2029</v>
      </c>
      <c r="AM17" s="413" t="str">
        <f t="shared" si="10"/>
        <v>FY2029</v>
      </c>
      <c r="AN17" s="413" t="str">
        <f t="shared" si="10"/>
        <v>FY2029</v>
      </c>
      <c r="AO17" s="413" t="str">
        <f t="shared" si="10"/>
        <v>FY2029</v>
      </c>
      <c r="AP17" s="413" t="str">
        <f t="shared" si="10"/>
        <v>FY2029</v>
      </c>
      <c r="AQ17" s="413" t="str">
        <f t="shared" si="10"/>
        <v>FY2030</v>
      </c>
      <c r="AR17" s="413" t="str">
        <f t="shared" si="10"/>
        <v>FY2030</v>
      </c>
      <c r="AS17" s="413" t="str">
        <f t="shared" si="10"/>
        <v>FY2030</v>
      </c>
      <c r="AT17" s="413" t="str">
        <f t="shared" si="10"/>
        <v>FY2030</v>
      </c>
      <c r="AU17" s="413" t="str">
        <f t="shared" si="10"/>
        <v>FY2030</v>
      </c>
      <c r="AV17" s="413" t="str">
        <f t="shared" si="10"/>
        <v>FY2030</v>
      </c>
      <c r="AW17" s="413" t="str">
        <f t="shared" si="10"/>
        <v>FY2030</v>
      </c>
      <c r="AX17" s="413" t="str">
        <f t="shared" si="10"/>
        <v>FY2030</v>
      </c>
      <c r="AY17" s="413" t="str">
        <f t="shared" si="10"/>
        <v>FY2030</v>
      </c>
      <c r="AZ17" s="413" t="str">
        <f t="shared" si="10"/>
        <v>FY2030</v>
      </c>
      <c r="BA17" s="413" t="str">
        <f t="shared" si="10"/>
        <v>FY2030</v>
      </c>
      <c r="BB17" s="413" t="str">
        <f t="shared" si="10"/>
        <v>FY2030</v>
      </c>
      <c r="BC17" s="413" t="str">
        <f t="shared" si="10"/>
        <v>FY2031</v>
      </c>
      <c r="BD17" s="413" t="str">
        <f t="shared" si="10"/>
        <v>FY2031</v>
      </c>
      <c r="BE17" s="413" t="str">
        <f t="shared" si="10"/>
        <v>FY2031</v>
      </c>
      <c r="BF17" s="413" t="str">
        <f t="shared" si="10"/>
        <v>FY2031</v>
      </c>
      <c r="BG17" s="413" t="str">
        <f t="shared" si="10"/>
        <v>FY2031</v>
      </c>
      <c r="BH17" s="413" t="str">
        <f t="shared" si="10"/>
        <v>FY2031</v>
      </c>
      <c r="BI17" s="413" t="str">
        <f t="shared" si="10"/>
        <v>FY2031</v>
      </c>
      <c r="BJ17" s="413" t="str">
        <f t="shared" si="10"/>
        <v>FY2031</v>
      </c>
      <c r="BK17" s="413" t="str">
        <f t="shared" si="10"/>
        <v>FY2031</v>
      </c>
      <c r="BL17" s="413" t="str">
        <f t="shared" si="10"/>
        <v>FY2031</v>
      </c>
      <c r="BM17" s="413" t="str">
        <f t="shared" si="10"/>
        <v>FY2031</v>
      </c>
      <c r="BN17" s="413" t="str">
        <f t="shared" si="10"/>
        <v>FY2031</v>
      </c>
      <c r="BO17" s="413" t="str">
        <f t="shared" si="10"/>
        <v>FY2032</v>
      </c>
      <c r="BP17" s="413" t="str">
        <f t="shared" ref="BP17:CU17" si="11">IF(MONTH(BP16)&lt;=6,"FY"&amp;YEAR(BP16),"FY"&amp;YEAR(BP16)+1)</f>
        <v>FY2032</v>
      </c>
      <c r="BQ17" s="413" t="str">
        <f t="shared" si="11"/>
        <v>FY2032</v>
      </c>
      <c r="BR17" s="413" t="str">
        <f t="shared" si="11"/>
        <v>FY2032</v>
      </c>
      <c r="BS17" s="413" t="str">
        <f t="shared" si="11"/>
        <v>FY2032</v>
      </c>
      <c r="BT17" s="413" t="str">
        <f t="shared" si="11"/>
        <v>FY2032</v>
      </c>
      <c r="BU17" s="413" t="str">
        <f t="shared" si="11"/>
        <v>FY2032</v>
      </c>
      <c r="BV17" s="413" t="str">
        <f t="shared" si="11"/>
        <v>FY2032</v>
      </c>
      <c r="BW17" s="413" t="str">
        <f t="shared" si="11"/>
        <v>FY2032</v>
      </c>
      <c r="BX17" s="413" t="str">
        <f t="shared" si="11"/>
        <v>FY2032</v>
      </c>
      <c r="BY17" s="413" t="str">
        <f t="shared" si="11"/>
        <v>FY2032</v>
      </c>
      <c r="BZ17" s="413" t="str">
        <f t="shared" si="11"/>
        <v>FY2032</v>
      </c>
      <c r="CA17" s="413" t="str">
        <f t="shared" si="11"/>
        <v>FY2033</v>
      </c>
      <c r="CB17" s="413" t="str">
        <f t="shared" si="11"/>
        <v>FY2033</v>
      </c>
      <c r="CC17" s="413" t="str">
        <f t="shared" si="11"/>
        <v>FY2033</v>
      </c>
      <c r="CD17" s="413" t="str">
        <f t="shared" si="11"/>
        <v>FY2033</v>
      </c>
      <c r="CE17" s="413" t="str">
        <f t="shared" si="11"/>
        <v>FY2033</v>
      </c>
      <c r="CF17" s="413" t="str">
        <f t="shared" si="11"/>
        <v>FY2033</v>
      </c>
      <c r="CG17" s="413" t="str">
        <f t="shared" si="11"/>
        <v>FY2033</v>
      </c>
      <c r="CH17" s="413" t="str">
        <f t="shared" si="11"/>
        <v>FY2033</v>
      </c>
      <c r="CI17" s="413" t="str">
        <f t="shared" si="11"/>
        <v>FY2033</v>
      </c>
      <c r="CJ17" s="413" t="str">
        <f t="shared" si="11"/>
        <v>FY2033</v>
      </c>
      <c r="CK17" s="413" t="str">
        <f t="shared" si="11"/>
        <v>FY2033</v>
      </c>
      <c r="CL17" s="413" t="str">
        <f t="shared" si="11"/>
        <v>FY2033</v>
      </c>
      <c r="CM17" s="413" t="str">
        <f t="shared" si="11"/>
        <v>FY2034</v>
      </c>
      <c r="CN17" s="413" t="str">
        <f t="shared" si="11"/>
        <v>FY2034</v>
      </c>
      <c r="CO17" s="413" t="str">
        <f t="shared" si="11"/>
        <v>FY2034</v>
      </c>
      <c r="CP17" s="413" t="str">
        <f t="shared" si="11"/>
        <v>FY2034</v>
      </c>
      <c r="CQ17" s="413" t="str">
        <f t="shared" si="11"/>
        <v>FY2034</v>
      </c>
      <c r="CR17" s="413" t="str">
        <f t="shared" si="11"/>
        <v>FY2034</v>
      </c>
      <c r="CS17" s="413" t="str">
        <f t="shared" si="11"/>
        <v>FY2034</v>
      </c>
      <c r="CT17" s="413" t="str">
        <f t="shared" si="11"/>
        <v>FY2034</v>
      </c>
      <c r="CU17" s="413" t="str">
        <f t="shared" si="11"/>
        <v>FY2034</v>
      </c>
      <c r="CV17" s="413" t="str">
        <f t="shared" ref="CV17:EA17" si="12">IF(MONTH(CV16)&lt;=6,"FY"&amp;YEAR(CV16),"FY"&amp;YEAR(CV16)+1)</f>
        <v>FY2034</v>
      </c>
      <c r="CW17" s="413" t="str">
        <f t="shared" si="12"/>
        <v>FY2034</v>
      </c>
      <c r="CX17" s="413" t="str">
        <f t="shared" si="12"/>
        <v>FY2034</v>
      </c>
      <c r="CY17" s="413" t="str">
        <f t="shared" si="12"/>
        <v>FY2035</v>
      </c>
      <c r="CZ17" s="413" t="str">
        <f t="shared" si="12"/>
        <v>FY2035</v>
      </c>
      <c r="DA17" s="413" t="str">
        <f t="shared" si="12"/>
        <v>FY2035</v>
      </c>
      <c r="DB17" s="413" t="str">
        <f t="shared" si="12"/>
        <v>FY2035</v>
      </c>
      <c r="DC17" s="413" t="str">
        <f t="shared" si="12"/>
        <v>FY2035</v>
      </c>
      <c r="DD17" s="413" t="str">
        <f t="shared" si="12"/>
        <v>FY2035</v>
      </c>
      <c r="DE17" s="413" t="str">
        <f t="shared" si="12"/>
        <v>FY2035</v>
      </c>
      <c r="DF17" s="413" t="str">
        <f t="shared" si="12"/>
        <v>FY2035</v>
      </c>
      <c r="DG17" s="413" t="str">
        <f t="shared" si="12"/>
        <v>FY2035</v>
      </c>
      <c r="DH17" s="413" t="str">
        <f t="shared" si="12"/>
        <v>FY2035</v>
      </c>
      <c r="DI17" s="413" t="str">
        <f t="shared" si="12"/>
        <v>FY2035</v>
      </c>
      <c r="DJ17" s="413" t="str">
        <f t="shared" si="12"/>
        <v>FY2035</v>
      </c>
      <c r="DK17" s="413" t="str">
        <f t="shared" si="12"/>
        <v>FY2036</v>
      </c>
      <c r="DL17" s="413" t="str">
        <f t="shared" si="12"/>
        <v>FY2036</v>
      </c>
      <c r="DM17" s="413" t="str">
        <f t="shared" si="12"/>
        <v>FY2036</v>
      </c>
      <c r="DN17" s="413" t="str">
        <f t="shared" si="12"/>
        <v>FY2036</v>
      </c>
      <c r="DO17" s="413" t="str">
        <f t="shared" si="12"/>
        <v>FY2036</v>
      </c>
      <c r="DP17" s="413" t="str">
        <f t="shared" si="12"/>
        <v>FY2036</v>
      </c>
      <c r="DQ17" s="413" t="str">
        <f t="shared" si="12"/>
        <v>FY2036</v>
      </c>
      <c r="DR17" s="413" t="str">
        <f t="shared" si="12"/>
        <v>FY2036</v>
      </c>
      <c r="DS17" s="413" t="str">
        <f t="shared" si="12"/>
        <v>FY2036</v>
      </c>
      <c r="DT17" s="413" t="str">
        <f t="shared" si="12"/>
        <v>FY2036</v>
      </c>
      <c r="DU17" s="413" t="str">
        <f t="shared" si="12"/>
        <v>FY2036</v>
      </c>
      <c r="DV17" s="413" t="str">
        <f t="shared" si="12"/>
        <v>FY2036</v>
      </c>
      <c r="DW17" s="413" t="str">
        <f t="shared" si="12"/>
        <v>FY2037</v>
      </c>
      <c r="DX17" s="413" t="str">
        <f t="shared" si="12"/>
        <v>FY2037</v>
      </c>
      <c r="DY17" s="413" t="str">
        <f t="shared" si="12"/>
        <v>FY2037</v>
      </c>
      <c r="DZ17" s="413" t="str">
        <f t="shared" si="12"/>
        <v>FY2037</v>
      </c>
      <c r="EA17" s="413" t="str">
        <f t="shared" si="12"/>
        <v>FY2037</v>
      </c>
      <c r="EB17" s="413" t="str">
        <f t="shared" ref="EB17:FG17" si="13">IF(MONTH(EB16)&lt;=6,"FY"&amp;YEAR(EB16),"FY"&amp;YEAR(EB16)+1)</f>
        <v>FY2037</v>
      </c>
      <c r="EC17" s="413" t="str">
        <f t="shared" si="13"/>
        <v>FY2037</v>
      </c>
      <c r="ED17" s="413" t="str">
        <f t="shared" si="13"/>
        <v>FY2037</v>
      </c>
      <c r="EE17" s="413" t="str">
        <f t="shared" si="13"/>
        <v>FY2037</v>
      </c>
      <c r="EF17" s="413"/>
      <c r="EG17" s="413"/>
    </row>
    <row r="18" spans="2:137">
      <c r="B18" s="162" t="s">
        <v>1308</v>
      </c>
      <c r="D18" s="414" t="str">
        <f>"YTD"&amp;YEAR(UW!$I$12)+Val!D$14</f>
        <v>YTD2027</v>
      </c>
      <c r="E18" s="414" t="str">
        <f>"YTD"&amp;YEAR(UW!$I$12)+Val!E$14</f>
        <v>YTD2027</v>
      </c>
      <c r="F18" s="414" t="str">
        <f>"YTD"&amp;YEAR(UW!$I$12)+Val!F$14</f>
        <v>YTD2027</v>
      </c>
      <c r="G18" s="414" t="str">
        <f>"YTD"&amp;YEAR(UW!$I$12)+Val!G$14</f>
        <v>YTD2027</v>
      </c>
      <c r="H18" s="414" t="str">
        <f>"YTD"&amp;YEAR(UW!$I$12)+Val!H$14</f>
        <v>YTD2027</v>
      </c>
      <c r="I18" s="414" t="str">
        <f>"YTD"&amp;YEAR(UW!$I$12)+Val!I$14</f>
        <v>YTD2027</v>
      </c>
      <c r="J18" s="414" t="str">
        <f>"YTD"&amp;YEAR(UW!$I$12)+Val!J$14</f>
        <v>YTD2027</v>
      </c>
      <c r="K18" s="414" t="str">
        <f>"YTD"&amp;YEAR(UW!$I$12)+Val!K$14</f>
        <v>YTD2027</v>
      </c>
      <c r="L18" s="414" t="str">
        <f>"YTD"&amp;YEAR(UW!$I$12)+Val!L$14</f>
        <v>YTD2027</v>
      </c>
      <c r="M18" s="414" t="str">
        <f>"YTD"&amp;YEAR(UW!$I$12)+Val!M$14</f>
        <v>YTD2027</v>
      </c>
      <c r="N18" s="414" t="str">
        <f>"YTD"&amp;YEAR(UW!$I$12)+Val!N$14</f>
        <v>YTD2027</v>
      </c>
      <c r="O18" s="414" t="str">
        <f>"YTD"&amp;YEAR(UW!$I$12)+Val!O$14</f>
        <v>YTD2027</v>
      </c>
      <c r="P18" s="414" t="str">
        <f>"YTD"&amp;YEAR(UW!$I$12)+Val!P$14</f>
        <v>YTD2028</v>
      </c>
      <c r="Q18" s="414" t="str">
        <f>"YTD"&amp;YEAR(UW!$I$12)+Val!Q$14</f>
        <v>YTD2028</v>
      </c>
      <c r="R18" s="414" t="str">
        <f>"YTD"&amp;YEAR(UW!$I$12)+Val!R$14</f>
        <v>YTD2028</v>
      </c>
      <c r="S18" s="414" t="str">
        <f>"YTD"&amp;YEAR(UW!$I$12)+Val!S$14</f>
        <v>YTD2028</v>
      </c>
      <c r="T18" s="414" t="str">
        <f>"YTD"&amp;YEAR(UW!$I$12)+Val!T$14</f>
        <v>YTD2028</v>
      </c>
      <c r="U18" s="414" t="str">
        <f>"YTD"&amp;YEAR(UW!$I$12)+Val!U$14</f>
        <v>YTD2028</v>
      </c>
      <c r="V18" s="414" t="str">
        <f>"YTD"&amp;YEAR(UW!$I$12)+Val!V$14</f>
        <v>YTD2028</v>
      </c>
      <c r="W18" s="414" t="str">
        <f>"YTD"&amp;YEAR(UW!$I$12)+Val!W$14</f>
        <v>YTD2028</v>
      </c>
      <c r="X18" s="414" t="str">
        <f>"YTD"&amp;YEAR(UW!$I$12)+Val!X$14</f>
        <v>YTD2028</v>
      </c>
      <c r="Y18" s="414" t="str">
        <f>"YTD"&amp;YEAR(UW!$I$12)+Val!Y$14</f>
        <v>YTD2028</v>
      </c>
      <c r="Z18" s="414" t="str">
        <f>"YTD"&amp;YEAR(UW!$I$12)+Val!Z$14</f>
        <v>YTD2028</v>
      </c>
      <c r="AA18" s="414" t="str">
        <f>"YTD"&amp;YEAR(UW!$I$12)+Val!AA$14</f>
        <v>YTD2028</v>
      </c>
      <c r="AB18" s="414" t="str">
        <f>"YTD"&amp;YEAR(UW!$I$12)+Val!AB$14</f>
        <v>YTD2029</v>
      </c>
      <c r="AC18" s="414" t="str">
        <f>"YTD"&amp;YEAR(UW!$I$12)+Val!AC$14</f>
        <v>YTD2029</v>
      </c>
      <c r="AD18" s="414" t="str">
        <f>"YTD"&amp;YEAR(UW!$I$12)+Val!AD$14</f>
        <v>YTD2029</v>
      </c>
      <c r="AE18" s="414" t="str">
        <f>"YTD"&amp;YEAR(UW!$I$12)+Val!AE$14</f>
        <v>YTD2029</v>
      </c>
      <c r="AF18" s="414" t="str">
        <f>"YTD"&amp;YEAR(UW!$I$12)+Val!AF$14</f>
        <v>YTD2029</v>
      </c>
      <c r="AG18" s="414" t="str">
        <f>"YTD"&amp;YEAR(UW!$I$12)+Val!AG$14</f>
        <v>YTD2029</v>
      </c>
      <c r="AH18" s="414" t="str">
        <f>"YTD"&amp;YEAR(UW!$I$12)+Val!AH$14</f>
        <v>YTD2029</v>
      </c>
      <c r="AI18" s="414" t="str">
        <f>"YTD"&amp;YEAR(UW!$I$12)+Val!AI$14</f>
        <v>YTD2029</v>
      </c>
      <c r="AJ18" s="414" t="str">
        <f>"YTD"&amp;YEAR(UW!$I$12)+Val!AJ$14</f>
        <v>YTD2029</v>
      </c>
      <c r="AK18" s="414" t="str">
        <f>"YTD"&amp;YEAR(UW!$I$12)+Val!AK$14</f>
        <v>YTD2029</v>
      </c>
      <c r="AL18" s="414" t="str">
        <f>"YTD"&amp;YEAR(UW!$I$12)+Val!AL$14</f>
        <v>YTD2029</v>
      </c>
      <c r="AM18" s="414" t="str">
        <f>"YTD"&amp;YEAR(UW!$I$12)+Val!AM$14</f>
        <v>YTD2029</v>
      </c>
      <c r="AN18" s="414" t="str">
        <f>"YTD"&amp;YEAR(UW!$I$12)+Val!AN$14</f>
        <v>YTD2030</v>
      </c>
      <c r="AO18" s="414" t="str">
        <f>"YTD"&amp;YEAR(UW!$I$12)+Val!AO$14</f>
        <v>YTD2030</v>
      </c>
      <c r="AP18" s="414" t="str">
        <f>"YTD"&amp;YEAR(UW!$I$12)+Val!AP$14</f>
        <v>YTD2030</v>
      </c>
      <c r="AQ18" s="414" t="str">
        <f>"YTD"&amp;YEAR(UW!$I$12)+Val!AQ$14</f>
        <v>YTD2030</v>
      </c>
      <c r="AR18" s="414" t="str">
        <f>"YTD"&amp;YEAR(UW!$I$12)+Val!AR$14</f>
        <v>YTD2030</v>
      </c>
      <c r="AS18" s="414" t="str">
        <f>"YTD"&amp;YEAR(UW!$I$12)+Val!AS$14</f>
        <v>YTD2030</v>
      </c>
      <c r="AT18" s="414" t="str">
        <f>"YTD"&amp;YEAR(UW!$I$12)+Val!AT$14</f>
        <v>YTD2030</v>
      </c>
      <c r="AU18" s="414" t="str">
        <f>"YTD"&amp;YEAR(UW!$I$12)+Val!AU$14</f>
        <v>YTD2030</v>
      </c>
      <c r="AV18" s="414" t="str">
        <f>"YTD"&amp;YEAR(UW!$I$12)+Val!AV$14</f>
        <v>YTD2030</v>
      </c>
      <c r="AW18" s="414" t="str">
        <f>"YTD"&amp;YEAR(UW!$I$12)+Val!AW$14</f>
        <v>YTD2030</v>
      </c>
      <c r="AX18" s="414" t="str">
        <f>"YTD"&amp;YEAR(UW!$I$12)+Val!AX$14</f>
        <v>YTD2030</v>
      </c>
      <c r="AY18" s="414" t="str">
        <f>"YTD"&amp;YEAR(UW!$I$12)+Val!AY$14</f>
        <v>YTD2030</v>
      </c>
      <c r="AZ18" s="414" t="str">
        <f>"YTD"&amp;YEAR(UW!$I$12)+Val!AZ$14</f>
        <v>YTD2031</v>
      </c>
      <c r="BA18" s="414" t="str">
        <f>"YTD"&amp;YEAR(UW!$I$12)+Val!BA$14</f>
        <v>YTD2031</v>
      </c>
      <c r="BB18" s="414" t="str">
        <f>"YTD"&amp;YEAR(UW!$I$12)+Val!BB$14</f>
        <v>YTD2031</v>
      </c>
      <c r="BC18" s="414" t="str">
        <f>"YTD"&amp;YEAR(UW!$I$12)+Val!BC$14</f>
        <v>YTD2031</v>
      </c>
      <c r="BD18" s="414" t="str">
        <f>"YTD"&amp;YEAR(UW!$I$12)+Val!BD$14</f>
        <v>YTD2031</v>
      </c>
      <c r="BE18" s="414" t="str">
        <f>"YTD"&amp;YEAR(UW!$I$12)+Val!BE$14</f>
        <v>YTD2031</v>
      </c>
      <c r="BF18" s="414" t="str">
        <f>"YTD"&amp;YEAR(UW!$I$12)+Val!BF$14</f>
        <v>YTD2031</v>
      </c>
      <c r="BG18" s="414" t="str">
        <f>"YTD"&amp;YEAR(UW!$I$12)+Val!BG$14</f>
        <v>YTD2031</v>
      </c>
      <c r="BH18" s="414" t="str">
        <f>"YTD"&amp;YEAR(UW!$I$12)+Val!BH$14</f>
        <v>YTD2031</v>
      </c>
      <c r="BI18" s="414" t="str">
        <f>"YTD"&amp;YEAR(UW!$I$12)+Val!BI$14</f>
        <v>YTD2031</v>
      </c>
      <c r="BJ18" s="414" t="str">
        <f>"YTD"&amp;YEAR(UW!$I$12)+Val!BJ$14</f>
        <v>YTD2031</v>
      </c>
      <c r="BK18" s="414" t="str">
        <f>"YTD"&amp;YEAR(UW!$I$12)+Val!BK$14</f>
        <v>YTD2031</v>
      </c>
      <c r="BL18" s="414" t="str">
        <f>"YTD"&amp;YEAR(UW!$I$12)+Val!BL$14</f>
        <v>YTD2032</v>
      </c>
      <c r="BM18" s="414" t="str">
        <f>"YTD"&amp;YEAR(UW!$I$12)+Val!BM$14</f>
        <v>YTD2032</v>
      </c>
      <c r="BN18" s="414" t="str">
        <f>"YTD"&amp;YEAR(UW!$I$12)+Val!BN$14</f>
        <v>YTD2032</v>
      </c>
      <c r="BO18" s="414" t="str">
        <f>"YTD"&amp;YEAR(UW!$I$12)+Val!BO$14</f>
        <v>YTD2032</v>
      </c>
      <c r="BP18" s="414" t="str">
        <f>"YTD"&amp;YEAR(UW!$I$12)+Val!BP$14</f>
        <v>YTD2032</v>
      </c>
      <c r="BQ18" s="414" t="str">
        <f>"YTD"&amp;YEAR(UW!$I$12)+Val!BQ$14</f>
        <v>YTD2032</v>
      </c>
      <c r="BR18" s="414" t="str">
        <f>"YTD"&amp;YEAR(UW!$I$12)+Val!BR$14</f>
        <v>YTD2032</v>
      </c>
      <c r="BS18" s="414" t="str">
        <f>"YTD"&amp;YEAR(UW!$I$12)+Val!BS$14</f>
        <v>YTD2032</v>
      </c>
      <c r="BT18" s="414" t="str">
        <f>"YTD"&amp;YEAR(UW!$I$12)+Val!BT$14</f>
        <v>YTD2032</v>
      </c>
      <c r="BU18" s="414" t="str">
        <f>"YTD"&amp;YEAR(UW!$I$12)+Val!BU$14</f>
        <v>YTD2032</v>
      </c>
      <c r="BV18" s="414" t="str">
        <f>"YTD"&amp;YEAR(UW!$I$12)+Val!BV$14</f>
        <v>YTD2032</v>
      </c>
      <c r="BW18" s="414" t="str">
        <f>"YTD"&amp;YEAR(UW!$I$12)+Val!BW$14</f>
        <v>YTD2032</v>
      </c>
      <c r="BX18" s="414" t="str">
        <f>"YTD"&amp;YEAR(UW!$I$12)+Val!BX$14</f>
        <v>YTD2033</v>
      </c>
      <c r="BY18" s="414" t="str">
        <f>"YTD"&amp;YEAR(UW!$I$12)+Val!BY$14</f>
        <v>YTD2033</v>
      </c>
      <c r="BZ18" s="414" t="str">
        <f>"YTD"&amp;YEAR(UW!$I$12)+Val!BZ$14</f>
        <v>YTD2033</v>
      </c>
      <c r="CA18" s="414" t="str">
        <f>"YTD"&amp;YEAR(UW!$I$12)+Val!CA$14</f>
        <v>YTD2033</v>
      </c>
      <c r="CB18" s="414" t="str">
        <f>"YTD"&amp;YEAR(UW!$I$12)+Val!CB$14</f>
        <v>YTD2033</v>
      </c>
      <c r="CC18" s="414" t="str">
        <f>"YTD"&amp;YEAR(UW!$I$12)+Val!CC$14</f>
        <v>YTD2033</v>
      </c>
      <c r="CD18" s="414" t="str">
        <f>"YTD"&amp;YEAR(UW!$I$12)+Val!CD$14</f>
        <v>YTD2033</v>
      </c>
      <c r="CE18" s="414" t="str">
        <f>"YTD"&amp;YEAR(UW!$I$12)+Val!CE$14</f>
        <v>YTD2033</v>
      </c>
      <c r="CF18" s="414" t="str">
        <f>"YTD"&amp;YEAR(UW!$I$12)+Val!CF$14</f>
        <v>YTD2033</v>
      </c>
      <c r="CG18" s="414" t="str">
        <f>"YTD"&amp;YEAR(UW!$I$12)+Val!CG$14</f>
        <v>YTD2033</v>
      </c>
      <c r="CH18" s="414" t="str">
        <f>"YTD"&amp;YEAR(UW!$I$12)+Val!CH$14</f>
        <v>YTD2033</v>
      </c>
      <c r="CI18" s="414" t="str">
        <f>"YTD"&amp;YEAR(UW!$I$12)+Val!CI$14</f>
        <v>YTD2033</v>
      </c>
      <c r="CJ18" s="414" t="str">
        <f>"YTD"&amp;YEAR(UW!$I$12)+Val!CJ$14</f>
        <v>YTD2034</v>
      </c>
      <c r="CK18" s="414" t="str">
        <f>"YTD"&amp;YEAR(UW!$I$12)+Val!CK$14</f>
        <v>YTD2034</v>
      </c>
      <c r="CL18" s="414" t="str">
        <f>"YTD"&amp;YEAR(UW!$I$12)+Val!CL$14</f>
        <v>YTD2034</v>
      </c>
      <c r="CM18" s="414" t="str">
        <f>"YTD"&amp;YEAR(UW!$I$12)+Val!CM$14</f>
        <v>YTD2034</v>
      </c>
      <c r="CN18" s="414" t="str">
        <f>"YTD"&amp;YEAR(UW!$I$12)+Val!CN$14</f>
        <v>YTD2034</v>
      </c>
      <c r="CO18" s="414" t="str">
        <f>"YTD"&amp;YEAR(UW!$I$12)+Val!CO$14</f>
        <v>YTD2034</v>
      </c>
      <c r="CP18" s="414" t="str">
        <f>"YTD"&amp;YEAR(UW!$I$12)+Val!CP$14</f>
        <v>YTD2034</v>
      </c>
      <c r="CQ18" s="414" t="str">
        <f>"YTD"&amp;YEAR(UW!$I$12)+Val!CQ$14</f>
        <v>YTD2034</v>
      </c>
      <c r="CR18" s="414" t="str">
        <f>"YTD"&amp;YEAR(UW!$I$12)+Val!CR$14</f>
        <v>YTD2034</v>
      </c>
      <c r="CS18" s="414" t="str">
        <f>"YTD"&amp;YEAR(UW!$I$12)+Val!CS$14</f>
        <v>YTD2034</v>
      </c>
      <c r="CT18" s="414" t="str">
        <f>"YTD"&amp;YEAR(UW!$I$12)+Val!CT$14</f>
        <v>YTD2034</v>
      </c>
      <c r="CU18" s="414" t="str">
        <f>"YTD"&amp;YEAR(UW!$I$12)+Val!CU$14</f>
        <v>YTD2034</v>
      </c>
      <c r="CV18" s="414" t="str">
        <f>"YTD"&amp;YEAR(UW!$I$12)+Val!CV$14</f>
        <v>YTD2035</v>
      </c>
      <c r="CW18" s="414" t="str">
        <f>"YTD"&amp;YEAR(UW!$I$12)+Val!CW$14</f>
        <v>YTD2035</v>
      </c>
      <c r="CX18" s="414" t="str">
        <f>"YTD"&amp;YEAR(UW!$I$12)+Val!CX$14</f>
        <v>YTD2035</v>
      </c>
      <c r="CY18" s="414" t="str">
        <f>"YTD"&amp;YEAR(UW!$I$12)+Val!CY$14</f>
        <v>YTD2035</v>
      </c>
      <c r="CZ18" s="414" t="str">
        <f>"YTD"&amp;YEAR(UW!$I$12)+Val!CZ$14</f>
        <v>YTD2035</v>
      </c>
      <c r="DA18" s="414" t="str">
        <f>"YTD"&amp;YEAR(UW!$I$12)+Val!DA$14</f>
        <v>YTD2035</v>
      </c>
      <c r="DB18" s="414" t="str">
        <f>"YTD"&amp;YEAR(UW!$I$12)+Val!DB$14</f>
        <v>YTD2035</v>
      </c>
      <c r="DC18" s="414" t="str">
        <f>"YTD"&amp;YEAR(UW!$I$12)+Val!DC$14</f>
        <v>YTD2035</v>
      </c>
      <c r="DD18" s="414" t="str">
        <f>"YTD"&amp;YEAR(UW!$I$12)+Val!DD$14</f>
        <v>YTD2035</v>
      </c>
      <c r="DE18" s="414" t="str">
        <f>"YTD"&amp;YEAR(UW!$I$12)+Val!DE$14</f>
        <v>YTD2035</v>
      </c>
      <c r="DF18" s="414" t="str">
        <f>"YTD"&amp;YEAR(UW!$I$12)+Val!DF$14</f>
        <v>YTD2035</v>
      </c>
      <c r="DG18" s="414" t="str">
        <f>"YTD"&amp;YEAR(UW!$I$12)+Val!DG$14</f>
        <v>YTD2035</v>
      </c>
      <c r="DH18" s="414" t="str">
        <f>"YTD"&amp;YEAR(UW!$I$12)+Val!DH$14</f>
        <v>YTD2036</v>
      </c>
      <c r="DI18" s="414" t="str">
        <f>"YTD"&amp;YEAR(UW!$I$12)+Val!DI$14</f>
        <v>YTD2036</v>
      </c>
      <c r="DJ18" s="414" t="str">
        <f>"YTD"&amp;YEAR(UW!$I$12)+Val!DJ$14</f>
        <v>YTD2036</v>
      </c>
      <c r="DK18" s="414" t="str">
        <f>"YTD"&amp;YEAR(UW!$I$12)+Val!DK$14</f>
        <v>YTD2036</v>
      </c>
      <c r="DL18" s="414" t="str">
        <f>"YTD"&amp;YEAR(UW!$I$12)+Val!DL$14</f>
        <v>YTD2036</v>
      </c>
      <c r="DM18" s="414" t="str">
        <f>"YTD"&amp;YEAR(UW!$I$12)+Val!DM$14</f>
        <v>YTD2036</v>
      </c>
      <c r="DN18" s="414" t="str">
        <f>"YTD"&amp;YEAR(UW!$I$12)+Val!DN$14</f>
        <v>YTD2036</v>
      </c>
      <c r="DO18" s="414" t="str">
        <f>"YTD"&amp;YEAR(UW!$I$12)+Val!DO$14</f>
        <v>YTD2036</v>
      </c>
      <c r="DP18" s="414" t="str">
        <f>"YTD"&amp;YEAR(UW!$I$12)+Val!DP$14</f>
        <v>YTD2036</v>
      </c>
      <c r="DQ18" s="414" t="str">
        <f>"YTD"&amp;YEAR(UW!$I$12)+Val!DQ$14</f>
        <v>YTD2036</v>
      </c>
      <c r="DR18" s="414" t="str">
        <f>"YTD"&amp;YEAR(UW!$I$12)+Val!DR$14</f>
        <v>YTD2036</v>
      </c>
      <c r="DS18" s="414" t="str">
        <f>"YTD"&amp;YEAR(UW!$I$12)+Val!DS$14</f>
        <v>YTD2036</v>
      </c>
      <c r="DT18" s="414" t="str">
        <f>"YTD"&amp;YEAR(UW!$I$12)+Val!DT$14</f>
        <v>YTD2037</v>
      </c>
      <c r="DU18" s="414" t="str">
        <f>"YTD"&amp;YEAR(UW!$I$12)+Val!DU$14</f>
        <v>YTD2037</v>
      </c>
      <c r="DV18" s="414" t="str">
        <f>"YTD"&amp;YEAR(UW!$I$12)+Val!DV$14</f>
        <v>YTD2037</v>
      </c>
      <c r="DW18" s="414" t="str">
        <f>"YTD"&amp;YEAR(UW!$I$12)+Val!DW$14</f>
        <v>YTD2037</v>
      </c>
      <c r="DX18" s="414" t="str">
        <f>"YTD"&amp;YEAR(UW!$I$12)+Val!DX$14</f>
        <v>YTD2037</v>
      </c>
      <c r="DY18" s="414" t="str">
        <f>"YTD"&amp;YEAR(UW!$I$12)+Val!DY$14</f>
        <v>YTD2037</v>
      </c>
      <c r="DZ18" s="414" t="str">
        <f>"YTD"&amp;YEAR(UW!$I$12)+Val!DZ$14</f>
        <v>YTD2037</v>
      </c>
      <c r="EA18" s="414" t="str">
        <f>"YTD"&amp;YEAR(UW!$I$12)+Val!EA$14</f>
        <v>YTD2037</v>
      </c>
      <c r="EB18" s="414" t="str">
        <f>"YTD"&amp;YEAR(UW!$I$12)+Val!EB$14</f>
        <v>YTD2037</v>
      </c>
      <c r="EC18" s="414" t="str">
        <f>"YTD"&amp;YEAR(UW!$I$12)+Val!EC$14</f>
        <v>YTD2037</v>
      </c>
      <c r="ED18" s="414" t="str">
        <f>"YTD"&amp;YEAR(UW!$I$12)+Val!ED$14</f>
        <v>YTD2037</v>
      </c>
      <c r="EE18" s="414" t="str">
        <f>"YTD"&amp;YEAR(UW!$I$12)+Val!EE$14</f>
        <v>YTD2037</v>
      </c>
      <c r="EF18" s="414"/>
      <c r="EG18" s="414"/>
    </row>
    <row r="19" spans="2:137">
      <c r="B19" s="60" t="s">
        <v>1309</v>
      </c>
      <c r="C19" t="s">
        <v>1310</v>
      </c>
      <c r="D19" s="1635">
        <f t="shared" ref="D19:AI19" ca="1" si="14">D20*$J$5</f>
        <v>0</v>
      </c>
      <c r="E19" s="1635">
        <f t="shared" ca="1" si="14"/>
        <v>0</v>
      </c>
      <c r="F19" s="1635">
        <f t="shared" ca="1" si="14"/>
        <v>0</v>
      </c>
      <c r="G19" s="1635">
        <f t="shared" ca="1" si="14"/>
        <v>0</v>
      </c>
      <c r="H19" s="1635">
        <f t="shared" ca="1" si="14"/>
        <v>0</v>
      </c>
      <c r="I19" s="1635">
        <f t="shared" ca="1" si="14"/>
        <v>0</v>
      </c>
      <c r="J19" s="1635">
        <f t="shared" ca="1" si="14"/>
        <v>0</v>
      </c>
      <c r="K19" s="1635">
        <f t="shared" ca="1" si="14"/>
        <v>0</v>
      </c>
      <c r="L19" s="1635">
        <f t="shared" ca="1" si="14"/>
        <v>0</v>
      </c>
      <c r="M19" s="1635">
        <f t="shared" ca="1" si="14"/>
        <v>0</v>
      </c>
      <c r="N19" s="1635">
        <f t="shared" ca="1" si="14"/>
        <v>0</v>
      </c>
      <c r="O19" s="1635">
        <f t="shared" ca="1" si="14"/>
        <v>0</v>
      </c>
      <c r="P19" s="1635">
        <f t="shared" ca="1" si="14"/>
        <v>0</v>
      </c>
      <c r="Q19" s="1635">
        <f t="shared" ca="1" si="14"/>
        <v>0</v>
      </c>
      <c r="R19" s="1635">
        <f t="shared" ca="1" si="14"/>
        <v>0</v>
      </c>
      <c r="S19" s="1635">
        <f t="shared" ca="1" si="14"/>
        <v>0</v>
      </c>
      <c r="T19" s="1635">
        <f t="shared" ca="1" si="14"/>
        <v>0</v>
      </c>
      <c r="U19" s="1635">
        <f t="shared" ca="1" si="14"/>
        <v>0</v>
      </c>
      <c r="V19" s="1635">
        <f t="shared" ca="1" si="14"/>
        <v>0</v>
      </c>
      <c r="W19" s="1635">
        <f t="shared" ca="1" si="14"/>
        <v>0</v>
      </c>
      <c r="X19" s="1635">
        <f t="shared" ca="1" si="14"/>
        <v>0</v>
      </c>
      <c r="Y19" s="1635">
        <f t="shared" ca="1" si="14"/>
        <v>0</v>
      </c>
      <c r="Z19" s="1635">
        <f t="shared" ca="1" si="14"/>
        <v>0</v>
      </c>
      <c r="AA19" s="1635">
        <f t="shared" ca="1" si="14"/>
        <v>0</v>
      </c>
      <c r="AB19" s="1635">
        <f t="shared" ca="1" si="14"/>
        <v>0</v>
      </c>
      <c r="AC19" s="1635">
        <f t="shared" ca="1" si="14"/>
        <v>0</v>
      </c>
      <c r="AD19" s="1635">
        <f t="shared" ca="1" si="14"/>
        <v>0</v>
      </c>
      <c r="AE19" s="1635">
        <f t="shared" ca="1" si="14"/>
        <v>0</v>
      </c>
      <c r="AF19" s="1635">
        <f t="shared" ca="1" si="14"/>
        <v>0</v>
      </c>
      <c r="AG19" s="1635">
        <f t="shared" ca="1" si="14"/>
        <v>0</v>
      </c>
      <c r="AH19" s="1635">
        <f t="shared" ca="1" si="14"/>
        <v>0</v>
      </c>
      <c r="AI19" s="1635">
        <f t="shared" ca="1" si="14"/>
        <v>0</v>
      </c>
      <c r="AJ19" s="1635">
        <f t="shared" ref="AJ19:BO19" ca="1" si="15">AJ20*$J$5</f>
        <v>0</v>
      </c>
      <c r="AK19" s="1635">
        <f t="shared" ca="1" si="15"/>
        <v>0</v>
      </c>
      <c r="AL19" s="1635">
        <f t="shared" ca="1" si="15"/>
        <v>0</v>
      </c>
      <c r="AM19" s="1635">
        <f t="shared" ca="1" si="15"/>
        <v>0</v>
      </c>
      <c r="AN19" s="1635">
        <f t="shared" ca="1" si="15"/>
        <v>0</v>
      </c>
      <c r="AO19" s="1635">
        <f t="shared" ca="1" si="15"/>
        <v>0</v>
      </c>
      <c r="AP19" s="1635">
        <f t="shared" ca="1" si="15"/>
        <v>0</v>
      </c>
      <c r="AQ19" s="1635">
        <f t="shared" ca="1" si="15"/>
        <v>0</v>
      </c>
      <c r="AR19" s="1635">
        <f t="shared" ca="1" si="15"/>
        <v>0</v>
      </c>
      <c r="AS19" s="1635">
        <f t="shared" ca="1" si="15"/>
        <v>0</v>
      </c>
      <c r="AT19" s="1635">
        <f t="shared" ca="1" si="15"/>
        <v>0</v>
      </c>
      <c r="AU19" s="1635">
        <f t="shared" ca="1" si="15"/>
        <v>0</v>
      </c>
      <c r="AV19" s="1635">
        <f t="shared" ca="1" si="15"/>
        <v>0</v>
      </c>
      <c r="AW19" s="1635">
        <f t="shared" ca="1" si="15"/>
        <v>0</v>
      </c>
      <c r="AX19" s="1635">
        <f t="shared" ca="1" si="15"/>
        <v>0</v>
      </c>
      <c r="AY19" s="1635">
        <f t="shared" ca="1" si="15"/>
        <v>0</v>
      </c>
      <c r="AZ19" s="1635">
        <f t="shared" ca="1" si="15"/>
        <v>0</v>
      </c>
      <c r="BA19" s="1635">
        <f t="shared" ca="1" si="15"/>
        <v>0</v>
      </c>
      <c r="BB19" s="1635">
        <f t="shared" ca="1" si="15"/>
        <v>0</v>
      </c>
      <c r="BC19" s="1635">
        <f t="shared" ca="1" si="15"/>
        <v>0</v>
      </c>
      <c r="BD19" s="1635">
        <f t="shared" ca="1" si="15"/>
        <v>0</v>
      </c>
      <c r="BE19" s="1635">
        <f t="shared" ca="1" si="15"/>
        <v>0</v>
      </c>
      <c r="BF19" s="1635">
        <f t="shared" ca="1" si="15"/>
        <v>0</v>
      </c>
      <c r="BG19" s="1635">
        <f t="shared" ca="1" si="15"/>
        <v>0</v>
      </c>
      <c r="BH19" s="1635">
        <f t="shared" ca="1" si="15"/>
        <v>0</v>
      </c>
      <c r="BI19" s="1635">
        <f t="shared" ca="1" si="15"/>
        <v>0</v>
      </c>
      <c r="BJ19" s="1635">
        <f t="shared" ca="1" si="15"/>
        <v>0</v>
      </c>
      <c r="BK19" s="1635">
        <f t="shared" ca="1" si="15"/>
        <v>0</v>
      </c>
      <c r="BL19" s="1635">
        <f t="shared" ca="1" si="15"/>
        <v>0</v>
      </c>
      <c r="BM19" s="1635">
        <f t="shared" ca="1" si="15"/>
        <v>0</v>
      </c>
      <c r="BN19" s="1635">
        <f t="shared" ca="1" si="15"/>
        <v>0</v>
      </c>
      <c r="BO19" s="1635">
        <f t="shared" ca="1" si="15"/>
        <v>0</v>
      </c>
      <c r="BP19" s="1635">
        <f t="shared" ref="BP19:CU19" ca="1" si="16">BP20*$J$5</f>
        <v>0</v>
      </c>
      <c r="BQ19" s="1635">
        <f t="shared" ca="1" si="16"/>
        <v>0</v>
      </c>
      <c r="BR19" s="1635">
        <f t="shared" ca="1" si="16"/>
        <v>0</v>
      </c>
      <c r="BS19" s="1635">
        <f t="shared" ca="1" si="16"/>
        <v>0</v>
      </c>
      <c r="BT19" s="1635">
        <f t="shared" ca="1" si="16"/>
        <v>0</v>
      </c>
      <c r="BU19" s="1635">
        <f t="shared" ca="1" si="16"/>
        <v>0</v>
      </c>
      <c r="BV19" s="1635">
        <f t="shared" ca="1" si="16"/>
        <v>0</v>
      </c>
      <c r="BW19" s="1635">
        <f t="shared" ca="1" si="16"/>
        <v>0</v>
      </c>
      <c r="BX19" s="1635">
        <f t="shared" ca="1" si="16"/>
        <v>0</v>
      </c>
      <c r="BY19" s="1635">
        <f t="shared" ca="1" si="16"/>
        <v>0</v>
      </c>
      <c r="BZ19" s="1635">
        <f t="shared" ca="1" si="16"/>
        <v>0</v>
      </c>
      <c r="CA19" s="1635">
        <f t="shared" ca="1" si="16"/>
        <v>0</v>
      </c>
      <c r="CB19" s="1635">
        <f t="shared" ca="1" si="16"/>
        <v>0</v>
      </c>
      <c r="CC19" s="1635">
        <f t="shared" ca="1" si="16"/>
        <v>0</v>
      </c>
      <c r="CD19" s="1635">
        <f t="shared" ca="1" si="16"/>
        <v>0</v>
      </c>
      <c r="CE19" s="1635">
        <f t="shared" ca="1" si="16"/>
        <v>0</v>
      </c>
      <c r="CF19" s="1635">
        <f t="shared" ca="1" si="16"/>
        <v>0</v>
      </c>
      <c r="CG19" s="1635">
        <f t="shared" ca="1" si="16"/>
        <v>0</v>
      </c>
      <c r="CH19" s="1635">
        <f t="shared" ca="1" si="16"/>
        <v>0</v>
      </c>
      <c r="CI19" s="1635">
        <f t="shared" ca="1" si="16"/>
        <v>0</v>
      </c>
      <c r="CJ19" s="1635">
        <f t="shared" ca="1" si="16"/>
        <v>0</v>
      </c>
      <c r="CK19" s="1635">
        <f t="shared" ca="1" si="16"/>
        <v>0</v>
      </c>
      <c r="CL19" s="1635">
        <f t="shared" ca="1" si="16"/>
        <v>0</v>
      </c>
      <c r="CM19" s="1635">
        <f t="shared" ca="1" si="16"/>
        <v>0</v>
      </c>
      <c r="CN19" s="1635">
        <f t="shared" ca="1" si="16"/>
        <v>0</v>
      </c>
      <c r="CO19" s="1635">
        <f t="shared" ca="1" si="16"/>
        <v>0</v>
      </c>
      <c r="CP19" s="1635">
        <f t="shared" ca="1" si="16"/>
        <v>0</v>
      </c>
      <c r="CQ19" s="1635">
        <f t="shared" ca="1" si="16"/>
        <v>0</v>
      </c>
      <c r="CR19" s="1635">
        <f t="shared" ca="1" si="16"/>
        <v>0</v>
      </c>
      <c r="CS19" s="1635">
        <f t="shared" ca="1" si="16"/>
        <v>0</v>
      </c>
      <c r="CT19" s="1635">
        <f t="shared" ca="1" si="16"/>
        <v>0</v>
      </c>
      <c r="CU19" s="1635">
        <f t="shared" ca="1" si="16"/>
        <v>0</v>
      </c>
      <c r="CV19" s="1635">
        <f t="shared" ref="CV19:EA19" ca="1" si="17">CV20*$J$5</f>
        <v>0</v>
      </c>
      <c r="CW19" s="1635">
        <f t="shared" ca="1" si="17"/>
        <v>0</v>
      </c>
      <c r="CX19" s="1635">
        <f t="shared" ca="1" si="17"/>
        <v>0</v>
      </c>
      <c r="CY19" s="1635">
        <f t="shared" ca="1" si="17"/>
        <v>0</v>
      </c>
      <c r="CZ19" s="1635">
        <f t="shared" ca="1" si="17"/>
        <v>0</v>
      </c>
      <c r="DA19" s="1635">
        <f t="shared" ca="1" si="17"/>
        <v>0</v>
      </c>
      <c r="DB19" s="1635">
        <f t="shared" ca="1" si="17"/>
        <v>0</v>
      </c>
      <c r="DC19" s="1635">
        <f t="shared" ca="1" si="17"/>
        <v>0</v>
      </c>
      <c r="DD19" s="1635">
        <f t="shared" ca="1" si="17"/>
        <v>0</v>
      </c>
      <c r="DE19" s="1635">
        <f t="shared" ca="1" si="17"/>
        <v>0</v>
      </c>
      <c r="DF19" s="1635">
        <f t="shared" ca="1" si="17"/>
        <v>0</v>
      </c>
      <c r="DG19" s="1635">
        <f t="shared" ca="1" si="17"/>
        <v>0</v>
      </c>
      <c r="DH19" s="1635">
        <f t="shared" ca="1" si="17"/>
        <v>0</v>
      </c>
      <c r="DI19" s="1635">
        <f t="shared" ca="1" si="17"/>
        <v>0</v>
      </c>
      <c r="DJ19" s="1635">
        <f t="shared" ca="1" si="17"/>
        <v>0</v>
      </c>
      <c r="DK19" s="1635">
        <f t="shared" ca="1" si="17"/>
        <v>0</v>
      </c>
      <c r="DL19" s="1635">
        <f t="shared" ca="1" si="17"/>
        <v>0</v>
      </c>
      <c r="DM19" s="1635">
        <f t="shared" ca="1" si="17"/>
        <v>0</v>
      </c>
      <c r="DN19" s="1635">
        <f t="shared" ca="1" si="17"/>
        <v>0</v>
      </c>
      <c r="DO19" s="1635">
        <f t="shared" ca="1" si="17"/>
        <v>0</v>
      </c>
      <c r="DP19" s="1635">
        <f t="shared" ca="1" si="17"/>
        <v>0</v>
      </c>
      <c r="DQ19" s="1635">
        <f t="shared" ca="1" si="17"/>
        <v>0</v>
      </c>
      <c r="DR19" s="1635">
        <f t="shared" ca="1" si="17"/>
        <v>0</v>
      </c>
      <c r="DS19" s="1635">
        <f t="shared" ca="1" si="17"/>
        <v>0</v>
      </c>
      <c r="DT19" s="1635">
        <f t="shared" ca="1" si="17"/>
        <v>0</v>
      </c>
      <c r="DU19" s="1635">
        <f t="shared" ca="1" si="17"/>
        <v>0</v>
      </c>
      <c r="DV19" s="1635">
        <f t="shared" ca="1" si="17"/>
        <v>0</v>
      </c>
      <c r="DW19" s="1635">
        <f t="shared" ca="1" si="17"/>
        <v>0</v>
      </c>
      <c r="DX19" s="1635">
        <f t="shared" ca="1" si="17"/>
        <v>0</v>
      </c>
      <c r="DY19" s="1635">
        <f t="shared" ca="1" si="17"/>
        <v>0</v>
      </c>
      <c r="DZ19" s="1635">
        <f t="shared" ca="1" si="17"/>
        <v>0</v>
      </c>
      <c r="EA19" s="1635">
        <f t="shared" ca="1" si="17"/>
        <v>0</v>
      </c>
      <c r="EB19" s="1635">
        <f t="shared" ref="EB19:FG19" ca="1" si="18">EB20*$J$5</f>
        <v>0</v>
      </c>
      <c r="EC19" s="1635">
        <f t="shared" ca="1" si="18"/>
        <v>0</v>
      </c>
      <c r="ED19" s="1635">
        <f t="shared" ca="1" si="18"/>
        <v>0</v>
      </c>
      <c r="EE19" s="1635">
        <f t="shared" ca="1" si="18"/>
        <v>0</v>
      </c>
    </row>
    <row r="20" spans="2:137">
      <c r="B20" t="s">
        <v>1311</v>
      </c>
      <c r="D20" s="1635">
        <f ca="1">UW!E685</f>
        <v>0</v>
      </c>
      <c r="E20" s="1635">
        <f ca="1">UW!F685</f>
        <v>0</v>
      </c>
      <c r="F20" s="1635">
        <f ca="1">UW!G685</f>
        <v>0</v>
      </c>
      <c r="G20" s="1635">
        <f ca="1">UW!H685</f>
        <v>0</v>
      </c>
      <c r="H20" s="1635">
        <f ca="1">UW!I685</f>
        <v>0</v>
      </c>
      <c r="I20" s="1635">
        <f ca="1">UW!J685</f>
        <v>0</v>
      </c>
      <c r="J20" s="1635">
        <f ca="1">UW!K685</f>
        <v>0</v>
      </c>
      <c r="K20" s="1635">
        <f ca="1">UW!L685</f>
        <v>0</v>
      </c>
      <c r="L20" s="1635">
        <f ca="1">UW!M685</f>
        <v>0</v>
      </c>
      <c r="M20" s="1635">
        <f ca="1">UW!N685</f>
        <v>0</v>
      </c>
      <c r="N20" s="1635">
        <f ca="1">UW!O685</f>
        <v>0</v>
      </c>
      <c r="O20" s="1635">
        <f ca="1">UW!P685</f>
        <v>0</v>
      </c>
      <c r="P20" s="1635">
        <f ca="1">UW!Q685</f>
        <v>0</v>
      </c>
      <c r="Q20" s="1635">
        <f ca="1">UW!R685</f>
        <v>0</v>
      </c>
      <c r="R20" s="1635">
        <f ca="1">UW!S685</f>
        <v>0</v>
      </c>
      <c r="S20" s="1635">
        <f ca="1">UW!T685</f>
        <v>0</v>
      </c>
      <c r="T20" s="1635">
        <f ca="1">UW!U685</f>
        <v>0</v>
      </c>
      <c r="U20" s="1635">
        <f ca="1">UW!V685</f>
        <v>0</v>
      </c>
      <c r="V20" s="1635">
        <f ca="1">UW!W685</f>
        <v>0</v>
      </c>
      <c r="W20" s="1635">
        <f ca="1">UW!X685</f>
        <v>0</v>
      </c>
      <c r="X20" s="1635">
        <f ca="1">UW!Y685</f>
        <v>0</v>
      </c>
      <c r="Y20" s="1635">
        <f ca="1">UW!Z685</f>
        <v>0</v>
      </c>
      <c r="Z20" s="1635">
        <f ca="1">UW!AA685</f>
        <v>0</v>
      </c>
      <c r="AA20" s="1635">
        <f ca="1">UW!AB685</f>
        <v>0</v>
      </c>
      <c r="AB20" s="1635">
        <f ca="1">UW!AC685</f>
        <v>0</v>
      </c>
      <c r="AC20" s="1635">
        <f ca="1">UW!AD685</f>
        <v>0</v>
      </c>
      <c r="AD20" s="1635">
        <f ca="1">UW!AE685</f>
        <v>0</v>
      </c>
      <c r="AE20" s="1635">
        <f ca="1">UW!AF685</f>
        <v>0</v>
      </c>
      <c r="AF20" s="1635">
        <f ca="1">UW!AG685</f>
        <v>0</v>
      </c>
      <c r="AG20" s="1635">
        <f ca="1">UW!AH685</f>
        <v>0</v>
      </c>
      <c r="AH20" s="1635">
        <f ca="1">UW!AI685</f>
        <v>0</v>
      </c>
      <c r="AI20" s="1635">
        <f ca="1">UW!AJ685</f>
        <v>0</v>
      </c>
      <c r="AJ20" s="1635">
        <f ca="1">UW!AK685</f>
        <v>0</v>
      </c>
      <c r="AK20" s="1635">
        <f ca="1">UW!AL685</f>
        <v>0</v>
      </c>
      <c r="AL20" s="1635">
        <f ca="1">UW!AM685</f>
        <v>0</v>
      </c>
      <c r="AM20" s="1635">
        <f ca="1">UW!AN685</f>
        <v>0</v>
      </c>
      <c r="AN20" s="1635">
        <f ca="1">UW!AO685</f>
        <v>0</v>
      </c>
      <c r="AO20" s="1635">
        <f ca="1">UW!AP685</f>
        <v>0</v>
      </c>
      <c r="AP20" s="1635">
        <f ca="1">UW!AQ685</f>
        <v>0</v>
      </c>
      <c r="AQ20" s="1635">
        <f ca="1">UW!AR685</f>
        <v>0</v>
      </c>
      <c r="AR20" s="1635">
        <f ca="1">UW!AS685</f>
        <v>0</v>
      </c>
      <c r="AS20" s="1635">
        <f ca="1">UW!AT685</f>
        <v>0</v>
      </c>
      <c r="AT20" s="1635">
        <f ca="1">UW!AU685</f>
        <v>0</v>
      </c>
      <c r="AU20" s="1635">
        <f ca="1">UW!AV685</f>
        <v>0</v>
      </c>
      <c r="AV20" s="1635">
        <f ca="1">UW!AW685</f>
        <v>0</v>
      </c>
      <c r="AW20" s="1635">
        <f ca="1">UW!AX685</f>
        <v>0</v>
      </c>
      <c r="AX20" s="1635">
        <f ca="1">UW!AY685</f>
        <v>0</v>
      </c>
      <c r="AY20" s="1635">
        <f ca="1">UW!AZ685</f>
        <v>0</v>
      </c>
      <c r="AZ20" s="1635">
        <f ca="1">UW!BA685</f>
        <v>0</v>
      </c>
      <c r="BA20" s="1635">
        <f ca="1">UW!BB685</f>
        <v>0</v>
      </c>
      <c r="BB20" s="1635">
        <f ca="1">UW!BC685</f>
        <v>0</v>
      </c>
      <c r="BC20" s="1635">
        <f ca="1">UW!BD685</f>
        <v>0</v>
      </c>
      <c r="BD20" s="1635">
        <f ca="1">UW!BE685</f>
        <v>0</v>
      </c>
      <c r="BE20" s="1635">
        <f ca="1">UW!BF685</f>
        <v>0</v>
      </c>
      <c r="BF20" s="1635">
        <f ca="1">UW!BG685</f>
        <v>0</v>
      </c>
      <c r="BG20" s="1635">
        <f ca="1">UW!BH685</f>
        <v>0</v>
      </c>
      <c r="BH20" s="1635">
        <f ca="1">UW!BI685</f>
        <v>0</v>
      </c>
      <c r="BI20" s="1635">
        <f ca="1">UW!BJ685</f>
        <v>0</v>
      </c>
      <c r="BJ20" s="1635">
        <f ca="1">UW!BK685</f>
        <v>0</v>
      </c>
      <c r="BK20" s="1635">
        <f ca="1">UW!BL685</f>
        <v>0</v>
      </c>
      <c r="BL20" s="1635">
        <f ca="1">UW!BM685</f>
        <v>0</v>
      </c>
      <c r="BM20" s="1635">
        <f ca="1">UW!BN685</f>
        <v>0</v>
      </c>
      <c r="BN20" s="1635">
        <f ca="1">UW!BO685</f>
        <v>0</v>
      </c>
      <c r="BO20" s="1635">
        <f ca="1">UW!BP685</f>
        <v>0</v>
      </c>
      <c r="BP20" s="1635">
        <f ca="1">UW!BQ685</f>
        <v>0</v>
      </c>
      <c r="BQ20" s="1635">
        <f ca="1">UW!BR685</f>
        <v>0</v>
      </c>
      <c r="BR20" s="1635">
        <f ca="1">UW!BS685</f>
        <v>0</v>
      </c>
      <c r="BS20" s="1635">
        <f ca="1">UW!BT685</f>
        <v>0</v>
      </c>
      <c r="BT20" s="1635">
        <f ca="1">UW!BU685</f>
        <v>0</v>
      </c>
      <c r="BU20" s="1635">
        <f ca="1">UW!BV685</f>
        <v>0</v>
      </c>
      <c r="BV20" s="1635">
        <f ca="1">UW!BW685</f>
        <v>0</v>
      </c>
      <c r="BW20" s="1635">
        <f ca="1">UW!BX685</f>
        <v>0</v>
      </c>
      <c r="BX20" s="1635">
        <f ca="1">UW!BY685</f>
        <v>0</v>
      </c>
      <c r="BY20" s="1635">
        <f ca="1">UW!BZ685</f>
        <v>0</v>
      </c>
      <c r="BZ20" s="1635">
        <f ca="1">UW!CA685</f>
        <v>0</v>
      </c>
      <c r="CA20" s="1635">
        <f ca="1">UW!CB685</f>
        <v>0</v>
      </c>
      <c r="CB20" s="1635">
        <f ca="1">UW!CC685</f>
        <v>0</v>
      </c>
      <c r="CC20" s="1635">
        <f ca="1">UW!CD685</f>
        <v>0</v>
      </c>
      <c r="CD20" s="1635">
        <f ca="1">UW!CE685</f>
        <v>0</v>
      </c>
      <c r="CE20" s="1635">
        <f ca="1">UW!CF685</f>
        <v>0</v>
      </c>
      <c r="CF20" s="1635">
        <f ca="1">UW!CG685</f>
        <v>0</v>
      </c>
      <c r="CG20" s="1635">
        <f ca="1">UW!CH685</f>
        <v>0</v>
      </c>
      <c r="CH20" s="1635">
        <f ca="1">UW!CI685</f>
        <v>0</v>
      </c>
      <c r="CI20" s="1635">
        <f ca="1">UW!CJ685</f>
        <v>0</v>
      </c>
      <c r="CJ20" s="1635">
        <f ca="1">UW!CK685</f>
        <v>0</v>
      </c>
      <c r="CK20" s="1635">
        <f ca="1">UW!CL685</f>
        <v>0</v>
      </c>
      <c r="CL20" s="1635">
        <f ca="1">UW!CM685</f>
        <v>0</v>
      </c>
      <c r="CM20" s="1635">
        <f ca="1">UW!CN685</f>
        <v>0</v>
      </c>
      <c r="CN20" s="1635">
        <f ca="1">UW!CO685</f>
        <v>0</v>
      </c>
      <c r="CO20" s="1635">
        <f ca="1">UW!CP685</f>
        <v>0</v>
      </c>
      <c r="CP20" s="1635">
        <f ca="1">UW!CQ685</f>
        <v>0</v>
      </c>
      <c r="CQ20" s="1635">
        <f ca="1">UW!CR685</f>
        <v>0</v>
      </c>
      <c r="CR20" s="1635">
        <f ca="1">UW!CS685</f>
        <v>0</v>
      </c>
      <c r="CS20" s="1635">
        <f ca="1">UW!CT685</f>
        <v>0</v>
      </c>
      <c r="CT20" s="1635">
        <f ca="1">UW!CU685</f>
        <v>0</v>
      </c>
      <c r="CU20" s="1635">
        <f ca="1">UW!CV685</f>
        <v>0</v>
      </c>
      <c r="CV20" s="1635">
        <f ca="1">UW!CW685</f>
        <v>0</v>
      </c>
      <c r="CW20" s="1635">
        <f ca="1">UW!CX685</f>
        <v>0</v>
      </c>
      <c r="CX20" s="1635">
        <f ca="1">UW!CY685</f>
        <v>0</v>
      </c>
      <c r="CY20" s="1635">
        <f ca="1">UW!CZ685</f>
        <v>0</v>
      </c>
      <c r="CZ20" s="1635">
        <f ca="1">UW!DA685</f>
        <v>0</v>
      </c>
      <c r="DA20" s="1635">
        <f ca="1">UW!DB685</f>
        <v>0</v>
      </c>
      <c r="DB20" s="1635">
        <f ca="1">UW!DC685</f>
        <v>0</v>
      </c>
      <c r="DC20" s="1635">
        <f ca="1">UW!DD685</f>
        <v>0</v>
      </c>
      <c r="DD20" s="1635">
        <f ca="1">UW!DE685</f>
        <v>0</v>
      </c>
      <c r="DE20" s="1635">
        <f ca="1">UW!DF685</f>
        <v>0</v>
      </c>
      <c r="DF20" s="1635">
        <f ca="1">UW!DG685</f>
        <v>0</v>
      </c>
      <c r="DG20" s="1635">
        <f ca="1">UW!DH685</f>
        <v>0</v>
      </c>
      <c r="DH20" s="1635">
        <f ca="1">UW!DI685</f>
        <v>0</v>
      </c>
      <c r="DI20" s="1635">
        <f ca="1">UW!DJ685</f>
        <v>0</v>
      </c>
      <c r="DJ20" s="1635">
        <f ca="1">UW!DK685</f>
        <v>0</v>
      </c>
      <c r="DK20" s="1635">
        <f ca="1">UW!DL685</f>
        <v>0</v>
      </c>
      <c r="DL20" s="1635">
        <f ca="1">UW!DM685</f>
        <v>0</v>
      </c>
      <c r="DM20" s="1635">
        <f ca="1">UW!DN685</f>
        <v>0</v>
      </c>
      <c r="DN20" s="1635">
        <f ca="1">UW!DO685</f>
        <v>0</v>
      </c>
      <c r="DO20" s="1635">
        <f ca="1">UW!DP685</f>
        <v>0</v>
      </c>
      <c r="DP20" s="1635">
        <f ca="1">UW!DQ685</f>
        <v>0</v>
      </c>
      <c r="DQ20" s="1635">
        <f ca="1">UW!DR685</f>
        <v>0</v>
      </c>
      <c r="DR20" s="1635">
        <f ca="1">UW!DS685</f>
        <v>0</v>
      </c>
      <c r="DS20" s="1635">
        <f ca="1">UW!DT685</f>
        <v>0</v>
      </c>
      <c r="DT20" s="1635">
        <f ca="1">UW!DU685</f>
        <v>0</v>
      </c>
      <c r="DU20" s="1635">
        <f ca="1">UW!DV685</f>
        <v>0</v>
      </c>
      <c r="DV20" s="1635">
        <f ca="1">UW!DW685</f>
        <v>0</v>
      </c>
      <c r="DW20" s="1635">
        <f ca="1">UW!DX685</f>
        <v>0</v>
      </c>
      <c r="DX20" s="1635">
        <f ca="1">UW!DY685</f>
        <v>0</v>
      </c>
      <c r="DY20" s="1635">
        <f ca="1">UW!DZ685</f>
        <v>0</v>
      </c>
      <c r="DZ20" s="1635">
        <f ca="1">UW!EA685</f>
        <v>0</v>
      </c>
      <c r="EA20" s="1635">
        <f ca="1">UW!EB685</f>
        <v>0</v>
      </c>
      <c r="EB20" s="1635">
        <f ca="1">UW!EC685</f>
        <v>0</v>
      </c>
      <c r="EC20" s="1635">
        <f ca="1">UW!ED685</f>
        <v>0</v>
      </c>
      <c r="ED20" s="1635">
        <f ca="1">UW!EE685</f>
        <v>0</v>
      </c>
      <c r="EE20" s="1635">
        <f ca="1">UW!EF685</f>
        <v>0</v>
      </c>
      <c r="EF20" s="1635"/>
      <c r="EG20" s="1635"/>
    </row>
    <row r="21" spans="2:137">
      <c r="B21" t="s">
        <v>1312</v>
      </c>
      <c r="D21" s="1791">
        <f ca="1">IF(UW!$K$18="No",UW!E712-UW!E709-UW!E710,UW!E712-UW!E709)</f>
        <v>81.600000000000364</v>
      </c>
      <c r="E21" s="1791">
        <f ca="1">IF(UW!$K$18="No",UW!F712-UW!F709-UW!F710,UW!F712-UW!F709)</f>
        <v>81.600000000000364</v>
      </c>
      <c r="F21" s="1791">
        <f ca="1">IF(UW!$K$18="No",UW!G712-UW!G709-UW!G710,UW!G712-UW!G709)</f>
        <v>81.600000000000364</v>
      </c>
      <c r="G21" s="1791">
        <f ca="1">IF(UW!$K$18="No",UW!H712-UW!H709-UW!H710,UW!H712-UW!H709)</f>
        <v>81.600000000000364</v>
      </c>
      <c r="H21" s="1791">
        <f ca="1">IF(UW!$K$18="No",UW!I712-UW!I709-UW!I710,UW!I712-UW!I709)</f>
        <v>81.600000000000364</v>
      </c>
      <c r="I21" s="1791">
        <f ca="1">IF(UW!$K$18="No",UW!J712-UW!J709-UW!J710,UW!J712-UW!J709)</f>
        <v>81.600000000000364</v>
      </c>
      <c r="J21" s="1791">
        <f ca="1">IF(UW!$K$18="No",UW!K712-UW!K709-UW!K710,UW!K712-UW!K709)</f>
        <v>81.600000000000364</v>
      </c>
      <c r="K21" s="1791">
        <f ca="1">IF(UW!$K$18="No",UW!L712-UW!L709-UW!L710,UW!L712-UW!L709)</f>
        <v>81.600000000000364</v>
      </c>
      <c r="L21" s="1791">
        <f ca="1">IF(UW!$K$18="No",UW!M712-UW!M709-UW!M710,UW!M712-UW!M709)</f>
        <v>81.600000000000364</v>
      </c>
      <c r="M21" s="1791">
        <f ca="1">IF(UW!$K$18="No",UW!N712-UW!N709-UW!N710,UW!N712-UW!N709)</f>
        <v>81.600000000000364</v>
      </c>
      <c r="N21" s="1791">
        <f ca="1">IF(UW!$K$18="No",UW!O712-UW!O709-UW!O710,UW!O712-UW!O709)</f>
        <v>81.600000000000364</v>
      </c>
      <c r="O21" s="1791">
        <f ca="1">IF(UW!$K$18="No",UW!P712-UW!P709-UW!P710,UW!P712-UW!P709)</f>
        <v>81.600000000000364</v>
      </c>
      <c r="P21" s="1791">
        <f ca="1">IF(UW!$K$18="No",UW!Q712-UW!Q709-UW!Q710,UW!Q712-UW!Q709)</f>
        <v>83.231999999999971</v>
      </c>
      <c r="Q21" s="1791">
        <f ca="1">IF(UW!$K$18="No",UW!R712-UW!R709-UW!R710,UW!R712-UW!R709)</f>
        <v>83.231999999999971</v>
      </c>
      <c r="R21" s="1791">
        <f ca="1">IF(UW!$K$18="No",UW!S712-UW!S709-UW!S710,UW!S712-UW!S709)</f>
        <v>83.231999999999971</v>
      </c>
      <c r="S21" s="1791">
        <f ca="1">IF(UW!$K$18="No",UW!T712-UW!T709-UW!T710,UW!T712-UW!T709)</f>
        <v>83.231999999999971</v>
      </c>
      <c r="T21" s="1791">
        <f ca="1">IF(UW!$K$18="No",UW!U712-UW!U709-UW!U710,UW!U712-UW!U709)</f>
        <v>83.231999999999971</v>
      </c>
      <c r="U21" s="1791">
        <f ca="1">IF(UW!$K$18="No",UW!V712-UW!V709-UW!V710,UW!V712-UW!V709)</f>
        <v>83.231999999999971</v>
      </c>
      <c r="V21" s="1791">
        <f ca="1">IF(UW!$K$18="No",UW!W712-UW!W709-UW!W710,UW!W712-UW!W709)</f>
        <v>83.231999999999971</v>
      </c>
      <c r="W21" s="1791">
        <f ca="1">IF(UW!$K$18="No",UW!X712-UW!X709-UW!X710,UW!X712-UW!X709)</f>
        <v>83.231999999999971</v>
      </c>
      <c r="X21" s="1791">
        <f ca="1">IF(UW!$K$18="No",UW!Y712-UW!Y709-UW!Y710,UW!Y712-UW!Y709)</f>
        <v>83.231999999999971</v>
      </c>
      <c r="Y21" s="1791">
        <f ca="1">IF(UW!$K$18="No",UW!Z712-UW!Z709-UW!Z710,UW!Z712-UW!Z709)</f>
        <v>83.231999999999971</v>
      </c>
      <c r="Z21" s="1791">
        <f ca="1">IF(UW!$K$18="No",UW!AA712-UW!AA709-UW!AA710,UW!AA712-UW!AA709)</f>
        <v>83.231999999999971</v>
      </c>
      <c r="AA21" s="1791">
        <f ca="1">IF(UW!$K$18="No",UW!AB712-UW!AB709-UW!AB710,UW!AB712-UW!AB709)</f>
        <v>83.231999999999971</v>
      </c>
      <c r="AB21" s="1791">
        <f ca="1">IF(UW!$K$18="No",UW!AC712-UW!AC709-UW!AC710,UW!AC712-UW!AC709)</f>
        <v>84.896640000000843</v>
      </c>
      <c r="AC21" s="1791">
        <f ca="1">IF(UW!$K$18="No",UW!AD712-UW!AD709-UW!AD710,UW!AD712-UW!AD709)</f>
        <v>84.896640000000843</v>
      </c>
      <c r="AD21" s="1791">
        <f ca="1">IF(UW!$K$18="No",UW!AE712-UW!AE709-UW!AE710,UW!AE712-UW!AE709)</f>
        <v>84.896640000000843</v>
      </c>
      <c r="AE21" s="1791">
        <f ca="1">IF(UW!$K$18="No",UW!AF712-UW!AF709-UW!AF710,UW!AF712-UW!AF709)</f>
        <v>84.896640000000843</v>
      </c>
      <c r="AF21" s="1791">
        <f ca="1">IF(UW!$K$18="No",UW!AG712-UW!AG709-UW!AG710,UW!AG712-UW!AG709)</f>
        <v>84.896640000000843</v>
      </c>
      <c r="AG21" s="1791">
        <f ca="1">IF(UW!$K$18="No",UW!AH712-UW!AH709-UW!AH710,UW!AH712-UW!AH709)</f>
        <v>84.896640000000843</v>
      </c>
      <c r="AH21" s="1791">
        <f ca="1">IF(UW!$K$18="No",UW!AI712-UW!AI709-UW!AI710,UW!AI712-UW!AI709)</f>
        <v>84.896640000000843</v>
      </c>
      <c r="AI21" s="1791">
        <f ca="1">IF(UW!$K$18="No",UW!AJ712-UW!AJ709-UW!AJ710,UW!AJ712-UW!AJ709)</f>
        <v>84.896640000000843</v>
      </c>
      <c r="AJ21" s="1791">
        <f ca="1">IF(UW!$K$18="No",UW!AK712-UW!AK709-UW!AK710,UW!AK712-UW!AK709)</f>
        <v>84.896640000000843</v>
      </c>
      <c r="AK21" s="1791">
        <f ca="1">IF(UW!$K$18="No",UW!AL712-UW!AL709-UW!AL710,UW!AL712-UW!AL709)</f>
        <v>84.896640000000843</v>
      </c>
      <c r="AL21" s="1791">
        <f ca="1">IF(UW!$K$18="No",UW!AM712-UW!AM709-UW!AM710,UW!AM712-UW!AM709)</f>
        <v>84.896640000000843</v>
      </c>
      <c r="AM21" s="1791">
        <f ca="1">IF(UW!$K$18="No",UW!AN712-UW!AN709-UW!AN710,UW!AN712-UW!AN709)</f>
        <v>84.896640000000843</v>
      </c>
      <c r="AN21" s="1791">
        <f ca="1">IF(UW!$K$18="No",UW!AO712-UW!AO709-UW!AO710,UW!AO712-UW!AO709)</f>
        <v>86.594572800000606</v>
      </c>
      <c r="AO21" s="1791">
        <f ca="1">IF(UW!$K$18="No",UW!AP712-UW!AP709-UW!AP710,UW!AP712-UW!AP709)</f>
        <v>86.594572800000606</v>
      </c>
      <c r="AP21" s="1791">
        <f ca="1">IF(UW!$K$18="No",UW!AQ712-UW!AQ709-UW!AQ710,UW!AQ712-UW!AQ709)</f>
        <v>86.594572800000606</v>
      </c>
      <c r="AQ21" s="1791">
        <f ca="1">IF(UW!$K$18="No",UW!AR712-UW!AR709-UW!AR710,UW!AR712-UW!AR709)</f>
        <v>86.594572800000606</v>
      </c>
      <c r="AR21" s="1791">
        <f ca="1">IF(UW!$K$18="No",UW!AS712-UW!AS709-UW!AS710,UW!AS712-UW!AS709)</f>
        <v>86.594572800000606</v>
      </c>
      <c r="AS21" s="1791">
        <f ca="1">IF(UW!$K$18="No",UW!AT712-UW!AT709-UW!AT710,UW!AT712-UW!AT709)</f>
        <v>86.594572800000606</v>
      </c>
      <c r="AT21" s="1791">
        <f ca="1">IF(UW!$K$18="No",UW!AU712-UW!AU709-UW!AU710,UW!AU712-UW!AU709)</f>
        <v>86.594572800000606</v>
      </c>
      <c r="AU21" s="1791">
        <f ca="1">IF(UW!$K$18="No",UW!AV712-UW!AV709-UW!AV710,UW!AV712-UW!AV709)</f>
        <v>86.594572800000606</v>
      </c>
      <c r="AV21" s="1791">
        <f ca="1">IF(UW!$K$18="No",UW!AW712-UW!AW709-UW!AW710,UW!AW712-UW!AW709)</f>
        <v>86.594572800000606</v>
      </c>
      <c r="AW21" s="1791">
        <f ca="1">IF(UW!$K$18="No",UW!AX712-UW!AX709-UW!AX710,UW!AX712-UW!AX709)</f>
        <v>86.594572800000606</v>
      </c>
      <c r="AX21" s="1791">
        <f ca="1">IF(UW!$K$18="No",UW!AY712-UW!AY709-UW!AY710,UW!AY712-UW!AY709)</f>
        <v>86.594572800000606</v>
      </c>
      <c r="AY21" s="1791">
        <f ca="1">IF(UW!$K$18="No",UW!AZ712-UW!AZ709-UW!AZ710,UW!AZ712-UW!AZ709)</f>
        <v>86.594572800000606</v>
      </c>
      <c r="AZ21" s="1791">
        <f ca="1">IF(UW!$K$18="No",UW!BA712-UW!BA709-UW!BA710,UW!BA712-UW!BA709)</f>
        <v>88.326464256000691</v>
      </c>
      <c r="BA21" s="1791">
        <f ca="1">IF(UW!$K$18="No",UW!BB712-UW!BB709-UW!BB710,UW!BB712-UW!BB709)</f>
        <v>88.326464256000691</v>
      </c>
      <c r="BB21" s="1791">
        <f ca="1">IF(UW!$K$18="No",UW!BC712-UW!BC709-UW!BC710,UW!BC712-UW!BC709)</f>
        <v>88.326464256000691</v>
      </c>
      <c r="BC21" s="1791">
        <f ca="1">IF(UW!$K$18="No",UW!BD712-UW!BD709-UW!BD710,UW!BD712-UW!BD709)</f>
        <v>88.326464256000691</v>
      </c>
      <c r="BD21" s="1791">
        <f ca="1">IF(UW!$K$18="No",UW!BE712-UW!BE709-UW!BE710,UW!BE712-UW!BE709)</f>
        <v>88.326464256000691</v>
      </c>
      <c r="BE21" s="1791">
        <f ca="1">IF(UW!$K$18="No",UW!BF712-UW!BF709-UW!BF710,UW!BF712-UW!BF709)</f>
        <v>88.326464256000691</v>
      </c>
      <c r="BF21" s="1791">
        <f ca="1">IF(UW!$K$18="No",UW!BG712-UW!BG709-UW!BG710,UW!BG712-UW!BG709)</f>
        <v>88.326464256000691</v>
      </c>
      <c r="BG21" s="1791">
        <f ca="1">IF(UW!$K$18="No",UW!BH712-UW!BH709-UW!BH710,UW!BH712-UW!BH709)</f>
        <v>88.326464256000691</v>
      </c>
      <c r="BH21" s="1791">
        <f ca="1">IF(UW!$K$18="No",UW!BI712-UW!BI709-UW!BI710,UW!BI712-UW!BI709)</f>
        <v>88.326464256000691</v>
      </c>
      <c r="BI21" s="1791">
        <f ca="1">IF(UW!$K$18="No",UW!BJ712-UW!BJ709-UW!BJ710,UW!BJ712-UW!BJ709)</f>
        <v>88.326464256000691</v>
      </c>
      <c r="BJ21" s="1791">
        <f ca="1">IF(UW!$K$18="No",UW!BK712-UW!BK709-UW!BK710,UW!BK712-UW!BK709)</f>
        <v>88.326464256000691</v>
      </c>
      <c r="BK21" s="1791">
        <f ca="1">IF(UW!$K$18="No",UW!BL712-UW!BL709-UW!BL710,UW!BL712-UW!BL709)</f>
        <v>88.326464256000691</v>
      </c>
      <c r="BL21" s="1791">
        <f ca="1">IF(UW!$K$18="No",UW!BM712-UW!BM709-UW!BM710,UW!BM712-UW!BM709)</f>
        <v>90.09299354112045</v>
      </c>
      <c r="BM21" s="1791">
        <f ca="1">IF(UW!$K$18="No",UW!BN712-UW!BN709-UW!BN710,UW!BN712-UW!BN709)</f>
        <v>90.09299354112045</v>
      </c>
      <c r="BN21" s="1791">
        <f ca="1">IF(UW!$K$18="No",UW!BO712-UW!BO709-UW!BO710,UW!BO712-UW!BO709)</f>
        <v>90.09299354112045</v>
      </c>
      <c r="BO21" s="1791">
        <f ca="1">IF(UW!$K$18="No",UW!BP712-UW!BP709-UW!BP710,UW!BP712-UW!BP709)</f>
        <v>90.09299354112045</v>
      </c>
      <c r="BP21" s="1791">
        <f ca="1">IF(UW!$K$18="No",UW!BQ712-UW!BQ709-UW!BQ710,UW!BQ712-UW!BQ709)</f>
        <v>90.09299354112045</v>
      </c>
      <c r="BQ21" s="1791">
        <f ca="1">IF(UW!$K$18="No",UW!BR712-UW!BR709-UW!BR710,UW!BR712-UW!BR709)</f>
        <v>90.09299354112045</v>
      </c>
      <c r="BR21" s="1791">
        <f ca="1">IF(UW!$K$18="No",UW!BS712-UW!BS709-UW!BS710,UW!BS712-UW!BS709)</f>
        <v>90.09299354112045</v>
      </c>
      <c r="BS21" s="1791">
        <f ca="1">IF(UW!$K$18="No",UW!BT712-UW!BT709-UW!BT710,UW!BT712-UW!BT709)</f>
        <v>90.09299354112045</v>
      </c>
      <c r="BT21" s="1791">
        <f ca="1">IF(UW!$K$18="No",UW!BU712-UW!BU709-UW!BU710,UW!BU712-UW!BU709)</f>
        <v>90.09299354112045</v>
      </c>
      <c r="BU21" s="1791">
        <f ca="1">IF(UW!$K$18="No",UW!BV712-UW!BV709-UW!BV710,UW!BV712-UW!BV709)</f>
        <v>90.09299354112045</v>
      </c>
      <c r="BV21" s="1791">
        <f ca="1">IF(UW!$K$18="No",UW!BW712-UW!BW709-UW!BW710,UW!BW712-UW!BW709)</f>
        <v>90.09299354112045</v>
      </c>
      <c r="BW21" s="1791">
        <f ca="1">IF(UW!$K$18="No",UW!BX712-UW!BX709-UW!BX710,UW!BX712-UW!BX709)</f>
        <v>90.09299354112045</v>
      </c>
      <c r="BX21" s="1791">
        <f ca="1">IF(UW!$K$18="No",UW!BY712-UW!BY709-UW!BY710,UW!BY712-UW!BY709)</f>
        <v>91.894853411942677</v>
      </c>
      <c r="BY21" s="1791">
        <f ca="1">IF(UW!$K$18="No",UW!BZ712-UW!BZ709-UW!BZ710,UW!BZ712-UW!BZ709)</f>
        <v>91.894853411942677</v>
      </c>
      <c r="BZ21" s="1791">
        <f ca="1">IF(UW!$K$18="No",UW!CA712-UW!CA709-UW!CA710,UW!CA712-UW!CA709)</f>
        <v>91.894853411942677</v>
      </c>
      <c r="CA21" s="1791">
        <f ca="1">IF(UW!$K$18="No",UW!CB712-UW!CB709-UW!CB710,UW!CB712-UW!CB709)</f>
        <v>91.894853411942677</v>
      </c>
      <c r="CB21" s="1791">
        <f ca="1">IF(UW!$K$18="No",UW!CC712-UW!CC709-UW!CC710,UW!CC712-UW!CC709)</f>
        <v>91.894853411942677</v>
      </c>
      <c r="CC21" s="1791">
        <f ca="1">IF(UW!$K$18="No",UW!CD712-UW!CD709-UW!CD710,UW!CD712-UW!CD709)</f>
        <v>91.894853411942677</v>
      </c>
      <c r="CD21" s="1791">
        <f ca="1">IF(UW!$K$18="No",UW!CE712-UW!CE709-UW!CE710,UW!CE712-UW!CE709)</f>
        <v>91.894853411942677</v>
      </c>
      <c r="CE21" s="1791">
        <f ca="1">IF(UW!$K$18="No",UW!CF712-UW!CF709-UW!CF710,UW!CF712-UW!CF709)</f>
        <v>91.894853411942677</v>
      </c>
      <c r="CF21" s="1791">
        <f ca="1">IF(UW!$K$18="No",UW!CG712-UW!CG709-UW!CG710,UW!CG712-UW!CG709)</f>
        <v>91.894853411942677</v>
      </c>
      <c r="CG21" s="1791">
        <f ca="1">IF(UW!$K$18="No",UW!CH712-UW!CH709-UW!CH710,UW!CH712-UW!CH709)</f>
        <v>91.894853411942677</v>
      </c>
      <c r="CH21" s="1791">
        <f ca="1">IF(UW!$K$18="No",UW!CI712-UW!CI709-UW!CI710,UW!CI712-UW!CI709)</f>
        <v>91.894853411942677</v>
      </c>
      <c r="CI21" s="1791">
        <f ca="1">IF(UW!$K$18="No",UW!CJ712-UW!CJ709-UW!CJ710,UW!CJ712-UW!CJ709)</f>
        <v>91.894853411942677</v>
      </c>
      <c r="CJ21" s="1791">
        <f ca="1">IF(UW!$K$18="No",UW!CK712-UW!CK709-UW!CK710,UW!CK712-UW!CK709)</f>
        <v>93.732750480179675</v>
      </c>
      <c r="CK21" s="1791">
        <f ca="1">IF(UW!$K$18="No",UW!CL712-UW!CL709-UW!CL710,UW!CL712-UW!CL709)</f>
        <v>93.732750480179675</v>
      </c>
      <c r="CL21" s="1791">
        <f ca="1">IF(UW!$K$18="No",UW!CM712-UW!CM709-UW!CM710,UW!CM712-UW!CM709)</f>
        <v>93.732750480179675</v>
      </c>
      <c r="CM21" s="1791">
        <f ca="1">IF(UW!$K$18="No",UW!CN712-UW!CN709-UW!CN710,UW!CN712-UW!CN709)</f>
        <v>93.732750480179675</v>
      </c>
      <c r="CN21" s="1791">
        <f ca="1">IF(UW!$K$18="No",UW!CO712-UW!CO709-UW!CO710,UW!CO712-UW!CO709)</f>
        <v>93.732750480179675</v>
      </c>
      <c r="CO21" s="1791">
        <f ca="1">IF(UW!$K$18="No",UW!CP712-UW!CP709-UW!CP710,UW!CP712-UW!CP709)</f>
        <v>93.732750480179675</v>
      </c>
      <c r="CP21" s="1791">
        <f ca="1">IF(UW!$K$18="No",UW!CQ712-UW!CQ709-UW!CQ710,UW!CQ712-UW!CQ709)</f>
        <v>93.732750480179675</v>
      </c>
      <c r="CQ21" s="1791">
        <f ca="1">IF(UW!$K$18="No",UW!CR712-UW!CR709-UW!CR710,UW!CR712-UW!CR709)</f>
        <v>93.732750480179675</v>
      </c>
      <c r="CR21" s="1791">
        <f ca="1">IF(UW!$K$18="No",UW!CS712-UW!CS709-UW!CS710,UW!CS712-UW!CS709)</f>
        <v>93.732750480179675</v>
      </c>
      <c r="CS21" s="1791">
        <f ca="1">IF(UW!$K$18="No",UW!CT712-UW!CT709-UW!CT710,UW!CT712-UW!CT709)</f>
        <v>93.732750480179675</v>
      </c>
      <c r="CT21" s="1791">
        <f ca="1">IF(UW!$K$18="No",UW!CU712-UW!CU709-UW!CU710,UW!CU712-UW!CU709)</f>
        <v>93.732750480179675</v>
      </c>
      <c r="CU21" s="1791">
        <f ca="1">IF(UW!$K$18="No",UW!CV712-UW!CV709-UW!CV710,UW!CV712-UW!CV709)</f>
        <v>93.732750480179675</v>
      </c>
      <c r="CV21" s="1791">
        <f ca="1">IF(UW!$K$18="No",UW!CW712-UW!CW709-UW!CW710,UW!CW712-UW!CW709)</f>
        <v>95.607405489783559</v>
      </c>
      <c r="CW21" s="1791">
        <f ca="1">IF(UW!$K$18="No",UW!CX712-UW!CX709-UW!CX710,UW!CX712-UW!CX709)</f>
        <v>95.607405489783559</v>
      </c>
      <c r="CX21" s="1791">
        <f ca="1">IF(UW!$K$18="No",UW!CY712-UW!CY709-UW!CY710,UW!CY712-UW!CY709)</f>
        <v>95.607405489783559</v>
      </c>
      <c r="CY21" s="1791">
        <f ca="1">IF(UW!$K$18="No",UW!CZ712-UW!CZ709-UW!CZ710,UW!CZ712-UW!CZ709)</f>
        <v>95.607405489783559</v>
      </c>
      <c r="CZ21" s="1791">
        <f ca="1">IF(UW!$K$18="No",UW!DA712-UW!DA709-UW!DA710,UW!DA712-UW!DA709)</f>
        <v>95.607405489783559</v>
      </c>
      <c r="DA21" s="1791">
        <f ca="1">IF(UW!$K$18="No",UW!DB712-UW!DB709-UW!DB710,UW!DB712-UW!DB709)</f>
        <v>95.607405489783559</v>
      </c>
      <c r="DB21" s="1791">
        <f ca="1">IF(UW!$K$18="No",UW!DC712-UW!DC709-UW!DC710,UW!DC712-UW!DC709)</f>
        <v>95.607405489783559</v>
      </c>
      <c r="DC21" s="1791">
        <f ca="1">IF(UW!$K$18="No",UW!DD712-UW!DD709-UW!DD710,UW!DD712-UW!DD709)</f>
        <v>95.607405489783559</v>
      </c>
      <c r="DD21" s="1791">
        <f ca="1">IF(UW!$K$18="No",UW!DE712-UW!DE709-UW!DE710,UW!DE712-UW!DE709)</f>
        <v>95.607405489783559</v>
      </c>
      <c r="DE21" s="1791">
        <f ca="1">IF(UW!$K$18="No",UW!DF712-UW!DF709-UW!DF710,UW!DF712-UW!DF709)</f>
        <v>95.607405489783559</v>
      </c>
      <c r="DF21" s="1791">
        <f ca="1">IF(UW!$K$18="No",UW!DG712-UW!DG709-UW!DG710,UW!DG712-UW!DG709)</f>
        <v>95.607405489783559</v>
      </c>
      <c r="DG21" s="1791">
        <f ca="1">IF(UW!$K$18="No",UW!DH712-UW!DH709-UW!DH710,UW!DH712-UW!DH709)</f>
        <v>95.607405489783559</v>
      </c>
      <c r="DH21" s="1791">
        <f ca="1">IF(UW!$K$18="No",UW!DI712-UW!DI709-UW!DI710,UW!DI712-UW!DI709)</f>
        <v>97.519553599580831</v>
      </c>
      <c r="DI21" s="1791">
        <f ca="1">IF(UW!$K$18="No",UW!DJ712-UW!DJ709-UW!DJ710,UW!DJ712-UW!DJ709)</f>
        <v>97.519553599580831</v>
      </c>
      <c r="DJ21" s="1791">
        <f ca="1">IF(UW!$K$18="No",UW!DK712-UW!DK709-UW!DK710,UW!DK712-UW!DK709)</f>
        <v>97.519553599580831</v>
      </c>
      <c r="DK21" s="1791">
        <f ca="1">IF(UW!$K$18="No",UW!DL712-UW!DL709-UW!DL710,UW!DL712-UW!DL709)</f>
        <v>97.519553599580831</v>
      </c>
      <c r="DL21" s="1791">
        <f ca="1">IF(UW!$K$18="No",UW!DM712-UW!DM709-UW!DM710,UW!DM712-UW!DM709)</f>
        <v>97.519553599580831</v>
      </c>
      <c r="DM21" s="1791">
        <f ca="1">IF(UW!$K$18="No",UW!DN712-UW!DN709-UW!DN710,UW!DN712-UW!DN709)</f>
        <v>97.519553599580831</v>
      </c>
      <c r="DN21" s="1791">
        <f ca="1">IF(UW!$K$18="No",UW!DO712-UW!DO709-UW!DO710,UW!DO712-UW!DO709)</f>
        <v>97.519553599580831</v>
      </c>
      <c r="DO21" s="1791">
        <f ca="1">IF(UW!$K$18="No",UW!DP712-UW!DP709-UW!DP710,UW!DP712-UW!DP709)</f>
        <v>97.519553599580831</v>
      </c>
      <c r="DP21" s="1791">
        <f ca="1">IF(UW!$K$18="No",UW!DQ712-UW!DQ709-UW!DQ710,UW!DQ712-UW!DQ709)</f>
        <v>97.519553599580831</v>
      </c>
      <c r="DQ21" s="1791">
        <f ca="1">IF(UW!$K$18="No",UW!DR712-UW!DR709-UW!DR710,UW!DR712-UW!DR709)</f>
        <v>97.519553599580831</v>
      </c>
      <c r="DR21" s="1791">
        <f ca="1">IF(UW!$K$18="No",UW!DS712-UW!DS709-UW!DS710,UW!DS712-UW!DS709)</f>
        <v>97.519553599580831</v>
      </c>
      <c r="DS21" s="1791">
        <f ca="1">IF(UW!$K$18="No",UW!DT712-UW!DT709-UW!DT710,UW!DT712-UW!DT709)</f>
        <v>97.519553599580831</v>
      </c>
      <c r="DT21" s="1791">
        <f ca="1">IF(UW!$K$18="No",UW!DU712-UW!DU709-UW!DU710,UW!DU712-UW!DU709)</f>
        <v>99.469944671571284</v>
      </c>
      <c r="DU21" s="1791">
        <f ca="1">IF(UW!$K$18="No",UW!DV712-UW!DV709-UW!DV710,UW!DV712-UW!DV709)</f>
        <v>99.469944671571284</v>
      </c>
      <c r="DV21" s="1791">
        <f ca="1">IF(UW!$K$18="No",UW!DW712-UW!DW709-UW!DW710,UW!DW712-UW!DW709)</f>
        <v>99.469944671571284</v>
      </c>
      <c r="DW21" s="1791">
        <f ca="1">IF(UW!$K$18="No",UW!DX712-UW!DX709-UW!DX710,UW!DX712-UW!DX709)</f>
        <v>99.469944671571284</v>
      </c>
      <c r="DX21" s="1791">
        <f ca="1">IF(UW!$K$18="No",UW!DY712-UW!DY709-UW!DY710,UW!DY712-UW!DY709)</f>
        <v>99.469944671571284</v>
      </c>
      <c r="DY21" s="1791">
        <f ca="1">IF(UW!$K$18="No",UW!DZ712-UW!DZ709-UW!DZ710,UW!DZ712-UW!DZ709)</f>
        <v>99.469944671571284</v>
      </c>
      <c r="DZ21" s="1791">
        <f ca="1">IF(UW!$K$18="No",UW!EA712-UW!EA709-UW!EA710,UW!EA712-UW!EA709)</f>
        <v>99.469944671571284</v>
      </c>
      <c r="EA21" s="1791">
        <f ca="1">IF(UW!$K$18="No",UW!EB712-UW!EB709-UW!EB710,UW!EB712-UW!EB709)</f>
        <v>99.469944671571284</v>
      </c>
      <c r="EB21" s="1791">
        <f ca="1">IF(UW!$K$18="No",UW!EC712-UW!EC709-UW!EC710,UW!EC712-UW!EC709)</f>
        <v>99.469944671571284</v>
      </c>
      <c r="EC21" s="1791">
        <f ca="1">IF(UW!$K$18="No",UW!ED712-UW!ED709-UW!ED710,UW!ED712-UW!ED709)</f>
        <v>99.469944671571284</v>
      </c>
      <c r="ED21" s="1791">
        <f ca="1">IF(UW!$K$18="No",UW!EE712-UW!EE709-UW!EE710,UW!EE712-UW!EE709)</f>
        <v>99.469944671571284</v>
      </c>
      <c r="EE21" s="1791">
        <f ca="1">IF(UW!$K$18="No",UW!EF712-UW!EF709-UW!EF710,UW!EF712-UW!EF709)</f>
        <v>99.469944671571284</v>
      </c>
      <c r="EF21" s="1791"/>
      <c r="EG21" s="1791"/>
    </row>
    <row r="22" spans="2:137">
      <c r="B22" s="60" t="s">
        <v>1313</v>
      </c>
      <c r="C22" s="60"/>
      <c r="D22" s="1833">
        <f t="shared" ref="D22:AI22" ca="1" si="19">D20-D21-D19</f>
        <v>-81.600000000000364</v>
      </c>
      <c r="E22" s="1833">
        <f t="shared" ca="1" si="19"/>
        <v>-81.600000000000364</v>
      </c>
      <c r="F22" s="1833">
        <f t="shared" ca="1" si="19"/>
        <v>-81.600000000000364</v>
      </c>
      <c r="G22" s="1833">
        <f t="shared" ca="1" si="19"/>
        <v>-81.600000000000364</v>
      </c>
      <c r="H22" s="1833">
        <f t="shared" ca="1" si="19"/>
        <v>-81.600000000000364</v>
      </c>
      <c r="I22" s="1833">
        <f t="shared" ca="1" si="19"/>
        <v>-81.600000000000364</v>
      </c>
      <c r="J22" s="1833">
        <f t="shared" ca="1" si="19"/>
        <v>-81.600000000000364</v>
      </c>
      <c r="K22" s="1833">
        <f t="shared" ca="1" si="19"/>
        <v>-81.600000000000364</v>
      </c>
      <c r="L22" s="1833">
        <f t="shared" ca="1" si="19"/>
        <v>-81.600000000000364</v>
      </c>
      <c r="M22" s="1833">
        <f t="shared" ca="1" si="19"/>
        <v>-81.600000000000364</v>
      </c>
      <c r="N22" s="1833">
        <f t="shared" ca="1" si="19"/>
        <v>-81.600000000000364</v>
      </c>
      <c r="O22" s="1833">
        <f t="shared" ca="1" si="19"/>
        <v>-81.600000000000364</v>
      </c>
      <c r="P22" s="1833">
        <f t="shared" ca="1" si="19"/>
        <v>-83.231999999999971</v>
      </c>
      <c r="Q22" s="1833">
        <f t="shared" ca="1" si="19"/>
        <v>-83.231999999999971</v>
      </c>
      <c r="R22" s="1833">
        <f t="shared" ca="1" si="19"/>
        <v>-83.231999999999971</v>
      </c>
      <c r="S22" s="1833">
        <f t="shared" ca="1" si="19"/>
        <v>-83.231999999999971</v>
      </c>
      <c r="T22" s="1833">
        <f t="shared" ca="1" si="19"/>
        <v>-83.231999999999971</v>
      </c>
      <c r="U22" s="1833">
        <f t="shared" ca="1" si="19"/>
        <v>-83.231999999999971</v>
      </c>
      <c r="V22" s="1833">
        <f t="shared" ca="1" si="19"/>
        <v>-83.231999999999971</v>
      </c>
      <c r="W22" s="1833">
        <f t="shared" ca="1" si="19"/>
        <v>-83.231999999999971</v>
      </c>
      <c r="X22" s="1833">
        <f t="shared" ca="1" si="19"/>
        <v>-83.231999999999971</v>
      </c>
      <c r="Y22" s="1833">
        <f t="shared" ca="1" si="19"/>
        <v>-83.231999999999971</v>
      </c>
      <c r="Z22" s="1833">
        <f t="shared" ca="1" si="19"/>
        <v>-83.231999999999971</v>
      </c>
      <c r="AA22" s="1833">
        <f t="shared" ca="1" si="19"/>
        <v>-83.231999999999971</v>
      </c>
      <c r="AB22" s="1833">
        <f t="shared" ca="1" si="19"/>
        <v>-84.896640000000843</v>
      </c>
      <c r="AC22" s="1833">
        <f t="shared" ca="1" si="19"/>
        <v>-84.896640000000843</v>
      </c>
      <c r="AD22" s="1833">
        <f t="shared" ca="1" si="19"/>
        <v>-84.896640000000843</v>
      </c>
      <c r="AE22" s="1833">
        <f t="shared" ca="1" si="19"/>
        <v>-84.896640000000843</v>
      </c>
      <c r="AF22" s="1833">
        <f t="shared" ca="1" si="19"/>
        <v>-84.896640000000843</v>
      </c>
      <c r="AG22" s="1833">
        <f t="shared" ca="1" si="19"/>
        <v>-84.896640000000843</v>
      </c>
      <c r="AH22" s="1833">
        <f t="shared" ca="1" si="19"/>
        <v>-84.896640000000843</v>
      </c>
      <c r="AI22" s="1833">
        <f t="shared" ca="1" si="19"/>
        <v>-84.896640000000843</v>
      </c>
      <c r="AJ22" s="1833">
        <f t="shared" ref="AJ22:BO22" ca="1" si="20">AJ20-AJ21-AJ19</f>
        <v>-84.896640000000843</v>
      </c>
      <c r="AK22" s="1833">
        <f t="shared" ca="1" si="20"/>
        <v>-84.896640000000843</v>
      </c>
      <c r="AL22" s="1833">
        <f t="shared" ca="1" si="20"/>
        <v>-84.896640000000843</v>
      </c>
      <c r="AM22" s="1833">
        <f t="shared" ca="1" si="20"/>
        <v>-84.896640000000843</v>
      </c>
      <c r="AN22" s="1833">
        <f t="shared" ca="1" si="20"/>
        <v>-86.594572800000606</v>
      </c>
      <c r="AO22" s="1833">
        <f t="shared" ca="1" si="20"/>
        <v>-86.594572800000606</v>
      </c>
      <c r="AP22" s="1833">
        <f t="shared" ca="1" si="20"/>
        <v>-86.594572800000606</v>
      </c>
      <c r="AQ22" s="1833">
        <f t="shared" ca="1" si="20"/>
        <v>-86.594572800000606</v>
      </c>
      <c r="AR22" s="1833">
        <f t="shared" ca="1" si="20"/>
        <v>-86.594572800000606</v>
      </c>
      <c r="AS22" s="1833">
        <f t="shared" ca="1" si="20"/>
        <v>-86.594572800000606</v>
      </c>
      <c r="AT22" s="1833">
        <f t="shared" ca="1" si="20"/>
        <v>-86.594572800000606</v>
      </c>
      <c r="AU22" s="1833">
        <f t="shared" ca="1" si="20"/>
        <v>-86.594572800000606</v>
      </c>
      <c r="AV22" s="1833">
        <f t="shared" ca="1" si="20"/>
        <v>-86.594572800000606</v>
      </c>
      <c r="AW22" s="1833">
        <f t="shared" ca="1" si="20"/>
        <v>-86.594572800000606</v>
      </c>
      <c r="AX22" s="1833">
        <f t="shared" ca="1" si="20"/>
        <v>-86.594572800000606</v>
      </c>
      <c r="AY22" s="1833">
        <f t="shared" ca="1" si="20"/>
        <v>-86.594572800000606</v>
      </c>
      <c r="AZ22" s="1833">
        <f t="shared" ca="1" si="20"/>
        <v>-88.326464256000691</v>
      </c>
      <c r="BA22" s="1833">
        <f t="shared" ca="1" si="20"/>
        <v>-88.326464256000691</v>
      </c>
      <c r="BB22" s="1833">
        <f t="shared" ca="1" si="20"/>
        <v>-88.326464256000691</v>
      </c>
      <c r="BC22" s="1833">
        <f t="shared" ca="1" si="20"/>
        <v>-88.326464256000691</v>
      </c>
      <c r="BD22" s="1833">
        <f t="shared" ca="1" si="20"/>
        <v>-88.326464256000691</v>
      </c>
      <c r="BE22" s="1833">
        <f t="shared" ca="1" si="20"/>
        <v>-88.326464256000691</v>
      </c>
      <c r="BF22" s="1833">
        <f t="shared" ca="1" si="20"/>
        <v>-88.326464256000691</v>
      </c>
      <c r="BG22" s="1833">
        <f t="shared" ca="1" si="20"/>
        <v>-88.326464256000691</v>
      </c>
      <c r="BH22" s="1833">
        <f t="shared" ca="1" si="20"/>
        <v>-88.326464256000691</v>
      </c>
      <c r="BI22" s="1833">
        <f t="shared" ca="1" si="20"/>
        <v>-88.326464256000691</v>
      </c>
      <c r="BJ22" s="1833">
        <f t="shared" ca="1" si="20"/>
        <v>-88.326464256000691</v>
      </c>
      <c r="BK22" s="1833">
        <f t="shared" ca="1" si="20"/>
        <v>-88.326464256000691</v>
      </c>
      <c r="BL22" s="1833">
        <f t="shared" ca="1" si="20"/>
        <v>-90.09299354112045</v>
      </c>
      <c r="BM22" s="1833">
        <f t="shared" ca="1" si="20"/>
        <v>-90.09299354112045</v>
      </c>
      <c r="BN22" s="1833">
        <f t="shared" ca="1" si="20"/>
        <v>-90.09299354112045</v>
      </c>
      <c r="BO22" s="1833">
        <f t="shared" ca="1" si="20"/>
        <v>-90.09299354112045</v>
      </c>
      <c r="BP22" s="1833">
        <f t="shared" ref="BP22:CU22" ca="1" si="21">BP20-BP21-BP19</f>
        <v>-90.09299354112045</v>
      </c>
      <c r="BQ22" s="1833">
        <f t="shared" ca="1" si="21"/>
        <v>-90.09299354112045</v>
      </c>
      <c r="BR22" s="1833">
        <f t="shared" ca="1" si="21"/>
        <v>-90.09299354112045</v>
      </c>
      <c r="BS22" s="1833">
        <f t="shared" ca="1" si="21"/>
        <v>-90.09299354112045</v>
      </c>
      <c r="BT22" s="1833">
        <f t="shared" ca="1" si="21"/>
        <v>-90.09299354112045</v>
      </c>
      <c r="BU22" s="1833">
        <f t="shared" ca="1" si="21"/>
        <v>-90.09299354112045</v>
      </c>
      <c r="BV22" s="1833">
        <f t="shared" ca="1" si="21"/>
        <v>-90.09299354112045</v>
      </c>
      <c r="BW22" s="1833">
        <f t="shared" ca="1" si="21"/>
        <v>-90.09299354112045</v>
      </c>
      <c r="BX22" s="1833">
        <f t="shared" ca="1" si="21"/>
        <v>-91.894853411942677</v>
      </c>
      <c r="BY22" s="1833">
        <f t="shared" ca="1" si="21"/>
        <v>-91.894853411942677</v>
      </c>
      <c r="BZ22" s="1833">
        <f t="shared" ca="1" si="21"/>
        <v>-91.894853411942677</v>
      </c>
      <c r="CA22" s="1833">
        <f t="shared" ca="1" si="21"/>
        <v>-91.894853411942677</v>
      </c>
      <c r="CB22" s="1833">
        <f t="shared" ca="1" si="21"/>
        <v>-91.894853411942677</v>
      </c>
      <c r="CC22" s="1833">
        <f t="shared" ca="1" si="21"/>
        <v>-91.894853411942677</v>
      </c>
      <c r="CD22" s="1833">
        <f t="shared" ca="1" si="21"/>
        <v>-91.894853411942677</v>
      </c>
      <c r="CE22" s="1833">
        <f t="shared" ca="1" si="21"/>
        <v>-91.894853411942677</v>
      </c>
      <c r="CF22" s="1833">
        <f t="shared" ca="1" si="21"/>
        <v>-91.894853411942677</v>
      </c>
      <c r="CG22" s="1833">
        <f t="shared" ca="1" si="21"/>
        <v>-91.894853411942677</v>
      </c>
      <c r="CH22" s="1833">
        <f t="shared" ca="1" si="21"/>
        <v>-91.894853411942677</v>
      </c>
      <c r="CI22" s="1833">
        <f t="shared" ca="1" si="21"/>
        <v>-91.894853411942677</v>
      </c>
      <c r="CJ22" s="1833">
        <f t="shared" ca="1" si="21"/>
        <v>-93.732750480179675</v>
      </c>
      <c r="CK22" s="1833">
        <f t="shared" ca="1" si="21"/>
        <v>-93.732750480179675</v>
      </c>
      <c r="CL22" s="1833">
        <f t="shared" ca="1" si="21"/>
        <v>-93.732750480179675</v>
      </c>
      <c r="CM22" s="1833">
        <f t="shared" ca="1" si="21"/>
        <v>-93.732750480179675</v>
      </c>
      <c r="CN22" s="1833">
        <f t="shared" ca="1" si="21"/>
        <v>-93.732750480179675</v>
      </c>
      <c r="CO22" s="1833">
        <f t="shared" ca="1" si="21"/>
        <v>-93.732750480179675</v>
      </c>
      <c r="CP22" s="1833">
        <f t="shared" ca="1" si="21"/>
        <v>-93.732750480179675</v>
      </c>
      <c r="CQ22" s="1833">
        <f t="shared" ca="1" si="21"/>
        <v>-93.732750480179675</v>
      </c>
      <c r="CR22" s="1833">
        <f t="shared" ca="1" si="21"/>
        <v>-93.732750480179675</v>
      </c>
      <c r="CS22" s="1833">
        <f t="shared" ca="1" si="21"/>
        <v>-93.732750480179675</v>
      </c>
      <c r="CT22" s="1833">
        <f t="shared" ca="1" si="21"/>
        <v>-93.732750480179675</v>
      </c>
      <c r="CU22" s="1833">
        <f t="shared" ca="1" si="21"/>
        <v>-93.732750480179675</v>
      </c>
      <c r="CV22" s="1833">
        <f t="shared" ref="CV22:EA22" ca="1" si="22">CV20-CV21-CV19</f>
        <v>-95.607405489783559</v>
      </c>
      <c r="CW22" s="1833">
        <f t="shared" ca="1" si="22"/>
        <v>-95.607405489783559</v>
      </c>
      <c r="CX22" s="1833">
        <f t="shared" ca="1" si="22"/>
        <v>-95.607405489783559</v>
      </c>
      <c r="CY22" s="1833">
        <f t="shared" ca="1" si="22"/>
        <v>-95.607405489783559</v>
      </c>
      <c r="CZ22" s="1833">
        <f t="shared" ca="1" si="22"/>
        <v>-95.607405489783559</v>
      </c>
      <c r="DA22" s="1833">
        <f t="shared" ca="1" si="22"/>
        <v>-95.607405489783559</v>
      </c>
      <c r="DB22" s="1833">
        <f t="shared" ca="1" si="22"/>
        <v>-95.607405489783559</v>
      </c>
      <c r="DC22" s="1833">
        <f t="shared" ca="1" si="22"/>
        <v>-95.607405489783559</v>
      </c>
      <c r="DD22" s="1833">
        <f t="shared" ca="1" si="22"/>
        <v>-95.607405489783559</v>
      </c>
      <c r="DE22" s="1833">
        <f t="shared" ca="1" si="22"/>
        <v>-95.607405489783559</v>
      </c>
      <c r="DF22" s="1833">
        <f t="shared" ca="1" si="22"/>
        <v>-95.607405489783559</v>
      </c>
      <c r="DG22" s="1833">
        <f t="shared" ca="1" si="22"/>
        <v>-95.607405489783559</v>
      </c>
      <c r="DH22" s="1833">
        <f t="shared" ca="1" si="22"/>
        <v>-97.519553599580831</v>
      </c>
      <c r="DI22" s="1833">
        <f t="shared" ca="1" si="22"/>
        <v>-97.519553599580831</v>
      </c>
      <c r="DJ22" s="1833">
        <f t="shared" ca="1" si="22"/>
        <v>-97.519553599580831</v>
      </c>
      <c r="DK22" s="1833">
        <f t="shared" ca="1" si="22"/>
        <v>-97.519553599580831</v>
      </c>
      <c r="DL22" s="1833">
        <f t="shared" ca="1" si="22"/>
        <v>-97.519553599580831</v>
      </c>
      <c r="DM22" s="1833">
        <f t="shared" ca="1" si="22"/>
        <v>-97.519553599580831</v>
      </c>
      <c r="DN22" s="1833">
        <f t="shared" ca="1" si="22"/>
        <v>-97.519553599580831</v>
      </c>
      <c r="DO22" s="1833">
        <f t="shared" ca="1" si="22"/>
        <v>-97.519553599580831</v>
      </c>
      <c r="DP22" s="1833">
        <f t="shared" ca="1" si="22"/>
        <v>-97.519553599580831</v>
      </c>
      <c r="DQ22" s="1833">
        <f t="shared" ca="1" si="22"/>
        <v>-97.519553599580831</v>
      </c>
      <c r="DR22" s="1833">
        <f t="shared" ca="1" si="22"/>
        <v>-97.519553599580831</v>
      </c>
      <c r="DS22" s="1833">
        <f t="shared" ca="1" si="22"/>
        <v>-97.519553599580831</v>
      </c>
      <c r="DT22" s="1833">
        <f t="shared" ca="1" si="22"/>
        <v>-99.469944671571284</v>
      </c>
      <c r="DU22" s="1833">
        <f t="shared" ca="1" si="22"/>
        <v>-99.469944671571284</v>
      </c>
      <c r="DV22" s="1833">
        <f t="shared" ca="1" si="22"/>
        <v>-99.469944671571284</v>
      </c>
      <c r="DW22" s="1833">
        <f t="shared" ca="1" si="22"/>
        <v>-99.469944671571284</v>
      </c>
      <c r="DX22" s="1833">
        <f t="shared" ca="1" si="22"/>
        <v>-99.469944671571284</v>
      </c>
      <c r="DY22" s="1833">
        <f t="shared" ca="1" si="22"/>
        <v>-99.469944671571284</v>
      </c>
      <c r="DZ22" s="1833">
        <f t="shared" ca="1" si="22"/>
        <v>-99.469944671571284</v>
      </c>
      <c r="EA22" s="1833">
        <f t="shared" ca="1" si="22"/>
        <v>-99.469944671571284</v>
      </c>
      <c r="EB22" s="1833">
        <f t="shared" ref="EB22:FG22" ca="1" si="23">EB20-EB21-EB19</f>
        <v>-99.469944671571284</v>
      </c>
      <c r="EC22" s="1833">
        <f t="shared" ca="1" si="23"/>
        <v>-99.469944671571284</v>
      </c>
      <c r="ED22" s="1833">
        <f t="shared" ca="1" si="23"/>
        <v>-99.469944671571284</v>
      </c>
      <c r="EE22" s="1833">
        <f t="shared" ca="1" si="23"/>
        <v>-99.469944671571284</v>
      </c>
      <c r="EF22" s="1833"/>
      <c r="EG22" s="1833"/>
    </row>
    <row r="23" spans="2:137">
      <c r="C23" s="415" t="s">
        <v>1279</v>
      </c>
      <c r="D23" s="1834">
        <f ca="1">D22+D90-UW!E714</f>
        <v>11681.25</v>
      </c>
      <c r="E23" s="1834">
        <f ca="1">E22+E90-UW!F714</f>
        <v>11681.25</v>
      </c>
      <c r="F23" s="1834">
        <f ca="1">F22+F90-UW!G714</f>
        <v>11681.25</v>
      </c>
      <c r="G23" s="1834">
        <f ca="1">G22+G90-UW!H714</f>
        <v>11681.25</v>
      </c>
      <c r="H23" s="1834">
        <f ca="1">H22+H90-UW!I714</f>
        <v>11681.25</v>
      </c>
      <c r="I23" s="1834">
        <f ca="1">I22+I90-UW!J714</f>
        <v>11681.25</v>
      </c>
      <c r="J23" s="1834">
        <f ca="1">J22+J90-UW!K714</f>
        <v>11681.25</v>
      </c>
      <c r="K23" s="1834">
        <f ca="1">K22+K90-UW!L714</f>
        <v>11681.25</v>
      </c>
      <c r="L23" s="1834">
        <f ca="1">L22+L90-UW!M714</f>
        <v>11681.25</v>
      </c>
      <c r="M23" s="1834">
        <f ca="1">M22+M90-UW!N714</f>
        <v>11681.25</v>
      </c>
      <c r="N23" s="1834">
        <f ca="1">N22+N90-UW!O714</f>
        <v>11681.25</v>
      </c>
      <c r="O23" s="1834">
        <f ca="1">O22+O90-UW!P714</f>
        <v>11681.25</v>
      </c>
      <c r="P23" s="1834">
        <f ca="1">P22+P90-UW!Q714</f>
        <v>12265.3125</v>
      </c>
      <c r="Q23" s="1834">
        <f ca="1">Q22+Q90-UW!R714</f>
        <v>12265.3125</v>
      </c>
      <c r="R23" s="1834">
        <f ca="1">R22+R90-UW!S714</f>
        <v>12265.3125</v>
      </c>
      <c r="S23" s="1834">
        <f ca="1">S22+S90-UW!T714</f>
        <v>12265.3125</v>
      </c>
      <c r="T23" s="1834">
        <f ca="1">T22+T90-UW!U714</f>
        <v>12265.3125</v>
      </c>
      <c r="U23" s="1834">
        <f ca="1">U22+U90-UW!V714</f>
        <v>12265.3125</v>
      </c>
      <c r="V23" s="1834">
        <f ca="1">V22+V90-UW!W714</f>
        <v>12265.3125</v>
      </c>
      <c r="W23" s="1834">
        <f ca="1">W22+W90-UW!X714</f>
        <v>12265.3125</v>
      </c>
      <c r="X23" s="1834">
        <f ca="1">X22+X90-UW!Y714</f>
        <v>12265.3125</v>
      </c>
      <c r="Y23" s="1834">
        <f ca="1">Y22+Y90-UW!Z714</f>
        <v>12265.3125</v>
      </c>
      <c r="Z23" s="1834">
        <f ca="1">Z22+Z90-UW!AA714</f>
        <v>12265.3125</v>
      </c>
      <c r="AA23" s="1834">
        <f ca="1">AA22+AA90-UW!AB714</f>
        <v>12265.3125</v>
      </c>
      <c r="AB23" s="1834">
        <f ca="1">AB22+AB90-UW!AC714</f>
        <v>12878.578125</v>
      </c>
      <c r="AC23" s="1834">
        <f ca="1">AC22+AC90-UW!AD714</f>
        <v>12878.578125</v>
      </c>
      <c r="AD23" s="1834">
        <f ca="1">AD22+AD90-UW!AE714</f>
        <v>12878.578125</v>
      </c>
      <c r="AE23" s="1834">
        <f ca="1">AE22+AE90-UW!AF714</f>
        <v>12878.578125</v>
      </c>
      <c r="AF23" s="1834">
        <f ca="1">AF22+AF90-UW!AG714</f>
        <v>12878.578125</v>
      </c>
      <c r="AG23" s="1834">
        <f ca="1">AG22+AG90-UW!AH714</f>
        <v>12878.578125</v>
      </c>
      <c r="AH23" s="1834">
        <f ca="1">AH22+AH90-UW!AI714</f>
        <v>12878.578125</v>
      </c>
      <c r="AI23" s="1834">
        <f ca="1">AI22+AI90-UW!AJ714</f>
        <v>12878.578125</v>
      </c>
      <c r="AJ23" s="1834">
        <f ca="1">AJ22+AJ90-UW!AK714</f>
        <v>12878.578125</v>
      </c>
      <c r="AK23" s="1834">
        <f ca="1">AK22+AK90-UW!AL714</f>
        <v>12878.578125</v>
      </c>
      <c r="AL23" s="1834">
        <f ca="1">AL22+AL90-UW!AM714</f>
        <v>12878.578125</v>
      </c>
      <c r="AM23" s="1834">
        <f ca="1">AM22+AM90-UW!AN714</f>
        <v>12878.578125</v>
      </c>
      <c r="AN23" s="1834">
        <f ca="1">AN22+AN90-UW!AO714</f>
        <v>13522.507031250001</v>
      </c>
      <c r="AO23" s="1834">
        <f ca="1">AO22+AO90-UW!AP714</f>
        <v>13522.507031250001</v>
      </c>
      <c r="AP23" s="1834">
        <f ca="1">AP22+AP90-UW!AQ714</f>
        <v>13522.507031250001</v>
      </c>
      <c r="AQ23" s="1834">
        <f ca="1">AQ22+AQ90-UW!AR714</f>
        <v>13522.507031250001</v>
      </c>
      <c r="AR23" s="1834">
        <f ca="1">AR22+AR90-UW!AS714</f>
        <v>13522.507031250001</v>
      </c>
      <c r="AS23" s="1834">
        <f ca="1">AS22+AS90-UW!AT714</f>
        <v>13522.507031250001</v>
      </c>
      <c r="AT23" s="1834">
        <f ca="1">AT22+AT90-UW!AU714</f>
        <v>13522.507031250001</v>
      </c>
      <c r="AU23" s="1834">
        <f ca="1">AU22+AU90-UW!AV714</f>
        <v>13522.507031250001</v>
      </c>
      <c r="AV23" s="1834">
        <f ca="1">AV22+AV90-UW!AW714</f>
        <v>13522.507031250001</v>
      </c>
      <c r="AW23" s="1834">
        <f ca="1">AW22+AW90-UW!AX714</f>
        <v>13522.507031250001</v>
      </c>
      <c r="AX23" s="1834">
        <f ca="1">AX22+AX90-UW!AY714</f>
        <v>13522.507031250001</v>
      </c>
      <c r="AY23" s="1834">
        <f ca="1">AY22+AY90-UW!AZ714</f>
        <v>13522.507031250001</v>
      </c>
      <c r="AZ23" s="1834">
        <f ca="1">AZ22+AZ90-UW!BA714</f>
        <v>14198.632382812501</v>
      </c>
      <c r="BA23" s="1834">
        <f ca="1">BA22+BA90-UW!BB714</f>
        <v>14198.632382812501</v>
      </c>
      <c r="BB23" s="1834">
        <f ca="1">BB22+BB90-UW!BC714</f>
        <v>14198.632382812501</v>
      </c>
      <c r="BC23" s="1834">
        <f ca="1">BC22+BC90-UW!BD714</f>
        <v>14198.632382812501</v>
      </c>
      <c r="BD23" s="1834">
        <f ca="1">BD22+BD90-UW!BE714</f>
        <v>14198.632382812501</v>
      </c>
      <c r="BE23" s="1834">
        <f ca="1">BE22+BE90-UW!BF714</f>
        <v>14198.632382812501</v>
      </c>
      <c r="BF23" s="1834">
        <f ca="1">BF22+BF90-UW!BG714</f>
        <v>14198.632382812501</v>
      </c>
      <c r="BG23" s="1834">
        <f ca="1">BG22+BG90-UW!BH714</f>
        <v>14198.632382812501</v>
      </c>
      <c r="BH23" s="1834">
        <f ca="1">BH22+BH90-UW!BI714</f>
        <v>14198.632382812501</v>
      </c>
      <c r="BI23" s="1834">
        <f ca="1">BI22+BI90-UW!BJ714</f>
        <v>14198.632382812501</v>
      </c>
      <c r="BJ23" s="1834">
        <f ca="1">BJ22+BJ90-UW!BK714</f>
        <v>14198.632382812501</v>
      </c>
      <c r="BK23" s="1834">
        <f ca="1">BK22+BK90-UW!BL714</f>
        <v>14198.632382812501</v>
      </c>
      <c r="BL23" s="1834">
        <f ca="1">BL22+BL90-UW!BM714</f>
        <v>14908.564001953126</v>
      </c>
      <c r="BM23" s="1834">
        <f ca="1">BM22+BM90-UW!BN714</f>
        <v>14908.564001953126</v>
      </c>
      <c r="BN23" s="1834">
        <f ca="1">BN22+BN90-UW!BO714</f>
        <v>14908.564001953126</v>
      </c>
      <c r="BO23" s="1834">
        <f ca="1">BO22+BO90-UW!BP714</f>
        <v>14908.564001953126</v>
      </c>
      <c r="BP23" s="1834">
        <f ca="1">BP22+BP90-UW!BQ714</f>
        <v>14908.564001953126</v>
      </c>
      <c r="BQ23" s="1834">
        <f ca="1">BQ22+BQ90-UW!BR714</f>
        <v>14908.564001953126</v>
      </c>
      <c r="BR23" s="1834">
        <f ca="1">BR22+BR90-UW!BS714</f>
        <v>14908.564001953126</v>
      </c>
      <c r="BS23" s="1834">
        <f ca="1">BS22+BS90-UW!BT714</f>
        <v>14908.564001953126</v>
      </c>
      <c r="BT23" s="1834">
        <f ca="1">BT22+BT90-UW!BU714</f>
        <v>14908.564001953126</v>
      </c>
      <c r="BU23" s="1834">
        <f ca="1">BU22+BU90-UW!BV714</f>
        <v>14908.564001953126</v>
      </c>
      <c r="BV23" s="1834">
        <f ca="1">BV22+BV90-UW!BW714</f>
        <v>14908.564001953126</v>
      </c>
      <c r="BW23" s="1834">
        <f ca="1">BW22+BW90-UW!BX714</f>
        <v>14908.564001953126</v>
      </c>
      <c r="BX23" s="1834">
        <f ca="1">BX22+BX90-UW!BY714</f>
        <v>15653.992202050782</v>
      </c>
      <c r="BY23" s="1834">
        <f ca="1">BY22+BY90-UW!BZ714</f>
        <v>15653.992202050782</v>
      </c>
      <c r="BZ23" s="1834">
        <f ca="1">BZ22+BZ90-UW!CA714</f>
        <v>15653.992202050782</v>
      </c>
      <c r="CA23" s="1834">
        <f ca="1">CA22+CA90-UW!CB714</f>
        <v>15653.992202050782</v>
      </c>
      <c r="CB23" s="1834">
        <f ca="1">CB22+CB90-UW!CC714</f>
        <v>15653.992202050782</v>
      </c>
      <c r="CC23" s="1834">
        <f ca="1">CC22+CC90-UW!CD714</f>
        <v>15653.992202050782</v>
      </c>
      <c r="CD23" s="1834">
        <f ca="1">CD22+CD90-UW!CE714</f>
        <v>15653.992202050782</v>
      </c>
      <c r="CE23" s="1834">
        <f ca="1">CE22+CE90-UW!CF714</f>
        <v>15653.992202050782</v>
      </c>
      <c r="CF23" s="1834">
        <f ca="1">CF22+CF90-UW!CG714</f>
        <v>15653.992202050782</v>
      </c>
      <c r="CG23" s="1834">
        <f ca="1">CG22+CG90-UW!CH714</f>
        <v>15653.992202050782</v>
      </c>
      <c r="CH23" s="1834">
        <f ca="1">CH22+CH90-UW!CI714</f>
        <v>15653.992202050782</v>
      </c>
      <c r="CI23" s="1834">
        <f ca="1">CI22+CI90-UW!CJ714</f>
        <v>15653.992202050782</v>
      </c>
      <c r="CJ23" s="1834">
        <f ca="1">CJ22+CJ90-UW!CK714</f>
        <v>16436.691812153324</v>
      </c>
      <c r="CK23" s="1834">
        <f ca="1">CK22+CK90-UW!CL714</f>
        <v>16436.691812153324</v>
      </c>
      <c r="CL23" s="1834">
        <f ca="1">CL22+CL90-UW!CM714</f>
        <v>16436.691812153324</v>
      </c>
      <c r="CM23" s="1834">
        <f ca="1">CM22+CM90-UW!CN714</f>
        <v>16436.691812153324</v>
      </c>
      <c r="CN23" s="1834">
        <f ca="1">CN22+CN90-UW!CO714</f>
        <v>16436.691812153324</v>
      </c>
      <c r="CO23" s="1834">
        <f ca="1">CO22+CO90-UW!CP714</f>
        <v>16436.691812153324</v>
      </c>
      <c r="CP23" s="1834">
        <f ca="1">CP22+CP90-UW!CQ714</f>
        <v>16436.691812153324</v>
      </c>
      <c r="CQ23" s="1834">
        <f ca="1">CQ22+CQ90-UW!CR714</f>
        <v>16436.691812153324</v>
      </c>
      <c r="CR23" s="1834">
        <f ca="1">CR22+CR90-UW!CS714</f>
        <v>16436.691812153324</v>
      </c>
      <c r="CS23" s="1834">
        <f ca="1">CS22+CS90-UW!CT714</f>
        <v>16436.691812153324</v>
      </c>
      <c r="CT23" s="1834">
        <f ca="1">CT22+CT90-UW!CU714</f>
        <v>16436.691812153324</v>
      </c>
      <c r="CU23" s="1834">
        <f ca="1">CU22+CU90-UW!CV714</f>
        <v>16436.691812153324</v>
      </c>
      <c r="CV23" s="1834">
        <f ca="1">CV22+CV90-UW!CW714</f>
        <v>17258.526402760992</v>
      </c>
      <c r="CW23" s="1834">
        <f ca="1">CW22+CW90-UW!CX714</f>
        <v>17258.526402760992</v>
      </c>
      <c r="CX23" s="1834">
        <f ca="1">CX22+CX90-UW!CY714</f>
        <v>17258.526402760992</v>
      </c>
      <c r="CY23" s="1834">
        <f ca="1">CY22+CY90-UW!CZ714</f>
        <v>17258.526402760992</v>
      </c>
      <c r="CZ23" s="1834">
        <f ca="1">CZ22+CZ90-UW!DA714</f>
        <v>17258.526402760992</v>
      </c>
      <c r="DA23" s="1834">
        <f ca="1">DA22+DA90-UW!DB714</f>
        <v>17258.526402760992</v>
      </c>
      <c r="DB23" s="1834">
        <f ca="1">DB22+DB90-UW!DC714</f>
        <v>17258.526402760992</v>
      </c>
      <c r="DC23" s="1834">
        <f ca="1">DC22+DC90-UW!DD714</f>
        <v>17258.526402760992</v>
      </c>
      <c r="DD23" s="1834">
        <f ca="1">DD22+DD90-UW!DE714</f>
        <v>17258.526402760992</v>
      </c>
      <c r="DE23" s="1834">
        <f ca="1">DE22+DE90-UW!DF714</f>
        <v>17258.526402760992</v>
      </c>
      <c r="DF23" s="1834">
        <f ca="1">DF22+DF90-UW!DG714</f>
        <v>17258.526402760992</v>
      </c>
      <c r="DG23" s="1834">
        <f ca="1">DG22+DG90-UW!DH714</f>
        <v>17258.526402760992</v>
      </c>
      <c r="DH23" s="1834">
        <f ca="1">DH22+DH90-UW!DI714</f>
        <v>18121.452722899041</v>
      </c>
      <c r="DI23" s="1834">
        <f ca="1">DI22+DI90-UW!DJ714</f>
        <v>18121.452722899041</v>
      </c>
      <c r="DJ23" s="1834">
        <f ca="1">DJ22+DJ90-UW!DK714</f>
        <v>18121.452722899041</v>
      </c>
      <c r="DK23" s="1834">
        <f ca="1">DK22+DK90-UW!DL714</f>
        <v>18121.452722899041</v>
      </c>
      <c r="DL23" s="1834">
        <f ca="1">DL22+DL90-UW!DM714</f>
        <v>18121.452722899041</v>
      </c>
      <c r="DM23" s="1834">
        <f ca="1">DM22+DM90-UW!DN714</f>
        <v>18121.452722899041</v>
      </c>
      <c r="DN23" s="1834">
        <f ca="1">DN22+DN90-UW!DO714</f>
        <v>18121.452722899041</v>
      </c>
      <c r="DO23" s="1834">
        <f ca="1">DO22+DO90-UW!DP714</f>
        <v>18121.452722899041</v>
      </c>
      <c r="DP23" s="1834">
        <f ca="1">DP22+DP90-UW!DQ714</f>
        <v>18121.452722899041</v>
      </c>
      <c r="DQ23" s="1834">
        <f ca="1">DQ22+DQ90-UW!DR714</f>
        <v>18121.452722899041</v>
      </c>
      <c r="DR23" s="1834">
        <f ca="1">DR22+DR90-UW!DS714</f>
        <v>18121.452722899041</v>
      </c>
      <c r="DS23" s="1834">
        <f ca="1">DS22+DS90-UW!DT714</f>
        <v>18121.452722899041</v>
      </c>
      <c r="DT23" s="1834">
        <f ca="1">DT22+DT90-UW!DU714</f>
        <v>19027.525359043993</v>
      </c>
      <c r="DU23" s="1834">
        <f ca="1">DU22+DU90-UW!DV714</f>
        <v>19027.525359043993</v>
      </c>
      <c r="DV23" s="1834">
        <f ca="1">DV22+DV90-UW!DW714</f>
        <v>19027.525359043993</v>
      </c>
      <c r="DW23" s="1834">
        <f ca="1">DW22+DW90-UW!DX714</f>
        <v>19027.525359043993</v>
      </c>
      <c r="DX23" s="1834">
        <f ca="1">DX22+DX90-UW!DY714</f>
        <v>19027.525359043993</v>
      </c>
      <c r="DY23" s="1834">
        <f ca="1">DY22+DY90-UW!DZ714</f>
        <v>19027.525359043993</v>
      </c>
      <c r="DZ23" s="1834">
        <f ca="1">DZ22+DZ90-UW!EA714</f>
        <v>19027.525359043993</v>
      </c>
      <c r="EA23" s="1834">
        <f ca="1">EA22+EA90-UW!EB714</f>
        <v>19027.525359043993</v>
      </c>
      <c r="EB23" s="1834">
        <f ca="1">EB22+EB90-UW!EC714</f>
        <v>19027.525359043993</v>
      </c>
      <c r="EC23" s="1834">
        <f ca="1">EC22+EC90-UW!ED714</f>
        <v>19027.525359043993</v>
      </c>
      <c r="ED23" s="1834">
        <f ca="1">ED22+ED90-UW!EE714</f>
        <v>19027.525359043993</v>
      </c>
      <c r="EE23" s="1834">
        <f ca="1">EE22+EE90-UW!EF714</f>
        <v>19027.525359043993</v>
      </c>
      <c r="EF23" s="1834"/>
      <c r="EG23" s="1834"/>
    </row>
    <row r="24" spans="2:137">
      <c r="B24" t="s">
        <v>1314</v>
      </c>
      <c r="D24" s="878">
        <f t="shared" ref="D24:AI24" si="24">IF(D$14&lt;=$D$6,$B$6,IF(D$14&lt;=$D$7,$B$7,$B$8))</f>
        <v>0.1</v>
      </c>
      <c r="E24" s="878">
        <f t="shared" si="24"/>
        <v>0.1</v>
      </c>
      <c r="F24" s="878">
        <f t="shared" si="24"/>
        <v>0.1</v>
      </c>
      <c r="G24" s="878">
        <f t="shared" si="24"/>
        <v>0.1</v>
      </c>
      <c r="H24" s="878">
        <f t="shared" si="24"/>
        <v>0.1</v>
      </c>
      <c r="I24" s="878">
        <f t="shared" si="24"/>
        <v>0.1</v>
      </c>
      <c r="J24" s="878">
        <f t="shared" si="24"/>
        <v>0.1</v>
      </c>
      <c r="K24" s="878">
        <f t="shared" si="24"/>
        <v>0.1</v>
      </c>
      <c r="L24" s="878">
        <f t="shared" si="24"/>
        <v>0.1</v>
      </c>
      <c r="M24" s="878">
        <f t="shared" si="24"/>
        <v>0.1</v>
      </c>
      <c r="N24" s="878">
        <f t="shared" si="24"/>
        <v>0.1</v>
      </c>
      <c r="O24" s="878">
        <f t="shared" si="24"/>
        <v>0.1</v>
      </c>
      <c r="P24" s="878">
        <f t="shared" si="24"/>
        <v>0.1</v>
      </c>
      <c r="Q24" s="878">
        <f t="shared" si="24"/>
        <v>0.1</v>
      </c>
      <c r="R24" s="878">
        <f t="shared" si="24"/>
        <v>0.1</v>
      </c>
      <c r="S24" s="878">
        <f t="shared" si="24"/>
        <v>0.1</v>
      </c>
      <c r="T24" s="878">
        <f t="shared" si="24"/>
        <v>0.1</v>
      </c>
      <c r="U24" s="878">
        <f t="shared" si="24"/>
        <v>0.1</v>
      </c>
      <c r="V24" s="878">
        <f t="shared" si="24"/>
        <v>0.1</v>
      </c>
      <c r="W24" s="878">
        <f t="shared" si="24"/>
        <v>0.1</v>
      </c>
      <c r="X24" s="878">
        <f t="shared" si="24"/>
        <v>0.1</v>
      </c>
      <c r="Y24" s="878">
        <f t="shared" si="24"/>
        <v>0.1</v>
      </c>
      <c r="Z24" s="878">
        <f t="shared" si="24"/>
        <v>0.1</v>
      </c>
      <c r="AA24" s="878">
        <f t="shared" si="24"/>
        <v>0.1</v>
      </c>
      <c r="AB24" s="878">
        <f t="shared" si="24"/>
        <v>0.1</v>
      </c>
      <c r="AC24" s="878">
        <f t="shared" si="24"/>
        <v>0.1</v>
      </c>
      <c r="AD24" s="878">
        <f t="shared" si="24"/>
        <v>0.1</v>
      </c>
      <c r="AE24" s="878">
        <f t="shared" si="24"/>
        <v>0.1</v>
      </c>
      <c r="AF24" s="878">
        <f t="shared" si="24"/>
        <v>0.1</v>
      </c>
      <c r="AG24" s="878">
        <f t="shared" si="24"/>
        <v>0.1</v>
      </c>
      <c r="AH24" s="878">
        <f t="shared" si="24"/>
        <v>0.1</v>
      </c>
      <c r="AI24" s="878">
        <f t="shared" si="24"/>
        <v>0.1</v>
      </c>
      <c r="AJ24" s="878">
        <f t="shared" ref="AJ24:BO24" si="25">IF(AJ$14&lt;=$D$6,$B$6,IF(AJ$14&lt;=$D$7,$B$7,$B$8))</f>
        <v>0.1</v>
      </c>
      <c r="AK24" s="878">
        <f t="shared" si="25"/>
        <v>0.1</v>
      </c>
      <c r="AL24" s="878">
        <f t="shared" si="25"/>
        <v>0.1</v>
      </c>
      <c r="AM24" s="878">
        <f t="shared" si="25"/>
        <v>0.1</v>
      </c>
      <c r="AN24" s="878">
        <f t="shared" si="25"/>
        <v>8.2500000000000004E-2</v>
      </c>
      <c r="AO24" s="878">
        <f t="shared" si="25"/>
        <v>8.2500000000000004E-2</v>
      </c>
      <c r="AP24" s="878">
        <f t="shared" si="25"/>
        <v>8.2500000000000004E-2</v>
      </c>
      <c r="AQ24" s="878">
        <f t="shared" si="25"/>
        <v>8.2500000000000004E-2</v>
      </c>
      <c r="AR24" s="878">
        <f t="shared" si="25"/>
        <v>8.2500000000000004E-2</v>
      </c>
      <c r="AS24" s="878">
        <f t="shared" si="25"/>
        <v>8.2500000000000004E-2</v>
      </c>
      <c r="AT24" s="878">
        <f t="shared" si="25"/>
        <v>8.2500000000000004E-2</v>
      </c>
      <c r="AU24" s="878">
        <f t="shared" si="25"/>
        <v>8.2500000000000004E-2</v>
      </c>
      <c r="AV24" s="878">
        <f t="shared" si="25"/>
        <v>8.2500000000000004E-2</v>
      </c>
      <c r="AW24" s="878">
        <f t="shared" si="25"/>
        <v>8.2500000000000004E-2</v>
      </c>
      <c r="AX24" s="878">
        <f t="shared" si="25"/>
        <v>8.2500000000000004E-2</v>
      </c>
      <c r="AY24" s="878">
        <f t="shared" si="25"/>
        <v>8.2500000000000004E-2</v>
      </c>
      <c r="AZ24" s="878">
        <f t="shared" si="25"/>
        <v>8.2500000000000004E-2</v>
      </c>
      <c r="BA24" s="878">
        <f t="shared" si="25"/>
        <v>8.2500000000000004E-2</v>
      </c>
      <c r="BB24" s="878">
        <f t="shared" si="25"/>
        <v>8.2500000000000004E-2</v>
      </c>
      <c r="BC24" s="878">
        <f t="shared" si="25"/>
        <v>8.2500000000000004E-2</v>
      </c>
      <c r="BD24" s="878">
        <f t="shared" si="25"/>
        <v>8.2500000000000004E-2</v>
      </c>
      <c r="BE24" s="878">
        <f t="shared" si="25"/>
        <v>8.2500000000000004E-2</v>
      </c>
      <c r="BF24" s="878">
        <f t="shared" si="25"/>
        <v>8.2500000000000004E-2</v>
      </c>
      <c r="BG24" s="878">
        <f t="shared" si="25"/>
        <v>8.2500000000000004E-2</v>
      </c>
      <c r="BH24" s="878">
        <f t="shared" si="25"/>
        <v>8.2500000000000004E-2</v>
      </c>
      <c r="BI24" s="878">
        <f t="shared" si="25"/>
        <v>8.2500000000000004E-2</v>
      </c>
      <c r="BJ24" s="878">
        <f t="shared" si="25"/>
        <v>8.2500000000000004E-2</v>
      </c>
      <c r="BK24" s="878">
        <f t="shared" si="25"/>
        <v>8.2500000000000004E-2</v>
      </c>
      <c r="BL24" s="878">
        <f t="shared" si="25"/>
        <v>8.2500000000000004E-2</v>
      </c>
      <c r="BM24" s="878">
        <f t="shared" si="25"/>
        <v>8.2500000000000004E-2</v>
      </c>
      <c r="BN24" s="878">
        <f t="shared" si="25"/>
        <v>8.2500000000000004E-2</v>
      </c>
      <c r="BO24" s="878">
        <f t="shared" si="25"/>
        <v>8.2500000000000004E-2</v>
      </c>
      <c r="BP24" s="878">
        <f t="shared" ref="BP24:CU24" si="26">IF(BP$14&lt;=$D$6,$B$6,IF(BP$14&lt;=$D$7,$B$7,$B$8))</f>
        <v>8.2500000000000004E-2</v>
      </c>
      <c r="BQ24" s="878">
        <f t="shared" si="26"/>
        <v>8.2500000000000004E-2</v>
      </c>
      <c r="BR24" s="878">
        <f t="shared" si="26"/>
        <v>8.2500000000000004E-2</v>
      </c>
      <c r="BS24" s="878">
        <f t="shared" si="26"/>
        <v>8.2500000000000004E-2</v>
      </c>
      <c r="BT24" s="878">
        <f t="shared" si="26"/>
        <v>8.2500000000000004E-2</v>
      </c>
      <c r="BU24" s="878">
        <f t="shared" si="26"/>
        <v>8.2500000000000004E-2</v>
      </c>
      <c r="BV24" s="878">
        <f t="shared" si="26"/>
        <v>8.2500000000000004E-2</v>
      </c>
      <c r="BW24" s="878">
        <f t="shared" si="26"/>
        <v>8.2500000000000004E-2</v>
      </c>
      <c r="BX24" s="878">
        <f t="shared" si="26"/>
        <v>8.2500000000000004E-2</v>
      </c>
      <c r="BY24" s="878">
        <f t="shared" si="26"/>
        <v>8.2500000000000004E-2</v>
      </c>
      <c r="BZ24" s="878">
        <f t="shared" si="26"/>
        <v>8.2500000000000004E-2</v>
      </c>
      <c r="CA24" s="878">
        <f t="shared" si="26"/>
        <v>8.2500000000000004E-2</v>
      </c>
      <c r="CB24" s="878">
        <f t="shared" si="26"/>
        <v>8.2500000000000004E-2</v>
      </c>
      <c r="CC24" s="878">
        <f t="shared" si="26"/>
        <v>8.2500000000000004E-2</v>
      </c>
      <c r="CD24" s="878">
        <f t="shared" si="26"/>
        <v>8.2500000000000004E-2</v>
      </c>
      <c r="CE24" s="878">
        <f t="shared" si="26"/>
        <v>8.2500000000000004E-2</v>
      </c>
      <c r="CF24" s="878">
        <f t="shared" si="26"/>
        <v>8.2500000000000004E-2</v>
      </c>
      <c r="CG24" s="878">
        <f t="shared" si="26"/>
        <v>8.2500000000000004E-2</v>
      </c>
      <c r="CH24" s="878">
        <f t="shared" si="26"/>
        <v>8.2500000000000004E-2</v>
      </c>
      <c r="CI24" s="878">
        <f t="shared" si="26"/>
        <v>8.2500000000000004E-2</v>
      </c>
      <c r="CJ24" s="878">
        <f t="shared" si="26"/>
        <v>8.2500000000000004E-2</v>
      </c>
      <c r="CK24" s="878">
        <f t="shared" si="26"/>
        <v>8.2500000000000004E-2</v>
      </c>
      <c r="CL24" s="878">
        <f t="shared" si="26"/>
        <v>8.2500000000000004E-2</v>
      </c>
      <c r="CM24" s="878">
        <f t="shared" si="26"/>
        <v>8.2500000000000004E-2</v>
      </c>
      <c r="CN24" s="878">
        <f t="shared" si="26"/>
        <v>8.2500000000000004E-2</v>
      </c>
      <c r="CO24" s="878">
        <f t="shared" si="26"/>
        <v>8.2500000000000004E-2</v>
      </c>
      <c r="CP24" s="878">
        <f t="shared" si="26"/>
        <v>8.2500000000000004E-2</v>
      </c>
      <c r="CQ24" s="878">
        <f t="shared" si="26"/>
        <v>8.2500000000000004E-2</v>
      </c>
      <c r="CR24" s="878">
        <f t="shared" si="26"/>
        <v>8.2500000000000004E-2</v>
      </c>
      <c r="CS24" s="878">
        <f t="shared" si="26"/>
        <v>8.2500000000000004E-2</v>
      </c>
      <c r="CT24" s="878">
        <f t="shared" si="26"/>
        <v>8.2500000000000004E-2</v>
      </c>
      <c r="CU24" s="878">
        <f t="shared" si="26"/>
        <v>8.2500000000000004E-2</v>
      </c>
      <c r="CV24" s="878">
        <f t="shared" ref="CV24:EE24" si="27">IF(CV$14&lt;=$D$6,$B$6,IF(CV$14&lt;=$D$7,$B$7,$B$8))</f>
        <v>8.2500000000000004E-2</v>
      </c>
      <c r="CW24" s="878">
        <f t="shared" si="27"/>
        <v>8.2500000000000004E-2</v>
      </c>
      <c r="CX24" s="878">
        <f t="shared" si="27"/>
        <v>8.2500000000000004E-2</v>
      </c>
      <c r="CY24" s="878">
        <f t="shared" si="27"/>
        <v>8.2500000000000004E-2</v>
      </c>
      <c r="CZ24" s="878">
        <f t="shared" si="27"/>
        <v>8.2500000000000004E-2</v>
      </c>
      <c r="DA24" s="878">
        <f t="shared" si="27"/>
        <v>8.2500000000000004E-2</v>
      </c>
      <c r="DB24" s="878">
        <f t="shared" si="27"/>
        <v>8.2500000000000004E-2</v>
      </c>
      <c r="DC24" s="878">
        <f t="shared" si="27"/>
        <v>8.2500000000000004E-2</v>
      </c>
      <c r="DD24" s="878">
        <f t="shared" si="27"/>
        <v>8.2500000000000004E-2</v>
      </c>
      <c r="DE24" s="878">
        <f t="shared" si="27"/>
        <v>8.2500000000000004E-2</v>
      </c>
      <c r="DF24" s="878">
        <f t="shared" si="27"/>
        <v>8.2500000000000004E-2</v>
      </c>
      <c r="DG24" s="878">
        <f t="shared" si="27"/>
        <v>8.2500000000000004E-2</v>
      </c>
      <c r="DH24" s="878">
        <f t="shared" si="27"/>
        <v>8.2500000000000004E-2</v>
      </c>
      <c r="DI24" s="878">
        <f t="shared" si="27"/>
        <v>8.2500000000000004E-2</v>
      </c>
      <c r="DJ24" s="878">
        <f t="shared" si="27"/>
        <v>8.2500000000000004E-2</v>
      </c>
      <c r="DK24" s="878">
        <f t="shared" si="27"/>
        <v>8.2500000000000004E-2</v>
      </c>
      <c r="DL24" s="878">
        <f t="shared" si="27"/>
        <v>8.2500000000000004E-2</v>
      </c>
      <c r="DM24" s="878">
        <f t="shared" si="27"/>
        <v>8.2500000000000004E-2</v>
      </c>
      <c r="DN24" s="878">
        <f t="shared" si="27"/>
        <v>8.2500000000000004E-2</v>
      </c>
      <c r="DO24" s="878">
        <f t="shared" si="27"/>
        <v>8.2500000000000004E-2</v>
      </c>
      <c r="DP24" s="878">
        <f t="shared" si="27"/>
        <v>8.2500000000000004E-2</v>
      </c>
      <c r="DQ24" s="878">
        <f t="shared" si="27"/>
        <v>8.2500000000000004E-2</v>
      </c>
      <c r="DR24" s="878">
        <f t="shared" si="27"/>
        <v>8.2500000000000004E-2</v>
      </c>
      <c r="DS24" s="878">
        <f t="shared" si="27"/>
        <v>8.2500000000000004E-2</v>
      </c>
      <c r="DT24" s="878">
        <f t="shared" si="27"/>
        <v>8.2500000000000004E-2</v>
      </c>
      <c r="DU24" s="878">
        <f t="shared" si="27"/>
        <v>8.2500000000000004E-2</v>
      </c>
      <c r="DV24" s="878">
        <f t="shared" si="27"/>
        <v>8.2500000000000004E-2</v>
      </c>
      <c r="DW24" s="878">
        <f t="shared" si="27"/>
        <v>8.2500000000000004E-2</v>
      </c>
      <c r="DX24" s="878">
        <f t="shared" si="27"/>
        <v>8.2500000000000004E-2</v>
      </c>
      <c r="DY24" s="878">
        <f t="shared" si="27"/>
        <v>8.2500000000000004E-2</v>
      </c>
      <c r="DZ24" s="878">
        <f t="shared" si="27"/>
        <v>8.2500000000000004E-2</v>
      </c>
      <c r="EA24" s="878">
        <f t="shared" si="27"/>
        <v>8.2500000000000004E-2</v>
      </c>
      <c r="EB24" s="878">
        <f t="shared" si="27"/>
        <v>8.2500000000000004E-2</v>
      </c>
      <c r="EC24" s="878">
        <f t="shared" si="27"/>
        <v>8.2500000000000004E-2</v>
      </c>
      <c r="ED24" s="878">
        <f t="shared" si="27"/>
        <v>8.2500000000000004E-2</v>
      </c>
      <c r="EE24" s="878">
        <f t="shared" si="27"/>
        <v>8.2500000000000004E-2</v>
      </c>
      <c r="EF24" s="878"/>
      <c r="EG24" s="878"/>
    </row>
    <row r="25" spans="2:137">
      <c r="B25" t="s">
        <v>1315</v>
      </c>
      <c r="D25" s="878">
        <f t="shared" ref="D25:AI25" si="28">IF(D$14&lt;=$H$6,$E$6,IF(D$14&lt;=$H$7,$E$7,$E$8))</f>
        <v>0</v>
      </c>
      <c r="E25" s="878">
        <f t="shared" si="28"/>
        <v>0</v>
      </c>
      <c r="F25" s="878">
        <f t="shared" si="28"/>
        <v>0</v>
      </c>
      <c r="G25" s="878">
        <f t="shared" si="28"/>
        <v>0</v>
      </c>
      <c r="H25" s="878">
        <f t="shared" si="28"/>
        <v>0</v>
      </c>
      <c r="I25" s="878">
        <f t="shared" si="28"/>
        <v>0</v>
      </c>
      <c r="J25" s="878">
        <f t="shared" si="28"/>
        <v>0</v>
      </c>
      <c r="K25" s="878">
        <f t="shared" si="28"/>
        <v>0</v>
      </c>
      <c r="L25" s="878">
        <f t="shared" si="28"/>
        <v>0</v>
      </c>
      <c r="M25" s="878">
        <f t="shared" si="28"/>
        <v>0</v>
      </c>
      <c r="N25" s="878">
        <f t="shared" si="28"/>
        <v>0</v>
      </c>
      <c r="O25" s="878">
        <f t="shared" si="28"/>
        <v>0</v>
      </c>
      <c r="P25" s="878">
        <f t="shared" si="28"/>
        <v>0</v>
      </c>
      <c r="Q25" s="878">
        <f t="shared" si="28"/>
        <v>0</v>
      </c>
      <c r="R25" s="878">
        <f t="shared" si="28"/>
        <v>0</v>
      </c>
      <c r="S25" s="878">
        <f t="shared" si="28"/>
        <v>0</v>
      </c>
      <c r="T25" s="878">
        <f t="shared" si="28"/>
        <v>0</v>
      </c>
      <c r="U25" s="878">
        <f t="shared" si="28"/>
        <v>0</v>
      </c>
      <c r="V25" s="878">
        <f t="shared" si="28"/>
        <v>0</v>
      </c>
      <c r="W25" s="878">
        <f t="shared" si="28"/>
        <v>0</v>
      </c>
      <c r="X25" s="878">
        <f t="shared" si="28"/>
        <v>0</v>
      </c>
      <c r="Y25" s="878">
        <f t="shared" si="28"/>
        <v>0</v>
      </c>
      <c r="Z25" s="878">
        <f t="shared" si="28"/>
        <v>0</v>
      </c>
      <c r="AA25" s="878">
        <f t="shared" si="28"/>
        <v>0</v>
      </c>
      <c r="AB25" s="878">
        <f t="shared" si="28"/>
        <v>0</v>
      </c>
      <c r="AC25" s="878">
        <f t="shared" si="28"/>
        <v>0</v>
      </c>
      <c r="AD25" s="878">
        <f t="shared" si="28"/>
        <v>0</v>
      </c>
      <c r="AE25" s="878">
        <f t="shared" si="28"/>
        <v>0</v>
      </c>
      <c r="AF25" s="878">
        <f t="shared" si="28"/>
        <v>0</v>
      </c>
      <c r="AG25" s="878">
        <f t="shared" si="28"/>
        <v>0</v>
      </c>
      <c r="AH25" s="878">
        <f t="shared" si="28"/>
        <v>0</v>
      </c>
      <c r="AI25" s="878">
        <f t="shared" si="28"/>
        <v>0</v>
      </c>
      <c r="AJ25" s="878">
        <f t="shared" ref="AJ25:BO25" si="29">IF(AJ$14&lt;=$H$6,$E$6,IF(AJ$14&lt;=$H$7,$E$7,$E$8))</f>
        <v>0</v>
      </c>
      <c r="AK25" s="878">
        <f t="shared" si="29"/>
        <v>0</v>
      </c>
      <c r="AL25" s="878">
        <f t="shared" si="29"/>
        <v>0</v>
      </c>
      <c r="AM25" s="878">
        <f t="shared" si="29"/>
        <v>0</v>
      </c>
      <c r="AN25" s="878">
        <f t="shared" si="29"/>
        <v>0</v>
      </c>
      <c r="AO25" s="878">
        <f t="shared" si="29"/>
        <v>0</v>
      </c>
      <c r="AP25" s="878">
        <f t="shared" si="29"/>
        <v>0</v>
      </c>
      <c r="AQ25" s="878">
        <f t="shared" si="29"/>
        <v>0</v>
      </c>
      <c r="AR25" s="878">
        <f t="shared" si="29"/>
        <v>0</v>
      </c>
      <c r="AS25" s="878">
        <f t="shared" si="29"/>
        <v>0</v>
      </c>
      <c r="AT25" s="878">
        <f t="shared" si="29"/>
        <v>0</v>
      </c>
      <c r="AU25" s="878">
        <f t="shared" si="29"/>
        <v>0</v>
      </c>
      <c r="AV25" s="878">
        <f t="shared" si="29"/>
        <v>0</v>
      </c>
      <c r="AW25" s="878">
        <f t="shared" si="29"/>
        <v>0</v>
      </c>
      <c r="AX25" s="878">
        <f t="shared" si="29"/>
        <v>0</v>
      </c>
      <c r="AY25" s="878">
        <f t="shared" si="29"/>
        <v>0</v>
      </c>
      <c r="AZ25" s="878">
        <f t="shared" si="29"/>
        <v>0</v>
      </c>
      <c r="BA25" s="878">
        <f t="shared" si="29"/>
        <v>0</v>
      </c>
      <c r="BB25" s="878">
        <f t="shared" si="29"/>
        <v>0</v>
      </c>
      <c r="BC25" s="878">
        <f t="shared" si="29"/>
        <v>0</v>
      </c>
      <c r="BD25" s="878">
        <f t="shared" si="29"/>
        <v>0</v>
      </c>
      <c r="BE25" s="878">
        <f t="shared" si="29"/>
        <v>0</v>
      </c>
      <c r="BF25" s="878">
        <f t="shared" si="29"/>
        <v>0</v>
      </c>
      <c r="BG25" s="878">
        <f t="shared" si="29"/>
        <v>0</v>
      </c>
      <c r="BH25" s="878">
        <f t="shared" si="29"/>
        <v>0</v>
      </c>
      <c r="BI25" s="878">
        <f t="shared" si="29"/>
        <v>0</v>
      </c>
      <c r="BJ25" s="878">
        <f t="shared" si="29"/>
        <v>0</v>
      </c>
      <c r="BK25" s="878">
        <f t="shared" si="29"/>
        <v>0</v>
      </c>
      <c r="BL25" s="878">
        <f t="shared" si="29"/>
        <v>0</v>
      </c>
      <c r="BM25" s="878">
        <f t="shared" si="29"/>
        <v>0</v>
      </c>
      <c r="BN25" s="878">
        <f t="shared" si="29"/>
        <v>0</v>
      </c>
      <c r="BO25" s="878">
        <f t="shared" si="29"/>
        <v>0</v>
      </c>
      <c r="BP25" s="878">
        <f t="shared" ref="BP25:CU25" si="30">IF(BP$14&lt;=$H$6,$E$6,IF(BP$14&lt;=$H$7,$E$7,$E$8))</f>
        <v>0</v>
      </c>
      <c r="BQ25" s="878">
        <f t="shared" si="30"/>
        <v>0</v>
      </c>
      <c r="BR25" s="878">
        <f t="shared" si="30"/>
        <v>0</v>
      </c>
      <c r="BS25" s="878">
        <f t="shared" si="30"/>
        <v>0</v>
      </c>
      <c r="BT25" s="878">
        <f t="shared" si="30"/>
        <v>0</v>
      </c>
      <c r="BU25" s="878">
        <f t="shared" si="30"/>
        <v>0</v>
      </c>
      <c r="BV25" s="878">
        <f t="shared" si="30"/>
        <v>0</v>
      </c>
      <c r="BW25" s="878">
        <f t="shared" si="30"/>
        <v>0</v>
      </c>
      <c r="BX25" s="878">
        <f t="shared" si="30"/>
        <v>0</v>
      </c>
      <c r="BY25" s="878">
        <f t="shared" si="30"/>
        <v>0</v>
      </c>
      <c r="BZ25" s="878">
        <f t="shared" si="30"/>
        <v>0</v>
      </c>
      <c r="CA25" s="878">
        <f t="shared" si="30"/>
        <v>0</v>
      </c>
      <c r="CB25" s="878">
        <f t="shared" si="30"/>
        <v>0</v>
      </c>
      <c r="CC25" s="878">
        <f t="shared" si="30"/>
        <v>0</v>
      </c>
      <c r="CD25" s="878">
        <f t="shared" si="30"/>
        <v>0</v>
      </c>
      <c r="CE25" s="878">
        <f t="shared" si="30"/>
        <v>0</v>
      </c>
      <c r="CF25" s="878">
        <f t="shared" si="30"/>
        <v>0</v>
      </c>
      <c r="CG25" s="878">
        <f t="shared" si="30"/>
        <v>0</v>
      </c>
      <c r="CH25" s="878">
        <f t="shared" si="30"/>
        <v>0</v>
      </c>
      <c r="CI25" s="878">
        <f t="shared" si="30"/>
        <v>0</v>
      </c>
      <c r="CJ25" s="878">
        <f t="shared" si="30"/>
        <v>0</v>
      </c>
      <c r="CK25" s="878">
        <f t="shared" si="30"/>
        <v>0</v>
      </c>
      <c r="CL25" s="878">
        <f t="shared" si="30"/>
        <v>0</v>
      </c>
      <c r="CM25" s="878">
        <f t="shared" si="30"/>
        <v>0</v>
      </c>
      <c r="CN25" s="878">
        <f t="shared" si="30"/>
        <v>0</v>
      </c>
      <c r="CO25" s="878">
        <f t="shared" si="30"/>
        <v>0</v>
      </c>
      <c r="CP25" s="878">
        <f t="shared" si="30"/>
        <v>0</v>
      </c>
      <c r="CQ25" s="878">
        <f t="shared" si="30"/>
        <v>0</v>
      </c>
      <c r="CR25" s="878">
        <f t="shared" si="30"/>
        <v>0</v>
      </c>
      <c r="CS25" s="878">
        <f t="shared" si="30"/>
        <v>0</v>
      </c>
      <c r="CT25" s="878">
        <f t="shared" si="30"/>
        <v>0</v>
      </c>
      <c r="CU25" s="878">
        <f t="shared" si="30"/>
        <v>0</v>
      </c>
      <c r="CV25" s="878">
        <f t="shared" ref="CV25:EE25" si="31">IF(CV$14&lt;=$H$6,$E$6,IF(CV$14&lt;=$H$7,$E$7,$E$8))</f>
        <v>0</v>
      </c>
      <c r="CW25" s="878">
        <f t="shared" si="31"/>
        <v>0</v>
      </c>
      <c r="CX25" s="878">
        <f t="shared" si="31"/>
        <v>0</v>
      </c>
      <c r="CY25" s="878">
        <f t="shared" si="31"/>
        <v>0</v>
      </c>
      <c r="CZ25" s="878">
        <f t="shared" si="31"/>
        <v>0</v>
      </c>
      <c r="DA25" s="878">
        <f t="shared" si="31"/>
        <v>0</v>
      </c>
      <c r="DB25" s="878">
        <f t="shared" si="31"/>
        <v>0</v>
      </c>
      <c r="DC25" s="878">
        <f t="shared" si="31"/>
        <v>0</v>
      </c>
      <c r="DD25" s="878">
        <f t="shared" si="31"/>
        <v>0</v>
      </c>
      <c r="DE25" s="878">
        <f t="shared" si="31"/>
        <v>0</v>
      </c>
      <c r="DF25" s="878">
        <f t="shared" si="31"/>
        <v>0</v>
      </c>
      <c r="DG25" s="878">
        <f t="shared" si="31"/>
        <v>0</v>
      </c>
      <c r="DH25" s="878">
        <f t="shared" si="31"/>
        <v>0</v>
      </c>
      <c r="DI25" s="878">
        <f t="shared" si="31"/>
        <v>0</v>
      </c>
      <c r="DJ25" s="878">
        <f t="shared" si="31"/>
        <v>0</v>
      </c>
      <c r="DK25" s="878">
        <f t="shared" si="31"/>
        <v>0</v>
      </c>
      <c r="DL25" s="878">
        <f t="shared" si="31"/>
        <v>0</v>
      </c>
      <c r="DM25" s="878">
        <f t="shared" si="31"/>
        <v>0</v>
      </c>
      <c r="DN25" s="878">
        <f t="shared" si="31"/>
        <v>0</v>
      </c>
      <c r="DO25" s="878">
        <f t="shared" si="31"/>
        <v>0</v>
      </c>
      <c r="DP25" s="878">
        <f t="shared" si="31"/>
        <v>0</v>
      </c>
      <c r="DQ25" s="878">
        <f t="shared" si="31"/>
        <v>0</v>
      </c>
      <c r="DR25" s="878">
        <f t="shared" si="31"/>
        <v>0</v>
      </c>
      <c r="DS25" s="878">
        <f t="shared" si="31"/>
        <v>0</v>
      </c>
      <c r="DT25" s="878">
        <f t="shared" si="31"/>
        <v>0</v>
      </c>
      <c r="DU25" s="878">
        <f t="shared" si="31"/>
        <v>0</v>
      </c>
      <c r="DV25" s="878">
        <f t="shared" si="31"/>
        <v>0</v>
      </c>
      <c r="DW25" s="878">
        <f t="shared" si="31"/>
        <v>0</v>
      </c>
      <c r="DX25" s="878">
        <f t="shared" si="31"/>
        <v>0</v>
      </c>
      <c r="DY25" s="878">
        <f t="shared" si="31"/>
        <v>0</v>
      </c>
      <c r="DZ25" s="878">
        <f t="shared" si="31"/>
        <v>0</v>
      </c>
      <c r="EA25" s="878">
        <f t="shared" si="31"/>
        <v>0</v>
      </c>
      <c r="EB25" s="878">
        <f t="shared" si="31"/>
        <v>0</v>
      </c>
      <c r="EC25" s="878">
        <f t="shared" si="31"/>
        <v>0</v>
      </c>
      <c r="ED25" s="878">
        <f t="shared" si="31"/>
        <v>0</v>
      </c>
      <c r="EE25" s="878">
        <f t="shared" si="31"/>
        <v>0</v>
      </c>
      <c r="EF25" s="878"/>
      <c r="EG25" s="878"/>
    </row>
    <row r="26" spans="2:137">
      <c r="B26" t="s">
        <v>1316</v>
      </c>
      <c r="D26" s="1820">
        <f ca="1">IF(ISBLANK(O$22),(D$22*12)/D$25,IF(SUM(D$22:O$22)&lt;0,0,SUM(D$22:O$22)/D$25))</f>
        <v>0</v>
      </c>
      <c r="E26" s="1820">
        <f t="shared" ref="E26:AJ26" ca="1" si="32">IF(ISBLANK(P22),(E22*12)/E25,IF(SUM(E22:P22)&lt;0,0,SUM(E22:P22)/E25))</f>
        <v>0</v>
      </c>
      <c r="F26" s="1820">
        <f t="shared" ca="1" si="32"/>
        <v>0</v>
      </c>
      <c r="G26" s="1820">
        <f t="shared" ca="1" si="32"/>
        <v>0</v>
      </c>
      <c r="H26" s="1820">
        <f t="shared" ca="1" si="32"/>
        <v>0</v>
      </c>
      <c r="I26" s="1820">
        <f t="shared" ca="1" si="32"/>
        <v>0</v>
      </c>
      <c r="J26" s="1820">
        <f t="shared" ca="1" si="32"/>
        <v>0</v>
      </c>
      <c r="K26" s="1820">
        <f t="shared" ca="1" si="32"/>
        <v>0</v>
      </c>
      <c r="L26" s="1820">
        <f t="shared" ca="1" si="32"/>
        <v>0</v>
      </c>
      <c r="M26" s="1820">
        <f t="shared" ca="1" si="32"/>
        <v>0</v>
      </c>
      <c r="N26" s="1820">
        <f t="shared" ca="1" si="32"/>
        <v>0</v>
      </c>
      <c r="O26" s="1820">
        <f t="shared" ca="1" si="32"/>
        <v>0</v>
      </c>
      <c r="P26" s="1820">
        <f t="shared" ca="1" si="32"/>
        <v>0</v>
      </c>
      <c r="Q26" s="1820">
        <f t="shared" ca="1" si="32"/>
        <v>0</v>
      </c>
      <c r="R26" s="1820">
        <f t="shared" ca="1" si="32"/>
        <v>0</v>
      </c>
      <c r="S26" s="1820">
        <f t="shared" ca="1" si="32"/>
        <v>0</v>
      </c>
      <c r="T26" s="1820">
        <f t="shared" ca="1" si="32"/>
        <v>0</v>
      </c>
      <c r="U26" s="1820">
        <f t="shared" ca="1" si="32"/>
        <v>0</v>
      </c>
      <c r="V26" s="1820">
        <f t="shared" ca="1" si="32"/>
        <v>0</v>
      </c>
      <c r="W26" s="1820">
        <f t="shared" ca="1" si="32"/>
        <v>0</v>
      </c>
      <c r="X26" s="1820">
        <f t="shared" ca="1" si="32"/>
        <v>0</v>
      </c>
      <c r="Y26" s="1820">
        <f t="shared" ca="1" si="32"/>
        <v>0</v>
      </c>
      <c r="Z26" s="1820">
        <f t="shared" ca="1" si="32"/>
        <v>0</v>
      </c>
      <c r="AA26" s="1820">
        <f t="shared" ca="1" si="32"/>
        <v>0</v>
      </c>
      <c r="AB26" s="1820">
        <f t="shared" ca="1" si="32"/>
        <v>0</v>
      </c>
      <c r="AC26" s="1820">
        <f t="shared" ca="1" si="32"/>
        <v>0</v>
      </c>
      <c r="AD26" s="1820">
        <f t="shared" ca="1" si="32"/>
        <v>0</v>
      </c>
      <c r="AE26" s="1820">
        <f t="shared" ca="1" si="32"/>
        <v>0</v>
      </c>
      <c r="AF26" s="1820">
        <f t="shared" ca="1" si="32"/>
        <v>0</v>
      </c>
      <c r="AG26" s="1820">
        <f t="shared" ca="1" si="32"/>
        <v>0</v>
      </c>
      <c r="AH26" s="1820">
        <f t="shared" ca="1" si="32"/>
        <v>0</v>
      </c>
      <c r="AI26" s="1820">
        <f t="shared" ca="1" si="32"/>
        <v>0</v>
      </c>
      <c r="AJ26" s="1820">
        <f t="shared" ca="1" si="32"/>
        <v>0</v>
      </c>
      <c r="AK26" s="1820">
        <f t="shared" ref="AK26:BP26" ca="1" si="33">IF(ISBLANK(AV22),(AK22*12)/AK25,IF(SUM(AK22:AV22)&lt;0,0,SUM(AK22:AV22)/AK25))</f>
        <v>0</v>
      </c>
      <c r="AL26" s="1820">
        <f t="shared" ca="1" si="33"/>
        <v>0</v>
      </c>
      <c r="AM26" s="1820">
        <f t="shared" ca="1" si="33"/>
        <v>0</v>
      </c>
      <c r="AN26" s="1820">
        <f t="shared" ca="1" si="33"/>
        <v>0</v>
      </c>
      <c r="AO26" s="1820">
        <f t="shared" ca="1" si="33"/>
        <v>0</v>
      </c>
      <c r="AP26" s="1820">
        <f t="shared" ca="1" si="33"/>
        <v>0</v>
      </c>
      <c r="AQ26" s="1820">
        <f t="shared" ca="1" si="33"/>
        <v>0</v>
      </c>
      <c r="AR26" s="1820">
        <f t="shared" ca="1" si="33"/>
        <v>0</v>
      </c>
      <c r="AS26" s="1820">
        <f t="shared" ca="1" si="33"/>
        <v>0</v>
      </c>
      <c r="AT26" s="1820">
        <f t="shared" ca="1" si="33"/>
        <v>0</v>
      </c>
      <c r="AU26" s="1820">
        <f t="shared" ca="1" si="33"/>
        <v>0</v>
      </c>
      <c r="AV26" s="1820">
        <f t="shared" ca="1" si="33"/>
        <v>0</v>
      </c>
      <c r="AW26" s="1820">
        <f t="shared" ca="1" si="33"/>
        <v>0</v>
      </c>
      <c r="AX26" s="1820">
        <f t="shared" ca="1" si="33"/>
        <v>0</v>
      </c>
      <c r="AY26" s="1820">
        <f t="shared" ca="1" si="33"/>
        <v>0</v>
      </c>
      <c r="AZ26" s="1820">
        <f t="shared" ca="1" si="33"/>
        <v>0</v>
      </c>
      <c r="BA26" s="1820">
        <f t="shared" ca="1" si="33"/>
        <v>0</v>
      </c>
      <c r="BB26" s="1820">
        <f t="shared" ca="1" si="33"/>
        <v>0</v>
      </c>
      <c r="BC26" s="1820">
        <f t="shared" ca="1" si="33"/>
        <v>0</v>
      </c>
      <c r="BD26" s="1820">
        <f t="shared" ca="1" si="33"/>
        <v>0</v>
      </c>
      <c r="BE26" s="1820">
        <f t="shared" ca="1" si="33"/>
        <v>0</v>
      </c>
      <c r="BF26" s="1820">
        <f t="shared" ca="1" si="33"/>
        <v>0</v>
      </c>
      <c r="BG26" s="1820">
        <f t="shared" ca="1" si="33"/>
        <v>0</v>
      </c>
      <c r="BH26" s="1820">
        <f t="shared" ca="1" si="33"/>
        <v>0</v>
      </c>
      <c r="BI26" s="1820">
        <f t="shared" ca="1" si="33"/>
        <v>0</v>
      </c>
      <c r="BJ26" s="1820">
        <f t="shared" ca="1" si="33"/>
        <v>0</v>
      </c>
      <c r="BK26" s="1820">
        <f t="shared" ca="1" si="33"/>
        <v>0</v>
      </c>
      <c r="BL26" s="1820">
        <f t="shared" ca="1" si="33"/>
        <v>0</v>
      </c>
      <c r="BM26" s="1820">
        <f t="shared" ca="1" si="33"/>
        <v>0</v>
      </c>
      <c r="BN26" s="1820">
        <f t="shared" ca="1" si="33"/>
        <v>0</v>
      </c>
      <c r="BO26" s="1820">
        <f t="shared" ca="1" si="33"/>
        <v>0</v>
      </c>
      <c r="BP26" s="1820">
        <f t="shared" ca="1" si="33"/>
        <v>0</v>
      </c>
      <c r="BQ26" s="1820">
        <f t="shared" ref="BQ26:CV26" ca="1" si="34">IF(ISBLANK(CB22),(BQ22*12)/BQ25,IF(SUM(BQ22:CB22)&lt;0,0,SUM(BQ22:CB22)/BQ25))</f>
        <v>0</v>
      </c>
      <c r="BR26" s="1820">
        <f t="shared" ca="1" si="34"/>
        <v>0</v>
      </c>
      <c r="BS26" s="1820">
        <f t="shared" ca="1" si="34"/>
        <v>0</v>
      </c>
      <c r="BT26" s="1820">
        <f t="shared" ca="1" si="34"/>
        <v>0</v>
      </c>
      <c r="BU26" s="1820">
        <f t="shared" ca="1" si="34"/>
        <v>0</v>
      </c>
      <c r="BV26" s="1820">
        <f t="shared" ca="1" si="34"/>
        <v>0</v>
      </c>
      <c r="BW26" s="1820">
        <f t="shared" ca="1" si="34"/>
        <v>0</v>
      </c>
      <c r="BX26" s="1820">
        <f t="shared" ca="1" si="34"/>
        <v>0</v>
      </c>
      <c r="BY26" s="1820">
        <f t="shared" ca="1" si="34"/>
        <v>0</v>
      </c>
      <c r="BZ26" s="1820">
        <f t="shared" ca="1" si="34"/>
        <v>0</v>
      </c>
      <c r="CA26" s="1820">
        <f t="shared" ca="1" si="34"/>
        <v>0</v>
      </c>
      <c r="CB26" s="1820">
        <f t="shared" ca="1" si="34"/>
        <v>0</v>
      </c>
      <c r="CC26" s="1820">
        <f t="shared" ca="1" si="34"/>
        <v>0</v>
      </c>
      <c r="CD26" s="1820">
        <f t="shared" ca="1" si="34"/>
        <v>0</v>
      </c>
      <c r="CE26" s="1820">
        <f t="shared" ca="1" si="34"/>
        <v>0</v>
      </c>
      <c r="CF26" s="1820">
        <f t="shared" ca="1" si="34"/>
        <v>0</v>
      </c>
      <c r="CG26" s="1820">
        <f t="shared" ca="1" si="34"/>
        <v>0</v>
      </c>
      <c r="CH26" s="1820">
        <f t="shared" ca="1" si="34"/>
        <v>0</v>
      </c>
      <c r="CI26" s="1820">
        <f t="shared" ca="1" si="34"/>
        <v>0</v>
      </c>
      <c r="CJ26" s="1820">
        <f t="shared" ca="1" si="34"/>
        <v>0</v>
      </c>
      <c r="CK26" s="1820">
        <f t="shared" ca="1" si="34"/>
        <v>0</v>
      </c>
      <c r="CL26" s="1820">
        <f t="shared" ca="1" si="34"/>
        <v>0</v>
      </c>
      <c r="CM26" s="1820">
        <f t="shared" ca="1" si="34"/>
        <v>0</v>
      </c>
      <c r="CN26" s="1820">
        <f t="shared" ca="1" si="34"/>
        <v>0</v>
      </c>
      <c r="CO26" s="1820">
        <f t="shared" ca="1" si="34"/>
        <v>0</v>
      </c>
      <c r="CP26" s="1820">
        <f t="shared" ca="1" si="34"/>
        <v>0</v>
      </c>
      <c r="CQ26" s="1820">
        <f t="shared" ca="1" si="34"/>
        <v>0</v>
      </c>
      <c r="CR26" s="1820">
        <f t="shared" ca="1" si="34"/>
        <v>0</v>
      </c>
      <c r="CS26" s="1820">
        <f t="shared" ca="1" si="34"/>
        <v>0</v>
      </c>
      <c r="CT26" s="1820">
        <f t="shared" ca="1" si="34"/>
        <v>0</v>
      </c>
      <c r="CU26" s="1820">
        <f t="shared" ca="1" si="34"/>
        <v>0</v>
      </c>
      <c r="CV26" s="1820">
        <f t="shared" ca="1" si="34"/>
        <v>0</v>
      </c>
      <c r="CW26" s="1820">
        <f t="shared" ref="CW26:EB26" ca="1" si="35">IF(ISBLANK(DH22),(CW22*12)/CW25,IF(SUM(CW22:DH22)&lt;0,0,SUM(CW22:DH22)/CW25))</f>
        <v>0</v>
      </c>
      <c r="CX26" s="1820">
        <f t="shared" ca="1" si="35"/>
        <v>0</v>
      </c>
      <c r="CY26" s="1820">
        <f t="shared" ca="1" si="35"/>
        <v>0</v>
      </c>
      <c r="CZ26" s="1820">
        <f t="shared" ca="1" si="35"/>
        <v>0</v>
      </c>
      <c r="DA26" s="1820">
        <f t="shared" ca="1" si="35"/>
        <v>0</v>
      </c>
      <c r="DB26" s="1820">
        <f t="shared" ca="1" si="35"/>
        <v>0</v>
      </c>
      <c r="DC26" s="1820">
        <f t="shared" ca="1" si="35"/>
        <v>0</v>
      </c>
      <c r="DD26" s="1820">
        <f t="shared" ca="1" si="35"/>
        <v>0</v>
      </c>
      <c r="DE26" s="1820">
        <f t="shared" ca="1" si="35"/>
        <v>0</v>
      </c>
      <c r="DF26" s="1820">
        <f t="shared" ca="1" si="35"/>
        <v>0</v>
      </c>
      <c r="DG26" s="1820">
        <f t="shared" ca="1" si="35"/>
        <v>0</v>
      </c>
      <c r="DH26" s="1820">
        <f t="shared" ca="1" si="35"/>
        <v>0</v>
      </c>
      <c r="DI26" s="1820">
        <f t="shared" ca="1" si="35"/>
        <v>0</v>
      </c>
      <c r="DJ26" s="1820">
        <f t="shared" ca="1" si="35"/>
        <v>0</v>
      </c>
      <c r="DK26" s="1820">
        <f t="shared" ca="1" si="35"/>
        <v>0</v>
      </c>
      <c r="DL26" s="1820">
        <f t="shared" ca="1" si="35"/>
        <v>0</v>
      </c>
      <c r="DM26" s="1820">
        <f t="shared" ca="1" si="35"/>
        <v>0</v>
      </c>
      <c r="DN26" s="1820">
        <f t="shared" ca="1" si="35"/>
        <v>0</v>
      </c>
      <c r="DO26" s="1820">
        <f t="shared" ca="1" si="35"/>
        <v>0</v>
      </c>
      <c r="DP26" s="1820">
        <f t="shared" ca="1" si="35"/>
        <v>0</v>
      </c>
      <c r="DQ26" s="1820">
        <f t="shared" ca="1" si="35"/>
        <v>0</v>
      </c>
      <c r="DR26" s="1820">
        <f t="shared" ca="1" si="35"/>
        <v>0</v>
      </c>
      <c r="DS26" s="1820">
        <f t="shared" ca="1" si="35"/>
        <v>0</v>
      </c>
      <c r="DT26" s="1820">
        <f t="shared" ca="1" si="35"/>
        <v>0</v>
      </c>
      <c r="DU26" s="1820" t="e">
        <f t="shared" ca="1" si="35"/>
        <v>#DIV/0!</v>
      </c>
      <c r="DV26" s="1820" t="e">
        <f t="shared" ca="1" si="35"/>
        <v>#DIV/0!</v>
      </c>
      <c r="DW26" s="1820" t="e">
        <f t="shared" ca="1" si="35"/>
        <v>#DIV/0!</v>
      </c>
      <c r="DX26" s="1820" t="e">
        <f t="shared" ca="1" si="35"/>
        <v>#DIV/0!</v>
      </c>
      <c r="DY26" s="1820" t="e">
        <f t="shared" ca="1" si="35"/>
        <v>#DIV/0!</v>
      </c>
      <c r="DZ26" s="1820" t="e">
        <f t="shared" ca="1" si="35"/>
        <v>#DIV/0!</v>
      </c>
      <c r="EA26" s="1820" t="e">
        <f t="shared" ca="1" si="35"/>
        <v>#DIV/0!</v>
      </c>
      <c r="EB26" s="1820" t="e">
        <f t="shared" ca="1" si="35"/>
        <v>#DIV/0!</v>
      </c>
      <c r="EC26" s="1820" t="e">
        <f t="shared" ref="EC26:FH26" ca="1" si="36">IF(ISBLANK(EN22),(EC22*12)/EC25,IF(SUM(EC22:EN22)&lt;0,0,SUM(EC22:EN22)/EC25))</f>
        <v>#DIV/0!</v>
      </c>
      <c r="ED26" s="1820" t="e">
        <f t="shared" ca="1" si="36"/>
        <v>#DIV/0!</v>
      </c>
      <c r="EE26" s="1820" t="e">
        <f t="shared" ca="1" si="36"/>
        <v>#DIV/0!</v>
      </c>
      <c r="EF26" s="1820"/>
      <c r="EG26" s="1820"/>
    </row>
    <row r="27" spans="2:137">
      <c r="B27" s="60" t="s">
        <v>1317</v>
      </c>
      <c r="C27" s="60"/>
      <c r="D27" s="1817">
        <f ca="1">IF(D15&gt;UW!$J$36,0,NPV(D$24/12,OFFSET(Val!D22,,,1,UW!$J$36+1-Val!D15),OFFSET(Val!C26,,UW!$J$36+1-Val!D15)))</f>
        <v>-3307.0062744620423</v>
      </c>
      <c r="E27" s="1817">
        <f ca="1">IF(E15&gt;UW!$J$36,0,NPV(E$24/12,OFFSET(Val!E22,,,1,UW!$J$36+1-Val!E15),OFFSET(Val!D26,,UW!$J$36+1-Val!E15)))</f>
        <v>-3252.964660082559</v>
      </c>
      <c r="F27" s="1817">
        <f ca="1">IF(F15&gt;UW!$J$36,0,NPV(F$24/12,OFFSET(Val!F22,,,1,UW!$J$36+1-Val!F15),OFFSET(Val!E26,,UW!$J$36+1-Val!F15)))</f>
        <v>-3198.4726989165797</v>
      </c>
      <c r="G27" s="1817">
        <f ca="1">IF(G15&gt;UW!$J$36,0,NPV(G$24/12,OFFSET(Val!G22,,,1,UW!$J$36+1-Val!G15),OFFSET(Val!F26,,UW!$J$36+1-Val!G15)))</f>
        <v>-3143.5266380742178</v>
      </c>
      <c r="H27" s="1817">
        <f ca="1">IF(H15&gt;UW!$J$36,0,NPV(H$24/12,OFFSET(Val!H22,,,1,UW!$J$36+1-Val!H15),OFFSET(Val!G26,,UW!$J$36+1-Val!H15)))</f>
        <v>-3088.1226933915018</v>
      </c>
      <c r="I27" s="1817">
        <f ca="1">IF(I15&gt;UW!$J$36,0,NPV(I$24/12,OFFSET(Val!I22,,,1,UW!$J$36+1-Val!I15),OFFSET(Val!H26,,UW!$J$36+1-Val!I15)))</f>
        <v>-3032.2570491697634</v>
      </c>
      <c r="J27" s="1817">
        <f ca="1">IF(J15&gt;UW!$J$36,0,NPV(J$24/12,OFFSET(Val!J22,,,1,UW!$J$36+1-Val!J15),OFFSET(Val!I26,,UW!$J$36+1-Val!J15)))</f>
        <v>-2975.9258579128445</v>
      </c>
      <c r="K27" s="1817">
        <f ca="1">IF(K15&gt;UW!$J$36,0,NPV(K$24/12,OFFSET(Val!K22,,,1,UW!$J$36+1-Val!K15),OFFSET(Val!J26,,UW!$J$36+1-Val!K15)))</f>
        <v>-2919.125240062117</v>
      </c>
      <c r="L27" s="1817">
        <f ca="1">IF(L15&gt;UW!$J$36,0,NPV(L$24/12,OFFSET(Val!L22,,,1,UW!$J$36+1-Val!L15),OFFSET(Val!K26,,UW!$J$36+1-Val!L15)))</f>
        <v>-2861.8512837293015</v>
      </c>
      <c r="M27" s="1817">
        <f ca="1">IF(M15&gt;UW!$J$36,0,NPV(M$24/12,OFFSET(Val!M22,,,1,UW!$J$36+1-Val!M15),OFFSET(Val!L26,,UW!$J$36+1-Val!M15)))</f>
        <v>-2804.1000444270448</v>
      </c>
      <c r="N27" s="1817">
        <f ca="1">IF(N15&gt;UW!$J$36,0,NPV(N$24/12,OFFSET(Val!N22,,,1,UW!$J$36+1-Val!N15),OFFSET(Val!M26,,UW!$J$36+1-Val!N15)))</f>
        <v>-2745.8675447972696</v>
      </c>
      <c r="O27" s="1817">
        <f ca="1">IF(O15&gt;UW!$J$36,0,NPV(O$24/12,OFFSET(Val!O22,,,1,UW!$J$36+1-Val!O15),OFFSET(Val!N26,,UW!$J$36+1-Val!O15)))</f>
        <v>-2687.149774337247</v>
      </c>
      <c r="P27" s="1817">
        <f ca="1">IF(P15&gt;UW!$J$36,0,NPV(P$24/12,OFFSET(Val!P22,,,1,UW!$J$36+1-Val!P15),OFFSET(Val!O26,,UW!$J$36+1-Val!P15)))</f>
        <v>-2627.9426891233902</v>
      </c>
      <c r="Q27" s="1817">
        <f ca="1">IF(Q15&gt;UW!$J$36,0,NPV(Q$24/12,OFFSET(Val!Q22,,,1,UW!$J$36+1-Val!Q15),OFFSET(Val!P26,,UW!$J$36+1-Val!Q15)))</f>
        <v>-2566.6102115327517</v>
      </c>
      <c r="R27" s="1817">
        <f ca="1">IF(R15&gt;UW!$J$36,0,NPV(R$24/12,OFFSET(Val!R22,,,1,UW!$J$36+1-Val!R15),OFFSET(Val!Q26,,UW!$J$36+1-Val!R15)))</f>
        <v>-2504.766629962191</v>
      </c>
      <c r="S27" s="1817">
        <f ca="1">IF(S15&gt;UW!$J$36,0,NPV(S$24/12,OFFSET(Val!S22,,,1,UW!$J$36+1-Val!S15),OFFSET(Val!R26,,UW!$J$36+1-Val!S15)))</f>
        <v>-2442.407685211876</v>
      </c>
      <c r="T27" s="1817">
        <f ca="1">IF(T15&gt;UW!$J$36,0,NPV(T$24/12,OFFSET(Val!T22,,,1,UW!$J$36+1-Val!T15),OFFSET(Val!S26,,UW!$J$36+1-Val!T15)))</f>
        <v>-2379.5290825886423</v>
      </c>
      <c r="U27" s="1817">
        <f ca="1">IF(U15&gt;UW!$J$36,0,NPV(U$24/12,OFFSET(Val!U22,,,1,UW!$J$36+1-Val!U15),OFFSET(Val!T26,,UW!$J$36+1-Val!U15)))</f>
        <v>-2316.1264916102145</v>
      </c>
      <c r="V27" s="1817">
        <f ca="1">IF(V15&gt;UW!$J$36,0,NPV(V$24/12,OFFSET(Val!V22,,,1,UW!$J$36+1-Val!V15),OFFSET(Val!U26,,UW!$J$36+1-Val!V15)))</f>
        <v>-2252.1955457069657</v>
      </c>
      <c r="W27" s="1817">
        <f ca="1">IF(W15&gt;UW!$J$36,0,NPV(W$24/12,OFFSET(Val!W22,,,1,UW!$J$36+1-Val!W15),OFFSET(Val!V26,,UW!$J$36+1-Val!W15)))</f>
        <v>-2187.7318419211906</v>
      </c>
      <c r="X27" s="1817">
        <f ca="1">IF(X15&gt;UW!$J$36,0,NPV(X$24/12,OFFSET(Val!X22,,,1,UW!$J$36+1-Val!X15),OFFSET(Val!W26,,UW!$J$36+1-Val!X15)))</f>
        <v>-2122.7309406038671</v>
      </c>
      <c r="Y27" s="1817">
        <f ca="1">IF(Y15&gt;UW!$J$36,0,NPV(Y$24/12,OFFSET(Val!Y22,,,1,UW!$J$36+1-Val!Y15),OFFSET(Val!X26,,UW!$J$36+1-Val!Y15)))</f>
        <v>-2057.1883651088992</v>
      </c>
      <c r="Z27" s="1817">
        <f ca="1">IF(Z15&gt;UW!$J$36,0,NPV(Z$24/12,OFFSET(Val!Z22,,,1,UW!$J$36+1-Val!Z15),OFFSET(Val!Y26,,UW!$J$36+1-Val!Z15)))</f>
        <v>-1991.0996014848065</v>
      </c>
      <c r="AA27" s="1817">
        <f ca="1">IF(AA15&gt;UW!$J$36,0,NPV(AA$24/12,OFFSET(Val!AA22,,,1,UW!$J$36+1-Val!AA15),OFFSET(Val!Z26,,UW!$J$36+1-Val!AA15)))</f>
        <v>-1924.4600981638466</v>
      </c>
      <c r="AB27" s="1817">
        <f ca="1">IF(AB15&gt;UW!$J$36,0,NPV(AB$24/12,OFFSET(Val!AB22,,,1,UW!$J$36+1-Val!AB15),OFFSET(Val!AA26,,UW!$J$36+1-Val!AB15)))</f>
        <v>-1857.2652656485452</v>
      </c>
      <c r="AC27" s="1817">
        <f ca="1">IF(AC15&gt;UW!$J$36,0,NPV(AC$24/12,OFFSET(Val!AC22,,,1,UW!$J$36+1-Val!AC15),OFFSET(Val!AB26,,UW!$J$36+1-Val!AC15)))</f>
        <v>-1787.8458361956154</v>
      </c>
      <c r="AD27" s="1817">
        <f ca="1">IF(AD15&gt;UW!$J$36,0,NPV(AD$24/12,OFFSET(Val!AD22,,,1,UW!$J$36+1-Val!AD15),OFFSET(Val!AC26,,UW!$J$36+1-Val!AD15)))</f>
        <v>-1717.8479114972447</v>
      </c>
      <c r="AE27" s="1817">
        <f ca="1">IF(AE15&gt;UW!$J$36,0,NPV(AE$24/12,OFFSET(Val!AE22,,,1,UW!$J$36+1-Val!AE15),OFFSET(Val!AD26,,UW!$J$36+1-Val!AE15)))</f>
        <v>-1647.2666707597207</v>
      </c>
      <c r="AF27" s="1817">
        <f ca="1">IF(AF15&gt;UW!$J$36,0,NPV(AF$24/12,OFFSET(Val!AF22,,,1,UW!$J$36+1-Val!AF15),OFFSET(Val!AE26,,UW!$J$36+1-Val!AF15)))</f>
        <v>-1576.0972530160509</v>
      </c>
      <c r="AG27" s="1817">
        <f ca="1">IF(AG15&gt;UW!$J$36,0,NPV(AG$24/12,OFFSET(Val!AG22,,,1,UW!$J$36+1-Val!AG15),OFFSET(Val!AF26,,UW!$J$36+1-Val!AG15)))</f>
        <v>-1504.334756791184</v>
      </c>
      <c r="AH27" s="1817">
        <f ca="1">IF(AH15&gt;UW!$J$36,0,NPV(AH$24/12,OFFSET(Val!AH22,,,1,UW!$J$36+1-Val!AH15),OFFSET(Val!AG26,,UW!$J$36+1-Val!AH15)))</f>
        <v>-1431.9742397644432</v>
      </c>
      <c r="AI27" s="1817">
        <f ca="1">IF(AI15&gt;UW!$J$36,0,NPV(AI$24/12,OFFSET(Val!AI22,,,1,UW!$J$36+1-Val!AI15),OFFSET(Val!AH26,,UW!$J$36+1-Val!AI15)))</f>
        <v>-1359.0107184291462</v>
      </c>
      <c r="AJ27" s="1817">
        <f ca="1">IF(AJ15&gt;UW!$J$36,0,NPV(AJ$24/12,OFFSET(Val!AJ22,,,1,UW!$J$36+1-Val!AJ15),OFFSET(Val!AI26,,UW!$J$36+1-Val!AJ15)))</f>
        <v>-1285.4391677493879</v>
      </c>
      <c r="AK27" s="1817">
        <f ca="1">IF(AK15&gt;UW!$J$36,0,NPV(AK$24/12,OFFSET(Val!AK22,,,1,UW!$J$36+1-Val!AK15),OFFSET(Val!AJ26,,UW!$J$36+1-Val!AK15)))</f>
        <v>-1211.2545208139654</v>
      </c>
      <c r="AL27" s="1817">
        <f ca="1">IF(AL15&gt;UW!$J$36,0,NPV(AL$24/12,OFFSET(Val!AL22,,,1,UW!$J$36+1-Val!AL15),OFFSET(Val!AK26,,UW!$J$36+1-Val!AL15)))</f>
        <v>-1136.4516684874141</v>
      </c>
      <c r="AM27" s="1817">
        <f ca="1">IF(AM15&gt;UW!$J$36,0,NPV(AM$24/12,OFFSET(Val!AM22,,,1,UW!$J$36+1-Val!AM15),OFFSET(Val!AL26,,UW!$J$36+1-Val!AM15)))</f>
        <v>-1061.0254590581417</v>
      </c>
      <c r="AN27" s="1817">
        <f ca="1">IF(AN15&gt;UW!$J$36,0,NPV(AN$24/12,OFFSET(Val!AN22,,,1,UW!$J$36+1-Val!AN15),OFFSET(Val!AM26,,UW!$J$36+1-Val!AN15)))</f>
        <v>-994.15078559497454</v>
      </c>
      <c r="AO27" s="1817">
        <f ca="1">IF(AO15&gt;UW!$J$36,0,NPV(AO$24/12,OFFSET(Val!AO22,,,1,UW!$J$36+1-Val!AO15),OFFSET(Val!AN26,,UW!$J$36+1-Val!AO15)))</f>
        <v>-914.39099944593931</v>
      </c>
      <c r="AP27" s="1817">
        <f ca="1">IF(AP15&gt;UW!$J$36,0,NPV(AP$24/12,OFFSET(Val!AP22,,,1,UW!$J$36+1-Val!AP15),OFFSET(Val!AO26,,UW!$J$36+1-Val!AP15)))</f>
        <v>-834.08286476712954</v>
      </c>
      <c r="AQ27" s="1817">
        <f ca="1">IF(AQ15&gt;UW!$J$36,0,NPV(AQ$24/12,OFFSET(Val!AQ22,,,1,UW!$J$36+1-Val!AQ15),OFFSET(Val!AP26,,UW!$J$36+1-Val!AQ15)))</f>
        <v>-753.22261166240287</v>
      </c>
      <c r="AR27" s="1817">
        <f ca="1">IF(AR15&gt;UW!$J$36,0,NPV(AR$24/12,OFFSET(Val!AR22,,,1,UW!$J$36+1-Val!AR15),OFFSET(Val!AQ26,,UW!$J$36+1-Val!AR15)))</f>
        <v>-671.80644431758139</v>
      </c>
      <c r="AS27" s="1817">
        <f ca="1">IF(AS15&gt;UW!$J$36,0,NPV(AS$24/12,OFFSET(Val!AS22,,,1,UW!$J$36+1-Val!AS15),OFFSET(Val!AR26,,UW!$J$36+1-Val!AS15)))</f>
        <v>-589.83054082226408</v>
      </c>
      <c r="AT27" s="1817">
        <f ca="1">IF(AT15&gt;UW!$J$36,0,NPV(AT$24/12,OFFSET(Val!AT22,,,1,UW!$J$36+1-Val!AT15),OFFSET(Val!AS26,,UW!$J$36+1-Val!AT15)))</f>
        <v>-507.29105299041652</v>
      </c>
      <c r="AU27" s="1817">
        <f ca="1">IF(AU15&gt;UW!$J$36,0,NPV(AU$24/12,OFFSET(Val!AU22,,,1,UW!$J$36+1-Val!AU15),OFFSET(Val!AT26,,UW!$J$36+1-Val!AU15)))</f>
        <v>-424.18410617972501</v>
      </c>
      <c r="AV27" s="1817">
        <f ca="1">IF(AV15&gt;UW!$J$36,0,NPV(AV$24/12,OFFSET(Val!AV22,,,1,UW!$J$36+1-Val!AV15),OFFSET(Val!AU26,,UW!$J$36+1-Val!AV15)))</f>
        <v>-340.50579910970998</v>
      </c>
      <c r="AW27" s="1817">
        <f ca="1">IF(AW15&gt;UW!$J$36,0,NPV(AW$24/12,OFFSET(Val!AW22,,,1,UW!$J$36+1-Val!AW15),OFFSET(Val!AV26,,UW!$J$36+1-Val!AW15)))</f>
        <v>-256.25220367858861</v>
      </c>
      <c r="AX27" s="1817">
        <f ca="1">IF(AX15&gt;UW!$J$36,0,NPV(AX$24/12,OFFSET(Val!AX22,,,1,UW!$J$36+1-Val!AX15),OFFSET(Val!AW26,,UW!$J$36+1-Val!AX15)))</f>
        <v>-171.41936477887828</v>
      </c>
      <c r="AY27" s="1817">
        <f ca="1">IF(AY15&gt;UW!$J$36,0,NPV(AY$24/12,OFFSET(Val!AY22,,,1,UW!$J$36+1-Val!AY15),OFFSET(Val!AX26,,UW!$J$36+1-Val!AY15)))</f>
        <v>-86.003300111732443</v>
      </c>
      <c r="AZ27" s="1817">
        <f ca="1">IF(AZ15&gt;UW!$J$36,0,NPV(AZ$24/12,OFFSET(Val!AZ22,,,1,UW!$J$36+1-Val!AZ15),OFFSET(Val!AY26,,UW!$J$36+1-Val!AZ15)))</f>
        <v>0</v>
      </c>
      <c r="BA27" s="1817">
        <f ca="1">IF(BA15&gt;UW!$J$36,0,NPV(BA$24/12,OFFSET(Val!BA22,,,1,UW!$J$36+1-Val!BA15),OFFSET(Val!AZ26,,UW!$J$36+1-Val!BA15)))</f>
        <v>0</v>
      </c>
      <c r="BB27" s="1817">
        <f ca="1">IF(BB15&gt;UW!$J$36,0,NPV(BB$24/12,OFFSET(Val!BB22,,,1,UW!$J$36+1-Val!BB15),OFFSET(Val!BA26,,UW!$J$36+1-Val!BB15)))</f>
        <v>0</v>
      </c>
      <c r="BC27" s="1817">
        <f ca="1">IF(BC15&gt;UW!$J$36,0,NPV(BC$24/12,OFFSET(Val!BC22,,,1,UW!$J$36+1-Val!BC15),OFFSET(Val!BB26,,UW!$J$36+1-Val!BC15)))</f>
        <v>0</v>
      </c>
      <c r="BD27" s="1817">
        <f ca="1">IF(BD15&gt;UW!$J$36,0,NPV(BD$24/12,OFFSET(Val!BD22,,,1,UW!$J$36+1-Val!BD15),OFFSET(Val!BC26,,UW!$J$36+1-Val!BD15)))</f>
        <v>0</v>
      </c>
      <c r="BE27" s="1817">
        <f ca="1">IF(BE15&gt;UW!$J$36,0,NPV(BE$24/12,OFFSET(Val!BE22,,,1,UW!$J$36+1-Val!BE15),OFFSET(Val!BD26,,UW!$J$36+1-Val!BE15)))</f>
        <v>0</v>
      </c>
      <c r="BF27" s="1817">
        <f ca="1">IF(BF15&gt;UW!$J$36,0,NPV(BF$24/12,OFFSET(Val!BF22,,,1,UW!$J$36+1-Val!BF15),OFFSET(Val!BE26,,UW!$J$36+1-Val!BF15)))</f>
        <v>0</v>
      </c>
      <c r="BG27" s="1817">
        <f ca="1">IF(BG15&gt;UW!$J$36,0,NPV(BG$24/12,OFFSET(Val!BG22,,,1,UW!$J$36+1-Val!BG15),OFFSET(Val!BF26,,UW!$J$36+1-Val!BG15)))</f>
        <v>0</v>
      </c>
      <c r="BH27" s="1817">
        <f ca="1">IF(BH15&gt;UW!$J$36,0,NPV(BH$24/12,OFFSET(Val!BH22,,,1,UW!$J$36+1-Val!BH15),OFFSET(Val!BG26,,UW!$J$36+1-Val!BH15)))</f>
        <v>0</v>
      </c>
      <c r="BI27" s="1817">
        <f ca="1">IF(BI15&gt;UW!$J$36,0,NPV(BI$24/12,OFFSET(Val!BI22,,,1,UW!$J$36+1-Val!BI15),OFFSET(Val!BH26,,UW!$J$36+1-Val!BI15)))</f>
        <v>0</v>
      </c>
      <c r="BJ27" s="1817">
        <f ca="1">IF(BJ15&gt;UW!$J$36,0,NPV(BJ$24/12,OFFSET(Val!BJ22,,,1,UW!$J$36+1-Val!BJ15),OFFSET(Val!BI26,,UW!$J$36+1-Val!BJ15)))</f>
        <v>0</v>
      </c>
      <c r="BK27" s="1817">
        <f ca="1">IF(BK15&gt;UW!$J$36,0,NPV(BK$24/12,OFFSET(Val!BK22,,,1,UW!$J$36+1-Val!BK15),OFFSET(Val!BJ26,,UW!$J$36+1-Val!BK15)))</f>
        <v>0</v>
      </c>
      <c r="BL27" s="1817">
        <f ca="1">IF(BL15&gt;UW!$J$36,0,NPV(BL$24/12,OFFSET(Val!BL22,,,1,UW!$J$36+1-Val!BL15),OFFSET(Val!BK26,,UW!$J$36+1-Val!BL15)))</f>
        <v>0</v>
      </c>
      <c r="BM27" s="1817">
        <f ca="1">IF(BM15&gt;UW!$J$36,0,NPV(BM$24/12,OFFSET(Val!BM22,,,1,UW!$J$36+1-Val!BM15),OFFSET(Val!BL26,,UW!$J$36+1-Val!BM15)))</f>
        <v>0</v>
      </c>
      <c r="BN27" s="1817">
        <f ca="1">IF(BN15&gt;UW!$J$36,0,NPV(BN$24/12,OFFSET(Val!BN22,,,1,UW!$J$36+1-Val!BN15),OFFSET(Val!BM26,,UW!$J$36+1-Val!BN15)))</f>
        <v>0</v>
      </c>
      <c r="BO27" s="1817">
        <f ca="1">IF(BO15&gt;UW!$J$36,0,NPV(BO$24/12,OFFSET(Val!BO22,,,1,UW!$J$36+1-Val!BO15),OFFSET(Val!BN26,,UW!$J$36+1-Val!BO15)))</f>
        <v>0</v>
      </c>
      <c r="BP27" s="1817">
        <f ca="1">IF(BP15&gt;UW!$J$36,0,NPV(BP$24/12,OFFSET(Val!BP22,,,1,UW!$J$36+1-Val!BP15),OFFSET(Val!BO26,,UW!$J$36+1-Val!BP15)))</f>
        <v>0</v>
      </c>
      <c r="BQ27" s="1817">
        <f ca="1">IF(BQ15&gt;UW!$J$36,0,NPV(BQ$24/12,OFFSET(Val!BQ22,,,1,UW!$J$36+1-Val!BQ15),OFFSET(Val!BP26,,UW!$J$36+1-Val!BQ15)))</f>
        <v>0</v>
      </c>
      <c r="BR27" s="1817">
        <f ca="1">IF(BR15&gt;UW!$J$36,0,NPV(BR$24/12,OFFSET(Val!BR22,,,1,UW!$J$36+1-Val!BR15),OFFSET(Val!BQ26,,UW!$J$36+1-Val!BR15)))</f>
        <v>0</v>
      </c>
      <c r="BS27" s="1817">
        <f ca="1">IF(BS15&gt;UW!$J$36,0,NPV(BS$24/12,OFFSET(Val!BS22,,,1,UW!$J$36+1-Val!BS15),OFFSET(Val!BR26,,UW!$J$36+1-Val!BS15)))</f>
        <v>0</v>
      </c>
      <c r="BT27" s="1817">
        <f ca="1">IF(BT15&gt;UW!$J$36,0,NPV(BT$24/12,OFFSET(Val!BT22,,,1,UW!$J$36+1-Val!BT15),OFFSET(Val!BS26,,UW!$J$36+1-Val!BT15)))</f>
        <v>0</v>
      </c>
      <c r="BU27" s="1817">
        <f ca="1">IF(BU15&gt;UW!$J$36,0,NPV(BU$24/12,OFFSET(Val!BU22,,,1,UW!$J$36+1-Val!BU15),OFFSET(Val!BT26,,UW!$J$36+1-Val!BU15)))</f>
        <v>0</v>
      </c>
      <c r="BV27" s="1817">
        <f ca="1">IF(BV15&gt;UW!$J$36,0,NPV(BV$24/12,OFFSET(Val!BV22,,,1,UW!$J$36+1-Val!BV15),OFFSET(Val!BU26,,UW!$J$36+1-Val!BV15)))</f>
        <v>0</v>
      </c>
      <c r="BW27" s="1817">
        <f ca="1">IF(BW15&gt;UW!$J$36,0,NPV(BW$24/12,OFFSET(Val!BW22,,,1,UW!$J$36+1-Val!BW15),OFFSET(Val!BV26,,UW!$J$36+1-Val!BW15)))</f>
        <v>0</v>
      </c>
      <c r="BX27" s="1817">
        <f ca="1">IF(BX15&gt;UW!$J$36,0,NPV(BX$24/12,OFFSET(Val!BX22,,,1,UW!$J$36+1-Val!BX15),OFFSET(Val!BW26,,UW!$J$36+1-Val!BX15)))</f>
        <v>0</v>
      </c>
      <c r="BY27" s="1817">
        <f ca="1">IF(BY15&gt;UW!$J$36,0,NPV(BY$24/12,OFFSET(Val!BY22,,,1,UW!$J$36+1-Val!BY15),OFFSET(Val!BX26,,UW!$J$36+1-Val!BY15)))</f>
        <v>0</v>
      </c>
      <c r="BZ27" s="1817">
        <f ca="1">IF(BZ15&gt;UW!$J$36,0,NPV(BZ$24/12,OFFSET(Val!BZ22,,,1,UW!$J$36+1-Val!BZ15),OFFSET(Val!BY26,,UW!$J$36+1-Val!BZ15)))</f>
        <v>0</v>
      </c>
      <c r="CA27" s="1817">
        <f ca="1">IF(CA15&gt;UW!$J$36,0,NPV(CA$24/12,OFFSET(Val!CA22,,,1,UW!$J$36+1-Val!CA15),OFFSET(Val!BZ26,,UW!$J$36+1-Val!CA15)))</f>
        <v>0</v>
      </c>
      <c r="CB27" s="1817">
        <f ca="1">IF(CB15&gt;UW!$J$36,0,NPV(CB$24/12,OFFSET(Val!CB22,,,1,UW!$J$36+1-Val!CB15),OFFSET(Val!CA26,,UW!$J$36+1-Val!CB15)))</f>
        <v>0</v>
      </c>
      <c r="CC27" s="1817">
        <f ca="1">IF(CC15&gt;UW!$J$36,0,NPV(CC$24/12,OFFSET(Val!CC22,,,1,UW!$J$36+1-Val!CC15),OFFSET(Val!CB26,,UW!$J$36+1-Val!CC15)))</f>
        <v>0</v>
      </c>
      <c r="CD27" s="1817">
        <f ca="1">IF(CD15&gt;UW!$J$36,0,NPV(CD$24/12,OFFSET(Val!CD22,,,1,UW!$J$36+1-Val!CD15),OFFSET(Val!CC26,,UW!$J$36+1-Val!CD15)))</f>
        <v>0</v>
      </c>
      <c r="CE27" s="1817">
        <f ca="1">IF(CE15&gt;UW!$J$36,0,NPV(CE$24/12,OFFSET(Val!CE22,,,1,UW!$J$36+1-Val!CE15),OFFSET(Val!CD26,,UW!$J$36+1-Val!CE15)))</f>
        <v>0</v>
      </c>
      <c r="CF27" s="1817">
        <f ca="1">IF(CF15&gt;UW!$J$36,0,NPV(CF$24/12,OFFSET(Val!CF22,,,1,UW!$J$36+1-Val!CF15),OFFSET(Val!CE26,,UW!$J$36+1-Val!CF15)))</f>
        <v>0</v>
      </c>
      <c r="CG27" s="1817">
        <f ca="1">IF(CG15&gt;UW!$J$36,0,NPV(CG$24/12,OFFSET(Val!CG22,,,1,UW!$J$36+1-Val!CG15),OFFSET(Val!CF26,,UW!$J$36+1-Val!CG15)))</f>
        <v>0</v>
      </c>
      <c r="CH27" s="1817">
        <f ca="1">IF(CH15&gt;UW!$J$36,0,NPV(CH$24/12,OFFSET(Val!CH22,,,1,UW!$J$36+1-Val!CH15),OFFSET(Val!CG26,,UW!$J$36+1-Val!CH15)))</f>
        <v>0</v>
      </c>
      <c r="CI27" s="1817">
        <f ca="1">IF(CI15&gt;UW!$J$36,0,NPV(CI$24/12,OFFSET(Val!CI22,,,1,UW!$J$36+1-Val!CI15),OFFSET(Val!CH26,,UW!$J$36+1-Val!CI15)))</f>
        <v>0</v>
      </c>
      <c r="CJ27" s="1817">
        <f ca="1">IF(CJ15&gt;UW!$J$36,0,NPV(CJ$24/12,OFFSET(Val!CJ22,,,1,UW!$J$36+1-Val!CJ15),OFFSET(Val!CI26,,UW!$J$36+1-Val!CJ15)))</f>
        <v>0</v>
      </c>
      <c r="CK27" s="1817">
        <f ca="1">IF(CK15&gt;UW!$J$36,0,NPV(CK$24/12,OFFSET(Val!CK22,,,1,UW!$J$36+1-Val!CK15),OFFSET(Val!CJ26,,UW!$J$36+1-Val!CK15)))</f>
        <v>0</v>
      </c>
      <c r="CL27" s="1817">
        <f ca="1">IF(CL15&gt;UW!$J$36,0,NPV(CL$24/12,OFFSET(Val!CL22,,,1,UW!$J$36+1-Val!CL15),OFFSET(Val!CK26,,UW!$J$36+1-Val!CL15)))</f>
        <v>0</v>
      </c>
      <c r="CM27" s="1817">
        <f ca="1">IF(CM15&gt;UW!$J$36,0,NPV(CM$24/12,OFFSET(Val!CM22,,,1,UW!$J$36+1-Val!CM15),OFFSET(Val!CL26,,UW!$J$36+1-Val!CM15)))</f>
        <v>0</v>
      </c>
      <c r="CN27" s="1817">
        <f ca="1">IF(CN15&gt;UW!$J$36,0,NPV(CN$24/12,OFFSET(Val!CN22,,,1,UW!$J$36+1-Val!CN15),OFFSET(Val!CM26,,UW!$J$36+1-Val!CN15)))</f>
        <v>0</v>
      </c>
      <c r="CO27" s="1817">
        <f ca="1">IF(CO15&gt;UW!$J$36,0,NPV(CO$24/12,OFFSET(Val!CO22,,,1,UW!$J$36+1-Val!CO15),OFFSET(Val!CN26,,UW!$J$36+1-Val!CO15)))</f>
        <v>0</v>
      </c>
      <c r="CP27" s="1817">
        <f ca="1">IF(CP15&gt;UW!$J$36,0,NPV(CP$24/12,OFFSET(Val!CP22,,,1,UW!$J$36+1-Val!CP15),OFFSET(Val!CO26,,UW!$J$36+1-Val!CP15)))</f>
        <v>0</v>
      </c>
      <c r="CQ27" s="1817">
        <f ca="1">IF(CQ15&gt;UW!$J$36,0,NPV(CQ$24/12,OFFSET(Val!CQ22,,,1,UW!$J$36+1-Val!CQ15),OFFSET(Val!CP26,,UW!$J$36+1-Val!CQ15)))</f>
        <v>0</v>
      </c>
      <c r="CR27" s="1817">
        <f ca="1">IF(CR15&gt;UW!$J$36,0,NPV(CR$24/12,OFFSET(Val!CR22,,,1,UW!$J$36+1-Val!CR15),OFFSET(Val!CQ26,,UW!$J$36+1-Val!CR15)))</f>
        <v>0</v>
      </c>
      <c r="CS27" s="1817">
        <f ca="1">IF(CS15&gt;UW!$J$36,0,NPV(CS$24/12,OFFSET(Val!CS22,,,1,UW!$J$36+1-Val!CS15),OFFSET(Val!CR26,,UW!$J$36+1-Val!CS15)))</f>
        <v>0</v>
      </c>
      <c r="CT27" s="1817">
        <f ca="1">IF(CT15&gt;UW!$J$36,0,NPV(CT$24/12,OFFSET(Val!CT22,,,1,UW!$J$36+1-Val!CT15),OFFSET(Val!CS26,,UW!$J$36+1-Val!CT15)))</f>
        <v>0</v>
      </c>
      <c r="CU27" s="1817">
        <f ca="1">IF(CU15&gt;UW!$J$36,0,NPV(CU$24/12,OFFSET(Val!CU22,,,1,UW!$J$36+1-Val!CU15),OFFSET(Val!CT26,,UW!$J$36+1-Val!CU15)))</f>
        <v>0</v>
      </c>
      <c r="CV27" s="1817">
        <f ca="1">IF(CV15&gt;UW!$J$36,0,NPV(CV$24/12,OFFSET(Val!CV22,,,1,UW!$J$36+1-Val!CV15),OFFSET(Val!CU26,,UW!$J$36+1-Val!CV15)))</f>
        <v>0</v>
      </c>
      <c r="CW27" s="1817">
        <f ca="1">IF(CW15&gt;UW!$J$36,0,NPV(CW$24/12,OFFSET(Val!CW22,,,1,UW!$J$36+1-Val!CW15),OFFSET(Val!CV26,,UW!$J$36+1-Val!CW15)))</f>
        <v>0</v>
      </c>
      <c r="CX27" s="1817">
        <f ca="1">IF(CX15&gt;UW!$J$36,0,NPV(CX$24/12,OFFSET(Val!CX22,,,1,UW!$J$36+1-Val!CX15),OFFSET(Val!CW26,,UW!$J$36+1-Val!CX15)))</f>
        <v>0</v>
      </c>
      <c r="CY27" s="1817">
        <f ca="1">IF(CY15&gt;UW!$J$36,0,NPV(CY$24/12,OFFSET(Val!CY22,,,1,UW!$J$36+1-Val!CY15),OFFSET(Val!CX26,,UW!$J$36+1-Val!CY15)))</f>
        <v>0</v>
      </c>
      <c r="CZ27" s="1817">
        <f ca="1">IF(CZ15&gt;UW!$J$36,0,NPV(CZ$24/12,OFFSET(Val!CZ22,,,1,UW!$J$36+1-Val!CZ15),OFFSET(Val!CY26,,UW!$J$36+1-Val!CZ15)))</f>
        <v>0</v>
      </c>
      <c r="DA27" s="1817">
        <f ca="1">IF(DA15&gt;UW!$J$36,0,NPV(DA$24/12,OFFSET(Val!DA22,,,1,UW!$J$36+1-Val!DA15),OFFSET(Val!CZ26,,UW!$J$36+1-Val!DA15)))</f>
        <v>0</v>
      </c>
      <c r="DB27" s="1817">
        <f ca="1">IF(DB15&gt;UW!$J$36,0,NPV(DB$24/12,OFFSET(Val!DB22,,,1,UW!$J$36+1-Val!DB15),OFFSET(Val!DA26,,UW!$J$36+1-Val!DB15)))</f>
        <v>0</v>
      </c>
      <c r="DC27" s="1817">
        <f ca="1">IF(DC15&gt;UW!$J$36,0,NPV(DC$24/12,OFFSET(Val!DC22,,,1,UW!$J$36+1-Val!DC15),OFFSET(Val!DB26,,UW!$J$36+1-Val!DC15)))</f>
        <v>0</v>
      </c>
      <c r="DD27" s="1817">
        <f ca="1">IF(DD15&gt;UW!$J$36,0,NPV(DD$24/12,OFFSET(Val!DD22,,,1,UW!$J$36+1-Val!DD15),OFFSET(Val!DC26,,UW!$J$36+1-Val!DD15)))</f>
        <v>0</v>
      </c>
      <c r="DE27" s="1817">
        <f ca="1">IF(DE15&gt;UW!$J$36,0,NPV(DE$24/12,OFFSET(Val!DE22,,,1,UW!$J$36+1-Val!DE15),OFFSET(Val!DD26,,UW!$J$36+1-Val!DE15)))</f>
        <v>0</v>
      </c>
      <c r="DF27" s="1817">
        <f ca="1">IF(DF15&gt;UW!$J$36,0,NPV(DF$24/12,OFFSET(Val!DF22,,,1,UW!$J$36+1-Val!DF15),OFFSET(Val!DE26,,UW!$J$36+1-Val!DF15)))</f>
        <v>0</v>
      </c>
      <c r="DG27" s="1817">
        <f ca="1">IF(DG15&gt;UW!$J$36,0,NPV(DG$24/12,OFFSET(Val!DG22,,,1,UW!$J$36+1-Val!DG15),OFFSET(Val!DF26,,UW!$J$36+1-Val!DG15)))</f>
        <v>0</v>
      </c>
      <c r="DH27" s="1817">
        <f ca="1">IF(DH15&gt;UW!$J$36,0,NPV(DH$24/12,OFFSET(Val!DH22,,,1,UW!$J$36+1-Val!DH15),OFFSET(Val!DG26,,UW!$J$36+1-Val!DH15)))</f>
        <v>0</v>
      </c>
      <c r="DI27" s="1817">
        <f ca="1">IF(DI15&gt;UW!$J$36,0,NPV(DI$24/12,OFFSET(Val!DI22,,,1,UW!$J$36+1-Val!DI15),OFFSET(Val!DH26,,UW!$J$36+1-Val!DI15)))</f>
        <v>0</v>
      </c>
      <c r="DJ27" s="1817">
        <f ca="1">IF(DJ15&gt;UW!$J$36,0,NPV(DJ$24/12,OFFSET(Val!DJ22,,,1,UW!$J$36+1-Val!DJ15),OFFSET(Val!DI26,,UW!$J$36+1-Val!DJ15)))</f>
        <v>0</v>
      </c>
      <c r="DK27" s="1817">
        <f ca="1">IF(DK15&gt;UW!$J$36,0,NPV(DK$24/12,OFFSET(Val!DK22,,,1,UW!$J$36+1-Val!DK15),OFFSET(Val!DJ26,,UW!$J$36+1-Val!DK15)))</f>
        <v>0</v>
      </c>
      <c r="DL27" s="1817">
        <f ca="1">IF(DL15&gt;UW!$J$36,0,NPV(DL$24/12,OFFSET(Val!DL22,,,1,UW!$J$36+1-Val!DL15),OFFSET(Val!DK26,,UW!$J$36+1-Val!DL15)))</f>
        <v>0</v>
      </c>
      <c r="DM27" s="1817">
        <f ca="1">IF(DM15&gt;UW!$J$36,0,NPV(DM$24/12,OFFSET(Val!DM22,,,1,UW!$J$36+1-Val!DM15),OFFSET(Val!DL26,,UW!$J$36+1-Val!DM15)))</f>
        <v>0</v>
      </c>
      <c r="DN27" s="1817">
        <f ca="1">IF(DN15&gt;UW!$J$36,0,NPV(DN$24/12,OFFSET(Val!DN22,,,1,UW!$J$36+1-Val!DN15),OFFSET(Val!DM26,,UW!$J$36+1-Val!DN15)))</f>
        <v>0</v>
      </c>
      <c r="DO27" s="1817">
        <f ca="1">IF(DO15&gt;UW!$J$36,0,NPV(DO$24/12,OFFSET(Val!DO22,,,1,UW!$J$36+1-Val!DO15),OFFSET(Val!DN26,,UW!$J$36+1-Val!DO15)))</f>
        <v>0</v>
      </c>
      <c r="DP27" s="1817">
        <f ca="1">IF(DP15&gt;UW!$J$36,0,NPV(DP$24/12,OFFSET(Val!DP22,,,1,UW!$J$36+1-Val!DP15),OFFSET(Val!DO26,,UW!$J$36+1-Val!DP15)))</f>
        <v>0</v>
      </c>
      <c r="DQ27" s="1817">
        <f ca="1">IF(DQ15&gt;UW!$J$36,0,NPV(DQ$24/12,OFFSET(Val!DQ22,,,1,UW!$J$36+1-Val!DQ15),OFFSET(Val!DP26,,UW!$J$36+1-Val!DQ15)))</f>
        <v>0</v>
      </c>
      <c r="DR27" s="1817">
        <f ca="1">IF(DR15&gt;UW!$J$36,0,NPV(DR$24/12,OFFSET(Val!DR22,,,1,UW!$J$36+1-Val!DR15),OFFSET(Val!DQ26,,UW!$J$36+1-Val!DR15)))</f>
        <v>0</v>
      </c>
      <c r="DS27" s="1817">
        <f ca="1">IF(DS15&gt;UW!$J$36,0,NPV(DS$24/12,OFFSET(Val!DS22,,,1,UW!$J$36+1-Val!DS15),OFFSET(Val!DR26,,UW!$J$36+1-Val!DS15)))</f>
        <v>0</v>
      </c>
      <c r="DT27" s="1817">
        <f ca="1">IF(DT15&gt;UW!$J$36,0,NPV(DT$24/12,OFFSET(Val!DT22,,,1,UW!$J$36+1-Val!DT15),OFFSET(Val!DS26,,UW!$J$36+1-Val!DT15)))</f>
        <v>0</v>
      </c>
      <c r="DU27" s="1817">
        <f ca="1">IF(DU15&gt;UW!$J$36,0,NPV(DU$24/12,OFFSET(Val!DU22,,,1,UW!$J$36+1-Val!DU15),OFFSET(Val!DT26,,UW!$J$36+1-Val!DU15)))</f>
        <v>0</v>
      </c>
      <c r="DV27" s="1817">
        <f ca="1">IF(DV15&gt;UW!$J$36,0,NPV(DV$24/12,OFFSET(Val!DV22,,,1,UW!$J$36+1-Val!DV15),OFFSET(Val!DU26,,UW!$J$36+1-Val!DV15)))</f>
        <v>0</v>
      </c>
      <c r="DW27" s="1817">
        <f ca="1">IF(DW15&gt;UW!$J$36,0,NPV(DW$24/12,OFFSET(Val!DW22,,,1,UW!$J$36+1-Val!DW15),OFFSET(Val!DV26,,UW!$J$36+1-Val!DW15)))</f>
        <v>0</v>
      </c>
      <c r="DX27" s="1817">
        <f ca="1">IF(DX15&gt;UW!$J$36,0,NPV(DX$24/12,OFFSET(Val!DX22,,,1,UW!$J$36+1-Val!DX15),OFFSET(Val!DW26,,UW!$J$36+1-Val!DX15)))</f>
        <v>0</v>
      </c>
      <c r="DY27" s="1817">
        <f ca="1">IF(DY15&gt;UW!$J$36,0,NPV(DY$24/12,OFFSET(Val!DY22,,,1,UW!$J$36+1-Val!DY15),OFFSET(Val!DX26,,UW!$J$36+1-Val!DY15)))</f>
        <v>0</v>
      </c>
      <c r="DZ27" s="1817">
        <f ca="1">IF(DZ15&gt;UW!$J$36,0,NPV(DZ$24/12,OFFSET(Val!DZ22,,,1,UW!$J$36+1-Val!DZ15),OFFSET(Val!DY26,,UW!$J$36+1-Val!DZ15)))</f>
        <v>0</v>
      </c>
      <c r="EA27" s="1817">
        <f ca="1">IF(EA15&gt;UW!$J$36,0,NPV(EA$24/12,OFFSET(Val!EA22,,,1,UW!$J$36+1-Val!EA15),OFFSET(Val!DZ26,,UW!$J$36+1-Val!EA15)))</f>
        <v>0</v>
      </c>
      <c r="EB27" s="1817">
        <f ca="1">IF(EB15&gt;UW!$J$36,0,NPV(EB$24/12,OFFSET(Val!EB22,,,1,UW!$J$36+1-Val!EB15),OFFSET(Val!EA26,,UW!$J$36+1-Val!EB15)))</f>
        <v>0</v>
      </c>
      <c r="EC27" s="1817">
        <f ca="1">IF(EC15&gt;UW!$J$36,0,NPV(EC$24/12,OFFSET(Val!EC22,,,1,UW!$J$36+1-Val!EC15),OFFSET(Val!EB26,,UW!$J$36+1-Val!EC15)))</f>
        <v>0</v>
      </c>
      <c r="ED27" s="1817">
        <f ca="1">IF(ED15&gt;UW!$J$36,0,NPV(ED$24/12,OFFSET(Val!ED22,,,1,UW!$J$36+1-Val!ED15),OFFSET(Val!EC26,,UW!$J$36+1-Val!ED15)))</f>
        <v>0</v>
      </c>
      <c r="EE27" s="1817">
        <f ca="1">IF(EE15&gt;UW!$J$36,0,NPV(EE$24/12,OFFSET(Val!EE22,,,1,UW!$J$36+1-Val!EE15),OFFSET(Val!ED26,,UW!$J$36+1-Val!EE15)))</f>
        <v>0</v>
      </c>
      <c r="EF27" s="1817"/>
      <c r="EG27" s="1817"/>
    </row>
    <row r="28" spans="2:137">
      <c r="B28" s="60" t="s">
        <v>1318</v>
      </c>
      <c r="D28" s="1833">
        <f t="shared" ref="D28:AI28" ca="1" si="37">IF(ISBLANK(O$22),(SUM(D$22:O$22)/(COUNT(D22:O22)/12))/D$25,IF(SUM(D$22:O$22)&lt;0,0,SUM(D$22:O$22)/D$25))</f>
        <v>0</v>
      </c>
      <c r="E28" s="1833">
        <f t="shared" ca="1" si="37"/>
        <v>0</v>
      </c>
      <c r="F28" s="1833">
        <f t="shared" ca="1" si="37"/>
        <v>0</v>
      </c>
      <c r="G28" s="1833">
        <f t="shared" ca="1" si="37"/>
        <v>0</v>
      </c>
      <c r="H28" s="1833">
        <f t="shared" ca="1" si="37"/>
        <v>0</v>
      </c>
      <c r="I28" s="1833">
        <f t="shared" ca="1" si="37"/>
        <v>0</v>
      </c>
      <c r="J28" s="1833">
        <f t="shared" ca="1" si="37"/>
        <v>0</v>
      </c>
      <c r="K28" s="1833">
        <f t="shared" ca="1" si="37"/>
        <v>0</v>
      </c>
      <c r="L28" s="1833">
        <f t="shared" ca="1" si="37"/>
        <v>0</v>
      </c>
      <c r="M28" s="1833">
        <f t="shared" ca="1" si="37"/>
        <v>0</v>
      </c>
      <c r="N28" s="1833">
        <f t="shared" ca="1" si="37"/>
        <v>0</v>
      </c>
      <c r="O28" s="1833">
        <f t="shared" ca="1" si="37"/>
        <v>0</v>
      </c>
      <c r="P28" s="1833">
        <f t="shared" ca="1" si="37"/>
        <v>0</v>
      </c>
      <c r="Q28" s="1833">
        <f t="shared" ca="1" si="37"/>
        <v>0</v>
      </c>
      <c r="R28" s="1833">
        <f t="shared" ca="1" si="37"/>
        <v>0</v>
      </c>
      <c r="S28" s="1833">
        <f t="shared" ca="1" si="37"/>
        <v>0</v>
      </c>
      <c r="T28" s="1833">
        <f t="shared" ca="1" si="37"/>
        <v>0</v>
      </c>
      <c r="U28" s="1833">
        <f t="shared" ca="1" si="37"/>
        <v>0</v>
      </c>
      <c r="V28" s="1833">
        <f t="shared" ca="1" si="37"/>
        <v>0</v>
      </c>
      <c r="W28" s="1833">
        <f t="shared" ca="1" si="37"/>
        <v>0</v>
      </c>
      <c r="X28" s="1833">
        <f t="shared" ca="1" si="37"/>
        <v>0</v>
      </c>
      <c r="Y28" s="1833">
        <f t="shared" ca="1" si="37"/>
        <v>0</v>
      </c>
      <c r="Z28" s="1833">
        <f t="shared" ca="1" si="37"/>
        <v>0</v>
      </c>
      <c r="AA28" s="1833">
        <f t="shared" ca="1" si="37"/>
        <v>0</v>
      </c>
      <c r="AB28" s="1833">
        <f t="shared" ca="1" si="37"/>
        <v>0</v>
      </c>
      <c r="AC28" s="1833">
        <f t="shared" ca="1" si="37"/>
        <v>0</v>
      </c>
      <c r="AD28" s="1833">
        <f t="shared" ca="1" si="37"/>
        <v>0</v>
      </c>
      <c r="AE28" s="1833">
        <f t="shared" ca="1" si="37"/>
        <v>0</v>
      </c>
      <c r="AF28" s="1833">
        <f t="shared" ca="1" si="37"/>
        <v>0</v>
      </c>
      <c r="AG28" s="1833">
        <f t="shared" ca="1" si="37"/>
        <v>0</v>
      </c>
      <c r="AH28" s="1833">
        <f t="shared" ca="1" si="37"/>
        <v>0</v>
      </c>
      <c r="AI28" s="1833">
        <f t="shared" ca="1" si="37"/>
        <v>0</v>
      </c>
      <c r="AJ28" s="1833">
        <f t="shared" ref="AJ28:BO28" ca="1" si="38">IF(ISBLANK(AU$22),(SUM(AJ$22:AU$22)/(COUNT(AJ22:AU22)/12))/AJ$25,IF(SUM(AJ$22:AU$22)&lt;0,0,SUM(AJ$22:AU$22)/AJ$25))</f>
        <v>0</v>
      </c>
      <c r="AK28" s="1833">
        <f t="shared" ca="1" si="38"/>
        <v>0</v>
      </c>
      <c r="AL28" s="1833">
        <f t="shared" ca="1" si="38"/>
        <v>0</v>
      </c>
      <c r="AM28" s="1833">
        <f t="shared" ca="1" si="38"/>
        <v>0</v>
      </c>
      <c r="AN28" s="1833">
        <f t="shared" ca="1" si="38"/>
        <v>0</v>
      </c>
      <c r="AO28" s="1833">
        <f t="shared" ca="1" si="38"/>
        <v>0</v>
      </c>
      <c r="AP28" s="1833">
        <f t="shared" ca="1" si="38"/>
        <v>0</v>
      </c>
      <c r="AQ28" s="1833">
        <f t="shared" ca="1" si="38"/>
        <v>0</v>
      </c>
      <c r="AR28" s="1833">
        <f t="shared" ca="1" si="38"/>
        <v>0</v>
      </c>
      <c r="AS28" s="1833">
        <f t="shared" ca="1" si="38"/>
        <v>0</v>
      </c>
      <c r="AT28" s="1833">
        <f t="shared" ca="1" si="38"/>
        <v>0</v>
      </c>
      <c r="AU28" s="1833">
        <f t="shared" ca="1" si="38"/>
        <v>0</v>
      </c>
      <c r="AV28" s="1833">
        <f t="shared" ca="1" si="38"/>
        <v>0</v>
      </c>
      <c r="AW28" s="1833">
        <f t="shared" ca="1" si="38"/>
        <v>0</v>
      </c>
      <c r="AX28" s="1833">
        <f t="shared" ca="1" si="38"/>
        <v>0</v>
      </c>
      <c r="AY28" s="1833">
        <f t="shared" ca="1" si="38"/>
        <v>0</v>
      </c>
      <c r="AZ28" s="1833">
        <f t="shared" ca="1" si="38"/>
        <v>0</v>
      </c>
      <c r="BA28" s="1833">
        <f t="shared" ca="1" si="38"/>
        <v>0</v>
      </c>
      <c r="BB28" s="1833">
        <f t="shared" ca="1" si="38"/>
        <v>0</v>
      </c>
      <c r="BC28" s="1833">
        <f t="shared" ca="1" si="38"/>
        <v>0</v>
      </c>
      <c r="BD28" s="1833">
        <f t="shared" ca="1" si="38"/>
        <v>0</v>
      </c>
      <c r="BE28" s="1833">
        <f t="shared" ca="1" si="38"/>
        <v>0</v>
      </c>
      <c r="BF28" s="1833">
        <f t="shared" ca="1" si="38"/>
        <v>0</v>
      </c>
      <c r="BG28" s="1833">
        <f t="shared" ca="1" si="38"/>
        <v>0</v>
      </c>
      <c r="BH28" s="1833">
        <f t="shared" ca="1" si="38"/>
        <v>0</v>
      </c>
      <c r="BI28" s="1833">
        <f t="shared" ca="1" si="38"/>
        <v>0</v>
      </c>
      <c r="BJ28" s="1833">
        <f t="shared" ca="1" si="38"/>
        <v>0</v>
      </c>
      <c r="BK28" s="1833">
        <f t="shared" ca="1" si="38"/>
        <v>0</v>
      </c>
      <c r="BL28" s="1833">
        <f t="shared" ca="1" si="38"/>
        <v>0</v>
      </c>
      <c r="BM28" s="1833">
        <f t="shared" ca="1" si="38"/>
        <v>0</v>
      </c>
      <c r="BN28" s="1833">
        <f t="shared" ca="1" si="38"/>
        <v>0</v>
      </c>
      <c r="BO28" s="1833">
        <f t="shared" ca="1" si="38"/>
        <v>0</v>
      </c>
      <c r="BP28" s="1833">
        <f t="shared" ref="BP28:CU28" ca="1" si="39">IF(ISBLANK(CA$22),(SUM(BP$22:CA$22)/(COUNT(BP22:CA22)/12))/BP$25,IF(SUM(BP$22:CA$22)&lt;0,0,SUM(BP$22:CA$22)/BP$25))</f>
        <v>0</v>
      </c>
      <c r="BQ28" s="1833">
        <f t="shared" ca="1" si="39"/>
        <v>0</v>
      </c>
      <c r="BR28" s="1833">
        <f t="shared" ca="1" si="39"/>
        <v>0</v>
      </c>
      <c r="BS28" s="1833">
        <f t="shared" ca="1" si="39"/>
        <v>0</v>
      </c>
      <c r="BT28" s="1833">
        <f t="shared" ca="1" si="39"/>
        <v>0</v>
      </c>
      <c r="BU28" s="1833">
        <f t="shared" ca="1" si="39"/>
        <v>0</v>
      </c>
      <c r="BV28" s="1833">
        <f t="shared" ca="1" si="39"/>
        <v>0</v>
      </c>
      <c r="BW28" s="1833">
        <f t="shared" ca="1" si="39"/>
        <v>0</v>
      </c>
      <c r="BX28" s="1833">
        <f t="shared" ca="1" si="39"/>
        <v>0</v>
      </c>
      <c r="BY28" s="1833">
        <f t="shared" ca="1" si="39"/>
        <v>0</v>
      </c>
      <c r="BZ28" s="1833">
        <f t="shared" ca="1" si="39"/>
        <v>0</v>
      </c>
      <c r="CA28" s="1833">
        <f t="shared" ca="1" si="39"/>
        <v>0</v>
      </c>
      <c r="CB28" s="1833">
        <f t="shared" ca="1" si="39"/>
        <v>0</v>
      </c>
      <c r="CC28" s="1833">
        <f t="shared" ca="1" si="39"/>
        <v>0</v>
      </c>
      <c r="CD28" s="1833">
        <f t="shared" ca="1" si="39"/>
        <v>0</v>
      </c>
      <c r="CE28" s="1833">
        <f t="shared" ca="1" si="39"/>
        <v>0</v>
      </c>
      <c r="CF28" s="1833">
        <f t="shared" ca="1" si="39"/>
        <v>0</v>
      </c>
      <c r="CG28" s="1833">
        <f t="shared" ca="1" si="39"/>
        <v>0</v>
      </c>
      <c r="CH28" s="1833">
        <f t="shared" ca="1" si="39"/>
        <v>0</v>
      </c>
      <c r="CI28" s="1833">
        <f t="shared" ca="1" si="39"/>
        <v>0</v>
      </c>
      <c r="CJ28" s="1833">
        <f t="shared" ca="1" si="39"/>
        <v>0</v>
      </c>
      <c r="CK28" s="1833">
        <f t="shared" ca="1" si="39"/>
        <v>0</v>
      </c>
      <c r="CL28" s="1833">
        <f t="shared" ca="1" si="39"/>
        <v>0</v>
      </c>
      <c r="CM28" s="1833">
        <f t="shared" ca="1" si="39"/>
        <v>0</v>
      </c>
      <c r="CN28" s="1833">
        <f t="shared" ca="1" si="39"/>
        <v>0</v>
      </c>
      <c r="CO28" s="1833">
        <f t="shared" ca="1" si="39"/>
        <v>0</v>
      </c>
      <c r="CP28" s="1833">
        <f t="shared" ca="1" si="39"/>
        <v>0</v>
      </c>
      <c r="CQ28" s="1833">
        <f t="shared" ca="1" si="39"/>
        <v>0</v>
      </c>
      <c r="CR28" s="1833">
        <f t="shared" ca="1" si="39"/>
        <v>0</v>
      </c>
      <c r="CS28" s="1833">
        <f t="shared" ca="1" si="39"/>
        <v>0</v>
      </c>
      <c r="CT28" s="1833">
        <f t="shared" ca="1" si="39"/>
        <v>0</v>
      </c>
      <c r="CU28" s="1833">
        <f t="shared" ca="1" si="39"/>
        <v>0</v>
      </c>
      <c r="CV28" s="1833">
        <f t="shared" ref="CV28:EA28" ca="1" si="40">IF(ISBLANK(DG$22),(SUM(CV$22:DG$22)/(COUNT(CV22:DG22)/12))/CV$25,IF(SUM(CV$22:DG$22)&lt;0,0,SUM(CV$22:DG$22)/CV$25))</f>
        <v>0</v>
      </c>
      <c r="CW28" s="1833">
        <f t="shared" ca="1" si="40"/>
        <v>0</v>
      </c>
      <c r="CX28" s="1833">
        <f t="shared" ca="1" si="40"/>
        <v>0</v>
      </c>
      <c r="CY28" s="1833">
        <f t="shared" ca="1" si="40"/>
        <v>0</v>
      </c>
      <c r="CZ28" s="1833">
        <f t="shared" ca="1" si="40"/>
        <v>0</v>
      </c>
      <c r="DA28" s="1833">
        <f t="shared" ca="1" si="40"/>
        <v>0</v>
      </c>
      <c r="DB28" s="1833">
        <f t="shared" ca="1" si="40"/>
        <v>0</v>
      </c>
      <c r="DC28" s="1833">
        <f t="shared" ca="1" si="40"/>
        <v>0</v>
      </c>
      <c r="DD28" s="1833">
        <f t="shared" ca="1" si="40"/>
        <v>0</v>
      </c>
      <c r="DE28" s="1833">
        <f t="shared" ca="1" si="40"/>
        <v>0</v>
      </c>
      <c r="DF28" s="1833">
        <f t="shared" ca="1" si="40"/>
        <v>0</v>
      </c>
      <c r="DG28" s="1833">
        <f t="shared" ca="1" si="40"/>
        <v>0</v>
      </c>
      <c r="DH28" s="1833">
        <f t="shared" ca="1" si="40"/>
        <v>0</v>
      </c>
      <c r="DI28" s="1833">
        <f t="shared" ca="1" si="40"/>
        <v>0</v>
      </c>
      <c r="DJ28" s="1833">
        <f t="shared" ca="1" si="40"/>
        <v>0</v>
      </c>
      <c r="DK28" s="1833">
        <f t="shared" ca="1" si="40"/>
        <v>0</v>
      </c>
      <c r="DL28" s="1833">
        <f t="shared" ca="1" si="40"/>
        <v>0</v>
      </c>
      <c r="DM28" s="1833">
        <f t="shared" ca="1" si="40"/>
        <v>0</v>
      </c>
      <c r="DN28" s="1833">
        <f t="shared" ca="1" si="40"/>
        <v>0</v>
      </c>
      <c r="DO28" s="1833">
        <f t="shared" ca="1" si="40"/>
        <v>0</v>
      </c>
      <c r="DP28" s="1833">
        <f t="shared" ca="1" si="40"/>
        <v>0</v>
      </c>
      <c r="DQ28" s="1833">
        <f t="shared" ca="1" si="40"/>
        <v>0</v>
      </c>
      <c r="DR28" s="1833">
        <f t="shared" ca="1" si="40"/>
        <v>0</v>
      </c>
      <c r="DS28" s="1833">
        <f t="shared" ca="1" si="40"/>
        <v>0</v>
      </c>
      <c r="DT28" s="1833">
        <f t="shared" ca="1" si="40"/>
        <v>0</v>
      </c>
      <c r="DU28" s="1833" t="e">
        <f t="shared" ca="1" si="40"/>
        <v>#DIV/0!</v>
      </c>
      <c r="DV28" s="1833" t="e">
        <f t="shared" ca="1" si="40"/>
        <v>#DIV/0!</v>
      </c>
      <c r="DW28" s="1833" t="e">
        <f t="shared" ca="1" si="40"/>
        <v>#DIV/0!</v>
      </c>
      <c r="DX28" s="1833" t="e">
        <f t="shared" ca="1" si="40"/>
        <v>#DIV/0!</v>
      </c>
      <c r="DY28" s="1833" t="e">
        <f t="shared" ca="1" si="40"/>
        <v>#DIV/0!</v>
      </c>
      <c r="DZ28" s="1833" t="e">
        <f t="shared" ca="1" si="40"/>
        <v>#DIV/0!</v>
      </c>
      <c r="EA28" s="1833" t="e">
        <f t="shared" ca="1" si="40"/>
        <v>#DIV/0!</v>
      </c>
      <c r="EB28" s="1833" t="e">
        <f t="shared" ref="EB28:FG28" ca="1" si="41">IF(ISBLANK(EM$22),(SUM(EB$22:EM$22)/(COUNT(EB22:EM22)/12))/EB$25,IF(SUM(EB$22:EM$22)&lt;0,0,SUM(EB$22:EM$22)/EB$25))</f>
        <v>#DIV/0!</v>
      </c>
      <c r="EC28" s="1833" t="e">
        <f t="shared" ca="1" si="41"/>
        <v>#DIV/0!</v>
      </c>
      <c r="ED28" s="1833" t="e">
        <f t="shared" ca="1" si="41"/>
        <v>#DIV/0!</v>
      </c>
      <c r="EE28" s="1833" t="e">
        <f t="shared" ca="1" si="41"/>
        <v>#DIV/0!</v>
      </c>
      <c r="EF28" s="1833"/>
      <c r="EG28" s="1833"/>
    </row>
    <row r="29" spans="2:137">
      <c r="B29" s="60" t="s">
        <v>1319</v>
      </c>
      <c r="D29" s="1833">
        <f ca="1">IF( UW!$J$39="DCF",D27,D28)*SUM( UW!$J$37:$J$38)</f>
        <v>0</v>
      </c>
      <c r="E29" s="1833">
        <f ca="1">IF( UW!$J$39="DCF",E27,E28)*SUM( UW!$J$37:$J$38)</f>
        <v>0</v>
      </c>
      <c r="F29" s="1833">
        <f ca="1">IF( UW!$J$39="DCF",F27,F28)*SUM( UW!$J$37:$J$38)</f>
        <v>0</v>
      </c>
      <c r="G29" s="1833">
        <f ca="1">IF( UW!$J$39="DCF",G27,G28)*SUM( UW!$J$37:$J$38)</f>
        <v>0</v>
      </c>
      <c r="H29" s="1833">
        <f ca="1">IF( UW!$J$39="DCF",H27,H28)*SUM( UW!$J$37:$J$38)</f>
        <v>0</v>
      </c>
      <c r="I29" s="1833">
        <f ca="1">IF( UW!$J$39="DCF",I27,I28)*SUM( UW!$J$37:$J$38)</f>
        <v>0</v>
      </c>
      <c r="J29" s="1833">
        <f ca="1">IF( UW!$J$39="DCF",J27,J28)*SUM( UW!$J$37:$J$38)</f>
        <v>0</v>
      </c>
      <c r="K29" s="1833">
        <f ca="1">IF( UW!$J$39="DCF",K27,K28)*SUM( UW!$J$37:$J$38)</f>
        <v>0</v>
      </c>
      <c r="L29" s="1833">
        <f ca="1">IF( UW!$J$39="DCF",L27,L28)*SUM( UW!$J$37:$J$38)</f>
        <v>0</v>
      </c>
      <c r="M29" s="1833">
        <f ca="1">IF( UW!$J$39="DCF",M27,M28)*SUM( UW!$J$37:$J$38)</f>
        <v>0</v>
      </c>
      <c r="N29" s="1833">
        <f ca="1">IF( UW!$J$39="DCF",N27,N28)*SUM( UW!$J$37:$J$38)</f>
        <v>0</v>
      </c>
      <c r="O29" s="1833">
        <f ca="1">IF( UW!$J$39="DCF",O27,O28)*SUM( UW!$J$37:$J$38)</f>
        <v>0</v>
      </c>
      <c r="P29" s="1833">
        <f ca="1">IF( UW!$J$39="DCF",P27,P28)*SUM( UW!$J$37:$J$38)</f>
        <v>0</v>
      </c>
      <c r="Q29" s="1833">
        <f ca="1">IF( UW!$J$39="DCF",Q27,Q28)*SUM( UW!$J$37:$J$38)</f>
        <v>0</v>
      </c>
      <c r="R29" s="1833">
        <f ca="1">IF( UW!$J$39="DCF",R27,R28)*SUM( UW!$J$37:$J$38)</f>
        <v>0</v>
      </c>
      <c r="S29" s="1833">
        <f ca="1">IF( UW!$J$39="DCF",S27,S28)*SUM( UW!$J$37:$J$38)</f>
        <v>0</v>
      </c>
      <c r="T29" s="1833">
        <f ca="1">IF( UW!$J$39="DCF",T27,T28)*SUM( UW!$J$37:$J$38)</f>
        <v>0</v>
      </c>
      <c r="U29" s="1833">
        <f ca="1">IF( UW!$J$39="DCF",U27,U28)*SUM( UW!$J$37:$J$38)</f>
        <v>0</v>
      </c>
      <c r="V29" s="1833">
        <f ca="1">IF( UW!$J$39="DCF",V27,V28)*SUM( UW!$J$37:$J$38)</f>
        <v>0</v>
      </c>
      <c r="W29" s="1833">
        <f ca="1">IF( UW!$J$39="DCF",W27,W28)*SUM( UW!$J$37:$J$38)</f>
        <v>0</v>
      </c>
      <c r="X29" s="1833">
        <f ca="1">IF( UW!$J$39="DCF",X27,X28)*SUM( UW!$J$37:$J$38)</f>
        <v>0</v>
      </c>
      <c r="Y29" s="1833">
        <f ca="1">IF( UW!$J$39="DCF",Y27,Y28)*SUM( UW!$J$37:$J$38)</f>
        <v>0</v>
      </c>
      <c r="Z29" s="1833">
        <f ca="1">IF( UW!$J$39="DCF",Z27,Z28)*SUM( UW!$J$37:$J$38)</f>
        <v>0</v>
      </c>
      <c r="AA29" s="1833">
        <f ca="1">IF( UW!$J$39="DCF",AA27,AA28)*SUM( UW!$J$37:$J$38)</f>
        <v>0</v>
      </c>
      <c r="AB29" s="1833">
        <f ca="1">IF( UW!$J$39="DCF",AB27,AB28)*SUM( UW!$J$37:$J$38)</f>
        <v>0</v>
      </c>
      <c r="AC29" s="1833">
        <f ca="1">IF( UW!$J$39="DCF",AC27,AC28)*SUM( UW!$J$37:$J$38)</f>
        <v>0</v>
      </c>
      <c r="AD29" s="1833">
        <f ca="1">IF( UW!$J$39="DCF",AD27,AD28)*SUM( UW!$J$37:$J$38)</f>
        <v>0</v>
      </c>
      <c r="AE29" s="1833">
        <f ca="1">IF( UW!$J$39="DCF",AE27,AE28)*SUM( UW!$J$37:$J$38)</f>
        <v>0</v>
      </c>
      <c r="AF29" s="1833">
        <f ca="1">IF( UW!$J$39="DCF",AF27,AF28)*SUM( UW!$J$37:$J$38)</f>
        <v>0</v>
      </c>
      <c r="AG29" s="1833">
        <f ca="1">IF( UW!$J$39="DCF",AG27,AG28)*SUM( UW!$J$37:$J$38)</f>
        <v>0</v>
      </c>
      <c r="AH29" s="1833">
        <f ca="1">IF( UW!$J$39="DCF",AH27,AH28)*SUM( UW!$J$37:$J$38)</f>
        <v>0</v>
      </c>
      <c r="AI29" s="1833">
        <f ca="1">IF( UW!$J$39="DCF",AI27,AI28)*SUM( UW!$J$37:$J$38)</f>
        <v>0</v>
      </c>
      <c r="AJ29" s="1833">
        <f ca="1">IF( UW!$J$39="DCF",AJ27,AJ28)*SUM( UW!$J$37:$J$38)</f>
        <v>0</v>
      </c>
      <c r="AK29" s="1833">
        <f ca="1">IF( UW!$J$39="DCF",AK27,AK28)*SUM( UW!$J$37:$J$38)</f>
        <v>0</v>
      </c>
      <c r="AL29" s="1833">
        <f ca="1">IF( UW!$J$39="DCF",AL27,AL28)*SUM( UW!$J$37:$J$38)</f>
        <v>0</v>
      </c>
      <c r="AM29" s="1833">
        <f ca="1">IF( UW!$J$39="DCF",AM27,AM28)*SUM( UW!$J$37:$J$38)</f>
        <v>0</v>
      </c>
      <c r="AN29" s="1833">
        <f ca="1">IF( UW!$J$39="DCF",AN27,AN28)*SUM( UW!$J$37:$J$38)</f>
        <v>0</v>
      </c>
      <c r="AO29" s="1833">
        <f ca="1">IF( UW!$J$39="DCF",AO27,AO28)*SUM( UW!$J$37:$J$38)</f>
        <v>0</v>
      </c>
      <c r="AP29" s="1833">
        <f ca="1">IF( UW!$J$39="DCF",AP27,AP28)*SUM( UW!$J$37:$J$38)</f>
        <v>0</v>
      </c>
      <c r="AQ29" s="1833">
        <f ca="1">IF( UW!$J$39="DCF",AQ27,AQ28)*SUM( UW!$J$37:$J$38)</f>
        <v>0</v>
      </c>
      <c r="AR29" s="1833">
        <f ca="1">IF( UW!$J$39="DCF",AR27,AR28)*SUM( UW!$J$37:$J$38)</f>
        <v>0</v>
      </c>
      <c r="AS29" s="1833">
        <f ca="1">IF( UW!$J$39="DCF",AS27,AS28)*SUM( UW!$J$37:$J$38)</f>
        <v>0</v>
      </c>
      <c r="AT29" s="1833">
        <f ca="1">IF( UW!$J$39="DCF",AT27,AT28)*SUM( UW!$J$37:$J$38)</f>
        <v>0</v>
      </c>
      <c r="AU29" s="1833">
        <f ca="1">IF( UW!$J$39="DCF",AU27,AU28)*SUM( UW!$J$37:$J$38)</f>
        <v>0</v>
      </c>
      <c r="AV29" s="1833">
        <f ca="1">IF( UW!$J$39="DCF",AV27,AV28)*SUM( UW!$J$37:$J$38)</f>
        <v>0</v>
      </c>
      <c r="AW29" s="1833">
        <f ca="1">IF( UW!$J$39="DCF",AW27,AW28)*SUM( UW!$J$37:$J$38)</f>
        <v>0</v>
      </c>
      <c r="AX29" s="1833">
        <f ca="1">IF( UW!$J$39="DCF",AX27,AX28)*SUM( UW!$J$37:$J$38)</f>
        <v>0</v>
      </c>
      <c r="AY29" s="1833">
        <f ca="1">IF( UW!$J$39="DCF",AY27,AY28)*SUM( UW!$J$37:$J$38)</f>
        <v>0</v>
      </c>
      <c r="AZ29" s="1833">
        <f ca="1">IF( UW!$J$39="DCF",AZ27,AZ28)*SUM( UW!$J$37:$J$38)</f>
        <v>0</v>
      </c>
      <c r="BA29" s="1833">
        <f ca="1">IF( UW!$J$39="DCF",BA27,BA28)*SUM( UW!$J$37:$J$38)</f>
        <v>0</v>
      </c>
      <c r="BB29" s="1833">
        <f ca="1">IF( UW!$J$39="DCF",BB27,BB28)*SUM( UW!$J$37:$J$38)</f>
        <v>0</v>
      </c>
      <c r="BC29" s="1833">
        <f ca="1">IF( UW!$J$39="DCF",BC27,BC28)*SUM( UW!$J$37:$J$38)</f>
        <v>0</v>
      </c>
      <c r="BD29" s="1833">
        <f ca="1">IF( UW!$J$39="DCF",BD27,BD28)*SUM( UW!$J$37:$J$38)</f>
        <v>0</v>
      </c>
      <c r="BE29" s="1833">
        <f ca="1">IF( UW!$J$39="DCF",BE27,BE28)*SUM( UW!$J$37:$J$38)</f>
        <v>0</v>
      </c>
      <c r="BF29" s="1833">
        <f ca="1">IF( UW!$J$39="DCF",BF27,BF28)*SUM( UW!$J$37:$J$38)</f>
        <v>0</v>
      </c>
      <c r="BG29" s="1833">
        <f ca="1">IF( UW!$J$39="DCF",BG27,BG28)*SUM( UW!$J$37:$J$38)</f>
        <v>0</v>
      </c>
      <c r="BH29" s="1833">
        <f ca="1">IF( UW!$J$39="DCF",BH27,BH28)*SUM( UW!$J$37:$J$38)</f>
        <v>0</v>
      </c>
      <c r="BI29" s="1833">
        <f ca="1">IF( UW!$J$39="DCF",BI27,BI28)*SUM( UW!$J$37:$J$38)</f>
        <v>0</v>
      </c>
      <c r="BJ29" s="1833">
        <f ca="1">IF( UW!$J$39="DCF",BJ27,BJ28)*SUM( UW!$J$37:$J$38)</f>
        <v>0</v>
      </c>
      <c r="BK29" s="1833">
        <f ca="1">IF( UW!$J$39="DCF",BK27,BK28)*SUM( UW!$J$37:$J$38)</f>
        <v>0</v>
      </c>
      <c r="BL29" s="1833">
        <f ca="1">IF( UW!$J$39="DCF",BL27,BL28)*SUM( UW!$J$37:$J$38)</f>
        <v>0</v>
      </c>
      <c r="BM29" s="1833">
        <f ca="1">IF( UW!$J$39="DCF",BM27,BM28)*SUM( UW!$J$37:$J$38)</f>
        <v>0</v>
      </c>
      <c r="BN29" s="1833">
        <f ca="1">IF( UW!$J$39="DCF",BN27,BN28)*SUM( UW!$J$37:$J$38)</f>
        <v>0</v>
      </c>
      <c r="BO29" s="1833">
        <f ca="1">IF( UW!$J$39="DCF",BO27,BO28)*SUM( UW!$J$37:$J$38)</f>
        <v>0</v>
      </c>
      <c r="BP29" s="1833">
        <f ca="1">IF( UW!$J$39="DCF",BP27,BP28)*SUM( UW!$J$37:$J$38)</f>
        <v>0</v>
      </c>
      <c r="BQ29" s="1833">
        <f ca="1">IF( UW!$J$39="DCF",BQ27,BQ28)*SUM( UW!$J$37:$J$38)</f>
        <v>0</v>
      </c>
      <c r="BR29" s="1833">
        <f ca="1">IF( UW!$J$39="DCF",BR27,BR28)*SUM( UW!$J$37:$J$38)</f>
        <v>0</v>
      </c>
      <c r="BS29" s="1833">
        <f ca="1">IF( UW!$J$39="DCF",BS27,BS28)*SUM( UW!$J$37:$J$38)</f>
        <v>0</v>
      </c>
      <c r="BT29" s="1833">
        <f ca="1">IF( UW!$J$39="DCF",BT27,BT28)*SUM( UW!$J$37:$J$38)</f>
        <v>0</v>
      </c>
      <c r="BU29" s="1833">
        <f ca="1">IF( UW!$J$39="DCF",BU27,BU28)*SUM( UW!$J$37:$J$38)</f>
        <v>0</v>
      </c>
      <c r="BV29" s="1833">
        <f ca="1">IF( UW!$J$39="DCF",BV27,BV28)*SUM( UW!$J$37:$J$38)</f>
        <v>0</v>
      </c>
      <c r="BW29" s="1833">
        <f ca="1">IF( UW!$J$39="DCF",BW27,BW28)*SUM( UW!$J$37:$J$38)</f>
        <v>0</v>
      </c>
      <c r="BX29" s="1833">
        <f ca="1">IF( UW!$J$39="DCF",BX27,BX28)*SUM( UW!$J$37:$J$38)</f>
        <v>0</v>
      </c>
      <c r="BY29" s="1833">
        <f ca="1">IF( UW!$J$39="DCF",BY27,BY28)*SUM( UW!$J$37:$J$38)</f>
        <v>0</v>
      </c>
      <c r="BZ29" s="1833">
        <f ca="1">IF( UW!$J$39="DCF",BZ27,BZ28)*SUM( UW!$J$37:$J$38)</f>
        <v>0</v>
      </c>
      <c r="CA29" s="1833">
        <f ca="1">IF( UW!$J$39="DCF",CA27,CA28)*SUM( UW!$J$37:$J$38)</f>
        <v>0</v>
      </c>
      <c r="CB29" s="1833">
        <f ca="1">IF( UW!$J$39="DCF",CB27,CB28)*SUM( UW!$J$37:$J$38)</f>
        <v>0</v>
      </c>
      <c r="CC29" s="1833">
        <f ca="1">IF( UW!$J$39="DCF",CC27,CC28)*SUM( UW!$J$37:$J$38)</f>
        <v>0</v>
      </c>
      <c r="CD29" s="1833">
        <f ca="1">IF( UW!$J$39="DCF",CD27,CD28)*SUM( UW!$J$37:$J$38)</f>
        <v>0</v>
      </c>
      <c r="CE29" s="1833">
        <f ca="1">IF( UW!$J$39="DCF",CE27,CE28)*SUM( UW!$J$37:$J$38)</f>
        <v>0</v>
      </c>
      <c r="CF29" s="1833">
        <f ca="1">IF( UW!$J$39="DCF",CF27,CF28)*SUM( UW!$J$37:$J$38)</f>
        <v>0</v>
      </c>
      <c r="CG29" s="1833">
        <f ca="1">IF( UW!$J$39="DCF",CG27,CG28)*SUM( UW!$J$37:$J$38)</f>
        <v>0</v>
      </c>
      <c r="CH29" s="1833">
        <f ca="1">IF( UW!$J$39="DCF",CH27,CH28)*SUM( UW!$J$37:$J$38)</f>
        <v>0</v>
      </c>
      <c r="CI29" s="1833">
        <f ca="1">IF( UW!$J$39="DCF",CI27,CI28)*SUM( UW!$J$37:$J$38)</f>
        <v>0</v>
      </c>
      <c r="CJ29" s="1833">
        <f ca="1">IF( UW!$J$39="DCF",CJ27,CJ28)*SUM( UW!$J$37:$J$38)</f>
        <v>0</v>
      </c>
      <c r="CK29" s="1833">
        <f ca="1">IF( UW!$J$39="DCF",CK27,CK28)*SUM( UW!$J$37:$J$38)</f>
        <v>0</v>
      </c>
      <c r="CL29" s="1833">
        <f ca="1">IF( UW!$J$39="DCF",CL27,CL28)*SUM( UW!$J$37:$J$38)</f>
        <v>0</v>
      </c>
      <c r="CM29" s="1833">
        <f ca="1">IF( UW!$J$39="DCF",CM27,CM28)*SUM( UW!$J$37:$J$38)</f>
        <v>0</v>
      </c>
      <c r="CN29" s="1833">
        <f ca="1">IF( UW!$J$39="DCF",CN27,CN28)*SUM( UW!$J$37:$J$38)</f>
        <v>0</v>
      </c>
      <c r="CO29" s="1833">
        <f ca="1">IF( UW!$J$39="DCF",CO27,CO28)*SUM( UW!$J$37:$J$38)</f>
        <v>0</v>
      </c>
      <c r="CP29" s="1833">
        <f ca="1">IF( UW!$J$39="DCF",CP27,CP28)*SUM( UW!$J$37:$J$38)</f>
        <v>0</v>
      </c>
      <c r="CQ29" s="1833">
        <f ca="1">IF( UW!$J$39="DCF",CQ27,CQ28)*SUM( UW!$J$37:$J$38)</f>
        <v>0</v>
      </c>
      <c r="CR29" s="1833">
        <f ca="1">IF( UW!$J$39="DCF",CR27,CR28)*SUM( UW!$J$37:$J$38)</f>
        <v>0</v>
      </c>
      <c r="CS29" s="1833">
        <f ca="1">IF( UW!$J$39="DCF",CS27,CS28)*SUM( UW!$J$37:$J$38)</f>
        <v>0</v>
      </c>
      <c r="CT29" s="1833">
        <f ca="1">IF( UW!$J$39="DCF",CT27,CT28)*SUM( UW!$J$37:$J$38)</f>
        <v>0</v>
      </c>
      <c r="CU29" s="1833">
        <f ca="1">IF( UW!$J$39="DCF",CU27,CU28)*SUM( UW!$J$37:$J$38)</f>
        <v>0</v>
      </c>
      <c r="CV29" s="1833">
        <f ca="1">IF( UW!$J$39="DCF",CV27,CV28)*SUM( UW!$J$37:$J$38)</f>
        <v>0</v>
      </c>
      <c r="CW29" s="1833">
        <f ca="1">IF( UW!$J$39="DCF",CW27,CW28)*SUM( UW!$J$37:$J$38)</f>
        <v>0</v>
      </c>
      <c r="CX29" s="1833">
        <f ca="1">IF( UW!$J$39="DCF",CX27,CX28)*SUM( UW!$J$37:$J$38)</f>
        <v>0</v>
      </c>
      <c r="CY29" s="1833">
        <f ca="1">IF( UW!$J$39="DCF",CY27,CY28)*SUM( UW!$J$37:$J$38)</f>
        <v>0</v>
      </c>
      <c r="CZ29" s="1833">
        <f ca="1">IF( UW!$J$39="DCF",CZ27,CZ28)*SUM( UW!$J$37:$J$38)</f>
        <v>0</v>
      </c>
      <c r="DA29" s="1833">
        <f ca="1">IF( UW!$J$39="DCF",DA27,DA28)*SUM( UW!$J$37:$J$38)</f>
        <v>0</v>
      </c>
      <c r="DB29" s="1833">
        <f ca="1">IF( UW!$J$39="DCF",DB27,DB28)*SUM( UW!$J$37:$J$38)</f>
        <v>0</v>
      </c>
      <c r="DC29" s="1833">
        <f ca="1">IF( UW!$J$39="DCF",DC27,DC28)*SUM( UW!$J$37:$J$38)</f>
        <v>0</v>
      </c>
      <c r="DD29" s="1833">
        <f ca="1">IF( UW!$J$39="DCF",DD27,DD28)*SUM( UW!$J$37:$J$38)</f>
        <v>0</v>
      </c>
      <c r="DE29" s="1833">
        <f ca="1">IF( UW!$J$39="DCF",DE27,DE28)*SUM( UW!$J$37:$J$38)</f>
        <v>0</v>
      </c>
      <c r="DF29" s="1833">
        <f ca="1">IF( UW!$J$39="DCF",DF27,DF28)*SUM( UW!$J$37:$J$38)</f>
        <v>0</v>
      </c>
      <c r="DG29" s="1833">
        <f ca="1">IF( UW!$J$39="DCF",DG27,DG28)*SUM( UW!$J$37:$J$38)</f>
        <v>0</v>
      </c>
      <c r="DH29" s="1833">
        <f ca="1">IF( UW!$J$39="DCF",DH27,DH28)*SUM( UW!$J$37:$J$38)</f>
        <v>0</v>
      </c>
      <c r="DI29" s="1833">
        <f ca="1">IF( UW!$J$39="DCF",DI27,DI28)*SUM( UW!$J$37:$J$38)</f>
        <v>0</v>
      </c>
      <c r="DJ29" s="1833">
        <f ca="1">IF( UW!$J$39="DCF",DJ27,DJ28)*SUM( UW!$J$37:$J$38)</f>
        <v>0</v>
      </c>
      <c r="DK29" s="1833">
        <f ca="1">IF( UW!$J$39="DCF",DK27,DK28)*SUM( UW!$J$37:$J$38)</f>
        <v>0</v>
      </c>
      <c r="DL29" s="1833">
        <f ca="1">IF( UW!$J$39="DCF",DL27,DL28)*SUM( UW!$J$37:$J$38)</f>
        <v>0</v>
      </c>
      <c r="DM29" s="1833">
        <f ca="1">IF( UW!$J$39="DCF",DM27,DM28)*SUM( UW!$J$37:$J$38)</f>
        <v>0</v>
      </c>
      <c r="DN29" s="1833">
        <f ca="1">IF( UW!$J$39="DCF",DN27,DN28)*SUM( UW!$J$37:$J$38)</f>
        <v>0</v>
      </c>
      <c r="DO29" s="1833">
        <f ca="1">IF( UW!$J$39="DCF",DO27,DO28)*SUM( UW!$J$37:$J$38)</f>
        <v>0</v>
      </c>
      <c r="DP29" s="1833">
        <f ca="1">IF( UW!$J$39="DCF",DP27,DP28)*SUM( UW!$J$37:$J$38)</f>
        <v>0</v>
      </c>
      <c r="DQ29" s="1833">
        <f ca="1">IF( UW!$J$39="DCF",DQ27,DQ28)*SUM( UW!$J$37:$J$38)</f>
        <v>0</v>
      </c>
      <c r="DR29" s="1833">
        <f ca="1">IF( UW!$J$39="DCF",DR27,DR28)*SUM( UW!$J$37:$J$38)</f>
        <v>0</v>
      </c>
      <c r="DS29" s="1833">
        <f ca="1">IF( UW!$J$39="DCF",DS27,DS28)*SUM( UW!$J$37:$J$38)</f>
        <v>0</v>
      </c>
      <c r="DT29" s="1833">
        <f ca="1">IF( UW!$J$39="DCF",DT27,DT28)*SUM( UW!$J$37:$J$38)</f>
        <v>0</v>
      </c>
      <c r="DU29" s="1833" t="e">
        <f ca="1">IF( UW!$J$39="DCF",DU27,DU28)*SUM( UW!$J$37:$J$38)</f>
        <v>#DIV/0!</v>
      </c>
      <c r="DV29" s="1833" t="e">
        <f ca="1">IF( UW!$J$39="DCF",DV27,DV28)*SUM( UW!$J$37:$J$38)</f>
        <v>#DIV/0!</v>
      </c>
      <c r="DW29" s="1833" t="e">
        <f ca="1">IF( UW!$J$39="DCF",DW27,DW28)*SUM( UW!$J$37:$J$38)</f>
        <v>#DIV/0!</v>
      </c>
      <c r="DX29" s="1833" t="e">
        <f ca="1">IF( UW!$J$39="DCF",DX27,DX28)*SUM( UW!$J$37:$J$38)</f>
        <v>#DIV/0!</v>
      </c>
      <c r="DY29" s="1833" t="e">
        <f ca="1">IF( UW!$J$39="DCF",DY27,DY28)*SUM( UW!$J$37:$J$38)</f>
        <v>#DIV/0!</v>
      </c>
      <c r="DZ29" s="1833" t="e">
        <f ca="1">IF( UW!$J$39="DCF",DZ27,DZ28)*SUM( UW!$J$37:$J$38)</f>
        <v>#DIV/0!</v>
      </c>
      <c r="EA29" s="1833" t="e">
        <f ca="1">IF( UW!$J$39="DCF",EA27,EA28)*SUM( UW!$J$37:$J$38)</f>
        <v>#DIV/0!</v>
      </c>
      <c r="EB29" s="1833" t="e">
        <f ca="1">IF( UW!$J$39="DCF",EB27,EB28)*SUM( UW!$J$37:$J$38)</f>
        <v>#DIV/0!</v>
      </c>
      <c r="EC29" s="1833" t="e">
        <f ca="1">IF( UW!$J$39="DCF",EC27,EC28)*SUM( UW!$J$37:$J$38)</f>
        <v>#DIV/0!</v>
      </c>
      <c r="ED29" s="1833" t="e">
        <f ca="1">IF( UW!$J$39="DCF",ED27,ED28)*SUM( UW!$J$37:$J$38)</f>
        <v>#DIV/0!</v>
      </c>
      <c r="EE29" s="1833" t="e">
        <f ca="1">IF( UW!$J$39="DCF",EE27,EE28)*SUM( UW!$J$37:$J$38)</f>
        <v>#DIV/0!</v>
      </c>
      <c r="EF29" s="1833" t="s">
        <v>803</v>
      </c>
      <c r="EG29" s="1833"/>
    </row>
    <row r="30" spans="2:137" s="417" customFormat="1">
      <c r="B30" s="416" t="s">
        <v>1320</v>
      </c>
      <c r="D30" s="931" t="e">
        <f ca="1">D27/UW!$D$21</f>
        <v>#DIV/0!</v>
      </c>
      <c r="E30" s="931" t="e">
        <f ca="1">E27/UW!$D$21</f>
        <v>#DIV/0!</v>
      </c>
      <c r="F30" s="931" t="e">
        <f ca="1">F27/UW!$D$21</f>
        <v>#DIV/0!</v>
      </c>
      <c r="G30" s="931" t="e">
        <f ca="1">G27/UW!$D$21</f>
        <v>#DIV/0!</v>
      </c>
      <c r="H30" s="931" t="e">
        <f ca="1">H27/UW!$D$21</f>
        <v>#DIV/0!</v>
      </c>
      <c r="I30" s="931" t="e">
        <f ca="1">I27/UW!$D$21</f>
        <v>#DIV/0!</v>
      </c>
      <c r="J30" s="931" t="e">
        <f ca="1">J27/UW!$D$21</f>
        <v>#DIV/0!</v>
      </c>
      <c r="K30" s="931" t="e">
        <f ca="1">K27/UW!$D$21</f>
        <v>#DIV/0!</v>
      </c>
      <c r="L30" s="931" t="e">
        <f ca="1">L27/UW!$D$21</f>
        <v>#DIV/0!</v>
      </c>
      <c r="M30" s="931" t="e">
        <f ca="1">M27/UW!$D$21</f>
        <v>#DIV/0!</v>
      </c>
      <c r="N30" s="931" t="e">
        <f ca="1">N27/UW!$D$21</f>
        <v>#DIV/0!</v>
      </c>
      <c r="O30" s="931" t="e">
        <f ca="1">O27/UW!$D$21</f>
        <v>#DIV/0!</v>
      </c>
      <c r="P30" s="931" t="e">
        <f ca="1">P27/UW!$D$21</f>
        <v>#DIV/0!</v>
      </c>
      <c r="Q30" s="931" t="e">
        <f ca="1">Q27/UW!$D$21</f>
        <v>#DIV/0!</v>
      </c>
      <c r="R30" s="931" t="e">
        <f ca="1">R27/UW!$D$21</f>
        <v>#DIV/0!</v>
      </c>
      <c r="S30" s="931" t="e">
        <f ca="1">S27/UW!$D$21</f>
        <v>#DIV/0!</v>
      </c>
      <c r="T30" s="931" t="e">
        <f ca="1">T27/UW!$D$21</f>
        <v>#DIV/0!</v>
      </c>
      <c r="U30" s="931" t="e">
        <f ca="1">U27/UW!$D$21</f>
        <v>#DIV/0!</v>
      </c>
      <c r="V30" s="931" t="e">
        <f ca="1">V27/UW!$D$21</f>
        <v>#DIV/0!</v>
      </c>
      <c r="W30" s="931" t="e">
        <f ca="1">W27/UW!$D$21</f>
        <v>#DIV/0!</v>
      </c>
      <c r="X30" s="931" t="e">
        <f ca="1">X27/UW!$D$21</f>
        <v>#DIV/0!</v>
      </c>
      <c r="Y30" s="931" t="e">
        <f ca="1">Y27/UW!$D$21</f>
        <v>#DIV/0!</v>
      </c>
      <c r="Z30" s="931" t="e">
        <f ca="1">Z27/UW!$D$21</f>
        <v>#DIV/0!</v>
      </c>
      <c r="AA30" s="931" t="e">
        <f ca="1">AA27/UW!$D$21</f>
        <v>#DIV/0!</v>
      </c>
      <c r="AB30" s="931" t="e">
        <f ca="1">AB27/UW!$D$21</f>
        <v>#DIV/0!</v>
      </c>
      <c r="AC30" s="931" t="e">
        <f ca="1">AC27/UW!$D$21</f>
        <v>#DIV/0!</v>
      </c>
      <c r="AD30" s="931" t="e">
        <f ca="1">AD27/UW!$D$21</f>
        <v>#DIV/0!</v>
      </c>
      <c r="AE30" s="931" t="e">
        <f ca="1">AE27/UW!$D$21</f>
        <v>#DIV/0!</v>
      </c>
      <c r="AF30" s="931" t="e">
        <f ca="1">AF27/UW!$D$21</f>
        <v>#DIV/0!</v>
      </c>
      <c r="AG30" s="931" t="e">
        <f ca="1">AG27/UW!$D$21</f>
        <v>#DIV/0!</v>
      </c>
      <c r="AH30" s="931" t="e">
        <f ca="1">AH27/UW!$D$21</f>
        <v>#DIV/0!</v>
      </c>
      <c r="AI30" s="931" t="e">
        <f ca="1">AI27/UW!$D$21</f>
        <v>#DIV/0!</v>
      </c>
      <c r="AJ30" s="931" t="e">
        <f ca="1">AJ27/UW!$D$21</f>
        <v>#DIV/0!</v>
      </c>
      <c r="AK30" s="931" t="e">
        <f ca="1">AK27/UW!$D$21</f>
        <v>#DIV/0!</v>
      </c>
      <c r="AL30" s="931" t="e">
        <f ca="1">AL27/UW!$D$21</f>
        <v>#DIV/0!</v>
      </c>
      <c r="AM30" s="931" t="e">
        <f ca="1">AM27/UW!$D$21</f>
        <v>#DIV/0!</v>
      </c>
      <c r="AN30" s="931" t="e">
        <f ca="1">AN27/UW!$D$21</f>
        <v>#DIV/0!</v>
      </c>
      <c r="AO30" s="931" t="e">
        <f ca="1">AO27/UW!$D$21</f>
        <v>#DIV/0!</v>
      </c>
      <c r="AP30" s="931" t="e">
        <f ca="1">AP27/UW!$D$21</f>
        <v>#DIV/0!</v>
      </c>
      <c r="AQ30" s="931" t="e">
        <f ca="1">AQ27/UW!$D$21</f>
        <v>#DIV/0!</v>
      </c>
      <c r="AR30" s="931" t="e">
        <f ca="1">AR27/UW!$D$21</f>
        <v>#DIV/0!</v>
      </c>
      <c r="AS30" s="931" t="e">
        <f ca="1">AS27/UW!$D$21</f>
        <v>#DIV/0!</v>
      </c>
      <c r="AT30" s="931" t="e">
        <f ca="1">AT27/UW!$D$21</f>
        <v>#DIV/0!</v>
      </c>
      <c r="AU30" s="931" t="e">
        <f ca="1">AU27/UW!$D$21</f>
        <v>#DIV/0!</v>
      </c>
      <c r="AV30" s="931" t="e">
        <f ca="1">AV27/UW!$D$21</f>
        <v>#DIV/0!</v>
      </c>
      <c r="AW30" s="931" t="e">
        <f ca="1">AW27/UW!$D$21</f>
        <v>#DIV/0!</v>
      </c>
      <c r="AX30" s="931" t="e">
        <f ca="1">AX27/UW!$D$21</f>
        <v>#DIV/0!</v>
      </c>
      <c r="AY30" s="931" t="e">
        <f ca="1">AY27/UW!$D$21</f>
        <v>#DIV/0!</v>
      </c>
      <c r="AZ30" s="931" t="e">
        <f ca="1">AZ27/UW!$D$21</f>
        <v>#DIV/0!</v>
      </c>
      <c r="BA30" s="931" t="e">
        <f ca="1">BA27/UW!$D$21</f>
        <v>#DIV/0!</v>
      </c>
      <c r="BB30" s="931" t="e">
        <f ca="1">BB27/UW!$D$21</f>
        <v>#DIV/0!</v>
      </c>
      <c r="BC30" s="931" t="e">
        <f ca="1">BC27/UW!$D$21</f>
        <v>#DIV/0!</v>
      </c>
      <c r="BD30" s="931" t="e">
        <f ca="1">BD27/UW!$D$21</f>
        <v>#DIV/0!</v>
      </c>
      <c r="BE30" s="931" t="e">
        <f ca="1">BE27/UW!$D$21</f>
        <v>#DIV/0!</v>
      </c>
      <c r="BF30" s="931" t="e">
        <f ca="1">BF27/UW!$D$21</f>
        <v>#DIV/0!</v>
      </c>
      <c r="BG30" s="931" t="e">
        <f ca="1">BG27/UW!$D$21</f>
        <v>#DIV/0!</v>
      </c>
      <c r="BH30" s="931" t="e">
        <f ca="1">BH27/UW!$D$21</f>
        <v>#DIV/0!</v>
      </c>
      <c r="BI30" s="931" t="e">
        <f ca="1">BI27/UW!$D$21</f>
        <v>#DIV/0!</v>
      </c>
      <c r="BJ30" s="931" t="e">
        <f ca="1">BJ27/UW!$D$21</f>
        <v>#DIV/0!</v>
      </c>
      <c r="BK30" s="931" t="e">
        <f ca="1">BK27/UW!$D$21</f>
        <v>#DIV/0!</v>
      </c>
      <c r="BL30" s="931" t="e">
        <f ca="1">BL27/UW!$D$21</f>
        <v>#DIV/0!</v>
      </c>
      <c r="BM30" s="931" t="e">
        <f ca="1">BM27/UW!$D$21</f>
        <v>#DIV/0!</v>
      </c>
      <c r="BN30" s="931" t="e">
        <f ca="1">BN27/UW!$D$21</f>
        <v>#DIV/0!</v>
      </c>
      <c r="BO30" s="931" t="e">
        <f ca="1">BO27/UW!$D$21</f>
        <v>#DIV/0!</v>
      </c>
      <c r="BP30" s="931" t="e">
        <f ca="1">BP27/UW!$D$21</f>
        <v>#DIV/0!</v>
      </c>
      <c r="BQ30" s="931" t="e">
        <f ca="1">BQ27/UW!$D$21</f>
        <v>#DIV/0!</v>
      </c>
      <c r="BR30" s="931" t="e">
        <f ca="1">BR27/UW!$D$21</f>
        <v>#DIV/0!</v>
      </c>
      <c r="BS30" s="931" t="e">
        <f ca="1">BS27/UW!$D$21</f>
        <v>#DIV/0!</v>
      </c>
      <c r="BT30" s="931" t="e">
        <f ca="1">BT27/UW!$D$21</f>
        <v>#DIV/0!</v>
      </c>
      <c r="BU30" s="931" t="e">
        <f ca="1">BU27/UW!$D$21</f>
        <v>#DIV/0!</v>
      </c>
      <c r="BV30" s="931" t="e">
        <f ca="1">BV27/UW!$D$21</f>
        <v>#DIV/0!</v>
      </c>
      <c r="BW30" s="931" t="e">
        <f ca="1">BW27/UW!$D$21</f>
        <v>#DIV/0!</v>
      </c>
      <c r="BX30" s="931" t="e">
        <f ca="1">BX27/UW!$D$21</f>
        <v>#DIV/0!</v>
      </c>
      <c r="BY30" s="931" t="e">
        <f ca="1">BY27/UW!$D$21</f>
        <v>#DIV/0!</v>
      </c>
      <c r="BZ30" s="931" t="e">
        <f ca="1">BZ27/UW!$D$21</f>
        <v>#DIV/0!</v>
      </c>
      <c r="CA30" s="931" t="e">
        <f ca="1">CA27/UW!$D$21</f>
        <v>#DIV/0!</v>
      </c>
      <c r="CB30" s="931" t="e">
        <f ca="1">CB27/UW!$D$21</f>
        <v>#DIV/0!</v>
      </c>
      <c r="CC30" s="931" t="e">
        <f ca="1">CC27/UW!$D$21</f>
        <v>#DIV/0!</v>
      </c>
      <c r="CD30" s="931" t="e">
        <f ca="1">CD27/UW!$D$21</f>
        <v>#DIV/0!</v>
      </c>
      <c r="CE30" s="931" t="e">
        <f ca="1">CE27/UW!$D$21</f>
        <v>#DIV/0!</v>
      </c>
      <c r="CF30" s="931" t="e">
        <f ca="1">CF27/UW!$D$21</f>
        <v>#DIV/0!</v>
      </c>
      <c r="CG30" s="931" t="e">
        <f ca="1">CG27/UW!$D$21</f>
        <v>#DIV/0!</v>
      </c>
      <c r="CH30" s="931" t="e">
        <f ca="1">CH27/UW!$D$21</f>
        <v>#DIV/0!</v>
      </c>
      <c r="CI30" s="931" t="e">
        <f ca="1">CI27/UW!$D$21</f>
        <v>#DIV/0!</v>
      </c>
      <c r="CJ30" s="931" t="e">
        <f ca="1">CJ27/UW!$D$21</f>
        <v>#DIV/0!</v>
      </c>
      <c r="CK30" s="931" t="e">
        <f ca="1">CK27/UW!$D$21</f>
        <v>#DIV/0!</v>
      </c>
      <c r="CL30" s="931" t="e">
        <f ca="1">CL27/UW!$D$21</f>
        <v>#DIV/0!</v>
      </c>
      <c r="CM30" s="931" t="e">
        <f ca="1">CM27/UW!$D$21</f>
        <v>#DIV/0!</v>
      </c>
      <c r="CN30" s="931" t="e">
        <f ca="1">CN27/UW!$D$21</f>
        <v>#DIV/0!</v>
      </c>
      <c r="CO30" s="931" t="e">
        <f ca="1">CO27/UW!$D$21</f>
        <v>#DIV/0!</v>
      </c>
      <c r="CP30" s="931" t="e">
        <f ca="1">CP27/UW!$D$21</f>
        <v>#DIV/0!</v>
      </c>
      <c r="CQ30" s="931" t="e">
        <f ca="1">CQ27/UW!$D$21</f>
        <v>#DIV/0!</v>
      </c>
      <c r="CR30" s="931" t="e">
        <f ca="1">CR27/UW!$D$21</f>
        <v>#DIV/0!</v>
      </c>
      <c r="CS30" s="931" t="e">
        <f ca="1">CS27/UW!$D$21</f>
        <v>#DIV/0!</v>
      </c>
      <c r="CT30" s="931" t="e">
        <f ca="1">CT27/UW!$D$21</f>
        <v>#DIV/0!</v>
      </c>
      <c r="CU30" s="931" t="e">
        <f ca="1">CU27/UW!$D$21</f>
        <v>#DIV/0!</v>
      </c>
      <c r="CV30" s="931" t="e">
        <f ca="1">CV27/UW!$D$21</f>
        <v>#DIV/0!</v>
      </c>
      <c r="CW30" s="931" t="e">
        <f ca="1">CW27/UW!$D$21</f>
        <v>#DIV/0!</v>
      </c>
      <c r="CX30" s="931" t="e">
        <f ca="1">CX27/UW!$D$21</f>
        <v>#DIV/0!</v>
      </c>
      <c r="CY30" s="931" t="e">
        <f ca="1">CY27/UW!$D$21</f>
        <v>#DIV/0!</v>
      </c>
      <c r="CZ30" s="931" t="e">
        <f ca="1">CZ27/UW!$D$21</f>
        <v>#DIV/0!</v>
      </c>
      <c r="DA30" s="931" t="e">
        <f ca="1">DA27/UW!$D$21</f>
        <v>#DIV/0!</v>
      </c>
      <c r="DB30" s="931" t="e">
        <f ca="1">DB27/UW!$D$21</f>
        <v>#DIV/0!</v>
      </c>
      <c r="DC30" s="931" t="e">
        <f ca="1">DC27/UW!$D$21</f>
        <v>#DIV/0!</v>
      </c>
      <c r="DD30" s="931" t="e">
        <f ca="1">DD27/UW!$D$21</f>
        <v>#DIV/0!</v>
      </c>
      <c r="DE30" s="931" t="e">
        <f ca="1">DE27/UW!$D$21</f>
        <v>#DIV/0!</v>
      </c>
      <c r="DF30" s="931" t="e">
        <f ca="1">DF27/UW!$D$21</f>
        <v>#DIV/0!</v>
      </c>
      <c r="DG30" s="931" t="e">
        <f ca="1">DG27/UW!$D$21</f>
        <v>#DIV/0!</v>
      </c>
      <c r="DH30" s="931" t="e">
        <f ca="1">DH27/UW!$D$21</f>
        <v>#DIV/0!</v>
      </c>
      <c r="DI30" s="931" t="e">
        <f ca="1">DI27/UW!$D$21</f>
        <v>#DIV/0!</v>
      </c>
      <c r="DJ30" s="931" t="e">
        <f ca="1">DJ27/UW!$D$21</f>
        <v>#DIV/0!</v>
      </c>
      <c r="DK30" s="931" t="e">
        <f ca="1">DK27/UW!$D$21</f>
        <v>#DIV/0!</v>
      </c>
      <c r="DL30" s="931" t="e">
        <f ca="1">DL27/UW!$D$21</f>
        <v>#DIV/0!</v>
      </c>
      <c r="DM30" s="931" t="e">
        <f ca="1">DM27/UW!$D$21</f>
        <v>#DIV/0!</v>
      </c>
      <c r="DN30" s="931" t="e">
        <f ca="1">DN27/UW!$D$21</f>
        <v>#DIV/0!</v>
      </c>
      <c r="DO30" s="931" t="e">
        <f ca="1">DO27/UW!$D$21</f>
        <v>#DIV/0!</v>
      </c>
      <c r="DP30" s="931" t="e">
        <f ca="1">DP27/UW!$D$21</f>
        <v>#DIV/0!</v>
      </c>
      <c r="DQ30" s="931" t="e">
        <f ca="1">DQ27/UW!$D$21</f>
        <v>#DIV/0!</v>
      </c>
      <c r="DR30" s="931" t="e">
        <f ca="1">DR27/UW!$D$21</f>
        <v>#DIV/0!</v>
      </c>
      <c r="DS30" s="931" t="e">
        <f ca="1">DS27/UW!$D$21</f>
        <v>#DIV/0!</v>
      </c>
      <c r="DT30" s="931" t="e">
        <f ca="1">DT27/UW!$D$21</f>
        <v>#DIV/0!</v>
      </c>
      <c r="DU30" s="931" t="e">
        <f ca="1">DU27/UW!$D$21</f>
        <v>#DIV/0!</v>
      </c>
      <c r="DV30" s="931" t="e">
        <f ca="1">DV27/UW!$D$21</f>
        <v>#DIV/0!</v>
      </c>
      <c r="DW30" s="931" t="e">
        <f ca="1">DW27/UW!$D$21</f>
        <v>#DIV/0!</v>
      </c>
      <c r="DX30" s="931" t="e">
        <f ca="1">DX27/UW!$D$21</f>
        <v>#DIV/0!</v>
      </c>
      <c r="DY30" s="931" t="e">
        <f ca="1">DY27/UW!$D$21</f>
        <v>#DIV/0!</v>
      </c>
      <c r="DZ30" s="931" t="e">
        <f ca="1">DZ27/UW!$D$21</f>
        <v>#DIV/0!</v>
      </c>
      <c r="EA30" s="931" t="e">
        <f ca="1">EA27/UW!$D$21</f>
        <v>#DIV/0!</v>
      </c>
      <c r="EB30" s="931" t="e">
        <f ca="1">EB27/UW!$D$21</f>
        <v>#DIV/0!</v>
      </c>
      <c r="EC30" s="931" t="e">
        <f ca="1">EC27/UW!$D$21</f>
        <v>#DIV/0!</v>
      </c>
      <c r="ED30" s="931" t="e">
        <f ca="1">ED27/UW!$D$21</f>
        <v>#DIV/0!</v>
      </c>
      <c r="EE30" s="931" t="e">
        <f ca="1">EE27/UW!$D$21</f>
        <v>#DIV/0!</v>
      </c>
      <c r="EF30" s="417" t="s">
        <v>803</v>
      </c>
    </row>
    <row r="31" spans="2:137">
      <c r="B31" s="60" t="s">
        <v>928</v>
      </c>
      <c r="D31" s="1835"/>
      <c r="E31" s="1833"/>
      <c r="F31" s="1833"/>
      <c r="G31" s="1833"/>
      <c r="H31" s="1833"/>
      <c r="I31" s="1833"/>
      <c r="J31" s="1833"/>
      <c r="K31" s="1833"/>
      <c r="L31" s="1833"/>
      <c r="M31" s="1833"/>
      <c r="N31" s="1833"/>
      <c r="O31" s="1833"/>
      <c r="P31" s="1833"/>
      <c r="Q31" s="1833"/>
      <c r="R31" s="1833"/>
      <c r="S31" s="1833"/>
      <c r="T31" s="1833"/>
      <c r="U31" s="1833"/>
      <c r="V31" s="1833"/>
      <c r="W31" s="1833"/>
      <c r="X31" s="1833"/>
      <c r="Y31" s="1833"/>
      <c r="Z31" s="1833"/>
      <c r="AA31" s="1833"/>
      <c r="AB31" s="1833"/>
      <c r="AC31" s="1833"/>
      <c r="AD31" s="1833"/>
      <c r="AE31" s="1833"/>
      <c r="AF31" s="1833"/>
      <c r="AG31" s="1833"/>
      <c r="AH31" s="1833"/>
      <c r="AI31" s="1833"/>
      <c r="AJ31" s="1833"/>
      <c r="AK31" s="1833"/>
      <c r="AL31" s="1833"/>
      <c r="AM31" s="1833"/>
      <c r="AN31" s="1833"/>
      <c r="AO31" s="1833"/>
      <c r="AP31" s="1833"/>
      <c r="AQ31" s="1833"/>
      <c r="AR31" s="1833"/>
      <c r="AS31" s="1833"/>
      <c r="AT31" s="1833"/>
      <c r="AU31" s="1833"/>
      <c r="AV31" s="1833"/>
      <c r="AW31" s="1833"/>
      <c r="AX31" s="1833"/>
      <c r="AY31" s="1833"/>
      <c r="AZ31" s="1833"/>
      <c r="BA31" s="1833"/>
      <c r="BB31" s="1833"/>
      <c r="BC31" s="1833"/>
      <c r="BD31" s="1833"/>
      <c r="BE31" s="1833"/>
      <c r="BF31" s="1833"/>
      <c r="BG31" s="1833"/>
      <c r="BH31" s="1833"/>
      <c r="BI31" s="1833"/>
      <c r="BJ31" s="1833"/>
      <c r="BK31" s="1833"/>
      <c r="BL31" s="1833"/>
      <c r="BM31" s="1833"/>
      <c r="BN31" s="1833"/>
      <c r="BO31" s="1833"/>
      <c r="BP31" s="1833"/>
      <c r="BQ31" s="1833"/>
      <c r="BR31" s="1833"/>
      <c r="BS31" s="1833"/>
      <c r="BT31" s="1833"/>
      <c r="BU31" s="1833"/>
      <c r="BV31" s="1833"/>
      <c r="BW31" s="1833"/>
      <c r="BX31" s="1833"/>
      <c r="BY31" s="1833"/>
      <c r="BZ31" s="1833"/>
      <c r="CA31" s="1833"/>
      <c r="CB31" s="1833"/>
      <c r="CC31" s="1833"/>
      <c r="CD31" s="1833"/>
      <c r="CE31" s="1833"/>
      <c r="CF31" s="1833"/>
      <c r="CG31" s="1833"/>
      <c r="CH31" s="1833"/>
      <c r="CI31" s="1833"/>
      <c r="CJ31" s="1833"/>
      <c r="CK31" s="1833"/>
      <c r="CL31" s="1833"/>
      <c r="CM31" s="1833"/>
      <c r="CN31" s="1833"/>
      <c r="CO31" s="1833"/>
      <c r="CP31" s="1833"/>
      <c r="CQ31" s="1833"/>
      <c r="CR31" s="1833"/>
      <c r="CS31" s="1833"/>
      <c r="CT31" s="1833"/>
      <c r="CU31" s="1833"/>
      <c r="CV31" s="1833"/>
      <c r="CW31" s="1833"/>
      <c r="CX31" s="1833"/>
      <c r="CY31" s="1833"/>
      <c r="CZ31" s="1833"/>
      <c r="DA31" s="1833"/>
      <c r="DB31" s="1833"/>
      <c r="DC31" s="1833"/>
      <c r="DD31" s="1833"/>
      <c r="DE31" s="1833"/>
      <c r="DF31" s="1833"/>
      <c r="DG31" s="1833"/>
      <c r="DH31" s="1833"/>
      <c r="DI31" s="1833"/>
      <c r="DJ31" s="1833"/>
      <c r="DK31" s="1833"/>
      <c r="DL31" s="1833"/>
      <c r="DM31" s="1833"/>
      <c r="DN31" s="1833"/>
      <c r="DO31" s="1833"/>
      <c r="DP31" s="1833"/>
      <c r="DQ31" s="1833"/>
      <c r="DR31" s="1833"/>
      <c r="DS31" s="1833"/>
      <c r="DT31" s="1833"/>
      <c r="DU31" s="1833"/>
      <c r="DV31" s="1833"/>
      <c r="DW31" s="1833"/>
      <c r="DX31" s="1833"/>
      <c r="DY31" s="1833"/>
      <c r="DZ31" s="1833"/>
      <c r="EA31" s="1833"/>
      <c r="EB31" s="1833"/>
      <c r="EC31" s="1833"/>
      <c r="ED31" s="1833"/>
      <c r="EE31" s="1833"/>
      <c r="EF31" s="1833"/>
      <c r="EG31" s="1833"/>
    </row>
    <row r="32" spans="2:137">
      <c r="B32" s="524" t="s">
        <v>1321</v>
      </c>
      <c r="D32" s="1835" t="e">
        <f ca="1">MAX(UW!$E$610:$EF$610)</f>
        <v>#DIV/0!</v>
      </c>
      <c r="E32" s="1835" t="e">
        <f ca="1">MAX(UW!$E$610:$EF$610)</f>
        <v>#DIV/0!</v>
      </c>
      <c r="F32" s="1835" t="e">
        <f ca="1">MAX(UW!$E$610:$EF$610)</f>
        <v>#DIV/0!</v>
      </c>
      <c r="G32" s="1835" t="e">
        <f ca="1">MAX(UW!$E$610:$EF$610)</f>
        <v>#DIV/0!</v>
      </c>
      <c r="H32" s="1835" t="e">
        <f ca="1">MAX(UW!$E$610:$EF$610)</f>
        <v>#DIV/0!</v>
      </c>
      <c r="I32" s="1835" t="e">
        <f ca="1">MAX(UW!$E$610:$EF$610)</f>
        <v>#DIV/0!</v>
      </c>
      <c r="J32" s="1835" t="e">
        <f ca="1">MAX(UW!$E$610:$EF$610)</f>
        <v>#DIV/0!</v>
      </c>
      <c r="K32" s="1835" t="e">
        <f ca="1">MAX(UW!$E$610:$EF$610)</f>
        <v>#DIV/0!</v>
      </c>
      <c r="L32" s="1835" t="e">
        <f ca="1">MAX(UW!$E$610:$EF$610)</f>
        <v>#DIV/0!</v>
      </c>
      <c r="M32" s="1835" t="e">
        <f ca="1">MAX(UW!$E$610:$EF$610)</f>
        <v>#DIV/0!</v>
      </c>
      <c r="N32" s="1835" t="e">
        <f ca="1">MAX(UW!$E$610:$EF$610)</f>
        <v>#DIV/0!</v>
      </c>
      <c r="O32" s="1835" t="e">
        <f ca="1">MAX(UW!$E$610:$EF$610)</f>
        <v>#DIV/0!</v>
      </c>
      <c r="P32" s="1835" t="e">
        <f ca="1">MAX(UW!$E$610:$EF$610)</f>
        <v>#DIV/0!</v>
      </c>
      <c r="Q32" s="1835" t="e">
        <f ca="1">MAX(UW!$E$610:$EF$610)</f>
        <v>#DIV/0!</v>
      </c>
      <c r="R32" s="1835" t="e">
        <f ca="1">MAX(UW!$E$610:$EF$610)</f>
        <v>#DIV/0!</v>
      </c>
      <c r="S32" s="1835" t="e">
        <f ca="1">MAX(UW!$E$610:$EF$610)</f>
        <v>#DIV/0!</v>
      </c>
      <c r="T32" s="1835" t="e">
        <f ca="1">MAX(UW!$E$610:$EF$610)</f>
        <v>#DIV/0!</v>
      </c>
      <c r="U32" s="1835" t="e">
        <f ca="1">MAX(UW!$E$610:$EF$610)</f>
        <v>#DIV/0!</v>
      </c>
      <c r="V32" s="1835" t="e">
        <f ca="1">MAX(UW!$E$610:$EF$610)</f>
        <v>#DIV/0!</v>
      </c>
      <c r="W32" s="1835" t="e">
        <f ca="1">MAX(UW!$E$610:$EF$610)</f>
        <v>#DIV/0!</v>
      </c>
      <c r="X32" s="1835" t="e">
        <f ca="1">MAX(UW!$E$610:$EF$610)</f>
        <v>#DIV/0!</v>
      </c>
      <c r="Y32" s="1835" t="e">
        <f ca="1">MAX(UW!$E$610:$EF$610)</f>
        <v>#DIV/0!</v>
      </c>
      <c r="Z32" s="1835" t="e">
        <f ca="1">MAX(UW!$E$610:$EF$610)</f>
        <v>#DIV/0!</v>
      </c>
      <c r="AA32" s="1835" t="e">
        <f ca="1">MAX(UW!$E$610:$EF$610)</f>
        <v>#DIV/0!</v>
      </c>
      <c r="AB32" s="1835" t="e">
        <f ca="1">MAX(UW!$E$610:$EF$610)</f>
        <v>#DIV/0!</v>
      </c>
      <c r="AC32" s="1835" t="e">
        <f ca="1">MAX(UW!$E$610:$EF$610)</f>
        <v>#DIV/0!</v>
      </c>
      <c r="AD32" s="1835" t="e">
        <f ca="1">MAX(UW!$E$610:$EF$610)</f>
        <v>#DIV/0!</v>
      </c>
      <c r="AE32" s="1835" t="e">
        <f ca="1">MAX(UW!$E$610:$EF$610)</f>
        <v>#DIV/0!</v>
      </c>
      <c r="AF32" s="1835" t="e">
        <f ca="1">MAX(UW!$E$610:$EF$610)</f>
        <v>#DIV/0!</v>
      </c>
      <c r="AG32" s="1835" t="e">
        <f ca="1">MAX(UW!$E$610:$EF$610)</f>
        <v>#DIV/0!</v>
      </c>
      <c r="AH32" s="1835" t="e">
        <f ca="1">MAX(UW!$E$610:$EF$610)</f>
        <v>#DIV/0!</v>
      </c>
      <c r="AI32" s="1835" t="e">
        <f ca="1">MAX(UW!$E$610:$EF$610)</f>
        <v>#DIV/0!</v>
      </c>
      <c r="AJ32" s="1835" t="e">
        <f ca="1">MAX(UW!$E$610:$EF$610)</f>
        <v>#DIV/0!</v>
      </c>
      <c r="AK32" s="1835" t="e">
        <f ca="1">MAX(UW!$E$610:$EF$610)</f>
        <v>#DIV/0!</v>
      </c>
      <c r="AL32" s="1835" t="e">
        <f ca="1">MAX(UW!$E$610:$EF$610)</f>
        <v>#DIV/0!</v>
      </c>
      <c r="AM32" s="1835" t="e">
        <f ca="1">MAX(UW!$E$610:$EF$610)</f>
        <v>#DIV/0!</v>
      </c>
      <c r="AN32" s="1835" t="e">
        <f ca="1">MAX(UW!$E$610:$EF$610)</f>
        <v>#DIV/0!</v>
      </c>
      <c r="AO32" s="1835" t="e">
        <f ca="1">MAX(UW!$E$610:$EF$610)</f>
        <v>#DIV/0!</v>
      </c>
      <c r="AP32" s="1835" t="e">
        <f ca="1">MAX(UW!$E$610:$EF$610)</f>
        <v>#DIV/0!</v>
      </c>
      <c r="AQ32" s="1835" t="e">
        <f ca="1">MAX(UW!$E$610:$EF$610)</f>
        <v>#DIV/0!</v>
      </c>
      <c r="AR32" s="1835" t="e">
        <f ca="1">MAX(UW!$E$610:$EF$610)</f>
        <v>#DIV/0!</v>
      </c>
      <c r="AS32" s="1835" t="e">
        <f ca="1">MAX(UW!$E$610:$EF$610)</f>
        <v>#DIV/0!</v>
      </c>
      <c r="AT32" s="1835" t="e">
        <f ca="1">MAX(UW!$E$610:$EF$610)</f>
        <v>#DIV/0!</v>
      </c>
      <c r="AU32" s="1835" t="e">
        <f ca="1">MAX(UW!$E$610:$EF$610)</f>
        <v>#DIV/0!</v>
      </c>
      <c r="AV32" s="1835" t="e">
        <f ca="1">MAX(UW!$E$610:$EF$610)</f>
        <v>#DIV/0!</v>
      </c>
      <c r="AW32" s="1835" t="e">
        <f ca="1">MAX(UW!$E$610:$EF$610)</f>
        <v>#DIV/0!</v>
      </c>
      <c r="AX32" s="1835" t="e">
        <f ca="1">MAX(UW!$E$610:$EF$610)</f>
        <v>#DIV/0!</v>
      </c>
      <c r="AY32" s="1835" t="e">
        <f ca="1">MAX(UW!$E$610:$EF$610)</f>
        <v>#DIV/0!</v>
      </c>
      <c r="AZ32" s="1835" t="e">
        <f ca="1">MAX(UW!$E$610:$EF$610)</f>
        <v>#DIV/0!</v>
      </c>
      <c r="BA32" s="1835" t="e">
        <f ca="1">MAX(UW!$E$610:$EF$610)</f>
        <v>#DIV/0!</v>
      </c>
      <c r="BB32" s="1835" t="e">
        <f ca="1">MAX(UW!$E$610:$EF$610)</f>
        <v>#DIV/0!</v>
      </c>
      <c r="BC32" s="1835" t="e">
        <f ca="1">MAX(UW!$E$610:$EF$610)</f>
        <v>#DIV/0!</v>
      </c>
      <c r="BD32" s="1835" t="e">
        <f ca="1">MAX(UW!$E$610:$EF$610)</f>
        <v>#DIV/0!</v>
      </c>
      <c r="BE32" s="1835" t="e">
        <f ca="1">MAX(UW!$E$610:$EF$610)</f>
        <v>#DIV/0!</v>
      </c>
      <c r="BF32" s="1835" t="e">
        <f ca="1">MAX(UW!$E$610:$EF$610)</f>
        <v>#DIV/0!</v>
      </c>
      <c r="BG32" s="1835" t="e">
        <f ca="1">MAX(UW!$E$610:$EF$610)</f>
        <v>#DIV/0!</v>
      </c>
      <c r="BH32" s="1835" t="e">
        <f ca="1">MAX(UW!$E$610:$EF$610)</f>
        <v>#DIV/0!</v>
      </c>
      <c r="BI32" s="1835" t="e">
        <f ca="1">MAX(UW!$E$610:$EF$610)</f>
        <v>#DIV/0!</v>
      </c>
      <c r="BJ32" s="1835" t="e">
        <f ca="1">MAX(UW!$E$610:$EF$610)</f>
        <v>#DIV/0!</v>
      </c>
      <c r="BK32" s="1835" t="e">
        <f ca="1">MAX(UW!$E$610:$EF$610)</f>
        <v>#DIV/0!</v>
      </c>
      <c r="BL32" s="1835" t="e">
        <f ca="1">MAX(UW!$E$610:$EF$610)</f>
        <v>#DIV/0!</v>
      </c>
      <c r="BM32" s="1835" t="e">
        <f ca="1">MAX(UW!$E$610:$EF$610)</f>
        <v>#DIV/0!</v>
      </c>
      <c r="BN32" s="1835" t="e">
        <f ca="1">MAX(UW!$E$610:$EF$610)</f>
        <v>#DIV/0!</v>
      </c>
      <c r="BO32" s="1835" t="e">
        <f ca="1">MAX(UW!$E$610:$EF$610)</f>
        <v>#DIV/0!</v>
      </c>
      <c r="BP32" s="1835" t="e">
        <f ca="1">MAX(UW!$E$610:$EF$610)</f>
        <v>#DIV/0!</v>
      </c>
      <c r="BQ32" s="1835" t="e">
        <f ca="1">MAX(UW!$E$610:$EF$610)</f>
        <v>#DIV/0!</v>
      </c>
      <c r="BR32" s="1835" t="e">
        <f ca="1">MAX(UW!$E$610:$EF$610)</f>
        <v>#DIV/0!</v>
      </c>
      <c r="BS32" s="1835" t="e">
        <f ca="1">MAX(UW!$E$610:$EF$610)</f>
        <v>#DIV/0!</v>
      </c>
      <c r="BT32" s="1835" t="e">
        <f ca="1">MAX(UW!$E$610:$EF$610)</f>
        <v>#DIV/0!</v>
      </c>
      <c r="BU32" s="1835" t="e">
        <f ca="1">MAX(UW!$E$610:$EF$610)</f>
        <v>#DIV/0!</v>
      </c>
      <c r="BV32" s="1835" t="e">
        <f ca="1">MAX(UW!$E$610:$EF$610)</f>
        <v>#DIV/0!</v>
      </c>
      <c r="BW32" s="1835" t="e">
        <f ca="1">MAX(UW!$E$610:$EF$610)</f>
        <v>#DIV/0!</v>
      </c>
      <c r="BX32" s="1835" t="e">
        <f ca="1">MAX(UW!$E$610:$EF$610)</f>
        <v>#DIV/0!</v>
      </c>
      <c r="BY32" s="1835" t="e">
        <f ca="1">MAX(UW!$E$610:$EF$610)</f>
        <v>#DIV/0!</v>
      </c>
      <c r="BZ32" s="1835" t="e">
        <f ca="1">MAX(UW!$E$610:$EF$610)</f>
        <v>#DIV/0!</v>
      </c>
      <c r="CA32" s="1835" t="e">
        <f ca="1">MAX(UW!$E$610:$EF$610)</f>
        <v>#DIV/0!</v>
      </c>
      <c r="CB32" s="1835" t="e">
        <f ca="1">MAX(UW!$E$610:$EF$610)</f>
        <v>#DIV/0!</v>
      </c>
      <c r="CC32" s="1835" t="e">
        <f ca="1">MAX(UW!$E$610:$EF$610)</f>
        <v>#DIV/0!</v>
      </c>
      <c r="CD32" s="1835" t="e">
        <f ca="1">MAX(UW!$E$610:$EF$610)</f>
        <v>#DIV/0!</v>
      </c>
      <c r="CE32" s="1835" t="e">
        <f ca="1">MAX(UW!$E$610:$EF$610)</f>
        <v>#DIV/0!</v>
      </c>
      <c r="CF32" s="1835" t="e">
        <f ca="1">MAX(UW!$E$610:$EF$610)</f>
        <v>#DIV/0!</v>
      </c>
      <c r="CG32" s="1835" t="e">
        <f ca="1">MAX(UW!$E$610:$EF$610)</f>
        <v>#DIV/0!</v>
      </c>
      <c r="CH32" s="1835" t="e">
        <f ca="1">MAX(UW!$E$610:$EF$610)</f>
        <v>#DIV/0!</v>
      </c>
      <c r="CI32" s="1835" t="e">
        <f ca="1">MAX(UW!$E$610:$EF$610)</f>
        <v>#DIV/0!</v>
      </c>
      <c r="CJ32" s="1835" t="e">
        <f ca="1">MAX(UW!$E$610:$EF$610)</f>
        <v>#DIV/0!</v>
      </c>
      <c r="CK32" s="1835" t="e">
        <f ca="1">MAX(UW!$E$610:$EF$610)</f>
        <v>#DIV/0!</v>
      </c>
      <c r="CL32" s="1835" t="e">
        <f ca="1">MAX(UW!$E$610:$EF$610)</f>
        <v>#DIV/0!</v>
      </c>
      <c r="CM32" s="1835" t="e">
        <f ca="1">MAX(UW!$E$610:$EF$610)</f>
        <v>#DIV/0!</v>
      </c>
      <c r="CN32" s="1835" t="e">
        <f ca="1">MAX(UW!$E$610:$EF$610)</f>
        <v>#DIV/0!</v>
      </c>
      <c r="CO32" s="1835" t="e">
        <f ca="1">MAX(UW!$E$610:$EF$610)</f>
        <v>#DIV/0!</v>
      </c>
      <c r="CP32" s="1835" t="e">
        <f ca="1">MAX(UW!$E$610:$EF$610)</f>
        <v>#DIV/0!</v>
      </c>
      <c r="CQ32" s="1835" t="e">
        <f ca="1">MAX(UW!$E$610:$EF$610)</f>
        <v>#DIV/0!</v>
      </c>
      <c r="CR32" s="1835" t="e">
        <f ca="1">MAX(UW!$E$610:$EF$610)</f>
        <v>#DIV/0!</v>
      </c>
      <c r="CS32" s="1835" t="e">
        <f ca="1">MAX(UW!$E$610:$EF$610)</f>
        <v>#DIV/0!</v>
      </c>
      <c r="CT32" s="1835" t="e">
        <f ca="1">MAX(UW!$E$610:$EF$610)</f>
        <v>#DIV/0!</v>
      </c>
      <c r="CU32" s="1835" t="e">
        <f ca="1">MAX(UW!$E$610:$EF$610)</f>
        <v>#DIV/0!</v>
      </c>
      <c r="CV32" s="1835" t="e">
        <f ca="1">MAX(UW!$E$610:$EF$610)</f>
        <v>#DIV/0!</v>
      </c>
      <c r="CW32" s="1835" t="e">
        <f ca="1">MAX(UW!$E$610:$EF$610)</f>
        <v>#DIV/0!</v>
      </c>
      <c r="CX32" s="1835" t="e">
        <f ca="1">MAX(UW!$E$610:$EF$610)</f>
        <v>#DIV/0!</v>
      </c>
      <c r="CY32" s="1835" t="e">
        <f ca="1">MAX(UW!$E$610:$EF$610)</f>
        <v>#DIV/0!</v>
      </c>
      <c r="CZ32" s="1835" t="e">
        <f ca="1">MAX(UW!$E$610:$EF$610)</f>
        <v>#DIV/0!</v>
      </c>
      <c r="DA32" s="1835" t="e">
        <f ca="1">MAX(UW!$E$610:$EF$610)</f>
        <v>#DIV/0!</v>
      </c>
      <c r="DB32" s="1835" t="e">
        <f ca="1">MAX(UW!$E$610:$EF$610)</f>
        <v>#DIV/0!</v>
      </c>
      <c r="DC32" s="1835" t="e">
        <f ca="1">MAX(UW!$E$610:$EF$610)</f>
        <v>#DIV/0!</v>
      </c>
      <c r="DD32" s="1835" t="e">
        <f ca="1">MAX(UW!$E$610:$EF$610)</f>
        <v>#DIV/0!</v>
      </c>
      <c r="DE32" s="1835" t="e">
        <f ca="1">MAX(UW!$E$610:$EF$610)</f>
        <v>#DIV/0!</v>
      </c>
      <c r="DF32" s="1835" t="e">
        <f ca="1">MAX(UW!$E$610:$EF$610)</f>
        <v>#DIV/0!</v>
      </c>
      <c r="DG32" s="1835" t="e">
        <f ca="1">MAX(UW!$E$610:$EF$610)</f>
        <v>#DIV/0!</v>
      </c>
      <c r="DH32" s="1835" t="e">
        <f ca="1">MAX(UW!$E$610:$EF$610)</f>
        <v>#DIV/0!</v>
      </c>
      <c r="DI32" s="1835" t="e">
        <f ca="1">MAX(UW!$E$610:$EF$610)</f>
        <v>#DIV/0!</v>
      </c>
      <c r="DJ32" s="1835" t="e">
        <f ca="1">MAX(UW!$E$610:$EF$610)</f>
        <v>#DIV/0!</v>
      </c>
      <c r="DK32" s="1835" t="e">
        <f ca="1">MAX(UW!$E$610:$EF$610)</f>
        <v>#DIV/0!</v>
      </c>
      <c r="DL32" s="1835" t="e">
        <f ca="1">MAX(UW!$E$610:$EF$610)</f>
        <v>#DIV/0!</v>
      </c>
      <c r="DM32" s="1835" t="e">
        <f ca="1">MAX(UW!$E$610:$EF$610)</f>
        <v>#DIV/0!</v>
      </c>
      <c r="DN32" s="1835" t="e">
        <f ca="1">MAX(UW!$E$610:$EF$610)</f>
        <v>#DIV/0!</v>
      </c>
      <c r="DO32" s="1835" t="e">
        <f ca="1">MAX(UW!$E$610:$EF$610)</f>
        <v>#DIV/0!</v>
      </c>
      <c r="DP32" s="1835" t="e">
        <f ca="1">MAX(UW!$E$610:$EF$610)</f>
        <v>#DIV/0!</v>
      </c>
      <c r="DQ32" s="1835" t="e">
        <f ca="1">MAX(UW!$E$610:$EF$610)</f>
        <v>#DIV/0!</v>
      </c>
      <c r="DR32" s="1835" t="e">
        <f ca="1">MAX(UW!$E$610:$EF$610)</f>
        <v>#DIV/0!</v>
      </c>
      <c r="DS32" s="1835" t="e">
        <f ca="1">MAX(UW!$E$610:$EF$610)</f>
        <v>#DIV/0!</v>
      </c>
      <c r="DT32" s="1835" t="e">
        <f ca="1">MAX(UW!$E$610:$EF$610)</f>
        <v>#DIV/0!</v>
      </c>
      <c r="DU32" s="1835" t="e">
        <f ca="1">MAX(UW!$E$610:$EF$610)</f>
        <v>#DIV/0!</v>
      </c>
      <c r="DV32" s="1835" t="e">
        <f ca="1">MAX(UW!$E$610:$EF$610)</f>
        <v>#DIV/0!</v>
      </c>
      <c r="DW32" s="1835" t="e">
        <f ca="1">MAX(UW!$E$610:$EF$610)</f>
        <v>#DIV/0!</v>
      </c>
      <c r="DX32" s="1835" t="e">
        <f ca="1">MAX(UW!$E$610:$EF$610)</f>
        <v>#DIV/0!</v>
      </c>
      <c r="DY32" s="1835" t="e">
        <f ca="1">MAX(UW!$E$610:$EF$610)</f>
        <v>#DIV/0!</v>
      </c>
      <c r="DZ32" s="1835" t="e">
        <f ca="1">MAX(UW!$E$610:$EF$610)</f>
        <v>#DIV/0!</v>
      </c>
      <c r="EA32" s="1835" t="e">
        <f ca="1">MAX(UW!$E$610:$EF$610)</f>
        <v>#DIV/0!</v>
      </c>
      <c r="EB32" s="1835" t="e">
        <f ca="1">MAX(UW!$E$610:$EF$610)</f>
        <v>#DIV/0!</v>
      </c>
      <c r="EC32" s="1835" t="e">
        <f ca="1">MAX(UW!$E$610:$EF$610)</f>
        <v>#DIV/0!</v>
      </c>
      <c r="ED32" s="1835" t="e">
        <f ca="1">MAX(UW!$E$610:$EF$610)</f>
        <v>#DIV/0!</v>
      </c>
      <c r="EE32" s="1835" t="e">
        <f ca="1">MAX(UW!$E$610:$EF$610)</f>
        <v>#DIV/0!</v>
      </c>
      <c r="EF32" s="1833"/>
      <c r="EG32" s="1833"/>
    </row>
    <row r="33" spans="2:137">
      <c r="B33" s="524" t="s">
        <v>359</v>
      </c>
      <c r="D33" s="1835">
        <f ca="1">MAX(UW!$E$623:$EF$623)</f>
        <v>0</v>
      </c>
      <c r="E33" s="1835">
        <f ca="1">MAX(UW!$E$623:$EF$623)</f>
        <v>0</v>
      </c>
      <c r="F33" s="1835">
        <f ca="1">MAX(UW!$E$623:$EF$623)</f>
        <v>0</v>
      </c>
      <c r="G33" s="1835">
        <f ca="1">MAX(UW!$E$623:$EF$623)</f>
        <v>0</v>
      </c>
      <c r="H33" s="1835">
        <f ca="1">MAX(UW!$E$623:$EF$623)</f>
        <v>0</v>
      </c>
      <c r="I33" s="1835">
        <f ca="1">MAX(UW!$E$623:$EF$623)</f>
        <v>0</v>
      </c>
      <c r="J33" s="1835">
        <f ca="1">MAX(UW!$E$623:$EF$623)</f>
        <v>0</v>
      </c>
      <c r="K33" s="1835">
        <f ca="1">MAX(UW!$E$623:$EF$623)</f>
        <v>0</v>
      </c>
      <c r="L33" s="1835">
        <f ca="1">MAX(UW!$E$623:$EF$623)</f>
        <v>0</v>
      </c>
      <c r="M33" s="1835">
        <f ca="1">MAX(UW!$E$623:$EF$623)</f>
        <v>0</v>
      </c>
      <c r="N33" s="1835">
        <f ca="1">MAX(UW!$E$623:$EF$623)</f>
        <v>0</v>
      </c>
      <c r="O33" s="1835">
        <f ca="1">MAX(UW!$E$623:$EF$623)</f>
        <v>0</v>
      </c>
      <c r="P33" s="1835">
        <f ca="1">MAX(UW!$E$623:$EF$623)</f>
        <v>0</v>
      </c>
      <c r="Q33" s="1835">
        <f ca="1">MAX(UW!$E$623:$EF$623)</f>
        <v>0</v>
      </c>
      <c r="R33" s="1835">
        <f ca="1">MAX(UW!$E$623:$EF$623)</f>
        <v>0</v>
      </c>
      <c r="S33" s="1835">
        <f ca="1">MAX(UW!$E$623:$EF$623)</f>
        <v>0</v>
      </c>
      <c r="T33" s="1835">
        <f ca="1">MAX(UW!$E$623:$EF$623)</f>
        <v>0</v>
      </c>
      <c r="U33" s="1835">
        <f ca="1">MAX(UW!$E$623:$EF$623)</f>
        <v>0</v>
      </c>
      <c r="V33" s="1835">
        <f ca="1">MAX(UW!$E$623:$EF$623)</f>
        <v>0</v>
      </c>
      <c r="W33" s="1835">
        <f ca="1">MAX(UW!$E$623:$EF$623)</f>
        <v>0</v>
      </c>
      <c r="X33" s="1835">
        <f ca="1">MAX(UW!$E$623:$EF$623)</f>
        <v>0</v>
      </c>
      <c r="Y33" s="1835">
        <f ca="1">MAX(UW!$E$623:$EF$623)</f>
        <v>0</v>
      </c>
      <c r="Z33" s="1835">
        <f ca="1">MAX(UW!$E$623:$EF$623)</f>
        <v>0</v>
      </c>
      <c r="AA33" s="1835">
        <f ca="1">MAX(UW!$E$623:$EF$623)</f>
        <v>0</v>
      </c>
      <c r="AB33" s="1835">
        <f ca="1">MAX(UW!$E$623:$EF$623)</f>
        <v>0</v>
      </c>
      <c r="AC33" s="1835">
        <f ca="1">MAX(UW!$E$623:$EF$623)</f>
        <v>0</v>
      </c>
      <c r="AD33" s="1835">
        <f ca="1">MAX(UW!$E$623:$EF$623)</f>
        <v>0</v>
      </c>
      <c r="AE33" s="1835">
        <f ca="1">MAX(UW!$E$623:$EF$623)</f>
        <v>0</v>
      </c>
      <c r="AF33" s="1835">
        <f ca="1">MAX(UW!$E$623:$EF$623)</f>
        <v>0</v>
      </c>
      <c r="AG33" s="1835">
        <f ca="1">MAX(UW!$E$623:$EF$623)</f>
        <v>0</v>
      </c>
      <c r="AH33" s="1835">
        <f ca="1">MAX(UW!$E$623:$EF$623)</f>
        <v>0</v>
      </c>
      <c r="AI33" s="1835">
        <f ca="1">MAX(UW!$E$623:$EF$623)</f>
        <v>0</v>
      </c>
      <c r="AJ33" s="1835">
        <f ca="1">MAX(UW!$E$623:$EF$623)</f>
        <v>0</v>
      </c>
      <c r="AK33" s="1835">
        <f ca="1">MAX(UW!$E$623:$EF$623)</f>
        <v>0</v>
      </c>
      <c r="AL33" s="1835">
        <f ca="1">MAX(UW!$E$623:$EF$623)</f>
        <v>0</v>
      </c>
      <c r="AM33" s="1835">
        <f ca="1">MAX(UW!$E$623:$EF$623)</f>
        <v>0</v>
      </c>
      <c r="AN33" s="1835">
        <f ca="1">MAX(UW!$E$623:$EF$623)</f>
        <v>0</v>
      </c>
      <c r="AO33" s="1835">
        <f ca="1">MAX(UW!$E$623:$EF$623)</f>
        <v>0</v>
      </c>
      <c r="AP33" s="1835">
        <f ca="1">MAX(UW!$E$623:$EF$623)</f>
        <v>0</v>
      </c>
      <c r="AQ33" s="1835">
        <f ca="1">MAX(UW!$E$623:$EF$623)</f>
        <v>0</v>
      </c>
      <c r="AR33" s="1835">
        <f ca="1">MAX(UW!$E$623:$EF$623)</f>
        <v>0</v>
      </c>
      <c r="AS33" s="1835">
        <f ca="1">MAX(UW!$E$623:$EF$623)</f>
        <v>0</v>
      </c>
      <c r="AT33" s="1835">
        <f ca="1">MAX(UW!$E$623:$EF$623)</f>
        <v>0</v>
      </c>
      <c r="AU33" s="1835">
        <f ca="1">MAX(UW!$E$623:$EF$623)</f>
        <v>0</v>
      </c>
      <c r="AV33" s="1835">
        <f ca="1">MAX(UW!$E$623:$EF$623)</f>
        <v>0</v>
      </c>
      <c r="AW33" s="1835">
        <f ca="1">MAX(UW!$E$623:$EF$623)</f>
        <v>0</v>
      </c>
      <c r="AX33" s="1835">
        <f ca="1">MAX(UW!$E$623:$EF$623)</f>
        <v>0</v>
      </c>
      <c r="AY33" s="1835">
        <f ca="1">MAX(UW!$E$623:$EF$623)</f>
        <v>0</v>
      </c>
      <c r="AZ33" s="1835">
        <f ca="1">MAX(UW!$E$623:$EF$623)</f>
        <v>0</v>
      </c>
      <c r="BA33" s="1835">
        <f ca="1">MAX(UW!$E$623:$EF$623)</f>
        <v>0</v>
      </c>
      <c r="BB33" s="1835">
        <f ca="1">MAX(UW!$E$623:$EF$623)</f>
        <v>0</v>
      </c>
      <c r="BC33" s="1835">
        <f ca="1">MAX(UW!$E$623:$EF$623)</f>
        <v>0</v>
      </c>
      <c r="BD33" s="1835">
        <f ca="1">MAX(UW!$E$623:$EF$623)</f>
        <v>0</v>
      </c>
      <c r="BE33" s="1835">
        <f ca="1">MAX(UW!$E$623:$EF$623)</f>
        <v>0</v>
      </c>
      <c r="BF33" s="1835">
        <f ca="1">MAX(UW!$E$623:$EF$623)</f>
        <v>0</v>
      </c>
      <c r="BG33" s="1835">
        <f ca="1">MAX(UW!$E$623:$EF$623)</f>
        <v>0</v>
      </c>
      <c r="BH33" s="1835">
        <f ca="1">MAX(UW!$E$623:$EF$623)</f>
        <v>0</v>
      </c>
      <c r="BI33" s="1835">
        <f ca="1">MAX(UW!$E$623:$EF$623)</f>
        <v>0</v>
      </c>
      <c r="BJ33" s="1835">
        <f ca="1">MAX(UW!$E$623:$EF$623)</f>
        <v>0</v>
      </c>
      <c r="BK33" s="1835">
        <f ca="1">MAX(UW!$E$623:$EF$623)</f>
        <v>0</v>
      </c>
      <c r="BL33" s="1835">
        <f ca="1">MAX(UW!$E$623:$EF$623)</f>
        <v>0</v>
      </c>
      <c r="BM33" s="1835">
        <f ca="1">MAX(UW!$E$623:$EF$623)</f>
        <v>0</v>
      </c>
      <c r="BN33" s="1835">
        <f ca="1">MAX(UW!$E$623:$EF$623)</f>
        <v>0</v>
      </c>
      <c r="BO33" s="1835">
        <f ca="1">MAX(UW!$E$623:$EF$623)</f>
        <v>0</v>
      </c>
      <c r="BP33" s="1835">
        <f ca="1">MAX(UW!$E$623:$EF$623)</f>
        <v>0</v>
      </c>
      <c r="BQ33" s="1835">
        <f ca="1">MAX(UW!$E$623:$EF$623)</f>
        <v>0</v>
      </c>
      <c r="BR33" s="1835">
        <f ca="1">MAX(UW!$E$623:$EF$623)</f>
        <v>0</v>
      </c>
      <c r="BS33" s="1835">
        <f ca="1">MAX(UW!$E$623:$EF$623)</f>
        <v>0</v>
      </c>
      <c r="BT33" s="1835">
        <f ca="1">MAX(UW!$E$623:$EF$623)</f>
        <v>0</v>
      </c>
      <c r="BU33" s="1835">
        <f ca="1">MAX(UW!$E$623:$EF$623)</f>
        <v>0</v>
      </c>
      <c r="BV33" s="1835">
        <f ca="1">MAX(UW!$E$623:$EF$623)</f>
        <v>0</v>
      </c>
      <c r="BW33" s="1835">
        <f ca="1">MAX(UW!$E$623:$EF$623)</f>
        <v>0</v>
      </c>
      <c r="BX33" s="1835">
        <f ca="1">MAX(UW!$E$623:$EF$623)</f>
        <v>0</v>
      </c>
      <c r="BY33" s="1835">
        <f ca="1">MAX(UW!$E$623:$EF$623)</f>
        <v>0</v>
      </c>
      <c r="BZ33" s="1835">
        <f ca="1">MAX(UW!$E$623:$EF$623)</f>
        <v>0</v>
      </c>
      <c r="CA33" s="1835">
        <f ca="1">MAX(UW!$E$623:$EF$623)</f>
        <v>0</v>
      </c>
      <c r="CB33" s="1835">
        <f ca="1">MAX(UW!$E$623:$EF$623)</f>
        <v>0</v>
      </c>
      <c r="CC33" s="1835">
        <f ca="1">MAX(UW!$E$623:$EF$623)</f>
        <v>0</v>
      </c>
      <c r="CD33" s="1835">
        <f ca="1">MAX(UW!$E$623:$EF$623)</f>
        <v>0</v>
      </c>
      <c r="CE33" s="1835">
        <f ca="1">MAX(UW!$E$623:$EF$623)</f>
        <v>0</v>
      </c>
      <c r="CF33" s="1835">
        <f ca="1">MAX(UW!$E$623:$EF$623)</f>
        <v>0</v>
      </c>
      <c r="CG33" s="1835">
        <f ca="1">MAX(UW!$E$623:$EF$623)</f>
        <v>0</v>
      </c>
      <c r="CH33" s="1835">
        <f ca="1">MAX(UW!$E$623:$EF$623)</f>
        <v>0</v>
      </c>
      <c r="CI33" s="1835">
        <f ca="1">MAX(UW!$E$623:$EF$623)</f>
        <v>0</v>
      </c>
      <c r="CJ33" s="1835">
        <f ca="1">MAX(UW!$E$623:$EF$623)</f>
        <v>0</v>
      </c>
      <c r="CK33" s="1835">
        <f ca="1">MAX(UW!$E$623:$EF$623)</f>
        <v>0</v>
      </c>
      <c r="CL33" s="1835">
        <f ca="1">MAX(UW!$E$623:$EF$623)</f>
        <v>0</v>
      </c>
      <c r="CM33" s="1835">
        <f ca="1">MAX(UW!$E$623:$EF$623)</f>
        <v>0</v>
      </c>
      <c r="CN33" s="1835">
        <f ca="1">MAX(UW!$E$623:$EF$623)</f>
        <v>0</v>
      </c>
      <c r="CO33" s="1835">
        <f ca="1">MAX(UW!$E$623:$EF$623)</f>
        <v>0</v>
      </c>
      <c r="CP33" s="1835">
        <f ca="1">MAX(UW!$E$623:$EF$623)</f>
        <v>0</v>
      </c>
      <c r="CQ33" s="1835">
        <f ca="1">MAX(UW!$E$623:$EF$623)</f>
        <v>0</v>
      </c>
      <c r="CR33" s="1835">
        <f ca="1">MAX(UW!$E$623:$EF$623)</f>
        <v>0</v>
      </c>
      <c r="CS33" s="1835">
        <f ca="1">MAX(UW!$E$623:$EF$623)</f>
        <v>0</v>
      </c>
      <c r="CT33" s="1835">
        <f ca="1">MAX(UW!$E$623:$EF$623)</f>
        <v>0</v>
      </c>
      <c r="CU33" s="1835">
        <f ca="1">MAX(UW!$E$623:$EF$623)</f>
        <v>0</v>
      </c>
      <c r="CV33" s="1835">
        <f ca="1">MAX(UW!$E$623:$EF$623)</f>
        <v>0</v>
      </c>
      <c r="CW33" s="1835">
        <f ca="1">MAX(UW!$E$623:$EF$623)</f>
        <v>0</v>
      </c>
      <c r="CX33" s="1835">
        <f ca="1">MAX(UW!$E$623:$EF$623)</f>
        <v>0</v>
      </c>
      <c r="CY33" s="1835">
        <f ca="1">MAX(UW!$E$623:$EF$623)</f>
        <v>0</v>
      </c>
      <c r="CZ33" s="1835">
        <f ca="1">MAX(UW!$E$623:$EF$623)</f>
        <v>0</v>
      </c>
      <c r="DA33" s="1835">
        <f ca="1">MAX(UW!$E$623:$EF$623)</f>
        <v>0</v>
      </c>
      <c r="DB33" s="1835">
        <f ca="1">MAX(UW!$E$623:$EF$623)</f>
        <v>0</v>
      </c>
      <c r="DC33" s="1835">
        <f ca="1">MAX(UW!$E$623:$EF$623)</f>
        <v>0</v>
      </c>
      <c r="DD33" s="1835">
        <f ca="1">MAX(UW!$E$623:$EF$623)</f>
        <v>0</v>
      </c>
      <c r="DE33" s="1835">
        <f ca="1">MAX(UW!$E$623:$EF$623)</f>
        <v>0</v>
      </c>
      <c r="DF33" s="1835">
        <f ca="1">MAX(UW!$E$623:$EF$623)</f>
        <v>0</v>
      </c>
      <c r="DG33" s="1835">
        <f ca="1">MAX(UW!$E$623:$EF$623)</f>
        <v>0</v>
      </c>
      <c r="DH33" s="1835">
        <f ca="1">MAX(UW!$E$623:$EF$623)</f>
        <v>0</v>
      </c>
      <c r="DI33" s="1835">
        <f ca="1">MAX(UW!$E$623:$EF$623)</f>
        <v>0</v>
      </c>
      <c r="DJ33" s="1835">
        <f ca="1">MAX(UW!$E$623:$EF$623)</f>
        <v>0</v>
      </c>
      <c r="DK33" s="1835">
        <f ca="1">MAX(UW!$E$623:$EF$623)</f>
        <v>0</v>
      </c>
      <c r="DL33" s="1835">
        <f ca="1">MAX(UW!$E$623:$EF$623)</f>
        <v>0</v>
      </c>
      <c r="DM33" s="1835">
        <f ca="1">MAX(UW!$E$623:$EF$623)</f>
        <v>0</v>
      </c>
      <c r="DN33" s="1835">
        <f ca="1">MAX(UW!$E$623:$EF$623)</f>
        <v>0</v>
      </c>
      <c r="DO33" s="1835">
        <f ca="1">MAX(UW!$E$623:$EF$623)</f>
        <v>0</v>
      </c>
      <c r="DP33" s="1835">
        <f ca="1">MAX(UW!$E$623:$EF$623)</f>
        <v>0</v>
      </c>
      <c r="DQ33" s="1835">
        <f ca="1">MAX(UW!$E$623:$EF$623)</f>
        <v>0</v>
      </c>
      <c r="DR33" s="1835">
        <f ca="1">MAX(UW!$E$623:$EF$623)</f>
        <v>0</v>
      </c>
      <c r="DS33" s="1835">
        <f ca="1">MAX(UW!$E$623:$EF$623)</f>
        <v>0</v>
      </c>
      <c r="DT33" s="1835">
        <f ca="1">MAX(UW!$E$623:$EF$623)</f>
        <v>0</v>
      </c>
      <c r="DU33" s="1835">
        <f ca="1">MAX(UW!$E$623:$EF$623)</f>
        <v>0</v>
      </c>
      <c r="DV33" s="1835">
        <f ca="1">MAX(UW!$E$623:$EF$623)</f>
        <v>0</v>
      </c>
      <c r="DW33" s="1835">
        <f ca="1">MAX(UW!$E$623:$EF$623)</f>
        <v>0</v>
      </c>
      <c r="DX33" s="1835">
        <f ca="1">MAX(UW!$E$623:$EF$623)</f>
        <v>0</v>
      </c>
      <c r="DY33" s="1835">
        <f ca="1">MAX(UW!$E$623:$EF$623)</f>
        <v>0</v>
      </c>
      <c r="DZ33" s="1835">
        <f ca="1">MAX(UW!$E$623:$EF$623)</f>
        <v>0</v>
      </c>
      <c r="EA33" s="1835">
        <f ca="1">MAX(UW!$E$623:$EF$623)</f>
        <v>0</v>
      </c>
      <c r="EB33" s="1835">
        <f ca="1">MAX(UW!$E$623:$EF$623)</f>
        <v>0</v>
      </c>
      <c r="EC33" s="1835">
        <f ca="1">MAX(UW!$E$623:$EF$623)</f>
        <v>0</v>
      </c>
      <c r="ED33" s="1835">
        <f ca="1">MAX(UW!$E$623:$EF$623)</f>
        <v>0</v>
      </c>
      <c r="EE33" s="1835">
        <f ca="1">MAX(UW!$E$623:$EF$623)</f>
        <v>0</v>
      </c>
      <c r="EF33" s="1833"/>
      <c r="EG33" s="1833"/>
    </row>
    <row r="34" spans="2:137">
      <c r="B34" s="524" t="s">
        <v>1322</v>
      </c>
      <c r="D34" s="1835">
        <f ca="1">MAX(UW!$E$636:$EF$636)</f>
        <v>0</v>
      </c>
      <c r="E34" s="1835">
        <f ca="1">MAX(UW!$E$636:$EF$636)</f>
        <v>0</v>
      </c>
      <c r="F34" s="1835">
        <f ca="1">MAX(UW!$E$636:$EF$636)</f>
        <v>0</v>
      </c>
      <c r="G34" s="1835">
        <f ca="1">MAX(UW!$E$636:$EF$636)</f>
        <v>0</v>
      </c>
      <c r="H34" s="1835">
        <f ca="1">MAX(UW!$E$636:$EF$636)</f>
        <v>0</v>
      </c>
      <c r="I34" s="1835">
        <f ca="1">MAX(UW!$E$636:$EF$636)</f>
        <v>0</v>
      </c>
      <c r="J34" s="1835">
        <f ca="1">MAX(UW!$E$636:$EF$636)</f>
        <v>0</v>
      </c>
      <c r="K34" s="1835">
        <f ca="1">MAX(UW!$E$636:$EF$636)</f>
        <v>0</v>
      </c>
      <c r="L34" s="1835">
        <f ca="1">MAX(UW!$E$636:$EF$636)</f>
        <v>0</v>
      </c>
      <c r="M34" s="1835">
        <f ca="1">MAX(UW!$E$636:$EF$636)</f>
        <v>0</v>
      </c>
      <c r="N34" s="1835">
        <f ca="1">MAX(UW!$E$636:$EF$636)</f>
        <v>0</v>
      </c>
      <c r="O34" s="1835">
        <f ca="1">MAX(UW!$E$636:$EF$636)</f>
        <v>0</v>
      </c>
      <c r="P34" s="1835">
        <f ca="1">MAX(UW!$E$636:$EF$636)</f>
        <v>0</v>
      </c>
      <c r="Q34" s="1835">
        <f ca="1">MAX(UW!$E$636:$EF$636)</f>
        <v>0</v>
      </c>
      <c r="R34" s="1835">
        <f ca="1">MAX(UW!$E$636:$EF$636)</f>
        <v>0</v>
      </c>
      <c r="S34" s="1835">
        <f ca="1">MAX(UW!$E$636:$EF$636)</f>
        <v>0</v>
      </c>
      <c r="T34" s="1835">
        <f ca="1">MAX(UW!$E$636:$EF$636)</f>
        <v>0</v>
      </c>
      <c r="U34" s="1835">
        <f ca="1">MAX(UW!$E$636:$EF$636)</f>
        <v>0</v>
      </c>
      <c r="V34" s="1835">
        <f ca="1">MAX(UW!$E$636:$EF$636)</f>
        <v>0</v>
      </c>
      <c r="W34" s="1835">
        <f ca="1">MAX(UW!$E$636:$EF$636)</f>
        <v>0</v>
      </c>
      <c r="X34" s="1835">
        <f ca="1">MAX(UW!$E$636:$EF$636)</f>
        <v>0</v>
      </c>
      <c r="Y34" s="1835">
        <f ca="1">MAX(UW!$E$636:$EF$636)</f>
        <v>0</v>
      </c>
      <c r="Z34" s="1835">
        <f ca="1">MAX(UW!$E$636:$EF$636)</f>
        <v>0</v>
      </c>
      <c r="AA34" s="1835">
        <f ca="1">MAX(UW!$E$636:$EF$636)</f>
        <v>0</v>
      </c>
      <c r="AB34" s="1835">
        <f ca="1">MAX(UW!$E$636:$EF$636)</f>
        <v>0</v>
      </c>
      <c r="AC34" s="1835">
        <f ca="1">MAX(UW!$E$636:$EF$636)</f>
        <v>0</v>
      </c>
      <c r="AD34" s="1835">
        <f ca="1">MAX(UW!$E$636:$EF$636)</f>
        <v>0</v>
      </c>
      <c r="AE34" s="1835">
        <f ca="1">MAX(UW!$E$636:$EF$636)</f>
        <v>0</v>
      </c>
      <c r="AF34" s="1835">
        <f ca="1">MAX(UW!$E$636:$EF$636)</f>
        <v>0</v>
      </c>
      <c r="AG34" s="1835">
        <f ca="1">MAX(UW!$E$636:$EF$636)</f>
        <v>0</v>
      </c>
      <c r="AH34" s="1835">
        <f ca="1">MAX(UW!$E$636:$EF$636)</f>
        <v>0</v>
      </c>
      <c r="AI34" s="1835">
        <f ca="1">MAX(UW!$E$636:$EF$636)</f>
        <v>0</v>
      </c>
      <c r="AJ34" s="1835">
        <f ca="1">MAX(UW!$E$636:$EF$636)</f>
        <v>0</v>
      </c>
      <c r="AK34" s="1835">
        <f ca="1">MAX(UW!$E$636:$EF$636)</f>
        <v>0</v>
      </c>
      <c r="AL34" s="1835">
        <f ca="1">MAX(UW!$E$636:$EF$636)</f>
        <v>0</v>
      </c>
      <c r="AM34" s="1835">
        <f ca="1">MAX(UW!$E$636:$EF$636)</f>
        <v>0</v>
      </c>
      <c r="AN34" s="1835">
        <f ca="1">MAX(UW!$E$636:$EF$636)</f>
        <v>0</v>
      </c>
      <c r="AO34" s="1835">
        <f ca="1">MAX(UW!$E$636:$EF$636)</f>
        <v>0</v>
      </c>
      <c r="AP34" s="1835">
        <f ca="1">MAX(UW!$E$636:$EF$636)</f>
        <v>0</v>
      </c>
      <c r="AQ34" s="1835">
        <f ca="1">MAX(UW!$E$636:$EF$636)</f>
        <v>0</v>
      </c>
      <c r="AR34" s="1835">
        <f ca="1">MAX(UW!$E$636:$EF$636)</f>
        <v>0</v>
      </c>
      <c r="AS34" s="1835">
        <f ca="1">MAX(UW!$E$636:$EF$636)</f>
        <v>0</v>
      </c>
      <c r="AT34" s="1835">
        <f ca="1">MAX(UW!$E$636:$EF$636)</f>
        <v>0</v>
      </c>
      <c r="AU34" s="1835">
        <f ca="1">MAX(UW!$E$636:$EF$636)</f>
        <v>0</v>
      </c>
      <c r="AV34" s="1835">
        <f ca="1">MAX(UW!$E$636:$EF$636)</f>
        <v>0</v>
      </c>
      <c r="AW34" s="1835">
        <f ca="1">MAX(UW!$E$636:$EF$636)</f>
        <v>0</v>
      </c>
      <c r="AX34" s="1835">
        <f ca="1">MAX(UW!$E$636:$EF$636)</f>
        <v>0</v>
      </c>
      <c r="AY34" s="1835">
        <f ca="1">MAX(UW!$E$636:$EF$636)</f>
        <v>0</v>
      </c>
      <c r="AZ34" s="1835">
        <f ca="1">MAX(UW!$E$636:$EF$636)</f>
        <v>0</v>
      </c>
      <c r="BA34" s="1835">
        <f ca="1">MAX(UW!$E$636:$EF$636)</f>
        <v>0</v>
      </c>
      <c r="BB34" s="1835">
        <f ca="1">MAX(UW!$E$636:$EF$636)</f>
        <v>0</v>
      </c>
      <c r="BC34" s="1835">
        <f ca="1">MAX(UW!$E$636:$EF$636)</f>
        <v>0</v>
      </c>
      <c r="BD34" s="1835">
        <f ca="1">MAX(UW!$E$636:$EF$636)</f>
        <v>0</v>
      </c>
      <c r="BE34" s="1835">
        <f ca="1">MAX(UW!$E$636:$EF$636)</f>
        <v>0</v>
      </c>
      <c r="BF34" s="1835">
        <f ca="1">MAX(UW!$E$636:$EF$636)</f>
        <v>0</v>
      </c>
      <c r="BG34" s="1835">
        <f ca="1">MAX(UW!$E$636:$EF$636)</f>
        <v>0</v>
      </c>
      <c r="BH34" s="1835">
        <f ca="1">MAX(UW!$E$636:$EF$636)</f>
        <v>0</v>
      </c>
      <c r="BI34" s="1835">
        <f ca="1">MAX(UW!$E$636:$EF$636)</f>
        <v>0</v>
      </c>
      <c r="BJ34" s="1835">
        <f ca="1">MAX(UW!$E$636:$EF$636)</f>
        <v>0</v>
      </c>
      <c r="BK34" s="1835">
        <f ca="1">MAX(UW!$E$636:$EF$636)</f>
        <v>0</v>
      </c>
      <c r="BL34" s="1835">
        <f ca="1">MAX(UW!$E$636:$EF$636)</f>
        <v>0</v>
      </c>
      <c r="BM34" s="1835">
        <f ca="1">MAX(UW!$E$636:$EF$636)</f>
        <v>0</v>
      </c>
      <c r="BN34" s="1835">
        <f ca="1">MAX(UW!$E$636:$EF$636)</f>
        <v>0</v>
      </c>
      <c r="BO34" s="1835">
        <f ca="1">MAX(UW!$E$636:$EF$636)</f>
        <v>0</v>
      </c>
      <c r="BP34" s="1835">
        <f ca="1">MAX(UW!$E$636:$EF$636)</f>
        <v>0</v>
      </c>
      <c r="BQ34" s="1835">
        <f ca="1">MAX(UW!$E$636:$EF$636)</f>
        <v>0</v>
      </c>
      <c r="BR34" s="1835">
        <f ca="1">MAX(UW!$E$636:$EF$636)</f>
        <v>0</v>
      </c>
      <c r="BS34" s="1835">
        <f ca="1">MAX(UW!$E$636:$EF$636)</f>
        <v>0</v>
      </c>
      <c r="BT34" s="1835">
        <f ca="1">MAX(UW!$E$636:$EF$636)</f>
        <v>0</v>
      </c>
      <c r="BU34" s="1835">
        <f ca="1">MAX(UW!$E$636:$EF$636)</f>
        <v>0</v>
      </c>
      <c r="BV34" s="1835">
        <f ca="1">MAX(UW!$E$636:$EF$636)</f>
        <v>0</v>
      </c>
      <c r="BW34" s="1835">
        <f ca="1">MAX(UW!$E$636:$EF$636)</f>
        <v>0</v>
      </c>
      <c r="BX34" s="1835">
        <f ca="1">MAX(UW!$E$636:$EF$636)</f>
        <v>0</v>
      </c>
      <c r="BY34" s="1835">
        <f ca="1">MAX(UW!$E$636:$EF$636)</f>
        <v>0</v>
      </c>
      <c r="BZ34" s="1835">
        <f ca="1">MAX(UW!$E$636:$EF$636)</f>
        <v>0</v>
      </c>
      <c r="CA34" s="1835">
        <f ca="1">MAX(UW!$E$636:$EF$636)</f>
        <v>0</v>
      </c>
      <c r="CB34" s="1835">
        <f ca="1">MAX(UW!$E$636:$EF$636)</f>
        <v>0</v>
      </c>
      <c r="CC34" s="1835">
        <f ca="1">MAX(UW!$E$636:$EF$636)</f>
        <v>0</v>
      </c>
      <c r="CD34" s="1835">
        <f ca="1">MAX(UW!$E$636:$EF$636)</f>
        <v>0</v>
      </c>
      <c r="CE34" s="1835">
        <f ca="1">MAX(UW!$E$636:$EF$636)</f>
        <v>0</v>
      </c>
      <c r="CF34" s="1835">
        <f ca="1">MAX(UW!$E$636:$EF$636)</f>
        <v>0</v>
      </c>
      <c r="CG34" s="1835">
        <f ca="1">MAX(UW!$E$636:$EF$636)</f>
        <v>0</v>
      </c>
      <c r="CH34" s="1835">
        <f ca="1">MAX(UW!$E$636:$EF$636)</f>
        <v>0</v>
      </c>
      <c r="CI34" s="1835">
        <f ca="1">MAX(UW!$E$636:$EF$636)</f>
        <v>0</v>
      </c>
      <c r="CJ34" s="1835">
        <f ca="1">MAX(UW!$E$636:$EF$636)</f>
        <v>0</v>
      </c>
      <c r="CK34" s="1835">
        <f ca="1">MAX(UW!$E$636:$EF$636)</f>
        <v>0</v>
      </c>
      <c r="CL34" s="1835">
        <f ca="1">MAX(UW!$E$636:$EF$636)</f>
        <v>0</v>
      </c>
      <c r="CM34" s="1835">
        <f ca="1">MAX(UW!$E$636:$EF$636)</f>
        <v>0</v>
      </c>
      <c r="CN34" s="1835">
        <f ca="1">MAX(UW!$E$636:$EF$636)</f>
        <v>0</v>
      </c>
      <c r="CO34" s="1835">
        <f ca="1">MAX(UW!$E$636:$EF$636)</f>
        <v>0</v>
      </c>
      <c r="CP34" s="1835">
        <f ca="1">MAX(UW!$E$636:$EF$636)</f>
        <v>0</v>
      </c>
      <c r="CQ34" s="1835">
        <f ca="1">MAX(UW!$E$636:$EF$636)</f>
        <v>0</v>
      </c>
      <c r="CR34" s="1835">
        <f ca="1">MAX(UW!$E$636:$EF$636)</f>
        <v>0</v>
      </c>
      <c r="CS34" s="1835">
        <f ca="1">MAX(UW!$E$636:$EF$636)</f>
        <v>0</v>
      </c>
      <c r="CT34" s="1835">
        <f ca="1">MAX(UW!$E$636:$EF$636)</f>
        <v>0</v>
      </c>
      <c r="CU34" s="1835">
        <f ca="1">MAX(UW!$E$636:$EF$636)</f>
        <v>0</v>
      </c>
      <c r="CV34" s="1835">
        <f ca="1">MAX(UW!$E$636:$EF$636)</f>
        <v>0</v>
      </c>
      <c r="CW34" s="1835">
        <f ca="1">MAX(UW!$E$636:$EF$636)</f>
        <v>0</v>
      </c>
      <c r="CX34" s="1835">
        <f ca="1">MAX(UW!$E$636:$EF$636)</f>
        <v>0</v>
      </c>
      <c r="CY34" s="1835">
        <f ca="1">MAX(UW!$E$636:$EF$636)</f>
        <v>0</v>
      </c>
      <c r="CZ34" s="1835">
        <f ca="1">MAX(UW!$E$636:$EF$636)</f>
        <v>0</v>
      </c>
      <c r="DA34" s="1835">
        <f ca="1">MAX(UW!$E$636:$EF$636)</f>
        <v>0</v>
      </c>
      <c r="DB34" s="1835">
        <f ca="1">MAX(UW!$E$636:$EF$636)</f>
        <v>0</v>
      </c>
      <c r="DC34" s="1835">
        <f ca="1">MAX(UW!$E$636:$EF$636)</f>
        <v>0</v>
      </c>
      <c r="DD34" s="1835">
        <f ca="1">MAX(UW!$E$636:$EF$636)</f>
        <v>0</v>
      </c>
      <c r="DE34" s="1835">
        <f ca="1">MAX(UW!$E$636:$EF$636)</f>
        <v>0</v>
      </c>
      <c r="DF34" s="1835">
        <f ca="1">MAX(UW!$E$636:$EF$636)</f>
        <v>0</v>
      </c>
      <c r="DG34" s="1835">
        <f ca="1">MAX(UW!$E$636:$EF$636)</f>
        <v>0</v>
      </c>
      <c r="DH34" s="1835">
        <f ca="1">MAX(UW!$E$636:$EF$636)</f>
        <v>0</v>
      </c>
      <c r="DI34" s="1835">
        <f ca="1">MAX(UW!$E$636:$EF$636)</f>
        <v>0</v>
      </c>
      <c r="DJ34" s="1835">
        <f ca="1">MAX(UW!$E$636:$EF$636)</f>
        <v>0</v>
      </c>
      <c r="DK34" s="1835">
        <f ca="1">MAX(UW!$E$636:$EF$636)</f>
        <v>0</v>
      </c>
      <c r="DL34" s="1835">
        <f ca="1">MAX(UW!$E$636:$EF$636)</f>
        <v>0</v>
      </c>
      <c r="DM34" s="1835">
        <f ca="1">MAX(UW!$E$636:$EF$636)</f>
        <v>0</v>
      </c>
      <c r="DN34" s="1835">
        <f ca="1">MAX(UW!$E$636:$EF$636)</f>
        <v>0</v>
      </c>
      <c r="DO34" s="1835">
        <f ca="1">MAX(UW!$E$636:$EF$636)</f>
        <v>0</v>
      </c>
      <c r="DP34" s="1835">
        <f ca="1">MAX(UW!$E$636:$EF$636)</f>
        <v>0</v>
      </c>
      <c r="DQ34" s="1835">
        <f ca="1">MAX(UW!$E$636:$EF$636)</f>
        <v>0</v>
      </c>
      <c r="DR34" s="1835">
        <f ca="1">MAX(UW!$E$636:$EF$636)</f>
        <v>0</v>
      </c>
      <c r="DS34" s="1835">
        <f ca="1">MAX(UW!$E$636:$EF$636)</f>
        <v>0</v>
      </c>
      <c r="DT34" s="1835">
        <f ca="1">MAX(UW!$E$636:$EF$636)</f>
        <v>0</v>
      </c>
      <c r="DU34" s="1835">
        <f ca="1">MAX(UW!$E$636:$EF$636)</f>
        <v>0</v>
      </c>
      <c r="DV34" s="1835">
        <f ca="1">MAX(UW!$E$636:$EF$636)</f>
        <v>0</v>
      </c>
      <c r="DW34" s="1835">
        <f ca="1">MAX(UW!$E$636:$EF$636)</f>
        <v>0</v>
      </c>
      <c r="DX34" s="1835">
        <f ca="1">MAX(UW!$E$636:$EF$636)</f>
        <v>0</v>
      </c>
      <c r="DY34" s="1835">
        <f ca="1">MAX(UW!$E$636:$EF$636)</f>
        <v>0</v>
      </c>
      <c r="DZ34" s="1835">
        <f ca="1">MAX(UW!$E$636:$EF$636)</f>
        <v>0</v>
      </c>
      <c r="EA34" s="1835">
        <f ca="1">MAX(UW!$E$636:$EF$636)</f>
        <v>0</v>
      </c>
      <c r="EB34" s="1835">
        <f ca="1">MAX(UW!$E$636:$EF$636)</f>
        <v>0</v>
      </c>
      <c r="EC34" s="1835">
        <f ca="1">MAX(UW!$E$636:$EF$636)</f>
        <v>0</v>
      </c>
      <c r="ED34" s="1835">
        <f ca="1">MAX(UW!$E$636:$EF$636)</f>
        <v>0</v>
      </c>
      <c r="EE34" s="1835">
        <f ca="1">MAX(UW!$E$636:$EF$636)</f>
        <v>0</v>
      </c>
      <c r="EF34" s="1833"/>
      <c r="EG34" s="1833"/>
    </row>
    <row r="35" spans="2:137">
      <c r="B35" s="524" t="s">
        <v>399</v>
      </c>
      <c r="D35" s="1835">
        <f ca="1">MAX(UW!$E$649:$EF$649)</f>
        <v>0</v>
      </c>
      <c r="E35" s="1835">
        <f ca="1">MAX(UW!$E$649:$EF$649)</f>
        <v>0</v>
      </c>
      <c r="F35" s="1835">
        <f ca="1">MAX(UW!$E$649:$EF$649)</f>
        <v>0</v>
      </c>
      <c r="G35" s="1835">
        <f ca="1">MAX(UW!$E$649:$EF$649)</f>
        <v>0</v>
      </c>
      <c r="H35" s="1835">
        <f ca="1">MAX(UW!$E$649:$EF$649)</f>
        <v>0</v>
      </c>
      <c r="I35" s="1835">
        <f ca="1">MAX(UW!$E$649:$EF$649)</f>
        <v>0</v>
      </c>
      <c r="J35" s="1835">
        <f ca="1">MAX(UW!$E$649:$EF$649)</f>
        <v>0</v>
      </c>
      <c r="K35" s="1835">
        <f ca="1">MAX(UW!$E$649:$EF$649)</f>
        <v>0</v>
      </c>
      <c r="L35" s="1835">
        <f ca="1">MAX(UW!$E$649:$EF$649)</f>
        <v>0</v>
      </c>
      <c r="M35" s="1835">
        <f ca="1">MAX(UW!$E$649:$EF$649)</f>
        <v>0</v>
      </c>
      <c r="N35" s="1835">
        <f ca="1">MAX(UW!$E$649:$EF$649)</f>
        <v>0</v>
      </c>
      <c r="O35" s="1835">
        <f ca="1">MAX(UW!$E$649:$EF$649)</f>
        <v>0</v>
      </c>
      <c r="P35" s="1835">
        <f ca="1">MAX(UW!$E$649:$EF$649)</f>
        <v>0</v>
      </c>
      <c r="Q35" s="1835">
        <f ca="1">MAX(UW!$E$649:$EF$649)</f>
        <v>0</v>
      </c>
      <c r="R35" s="1835">
        <f ca="1">MAX(UW!$E$649:$EF$649)</f>
        <v>0</v>
      </c>
      <c r="S35" s="1835">
        <f ca="1">MAX(UW!$E$649:$EF$649)</f>
        <v>0</v>
      </c>
      <c r="T35" s="1835">
        <f ca="1">MAX(UW!$E$649:$EF$649)</f>
        <v>0</v>
      </c>
      <c r="U35" s="1835">
        <f ca="1">MAX(UW!$E$649:$EF$649)</f>
        <v>0</v>
      </c>
      <c r="V35" s="1835">
        <f ca="1">MAX(UW!$E$649:$EF$649)</f>
        <v>0</v>
      </c>
      <c r="W35" s="1835">
        <f ca="1">MAX(UW!$E$649:$EF$649)</f>
        <v>0</v>
      </c>
      <c r="X35" s="1835">
        <f ca="1">MAX(UW!$E$649:$EF$649)</f>
        <v>0</v>
      </c>
      <c r="Y35" s="1835">
        <f ca="1">MAX(UW!$E$649:$EF$649)</f>
        <v>0</v>
      </c>
      <c r="Z35" s="1835">
        <f ca="1">MAX(UW!$E$649:$EF$649)</f>
        <v>0</v>
      </c>
      <c r="AA35" s="1835">
        <f ca="1">MAX(UW!$E$649:$EF$649)</f>
        <v>0</v>
      </c>
      <c r="AB35" s="1835">
        <f ca="1">MAX(UW!$E$649:$EF$649)</f>
        <v>0</v>
      </c>
      <c r="AC35" s="1835">
        <f ca="1">MAX(UW!$E$649:$EF$649)</f>
        <v>0</v>
      </c>
      <c r="AD35" s="1835">
        <f ca="1">MAX(UW!$E$649:$EF$649)</f>
        <v>0</v>
      </c>
      <c r="AE35" s="1835">
        <f ca="1">MAX(UW!$E$649:$EF$649)</f>
        <v>0</v>
      </c>
      <c r="AF35" s="1835">
        <f ca="1">MAX(UW!$E$649:$EF$649)</f>
        <v>0</v>
      </c>
      <c r="AG35" s="1835">
        <f ca="1">MAX(UW!$E$649:$EF$649)</f>
        <v>0</v>
      </c>
      <c r="AH35" s="1835">
        <f ca="1">MAX(UW!$E$649:$EF$649)</f>
        <v>0</v>
      </c>
      <c r="AI35" s="1835">
        <f ca="1">MAX(UW!$E$649:$EF$649)</f>
        <v>0</v>
      </c>
      <c r="AJ35" s="1835">
        <f ca="1">MAX(UW!$E$649:$EF$649)</f>
        <v>0</v>
      </c>
      <c r="AK35" s="1835">
        <f ca="1">MAX(UW!$E$649:$EF$649)</f>
        <v>0</v>
      </c>
      <c r="AL35" s="1835">
        <f ca="1">MAX(UW!$E$649:$EF$649)</f>
        <v>0</v>
      </c>
      <c r="AM35" s="1835">
        <f ca="1">MAX(UW!$E$649:$EF$649)</f>
        <v>0</v>
      </c>
      <c r="AN35" s="1835">
        <f ca="1">MAX(UW!$E$649:$EF$649)</f>
        <v>0</v>
      </c>
      <c r="AO35" s="1835">
        <f ca="1">MAX(UW!$E$649:$EF$649)</f>
        <v>0</v>
      </c>
      <c r="AP35" s="1835">
        <f ca="1">MAX(UW!$E$649:$EF$649)</f>
        <v>0</v>
      </c>
      <c r="AQ35" s="1835">
        <f ca="1">MAX(UW!$E$649:$EF$649)</f>
        <v>0</v>
      </c>
      <c r="AR35" s="1835">
        <f ca="1">MAX(UW!$E$649:$EF$649)</f>
        <v>0</v>
      </c>
      <c r="AS35" s="1835">
        <f ca="1">MAX(UW!$E$649:$EF$649)</f>
        <v>0</v>
      </c>
      <c r="AT35" s="1835">
        <f ca="1">MAX(UW!$E$649:$EF$649)</f>
        <v>0</v>
      </c>
      <c r="AU35" s="1835">
        <f ca="1">MAX(UW!$E$649:$EF$649)</f>
        <v>0</v>
      </c>
      <c r="AV35" s="1835">
        <f ca="1">MAX(UW!$E$649:$EF$649)</f>
        <v>0</v>
      </c>
      <c r="AW35" s="1835">
        <f ca="1">MAX(UW!$E$649:$EF$649)</f>
        <v>0</v>
      </c>
      <c r="AX35" s="1835">
        <f ca="1">MAX(UW!$E$649:$EF$649)</f>
        <v>0</v>
      </c>
      <c r="AY35" s="1835">
        <f ca="1">MAX(UW!$E$649:$EF$649)</f>
        <v>0</v>
      </c>
      <c r="AZ35" s="1835">
        <f ca="1">MAX(UW!$E$649:$EF$649)</f>
        <v>0</v>
      </c>
      <c r="BA35" s="1835">
        <f ca="1">MAX(UW!$E$649:$EF$649)</f>
        <v>0</v>
      </c>
      <c r="BB35" s="1835">
        <f ca="1">MAX(UW!$E$649:$EF$649)</f>
        <v>0</v>
      </c>
      <c r="BC35" s="1835">
        <f ca="1">MAX(UW!$E$649:$EF$649)</f>
        <v>0</v>
      </c>
      <c r="BD35" s="1835">
        <f ca="1">MAX(UW!$E$649:$EF$649)</f>
        <v>0</v>
      </c>
      <c r="BE35" s="1835">
        <f ca="1">MAX(UW!$E$649:$EF$649)</f>
        <v>0</v>
      </c>
      <c r="BF35" s="1835">
        <f ca="1">MAX(UW!$E$649:$EF$649)</f>
        <v>0</v>
      </c>
      <c r="BG35" s="1835">
        <f ca="1">MAX(UW!$E$649:$EF$649)</f>
        <v>0</v>
      </c>
      <c r="BH35" s="1835">
        <f ca="1">MAX(UW!$E$649:$EF$649)</f>
        <v>0</v>
      </c>
      <c r="BI35" s="1835">
        <f ca="1">MAX(UW!$E$649:$EF$649)</f>
        <v>0</v>
      </c>
      <c r="BJ35" s="1835">
        <f ca="1">MAX(UW!$E$649:$EF$649)</f>
        <v>0</v>
      </c>
      <c r="BK35" s="1835">
        <f ca="1">MAX(UW!$E$649:$EF$649)</f>
        <v>0</v>
      </c>
      <c r="BL35" s="1835">
        <f ca="1">MAX(UW!$E$649:$EF$649)</f>
        <v>0</v>
      </c>
      <c r="BM35" s="1835">
        <f ca="1">MAX(UW!$E$649:$EF$649)</f>
        <v>0</v>
      </c>
      <c r="BN35" s="1835">
        <f ca="1">MAX(UW!$E$649:$EF$649)</f>
        <v>0</v>
      </c>
      <c r="BO35" s="1835">
        <f ca="1">MAX(UW!$E$649:$EF$649)</f>
        <v>0</v>
      </c>
      <c r="BP35" s="1835">
        <f ca="1">MAX(UW!$E$649:$EF$649)</f>
        <v>0</v>
      </c>
      <c r="BQ35" s="1835">
        <f ca="1">MAX(UW!$E$649:$EF$649)</f>
        <v>0</v>
      </c>
      <c r="BR35" s="1835">
        <f ca="1">MAX(UW!$E$649:$EF$649)</f>
        <v>0</v>
      </c>
      <c r="BS35" s="1835">
        <f ca="1">MAX(UW!$E$649:$EF$649)</f>
        <v>0</v>
      </c>
      <c r="BT35" s="1835">
        <f ca="1">MAX(UW!$E$649:$EF$649)</f>
        <v>0</v>
      </c>
      <c r="BU35" s="1835">
        <f ca="1">MAX(UW!$E$649:$EF$649)</f>
        <v>0</v>
      </c>
      <c r="BV35" s="1835">
        <f ca="1">MAX(UW!$E$649:$EF$649)</f>
        <v>0</v>
      </c>
      <c r="BW35" s="1835">
        <f ca="1">MAX(UW!$E$649:$EF$649)</f>
        <v>0</v>
      </c>
      <c r="BX35" s="1835">
        <f ca="1">MAX(UW!$E$649:$EF$649)</f>
        <v>0</v>
      </c>
      <c r="BY35" s="1835">
        <f ca="1">MAX(UW!$E$649:$EF$649)</f>
        <v>0</v>
      </c>
      <c r="BZ35" s="1835">
        <f ca="1">MAX(UW!$E$649:$EF$649)</f>
        <v>0</v>
      </c>
      <c r="CA35" s="1835">
        <f ca="1">MAX(UW!$E$649:$EF$649)</f>
        <v>0</v>
      </c>
      <c r="CB35" s="1835">
        <f ca="1">MAX(UW!$E$649:$EF$649)</f>
        <v>0</v>
      </c>
      <c r="CC35" s="1835">
        <f ca="1">MAX(UW!$E$649:$EF$649)</f>
        <v>0</v>
      </c>
      <c r="CD35" s="1835">
        <f ca="1">MAX(UW!$E$649:$EF$649)</f>
        <v>0</v>
      </c>
      <c r="CE35" s="1835">
        <f ca="1">MAX(UW!$E$649:$EF$649)</f>
        <v>0</v>
      </c>
      <c r="CF35" s="1835">
        <f ca="1">MAX(UW!$E$649:$EF$649)</f>
        <v>0</v>
      </c>
      <c r="CG35" s="1835">
        <f ca="1">MAX(UW!$E$649:$EF$649)</f>
        <v>0</v>
      </c>
      <c r="CH35" s="1835">
        <f ca="1">MAX(UW!$E$649:$EF$649)</f>
        <v>0</v>
      </c>
      <c r="CI35" s="1835">
        <f ca="1">MAX(UW!$E$649:$EF$649)</f>
        <v>0</v>
      </c>
      <c r="CJ35" s="1835">
        <f ca="1">MAX(UW!$E$649:$EF$649)</f>
        <v>0</v>
      </c>
      <c r="CK35" s="1835">
        <f ca="1">MAX(UW!$E$649:$EF$649)</f>
        <v>0</v>
      </c>
      <c r="CL35" s="1835">
        <f ca="1">MAX(UW!$E$649:$EF$649)</f>
        <v>0</v>
      </c>
      <c r="CM35" s="1835">
        <f ca="1">MAX(UW!$E$649:$EF$649)</f>
        <v>0</v>
      </c>
      <c r="CN35" s="1835">
        <f ca="1">MAX(UW!$E$649:$EF$649)</f>
        <v>0</v>
      </c>
      <c r="CO35" s="1835">
        <f ca="1">MAX(UW!$E$649:$EF$649)</f>
        <v>0</v>
      </c>
      <c r="CP35" s="1835">
        <f ca="1">MAX(UW!$E$649:$EF$649)</f>
        <v>0</v>
      </c>
      <c r="CQ35" s="1835">
        <f ca="1">MAX(UW!$E$649:$EF$649)</f>
        <v>0</v>
      </c>
      <c r="CR35" s="1835">
        <f ca="1">MAX(UW!$E$649:$EF$649)</f>
        <v>0</v>
      </c>
      <c r="CS35" s="1835">
        <f ca="1">MAX(UW!$E$649:$EF$649)</f>
        <v>0</v>
      </c>
      <c r="CT35" s="1835">
        <f ca="1">MAX(UW!$E$649:$EF$649)</f>
        <v>0</v>
      </c>
      <c r="CU35" s="1835">
        <f ca="1">MAX(UW!$E$649:$EF$649)</f>
        <v>0</v>
      </c>
      <c r="CV35" s="1835">
        <f ca="1">MAX(UW!$E$649:$EF$649)</f>
        <v>0</v>
      </c>
      <c r="CW35" s="1835">
        <f ca="1">MAX(UW!$E$649:$EF$649)</f>
        <v>0</v>
      </c>
      <c r="CX35" s="1835">
        <f ca="1">MAX(UW!$E$649:$EF$649)</f>
        <v>0</v>
      </c>
      <c r="CY35" s="1835">
        <f ca="1">MAX(UW!$E$649:$EF$649)</f>
        <v>0</v>
      </c>
      <c r="CZ35" s="1835">
        <f ca="1">MAX(UW!$E$649:$EF$649)</f>
        <v>0</v>
      </c>
      <c r="DA35" s="1835">
        <f ca="1">MAX(UW!$E$649:$EF$649)</f>
        <v>0</v>
      </c>
      <c r="DB35" s="1835">
        <f ca="1">MAX(UW!$E$649:$EF$649)</f>
        <v>0</v>
      </c>
      <c r="DC35" s="1835">
        <f ca="1">MAX(UW!$E$649:$EF$649)</f>
        <v>0</v>
      </c>
      <c r="DD35" s="1835">
        <f ca="1">MAX(UW!$E$649:$EF$649)</f>
        <v>0</v>
      </c>
      <c r="DE35" s="1835">
        <f ca="1">MAX(UW!$E$649:$EF$649)</f>
        <v>0</v>
      </c>
      <c r="DF35" s="1835">
        <f ca="1">MAX(UW!$E$649:$EF$649)</f>
        <v>0</v>
      </c>
      <c r="DG35" s="1835">
        <f ca="1">MAX(UW!$E$649:$EF$649)</f>
        <v>0</v>
      </c>
      <c r="DH35" s="1835">
        <f ca="1">MAX(UW!$E$649:$EF$649)</f>
        <v>0</v>
      </c>
      <c r="DI35" s="1835">
        <f ca="1">MAX(UW!$E$649:$EF$649)</f>
        <v>0</v>
      </c>
      <c r="DJ35" s="1835">
        <f ca="1">MAX(UW!$E$649:$EF$649)</f>
        <v>0</v>
      </c>
      <c r="DK35" s="1835">
        <f ca="1">MAX(UW!$E$649:$EF$649)</f>
        <v>0</v>
      </c>
      <c r="DL35" s="1835">
        <f ca="1">MAX(UW!$E$649:$EF$649)</f>
        <v>0</v>
      </c>
      <c r="DM35" s="1835">
        <f ca="1">MAX(UW!$E$649:$EF$649)</f>
        <v>0</v>
      </c>
      <c r="DN35" s="1835">
        <f ca="1">MAX(UW!$E$649:$EF$649)</f>
        <v>0</v>
      </c>
      <c r="DO35" s="1835">
        <f ca="1">MAX(UW!$E$649:$EF$649)</f>
        <v>0</v>
      </c>
      <c r="DP35" s="1835">
        <f ca="1">MAX(UW!$E$649:$EF$649)</f>
        <v>0</v>
      </c>
      <c r="DQ35" s="1835">
        <f ca="1">MAX(UW!$E$649:$EF$649)</f>
        <v>0</v>
      </c>
      <c r="DR35" s="1835">
        <f ca="1">MAX(UW!$E$649:$EF$649)</f>
        <v>0</v>
      </c>
      <c r="DS35" s="1835">
        <f ca="1">MAX(UW!$E$649:$EF$649)</f>
        <v>0</v>
      </c>
      <c r="DT35" s="1835">
        <f ca="1">MAX(UW!$E$649:$EF$649)</f>
        <v>0</v>
      </c>
      <c r="DU35" s="1835">
        <f ca="1">MAX(UW!$E$649:$EF$649)</f>
        <v>0</v>
      </c>
      <c r="DV35" s="1835">
        <f ca="1">MAX(UW!$E$649:$EF$649)</f>
        <v>0</v>
      </c>
      <c r="DW35" s="1835">
        <f ca="1">MAX(UW!$E$649:$EF$649)</f>
        <v>0</v>
      </c>
      <c r="DX35" s="1835">
        <f ca="1">MAX(UW!$E$649:$EF$649)</f>
        <v>0</v>
      </c>
      <c r="DY35" s="1835">
        <f ca="1">MAX(UW!$E$649:$EF$649)</f>
        <v>0</v>
      </c>
      <c r="DZ35" s="1835">
        <f ca="1">MAX(UW!$E$649:$EF$649)</f>
        <v>0</v>
      </c>
      <c r="EA35" s="1835">
        <f ca="1">MAX(UW!$E$649:$EF$649)</f>
        <v>0</v>
      </c>
      <c r="EB35" s="1835">
        <f ca="1">MAX(UW!$E$649:$EF$649)</f>
        <v>0</v>
      </c>
      <c r="EC35" s="1835">
        <f ca="1">MAX(UW!$E$649:$EF$649)</f>
        <v>0</v>
      </c>
      <c r="ED35" s="1835">
        <f ca="1">MAX(UW!$E$649:$EF$649)</f>
        <v>0</v>
      </c>
      <c r="EE35" s="1835">
        <f ca="1">MAX(UW!$E$649:$EF$649)</f>
        <v>0</v>
      </c>
      <c r="EF35" s="1833"/>
      <c r="EG35" s="1833"/>
    </row>
    <row r="36" spans="2:137">
      <c r="B36" s="524" t="s">
        <v>89</v>
      </c>
      <c r="D36" s="1835">
        <f ca="1">MAX(UW!$E$662:$EF$662)</f>
        <v>0</v>
      </c>
      <c r="E36" s="1835">
        <f ca="1">MAX(UW!$E$662:$EF$662)</f>
        <v>0</v>
      </c>
      <c r="F36" s="1835">
        <f ca="1">MAX(UW!$E$662:$EF$662)</f>
        <v>0</v>
      </c>
      <c r="G36" s="1835">
        <f ca="1">MAX(UW!$E$662:$EF$662)</f>
        <v>0</v>
      </c>
      <c r="H36" s="1835">
        <f ca="1">MAX(UW!$E$662:$EF$662)</f>
        <v>0</v>
      </c>
      <c r="I36" s="1835">
        <f ca="1">MAX(UW!$E$662:$EF$662)</f>
        <v>0</v>
      </c>
      <c r="J36" s="1835">
        <f ca="1">MAX(UW!$E$662:$EF$662)</f>
        <v>0</v>
      </c>
      <c r="K36" s="1835">
        <f ca="1">MAX(UW!$E$662:$EF$662)</f>
        <v>0</v>
      </c>
      <c r="L36" s="1835">
        <f ca="1">MAX(UW!$E$662:$EF$662)</f>
        <v>0</v>
      </c>
      <c r="M36" s="1835">
        <f ca="1">MAX(UW!$E$662:$EF$662)</f>
        <v>0</v>
      </c>
      <c r="N36" s="1835">
        <f ca="1">MAX(UW!$E$662:$EF$662)</f>
        <v>0</v>
      </c>
      <c r="O36" s="1835">
        <f ca="1">MAX(UW!$E$662:$EF$662)</f>
        <v>0</v>
      </c>
      <c r="P36" s="1835">
        <f ca="1">MAX(UW!$E$662:$EF$662)</f>
        <v>0</v>
      </c>
      <c r="Q36" s="1835">
        <f ca="1">MAX(UW!$E$662:$EF$662)</f>
        <v>0</v>
      </c>
      <c r="R36" s="1835">
        <f ca="1">MAX(UW!$E$662:$EF$662)</f>
        <v>0</v>
      </c>
      <c r="S36" s="1835">
        <f ca="1">MAX(UW!$E$662:$EF$662)</f>
        <v>0</v>
      </c>
      <c r="T36" s="1835">
        <f ca="1">MAX(UW!$E$662:$EF$662)</f>
        <v>0</v>
      </c>
      <c r="U36" s="1835">
        <f ca="1">MAX(UW!$E$662:$EF$662)</f>
        <v>0</v>
      </c>
      <c r="V36" s="1835">
        <f ca="1">MAX(UW!$E$662:$EF$662)</f>
        <v>0</v>
      </c>
      <c r="W36" s="1835">
        <f ca="1">MAX(UW!$E$662:$EF$662)</f>
        <v>0</v>
      </c>
      <c r="X36" s="1835">
        <f ca="1">MAX(UW!$E$662:$EF$662)</f>
        <v>0</v>
      </c>
      <c r="Y36" s="1835">
        <f ca="1">MAX(UW!$E$662:$EF$662)</f>
        <v>0</v>
      </c>
      <c r="Z36" s="1835">
        <f ca="1">MAX(UW!$E$662:$EF$662)</f>
        <v>0</v>
      </c>
      <c r="AA36" s="1835">
        <f ca="1">MAX(UW!$E$662:$EF$662)</f>
        <v>0</v>
      </c>
      <c r="AB36" s="1835">
        <f ca="1">MAX(UW!$E$662:$EF$662)</f>
        <v>0</v>
      </c>
      <c r="AC36" s="1835">
        <f ca="1">MAX(UW!$E$662:$EF$662)</f>
        <v>0</v>
      </c>
      <c r="AD36" s="1835">
        <f ca="1">MAX(UW!$E$662:$EF$662)</f>
        <v>0</v>
      </c>
      <c r="AE36" s="1835">
        <f ca="1">MAX(UW!$E$662:$EF$662)</f>
        <v>0</v>
      </c>
      <c r="AF36" s="1835">
        <f ca="1">MAX(UW!$E$662:$EF$662)</f>
        <v>0</v>
      </c>
      <c r="AG36" s="1835">
        <f ca="1">MAX(UW!$E$662:$EF$662)</f>
        <v>0</v>
      </c>
      <c r="AH36" s="1835">
        <f ca="1">MAX(UW!$E$662:$EF$662)</f>
        <v>0</v>
      </c>
      <c r="AI36" s="1835">
        <f ca="1">MAX(UW!$E$662:$EF$662)</f>
        <v>0</v>
      </c>
      <c r="AJ36" s="1835">
        <f ca="1">MAX(UW!$E$662:$EF$662)</f>
        <v>0</v>
      </c>
      <c r="AK36" s="1835">
        <f ca="1">MAX(UW!$E$662:$EF$662)</f>
        <v>0</v>
      </c>
      <c r="AL36" s="1835">
        <f ca="1">MAX(UW!$E$662:$EF$662)</f>
        <v>0</v>
      </c>
      <c r="AM36" s="1835">
        <f ca="1">MAX(UW!$E$662:$EF$662)</f>
        <v>0</v>
      </c>
      <c r="AN36" s="1835">
        <f ca="1">MAX(UW!$E$662:$EF$662)</f>
        <v>0</v>
      </c>
      <c r="AO36" s="1835">
        <f ca="1">MAX(UW!$E$662:$EF$662)</f>
        <v>0</v>
      </c>
      <c r="AP36" s="1835">
        <f ca="1">MAX(UW!$E$662:$EF$662)</f>
        <v>0</v>
      </c>
      <c r="AQ36" s="1835">
        <f ca="1">MAX(UW!$E$662:$EF$662)</f>
        <v>0</v>
      </c>
      <c r="AR36" s="1835">
        <f ca="1">MAX(UW!$E$662:$EF$662)</f>
        <v>0</v>
      </c>
      <c r="AS36" s="1835">
        <f ca="1">MAX(UW!$E$662:$EF$662)</f>
        <v>0</v>
      </c>
      <c r="AT36" s="1835">
        <f ca="1">MAX(UW!$E$662:$EF$662)</f>
        <v>0</v>
      </c>
      <c r="AU36" s="1835">
        <f ca="1">MAX(UW!$E$662:$EF$662)</f>
        <v>0</v>
      </c>
      <c r="AV36" s="1835">
        <f ca="1">MAX(UW!$E$662:$EF$662)</f>
        <v>0</v>
      </c>
      <c r="AW36" s="1835">
        <f ca="1">MAX(UW!$E$662:$EF$662)</f>
        <v>0</v>
      </c>
      <c r="AX36" s="1835">
        <f ca="1">MAX(UW!$E$662:$EF$662)</f>
        <v>0</v>
      </c>
      <c r="AY36" s="1835">
        <f ca="1">MAX(UW!$E$662:$EF$662)</f>
        <v>0</v>
      </c>
      <c r="AZ36" s="1835">
        <f ca="1">MAX(UW!$E$662:$EF$662)</f>
        <v>0</v>
      </c>
      <c r="BA36" s="1835">
        <f ca="1">MAX(UW!$E$662:$EF$662)</f>
        <v>0</v>
      </c>
      <c r="BB36" s="1835">
        <f ca="1">MAX(UW!$E$662:$EF$662)</f>
        <v>0</v>
      </c>
      <c r="BC36" s="1835">
        <f ca="1">MAX(UW!$E$662:$EF$662)</f>
        <v>0</v>
      </c>
      <c r="BD36" s="1835">
        <f ca="1">MAX(UW!$E$662:$EF$662)</f>
        <v>0</v>
      </c>
      <c r="BE36" s="1835">
        <f ca="1">MAX(UW!$E$662:$EF$662)</f>
        <v>0</v>
      </c>
      <c r="BF36" s="1835">
        <f ca="1">MAX(UW!$E$662:$EF$662)</f>
        <v>0</v>
      </c>
      <c r="BG36" s="1835">
        <f ca="1">MAX(UW!$E$662:$EF$662)</f>
        <v>0</v>
      </c>
      <c r="BH36" s="1835">
        <f ca="1">MAX(UW!$E$662:$EF$662)</f>
        <v>0</v>
      </c>
      <c r="BI36" s="1835">
        <f ca="1">MAX(UW!$E$662:$EF$662)</f>
        <v>0</v>
      </c>
      <c r="BJ36" s="1835">
        <f ca="1">MAX(UW!$E$662:$EF$662)</f>
        <v>0</v>
      </c>
      <c r="BK36" s="1835">
        <f ca="1">MAX(UW!$E$662:$EF$662)</f>
        <v>0</v>
      </c>
      <c r="BL36" s="1835">
        <f ca="1">MAX(UW!$E$662:$EF$662)</f>
        <v>0</v>
      </c>
      <c r="BM36" s="1835">
        <f ca="1">MAX(UW!$E$662:$EF$662)</f>
        <v>0</v>
      </c>
      <c r="BN36" s="1835">
        <f ca="1">MAX(UW!$E$662:$EF$662)</f>
        <v>0</v>
      </c>
      <c r="BO36" s="1835">
        <f ca="1">MAX(UW!$E$662:$EF$662)</f>
        <v>0</v>
      </c>
      <c r="BP36" s="1835">
        <f ca="1">MAX(UW!$E$662:$EF$662)</f>
        <v>0</v>
      </c>
      <c r="BQ36" s="1835">
        <f ca="1">MAX(UW!$E$662:$EF$662)</f>
        <v>0</v>
      </c>
      <c r="BR36" s="1835">
        <f ca="1">MAX(UW!$E$662:$EF$662)</f>
        <v>0</v>
      </c>
      <c r="BS36" s="1835">
        <f ca="1">MAX(UW!$E$662:$EF$662)</f>
        <v>0</v>
      </c>
      <c r="BT36" s="1835">
        <f ca="1">MAX(UW!$E$662:$EF$662)</f>
        <v>0</v>
      </c>
      <c r="BU36" s="1835">
        <f ca="1">MAX(UW!$E$662:$EF$662)</f>
        <v>0</v>
      </c>
      <c r="BV36" s="1835">
        <f ca="1">MAX(UW!$E$662:$EF$662)</f>
        <v>0</v>
      </c>
      <c r="BW36" s="1835">
        <f ca="1">MAX(UW!$E$662:$EF$662)</f>
        <v>0</v>
      </c>
      <c r="BX36" s="1835">
        <f ca="1">MAX(UW!$E$662:$EF$662)</f>
        <v>0</v>
      </c>
      <c r="BY36" s="1835">
        <f ca="1">MAX(UW!$E$662:$EF$662)</f>
        <v>0</v>
      </c>
      <c r="BZ36" s="1835">
        <f ca="1">MAX(UW!$E$662:$EF$662)</f>
        <v>0</v>
      </c>
      <c r="CA36" s="1835">
        <f ca="1">MAX(UW!$E$662:$EF$662)</f>
        <v>0</v>
      </c>
      <c r="CB36" s="1835">
        <f ca="1">MAX(UW!$E$662:$EF$662)</f>
        <v>0</v>
      </c>
      <c r="CC36" s="1835">
        <f ca="1">MAX(UW!$E$662:$EF$662)</f>
        <v>0</v>
      </c>
      <c r="CD36" s="1835">
        <f ca="1">MAX(UW!$E$662:$EF$662)</f>
        <v>0</v>
      </c>
      <c r="CE36" s="1835">
        <f ca="1">MAX(UW!$E$662:$EF$662)</f>
        <v>0</v>
      </c>
      <c r="CF36" s="1835">
        <f ca="1">MAX(UW!$E$662:$EF$662)</f>
        <v>0</v>
      </c>
      <c r="CG36" s="1835">
        <f ca="1">MAX(UW!$E$662:$EF$662)</f>
        <v>0</v>
      </c>
      <c r="CH36" s="1835">
        <f ca="1">MAX(UW!$E$662:$EF$662)</f>
        <v>0</v>
      </c>
      <c r="CI36" s="1835">
        <f ca="1">MAX(UW!$E$662:$EF$662)</f>
        <v>0</v>
      </c>
      <c r="CJ36" s="1835">
        <f ca="1">MAX(UW!$E$662:$EF$662)</f>
        <v>0</v>
      </c>
      <c r="CK36" s="1835">
        <f ca="1">MAX(UW!$E$662:$EF$662)</f>
        <v>0</v>
      </c>
      <c r="CL36" s="1835">
        <f ca="1">MAX(UW!$E$662:$EF$662)</f>
        <v>0</v>
      </c>
      <c r="CM36" s="1835">
        <f ca="1">MAX(UW!$E$662:$EF$662)</f>
        <v>0</v>
      </c>
      <c r="CN36" s="1835">
        <f ca="1">MAX(UW!$E$662:$EF$662)</f>
        <v>0</v>
      </c>
      <c r="CO36" s="1835">
        <f ca="1">MAX(UW!$E$662:$EF$662)</f>
        <v>0</v>
      </c>
      <c r="CP36" s="1835">
        <f ca="1">MAX(UW!$E$662:$EF$662)</f>
        <v>0</v>
      </c>
      <c r="CQ36" s="1835">
        <f ca="1">MAX(UW!$E$662:$EF$662)</f>
        <v>0</v>
      </c>
      <c r="CR36" s="1835">
        <f ca="1">MAX(UW!$E$662:$EF$662)</f>
        <v>0</v>
      </c>
      <c r="CS36" s="1835">
        <f ca="1">MAX(UW!$E$662:$EF$662)</f>
        <v>0</v>
      </c>
      <c r="CT36" s="1835">
        <f ca="1">MAX(UW!$E$662:$EF$662)</f>
        <v>0</v>
      </c>
      <c r="CU36" s="1835">
        <f ca="1">MAX(UW!$E$662:$EF$662)</f>
        <v>0</v>
      </c>
      <c r="CV36" s="1835">
        <f ca="1">MAX(UW!$E$662:$EF$662)</f>
        <v>0</v>
      </c>
      <c r="CW36" s="1835">
        <f ca="1">MAX(UW!$E$662:$EF$662)</f>
        <v>0</v>
      </c>
      <c r="CX36" s="1835">
        <f ca="1">MAX(UW!$E$662:$EF$662)</f>
        <v>0</v>
      </c>
      <c r="CY36" s="1835">
        <f ca="1">MAX(UW!$E$662:$EF$662)</f>
        <v>0</v>
      </c>
      <c r="CZ36" s="1835">
        <f ca="1">MAX(UW!$E$662:$EF$662)</f>
        <v>0</v>
      </c>
      <c r="DA36" s="1835">
        <f ca="1">MAX(UW!$E$662:$EF$662)</f>
        <v>0</v>
      </c>
      <c r="DB36" s="1835">
        <f ca="1">MAX(UW!$E$662:$EF$662)</f>
        <v>0</v>
      </c>
      <c r="DC36" s="1835">
        <f ca="1">MAX(UW!$E$662:$EF$662)</f>
        <v>0</v>
      </c>
      <c r="DD36" s="1835">
        <f ca="1">MAX(UW!$E$662:$EF$662)</f>
        <v>0</v>
      </c>
      <c r="DE36" s="1835">
        <f ca="1">MAX(UW!$E$662:$EF$662)</f>
        <v>0</v>
      </c>
      <c r="DF36" s="1835">
        <f ca="1">MAX(UW!$E$662:$EF$662)</f>
        <v>0</v>
      </c>
      <c r="DG36" s="1835">
        <f ca="1">MAX(UW!$E$662:$EF$662)</f>
        <v>0</v>
      </c>
      <c r="DH36" s="1835">
        <f ca="1">MAX(UW!$E$662:$EF$662)</f>
        <v>0</v>
      </c>
      <c r="DI36" s="1835">
        <f ca="1">MAX(UW!$E$662:$EF$662)</f>
        <v>0</v>
      </c>
      <c r="DJ36" s="1835">
        <f ca="1">MAX(UW!$E$662:$EF$662)</f>
        <v>0</v>
      </c>
      <c r="DK36" s="1835">
        <f ca="1">MAX(UW!$E$662:$EF$662)</f>
        <v>0</v>
      </c>
      <c r="DL36" s="1835">
        <f ca="1">MAX(UW!$E$662:$EF$662)</f>
        <v>0</v>
      </c>
      <c r="DM36" s="1835">
        <f ca="1">MAX(UW!$E$662:$EF$662)</f>
        <v>0</v>
      </c>
      <c r="DN36" s="1835">
        <f ca="1">MAX(UW!$E$662:$EF$662)</f>
        <v>0</v>
      </c>
      <c r="DO36" s="1835">
        <f ca="1">MAX(UW!$E$662:$EF$662)</f>
        <v>0</v>
      </c>
      <c r="DP36" s="1835">
        <f ca="1">MAX(UW!$E$662:$EF$662)</f>
        <v>0</v>
      </c>
      <c r="DQ36" s="1835">
        <f ca="1">MAX(UW!$E$662:$EF$662)</f>
        <v>0</v>
      </c>
      <c r="DR36" s="1835">
        <f ca="1">MAX(UW!$E$662:$EF$662)</f>
        <v>0</v>
      </c>
      <c r="DS36" s="1835">
        <f ca="1">MAX(UW!$E$662:$EF$662)</f>
        <v>0</v>
      </c>
      <c r="DT36" s="1835">
        <f ca="1">MAX(UW!$E$662:$EF$662)</f>
        <v>0</v>
      </c>
      <c r="DU36" s="1835">
        <f ca="1">MAX(UW!$E$662:$EF$662)</f>
        <v>0</v>
      </c>
      <c r="DV36" s="1835">
        <f ca="1">MAX(UW!$E$662:$EF$662)</f>
        <v>0</v>
      </c>
      <c r="DW36" s="1835">
        <f ca="1">MAX(UW!$E$662:$EF$662)</f>
        <v>0</v>
      </c>
      <c r="DX36" s="1835">
        <f ca="1">MAX(UW!$E$662:$EF$662)</f>
        <v>0</v>
      </c>
      <c r="DY36" s="1835">
        <f ca="1">MAX(UW!$E$662:$EF$662)</f>
        <v>0</v>
      </c>
      <c r="DZ36" s="1835">
        <f ca="1">MAX(UW!$E$662:$EF$662)</f>
        <v>0</v>
      </c>
      <c r="EA36" s="1835">
        <f ca="1">MAX(UW!$E$662:$EF$662)</f>
        <v>0</v>
      </c>
      <c r="EB36" s="1835">
        <f ca="1">MAX(UW!$E$662:$EF$662)</f>
        <v>0</v>
      </c>
      <c r="EC36" s="1835">
        <f ca="1">MAX(UW!$E$662:$EF$662)</f>
        <v>0</v>
      </c>
      <c r="ED36" s="1835">
        <f ca="1">MAX(UW!$E$662:$EF$662)</f>
        <v>0</v>
      </c>
      <c r="EE36" s="1835">
        <f ca="1">MAX(UW!$E$662:$EF$662)</f>
        <v>0</v>
      </c>
      <c r="EF36" s="1833"/>
      <c r="EG36" s="1833"/>
    </row>
    <row r="37" spans="2:137">
      <c r="B37" s="60"/>
      <c r="D37" s="1833"/>
      <c r="E37" s="1833"/>
      <c r="F37" s="1833"/>
      <c r="G37" s="1833"/>
      <c r="H37" s="1833"/>
      <c r="I37" s="1833"/>
      <c r="J37" s="1833"/>
      <c r="K37" s="1833"/>
      <c r="L37" s="1833"/>
      <c r="M37" s="1833"/>
      <c r="N37" s="1833"/>
      <c r="O37" s="1833"/>
      <c r="P37" s="1833"/>
      <c r="Q37" s="1833"/>
      <c r="R37" s="1833"/>
      <c r="S37" s="1833"/>
      <c r="T37" s="1833"/>
      <c r="U37" s="1833"/>
      <c r="V37" s="1833"/>
      <c r="W37" s="1833"/>
      <c r="X37" s="1833"/>
      <c r="Y37" s="1833"/>
      <c r="Z37" s="1833"/>
      <c r="AA37" s="1833"/>
      <c r="AB37" s="1833"/>
      <c r="AC37" s="1833"/>
      <c r="AD37" s="1833"/>
      <c r="AE37" s="1833"/>
      <c r="AF37" s="1833"/>
      <c r="AG37" s="1833"/>
      <c r="AH37" s="1833"/>
      <c r="AI37" s="1833"/>
      <c r="AJ37" s="1833"/>
      <c r="AK37" s="1833"/>
      <c r="AL37" s="1833"/>
      <c r="AM37" s="1833"/>
      <c r="AN37" s="1833"/>
      <c r="AO37" s="1833"/>
      <c r="AP37" s="1833"/>
      <c r="AQ37" s="1833"/>
      <c r="AR37" s="1833"/>
      <c r="AS37" s="1833"/>
      <c r="AT37" s="1833"/>
      <c r="AU37" s="1833"/>
      <c r="AV37" s="1833"/>
      <c r="AW37" s="1833"/>
      <c r="AX37" s="1833"/>
      <c r="AY37" s="1833"/>
      <c r="AZ37" s="1833"/>
      <c r="BA37" s="1833"/>
      <c r="BB37" s="1833"/>
      <c r="BC37" s="1833"/>
      <c r="BD37" s="1833"/>
      <c r="BE37" s="1833"/>
      <c r="BF37" s="1833"/>
      <c r="BG37" s="1833"/>
      <c r="BH37" s="1833"/>
      <c r="BI37" s="1833"/>
      <c r="BJ37" s="1833"/>
      <c r="BK37" s="1833"/>
      <c r="BL37" s="1833"/>
      <c r="BM37" s="1833"/>
      <c r="BN37" s="1833"/>
      <c r="BO37" s="1833"/>
      <c r="BP37" s="1833"/>
      <c r="BQ37" s="1833"/>
      <c r="BR37" s="1833"/>
      <c r="BS37" s="1833"/>
      <c r="BT37" s="1833"/>
      <c r="BU37" s="1833"/>
      <c r="BV37" s="1833"/>
      <c r="BW37" s="1833"/>
      <c r="BX37" s="1833"/>
      <c r="BY37" s="1833"/>
      <c r="BZ37" s="1833"/>
      <c r="CA37" s="1833"/>
      <c r="CB37" s="1833"/>
      <c r="CC37" s="1833"/>
      <c r="CD37" s="1833"/>
      <c r="CE37" s="1833"/>
      <c r="CF37" s="1833"/>
      <c r="CG37" s="1833"/>
      <c r="CH37" s="1833"/>
      <c r="CI37" s="1833"/>
      <c r="CJ37" s="1833"/>
      <c r="CK37" s="1833"/>
      <c r="CL37" s="1833"/>
      <c r="CM37" s="1833"/>
      <c r="CN37" s="1833"/>
      <c r="CO37" s="1833"/>
      <c r="CP37" s="1833"/>
      <c r="CQ37" s="1833"/>
      <c r="CR37" s="1833"/>
      <c r="CS37" s="1833"/>
      <c r="CT37" s="1833"/>
      <c r="CU37" s="1833"/>
      <c r="CV37" s="1833"/>
      <c r="CW37" s="1833"/>
      <c r="CX37" s="1833"/>
      <c r="CY37" s="1833"/>
      <c r="CZ37" s="1833"/>
      <c r="DA37" s="1833"/>
      <c r="DB37" s="1833"/>
      <c r="DC37" s="1833"/>
      <c r="DD37" s="1833"/>
      <c r="DE37" s="1833"/>
      <c r="DF37" s="1833"/>
      <c r="DG37" s="1833"/>
      <c r="DH37" s="1833"/>
      <c r="DI37" s="1833"/>
      <c r="DJ37" s="1833"/>
      <c r="DK37" s="1833"/>
      <c r="DL37" s="1833"/>
      <c r="DM37" s="1833"/>
      <c r="DN37" s="1833"/>
      <c r="DO37" s="1833"/>
      <c r="DP37" s="1833"/>
      <c r="DQ37" s="1833"/>
      <c r="DR37" s="1833"/>
      <c r="DS37" s="1833"/>
      <c r="DT37" s="1833"/>
      <c r="DU37" s="1833"/>
      <c r="DV37" s="1833"/>
      <c r="DW37" s="1833"/>
      <c r="DX37" s="1833"/>
      <c r="DY37" s="1833"/>
      <c r="DZ37" s="1833"/>
      <c r="EA37" s="1833"/>
      <c r="EB37" s="1833"/>
      <c r="EC37" s="1833"/>
      <c r="ED37" s="1833"/>
      <c r="EE37" s="1833"/>
      <c r="EF37" s="1833"/>
      <c r="EG37" s="1833"/>
    </row>
    <row r="38" spans="2:137">
      <c r="B38" s="60" t="s">
        <v>1323</v>
      </c>
      <c r="D38" s="1833"/>
      <c r="E38" s="1833"/>
      <c r="F38" s="1833"/>
      <c r="G38" s="1833"/>
      <c r="H38" s="1833"/>
      <c r="I38" s="1833"/>
      <c r="J38" s="1833"/>
      <c r="K38" s="1833"/>
      <c r="L38" s="1833"/>
      <c r="M38" s="1833"/>
      <c r="N38" s="1833"/>
      <c r="O38" s="1833"/>
      <c r="P38" s="1833"/>
      <c r="Q38" s="1833"/>
      <c r="R38" s="1833"/>
      <c r="S38" s="1833"/>
      <c r="T38" s="1833"/>
      <c r="U38" s="1833"/>
      <c r="V38" s="1833"/>
      <c r="W38" s="1833"/>
      <c r="X38" s="1833"/>
      <c r="Y38" s="1833"/>
      <c r="Z38" s="1833"/>
      <c r="AA38" s="1833"/>
      <c r="AB38" s="1833"/>
      <c r="AC38" s="1833"/>
      <c r="AD38" s="1833"/>
      <c r="AE38" s="1833"/>
      <c r="AF38" s="1833"/>
      <c r="AG38" s="1833"/>
      <c r="AH38" s="1833"/>
      <c r="AI38" s="1833"/>
      <c r="AJ38" s="1833"/>
      <c r="AK38" s="1833"/>
      <c r="AL38" s="1833"/>
      <c r="AM38" s="1833"/>
      <c r="AN38" s="1833"/>
      <c r="AO38" s="1833"/>
      <c r="AP38" s="1833"/>
      <c r="AQ38" s="1833"/>
      <c r="AR38" s="1833"/>
      <c r="AS38" s="1833"/>
      <c r="AT38" s="1833"/>
      <c r="AU38" s="1833"/>
      <c r="AV38" s="1833"/>
      <c r="AW38" s="1833"/>
      <c r="AX38" s="1833"/>
      <c r="AY38" s="1833"/>
      <c r="AZ38" s="1833"/>
      <c r="BA38" s="1833"/>
      <c r="BB38" s="1833"/>
      <c r="BC38" s="1833"/>
      <c r="BD38" s="1833"/>
      <c r="BE38" s="1833"/>
      <c r="BF38" s="1833"/>
      <c r="BG38" s="1833"/>
      <c r="BH38" s="1833"/>
      <c r="BI38" s="1833"/>
      <c r="BJ38" s="1833"/>
      <c r="BK38" s="1833"/>
      <c r="BL38" s="1833"/>
      <c r="BM38" s="1833"/>
      <c r="BN38" s="1833"/>
      <c r="BO38" s="1833"/>
      <c r="BP38" s="1833"/>
      <c r="BQ38" s="1833"/>
      <c r="BR38" s="1833"/>
      <c r="BS38" s="1833"/>
      <c r="BT38" s="1833"/>
      <c r="BU38" s="1833"/>
      <c r="BV38" s="1833"/>
      <c r="BW38" s="1833"/>
      <c r="BX38" s="1833"/>
      <c r="BY38" s="1833"/>
      <c r="BZ38" s="1833"/>
      <c r="CA38" s="1833"/>
      <c r="CB38" s="1833"/>
      <c r="CC38" s="1833"/>
      <c r="CD38" s="1833"/>
      <c r="CE38" s="1833"/>
      <c r="CF38" s="1833"/>
      <c r="CG38" s="1833"/>
      <c r="CH38" s="1833"/>
      <c r="CI38" s="1833"/>
      <c r="CJ38" s="1833"/>
      <c r="CK38" s="1833"/>
      <c r="CL38" s="1833"/>
      <c r="CM38" s="1833"/>
      <c r="CN38" s="1833"/>
      <c r="CO38" s="1833"/>
      <c r="CP38" s="1833"/>
      <c r="CQ38" s="1833"/>
      <c r="CR38" s="1833"/>
      <c r="CS38" s="1833"/>
      <c r="CT38" s="1833"/>
      <c r="CU38" s="1833"/>
      <c r="CV38" s="1833"/>
      <c r="CW38" s="1833"/>
      <c r="CX38" s="1833"/>
      <c r="CY38" s="1833"/>
      <c r="CZ38" s="1833"/>
      <c r="DA38" s="1833"/>
      <c r="DB38" s="1833"/>
      <c r="DC38" s="1833"/>
      <c r="DD38" s="1833"/>
      <c r="DE38" s="1833"/>
      <c r="DF38" s="1833"/>
      <c r="DG38" s="1833"/>
      <c r="DH38" s="1833"/>
      <c r="DI38" s="1833"/>
      <c r="DJ38" s="1833"/>
      <c r="DK38" s="1833"/>
      <c r="DL38" s="1833"/>
      <c r="DM38" s="1833"/>
      <c r="DN38" s="1833"/>
      <c r="DO38" s="1833"/>
      <c r="DP38" s="1833"/>
      <c r="DQ38" s="1833"/>
      <c r="DR38" s="1833"/>
      <c r="DS38" s="1833"/>
      <c r="DT38" s="1833"/>
      <c r="DU38" s="1833"/>
      <c r="DV38" s="1833"/>
      <c r="DW38" s="1833"/>
      <c r="DX38" s="1833"/>
      <c r="DY38" s="1833"/>
      <c r="DZ38" s="1833"/>
      <c r="EA38" s="1833"/>
      <c r="EB38" s="1833"/>
      <c r="EC38" s="1833"/>
      <c r="ED38" s="1833"/>
      <c r="EE38" s="1833"/>
      <c r="EF38" s="1833"/>
      <c r="EG38" s="1833"/>
    </row>
    <row r="39" spans="2:137">
      <c r="B39" s="524" t="str">
        <f t="shared" ref="B39:B44" si="42">B31</f>
        <v>Stabilised Occupancy</v>
      </c>
      <c r="EF39" s="1833"/>
      <c r="EG39" s="1833"/>
    </row>
    <row r="40" spans="2:137">
      <c r="B40" s="524" t="str">
        <f t="shared" si="42"/>
        <v>Self Storage</v>
      </c>
      <c r="D40" s="1635" t="e">
        <f ca="1">D32*UW!E613*(1-MIN(UW!$E$194:$O$194))</f>
        <v>#DIV/0!</v>
      </c>
      <c r="E40" s="1635" t="e">
        <f ca="1">E32*UW!F613*(1-MIN(UW!$E$194:$O$194))</f>
        <v>#DIV/0!</v>
      </c>
      <c r="F40" s="1635" t="e">
        <f ca="1">F32*UW!G613*(1-MIN(UW!$E$194:$O$194))</f>
        <v>#DIV/0!</v>
      </c>
      <c r="G40" s="1635" t="e">
        <f ca="1">G32*UW!H613*(1-MIN(UW!$E$194:$O$194))</f>
        <v>#DIV/0!</v>
      </c>
      <c r="H40" s="1635" t="e">
        <f ca="1">H32*UW!I613*(1-MIN(UW!$E$194:$O$194))</f>
        <v>#DIV/0!</v>
      </c>
      <c r="I40" s="1635" t="e">
        <f ca="1">I32*UW!J613*(1-MIN(UW!$E$194:$O$194))</f>
        <v>#DIV/0!</v>
      </c>
      <c r="J40" s="1635" t="e">
        <f ca="1">J32*UW!K613*(1-MIN(UW!$E$194:$O$194))</f>
        <v>#DIV/0!</v>
      </c>
      <c r="K40" s="1635" t="e">
        <f ca="1">K32*UW!L613*(1-MIN(UW!$E$194:$O$194))</f>
        <v>#DIV/0!</v>
      </c>
      <c r="L40" s="1635" t="e">
        <f ca="1">L32*UW!M613*(1-MIN(UW!$E$194:$O$194))</f>
        <v>#DIV/0!</v>
      </c>
      <c r="M40" s="1635" t="e">
        <f ca="1">M32*UW!N613*(1-MIN(UW!$E$194:$O$194))</f>
        <v>#DIV/0!</v>
      </c>
      <c r="N40" s="1635" t="e">
        <f ca="1">N32*UW!O613*(1-MIN(UW!$E$194:$O$194))</f>
        <v>#DIV/0!</v>
      </c>
      <c r="O40" s="1635" t="e">
        <f ca="1">O32*UW!P613*(1-MIN(UW!$E$194:$O$194))</f>
        <v>#DIV/0!</v>
      </c>
      <c r="P40" s="1635" t="e">
        <f ca="1">P32*UW!Q613*(1-MIN(UW!$E$194:$O$194))</f>
        <v>#DIV/0!</v>
      </c>
      <c r="Q40" s="1635" t="e">
        <f ca="1">Q32*UW!R613*(1-MIN(UW!$E$194:$O$194))</f>
        <v>#DIV/0!</v>
      </c>
      <c r="R40" s="1635" t="e">
        <f ca="1">R32*UW!S613*(1-MIN(UW!$E$194:$O$194))</f>
        <v>#DIV/0!</v>
      </c>
      <c r="S40" s="1635" t="e">
        <f ca="1">S32*UW!T613*(1-MIN(UW!$E$194:$O$194))</f>
        <v>#DIV/0!</v>
      </c>
      <c r="T40" s="1635" t="e">
        <f ca="1">T32*UW!U613*(1-MIN(UW!$E$194:$O$194))</f>
        <v>#DIV/0!</v>
      </c>
      <c r="U40" s="1635" t="e">
        <f ca="1">U32*UW!V613*(1-MIN(UW!$E$194:$O$194))</f>
        <v>#DIV/0!</v>
      </c>
      <c r="V40" s="1635" t="e">
        <f ca="1">V32*UW!W613*(1-MIN(UW!$E$194:$O$194))</f>
        <v>#DIV/0!</v>
      </c>
      <c r="W40" s="1635" t="e">
        <f ca="1">W32*UW!X613*(1-MIN(UW!$E$194:$O$194))</f>
        <v>#DIV/0!</v>
      </c>
      <c r="X40" s="1635" t="e">
        <f ca="1">X32*UW!Y613*(1-MIN(UW!$E$194:$O$194))</f>
        <v>#DIV/0!</v>
      </c>
      <c r="Y40" s="1635" t="e">
        <f ca="1">Y32*UW!Z613*(1-MIN(UW!$E$194:$O$194))</f>
        <v>#DIV/0!</v>
      </c>
      <c r="Z40" s="1635" t="e">
        <f ca="1">Z32*UW!AA613*(1-MIN(UW!$E$194:$O$194))</f>
        <v>#DIV/0!</v>
      </c>
      <c r="AA40" s="1635" t="e">
        <f ca="1">AA32*UW!AB613*(1-MIN(UW!$E$194:$O$194))</f>
        <v>#DIV/0!</v>
      </c>
      <c r="AB40" s="1635" t="e">
        <f ca="1">AB32*UW!AC613*(1-MIN(UW!$E$194:$O$194))</f>
        <v>#DIV/0!</v>
      </c>
      <c r="AC40" s="1635" t="e">
        <f ca="1">AC32*UW!AD613*(1-MIN(UW!$E$194:$O$194))</f>
        <v>#DIV/0!</v>
      </c>
      <c r="AD40" s="1635" t="e">
        <f ca="1">AD32*UW!AE613*(1-MIN(UW!$E$194:$O$194))</f>
        <v>#DIV/0!</v>
      </c>
      <c r="AE40" s="1635" t="e">
        <f ca="1">AE32*UW!AF613*(1-MIN(UW!$E$194:$O$194))</f>
        <v>#DIV/0!</v>
      </c>
      <c r="AF40" s="1635" t="e">
        <f ca="1">AF32*UW!AG613*(1-MIN(UW!$E$194:$O$194))</f>
        <v>#DIV/0!</v>
      </c>
      <c r="AG40" s="1635" t="e">
        <f ca="1">AG32*UW!AH613*(1-MIN(UW!$E$194:$O$194))</f>
        <v>#DIV/0!</v>
      </c>
      <c r="AH40" s="1635" t="e">
        <f ca="1">AH32*UW!AI613*(1-MIN(UW!$E$194:$O$194))</f>
        <v>#DIV/0!</v>
      </c>
      <c r="AI40" s="1635" t="e">
        <f ca="1">AI32*UW!AJ613*(1-MIN(UW!$E$194:$O$194))</f>
        <v>#DIV/0!</v>
      </c>
      <c r="AJ40" s="1635" t="e">
        <f ca="1">AJ32*UW!AK613*(1-MIN(UW!$E$194:$O$194))</f>
        <v>#DIV/0!</v>
      </c>
      <c r="AK40" s="1635" t="e">
        <f ca="1">AK32*UW!AL613*(1-MIN(UW!$E$194:$O$194))</f>
        <v>#DIV/0!</v>
      </c>
      <c r="AL40" s="1635" t="e">
        <f ca="1">AL32*UW!AM613*(1-MIN(UW!$E$194:$O$194))</f>
        <v>#DIV/0!</v>
      </c>
      <c r="AM40" s="1635" t="e">
        <f ca="1">AM32*UW!AN613*(1-MIN(UW!$E$194:$O$194))</f>
        <v>#DIV/0!</v>
      </c>
      <c r="AN40" s="1635" t="e">
        <f ca="1">AN32*UW!AO613*(1-MIN(UW!$E$194:$O$194))</f>
        <v>#DIV/0!</v>
      </c>
      <c r="AO40" s="1635" t="e">
        <f ca="1">AO32*UW!AP613*(1-MIN(UW!$E$194:$O$194))</f>
        <v>#DIV/0!</v>
      </c>
      <c r="AP40" s="1635" t="e">
        <f ca="1">AP32*UW!AQ613*(1-MIN(UW!$E$194:$O$194))</f>
        <v>#DIV/0!</v>
      </c>
      <c r="AQ40" s="1635" t="e">
        <f ca="1">AQ32*UW!AR613*(1-MIN(UW!$E$194:$O$194))</f>
        <v>#DIV/0!</v>
      </c>
      <c r="AR40" s="1635" t="e">
        <f ca="1">AR32*UW!AS613*(1-MIN(UW!$E$194:$O$194))</f>
        <v>#DIV/0!</v>
      </c>
      <c r="AS40" s="1635" t="e">
        <f ca="1">AS32*UW!AT613*(1-MIN(UW!$E$194:$O$194))</f>
        <v>#DIV/0!</v>
      </c>
      <c r="AT40" s="1635" t="e">
        <f ca="1">AT32*UW!AU613*(1-MIN(UW!$E$194:$O$194))</f>
        <v>#DIV/0!</v>
      </c>
      <c r="AU40" s="1635" t="e">
        <f ca="1">AU32*UW!AV613*(1-MIN(UW!$E$194:$O$194))</f>
        <v>#DIV/0!</v>
      </c>
      <c r="AV40" s="1635" t="e">
        <f ca="1">AV32*UW!AW613*(1-MIN(UW!$E$194:$O$194))</f>
        <v>#DIV/0!</v>
      </c>
      <c r="AW40" s="1635" t="e">
        <f ca="1">AW32*UW!AX613*(1-MIN(UW!$E$194:$O$194))</f>
        <v>#DIV/0!</v>
      </c>
      <c r="AX40" s="1635" t="e">
        <f ca="1">AX32*UW!AY613*(1-MIN(UW!$E$194:$O$194))</f>
        <v>#DIV/0!</v>
      </c>
      <c r="AY40" s="1635" t="e">
        <f ca="1">AY32*UW!AZ613*(1-MIN(UW!$E$194:$O$194))</f>
        <v>#DIV/0!</v>
      </c>
      <c r="AZ40" s="1635" t="e">
        <f ca="1">AZ32*UW!BA613*(1-MIN(UW!$E$194:$O$194))</f>
        <v>#DIV/0!</v>
      </c>
      <c r="BA40" s="1635" t="e">
        <f ca="1">BA32*UW!BB613*(1-MIN(UW!$E$194:$O$194))</f>
        <v>#DIV/0!</v>
      </c>
      <c r="BB40" s="1635" t="e">
        <f ca="1">BB32*UW!BC613*(1-MIN(UW!$E$194:$O$194))</f>
        <v>#DIV/0!</v>
      </c>
      <c r="BC40" s="1635" t="e">
        <f ca="1">BC32*UW!BD613*(1-MIN(UW!$E$194:$O$194))</f>
        <v>#DIV/0!</v>
      </c>
      <c r="BD40" s="1635" t="e">
        <f ca="1">BD32*UW!BE613*(1-MIN(UW!$E$194:$O$194))</f>
        <v>#DIV/0!</v>
      </c>
      <c r="BE40" s="1635" t="e">
        <f ca="1">BE32*UW!BF613*(1-MIN(UW!$E$194:$O$194))</f>
        <v>#DIV/0!</v>
      </c>
      <c r="BF40" s="1635" t="e">
        <f ca="1">BF32*UW!BG613*(1-MIN(UW!$E$194:$O$194))</f>
        <v>#DIV/0!</v>
      </c>
      <c r="BG40" s="1635" t="e">
        <f ca="1">BG32*UW!BH613*(1-MIN(UW!$E$194:$O$194))</f>
        <v>#DIV/0!</v>
      </c>
      <c r="BH40" s="1635" t="e">
        <f ca="1">BH32*UW!BI613*(1-MIN(UW!$E$194:$O$194))</f>
        <v>#DIV/0!</v>
      </c>
      <c r="BI40" s="1635" t="e">
        <f ca="1">BI32*UW!BJ613*(1-MIN(UW!$E$194:$O$194))</f>
        <v>#DIV/0!</v>
      </c>
      <c r="BJ40" s="1635" t="e">
        <f ca="1">BJ32*UW!BK613*(1-MIN(UW!$E$194:$O$194))</f>
        <v>#DIV/0!</v>
      </c>
      <c r="BK40" s="1635" t="e">
        <f ca="1">BK32*UW!BL613*(1-MIN(UW!$E$194:$O$194))</f>
        <v>#DIV/0!</v>
      </c>
      <c r="BL40" s="1635" t="e">
        <f ca="1">BL32*UW!BM613*(1-MIN(UW!$E$194:$O$194))</f>
        <v>#DIV/0!</v>
      </c>
      <c r="BM40" s="1635" t="e">
        <f ca="1">BM32*UW!BN613*(1-MIN(UW!$E$194:$O$194))</f>
        <v>#DIV/0!</v>
      </c>
      <c r="BN40" s="1635" t="e">
        <f ca="1">BN32*UW!BO613*(1-MIN(UW!$E$194:$O$194))</f>
        <v>#DIV/0!</v>
      </c>
      <c r="BO40" s="1635" t="e">
        <f ca="1">BO32*UW!BP613*(1-MIN(UW!$E$194:$O$194))</f>
        <v>#DIV/0!</v>
      </c>
      <c r="BP40" s="1635" t="e">
        <f ca="1">BP32*UW!BQ613*(1-MIN(UW!$E$194:$O$194))</f>
        <v>#DIV/0!</v>
      </c>
      <c r="BQ40" s="1635" t="e">
        <f ca="1">BQ32*UW!BR613*(1-MIN(UW!$E$194:$O$194))</f>
        <v>#DIV/0!</v>
      </c>
      <c r="BR40" s="1635" t="e">
        <f ca="1">BR32*UW!BS613*(1-MIN(UW!$E$194:$O$194))</f>
        <v>#DIV/0!</v>
      </c>
      <c r="BS40" s="1635" t="e">
        <f ca="1">BS32*UW!BT613*(1-MIN(UW!$E$194:$O$194))</f>
        <v>#DIV/0!</v>
      </c>
      <c r="BT40" s="1635" t="e">
        <f ca="1">BT32*UW!BU613*(1-MIN(UW!$E$194:$O$194))</f>
        <v>#DIV/0!</v>
      </c>
      <c r="BU40" s="1635" t="e">
        <f ca="1">BU32*UW!BV613*(1-MIN(UW!$E$194:$O$194))</f>
        <v>#DIV/0!</v>
      </c>
      <c r="BV40" s="1635" t="e">
        <f ca="1">BV32*UW!BW613*(1-MIN(UW!$E$194:$O$194))</f>
        <v>#DIV/0!</v>
      </c>
      <c r="BW40" s="1635" t="e">
        <f ca="1">BW32*UW!BX613*(1-MIN(UW!$E$194:$O$194))</f>
        <v>#DIV/0!</v>
      </c>
      <c r="BX40" s="1635" t="e">
        <f ca="1">BX32*UW!BY613*(1-MIN(UW!$E$194:$O$194))</f>
        <v>#DIV/0!</v>
      </c>
      <c r="BY40" s="1635" t="e">
        <f ca="1">BY32*UW!BZ613*(1-MIN(UW!$E$194:$O$194))</f>
        <v>#DIV/0!</v>
      </c>
      <c r="BZ40" s="1635" t="e">
        <f ca="1">BZ32*UW!CA613*(1-MIN(UW!$E$194:$O$194))</f>
        <v>#DIV/0!</v>
      </c>
      <c r="CA40" s="1635" t="e">
        <f ca="1">CA32*UW!CB613*(1-MIN(UW!$E$194:$O$194))</f>
        <v>#DIV/0!</v>
      </c>
      <c r="CB40" s="1635" t="e">
        <f ca="1">CB32*UW!CC613*(1-MIN(UW!$E$194:$O$194))</f>
        <v>#DIV/0!</v>
      </c>
      <c r="CC40" s="1635" t="e">
        <f ca="1">CC32*UW!CD613*(1-MIN(UW!$E$194:$O$194))</f>
        <v>#DIV/0!</v>
      </c>
      <c r="CD40" s="1635" t="e">
        <f ca="1">CD32*UW!CE613*(1-MIN(UW!$E$194:$O$194))</f>
        <v>#DIV/0!</v>
      </c>
      <c r="CE40" s="1635" t="e">
        <f ca="1">CE32*UW!CF613*(1-MIN(UW!$E$194:$O$194))</f>
        <v>#DIV/0!</v>
      </c>
      <c r="CF40" s="1635" t="e">
        <f ca="1">CF32*UW!CG613*(1-MIN(UW!$E$194:$O$194))</f>
        <v>#DIV/0!</v>
      </c>
      <c r="CG40" s="1635" t="e">
        <f ca="1">CG32*UW!CH613*(1-MIN(UW!$E$194:$O$194))</f>
        <v>#DIV/0!</v>
      </c>
      <c r="CH40" s="1635" t="e">
        <f ca="1">CH32*UW!CI613*(1-MIN(UW!$E$194:$O$194))</f>
        <v>#DIV/0!</v>
      </c>
      <c r="CI40" s="1635" t="e">
        <f ca="1">CI32*UW!CJ613*(1-MIN(UW!$E$194:$O$194))</f>
        <v>#DIV/0!</v>
      </c>
      <c r="CJ40" s="1635" t="e">
        <f ca="1">CJ32*UW!CK613*(1-MIN(UW!$E$194:$O$194))</f>
        <v>#DIV/0!</v>
      </c>
      <c r="CK40" s="1635" t="e">
        <f ca="1">CK32*UW!CL613*(1-MIN(UW!$E$194:$O$194))</f>
        <v>#DIV/0!</v>
      </c>
      <c r="CL40" s="1635" t="e">
        <f ca="1">CL32*UW!CM613*(1-MIN(UW!$E$194:$O$194))</f>
        <v>#DIV/0!</v>
      </c>
      <c r="CM40" s="1635" t="e">
        <f ca="1">CM32*UW!CN613*(1-MIN(UW!$E$194:$O$194))</f>
        <v>#DIV/0!</v>
      </c>
      <c r="CN40" s="1635" t="e">
        <f ca="1">CN32*UW!CO613*(1-MIN(UW!$E$194:$O$194))</f>
        <v>#DIV/0!</v>
      </c>
      <c r="CO40" s="1635" t="e">
        <f ca="1">CO32*UW!CP613*(1-MIN(UW!$E$194:$O$194))</f>
        <v>#DIV/0!</v>
      </c>
      <c r="CP40" s="1635" t="e">
        <f ca="1">CP32*UW!CQ613*(1-MIN(UW!$E$194:$O$194))</f>
        <v>#DIV/0!</v>
      </c>
      <c r="CQ40" s="1635" t="e">
        <f ca="1">CQ32*UW!CR613*(1-MIN(UW!$E$194:$O$194))</f>
        <v>#DIV/0!</v>
      </c>
      <c r="CR40" s="1635" t="e">
        <f ca="1">CR32*UW!CS613*(1-MIN(UW!$E$194:$O$194))</f>
        <v>#DIV/0!</v>
      </c>
      <c r="CS40" s="1635" t="e">
        <f ca="1">CS32*UW!CT613*(1-MIN(UW!$E$194:$O$194))</f>
        <v>#DIV/0!</v>
      </c>
      <c r="CT40" s="1635" t="e">
        <f ca="1">CT32*UW!CU613*(1-MIN(UW!$E$194:$O$194))</f>
        <v>#DIV/0!</v>
      </c>
      <c r="CU40" s="1635" t="e">
        <f ca="1">CU32*UW!CV613*(1-MIN(UW!$E$194:$O$194))</f>
        <v>#DIV/0!</v>
      </c>
      <c r="CV40" s="1635" t="e">
        <f ca="1">CV32*UW!CW613*(1-MIN(UW!$E$194:$O$194))</f>
        <v>#DIV/0!</v>
      </c>
      <c r="CW40" s="1635" t="e">
        <f ca="1">CW32*UW!CX613*(1-MIN(UW!$E$194:$O$194))</f>
        <v>#DIV/0!</v>
      </c>
      <c r="CX40" s="1635" t="e">
        <f ca="1">CX32*UW!CY613*(1-MIN(UW!$E$194:$O$194))</f>
        <v>#DIV/0!</v>
      </c>
      <c r="CY40" s="1635" t="e">
        <f ca="1">CY32*UW!CZ613*(1-MIN(UW!$E$194:$O$194))</f>
        <v>#DIV/0!</v>
      </c>
      <c r="CZ40" s="1635" t="e">
        <f ca="1">CZ32*UW!DA613*(1-MIN(UW!$E$194:$O$194))</f>
        <v>#DIV/0!</v>
      </c>
      <c r="DA40" s="1635" t="e">
        <f ca="1">DA32*UW!DB613*(1-MIN(UW!$E$194:$O$194))</f>
        <v>#DIV/0!</v>
      </c>
      <c r="DB40" s="1635" t="e">
        <f ca="1">DB32*UW!DC613*(1-MIN(UW!$E$194:$O$194))</f>
        <v>#DIV/0!</v>
      </c>
      <c r="DC40" s="1635" t="e">
        <f ca="1">DC32*UW!DD613*(1-MIN(UW!$E$194:$O$194))</f>
        <v>#DIV/0!</v>
      </c>
      <c r="DD40" s="1635" t="e">
        <f ca="1">DD32*UW!DE613*(1-MIN(UW!$E$194:$O$194))</f>
        <v>#DIV/0!</v>
      </c>
      <c r="DE40" s="1635" t="e">
        <f ca="1">DE32*UW!DF613*(1-MIN(UW!$E$194:$O$194))</f>
        <v>#DIV/0!</v>
      </c>
      <c r="DF40" s="1635" t="e">
        <f ca="1">DF32*UW!DG613*(1-MIN(UW!$E$194:$O$194))</f>
        <v>#DIV/0!</v>
      </c>
      <c r="DG40" s="1635" t="e">
        <f ca="1">DG32*UW!DH613*(1-MIN(UW!$E$194:$O$194))</f>
        <v>#DIV/0!</v>
      </c>
      <c r="DH40" s="1635" t="e">
        <f ca="1">DH32*UW!DI613*(1-MIN(UW!$E$194:$O$194))</f>
        <v>#DIV/0!</v>
      </c>
      <c r="DI40" s="1635" t="e">
        <f ca="1">DI32*UW!DJ613*(1-MIN(UW!$E$194:$O$194))</f>
        <v>#DIV/0!</v>
      </c>
      <c r="DJ40" s="1635" t="e">
        <f ca="1">DJ32*UW!DK613*(1-MIN(UW!$E$194:$O$194))</f>
        <v>#DIV/0!</v>
      </c>
      <c r="DK40" s="1635" t="e">
        <f ca="1">DK32*UW!DL613*(1-MIN(UW!$E$194:$O$194))</f>
        <v>#DIV/0!</v>
      </c>
      <c r="DL40" s="1635" t="e">
        <f ca="1">DL32*UW!DM613*(1-MIN(UW!$E$194:$O$194))</f>
        <v>#DIV/0!</v>
      </c>
      <c r="DM40" s="1635" t="e">
        <f ca="1">DM32*UW!DN613*(1-MIN(UW!$E$194:$O$194))</f>
        <v>#DIV/0!</v>
      </c>
      <c r="DN40" s="1635" t="e">
        <f ca="1">DN32*UW!DO613*(1-MIN(UW!$E$194:$O$194))</f>
        <v>#DIV/0!</v>
      </c>
      <c r="DO40" s="1635" t="e">
        <f ca="1">DO32*UW!DP613*(1-MIN(UW!$E$194:$O$194))</f>
        <v>#DIV/0!</v>
      </c>
      <c r="DP40" s="1635" t="e">
        <f ca="1">DP32*UW!DQ613*(1-MIN(UW!$E$194:$O$194))</f>
        <v>#DIV/0!</v>
      </c>
      <c r="DQ40" s="1635" t="e">
        <f ca="1">DQ32*UW!DR613*(1-MIN(UW!$E$194:$O$194))</f>
        <v>#DIV/0!</v>
      </c>
      <c r="DR40" s="1635" t="e">
        <f ca="1">DR32*UW!DS613*(1-MIN(UW!$E$194:$O$194))</f>
        <v>#DIV/0!</v>
      </c>
      <c r="DS40" s="1635" t="e">
        <f ca="1">DS32*UW!DT613*(1-MIN(UW!$E$194:$O$194))</f>
        <v>#DIV/0!</v>
      </c>
      <c r="DT40" s="1635" t="e">
        <f ca="1">DT32*UW!DU613*(1-MIN(UW!$E$194:$O$194))</f>
        <v>#DIV/0!</v>
      </c>
      <c r="DU40" s="1635" t="e">
        <f ca="1">DU32*UW!DV613*(1-MIN(UW!$E$194:$O$194))</f>
        <v>#DIV/0!</v>
      </c>
      <c r="DV40" s="1635" t="e">
        <f ca="1">DV32*UW!DW613*(1-MIN(UW!$E$194:$O$194))</f>
        <v>#DIV/0!</v>
      </c>
      <c r="DW40" s="1635" t="e">
        <f ca="1">DW32*UW!DX613*(1-MIN(UW!$E$194:$O$194))</f>
        <v>#DIV/0!</v>
      </c>
      <c r="DX40" s="1635" t="e">
        <f ca="1">DX32*UW!DY613*(1-MIN(UW!$E$194:$O$194))</f>
        <v>#DIV/0!</v>
      </c>
      <c r="DY40" s="1635" t="e">
        <f ca="1">DY32*UW!DZ613*(1-MIN(UW!$E$194:$O$194))</f>
        <v>#DIV/0!</v>
      </c>
      <c r="DZ40" s="1635" t="e">
        <f ca="1">DZ32*UW!EA613*(1-MIN(UW!$E$194:$O$194))</f>
        <v>#DIV/0!</v>
      </c>
      <c r="EA40" s="1635" t="e">
        <f ca="1">EA32*UW!EB613*(1-MIN(UW!$E$194:$O$194))</f>
        <v>#DIV/0!</v>
      </c>
      <c r="EB40" s="1635" t="e">
        <f ca="1">EB32*UW!EC613*(1-MIN(UW!$E$194:$O$194))</f>
        <v>#DIV/0!</v>
      </c>
      <c r="EC40" s="1635" t="e">
        <f ca="1">EC32*UW!ED613*(1-MIN(UW!$E$194:$O$194))</f>
        <v>#DIV/0!</v>
      </c>
      <c r="ED40" s="1635" t="e">
        <f ca="1">ED32*UW!EE613*(1-MIN(UW!$E$194:$O$194))</f>
        <v>#DIV/0!</v>
      </c>
      <c r="EE40" s="1635" t="e">
        <f ca="1">EE32*UW!EF613*(1-MIN(UW!$E$194:$O$194))</f>
        <v>#DIV/0!</v>
      </c>
      <c r="EF40" s="1833"/>
      <c r="EG40" s="1833"/>
    </row>
    <row r="41" spans="2:137">
      <c r="B41" s="524" t="str">
        <f t="shared" si="42"/>
        <v>RV</v>
      </c>
      <c r="D41" s="1635">
        <f ca="1">D33*UW!E626*(1-MIN(UW!$E$195:$O$195))</f>
        <v>0</v>
      </c>
      <c r="E41" s="1635">
        <f ca="1">E33*UW!F626*(1-MIN(UW!$E$195:$O$195))</f>
        <v>0</v>
      </c>
      <c r="F41" s="1635">
        <f ca="1">F33*UW!G626*(1-MIN(UW!$E$195:$O$195))</f>
        <v>0</v>
      </c>
      <c r="G41" s="1635">
        <f ca="1">G33*UW!H626*(1-MIN(UW!$E$195:$O$195))</f>
        <v>0</v>
      </c>
      <c r="H41" s="1635">
        <f ca="1">H33*UW!I626*(1-MIN(UW!$E$195:$O$195))</f>
        <v>0</v>
      </c>
      <c r="I41" s="1635">
        <f ca="1">I33*UW!J626*(1-MIN(UW!$E$195:$O$195))</f>
        <v>0</v>
      </c>
      <c r="J41" s="1635">
        <f ca="1">J33*UW!K626*(1-MIN(UW!$E$195:$O$195))</f>
        <v>0</v>
      </c>
      <c r="K41" s="1635">
        <f ca="1">K33*UW!L626*(1-MIN(UW!$E$195:$O$195))</f>
        <v>0</v>
      </c>
      <c r="L41" s="1635">
        <f ca="1">L33*UW!M626*(1-MIN(UW!$E$195:$O$195))</f>
        <v>0</v>
      </c>
      <c r="M41" s="1635">
        <f ca="1">M33*UW!N626*(1-MIN(UW!$E$195:$O$195))</f>
        <v>0</v>
      </c>
      <c r="N41" s="1635">
        <f ca="1">N33*UW!O626*(1-MIN(UW!$E$195:$O$195))</f>
        <v>0</v>
      </c>
      <c r="O41" s="1635">
        <f ca="1">O33*UW!P626*(1-MIN(UW!$E$195:$O$195))</f>
        <v>0</v>
      </c>
      <c r="P41" s="1635">
        <f ca="1">P33*UW!Q626*(1-MIN(UW!$E$195:$O$195))</f>
        <v>0</v>
      </c>
      <c r="Q41" s="1635">
        <f ca="1">Q33*UW!R626*(1-MIN(UW!$E$195:$O$195))</f>
        <v>0</v>
      </c>
      <c r="R41" s="1635">
        <f ca="1">R33*UW!S626*(1-MIN(UW!$E$195:$O$195))</f>
        <v>0</v>
      </c>
      <c r="S41" s="1635">
        <f ca="1">S33*UW!T626*(1-MIN(UW!$E$195:$O$195))</f>
        <v>0</v>
      </c>
      <c r="T41" s="1635">
        <f ca="1">T33*UW!U626*(1-MIN(UW!$E$195:$O$195))</f>
        <v>0</v>
      </c>
      <c r="U41" s="1635">
        <f ca="1">U33*UW!V626*(1-MIN(UW!$E$195:$O$195))</f>
        <v>0</v>
      </c>
      <c r="V41" s="1635">
        <f ca="1">V33*UW!W626*(1-MIN(UW!$E$195:$O$195))</f>
        <v>0</v>
      </c>
      <c r="W41" s="1635">
        <f ca="1">W33*UW!X626*(1-MIN(UW!$E$195:$O$195))</f>
        <v>0</v>
      </c>
      <c r="X41" s="1635">
        <f ca="1">X33*UW!Y626*(1-MIN(UW!$E$195:$O$195))</f>
        <v>0</v>
      </c>
      <c r="Y41" s="1635">
        <f ca="1">Y33*UW!Z626*(1-MIN(UW!$E$195:$O$195))</f>
        <v>0</v>
      </c>
      <c r="Z41" s="1635">
        <f ca="1">Z33*UW!AA626*(1-MIN(UW!$E$195:$O$195))</f>
        <v>0</v>
      </c>
      <c r="AA41" s="1635">
        <f ca="1">AA33*UW!AB626*(1-MIN(UW!$E$195:$O$195))</f>
        <v>0</v>
      </c>
      <c r="AB41" s="1635">
        <f ca="1">AB33*UW!AC626*(1-MIN(UW!$E$195:$O$195))</f>
        <v>0</v>
      </c>
      <c r="AC41" s="1635">
        <f ca="1">AC33*UW!AD626*(1-MIN(UW!$E$195:$O$195))</f>
        <v>0</v>
      </c>
      <c r="AD41" s="1635">
        <f ca="1">AD33*UW!AE626*(1-MIN(UW!$E$195:$O$195))</f>
        <v>0</v>
      </c>
      <c r="AE41" s="1635">
        <f ca="1">AE33*UW!AF626*(1-MIN(UW!$E$195:$O$195))</f>
        <v>0</v>
      </c>
      <c r="AF41" s="1635">
        <f ca="1">AF33*UW!AG626*(1-MIN(UW!$E$195:$O$195))</f>
        <v>0</v>
      </c>
      <c r="AG41" s="1635">
        <f ca="1">AG33*UW!AH626*(1-MIN(UW!$E$195:$O$195))</f>
        <v>0</v>
      </c>
      <c r="AH41" s="1635">
        <f ca="1">AH33*UW!AI626*(1-MIN(UW!$E$195:$O$195))</f>
        <v>0</v>
      </c>
      <c r="AI41" s="1635">
        <f ca="1">AI33*UW!AJ626*(1-MIN(UW!$E$195:$O$195))</f>
        <v>0</v>
      </c>
      <c r="AJ41" s="1635">
        <f ca="1">AJ33*UW!AK626*(1-MIN(UW!$E$195:$O$195))</f>
        <v>0</v>
      </c>
      <c r="AK41" s="1635">
        <f ca="1">AK33*UW!AL626*(1-MIN(UW!$E$195:$O$195))</f>
        <v>0</v>
      </c>
      <c r="AL41" s="1635">
        <f ca="1">AL33*UW!AM626*(1-MIN(UW!$E$195:$O$195))</f>
        <v>0</v>
      </c>
      <c r="AM41" s="1635">
        <f ca="1">AM33*UW!AN626*(1-MIN(UW!$E$195:$O$195))</f>
        <v>0</v>
      </c>
      <c r="AN41" s="1635">
        <f ca="1">AN33*UW!AO626*(1-MIN(UW!$E$195:$O$195))</f>
        <v>0</v>
      </c>
      <c r="AO41" s="1635">
        <f ca="1">AO33*UW!AP626*(1-MIN(UW!$E$195:$O$195))</f>
        <v>0</v>
      </c>
      <c r="AP41" s="1635">
        <f ca="1">AP33*UW!AQ626*(1-MIN(UW!$E$195:$O$195))</f>
        <v>0</v>
      </c>
      <c r="AQ41" s="1635">
        <f ca="1">AQ33*UW!AR626*(1-MIN(UW!$E$195:$O$195))</f>
        <v>0</v>
      </c>
      <c r="AR41" s="1635">
        <f ca="1">AR33*UW!AS626*(1-MIN(UW!$E$195:$O$195))</f>
        <v>0</v>
      </c>
      <c r="AS41" s="1635">
        <f ca="1">AS33*UW!AT626*(1-MIN(UW!$E$195:$O$195))</f>
        <v>0</v>
      </c>
      <c r="AT41" s="1635">
        <f ca="1">AT33*UW!AU626*(1-MIN(UW!$E$195:$O$195))</f>
        <v>0</v>
      </c>
      <c r="AU41" s="1635">
        <f ca="1">AU33*UW!AV626*(1-MIN(UW!$E$195:$O$195))</f>
        <v>0</v>
      </c>
      <c r="AV41" s="1635">
        <f ca="1">AV33*UW!AW626*(1-MIN(UW!$E$195:$O$195))</f>
        <v>0</v>
      </c>
      <c r="AW41" s="1635">
        <f ca="1">AW33*UW!AX626*(1-MIN(UW!$E$195:$O$195))</f>
        <v>0</v>
      </c>
      <c r="AX41" s="1635">
        <f ca="1">AX33*UW!AY626*(1-MIN(UW!$E$195:$O$195))</f>
        <v>0</v>
      </c>
      <c r="AY41" s="1635">
        <f ca="1">AY33*UW!AZ626*(1-MIN(UW!$E$195:$O$195))</f>
        <v>0</v>
      </c>
      <c r="AZ41" s="1635">
        <f ca="1">AZ33*UW!BA626*(1-MIN(UW!$E$195:$O$195))</f>
        <v>0</v>
      </c>
      <c r="BA41" s="1635">
        <f ca="1">BA33*UW!BB626*(1-MIN(UW!$E$195:$O$195))</f>
        <v>0</v>
      </c>
      <c r="BB41" s="1635">
        <f ca="1">BB33*UW!BC626*(1-MIN(UW!$E$195:$O$195))</f>
        <v>0</v>
      </c>
      <c r="BC41" s="1635">
        <f ca="1">BC33*UW!BD626*(1-MIN(UW!$E$195:$O$195))</f>
        <v>0</v>
      </c>
      <c r="BD41" s="1635">
        <f ca="1">BD33*UW!BE626*(1-MIN(UW!$E$195:$O$195))</f>
        <v>0</v>
      </c>
      <c r="BE41" s="1635">
        <f ca="1">BE33*UW!BF626*(1-MIN(UW!$E$195:$O$195))</f>
        <v>0</v>
      </c>
      <c r="BF41" s="1635">
        <f ca="1">BF33*UW!BG626*(1-MIN(UW!$E$195:$O$195))</f>
        <v>0</v>
      </c>
      <c r="BG41" s="1635">
        <f ca="1">BG33*UW!BH626*(1-MIN(UW!$E$195:$O$195))</f>
        <v>0</v>
      </c>
      <c r="BH41" s="1635">
        <f ca="1">BH33*UW!BI626*(1-MIN(UW!$E$195:$O$195))</f>
        <v>0</v>
      </c>
      <c r="BI41" s="1635">
        <f ca="1">BI33*UW!BJ626*(1-MIN(UW!$E$195:$O$195))</f>
        <v>0</v>
      </c>
      <c r="BJ41" s="1635">
        <f ca="1">BJ33*UW!BK626*(1-MIN(UW!$E$195:$O$195))</f>
        <v>0</v>
      </c>
      <c r="BK41" s="1635">
        <f ca="1">BK33*UW!BL626*(1-MIN(UW!$E$195:$O$195))</f>
        <v>0</v>
      </c>
      <c r="BL41" s="1635">
        <f ca="1">BL33*UW!BM626*(1-MIN(UW!$E$195:$O$195))</f>
        <v>0</v>
      </c>
      <c r="BM41" s="1635">
        <f ca="1">BM33*UW!BN626*(1-MIN(UW!$E$195:$O$195))</f>
        <v>0</v>
      </c>
      <c r="BN41" s="1635">
        <f ca="1">BN33*UW!BO626*(1-MIN(UW!$E$195:$O$195))</f>
        <v>0</v>
      </c>
      <c r="BO41" s="1635">
        <f ca="1">BO33*UW!BP626*(1-MIN(UW!$E$195:$O$195))</f>
        <v>0</v>
      </c>
      <c r="BP41" s="1635">
        <f ca="1">BP33*UW!BQ626*(1-MIN(UW!$E$195:$O$195))</f>
        <v>0</v>
      </c>
      <c r="BQ41" s="1635">
        <f ca="1">BQ33*UW!BR626*(1-MIN(UW!$E$195:$O$195))</f>
        <v>0</v>
      </c>
      <c r="BR41" s="1635">
        <f ca="1">BR33*UW!BS626*(1-MIN(UW!$E$195:$O$195))</f>
        <v>0</v>
      </c>
      <c r="BS41" s="1635">
        <f ca="1">BS33*UW!BT626*(1-MIN(UW!$E$195:$O$195))</f>
        <v>0</v>
      </c>
      <c r="BT41" s="1635">
        <f ca="1">BT33*UW!BU626*(1-MIN(UW!$E$195:$O$195))</f>
        <v>0</v>
      </c>
      <c r="BU41" s="1635">
        <f ca="1">BU33*UW!BV626*(1-MIN(UW!$E$195:$O$195))</f>
        <v>0</v>
      </c>
      <c r="BV41" s="1635">
        <f ca="1">BV33*UW!BW626*(1-MIN(UW!$E$195:$O$195))</f>
        <v>0</v>
      </c>
      <c r="BW41" s="1635">
        <f ca="1">BW33*UW!BX626*(1-MIN(UW!$E$195:$O$195))</f>
        <v>0</v>
      </c>
      <c r="BX41" s="1635">
        <f ca="1">BX33*UW!BY626*(1-MIN(UW!$E$195:$O$195))</f>
        <v>0</v>
      </c>
      <c r="BY41" s="1635">
        <f ca="1">BY33*UW!BZ626*(1-MIN(UW!$E$195:$O$195))</f>
        <v>0</v>
      </c>
      <c r="BZ41" s="1635">
        <f ca="1">BZ33*UW!CA626*(1-MIN(UW!$E$195:$O$195))</f>
        <v>0</v>
      </c>
      <c r="CA41" s="1635">
        <f ca="1">CA33*UW!CB626*(1-MIN(UW!$E$195:$O$195))</f>
        <v>0</v>
      </c>
      <c r="CB41" s="1635">
        <f ca="1">CB33*UW!CC626*(1-MIN(UW!$E$195:$O$195))</f>
        <v>0</v>
      </c>
      <c r="CC41" s="1635">
        <f ca="1">CC33*UW!CD626*(1-MIN(UW!$E$195:$O$195))</f>
        <v>0</v>
      </c>
      <c r="CD41" s="1635">
        <f ca="1">CD33*UW!CE626*(1-MIN(UW!$E$195:$O$195))</f>
        <v>0</v>
      </c>
      <c r="CE41" s="1635">
        <f ca="1">CE33*UW!CF626*(1-MIN(UW!$E$195:$O$195))</f>
        <v>0</v>
      </c>
      <c r="CF41" s="1635">
        <f ca="1">CF33*UW!CG626*(1-MIN(UW!$E$195:$O$195))</f>
        <v>0</v>
      </c>
      <c r="CG41" s="1635">
        <f ca="1">CG33*UW!CH626*(1-MIN(UW!$E$195:$O$195))</f>
        <v>0</v>
      </c>
      <c r="CH41" s="1635">
        <f ca="1">CH33*UW!CI626*(1-MIN(UW!$E$195:$O$195))</f>
        <v>0</v>
      </c>
      <c r="CI41" s="1635">
        <f ca="1">CI33*UW!CJ626*(1-MIN(UW!$E$195:$O$195))</f>
        <v>0</v>
      </c>
      <c r="CJ41" s="1635">
        <f ca="1">CJ33*UW!CK626*(1-MIN(UW!$E$195:$O$195))</f>
        <v>0</v>
      </c>
      <c r="CK41" s="1635">
        <f ca="1">CK33*UW!CL626*(1-MIN(UW!$E$195:$O$195))</f>
        <v>0</v>
      </c>
      <c r="CL41" s="1635">
        <f ca="1">CL33*UW!CM626*(1-MIN(UW!$E$195:$O$195))</f>
        <v>0</v>
      </c>
      <c r="CM41" s="1635">
        <f ca="1">CM33*UW!CN626*(1-MIN(UW!$E$195:$O$195))</f>
        <v>0</v>
      </c>
      <c r="CN41" s="1635">
        <f ca="1">CN33*UW!CO626*(1-MIN(UW!$E$195:$O$195))</f>
        <v>0</v>
      </c>
      <c r="CO41" s="1635">
        <f ca="1">CO33*UW!CP626*(1-MIN(UW!$E$195:$O$195))</f>
        <v>0</v>
      </c>
      <c r="CP41" s="1635">
        <f ca="1">CP33*UW!CQ626*(1-MIN(UW!$E$195:$O$195))</f>
        <v>0</v>
      </c>
      <c r="CQ41" s="1635">
        <f ca="1">CQ33*UW!CR626*(1-MIN(UW!$E$195:$O$195))</f>
        <v>0</v>
      </c>
      <c r="CR41" s="1635">
        <f ca="1">CR33*UW!CS626*(1-MIN(UW!$E$195:$O$195))</f>
        <v>0</v>
      </c>
      <c r="CS41" s="1635">
        <f ca="1">CS33*UW!CT626*(1-MIN(UW!$E$195:$O$195))</f>
        <v>0</v>
      </c>
      <c r="CT41" s="1635">
        <f ca="1">CT33*UW!CU626*(1-MIN(UW!$E$195:$O$195))</f>
        <v>0</v>
      </c>
      <c r="CU41" s="1635">
        <f ca="1">CU33*UW!CV626*(1-MIN(UW!$E$195:$O$195))</f>
        <v>0</v>
      </c>
      <c r="CV41" s="1635">
        <f ca="1">CV33*UW!CW626*(1-MIN(UW!$E$195:$O$195))</f>
        <v>0</v>
      </c>
      <c r="CW41" s="1635">
        <f ca="1">CW33*UW!CX626*(1-MIN(UW!$E$195:$O$195))</f>
        <v>0</v>
      </c>
      <c r="CX41" s="1635">
        <f ca="1">CX33*UW!CY626*(1-MIN(UW!$E$195:$O$195))</f>
        <v>0</v>
      </c>
      <c r="CY41" s="1635">
        <f ca="1">CY33*UW!CZ626*(1-MIN(UW!$E$195:$O$195))</f>
        <v>0</v>
      </c>
      <c r="CZ41" s="1635">
        <f ca="1">CZ33*UW!DA626*(1-MIN(UW!$E$195:$O$195))</f>
        <v>0</v>
      </c>
      <c r="DA41" s="1635">
        <f ca="1">DA33*UW!DB626*(1-MIN(UW!$E$195:$O$195))</f>
        <v>0</v>
      </c>
      <c r="DB41" s="1635">
        <f ca="1">DB33*UW!DC626*(1-MIN(UW!$E$195:$O$195))</f>
        <v>0</v>
      </c>
      <c r="DC41" s="1635">
        <f ca="1">DC33*UW!DD626*(1-MIN(UW!$E$195:$O$195))</f>
        <v>0</v>
      </c>
      <c r="DD41" s="1635">
        <f ca="1">DD33*UW!DE626*(1-MIN(UW!$E$195:$O$195))</f>
        <v>0</v>
      </c>
      <c r="DE41" s="1635">
        <f ca="1">DE33*UW!DF626*(1-MIN(UW!$E$195:$O$195))</f>
        <v>0</v>
      </c>
      <c r="DF41" s="1635">
        <f ca="1">DF33*UW!DG626*(1-MIN(UW!$E$195:$O$195))</f>
        <v>0</v>
      </c>
      <c r="DG41" s="1635">
        <f ca="1">DG33*UW!DH626*(1-MIN(UW!$E$195:$O$195))</f>
        <v>0</v>
      </c>
      <c r="DH41" s="1635">
        <f ca="1">DH33*UW!DI626*(1-MIN(UW!$E$195:$O$195))</f>
        <v>0</v>
      </c>
      <c r="DI41" s="1635">
        <f ca="1">DI33*UW!DJ626*(1-MIN(UW!$E$195:$O$195))</f>
        <v>0</v>
      </c>
      <c r="DJ41" s="1635">
        <f ca="1">DJ33*UW!DK626*(1-MIN(UW!$E$195:$O$195))</f>
        <v>0</v>
      </c>
      <c r="DK41" s="1635">
        <f ca="1">DK33*UW!DL626*(1-MIN(UW!$E$195:$O$195))</f>
        <v>0</v>
      </c>
      <c r="DL41" s="1635">
        <f ca="1">DL33*UW!DM626*(1-MIN(UW!$E$195:$O$195))</f>
        <v>0</v>
      </c>
      <c r="DM41" s="1635">
        <f ca="1">DM33*UW!DN626*(1-MIN(UW!$E$195:$O$195))</f>
        <v>0</v>
      </c>
      <c r="DN41" s="1635">
        <f ca="1">DN33*UW!DO626*(1-MIN(UW!$E$195:$O$195))</f>
        <v>0</v>
      </c>
      <c r="DO41" s="1635">
        <f ca="1">DO33*UW!DP626*(1-MIN(UW!$E$195:$O$195))</f>
        <v>0</v>
      </c>
      <c r="DP41" s="1635">
        <f ca="1">DP33*UW!DQ626*(1-MIN(UW!$E$195:$O$195))</f>
        <v>0</v>
      </c>
      <c r="DQ41" s="1635">
        <f ca="1">DQ33*UW!DR626*(1-MIN(UW!$E$195:$O$195))</f>
        <v>0</v>
      </c>
      <c r="DR41" s="1635">
        <f ca="1">DR33*UW!DS626*(1-MIN(UW!$E$195:$O$195))</f>
        <v>0</v>
      </c>
      <c r="DS41" s="1635">
        <f ca="1">DS33*UW!DT626*(1-MIN(UW!$E$195:$O$195))</f>
        <v>0</v>
      </c>
      <c r="DT41" s="1635">
        <f ca="1">DT33*UW!DU626*(1-MIN(UW!$E$195:$O$195))</f>
        <v>0</v>
      </c>
      <c r="DU41" s="1635">
        <f ca="1">DU33*UW!DV626*(1-MIN(UW!$E$195:$O$195))</f>
        <v>0</v>
      </c>
      <c r="DV41" s="1635">
        <f ca="1">DV33*UW!DW626*(1-MIN(UW!$E$195:$O$195))</f>
        <v>0</v>
      </c>
      <c r="DW41" s="1635">
        <f ca="1">DW33*UW!DX626*(1-MIN(UW!$E$195:$O$195))</f>
        <v>0</v>
      </c>
      <c r="DX41" s="1635">
        <f ca="1">DX33*UW!DY626*(1-MIN(UW!$E$195:$O$195))</f>
        <v>0</v>
      </c>
      <c r="DY41" s="1635">
        <f ca="1">DY33*UW!DZ626*(1-MIN(UW!$E$195:$O$195))</f>
        <v>0</v>
      </c>
      <c r="DZ41" s="1635">
        <f ca="1">DZ33*UW!EA626*(1-MIN(UW!$E$195:$O$195))</f>
        <v>0</v>
      </c>
      <c r="EA41" s="1635">
        <f ca="1">EA33*UW!EB626*(1-MIN(UW!$E$195:$O$195))</f>
        <v>0</v>
      </c>
      <c r="EB41" s="1635">
        <f ca="1">EB33*UW!EC626*(1-MIN(UW!$E$195:$O$195))</f>
        <v>0</v>
      </c>
      <c r="EC41" s="1635">
        <f ca="1">EC33*UW!ED626*(1-MIN(UW!$E$195:$O$195))</f>
        <v>0</v>
      </c>
      <c r="ED41" s="1635">
        <f ca="1">ED33*UW!EE626*(1-MIN(UW!$E$195:$O$195))</f>
        <v>0</v>
      </c>
      <c r="EE41" s="1635">
        <f ca="1">EE33*UW!EF626*(1-MIN(UW!$E$195:$O$195))</f>
        <v>0</v>
      </c>
      <c r="EF41" s="1833"/>
      <c r="EG41" s="1833"/>
    </row>
    <row r="42" spans="2:137">
      <c r="B42" s="524" t="str">
        <f t="shared" si="42"/>
        <v>Mini Warehouse</v>
      </c>
      <c r="D42" s="1635">
        <f ca="1">D34*UW!E639*(1-MIN(UW!$E$196:$O$196))</f>
        <v>0</v>
      </c>
      <c r="E42" s="1635">
        <f ca="1">E34*UW!F639*(1-MIN(UW!$E$196:$O$196))</f>
        <v>0</v>
      </c>
      <c r="F42" s="1635">
        <f ca="1">F34*UW!G639*(1-MIN(UW!$E$196:$O$196))</f>
        <v>0</v>
      </c>
      <c r="G42" s="1635">
        <f ca="1">G34*UW!H639*(1-MIN(UW!$E$196:$O$196))</f>
        <v>0</v>
      </c>
      <c r="H42" s="1635">
        <f ca="1">H34*UW!I639*(1-MIN(UW!$E$196:$O$196))</f>
        <v>0</v>
      </c>
      <c r="I42" s="1635">
        <f ca="1">I34*UW!J639*(1-MIN(UW!$E$196:$O$196))</f>
        <v>0</v>
      </c>
      <c r="J42" s="1635">
        <f ca="1">J34*UW!K639*(1-MIN(UW!$E$196:$O$196))</f>
        <v>0</v>
      </c>
      <c r="K42" s="1635">
        <f ca="1">K34*UW!L639*(1-MIN(UW!$E$196:$O$196))</f>
        <v>0</v>
      </c>
      <c r="L42" s="1635">
        <f ca="1">L34*UW!M639*(1-MIN(UW!$E$196:$O$196))</f>
        <v>0</v>
      </c>
      <c r="M42" s="1635">
        <f ca="1">M34*UW!N639*(1-MIN(UW!$E$196:$O$196))</f>
        <v>0</v>
      </c>
      <c r="N42" s="1635">
        <f ca="1">N34*UW!O639*(1-MIN(UW!$E$196:$O$196))</f>
        <v>0</v>
      </c>
      <c r="O42" s="1635">
        <f ca="1">O34*UW!P639*(1-MIN(UW!$E$196:$O$196))</f>
        <v>0</v>
      </c>
      <c r="P42" s="1635">
        <f ca="1">P34*UW!Q639*(1-MIN(UW!$E$196:$O$196))</f>
        <v>0</v>
      </c>
      <c r="Q42" s="1635">
        <f ca="1">Q34*UW!R639*(1-MIN(UW!$E$196:$O$196))</f>
        <v>0</v>
      </c>
      <c r="R42" s="1635">
        <f ca="1">R34*UW!S639*(1-MIN(UW!$E$196:$O$196))</f>
        <v>0</v>
      </c>
      <c r="S42" s="1635">
        <f ca="1">S34*UW!T639*(1-MIN(UW!$E$196:$O$196))</f>
        <v>0</v>
      </c>
      <c r="T42" s="1635">
        <f ca="1">T34*UW!U639*(1-MIN(UW!$E$196:$O$196))</f>
        <v>0</v>
      </c>
      <c r="U42" s="1635">
        <f ca="1">U34*UW!V639*(1-MIN(UW!$E$196:$O$196))</f>
        <v>0</v>
      </c>
      <c r="V42" s="1635">
        <f ca="1">V34*UW!W639*(1-MIN(UW!$E$196:$O$196))</f>
        <v>0</v>
      </c>
      <c r="W42" s="1635">
        <f ca="1">W34*UW!X639*(1-MIN(UW!$E$196:$O$196))</f>
        <v>0</v>
      </c>
      <c r="X42" s="1635">
        <f ca="1">X34*UW!Y639*(1-MIN(UW!$E$196:$O$196))</f>
        <v>0</v>
      </c>
      <c r="Y42" s="1635">
        <f ca="1">Y34*UW!Z639*(1-MIN(UW!$E$196:$O$196))</f>
        <v>0</v>
      </c>
      <c r="Z42" s="1635">
        <f ca="1">Z34*UW!AA639*(1-MIN(UW!$E$196:$O$196))</f>
        <v>0</v>
      </c>
      <c r="AA42" s="1635">
        <f ca="1">AA34*UW!AB639*(1-MIN(UW!$E$196:$O$196))</f>
        <v>0</v>
      </c>
      <c r="AB42" s="1635">
        <f ca="1">AB34*UW!AC639*(1-MIN(UW!$E$196:$O$196))</f>
        <v>0</v>
      </c>
      <c r="AC42" s="1635">
        <f ca="1">AC34*UW!AD639*(1-MIN(UW!$E$196:$O$196))</f>
        <v>0</v>
      </c>
      <c r="AD42" s="1635">
        <f ca="1">AD34*UW!AE639*(1-MIN(UW!$E$196:$O$196))</f>
        <v>0</v>
      </c>
      <c r="AE42" s="1635">
        <f ca="1">AE34*UW!AF639*(1-MIN(UW!$E$196:$O$196))</f>
        <v>0</v>
      </c>
      <c r="AF42" s="1635">
        <f ca="1">AF34*UW!AG639*(1-MIN(UW!$E$196:$O$196))</f>
        <v>0</v>
      </c>
      <c r="AG42" s="1635">
        <f ca="1">AG34*UW!AH639*(1-MIN(UW!$E$196:$O$196))</f>
        <v>0</v>
      </c>
      <c r="AH42" s="1635">
        <f ca="1">AH34*UW!AI639*(1-MIN(UW!$E$196:$O$196))</f>
        <v>0</v>
      </c>
      <c r="AI42" s="1635">
        <f ca="1">AI34*UW!AJ639*(1-MIN(UW!$E$196:$O$196))</f>
        <v>0</v>
      </c>
      <c r="AJ42" s="1635">
        <f ca="1">AJ34*UW!AK639*(1-MIN(UW!$E$196:$O$196))</f>
        <v>0</v>
      </c>
      <c r="AK42" s="1635">
        <f ca="1">AK34*UW!AL639*(1-MIN(UW!$E$196:$O$196))</f>
        <v>0</v>
      </c>
      <c r="AL42" s="1635">
        <f ca="1">AL34*UW!AM639*(1-MIN(UW!$E$196:$O$196))</f>
        <v>0</v>
      </c>
      <c r="AM42" s="1635">
        <f ca="1">AM34*UW!AN639*(1-MIN(UW!$E$196:$O$196))</f>
        <v>0</v>
      </c>
      <c r="AN42" s="1635">
        <f ca="1">AN34*UW!AO639*(1-MIN(UW!$E$196:$O$196))</f>
        <v>0</v>
      </c>
      <c r="AO42" s="1635">
        <f ca="1">AO34*UW!AP639*(1-MIN(UW!$E$196:$O$196))</f>
        <v>0</v>
      </c>
      <c r="AP42" s="1635">
        <f ca="1">AP34*UW!AQ639*(1-MIN(UW!$E$196:$O$196))</f>
        <v>0</v>
      </c>
      <c r="AQ42" s="1635">
        <f ca="1">AQ34*UW!AR639*(1-MIN(UW!$E$196:$O$196))</f>
        <v>0</v>
      </c>
      <c r="AR42" s="1635">
        <f ca="1">AR34*UW!AS639*(1-MIN(UW!$E$196:$O$196))</f>
        <v>0</v>
      </c>
      <c r="AS42" s="1635">
        <f ca="1">AS34*UW!AT639*(1-MIN(UW!$E$196:$O$196))</f>
        <v>0</v>
      </c>
      <c r="AT42" s="1635">
        <f ca="1">AT34*UW!AU639*(1-MIN(UW!$E$196:$O$196))</f>
        <v>0</v>
      </c>
      <c r="AU42" s="1635">
        <f ca="1">AU34*UW!AV639*(1-MIN(UW!$E$196:$O$196))</f>
        <v>0</v>
      </c>
      <c r="AV42" s="1635">
        <f ca="1">AV34*UW!AW639*(1-MIN(UW!$E$196:$O$196))</f>
        <v>0</v>
      </c>
      <c r="AW42" s="1635">
        <f ca="1">AW34*UW!AX639*(1-MIN(UW!$E$196:$O$196))</f>
        <v>0</v>
      </c>
      <c r="AX42" s="1635">
        <f ca="1">AX34*UW!AY639*(1-MIN(UW!$E$196:$O$196))</f>
        <v>0</v>
      </c>
      <c r="AY42" s="1635">
        <f ca="1">AY34*UW!AZ639*(1-MIN(UW!$E$196:$O$196))</f>
        <v>0</v>
      </c>
      <c r="AZ42" s="1635">
        <f ca="1">AZ34*UW!BA639*(1-MIN(UW!$E$196:$O$196))</f>
        <v>0</v>
      </c>
      <c r="BA42" s="1635">
        <f ca="1">BA34*UW!BB639*(1-MIN(UW!$E$196:$O$196))</f>
        <v>0</v>
      </c>
      <c r="BB42" s="1635">
        <f ca="1">BB34*UW!BC639*(1-MIN(UW!$E$196:$O$196))</f>
        <v>0</v>
      </c>
      <c r="BC42" s="1635">
        <f ca="1">BC34*UW!BD639*(1-MIN(UW!$E$196:$O$196))</f>
        <v>0</v>
      </c>
      <c r="BD42" s="1635">
        <f ca="1">BD34*UW!BE639*(1-MIN(UW!$E$196:$O$196))</f>
        <v>0</v>
      </c>
      <c r="BE42" s="1635">
        <f ca="1">BE34*UW!BF639*(1-MIN(UW!$E$196:$O$196))</f>
        <v>0</v>
      </c>
      <c r="BF42" s="1635">
        <f ca="1">BF34*UW!BG639*(1-MIN(UW!$E$196:$O$196))</f>
        <v>0</v>
      </c>
      <c r="BG42" s="1635">
        <f ca="1">BG34*UW!BH639*(1-MIN(UW!$E$196:$O$196))</f>
        <v>0</v>
      </c>
      <c r="BH42" s="1635">
        <f ca="1">BH34*UW!BI639*(1-MIN(UW!$E$196:$O$196))</f>
        <v>0</v>
      </c>
      <c r="BI42" s="1635">
        <f ca="1">BI34*UW!BJ639*(1-MIN(UW!$E$196:$O$196))</f>
        <v>0</v>
      </c>
      <c r="BJ42" s="1635">
        <f ca="1">BJ34*UW!BK639*(1-MIN(UW!$E$196:$O$196))</f>
        <v>0</v>
      </c>
      <c r="BK42" s="1635">
        <f ca="1">BK34*UW!BL639*(1-MIN(UW!$E$196:$O$196))</f>
        <v>0</v>
      </c>
      <c r="BL42" s="1635">
        <f ca="1">BL34*UW!BM639*(1-MIN(UW!$E$196:$O$196))</f>
        <v>0</v>
      </c>
      <c r="BM42" s="1635">
        <f ca="1">BM34*UW!BN639*(1-MIN(UW!$E$196:$O$196))</f>
        <v>0</v>
      </c>
      <c r="BN42" s="1635">
        <f ca="1">BN34*UW!BO639*(1-MIN(UW!$E$196:$O$196))</f>
        <v>0</v>
      </c>
      <c r="BO42" s="1635">
        <f ca="1">BO34*UW!BP639*(1-MIN(UW!$E$196:$O$196))</f>
        <v>0</v>
      </c>
      <c r="BP42" s="1635">
        <f ca="1">BP34*UW!BQ639*(1-MIN(UW!$E$196:$O$196))</f>
        <v>0</v>
      </c>
      <c r="BQ42" s="1635">
        <f ca="1">BQ34*UW!BR639*(1-MIN(UW!$E$196:$O$196))</f>
        <v>0</v>
      </c>
      <c r="BR42" s="1635">
        <f ca="1">BR34*UW!BS639*(1-MIN(UW!$E$196:$O$196))</f>
        <v>0</v>
      </c>
      <c r="BS42" s="1635">
        <f ca="1">BS34*UW!BT639*(1-MIN(UW!$E$196:$O$196))</f>
        <v>0</v>
      </c>
      <c r="BT42" s="1635">
        <f ca="1">BT34*UW!BU639*(1-MIN(UW!$E$196:$O$196))</f>
        <v>0</v>
      </c>
      <c r="BU42" s="1635">
        <f ca="1">BU34*UW!BV639*(1-MIN(UW!$E$196:$O$196))</f>
        <v>0</v>
      </c>
      <c r="BV42" s="1635">
        <f ca="1">BV34*UW!BW639*(1-MIN(UW!$E$196:$O$196))</f>
        <v>0</v>
      </c>
      <c r="BW42" s="1635">
        <f ca="1">BW34*UW!BX639*(1-MIN(UW!$E$196:$O$196))</f>
        <v>0</v>
      </c>
      <c r="BX42" s="1635">
        <f ca="1">BX34*UW!BY639*(1-MIN(UW!$E$196:$O$196))</f>
        <v>0</v>
      </c>
      <c r="BY42" s="1635">
        <f ca="1">BY34*UW!BZ639*(1-MIN(UW!$E$196:$O$196))</f>
        <v>0</v>
      </c>
      <c r="BZ42" s="1635">
        <f ca="1">BZ34*UW!CA639*(1-MIN(UW!$E$196:$O$196))</f>
        <v>0</v>
      </c>
      <c r="CA42" s="1635">
        <f ca="1">CA34*UW!CB639*(1-MIN(UW!$E$196:$O$196))</f>
        <v>0</v>
      </c>
      <c r="CB42" s="1635">
        <f ca="1">CB34*UW!CC639*(1-MIN(UW!$E$196:$O$196))</f>
        <v>0</v>
      </c>
      <c r="CC42" s="1635">
        <f ca="1">CC34*UW!CD639*(1-MIN(UW!$E$196:$O$196))</f>
        <v>0</v>
      </c>
      <c r="CD42" s="1635">
        <f ca="1">CD34*UW!CE639*(1-MIN(UW!$E$196:$O$196))</f>
        <v>0</v>
      </c>
      <c r="CE42" s="1635">
        <f ca="1">CE34*UW!CF639*(1-MIN(UW!$E$196:$O$196))</f>
        <v>0</v>
      </c>
      <c r="CF42" s="1635">
        <f ca="1">CF34*UW!CG639*(1-MIN(UW!$E$196:$O$196))</f>
        <v>0</v>
      </c>
      <c r="CG42" s="1635">
        <f ca="1">CG34*UW!CH639*(1-MIN(UW!$E$196:$O$196))</f>
        <v>0</v>
      </c>
      <c r="CH42" s="1635">
        <f ca="1">CH34*UW!CI639*(1-MIN(UW!$E$196:$O$196))</f>
        <v>0</v>
      </c>
      <c r="CI42" s="1635">
        <f ca="1">CI34*UW!CJ639*(1-MIN(UW!$E$196:$O$196))</f>
        <v>0</v>
      </c>
      <c r="CJ42" s="1635">
        <f ca="1">CJ34*UW!CK639*(1-MIN(UW!$E$196:$O$196))</f>
        <v>0</v>
      </c>
      <c r="CK42" s="1635">
        <f ca="1">CK34*UW!CL639*(1-MIN(UW!$E$196:$O$196))</f>
        <v>0</v>
      </c>
      <c r="CL42" s="1635">
        <f ca="1">CL34*UW!CM639*(1-MIN(UW!$E$196:$O$196))</f>
        <v>0</v>
      </c>
      <c r="CM42" s="1635">
        <f ca="1">CM34*UW!CN639*(1-MIN(UW!$E$196:$O$196))</f>
        <v>0</v>
      </c>
      <c r="CN42" s="1635">
        <f ca="1">CN34*UW!CO639*(1-MIN(UW!$E$196:$O$196))</f>
        <v>0</v>
      </c>
      <c r="CO42" s="1635">
        <f ca="1">CO34*UW!CP639*(1-MIN(UW!$E$196:$O$196))</f>
        <v>0</v>
      </c>
      <c r="CP42" s="1635">
        <f ca="1">CP34*UW!CQ639*(1-MIN(UW!$E$196:$O$196))</f>
        <v>0</v>
      </c>
      <c r="CQ42" s="1635">
        <f ca="1">CQ34*UW!CR639*(1-MIN(UW!$E$196:$O$196))</f>
        <v>0</v>
      </c>
      <c r="CR42" s="1635">
        <f ca="1">CR34*UW!CS639*(1-MIN(UW!$E$196:$O$196))</f>
        <v>0</v>
      </c>
      <c r="CS42" s="1635">
        <f ca="1">CS34*UW!CT639*(1-MIN(UW!$E$196:$O$196))</f>
        <v>0</v>
      </c>
      <c r="CT42" s="1635">
        <f ca="1">CT34*UW!CU639*(1-MIN(UW!$E$196:$O$196))</f>
        <v>0</v>
      </c>
      <c r="CU42" s="1635">
        <f ca="1">CU34*UW!CV639*(1-MIN(UW!$E$196:$O$196))</f>
        <v>0</v>
      </c>
      <c r="CV42" s="1635">
        <f ca="1">CV34*UW!CW639*(1-MIN(UW!$E$196:$O$196))</f>
        <v>0</v>
      </c>
      <c r="CW42" s="1635">
        <f ca="1">CW34*UW!CX639*(1-MIN(UW!$E$196:$O$196))</f>
        <v>0</v>
      </c>
      <c r="CX42" s="1635">
        <f ca="1">CX34*UW!CY639*(1-MIN(UW!$E$196:$O$196))</f>
        <v>0</v>
      </c>
      <c r="CY42" s="1635">
        <f ca="1">CY34*UW!CZ639*(1-MIN(UW!$E$196:$O$196))</f>
        <v>0</v>
      </c>
      <c r="CZ42" s="1635">
        <f ca="1">CZ34*UW!DA639*(1-MIN(UW!$E$196:$O$196))</f>
        <v>0</v>
      </c>
      <c r="DA42" s="1635">
        <f ca="1">DA34*UW!DB639*(1-MIN(UW!$E$196:$O$196))</f>
        <v>0</v>
      </c>
      <c r="DB42" s="1635">
        <f ca="1">DB34*UW!DC639*(1-MIN(UW!$E$196:$O$196))</f>
        <v>0</v>
      </c>
      <c r="DC42" s="1635">
        <f ca="1">DC34*UW!DD639*(1-MIN(UW!$E$196:$O$196))</f>
        <v>0</v>
      </c>
      <c r="DD42" s="1635">
        <f ca="1">DD34*UW!DE639*(1-MIN(UW!$E$196:$O$196))</f>
        <v>0</v>
      </c>
      <c r="DE42" s="1635">
        <f ca="1">DE34*UW!DF639*(1-MIN(UW!$E$196:$O$196))</f>
        <v>0</v>
      </c>
      <c r="DF42" s="1635">
        <f ca="1">DF34*UW!DG639*(1-MIN(UW!$E$196:$O$196))</f>
        <v>0</v>
      </c>
      <c r="DG42" s="1635">
        <f ca="1">DG34*UW!DH639*(1-MIN(UW!$E$196:$O$196))</f>
        <v>0</v>
      </c>
      <c r="DH42" s="1635">
        <f ca="1">DH34*UW!DI639*(1-MIN(UW!$E$196:$O$196))</f>
        <v>0</v>
      </c>
      <c r="DI42" s="1635">
        <f ca="1">DI34*UW!DJ639*(1-MIN(UW!$E$196:$O$196))</f>
        <v>0</v>
      </c>
      <c r="DJ42" s="1635">
        <f ca="1">DJ34*UW!DK639*(1-MIN(UW!$E$196:$O$196))</f>
        <v>0</v>
      </c>
      <c r="DK42" s="1635">
        <f ca="1">DK34*UW!DL639*(1-MIN(UW!$E$196:$O$196))</f>
        <v>0</v>
      </c>
      <c r="DL42" s="1635">
        <f ca="1">DL34*UW!DM639*(1-MIN(UW!$E$196:$O$196))</f>
        <v>0</v>
      </c>
      <c r="DM42" s="1635">
        <f ca="1">DM34*UW!DN639*(1-MIN(UW!$E$196:$O$196))</f>
        <v>0</v>
      </c>
      <c r="DN42" s="1635">
        <f ca="1">DN34*UW!DO639*(1-MIN(UW!$E$196:$O$196))</f>
        <v>0</v>
      </c>
      <c r="DO42" s="1635">
        <f ca="1">DO34*UW!DP639*(1-MIN(UW!$E$196:$O$196))</f>
        <v>0</v>
      </c>
      <c r="DP42" s="1635">
        <f ca="1">DP34*UW!DQ639*(1-MIN(UW!$E$196:$O$196))</f>
        <v>0</v>
      </c>
      <c r="DQ42" s="1635">
        <f ca="1">DQ34*UW!DR639*(1-MIN(UW!$E$196:$O$196))</f>
        <v>0</v>
      </c>
      <c r="DR42" s="1635">
        <f ca="1">DR34*UW!DS639*(1-MIN(UW!$E$196:$O$196))</f>
        <v>0</v>
      </c>
      <c r="DS42" s="1635">
        <f ca="1">DS34*UW!DT639*(1-MIN(UW!$E$196:$O$196))</f>
        <v>0</v>
      </c>
      <c r="DT42" s="1635">
        <f ca="1">DT34*UW!DU639*(1-MIN(UW!$E$196:$O$196))</f>
        <v>0</v>
      </c>
      <c r="DU42" s="1635">
        <f ca="1">DU34*UW!DV639*(1-MIN(UW!$E$196:$O$196))</f>
        <v>0</v>
      </c>
      <c r="DV42" s="1635">
        <f ca="1">DV34*UW!DW639*(1-MIN(UW!$E$196:$O$196))</f>
        <v>0</v>
      </c>
      <c r="DW42" s="1635">
        <f ca="1">DW34*UW!DX639*(1-MIN(UW!$E$196:$O$196))</f>
        <v>0</v>
      </c>
      <c r="DX42" s="1635">
        <f ca="1">DX34*UW!DY639*(1-MIN(UW!$E$196:$O$196))</f>
        <v>0</v>
      </c>
      <c r="DY42" s="1635">
        <f ca="1">DY34*UW!DZ639*(1-MIN(UW!$E$196:$O$196))</f>
        <v>0</v>
      </c>
      <c r="DZ42" s="1635">
        <f ca="1">DZ34*UW!EA639*(1-MIN(UW!$E$196:$O$196))</f>
        <v>0</v>
      </c>
      <c r="EA42" s="1635">
        <f ca="1">EA34*UW!EB639*(1-MIN(UW!$E$196:$O$196))</f>
        <v>0</v>
      </c>
      <c r="EB42" s="1635">
        <f ca="1">EB34*UW!EC639*(1-MIN(UW!$E$196:$O$196))</f>
        <v>0</v>
      </c>
      <c r="EC42" s="1635">
        <f ca="1">EC34*UW!ED639*(1-MIN(UW!$E$196:$O$196))</f>
        <v>0</v>
      </c>
      <c r="ED42" s="1635">
        <f ca="1">ED34*UW!EE639*(1-MIN(UW!$E$196:$O$196))</f>
        <v>0</v>
      </c>
      <c r="EE42" s="1635">
        <f ca="1">EE34*UW!EF639*(1-MIN(UW!$E$196:$O$196))</f>
        <v>0</v>
      </c>
      <c r="EF42" s="1833"/>
      <c r="EG42" s="1833"/>
    </row>
    <row r="43" spans="2:137">
      <c r="B43" s="524" t="str">
        <f t="shared" si="42"/>
        <v>Office</v>
      </c>
      <c r="D43" s="1635">
        <f ca="1">D35*UW!E652*(1-MIN(UW!$E$197:$O$197))</f>
        <v>0</v>
      </c>
      <c r="E43" s="1635">
        <f ca="1">E35*UW!F652*(1-MIN(UW!$E$197:$O$197))</f>
        <v>0</v>
      </c>
      <c r="F43" s="1635">
        <f ca="1">F35*UW!G652*(1-MIN(UW!$E$197:$O$197))</f>
        <v>0</v>
      </c>
      <c r="G43" s="1635">
        <f ca="1">G35*UW!H652*(1-MIN(UW!$E$197:$O$197))</f>
        <v>0</v>
      </c>
      <c r="H43" s="1635">
        <f ca="1">H35*UW!I652*(1-MIN(UW!$E$197:$O$197))</f>
        <v>0</v>
      </c>
      <c r="I43" s="1635">
        <f ca="1">I35*UW!J652*(1-MIN(UW!$E$197:$O$197))</f>
        <v>0</v>
      </c>
      <c r="J43" s="1635">
        <f ca="1">J35*UW!K652*(1-MIN(UW!$E$197:$O$197))</f>
        <v>0</v>
      </c>
      <c r="K43" s="1635">
        <f ca="1">K35*UW!L652*(1-MIN(UW!$E$197:$O$197))</f>
        <v>0</v>
      </c>
      <c r="L43" s="1635">
        <f ca="1">L35*UW!M652*(1-MIN(UW!$E$197:$O$197))</f>
        <v>0</v>
      </c>
      <c r="M43" s="1635">
        <f ca="1">M35*UW!N652*(1-MIN(UW!$E$197:$O$197))</f>
        <v>0</v>
      </c>
      <c r="N43" s="1635">
        <f ca="1">N35*UW!O652*(1-MIN(UW!$E$197:$O$197))</f>
        <v>0</v>
      </c>
      <c r="O43" s="1635">
        <f ca="1">O35*UW!P652*(1-MIN(UW!$E$197:$O$197))</f>
        <v>0</v>
      </c>
      <c r="P43" s="1635">
        <f ca="1">P35*UW!Q652*(1-MIN(UW!$E$197:$O$197))</f>
        <v>0</v>
      </c>
      <c r="Q43" s="1635">
        <f ca="1">Q35*UW!R652*(1-MIN(UW!$E$197:$O$197))</f>
        <v>0</v>
      </c>
      <c r="R43" s="1635">
        <f ca="1">R35*UW!S652*(1-MIN(UW!$E$197:$O$197))</f>
        <v>0</v>
      </c>
      <c r="S43" s="1635">
        <f ca="1">S35*UW!T652*(1-MIN(UW!$E$197:$O$197))</f>
        <v>0</v>
      </c>
      <c r="T43" s="1635">
        <f ca="1">T35*UW!U652*(1-MIN(UW!$E$197:$O$197))</f>
        <v>0</v>
      </c>
      <c r="U43" s="1635">
        <f ca="1">U35*UW!V652*(1-MIN(UW!$E$197:$O$197))</f>
        <v>0</v>
      </c>
      <c r="V43" s="1635">
        <f ca="1">V35*UW!W652*(1-MIN(UW!$E$197:$O$197))</f>
        <v>0</v>
      </c>
      <c r="W43" s="1635">
        <f ca="1">W35*UW!X652*(1-MIN(UW!$E$197:$O$197))</f>
        <v>0</v>
      </c>
      <c r="X43" s="1635">
        <f ca="1">X35*UW!Y652*(1-MIN(UW!$E$197:$O$197))</f>
        <v>0</v>
      </c>
      <c r="Y43" s="1635">
        <f ca="1">Y35*UW!Z652*(1-MIN(UW!$E$197:$O$197))</f>
        <v>0</v>
      </c>
      <c r="Z43" s="1635">
        <f ca="1">Z35*UW!AA652*(1-MIN(UW!$E$197:$O$197))</f>
        <v>0</v>
      </c>
      <c r="AA43" s="1635">
        <f ca="1">AA35*UW!AB652*(1-MIN(UW!$E$197:$O$197))</f>
        <v>0</v>
      </c>
      <c r="AB43" s="1635">
        <f ca="1">AB35*UW!AC652*(1-MIN(UW!$E$197:$O$197))</f>
        <v>0</v>
      </c>
      <c r="AC43" s="1635">
        <f ca="1">AC35*UW!AD652*(1-MIN(UW!$E$197:$O$197))</f>
        <v>0</v>
      </c>
      <c r="AD43" s="1635">
        <f ca="1">AD35*UW!AE652*(1-MIN(UW!$E$197:$O$197))</f>
        <v>0</v>
      </c>
      <c r="AE43" s="1635">
        <f ca="1">AE35*UW!AF652*(1-MIN(UW!$E$197:$O$197))</f>
        <v>0</v>
      </c>
      <c r="AF43" s="1635">
        <f ca="1">AF35*UW!AG652*(1-MIN(UW!$E$197:$O$197))</f>
        <v>0</v>
      </c>
      <c r="AG43" s="1635">
        <f ca="1">AG35*UW!AH652*(1-MIN(UW!$E$197:$O$197))</f>
        <v>0</v>
      </c>
      <c r="AH43" s="1635">
        <f ca="1">AH35*UW!AI652*(1-MIN(UW!$E$197:$O$197))</f>
        <v>0</v>
      </c>
      <c r="AI43" s="1635">
        <f ca="1">AI35*UW!AJ652*(1-MIN(UW!$E$197:$O$197))</f>
        <v>0</v>
      </c>
      <c r="AJ43" s="1635">
        <f ca="1">AJ35*UW!AK652*(1-MIN(UW!$E$197:$O$197))</f>
        <v>0</v>
      </c>
      <c r="AK43" s="1635">
        <f ca="1">AK35*UW!AL652*(1-MIN(UW!$E$197:$O$197))</f>
        <v>0</v>
      </c>
      <c r="AL43" s="1635">
        <f ca="1">AL35*UW!AM652*(1-MIN(UW!$E$197:$O$197))</f>
        <v>0</v>
      </c>
      <c r="AM43" s="1635">
        <f ca="1">AM35*UW!AN652*(1-MIN(UW!$E$197:$O$197))</f>
        <v>0</v>
      </c>
      <c r="AN43" s="1635">
        <f ca="1">AN35*UW!AO652*(1-MIN(UW!$E$197:$O$197))</f>
        <v>0</v>
      </c>
      <c r="AO43" s="1635">
        <f ca="1">AO35*UW!AP652*(1-MIN(UW!$E$197:$O$197))</f>
        <v>0</v>
      </c>
      <c r="AP43" s="1635">
        <f ca="1">AP35*UW!AQ652*(1-MIN(UW!$E$197:$O$197))</f>
        <v>0</v>
      </c>
      <c r="AQ43" s="1635">
        <f ca="1">AQ35*UW!AR652*(1-MIN(UW!$E$197:$O$197))</f>
        <v>0</v>
      </c>
      <c r="AR43" s="1635">
        <f ca="1">AR35*UW!AS652*(1-MIN(UW!$E$197:$O$197))</f>
        <v>0</v>
      </c>
      <c r="AS43" s="1635">
        <f ca="1">AS35*UW!AT652*(1-MIN(UW!$E$197:$O$197))</f>
        <v>0</v>
      </c>
      <c r="AT43" s="1635">
        <f ca="1">AT35*UW!AU652*(1-MIN(UW!$E$197:$O$197))</f>
        <v>0</v>
      </c>
      <c r="AU43" s="1635">
        <f ca="1">AU35*UW!AV652*(1-MIN(UW!$E$197:$O$197))</f>
        <v>0</v>
      </c>
      <c r="AV43" s="1635">
        <f ca="1">AV35*UW!AW652*(1-MIN(UW!$E$197:$O$197))</f>
        <v>0</v>
      </c>
      <c r="AW43" s="1635">
        <f ca="1">AW35*UW!AX652*(1-MIN(UW!$E$197:$O$197))</f>
        <v>0</v>
      </c>
      <c r="AX43" s="1635">
        <f ca="1">AX35*UW!AY652*(1-MIN(UW!$E$197:$O$197))</f>
        <v>0</v>
      </c>
      <c r="AY43" s="1635">
        <f ca="1">AY35*UW!AZ652*(1-MIN(UW!$E$197:$O$197))</f>
        <v>0</v>
      </c>
      <c r="AZ43" s="1635">
        <f ca="1">AZ35*UW!BA652*(1-MIN(UW!$E$197:$O$197))</f>
        <v>0</v>
      </c>
      <c r="BA43" s="1635">
        <f ca="1">BA35*UW!BB652*(1-MIN(UW!$E$197:$O$197))</f>
        <v>0</v>
      </c>
      <c r="BB43" s="1635">
        <f ca="1">BB35*UW!BC652*(1-MIN(UW!$E$197:$O$197))</f>
        <v>0</v>
      </c>
      <c r="BC43" s="1635">
        <f ca="1">BC35*UW!BD652*(1-MIN(UW!$E$197:$O$197))</f>
        <v>0</v>
      </c>
      <c r="BD43" s="1635">
        <f ca="1">BD35*UW!BE652*(1-MIN(UW!$E$197:$O$197))</f>
        <v>0</v>
      </c>
      <c r="BE43" s="1635">
        <f ca="1">BE35*UW!BF652*(1-MIN(UW!$E$197:$O$197))</f>
        <v>0</v>
      </c>
      <c r="BF43" s="1635">
        <f ca="1">BF35*UW!BG652*(1-MIN(UW!$E$197:$O$197))</f>
        <v>0</v>
      </c>
      <c r="BG43" s="1635">
        <f ca="1">BG35*UW!BH652*(1-MIN(UW!$E$197:$O$197))</f>
        <v>0</v>
      </c>
      <c r="BH43" s="1635">
        <f ca="1">BH35*UW!BI652*(1-MIN(UW!$E$197:$O$197))</f>
        <v>0</v>
      </c>
      <c r="BI43" s="1635">
        <f ca="1">BI35*UW!BJ652*(1-MIN(UW!$E$197:$O$197))</f>
        <v>0</v>
      </c>
      <c r="BJ43" s="1635">
        <f ca="1">BJ35*UW!BK652*(1-MIN(UW!$E$197:$O$197))</f>
        <v>0</v>
      </c>
      <c r="BK43" s="1635">
        <f ca="1">BK35*UW!BL652*(1-MIN(UW!$E$197:$O$197))</f>
        <v>0</v>
      </c>
      <c r="BL43" s="1635">
        <f ca="1">BL35*UW!BM652*(1-MIN(UW!$E$197:$O$197))</f>
        <v>0</v>
      </c>
      <c r="BM43" s="1635">
        <f ca="1">BM35*UW!BN652*(1-MIN(UW!$E$197:$O$197))</f>
        <v>0</v>
      </c>
      <c r="BN43" s="1635">
        <f ca="1">BN35*UW!BO652*(1-MIN(UW!$E$197:$O$197))</f>
        <v>0</v>
      </c>
      <c r="BO43" s="1635">
        <f ca="1">BO35*UW!BP652*(1-MIN(UW!$E$197:$O$197))</f>
        <v>0</v>
      </c>
      <c r="BP43" s="1635">
        <f ca="1">BP35*UW!BQ652*(1-MIN(UW!$E$197:$O$197))</f>
        <v>0</v>
      </c>
      <c r="BQ43" s="1635">
        <f ca="1">BQ35*UW!BR652*(1-MIN(UW!$E$197:$O$197))</f>
        <v>0</v>
      </c>
      <c r="BR43" s="1635">
        <f ca="1">BR35*UW!BS652*(1-MIN(UW!$E$197:$O$197))</f>
        <v>0</v>
      </c>
      <c r="BS43" s="1635">
        <f ca="1">BS35*UW!BT652*(1-MIN(UW!$E$197:$O$197))</f>
        <v>0</v>
      </c>
      <c r="BT43" s="1635">
        <f ca="1">BT35*UW!BU652*(1-MIN(UW!$E$197:$O$197))</f>
        <v>0</v>
      </c>
      <c r="BU43" s="1635">
        <f ca="1">BU35*UW!BV652*(1-MIN(UW!$E$197:$O$197))</f>
        <v>0</v>
      </c>
      <c r="BV43" s="1635">
        <f ca="1">BV35*UW!BW652*(1-MIN(UW!$E$197:$O$197))</f>
        <v>0</v>
      </c>
      <c r="BW43" s="1635">
        <f ca="1">BW35*UW!BX652*(1-MIN(UW!$E$197:$O$197))</f>
        <v>0</v>
      </c>
      <c r="BX43" s="1635">
        <f ca="1">BX35*UW!BY652*(1-MIN(UW!$E$197:$O$197))</f>
        <v>0</v>
      </c>
      <c r="BY43" s="1635">
        <f ca="1">BY35*UW!BZ652*(1-MIN(UW!$E$197:$O$197))</f>
        <v>0</v>
      </c>
      <c r="BZ43" s="1635">
        <f ca="1">BZ35*UW!CA652*(1-MIN(UW!$E$197:$O$197))</f>
        <v>0</v>
      </c>
      <c r="CA43" s="1635">
        <f ca="1">CA35*UW!CB652*(1-MIN(UW!$E$197:$O$197))</f>
        <v>0</v>
      </c>
      <c r="CB43" s="1635">
        <f ca="1">CB35*UW!CC652*(1-MIN(UW!$E$197:$O$197))</f>
        <v>0</v>
      </c>
      <c r="CC43" s="1635">
        <f ca="1">CC35*UW!CD652*(1-MIN(UW!$E$197:$O$197))</f>
        <v>0</v>
      </c>
      <c r="CD43" s="1635">
        <f ca="1">CD35*UW!CE652*(1-MIN(UW!$E$197:$O$197))</f>
        <v>0</v>
      </c>
      <c r="CE43" s="1635">
        <f ca="1">CE35*UW!CF652*(1-MIN(UW!$E$197:$O$197))</f>
        <v>0</v>
      </c>
      <c r="CF43" s="1635">
        <f ca="1">CF35*UW!CG652*(1-MIN(UW!$E$197:$O$197))</f>
        <v>0</v>
      </c>
      <c r="CG43" s="1635">
        <f ca="1">CG35*UW!CH652*(1-MIN(UW!$E$197:$O$197))</f>
        <v>0</v>
      </c>
      <c r="CH43" s="1635">
        <f ca="1">CH35*UW!CI652*(1-MIN(UW!$E$197:$O$197))</f>
        <v>0</v>
      </c>
      <c r="CI43" s="1635">
        <f ca="1">CI35*UW!CJ652*(1-MIN(UW!$E$197:$O$197))</f>
        <v>0</v>
      </c>
      <c r="CJ43" s="1635">
        <f ca="1">CJ35*UW!CK652*(1-MIN(UW!$E$197:$O$197))</f>
        <v>0</v>
      </c>
      <c r="CK43" s="1635">
        <f ca="1">CK35*UW!CL652*(1-MIN(UW!$E$197:$O$197))</f>
        <v>0</v>
      </c>
      <c r="CL43" s="1635">
        <f ca="1">CL35*UW!CM652*(1-MIN(UW!$E$197:$O$197))</f>
        <v>0</v>
      </c>
      <c r="CM43" s="1635">
        <f ca="1">CM35*UW!CN652*(1-MIN(UW!$E$197:$O$197))</f>
        <v>0</v>
      </c>
      <c r="CN43" s="1635">
        <f ca="1">CN35*UW!CO652*(1-MIN(UW!$E$197:$O$197))</f>
        <v>0</v>
      </c>
      <c r="CO43" s="1635">
        <f ca="1">CO35*UW!CP652*(1-MIN(UW!$E$197:$O$197))</f>
        <v>0</v>
      </c>
      <c r="CP43" s="1635">
        <f ca="1">CP35*UW!CQ652*(1-MIN(UW!$E$197:$O$197))</f>
        <v>0</v>
      </c>
      <c r="CQ43" s="1635">
        <f ca="1">CQ35*UW!CR652*(1-MIN(UW!$E$197:$O$197))</f>
        <v>0</v>
      </c>
      <c r="CR43" s="1635">
        <f ca="1">CR35*UW!CS652*(1-MIN(UW!$E$197:$O$197))</f>
        <v>0</v>
      </c>
      <c r="CS43" s="1635">
        <f ca="1">CS35*UW!CT652*(1-MIN(UW!$E$197:$O$197))</f>
        <v>0</v>
      </c>
      <c r="CT43" s="1635">
        <f ca="1">CT35*UW!CU652*(1-MIN(UW!$E$197:$O$197))</f>
        <v>0</v>
      </c>
      <c r="CU43" s="1635">
        <f ca="1">CU35*UW!CV652*(1-MIN(UW!$E$197:$O$197))</f>
        <v>0</v>
      </c>
      <c r="CV43" s="1635">
        <f ca="1">CV35*UW!CW652*(1-MIN(UW!$E$197:$O$197))</f>
        <v>0</v>
      </c>
      <c r="CW43" s="1635">
        <f ca="1">CW35*UW!CX652*(1-MIN(UW!$E$197:$O$197))</f>
        <v>0</v>
      </c>
      <c r="CX43" s="1635">
        <f ca="1">CX35*UW!CY652*(1-MIN(UW!$E$197:$O$197))</f>
        <v>0</v>
      </c>
      <c r="CY43" s="1635">
        <f ca="1">CY35*UW!CZ652*(1-MIN(UW!$E$197:$O$197))</f>
        <v>0</v>
      </c>
      <c r="CZ43" s="1635">
        <f ca="1">CZ35*UW!DA652*(1-MIN(UW!$E$197:$O$197))</f>
        <v>0</v>
      </c>
      <c r="DA43" s="1635">
        <f ca="1">DA35*UW!DB652*(1-MIN(UW!$E$197:$O$197))</f>
        <v>0</v>
      </c>
      <c r="DB43" s="1635">
        <f ca="1">DB35*UW!DC652*(1-MIN(UW!$E$197:$O$197))</f>
        <v>0</v>
      </c>
      <c r="DC43" s="1635">
        <f ca="1">DC35*UW!DD652*(1-MIN(UW!$E$197:$O$197))</f>
        <v>0</v>
      </c>
      <c r="DD43" s="1635">
        <f ca="1">DD35*UW!DE652*(1-MIN(UW!$E$197:$O$197))</f>
        <v>0</v>
      </c>
      <c r="DE43" s="1635">
        <f ca="1">DE35*UW!DF652*(1-MIN(UW!$E$197:$O$197))</f>
        <v>0</v>
      </c>
      <c r="DF43" s="1635">
        <f ca="1">DF35*UW!DG652*(1-MIN(UW!$E$197:$O$197))</f>
        <v>0</v>
      </c>
      <c r="DG43" s="1635">
        <f ca="1">DG35*UW!DH652*(1-MIN(UW!$E$197:$O$197))</f>
        <v>0</v>
      </c>
      <c r="DH43" s="1635">
        <f ca="1">DH35*UW!DI652*(1-MIN(UW!$E$197:$O$197))</f>
        <v>0</v>
      </c>
      <c r="DI43" s="1635">
        <f ca="1">DI35*UW!DJ652*(1-MIN(UW!$E$197:$O$197))</f>
        <v>0</v>
      </c>
      <c r="DJ43" s="1635">
        <f ca="1">DJ35*UW!DK652*(1-MIN(UW!$E$197:$O$197))</f>
        <v>0</v>
      </c>
      <c r="DK43" s="1635">
        <f ca="1">DK35*UW!DL652*(1-MIN(UW!$E$197:$O$197))</f>
        <v>0</v>
      </c>
      <c r="DL43" s="1635">
        <f ca="1">DL35*UW!DM652*(1-MIN(UW!$E$197:$O$197))</f>
        <v>0</v>
      </c>
      <c r="DM43" s="1635">
        <f ca="1">DM35*UW!DN652*(1-MIN(UW!$E$197:$O$197))</f>
        <v>0</v>
      </c>
      <c r="DN43" s="1635">
        <f ca="1">DN35*UW!DO652*(1-MIN(UW!$E$197:$O$197))</f>
        <v>0</v>
      </c>
      <c r="DO43" s="1635">
        <f ca="1">DO35*UW!DP652*(1-MIN(UW!$E$197:$O$197))</f>
        <v>0</v>
      </c>
      <c r="DP43" s="1635">
        <f ca="1">DP35*UW!DQ652*(1-MIN(UW!$E$197:$O$197))</f>
        <v>0</v>
      </c>
      <c r="DQ43" s="1635">
        <f ca="1">DQ35*UW!DR652*(1-MIN(UW!$E$197:$O$197))</f>
        <v>0</v>
      </c>
      <c r="DR43" s="1635">
        <f ca="1">DR35*UW!DS652*(1-MIN(UW!$E$197:$O$197))</f>
        <v>0</v>
      </c>
      <c r="DS43" s="1635">
        <f ca="1">DS35*UW!DT652*(1-MIN(UW!$E$197:$O$197))</f>
        <v>0</v>
      </c>
      <c r="DT43" s="1635">
        <f ca="1">DT35*UW!DU652*(1-MIN(UW!$E$197:$O$197))</f>
        <v>0</v>
      </c>
      <c r="DU43" s="1635">
        <f ca="1">DU35*UW!DV652*(1-MIN(UW!$E$197:$O$197))</f>
        <v>0</v>
      </c>
      <c r="DV43" s="1635">
        <f ca="1">DV35*UW!DW652*(1-MIN(UW!$E$197:$O$197))</f>
        <v>0</v>
      </c>
      <c r="DW43" s="1635">
        <f ca="1">DW35*UW!DX652*(1-MIN(UW!$E$197:$O$197))</f>
        <v>0</v>
      </c>
      <c r="DX43" s="1635">
        <f ca="1">DX35*UW!DY652*(1-MIN(UW!$E$197:$O$197))</f>
        <v>0</v>
      </c>
      <c r="DY43" s="1635">
        <f ca="1">DY35*UW!DZ652*(1-MIN(UW!$E$197:$O$197))</f>
        <v>0</v>
      </c>
      <c r="DZ43" s="1635">
        <f ca="1">DZ35*UW!EA652*(1-MIN(UW!$E$197:$O$197))</f>
        <v>0</v>
      </c>
      <c r="EA43" s="1635">
        <f ca="1">EA35*UW!EB652*(1-MIN(UW!$E$197:$O$197))</f>
        <v>0</v>
      </c>
      <c r="EB43" s="1635">
        <f ca="1">EB35*UW!EC652*(1-MIN(UW!$E$197:$O$197))</f>
        <v>0</v>
      </c>
      <c r="EC43" s="1635">
        <f ca="1">EC35*UW!ED652*(1-MIN(UW!$E$197:$O$197))</f>
        <v>0</v>
      </c>
      <c r="ED43" s="1635">
        <f ca="1">ED35*UW!EE652*(1-MIN(UW!$E$197:$O$197))</f>
        <v>0</v>
      </c>
      <c r="EE43" s="1635">
        <f ca="1">EE35*UW!EF652*(1-MIN(UW!$E$197:$O$197))</f>
        <v>0</v>
      </c>
      <c r="EF43" s="1833"/>
      <c r="EG43" s="1833"/>
    </row>
    <row r="44" spans="2:137">
      <c r="B44" s="524" t="str">
        <f t="shared" si="42"/>
        <v>Expansion</v>
      </c>
      <c r="D44" s="1635">
        <f ca="1">D36*UW!E$665*(1-MIN(UW!$E$198:$O$198))</f>
        <v>0</v>
      </c>
      <c r="E44" s="1635">
        <f ca="1">E36*UW!F665*(1-MIN(UW!$E$198:$O$198))</f>
        <v>0</v>
      </c>
      <c r="F44" s="1635">
        <f ca="1">F36*UW!G665*(1-MIN(UW!$E$198:$O$198))</f>
        <v>0</v>
      </c>
      <c r="G44" s="1635">
        <f ca="1">G36*UW!H665*(1-MIN(UW!$E$198:$O$198))</f>
        <v>0</v>
      </c>
      <c r="H44" s="1635">
        <f ca="1">H36*UW!I665*(1-MIN(UW!$E$198:$O$198))</f>
        <v>0</v>
      </c>
      <c r="I44" s="1635">
        <f ca="1">I36*UW!J665*(1-MIN(UW!$E$198:$O$198))</f>
        <v>0</v>
      </c>
      <c r="J44" s="1635">
        <f ca="1">J36*UW!K665*(1-MIN(UW!$E$198:$O$198))</f>
        <v>0</v>
      </c>
      <c r="K44" s="1635">
        <f ca="1">K36*UW!L665*(1-MIN(UW!$E$198:$O$198))</f>
        <v>0</v>
      </c>
      <c r="L44" s="1635">
        <f ca="1">L36*UW!M665*(1-MIN(UW!$E$198:$O$198))</f>
        <v>0</v>
      </c>
      <c r="M44" s="1635">
        <f ca="1">M36*UW!N665*(1-MIN(UW!$E$198:$O$198))</f>
        <v>0</v>
      </c>
      <c r="N44" s="1635">
        <f ca="1">N36*UW!O665*(1-MIN(UW!$E$198:$O$198))</f>
        <v>0</v>
      </c>
      <c r="O44" s="1635">
        <f ca="1">O36*UW!P665*(1-MIN(UW!$E$198:$O$198))</f>
        <v>0</v>
      </c>
      <c r="P44" s="1635">
        <f ca="1">P36*UW!Q665*(1-MIN(UW!$E$198:$O$198))</f>
        <v>0</v>
      </c>
      <c r="Q44" s="1635">
        <f ca="1">Q36*UW!R665*(1-MIN(UW!$E$198:$O$198))</f>
        <v>0</v>
      </c>
      <c r="R44" s="1635">
        <f ca="1">R36*UW!S665*(1-MIN(UW!$E$198:$O$198))</f>
        <v>0</v>
      </c>
      <c r="S44" s="1635">
        <f ca="1">S36*UW!T665*(1-MIN(UW!$E$198:$O$198))</f>
        <v>0</v>
      </c>
      <c r="T44" s="1635">
        <f ca="1">T36*UW!U665*(1-MIN(UW!$E$198:$O$198))</f>
        <v>0</v>
      </c>
      <c r="U44" s="1635">
        <f ca="1">U36*UW!V665*(1-MIN(UW!$E$198:$O$198))</f>
        <v>0</v>
      </c>
      <c r="V44" s="1635">
        <f ca="1">V36*UW!W665*(1-MIN(UW!$E$198:$O$198))</f>
        <v>0</v>
      </c>
      <c r="W44" s="1635">
        <f ca="1">W36*UW!X665*(1-MIN(UW!$E$198:$O$198))</f>
        <v>0</v>
      </c>
      <c r="X44" s="1635">
        <f ca="1">X36*UW!Y665*(1-MIN(UW!$E$198:$O$198))</f>
        <v>0</v>
      </c>
      <c r="Y44" s="1635">
        <f ca="1">Y36*UW!Z665*(1-MIN(UW!$E$198:$O$198))</f>
        <v>0</v>
      </c>
      <c r="Z44" s="1635">
        <f ca="1">Z36*UW!AA665*(1-MIN(UW!$E$198:$O$198))</f>
        <v>0</v>
      </c>
      <c r="AA44" s="1635">
        <f ca="1">AA36*UW!AB665*(1-MIN(UW!$E$198:$O$198))</f>
        <v>0</v>
      </c>
      <c r="AB44" s="1635">
        <f ca="1">AB36*UW!AC665*(1-MIN(UW!$E$198:$O$198))</f>
        <v>0</v>
      </c>
      <c r="AC44" s="1635">
        <f ca="1">AC36*UW!AD665*(1-MIN(UW!$E$198:$O$198))</f>
        <v>0</v>
      </c>
      <c r="AD44" s="1635">
        <f ca="1">AD36*UW!AE665*(1-MIN(UW!$E$198:$O$198))</f>
        <v>0</v>
      </c>
      <c r="AE44" s="1635">
        <f ca="1">AE36*UW!AF665*(1-MIN(UW!$E$198:$O$198))</f>
        <v>0</v>
      </c>
      <c r="AF44" s="1635">
        <f ca="1">AF36*UW!AG665*(1-MIN(UW!$E$198:$O$198))</f>
        <v>0</v>
      </c>
      <c r="AG44" s="1635">
        <f ca="1">AG36*UW!AH665*(1-MIN(UW!$E$198:$O$198))</f>
        <v>0</v>
      </c>
      <c r="AH44" s="1635">
        <f ca="1">AH36*UW!AI665*(1-MIN(UW!$E$198:$O$198))</f>
        <v>0</v>
      </c>
      <c r="AI44" s="1635">
        <f ca="1">AI36*UW!AJ665*(1-MIN(UW!$E$198:$O$198))</f>
        <v>0</v>
      </c>
      <c r="AJ44" s="1635">
        <f ca="1">AJ36*UW!AK665*(1-MIN(UW!$E$198:$O$198))</f>
        <v>0</v>
      </c>
      <c r="AK44" s="1635">
        <f ca="1">AK36*UW!AL665*(1-MIN(UW!$E$198:$O$198))</f>
        <v>0</v>
      </c>
      <c r="AL44" s="1635">
        <f ca="1">AL36*UW!AM665*(1-MIN(UW!$E$198:$O$198))</f>
        <v>0</v>
      </c>
      <c r="AM44" s="1635">
        <f ca="1">AM36*UW!AN665*(1-MIN(UW!$E$198:$O$198))</f>
        <v>0</v>
      </c>
      <c r="AN44" s="1635">
        <f ca="1">AN36*UW!AO665*(1-MIN(UW!$E$198:$O$198))</f>
        <v>0</v>
      </c>
      <c r="AO44" s="1635">
        <f ca="1">AO36*UW!AP665*(1-MIN(UW!$E$198:$O$198))</f>
        <v>0</v>
      </c>
      <c r="AP44" s="1635">
        <f ca="1">AP36*UW!AQ665*(1-MIN(UW!$E$198:$O$198))</f>
        <v>0</v>
      </c>
      <c r="AQ44" s="1635">
        <f ca="1">AQ36*UW!AR665*(1-MIN(UW!$E$198:$O$198))</f>
        <v>0</v>
      </c>
      <c r="AR44" s="1635">
        <f ca="1">AR36*UW!AS665*(1-MIN(UW!$E$198:$O$198))</f>
        <v>0</v>
      </c>
      <c r="AS44" s="1635">
        <f ca="1">AS36*UW!AT665*(1-MIN(UW!$E$198:$O$198))</f>
        <v>0</v>
      </c>
      <c r="AT44" s="1635">
        <f ca="1">AT36*UW!AU665*(1-MIN(UW!$E$198:$O$198))</f>
        <v>0</v>
      </c>
      <c r="AU44" s="1635">
        <f ca="1">AU36*UW!AV665*(1-MIN(UW!$E$198:$O$198))</f>
        <v>0</v>
      </c>
      <c r="AV44" s="1635">
        <f ca="1">AV36*UW!AW665*(1-MIN(UW!$E$198:$O$198))</f>
        <v>0</v>
      </c>
      <c r="AW44" s="1635">
        <f ca="1">AW36*UW!AX665*(1-MIN(UW!$E$198:$O$198))</f>
        <v>0</v>
      </c>
      <c r="AX44" s="1635">
        <f ca="1">AX36*UW!AY665*(1-MIN(UW!$E$198:$O$198))</f>
        <v>0</v>
      </c>
      <c r="AY44" s="1635">
        <f ca="1">AY36*UW!AZ665*(1-MIN(UW!$E$198:$O$198))</f>
        <v>0</v>
      </c>
      <c r="AZ44" s="1635">
        <f ca="1">AZ36*UW!BA665*(1-MIN(UW!$E$198:$O$198))</f>
        <v>0</v>
      </c>
      <c r="BA44" s="1635">
        <f ca="1">BA36*UW!BB665*(1-MIN(UW!$E$198:$O$198))</f>
        <v>0</v>
      </c>
      <c r="BB44" s="1635">
        <f ca="1">BB36*UW!BC665*(1-MIN(UW!$E$198:$O$198))</f>
        <v>0</v>
      </c>
      <c r="BC44" s="1635">
        <f ca="1">BC36*UW!BD665*(1-MIN(UW!$E$198:$O$198))</f>
        <v>0</v>
      </c>
      <c r="BD44" s="1635">
        <f ca="1">BD36*UW!BE665*(1-MIN(UW!$E$198:$O$198))</f>
        <v>0</v>
      </c>
      <c r="BE44" s="1635">
        <f ca="1">BE36*UW!BF665*(1-MIN(UW!$E$198:$O$198))</f>
        <v>0</v>
      </c>
      <c r="BF44" s="1635">
        <f ca="1">BF36*UW!BG665*(1-MIN(UW!$E$198:$O$198))</f>
        <v>0</v>
      </c>
      <c r="BG44" s="1635">
        <f ca="1">BG36*UW!BH665*(1-MIN(UW!$E$198:$O$198))</f>
        <v>0</v>
      </c>
      <c r="BH44" s="1635">
        <f ca="1">BH36*UW!BI665*(1-MIN(UW!$E$198:$O$198))</f>
        <v>0</v>
      </c>
      <c r="BI44" s="1635">
        <f ca="1">BI36*UW!BJ665*(1-MIN(UW!$E$198:$O$198))</f>
        <v>0</v>
      </c>
      <c r="BJ44" s="1635">
        <f ca="1">BJ36*UW!BK665*(1-MIN(UW!$E$198:$O$198))</f>
        <v>0</v>
      </c>
      <c r="BK44" s="1635">
        <f ca="1">BK36*UW!BL665*(1-MIN(UW!$E$198:$O$198))</f>
        <v>0</v>
      </c>
      <c r="BL44" s="1635">
        <f ca="1">BL36*UW!BM665*(1-MIN(UW!$E$198:$O$198))</f>
        <v>0</v>
      </c>
      <c r="BM44" s="1635">
        <f ca="1">BM36*UW!BN665*(1-MIN(UW!$E$198:$O$198))</f>
        <v>0</v>
      </c>
      <c r="BN44" s="1635">
        <f ca="1">BN36*UW!BO665*(1-MIN(UW!$E$198:$O$198))</f>
        <v>0</v>
      </c>
      <c r="BO44" s="1635">
        <f ca="1">BO36*UW!BP665*(1-MIN(UW!$E$198:$O$198))</f>
        <v>0</v>
      </c>
      <c r="BP44" s="1635">
        <f ca="1">BP36*UW!BQ665*(1-MIN(UW!$E$198:$O$198))</f>
        <v>0</v>
      </c>
      <c r="BQ44" s="1635">
        <f ca="1">BQ36*UW!BR665*(1-MIN(UW!$E$198:$O$198))</f>
        <v>0</v>
      </c>
      <c r="BR44" s="1635">
        <f ca="1">BR36*UW!BS665*(1-MIN(UW!$E$198:$O$198))</f>
        <v>0</v>
      </c>
      <c r="BS44" s="1635">
        <f ca="1">BS36*UW!BT665*(1-MIN(UW!$E$198:$O$198))</f>
        <v>0</v>
      </c>
      <c r="BT44" s="1635">
        <f ca="1">BT36*UW!BU665*(1-MIN(UW!$E$198:$O$198))</f>
        <v>0</v>
      </c>
      <c r="BU44" s="1635">
        <f ca="1">BU36*UW!BV665*(1-MIN(UW!$E$198:$O$198))</f>
        <v>0</v>
      </c>
      <c r="BV44" s="1635">
        <f ca="1">BV36*UW!BW665*(1-MIN(UW!$E$198:$O$198))</f>
        <v>0</v>
      </c>
      <c r="BW44" s="1635">
        <f ca="1">BW36*UW!BX665*(1-MIN(UW!$E$198:$O$198))</f>
        <v>0</v>
      </c>
      <c r="BX44" s="1635">
        <f ca="1">BX36*UW!BY665*(1-MIN(UW!$E$198:$O$198))</f>
        <v>0</v>
      </c>
      <c r="BY44" s="1635">
        <f ca="1">BY36*UW!BZ665*(1-MIN(UW!$E$198:$O$198))</f>
        <v>0</v>
      </c>
      <c r="BZ44" s="1635">
        <f ca="1">BZ36*UW!CA665*(1-MIN(UW!$E$198:$O$198))</f>
        <v>0</v>
      </c>
      <c r="CA44" s="1635">
        <f ca="1">CA36*UW!CB665*(1-MIN(UW!$E$198:$O$198))</f>
        <v>0</v>
      </c>
      <c r="CB44" s="1635">
        <f ca="1">CB36*UW!CC665*(1-MIN(UW!$E$198:$O$198))</f>
        <v>0</v>
      </c>
      <c r="CC44" s="1635">
        <f ca="1">CC36*UW!CD665*(1-MIN(UW!$E$198:$O$198))</f>
        <v>0</v>
      </c>
      <c r="CD44" s="1635">
        <f ca="1">CD36*UW!CE665*(1-MIN(UW!$E$198:$O$198))</f>
        <v>0</v>
      </c>
      <c r="CE44" s="1635">
        <f ca="1">CE36*UW!CF665*(1-MIN(UW!$E$198:$O$198))</f>
        <v>0</v>
      </c>
      <c r="CF44" s="1635">
        <f ca="1">CF36*UW!CG665*(1-MIN(UW!$E$198:$O$198))</f>
        <v>0</v>
      </c>
      <c r="CG44" s="1635">
        <f ca="1">CG36*UW!CH665*(1-MIN(UW!$E$198:$O$198))</f>
        <v>0</v>
      </c>
      <c r="CH44" s="1635">
        <f ca="1">CH36*UW!CI665*(1-MIN(UW!$E$198:$O$198))</f>
        <v>0</v>
      </c>
      <c r="CI44" s="1635">
        <f ca="1">CI36*UW!CJ665*(1-MIN(UW!$E$198:$O$198))</f>
        <v>0</v>
      </c>
      <c r="CJ44" s="1635">
        <f ca="1">CJ36*UW!CK665*(1-MIN(UW!$E$198:$O$198))</f>
        <v>0</v>
      </c>
      <c r="CK44" s="1635">
        <f ca="1">CK36*UW!CL665*(1-MIN(UW!$E$198:$O$198))</f>
        <v>0</v>
      </c>
      <c r="CL44" s="1635">
        <f ca="1">CL36*UW!CM665*(1-MIN(UW!$E$198:$O$198))</f>
        <v>0</v>
      </c>
      <c r="CM44" s="1635">
        <f ca="1">CM36*UW!CN665*(1-MIN(UW!$E$198:$O$198))</f>
        <v>0</v>
      </c>
      <c r="CN44" s="1635">
        <f ca="1">CN36*UW!CO665*(1-MIN(UW!$E$198:$O$198))</f>
        <v>0</v>
      </c>
      <c r="CO44" s="1635">
        <f ca="1">CO36*UW!CP665*(1-MIN(UW!$E$198:$O$198))</f>
        <v>0</v>
      </c>
      <c r="CP44" s="1635">
        <f ca="1">CP36*UW!CQ665*(1-MIN(UW!$E$198:$O$198))</f>
        <v>0</v>
      </c>
      <c r="CQ44" s="1635">
        <f ca="1">CQ36*UW!CR665*(1-MIN(UW!$E$198:$O$198))</f>
        <v>0</v>
      </c>
      <c r="CR44" s="1635">
        <f ca="1">CR36*UW!CS665*(1-MIN(UW!$E$198:$O$198))</f>
        <v>0</v>
      </c>
      <c r="CS44" s="1635">
        <f ca="1">CS36*UW!CT665*(1-MIN(UW!$E$198:$O$198))</f>
        <v>0</v>
      </c>
      <c r="CT44" s="1635">
        <f ca="1">CT36*UW!CU665*(1-MIN(UW!$E$198:$O$198))</f>
        <v>0</v>
      </c>
      <c r="CU44" s="1635">
        <f ca="1">CU36*UW!CV665*(1-MIN(UW!$E$198:$O$198))</f>
        <v>0</v>
      </c>
      <c r="CV44" s="1635">
        <f ca="1">CV36*UW!CW665*(1-MIN(UW!$E$198:$O$198))</f>
        <v>0</v>
      </c>
      <c r="CW44" s="1635">
        <f ca="1">CW36*UW!CX665*(1-MIN(UW!$E$198:$O$198))</f>
        <v>0</v>
      </c>
      <c r="CX44" s="1635">
        <f ca="1">CX36*UW!CY665*(1-MIN(UW!$E$198:$O$198))</f>
        <v>0</v>
      </c>
      <c r="CY44" s="1635">
        <f ca="1">CY36*UW!CZ665*(1-MIN(UW!$E$198:$O$198))</f>
        <v>0</v>
      </c>
      <c r="CZ44" s="1635">
        <f ca="1">CZ36*UW!DA665*(1-MIN(UW!$E$198:$O$198))</f>
        <v>0</v>
      </c>
      <c r="DA44" s="1635">
        <f ca="1">DA36*UW!DB665*(1-MIN(UW!$E$198:$O$198))</f>
        <v>0</v>
      </c>
      <c r="DB44" s="1635">
        <f ca="1">DB36*UW!DC665*(1-MIN(UW!$E$198:$O$198))</f>
        <v>0</v>
      </c>
      <c r="DC44" s="1635">
        <f ca="1">DC36*UW!DD665*(1-MIN(UW!$E$198:$O$198))</f>
        <v>0</v>
      </c>
      <c r="DD44" s="1635">
        <f ca="1">DD36*UW!DE665*(1-MIN(UW!$E$198:$O$198))</f>
        <v>0</v>
      </c>
      <c r="DE44" s="1635">
        <f ca="1">DE36*UW!DF665*(1-MIN(UW!$E$198:$O$198))</f>
        <v>0</v>
      </c>
      <c r="DF44" s="1635">
        <f ca="1">DF36*UW!DG665*(1-MIN(UW!$E$198:$O$198))</f>
        <v>0</v>
      </c>
      <c r="DG44" s="1635">
        <f ca="1">DG36*UW!DH665*(1-MIN(UW!$E$198:$O$198))</f>
        <v>0</v>
      </c>
      <c r="DH44" s="1635">
        <f ca="1">DH36*UW!DI665*(1-MIN(UW!$E$198:$O$198))</f>
        <v>0</v>
      </c>
      <c r="DI44" s="1635">
        <f ca="1">DI36*UW!DJ665*(1-MIN(UW!$E$198:$O$198))</f>
        <v>0</v>
      </c>
      <c r="DJ44" s="1635">
        <f ca="1">DJ36*UW!DK665*(1-MIN(UW!$E$198:$O$198))</f>
        <v>0</v>
      </c>
      <c r="DK44" s="1635">
        <f ca="1">DK36*UW!DL665*(1-MIN(UW!$E$198:$O$198))</f>
        <v>0</v>
      </c>
      <c r="DL44" s="1635">
        <f ca="1">DL36*UW!DM665*(1-MIN(UW!$E$198:$O$198))</f>
        <v>0</v>
      </c>
      <c r="DM44" s="1635">
        <f ca="1">DM36*UW!DN665*(1-MIN(UW!$E$198:$O$198))</f>
        <v>0</v>
      </c>
      <c r="DN44" s="1635">
        <f ca="1">DN36*UW!DO665*(1-MIN(UW!$E$198:$O$198))</f>
        <v>0</v>
      </c>
      <c r="DO44" s="1635">
        <f ca="1">DO36*UW!DP665*(1-MIN(UW!$E$198:$O$198))</f>
        <v>0</v>
      </c>
      <c r="DP44" s="1635">
        <f ca="1">DP36*UW!DQ665*(1-MIN(UW!$E$198:$O$198))</f>
        <v>0</v>
      </c>
      <c r="DQ44" s="1635">
        <f ca="1">DQ36*UW!DR665*(1-MIN(UW!$E$198:$O$198))</f>
        <v>0</v>
      </c>
      <c r="DR44" s="1635">
        <f ca="1">DR36*UW!DS665*(1-MIN(UW!$E$198:$O$198))</f>
        <v>0</v>
      </c>
      <c r="DS44" s="1635">
        <f ca="1">DS36*UW!DT665*(1-MIN(UW!$E$198:$O$198))</f>
        <v>0</v>
      </c>
      <c r="DT44" s="1635">
        <f ca="1">DT36*UW!DU665*(1-MIN(UW!$E$198:$O$198))</f>
        <v>0</v>
      </c>
      <c r="DU44" s="1635">
        <f ca="1">DU36*UW!DV665*(1-MIN(UW!$E$198:$O$198))</f>
        <v>0</v>
      </c>
      <c r="DV44" s="1635">
        <f ca="1">DV36*UW!DW665*(1-MIN(UW!$E$198:$O$198))</f>
        <v>0</v>
      </c>
      <c r="DW44" s="1635">
        <f ca="1">DW36*UW!DX665*(1-MIN(UW!$E$198:$O$198))</f>
        <v>0</v>
      </c>
      <c r="DX44" s="1635">
        <f ca="1">DX36*UW!DY665*(1-MIN(UW!$E$198:$O$198))</f>
        <v>0</v>
      </c>
      <c r="DY44" s="1635">
        <f ca="1">DY36*UW!DZ665*(1-MIN(UW!$E$198:$O$198))</f>
        <v>0</v>
      </c>
      <c r="DZ44" s="1635">
        <f ca="1">DZ36*UW!EA665*(1-MIN(UW!$E$198:$O$198))</f>
        <v>0</v>
      </c>
      <c r="EA44" s="1635">
        <f ca="1">EA36*UW!EB665*(1-MIN(UW!$E$198:$O$198))</f>
        <v>0</v>
      </c>
      <c r="EB44" s="1635">
        <f ca="1">EB36*UW!EC665*(1-MIN(UW!$E$198:$O$198))</f>
        <v>0</v>
      </c>
      <c r="EC44" s="1635">
        <f ca="1">EC36*UW!ED665*(1-MIN(UW!$E$198:$O$198))</f>
        <v>0</v>
      </c>
      <c r="ED44" s="1635">
        <f ca="1">ED36*UW!EE665*(1-MIN(UW!$E$198:$O$198))</f>
        <v>0</v>
      </c>
      <c r="EE44" s="1635">
        <f ca="1">EE36*UW!EF665*(1-MIN(UW!$E$198:$O$198))</f>
        <v>0</v>
      </c>
      <c r="EF44" s="1833"/>
      <c r="EG44" s="1833"/>
    </row>
    <row r="45" spans="2:137">
      <c r="B45" s="353" t="s">
        <v>1324</v>
      </c>
      <c r="C45" s="525"/>
      <c r="D45" s="1793" t="e">
        <f t="shared" ref="D45:AI45" ca="1" si="43">SUM(D40:D44)</f>
        <v>#DIV/0!</v>
      </c>
      <c r="E45" s="1793" t="e">
        <f t="shared" ca="1" si="43"/>
        <v>#DIV/0!</v>
      </c>
      <c r="F45" s="1793" t="e">
        <f t="shared" ca="1" si="43"/>
        <v>#DIV/0!</v>
      </c>
      <c r="G45" s="1793" t="e">
        <f t="shared" ca="1" si="43"/>
        <v>#DIV/0!</v>
      </c>
      <c r="H45" s="1793" t="e">
        <f t="shared" ca="1" si="43"/>
        <v>#DIV/0!</v>
      </c>
      <c r="I45" s="1793" t="e">
        <f t="shared" ca="1" si="43"/>
        <v>#DIV/0!</v>
      </c>
      <c r="J45" s="1793" t="e">
        <f t="shared" ca="1" si="43"/>
        <v>#DIV/0!</v>
      </c>
      <c r="K45" s="1793" t="e">
        <f t="shared" ca="1" si="43"/>
        <v>#DIV/0!</v>
      </c>
      <c r="L45" s="1793" t="e">
        <f t="shared" ca="1" si="43"/>
        <v>#DIV/0!</v>
      </c>
      <c r="M45" s="1793" t="e">
        <f t="shared" ca="1" si="43"/>
        <v>#DIV/0!</v>
      </c>
      <c r="N45" s="1793" t="e">
        <f t="shared" ca="1" si="43"/>
        <v>#DIV/0!</v>
      </c>
      <c r="O45" s="1793" t="e">
        <f t="shared" ca="1" si="43"/>
        <v>#DIV/0!</v>
      </c>
      <c r="P45" s="1793" t="e">
        <f t="shared" ca="1" si="43"/>
        <v>#DIV/0!</v>
      </c>
      <c r="Q45" s="1793" t="e">
        <f t="shared" ca="1" si="43"/>
        <v>#DIV/0!</v>
      </c>
      <c r="R45" s="1793" t="e">
        <f t="shared" ca="1" si="43"/>
        <v>#DIV/0!</v>
      </c>
      <c r="S45" s="1793" t="e">
        <f t="shared" ca="1" si="43"/>
        <v>#DIV/0!</v>
      </c>
      <c r="T45" s="1793" t="e">
        <f t="shared" ca="1" si="43"/>
        <v>#DIV/0!</v>
      </c>
      <c r="U45" s="1793" t="e">
        <f t="shared" ca="1" si="43"/>
        <v>#DIV/0!</v>
      </c>
      <c r="V45" s="1793" t="e">
        <f t="shared" ca="1" si="43"/>
        <v>#DIV/0!</v>
      </c>
      <c r="W45" s="1793" t="e">
        <f t="shared" ca="1" si="43"/>
        <v>#DIV/0!</v>
      </c>
      <c r="X45" s="1793" t="e">
        <f t="shared" ca="1" si="43"/>
        <v>#DIV/0!</v>
      </c>
      <c r="Y45" s="1793" t="e">
        <f t="shared" ca="1" si="43"/>
        <v>#DIV/0!</v>
      </c>
      <c r="Z45" s="1793" t="e">
        <f t="shared" ca="1" si="43"/>
        <v>#DIV/0!</v>
      </c>
      <c r="AA45" s="1793" t="e">
        <f t="shared" ca="1" si="43"/>
        <v>#DIV/0!</v>
      </c>
      <c r="AB45" s="1793" t="e">
        <f t="shared" ca="1" si="43"/>
        <v>#DIV/0!</v>
      </c>
      <c r="AC45" s="1793" t="e">
        <f t="shared" ca="1" si="43"/>
        <v>#DIV/0!</v>
      </c>
      <c r="AD45" s="1793" t="e">
        <f t="shared" ca="1" si="43"/>
        <v>#DIV/0!</v>
      </c>
      <c r="AE45" s="1793" t="e">
        <f t="shared" ca="1" si="43"/>
        <v>#DIV/0!</v>
      </c>
      <c r="AF45" s="1793" t="e">
        <f t="shared" ca="1" si="43"/>
        <v>#DIV/0!</v>
      </c>
      <c r="AG45" s="1793" t="e">
        <f t="shared" ca="1" si="43"/>
        <v>#DIV/0!</v>
      </c>
      <c r="AH45" s="1793" t="e">
        <f t="shared" ca="1" si="43"/>
        <v>#DIV/0!</v>
      </c>
      <c r="AI45" s="1793" t="e">
        <f t="shared" ca="1" si="43"/>
        <v>#DIV/0!</v>
      </c>
      <c r="AJ45" s="1793" t="e">
        <f t="shared" ref="AJ45:BO45" ca="1" si="44">SUM(AJ40:AJ44)</f>
        <v>#DIV/0!</v>
      </c>
      <c r="AK45" s="1793" t="e">
        <f t="shared" ca="1" si="44"/>
        <v>#DIV/0!</v>
      </c>
      <c r="AL45" s="1793" t="e">
        <f t="shared" ca="1" si="44"/>
        <v>#DIV/0!</v>
      </c>
      <c r="AM45" s="1793" t="e">
        <f t="shared" ca="1" si="44"/>
        <v>#DIV/0!</v>
      </c>
      <c r="AN45" s="1793" t="e">
        <f t="shared" ca="1" si="44"/>
        <v>#DIV/0!</v>
      </c>
      <c r="AO45" s="1793" t="e">
        <f t="shared" ca="1" si="44"/>
        <v>#DIV/0!</v>
      </c>
      <c r="AP45" s="1793" t="e">
        <f t="shared" ca="1" si="44"/>
        <v>#DIV/0!</v>
      </c>
      <c r="AQ45" s="1793" t="e">
        <f t="shared" ca="1" si="44"/>
        <v>#DIV/0!</v>
      </c>
      <c r="AR45" s="1793" t="e">
        <f t="shared" ca="1" si="44"/>
        <v>#DIV/0!</v>
      </c>
      <c r="AS45" s="1793" t="e">
        <f t="shared" ca="1" si="44"/>
        <v>#DIV/0!</v>
      </c>
      <c r="AT45" s="1793" t="e">
        <f t="shared" ca="1" si="44"/>
        <v>#DIV/0!</v>
      </c>
      <c r="AU45" s="1793" t="e">
        <f t="shared" ca="1" si="44"/>
        <v>#DIV/0!</v>
      </c>
      <c r="AV45" s="1793" t="e">
        <f t="shared" ca="1" si="44"/>
        <v>#DIV/0!</v>
      </c>
      <c r="AW45" s="1793" t="e">
        <f t="shared" ca="1" si="44"/>
        <v>#DIV/0!</v>
      </c>
      <c r="AX45" s="1793" t="e">
        <f t="shared" ca="1" si="44"/>
        <v>#DIV/0!</v>
      </c>
      <c r="AY45" s="1793" t="e">
        <f t="shared" ca="1" si="44"/>
        <v>#DIV/0!</v>
      </c>
      <c r="AZ45" s="1793" t="e">
        <f t="shared" ca="1" si="44"/>
        <v>#DIV/0!</v>
      </c>
      <c r="BA45" s="1793" t="e">
        <f t="shared" ca="1" si="44"/>
        <v>#DIV/0!</v>
      </c>
      <c r="BB45" s="1793" t="e">
        <f t="shared" ca="1" si="44"/>
        <v>#DIV/0!</v>
      </c>
      <c r="BC45" s="1793" t="e">
        <f t="shared" ca="1" si="44"/>
        <v>#DIV/0!</v>
      </c>
      <c r="BD45" s="1793" t="e">
        <f t="shared" ca="1" si="44"/>
        <v>#DIV/0!</v>
      </c>
      <c r="BE45" s="1793" t="e">
        <f t="shared" ca="1" si="44"/>
        <v>#DIV/0!</v>
      </c>
      <c r="BF45" s="1793" t="e">
        <f t="shared" ca="1" si="44"/>
        <v>#DIV/0!</v>
      </c>
      <c r="BG45" s="1793" t="e">
        <f t="shared" ca="1" si="44"/>
        <v>#DIV/0!</v>
      </c>
      <c r="BH45" s="1793" t="e">
        <f t="shared" ca="1" si="44"/>
        <v>#DIV/0!</v>
      </c>
      <c r="BI45" s="1793" t="e">
        <f t="shared" ca="1" si="44"/>
        <v>#DIV/0!</v>
      </c>
      <c r="BJ45" s="1793" t="e">
        <f t="shared" ca="1" si="44"/>
        <v>#DIV/0!</v>
      </c>
      <c r="BK45" s="1793" t="e">
        <f t="shared" ca="1" si="44"/>
        <v>#DIV/0!</v>
      </c>
      <c r="BL45" s="1793" t="e">
        <f t="shared" ca="1" si="44"/>
        <v>#DIV/0!</v>
      </c>
      <c r="BM45" s="1793" t="e">
        <f t="shared" ca="1" si="44"/>
        <v>#DIV/0!</v>
      </c>
      <c r="BN45" s="1793" t="e">
        <f t="shared" ca="1" si="44"/>
        <v>#DIV/0!</v>
      </c>
      <c r="BO45" s="1793" t="e">
        <f t="shared" ca="1" si="44"/>
        <v>#DIV/0!</v>
      </c>
      <c r="BP45" s="1793" t="e">
        <f t="shared" ref="BP45:CU45" ca="1" si="45">SUM(BP40:BP44)</f>
        <v>#DIV/0!</v>
      </c>
      <c r="BQ45" s="1793" t="e">
        <f t="shared" ca="1" si="45"/>
        <v>#DIV/0!</v>
      </c>
      <c r="BR45" s="1793" t="e">
        <f t="shared" ca="1" si="45"/>
        <v>#DIV/0!</v>
      </c>
      <c r="BS45" s="1793" t="e">
        <f t="shared" ca="1" si="45"/>
        <v>#DIV/0!</v>
      </c>
      <c r="BT45" s="1793" t="e">
        <f t="shared" ca="1" si="45"/>
        <v>#DIV/0!</v>
      </c>
      <c r="BU45" s="1793" t="e">
        <f t="shared" ca="1" si="45"/>
        <v>#DIV/0!</v>
      </c>
      <c r="BV45" s="1793" t="e">
        <f t="shared" ca="1" si="45"/>
        <v>#DIV/0!</v>
      </c>
      <c r="BW45" s="1793" t="e">
        <f t="shared" ca="1" si="45"/>
        <v>#DIV/0!</v>
      </c>
      <c r="BX45" s="1793" t="e">
        <f t="shared" ca="1" si="45"/>
        <v>#DIV/0!</v>
      </c>
      <c r="BY45" s="1793" t="e">
        <f t="shared" ca="1" si="45"/>
        <v>#DIV/0!</v>
      </c>
      <c r="BZ45" s="1793" t="e">
        <f t="shared" ca="1" si="45"/>
        <v>#DIV/0!</v>
      </c>
      <c r="CA45" s="1793" t="e">
        <f t="shared" ca="1" si="45"/>
        <v>#DIV/0!</v>
      </c>
      <c r="CB45" s="1793" t="e">
        <f t="shared" ca="1" si="45"/>
        <v>#DIV/0!</v>
      </c>
      <c r="CC45" s="1793" t="e">
        <f t="shared" ca="1" si="45"/>
        <v>#DIV/0!</v>
      </c>
      <c r="CD45" s="1793" t="e">
        <f t="shared" ca="1" si="45"/>
        <v>#DIV/0!</v>
      </c>
      <c r="CE45" s="1793" t="e">
        <f t="shared" ca="1" si="45"/>
        <v>#DIV/0!</v>
      </c>
      <c r="CF45" s="1793" t="e">
        <f t="shared" ca="1" si="45"/>
        <v>#DIV/0!</v>
      </c>
      <c r="CG45" s="1793" t="e">
        <f t="shared" ca="1" si="45"/>
        <v>#DIV/0!</v>
      </c>
      <c r="CH45" s="1793" t="e">
        <f t="shared" ca="1" si="45"/>
        <v>#DIV/0!</v>
      </c>
      <c r="CI45" s="1793" t="e">
        <f t="shared" ca="1" si="45"/>
        <v>#DIV/0!</v>
      </c>
      <c r="CJ45" s="1793" t="e">
        <f t="shared" ca="1" si="45"/>
        <v>#DIV/0!</v>
      </c>
      <c r="CK45" s="1793" t="e">
        <f t="shared" ca="1" si="45"/>
        <v>#DIV/0!</v>
      </c>
      <c r="CL45" s="1793" t="e">
        <f t="shared" ca="1" si="45"/>
        <v>#DIV/0!</v>
      </c>
      <c r="CM45" s="1793" t="e">
        <f t="shared" ca="1" si="45"/>
        <v>#DIV/0!</v>
      </c>
      <c r="CN45" s="1793" t="e">
        <f t="shared" ca="1" si="45"/>
        <v>#DIV/0!</v>
      </c>
      <c r="CO45" s="1793" t="e">
        <f t="shared" ca="1" si="45"/>
        <v>#DIV/0!</v>
      </c>
      <c r="CP45" s="1793" t="e">
        <f t="shared" ca="1" si="45"/>
        <v>#DIV/0!</v>
      </c>
      <c r="CQ45" s="1793" t="e">
        <f t="shared" ca="1" si="45"/>
        <v>#DIV/0!</v>
      </c>
      <c r="CR45" s="1793" t="e">
        <f t="shared" ca="1" si="45"/>
        <v>#DIV/0!</v>
      </c>
      <c r="CS45" s="1793" t="e">
        <f t="shared" ca="1" si="45"/>
        <v>#DIV/0!</v>
      </c>
      <c r="CT45" s="1793" t="e">
        <f t="shared" ca="1" si="45"/>
        <v>#DIV/0!</v>
      </c>
      <c r="CU45" s="1793" t="e">
        <f t="shared" ca="1" si="45"/>
        <v>#DIV/0!</v>
      </c>
      <c r="CV45" s="1793" t="e">
        <f t="shared" ref="CV45:EA45" ca="1" si="46">SUM(CV40:CV44)</f>
        <v>#DIV/0!</v>
      </c>
      <c r="CW45" s="1793" t="e">
        <f t="shared" ca="1" si="46"/>
        <v>#DIV/0!</v>
      </c>
      <c r="CX45" s="1793" t="e">
        <f t="shared" ca="1" si="46"/>
        <v>#DIV/0!</v>
      </c>
      <c r="CY45" s="1793" t="e">
        <f t="shared" ca="1" si="46"/>
        <v>#DIV/0!</v>
      </c>
      <c r="CZ45" s="1793" t="e">
        <f t="shared" ca="1" si="46"/>
        <v>#DIV/0!</v>
      </c>
      <c r="DA45" s="1793" t="e">
        <f t="shared" ca="1" si="46"/>
        <v>#DIV/0!</v>
      </c>
      <c r="DB45" s="1793" t="e">
        <f t="shared" ca="1" si="46"/>
        <v>#DIV/0!</v>
      </c>
      <c r="DC45" s="1793" t="e">
        <f t="shared" ca="1" si="46"/>
        <v>#DIV/0!</v>
      </c>
      <c r="DD45" s="1793" t="e">
        <f t="shared" ca="1" si="46"/>
        <v>#DIV/0!</v>
      </c>
      <c r="DE45" s="1793" t="e">
        <f t="shared" ca="1" si="46"/>
        <v>#DIV/0!</v>
      </c>
      <c r="DF45" s="1793" t="e">
        <f t="shared" ca="1" si="46"/>
        <v>#DIV/0!</v>
      </c>
      <c r="DG45" s="1793" t="e">
        <f t="shared" ca="1" si="46"/>
        <v>#DIV/0!</v>
      </c>
      <c r="DH45" s="1793" t="e">
        <f t="shared" ca="1" si="46"/>
        <v>#DIV/0!</v>
      </c>
      <c r="DI45" s="1793" t="e">
        <f t="shared" ca="1" si="46"/>
        <v>#DIV/0!</v>
      </c>
      <c r="DJ45" s="1793" t="e">
        <f t="shared" ca="1" si="46"/>
        <v>#DIV/0!</v>
      </c>
      <c r="DK45" s="1793" t="e">
        <f t="shared" ca="1" si="46"/>
        <v>#DIV/0!</v>
      </c>
      <c r="DL45" s="1793" t="e">
        <f t="shared" ca="1" si="46"/>
        <v>#DIV/0!</v>
      </c>
      <c r="DM45" s="1793" t="e">
        <f t="shared" ca="1" si="46"/>
        <v>#DIV/0!</v>
      </c>
      <c r="DN45" s="1793" t="e">
        <f t="shared" ca="1" si="46"/>
        <v>#DIV/0!</v>
      </c>
      <c r="DO45" s="1793" t="e">
        <f t="shared" ca="1" si="46"/>
        <v>#DIV/0!</v>
      </c>
      <c r="DP45" s="1793" t="e">
        <f t="shared" ca="1" si="46"/>
        <v>#DIV/0!</v>
      </c>
      <c r="DQ45" s="1793" t="e">
        <f t="shared" ca="1" si="46"/>
        <v>#DIV/0!</v>
      </c>
      <c r="DR45" s="1793" t="e">
        <f t="shared" ca="1" si="46"/>
        <v>#DIV/0!</v>
      </c>
      <c r="DS45" s="1793" t="e">
        <f t="shared" ca="1" si="46"/>
        <v>#DIV/0!</v>
      </c>
      <c r="DT45" s="1793" t="e">
        <f t="shared" ca="1" si="46"/>
        <v>#DIV/0!</v>
      </c>
      <c r="DU45" s="1793" t="e">
        <f t="shared" ca="1" si="46"/>
        <v>#DIV/0!</v>
      </c>
      <c r="DV45" s="1793" t="e">
        <f t="shared" ca="1" si="46"/>
        <v>#DIV/0!</v>
      </c>
      <c r="DW45" s="1793" t="e">
        <f t="shared" ca="1" si="46"/>
        <v>#DIV/0!</v>
      </c>
      <c r="DX45" s="1793" t="e">
        <f t="shared" ca="1" si="46"/>
        <v>#DIV/0!</v>
      </c>
      <c r="DY45" s="1793" t="e">
        <f t="shared" ca="1" si="46"/>
        <v>#DIV/0!</v>
      </c>
      <c r="DZ45" s="1793" t="e">
        <f t="shared" ca="1" si="46"/>
        <v>#DIV/0!</v>
      </c>
      <c r="EA45" s="1793" t="e">
        <f t="shared" ca="1" si="46"/>
        <v>#DIV/0!</v>
      </c>
      <c r="EB45" s="1793" t="e">
        <f t="shared" ref="EB45:FG45" ca="1" si="47">SUM(EB40:EB44)</f>
        <v>#DIV/0!</v>
      </c>
      <c r="EC45" s="1793" t="e">
        <f t="shared" ca="1" si="47"/>
        <v>#DIV/0!</v>
      </c>
      <c r="ED45" s="1793" t="e">
        <f t="shared" ca="1" si="47"/>
        <v>#DIV/0!</v>
      </c>
      <c r="EE45" s="1793" t="e">
        <f t="shared" ca="1" si="47"/>
        <v>#DIV/0!</v>
      </c>
      <c r="EF45" s="1833"/>
      <c r="EG45" s="1833"/>
    </row>
    <row r="46" spans="2:137">
      <c r="B46" s="89" t="s">
        <v>550</v>
      </c>
      <c r="D46" s="1635" t="e">
        <f ca="1">(SUMIF(UW!$E$188:$O$188,Val!D$14,UW!$E$204:$O$204)+SUMIF(UW!$E$188:$O$188,Val!D$14,UW!$E$205:$O$205))*D45</f>
        <v>#DIV/0!</v>
      </c>
      <c r="E46" s="1635" t="e">
        <f ca="1">(SUMIF(UW!$E$188:$O$188,Val!E$14,UW!$E$204:$O$204)+SUMIF(UW!$E$188:$O$188,Val!E$14,UW!$E$205:$O$205))*E45</f>
        <v>#DIV/0!</v>
      </c>
      <c r="F46" s="1635" t="e">
        <f ca="1">(SUMIF(UW!$E$188:$O$188,Val!F$14,UW!$E$204:$O$204)+SUMIF(UW!$E$188:$O$188,Val!F$14,UW!$E$205:$O$205))*F45</f>
        <v>#DIV/0!</v>
      </c>
      <c r="G46" s="1635" t="e">
        <f ca="1">(SUMIF(UW!$E$188:$O$188,Val!G$14,UW!$E$204:$O$204)+SUMIF(UW!$E$188:$O$188,Val!G$14,UW!$E$205:$O$205))*G45</f>
        <v>#DIV/0!</v>
      </c>
      <c r="H46" s="1635" t="e">
        <f ca="1">(SUMIF(UW!$E$188:$O$188,Val!H$14,UW!$E$204:$O$204)+SUMIF(UW!$E$188:$O$188,Val!H$14,UW!$E$205:$O$205))*H45</f>
        <v>#DIV/0!</v>
      </c>
      <c r="I46" s="1635" t="e">
        <f ca="1">(SUMIF(UW!$E$188:$O$188,Val!I$14,UW!$E$204:$O$204)+SUMIF(UW!$E$188:$O$188,Val!I$14,UW!$E$205:$O$205))*I45</f>
        <v>#DIV/0!</v>
      </c>
      <c r="J46" s="1635" t="e">
        <f ca="1">(SUMIF(UW!$E$188:$O$188,Val!J$14,UW!$E$204:$O$204)+SUMIF(UW!$E$188:$O$188,Val!J$14,UW!$E$205:$O$205))*J45</f>
        <v>#DIV/0!</v>
      </c>
      <c r="K46" s="1635" t="e">
        <f ca="1">(SUMIF(UW!$E$188:$O$188,Val!K$14,UW!$E$204:$O$204)+SUMIF(UW!$E$188:$O$188,Val!K$14,UW!$E$205:$O$205))*K45</f>
        <v>#DIV/0!</v>
      </c>
      <c r="L46" s="1635" t="e">
        <f ca="1">(SUMIF(UW!$E$188:$O$188,Val!L$14,UW!$E$204:$O$204)+SUMIF(UW!$E$188:$O$188,Val!L$14,UW!$E$205:$O$205))*L45</f>
        <v>#DIV/0!</v>
      </c>
      <c r="M46" s="1635" t="e">
        <f ca="1">(SUMIF(UW!$E$188:$O$188,Val!M$14,UW!$E$204:$O$204)+SUMIF(UW!$E$188:$O$188,Val!M$14,UW!$E$205:$O$205))*M45</f>
        <v>#DIV/0!</v>
      </c>
      <c r="N46" s="1635" t="e">
        <f ca="1">(SUMIF(UW!$E$188:$O$188,Val!N$14,UW!$E$204:$O$204)+SUMIF(UW!$E$188:$O$188,Val!N$14,UW!$E$205:$O$205))*N45</f>
        <v>#DIV/0!</v>
      </c>
      <c r="O46" s="1635" t="e">
        <f ca="1">(SUMIF(UW!$E$188:$O$188,Val!O$14,UW!$E$204:$O$204)+SUMIF(UW!$E$188:$O$188,Val!O$14,UW!$E$205:$O$205))*O45</f>
        <v>#DIV/0!</v>
      </c>
      <c r="P46" s="1635" t="e">
        <f ca="1">(SUMIF(UW!$E$188:$O$188,Val!P$14,UW!$E$204:$O$204)+SUMIF(UW!$E$188:$O$188,Val!P$14,UW!$E$205:$O$205))*P45</f>
        <v>#DIV/0!</v>
      </c>
      <c r="Q46" s="1635" t="e">
        <f ca="1">(SUMIF(UW!$E$188:$O$188,Val!Q$14,UW!$E$204:$O$204)+SUMIF(UW!$E$188:$O$188,Val!Q$14,UW!$E$205:$O$205))*Q45</f>
        <v>#DIV/0!</v>
      </c>
      <c r="R46" s="1635" t="e">
        <f ca="1">(SUMIF(UW!$E$188:$O$188,Val!R$14,UW!$E$204:$O$204)+SUMIF(UW!$E$188:$O$188,Val!R$14,UW!$E$205:$O$205))*R45</f>
        <v>#DIV/0!</v>
      </c>
      <c r="S46" s="1635" t="e">
        <f ca="1">(SUMIF(UW!$E$188:$O$188,Val!S$14,UW!$E$204:$O$204)+SUMIF(UW!$E$188:$O$188,Val!S$14,UW!$E$205:$O$205))*S45</f>
        <v>#DIV/0!</v>
      </c>
      <c r="T46" s="1635" t="e">
        <f ca="1">(SUMIF(UW!$E$188:$O$188,Val!T$14,UW!$E$204:$O$204)+SUMIF(UW!$E$188:$O$188,Val!T$14,UW!$E$205:$O$205))*T45</f>
        <v>#DIV/0!</v>
      </c>
      <c r="U46" s="1635" t="e">
        <f ca="1">(SUMIF(UW!$E$188:$O$188,Val!U$14,UW!$E$204:$O$204)+SUMIF(UW!$E$188:$O$188,Val!U$14,UW!$E$205:$O$205))*U45</f>
        <v>#DIV/0!</v>
      </c>
      <c r="V46" s="1635" t="e">
        <f ca="1">(SUMIF(UW!$E$188:$O$188,Val!V$14,UW!$E$204:$O$204)+SUMIF(UW!$E$188:$O$188,Val!V$14,UW!$E$205:$O$205))*V45</f>
        <v>#DIV/0!</v>
      </c>
      <c r="W46" s="1635" t="e">
        <f ca="1">(SUMIF(UW!$E$188:$O$188,Val!W$14,UW!$E$204:$O$204)+SUMIF(UW!$E$188:$O$188,Val!W$14,UW!$E$205:$O$205))*W45</f>
        <v>#DIV/0!</v>
      </c>
      <c r="X46" s="1635" t="e">
        <f ca="1">(SUMIF(UW!$E$188:$O$188,Val!X$14,UW!$E$204:$O$204)+SUMIF(UW!$E$188:$O$188,Val!X$14,UW!$E$205:$O$205))*X45</f>
        <v>#DIV/0!</v>
      </c>
      <c r="Y46" s="1635" t="e">
        <f ca="1">(SUMIF(UW!$E$188:$O$188,Val!Y$14,UW!$E$204:$O$204)+SUMIF(UW!$E$188:$O$188,Val!Y$14,UW!$E$205:$O$205))*Y45</f>
        <v>#DIV/0!</v>
      </c>
      <c r="Z46" s="1635" t="e">
        <f ca="1">(SUMIF(UW!$E$188:$O$188,Val!Z$14,UW!$E$204:$O$204)+SUMIF(UW!$E$188:$O$188,Val!Z$14,UW!$E$205:$O$205))*Z45</f>
        <v>#DIV/0!</v>
      </c>
      <c r="AA46" s="1635" t="e">
        <f ca="1">(SUMIF(UW!$E$188:$O$188,Val!AA$14,UW!$E$204:$O$204)+SUMIF(UW!$E$188:$O$188,Val!AA$14,UW!$E$205:$O$205))*AA45</f>
        <v>#DIV/0!</v>
      </c>
      <c r="AB46" s="1635" t="e">
        <f ca="1">(SUMIF(UW!$E$188:$O$188,Val!AB$14,UW!$E$204:$O$204)+SUMIF(UW!$E$188:$O$188,Val!AB$14,UW!$E$205:$O$205))*AB45</f>
        <v>#DIV/0!</v>
      </c>
      <c r="AC46" s="1635" t="e">
        <f ca="1">(SUMIF(UW!$E$188:$O$188,Val!AC$14,UW!$E$204:$O$204)+SUMIF(UW!$E$188:$O$188,Val!AC$14,UW!$E$205:$O$205))*AC45</f>
        <v>#DIV/0!</v>
      </c>
      <c r="AD46" s="1635" t="e">
        <f ca="1">(SUMIF(UW!$E$188:$O$188,Val!AD$14,UW!$E$204:$O$204)+SUMIF(UW!$E$188:$O$188,Val!AD$14,UW!$E$205:$O$205))*AD45</f>
        <v>#DIV/0!</v>
      </c>
      <c r="AE46" s="1635" t="e">
        <f ca="1">(SUMIF(UW!$E$188:$O$188,Val!AE$14,UW!$E$204:$O$204)+SUMIF(UW!$E$188:$O$188,Val!AE$14,UW!$E$205:$O$205))*AE45</f>
        <v>#DIV/0!</v>
      </c>
      <c r="AF46" s="1635" t="e">
        <f ca="1">(SUMIF(UW!$E$188:$O$188,Val!AF$14,UW!$E$204:$O$204)+SUMIF(UW!$E$188:$O$188,Val!AF$14,UW!$E$205:$O$205))*AF45</f>
        <v>#DIV/0!</v>
      </c>
      <c r="AG46" s="1635" t="e">
        <f ca="1">(SUMIF(UW!$E$188:$O$188,Val!AG$14,UW!$E$204:$O$204)+SUMIF(UW!$E$188:$O$188,Val!AG$14,UW!$E$205:$O$205))*AG45</f>
        <v>#DIV/0!</v>
      </c>
      <c r="AH46" s="1635" t="e">
        <f ca="1">(SUMIF(UW!$E$188:$O$188,Val!AH$14,UW!$E$204:$O$204)+SUMIF(UW!$E$188:$O$188,Val!AH$14,UW!$E$205:$O$205))*AH45</f>
        <v>#DIV/0!</v>
      </c>
      <c r="AI46" s="1635" t="e">
        <f ca="1">(SUMIF(UW!$E$188:$O$188,Val!AI$14,UW!$E$204:$O$204)+SUMIF(UW!$E$188:$O$188,Val!AI$14,UW!$E$205:$O$205))*AI45</f>
        <v>#DIV/0!</v>
      </c>
      <c r="AJ46" s="1635" t="e">
        <f ca="1">(SUMIF(UW!$E$188:$O$188,Val!AJ$14,UW!$E$204:$O$204)+SUMIF(UW!$E$188:$O$188,Val!AJ$14,UW!$E$205:$O$205))*AJ45</f>
        <v>#DIV/0!</v>
      </c>
      <c r="AK46" s="1635" t="e">
        <f ca="1">(SUMIF(UW!$E$188:$O$188,Val!AK$14,UW!$E$204:$O$204)+SUMIF(UW!$E$188:$O$188,Val!AK$14,UW!$E$205:$O$205))*AK45</f>
        <v>#DIV/0!</v>
      </c>
      <c r="AL46" s="1635" t="e">
        <f ca="1">(SUMIF(UW!$E$188:$O$188,Val!AL$14,UW!$E$204:$O$204)+SUMIF(UW!$E$188:$O$188,Val!AL$14,UW!$E$205:$O$205))*AL45</f>
        <v>#DIV/0!</v>
      </c>
      <c r="AM46" s="1635" t="e">
        <f ca="1">(SUMIF(UW!$E$188:$O$188,Val!AM$14,UW!$E$204:$O$204)+SUMIF(UW!$E$188:$O$188,Val!AM$14,UW!$E$205:$O$205))*AM45</f>
        <v>#DIV/0!</v>
      </c>
      <c r="AN46" s="1635" t="e">
        <f ca="1">(SUMIF(UW!$E$188:$O$188,Val!AN$14,UW!$E$204:$O$204)+SUMIF(UW!$E$188:$O$188,Val!AN$14,UW!$E$205:$O$205))*AN45</f>
        <v>#DIV/0!</v>
      </c>
      <c r="AO46" s="1635" t="e">
        <f ca="1">(SUMIF(UW!$E$188:$O$188,Val!AO$14,UW!$E$204:$O$204)+SUMIF(UW!$E$188:$O$188,Val!AO$14,UW!$E$205:$O$205))*AO45</f>
        <v>#DIV/0!</v>
      </c>
      <c r="AP46" s="1635" t="e">
        <f ca="1">(SUMIF(UW!$E$188:$O$188,Val!AP$14,UW!$E$204:$O$204)+SUMIF(UW!$E$188:$O$188,Val!AP$14,UW!$E$205:$O$205))*AP45</f>
        <v>#DIV/0!</v>
      </c>
      <c r="AQ46" s="1635" t="e">
        <f ca="1">(SUMIF(UW!$E$188:$O$188,Val!AQ$14,UW!$E$204:$O$204)+SUMIF(UW!$E$188:$O$188,Val!AQ$14,UW!$E$205:$O$205))*AQ45</f>
        <v>#DIV/0!</v>
      </c>
      <c r="AR46" s="1635" t="e">
        <f ca="1">(SUMIF(UW!$E$188:$O$188,Val!AR$14,UW!$E$204:$O$204)+SUMIF(UW!$E$188:$O$188,Val!AR$14,UW!$E$205:$O$205))*AR45</f>
        <v>#DIV/0!</v>
      </c>
      <c r="AS46" s="1635" t="e">
        <f ca="1">(SUMIF(UW!$E$188:$O$188,Val!AS$14,UW!$E$204:$O$204)+SUMIF(UW!$E$188:$O$188,Val!AS$14,UW!$E$205:$O$205))*AS45</f>
        <v>#DIV/0!</v>
      </c>
      <c r="AT46" s="1635" t="e">
        <f ca="1">(SUMIF(UW!$E$188:$O$188,Val!AT$14,UW!$E$204:$O$204)+SUMIF(UW!$E$188:$O$188,Val!AT$14,UW!$E$205:$O$205))*AT45</f>
        <v>#DIV/0!</v>
      </c>
      <c r="AU46" s="1635" t="e">
        <f ca="1">(SUMIF(UW!$E$188:$O$188,Val!AU$14,UW!$E$204:$O$204)+SUMIF(UW!$E$188:$O$188,Val!AU$14,UW!$E$205:$O$205))*AU45</f>
        <v>#DIV/0!</v>
      </c>
      <c r="AV46" s="1635" t="e">
        <f ca="1">(SUMIF(UW!$E$188:$O$188,Val!AV$14,UW!$E$204:$O$204)+SUMIF(UW!$E$188:$O$188,Val!AV$14,UW!$E$205:$O$205))*AV45</f>
        <v>#DIV/0!</v>
      </c>
      <c r="AW46" s="1635" t="e">
        <f ca="1">(SUMIF(UW!$E$188:$O$188,Val!AW$14,UW!$E$204:$O$204)+SUMIF(UW!$E$188:$O$188,Val!AW$14,UW!$E$205:$O$205))*AW45</f>
        <v>#DIV/0!</v>
      </c>
      <c r="AX46" s="1635" t="e">
        <f ca="1">(SUMIF(UW!$E$188:$O$188,Val!AX$14,UW!$E$204:$O$204)+SUMIF(UW!$E$188:$O$188,Val!AX$14,UW!$E$205:$O$205))*AX45</f>
        <v>#DIV/0!</v>
      </c>
      <c r="AY46" s="1635" t="e">
        <f ca="1">(SUMIF(UW!$E$188:$O$188,Val!AY$14,UW!$E$204:$O$204)+SUMIF(UW!$E$188:$O$188,Val!AY$14,UW!$E$205:$O$205))*AY45</f>
        <v>#DIV/0!</v>
      </c>
      <c r="AZ46" s="1635" t="e">
        <f ca="1">(SUMIF(UW!$E$188:$O$188,Val!AZ$14,UW!$E$204:$O$204)+SUMIF(UW!$E$188:$O$188,Val!AZ$14,UW!$E$205:$O$205))*AZ45</f>
        <v>#DIV/0!</v>
      </c>
      <c r="BA46" s="1635" t="e">
        <f ca="1">(SUMIF(UW!$E$188:$O$188,Val!BA$14,UW!$E$204:$O$204)+SUMIF(UW!$E$188:$O$188,Val!BA$14,UW!$E$205:$O$205))*BA45</f>
        <v>#DIV/0!</v>
      </c>
      <c r="BB46" s="1635" t="e">
        <f ca="1">(SUMIF(UW!$E$188:$O$188,Val!BB$14,UW!$E$204:$O$204)+SUMIF(UW!$E$188:$O$188,Val!BB$14,UW!$E$205:$O$205))*BB45</f>
        <v>#DIV/0!</v>
      </c>
      <c r="BC46" s="1635" t="e">
        <f ca="1">(SUMIF(UW!$E$188:$O$188,Val!BC$14,UW!$E$204:$O$204)+SUMIF(UW!$E$188:$O$188,Val!BC$14,UW!$E$205:$O$205))*BC45</f>
        <v>#DIV/0!</v>
      </c>
      <c r="BD46" s="1635" t="e">
        <f ca="1">(SUMIF(UW!$E$188:$O$188,Val!BD$14,UW!$E$204:$O$204)+SUMIF(UW!$E$188:$O$188,Val!BD$14,UW!$E$205:$O$205))*BD45</f>
        <v>#DIV/0!</v>
      </c>
      <c r="BE46" s="1635" t="e">
        <f ca="1">(SUMIF(UW!$E$188:$O$188,Val!BE$14,UW!$E$204:$O$204)+SUMIF(UW!$E$188:$O$188,Val!BE$14,UW!$E$205:$O$205))*BE45</f>
        <v>#DIV/0!</v>
      </c>
      <c r="BF46" s="1635" t="e">
        <f ca="1">(SUMIF(UW!$E$188:$O$188,Val!BF$14,UW!$E$204:$O$204)+SUMIF(UW!$E$188:$O$188,Val!BF$14,UW!$E$205:$O$205))*BF45</f>
        <v>#DIV/0!</v>
      </c>
      <c r="BG46" s="1635" t="e">
        <f ca="1">(SUMIF(UW!$E$188:$O$188,Val!BG$14,UW!$E$204:$O$204)+SUMIF(UW!$E$188:$O$188,Val!BG$14,UW!$E$205:$O$205))*BG45</f>
        <v>#DIV/0!</v>
      </c>
      <c r="BH46" s="1635" t="e">
        <f ca="1">(SUMIF(UW!$E$188:$O$188,Val!BH$14,UW!$E$204:$O$204)+SUMIF(UW!$E$188:$O$188,Val!BH$14,UW!$E$205:$O$205))*BH45</f>
        <v>#DIV/0!</v>
      </c>
      <c r="BI46" s="1635" t="e">
        <f ca="1">(SUMIF(UW!$E$188:$O$188,Val!BI$14,UW!$E$204:$O$204)+SUMIF(UW!$E$188:$O$188,Val!BI$14,UW!$E$205:$O$205))*BI45</f>
        <v>#DIV/0!</v>
      </c>
      <c r="BJ46" s="1635" t="e">
        <f ca="1">(SUMIF(UW!$E$188:$O$188,Val!BJ$14,UW!$E$204:$O$204)+SUMIF(UW!$E$188:$O$188,Val!BJ$14,UW!$E$205:$O$205))*BJ45</f>
        <v>#DIV/0!</v>
      </c>
      <c r="BK46" s="1635" t="e">
        <f ca="1">(SUMIF(UW!$E$188:$O$188,Val!BK$14,UW!$E$204:$O$204)+SUMIF(UW!$E$188:$O$188,Val!BK$14,UW!$E$205:$O$205))*BK45</f>
        <v>#DIV/0!</v>
      </c>
      <c r="BL46" s="1635" t="e">
        <f ca="1">(SUMIF(UW!$E$188:$O$188,Val!BL$14,UW!$E$204:$O$204)+SUMIF(UW!$E$188:$O$188,Val!BL$14,UW!$E$205:$O$205))*BL45</f>
        <v>#DIV/0!</v>
      </c>
      <c r="BM46" s="1635" t="e">
        <f ca="1">(SUMIF(UW!$E$188:$O$188,Val!BM$14,UW!$E$204:$O$204)+SUMIF(UW!$E$188:$O$188,Val!BM$14,UW!$E$205:$O$205))*BM45</f>
        <v>#DIV/0!</v>
      </c>
      <c r="BN46" s="1635" t="e">
        <f ca="1">(SUMIF(UW!$E$188:$O$188,Val!BN$14,UW!$E$204:$O$204)+SUMIF(UW!$E$188:$O$188,Val!BN$14,UW!$E$205:$O$205))*BN45</f>
        <v>#DIV/0!</v>
      </c>
      <c r="BO46" s="1635" t="e">
        <f ca="1">(SUMIF(UW!$E$188:$O$188,Val!BO$14,UW!$E$204:$O$204)+SUMIF(UW!$E$188:$O$188,Val!BO$14,UW!$E$205:$O$205))*BO45</f>
        <v>#DIV/0!</v>
      </c>
      <c r="BP46" s="1635" t="e">
        <f ca="1">(SUMIF(UW!$E$188:$O$188,Val!BP$14,UW!$E$204:$O$204)+SUMIF(UW!$E$188:$O$188,Val!BP$14,UW!$E$205:$O$205))*BP45</f>
        <v>#DIV/0!</v>
      </c>
      <c r="BQ46" s="1635" t="e">
        <f ca="1">(SUMIF(UW!$E$188:$O$188,Val!BQ$14,UW!$E$204:$O$204)+SUMIF(UW!$E$188:$O$188,Val!BQ$14,UW!$E$205:$O$205))*BQ45</f>
        <v>#DIV/0!</v>
      </c>
      <c r="BR46" s="1635" t="e">
        <f ca="1">(SUMIF(UW!$E$188:$O$188,Val!BR$14,UW!$E$204:$O$204)+SUMIF(UW!$E$188:$O$188,Val!BR$14,UW!$E$205:$O$205))*BR45</f>
        <v>#DIV/0!</v>
      </c>
      <c r="BS46" s="1635" t="e">
        <f ca="1">(SUMIF(UW!$E$188:$O$188,Val!BS$14,UW!$E$204:$O$204)+SUMIF(UW!$E$188:$O$188,Val!BS$14,UW!$E$205:$O$205))*BS45</f>
        <v>#DIV/0!</v>
      </c>
      <c r="BT46" s="1635" t="e">
        <f ca="1">(SUMIF(UW!$E$188:$O$188,Val!BT$14,UW!$E$204:$O$204)+SUMIF(UW!$E$188:$O$188,Val!BT$14,UW!$E$205:$O$205))*BT45</f>
        <v>#DIV/0!</v>
      </c>
      <c r="BU46" s="1635" t="e">
        <f ca="1">(SUMIF(UW!$E$188:$O$188,Val!BU$14,UW!$E$204:$O$204)+SUMIF(UW!$E$188:$O$188,Val!BU$14,UW!$E$205:$O$205))*BU45</f>
        <v>#DIV/0!</v>
      </c>
      <c r="BV46" s="1635" t="e">
        <f ca="1">(SUMIF(UW!$E$188:$O$188,Val!BV$14,UW!$E$204:$O$204)+SUMIF(UW!$E$188:$O$188,Val!BV$14,UW!$E$205:$O$205))*BV45</f>
        <v>#DIV/0!</v>
      </c>
      <c r="BW46" s="1635" t="e">
        <f ca="1">(SUMIF(UW!$E$188:$O$188,Val!BW$14,UW!$E$204:$O$204)+SUMIF(UW!$E$188:$O$188,Val!BW$14,UW!$E$205:$O$205))*BW45</f>
        <v>#DIV/0!</v>
      </c>
      <c r="BX46" s="1635" t="e">
        <f ca="1">(SUMIF(UW!$E$188:$O$188,Val!BX$14,UW!$E$204:$O$204)+SUMIF(UW!$E$188:$O$188,Val!BX$14,UW!$E$205:$O$205))*BX45</f>
        <v>#DIV/0!</v>
      </c>
      <c r="BY46" s="1635" t="e">
        <f ca="1">(SUMIF(UW!$E$188:$O$188,Val!BY$14,UW!$E$204:$O$204)+SUMIF(UW!$E$188:$O$188,Val!BY$14,UW!$E$205:$O$205))*BY45</f>
        <v>#DIV/0!</v>
      </c>
      <c r="BZ46" s="1635" t="e">
        <f ca="1">(SUMIF(UW!$E$188:$O$188,Val!BZ$14,UW!$E$204:$O$204)+SUMIF(UW!$E$188:$O$188,Val!BZ$14,UW!$E$205:$O$205))*BZ45</f>
        <v>#DIV/0!</v>
      </c>
      <c r="CA46" s="1635" t="e">
        <f ca="1">(SUMIF(UW!$E$188:$O$188,Val!CA$14,UW!$E$204:$O$204)+SUMIF(UW!$E$188:$O$188,Val!CA$14,UW!$E$205:$O$205))*CA45</f>
        <v>#DIV/0!</v>
      </c>
      <c r="CB46" s="1635" t="e">
        <f ca="1">(SUMIF(UW!$E$188:$O$188,Val!CB$14,UW!$E$204:$O$204)+SUMIF(UW!$E$188:$O$188,Val!CB$14,UW!$E$205:$O$205))*CB45</f>
        <v>#DIV/0!</v>
      </c>
      <c r="CC46" s="1635" t="e">
        <f ca="1">(SUMIF(UW!$E$188:$O$188,Val!CC$14,UW!$E$204:$O$204)+SUMIF(UW!$E$188:$O$188,Val!CC$14,UW!$E$205:$O$205))*CC45</f>
        <v>#DIV/0!</v>
      </c>
      <c r="CD46" s="1635" t="e">
        <f ca="1">(SUMIF(UW!$E$188:$O$188,Val!CD$14,UW!$E$204:$O$204)+SUMIF(UW!$E$188:$O$188,Val!CD$14,UW!$E$205:$O$205))*CD45</f>
        <v>#DIV/0!</v>
      </c>
      <c r="CE46" s="1635" t="e">
        <f ca="1">(SUMIF(UW!$E$188:$O$188,Val!CE$14,UW!$E$204:$O$204)+SUMIF(UW!$E$188:$O$188,Val!CE$14,UW!$E$205:$O$205))*CE45</f>
        <v>#DIV/0!</v>
      </c>
      <c r="CF46" s="1635" t="e">
        <f ca="1">(SUMIF(UW!$E$188:$O$188,Val!CF$14,UW!$E$204:$O$204)+SUMIF(UW!$E$188:$O$188,Val!CF$14,UW!$E$205:$O$205))*CF45</f>
        <v>#DIV/0!</v>
      </c>
      <c r="CG46" s="1635" t="e">
        <f ca="1">(SUMIF(UW!$E$188:$O$188,Val!CG$14,UW!$E$204:$O$204)+SUMIF(UW!$E$188:$O$188,Val!CG$14,UW!$E$205:$O$205))*CG45</f>
        <v>#DIV/0!</v>
      </c>
      <c r="CH46" s="1635" t="e">
        <f ca="1">(SUMIF(UW!$E$188:$O$188,Val!CH$14,UW!$E$204:$O$204)+SUMIF(UW!$E$188:$O$188,Val!CH$14,UW!$E$205:$O$205))*CH45</f>
        <v>#DIV/0!</v>
      </c>
      <c r="CI46" s="1635" t="e">
        <f ca="1">(SUMIF(UW!$E$188:$O$188,Val!CI$14,UW!$E$204:$O$204)+SUMIF(UW!$E$188:$O$188,Val!CI$14,UW!$E$205:$O$205))*CI45</f>
        <v>#DIV/0!</v>
      </c>
      <c r="CJ46" s="1635" t="e">
        <f ca="1">(SUMIF(UW!$E$188:$O$188,Val!CJ$14,UW!$E$204:$O$204)+SUMIF(UW!$E$188:$O$188,Val!CJ$14,UW!$E$205:$O$205))*CJ45</f>
        <v>#DIV/0!</v>
      </c>
      <c r="CK46" s="1635" t="e">
        <f ca="1">(SUMIF(UW!$E$188:$O$188,Val!CK$14,UW!$E$204:$O$204)+SUMIF(UW!$E$188:$O$188,Val!CK$14,UW!$E$205:$O$205))*CK45</f>
        <v>#DIV/0!</v>
      </c>
      <c r="CL46" s="1635" t="e">
        <f ca="1">(SUMIF(UW!$E$188:$O$188,Val!CL$14,UW!$E$204:$O$204)+SUMIF(UW!$E$188:$O$188,Val!CL$14,UW!$E$205:$O$205))*CL45</f>
        <v>#DIV/0!</v>
      </c>
      <c r="CM46" s="1635" t="e">
        <f ca="1">(SUMIF(UW!$E$188:$O$188,Val!CM$14,UW!$E$204:$O$204)+SUMIF(UW!$E$188:$O$188,Val!CM$14,UW!$E$205:$O$205))*CM45</f>
        <v>#DIV/0!</v>
      </c>
      <c r="CN46" s="1635" t="e">
        <f ca="1">(SUMIF(UW!$E$188:$O$188,Val!CN$14,UW!$E$204:$O$204)+SUMIF(UW!$E$188:$O$188,Val!CN$14,UW!$E$205:$O$205))*CN45</f>
        <v>#DIV/0!</v>
      </c>
      <c r="CO46" s="1635" t="e">
        <f ca="1">(SUMIF(UW!$E$188:$O$188,Val!CO$14,UW!$E$204:$O$204)+SUMIF(UW!$E$188:$O$188,Val!CO$14,UW!$E$205:$O$205))*CO45</f>
        <v>#DIV/0!</v>
      </c>
      <c r="CP46" s="1635" t="e">
        <f ca="1">(SUMIF(UW!$E$188:$O$188,Val!CP$14,UW!$E$204:$O$204)+SUMIF(UW!$E$188:$O$188,Val!CP$14,UW!$E$205:$O$205))*CP45</f>
        <v>#DIV/0!</v>
      </c>
      <c r="CQ46" s="1635" t="e">
        <f ca="1">(SUMIF(UW!$E$188:$O$188,Val!CQ$14,UW!$E$204:$O$204)+SUMIF(UW!$E$188:$O$188,Val!CQ$14,UW!$E$205:$O$205))*CQ45</f>
        <v>#DIV/0!</v>
      </c>
      <c r="CR46" s="1635" t="e">
        <f ca="1">(SUMIF(UW!$E$188:$O$188,Val!CR$14,UW!$E$204:$O$204)+SUMIF(UW!$E$188:$O$188,Val!CR$14,UW!$E$205:$O$205))*CR45</f>
        <v>#DIV/0!</v>
      </c>
      <c r="CS46" s="1635" t="e">
        <f ca="1">(SUMIF(UW!$E$188:$O$188,Val!CS$14,UW!$E$204:$O$204)+SUMIF(UW!$E$188:$O$188,Val!CS$14,UW!$E$205:$O$205))*CS45</f>
        <v>#DIV/0!</v>
      </c>
      <c r="CT46" s="1635" t="e">
        <f ca="1">(SUMIF(UW!$E$188:$O$188,Val!CT$14,UW!$E$204:$O$204)+SUMIF(UW!$E$188:$O$188,Val!CT$14,UW!$E$205:$O$205))*CT45</f>
        <v>#DIV/0!</v>
      </c>
      <c r="CU46" s="1635" t="e">
        <f ca="1">(SUMIF(UW!$E$188:$O$188,Val!CU$14,UW!$E$204:$O$204)+SUMIF(UW!$E$188:$O$188,Val!CU$14,UW!$E$205:$O$205))*CU45</f>
        <v>#DIV/0!</v>
      </c>
      <c r="CV46" s="1635" t="e">
        <f ca="1">(SUMIF(UW!$E$188:$O$188,Val!CV$14,UW!$E$204:$O$204)+SUMIF(UW!$E$188:$O$188,Val!CV$14,UW!$E$205:$O$205))*CV45</f>
        <v>#DIV/0!</v>
      </c>
      <c r="CW46" s="1635" t="e">
        <f ca="1">(SUMIF(UW!$E$188:$O$188,Val!CW$14,UW!$E$204:$O$204)+SUMIF(UW!$E$188:$O$188,Val!CW$14,UW!$E$205:$O$205))*CW45</f>
        <v>#DIV/0!</v>
      </c>
      <c r="CX46" s="1635" t="e">
        <f ca="1">(SUMIF(UW!$E$188:$O$188,Val!CX$14,UW!$E$204:$O$204)+SUMIF(UW!$E$188:$O$188,Val!CX$14,UW!$E$205:$O$205))*CX45</f>
        <v>#DIV/0!</v>
      </c>
      <c r="CY46" s="1635" t="e">
        <f ca="1">(SUMIF(UW!$E$188:$O$188,Val!CY$14,UW!$E$204:$O$204)+SUMIF(UW!$E$188:$O$188,Val!CY$14,UW!$E$205:$O$205))*CY45</f>
        <v>#DIV/0!</v>
      </c>
      <c r="CZ46" s="1635" t="e">
        <f ca="1">(SUMIF(UW!$E$188:$O$188,Val!CZ$14,UW!$E$204:$O$204)+SUMIF(UW!$E$188:$O$188,Val!CZ$14,UW!$E$205:$O$205))*CZ45</f>
        <v>#DIV/0!</v>
      </c>
      <c r="DA46" s="1635" t="e">
        <f ca="1">(SUMIF(UW!$E$188:$O$188,Val!DA$14,UW!$E$204:$O$204)+SUMIF(UW!$E$188:$O$188,Val!DA$14,UW!$E$205:$O$205))*DA45</f>
        <v>#DIV/0!</v>
      </c>
      <c r="DB46" s="1635" t="e">
        <f ca="1">(SUMIF(UW!$E$188:$O$188,Val!DB$14,UW!$E$204:$O$204)+SUMIF(UW!$E$188:$O$188,Val!DB$14,UW!$E$205:$O$205))*DB45</f>
        <v>#DIV/0!</v>
      </c>
      <c r="DC46" s="1635" t="e">
        <f ca="1">(SUMIF(UW!$E$188:$O$188,Val!DC$14,UW!$E$204:$O$204)+SUMIF(UW!$E$188:$O$188,Val!DC$14,UW!$E$205:$O$205))*DC45</f>
        <v>#DIV/0!</v>
      </c>
      <c r="DD46" s="1635" t="e">
        <f ca="1">(SUMIF(UW!$E$188:$O$188,Val!DD$14,UW!$E$204:$O$204)+SUMIF(UW!$E$188:$O$188,Val!DD$14,UW!$E$205:$O$205))*DD45</f>
        <v>#DIV/0!</v>
      </c>
      <c r="DE46" s="1635" t="e">
        <f ca="1">(SUMIF(UW!$E$188:$O$188,Val!DE$14,UW!$E$204:$O$204)+SUMIF(UW!$E$188:$O$188,Val!DE$14,UW!$E$205:$O$205))*DE45</f>
        <v>#DIV/0!</v>
      </c>
      <c r="DF46" s="1635" t="e">
        <f ca="1">(SUMIF(UW!$E$188:$O$188,Val!DF$14,UW!$E$204:$O$204)+SUMIF(UW!$E$188:$O$188,Val!DF$14,UW!$E$205:$O$205))*DF45</f>
        <v>#DIV/0!</v>
      </c>
      <c r="DG46" s="1635" t="e">
        <f ca="1">(SUMIF(UW!$E$188:$O$188,Val!DG$14,UW!$E$204:$O$204)+SUMIF(UW!$E$188:$O$188,Val!DG$14,UW!$E$205:$O$205))*DG45</f>
        <v>#DIV/0!</v>
      </c>
      <c r="DH46" s="1635" t="e">
        <f ca="1">(SUMIF(UW!$E$188:$O$188,Val!DH$14,UW!$E$204:$O$204)+SUMIF(UW!$E$188:$O$188,Val!DH$14,UW!$E$205:$O$205))*DH45</f>
        <v>#DIV/0!</v>
      </c>
      <c r="DI46" s="1635" t="e">
        <f ca="1">(SUMIF(UW!$E$188:$O$188,Val!DI$14,UW!$E$204:$O$204)+SUMIF(UW!$E$188:$O$188,Val!DI$14,UW!$E$205:$O$205))*DI45</f>
        <v>#DIV/0!</v>
      </c>
      <c r="DJ46" s="1635" t="e">
        <f ca="1">(SUMIF(UW!$E$188:$O$188,Val!DJ$14,UW!$E$204:$O$204)+SUMIF(UW!$E$188:$O$188,Val!DJ$14,UW!$E$205:$O$205))*DJ45</f>
        <v>#DIV/0!</v>
      </c>
      <c r="DK46" s="1635" t="e">
        <f ca="1">(SUMIF(UW!$E$188:$O$188,Val!DK$14,UW!$E$204:$O$204)+SUMIF(UW!$E$188:$O$188,Val!DK$14,UW!$E$205:$O$205))*DK45</f>
        <v>#DIV/0!</v>
      </c>
      <c r="DL46" s="1635" t="e">
        <f ca="1">(SUMIF(UW!$E$188:$O$188,Val!DL$14,UW!$E$204:$O$204)+SUMIF(UW!$E$188:$O$188,Val!DL$14,UW!$E$205:$O$205))*DL45</f>
        <v>#DIV/0!</v>
      </c>
      <c r="DM46" s="1635" t="e">
        <f ca="1">(SUMIF(UW!$E$188:$O$188,Val!DM$14,UW!$E$204:$O$204)+SUMIF(UW!$E$188:$O$188,Val!DM$14,UW!$E$205:$O$205))*DM45</f>
        <v>#DIV/0!</v>
      </c>
      <c r="DN46" s="1635" t="e">
        <f ca="1">(SUMIF(UW!$E$188:$O$188,Val!DN$14,UW!$E$204:$O$204)+SUMIF(UW!$E$188:$O$188,Val!DN$14,UW!$E$205:$O$205))*DN45</f>
        <v>#DIV/0!</v>
      </c>
      <c r="DO46" s="1635" t="e">
        <f ca="1">(SUMIF(UW!$E$188:$O$188,Val!DO$14,UW!$E$204:$O$204)+SUMIF(UW!$E$188:$O$188,Val!DO$14,UW!$E$205:$O$205))*DO45</f>
        <v>#DIV/0!</v>
      </c>
      <c r="DP46" s="1635" t="e">
        <f ca="1">(SUMIF(UW!$E$188:$O$188,Val!DP$14,UW!$E$204:$O$204)+SUMIF(UW!$E$188:$O$188,Val!DP$14,UW!$E$205:$O$205))*DP45</f>
        <v>#DIV/0!</v>
      </c>
      <c r="DQ46" s="1635" t="e">
        <f ca="1">(SUMIF(UW!$E$188:$O$188,Val!DQ$14,UW!$E$204:$O$204)+SUMIF(UW!$E$188:$O$188,Val!DQ$14,UW!$E$205:$O$205))*DQ45</f>
        <v>#DIV/0!</v>
      </c>
      <c r="DR46" s="1635" t="e">
        <f ca="1">(SUMIF(UW!$E$188:$O$188,Val!DR$14,UW!$E$204:$O$204)+SUMIF(UW!$E$188:$O$188,Val!DR$14,UW!$E$205:$O$205))*DR45</f>
        <v>#DIV/0!</v>
      </c>
      <c r="DS46" s="1635" t="e">
        <f ca="1">(SUMIF(UW!$E$188:$O$188,Val!DS$14,UW!$E$204:$O$204)+SUMIF(UW!$E$188:$O$188,Val!DS$14,UW!$E$205:$O$205))*DS45</f>
        <v>#DIV/0!</v>
      </c>
      <c r="DT46" s="1635" t="e">
        <f ca="1">(SUMIF(UW!$E$188:$O$188,Val!DT$14,UW!$E$204:$O$204)+SUMIF(UW!$E$188:$O$188,Val!DT$14,UW!$E$205:$O$205))*DT45</f>
        <v>#DIV/0!</v>
      </c>
      <c r="DU46" s="1635" t="e">
        <f ca="1">(SUMIF(UW!$E$188:$O$188,Val!DU$14,UW!$E$204:$O$204)+SUMIF(UW!$E$188:$O$188,Val!DU$14,UW!$E$205:$O$205))*DU45</f>
        <v>#DIV/0!</v>
      </c>
      <c r="DV46" s="1635" t="e">
        <f ca="1">(SUMIF(UW!$E$188:$O$188,Val!DV$14,UW!$E$204:$O$204)+SUMIF(UW!$E$188:$O$188,Val!DV$14,UW!$E$205:$O$205))*DV45</f>
        <v>#DIV/0!</v>
      </c>
      <c r="DW46" s="1635" t="e">
        <f ca="1">(SUMIF(UW!$E$188:$O$188,Val!DW$14,UW!$E$204:$O$204)+SUMIF(UW!$E$188:$O$188,Val!DW$14,UW!$E$205:$O$205))*DW45</f>
        <v>#DIV/0!</v>
      </c>
      <c r="DX46" s="1635" t="e">
        <f ca="1">(SUMIF(UW!$E$188:$O$188,Val!DX$14,UW!$E$204:$O$204)+SUMIF(UW!$E$188:$O$188,Val!DX$14,UW!$E$205:$O$205))*DX45</f>
        <v>#DIV/0!</v>
      </c>
      <c r="DY46" s="1635" t="e">
        <f ca="1">(SUMIF(UW!$E$188:$O$188,Val!DY$14,UW!$E$204:$O$204)+SUMIF(UW!$E$188:$O$188,Val!DY$14,UW!$E$205:$O$205))*DY45</f>
        <v>#DIV/0!</v>
      </c>
      <c r="DZ46" s="1635" t="e">
        <f ca="1">(SUMIF(UW!$E$188:$O$188,Val!DZ$14,UW!$E$204:$O$204)+SUMIF(UW!$E$188:$O$188,Val!DZ$14,UW!$E$205:$O$205))*DZ45</f>
        <v>#DIV/0!</v>
      </c>
      <c r="EA46" s="1635" t="e">
        <f ca="1">(SUMIF(UW!$E$188:$O$188,Val!EA$14,UW!$E$204:$O$204)+SUMIF(UW!$E$188:$O$188,Val!EA$14,UW!$E$205:$O$205))*EA45</f>
        <v>#DIV/0!</v>
      </c>
      <c r="EB46" s="1635" t="e">
        <f ca="1">(SUMIF(UW!$E$188:$O$188,Val!EB$14,UW!$E$204:$O$204)+SUMIF(UW!$E$188:$O$188,Val!EB$14,UW!$E$205:$O$205))*EB45</f>
        <v>#DIV/0!</v>
      </c>
      <c r="EC46" s="1635" t="e">
        <f ca="1">(SUMIF(UW!$E$188:$O$188,Val!EC$14,UW!$E$204:$O$204)+SUMIF(UW!$E$188:$O$188,Val!EC$14,UW!$E$205:$O$205))*EC45</f>
        <v>#DIV/0!</v>
      </c>
      <c r="ED46" s="1635" t="e">
        <f ca="1">(SUMIF(UW!$E$188:$O$188,Val!ED$14,UW!$E$204:$O$204)+SUMIF(UW!$E$188:$O$188,Val!ED$14,UW!$E$205:$O$205))*ED45</f>
        <v>#DIV/0!</v>
      </c>
      <c r="EE46" s="1635" t="e">
        <f ca="1">(SUMIF(UW!$E$188:$O$188,Val!EE$14,UW!$E$204:$O$204)+SUMIF(UW!$E$188:$O$188,Val!EE$14,UW!$E$205:$O$205))*EE45</f>
        <v>#DIV/0!</v>
      </c>
      <c r="EF46" s="1833"/>
      <c r="EG46" s="1833"/>
    </row>
    <row r="47" spans="2:137">
      <c r="B47" s="296" t="s">
        <v>1325</v>
      </c>
      <c r="D47" s="1635"/>
      <c r="E47" s="1635"/>
      <c r="F47" s="1635"/>
      <c r="G47" s="1635"/>
      <c r="H47" s="1635"/>
      <c r="I47" s="1635"/>
      <c r="J47" s="1635"/>
      <c r="K47" s="1635"/>
      <c r="L47" s="1635"/>
      <c r="M47" s="1635"/>
      <c r="N47" s="1635"/>
      <c r="O47" s="1635"/>
      <c r="P47" s="1635"/>
      <c r="Q47" s="1635"/>
      <c r="R47" s="1635"/>
      <c r="S47" s="1635"/>
      <c r="T47" s="1635"/>
      <c r="U47" s="1635"/>
      <c r="V47" s="1635"/>
      <c r="W47" s="1635"/>
      <c r="X47" s="1635"/>
      <c r="Y47" s="1635"/>
      <c r="Z47" s="1635"/>
      <c r="AA47" s="1635"/>
      <c r="AB47" s="1635"/>
      <c r="AC47" s="1635"/>
      <c r="AD47" s="1635"/>
      <c r="AE47" s="1635"/>
      <c r="AF47" s="1635"/>
      <c r="AG47" s="1635"/>
      <c r="AH47" s="1635"/>
      <c r="AI47" s="1635"/>
      <c r="AJ47" s="1635"/>
      <c r="AK47" s="1635"/>
      <c r="AL47" s="1635"/>
      <c r="AM47" s="1635"/>
      <c r="AN47" s="1635"/>
      <c r="AO47" s="1635"/>
      <c r="AP47" s="1635"/>
      <c r="AQ47" s="1635"/>
      <c r="AR47" s="1635"/>
      <c r="AS47" s="1635"/>
      <c r="AT47" s="1635"/>
      <c r="AU47" s="1635"/>
      <c r="AV47" s="1635"/>
      <c r="AW47" s="1635"/>
      <c r="AX47" s="1635"/>
      <c r="AY47" s="1635"/>
      <c r="AZ47" s="1635"/>
      <c r="BA47" s="1635"/>
      <c r="BB47" s="1635"/>
      <c r="BC47" s="1635"/>
      <c r="BD47" s="1635"/>
      <c r="BE47" s="1635"/>
      <c r="BF47" s="1635"/>
      <c r="BG47" s="1635"/>
      <c r="BH47" s="1635"/>
      <c r="BI47" s="1635"/>
      <c r="BJ47" s="1635"/>
      <c r="BK47" s="1635"/>
      <c r="BL47" s="1635"/>
      <c r="BM47" s="1635"/>
      <c r="BN47" s="1635"/>
      <c r="BO47" s="1635"/>
      <c r="BP47" s="1635"/>
      <c r="BQ47" s="1635"/>
      <c r="BR47" s="1635"/>
      <c r="BS47" s="1635"/>
      <c r="BT47" s="1635"/>
      <c r="BU47" s="1635"/>
      <c r="BV47" s="1635"/>
      <c r="BW47" s="1635"/>
      <c r="BX47" s="1635"/>
      <c r="BY47" s="1635"/>
      <c r="BZ47" s="1635"/>
      <c r="CA47" s="1635"/>
      <c r="CB47" s="1635"/>
      <c r="CC47" s="1635"/>
      <c r="CD47" s="1635"/>
      <c r="CE47" s="1635"/>
      <c r="CF47" s="1635"/>
      <c r="CG47" s="1635"/>
      <c r="CH47" s="1635"/>
      <c r="CI47" s="1635"/>
      <c r="CJ47" s="1635"/>
      <c r="CK47" s="1635"/>
      <c r="CL47" s="1635"/>
      <c r="CM47" s="1635"/>
      <c r="CN47" s="1635"/>
      <c r="CO47" s="1635"/>
      <c r="CP47" s="1635"/>
      <c r="CQ47" s="1635"/>
      <c r="CR47" s="1635"/>
      <c r="CS47" s="1635"/>
      <c r="CT47" s="1635"/>
      <c r="CU47" s="1635"/>
      <c r="CV47" s="1635"/>
      <c r="CW47" s="1635"/>
      <c r="CX47" s="1635"/>
      <c r="CY47" s="1635"/>
      <c r="CZ47" s="1635"/>
      <c r="DA47" s="1635"/>
      <c r="DB47" s="1635"/>
      <c r="DC47" s="1635"/>
      <c r="DD47" s="1635"/>
      <c r="DE47" s="1635"/>
      <c r="DF47" s="1635"/>
      <c r="DG47" s="1635"/>
      <c r="DH47" s="1635"/>
      <c r="DI47" s="1635"/>
      <c r="DJ47" s="1635"/>
      <c r="DK47" s="1635"/>
      <c r="DL47" s="1635"/>
      <c r="DM47" s="1635"/>
      <c r="DN47" s="1635"/>
      <c r="DO47" s="1635"/>
      <c r="DP47" s="1635"/>
      <c r="DQ47" s="1635"/>
      <c r="DR47" s="1635"/>
      <c r="DS47" s="1635"/>
      <c r="DT47" s="1635"/>
      <c r="DU47" s="1635"/>
      <c r="DV47" s="1635"/>
      <c r="DW47" s="1635"/>
      <c r="DX47" s="1635"/>
      <c r="DY47" s="1635"/>
      <c r="DZ47" s="1635"/>
      <c r="EA47" s="1635"/>
      <c r="EB47" s="1635"/>
      <c r="EC47" s="1635"/>
      <c r="ED47" s="1635"/>
      <c r="EE47" s="1635"/>
      <c r="EF47" s="1833"/>
      <c r="EG47" s="1833"/>
    </row>
    <row r="48" spans="2:137">
      <c r="B48" s="60" t="s">
        <v>444</v>
      </c>
      <c r="D48" s="1833"/>
      <c r="E48" s="1833"/>
      <c r="F48" s="1833"/>
      <c r="G48" s="1833"/>
      <c r="H48" s="1833"/>
      <c r="I48" s="1833"/>
      <c r="J48" s="1833"/>
      <c r="K48" s="1833"/>
      <c r="L48" s="1833"/>
      <c r="M48" s="1833"/>
      <c r="N48" s="1833"/>
      <c r="O48" s="1833"/>
      <c r="P48" s="1833"/>
      <c r="Q48" s="1833"/>
      <c r="R48" s="1833"/>
      <c r="S48" s="1833"/>
      <c r="T48" s="1833"/>
      <c r="U48" s="1833"/>
      <c r="V48" s="1833"/>
      <c r="W48" s="1833"/>
      <c r="X48" s="1833"/>
      <c r="Y48" s="1833"/>
      <c r="Z48" s="1833"/>
      <c r="AA48" s="1833"/>
      <c r="AB48" s="1833"/>
      <c r="AC48" s="1833"/>
      <c r="AD48" s="1833"/>
      <c r="AE48" s="1833"/>
      <c r="AF48" s="1833"/>
      <c r="AG48" s="1833"/>
      <c r="AH48" s="1833"/>
      <c r="AI48" s="1833"/>
      <c r="AJ48" s="1833"/>
      <c r="AK48" s="1833"/>
      <c r="AL48" s="1833"/>
      <c r="AM48" s="1833"/>
      <c r="AN48" s="1833"/>
      <c r="AO48" s="1833"/>
      <c r="AP48" s="1833"/>
      <c r="AQ48" s="1833"/>
      <c r="AR48" s="1833"/>
      <c r="AS48" s="1833"/>
      <c r="AT48" s="1833"/>
      <c r="AU48" s="1833"/>
      <c r="AV48" s="1833"/>
      <c r="AW48" s="1833"/>
      <c r="AX48" s="1833"/>
      <c r="AY48" s="1833"/>
      <c r="AZ48" s="1833"/>
      <c r="BA48" s="1833"/>
      <c r="BB48" s="1833"/>
      <c r="BC48" s="1833"/>
      <c r="BD48" s="1833"/>
      <c r="BE48" s="1833"/>
      <c r="BF48" s="1833"/>
      <c r="BG48" s="1833"/>
      <c r="BH48" s="1833"/>
      <c r="BI48" s="1833"/>
      <c r="BJ48" s="1833"/>
      <c r="BK48" s="1833"/>
      <c r="BL48" s="1833"/>
      <c r="BM48" s="1833"/>
      <c r="BN48" s="1833"/>
      <c r="BO48" s="1833"/>
      <c r="BP48" s="1833"/>
      <c r="BQ48" s="1833"/>
      <c r="BR48" s="1833"/>
      <c r="BS48" s="1833"/>
      <c r="BT48" s="1833"/>
      <c r="BU48" s="1833"/>
      <c r="BV48" s="1833"/>
      <c r="BW48" s="1833"/>
      <c r="BX48" s="1833"/>
      <c r="BY48" s="1833"/>
      <c r="BZ48" s="1833"/>
      <c r="CA48" s="1833"/>
      <c r="CB48" s="1833"/>
      <c r="CC48" s="1833"/>
      <c r="CD48" s="1833"/>
      <c r="CE48" s="1833"/>
      <c r="CF48" s="1833"/>
      <c r="CG48" s="1833"/>
      <c r="CH48" s="1833"/>
      <c r="CI48" s="1833"/>
      <c r="CJ48" s="1833"/>
      <c r="CK48" s="1833"/>
      <c r="CL48" s="1833"/>
      <c r="CM48" s="1833"/>
      <c r="CN48" s="1833"/>
      <c r="CO48" s="1833"/>
      <c r="CP48" s="1833"/>
      <c r="CQ48" s="1833"/>
      <c r="CR48" s="1833"/>
      <c r="CS48" s="1833"/>
      <c r="CT48" s="1833"/>
      <c r="CU48" s="1833"/>
      <c r="CV48" s="1833"/>
      <c r="CW48" s="1833"/>
      <c r="CX48" s="1833"/>
      <c r="CY48" s="1833"/>
      <c r="CZ48" s="1833"/>
      <c r="DA48" s="1833"/>
      <c r="DB48" s="1833"/>
      <c r="DC48" s="1833"/>
      <c r="DD48" s="1833"/>
      <c r="DE48" s="1833"/>
      <c r="DF48" s="1833"/>
      <c r="DG48" s="1833"/>
      <c r="DH48" s="1833"/>
      <c r="DI48" s="1833"/>
      <c r="DJ48" s="1833"/>
      <c r="DK48" s="1833"/>
      <c r="DL48" s="1833"/>
      <c r="DM48" s="1833"/>
      <c r="DN48" s="1833"/>
      <c r="DO48" s="1833"/>
      <c r="DP48" s="1833"/>
      <c r="DQ48" s="1833"/>
      <c r="DR48" s="1833"/>
      <c r="DS48" s="1833"/>
      <c r="DT48" s="1833"/>
      <c r="DU48" s="1833"/>
      <c r="DV48" s="1833"/>
      <c r="DW48" s="1833"/>
      <c r="DX48" s="1833"/>
      <c r="DY48" s="1833"/>
      <c r="DZ48" s="1833"/>
      <c r="EA48" s="1833"/>
      <c r="EB48" s="1833"/>
      <c r="EC48" s="1833"/>
      <c r="ED48" s="1833"/>
      <c r="EE48" s="1833"/>
      <c r="EF48" s="1833"/>
      <c r="EG48" s="1833"/>
    </row>
    <row r="49" spans="2:137">
      <c r="B49" s="524" t="s">
        <v>430</v>
      </c>
      <c r="D49" s="1635" t="e">
        <f ca="1">SUM(D45:D46)*UW!$J$54</f>
        <v>#DIV/0!</v>
      </c>
      <c r="E49" s="1635" t="e">
        <f ca="1">SUM(E45:E46)*UW!$J$54</f>
        <v>#DIV/0!</v>
      </c>
      <c r="F49" s="1635" t="e">
        <f ca="1">SUM(F45:F46)*UW!$J$54</f>
        <v>#DIV/0!</v>
      </c>
      <c r="G49" s="1635" t="e">
        <f ca="1">SUM(G45:G46)*UW!$J$54</f>
        <v>#DIV/0!</v>
      </c>
      <c r="H49" s="1635" t="e">
        <f ca="1">SUM(H45:H46)*UW!$J$54</f>
        <v>#DIV/0!</v>
      </c>
      <c r="I49" s="1635" t="e">
        <f ca="1">SUM(I45:I46)*UW!$J$54</f>
        <v>#DIV/0!</v>
      </c>
      <c r="J49" s="1635" t="e">
        <f ca="1">SUM(J45:J46)*UW!$J$54</f>
        <v>#DIV/0!</v>
      </c>
      <c r="K49" s="1635" t="e">
        <f ca="1">SUM(K45:K46)*UW!$J$54</f>
        <v>#DIV/0!</v>
      </c>
      <c r="L49" s="1635" t="e">
        <f ca="1">SUM(L45:L46)*UW!$J$54</f>
        <v>#DIV/0!</v>
      </c>
      <c r="M49" s="1635" t="e">
        <f ca="1">SUM(M45:M46)*UW!$J$54</f>
        <v>#DIV/0!</v>
      </c>
      <c r="N49" s="1635" t="e">
        <f ca="1">SUM(N45:N46)*UW!$J$54</f>
        <v>#DIV/0!</v>
      </c>
      <c r="O49" s="1635" t="e">
        <f ca="1">SUM(O45:O46)*UW!$J$54</f>
        <v>#DIV/0!</v>
      </c>
      <c r="P49" s="1635" t="e">
        <f ca="1">SUM(P45:P46)*UW!$J$54</f>
        <v>#DIV/0!</v>
      </c>
      <c r="Q49" s="1635" t="e">
        <f ca="1">SUM(Q45:Q46)*UW!$J$54</f>
        <v>#DIV/0!</v>
      </c>
      <c r="R49" s="1635" t="e">
        <f ca="1">SUM(R45:R46)*UW!$J$54</f>
        <v>#DIV/0!</v>
      </c>
      <c r="S49" s="1635" t="e">
        <f ca="1">SUM(S45:S46)*UW!$J$54</f>
        <v>#DIV/0!</v>
      </c>
      <c r="T49" s="1635" t="e">
        <f ca="1">SUM(T45:T46)*UW!$J$54</f>
        <v>#DIV/0!</v>
      </c>
      <c r="U49" s="1635" t="e">
        <f ca="1">SUM(U45:U46)*UW!$J$54</f>
        <v>#DIV/0!</v>
      </c>
      <c r="V49" s="1635" t="e">
        <f ca="1">SUM(V45:V46)*UW!$J$54</f>
        <v>#DIV/0!</v>
      </c>
      <c r="W49" s="1635" t="e">
        <f ca="1">SUM(W45:W46)*UW!$J$54</f>
        <v>#DIV/0!</v>
      </c>
      <c r="X49" s="1635" t="e">
        <f ca="1">SUM(X45:X46)*UW!$J$54</f>
        <v>#DIV/0!</v>
      </c>
      <c r="Y49" s="1635" t="e">
        <f ca="1">SUM(Y45:Y46)*UW!$J$54</f>
        <v>#DIV/0!</v>
      </c>
      <c r="Z49" s="1635" t="e">
        <f ca="1">SUM(Z45:Z46)*UW!$J$54</f>
        <v>#DIV/0!</v>
      </c>
      <c r="AA49" s="1635" t="e">
        <f ca="1">SUM(AA45:AA46)*UW!$J$54</f>
        <v>#DIV/0!</v>
      </c>
      <c r="AB49" s="1635" t="e">
        <f ca="1">SUM(AB45:AB46)*UW!$J$54</f>
        <v>#DIV/0!</v>
      </c>
      <c r="AC49" s="1635" t="e">
        <f ca="1">SUM(AC45:AC46)*UW!$J$54</f>
        <v>#DIV/0!</v>
      </c>
      <c r="AD49" s="1635" t="e">
        <f ca="1">SUM(AD45:AD46)*UW!$J$54</f>
        <v>#DIV/0!</v>
      </c>
      <c r="AE49" s="1635" t="e">
        <f ca="1">SUM(AE45:AE46)*UW!$J$54</f>
        <v>#DIV/0!</v>
      </c>
      <c r="AF49" s="1635" t="e">
        <f ca="1">SUM(AF45:AF46)*UW!$J$54</f>
        <v>#DIV/0!</v>
      </c>
      <c r="AG49" s="1635" t="e">
        <f ca="1">SUM(AG45:AG46)*UW!$J$54</f>
        <v>#DIV/0!</v>
      </c>
      <c r="AH49" s="1635" t="e">
        <f ca="1">SUM(AH45:AH46)*UW!$J$54</f>
        <v>#DIV/0!</v>
      </c>
      <c r="AI49" s="1635" t="e">
        <f ca="1">SUM(AI45:AI46)*UW!$J$54</f>
        <v>#DIV/0!</v>
      </c>
      <c r="AJ49" s="1635" t="e">
        <f ca="1">SUM(AJ45:AJ46)*UW!$J$54</f>
        <v>#DIV/0!</v>
      </c>
      <c r="AK49" s="1635" t="e">
        <f ca="1">SUM(AK45:AK46)*UW!$J$54</f>
        <v>#DIV/0!</v>
      </c>
      <c r="AL49" s="1635" t="e">
        <f ca="1">SUM(AL45:AL46)*UW!$J$54</f>
        <v>#DIV/0!</v>
      </c>
      <c r="AM49" s="1635" t="e">
        <f ca="1">SUM(AM45:AM46)*UW!$J$54</f>
        <v>#DIV/0!</v>
      </c>
      <c r="AN49" s="1635" t="e">
        <f ca="1">SUM(AN45:AN46)*UW!$J$54</f>
        <v>#DIV/0!</v>
      </c>
      <c r="AO49" s="1635" t="e">
        <f ca="1">SUM(AO45:AO46)*UW!$J$54</f>
        <v>#DIV/0!</v>
      </c>
      <c r="AP49" s="1635" t="e">
        <f ca="1">SUM(AP45:AP46)*UW!$J$54</f>
        <v>#DIV/0!</v>
      </c>
      <c r="AQ49" s="1635" t="e">
        <f ca="1">SUM(AQ45:AQ46)*UW!$J$54</f>
        <v>#DIV/0!</v>
      </c>
      <c r="AR49" s="1635" t="e">
        <f ca="1">SUM(AR45:AR46)*UW!$J$54</f>
        <v>#DIV/0!</v>
      </c>
      <c r="AS49" s="1635" t="e">
        <f ca="1">SUM(AS45:AS46)*UW!$J$54</f>
        <v>#DIV/0!</v>
      </c>
      <c r="AT49" s="1635" t="e">
        <f ca="1">SUM(AT45:AT46)*UW!$J$54</f>
        <v>#DIV/0!</v>
      </c>
      <c r="AU49" s="1635" t="e">
        <f ca="1">SUM(AU45:AU46)*UW!$J$54</f>
        <v>#DIV/0!</v>
      </c>
      <c r="AV49" s="1635" t="e">
        <f ca="1">SUM(AV45:AV46)*UW!$J$54</f>
        <v>#DIV/0!</v>
      </c>
      <c r="AW49" s="1635" t="e">
        <f ca="1">SUM(AW45:AW46)*UW!$J$54</f>
        <v>#DIV/0!</v>
      </c>
      <c r="AX49" s="1635" t="e">
        <f ca="1">SUM(AX45:AX46)*UW!$J$54</f>
        <v>#DIV/0!</v>
      </c>
      <c r="AY49" s="1635" t="e">
        <f ca="1">SUM(AY45:AY46)*UW!$J$54</f>
        <v>#DIV/0!</v>
      </c>
      <c r="AZ49" s="1635" t="e">
        <f ca="1">SUM(AZ45:AZ46)*UW!$J$54</f>
        <v>#DIV/0!</v>
      </c>
      <c r="BA49" s="1635" t="e">
        <f ca="1">SUM(BA45:BA46)*UW!$J$54</f>
        <v>#DIV/0!</v>
      </c>
      <c r="BB49" s="1635" t="e">
        <f ca="1">SUM(BB45:BB46)*UW!$J$54</f>
        <v>#DIV/0!</v>
      </c>
      <c r="BC49" s="1635" t="e">
        <f ca="1">SUM(BC45:BC46)*UW!$J$54</f>
        <v>#DIV/0!</v>
      </c>
      <c r="BD49" s="1635" t="e">
        <f ca="1">SUM(BD45:BD46)*UW!$J$54</f>
        <v>#DIV/0!</v>
      </c>
      <c r="BE49" s="1635" t="e">
        <f ca="1">SUM(BE45:BE46)*UW!$J$54</f>
        <v>#DIV/0!</v>
      </c>
      <c r="BF49" s="1635" t="e">
        <f ca="1">SUM(BF45:BF46)*UW!$J$54</f>
        <v>#DIV/0!</v>
      </c>
      <c r="BG49" s="1635" t="e">
        <f ca="1">SUM(BG45:BG46)*UW!$J$54</f>
        <v>#DIV/0!</v>
      </c>
      <c r="BH49" s="1635" t="e">
        <f ca="1">SUM(BH45:BH46)*UW!$J$54</f>
        <v>#DIV/0!</v>
      </c>
      <c r="BI49" s="1635" t="e">
        <f ca="1">SUM(BI45:BI46)*UW!$J$54</f>
        <v>#DIV/0!</v>
      </c>
      <c r="BJ49" s="1635" t="e">
        <f ca="1">SUM(BJ45:BJ46)*UW!$J$54</f>
        <v>#DIV/0!</v>
      </c>
      <c r="BK49" s="1635" t="e">
        <f ca="1">SUM(BK45:BK46)*UW!$J$54</f>
        <v>#DIV/0!</v>
      </c>
      <c r="BL49" s="1635" t="e">
        <f ca="1">SUM(BL45:BL46)*UW!$J$54</f>
        <v>#DIV/0!</v>
      </c>
      <c r="BM49" s="1635" t="e">
        <f ca="1">SUM(BM45:BM46)*UW!$J$54</f>
        <v>#DIV/0!</v>
      </c>
      <c r="BN49" s="1635" t="e">
        <f ca="1">SUM(BN45:BN46)*UW!$J$54</f>
        <v>#DIV/0!</v>
      </c>
      <c r="BO49" s="1635" t="e">
        <f ca="1">SUM(BO45:BO46)*UW!$J$54</f>
        <v>#DIV/0!</v>
      </c>
      <c r="BP49" s="1635" t="e">
        <f ca="1">SUM(BP45:BP46)*UW!$J$54</f>
        <v>#DIV/0!</v>
      </c>
      <c r="BQ49" s="1635" t="e">
        <f ca="1">SUM(BQ45:BQ46)*UW!$J$54</f>
        <v>#DIV/0!</v>
      </c>
      <c r="BR49" s="1635" t="e">
        <f ca="1">SUM(BR45:BR46)*UW!$J$54</f>
        <v>#DIV/0!</v>
      </c>
      <c r="BS49" s="1635" t="e">
        <f ca="1">SUM(BS45:BS46)*UW!$J$54</f>
        <v>#DIV/0!</v>
      </c>
      <c r="BT49" s="1635" t="e">
        <f ca="1">SUM(BT45:BT46)*UW!$J$54</f>
        <v>#DIV/0!</v>
      </c>
      <c r="BU49" s="1635" t="e">
        <f ca="1">SUM(BU45:BU46)*UW!$J$54</f>
        <v>#DIV/0!</v>
      </c>
      <c r="BV49" s="1635" t="e">
        <f ca="1">SUM(BV45:BV46)*UW!$J$54</f>
        <v>#DIV/0!</v>
      </c>
      <c r="BW49" s="1635" t="e">
        <f ca="1">SUM(BW45:BW46)*UW!$J$54</f>
        <v>#DIV/0!</v>
      </c>
      <c r="BX49" s="1635" t="e">
        <f ca="1">SUM(BX45:BX46)*UW!$J$54</f>
        <v>#DIV/0!</v>
      </c>
      <c r="BY49" s="1635" t="e">
        <f ca="1">SUM(BY45:BY46)*UW!$J$54</f>
        <v>#DIV/0!</v>
      </c>
      <c r="BZ49" s="1635" t="e">
        <f ca="1">SUM(BZ45:BZ46)*UW!$J$54</f>
        <v>#DIV/0!</v>
      </c>
      <c r="CA49" s="1635" t="e">
        <f ca="1">SUM(CA45:CA46)*UW!$J$54</f>
        <v>#DIV/0!</v>
      </c>
      <c r="CB49" s="1635" t="e">
        <f ca="1">SUM(CB45:CB46)*UW!$J$54</f>
        <v>#DIV/0!</v>
      </c>
      <c r="CC49" s="1635" t="e">
        <f ca="1">SUM(CC45:CC46)*UW!$J$54</f>
        <v>#DIV/0!</v>
      </c>
      <c r="CD49" s="1635" t="e">
        <f ca="1">SUM(CD45:CD46)*UW!$J$54</f>
        <v>#DIV/0!</v>
      </c>
      <c r="CE49" s="1635" t="e">
        <f ca="1">SUM(CE45:CE46)*UW!$J$54</f>
        <v>#DIV/0!</v>
      </c>
      <c r="CF49" s="1635" t="e">
        <f ca="1">SUM(CF45:CF46)*UW!$J$54</f>
        <v>#DIV/0!</v>
      </c>
      <c r="CG49" s="1635" t="e">
        <f ca="1">SUM(CG45:CG46)*UW!$J$54</f>
        <v>#DIV/0!</v>
      </c>
      <c r="CH49" s="1635" t="e">
        <f ca="1">SUM(CH45:CH46)*UW!$J$54</f>
        <v>#DIV/0!</v>
      </c>
      <c r="CI49" s="1635" t="e">
        <f ca="1">SUM(CI45:CI46)*UW!$J$54</f>
        <v>#DIV/0!</v>
      </c>
      <c r="CJ49" s="1635" t="e">
        <f ca="1">SUM(CJ45:CJ46)*UW!$J$54</f>
        <v>#DIV/0!</v>
      </c>
      <c r="CK49" s="1635" t="e">
        <f ca="1">SUM(CK45:CK46)*UW!$J$54</f>
        <v>#DIV/0!</v>
      </c>
      <c r="CL49" s="1635" t="e">
        <f ca="1">SUM(CL45:CL46)*UW!$J$54</f>
        <v>#DIV/0!</v>
      </c>
      <c r="CM49" s="1635" t="e">
        <f ca="1">SUM(CM45:CM46)*UW!$J$54</f>
        <v>#DIV/0!</v>
      </c>
      <c r="CN49" s="1635" t="e">
        <f ca="1">SUM(CN45:CN46)*UW!$J$54</f>
        <v>#DIV/0!</v>
      </c>
      <c r="CO49" s="1635" t="e">
        <f ca="1">SUM(CO45:CO46)*UW!$J$54</f>
        <v>#DIV/0!</v>
      </c>
      <c r="CP49" s="1635" t="e">
        <f ca="1">SUM(CP45:CP46)*UW!$J$54</f>
        <v>#DIV/0!</v>
      </c>
      <c r="CQ49" s="1635" t="e">
        <f ca="1">SUM(CQ45:CQ46)*UW!$J$54</f>
        <v>#DIV/0!</v>
      </c>
      <c r="CR49" s="1635" t="e">
        <f ca="1">SUM(CR45:CR46)*UW!$J$54</f>
        <v>#DIV/0!</v>
      </c>
      <c r="CS49" s="1635" t="e">
        <f ca="1">SUM(CS45:CS46)*UW!$J$54</f>
        <v>#DIV/0!</v>
      </c>
      <c r="CT49" s="1635" t="e">
        <f ca="1">SUM(CT45:CT46)*UW!$J$54</f>
        <v>#DIV/0!</v>
      </c>
      <c r="CU49" s="1635" t="e">
        <f ca="1">SUM(CU45:CU46)*UW!$J$54</f>
        <v>#DIV/0!</v>
      </c>
      <c r="CV49" s="1635" t="e">
        <f ca="1">SUM(CV45:CV46)*UW!$J$54</f>
        <v>#DIV/0!</v>
      </c>
      <c r="CW49" s="1635" t="e">
        <f ca="1">SUM(CW45:CW46)*UW!$J$54</f>
        <v>#DIV/0!</v>
      </c>
      <c r="CX49" s="1635" t="e">
        <f ca="1">SUM(CX45:CX46)*UW!$J$54</f>
        <v>#DIV/0!</v>
      </c>
      <c r="CY49" s="1635" t="e">
        <f ca="1">SUM(CY45:CY46)*UW!$J$54</f>
        <v>#DIV/0!</v>
      </c>
      <c r="CZ49" s="1635" t="e">
        <f ca="1">SUM(CZ45:CZ46)*UW!$J$54</f>
        <v>#DIV/0!</v>
      </c>
      <c r="DA49" s="1635" t="e">
        <f ca="1">SUM(DA45:DA46)*UW!$J$54</f>
        <v>#DIV/0!</v>
      </c>
      <c r="DB49" s="1635" t="e">
        <f ca="1">SUM(DB45:DB46)*UW!$J$54</f>
        <v>#DIV/0!</v>
      </c>
      <c r="DC49" s="1635" t="e">
        <f ca="1">SUM(DC45:DC46)*UW!$J$54</f>
        <v>#DIV/0!</v>
      </c>
      <c r="DD49" s="1635" t="e">
        <f ca="1">SUM(DD45:DD46)*UW!$J$54</f>
        <v>#DIV/0!</v>
      </c>
      <c r="DE49" s="1635" t="e">
        <f ca="1">SUM(DE45:DE46)*UW!$J$54</f>
        <v>#DIV/0!</v>
      </c>
      <c r="DF49" s="1635" t="e">
        <f ca="1">SUM(DF45:DF46)*UW!$J$54</f>
        <v>#DIV/0!</v>
      </c>
      <c r="DG49" s="1635" t="e">
        <f ca="1">SUM(DG45:DG46)*UW!$J$54</f>
        <v>#DIV/0!</v>
      </c>
      <c r="DH49" s="1635" t="e">
        <f ca="1">SUM(DH45:DH46)*UW!$J$54</f>
        <v>#DIV/0!</v>
      </c>
      <c r="DI49" s="1635" t="e">
        <f ca="1">SUM(DI45:DI46)*UW!$J$54</f>
        <v>#DIV/0!</v>
      </c>
      <c r="DJ49" s="1635" t="e">
        <f ca="1">SUM(DJ45:DJ46)*UW!$J$54</f>
        <v>#DIV/0!</v>
      </c>
      <c r="DK49" s="1635" t="e">
        <f ca="1">SUM(DK45:DK46)*UW!$J$54</f>
        <v>#DIV/0!</v>
      </c>
      <c r="DL49" s="1635" t="e">
        <f ca="1">SUM(DL45:DL46)*UW!$J$54</f>
        <v>#DIV/0!</v>
      </c>
      <c r="DM49" s="1635" t="e">
        <f ca="1">SUM(DM45:DM46)*UW!$J$54</f>
        <v>#DIV/0!</v>
      </c>
      <c r="DN49" s="1635" t="e">
        <f ca="1">SUM(DN45:DN46)*UW!$J$54</f>
        <v>#DIV/0!</v>
      </c>
      <c r="DO49" s="1635" t="e">
        <f ca="1">SUM(DO45:DO46)*UW!$J$54</f>
        <v>#DIV/0!</v>
      </c>
      <c r="DP49" s="1635" t="e">
        <f ca="1">SUM(DP45:DP46)*UW!$J$54</f>
        <v>#DIV/0!</v>
      </c>
      <c r="DQ49" s="1635" t="e">
        <f ca="1">SUM(DQ45:DQ46)*UW!$J$54</f>
        <v>#DIV/0!</v>
      </c>
      <c r="DR49" s="1635" t="e">
        <f ca="1">SUM(DR45:DR46)*UW!$J$54</f>
        <v>#DIV/0!</v>
      </c>
      <c r="DS49" s="1635" t="e">
        <f ca="1">SUM(DS45:DS46)*UW!$J$54</f>
        <v>#DIV/0!</v>
      </c>
      <c r="DT49" s="1635" t="e">
        <f ca="1">SUM(DT45:DT46)*UW!$J$54</f>
        <v>#DIV/0!</v>
      </c>
      <c r="DU49" s="1635" t="e">
        <f ca="1">SUM(DU45:DU46)*UW!$J$54</f>
        <v>#DIV/0!</v>
      </c>
      <c r="DV49" s="1635" t="e">
        <f ca="1">SUM(DV45:DV46)*UW!$J$54</f>
        <v>#DIV/0!</v>
      </c>
      <c r="DW49" s="1635" t="e">
        <f ca="1">SUM(DW45:DW46)*UW!$J$54</f>
        <v>#DIV/0!</v>
      </c>
      <c r="DX49" s="1635" t="e">
        <f ca="1">SUM(DX45:DX46)*UW!$J$54</f>
        <v>#DIV/0!</v>
      </c>
      <c r="DY49" s="1635" t="e">
        <f ca="1">SUM(DY45:DY46)*UW!$J$54</f>
        <v>#DIV/0!</v>
      </c>
      <c r="DZ49" s="1635" t="e">
        <f ca="1">SUM(DZ45:DZ46)*UW!$J$54</f>
        <v>#DIV/0!</v>
      </c>
      <c r="EA49" s="1635" t="e">
        <f ca="1">SUM(EA45:EA46)*UW!$J$54</f>
        <v>#DIV/0!</v>
      </c>
      <c r="EB49" s="1635" t="e">
        <f ca="1">SUM(EB45:EB46)*UW!$J$54</f>
        <v>#DIV/0!</v>
      </c>
      <c r="EC49" s="1635" t="e">
        <f ca="1">SUM(EC45:EC46)*UW!$J$54</f>
        <v>#DIV/0!</v>
      </c>
      <c r="ED49" s="1635" t="e">
        <f ca="1">SUM(ED45:ED46)*UW!$J$54</f>
        <v>#DIV/0!</v>
      </c>
      <c r="EE49" s="1635" t="e">
        <f ca="1">SUM(EE45:EE46)*UW!$J$54</f>
        <v>#DIV/0!</v>
      </c>
      <c r="EF49" s="1833"/>
      <c r="EG49" s="1833"/>
    </row>
    <row r="50" spans="2:137">
      <c r="B50" s="524" t="s">
        <v>855</v>
      </c>
      <c r="D50" s="1635" t="e">
        <f ca="1">SUMIF(UW!$E$342:$O$342,Val!D$14,UW!$E$344:$O$344)*Val!D45</f>
        <v>#DIV/0!</v>
      </c>
      <c r="E50" s="1635" t="e">
        <f ca="1">SUMIF(UW!$E$342:$O$342,Val!E$14,UW!$E$344:$O$344)*Val!E45</f>
        <v>#DIV/0!</v>
      </c>
      <c r="F50" s="1635" t="e">
        <f ca="1">SUMIF(UW!$E$342:$O$342,Val!F$14,UW!$E$344:$O$344)*Val!F45</f>
        <v>#DIV/0!</v>
      </c>
      <c r="G50" s="1635" t="e">
        <f ca="1">SUMIF(UW!$E$342:$O$342,Val!G$14,UW!$E$344:$O$344)*Val!G45</f>
        <v>#DIV/0!</v>
      </c>
      <c r="H50" s="1635" t="e">
        <f ca="1">SUMIF(UW!$E$342:$O$342,Val!H$14,UW!$E$344:$O$344)*Val!H45</f>
        <v>#DIV/0!</v>
      </c>
      <c r="I50" s="1635" t="e">
        <f ca="1">SUMIF(UW!$E$342:$O$342,Val!I$14,UW!$E$344:$O$344)*Val!I45</f>
        <v>#DIV/0!</v>
      </c>
      <c r="J50" s="1635" t="e">
        <f ca="1">SUMIF(UW!$E$342:$O$342,Val!J$14,UW!$E$344:$O$344)*Val!J45</f>
        <v>#DIV/0!</v>
      </c>
      <c r="K50" s="1635" t="e">
        <f ca="1">SUMIF(UW!$E$342:$O$342,Val!K$14,UW!$E$344:$O$344)*Val!K45</f>
        <v>#DIV/0!</v>
      </c>
      <c r="L50" s="1635" t="e">
        <f ca="1">SUMIF(UW!$E$342:$O$342,Val!L$14,UW!$E$344:$O$344)*Val!L45</f>
        <v>#DIV/0!</v>
      </c>
      <c r="M50" s="1635" t="e">
        <f ca="1">SUMIF(UW!$E$342:$O$342,Val!M$14,UW!$E$344:$O$344)*Val!M45</f>
        <v>#DIV/0!</v>
      </c>
      <c r="N50" s="1635" t="e">
        <f ca="1">SUMIF(UW!$E$342:$O$342,Val!N$14,UW!$E$344:$O$344)*Val!N45</f>
        <v>#DIV/0!</v>
      </c>
      <c r="O50" s="1635" t="e">
        <f ca="1">SUMIF(UW!$E$342:$O$342,Val!O$14,UW!$E$344:$O$344)*Val!O45</f>
        <v>#DIV/0!</v>
      </c>
      <c r="P50" s="1635" t="e">
        <f ca="1">SUMIF(UW!$E$342:$O$342,Val!P$14,UW!$E$344:$O$344)*Val!P45</f>
        <v>#DIV/0!</v>
      </c>
      <c r="Q50" s="1635" t="e">
        <f ca="1">SUMIF(UW!$E$342:$O$342,Val!Q$14,UW!$E$344:$O$344)*Val!Q45</f>
        <v>#DIV/0!</v>
      </c>
      <c r="R50" s="1635" t="e">
        <f ca="1">SUMIF(UW!$E$342:$O$342,Val!R$14,UW!$E$344:$O$344)*Val!R45</f>
        <v>#DIV/0!</v>
      </c>
      <c r="S50" s="1635" t="e">
        <f ca="1">SUMIF(UW!$E$342:$O$342,Val!S$14,UW!$E$344:$O$344)*Val!S45</f>
        <v>#DIV/0!</v>
      </c>
      <c r="T50" s="1635" t="e">
        <f ca="1">SUMIF(UW!$E$342:$O$342,Val!T$14,UW!$E$344:$O$344)*Val!T45</f>
        <v>#DIV/0!</v>
      </c>
      <c r="U50" s="1635" t="e">
        <f ca="1">SUMIF(UW!$E$342:$O$342,Val!U$14,UW!$E$344:$O$344)*Val!U45</f>
        <v>#DIV/0!</v>
      </c>
      <c r="V50" s="1635" t="e">
        <f ca="1">SUMIF(UW!$E$342:$O$342,Val!V$14,UW!$E$344:$O$344)*Val!V45</f>
        <v>#DIV/0!</v>
      </c>
      <c r="W50" s="1635" t="e">
        <f ca="1">SUMIF(UW!$E$342:$O$342,Val!W$14,UW!$E$344:$O$344)*Val!W45</f>
        <v>#DIV/0!</v>
      </c>
      <c r="X50" s="1635" t="e">
        <f ca="1">SUMIF(UW!$E$342:$O$342,Val!X$14,UW!$E$344:$O$344)*Val!X45</f>
        <v>#DIV/0!</v>
      </c>
      <c r="Y50" s="1635" t="e">
        <f ca="1">SUMIF(UW!$E$342:$O$342,Val!Y$14,UW!$E$344:$O$344)*Val!Y45</f>
        <v>#DIV/0!</v>
      </c>
      <c r="Z50" s="1635" t="e">
        <f ca="1">SUMIF(UW!$E$342:$O$342,Val!Z$14,UW!$E$344:$O$344)*Val!Z45</f>
        <v>#DIV/0!</v>
      </c>
      <c r="AA50" s="1635" t="e">
        <f ca="1">SUMIF(UW!$E$342:$O$342,Val!AA$14,UW!$E$344:$O$344)*Val!AA45</f>
        <v>#DIV/0!</v>
      </c>
      <c r="AB50" s="1635" t="e">
        <f ca="1">SUMIF(UW!$E$342:$O$342,Val!AB$14,UW!$E$344:$O$344)*Val!AB45</f>
        <v>#DIV/0!</v>
      </c>
      <c r="AC50" s="1635" t="e">
        <f ca="1">SUMIF(UW!$E$342:$O$342,Val!AC$14,UW!$E$344:$O$344)*Val!AC45</f>
        <v>#DIV/0!</v>
      </c>
      <c r="AD50" s="1635" t="e">
        <f ca="1">SUMIF(UW!$E$342:$O$342,Val!AD$14,UW!$E$344:$O$344)*Val!AD45</f>
        <v>#DIV/0!</v>
      </c>
      <c r="AE50" s="1635" t="e">
        <f ca="1">SUMIF(UW!$E$342:$O$342,Val!AE$14,UW!$E$344:$O$344)*Val!AE45</f>
        <v>#DIV/0!</v>
      </c>
      <c r="AF50" s="1635" t="e">
        <f ca="1">SUMIF(UW!$E$342:$O$342,Val!AF$14,UW!$E$344:$O$344)*Val!AF45</f>
        <v>#DIV/0!</v>
      </c>
      <c r="AG50" s="1635" t="e">
        <f ca="1">SUMIF(UW!$E$342:$O$342,Val!AG$14,UW!$E$344:$O$344)*Val!AG45</f>
        <v>#DIV/0!</v>
      </c>
      <c r="AH50" s="1635" t="e">
        <f ca="1">SUMIF(UW!$E$342:$O$342,Val!AH$14,UW!$E$344:$O$344)*Val!AH45</f>
        <v>#DIV/0!</v>
      </c>
      <c r="AI50" s="1635" t="e">
        <f ca="1">SUMIF(UW!$E$342:$O$342,Val!AI$14,UW!$E$344:$O$344)*Val!AI45</f>
        <v>#DIV/0!</v>
      </c>
      <c r="AJ50" s="1635" t="e">
        <f ca="1">SUMIF(UW!$E$342:$O$342,Val!AJ$14,UW!$E$344:$O$344)*Val!AJ45</f>
        <v>#DIV/0!</v>
      </c>
      <c r="AK50" s="1635" t="e">
        <f ca="1">SUMIF(UW!$E$342:$O$342,Val!AK$14,UW!$E$344:$O$344)*Val!AK45</f>
        <v>#DIV/0!</v>
      </c>
      <c r="AL50" s="1635" t="e">
        <f ca="1">SUMIF(UW!$E$342:$O$342,Val!AL$14,UW!$E$344:$O$344)*Val!AL45</f>
        <v>#DIV/0!</v>
      </c>
      <c r="AM50" s="1635" t="e">
        <f ca="1">SUMIF(UW!$E$342:$O$342,Val!AM$14,UW!$E$344:$O$344)*Val!AM45</f>
        <v>#DIV/0!</v>
      </c>
      <c r="AN50" s="1635" t="e">
        <f ca="1">SUMIF(UW!$E$342:$O$342,Val!AN$14,UW!$E$344:$O$344)*Val!AN45</f>
        <v>#DIV/0!</v>
      </c>
      <c r="AO50" s="1635" t="e">
        <f ca="1">SUMIF(UW!$E$342:$O$342,Val!AO$14,UW!$E$344:$O$344)*Val!AO45</f>
        <v>#DIV/0!</v>
      </c>
      <c r="AP50" s="1635" t="e">
        <f ca="1">SUMIF(UW!$E$342:$O$342,Val!AP$14,UW!$E$344:$O$344)*Val!AP45</f>
        <v>#DIV/0!</v>
      </c>
      <c r="AQ50" s="1635" t="e">
        <f ca="1">SUMIF(UW!$E$342:$O$342,Val!AQ$14,UW!$E$344:$O$344)*Val!AQ45</f>
        <v>#DIV/0!</v>
      </c>
      <c r="AR50" s="1635" t="e">
        <f ca="1">SUMIF(UW!$E$342:$O$342,Val!AR$14,UW!$E$344:$O$344)*Val!AR45</f>
        <v>#DIV/0!</v>
      </c>
      <c r="AS50" s="1635" t="e">
        <f ca="1">SUMIF(UW!$E$342:$O$342,Val!AS$14,UW!$E$344:$O$344)*Val!AS45</f>
        <v>#DIV/0!</v>
      </c>
      <c r="AT50" s="1635" t="e">
        <f ca="1">SUMIF(UW!$E$342:$O$342,Val!AT$14,UW!$E$344:$O$344)*Val!AT45</f>
        <v>#DIV/0!</v>
      </c>
      <c r="AU50" s="1635" t="e">
        <f ca="1">SUMIF(UW!$E$342:$O$342,Val!AU$14,UW!$E$344:$O$344)*Val!AU45</f>
        <v>#DIV/0!</v>
      </c>
      <c r="AV50" s="1635" t="e">
        <f ca="1">SUMIF(UW!$E$342:$O$342,Val!AV$14,UW!$E$344:$O$344)*Val!AV45</f>
        <v>#DIV/0!</v>
      </c>
      <c r="AW50" s="1635" t="e">
        <f ca="1">SUMIF(UW!$E$342:$O$342,Val!AW$14,UW!$E$344:$O$344)*Val!AW45</f>
        <v>#DIV/0!</v>
      </c>
      <c r="AX50" s="1635" t="e">
        <f ca="1">SUMIF(UW!$E$342:$O$342,Val!AX$14,UW!$E$344:$O$344)*Val!AX45</f>
        <v>#DIV/0!</v>
      </c>
      <c r="AY50" s="1635" t="e">
        <f ca="1">SUMIF(UW!$E$342:$O$342,Val!AY$14,UW!$E$344:$O$344)*Val!AY45</f>
        <v>#DIV/0!</v>
      </c>
      <c r="AZ50" s="1635" t="e">
        <f ca="1">SUMIF(UW!$E$342:$O$342,Val!AZ$14,UW!$E$344:$O$344)*Val!AZ45</f>
        <v>#DIV/0!</v>
      </c>
      <c r="BA50" s="1635" t="e">
        <f ca="1">SUMIF(UW!$E$342:$O$342,Val!BA$14,UW!$E$344:$O$344)*Val!BA45</f>
        <v>#DIV/0!</v>
      </c>
      <c r="BB50" s="1635" t="e">
        <f ca="1">SUMIF(UW!$E$342:$O$342,Val!BB$14,UW!$E$344:$O$344)*Val!BB45</f>
        <v>#DIV/0!</v>
      </c>
      <c r="BC50" s="1635" t="e">
        <f ca="1">SUMIF(UW!$E$342:$O$342,Val!BC$14,UW!$E$344:$O$344)*Val!BC45</f>
        <v>#DIV/0!</v>
      </c>
      <c r="BD50" s="1635" t="e">
        <f ca="1">SUMIF(UW!$E$342:$O$342,Val!BD$14,UW!$E$344:$O$344)*Val!BD45</f>
        <v>#DIV/0!</v>
      </c>
      <c r="BE50" s="1635" t="e">
        <f ca="1">SUMIF(UW!$E$342:$O$342,Val!BE$14,UW!$E$344:$O$344)*Val!BE45</f>
        <v>#DIV/0!</v>
      </c>
      <c r="BF50" s="1635" t="e">
        <f ca="1">SUMIF(UW!$E$342:$O$342,Val!BF$14,UW!$E$344:$O$344)*Val!BF45</f>
        <v>#DIV/0!</v>
      </c>
      <c r="BG50" s="1635" t="e">
        <f ca="1">SUMIF(UW!$E$342:$O$342,Val!BG$14,UW!$E$344:$O$344)*Val!BG45</f>
        <v>#DIV/0!</v>
      </c>
      <c r="BH50" s="1635" t="e">
        <f ca="1">SUMIF(UW!$E$342:$O$342,Val!BH$14,UW!$E$344:$O$344)*Val!BH45</f>
        <v>#DIV/0!</v>
      </c>
      <c r="BI50" s="1635" t="e">
        <f ca="1">SUMIF(UW!$E$342:$O$342,Val!BI$14,UW!$E$344:$O$344)*Val!BI45</f>
        <v>#DIV/0!</v>
      </c>
      <c r="BJ50" s="1635" t="e">
        <f ca="1">SUMIF(UW!$E$342:$O$342,Val!BJ$14,UW!$E$344:$O$344)*Val!BJ45</f>
        <v>#DIV/0!</v>
      </c>
      <c r="BK50" s="1635" t="e">
        <f ca="1">SUMIF(UW!$E$342:$O$342,Val!BK$14,UW!$E$344:$O$344)*Val!BK45</f>
        <v>#DIV/0!</v>
      </c>
      <c r="BL50" s="1635" t="e">
        <f ca="1">SUMIF(UW!$E$342:$O$342,Val!BL$14,UW!$E$344:$O$344)*Val!BL45</f>
        <v>#DIV/0!</v>
      </c>
      <c r="BM50" s="1635" t="e">
        <f ca="1">SUMIF(UW!$E$342:$O$342,Val!BM$14,UW!$E$344:$O$344)*Val!BM45</f>
        <v>#DIV/0!</v>
      </c>
      <c r="BN50" s="1635" t="e">
        <f ca="1">SUMIF(UW!$E$342:$O$342,Val!BN$14,UW!$E$344:$O$344)*Val!BN45</f>
        <v>#DIV/0!</v>
      </c>
      <c r="BO50" s="1635" t="e">
        <f ca="1">SUMIF(UW!$E$342:$O$342,Val!BO$14,UW!$E$344:$O$344)*Val!BO45</f>
        <v>#DIV/0!</v>
      </c>
      <c r="BP50" s="1635" t="e">
        <f ca="1">SUMIF(UW!$E$342:$O$342,Val!BP$14,UW!$E$344:$O$344)*Val!BP45</f>
        <v>#DIV/0!</v>
      </c>
      <c r="BQ50" s="1635" t="e">
        <f ca="1">SUMIF(UW!$E$342:$O$342,Val!BQ$14,UW!$E$344:$O$344)*Val!BQ45</f>
        <v>#DIV/0!</v>
      </c>
      <c r="BR50" s="1635" t="e">
        <f ca="1">SUMIF(UW!$E$342:$O$342,Val!BR$14,UW!$E$344:$O$344)*Val!BR45</f>
        <v>#DIV/0!</v>
      </c>
      <c r="BS50" s="1635" t="e">
        <f ca="1">SUMIF(UW!$E$342:$O$342,Val!BS$14,UW!$E$344:$O$344)*Val!BS45</f>
        <v>#DIV/0!</v>
      </c>
      <c r="BT50" s="1635" t="e">
        <f ca="1">SUMIF(UW!$E$342:$O$342,Val!BT$14,UW!$E$344:$O$344)*Val!BT45</f>
        <v>#DIV/0!</v>
      </c>
      <c r="BU50" s="1635" t="e">
        <f ca="1">SUMIF(UW!$E$342:$O$342,Val!BU$14,UW!$E$344:$O$344)*Val!BU45</f>
        <v>#DIV/0!</v>
      </c>
      <c r="BV50" s="1635" t="e">
        <f ca="1">SUMIF(UW!$E$342:$O$342,Val!BV$14,UW!$E$344:$O$344)*Val!BV45</f>
        <v>#DIV/0!</v>
      </c>
      <c r="BW50" s="1635" t="e">
        <f ca="1">SUMIF(UW!$E$342:$O$342,Val!BW$14,UW!$E$344:$O$344)*Val!BW45</f>
        <v>#DIV/0!</v>
      </c>
      <c r="BX50" s="1635" t="e">
        <f ca="1">SUMIF(UW!$E$342:$O$342,Val!BX$14,UW!$E$344:$O$344)*Val!BX45</f>
        <v>#DIV/0!</v>
      </c>
      <c r="BY50" s="1635" t="e">
        <f ca="1">SUMIF(UW!$E$342:$O$342,Val!BY$14,UW!$E$344:$O$344)*Val!BY45</f>
        <v>#DIV/0!</v>
      </c>
      <c r="BZ50" s="1635" t="e">
        <f ca="1">SUMIF(UW!$E$342:$O$342,Val!BZ$14,UW!$E$344:$O$344)*Val!BZ45</f>
        <v>#DIV/0!</v>
      </c>
      <c r="CA50" s="1635" t="e">
        <f ca="1">SUMIF(UW!$E$342:$O$342,Val!CA$14,UW!$E$344:$O$344)*Val!CA45</f>
        <v>#DIV/0!</v>
      </c>
      <c r="CB50" s="1635" t="e">
        <f ca="1">SUMIF(UW!$E$342:$O$342,Val!CB$14,UW!$E$344:$O$344)*Val!CB45</f>
        <v>#DIV/0!</v>
      </c>
      <c r="CC50" s="1635" t="e">
        <f ca="1">SUMIF(UW!$E$342:$O$342,Val!CC$14,UW!$E$344:$O$344)*Val!CC45</f>
        <v>#DIV/0!</v>
      </c>
      <c r="CD50" s="1635" t="e">
        <f ca="1">SUMIF(UW!$E$342:$O$342,Val!CD$14,UW!$E$344:$O$344)*Val!CD45</f>
        <v>#DIV/0!</v>
      </c>
      <c r="CE50" s="1635" t="e">
        <f ca="1">SUMIF(UW!$E$342:$O$342,Val!CE$14,UW!$E$344:$O$344)*Val!CE45</f>
        <v>#DIV/0!</v>
      </c>
      <c r="CF50" s="1635" t="e">
        <f ca="1">SUMIF(UW!$E$342:$O$342,Val!CF$14,UW!$E$344:$O$344)*Val!CF45</f>
        <v>#DIV/0!</v>
      </c>
      <c r="CG50" s="1635" t="e">
        <f ca="1">SUMIF(UW!$E$342:$O$342,Val!CG$14,UW!$E$344:$O$344)*Val!CG45</f>
        <v>#DIV/0!</v>
      </c>
      <c r="CH50" s="1635" t="e">
        <f ca="1">SUMIF(UW!$E$342:$O$342,Val!CH$14,UW!$E$344:$O$344)*Val!CH45</f>
        <v>#DIV/0!</v>
      </c>
      <c r="CI50" s="1635" t="e">
        <f ca="1">SUMIF(UW!$E$342:$O$342,Val!CI$14,UW!$E$344:$O$344)*Val!CI45</f>
        <v>#DIV/0!</v>
      </c>
      <c r="CJ50" s="1635" t="e">
        <f ca="1">SUMIF(UW!$E$342:$O$342,Val!CJ$14,UW!$E$344:$O$344)*Val!CJ45</f>
        <v>#DIV/0!</v>
      </c>
      <c r="CK50" s="1635" t="e">
        <f ca="1">SUMIF(UW!$E$342:$O$342,Val!CK$14,UW!$E$344:$O$344)*Val!CK45</f>
        <v>#DIV/0!</v>
      </c>
      <c r="CL50" s="1635" t="e">
        <f ca="1">SUMIF(UW!$E$342:$O$342,Val!CL$14,UW!$E$344:$O$344)*Val!CL45</f>
        <v>#DIV/0!</v>
      </c>
      <c r="CM50" s="1635" t="e">
        <f ca="1">SUMIF(UW!$E$342:$O$342,Val!CM$14,UW!$E$344:$O$344)*Val!CM45</f>
        <v>#DIV/0!</v>
      </c>
      <c r="CN50" s="1635" t="e">
        <f ca="1">SUMIF(UW!$E$342:$O$342,Val!CN$14,UW!$E$344:$O$344)*Val!CN45</f>
        <v>#DIV/0!</v>
      </c>
      <c r="CO50" s="1635" t="e">
        <f ca="1">SUMIF(UW!$E$342:$O$342,Val!CO$14,UW!$E$344:$O$344)*Val!CO45</f>
        <v>#DIV/0!</v>
      </c>
      <c r="CP50" s="1635" t="e">
        <f ca="1">SUMIF(UW!$E$342:$O$342,Val!CP$14,UW!$E$344:$O$344)*Val!CP45</f>
        <v>#DIV/0!</v>
      </c>
      <c r="CQ50" s="1635" t="e">
        <f ca="1">SUMIF(UW!$E$342:$O$342,Val!CQ$14,UW!$E$344:$O$344)*Val!CQ45</f>
        <v>#DIV/0!</v>
      </c>
      <c r="CR50" s="1635" t="e">
        <f ca="1">SUMIF(UW!$E$342:$O$342,Val!CR$14,UW!$E$344:$O$344)*Val!CR45</f>
        <v>#DIV/0!</v>
      </c>
      <c r="CS50" s="1635" t="e">
        <f ca="1">SUMIF(UW!$E$342:$O$342,Val!CS$14,UW!$E$344:$O$344)*Val!CS45</f>
        <v>#DIV/0!</v>
      </c>
      <c r="CT50" s="1635" t="e">
        <f ca="1">SUMIF(UW!$E$342:$O$342,Val!CT$14,UW!$E$344:$O$344)*Val!CT45</f>
        <v>#DIV/0!</v>
      </c>
      <c r="CU50" s="1635" t="e">
        <f ca="1">SUMIF(UW!$E$342:$O$342,Val!CU$14,UW!$E$344:$O$344)*Val!CU45</f>
        <v>#DIV/0!</v>
      </c>
      <c r="CV50" s="1635" t="e">
        <f ca="1">SUMIF(UW!$E$342:$O$342,Val!CV$14,UW!$E$344:$O$344)*Val!CV45</f>
        <v>#DIV/0!</v>
      </c>
      <c r="CW50" s="1635" t="e">
        <f ca="1">SUMIF(UW!$E$342:$O$342,Val!CW$14,UW!$E$344:$O$344)*Val!CW45</f>
        <v>#DIV/0!</v>
      </c>
      <c r="CX50" s="1635" t="e">
        <f ca="1">SUMIF(UW!$E$342:$O$342,Val!CX$14,UW!$E$344:$O$344)*Val!CX45</f>
        <v>#DIV/0!</v>
      </c>
      <c r="CY50" s="1635" t="e">
        <f ca="1">SUMIF(UW!$E$342:$O$342,Val!CY$14,UW!$E$344:$O$344)*Val!CY45</f>
        <v>#DIV/0!</v>
      </c>
      <c r="CZ50" s="1635" t="e">
        <f ca="1">SUMIF(UW!$E$342:$O$342,Val!CZ$14,UW!$E$344:$O$344)*Val!CZ45</f>
        <v>#DIV/0!</v>
      </c>
      <c r="DA50" s="1635" t="e">
        <f ca="1">SUMIF(UW!$E$342:$O$342,Val!DA$14,UW!$E$344:$O$344)*Val!DA45</f>
        <v>#DIV/0!</v>
      </c>
      <c r="DB50" s="1635" t="e">
        <f ca="1">SUMIF(UW!$E$342:$O$342,Val!DB$14,UW!$E$344:$O$344)*Val!DB45</f>
        <v>#DIV/0!</v>
      </c>
      <c r="DC50" s="1635" t="e">
        <f ca="1">SUMIF(UW!$E$342:$O$342,Val!DC$14,UW!$E$344:$O$344)*Val!DC45</f>
        <v>#DIV/0!</v>
      </c>
      <c r="DD50" s="1635" t="e">
        <f ca="1">SUMIF(UW!$E$342:$O$342,Val!DD$14,UW!$E$344:$O$344)*Val!DD45</f>
        <v>#DIV/0!</v>
      </c>
      <c r="DE50" s="1635" t="e">
        <f ca="1">SUMIF(UW!$E$342:$O$342,Val!DE$14,UW!$E$344:$O$344)*Val!DE45</f>
        <v>#DIV/0!</v>
      </c>
      <c r="DF50" s="1635" t="e">
        <f ca="1">SUMIF(UW!$E$342:$O$342,Val!DF$14,UW!$E$344:$O$344)*Val!DF45</f>
        <v>#DIV/0!</v>
      </c>
      <c r="DG50" s="1635" t="e">
        <f ca="1">SUMIF(UW!$E$342:$O$342,Val!DG$14,UW!$E$344:$O$344)*Val!DG45</f>
        <v>#DIV/0!</v>
      </c>
      <c r="DH50" s="1635" t="e">
        <f ca="1">SUMIF(UW!$E$342:$O$342,Val!DH$14,UW!$E$344:$O$344)*Val!DH45</f>
        <v>#DIV/0!</v>
      </c>
      <c r="DI50" s="1635" t="e">
        <f ca="1">SUMIF(UW!$E$342:$O$342,Val!DI$14,UW!$E$344:$O$344)*Val!DI45</f>
        <v>#DIV/0!</v>
      </c>
      <c r="DJ50" s="1635" t="e">
        <f ca="1">SUMIF(UW!$E$342:$O$342,Val!DJ$14,UW!$E$344:$O$344)*Val!DJ45</f>
        <v>#DIV/0!</v>
      </c>
      <c r="DK50" s="1635" t="e">
        <f ca="1">SUMIF(UW!$E$342:$O$342,Val!DK$14,UW!$E$344:$O$344)*Val!DK45</f>
        <v>#DIV/0!</v>
      </c>
      <c r="DL50" s="1635" t="e">
        <f ca="1">SUMIF(UW!$E$342:$O$342,Val!DL$14,UW!$E$344:$O$344)*Val!DL45</f>
        <v>#DIV/0!</v>
      </c>
      <c r="DM50" s="1635" t="e">
        <f ca="1">SUMIF(UW!$E$342:$O$342,Val!DM$14,UW!$E$344:$O$344)*Val!DM45</f>
        <v>#DIV/0!</v>
      </c>
      <c r="DN50" s="1635" t="e">
        <f ca="1">SUMIF(UW!$E$342:$O$342,Val!DN$14,UW!$E$344:$O$344)*Val!DN45</f>
        <v>#DIV/0!</v>
      </c>
      <c r="DO50" s="1635" t="e">
        <f ca="1">SUMIF(UW!$E$342:$O$342,Val!DO$14,UW!$E$344:$O$344)*Val!DO45</f>
        <v>#DIV/0!</v>
      </c>
      <c r="DP50" s="1635" t="e">
        <f ca="1">SUMIF(UW!$E$342:$O$342,Val!DP$14,UW!$E$344:$O$344)*Val!DP45</f>
        <v>#DIV/0!</v>
      </c>
      <c r="DQ50" s="1635" t="e">
        <f ca="1">SUMIF(UW!$E$342:$O$342,Val!DQ$14,UW!$E$344:$O$344)*Val!DQ45</f>
        <v>#DIV/0!</v>
      </c>
      <c r="DR50" s="1635" t="e">
        <f ca="1">SUMIF(UW!$E$342:$O$342,Val!DR$14,UW!$E$344:$O$344)*Val!DR45</f>
        <v>#DIV/0!</v>
      </c>
      <c r="DS50" s="1635" t="e">
        <f ca="1">SUMIF(UW!$E$342:$O$342,Val!DS$14,UW!$E$344:$O$344)*Val!DS45</f>
        <v>#DIV/0!</v>
      </c>
      <c r="DT50" s="1635" t="e">
        <f ca="1">SUMIF(UW!$E$342:$O$342,Val!DT$14,UW!$E$344:$O$344)*Val!DT45</f>
        <v>#DIV/0!</v>
      </c>
      <c r="DU50" s="1635" t="e">
        <f ca="1">SUMIF(UW!$E$342:$O$342,Val!DU$14,UW!$E$344:$O$344)*Val!DU45</f>
        <v>#DIV/0!</v>
      </c>
      <c r="DV50" s="1635" t="e">
        <f ca="1">SUMIF(UW!$E$342:$O$342,Val!DV$14,UW!$E$344:$O$344)*Val!DV45</f>
        <v>#DIV/0!</v>
      </c>
      <c r="DW50" s="1635" t="e">
        <f ca="1">SUMIF(UW!$E$342:$O$342,Val!DW$14,UW!$E$344:$O$344)*Val!DW45</f>
        <v>#DIV/0!</v>
      </c>
      <c r="DX50" s="1635" t="e">
        <f ca="1">SUMIF(UW!$E$342:$O$342,Val!DX$14,UW!$E$344:$O$344)*Val!DX45</f>
        <v>#DIV/0!</v>
      </c>
      <c r="DY50" s="1635" t="e">
        <f ca="1">SUMIF(UW!$E$342:$O$342,Val!DY$14,UW!$E$344:$O$344)*Val!DY45</f>
        <v>#DIV/0!</v>
      </c>
      <c r="DZ50" s="1635" t="e">
        <f ca="1">SUMIF(UW!$E$342:$O$342,Val!DZ$14,UW!$E$344:$O$344)*Val!DZ45</f>
        <v>#DIV/0!</v>
      </c>
      <c r="EA50" s="1635" t="e">
        <f ca="1">SUMIF(UW!$E$342:$O$342,Val!EA$14,UW!$E$344:$O$344)*Val!EA45</f>
        <v>#DIV/0!</v>
      </c>
      <c r="EB50" s="1635" t="e">
        <f ca="1">SUMIF(UW!$E$342:$O$342,Val!EB$14,UW!$E$344:$O$344)*Val!EB45</f>
        <v>#DIV/0!</v>
      </c>
      <c r="EC50" s="1635" t="e">
        <f ca="1">SUMIF(UW!$E$342:$O$342,Val!EC$14,UW!$E$344:$O$344)*Val!EC45</f>
        <v>#DIV/0!</v>
      </c>
      <c r="ED50" s="1635" t="e">
        <f ca="1">SUMIF(UW!$E$342:$O$342,Val!ED$14,UW!$E$344:$O$344)*Val!ED45</f>
        <v>#DIV/0!</v>
      </c>
      <c r="EE50" s="1635" t="e">
        <f ca="1">SUMIF(UW!$E$342:$O$342,Val!EE$14,UW!$E$344:$O$344)*Val!EE45</f>
        <v>#DIV/0!</v>
      </c>
      <c r="EF50" s="1833"/>
      <c r="EG50" s="1833"/>
    </row>
    <row r="51" spans="2:137">
      <c r="B51" s="524" t="s">
        <v>1326</v>
      </c>
      <c r="D51" s="1836">
        <f ca="1">UW!D$712-UW!D$691-UW!D$697</f>
        <v>31269.850000000002</v>
      </c>
      <c r="E51" s="1836">
        <f t="shared" ref="E51:Q51" ca="1" si="48">D51</f>
        <v>31269.850000000002</v>
      </c>
      <c r="F51" s="1836">
        <f t="shared" ca="1" si="48"/>
        <v>31269.850000000002</v>
      </c>
      <c r="G51" s="1836">
        <f t="shared" ca="1" si="48"/>
        <v>31269.850000000002</v>
      </c>
      <c r="H51" s="1836">
        <f t="shared" ca="1" si="48"/>
        <v>31269.850000000002</v>
      </c>
      <c r="I51" s="1836">
        <f t="shared" ca="1" si="48"/>
        <v>31269.850000000002</v>
      </c>
      <c r="J51" s="1836">
        <f t="shared" ca="1" si="48"/>
        <v>31269.850000000002</v>
      </c>
      <c r="K51" s="1836">
        <f t="shared" ca="1" si="48"/>
        <v>31269.850000000002</v>
      </c>
      <c r="L51" s="1836">
        <f t="shared" ca="1" si="48"/>
        <v>31269.850000000002</v>
      </c>
      <c r="M51" s="1836">
        <f t="shared" ca="1" si="48"/>
        <v>31269.850000000002</v>
      </c>
      <c r="N51" s="1836">
        <f t="shared" ca="1" si="48"/>
        <v>31269.850000000002</v>
      </c>
      <c r="O51" s="1836">
        <f t="shared" ca="1" si="48"/>
        <v>31269.850000000002</v>
      </c>
      <c r="P51" s="1836">
        <f t="shared" ca="1" si="48"/>
        <v>31269.850000000002</v>
      </c>
      <c r="Q51" s="1836">
        <f t="shared" ca="1" si="48"/>
        <v>31269.850000000002</v>
      </c>
      <c r="R51" s="1635">
        <f ca="1">UW!S712-UW!S691-UW!S697</f>
        <v>12348.5445</v>
      </c>
      <c r="S51" s="1635">
        <f ca="1">UW!T712-UW!T691-UW!T697</f>
        <v>12348.5445</v>
      </c>
      <c r="T51" s="1635">
        <f ca="1">UW!U712-UW!U691-UW!U697</f>
        <v>12348.5445</v>
      </c>
      <c r="U51" s="1635">
        <f ca="1">UW!V712-UW!V691-UW!V697</f>
        <v>12348.5445</v>
      </c>
      <c r="V51" s="1635">
        <f ca="1">UW!W712-UW!W691-UW!W697</f>
        <v>12348.5445</v>
      </c>
      <c r="W51" s="1635">
        <f ca="1">UW!X712-UW!X691-UW!X697</f>
        <v>12348.5445</v>
      </c>
      <c r="X51" s="1635">
        <f ca="1">UW!Y712-UW!Y691-UW!Y697</f>
        <v>12348.5445</v>
      </c>
      <c r="Y51" s="1635">
        <f ca="1">UW!Z712-UW!Z691-UW!Z697</f>
        <v>12348.5445</v>
      </c>
      <c r="Z51" s="1635">
        <f ca="1">UW!AA712-UW!AA691-UW!AA697</f>
        <v>12348.5445</v>
      </c>
      <c r="AA51" s="1635">
        <f ca="1">UW!AB712-UW!AB691-UW!AB697</f>
        <v>12348.5445</v>
      </c>
      <c r="AB51" s="1635">
        <f ca="1">UW!AC712-UW!AC691-UW!AC697</f>
        <v>12963.474765000001</v>
      </c>
      <c r="AC51" s="1635">
        <f ca="1">UW!AD712-UW!AD691-UW!AD697</f>
        <v>12963.474765000001</v>
      </c>
      <c r="AD51" s="1635">
        <f ca="1">UW!AE712-UW!AE691-UW!AE697</f>
        <v>12963.474765000001</v>
      </c>
      <c r="AE51" s="1635">
        <f ca="1">UW!AF712-UW!AF691-UW!AF697</f>
        <v>12963.474765000001</v>
      </c>
      <c r="AF51" s="1635">
        <f ca="1">UW!AG712-UW!AG691-UW!AG697</f>
        <v>12963.474765000001</v>
      </c>
      <c r="AG51" s="1635">
        <f ca="1">UW!AH712-UW!AH691-UW!AH697</f>
        <v>12963.474765000001</v>
      </c>
      <c r="AH51" s="1635">
        <f ca="1">UW!AI712-UW!AI691-UW!AI697</f>
        <v>12963.474765000001</v>
      </c>
      <c r="AI51" s="1635">
        <f ca="1">UW!AJ712-UW!AJ691-UW!AJ697</f>
        <v>12963.474765000001</v>
      </c>
      <c r="AJ51" s="1635">
        <f ca="1">UW!AK712-UW!AK691-UW!AK697</f>
        <v>12963.474765000001</v>
      </c>
      <c r="AK51" s="1635">
        <f ca="1">UW!AL712-UW!AL691-UW!AL697</f>
        <v>12963.474765000001</v>
      </c>
      <c r="AL51" s="1635">
        <f ca="1">UW!AM712-UW!AM691-UW!AM697</f>
        <v>12963.474765000001</v>
      </c>
      <c r="AM51" s="1635">
        <f ca="1">UW!AN712-UW!AN691-UW!AN697</f>
        <v>12963.474765000001</v>
      </c>
      <c r="AN51" s="1635">
        <f ca="1">UW!AO712-UW!AO691-UW!AO697</f>
        <v>13609.101604050002</v>
      </c>
      <c r="AO51" s="1635">
        <f ca="1">UW!AP712-UW!AP691-UW!AP697</f>
        <v>13609.101604050002</v>
      </c>
      <c r="AP51" s="1635">
        <f ca="1">UW!AQ712-UW!AQ691-UW!AQ697</f>
        <v>13609.101604050002</v>
      </c>
      <c r="AQ51" s="1635">
        <f ca="1">UW!AR712-UW!AR691-UW!AR697</f>
        <v>13609.101604050002</v>
      </c>
      <c r="AR51" s="1635">
        <f ca="1">UW!AS712-UW!AS691-UW!AS697</f>
        <v>13609.101604050002</v>
      </c>
      <c r="AS51" s="1635">
        <f ca="1">UW!AT712-UW!AT691-UW!AT697</f>
        <v>13609.101604050002</v>
      </c>
      <c r="AT51" s="1635">
        <f ca="1">UW!AU712-UW!AU691-UW!AU697</f>
        <v>13609.101604050002</v>
      </c>
      <c r="AU51" s="1635">
        <f ca="1">UW!AV712-UW!AV691-UW!AV697</f>
        <v>13609.101604050002</v>
      </c>
      <c r="AV51" s="1635">
        <f ca="1">UW!AW712-UW!AW691-UW!AW697</f>
        <v>13609.101604050002</v>
      </c>
      <c r="AW51" s="1635">
        <f ca="1">UW!AX712-UW!AX691-UW!AX697</f>
        <v>13609.101604050002</v>
      </c>
      <c r="AX51" s="1635">
        <f ca="1">UW!AY712-UW!AY691-UW!AY697</f>
        <v>13609.101604050002</v>
      </c>
      <c r="AY51" s="1635">
        <f ca="1">UW!AZ712-UW!AZ691-UW!AZ697</f>
        <v>13609.101604050002</v>
      </c>
      <c r="AZ51" s="1635">
        <f ca="1">UW!BA712-UW!BA691-UW!BA697</f>
        <v>14286.958847068501</v>
      </c>
      <c r="BA51" s="1635">
        <f ca="1">UW!BB712-UW!BB691-UW!BB697</f>
        <v>14286.958847068501</v>
      </c>
      <c r="BB51" s="1635">
        <f ca="1">UW!BC712-UW!BC691-UW!BC697</f>
        <v>14286.958847068501</v>
      </c>
      <c r="BC51" s="1635">
        <f ca="1">UW!BD712-UW!BD691-UW!BD697</f>
        <v>14286.958847068501</v>
      </c>
      <c r="BD51" s="1635">
        <f ca="1">UW!BE712-UW!BE691-UW!BE697</f>
        <v>14286.958847068501</v>
      </c>
      <c r="BE51" s="1635">
        <f ca="1">UW!BF712-UW!BF691-UW!BF697</f>
        <v>14286.958847068501</v>
      </c>
      <c r="BF51" s="1635">
        <f ca="1">UW!BG712-UW!BG691-UW!BG697</f>
        <v>14286.958847068501</v>
      </c>
      <c r="BG51" s="1635">
        <f ca="1">UW!BH712-UW!BH691-UW!BH697</f>
        <v>14286.958847068501</v>
      </c>
      <c r="BH51" s="1635">
        <f ca="1">UW!BI712-UW!BI691-UW!BI697</f>
        <v>14286.958847068501</v>
      </c>
      <c r="BI51" s="1635">
        <f ca="1">UW!BJ712-UW!BJ691-UW!BJ697</f>
        <v>14286.958847068501</v>
      </c>
      <c r="BJ51" s="1635">
        <f ca="1">UW!BK712-UW!BK691-UW!BK697</f>
        <v>14286.958847068501</v>
      </c>
      <c r="BK51" s="1635">
        <f ca="1">UW!BL712-UW!BL691-UW!BL697</f>
        <v>14286.958847068501</v>
      </c>
      <c r="BL51" s="1635">
        <f ca="1">UW!BM712-UW!BM691-UW!BM697</f>
        <v>14998.656995494246</v>
      </c>
      <c r="BM51" s="1635">
        <f ca="1">UW!BN712-UW!BN691-UW!BN697</f>
        <v>14998.656995494246</v>
      </c>
      <c r="BN51" s="1635">
        <f ca="1">UW!BO712-UW!BO691-UW!BO697</f>
        <v>14998.656995494246</v>
      </c>
      <c r="BO51" s="1635">
        <f ca="1">UW!BP712-UW!BP691-UW!BP697</f>
        <v>14998.656995494246</v>
      </c>
      <c r="BP51" s="1635">
        <f ca="1">UW!BQ712-UW!BQ691-UW!BQ697</f>
        <v>14998.656995494246</v>
      </c>
      <c r="BQ51" s="1635">
        <f ca="1">UW!BR712-UW!BR691-UW!BR697</f>
        <v>14998.656995494246</v>
      </c>
      <c r="BR51" s="1635">
        <f ca="1">UW!BS712-UW!BS691-UW!BS697</f>
        <v>14998.656995494246</v>
      </c>
      <c r="BS51" s="1635">
        <f ca="1">UW!BT712-UW!BT691-UW!BT697</f>
        <v>14998.656995494246</v>
      </c>
      <c r="BT51" s="1635">
        <f ca="1">UW!BU712-UW!BU691-UW!BU697</f>
        <v>14998.656995494246</v>
      </c>
      <c r="BU51" s="1635">
        <f ca="1">UW!BV712-UW!BV691-UW!BV697</f>
        <v>14998.656995494246</v>
      </c>
      <c r="BV51" s="1635">
        <f ca="1">UW!BW712-UW!BW691-UW!BW697</f>
        <v>14998.656995494246</v>
      </c>
      <c r="BW51" s="1635">
        <f ca="1">UW!BX712-UW!BX691-UW!BX697</f>
        <v>14998.656995494246</v>
      </c>
      <c r="BX51" s="1635">
        <f ca="1">UW!BY712-UW!BY691-UW!BY697</f>
        <v>15745.887055462725</v>
      </c>
      <c r="BY51" s="1635">
        <f ca="1">UW!BZ712-UW!BZ691-UW!BZ697</f>
        <v>15745.887055462725</v>
      </c>
      <c r="BZ51" s="1635">
        <f ca="1">UW!CA712-UW!CA691-UW!CA697</f>
        <v>15745.887055462725</v>
      </c>
      <c r="CA51" s="1635">
        <f ca="1">UW!CB712-UW!CB691-UW!CB697</f>
        <v>15745.887055462725</v>
      </c>
      <c r="CB51" s="1635">
        <f ca="1">UW!CC712-UW!CC691-UW!CC697</f>
        <v>15745.887055462725</v>
      </c>
      <c r="CC51" s="1635">
        <f ca="1">UW!CD712-UW!CD691-UW!CD697</f>
        <v>15745.887055462725</v>
      </c>
      <c r="CD51" s="1635">
        <f ca="1">UW!CE712-UW!CE691-UW!CE697</f>
        <v>15745.887055462725</v>
      </c>
      <c r="CE51" s="1635">
        <f ca="1">UW!CF712-UW!CF691-UW!CF697</f>
        <v>15745.887055462725</v>
      </c>
      <c r="CF51" s="1635">
        <f ca="1">UW!CG712-UW!CG691-UW!CG697</f>
        <v>15745.887055462725</v>
      </c>
      <c r="CG51" s="1635">
        <f ca="1">UW!CH712-UW!CH691-UW!CH697</f>
        <v>15745.887055462725</v>
      </c>
      <c r="CH51" s="1635">
        <f ca="1">UW!CI712-UW!CI691-UW!CI697</f>
        <v>15745.887055462725</v>
      </c>
      <c r="CI51" s="1635">
        <f ca="1">UW!CJ712-UW!CJ691-UW!CJ697</f>
        <v>15745.887055462725</v>
      </c>
      <c r="CJ51" s="1635">
        <f ca="1">UW!CK712-UW!CK691-UW!CK697</f>
        <v>16530.424562633503</v>
      </c>
      <c r="CK51" s="1635">
        <f ca="1">UW!CL712-UW!CL691-UW!CL697</f>
        <v>16530.424562633503</v>
      </c>
      <c r="CL51" s="1635">
        <f ca="1">UW!CM712-UW!CM691-UW!CM697</f>
        <v>16530.424562633503</v>
      </c>
      <c r="CM51" s="1635">
        <f ca="1">UW!CN712-UW!CN691-UW!CN697</f>
        <v>16530.424562633503</v>
      </c>
      <c r="CN51" s="1635">
        <f ca="1">UW!CO712-UW!CO691-UW!CO697</f>
        <v>16530.424562633503</v>
      </c>
      <c r="CO51" s="1635">
        <f ca="1">UW!CP712-UW!CP691-UW!CP697</f>
        <v>16530.424562633503</v>
      </c>
      <c r="CP51" s="1635">
        <f ca="1">UW!CQ712-UW!CQ691-UW!CQ697</f>
        <v>16530.424562633503</v>
      </c>
      <c r="CQ51" s="1635">
        <f ca="1">UW!CR712-UW!CR691-UW!CR697</f>
        <v>16530.424562633503</v>
      </c>
      <c r="CR51" s="1635">
        <f ca="1">UW!CS712-UW!CS691-UW!CS697</f>
        <v>16530.424562633503</v>
      </c>
      <c r="CS51" s="1635">
        <f ca="1">UW!CT712-UW!CT691-UW!CT697</f>
        <v>16530.424562633503</v>
      </c>
      <c r="CT51" s="1635">
        <f ca="1">UW!CU712-UW!CU691-UW!CU697</f>
        <v>16530.424562633503</v>
      </c>
      <c r="CU51" s="1635">
        <f ca="1">UW!CV712-UW!CV691-UW!CV697</f>
        <v>16530.424562633503</v>
      </c>
      <c r="CV51" s="1635">
        <f ca="1">UW!CW712-UW!CW691-UW!CW697</f>
        <v>17354.133808250775</v>
      </c>
      <c r="CW51" s="1635">
        <f ca="1">UW!CX712-UW!CX691-UW!CX697</f>
        <v>17354.133808250775</v>
      </c>
      <c r="CX51" s="1635">
        <f ca="1">UW!CY712-UW!CY691-UW!CY697</f>
        <v>17354.133808250775</v>
      </c>
      <c r="CY51" s="1635">
        <f ca="1">UW!CZ712-UW!CZ691-UW!CZ697</f>
        <v>17354.133808250775</v>
      </c>
      <c r="CZ51" s="1635">
        <f ca="1">UW!DA712-UW!DA691-UW!DA697</f>
        <v>17354.133808250775</v>
      </c>
      <c r="DA51" s="1635">
        <f ca="1">UW!DB712-UW!DB691-UW!DB697</f>
        <v>17354.133808250775</v>
      </c>
      <c r="DB51" s="1635">
        <f ca="1">UW!DC712-UW!DC691-UW!DC697</f>
        <v>17354.133808250775</v>
      </c>
      <c r="DC51" s="1635">
        <f ca="1">UW!DD712-UW!DD691-UW!DD697</f>
        <v>17354.133808250775</v>
      </c>
      <c r="DD51" s="1635">
        <f ca="1">UW!DE712-UW!DE691-UW!DE697</f>
        <v>17354.133808250775</v>
      </c>
      <c r="DE51" s="1635">
        <f ca="1">UW!DF712-UW!DF691-UW!DF697</f>
        <v>17354.133808250775</v>
      </c>
      <c r="DF51" s="1635">
        <f ca="1">UW!DG712-UW!DG691-UW!DG697</f>
        <v>17354.133808250775</v>
      </c>
      <c r="DG51" s="1635">
        <f ca="1">UW!DH712-UW!DH691-UW!DH697</f>
        <v>17354.133808250775</v>
      </c>
      <c r="DH51" s="1635">
        <f ca="1">UW!DI712-UW!DI691-UW!DI697</f>
        <v>18218.972276498622</v>
      </c>
      <c r="DI51" s="1635">
        <f ca="1">UW!DJ712-UW!DJ691-UW!DJ697</f>
        <v>18218.972276498622</v>
      </c>
      <c r="DJ51" s="1635">
        <f ca="1">UW!DK712-UW!DK691-UW!DK697</f>
        <v>18218.972276498622</v>
      </c>
      <c r="DK51" s="1635">
        <f ca="1">UW!DL712-UW!DL691-UW!DL697</f>
        <v>18218.972276498622</v>
      </c>
      <c r="DL51" s="1635">
        <f ca="1">UW!DM712-UW!DM691-UW!DM697</f>
        <v>18218.972276498622</v>
      </c>
      <c r="DM51" s="1635">
        <f ca="1">UW!DN712-UW!DN691-UW!DN697</f>
        <v>18218.972276498622</v>
      </c>
      <c r="DN51" s="1635">
        <f ca="1">UW!DO712-UW!DO691-UW!DO697</f>
        <v>18218.972276498622</v>
      </c>
      <c r="DO51" s="1635">
        <f ca="1">UW!DP712-UW!DP691-UW!DP697</f>
        <v>18218.972276498622</v>
      </c>
      <c r="DP51" s="1635">
        <f ca="1">UW!DQ712-UW!DQ691-UW!DQ697</f>
        <v>18218.972276498622</v>
      </c>
      <c r="DQ51" s="1635">
        <f ca="1">UW!DR712-UW!DR691-UW!DR697</f>
        <v>18218.972276498622</v>
      </c>
      <c r="DR51" s="1635">
        <f ca="1">UW!DS712-UW!DS691-UW!DS697</f>
        <v>18218.972276498622</v>
      </c>
      <c r="DS51" s="1635">
        <f ca="1">UW!DT712-UW!DT691-UW!DT697</f>
        <v>18218.972276498622</v>
      </c>
      <c r="DT51" s="1635">
        <f ca="1">UW!DU712-UW!DU691-UW!DU697</f>
        <v>19126.995303715565</v>
      </c>
      <c r="DU51" s="1635">
        <f ca="1">UW!DV712-UW!DV691-UW!DV697</f>
        <v>19126.995303715565</v>
      </c>
      <c r="DV51" s="1635">
        <f ca="1">UW!DW712-UW!DW691-UW!DW697</f>
        <v>19126.995303715565</v>
      </c>
      <c r="DW51" s="1635">
        <f ca="1">UW!DX712-UW!DX691-UW!DX697</f>
        <v>19126.995303715565</v>
      </c>
      <c r="DX51" s="1635">
        <f ca="1">UW!DY712-UW!DY691-UW!DY697</f>
        <v>19126.995303715565</v>
      </c>
      <c r="DY51" s="1635">
        <f ca="1">UW!DZ712-UW!DZ691-UW!DZ697</f>
        <v>19126.995303715565</v>
      </c>
      <c r="DZ51" s="1635">
        <f ca="1">UW!EA712-UW!EA691-UW!EA697</f>
        <v>19126.995303715565</v>
      </c>
      <c r="EA51" s="1635">
        <f ca="1">UW!EB712-UW!EB691-UW!EB697</f>
        <v>19126.995303715565</v>
      </c>
      <c r="EB51" s="1635">
        <f ca="1">UW!EC712-UW!EC691-UW!EC697</f>
        <v>19126.995303715565</v>
      </c>
      <c r="EC51" s="1635">
        <f ca="1">UW!ED712-UW!ED691-UW!ED697</f>
        <v>19126.995303715565</v>
      </c>
      <c r="ED51" s="1635">
        <f ca="1">UW!EE712-UW!EE691-UW!EE697</f>
        <v>19126.995303715565</v>
      </c>
      <c r="EE51" s="1635">
        <f ca="1">UW!EF712-UW!EF691-UW!EF697</f>
        <v>19126.995303715565</v>
      </c>
      <c r="EF51" s="1833"/>
      <c r="EG51" s="1833"/>
    </row>
    <row r="52" spans="2:137">
      <c r="B52" s="353" t="s">
        <v>445</v>
      </c>
      <c r="C52" s="525"/>
      <c r="D52" s="1793" t="e">
        <f t="shared" ref="D52:AI52" ca="1" si="49">SUM(D49:D51)</f>
        <v>#DIV/0!</v>
      </c>
      <c r="E52" s="1793" t="e">
        <f t="shared" ca="1" si="49"/>
        <v>#DIV/0!</v>
      </c>
      <c r="F52" s="1793" t="e">
        <f t="shared" ca="1" si="49"/>
        <v>#DIV/0!</v>
      </c>
      <c r="G52" s="1793" t="e">
        <f t="shared" ca="1" si="49"/>
        <v>#DIV/0!</v>
      </c>
      <c r="H52" s="1793" t="e">
        <f t="shared" ca="1" si="49"/>
        <v>#DIV/0!</v>
      </c>
      <c r="I52" s="1793" t="e">
        <f t="shared" ca="1" si="49"/>
        <v>#DIV/0!</v>
      </c>
      <c r="J52" s="1793" t="e">
        <f t="shared" ca="1" si="49"/>
        <v>#DIV/0!</v>
      </c>
      <c r="K52" s="1793" t="e">
        <f t="shared" ca="1" si="49"/>
        <v>#DIV/0!</v>
      </c>
      <c r="L52" s="1793" t="e">
        <f t="shared" ca="1" si="49"/>
        <v>#DIV/0!</v>
      </c>
      <c r="M52" s="1793" t="e">
        <f t="shared" ca="1" si="49"/>
        <v>#DIV/0!</v>
      </c>
      <c r="N52" s="1793" t="e">
        <f t="shared" ca="1" si="49"/>
        <v>#DIV/0!</v>
      </c>
      <c r="O52" s="1793" t="e">
        <f t="shared" ca="1" si="49"/>
        <v>#DIV/0!</v>
      </c>
      <c r="P52" s="1793" t="e">
        <f t="shared" ca="1" si="49"/>
        <v>#DIV/0!</v>
      </c>
      <c r="Q52" s="1793" t="e">
        <f t="shared" ca="1" si="49"/>
        <v>#DIV/0!</v>
      </c>
      <c r="R52" s="1793" t="e">
        <f t="shared" ca="1" si="49"/>
        <v>#DIV/0!</v>
      </c>
      <c r="S52" s="1793" t="e">
        <f t="shared" ca="1" si="49"/>
        <v>#DIV/0!</v>
      </c>
      <c r="T52" s="1793" t="e">
        <f t="shared" ca="1" si="49"/>
        <v>#DIV/0!</v>
      </c>
      <c r="U52" s="1793" t="e">
        <f t="shared" ca="1" si="49"/>
        <v>#DIV/0!</v>
      </c>
      <c r="V52" s="1793" t="e">
        <f t="shared" ca="1" si="49"/>
        <v>#DIV/0!</v>
      </c>
      <c r="W52" s="1793" t="e">
        <f t="shared" ca="1" si="49"/>
        <v>#DIV/0!</v>
      </c>
      <c r="X52" s="1793" t="e">
        <f t="shared" ca="1" si="49"/>
        <v>#DIV/0!</v>
      </c>
      <c r="Y52" s="1793" t="e">
        <f t="shared" ca="1" si="49"/>
        <v>#DIV/0!</v>
      </c>
      <c r="Z52" s="1793" t="e">
        <f t="shared" ca="1" si="49"/>
        <v>#DIV/0!</v>
      </c>
      <c r="AA52" s="1793" t="e">
        <f t="shared" ca="1" si="49"/>
        <v>#DIV/0!</v>
      </c>
      <c r="AB52" s="1793" t="e">
        <f t="shared" ca="1" si="49"/>
        <v>#DIV/0!</v>
      </c>
      <c r="AC52" s="1793" t="e">
        <f t="shared" ca="1" si="49"/>
        <v>#DIV/0!</v>
      </c>
      <c r="AD52" s="1793" t="e">
        <f t="shared" ca="1" si="49"/>
        <v>#DIV/0!</v>
      </c>
      <c r="AE52" s="1793" t="e">
        <f t="shared" ca="1" si="49"/>
        <v>#DIV/0!</v>
      </c>
      <c r="AF52" s="1793" t="e">
        <f t="shared" ca="1" si="49"/>
        <v>#DIV/0!</v>
      </c>
      <c r="AG52" s="1793" t="e">
        <f t="shared" ca="1" si="49"/>
        <v>#DIV/0!</v>
      </c>
      <c r="AH52" s="1793" t="e">
        <f t="shared" ca="1" si="49"/>
        <v>#DIV/0!</v>
      </c>
      <c r="AI52" s="1793" t="e">
        <f t="shared" ca="1" si="49"/>
        <v>#DIV/0!</v>
      </c>
      <c r="AJ52" s="1793" t="e">
        <f t="shared" ref="AJ52:BO52" ca="1" si="50">SUM(AJ49:AJ51)</f>
        <v>#DIV/0!</v>
      </c>
      <c r="AK52" s="1793" t="e">
        <f t="shared" ca="1" si="50"/>
        <v>#DIV/0!</v>
      </c>
      <c r="AL52" s="1793" t="e">
        <f t="shared" ca="1" si="50"/>
        <v>#DIV/0!</v>
      </c>
      <c r="AM52" s="1793" t="e">
        <f t="shared" ca="1" si="50"/>
        <v>#DIV/0!</v>
      </c>
      <c r="AN52" s="1793" t="e">
        <f t="shared" ca="1" si="50"/>
        <v>#DIV/0!</v>
      </c>
      <c r="AO52" s="1793" t="e">
        <f t="shared" ca="1" si="50"/>
        <v>#DIV/0!</v>
      </c>
      <c r="AP52" s="1793" t="e">
        <f t="shared" ca="1" si="50"/>
        <v>#DIV/0!</v>
      </c>
      <c r="AQ52" s="1793" t="e">
        <f t="shared" ca="1" si="50"/>
        <v>#DIV/0!</v>
      </c>
      <c r="AR52" s="1793" t="e">
        <f t="shared" ca="1" si="50"/>
        <v>#DIV/0!</v>
      </c>
      <c r="AS52" s="1793" t="e">
        <f t="shared" ca="1" si="50"/>
        <v>#DIV/0!</v>
      </c>
      <c r="AT52" s="1793" t="e">
        <f t="shared" ca="1" si="50"/>
        <v>#DIV/0!</v>
      </c>
      <c r="AU52" s="1793" t="e">
        <f t="shared" ca="1" si="50"/>
        <v>#DIV/0!</v>
      </c>
      <c r="AV52" s="1793" t="e">
        <f t="shared" ca="1" si="50"/>
        <v>#DIV/0!</v>
      </c>
      <c r="AW52" s="1793" t="e">
        <f t="shared" ca="1" si="50"/>
        <v>#DIV/0!</v>
      </c>
      <c r="AX52" s="1793" t="e">
        <f t="shared" ca="1" si="50"/>
        <v>#DIV/0!</v>
      </c>
      <c r="AY52" s="1793" t="e">
        <f t="shared" ca="1" si="50"/>
        <v>#DIV/0!</v>
      </c>
      <c r="AZ52" s="1793" t="e">
        <f t="shared" ca="1" si="50"/>
        <v>#DIV/0!</v>
      </c>
      <c r="BA52" s="1793" t="e">
        <f t="shared" ca="1" si="50"/>
        <v>#DIV/0!</v>
      </c>
      <c r="BB52" s="1793" t="e">
        <f t="shared" ca="1" si="50"/>
        <v>#DIV/0!</v>
      </c>
      <c r="BC52" s="1793" t="e">
        <f t="shared" ca="1" si="50"/>
        <v>#DIV/0!</v>
      </c>
      <c r="BD52" s="1793" t="e">
        <f t="shared" ca="1" si="50"/>
        <v>#DIV/0!</v>
      </c>
      <c r="BE52" s="1793" t="e">
        <f t="shared" ca="1" si="50"/>
        <v>#DIV/0!</v>
      </c>
      <c r="BF52" s="1793" t="e">
        <f t="shared" ca="1" si="50"/>
        <v>#DIV/0!</v>
      </c>
      <c r="BG52" s="1793" t="e">
        <f t="shared" ca="1" si="50"/>
        <v>#DIV/0!</v>
      </c>
      <c r="BH52" s="1793" t="e">
        <f t="shared" ca="1" si="50"/>
        <v>#DIV/0!</v>
      </c>
      <c r="BI52" s="1793" t="e">
        <f t="shared" ca="1" si="50"/>
        <v>#DIV/0!</v>
      </c>
      <c r="BJ52" s="1793" t="e">
        <f t="shared" ca="1" si="50"/>
        <v>#DIV/0!</v>
      </c>
      <c r="BK52" s="1793" t="e">
        <f t="shared" ca="1" si="50"/>
        <v>#DIV/0!</v>
      </c>
      <c r="BL52" s="1793" t="e">
        <f t="shared" ca="1" si="50"/>
        <v>#DIV/0!</v>
      </c>
      <c r="BM52" s="1793" t="e">
        <f t="shared" ca="1" si="50"/>
        <v>#DIV/0!</v>
      </c>
      <c r="BN52" s="1793" t="e">
        <f t="shared" ca="1" si="50"/>
        <v>#DIV/0!</v>
      </c>
      <c r="BO52" s="1793" t="e">
        <f t="shared" ca="1" si="50"/>
        <v>#DIV/0!</v>
      </c>
      <c r="BP52" s="1793" t="e">
        <f t="shared" ref="BP52:CU52" ca="1" si="51">SUM(BP49:BP51)</f>
        <v>#DIV/0!</v>
      </c>
      <c r="BQ52" s="1793" t="e">
        <f t="shared" ca="1" si="51"/>
        <v>#DIV/0!</v>
      </c>
      <c r="BR52" s="1793" t="e">
        <f t="shared" ca="1" si="51"/>
        <v>#DIV/0!</v>
      </c>
      <c r="BS52" s="1793" t="e">
        <f t="shared" ca="1" si="51"/>
        <v>#DIV/0!</v>
      </c>
      <c r="BT52" s="1793" t="e">
        <f t="shared" ca="1" si="51"/>
        <v>#DIV/0!</v>
      </c>
      <c r="BU52" s="1793" t="e">
        <f t="shared" ca="1" si="51"/>
        <v>#DIV/0!</v>
      </c>
      <c r="BV52" s="1793" t="e">
        <f t="shared" ca="1" si="51"/>
        <v>#DIV/0!</v>
      </c>
      <c r="BW52" s="1793" t="e">
        <f t="shared" ca="1" si="51"/>
        <v>#DIV/0!</v>
      </c>
      <c r="BX52" s="1793" t="e">
        <f t="shared" ca="1" si="51"/>
        <v>#DIV/0!</v>
      </c>
      <c r="BY52" s="1793" t="e">
        <f t="shared" ca="1" si="51"/>
        <v>#DIV/0!</v>
      </c>
      <c r="BZ52" s="1793" t="e">
        <f t="shared" ca="1" si="51"/>
        <v>#DIV/0!</v>
      </c>
      <c r="CA52" s="1793" t="e">
        <f t="shared" ca="1" si="51"/>
        <v>#DIV/0!</v>
      </c>
      <c r="CB52" s="1793" t="e">
        <f t="shared" ca="1" si="51"/>
        <v>#DIV/0!</v>
      </c>
      <c r="CC52" s="1793" t="e">
        <f t="shared" ca="1" si="51"/>
        <v>#DIV/0!</v>
      </c>
      <c r="CD52" s="1793" t="e">
        <f t="shared" ca="1" si="51"/>
        <v>#DIV/0!</v>
      </c>
      <c r="CE52" s="1793" t="e">
        <f t="shared" ca="1" si="51"/>
        <v>#DIV/0!</v>
      </c>
      <c r="CF52" s="1793" t="e">
        <f t="shared" ca="1" si="51"/>
        <v>#DIV/0!</v>
      </c>
      <c r="CG52" s="1793" t="e">
        <f t="shared" ca="1" si="51"/>
        <v>#DIV/0!</v>
      </c>
      <c r="CH52" s="1793" t="e">
        <f t="shared" ca="1" si="51"/>
        <v>#DIV/0!</v>
      </c>
      <c r="CI52" s="1793" t="e">
        <f t="shared" ca="1" si="51"/>
        <v>#DIV/0!</v>
      </c>
      <c r="CJ52" s="1793" t="e">
        <f t="shared" ca="1" si="51"/>
        <v>#DIV/0!</v>
      </c>
      <c r="CK52" s="1793" t="e">
        <f t="shared" ca="1" si="51"/>
        <v>#DIV/0!</v>
      </c>
      <c r="CL52" s="1793" t="e">
        <f t="shared" ca="1" si="51"/>
        <v>#DIV/0!</v>
      </c>
      <c r="CM52" s="1793" t="e">
        <f t="shared" ca="1" si="51"/>
        <v>#DIV/0!</v>
      </c>
      <c r="CN52" s="1793" t="e">
        <f t="shared" ca="1" si="51"/>
        <v>#DIV/0!</v>
      </c>
      <c r="CO52" s="1793" t="e">
        <f t="shared" ca="1" si="51"/>
        <v>#DIV/0!</v>
      </c>
      <c r="CP52" s="1793" t="e">
        <f t="shared" ca="1" si="51"/>
        <v>#DIV/0!</v>
      </c>
      <c r="CQ52" s="1793" t="e">
        <f t="shared" ca="1" si="51"/>
        <v>#DIV/0!</v>
      </c>
      <c r="CR52" s="1793" t="e">
        <f t="shared" ca="1" si="51"/>
        <v>#DIV/0!</v>
      </c>
      <c r="CS52" s="1793" t="e">
        <f t="shared" ca="1" si="51"/>
        <v>#DIV/0!</v>
      </c>
      <c r="CT52" s="1793" t="e">
        <f t="shared" ca="1" si="51"/>
        <v>#DIV/0!</v>
      </c>
      <c r="CU52" s="1793" t="e">
        <f t="shared" ca="1" si="51"/>
        <v>#DIV/0!</v>
      </c>
      <c r="CV52" s="1793" t="e">
        <f t="shared" ref="CV52:EA52" ca="1" si="52">SUM(CV49:CV51)</f>
        <v>#DIV/0!</v>
      </c>
      <c r="CW52" s="1793" t="e">
        <f t="shared" ca="1" si="52"/>
        <v>#DIV/0!</v>
      </c>
      <c r="CX52" s="1793" t="e">
        <f t="shared" ca="1" si="52"/>
        <v>#DIV/0!</v>
      </c>
      <c r="CY52" s="1793" t="e">
        <f t="shared" ca="1" si="52"/>
        <v>#DIV/0!</v>
      </c>
      <c r="CZ52" s="1793" t="e">
        <f t="shared" ca="1" si="52"/>
        <v>#DIV/0!</v>
      </c>
      <c r="DA52" s="1793" t="e">
        <f t="shared" ca="1" si="52"/>
        <v>#DIV/0!</v>
      </c>
      <c r="DB52" s="1793" t="e">
        <f t="shared" ca="1" si="52"/>
        <v>#DIV/0!</v>
      </c>
      <c r="DC52" s="1793" t="e">
        <f t="shared" ca="1" si="52"/>
        <v>#DIV/0!</v>
      </c>
      <c r="DD52" s="1793" t="e">
        <f t="shared" ca="1" si="52"/>
        <v>#DIV/0!</v>
      </c>
      <c r="DE52" s="1793" t="e">
        <f t="shared" ca="1" si="52"/>
        <v>#DIV/0!</v>
      </c>
      <c r="DF52" s="1793" t="e">
        <f t="shared" ca="1" si="52"/>
        <v>#DIV/0!</v>
      </c>
      <c r="DG52" s="1793" t="e">
        <f t="shared" ca="1" si="52"/>
        <v>#DIV/0!</v>
      </c>
      <c r="DH52" s="1793" t="e">
        <f t="shared" ca="1" si="52"/>
        <v>#DIV/0!</v>
      </c>
      <c r="DI52" s="1793" t="e">
        <f t="shared" ca="1" si="52"/>
        <v>#DIV/0!</v>
      </c>
      <c r="DJ52" s="1793" t="e">
        <f t="shared" ca="1" si="52"/>
        <v>#DIV/0!</v>
      </c>
      <c r="DK52" s="1793" t="e">
        <f t="shared" ca="1" si="52"/>
        <v>#DIV/0!</v>
      </c>
      <c r="DL52" s="1793" t="e">
        <f t="shared" ca="1" si="52"/>
        <v>#DIV/0!</v>
      </c>
      <c r="DM52" s="1793" t="e">
        <f t="shared" ca="1" si="52"/>
        <v>#DIV/0!</v>
      </c>
      <c r="DN52" s="1793" t="e">
        <f t="shared" ca="1" si="52"/>
        <v>#DIV/0!</v>
      </c>
      <c r="DO52" s="1793" t="e">
        <f t="shared" ca="1" si="52"/>
        <v>#DIV/0!</v>
      </c>
      <c r="DP52" s="1793" t="e">
        <f t="shared" ca="1" si="52"/>
        <v>#DIV/0!</v>
      </c>
      <c r="DQ52" s="1793" t="e">
        <f t="shared" ca="1" si="52"/>
        <v>#DIV/0!</v>
      </c>
      <c r="DR52" s="1793" t="e">
        <f t="shared" ca="1" si="52"/>
        <v>#DIV/0!</v>
      </c>
      <c r="DS52" s="1793" t="e">
        <f t="shared" ca="1" si="52"/>
        <v>#DIV/0!</v>
      </c>
      <c r="DT52" s="1793" t="e">
        <f t="shared" ca="1" si="52"/>
        <v>#DIV/0!</v>
      </c>
      <c r="DU52" s="1793" t="e">
        <f t="shared" ca="1" si="52"/>
        <v>#DIV/0!</v>
      </c>
      <c r="DV52" s="1793" t="e">
        <f t="shared" ca="1" si="52"/>
        <v>#DIV/0!</v>
      </c>
      <c r="DW52" s="1793" t="e">
        <f t="shared" ca="1" si="52"/>
        <v>#DIV/0!</v>
      </c>
      <c r="DX52" s="1793" t="e">
        <f t="shared" ca="1" si="52"/>
        <v>#DIV/0!</v>
      </c>
      <c r="DY52" s="1793" t="e">
        <f t="shared" ca="1" si="52"/>
        <v>#DIV/0!</v>
      </c>
      <c r="DZ52" s="1793" t="e">
        <f t="shared" ca="1" si="52"/>
        <v>#DIV/0!</v>
      </c>
      <c r="EA52" s="1793" t="e">
        <f t="shared" ca="1" si="52"/>
        <v>#DIV/0!</v>
      </c>
      <c r="EB52" s="1793" t="e">
        <f t="shared" ref="EB52:FG52" ca="1" si="53">SUM(EB49:EB51)</f>
        <v>#DIV/0!</v>
      </c>
      <c r="EC52" s="1793" t="e">
        <f t="shared" ca="1" si="53"/>
        <v>#DIV/0!</v>
      </c>
      <c r="ED52" s="1793" t="e">
        <f t="shared" ca="1" si="53"/>
        <v>#DIV/0!</v>
      </c>
      <c r="EE52" s="1793" t="e">
        <f t="shared" ca="1" si="53"/>
        <v>#DIV/0!</v>
      </c>
      <c r="EF52" s="1833"/>
      <c r="EG52" s="1833"/>
    </row>
    <row r="53" spans="2:137">
      <c r="B53" s="356" t="s">
        <v>1327</v>
      </c>
      <c r="D53" s="1833"/>
      <c r="E53" s="1833"/>
      <c r="F53" s="1833"/>
      <c r="G53" s="1833"/>
      <c r="H53" s="1833"/>
      <c r="I53" s="1833"/>
      <c r="J53" s="1833"/>
      <c r="K53" s="1833"/>
      <c r="L53" s="1833"/>
      <c r="M53" s="1833"/>
      <c r="N53" s="1833"/>
      <c r="O53" s="1833"/>
      <c r="P53" s="1833"/>
      <c r="Q53" s="1833"/>
      <c r="R53" s="1833"/>
      <c r="S53" s="1833"/>
      <c r="T53" s="1833"/>
      <c r="U53" s="1833"/>
      <c r="V53" s="1833"/>
      <c r="W53" s="1833"/>
      <c r="X53" s="1833"/>
      <c r="Y53" s="1833"/>
      <c r="Z53" s="1833"/>
      <c r="AA53" s="1833"/>
      <c r="AB53" s="1833"/>
      <c r="AC53" s="1833"/>
      <c r="AD53" s="1833"/>
      <c r="AE53" s="1833"/>
      <c r="AF53" s="1833"/>
      <c r="AG53" s="1833"/>
      <c r="AH53" s="1833"/>
      <c r="AI53" s="1833"/>
      <c r="AJ53" s="1833"/>
      <c r="AK53" s="1833"/>
      <c r="AL53" s="1833"/>
      <c r="AM53" s="1833"/>
      <c r="AN53" s="1833"/>
      <c r="AO53" s="1833"/>
      <c r="AP53" s="1833"/>
      <c r="AQ53" s="1833"/>
      <c r="AR53" s="1833"/>
      <c r="AS53" s="1833"/>
      <c r="AT53" s="1833"/>
      <c r="AU53" s="1833"/>
      <c r="AV53" s="1833"/>
      <c r="AW53" s="1833"/>
      <c r="AX53" s="1833"/>
      <c r="AY53" s="1833"/>
      <c r="AZ53" s="1833"/>
      <c r="BA53" s="1833"/>
      <c r="BB53" s="1833"/>
      <c r="BC53" s="1833"/>
      <c r="BD53" s="1833"/>
      <c r="BE53" s="1833"/>
      <c r="BF53" s="1833"/>
      <c r="BG53" s="1833"/>
      <c r="BH53" s="1833"/>
      <c r="BI53" s="1833"/>
      <c r="BJ53" s="1833"/>
      <c r="BK53" s="1833"/>
      <c r="BL53" s="1833"/>
      <c r="BM53" s="1833"/>
      <c r="BN53" s="1833"/>
      <c r="BO53" s="1833"/>
      <c r="BP53" s="1833"/>
      <c r="BQ53" s="1833"/>
      <c r="BR53" s="1833"/>
      <c r="BS53" s="1833"/>
      <c r="BT53" s="1833"/>
      <c r="BU53" s="1833"/>
      <c r="BV53" s="1833"/>
      <c r="BW53" s="1833"/>
      <c r="BX53" s="1833"/>
      <c r="BY53" s="1833"/>
      <c r="BZ53" s="1833"/>
      <c r="CA53" s="1833"/>
      <c r="CB53" s="1833"/>
      <c r="CC53" s="1833"/>
      <c r="CD53" s="1833"/>
      <c r="CE53" s="1833"/>
      <c r="CF53" s="1833"/>
      <c r="CG53" s="1833"/>
      <c r="CH53" s="1833"/>
      <c r="CI53" s="1833"/>
      <c r="CJ53" s="1833"/>
      <c r="CK53" s="1833"/>
      <c r="CL53" s="1833"/>
      <c r="CM53" s="1833"/>
      <c r="CN53" s="1833"/>
      <c r="CO53" s="1833"/>
      <c r="CP53" s="1833"/>
      <c r="CQ53" s="1833"/>
      <c r="CR53" s="1833"/>
      <c r="CS53" s="1833"/>
      <c r="CT53" s="1833"/>
      <c r="CU53" s="1833"/>
      <c r="CV53" s="1833"/>
      <c r="CW53" s="1833"/>
      <c r="CX53" s="1833"/>
      <c r="CY53" s="1833"/>
      <c r="CZ53" s="1833"/>
      <c r="DA53" s="1833"/>
      <c r="DB53" s="1833"/>
      <c r="DC53" s="1833"/>
      <c r="DD53" s="1833"/>
      <c r="DE53" s="1833"/>
      <c r="DF53" s="1833"/>
      <c r="DG53" s="1833"/>
      <c r="DH53" s="1833"/>
      <c r="DI53" s="1833"/>
      <c r="DJ53" s="1833"/>
      <c r="DK53" s="1833"/>
      <c r="DL53" s="1833"/>
      <c r="DM53" s="1833"/>
      <c r="DN53" s="1833"/>
      <c r="DO53" s="1833"/>
      <c r="DP53" s="1833"/>
      <c r="DQ53" s="1833"/>
      <c r="DR53" s="1833"/>
      <c r="DS53" s="1833"/>
      <c r="DT53" s="1833"/>
      <c r="DU53" s="1833"/>
      <c r="DV53" s="1833"/>
      <c r="DW53" s="1833"/>
      <c r="DX53" s="1833"/>
      <c r="DY53" s="1833"/>
      <c r="DZ53" s="1833"/>
      <c r="EA53" s="1833"/>
      <c r="EB53" s="1833"/>
      <c r="EC53" s="1833"/>
      <c r="ED53" s="1833"/>
      <c r="EE53" s="1833"/>
      <c r="EF53" s="1833"/>
      <c r="EG53" s="1833"/>
    </row>
    <row r="54" spans="2:137" ht="15" customHeight="1" thickBot="1">
      <c r="B54" s="526" t="s">
        <v>448</v>
      </c>
      <c r="C54" s="527"/>
      <c r="D54" s="1837" t="e">
        <f t="shared" ref="D54:AI54" ca="1" si="54">D45+D46-D52</f>
        <v>#DIV/0!</v>
      </c>
      <c r="E54" s="1837" t="e">
        <f t="shared" ca="1" si="54"/>
        <v>#DIV/0!</v>
      </c>
      <c r="F54" s="1837" t="e">
        <f t="shared" ca="1" si="54"/>
        <v>#DIV/0!</v>
      </c>
      <c r="G54" s="1837" t="e">
        <f t="shared" ca="1" si="54"/>
        <v>#DIV/0!</v>
      </c>
      <c r="H54" s="1837" t="e">
        <f t="shared" ca="1" si="54"/>
        <v>#DIV/0!</v>
      </c>
      <c r="I54" s="1837" t="e">
        <f t="shared" ca="1" si="54"/>
        <v>#DIV/0!</v>
      </c>
      <c r="J54" s="1837" t="e">
        <f t="shared" ca="1" si="54"/>
        <v>#DIV/0!</v>
      </c>
      <c r="K54" s="1837" t="e">
        <f t="shared" ca="1" si="54"/>
        <v>#DIV/0!</v>
      </c>
      <c r="L54" s="1837" t="e">
        <f t="shared" ca="1" si="54"/>
        <v>#DIV/0!</v>
      </c>
      <c r="M54" s="1837" t="e">
        <f t="shared" ca="1" si="54"/>
        <v>#DIV/0!</v>
      </c>
      <c r="N54" s="1837" t="e">
        <f t="shared" ca="1" si="54"/>
        <v>#DIV/0!</v>
      </c>
      <c r="O54" s="1837" t="e">
        <f t="shared" ca="1" si="54"/>
        <v>#DIV/0!</v>
      </c>
      <c r="P54" s="1837" t="e">
        <f t="shared" ca="1" si="54"/>
        <v>#DIV/0!</v>
      </c>
      <c r="Q54" s="1837" t="e">
        <f t="shared" ca="1" si="54"/>
        <v>#DIV/0!</v>
      </c>
      <c r="R54" s="1837" t="e">
        <f t="shared" ca="1" si="54"/>
        <v>#DIV/0!</v>
      </c>
      <c r="S54" s="1837" t="e">
        <f t="shared" ca="1" si="54"/>
        <v>#DIV/0!</v>
      </c>
      <c r="T54" s="1837" t="e">
        <f t="shared" ca="1" si="54"/>
        <v>#DIV/0!</v>
      </c>
      <c r="U54" s="1837" t="e">
        <f t="shared" ca="1" si="54"/>
        <v>#DIV/0!</v>
      </c>
      <c r="V54" s="1837" t="e">
        <f t="shared" ca="1" si="54"/>
        <v>#DIV/0!</v>
      </c>
      <c r="W54" s="1837" t="e">
        <f t="shared" ca="1" si="54"/>
        <v>#DIV/0!</v>
      </c>
      <c r="X54" s="1837" t="e">
        <f t="shared" ca="1" si="54"/>
        <v>#DIV/0!</v>
      </c>
      <c r="Y54" s="1837" t="e">
        <f t="shared" ca="1" si="54"/>
        <v>#DIV/0!</v>
      </c>
      <c r="Z54" s="1837" t="e">
        <f t="shared" ca="1" si="54"/>
        <v>#DIV/0!</v>
      </c>
      <c r="AA54" s="1837" t="e">
        <f t="shared" ca="1" si="54"/>
        <v>#DIV/0!</v>
      </c>
      <c r="AB54" s="1837" t="e">
        <f t="shared" ca="1" si="54"/>
        <v>#DIV/0!</v>
      </c>
      <c r="AC54" s="1837" t="e">
        <f t="shared" ca="1" si="54"/>
        <v>#DIV/0!</v>
      </c>
      <c r="AD54" s="1837" t="e">
        <f t="shared" ca="1" si="54"/>
        <v>#DIV/0!</v>
      </c>
      <c r="AE54" s="1837" t="e">
        <f t="shared" ca="1" si="54"/>
        <v>#DIV/0!</v>
      </c>
      <c r="AF54" s="1837" t="e">
        <f t="shared" ca="1" si="54"/>
        <v>#DIV/0!</v>
      </c>
      <c r="AG54" s="1837" t="e">
        <f t="shared" ca="1" si="54"/>
        <v>#DIV/0!</v>
      </c>
      <c r="AH54" s="1837" t="e">
        <f t="shared" ca="1" si="54"/>
        <v>#DIV/0!</v>
      </c>
      <c r="AI54" s="1837" t="e">
        <f t="shared" ca="1" si="54"/>
        <v>#DIV/0!</v>
      </c>
      <c r="AJ54" s="1837" t="e">
        <f t="shared" ref="AJ54:BO54" ca="1" si="55">AJ45+AJ46-AJ52</f>
        <v>#DIV/0!</v>
      </c>
      <c r="AK54" s="1837" t="e">
        <f t="shared" ca="1" si="55"/>
        <v>#DIV/0!</v>
      </c>
      <c r="AL54" s="1837" t="e">
        <f t="shared" ca="1" si="55"/>
        <v>#DIV/0!</v>
      </c>
      <c r="AM54" s="1837" t="e">
        <f t="shared" ca="1" si="55"/>
        <v>#DIV/0!</v>
      </c>
      <c r="AN54" s="1837" t="e">
        <f t="shared" ca="1" si="55"/>
        <v>#DIV/0!</v>
      </c>
      <c r="AO54" s="1837" t="e">
        <f t="shared" ca="1" si="55"/>
        <v>#DIV/0!</v>
      </c>
      <c r="AP54" s="1837" t="e">
        <f t="shared" ca="1" si="55"/>
        <v>#DIV/0!</v>
      </c>
      <c r="AQ54" s="1837" t="e">
        <f t="shared" ca="1" si="55"/>
        <v>#DIV/0!</v>
      </c>
      <c r="AR54" s="1837" t="e">
        <f t="shared" ca="1" si="55"/>
        <v>#DIV/0!</v>
      </c>
      <c r="AS54" s="1837" t="e">
        <f t="shared" ca="1" si="55"/>
        <v>#DIV/0!</v>
      </c>
      <c r="AT54" s="1837" t="e">
        <f t="shared" ca="1" si="55"/>
        <v>#DIV/0!</v>
      </c>
      <c r="AU54" s="1837" t="e">
        <f t="shared" ca="1" si="55"/>
        <v>#DIV/0!</v>
      </c>
      <c r="AV54" s="1837" t="e">
        <f t="shared" ca="1" si="55"/>
        <v>#DIV/0!</v>
      </c>
      <c r="AW54" s="1837" t="e">
        <f t="shared" ca="1" si="55"/>
        <v>#DIV/0!</v>
      </c>
      <c r="AX54" s="1837" t="e">
        <f t="shared" ca="1" si="55"/>
        <v>#DIV/0!</v>
      </c>
      <c r="AY54" s="1837" t="e">
        <f t="shared" ca="1" si="55"/>
        <v>#DIV/0!</v>
      </c>
      <c r="AZ54" s="1837" t="e">
        <f t="shared" ca="1" si="55"/>
        <v>#DIV/0!</v>
      </c>
      <c r="BA54" s="1837" t="e">
        <f t="shared" ca="1" si="55"/>
        <v>#DIV/0!</v>
      </c>
      <c r="BB54" s="1837" t="e">
        <f t="shared" ca="1" si="55"/>
        <v>#DIV/0!</v>
      </c>
      <c r="BC54" s="1837" t="e">
        <f t="shared" ca="1" si="55"/>
        <v>#DIV/0!</v>
      </c>
      <c r="BD54" s="1837" t="e">
        <f t="shared" ca="1" si="55"/>
        <v>#DIV/0!</v>
      </c>
      <c r="BE54" s="1837" t="e">
        <f t="shared" ca="1" si="55"/>
        <v>#DIV/0!</v>
      </c>
      <c r="BF54" s="1837" t="e">
        <f t="shared" ca="1" si="55"/>
        <v>#DIV/0!</v>
      </c>
      <c r="BG54" s="1837" t="e">
        <f t="shared" ca="1" si="55"/>
        <v>#DIV/0!</v>
      </c>
      <c r="BH54" s="1837" t="e">
        <f t="shared" ca="1" si="55"/>
        <v>#DIV/0!</v>
      </c>
      <c r="BI54" s="1837" t="e">
        <f t="shared" ca="1" si="55"/>
        <v>#DIV/0!</v>
      </c>
      <c r="BJ54" s="1837" t="e">
        <f t="shared" ca="1" si="55"/>
        <v>#DIV/0!</v>
      </c>
      <c r="BK54" s="1837" t="e">
        <f t="shared" ca="1" si="55"/>
        <v>#DIV/0!</v>
      </c>
      <c r="BL54" s="1837" t="e">
        <f t="shared" ca="1" si="55"/>
        <v>#DIV/0!</v>
      </c>
      <c r="BM54" s="1837" t="e">
        <f t="shared" ca="1" si="55"/>
        <v>#DIV/0!</v>
      </c>
      <c r="BN54" s="1837" t="e">
        <f t="shared" ca="1" si="55"/>
        <v>#DIV/0!</v>
      </c>
      <c r="BO54" s="1837" t="e">
        <f t="shared" ca="1" si="55"/>
        <v>#DIV/0!</v>
      </c>
      <c r="BP54" s="1837" t="e">
        <f t="shared" ref="BP54:CU54" ca="1" si="56">BP45+BP46-BP52</f>
        <v>#DIV/0!</v>
      </c>
      <c r="BQ54" s="1837" t="e">
        <f t="shared" ca="1" si="56"/>
        <v>#DIV/0!</v>
      </c>
      <c r="BR54" s="1837" t="e">
        <f t="shared" ca="1" si="56"/>
        <v>#DIV/0!</v>
      </c>
      <c r="BS54" s="1837" t="e">
        <f t="shared" ca="1" si="56"/>
        <v>#DIV/0!</v>
      </c>
      <c r="BT54" s="1837" t="e">
        <f t="shared" ca="1" si="56"/>
        <v>#DIV/0!</v>
      </c>
      <c r="BU54" s="1837" t="e">
        <f t="shared" ca="1" si="56"/>
        <v>#DIV/0!</v>
      </c>
      <c r="BV54" s="1837" t="e">
        <f t="shared" ca="1" si="56"/>
        <v>#DIV/0!</v>
      </c>
      <c r="BW54" s="1837" t="e">
        <f t="shared" ca="1" si="56"/>
        <v>#DIV/0!</v>
      </c>
      <c r="BX54" s="1837" t="e">
        <f t="shared" ca="1" si="56"/>
        <v>#DIV/0!</v>
      </c>
      <c r="BY54" s="1837" t="e">
        <f t="shared" ca="1" si="56"/>
        <v>#DIV/0!</v>
      </c>
      <c r="BZ54" s="1837" t="e">
        <f t="shared" ca="1" si="56"/>
        <v>#DIV/0!</v>
      </c>
      <c r="CA54" s="1837" t="e">
        <f t="shared" ca="1" si="56"/>
        <v>#DIV/0!</v>
      </c>
      <c r="CB54" s="1837" t="e">
        <f t="shared" ca="1" si="56"/>
        <v>#DIV/0!</v>
      </c>
      <c r="CC54" s="1837" t="e">
        <f t="shared" ca="1" si="56"/>
        <v>#DIV/0!</v>
      </c>
      <c r="CD54" s="1837" t="e">
        <f t="shared" ca="1" si="56"/>
        <v>#DIV/0!</v>
      </c>
      <c r="CE54" s="1837" t="e">
        <f t="shared" ca="1" si="56"/>
        <v>#DIV/0!</v>
      </c>
      <c r="CF54" s="1837" t="e">
        <f t="shared" ca="1" si="56"/>
        <v>#DIV/0!</v>
      </c>
      <c r="CG54" s="1837" t="e">
        <f t="shared" ca="1" si="56"/>
        <v>#DIV/0!</v>
      </c>
      <c r="CH54" s="1837" t="e">
        <f t="shared" ca="1" si="56"/>
        <v>#DIV/0!</v>
      </c>
      <c r="CI54" s="1837" t="e">
        <f t="shared" ca="1" si="56"/>
        <v>#DIV/0!</v>
      </c>
      <c r="CJ54" s="1837" t="e">
        <f t="shared" ca="1" si="56"/>
        <v>#DIV/0!</v>
      </c>
      <c r="CK54" s="1837" t="e">
        <f t="shared" ca="1" si="56"/>
        <v>#DIV/0!</v>
      </c>
      <c r="CL54" s="1837" t="e">
        <f t="shared" ca="1" si="56"/>
        <v>#DIV/0!</v>
      </c>
      <c r="CM54" s="1837" t="e">
        <f t="shared" ca="1" si="56"/>
        <v>#DIV/0!</v>
      </c>
      <c r="CN54" s="1837" t="e">
        <f t="shared" ca="1" si="56"/>
        <v>#DIV/0!</v>
      </c>
      <c r="CO54" s="1837" t="e">
        <f t="shared" ca="1" si="56"/>
        <v>#DIV/0!</v>
      </c>
      <c r="CP54" s="1837" t="e">
        <f t="shared" ca="1" si="56"/>
        <v>#DIV/0!</v>
      </c>
      <c r="CQ54" s="1837" t="e">
        <f t="shared" ca="1" si="56"/>
        <v>#DIV/0!</v>
      </c>
      <c r="CR54" s="1837" t="e">
        <f t="shared" ca="1" si="56"/>
        <v>#DIV/0!</v>
      </c>
      <c r="CS54" s="1837" t="e">
        <f t="shared" ca="1" si="56"/>
        <v>#DIV/0!</v>
      </c>
      <c r="CT54" s="1837" t="e">
        <f t="shared" ca="1" si="56"/>
        <v>#DIV/0!</v>
      </c>
      <c r="CU54" s="1837" t="e">
        <f t="shared" ca="1" si="56"/>
        <v>#DIV/0!</v>
      </c>
      <c r="CV54" s="1837" t="e">
        <f t="shared" ref="CV54:EE54" ca="1" si="57">CV45+CV46-CV52</f>
        <v>#DIV/0!</v>
      </c>
      <c r="CW54" s="1837" t="e">
        <f t="shared" ca="1" si="57"/>
        <v>#DIV/0!</v>
      </c>
      <c r="CX54" s="1837" t="e">
        <f t="shared" ca="1" si="57"/>
        <v>#DIV/0!</v>
      </c>
      <c r="CY54" s="1837" t="e">
        <f t="shared" ca="1" si="57"/>
        <v>#DIV/0!</v>
      </c>
      <c r="CZ54" s="1837" t="e">
        <f t="shared" ca="1" si="57"/>
        <v>#DIV/0!</v>
      </c>
      <c r="DA54" s="1837" t="e">
        <f t="shared" ca="1" si="57"/>
        <v>#DIV/0!</v>
      </c>
      <c r="DB54" s="1837" t="e">
        <f t="shared" ca="1" si="57"/>
        <v>#DIV/0!</v>
      </c>
      <c r="DC54" s="1837" t="e">
        <f t="shared" ca="1" si="57"/>
        <v>#DIV/0!</v>
      </c>
      <c r="DD54" s="1837" t="e">
        <f t="shared" ca="1" si="57"/>
        <v>#DIV/0!</v>
      </c>
      <c r="DE54" s="1837" t="e">
        <f t="shared" ca="1" si="57"/>
        <v>#DIV/0!</v>
      </c>
      <c r="DF54" s="1837" t="e">
        <f t="shared" ca="1" si="57"/>
        <v>#DIV/0!</v>
      </c>
      <c r="DG54" s="1837" t="e">
        <f t="shared" ca="1" si="57"/>
        <v>#DIV/0!</v>
      </c>
      <c r="DH54" s="1837" t="e">
        <f t="shared" ca="1" si="57"/>
        <v>#DIV/0!</v>
      </c>
      <c r="DI54" s="1837" t="e">
        <f t="shared" ca="1" si="57"/>
        <v>#DIV/0!</v>
      </c>
      <c r="DJ54" s="1837" t="e">
        <f t="shared" ca="1" si="57"/>
        <v>#DIV/0!</v>
      </c>
      <c r="DK54" s="1837" t="e">
        <f t="shared" ca="1" si="57"/>
        <v>#DIV/0!</v>
      </c>
      <c r="DL54" s="1837" t="e">
        <f t="shared" ca="1" si="57"/>
        <v>#DIV/0!</v>
      </c>
      <c r="DM54" s="1837" t="e">
        <f t="shared" ca="1" si="57"/>
        <v>#DIV/0!</v>
      </c>
      <c r="DN54" s="1837" t="e">
        <f t="shared" ca="1" si="57"/>
        <v>#DIV/0!</v>
      </c>
      <c r="DO54" s="1837" t="e">
        <f t="shared" ca="1" si="57"/>
        <v>#DIV/0!</v>
      </c>
      <c r="DP54" s="1837" t="e">
        <f t="shared" ca="1" si="57"/>
        <v>#DIV/0!</v>
      </c>
      <c r="DQ54" s="1837" t="e">
        <f t="shared" ca="1" si="57"/>
        <v>#DIV/0!</v>
      </c>
      <c r="DR54" s="1837" t="e">
        <f t="shared" ca="1" si="57"/>
        <v>#DIV/0!</v>
      </c>
      <c r="DS54" s="1837" t="e">
        <f t="shared" ca="1" si="57"/>
        <v>#DIV/0!</v>
      </c>
      <c r="DT54" s="1837" t="e">
        <f t="shared" ca="1" si="57"/>
        <v>#DIV/0!</v>
      </c>
      <c r="DU54" s="1837" t="e">
        <f t="shared" ca="1" si="57"/>
        <v>#DIV/0!</v>
      </c>
      <c r="DV54" s="1837" t="e">
        <f t="shared" ca="1" si="57"/>
        <v>#DIV/0!</v>
      </c>
      <c r="DW54" s="1837" t="e">
        <f t="shared" ca="1" si="57"/>
        <v>#DIV/0!</v>
      </c>
      <c r="DX54" s="1837" t="e">
        <f t="shared" ca="1" si="57"/>
        <v>#DIV/0!</v>
      </c>
      <c r="DY54" s="1837" t="e">
        <f t="shared" ca="1" si="57"/>
        <v>#DIV/0!</v>
      </c>
      <c r="DZ54" s="1837" t="e">
        <f t="shared" ca="1" si="57"/>
        <v>#DIV/0!</v>
      </c>
      <c r="EA54" s="1837" t="e">
        <f t="shared" ca="1" si="57"/>
        <v>#DIV/0!</v>
      </c>
      <c r="EB54" s="1837" t="e">
        <f t="shared" ca="1" si="57"/>
        <v>#DIV/0!</v>
      </c>
      <c r="EC54" s="1837" t="e">
        <f t="shared" ca="1" si="57"/>
        <v>#DIV/0!</v>
      </c>
      <c r="ED54" s="1837" t="e">
        <f t="shared" ca="1" si="57"/>
        <v>#DIV/0!</v>
      </c>
      <c r="EE54" s="1837" t="e">
        <f t="shared" ca="1" si="57"/>
        <v>#DIV/0!</v>
      </c>
      <c r="EF54" s="1833"/>
      <c r="EG54" s="1833"/>
    </row>
    <row r="55" spans="2:137">
      <c r="B55" s="60"/>
      <c r="D55" s="1833"/>
      <c r="E55" s="1833"/>
      <c r="F55" s="1833"/>
      <c r="G55" s="1833"/>
      <c r="H55" s="1833"/>
      <c r="I55" s="1833"/>
      <c r="J55" s="1833"/>
      <c r="K55" s="1833"/>
      <c r="L55" s="1833"/>
      <c r="M55" s="1833"/>
      <c r="N55" s="1833"/>
      <c r="O55" s="1833"/>
      <c r="P55" s="1833"/>
      <c r="Q55" s="1833"/>
      <c r="R55" s="1833"/>
      <c r="S55" s="1833"/>
      <c r="T55" s="1833"/>
      <c r="U55" s="1833"/>
      <c r="V55" s="1833"/>
      <c r="W55" s="1833"/>
      <c r="X55" s="1833"/>
      <c r="Y55" s="1833"/>
      <c r="Z55" s="1833"/>
      <c r="AA55" s="1833"/>
      <c r="AB55" s="1833"/>
      <c r="AC55" s="1833"/>
      <c r="AD55" s="1833"/>
      <c r="AE55" s="1833"/>
      <c r="AF55" s="1833"/>
      <c r="AG55" s="1833"/>
      <c r="AH55" s="1833"/>
      <c r="AI55" s="1833"/>
      <c r="AJ55" s="1833"/>
      <c r="AK55" s="1833"/>
      <c r="AL55" s="1833"/>
      <c r="AM55" s="1833"/>
      <c r="AN55" s="1833"/>
      <c r="AO55" s="1833"/>
      <c r="AP55" s="1833"/>
      <c r="AQ55" s="1833"/>
      <c r="AR55" s="1833"/>
      <c r="AS55" s="1833"/>
      <c r="AT55" s="1833"/>
      <c r="AU55" s="1833"/>
      <c r="AV55" s="1833"/>
      <c r="AW55" s="1833"/>
      <c r="AX55" s="1833"/>
      <c r="AY55" s="1833"/>
      <c r="AZ55" s="1833"/>
      <c r="BA55" s="1833"/>
      <c r="BB55" s="1833"/>
      <c r="BC55" s="1833"/>
      <c r="BD55" s="1833"/>
      <c r="BE55" s="1833"/>
      <c r="BF55" s="1833"/>
      <c r="BG55" s="1833"/>
      <c r="BH55" s="1833"/>
      <c r="BI55" s="1833"/>
      <c r="BJ55" s="1833"/>
      <c r="BK55" s="1833"/>
      <c r="BL55" s="1833"/>
      <c r="BM55" s="1833"/>
      <c r="BN55" s="1833"/>
      <c r="BO55" s="1833"/>
      <c r="BP55" s="1833"/>
      <c r="BQ55" s="1833"/>
      <c r="BR55" s="1833"/>
      <c r="BS55" s="1833"/>
      <c r="BT55" s="1833"/>
      <c r="BU55" s="1833"/>
      <c r="BV55" s="1833"/>
      <c r="BW55" s="1833"/>
      <c r="BX55" s="1833"/>
      <c r="BY55" s="1833"/>
      <c r="BZ55" s="1833"/>
      <c r="CA55" s="1833"/>
      <c r="CB55" s="1833"/>
      <c r="CC55" s="1833"/>
      <c r="CD55" s="1833"/>
      <c r="CE55" s="1833"/>
      <c r="CF55" s="1833"/>
      <c r="CG55" s="1833"/>
      <c r="CH55" s="1833"/>
      <c r="CI55" s="1833"/>
      <c r="CJ55" s="1833"/>
      <c r="CK55" s="1833"/>
      <c r="CL55" s="1833"/>
      <c r="CM55" s="1833"/>
      <c r="CN55" s="1833"/>
      <c r="CO55" s="1833"/>
      <c r="CP55" s="1833"/>
      <c r="CQ55" s="1833"/>
      <c r="CR55" s="1833"/>
      <c r="CS55" s="1833"/>
      <c r="CT55" s="1833"/>
      <c r="CU55" s="1833"/>
      <c r="CV55" s="1833"/>
      <c r="CW55" s="1833"/>
      <c r="CX55" s="1833"/>
      <c r="CY55" s="1833"/>
      <c r="CZ55" s="1833"/>
      <c r="DA55" s="1833"/>
      <c r="DB55" s="1833"/>
      <c r="DC55" s="1833"/>
      <c r="DD55" s="1833"/>
      <c r="DE55" s="1833"/>
      <c r="DF55" s="1833"/>
      <c r="DG55" s="1833"/>
      <c r="DH55" s="1833"/>
      <c r="DI55" s="1833"/>
      <c r="DJ55" s="1833"/>
      <c r="DK55" s="1833"/>
      <c r="DL55" s="1833"/>
      <c r="DM55" s="1833"/>
      <c r="DN55" s="1833"/>
      <c r="DO55" s="1833"/>
      <c r="DP55" s="1833"/>
      <c r="DQ55" s="1833"/>
      <c r="DR55" s="1833"/>
      <c r="DS55" s="1833"/>
      <c r="DT55" s="1833"/>
      <c r="DU55" s="1833"/>
      <c r="DV55" s="1833"/>
      <c r="DW55" s="1833"/>
      <c r="DX55" s="1833"/>
      <c r="DY55" s="1833"/>
      <c r="DZ55" s="1833"/>
      <c r="EA55" s="1833"/>
      <c r="EB55" s="1833"/>
      <c r="EC55" s="1833"/>
      <c r="ED55" s="1833"/>
      <c r="EE55" s="1833"/>
      <c r="EF55" s="1833"/>
      <c r="EG55" s="1833"/>
    </row>
    <row r="56" spans="2:137">
      <c r="B56" s="60" t="s">
        <v>1316</v>
      </c>
      <c r="D56" s="1833" t="e">
        <f t="shared" ref="D56:AI56" ca="1" si="58">SUM(D54:O54)/D$25</f>
        <v>#DIV/0!</v>
      </c>
      <c r="E56" s="1833" t="e">
        <f t="shared" ca="1" si="58"/>
        <v>#DIV/0!</v>
      </c>
      <c r="F56" s="1833" t="e">
        <f t="shared" ca="1" si="58"/>
        <v>#DIV/0!</v>
      </c>
      <c r="G56" s="1833" t="e">
        <f t="shared" ca="1" si="58"/>
        <v>#DIV/0!</v>
      </c>
      <c r="H56" s="1833" t="e">
        <f t="shared" ca="1" si="58"/>
        <v>#DIV/0!</v>
      </c>
      <c r="I56" s="1833" t="e">
        <f t="shared" ca="1" si="58"/>
        <v>#DIV/0!</v>
      </c>
      <c r="J56" s="1833" t="e">
        <f t="shared" ca="1" si="58"/>
        <v>#DIV/0!</v>
      </c>
      <c r="K56" s="1833" t="e">
        <f t="shared" ca="1" si="58"/>
        <v>#DIV/0!</v>
      </c>
      <c r="L56" s="1833" t="e">
        <f t="shared" ca="1" si="58"/>
        <v>#DIV/0!</v>
      </c>
      <c r="M56" s="1833" t="e">
        <f t="shared" ca="1" si="58"/>
        <v>#DIV/0!</v>
      </c>
      <c r="N56" s="1833" t="e">
        <f t="shared" ca="1" si="58"/>
        <v>#DIV/0!</v>
      </c>
      <c r="O56" s="1833" t="e">
        <f t="shared" ca="1" si="58"/>
        <v>#DIV/0!</v>
      </c>
      <c r="P56" s="1833" t="e">
        <f t="shared" ca="1" si="58"/>
        <v>#DIV/0!</v>
      </c>
      <c r="Q56" s="1833" t="e">
        <f t="shared" ca="1" si="58"/>
        <v>#DIV/0!</v>
      </c>
      <c r="R56" s="1833" t="e">
        <f t="shared" ca="1" si="58"/>
        <v>#DIV/0!</v>
      </c>
      <c r="S56" s="1833" t="e">
        <f t="shared" ca="1" si="58"/>
        <v>#DIV/0!</v>
      </c>
      <c r="T56" s="1833" t="e">
        <f t="shared" ca="1" si="58"/>
        <v>#DIV/0!</v>
      </c>
      <c r="U56" s="1833" t="e">
        <f t="shared" ca="1" si="58"/>
        <v>#DIV/0!</v>
      </c>
      <c r="V56" s="1833" t="e">
        <f t="shared" ca="1" si="58"/>
        <v>#DIV/0!</v>
      </c>
      <c r="W56" s="1833" t="e">
        <f t="shared" ca="1" si="58"/>
        <v>#DIV/0!</v>
      </c>
      <c r="X56" s="1833" t="e">
        <f t="shared" ca="1" si="58"/>
        <v>#DIV/0!</v>
      </c>
      <c r="Y56" s="1833" t="e">
        <f t="shared" ca="1" si="58"/>
        <v>#DIV/0!</v>
      </c>
      <c r="Z56" s="1833" t="e">
        <f t="shared" ca="1" si="58"/>
        <v>#DIV/0!</v>
      </c>
      <c r="AA56" s="1833" t="e">
        <f t="shared" ca="1" si="58"/>
        <v>#DIV/0!</v>
      </c>
      <c r="AB56" s="1833" t="e">
        <f t="shared" ca="1" si="58"/>
        <v>#DIV/0!</v>
      </c>
      <c r="AC56" s="1833" t="e">
        <f t="shared" ca="1" si="58"/>
        <v>#DIV/0!</v>
      </c>
      <c r="AD56" s="1833" t="e">
        <f t="shared" ca="1" si="58"/>
        <v>#DIV/0!</v>
      </c>
      <c r="AE56" s="1833" t="e">
        <f t="shared" ca="1" si="58"/>
        <v>#DIV/0!</v>
      </c>
      <c r="AF56" s="1833" t="e">
        <f t="shared" ca="1" si="58"/>
        <v>#DIV/0!</v>
      </c>
      <c r="AG56" s="1833" t="e">
        <f t="shared" ca="1" si="58"/>
        <v>#DIV/0!</v>
      </c>
      <c r="AH56" s="1833" t="e">
        <f t="shared" ca="1" si="58"/>
        <v>#DIV/0!</v>
      </c>
      <c r="AI56" s="1833" t="e">
        <f t="shared" ca="1" si="58"/>
        <v>#DIV/0!</v>
      </c>
      <c r="AJ56" s="1833" t="e">
        <f t="shared" ref="AJ56:BO56" ca="1" si="59">SUM(AJ54:AU54)/AJ$25</f>
        <v>#DIV/0!</v>
      </c>
      <c r="AK56" s="1833" t="e">
        <f t="shared" ca="1" si="59"/>
        <v>#DIV/0!</v>
      </c>
      <c r="AL56" s="1833" t="e">
        <f t="shared" ca="1" si="59"/>
        <v>#DIV/0!</v>
      </c>
      <c r="AM56" s="1833" t="e">
        <f t="shared" ca="1" si="59"/>
        <v>#DIV/0!</v>
      </c>
      <c r="AN56" s="1833" t="e">
        <f t="shared" ca="1" si="59"/>
        <v>#DIV/0!</v>
      </c>
      <c r="AO56" s="1833" t="e">
        <f t="shared" ca="1" si="59"/>
        <v>#DIV/0!</v>
      </c>
      <c r="AP56" s="1833" t="e">
        <f t="shared" ca="1" si="59"/>
        <v>#DIV/0!</v>
      </c>
      <c r="AQ56" s="1833" t="e">
        <f t="shared" ca="1" si="59"/>
        <v>#DIV/0!</v>
      </c>
      <c r="AR56" s="1833" t="e">
        <f t="shared" ca="1" si="59"/>
        <v>#DIV/0!</v>
      </c>
      <c r="AS56" s="1833" t="e">
        <f t="shared" ca="1" si="59"/>
        <v>#DIV/0!</v>
      </c>
      <c r="AT56" s="1833" t="e">
        <f t="shared" ca="1" si="59"/>
        <v>#DIV/0!</v>
      </c>
      <c r="AU56" s="1833" t="e">
        <f t="shared" ca="1" si="59"/>
        <v>#DIV/0!</v>
      </c>
      <c r="AV56" s="1833" t="e">
        <f t="shared" ca="1" si="59"/>
        <v>#DIV/0!</v>
      </c>
      <c r="AW56" s="1833" t="e">
        <f t="shared" ca="1" si="59"/>
        <v>#DIV/0!</v>
      </c>
      <c r="AX56" s="1833" t="e">
        <f t="shared" ca="1" si="59"/>
        <v>#DIV/0!</v>
      </c>
      <c r="AY56" s="1833" t="e">
        <f t="shared" ca="1" si="59"/>
        <v>#DIV/0!</v>
      </c>
      <c r="AZ56" s="1833" t="e">
        <f t="shared" ca="1" si="59"/>
        <v>#DIV/0!</v>
      </c>
      <c r="BA56" s="1833" t="e">
        <f t="shared" ca="1" si="59"/>
        <v>#DIV/0!</v>
      </c>
      <c r="BB56" s="1833" t="e">
        <f t="shared" ca="1" si="59"/>
        <v>#DIV/0!</v>
      </c>
      <c r="BC56" s="1833" t="e">
        <f t="shared" ca="1" si="59"/>
        <v>#DIV/0!</v>
      </c>
      <c r="BD56" s="1833" t="e">
        <f t="shared" ca="1" si="59"/>
        <v>#DIV/0!</v>
      </c>
      <c r="BE56" s="1833" t="e">
        <f t="shared" ca="1" si="59"/>
        <v>#DIV/0!</v>
      </c>
      <c r="BF56" s="1833" t="e">
        <f t="shared" ca="1" si="59"/>
        <v>#DIV/0!</v>
      </c>
      <c r="BG56" s="1833" t="e">
        <f t="shared" ca="1" si="59"/>
        <v>#DIV/0!</v>
      </c>
      <c r="BH56" s="1833" t="e">
        <f t="shared" ca="1" si="59"/>
        <v>#DIV/0!</v>
      </c>
      <c r="BI56" s="1833" t="e">
        <f t="shared" ca="1" si="59"/>
        <v>#DIV/0!</v>
      </c>
      <c r="BJ56" s="1833" t="e">
        <f t="shared" ca="1" si="59"/>
        <v>#DIV/0!</v>
      </c>
      <c r="BK56" s="1833" t="e">
        <f t="shared" ca="1" si="59"/>
        <v>#DIV/0!</v>
      </c>
      <c r="BL56" s="1833" t="e">
        <f t="shared" ca="1" si="59"/>
        <v>#DIV/0!</v>
      </c>
      <c r="BM56" s="1833" t="e">
        <f t="shared" ca="1" si="59"/>
        <v>#DIV/0!</v>
      </c>
      <c r="BN56" s="1833" t="e">
        <f t="shared" ca="1" si="59"/>
        <v>#DIV/0!</v>
      </c>
      <c r="BO56" s="1833" t="e">
        <f t="shared" ca="1" si="59"/>
        <v>#DIV/0!</v>
      </c>
      <c r="BP56" s="1833" t="e">
        <f t="shared" ref="BP56:CU56" ca="1" si="60">SUM(BP54:CA54)/BP$25</f>
        <v>#DIV/0!</v>
      </c>
      <c r="BQ56" s="1833" t="e">
        <f t="shared" ca="1" si="60"/>
        <v>#DIV/0!</v>
      </c>
      <c r="BR56" s="1833" t="e">
        <f t="shared" ca="1" si="60"/>
        <v>#DIV/0!</v>
      </c>
      <c r="BS56" s="1833" t="e">
        <f t="shared" ca="1" si="60"/>
        <v>#DIV/0!</v>
      </c>
      <c r="BT56" s="1833" t="e">
        <f t="shared" ca="1" si="60"/>
        <v>#DIV/0!</v>
      </c>
      <c r="BU56" s="1833" t="e">
        <f t="shared" ca="1" si="60"/>
        <v>#DIV/0!</v>
      </c>
      <c r="BV56" s="1833" t="e">
        <f t="shared" ca="1" si="60"/>
        <v>#DIV/0!</v>
      </c>
      <c r="BW56" s="1833" t="e">
        <f t="shared" ca="1" si="60"/>
        <v>#DIV/0!</v>
      </c>
      <c r="BX56" s="1833" t="e">
        <f t="shared" ca="1" si="60"/>
        <v>#DIV/0!</v>
      </c>
      <c r="BY56" s="1833" t="e">
        <f t="shared" ca="1" si="60"/>
        <v>#DIV/0!</v>
      </c>
      <c r="BZ56" s="1833" t="e">
        <f t="shared" ca="1" si="60"/>
        <v>#DIV/0!</v>
      </c>
      <c r="CA56" s="1833" t="e">
        <f t="shared" ca="1" si="60"/>
        <v>#DIV/0!</v>
      </c>
      <c r="CB56" s="1833" t="e">
        <f t="shared" ca="1" si="60"/>
        <v>#DIV/0!</v>
      </c>
      <c r="CC56" s="1833" t="e">
        <f t="shared" ca="1" si="60"/>
        <v>#DIV/0!</v>
      </c>
      <c r="CD56" s="1833" t="e">
        <f t="shared" ca="1" si="60"/>
        <v>#DIV/0!</v>
      </c>
      <c r="CE56" s="1833" t="e">
        <f t="shared" ca="1" si="60"/>
        <v>#DIV/0!</v>
      </c>
      <c r="CF56" s="1833" t="e">
        <f t="shared" ca="1" si="60"/>
        <v>#DIV/0!</v>
      </c>
      <c r="CG56" s="1833" t="e">
        <f t="shared" ca="1" si="60"/>
        <v>#DIV/0!</v>
      </c>
      <c r="CH56" s="1833" t="e">
        <f t="shared" ca="1" si="60"/>
        <v>#DIV/0!</v>
      </c>
      <c r="CI56" s="1833" t="e">
        <f t="shared" ca="1" si="60"/>
        <v>#DIV/0!</v>
      </c>
      <c r="CJ56" s="1833" t="e">
        <f t="shared" ca="1" si="60"/>
        <v>#DIV/0!</v>
      </c>
      <c r="CK56" s="1833" t="e">
        <f t="shared" ca="1" si="60"/>
        <v>#DIV/0!</v>
      </c>
      <c r="CL56" s="1833" t="e">
        <f t="shared" ca="1" si="60"/>
        <v>#DIV/0!</v>
      </c>
      <c r="CM56" s="1833" t="e">
        <f t="shared" ca="1" si="60"/>
        <v>#DIV/0!</v>
      </c>
      <c r="CN56" s="1833" t="e">
        <f t="shared" ca="1" si="60"/>
        <v>#DIV/0!</v>
      </c>
      <c r="CO56" s="1833" t="e">
        <f t="shared" ca="1" si="60"/>
        <v>#DIV/0!</v>
      </c>
      <c r="CP56" s="1833" t="e">
        <f t="shared" ca="1" si="60"/>
        <v>#DIV/0!</v>
      </c>
      <c r="CQ56" s="1833" t="e">
        <f t="shared" ca="1" si="60"/>
        <v>#DIV/0!</v>
      </c>
      <c r="CR56" s="1833" t="e">
        <f t="shared" ca="1" si="60"/>
        <v>#DIV/0!</v>
      </c>
      <c r="CS56" s="1833" t="e">
        <f t="shared" ca="1" si="60"/>
        <v>#DIV/0!</v>
      </c>
      <c r="CT56" s="1833" t="e">
        <f t="shared" ca="1" si="60"/>
        <v>#DIV/0!</v>
      </c>
      <c r="CU56" s="1833" t="e">
        <f t="shared" ca="1" si="60"/>
        <v>#DIV/0!</v>
      </c>
      <c r="CV56" s="1833" t="e">
        <f t="shared" ref="CV56:EA56" ca="1" si="61">SUM(CV54:DG54)/CV$25</f>
        <v>#DIV/0!</v>
      </c>
      <c r="CW56" s="1833" t="e">
        <f t="shared" ca="1" si="61"/>
        <v>#DIV/0!</v>
      </c>
      <c r="CX56" s="1833" t="e">
        <f t="shared" ca="1" si="61"/>
        <v>#DIV/0!</v>
      </c>
      <c r="CY56" s="1833" t="e">
        <f t="shared" ca="1" si="61"/>
        <v>#DIV/0!</v>
      </c>
      <c r="CZ56" s="1833" t="e">
        <f t="shared" ca="1" si="61"/>
        <v>#DIV/0!</v>
      </c>
      <c r="DA56" s="1833" t="e">
        <f t="shared" ca="1" si="61"/>
        <v>#DIV/0!</v>
      </c>
      <c r="DB56" s="1833" t="e">
        <f t="shared" ca="1" si="61"/>
        <v>#DIV/0!</v>
      </c>
      <c r="DC56" s="1833" t="e">
        <f t="shared" ca="1" si="61"/>
        <v>#DIV/0!</v>
      </c>
      <c r="DD56" s="1833" t="e">
        <f t="shared" ca="1" si="61"/>
        <v>#DIV/0!</v>
      </c>
      <c r="DE56" s="1833" t="e">
        <f t="shared" ca="1" si="61"/>
        <v>#DIV/0!</v>
      </c>
      <c r="DF56" s="1833" t="e">
        <f t="shared" ca="1" si="61"/>
        <v>#DIV/0!</v>
      </c>
      <c r="DG56" s="1833" t="e">
        <f t="shared" ca="1" si="61"/>
        <v>#DIV/0!</v>
      </c>
      <c r="DH56" s="1833" t="e">
        <f t="shared" ca="1" si="61"/>
        <v>#DIV/0!</v>
      </c>
      <c r="DI56" s="1833" t="e">
        <f t="shared" ca="1" si="61"/>
        <v>#DIV/0!</v>
      </c>
      <c r="DJ56" s="1833" t="e">
        <f t="shared" ca="1" si="61"/>
        <v>#DIV/0!</v>
      </c>
      <c r="DK56" s="1833" t="e">
        <f t="shared" ca="1" si="61"/>
        <v>#DIV/0!</v>
      </c>
      <c r="DL56" s="1833" t="e">
        <f t="shared" ca="1" si="61"/>
        <v>#DIV/0!</v>
      </c>
      <c r="DM56" s="1833" t="e">
        <f t="shared" ca="1" si="61"/>
        <v>#DIV/0!</v>
      </c>
      <c r="DN56" s="1833" t="e">
        <f t="shared" ca="1" si="61"/>
        <v>#DIV/0!</v>
      </c>
      <c r="DO56" s="1833" t="e">
        <f t="shared" ca="1" si="61"/>
        <v>#DIV/0!</v>
      </c>
      <c r="DP56" s="1833" t="e">
        <f t="shared" ca="1" si="61"/>
        <v>#DIV/0!</v>
      </c>
      <c r="DQ56" s="1833" t="e">
        <f t="shared" ca="1" si="61"/>
        <v>#DIV/0!</v>
      </c>
      <c r="DR56" s="1833" t="e">
        <f t="shared" ca="1" si="61"/>
        <v>#DIV/0!</v>
      </c>
      <c r="DS56" s="1833" t="e">
        <f t="shared" ca="1" si="61"/>
        <v>#DIV/0!</v>
      </c>
      <c r="DT56" s="1833" t="e">
        <f t="shared" ca="1" si="61"/>
        <v>#DIV/0!</v>
      </c>
      <c r="DU56" s="1833" t="e">
        <f t="shared" ca="1" si="61"/>
        <v>#DIV/0!</v>
      </c>
      <c r="DV56" s="1833" t="e">
        <f t="shared" ca="1" si="61"/>
        <v>#DIV/0!</v>
      </c>
      <c r="DW56" s="1833" t="e">
        <f t="shared" ca="1" si="61"/>
        <v>#DIV/0!</v>
      </c>
      <c r="DX56" s="1833" t="e">
        <f t="shared" ca="1" si="61"/>
        <v>#DIV/0!</v>
      </c>
      <c r="DY56" s="1833" t="e">
        <f t="shared" ca="1" si="61"/>
        <v>#DIV/0!</v>
      </c>
      <c r="DZ56" s="1833" t="e">
        <f t="shared" ca="1" si="61"/>
        <v>#DIV/0!</v>
      </c>
      <c r="EA56" s="1833" t="e">
        <f t="shared" ca="1" si="61"/>
        <v>#DIV/0!</v>
      </c>
      <c r="EB56" s="1833" t="e">
        <f t="shared" ref="EB56:FG56" ca="1" si="62">SUM(EB54:EM54)/EB$25</f>
        <v>#DIV/0!</v>
      </c>
      <c r="EC56" s="1833" t="e">
        <f t="shared" ca="1" si="62"/>
        <v>#DIV/0!</v>
      </c>
      <c r="ED56" s="1833" t="e">
        <f t="shared" ca="1" si="62"/>
        <v>#DIV/0!</v>
      </c>
      <c r="EE56" s="1833" t="e">
        <f t="shared" ca="1" si="62"/>
        <v>#DIV/0!</v>
      </c>
      <c r="EF56" s="1833"/>
      <c r="EG56" s="1833"/>
    </row>
    <row r="57" spans="2:137">
      <c r="B57" s="60" t="s">
        <v>1319</v>
      </c>
      <c r="D57" s="1833" t="e">
        <f ca="1">D56*SUM(UW!$J$37:$J$38)</f>
        <v>#DIV/0!</v>
      </c>
      <c r="E57" s="1833" t="e">
        <f ca="1">E56*SUM(UW!$J$37:$J$38)</f>
        <v>#DIV/0!</v>
      </c>
      <c r="F57" s="1833" t="e">
        <f ca="1">F56*SUM(UW!$J$37:$J$38)</f>
        <v>#DIV/0!</v>
      </c>
      <c r="G57" s="1833" t="e">
        <f ca="1">G56*SUM(UW!$J$37:$J$38)</f>
        <v>#DIV/0!</v>
      </c>
      <c r="H57" s="1833" t="e">
        <f ca="1">H56*SUM(UW!$J$37:$J$38)</f>
        <v>#DIV/0!</v>
      </c>
      <c r="I57" s="1833" t="e">
        <f ca="1">I56*SUM(UW!$J$37:$J$38)</f>
        <v>#DIV/0!</v>
      </c>
      <c r="J57" s="1833" t="e">
        <f ca="1">J56*SUM(UW!$J$37:$J$38)</f>
        <v>#DIV/0!</v>
      </c>
      <c r="K57" s="1833" t="e">
        <f ca="1">K56*SUM(UW!$J$37:$J$38)</f>
        <v>#DIV/0!</v>
      </c>
      <c r="L57" s="1833" t="e">
        <f ca="1">L56*SUM(UW!$J$37:$J$38)</f>
        <v>#DIV/0!</v>
      </c>
      <c r="M57" s="1833" t="e">
        <f ca="1">M56*SUM(UW!$J$37:$J$38)</f>
        <v>#DIV/0!</v>
      </c>
      <c r="N57" s="1833" t="e">
        <f ca="1">N56*SUM(UW!$J$37:$J$38)</f>
        <v>#DIV/0!</v>
      </c>
      <c r="O57" s="1833" t="e">
        <f ca="1">O56*SUM(UW!$J$37:$J$38)</f>
        <v>#DIV/0!</v>
      </c>
      <c r="P57" s="1833" t="e">
        <f ca="1">P56*SUM(UW!$J$37:$J$38)</f>
        <v>#DIV/0!</v>
      </c>
      <c r="Q57" s="1833" t="e">
        <f ca="1">Q56*SUM(UW!$J$37:$J$38)</f>
        <v>#DIV/0!</v>
      </c>
      <c r="R57" s="1833" t="e">
        <f ca="1">R56*SUM(UW!$J$37:$J$38)</f>
        <v>#DIV/0!</v>
      </c>
      <c r="S57" s="1833" t="e">
        <f ca="1">S56*SUM(UW!$J$37:$J$38)</f>
        <v>#DIV/0!</v>
      </c>
      <c r="T57" s="1833" t="e">
        <f ca="1">T56*SUM(UW!$J$37:$J$38)</f>
        <v>#DIV/0!</v>
      </c>
      <c r="U57" s="1833" t="e">
        <f ca="1">U56*SUM(UW!$J$37:$J$38)</f>
        <v>#DIV/0!</v>
      </c>
      <c r="V57" s="1833" t="e">
        <f ca="1">V56*SUM(UW!$J$37:$J$38)</f>
        <v>#DIV/0!</v>
      </c>
      <c r="W57" s="1833" t="e">
        <f ca="1">W56*SUM(UW!$J$37:$J$38)</f>
        <v>#DIV/0!</v>
      </c>
      <c r="X57" s="1833" t="e">
        <f ca="1">X56*SUM(UW!$J$37:$J$38)</f>
        <v>#DIV/0!</v>
      </c>
      <c r="Y57" s="1833" t="e">
        <f ca="1">Y56*SUM(UW!$J$37:$J$38)</f>
        <v>#DIV/0!</v>
      </c>
      <c r="Z57" s="1833" t="e">
        <f ca="1">Z56*SUM(UW!$J$37:$J$38)</f>
        <v>#DIV/0!</v>
      </c>
      <c r="AA57" s="1833" t="e">
        <f ca="1">AA56*SUM(UW!$J$37:$J$38)</f>
        <v>#DIV/0!</v>
      </c>
      <c r="AB57" s="1833" t="e">
        <f ca="1">AB56*SUM(UW!$J$37:$J$38)</f>
        <v>#DIV/0!</v>
      </c>
      <c r="AC57" s="1833" t="e">
        <f ca="1">AC56*SUM(UW!$J$37:$J$38)</f>
        <v>#DIV/0!</v>
      </c>
      <c r="AD57" s="1833" t="e">
        <f ca="1">AD56*SUM(UW!$J$37:$J$38)</f>
        <v>#DIV/0!</v>
      </c>
      <c r="AE57" s="1833" t="e">
        <f ca="1">AE56*SUM(UW!$J$37:$J$38)</f>
        <v>#DIV/0!</v>
      </c>
      <c r="AF57" s="1833" t="e">
        <f ca="1">AF56*SUM(UW!$J$37:$J$38)</f>
        <v>#DIV/0!</v>
      </c>
      <c r="AG57" s="1833" t="e">
        <f ca="1">AG56*SUM(UW!$J$37:$J$38)</f>
        <v>#DIV/0!</v>
      </c>
      <c r="AH57" s="1833" t="e">
        <f ca="1">AH56*SUM(UW!$J$37:$J$38)</f>
        <v>#DIV/0!</v>
      </c>
      <c r="AI57" s="1833" t="e">
        <f ca="1">AI56*SUM(UW!$J$37:$J$38)</f>
        <v>#DIV/0!</v>
      </c>
      <c r="AJ57" s="1833" t="e">
        <f ca="1">AJ56*SUM(UW!$J$37:$J$38)</f>
        <v>#DIV/0!</v>
      </c>
      <c r="AK57" s="1833" t="e">
        <f ca="1">AK56*SUM(UW!$J$37:$J$38)</f>
        <v>#DIV/0!</v>
      </c>
      <c r="AL57" s="1833" t="e">
        <f ca="1">AL56*SUM(UW!$J$37:$J$38)</f>
        <v>#DIV/0!</v>
      </c>
      <c r="AM57" s="1833" t="e">
        <f ca="1">AM56*SUM(UW!$J$37:$J$38)</f>
        <v>#DIV/0!</v>
      </c>
      <c r="AN57" s="1833" t="e">
        <f ca="1">AN56*SUM(UW!$J$37:$J$38)</f>
        <v>#DIV/0!</v>
      </c>
      <c r="AO57" s="1833" t="e">
        <f ca="1">AO56*SUM(UW!$J$37:$J$38)</f>
        <v>#DIV/0!</v>
      </c>
      <c r="AP57" s="1833" t="e">
        <f ca="1">AP56*SUM(UW!$J$37:$J$38)</f>
        <v>#DIV/0!</v>
      </c>
      <c r="AQ57" s="1833" t="e">
        <f ca="1">AQ56*SUM(UW!$J$37:$J$38)</f>
        <v>#DIV/0!</v>
      </c>
      <c r="AR57" s="1833" t="e">
        <f ca="1">AR56*SUM(UW!$J$37:$J$38)</f>
        <v>#DIV/0!</v>
      </c>
      <c r="AS57" s="1833" t="e">
        <f ca="1">AS56*SUM(UW!$J$37:$J$38)</f>
        <v>#DIV/0!</v>
      </c>
      <c r="AT57" s="1833" t="e">
        <f ca="1">AT56*SUM(UW!$J$37:$J$38)</f>
        <v>#DIV/0!</v>
      </c>
      <c r="AU57" s="1833" t="e">
        <f ca="1">AU56*SUM(UW!$J$37:$J$38)</f>
        <v>#DIV/0!</v>
      </c>
      <c r="AV57" s="1833" t="e">
        <f ca="1">AV56*SUM(UW!$J$37:$J$38)</f>
        <v>#DIV/0!</v>
      </c>
      <c r="AW57" s="1833" t="e">
        <f ca="1">AW56*SUM(UW!$J$37:$J$38)</f>
        <v>#DIV/0!</v>
      </c>
      <c r="AX57" s="1833" t="e">
        <f ca="1">AX56*SUM(UW!$J$37:$J$38)</f>
        <v>#DIV/0!</v>
      </c>
      <c r="AY57" s="1833" t="e">
        <f ca="1">AY56*SUM(UW!$J$37:$J$38)</f>
        <v>#DIV/0!</v>
      </c>
      <c r="AZ57" s="1833" t="e">
        <f ca="1">AZ56*SUM(UW!$J$37:$J$38)</f>
        <v>#DIV/0!</v>
      </c>
      <c r="BA57" s="1833" t="e">
        <f ca="1">BA56*SUM(UW!$J$37:$J$38)</f>
        <v>#DIV/0!</v>
      </c>
      <c r="BB57" s="1833" t="e">
        <f ca="1">BB56*SUM(UW!$J$37:$J$38)</f>
        <v>#DIV/0!</v>
      </c>
      <c r="BC57" s="1833" t="e">
        <f ca="1">BC56*SUM(UW!$J$37:$J$38)</f>
        <v>#DIV/0!</v>
      </c>
      <c r="BD57" s="1833" t="e">
        <f ca="1">BD56*SUM(UW!$J$37:$J$38)</f>
        <v>#DIV/0!</v>
      </c>
      <c r="BE57" s="1833" t="e">
        <f ca="1">BE56*SUM(UW!$J$37:$J$38)</f>
        <v>#DIV/0!</v>
      </c>
      <c r="BF57" s="1833" t="e">
        <f ca="1">BF56*SUM(UW!$J$37:$J$38)</f>
        <v>#DIV/0!</v>
      </c>
      <c r="BG57" s="1833" t="e">
        <f ca="1">BG56*SUM(UW!$J$37:$J$38)</f>
        <v>#DIV/0!</v>
      </c>
      <c r="BH57" s="1833" t="e">
        <f ca="1">BH56*SUM(UW!$J$37:$J$38)</f>
        <v>#DIV/0!</v>
      </c>
      <c r="BI57" s="1833" t="e">
        <f ca="1">BI56*SUM(UW!$J$37:$J$38)</f>
        <v>#DIV/0!</v>
      </c>
      <c r="BJ57" s="1833" t="e">
        <f ca="1">BJ56*SUM(UW!$J$37:$J$38)</f>
        <v>#DIV/0!</v>
      </c>
      <c r="BK57" s="1833" t="e">
        <f ca="1">BK56*SUM(UW!$J$37:$J$38)</f>
        <v>#DIV/0!</v>
      </c>
      <c r="BL57" s="1833" t="e">
        <f ca="1">BL56*SUM(UW!$J$37:$J$38)</f>
        <v>#DIV/0!</v>
      </c>
      <c r="BM57" s="1833" t="e">
        <f ca="1">BM56*SUM(UW!$J$37:$J$38)</f>
        <v>#DIV/0!</v>
      </c>
      <c r="BN57" s="1833" t="e">
        <f ca="1">BN56*SUM(UW!$J$37:$J$38)</f>
        <v>#DIV/0!</v>
      </c>
      <c r="BO57" s="1833" t="e">
        <f ca="1">BO56*SUM(UW!$J$37:$J$38)</f>
        <v>#DIV/0!</v>
      </c>
      <c r="BP57" s="1833" t="e">
        <f ca="1">BP56*SUM(UW!$J$37:$J$38)</f>
        <v>#DIV/0!</v>
      </c>
      <c r="BQ57" s="1833" t="e">
        <f ca="1">BQ56*SUM(UW!$J$37:$J$38)</f>
        <v>#DIV/0!</v>
      </c>
      <c r="BR57" s="1833" t="e">
        <f ca="1">BR56*SUM(UW!$J$37:$J$38)</f>
        <v>#DIV/0!</v>
      </c>
      <c r="BS57" s="1833" t="e">
        <f ca="1">BS56*SUM(UW!$J$37:$J$38)</f>
        <v>#DIV/0!</v>
      </c>
      <c r="BT57" s="1833" t="e">
        <f ca="1">BT56*SUM(UW!$J$37:$J$38)</f>
        <v>#DIV/0!</v>
      </c>
      <c r="BU57" s="1833" t="e">
        <f ca="1">BU56*SUM(UW!$J$37:$J$38)</f>
        <v>#DIV/0!</v>
      </c>
      <c r="BV57" s="1833" t="e">
        <f ca="1">BV56*SUM(UW!$J$37:$J$38)</f>
        <v>#DIV/0!</v>
      </c>
      <c r="BW57" s="1833" t="e">
        <f ca="1">BW56*SUM(UW!$J$37:$J$38)</f>
        <v>#DIV/0!</v>
      </c>
      <c r="BX57" s="1833" t="e">
        <f ca="1">BX56*SUM(UW!$J$37:$J$38)</f>
        <v>#DIV/0!</v>
      </c>
      <c r="BY57" s="1833" t="e">
        <f ca="1">BY56*SUM(UW!$J$37:$J$38)</f>
        <v>#DIV/0!</v>
      </c>
      <c r="BZ57" s="1833" t="e">
        <f ca="1">BZ56*SUM(UW!$J$37:$J$38)</f>
        <v>#DIV/0!</v>
      </c>
      <c r="CA57" s="1833" t="e">
        <f ca="1">CA56*SUM(UW!$J$37:$J$38)</f>
        <v>#DIV/0!</v>
      </c>
      <c r="CB57" s="1833" t="e">
        <f ca="1">CB56*SUM(UW!$J$37:$J$38)</f>
        <v>#DIV/0!</v>
      </c>
      <c r="CC57" s="1833" t="e">
        <f ca="1">CC56*SUM(UW!$J$37:$J$38)</f>
        <v>#DIV/0!</v>
      </c>
      <c r="CD57" s="1833" t="e">
        <f ca="1">CD56*SUM(UW!$J$37:$J$38)</f>
        <v>#DIV/0!</v>
      </c>
      <c r="CE57" s="1833" t="e">
        <f ca="1">CE56*SUM(UW!$J$37:$J$38)</f>
        <v>#DIV/0!</v>
      </c>
      <c r="CF57" s="1833" t="e">
        <f ca="1">CF56*SUM(UW!$J$37:$J$38)</f>
        <v>#DIV/0!</v>
      </c>
      <c r="CG57" s="1833" t="e">
        <f ca="1">CG56*SUM(UW!$J$37:$J$38)</f>
        <v>#DIV/0!</v>
      </c>
      <c r="CH57" s="1833" t="e">
        <f ca="1">CH56*SUM(UW!$J$37:$J$38)</f>
        <v>#DIV/0!</v>
      </c>
      <c r="CI57" s="1833" t="e">
        <f ca="1">CI56*SUM(UW!$J$37:$J$38)</f>
        <v>#DIV/0!</v>
      </c>
      <c r="CJ57" s="1833" t="e">
        <f ca="1">CJ56*SUM(UW!$J$37:$J$38)</f>
        <v>#DIV/0!</v>
      </c>
      <c r="CK57" s="1833" t="e">
        <f ca="1">CK56*SUM(UW!$J$37:$J$38)</f>
        <v>#DIV/0!</v>
      </c>
      <c r="CL57" s="1833" t="e">
        <f ca="1">CL56*SUM(UW!$J$37:$J$38)</f>
        <v>#DIV/0!</v>
      </c>
      <c r="CM57" s="1833" t="e">
        <f ca="1">CM56*SUM(UW!$J$37:$J$38)</f>
        <v>#DIV/0!</v>
      </c>
      <c r="CN57" s="1833" t="e">
        <f ca="1">CN56*SUM(UW!$J$37:$J$38)</f>
        <v>#DIV/0!</v>
      </c>
      <c r="CO57" s="1833" t="e">
        <f ca="1">CO56*SUM(UW!$J$37:$J$38)</f>
        <v>#DIV/0!</v>
      </c>
      <c r="CP57" s="1833" t="e">
        <f ca="1">CP56*SUM(UW!$J$37:$J$38)</f>
        <v>#DIV/0!</v>
      </c>
      <c r="CQ57" s="1833" t="e">
        <f ca="1">CQ56*SUM(UW!$J$37:$J$38)</f>
        <v>#DIV/0!</v>
      </c>
      <c r="CR57" s="1833" t="e">
        <f ca="1">CR56*SUM(UW!$J$37:$J$38)</f>
        <v>#DIV/0!</v>
      </c>
      <c r="CS57" s="1833" t="e">
        <f ca="1">CS56*SUM(UW!$J$37:$J$38)</f>
        <v>#DIV/0!</v>
      </c>
      <c r="CT57" s="1833" t="e">
        <f ca="1">CT56*SUM(UW!$J$37:$J$38)</f>
        <v>#DIV/0!</v>
      </c>
      <c r="CU57" s="1833" t="e">
        <f ca="1">CU56*SUM(UW!$J$37:$J$38)</f>
        <v>#DIV/0!</v>
      </c>
      <c r="CV57" s="1833" t="e">
        <f ca="1">CV56*SUM(UW!$J$37:$J$38)</f>
        <v>#DIV/0!</v>
      </c>
      <c r="CW57" s="1833" t="e">
        <f ca="1">CW56*SUM(UW!$J$37:$J$38)</f>
        <v>#DIV/0!</v>
      </c>
      <c r="CX57" s="1833" t="e">
        <f ca="1">CX56*SUM(UW!$J$37:$J$38)</f>
        <v>#DIV/0!</v>
      </c>
      <c r="CY57" s="1833" t="e">
        <f ca="1">CY56*SUM(UW!$J$37:$J$38)</f>
        <v>#DIV/0!</v>
      </c>
      <c r="CZ57" s="1833" t="e">
        <f ca="1">CZ56*SUM(UW!$J$37:$J$38)</f>
        <v>#DIV/0!</v>
      </c>
      <c r="DA57" s="1833" t="e">
        <f ca="1">DA56*SUM(UW!$J$37:$J$38)</f>
        <v>#DIV/0!</v>
      </c>
      <c r="DB57" s="1833" t="e">
        <f ca="1">DB56*SUM(UW!$J$37:$J$38)</f>
        <v>#DIV/0!</v>
      </c>
      <c r="DC57" s="1833" t="e">
        <f ca="1">DC56*SUM(UW!$J$37:$J$38)</f>
        <v>#DIV/0!</v>
      </c>
      <c r="DD57" s="1833" t="e">
        <f ca="1">DD56*SUM(UW!$J$37:$J$38)</f>
        <v>#DIV/0!</v>
      </c>
      <c r="DE57" s="1833" t="e">
        <f ca="1">DE56*SUM(UW!$J$37:$J$38)</f>
        <v>#DIV/0!</v>
      </c>
      <c r="DF57" s="1833" t="e">
        <f ca="1">DF56*SUM(UW!$J$37:$J$38)</f>
        <v>#DIV/0!</v>
      </c>
      <c r="DG57" s="1833" t="e">
        <f ca="1">DG56*SUM(UW!$J$37:$J$38)</f>
        <v>#DIV/0!</v>
      </c>
      <c r="DH57" s="1833" t="e">
        <f ca="1">DH56*SUM(UW!$J$37:$J$38)</f>
        <v>#DIV/0!</v>
      </c>
      <c r="DI57" s="1833" t="e">
        <f ca="1">DI56*SUM(UW!$J$37:$J$38)</f>
        <v>#DIV/0!</v>
      </c>
      <c r="DJ57" s="1833" t="e">
        <f ca="1">DJ56*SUM(UW!$J$37:$J$38)</f>
        <v>#DIV/0!</v>
      </c>
      <c r="DK57" s="1833" t="e">
        <f ca="1">DK56*SUM(UW!$J$37:$J$38)</f>
        <v>#DIV/0!</v>
      </c>
      <c r="DL57" s="1833" t="e">
        <f ca="1">DL56*SUM(UW!$J$37:$J$38)</f>
        <v>#DIV/0!</v>
      </c>
      <c r="DM57" s="1833" t="e">
        <f ca="1">DM56*SUM(UW!$J$37:$J$38)</f>
        <v>#DIV/0!</v>
      </c>
      <c r="DN57" s="1833" t="e">
        <f ca="1">DN56*SUM(UW!$J$37:$J$38)</f>
        <v>#DIV/0!</v>
      </c>
      <c r="DO57" s="1833" t="e">
        <f ca="1">DO56*SUM(UW!$J$37:$J$38)</f>
        <v>#DIV/0!</v>
      </c>
      <c r="DP57" s="1833" t="e">
        <f ca="1">DP56*SUM(UW!$J$37:$J$38)</f>
        <v>#DIV/0!</v>
      </c>
      <c r="DQ57" s="1833" t="e">
        <f ca="1">DQ56*SUM(UW!$J$37:$J$38)</f>
        <v>#DIV/0!</v>
      </c>
      <c r="DR57" s="1833" t="e">
        <f ca="1">DR56*SUM(UW!$J$37:$J$38)</f>
        <v>#DIV/0!</v>
      </c>
      <c r="DS57" s="1833" t="e">
        <f ca="1">DS56*SUM(UW!$J$37:$J$38)</f>
        <v>#DIV/0!</v>
      </c>
      <c r="DT57" s="1833" t="e">
        <f ca="1">DT56*SUM(UW!$J$37:$J$38)</f>
        <v>#DIV/0!</v>
      </c>
      <c r="DU57" s="1833" t="e">
        <f ca="1">DU56*SUM(UW!$J$37:$J$38)</f>
        <v>#DIV/0!</v>
      </c>
      <c r="DV57" s="1833" t="e">
        <f ca="1">DV56*SUM(UW!$J$37:$J$38)</f>
        <v>#DIV/0!</v>
      </c>
      <c r="DW57" s="1833" t="e">
        <f ca="1">DW56*SUM(UW!$J$37:$J$38)</f>
        <v>#DIV/0!</v>
      </c>
      <c r="DX57" s="1833" t="e">
        <f ca="1">DX56*SUM(UW!$J$37:$J$38)</f>
        <v>#DIV/0!</v>
      </c>
      <c r="DY57" s="1833" t="e">
        <f ca="1">DY56*SUM(UW!$J$37:$J$38)</f>
        <v>#DIV/0!</v>
      </c>
      <c r="DZ57" s="1833" t="e">
        <f ca="1">DZ56*SUM(UW!$J$37:$J$38)</f>
        <v>#DIV/0!</v>
      </c>
      <c r="EA57" s="1833" t="e">
        <f ca="1">EA56*SUM(UW!$J$37:$J$38)</f>
        <v>#DIV/0!</v>
      </c>
      <c r="EB57" s="1833" t="e">
        <f ca="1">EB56*SUM(UW!$J$37:$J$38)</f>
        <v>#DIV/0!</v>
      </c>
      <c r="EC57" s="1833" t="e">
        <f ca="1">EC56*SUM(UW!$J$37:$J$38)</f>
        <v>#DIV/0!</v>
      </c>
      <c r="ED57" s="1833" t="e">
        <f ca="1">ED56*SUM(UW!$J$37:$J$38)</f>
        <v>#DIV/0!</v>
      </c>
      <c r="EE57" s="1833" t="e">
        <f ca="1">EE56*SUM(UW!$J$37:$J$38)</f>
        <v>#DIV/0!</v>
      </c>
      <c r="EF57" s="1833"/>
      <c r="EG57" s="1833"/>
    </row>
    <row r="58" spans="2:137">
      <c r="B58" s="60" t="s">
        <v>1328</v>
      </c>
      <c r="D58" s="1833" t="e">
        <f t="shared" ref="D58:AI58" ca="1" si="63">D56-D57</f>
        <v>#DIV/0!</v>
      </c>
      <c r="E58" s="1833" t="e">
        <f t="shared" ca="1" si="63"/>
        <v>#DIV/0!</v>
      </c>
      <c r="F58" s="1833" t="e">
        <f t="shared" ca="1" si="63"/>
        <v>#DIV/0!</v>
      </c>
      <c r="G58" s="1833" t="e">
        <f t="shared" ca="1" si="63"/>
        <v>#DIV/0!</v>
      </c>
      <c r="H58" s="1833" t="e">
        <f t="shared" ca="1" si="63"/>
        <v>#DIV/0!</v>
      </c>
      <c r="I58" s="1833" t="e">
        <f t="shared" ca="1" si="63"/>
        <v>#DIV/0!</v>
      </c>
      <c r="J58" s="1833" t="e">
        <f t="shared" ca="1" si="63"/>
        <v>#DIV/0!</v>
      </c>
      <c r="K58" s="1833" t="e">
        <f t="shared" ca="1" si="63"/>
        <v>#DIV/0!</v>
      </c>
      <c r="L58" s="1833" t="e">
        <f t="shared" ca="1" si="63"/>
        <v>#DIV/0!</v>
      </c>
      <c r="M58" s="1833" t="e">
        <f t="shared" ca="1" si="63"/>
        <v>#DIV/0!</v>
      </c>
      <c r="N58" s="1833" t="e">
        <f t="shared" ca="1" si="63"/>
        <v>#DIV/0!</v>
      </c>
      <c r="O58" s="1833" t="e">
        <f t="shared" ca="1" si="63"/>
        <v>#DIV/0!</v>
      </c>
      <c r="P58" s="1833" t="e">
        <f t="shared" ca="1" si="63"/>
        <v>#DIV/0!</v>
      </c>
      <c r="Q58" s="1833" t="e">
        <f t="shared" ca="1" si="63"/>
        <v>#DIV/0!</v>
      </c>
      <c r="R58" s="1833" t="e">
        <f t="shared" ca="1" si="63"/>
        <v>#DIV/0!</v>
      </c>
      <c r="S58" s="1833" t="e">
        <f t="shared" ca="1" si="63"/>
        <v>#DIV/0!</v>
      </c>
      <c r="T58" s="1833" t="e">
        <f t="shared" ca="1" si="63"/>
        <v>#DIV/0!</v>
      </c>
      <c r="U58" s="1833" t="e">
        <f t="shared" ca="1" si="63"/>
        <v>#DIV/0!</v>
      </c>
      <c r="V58" s="1833" t="e">
        <f t="shared" ca="1" si="63"/>
        <v>#DIV/0!</v>
      </c>
      <c r="W58" s="1833" t="e">
        <f t="shared" ca="1" si="63"/>
        <v>#DIV/0!</v>
      </c>
      <c r="X58" s="1833" t="e">
        <f t="shared" ca="1" si="63"/>
        <v>#DIV/0!</v>
      </c>
      <c r="Y58" s="1833" t="e">
        <f t="shared" ca="1" si="63"/>
        <v>#DIV/0!</v>
      </c>
      <c r="Z58" s="1833" t="e">
        <f t="shared" ca="1" si="63"/>
        <v>#DIV/0!</v>
      </c>
      <c r="AA58" s="1833" t="e">
        <f t="shared" ca="1" si="63"/>
        <v>#DIV/0!</v>
      </c>
      <c r="AB58" s="1833" t="e">
        <f t="shared" ca="1" si="63"/>
        <v>#DIV/0!</v>
      </c>
      <c r="AC58" s="1833" t="e">
        <f t="shared" ca="1" si="63"/>
        <v>#DIV/0!</v>
      </c>
      <c r="AD58" s="1833" t="e">
        <f t="shared" ca="1" si="63"/>
        <v>#DIV/0!</v>
      </c>
      <c r="AE58" s="1833" t="e">
        <f t="shared" ca="1" si="63"/>
        <v>#DIV/0!</v>
      </c>
      <c r="AF58" s="1833" t="e">
        <f t="shared" ca="1" si="63"/>
        <v>#DIV/0!</v>
      </c>
      <c r="AG58" s="1833" t="e">
        <f t="shared" ca="1" si="63"/>
        <v>#DIV/0!</v>
      </c>
      <c r="AH58" s="1833" t="e">
        <f t="shared" ca="1" si="63"/>
        <v>#DIV/0!</v>
      </c>
      <c r="AI58" s="1833" t="e">
        <f t="shared" ca="1" si="63"/>
        <v>#DIV/0!</v>
      </c>
      <c r="AJ58" s="1833" t="e">
        <f t="shared" ref="AJ58:BO58" ca="1" si="64">AJ56-AJ57</f>
        <v>#DIV/0!</v>
      </c>
      <c r="AK58" s="1833" t="e">
        <f t="shared" ca="1" si="64"/>
        <v>#DIV/0!</v>
      </c>
      <c r="AL58" s="1833" t="e">
        <f t="shared" ca="1" si="64"/>
        <v>#DIV/0!</v>
      </c>
      <c r="AM58" s="1833" t="e">
        <f t="shared" ca="1" si="64"/>
        <v>#DIV/0!</v>
      </c>
      <c r="AN58" s="1833" t="e">
        <f t="shared" ca="1" si="64"/>
        <v>#DIV/0!</v>
      </c>
      <c r="AO58" s="1833" t="e">
        <f t="shared" ca="1" si="64"/>
        <v>#DIV/0!</v>
      </c>
      <c r="AP58" s="1833" t="e">
        <f t="shared" ca="1" si="64"/>
        <v>#DIV/0!</v>
      </c>
      <c r="AQ58" s="1833" t="e">
        <f t="shared" ca="1" si="64"/>
        <v>#DIV/0!</v>
      </c>
      <c r="AR58" s="1833" t="e">
        <f t="shared" ca="1" si="64"/>
        <v>#DIV/0!</v>
      </c>
      <c r="AS58" s="1833" t="e">
        <f t="shared" ca="1" si="64"/>
        <v>#DIV/0!</v>
      </c>
      <c r="AT58" s="1833" t="e">
        <f t="shared" ca="1" si="64"/>
        <v>#DIV/0!</v>
      </c>
      <c r="AU58" s="1833" t="e">
        <f t="shared" ca="1" si="64"/>
        <v>#DIV/0!</v>
      </c>
      <c r="AV58" s="1833" t="e">
        <f t="shared" ca="1" si="64"/>
        <v>#DIV/0!</v>
      </c>
      <c r="AW58" s="1833" t="e">
        <f t="shared" ca="1" si="64"/>
        <v>#DIV/0!</v>
      </c>
      <c r="AX58" s="1833" t="e">
        <f t="shared" ca="1" si="64"/>
        <v>#DIV/0!</v>
      </c>
      <c r="AY58" s="1833" t="e">
        <f t="shared" ca="1" si="64"/>
        <v>#DIV/0!</v>
      </c>
      <c r="AZ58" s="1833" t="e">
        <f t="shared" ca="1" si="64"/>
        <v>#DIV/0!</v>
      </c>
      <c r="BA58" s="1833" t="e">
        <f t="shared" ca="1" si="64"/>
        <v>#DIV/0!</v>
      </c>
      <c r="BB58" s="1833" t="e">
        <f t="shared" ca="1" si="64"/>
        <v>#DIV/0!</v>
      </c>
      <c r="BC58" s="1833" t="e">
        <f t="shared" ca="1" si="64"/>
        <v>#DIV/0!</v>
      </c>
      <c r="BD58" s="1833" t="e">
        <f t="shared" ca="1" si="64"/>
        <v>#DIV/0!</v>
      </c>
      <c r="BE58" s="1833" t="e">
        <f t="shared" ca="1" si="64"/>
        <v>#DIV/0!</v>
      </c>
      <c r="BF58" s="1833" t="e">
        <f t="shared" ca="1" si="64"/>
        <v>#DIV/0!</v>
      </c>
      <c r="BG58" s="1833" t="e">
        <f t="shared" ca="1" si="64"/>
        <v>#DIV/0!</v>
      </c>
      <c r="BH58" s="1833" t="e">
        <f t="shared" ca="1" si="64"/>
        <v>#DIV/0!</v>
      </c>
      <c r="BI58" s="1833" t="e">
        <f t="shared" ca="1" si="64"/>
        <v>#DIV/0!</v>
      </c>
      <c r="BJ58" s="1833" t="e">
        <f t="shared" ca="1" si="64"/>
        <v>#DIV/0!</v>
      </c>
      <c r="BK58" s="1833" t="e">
        <f t="shared" ca="1" si="64"/>
        <v>#DIV/0!</v>
      </c>
      <c r="BL58" s="1833" t="e">
        <f t="shared" ca="1" si="64"/>
        <v>#DIV/0!</v>
      </c>
      <c r="BM58" s="1833" t="e">
        <f t="shared" ca="1" si="64"/>
        <v>#DIV/0!</v>
      </c>
      <c r="BN58" s="1833" t="e">
        <f t="shared" ca="1" si="64"/>
        <v>#DIV/0!</v>
      </c>
      <c r="BO58" s="1833" t="e">
        <f t="shared" ca="1" si="64"/>
        <v>#DIV/0!</v>
      </c>
      <c r="BP58" s="1833" t="e">
        <f t="shared" ref="BP58:CU58" ca="1" si="65">BP56-BP57</f>
        <v>#DIV/0!</v>
      </c>
      <c r="BQ58" s="1833" t="e">
        <f t="shared" ca="1" si="65"/>
        <v>#DIV/0!</v>
      </c>
      <c r="BR58" s="1833" t="e">
        <f t="shared" ca="1" si="65"/>
        <v>#DIV/0!</v>
      </c>
      <c r="BS58" s="1833" t="e">
        <f t="shared" ca="1" si="65"/>
        <v>#DIV/0!</v>
      </c>
      <c r="BT58" s="1833" t="e">
        <f t="shared" ca="1" si="65"/>
        <v>#DIV/0!</v>
      </c>
      <c r="BU58" s="1833" t="e">
        <f t="shared" ca="1" si="65"/>
        <v>#DIV/0!</v>
      </c>
      <c r="BV58" s="1833" t="e">
        <f t="shared" ca="1" si="65"/>
        <v>#DIV/0!</v>
      </c>
      <c r="BW58" s="1833" t="e">
        <f t="shared" ca="1" si="65"/>
        <v>#DIV/0!</v>
      </c>
      <c r="BX58" s="1833" t="e">
        <f t="shared" ca="1" si="65"/>
        <v>#DIV/0!</v>
      </c>
      <c r="BY58" s="1833" t="e">
        <f t="shared" ca="1" si="65"/>
        <v>#DIV/0!</v>
      </c>
      <c r="BZ58" s="1833" t="e">
        <f t="shared" ca="1" si="65"/>
        <v>#DIV/0!</v>
      </c>
      <c r="CA58" s="1833" t="e">
        <f t="shared" ca="1" si="65"/>
        <v>#DIV/0!</v>
      </c>
      <c r="CB58" s="1833" t="e">
        <f t="shared" ca="1" si="65"/>
        <v>#DIV/0!</v>
      </c>
      <c r="CC58" s="1833" t="e">
        <f t="shared" ca="1" si="65"/>
        <v>#DIV/0!</v>
      </c>
      <c r="CD58" s="1833" t="e">
        <f t="shared" ca="1" si="65"/>
        <v>#DIV/0!</v>
      </c>
      <c r="CE58" s="1833" t="e">
        <f t="shared" ca="1" si="65"/>
        <v>#DIV/0!</v>
      </c>
      <c r="CF58" s="1833" t="e">
        <f t="shared" ca="1" si="65"/>
        <v>#DIV/0!</v>
      </c>
      <c r="CG58" s="1833" t="e">
        <f t="shared" ca="1" si="65"/>
        <v>#DIV/0!</v>
      </c>
      <c r="CH58" s="1833" t="e">
        <f t="shared" ca="1" si="65"/>
        <v>#DIV/0!</v>
      </c>
      <c r="CI58" s="1833" t="e">
        <f t="shared" ca="1" si="65"/>
        <v>#DIV/0!</v>
      </c>
      <c r="CJ58" s="1833" t="e">
        <f t="shared" ca="1" si="65"/>
        <v>#DIV/0!</v>
      </c>
      <c r="CK58" s="1833" t="e">
        <f t="shared" ca="1" si="65"/>
        <v>#DIV/0!</v>
      </c>
      <c r="CL58" s="1833" t="e">
        <f t="shared" ca="1" si="65"/>
        <v>#DIV/0!</v>
      </c>
      <c r="CM58" s="1833" t="e">
        <f t="shared" ca="1" si="65"/>
        <v>#DIV/0!</v>
      </c>
      <c r="CN58" s="1833" t="e">
        <f t="shared" ca="1" si="65"/>
        <v>#DIV/0!</v>
      </c>
      <c r="CO58" s="1833" t="e">
        <f t="shared" ca="1" si="65"/>
        <v>#DIV/0!</v>
      </c>
      <c r="CP58" s="1833" t="e">
        <f t="shared" ca="1" si="65"/>
        <v>#DIV/0!</v>
      </c>
      <c r="CQ58" s="1833" t="e">
        <f t="shared" ca="1" si="65"/>
        <v>#DIV/0!</v>
      </c>
      <c r="CR58" s="1833" t="e">
        <f t="shared" ca="1" si="65"/>
        <v>#DIV/0!</v>
      </c>
      <c r="CS58" s="1833" t="e">
        <f t="shared" ca="1" si="65"/>
        <v>#DIV/0!</v>
      </c>
      <c r="CT58" s="1833" t="e">
        <f t="shared" ca="1" si="65"/>
        <v>#DIV/0!</v>
      </c>
      <c r="CU58" s="1833" t="e">
        <f t="shared" ca="1" si="65"/>
        <v>#DIV/0!</v>
      </c>
      <c r="CV58" s="1833" t="e">
        <f t="shared" ref="CV58:EA58" ca="1" si="66">CV56-CV57</f>
        <v>#DIV/0!</v>
      </c>
      <c r="CW58" s="1833" t="e">
        <f t="shared" ca="1" si="66"/>
        <v>#DIV/0!</v>
      </c>
      <c r="CX58" s="1833" t="e">
        <f t="shared" ca="1" si="66"/>
        <v>#DIV/0!</v>
      </c>
      <c r="CY58" s="1833" t="e">
        <f t="shared" ca="1" si="66"/>
        <v>#DIV/0!</v>
      </c>
      <c r="CZ58" s="1833" t="e">
        <f t="shared" ca="1" si="66"/>
        <v>#DIV/0!</v>
      </c>
      <c r="DA58" s="1833" t="e">
        <f t="shared" ca="1" si="66"/>
        <v>#DIV/0!</v>
      </c>
      <c r="DB58" s="1833" t="e">
        <f t="shared" ca="1" si="66"/>
        <v>#DIV/0!</v>
      </c>
      <c r="DC58" s="1833" t="e">
        <f t="shared" ca="1" si="66"/>
        <v>#DIV/0!</v>
      </c>
      <c r="DD58" s="1833" t="e">
        <f t="shared" ca="1" si="66"/>
        <v>#DIV/0!</v>
      </c>
      <c r="DE58" s="1833" t="e">
        <f t="shared" ca="1" si="66"/>
        <v>#DIV/0!</v>
      </c>
      <c r="DF58" s="1833" t="e">
        <f t="shared" ca="1" si="66"/>
        <v>#DIV/0!</v>
      </c>
      <c r="DG58" s="1833" t="e">
        <f t="shared" ca="1" si="66"/>
        <v>#DIV/0!</v>
      </c>
      <c r="DH58" s="1833" t="e">
        <f t="shared" ca="1" si="66"/>
        <v>#DIV/0!</v>
      </c>
      <c r="DI58" s="1833" t="e">
        <f t="shared" ca="1" si="66"/>
        <v>#DIV/0!</v>
      </c>
      <c r="DJ58" s="1833" t="e">
        <f t="shared" ca="1" si="66"/>
        <v>#DIV/0!</v>
      </c>
      <c r="DK58" s="1833" t="e">
        <f t="shared" ca="1" si="66"/>
        <v>#DIV/0!</v>
      </c>
      <c r="DL58" s="1833" t="e">
        <f t="shared" ca="1" si="66"/>
        <v>#DIV/0!</v>
      </c>
      <c r="DM58" s="1833" t="e">
        <f t="shared" ca="1" si="66"/>
        <v>#DIV/0!</v>
      </c>
      <c r="DN58" s="1833" t="e">
        <f t="shared" ca="1" si="66"/>
        <v>#DIV/0!</v>
      </c>
      <c r="DO58" s="1833" t="e">
        <f t="shared" ca="1" si="66"/>
        <v>#DIV/0!</v>
      </c>
      <c r="DP58" s="1833" t="e">
        <f t="shared" ca="1" si="66"/>
        <v>#DIV/0!</v>
      </c>
      <c r="DQ58" s="1833" t="e">
        <f t="shared" ca="1" si="66"/>
        <v>#DIV/0!</v>
      </c>
      <c r="DR58" s="1833" t="e">
        <f t="shared" ca="1" si="66"/>
        <v>#DIV/0!</v>
      </c>
      <c r="DS58" s="1833" t="e">
        <f t="shared" ca="1" si="66"/>
        <v>#DIV/0!</v>
      </c>
      <c r="DT58" s="1833" t="e">
        <f t="shared" ca="1" si="66"/>
        <v>#DIV/0!</v>
      </c>
      <c r="DU58" s="1833" t="e">
        <f t="shared" ca="1" si="66"/>
        <v>#DIV/0!</v>
      </c>
      <c r="DV58" s="1833" t="e">
        <f t="shared" ca="1" si="66"/>
        <v>#DIV/0!</v>
      </c>
      <c r="DW58" s="1833" t="e">
        <f t="shared" ca="1" si="66"/>
        <v>#DIV/0!</v>
      </c>
      <c r="DX58" s="1833" t="e">
        <f t="shared" ca="1" si="66"/>
        <v>#DIV/0!</v>
      </c>
      <c r="DY58" s="1833" t="e">
        <f t="shared" ca="1" si="66"/>
        <v>#DIV/0!</v>
      </c>
      <c r="DZ58" s="1833" t="e">
        <f t="shared" ca="1" si="66"/>
        <v>#DIV/0!</v>
      </c>
      <c r="EA58" s="1833" t="e">
        <f t="shared" ca="1" si="66"/>
        <v>#DIV/0!</v>
      </c>
      <c r="EB58" s="1833" t="e">
        <f t="shared" ref="EB58:FG58" ca="1" si="67">EB56-EB57</f>
        <v>#DIV/0!</v>
      </c>
      <c r="EC58" s="1833" t="e">
        <f t="shared" ca="1" si="67"/>
        <v>#DIV/0!</v>
      </c>
      <c r="ED58" s="1833" t="e">
        <f t="shared" ca="1" si="67"/>
        <v>#DIV/0!</v>
      </c>
      <c r="EE58" s="1833" t="e">
        <f t="shared" ca="1" si="67"/>
        <v>#DIV/0!</v>
      </c>
      <c r="EF58" s="1833"/>
      <c r="EG58" s="1833"/>
    </row>
    <row r="59" spans="2:137">
      <c r="B59" s="60"/>
      <c r="D59" s="1833"/>
      <c r="E59" s="1833"/>
      <c r="F59" s="1833"/>
      <c r="G59" s="1833"/>
      <c r="H59" s="1833"/>
      <c r="I59" s="1833"/>
      <c r="J59" s="1833"/>
      <c r="K59" s="1833"/>
      <c r="L59" s="1833"/>
      <c r="M59" s="1833"/>
      <c r="N59" s="1833"/>
      <c r="O59" s="1833"/>
      <c r="P59" s="1833"/>
      <c r="Q59" s="1833"/>
      <c r="R59" s="1833"/>
      <c r="S59" s="1833"/>
      <c r="T59" s="1833"/>
      <c r="U59" s="1833"/>
      <c r="V59" s="1833"/>
      <c r="W59" s="1833"/>
      <c r="X59" s="1833"/>
      <c r="Y59" s="1833"/>
      <c r="Z59" s="1833"/>
      <c r="AA59" s="1833"/>
      <c r="AB59" s="1833"/>
      <c r="AC59" s="1833"/>
      <c r="AD59" s="1833"/>
      <c r="AE59" s="1833"/>
      <c r="AF59" s="1833"/>
      <c r="AG59" s="1833"/>
      <c r="AH59" s="1833"/>
      <c r="AI59" s="1833"/>
      <c r="AJ59" s="1833"/>
      <c r="AK59" s="1833"/>
      <c r="AL59" s="1833"/>
      <c r="AM59" s="1833"/>
      <c r="AN59" s="1833"/>
      <c r="AO59" s="1833"/>
      <c r="AP59" s="1833"/>
      <c r="AQ59" s="1833"/>
      <c r="AR59" s="1833"/>
      <c r="AS59" s="1833"/>
      <c r="AT59" s="1833"/>
      <c r="AU59" s="1833"/>
      <c r="AV59" s="1833"/>
      <c r="AW59" s="1833"/>
      <c r="AX59" s="1833"/>
      <c r="AY59" s="1833"/>
      <c r="AZ59" s="1833"/>
      <c r="BA59" s="1833"/>
      <c r="BB59" s="1833"/>
      <c r="BC59" s="1833"/>
      <c r="BD59" s="1833"/>
      <c r="BE59" s="1833"/>
      <c r="BF59" s="1833"/>
      <c r="BG59" s="1833"/>
      <c r="BH59" s="1833"/>
      <c r="BI59" s="1833"/>
      <c r="BJ59" s="1833"/>
      <c r="BK59" s="1833"/>
      <c r="BL59" s="1833"/>
      <c r="BM59" s="1833"/>
      <c r="BN59" s="1833"/>
      <c r="BO59" s="1833"/>
      <c r="BP59" s="1833"/>
      <c r="BQ59" s="1833"/>
      <c r="BR59" s="1833"/>
      <c r="BS59" s="1833"/>
      <c r="BT59" s="1833"/>
      <c r="BU59" s="1833"/>
      <c r="BV59" s="1833"/>
      <c r="BW59" s="1833"/>
      <c r="BX59" s="1833"/>
      <c r="BY59" s="1833"/>
      <c r="BZ59" s="1833"/>
      <c r="CA59" s="1833"/>
      <c r="CB59" s="1833"/>
      <c r="CC59" s="1833"/>
      <c r="CD59" s="1833"/>
      <c r="CE59" s="1833"/>
      <c r="CF59" s="1833"/>
      <c r="CG59" s="1833"/>
      <c r="CH59" s="1833"/>
      <c r="CI59" s="1833"/>
      <c r="CJ59" s="1833"/>
      <c r="CK59" s="1833"/>
      <c r="CL59" s="1833"/>
      <c r="CM59" s="1833"/>
      <c r="CN59" s="1833"/>
      <c r="CO59" s="1833"/>
      <c r="CP59" s="1833"/>
      <c r="CQ59" s="1833"/>
      <c r="CR59" s="1833"/>
      <c r="CS59" s="1833"/>
      <c r="CT59" s="1833"/>
      <c r="CU59" s="1833"/>
      <c r="CV59" s="1833"/>
      <c r="CW59" s="1833"/>
      <c r="CX59" s="1833"/>
      <c r="CY59" s="1833"/>
      <c r="CZ59" s="1833"/>
      <c r="DA59" s="1833"/>
      <c r="DB59" s="1833"/>
      <c r="DC59" s="1833"/>
      <c r="DD59" s="1833"/>
      <c r="DE59" s="1833"/>
      <c r="DF59" s="1833"/>
      <c r="DG59" s="1833"/>
      <c r="DH59" s="1833"/>
      <c r="DI59" s="1833"/>
      <c r="DJ59" s="1833"/>
      <c r="DK59" s="1833"/>
      <c r="DL59" s="1833"/>
      <c r="DM59" s="1833"/>
      <c r="DN59" s="1833"/>
      <c r="DO59" s="1833"/>
      <c r="DP59" s="1833"/>
      <c r="DQ59" s="1833"/>
      <c r="DR59" s="1833"/>
      <c r="DS59" s="1833"/>
      <c r="DT59" s="1833"/>
      <c r="DU59" s="1833"/>
      <c r="DV59" s="1833"/>
      <c r="DW59" s="1833"/>
      <c r="DX59" s="1833"/>
      <c r="DY59" s="1833"/>
      <c r="DZ59" s="1833"/>
      <c r="EA59" s="1833"/>
      <c r="EB59" s="1833"/>
      <c r="EC59" s="1833"/>
      <c r="ED59" s="1833"/>
      <c r="EE59" s="1833"/>
      <c r="EF59" s="1833"/>
      <c r="EG59" s="1833"/>
    </row>
    <row r="60" spans="2:137">
      <c r="B60" s="162" t="s">
        <v>1329</v>
      </c>
      <c r="D60" s="1833"/>
      <c r="E60" s="1833"/>
      <c r="F60" s="1833"/>
      <c r="G60" s="1833"/>
      <c r="H60" s="1833"/>
      <c r="I60" s="1833"/>
      <c r="J60" s="1833"/>
      <c r="K60" s="1833"/>
      <c r="L60" s="1833"/>
      <c r="M60" s="1833"/>
      <c r="N60" s="1833"/>
      <c r="O60" s="1833"/>
      <c r="P60" s="1833"/>
      <c r="Q60" s="1833"/>
      <c r="R60" s="1833"/>
      <c r="S60" s="1833"/>
      <c r="T60" s="1833"/>
      <c r="U60" s="1833"/>
      <c r="V60" s="1833"/>
      <c r="W60" s="1833"/>
      <c r="X60" s="1833"/>
      <c r="Y60" s="1833"/>
      <c r="Z60" s="1833"/>
      <c r="AA60" s="1833"/>
      <c r="AB60" s="1833"/>
      <c r="AC60" s="1833"/>
      <c r="AD60" s="1833"/>
      <c r="AE60" s="1833"/>
      <c r="AF60" s="1833"/>
      <c r="AG60" s="1833"/>
      <c r="AH60" s="1833"/>
      <c r="AI60" s="1833"/>
      <c r="AJ60" s="1833"/>
      <c r="AK60" s="1833"/>
      <c r="AL60" s="1833"/>
      <c r="AM60" s="1833"/>
      <c r="AN60" s="1833"/>
      <c r="AO60" s="1833"/>
      <c r="AP60" s="1833"/>
      <c r="AQ60" s="1833"/>
      <c r="AR60" s="1833"/>
      <c r="AS60" s="1833"/>
      <c r="AT60" s="1833"/>
      <c r="AU60" s="1833"/>
      <c r="AV60" s="1833"/>
      <c r="AW60" s="1833"/>
      <c r="AX60" s="1833"/>
      <c r="AY60" s="1833"/>
      <c r="AZ60" s="1833"/>
      <c r="BA60" s="1833"/>
      <c r="BB60" s="1833"/>
      <c r="BC60" s="1833"/>
      <c r="BD60" s="1833"/>
      <c r="BE60" s="1833"/>
      <c r="BF60" s="1833"/>
      <c r="BG60" s="1833"/>
      <c r="BH60" s="1833"/>
      <c r="BI60" s="1833"/>
      <c r="BJ60" s="1833"/>
      <c r="BK60" s="1833"/>
      <c r="BL60" s="1833"/>
      <c r="BM60" s="1833"/>
      <c r="BN60" s="1833"/>
      <c r="BO60" s="1833"/>
      <c r="BP60" s="1833"/>
      <c r="BQ60" s="1833"/>
      <c r="BR60" s="1833"/>
      <c r="BS60" s="1833"/>
      <c r="BT60" s="1833"/>
      <c r="BU60" s="1833"/>
      <c r="BV60" s="1833"/>
      <c r="BW60" s="1833"/>
      <c r="BX60" s="1833"/>
      <c r="BY60" s="1833"/>
      <c r="BZ60" s="1833"/>
      <c r="CA60" s="1833"/>
      <c r="CB60" s="1833"/>
      <c r="CC60" s="1833"/>
      <c r="CD60" s="1833"/>
      <c r="CE60" s="1833"/>
      <c r="CF60" s="1833"/>
      <c r="CG60" s="1833"/>
      <c r="CH60" s="1833"/>
      <c r="CI60" s="1833"/>
      <c r="CJ60" s="1833"/>
      <c r="CK60" s="1833"/>
      <c r="CL60" s="1833"/>
      <c r="CM60" s="1833"/>
      <c r="CN60" s="1833"/>
      <c r="CO60" s="1833"/>
      <c r="CP60" s="1833"/>
      <c r="CQ60" s="1833"/>
      <c r="CR60" s="1833"/>
      <c r="CS60" s="1833"/>
      <c r="CT60" s="1833"/>
      <c r="CU60" s="1833"/>
      <c r="CV60" s="1833"/>
      <c r="CW60" s="1833"/>
      <c r="CX60" s="1833"/>
      <c r="CY60" s="1833"/>
      <c r="CZ60" s="1833"/>
      <c r="DA60" s="1833"/>
      <c r="DB60" s="1833"/>
      <c r="DC60" s="1833"/>
      <c r="DD60" s="1833"/>
      <c r="DE60" s="1833"/>
      <c r="DF60" s="1833"/>
      <c r="DG60" s="1833"/>
      <c r="DH60" s="1833"/>
      <c r="DI60" s="1833"/>
      <c r="DJ60" s="1833"/>
      <c r="DK60" s="1833"/>
      <c r="DL60" s="1833"/>
      <c r="DM60" s="1833"/>
      <c r="DN60" s="1833"/>
      <c r="DO60" s="1833"/>
      <c r="DP60" s="1833"/>
      <c r="DQ60" s="1833"/>
      <c r="DR60" s="1833"/>
      <c r="DS60" s="1833"/>
      <c r="DT60" s="1833"/>
      <c r="DU60" s="1833"/>
      <c r="DV60" s="1833"/>
      <c r="DW60" s="1833"/>
      <c r="DX60" s="1833"/>
      <c r="DY60" s="1833"/>
      <c r="DZ60" s="1833"/>
      <c r="EA60" s="1833"/>
      <c r="EB60" s="1833"/>
      <c r="EC60" s="1833"/>
      <c r="ED60" s="1833"/>
      <c r="EE60" s="1833"/>
      <c r="EF60" s="1833"/>
      <c r="EG60" s="1833"/>
    </row>
    <row r="61" spans="2:137">
      <c r="B61" s="60" t="s">
        <v>1330</v>
      </c>
      <c r="D61" s="523">
        <f t="array" aca="1" ref="D61" ca="1">IFERROR(INDEX(UW!$E$662:$EF$662,,COUNTIF(UW!$E$662:$EF$662,0)+D15),MAX(UW!$E$662:$EF$662))</f>
        <v>0</v>
      </c>
      <c r="E61" s="523">
        <f t="array" aca="1" ref="E61" ca="1">IFERROR(INDEX(UW!$E$662:$EF$662,,COUNTIF(UW!$E$662:$EF$662,0)+E15),MAX(UW!$E$662:$EF$662))</f>
        <v>0</v>
      </c>
      <c r="F61" s="523">
        <f t="array" aca="1" ref="F61" ca="1">IFERROR(INDEX(UW!$E$662:$EF$662,,COUNTIF(UW!$E$662:$EF$662,0)+F15),MAX(UW!$E$662:$EF$662))</f>
        <v>0</v>
      </c>
      <c r="G61" s="523">
        <f t="array" aca="1" ref="G61" ca="1">IFERROR(INDEX(UW!$E$662:$EF$662,,COUNTIF(UW!$E$662:$EF$662,0)+G15),MAX(UW!$E$662:$EF$662))</f>
        <v>0</v>
      </c>
      <c r="H61" s="523">
        <f t="array" aca="1" ref="H61" ca="1">IFERROR(INDEX(UW!$E$662:$EF$662,,COUNTIF(UW!$E$662:$EF$662,0)+H15),MAX(UW!$E$662:$EF$662))</f>
        <v>0</v>
      </c>
      <c r="I61" s="523">
        <f t="array" aca="1" ref="I61" ca="1">IFERROR(INDEX(UW!$E$662:$EF$662,,COUNTIF(UW!$E$662:$EF$662,0)+I15),MAX(UW!$E$662:$EF$662))</f>
        <v>0</v>
      </c>
      <c r="J61" s="523">
        <f t="array" aca="1" ref="J61" ca="1">IFERROR(INDEX(UW!$E$662:$EF$662,,COUNTIF(UW!$E$662:$EF$662,0)+J15),MAX(UW!$E$662:$EF$662))</f>
        <v>0</v>
      </c>
      <c r="K61" s="523">
        <f t="array" aca="1" ref="K61" ca="1">IFERROR(INDEX(UW!$E$662:$EF$662,,COUNTIF(UW!$E$662:$EF$662,0)+K15),MAX(UW!$E$662:$EF$662))</f>
        <v>0</v>
      </c>
      <c r="L61" s="523">
        <f t="array" aca="1" ref="L61" ca="1">IFERROR(INDEX(UW!$E$662:$EF$662,,COUNTIF(UW!$E$662:$EF$662,0)+L15),MAX(UW!$E$662:$EF$662))</f>
        <v>0</v>
      </c>
      <c r="M61" s="523">
        <f t="array" aca="1" ref="M61" ca="1">IFERROR(INDEX(UW!$E$662:$EF$662,,COUNTIF(UW!$E$662:$EF$662,0)+M15),MAX(UW!$E$662:$EF$662))</f>
        <v>0</v>
      </c>
      <c r="N61" s="523">
        <f t="array" aca="1" ref="N61" ca="1">IFERROR(INDEX(UW!$E$662:$EF$662,,COUNTIF(UW!$E$662:$EF$662,0)+N15),MAX(UW!$E$662:$EF$662))</f>
        <v>0</v>
      </c>
      <c r="O61" s="523">
        <f t="array" aca="1" ref="O61" ca="1">IFERROR(INDEX(UW!$E$662:$EF$662,,COUNTIF(UW!$E$662:$EF$662,0)+O15),MAX(UW!$E$662:$EF$662))</f>
        <v>0</v>
      </c>
      <c r="P61" s="523">
        <f t="array" aca="1" ref="P61" ca="1">IFERROR(INDEX(UW!$E$662:$EF$662,,COUNTIF(UW!$E$662:$EF$662,0)+P15),MAX(UW!$E$662:$EF$662))</f>
        <v>0</v>
      </c>
      <c r="Q61" s="523">
        <f t="array" aca="1" ref="Q61" ca="1">IFERROR(INDEX(UW!$E$662:$EF$662,,COUNTIF(UW!$E$662:$EF$662,0)+Q15),MAX(UW!$E$662:$EF$662))</f>
        <v>0</v>
      </c>
      <c r="R61" s="523">
        <f t="array" aca="1" ref="R61" ca="1">IFERROR(INDEX(UW!$E$662:$EF$662,,COUNTIF(UW!$E$662:$EF$662,0)+R15),MAX(UW!$E$662:$EF$662))</f>
        <v>0</v>
      </c>
      <c r="S61" s="523">
        <f t="array" aca="1" ref="S61" ca="1">IFERROR(INDEX(UW!$E$662:$EF$662,,COUNTIF(UW!$E$662:$EF$662,0)+S15),MAX(UW!$E$662:$EF$662))</f>
        <v>0</v>
      </c>
      <c r="T61" s="523">
        <f t="array" aca="1" ref="T61" ca="1">IFERROR(INDEX(UW!$E$662:$EF$662,,COUNTIF(UW!$E$662:$EF$662,0)+T15),MAX(UW!$E$662:$EF$662))</f>
        <v>0</v>
      </c>
      <c r="U61" s="523">
        <f t="array" aca="1" ref="U61" ca="1">IFERROR(INDEX(UW!$E$662:$EF$662,,COUNTIF(UW!$E$662:$EF$662,0)+U15),MAX(UW!$E$662:$EF$662))</f>
        <v>0</v>
      </c>
      <c r="V61" s="523">
        <f t="array" aca="1" ref="V61" ca="1">IFERROR(INDEX(UW!$E$662:$EF$662,,COUNTIF(UW!$E$662:$EF$662,0)+V15),MAX(UW!$E$662:$EF$662))</f>
        <v>0</v>
      </c>
      <c r="W61" s="523">
        <f t="array" aca="1" ref="W61" ca="1">IFERROR(INDEX(UW!$E$662:$EF$662,,COUNTIF(UW!$E$662:$EF$662,0)+W15),MAX(UW!$E$662:$EF$662))</f>
        <v>0</v>
      </c>
      <c r="X61" s="523">
        <f t="array" aca="1" ref="X61" ca="1">IFERROR(INDEX(UW!$E$662:$EF$662,,COUNTIF(UW!$E$662:$EF$662,0)+X15),MAX(UW!$E$662:$EF$662))</f>
        <v>0</v>
      </c>
      <c r="Y61" s="523">
        <f t="array" aca="1" ref="Y61" ca="1">IFERROR(INDEX(UW!$E$662:$EF$662,,COUNTIF(UW!$E$662:$EF$662,0)+Y15),MAX(UW!$E$662:$EF$662))</f>
        <v>0</v>
      </c>
      <c r="Z61" s="523">
        <f t="array" aca="1" ref="Z61" ca="1">IFERROR(INDEX(UW!$E$662:$EF$662,,COUNTIF(UW!$E$662:$EF$662,0)+Z15),MAX(UW!$E$662:$EF$662))</f>
        <v>0</v>
      </c>
      <c r="AA61" s="523">
        <f t="array" aca="1" ref="AA61" ca="1">IFERROR(INDEX(UW!$E$662:$EF$662,,COUNTIF(UW!$E$662:$EF$662,0)+AA15),MAX(UW!$E$662:$EF$662))</f>
        <v>0</v>
      </c>
      <c r="AB61" s="523">
        <f t="array" aca="1" ref="AB61" ca="1">IFERROR(INDEX(UW!$E$662:$EF$662,,COUNTIF(UW!$E$662:$EF$662,0)+AB15),MAX(UW!$E$662:$EF$662))</f>
        <v>0</v>
      </c>
      <c r="AC61" s="523">
        <f t="array" aca="1" ref="AC61" ca="1">IFERROR(INDEX(UW!$E$662:$EF$662,,COUNTIF(UW!$E$662:$EF$662,0)+AC15),MAX(UW!$E$662:$EF$662))</f>
        <v>0</v>
      </c>
      <c r="AD61" s="523">
        <f t="array" aca="1" ref="AD61" ca="1">IFERROR(INDEX(UW!$E$662:$EF$662,,COUNTIF(UW!$E$662:$EF$662,0)+AD15),MAX(UW!$E$662:$EF$662))</f>
        <v>0</v>
      </c>
      <c r="AE61" s="523">
        <f t="array" aca="1" ref="AE61" ca="1">IFERROR(INDEX(UW!$E$662:$EF$662,,COUNTIF(UW!$E$662:$EF$662,0)+AE15),MAX(UW!$E$662:$EF$662))</f>
        <v>0</v>
      </c>
      <c r="AF61" s="523">
        <f t="array" aca="1" ref="AF61" ca="1">IFERROR(INDEX(UW!$E$662:$EF$662,,COUNTIF(UW!$E$662:$EF$662,0)+AF15),MAX(UW!$E$662:$EF$662))</f>
        <v>0</v>
      </c>
      <c r="AG61" s="523">
        <f t="array" aca="1" ref="AG61" ca="1">IFERROR(INDEX(UW!$E$662:$EF$662,,COUNTIF(UW!$E$662:$EF$662,0)+AG15),MAX(UW!$E$662:$EF$662))</f>
        <v>0</v>
      </c>
      <c r="AH61" s="523">
        <f t="array" aca="1" ref="AH61" ca="1">IFERROR(INDEX(UW!$E$662:$EF$662,,COUNTIF(UW!$E$662:$EF$662,0)+AH15),MAX(UW!$E$662:$EF$662))</f>
        <v>0</v>
      </c>
      <c r="AI61" s="523">
        <f t="array" aca="1" ref="AI61" ca="1">IFERROR(INDEX(UW!$E$662:$EF$662,,COUNTIF(UW!$E$662:$EF$662,0)+AI15),MAX(UW!$E$662:$EF$662))</f>
        <v>0</v>
      </c>
      <c r="AJ61" s="523">
        <f t="array" aca="1" ref="AJ61" ca="1">IFERROR(INDEX(UW!$E$662:$EF$662,,COUNTIF(UW!$E$662:$EF$662,0)+AJ15),MAX(UW!$E$662:$EF$662))</f>
        <v>0</v>
      </c>
      <c r="AK61" s="523">
        <f t="array" aca="1" ref="AK61" ca="1">IFERROR(INDEX(UW!$E$662:$EF$662,,COUNTIF(UW!$E$662:$EF$662,0)+AK15),MAX(UW!$E$662:$EF$662))</f>
        <v>0</v>
      </c>
      <c r="AL61" s="523">
        <f t="array" aca="1" ref="AL61" ca="1">IFERROR(INDEX(UW!$E$662:$EF$662,,COUNTIF(UW!$E$662:$EF$662,0)+AL15),MAX(UW!$E$662:$EF$662))</f>
        <v>0</v>
      </c>
      <c r="AM61" s="523">
        <f t="array" aca="1" ref="AM61" ca="1">IFERROR(INDEX(UW!$E$662:$EF$662,,COUNTIF(UW!$E$662:$EF$662,0)+AM15),MAX(UW!$E$662:$EF$662))</f>
        <v>0</v>
      </c>
      <c r="AN61" s="523">
        <f t="array" aca="1" ref="AN61" ca="1">IFERROR(INDEX(UW!$E$662:$EF$662,,COUNTIF(UW!$E$662:$EF$662,0)+AN15),MAX(UW!$E$662:$EF$662))</f>
        <v>0</v>
      </c>
      <c r="AO61" s="523">
        <f t="array" aca="1" ref="AO61" ca="1">IFERROR(INDEX(UW!$E$662:$EF$662,,COUNTIF(UW!$E$662:$EF$662,0)+AO15),MAX(UW!$E$662:$EF$662))</f>
        <v>0</v>
      </c>
      <c r="AP61" s="523">
        <f t="array" aca="1" ref="AP61" ca="1">IFERROR(INDEX(UW!$E$662:$EF$662,,COUNTIF(UW!$E$662:$EF$662,0)+AP15),MAX(UW!$E$662:$EF$662))</f>
        <v>0</v>
      </c>
      <c r="AQ61" s="523">
        <f t="array" aca="1" ref="AQ61" ca="1">IFERROR(INDEX(UW!$E$662:$EF$662,,COUNTIF(UW!$E$662:$EF$662,0)+AQ15),MAX(UW!$E$662:$EF$662))</f>
        <v>0</v>
      </c>
      <c r="AR61" s="523">
        <f t="array" aca="1" ref="AR61" ca="1">IFERROR(INDEX(UW!$E$662:$EF$662,,COUNTIF(UW!$E$662:$EF$662,0)+AR15),MAX(UW!$E$662:$EF$662))</f>
        <v>0</v>
      </c>
      <c r="AS61" s="523">
        <f t="array" aca="1" ref="AS61" ca="1">IFERROR(INDEX(UW!$E$662:$EF$662,,COUNTIF(UW!$E$662:$EF$662,0)+AS15),MAX(UW!$E$662:$EF$662))</f>
        <v>0</v>
      </c>
      <c r="AT61" s="523">
        <f t="array" aca="1" ref="AT61" ca="1">IFERROR(INDEX(UW!$E$662:$EF$662,,COUNTIF(UW!$E$662:$EF$662,0)+AT15),MAX(UW!$E$662:$EF$662))</f>
        <v>0</v>
      </c>
      <c r="AU61" s="523">
        <f t="array" aca="1" ref="AU61" ca="1">IFERROR(INDEX(UW!$E$662:$EF$662,,COUNTIF(UW!$E$662:$EF$662,0)+AU15),MAX(UW!$E$662:$EF$662))</f>
        <v>0</v>
      </c>
      <c r="AV61" s="523">
        <f t="array" aca="1" ref="AV61" ca="1">IFERROR(INDEX(UW!$E$662:$EF$662,,COUNTIF(UW!$E$662:$EF$662,0)+AV15),MAX(UW!$E$662:$EF$662))</f>
        <v>0</v>
      </c>
      <c r="AW61" s="523">
        <f t="array" aca="1" ref="AW61" ca="1">IFERROR(INDEX(UW!$E$662:$EF$662,,COUNTIF(UW!$E$662:$EF$662,0)+AW15),MAX(UW!$E$662:$EF$662))</f>
        <v>0</v>
      </c>
      <c r="AX61" s="523">
        <f t="array" aca="1" ref="AX61" ca="1">IFERROR(INDEX(UW!$E$662:$EF$662,,COUNTIF(UW!$E$662:$EF$662,0)+AX15),MAX(UW!$E$662:$EF$662))</f>
        <v>0</v>
      </c>
      <c r="AY61" s="523">
        <f t="array" aca="1" ref="AY61" ca="1">IFERROR(INDEX(UW!$E$662:$EF$662,,COUNTIF(UW!$E$662:$EF$662,0)+AY15),MAX(UW!$E$662:$EF$662))</f>
        <v>0</v>
      </c>
      <c r="AZ61" s="523">
        <f t="array" aca="1" ref="AZ61" ca="1">IFERROR(INDEX(UW!$E$662:$EF$662,,COUNTIF(UW!$E$662:$EF$662,0)+AZ15),MAX(UW!$E$662:$EF$662))</f>
        <v>0</v>
      </c>
      <c r="BA61" s="523">
        <f t="array" aca="1" ref="BA61" ca="1">IFERROR(INDEX(UW!$E$662:$EF$662,,COUNTIF(UW!$E$662:$EF$662,0)+BA15),MAX(UW!$E$662:$EF$662))</f>
        <v>0</v>
      </c>
      <c r="BB61" s="523">
        <f t="array" aca="1" ref="BB61" ca="1">IFERROR(INDEX(UW!$E$662:$EF$662,,COUNTIF(UW!$E$662:$EF$662,0)+BB15),MAX(UW!$E$662:$EF$662))</f>
        <v>0</v>
      </c>
      <c r="BC61" s="523">
        <f t="array" aca="1" ref="BC61" ca="1">IFERROR(INDEX(UW!$E$662:$EF$662,,COUNTIF(UW!$E$662:$EF$662,0)+BC15),MAX(UW!$E$662:$EF$662))</f>
        <v>0</v>
      </c>
      <c r="BD61" s="523">
        <f t="array" aca="1" ref="BD61" ca="1">IFERROR(INDEX(UW!$E$662:$EF$662,,COUNTIF(UW!$E$662:$EF$662,0)+BD15),MAX(UW!$E$662:$EF$662))</f>
        <v>0</v>
      </c>
      <c r="BE61" s="523">
        <f t="array" aca="1" ref="BE61" ca="1">IFERROR(INDEX(UW!$E$662:$EF$662,,COUNTIF(UW!$E$662:$EF$662,0)+BE15),MAX(UW!$E$662:$EF$662))</f>
        <v>0</v>
      </c>
      <c r="BF61" s="523">
        <f t="array" aca="1" ref="BF61" ca="1">IFERROR(INDEX(UW!$E$662:$EF$662,,COUNTIF(UW!$E$662:$EF$662,0)+BF15),MAX(UW!$E$662:$EF$662))</f>
        <v>0</v>
      </c>
      <c r="BG61" s="523">
        <f t="array" aca="1" ref="BG61" ca="1">IFERROR(INDEX(UW!$E$662:$EF$662,,COUNTIF(UW!$E$662:$EF$662,0)+BG15),MAX(UW!$E$662:$EF$662))</f>
        <v>0</v>
      </c>
      <c r="BH61" s="523">
        <f t="array" aca="1" ref="BH61" ca="1">IFERROR(INDEX(UW!$E$662:$EF$662,,COUNTIF(UW!$E$662:$EF$662,0)+BH15),MAX(UW!$E$662:$EF$662))</f>
        <v>0</v>
      </c>
      <c r="BI61" s="523">
        <f t="array" aca="1" ref="BI61" ca="1">IFERROR(INDEX(UW!$E$662:$EF$662,,COUNTIF(UW!$E$662:$EF$662,0)+BI15),MAX(UW!$E$662:$EF$662))</f>
        <v>0</v>
      </c>
      <c r="BJ61" s="523">
        <f t="array" aca="1" ref="BJ61" ca="1">IFERROR(INDEX(UW!$E$662:$EF$662,,COUNTIF(UW!$E$662:$EF$662,0)+BJ15),MAX(UW!$E$662:$EF$662))</f>
        <v>0</v>
      </c>
      <c r="BK61" s="523">
        <f t="array" aca="1" ref="BK61" ca="1">IFERROR(INDEX(UW!$E$662:$EF$662,,COUNTIF(UW!$E$662:$EF$662,0)+BK15),MAX(UW!$E$662:$EF$662))</f>
        <v>0</v>
      </c>
      <c r="BL61" s="523">
        <f t="array" aca="1" ref="BL61" ca="1">IFERROR(INDEX(UW!$E$662:$EF$662,,COUNTIF(UW!$E$662:$EF$662,0)+BL15),MAX(UW!$E$662:$EF$662))</f>
        <v>0</v>
      </c>
      <c r="BM61" s="523">
        <f t="array" aca="1" ref="BM61" ca="1">IFERROR(INDEX(UW!$E$662:$EF$662,,COUNTIF(UW!$E$662:$EF$662,0)+BM15),MAX(UW!$E$662:$EF$662))</f>
        <v>0</v>
      </c>
      <c r="BN61" s="523">
        <f t="array" aca="1" ref="BN61" ca="1">IFERROR(INDEX(UW!$E$662:$EF$662,,COUNTIF(UW!$E$662:$EF$662,0)+BN15),MAX(UW!$E$662:$EF$662))</f>
        <v>0</v>
      </c>
      <c r="BO61" s="523">
        <f t="array" aca="1" ref="BO61" ca="1">IFERROR(INDEX(UW!$E$662:$EF$662,,COUNTIF(UW!$E$662:$EF$662,0)+BO15),MAX(UW!$E$662:$EF$662))</f>
        <v>0</v>
      </c>
      <c r="BP61" s="523">
        <f t="array" aca="1" ref="BP61" ca="1">IFERROR(INDEX(UW!$E$662:$EF$662,,COUNTIF(UW!$E$662:$EF$662,0)+BP15),MAX(UW!$E$662:$EF$662))</f>
        <v>0</v>
      </c>
      <c r="BQ61" s="523">
        <f t="array" aca="1" ref="BQ61" ca="1">IFERROR(INDEX(UW!$E$662:$EF$662,,COUNTIF(UW!$E$662:$EF$662,0)+BQ15),MAX(UW!$E$662:$EF$662))</f>
        <v>0</v>
      </c>
      <c r="BR61" s="523">
        <f t="array" aca="1" ref="BR61" ca="1">IFERROR(INDEX(UW!$E$662:$EF$662,,COUNTIF(UW!$E$662:$EF$662,0)+BR15),MAX(UW!$E$662:$EF$662))</f>
        <v>0</v>
      </c>
      <c r="BS61" s="523">
        <f t="array" aca="1" ref="BS61" ca="1">IFERROR(INDEX(UW!$E$662:$EF$662,,COUNTIF(UW!$E$662:$EF$662,0)+BS15),MAX(UW!$E$662:$EF$662))</f>
        <v>0</v>
      </c>
      <c r="BT61" s="523">
        <f t="array" aca="1" ref="BT61" ca="1">IFERROR(INDEX(UW!$E$662:$EF$662,,COUNTIF(UW!$E$662:$EF$662,0)+BT15),MAX(UW!$E$662:$EF$662))</f>
        <v>0</v>
      </c>
      <c r="BU61" s="523">
        <f t="array" aca="1" ref="BU61" ca="1">IFERROR(INDEX(UW!$E$662:$EF$662,,COUNTIF(UW!$E$662:$EF$662,0)+BU15),MAX(UW!$E$662:$EF$662))</f>
        <v>0</v>
      </c>
      <c r="BV61" s="523">
        <f t="array" aca="1" ref="BV61" ca="1">IFERROR(INDEX(UW!$E$662:$EF$662,,COUNTIF(UW!$E$662:$EF$662,0)+BV15),MAX(UW!$E$662:$EF$662))</f>
        <v>0</v>
      </c>
      <c r="BW61" s="523">
        <f t="array" aca="1" ref="BW61" ca="1">IFERROR(INDEX(UW!$E$662:$EF$662,,COUNTIF(UW!$E$662:$EF$662,0)+BW15),MAX(UW!$E$662:$EF$662))</f>
        <v>0</v>
      </c>
      <c r="BX61" s="523">
        <f t="array" aca="1" ref="BX61" ca="1">IFERROR(INDEX(UW!$E$662:$EF$662,,COUNTIF(UW!$E$662:$EF$662,0)+BX15),MAX(UW!$E$662:$EF$662))</f>
        <v>0</v>
      </c>
      <c r="BY61" s="523">
        <f t="array" aca="1" ref="BY61" ca="1">IFERROR(INDEX(UW!$E$662:$EF$662,,COUNTIF(UW!$E$662:$EF$662,0)+BY15),MAX(UW!$E$662:$EF$662))</f>
        <v>0</v>
      </c>
      <c r="BZ61" s="523">
        <f t="array" aca="1" ref="BZ61" ca="1">IFERROR(INDEX(UW!$E$662:$EF$662,,COUNTIF(UW!$E$662:$EF$662,0)+BZ15),MAX(UW!$E$662:$EF$662))</f>
        <v>0</v>
      </c>
      <c r="CA61" s="523">
        <f t="array" aca="1" ref="CA61" ca="1">IFERROR(INDEX(UW!$E$662:$EF$662,,COUNTIF(UW!$E$662:$EF$662,0)+CA15),MAX(UW!$E$662:$EF$662))</f>
        <v>0</v>
      </c>
      <c r="CB61" s="523">
        <f t="array" aca="1" ref="CB61" ca="1">IFERROR(INDEX(UW!$E$662:$EF$662,,COUNTIF(UW!$E$662:$EF$662,0)+CB15),MAX(UW!$E$662:$EF$662))</f>
        <v>0</v>
      </c>
      <c r="CC61" s="523">
        <f t="array" aca="1" ref="CC61" ca="1">IFERROR(INDEX(UW!$E$662:$EF$662,,COUNTIF(UW!$E$662:$EF$662,0)+CC15),MAX(UW!$E$662:$EF$662))</f>
        <v>0</v>
      </c>
      <c r="CD61" s="523">
        <f t="array" aca="1" ref="CD61" ca="1">IFERROR(INDEX(UW!$E$662:$EF$662,,COUNTIF(UW!$E$662:$EF$662,0)+CD15),MAX(UW!$E$662:$EF$662))</f>
        <v>0</v>
      </c>
      <c r="CE61" s="523">
        <f t="array" aca="1" ref="CE61" ca="1">IFERROR(INDEX(UW!$E$662:$EF$662,,COUNTIF(UW!$E$662:$EF$662,0)+CE15),MAX(UW!$E$662:$EF$662))</f>
        <v>0</v>
      </c>
      <c r="CF61" s="523">
        <f t="array" aca="1" ref="CF61" ca="1">IFERROR(INDEX(UW!$E$662:$EF$662,,COUNTIF(UW!$E$662:$EF$662,0)+CF15),MAX(UW!$E$662:$EF$662))</f>
        <v>0</v>
      </c>
      <c r="CG61" s="523">
        <f t="array" aca="1" ref="CG61" ca="1">IFERROR(INDEX(UW!$E$662:$EF$662,,COUNTIF(UW!$E$662:$EF$662,0)+CG15),MAX(UW!$E$662:$EF$662))</f>
        <v>0</v>
      </c>
      <c r="CH61" s="523">
        <f t="array" aca="1" ref="CH61" ca="1">IFERROR(INDEX(UW!$E$662:$EF$662,,COUNTIF(UW!$E$662:$EF$662,0)+CH15),MAX(UW!$E$662:$EF$662))</f>
        <v>0</v>
      </c>
      <c r="CI61" s="523">
        <f t="array" aca="1" ref="CI61" ca="1">IFERROR(INDEX(UW!$E$662:$EF$662,,COUNTIF(UW!$E$662:$EF$662,0)+CI15),MAX(UW!$E$662:$EF$662))</f>
        <v>0</v>
      </c>
      <c r="CJ61" s="523">
        <f t="array" aca="1" ref="CJ61" ca="1">IFERROR(INDEX(UW!$E$662:$EF$662,,COUNTIF(UW!$E$662:$EF$662,0)+CJ15),MAX(UW!$E$662:$EF$662))</f>
        <v>0</v>
      </c>
      <c r="CK61" s="523">
        <f t="array" aca="1" ref="CK61" ca="1">IFERROR(INDEX(UW!$E$662:$EF$662,,COUNTIF(UW!$E$662:$EF$662,0)+CK15),MAX(UW!$E$662:$EF$662))</f>
        <v>0</v>
      </c>
      <c r="CL61" s="523">
        <f t="array" aca="1" ref="CL61" ca="1">IFERROR(INDEX(UW!$E$662:$EF$662,,COUNTIF(UW!$E$662:$EF$662,0)+CL15),MAX(UW!$E$662:$EF$662))</f>
        <v>0</v>
      </c>
      <c r="CM61" s="523">
        <f t="array" aca="1" ref="CM61" ca="1">IFERROR(INDEX(UW!$E$662:$EF$662,,COUNTIF(UW!$E$662:$EF$662,0)+CM15),MAX(UW!$E$662:$EF$662))</f>
        <v>0</v>
      </c>
      <c r="CN61" s="523">
        <f t="array" aca="1" ref="CN61" ca="1">IFERROR(INDEX(UW!$E$662:$EF$662,,COUNTIF(UW!$E$662:$EF$662,0)+CN15),MAX(UW!$E$662:$EF$662))</f>
        <v>0</v>
      </c>
      <c r="CO61" s="523">
        <f t="array" aca="1" ref="CO61" ca="1">IFERROR(INDEX(UW!$E$662:$EF$662,,COUNTIF(UW!$E$662:$EF$662,0)+CO15),MAX(UW!$E$662:$EF$662))</f>
        <v>0</v>
      </c>
      <c r="CP61" s="523">
        <f t="array" aca="1" ref="CP61" ca="1">IFERROR(INDEX(UW!$E$662:$EF$662,,COUNTIF(UW!$E$662:$EF$662,0)+CP15),MAX(UW!$E$662:$EF$662))</f>
        <v>0</v>
      </c>
      <c r="CQ61" s="523">
        <f t="array" aca="1" ref="CQ61" ca="1">IFERROR(INDEX(UW!$E$662:$EF$662,,COUNTIF(UW!$E$662:$EF$662,0)+CQ15),MAX(UW!$E$662:$EF$662))</f>
        <v>0</v>
      </c>
      <c r="CR61" s="523">
        <f t="array" aca="1" ref="CR61" ca="1">IFERROR(INDEX(UW!$E$662:$EF$662,,COUNTIF(UW!$E$662:$EF$662,0)+CR15),MAX(UW!$E$662:$EF$662))</f>
        <v>0</v>
      </c>
      <c r="CS61" s="523">
        <f t="array" aca="1" ref="CS61" ca="1">IFERROR(INDEX(UW!$E$662:$EF$662,,COUNTIF(UW!$E$662:$EF$662,0)+CS15),MAX(UW!$E$662:$EF$662))</f>
        <v>0</v>
      </c>
      <c r="CT61" s="523">
        <f t="array" aca="1" ref="CT61" ca="1">IFERROR(INDEX(UW!$E$662:$EF$662,,COUNTIF(UW!$E$662:$EF$662,0)+CT15),MAX(UW!$E$662:$EF$662))</f>
        <v>0</v>
      </c>
      <c r="CU61" s="523">
        <f t="array" aca="1" ref="CU61" ca="1">IFERROR(INDEX(UW!$E$662:$EF$662,,COUNTIF(UW!$E$662:$EF$662,0)+CU15),MAX(UW!$E$662:$EF$662))</f>
        <v>0</v>
      </c>
      <c r="CV61" s="523">
        <f t="array" aca="1" ref="CV61" ca="1">IFERROR(INDEX(UW!$E$662:$EF$662,,COUNTIF(UW!$E$662:$EF$662,0)+CV15),MAX(UW!$E$662:$EF$662))</f>
        <v>0</v>
      </c>
      <c r="CW61" s="523">
        <f t="array" aca="1" ref="CW61" ca="1">IFERROR(INDEX(UW!$E$662:$EF$662,,COUNTIF(UW!$E$662:$EF$662,0)+CW15),MAX(UW!$E$662:$EF$662))</f>
        <v>0</v>
      </c>
      <c r="CX61" s="523">
        <f t="array" aca="1" ref="CX61" ca="1">IFERROR(INDEX(UW!$E$662:$EF$662,,COUNTIF(UW!$E$662:$EF$662,0)+CX15),MAX(UW!$E$662:$EF$662))</f>
        <v>0</v>
      </c>
      <c r="CY61" s="523">
        <f t="array" aca="1" ref="CY61" ca="1">IFERROR(INDEX(UW!$E$662:$EF$662,,COUNTIF(UW!$E$662:$EF$662,0)+CY15),MAX(UW!$E$662:$EF$662))</f>
        <v>0</v>
      </c>
      <c r="CZ61" s="523">
        <f t="array" aca="1" ref="CZ61" ca="1">IFERROR(INDEX(UW!$E$662:$EF$662,,COUNTIF(UW!$E$662:$EF$662,0)+CZ15),MAX(UW!$E$662:$EF$662))</f>
        <v>0</v>
      </c>
      <c r="DA61" s="523">
        <f t="array" aca="1" ref="DA61" ca="1">IFERROR(INDEX(UW!$E$662:$EF$662,,COUNTIF(UW!$E$662:$EF$662,0)+DA15),MAX(UW!$E$662:$EF$662))</f>
        <v>0</v>
      </c>
      <c r="DB61" s="523">
        <f t="array" aca="1" ref="DB61" ca="1">IFERROR(INDEX(UW!$E$662:$EF$662,,COUNTIF(UW!$E$662:$EF$662,0)+DB15),MAX(UW!$E$662:$EF$662))</f>
        <v>0</v>
      </c>
      <c r="DC61" s="523">
        <f t="array" aca="1" ref="DC61" ca="1">IFERROR(INDEX(UW!$E$662:$EF$662,,COUNTIF(UW!$E$662:$EF$662,0)+DC15),MAX(UW!$E$662:$EF$662))</f>
        <v>0</v>
      </c>
      <c r="DD61" s="523">
        <f t="array" aca="1" ref="DD61" ca="1">IFERROR(INDEX(UW!$E$662:$EF$662,,COUNTIF(UW!$E$662:$EF$662,0)+DD15),MAX(UW!$E$662:$EF$662))</f>
        <v>0</v>
      </c>
      <c r="DE61" s="523">
        <f t="array" aca="1" ref="DE61" ca="1">IFERROR(INDEX(UW!$E$662:$EF$662,,COUNTIF(UW!$E$662:$EF$662,0)+DE15),MAX(UW!$E$662:$EF$662))</f>
        <v>0</v>
      </c>
      <c r="DF61" s="523">
        <f t="array" aca="1" ref="DF61" ca="1">IFERROR(INDEX(UW!$E$662:$EF$662,,COUNTIF(UW!$E$662:$EF$662,0)+DF15),MAX(UW!$E$662:$EF$662))</f>
        <v>0</v>
      </c>
      <c r="DG61" s="523">
        <f t="array" aca="1" ref="DG61" ca="1">IFERROR(INDEX(UW!$E$662:$EF$662,,COUNTIF(UW!$E$662:$EF$662,0)+DG15),MAX(UW!$E$662:$EF$662))</f>
        <v>0</v>
      </c>
      <c r="DH61" s="523">
        <f t="array" aca="1" ref="DH61" ca="1">IFERROR(INDEX(UW!$E$662:$EF$662,,COUNTIF(UW!$E$662:$EF$662,0)+DH15),MAX(UW!$E$662:$EF$662))</f>
        <v>0</v>
      </c>
      <c r="DI61" s="523">
        <f t="array" aca="1" ref="DI61" ca="1">IFERROR(INDEX(UW!$E$662:$EF$662,,COUNTIF(UW!$E$662:$EF$662,0)+DI15),MAX(UW!$E$662:$EF$662))</f>
        <v>0</v>
      </c>
      <c r="DJ61" s="523">
        <f t="array" aca="1" ref="DJ61" ca="1">IFERROR(INDEX(UW!$E$662:$EF$662,,COUNTIF(UW!$E$662:$EF$662,0)+DJ15),MAX(UW!$E$662:$EF$662))</f>
        <v>0</v>
      </c>
      <c r="DK61" s="523">
        <f t="array" aca="1" ref="DK61" ca="1">IFERROR(INDEX(UW!$E$662:$EF$662,,COUNTIF(UW!$E$662:$EF$662,0)+DK15),MAX(UW!$E$662:$EF$662))</f>
        <v>0</v>
      </c>
      <c r="DL61" s="523">
        <f t="array" aca="1" ref="DL61" ca="1">IFERROR(INDEX(UW!$E$662:$EF$662,,COUNTIF(UW!$E$662:$EF$662,0)+DL15),MAX(UW!$E$662:$EF$662))</f>
        <v>0</v>
      </c>
      <c r="DM61" s="523">
        <f t="array" aca="1" ref="DM61" ca="1">IFERROR(INDEX(UW!$E$662:$EF$662,,COUNTIF(UW!$E$662:$EF$662,0)+DM15),MAX(UW!$E$662:$EF$662))</f>
        <v>0</v>
      </c>
      <c r="DN61" s="523">
        <f t="array" aca="1" ref="DN61" ca="1">IFERROR(INDEX(UW!$E$662:$EF$662,,COUNTIF(UW!$E$662:$EF$662,0)+DN15),MAX(UW!$E$662:$EF$662))</f>
        <v>0</v>
      </c>
      <c r="DO61" s="523">
        <f t="array" aca="1" ref="DO61" ca="1">IFERROR(INDEX(UW!$E$662:$EF$662,,COUNTIF(UW!$E$662:$EF$662,0)+DO15),MAX(UW!$E$662:$EF$662))</f>
        <v>0</v>
      </c>
      <c r="DP61" s="523">
        <f t="array" aca="1" ref="DP61" ca="1">IFERROR(INDEX(UW!$E$662:$EF$662,,COUNTIF(UW!$E$662:$EF$662,0)+DP15),MAX(UW!$E$662:$EF$662))</f>
        <v>0</v>
      </c>
      <c r="DQ61" s="523">
        <f t="array" aca="1" ref="DQ61" ca="1">IFERROR(INDEX(UW!$E$662:$EF$662,,COUNTIF(UW!$E$662:$EF$662,0)+DQ15),MAX(UW!$E$662:$EF$662))</f>
        <v>0</v>
      </c>
      <c r="DR61" s="523">
        <f t="array" aca="1" ref="DR61" ca="1">IFERROR(INDEX(UW!$E$662:$EF$662,,COUNTIF(UW!$E$662:$EF$662,0)+DR15),MAX(UW!$E$662:$EF$662))</f>
        <v>0</v>
      </c>
      <c r="DS61" s="523">
        <f t="array" aca="1" ref="DS61" ca="1">IFERROR(INDEX(UW!$E$662:$EF$662,,COUNTIF(UW!$E$662:$EF$662,0)+DS15),MAX(UW!$E$662:$EF$662))</f>
        <v>0</v>
      </c>
      <c r="DT61" s="523">
        <f t="array" aca="1" ref="DT61" ca="1">IFERROR(INDEX(UW!$E$662:$EF$662,,COUNTIF(UW!$E$662:$EF$662,0)+DT15),MAX(UW!$E$662:$EF$662))</f>
        <v>0</v>
      </c>
      <c r="DU61" s="523">
        <f t="array" aca="1" ref="DU61" ca="1">IFERROR(INDEX(UW!$E$662:$EF$662,,COUNTIF(UW!$E$662:$EF$662,0)+DU15),MAX(UW!$E$662:$EF$662))</f>
        <v>0</v>
      </c>
      <c r="DV61" s="523">
        <f t="array" aca="1" ref="DV61" ca="1">IFERROR(INDEX(UW!$E$662:$EF$662,,COUNTIF(UW!$E$662:$EF$662,0)+DV15),MAX(UW!$E$662:$EF$662))</f>
        <v>0</v>
      </c>
      <c r="DW61" s="523">
        <f t="array" aca="1" ref="DW61" ca="1">IFERROR(INDEX(UW!$E$662:$EF$662,,COUNTIF(UW!$E$662:$EF$662,0)+DW15),MAX(UW!$E$662:$EF$662))</f>
        <v>0</v>
      </c>
      <c r="DX61" s="523">
        <f t="array" aca="1" ref="DX61" ca="1">IFERROR(INDEX(UW!$E$662:$EF$662,,COUNTIF(UW!$E$662:$EF$662,0)+DX15),MAX(UW!$E$662:$EF$662))</f>
        <v>0</v>
      </c>
      <c r="DY61" s="523">
        <f t="array" aca="1" ref="DY61" ca="1">IFERROR(INDEX(UW!$E$662:$EF$662,,COUNTIF(UW!$E$662:$EF$662,0)+DY15),MAX(UW!$E$662:$EF$662))</f>
        <v>0</v>
      </c>
      <c r="DZ61" s="523">
        <f t="array" aca="1" ref="DZ61" ca="1">IFERROR(INDEX(UW!$E$662:$EF$662,,COUNTIF(UW!$E$662:$EF$662,0)+DZ15),MAX(UW!$E$662:$EF$662))</f>
        <v>0</v>
      </c>
      <c r="EA61" s="523">
        <f t="array" aca="1" ref="EA61" ca="1">IFERROR(INDEX(UW!$E$662:$EF$662,,COUNTIF(UW!$E$662:$EF$662,0)+EA15),MAX(UW!$E$662:$EF$662))</f>
        <v>0</v>
      </c>
      <c r="EB61" s="523">
        <f t="array" aca="1" ref="EB61" ca="1">IFERROR(INDEX(UW!$E$662:$EF$662,,COUNTIF(UW!$E$662:$EF$662,0)+EB15),MAX(UW!$E$662:$EF$662))</f>
        <v>0</v>
      </c>
      <c r="EC61" s="523">
        <f t="array" aca="1" ref="EC61" ca="1">IFERROR(INDEX(UW!$E$662:$EF$662,,COUNTIF(UW!$E$662:$EF$662,0)+EC15),MAX(UW!$E$662:$EF$662))</f>
        <v>0</v>
      </c>
      <c r="ED61" s="523">
        <f t="array" aca="1" ref="ED61" ca="1">IFERROR(INDEX(UW!$E$662:$EF$662,,COUNTIF(UW!$E$662:$EF$662,0)+ED15),MAX(UW!$E$662:$EF$662))</f>
        <v>0</v>
      </c>
      <c r="EE61" s="523">
        <f t="array" aca="1" ref="EE61" ca="1">IFERROR(INDEX(UW!$E$662:$EF$662,,COUNTIF(UW!$E$662:$EF$662,0)+EE15),MAX(UW!$E$662:$EF$662))</f>
        <v>0</v>
      </c>
      <c r="EF61" s="1833"/>
      <c r="EG61" s="1833"/>
    </row>
    <row r="62" spans="2:137">
      <c r="B62" s="524" t="s">
        <v>1331</v>
      </c>
      <c r="D62" s="1635">
        <f ca="1">D61*UW!E$665*(1-SUMIF(UW!$E$188:$O$188,Val!D$14,UW!$E$198:$O$198))</f>
        <v>0</v>
      </c>
      <c r="E62" s="1635">
        <f ca="1">E61*UW!F$665*(1-SUMIF(UW!$E$188:$O$188,Val!E$14,UW!$E$198:$O$198))</f>
        <v>0</v>
      </c>
      <c r="F62" s="1635">
        <f ca="1">F61*UW!G$665*(1-SUMIF(UW!$E$188:$O$188,Val!F$14,UW!$E$198:$O$198))</f>
        <v>0</v>
      </c>
      <c r="G62" s="1635">
        <f ca="1">G61*UW!H$665*(1-SUMIF(UW!$E$188:$O$188,Val!G$14,UW!$E$198:$O$198))</f>
        <v>0</v>
      </c>
      <c r="H62" s="1635">
        <f ca="1">H61*UW!I$665*(1-SUMIF(UW!$E$188:$O$188,Val!H$14,UW!$E$198:$O$198))</f>
        <v>0</v>
      </c>
      <c r="I62" s="1635">
        <f ca="1">I61*UW!J$665*(1-SUMIF(UW!$E$188:$O$188,Val!I$14,UW!$E$198:$O$198))</f>
        <v>0</v>
      </c>
      <c r="J62" s="1635">
        <f ca="1">J61*UW!K$665*(1-SUMIF(UW!$E$188:$O$188,Val!J$14,UW!$E$198:$O$198))</f>
        <v>0</v>
      </c>
      <c r="K62" s="1635">
        <f ca="1">K61*UW!L$665*(1-SUMIF(UW!$E$188:$O$188,Val!K$14,UW!$E$198:$O$198))</f>
        <v>0</v>
      </c>
      <c r="L62" s="1635">
        <f ca="1">L61*UW!M$665*(1-SUMIF(UW!$E$188:$O$188,Val!L$14,UW!$E$198:$O$198))</f>
        <v>0</v>
      </c>
      <c r="M62" s="1635">
        <f ca="1">M61*UW!N$665*(1-SUMIF(UW!$E$188:$O$188,Val!M$14,UW!$E$198:$O$198))</f>
        <v>0</v>
      </c>
      <c r="N62" s="1635">
        <f ca="1">N61*UW!O$665*(1-SUMIF(UW!$E$188:$O$188,Val!N$14,UW!$E$198:$O$198))</f>
        <v>0</v>
      </c>
      <c r="O62" s="1635">
        <f ca="1">O61*UW!P$665*(1-SUMIF(UW!$E$188:$O$188,Val!O$14,UW!$E$198:$O$198))</f>
        <v>0</v>
      </c>
      <c r="P62" s="1635">
        <f ca="1">P61*UW!Q$665*(1-SUMIF(UW!$E$188:$O$188,Val!P$14,UW!$E$198:$O$198))</f>
        <v>0</v>
      </c>
      <c r="Q62" s="1635">
        <f ca="1">Q61*UW!R$665*(1-SUMIF(UW!$E$188:$O$188,Val!Q$14,UW!$E$198:$O$198))</f>
        <v>0</v>
      </c>
      <c r="R62" s="1635">
        <f ca="1">R61*UW!S$665*(1-SUMIF(UW!$E$188:$O$188,Val!R$14,UW!$E$198:$O$198))</f>
        <v>0</v>
      </c>
      <c r="S62" s="1635">
        <f ca="1">S61*UW!T$665*(1-SUMIF(UW!$E$188:$O$188,Val!S$14,UW!$E$198:$O$198))</f>
        <v>0</v>
      </c>
      <c r="T62" s="1635">
        <f ca="1">T61*UW!U$665*(1-SUMIF(UW!$E$188:$O$188,Val!T$14,UW!$E$198:$O$198))</f>
        <v>0</v>
      </c>
      <c r="U62" s="1635">
        <f ca="1">U61*UW!V$665*(1-SUMIF(UW!$E$188:$O$188,Val!U$14,UW!$E$198:$O$198))</f>
        <v>0</v>
      </c>
      <c r="V62" s="1635">
        <f ca="1">V61*UW!W$665*(1-SUMIF(UW!$E$188:$O$188,Val!V$14,UW!$E$198:$O$198))</f>
        <v>0</v>
      </c>
      <c r="W62" s="1635">
        <f ca="1">W61*UW!X$665*(1-SUMIF(UW!$E$188:$O$188,Val!W$14,UW!$E$198:$O$198))</f>
        <v>0</v>
      </c>
      <c r="X62" s="1635">
        <f ca="1">X61*UW!Y$665*(1-SUMIF(UW!$E$188:$O$188,Val!X$14,UW!$E$198:$O$198))</f>
        <v>0</v>
      </c>
      <c r="Y62" s="1635">
        <f ca="1">Y61*UW!Z$665*(1-SUMIF(UW!$E$188:$O$188,Val!Y$14,UW!$E$198:$O$198))</f>
        <v>0</v>
      </c>
      <c r="Z62" s="1635">
        <f ca="1">Z61*UW!AA$665*(1-SUMIF(UW!$E$188:$O$188,Val!Z$14,UW!$E$198:$O$198))</f>
        <v>0</v>
      </c>
      <c r="AA62" s="1635">
        <f ca="1">AA61*UW!AB$665*(1-SUMIF(UW!$E$188:$O$188,Val!AA$14,UW!$E$198:$O$198))</f>
        <v>0</v>
      </c>
      <c r="AB62" s="1635">
        <f ca="1">AB61*UW!AC$665*(1-SUMIF(UW!$E$188:$O$188,Val!AB$14,UW!$E$198:$O$198))</f>
        <v>0</v>
      </c>
      <c r="AC62" s="1635">
        <f ca="1">AC61*UW!AD$665*(1-SUMIF(UW!$E$188:$O$188,Val!AC$14,UW!$E$198:$O$198))</f>
        <v>0</v>
      </c>
      <c r="AD62" s="1635">
        <f ca="1">AD61*UW!AE$665*(1-SUMIF(UW!$E$188:$O$188,Val!AD$14,UW!$E$198:$O$198))</f>
        <v>0</v>
      </c>
      <c r="AE62" s="1635">
        <f ca="1">AE61*UW!AF$665*(1-SUMIF(UW!$E$188:$O$188,Val!AE$14,UW!$E$198:$O$198))</f>
        <v>0</v>
      </c>
      <c r="AF62" s="1635">
        <f ca="1">AF61*UW!AG$665*(1-SUMIF(UW!$E$188:$O$188,Val!AF$14,UW!$E$198:$O$198))</f>
        <v>0</v>
      </c>
      <c r="AG62" s="1635">
        <f ca="1">AG61*UW!AH$665*(1-SUMIF(UW!$E$188:$O$188,Val!AG$14,UW!$E$198:$O$198))</f>
        <v>0</v>
      </c>
      <c r="AH62" s="1635">
        <f ca="1">AH61*UW!AI$665*(1-SUMIF(UW!$E$188:$O$188,Val!AH$14,UW!$E$198:$O$198))</f>
        <v>0</v>
      </c>
      <c r="AI62" s="1635">
        <f ca="1">AI61*UW!AJ$665*(1-SUMIF(UW!$E$188:$O$188,Val!AI$14,UW!$E$198:$O$198))</f>
        <v>0</v>
      </c>
      <c r="AJ62" s="1635">
        <f ca="1">AJ61*UW!AK$665*(1-SUMIF(UW!$E$188:$O$188,Val!AJ$14,UW!$E$198:$O$198))</f>
        <v>0</v>
      </c>
      <c r="AK62" s="1635">
        <f ca="1">AK61*UW!AL$665*(1-SUMIF(UW!$E$188:$O$188,Val!AK$14,UW!$E$198:$O$198))</f>
        <v>0</v>
      </c>
      <c r="AL62" s="1635">
        <f ca="1">AL61*UW!AM$665*(1-SUMIF(UW!$E$188:$O$188,Val!AL$14,UW!$E$198:$O$198))</f>
        <v>0</v>
      </c>
      <c r="AM62" s="1635">
        <f ca="1">AM61*UW!AN$665*(1-SUMIF(UW!$E$188:$O$188,Val!AM$14,UW!$E$198:$O$198))</f>
        <v>0</v>
      </c>
      <c r="AN62" s="1635">
        <f ca="1">AN61*UW!AO$665*(1-SUMIF(UW!$E$188:$O$188,Val!AN$14,UW!$E$198:$O$198))</f>
        <v>0</v>
      </c>
      <c r="AO62" s="1635">
        <f ca="1">AO61*UW!AP$665*(1-SUMIF(UW!$E$188:$O$188,Val!AO$14,UW!$E$198:$O$198))</f>
        <v>0</v>
      </c>
      <c r="AP62" s="1635">
        <f ca="1">AP61*UW!AQ$665*(1-SUMIF(UW!$E$188:$O$188,Val!AP$14,UW!$E$198:$O$198))</f>
        <v>0</v>
      </c>
      <c r="AQ62" s="1635">
        <f ca="1">AQ61*UW!AR$665*(1-SUMIF(UW!$E$188:$O$188,Val!AQ$14,UW!$E$198:$O$198))</f>
        <v>0</v>
      </c>
      <c r="AR62" s="1635">
        <f ca="1">AR61*UW!AS$665*(1-SUMIF(UW!$E$188:$O$188,Val!AR$14,UW!$E$198:$O$198))</f>
        <v>0</v>
      </c>
      <c r="AS62" s="1635">
        <f ca="1">AS61*UW!AT$665*(1-SUMIF(UW!$E$188:$O$188,Val!AS$14,UW!$E$198:$O$198))</f>
        <v>0</v>
      </c>
      <c r="AT62" s="1635">
        <f ca="1">AT61*UW!AU$665*(1-SUMIF(UW!$E$188:$O$188,Val!AT$14,UW!$E$198:$O$198))</f>
        <v>0</v>
      </c>
      <c r="AU62" s="1635">
        <f ca="1">AU61*UW!AV$665*(1-SUMIF(UW!$E$188:$O$188,Val!AU$14,UW!$E$198:$O$198))</f>
        <v>0</v>
      </c>
      <c r="AV62" s="1635">
        <f ca="1">AV61*UW!AW$665*(1-SUMIF(UW!$E$188:$O$188,Val!AV$14,UW!$E$198:$O$198))</f>
        <v>0</v>
      </c>
      <c r="AW62" s="1635">
        <f ca="1">AW61*UW!AX$665*(1-SUMIF(UW!$E$188:$O$188,Val!AW$14,UW!$E$198:$O$198))</f>
        <v>0</v>
      </c>
      <c r="AX62" s="1635">
        <f ca="1">AX61*UW!AY$665*(1-SUMIF(UW!$E$188:$O$188,Val!AX$14,UW!$E$198:$O$198))</f>
        <v>0</v>
      </c>
      <c r="AY62" s="1635">
        <f ca="1">AY61*UW!AZ$665*(1-SUMIF(UW!$E$188:$O$188,Val!AY$14,UW!$E$198:$O$198))</f>
        <v>0</v>
      </c>
      <c r="AZ62" s="1635">
        <f ca="1">AZ61*UW!BA$665*(1-SUMIF(UW!$E$188:$O$188,Val!AZ$14,UW!$E$198:$O$198))</f>
        <v>0</v>
      </c>
      <c r="BA62" s="1635">
        <f ca="1">BA61*UW!BB$665*(1-SUMIF(UW!$E$188:$O$188,Val!BA$14,UW!$E$198:$O$198))</f>
        <v>0</v>
      </c>
      <c r="BB62" s="1635">
        <f ca="1">BB61*UW!BC$665*(1-SUMIF(UW!$E$188:$O$188,Val!BB$14,UW!$E$198:$O$198))</f>
        <v>0</v>
      </c>
      <c r="BC62" s="1635">
        <f ca="1">BC61*UW!BD$665*(1-SUMIF(UW!$E$188:$O$188,Val!BC$14,UW!$E$198:$O$198))</f>
        <v>0</v>
      </c>
      <c r="BD62" s="1635">
        <f ca="1">BD61*UW!BE$665*(1-SUMIF(UW!$E$188:$O$188,Val!BD$14,UW!$E$198:$O$198))</f>
        <v>0</v>
      </c>
      <c r="BE62" s="1635">
        <f ca="1">BE61*UW!BF$665*(1-SUMIF(UW!$E$188:$O$188,Val!BE$14,UW!$E$198:$O$198))</f>
        <v>0</v>
      </c>
      <c r="BF62" s="1635">
        <f ca="1">BF61*UW!BG$665*(1-SUMIF(UW!$E$188:$O$188,Val!BF$14,UW!$E$198:$O$198))</f>
        <v>0</v>
      </c>
      <c r="BG62" s="1635">
        <f ca="1">BG61*UW!BH$665*(1-SUMIF(UW!$E$188:$O$188,Val!BG$14,UW!$E$198:$O$198))</f>
        <v>0</v>
      </c>
      <c r="BH62" s="1635">
        <f ca="1">BH61*UW!BI$665*(1-SUMIF(UW!$E$188:$O$188,Val!BH$14,UW!$E$198:$O$198))</f>
        <v>0</v>
      </c>
      <c r="BI62" s="1635">
        <f ca="1">BI61*UW!BJ$665*(1-SUMIF(UW!$E$188:$O$188,Val!BI$14,UW!$E$198:$O$198))</f>
        <v>0</v>
      </c>
      <c r="BJ62" s="1635">
        <f ca="1">BJ61*UW!BK$665*(1-SUMIF(UW!$E$188:$O$188,Val!BJ$14,UW!$E$198:$O$198))</f>
        <v>0</v>
      </c>
      <c r="BK62" s="1635">
        <f ca="1">BK61*UW!BL$665*(1-SUMIF(UW!$E$188:$O$188,Val!BK$14,UW!$E$198:$O$198))</f>
        <v>0</v>
      </c>
      <c r="BL62" s="1635">
        <f ca="1">BL61*UW!BM$665*(1-SUMIF(UW!$E$188:$O$188,Val!BL$14,UW!$E$198:$O$198))</f>
        <v>0</v>
      </c>
      <c r="BM62" s="1635">
        <f ca="1">BM61*UW!BN$665*(1-SUMIF(UW!$E$188:$O$188,Val!BM$14,UW!$E$198:$O$198))</f>
        <v>0</v>
      </c>
      <c r="BN62" s="1635">
        <f ca="1">BN61*UW!BO$665*(1-SUMIF(UW!$E$188:$O$188,Val!BN$14,UW!$E$198:$O$198))</f>
        <v>0</v>
      </c>
      <c r="BO62" s="1635">
        <f ca="1">BO61*UW!BP$665*(1-SUMIF(UW!$E$188:$O$188,Val!BO$14,UW!$E$198:$O$198))</f>
        <v>0</v>
      </c>
      <c r="BP62" s="1635">
        <f ca="1">BP61*UW!BQ$665*(1-SUMIF(UW!$E$188:$O$188,Val!BP$14,UW!$E$198:$O$198))</f>
        <v>0</v>
      </c>
      <c r="BQ62" s="1635">
        <f ca="1">BQ61*UW!BR$665*(1-SUMIF(UW!$E$188:$O$188,Val!BQ$14,UW!$E$198:$O$198))</f>
        <v>0</v>
      </c>
      <c r="BR62" s="1635">
        <f ca="1">BR61*UW!BS$665*(1-SUMIF(UW!$E$188:$O$188,Val!BR$14,UW!$E$198:$O$198))</f>
        <v>0</v>
      </c>
      <c r="BS62" s="1635">
        <f ca="1">BS61*UW!BT$665*(1-SUMIF(UW!$E$188:$O$188,Val!BS$14,UW!$E$198:$O$198))</f>
        <v>0</v>
      </c>
      <c r="BT62" s="1635">
        <f ca="1">BT61*UW!BU$665*(1-SUMIF(UW!$E$188:$O$188,Val!BT$14,UW!$E$198:$O$198))</f>
        <v>0</v>
      </c>
      <c r="BU62" s="1635">
        <f ca="1">BU61*UW!BV$665*(1-SUMIF(UW!$E$188:$O$188,Val!BU$14,UW!$E$198:$O$198))</f>
        <v>0</v>
      </c>
      <c r="BV62" s="1635">
        <f ca="1">BV61*UW!BW$665*(1-SUMIF(UW!$E$188:$O$188,Val!BV$14,UW!$E$198:$O$198))</f>
        <v>0</v>
      </c>
      <c r="BW62" s="1635">
        <f ca="1">BW61*UW!BX$665*(1-SUMIF(UW!$E$188:$O$188,Val!BW$14,UW!$E$198:$O$198))</f>
        <v>0</v>
      </c>
      <c r="BX62" s="1635">
        <f ca="1">BX61*UW!BY$665*(1-SUMIF(UW!$E$188:$O$188,Val!BX$14,UW!$E$198:$O$198))</f>
        <v>0</v>
      </c>
      <c r="BY62" s="1635">
        <f ca="1">BY61*UW!BZ$665*(1-SUMIF(UW!$E$188:$O$188,Val!BY$14,UW!$E$198:$O$198))</f>
        <v>0</v>
      </c>
      <c r="BZ62" s="1635">
        <f ca="1">BZ61*UW!CA$665*(1-SUMIF(UW!$E$188:$O$188,Val!BZ$14,UW!$E$198:$O$198))</f>
        <v>0</v>
      </c>
      <c r="CA62" s="1635">
        <f ca="1">CA61*UW!CB$665*(1-SUMIF(UW!$E$188:$O$188,Val!CA$14,UW!$E$198:$O$198))</f>
        <v>0</v>
      </c>
      <c r="CB62" s="1635">
        <f ca="1">CB61*UW!CC$665*(1-SUMIF(UW!$E$188:$O$188,Val!CB$14,UW!$E$198:$O$198))</f>
        <v>0</v>
      </c>
      <c r="CC62" s="1635">
        <f ca="1">CC61*UW!CD$665*(1-SUMIF(UW!$E$188:$O$188,Val!CC$14,UW!$E$198:$O$198))</f>
        <v>0</v>
      </c>
      <c r="CD62" s="1635">
        <f ca="1">CD61*UW!CE$665*(1-SUMIF(UW!$E$188:$O$188,Val!CD$14,UW!$E$198:$O$198))</f>
        <v>0</v>
      </c>
      <c r="CE62" s="1635">
        <f ca="1">CE61*UW!CF$665*(1-SUMIF(UW!$E$188:$O$188,Val!CE$14,UW!$E$198:$O$198))</f>
        <v>0</v>
      </c>
      <c r="CF62" s="1635">
        <f ca="1">CF61*UW!CG$665*(1-SUMIF(UW!$E$188:$O$188,Val!CF$14,UW!$E$198:$O$198))</f>
        <v>0</v>
      </c>
      <c r="CG62" s="1635">
        <f ca="1">CG61*UW!CH$665*(1-SUMIF(UW!$E$188:$O$188,Val!CG$14,UW!$E$198:$O$198))</f>
        <v>0</v>
      </c>
      <c r="CH62" s="1635">
        <f ca="1">CH61*UW!CI$665*(1-SUMIF(UW!$E$188:$O$188,Val!CH$14,UW!$E$198:$O$198))</f>
        <v>0</v>
      </c>
      <c r="CI62" s="1635">
        <f ca="1">CI61*UW!CJ$665*(1-SUMIF(UW!$E$188:$O$188,Val!CI$14,UW!$E$198:$O$198))</f>
        <v>0</v>
      </c>
      <c r="CJ62" s="1635">
        <f ca="1">CJ61*UW!CK$665*(1-SUMIF(UW!$E$188:$O$188,Val!CJ$14,UW!$E$198:$O$198))</f>
        <v>0</v>
      </c>
      <c r="CK62" s="1635">
        <f ca="1">CK61*UW!CL$665*(1-SUMIF(UW!$E$188:$O$188,Val!CK$14,UW!$E$198:$O$198))</f>
        <v>0</v>
      </c>
      <c r="CL62" s="1635">
        <f ca="1">CL61*UW!CM$665*(1-SUMIF(UW!$E$188:$O$188,Val!CL$14,UW!$E$198:$O$198))</f>
        <v>0</v>
      </c>
      <c r="CM62" s="1635">
        <f ca="1">CM61*UW!CN$665*(1-SUMIF(UW!$E$188:$O$188,Val!CM$14,UW!$E$198:$O$198))</f>
        <v>0</v>
      </c>
      <c r="CN62" s="1635">
        <f ca="1">CN61*UW!CO$665*(1-SUMIF(UW!$E$188:$O$188,Val!CN$14,UW!$E$198:$O$198))</f>
        <v>0</v>
      </c>
      <c r="CO62" s="1635">
        <f ca="1">CO61*UW!CP$665*(1-SUMIF(UW!$E$188:$O$188,Val!CO$14,UW!$E$198:$O$198))</f>
        <v>0</v>
      </c>
      <c r="CP62" s="1635">
        <f ca="1">CP61*UW!CQ$665*(1-SUMIF(UW!$E$188:$O$188,Val!CP$14,UW!$E$198:$O$198))</f>
        <v>0</v>
      </c>
      <c r="CQ62" s="1635">
        <f ca="1">CQ61*UW!CR$665*(1-SUMIF(UW!$E$188:$O$188,Val!CQ$14,UW!$E$198:$O$198))</f>
        <v>0</v>
      </c>
      <c r="CR62" s="1635">
        <f ca="1">CR61*UW!CS$665*(1-SUMIF(UW!$E$188:$O$188,Val!CR$14,UW!$E$198:$O$198))</f>
        <v>0</v>
      </c>
      <c r="CS62" s="1635">
        <f ca="1">CS61*UW!CT$665*(1-SUMIF(UW!$E$188:$O$188,Val!CS$14,UW!$E$198:$O$198))</f>
        <v>0</v>
      </c>
      <c r="CT62" s="1635">
        <f ca="1">CT61*UW!CU$665*(1-SUMIF(UW!$E$188:$O$188,Val!CT$14,UW!$E$198:$O$198))</f>
        <v>0</v>
      </c>
      <c r="CU62" s="1635">
        <f ca="1">CU61*UW!CV$665*(1-SUMIF(UW!$E$188:$O$188,Val!CU$14,UW!$E$198:$O$198))</f>
        <v>0</v>
      </c>
      <c r="CV62" s="1635">
        <f ca="1">CV61*UW!CW$665*(1-SUMIF(UW!$E$188:$O$188,Val!CV$14,UW!$E$198:$O$198))</f>
        <v>0</v>
      </c>
      <c r="CW62" s="1635">
        <f ca="1">CW61*UW!CX$665*(1-SUMIF(UW!$E$188:$O$188,Val!CW$14,UW!$E$198:$O$198))</f>
        <v>0</v>
      </c>
      <c r="CX62" s="1635">
        <f ca="1">CX61*UW!CY$665*(1-SUMIF(UW!$E$188:$O$188,Val!CX$14,UW!$E$198:$O$198))</f>
        <v>0</v>
      </c>
      <c r="CY62" s="1635">
        <f ca="1">CY61*UW!CZ$665*(1-SUMIF(UW!$E$188:$O$188,Val!CY$14,UW!$E$198:$O$198))</f>
        <v>0</v>
      </c>
      <c r="CZ62" s="1635">
        <f ca="1">CZ61*UW!DA$665*(1-SUMIF(UW!$E$188:$O$188,Val!CZ$14,UW!$E$198:$O$198))</f>
        <v>0</v>
      </c>
      <c r="DA62" s="1635">
        <f ca="1">DA61*UW!DB$665*(1-SUMIF(UW!$E$188:$O$188,Val!DA$14,UW!$E$198:$O$198))</f>
        <v>0</v>
      </c>
      <c r="DB62" s="1635">
        <f ca="1">DB61*UW!DC$665*(1-SUMIF(UW!$E$188:$O$188,Val!DB$14,UW!$E$198:$O$198))</f>
        <v>0</v>
      </c>
      <c r="DC62" s="1635">
        <f ca="1">DC61*UW!DD$665*(1-SUMIF(UW!$E$188:$O$188,Val!DC$14,UW!$E$198:$O$198))</f>
        <v>0</v>
      </c>
      <c r="DD62" s="1635">
        <f ca="1">DD61*UW!DE$665*(1-SUMIF(UW!$E$188:$O$188,Val!DD$14,UW!$E$198:$O$198))</f>
        <v>0</v>
      </c>
      <c r="DE62" s="1635">
        <f ca="1">DE61*UW!DF$665*(1-SUMIF(UW!$E$188:$O$188,Val!DE$14,UW!$E$198:$O$198))</f>
        <v>0</v>
      </c>
      <c r="DF62" s="1635">
        <f ca="1">DF61*UW!DG$665*(1-SUMIF(UW!$E$188:$O$188,Val!DF$14,UW!$E$198:$O$198))</f>
        <v>0</v>
      </c>
      <c r="DG62" s="1635">
        <f ca="1">DG61*UW!DH$665*(1-SUMIF(UW!$E$188:$O$188,Val!DG$14,UW!$E$198:$O$198))</f>
        <v>0</v>
      </c>
      <c r="DH62" s="1635">
        <f ca="1">DH61*UW!DI$665*(1-SUMIF(UW!$E$188:$O$188,Val!DH$14,UW!$E$198:$O$198))</f>
        <v>0</v>
      </c>
      <c r="DI62" s="1635">
        <f ca="1">DI61*UW!DJ$665*(1-SUMIF(UW!$E$188:$O$188,Val!DI$14,UW!$E$198:$O$198))</f>
        <v>0</v>
      </c>
      <c r="DJ62" s="1635">
        <f ca="1">DJ61*UW!DK$665*(1-SUMIF(UW!$E$188:$O$188,Val!DJ$14,UW!$E$198:$O$198))</f>
        <v>0</v>
      </c>
      <c r="DK62" s="1635">
        <f ca="1">DK61*UW!DL$665*(1-SUMIF(UW!$E$188:$O$188,Val!DK$14,UW!$E$198:$O$198))</f>
        <v>0</v>
      </c>
      <c r="DL62" s="1635">
        <f ca="1">DL61*UW!DM$665*(1-SUMIF(UW!$E$188:$O$188,Val!DL$14,UW!$E$198:$O$198))</f>
        <v>0</v>
      </c>
      <c r="DM62" s="1635">
        <f ca="1">DM61*UW!DN$665*(1-SUMIF(UW!$E$188:$O$188,Val!DM$14,UW!$E$198:$O$198))</f>
        <v>0</v>
      </c>
      <c r="DN62" s="1635">
        <f ca="1">DN61*UW!DO$665*(1-SUMIF(UW!$E$188:$O$188,Val!DN$14,UW!$E$198:$O$198))</f>
        <v>0</v>
      </c>
      <c r="DO62" s="1635">
        <f ca="1">DO61*UW!DP$665*(1-SUMIF(UW!$E$188:$O$188,Val!DO$14,UW!$E$198:$O$198))</f>
        <v>0</v>
      </c>
      <c r="DP62" s="1635">
        <f ca="1">DP61*UW!DQ$665*(1-SUMIF(UW!$E$188:$O$188,Val!DP$14,UW!$E$198:$O$198))</f>
        <v>0</v>
      </c>
      <c r="DQ62" s="1635">
        <f ca="1">DQ61*UW!DR$665*(1-SUMIF(UW!$E$188:$O$188,Val!DQ$14,UW!$E$198:$O$198))</f>
        <v>0</v>
      </c>
      <c r="DR62" s="1635">
        <f ca="1">DR61*UW!DS$665*(1-SUMIF(UW!$E$188:$O$188,Val!DR$14,UW!$E$198:$O$198))</f>
        <v>0</v>
      </c>
      <c r="DS62" s="1635">
        <f ca="1">DS61*UW!DT$665*(1-SUMIF(UW!$E$188:$O$188,Val!DS$14,UW!$E$198:$O$198))</f>
        <v>0</v>
      </c>
      <c r="DT62" s="1635">
        <f ca="1">DT61*UW!DU$665*(1-SUMIF(UW!$E$188:$O$188,Val!DT$14,UW!$E$198:$O$198))</f>
        <v>0</v>
      </c>
      <c r="DU62" s="1635">
        <f ca="1">DU61*UW!DV$665*(1-SUMIF(UW!$E$188:$O$188,Val!DU$14,UW!$E$198:$O$198))</f>
        <v>0</v>
      </c>
      <c r="DV62" s="1635">
        <f ca="1">DV61*UW!DW$665*(1-SUMIF(UW!$E$188:$O$188,Val!DV$14,UW!$E$198:$O$198))</f>
        <v>0</v>
      </c>
      <c r="DW62" s="1635">
        <f ca="1">DW61*UW!DX$665*(1-SUMIF(UW!$E$188:$O$188,Val!DW$14,UW!$E$198:$O$198))</f>
        <v>0</v>
      </c>
      <c r="DX62" s="1635">
        <f ca="1">DX61*UW!DY$665*(1-SUMIF(UW!$E$188:$O$188,Val!DX$14,UW!$E$198:$O$198))</f>
        <v>0</v>
      </c>
      <c r="DY62" s="1635">
        <f ca="1">DY61*UW!DZ$665*(1-SUMIF(UW!$E$188:$O$188,Val!DY$14,UW!$E$198:$O$198))</f>
        <v>0</v>
      </c>
      <c r="DZ62" s="1635">
        <f ca="1">DZ61*UW!EA$665*(1-SUMIF(UW!$E$188:$O$188,Val!DZ$14,UW!$E$198:$O$198))</f>
        <v>0</v>
      </c>
      <c r="EA62" s="1635">
        <f ca="1">EA61*UW!EB$665*(1-SUMIF(UW!$E$188:$O$188,Val!EA$14,UW!$E$198:$O$198))</f>
        <v>0</v>
      </c>
      <c r="EB62" s="1635">
        <f ca="1">EB61*UW!EC$665*(1-SUMIF(UW!$E$188:$O$188,Val!EB$14,UW!$E$198:$O$198))</f>
        <v>0</v>
      </c>
      <c r="EC62" s="1635">
        <f ca="1">EC61*UW!ED$665*(1-SUMIF(UW!$E$188:$O$188,Val!EC$14,UW!$E$198:$O$198))</f>
        <v>0</v>
      </c>
      <c r="ED62" s="1635">
        <f ca="1">ED61*UW!EE$665*(1-SUMIF(UW!$E$188:$O$188,Val!ED$14,UW!$E$198:$O$198))</f>
        <v>0</v>
      </c>
      <c r="EE62" s="1635">
        <f ca="1">EE61*UW!EF$665*(1-SUMIF(UW!$E$188:$O$188,Val!EE$14,UW!$E$198:$O$198))</f>
        <v>0</v>
      </c>
      <c r="EF62" s="1833"/>
      <c r="EG62" s="1833"/>
    </row>
    <row r="63" spans="2:137">
      <c r="B63" s="524" t="s">
        <v>1332</v>
      </c>
      <c r="D63" s="1635">
        <f ca="1">UW!E619</f>
        <v>0</v>
      </c>
      <c r="E63" s="1635">
        <f ca="1">UW!F619</f>
        <v>0</v>
      </c>
      <c r="F63" s="1635">
        <f ca="1">UW!G619</f>
        <v>0</v>
      </c>
      <c r="G63" s="1635">
        <f ca="1">UW!H619</f>
        <v>0</v>
      </c>
      <c r="H63" s="1635">
        <f ca="1">UW!I619</f>
        <v>0</v>
      </c>
      <c r="I63" s="1635">
        <f ca="1">UW!J619</f>
        <v>0</v>
      </c>
      <c r="J63" s="1635">
        <f ca="1">UW!K619</f>
        <v>0</v>
      </c>
      <c r="K63" s="1635">
        <f ca="1">UW!L619</f>
        <v>0</v>
      </c>
      <c r="L63" s="1635">
        <f ca="1">UW!M619</f>
        <v>0</v>
      </c>
      <c r="M63" s="1635">
        <f ca="1">UW!N619</f>
        <v>0</v>
      </c>
      <c r="N63" s="1635">
        <f ca="1">UW!O619</f>
        <v>0</v>
      </c>
      <c r="O63" s="1635">
        <f ca="1">UW!P619</f>
        <v>0</v>
      </c>
      <c r="P63" s="1635">
        <f ca="1">UW!Q619</f>
        <v>0</v>
      </c>
      <c r="Q63" s="1635">
        <f ca="1">UW!R619</f>
        <v>0</v>
      </c>
      <c r="R63" s="1635">
        <f ca="1">UW!S619</f>
        <v>0</v>
      </c>
      <c r="S63" s="1635">
        <f ca="1">UW!T619</f>
        <v>0</v>
      </c>
      <c r="T63" s="1635">
        <f ca="1">UW!U619</f>
        <v>0</v>
      </c>
      <c r="U63" s="1635">
        <f ca="1">UW!V619</f>
        <v>0</v>
      </c>
      <c r="V63" s="1635">
        <f ca="1">UW!W619</f>
        <v>0</v>
      </c>
      <c r="W63" s="1635">
        <f ca="1">UW!X619</f>
        <v>0</v>
      </c>
      <c r="X63" s="1635">
        <f ca="1">UW!Y619</f>
        <v>0</v>
      </c>
      <c r="Y63" s="1635">
        <f ca="1">UW!Z619</f>
        <v>0</v>
      </c>
      <c r="Z63" s="1635">
        <f ca="1">UW!AA619</f>
        <v>0</v>
      </c>
      <c r="AA63" s="1635">
        <f ca="1">UW!AB619</f>
        <v>0</v>
      </c>
      <c r="AB63" s="1635">
        <f ca="1">UW!AC619</f>
        <v>0</v>
      </c>
      <c r="AC63" s="1635">
        <f ca="1">UW!AD619</f>
        <v>0</v>
      </c>
      <c r="AD63" s="1635">
        <f ca="1">UW!AE619</f>
        <v>0</v>
      </c>
      <c r="AE63" s="1635">
        <f ca="1">UW!AF619</f>
        <v>0</v>
      </c>
      <c r="AF63" s="1635">
        <f ca="1">UW!AG619</f>
        <v>0</v>
      </c>
      <c r="AG63" s="1635">
        <f ca="1">UW!AH619</f>
        <v>0</v>
      </c>
      <c r="AH63" s="1635">
        <f ca="1">UW!AI619</f>
        <v>0</v>
      </c>
      <c r="AI63" s="1635">
        <f ca="1">UW!AJ619</f>
        <v>0</v>
      </c>
      <c r="AJ63" s="1635">
        <f ca="1">UW!AK619</f>
        <v>0</v>
      </c>
      <c r="AK63" s="1635">
        <f ca="1">UW!AL619</f>
        <v>0</v>
      </c>
      <c r="AL63" s="1635">
        <f ca="1">UW!AM619</f>
        <v>0</v>
      </c>
      <c r="AM63" s="1635">
        <f ca="1">UW!AN619</f>
        <v>0</v>
      </c>
      <c r="AN63" s="1635">
        <f ca="1">UW!AO619</f>
        <v>0</v>
      </c>
      <c r="AO63" s="1635">
        <f ca="1">UW!AP619</f>
        <v>0</v>
      </c>
      <c r="AP63" s="1635">
        <f ca="1">UW!AQ619</f>
        <v>0</v>
      </c>
      <c r="AQ63" s="1635">
        <f ca="1">UW!AR619</f>
        <v>0</v>
      </c>
      <c r="AR63" s="1635">
        <f ca="1">UW!AS619</f>
        <v>0</v>
      </c>
      <c r="AS63" s="1635">
        <f ca="1">UW!AT619</f>
        <v>0</v>
      </c>
      <c r="AT63" s="1635">
        <f ca="1">UW!AU619</f>
        <v>0</v>
      </c>
      <c r="AU63" s="1635">
        <f ca="1">UW!AV619</f>
        <v>0</v>
      </c>
      <c r="AV63" s="1635">
        <f ca="1">UW!AW619</f>
        <v>0</v>
      </c>
      <c r="AW63" s="1635">
        <f ca="1">UW!AX619</f>
        <v>0</v>
      </c>
      <c r="AX63" s="1635">
        <f ca="1">UW!AY619</f>
        <v>0</v>
      </c>
      <c r="AY63" s="1635">
        <f ca="1">UW!AZ619</f>
        <v>0</v>
      </c>
      <c r="AZ63" s="1635">
        <f ca="1">UW!BA619</f>
        <v>0</v>
      </c>
      <c r="BA63" s="1635">
        <f ca="1">UW!BB619</f>
        <v>0</v>
      </c>
      <c r="BB63" s="1635">
        <f ca="1">UW!BC619</f>
        <v>0</v>
      </c>
      <c r="BC63" s="1635">
        <f ca="1">UW!BD619</f>
        <v>0</v>
      </c>
      <c r="BD63" s="1635">
        <f ca="1">UW!BE619</f>
        <v>0</v>
      </c>
      <c r="BE63" s="1635">
        <f ca="1">UW!BF619</f>
        <v>0</v>
      </c>
      <c r="BF63" s="1635">
        <f ca="1">UW!BG619</f>
        <v>0</v>
      </c>
      <c r="BG63" s="1635">
        <f ca="1">UW!BH619</f>
        <v>0</v>
      </c>
      <c r="BH63" s="1635">
        <f ca="1">UW!BI619</f>
        <v>0</v>
      </c>
      <c r="BI63" s="1635">
        <f ca="1">UW!BJ619</f>
        <v>0</v>
      </c>
      <c r="BJ63" s="1635">
        <f ca="1">UW!BK619</f>
        <v>0</v>
      </c>
      <c r="BK63" s="1635">
        <f ca="1">UW!BL619</f>
        <v>0</v>
      </c>
      <c r="BL63" s="1635">
        <f ca="1">UW!BM619</f>
        <v>0</v>
      </c>
      <c r="BM63" s="1635">
        <f ca="1">UW!BN619</f>
        <v>0</v>
      </c>
      <c r="BN63" s="1635">
        <f ca="1">UW!BO619</f>
        <v>0</v>
      </c>
      <c r="BO63" s="1635">
        <f ca="1">UW!BP619</f>
        <v>0</v>
      </c>
      <c r="BP63" s="1635">
        <f ca="1">UW!BQ619</f>
        <v>0</v>
      </c>
      <c r="BQ63" s="1635">
        <f ca="1">UW!BR619</f>
        <v>0</v>
      </c>
      <c r="BR63" s="1635">
        <f ca="1">UW!BS619</f>
        <v>0</v>
      </c>
      <c r="BS63" s="1635">
        <f ca="1">UW!BT619</f>
        <v>0</v>
      </c>
      <c r="BT63" s="1635">
        <f ca="1">UW!BU619</f>
        <v>0</v>
      </c>
      <c r="BU63" s="1635">
        <f ca="1">UW!BV619</f>
        <v>0</v>
      </c>
      <c r="BV63" s="1635">
        <f ca="1">UW!BW619</f>
        <v>0</v>
      </c>
      <c r="BW63" s="1635">
        <f ca="1">UW!BX619</f>
        <v>0</v>
      </c>
      <c r="BX63" s="1635">
        <f ca="1">UW!BY619</f>
        <v>0</v>
      </c>
      <c r="BY63" s="1635">
        <f ca="1">UW!BZ619</f>
        <v>0</v>
      </c>
      <c r="BZ63" s="1635">
        <f ca="1">UW!CA619</f>
        <v>0</v>
      </c>
      <c r="CA63" s="1635">
        <f ca="1">UW!CB619</f>
        <v>0</v>
      </c>
      <c r="CB63" s="1635">
        <f ca="1">UW!CC619</f>
        <v>0</v>
      </c>
      <c r="CC63" s="1635">
        <f ca="1">UW!CD619</f>
        <v>0</v>
      </c>
      <c r="CD63" s="1635">
        <f ca="1">UW!CE619</f>
        <v>0</v>
      </c>
      <c r="CE63" s="1635">
        <f ca="1">UW!CF619</f>
        <v>0</v>
      </c>
      <c r="CF63" s="1635">
        <f ca="1">UW!CG619</f>
        <v>0</v>
      </c>
      <c r="CG63" s="1635">
        <f ca="1">UW!CH619</f>
        <v>0</v>
      </c>
      <c r="CH63" s="1635">
        <f ca="1">UW!CI619</f>
        <v>0</v>
      </c>
      <c r="CI63" s="1635">
        <f ca="1">UW!CJ619</f>
        <v>0</v>
      </c>
      <c r="CJ63" s="1635">
        <f ca="1">UW!CK619</f>
        <v>0</v>
      </c>
      <c r="CK63" s="1635">
        <f ca="1">UW!CL619</f>
        <v>0</v>
      </c>
      <c r="CL63" s="1635">
        <f ca="1">UW!CM619</f>
        <v>0</v>
      </c>
      <c r="CM63" s="1635">
        <f ca="1">UW!CN619</f>
        <v>0</v>
      </c>
      <c r="CN63" s="1635">
        <f ca="1">UW!CO619</f>
        <v>0</v>
      </c>
      <c r="CO63" s="1635">
        <f ca="1">UW!CP619</f>
        <v>0</v>
      </c>
      <c r="CP63" s="1635">
        <f ca="1">UW!CQ619</f>
        <v>0</v>
      </c>
      <c r="CQ63" s="1635">
        <f ca="1">UW!CR619</f>
        <v>0</v>
      </c>
      <c r="CR63" s="1635">
        <f ca="1">UW!CS619</f>
        <v>0</v>
      </c>
      <c r="CS63" s="1635">
        <f ca="1">UW!CT619</f>
        <v>0</v>
      </c>
      <c r="CT63" s="1635">
        <f ca="1">UW!CU619</f>
        <v>0</v>
      </c>
      <c r="CU63" s="1635">
        <f ca="1">UW!CV619</f>
        <v>0</v>
      </c>
      <c r="CV63" s="1635">
        <f ca="1">UW!CW619</f>
        <v>0</v>
      </c>
      <c r="CW63" s="1635">
        <f ca="1">UW!CX619</f>
        <v>0</v>
      </c>
      <c r="CX63" s="1635">
        <f ca="1">UW!CY619</f>
        <v>0</v>
      </c>
      <c r="CY63" s="1635">
        <f ca="1">UW!CZ619</f>
        <v>0</v>
      </c>
      <c r="CZ63" s="1635">
        <f ca="1">UW!DA619</f>
        <v>0</v>
      </c>
      <c r="DA63" s="1635">
        <f ca="1">UW!DB619</f>
        <v>0</v>
      </c>
      <c r="DB63" s="1635">
        <f ca="1">UW!DC619</f>
        <v>0</v>
      </c>
      <c r="DC63" s="1635">
        <f ca="1">UW!DD619</f>
        <v>0</v>
      </c>
      <c r="DD63" s="1635">
        <f ca="1">UW!DE619</f>
        <v>0</v>
      </c>
      <c r="DE63" s="1635">
        <f ca="1">UW!DF619</f>
        <v>0</v>
      </c>
      <c r="DF63" s="1635">
        <f ca="1">UW!DG619</f>
        <v>0</v>
      </c>
      <c r="DG63" s="1635">
        <f ca="1">UW!DH619</f>
        <v>0</v>
      </c>
      <c r="DH63" s="1635">
        <f ca="1">UW!DI619</f>
        <v>0</v>
      </c>
      <c r="DI63" s="1635">
        <f ca="1">UW!DJ619</f>
        <v>0</v>
      </c>
      <c r="DJ63" s="1635">
        <f ca="1">UW!DK619</f>
        <v>0</v>
      </c>
      <c r="DK63" s="1635">
        <f ca="1">UW!DL619</f>
        <v>0</v>
      </c>
      <c r="DL63" s="1635">
        <f ca="1">UW!DM619</f>
        <v>0</v>
      </c>
      <c r="DM63" s="1635">
        <f ca="1">UW!DN619</f>
        <v>0</v>
      </c>
      <c r="DN63" s="1635">
        <f ca="1">UW!DO619</f>
        <v>0</v>
      </c>
      <c r="DO63" s="1635">
        <f ca="1">UW!DP619</f>
        <v>0</v>
      </c>
      <c r="DP63" s="1635">
        <f ca="1">UW!DQ619</f>
        <v>0</v>
      </c>
      <c r="DQ63" s="1635">
        <f ca="1">UW!DR619</f>
        <v>0</v>
      </c>
      <c r="DR63" s="1635">
        <f ca="1">UW!DS619</f>
        <v>0</v>
      </c>
      <c r="DS63" s="1635">
        <f ca="1">UW!DT619</f>
        <v>0</v>
      </c>
      <c r="DT63" s="1635">
        <f ca="1">UW!DU619</f>
        <v>0</v>
      </c>
      <c r="DU63" s="1635">
        <f ca="1">UW!DV619</f>
        <v>0</v>
      </c>
      <c r="DV63" s="1635">
        <f ca="1">UW!DW619</f>
        <v>0</v>
      </c>
      <c r="DW63" s="1635">
        <f ca="1">UW!DX619</f>
        <v>0</v>
      </c>
      <c r="DX63" s="1635">
        <f ca="1">UW!DY619</f>
        <v>0</v>
      </c>
      <c r="DY63" s="1635">
        <f ca="1">UW!DZ619</f>
        <v>0</v>
      </c>
      <c r="DZ63" s="1635">
        <f ca="1">UW!EA619</f>
        <v>0</v>
      </c>
      <c r="EA63" s="1635">
        <f ca="1">UW!EB619</f>
        <v>0</v>
      </c>
      <c r="EB63" s="1635">
        <f ca="1">UW!EC619</f>
        <v>0</v>
      </c>
      <c r="EC63" s="1635">
        <f ca="1">UW!ED619</f>
        <v>0</v>
      </c>
      <c r="ED63" s="1635">
        <f ca="1">UW!EE619</f>
        <v>0</v>
      </c>
      <c r="EE63" s="1635">
        <f ca="1">UW!EF619</f>
        <v>0</v>
      </c>
      <c r="EF63" s="1833"/>
      <c r="EG63" s="1833"/>
    </row>
    <row r="64" spans="2:137">
      <c r="B64" s="524" t="s">
        <v>1333</v>
      </c>
      <c r="D64" s="1635">
        <f ca="1">UW!E632</f>
        <v>0</v>
      </c>
      <c r="E64" s="1635">
        <f ca="1">UW!F632</f>
        <v>0</v>
      </c>
      <c r="F64" s="1635">
        <f ca="1">UW!G632</f>
        <v>0</v>
      </c>
      <c r="G64" s="1635">
        <f ca="1">UW!H632</f>
        <v>0</v>
      </c>
      <c r="H64" s="1635">
        <f ca="1">UW!I632</f>
        <v>0</v>
      </c>
      <c r="I64" s="1635">
        <f ca="1">UW!J632</f>
        <v>0</v>
      </c>
      <c r="J64" s="1635">
        <f ca="1">UW!K632</f>
        <v>0</v>
      </c>
      <c r="K64" s="1635">
        <f ca="1">UW!L632</f>
        <v>0</v>
      </c>
      <c r="L64" s="1635">
        <f ca="1">UW!M632</f>
        <v>0</v>
      </c>
      <c r="M64" s="1635">
        <f ca="1">UW!N632</f>
        <v>0</v>
      </c>
      <c r="N64" s="1635">
        <f ca="1">UW!O632</f>
        <v>0</v>
      </c>
      <c r="O64" s="1635">
        <f ca="1">UW!P632</f>
        <v>0</v>
      </c>
      <c r="P64" s="1635">
        <f ca="1">UW!Q632</f>
        <v>0</v>
      </c>
      <c r="Q64" s="1635">
        <f ca="1">UW!R632</f>
        <v>0</v>
      </c>
      <c r="R64" s="1635">
        <f ca="1">UW!S632</f>
        <v>0</v>
      </c>
      <c r="S64" s="1635">
        <f ca="1">UW!T632</f>
        <v>0</v>
      </c>
      <c r="T64" s="1635">
        <f ca="1">UW!U632</f>
        <v>0</v>
      </c>
      <c r="U64" s="1635">
        <f ca="1">UW!V632</f>
        <v>0</v>
      </c>
      <c r="V64" s="1635">
        <f ca="1">UW!W632</f>
        <v>0</v>
      </c>
      <c r="W64" s="1635">
        <f ca="1">UW!X632</f>
        <v>0</v>
      </c>
      <c r="X64" s="1635">
        <f ca="1">UW!Y632</f>
        <v>0</v>
      </c>
      <c r="Y64" s="1635">
        <f ca="1">UW!Z632</f>
        <v>0</v>
      </c>
      <c r="Z64" s="1635">
        <f ca="1">UW!AA632</f>
        <v>0</v>
      </c>
      <c r="AA64" s="1635">
        <f ca="1">UW!AB632</f>
        <v>0</v>
      </c>
      <c r="AB64" s="1635">
        <f ca="1">UW!AC632</f>
        <v>0</v>
      </c>
      <c r="AC64" s="1635">
        <f ca="1">UW!AD632</f>
        <v>0</v>
      </c>
      <c r="AD64" s="1635">
        <f ca="1">UW!AE632</f>
        <v>0</v>
      </c>
      <c r="AE64" s="1635">
        <f ca="1">UW!AF632</f>
        <v>0</v>
      </c>
      <c r="AF64" s="1635">
        <f ca="1">UW!AG632</f>
        <v>0</v>
      </c>
      <c r="AG64" s="1635">
        <f ca="1">UW!AH632</f>
        <v>0</v>
      </c>
      <c r="AH64" s="1635">
        <f ca="1">UW!AI632</f>
        <v>0</v>
      </c>
      <c r="AI64" s="1635">
        <f ca="1">UW!AJ632</f>
        <v>0</v>
      </c>
      <c r="AJ64" s="1635">
        <f ca="1">UW!AK632</f>
        <v>0</v>
      </c>
      <c r="AK64" s="1635">
        <f ca="1">UW!AL632</f>
        <v>0</v>
      </c>
      <c r="AL64" s="1635">
        <f ca="1">UW!AM632</f>
        <v>0</v>
      </c>
      <c r="AM64" s="1635">
        <f ca="1">UW!AN632</f>
        <v>0</v>
      </c>
      <c r="AN64" s="1635">
        <f ca="1">UW!AO632</f>
        <v>0</v>
      </c>
      <c r="AO64" s="1635">
        <f ca="1">UW!AP632</f>
        <v>0</v>
      </c>
      <c r="AP64" s="1635">
        <f ca="1">UW!AQ632</f>
        <v>0</v>
      </c>
      <c r="AQ64" s="1635">
        <f ca="1">UW!AR632</f>
        <v>0</v>
      </c>
      <c r="AR64" s="1635">
        <f ca="1">UW!AS632</f>
        <v>0</v>
      </c>
      <c r="AS64" s="1635">
        <f ca="1">UW!AT632</f>
        <v>0</v>
      </c>
      <c r="AT64" s="1635">
        <f ca="1">UW!AU632</f>
        <v>0</v>
      </c>
      <c r="AU64" s="1635">
        <f ca="1">UW!AV632</f>
        <v>0</v>
      </c>
      <c r="AV64" s="1635">
        <f ca="1">UW!AW632</f>
        <v>0</v>
      </c>
      <c r="AW64" s="1635">
        <f ca="1">UW!AX632</f>
        <v>0</v>
      </c>
      <c r="AX64" s="1635">
        <f ca="1">UW!AY632</f>
        <v>0</v>
      </c>
      <c r="AY64" s="1635">
        <f ca="1">UW!AZ632</f>
        <v>0</v>
      </c>
      <c r="AZ64" s="1635">
        <f ca="1">UW!BA632</f>
        <v>0</v>
      </c>
      <c r="BA64" s="1635">
        <f ca="1">UW!BB632</f>
        <v>0</v>
      </c>
      <c r="BB64" s="1635">
        <f ca="1">UW!BC632</f>
        <v>0</v>
      </c>
      <c r="BC64" s="1635">
        <f ca="1">UW!BD632</f>
        <v>0</v>
      </c>
      <c r="BD64" s="1635">
        <f ca="1">UW!BE632</f>
        <v>0</v>
      </c>
      <c r="BE64" s="1635">
        <f ca="1">UW!BF632</f>
        <v>0</v>
      </c>
      <c r="BF64" s="1635">
        <f ca="1">UW!BG632</f>
        <v>0</v>
      </c>
      <c r="BG64" s="1635">
        <f ca="1">UW!BH632</f>
        <v>0</v>
      </c>
      <c r="BH64" s="1635">
        <f ca="1">UW!BI632</f>
        <v>0</v>
      </c>
      <c r="BI64" s="1635">
        <f ca="1">UW!BJ632</f>
        <v>0</v>
      </c>
      <c r="BJ64" s="1635">
        <f ca="1">UW!BK632</f>
        <v>0</v>
      </c>
      <c r="BK64" s="1635">
        <f ca="1">UW!BL632</f>
        <v>0</v>
      </c>
      <c r="BL64" s="1635">
        <f ca="1">UW!BM632</f>
        <v>0</v>
      </c>
      <c r="BM64" s="1635">
        <f ca="1">UW!BN632</f>
        <v>0</v>
      </c>
      <c r="BN64" s="1635">
        <f ca="1">UW!BO632</f>
        <v>0</v>
      </c>
      <c r="BO64" s="1635">
        <f ca="1">UW!BP632</f>
        <v>0</v>
      </c>
      <c r="BP64" s="1635">
        <f ca="1">UW!BQ632</f>
        <v>0</v>
      </c>
      <c r="BQ64" s="1635">
        <f ca="1">UW!BR632</f>
        <v>0</v>
      </c>
      <c r="BR64" s="1635">
        <f ca="1">UW!BS632</f>
        <v>0</v>
      </c>
      <c r="BS64" s="1635">
        <f ca="1">UW!BT632</f>
        <v>0</v>
      </c>
      <c r="BT64" s="1635">
        <f ca="1">UW!BU632</f>
        <v>0</v>
      </c>
      <c r="BU64" s="1635">
        <f ca="1">UW!BV632</f>
        <v>0</v>
      </c>
      <c r="BV64" s="1635">
        <f ca="1">UW!BW632</f>
        <v>0</v>
      </c>
      <c r="BW64" s="1635">
        <f ca="1">UW!BX632</f>
        <v>0</v>
      </c>
      <c r="BX64" s="1635">
        <f ca="1">UW!BY632</f>
        <v>0</v>
      </c>
      <c r="BY64" s="1635">
        <f ca="1">UW!BZ632</f>
        <v>0</v>
      </c>
      <c r="BZ64" s="1635">
        <f ca="1">UW!CA632</f>
        <v>0</v>
      </c>
      <c r="CA64" s="1635">
        <f ca="1">UW!CB632</f>
        <v>0</v>
      </c>
      <c r="CB64" s="1635">
        <f ca="1">UW!CC632</f>
        <v>0</v>
      </c>
      <c r="CC64" s="1635">
        <f ca="1">UW!CD632</f>
        <v>0</v>
      </c>
      <c r="CD64" s="1635">
        <f ca="1">UW!CE632</f>
        <v>0</v>
      </c>
      <c r="CE64" s="1635">
        <f ca="1">UW!CF632</f>
        <v>0</v>
      </c>
      <c r="CF64" s="1635">
        <f ca="1">UW!CG632</f>
        <v>0</v>
      </c>
      <c r="CG64" s="1635">
        <f ca="1">UW!CH632</f>
        <v>0</v>
      </c>
      <c r="CH64" s="1635">
        <f ca="1">UW!CI632</f>
        <v>0</v>
      </c>
      <c r="CI64" s="1635">
        <f ca="1">UW!CJ632</f>
        <v>0</v>
      </c>
      <c r="CJ64" s="1635">
        <f ca="1">UW!CK632</f>
        <v>0</v>
      </c>
      <c r="CK64" s="1635">
        <f ca="1">UW!CL632</f>
        <v>0</v>
      </c>
      <c r="CL64" s="1635">
        <f ca="1">UW!CM632</f>
        <v>0</v>
      </c>
      <c r="CM64" s="1635">
        <f ca="1">UW!CN632</f>
        <v>0</v>
      </c>
      <c r="CN64" s="1635">
        <f ca="1">UW!CO632</f>
        <v>0</v>
      </c>
      <c r="CO64" s="1635">
        <f ca="1">UW!CP632</f>
        <v>0</v>
      </c>
      <c r="CP64" s="1635">
        <f ca="1">UW!CQ632</f>
        <v>0</v>
      </c>
      <c r="CQ64" s="1635">
        <f ca="1">UW!CR632</f>
        <v>0</v>
      </c>
      <c r="CR64" s="1635">
        <f ca="1">UW!CS632</f>
        <v>0</v>
      </c>
      <c r="CS64" s="1635">
        <f ca="1">UW!CT632</f>
        <v>0</v>
      </c>
      <c r="CT64" s="1635">
        <f ca="1">UW!CU632</f>
        <v>0</v>
      </c>
      <c r="CU64" s="1635">
        <f ca="1">UW!CV632</f>
        <v>0</v>
      </c>
      <c r="CV64" s="1635">
        <f ca="1">UW!CW632</f>
        <v>0</v>
      </c>
      <c r="CW64" s="1635">
        <f ca="1">UW!CX632</f>
        <v>0</v>
      </c>
      <c r="CX64" s="1635">
        <f ca="1">UW!CY632</f>
        <v>0</v>
      </c>
      <c r="CY64" s="1635">
        <f ca="1">UW!CZ632</f>
        <v>0</v>
      </c>
      <c r="CZ64" s="1635">
        <f ca="1">UW!DA632</f>
        <v>0</v>
      </c>
      <c r="DA64" s="1635">
        <f ca="1">UW!DB632</f>
        <v>0</v>
      </c>
      <c r="DB64" s="1635">
        <f ca="1">UW!DC632</f>
        <v>0</v>
      </c>
      <c r="DC64" s="1635">
        <f ca="1">UW!DD632</f>
        <v>0</v>
      </c>
      <c r="DD64" s="1635">
        <f ca="1">UW!DE632</f>
        <v>0</v>
      </c>
      <c r="DE64" s="1635">
        <f ca="1">UW!DF632</f>
        <v>0</v>
      </c>
      <c r="DF64" s="1635">
        <f ca="1">UW!DG632</f>
        <v>0</v>
      </c>
      <c r="DG64" s="1635">
        <f ca="1">UW!DH632</f>
        <v>0</v>
      </c>
      <c r="DH64" s="1635">
        <f ca="1">UW!DI632</f>
        <v>0</v>
      </c>
      <c r="DI64" s="1635">
        <f ca="1">UW!DJ632</f>
        <v>0</v>
      </c>
      <c r="DJ64" s="1635">
        <f ca="1">UW!DK632</f>
        <v>0</v>
      </c>
      <c r="DK64" s="1635">
        <f ca="1">UW!DL632</f>
        <v>0</v>
      </c>
      <c r="DL64" s="1635">
        <f ca="1">UW!DM632</f>
        <v>0</v>
      </c>
      <c r="DM64" s="1635">
        <f ca="1">UW!DN632</f>
        <v>0</v>
      </c>
      <c r="DN64" s="1635">
        <f ca="1">UW!DO632</f>
        <v>0</v>
      </c>
      <c r="DO64" s="1635">
        <f ca="1">UW!DP632</f>
        <v>0</v>
      </c>
      <c r="DP64" s="1635">
        <f ca="1">UW!DQ632</f>
        <v>0</v>
      </c>
      <c r="DQ64" s="1635">
        <f ca="1">UW!DR632</f>
        <v>0</v>
      </c>
      <c r="DR64" s="1635">
        <f ca="1">UW!DS632</f>
        <v>0</v>
      </c>
      <c r="DS64" s="1635">
        <f ca="1">UW!DT632</f>
        <v>0</v>
      </c>
      <c r="DT64" s="1635">
        <f ca="1">UW!DU632</f>
        <v>0</v>
      </c>
      <c r="DU64" s="1635">
        <f ca="1">UW!DV632</f>
        <v>0</v>
      </c>
      <c r="DV64" s="1635">
        <f ca="1">UW!DW632</f>
        <v>0</v>
      </c>
      <c r="DW64" s="1635">
        <f ca="1">UW!DX632</f>
        <v>0</v>
      </c>
      <c r="DX64" s="1635">
        <f ca="1">UW!DY632</f>
        <v>0</v>
      </c>
      <c r="DY64" s="1635">
        <f ca="1">UW!DZ632</f>
        <v>0</v>
      </c>
      <c r="DZ64" s="1635">
        <f ca="1">UW!EA632</f>
        <v>0</v>
      </c>
      <c r="EA64" s="1635">
        <f ca="1">UW!EB632</f>
        <v>0</v>
      </c>
      <c r="EB64" s="1635">
        <f ca="1">UW!EC632</f>
        <v>0</v>
      </c>
      <c r="EC64" s="1635">
        <f ca="1">UW!ED632</f>
        <v>0</v>
      </c>
      <c r="ED64" s="1635">
        <f ca="1">UW!EE632</f>
        <v>0</v>
      </c>
      <c r="EE64" s="1635">
        <f ca="1">UW!EF632</f>
        <v>0</v>
      </c>
      <c r="EF64" s="1833"/>
      <c r="EG64" s="1833"/>
    </row>
    <row r="65" spans="2:137">
      <c r="B65" s="353" t="s">
        <v>1324</v>
      </c>
      <c r="C65" s="525"/>
      <c r="D65" s="1793">
        <f t="shared" ref="D65:AI65" ca="1" si="68">SUM(D62:D64)</f>
        <v>0</v>
      </c>
      <c r="E65" s="1793">
        <f t="shared" ca="1" si="68"/>
        <v>0</v>
      </c>
      <c r="F65" s="1793">
        <f t="shared" ca="1" si="68"/>
        <v>0</v>
      </c>
      <c r="G65" s="1793">
        <f t="shared" ca="1" si="68"/>
        <v>0</v>
      </c>
      <c r="H65" s="1793">
        <f t="shared" ca="1" si="68"/>
        <v>0</v>
      </c>
      <c r="I65" s="1793">
        <f t="shared" ca="1" si="68"/>
        <v>0</v>
      </c>
      <c r="J65" s="1793">
        <f t="shared" ca="1" si="68"/>
        <v>0</v>
      </c>
      <c r="K65" s="1793">
        <f t="shared" ca="1" si="68"/>
        <v>0</v>
      </c>
      <c r="L65" s="1793">
        <f t="shared" ca="1" si="68"/>
        <v>0</v>
      </c>
      <c r="M65" s="1793">
        <f t="shared" ca="1" si="68"/>
        <v>0</v>
      </c>
      <c r="N65" s="1793">
        <f t="shared" ca="1" si="68"/>
        <v>0</v>
      </c>
      <c r="O65" s="1793">
        <f t="shared" ca="1" si="68"/>
        <v>0</v>
      </c>
      <c r="P65" s="1793">
        <f t="shared" ca="1" si="68"/>
        <v>0</v>
      </c>
      <c r="Q65" s="1793">
        <f t="shared" ca="1" si="68"/>
        <v>0</v>
      </c>
      <c r="R65" s="1793">
        <f t="shared" ca="1" si="68"/>
        <v>0</v>
      </c>
      <c r="S65" s="1793">
        <f t="shared" ca="1" si="68"/>
        <v>0</v>
      </c>
      <c r="T65" s="1793">
        <f t="shared" ca="1" si="68"/>
        <v>0</v>
      </c>
      <c r="U65" s="1793">
        <f t="shared" ca="1" si="68"/>
        <v>0</v>
      </c>
      <c r="V65" s="1793">
        <f t="shared" ca="1" si="68"/>
        <v>0</v>
      </c>
      <c r="W65" s="1793">
        <f t="shared" ca="1" si="68"/>
        <v>0</v>
      </c>
      <c r="X65" s="1793">
        <f t="shared" ca="1" si="68"/>
        <v>0</v>
      </c>
      <c r="Y65" s="1793">
        <f t="shared" ca="1" si="68"/>
        <v>0</v>
      </c>
      <c r="Z65" s="1793">
        <f t="shared" ca="1" si="68"/>
        <v>0</v>
      </c>
      <c r="AA65" s="1793">
        <f t="shared" ca="1" si="68"/>
        <v>0</v>
      </c>
      <c r="AB65" s="1793">
        <f t="shared" ca="1" si="68"/>
        <v>0</v>
      </c>
      <c r="AC65" s="1793">
        <f t="shared" ca="1" si="68"/>
        <v>0</v>
      </c>
      <c r="AD65" s="1793">
        <f t="shared" ca="1" si="68"/>
        <v>0</v>
      </c>
      <c r="AE65" s="1793">
        <f t="shared" ca="1" si="68"/>
        <v>0</v>
      </c>
      <c r="AF65" s="1793">
        <f t="shared" ca="1" si="68"/>
        <v>0</v>
      </c>
      <c r="AG65" s="1793">
        <f t="shared" ca="1" si="68"/>
        <v>0</v>
      </c>
      <c r="AH65" s="1793">
        <f t="shared" ca="1" si="68"/>
        <v>0</v>
      </c>
      <c r="AI65" s="1793">
        <f t="shared" ca="1" si="68"/>
        <v>0</v>
      </c>
      <c r="AJ65" s="1793">
        <f t="shared" ref="AJ65:BO65" ca="1" si="69">SUM(AJ62:AJ64)</f>
        <v>0</v>
      </c>
      <c r="AK65" s="1793">
        <f t="shared" ca="1" si="69"/>
        <v>0</v>
      </c>
      <c r="AL65" s="1793">
        <f t="shared" ca="1" si="69"/>
        <v>0</v>
      </c>
      <c r="AM65" s="1793">
        <f t="shared" ca="1" si="69"/>
        <v>0</v>
      </c>
      <c r="AN65" s="1793">
        <f t="shared" ca="1" si="69"/>
        <v>0</v>
      </c>
      <c r="AO65" s="1793">
        <f t="shared" ca="1" si="69"/>
        <v>0</v>
      </c>
      <c r="AP65" s="1793">
        <f t="shared" ca="1" si="69"/>
        <v>0</v>
      </c>
      <c r="AQ65" s="1793">
        <f t="shared" ca="1" si="69"/>
        <v>0</v>
      </c>
      <c r="AR65" s="1793">
        <f t="shared" ca="1" si="69"/>
        <v>0</v>
      </c>
      <c r="AS65" s="1793">
        <f t="shared" ca="1" si="69"/>
        <v>0</v>
      </c>
      <c r="AT65" s="1793">
        <f t="shared" ca="1" si="69"/>
        <v>0</v>
      </c>
      <c r="AU65" s="1793">
        <f t="shared" ca="1" si="69"/>
        <v>0</v>
      </c>
      <c r="AV65" s="1793">
        <f t="shared" ca="1" si="69"/>
        <v>0</v>
      </c>
      <c r="AW65" s="1793">
        <f t="shared" ca="1" si="69"/>
        <v>0</v>
      </c>
      <c r="AX65" s="1793">
        <f t="shared" ca="1" si="69"/>
        <v>0</v>
      </c>
      <c r="AY65" s="1793">
        <f t="shared" ca="1" si="69"/>
        <v>0</v>
      </c>
      <c r="AZ65" s="1793">
        <f t="shared" ca="1" si="69"/>
        <v>0</v>
      </c>
      <c r="BA65" s="1793">
        <f t="shared" ca="1" si="69"/>
        <v>0</v>
      </c>
      <c r="BB65" s="1793">
        <f t="shared" ca="1" si="69"/>
        <v>0</v>
      </c>
      <c r="BC65" s="1793">
        <f t="shared" ca="1" si="69"/>
        <v>0</v>
      </c>
      <c r="BD65" s="1793">
        <f t="shared" ca="1" si="69"/>
        <v>0</v>
      </c>
      <c r="BE65" s="1793">
        <f t="shared" ca="1" si="69"/>
        <v>0</v>
      </c>
      <c r="BF65" s="1793">
        <f t="shared" ca="1" si="69"/>
        <v>0</v>
      </c>
      <c r="BG65" s="1793">
        <f t="shared" ca="1" si="69"/>
        <v>0</v>
      </c>
      <c r="BH65" s="1793">
        <f t="shared" ca="1" si="69"/>
        <v>0</v>
      </c>
      <c r="BI65" s="1793">
        <f t="shared" ca="1" si="69"/>
        <v>0</v>
      </c>
      <c r="BJ65" s="1793">
        <f t="shared" ca="1" si="69"/>
        <v>0</v>
      </c>
      <c r="BK65" s="1793">
        <f t="shared" ca="1" si="69"/>
        <v>0</v>
      </c>
      <c r="BL65" s="1793">
        <f t="shared" ca="1" si="69"/>
        <v>0</v>
      </c>
      <c r="BM65" s="1793">
        <f t="shared" ca="1" si="69"/>
        <v>0</v>
      </c>
      <c r="BN65" s="1793">
        <f t="shared" ca="1" si="69"/>
        <v>0</v>
      </c>
      <c r="BO65" s="1793">
        <f t="shared" ca="1" si="69"/>
        <v>0</v>
      </c>
      <c r="BP65" s="1793">
        <f t="shared" ref="BP65:CU65" ca="1" si="70">SUM(BP62:BP64)</f>
        <v>0</v>
      </c>
      <c r="BQ65" s="1793">
        <f t="shared" ca="1" si="70"/>
        <v>0</v>
      </c>
      <c r="BR65" s="1793">
        <f t="shared" ca="1" si="70"/>
        <v>0</v>
      </c>
      <c r="BS65" s="1793">
        <f t="shared" ca="1" si="70"/>
        <v>0</v>
      </c>
      <c r="BT65" s="1793">
        <f t="shared" ca="1" si="70"/>
        <v>0</v>
      </c>
      <c r="BU65" s="1793">
        <f t="shared" ca="1" si="70"/>
        <v>0</v>
      </c>
      <c r="BV65" s="1793">
        <f t="shared" ca="1" si="70"/>
        <v>0</v>
      </c>
      <c r="BW65" s="1793">
        <f t="shared" ca="1" si="70"/>
        <v>0</v>
      </c>
      <c r="BX65" s="1793">
        <f t="shared" ca="1" si="70"/>
        <v>0</v>
      </c>
      <c r="BY65" s="1793">
        <f t="shared" ca="1" si="70"/>
        <v>0</v>
      </c>
      <c r="BZ65" s="1793">
        <f t="shared" ca="1" si="70"/>
        <v>0</v>
      </c>
      <c r="CA65" s="1793">
        <f t="shared" ca="1" si="70"/>
        <v>0</v>
      </c>
      <c r="CB65" s="1793">
        <f t="shared" ca="1" si="70"/>
        <v>0</v>
      </c>
      <c r="CC65" s="1793">
        <f t="shared" ca="1" si="70"/>
        <v>0</v>
      </c>
      <c r="CD65" s="1793">
        <f t="shared" ca="1" si="70"/>
        <v>0</v>
      </c>
      <c r="CE65" s="1793">
        <f t="shared" ca="1" si="70"/>
        <v>0</v>
      </c>
      <c r="CF65" s="1793">
        <f t="shared" ca="1" si="70"/>
        <v>0</v>
      </c>
      <c r="CG65" s="1793">
        <f t="shared" ca="1" si="70"/>
        <v>0</v>
      </c>
      <c r="CH65" s="1793">
        <f t="shared" ca="1" si="70"/>
        <v>0</v>
      </c>
      <c r="CI65" s="1793">
        <f t="shared" ca="1" si="70"/>
        <v>0</v>
      </c>
      <c r="CJ65" s="1793">
        <f t="shared" ca="1" si="70"/>
        <v>0</v>
      </c>
      <c r="CK65" s="1793">
        <f t="shared" ca="1" si="70"/>
        <v>0</v>
      </c>
      <c r="CL65" s="1793">
        <f t="shared" ca="1" si="70"/>
        <v>0</v>
      </c>
      <c r="CM65" s="1793">
        <f t="shared" ca="1" si="70"/>
        <v>0</v>
      </c>
      <c r="CN65" s="1793">
        <f t="shared" ca="1" si="70"/>
        <v>0</v>
      </c>
      <c r="CO65" s="1793">
        <f t="shared" ca="1" si="70"/>
        <v>0</v>
      </c>
      <c r="CP65" s="1793">
        <f t="shared" ca="1" si="70"/>
        <v>0</v>
      </c>
      <c r="CQ65" s="1793">
        <f t="shared" ca="1" si="70"/>
        <v>0</v>
      </c>
      <c r="CR65" s="1793">
        <f t="shared" ca="1" si="70"/>
        <v>0</v>
      </c>
      <c r="CS65" s="1793">
        <f t="shared" ca="1" si="70"/>
        <v>0</v>
      </c>
      <c r="CT65" s="1793">
        <f t="shared" ca="1" si="70"/>
        <v>0</v>
      </c>
      <c r="CU65" s="1793">
        <f t="shared" ca="1" si="70"/>
        <v>0</v>
      </c>
      <c r="CV65" s="1793">
        <f t="shared" ref="CV65:EA65" ca="1" si="71">SUM(CV62:CV64)</f>
        <v>0</v>
      </c>
      <c r="CW65" s="1793">
        <f t="shared" ca="1" si="71"/>
        <v>0</v>
      </c>
      <c r="CX65" s="1793">
        <f t="shared" ca="1" si="71"/>
        <v>0</v>
      </c>
      <c r="CY65" s="1793">
        <f t="shared" ca="1" si="71"/>
        <v>0</v>
      </c>
      <c r="CZ65" s="1793">
        <f t="shared" ca="1" si="71"/>
        <v>0</v>
      </c>
      <c r="DA65" s="1793">
        <f t="shared" ca="1" si="71"/>
        <v>0</v>
      </c>
      <c r="DB65" s="1793">
        <f t="shared" ca="1" si="71"/>
        <v>0</v>
      </c>
      <c r="DC65" s="1793">
        <f t="shared" ca="1" si="71"/>
        <v>0</v>
      </c>
      <c r="DD65" s="1793">
        <f t="shared" ca="1" si="71"/>
        <v>0</v>
      </c>
      <c r="DE65" s="1793">
        <f t="shared" ca="1" si="71"/>
        <v>0</v>
      </c>
      <c r="DF65" s="1793">
        <f t="shared" ca="1" si="71"/>
        <v>0</v>
      </c>
      <c r="DG65" s="1793">
        <f t="shared" ca="1" si="71"/>
        <v>0</v>
      </c>
      <c r="DH65" s="1793">
        <f t="shared" ca="1" si="71"/>
        <v>0</v>
      </c>
      <c r="DI65" s="1793">
        <f t="shared" ca="1" si="71"/>
        <v>0</v>
      </c>
      <c r="DJ65" s="1793">
        <f t="shared" ca="1" si="71"/>
        <v>0</v>
      </c>
      <c r="DK65" s="1793">
        <f t="shared" ca="1" si="71"/>
        <v>0</v>
      </c>
      <c r="DL65" s="1793">
        <f t="shared" ca="1" si="71"/>
        <v>0</v>
      </c>
      <c r="DM65" s="1793">
        <f t="shared" ca="1" si="71"/>
        <v>0</v>
      </c>
      <c r="DN65" s="1793">
        <f t="shared" ca="1" si="71"/>
        <v>0</v>
      </c>
      <c r="DO65" s="1793">
        <f t="shared" ca="1" si="71"/>
        <v>0</v>
      </c>
      <c r="DP65" s="1793">
        <f t="shared" ca="1" si="71"/>
        <v>0</v>
      </c>
      <c r="DQ65" s="1793">
        <f t="shared" ca="1" si="71"/>
        <v>0</v>
      </c>
      <c r="DR65" s="1793">
        <f t="shared" ca="1" si="71"/>
        <v>0</v>
      </c>
      <c r="DS65" s="1793">
        <f t="shared" ca="1" si="71"/>
        <v>0</v>
      </c>
      <c r="DT65" s="1793">
        <f t="shared" ca="1" si="71"/>
        <v>0</v>
      </c>
      <c r="DU65" s="1793">
        <f t="shared" ca="1" si="71"/>
        <v>0</v>
      </c>
      <c r="DV65" s="1793">
        <f t="shared" ca="1" si="71"/>
        <v>0</v>
      </c>
      <c r="DW65" s="1793">
        <f t="shared" ca="1" si="71"/>
        <v>0</v>
      </c>
      <c r="DX65" s="1793">
        <f t="shared" ca="1" si="71"/>
        <v>0</v>
      </c>
      <c r="DY65" s="1793">
        <f t="shared" ca="1" si="71"/>
        <v>0</v>
      </c>
      <c r="DZ65" s="1793">
        <f t="shared" ca="1" si="71"/>
        <v>0</v>
      </c>
      <c r="EA65" s="1793">
        <f t="shared" ca="1" si="71"/>
        <v>0</v>
      </c>
      <c r="EB65" s="1793">
        <f t="shared" ref="EB65:FG65" ca="1" si="72">SUM(EB62:EB64)</f>
        <v>0</v>
      </c>
      <c r="EC65" s="1793">
        <f t="shared" ca="1" si="72"/>
        <v>0</v>
      </c>
      <c r="ED65" s="1793">
        <f t="shared" ca="1" si="72"/>
        <v>0</v>
      </c>
      <c r="EE65" s="1793">
        <f t="shared" ca="1" si="72"/>
        <v>0</v>
      </c>
      <c r="EF65" s="1833"/>
      <c r="EG65" s="1833"/>
    </row>
    <row r="66" spans="2:137">
      <c r="B66" s="60" t="s">
        <v>550</v>
      </c>
      <c r="D66" s="1635">
        <f ca="1">(SUMIF(UW!$E$188:$O$188,Val!D$14,UW!$E$204:$O$204)+SUMIF(UW!$E$188:$O$188,D$14,UW!$D$205:$O$205))*D65</f>
        <v>0</v>
      </c>
      <c r="E66" s="1635">
        <f ca="1">(SUMIF(UW!$E$188:$O$188,Val!E$14,UW!$E$204:$O$204)+SUMIF(UW!$E$188:$O$188,E$14,UW!$D$205:$O$205))*E65</f>
        <v>0</v>
      </c>
      <c r="F66" s="1635">
        <f ca="1">(SUMIF(UW!$E$188:$O$188,Val!F$14,UW!$E$204:$O$204)+SUMIF(UW!$E$188:$O$188,F$14,UW!$D$205:$O$205))*F65</f>
        <v>0</v>
      </c>
      <c r="G66" s="1635">
        <f ca="1">(SUMIF(UW!$E$188:$O$188,Val!G$14,UW!$E$204:$O$204)+SUMIF(UW!$E$188:$O$188,G$14,UW!$D$205:$O$205))*G65</f>
        <v>0</v>
      </c>
      <c r="H66" s="1635">
        <f ca="1">(SUMIF(UW!$E$188:$O$188,Val!H$14,UW!$E$204:$O$204)+SUMIF(UW!$E$188:$O$188,H$14,UW!$D$205:$O$205))*H65</f>
        <v>0</v>
      </c>
      <c r="I66" s="1635">
        <f ca="1">(SUMIF(UW!$E$188:$O$188,Val!I$14,UW!$E$204:$O$204)+SUMIF(UW!$E$188:$O$188,I$14,UW!$D$205:$O$205))*I65</f>
        <v>0</v>
      </c>
      <c r="J66" s="1635">
        <f ca="1">(SUMIF(UW!$E$188:$O$188,Val!J$14,UW!$E$204:$O$204)+SUMIF(UW!$E$188:$O$188,J$14,UW!$D$205:$O$205))*J65</f>
        <v>0</v>
      </c>
      <c r="K66" s="1635">
        <f ca="1">(SUMIF(UW!$E$188:$O$188,Val!K$14,UW!$E$204:$O$204)+SUMIF(UW!$E$188:$O$188,K$14,UW!$D$205:$O$205))*K65</f>
        <v>0</v>
      </c>
      <c r="L66" s="1635">
        <f ca="1">(SUMIF(UW!$E$188:$O$188,Val!L$14,UW!$E$204:$O$204)+SUMIF(UW!$E$188:$O$188,L$14,UW!$D$205:$O$205))*L65</f>
        <v>0</v>
      </c>
      <c r="M66" s="1635">
        <f ca="1">(SUMIF(UW!$E$188:$O$188,Val!M$14,UW!$E$204:$O$204)+SUMIF(UW!$E$188:$O$188,M$14,UW!$D$205:$O$205))*M65</f>
        <v>0</v>
      </c>
      <c r="N66" s="1635">
        <f ca="1">(SUMIF(UW!$E$188:$O$188,Val!N$14,UW!$E$204:$O$204)+SUMIF(UW!$E$188:$O$188,N$14,UW!$D$205:$O$205))*N65</f>
        <v>0</v>
      </c>
      <c r="O66" s="1635">
        <f ca="1">(SUMIF(UW!$E$188:$O$188,Val!O$14,UW!$E$204:$O$204)+SUMIF(UW!$E$188:$O$188,O$14,UW!$D$205:$O$205))*O65</f>
        <v>0</v>
      </c>
      <c r="P66" s="1635">
        <f ca="1">(SUMIF(UW!$E$188:$O$188,Val!P$14,UW!$E$204:$O$204)+SUMIF(UW!$E$188:$O$188,P$14,UW!$D$205:$O$205))*P65</f>
        <v>0</v>
      </c>
      <c r="Q66" s="1635">
        <f ca="1">(SUMIF(UW!$E$188:$O$188,Val!Q$14,UW!$E$204:$O$204)+SUMIF(UW!$E$188:$O$188,Q$14,UW!$D$205:$O$205))*Q65</f>
        <v>0</v>
      </c>
      <c r="R66" s="1635">
        <f ca="1">(SUMIF(UW!$E$188:$O$188,Val!R$14,UW!$E$204:$O$204)+SUMIF(UW!$E$188:$O$188,R$14,UW!$D$205:$O$205))*R65</f>
        <v>0</v>
      </c>
      <c r="S66" s="1635">
        <f ca="1">(SUMIF(UW!$E$188:$O$188,Val!S$14,UW!$E$204:$O$204)+SUMIF(UW!$E$188:$O$188,S$14,UW!$D$205:$O$205))*S65</f>
        <v>0</v>
      </c>
      <c r="T66" s="1635">
        <f ca="1">(SUMIF(UW!$E$188:$O$188,Val!T$14,UW!$E$204:$O$204)+SUMIF(UW!$E$188:$O$188,T$14,UW!$D$205:$O$205))*T65</f>
        <v>0</v>
      </c>
      <c r="U66" s="1635">
        <f ca="1">(SUMIF(UW!$E$188:$O$188,Val!U$14,UW!$E$204:$O$204)+SUMIF(UW!$E$188:$O$188,U$14,UW!$D$205:$O$205))*U65</f>
        <v>0</v>
      </c>
      <c r="V66" s="1635">
        <f ca="1">(SUMIF(UW!$E$188:$O$188,Val!V$14,UW!$E$204:$O$204)+SUMIF(UW!$E$188:$O$188,V$14,UW!$D$205:$O$205))*V65</f>
        <v>0</v>
      </c>
      <c r="W66" s="1635">
        <f ca="1">(SUMIF(UW!$E$188:$O$188,Val!W$14,UW!$E$204:$O$204)+SUMIF(UW!$E$188:$O$188,W$14,UW!$D$205:$O$205))*W65</f>
        <v>0</v>
      </c>
      <c r="X66" s="1635">
        <f ca="1">(SUMIF(UW!$E$188:$O$188,Val!X$14,UW!$E$204:$O$204)+SUMIF(UW!$E$188:$O$188,X$14,UW!$D$205:$O$205))*X65</f>
        <v>0</v>
      </c>
      <c r="Y66" s="1635">
        <f ca="1">(SUMIF(UW!$E$188:$O$188,Val!Y$14,UW!$E$204:$O$204)+SUMIF(UW!$E$188:$O$188,Y$14,UW!$D$205:$O$205))*Y65</f>
        <v>0</v>
      </c>
      <c r="Z66" s="1635">
        <f ca="1">(SUMIF(UW!$E$188:$O$188,Val!Z$14,UW!$E$204:$O$204)+SUMIF(UW!$E$188:$O$188,Z$14,UW!$D$205:$O$205))*Z65</f>
        <v>0</v>
      </c>
      <c r="AA66" s="1635">
        <f ca="1">(SUMIF(UW!$E$188:$O$188,Val!AA$14,UW!$E$204:$O$204)+SUMIF(UW!$E$188:$O$188,AA$14,UW!$D$205:$O$205))*AA65</f>
        <v>0</v>
      </c>
      <c r="AB66" s="1635">
        <f ca="1">(SUMIF(UW!$E$188:$O$188,Val!AB$14,UW!$E$204:$O$204)+SUMIF(UW!$E$188:$O$188,AB$14,UW!$D$205:$O$205))*AB65</f>
        <v>0</v>
      </c>
      <c r="AC66" s="1635">
        <f ca="1">(SUMIF(UW!$E$188:$O$188,Val!AC$14,UW!$E$204:$O$204)+SUMIF(UW!$E$188:$O$188,AC$14,UW!$D$205:$O$205))*AC65</f>
        <v>0</v>
      </c>
      <c r="AD66" s="1635">
        <f ca="1">(SUMIF(UW!$E$188:$O$188,Val!AD$14,UW!$E$204:$O$204)+SUMIF(UW!$E$188:$O$188,AD$14,UW!$D$205:$O$205))*AD65</f>
        <v>0</v>
      </c>
      <c r="AE66" s="1635">
        <f ca="1">(SUMIF(UW!$E$188:$O$188,Val!AE$14,UW!$E$204:$O$204)+SUMIF(UW!$E$188:$O$188,AE$14,UW!$D$205:$O$205))*AE65</f>
        <v>0</v>
      </c>
      <c r="AF66" s="1635">
        <f ca="1">(SUMIF(UW!$E$188:$O$188,Val!AF$14,UW!$E$204:$O$204)+SUMIF(UW!$E$188:$O$188,AF$14,UW!$D$205:$O$205))*AF65</f>
        <v>0</v>
      </c>
      <c r="AG66" s="1635">
        <f ca="1">(SUMIF(UW!$E$188:$O$188,Val!AG$14,UW!$E$204:$O$204)+SUMIF(UW!$E$188:$O$188,AG$14,UW!$D$205:$O$205))*AG65</f>
        <v>0</v>
      </c>
      <c r="AH66" s="1635">
        <f ca="1">(SUMIF(UW!$E$188:$O$188,Val!AH$14,UW!$E$204:$O$204)+SUMIF(UW!$E$188:$O$188,AH$14,UW!$D$205:$O$205))*AH65</f>
        <v>0</v>
      </c>
      <c r="AI66" s="1635">
        <f ca="1">(SUMIF(UW!$E$188:$O$188,Val!AI$14,UW!$E$204:$O$204)+SUMIF(UW!$E$188:$O$188,AI$14,UW!$D$205:$O$205))*AI65</f>
        <v>0</v>
      </c>
      <c r="AJ66" s="1635">
        <f ca="1">(SUMIF(UW!$E$188:$O$188,Val!AJ$14,UW!$E$204:$O$204)+SUMIF(UW!$E$188:$O$188,AJ$14,UW!$D$205:$O$205))*AJ65</f>
        <v>0</v>
      </c>
      <c r="AK66" s="1635">
        <f ca="1">(SUMIF(UW!$E$188:$O$188,Val!AK$14,UW!$E$204:$O$204)+SUMIF(UW!$E$188:$O$188,AK$14,UW!$D$205:$O$205))*AK65</f>
        <v>0</v>
      </c>
      <c r="AL66" s="1635">
        <f ca="1">(SUMIF(UW!$E$188:$O$188,Val!AL$14,UW!$E$204:$O$204)+SUMIF(UW!$E$188:$O$188,AL$14,UW!$D$205:$O$205))*AL65</f>
        <v>0</v>
      </c>
      <c r="AM66" s="1635">
        <f ca="1">(SUMIF(UW!$E$188:$O$188,Val!AM$14,UW!$E$204:$O$204)+SUMIF(UW!$E$188:$O$188,AM$14,UW!$D$205:$O$205))*AM65</f>
        <v>0</v>
      </c>
      <c r="AN66" s="1635">
        <f ca="1">(SUMIF(UW!$E$188:$O$188,Val!AN$14,UW!$E$204:$O$204)+SUMIF(UW!$E$188:$O$188,AN$14,UW!$D$205:$O$205))*AN65</f>
        <v>0</v>
      </c>
      <c r="AO66" s="1635">
        <f ca="1">(SUMIF(UW!$E$188:$O$188,Val!AO$14,UW!$E$204:$O$204)+SUMIF(UW!$E$188:$O$188,AO$14,UW!$D$205:$O$205))*AO65</f>
        <v>0</v>
      </c>
      <c r="AP66" s="1635">
        <f ca="1">(SUMIF(UW!$E$188:$O$188,Val!AP$14,UW!$E$204:$O$204)+SUMIF(UW!$E$188:$O$188,AP$14,UW!$D$205:$O$205))*AP65</f>
        <v>0</v>
      </c>
      <c r="AQ66" s="1635">
        <f ca="1">(SUMIF(UW!$E$188:$O$188,Val!AQ$14,UW!$E$204:$O$204)+SUMIF(UW!$E$188:$O$188,AQ$14,UW!$D$205:$O$205))*AQ65</f>
        <v>0</v>
      </c>
      <c r="AR66" s="1635">
        <f ca="1">(SUMIF(UW!$E$188:$O$188,Val!AR$14,UW!$E$204:$O$204)+SUMIF(UW!$E$188:$O$188,AR$14,UW!$D$205:$O$205))*AR65</f>
        <v>0</v>
      </c>
      <c r="AS66" s="1635">
        <f ca="1">(SUMIF(UW!$E$188:$O$188,Val!AS$14,UW!$E$204:$O$204)+SUMIF(UW!$E$188:$O$188,AS$14,UW!$D$205:$O$205))*AS65</f>
        <v>0</v>
      </c>
      <c r="AT66" s="1635">
        <f ca="1">(SUMIF(UW!$E$188:$O$188,Val!AT$14,UW!$E$204:$O$204)+SUMIF(UW!$E$188:$O$188,AT$14,UW!$D$205:$O$205))*AT65</f>
        <v>0</v>
      </c>
      <c r="AU66" s="1635">
        <f ca="1">(SUMIF(UW!$E$188:$O$188,Val!AU$14,UW!$E$204:$O$204)+SUMIF(UW!$E$188:$O$188,AU$14,UW!$D$205:$O$205))*AU65</f>
        <v>0</v>
      </c>
      <c r="AV66" s="1635">
        <f ca="1">(SUMIF(UW!$E$188:$O$188,Val!AV$14,UW!$E$204:$O$204)+SUMIF(UW!$E$188:$O$188,AV$14,UW!$D$205:$O$205))*AV65</f>
        <v>0</v>
      </c>
      <c r="AW66" s="1635">
        <f ca="1">(SUMIF(UW!$E$188:$O$188,Val!AW$14,UW!$E$204:$O$204)+SUMIF(UW!$E$188:$O$188,AW$14,UW!$D$205:$O$205))*AW65</f>
        <v>0</v>
      </c>
      <c r="AX66" s="1635">
        <f ca="1">(SUMIF(UW!$E$188:$O$188,Val!AX$14,UW!$E$204:$O$204)+SUMIF(UW!$E$188:$O$188,AX$14,UW!$D$205:$O$205))*AX65</f>
        <v>0</v>
      </c>
      <c r="AY66" s="1635">
        <f ca="1">(SUMIF(UW!$E$188:$O$188,Val!AY$14,UW!$E$204:$O$204)+SUMIF(UW!$E$188:$O$188,AY$14,UW!$D$205:$O$205))*AY65</f>
        <v>0</v>
      </c>
      <c r="AZ66" s="1635">
        <f ca="1">(SUMIF(UW!$E$188:$O$188,Val!AZ$14,UW!$E$204:$O$204)+SUMIF(UW!$E$188:$O$188,AZ$14,UW!$D$205:$O$205))*AZ65</f>
        <v>0</v>
      </c>
      <c r="BA66" s="1635">
        <f ca="1">(SUMIF(UW!$E$188:$O$188,Val!BA$14,UW!$E$204:$O$204)+SUMIF(UW!$E$188:$O$188,BA$14,UW!$D$205:$O$205))*BA65</f>
        <v>0</v>
      </c>
      <c r="BB66" s="1635">
        <f ca="1">(SUMIF(UW!$E$188:$O$188,Val!BB$14,UW!$E$204:$O$204)+SUMIF(UW!$E$188:$O$188,BB$14,UW!$D$205:$O$205))*BB65</f>
        <v>0</v>
      </c>
      <c r="BC66" s="1635">
        <f ca="1">(SUMIF(UW!$E$188:$O$188,Val!BC$14,UW!$E$204:$O$204)+SUMIF(UW!$E$188:$O$188,BC$14,UW!$D$205:$O$205))*BC65</f>
        <v>0</v>
      </c>
      <c r="BD66" s="1635">
        <f ca="1">(SUMIF(UW!$E$188:$O$188,Val!BD$14,UW!$E$204:$O$204)+SUMIF(UW!$E$188:$O$188,BD$14,UW!$D$205:$O$205))*BD65</f>
        <v>0</v>
      </c>
      <c r="BE66" s="1635">
        <f ca="1">(SUMIF(UW!$E$188:$O$188,Val!BE$14,UW!$E$204:$O$204)+SUMIF(UW!$E$188:$O$188,BE$14,UW!$D$205:$O$205))*BE65</f>
        <v>0</v>
      </c>
      <c r="BF66" s="1635">
        <f ca="1">(SUMIF(UW!$E$188:$O$188,Val!BF$14,UW!$E$204:$O$204)+SUMIF(UW!$E$188:$O$188,BF$14,UW!$D$205:$O$205))*BF65</f>
        <v>0</v>
      </c>
      <c r="BG66" s="1635">
        <f ca="1">(SUMIF(UW!$E$188:$O$188,Val!BG$14,UW!$E$204:$O$204)+SUMIF(UW!$E$188:$O$188,BG$14,UW!$D$205:$O$205))*BG65</f>
        <v>0</v>
      </c>
      <c r="BH66" s="1635">
        <f ca="1">(SUMIF(UW!$E$188:$O$188,Val!BH$14,UW!$E$204:$O$204)+SUMIF(UW!$E$188:$O$188,BH$14,UW!$D$205:$O$205))*BH65</f>
        <v>0</v>
      </c>
      <c r="BI66" s="1635">
        <f ca="1">(SUMIF(UW!$E$188:$O$188,Val!BI$14,UW!$E$204:$O$204)+SUMIF(UW!$E$188:$O$188,BI$14,UW!$D$205:$O$205))*BI65</f>
        <v>0</v>
      </c>
      <c r="BJ66" s="1635">
        <f ca="1">(SUMIF(UW!$E$188:$O$188,Val!BJ$14,UW!$E$204:$O$204)+SUMIF(UW!$E$188:$O$188,BJ$14,UW!$D$205:$O$205))*BJ65</f>
        <v>0</v>
      </c>
      <c r="BK66" s="1635">
        <f ca="1">(SUMIF(UW!$E$188:$O$188,Val!BK$14,UW!$E$204:$O$204)+SUMIF(UW!$E$188:$O$188,BK$14,UW!$D$205:$O$205))*BK65</f>
        <v>0</v>
      </c>
      <c r="BL66" s="1635">
        <f ca="1">(SUMIF(UW!$E$188:$O$188,Val!BL$14,UW!$E$204:$O$204)+SUMIF(UW!$E$188:$O$188,BL$14,UW!$D$205:$O$205))*BL65</f>
        <v>0</v>
      </c>
      <c r="BM66" s="1635">
        <f ca="1">(SUMIF(UW!$E$188:$O$188,Val!BM$14,UW!$E$204:$O$204)+SUMIF(UW!$E$188:$O$188,BM$14,UW!$D$205:$O$205))*BM65</f>
        <v>0</v>
      </c>
      <c r="BN66" s="1635">
        <f ca="1">(SUMIF(UW!$E$188:$O$188,Val!BN$14,UW!$E$204:$O$204)+SUMIF(UW!$E$188:$O$188,BN$14,UW!$D$205:$O$205))*BN65</f>
        <v>0</v>
      </c>
      <c r="BO66" s="1635">
        <f ca="1">(SUMIF(UW!$E$188:$O$188,Val!BO$14,UW!$E$204:$O$204)+SUMIF(UW!$E$188:$O$188,BO$14,UW!$D$205:$O$205))*BO65</f>
        <v>0</v>
      </c>
      <c r="BP66" s="1635">
        <f ca="1">(SUMIF(UW!$E$188:$O$188,Val!BP$14,UW!$E$204:$O$204)+SUMIF(UW!$E$188:$O$188,BP$14,UW!$D$205:$O$205))*BP65</f>
        <v>0</v>
      </c>
      <c r="BQ66" s="1635">
        <f ca="1">(SUMIF(UW!$E$188:$O$188,Val!BQ$14,UW!$E$204:$O$204)+SUMIF(UW!$E$188:$O$188,BQ$14,UW!$D$205:$O$205))*BQ65</f>
        <v>0</v>
      </c>
      <c r="BR66" s="1635">
        <f ca="1">(SUMIF(UW!$E$188:$O$188,Val!BR$14,UW!$E$204:$O$204)+SUMIF(UW!$E$188:$O$188,BR$14,UW!$D$205:$O$205))*BR65</f>
        <v>0</v>
      </c>
      <c r="BS66" s="1635">
        <f ca="1">(SUMIF(UW!$E$188:$O$188,Val!BS$14,UW!$E$204:$O$204)+SUMIF(UW!$E$188:$O$188,BS$14,UW!$D$205:$O$205))*BS65</f>
        <v>0</v>
      </c>
      <c r="BT66" s="1635">
        <f ca="1">(SUMIF(UW!$E$188:$O$188,Val!BT$14,UW!$E$204:$O$204)+SUMIF(UW!$E$188:$O$188,BT$14,UW!$D$205:$O$205))*BT65</f>
        <v>0</v>
      </c>
      <c r="BU66" s="1635">
        <f ca="1">(SUMIF(UW!$E$188:$O$188,Val!BU$14,UW!$E$204:$O$204)+SUMIF(UW!$E$188:$O$188,BU$14,UW!$D$205:$O$205))*BU65</f>
        <v>0</v>
      </c>
      <c r="BV66" s="1635">
        <f ca="1">(SUMIF(UW!$E$188:$O$188,Val!BV$14,UW!$E$204:$O$204)+SUMIF(UW!$E$188:$O$188,BV$14,UW!$D$205:$O$205))*BV65</f>
        <v>0</v>
      </c>
      <c r="BW66" s="1635">
        <f ca="1">(SUMIF(UW!$E$188:$O$188,Val!BW$14,UW!$E$204:$O$204)+SUMIF(UW!$E$188:$O$188,BW$14,UW!$D$205:$O$205))*BW65</f>
        <v>0</v>
      </c>
      <c r="BX66" s="1635">
        <f ca="1">(SUMIF(UW!$E$188:$O$188,Val!BX$14,UW!$E$204:$O$204)+SUMIF(UW!$E$188:$O$188,BX$14,UW!$D$205:$O$205))*BX65</f>
        <v>0</v>
      </c>
      <c r="BY66" s="1635">
        <f ca="1">(SUMIF(UW!$E$188:$O$188,Val!BY$14,UW!$E$204:$O$204)+SUMIF(UW!$E$188:$O$188,BY$14,UW!$D$205:$O$205))*BY65</f>
        <v>0</v>
      </c>
      <c r="BZ66" s="1635">
        <f ca="1">(SUMIF(UW!$E$188:$O$188,Val!BZ$14,UW!$E$204:$O$204)+SUMIF(UW!$E$188:$O$188,BZ$14,UW!$D$205:$O$205))*BZ65</f>
        <v>0</v>
      </c>
      <c r="CA66" s="1635">
        <f ca="1">(SUMIF(UW!$E$188:$O$188,Val!CA$14,UW!$E$204:$O$204)+SUMIF(UW!$E$188:$O$188,CA$14,UW!$D$205:$O$205))*CA65</f>
        <v>0</v>
      </c>
      <c r="CB66" s="1635">
        <f ca="1">(SUMIF(UW!$E$188:$O$188,Val!CB$14,UW!$E$204:$O$204)+SUMIF(UW!$E$188:$O$188,CB$14,UW!$D$205:$O$205))*CB65</f>
        <v>0</v>
      </c>
      <c r="CC66" s="1635">
        <f ca="1">(SUMIF(UW!$E$188:$O$188,Val!CC$14,UW!$E$204:$O$204)+SUMIF(UW!$E$188:$O$188,CC$14,UW!$D$205:$O$205))*CC65</f>
        <v>0</v>
      </c>
      <c r="CD66" s="1635">
        <f ca="1">(SUMIF(UW!$E$188:$O$188,Val!CD$14,UW!$E$204:$O$204)+SUMIF(UW!$E$188:$O$188,CD$14,UW!$D$205:$O$205))*CD65</f>
        <v>0</v>
      </c>
      <c r="CE66" s="1635">
        <f ca="1">(SUMIF(UW!$E$188:$O$188,Val!CE$14,UW!$E$204:$O$204)+SUMIF(UW!$E$188:$O$188,CE$14,UW!$D$205:$O$205))*CE65</f>
        <v>0</v>
      </c>
      <c r="CF66" s="1635">
        <f ca="1">(SUMIF(UW!$E$188:$O$188,Val!CF$14,UW!$E$204:$O$204)+SUMIF(UW!$E$188:$O$188,CF$14,UW!$D$205:$O$205))*CF65</f>
        <v>0</v>
      </c>
      <c r="CG66" s="1635">
        <f ca="1">(SUMIF(UW!$E$188:$O$188,Val!CG$14,UW!$E$204:$O$204)+SUMIF(UW!$E$188:$O$188,CG$14,UW!$D$205:$O$205))*CG65</f>
        <v>0</v>
      </c>
      <c r="CH66" s="1635">
        <f ca="1">(SUMIF(UW!$E$188:$O$188,Val!CH$14,UW!$E$204:$O$204)+SUMIF(UW!$E$188:$O$188,CH$14,UW!$D$205:$O$205))*CH65</f>
        <v>0</v>
      </c>
      <c r="CI66" s="1635">
        <f ca="1">(SUMIF(UW!$E$188:$O$188,Val!CI$14,UW!$E$204:$O$204)+SUMIF(UW!$E$188:$O$188,CI$14,UW!$D$205:$O$205))*CI65</f>
        <v>0</v>
      </c>
      <c r="CJ66" s="1635">
        <f ca="1">(SUMIF(UW!$E$188:$O$188,Val!CJ$14,UW!$E$204:$O$204)+SUMIF(UW!$E$188:$O$188,CJ$14,UW!$D$205:$O$205))*CJ65</f>
        <v>0</v>
      </c>
      <c r="CK66" s="1635">
        <f ca="1">(SUMIF(UW!$E$188:$O$188,Val!CK$14,UW!$E$204:$O$204)+SUMIF(UW!$E$188:$O$188,CK$14,UW!$D$205:$O$205))*CK65</f>
        <v>0</v>
      </c>
      <c r="CL66" s="1635">
        <f ca="1">(SUMIF(UW!$E$188:$O$188,Val!CL$14,UW!$E$204:$O$204)+SUMIF(UW!$E$188:$O$188,CL$14,UW!$D$205:$O$205))*CL65</f>
        <v>0</v>
      </c>
      <c r="CM66" s="1635">
        <f ca="1">(SUMIF(UW!$E$188:$O$188,Val!CM$14,UW!$E$204:$O$204)+SUMIF(UW!$E$188:$O$188,CM$14,UW!$D$205:$O$205))*CM65</f>
        <v>0</v>
      </c>
      <c r="CN66" s="1635">
        <f ca="1">(SUMIF(UW!$E$188:$O$188,Val!CN$14,UW!$E$204:$O$204)+SUMIF(UW!$E$188:$O$188,CN$14,UW!$D$205:$O$205))*CN65</f>
        <v>0</v>
      </c>
      <c r="CO66" s="1635">
        <f ca="1">(SUMIF(UW!$E$188:$O$188,Val!CO$14,UW!$E$204:$O$204)+SUMIF(UW!$E$188:$O$188,CO$14,UW!$D$205:$O$205))*CO65</f>
        <v>0</v>
      </c>
      <c r="CP66" s="1635">
        <f ca="1">(SUMIF(UW!$E$188:$O$188,Val!CP$14,UW!$E$204:$O$204)+SUMIF(UW!$E$188:$O$188,CP$14,UW!$D$205:$O$205))*CP65</f>
        <v>0</v>
      </c>
      <c r="CQ66" s="1635">
        <f ca="1">(SUMIF(UW!$E$188:$O$188,Val!CQ$14,UW!$E$204:$O$204)+SUMIF(UW!$E$188:$O$188,CQ$14,UW!$D$205:$O$205))*CQ65</f>
        <v>0</v>
      </c>
      <c r="CR66" s="1635">
        <f ca="1">(SUMIF(UW!$E$188:$O$188,Val!CR$14,UW!$E$204:$O$204)+SUMIF(UW!$E$188:$O$188,CR$14,UW!$D$205:$O$205))*CR65</f>
        <v>0</v>
      </c>
      <c r="CS66" s="1635">
        <f ca="1">(SUMIF(UW!$E$188:$O$188,Val!CS$14,UW!$E$204:$O$204)+SUMIF(UW!$E$188:$O$188,CS$14,UW!$D$205:$O$205))*CS65</f>
        <v>0</v>
      </c>
      <c r="CT66" s="1635">
        <f ca="1">(SUMIF(UW!$E$188:$O$188,Val!CT$14,UW!$E$204:$O$204)+SUMIF(UW!$E$188:$O$188,CT$14,UW!$D$205:$O$205))*CT65</f>
        <v>0</v>
      </c>
      <c r="CU66" s="1635">
        <f ca="1">(SUMIF(UW!$E$188:$O$188,Val!CU$14,UW!$E$204:$O$204)+SUMIF(UW!$E$188:$O$188,CU$14,UW!$D$205:$O$205))*CU65</f>
        <v>0</v>
      </c>
      <c r="CV66" s="1635">
        <f ca="1">(SUMIF(UW!$E$188:$O$188,Val!CV$14,UW!$E$204:$O$204)+SUMIF(UW!$E$188:$O$188,CV$14,UW!$D$205:$O$205))*CV65</f>
        <v>0</v>
      </c>
      <c r="CW66" s="1635">
        <f ca="1">(SUMIF(UW!$E$188:$O$188,Val!CW$14,UW!$E$204:$O$204)+SUMIF(UW!$E$188:$O$188,CW$14,UW!$D$205:$O$205))*CW65</f>
        <v>0</v>
      </c>
      <c r="CX66" s="1635">
        <f ca="1">(SUMIF(UW!$E$188:$O$188,Val!CX$14,UW!$E$204:$O$204)+SUMIF(UW!$E$188:$O$188,CX$14,UW!$D$205:$O$205))*CX65</f>
        <v>0</v>
      </c>
      <c r="CY66" s="1635">
        <f ca="1">(SUMIF(UW!$E$188:$O$188,Val!CY$14,UW!$E$204:$O$204)+SUMIF(UW!$E$188:$O$188,CY$14,UW!$D$205:$O$205))*CY65</f>
        <v>0</v>
      </c>
      <c r="CZ66" s="1635">
        <f ca="1">(SUMIF(UW!$E$188:$O$188,Val!CZ$14,UW!$E$204:$O$204)+SUMIF(UW!$E$188:$O$188,CZ$14,UW!$D$205:$O$205))*CZ65</f>
        <v>0</v>
      </c>
      <c r="DA66" s="1635">
        <f ca="1">(SUMIF(UW!$E$188:$O$188,Val!DA$14,UW!$E$204:$O$204)+SUMIF(UW!$E$188:$O$188,DA$14,UW!$D$205:$O$205))*DA65</f>
        <v>0</v>
      </c>
      <c r="DB66" s="1635">
        <f ca="1">(SUMIF(UW!$E$188:$O$188,Val!DB$14,UW!$E$204:$O$204)+SUMIF(UW!$E$188:$O$188,DB$14,UW!$D$205:$O$205))*DB65</f>
        <v>0</v>
      </c>
      <c r="DC66" s="1635">
        <f ca="1">(SUMIF(UW!$E$188:$O$188,Val!DC$14,UW!$E$204:$O$204)+SUMIF(UW!$E$188:$O$188,DC$14,UW!$D$205:$O$205))*DC65</f>
        <v>0</v>
      </c>
      <c r="DD66" s="1635">
        <f ca="1">(SUMIF(UW!$E$188:$O$188,Val!DD$14,UW!$E$204:$O$204)+SUMIF(UW!$E$188:$O$188,DD$14,UW!$D$205:$O$205))*DD65</f>
        <v>0</v>
      </c>
      <c r="DE66" s="1635">
        <f ca="1">(SUMIF(UW!$E$188:$O$188,Val!DE$14,UW!$E$204:$O$204)+SUMIF(UW!$E$188:$O$188,DE$14,UW!$D$205:$O$205))*DE65</f>
        <v>0</v>
      </c>
      <c r="DF66" s="1635">
        <f ca="1">(SUMIF(UW!$E$188:$O$188,Val!DF$14,UW!$E$204:$O$204)+SUMIF(UW!$E$188:$O$188,DF$14,UW!$D$205:$O$205))*DF65</f>
        <v>0</v>
      </c>
      <c r="DG66" s="1635">
        <f ca="1">(SUMIF(UW!$E$188:$O$188,Val!DG$14,UW!$E$204:$O$204)+SUMIF(UW!$E$188:$O$188,DG$14,UW!$D$205:$O$205))*DG65</f>
        <v>0</v>
      </c>
      <c r="DH66" s="1635">
        <f ca="1">(SUMIF(UW!$E$188:$O$188,Val!DH$14,UW!$E$204:$O$204)+SUMIF(UW!$E$188:$O$188,DH$14,UW!$D$205:$O$205))*DH65</f>
        <v>0</v>
      </c>
      <c r="DI66" s="1635">
        <f ca="1">(SUMIF(UW!$E$188:$O$188,Val!DI$14,UW!$E$204:$O$204)+SUMIF(UW!$E$188:$O$188,DI$14,UW!$D$205:$O$205))*DI65</f>
        <v>0</v>
      </c>
      <c r="DJ66" s="1635">
        <f ca="1">(SUMIF(UW!$E$188:$O$188,Val!DJ$14,UW!$E$204:$O$204)+SUMIF(UW!$E$188:$O$188,DJ$14,UW!$D$205:$O$205))*DJ65</f>
        <v>0</v>
      </c>
      <c r="DK66" s="1635">
        <f ca="1">(SUMIF(UW!$E$188:$O$188,Val!DK$14,UW!$E$204:$O$204)+SUMIF(UW!$E$188:$O$188,DK$14,UW!$D$205:$O$205))*DK65</f>
        <v>0</v>
      </c>
      <c r="DL66" s="1635">
        <f ca="1">(SUMIF(UW!$E$188:$O$188,Val!DL$14,UW!$E$204:$O$204)+SUMIF(UW!$E$188:$O$188,DL$14,UW!$D$205:$O$205))*DL65</f>
        <v>0</v>
      </c>
      <c r="DM66" s="1635">
        <f ca="1">(SUMIF(UW!$E$188:$O$188,Val!DM$14,UW!$E$204:$O$204)+SUMIF(UW!$E$188:$O$188,DM$14,UW!$D$205:$O$205))*DM65</f>
        <v>0</v>
      </c>
      <c r="DN66" s="1635">
        <f ca="1">(SUMIF(UW!$E$188:$O$188,Val!DN$14,UW!$E$204:$O$204)+SUMIF(UW!$E$188:$O$188,DN$14,UW!$D$205:$O$205))*DN65</f>
        <v>0</v>
      </c>
      <c r="DO66" s="1635">
        <f ca="1">(SUMIF(UW!$E$188:$O$188,Val!DO$14,UW!$E$204:$O$204)+SUMIF(UW!$E$188:$O$188,DO$14,UW!$D$205:$O$205))*DO65</f>
        <v>0</v>
      </c>
      <c r="DP66" s="1635">
        <f ca="1">(SUMIF(UW!$E$188:$O$188,Val!DP$14,UW!$E$204:$O$204)+SUMIF(UW!$E$188:$O$188,DP$14,UW!$D$205:$O$205))*DP65</f>
        <v>0</v>
      </c>
      <c r="DQ66" s="1635">
        <f ca="1">(SUMIF(UW!$E$188:$O$188,Val!DQ$14,UW!$E$204:$O$204)+SUMIF(UW!$E$188:$O$188,DQ$14,UW!$D$205:$O$205))*DQ65</f>
        <v>0</v>
      </c>
      <c r="DR66" s="1635">
        <f ca="1">(SUMIF(UW!$E$188:$O$188,Val!DR$14,UW!$E$204:$O$204)+SUMIF(UW!$E$188:$O$188,DR$14,UW!$D$205:$O$205))*DR65</f>
        <v>0</v>
      </c>
      <c r="DS66" s="1635">
        <f ca="1">(SUMIF(UW!$E$188:$O$188,Val!DS$14,UW!$E$204:$O$204)+SUMIF(UW!$E$188:$O$188,DS$14,UW!$D$205:$O$205))*DS65</f>
        <v>0</v>
      </c>
      <c r="DT66" s="1635">
        <f ca="1">(SUMIF(UW!$E$188:$O$188,Val!DT$14,UW!$E$204:$O$204)+SUMIF(UW!$E$188:$O$188,DT$14,UW!$D$205:$O$205))*DT65</f>
        <v>0</v>
      </c>
      <c r="DU66" s="1635">
        <f ca="1">(SUMIF(UW!$E$188:$O$188,Val!DU$14,UW!$E$204:$O$204)+SUMIF(UW!$E$188:$O$188,DU$14,UW!$D$205:$O$205))*DU65</f>
        <v>0</v>
      </c>
      <c r="DV66" s="1635">
        <f ca="1">(SUMIF(UW!$E$188:$O$188,Val!DV$14,UW!$E$204:$O$204)+SUMIF(UW!$E$188:$O$188,DV$14,UW!$D$205:$O$205))*DV65</f>
        <v>0</v>
      </c>
      <c r="DW66" s="1635">
        <f ca="1">(SUMIF(UW!$E$188:$O$188,Val!DW$14,UW!$E$204:$O$204)+SUMIF(UW!$E$188:$O$188,DW$14,UW!$D$205:$O$205))*DW65</f>
        <v>0</v>
      </c>
      <c r="DX66" s="1635">
        <f ca="1">(SUMIF(UW!$E$188:$O$188,Val!DX$14,UW!$E$204:$O$204)+SUMIF(UW!$E$188:$O$188,DX$14,UW!$D$205:$O$205))*DX65</f>
        <v>0</v>
      </c>
      <c r="DY66" s="1635">
        <f ca="1">(SUMIF(UW!$E$188:$O$188,Val!DY$14,UW!$E$204:$O$204)+SUMIF(UW!$E$188:$O$188,DY$14,UW!$D$205:$O$205))*DY65</f>
        <v>0</v>
      </c>
      <c r="DZ66" s="1635">
        <f ca="1">(SUMIF(UW!$E$188:$O$188,Val!DZ$14,UW!$E$204:$O$204)+SUMIF(UW!$E$188:$O$188,DZ$14,UW!$D$205:$O$205))*DZ65</f>
        <v>0</v>
      </c>
      <c r="EA66" s="1635">
        <f ca="1">(SUMIF(UW!$E$188:$O$188,Val!EA$14,UW!$E$204:$O$204)+SUMIF(UW!$E$188:$O$188,EA$14,UW!$D$205:$O$205))*EA65</f>
        <v>0</v>
      </c>
      <c r="EB66" s="1635">
        <f ca="1">(SUMIF(UW!$E$188:$O$188,Val!EB$14,UW!$E$204:$O$204)+SUMIF(UW!$E$188:$O$188,EB$14,UW!$D$205:$O$205))*EB65</f>
        <v>0</v>
      </c>
      <c r="EC66" s="1635">
        <f ca="1">(SUMIF(UW!$E$188:$O$188,Val!EC$14,UW!$E$204:$O$204)+SUMIF(UW!$E$188:$O$188,EC$14,UW!$D$205:$O$205))*EC65</f>
        <v>0</v>
      </c>
      <c r="ED66" s="1635">
        <f ca="1">(SUMIF(UW!$E$188:$O$188,Val!ED$14,UW!$E$204:$O$204)+SUMIF(UW!$E$188:$O$188,ED$14,UW!$D$205:$O$205))*ED65</f>
        <v>0</v>
      </c>
      <c r="EE66" s="1635">
        <f ca="1">(SUMIF(UW!$E$188:$O$188,Val!EE$14,UW!$E$204:$O$204)+SUMIF(UW!$E$188:$O$188,EE$14,UW!$D$205:$O$205))*EE65</f>
        <v>0</v>
      </c>
      <c r="EF66" s="1833"/>
      <c r="EG66" s="1833"/>
    </row>
    <row r="67" spans="2:137">
      <c r="B67" s="60"/>
      <c r="D67" s="1635"/>
      <c r="E67" s="1635"/>
      <c r="F67" s="1635"/>
      <c r="G67" s="1635"/>
      <c r="H67" s="1635"/>
      <c r="I67" s="1635"/>
      <c r="J67" s="1635"/>
      <c r="K67" s="1635"/>
      <c r="L67" s="1635"/>
      <c r="M67" s="1635"/>
      <c r="N67" s="1635"/>
      <c r="O67" s="1635"/>
      <c r="P67" s="1635"/>
      <c r="Q67" s="1635"/>
      <c r="R67" s="1635"/>
      <c r="S67" s="1635"/>
      <c r="T67" s="1635"/>
      <c r="U67" s="1635"/>
      <c r="V67" s="1635"/>
      <c r="W67" s="1635"/>
      <c r="X67" s="1635"/>
      <c r="Y67" s="1635"/>
      <c r="Z67" s="1635"/>
      <c r="AA67" s="1635"/>
      <c r="AB67" s="1635"/>
      <c r="AC67" s="1635"/>
      <c r="AD67" s="1635"/>
      <c r="AE67" s="1635"/>
      <c r="AF67" s="1635"/>
      <c r="AG67" s="1635"/>
      <c r="AH67" s="1635"/>
      <c r="AI67" s="1635"/>
      <c r="AJ67" s="1635"/>
      <c r="AK67" s="1635"/>
      <c r="AL67" s="1635"/>
      <c r="AM67" s="1635"/>
      <c r="AN67" s="1635"/>
      <c r="AO67" s="1635"/>
      <c r="AP67" s="1635"/>
      <c r="AQ67" s="1635"/>
      <c r="AR67" s="1635"/>
      <c r="AS67" s="1635"/>
      <c r="AT67" s="1635"/>
      <c r="AU67" s="1635"/>
      <c r="AV67" s="1635"/>
      <c r="AW67" s="1635"/>
      <c r="AX67" s="1635"/>
      <c r="AY67" s="1635"/>
      <c r="AZ67" s="1635"/>
      <c r="BA67" s="1635"/>
      <c r="BB67" s="1635"/>
      <c r="BC67" s="1635"/>
      <c r="BD67" s="1635"/>
      <c r="BE67" s="1635"/>
      <c r="BF67" s="1635"/>
      <c r="BG67" s="1635"/>
      <c r="BH67" s="1635"/>
      <c r="BI67" s="1635"/>
      <c r="BJ67" s="1635"/>
      <c r="BK67" s="1635"/>
      <c r="BL67" s="1635"/>
      <c r="BM67" s="1635"/>
      <c r="BN67" s="1635"/>
      <c r="BO67" s="1635"/>
      <c r="BP67" s="1635"/>
      <c r="BQ67" s="1635"/>
      <c r="BR67" s="1635"/>
      <c r="BS67" s="1635"/>
      <c r="BT67" s="1635"/>
      <c r="BU67" s="1635"/>
      <c r="BV67" s="1635"/>
      <c r="BW67" s="1635"/>
      <c r="BX67" s="1635"/>
      <c r="BY67" s="1635"/>
      <c r="BZ67" s="1635"/>
      <c r="CA67" s="1635"/>
      <c r="CB67" s="1635"/>
      <c r="CC67" s="1635"/>
      <c r="CD67" s="1635"/>
      <c r="CE67" s="1635"/>
      <c r="CF67" s="1635"/>
      <c r="CG67" s="1635"/>
      <c r="CH67" s="1635"/>
      <c r="CI67" s="1635"/>
      <c r="CJ67" s="1635"/>
      <c r="CK67" s="1635"/>
      <c r="CL67" s="1635"/>
      <c r="CM67" s="1635"/>
      <c r="CN67" s="1635"/>
      <c r="CO67" s="1635"/>
      <c r="CP67" s="1635"/>
      <c r="CQ67" s="1635"/>
      <c r="CR67" s="1635"/>
      <c r="CS67" s="1635"/>
      <c r="CT67" s="1635"/>
      <c r="CU67" s="1635"/>
      <c r="CV67" s="1635"/>
      <c r="CW67" s="1635"/>
      <c r="CX67" s="1635"/>
      <c r="CY67" s="1635"/>
      <c r="CZ67" s="1635"/>
      <c r="DA67" s="1635"/>
      <c r="DB67" s="1635"/>
      <c r="DC67" s="1635"/>
      <c r="DD67" s="1635"/>
      <c r="DE67" s="1635"/>
      <c r="DF67" s="1635"/>
      <c r="DG67" s="1635"/>
      <c r="DH67" s="1635"/>
      <c r="DI67" s="1635"/>
      <c r="DJ67" s="1635"/>
      <c r="DK67" s="1635"/>
      <c r="DL67" s="1635"/>
      <c r="DM67" s="1635"/>
      <c r="DN67" s="1635"/>
      <c r="DO67" s="1635"/>
      <c r="DP67" s="1635"/>
      <c r="DQ67" s="1635"/>
      <c r="DR67" s="1635"/>
      <c r="DS67" s="1635"/>
      <c r="DT67" s="1635"/>
      <c r="DU67" s="1635"/>
      <c r="DV67" s="1635"/>
      <c r="DW67" s="1635"/>
      <c r="DX67" s="1635"/>
      <c r="DY67" s="1635"/>
      <c r="DZ67" s="1635"/>
      <c r="EA67" s="1635"/>
      <c r="EB67" s="1635"/>
      <c r="EC67" s="1635"/>
      <c r="ED67" s="1635"/>
      <c r="EE67" s="1635"/>
      <c r="EF67" s="1833"/>
      <c r="EG67" s="1833"/>
    </row>
    <row r="68" spans="2:137">
      <c r="B68" s="60" t="s">
        <v>444</v>
      </c>
      <c r="D68" s="1635"/>
      <c r="E68" s="1635"/>
      <c r="F68" s="1635"/>
      <c r="G68" s="1635"/>
      <c r="H68" s="1635"/>
      <c r="I68" s="1635"/>
      <c r="J68" s="1635"/>
      <c r="K68" s="1635"/>
      <c r="L68" s="1635"/>
      <c r="M68" s="1635"/>
      <c r="N68" s="1635"/>
      <c r="O68" s="1635"/>
      <c r="P68" s="1635"/>
      <c r="Q68" s="1635"/>
      <c r="R68" s="1635"/>
      <c r="S68" s="1635"/>
      <c r="T68" s="1635"/>
      <c r="U68" s="1635"/>
      <c r="V68" s="1635"/>
      <c r="W68" s="1635"/>
      <c r="X68" s="1635"/>
      <c r="Y68" s="1635"/>
      <c r="Z68" s="1635"/>
      <c r="AA68" s="1635"/>
      <c r="AB68" s="1635"/>
      <c r="AC68" s="1635"/>
      <c r="AD68" s="1635"/>
      <c r="AE68" s="1635"/>
      <c r="AF68" s="1635"/>
      <c r="AG68" s="1635"/>
      <c r="AH68" s="1635"/>
      <c r="AI68" s="1635"/>
      <c r="AJ68" s="1635"/>
      <c r="AK68" s="1635"/>
      <c r="AL68" s="1635"/>
      <c r="AM68" s="1635"/>
      <c r="AN68" s="1635"/>
      <c r="AO68" s="1635"/>
      <c r="AP68" s="1635"/>
      <c r="AQ68" s="1635"/>
      <c r="AR68" s="1635"/>
      <c r="AS68" s="1635"/>
      <c r="AT68" s="1635"/>
      <c r="AU68" s="1635"/>
      <c r="AV68" s="1635"/>
      <c r="AW68" s="1635"/>
      <c r="AX68" s="1635"/>
      <c r="AY68" s="1635"/>
      <c r="AZ68" s="1635"/>
      <c r="BA68" s="1635"/>
      <c r="BB68" s="1635"/>
      <c r="BC68" s="1635"/>
      <c r="BD68" s="1635"/>
      <c r="BE68" s="1635"/>
      <c r="BF68" s="1635"/>
      <c r="BG68" s="1635"/>
      <c r="BH68" s="1635"/>
      <c r="BI68" s="1635"/>
      <c r="BJ68" s="1635"/>
      <c r="BK68" s="1635"/>
      <c r="BL68" s="1635"/>
      <c r="BM68" s="1635"/>
      <c r="BN68" s="1635"/>
      <c r="BO68" s="1635"/>
      <c r="BP68" s="1635"/>
      <c r="BQ68" s="1635"/>
      <c r="BR68" s="1635"/>
      <c r="BS68" s="1635"/>
      <c r="BT68" s="1635"/>
      <c r="BU68" s="1635"/>
      <c r="BV68" s="1635"/>
      <c r="BW68" s="1635"/>
      <c r="BX68" s="1635"/>
      <c r="BY68" s="1635"/>
      <c r="BZ68" s="1635"/>
      <c r="CA68" s="1635"/>
      <c r="CB68" s="1635"/>
      <c r="CC68" s="1635"/>
      <c r="CD68" s="1635"/>
      <c r="CE68" s="1635"/>
      <c r="CF68" s="1635"/>
      <c r="CG68" s="1635"/>
      <c r="CH68" s="1635"/>
      <c r="CI68" s="1635"/>
      <c r="CJ68" s="1635"/>
      <c r="CK68" s="1635"/>
      <c r="CL68" s="1635"/>
      <c r="CM68" s="1635"/>
      <c r="CN68" s="1635"/>
      <c r="CO68" s="1635"/>
      <c r="CP68" s="1635"/>
      <c r="CQ68" s="1635"/>
      <c r="CR68" s="1635"/>
      <c r="CS68" s="1635"/>
      <c r="CT68" s="1635"/>
      <c r="CU68" s="1635"/>
      <c r="CV68" s="1635"/>
      <c r="CW68" s="1635"/>
      <c r="CX68" s="1635"/>
      <c r="CY68" s="1635"/>
      <c r="CZ68" s="1635"/>
      <c r="DA68" s="1635"/>
      <c r="DB68" s="1635"/>
      <c r="DC68" s="1635"/>
      <c r="DD68" s="1635"/>
      <c r="DE68" s="1635"/>
      <c r="DF68" s="1635"/>
      <c r="DG68" s="1635"/>
      <c r="DH68" s="1635"/>
      <c r="DI68" s="1635"/>
      <c r="DJ68" s="1635"/>
      <c r="DK68" s="1635"/>
      <c r="DL68" s="1635"/>
      <c r="DM68" s="1635"/>
      <c r="DN68" s="1635"/>
      <c r="DO68" s="1635"/>
      <c r="DP68" s="1635"/>
      <c r="DQ68" s="1635"/>
      <c r="DR68" s="1635"/>
      <c r="DS68" s="1635"/>
      <c r="DT68" s="1635"/>
      <c r="DU68" s="1635"/>
      <c r="DV68" s="1635"/>
      <c r="DW68" s="1635"/>
      <c r="DX68" s="1635"/>
      <c r="DY68" s="1635"/>
      <c r="DZ68" s="1635"/>
      <c r="EA68" s="1635"/>
      <c r="EB68" s="1635"/>
      <c r="EC68" s="1635"/>
      <c r="ED68" s="1635"/>
      <c r="EE68" s="1635"/>
      <c r="EF68" s="1833"/>
      <c r="EG68" s="1833"/>
    </row>
    <row r="69" spans="2:137">
      <c r="B69" s="60" t="str">
        <f>B49</f>
        <v>Management Fee</v>
      </c>
      <c r="D69" s="1635">
        <f ca="1">SUM(D65:D66)*UW!$J$54</f>
        <v>0</v>
      </c>
      <c r="E69" s="1635">
        <f ca="1">SUM(E65:E66)*UW!$J$54</f>
        <v>0</v>
      </c>
      <c r="F69" s="1635">
        <f ca="1">SUM(F65:F66)*UW!$J$54</f>
        <v>0</v>
      </c>
      <c r="G69" s="1635">
        <f ca="1">SUM(G65:G66)*UW!$J$54</f>
        <v>0</v>
      </c>
      <c r="H69" s="1635">
        <f ca="1">SUM(H65:H66)*UW!$J$54</f>
        <v>0</v>
      </c>
      <c r="I69" s="1635">
        <f ca="1">SUM(I65:I66)*UW!$J$54</f>
        <v>0</v>
      </c>
      <c r="J69" s="1635">
        <f ca="1">SUM(J65:J66)*UW!$J$54</f>
        <v>0</v>
      </c>
      <c r="K69" s="1635">
        <f ca="1">SUM(K65:K66)*UW!$J$54</f>
        <v>0</v>
      </c>
      <c r="L69" s="1635">
        <f ca="1">SUM(L65:L66)*UW!$J$54</f>
        <v>0</v>
      </c>
      <c r="M69" s="1635">
        <f ca="1">SUM(M65:M66)*UW!$J$54</f>
        <v>0</v>
      </c>
      <c r="N69" s="1635">
        <f ca="1">SUM(N65:N66)*UW!$J$54</f>
        <v>0</v>
      </c>
      <c r="O69" s="1635">
        <f ca="1">SUM(O65:O66)*UW!$J$54</f>
        <v>0</v>
      </c>
      <c r="P69" s="1635">
        <f ca="1">SUM(P65:P66)*UW!$J$54</f>
        <v>0</v>
      </c>
      <c r="Q69" s="1635">
        <f ca="1">SUM(Q65:Q66)*UW!$J$54</f>
        <v>0</v>
      </c>
      <c r="R69" s="1635">
        <f ca="1">SUM(R65:R66)*UW!$J$54</f>
        <v>0</v>
      </c>
      <c r="S69" s="1635">
        <f ca="1">SUM(S65:S66)*UW!$J$54</f>
        <v>0</v>
      </c>
      <c r="T69" s="1635">
        <f ca="1">SUM(T65:T66)*UW!$J$54</f>
        <v>0</v>
      </c>
      <c r="U69" s="1635">
        <f ca="1">SUM(U65:U66)*UW!$J$54</f>
        <v>0</v>
      </c>
      <c r="V69" s="1635">
        <f ca="1">SUM(V65:V66)*UW!$J$54</f>
        <v>0</v>
      </c>
      <c r="W69" s="1635">
        <f ca="1">SUM(W65:W66)*UW!$J$54</f>
        <v>0</v>
      </c>
      <c r="X69" s="1635">
        <f ca="1">SUM(X65:X66)*UW!$J$54</f>
        <v>0</v>
      </c>
      <c r="Y69" s="1635">
        <f ca="1">SUM(Y65:Y66)*UW!$J$54</f>
        <v>0</v>
      </c>
      <c r="Z69" s="1635">
        <f ca="1">SUM(Z65:Z66)*UW!$J$54</f>
        <v>0</v>
      </c>
      <c r="AA69" s="1635">
        <f ca="1">SUM(AA65:AA66)*UW!$J$54</f>
        <v>0</v>
      </c>
      <c r="AB69" s="1635">
        <f ca="1">SUM(AB65:AB66)*UW!$J$54</f>
        <v>0</v>
      </c>
      <c r="AC69" s="1635">
        <f ca="1">SUM(AC65:AC66)*UW!$J$54</f>
        <v>0</v>
      </c>
      <c r="AD69" s="1635">
        <f ca="1">SUM(AD65:AD66)*UW!$J$54</f>
        <v>0</v>
      </c>
      <c r="AE69" s="1635">
        <f ca="1">SUM(AE65:AE66)*UW!$J$54</f>
        <v>0</v>
      </c>
      <c r="AF69" s="1635">
        <f ca="1">SUM(AF65:AF66)*UW!$J$54</f>
        <v>0</v>
      </c>
      <c r="AG69" s="1635">
        <f ca="1">SUM(AG65:AG66)*UW!$J$54</f>
        <v>0</v>
      </c>
      <c r="AH69" s="1635">
        <f ca="1">SUM(AH65:AH66)*UW!$J$54</f>
        <v>0</v>
      </c>
      <c r="AI69" s="1635">
        <f ca="1">SUM(AI65:AI66)*UW!$J$54</f>
        <v>0</v>
      </c>
      <c r="AJ69" s="1635">
        <f ca="1">SUM(AJ65:AJ66)*UW!$J$54</f>
        <v>0</v>
      </c>
      <c r="AK69" s="1635">
        <f ca="1">SUM(AK65:AK66)*UW!$J$54</f>
        <v>0</v>
      </c>
      <c r="AL69" s="1635">
        <f ca="1">SUM(AL65:AL66)*UW!$J$54</f>
        <v>0</v>
      </c>
      <c r="AM69" s="1635">
        <f ca="1">SUM(AM65:AM66)*UW!$J$54</f>
        <v>0</v>
      </c>
      <c r="AN69" s="1635">
        <f ca="1">SUM(AN65:AN66)*UW!$J$54</f>
        <v>0</v>
      </c>
      <c r="AO69" s="1635">
        <f ca="1">SUM(AO65:AO66)*UW!$J$54</f>
        <v>0</v>
      </c>
      <c r="AP69" s="1635">
        <f ca="1">SUM(AP65:AP66)*UW!$J$54</f>
        <v>0</v>
      </c>
      <c r="AQ69" s="1635">
        <f ca="1">SUM(AQ65:AQ66)*UW!$J$54</f>
        <v>0</v>
      </c>
      <c r="AR69" s="1635">
        <f ca="1">SUM(AR65:AR66)*UW!$J$54</f>
        <v>0</v>
      </c>
      <c r="AS69" s="1635">
        <f ca="1">SUM(AS65:AS66)*UW!$J$54</f>
        <v>0</v>
      </c>
      <c r="AT69" s="1635">
        <f ca="1">SUM(AT65:AT66)*UW!$J$54</f>
        <v>0</v>
      </c>
      <c r="AU69" s="1635">
        <f ca="1">SUM(AU65:AU66)*UW!$J$54</f>
        <v>0</v>
      </c>
      <c r="AV69" s="1635">
        <f ca="1">SUM(AV65:AV66)*UW!$J$54</f>
        <v>0</v>
      </c>
      <c r="AW69" s="1635">
        <f ca="1">SUM(AW65:AW66)*UW!$J$54</f>
        <v>0</v>
      </c>
      <c r="AX69" s="1635">
        <f ca="1">SUM(AX65:AX66)*UW!$J$54</f>
        <v>0</v>
      </c>
      <c r="AY69" s="1635">
        <f ca="1">SUM(AY65:AY66)*UW!$J$54</f>
        <v>0</v>
      </c>
      <c r="AZ69" s="1635">
        <f ca="1">SUM(AZ65:AZ66)*UW!$J$54</f>
        <v>0</v>
      </c>
      <c r="BA69" s="1635">
        <f ca="1">SUM(BA65:BA66)*UW!$J$54</f>
        <v>0</v>
      </c>
      <c r="BB69" s="1635">
        <f ca="1">SUM(BB65:BB66)*UW!$J$54</f>
        <v>0</v>
      </c>
      <c r="BC69" s="1635">
        <f ca="1">SUM(BC65:BC66)*UW!$J$54</f>
        <v>0</v>
      </c>
      <c r="BD69" s="1635">
        <f ca="1">SUM(BD65:BD66)*UW!$J$54</f>
        <v>0</v>
      </c>
      <c r="BE69" s="1635">
        <f ca="1">SUM(BE65:BE66)*UW!$J$54</f>
        <v>0</v>
      </c>
      <c r="BF69" s="1635">
        <f ca="1">SUM(BF65:BF66)*UW!$J$54</f>
        <v>0</v>
      </c>
      <c r="BG69" s="1635">
        <f ca="1">SUM(BG65:BG66)*UW!$J$54</f>
        <v>0</v>
      </c>
      <c r="BH69" s="1635">
        <f ca="1">SUM(BH65:BH66)*UW!$J$54</f>
        <v>0</v>
      </c>
      <c r="BI69" s="1635">
        <f ca="1">SUM(BI65:BI66)*UW!$J$54</f>
        <v>0</v>
      </c>
      <c r="BJ69" s="1635">
        <f ca="1">SUM(BJ65:BJ66)*UW!$J$54</f>
        <v>0</v>
      </c>
      <c r="BK69" s="1635">
        <f ca="1">SUM(BK65:BK66)*UW!$J$54</f>
        <v>0</v>
      </c>
      <c r="BL69" s="1635">
        <f ca="1">SUM(BL65:BL66)*UW!$J$54</f>
        <v>0</v>
      </c>
      <c r="BM69" s="1635">
        <f ca="1">SUM(BM65:BM66)*UW!$J$54</f>
        <v>0</v>
      </c>
      <c r="BN69" s="1635">
        <f ca="1">SUM(BN65:BN66)*UW!$J$54</f>
        <v>0</v>
      </c>
      <c r="BO69" s="1635">
        <f ca="1">SUM(BO65:BO66)*UW!$J$54</f>
        <v>0</v>
      </c>
      <c r="BP69" s="1635">
        <f ca="1">SUM(BP65:BP66)*UW!$J$54</f>
        <v>0</v>
      </c>
      <c r="BQ69" s="1635">
        <f ca="1">SUM(BQ65:BQ66)*UW!$J$54</f>
        <v>0</v>
      </c>
      <c r="BR69" s="1635">
        <f ca="1">SUM(BR65:BR66)*UW!$J$54</f>
        <v>0</v>
      </c>
      <c r="BS69" s="1635">
        <f ca="1">SUM(BS65:BS66)*UW!$J$54</f>
        <v>0</v>
      </c>
      <c r="BT69" s="1635">
        <f ca="1">SUM(BT65:BT66)*UW!$J$54</f>
        <v>0</v>
      </c>
      <c r="BU69" s="1635">
        <f ca="1">SUM(BU65:BU66)*UW!$J$54</f>
        <v>0</v>
      </c>
      <c r="BV69" s="1635">
        <f ca="1">SUM(BV65:BV66)*UW!$J$54</f>
        <v>0</v>
      </c>
      <c r="BW69" s="1635">
        <f ca="1">SUM(BW65:BW66)*UW!$J$54</f>
        <v>0</v>
      </c>
      <c r="BX69" s="1635">
        <f ca="1">SUM(BX65:BX66)*UW!$J$54</f>
        <v>0</v>
      </c>
      <c r="BY69" s="1635">
        <f ca="1">SUM(BY65:BY66)*UW!$J$54</f>
        <v>0</v>
      </c>
      <c r="BZ69" s="1635">
        <f ca="1">SUM(BZ65:BZ66)*UW!$J$54</f>
        <v>0</v>
      </c>
      <c r="CA69" s="1635">
        <f ca="1">SUM(CA65:CA66)*UW!$J$54</f>
        <v>0</v>
      </c>
      <c r="CB69" s="1635">
        <f ca="1">SUM(CB65:CB66)*UW!$J$54</f>
        <v>0</v>
      </c>
      <c r="CC69" s="1635">
        <f ca="1">SUM(CC65:CC66)*UW!$J$54</f>
        <v>0</v>
      </c>
      <c r="CD69" s="1635">
        <f ca="1">SUM(CD65:CD66)*UW!$J$54</f>
        <v>0</v>
      </c>
      <c r="CE69" s="1635">
        <f ca="1">SUM(CE65:CE66)*UW!$J$54</f>
        <v>0</v>
      </c>
      <c r="CF69" s="1635">
        <f ca="1">SUM(CF65:CF66)*UW!$J$54</f>
        <v>0</v>
      </c>
      <c r="CG69" s="1635">
        <f ca="1">SUM(CG65:CG66)*UW!$J$54</f>
        <v>0</v>
      </c>
      <c r="CH69" s="1635">
        <f ca="1">SUM(CH65:CH66)*UW!$J$54</f>
        <v>0</v>
      </c>
      <c r="CI69" s="1635">
        <f ca="1">SUM(CI65:CI66)*UW!$J$54</f>
        <v>0</v>
      </c>
      <c r="CJ69" s="1635">
        <f ca="1">SUM(CJ65:CJ66)*UW!$J$54</f>
        <v>0</v>
      </c>
      <c r="CK69" s="1635">
        <f ca="1">SUM(CK65:CK66)*UW!$J$54</f>
        <v>0</v>
      </c>
      <c r="CL69" s="1635">
        <f ca="1">SUM(CL65:CL66)*UW!$J$54</f>
        <v>0</v>
      </c>
      <c r="CM69" s="1635">
        <f ca="1">SUM(CM65:CM66)*UW!$J$54</f>
        <v>0</v>
      </c>
      <c r="CN69" s="1635">
        <f ca="1">SUM(CN65:CN66)*UW!$J$54</f>
        <v>0</v>
      </c>
      <c r="CO69" s="1635">
        <f ca="1">SUM(CO65:CO66)*UW!$J$54</f>
        <v>0</v>
      </c>
      <c r="CP69" s="1635">
        <f ca="1">SUM(CP65:CP66)*UW!$J$54</f>
        <v>0</v>
      </c>
      <c r="CQ69" s="1635">
        <f ca="1">SUM(CQ65:CQ66)*UW!$J$54</f>
        <v>0</v>
      </c>
      <c r="CR69" s="1635">
        <f ca="1">SUM(CR65:CR66)*UW!$J$54</f>
        <v>0</v>
      </c>
      <c r="CS69" s="1635">
        <f ca="1">SUM(CS65:CS66)*UW!$J$54</f>
        <v>0</v>
      </c>
      <c r="CT69" s="1635">
        <f ca="1">SUM(CT65:CT66)*UW!$J$54</f>
        <v>0</v>
      </c>
      <c r="CU69" s="1635">
        <f ca="1">SUM(CU65:CU66)*UW!$J$54</f>
        <v>0</v>
      </c>
      <c r="CV69" s="1635">
        <f ca="1">SUM(CV65:CV66)*UW!$J$54</f>
        <v>0</v>
      </c>
      <c r="CW69" s="1635">
        <f ca="1">SUM(CW65:CW66)*UW!$J$54</f>
        <v>0</v>
      </c>
      <c r="CX69" s="1635">
        <f ca="1">SUM(CX65:CX66)*UW!$J$54</f>
        <v>0</v>
      </c>
      <c r="CY69" s="1635">
        <f ca="1">SUM(CY65:CY66)*UW!$J$54</f>
        <v>0</v>
      </c>
      <c r="CZ69" s="1635">
        <f ca="1">SUM(CZ65:CZ66)*UW!$J$54</f>
        <v>0</v>
      </c>
      <c r="DA69" s="1635">
        <f ca="1">SUM(DA65:DA66)*UW!$J$54</f>
        <v>0</v>
      </c>
      <c r="DB69" s="1635">
        <f ca="1">SUM(DB65:DB66)*UW!$J$54</f>
        <v>0</v>
      </c>
      <c r="DC69" s="1635">
        <f ca="1">SUM(DC65:DC66)*UW!$J$54</f>
        <v>0</v>
      </c>
      <c r="DD69" s="1635">
        <f ca="1">SUM(DD65:DD66)*UW!$J$54</f>
        <v>0</v>
      </c>
      <c r="DE69" s="1635">
        <f ca="1">SUM(DE65:DE66)*UW!$J$54</f>
        <v>0</v>
      </c>
      <c r="DF69" s="1635">
        <f ca="1">SUM(DF65:DF66)*UW!$J$54</f>
        <v>0</v>
      </c>
      <c r="DG69" s="1635">
        <f ca="1">SUM(DG65:DG66)*UW!$J$54</f>
        <v>0</v>
      </c>
      <c r="DH69" s="1635">
        <f ca="1">SUM(DH65:DH66)*UW!$J$54</f>
        <v>0</v>
      </c>
      <c r="DI69" s="1635">
        <f ca="1">SUM(DI65:DI66)*UW!$J$54</f>
        <v>0</v>
      </c>
      <c r="DJ69" s="1635">
        <f ca="1">SUM(DJ65:DJ66)*UW!$J$54</f>
        <v>0</v>
      </c>
      <c r="DK69" s="1635">
        <f ca="1">SUM(DK65:DK66)*UW!$J$54</f>
        <v>0</v>
      </c>
      <c r="DL69" s="1635">
        <f ca="1">SUM(DL65:DL66)*UW!$J$54</f>
        <v>0</v>
      </c>
      <c r="DM69" s="1635">
        <f ca="1">SUM(DM65:DM66)*UW!$J$54</f>
        <v>0</v>
      </c>
      <c r="DN69" s="1635">
        <f ca="1">SUM(DN65:DN66)*UW!$J$54</f>
        <v>0</v>
      </c>
      <c r="DO69" s="1635">
        <f ca="1">SUM(DO65:DO66)*UW!$J$54</f>
        <v>0</v>
      </c>
      <c r="DP69" s="1635">
        <f ca="1">SUM(DP65:DP66)*UW!$J$54</f>
        <v>0</v>
      </c>
      <c r="DQ69" s="1635">
        <f ca="1">SUM(DQ65:DQ66)*UW!$J$54</f>
        <v>0</v>
      </c>
      <c r="DR69" s="1635">
        <f ca="1">SUM(DR65:DR66)*UW!$J$54</f>
        <v>0</v>
      </c>
      <c r="DS69" s="1635">
        <f ca="1">SUM(DS65:DS66)*UW!$J$54</f>
        <v>0</v>
      </c>
      <c r="DT69" s="1635">
        <f ca="1">SUM(DT65:DT66)*UW!$J$54</f>
        <v>0</v>
      </c>
      <c r="DU69" s="1635">
        <f ca="1">SUM(DU65:DU66)*UW!$J$54</f>
        <v>0</v>
      </c>
      <c r="DV69" s="1635">
        <f ca="1">SUM(DV65:DV66)*UW!$J$54</f>
        <v>0</v>
      </c>
      <c r="DW69" s="1635">
        <f ca="1">SUM(DW65:DW66)*UW!$J$54</f>
        <v>0</v>
      </c>
      <c r="DX69" s="1635">
        <f ca="1">SUM(DX65:DX66)*UW!$J$54</f>
        <v>0</v>
      </c>
      <c r="DY69" s="1635">
        <f ca="1">SUM(DY65:DY66)*UW!$J$54</f>
        <v>0</v>
      </c>
      <c r="DZ69" s="1635">
        <f ca="1">SUM(DZ65:DZ66)*UW!$J$54</f>
        <v>0</v>
      </c>
      <c r="EA69" s="1635">
        <f ca="1">SUM(EA65:EA66)*UW!$J$54</f>
        <v>0</v>
      </c>
      <c r="EB69" s="1635">
        <f ca="1">SUM(EB65:EB66)*UW!$J$54</f>
        <v>0</v>
      </c>
      <c r="EC69" s="1635">
        <f ca="1">SUM(EC65:EC66)*UW!$J$54</f>
        <v>0</v>
      </c>
      <c r="ED69" s="1635">
        <f ca="1">SUM(ED65:ED66)*UW!$J$54</f>
        <v>0</v>
      </c>
      <c r="EE69" s="1635">
        <f ca="1">SUM(EE65:EE66)*UW!$J$54</f>
        <v>0</v>
      </c>
      <c r="EF69" s="1833"/>
      <c r="EG69" s="1833"/>
    </row>
    <row r="70" spans="2:137">
      <c r="B70" s="60" t="str">
        <f>B50</f>
        <v>Bad Debt</v>
      </c>
      <c r="D70" s="1635">
        <f ca="1">SUMIF(UW!$E$342:$O$342,Val!D$14,UW!$E$344:$O$344)*Val!D65</f>
        <v>0</v>
      </c>
      <c r="E70" s="1635">
        <f ca="1">SUMIF(UW!$E$342:$O$342,Val!E$14,UW!$E$344:$O$344)*Val!E65</f>
        <v>0</v>
      </c>
      <c r="F70" s="1635">
        <f ca="1">SUMIF(UW!$E$342:$O$342,Val!F$14,UW!$E$344:$O$344)*Val!F65</f>
        <v>0</v>
      </c>
      <c r="G70" s="1635">
        <f ca="1">SUMIF(UW!$E$342:$O$342,Val!G$14,UW!$E$344:$O$344)*Val!G65</f>
        <v>0</v>
      </c>
      <c r="H70" s="1635">
        <f ca="1">SUMIF(UW!$E$342:$O$342,Val!H$14,UW!$E$344:$O$344)*Val!H65</f>
        <v>0</v>
      </c>
      <c r="I70" s="1635">
        <f ca="1">SUMIF(UW!$E$342:$O$342,Val!I$14,UW!$E$344:$O$344)*Val!I65</f>
        <v>0</v>
      </c>
      <c r="J70" s="1635">
        <f ca="1">SUMIF(UW!$E$342:$O$342,Val!J$14,UW!$E$344:$O$344)*Val!J65</f>
        <v>0</v>
      </c>
      <c r="K70" s="1635">
        <f ca="1">SUMIF(UW!$E$342:$O$342,Val!K$14,UW!$E$344:$O$344)*Val!K65</f>
        <v>0</v>
      </c>
      <c r="L70" s="1635">
        <f ca="1">SUMIF(UW!$E$342:$O$342,Val!L$14,UW!$E$344:$O$344)*Val!L65</f>
        <v>0</v>
      </c>
      <c r="M70" s="1635">
        <f ca="1">SUMIF(UW!$E$342:$O$342,Val!M$14,UW!$E$344:$O$344)*Val!M65</f>
        <v>0</v>
      </c>
      <c r="N70" s="1635">
        <f ca="1">SUMIF(UW!$E$342:$O$342,Val!N$14,UW!$E$344:$O$344)*Val!N65</f>
        <v>0</v>
      </c>
      <c r="O70" s="1635">
        <f ca="1">SUMIF(UW!$E$342:$O$342,Val!O$14,UW!$E$344:$O$344)*Val!O65</f>
        <v>0</v>
      </c>
      <c r="P70" s="1635">
        <f ca="1">SUMIF(UW!$E$342:$O$342,Val!P$14,UW!$E$344:$O$344)*Val!P65</f>
        <v>0</v>
      </c>
      <c r="Q70" s="1635">
        <f ca="1">SUMIF(UW!$E$342:$O$342,Val!Q$14,UW!$E$344:$O$344)*Val!Q65</f>
        <v>0</v>
      </c>
      <c r="R70" s="1635">
        <f ca="1">SUMIF(UW!$E$342:$O$342,Val!R$14,UW!$E$344:$O$344)*Val!R65</f>
        <v>0</v>
      </c>
      <c r="S70" s="1635">
        <f ca="1">SUMIF(UW!$E$342:$O$342,Val!S$14,UW!$E$344:$O$344)*Val!S65</f>
        <v>0</v>
      </c>
      <c r="T70" s="1635">
        <f ca="1">SUMIF(UW!$E$342:$O$342,Val!T$14,UW!$E$344:$O$344)*Val!T65</f>
        <v>0</v>
      </c>
      <c r="U70" s="1635">
        <f ca="1">SUMIF(UW!$E$342:$O$342,Val!U$14,UW!$E$344:$O$344)*Val!U65</f>
        <v>0</v>
      </c>
      <c r="V70" s="1635">
        <f ca="1">SUMIF(UW!$E$342:$O$342,Val!V$14,UW!$E$344:$O$344)*Val!V65</f>
        <v>0</v>
      </c>
      <c r="W70" s="1635">
        <f ca="1">SUMIF(UW!$E$342:$O$342,Val!W$14,UW!$E$344:$O$344)*Val!W65</f>
        <v>0</v>
      </c>
      <c r="X70" s="1635">
        <f ca="1">SUMIF(UW!$E$342:$O$342,Val!X$14,UW!$E$344:$O$344)*Val!X65</f>
        <v>0</v>
      </c>
      <c r="Y70" s="1635">
        <f ca="1">SUMIF(UW!$E$342:$O$342,Val!Y$14,UW!$E$344:$O$344)*Val!Y65</f>
        <v>0</v>
      </c>
      <c r="Z70" s="1635">
        <f ca="1">SUMIF(UW!$E$342:$O$342,Val!Z$14,UW!$E$344:$O$344)*Val!Z65</f>
        <v>0</v>
      </c>
      <c r="AA70" s="1635">
        <f ca="1">SUMIF(UW!$E$342:$O$342,Val!AA$14,UW!$E$344:$O$344)*Val!AA65</f>
        <v>0</v>
      </c>
      <c r="AB70" s="1635">
        <f ca="1">SUMIF(UW!$E$342:$O$342,Val!AB$14,UW!$E$344:$O$344)*Val!AB65</f>
        <v>0</v>
      </c>
      <c r="AC70" s="1635">
        <f ca="1">SUMIF(UW!$E$342:$O$342,Val!AC$14,UW!$E$344:$O$344)*Val!AC65</f>
        <v>0</v>
      </c>
      <c r="AD70" s="1635">
        <f ca="1">SUMIF(UW!$E$342:$O$342,Val!AD$14,UW!$E$344:$O$344)*Val!AD65</f>
        <v>0</v>
      </c>
      <c r="AE70" s="1635">
        <f ca="1">SUMIF(UW!$E$342:$O$342,Val!AE$14,UW!$E$344:$O$344)*Val!AE65</f>
        <v>0</v>
      </c>
      <c r="AF70" s="1635">
        <f ca="1">SUMIF(UW!$E$342:$O$342,Val!AF$14,UW!$E$344:$O$344)*Val!AF65</f>
        <v>0</v>
      </c>
      <c r="AG70" s="1635">
        <f ca="1">SUMIF(UW!$E$342:$O$342,Val!AG$14,UW!$E$344:$O$344)*Val!AG65</f>
        <v>0</v>
      </c>
      <c r="AH70" s="1635">
        <f ca="1">SUMIF(UW!$E$342:$O$342,Val!AH$14,UW!$E$344:$O$344)*Val!AH65</f>
        <v>0</v>
      </c>
      <c r="AI70" s="1635">
        <f ca="1">SUMIF(UW!$E$342:$O$342,Val!AI$14,UW!$E$344:$O$344)*Val!AI65</f>
        <v>0</v>
      </c>
      <c r="AJ70" s="1635">
        <f ca="1">SUMIF(UW!$E$342:$O$342,Val!AJ$14,UW!$E$344:$O$344)*Val!AJ65</f>
        <v>0</v>
      </c>
      <c r="AK70" s="1635">
        <f ca="1">SUMIF(UW!$E$342:$O$342,Val!AK$14,UW!$E$344:$O$344)*Val!AK65</f>
        <v>0</v>
      </c>
      <c r="AL70" s="1635">
        <f ca="1">SUMIF(UW!$E$342:$O$342,Val!AL$14,UW!$E$344:$O$344)*Val!AL65</f>
        <v>0</v>
      </c>
      <c r="AM70" s="1635">
        <f ca="1">SUMIF(UW!$E$342:$O$342,Val!AM$14,UW!$E$344:$O$344)*Val!AM65</f>
        <v>0</v>
      </c>
      <c r="AN70" s="1635">
        <f ca="1">SUMIF(UW!$E$342:$O$342,Val!AN$14,UW!$E$344:$O$344)*Val!AN65</f>
        <v>0</v>
      </c>
      <c r="AO70" s="1635">
        <f ca="1">SUMIF(UW!$E$342:$O$342,Val!AO$14,UW!$E$344:$O$344)*Val!AO65</f>
        <v>0</v>
      </c>
      <c r="AP70" s="1635">
        <f ca="1">SUMIF(UW!$E$342:$O$342,Val!AP$14,UW!$E$344:$O$344)*Val!AP65</f>
        <v>0</v>
      </c>
      <c r="AQ70" s="1635">
        <f ca="1">SUMIF(UW!$E$342:$O$342,Val!AQ$14,UW!$E$344:$O$344)*Val!AQ65</f>
        <v>0</v>
      </c>
      <c r="AR70" s="1635">
        <f ca="1">SUMIF(UW!$E$342:$O$342,Val!AR$14,UW!$E$344:$O$344)*Val!AR65</f>
        <v>0</v>
      </c>
      <c r="AS70" s="1635">
        <f ca="1">SUMIF(UW!$E$342:$O$342,Val!AS$14,UW!$E$344:$O$344)*Val!AS65</f>
        <v>0</v>
      </c>
      <c r="AT70" s="1635">
        <f ca="1">SUMIF(UW!$E$342:$O$342,Val!AT$14,UW!$E$344:$O$344)*Val!AT65</f>
        <v>0</v>
      </c>
      <c r="AU70" s="1635">
        <f ca="1">SUMIF(UW!$E$342:$O$342,Val!AU$14,UW!$E$344:$O$344)*Val!AU65</f>
        <v>0</v>
      </c>
      <c r="AV70" s="1635">
        <f ca="1">SUMIF(UW!$E$342:$O$342,Val!AV$14,UW!$E$344:$O$344)*Val!AV65</f>
        <v>0</v>
      </c>
      <c r="AW70" s="1635">
        <f ca="1">SUMIF(UW!$E$342:$O$342,Val!AW$14,UW!$E$344:$O$344)*Val!AW65</f>
        <v>0</v>
      </c>
      <c r="AX70" s="1635">
        <f ca="1">SUMIF(UW!$E$342:$O$342,Val!AX$14,UW!$E$344:$O$344)*Val!AX65</f>
        <v>0</v>
      </c>
      <c r="AY70" s="1635">
        <f ca="1">SUMIF(UW!$E$342:$O$342,Val!AY$14,UW!$E$344:$O$344)*Val!AY65</f>
        <v>0</v>
      </c>
      <c r="AZ70" s="1635">
        <f ca="1">SUMIF(UW!$E$342:$O$342,Val!AZ$14,UW!$E$344:$O$344)*Val!AZ65</f>
        <v>0</v>
      </c>
      <c r="BA70" s="1635">
        <f ca="1">SUMIF(UW!$E$342:$O$342,Val!BA$14,UW!$E$344:$O$344)*Val!BA65</f>
        <v>0</v>
      </c>
      <c r="BB70" s="1635">
        <f ca="1">SUMIF(UW!$E$342:$O$342,Val!BB$14,UW!$E$344:$O$344)*Val!BB65</f>
        <v>0</v>
      </c>
      <c r="BC70" s="1635">
        <f ca="1">SUMIF(UW!$E$342:$O$342,Val!BC$14,UW!$E$344:$O$344)*Val!BC65</f>
        <v>0</v>
      </c>
      <c r="BD70" s="1635">
        <f ca="1">SUMIF(UW!$E$342:$O$342,Val!BD$14,UW!$E$344:$O$344)*Val!BD65</f>
        <v>0</v>
      </c>
      <c r="BE70" s="1635">
        <f ca="1">SUMIF(UW!$E$342:$O$342,Val!BE$14,UW!$E$344:$O$344)*Val!BE65</f>
        <v>0</v>
      </c>
      <c r="BF70" s="1635">
        <f ca="1">SUMIF(UW!$E$342:$O$342,Val!BF$14,UW!$E$344:$O$344)*Val!BF65</f>
        <v>0</v>
      </c>
      <c r="BG70" s="1635">
        <f ca="1">SUMIF(UW!$E$342:$O$342,Val!BG$14,UW!$E$344:$O$344)*Val!BG65</f>
        <v>0</v>
      </c>
      <c r="BH70" s="1635">
        <f ca="1">SUMIF(UW!$E$342:$O$342,Val!BH$14,UW!$E$344:$O$344)*Val!BH65</f>
        <v>0</v>
      </c>
      <c r="BI70" s="1635">
        <f ca="1">SUMIF(UW!$E$342:$O$342,Val!BI$14,UW!$E$344:$O$344)*Val!BI65</f>
        <v>0</v>
      </c>
      <c r="BJ70" s="1635">
        <f ca="1">SUMIF(UW!$E$342:$O$342,Val!BJ$14,UW!$E$344:$O$344)*Val!BJ65</f>
        <v>0</v>
      </c>
      <c r="BK70" s="1635">
        <f ca="1">SUMIF(UW!$E$342:$O$342,Val!BK$14,UW!$E$344:$O$344)*Val!BK65</f>
        <v>0</v>
      </c>
      <c r="BL70" s="1635">
        <f ca="1">SUMIF(UW!$E$342:$O$342,Val!BL$14,UW!$E$344:$O$344)*Val!BL65</f>
        <v>0</v>
      </c>
      <c r="BM70" s="1635">
        <f ca="1">SUMIF(UW!$E$342:$O$342,Val!BM$14,UW!$E$344:$O$344)*Val!BM65</f>
        <v>0</v>
      </c>
      <c r="BN70" s="1635">
        <f ca="1">SUMIF(UW!$E$342:$O$342,Val!BN$14,UW!$E$344:$O$344)*Val!BN65</f>
        <v>0</v>
      </c>
      <c r="BO70" s="1635">
        <f ca="1">SUMIF(UW!$E$342:$O$342,Val!BO$14,UW!$E$344:$O$344)*Val!BO65</f>
        <v>0</v>
      </c>
      <c r="BP70" s="1635">
        <f ca="1">SUMIF(UW!$E$342:$O$342,Val!BP$14,UW!$E$344:$O$344)*Val!BP65</f>
        <v>0</v>
      </c>
      <c r="BQ70" s="1635">
        <f ca="1">SUMIF(UW!$E$342:$O$342,Val!BQ$14,UW!$E$344:$O$344)*Val!BQ65</f>
        <v>0</v>
      </c>
      <c r="BR70" s="1635">
        <f ca="1">SUMIF(UW!$E$342:$O$342,Val!BR$14,UW!$E$344:$O$344)*Val!BR65</f>
        <v>0</v>
      </c>
      <c r="BS70" s="1635">
        <f ca="1">SUMIF(UW!$E$342:$O$342,Val!BS$14,UW!$E$344:$O$344)*Val!BS65</f>
        <v>0</v>
      </c>
      <c r="BT70" s="1635">
        <f ca="1">SUMIF(UW!$E$342:$O$342,Val!BT$14,UW!$E$344:$O$344)*Val!BT65</f>
        <v>0</v>
      </c>
      <c r="BU70" s="1635">
        <f ca="1">SUMIF(UW!$E$342:$O$342,Val!BU$14,UW!$E$344:$O$344)*Val!BU65</f>
        <v>0</v>
      </c>
      <c r="BV70" s="1635">
        <f ca="1">SUMIF(UW!$E$342:$O$342,Val!BV$14,UW!$E$344:$O$344)*Val!BV65</f>
        <v>0</v>
      </c>
      <c r="BW70" s="1635">
        <f ca="1">SUMIF(UW!$E$342:$O$342,Val!BW$14,UW!$E$344:$O$344)*Val!BW65</f>
        <v>0</v>
      </c>
      <c r="BX70" s="1635">
        <f ca="1">SUMIF(UW!$E$342:$O$342,Val!BX$14,UW!$E$344:$O$344)*Val!BX65</f>
        <v>0</v>
      </c>
      <c r="BY70" s="1635">
        <f ca="1">SUMIF(UW!$E$342:$O$342,Val!BY$14,UW!$E$344:$O$344)*Val!BY65</f>
        <v>0</v>
      </c>
      <c r="BZ70" s="1635">
        <f ca="1">SUMIF(UW!$E$342:$O$342,Val!BZ$14,UW!$E$344:$O$344)*Val!BZ65</f>
        <v>0</v>
      </c>
      <c r="CA70" s="1635">
        <f ca="1">SUMIF(UW!$E$342:$O$342,Val!CA$14,UW!$E$344:$O$344)*Val!CA65</f>
        <v>0</v>
      </c>
      <c r="CB70" s="1635">
        <f ca="1">SUMIF(UW!$E$342:$O$342,Val!CB$14,UW!$E$344:$O$344)*Val!CB65</f>
        <v>0</v>
      </c>
      <c r="CC70" s="1635">
        <f ca="1">SUMIF(UW!$E$342:$O$342,Val!CC$14,UW!$E$344:$O$344)*Val!CC65</f>
        <v>0</v>
      </c>
      <c r="CD70" s="1635">
        <f ca="1">SUMIF(UW!$E$342:$O$342,Val!CD$14,UW!$E$344:$O$344)*Val!CD65</f>
        <v>0</v>
      </c>
      <c r="CE70" s="1635">
        <f ca="1">SUMIF(UW!$E$342:$O$342,Val!CE$14,UW!$E$344:$O$344)*Val!CE65</f>
        <v>0</v>
      </c>
      <c r="CF70" s="1635">
        <f ca="1">SUMIF(UW!$E$342:$O$342,Val!CF$14,UW!$E$344:$O$344)*Val!CF65</f>
        <v>0</v>
      </c>
      <c r="CG70" s="1635">
        <f ca="1">SUMIF(UW!$E$342:$O$342,Val!CG$14,UW!$E$344:$O$344)*Val!CG65</f>
        <v>0</v>
      </c>
      <c r="CH70" s="1635">
        <f ca="1">SUMIF(UW!$E$342:$O$342,Val!CH$14,UW!$E$344:$O$344)*Val!CH65</f>
        <v>0</v>
      </c>
      <c r="CI70" s="1635">
        <f ca="1">SUMIF(UW!$E$342:$O$342,Val!CI$14,UW!$E$344:$O$344)*Val!CI65</f>
        <v>0</v>
      </c>
      <c r="CJ70" s="1635">
        <f ca="1">SUMIF(UW!$E$342:$O$342,Val!CJ$14,UW!$E$344:$O$344)*Val!CJ65</f>
        <v>0</v>
      </c>
      <c r="CK70" s="1635">
        <f ca="1">SUMIF(UW!$E$342:$O$342,Val!CK$14,UW!$E$344:$O$344)*Val!CK65</f>
        <v>0</v>
      </c>
      <c r="CL70" s="1635">
        <f ca="1">SUMIF(UW!$E$342:$O$342,Val!CL$14,UW!$E$344:$O$344)*Val!CL65</f>
        <v>0</v>
      </c>
      <c r="CM70" s="1635">
        <f ca="1">SUMIF(UW!$E$342:$O$342,Val!CM$14,UW!$E$344:$O$344)*Val!CM65</f>
        <v>0</v>
      </c>
      <c r="CN70" s="1635">
        <f ca="1">SUMIF(UW!$E$342:$O$342,Val!CN$14,UW!$E$344:$O$344)*Val!CN65</f>
        <v>0</v>
      </c>
      <c r="CO70" s="1635">
        <f ca="1">SUMIF(UW!$E$342:$O$342,Val!CO$14,UW!$E$344:$O$344)*Val!CO65</f>
        <v>0</v>
      </c>
      <c r="CP70" s="1635">
        <f ca="1">SUMIF(UW!$E$342:$O$342,Val!CP$14,UW!$E$344:$O$344)*Val!CP65</f>
        <v>0</v>
      </c>
      <c r="CQ70" s="1635">
        <f ca="1">SUMIF(UW!$E$342:$O$342,Val!CQ$14,UW!$E$344:$O$344)*Val!CQ65</f>
        <v>0</v>
      </c>
      <c r="CR70" s="1635">
        <f ca="1">SUMIF(UW!$E$342:$O$342,Val!CR$14,UW!$E$344:$O$344)*Val!CR65</f>
        <v>0</v>
      </c>
      <c r="CS70" s="1635">
        <f ca="1">SUMIF(UW!$E$342:$O$342,Val!CS$14,UW!$E$344:$O$344)*Val!CS65</f>
        <v>0</v>
      </c>
      <c r="CT70" s="1635">
        <f ca="1">SUMIF(UW!$E$342:$O$342,Val!CT$14,UW!$E$344:$O$344)*Val!CT65</f>
        <v>0</v>
      </c>
      <c r="CU70" s="1635">
        <f ca="1">SUMIF(UW!$E$342:$O$342,Val!CU$14,UW!$E$344:$O$344)*Val!CU65</f>
        <v>0</v>
      </c>
      <c r="CV70" s="1635">
        <f ca="1">SUMIF(UW!$E$342:$O$342,Val!CV$14,UW!$E$344:$O$344)*Val!CV65</f>
        <v>0</v>
      </c>
      <c r="CW70" s="1635">
        <f ca="1">SUMIF(UW!$E$342:$O$342,Val!CW$14,UW!$E$344:$O$344)*Val!CW65</f>
        <v>0</v>
      </c>
      <c r="CX70" s="1635">
        <f ca="1">SUMIF(UW!$E$342:$O$342,Val!CX$14,UW!$E$344:$O$344)*Val!CX65</f>
        <v>0</v>
      </c>
      <c r="CY70" s="1635">
        <f ca="1">SUMIF(UW!$E$342:$O$342,Val!CY$14,UW!$E$344:$O$344)*Val!CY65</f>
        <v>0</v>
      </c>
      <c r="CZ70" s="1635">
        <f ca="1">SUMIF(UW!$E$342:$O$342,Val!CZ$14,UW!$E$344:$O$344)*Val!CZ65</f>
        <v>0</v>
      </c>
      <c r="DA70" s="1635">
        <f ca="1">SUMIF(UW!$E$342:$O$342,Val!DA$14,UW!$E$344:$O$344)*Val!DA65</f>
        <v>0</v>
      </c>
      <c r="DB70" s="1635">
        <f ca="1">SUMIF(UW!$E$342:$O$342,Val!DB$14,UW!$E$344:$O$344)*Val!DB65</f>
        <v>0</v>
      </c>
      <c r="DC70" s="1635">
        <f ca="1">SUMIF(UW!$E$342:$O$342,Val!DC$14,UW!$E$344:$O$344)*Val!DC65</f>
        <v>0</v>
      </c>
      <c r="DD70" s="1635">
        <f ca="1">SUMIF(UW!$E$342:$O$342,Val!DD$14,UW!$E$344:$O$344)*Val!DD65</f>
        <v>0</v>
      </c>
      <c r="DE70" s="1635">
        <f ca="1">SUMIF(UW!$E$342:$O$342,Val!DE$14,UW!$E$344:$O$344)*Val!DE65</f>
        <v>0</v>
      </c>
      <c r="DF70" s="1635">
        <f ca="1">SUMIF(UW!$E$342:$O$342,Val!DF$14,UW!$E$344:$O$344)*Val!DF65</f>
        <v>0</v>
      </c>
      <c r="DG70" s="1635">
        <f ca="1">SUMIF(UW!$E$342:$O$342,Val!DG$14,UW!$E$344:$O$344)*Val!DG65</f>
        <v>0</v>
      </c>
      <c r="DH70" s="1635">
        <f ca="1">SUMIF(UW!$E$342:$O$342,Val!DH$14,UW!$E$344:$O$344)*Val!DH65</f>
        <v>0</v>
      </c>
      <c r="DI70" s="1635">
        <f ca="1">SUMIF(UW!$E$342:$O$342,Val!DI$14,UW!$E$344:$O$344)*Val!DI65</f>
        <v>0</v>
      </c>
      <c r="DJ70" s="1635">
        <f ca="1">SUMIF(UW!$E$342:$O$342,Val!DJ$14,UW!$E$344:$O$344)*Val!DJ65</f>
        <v>0</v>
      </c>
      <c r="DK70" s="1635">
        <f ca="1">SUMIF(UW!$E$342:$O$342,Val!DK$14,UW!$E$344:$O$344)*Val!DK65</f>
        <v>0</v>
      </c>
      <c r="DL70" s="1635">
        <f ca="1">SUMIF(UW!$E$342:$O$342,Val!DL$14,UW!$E$344:$O$344)*Val!DL65</f>
        <v>0</v>
      </c>
      <c r="DM70" s="1635">
        <f ca="1">SUMIF(UW!$E$342:$O$342,Val!DM$14,UW!$E$344:$O$344)*Val!DM65</f>
        <v>0</v>
      </c>
      <c r="DN70" s="1635">
        <f ca="1">SUMIF(UW!$E$342:$O$342,Val!DN$14,UW!$E$344:$O$344)*Val!DN65</f>
        <v>0</v>
      </c>
      <c r="DO70" s="1635">
        <f ca="1">SUMIF(UW!$E$342:$O$342,Val!DO$14,UW!$E$344:$O$344)*Val!DO65</f>
        <v>0</v>
      </c>
      <c r="DP70" s="1635">
        <f ca="1">SUMIF(UW!$E$342:$O$342,Val!DP$14,UW!$E$344:$O$344)*Val!DP65</f>
        <v>0</v>
      </c>
      <c r="DQ70" s="1635">
        <f ca="1">SUMIF(UW!$E$342:$O$342,Val!DQ$14,UW!$E$344:$O$344)*Val!DQ65</f>
        <v>0</v>
      </c>
      <c r="DR70" s="1635">
        <f ca="1">SUMIF(UW!$E$342:$O$342,Val!DR$14,UW!$E$344:$O$344)*Val!DR65</f>
        <v>0</v>
      </c>
      <c r="DS70" s="1635">
        <f ca="1">SUMIF(UW!$E$342:$O$342,Val!DS$14,UW!$E$344:$O$344)*Val!DS65</f>
        <v>0</v>
      </c>
      <c r="DT70" s="1635">
        <f ca="1">SUMIF(UW!$E$342:$O$342,Val!DT$14,UW!$E$344:$O$344)*Val!DT65</f>
        <v>0</v>
      </c>
      <c r="DU70" s="1635">
        <f ca="1">SUMIF(UW!$E$342:$O$342,Val!DU$14,UW!$E$344:$O$344)*Val!DU65</f>
        <v>0</v>
      </c>
      <c r="DV70" s="1635">
        <f ca="1">SUMIF(UW!$E$342:$O$342,Val!DV$14,UW!$E$344:$O$344)*Val!DV65</f>
        <v>0</v>
      </c>
      <c r="DW70" s="1635">
        <f ca="1">SUMIF(UW!$E$342:$O$342,Val!DW$14,UW!$E$344:$O$344)*Val!DW65</f>
        <v>0</v>
      </c>
      <c r="DX70" s="1635">
        <f ca="1">SUMIF(UW!$E$342:$O$342,Val!DX$14,UW!$E$344:$O$344)*Val!DX65</f>
        <v>0</v>
      </c>
      <c r="DY70" s="1635">
        <f ca="1">SUMIF(UW!$E$342:$O$342,Val!DY$14,UW!$E$344:$O$344)*Val!DY65</f>
        <v>0</v>
      </c>
      <c r="DZ70" s="1635">
        <f ca="1">SUMIF(UW!$E$342:$O$342,Val!DZ$14,UW!$E$344:$O$344)*Val!DZ65</f>
        <v>0</v>
      </c>
      <c r="EA70" s="1635">
        <f ca="1">SUMIF(UW!$E$342:$O$342,Val!EA$14,UW!$E$344:$O$344)*Val!EA65</f>
        <v>0</v>
      </c>
      <c r="EB70" s="1635">
        <f ca="1">SUMIF(UW!$E$342:$O$342,Val!EB$14,UW!$E$344:$O$344)*Val!EB65</f>
        <v>0</v>
      </c>
      <c r="EC70" s="1635">
        <f ca="1">SUMIF(UW!$E$342:$O$342,Val!EC$14,UW!$E$344:$O$344)*Val!EC65</f>
        <v>0</v>
      </c>
      <c r="ED70" s="1635">
        <f ca="1">SUMIF(UW!$E$342:$O$342,Val!ED$14,UW!$E$344:$O$344)*Val!ED65</f>
        <v>0</v>
      </c>
      <c r="EE70" s="1635">
        <f ca="1">SUMIF(UW!$E$342:$O$342,Val!EE$14,UW!$E$344:$O$344)*Val!EE65</f>
        <v>0</v>
      </c>
      <c r="EF70" s="1833"/>
      <c r="EG70" s="1833"/>
    </row>
    <row r="71" spans="2:137">
      <c r="B71" s="60" t="str">
        <f>B51</f>
        <v>Projected Expenses</v>
      </c>
      <c r="D71" s="1635">
        <f ca="1">UW!E$712-UW!E$691-UW!E$697</f>
        <v>11762.85</v>
      </c>
      <c r="E71" s="1635">
        <f ca="1">UW!F$712-UW!F$691-UW!F$697</f>
        <v>11762.85</v>
      </c>
      <c r="F71" s="1635">
        <f ca="1">UW!G$712-UW!G$691-UW!G$697</f>
        <v>11762.85</v>
      </c>
      <c r="G71" s="1635">
        <f ca="1">UW!H$712-UW!H$691-UW!H$697</f>
        <v>11762.85</v>
      </c>
      <c r="H71" s="1635">
        <f ca="1">UW!I$712-UW!I$691-UW!I$697</f>
        <v>11762.85</v>
      </c>
      <c r="I71" s="1635">
        <f ca="1">UW!J$712-UW!J$691-UW!J$697</f>
        <v>11762.85</v>
      </c>
      <c r="J71" s="1635">
        <f ca="1">UW!K$712-UW!K$691-UW!K$697</f>
        <v>11762.85</v>
      </c>
      <c r="K71" s="1635">
        <f ca="1">UW!L$712-UW!L$691-UW!L$697</f>
        <v>11762.85</v>
      </c>
      <c r="L71" s="1635">
        <f ca="1">UW!M$712-UW!M$691-UW!M$697</f>
        <v>11762.85</v>
      </c>
      <c r="M71" s="1635">
        <f ca="1">UW!N$712-UW!N$691-UW!N$697</f>
        <v>11762.85</v>
      </c>
      <c r="N71" s="1635">
        <f ca="1">UW!O$712-UW!O$691-UW!O$697</f>
        <v>11762.85</v>
      </c>
      <c r="O71" s="1635">
        <f ca="1">UW!P$712-UW!P$691-UW!P$697</f>
        <v>11762.85</v>
      </c>
      <c r="P71" s="1635">
        <f ca="1">UW!Q$712-UW!Q$691-UW!Q$697</f>
        <v>12348.5445</v>
      </c>
      <c r="Q71" s="1635">
        <f ca="1">UW!R$712-UW!R$691-UW!R$697</f>
        <v>12348.5445</v>
      </c>
      <c r="R71" s="1635">
        <f ca="1">UW!S$712-UW!S$691-UW!S$697</f>
        <v>12348.5445</v>
      </c>
      <c r="S71" s="1635">
        <f ca="1">UW!T$712-UW!T$691-UW!T$697</f>
        <v>12348.5445</v>
      </c>
      <c r="T71" s="1635">
        <f ca="1">UW!U$712-UW!U$691-UW!U$697</f>
        <v>12348.5445</v>
      </c>
      <c r="U71" s="1635">
        <f ca="1">UW!V$712-UW!V$691-UW!V$697</f>
        <v>12348.5445</v>
      </c>
      <c r="V71" s="1635">
        <f ca="1">UW!W$712-UW!W$691-UW!W$697</f>
        <v>12348.5445</v>
      </c>
      <c r="W71" s="1635">
        <f ca="1">UW!X$712-UW!X$691-UW!X$697</f>
        <v>12348.5445</v>
      </c>
      <c r="X71" s="1635">
        <f ca="1">UW!Y$712-UW!Y$691-UW!Y$697</f>
        <v>12348.5445</v>
      </c>
      <c r="Y71" s="1635">
        <f ca="1">UW!Z$712-UW!Z$691-UW!Z$697</f>
        <v>12348.5445</v>
      </c>
      <c r="Z71" s="1635">
        <f ca="1">UW!AA$712-UW!AA$691-UW!AA$697</f>
        <v>12348.5445</v>
      </c>
      <c r="AA71" s="1635">
        <f ca="1">UW!AB$712-UW!AB$691-UW!AB$697</f>
        <v>12348.5445</v>
      </c>
      <c r="AB71" s="1635">
        <f ca="1">UW!AC$712-UW!AC$691-UW!AC$697</f>
        <v>12963.474765000001</v>
      </c>
      <c r="AC71" s="1635">
        <f ca="1">UW!AD$712-UW!AD$691-UW!AD$697</f>
        <v>12963.474765000001</v>
      </c>
      <c r="AD71" s="1635">
        <f ca="1">UW!AE$712-UW!AE$691-UW!AE$697</f>
        <v>12963.474765000001</v>
      </c>
      <c r="AE71" s="1635">
        <f ca="1">UW!AF$712-UW!AF$691-UW!AF$697</f>
        <v>12963.474765000001</v>
      </c>
      <c r="AF71" s="1635">
        <f ca="1">UW!AG$712-UW!AG$691-UW!AG$697</f>
        <v>12963.474765000001</v>
      </c>
      <c r="AG71" s="1635">
        <f ca="1">UW!AH$712-UW!AH$691-UW!AH$697</f>
        <v>12963.474765000001</v>
      </c>
      <c r="AH71" s="1635">
        <f ca="1">UW!AI$712-UW!AI$691-UW!AI$697</f>
        <v>12963.474765000001</v>
      </c>
      <c r="AI71" s="1635">
        <f ca="1">UW!AJ$712-UW!AJ$691-UW!AJ$697</f>
        <v>12963.474765000001</v>
      </c>
      <c r="AJ71" s="1635">
        <f ca="1">UW!AK$712-UW!AK$691-UW!AK$697</f>
        <v>12963.474765000001</v>
      </c>
      <c r="AK71" s="1635">
        <f ca="1">UW!AL$712-UW!AL$691-UW!AL$697</f>
        <v>12963.474765000001</v>
      </c>
      <c r="AL71" s="1635">
        <f ca="1">UW!AM$712-UW!AM$691-UW!AM$697</f>
        <v>12963.474765000001</v>
      </c>
      <c r="AM71" s="1635">
        <f ca="1">UW!AN$712-UW!AN$691-UW!AN$697</f>
        <v>12963.474765000001</v>
      </c>
      <c r="AN71" s="1635">
        <f ca="1">UW!AO$712-UW!AO$691-UW!AO$697</f>
        <v>13609.101604050002</v>
      </c>
      <c r="AO71" s="1635">
        <f ca="1">UW!AP$712-UW!AP$691-UW!AP$697</f>
        <v>13609.101604050002</v>
      </c>
      <c r="AP71" s="1635">
        <f ca="1">UW!AQ$712-UW!AQ$691-UW!AQ$697</f>
        <v>13609.101604050002</v>
      </c>
      <c r="AQ71" s="1635">
        <f ca="1">UW!AR$712-UW!AR$691-UW!AR$697</f>
        <v>13609.101604050002</v>
      </c>
      <c r="AR71" s="1635">
        <f ca="1">UW!AS$712-UW!AS$691-UW!AS$697</f>
        <v>13609.101604050002</v>
      </c>
      <c r="AS71" s="1635">
        <f ca="1">UW!AT$712-UW!AT$691-UW!AT$697</f>
        <v>13609.101604050002</v>
      </c>
      <c r="AT71" s="1635">
        <f ca="1">UW!AU$712-UW!AU$691-UW!AU$697</f>
        <v>13609.101604050002</v>
      </c>
      <c r="AU71" s="1635">
        <f ca="1">UW!AV$712-UW!AV$691-UW!AV$697</f>
        <v>13609.101604050002</v>
      </c>
      <c r="AV71" s="1635">
        <f ca="1">UW!AW$712-UW!AW$691-UW!AW$697</f>
        <v>13609.101604050002</v>
      </c>
      <c r="AW71" s="1635">
        <f ca="1">UW!AX$712-UW!AX$691-UW!AX$697</f>
        <v>13609.101604050002</v>
      </c>
      <c r="AX71" s="1635">
        <f ca="1">UW!AY$712-UW!AY$691-UW!AY$697</f>
        <v>13609.101604050002</v>
      </c>
      <c r="AY71" s="1635">
        <f ca="1">UW!AZ$712-UW!AZ$691-UW!AZ$697</f>
        <v>13609.101604050002</v>
      </c>
      <c r="AZ71" s="1635">
        <f ca="1">UW!BA$712-UW!BA$691-UW!BA$697</f>
        <v>14286.958847068501</v>
      </c>
      <c r="BA71" s="1635">
        <f ca="1">UW!BB$712-UW!BB$691-UW!BB$697</f>
        <v>14286.958847068501</v>
      </c>
      <c r="BB71" s="1635">
        <f ca="1">UW!BC$712-UW!BC$691-UW!BC$697</f>
        <v>14286.958847068501</v>
      </c>
      <c r="BC71" s="1635">
        <f ca="1">UW!BD$712-UW!BD$691-UW!BD$697</f>
        <v>14286.958847068501</v>
      </c>
      <c r="BD71" s="1635">
        <f ca="1">UW!BE$712-UW!BE$691-UW!BE$697</f>
        <v>14286.958847068501</v>
      </c>
      <c r="BE71" s="1635">
        <f ca="1">UW!BF$712-UW!BF$691-UW!BF$697</f>
        <v>14286.958847068501</v>
      </c>
      <c r="BF71" s="1635">
        <f ca="1">UW!BG$712-UW!BG$691-UW!BG$697</f>
        <v>14286.958847068501</v>
      </c>
      <c r="BG71" s="1635">
        <f ca="1">UW!BH$712-UW!BH$691-UW!BH$697</f>
        <v>14286.958847068501</v>
      </c>
      <c r="BH71" s="1635">
        <f ca="1">UW!BI$712-UW!BI$691-UW!BI$697</f>
        <v>14286.958847068501</v>
      </c>
      <c r="BI71" s="1635">
        <f ca="1">UW!BJ$712-UW!BJ$691-UW!BJ$697</f>
        <v>14286.958847068501</v>
      </c>
      <c r="BJ71" s="1635">
        <f ca="1">UW!BK$712-UW!BK$691-UW!BK$697</f>
        <v>14286.958847068501</v>
      </c>
      <c r="BK71" s="1635">
        <f ca="1">UW!BL$712-UW!BL$691-UW!BL$697</f>
        <v>14286.958847068501</v>
      </c>
      <c r="BL71" s="1635">
        <f ca="1">UW!BM$712-UW!BM$691-UW!BM$697</f>
        <v>14998.656995494246</v>
      </c>
      <c r="BM71" s="1635">
        <f ca="1">UW!BN$712-UW!BN$691-UW!BN$697</f>
        <v>14998.656995494246</v>
      </c>
      <c r="BN71" s="1635">
        <f ca="1">UW!BO$712-UW!BO$691-UW!BO$697</f>
        <v>14998.656995494246</v>
      </c>
      <c r="BO71" s="1635">
        <f ca="1">UW!BP$712-UW!BP$691-UW!BP$697</f>
        <v>14998.656995494246</v>
      </c>
      <c r="BP71" s="1635">
        <f ca="1">UW!BQ$712-UW!BQ$691-UW!BQ$697</f>
        <v>14998.656995494246</v>
      </c>
      <c r="BQ71" s="1635">
        <f ca="1">UW!BR$712-UW!BR$691-UW!BR$697</f>
        <v>14998.656995494246</v>
      </c>
      <c r="BR71" s="1635">
        <f ca="1">UW!BS$712-UW!BS$691-UW!BS$697</f>
        <v>14998.656995494246</v>
      </c>
      <c r="BS71" s="1635">
        <f ca="1">UW!BT$712-UW!BT$691-UW!BT$697</f>
        <v>14998.656995494246</v>
      </c>
      <c r="BT71" s="1635">
        <f ca="1">UW!BU$712-UW!BU$691-UW!BU$697</f>
        <v>14998.656995494246</v>
      </c>
      <c r="BU71" s="1635">
        <f ca="1">UW!BV$712-UW!BV$691-UW!BV$697</f>
        <v>14998.656995494246</v>
      </c>
      <c r="BV71" s="1635">
        <f ca="1">UW!BW$712-UW!BW$691-UW!BW$697</f>
        <v>14998.656995494246</v>
      </c>
      <c r="BW71" s="1635">
        <f ca="1">UW!BX$712-UW!BX$691-UW!BX$697</f>
        <v>14998.656995494246</v>
      </c>
      <c r="BX71" s="1635">
        <f ca="1">UW!BY$712-UW!BY$691-UW!BY$697</f>
        <v>15745.887055462725</v>
      </c>
      <c r="BY71" s="1635">
        <f ca="1">UW!BZ$712-UW!BZ$691-UW!BZ$697</f>
        <v>15745.887055462725</v>
      </c>
      <c r="BZ71" s="1635">
        <f ca="1">UW!CA$712-UW!CA$691-UW!CA$697</f>
        <v>15745.887055462725</v>
      </c>
      <c r="CA71" s="1635">
        <f ca="1">UW!CB$712-UW!CB$691-UW!CB$697</f>
        <v>15745.887055462725</v>
      </c>
      <c r="CB71" s="1635">
        <f ca="1">UW!CC$712-UW!CC$691-UW!CC$697</f>
        <v>15745.887055462725</v>
      </c>
      <c r="CC71" s="1635">
        <f ca="1">UW!CD$712-UW!CD$691-UW!CD$697</f>
        <v>15745.887055462725</v>
      </c>
      <c r="CD71" s="1635">
        <f ca="1">UW!CE$712-UW!CE$691-UW!CE$697</f>
        <v>15745.887055462725</v>
      </c>
      <c r="CE71" s="1635">
        <f ca="1">UW!CF$712-UW!CF$691-UW!CF$697</f>
        <v>15745.887055462725</v>
      </c>
      <c r="CF71" s="1635">
        <f ca="1">UW!CG$712-UW!CG$691-UW!CG$697</f>
        <v>15745.887055462725</v>
      </c>
      <c r="CG71" s="1635">
        <f ca="1">UW!CH$712-UW!CH$691-UW!CH$697</f>
        <v>15745.887055462725</v>
      </c>
      <c r="CH71" s="1635">
        <f ca="1">UW!CI$712-UW!CI$691-UW!CI$697</f>
        <v>15745.887055462725</v>
      </c>
      <c r="CI71" s="1635">
        <f ca="1">UW!CJ$712-UW!CJ$691-UW!CJ$697</f>
        <v>15745.887055462725</v>
      </c>
      <c r="CJ71" s="1635">
        <f ca="1">UW!CK$712-UW!CK$691-UW!CK$697</f>
        <v>16530.424562633503</v>
      </c>
      <c r="CK71" s="1635">
        <f ca="1">UW!CL$712-UW!CL$691-UW!CL$697</f>
        <v>16530.424562633503</v>
      </c>
      <c r="CL71" s="1635">
        <f ca="1">UW!CM$712-UW!CM$691-UW!CM$697</f>
        <v>16530.424562633503</v>
      </c>
      <c r="CM71" s="1635">
        <f ca="1">UW!CN$712-UW!CN$691-UW!CN$697</f>
        <v>16530.424562633503</v>
      </c>
      <c r="CN71" s="1635">
        <f ca="1">UW!CO$712-UW!CO$691-UW!CO$697</f>
        <v>16530.424562633503</v>
      </c>
      <c r="CO71" s="1635">
        <f ca="1">UW!CP$712-UW!CP$691-UW!CP$697</f>
        <v>16530.424562633503</v>
      </c>
      <c r="CP71" s="1635">
        <f ca="1">UW!CQ$712-UW!CQ$691-UW!CQ$697</f>
        <v>16530.424562633503</v>
      </c>
      <c r="CQ71" s="1635">
        <f ca="1">UW!CR$712-UW!CR$691-UW!CR$697</f>
        <v>16530.424562633503</v>
      </c>
      <c r="CR71" s="1635">
        <f ca="1">UW!CS$712-UW!CS$691-UW!CS$697</f>
        <v>16530.424562633503</v>
      </c>
      <c r="CS71" s="1635">
        <f ca="1">UW!CT$712-UW!CT$691-UW!CT$697</f>
        <v>16530.424562633503</v>
      </c>
      <c r="CT71" s="1635">
        <f ca="1">UW!CU$712-UW!CU$691-UW!CU$697</f>
        <v>16530.424562633503</v>
      </c>
      <c r="CU71" s="1635">
        <f ca="1">UW!CV$712-UW!CV$691-UW!CV$697</f>
        <v>16530.424562633503</v>
      </c>
      <c r="CV71" s="1635">
        <f ca="1">UW!CW$712-UW!CW$691-UW!CW$697</f>
        <v>17354.133808250775</v>
      </c>
      <c r="CW71" s="1635">
        <f ca="1">UW!CX$712-UW!CX$691-UW!CX$697</f>
        <v>17354.133808250775</v>
      </c>
      <c r="CX71" s="1635">
        <f ca="1">UW!CY$712-UW!CY$691-UW!CY$697</f>
        <v>17354.133808250775</v>
      </c>
      <c r="CY71" s="1635">
        <f ca="1">UW!CZ$712-UW!CZ$691-UW!CZ$697</f>
        <v>17354.133808250775</v>
      </c>
      <c r="CZ71" s="1635">
        <f ca="1">UW!DA$712-UW!DA$691-UW!DA$697</f>
        <v>17354.133808250775</v>
      </c>
      <c r="DA71" s="1635">
        <f ca="1">UW!DB$712-UW!DB$691-UW!DB$697</f>
        <v>17354.133808250775</v>
      </c>
      <c r="DB71" s="1635">
        <f ca="1">UW!DC$712-UW!DC$691-UW!DC$697</f>
        <v>17354.133808250775</v>
      </c>
      <c r="DC71" s="1635">
        <f ca="1">UW!DD$712-UW!DD$691-UW!DD$697</f>
        <v>17354.133808250775</v>
      </c>
      <c r="DD71" s="1635">
        <f ca="1">UW!DE$712-UW!DE$691-UW!DE$697</f>
        <v>17354.133808250775</v>
      </c>
      <c r="DE71" s="1635">
        <f ca="1">UW!DF$712-UW!DF$691-UW!DF$697</f>
        <v>17354.133808250775</v>
      </c>
      <c r="DF71" s="1635">
        <f ca="1">UW!DG$712-UW!DG$691-UW!DG$697</f>
        <v>17354.133808250775</v>
      </c>
      <c r="DG71" s="1635">
        <f ca="1">UW!DH$712-UW!DH$691-UW!DH$697</f>
        <v>17354.133808250775</v>
      </c>
      <c r="DH71" s="1635">
        <f ca="1">UW!DI$712-UW!DI$691-UW!DI$697</f>
        <v>18218.972276498622</v>
      </c>
      <c r="DI71" s="1635">
        <f ca="1">UW!DJ$712-UW!DJ$691-UW!DJ$697</f>
        <v>18218.972276498622</v>
      </c>
      <c r="DJ71" s="1635">
        <f ca="1">UW!DK$712-UW!DK$691-UW!DK$697</f>
        <v>18218.972276498622</v>
      </c>
      <c r="DK71" s="1635">
        <f ca="1">UW!DL$712-UW!DL$691-UW!DL$697</f>
        <v>18218.972276498622</v>
      </c>
      <c r="DL71" s="1635">
        <f ca="1">UW!DM$712-UW!DM$691-UW!DM$697</f>
        <v>18218.972276498622</v>
      </c>
      <c r="DM71" s="1635">
        <f ca="1">UW!DN$712-UW!DN$691-UW!DN$697</f>
        <v>18218.972276498622</v>
      </c>
      <c r="DN71" s="1635">
        <f ca="1">UW!DO$712-UW!DO$691-UW!DO$697</f>
        <v>18218.972276498622</v>
      </c>
      <c r="DO71" s="1635">
        <f ca="1">UW!DP$712-UW!DP$691-UW!DP$697</f>
        <v>18218.972276498622</v>
      </c>
      <c r="DP71" s="1635">
        <f ca="1">UW!DQ$712-UW!DQ$691-UW!DQ$697</f>
        <v>18218.972276498622</v>
      </c>
      <c r="DQ71" s="1635">
        <f ca="1">UW!DR$712-UW!DR$691-UW!DR$697</f>
        <v>18218.972276498622</v>
      </c>
      <c r="DR71" s="1635">
        <f ca="1">UW!DS$712-UW!DS$691-UW!DS$697</f>
        <v>18218.972276498622</v>
      </c>
      <c r="DS71" s="1635">
        <f ca="1">UW!DT$712-UW!DT$691-UW!DT$697</f>
        <v>18218.972276498622</v>
      </c>
      <c r="DT71" s="1635">
        <f ca="1">UW!DU$712-UW!DU$691-UW!DU$697</f>
        <v>19126.995303715565</v>
      </c>
      <c r="DU71" s="1635">
        <f ca="1">UW!DV$712-UW!DV$691-UW!DV$697</f>
        <v>19126.995303715565</v>
      </c>
      <c r="DV71" s="1635">
        <f ca="1">UW!DW$712-UW!DW$691-UW!DW$697</f>
        <v>19126.995303715565</v>
      </c>
      <c r="DW71" s="1635">
        <f ca="1">UW!DX$712-UW!DX$691-UW!DX$697</f>
        <v>19126.995303715565</v>
      </c>
      <c r="DX71" s="1635">
        <f ca="1">UW!DY$712-UW!DY$691-UW!DY$697</f>
        <v>19126.995303715565</v>
      </c>
      <c r="DY71" s="1635">
        <f ca="1">UW!DZ$712-UW!DZ$691-UW!DZ$697</f>
        <v>19126.995303715565</v>
      </c>
      <c r="DZ71" s="1635">
        <f ca="1">UW!EA$712-UW!EA$691-UW!EA$697</f>
        <v>19126.995303715565</v>
      </c>
      <c r="EA71" s="1635">
        <f ca="1">UW!EB$712-UW!EB$691-UW!EB$697</f>
        <v>19126.995303715565</v>
      </c>
      <c r="EB71" s="1635">
        <f ca="1">UW!EC$712-UW!EC$691-UW!EC$697</f>
        <v>19126.995303715565</v>
      </c>
      <c r="EC71" s="1635">
        <f ca="1">UW!ED$712-UW!ED$691-UW!ED$697</f>
        <v>19126.995303715565</v>
      </c>
      <c r="ED71" s="1635">
        <f ca="1">UW!EE$712-UW!EE$691-UW!EE$697</f>
        <v>19126.995303715565</v>
      </c>
      <c r="EE71" s="1635">
        <f ca="1">UW!EF$712-UW!EF$691-UW!EF$697</f>
        <v>19126.995303715565</v>
      </c>
      <c r="EF71" s="1833"/>
      <c r="EG71" s="1833"/>
    </row>
    <row r="72" spans="2:137">
      <c r="B72" s="353" t="str">
        <f>B52</f>
        <v>Total Expenses</v>
      </c>
      <c r="C72" s="525"/>
      <c r="D72" s="1793">
        <f t="shared" ref="D72:AI72" ca="1" si="73">SUM(D69:D71)</f>
        <v>11762.85</v>
      </c>
      <c r="E72" s="1793">
        <f t="shared" ca="1" si="73"/>
        <v>11762.85</v>
      </c>
      <c r="F72" s="1793">
        <f t="shared" ca="1" si="73"/>
        <v>11762.85</v>
      </c>
      <c r="G72" s="1793">
        <f t="shared" ca="1" si="73"/>
        <v>11762.85</v>
      </c>
      <c r="H72" s="1793">
        <f t="shared" ca="1" si="73"/>
        <v>11762.85</v>
      </c>
      <c r="I72" s="1793">
        <f t="shared" ca="1" si="73"/>
        <v>11762.85</v>
      </c>
      <c r="J72" s="1793">
        <f t="shared" ca="1" si="73"/>
        <v>11762.85</v>
      </c>
      <c r="K72" s="1793">
        <f t="shared" ca="1" si="73"/>
        <v>11762.85</v>
      </c>
      <c r="L72" s="1793">
        <f t="shared" ca="1" si="73"/>
        <v>11762.85</v>
      </c>
      <c r="M72" s="1793">
        <f t="shared" ca="1" si="73"/>
        <v>11762.85</v>
      </c>
      <c r="N72" s="1793">
        <f t="shared" ca="1" si="73"/>
        <v>11762.85</v>
      </c>
      <c r="O72" s="1793">
        <f t="shared" ca="1" si="73"/>
        <v>11762.85</v>
      </c>
      <c r="P72" s="1793">
        <f t="shared" ca="1" si="73"/>
        <v>12348.5445</v>
      </c>
      <c r="Q72" s="1793">
        <f t="shared" ca="1" si="73"/>
        <v>12348.5445</v>
      </c>
      <c r="R72" s="1793">
        <f t="shared" ca="1" si="73"/>
        <v>12348.5445</v>
      </c>
      <c r="S72" s="1793">
        <f t="shared" ca="1" si="73"/>
        <v>12348.5445</v>
      </c>
      <c r="T72" s="1793">
        <f t="shared" ca="1" si="73"/>
        <v>12348.5445</v>
      </c>
      <c r="U72" s="1793">
        <f t="shared" ca="1" si="73"/>
        <v>12348.5445</v>
      </c>
      <c r="V72" s="1793">
        <f t="shared" ca="1" si="73"/>
        <v>12348.5445</v>
      </c>
      <c r="W72" s="1793">
        <f t="shared" ca="1" si="73"/>
        <v>12348.5445</v>
      </c>
      <c r="X72" s="1793">
        <f t="shared" ca="1" si="73"/>
        <v>12348.5445</v>
      </c>
      <c r="Y72" s="1793">
        <f t="shared" ca="1" si="73"/>
        <v>12348.5445</v>
      </c>
      <c r="Z72" s="1793">
        <f t="shared" ca="1" si="73"/>
        <v>12348.5445</v>
      </c>
      <c r="AA72" s="1793">
        <f t="shared" ca="1" si="73"/>
        <v>12348.5445</v>
      </c>
      <c r="AB72" s="1793">
        <f t="shared" ca="1" si="73"/>
        <v>12963.474765000001</v>
      </c>
      <c r="AC72" s="1793">
        <f t="shared" ca="1" si="73"/>
        <v>12963.474765000001</v>
      </c>
      <c r="AD72" s="1793">
        <f t="shared" ca="1" si="73"/>
        <v>12963.474765000001</v>
      </c>
      <c r="AE72" s="1793">
        <f t="shared" ca="1" si="73"/>
        <v>12963.474765000001</v>
      </c>
      <c r="AF72" s="1793">
        <f t="shared" ca="1" si="73"/>
        <v>12963.474765000001</v>
      </c>
      <c r="AG72" s="1793">
        <f t="shared" ca="1" si="73"/>
        <v>12963.474765000001</v>
      </c>
      <c r="AH72" s="1793">
        <f t="shared" ca="1" si="73"/>
        <v>12963.474765000001</v>
      </c>
      <c r="AI72" s="1793">
        <f t="shared" ca="1" si="73"/>
        <v>12963.474765000001</v>
      </c>
      <c r="AJ72" s="1793">
        <f t="shared" ref="AJ72:BO72" ca="1" si="74">SUM(AJ69:AJ71)</f>
        <v>12963.474765000001</v>
      </c>
      <c r="AK72" s="1793">
        <f t="shared" ca="1" si="74"/>
        <v>12963.474765000001</v>
      </c>
      <c r="AL72" s="1793">
        <f t="shared" ca="1" si="74"/>
        <v>12963.474765000001</v>
      </c>
      <c r="AM72" s="1793">
        <f t="shared" ca="1" si="74"/>
        <v>12963.474765000001</v>
      </c>
      <c r="AN72" s="1793">
        <f t="shared" ca="1" si="74"/>
        <v>13609.101604050002</v>
      </c>
      <c r="AO72" s="1793">
        <f t="shared" ca="1" si="74"/>
        <v>13609.101604050002</v>
      </c>
      <c r="AP72" s="1793">
        <f t="shared" ca="1" si="74"/>
        <v>13609.101604050002</v>
      </c>
      <c r="AQ72" s="1793">
        <f t="shared" ca="1" si="74"/>
        <v>13609.101604050002</v>
      </c>
      <c r="AR72" s="1793">
        <f t="shared" ca="1" si="74"/>
        <v>13609.101604050002</v>
      </c>
      <c r="AS72" s="1793">
        <f t="shared" ca="1" si="74"/>
        <v>13609.101604050002</v>
      </c>
      <c r="AT72" s="1793">
        <f t="shared" ca="1" si="74"/>
        <v>13609.101604050002</v>
      </c>
      <c r="AU72" s="1793">
        <f t="shared" ca="1" si="74"/>
        <v>13609.101604050002</v>
      </c>
      <c r="AV72" s="1793">
        <f t="shared" ca="1" si="74"/>
        <v>13609.101604050002</v>
      </c>
      <c r="AW72" s="1793">
        <f t="shared" ca="1" si="74"/>
        <v>13609.101604050002</v>
      </c>
      <c r="AX72" s="1793">
        <f t="shared" ca="1" si="74"/>
        <v>13609.101604050002</v>
      </c>
      <c r="AY72" s="1793">
        <f t="shared" ca="1" si="74"/>
        <v>13609.101604050002</v>
      </c>
      <c r="AZ72" s="1793">
        <f t="shared" ca="1" si="74"/>
        <v>14286.958847068501</v>
      </c>
      <c r="BA72" s="1793">
        <f t="shared" ca="1" si="74"/>
        <v>14286.958847068501</v>
      </c>
      <c r="BB72" s="1793">
        <f t="shared" ca="1" si="74"/>
        <v>14286.958847068501</v>
      </c>
      <c r="BC72" s="1793">
        <f t="shared" ca="1" si="74"/>
        <v>14286.958847068501</v>
      </c>
      <c r="BD72" s="1793">
        <f t="shared" ca="1" si="74"/>
        <v>14286.958847068501</v>
      </c>
      <c r="BE72" s="1793">
        <f t="shared" ca="1" si="74"/>
        <v>14286.958847068501</v>
      </c>
      <c r="BF72" s="1793">
        <f t="shared" ca="1" si="74"/>
        <v>14286.958847068501</v>
      </c>
      <c r="BG72" s="1793">
        <f t="shared" ca="1" si="74"/>
        <v>14286.958847068501</v>
      </c>
      <c r="BH72" s="1793">
        <f t="shared" ca="1" si="74"/>
        <v>14286.958847068501</v>
      </c>
      <c r="BI72" s="1793">
        <f t="shared" ca="1" si="74"/>
        <v>14286.958847068501</v>
      </c>
      <c r="BJ72" s="1793">
        <f t="shared" ca="1" si="74"/>
        <v>14286.958847068501</v>
      </c>
      <c r="BK72" s="1793">
        <f t="shared" ca="1" si="74"/>
        <v>14286.958847068501</v>
      </c>
      <c r="BL72" s="1793">
        <f t="shared" ca="1" si="74"/>
        <v>14998.656995494246</v>
      </c>
      <c r="BM72" s="1793">
        <f t="shared" ca="1" si="74"/>
        <v>14998.656995494246</v>
      </c>
      <c r="BN72" s="1793">
        <f t="shared" ca="1" si="74"/>
        <v>14998.656995494246</v>
      </c>
      <c r="BO72" s="1793">
        <f t="shared" ca="1" si="74"/>
        <v>14998.656995494246</v>
      </c>
      <c r="BP72" s="1793">
        <f t="shared" ref="BP72:CU72" ca="1" si="75">SUM(BP69:BP71)</f>
        <v>14998.656995494246</v>
      </c>
      <c r="BQ72" s="1793">
        <f t="shared" ca="1" si="75"/>
        <v>14998.656995494246</v>
      </c>
      <c r="BR72" s="1793">
        <f t="shared" ca="1" si="75"/>
        <v>14998.656995494246</v>
      </c>
      <c r="BS72" s="1793">
        <f t="shared" ca="1" si="75"/>
        <v>14998.656995494246</v>
      </c>
      <c r="BT72" s="1793">
        <f t="shared" ca="1" si="75"/>
        <v>14998.656995494246</v>
      </c>
      <c r="BU72" s="1793">
        <f t="shared" ca="1" si="75"/>
        <v>14998.656995494246</v>
      </c>
      <c r="BV72" s="1793">
        <f t="shared" ca="1" si="75"/>
        <v>14998.656995494246</v>
      </c>
      <c r="BW72" s="1793">
        <f t="shared" ca="1" si="75"/>
        <v>14998.656995494246</v>
      </c>
      <c r="BX72" s="1793">
        <f t="shared" ca="1" si="75"/>
        <v>15745.887055462725</v>
      </c>
      <c r="BY72" s="1793">
        <f t="shared" ca="1" si="75"/>
        <v>15745.887055462725</v>
      </c>
      <c r="BZ72" s="1793">
        <f t="shared" ca="1" si="75"/>
        <v>15745.887055462725</v>
      </c>
      <c r="CA72" s="1793">
        <f t="shared" ca="1" si="75"/>
        <v>15745.887055462725</v>
      </c>
      <c r="CB72" s="1793">
        <f t="shared" ca="1" si="75"/>
        <v>15745.887055462725</v>
      </c>
      <c r="CC72" s="1793">
        <f t="shared" ca="1" si="75"/>
        <v>15745.887055462725</v>
      </c>
      <c r="CD72" s="1793">
        <f t="shared" ca="1" si="75"/>
        <v>15745.887055462725</v>
      </c>
      <c r="CE72" s="1793">
        <f t="shared" ca="1" si="75"/>
        <v>15745.887055462725</v>
      </c>
      <c r="CF72" s="1793">
        <f t="shared" ca="1" si="75"/>
        <v>15745.887055462725</v>
      </c>
      <c r="CG72" s="1793">
        <f t="shared" ca="1" si="75"/>
        <v>15745.887055462725</v>
      </c>
      <c r="CH72" s="1793">
        <f t="shared" ca="1" si="75"/>
        <v>15745.887055462725</v>
      </c>
      <c r="CI72" s="1793">
        <f t="shared" ca="1" si="75"/>
        <v>15745.887055462725</v>
      </c>
      <c r="CJ72" s="1793">
        <f t="shared" ca="1" si="75"/>
        <v>16530.424562633503</v>
      </c>
      <c r="CK72" s="1793">
        <f t="shared" ca="1" si="75"/>
        <v>16530.424562633503</v>
      </c>
      <c r="CL72" s="1793">
        <f t="shared" ca="1" si="75"/>
        <v>16530.424562633503</v>
      </c>
      <c r="CM72" s="1793">
        <f t="shared" ca="1" si="75"/>
        <v>16530.424562633503</v>
      </c>
      <c r="CN72" s="1793">
        <f t="shared" ca="1" si="75"/>
        <v>16530.424562633503</v>
      </c>
      <c r="CO72" s="1793">
        <f t="shared" ca="1" si="75"/>
        <v>16530.424562633503</v>
      </c>
      <c r="CP72" s="1793">
        <f t="shared" ca="1" si="75"/>
        <v>16530.424562633503</v>
      </c>
      <c r="CQ72" s="1793">
        <f t="shared" ca="1" si="75"/>
        <v>16530.424562633503</v>
      </c>
      <c r="CR72" s="1793">
        <f t="shared" ca="1" si="75"/>
        <v>16530.424562633503</v>
      </c>
      <c r="CS72" s="1793">
        <f t="shared" ca="1" si="75"/>
        <v>16530.424562633503</v>
      </c>
      <c r="CT72" s="1793">
        <f t="shared" ca="1" si="75"/>
        <v>16530.424562633503</v>
      </c>
      <c r="CU72" s="1793">
        <f t="shared" ca="1" si="75"/>
        <v>16530.424562633503</v>
      </c>
      <c r="CV72" s="1793">
        <f t="shared" ref="CV72:EA72" ca="1" si="76">SUM(CV69:CV71)</f>
        <v>17354.133808250775</v>
      </c>
      <c r="CW72" s="1793">
        <f t="shared" ca="1" si="76"/>
        <v>17354.133808250775</v>
      </c>
      <c r="CX72" s="1793">
        <f t="shared" ca="1" si="76"/>
        <v>17354.133808250775</v>
      </c>
      <c r="CY72" s="1793">
        <f t="shared" ca="1" si="76"/>
        <v>17354.133808250775</v>
      </c>
      <c r="CZ72" s="1793">
        <f t="shared" ca="1" si="76"/>
        <v>17354.133808250775</v>
      </c>
      <c r="DA72" s="1793">
        <f t="shared" ca="1" si="76"/>
        <v>17354.133808250775</v>
      </c>
      <c r="DB72" s="1793">
        <f t="shared" ca="1" si="76"/>
        <v>17354.133808250775</v>
      </c>
      <c r="DC72" s="1793">
        <f t="shared" ca="1" si="76"/>
        <v>17354.133808250775</v>
      </c>
      <c r="DD72" s="1793">
        <f t="shared" ca="1" si="76"/>
        <v>17354.133808250775</v>
      </c>
      <c r="DE72" s="1793">
        <f t="shared" ca="1" si="76"/>
        <v>17354.133808250775</v>
      </c>
      <c r="DF72" s="1793">
        <f t="shared" ca="1" si="76"/>
        <v>17354.133808250775</v>
      </c>
      <c r="DG72" s="1793">
        <f t="shared" ca="1" si="76"/>
        <v>17354.133808250775</v>
      </c>
      <c r="DH72" s="1793">
        <f t="shared" ca="1" si="76"/>
        <v>18218.972276498622</v>
      </c>
      <c r="DI72" s="1793">
        <f t="shared" ca="1" si="76"/>
        <v>18218.972276498622</v>
      </c>
      <c r="DJ72" s="1793">
        <f t="shared" ca="1" si="76"/>
        <v>18218.972276498622</v>
      </c>
      <c r="DK72" s="1793">
        <f t="shared" ca="1" si="76"/>
        <v>18218.972276498622</v>
      </c>
      <c r="DL72" s="1793">
        <f t="shared" ca="1" si="76"/>
        <v>18218.972276498622</v>
      </c>
      <c r="DM72" s="1793">
        <f t="shared" ca="1" si="76"/>
        <v>18218.972276498622</v>
      </c>
      <c r="DN72" s="1793">
        <f t="shared" ca="1" si="76"/>
        <v>18218.972276498622</v>
      </c>
      <c r="DO72" s="1793">
        <f t="shared" ca="1" si="76"/>
        <v>18218.972276498622</v>
      </c>
      <c r="DP72" s="1793">
        <f t="shared" ca="1" si="76"/>
        <v>18218.972276498622</v>
      </c>
      <c r="DQ72" s="1793">
        <f t="shared" ca="1" si="76"/>
        <v>18218.972276498622</v>
      </c>
      <c r="DR72" s="1793">
        <f t="shared" ca="1" si="76"/>
        <v>18218.972276498622</v>
      </c>
      <c r="DS72" s="1793">
        <f t="shared" ca="1" si="76"/>
        <v>18218.972276498622</v>
      </c>
      <c r="DT72" s="1793">
        <f t="shared" ca="1" si="76"/>
        <v>19126.995303715565</v>
      </c>
      <c r="DU72" s="1793">
        <f t="shared" ca="1" si="76"/>
        <v>19126.995303715565</v>
      </c>
      <c r="DV72" s="1793">
        <f t="shared" ca="1" si="76"/>
        <v>19126.995303715565</v>
      </c>
      <c r="DW72" s="1793">
        <f t="shared" ca="1" si="76"/>
        <v>19126.995303715565</v>
      </c>
      <c r="DX72" s="1793">
        <f t="shared" ca="1" si="76"/>
        <v>19126.995303715565</v>
      </c>
      <c r="DY72" s="1793">
        <f t="shared" ca="1" si="76"/>
        <v>19126.995303715565</v>
      </c>
      <c r="DZ72" s="1793">
        <f t="shared" ca="1" si="76"/>
        <v>19126.995303715565</v>
      </c>
      <c r="EA72" s="1793">
        <f t="shared" ca="1" si="76"/>
        <v>19126.995303715565</v>
      </c>
      <c r="EB72" s="1793">
        <f t="shared" ref="EB72:FG72" ca="1" si="77">SUM(EB69:EB71)</f>
        <v>19126.995303715565</v>
      </c>
      <c r="EC72" s="1793">
        <f t="shared" ca="1" si="77"/>
        <v>19126.995303715565</v>
      </c>
      <c r="ED72" s="1793">
        <f t="shared" ca="1" si="77"/>
        <v>19126.995303715565</v>
      </c>
      <c r="EE72" s="1793">
        <f t="shared" ca="1" si="77"/>
        <v>19126.995303715565</v>
      </c>
      <c r="EF72" s="1833"/>
      <c r="EG72" s="1833"/>
    </row>
    <row r="73" spans="2:137">
      <c r="B73" s="60"/>
      <c r="D73" s="1833"/>
      <c r="E73" s="1833"/>
      <c r="F73" s="1833"/>
      <c r="G73" s="1833"/>
      <c r="H73" s="1833"/>
      <c r="I73" s="1833"/>
      <c r="J73" s="1833"/>
      <c r="K73" s="1833"/>
      <c r="L73" s="1833"/>
      <c r="M73" s="1833"/>
      <c r="N73" s="1833"/>
      <c r="O73" s="1833"/>
      <c r="P73" s="1833"/>
      <c r="Q73" s="1833"/>
      <c r="R73" s="1833"/>
      <c r="S73" s="1833"/>
      <c r="T73" s="1833"/>
      <c r="U73" s="1833"/>
      <c r="V73" s="1833"/>
      <c r="W73" s="1833"/>
      <c r="X73" s="1833"/>
      <c r="Y73" s="1833"/>
      <c r="Z73" s="1833"/>
      <c r="AA73" s="1833"/>
      <c r="AB73" s="1833"/>
      <c r="AC73" s="1833"/>
      <c r="AD73" s="1833"/>
      <c r="AE73" s="1833"/>
      <c r="AF73" s="1833"/>
      <c r="AG73" s="1833"/>
      <c r="AH73" s="1833"/>
      <c r="AI73" s="1833"/>
      <c r="AJ73" s="1833"/>
      <c r="AK73" s="1833"/>
      <c r="AL73" s="1833"/>
      <c r="AM73" s="1833"/>
      <c r="AN73" s="1833"/>
      <c r="AO73" s="1833"/>
      <c r="AP73" s="1833"/>
      <c r="AQ73" s="1833"/>
      <c r="AR73" s="1833"/>
      <c r="AS73" s="1833"/>
      <c r="AT73" s="1833"/>
      <c r="AU73" s="1833"/>
      <c r="AV73" s="1833"/>
      <c r="AW73" s="1833"/>
      <c r="AX73" s="1833"/>
      <c r="AY73" s="1833"/>
      <c r="AZ73" s="1833"/>
      <c r="BA73" s="1833"/>
      <c r="BB73" s="1833"/>
      <c r="BC73" s="1833"/>
      <c r="BD73" s="1833"/>
      <c r="BE73" s="1833"/>
      <c r="BF73" s="1833"/>
      <c r="BG73" s="1833"/>
      <c r="BH73" s="1833"/>
      <c r="BI73" s="1833"/>
      <c r="BJ73" s="1833"/>
      <c r="BK73" s="1833"/>
      <c r="BL73" s="1833"/>
      <c r="BM73" s="1833"/>
      <c r="BN73" s="1833"/>
      <c r="BO73" s="1833"/>
      <c r="BP73" s="1833"/>
      <c r="BQ73" s="1833"/>
      <c r="BR73" s="1833"/>
      <c r="BS73" s="1833"/>
      <c r="BT73" s="1833"/>
      <c r="BU73" s="1833"/>
      <c r="BV73" s="1833"/>
      <c r="BW73" s="1833"/>
      <c r="BX73" s="1833"/>
      <c r="BY73" s="1833"/>
      <c r="BZ73" s="1833"/>
      <c r="CA73" s="1833"/>
      <c r="CB73" s="1833"/>
      <c r="CC73" s="1833"/>
      <c r="CD73" s="1833"/>
      <c r="CE73" s="1833"/>
      <c r="CF73" s="1833"/>
      <c r="CG73" s="1833"/>
      <c r="CH73" s="1833"/>
      <c r="CI73" s="1833"/>
      <c r="CJ73" s="1833"/>
      <c r="CK73" s="1833"/>
      <c r="CL73" s="1833"/>
      <c r="CM73" s="1833"/>
      <c r="CN73" s="1833"/>
      <c r="CO73" s="1833"/>
      <c r="CP73" s="1833"/>
      <c r="CQ73" s="1833"/>
      <c r="CR73" s="1833"/>
      <c r="CS73" s="1833"/>
      <c r="CT73" s="1833"/>
      <c r="CU73" s="1833"/>
      <c r="CV73" s="1833"/>
      <c r="CW73" s="1833"/>
      <c r="CX73" s="1833"/>
      <c r="CY73" s="1833"/>
      <c r="CZ73" s="1833"/>
      <c r="DA73" s="1833"/>
      <c r="DB73" s="1833"/>
      <c r="DC73" s="1833"/>
      <c r="DD73" s="1833"/>
      <c r="DE73" s="1833"/>
      <c r="DF73" s="1833"/>
      <c r="DG73" s="1833"/>
      <c r="DH73" s="1833"/>
      <c r="DI73" s="1833"/>
      <c r="DJ73" s="1833"/>
      <c r="DK73" s="1833"/>
      <c r="DL73" s="1833"/>
      <c r="DM73" s="1833"/>
      <c r="DN73" s="1833"/>
      <c r="DO73" s="1833"/>
      <c r="DP73" s="1833"/>
      <c r="DQ73" s="1833"/>
      <c r="DR73" s="1833"/>
      <c r="DS73" s="1833"/>
      <c r="DT73" s="1833"/>
      <c r="DU73" s="1833"/>
      <c r="DV73" s="1833"/>
      <c r="DW73" s="1833"/>
      <c r="DX73" s="1833"/>
      <c r="DY73" s="1833"/>
      <c r="DZ73" s="1833"/>
      <c r="EA73" s="1833"/>
      <c r="EB73" s="1833"/>
      <c r="EC73" s="1833"/>
      <c r="ED73" s="1833"/>
      <c r="EE73" s="1833"/>
      <c r="EF73" s="1833"/>
      <c r="EG73" s="1833"/>
    </row>
    <row r="74" spans="2:137" ht="15" customHeight="1" thickBot="1">
      <c r="B74" s="526" t="s">
        <v>448</v>
      </c>
      <c r="C74" s="527"/>
      <c r="D74" s="1837">
        <f t="shared" ref="D74:AI74" ca="1" si="78">D65+D66-D72</f>
        <v>-11762.85</v>
      </c>
      <c r="E74" s="1837">
        <f t="shared" ca="1" si="78"/>
        <v>-11762.85</v>
      </c>
      <c r="F74" s="1837">
        <f t="shared" ca="1" si="78"/>
        <v>-11762.85</v>
      </c>
      <c r="G74" s="1837">
        <f t="shared" ca="1" si="78"/>
        <v>-11762.85</v>
      </c>
      <c r="H74" s="1837">
        <f t="shared" ca="1" si="78"/>
        <v>-11762.85</v>
      </c>
      <c r="I74" s="1837">
        <f t="shared" ca="1" si="78"/>
        <v>-11762.85</v>
      </c>
      <c r="J74" s="1837">
        <f t="shared" ca="1" si="78"/>
        <v>-11762.85</v>
      </c>
      <c r="K74" s="1837">
        <f t="shared" ca="1" si="78"/>
        <v>-11762.85</v>
      </c>
      <c r="L74" s="1837">
        <f t="shared" ca="1" si="78"/>
        <v>-11762.85</v>
      </c>
      <c r="M74" s="1837">
        <f t="shared" ca="1" si="78"/>
        <v>-11762.85</v>
      </c>
      <c r="N74" s="1837">
        <f t="shared" ca="1" si="78"/>
        <v>-11762.85</v>
      </c>
      <c r="O74" s="1837">
        <f t="shared" ca="1" si="78"/>
        <v>-11762.85</v>
      </c>
      <c r="P74" s="1837">
        <f t="shared" ca="1" si="78"/>
        <v>-12348.5445</v>
      </c>
      <c r="Q74" s="1837">
        <f t="shared" ca="1" si="78"/>
        <v>-12348.5445</v>
      </c>
      <c r="R74" s="1837">
        <f t="shared" ca="1" si="78"/>
        <v>-12348.5445</v>
      </c>
      <c r="S74" s="1837">
        <f t="shared" ca="1" si="78"/>
        <v>-12348.5445</v>
      </c>
      <c r="T74" s="1837">
        <f t="shared" ca="1" si="78"/>
        <v>-12348.5445</v>
      </c>
      <c r="U74" s="1837">
        <f t="shared" ca="1" si="78"/>
        <v>-12348.5445</v>
      </c>
      <c r="V74" s="1837">
        <f t="shared" ca="1" si="78"/>
        <v>-12348.5445</v>
      </c>
      <c r="W74" s="1837">
        <f t="shared" ca="1" si="78"/>
        <v>-12348.5445</v>
      </c>
      <c r="X74" s="1837">
        <f t="shared" ca="1" si="78"/>
        <v>-12348.5445</v>
      </c>
      <c r="Y74" s="1837">
        <f t="shared" ca="1" si="78"/>
        <v>-12348.5445</v>
      </c>
      <c r="Z74" s="1837">
        <f t="shared" ca="1" si="78"/>
        <v>-12348.5445</v>
      </c>
      <c r="AA74" s="1837">
        <f t="shared" ca="1" si="78"/>
        <v>-12348.5445</v>
      </c>
      <c r="AB74" s="1837">
        <f t="shared" ca="1" si="78"/>
        <v>-12963.474765000001</v>
      </c>
      <c r="AC74" s="1837">
        <f t="shared" ca="1" si="78"/>
        <v>-12963.474765000001</v>
      </c>
      <c r="AD74" s="1837">
        <f t="shared" ca="1" si="78"/>
        <v>-12963.474765000001</v>
      </c>
      <c r="AE74" s="1837">
        <f t="shared" ca="1" si="78"/>
        <v>-12963.474765000001</v>
      </c>
      <c r="AF74" s="1837">
        <f t="shared" ca="1" si="78"/>
        <v>-12963.474765000001</v>
      </c>
      <c r="AG74" s="1837">
        <f t="shared" ca="1" si="78"/>
        <v>-12963.474765000001</v>
      </c>
      <c r="AH74" s="1837">
        <f t="shared" ca="1" si="78"/>
        <v>-12963.474765000001</v>
      </c>
      <c r="AI74" s="1837">
        <f t="shared" ca="1" si="78"/>
        <v>-12963.474765000001</v>
      </c>
      <c r="AJ74" s="1837">
        <f t="shared" ref="AJ74:BO74" ca="1" si="79">AJ65+AJ66-AJ72</f>
        <v>-12963.474765000001</v>
      </c>
      <c r="AK74" s="1837">
        <f t="shared" ca="1" si="79"/>
        <v>-12963.474765000001</v>
      </c>
      <c r="AL74" s="1837">
        <f t="shared" ca="1" si="79"/>
        <v>-12963.474765000001</v>
      </c>
      <c r="AM74" s="1837">
        <f t="shared" ca="1" si="79"/>
        <v>-12963.474765000001</v>
      </c>
      <c r="AN74" s="1837">
        <f t="shared" ca="1" si="79"/>
        <v>-13609.101604050002</v>
      </c>
      <c r="AO74" s="1837">
        <f t="shared" ca="1" si="79"/>
        <v>-13609.101604050002</v>
      </c>
      <c r="AP74" s="1837">
        <f t="shared" ca="1" si="79"/>
        <v>-13609.101604050002</v>
      </c>
      <c r="AQ74" s="1837">
        <f t="shared" ca="1" si="79"/>
        <v>-13609.101604050002</v>
      </c>
      <c r="AR74" s="1837">
        <f t="shared" ca="1" si="79"/>
        <v>-13609.101604050002</v>
      </c>
      <c r="AS74" s="1837">
        <f t="shared" ca="1" si="79"/>
        <v>-13609.101604050002</v>
      </c>
      <c r="AT74" s="1837">
        <f t="shared" ca="1" si="79"/>
        <v>-13609.101604050002</v>
      </c>
      <c r="AU74" s="1837">
        <f t="shared" ca="1" si="79"/>
        <v>-13609.101604050002</v>
      </c>
      <c r="AV74" s="1837">
        <f t="shared" ca="1" si="79"/>
        <v>-13609.101604050002</v>
      </c>
      <c r="AW74" s="1837">
        <f t="shared" ca="1" si="79"/>
        <v>-13609.101604050002</v>
      </c>
      <c r="AX74" s="1837">
        <f t="shared" ca="1" si="79"/>
        <v>-13609.101604050002</v>
      </c>
      <c r="AY74" s="1837">
        <f t="shared" ca="1" si="79"/>
        <v>-13609.101604050002</v>
      </c>
      <c r="AZ74" s="1837">
        <f t="shared" ca="1" si="79"/>
        <v>-14286.958847068501</v>
      </c>
      <c r="BA74" s="1837">
        <f t="shared" ca="1" si="79"/>
        <v>-14286.958847068501</v>
      </c>
      <c r="BB74" s="1837">
        <f t="shared" ca="1" si="79"/>
        <v>-14286.958847068501</v>
      </c>
      <c r="BC74" s="1837">
        <f t="shared" ca="1" si="79"/>
        <v>-14286.958847068501</v>
      </c>
      <c r="BD74" s="1837">
        <f t="shared" ca="1" si="79"/>
        <v>-14286.958847068501</v>
      </c>
      <c r="BE74" s="1837">
        <f t="shared" ca="1" si="79"/>
        <v>-14286.958847068501</v>
      </c>
      <c r="BF74" s="1837">
        <f t="shared" ca="1" si="79"/>
        <v>-14286.958847068501</v>
      </c>
      <c r="BG74" s="1837">
        <f t="shared" ca="1" si="79"/>
        <v>-14286.958847068501</v>
      </c>
      <c r="BH74" s="1837">
        <f t="shared" ca="1" si="79"/>
        <v>-14286.958847068501</v>
      </c>
      <c r="BI74" s="1837">
        <f t="shared" ca="1" si="79"/>
        <v>-14286.958847068501</v>
      </c>
      <c r="BJ74" s="1837">
        <f t="shared" ca="1" si="79"/>
        <v>-14286.958847068501</v>
      </c>
      <c r="BK74" s="1837">
        <f t="shared" ca="1" si="79"/>
        <v>-14286.958847068501</v>
      </c>
      <c r="BL74" s="1837">
        <f t="shared" ca="1" si="79"/>
        <v>-14998.656995494246</v>
      </c>
      <c r="BM74" s="1837">
        <f t="shared" ca="1" si="79"/>
        <v>-14998.656995494246</v>
      </c>
      <c r="BN74" s="1837">
        <f t="shared" ca="1" si="79"/>
        <v>-14998.656995494246</v>
      </c>
      <c r="BO74" s="1837">
        <f t="shared" ca="1" si="79"/>
        <v>-14998.656995494246</v>
      </c>
      <c r="BP74" s="1837">
        <f t="shared" ref="BP74:CU74" ca="1" si="80">BP65+BP66-BP72</f>
        <v>-14998.656995494246</v>
      </c>
      <c r="BQ74" s="1837">
        <f t="shared" ca="1" si="80"/>
        <v>-14998.656995494246</v>
      </c>
      <c r="BR74" s="1837">
        <f t="shared" ca="1" si="80"/>
        <v>-14998.656995494246</v>
      </c>
      <c r="BS74" s="1837">
        <f t="shared" ca="1" si="80"/>
        <v>-14998.656995494246</v>
      </c>
      <c r="BT74" s="1837">
        <f t="shared" ca="1" si="80"/>
        <v>-14998.656995494246</v>
      </c>
      <c r="BU74" s="1837">
        <f t="shared" ca="1" si="80"/>
        <v>-14998.656995494246</v>
      </c>
      <c r="BV74" s="1837">
        <f t="shared" ca="1" si="80"/>
        <v>-14998.656995494246</v>
      </c>
      <c r="BW74" s="1837">
        <f t="shared" ca="1" si="80"/>
        <v>-14998.656995494246</v>
      </c>
      <c r="BX74" s="1837">
        <f t="shared" ca="1" si="80"/>
        <v>-15745.887055462725</v>
      </c>
      <c r="BY74" s="1837">
        <f t="shared" ca="1" si="80"/>
        <v>-15745.887055462725</v>
      </c>
      <c r="BZ74" s="1837">
        <f t="shared" ca="1" si="80"/>
        <v>-15745.887055462725</v>
      </c>
      <c r="CA74" s="1837">
        <f t="shared" ca="1" si="80"/>
        <v>-15745.887055462725</v>
      </c>
      <c r="CB74" s="1837">
        <f t="shared" ca="1" si="80"/>
        <v>-15745.887055462725</v>
      </c>
      <c r="CC74" s="1837">
        <f t="shared" ca="1" si="80"/>
        <v>-15745.887055462725</v>
      </c>
      <c r="CD74" s="1837">
        <f t="shared" ca="1" si="80"/>
        <v>-15745.887055462725</v>
      </c>
      <c r="CE74" s="1837">
        <f t="shared" ca="1" si="80"/>
        <v>-15745.887055462725</v>
      </c>
      <c r="CF74" s="1837">
        <f t="shared" ca="1" si="80"/>
        <v>-15745.887055462725</v>
      </c>
      <c r="CG74" s="1837">
        <f t="shared" ca="1" si="80"/>
        <v>-15745.887055462725</v>
      </c>
      <c r="CH74" s="1837">
        <f t="shared" ca="1" si="80"/>
        <v>-15745.887055462725</v>
      </c>
      <c r="CI74" s="1837">
        <f t="shared" ca="1" si="80"/>
        <v>-15745.887055462725</v>
      </c>
      <c r="CJ74" s="1837">
        <f t="shared" ca="1" si="80"/>
        <v>-16530.424562633503</v>
      </c>
      <c r="CK74" s="1837">
        <f t="shared" ca="1" si="80"/>
        <v>-16530.424562633503</v>
      </c>
      <c r="CL74" s="1837">
        <f t="shared" ca="1" si="80"/>
        <v>-16530.424562633503</v>
      </c>
      <c r="CM74" s="1837">
        <f t="shared" ca="1" si="80"/>
        <v>-16530.424562633503</v>
      </c>
      <c r="CN74" s="1837">
        <f t="shared" ca="1" si="80"/>
        <v>-16530.424562633503</v>
      </c>
      <c r="CO74" s="1837">
        <f t="shared" ca="1" si="80"/>
        <v>-16530.424562633503</v>
      </c>
      <c r="CP74" s="1837">
        <f t="shared" ca="1" si="80"/>
        <v>-16530.424562633503</v>
      </c>
      <c r="CQ74" s="1837">
        <f t="shared" ca="1" si="80"/>
        <v>-16530.424562633503</v>
      </c>
      <c r="CR74" s="1837">
        <f t="shared" ca="1" si="80"/>
        <v>-16530.424562633503</v>
      </c>
      <c r="CS74" s="1837">
        <f t="shared" ca="1" si="80"/>
        <v>-16530.424562633503</v>
      </c>
      <c r="CT74" s="1837">
        <f t="shared" ca="1" si="80"/>
        <v>-16530.424562633503</v>
      </c>
      <c r="CU74" s="1837">
        <f t="shared" ca="1" si="80"/>
        <v>-16530.424562633503</v>
      </c>
      <c r="CV74" s="1837">
        <f t="shared" ref="CV74:EE74" ca="1" si="81">CV65+CV66-CV72</f>
        <v>-17354.133808250775</v>
      </c>
      <c r="CW74" s="1837">
        <f t="shared" ca="1" si="81"/>
        <v>-17354.133808250775</v>
      </c>
      <c r="CX74" s="1837">
        <f t="shared" ca="1" si="81"/>
        <v>-17354.133808250775</v>
      </c>
      <c r="CY74" s="1837">
        <f t="shared" ca="1" si="81"/>
        <v>-17354.133808250775</v>
      </c>
      <c r="CZ74" s="1837">
        <f t="shared" ca="1" si="81"/>
        <v>-17354.133808250775</v>
      </c>
      <c r="DA74" s="1837">
        <f t="shared" ca="1" si="81"/>
        <v>-17354.133808250775</v>
      </c>
      <c r="DB74" s="1837">
        <f t="shared" ca="1" si="81"/>
        <v>-17354.133808250775</v>
      </c>
      <c r="DC74" s="1837">
        <f t="shared" ca="1" si="81"/>
        <v>-17354.133808250775</v>
      </c>
      <c r="DD74" s="1837">
        <f t="shared" ca="1" si="81"/>
        <v>-17354.133808250775</v>
      </c>
      <c r="DE74" s="1837">
        <f t="shared" ca="1" si="81"/>
        <v>-17354.133808250775</v>
      </c>
      <c r="DF74" s="1837">
        <f t="shared" ca="1" si="81"/>
        <v>-17354.133808250775</v>
      </c>
      <c r="DG74" s="1837">
        <f t="shared" ca="1" si="81"/>
        <v>-17354.133808250775</v>
      </c>
      <c r="DH74" s="1837">
        <f t="shared" ca="1" si="81"/>
        <v>-18218.972276498622</v>
      </c>
      <c r="DI74" s="1837">
        <f t="shared" ca="1" si="81"/>
        <v>-18218.972276498622</v>
      </c>
      <c r="DJ74" s="1837">
        <f t="shared" ca="1" si="81"/>
        <v>-18218.972276498622</v>
      </c>
      <c r="DK74" s="1837">
        <f t="shared" ca="1" si="81"/>
        <v>-18218.972276498622</v>
      </c>
      <c r="DL74" s="1837">
        <f t="shared" ca="1" si="81"/>
        <v>-18218.972276498622</v>
      </c>
      <c r="DM74" s="1837">
        <f t="shared" ca="1" si="81"/>
        <v>-18218.972276498622</v>
      </c>
      <c r="DN74" s="1837">
        <f t="shared" ca="1" si="81"/>
        <v>-18218.972276498622</v>
      </c>
      <c r="DO74" s="1837">
        <f t="shared" ca="1" si="81"/>
        <v>-18218.972276498622</v>
      </c>
      <c r="DP74" s="1837">
        <f t="shared" ca="1" si="81"/>
        <v>-18218.972276498622</v>
      </c>
      <c r="DQ74" s="1837">
        <f t="shared" ca="1" si="81"/>
        <v>-18218.972276498622</v>
      </c>
      <c r="DR74" s="1837">
        <f t="shared" ca="1" si="81"/>
        <v>-18218.972276498622</v>
      </c>
      <c r="DS74" s="1837">
        <f t="shared" ca="1" si="81"/>
        <v>-18218.972276498622</v>
      </c>
      <c r="DT74" s="1837">
        <f t="shared" ca="1" si="81"/>
        <v>-19126.995303715565</v>
      </c>
      <c r="DU74" s="1837">
        <f t="shared" ca="1" si="81"/>
        <v>-19126.995303715565</v>
      </c>
      <c r="DV74" s="1837">
        <f t="shared" ca="1" si="81"/>
        <v>-19126.995303715565</v>
      </c>
      <c r="DW74" s="1837">
        <f t="shared" ca="1" si="81"/>
        <v>-19126.995303715565</v>
      </c>
      <c r="DX74" s="1837">
        <f t="shared" ca="1" si="81"/>
        <v>-19126.995303715565</v>
      </c>
      <c r="DY74" s="1837">
        <f t="shared" ca="1" si="81"/>
        <v>-19126.995303715565</v>
      </c>
      <c r="DZ74" s="1837">
        <f t="shared" ca="1" si="81"/>
        <v>-19126.995303715565</v>
      </c>
      <c r="EA74" s="1837">
        <f t="shared" ca="1" si="81"/>
        <v>-19126.995303715565</v>
      </c>
      <c r="EB74" s="1837">
        <f t="shared" ca="1" si="81"/>
        <v>-19126.995303715565</v>
      </c>
      <c r="EC74" s="1837">
        <f t="shared" ca="1" si="81"/>
        <v>-19126.995303715565</v>
      </c>
      <c r="ED74" s="1837">
        <f t="shared" ca="1" si="81"/>
        <v>-19126.995303715565</v>
      </c>
      <c r="EE74" s="1837">
        <f t="shared" ca="1" si="81"/>
        <v>-19126.995303715565</v>
      </c>
      <c r="EF74" s="1833"/>
      <c r="EG74" s="1833"/>
    </row>
    <row r="75" spans="2:137">
      <c r="B75" s="60"/>
      <c r="D75" s="1833"/>
      <c r="E75" s="1833"/>
      <c r="F75" s="1833"/>
      <c r="G75" s="1833"/>
      <c r="H75" s="1833"/>
      <c r="I75" s="1833"/>
      <c r="J75" s="1833"/>
      <c r="K75" s="1833"/>
      <c r="L75" s="1833"/>
      <c r="M75" s="1833"/>
      <c r="N75" s="1833"/>
      <c r="O75" s="1833"/>
      <c r="P75" s="1833"/>
      <c r="Q75" s="1833"/>
      <c r="R75" s="1833"/>
      <c r="S75" s="1833"/>
      <c r="T75" s="1833"/>
      <c r="U75" s="1833"/>
      <c r="V75" s="1833"/>
      <c r="W75" s="1833"/>
      <c r="X75" s="1833"/>
      <c r="Y75" s="1833"/>
      <c r="Z75" s="1833"/>
      <c r="AA75" s="1833"/>
      <c r="AB75" s="1833"/>
      <c r="AC75" s="1833"/>
      <c r="AD75" s="1833"/>
      <c r="AE75" s="1833"/>
      <c r="AF75" s="1833"/>
      <c r="AG75" s="1833"/>
      <c r="AH75" s="1833"/>
      <c r="AI75" s="1833"/>
      <c r="AJ75" s="1833"/>
      <c r="AK75" s="1833"/>
      <c r="AL75" s="1833"/>
      <c r="AM75" s="1833"/>
      <c r="AN75" s="1833"/>
      <c r="AO75" s="1833"/>
      <c r="AP75" s="1833"/>
      <c r="AQ75" s="1833"/>
      <c r="AR75" s="1833"/>
      <c r="AS75" s="1833"/>
      <c r="AT75" s="1833"/>
      <c r="AU75" s="1833"/>
      <c r="AV75" s="1833"/>
      <c r="AW75" s="1833"/>
      <c r="AX75" s="1833"/>
      <c r="AY75" s="1833"/>
      <c r="AZ75" s="1833"/>
      <c r="BA75" s="1833"/>
      <c r="BB75" s="1833"/>
      <c r="BC75" s="1833"/>
      <c r="BD75" s="1833"/>
      <c r="BE75" s="1833"/>
      <c r="BF75" s="1833"/>
      <c r="BG75" s="1833"/>
      <c r="BH75" s="1833"/>
      <c r="BI75" s="1833"/>
      <c r="BJ75" s="1833"/>
      <c r="BK75" s="1833"/>
      <c r="BL75" s="1833"/>
      <c r="BM75" s="1833"/>
      <c r="BN75" s="1833"/>
      <c r="BO75" s="1833"/>
      <c r="BP75" s="1833"/>
      <c r="BQ75" s="1833"/>
      <c r="BR75" s="1833"/>
      <c r="BS75" s="1833"/>
      <c r="BT75" s="1833"/>
      <c r="BU75" s="1833"/>
      <c r="BV75" s="1833"/>
      <c r="BW75" s="1833"/>
      <c r="BX75" s="1833"/>
      <c r="BY75" s="1833"/>
      <c r="BZ75" s="1833"/>
      <c r="CA75" s="1833"/>
      <c r="CB75" s="1833"/>
      <c r="CC75" s="1833"/>
      <c r="CD75" s="1833"/>
      <c r="CE75" s="1833"/>
      <c r="CF75" s="1833"/>
      <c r="CG75" s="1833"/>
      <c r="CH75" s="1833"/>
      <c r="CI75" s="1833"/>
      <c r="CJ75" s="1833"/>
      <c r="CK75" s="1833"/>
      <c r="CL75" s="1833"/>
      <c r="CM75" s="1833"/>
      <c r="CN75" s="1833"/>
      <c r="CO75" s="1833"/>
      <c r="CP75" s="1833"/>
      <c r="CQ75" s="1833"/>
      <c r="CR75" s="1833"/>
      <c r="CS75" s="1833"/>
      <c r="CT75" s="1833"/>
      <c r="CU75" s="1833"/>
      <c r="CV75" s="1833"/>
      <c r="CW75" s="1833"/>
      <c r="CX75" s="1833"/>
      <c r="CY75" s="1833"/>
      <c r="CZ75" s="1833"/>
      <c r="DA75" s="1833"/>
      <c r="DB75" s="1833"/>
      <c r="DC75" s="1833"/>
      <c r="DD75" s="1833"/>
      <c r="DE75" s="1833"/>
      <c r="DF75" s="1833"/>
      <c r="DG75" s="1833"/>
      <c r="DH75" s="1833"/>
      <c r="DI75" s="1833"/>
      <c r="DJ75" s="1833"/>
      <c r="DK75" s="1833"/>
      <c r="DL75" s="1833"/>
      <c r="DM75" s="1833"/>
      <c r="DN75" s="1833"/>
      <c r="DO75" s="1833"/>
      <c r="DP75" s="1833"/>
      <c r="DQ75" s="1833"/>
      <c r="DR75" s="1833"/>
      <c r="DS75" s="1833"/>
      <c r="DT75" s="1833"/>
      <c r="DU75" s="1833"/>
      <c r="DV75" s="1833"/>
      <c r="DW75" s="1833"/>
      <c r="DX75" s="1833"/>
      <c r="DY75" s="1833"/>
      <c r="DZ75" s="1833"/>
      <c r="EA75" s="1833"/>
      <c r="EB75" s="1833"/>
      <c r="EC75" s="1833"/>
      <c r="ED75" s="1833"/>
      <c r="EE75" s="1833"/>
      <c r="EF75" s="1833"/>
      <c r="EG75" s="1833"/>
    </row>
    <row r="76" spans="2:137">
      <c r="B76" s="60" t="s">
        <v>1334</v>
      </c>
      <c r="D76" s="1833" t="e">
        <f t="shared" ref="D76:AI76" ca="1" si="82">SUM(D74:O74)/D$25</f>
        <v>#DIV/0!</v>
      </c>
      <c r="E76" s="1833" t="e">
        <f t="shared" ca="1" si="82"/>
        <v>#DIV/0!</v>
      </c>
      <c r="F76" s="1833" t="e">
        <f t="shared" ca="1" si="82"/>
        <v>#DIV/0!</v>
      </c>
      <c r="G76" s="1833" t="e">
        <f t="shared" ca="1" si="82"/>
        <v>#DIV/0!</v>
      </c>
      <c r="H76" s="1833" t="e">
        <f t="shared" ca="1" si="82"/>
        <v>#DIV/0!</v>
      </c>
      <c r="I76" s="1833" t="e">
        <f t="shared" ca="1" si="82"/>
        <v>#DIV/0!</v>
      </c>
      <c r="J76" s="1833" t="e">
        <f t="shared" ca="1" si="82"/>
        <v>#DIV/0!</v>
      </c>
      <c r="K76" s="1833" t="e">
        <f t="shared" ca="1" si="82"/>
        <v>#DIV/0!</v>
      </c>
      <c r="L76" s="1833" t="e">
        <f t="shared" ca="1" si="82"/>
        <v>#DIV/0!</v>
      </c>
      <c r="M76" s="1833" t="e">
        <f t="shared" ca="1" si="82"/>
        <v>#DIV/0!</v>
      </c>
      <c r="N76" s="1833" t="e">
        <f t="shared" ca="1" si="82"/>
        <v>#DIV/0!</v>
      </c>
      <c r="O76" s="1833" t="e">
        <f t="shared" ca="1" si="82"/>
        <v>#DIV/0!</v>
      </c>
      <c r="P76" s="1833" t="e">
        <f t="shared" ca="1" si="82"/>
        <v>#DIV/0!</v>
      </c>
      <c r="Q76" s="1833" t="e">
        <f t="shared" ca="1" si="82"/>
        <v>#DIV/0!</v>
      </c>
      <c r="R76" s="1833" t="e">
        <f t="shared" ca="1" si="82"/>
        <v>#DIV/0!</v>
      </c>
      <c r="S76" s="1833" t="e">
        <f t="shared" ca="1" si="82"/>
        <v>#DIV/0!</v>
      </c>
      <c r="T76" s="1833" t="e">
        <f t="shared" ca="1" si="82"/>
        <v>#DIV/0!</v>
      </c>
      <c r="U76" s="1833" t="e">
        <f t="shared" ca="1" si="82"/>
        <v>#DIV/0!</v>
      </c>
      <c r="V76" s="1833" t="e">
        <f t="shared" ca="1" si="82"/>
        <v>#DIV/0!</v>
      </c>
      <c r="W76" s="1833" t="e">
        <f t="shared" ca="1" si="82"/>
        <v>#DIV/0!</v>
      </c>
      <c r="X76" s="1833" t="e">
        <f t="shared" ca="1" si="82"/>
        <v>#DIV/0!</v>
      </c>
      <c r="Y76" s="1833" t="e">
        <f t="shared" ca="1" si="82"/>
        <v>#DIV/0!</v>
      </c>
      <c r="Z76" s="1833" t="e">
        <f t="shared" ca="1" si="82"/>
        <v>#DIV/0!</v>
      </c>
      <c r="AA76" s="1833" t="e">
        <f t="shared" ca="1" si="82"/>
        <v>#DIV/0!</v>
      </c>
      <c r="AB76" s="1833" t="e">
        <f t="shared" ca="1" si="82"/>
        <v>#DIV/0!</v>
      </c>
      <c r="AC76" s="1833" t="e">
        <f t="shared" ca="1" si="82"/>
        <v>#DIV/0!</v>
      </c>
      <c r="AD76" s="1833" t="e">
        <f t="shared" ca="1" si="82"/>
        <v>#DIV/0!</v>
      </c>
      <c r="AE76" s="1833" t="e">
        <f t="shared" ca="1" si="82"/>
        <v>#DIV/0!</v>
      </c>
      <c r="AF76" s="1833" t="e">
        <f t="shared" ca="1" si="82"/>
        <v>#DIV/0!</v>
      </c>
      <c r="AG76" s="1833" t="e">
        <f t="shared" ca="1" si="82"/>
        <v>#DIV/0!</v>
      </c>
      <c r="AH76" s="1833" t="e">
        <f t="shared" ca="1" si="82"/>
        <v>#DIV/0!</v>
      </c>
      <c r="AI76" s="1833" t="e">
        <f t="shared" ca="1" si="82"/>
        <v>#DIV/0!</v>
      </c>
      <c r="AJ76" s="1833" t="e">
        <f t="shared" ref="AJ76:BO76" ca="1" si="83">SUM(AJ74:AU74)/AJ$25</f>
        <v>#DIV/0!</v>
      </c>
      <c r="AK76" s="1833" t="e">
        <f t="shared" ca="1" si="83"/>
        <v>#DIV/0!</v>
      </c>
      <c r="AL76" s="1833" t="e">
        <f t="shared" ca="1" si="83"/>
        <v>#DIV/0!</v>
      </c>
      <c r="AM76" s="1833" t="e">
        <f t="shared" ca="1" si="83"/>
        <v>#DIV/0!</v>
      </c>
      <c r="AN76" s="1833" t="e">
        <f t="shared" ca="1" si="83"/>
        <v>#DIV/0!</v>
      </c>
      <c r="AO76" s="1833" t="e">
        <f t="shared" ca="1" si="83"/>
        <v>#DIV/0!</v>
      </c>
      <c r="AP76" s="1833" t="e">
        <f t="shared" ca="1" si="83"/>
        <v>#DIV/0!</v>
      </c>
      <c r="AQ76" s="1833" t="e">
        <f t="shared" ca="1" si="83"/>
        <v>#DIV/0!</v>
      </c>
      <c r="AR76" s="1833" t="e">
        <f t="shared" ca="1" si="83"/>
        <v>#DIV/0!</v>
      </c>
      <c r="AS76" s="1833" t="e">
        <f t="shared" ca="1" si="83"/>
        <v>#DIV/0!</v>
      </c>
      <c r="AT76" s="1833" t="e">
        <f t="shared" ca="1" si="83"/>
        <v>#DIV/0!</v>
      </c>
      <c r="AU76" s="1833" t="e">
        <f t="shared" ca="1" si="83"/>
        <v>#DIV/0!</v>
      </c>
      <c r="AV76" s="1833" t="e">
        <f t="shared" ca="1" si="83"/>
        <v>#DIV/0!</v>
      </c>
      <c r="AW76" s="1833" t="e">
        <f t="shared" ca="1" si="83"/>
        <v>#DIV/0!</v>
      </c>
      <c r="AX76" s="1833" t="e">
        <f t="shared" ca="1" si="83"/>
        <v>#DIV/0!</v>
      </c>
      <c r="AY76" s="1833" t="e">
        <f t="shared" ca="1" si="83"/>
        <v>#DIV/0!</v>
      </c>
      <c r="AZ76" s="1833" t="e">
        <f t="shared" ca="1" si="83"/>
        <v>#DIV/0!</v>
      </c>
      <c r="BA76" s="1833" t="e">
        <f t="shared" ca="1" si="83"/>
        <v>#DIV/0!</v>
      </c>
      <c r="BB76" s="1833" t="e">
        <f t="shared" ca="1" si="83"/>
        <v>#DIV/0!</v>
      </c>
      <c r="BC76" s="1833" t="e">
        <f t="shared" ca="1" si="83"/>
        <v>#DIV/0!</v>
      </c>
      <c r="BD76" s="1833" t="e">
        <f t="shared" ca="1" si="83"/>
        <v>#DIV/0!</v>
      </c>
      <c r="BE76" s="1833" t="e">
        <f t="shared" ca="1" si="83"/>
        <v>#DIV/0!</v>
      </c>
      <c r="BF76" s="1833" t="e">
        <f t="shared" ca="1" si="83"/>
        <v>#DIV/0!</v>
      </c>
      <c r="BG76" s="1833" t="e">
        <f t="shared" ca="1" si="83"/>
        <v>#DIV/0!</v>
      </c>
      <c r="BH76" s="1833" t="e">
        <f t="shared" ca="1" si="83"/>
        <v>#DIV/0!</v>
      </c>
      <c r="BI76" s="1833" t="e">
        <f t="shared" ca="1" si="83"/>
        <v>#DIV/0!</v>
      </c>
      <c r="BJ76" s="1833" t="e">
        <f t="shared" ca="1" si="83"/>
        <v>#DIV/0!</v>
      </c>
      <c r="BK76" s="1833" t="e">
        <f t="shared" ca="1" si="83"/>
        <v>#DIV/0!</v>
      </c>
      <c r="BL76" s="1833" t="e">
        <f t="shared" ca="1" si="83"/>
        <v>#DIV/0!</v>
      </c>
      <c r="BM76" s="1833" t="e">
        <f t="shared" ca="1" si="83"/>
        <v>#DIV/0!</v>
      </c>
      <c r="BN76" s="1833" t="e">
        <f t="shared" ca="1" si="83"/>
        <v>#DIV/0!</v>
      </c>
      <c r="BO76" s="1833" t="e">
        <f t="shared" ca="1" si="83"/>
        <v>#DIV/0!</v>
      </c>
      <c r="BP76" s="1833" t="e">
        <f t="shared" ref="BP76:CU76" ca="1" si="84">SUM(BP74:CA74)/BP$25</f>
        <v>#DIV/0!</v>
      </c>
      <c r="BQ76" s="1833" t="e">
        <f t="shared" ca="1" si="84"/>
        <v>#DIV/0!</v>
      </c>
      <c r="BR76" s="1833" t="e">
        <f t="shared" ca="1" si="84"/>
        <v>#DIV/0!</v>
      </c>
      <c r="BS76" s="1833" t="e">
        <f t="shared" ca="1" si="84"/>
        <v>#DIV/0!</v>
      </c>
      <c r="BT76" s="1833" t="e">
        <f t="shared" ca="1" si="84"/>
        <v>#DIV/0!</v>
      </c>
      <c r="BU76" s="1833" t="e">
        <f t="shared" ca="1" si="84"/>
        <v>#DIV/0!</v>
      </c>
      <c r="BV76" s="1833" t="e">
        <f t="shared" ca="1" si="84"/>
        <v>#DIV/0!</v>
      </c>
      <c r="BW76" s="1833" t="e">
        <f t="shared" ca="1" si="84"/>
        <v>#DIV/0!</v>
      </c>
      <c r="BX76" s="1833" t="e">
        <f t="shared" ca="1" si="84"/>
        <v>#DIV/0!</v>
      </c>
      <c r="BY76" s="1833" t="e">
        <f t="shared" ca="1" si="84"/>
        <v>#DIV/0!</v>
      </c>
      <c r="BZ76" s="1833" t="e">
        <f t="shared" ca="1" si="84"/>
        <v>#DIV/0!</v>
      </c>
      <c r="CA76" s="1833" t="e">
        <f t="shared" ca="1" si="84"/>
        <v>#DIV/0!</v>
      </c>
      <c r="CB76" s="1833" t="e">
        <f t="shared" ca="1" si="84"/>
        <v>#DIV/0!</v>
      </c>
      <c r="CC76" s="1833" t="e">
        <f t="shared" ca="1" si="84"/>
        <v>#DIV/0!</v>
      </c>
      <c r="CD76" s="1833" t="e">
        <f t="shared" ca="1" si="84"/>
        <v>#DIV/0!</v>
      </c>
      <c r="CE76" s="1833" t="e">
        <f t="shared" ca="1" si="84"/>
        <v>#DIV/0!</v>
      </c>
      <c r="CF76" s="1833" t="e">
        <f t="shared" ca="1" si="84"/>
        <v>#DIV/0!</v>
      </c>
      <c r="CG76" s="1833" t="e">
        <f t="shared" ca="1" si="84"/>
        <v>#DIV/0!</v>
      </c>
      <c r="CH76" s="1833" t="e">
        <f t="shared" ca="1" si="84"/>
        <v>#DIV/0!</v>
      </c>
      <c r="CI76" s="1833" t="e">
        <f t="shared" ca="1" si="84"/>
        <v>#DIV/0!</v>
      </c>
      <c r="CJ76" s="1833" t="e">
        <f t="shared" ca="1" si="84"/>
        <v>#DIV/0!</v>
      </c>
      <c r="CK76" s="1833" t="e">
        <f t="shared" ca="1" si="84"/>
        <v>#DIV/0!</v>
      </c>
      <c r="CL76" s="1833" t="e">
        <f t="shared" ca="1" si="84"/>
        <v>#DIV/0!</v>
      </c>
      <c r="CM76" s="1833" t="e">
        <f t="shared" ca="1" si="84"/>
        <v>#DIV/0!</v>
      </c>
      <c r="CN76" s="1833" t="e">
        <f t="shared" ca="1" si="84"/>
        <v>#DIV/0!</v>
      </c>
      <c r="CO76" s="1833" t="e">
        <f t="shared" ca="1" si="84"/>
        <v>#DIV/0!</v>
      </c>
      <c r="CP76" s="1833" t="e">
        <f t="shared" ca="1" si="84"/>
        <v>#DIV/0!</v>
      </c>
      <c r="CQ76" s="1833" t="e">
        <f t="shared" ca="1" si="84"/>
        <v>#DIV/0!</v>
      </c>
      <c r="CR76" s="1833" t="e">
        <f t="shared" ca="1" si="84"/>
        <v>#DIV/0!</v>
      </c>
      <c r="CS76" s="1833" t="e">
        <f t="shared" ca="1" si="84"/>
        <v>#DIV/0!</v>
      </c>
      <c r="CT76" s="1833" t="e">
        <f t="shared" ca="1" si="84"/>
        <v>#DIV/0!</v>
      </c>
      <c r="CU76" s="1833" t="e">
        <f t="shared" ca="1" si="84"/>
        <v>#DIV/0!</v>
      </c>
      <c r="CV76" s="1833" t="e">
        <f t="shared" ref="CV76:EA76" ca="1" si="85">SUM(CV74:DG74)/CV$25</f>
        <v>#DIV/0!</v>
      </c>
      <c r="CW76" s="1833" t="e">
        <f t="shared" ca="1" si="85"/>
        <v>#DIV/0!</v>
      </c>
      <c r="CX76" s="1833" t="e">
        <f t="shared" ca="1" si="85"/>
        <v>#DIV/0!</v>
      </c>
      <c r="CY76" s="1833" t="e">
        <f t="shared" ca="1" si="85"/>
        <v>#DIV/0!</v>
      </c>
      <c r="CZ76" s="1833" t="e">
        <f t="shared" ca="1" si="85"/>
        <v>#DIV/0!</v>
      </c>
      <c r="DA76" s="1833" t="e">
        <f t="shared" ca="1" si="85"/>
        <v>#DIV/0!</v>
      </c>
      <c r="DB76" s="1833" t="e">
        <f t="shared" ca="1" si="85"/>
        <v>#DIV/0!</v>
      </c>
      <c r="DC76" s="1833" t="e">
        <f t="shared" ca="1" si="85"/>
        <v>#DIV/0!</v>
      </c>
      <c r="DD76" s="1833" t="e">
        <f t="shared" ca="1" si="85"/>
        <v>#DIV/0!</v>
      </c>
      <c r="DE76" s="1833" t="e">
        <f t="shared" ca="1" si="85"/>
        <v>#DIV/0!</v>
      </c>
      <c r="DF76" s="1833" t="e">
        <f t="shared" ca="1" si="85"/>
        <v>#DIV/0!</v>
      </c>
      <c r="DG76" s="1833" t="e">
        <f t="shared" ca="1" si="85"/>
        <v>#DIV/0!</v>
      </c>
      <c r="DH76" s="1833" t="e">
        <f t="shared" ca="1" si="85"/>
        <v>#DIV/0!</v>
      </c>
      <c r="DI76" s="1833" t="e">
        <f t="shared" ca="1" si="85"/>
        <v>#DIV/0!</v>
      </c>
      <c r="DJ76" s="1833" t="e">
        <f t="shared" ca="1" si="85"/>
        <v>#DIV/0!</v>
      </c>
      <c r="DK76" s="1833" t="e">
        <f t="shared" ca="1" si="85"/>
        <v>#DIV/0!</v>
      </c>
      <c r="DL76" s="1833" t="e">
        <f t="shared" ca="1" si="85"/>
        <v>#DIV/0!</v>
      </c>
      <c r="DM76" s="1833" t="e">
        <f t="shared" ca="1" si="85"/>
        <v>#DIV/0!</v>
      </c>
      <c r="DN76" s="1833" t="e">
        <f t="shared" ca="1" si="85"/>
        <v>#DIV/0!</v>
      </c>
      <c r="DO76" s="1833" t="e">
        <f t="shared" ca="1" si="85"/>
        <v>#DIV/0!</v>
      </c>
      <c r="DP76" s="1833" t="e">
        <f t="shared" ca="1" si="85"/>
        <v>#DIV/0!</v>
      </c>
      <c r="DQ76" s="1833" t="e">
        <f t="shared" ca="1" si="85"/>
        <v>#DIV/0!</v>
      </c>
      <c r="DR76" s="1833" t="e">
        <f t="shared" ca="1" si="85"/>
        <v>#DIV/0!</v>
      </c>
      <c r="DS76" s="1833" t="e">
        <f t="shared" ca="1" si="85"/>
        <v>#DIV/0!</v>
      </c>
      <c r="DT76" s="1833" t="e">
        <f t="shared" ca="1" si="85"/>
        <v>#DIV/0!</v>
      </c>
      <c r="DU76" s="1833" t="e">
        <f t="shared" ca="1" si="85"/>
        <v>#DIV/0!</v>
      </c>
      <c r="DV76" s="1833" t="e">
        <f t="shared" ca="1" si="85"/>
        <v>#DIV/0!</v>
      </c>
      <c r="DW76" s="1833" t="e">
        <f t="shared" ca="1" si="85"/>
        <v>#DIV/0!</v>
      </c>
      <c r="DX76" s="1833" t="e">
        <f t="shared" ca="1" si="85"/>
        <v>#DIV/0!</v>
      </c>
      <c r="DY76" s="1833" t="e">
        <f t="shared" ca="1" si="85"/>
        <v>#DIV/0!</v>
      </c>
      <c r="DZ76" s="1833" t="e">
        <f t="shared" ca="1" si="85"/>
        <v>#DIV/0!</v>
      </c>
      <c r="EA76" s="1833" t="e">
        <f t="shared" ca="1" si="85"/>
        <v>#DIV/0!</v>
      </c>
      <c r="EB76" s="1833" t="e">
        <f t="shared" ref="EB76:FG76" ca="1" si="86">SUM(EB74:EM74)/EB$25</f>
        <v>#DIV/0!</v>
      </c>
      <c r="EC76" s="1833" t="e">
        <f t="shared" ca="1" si="86"/>
        <v>#DIV/0!</v>
      </c>
      <c r="ED76" s="1833" t="e">
        <f t="shared" ca="1" si="86"/>
        <v>#DIV/0!</v>
      </c>
      <c r="EE76" s="1833" t="e">
        <f t="shared" ca="1" si="86"/>
        <v>#DIV/0!</v>
      </c>
      <c r="EF76" s="1833"/>
      <c r="EG76" s="1833"/>
    </row>
    <row r="77" spans="2:137">
      <c r="B77" s="60" t="s">
        <v>1319</v>
      </c>
      <c r="D77" s="1833" t="e">
        <f ca="1">D76*SUM(UW!$J$37:$J$38)</f>
        <v>#DIV/0!</v>
      </c>
      <c r="E77" s="1833" t="e">
        <f ca="1">E76*SUM(UW!$J$37:$J$38)</f>
        <v>#DIV/0!</v>
      </c>
      <c r="F77" s="1833" t="e">
        <f ca="1">F76*SUM(UW!$J$37:$J$38)</f>
        <v>#DIV/0!</v>
      </c>
      <c r="G77" s="1833" t="e">
        <f ca="1">G76*SUM(UW!$J$37:$J$38)</f>
        <v>#DIV/0!</v>
      </c>
      <c r="H77" s="1833" t="e">
        <f ca="1">H76*SUM(UW!$J$37:$J$38)</f>
        <v>#DIV/0!</v>
      </c>
      <c r="I77" s="1833" t="e">
        <f ca="1">I76*SUM(UW!$J$37:$J$38)</f>
        <v>#DIV/0!</v>
      </c>
      <c r="J77" s="1833" t="e">
        <f ca="1">J76*SUM(UW!$J$37:$J$38)</f>
        <v>#DIV/0!</v>
      </c>
      <c r="K77" s="1833" t="e">
        <f ca="1">K76*SUM(UW!$J$37:$J$38)</f>
        <v>#DIV/0!</v>
      </c>
      <c r="L77" s="1833" t="e">
        <f ca="1">L76*SUM(UW!$J$37:$J$38)</f>
        <v>#DIV/0!</v>
      </c>
      <c r="M77" s="1833" t="e">
        <f ca="1">M76*SUM(UW!$J$37:$J$38)</f>
        <v>#DIV/0!</v>
      </c>
      <c r="N77" s="1833" t="e">
        <f ca="1">N76*SUM(UW!$J$37:$J$38)</f>
        <v>#DIV/0!</v>
      </c>
      <c r="O77" s="1833" t="e">
        <f ca="1">O76*SUM(UW!$J$37:$J$38)</f>
        <v>#DIV/0!</v>
      </c>
      <c r="P77" s="1833" t="e">
        <f ca="1">P76*SUM(UW!$J$37:$J$38)</f>
        <v>#DIV/0!</v>
      </c>
      <c r="Q77" s="1833" t="e">
        <f ca="1">Q76*SUM(UW!$J$37:$J$38)</f>
        <v>#DIV/0!</v>
      </c>
      <c r="R77" s="1833" t="e">
        <f ca="1">R76*SUM(UW!$J$37:$J$38)</f>
        <v>#DIV/0!</v>
      </c>
      <c r="S77" s="1833" t="e">
        <f ca="1">S76*SUM(UW!$J$37:$J$38)</f>
        <v>#DIV/0!</v>
      </c>
      <c r="T77" s="1833" t="e">
        <f ca="1">T76*SUM(UW!$J$37:$J$38)</f>
        <v>#DIV/0!</v>
      </c>
      <c r="U77" s="1833" t="e">
        <f ca="1">U76*SUM(UW!$J$37:$J$38)</f>
        <v>#DIV/0!</v>
      </c>
      <c r="V77" s="1833" t="e">
        <f ca="1">V76*SUM(UW!$J$37:$J$38)</f>
        <v>#DIV/0!</v>
      </c>
      <c r="W77" s="1833" t="e">
        <f ca="1">W76*SUM(UW!$J$37:$J$38)</f>
        <v>#DIV/0!</v>
      </c>
      <c r="X77" s="1833" t="e">
        <f ca="1">X76*SUM(UW!$J$37:$J$38)</f>
        <v>#DIV/0!</v>
      </c>
      <c r="Y77" s="1833" t="e">
        <f ca="1">Y76*SUM(UW!$J$37:$J$38)</f>
        <v>#DIV/0!</v>
      </c>
      <c r="Z77" s="1833" t="e">
        <f ca="1">Z76*SUM(UW!$J$37:$J$38)</f>
        <v>#DIV/0!</v>
      </c>
      <c r="AA77" s="1833" t="e">
        <f ca="1">AA76*SUM(UW!$J$37:$J$38)</f>
        <v>#DIV/0!</v>
      </c>
      <c r="AB77" s="1833" t="e">
        <f ca="1">AB76*SUM(UW!$J$37:$J$38)</f>
        <v>#DIV/0!</v>
      </c>
      <c r="AC77" s="1833" t="e">
        <f ca="1">AC76*SUM(UW!$J$37:$J$38)</f>
        <v>#DIV/0!</v>
      </c>
      <c r="AD77" s="1833" t="e">
        <f ca="1">AD76*SUM(UW!$J$37:$J$38)</f>
        <v>#DIV/0!</v>
      </c>
      <c r="AE77" s="1833" t="e">
        <f ca="1">AE76*SUM(UW!$J$37:$J$38)</f>
        <v>#DIV/0!</v>
      </c>
      <c r="AF77" s="1833" t="e">
        <f ca="1">AF76*SUM(UW!$J$37:$J$38)</f>
        <v>#DIV/0!</v>
      </c>
      <c r="AG77" s="1833" t="e">
        <f ca="1">AG76*SUM(UW!$J$37:$J$38)</f>
        <v>#DIV/0!</v>
      </c>
      <c r="AH77" s="1833" t="e">
        <f ca="1">AH76*SUM(UW!$J$37:$J$38)</f>
        <v>#DIV/0!</v>
      </c>
      <c r="AI77" s="1833" t="e">
        <f ca="1">AI76*SUM(UW!$J$37:$J$38)</f>
        <v>#DIV/0!</v>
      </c>
      <c r="AJ77" s="1833" t="e">
        <f ca="1">AJ76*SUM(UW!$J$37:$J$38)</f>
        <v>#DIV/0!</v>
      </c>
      <c r="AK77" s="1833" t="e">
        <f ca="1">AK76*SUM(UW!$J$37:$J$38)</f>
        <v>#DIV/0!</v>
      </c>
      <c r="AL77" s="1833" t="e">
        <f ca="1">AL76*SUM(UW!$J$37:$J$38)</f>
        <v>#DIV/0!</v>
      </c>
      <c r="AM77" s="1833" t="e">
        <f ca="1">AM76*SUM(UW!$J$37:$J$38)</f>
        <v>#DIV/0!</v>
      </c>
      <c r="AN77" s="1833" t="e">
        <f ca="1">AN76*SUM(UW!$J$37:$J$38)</f>
        <v>#DIV/0!</v>
      </c>
      <c r="AO77" s="1833" t="e">
        <f ca="1">AO76*SUM(UW!$J$37:$J$38)</f>
        <v>#DIV/0!</v>
      </c>
      <c r="AP77" s="1833" t="e">
        <f ca="1">AP76*SUM(UW!$J$37:$J$38)</f>
        <v>#DIV/0!</v>
      </c>
      <c r="AQ77" s="1833" t="e">
        <f ca="1">AQ76*SUM(UW!$J$37:$J$38)</f>
        <v>#DIV/0!</v>
      </c>
      <c r="AR77" s="1833" t="e">
        <f ca="1">AR76*SUM(UW!$J$37:$J$38)</f>
        <v>#DIV/0!</v>
      </c>
      <c r="AS77" s="1833" t="e">
        <f ca="1">AS76*SUM(UW!$J$37:$J$38)</f>
        <v>#DIV/0!</v>
      </c>
      <c r="AT77" s="1833" t="e">
        <f ca="1">AT76*SUM(UW!$J$37:$J$38)</f>
        <v>#DIV/0!</v>
      </c>
      <c r="AU77" s="1833" t="e">
        <f ca="1">AU76*SUM(UW!$J$37:$J$38)</f>
        <v>#DIV/0!</v>
      </c>
      <c r="AV77" s="1833" t="e">
        <f ca="1">AV76*SUM(UW!$J$37:$J$38)</f>
        <v>#DIV/0!</v>
      </c>
      <c r="AW77" s="1833" t="e">
        <f ca="1">AW76*SUM(UW!$J$37:$J$38)</f>
        <v>#DIV/0!</v>
      </c>
      <c r="AX77" s="1833" t="e">
        <f ca="1">AX76*SUM(UW!$J$37:$J$38)</f>
        <v>#DIV/0!</v>
      </c>
      <c r="AY77" s="1833" t="e">
        <f ca="1">AY76*SUM(UW!$J$37:$J$38)</f>
        <v>#DIV/0!</v>
      </c>
      <c r="AZ77" s="1833" t="e">
        <f ca="1">AZ76*SUM(UW!$J$37:$J$38)</f>
        <v>#DIV/0!</v>
      </c>
      <c r="BA77" s="1833" t="e">
        <f ca="1">BA76*SUM(UW!$J$37:$J$38)</f>
        <v>#DIV/0!</v>
      </c>
      <c r="BB77" s="1833" t="e">
        <f ca="1">BB76*SUM(UW!$J$37:$J$38)</f>
        <v>#DIV/0!</v>
      </c>
      <c r="BC77" s="1833" t="e">
        <f ca="1">BC76*SUM(UW!$J$37:$J$38)</f>
        <v>#DIV/0!</v>
      </c>
      <c r="BD77" s="1833" t="e">
        <f ca="1">BD76*SUM(UW!$J$37:$J$38)</f>
        <v>#DIV/0!</v>
      </c>
      <c r="BE77" s="1833" t="e">
        <f ca="1">BE76*SUM(UW!$J$37:$J$38)</f>
        <v>#DIV/0!</v>
      </c>
      <c r="BF77" s="1833" t="e">
        <f ca="1">BF76*SUM(UW!$J$37:$J$38)</f>
        <v>#DIV/0!</v>
      </c>
      <c r="BG77" s="1833" t="e">
        <f ca="1">BG76*SUM(UW!$J$37:$J$38)</f>
        <v>#DIV/0!</v>
      </c>
      <c r="BH77" s="1833" t="e">
        <f ca="1">BH76*SUM(UW!$J$37:$J$38)</f>
        <v>#DIV/0!</v>
      </c>
      <c r="BI77" s="1833" t="e">
        <f ca="1">BI76*SUM(UW!$J$37:$J$38)</f>
        <v>#DIV/0!</v>
      </c>
      <c r="BJ77" s="1833" t="e">
        <f ca="1">BJ76*SUM(UW!$J$37:$J$38)</f>
        <v>#DIV/0!</v>
      </c>
      <c r="BK77" s="1833" t="e">
        <f ca="1">BK76*SUM(UW!$J$37:$J$38)</f>
        <v>#DIV/0!</v>
      </c>
      <c r="BL77" s="1833" t="e">
        <f ca="1">BL76*SUM(UW!$J$37:$J$38)</f>
        <v>#DIV/0!</v>
      </c>
      <c r="BM77" s="1833" t="e">
        <f ca="1">BM76*SUM(UW!$J$37:$J$38)</f>
        <v>#DIV/0!</v>
      </c>
      <c r="BN77" s="1833" t="e">
        <f ca="1">BN76*SUM(UW!$J$37:$J$38)</f>
        <v>#DIV/0!</v>
      </c>
      <c r="BO77" s="1833" t="e">
        <f ca="1">BO76*SUM(UW!$J$37:$J$38)</f>
        <v>#DIV/0!</v>
      </c>
      <c r="BP77" s="1833" t="e">
        <f ca="1">BP76*SUM(UW!$J$37:$J$38)</f>
        <v>#DIV/0!</v>
      </c>
      <c r="BQ77" s="1833" t="e">
        <f ca="1">BQ76*SUM(UW!$J$37:$J$38)</f>
        <v>#DIV/0!</v>
      </c>
      <c r="BR77" s="1833" t="e">
        <f ca="1">BR76*SUM(UW!$J$37:$J$38)</f>
        <v>#DIV/0!</v>
      </c>
      <c r="BS77" s="1833" t="e">
        <f ca="1">BS76*SUM(UW!$J$37:$J$38)</f>
        <v>#DIV/0!</v>
      </c>
      <c r="BT77" s="1833" t="e">
        <f ca="1">BT76*SUM(UW!$J$37:$J$38)</f>
        <v>#DIV/0!</v>
      </c>
      <c r="BU77" s="1833" t="e">
        <f ca="1">BU76*SUM(UW!$J$37:$J$38)</f>
        <v>#DIV/0!</v>
      </c>
      <c r="BV77" s="1833" t="e">
        <f ca="1">BV76*SUM(UW!$J$37:$J$38)</f>
        <v>#DIV/0!</v>
      </c>
      <c r="BW77" s="1833" t="e">
        <f ca="1">BW76*SUM(UW!$J$37:$J$38)</f>
        <v>#DIV/0!</v>
      </c>
      <c r="BX77" s="1833" t="e">
        <f ca="1">BX76*SUM(UW!$J$37:$J$38)</f>
        <v>#DIV/0!</v>
      </c>
      <c r="BY77" s="1833" t="e">
        <f ca="1">BY76*SUM(UW!$J$37:$J$38)</f>
        <v>#DIV/0!</v>
      </c>
      <c r="BZ77" s="1833" t="e">
        <f ca="1">BZ76*SUM(UW!$J$37:$J$38)</f>
        <v>#DIV/0!</v>
      </c>
      <c r="CA77" s="1833" t="e">
        <f ca="1">CA76*SUM(UW!$J$37:$J$38)</f>
        <v>#DIV/0!</v>
      </c>
      <c r="CB77" s="1833" t="e">
        <f ca="1">CB76*SUM(UW!$J$37:$J$38)</f>
        <v>#DIV/0!</v>
      </c>
      <c r="CC77" s="1833" t="e">
        <f ca="1">CC76*SUM(UW!$J$37:$J$38)</f>
        <v>#DIV/0!</v>
      </c>
      <c r="CD77" s="1833" t="e">
        <f ca="1">CD76*SUM(UW!$J$37:$J$38)</f>
        <v>#DIV/0!</v>
      </c>
      <c r="CE77" s="1833" t="e">
        <f ca="1">CE76*SUM(UW!$J$37:$J$38)</f>
        <v>#DIV/0!</v>
      </c>
      <c r="CF77" s="1833" t="e">
        <f ca="1">CF76*SUM(UW!$J$37:$J$38)</f>
        <v>#DIV/0!</v>
      </c>
      <c r="CG77" s="1833" t="e">
        <f ca="1">CG76*SUM(UW!$J$37:$J$38)</f>
        <v>#DIV/0!</v>
      </c>
      <c r="CH77" s="1833" t="e">
        <f ca="1">CH76*SUM(UW!$J$37:$J$38)</f>
        <v>#DIV/0!</v>
      </c>
      <c r="CI77" s="1833" t="e">
        <f ca="1">CI76*SUM(UW!$J$37:$J$38)</f>
        <v>#DIV/0!</v>
      </c>
      <c r="CJ77" s="1833" t="e">
        <f ca="1">CJ76*SUM(UW!$J$37:$J$38)</f>
        <v>#DIV/0!</v>
      </c>
      <c r="CK77" s="1833" t="e">
        <f ca="1">CK76*SUM(UW!$J$37:$J$38)</f>
        <v>#DIV/0!</v>
      </c>
      <c r="CL77" s="1833" t="e">
        <f ca="1">CL76*SUM(UW!$J$37:$J$38)</f>
        <v>#DIV/0!</v>
      </c>
      <c r="CM77" s="1833" t="e">
        <f ca="1">CM76*SUM(UW!$J$37:$J$38)</f>
        <v>#DIV/0!</v>
      </c>
      <c r="CN77" s="1833" t="e">
        <f ca="1">CN76*SUM(UW!$J$37:$J$38)</f>
        <v>#DIV/0!</v>
      </c>
      <c r="CO77" s="1833" t="e">
        <f ca="1">CO76*SUM(UW!$J$37:$J$38)</f>
        <v>#DIV/0!</v>
      </c>
      <c r="CP77" s="1833" t="e">
        <f ca="1">CP76*SUM(UW!$J$37:$J$38)</f>
        <v>#DIV/0!</v>
      </c>
      <c r="CQ77" s="1833" t="e">
        <f ca="1">CQ76*SUM(UW!$J$37:$J$38)</f>
        <v>#DIV/0!</v>
      </c>
      <c r="CR77" s="1833" t="e">
        <f ca="1">CR76*SUM(UW!$J$37:$J$38)</f>
        <v>#DIV/0!</v>
      </c>
      <c r="CS77" s="1833" t="e">
        <f ca="1">CS76*SUM(UW!$J$37:$J$38)</f>
        <v>#DIV/0!</v>
      </c>
      <c r="CT77" s="1833" t="e">
        <f ca="1">CT76*SUM(UW!$J$37:$J$38)</f>
        <v>#DIV/0!</v>
      </c>
      <c r="CU77" s="1833" t="e">
        <f ca="1">CU76*SUM(UW!$J$37:$J$38)</f>
        <v>#DIV/0!</v>
      </c>
      <c r="CV77" s="1833" t="e">
        <f ca="1">CV76*SUM(UW!$J$37:$J$38)</f>
        <v>#DIV/0!</v>
      </c>
      <c r="CW77" s="1833" t="e">
        <f ca="1">CW76*SUM(UW!$J$37:$J$38)</f>
        <v>#DIV/0!</v>
      </c>
      <c r="CX77" s="1833" t="e">
        <f ca="1">CX76*SUM(UW!$J$37:$J$38)</f>
        <v>#DIV/0!</v>
      </c>
      <c r="CY77" s="1833" t="e">
        <f ca="1">CY76*SUM(UW!$J$37:$J$38)</f>
        <v>#DIV/0!</v>
      </c>
      <c r="CZ77" s="1833" t="e">
        <f ca="1">CZ76*SUM(UW!$J$37:$J$38)</f>
        <v>#DIV/0!</v>
      </c>
      <c r="DA77" s="1833" t="e">
        <f ca="1">DA76*SUM(UW!$J$37:$J$38)</f>
        <v>#DIV/0!</v>
      </c>
      <c r="DB77" s="1833" t="e">
        <f ca="1">DB76*SUM(UW!$J$37:$J$38)</f>
        <v>#DIV/0!</v>
      </c>
      <c r="DC77" s="1833" t="e">
        <f ca="1">DC76*SUM(UW!$J$37:$J$38)</f>
        <v>#DIV/0!</v>
      </c>
      <c r="DD77" s="1833" t="e">
        <f ca="1">DD76*SUM(UW!$J$37:$J$38)</f>
        <v>#DIV/0!</v>
      </c>
      <c r="DE77" s="1833" t="e">
        <f ca="1">DE76*SUM(UW!$J$37:$J$38)</f>
        <v>#DIV/0!</v>
      </c>
      <c r="DF77" s="1833" t="e">
        <f ca="1">DF76*SUM(UW!$J$37:$J$38)</f>
        <v>#DIV/0!</v>
      </c>
      <c r="DG77" s="1833" t="e">
        <f ca="1">DG76*SUM(UW!$J$37:$J$38)</f>
        <v>#DIV/0!</v>
      </c>
      <c r="DH77" s="1833" t="e">
        <f ca="1">DH76*SUM(UW!$J$37:$J$38)</f>
        <v>#DIV/0!</v>
      </c>
      <c r="DI77" s="1833" t="e">
        <f ca="1">DI76*SUM(UW!$J$37:$J$38)</f>
        <v>#DIV/0!</v>
      </c>
      <c r="DJ77" s="1833" t="e">
        <f ca="1">DJ76*SUM(UW!$J$37:$J$38)</f>
        <v>#DIV/0!</v>
      </c>
      <c r="DK77" s="1833" t="e">
        <f ca="1">DK76*SUM(UW!$J$37:$J$38)</f>
        <v>#DIV/0!</v>
      </c>
      <c r="DL77" s="1833" t="e">
        <f ca="1">DL76*SUM(UW!$J$37:$J$38)</f>
        <v>#DIV/0!</v>
      </c>
      <c r="DM77" s="1833" t="e">
        <f ca="1">DM76*SUM(UW!$J$37:$J$38)</f>
        <v>#DIV/0!</v>
      </c>
      <c r="DN77" s="1833" t="e">
        <f ca="1">DN76*SUM(UW!$J$37:$J$38)</f>
        <v>#DIV/0!</v>
      </c>
      <c r="DO77" s="1833" t="e">
        <f ca="1">DO76*SUM(UW!$J$37:$J$38)</f>
        <v>#DIV/0!</v>
      </c>
      <c r="DP77" s="1833" t="e">
        <f ca="1">DP76*SUM(UW!$J$37:$J$38)</f>
        <v>#DIV/0!</v>
      </c>
      <c r="DQ77" s="1833" t="e">
        <f ca="1">DQ76*SUM(UW!$J$37:$J$38)</f>
        <v>#DIV/0!</v>
      </c>
      <c r="DR77" s="1833" t="e">
        <f ca="1">DR76*SUM(UW!$J$37:$J$38)</f>
        <v>#DIV/0!</v>
      </c>
      <c r="DS77" s="1833" t="e">
        <f ca="1">DS76*SUM(UW!$J$37:$J$38)</f>
        <v>#DIV/0!</v>
      </c>
      <c r="DT77" s="1833" t="e">
        <f ca="1">DT76*SUM(UW!$J$37:$J$38)</f>
        <v>#DIV/0!</v>
      </c>
      <c r="DU77" s="1833" t="e">
        <f ca="1">DU76*SUM(UW!$J$37:$J$38)</f>
        <v>#DIV/0!</v>
      </c>
      <c r="DV77" s="1833" t="e">
        <f ca="1">DV76*SUM(UW!$J$37:$J$38)</f>
        <v>#DIV/0!</v>
      </c>
      <c r="DW77" s="1833" t="e">
        <f ca="1">DW76*SUM(UW!$J$37:$J$38)</f>
        <v>#DIV/0!</v>
      </c>
      <c r="DX77" s="1833" t="e">
        <f ca="1">DX76*SUM(UW!$J$37:$J$38)</f>
        <v>#DIV/0!</v>
      </c>
      <c r="DY77" s="1833" t="e">
        <f ca="1">DY76*SUM(UW!$J$37:$J$38)</f>
        <v>#DIV/0!</v>
      </c>
      <c r="DZ77" s="1833" t="e">
        <f ca="1">DZ76*SUM(UW!$J$37:$J$38)</f>
        <v>#DIV/0!</v>
      </c>
      <c r="EA77" s="1833" t="e">
        <f ca="1">EA76*SUM(UW!$J$37:$J$38)</f>
        <v>#DIV/0!</v>
      </c>
      <c r="EB77" s="1833" t="e">
        <f ca="1">EB76*SUM(UW!$J$37:$J$38)</f>
        <v>#DIV/0!</v>
      </c>
      <c r="EC77" s="1833" t="e">
        <f ca="1">EC76*SUM(UW!$J$37:$J$38)</f>
        <v>#DIV/0!</v>
      </c>
      <c r="ED77" s="1833" t="e">
        <f ca="1">ED76*SUM(UW!$J$37:$J$38)</f>
        <v>#DIV/0!</v>
      </c>
      <c r="EE77" s="1833" t="e">
        <f ca="1">EE76*SUM(UW!$J$37:$J$38)</f>
        <v>#DIV/0!</v>
      </c>
      <c r="EF77" s="1833"/>
      <c r="EG77" s="1833"/>
    </row>
    <row r="78" spans="2:137">
      <c r="B78" s="60" t="s">
        <v>1328</v>
      </c>
      <c r="D78" s="1833" t="e">
        <f t="shared" ref="D78:AI78" ca="1" si="87">D76-D77</f>
        <v>#DIV/0!</v>
      </c>
      <c r="E78" s="1833" t="e">
        <f t="shared" ca="1" si="87"/>
        <v>#DIV/0!</v>
      </c>
      <c r="F78" s="1833" t="e">
        <f t="shared" ca="1" si="87"/>
        <v>#DIV/0!</v>
      </c>
      <c r="G78" s="1833" t="e">
        <f t="shared" ca="1" si="87"/>
        <v>#DIV/0!</v>
      </c>
      <c r="H78" s="1833" t="e">
        <f t="shared" ca="1" si="87"/>
        <v>#DIV/0!</v>
      </c>
      <c r="I78" s="1833" t="e">
        <f t="shared" ca="1" si="87"/>
        <v>#DIV/0!</v>
      </c>
      <c r="J78" s="1833" t="e">
        <f t="shared" ca="1" si="87"/>
        <v>#DIV/0!</v>
      </c>
      <c r="K78" s="1833" t="e">
        <f t="shared" ca="1" si="87"/>
        <v>#DIV/0!</v>
      </c>
      <c r="L78" s="1833" t="e">
        <f t="shared" ca="1" si="87"/>
        <v>#DIV/0!</v>
      </c>
      <c r="M78" s="1833" t="e">
        <f t="shared" ca="1" si="87"/>
        <v>#DIV/0!</v>
      </c>
      <c r="N78" s="1833" t="e">
        <f t="shared" ca="1" si="87"/>
        <v>#DIV/0!</v>
      </c>
      <c r="O78" s="1833" t="e">
        <f t="shared" ca="1" si="87"/>
        <v>#DIV/0!</v>
      </c>
      <c r="P78" s="1833" t="e">
        <f t="shared" ca="1" si="87"/>
        <v>#DIV/0!</v>
      </c>
      <c r="Q78" s="1833" t="e">
        <f t="shared" ca="1" si="87"/>
        <v>#DIV/0!</v>
      </c>
      <c r="R78" s="1833" t="e">
        <f t="shared" ca="1" si="87"/>
        <v>#DIV/0!</v>
      </c>
      <c r="S78" s="1833" t="e">
        <f t="shared" ca="1" si="87"/>
        <v>#DIV/0!</v>
      </c>
      <c r="T78" s="1833" t="e">
        <f t="shared" ca="1" si="87"/>
        <v>#DIV/0!</v>
      </c>
      <c r="U78" s="1833" t="e">
        <f t="shared" ca="1" si="87"/>
        <v>#DIV/0!</v>
      </c>
      <c r="V78" s="1833" t="e">
        <f t="shared" ca="1" si="87"/>
        <v>#DIV/0!</v>
      </c>
      <c r="W78" s="1833" t="e">
        <f t="shared" ca="1" si="87"/>
        <v>#DIV/0!</v>
      </c>
      <c r="X78" s="1833" t="e">
        <f t="shared" ca="1" si="87"/>
        <v>#DIV/0!</v>
      </c>
      <c r="Y78" s="1833" t="e">
        <f t="shared" ca="1" si="87"/>
        <v>#DIV/0!</v>
      </c>
      <c r="Z78" s="1833" t="e">
        <f t="shared" ca="1" si="87"/>
        <v>#DIV/0!</v>
      </c>
      <c r="AA78" s="1833" t="e">
        <f t="shared" ca="1" si="87"/>
        <v>#DIV/0!</v>
      </c>
      <c r="AB78" s="1833" t="e">
        <f t="shared" ca="1" si="87"/>
        <v>#DIV/0!</v>
      </c>
      <c r="AC78" s="1833" t="e">
        <f t="shared" ca="1" si="87"/>
        <v>#DIV/0!</v>
      </c>
      <c r="AD78" s="1833" t="e">
        <f t="shared" ca="1" si="87"/>
        <v>#DIV/0!</v>
      </c>
      <c r="AE78" s="1833" t="e">
        <f t="shared" ca="1" si="87"/>
        <v>#DIV/0!</v>
      </c>
      <c r="AF78" s="1833" t="e">
        <f t="shared" ca="1" si="87"/>
        <v>#DIV/0!</v>
      </c>
      <c r="AG78" s="1833" t="e">
        <f t="shared" ca="1" si="87"/>
        <v>#DIV/0!</v>
      </c>
      <c r="AH78" s="1833" t="e">
        <f t="shared" ca="1" si="87"/>
        <v>#DIV/0!</v>
      </c>
      <c r="AI78" s="1833" t="e">
        <f t="shared" ca="1" si="87"/>
        <v>#DIV/0!</v>
      </c>
      <c r="AJ78" s="1833" t="e">
        <f t="shared" ref="AJ78:BO78" ca="1" si="88">AJ76-AJ77</f>
        <v>#DIV/0!</v>
      </c>
      <c r="AK78" s="1833" t="e">
        <f t="shared" ca="1" si="88"/>
        <v>#DIV/0!</v>
      </c>
      <c r="AL78" s="1833" t="e">
        <f t="shared" ca="1" si="88"/>
        <v>#DIV/0!</v>
      </c>
      <c r="AM78" s="1833" t="e">
        <f t="shared" ca="1" si="88"/>
        <v>#DIV/0!</v>
      </c>
      <c r="AN78" s="1833" t="e">
        <f t="shared" ca="1" si="88"/>
        <v>#DIV/0!</v>
      </c>
      <c r="AO78" s="1833" t="e">
        <f t="shared" ca="1" si="88"/>
        <v>#DIV/0!</v>
      </c>
      <c r="AP78" s="1833" t="e">
        <f t="shared" ca="1" si="88"/>
        <v>#DIV/0!</v>
      </c>
      <c r="AQ78" s="1833" t="e">
        <f t="shared" ca="1" si="88"/>
        <v>#DIV/0!</v>
      </c>
      <c r="AR78" s="1833" t="e">
        <f t="shared" ca="1" si="88"/>
        <v>#DIV/0!</v>
      </c>
      <c r="AS78" s="1833" t="e">
        <f t="shared" ca="1" si="88"/>
        <v>#DIV/0!</v>
      </c>
      <c r="AT78" s="1833" t="e">
        <f t="shared" ca="1" si="88"/>
        <v>#DIV/0!</v>
      </c>
      <c r="AU78" s="1833" t="e">
        <f t="shared" ca="1" si="88"/>
        <v>#DIV/0!</v>
      </c>
      <c r="AV78" s="1833" t="e">
        <f t="shared" ca="1" si="88"/>
        <v>#DIV/0!</v>
      </c>
      <c r="AW78" s="1833" t="e">
        <f t="shared" ca="1" si="88"/>
        <v>#DIV/0!</v>
      </c>
      <c r="AX78" s="1833" t="e">
        <f t="shared" ca="1" si="88"/>
        <v>#DIV/0!</v>
      </c>
      <c r="AY78" s="1833" t="e">
        <f t="shared" ca="1" si="88"/>
        <v>#DIV/0!</v>
      </c>
      <c r="AZ78" s="1833" t="e">
        <f t="shared" ca="1" si="88"/>
        <v>#DIV/0!</v>
      </c>
      <c r="BA78" s="1833" t="e">
        <f t="shared" ca="1" si="88"/>
        <v>#DIV/0!</v>
      </c>
      <c r="BB78" s="1833" t="e">
        <f t="shared" ca="1" si="88"/>
        <v>#DIV/0!</v>
      </c>
      <c r="BC78" s="1833" t="e">
        <f t="shared" ca="1" si="88"/>
        <v>#DIV/0!</v>
      </c>
      <c r="BD78" s="1833" t="e">
        <f t="shared" ca="1" si="88"/>
        <v>#DIV/0!</v>
      </c>
      <c r="BE78" s="1833" t="e">
        <f t="shared" ca="1" si="88"/>
        <v>#DIV/0!</v>
      </c>
      <c r="BF78" s="1833" t="e">
        <f t="shared" ca="1" si="88"/>
        <v>#DIV/0!</v>
      </c>
      <c r="BG78" s="1833" t="e">
        <f t="shared" ca="1" si="88"/>
        <v>#DIV/0!</v>
      </c>
      <c r="BH78" s="1833" t="e">
        <f t="shared" ca="1" si="88"/>
        <v>#DIV/0!</v>
      </c>
      <c r="BI78" s="1833" t="e">
        <f t="shared" ca="1" si="88"/>
        <v>#DIV/0!</v>
      </c>
      <c r="BJ78" s="1833" t="e">
        <f t="shared" ca="1" si="88"/>
        <v>#DIV/0!</v>
      </c>
      <c r="BK78" s="1833" t="e">
        <f t="shared" ca="1" si="88"/>
        <v>#DIV/0!</v>
      </c>
      <c r="BL78" s="1833" t="e">
        <f t="shared" ca="1" si="88"/>
        <v>#DIV/0!</v>
      </c>
      <c r="BM78" s="1833" t="e">
        <f t="shared" ca="1" si="88"/>
        <v>#DIV/0!</v>
      </c>
      <c r="BN78" s="1833" t="e">
        <f t="shared" ca="1" si="88"/>
        <v>#DIV/0!</v>
      </c>
      <c r="BO78" s="1833" t="e">
        <f t="shared" ca="1" si="88"/>
        <v>#DIV/0!</v>
      </c>
      <c r="BP78" s="1833" t="e">
        <f t="shared" ref="BP78:CU78" ca="1" si="89">BP76-BP77</f>
        <v>#DIV/0!</v>
      </c>
      <c r="BQ78" s="1833" t="e">
        <f t="shared" ca="1" si="89"/>
        <v>#DIV/0!</v>
      </c>
      <c r="BR78" s="1833" t="e">
        <f t="shared" ca="1" si="89"/>
        <v>#DIV/0!</v>
      </c>
      <c r="BS78" s="1833" t="e">
        <f t="shared" ca="1" si="89"/>
        <v>#DIV/0!</v>
      </c>
      <c r="BT78" s="1833" t="e">
        <f t="shared" ca="1" si="89"/>
        <v>#DIV/0!</v>
      </c>
      <c r="BU78" s="1833" t="e">
        <f t="shared" ca="1" si="89"/>
        <v>#DIV/0!</v>
      </c>
      <c r="BV78" s="1833" t="e">
        <f t="shared" ca="1" si="89"/>
        <v>#DIV/0!</v>
      </c>
      <c r="BW78" s="1833" t="e">
        <f t="shared" ca="1" si="89"/>
        <v>#DIV/0!</v>
      </c>
      <c r="BX78" s="1833" t="e">
        <f t="shared" ca="1" si="89"/>
        <v>#DIV/0!</v>
      </c>
      <c r="BY78" s="1833" t="e">
        <f t="shared" ca="1" si="89"/>
        <v>#DIV/0!</v>
      </c>
      <c r="BZ78" s="1833" t="e">
        <f t="shared" ca="1" si="89"/>
        <v>#DIV/0!</v>
      </c>
      <c r="CA78" s="1833" t="e">
        <f t="shared" ca="1" si="89"/>
        <v>#DIV/0!</v>
      </c>
      <c r="CB78" s="1833" t="e">
        <f t="shared" ca="1" si="89"/>
        <v>#DIV/0!</v>
      </c>
      <c r="CC78" s="1833" t="e">
        <f t="shared" ca="1" si="89"/>
        <v>#DIV/0!</v>
      </c>
      <c r="CD78" s="1833" t="e">
        <f t="shared" ca="1" si="89"/>
        <v>#DIV/0!</v>
      </c>
      <c r="CE78" s="1833" t="e">
        <f t="shared" ca="1" si="89"/>
        <v>#DIV/0!</v>
      </c>
      <c r="CF78" s="1833" t="e">
        <f t="shared" ca="1" si="89"/>
        <v>#DIV/0!</v>
      </c>
      <c r="CG78" s="1833" t="e">
        <f t="shared" ca="1" si="89"/>
        <v>#DIV/0!</v>
      </c>
      <c r="CH78" s="1833" t="e">
        <f t="shared" ca="1" si="89"/>
        <v>#DIV/0!</v>
      </c>
      <c r="CI78" s="1833" t="e">
        <f t="shared" ca="1" si="89"/>
        <v>#DIV/0!</v>
      </c>
      <c r="CJ78" s="1833" t="e">
        <f t="shared" ca="1" si="89"/>
        <v>#DIV/0!</v>
      </c>
      <c r="CK78" s="1833" t="e">
        <f t="shared" ca="1" si="89"/>
        <v>#DIV/0!</v>
      </c>
      <c r="CL78" s="1833" t="e">
        <f t="shared" ca="1" si="89"/>
        <v>#DIV/0!</v>
      </c>
      <c r="CM78" s="1833" t="e">
        <f t="shared" ca="1" si="89"/>
        <v>#DIV/0!</v>
      </c>
      <c r="CN78" s="1833" t="e">
        <f t="shared" ca="1" si="89"/>
        <v>#DIV/0!</v>
      </c>
      <c r="CO78" s="1833" t="e">
        <f t="shared" ca="1" si="89"/>
        <v>#DIV/0!</v>
      </c>
      <c r="CP78" s="1833" t="e">
        <f t="shared" ca="1" si="89"/>
        <v>#DIV/0!</v>
      </c>
      <c r="CQ78" s="1833" t="e">
        <f t="shared" ca="1" si="89"/>
        <v>#DIV/0!</v>
      </c>
      <c r="CR78" s="1833" t="e">
        <f t="shared" ca="1" si="89"/>
        <v>#DIV/0!</v>
      </c>
      <c r="CS78" s="1833" t="e">
        <f t="shared" ca="1" si="89"/>
        <v>#DIV/0!</v>
      </c>
      <c r="CT78" s="1833" t="e">
        <f t="shared" ca="1" si="89"/>
        <v>#DIV/0!</v>
      </c>
      <c r="CU78" s="1833" t="e">
        <f t="shared" ca="1" si="89"/>
        <v>#DIV/0!</v>
      </c>
      <c r="CV78" s="1833" t="e">
        <f t="shared" ref="CV78:EA78" ca="1" si="90">CV76-CV77</f>
        <v>#DIV/0!</v>
      </c>
      <c r="CW78" s="1833" t="e">
        <f t="shared" ca="1" si="90"/>
        <v>#DIV/0!</v>
      </c>
      <c r="CX78" s="1833" t="e">
        <f t="shared" ca="1" si="90"/>
        <v>#DIV/0!</v>
      </c>
      <c r="CY78" s="1833" t="e">
        <f t="shared" ca="1" si="90"/>
        <v>#DIV/0!</v>
      </c>
      <c r="CZ78" s="1833" t="e">
        <f t="shared" ca="1" si="90"/>
        <v>#DIV/0!</v>
      </c>
      <c r="DA78" s="1833" t="e">
        <f t="shared" ca="1" si="90"/>
        <v>#DIV/0!</v>
      </c>
      <c r="DB78" s="1833" t="e">
        <f t="shared" ca="1" si="90"/>
        <v>#DIV/0!</v>
      </c>
      <c r="DC78" s="1833" t="e">
        <f t="shared" ca="1" si="90"/>
        <v>#DIV/0!</v>
      </c>
      <c r="DD78" s="1833" t="e">
        <f t="shared" ca="1" si="90"/>
        <v>#DIV/0!</v>
      </c>
      <c r="DE78" s="1833" t="e">
        <f t="shared" ca="1" si="90"/>
        <v>#DIV/0!</v>
      </c>
      <c r="DF78" s="1833" t="e">
        <f t="shared" ca="1" si="90"/>
        <v>#DIV/0!</v>
      </c>
      <c r="DG78" s="1833" t="e">
        <f t="shared" ca="1" si="90"/>
        <v>#DIV/0!</v>
      </c>
      <c r="DH78" s="1833" t="e">
        <f t="shared" ca="1" si="90"/>
        <v>#DIV/0!</v>
      </c>
      <c r="DI78" s="1833" t="e">
        <f t="shared" ca="1" si="90"/>
        <v>#DIV/0!</v>
      </c>
      <c r="DJ78" s="1833" t="e">
        <f t="shared" ca="1" si="90"/>
        <v>#DIV/0!</v>
      </c>
      <c r="DK78" s="1833" t="e">
        <f t="shared" ca="1" si="90"/>
        <v>#DIV/0!</v>
      </c>
      <c r="DL78" s="1833" t="e">
        <f t="shared" ca="1" si="90"/>
        <v>#DIV/0!</v>
      </c>
      <c r="DM78" s="1833" t="e">
        <f t="shared" ca="1" si="90"/>
        <v>#DIV/0!</v>
      </c>
      <c r="DN78" s="1833" t="e">
        <f t="shared" ca="1" si="90"/>
        <v>#DIV/0!</v>
      </c>
      <c r="DO78" s="1833" t="e">
        <f t="shared" ca="1" si="90"/>
        <v>#DIV/0!</v>
      </c>
      <c r="DP78" s="1833" t="e">
        <f t="shared" ca="1" si="90"/>
        <v>#DIV/0!</v>
      </c>
      <c r="DQ78" s="1833" t="e">
        <f t="shared" ca="1" si="90"/>
        <v>#DIV/0!</v>
      </c>
      <c r="DR78" s="1833" t="e">
        <f t="shared" ca="1" si="90"/>
        <v>#DIV/0!</v>
      </c>
      <c r="DS78" s="1833" t="e">
        <f t="shared" ca="1" si="90"/>
        <v>#DIV/0!</v>
      </c>
      <c r="DT78" s="1833" t="e">
        <f t="shared" ca="1" si="90"/>
        <v>#DIV/0!</v>
      </c>
      <c r="DU78" s="1833" t="e">
        <f t="shared" ca="1" si="90"/>
        <v>#DIV/0!</v>
      </c>
      <c r="DV78" s="1833" t="e">
        <f t="shared" ca="1" si="90"/>
        <v>#DIV/0!</v>
      </c>
      <c r="DW78" s="1833" t="e">
        <f t="shared" ca="1" si="90"/>
        <v>#DIV/0!</v>
      </c>
      <c r="DX78" s="1833" t="e">
        <f t="shared" ca="1" si="90"/>
        <v>#DIV/0!</v>
      </c>
      <c r="DY78" s="1833" t="e">
        <f t="shared" ca="1" si="90"/>
        <v>#DIV/0!</v>
      </c>
      <c r="DZ78" s="1833" t="e">
        <f t="shared" ca="1" si="90"/>
        <v>#DIV/0!</v>
      </c>
      <c r="EA78" s="1833" t="e">
        <f t="shared" ca="1" si="90"/>
        <v>#DIV/0!</v>
      </c>
      <c r="EB78" s="1833" t="e">
        <f t="shared" ref="EB78:FG78" ca="1" si="91">EB76-EB77</f>
        <v>#DIV/0!</v>
      </c>
      <c r="EC78" s="1833" t="e">
        <f t="shared" ca="1" si="91"/>
        <v>#DIV/0!</v>
      </c>
      <c r="ED78" s="1833" t="e">
        <f t="shared" ca="1" si="91"/>
        <v>#DIV/0!</v>
      </c>
      <c r="EE78" s="1833" t="e">
        <f t="shared" ca="1" si="91"/>
        <v>#DIV/0!</v>
      </c>
      <c r="EF78" s="1833"/>
      <c r="EG78" s="1833"/>
    </row>
    <row r="79" spans="2:137">
      <c r="B79" s="60"/>
      <c r="D79" s="1833"/>
      <c r="E79" s="1833"/>
      <c r="F79" s="1833"/>
      <c r="G79" s="1833"/>
      <c r="H79" s="1833"/>
      <c r="I79" s="1833"/>
      <c r="J79" s="1833"/>
      <c r="K79" s="1833"/>
      <c r="L79" s="1833"/>
      <c r="M79" s="1833"/>
      <c r="N79" s="1833"/>
      <c r="O79" s="1833"/>
      <c r="P79" s="1833"/>
      <c r="Q79" s="1833"/>
      <c r="R79" s="1833"/>
      <c r="S79" s="1833"/>
      <c r="T79" s="1833"/>
      <c r="U79" s="1833"/>
      <c r="V79" s="1833"/>
      <c r="W79" s="1833"/>
      <c r="X79" s="1833"/>
      <c r="Y79" s="1833"/>
      <c r="Z79" s="1833"/>
      <c r="AA79" s="1833"/>
      <c r="AB79" s="1833"/>
      <c r="AC79" s="1833"/>
      <c r="AD79" s="1833"/>
      <c r="AE79" s="1833"/>
      <c r="AF79" s="1833"/>
      <c r="AG79" s="1833"/>
      <c r="AH79" s="1833"/>
      <c r="AI79" s="1833"/>
      <c r="AJ79" s="1833"/>
      <c r="AK79" s="1833"/>
      <c r="AL79" s="1833"/>
      <c r="AM79" s="1833"/>
      <c r="AN79" s="1833"/>
      <c r="AO79" s="1833"/>
      <c r="AP79" s="1833"/>
      <c r="AQ79" s="1833"/>
      <c r="AR79" s="1833"/>
      <c r="AS79" s="1833"/>
      <c r="AT79" s="1833"/>
      <c r="AU79" s="1833"/>
      <c r="AV79" s="1833"/>
      <c r="AW79" s="1833"/>
      <c r="AX79" s="1833"/>
      <c r="AY79" s="1833"/>
      <c r="AZ79" s="1833"/>
      <c r="BA79" s="1833"/>
      <c r="BB79" s="1833"/>
      <c r="BC79" s="1833"/>
      <c r="BD79" s="1833"/>
      <c r="BE79" s="1833"/>
      <c r="BF79" s="1833"/>
      <c r="BG79" s="1833"/>
      <c r="BH79" s="1833"/>
      <c r="BI79" s="1833"/>
      <c r="BJ79" s="1833"/>
      <c r="BK79" s="1833"/>
      <c r="BL79" s="1833"/>
      <c r="BM79" s="1833"/>
      <c r="BN79" s="1833"/>
      <c r="BO79" s="1833"/>
      <c r="BP79" s="1833"/>
      <c r="BQ79" s="1833"/>
      <c r="BR79" s="1833"/>
      <c r="BS79" s="1833"/>
      <c r="BT79" s="1833"/>
      <c r="BU79" s="1833"/>
      <c r="BV79" s="1833"/>
      <c r="BW79" s="1833"/>
      <c r="BX79" s="1833"/>
      <c r="BY79" s="1833"/>
      <c r="BZ79" s="1833"/>
      <c r="CA79" s="1833"/>
      <c r="CB79" s="1833"/>
      <c r="CC79" s="1833"/>
      <c r="CD79" s="1833"/>
      <c r="CE79" s="1833"/>
      <c r="CF79" s="1833"/>
      <c r="CG79" s="1833"/>
      <c r="CH79" s="1833"/>
      <c r="CI79" s="1833"/>
      <c r="CJ79" s="1833"/>
      <c r="CK79" s="1833"/>
      <c r="CL79" s="1833"/>
      <c r="CM79" s="1833"/>
      <c r="CN79" s="1833"/>
      <c r="CO79" s="1833"/>
      <c r="CP79" s="1833"/>
      <c r="CQ79" s="1833"/>
      <c r="CR79" s="1833"/>
      <c r="CS79" s="1833"/>
      <c r="CT79" s="1833"/>
      <c r="CU79" s="1833"/>
      <c r="CV79" s="1833"/>
      <c r="CW79" s="1833"/>
      <c r="CX79" s="1833"/>
      <c r="CY79" s="1833"/>
      <c r="CZ79" s="1833"/>
      <c r="DA79" s="1833"/>
      <c r="DB79" s="1833"/>
      <c r="DC79" s="1833"/>
      <c r="DD79" s="1833"/>
      <c r="DE79" s="1833"/>
      <c r="DF79" s="1833"/>
      <c r="DG79" s="1833"/>
      <c r="DH79" s="1833"/>
      <c r="DI79" s="1833"/>
      <c r="DJ79" s="1833"/>
      <c r="DK79" s="1833"/>
      <c r="DL79" s="1833"/>
      <c r="DM79" s="1833"/>
      <c r="DN79" s="1833"/>
      <c r="DO79" s="1833"/>
      <c r="DP79" s="1833"/>
      <c r="DQ79" s="1833"/>
      <c r="DR79" s="1833"/>
      <c r="DS79" s="1833"/>
      <c r="DT79" s="1833"/>
      <c r="DU79" s="1833"/>
      <c r="DV79" s="1833"/>
      <c r="DW79" s="1833"/>
      <c r="DX79" s="1833"/>
      <c r="DY79" s="1833"/>
      <c r="DZ79" s="1833"/>
      <c r="EA79" s="1833"/>
      <c r="EB79" s="1833"/>
      <c r="EC79" s="1833"/>
      <c r="ED79" s="1833"/>
      <c r="EE79" s="1833"/>
      <c r="EF79" s="1833"/>
      <c r="EG79" s="1833"/>
    </row>
    <row r="80" spans="2:137">
      <c r="B80" s="60" t="s">
        <v>1335</v>
      </c>
      <c r="D80" s="1833" t="e">
        <f t="shared" ref="D80:AI80" ca="1" si="92">IF(D54-D74&lt;=0,0,D54-D74)</f>
        <v>#DIV/0!</v>
      </c>
      <c r="E80" s="1833" t="e">
        <f t="shared" ca="1" si="92"/>
        <v>#DIV/0!</v>
      </c>
      <c r="F80" s="1833" t="e">
        <f t="shared" ca="1" si="92"/>
        <v>#DIV/0!</v>
      </c>
      <c r="G80" s="1833" t="e">
        <f t="shared" ca="1" si="92"/>
        <v>#DIV/0!</v>
      </c>
      <c r="H80" s="1833" t="e">
        <f t="shared" ca="1" si="92"/>
        <v>#DIV/0!</v>
      </c>
      <c r="I80" s="1833" t="e">
        <f t="shared" ca="1" si="92"/>
        <v>#DIV/0!</v>
      </c>
      <c r="J80" s="1833" t="e">
        <f t="shared" ca="1" si="92"/>
        <v>#DIV/0!</v>
      </c>
      <c r="K80" s="1833" t="e">
        <f t="shared" ca="1" si="92"/>
        <v>#DIV/0!</v>
      </c>
      <c r="L80" s="1833" t="e">
        <f t="shared" ca="1" si="92"/>
        <v>#DIV/0!</v>
      </c>
      <c r="M80" s="1833" t="e">
        <f t="shared" ca="1" si="92"/>
        <v>#DIV/0!</v>
      </c>
      <c r="N80" s="1833" t="e">
        <f t="shared" ca="1" si="92"/>
        <v>#DIV/0!</v>
      </c>
      <c r="O80" s="1833" t="e">
        <f t="shared" ca="1" si="92"/>
        <v>#DIV/0!</v>
      </c>
      <c r="P80" s="1833" t="e">
        <f t="shared" ca="1" si="92"/>
        <v>#DIV/0!</v>
      </c>
      <c r="Q80" s="1833" t="e">
        <f t="shared" ca="1" si="92"/>
        <v>#DIV/0!</v>
      </c>
      <c r="R80" s="1833" t="e">
        <f t="shared" ca="1" si="92"/>
        <v>#DIV/0!</v>
      </c>
      <c r="S80" s="1833" t="e">
        <f t="shared" ca="1" si="92"/>
        <v>#DIV/0!</v>
      </c>
      <c r="T80" s="1833" t="e">
        <f t="shared" ca="1" si="92"/>
        <v>#DIV/0!</v>
      </c>
      <c r="U80" s="1833" t="e">
        <f t="shared" ca="1" si="92"/>
        <v>#DIV/0!</v>
      </c>
      <c r="V80" s="1833" t="e">
        <f t="shared" ca="1" si="92"/>
        <v>#DIV/0!</v>
      </c>
      <c r="W80" s="1833" t="e">
        <f t="shared" ca="1" si="92"/>
        <v>#DIV/0!</v>
      </c>
      <c r="X80" s="1833" t="e">
        <f t="shared" ca="1" si="92"/>
        <v>#DIV/0!</v>
      </c>
      <c r="Y80" s="1833" t="e">
        <f t="shared" ca="1" si="92"/>
        <v>#DIV/0!</v>
      </c>
      <c r="Z80" s="1833" t="e">
        <f t="shared" ca="1" si="92"/>
        <v>#DIV/0!</v>
      </c>
      <c r="AA80" s="1833" t="e">
        <f t="shared" ca="1" si="92"/>
        <v>#DIV/0!</v>
      </c>
      <c r="AB80" s="1833" t="e">
        <f t="shared" ca="1" si="92"/>
        <v>#DIV/0!</v>
      </c>
      <c r="AC80" s="1833" t="e">
        <f t="shared" ca="1" si="92"/>
        <v>#DIV/0!</v>
      </c>
      <c r="AD80" s="1833" t="e">
        <f t="shared" ca="1" si="92"/>
        <v>#DIV/0!</v>
      </c>
      <c r="AE80" s="1833" t="e">
        <f t="shared" ca="1" si="92"/>
        <v>#DIV/0!</v>
      </c>
      <c r="AF80" s="1833" t="e">
        <f t="shared" ca="1" si="92"/>
        <v>#DIV/0!</v>
      </c>
      <c r="AG80" s="1833" t="e">
        <f t="shared" ca="1" si="92"/>
        <v>#DIV/0!</v>
      </c>
      <c r="AH80" s="1833" t="e">
        <f t="shared" ca="1" si="92"/>
        <v>#DIV/0!</v>
      </c>
      <c r="AI80" s="1833" t="e">
        <f t="shared" ca="1" si="92"/>
        <v>#DIV/0!</v>
      </c>
      <c r="AJ80" s="1833" t="e">
        <f t="shared" ref="AJ80:BO80" ca="1" si="93">IF(AJ54-AJ74&lt;=0,0,AJ54-AJ74)</f>
        <v>#DIV/0!</v>
      </c>
      <c r="AK80" s="1833" t="e">
        <f t="shared" ca="1" si="93"/>
        <v>#DIV/0!</v>
      </c>
      <c r="AL80" s="1833" t="e">
        <f t="shared" ca="1" si="93"/>
        <v>#DIV/0!</v>
      </c>
      <c r="AM80" s="1833" t="e">
        <f t="shared" ca="1" si="93"/>
        <v>#DIV/0!</v>
      </c>
      <c r="AN80" s="1833" t="e">
        <f t="shared" ca="1" si="93"/>
        <v>#DIV/0!</v>
      </c>
      <c r="AO80" s="1833" t="e">
        <f t="shared" ca="1" si="93"/>
        <v>#DIV/0!</v>
      </c>
      <c r="AP80" s="1833" t="e">
        <f t="shared" ca="1" si="93"/>
        <v>#DIV/0!</v>
      </c>
      <c r="AQ80" s="1833" t="e">
        <f t="shared" ca="1" si="93"/>
        <v>#DIV/0!</v>
      </c>
      <c r="AR80" s="1833" t="e">
        <f t="shared" ca="1" si="93"/>
        <v>#DIV/0!</v>
      </c>
      <c r="AS80" s="1833" t="e">
        <f t="shared" ca="1" si="93"/>
        <v>#DIV/0!</v>
      </c>
      <c r="AT80" s="1833" t="e">
        <f t="shared" ca="1" si="93"/>
        <v>#DIV/0!</v>
      </c>
      <c r="AU80" s="1833" t="e">
        <f t="shared" ca="1" si="93"/>
        <v>#DIV/0!</v>
      </c>
      <c r="AV80" s="1833" t="e">
        <f t="shared" ca="1" si="93"/>
        <v>#DIV/0!</v>
      </c>
      <c r="AW80" s="1833" t="e">
        <f t="shared" ca="1" si="93"/>
        <v>#DIV/0!</v>
      </c>
      <c r="AX80" s="1833" t="e">
        <f t="shared" ca="1" si="93"/>
        <v>#DIV/0!</v>
      </c>
      <c r="AY80" s="1833" t="e">
        <f t="shared" ca="1" si="93"/>
        <v>#DIV/0!</v>
      </c>
      <c r="AZ80" s="1833" t="e">
        <f t="shared" ca="1" si="93"/>
        <v>#DIV/0!</v>
      </c>
      <c r="BA80" s="1833" t="e">
        <f t="shared" ca="1" si="93"/>
        <v>#DIV/0!</v>
      </c>
      <c r="BB80" s="1833" t="e">
        <f t="shared" ca="1" si="93"/>
        <v>#DIV/0!</v>
      </c>
      <c r="BC80" s="1833" t="e">
        <f t="shared" ca="1" si="93"/>
        <v>#DIV/0!</v>
      </c>
      <c r="BD80" s="1833" t="e">
        <f t="shared" ca="1" si="93"/>
        <v>#DIV/0!</v>
      </c>
      <c r="BE80" s="1833" t="e">
        <f t="shared" ca="1" si="93"/>
        <v>#DIV/0!</v>
      </c>
      <c r="BF80" s="1833" t="e">
        <f t="shared" ca="1" si="93"/>
        <v>#DIV/0!</v>
      </c>
      <c r="BG80" s="1833" t="e">
        <f t="shared" ca="1" si="93"/>
        <v>#DIV/0!</v>
      </c>
      <c r="BH80" s="1833" t="e">
        <f t="shared" ca="1" si="93"/>
        <v>#DIV/0!</v>
      </c>
      <c r="BI80" s="1833" t="e">
        <f t="shared" ca="1" si="93"/>
        <v>#DIV/0!</v>
      </c>
      <c r="BJ80" s="1833" t="e">
        <f t="shared" ca="1" si="93"/>
        <v>#DIV/0!</v>
      </c>
      <c r="BK80" s="1833" t="e">
        <f t="shared" ca="1" si="93"/>
        <v>#DIV/0!</v>
      </c>
      <c r="BL80" s="1833" t="e">
        <f t="shared" ca="1" si="93"/>
        <v>#DIV/0!</v>
      </c>
      <c r="BM80" s="1833" t="e">
        <f t="shared" ca="1" si="93"/>
        <v>#DIV/0!</v>
      </c>
      <c r="BN80" s="1833" t="e">
        <f t="shared" ca="1" si="93"/>
        <v>#DIV/0!</v>
      </c>
      <c r="BO80" s="1833" t="e">
        <f t="shared" ca="1" si="93"/>
        <v>#DIV/0!</v>
      </c>
      <c r="BP80" s="1833" t="e">
        <f t="shared" ref="BP80:CU80" ca="1" si="94">IF(BP54-BP74&lt;=0,0,BP54-BP74)</f>
        <v>#DIV/0!</v>
      </c>
      <c r="BQ80" s="1833" t="e">
        <f t="shared" ca="1" si="94"/>
        <v>#DIV/0!</v>
      </c>
      <c r="BR80" s="1833" t="e">
        <f t="shared" ca="1" si="94"/>
        <v>#DIV/0!</v>
      </c>
      <c r="BS80" s="1833" t="e">
        <f t="shared" ca="1" si="94"/>
        <v>#DIV/0!</v>
      </c>
      <c r="BT80" s="1833" t="e">
        <f t="shared" ca="1" si="94"/>
        <v>#DIV/0!</v>
      </c>
      <c r="BU80" s="1833" t="e">
        <f t="shared" ca="1" si="94"/>
        <v>#DIV/0!</v>
      </c>
      <c r="BV80" s="1833" t="e">
        <f t="shared" ca="1" si="94"/>
        <v>#DIV/0!</v>
      </c>
      <c r="BW80" s="1833" t="e">
        <f t="shared" ca="1" si="94"/>
        <v>#DIV/0!</v>
      </c>
      <c r="BX80" s="1833" t="e">
        <f t="shared" ca="1" si="94"/>
        <v>#DIV/0!</v>
      </c>
      <c r="BY80" s="1833" t="e">
        <f t="shared" ca="1" si="94"/>
        <v>#DIV/0!</v>
      </c>
      <c r="BZ80" s="1833" t="e">
        <f t="shared" ca="1" si="94"/>
        <v>#DIV/0!</v>
      </c>
      <c r="CA80" s="1833" t="e">
        <f t="shared" ca="1" si="94"/>
        <v>#DIV/0!</v>
      </c>
      <c r="CB80" s="1833" t="e">
        <f t="shared" ca="1" si="94"/>
        <v>#DIV/0!</v>
      </c>
      <c r="CC80" s="1833" t="e">
        <f t="shared" ca="1" si="94"/>
        <v>#DIV/0!</v>
      </c>
      <c r="CD80" s="1833" t="e">
        <f t="shared" ca="1" si="94"/>
        <v>#DIV/0!</v>
      </c>
      <c r="CE80" s="1833" t="e">
        <f t="shared" ca="1" si="94"/>
        <v>#DIV/0!</v>
      </c>
      <c r="CF80" s="1833" t="e">
        <f t="shared" ca="1" si="94"/>
        <v>#DIV/0!</v>
      </c>
      <c r="CG80" s="1833" t="e">
        <f t="shared" ca="1" si="94"/>
        <v>#DIV/0!</v>
      </c>
      <c r="CH80" s="1833" t="e">
        <f t="shared" ca="1" si="94"/>
        <v>#DIV/0!</v>
      </c>
      <c r="CI80" s="1833" t="e">
        <f t="shared" ca="1" si="94"/>
        <v>#DIV/0!</v>
      </c>
      <c r="CJ80" s="1833" t="e">
        <f t="shared" ca="1" si="94"/>
        <v>#DIV/0!</v>
      </c>
      <c r="CK80" s="1833" t="e">
        <f t="shared" ca="1" si="94"/>
        <v>#DIV/0!</v>
      </c>
      <c r="CL80" s="1833" t="e">
        <f t="shared" ca="1" si="94"/>
        <v>#DIV/0!</v>
      </c>
      <c r="CM80" s="1833" t="e">
        <f t="shared" ca="1" si="94"/>
        <v>#DIV/0!</v>
      </c>
      <c r="CN80" s="1833" t="e">
        <f t="shared" ca="1" si="94"/>
        <v>#DIV/0!</v>
      </c>
      <c r="CO80" s="1833" t="e">
        <f t="shared" ca="1" si="94"/>
        <v>#DIV/0!</v>
      </c>
      <c r="CP80" s="1833" t="e">
        <f t="shared" ca="1" si="94"/>
        <v>#DIV/0!</v>
      </c>
      <c r="CQ80" s="1833" t="e">
        <f t="shared" ca="1" si="94"/>
        <v>#DIV/0!</v>
      </c>
      <c r="CR80" s="1833" t="e">
        <f t="shared" ca="1" si="94"/>
        <v>#DIV/0!</v>
      </c>
      <c r="CS80" s="1833" t="e">
        <f t="shared" ca="1" si="94"/>
        <v>#DIV/0!</v>
      </c>
      <c r="CT80" s="1833" t="e">
        <f t="shared" ca="1" si="94"/>
        <v>#DIV/0!</v>
      </c>
      <c r="CU80" s="1833" t="e">
        <f t="shared" ca="1" si="94"/>
        <v>#DIV/0!</v>
      </c>
      <c r="CV80" s="1833" t="e">
        <f t="shared" ref="CV80:EE80" ca="1" si="95">IF(CV54-CV74&lt;=0,0,CV54-CV74)</f>
        <v>#DIV/0!</v>
      </c>
      <c r="CW80" s="1833" t="e">
        <f t="shared" ca="1" si="95"/>
        <v>#DIV/0!</v>
      </c>
      <c r="CX80" s="1833" t="e">
        <f t="shared" ca="1" si="95"/>
        <v>#DIV/0!</v>
      </c>
      <c r="CY80" s="1833" t="e">
        <f t="shared" ca="1" si="95"/>
        <v>#DIV/0!</v>
      </c>
      <c r="CZ80" s="1833" t="e">
        <f t="shared" ca="1" si="95"/>
        <v>#DIV/0!</v>
      </c>
      <c r="DA80" s="1833" t="e">
        <f t="shared" ca="1" si="95"/>
        <v>#DIV/0!</v>
      </c>
      <c r="DB80" s="1833" t="e">
        <f t="shared" ca="1" si="95"/>
        <v>#DIV/0!</v>
      </c>
      <c r="DC80" s="1833" t="e">
        <f t="shared" ca="1" si="95"/>
        <v>#DIV/0!</v>
      </c>
      <c r="DD80" s="1833" t="e">
        <f t="shared" ca="1" si="95"/>
        <v>#DIV/0!</v>
      </c>
      <c r="DE80" s="1833" t="e">
        <f t="shared" ca="1" si="95"/>
        <v>#DIV/0!</v>
      </c>
      <c r="DF80" s="1833" t="e">
        <f t="shared" ca="1" si="95"/>
        <v>#DIV/0!</v>
      </c>
      <c r="DG80" s="1833" t="e">
        <f t="shared" ca="1" si="95"/>
        <v>#DIV/0!</v>
      </c>
      <c r="DH80" s="1833" t="e">
        <f t="shared" ca="1" si="95"/>
        <v>#DIV/0!</v>
      </c>
      <c r="DI80" s="1833" t="e">
        <f t="shared" ca="1" si="95"/>
        <v>#DIV/0!</v>
      </c>
      <c r="DJ80" s="1833" t="e">
        <f t="shared" ca="1" si="95"/>
        <v>#DIV/0!</v>
      </c>
      <c r="DK80" s="1833" t="e">
        <f t="shared" ca="1" si="95"/>
        <v>#DIV/0!</v>
      </c>
      <c r="DL80" s="1833" t="e">
        <f t="shared" ca="1" si="95"/>
        <v>#DIV/0!</v>
      </c>
      <c r="DM80" s="1833" t="e">
        <f t="shared" ca="1" si="95"/>
        <v>#DIV/0!</v>
      </c>
      <c r="DN80" s="1833" t="e">
        <f t="shared" ca="1" si="95"/>
        <v>#DIV/0!</v>
      </c>
      <c r="DO80" s="1833" t="e">
        <f t="shared" ca="1" si="95"/>
        <v>#DIV/0!</v>
      </c>
      <c r="DP80" s="1833" t="e">
        <f t="shared" ca="1" si="95"/>
        <v>#DIV/0!</v>
      </c>
      <c r="DQ80" s="1833" t="e">
        <f t="shared" ca="1" si="95"/>
        <v>#DIV/0!</v>
      </c>
      <c r="DR80" s="1833" t="e">
        <f t="shared" ca="1" si="95"/>
        <v>#DIV/0!</v>
      </c>
      <c r="DS80" s="1833" t="e">
        <f t="shared" ca="1" si="95"/>
        <v>#DIV/0!</v>
      </c>
      <c r="DT80" s="1833" t="e">
        <f t="shared" ca="1" si="95"/>
        <v>#DIV/0!</v>
      </c>
      <c r="DU80" s="1833" t="e">
        <f t="shared" ca="1" si="95"/>
        <v>#DIV/0!</v>
      </c>
      <c r="DV80" s="1833" t="e">
        <f t="shared" ca="1" si="95"/>
        <v>#DIV/0!</v>
      </c>
      <c r="DW80" s="1833" t="e">
        <f t="shared" ca="1" si="95"/>
        <v>#DIV/0!</v>
      </c>
      <c r="DX80" s="1833" t="e">
        <f t="shared" ca="1" si="95"/>
        <v>#DIV/0!</v>
      </c>
      <c r="DY80" s="1833" t="e">
        <f t="shared" ca="1" si="95"/>
        <v>#DIV/0!</v>
      </c>
      <c r="DZ80" s="1833" t="e">
        <f t="shared" ca="1" si="95"/>
        <v>#DIV/0!</v>
      </c>
      <c r="EA80" s="1833" t="e">
        <f t="shared" ca="1" si="95"/>
        <v>#DIV/0!</v>
      </c>
      <c r="EB80" s="1833" t="e">
        <f t="shared" ca="1" si="95"/>
        <v>#DIV/0!</v>
      </c>
      <c r="EC80" s="1833" t="e">
        <f t="shared" ca="1" si="95"/>
        <v>#DIV/0!</v>
      </c>
      <c r="ED80" s="1833" t="e">
        <f t="shared" ca="1" si="95"/>
        <v>#DIV/0!</v>
      </c>
      <c r="EE80" s="1833" t="e">
        <f t="shared" ca="1" si="95"/>
        <v>#DIV/0!</v>
      </c>
      <c r="EF80" s="1833"/>
      <c r="EG80" s="1833"/>
    </row>
    <row r="81" spans="2:137">
      <c r="B81" s="60" t="s">
        <v>1336</v>
      </c>
      <c r="C81" s="528">
        <v>0.09</v>
      </c>
      <c r="D81" s="1833" t="e">
        <f ca="1">XNPV($C$81,D80:$EE$80,D16:$EE$16)</f>
        <v>#DIV/0!</v>
      </c>
      <c r="E81" s="1833" t="e">
        <f ca="1">XNPV($C$81,E80:$EE$80,E16:$EE$16)</f>
        <v>#DIV/0!</v>
      </c>
      <c r="F81" s="1833" t="e">
        <f ca="1">XNPV($C$81,F80:$EE$80,F16:$EE$16)</f>
        <v>#DIV/0!</v>
      </c>
      <c r="G81" s="1833" t="e">
        <f ca="1">XNPV($C$81,G80:$EE$80,G16:$EE$16)</f>
        <v>#DIV/0!</v>
      </c>
      <c r="H81" s="1833" t="e">
        <f ca="1">XNPV($C$81,H80:$EE$80,H16:$EE$16)</f>
        <v>#DIV/0!</v>
      </c>
      <c r="I81" s="1833" t="e">
        <f ca="1">XNPV($C$81,I80:$EE$80,I16:$EE$16)</f>
        <v>#DIV/0!</v>
      </c>
      <c r="J81" s="1833" t="e">
        <f ca="1">XNPV($C$81,J80:$EE$80,J16:$EE$16)</f>
        <v>#DIV/0!</v>
      </c>
      <c r="K81" s="1833" t="e">
        <f ca="1">XNPV($C$81,K80:$EE$80,K16:$EE$16)</f>
        <v>#DIV/0!</v>
      </c>
      <c r="L81" s="1833" t="e">
        <f ca="1">XNPV($C$81,L80:$EE$80,L16:$EE$16)</f>
        <v>#DIV/0!</v>
      </c>
      <c r="M81" s="1833" t="e">
        <f ca="1">XNPV($C$81,M80:$EE$80,M16:$EE$16)</f>
        <v>#DIV/0!</v>
      </c>
      <c r="N81" s="1833" t="e">
        <f ca="1">XNPV($C$81,N80:$EE$80,N16:$EE$16)</f>
        <v>#DIV/0!</v>
      </c>
      <c r="O81" s="1833" t="e">
        <f ca="1">XNPV($C$81,O80:$EE$80,O16:$EE$16)</f>
        <v>#DIV/0!</v>
      </c>
      <c r="P81" s="1833" t="e">
        <f ca="1">XNPV($C$81,P80:$EE$80,P16:$EE$16)</f>
        <v>#DIV/0!</v>
      </c>
      <c r="Q81" s="1833" t="e">
        <f ca="1">XNPV($C$81,Q80:$EE$80,Q16:$EE$16)</f>
        <v>#DIV/0!</v>
      </c>
      <c r="R81" s="1833" t="e">
        <f ca="1">XNPV($C$81,R80:$EE$80,R16:$EE$16)</f>
        <v>#DIV/0!</v>
      </c>
      <c r="S81" s="1833" t="e">
        <f ca="1">XNPV($C$81,S80:$EE$80,S16:$EE$16)</f>
        <v>#DIV/0!</v>
      </c>
      <c r="T81" s="1833" t="e">
        <f ca="1">XNPV($C$81,T80:$EE$80,T16:$EE$16)</f>
        <v>#DIV/0!</v>
      </c>
      <c r="U81" s="1833" t="e">
        <f ca="1">XNPV($C$81,U80:$EE$80,U16:$EE$16)</f>
        <v>#DIV/0!</v>
      </c>
      <c r="V81" s="1833" t="e">
        <f ca="1">XNPV($C$81,V80:$EE$80,V16:$EE$16)</f>
        <v>#DIV/0!</v>
      </c>
      <c r="W81" s="1833" t="e">
        <f ca="1">XNPV($C$81,W80:$EE$80,W16:$EE$16)</f>
        <v>#DIV/0!</v>
      </c>
      <c r="X81" s="1833" t="e">
        <f ca="1">XNPV($C$81,X80:$EE$80,X16:$EE$16)</f>
        <v>#DIV/0!</v>
      </c>
      <c r="Y81" s="1833" t="e">
        <f ca="1">XNPV($C$81,Y80:$EE$80,Y16:$EE$16)</f>
        <v>#DIV/0!</v>
      </c>
      <c r="Z81" s="1833" t="e">
        <f ca="1">XNPV($C$81,Z80:$EE$80,Z16:$EE$16)</f>
        <v>#DIV/0!</v>
      </c>
      <c r="AA81" s="1833" t="e">
        <f ca="1">XNPV($C$81,AA80:$EE$80,AA16:$EE$16)</f>
        <v>#DIV/0!</v>
      </c>
      <c r="AB81" s="1833" t="e">
        <f ca="1">XNPV($C$81,AB80:$EE$80,AB16:$EE$16)</f>
        <v>#DIV/0!</v>
      </c>
      <c r="AC81" s="1833" t="e">
        <f ca="1">XNPV($C$81,AC80:$EE$80,AC16:$EE$16)</f>
        <v>#DIV/0!</v>
      </c>
      <c r="AD81" s="1833" t="e">
        <f ca="1">XNPV($C$81,AD80:$EE$80,AD16:$EE$16)</f>
        <v>#DIV/0!</v>
      </c>
      <c r="AE81" s="1833" t="e">
        <f ca="1">XNPV($C$81,AE80:$EE$80,AE16:$EE$16)</f>
        <v>#DIV/0!</v>
      </c>
      <c r="AF81" s="1833" t="e">
        <f ca="1">XNPV($C$81,AF80:$EE$80,AF16:$EE$16)</f>
        <v>#DIV/0!</v>
      </c>
      <c r="AG81" s="1833" t="e">
        <f ca="1">XNPV($C$81,AG80:$EE$80,AG16:$EE$16)</f>
        <v>#DIV/0!</v>
      </c>
      <c r="AH81" s="1833" t="e">
        <f ca="1">XNPV($C$81,AH80:$EE$80,AH16:$EE$16)</f>
        <v>#DIV/0!</v>
      </c>
      <c r="AI81" s="1833" t="e">
        <f ca="1">XNPV($C$81,AI80:$EE$80,AI16:$EE$16)</f>
        <v>#DIV/0!</v>
      </c>
      <c r="AJ81" s="1833" t="e">
        <f ca="1">XNPV($C$81,AJ80:$EE$80,AJ16:$EE$16)</f>
        <v>#DIV/0!</v>
      </c>
      <c r="AK81" s="1833" t="e">
        <f ca="1">XNPV($C$81,AK80:$EE$80,AK16:$EE$16)</f>
        <v>#DIV/0!</v>
      </c>
      <c r="AL81" s="1833" t="e">
        <f ca="1">XNPV($C$81,AL80:$EE$80,AL16:$EE$16)</f>
        <v>#DIV/0!</v>
      </c>
      <c r="AM81" s="1833" t="e">
        <f ca="1">XNPV($C$81,AM80:$EE$80,AM16:$EE$16)</f>
        <v>#DIV/0!</v>
      </c>
      <c r="AN81" s="1833" t="e">
        <f ca="1">XNPV($C$81,AN80:$EE$80,AN16:$EE$16)</f>
        <v>#DIV/0!</v>
      </c>
      <c r="AO81" s="1833" t="e">
        <f ca="1">XNPV($C$81,AO80:$EE$80,AO16:$EE$16)</f>
        <v>#DIV/0!</v>
      </c>
      <c r="AP81" s="1833" t="e">
        <f ca="1">XNPV($C$81,AP80:$EE$80,AP16:$EE$16)</f>
        <v>#DIV/0!</v>
      </c>
      <c r="AQ81" s="1833" t="e">
        <f ca="1">XNPV($C$81,AQ80:$EE$80,AQ16:$EE$16)</f>
        <v>#DIV/0!</v>
      </c>
      <c r="AR81" s="1833" t="e">
        <f ca="1">XNPV($C$81,AR80:$EE$80,AR16:$EE$16)</f>
        <v>#DIV/0!</v>
      </c>
      <c r="AS81" s="1833" t="e">
        <f ca="1">XNPV($C$81,AS80:$EE$80,AS16:$EE$16)</f>
        <v>#DIV/0!</v>
      </c>
      <c r="AT81" s="1833" t="e">
        <f ca="1">XNPV($C$81,AT80:$EE$80,AT16:$EE$16)</f>
        <v>#DIV/0!</v>
      </c>
      <c r="AU81" s="1833" t="e">
        <f ca="1">XNPV($C$81,AU80:$EE$80,AU16:$EE$16)</f>
        <v>#DIV/0!</v>
      </c>
      <c r="AV81" s="1833" t="e">
        <f ca="1">XNPV($C$81,AV80:$EE$80,AV16:$EE$16)</f>
        <v>#DIV/0!</v>
      </c>
      <c r="AW81" s="1833" t="e">
        <f ca="1">XNPV($C$81,AW80:$EE$80,AW16:$EE$16)</f>
        <v>#DIV/0!</v>
      </c>
      <c r="AX81" s="1833" t="e">
        <f ca="1">XNPV($C$81,AX80:$EE$80,AX16:$EE$16)</f>
        <v>#DIV/0!</v>
      </c>
      <c r="AY81" s="1833" t="e">
        <f ca="1">XNPV($C$81,AY80:$EE$80,AY16:$EE$16)</f>
        <v>#DIV/0!</v>
      </c>
      <c r="AZ81" s="1833" t="e">
        <f ca="1">XNPV($C$81,AZ80:$EE$80,AZ16:$EE$16)</f>
        <v>#DIV/0!</v>
      </c>
      <c r="BA81" s="1833" t="e">
        <f ca="1">XNPV($C$81,BA80:$EE$80,BA16:$EE$16)</f>
        <v>#DIV/0!</v>
      </c>
      <c r="BB81" s="1833" t="e">
        <f ca="1">XNPV($C$81,BB80:$EE$80,BB16:$EE$16)</f>
        <v>#DIV/0!</v>
      </c>
      <c r="BC81" s="1833" t="e">
        <f ca="1">XNPV($C$81,BC80:$EE$80,BC16:$EE$16)</f>
        <v>#DIV/0!</v>
      </c>
      <c r="BD81" s="1833" t="e">
        <f ca="1">XNPV($C$81,BD80:$EE$80,BD16:$EE$16)</f>
        <v>#DIV/0!</v>
      </c>
      <c r="BE81" s="1833" t="e">
        <f ca="1">XNPV($C$81,BE80:$EE$80,BE16:$EE$16)</f>
        <v>#DIV/0!</v>
      </c>
      <c r="BF81" s="1833" t="e">
        <f ca="1">XNPV($C$81,BF80:$EE$80,BF16:$EE$16)</f>
        <v>#DIV/0!</v>
      </c>
      <c r="BG81" s="1833" t="e">
        <f ca="1">XNPV($C$81,BG80:$EE$80,BG16:$EE$16)</f>
        <v>#DIV/0!</v>
      </c>
      <c r="BH81" s="1833" t="e">
        <f ca="1">XNPV($C$81,BH80:$EE$80,BH16:$EE$16)</f>
        <v>#DIV/0!</v>
      </c>
      <c r="BI81" s="1833" t="e">
        <f ca="1">XNPV($C$81,BI80:$EE$80,BI16:$EE$16)</f>
        <v>#DIV/0!</v>
      </c>
      <c r="BJ81" s="1833" t="e">
        <f ca="1">XNPV($C$81,BJ80:$EE$80,BJ16:$EE$16)</f>
        <v>#DIV/0!</v>
      </c>
      <c r="BK81" s="1833" t="e">
        <f ca="1">XNPV($C$81,BK80:$EE$80,BK16:$EE$16)</f>
        <v>#DIV/0!</v>
      </c>
      <c r="BL81" s="1833" t="e">
        <f ca="1">XNPV($C$81,BL80:$EE$80,BL16:$EE$16)</f>
        <v>#DIV/0!</v>
      </c>
      <c r="BM81" s="1833" t="e">
        <f ca="1">XNPV($C$81,BM80:$EE$80,BM16:$EE$16)</f>
        <v>#DIV/0!</v>
      </c>
      <c r="BN81" s="1833" t="e">
        <f ca="1">XNPV($C$81,BN80:$EE$80,BN16:$EE$16)</f>
        <v>#DIV/0!</v>
      </c>
      <c r="BO81" s="1833" t="e">
        <f ca="1">XNPV($C$81,BO80:$EE$80,BO16:$EE$16)</f>
        <v>#DIV/0!</v>
      </c>
      <c r="BP81" s="1833" t="e">
        <f ca="1">XNPV($C$81,BP80:$EE$80,BP16:$EE$16)</f>
        <v>#DIV/0!</v>
      </c>
      <c r="BQ81" s="1833" t="e">
        <f ca="1">XNPV($C$81,BQ80:$EE$80,BQ16:$EE$16)</f>
        <v>#DIV/0!</v>
      </c>
      <c r="BR81" s="1833" t="e">
        <f ca="1">XNPV($C$81,BR80:$EE$80,BR16:$EE$16)</f>
        <v>#DIV/0!</v>
      </c>
      <c r="BS81" s="1833" t="e">
        <f ca="1">XNPV($C$81,BS80:$EE$80,BS16:$EE$16)</f>
        <v>#DIV/0!</v>
      </c>
      <c r="BT81" s="1833" t="e">
        <f ca="1">XNPV($C$81,BT80:$EE$80,BT16:$EE$16)</f>
        <v>#DIV/0!</v>
      </c>
      <c r="BU81" s="1833" t="e">
        <f ca="1">XNPV($C$81,BU80:$EE$80,BU16:$EE$16)</f>
        <v>#DIV/0!</v>
      </c>
      <c r="BV81" s="1833" t="e">
        <f ca="1">XNPV($C$81,BV80:$EE$80,BV16:$EE$16)</f>
        <v>#DIV/0!</v>
      </c>
      <c r="BW81" s="1833" t="e">
        <f ca="1">XNPV($C$81,BW80:$EE$80,BW16:$EE$16)</f>
        <v>#DIV/0!</v>
      </c>
      <c r="BX81" s="1833" t="e">
        <f ca="1">XNPV($C$81,BX80:$EE$80,BX16:$EE$16)</f>
        <v>#DIV/0!</v>
      </c>
      <c r="BY81" s="1833" t="e">
        <f ca="1">XNPV($C$81,BY80:$EE$80,BY16:$EE$16)</f>
        <v>#DIV/0!</v>
      </c>
      <c r="BZ81" s="1833" t="e">
        <f ca="1">XNPV($C$81,BZ80:$EE$80,BZ16:$EE$16)</f>
        <v>#DIV/0!</v>
      </c>
      <c r="CA81" s="1833" t="e">
        <f ca="1">XNPV($C$81,CA80:$EE$80,CA16:$EE$16)</f>
        <v>#DIV/0!</v>
      </c>
      <c r="CB81" s="1833" t="e">
        <f ca="1">XNPV($C$81,CB80:$EE$80,CB16:$EE$16)</f>
        <v>#DIV/0!</v>
      </c>
      <c r="CC81" s="1833" t="e">
        <f ca="1">XNPV($C$81,CC80:$EE$80,CC16:$EE$16)</f>
        <v>#DIV/0!</v>
      </c>
      <c r="CD81" s="1833" t="e">
        <f ca="1">XNPV($C$81,CD80:$EE$80,CD16:$EE$16)</f>
        <v>#DIV/0!</v>
      </c>
      <c r="CE81" s="1833" t="e">
        <f ca="1">XNPV($C$81,CE80:$EE$80,CE16:$EE$16)</f>
        <v>#DIV/0!</v>
      </c>
      <c r="CF81" s="1833" t="e">
        <f ca="1">XNPV($C$81,CF80:$EE$80,CF16:$EE$16)</f>
        <v>#DIV/0!</v>
      </c>
      <c r="CG81" s="1833" t="e">
        <f ca="1">XNPV($C$81,CG80:$EE$80,CG16:$EE$16)</f>
        <v>#DIV/0!</v>
      </c>
      <c r="CH81" s="1833" t="e">
        <f ca="1">XNPV($C$81,CH80:$EE$80,CH16:$EE$16)</f>
        <v>#DIV/0!</v>
      </c>
      <c r="CI81" s="1833" t="e">
        <f ca="1">XNPV($C$81,CI80:$EE$80,CI16:$EE$16)</f>
        <v>#DIV/0!</v>
      </c>
      <c r="CJ81" s="1833" t="e">
        <f ca="1">XNPV($C$81,CJ80:$EE$80,CJ16:$EE$16)</f>
        <v>#DIV/0!</v>
      </c>
      <c r="CK81" s="1833" t="e">
        <f ca="1">XNPV($C$81,CK80:$EE$80,CK16:$EE$16)</f>
        <v>#DIV/0!</v>
      </c>
      <c r="CL81" s="1833" t="e">
        <f ca="1">XNPV($C$81,CL80:$EE$80,CL16:$EE$16)</f>
        <v>#DIV/0!</v>
      </c>
      <c r="CM81" s="1833" t="e">
        <f ca="1">XNPV($C$81,CM80:$EE$80,CM16:$EE$16)</f>
        <v>#DIV/0!</v>
      </c>
      <c r="CN81" s="1833" t="e">
        <f ca="1">XNPV($C$81,CN80:$EE$80,CN16:$EE$16)</f>
        <v>#DIV/0!</v>
      </c>
      <c r="CO81" s="1833" t="e">
        <f ca="1">XNPV($C$81,CO80:$EE$80,CO16:$EE$16)</f>
        <v>#DIV/0!</v>
      </c>
      <c r="CP81" s="1833" t="e">
        <f ca="1">XNPV($C$81,CP80:$EE$80,CP16:$EE$16)</f>
        <v>#DIV/0!</v>
      </c>
      <c r="CQ81" s="1833" t="e">
        <f ca="1">XNPV($C$81,CQ80:$EE$80,CQ16:$EE$16)</f>
        <v>#DIV/0!</v>
      </c>
      <c r="CR81" s="1833" t="e">
        <f ca="1">XNPV($C$81,CR80:$EE$80,CR16:$EE$16)</f>
        <v>#DIV/0!</v>
      </c>
      <c r="CS81" s="1833" t="e">
        <f ca="1">XNPV($C$81,CS80:$EE$80,CS16:$EE$16)</f>
        <v>#DIV/0!</v>
      </c>
      <c r="CT81" s="1833" t="e">
        <f ca="1">XNPV($C$81,CT80:$EE$80,CT16:$EE$16)</f>
        <v>#DIV/0!</v>
      </c>
      <c r="CU81" s="1833" t="e">
        <f ca="1">XNPV($C$81,CU80:$EE$80,CU16:$EE$16)</f>
        <v>#DIV/0!</v>
      </c>
      <c r="CV81" s="1833" t="e">
        <f ca="1">XNPV($C$81,CV80:$EE$80,CV16:$EE$16)</f>
        <v>#DIV/0!</v>
      </c>
      <c r="CW81" s="1833" t="e">
        <f ca="1">XNPV($C$81,CW80:$EE$80,CW16:$EE$16)</f>
        <v>#DIV/0!</v>
      </c>
      <c r="CX81" s="1833" t="e">
        <f ca="1">XNPV($C$81,CX80:$EE$80,CX16:$EE$16)</f>
        <v>#DIV/0!</v>
      </c>
      <c r="CY81" s="1833" t="e">
        <f ca="1">XNPV($C$81,CY80:$EE$80,CY16:$EE$16)</f>
        <v>#DIV/0!</v>
      </c>
      <c r="CZ81" s="1833" t="e">
        <f ca="1">XNPV($C$81,CZ80:$EE$80,CZ16:$EE$16)</f>
        <v>#DIV/0!</v>
      </c>
      <c r="DA81" s="1833" t="e">
        <f ca="1">XNPV($C$81,DA80:$EE$80,DA16:$EE$16)</f>
        <v>#DIV/0!</v>
      </c>
      <c r="DB81" s="1833" t="e">
        <f ca="1">XNPV($C$81,DB80:$EE$80,DB16:$EE$16)</f>
        <v>#DIV/0!</v>
      </c>
      <c r="DC81" s="1833" t="e">
        <f ca="1">XNPV($C$81,DC80:$EE$80,DC16:$EE$16)</f>
        <v>#DIV/0!</v>
      </c>
      <c r="DD81" s="1833" t="e">
        <f ca="1">XNPV($C$81,DD80:$EE$80,DD16:$EE$16)</f>
        <v>#DIV/0!</v>
      </c>
      <c r="DE81" s="1833" t="e">
        <f ca="1">XNPV($C$81,DE80:$EE$80,DE16:$EE$16)</f>
        <v>#DIV/0!</v>
      </c>
      <c r="DF81" s="1833" t="e">
        <f ca="1">XNPV($C$81,DF80:$EE$80,DF16:$EE$16)</f>
        <v>#DIV/0!</v>
      </c>
      <c r="DG81" s="1833" t="e">
        <f ca="1">XNPV($C$81,DG80:$EE$80,DG16:$EE$16)</f>
        <v>#DIV/0!</v>
      </c>
      <c r="DH81" s="1833" t="e">
        <f ca="1">XNPV($C$81,DH80:$EE$80,DH16:$EE$16)</f>
        <v>#DIV/0!</v>
      </c>
      <c r="DI81" s="1833" t="e">
        <f ca="1">XNPV($C$81,DI80:$EE$80,DI16:$EE$16)</f>
        <v>#DIV/0!</v>
      </c>
      <c r="DJ81" s="1833" t="e">
        <f ca="1">XNPV($C$81,DJ80:$EE$80,DJ16:$EE$16)</f>
        <v>#DIV/0!</v>
      </c>
      <c r="DK81" s="1833" t="e">
        <f ca="1">XNPV($C$81,DK80:$EE$80,DK16:$EE$16)</f>
        <v>#DIV/0!</v>
      </c>
      <c r="DL81" s="1833" t="e">
        <f ca="1">XNPV($C$81,DL80:$EE$80,DL16:$EE$16)</f>
        <v>#DIV/0!</v>
      </c>
      <c r="DM81" s="1833" t="e">
        <f ca="1">XNPV($C$81,DM80:$EE$80,DM16:$EE$16)</f>
        <v>#DIV/0!</v>
      </c>
      <c r="DN81" s="1833" t="e">
        <f ca="1">XNPV($C$81,DN80:$EE$80,DN16:$EE$16)</f>
        <v>#DIV/0!</v>
      </c>
      <c r="DO81" s="1833" t="e">
        <f ca="1">XNPV($C$81,DO80:$EE$80,DO16:$EE$16)</f>
        <v>#DIV/0!</v>
      </c>
      <c r="DP81" s="1833" t="e">
        <f ca="1">XNPV($C$81,DP80:$EE$80,DP16:$EE$16)</f>
        <v>#DIV/0!</v>
      </c>
      <c r="DQ81" s="1833" t="e">
        <f ca="1">XNPV($C$81,DQ80:$EE$80,DQ16:$EE$16)</f>
        <v>#DIV/0!</v>
      </c>
      <c r="DR81" s="1833" t="e">
        <f ca="1">XNPV($C$81,DR80:$EE$80,DR16:$EE$16)</f>
        <v>#DIV/0!</v>
      </c>
      <c r="DS81" s="1833" t="e">
        <f ca="1">XNPV($C$81,DS80:$EE$80,DS16:$EE$16)</f>
        <v>#DIV/0!</v>
      </c>
      <c r="DT81" s="1833" t="e">
        <f ca="1">XNPV($C$81,DT80:$EE$80,DT16:$EE$16)</f>
        <v>#DIV/0!</v>
      </c>
      <c r="DU81" s="1833" t="e">
        <f ca="1">XNPV($C$81,DU80:$EE$80,DU16:$EE$16)</f>
        <v>#DIV/0!</v>
      </c>
      <c r="DV81" s="1833" t="e">
        <f ca="1">XNPV($C$81,DV80:$EE$80,DV16:$EE$16)</f>
        <v>#DIV/0!</v>
      </c>
      <c r="DW81" s="1833" t="e">
        <f ca="1">XNPV($C$81,DW80:$EE$80,DW16:$EE$16)</f>
        <v>#DIV/0!</v>
      </c>
      <c r="DX81" s="1833" t="e">
        <f ca="1">XNPV($C$81,DX80:$EE$80,DX16:$EE$16)</f>
        <v>#DIV/0!</v>
      </c>
      <c r="DY81" s="1833" t="e">
        <f ca="1">XNPV($C$81,DY80:$EE$80,DY16:$EE$16)</f>
        <v>#DIV/0!</v>
      </c>
      <c r="DZ81" s="1833" t="e">
        <f ca="1">XNPV($C$81,DZ80:$EE$80,DZ16:$EE$16)</f>
        <v>#DIV/0!</v>
      </c>
      <c r="EA81" s="1833" t="e">
        <f ca="1">XNPV($C$81,EA80:$EE$80,EA16:$EE$16)</f>
        <v>#DIV/0!</v>
      </c>
      <c r="EB81" s="1833" t="e">
        <f ca="1">XNPV($C$81,EB80:$EE$80,EB16:$EE$16)</f>
        <v>#DIV/0!</v>
      </c>
      <c r="EC81" s="1833" t="e">
        <f ca="1">XNPV($C$81,EC80:$EE$80,EC16:$EE$16)</f>
        <v>#DIV/0!</v>
      </c>
      <c r="ED81" s="1833" t="e">
        <f ca="1">XNPV($C$81,ED80:$EE$80,ED16:$EE$16)</f>
        <v>#DIV/0!</v>
      </c>
      <c r="EE81" s="1833" t="e">
        <f ca="1">XNPV($C$81,EE80:$EE$80,EE16:$EE$16)</f>
        <v>#DIV/0!</v>
      </c>
      <c r="EF81" s="1833"/>
      <c r="EG81" s="1833"/>
    </row>
    <row r="82" spans="2:137">
      <c r="B82" s="60" t="s">
        <v>1337</v>
      </c>
      <c r="C82" s="1838"/>
      <c r="D82" s="1833" t="e">
        <f t="shared" ref="D82:AI82" ca="1" si="96">D58-D81</f>
        <v>#DIV/0!</v>
      </c>
      <c r="E82" s="1833" t="e">
        <f t="shared" ca="1" si="96"/>
        <v>#DIV/0!</v>
      </c>
      <c r="F82" s="1833" t="e">
        <f t="shared" ca="1" si="96"/>
        <v>#DIV/0!</v>
      </c>
      <c r="G82" s="1833" t="e">
        <f t="shared" ca="1" si="96"/>
        <v>#DIV/0!</v>
      </c>
      <c r="H82" s="1833" t="e">
        <f t="shared" ca="1" si="96"/>
        <v>#DIV/0!</v>
      </c>
      <c r="I82" s="1833" t="e">
        <f t="shared" ca="1" si="96"/>
        <v>#DIV/0!</v>
      </c>
      <c r="J82" s="1833" t="e">
        <f t="shared" ca="1" si="96"/>
        <v>#DIV/0!</v>
      </c>
      <c r="K82" s="1833" t="e">
        <f t="shared" ca="1" si="96"/>
        <v>#DIV/0!</v>
      </c>
      <c r="L82" s="1833" t="e">
        <f t="shared" ca="1" si="96"/>
        <v>#DIV/0!</v>
      </c>
      <c r="M82" s="1833" t="e">
        <f t="shared" ca="1" si="96"/>
        <v>#DIV/0!</v>
      </c>
      <c r="N82" s="1833" t="e">
        <f t="shared" ca="1" si="96"/>
        <v>#DIV/0!</v>
      </c>
      <c r="O82" s="1833" t="e">
        <f t="shared" ca="1" si="96"/>
        <v>#DIV/0!</v>
      </c>
      <c r="P82" s="1833" t="e">
        <f t="shared" ca="1" si="96"/>
        <v>#DIV/0!</v>
      </c>
      <c r="Q82" s="1833" t="e">
        <f t="shared" ca="1" si="96"/>
        <v>#DIV/0!</v>
      </c>
      <c r="R82" s="1833" t="e">
        <f t="shared" ca="1" si="96"/>
        <v>#DIV/0!</v>
      </c>
      <c r="S82" s="1833" t="e">
        <f t="shared" ca="1" si="96"/>
        <v>#DIV/0!</v>
      </c>
      <c r="T82" s="1833" t="e">
        <f t="shared" ca="1" si="96"/>
        <v>#DIV/0!</v>
      </c>
      <c r="U82" s="1833" t="e">
        <f t="shared" ca="1" si="96"/>
        <v>#DIV/0!</v>
      </c>
      <c r="V82" s="1833" t="e">
        <f t="shared" ca="1" si="96"/>
        <v>#DIV/0!</v>
      </c>
      <c r="W82" s="1833" t="e">
        <f t="shared" ca="1" si="96"/>
        <v>#DIV/0!</v>
      </c>
      <c r="X82" s="1833" t="e">
        <f t="shared" ca="1" si="96"/>
        <v>#DIV/0!</v>
      </c>
      <c r="Y82" s="1833" t="e">
        <f t="shared" ca="1" si="96"/>
        <v>#DIV/0!</v>
      </c>
      <c r="Z82" s="1833" t="e">
        <f t="shared" ca="1" si="96"/>
        <v>#DIV/0!</v>
      </c>
      <c r="AA82" s="1833" t="e">
        <f t="shared" ca="1" si="96"/>
        <v>#DIV/0!</v>
      </c>
      <c r="AB82" s="1833" t="e">
        <f t="shared" ca="1" si="96"/>
        <v>#DIV/0!</v>
      </c>
      <c r="AC82" s="1833" t="e">
        <f t="shared" ca="1" si="96"/>
        <v>#DIV/0!</v>
      </c>
      <c r="AD82" s="1833" t="e">
        <f t="shared" ca="1" si="96"/>
        <v>#DIV/0!</v>
      </c>
      <c r="AE82" s="1833" t="e">
        <f t="shared" ca="1" si="96"/>
        <v>#DIV/0!</v>
      </c>
      <c r="AF82" s="1833" t="e">
        <f t="shared" ca="1" si="96"/>
        <v>#DIV/0!</v>
      </c>
      <c r="AG82" s="1833" t="e">
        <f t="shared" ca="1" si="96"/>
        <v>#DIV/0!</v>
      </c>
      <c r="AH82" s="1833" t="e">
        <f t="shared" ca="1" si="96"/>
        <v>#DIV/0!</v>
      </c>
      <c r="AI82" s="1833" t="e">
        <f t="shared" ca="1" si="96"/>
        <v>#DIV/0!</v>
      </c>
      <c r="AJ82" s="1833" t="e">
        <f t="shared" ref="AJ82:BO82" ca="1" si="97">AJ58-AJ81</f>
        <v>#DIV/0!</v>
      </c>
      <c r="AK82" s="1833" t="e">
        <f t="shared" ca="1" si="97"/>
        <v>#DIV/0!</v>
      </c>
      <c r="AL82" s="1833" t="e">
        <f t="shared" ca="1" si="97"/>
        <v>#DIV/0!</v>
      </c>
      <c r="AM82" s="1833" t="e">
        <f t="shared" ca="1" si="97"/>
        <v>#DIV/0!</v>
      </c>
      <c r="AN82" s="1833" t="e">
        <f t="shared" ca="1" si="97"/>
        <v>#DIV/0!</v>
      </c>
      <c r="AO82" s="1833" t="e">
        <f t="shared" ca="1" si="97"/>
        <v>#DIV/0!</v>
      </c>
      <c r="AP82" s="1833" t="e">
        <f t="shared" ca="1" si="97"/>
        <v>#DIV/0!</v>
      </c>
      <c r="AQ82" s="1833" t="e">
        <f t="shared" ca="1" si="97"/>
        <v>#DIV/0!</v>
      </c>
      <c r="AR82" s="1833" t="e">
        <f t="shared" ca="1" si="97"/>
        <v>#DIV/0!</v>
      </c>
      <c r="AS82" s="1833" t="e">
        <f t="shared" ca="1" si="97"/>
        <v>#DIV/0!</v>
      </c>
      <c r="AT82" s="1833" t="e">
        <f t="shared" ca="1" si="97"/>
        <v>#DIV/0!</v>
      </c>
      <c r="AU82" s="1833" t="e">
        <f t="shared" ca="1" si="97"/>
        <v>#DIV/0!</v>
      </c>
      <c r="AV82" s="1833" t="e">
        <f t="shared" ca="1" si="97"/>
        <v>#DIV/0!</v>
      </c>
      <c r="AW82" s="1833" t="e">
        <f t="shared" ca="1" si="97"/>
        <v>#DIV/0!</v>
      </c>
      <c r="AX82" s="1833" t="e">
        <f t="shared" ca="1" si="97"/>
        <v>#DIV/0!</v>
      </c>
      <c r="AY82" s="1833" t="e">
        <f t="shared" ca="1" si="97"/>
        <v>#DIV/0!</v>
      </c>
      <c r="AZ82" s="1833" t="e">
        <f t="shared" ca="1" si="97"/>
        <v>#DIV/0!</v>
      </c>
      <c r="BA82" s="1833" t="e">
        <f t="shared" ca="1" si="97"/>
        <v>#DIV/0!</v>
      </c>
      <c r="BB82" s="1833" t="e">
        <f t="shared" ca="1" si="97"/>
        <v>#DIV/0!</v>
      </c>
      <c r="BC82" s="1833" t="e">
        <f t="shared" ca="1" si="97"/>
        <v>#DIV/0!</v>
      </c>
      <c r="BD82" s="1833" t="e">
        <f t="shared" ca="1" si="97"/>
        <v>#DIV/0!</v>
      </c>
      <c r="BE82" s="1833" t="e">
        <f t="shared" ca="1" si="97"/>
        <v>#DIV/0!</v>
      </c>
      <c r="BF82" s="1833" t="e">
        <f t="shared" ca="1" si="97"/>
        <v>#DIV/0!</v>
      </c>
      <c r="BG82" s="1833" t="e">
        <f t="shared" ca="1" si="97"/>
        <v>#DIV/0!</v>
      </c>
      <c r="BH82" s="1833" t="e">
        <f t="shared" ca="1" si="97"/>
        <v>#DIV/0!</v>
      </c>
      <c r="BI82" s="1833" t="e">
        <f t="shared" ca="1" si="97"/>
        <v>#DIV/0!</v>
      </c>
      <c r="BJ82" s="1833" t="e">
        <f t="shared" ca="1" si="97"/>
        <v>#DIV/0!</v>
      </c>
      <c r="BK82" s="1833" t="e">
        <f t="shared" ca="1" si="97"/>
        <v>#DIV/0!</v>
      </c>
      <c r="BL82" s="1833" t="e">
        <f t="shared" ca="1" si="97"/>
        <v>#DIV/0!</v>
      </c>
      <c r="BM82" s="1833" t="e">
        <f t="shared" ca="1" si="97"/>
        <v>#DIV/0!</v>
      </c>
      <c r="BN82" s="1833" t="e">
        <f t="shared" ca="1" si="97"/>
        <v>#DIV/0!</v>
      </c>
      <c r="BO82" s="1833" t="e">
        <f t="shared" ca="1" si="97"/>
        <v>#DIV/0!</v>
      </c>
      <c r="BP82" s="1833" t="e">
        <f t="shared" ref="BP82:CU82" ca="1" si="98">BP58-BP81</f>
        <v>#DIV/0!</v>
      </c>
      <c r="BQ82" s="1833" t="e">
        <f t="shared" ca="1" si="98"/>
        <v>#DIV/0!</v>
      </c>
      <c r="BR82" s="1833" t="e">
        <f t="shared" ca="1" si="98"/>
        <v>#DIV/0!</v>
      </c>
      <c r="BS82" s="1833" t="e">
        <f t="shared" ca="1" si="98"/>
        <v>#DIV/0!</v>
      </c>
      <c r="BT82" s="1833" t="e">
        <f t="shared" ca="1" si="98"/>
        <v>#DIV/0!</v>
      </c>
      <c r="BU82" s="1833" t="e">
        <f t="shared" ca="1" si="98"/>
        <v>#DIV/0!</v>
      </c>
      <c r="BV82" s="1833" t="e">
        <f t="shared" ca="1" si="98"/>
        <v>#DIV/0!</v>
      </c>
      <c r="BW82" s="1833" t="e">
        <f t="shared" ca="1" si="98"/>
        <v>#DIV/0!</v>
      </c>
      <c r="BX82" s="1833" t="e">
        <f t="shared" ca="1" si="98"/>
        <v>#DIV/0!</v>
      </c>
      <c r="BY82" s="1833" t="e">
        <f t="shared" ca="1" si="98"/>
        <v>#DIV/0!</v>
      </c>
      <c r="BZ82" s="1833" t="e">
        <f t="shared" ca="1" si="98"/>
        <v>#DIV/0!</v>
      </c>
      <c r="CA82" s="1833" t="e">
        <f t="shared" ca="1" si="98"/>
        <v>#DIV/0!</v>
      </c>
      <c r="CB82" s="1833" t="e">
        <f t="shared" ca="1" si="98"/>
        <v>#DIV/0!</v>
      </c>
      <c r="CC82" s="1833" t="e">
        <f t="shared" ca="1" si="98"/>
        <v>#DIV/0!</v>
      </c>
      <c r="CD82" s="1833" t="e">
        <f t="shared" ca="1" si="98"/>
        <v>#DIV/0!</v>
      </c>
      <c r="CE82" s="1833" t="e">
        <f t="shared" ca="1" si="98"/>
        <v>#DIV/0!</v>
      </c>
      <c r="CF82" s="1833" t="e">
        <f t="shared" ca="1" si="98"/>
        <v>#DIV/0!</v>
      </c>
      <c r="CG82" s="1833" t="e">
        <f t="shared" ca="1" si="98"/>
        <v>#DIV/0!</v>
      </c>
      <c r="CH82" s="1833" t="e">
        <f t="shared" ca="1" si="98"/>
        <v>#DIV/0!</v>
      </c>
      <c r="CI82" s="1833" t="e">
        <f t="shared" ca="1" si="98"/>
        <v>#DIV/0!</v>
      </c>
      <c r="CJ82" s="1833" t="e">
        <f t="shared" ca="1" si="98"/>
        <v>#DIV/0!</v>
      </c>
      <c r="CK82" s="1833" t="e">
        <f t="shared" ca="1" si="98"/>
        <v>#DIV/0!</v>
      </c>
      <c r="CL82" s="1833" t="e">
        <f t="shared" ca="1" si="98"/>
        <v>#DIV/0!</v>
      </c>
      <c r="CM82" s="1833" t="e">
        <f t="shared" ca="1" si="98"/>
        <v>#DIV/0!</v>
      </c>
      <c r="CN82" s="1833" t="e">
        <f t="shared" ca="1" si="98"/>
        <v>#DIV/0!</v>
      </c>
      <c r="CO82" s="1833" t="e">
        <f t="shared" ca="1" si="98"/>
        <v>#DIV/0!</v>
      </c>
      <c r="CP82" s="1833" t="e">
        <f t="shared" ca="1" si="98"/>
        <v>#DIV/0!</v>
      </c>
      <c r="CQ82" s="1833" t="e">
        <f t="shared" ca="1" si="98"/>
        <v>#DIV/0!</v>
      </c>
      <c r="CR82" s="1833" t="e">
        <f t="shared" ca="1" si="98"/>
        <v>#DIV/0!</v>
      </c>
      <c r="CS82" s="1833" t="e">
        <f t="shared" ca="1" si="98"/>
        <v>#DIV/0!</v>
      </c>
      <c r="CT82" s="1833" t="e">
        <f t="shared" ca="1" si="98"/>
        <v>#DIV/0!</v>
      </c>
      <c r="CU82" s="1833" t="e">
        <f t="shared" ca="1" si="98"/>
        <v>#DIV/0!</v>
      </c>
      <c r="CV82" s="1833" t="e">
        <f t="shared" ref="CV82:EA82" ca="1" si="99">CV58-CV81</f>
        <v>#DIV/0!</v>
      </c>
      <c r="CW82" s="1833" t="e">
        <f t="shared" ca="1" si="99"/>
        <v>#DIV/0!</v>
      </c>
      <c r="CX82" s="1833" t="e">
        <f t="shared" ca="1" si="99"/>
        <v>#DIV/0!</v>
      </c>
      <c r="CY82" s="1833" t="e">
        <f t="shared" ca="1" si="99"/>
        <v>#DIV/0!</v>
      </c>
      <c r="CZ82" s="1833" t="e">
        <f t="shared" ca="1" si="99"/>
        <v>#DIV/0!</v>
      </c>
      <c r="DA82" s="1833" t="e">
        <f t="shared" ca="1" si="99"/>
        <v>#DIV/0!</v>
      </c>
      <c r="DB82" s="1833" t="e">
        <f t="shared" ca="1" si="99"/>
        <v>#DIV/0!</v>
      </c>
      <c r="DC82" s="1833" t="e">
        <f t="shared" ca="1" si="99"/>
        <v>#DIV/0!</v>
      </c>
      <c r="DD82" s="1833" t="e">
        <f t="shared" ca="1" si="99"/>
        <v>#DIV/0!</v>
      </c>
      <c r="DE82" s="1833" t="e">
        <f t="shared" ca="1" si="99"/>
        <v>#DIV/0!</v>
      </c>
      <c r="DF82" s="1833" t="e">
        <f t="shared" ca="1" si="99"/>
        <v>#DIV/0!</v>
      </c>
      <c r="DG82" s="1833" t="e">
        <f t="shared" ca="1" si="99"/>
        <v>#DIV/0!</v>
      </c>
      <c r="DH82" s="1833" t="e">
        <f t="shared" ca="1" si="99"/>
        <v>#DIV/0!</v>
      </c>
      <c r="DI82" s="1833" t="e">
        <f t="shared" ca="1" si="99"/>
        <v>#DIV/0!</v>
      </c>
      <c r="DJ82" s="1833" t="e">
        <f t="shared" ca="1" si="99"/>
        <v>#DIV/0!</v>
      </c>
      <c r="DK82" s="1833" t="e">
        <f t="shared" ca="1" si="99"/>
        <v>#DIV/0!</v>
      </c>
      <c r="DL82" s="1833" t="e">
        <f t="shared" ca="1" si="99"/>
        <v>#DIV/0!</v>
      </c>
      <c r="DM82" s="1833" t="e">
        <f t="shared" ca="1" si="99"/>
        <v>#DIV/0!</v>
      </c>
      <c r="DN82" s="1833" t="e">
        <f t="shared" ca="1" si="99"/>
        <v>#DIV/0!</v>
      </c>
      <c r="DO82" s="1833" t="e">
        <f t="shared" ca="1" si="99"/>
        <v>#DIV/0!</v>
      </c>
      <c r="DP82" s="1833" t="e">
        <f t="shared" ca="1" si="99"/>
        <v>#DIV/0!</v>
      </c>
      <c r="DQ82" s="1833" t="e">
        <f t="shared" ca="1" si="99"/>
        <v>#DIV/0!</v>
      </c>
      <c r="DR82" s="1833" t="e">
        <f t="shared" ca="1" si="99"/>
        <v>#DIV/0!</v>
      </c>
      <c r="DS82" s="1833" t="e">
        <f t="shared" ca="1" si="99"/>
        <v>#DIV/0!</v>
      </c>
      <c r="DT82" s="1833" t="e">
        <f t="shared" ca="1" si="99"/>
        <v>#DIV/0!</v>
      </c>
      <c r="DU82" s="1833" t="e">
        <f t="shared" ca="1" si="99"/>
        <v>#DIV/0!</v>
      </c>
      <c r="DV82" s="1833" t="e">
        <f t="shared" ca="1" si="99"/>
        <v>#DIV/0!</v>
      </c>
      <c r="DW82" s="1833" t="e">
        <f t="shared" ca="1" si="99"/>
        <v>#DIV/0!</v>
      </c>
      <c r="DX82" s="1833" t="e">
        <f t="shared" ca="1" si="99"/>
        <v>#DIV/0!</v>
      </c>
      <c r="DY82" s="1833" t="e">
        <f t="shared" ca="1" si="99"/>
        <v>#DIV/0!</v>
      </c>
      <c r="DZ82" s="1833" t="e">
        <f t="shared" ca="1" si="99"/>
        <v>#DIV/0!</v>
      </c>
      <c r="EA82" s="1833" t="e">
        <f t="shared" ca="1" si="99"/>
        <v>#DIV/0!</v>
      </c>
      <c r="EB82" s="1833" t="e">
        <f t="shared" ref="EB82:FG82" ca="1" si="100">EB58-EB81</f>
        <v>#DIV/0!</v>
      </c>
      <c r="EC82" s="1833" t="e">
        <f t="shared" ca="1" si="100"/>
        <v>#DIV/0!</v>
      </c>
      <c r="ED82" s="1833" t="e">
        <f t="shared" ca="1" si="100"/>
        <v>#DIV/0!</v>
      </c>
      <c r="EE82" s="1833" t="e">
        <f t="shared" ca="1" si="100"/>
        <v>#DIV/0!</v>
      </c>
      <c r="EF82" s="1833"/>
      <c r="EG82" s="1833"/>
    </row>
    <row r="83" spans="2:137">
      <c r="D83" s="1635"/>
      <c r="DT83" s="1757"/>
    </row>
    <row r="84" spans="2:137" s="417" customFormat="1" outlineLevel="1">
      <c r="B84" s="416" t="s">
        <v>1338</v>
      </c>
    </row>
    <row r="85" spans="2:137" outlineLevel="1">
      <c r="B85" s="60" t="s">
        <v>1309</v>
      </c>
    </row>
    <row r="86" spans="2:137" outlineLevel="1">
      <c r="B86" t="s">
        <v>1339</v>
      </c>
      <c r="D86" s="1635"/>
      <c r="E86" s="1635"/>
      <c r="F86" s="1635"/>
      <c r="G86" s="1635"/>
      <c r="H86" s="1635"/>
      <c r="I86" s="1635"/>
      <c r="J86" s="1635"/>
      <c r="K86" s="1635"/>
      <c r="L86" s="1635"/>
      <c r="M86" s="1635"/>
      <c r="N86" s="1635"/>
      <c r="O86" s="1635"/>
      <c r="P86" s="1635"/>
      <c r="Q86" s="1635"/>
      <c r="R86" s="1635"/>
      <c r="S86" s="1635"/>
      <c r="T86" s="1635"/>
      <c r="U86" s="1635"/>
      <c r="V86" s="1635"/>
      <c r="W86" s="1635"/>
      <c r="X86" s="1635"/>
      <c r="Y86" s="1635"/>
      <c r="Z86" s="1635"/>
      <c r="AA86" s="1635"/>
      <c r="AB86" s="1635"/>
      <c r="AC86" s="1635"/>
      <c r="AD86" s="1635"/>
      <c r="AE86" s="1635"/>
      <c r="AF86" s="1635"/>
      <c r="AG86" s="1635"/>
      <c r="AH86" s="1635"/>
      <c r="AI86" s="1635"/>
      <c r="AJ86" s="1635"/>
      <c r="AK86" s="1635"/>
      <c r="AL86" s="1635"/>
      <c r="AM86" s="1635"/>
      <c r="AN86" s="1635"/>
      <c r="AO86" s="1635"/>
      <c r="AP86" s="1635"/>
      <c r="AQ86" s="1635"/>
      <c r="AR86" s="1635"/>
      <c r="AS86" s="1635"/>
      <c r="AT86" s="1635"/>
      <c r="AU86" s="1635"/>
      <c r="AV86" s="1635"/>
      <c r="AW86" s="1635"/>
      <c r="AX86" s="1635"/>
      <c r="AY86" s="1635"/>
      <c r="AZ86" s="1635"/>
      <c r="BA86" s="1635"/>
      <c r="BB86" s="1635"/>
      <c r="BC86" s="1635"/>
      <c r="BD86" s="1635"/>
      <c r="BE86" s="1635"/>
      <c r="BF86" s="1635"/>
      <c r="BG86" s="1635"/>
      <c r="BH86" s="1635"/>
      <c r="BI86" s="1635"/>
      <c r="BJ86" s="1635"/>
      <c r="BK86" s="1635"/>
      <c r="BL86" s="1635"/>
      <c r="BM86" s="1635"/>
      <c r="BN86" s="1635"/>
      <c r="BO86" s="1635"/>
      <c r="BP86" s="1635"/>
      <c r="BQ86" s="1635"/>
      <c r="BR86" s="1635"/>
      <c r="BS86" s="1635"/>
      <c r="BT86" s="1635"/>
      <c r="BU86" s="1635"/>
      <c r="BV86" s="1635"/>
      <c r="BW86" s="1635"/>
      <c r="BX86" s="1635"/>
      <c r="BY86" s="1635"/>
      <c r="BZ86" s="1635"/>
      <c r="CA86" s="1635"/>
      <c r="CB86" s="1635"/>
      <c r="CC86" s="1635"/>
      <c r="CD86" s="1635"/>
      <c r="CE86" s="1635"/>
      <c r="CF86" s="1635"/>
      <c r="CG86" s="1635"/>
      <c r="CH86" s="1635"/>
      <c r="CI86" s="1635"/>
      <c r="CJ86" s="1635"/>
      <c r="CK86" s="1635"/>
      <c r="CL86" s="1635"/>
      <c r="CM86" s="1635"/>
      <c r="CN86" s="1635"/>
      <c r="CO86" s="1635"/>
      <c r="CP86" s="1635"/>
      <c r="CQ86" s="1635"/>
      <c r="CR86" s="1635"/>
      <c r="CS86" s="1635"/>
      <c r="CT86" s="1635"/>
      <c r="CU86" s="1635"/>
      <c r="CV86" s="1635"/>
      <c r="CW86" s="1635"/>
      <c r="CX86" s="1635"/>
      <c r="CY86" s="1635"/>
      <c r="CZ86" s="1635"/>
      <c r="DA86" s="1635"/>
      <c r="DB86" s="1635"/>
      <c r="DC86" s="1635"/>
      <c r="DD86" s="1635"/>
      <c r="DE86" s="1635"/>
      <c r="DF86" s="1635"/>
      <c r="DG86" s="1635"/>
      <c r="DH86" s="1635"/>
      <c r="DI86" s="1635"/>
      <c r="DJ86" s="1635"/>
      <c r="DK86" s="1635"/>
      <c r="DL86" s="1635"/>
      <c r="DM86" s="1635"/>
      <c r="DN86" s="1635"/>
      <c r="DO86" s="1635"/>
      <c r="DP86" s="1635"/>
      <c r="DQ86" s="1635"/>
      <c r="DR86" s="1635"/>
      <c r="DS86" s="1635"/>
      <c r="DT86" s="1635"/>
      <c r="DU86" s="1635"/>
      <c r="DV86" s="1635"/>
      <c r="DW86" s="1635"/>
      <c r="DX86" s="1635"/>
      <c r="DY86" s="1635"/>
      <c r="DZ86" s="1635"/>
      <c r="EA86" s="1635"/>
      <c r="EB86" s="1635"/>
      <c r="EC86" s="1635"/>
      <c r="ED86" s="1635"/>
      <c r="EE86" s="1635"/>
      <c r="EF86" s="1635"/>
      <c r="EG86" s="1635"/>
    </row>
    <row r="87" spans="2:137" outlineLevel="1">
      <c r="B87" t="s">
        <v>1340</v>
      </c>
      <c r="D87" s="1635"/>
      <c r="E87" s="1635"/>
      <c r="F87" s="1635"/>
      <c r="G87" s="1635"/>
      <c r="H87" s="1635"/>
      <c r="I87" s="1635"/>
      <c r="J87" s="1635"/>
      <c r="K87" s="1635"/>
      <c r="L87" s="1635"/>
      <c r="M87" s="1635"/>
      <c r="N87" s="1635"/>
      <c r="O87" s="1635"/>
      <c r="P87" s="1635"/>
      <c r="Q87" s="1635"/>
      <c r="R87" s="1635"/>
      <c r="S87" s="1635"/>
      <c r="T87" s="1635"/>
      <c r="U87" s="1635"/>
      <c r="V87" s="1635"/>
      <c r="W87" s="1635"/>
      <c r="X87" s="1635"/>
      <c r="Y87" s="1635"/>
      <c r="Z87" s="1635"/>
      <c r="AA87" s="1635"/>
      <c r="AB87" s="1635"/>
      <c r="AC87" s="1635"/>
      <c r="AD87" s="1635"/>
      <c r="AE87" s="1635"/>
      <c r="AF87" s="1635"/>
      <c r="AG87" s="1635"/>
      <c r="AH87" s="1635"/>
      <c r="AI87" s="1635"/>
      <c r="AJ87" s="1635"/>
      <c r="AK87" s="1635"/>
      <c r="AL87" s="1635"/>
      <c r="AM87" s="1635"/>
      <c r="AN87" s="1635"/>
      <c r="AO87" s="1635"/>
      <c r="AP87" s="1635"/>
      <c r="AQ87" s="1635"/>
      <c r="AR87" s="1635"/>
      <c r="AS87" s="1635"/>
      <c r="AT87" s="1635"/>
      <c r="AU87" s="1635"/>
      <c r="AV87" s="1635"/>
      <c r="AW87" s="1635"/>
      <c r="AX87" s="1635"/>
      <c r="AY87" s="1635"/>
      <c r="AZ87" s="1635"/>
      <c r="BA87" s="1635"/>
      <c r="BB87" s="1635"/>
      <c r="BC87" s="1635"/>
      <c r="BD87" s="1635"/>
      <c r="BE87" s="1635"/>
      <c r="BF87" s="1635"/>
      <c r="BG87" s="1635"/>
      <c r="BH87" s="1635"/>
      <c r="BI87" s="1635"/>
      <c r="BJ87" s="1635"/>
      <c r="BK87" s="1635"/>
      <c r="BL87" s="1635"/>
      <c r="BM87" s="1635"/>
      <c r="BN87" s="1635"/>
      <c r="BO87" s="1635"/>
      <c r="BP87" s="1635"/>
      <c r="BQ87" s="1635"/>
      <c r="BR87" s="1635"/>
      <c r="BS87" s="1635"/>
      <c r="BT87" s="1635"/>
      <c r="BU87" s="1635"/>
      <c r="BV87" s="1635"/>
      <c r="BW87" s="1635"/>
      <c r="BX87" s="1635"/>
      <c r="BY87" s="1635"/>
      <c r="BZ87" s="1635"/>
      <c r="CA87" s="1635"/>
      <c r="CB87" s="1635"/>
      <c r="CC87" s="1635"/>
      <c r="CD87" s="1635"/>
      <c r="CE87" s="1635"/>
      <c r="CF87" s="1635"/>
      <c r="CG87" s="1635"/>
      <c r="CH87" s="1635"/>
      <c r="CI87" s="1635"/>
      <c r="CJ87" s="1635"/>
      <c r="CK87" s="1635"/>
      <c r="CL87" s="1635"/>
      <c r="CM87" s="1635"/>
      <c r="CN87" s="1635"/>
      <c r="CO87" s="1635"/>
      <c r="CP87" s="1635"/>
      <c r="CQ87" s="1635"/>
      <c r="CR87" s="1635"/>
      <c r="CS87" s="1635"/>
      <c r="CT87" s="1635"/>
      <c r="CU87" s="1635"/>
      <c r="CV87" s="1635"/>
      <c r="CW87" s="1635"/>
      <c r="CX87" s="1635"/>
      <c r="CY87" s="1635"/>
      <c r="CZ87" s="1635"/>
      <c r="DA87" s="1635"/>
      <c r="DB87" s="1635"/>
      <c r="DC87" s="1635"/>
      <c r="DD87" s="1635"/>
      <c r="DE87" s="1635"/>
      <c r="DF87" s="1635"/>
      <c r="DG87" s="1635"/>
      <c r="DH87" s="1635"/>
      <c r="DI87" s="1635"/>
      <c r="DJ87" s="1635"/>
      <c r="DK87" s="1635"/>
      <c r="DL87" s="1635"/>
      <c r="DM87" s="1635"/>
      <c r="DN87" s="1635"/>
      <c r="DO87" s="1635"/>
      <c r="DP87" s="1635"/>
      <c r="DQ87" s="1635"/>
      <c r="DR87" s="1635"/>
      <c r="DS87" s="1635"/>
      <c r="DT87" s="1635"/>
      <c r="DU87" s="1635"/>
      <c r="DV87" s="1635"/>
      <c r="DW87" s="1635"/>
      <c r="DX87" s="1635"/>
      <c r="DY87" s="1635"/>
      <c r="DZ87" s="1635"/>
      <c r="EA87" s="1635"/>
      <c r="EB87" s="1635"/>
      <c r="EC87" s="1635"/>
      <c r="ED87" s="1635"/>
      <c r="EE87" s="1635"/>
      <c r="EF87" s="1635"/>
      <c r="EG87" s="1635"/>
    </row>
    <row r="88" spans="2:137" outlineLevel="1">
      <c r="B88" t="s">
        <v>1341</v>
      </c>
      <c r="D88" s="1789">
        <f t="shared" ref="D88:AI88" si="101">D86-D87</f>
        <v>0</v>
      </c>
      <c r="E88" s="1789">
        <f t="shared" si="101"/>
        <v>0</v>
      </c>
      <c r="F88" s="1789">
        <f t="shared" si="101"/>
        <v>0</v>
      </c>
      <c r="G88" s="1789">
        <f t="shared" si="101"/>
        <v>0</v>
      </c>
      <c r="H88" s="1789">
        <f t="shared" si="101"/>
        <v>0</v>
      </c>
      <c r="I88" s="1789">
        <f t="shared" si="101"/>
        <v>0</v>
      </c>
      <c r="J88" s="1789">
        <f t="shared" si="101"/>
        <v>0</v>
      </c>
      <c r="K88" s="1789">
        <f t="shared" si="101"/>
        <v>0</v>
      </c>
      <c r="L88" s="1789">
        <f t="shared" si="101"/>
        <v>0</v>
      </c>
      <c r="M88" s="1789">
        <f t="shared" si="101"/>
        <v>0</v>
      </c>
      <c r="N88" s="1789">
        <f t="shared" si="101"/>
        <v>0</v>
      </c>
      <c r="O88" s="1789">
        <f t="shared" si="101"/>
        <v>0</v>
      </c>
      <c r="P88" s="1789">
        <f t="shared" si="101"/>
        <v>0</v>
      </c>
      <c r="Q88" s="1789">
        <f t="shared" si="101"/>
        <v>0</v>
      </c>
      <c r="R88" s="1789">
        <f t="shared" si="101"/>
        <v>0</v>
      </c>
      <c r="S88" s="1789">
        <f t="shared" si="101"/>
        <v>0</v>
      </c>
      <c r="T88" s="1789">
        <f t="shared" si="101"/>
        <v>0</v>
      </c>
      <c r="U88" s="1789">
        <f t="shared" si="101"/>
        <v>0</v>
      </c>
      <c r="V88" s="1789">
        <f t="shared" si="101"/>
        <v>0</v>
      </c>
      <c r="W88" s="1789">
        <f t="shared" si="101"/>
        <v>0</v>
      </c>
      <c r="X88" s="1789">
        <f t="shared" si="101"/>
        <v>0</v>
      </c>
      <c r="Y88" s="1789">
        <f t="shared" si="101"/>
        <v>0</v>
      </c>
      <c r="Z88" s="1789">
        <f t="shared" si="101"/>
        <v>0</v>
      </c>
      <c r="AA88" s="1789">
        <f t="shared" si="101"/>
        <v>0</v>
      </c>
      <c r="AB88" s="1789">
        <f t="shared" si="101"/>
        <v>0</v>
      </c>
      <c r="AC88" s="1789">
        <f t="shared" si="101"/>
        <v>0</v>
      </c>
      <c r="AD88" s="1789">
        <f t="shared" si="101"/>
        <v>0</v>
      </c>
      <c r="AE88" s="1789">
        <f t="shared" si="101"/>
        <v>0</v>
      </c>
      <c r="AF88" s="1789">
        <f t="shared" si="101"/>
        <v>0</v>
      </c>
      <c r="AG88" s="1789">
        <f t="shared" si="101"/>
        <v>0</v>
      </c>
      <c r="AH88" s="1789">
        <f t="shared" si="101"/>
        <v>0</v>
      </c>
      <c r="AI88" s="1789">
        <f t="shared" si="101"/>
        <v>0</v>
      </c>
      <c r="AJ88" s="1789">
        <f t="shared" ref="AJ88:BO88" si="102">AJ86-AJ87</f>
        <v>0</v>
      </c>
      <c r="AK88" s="1789">
        <f t="shared" si="102"/>
        <v>0</v>
      </c>
      <c r="AL88" s="1789">
        <f t="shared" si="102"/>
        <v>0</v>
      </c>
      <c r="AM88" s="1789">
        <f t="shared" si="102"/>
        <v>0</v>
      </c>
      <c r="AN88" s="1789">
        <f t="shared" si="102"/>
        <v>0</v>
      </c>
      <c r="AO88" s="1789">
        <f t="shared" si="102"/>
        <v>0</v>
      </c>
      <c r="AP88" s="1789">
        <f t="shared" si="102"/>
        <v>0</v>
      </c>
      <c r="AQ88" s="1789">
        <f t="shared" si="102"/>
        <v>0</v>
      </c>
      <c r="AR88" s="1789">
        <f t="shared" si="102"/>
        <v>0</v>
      </c>
      <c r="AS88" s="1789">
        <f t="shared" si="102"/>
        <v>0</v>
      </c>
      <c r="AT88" s="1789">
        <f t="shared" si="102"/>
        <v>0</v>
      </c>
      <c r="AU88" s="1789">
        <f t="shared" si="102"/>
        <v>0</v>
      </c>
      <c r="AV88" s="1789">
        <f t="shared" si="102"/>
        <v>0</v>
      </c>
      <c r="AW88" s="1789">
        <f t="shared" si="102"/>
        <v>0</v>
      </c>
      <c r="AX88" s="1789">
        <f t="shared" si="102"/>
        <v>0</v>
      </c>
      <c r="AY88" s="1789">
        <f t="shared" si="102"/>
        <v>0</v>
      </c>
      <c r="AZ88" s="1789">
        <f t="shared" si="102"/>
        <v>0</v>
      </c>
      <c r="BA88" s="1789">
        <f t="shared" si="102"/>
        <v>0</v>
      </c>
      <c r="BB88" s="1789">
        <f t="shared" si="102"/>
        <v>0</v>
      </c>
      <c r="BC88" s="1789">
        <f t="shared" si="102"/>
        <v>0</v>
      </c>
      <c r="BD88" s="1789">
        <f t="shared" si="102"/>
        <v>0</v>
      </c>
      <c r="BE88" s="1789">
        <f t="shared" si="102"/>
        <v>0</v>
      </c>
      <c r="BF88" s="1789">
        <f t="shared" si="102"/>
        <v>0</v>
      </c>
      <c r="BG88" s="1789">
        <f t="shared" si="102"/>
        <v>0</v>
      </c>
      <c r="BH88" s="1789">
        <f t="shared" si="102"/>
        <v>0</v>
      </c>
      <c r="BI88" s="1789">
        <f t="shared" si="102"/>
        <v>0</v>
      </c>
      <c r="BJ88" s="1789">
        <f t="shared" si="102"/>
        <v>0</v>
      </c>
      <c r="BK88" s="1789">
        <f t="shared" si="102"/>
        <v>0</v>
      </c>
      <c r="BL88" s="1789">
        <f t="shared" si="102"/>
        <v>0</v>
      </c>
      <c r="BM88" s="1789">
        <f t="shared" si="102"/>
        <v>0</v>
      </c>
      <c r="BN88" s="1789">
        <f t="shared" si="102"/>
        <v>0</v>
      </c>
      <c r="BO88" s="1789">
        <f t="shared" si="102"/>
        <v>0</v>
      </c>
      <c r="BP88" s="1789">
        <f t="shared" ref="BP88:CU88" si="103">BP86-BP87</f>
        <v>0</v>
      </c>
      <c r="BQ88" s="1789">
        <f t="shared" si="103"/>
        <v>0</v>
      </c>
      <c r="BR88" s="1789">
        <f t="shared" si="103"/>
        <v>0</v>
      </c>
      <c r="BS88" s="1789">
        <f t="shared" si="103"/>
        <v>0</v>
      </c>
      <c r="BT88" s="1789">
        <f t="shared" si="103"/>
        <v>0</v>
      </c>
      <c r="BU88" s="1789">
        <f t="shared" si="103"/>
        <v>0</v>
      </c>
      <c r="BV88" s="1789">
        <f t="shared" si="103"/>
        <v>0</v>
      </c>
      <c r="BW88" s="1789">
        <f t="shared" si="103"/>
        <v>0</v>
      </c>
      <c r="BX88" s="1789">
        <f t="shared" si="103"/>
        <v>0</v>
      </c>
      <c r="BY88" s="1789">
        <f t="shared" si="103"/>
        <v>0</v>
      </c>
      <c r="BZ88" s="1789">
        <f t="shared" si="103"/>
        <v>0</v>
      </c>
      <c r="CA88" s="1789">
        <f t="shared" si="103"/>
        <v>0</v>
      </c>
      <c r="CB88" s="1789">
        <f t="shared" si="103"/>
        <v>0</v>
      </c>
      <c r="CC88" s="1789">
        <f t="shared" si="103"/>
        <v>0</v>
      </c>
      <c r="CD88" s="1789">
        <f t="shared" si="103"/>
        <v>0</v>
      </c>
      <c r="CE88" s="1789">
        <f t="shared" si="103"/>
        <v>0</v>
      </c>
      <c r="CF88" s="1789">
        <f t="shared" si="103"/>
        <v>0</v>
      </c>
      <c r="CG88" s="1789">
        <f t="shared" si="103"/>
        <v>0</v>
      </c>
      <c r="CH88" s="1789">
        <f t="shared" si="103"/>
        <v>0</v>
      </c>
      <c r="CI88" s="1789">
        <f t="shared" si="103"/>
        <v>0</v>
      </c>
      <c r="CJ88" s="1789">
        <f t="shared" si="103"/>
        <v>0</v>
      </c>
      <c r="CK88" s="1789">
        <f t="shared" si="103"/>
        <v>0</v>
      </c>
      <c r="CL88" s="1789">
        <f t="shared" si="103"/>
        <v>0</v>
      </c>
      <c r="CM88" s="1789">
        <f t="shared" si="103"/>
        <v>0</v>
      </c>
      <c r="CN88" s="1789">
        <f t="shared" si="103"/>
        <v>0</v>
      </c>
      <c r="CO88" s="1789">
        <f t="shared" si="103"/>
        <v>0</v>
      </c>
      <c r="CP88" s="1789">
        <f t="shared" si="103"/>
        <v>0</v>
      </c>
      <c r="CQ88" s="1789">
        <f t="shared" si="103"/>
        <v>0</v>
      </c>
      <c r="CR88" s="1789">
        <f t="shared" si="103"/>
        <v>0</v>
      </c>
      <c r="CS88" s="1789">
        <f t="shared" si="103"/>
        <v>0</v>
      </c>
      <c r="CT88" s="1789">
        <f t="shared" si="103"/>
        <v>0</v>
      </c>
      <c r="CU88" s="1789">
        <f t="shared" si="103"/>
        <v>0</v>
      </c>
      <c r="CV88" s="1789">
        <f t="shared" ref="CV88:EA88" si="104">CV86-CV87</f>
        <v>0</v>
      </c>
      <c r="CW88" s="1789">
        <f t="shared" si="104"/>
        <v>0</v>
      </c>
      <c r="CX88" s="1789">
        <f t="shared" si="104"/>
        <v>0</v>
      </c>
      <c r="CY88" s="1789">
        <f t="shared" si="104"/>
        <v>0</v>
      </c>
      <c r="CZ88" s="1789">
        <f t="shared" si="104"/>
        <v>0</v>
      </c>
      <c r="DA88" s="1789">
        <f t="shared" si="104"/>
        <v>0</v>
      </c>
      <c r="DB88" s="1789">
        <f t="shared" si="104"/>
        <v>0</v>
      </c>
      <c r="DC88" s="1789">
        <f t="shared" si="104"/>
        <v>0</v>
      </c>
      <c r="DD88" s="1789">
        <f t="shared" si="104"/>
        <v>0</v>
      </c>
      <c r="DE88" s="1789">
        <f t="shared" si="104"/>
        <v>0</v>
      </c>
      <c r="DF88" s="1789">
        <f t="shared" si="104"/>
        <v>0</v>
      </c>
      <c r="DG88" s="1789">
        <f t="shared" si="104"/>
        <v>0</v>
      </c>
      <c r="DH88" s="1789">
        <f t="shared" si="104"/>
        <v>0</v>
      </c>
      <c r="DI88" s="1789">
        <f t="shared" si="104"/>
        <v>0</v>
      </c>
      <c r="DJ88" s="1789">
        <f t="shared" si="104"/>
        <v>0</v>
      </c>
      <c r="DK88" s="1789">
        <f t="shared" si="104"/>
        <v>0</v>
      </c>
      <c r="DL88" s="1789">
        <f t="shared" si="104"/>
        <v>0</v>
      </c>
      <c r="DM88" s="1789">
        <f t="shared" si="104"/>
        <v>0</v>
      </c>
      <c r="DN88" s="1789">
        <f t="shared" si="104"/>
        <v>0</v>
      </c>
      <c r="DO88" s="1789">
        <f t="shared" si="104"/>
        <v>0</v>
      </c>
      <c r="DP88" s="1789">
        <f t="shared" si="104"/>
        <v>0</v>
      </c>
      <c r="DQ88" s="1789">
        <f t="shared" si="104"/>
        <v>0</v>
      </c>
      <c r="DR88" s="1789">
        <f t="shared" si="104"/>
        <v>0</v>
      </c>
      <c r="DS88" s="1789">
        <f t="shared" si="104"/>
        <v>0</v>
      </c>
      <c r="DT88" s="1789">
        <f t="shared" si="104"/>
        <v>0</v>
      </c>
      <c r="DU88" s="1789">
        <f t="shared" si="104"/>
        <v>0</v>
      </c>
      <c r="DV88" s="1789">
        <f t="shared" si="104"/>
        <v>0</v>
      </c>
      <c r="DW88" s="1789">
        <f t="shared" si="104"/>
        <v>0</v>
      </c>
      <c r="DX88" s="1789">
        <f t="shared" si="104"/>
        <v>0</v>
      </c>
      <c r="DY88" s="1789">
        <f t="shared" si="104"/>
        <v>0</v>
      </c>
      <c r="DZ88" s="1789">
        <f t="shared" si="104"/>
        <v>0</v>
      </c>
      <c r="EA88" s="1789">
        <f t="shared" si="104"/>
        <v>0</v>
      </c>
      <c r="EB88" s="1789">
        <f t="shared" ref="EB88:FG88" si="105">EB86-EB87</f>
        <v>0</v>
      </c>
      <c r="EC88" s="1789">
        <f t="shared" si="105"/>
        <v>0</v>
      </c>
      <c r="ED88" s="1789">
        <f t="shared" si="105"/>
        <v>0</v>
      </c>
      <c r="EE88" s="1789">
        <f t="shared" si="105"/>
        <v>0</v>
      </c>
      <c r="EF88" s="1635"/>
      <c r="EG88" s="1635"/>
    </row>
    <row r="89" spans="2:137" outlineLevel="1">
      <c r="B89" t="s">
        <v>1342</v>
      </c>
      <c r="D89" s="1791">
        <f>UW!E684</f>
        <v>0</v>
      </c>
      <c r="E89" s="1791">
        <f>UW!F684</f>
        <v>0</v>
      </c>
      <c r="F89" s="1791">
        <f>UW!G684</f>
        <v>0</v>
      </c>
      <c r="G89" s="1791">
        <f>UW!H684</f>
        <v>0</v>
      </c>
      <c r="H89" s="1791">
        <f>UW!I684</f>
        <v>0</v>
      </c>
      <c r="I89" s="1791">
        <f>UW!J684</f>
        <v>0</v>
      </c>
      <c r="J89" s="1791">
        <f>UW!K684</f>
        <v>0</v>
      </c>
      <c r="K89" s="1791">
        <f>UW!L684</f>
        <v>0</v>
      </c>
      <c r="L89" s="1791">
        <f>UW!M684</f>
        <v>0</v>
      </c>
      <c r="M89" s="1791">
        <f>UW!N684</f>
        <v>0</v>
      </c>
      <c r="N89" s="1791">
        <f>UW!O684</f>
        <v>0</v>
      </c>
      <c r="O89" s="1791">
        <f>UW!P684</f>
        <v>0</v>
      </c>
      <c r="P89" s="1791">
        <f>UW!Q684</f>
        <v>0</v>
      </c>
      <c r="Q89" s="1791">
        <f>UW!R684</f>
        <v>0</v>
      </c>
      <c r="R89" s="1791">
        <f>UW!S684</f>
        <v>0</v>
      </c>
      <c r="S89" s="1791">
        <f>UW!T684</f>
        <v>0</v>
      </c>
      <c r="T89" s="1791">
        <f>UW!U684</f>
        <v>0</v>
      </c>
      <c r="U89" s="1791">
        <f>UW!V684</f>
        <v>0</v>
      </c>
      <c r="V89" s="1791">
        <f>UW!W684</f>
        <v>0</v>
      </c>
      <c r="W89" s="1791">
        <f>UW!X684</f>
        <v>0</v>
      </c>
      <c r="X89" s="1791">
        <f>UW!Y684</f>
        <v>0</v>
      </c>
      <c r="Y89" s="1791">
        <f>UW!Z684</f>
        <v>0</v>
      </c>
      <c r="Z89" s="1791">
        <f>UW!AA684</f>
        <v>0</v>
      </c>
      <c r="AA89" s="1791">
        <f>UW!AB684</f>
        <v>0</v>
      </c>
      <c r="AB89" s="1791">
        <f>UW!AC684</f>
        <v>0</v>
      </c>
      <c r="AC89" s="1791">
        <f>UW!AD684</f>
        <v>0</v>
      </c>
      <c r="AD89" s="1791">
        <f>UW!AE684</f>
        <v>0</v>
      </c>
      <c r="AE89" s="1791">
        <f>UW!AF684</f>
        <v>0</v>
      </c>
      <c r="AF89" s="1791">
        <f>UW!AG684</f>
        <v>0</v>
      </c>
      <c r="AG89" s="1791">
        <f>UW!AH684</f>
        <v>0</v>
      </c>
      <c r="AH89" s="1791">
        <f>UW!AI684</f>
        <v>0</v>
      </c>
      <c r="AI89" s="1791">
        <f>UW!AJ684</f>
        <v>0</v>
      </c>
      <c r="AJ89" s="1791">
        <f>UW!AK684</f>
        <v>0</v>
      </c>
      <c r="AK89" s="1791">
        <f>UW!AL684</f>
        <v>0</v>
      </c>
      <c r="AL89" s="1791">
        <f>UW!AM684</f>
        <v>0</v>
      </c>
      <c r="AM89" s="1791">
        <f>UW!AN684</f>
        <v>0</v>
      </c>
      <c r="AN89" s="1791">
        <f>UW!AO684</f>
        <v>0</v>
      </c>
      <c r="AO89" s="1791">
        <f>UW!AP684</f>
        <v>0</v>
      </c>
      <c r="AP89" s="1791">
        <f>UW!AQ684</f>
        <v>0</v>
      </c>
      <c r="AQ89" s="1791">
        <f>UW!AR684</f>
        <v>0</v>
      </c>
      <c r="AR89" s="1791">
        <f>UW!AS684</f>
        <v>0</v>
      </c>
      <c r="AS89" s="1791">
        <f>UW!AT684</f>
        <v>0</v>
      </c>
      <c r="AT89" s="1791">
        <f>UW!AU684</f>
        <v>0</v>
      </c>
      <c r="AU89" s="1791">
        <f>UW!AV684</f>
        <v>0</v>
      </c>
      <c r="AV89" s="1791">
        <f>UW!AW684</f>
        <v>0</v>
      </c>
      <c r="AW89" s="1791">
        <f>UW!AX684</f>
        <v>0</v>
      </c>
      <c r="AX89" s="1791">
        <f>UW!AY684</f>
        <v>0</v>
      </c>
      <c r="AY89" s="1791">
        <f>UW!AZ684</f>
        <v>0</v>
      </c>
      <c r="AZ89" s="1791">
        <f>UW!BA684</f>
        <v>0</v>
      </c>
      <c r="BA89" s="1791">
        <f>UW!BB684</f>
        <v>0</v>
      </c>
      <c r="BB89" s="1791">
        <f>UW!BC684</f>
        <v>0</v>
      </c>
      <c r="BC89" s="1791">
        <f>UW!BD684</f>
        <v>0</v>
      </c>
      <c r="BD89" s="1791">
        <f>UW!BE684</f>
        <v>0</v>
      </c>
      <c r="BE89" s="1791">
        <f>UW!BF684</f>
        <v>0</v>
      </c>
      <c r="BF89" s="1791">
        <f>UW!BG684</f>
        <v>0</v>
      </c>
      <c r="BG89" s="1791">
        <f>UW!BH684</f>
        <v>0</v>
      </c>
      <c r="BH89" s="1791">
        <f>UW!BI684</f>
        <v>0</v>
      </c>
      <c r="BI89" s="1791">
        <f>UW!BJ684</f>
        <v>0</v>
      </c>
      <c r="BJ89" s="1791">
        <f>UW!BK684</f>
        <v>0</v>
      </c>
      <c r="BK89" s="1791">
        <f>UW!BL684</f>
        <v>0</v>
      </c>
      <c r="BL89" s="1791">
        <f>UW!BM684</f>
        <v>0</v>
      </c>
      <c r="BM89" s="1791">
        <f>UW!BN684</f>
        <v>0</v>
      </c>
      <c r="BN89" s="1791">
        <f>UW!BO684</f>
        <v>0</v>
      </c>
      <c r="BO89" s="1791">
        <f>UW!BP684</f>
        <v>0</v>
      </c>
      <c r="BP89" s="1791">
        <f>UW!BQ684</f>
        <v>0</v>
      </c>
      <c r="BQ89" s="1791">
        <f>UW!BR684</f>
        <v>0</v>
      </c>
      <c r="BR89" s="1791">
        <f>UW!BS684</f>
        <v>0</v>
      </c>
      <c r="BS89" s="1791">
        <f>UW!BT684</f>
        <v>0</v>
      </c>
      <c r="BT89" s="1791">
        <f>UW!BU684</f>
        <v>0</v>
      </c>
      <c r="BU89" s="1791">
        <f>UW!BV684</f>
        <v>0</v>
      </c>
      <c r="BV89" s="1791">
        <f>UW!BW684</f>
        <v>0</v>
      </c>
      <c r="BW89" s="1791">
        <f>UW!BX684</f>
        <v>0</v>
      </c>
      <c r="BX89" s="1791">
        <f>UW!BY684</f>
        <v>0</v>
      </c>
      <c r="BY89" s="1791">
        <f>UW!BZ684</f>
        <v>0</v>
      </c>
      <c r="BZ89" s="1791">
        <f>UW!CA684</f>
        <v>0</v>
      </c>
      <c r="CA89" s="1791">
        <f>UW!CB684</f>
        <v>0</v>
      </c>
      <c r="CB89" s="1791">
        <f>UW!CC684</f>
        <v>0</v>
      </c>
      <c r="CC89" s="1791">
        <f>UW!CD684</f>
        <v>0</v>
      </c>
      <c r="CD89" s="1791">
        <f>UW!CE684</f>
        <v>0</v>
      </c>
      <c r="CE89" s="1791">
        <f>UW!CF684</f>
        <v>0</v>
      </c>
      <c r="CF89" s="1791">
        <f>UW!CG684</f>
        <v>0</v>
      </c>
      <c r="CG89" s="1791">
        <f>UW!CH684</f>
        <v>0</v>
      </c>
      <c r="CH89" s="1791">
        <f>UW!CI684</f>
        <v>0</v>
      </c>
      <c r="CI89" s="1791">
        <f>UW!CJ684</f>
        <v>0</v>
      </c>
      <c r="CJ89" s="1791">
        <f>UW!CK684</f>
        <v>0</v>
      </c>
      <c r="CK89" s="1791">
        <f>UW!CL684</f>
        <v>0</v>
      </c>
      <c r="CL89" s="1791">
        <f>UW!CM684</f>
        <v>0</v>
      </c>
      <c r="CM89" s="1791">
        <f>UW!CN684</f>
        <v>0</v>
      </c>
      <c r="CN89" s="1791">
        <f>UW!CO684</f>
        <v>0</v>
      </c>
      <c r="CO89" s="1791">
        <f>UW!CP684</f>
        <v>0</v>
      </c>
      <c r="CP89" s="1791">
        <f>UW!CQ684</f>
        <v>0</v>
      </c>
      <c r="CQ89" s="1791">
        <f>UW!CR684</f>
        <v>0</v>
      </c>
      <c r="CR89" s="1791">
        <f>UW!CS684</f>
        <v>0</v>
      </c>
      <c r="CS89" s="1791">
        <f>UW!CT684</f>
        <v>0</v>
      </c>
      <c r="CT89" s="1791">
        <f>UW!CU684</f>
        <v>0</v>
      </c>
      <c r="CU89" s="1791">
        <f>UW!CV684</f>
        <v>0</v>
      </c>
      <c r="CV89" s="1791">
        <f>UW!CW684</f>
        <v>0</v>
      </c>
      <c r="CW89" s="1791">
        <f>UW!CX684</f>
        <v>0</v>
      </c>
      <c r="CX89" s="1791">
        <f>UW!CY684</f>
        <v>0</v>
      </c>
      <c r="CY89" s="1791">
        <f>UW!CZ684</f>
        <v>0</v>
      </c>
      <c r="CZ89" s="1791">
        <f>UW!DA684</f>
        <v>0</v>
      </c>
      <c r="DA89" s="1791">
        <f>UW!DB684</f>
        <v>0</v>
      </c>
      <c r="DB89" s="1791">
        <f>UW!DC684</f>
        <v>0</v>
      </c>
      <c r="DC89" s="1791">
        <f>UW!DD684</f>
        <v>0</v>
      </c>
      <c r="DD89" s="1791">
        <f>UW!DE684</f>
        <v>0</v>
      </c>
      <c r="DE89" s="1791">
        <f>UW!DF684</f>
        <v>0</v>
      </c>
      <c r="DF89" s="1791">
        <f>UW!DG684</f>
        <v>0</v>
      </c>
      <c r="DG89" s="1791">
        <f>UW!DH684</f>
        <v>0</v>
      </c>
      <c r="DH89" s="1791">
        <f>UW!DI684</f>
        <v>0</v>
      </c>
      <c r="DI89" s="1791">
        <f>UW!DJ684</f>
        <v>0</v>
      </c>
      <c r="DJ89" s="1791">
        <f>UW!DK684</f>
        <v>0</v>
      </c>
      <c r="DK89" s="1791">
        <f>UW!DL684</f>
        <v>0</v>
      </c>
      <c r="DL89" s="1791">
        <f>UW!DM684</f>
        <v>0</v>
      </c>
      <c r="DM89" s="1791">
        <f>UW!DN684</f>
        <v>0</v>
      </c>
      <c r="DN89" s="1791">
        <f>UW!DO684</f>
        <v>0</v>
      </c>
      <c r="DO89" s="1791">
        <f>UW!DP684</f>
        <v>0</v>
      </c>
      <c r="DP89" s="1791">
        <f>UW!DQ684</f>
        <v>0</v>
      </c>
      <c r="DQ89" s="1791">
        <f>UW!DR684</f>
        <v>0</v>
      </c>
      <c r="DR89" s="1791">
        <f>UW!DS684</f>
        <v>0</v>
      </c>
      <c r="DS89" s="1791">
        <f>UW!DT684</f>
        <v>0</v>
      </c>
      <c r="DT89" s="1791">
        <f>UW!DU684</f>
        <v>0</v>
      </c>
      <c r="DU89" s="1791">
        <f>UW!DV684</f>
        <v>0</v>
      </c>
      <c r="DV89" s="1791">
        <f>UW!DW684</f>
        <v>0</v>
      </c>
      <c r="DW89" s="1791">
        <f>UW!DX684</f>
        <v>0</v>
      </c>
      <c r="DX89" s="1791">
        <f>UW!DY684</f>
        <v>0</v>
      </c>
      <c r="DY89" s="1791">
        <f>UW!DZ684</f>
        <v>0</v>
      </c>
      <c r="DZ89" s="1791">
        <f>UW!EA684</f>
        <v>0</v>
      </c>
      <c r="EA89" s="1791">
        <f>UW!EB684</f>
        <v>0</v>
      </c>
      <c r="EB89" s="1791">
        <f>UW!EC684</f>
        <v>0</v>
      </c>
      <c r="EC89" s="1791">
        <f>UW!ED684</f>
        <v>0</v>
      </c>
      <c r="ED89" s="1791">
        <f>UW!EE684</f>
        <v>0</v>
      </c>
      <c r="EE89" s="1791">
        <f>UW!EF684</f>
        <v>0</v>
      </c>
      <c r="EF89" s="1791"/>
      <c r="EG89" s="1791"/>
    </row>
    <row r="90" spans="2:137" outlineLevel="1">
      <c r="B90" s="60" t="s">
        <v>1343</v>
      </c>
      <c r="C90" s="60"/>
      <c r="D90" s="1833">
        <f t="shared" ref="D90:AI90" si="106">D88+D89</f>
        <v>0</v>
      </c>
      <c r="E90" s="1833">
        <f t="shared" si="106"/>
        <v>0</v>
      </c>
      <c r="F90" s="1833">
        <f t="shared" si="106"/>
        <v>0</v>
      </c>
      <c r="G90" s="1833">
        <f t="shared" si="106"/>
        <v>0</v>
      </c>
      <c r="H90" s="1833">
        <f t="shared" si="106"/>
        <v>0</v>
      </c>
      <c r="I90" s="1833">
        <f t="shared" si="106"/>
        <v>0</v>
      </c>
      <c r="J90" s="1833">
        <f t="shared" si="106"/>
        <v>0</v>
      </c>
      <c r="K90" s="1833">
        <f t="shared" si="106"/>
        <v>0</v>
      </c>
      <c r="L90" s="1833">
        <f t="shared" si="106"/>
        <v>0</v>
      </c>
      <c r="M90" s="1833">
        <f t="shared" si="106"/>
        <v>0</v>
      </c>
      <c r="N90" s="1833">
        <f t="shared" si="106"/>
        <v>0</v>
      </c>
      <c r="O90" s="1833">
        <f t="shared" si="106"/>
        <v>0</v>
      </c>
      <c r="P90" s="1833">
        <f t="shared" si="106"/>
        <v>0</v>
      </c>
      <c r="Q90" s="1833">
        <f t="shared" si="106"/>
        <v>0</v>
      </c>
      <c r="R90" s="1833">
        <f t="shared" si="106"/>
        <v>0</v>
      </c>
      <c r="S90" s="1833">
        <f t="shared" si="106"/>
        <v>0</v>
      </c>
      <c r="T90" s="1833">
        <f t="shared" si="106"/>
        <v>0</v>
      </c>
      <c r="U90" s="1833">
        <f t="shared" si="106"/>
        <v>0</v>
      </c>
      <c r="V90" s="1833">
        <f t="shared" si="106"/>
        <v>0</v>
      </c>
      <c r="W90" s="1833">
        <f t="shared" si="106"/>
        <v>0</v>
      </c>
      <c r="X90" s="1833">
        <f t="shared" si="106"/>
        <v>0</v>
      </c>
      <c r="Y90" s="1833">
        <f t="shared" si="106"/>
        <v>0</v>
      </c>
      <c r="Z90" s="1833">
        <f t="shared" si="106"/>
        <v>0</v>
      </c>
      <c r="AA90" s="1833">
        <f t="shared" si="106"/>
        <v>0</v>
      </c>
      <c r="AB90" s="1833">
        <f t="shared" si="106"/>
        <v>0</v>
      </c>
      <c r="AC90" s="1833">
        <f t="shared" si="106"/>
        <v>0</v>
      </c>
      <c r="AD90" s="1833">
        <f t="shared" si="106"/>
        <v>0</v>
      </c>
      <c r="AE90" s="1833">
        <f t="shared" si="106"/>
        <v>0</v>
      </c>
      <c r="AF90" s="1833">
        <f t="shared" si="106"/>
        <v>0</v>
      </c>
      <c r="AG90" s="1833">
        <f t="shared" si="106"/>
        <v>0</v>
      </c>
      <c r="AH90" s="1833">
        <f t="shared" si="106"/>
        <v>0</v>
      </c>
      <c r="AI90" s="1833">
        <f t="shared" si="106"/>
        <v>0</v>
      </c>
      <c r="AJ90" s="1833">
        <f t="shared" ref="AJ90:BO90" si="107">AJ88+AJ89</f>
        <v>0</v>
      </c>
      <c r="AK90" s="1833">
        <f t="shared" si="107"/>
        <v>0</v>
      </c>
      <c r="AL90" s="1833">
        <f t="shared" si="107"/>
        <v>0</v>
      </c>
      <c r="AM90" s="1833">
        <f t="shared" si="107"/>
        <v>0</v>
      </c>
      <c r="AN90" s="1833">
        <f t="shared" si="107"/>
        <v>0</v>
      </c>
      <c r="AO90" s="1833">
        <f t="shared" si="107"/>
        <v>0</v>
      </c>
      <c r="AP90" s="1833">
        <f t="shared" si="107"/>
        <v>0</v>
      </c>
      <c r="AQ90" s="1833">
        <f t="shared" si="107"/>
        <v>0</v>
      </c>
      <c r="AR90" s="1833">
        <f t="shared" si="107"/>
        <v>0</v>
      </c>
      <c r="AS90" s="1833">
        <f t="shared" si="107"/>
        <v>0</v>
      </c>
      <c r="AT90" s="1833">
        <f t="shared" si="107"/>
        <v>0</v>
      </c>
      <c r="AU90" s="1833">
        <f t="shared" si="107"/>
        <v>0</v>
      </c>
      <c r="AV90" s="1833">
        <f t="shared" si="107"/>
        <v>0</v>
      </c>
      <c r="AW90" s="1833">
        <f t="shared" si="107"/>
        <v>0</v>
      </c>
      <c r="AX90" s="1833">
        <f t="shared" si="107"/>
        <v>0</v>
      </c>
      <c r="AY90" s="1833">
        <f t="shared" si="107"/>
        <v>0</v>
      </c>
      <c r="AZ90" s="1833">
        <f t="shared" si="107"/>
        <v>0</v>
      </c>
      <c r="BA90" s="1833">
        <f t="shared" si="107"/>
        <v>0</v>
      </c>
      <c r="BB90" s="1833">
        <f t="shared" si="107"/>
        <v>0</v>
      </c>
      <c r="BC90" s="1833">
        <f t="shared" si="107"/>
        <v>0</v>
      </c>
      <c r="BD90" s="1833">
        <f t="shared" si="107"/>
        <v>0</v>
      </c>
      <c r="BE90" s="1833">
        <f t="shared" si="107"/>
        <v>0</v>
      </c>
      <c r="BF90" s="1833">
        <f t="shared" si="107"/>
        <v>0</v>
      </c>
      <c r="BG90" s="1833">
        <f t="shared" si="107"/>
        <v>0</v>
      </c>
      <c r="BH90" s="1833">
        <f t="shared" si="107"/>
        <v>0</v>
      </c>
      <c r="BI90" s="1833">
        <f t="shared" si="107"/>
        <v>0</v>
      </c>
      <c r="BJ90" s="1833">
        <f t="shared" si="107"/>
        <v>0</v>
      </c>
      <c r="BK90" s="1833">
        <f t="shared" si="107"/>
        <v>0</v>
      </c>
      <c r="BL90" s="1833">
        <f t="shared" si="107"/>
        <v>0</v>
      </c>
      <c r="BM90" s="1833">
        <f t="shared" si="107"/>
        <v>0</v>
      </c>
      <c r="BN90" s="1833">
        <f t="shared" si="107"/>
        <v>0</v>
      </c>
      <c r="BO90" s="1833">
        <f t="shared" si="107"/>
        <v>0</v>
      </c>
      <c r="BP90" s="1833">
        <f t="shared" ref="BP90:CU90" si="108">BP88+BP89</f>
        <v>0</v>
      </c>
      <c r="BQ90" s="1833">
        <f t="shared" si="108"/>
        <v>0</v>
      </c>
      <c r="BR90" s="1833">
        <f t="shared" si="108"/>
        <v>0</v>
      </c>
      <c r="BS90" s="1833">
        <f t="shared" si="108"/>
        <v>0</v>
      </c>
      <c r="BT90" s="1833">
        <f t="shared" si="108"/>
        <v>0</v>
      </c>
      <c r="BU90" s="1833">
        <f t="shared" si="108"/>
        <v>0</v>
      </c>
      <c r="BV90" s="1833">
        <f t="shared" si="108"/>
        <v>0</v>
      </c>
      <c r="BW90" s="1833">
        <f t="shared" si="108"/>
        <v>0</v>
      </c>
      <c r="BX90" s="1833">
        <f t="shared" si="108"/>
        <v>0</v>
      </c>
      <c r="BY90" s="1833">
        <f t="shared" si="108"/>
        <v>0</v>
      </c>
      <c r="BZ90" s="1833">
        <f t="shared" si="108"/>
        <v>0</v>
      </c>
      <c r="CA90" s="1833">
        <f t="shared" si="108"/>
        <v>0</v>
      </c>
      <c r="CB90" s="1833">
        <f t="shared" si="108"/>
        <v>0</v>
      </c>
      <c r="CC90" s="1833">
        <f t="shared" si="108"/>
        <v>0</v>
      </c>
      <c r="CD90" s="1833">
        <f t="shared" si="108"/>
        <v>0</v>
      </c>
      <c r="CE90" s="1833">
        <f t="shared" si="108"/>
        <v>0</v>
      </c>
      <c r="CF90" s="1833">
        <f t="shared" si="108"/>
        <v>0</v>
      </c>
      <c r="CG90" s="1833">
        <f t="shared" si="108"/>
        <v>0</v>
      </c>
      <c r="CH90" s="1833">
        <f t="shared" si="108"/>
        <v>0</v>
      </c>
      <c r="CI90" s="1833">
        <f t="shared" si="108"/>
        <v>0</v>
      </c>
      <c r="CJ90" s="1833">
        <f t="shared" si="108"/>
        <v>0</v>
      </c>
      <c r="CK90" s="1833">
        <f t="shared" si="108"/>
        <v>0</v>
      </c>
      <c r="CL90" s="1833">
        <f t="shared" si="108"/>
        <v>0</v>
      </c>
      <c r="CM90" s="1833">
        <f t="shared" si="108"/>
        <v>0</v>
      </c>
      <c r="CN90" s="1833">
        <f t="shared" si="108"/>
        <v>0</v>
      </c>
      <c r="CO90" s="1833">
        <f t="shared" si="108"/>
        <v>0</v>
      </c>
      <c r="CP90" s="1833">
        <f t="shared" si="108"/>
        <v>0</v>
      </c>
      <c r="CQ90" s="1833">
        <f t="shared" si="108"/>
        <v>0</v>
      </c>
      <c r="CR90" s="1833">
        <f t="shared" si="108"/>
        <v>0</v>
      </c>
      <c r="CS90" s="1833">
        <f t="shared" si="108"/>
        <v>0</v>
      </c>
      <c r="CT90" s="1833">
        <f t="shared" si="108"/>
        <v>0</v>
      </c>
      <c r="CU90" s="1833">
        <f t="shared" si="108"/>
        <v>0</v>
      </c>
      <c r="CV90" s="1833">
        <f t="shared" ref="CV90:EA90" si="109">CV88+CV89</f>
        <v>0</v>
      </c>
      <c r="CW90" s="1833">
        <f t="shared" si="109"/>
        <v>0</v>
      </c>
      <c r="CX90" s="1833">
        <f t="shared" si="109"/>
        <v>0</v>
      </c>
      <c r="CY90" s="1833">
        <f t="shared" si="109"/>
        <v>0</v>
      </c>
      <c r="CZ90" s="1833">
        <f t="shared" si="109"/>
        <v>0</v>
      </c>
      <c r="DA90" s="1833">
        <f t="shared" si="109"/>
        <v>0</v>
      </c>
      <c r="DB90" s="1833">
        <f t="shared" si="109"/>
        <v>0</v>
      </c>
      <c r="DC90" s="1833">
        <f t="shared" si="109"/>
        <v>0</v>
      </c>
      <c r="DD90" s="1833">
        <f t="shared" si="109"/>
        <v>0</v>
      </c>
      <c r="DE90" s="1833">
        <f t="shared" si="109"/>
        <v>0</v>
      </c>
      <c r="DF90" s="1833">
        <f t="shared" si="109"/>
        <v>0</v>
      </c>
      <c r="DG90" s="1833">
        <f t="shared" si="109"/>
        <v>0</v>
      </c>
      <c r="DH90" s="1833">
        <f t="shared" si="109"/>
        <v>0</v>
      </c>
      <c r="DI90" s="1833">
        <f t="shared" si="109"/>
        <v>0</v>
      </c>
      <c r="DJ90" s="1833">
        <f t="shared" si="109"/>
        <v>0</v>
      </c>
      <c r="DK90" s="1833">
        <f t="shared" si="109"/>
        <v>0</v>
      </c>
      <c r="DL90" s="1833">
        <f t="shared" si="109"/>
        <v>0</v>
      </c>
      <c r="DM90" s="1833">
        <f t="shared" si="109"/>
        <v>0</v>
      </c>
      <c r="DN90" s="1833">
        <f t="shared" si="109"/>
        <v>0</v>
      </c>
      <c r="DO90" s="1833">
        <f t="shared" si="109"/>
        <v>0</v>
      </c>
      <c r="DP90" s="1833">
        <f t="shared" si="109"/>
        <v>0</v>
      </c>
      <c r="DQ90" s="1833">
        <f t="shared" si="109"/>
        <v>0</v>
      </c>
      <c r="DR90" s="1833">
        <f t="shared" si="109"/>
        <v>0</v>
      </c>
      <c r="DS90" s="1833">
        <f t="shared" si="109"/>
        <v>0</v>
      </c>
      <c r="DT90" s="1833">
        <f t="shared" si="109"/>
        <v>0</v>
      </c>
      <c r="DU90" s="1833">
        <f t="shared" si="109"/>
        <v>0</v>
      </c>
      <c r="DV90" s="1833">
        <f t="shared" si="109"/>
        <v>0</v>
      </c>
      <c r="DW90" s="1833">
        <f t="shared" si="109"/>
        <v>0</v>
      </c>
      <c r="DX90" s="1833">
        <f t="shared" si="109"/>
        <v>0</v>
      </c>
      <c r="DY90" s="1833">
        <f t="shared" si="109"/>
        <v>0</v>
      </c>
      <c r="DZ90" s="1833">
        <f t="shared" si="109"/>
        <v>0</v>
      </c>
      <c r="EA90" s="1833">
        <f t="shared" si="109"/>
        <v>0</v>
      </c>
      <c r="EB90" s="1833">
        <f t="shared" ref="EB90:FG90" si="110">EB88+EB89</f>
        <v>0</v>
      </c>
      <c r="EC90" s="1833">
        <f t="shared" si="110"/>
        <v>0</v>
      </c>
      <c r="ED90" s="1833">
        <f t="shared" si="110"/>
        <v>0</v>
      </c>
      <c r="EE90" s="1833">
        <f t="shared" si="110"/>
        <v>0</v>
      </c>
      <c r="EF90" s="1833"/>
      <c r="EG90" s="1833"/>
    </row>
    <row r="91" spans="2:137" outlineLevel="1">
      <c r="C91" s="415" t="s">
        <v>1279</v>
      </c>
      <c r="D91" s="1834">
        <f ca="1">D90+D22-UW!E714</f>
        <v>11681.25</v>
      </c>
      <c r="E91" s="1834">
        <f ca="1">E90+E22-UW!F714</f>
        <v>11681.25</v>
      </c>
      <c r="F91" s="1834">
        <f ca="1">F90+F22-UW!G714</f>
        <v>11681.25</v>
      </c>
      <c r="G91" s="1834">
        <f ca="1">G90+G22-UW!H714</f>
        <v>11681.25</v>
      </c>
      <c r="H91" s="1834">
        <f ca="1">H90+H22-UW!I714</f>
        <v>11681.25</v>
      </c>
      <c r="I91" s="1834">
        <f ca="1">I90+I22-UW!J714</f>
        <v>11681.25</v>
      </c>
      <c r="J91" s="1834">
        <f ca="1">J90+J22-UW!K714</f>
        <v>11681.25</v>
      </c>
      <c r="K91" s="1834">
        <f ca="1">K90+K22-UW!L714</f>
        <v>11681.25</v>
      </c>
      <c r="L91" s="1834">
        <f ca="1">L90+L22-UW!M714</f>
        <v>11681.25</v>
      </c>
      <c r="M91" s="1834">
        <f ca="1">M90+M22-UW!N714</f>
        <v>11681.25</v>
      </c>
      <c r="N91" s="1834">
        <f ca="1">N90+N22-UW!O714</f>
        <v>11681.25</v>
      </c>
      <c r="O91" s="1834">
        <f ca="1">O90+O22-UW!P714</f>
        <v>11681.25</v>
      </c>
      <c r="P91" s="1834">
        <f ca="1">P90+P22-UW!Q714</f>
        <v>12265.3125</v>
      </c>
      <c r="Q91" s="1834">
        <f ca="1">Q90+Q22-UW!R714</f>
        <v>12265.3125</v>
      </c>
      <c r="R91" s="1834">
        <f ca="1">R90+R22-UW!S714</f>
        <v>12265.3125</v>
      </c>
      <c r="S91" s="1834">
        <f ca="1">S90+S22-UW!T714</f>
        <v>12265.3125</v>
      </c>
      <c r="T91" s="1834">
        <f ca="1">T90+T22-UW!U714</f>
        <v>12265.3125</v>
      </c>
      <c r="U91" s="1834">
        <f ca="1">U90+U22-UW!V714</f>
        <v>12265.3125</v>
      </c>
      <c r="V91" s="1834">
        <f ca="1">V90+V22-UW!W714</f>
        <v>12265.3125</v>
      </c>
      <c r="W91" s="1834">
        <f ca="1">W90+W22-UW!X714</f>
        <v>12265.3125</v>
      </c>
      <c r="X91" s="1834">
        <f ca="1">X90+X22-UW!Y714</f>
        <v>12265.3125</v>
      </c>
      <c r="Y91" s="1834">
        <f ca="1">Y90+Y22-UW!Z714</f>
        <v>12265.3125</v>
      </c>
      <c r="Z91" s="1834">
        <f ca="1">Z90+Z22-UW!AA714</f>
        <v>12265.3125</v>
      </c>
      <c r="AA91" s="1834">
        <f ca="1">AA90+AA22-UW!AB714</f>
        <v>12265.3125</v>
      </c>
      <c r="AB91" s="1834">
        <f ca="1">AB90+AB22-UW!AC714</f>
        <v>12878.578125</v>
      </c>
      <c r="AC91" s="1834">
        <f ca="1">AC90+AC22-UW!AD714</f>
        <v>12878.578125</v>
      </c>
      <c r="AD91" s="1834">
        <f ca="1">AD90+AD22-UW!AE714</f>
        <v>12878.578125</v>
      </c>
      <c r="AE91" s="1834">
        <f ca="1">AE90+AE22-UW!AF714</f>
        <v>12878.578125</v>
      </c>
      <c r="AF91" s="1834">
        <f ca="1">AF90+AF22-UW!AG714</f>
        <v>12878.578125</v>
      </c>
      <c r="AG91" s="1834">
        <f ca="1">AG90+AG22-UW!AH714</f>
        <v>12878.578125</v>
      </c>
      <c r="AH91" s="1834">
        <f ca="1">AH90+AH22-UW!AI714</f>
        <v>12878.578125</v>
      </c>
      <c r="AI91" s="1834">
        <f ca="1">AI90+AI22-UW!AJ714</f>
        <v>12878.578125</v>
      </c>
      <c r="AJ91" s="1834">
        <f ca="1">AJ90+AJ22-UW!AK714</f>
        <v>12878.578125</v>
      </c>
      <c r="AK91" s="1834">
        <f ca="1">AK90+AK22-UW!AL714</f>
        <v>12878.578125</v>
      </c>
      <c r="AL91" s="1834">
        <f ca="1">AL90+AL22-UW!AM714</f>
        <v>12878.578125</v>
      </c>
      <c r="AM91" s="1834">
        <f ca="1">AM90+AM22-UW!AN714</f>
        <v>12878.578125</v>
      </c>
      <c r="AN91" s="1834">
        <f ca="1">AN90+AN22-UW!AO714</f>
        <v>13522.507031250001</v>
      </c>
      <c r="AO91" s="1834">
        <f ca="1">AO90+AO22-UW!AP714</f>
        <v>13522.507031250001</v>
      </c>
      <c r="AP91" s="1834">
        <f ca="1">AP90+AP22-UW!AQ714</f>
        <v>13522.507031250001</v>
      </c>
      <c r="AQ91" s="1834">
        <f ca="1">AQ90+AQ22-UW!AR714</f>
        <v>13522.507031250001</v>
      </c>
      <c r="AR91" s="1834">
        <f ca="1">AR90+AR22-UW!AS714</f>
        <v>13522.507031250001</v>
      </c>
      <c r="AS91" s="1834">
        <f ca="1">AS90+AS22-UW!AT714</f>
        <v>13522.507031250001</v>
      </c>
      <c r="AT91" s="1834">
        <f ca="1">AT90+AT22-UW!AU714</f>
        <v>13522.507031250001</v>
      </c>
      <c r="AU91" s="1834">
        <f ca="1">AU90+AU22-UW!AV714</f>
        <v>13522.507031250001</v>
      </c>
      <c r="AV91" s="1834">
        <f ca="1">AV90+AV22-UW!AW714</f>
        <v>13522.507031250001</v>
      </c>
      <c r="AW91" s="1834">
        <f ca="1">AW90+AW22-UW!AX714</f>
        <v>13522.507031250001</v>
      </c>
      <c r="AX91" s="1834">
        <f ca="1">AX90+AX22-UW!AY714</f>
        <v>13522.507031250001</v>
      </c>
      <c r="AY91" s="1834">
        <f ca="1">AY90+AY22-UW!AZ714</f>
        <v>13522.507031250001</v>
      </c>
      <c r="AZ91" s="1834">
        <f ca="1">AZ90+AZ22-UW!BA714</f>
        <v>14198.632382812501</v>
      </c>
      <c r="BA91" s="1834">
        <f ca="1">BA90+BA22-UW!BB714</f>
        <v>14198.632382812501</v>
      </c>
      <c r="BB91" s="1834">
        <f ca="1">BB90+BB22-UW!BC714</f>
        <v>14198.632382812501</v>
      </c>
      <c r="BC91" s="1834">
        <f ca="1">BC90+BC22-UW!BD714</f>
        <v>14198.632382812501</v>
      </c>
      <c r="BD91" s="1834">
        <f ca="1">BD90+BD22-UW!BE714</f>
        <v>14198.632382812501</v>
      </c>
      <c r="BE91" s="1834">
        <f ca="1">BE90+BE22-UW!BF714</f>
        <v>14198.632382812501</v>
      </c>
      <c r="BF91" s="1834">
        <f ca="1">BF90+BF22-UW!BG714</f>
        <v>14198.632382812501</v>
      </c>
      <c r="BG91" s="1834">
        <f ca="1">BG90+BG22-UW!BH714</f>
        <v>14198.632382812501</v>
      </c>
      <c r="BH91" s="1834">
        <f ca="1">BH90+BH22-UW!BI714</f>
        <v>14198.632382812501</v>
      </c>
      <c r="BI91" s="1834">
        <f ca="1">BI90+BI22-UW!BJ714</f>
        <v>14198.632382812501</v>
      </c>
      <c r="BJ91" s="1834">
        <f ca="1">BJ90+BJ22-UW!BK714</f>
        <v>14198.632382812501</v>
      </c>
      <c r="BK91" s="1834">
        <f ca="1">BK90+BK22-UW!BL714</f>
        <v>14198.632382812501</v>
      </c>
      <c r="BL91" s="1834">
        <f ca="1">BL90+BL22-UW!BM714</f>
        <v>14908.564001953126</v>
      </c>
      <c r="BM91" s="1834">
        <f ca="1">BM90+BM22-UW!BN714</f>
        <v>14908.564001953126</v>
      </c>
      <c r="BN91" s="1834">
        <f ca="1">BN90+BN22-UW!BO714</f>
        <v>14908.564001953126</v>
      </c>
      <c r="BO91" s="1834">
        <f ca="1">BO90+BO22-UW!BP714</f>
        <v>14908.564001953126</v>
      </c>
      <c r="BP91" s="1834">
        <f ca="1">BP90+BP22-UW!BQ714</f>
        <v>14908.564001953126</v>
      </c>
      <c r="BQ91" s="1834">
        <f ca="1">BQ90+BQ22-UW!BR714</f>
        <v>14908.564001953126</v>
      </c>
      <c r="BR91" s="1834">
        <f ca="1">BR90+BR22-UW!BS714</f>
        <v>14908.564001953126</v>
      </c>
      <c r="BS91" s="1834">
        <f ca="1">BS90+BS22-UW!BT714</f>
        <v>14908.564001953126</v>
      </c>
      <c r="BT91" s="1834">
        <f ca="1">BT90+BT22-UW!BU714</f>
        <v>14908.564001953126</v>
      </c>
      <c r="BU91" s="1834">
        <f ca="1">BU90+BU22-UW!BV714</f>
        <v>14908.564001953126</v>
      </c>
      <c r="BV91" s="1834">
        <f ca="1">BV90+BV22-UW!BW714</f>
        <v>14908.564001953126</v>
      </c>
      <c r="BW91" s="1834">
        <f ca="1">BW90+BW22-UW!BX714</f>
        <v>14908.564001953126</v>
      </c>
      <c r="BX91" s="1834">
        <f ca="1">BX90+BX22-UW!BY714</f>
        <v>15653.992202050782</v>
      </c>
      <c r="BY91" s="1834">
        <f ca="1">BY90+BY22-UW!BZ714</f>
        <v>15653.992202050782</v>
      </c>
      <c r="BZ91" s="1834">
        <f ca="1">BZ90+BZ22-UW!CA714</f>
        <v>15653.992202050782</v>
      </c>
      <c r="CA91" s="1834">
        <f ca="1">CA90+CA22-UW!CB714</f>
        <v>15653.992202050782</v>
      </c>
      <c r="CB91" s="1834">
        <f ca="1">CB90+CB22-UW!CC714</f>
        <v>15653.992202050782</v>
      </c>
      <c r="CC91" s="1834">
        <f ca="1">CC90+CC22-UW!CD714</f>
        <v>15653.992202050782</v>
      </c>
      <c r="CD91" s="1834">
        <f ca="1">CD90+CD22-UW!CE714</f>
        <v>15653.992202050782</v>
      </c>
      <c r="CE91" s="1834">
        <f ca="1">CE90+CE22-UW!CF714</f>
        <v>15653.992202050782</v>
      </c>
      <c r="CF91" s="1834">
        <f ca="1">CF90+CF22-UW!CG714</f>
        <v>15653.992202050782</v>
      </c>
      <c r="CG91" s="1834">
        <f ca="1">CG90+CG22-UW!CH714</f>
        <v>15653.992202050782</v>
      </c>
      <c r="CH91" s="1834">
        <f ca="1">CH90+CH22-UW!CI714</f>
        <v>15653.992202050782</v>
      </c>
      <c r="CI91" s="1834">
        <f ca="1">CI90+CI22-UW!CJ714</f>
        <v>15653.992202050782</v>
      </c>
      <c r="CJ91" s="1834">
        <f ca="1">CJ90+CJ22-UW!CK714</f>
        <v>16436.691812153324</v>
      </c>
      <c r="CK91" s="1834">
        <f ca="1">CK90+CK22-UW!CL714</f>
        <v>16436.691812153324</v>
      </c>
      <c r="CL91" s="1834">
        <f ca="1">CL90+CL22-UW!CM714</f>
        <v>16436.691812153324</v>
      </c>
      <c r="CM91" s="1834">
        <f ca="1">CM90+CM22-UW!CN714</f>
        <v>16436.691812153324</v>
      </c>
      <c r="CN91" s="1834">
        <f ca="1">CN90+CN22-UW!CO714</f>
        <v>16436.691812153324</v>
      </c>
      <c r="CO91" s="1834">
        <f ca="1">CO90+CO22-UW!CP714</f>
        <v>16436.691812153324</v>
      </c>
      <c r="CP91" s="1834">
        <f ca="1">CP90+CP22-UW!CQ714</f>
        <v>16436.691812153324</v>
      </c>
      <c r="CQ91" s="1834">
        <f ca="1">CQ90+CQ22-UW!CR714</f>
        <v>16436.691812153324</v>
      </c>
      <c r="CR91" s="1834">
        <f ca="1">CR90+CR22-UW!CS714</f>
        <v>16436.691812153324</v>
      </c>
      <c r="CS91" s="1834">
        <f ca="1">CS90+CS22-UW!CT714</f>
        <v>16436.691812153324</v>
      </c>
      <c r="CT91" s="1834">
        <f ca="1">CT90+CT22-UW!CU714</f>
        <v>16436.691812153324</v>
      </c>
      <c r="CU91" s="1834">
        <f ca="1">CU90+CU22-UW!CV714</f>
        <v>16436.691812153324</v>
      </c>
      <c r="CV91" s="1834">
        <f ca="1">CV90+CV22-UW!CW714</f>
        <v>17258.526402760992</v>
      </c>
      <c r="CW91" s="1834">
        <f ca="1">CW90+CW22-UW!CX714</f>
        <v>17258.526402760992</v>
      </c>
      <c r="CX91" s="1834">
        <f ca="1">CX90+CX22-UW!CY714</f>
        <v>17258.526402760992</v>
      </c>
      <c r="CY91" s="1834">
        <f ca="1">CY90+CY22-UW!CZ714</f>
        <v>17258.526402760992</v>
      </c>
      <c r="CZ91" s="1834">
        <f ca="1">CZ90+CZ22-UW!DA714</f>
        <v>17258.526402760992</v>
      </c>
      <c r="DA91" s="1834">
        <f ca="1">DA90+DA22-UW!DB714</f>
        <v>17258.526402760992</v>
      </c>
      <c r="DB91" s="1834">
        <f ca="1">DB90+DB22-UW!DC714</f>
        <v>17258.526402760992</v>
      </c>
      <c r="DC91" s="1834">
        <f ca="1">DC90+DC22-UW!DD714</f>
        <v>17258.526402760992</v>
      </c>
      <c r="DD91" s="1834">
        <f ca="1">DD90+DD22-UW!DE714</f>
        <v>17258.526402760992</v>
      </c>
      <c r="DE91" s="1834">
        <f ca="1">DE90+DE22-UW!DF714</f>
        <v>17258.526402760992</v>
      </c>
      <c r="DF91" s="1834">
        <f ca="1">DF90+DF22-UW!DG714</f>
        <v>17258.526402760992</v>
      </c>
      <c r="DG91" s="1834">
        <f ca="1">DG90+DG22-UW!DH714</f>
        <v>17258.526402760992</v>
      </c>
      <c r="DH91" s="1834">
        <f ca="1">DH90+DH22-UW!DI714</f>
        <v>18121.452722899041</v>
      </c>
      <c r="DI91" s="1834">
        <f ca="1">DI90+DI22-UW!DJ714</f>
        <v>18121.452722899041</v>
      </c>
      <c r="DJ91" s="1834">
        <f ca="1">DJ90+DJ22-UW!DK714</f>
        <v>18121.452722899041</v>
      </c>
      <c r="DK91" s="1834">
        <f ca="1">DK90+DK22-UW!DL714</f>
        <v>18121.452722899041</v>
      </c>
      <c r="DL91" s="1834">
        <f ca="1">DL90+DL22-UW!DM714</f>
        <v>18121.452722899041</v>
      </c>
      <c r="DM91" s="1834">
        <f ca="1">DM90+DM22-UW!DN714</f>
        <v>18121.452722899041</v>
      </c>
      <c r="DN91" s="1834">
        <f ca="1">DN90+DN22-UW!DO714</f>
        <v>18121.452722899041</v>
      </c>
      <c r="DO91" s="1834">
        <f ca="1">DO90+DO22-UW!DP714</f>
        <v>18121.452722899041</v>
      </c>
      <c r="DP91" s="1834">
        <f ca="1">DP90+DP22-UW!DQ714</f>
        <v>18121.452722899041</v>
      </c>
      <c r="DQ91" s="1834">
        <f ca="1">DQ90+DQ22-UW!DR714</f>
        <v>18121.452722899041</v>
      </c>
      <c r="DR91" s="1834">
        <f ca="1">DR90+DR22-UW!DS714</f>
        <v>18121.452722899041</v>
      </c>
      <c r="DS91" s="1834">
        <f ca="1">DS90+DS22-UW!DT714</f>
        <v>18121.452722899041</v>
      </c>
      <c r="DT91" s="1834">
        <f ca="1">DT90+DT22-UW!DU714</f>
        <v>19027.525359043993</v>
      </c>
      <c r="DU91" s="1834">
        <f ca="1">DU90+DU22-UW!DV714</f>
        <v>19027.525359043993</v>
      </c>
      <c r="DV91" s="1834">
        <f ca="1">DV90+DV22-UW!DW714</f>
        <v>19027.525359043993</v>
      </c>
      <c r="DW91" s="1834">
        <f ca="1">DW90+DW22-UW!DX714</f>
        <v>19027.525359043993</v>
      </c>
      <c r="DX91" s="1834">
        <f ca="1">DX90+DX22-UW!DY714</f>
        <v>19027.525359043993</v>
      </c>
      <c r="DY91" s="1834">
        <f ca="1">DY90+DY22-UW!DZ714</f>
        <v>19027.525359043993</v>
      </c>
      <c r="DZ91" s="1834">
        <f ca="1">DZ90+DZ22-UW!EA714</f>
        <v>19027.525359043993</v>
      </c>
      <c r="EA91" s="1834">
        <f ca="1">EA90+EA22-UW!EB714</f>
        <v>19027.525359043993</v>
      </c>
      <c r="EB91" s="1834">
        <f ca="1">EB90+EB22-UW!EC714</f>
        <v>19027.525359043993</v>
      </c>
      <c r="EC91" s="1834">
        <f ca="1">EC90+EC22-UW!ED714</f>
        <v>19027.525359043993</v>
      </c>
      <c r="ED91" s="1834">
        <f ca="1">ED90+ED22-UW!EE714</f>
        <v>19027.525359043993</v>
      </c>
      <c r="EE91" s="1834">
        <f ca="1">EE90+EE22-UW!EF714</f>
        <v>19027.525359043993</v>
      </c>
      <c r="EF91" s="1834"/>
      <c r="EG91" s="1834"/>
    </row>
    <row r="92" spans="2:137" outlineLevel="1">
      <c r="B92" t="s">
        <v>1344</v>
      </c>
      <c r="D92" s="878">
        <f t="shared" ref="D92:AI92" si="111">IF(D$14&lt;=$D$10,$B$10,IF(D$14&lt;=$D$11,$B$11,$B$12))</f>
        <v>0.08</v>
      </c>
      <c r="E92" s="878">
        <f t="shared" si="111"/>
        <v>0.08</v>
      </c>
      <c r="F92" s="878">
        <f t="shared" si="111"/>
        <v>0.08</v>
      </c>
      <c r="G92" s="878">
        <f t="shared" si="111"/>
        <v>0.08</v>
      </c>
      <c r="H92" s="878">
        <f t="shared" si="111"/>
        <v>0.08</v>
      </c>
      <c r="I92" s="878">
        <f t="shared" si="111"/>
        <v>0.08</v>
      </c>
      <c r="J92" s="878">
        <f t="shared" si="111"/>
        <v>0.08</v>
      </c>
      <c r="K92" s="878">
        <f t="shared" si="111"/>
        <v>0.08</v>
      </c>
      <c r="L92" s="878">
        <f t="shared" si="111"/>
        <v>0.08</v>
      </c>
      <c r="M92" s="878">
        <f t="shared" si="111"/>
        <v>0.08</v>
      </c>
      <c r="N92" s="878">
        <f t="shared" si="111"/>
        <v>0.08</v>
      </c>
      <c r="O92" s="878">
        <f t="shared" si="111"/>
        <v>0.08</v>
      </c>
      <c r="P92" s="878">
        <f t="shared" si="111"/>
        <v>0.08</v>
      </c>
      <c r="Q92" s="878">
        <f t="shared" si="111"/>
        <v>0.08</v>
      </c>
      <c r="R92" s="878">
        <f t="shared" si="111"/>
        <v>0.08</v>
      </c>
      <c r="S92" s="878">
        <f t="shared" si="111"/>
        <v>0.08</v>
      </c>
      <c r="T92" s="878">
        <f t="shared" si="111"/>
        <v>0.08</v>
      </c>
      <c r="U92" s="878">
        <f t="shared" si="111"/>
        <v>0.08</v>
      </c>
      <c r="V92" s="878">
        <f t="shared" si="111"/>
        <v>0.08</v>
      </c>
      <c r="W92" s="878">
        <f t="shared" si="111"/>
        <v>0.08</v>
      </c>
      <c r="X92" s="878">
        <f t="shared" si="111"/>
        <v>0.08</v>
      </c>
      <c r="Y92" s="878">
        <f t="shared" si="111"/>
        <v>0.08</v>
      </c>
      <c r="Z92" s="878">
        <f t="shared" si="111"/>
        <v>0.08</v>
      </c>
      <c r="AA92" s="878">
        <f t="shared" si="111"/>
        <v>0.08</v>
      </c>
      <c r="AB92" s="878">
        <f t="shared" si="111"/>
        <v>0.08</v>
      </c>
      <c r="AC92" s="878">
        <f t="shared" si="111"/>
        <v>0.08</v>
      </c>
      <c r="AD92" s="878">
        <f t="shared" si="111"/>
        <v>0.08</v>
      </c>
      <c r="AE92" s="878">
        <f t="shared" si="111"/>
        <v>0.08</v>
      </c>
      <c r="AF92" s="878">
        <f t="shared" si="111"/>
        <v>0.08</v>
      </c>
      <c r="AG92" s="878">
        <f t="shared" si="111"/>
        <v>0.08</v>
      </c>
      <c r="AH92" s="878">
        <f t="shared" si="111"/>
        <v>0.08</v>
      </c>
      <c r="AI92" s="878">
        <f t="shared" si="111"/>
        <v>0.08</v>
      </c>
      <c r="AJ92" s="878">
        <f t="shared" ref="AJ92:BO92" si="112">IF(AJ$14&lt;=$D$10,$B$10,IF(AJ$14&lt;=$D$11,$B$11,$B$12))</f>
        <v>0.08</v>
      </c>
      <c r="AK92" s="878">
        <f t="shared" si="112"/>
        <v>0.08</v>
      </c>
      <c r="AL92" s="878">
        <f t="shared" si="112"/>
        <v>0.08</v>
      </c>
      <c r="AM92" s="878">
        <f t="shared" si="112"/>
        <v>0.08</v>
      </c>
      <c r="AN92" s="878">
        <f t="shared" si="112"/>
        <v>0.08</v>
      </c>
      <c r="AO92" s="878">
        <f t="shared" si="112"/>
        <v>0.08</v>
      </c>
      <c r="AP92" s="878">
        <f t="shared" si="112"/>
        <v>0.08</v>
      </c>
      <c r="AQ92" s="878">
        <f t="shared" si="112"/>
        <v>0.08</v>
      </c>
      <c r="AR92" s="878">
        <f t="shared" si="112"/>
        <v>0.08</v>
      </c>
      <c r="AS92" s="878">
        <f t="shared" si="112"/>
        <v>0.08</v>
      </c>
      <c r="AT92" s="878">
        <f t="shared" si="112"/>
        <v>0.08</v>
      </c>
      <c r="AU92" s="878">
        <f t="shared" si="112"/>
        <v>0.08</v>
      </c>
      <c r="AV92" s="878">
        <f t="shared" si="112"/>
        <v>0.08</v>
      </c>
      <c r="AW92" s="878">
        <f t="shared" si="112"/>
        <v>0.08</v>
      </c>
      <c r="AX92" s="878">
        <f t="shared" si="112"/>
        <v>0.08</v>
      </c>
      <c r="AY92" s="878">
        <f t="shared" si="112"/>
        <v>0.08</v>
      </c>
      <c r="AZ92" s="878">
        <f t="shared" si="112"/>
        <v>8.2500000000000004E-2</v>
      </c>
      <c r="BA92" s="878">
        <f t="shared" si="112"/>
        <v>8.2500000000000004E-2</v>
      </c>
      <c r="BB92" s="878">
        <f t="shared" si="112"/>
        <v>8.2500000000000004E-2</v>
      </c>
      <c r="BC92" s="878">
        <f t="shared" si="112"/>
        <v>8.2500000000000004E-2</v>
      </c>
      <c r="BD92" s="878">
        <f t="shared" si="112"/>
        <v>8.2500000000000004E-2</v>
      </c>
      <c r="BE92" s="878">
        <f t="shared" si="112"/>
        <v>8.2500000000000004E-2</v>
      </c>
      <c r="BF92" s="878">
        <f t="shared" si="112"/>
        <v>8.2500000000000004E-2</v>
      </c>
      <c r="BG92" s="878">
        <f t="shared" si="112"/>
        <v>8.2500000000000004E-2</v>
      </c>
      <c r="BH92" s="878">
        <f t="shared" si="112"/>
        <v>8.2500000000000004E-2</v>
      </c>
      <c r="BI92" s="878">
        <f t="shared" si="112"/>
        <v>8.2500000000000004E-2</v>
      </c>
      <c r="BJ92" s="878">
        <f t="shared" si="112"/>
        <v>8.2500000000000004E-2</v>
      </c>
      <c r="BK92" s="878">
        <f t="shared" si="112"/>
        <v>8.2500000000000004E-2</v>
      </c>
      <c r="BL92" s="878">
        <f t="shared" si="112"/>
        <v>8.2500000000000004E-2</v>
      </c>
      <c r="BM92" s="878">
        <f t="shared" si="112"/>
        <v>8.2500000000000004E-2</v>
      </c>
      <c r="BN92" s="878">
        <f t="shared" si="112"/>
        <v>8.2500000000000004E-2</v>
      </c>
      <c r="BO92" s="878">
        <f t="shared" si="112"/>
        <v>8.2500000000000004E-2</v>
      </c>
      <c r="BP92" s="878">
        <f t="shared" ref="BP92:CU92" si="113">IF(BP$14&lt;=$D$10,$B$10,IF(BP$14&lt;=$D$11,$B$11,$B$12))</f>
        <v>8.2500000000000004E-2</v>
      </c>
      <c r="BQ92" s="878">
        <f t="shared" si="113"/>
        <v>8.2500000000000004E-2</v>
      </c>
      <c r="BR92" s="878">
        <f t="shared" si="113"/>
        <v>8.2500000000000004E-2</v>
      </c>
      <c r="BS92" s="878">
        <f t="shared" si="113"/>
        <v>8.2500000000000004E-2</v>
      </c>
      <c r="BT92" s="878">
        <f t="shared" si="113"/>
        <v>8.2500000000000004E-2</v>
      </c>
      <c r="BU92" s="878">
        <f t="shared" si="113"/>
        <v>8.2500000000000004E-2</v>
      </c>
      <c r="BV92" s="878">
        <f t="shared" si="113"/>
        <v>8.2500000000000004E-2</v>
      </c>
      <c r="BW92" s="878">
        <f t="shared" si="113"/>
        <v>8.2500000000000004E-2</v>
      </c>
      <c r="BX92" s="878">
        <f t="shared" si="113"/>
        <v>8.2500000000000004E-2</v>
      </c>
      <c r="BY92" s="878">
        <f t="shared" si="113"/>
        <v>8.2500000000000004E-2</v>
      </c>
      <c r="BZ92" s="878">
        <f t="shared" si="113"/>
        <v>8.2500000000000004E-2</v>
      </c>
      <c r="CA92" s="878">
        <f t="shared" si="113"/>
        <v>8.2500000000000004E-2</v>
      </c>
      <c r="CB92" s="878">
        <f t="shared" si="113"/>
        <v>8.2500000000000004E-2</v>
      </c>
      <c r="CC92" s="878">
        <f t="shared" si="113"/>
        <v>8.2500000000000004E-2</v>
      </c>
      <c r="CD92" s="878">
        <f t="shared" si="113"/>
        <v>8.2500000000000004E-2</v>
      </c>
      <c r="CE92" s="878">
        <f t="shared" si="113"/>
        <v>8.2500000000000004E-2</v>
      </c>
      <c r="CF92" s="878">
        <f t="shared" si="113"/>
        <v>8.2500000000000004E-2</v>
      </c>
      <c r="CG92" s="878">
        <f t="shared" si="113"/>
        <v>8.2500000000000004E-2</v>
      </c>
      <c r="CH92" s="878">
        <f t="shared" si="113"/>
        <v>8.2500000000000004E-2</v>
      </c>
      <c r="CI92" s="878">
        <f t="shared" si="113"/>
        <v>8.2500000000000004E-2</v>
      </c>
      <c r="CJ92" s="878">
        <f t="shared" si="113"/>
        <v>8.2500000000000004E-2</v>
      </c>
      <c r="CK92" s="878">
        <f t="shared" si="113"/>
        <v>8.2500000000000004E-2</v>
      </c>
      <c r="CL92" s="878">
        <f t="shared" si="113"/>
        <v>8.2500000000000004E-2</v>
      </c>
      <c r="CM92" s="878">
        <f t="shared" si="113"/>
        <v>8.2500000000000004E-2</v>
      </c>
      <c r="CN92" s="878">
        <f t="shared" si="113"/>
        <v>8.2500000000000004E-2</v>
      </c>
      <c r="CO92" s="878">
        <f t="shared" si="113"/>
        <v>8.2500000000000004E-2</v>
      </c>
      <c r="CP92" s="878">
        <f t="shared" si="113"/>
        <v>8.2500000000000004E-2</v>
      </c>
      <c r="CQ92" s="878">
        <f t="shared" si="113"/>
        <v>8.2500000000000004E-2</v>
      </c>
      <c r="CR92" s="878">
        <f t="shared" si="113"/>
        <v>8.2500000000000004E-2</v>
      </c>
      <c r="CS92" s="878">
        <f t="shared" si="113"/>
        <v>8.2500000000000004E-2</v>
      </c>
      <c r="CT92" s="878">
        <f t="shared" si="113"/>
        <v>8.2500000000000004E-2</v>
      </c>
      <c r="CU92" s="878">
        <f t="shared" si="113"/>
        <v>8.2500000000000004E-2</v>
      </c>
      <c r="CV92" s="878">
        <f t="shared" ref="CV92:EE92" si="114">IF(CV$14&lt;=$D$10,$B$10,IF(CV$14&lt;=$D$11,$B$11,$B$12))</f>
        <v>8.5000000000000006E-2</v>
      </c>
      <c r="CW92" s="878">
        <f t="shared" si="114"/>
        <v>8.5000000000000006E-2</v>
      </c>
      <c r="CX92" s="878">
        <f t="shared" si="114"/>
        <v>8.5000000000000006E-2</v>
      </c>
      <c r="CY92" s="878">
        <f t="shared" si="114"/>
        <v>8.5000000000000006E-2</v>
      </c>
      <c r="CZ92" s="878">
        <f t="shared" si="114"/>
        <v>8.5000000000000006E-2</v>
      </c>
      <c r="DA92" s="878">
        <f t="shared" si="114"/>
        <v>8.5000000000000006E-2</v>
      </c>
      <c r="DB92" s="878">
        <f t="shared" si="114"/>
        <v>8.5000000000000006E-2</v>
      </c>
      <c r="DC92" s="878">
        <f t="shared" si="114"/>
        <v>8.5000000000000006E-2</v>
      </c>
      <c r="DD92" s="878">
        <f t="shared" si="114"/>
        <v>8.5000000000000006E-2</v>
      </c>
      <c r="DE92" s="878">
        <f t="shared" si="114"/>
        <v>8.5000000000000006E-2</v>
      </c>
      <c r="DF92" s="878">
        <f t="shared" si="114"/>
        <v>8.5000000000000006E-2</v>
      </c>
      <c r="DG92" s="878">
        <f t="shared" si="114"/>
        <v>8.5000000000000006E-2</v>
      </c>
      <c r="DH92" s="878">
        <f t="shared" si="114"/>
        <v>8.5000000000000006E-2</v>
      </c>
      <c r="DI92" s="878">
        <f t="shared" si="114"/>
        <v>8.5000000000000006E-2</v>
      </c>
      <c r="DJ92" s="878">
        <f t="shared" si="114"/>
        <v>8.5000000000000006E-2</v>
      </c>
      <c r="DK92" s="878">
        <f t="shared" si="114"/>
        <v>8.5000000000000006E-2</v>
      </c>
      <c r="DL92" s="878">
        <f t="shared" si="114"/>
        <v>8.5000000000000006E-2</v>
      </c>
      <c r="DM92" s="878">
        <f t="shared" si="114"/>
        <v>8.5000000000000006E-2</v>
      </c>
      <c r="DN92" s="878">
        <f t="shared" si="114"/>
        <v>8.5000000000000006E-2</v>
      </c>
      <c r="DO92" s="878">
        <f t="shared" si="114"/>
        <v>8.5000000000000006E-2</v>
      </c>
      <c r="DP92" s="878">
        <f t="shared" si="114"/>
        <v>8.5000000000000006E-2</v>
      </c>
      <c r="DQ92" s="878">
        <f t="shared" si="114"/>
        <v>8.5000000000000006E-2</v>
      </c>
      <c r="DR92" s="878">
        <f t="shared" si="114"/>
        <v>8.5000000000000006E-2</v>
      </c>
      <c r="DS92" s="878">
        <f t="shared" si="114"/>
        <v>8.5000000000000006E-2</v>
      </c>
      <c r="DT92" s="878">
        <f t="shared" si="114"/>
        <v>8.5000000000000006E-2</v>
      </c>
      <c r="DU92" s="878">
        <f t="shared" si="114"/>
        <v>8.5000000000000006E-2</v>
      </c>
      <c r="DV92" s="878">
        <f t="shared" si="114"/>
        <v>8.5000000000000006E-2</v>
      </c>
      <c r="DW92" s="878">
        <f t="shared" si="114"/>
        <v>8.5000000000000006E-2</v>
      </c>
      <c r="DX92" s="878">
        <f t="shared" si="114"/>
        <v>8.5000000000000006E-2</v>
      </c>
      <c r="DY92" s="878">
        <f t="shared" si="114"/>
        <v>8.5000000000000006E-2</v>
      </c>
      <c r="DZ92" s="878">
        <f t="shared" si="114"/>
        <v>8.5000000000000006E-2</v>
      </c>
      <c r="EA92" s="878">
        <f t="shared" si="114"/>
        <v>8.5000000000000006E-2</v>
      </c>
      <c r="EB92" s="878">
        <f t="shared" si="114"/>
        <v>8.5000000000000006E-2</v>
      </c>
      <c r="EC92" s="878">
        <f t="shared" si="114"/>
        <v>8.5000000000000006E-2</v>
      </c>
      <c r="ED92" s="878">
        <f t="shared" si="114"/>
        <v>8.5000000000000006E-2</v>
      </c>
      <c r="EE92" s="878">
        <f t="shared" si="114"/>
        <v>8.5000000000000006E-2</v>
      </c>
      <c r="EF92" s="878"/>
      <c r="EG92" s="878"/>
    </row>
    <row r="93" spans="2:137" outlineLevel="1">
      <c r="B93" t="s">
        <v>1345</v>
      </c>
      <c r="D93" s="878">
        <f t="shared" ref="D93:AI93" si="115">IF(D$14&lt;=$H$10,$E$10,IF(D$14&lt;=$H$11,$E$11,$E$12))</f>
        <v>5.5E-2</v>
      </c>
      <c r="E93" s="878">
        <f t="shared" si="115"/>
        <v>5.5E-2</v>
      </c>
      <c r="F93" s="878">
        <f t="shared" si="115"/>
        <v>5.5E-2</v>
      </c>
      <c r="G93" s="878">
        <f t="shared" si="115"/>
        <v>5.5E-2</v>
      </c>
      <c r="H93" s="878">
        <f t="shared" si="115"/>
        <v>5.5E-2</v>
      </c>
      <c r="I93" s="878">
        <f t="shared" si="115"/>
        <v>5.5E-2</v>
      </c>
      <c r="J93" s="878">
        <f t="shared" si="115"/>
        <v>5.5E-2</v>
      </c>
      <c r="K93" s="878">
        <f t="shared" si="115"/>
        <v>5.5E-2</v>
      </c>
      <c r="L93" s="878">
        <f t="shared" si="115"/>
        <v>5.5E-2</v>
      </c>
      <c r="M93" s="878">
        <f t="shared" si="115"/>
        <v>5.5E-2</v>
      </c>
      <c r="N93" s="878">
        <f t="shared" si="115"/>
        <v>5.5E-2</v>
      </c>
      <c r="O93" s="878">
        <f t="shared" si="115"/>
        <v>5.5E-2</v>
      </c>
      <c r="P93" s="878">
        <f t="shared" si="115"/>
        <v>5.5E-2</v>
      </c>
      <c r="Q93" s="878">
        <f t="shared" si="115"/>
        <v>5.5E-2</v>
      </c>
      <c r="R93" s="878">
        <f t="shared" si="115"/>
        <v>5.5E-2</v>
      </c>
      <c r="S93" s="878">
        <f t="shared" si="115"/>
        <v>5.5E-2</v>
      </c>
      <c r="T93" s="878">
        <f t="shared" si="115"/>
        <v>5.5E-2</v>
      </c>
      <c r="U93" s="878">
        <f t="shared" si="115"/>
        <v>5.5E-2</v>
      </c>
      <c r="V93" s="878">
        <f t="shared" si="115"/>
        <v>5.5E-2</v>
      </c>
      <c r="W93" s="878">
        <f t="shared" si="115"/>
        <v>5.5E-2</v>
      </c>
      <c r="X93" s="878">
        <f t="shared" si="115"/>
        <v>5.5E-2</v>
      </c>
      <c r="Y93" s="878">
        <f t="shared" si="115"/>
        <v>5.5E-2</v>
      </c>
      <c r="Z93" s="878">
        <f t="shared" si="115"/>
        <v>5.5E-2</v>
      </c>
      <c r="AA93" s="878">
        <f t="shared" si="115"/>
        <v>5.5E-2</v>
      </c>
      <c r="AB93" s="878">
        <f t="shared" si="115"/>
        <v>5.5E-2</v>
      </c>
      <c r="AC93" s="878">
        <f t="shared" si="115"/>
        <v>5.5E-2</v>
      </c>
      <c r="AD93" s="878">
        <f t="shared" si="115"/>
        <v>5.5E-2</v>
      </c>
      <c r="AE93" s="878">
        <f t="shared" si="115"/>
        <v>5.5E-2</v>
      </c>
      <c r="AF93" s="878">
        <f t="shared" si="115"/>
        <v>5.5E-2</v>
      </c>
      <c r="AG93" s="878">
        <f t="shared" si="115"/>
        <v>5.5E-2</v>
      </c>
      <c r="AH93" s="878">
        <f t="shared" si="115"/>
        <v>5.5E-2</v>
      </c>
      <c r="AI93" s="878">
        <f t="shared" si="115"/>
        <v>5.5E-2</v>
      </c>
      <c r="AJ93" s="878">
        <f t="shared" ref="AJ93:BO93" si="116">IF(AJ$14&lt;=$H$10,$E$10,IF(AJ$14&lt;=$H$11,$E$11,$E$12))</f>
        <v>5.5E-2</v>
      </c>
      <c r="AK93" s="878">
        <f t="shared" si="116"/>
        <v>5.5E-2</v>
      </c>
      <c r="AL93" s="878">
        <f t="shared" si="116"/>
        <v>5.5E-2</v>
      </c>
      <c r="AM93" s="878">
        <f t="shared" si="116"/>
        <v>5.5E-2</v>
      </c>
      <c r="AN93" s="878">
        <f t="shared" si="116"/>
        <v>5.5E-2</v>
      </c>
      <c r="AO93" s="878">
        <f t="shared" si="116"/>
        <v>5.5E-2</v>
      </c>
      <c r="AP93" s="878">
        <f t="shared" si="116"/>
        <v>5.5E-2</v>
      </c>
      <c r="AQ93" s="878">
        <f t="shared" si="116"/>
        <v>5.5E-2</v>
      </c>
      <c r="AR93" s="878">
        <f t="shared" si="116"/>
        <v>5.5E-2</v>
      </c>
      <c r="AS93" s="878">
        <f t="shared" si="116"/>
        <v>5.5E-2</v>
      </c>
      <c r="AT93" s="878">
        <f t="shared" si="116"/>
        <v>5.5E-2</v>
      </c>
      <c r="AU93" s="878">
        <f t="shared" si="116"/>
        <v>5.5E-2</v>
      </c>
      <c r="AV93" s="878">
        <f t="shared" si="116"/>
        <v>5.5E-2</v>
      </c>
      <c r="AW93" s="878">
        <f t="shared" si="116"/>
        <v>5.5E-2</v>
      </c>
      <c r="AX93" s="878">
        <f t="shared" si="116"/>
        <v>5.5E-2</v>
      </c>
      <c r="AY93" s="878">
        <f t="shared" si="116"/>
        <v>5.5E-2</v>
      </c>
      <c r="AZ93" s="878">
        <f t="shared" si="116"/>
        <v>5.5E-2</v>
      </c>
      <c r="BA93" s="878">
        <f t="shared" si="116"/>
        <v>5.5E-2</v>
      </c>
      <c r="BB93" s="878">
        <f t="shared" si="116"/>
        <v>5.5E-2</v>
      </c>
      <c r="BC93" s="878">
        <f t="shared" si="116"/>
        <v>5.5E-2</v>
      </c>
      <c r="BD93" s="878">
        <f t="shared" si="116"/>
        <v>5.5E-2</v>
      </c>
      <c r="BE93" s="878">
        <f t="shared" si="116"/>
        <v>5.5E-2</v>
      </c>
      <c r="BF93" s="878">
        <f t="shared" si="116"/>
        <v>5.5E-2</v>
      </c>
      <c r="BG93" s="878">
        <f t="shared" si="116"/>
        <v>5.5E-2</v>
      </c>
      <c r="BH93" s="878">
        <f t="shared" si="116"/>
        <v>5.5E-2</v>
      </c>
      <c r="BI93" s="878">
        <f t="shared" si="116"/>
        <v>5.5E-2</v>
      </c>
      <c r="BJ93" s="878">
        <f t="shared" si="116"/>
        <v>5.5E-2</v>
      </c>
      <c r="BK93" s="878">
        <f t="shared" si="116"/>
        <v>5.5E-2</v>
      </c>
      <c r="BL93" s="878">
        <f t="shared" si="116"/>
        <v>5.5E-2</v>
      </c>
      <c r="BM93" s="878">
        <f t="shared" si="116"/>
        <v>5.5E-2</v>
      </c>
      <c r="BN93" s="878">
        <f t="shared" si="116"/>
        <v>5.5E-2</v>
      </c>
      <c r="BO93" s="878">
        <f t="shared" si="116"/>
        <v>5.5E-2</v>
      </c>
      <c r="BP93" s="878">
        <f t="shared" ref="BP93:CU93" si="117">IF(BP$14&lt;=$H$10,$E$10,IF(BP$14&lt;=$H$11,$E$11,$E$12))</f>
        <v>5.5E-2</v>
      </c>
      <c r="BQ93" s="878">
        <f t="shared" si="117"/>
        <v>5.5E-2</v>
      </c>
      <c r="BR93" s="878">
        <f t="shared" si="117"/>
        <v>5.5E-2</v>
      </c>
      <c r="BS93" s="878">
        <f t="shared" si="117"/>
        <v>5.5E-2</v>
      </c>
      <c r="BT93" s="878">
        <f t="shared" si="117"/>
        <v>5.5E-2</v>
      </c>
      <c r="BU93" s="878">
        <f t="shared" si="117"/>
        <v>5.5E-2</v>
      </c>
      <c r="BV93" s="878">
        <f t="shared" si="117"/>
        <v>5.5E-2</v>
      </c>
      <c r="BW93" s="878">
        <f t="shared" si="117"/>
        <v>5.5E-2</v>
      </c>
      <c r="BX93" s="878">
        <f t="shared" si="117"/>
        <v>5.5E-2</v>
      </c>
      <c r="BY93" s="878">
        <f t="shared" si="117"/>
        <v>5.5E-2</v>
      </c>
      <c r="BZ93" s="878">
        <f t="shared" si="117"/>
        <v>5.5E-2</v>
      </c>
      <c r="CA93" s="878">
        <f t="shared" si="117"/>
        <v>5.5E-2</v>
      </c>
      <c r="CB93" s="878">
        <f t="shared" si="117"/>
        <v>5.5E-2</v>
      </c>
      <c r="CC93" s="878">
        <f t="shared" si="117"/>
        <v>5.5E-2</v>
      </c>
      <c r="CD93" s="878">
        <f t="shared" si="117"/>
        <v>5.5E-2</v>
      </c>
      <c r="CE93" s="878">
        <f t="shared" si="117"/>
        <v>5.5E-2</v>
      </c>
      <c r="CF93" s="878">
        <f t="shared" si="117"/>
        <v>5.5E-2</v>
      </c>
      <c r="CG93" s="878">
        <f t="shared" si="117"/>
        <v>5.5E-2</v>
      </c>
      <c r="CH93" s="878">
        <f t="shared" si="117"/>
        <v>5.5E-2</v>
      </c>
      <c r="CI93" s="878">
        <f t="shared" si="117"/>
        <v>5.5E-2</v>
      </c>
      <c r="CJ93" s="878">
        <f t="shared" si="117"/>
        <v>5.5E-2</v>
      </c>
      <c r="CK93" s="878">
        <f t="shared" si="117"/>
        <v>5.5E-2</v>
      </c>
      <c r="CL93" s="878">
        <f t="shared" si="117"/>
        <v>5.5E-2</v>
      </c>
      <c r="CM93" s="878">
        <f t="shared" si="117"/>
        <v>5.5E-2</v>
      </c>
      <c r="CN93" s="878">
        <f t="shared" si="117"/>
        <v>5.5E-2</v>
      </c>
      <c r="CO93" s="878">
        <f t="shared" si="117"/>
        <v>5.5E-2</v>
      </c>
      <c r="CP93" s="878">
        <f t="shared" si="117"/>
        <v>5.5E-2</v>
      </c>
      <c r="CQ93" s="878">
        <f t="shared" si="117"/>
        <v>5.5E-2</v>
      </c>
      <c r="CR93" s="878">
        <f t="shared" si="117"/>
        <v>5.5E-2</v>
      </c>
      <c r="CS93" s="878">
        <f t="shared" si="117"/>
        <v>5.5E-2</v>
      </c>
      <c r="CT93" s="878">
        <f t="shared" si="117"/>
        <v>5.5E-2</v>
      </c>
      <c r="CU93" s="878">
        <f t="shared" si="117"/>
        <v>5.5E-2</v>
      </c>
      <c r="CV93" s="878">
        <f t="shared" ref="CV93:EE93" si="118">IF(CV$14&lt;=$H$10,$E$10,IF(CV$14&lt;=$H$11,$E$11,$E$12))</f>
        <v>5.5E-2</v>
      </c>
      <c r="CW93" s="878">
        <f t="shared" si="118"/>
        <v>5.5E-2</v>
      </c>
      <c r="CX93" s="878">
        <f t="shared" si="118"/>
        <v>5.5E-2</v>
      </c>
      <c r="CY93" s="878">
        <f t="shared" si="118"/>
        <v>5.5E-2</v>
      </c>
      <c r="CZ93" s="878">
        <f t="shared" si="118"/>
        <v>5.5E-2</v>
      </c>
      <c r="DA93" s="878">
        <f t="shared" si="118"/>
        <v>5.5E-2</v>
      </c>
      <c r="DB93" s="878">
        <f t="shared" si="118"/>
        <v>5.5E-2</v>
      </c>
      <c r="DC93" s="878">
        <f t="shared" si="118"/>
        <v>5.5E-2</v>
      </c>
      <c r="DD93" s="878">
        <f t="shared" si="118"/>
        <v>5.5E-2</v>
      </c>
      <c r="DE93" s="878">
        <f t="shared" si="118"/>
        <v>5.5E-2</v>
      </c>
      <c r="DF93" s="878">
        <f t="shared" si="118"/>
        <v>5.5E-2</v>
      </c>
      <c r="DG93" s="878">
        <f t="shared" si="118"/>
        <v>5.5E-2</v>
      </c>
      <c r="DH93" s="878">
        <f t="shared" si="118"/>
        <v>5.5E-2</v>
      </c>
      <c r="DI93" s="878">
        <f t="shared" si="118"/>
        <v>5.5E-2</v>
      </c>
      <c r="DJ93" s="878">
        <f t="shared" si="118"/>
        <v>5.5E-2</v>
      </c>
      <c r="DK93" s="878">
        <f t="shared" si="118"/>
        <v>5.5E-2</v>
      </c>
      <c r="DL93" s="878">
        <f t="shared" si="118"/>
        <v>5.5E-2</v>
      </c>
      <c r="DM93" s="878">
        <f t="shared" si="118"/>
        <v>5.5E-2</v>
      </c>
      <c r="DN93" s="878">
        <f t="shared" si="118"/>
        <v>5.5E-2</v>
      </c>
      <c r="DO93" s="878">
        <f t="shared" si="118"/>
        <v>5.5E-2</v>
      </c>
      <c r="DP93" s="878">
        <f t="shared" si="118"/>
        <v>5.5E-2</v>
      </c>
      <c r="DQ93" s="878">
        <f t="shared" si="118"/>
        <v>5.5E-2</v>
      </c>
      <c r="DR93" s="878">
        <f t="shared" si="118"/>
        <v>5.5E-2</v>
      </c>
      <c r="DS93" s="878">
        <f t="shared" si="118"/>
        <v>5.5E-2</v>
      </c>
      <c r="DT93" s="878">
        <f t="shared" si="118"/>
        <v>5.5E-2</v>
      </c>
      <c r="DU93" s="878">
        <f t="shared" si="118"/>
        <v>5.5E-2</v>
      </c>
      <c r="DV93" s="878">
        <f t="shared" si="118"/>
        <v>5.5E-2</v>
      </c>
      <c r="DW93" s="878">
        <f t="shared" si="118"/>
        <v>5.5E-2</v>
      </c>
      <c r="DX93" s="878">
        <f t="shared" si="118"/>
        <v>5.5E-2</v>
      </c>
      <c r="DY93" s="878">
        <f t="shared" si="118"/>
        <v>5.5E-2</v>
      </c>
      <c r="DZ93" s="878">
        <f t="shared" si="118"/>
        <v>5.5E-2</v>
      </c>
      <c r="EA93" s="878">
        <f t="shared" si="118"/>
        <v>5.5E-2</v>
      </c>
      <c r="EB93" s="878">
        <f t="shared" si="118"/>
        <v>5.5E-2</v>
      </c>
      <c r="EC93" s="878">
        <f t="shared" si="118"/>
        <v>5.5E-2</v>
      </c>
      <c r="ED93" s="878">
        <f t="shared" si="118"/>
        <v>5.5E-2</v>
      </c>
      <c r="EE93" s="878">
        <f t="shared" si="118"/>
        <v>5.5E-2</v>
      </c>
      <c r="EF93" s="878"/>
      <c r="EG93" s="878"/>
    </row>
    <row r="94" spans="2:137" outlineLevel="1">
      <c r="B94" t="s">
        <v>1316</v>
      </c>
      <c r="D94" s="1820">
        <f t="shared" ref="D94:AI94" ca="1" si="119">IF(ISBLANK(O$22),(D$90*12)/D$93,IF(SUM(D$90:O$90)&lt;0,0,SUM(D$90:O$90)/D$93))</f>
        <v>0</v>
      </c>
      <c r="E94" s="1820">
        <f t="shared" ca="1" si="119"/>
        <v>0</v>
      </c>
      <c r="F94" s="1820">
        <f t="shared" ca="1" si="119"/>
        <v>0</v>
      </c>
      <c r="G94" s="1820">
        <f t="shared" ca="1" si="119"/>
        <v>0</v>
      </c>
      <c r="H94" s="1820">
        <f t="shared" ca="1" si="119"/>
        <v>0</v>
      </c>
      <c r="I94" s="1820">
        <f t="shared" ca="1" si="119"/>
        <v>0</v>
      </c>
      <c r="J94" s="1820">
        <f t="shared" ca="1" si="119"/>
        <v>0</v>
      </c>
      <c r="K94" s="1820">
        <f t="shared" ca="1" si="119"/>
        <v>0</v>
      </c>
      <c r="L94" s="1820">
        <f t="shared" ca="1" si="119"/>
        <v>0</v>
      </c>
      <c r="M94" s="1820">
        <f t="shared" ca="1" si="119"/>
        <v>0</v>
      </c>
      <c r="N94" s="1820">
        <f t="shared" ca="1" si="119"/>
        <v>0</v>
      </c>
      <c r="O94" s="1820">
        <f t="shared" ca="1" si="119"/>
        <v>0</v>
      </c>
      <c r="P94" s="1820">
        <f t="shared" ca="1" si="119"/>
        <v>0</v>
      </c>
      <c r="Q94" s="1820">
        <f t="shared" ca="1" si="119"/>
        <v>0</v>
      </c>
      <c r="R94" s="1820">
        <f t="shared" ca="1" si="119"/>
        <v>0</v>
      </c>
      <c r="S94" s="1820">
        <f t="shared" ca="1" si="119"/>
        <v>0</v>
      </c>
      <c r="T94" s="1820">
        <f t="shared" ca="1" si="119"/>
        <v>0</v>
      </c>
      <c r="U94" s="1820">
        <f t="shared" ca="1" si="119"/>
        <v>0</v>
      </c>
      <c r="V94" s="1820">
        <f t="shared" ca="1" si="119"/>
        <v>0</v>
      </c>
      <c r="W94" s="1820">
        <f t="shared" ca="1" si="119"/>
        <v>0</v>
      </c>
      <c r="X94" s="1820">
        <f t="shared" ca="1" si="119"/>
        <v>0</v>
      </c>
      <c r="Y94" s="1820">
        <f t="shared" ca="1" si="119"/>
        <v>0</v>
      </c>
      <c r="Z94" s="1820">
        <f t="shared" ca="1" si="119"/>
        <v>0</v>
      </c>
      <c r="AA94" s="1820">
        <f t="shared" ca="1" si="119"/>
        <v>0</v>
      </c>
      <c r="AB94" s="1820">
        <f t="shared" ca="1" si="119"/>
        <v>0</v>
      </c>
      <c r="AC94" s="1820">
        <f t="shared" ca="1" si="119"/>
        <v>0</v>
      </c>
      <c r="AD94" s="1820">
        <f t="shared" ca="1" si="119"/>
        <v>0</v>
      </c>
      <c r="AE94" s="1820">
        <f t="shared" ca="1" si="119"/>
        <v>0</v>
      </c>
      <c r="AF94" s="1820">
        <f t="shared" ca="1" si="119"/>
        <v>0</v>
      </c>
      <c r="AG94" s="1820">
        <f t="shared" ca="1" si="119"/>
        <v>0</v>
      </c>
      <c r="AH94" s="1820">
        <f t="shared" ca="1" si="119"/>
        <v>0</v>
      </c>
      <c r="AI94" s="1820">
        <f t="shared" ca="1" si="119"/>
        <v>0</v>
      </c>
      <c r="AJ94" s="1820">
        <f t="shared" ref="AJ94:BO94" ca="1" si="120">IF(ISBLANK(AU$22),(AJ$90*12)/AJ$93,IF(SUM(AJ$90:AU$90)&lt;0,0,SUM(AJ$90:AU$90)/AJ$93))</f>
        <v>0</v>
      </c>
      <c r="AK94" s="1820">
        <f t="shared" ca="1" si="120"/>
        <v>0</v>
      </c>
      <c r="AL94" s="1820">
        <f t="shared" ca="1" si="120"/>
        <v>0</v>
      </c>
      <c r="AM94" s="1820">
        <f t="shared" ca="1" si="120"/>
        <v>0</v>
      </c>
      <c r="AN94" s="1820">
        <f t="shared" ca="1" si="120"/>
        <v>0</v>
      </c>
      <c r="AO94" s="1820">
        <f t="shared" ca="1" si="120"/>
        <v>0</v>
      </c>
      <c r="AP94" s="1820">
        <f t="shared" ca="1" si="120"/>
        <v>0</v>
      </c>
      <c r="AQ94" s="1820">
        <f t="shared" ca="1" si="120"/>
        <v>0</v>
      </c>
      <c r="AR94" s="1820">
        <f t="shared" ca="1" si="120"/>
        <v>0</v>
      </c>
      <c r="AS94" s="1820">
        <f t="shared" ca="1" si="120"/>
        <v>0</v>
      </c>
      <c r="AT94" s="1820">
        <f t="shared" ca="1" si="120"/>
        <v>0</v>
      </c>
      <c r="AU94" s="1820">
        <f t="shared" ca="1" si="120"/>
        <v>0</v>
      </c>
      <c r="AV94" s="1820">
        <f t="shared" ca="1" si="120"/>
        <v>0</v>
      </c>
      <c r="AW94" s="1820">
        <f t="shared" ca="1" si="120"/>
        <v>0</v>
      </c>
      <c r="AX94" s="1820">
        <f t="shared" ca="1" si="120"/>
        <v>0</v>
      </c>
      <c r="AY94" s="1820">
        <f t="shared" ca="1" si="120"/>
        <v>0</v>
      </c>
      <c r="AZ94" s="1820">
        <f t="shared" ca="1" si="120"/>
        <v>0</v>
      </c>
      <c r="BA94" s="1820">
        <f t="shared" ca="1" si="120"/>
        <v>0</v>
      </c>
      <c r="BB94" s="1820">
        <f t="shared" ca="1" si="120"/>
        <v>0</v>
      </c>
      <c r="BC94" s="1820">
        <f t="shared" ca="1" si="120"/>
        <v>0</v>
      </c>
      <c r="BD94" s="1820">
        <f t="shared" ca="1" si="120"/>
        <v>0</v>
      </c>
      <c r="BE94" s="1820">
        <f t="shared" ca="1" si="120"/>
        <v>0</v>
      </c>
      <c r="BF94" s="1820">
        <f t="shared" ca="1" si="120"/>
        <v>0</v>
      </c>
      <c r="BG94" s="1820">
        <f t="shared" ca="1" si="120"/>
        <v>0</v>
      </c>
      <c r="BH94" s="1820">
        <f t="shared" ca="1" si="120"/>
        <v>0</v>
      </c>
      <c r="BI94" s="1820">
        <f t="shared" ca="1" si="120"/>
        <v>0</v>
      </c>
      <c r="BJ94" s="1820">
        <f t="shared" ca="1" si="120"/>
        <v>0</v>
      </c>
      <c r="BK94" s="1820">
        <f t="shared" ca="1" si="120"/>
        <v>0</v>
      </c>
      <c r="BL94" s="1820">
        <f t="shared" ca="1" si="120"/>
        <v>0</v>
      </c>
      <c r="BM94" s="1820">
        <f t="shared" ca="1" si="120"/>
        <v>0</v>
      </c>
      <c r="BN94" s="1820">
        <f t="shared" ca="1" si="120"/>
        <v>0</v>
      </c>
      <c r="BO94" s="1820">
        <f t="shared" ca="1" si="120"/>
        <v>0</v>
      </c>
      <c r="BP94" s="1820">
        <f t="shared" ref="BP94:CU94" ca="1" si="121">IF(ISBLANK(CA$22),(BP$90*12)/BP$93,IF(SUM(BP$90:CA$90)&lt;0,0,SUM(BP$90:CA$90)/BP$93))</f>
        <v>0</v>
      </c>
      <c r="BQ94" s="1820">
        <f t="shared" ca="1" si="121"/>
        <v>0</v>
      </c>
      <c r="BR94" s="1820">
        <f t="shared" ca="1" si="121"/>
        <v>0</v>
      </c>
      <c r="BS94" s="1820">
        <f t="shared" ca="1" si="121"/>
        <v>0</v>
      </c>
      <c r="BT94" s="1820">
        <f t="shared" ca="1" si="121"/>
        <v>0</v>
      </c>
      <c r="BU94" s="1820">
        <f t="shared" ca="1" si="121"/>
        <v>0</v>
      </c>
      <c r="BV94" s="1820">
        <f t="shared" ca="1" si="121"/>
        <v>0</v>
      </c>
      <c r="BW94" s="1820">
        <f t="shared" ca="1" si="121"/>
        <v>0</v>
      </c>
      <c r="BX94" s="1820">
        <f t="shared" ca="1" si="121"/>
        <v>0</v>
      </c>
      <c r="BY94" s="1820">
        <f t="shared" ca="1" si="121"/>
        <v>0</v>
      </c>
      <c r="BZ94" s="1820">
        <f t="shared" ca="1" si="121"/>
        <v>0</v>
      </c>
      <c r="CA94" s="1820">
        <f t="shared" ca="1" si="121"/>
        <v>0</v>
      </c>
      <c r="CB94" s="1820">
        <f t="shared" ca="1" si="121"/>
        <v>0</v>
      </c>
      <c r="CC94" s="1820">
        <f t="shared" ca="1" si="121"/>
        <v>0</v>
      </c>
      <c r="CD94" s="1820">
        <f t="shared" ca="1" si="121"/>
        <v>0</v>
      </c>
      <c r="CE94" s="1820">
        <f t="shared" ca="1" si="121"/>
        <v>0</v>
      </c>
      <c r="CF94" s="1820">
        <f t="shared" ca="1" si="121"/>
        <v>0</v>
      </c>
      <c r="CG94" s="1820">
        <f t="shared" ca="1" si="121"/>
        <v>0</v>
      </c>
      <c r="CH94" s="1820">
        <f t="shared" ca="1" si="121"/>
        <v>0</v>
      </c>
      <c r="CI94" s="1820">
        <f t="shared" ca="1" si="121"/>
        <v>0</v>
      </c>
      <c r="CJ94" s="1820">
        <f t="shared" ca="1" si="121"/>
        <v>0</v>
      </c>
      <c r="CK94" s="1820">
        <f t="shared" ca="1" si="121"/>
        <v>0</v>
      </c>
      <c r="CL94" s="1820">
        <f t="shared" ca="1" si="121"/>
        <v>0</v>
      </c>
      <c r="CM94" s="1820">
        <f t="shared" ca="1" si="121"/>
        <v>0</v>
      </c>
      <c r="CN94" s="1820">
        <f t="shared" ca="1" si="121"/>
        <v>0</v>
      </c>
      <c r="CO94" s="1820">
        <f t="shared" ca="1" si="121"/>
        <v>0</v>
      </c>
      <c r="CP94" s="1820">
        <f t="shared" ca="1" si="121"/>
        <v>0</v>
      </c>
      <c r="CQ94" s="1820">
        <f t="shared" ca="1" si="121"/>
        <v>0</v>
      </c>
      <c r="CR94" s="1820">
        <f t="shared" ca="1" si="121"/>
        <v>0</v>
      </c>
      <c r="CS94" s="1820">
        <f t="shared" ca="1" si="121"/>
        <v>0</v>
      </c>
      <c r="CT94" s="1820">
        <f t="shared" ca="1" si="121"/>
        <v>0</v>
      </c>
      <c r="CU94" s="1820">
        <f t="shared" ca="1" si="121"/>
        <v>0</v>
      </c>
      <c r="CV94" s="1820">
        <f t="shared" ref="CV94:EA94" ca="1" si="122">IF(ISBLANK(DG$22),(CV$90*12)/CV$93,IF(SUM(CV$90:DG$90)&lt;0,0,SUM(CV$90:DG$90)/CV$93))</f>
        <v>0</v>
      </c>
      <c r="CW94" s="1820">
        <f t="shared" ca="1" si="122"/>
        <v>0</v>
      </c>
      <c r="CX94" s="1820">
        <f t="shared" ca="1" si="122"/>
        <v>0</v>
      </c>
      <c r="CY94" s="1820">
        <f t="shared" ca="1" si="122"/>
        <v>0</v>
      </c>
      <c r="CZ94" s="1820">
        <f t="shared" ca="1" si="122"/>
        <v>0</v>
      </c>
      <c r="DA94" s="1820">
        <f t="shared" ca="1" si="122"/>
        <v>0</v>
      </c>
      <c r="DB94" s="1820">
        <f t="shared" ca="1" si="122"/>
        <v>0</v>
      </c>
      <c r="DC94" s="1820">
        <f t="shared" ca="1" si="122"/>
        <v>0</v>
      </c>
      <c r="DD94" s="1820">
        <f t="shared" ca="1" si="122"/>
        <v>0</v>
      </c>
      <c r="DE94" s="1820">
        <f t="shared" ca="1" si="122"/>
        <v>0</v>
      </c>
      <c r="DF94" s="1820">
        <f t="shared" ca="1" si="122"/>
        <v>0</v>
      </c>
      <c r="DG94" s="1820">
        <f t="shared" ca="1" si="122"/>
        <v>0</v>
      </c>
      <c r="DH94" s="1820">
        <f t="shared" ca="1" si="122"/>
        <v>0</v>
      </c>
      <c r="DI94" s="1820">
        <f t="shared" ca="1" si="122"/>
        <v>0</v>
      </c>
      <c r="DJ94" s="1820">
        <f t="shared" ca="1" si="122"/>
        <v>0</v>
      </c>
      <c r="DK94" s="1820">
        <f t="shared" ca="1" si="122"/>
        <v>0</v>
      </c>
      <c r="DL94" s="1820">
        <f t="shared" ca="1" si="122"/>
        <v>0</v>
      </c>
      <c r="DM94" s="1820">
        <f t="shared" ca="1" si="122"/>
        <v>0</v>
      </c>
      <c r="DN94" s="1820">
        <f t="shared" ca="1" si="122"/>
        <v>0</v>
      </c>
      <c r="DO94" s="1820">
        <f t="shared" ca="1" si="122"/>
        <v>0</v>
      </c>
      <c r="DP94" s="1820">
        <f t="shared" ca="1" si="122"/>
        <v>0</v>
      </c>
      <c r="DQ94" s="1820">
        <f t="shared" ca="1" si="122"/>
        <v>0</v>
      </c>
      <c r="DR94" s="1820">
        <f t="shared" ca="1" si="122"/>
        <v>0</v>
      </c>
      <c r="DS94" s="1820">
        <f t="shared" ca="1" si="122"/>
        <v>0</v>
      </c>
      <c r="DT94" s="1820">
        <f t="shared" ca="1" si="122"/>
        <v>0</v>
      </c>
      <c r="DU94" s="1820">
        <f t="shared" si="122"/>
        <v>0</v>
      </c>
      <c r="DV94" s="1820">
        <f t="shared" si="122"/>
        <v>0</v>
      </c>
      <c r="DW94" s="1820">
        <f t="shared" si="122"/>
        <v>0</v>
      </c>
      <c r="DX94" s="1820">
        <f t="shared" si="122"/>
        <v>0</v>
      </c>
      <c r="DY94" s="1820">
        <f t="shared" si="122"/>
        <v>0</v>
      </c>
      <c r="DZ94" s="1820">
        <f t="shared" si="122"/>
        <v>0</v>
      </c>
      <c r="EA94" s="1820">
        <f t="shared" si="122"/>
        <v>0</v>
      </c>
      <c r="EB94" s="1820">
        <f t="shared" ref="EB94:FG94" si="123">IF(ISBLANK(EM$22),(EB$90*12)/EB$93,IF(SUM(EB$90:EM$90)&lt;0,0,SUM(EB$90:EM$90)/EB$93))</f>
        <v>0</v>
      </c>
      <c r="EC94" s="1820">
        <f t="shared" si="123"/>
        <v>0</v>
      </c>
      <c r="ED94" s="1820">
        <f t="shared" si="123"/>
        <v>0</v>
      </c>
      <c r="EE94" s="1820">
        <f t="shared" si="123"/>
        <v>0</v>
      </c>
      <c r="EF94" s="1820"/>
      <c r="EG94" s="1820"/>
    </row>
    <row r="95" spans="2:137" outlineLevel="1">
      <c r="B95" s="60" t="s">
        <v>1346</v>
      </c>
      <c r="C95" s="60"/>
      <c r="D95" s="1817">
        <f>NPV(D$92/12,D$90:$EE90,$EE$94)</f>
        <v>0</v>
      </c>
      <c r="E95" s="1817">
        <f>NPV(E$92/12,E$90:$EE90,$EE$94)</f>
        <v>0</v>
      </c>
      <c r="F95" s="1817">
        <f>NPV(F$92/12,F$90:$EE90,$EE$94)</f>
        <v>0</v>
      </c>
      <c r="G95" s="1817">
        <f>NPV(G$92/12,G$90:$EE90,$EE$94)</f>
        <v>0</v>
      </c>
      <c r="H95" s="1817">
        <f>NPV(H$92/12,H$90:$EE90,$EE$94)</f>
        <v>0</v>
      </c>
      <c r="I95" s="1817">
        <f>NPV(I$92/12,I$90:$EE90,$EE$94)</f>
        <v>0</v>
      </c>
      <c r="J95" s="1817">
        <f>NPV(J$92/12,J$90:$EE90,$EE$94)</f>
        <v>0</v>
      </c>
      <c r="K95" s="1817">
        <f>NPV(K$92/12,K$90:$EE90,$EE$94)</f>
        <v>0</v>
      </c>
      <c r="L95" s="1817">
        <f>NPV(L$92/12,L$90:$EE90,$EE$94)</f>
        <v>0</v>
      </c>
      <c r="M95" s="1817">
        <f>NPV(M$92/12,M$90:$EE90,$EE$94)</f>
        <v>0</v>
      </c>
      <c r="N95" s="1817">
        <f>NPV(N$92/12,N$90:$EE90,$EE$94)</f>
        <v>0</v>
      </c>
      <c r="O95" s="1817">
        <f>NPV(O$92/12,O$90:$EE90,$EE$94)</f>
        <v>0</v>
      </c>
      <c r="P95" s="1817">
        <f>NPV(P$92/12,P$90:$EE90,$EE$94)</f>
        <v>0</v>
      </c>
      <c r="Q95" s="1817">
        <f>NPV(Q$92/12,Q$90:$EE90,$EE$94)</f>
        <v>0</v>
      </c>
      <c r="R95" s="1817">
        <f>NPV(R$92/12,R$90:$EE90,$EE$94)</f>
        <v>0</v>
      </c>
      <c r="S95" s="1817">
        <f>NPV(S$92/12,S$90:$EE90,$EE$94)</f>
        <v>0</v>
      </c>
      <c r="T95" s="1817">
        <f>NPV(T$92/12,T$90:$EE90,$EE$94)</f>
        <v>0</v>
      </c>
      <c r="U95" s="1817">
        <f>NPV(U$92/12,U$90:$EE90,$EE$94)</f>
        <v>0</v>
      </c>
      <c r="V95" s="1817">
        <f>NPV(V$92/12,V$90:$EE90,$EE$94)</f>
        <v>0</v>
      </c>
      <c r="W95" s="1817">
        <f>NPV(W$92/12,W$90:$EE90,$EE$94)</f>
        <v>0</v>
      </c>
      <c r="X95" s="1817">
        <f>NPV(X$92/12,X$90:$EE90,$EE$94)</f>
        <v>0</v>
      </c>
      <c r="Y95" s="1817">
        <f>NPV(Y$92/12,Y$90:$EE90,$EE$94)</f>
        <v>0</v>
      </c>
      <c r="Z95" s="1817">
        <f>NPV(Z$92/12,Z$90:$EE90,$EE$94)</f>
        <v>0</v>
      </c>
      <c r="AA95" s="1817">
        <f>NPV(AA$92/12,AA$90:$EE90,$EE$94)</f>
        <v>0</v>
      </c>
      <c r="AB95" s="1817">
        <f>NPV(AB$92/12,AB$90:$EE90,$EE$94)</f>
        <v>0</v>
      </c>
      <c r="AC95" s="1817">
        <f>NPV(AC$92/12,AC$90:$EE90,$EE$94)</f>
        <v>0</v>
      </c>
      <c r="AD95" s="1817">
        <f>NPV(AD$92/12,AD$90:$EE90,$EE$94)</f>
        <v>0</v>
      </c>
      <c r="AE95" s="1817">
        <f>NPV(AE$92/12,AE$90:$EE90,$EE$94)</f>
        <v>0</v>
      </c>
      <c r="AF95" s="1817">
        <f>NPV(AF$92/12,AF$90:$EE90,$EE$94)</f>
        <v>0</v>
      </c>
      <c r="AG95" s="1817">
        <f>NPV(AG$92/12,AG$90:$EE90,$EE$94)</f>
        <v>0</v>
      </c>
      <c r="AH95" s="1817">
        <f>NPV(AH$92/12,AH$90:$EE90,$EE$94)</f>
        <v>0</v>
      </c>
      <c r="AI95" s="1817">
        <f>NPV(AI$92/12,AI$90:$EE90,$EE$94)</f>
        <v>0</v>
      </c>
      <c r="AJ95" s="1817">
        <f>NPV(AJ$92/12,AJ$90:$EE90,$EE$94)</f>
        <v>0</v>
      </c>
      <c r="AK95" s="1817">
        <f>NPV(AK$92/12,AK$90:$EE90,$EE$94)</f>
        <v>0</v>
      </c>
      <c r="AL95" s="1817">
        <f>NPV(AL$92/12,AL$90:$EE90,$EE$94)</f>
        <v>0</v>
      </c>
      <c r="AM95" s="1817">
        <f>NPV(AM$92/12,AM$90:$EE90,$EE$94)</f>
        <v>0</v>
      </c>
      <c r="AN95" s="1817">
        <f>NPV(AN$92/12,AN$90:$EE90,$EE$94)</f>
        <v>0</v>
      </c>
      <c r="AO95" s="1817">
        <f>NPV(AO$92/12,AO$90:$EE90,$EE$94)</f>
        <v>0</v>
      </c>
      <c r="AP95" s="1817">
        <f>NPV(AP$92/12,AP$90:$EE90,$EE$94)</f>
        <v>0</v>
      </c>
      <c r="AQ95" s="1817">
        <f>NPV(AQ$92/12,AQ$90:$EE90,$EE$94)</f>
        <v>0</v>
      </c>
      <c r="AR95" s="1817">
        <f>NPV(AR$92/12,AR$90:$EE90,$EE$94)</f>
        <v>0</v>
      </c>
      <c r="AS95" s="1817">
        <f>NPV(AS$92/12,AS$90:$EE90,$EE$94)</f>
        <v>0</v>
      </c>
      <c r="AT95" s="1817">
        <f>NPV(AT$92/12,AT$90:$EE90,$EE$94)</f>
        <v>0</v>
      </c>
      <c r="AU95" s="1817">
        <f>NPV(AU$92/12,AU$90:$EE90,$EE$94)</f>
        <v>0</v>
      </c>
      <c r="AV95" s="1817">
        <f>NPV(AV$92/12,AV$90:$EE90,$EE$94)</f>
        <v>0</v>
      </c>
      <c r="AW95" s="1817">
        <f>NPV(AW$92/12,AW$90:$EE90,$EE$94)</f>
        <v>0</v>
      </c>
      <c r="AX95" s="1817">
        <f>NPV(AX$92/12,AX$90:$EE90,$EE$94)</f>
        <v>0</v>
      </c>
      <c r="AY95" s="1817">
        <f>NPV(AY$92/12,AY$90:$EE90,$EE$94)</f>
        <v>0</v>
      </c>
      <c r="AZ95" s="1817">
        <f>NPV(AZ$92/12,AZ$90:$EE90,$EE$94)</f>
        <v>0</v>
      </c>
      <c r="BA95" s="1817">
        <f>NPV(BA$92/12,BA$90:$EE90,$EE$94)</f>
        <v>0</v>
      </c>
      <c r="BB95" s="1817">
        <f>NPV(BB$92/12,BB$90:$EE90,$EE$94)</f>
        <v>0</v>
      </c>
      <c r="BC95" s="1817">
        <f>NPV(BC$92/12,BC$90:$EE90,$EE$94)</f>
        <v>0</v>
      </c>
      <c r="BD95" s="1817">
        <f>NPV(BD$92/12,BD$90:$EE90,$EE$94)</f>
        <v>0</v>
      </c>
      <c r="BE95" s="1817">
        <f>NPV(BE$92/12,BE$90:$EE90,$EE$94)</f>
        <v>0</v>
      </c>
      <c r="BF95" s="1817">
        <f>NPV(BF$92/12,BF$90:$EE90,$EE$94)</f>
        <v>0</v>
      </c>
      <c r="BG95" s="1817">
        <f>NPV(BG$92/12,BG$90:$EE90,$EE$94)</f>
        <v>0</v>
      </c>
      <c r="BH95" s="1817">
        <f>NPV(BH$92/12,BH$90:$EE90,$EE$94)</f>
        <v>0</v>
      </c>
      <c r="BI95" s="1817">
        <f>NPV(BI$92/12,BI$90:$EE90,$EE$94)</f>
        <v>0</v>
      </c>
      <c r="BJ95" s="1817">
        <f>NPV(BJ$92/12,BJ$90:$EE90,$EE$94)</f>
        <v>0</v>
      </c>
      <c r="BK95" s="1817">
        <f>NPV(BK$92/12,BK$90:$EE90,$EE$94)</f>
        <v>0</v>
      </c>
      <c r="BL95" s="1817">
        <f>NPV(BL$92/12,BL$90:$EE90,$EE$94)</f>
        <v>0</v>
      </c>
      <c r="BM95" s="1817">
        <f>NPV(BM$92/12,BM$90:$EE90,$EE$94)</f>
        <v>0</v>
      </c>
      <c r="BN95" s="1817">
        <f>NPV(BN$92/12,BN$90:$EE90,$EE$94)</f>
        <v>0</v>
      </c>
      <c r="BO95" s="1817">
        <f>NPV(BO$92/12,BO$90:$EE90,$EE$94)</f>
        <v>0</v>
      </c>
      <c r="BP95" s="1817">
        <f>NPV(BP$92/12,BP$90:$EE90,$EE$94)</f>
        <v>0</v>
      </c>
      <c r="BQ95" s="1817">
        <f>NPV(BQ$92/12,BQ$90:$EE90,$EE$94)</f>
        <v>0</v>
      </c>
      <c r="BR95" s="1817">
        <f>NPV(BR$92/12,BR$90:$EE90,$EE$94)</f>
        <v>0</v>
      </c>
      <c r="BS95" s="1817">
        <f>NPV(BS$92/12,BS$90:$EE90,$EE$94)</f>
        <v>0</v>
      </c>
      <c r="BT95" s="1817">
        <f>NPV(BT$92/12,BT$90:$EE90,$EE$94)</f>
        <v>0</v>
      </c>
      <c r="BU95" s="1817">
        <f>NPV(BU$92/12,BU$90:$EE90,$EE$94)</f>
        <v>0</v>
      </c>
      <c r="BV95" s="1817">
        <f>NPV(BV$92/12,BV$90:$EE90,$EE$94)</f>
        <v>0</v>
      </c>
      <c r="BW95" s="1817">
        <f>NPV(BW$92/12,BW$90:$EE90,$EE$94)</f>
        <v>0</v>
      </c>
      <c r="BX95" s="1817">
        <f>NPV(BX$92/12,BX$90:$EE90,$EE$94)</f>
        <v>0</v>
      </c>
      <c r="BY95" s="1817">
        <f>NPV(BY$92/12,BY$90:$EE90,$EE$94)</f>
        <v>0</v>
      </c>
      <c r="BZ95" s="1817">
        <f>NPV(BZ$92/12,BZ$90:$EE90,$EE$94)</f>
        <v>0</v>
      </c>
      <c r="CA95" s="1817">
        <f>NPV(CA$92/12,CA$90:$EE90,$EE$94)</f>
        <v>0</v>
      </c>
      <c r="CB95" s="1817">
        <f>NPV(CB$92/12,CB$90:$EE90,$EE$94)</f>
        <v>0</v>
      </c>
      <c r="CC95" s="1817">
        <f>NPV(CC$92/12,CC$90:$EE90,$EE$94)</f>
        <v>0</v>
      </c>
      <c r="CD95" s="1817">
        <f>NPV(CD$92/12,CD$90:$EE90,$EE$94)</f>
        <v>0</v>
      </c>
      <c r="CE95" s="1817">
        <f>NPV(CE$92/12,CE$90:$EE90,$EE$94)</f>
        <v>0</v>
      </c>
      <c r="CF95" s="1817">
        <f>NPV(CF$92/12,CF$90:$EE90,$EE$94)</f>
        <v>0</v>
      </c>
      <c r="CG95" s="1817">
        <f>NPV(CG$92/12,CG$90:$EE90,$EE$94)</f>
        <v>0</v>
      </c>
      <c r="CH95" s="1817">
        <f>NPV(CH$92/12,CH$90:$EE90,$EE$94)</f>
        <v>0</v>
      </c>
      <c r="CI95" s="1817">
        <f>NPV(CI$92/12,CI$90:$EE90,$EE$94)</f>
        <v>0</v>
      </c>
      <c r="CJ95" s="1817">
        <f>NPV(CJ$92/12,CJ$90:$EE90,$EE$94)</f>
        <v>0</v>
      </c>
      <c r="CK95" s="1817">
        <f>NPV(CK$92/12,CK$90:$EE90,$EE$94)</f>
        <v>0</v>
      </c>
      <c r="CL95" s="1817">
        <f>NPV(CL$92/12,CL$90:$EE90,$EE$94)</f>
        <v>0</v>
      </c>
      <c r="CM95" s="1817">
        <f>NPV(CM$92/12,CM$90:$EE90,$EE$94)</f>
        <v>0</v>
      </c>
      <c r="CN95" s="1817">
        <f>NPV(CN$92/12,CN$90:$EE90,$EE$94)</f>
        <v>0</v>
      </c>
      <c r="CO95" s="1817">
        <f>NPV(CO$92/12,CO$90:$EE90,$EE$94)</f>
        <v>0</v>
      </c>
      <c r="CP95" s="1817">
        <f>NPV(CP$92/12,CP$90:$EE90,$EE$94)</f>
        <v>0</v>
      </c>
      <c r="CQ95" s="1817">
        <f>NPV(CQ$92/12,CQ$90:$EE90,$EE$94)</f>
        <v>0</v>
      </c>
      <c r="CR95" s="1817">
        <f>NPV(CR$92/12,CR$90:$EE90,$EE$94)</f>
        <v>0</v>
      </c>
      <c r="CS95" s="1817">
        <f>NPV(CS$92/12,CS$90:$EE90,$EE$94)</f>
        <v>0</v>
      </c>
      <c r="CT95" s="1817">
        <f>NPV(CT$92/12,CT$90:$EE90,$EE$94)</f>
        <v>0</v>
      </c>
      <c r="CU95" s="1817">
        <f>NPV(CU$92/12,CU$90:$EE90,$EE$94)</f>
        <v>0</v>
      </c>
      <c r="CV95" s="1817">
        <f>NPV(CV$92/12,CV$90:$EE90,$EE$94)</f>
        <v>0</v>
      </c>
      <c r="CW95" s="1817">
        <f>NPV(CW$92/12,CW$90:$EE90,$EE$94)</f>
        <v>0</v>
      </c>
      <c r="CX95" s="1817">
        <f>NPV(CX$92/12,CX$90:$EE90,$EE$94)</f>
        <v>0</v>
      </c>
      <c r="CY95" s="1817">
        <f>NPV(CY$92/12,CY$90:$EE90,$EE$94)</f>
        <v>0</v>
      </c>
      <c r="CZ95" s="1817">
        <f>NPV(CZ$92/12,CZ$90:$EE90,$EE$94)</f>
        <v>0</v>
      </c>
      <c r="DA95" s="1817">
        <f>NPV(DA$92/12,DA$90:$EE90,$EE$94)</f>
        <v>0</v>
      </c>
      <c r="DB95" s="1817">
        <f>NPV(DB$92/12,DB$90:$EE90,$EE$94)</f>
        <v>0</v>
      </c>
      <c r="DC95" s="1817">
        <f>NPV(DC$92/12,DC$90:$EE90,$EE$94)</f>
        <v>0</v>
      </c>
      <c r="DD95" s="1817">
        <f>NPV(DD$92/12,DD$90:$EE90,$EE$94)</f>
        <v>0</v>
      </c>
      <c r="DE95" s="1817">
        <f>NPV(DE$92/12,DE$90:$EE90,$EE$94)</f>
        <v>0</v>
      </c>
      <c r="DF95" s="1817">
        <f>NPV(DF$92/12,DF$90:$EE90,$EE$94)</f>
        <v>0</v>
      </c>
      <c r="DG95" s="1817">
        <f>NPV(DG$92/12,DG$90:$EE90,$EE$94)</f>
        <v>0</v>
      </c>
      <c r="DH95" s="1817">
        <f>NPV(DH$92/12,DH$90:$EE90,$EE$94)</f>
        <v>0</v>
      </c>
      <c r="DI95" s="1817">
        <f>NPV(DI$92/12,DI$90:$EE90,$EE$94)</f>
        <v>0</v>
      </c>
      <c r="DJ95" s="1817">
        <f>NPV(DJ$92/12,DJ$90:$EE90,$EE$94)</f>
        <v>0</v>
      </c>
      <c r="DK95" s="1817">
        <f>NPV(DK$92/12,DK$90:$EE90,$EE$94)</f>
        <v>0</v>
      </c>
      <c r="DL95" s="1817">
        <f>NPV(DL$92/12,DL$90:$EE90,$EE$94)</f>
        <v>0</v>
      </c>
      <c r="DM95" s="1817">
        <f>NPV(DM$92/12,DM$90:$EE90,$EE$94)</f>
        <v>0</v>
      </c>
      <c r="DN95" s="1817">
        <f>NPV(DN$92/12,DN$90:$EE90,$EE$94)</f>
        <v>0</v>
      </c>
      <c r="DO95" s="1817">
        <f>NPV(DO$92/12,DO$90:$EE90,$EE$94)</f>
        <v>0</v>
      </c>
      <c r="DP95" s="1817">
        <f>NPV(DP$92/12,DP$90:$EE90,$EE$94)</f>
        <v>0</v>
      </c>
      <c r="DQ95" s="1817">
        <f>NPV(DQ$92/12,DQ$90:$EE90,$EE$94)</f>
        <v>0</v>
      </c>
      <c r="DR95" s="1817">
        <f>NPV(DR$92/12,DR$90:$EE90,$EE$94)</f>
        <v>0</v>
      </c>
      <c r="DS95" s="1817">
        <f>NPV(DS$92/12,DS$90:$EE90,$EE$94)</f>
        <v>0</v>
      </c>
      <c r="DT95" s="1817">
        <f>NPV(DT$92/12,DT$90:$EE90,$EE$94)</f>
        <v>0</v>
      </c>
      <c r="DU95" s="1817">
        <f>NPV(DU$92/12,DU$90:$EE90,$EE$94)</f>
        <v>0</v>
      </c>
      <c r="DV95" s="1817">
        <f>NPV(DV$92/12,DV$90:$EE90,$EE$94)</f>
        <v>0</v>
      </c>
      <c r="DW95" s="1817">
        <f>NPV(DW$92/12,DW$90:$EE90,$EE$94)</f>
        <v>0</v>
      </c>
      <c r="DX95" s="1817">
        <f>NPV(DX$92/12,DX$90:$EE90,$EE$94)</f>
        <v>0</v>
      </c>
      <c r="DY95" s="1817">
        <f>NPV(DY$92/12,DY$90:$EE90,$EE$94)</f>
        <v>0</v>
      </c>
      <c r="DZ95" s="1817">
        <f>NPV(DZ$92/12,DZ$90:$EE90,$EE$94)</f>
        <v>0</v>
      </c>
      <c r="EA95" s="1817">
        <f>NPV(EA$92/12,EA$90:$EE90,$EE$94)</f>
        <v>0</v>
      </c>
      <c r="EB95" s="1817">
        <f>NPV(EB$92/12,EB$90:$EE90,$EE$94)</f>
        <v>0</v>
      </c>
      <c r="EC95" s="1817">
        <f>NPV(EC$92/12,EC$90:$EE90,$EE$94)</f>
        <v>0</v>
      </c>
      <c r="ED95" s="1817">
        <f>NPV(ED$92/12,ED$90:$EE90,$EE$94)</f>
        <v>0</v>
      </c>
      <c r="EE95" s="1817">
        <f>NPV(EE$92/12,EE$90:$EE90,$EE$94)</f>
        <v>0</v>
      </c>
      <c r="EF95" s="1817"/>
      <c r="EG95" s="1817"/>
    </row>
    <row r="96" spans="2:137" outlineLevel="1">
      <c r="B96" s="60" t="s">
        <v>1347</v>
      </c>
      <c r="D96" s="1833">
        <f t="shared" ref="D96:AI96" ca="1" si="124">IF(ISBLANK(O$22),(D$90*12)/D$93,IF(SUM(D$90:O$90)&lt;0,0,SUM(D$90:O$90)/D$93))</f>
        <v>0</v>
      </c>
      <c r="E96" s="1833">
        <f t="shared" ca="1" si="124"/>
        <v>0</v>
      </c>
      <c r="F96" s="1833">
        <f t="shared" ca="1" si="124"/>
        <v>0</v>
      </c>
      <c r="G96" s="1833">
        <f t="shared" ca="1" si="124"/>
        <v>0</v>
      </c>
      <c r="H96" s="1833">
        <f t="shared" ca="1" si="124"/>
        <v>0</v>
      </c>
      <c r="I96" s="1833">
        <f t="shared" ca="1" si="124"/>
        <v>0</v>
      </c>
      <c r="J96" s="1833">
        <f t="shared" ca="1" si="124"/>
        <v>0</v>
      </c>
      <c r="K96" s="1833">
        <f t="shared" ca="1" si="124"/>
        <v>0</v>
      </c>
      <c r="L96" s="1833">
        <f t="shared" ca="1" si="124"/>
        <v>0</v>
      </c>
      <c r="M96" s="1833">
        <f t="shared" ca="1" si="124"/>
        <v>0</v>
      </c>
      <c r="N96" s="1833">
        <f t="shared" ca="1" si="124"/>
        <v>0</v>
      </c>
      <c r="O96" s="1833">
        <f t="shared" ca="1" si="124"/>
        <v>0</v>
      </c>
      <c r="P96" s="1833">
        <f t="shared" ca="1" si="124"/>
        <v>0</v>
      </c>
      <c r="Q96" s="1833">
        <f t="shared" ca="1" si="124"/>
        <v>0</v>
      </c>
      <c r="R96" s="1833">
        <f t="shared" ca="1" si="124"/>
        <v>0</v>
      </c>
      <c r="S96" s="1833">
        <f t="shared" ca="1" si="124"/>
        <v>0</v>
      </c>
      <c r="T96" s="1833">
        <f t="shared" ca="1" si="124"/>
        <v>0</v>
      </c>
      <c r="U96" s="1833">
        <f t="shared" ca="1" si="124"/>
        <v>0</v>
      </c>
      <c r="V96" s="1833">
        <f t="shared" ca="1" si="124"/>
        <v>0</v>
      </c>
      <c r="W96" s="1833">
        <f t="shared" ca="1" si="124"/>
        <v>0</v>
      </c>
      <c r="X96" s="1833">
        <f t="shared" ca="1" si="124"/>
        <v>0</v>
      </c>
      <c r="Y96" s="1833">
        <f t="shared" ca="1" si="124"/>
        <v>0</v>
      </c>
      <c r="Z96" s="1833">
        <f t="shared" ca="1" si="124"/>
        <v>0</v>
      </c>
      <c r="AA96" s="1833">
        <f t="shared" ca="1" si="124"/>
        <v>0</v>
      </c>
      <c r="AB96" s="1833">
        <f t="shared" ca="1" si="124"/>
        <v>0</v>
      </c>
      <c r="AC96" s="1833">
        <f t="shared" ca="1" si="124"/>
        <v>0</v>
      </c>
      <c r="AD96" s="1833">
        <f t="shared" ca="1" si="124"/>
        <v>0</v>
      </c>
      <c r="AE96" s="1833">
        <f t="shared" ca="1" si="124"/>
        <v>0</v>
      </c>
      <c r="AF96" s="1833">
        <f t="shared" ca="1" si="124"/>
        <v>0</v>
      </c>
      <c r="AG96" s="1833">
        <f t="shared" ca="1" si="124"/>
        <v>0</v>
      </c>
      <c r="AH96" s="1833">
        <f t="shared" ca="1" si="124"/>
        <v>0</v>
      </c>
      <c r="AI96" s="1833">
        <f t="shared" ca="1" si="124"/>
        <v>0</v>
      </c>
      <c r="AJ96" s="1833">
        <f t="shared" ref="AJ96:BO96" ca="1" si="125">IF(ISBLANK(AU$22),(AJ$90*12)/AJ$93,IF(SUM(AJ$90:AU$90)&lt;0,0,SUM(AJ$90:AU$90)/AJ$93))</f>
        <v>0</v>
      </c>
      <c r="AK96" s="1833">
        <f t="shared" ca="1" si="125"/>
        <v>0</v>
      </c>
      <c r="AL96" s="1833">
        <f t="shared" ca="1" si="125"/>
        <v>0</v>
      </c>
      <c r="AM96" s="1833">
        <f t="shared" ca="1" si="125"/>
        <v>0</v>
      </c>
      <c r="AN96" s="1833">
        <f t="shared" ca="1" si="125"/>
        <v>0</v>
      </c>
      <c r="AO96" s="1833">
        <f t="shared" ca="1" si="125"/>
        <v>0</v>
      </c>
      <c r="AP96" s="1833">
        <f t="shared" ca="1" si="125"/>
        <v>0</v>
      </c>
      <c r="AQ96" s="1833">
        <f t="shared" ca="1" si="125"/>
        <v>0</v>
      </c>
      <c r="AR96" s="1833">
        <f t="shared" ca="1" si="125"/>
        <v>0</v>
      </c>
      <c r="AS96" s="1833">
        <f t="shared" ca="1" si="125"/>
        <v>0</v>
      </c>
      <c r="AT96" s="1833">
        <f t="shared" ca="1" si="125"/>
        <v>0</v>
      </c>
      <c r="AU96" s="1833">
        <f t="shared" ca="1" si="125"/>
        <v>0</v>
      </c>
      <c r="AV96" s="1833">
        <f t="shared" ca="1" si="125"/>
        <v>0</v>
      </c>
      <c r="AW96" s="1833">
        <f t="shared" ca="1" si="125"/>
        <v>0</v>
      </c>
      <c r="AX96" s="1833">
        <f t="shared" ca="1" si="125"/>
        <v>0</v>
      </c>
      <c r="AY96" s="1833">
        <f t="shared" ca="1" si="125"/>
        <v>0</v>
      </c>
      <c r="AZ96" s="1833">
        <f t="shared" ca="1" si="125"/>
        <v>0</v>
      </c>
      <c r="BA96" s="1833">
        <f t="shared" ca="1" si="125"/>
        <v>0</v>
      </c>
      <c r="BB96" s="1833">
        <f t="shared" ca="1" si="125"/>
        <v>0</v>
      </c>
      <c r="BC96" s="1833">
        <f t="shared" ca="1" si="125"/>
        <v>0</v>
      </c>
      <c r="BD96" s="1833">
        <f t="shared" ca="1" si="125"/>
        <v>0</v>
      </c>
      <c r="BE96" s="1833">
        <f t="shared" ca="1" si="125"/>
        <v>0</v>
      </c>
      <c r="BF96" s="1833">
        <f t="shared" ca="1" si="125"/>
        <v>0</v>
      </c>
      <c r="BG96" s="1833">
        <f t="shared" ca="1" si="125"/>
        <v>0</v>
      </c>
      <c r="BH96" s="1833">
        <f t="shared" ca="1" si="125"/>
        <v>0</v>
      </c>
      <c r="BI96" s="1833">
        <f t="shared" ca="1" si="125"/>
        <v>0</v>
      </c>
      <c r="BJ96" s="1833">
        <f t="shared" ca="1" si="125"/>
        <v>0</v>
      </c>
      <c r="BK96" s="1833">
        <f t="shared" ca="1" si="125"/>
        <v>0</v>
      </c>
      <c r="BL96" s="1833">
        <f t="shared" ca="1" si="125"/>
        <v>0</v>
      </c>
      <c r="BM96" s="1833">
        <f t="shared" ca="1" si="125"/>
        <v>0</v>
      </c>
      <c r="BN96" s="1833">
        <f t="shared" ca="1" si="125"/>
        <v>0</v>
      </c>
      <c r="BO96" s="1833">
        <f t="shared" ca="1" si="125"/>
        <v>0</v>
      </c>
      <c r="BP96" s="1833">
        <f t="shared" ref="BP96:CU96" ca="1" si="126">IF(ISBLANK(CA$22),(BP$90*12)/BP$93,IF(SUM(BP$90:CA$90)&lt;0,0,SUM(BP$90:CA$90)/BP$93))</f>
        <v>0</v>
      </c>
      <c r="BQ96" s="1833">
        <f t="shared" ca="1" si="126"/>
        <v>0</v>
      </c>
      <c r="BR96" s="1833">
        <f t="shared" ca="1" si="126"/>
        <v>0</v>
      </c>
      <c r="BS96" s="1833">
        <f t="shared" ca="1" si="126"/>
        <v>0</v>
      </c>
      <c r="BT96" s="1833">
        <f t="shared" ca="1" si="126"/>
        <v>0</v>
      </c>
      <c r="BU96" s="1833">
        <f t="shared" ca="1" si="126"/>
        <v>0</v>
      </c>
      <c r="BV96" s="1833">
        <f t="shared" ca="1" si="126"/>
        <v>0</v>
      </c>
      <c r="BW96" s="1833">
        <f t="shared" ca="1" si="126"/>
        <v>0</v>
      </c>
      <c r="BX96" s="1833">
        <f t="shared" ca="1" si="126"/>
        <v>0</v>
      </c>
      <c r="BY96" s="1833">
        <f t="shared" ca="1" si="126"/>
        <v>0</v>
      </c>
      <c r="BZ96" s="1833">
        <f t="shared" ca="1" si="126"/>
        <v>0</v>
      </c>
      <c r="CA96" s="1833">
        <f t="shared" ca="1" si="126"/>
        <v>0</v>
      </c>
      <c r="CB96" s="1833">
        <f t="shared" ca="1" si="126"/>
        <v>0</v>
      </c>
      <c r="CC96" s="1833">
        <f t="shared" ca="1" si="126"/>
        <v>0</v>
      </c>
      <c r="CD96" s="1833">
        <f t="shared" ca="1" si="126"/>
        <v>0</v>
      </c>
      <c r="CE96" s="1833">
        <f t="shared" ca="1" si="126"/>
        <v>0</v>
      </c>
      <c r="CF96" s="1833">
        <f t="shared" ca="1" si="126"/>
        <v>0</v>
      </c>
      <c r="CG96" s="1833">
        <f t="shared" ca="1" si="126"/>
        <v>0</v>
      </c>
      <c r="CH96" s="1833">
        <f t="shared" ca="1" si="126"/>
        <v>0</v>
      </c>
      <c r="CI96" s="1833">
        <f t="shared" ca="1" si="126"/>
        <v>0</v>
      </c>
      <c r="CJ96" s="1833">
        <f t="shared" ca="1" si="126"/>
        <v>0</v>
      </c>
      <c r="CK96" s="1833">
        <f t="shared" ca="1" si="126"/>
        <v>0</v>
      </c>
      <c r="CL96" s="1833">
        <f t="shared" ca="1" si="126"/>
        <v>0</v>
      </c>
      <c r="CM96" s="1833">
        <f t="shared" ca="1" si="126"/>
        <v>0</v>
      </c>
      <c r="CN96" s="1833">
        <f t="shared" ca="1" si="126"/>
        <v>0</v>
      </c>
      <c r="CO96" s="1833">
        <f t="shared" ca="1" si="126"/>
        <v>0</v>
      </c>
      <c r="CP96" s="1833">
        <f t="shared" ca="1" si="126"/>
        <v>0</v>
      </c>
      <c r="CQ96" s="1833">
        <f t="shared" ca="1" si="126"/>
        <v>0</v>
      </c>
      <c r="CR96" s="1833">
        <f t="shared" ca="1" si="126"/>
        <v>0</v>
      </c>
      <c r="CS96" s="1833">
        <f t="shared" ca="1" si="126"/>
        <v>0</v>
      </c>
      <c r="CT96" s="1833">
        <f t="shared" ca="1" si="126"/>
        <v>0</v>
      </c>
      <c r="CU96" s="1833">
        <f t="shared" ca="1" si="126"/>
        <v>0</v>
      </c>
      <c r="CV96" s="1833">
        <f t="shared" ref="CV96:EA96" ca="1" si="127">IF(ISBLANK(DG$22),(CV$90*12)/CV$93,IF(SUM(CV$90:DG$90)&lt;0,0,SUM(CV$90:DG$90)/CV$93))</f>
        <v>0</v>
      </c>
      <c r="CW96" s="1833">
        <f t="shared" ca="1" si="127"/>
        <v>0</v>
      </c>
      <c r="CX96" s="1833">
        <f t="shared" ca="1" si="127"/>
        <v>0</v>
      </c>
      <c r="CY96" s="1833">
        <f t="shared" ca="1" si="127"/>
        <v>0</v>
      </c>
      <c r="CZ96" s="1833">
        <f t="shared" ca="1" si="127"/>
        <v>0</v>
      </c>
      <c r="DA96" s="1833">
        <f t="shared" ca="1" si="127"/>
        <v>0</v>
      </c>
      <c r="DB96" s="1833">
        <f t="shared" ca="1" si="127"/>
        <v>0</v>
      </c>
      <c r="DC96" s="1833">
        <f t="shared" ca="1" si="127"/>
        <v>0</v>
      </c>
      <c r="DD96" s="1833">
        <f t="shared" ca="1" si="127"/>
        <v>0</v>
      </c>
      <c r="DE96" s="1833">
        <f t="shared" ca="1" si="127"/>
        <v>0</v>
      </c>
      <c r="DF96" s="1833">
        <f t="shared" ca="1" si="127"/>
        <v>0</v>
      </c>
      <c r="DG96" s="1833">
        <f t="shared" ca="1" si="127"/>
        <v>0</v>
      </c>
      <c r="DH96" s="1833">
        <f t="shared" ca="1" si="127"/>
        <v>0</v>
      </c>
      <c r="DI96" s="1833">
        <f t="shared" ca="1" si="127"/>
        <v>0</v>
      </c>
      <c r="DJ96" s="1833">
        <f t="shared" ca="1" si="127"/>
        <v>0</v>
      </c>
      <c r="DK96" s="1833">
        <f t="shared" ca="1" si="127"/>
        <v>0</v>
      </c>
      <c r="DL96" s="1833">
        <f t="shared" ca="1" si="127"/>
        <v>0</v>
      </c>
      <c r="DM96" s="1833">
        <f t="shared" ca="1" si="127"/>
        <v>0</v>
      </c>
      <c r="DN96" s="1833">
        <f t="shared" ca="1" si="127"/>
        <v>0</v>
      </c>
      <c r="DO96" s="1833">
        <f t="shared" ca="1" si="127"/>
        <v>0</v>
      </c>
      <c r="DP96" s="1833">
        <f t="shared" ca="1" si="127"/>
        <v>0</v>
      </c>
      <c r="DQ96" s="1833">
        <f t="shared" ca="1" si="127"/>
        <v>0</v>
      </c>
      <c r="DR96" s="1833">
        <f t="shared" ca="1" si="127"/>
        <v>0</v>
      </c>
      <c r="DS96" s="1833">
        <f t="shared" ca="1" si="127"/>
        <v>0</v>
      </c>
      <c r="DT96" s="1833">
        <f t="shared" ca="1" si="127"/>
        <v>0</v>
      </c>
      <c r="DU96" s="1833">
        <f t="shared" si="127"/>
        <v>0</v>
      </c>
      <c r="DV96" s="1833">
        <f t="shared" si="127"/>
        <v>0</v>
      </c>
      <c r="DW96" s="1833">
        <f t="shared" si="127"/>
        <v>0</v>
      </c>
      <c r="DX96" s="1833">
        <f t="shared" si="127"/>
        <v>0</v>
      </c>
      <c r="DY96" s="1833">
        <f t="shared" si="127"/>
        <v>0</v>
      </c>
      <c r="DZ96" s="1833">
        <f t="shared" si="127"/>
        <v>0</v>
      </c>
      <c r="EA96" s="1833">
        <f t="shared" si="127"/>
        <v>0</v>
      </c>
      <c r="EB96" s="1833">
        <f t="shared" ref="EB96:FG96" si="128">IF(ISBLANK(EM$22),(EB$90*12)/EB$93,IF(SUM(EB$90:EM$90)&lt;0,0,SUM(EB$90:EM$90)/EB$93))</f>
        <v>0</v>
      </c>
      <c r="EC96" s="1833">
        <f t="shared" si="128"/>
        <v>0</v>
      </c>
      <c r="ED96" s="1833">
        <f t="shared" si="128"/>
        <v>0</v>
      </c>
      <c r="EE96" s="1833">
        <f t="shared" si="128"/>
        <v>0</v>
      </c>
      <c r="EF96" s="1833"/>
      <c r="EG96" s="1833"/>
    </row>
    <row r="97" spans="2:137" outlineLevel="1">
      <c r="B97" s="60"/>
      <c r="D97" s="1833"/>
      <c r="E97" s="1833"/>
      <c r="F97" s="1833"/>
      <c r="G97" s="1833"/>
      <c r="H97" s="1833"/>
      <c r="I97" s="1833"/>
      <c r="J97" s="1833"/>
      <c r="K97" s="1833"/>
      <c r="L97" s="1833"/>
      <c r="M97" s="1833"/>
      <c r="N97" s="1833"/>
      <c r="O97" s="1833"/>
      <c r="P97" s="1833"/>
      <c r="Q97" s="1833"/>
      <c r="R97" s="1833"/>
      <c r="S97" s="1833"/>
      <c r="T97" s="1833"/>
      <c r="U97" s="1833"/>
      <c r="V97" s="1833"/>
      <c r="W97" s="1833"/>
      <c r="X97" s="1833"/>
      <c r="Y97" s="1833"/>
      <c r="Z97" s="1833"/>
      <c r="AA97" s="1833"/>
      <c r="AB97" s="1833"/>
      <c r="AC97" s="1833"/>
      <c r="AD97" s="1833"/>
      <c r="AE97" s="1833"/>
      <c r="AF97" s="1833"/>
      <c r="AG97" s="1833"/>
      <c r="AH97" s="1833"/>
      <c r="AI97" s="1833"/>
      <c r="AJ97" s="1833"/>
      <c r="AK97" s="1833"/>
      <c r="AL97" s="1833"/>
      <c r="AM97" s="1833"/>
      <c r="AN97" s="1833"/>
      <c r="AO97" s="1833"/>
      <c r="AP97" s="1833"/>
      <c r="AQ97" s="1833"/>
      <c r="AR97" s="1833"/>
      <c r="AS97" s="1833"/>
      <c r="AT97" s="1833"/>
      <c r="AU97" s="1833"/>
      <c r="AV97" s="1833"/>
      <c r="AW97" s="1833"/>
      <c r="AX97" s="1833"/>
      <c r="AY97" s="1833"/>
      <c r="AZ97" s="1833"/>
      <c r="BA97" s="1833"/>
      <c r="BB97" s="1833"/>
      <c r="BC97" s="1833"/>
      <c r="BD97" s="1833"/>
      <c r="BE97" s="1833"/>
      <c r="BF97" s="1833"/>
      <c r="BG97" s="1833"/>
      <c r="BH97" s="1833"/>
      <c r="BI97" s="1833"/>
      <c r="BJ97" s="1833"/>
      <c r="BK97" s="1833"/>
      <c r="BL97" s="1833"/>
      <c r="BM97" s="1833"/>
      <c r="BN97" s="1833"/>
      <c r="BO97" s="1833"/>
      <c r="BP97" s="1833"/>
      <c r="BQ97" s="1833"/>
      <c r="BR97" s="1833"/>
      <c r="BS97" s="1833"/>
      <c r="BT97" s="1833"/>
      <c r="BU97" s="1833"/>
      <c r="BV97" s="1833"/>
      <c r="BW97" s="1833"/>
      <c r="BX97" s="1833"/>
      <c r="BY97" s="1833"/>
      <c r="BZ97" s="1833"/>
      <c r="CA97" s="1833"/>
      <c r="CB97" s="1833"/>
      <c r="CC97" s="1833"/>
      <c r="CD97" s="1833"/>
      <c r="CE97" s="1833"/>
      <c r="CF97" s="1833"/>
      <c r="CG97" s="1833"/>
      <c r="CH97" s="1833"/>
      <c r="CI97" s="1833"/>
      <c r="CJ97" s="1833"/>
      <c r="CK97" s="1833"/>
      <c r="CL97" s="1833"/>
      <c r="CM97" s="1833"/>
      <c r="CN97" s="1833"/>
      <c r="CO97" s="1833"/>
      <c r="CP97" s="1833"/>
      <c r="CQ97" s="1833"/>
      <c r="CR97" s="1833"/>
      <c r="CS97" s="1833"/>
      <c r="CT97" s="1833"/>
      <c r="CU97" s="1833"/>
      <c r="CV97" s="1833"/>
      <c r="CW97" s="1833"/>
      <c r="CX97" s="1833"/>
      <c r="CY97" s="1833"/>
      <c r="CZ97" s="1833"/>
      <c r="DA97" s="1833"/>
      <c r="DB97" s="1833"/>
      <c r="DC97" s="1833"/>
      <c r="DD97" s="1833"/>
      <c r="DE97" s="1833"/>
      <c r="DF97" s="1833"/>
      <c r="DG97" s="1833"/>
      <c r="DH97" s="1833"/>
      <c r="DI97" s="1833"/>
      <c r="DJ97" s="1833"/>
      <c r="DK97" s="1833"/>
      <c r="DL97" s="1833"/>
      <c r="DM97" s="1833"/>
      <c r="DN97" s="1833"/>
      <c r="DO97" s="1833"/>
      <c r="DP97" s="1833"/>
      <c r="DQ97" s="1833"/>
      <c r="DR97" s="1833"/>
      <c r="DS97" s="1833"/>
      <c r="DT97" s="1833"/>
      <c r="DU97" s="1833"/>
      <c r="DV97" s="1833"/>
      <c r="DW97" s="1833"/>
      <c r="DX97" s="1833"/>
      <c r="DY97" s="1833"/>
      <c r="DZ97" s="1833"/>
      <c r="EA97" s="1833"/>
      <c r="EB97" s="1833"/>
      <c r="EC97" s="1833"/>
      <c r="ED97" s="1833"/>
      <c r="EE97" s="1833"/>
      <c r="EF97" s="1833"/>
      <c r="EG97" s="1833"/>
    </row>
    <row r="98" spans="2:137" outlineLevel="1">
      <c r="B98" s="60" t="s">
        <v>1348</v>
      </c>
      <c r="D98" s="1833">
        <f t="shared" ref="D98:AI98" ca="1" si="129">D95+D27</f>
        <v>-3307.0062744620423</v>
      </c>
      <c r="E98" s="1833">
        <f t="shared" ca="1" si="129"/>
        <v>-3252.964660082559</v>
      </c>
      <c r="F98" s="1833">
        <f t="shared" ca="1" si="129"/>
        <v>-3198.4726989165797</v>
      </c>
      <c r="G98" s="1833">
        <f t="shared" ca="1" si="129"/>
        <v>-3143.5266380742178</v>
      </c>
      <c r="H98" s="1833">
        <f t="shared" ca="1" si="129"/>
        <v>-3088.1226933915018</v>
      </c>
      <c r="I98" s="1833">
        <f t="shared" ca="1" si="129"/>
        <v>-3032.2570491697634</v>
      </c>
      <c r="J98" s="1833">
        <f t="shared" ca="1" si="129"/>
        <v>-2975.9258579128445</v>
      </c>
      <c r="K98" s="1833">
        <f t="shared" ca="1" si="129"/>
        <v>-2919.125240062117</v>
      </c>
      <c r="L98" s="1833">
        <f t="shared" ca="1" si="129"/>
        <v>-2861.8512837293015</v>
      </c>
      <c r="M98" s="1833">
        <f t="shared" ca="1" si="129"/>
        <v>-2804.1000444270448</v>
      </c>
      <c r="N98" s="1833">
        <f t="shared" ca="1" si="129"/>
        <v>-2745.8675447972696</v>
      </c>
      <c r="O98" s="1833">
        <f t="shared" ca="1" si="129"/>
        <v>-2687.149774337247</v>
      </c>
      <c r="P98" s="1833">
        <f t="shared" ca="1" si="129"/>
        <v>-2627.9426891233902</v>
      </c>
      <c r="Q98" s="1833">
        <f t="shared" ca="1" si="129"/>
        <v>-2566.6102115327517</v>
      </c>
      <c r="R98" s="1833">
        <f t="shared" ca="1" si="129"/>
        <v>-2504.766629962191</v>
      </c>
      <c r="S98" s="1833">
        <f t="shared" ca="1" si="129"/>
        <v>-2442.407685211876</v>
      </c>
      <c r="T98" s="1833">
        <f t="shared" ca="1" si="129"/>
        <v>-2379.5290825886423</v>
      </c>
      <c r="U98" s="1833">
        <f t="shared" ca="1" si="129"/>
        <v>-2316.1264916102145</v>
      </c>
      <c r="V98" s="1833">
        <f t="shared" ca="1" si="129"/>
        <v>-2252.1955457069657</v>
      </c>
      <c r="W98" s="1833">
        <f t="shared" ca="1" si="129"/>
        <v>-2187.7318419211906</v>
      </c>
      <c r="X98" s="1833">
        <f t="shared" ca="1" si="129"/>
        <v>-2122.7309406038671</v>
      </c>
      <c r="Y98" s="1833">
        <f t="shared" ca="1" si="129"/>
        <v>-2057.1883651088992</v>
      </c>
      <c r="Z98" s="1833">
        <f t="shared" ca="1" si="129"/>
        <v>-1991.0996014848065</v>
      </c>
      <c r="AA98" s="1833">
        <f t="shared" ca="1" si="129"/>
        <v>-1924.4600981638466</v>
      </c>
      <c r="AB98" s="1833">
        <f t="shared" ca="1" si="129"/>
        <v>-1857.2652656485452</v>
      </c>
      <c r="AC98" s="1833">
        <f t="shared" ca="1" si="129"/>
        <v>-1787.8458361956154</v>
      </c>
      <c r="AD98" s="1833">
        <f t="shared" ca="1" si="129"/>
        <v>-1717.8479114972447</v>
      </c>
      <c r="AE98" s="1833">
        <f t="shared" ca="1" si="129"/>
        <v>-1647.2666707597207</v>
      </c>
      <c r="AF98" s="1833">
        <f t="shared" ca="1" si="129"/>
        <v>-1576.0972530160509</v>
      </c>
      <c r="AG98" s="1833">
        <f t="shared" ca="1" si="129"/>
        <v>-1504.334756791184</v>
      </c>
      <c r="AH98" s="1833">
        <f t="shared" ca="1" si="129"/>
        <v>-1431.9742397644432</v>
      </c>
      <c r="AI98" s="1833">
        <f t="shared" ca="1" si="129"/>
        <v>-1359.0107184291462</v>
      </c>
      <c r="AJ98" s="1833">
        <f t="shared" ref="AJ98:BO98" ca="1" si="130">AJ95+AJ27</f>
        <v>-1285.4391677493879</v>
      </c>
      <c r="AK98" s="1833">
        <f t="shared" ca="1" si="130"/>
        <v>-1211.2545208139654</v>
      </c>
      <c r="AL98" s="1833">
        <f t="shared" ca="1" si="130"/>
        <v>-1136.4516684874141</v>
      </c>
      <c r="AM98" s="1833">
        <f t="shared" ca="1" si="130"/>
        <v>-1061.0254590581417</v>
      </c>
      <c r="AN98" s="1833">
        <f t="shared" ca="1" si="130"/>
        <v>-994.15078559497454</v>
      </c>
      <c r="AO98" s="1833">
        <f t="shared" ca="1" si="130"/>
        <v>-914.39099944593931</v>
      </c>
      <c r="AP98" s="1833">
        <f t="shared" ca="1" si="130"/>
        <v>-834.08286476712954</v>
      </c>
      <c r="AQ98" s="1833">
        <f t="shared" ca="1" si="130"/>
        <v>-753.22261166240287</v>
      </c>
      <c r="AR98" s="1833">
        <f t="shared" ca="1" si="130"/>
        <v>-671.80644431758139</v>
      </c>
      <c r="AS98" s="1833">
        <f t="shared" ca="1" si="130"/>
        <v>-589.83054082226408</v>
      </c>
      <c r="AT98" s="1833">
        <f t="shared" ca="1" si="130"/>
        <v>-507.29105299041652</v>
      </c>
      <c r="AU98" s="1833">
        <f t="shared" ca="1" si="130"/>
        <v>-424.18410617972501</v>
      </c>
      <c r="AV98" s="1833">
        <f t="shared" ca="1" si="130"/>
        <v>-340.50579910970998</v>
      </c>
      <c r="AW98" s="1833">
        <f t="shared" ca="1" si="130"/>
        <v>-256.25220367858861</v>
      </c>
      <c r="AX98" s="1833">
        <f t="shared" ca="1" si="130"/>
        <v>-171.41936477887828</v>
      </c>
      <c r="AY98" s="1833">
        <f t="shared" ca="1" si="130"/>
        <v>-86.003300111732443</v>
      </c>
      <c r="AZ98" s="1833">
        <f t="shared" ca="1" si="130"/>
        <v>0</v>
      </c>
      <c r="BA98" s="1833">
        <f t="shared" ca="1" si="130"/>
        <v>0</v>
      </c>
      <c r="BB98" s="1833">
        <f t="shared" ca="1" si="130"/>
        <v>0</v>
      </c>
      <c r="BC98" s="1833">
        <f t="shared" ca="1" si="130"/>
        <v>0</v>
      </c>
      <c r="BD98" s="1833">
        <f t="shared" ca="1" si="130"/>
        <v>0</v>
      </c>
      <c r="BE98" s="1833">
        <f t="shared" ca="1" si="130"/>
        <v>0</v>
      </c>
      <c r="BF98" s="1833">
        <f t="shared" ca="1" si="130"/>
        <v>0</v>
      </c>
      <c r="BG98" s="1833">
        <f t="shared" ca="1" si="130"/>
        <v>0</v>
      </c>
      <c r="BH98" s="1833">
        <f t="shared" ca="1" si="130"/>
        <v>0</v>
      </c>
      <c r="BI98" s="1833">
        <f t="shared" ca="1" si="130"/>
        <v>0</v>
      </c>
      <c r="BJ98" s="1833">
        <f t="shared" ca="1" si="130"/>
        <v>0</v>
      </c>
      <c r="BK98" s="1833">
        <f t="shared" ca="1" si="130"/>
        <v>0</v>
      </c>
      <c r="BL98" s="1833">
        <f t="shared" ca="1" si="130"/>
        <v>0</v>
      </c>
      <c r="BM98" s="1833">
        <f t="shared" ca="1" si="130"/>
        <v>0</v>
      </c>
      <c r="BN98" s="1833">
        <f t="shared" ca="1" si="130"/>
        <v>0</v>
      </c>
      <c r="BO98" s="1833">
        <f t="shared" ca="1" si="130"/>
        <v>0</v>
      </c>
      <c r="BP98" s="1833">
        <f t="shared" ref="BP98:CU98" ca="1" si="131">BP95+BP27</f>
        <v>0</v>
      </c>
      <c r="BQ98" s="1833">
        <f t="shared" ca="1" si="131"/>
        <v>0</v>
      </c>
      <c r="BR98" s="1833">
        <f t="shared" ca="1" si="131"/>
        <v>0</v>
      </c>
      <c r="BS98" s="1833">
        <f t="shared" ca="1" si="131"/>
        <v>0</v>
      </c>
      <c r="BT98" s="1833">
        <f t="shared" ca="1" si="131"/>
        <v>0</v>
      </c>
      <c r="BU98" s="1833">
        <f t="shared" ca="1" si="131"/>
        <v>0</v>
      </c>
      <c r="BV98" s="1833">
        <f t="shared" ca="1" si="131"/>
        <v>0</v>
      </c>
      <c r="BW98" s="1833">
        <f t="shared" ca="1" si="131"/>
        <v>0</v>
      </c>
      <c r="BX98" s="1833">
        <f t="shared" ca="1" si="131"/>
        <v>0</v>
      </c>
      <c r="BY98" s="1833">
        <f t="shared" ca="1" si="131"/>
        <v>0</v>
      </c>
      <c r="BZ98" s="1833">
        <f t="shared" ca="1" si="131"/>
        <v>0</v>
      </c>
      <c r="CA98" s="1833">
        <f t="shared" ca="1" si="131"/>
        <v>0</v>
      </c>
      <c r="CB98" s="1833">
        <f t="shared" ca="1" si="131"/>
        <v>0</v>
      </c>
      <c r="CC98" s="1833">
        <f t="shared" ca="1" si="131"/>
        <v>0</v>
      </c>
      <c r="CD98" s="1833">
        <f t="shared" ca="1" si="131"/>
        <v>0</v>
      </c>
      <c r="CE98" s="1833">
        <f t="shared" ca="1" si="131"/>
        <v>0</v>
      </c>
      <c r="CF98" s="1833">
        <f t="shared" ca="1" si="131"/>
        <v>0</v>
      </c>
      <c r="CG98" s="1833">
        <f t="shared" ca="1" si="131"/>
        <v>0</v>
      </c>
      <c r="CH98" s="1833">
        <f t="shared" ca="1" si="131"/>
        <v>0</v>
      </c>
      <c r="CI98" s="1833">
        <f t="shared" ca="1" si="131"/>
        <v>0</v>
      </c>
      <c r="CJ98" s="1833">
        <f t="shared" ca="1" si="131"/>
        <v>0</v>
      </c>
      <c r="CK98" s="1833">
        <f t="shared" ca="1" si="131"/>
        <v>0</v>
      </c>
      <c r="CL98" s="1833">
        <f t="shared" ca="1" si="131"/>
        <v>0</v>
      </c>
      <c r="CM98" s="1833">
        <f t="shared" ca="1" si="131"/>
        <v>0</v>
      </c>
      <c r="CN98" s="1833">
        <f t="shared" ca="1" si="131"/>
        <v>0</v>
      </c>
      <c r="CO98" s="1833">
        <f t="shared" ca="1" si="131"/>
        <v>0</v>
      </c>
      <c r="CP98" s="1833">
        <f t="shared" ca="1" si="131"/>
        <v>0</v>
      </c>
      <c r="CQ98" s="1833">
        <f t="shared" ca="1" si="131"/>
        <v>0</v>
      </c>
      <c r="CR98" s="1833">
        <f t="shared" ca="1" si="131"/>
        <v>0</v>
      </c>
      <c r="CS98" s="1833">
        <f t="shared" ca="1" si="131"/>
        <v>0</v>
      </c>
      <c r="CT98" s="1833">
        <f t="shared" ca="1" si="131"/>
        <v>0</v>
      </c>
      <c r="CU98" s="1833">
        <f t="shared" ca="1" si="131"/>
        <v>0</v>
      </c>
      <c r="CV98" s="1833">
        <f t="shared" ref="CV98:EE98" ca="1" si="132">CV95+CV27</f>
        <v>0</v>
      </c>
      <c r="CW98" s="1833">
        <f t="shared" ca="1" si="132"/>
        <v>0</v>
      </c>
      <c r="CX98" s="1833">
        <f t="shared" ca="1" si="132"/>
        <v>0</v>
      </c>
      <c r="CY98" s="1833">
        <f t="shared" ca="1" si="132"/>
        <v>0</v>
      </c>
      <c r="CZ98" s="1833">
        <f t="shared" ca="1" si="132"/>
        <v>0</v>
      </c>
      <c r="DA98" s="1833">
        <f t="shared" ca="1" si="132"/>
        <v>0</v>
      </c>
      <c r="DB98" s="1833">
        <f t="shared" ca="1" si="132"/>
        <v>0</v>
      </c>
      <c r="DC98" s="1833">
        <f t="shared" ca="1" si="132"/>
        <v>0</v>
      </c>
      <c r="DD98" s="1833">
        <f t="shared" ca="1" si="132"/>
        <v>0</v>
      </c>
      <c r="DE98" s="1833">
        <f t="shared" ca="1" si="132"/>
        <v>0</v>
      </c>
      <c r="DF98" s="1833">
        <f t="shared" ca="1" si="132"/>
        <v>0</v>
      </c>
      <c r="DG98" s="1833">
        <f t="shared" ca="1" si="132"/>
        <v>0</v>
      </c>
      <c r="DH98" s="1833">
        <f t="shared" ca="1" si="132"/>
        <v>0</v>
      </c>
      <c r="DI98" s="1833">
        <f t="shared" ca="1" si="132"/>
        <v>0</v>
      </c>
      <c r="DJ98" s="1833">
        <f t="shared" ca="1" si="132"/>
        <v>0</v>
      </c>
      <c r="DK98" s="1833">
        <f t="shared" ca="1" si="132"/>
        <v>0</v>
      </c>
      <c r="DL98" s="1833">
        <f t="shared" ca="1" si="132"/>
        <v>0</v>
      </c>
      <c r="DM98" s="1833">
        <f t="shared" ca="1" si="132"/>
        <v>0</v>
      </c>
      <c r="DN98" s="1833">
        <f t="shared" ca="1" si="132"/>
        <v>0</v>
      </c>
      <c r="DO98" s="1833">
        <f t="shared" ca="1" si="132"/>
        <v>0</v>
      </c>
      <c r="DP98" s="1833">
        <f t="shared" ca="1" si="132"/>
        <v>0</v>
      </c>
      <c r="DQ98" s="1833">
        <f t="shared" ca="1" si="132"/>
        <v>0</v>
      </c>
      <c r="DR98" s="1833">
        <f t="shared" ca="1" si="132"/>
        <v>0</v>
      </c>
      <c r="DS98" s="1833">
        <f t="shared" ca="1" si="132"/>
        <v>0</v>
      </c>
      <c r="DT98" s="1833">
        <f t="shared" ca="1" si="132"/>
        <v>0</v>
      </c>
      <c r="DU98" s="1833">
        <f t="shared" ca="1" si="132"/>
        <v>0</v>
      </c>
      <c r="DV98" s="1833">
        <f t="shared" ca="1" si="132"/>
        <v>0</v>
      </c>
      <c r="DW98" s="1833">
        <f t="shared" ca="1" si="132"/>
        <v>0</v>
      </c>
      <c r="DX98" s="1833">
        <f t="shared" ca="1" si="132"/>
        <v>0</v>
      </c>
      <c r="DY98" s="1833">
        <f t="shared" ca="1" si="132"/>
        <v>0</v>
      </c>
      <c r="DZ98" s="1833">
        <f t="shared" ca="1" si="132"/>
        <v>0</v>
      </c>
      <c r="EA98" s="1833">
        <f t="shared" ca="1" si="132"/>
        <v>0</v>
      </c>
      <c r="EB98" s="1833">
        <f t="shared" ca="1" si="132"/>
        <v>0</v>
      </c>
      <c r="EC98" s="1833">
        <f t="shared" ca="1" si="132"/>
        <v>0</v>
      </c>
      <c r="ED98" s="1833">
        <f t="shared" ca="1" si="132"/>
        <v>0</v>
      </c>
      <c r="EE98" s="1833">
        <f t="shared" ca="1" si="132"/>
        <v>0</v>
      </c>
      <c r="EF98" s="1833"/>
      <c r="EG98" s="1833"/>
    </row>
    <row r="99" spans="2:137" outlineLevel="1">
      <c r="B99" s="60" t="s">
        <v>1349</v>
      </c>
      <c r="D99" s="1833">
        <f t="shared" ref="D99:AI99" ca="1" si="133">D96+D28</f>
        <v>0</v>
      </c>
      <c r="E99" s="1833">
        <f t="shared" ca="1" si="133"/>
        <v>0</v>
      </c>
      <c r="F99" s="1833">
        <f t="shared" ca="1" si="133"/>
        <v>0</v>
      </c>
      <c r="G99" s="1833">
        <f t="shared" ca="1" si="133"/>
        <v>0</v>
      </c>
      <c r="H99" s="1833">
        <f t="shared" ca="1" si="133"/>
        <v>0</v>
      </c>
      <c r="I99" s="1833">
        <f t="shared" ca="1" si="133"/>
        <v>0</v>
      </c>
      <c r="J99" s="1833">
        <f t="shared" ca="1" si="133"/>
        <v>0</v>
      </c>
      <c r="K99" s="1833">
        <f t="shared" ca="1" si="133"/>
        <v>0</v>
      </c>
      <c r="L99" s="1833">
        <f t="shared" ca="1" si="133"/>
        <v>0</v>
      </c>
      <c r="M99" s="1833">
        <f t="shared" ca="1" si="133"/>
        <v>0</v>
      </c>
      <c r="N99" s="1833">
        <f t="shared" ca="1" si="133"/>
        <v>0</v>
      </c>
      <c r="O99" s="1833">
        <f t="shared" ca="1" si="133"/>
        <v>0</v>
      </c>
      <c r="P99" s="1833">
        <f t="shared" ca="1" si="133"/>
        <v>0</v>
      </c>
      <c r="Q99" s="1833">
        <f t="shared" ca="1" si="133"/>
        <v>0</v>
      </c>
      <c r="R99" s="1833">
        <f t="shared" ca="1" si="133"/>
        <v>0</v>
      </c>
      <c r="S99" s="1833">
        <f t="shared" ca="1" si="133"/>
        <v>0</v>
      </c>
      <c r="T99" s="1833">
        <f t="shared" ca="1" si="133"/>
        <v>0</v>
      </c>
      <c r="U99" s="1833">
        <f t="shared" ca="1" si="133"/>
        <v>0</v>
      </c>
      <c r="V99" s="1833">
        <f t="shared" ca="1" si="133"/>
        <v>0</v>
      </c>
      <c r="W99" s="1833">
        <f t="shared" ca="1" si="133"/>
        <v>0</v>
      </c>
      <c r="X99" s="1833">
        <f t="shared" ca="1" si="133"/>
        <v>0</v>
      </c>
      <c r="Y99" s="1833">
        <f t="shared" ca="1" si="133"/>
        <v>0</v>
      </c>
      <c r="Z99" s="1833">
        <f t="shared" ca="1" si="133"/>
        <v>0</v>
      </c>
      <c r="AA99" s="1833">
        <f t="shared" ca="1" si="133"/>
        <v>0</v>
      </c>
      <c r="AB99" s="1833">
        <f t="shared" ca="1" si="133"/>
        <v>0</v>
      </c>
      <c r="AC99" s="1833">
        <f t="shared" ca="1" si="133"/>
        <v>0</v>
      </c>
      <c r="AD99" s="1833">
        <f t="shared" ca="1" si="133"/>
        <v>0</v>
      </c>
      <c r="AE99" s="1833">
        <f t="shared" ca="1" si="133"/>
        <v>0</v>
      </c>
      <c r="AF99" s="1833">
        <f t="shared" ca="1" si="133"/>
        <v>0</v>
      </c>
      <c r="AG99" s="1833">
        <f t="shared" ca="1" si="133"/>
        <v>0</v>
      </c>
      <c r="AH99" s="1833">
        <f t="shared" ca="1" si="133"/>
        <v>0</v>
      </c>
      <c r="AI99" s="1833">
        <f t="shared" ca="1" si="133"/>
        <v>0</v>
      </c>
      <c r="AJ99" s="1833">
        <f t="shared" ref="AJ99:BO99" ca="1" si="134">AJ96+AJ28</f>
        <v>0</v>
      </c>
      <c r="AK99" s="1833">
        <f t="shared" ca="1" si="134"/>
        <v>0</v>
      </c>
      <c r="AL99" s="1833">
        <f t="shared" ca="1" si="134"/>
        <v>0</v>
      </c>
      <c r="AM99" s="1833">
        <f t="shared" ca="1" si="134"/>
        <v>0</v>
      </c>
      <c r="AN99" s="1833">
        <f t="shared" ca="1" si="134"/>
        <v>0</v>
      </c>
      <c r="AO99" s="1833">
        <f t="shared" ca="1" si="134"/>
        <v>0</v>
      </c>
      <c r="AP99" s="1833">
        <f t="shared" ca="1" si="134"/>
        <v>0</v>
      </c>
      <c r="AQ99" s="1833">
        <f t="shared" ca="1" si="134"/>
        <v>0</v>
      </c>
      <c r="AR99" s="1833">
        <f t="shared" ca="1" si="134"/>
        <v>0</v>
      </c>
      <c r="AS99" s="1833">
        <f t="shared" ca="1" si="134"/>
        <v>0</v>
      </c>
      <c r="AT99" s="1833">
        <f t="shared" ca="1" si="134"/>
        <v>0</v>
      </c>
      <c r="AU99" s="1833">
        <f t="shared" ca="1" si="134"/>
        <v>0</v>
      </c>
      <c r="AV99" s="1833">
        <f t="shared" ca="1" si="134"/>
        <v>0</v>
      </c>
      <c r="AW99" s="1833">
        <f t="shared" ca="1" si="134"/>
        <v>0</v>
      </c>
      <c r="AX99" s="1833">
        <f t="shared" ca="1" si="134"/>
        <v>0</v>
      </c>
      <c r="AY99" s="1833">
        <f t="shared" ca="1" si="134"/>
        <v>0</v>
      </c>
      <c r="AZ99" s="1833">
        <f t="shared" ca="1" si="134"/>
        <v>0</v>
      </c>
      <c r="BA99" s="1833">
        <f t="shared" ca="1" si="134"/>
        <v>0</v>
      </c>
      <c r="BB99" s="1833">
        <f t="shared" ca="1" si="134"/>
        <v>0</v>
      </c>
      <c r="BC99" s="1833">
        <f t="shared" ca="1" si="134"/>
        <v>0</v>
      </c>
      <c r="BD99" s="1833">
        <f t="shared" ca="1" si="134"/>
        <v>0</v>
      </c>
      <c r="BE99" s="1833">
        <f t="shared" ca="1" si="134"/>
        <v>0</v>
      </c>
      <c r="BF99" s="1833">
        <f t="shared" ca="1" si="134"/>
        <v>0</v>
      </c>
      <c r="BG99" s="1833">
        <f t="shared" ca="1" si="134"/>
        <v>0</v>
      </c>
      <c r="BH99" s="1833">
        <f t="shared" ca="1" si="134"/>
        <v>0</v>
      </c>
      <c r="BI99" s="1833">
        <f t="shared" ca="1" si="134"/>
        <v>0</v>
      </c>
      <c r="BJ99" s="1833">
        <f t="shared" ca="1" si="134"/>
        <v>0</v>
      </c>
      <c r="BK99" s="1833">
        <f t="shared" ca="1" si="134"/>
        <v>0</v>
      </c>
      <c r="BL99" s="1833">
        <f t="shared" ca="1" si="134"/>
        <v>0</v>
      </c>
      <c r="BM99" s="1833">
        <f t="shared" ca="1" si="134"/>
        <v>0</v>
      </c>
      <c r="BN99" s="1833">
        <f t="shared" ca="1" si="134"/>
        <v>0</v>
      </c>
      <c r="BO99" s="1833">
        <f t="shared" ca="1" si="134"/>
        <v>0</v>
      </c>
      <c r="BP99" s="1833">
        <f t="shared" ref="BP99:CU99" ca="1" si="135">BP96+BP28</f>
        <v>0</v>
      </c>
      <c r="BQ99" s="1833">
        <f t="shared" ca="1" si="135"/>
        <v>0</v>
      </c>
      <c r="BR99" s="1833">
        <f t="shared" ca="1" si="135"/>
        <v>0</v>
      </c>
      <c r="BS99" s="1833">
        <f t="shared" ca="1" si="135"/>
        <v>0</v>
      </c>
      <c r="BT99" s="1833">
        <f t="shared" ca="1" si="135"/>
        <v>0</v>
      </c>
      <c r="BU99" s="1833">
        <f t="shared" ca="1" si="135"/>
        <v>0</v>
      </c>
      <c r="BV99" s="1833">
        <f t="shared" ca="1" si="135"/>
        <v>0</v>
      </c>
      <c r="BW99" s="1833">
        <f t="shared" ca="1" si="135"/>
        <v>0</v>
      </c>
      <c r="BX99" s="1833">
        <f t="shared" ca="1" si="135"/>
        <v>0</v>
      </c>
      <c r="BY99" s="1833">
        <f t="shared" ca="1" si="135"/>
        <v>0</v>
      </c>
      <c r="BZ99" s="1833">
        <f t="shared" ca="1" si="135"/>
        <v>0</v>
      </c>
      <c r="CA99" s="1833">
        <f t="shared" ca="1" si="135"/>
        <v>0</v>
      </c>
      <c r="CB99" s="1833">
        <f t="shared" ca="1" si="135"/>
        <v>0</v>
      </c>
      <c r="CC99" s="1833">
        <f t="shared" ca="1" si="135"/>
        <v>0</v>
      </c>
      <c r="CD99" s="1833">
        <f t="shared" ca="1" si="135"/>
        <v>0</v>
      </c>
      <c r="CE99" s="1833">
        <f t="shared" ca="1" si="135"/>
        <v>0</v>
      </c>
      <c r="CF99" s="1833">
        <f t="shared" ca="1" si="135"/>
        <v>0</v>
      </c>
      <c r="CG99" s="1833">
        <f t="shared" ca="1" si="135"/>
        <v>0</v>
      </c>
      <c r="CH99" s="1833">
        <f t="shared" ca="1" si="135"/>
        <v>0</v>
      </c>
      <c r="CI99" s="1833">
        <f t="shared" ca="1" si="135"/>
        <v>0</v>
      </c>
      <c r="CJ99" s="1833">
        <f t="shared" ca="1" si="135"/>
        <v>0</v>
      </c>
      <c r="CK99" s="1833">
        <f t="shared" ca="1" si="135"/>
        <v>0</v>
      </c>
      <c r="CL99" s="1833">
        <f t="shared" ca="1" si="135"/>
        <v>0</v>
      </c>
      <c r="CM99" s="1833">
        <f t="shared" ca="1" si="135"/>
        <v>0</v>
      </c>
      <c r="CN99" s="1833">
        <f t="shared" ca="1" si="135"/>
        <v>0</v>
      </c>
      <c r="CO99" s="1833">
        <f t="shared" ca="1" si="135"/>
        <v>0</v>
      </c>
      <c r="CP99" s="1833">
        <f t="shared" ca="1" si="135"/>
        <v>0</v>
      </c>
      <c r="CQ99" s="1833">
        <f t="shared" ca="1" si="135"/>
        <v>0</v>
      </c>
      <c r="CR99" s="1833">
        <f t="shared" ca="1" si="135"/>
        <v>0</v>
      </c>
      <c r="CS99" s="1833">
        <f t="shared" ca="1" si="135"/>
        <v>0</v>
      </c>
      <c r="CT99" s="1833">
        <f t="shared" ca="1" si="135"/>
        <v>0</v>
      </c>
      <c r="CU99" s="1833">
        <f t="shared" ca="1" si="135"/>
        <v>0</v>
      </c>
      <c r="CV99" s="1833">
        <f t="shared" ref="CV99:EE99" ca="1" si="136">CV96+CV28</f>
        <v>0</v>
      </c>
      <c r="CW99" s="1833">
        <f t="shared" ca="1" si="136"/>
        <v>0</v>
      </c>
      <c r="CX99" s="1833">
        <f t="shared" ca="1" si="136"/>
        <v>0</v>
      </c>
      <c r="CY99" s="1833">
        <f t="shared" ca="1" si="136"/>
        <v>0</v>
      </c>
      <c r="CZ99" s="1833">
        <f t="shared" ca="1" si="136"/>
        <v>0</v>
      </c>
      <c r="DA99" s="1833">
        <f t="shared" ca="1" si="136"/>
        <v>0</v>
      </c>
      <c r="DB99" s="1833">
        <f t="shared" ca="1" si="136"/>
        <v>0</v>
      </c>
      <c r="DC99" s="1833">
        <f t="shared" ca="1" si="136"/>
        <v>0</v>
      </c>
      <c r="DD99" s="1833">
        <f t="shared" ca="1" si="136"/>
        <v>0</v>
      </c>
      <c r="DE99" s="1833">
        <f t="shared" ca="1" si="136"/>
        <v>0</v>
      </c>
      <c r="DF99" s="1833">
        <f t="shared" ca="1" si="136"/>
        <v>0</v>
      </c>
      <c r="DG99" s="1833">
        <f t="shared" ca="1" si="136"/>
        <v>0</v>
      </c>
      <c r="DH99" s="1833">
        <f t="shared" ca="1" si="136"/>
        <v>0</v>
      </c>
      <c r="DI99" s="1833">
        <f t="shared" ca="1" si="136"/>
        <v>0</v>
      </c>
      <c r="DJ99" s="1833">
        <f t="shared" ca="1" si="136"/>
        <v>0</v>
      </c>
      <c r="DK99" s="1833">
        <f t="shared" ca="1" si="136"/>
        <v>0</v>
      </c>
      <c r="DL99" s="1833">
        <f t="shared" ca="1" si="136"/>
        <v>0</v>
      </c>
      <c r="DM99" s="1833">
        <f t="shared" ca="1" si="136"/>
        <v>0</v>
      </c>
      <c r="DN99" s="1833">
        <f t="shared" ca="1" si="136"/>
        <v>0</v>
      </c>
      <c r="DO99" s="1833">
        <f t="shared" ca="1" si="136"/>
        <v>0</v>
      </c>
      <c r="DP99" s="1833">
        <f t="shared" ca="1" si="136"/>
        <v>0</v>
      </c>
      <c r="DQ99" s="1833">
        <f t="shared" ca="1" si="136"/>
        <v>0</v>
      </c>
      <c r="DR99" s="1833">
        <f t="shared" ca="1" si="136"/>
        <v>0</v>
      </c>
      <c r="DS99" s="1833">
        <f t="shared" ca="1" si="136"/>
        <v>0</v>
      </c>
      <c r="DT99" s="1833">
        <f t="shared" ca="1" si="136"/>
        <v>0</v>
      </c>
      <c r="DU99" s="1833" t="e">
        <f t="shared" ca="1" si="136"/>
        <v>#DIV/0!</v>
      </c>
      <c r="DV99" s="1833" t="e">
        <f t="shared" ca="1" si="136"/>
        <v>#DIV/0!</v>
      </c>
      <c r="DW99" s="1833" t="e">
        <f t="shared" ca="1" si="136"/>
        <v>#DIV/0!</v>
      </c>
      <c r="DX99" s="1833" t="e">
        <f t="shared" ca="1" si="136"/>
        <v>#DIV/0!</v>
      </c>
      <c r="DY99" s="1833" t="e">
        <f t="shared" ca="1" si="136"/>
        <v>#DIV/0!</v>
      </c>
      <c r="DZ99" s="1833" t="e">
        <f t="shared" ca="1" si="136"/>
        <v>#DIV/0!</v>
      </c>
      <c r="EA99" s="1833" t="e">
        <f t="shared" ca="1" si="136"/>
        <v>#DIV/0!</v>
      </c>
      <c r="EB99" s="1833" t="e">
        <f t="shared" ca="1" si="136"/>
        <v>#DIV/0!</v>
      </c>
      <c r="EC99" s="1833" t="e">
        <f t="shared" ca="1" si="136"/>
        <v>#DIV/0!</v>
      </c>
      <c r="ED99" s="1833" t="e">
        <f t="shared" ca="1" si="136"/>
        <v>#DIV/0!</v>
      </c>
      <c r="EE99" s="1833" t="e">
        <f t="shared" ca="1" si="136"/>
        <v>#DIV/0!</v>
      </c>
      <c r="EF99" s="1833"/>
      <c r="EG99" s="1833"/>
    </row>
    <row r="100" spans="2:137" outlineLevel="1">
      <c r="B100" s="60"/>
      <c r="D100" s="1833"/>
      <c r="E100" s="1833"/>
      <c r="F100" s="1833"/>
      <c r="G100" s="1833"/>
      <c r="H100" s="1833"/>
      <c r="I100" s="1833"/>
      <c r="J100" s="1833"/>
      <c r="K100" s="1833"/>
      <c r="L100" s="1833"/>
      <c r="M100" s="1833"/>
      <c r="N100" s="1833"/>
      <c r="O100" s="1833"/>
      <c r="P100" s="1833"/>
      <c r="Q100" s="1833"/>
      <c r="R100" s="1833"/>
      <c r="S100" s="1833"/>
      <c r="T100" s="1833"/>
      <c r="U100" s="1833"/>
      <c r="V100" s="1833"/>
      <c r="W100" s="1833"/>
      <c r="X100" s="1833"/>
      <c r="Y100" s="1833"/>
      <c r="Z100" s="1833"/>
      <c r="AA100" s="1833"/>
      <c r="AB100" s="1833"/>
      <c r="AC100" s="1833"/>
      <c r="AD100" s="1833"/>
      <c r="AE100" s="1833"/>
      <c r="AF100" s="1833"/>
      <c r="AG100" s="1833"/>
      <c r="AH100" s="1833"/>
      <c r="AI100" s="1833"/>
      <c r="AJ100" s="1833"/>
      <c r="AK100" s="1833"/>
      <c r="AL100" s="1833"/>
      <c r="AM100" s="1833"/>
      <c r="AN100" s="1833"/>
      <c r="AO100" s="1833"/>
      <c r="AP100" s="1833"/>
      <c r="AQ100" s="1833"/>
      <c r="AR100" s="1833"/>
      <c r="AS100" s="1833"/>
      <c r="AT100" s="1833"/>
      <c r="AU100" s="1833"/>
      <c r="AV100" s="1833"/>
      <c r="AW100" s="1833"/>
      <c r="AX100" s="1833"/>
      <c r="AY100" s="1833"/>
      <c r="AZ100" s="1833"/>
      <c r="BA100" s="1833"/>
      <c r="BB100" s="1833"/>
      <c r="BC100" s="1833"/>
      <c r="BD100" s="1833"/>
      <c r="BE100" s="1833"/>
      <c r="BF100" s="1833"/>
      <c r="BG100" s="1833"/>
      <c r="BH100" s="1833"/>
      <c r="BI100" s="1833"/>
      <c r="BJ100" s="1833"/>
      <c r="BK100" s="1833"/>
      <c r="BL100" s="1833"/>
      <c r="BM100" s="1833"/>
      <c r="BN100" s="1833"/>
      <c r="BO100" s="1833"/>
      <c r="BP100" s="1833"/>
      <c r="BQ100" s="1833"/>
      <c r="BR100" s="1833"/>
      <c r="BS100" s="1833"/>
      <c r="BT100" s="1833"/>
      <c r="BU100" s="1833"/>
      <c r="BV100" s="1833"/>
      <c r="BW100" s="1833"/>
      <c r="BX100" s="1833"/>
      <c r="BY100" s="1833"/>
      <c r="BZ100" s="1833"/>
      <c r="CA100" s="1833"/>
      <c r="CB100" s="1833"/>
      <c r="CC100" s="1833"/>
      <c r="CD100" s="1833"/>
      <c r="CE100" s="1833"/>
      <c r="CF100" s="1833"/>
      <c r="CG100" s="1833"/>
      <c r="CH100" s="1833"/>
      <c r="CI100" s="1833"/>
      <c r="CJ100" s="1833"/>
      <c r="CK100" s="1833"/>
      <c r="CL100" s="1833"/>
      <c r="CM100" s="1833"/>
      <c r="CN100" s="1833"/>
      <c r="CO100" s="1833"/>
      <c r="CP100" s="1833"/>
      <c r="CQ100" s="1833"/>
      <c r="CR100" s="1833"/>
      <c r="CS100" s="1833"/>
      <c r="CT100" s="1833"/>
      <c r="CU100" s="1833"/>
      <c r="CV100" s="1833"/>
      <c r="CW100" s="1833"/>
      <c r="CX100" s="1833"/>
      <c r="CY100" s="1833"/>
      <c r="CZ100" s="1833"/>
      <c r="DA100" s="1833"/>
      <c r="DB100" s="1833"/>
      <c r="DC100" s="1833"/>
      <c r="DD100" s="1833"/>
      <c r="DE100" s="1833"/>
      <c r="DF100" s="1833"/>
      <c r="DG100" s="1833"/>
      <c r="DH100" s="1833"/>
      <c r="DI100" s="1833"/>
      <c r="DJ100" s="1833"/>
      <c r="DK100" s="1833"/>
      <c r="DL100" s="1833"/>
      <c r="DM100" s="1833"/>
      <c r="DN100" s="1833"/>
      <c r="DO100" s="1833"/>
      <c r="DP100" s="1833"/>
      <c r="DQ100" s="1833"/>
      <c r="DR100" s="1833"/>
      <c r="DS100" s="1833"/>
      <c r="DT100" s="1833"/>
      <c r="DU100" s="1833"/>
      <c r="DV100" s="1833"/>
      <c r="DW100" s="1833"/>
      <c r="DX100" s="1833"/>
      <c r="DY100" s="1833"/>
      <c r="DZ100" s="1833"/>
      <c r="EA100" s="1833"/>
      <c r="EB100" s="1833"/>
      <c r="EC100" s="1833"/>
      <c r="ED100" s="1833"/>
      <c r="EE100" s="1833"/>
      <c r="EF100" s="1833"/>
      <c r="EG100" s="1833"/>
    </row>
    <row r="101" spans="2:137">
      <c r="B101" s="60" t="s">
        <v>1350</v>
      </c>
      <c r="O101" s="391">
        <v>1</v>
      </c>
      <c r="P101" s="391">
        <f t="shared" ref="P101:Y101" si="137">O101+1</f>
        <v>2</v>
      </c>
      <c r="Q101" s="391">
        <f t="shared" si="137"/>
        <v>3</v>
      </c>
      <c r="R101" s="391">
        <f t="shared" si="137"/>
        <v>4</v>
      </c>
      <c r="S101" s="391">
        <f t="shared" si="137"/>
        <v>5</v>
      </c>
      <c r="T101" s="391">
        <f t="shared" si="137"/>
        <v>6</v>
      </c>
      <c r="U101" s="391">
        <f t="shared" si="137"/>
        <v>7</v>
      </c>
      <c r="V101" s="391">
        <f t="shared" si="137"/>
        <v>8</v>
      </c>
      <c r="W101" s="391">
        <f t="shared" si="137"/>
        <v>9</v>
      </c>
      <c r="X101" s="391">
        <f t="shared" si="137"/>
        <v>10</v>
      </c>
      <c r="Y101" s="391">
        <f t="shared" si="137"/>
        <v>11</v>
      </c>
    </row>
    <row r="102" spans="2:137" ht="15.5" customHeight="1">
      <c r="D102" s="2165" t="s">
        <v>1351</v>
      </c>
      <c r="E102" s="2100"/>
      <c r="F102" s="2100"/>
      <c r="G102" s="2100"/>
      <c r="H102" s="2100"/>
      <c r="I102" s="2100"/>
      <c r="J102" s="2100"/>
      <c r="K102" s="2100"/>
      <c r="L102" s="2100"/>
      <c r="M102" s="2100"/>
      <c r="O102" s="2169" t="s">
        <v>1352</v>
      </c>
      <c r="P102" s="2100"/>
      <c r="Q102" s="2100"/>
      <c r="R102" s="2100"/>
      <c r="S102" s="2100"/>
      <c r="T102" s="2100"/>
      <c r="U102" s="2100"/>
      <c r="V102" s="2100"/>
      <c r="W102" s="2100"/>
      <c r="X102" s="2100"/>
    </row>
    <row r="103" spans="2:137">
      <c r="D103" s="1839" t="str">
        <f t="shared" ref="D103:M103" si="138">"FY"&amp;YEAR(D104)+1</f>
        <v>FY2026</v>
      </c>
      <c r="E103" s="1839" t="str">
        <f t="shared" si="138"/>
        <v>FY2027</v>
      </c>
      <c r="F103" s="1839" t="str">
        <f t="shared" si="138"/>
        <v>FY2028</v>
      </c>
      <c r="G103" s="1839" t="str">
        <f t="shared" si="138"/>
        <v>FY2029</v>
      </c>
      <c r="H103" s="1839" t="str">
        <f t="shared" si="138"/>
        <v>FY2030</v>
      </c>
      <c r="I103" s="1839" t="str">
        <f t="shared" si="138"/>
        <v>FY2031</v>
      </c>
      <c r="J103" s="1839" t="str">
        <f t="shared" si="138"/>
        <v>FY2032</v>
      </c>
      <c r="K103" s="1839" t="str">
        <f t="shared" si="138"/>
        <v>FY2033</v>
      </c>
      <c r="L103" s="1839" t="str">
        <f t="shared" si="138"/>
        <v>FY2034</v>
      </c>
      <c r="M103" s="1839" t="str">
        <f t="shared" si="138"/>
        <v>FY2035</v>
      </c>
      <c r="O103" s="1839" t="str">
        <f t="shared" ref="O103:Y103" si="139">"YTD"&amp;YEAR(O104)+1</f>
        <v>YTD2027</v>
      </c>
      <c r="P103" s="1839" t="str">
        <f t="shared" si="139"/>
        <v>YTD2028</v>
      </c>
      <c r="Q103" s="1839" t="str">
        <f t="shared" si="139"/>
        <v>YTD2029</v>
      </c>
      <c r="R103" s="1839" t="str">
        <f t="shared" si="139"/>
        <v>YTD2030</v>
      </c>
      <c r="S103" s="1839" t="str">
        <f t="shared" si="139"/>
        <v>YTD2031</v>
      </c>
      <c r="T103" s="1839" t="str">
        <f t="shared" si="139"/>
        <v>YTD2032</v>
      </c>
      <c r="U103" s="1839" t="str">
        <f t="shared" si="139"/>
        <v>YTD2033</v>
      </c>
      <c r="V103" s="1839" t="str">
        <f t="shared" si="139"/>
        <v>YTD2034</v>
      </c>
      <c r="W103" s="1839" t="str">
        <f t="shared" si="139"/>
        <v>YTD2035</v>
      </c>
      <c r="X103" s="1839" t="str">
        <f t="shared" si="139"/>
        <v>YTD2036</v>
      </c>
      <c r="Y103" s="1839" t="str">
        <f t="shared" si="139"/>
        <v>YTD2037</v>
      </c>
    </row>
    <row r="104" spans="2:137">
      <c r="D104" s="413">
        <f>IF(MONTH(D16)&gt;6,DATE(YEAR(D16),8,),DATE(YEAR(D16)-1,8,))</f>
        <v>45869</v>
      </c>
      <c r="E104" s="413">
        <f t="shared" ref="E104:M104" si="140">EDATE(D104,12)</f>
        <v>46234</v>
      </c>
      <c r="F104" s="413">
        <f t="shared" si="140"/>
        <v>46599</v>
      </c>
      <c r="G104" s="413">
        <f t="shared" si="140"/>
        <v>46965</v>
      </c>
      <c r="H104" s="413">
        <f t="shared" si="140"/>
        <v>47330</v>
      </c>
      <c r="I104" s="413">
        <f t="shared" si="140"/>
        <v>47695</v>
      </c>
      <c r="J104" s="413">
        <f t="shared" si="140"/>
        <v>48060</v>
      </c>
      <c r="K104" s="413">
        <f t="shared" si="140"/>
        <v>48426</v>
      </c>
      <c r="L104" s="413">
        <f t="shared" si="140"/>
        <v>48791</v>
      </c>
      <c r="M104" s="413">
        <f t="shared" si="140"/>
        <v>49156</v>
      </c>
      <c r="O104" s="413">
        <f>D16</f>
        <v>46142</v>
      </c>
      <c r="P104" s="413">
        <f t="shared" ref="P104:Y104" si="141">EOMONTH(O104,12)</f>
        <v>46507</v>
      </c>
      <c r="Q104" s="413">
        <f t="shared" si="141"/>
        <v>46873</v>
      </c>
      <c r="R104" s="413">
        <f t="shared" si="141"/>
        <v>47238</v>
      </c>
      <c r="S104" s="413">
        <f t="shared" si="141"/>
        <v>47603</v>
      </c>
      <c r="T104" s="413">
        <f t="shared" si="141"/>
        <v>47968</v>
      </c>
      <c r="U104" s="413">
        <f t="shared" si="141"/>
        <v>48334</v>
      </c>
      <c r="V104" s="413">
        <f t="shared" si="141"/>
        <v>48699</v>
      </c>
      <c r="W104" s="413">
        <f t="shared" si="141"/>
        <v>49064</v>
      </c>
      <c r="X104" s="413">
        <f t="shared" si="141"/>
        <v>49429</v>
      </c>
      <c r="Y104" s="413">
        <f t="shared" si="141"/>
        <v>49795</v>
      </c>
    </row>
    <row r="105" spans="2:137">
      <c r="B105" t="s">
        <v>1315</v>
      </c>
      <c r="D105" s="925">
        <f>D25</f>
        <v>0</v>
      </c>
      <c r="E105" s="925">
        <f>HLOOKUP(E$104,$D$16:$DS$95,10,FALSE)</f>
        <v>0</v>
      </c>
      <c r="F105" s="925">
        <f t="shared" ref="F105:M105" si="142">HLOOKUP(F$104,$D$16:$DS$27,10,FALSE)</f>
        <v>0</v>
      </c>
      <c r="G105" s="925">
        <f t="shared" si="142"/>
        <v>0</v>
      </c>
      <c r="H105" s="925">
        <f t="shared" si="142"/>
        <v>0</v>
      </c>
      <c r="I105" s="925">
        <f t="shared" si="142"/>
        <v>0</v>
      </c>
      <c r="J105" s="925">
        <f t="shared" si="142"/>
        <v>0</v>
      </c>
      <c r="K105" s="925">
        <f t="shared" si="142"/>
        <v>0</v>
      </c>
      <c r="L105" s="925">
        <f t="shared" si="142"/>
        <v>0</v>
      </c>
      <c r="M105" s="925">
        <f t="shared" si="142"/>
        <v>0</v>
      </c>
      <c r="O105" s="925">
        <f t="shared" ref="O105:X105" si="143">HLOOKUP(O$104,$D$16:$DS$27,10,FALSE)</f>
        <v>0</v>
      </c>
      <c r="P105" s="925">
        <f t="shared" si="143"/>
        <v>0</v>
      </c>
      <c r="Q105" s="925">
        <f t="shared" si="143"/>
        <v>0</v>
      </c>
      <c r="R105" s="925">
        <f t="shared" si="143"/>
        <v>0</v>
      </c>
      <c r="S105" s="925">
        <f t="shared" si="143"/>
        <v>0</v>
      </c>
      <c r="T105" s="925">
        <f t="shared" si="143"/>
        <v>0</v>
      </c>
      <c r="U105" s="925">
        <f t="shared" si="143"/>
        <v>0</v>
      </c>
      <c r="V105" s="925">
        <f t="shared" si="143"/>
        <v>0</v>
      </c>
      <c r="W105" s="925">
        <f t="shared" si="143"/>
        <v>0</v>
      </c>
      <c r="X105" s="925">
        <f t="shared" si="143"/>
        <v>0</v>
      </c>
      <c r="Y105" s="925">
        <f>HLOOKUP(Y$104,$D$16:$EE$27,10,FALSE)</f>
        <v>0</v>
      </c>
    </row>
    <row r="106" spans="2:137">
      <c r="B106" t="s">
        <v>1353</v>
      </c>
      <c r="D106" s="1791">
        <f t="shared" ref="D106:M106" si="144">SUMIFS($D$28:$DS$28,$D$16:$DS$16,EOMONTH(D$104,0))</f>
        <v>0</v>
      </c>
      <c r="E106" s="1791">
        <f t="shared" ca="1" si="144"/>
        <v>0</v>
      </c>
      <c r="F106" s="1791">
        <f t="shared" ca="1" si="144"/>
        <v>0</v>
      </c>
      <c r="G106" s="1791">
        <f t="shared" ca="1" si="144"/>
        <v>0</v>
      </c>
      <c r="H106" s="1791">
        <f t="shared" ca="1" si="144"/>
        <v>0</v>
      </c>
      <c r="I106" s="1791">
        <f t="shared" ca="1" si="144"/>
        <v>0</v>
      </c>
      <c r="J106" s="1791">
        <f t="shared" ca="1" si="144"/>
        <v>0</v>
      </c>
      <c r="K106" s="1791">
        <f t="shared" ca="1" si="144"/>
        <v>0</v>
      </c>
      <c r="L106" s="1791">
        <f t="shared" ca="1" si="144"/>
        <v>0</v>
      </c>
      <c r="M106" s="1791">
        <f t="shared" ca="1" si="144"/>
        <v>0</v>
      </c>
      <c r="O106" s="1791">
        <f t="shared" ref="O106:Y106" ca="1" si="145">SUMIFS($D$28:$EE$28,$D$16:$EE$16,EOMONTH(O$104,0))</f>
        <v>0</v>
      </c>
      <c r="P106" s="1791">
        <f t="shared" ca="1" si="145"/>
        <v>0</v>
      </c>
      <c r="Q106" s="1791">
        <f t="shared" ca="1" si="145"/>
        <v>0</v>
      </c>
      <c r="R106" s="1791">
        <f t="shared" ca="1" si="145"/>
        <v>0</v>
      </c>
      <c r="S106" s="1791">
        <f t="shared" ca="1" si="145"/>
        <v>0</v>
      </c>
      <c r="T106" s="1791">
        <f t="shared" ca="1" si="145"/>
        <v>0</v>
      </c>
      <c r="U106" s="1791">
        <f t="shared" ca="1" si="145"/>
        <v>0</v>
      </c>
      <c r="V106" s="1791">
        <f t="shared" ca="1" si="145"/>
        <v>0</v>
      </c>
      <c r="W106" s="1791">
        <f t="shared" ca="1" si="145"/>
        <v>0</v>
      </c>
      <c r="X106" s="1791">
        <f t="shared" ca="1" si="145"/>
        <v>0</v>
      </c>
      <c r="Y106" s="1791">
        <f t="shared" ca="1" si="145"/>
        <v>0</v>
      </c>
    </row>
    <row r="107" spans="2:137">
      <c r="B107" s="60" t="s">
        <v>1354</v>
      </c>
      <c r="D107" s="1635">
        <f t="shared" ref="D107:M107" si="146">SUBTOTAL(9,D106:D106)</f>
        <v>0</v>
      </c>
      <c r="E107" s="1635">
        <f t="shared" ca="1" si="146"/>
        <v>0</v>
      </c>
      <c r="F107" s="1635">
        <f t="shared" ca="1" si="146"/>
        <v>0</v>
      </c>
      <c r="G107" s="1635">
        <f t="shared" ca="1" si="146"/>
        <v>0</v>
      </c>
      <c r="H107" s="1635">
        <f t="shared" ca="1" si="146"/>
        <v>0</v>
      </c>
      <c r="I107" s="1635">
        <f t="shared" ca="1" si="146"/>
        <v>0</v>
      </c>
      <c r="J107" s="1635">
        <f t="shared" ca="1" si="146"/>
        <v>0</v>
      </c>
      <c r="K107" s="1635">
        <f t="shared" ca="1" si="146"/>
        <v>0</v>
      </c>
      <c r="L107" s="1635">
        <f t="shared" ca="1" si="146"/>
        <v>0</v>
      </c>
      <c r="M107" s="1635">
        <f t="shared" ca="1" si="146"/>
        <v>0</v>
      </c>
      <c r="O107" s="1635">
        <f t="shared" ref="O107:Y107" ca="1" si="147">SUBTOTAL(9,O106:O106)</f>
        <v>0</v>
      </c>
      <c r="P107" s="1635">
        <f t="shared" ca="1" si="147"/>
        <v>0</v>
      </c>
      <c r="Q107" s="1635">
        <f t="shared" ca="1" si="147"/>
        <v>0</v>
      </c>
      <c r="R107" s="1635">
        <f t="shared" ca="1" si="147"/>
        <v>0</v>
      </c>
      <c r="S107" s="1635">
        <f t="shared" ca="1" si="147"/>
        <v>0</v>
      </c>
      <c r="T107" s="1635">
        <f t="shared" ca="1" si="147"/>
        <v>0</v>
      </c>
      <c r="U107" s="1635">
        <f t="shared" ca="1" si="147"/>
        <v>0</v>
      </c>
      <c r="V107" s="1635">
        <f t="shared" ca="1" si="147"/>
        <v>0</v>
      </c>
      <c r="W107" s="1635">
        <f t="shared" ca="1" si="147"/>
        <v>0</v>
      </c>
      <c r="X107" s="1635">
        <f t="shared" ca="1" si="147"/>
        <v>0</v>
      </c>
      <c r="Y107" s="1635">
        <f t="shared" ca="1" si="147"/>
        <v>0</v>
      </c>
    </row>
    <row r="110" spans="2:137">
      <c r="B110" s="60" t="s">
        <v>1355</v>
      </c>
    </row>
    <row r="111" spans="2:137">
      <c r="D111" s="2169" t="s">
        <v>1356</v>
      </c>
      <c r="E111" s="2100"/>
      <c r="F111" s="2100"/>
      <c r="G111" s="2100"/>
      <c r="H111" s="2100"/>
      <c r="I111" s="2100"/>
      <c r="J111" s="2100"/>
      <c r="K111" s="2100"/>
      <c r="L111" s="2100"/>
      <c r="M111" s="2100"/>
      <c r="O111" s="2169" t="s">
        <v>1357</v>
      </c>
      <c r="P111" s="2100"/>
      <c r="Q111" s="2100"/>
      <c r="R111" s="2100"/>
      <c r="S111" s="2100"/>
      <c r="T111" s="2100"/>
      <c r="U111" s="2100"/>
      <c r="V111" s="2100"/>
      <c r="W111" s="2100"/>
      <c r="X111" s="2100"/>
    </row>
    <row r="112" spans="2:137">
      <c r="D112" s="1839" t="str">
        <f t="shared" ref="D112:M112" si="148">D103</f>
        <v>FY2026</v>
      </c>
      <c r="E112" s="1839" t="str">
        <f t="shared" si="148"/>
        <v>FY2027</v>
      </c>
      <c r="F112" s="1839" t="str">
        <f t="shared" si="148"/>
        <v>FY2028</v>
      </c>
      <c r="G112" s="1839" t="str">
        <f t="shared" si="148"/>
        <v>FY2029</v>
      </c>
      <c r="H112" s="1839" t="str">
        <f t="shared" si="148"/>
        <v>FY2030</v>
      </c>
      <c r="I112" s="1839" t="str">
        <f t="shared" si="148"/>
        <v>FY2031</v>
      </c>
      <c r="J112" s="1839" t="str">
        <f t="shared" si="148"/>
        <v>FY2032</v>
      </c>
      <c r="K112" s="1839" t="str">
        <f t="shared" si="148"/>
        <v>FY2033</v>
      </c>
      <c r="L112" s="1839" t="str">
        <f t="shared" si="148"/>
        <v>FY2034</v>
      </c>
      <c r="M112" s="1839" t="str">
        <f t="shared" si="148"/>
        <v>FY2035</v>
      </c>
      <c r="N112" s="1839"/>
      <c r="O112" s="1839" t="str">
        <f t="shared" ref="O112:Y112" si="149">O103</f>
        <v>YTD2027</v>
      </c>
      <c r="P112" s="1839" t="str">
        <f t="shared" si="149"/>
        <v>YTD2028</v>
      </c>
      <c r="Q112" s="1839" t="str">
        <f t="shared" si="149"/>
        <v>YTD2029</v>
      </c>
      <c r="R112" s="1839" t="str">
        <f t="shared" si="149"/>
        <v>YTD2030</v>
      </c>
      <c r="S112" s="1839" t="str">
        <f t="shared" si="149"/>
        <v>YTD2031</v>
      </c>
      <c r="T112" s="1839" t="str">
        <f t="shared" si="149"/>
        <v>YTD2032</v>
      </c>
      <c r="U112" s="1839" t="str">
        <f t="shared" si="149"/>
        <v>YTD2033</v>
      </c>
      <c r="V112" s="1839" t="str">
        <f t="shared" si="149"/>
        <v>YTD2034</v>
      </c>
      <c r="W112" s="1839" t="str">
        <f t="shared" si="149"/>
        <v>YTD2035</v>
      </c>
      <c r="X112" s="1839" t="str">
        <f t="shared" si="149"/>
        <v>YTD2036</v>
      </c>
      <c r="Y112" s="1839" t="str">
        <f t="shared" si="149"/>
        <v>YTD2037</v>
      </c>
    </row>
    <row r="113" spans="2:25">
      <c r="D113" s="413">
        <f t="shared" ref="D113:M113" si="150">D104</f>
        <v>45869</v>
      </c>
      <c r="E113" s="413">
        <f t="shared" si="150"/>
        <v>46234</v>
      </c>
      <c r="F113" s="413">
        <f t="shared" si="150"/>
        <v>46599</v>
      </c>
      <c r="G113" s="413">
        <f t="shared" si="150"/>
        <v>46965</v>
      </c>
      <c r="H113" s="413">
        <f t="shared" si="150"/>
        <v>47330</v>
      </c>
      <c r="I113" s="413">
        <f t="shared" si="150"/>
        <v>47695</v>
      </c>
      <c r="J113" s="413">
        <f t="shared" si="150"/>
        <v>48060</v>
      </c>
      <c r="K113" s="413">
        <f t="shared" si="150"/>
        <v>48426</v>
      </c>
      <c r="L113" s="413">
        <f t="shared" si="150"/>
        <v>48791</v>
      </c>
      <c r="M113" s="413">
        <f t="shared" si="150"/>
        <v>49156</v>
      </c>
      <c r="N113" s="413"/>
      <c r="O113" s="413">
        <f t="shared" ref="O113:Y113" si="151">O104</f>
        <v>46142</v>
      </c>
      <c r="P113" s="413">
        <f t="shared" si="151"/>
        <v>46507</v>
      </c>
      <c r="Q113" s="413">
        <f t="shared" si="151"/>
        <v>46873</v>
      </c>
      <c r="R113" s="413">
        <f t="shared" si="151"/>
        <v>47238</v>
      </c>
      <c r="S113" s="413">
        <f t="shared" si="151"/>
        <v>47603</v>
      </c>
      <c r="T113" s="413">
        <f t="shared" si="151"/>
        <v>47968</v>
      </c>
      <c r="U113" s="413">
        <f t="shared" si="151"/>
        <v>48334</v>
      </c>
      <c r="V113" s="413">
        <f t="shared" si="151"/>
        <v>48699</v>
      </c>
      <c r="W113" s="413">
        <f t="shared" si="151"/>
        <v>49064</v>
      </c>
      <c r="X113" s="413">
        <f t="shared" si="151"/>
        <v>49429</v>
      </c>
      <c r="Y113" s="413">
        <f t="shared" si="151"/>
        <v>49795</v>
      </c>
    </row>
    <row r="114" spans="2:25">
      <c r="B114" t="s">
        <v>1358</v>
      </c>
      <c r="D114" s="1635">
        <f t="shared" ref="D114:M114" si="152">SUMIFS($D$27:$DS$27,$D$16:$DS$16,D$113)</f>
        <v>0</v>
      </c>
      <c r="E114" s="1635">
        <f t="shared" ca="1" si="152"/>
        <v>-3143.5266380742178</v>
      </c>
      <c r="F114" s="1635">
        <f t="shared" ca="1" si="152"/>
        <v>-2442.407685211876</v>
      </c>
      <c r="G114" s="1635">
        <f t="shared" ca="1" si="152"/>
        <v>-1647.2666707597207</v>
      </c>
      <c r="H114" s="1635">
        <f t="shared" ca="1" si="152"/>
        <v>-753.22261166240287</v>
      </c>
      <c r="I114" s="1635">
        <f t="shared" ca="1" si="152"/>
        <v>0</v>
      </c>
      <c r="J114" s="1635">
        <f t="shared" ca="1" si="152"/>
        <v>0</v>
      </c>
      <c r="K114" s="1635">
        <f t="shared" ca="1" si="152"/>
        <v>0</v>
      </c>
      <c r="L114" s="1635">
        <f t="shared" ca="1" si="152"/>
        <v>0</v>
      </c>
      <c r="M114" s="1635">
        <f t="shared" ca="1" si="152"/>
        <v>0</v>
      </c>
      <c r="O114" s="1635">
        <f t="shared" ref="O114:Y114" ca="1" si="153">SUMIFS($D$27:$EE$27,$D$16:$EE$16,O$113)</f>
        <v>-3307.0062744620423</v>
      </c>
      <c r="P114" s="1635">
        <f t="shared" ca="1" si="153"/>
        <v>-2627.9426891233902</v>
      </c>
      <c r="Q114" s="1635">
        <f t="shared" ca="1" si="153"/>
        <v>-1857.2652656485452</v>
      </c>
      <c r="R114" s="1635">
        <f t="shared" ca="1" si="153"/>
        <v>-994.15078559497454</v>
      </c>
      <c r="S114" s="1635">
        <f t="shared" ca="1" si="153"/>
        <v>0</v>
      </c>
      <c r="T114" s="1635">
        <f t="shared" ca="1" si="153"/>
        <v>0</v>
      </c>
      <c r="U114" s="1635">
        <f t="shared" ca="1" si="153"/>
        <v>0</v>
      </c>
      <c r="V114" s="1635">
        <f t="shared" ca="1" si="153"/>
        <v>0</v>
      </c>
      <c r="W114" s="1635">
        <f t="shared" ca="1" si="153"/>
        <v>0</v>
      </c>
      <c r="X114" s="1635">
        <f t="shared" ca="1" si="153"/>
        <v>0</v>
      </c>
      <c r="Y114" s="1635">
        <f t="shared" ca="1" si="153"/>
        <v>0</v>
      </c>
    </row>
    <row r="115" spans="2:25">
      <c r="B115" t="s">
        <v>1359</v>
      </c>
      <c r="D115" s="1791">
        <f t="shared" ref="D115:M115" si="154">SUMIFS($D$95:$DS$95,$D$16:$DS$16,D$113)</f>
        <v>0</v>
      </c>
      <c r="E115" s="1791">
        <f t="shared" si="154"/>
        <v>0</v>
      </c>
      <c r="F115" s="1791">
        <f t="shared" si="154"/>
        <v>0</v>
      </c>
      <c r="G115" s="1791">
        <f t="shared" si="154"/>
        <v>0</v>
      </c>
      <c r="H115" s="1791">
        <f t="shared" si="154"/>
        <v>0</v>
      </c>
      <c r="I115" s="1791">
        <f t="shared" si="154"/>
        <v>0</v>
      </c>
      <c r="J115" s="1791">
        <f t="shared" si="154"/>
        <v>0</v>
      </c>
      <c r="K115" s="1791">
        <f t="shared" si="154"/>
        <v>0</v>
      </c>
      <c r="L115" s="1791">
        <f t="shared" si="154"/>
        <v>0</v>
      </c>
      <c r="M115" s="1791">
        <f t="shared" si="154"/>
        <v>0</v>
      </c>
      <c r="O115" s="1791">
        <f t="shared" ref="O115:Y115" si="155">SUMIFS($D$95:$EE$95,$D$16:$EE$16,O$113)</f>
        <v>0</v>
      </c>
      <c r="P115" s="1791">
        <f t="shared" si="155"/>
        <v>0</v>
      </c>
      <c r="Q115" s="1791">
        <f t="shared" si="155"/>
        <v>0</v>
      </c>
      <c r="R115" s="1791">
        <f t="shared" si="155"/>
        <v>0</v>
      </c>
      <c r="S115" s="1791">
        <f t="shared" si="155"/>
        <v>0</v>
      </c>
      <c r="T115" s="1791">
        <f t="shared" si="155"/>
        <v>0</v>
      </c>
      <c r="U115" s="1791">
        <f t="shared" si="155"/>
        <v>0</v>
      </c>
      <c r="V115" s="1791">
        <f t="shared" si="155"/>
        <v>0</v>
      </c>
      <c r="W115" s="1791">
        <f t="shared" si="155"/>
        <v>0</v>
      </c>
      <c r="X115" s="1791">
        <f t="shared" si="155"/>
        <v>0</v>
      </c>
      <c r="Y115" s="1791">
        <f t="shared" si="155"/>
        <v>0</v>
      </c>
    </row>
    <row r="116" spans="2:25">
      <c r="B116" t="s">
        <v>1360</v>
      </c>
      <c r="D116" s="1635">
        <f t="shared" ref="D116:M116" si="156">SUBTOTAL(9,D114:D115)</f>
        <v>0</v>
      </c>
      <c r="E116" s="1635">
        <f t="shared" ca="1" si="156"/>
        <v>-3143.5266380742178</v>
      </c>
      <c r="F116" s="1635">
        <f t="shared" ca="1" si="156"/>
        <v>-2442.407685211876</v>
      </c>
      <c r="G116" s="1635">
        <f t="shared" ca="1" si="156"/>
        <v>-1647.2666707597207</v>
      </c>
      <c r="H116" s="1635">
        <f t="shared" ca="1" si="156"/>
        <v>-753.22261166240287</v>
      </c>
      <c r="I116" s="1635">
        <f t="shared" ca="1" si="156"/>
        <v>0</v>
      </c>
      <c r="J116" s="1635">
        <f t="shared" ca="1" si="156"/>
        <v>0</v>
      </c>
      <c r="K116" s="1635">
        <f t="shared" ca="1" si="156"/>
        <v>0</v>
      </c>
      <c r="L116" s="1635">
        <f t="shared" ca="1" si="156"/>
        <v>0</v>
      </c>
      <c r="M116" s="1635">
        <f t="shared" ca="1" si="156"/>
        <v>0</v>
      </c>
      <c r="O116" s="1635">
        <f t="shared" ref="O116:Y116" ca="1" si="157">SUBTOTAL(9,O114:O115)</f>
        <v>-3307.0062744620423</v>
      </c>
      <c r="P116" s="1635">
        <f t="shared" ca="1" si="157"/>
        <v>-2627.9426891233902</v>
      </c>
      <c r="Q116" s="1635">
        <f t="shared" ca="1" si="157"/>
        <v>-1857.2652656485452</v>
      </c>
      <c r="R116" s="1635">
        <f t="shared" ca="1" si="157"/>
        <v>-994.15078559497454</v>
      </c>
      <c r="S116" s="1635">
        <f t="shared" ca="1" si="157"/>
        <v>0</v>
      </c>
      <c r="T116" s="1635">
        <f t="shared" ca="1" si="157"/>
        <v>0</v>
      </c>
      <c r="U116" s="1635">
        <f t="shared" ca="1" si="157"/>
        <v>0</v>
      </c>
      <c r="V116" s="1635">
        <f t="shared" ca="1" si="157"/>
        <v>0</v>
      </c>
      <c r="W116" s="1635">
        <f t="shared" ca="1" si="157"/>
        <v>0</v>
      </c>
      <c r="X116" s="1635">
        <f t="shared" ca="1" si="157"/>
        <v>0</v>
      </c>
      <c r="Y116" s="1635">
        <f t="shared" ca="1" si="157"/>
        <v>0</v>
      </c>
    </row>
  </sheetData>
  <mergeCells count="14">
    <mergeCell ref="D111:M111"/>
    <mergeCell ref="E4:H4"/>
    <mergeCell ref="B4:D4"/>
    <mergeCell ref="O102:X102"/>
    <mergeCell ref="E11:F11"/>
    <mergeCell ref="E5:F5"/>
    <mergeCell ref="O111:X111"/>
    <mergeCell ref="E9:F9"/>
    <mergeCell ref="E8:F8"/>
    <mergeCell ref="E12:F12"/>
    <mergeCell ref="D102:M102"/>
    <mergeCell ref="E6:F6"/>
    <mergeCell ref="E7:F7"/>
    <mergeCell ref="E10:F10"/>
  </mergeCells>
  <pageMargins left="0.7" right="0.7" top="0.75" bottom="0.75" header="0.3" footer="0.3"/>
  <pageSetup paperSize="9" orientation="portrait" verticalDpi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9"/>
  <dimension ref="B2:EM175"/>
  <sheetViews>
    <sheetView workbookViewId="0"/>
  </sheetViews>
  <sheetFormatPr defaultColWidth="9.26953125" defaultRowHeight="13"/>
  <cols>
    <col min="1" max="1" width="2.54296875" style="418" customWidth="1"/>
    <col min="2" max="2" width="46.26953125" style="418" customWidth="1"/>
    <col min="3" max="3" width="15.453125" style="418" bestFit="1" customWidth="1"/>
    <col min="4" max="4" width="11.453125" style="418" bestFit="1" customWidth="1"/>
    <col min="5" max="5" width="19.453125" style="418" bestFit="1" customWidth="1"/>
    <col min="6" max="6" width="13.54296875" style="418" bestFit="1" customWidth="1"/>
    <col min="7" max="8" width="15.453125" style="418" bestFit="1" customWidth="1"/>
    <col min="9" max="9" width="17.54296875" style="418" customWidth="1"/>
    <col min="10" max="44" width="15.453125" style="418" bestFit="1" customWidth="1"/>
    <col min="45" max="45" width="15" style="418" bestFit="1" customWidth="1"/>
    <col min="46" max="47" width="15.453125" style="418" bestFit="1" customWidth="1"/>
    <col min="48" max="48" width="15" style="418" bestFit="1" customWidth="1"/>
    <col min="49" max="51" width="15.453125" style="418" bestFit="1" customWidth="1"/>
    <col min="52" max="52" width="15" style="418" bestFit="1" customWidth="1"/>
    <col min="53" max="127" width="14.26953125" style="418" customWidth="1"/>
    <col min="128" max="128" width="15.453125" style="418" bestFit="1" customWidth="1"/>
    <col min="129" max="140" width="14.26953125" style="418" customWidth="1"/>
    <col min="141" max="141" width="9.26953125" style="418" customWidth="1"/>
    <col min="142" max="16384" width="9.26953125" style="418"/>
  </cols>
  <sheetData>
    <row r="2" spans="2:143" ht="13.5" customHeight="1" thickBot="1"/>
    <row r="3" spans="2:143" ht="13.5" customHeight="1" thickBot="1">
      <c r="I3" s="419" t="s">
        <v>1361</v>
      </c>
      <c r="J3" s="420"/>
      <c r="K3" s="420"/>
      <c r="L3" s="420"/>
      <c r="M3" s="420"/>
      <c r="N3" s="420"/>
      <c r="O3" s="420"/>
      <c r="P3" s="420"/>
      <c r="Q3" s="420"/>
      <c r="R3" s="420"/>
      <c r="S3" s="421"/>
    </row>
    <row r="4" spans="2:143" ht="44.25" customHeight="1">
      <c r="B4" s="422" t="s">
        <v>1362</v>
      </c>
      <c r="C4" s="423" t="s">
        <v>1363</v>
      </c>
      <c r="D4" s="422"/>
      <c r="E4" s="422" t="s">
        <v>1364</v>
      </c>
      <c r="I4" s="424" t="s">
        <v>1365</v>
      </c>
      <c r="J4" s="425"/>
      <c r="K4" s="426"/>
      <c r="L4" s="426"/>
      <c r="M4" s="426"/>
      <c r="N4" s="426"/>
      <c r="O4" s="427" t="s">
        <v>1366</v>
      </c>
      <c r="P4" s="427" t="s">
        <v>1367</v>
      </c>
      <c r="Q4" s="427" t="s">
        <v>1368</v>
      </c>
      <c r="R4" s="427" t="s">
        <v>1369</v>
      </c>
      <c r="S4" s="428" t="s">
        <v>1370</v>
      </c>
    </row>
    <row r="5" spans="2:143">
      <c r="B5" s="418" t="s">
        <v>1371</v>
      </c>
      <c r="C5" s="429">
        <v>0.05</v>
      </c>
      <c r="E5" s="1795" t="e">
        <f ca="1">-$E$16*C5</f>
        <v>#DIV/0!</v>
      </c>
      <c r="I5" s="430" t="s">
        <v>1372</v>
      </c>
      <c r="J5" s="392" t="s">
        <v>1373</v>
      </c>
      <c r="K5" s="354">
        <v>0</v>
      </c>
      <c r="L5" s="392" t="s">
        <v>1374</v>
      </c>
      <c r="M5" s="431">
        <v>0.08</v>
      </c>
      <c r="O5" s="432">
        <f>$C$5</f>
        <v>0.05</v>
      </c>
      <c r="P5" s="433">
        <v>0</v>
      </c>
      <c r="Q5" s="432">
        <f>SUM(O5:P5)</f>
        <v>0.05</v>
      </c>
      <c r="R5" s="432">
        <f>1-Q5</f>
        <v>0.95</v>
      </c>
      <c r="S5" s="434">
        <f>SUM(Q5:R5)</f>
        <v>1</v>
      </c>
    </row>
    <row r="6" spans="2:143">
      <c r="B6" s="435" t="s">
        <v>1375</v>
      </c>
      <c r="C6" s="436">
        <f>1-C5</f>
        <v>0.95</v>
      </c>
      <c r="D6" s="435"/>
      <c r="E6" s="1840" t="e">
        <f ca="1">-$E$16*C6</f>
        <v>#DIV/0!</v>
      </c>
      <c r="I6" s="430" t="s">
        <v>1376</v>
      </c>
      <c r="J6" s="392" t="s">
        <v>1377</v>
      </c>
      <c r="K6" s="437">
        <f>M5</f>
        <v>0.08</v>
      </c>
      <c r="L6" s="392" t="s">
        <v>1374</v>
      </c>
      <c r="M6" s="431">
        <v>0.15</v>
      </c>
      <c r="O6" s="432">
        <f>$C$5</f>
        <v>0.05</v>
      </c>
      <c r="P6" s="433">
        <v>0.2</v>
      </c>
      <c r="Q6" s="432">
        <f>SUM(O6:P6)</f>
        <v>0.25</v>
      </c>
      <c r="R6" s="432">
        <f>1-Q6</f>
        <v>0.75</v>
      </c>
      <c r="S6" s="434">
        <f>SUM(Q6:R6)</f>
        <v>1</v>
      </c>
    </row>
    <row r="7" spans="2:143">
      <c r="B7" s="438" t="s">
        <v>1378</v>
      </c>
      <c r="C7" s="439">
        <f>SUM(C5:C6)</f>
        <v>1</v>
      </c>
      <c r="D7" s="439"/>
      <c r="E7" s="1841" t="e">
        <f ca="1">SUM(E5:E6)</f>
        <v>#DIV/0!</v>
      </c>
      <c r="I7" s="430" t="s">
        <v>1379</v>
      </c>
      <c r="J7" s="392" t="s">
        <v>1377</v>
      </c>
      <c r="K7" s="437">
        <f>M6</f>
        <v>0.15</v>
      </c>
      <c r="L7" s="392" t="s">
        <v>1374</v>
      </c>
      <c r="M7" s="431">
        <v>0.2</v>
      </c>
      <c r="O7" s="432">
        <f>$C$5</f>
        <v>0.05</v>
      </c>
      <c r="P7" s="433">
        <v>0.2</v>
      </c>
      <c r="Q7" s="432">
        <f>SUM(O7:P7)</f>
        <v>0.25</v>
      </c>
      <c r="R7" s="432">
        <f>1-Q7</f>
        <v>0.75</v>
      </c>
      <c r="S7" s="434">
        <f>SUM(Q7:R7)</f>
        <v>1</v>
      </c>
    </row>
    <row r="8" spans="2:143">
      <c r="I8" s="430" t="s">
        <v>1380</v>
      </c>
      <c r="J8" s="392" t="s">
        <v>1377</v>
      </c>
      <c r="K8" s="437">
        <f>M7</f>
        <v>0.2</v>
      </c>
      <c r="L8" s="392" t="s">
        <v>1374</v>
      </c>
      <c r="M8" s="431">
        <v>0.25</v>
      </c>
      <c r="O8" s="432">
        <f>$C$5</f>
        <v>0.05</v>
      </c>
      <c r="P8" s="433">
        <v>0.2</v>
      </c>
      <c r="Q8" s="432">
        <f>SUM(O8:P8)</f>
        <v>0.25</v>
      </c>
      <c r="R8" s="432">
        <f>1-Q8</f>
        <v>0.75</v>
      </c>
      <c r="S8" s="434">
        <f>SUM(Q8:R8)</f>
        <v>1</v>
      </c>
    </row>
    <row r="9" spans="2:143" ht="13.5" customHeight="1" thickBot="1">
      <c r="I9" s="440" t="s">
        <v>1381</v>
      </c>
      <c r="J9" s="441"/>
      <c r="K9" s="441"/>
      <c r="L9" s="442" t="s">
        <v>1377</v>
      </c>
      <c r="M9" s="443">
        <v>0.25</v>
      </c>
      <c r="N9" s="441"/>
      <c r="O9" s="444">
        <f>$C$5</f>
        <v>0.05</v>
      </c>
      <c r="P9" s="445">
        <v>0.2</v>
      </c>
      <c r="Q9" s="444">
        <f>SUM(O9:P9)</f>
        <v>0.25</v>
      </c>
      <c r="R9" s="444">
        <f>1-Q9</f>
        <v>0.75</v>
      </c>
      <c r="S9" s="446">
        <f>SUM(Q9:R9)</f>
        <v>1</v>
      </c>
    </row>
    <row r="13" spans="2:143">
      <c r="H13" s="1842">
        <v>0</v>
      </c>
      <c r="I13" s="1842">
        <f>UW!E612</f>
        <v>1</v>
      </c>
      <c r="J13" s="1842">
        <f>UW!F612</f>
        <v>2</v>
      </c>
      <c r="K13" s="1842">
        <f>UW!G612</f>
        <v>3</v>
      </c>
      <c r="L13" s="1842">
        <f>UW!H612</f>
        <v>4</v>
      </c>
      <c r="M13" s="1842">
        <f>UW!I612</f>
        <v>5</v>
      </c>
      <c r="N13" s="1842">
        <f>UW!J612</f>
        <v>6</v>
      </c>
      <c r="O13" s="1842">
        <f>UW!K612</f>
        <v>7</v>
      </c>
      <c r="P13" s="1842">
        <f>UW!L612</f>
        <v>8</v>
      </c>
      <c r="Q13" s="1842">
        <f>UW!M612</f>
        <v>9</v>
      </c>
      <c r="R13" s="1842">
        <f>UW!N612</f>
        <v>10</v>
      </c>
      <c r="S13" s="1842">
        <f>UW!O612</f>
        <v>11</v>
      </c>
      <c r="T13" s="1842">
        <f>UW!P612</f>
        <v>12</v>
      </c>
      <c r="U13" s="1842">
        <f>UW!Q612</f>
        <v>13</v>
      </c>
      <c r="V13" s="1842">
        <f>UW!R612</f>
        <v>14</v>
      </c>
      <c r="W13" s="1842">
        <f>UW!S612</f>
        <v>15</v>
      </c>
      <c r="X13" s="1842">
        <f>UW!T612</f>
        <v>16</v>
      </c>
      <c r="Y13" s="1842">
        <f>UW!U612</f>
        <v>17</v>
      </c>
      <c r="Z13" s="1842">
        <f>UW!V612</f>
        <v>18</v>
      </c>
      <c r="AA13" s="1842">
        <f>UW!W612</f>
        <v>19</v>
      </c>
      <c r="AB13" s="1842">
        <f>UW!X612</f>
        <v>20</v>
      </c>
      <c r="AC13" s="1842">
        <f>UW!Y612</f>
        <v>21</v>
      </c>
      <c r="AD13" s="1842">
        <f>UW!Z612</f>
        <v>22</v>
      </c>
      <c r="AE13" s="1842">
        <f>UW!AA612</f>
        <v>23</v>
      </c>
      <c r="AF13" s="1842">
        <f>UW!AB612</f>
        <v>24</v>
      </c>
      <c r="AG13" s="1842">
        <f>UW!AC612</f>
        <v>25</v>
      </c>
      <c r="AH13" s="1842">
        <f>UW!AD612</f>
        <v>26</v>
      </c>
      <c r="AI13" s="1842">
        <f>UW!AE612</f>
        <v>27</v>
      </c>
      <c r="AJ13" s="1842">
        <f>UW!AF612</f>
        <v>28</v>
      </c>
      <c r="AK13" s="1842">
        <f>UW!AG612</f>
        <v>29</v>
      </c>
      <c r="AL13" s="1842">
        <f>UW!AH612</f>
        <v>30</v>
      </c>
      <c r="AM13" s="1842">
        <f>UW!AI612</f>
        <v>31</v>
      </c>
      <c r="AN13" s="1842">
        <f>UW!AJ612</f>
        <v>32</v>
      </c>
      <c r="AO13" s="1842">
        <f>UW!AK612</f>
        <v>33</v>
      </c>
      <c r="AP13" s="1842">
        <f>UW!AL612</f>
        <v>34</v>
      </c>
      <c r="AQ13" s="1842">
        <f>UW!AM612</f>
        <v>35</v>
      </c>
      <c r="AR13" s="1842">
        <f>UW!AN612</f>
        <v>36</v>
      </c>
      <c r="AS13" s="1842">
        <f>UW!AO612</f>
        <v>37</v>
      </c>
      <c r="AT13" s="1842">
        <f>UW!AP612</f>
        <v>38</v>
      </c>
      <c r="AU13" s="1842">
        <f>UW!AQ612</f>
        <v>39</v>
      </c>
      <c r="AV13" s="1842">
        <f>UW!AR612</f>
        <v>40</v>
      </c>
      <c r="AW13" s="1842">
        <f>UW!AS612</f>
        <v>41</v>
      </c>
      <c r="AX13" s="1842">
        <f>UW!AT612</f>
        <v>42</v>
      </c>
      <c r="AY13" s="1842">
        <f>UW!AU612</f>
        <v>43</v>
      </c>
      <c r="AZ13" s="1842">
        <f>UW!AV612</f>
        <v>44</v>
      </c>
      <c r="BA13" s="1842">
        <f>UW!AW612</f>
        <v>45</v>
      </c>
      <c r="BB13" s="1842">
        <f>UW!AX612</f>
        <v>46</v>
      </c>
      <c r="BC13" s="1842">
        <f>UW!AY612</f>
        <v>47</v>
      </c>
      <c r="BD13" s="1842">
        <f>UW!AZ612</f>
        <v>48</v>
      </c>
      <c r="BE13" s="1842">
        <f>UW!BA612</f>
        <v>49</v>
      </c>
      <c r="BF13" s="1842">
        <f>UW!BB612</f>
        <v>50</v>
      </c>
      <c r="BG13" s="1842">
        <f>UW!BC612</f>
        <v>51</v>
      </c>
      <c r="BH13" s="1842">
        <f>UW!BD612</f>
        <v>52</v>
      </c>
      <c r="BI13" s="1842">
        <f>UW!BE612</f>
        <v>53</v>
      </c>
      <c r="BJ13" s="1842">
        <f>UW!BF612</f>
        <v>54</v>
      </c>
      <c r="BK13" s="1842">
        <f>UW!BG612</f>
        <v>55</v>
      </c>
      <c r="BL13" s="1842">
        <f>UW!BH612</f>
        <v>56</v>
      </c>
      <c r="BM13" s="1842">
        <f>UW!BI612</f>
        <v>57</v>
      </c>
      <c r="BN13" s="1842">
        <f>UW!BJ612</f>
        <v>58</v>
      </c>
      <c r="BO13" s="1842">
        <f>UW!BK612</f>
        <v>59</v>
      </c>
      <c r="BP13" s="1842">
        <f>UW!BL612</f>
        <v>60</v>
      </c>
      <c r="BQ13" s="1842">
        <f>UW!BM612</f>
        <v>61</v>
      </c>
      <c r="BR13" s="1842">
        <f>UW!BN612</f>
        <v>62</v>
      </c>
      <c r="BS13" s="1842">
        <f>UW!BO612</f>
        <v>63</v>
      </c>
      <c r="BT13" s="1842">
        <f>UW!BP612</f>
        <v>64</v>
      </c>
      <c r="BU13" s="1842">
        <f>UW!BQ612</f>
        <v>65</v>
      </c>
      <c r="BV13" s="1842">
        <f>UW!BR612</f>
        <v>66</v>
      </c>
      <c r="BW13" s="1842">
        <f>UW!BS612</f>
        <v>67</v>
      </c>
      <c r="BX13" s="1842">
        <f>UW!BT612</f>
        <v>68</v>
      </c>
      <c r="BY13" s="1842">
        <f>UW!BU612</f>
        <v>69</v>
      </c>
      <c r="BZ13" s="1842">
        <f>UW!BV612</f>
        <v>70</v>
      </c>
      <c r="CA13" s="1842">
        <f>UW!BW612</f>
        <v>71</v>
      </c>
      <c r="CB13" s="1842">
        <f>UW!BX612</f>
        <v>72</v>
      </c>
      <c r="CC13" s="1842">
        <f>UW!BY612</f>
        <v>73</v>
      </c>
      <c r="CD13" s="1842">
        <f>UW!BZ612</f>
        <v>74</v>
      </c>
      <c r="CE13" s="1842">
        <f>UW!CA612</f>
        <v>75</v>
      </c>
      <c r="CF13" s="1842">
        <f>UW!CB612</f>
        <v>76</v>
      </c>
      <c r="CG13" s="1842">
        <f>UW!CC612</f>
        <v>77</v>
      </c>
      <c r="CH13" s="1842">
        <f>UW!CD612</f>
        <v>78</v>
      </c>
      <c r="CI13" s="1842">
        <f>UW!CE612</f>
        <v>79</v>
      </c>
      <c r="CJ13" s="1842">
        <f>UW!CF612</f>
        <v>80</v>
      </c>
      <c r="CK13" s="1842">
        <f>UW!CG612</f>
        <v>81</v>
      </c>
      <c r="CL13" s="1842">
        <f>UW!CH612</f>
        <v>82</v>
      </c>
      <c r="CM13" s="1842">
        <f>UW!CI612</f>
        <v>83</v>
      </c>
      <c r="CN13" s="1842">
        <f>UW!CJ612</f>
        <v>84</v>
      </c>
      <c r="CO13" s="1842">
        <f>UW!CK612</f>
        <v>85</v>
      </c>
      <c r="CP13" s="1842">
        <f>UW!CL612</f>
        <v>86</v>
      </c>
      <c r="CQ13" s="1842">
        <f>UW!CM612</f>
        <v>87</v>
      </c>
      <c r="CR13" s="1842">
        <f>UW!CN612</f>
        <v>88</v>
      </c>
      <c r="CS13" s="1842">
        <f>UW!CO612</f>
        <v>89</v>
      </c>
      <c r="CT13" s="1842">
        <f>UW!CP612</f>
        <v>90</v>
      </c>
      <c r="CU13" s="1842">
        <f>UW!CQ612</f>
        <v>91</v>
      </c>
      <c r="CV13" s="1842">
        <f>UW!CR612</f>
        <v>92</v>
      </c>
      <c r="CW13" s="1842">
        <f>UW!CS612</f>
        <v>93</v>
      </c>
      <c r="CX13" s="1842">
        <f>UW!CT612</f>
        <v>94</v>
      </c>
      <c r="CY13" s="1842">
        <f>UW!CU612</f>
        <v>95</v>
      </c>
      <c r="CZ13" s="1842">
        <f>UW!CV612</f>
        <v>96</v>
      </c>
      <c r="DA13" s="1842">
        <f>UW!CW612</f>
        <v>97</v>
      </c>
      <c r="DB13" s="1842">
        <f>UW!CX612</f>
        <v>98</v>
      </c>
      <c r="DC13" s="1842">
        <f>UW!CY612</f>
        <v>99</v>
      </c>
      <c r="DD13" s="1842">
        <f>UW!CZ612</f>
        <v>100</v>
      </c>
      <c r="DE13" s="1842">
        <f>UW!DA612</f>
        <v>101</v>
      </c>
      <c r="DF13" s="1842">
        <f>UW!DB612</f>
        <v>102</v>
      </c>
      <c r="DG13" s="1842">
        <f>UW!DC612</f>
        <v>103</v>
      </c>
      <c r="DH13" s="1842">
        <f>UW!DD612</f>
        <v>104</v>
      </c>
      <c r="DI13" s="1842">
        <f>UW!DE612</f>
        <v>105</v>
      </c>
      <c r="DJ13" s="1842">
        <f>UW!DF612</f>
        <v>106</v>
      </c>
      <c r="DK13" s="1842">
        <f>UW!DG612</f>
        <v>107</v>
      </c>
      <c r="DL13" s="1842">
        <f>UW!DH612</f>
        <v>108</v>
      </c>
      <c r="DM13" s="1842">
        <f>UW!DI612</f>
        <v>109</v>
      </c>
      <c r="DN13" s="1842">
        <f>UW!DJ612</f>
        <v>110</v>
      </c>
      <c r="DO13" s="1842">
        <f>UW!DK612</f>
        <v>111</v>
      </c>
      <c r="DP13" s="1842">
        <f>UW!DL612</f>
        <v>112</v>
      </c>
      <c r="DQ13" s="1842">
        <f>UW!DM612</f>
        <v>113</v>
      </c>
      <c r="DR13" s="1842">
        <f>UW!DN612</f>
        <v>114</v>
      </c>
      <c r="DS13" s="1842">
        <f>UW!DO612</f>
        <v>115</v>
      </c>
      <c r="DT13" s="1842">
        <f>UW!DP612</f>
        <v>116</v>
      </c>
      <c r="DU13" s="1842">
        <f>UW!DQ612</f>
        <v>117</v>
      </c>
      <c r="DV13" s="1842">
        <f>UW!DR612</f>
        <v>118</v>
      </c>
      <c r="DW13" s="1842">
        <f>UW!DS612</f>
        <v>119</v>
      </c>
      <c r="DX13" s="1842">
        <f>UW!DT612</f>
        <v>120</v>
      </c>
      <c r="DY13" s="1842">
        <f>UW!DU612</f>
        <v>121</v>
      </c>
      <c r="DZ13" s="1842">
        <f>UW!DV612</f>
        <v>122</v>
      </c>
      <c r="EA13" s="1842">
        <f>UW!DW612</f>
        <v>123</v>
      </c>
      <c r="EB13" s="1842">
        <f>UW!DX612</f>
        <v>124</v>
      </c>
      <c r="EC13" s="1842">
        <f>UW!DY612</f>
        <v>125</v>
      </c>
      <c r="ED13" s="1842">
        <f>UW!DZ612</f>
        <v>126</v>
      </c>
      <c r="EE13" s="1842">
        <f>UW!EA612</f>
        <v>127</v>
      </c>
      <c r="EF13" s="1842">
        <f>UW!EB612</f>
        <v>128</v>
      </c>
      <c r="EG13" s="1842">
        <f>UW!EC612</f>
        <v>129</v>
      </c>
      <c r="EH13" s="1842">
        <f>UW!ED612</f>
        <v>130</v>
      </c>
      <c r="EI13" s="1842">
        <f>UW!EE612</f>
        <v>131</v>
      </c>
      <c r="EJ13" s="1842">
        <f>UW!EF612</f>
        <v>132</v>
      </c>
    </row>
    <row r="14" spans="2:143">
      <c r="E14" s="447" t="s">
        <v>1382</v>
      </c>
      <c r="G14" s="448" t="s">
        <v>757</v>
      </c>
      <c r="H14" s="449">
        <f>UW!D607</f>
        <v>46112</v>
      </c>
      <c r="I14" s="449">
        <f>UW!E607</f>
        <v>46142</v>
      </c>
      <c r="J14" s="449">
        <f>UW!F607</f>
        <v>46173</v>
      </c>
      <c r="K14" s="449">
        <f>UW!G607</f>
        <v>46203</v>
      </c>
      <c r="L14" s="449">
        <f>UW!H607</f>
        <v>46234</v>
      </c>
      <c r="M14" s="449">
        <f>UW!I607</f>
        <v>46265</v>
      </c>
      <c r="N14" s="449">
        <f>UW!J607</f>
        <v>46295</v>
      </c>
      <c r="O14" s="449">
        <f>UW!K607</f>
        <v>46326</v>
      </c>
      <c r="P14" s="449">
        <f>UW!L607</f>
        <v>46356</v>
      </c>
      <c r="Q14" s="449">
        <f>UW!M607</f>
        <v>46387</v>
      </c>
      <c r="R14" s="449">
        <f>UW!N607</f>
        <v>46418</v>
      </c>
      <c r="S14" s="449">
        <f>UW!O607</f>
        <v>46446</v>
      </c>
      <c r="T14" s="449">
        <f>UW!P607</f>
        <v>46477</v>
      </c>
      <c r="U14" s="449">
        <f>UW!Q607</f>
        <v>46507</v>
      </c>
      <c r="V14" s="449">
        <f>UW!R607</f>
        <v>46538</v>
      </c>
      <c r="W14" s="449">
        <f>UW!S607</f>
        <v>46568</v>
      </c>
      <c r="X14" s="449">
        <f>UW!T607</f>
        <v>46599</v>
      </c>
      <c r="Y14" s="449">
        <f>UW!U607</f>
        <v>46630</v>
      </c>
      <c r="Z14" s="449">
        <f>UW!V607</f>
        <v>46660</v>
      </c>
      <c r="AA14" s="449">
        <f>UW!W607</f>
        <v>46691</v>
      </c>
      <c r="AB14" s="449">
        <f>UW!X607</f>
        <v>46721</v>
      </c>
      <c r="AC14" s="449">
        <f>UW!Y607</f>
        <v>46752</v>
      </c>
      <c r="AD14" s="449">
        <f>UW!Z607</f>
        <v>46783</v>
      </c>
      <c r="AE14" s="449">
        <f>UW!AA607</f>
        <v>46812</v>
      </c>
      <c r="AF14" s="449">
        <f>UW!AB607</f>
        <v>46843</v>
      </c>
      <c r="AG14" s="449">
        <f>UW!AC607</f>
        <v>46873</v>
      </c>
      <c r="AH14" s="449">
        <f>UW!AD607</f>
        <v>46904</v>
      </c>
      <c r="AI14" s="449">
        <f>UW!AE607</f>
        <v>46934</v>
      </c>
      <c r="AJ14" s="449">
        <f>UW!AF607</f>
        <v>46965</v>
      </c>
      <c r="AK14" s="449">
        <f>UW!AG607</f>
        <v>46996</v>
      </c>
      <c r="AL14" s="449">
        <f>UW!AH607</f>
        <v>47026</v>
      </c>
      <c r="AM14" s="449">
        <f>UW!AI607</f>
        <v>47057</v>
      </c>
      <c r="AN14" s="449">
        <f>UW!AJ607</f>
        <v>47087</v>
      </c>
      <c r="AO14" s="449">
        <f>UW!AK607</f>
        <v>47118</v>
      </c>
      <c r="AP14" s="449">
        <f>UW!AL607</f>
        <v>47149</v>
      </c>
      <c r="AQ14" s="449">
        <f>UW!AM607</f>
        <v>47177</v>
      </c>
      <c r="AR14" s="449">
        <f>UW!AN607</f>
        <v>47208</v>
      </c>
      <c r="AS14" s="449">
        <f>UW!AO607</f>
        <v>47238</v>
      </c>
      <c r="AT14" s="449">
        <f>UW!AP607</f>
        <v>47269</v>
      </c>
      <c r="AU14" s="449">
        <f>UW!AQ607</f>
        <v>47299</v>
      </c>
      <c r="AV14" s="449">
        <f>UW!AR607</f>
        <v>47330</v>
      </c>
      <c r="AW14" s="449">
        <f>UW!AS607</f>
        <v>47361</v>
      </c>
      <c r="AX14" s="449">
        <f>UW!AT607</f>
        <v>47391</v>
      </c>
      <c r="AY14" s="449">
        <f>UW!AU607</f>
        <v>47422</v>
      </c>
      <c r="AZ14" s="449">
        <f>UW!AV607</f>
        <v>47452</v>
      </c>
      <c r="BA14" s="449">
        <f>UW!AW607</f>
        <v>47483</v>
      </c>
      <c r="BB14" s="449">
        <f>UW!AX607</f>
        <v>47514</v>
      </c>
      <c r="BC14" s="449">
        <f>UW!AY607</f>
        <v>47542</v>
      </c>
      <c r="BD14" s="449">
        <f>UW!AZ607</f>
        <v>47573</v>
      </c>
      <c r="BE14" s="449">
        <f>UW!BA607</f>
        <v>47603</v>
      </c>
      <c r="BF14" s="449">
        <f>UW!BB607</f>
        <v>47634</v>
      </c>
      <c r="BG14" s="449">
        <f>UW!BC607</f>
        <v>47664</v>
      </c>
      <c r="BH14" s="449">
        <f>UW!BD607</f>
        <v>47695</v>
      </c>
      <c r="BI14" s="449">
        <f>UW!BE607</f>
        <v>47726</v>
      </c>
      <c r="BJ14" s="449">
        <f>UW!BF607</f>
        <v>47756</v>
      </c>
      <c r="BK14" s="449">
        <f>UW!BG607</f>
        <v>47787</v>
      </c>
      <c r="BL14" s="449">
        <f>UW!BH607</f>
        <v>47817</v>
      </c>
      <c r="BM14" s="449">
        <f>UW!BI607</f>
        <v>47848</v>
      </c>
      <c r="BN14" s="449">
        <f>UW!BJ607</f>
        <v>47879</v>
      </c>
      <c r="BO14" s="449">
        <f>UW!BK607</f>
        <v>47907</v>
      </c>
      <c r="BP14" s="449">
        <f>UW!BL607</f>
        <v>47938</v>
      </c>
      <c r="BQ14" s="449">
        <f>UW!BM607</f>
        <v>47968</v>
      </c>
      <c r="BR14" s="449">
        <f>UW!BN607</f>
        <v>47999</v>
      </c>
      <c r="BS14" s="449">
        <f>UW!BO607</f>
        <v>48029</v>
      </c>
      <c r="BT14" s="449">
        <f>UW!BP607</f>
        <v>48060</v>
      </c>
      <c r="BU14" s="449">
        <f>UW!BQ607</f>
        <v>48091</v>
      </c>
      <c r="BV14" s="449">
        <f>UW!BR607</f>
        <v>48121</v>
      </c>
      <c r="BW14" s="449">
        <f>UW!BS607</f>
        <v>48152</v>
      </c>
      <c r="BX14" s="449">
        <f>UW!BT607</f>
        <v>48182</v>
      </c>
      <c r="BY14" s="449">
        <f>UW!BU607</f>
        <v>48213</v>
      </c>
      <c r="BZ14" s="449">
        <f>UW!BV607</f>
        <v>48244</v>
      </c>
      <c r="CA14" s="449">
        <f>UW!BW607</f>
        <v>48273</v>
      </c>
      <c r="CB14" s="449">
        <f>UW!BX607</f>
        <v>48304</v>
      </c>
      <c r="CC14" s="449">
        <f>UW!BY607</f>
        <v>48334</v>
      </c>
      <c r="CD14" s="449">
        <f>UW!BZ607</f>
        <v>48365</v>
      </c>
      <c r="CE14" s="449">
        <f>UW!CA607</f>
        <v>48395</v>
      </c>
      <c r="CF14" s="449">
        <f>UW!CB607</f>
        <v>48426</v>
      </c>
      <c r="CG14" s="449">
        <f>UW!CC607</f>
        <v>48457</v>
      </c>
      <c r="CH14" s="449">
        <f>UW!CD607</f>
        <v>48487</v>
      </c>
      <c r="CI14" s="449">
        <f>UW!CE607</f>
        <v>48518</v>
      </c>
      <c r="CJ14" s="449">
        <f>UW!CF607</f>
        <v>48548</v>
      </c>
      <c r="CK14" s="449">
        <f>UW!CG607</f>
        <v>48579</v>
      </c>
      <c r="CL14" s="449">
        <f>UW!CH607</f>
        <v>48610</v>
      </c>
      <c r="CM14" s="449">
        <f>UW!CI607</f>
        <v>48638</v>
      </c>
      <c r="CN14" s="449">
        <f>UW!CJ607</f>
        <v>48669</v>
      </c>
      <c r="CO14" s="449">
        <f>UW!CK607</f>
        <v>48699</v>
      </c>
      <c r="CP14" s="449">
        <f>UW!CL607</f>
        <v>48730</v>
      </c>
      <c r="CQ14" s="449">
        <f>UW!CM607</f>
        <v>48760</v>
      </c>
      <c r="CR14" s="449">
        <f>UW!CN607</f>
        <v>48791</v>
      </c>
      <c r="CS14" s="449">
        <f>UW!CO607</f>
        <v>48822</v>
      </c>
      <c r="CT14" s="449">
        <f>UW!CP607</f>
        <v>48852</v>
      </c>
      <c r="CU14" s="449">
        <f>UW!CQ607</f>
        <v>48883</v>
      </c>
      <c r="CV14" s="449">
        <f>UW!CR607</f>
        <v>48913</v>
      </c>
      <c r="CW14" s="449">
        <f>UW!CS607</f>
        <v>48944</v>
      </c>
      <c r="CX14" s="449">
        <f>UW!CT607</f>
        <v>48975</v>
      </c>
      <c r="CY14" s="449">
        <f>UW!CU607</f>
        <v>49003</v>
      </c>
      <c r="CZ14" s="449">
        <f>UW!CV607</f>
        <v>49034</v>
      </c>
      <c r="DA14" s="449">
        <f>UW!CW607</f>
        <v>49064</v>
      </c>
      <c r="DB14" s="449">
        <f>UW!CX607</f>
        <v>49095</v>
      </c>
      <c r="DC14" s="449">
        <f>UW!CY607</f>
        <v>49125</v>
      </c>
      <c r="DD14" s="449">
        <f>UW!CZ607</f>
        <v>49156</v>
      </c>
      <c r="DE14" s="449">
        <f>UW!DA607</f>
        <v>49187</v>
      </c>
      <c r="DF14" s="449">
        <f>UW!DB607</f>
        <v>49217</v>
      </c>
      <c r="DG14" s="449">
        <f>UW!DC607</f>
        <v>49248</v>
      </c>
      <c r="DH14" s="449">
        <f>UW!DD607</f>
        <v>49278</v>
      </c>
      <c r="DI14" s="449">
        <f>UW!DE607</f>
        <v>49309</v>
      </c>
      <c r="DJ14" s="449">
        <f>UW!DF607</f>
        <v>49340</v>
      </c>
      <c r="DK14" s="449">
        <f>UW!DG607</f>
        <v>49368</v>
      </c>
      <c r="DL14" s="449">
        <f>UW!DH607</f>
        <v>49399</v>
      </c>
      <c r="DM14" s="449">
        <f>UW!DI607</f>
        <v>49429</v>
      </c>
      <c r="DN14" s="449">
        <f>UW!DJ607</f>
        <v>49460</v>
      </c>
      <c r="DO14" s="449">
        <f>UW!DK607</f>
        <v>49490</v>
      </c>
      <c r="DP14" s="449">
        <f>UW!DL607</f>
        <v>49521</v>
      </c>
      <c r="DQ14" s="449">
        <f>UW!DM607</f>
        <v>49552</v>
      </c>
      <c r="DR14" s="449">
        <f>UW!DN607</f>
        <v>49582</v>
      </c>
      <c r="DS14" s="449">
        <f>UW!DO607</f>
        <v>49613</v>
      </c>
      <c r="DT14" s="449">
        <f>UW!DP607</f>
        <v>49643</v>
      </c>
      <c r="DU14" s="449">
        <f>UW!DQ607</f>
        <v>49674</v>
      </c>
      <c r="DV14" s="449">
        <f>UW!DR607</f>
        <v>49705</v>
      </c>
      <c r="DW14" s="449">
        <f>UW!DS607</f>
        <v>49734</v>
      </c>
      <c r="DX14" s="449">
        <f>UW!DT607</f>
        <v>49765</v>
      </c>
      <c r="DY14" s="449">
        <f>UW!DU607</f>
        <v>49795</v>
      </c>
      <c r="DZ14" s="449">
        <f>UW!DV607</f>
        <v>49826</v>
      </c>
      <c r="EA14" s="449">
        <f>UW!DW607</f>
        <v>49856</v>
      </c>
      <c r="EB14" s="449">
        <f>UW!DX607</f>
        <v>49887</v>
      </c>
      <c r="EC14" s="449">
        <f>UW!DY607</f>
        <v>49918</v>
      </c>
      <c r="ED14" s="449">
        <f>UW!DZ607</f>
        <v>49948</v>
      </c>
      <c r="EE14" s="449">
        <f>UW!EA607</f>
        <v>49979</v>
      </c>
      <c r="EF14" s="449">
        <f>UW!EB607</f>
        <v>50009</v>
      </c>
      <c r="EG14" s="449">
        <f>UW!EC607</f>
        <v>50040</v>
      </c>
      <c r="EH14" s="449">
        <f>UW!ED607</f>
        <v>50071</v>
      </c>
      <c r="EI14" s="449">
        <f>UW!EE607</f>
        <v>50099</v>
      </c>
      <c r="EJ14" s="449">
        <f>UW!EF607</f>
        <v>50130</v>
      </c>
      <c r="EK14" s="450"/>
      <c r="EL14" s="450"/>
      <c r="EM14" s="450"/>
    </row>
    <row r="15" spans="2:143">
      <c r="E15" s="448"/>
      <c r="G15" s="448"/>
      <c r="H15" s="450"/>
      <c r="I15" s="450"/>
      <c r="J15" s="450"/>
      <c r="K15" s="450"/>
      <c r="L15" s="450"/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  <c r="Y15" s="450"/>
      <c r="Z15" s="450"/>
      <c r="AA15" s="450"/>
      <c r="AB15" s="450"/>
      <c r="AC15" s="450"/>
      <c r="AD15" s="450"/>
      <c r="AE15" s="450"/>
      <c r="AF15" s="450"/>
      <c r="AG15" s="450"/>
      <c r="AH15" s="450"/>
      <c r="AI15" s="450"/>
      <c r="AJ15" s="450"/>
      <c r="AK15" s="450"/>
      <c r="AL15" s="450"/>
      <c r="AM15" s="450"/>
      <c r="AN15" s="450"/>
      <c r="AO15" s="450"/>
      <c r="AP15" s="450"/>
      <c r="AQ15" s="450"/>
      <c r="AR15" s="450"/>
      <c r="AS15" s="450"/>
      <c r="AT15" s="450"/>
      <c r="AU15" s="450"/>
      <c r="AV15" s="450"/>
      <c r="AW15" s="450"/>
      <c r="AX15" s="450"/>
      <c r="AY15" s="450"/>
      <c r="AZ15" s="450"/>
      <c r="BA15" s="450"/>
      <c r="BB15" s="450"/>
      <c r="BC15" s="450"/>
      <c r="BD15" s="450"/>
      <c r="BE15" s="450"/>
      <c r="BF15" s="450"/>
      <c r="BG15" s="450"/>
      <c r="BH15" s="450"/>
      <c r="BI15" s="450"/>
      <c r="BJ15" s="450"/>
      <c r="BK15" s="450"/>
      <c r="BL15" s="450"/>
      <c r="BM15" s="450"/>
      <c r="BN15" s="450"/>
      <c r="BO15" s="450"/>
      <c r="BP15" s="450"/>
      <c r="BQ15" s="450"/>
      <c r="BR15" s="450"/>
      <c r="BS15" s="450"/>
      <c r="BT15" s="450"/>
      <c r="BU15" s="450"/>
      <c r="BV15" s="450"/>
      <c r="BW15" s="450"/>
      <c r="BX15" s="450"/>
      <c r="BY15" s="450"/>
      <c r="BZ15" s="450"/>
      <c r="CA15" s="450"/>
      <c r="CB15" s="450"/>
      <c r="CC15" s="450"/>
      <c r="CD15" s="450"/>
      <c r="CE15" s="450"/>
      <c r="CF15" s="450"/>
      <c r="CG15" s="450"/>
      <c r="CH15" s="450"/>
      <c r="CI15" s="450"/>
      <c r="CJ15" s="450"/>
      <c r="CK15" s="450"/>
      <c r="CL15" s="450"/>
      <c r="CM15" s="450"/>
      <c r="CN15" s="450"/>
      <c r="CO15" s="450"/>
      <c r="CP15" s="450"/>
      <c r="CQ15" s="450"/>
      <c r="CR15" s="450"/>
      <c r="CS15" s="450"/>
      <c r="CT15" s="450"/>
      <c r="CU15" s="450"/>
      <c r="CV15" s="450"/>
      <c r="CW15" s="450"/>
      <c r="CX15" s="450"/>
      <c r="CY15" s="450"/>
      <c r="CZ15" s="450"/>
      <c r="DA15" s="450"/>
      <c r="DB15" s="450"/>
      <c r="DC15" s="450"/>
      <c r="DD15" s="450"/>
      <c r="DE15" s="450"/>
      <c r="DF15" s="450"/>
      <c r="DG15" s="450"/>
      <c r="DH15" s="450"/>
      <c r="DI15" s="450"/>
      <c r="DJ15" s="450"/>
      <c r="DK15" s="450"/>
      <c r="DL15" s="450"/>
      <c r="DM15" s="450"/>
      <c r="DN15" s="450"/>
      <c r="DO15" s="450"/>
      <c r="DP15" s="450"/>
      <c r="DQ15" s="450"/>
      <c r="DR15" s="450"/>
      <c r="DS15" s="450"/>
      <c r="DT15" s="450"/>
      <c r="DU15" s="450"/>
      <c r="DV15" s="450"/>
      <c r="DW15" s="450"/>
      <c r="DX15" s="450"/>
      <c r="DY15" s="450"/>
      <c r="DZ15" s="450"/>
      <c r="EA15" s="450"/>
      <c r="EB15" s="450"/>
      <c r="EC15" s="450"/>
      <c r="ED15" s="450"/>
      <c r="EE15" s="450"/>
      <c r="EF15" s="450"/>
      <c r="EG15" s="450"/>
      <c r="EH15" s="450"/>
      <c r="EI15" s="450"/>
      <c r="EJ15" s="450"/>
      <c r="EK15" s="450"/>
      <c r="EL15" s="450"/>
      <c r="EM15" s="450"/>
    </row>
    <row r="16" spans="2:143">
      <c r="B16" s="418" t="s">
        <v>1383</v>
      </c>
      <c r="E16" s="1843" t="e">
        <f ca="1">SUM(H16:EJ16)</f>
        <v>#DIV/0!</v>
      </c>
      <c r="H16" s="1795" t="e">
        <f t="shared" ref="H16:AM16" ca="1" si="0">IF(H18&lt;0,H18,0)</f>
        <v>#DIV/0!</v>
      </c>
      <c r="I16" s="1795" t="e">
        <f t="shared" ca="1" si="0"/>
        <v>#DIV/0!</v>
      </c>
      <c r="J16" s="1795" t="e">
        <f t="shared" ca="1" si="0"/>
        <v>#DIV/0!</v>
      </c>
      <c r="K16" s="1795" t="e">
        <f t="shared" ca="1" si="0"/>
        <v>#DIV/0!</v>
      </c>
      <c r="L16" s="1795" t="e">
        <f t="shared" ca="1" si="0"/>
        <v>#DIV/0!</v>
      </c>
      <c r="M16" s="1795" t="e">
        <f t="shared" ca="1" si="0"/>
        <v>#DIV/0!</v>
      </c>
      <c r="N16" s="1795" t="e">
        <f t="shared" ca="1" si="0"/>
        <v>#DIV/0!</v>
      </c>
      <c r="O16" s="1795" t="e">
        <f t="shared" ca="1" si="0"/>
        <v>#DIV/0!</v>
      </c>
      <c r="P16" s="1795" t="e">
        <f t="shared" ca="1" si="0"/>
        <v>#DIV/0!</v>
      </c>
      <c r="Q16" s="1795" t="e">
        <f t="shared" ca="1" si="0"/>
        <v>#DIV/0!</v>
      </c>
      <c r="R16" s="1795" t="e">
        <f t="shared" ca="1" si="0"/>
        <v>#DIV/0!</v>
      </c>
      <c r="S16" s="1795" t="e">
        <f t="shared" ca="1" si="0"/>
        <v>#DIV/0!</v>
      </c>
      <c r="T16" s="1795" t="e">
        <f t="shared" ca="1" si="0"/>
        <v>#DIV/0!</v>
      </c>
      <c r="U16" s="1795" t="e">
        <f t="shared" ca="1" si="0"/>
        <v>#DIV/0!</v>
      </c>
      <c r="V16" s="1795" t="e">
        <f t="shared" ca="1" si="0"/>
        <v>#DIV/0!</v>
      </c>
      <c r="W16" s="1795" t="e">
        <f t="shared" ca="1" si="0"/>
        <v>#DIV/0!</v>
      </c>
      <c r="X16" s="1795" t="e">
        <f t="shared" ca="1" si="0"/>
        <v>#DIV/0!</v>
      </c>
      <c r="Y16" s="1795" t="e">
        <f t="shared" ca="1" si="0"/>
        <v>#DIV/0!</v>
      </c>
      <c r="Z16" s="1795" t="e">
        <f t="shared" ca="1" si="0"/>
        <v>#DIV/0!</v>
      </c>
      <c r="AA16" s="1795" t="e">
        <f t="shared" ca="1" si="0"/>
        <v>#DIV/0!</v>
      </c>
      <c r="AB16" s="1795" t="e">
        <f t="shared" ca="1" si="0"/>
        <v>#DIV/0!</v>
      </c>
      <c r="AC16" s="1795" t="e">
        <f t="shared" ca="1" si="0"/>
        <v>#DIV/0!</v>
      </c>
      <c r="AD16" s="1795" t="e">
        <f t="shared" ca="1" si="0"/>
        <v>#DIV/0!</v>
      </c>
      <c r="AE16" s="1795" t="e">
        <f t="shared" ca="1" si="0"/>
        <v>#DIV/0!</v>
      </c>
      <c r="AF16" s="1795" t="e">
        <f t="shared" ca="1" si="0"/>
        <v>#DIV/0!</v>
      </c>
      <c r="AG16" s="1795" t="e">
        <f t="shared" ca="1" si="0"/>
        <v>#DIV/0!</v>
      </c>
      <c r="AH16" s="1795" t="e">
        <f t="shared" ca="1" si="0"/>
        <v>#DIV/0!</v>
      </c>
      <c r="AI16" s="1795" t="e">
        <f t="shared" ca="1" si="0"/>
        <v>#DIV/0!</v>
      </c>
      <c r="AJ16" s="1795" t="e">
        <f t="shared" ca="1" si="0"/>
        <v>#DIV/0!</v>
      </c>
      <c r="AK16" s="1795" t="e">
        <f t="shared" ca="1" si="0"/>
        <v>#DIV/0!</v>
      </c>
      <c r="AL16" s="1795" t="e">
        <f t="shared" ca="1" si="0"/>
        <v>#DIV/0!</v>
      </c>
      <c r="AM16" s="1795" t="e">
        <f t="shared" ca="1" si="0"/>
        <v>#DIV/0!</v>
      </c>
      <c r="AN16" s="1795" t="e">
        <f t="shared" ref="AN16:BS16" ca="1" si="1">IF(AN18&lt;0,AN18,0)</f>
        <v>#DIV/0!</v>
      </c>
      <c r="AO16" s="1795" t="e">
        <f t="shared" ca="1" si="1"/>
        <v>#DIV/0!</v>
      </c>
      <c r="AP16" s="1795" t="e">
        <f t="shared" ca="1" si="1"/>
        <v>#DIV/0!</v>
      </c>
      <c r="AQ16" s="1795" t="e">
        <f t="shared" ca="1" si="1"/>
        <v>#DIV/0!</v>
      </c>
      <c r="AR16" s="1795" t="e">
        <f t="shared" ca="1" si="1"/>
        <v>#DIV/0!</v>
      </c>
      <c r="AS16" s="1795" t="e">
        <f t="shared" ca="1" si="1"/>
        <v>#DIV/0!</v>
      </c>
      <c r="AT16" s="1795" t="e">
        <f t="shared" ca="1" si="1"/>
        <v>#DIV/0!</v>
      </c>
      <c r="AU16" s="1795" t="e">
        <f t="shared" ca="1" si="1"/>
        <v>#DIV/0!</v>
      </c>
      <c r="AV16" s="1795" t="e">
        <f t="shared" ca="1" si="1"/>
        <v>#DIV/0!</v>
      </c>
      <c r="AW16" s="1795" t="e">
        <f t="shared" ca="1" si="1"/>
        <v>#DIV/0!</v>
      </c>
      <c r="AX16" s="1795" t="e">
        <f t="shared" ca="1" si="1"/>
        <v>#DIV/0!</v>
      </c>
      <c r="AY16" s="1795" t="e">
        <f t="shared" ca="1" si="1"/>
        <v>#DIV/0!</v>
      </c>
      <c r="AZ16" s="1795" t="e">
        <f t="shared" ca="1" si="1"/>
        <v>#DIV/0!</v>
      </c>
      <c r="BA16" s="1795" t="e">
        <f t="shared" ca="1" si="1"/>
        <v>#DIV/0!</v>
      </c>
      <c r="BB16" s="1795" t="e">
        <f t="shared" ca="1" si="1"/>
        <v>#DIV/0!</v>
      </c>
      <c r="BC16" s="1795" t="e">
        <f t="shared" ca="1" si="1"/>
        <v>#DIV/0!</v>
      </c>
      <c r="BD16" s="1795" t="e">
        <f t="shared" ca="1" si="1"/>
        <v>#DIV/0!</v>
      </c>
      <c r="BE16" s="1795">
        <f t="shared" ca="1" si="1"/>
        <v>0</v>
      </c>
      <c r="BF16" s="1795">
        <f t="shared" ca="1" si="1"/>
        <v>0</v>
      </c>
      <c r="BG16" s="1795">
        <f t="shared" ca="1" si="1"/>
        <v>0</v>
      </c>
      <c r="BH16" s="1795">
        <f t="shared" ca="1" si="1"/>
        <v>0</v>
      </c>
      <c r="BI16" s="1795">
        <f t="shared" ca="1" si="1"/>
        <v>0</v>
      </c>
      <c r="BJ16" s="1795">
        <f t="shared" ca="1" si="1"/>
        <v>0</v>
      </c>
      <c r="BK16" s="1795">
        <f t="shared" ca="1" si="1"/>
        <v>0</v>
      </c>
      <c r="BL16" s="1795">
        <f t="shared" ca="1" si="1"/>
        <v>0</v>
      </c>
      <c r="BM16" s="1795">
        <f t="shared" ca="1" si="1"/>
        <v>0</v>
      </c>
      <c r="BN16" s="1795">
        <f t="shared" ca="1" si="1"/>
        <v>0</v>
      </c>
      <c r="BO16" s="1795">
        <f t="shared" ca="1" si="1"/>
        <v>0</v>
      </c>
      <c r="BP16" s="1795">
        <f t="shared" ca="1" si="1"/>
        <v>0</v>
      </c>
      <c r="BQ16" s="1795">
        <f t="shared" ca="1" si="1"/>
        <v>0</v>
      </c>
      <c r="BR16" s="1795">
        <f t="shared" ca="1" si="1"/>
        <v>0</v>
      </c>
      <c r="BS16" s="1795">
        <f t="shared" ca="1" si="1"/>
        <v>0</v>
      </c>
      <c r="BT16" s="1795">
        <f t="shared" ref="BT16:CY16" ca="1" si="2">IF(BT18&lt;0,BT18,0)</f>
        <v>0</v>
      </c>
      <c r="BU16" s="1795">
        <f t="shared" ca="1" si="2"/>
        <v>0</v>
      </c>
      <c r="BV16" s="1795">
        <f t="shared" ca="1" si="2"/>
        <v>0</v>
      </c>
      <c r="BW16" s="1795">
        <f t="shared" ca="1" si="2"/>
        <v>0</v>
      </c>
      <c r="BX16" s="1795">
        <f t="shared" ca="1" si="2"/>
        <v>0</v>
      </c>
      <c r="BY16" s="1795">
        <f t="shared" ca="1" si="2"/>
        <v>0</v>
      </c>
      <c r="BZ16" s="1795">
        <f t="shared" ca="1" si="2"/>
        <v>0</v>
      </c>
      <c r="CA16" s="1795">
        <f t="shared" ca="1" si="2"/>
        <v>0</v>
      </c>
      <c r="CB16" s="1795">
        <f t="shared" ca="1" si="2"/>
        <v>0</v>
      </c>
      <c r="CC16" s="1795">
        <f t="shared" ca="1" si="2"/>
        <v>0</v>
      </c>
      <c r="CD16" s="1795">
        <f t="shared" ca="1" si="2"/>
        <v>0</v>
      </c>
      <c r="CE16" s="1795">
        <f t="shared" ca="1" si="2"/>
        <v>0</v>
      </c>
      <c r="CF16" s="1795">
        <f t="shared" ca="1" si="2"/>
        <v>0</v>
      </c>
      <c r="CG16" s="1795">
        <f t="shared" ca="1" si="2"/>
        <v>0</v>
      </c>
      <c r="CH16" s="1795">
        <f t="shared" ca="1" si="2"/>
        <v>0</v>
      </c>
      <c r="CI16" s="1795">
        <f t="shared" ca="1" si="2"/>
        <v>0</v>
      </c>
      <c r="CJ16" s="1795">
        <f t="shared" ca="1" si="2"/>
        <v>0</v>
      </c>
      <c r="CK16" s="1795">
        <f t="shared" ca="1" si="2"/>
        <v>0</v>
      </c>
      <c r="CL16" s="1795">
        <f t="shared" ca="1" si="2"/>
        <v>0</v>
      </c>
      <c r="CM16" s="1795">
        <f t="shared" ca="1" si="2"/>
        <v>0</v>
      </c>
      <c r="CN16" s="1795">
        <f t="shared" ca="1" si="2"/>
        <v>0</v>
      </c>
      <c r="CO16" s="1795">
        <f t="shared" ca="1" si="2"/>
        <v>0</v>
      </c>
      <c r="CP16" s="1795">
        <f t="shared" ca="1" si="2"/>
        <v>0</v>
      </c>
      <c r="CQ16" s="1795">
        <f t="shared" ca="1" si="2"/>
        <v>0</v>
      </c>
      <c r="CR16" s="1795">
        <f t="shared" ca="1" si="2"/>
        <v>0</v>
      </c>
      <c r="CS16" s="1795">
        <f t="shared" ca="1" si="2"/>
        <v>0</v>
      </c>
      <c r="CT16" s="1795">
        <f t="shared" ca="1" si="2"/>
        <v>0</v>
      </c>
      <c r="CU16" s="1795">
        <f t="shared" ca="1" si="2"/>
        <v>0</v>
      </c>
      <c r="CV16" s="1795">
        <f t="shared" ca="1" si="2"/>
        <v>0</v>
      </c>
      <c r="CW16" s="1795">
        <f t="shared" ca="1" si="2"/>
        <v>0</v>
      </c>
      <c r="CX16" s="1795">
        <f t="shared" ca="1" si="2"/>
        <v>0</v>
      </c>
      <c r="CY16" s="1795">
        <f t="shared" ca="1" si="2"/>
        <v>0</v>
      </c>
      <c r="CZ16" s="1795">
        <f t="shared" ref="CZ16:EJ16" ca="1" si="3">IF(CZ18&lt;0,CZ18,0)</f>
        <v>0</v>
      </c>
      <c r="DA16" s="1795">
        <f t="shared" ca="1" si="3"/>
        <v>0</v>
      </c>
      <c r="DB16" s="1795">
        <f t="shared" ca="1" si="3"/>
        <v>0</v>
      </c>
      <c r="DC16" s="1795">
        <f t="shared" ca="1" si="3"/>
        <v>0</v>
      </c>
      <c r="DD16" s="1795">
        <f t="shared" ca="1" si="3"/>
        <v>0</v>
      </c>
      <c r="DE16" s="1795">
        <f t="shared" ca="1" si="3"/>
        <v>0</v>
      </c>
      <c r="DF16" s="1795">
        <f t="shared" ca="1" si="3"/>
        <v>0</v>
      </c>
      <c r="DG16" s="1795">
        <f t="shared" ca="1" si="3"/>
        <v>0</v>
      </c>
      <c r="DH16" s="1795">
        <f t="shared" ca="1" si="3"/>
        <v>0</v>
      </c>
      <c r="DI16" s="1795">
        <f t="shared" ca="1" si="3"/>
        <v>0</v>
      </c>
      <c r="DJ16" s="1795">
        <f t="shared" ca="1" si="3"/>
        <v>0</v>
      </c>
      <c r="DK16" s="1795">
        <f t="shared" ca="1" si="3"/>
        <v>0</v>
      </c>
      <c r="DL16" s="1795">
        <f t="shared" ca="1" si="3"/>
        <v>0</v>
      </c>
      <c r="DM16" s="1795">
        <f t="shared" ca="1" si="3"/>
        <v>0</v>
      </c>
      <c r="DN16" s="1795">
        <f t="shared" ca="1" si="3"/>
        <v>0</v>
      </c>
      <c r="DO16" s="1795">
        <f t="shared" ca="1" si="3"/>
        <v>0</v>
      </c>
      <c r="DP16" s="1795">
        <f t="shared" ca="1" si="3"/>
        <v>0</v>
      </c>
      <c r="DQ16" s="1795">
        <f t="shared" ca="1" si="3"/>
        <v>0</v>
      </c>
      <c r="DR16" s="1795">
        <f t="shared" ca="1" si="3"/>
        <v>0</v>
      </c>
      <c r="DS16" s="1795">
        <f t="shared" ca="1" si="3"/>
        <v>0</v>
      </c>
      <c r="DT16" s="1795">
        <f t="shared" ca="1" si="3"/>
        <v>0</v>
      </c>
      <c r="DU16" s="1795">
        <f t="shared" ca="1" si="3"/>
        <v>0</v>
      </c>
      <c r="DV16" s="1795">
        <f t="shared" ca="1" si="3"/>
        <v>0</v>
      </c>
      <c r="DW16" s="1795">
        <f t="shared" ca="1" si="3"/>
        <v>0</v>
      </c>
      <c r="DX16" s="1795">
        <f t="shared" ca="1" si="3"/>
        <v>0</v>
      </c>
      <c r="DY16" s="1795">
        <f t="shared" ca="1" si="3"/>
        <v>0</v>
      </c>
      <c r="DZ16" s="1795">
        <f t="shared" ca="1" si="3"/>
        <v>0</v>
      </c>
      <c r="EA16" s="1795">
        <f t="shared" ca="1" si="3"/>
        <v>0</v>
      </c>
      <c r="EB16" s="1795">
        <f t="shared" ca="1" si="3"/>
        <v>0</v>
      </c>
      <c r="EC16" s="1795">
        <f t="shared" ca="1" si="3"/>
        <v>0</v>
      </c>
      <c r="ED16" s="1795">
        <f t="shared" ca="1" si="3"/>
        <v>0</v>
      </c>
      <c r="EE16" s="1795">
        <f t="shared" ca="1" si="3"/>
        <v>0</v>
      </c>
      <c r="EF16" s="1795">
        <f t="shared" ca="1" si="3"/>
        <v>0</v>
      </c>
      <c r="EG16" s="1795">
        <f t="shared" ca="1" si="3"/>
        <v>0</v>
      </c>
      <c r="EH16" s="1795">
        <f t="shared" ca="1" si="3"/>
        <v>0</v>
      </c>
      <c r="EI16" s="1795">
        <f t="shared" ca="1" si="3"/>
        <v>0</v>
      </c>
      <c r="EJ16" s="1795">
        <f t="shared" ca="1" si="3"/>
        <v>0</v>
      </c>
    </row>
    <row r="17" spans="2:140">
      <c r="B17" s="418" t="s">
        <v>1384</v>
      </c>
      <c r="E17" s="1843" t="e">
        <f ca="1">SUM(H17:EJ17)</f>
        <v>#DIV/0!</v>
      </c>
      <c r="H17" s="1795" t="e">
        <f t="shared" ref="H17:AM17" ca="1" si="4">IF(H18&gt;0,H18,0)</f>
        <v>#DIV/0!</v>
      </c>
      <c r="I17" s="1795" t="e">
        <f t="shared" ca="1" si="4"/>
        <v>#DIV/0!</v>
      </c>
      <c r="J17" s="1795" t="e">
        <f t="shared" ca="1" si="4"/>
        <v>#DIV/0!</v>
      </c>
      <c r="K17" s="1795" t="e">
        <f t="shared" ca="1" si="4"/>
        <v>#DIV/0!</v>
      </c>
      <c r="L17" s="1795" t="e">
        <f t="shared" ca="1" si="4"/>
        <v>#DIV/0!</v>
      </c>
      <c r="M17" s="1795" t="e">
        <f t="shared" ca="1" si="4"/>
        <v>#DIV/0!</v>
      </c>
      <c r="N17" s="1795" t="e">
        <f t="shared" ca="1" si="4"/>
        <v>#DIV/0!</v>
      </c>
      <c r="O17" s="1795" t="e">
        <f t="shared" ca="1" si="4"/>
        <v>#DIV/0!</v>
      </c>
      <c r="P17" s="1795" t="e">
        <f t="shared" ca="1" si="4"/>
        <v>#DIV/0!</v>
      </c>
      <c r="Q17" s="1795" t="e">
        <f t="shared" ca="1" si="4"/>
        <v>#DIV/0!</v>
      </c>
      <c r="R17" s="1795" t="e">
        <f t="shared" ca="1" si="4"/>
        <v>#DIV/0!</v>
      </c>
      <c r="S17" s="1795" t="e">
        <f t="shared" ca="1" si="4"/>
        <v>#DIV/0!</v>
      </c>
      <c r="T17" s="1795" t="e">
        <f t="shared" ca="1" si="4"/>
        <v>#DIV/0!</v>
      </c>
      <c r="U17" s="1795" t="e">
        <f t="shared" ca="1" si="4"/>
        <v>#DIV/0!</v>
      </c>
      <c r="V17" s="1795" t="e">
        <f t="shared" ca="1" si="4"/>
        <v>#DIV/0!</v>
      </c>
      <c r="W17" s="1795" t="e">
        <f t="shared" ca="1" si="4"/>
        <v>#DIV/0!</v>
      </c>
      <c r="X17" s="1795" t="e">
        <f t="shared" ca="1" si="4"/>
        <v>#DIV/0!</v>
      </c>
      <c r="Y17" s="1795" t="e">
        <f t="shared" ca="1" si="4"/>
        <v>#DIV/0!</v>
      </c>
      <c r="Z17" s="1795" t="e">
        <f t="shared" ca="1" si="4"/>
        <v>#DIV/0!</v>
      </c>
      <c r="AA17" s="1795" t="e">
        <f t="shared" ca="1" si="4"/>
        <v>#DIV/0!</v>
      </c>
      <c r="AB17" s="1795" t="e">
        <f t="shared" ca="1" si="4"/>
        <v>#DIV/0!</v>
      </c>
      <c r="AC17" s="1795" t="e">
        <f t="shared" ca="1" si="4"/>
        <v>#DIV/0!</v>
      </c>
      <c r="AD17" s="1795" t="e">
        <f t="shared" ca="1" si="4"/>
        <v>#DIV/0!</v>
      </c>
      <c r="AE17" s="1795" t="e">
        <f t="shared" ca="1" si="4"/>
        <v>#DIV/0!</v>
      </c>
      <c r="AF17" s="1795" t="e">
        <f t="shared" ca="1" si="4"/>
        <v>#DIV/0!</v>
      </c>
      <c r="AG17" s="1795" t="e">
        <f t="shared" ca="1" si="4"/>
        <v>#DIV/0!</v>
      </c>
      <c r="AH17" s="1795" t="e">
        <f t="shared" ca="1" si="4"/>
        <v>#DIV/0!</v>
      </c>
      <c r="AI17" s="1795" t="e">
        <f t="shared" ca="1" si="4"/>
        <v>#DIV/0!</v>
      </c>
      <c r="AJ17" s="1795" t="e">
        <f t="shared" ca="1" si="4"/>
        <v>#DIV/0!</v>
      </c>
      <c r="AK17" s="1795" t="e">
        <f t="shared" ca="1" si="4"/>
        <v>#DIV/0!</v>
      </c>
      <c r="AL17" s="1795" t="e">
        <f t="shared" ca="1" si="4"/>
        <v>#DIV/0!</v>
      </c>
      <c r="AM17" s="1795" t="e">
        <f t="shared" ca="1" si="4"/>
        <v>#DIV/0!</v>
      </c>
      <c r="AN17" s="1795" t="e">
        <f t="shared" ref="AN17:BS17" ca="1" si="5">IF(AN18&gt;0,AN18,0)</f>
        <v>#DIV/0!</v>
      </c>
      <c r="AO17" s="1795" t="e">
        <f t="shared" ca="1" si="5"/>
        <v>#DIV/0!</v>
      </c>
      <c r="AP17" s="1795" t="e">
        <f t="shared" ca="1" si="5"/>
        <v>#DIV/0!</v>
      </c>
      <c r="AQ17" s="1795" t="e">
        <f t="shared" ca="1" si="5"/>
        <v>#DIV/0!</v>
      </c>
      <c r="AR17" s="1795" t="e">
        <f t="shared" ca="1" si="5"/>
        <v>#DIV/0!</v>
      </c>
      <c r="AS17" s="1795" t="e">
        <f t="shared" ca="1" si="5"/>
        <v>#DIV/0!</v>
      </c>
      <c r="AT17" s="1795" t="e">
        <f t="shared" ca="1" si="5"/>
        <v>#DIV/0!</v>
      </c>
      <c r="AU17" s="1795" t="e">
        <f t="shared" ca="1" si="5"/>
        <v>#DIV/0!</v>
      </c>
      <c r="AV17" s="1795" t="e">
        <f t="shared" ca="1" si="5"/>
        <v>#DIV/0!</v>
      </c>
      <c r="AW17" s="1795" t="e">
        <f t="shared" ca="1" si="5"/>
        <v>#DIV/0!</v>
      </c>
      <c r="AX17" s="1795" t="e">
        <f t="shared" ca="1" si="5"/>
        <v>#DIV/0!</v>
      </c>
      <c r="AY17" s="1795" t="e">
        <f t="shared" ca="1" si="5"/>
        <v>#DIV/0!</v>
      </c>
      <c r="AZ17" s="1795" t="e">
        <f t="shared" ca="1" si="5"/>
        <v>#DIV/0!</v>
      </c>
      <c r="BA17" s="1795" t="e">
        <f t="shared" ca="1" si="5"/>
        <v>#DIV/0!</v>
      </c>
      <c r="BB17" s="1795" t="e">
        <f t="shared" ca="1" si="5"/>
        <v>#DIV/0!</v>
      </c>
      <c r="BC17" s="1795" t="e">
        <f t="shared" ca="1" si="5"/>
        <v>#DIV/0!</v>
      </c>
      <c r="BD17" s="1795" t="e">
        <f t="shared" ca="1" si="5"/>
        <v>#DIV/0!</v>
      </c>
      <c r="BE17" s="1795">
        <f t="shared" ca="1" si="5"/>
        <v>0</v>
      </c>
      <c r="BF17" s="1795">
        <f t="shared" ca="1" si="5"/>
        <v>0</v>
      </c>
      <c r="BG17" s="1795">
        <f t="shared" ca="1" si="5"/>
        <v>0</v>
      </c>
      <c r="BH17" s="1795">
        <f t="shared" ca="1" si="5"/>
        <v>0</v>
      </c>
      <c r="BI17" s="1795">
        <f t="shared" ca="1" si="5"/>
        <v>0</v>
      </c>
      <c r="BJ17" s="1795">
        <f t="shared" ca="1" si="5"/>
        <v>0</v>
      </c>
      <c r="BK17" s="1795">
        <f t="shared" ca="1" si="5"/>
        <v>0</v>
      </c>
      <c r="BL17" s="1795">
        <f t="shared" ca="1" si="5"/>
        <v>0</v>
      </c>
      <c r="BM17" s="1795">
        <f t="shared" ca="1" si="5"/>
        <v>0</v>
      </c>
      <c r="BN17" s="1795">
        <f t="shared" ca="1" si="5"/>
        <v>0</v>
      </c>
      <c r="BO17" s="1795">
        <f t="shared" ca="1" si="5"/>
        <v>0</v>
      </c>
      <c r="BP17" s="1795">
        <f t="shared" ca="1" si="5"/>
        <v>0</v>
      </c>
      <c r="BQ17" s="1795">
        <f t="shared" ca="1" si="5"/>
        <v>0</v>
      </c>
      <c r="BR17" s="1795">
        <f t="shared" ca="1" si="5"/>
        <v>0</v>
      </c>
      <c r="BS17" s="1795">
        <f t="shared" ca="1" si="5"/>
        <v>0</v>
      </c>
      <c r="BT17" s="1795">
        <f t="shared" ref="BT17:CY17" ca="1" si="6">IF(BT18&gt;0,BT18,0)</f>
        <v>0</v>
      </c>
      <c r="BU17" s="1795">
        <f t="shared" ca="1" si="6"/>
        <v>0</v>
      </c>
      <c r="BV17" s="1795">
        <f t="shared" ca="1" si="6"/>
        <v>0</v>
      </c>
      <c r="BW17" s="1795">
        <f t="shared" ca="1" si="6"/>
        <v>0</v>
      </c>
      <c r="BX17" s="1795">
        <f t="shared" ca="1" si="6"/>
        <v>0</v>
      </c>
      <c r="BY17" s="1795">
        <f t="shared" ca="1" si="6"/>
        <v>0</v>
      </c>
      <c r="BZ17" s="1795">
        <f t="shared" ca="1" si="6"/>
        <v>0</v>
      </c>
      <c r="CA17" s="1795">
        <f t="shared" ca="1" si="6"/>
        <v>0</v>
      </c>
      <c r="CB17" s="1795">
        <f t="shared" ca="1" si="6"/>
        <v>0</v>
      </c>
      <c r="CC17" s="1795">
        <f t="shared" ca="1" si="6"/>
        <v>0</v>
      </c>
      <c r="CD17" s="1795">
        <f t="shared" ca="1" si="6"/>
        <v>0</v>
      </c>
      <c r="CE17" s="1795">
        <f t="shared" ca="1" si="6"/>
        <v>0</v>
      </c>
      <c r="CF17" s="1795">
        <f t="shared" ca="1" si="6"/>
        <v>0</v>
      </c>
      <c r="CG17" s="1795">
        <f t="shared" ca="1" si="6"/>
        <v>0</v>
      </c>
      <c r="CH17" s="1795">
        <f t="shared" ca="1" si="6"/>
        <v>0</v>
      </c>
      <c r="CI17" s="1795">
        <f t="shared" ca="1" si="6"/>
        <v>0</v>
      </c>
      <c r="CJ17" s="1795">
        <f t="shared" ca="1" si="6"/>
        <v>0</v>
      </c>
      <c r="CK17" s="1795">
        <f t="shared" ca="1" si="6"/>
        <v>0</v>
      </c>
      <c r="CL17" s="1795">
        <f t="shared" ca="1" si="6"/>
        <v>0</v>
      </c>
      <c r="CM17" s="1795">
        <f t="shared" ca="1" si="6"/>
        <v>0</v>
      </c>
      <c r="CN17" s="1795">
        <f t="shared" ca="1" si="6"/>
        <v>0</v>
      </c>
      <c r="CO17" s="1795">
        <f t="shared" ca="1" si="6"/>
        <v>0</v>
      </c>
      <c r="CP17" s="1795">
        <f t="shared" ca="1" si="6"/>
        <v>0</v>
      </c>
      <c r="CQ17" s="1795">
        <f t="shared" ca="1" si="6"/>
        <v>0</v>
      </c>
      <c r="CR17" s="1795">
        <f t="shared" ca="1" si="6"/>
        <v>0</v>
      </c>
      <c r="CS17" s="1795">
        <f t="shared" ca="1" si="6"/>
        <v>0</v>
      </c>
      <c r="CT17" s="1795">
        <f t="shared" ca="1" si="6"/>
        <v>0</v>
      </c>
      <c r="CU17" s="1795">
        <f t="shared" ca="1" si="6"/>
        <v>0</v>
      </c>
      <c r="CV17" s="1795">
        <f t="shared" ca="1" si="6"/>
        <v>0</v>
      </c>
      <c r="CW17" s="1795">
        <f t="shared" ca="1" si="6"/>
        <v>0</v>
      </c>
      <c r="CX17" s="1795">
        <f t="shared" ca="1" si="6"/>
        <v>0</v>
      </c>
      <c r="CY17" s="1795">
        <f t="shared" ca="1" si="6"/>
        <v>0</v>
      </c>
      <c r="CZ17" s="1795">
        <f t="shared" ref="CZ17:EE17" ca="1" si="7">IF(CZ18&gt;0,CZ18,0)</f>
        <v>0</v>
      </c>
      <c r="DA17" s="1795">
        <f t="shared" ca="1" si="7"/>
        <v>0</v>
      </c>
      <c r="DB17" s="1795">
        <f t="shared" ca="1" si="7"/>
        <v>0</v>
      </c>
      <c r="DC17" s="1795">
        <f t="shared" ca="1" si="7"/>
        <v>0</v>
      </c>
      <c r="DD17" s="1795">
        <f t="shared" ca="1" si="7"/>
        <v>0</v>
      </c>
      <c r="DE17" s="1795">
        <f t="shared" ca="1" si="7"/>
        <v>0</v>
      </c>
      <c r="DF17" s="1795">
        <f t="shared" ca="1" si="7"/>
        <v>0</v>
      </c>
      <c r="DG17" s="1795">
        <f t="shared" ca="1" si="7"/>
        <v>0</v>
      </c>
      <c r="DH17" s="1795">
        <f t="shared" ca="1" si="7"/>
        <v>0</v>
      </c>
      <c r="DI17" s="1795">
        <f t="shared" ca="1" si="7"/>
        <v>0</v>
      </c>
      <c r="DJ17" s="1795">
        <f t="shared" ca="1" si="7"/>
        <v>0</v>
      </c>
      <c r="DK17" s="1795">
        <f t="shared" ca="1" si="7"/>
        <v>0</v>
      </c>
      <c r="DL17" s="1795">
        <f t="shared" ca="1" si="7"/>
        <v>0</v>
      </c>
      <c r="DM17" s="1795">
        <f t="shared" ca="1" si="7"/>
        <v>0</v>
      </c>
      <c r="DN17" s="1795">
        <f t="shared" ca="1" si="7"/>
        <v>0</v>
      </c>
      <c r="DO17" s="1795">
        <f t="shared" ca="1" si="7"/>
        <v>0</v>
      </c>
      <c r="DP17" s="1795">
        <f t="shared" ca="1" si="7"/>
        <v>0</v>
      </c>
      <c r="DQ17" s="1795">
        <f t="shared" ca="1" si="7"/>
        <v>0</v>
      </c>
      <c r="DR17" s="1795">
        <f t="shared" ca="1" si="7"/>
        <v>0</v>
      </c>
      <c r="DS17" s="1795">
        <f t="shared" ca="1" si="7"/>
        <v>0</v>
      </c>
      <c r="DT17" s="1795">
        <f t="shared" ca="1" si="7"/>
        <v>0</v>
      </c>
      <c r="DU17" s="1795">
        <f t="shared" ca="1" si="7"/>
        <v>0</v>
      </c>
      <c r="DV17" s="1795">
        <f t="shared" ca="1" si="7"/>
        <v>0</v>
      </c>
      <c r="DW17" s="1795">
        <f t="shared" ca="1" si="7"/>
        <v>0</v>
      </c>
      <c r="DX17" s="1795">
        <f t="shared" ca="1" si="7"/>
        <v>0</v>
      </c>
      <c r="DY17" s="1795">
        <f t="shared" ca="1" si="7"/>
        <v>0</v>
      </c>
      <c r="DZ17" s="1795">
        <f t="shared" ca="1" si="7"/>
        <v>0</v>
      </c>
      <c r="EA17" s="1795">
        <f t="shared" ca="1" si="7"/>
        <v>0</v>
      </c>
      <c r="EB17" s="1795">
        <f t="shared" ca="1" si="7"/>
        <v>0</v>
      </c>
      <c r="EC17" s="1795">
        <f t="shared" ca="1" si="7"/>
        <v>0</v>
      </c>
      <c r="ED17" s="1795">
        <f t="shared" ca="1" si="7"/>
        <v>0</v>
      </c>
      <c r="EE17" s="1795">
        <f t="shared" ca="1" si="7"/>
        <v>0</v>
      </c>
      <c r="EF17" s="1795">
        <f t="shared" ref="EF17:FK17" ca="1" si="8">IF(EF18&gt;0,EF18,0)</f>
        <v>0</v>
      </c>
      <c r="EG17" s="1795">
        <f t="shared" ca="1" si="8"/>
        <v>0</v>
      </c>
      <c r="EH17" s="1795">
        <f t="shared" ca="1" si="8"/>
        <v>0</v>
      </c>
      <c r="EI17" s="1795">
        <f t="shared" ca="1" si="8"/>
        <v>0</v>
      </c>
      <c r="EJ17" s="1795">
        <f t="shared" ca="1" si="8"/>
        <v>0</v>
      </c>
    </row>
    <row r="18" spans="2:140">
      <c r="B18" s="451" t="s">
        <v>1385</v>
      </c>
      <c r="C18" s="452"/>
      <c r="D18" s="452"/>
      <c r="E18" s="1844" t="e">
        <f ca="1">SUM(H18:EJ18)</f>
        <v>#DIV/0!</v>
      </c>
      <c r="F18" s="1845"/>
      <c r="G18" s="452"/>
      <c r="H18" s="1846" t="e">
        <f ca="1">UW!D754</f>
        <v>#DIV/0!</v>
      </c>
      <c r="I18" s="1846" t="e">
        <f ca="1">UW!E754</f>
        <v>#DIV/0!</v>
      </c>
      <c r="J18" s="1846" t="e">
        <f ca="1">UW!F754</f>
        <v>#DIV/0!</v>
      </c>
      <c r="K18" s="1846" t="e">
        <f ca="1">UW!G754</f>
        <v>#DIV/0!</v>
      </c>
      <c r="L18" s="1846" t="e">
        <f ca="1">UW!H754</f>
        <v>#DIV/0!</v>
      </c>
      <c r="M18" s="1846" t="e">
        <f ca="1">UW!I754</f>
        <v>#DIV/0!</v>
      </c>
      <c r="N18" s="1846" t="e">
        <f ca="1">UW!J754</f>
        <v>#DIV/0!</v>
      </c>
      <c r="O18" s="1846" t="e">
        <f ca="1">UW!K754</f>
        <v>#DIV/0!</v>
      </c>
      <c r="P18" s="1846" t="e">
        <f ca="1">UW!L754</f>
        <v>#DIV/0!</v>
      </c>
      <c r="Q18" s="1846" t="e">
        <f ca="1">UW!M754</f>
        <v>#DIV/0!</v>
      </c>
      <c r="R18" s="1846" t="e">
        <f ca="1">UW!N754</f>
        <v>#DIV/0!</v>
      </c>
      <c r="S18" s="1846" t="e">
        <f ca="1">UW!O754</f>
        <v>#DIV/0!</v>
      </c>
      <c r="T18" s="1846" t="e">
        <f ca="1">UW!P754</f>
        <v>#DIV/0!</v>
      </c>
      <c r="U18" s="1846" t="e">
        <f ca="1">UW!Q754</f>
        <v>#DIV/0!</v>
      </c>
      <c r="V18" s="1846" t="e">
        <f ca="1">UW!R754</f>
        <v>#DIV/0!</v>
      </c>
      <c r="W18" s="1846" t="e">
        <f ca="1">UW!S754</f>
        <v>#DIV/0!</v>
      </c>
      <c r="X18" s="1846" t="e">
        <f ca="1">UW!T754</f>
        <v>#DIV/0!</v>
      </c>
      <c r="Y18" s="1846" t="e">
        <f ca="1">UW!U754</f>
        <v>#DIV/0!</v>
      </c>
      <c r="Z18" s="1846" t="e">
        <f ca="1">UW!V754</f>
        <v>#DIV/0!</v>
      </c>
      <c r="AA18" s="1846" t="e">
        <f ca="1">UW!W754</f>
        <v>#DIV/0!</v>
      </c>
      <c r="AB18" s="1846" t="e">
        <f ca="1">UW!X754</f>
        <v>#DIV/0!</v>
      </c>
      <c r="AC18" s="1846" t="e">
        <f ca="1">UW!Y754</f>
        <v>#DIV/0!</v>
      </c>
      <c r="AD18" s="1846" t="e">
        <f ca="1">UW!Z754</f>
        <v>#DIV/0!</v>
      </c>
      <c r="AE18" s="1846" t="e">
        <f ca="1">UW!AA754</f>
        <v>#DIV/0!</v>
      </c>
      <c r="AF18" s="1846" t="e">
        <f ca="1">UW!AB754</f>
        <v>#DIV/0!</v>
      </c>
      <c r="AG18" s="1846" t="e">
        <f ca="1">UW!AC754</f>
        <v>#DIV/0!</v>
      </c>
      <c r="AH18" s="1846" t="e">
        <f ca="1">UW!AD754</f>
        <v>#DIV/0!</v>
      </c>
      <c r="AI18" s="1846" t="e">
        <f ca="1">UW!AE754</f>
        <v>#DIV/0!</v>
      </c>
      <c r="AJ18" s="1846" t="e">
        <f ca="1">UW!AF754</f>
        <v>#DIV/0!</v>
      </c>
      <c r="AK18" s="1846" t="e">
        <f ca="1">UW!AG754</f>
        <v>#DIV/0!</v>
      </c>
      <c r="AL18" s="1846" t="e">
        <f ca="1">UW!AH754</f>
        <v>#DIV/0!</v>
      </c>
      <c r="AM18" s="1846" t="e">
        <f ca="1">UW!AI754</f>
        <v>#DIV/0!</v>
      </c>
      <c r="AN18" s="1846" t="e">
        <f ca="1">UW!AJ754</f>
        <v>#DIV/0!</v>
      </c>
      <c r="AO18" s="1846" t="e">
        <f ca="1">UW!AK754</f>
        <v>#DIV/0!</v>
      </c>
      <c r="AP18" s="1846" t="e">
        <f ca="1">UW!AL754</f>
        <v>#DIV/0!</v>
      </c>
      <c r="AQ18" s="1846" t="e">
        <f ca="1">UW!AM754</f>
        <v>#DIV/0!</v>
      </c>
      <c r="AR18" s="1846" t="e">
        <f ca="1">UW!AN754</f>
        <v>#DIV/0!</v>
      </c>
      <c r="AS18" s="1846" t="e">
        <f ca="1">UW!AO754</f>
        <v>#DIV/0!</v>
      </c>
      <c r="AT18" s="1846" t="e">
        <f ca="1">UW!AP754</f>
        <v>#DIV/0!</v>
      </c>
      <c r="AU18" s="1846" t="e">
        <f ca="1">UW!AQ754</f>
        <v>#DIV/0!</v>
      </c>
      <c r="AV18" s="1846" t="e">
        <f ca="1">UW!AR754</f>
        <v>#DIV/0!</v>
      </c>
      <c r="AW18" s="1846" t="e">
        <f ca="1">UW!AS754</f>
        <v>#DIV/0!</v>
      </c>
      <c r="AX18" s="1846" t="e">
        <f ca="1">UW!AT754</f>
        <v>#DIV/0!</v>
      </c>
      <c r="AY18" s="1846" t="e">
        <f ca="1">UW!AU754</f>
        <v>#DIV/0!</v>
      </c>
      <c r="AZ18" s="1846" t="e">
        <f ca="1">UW!AV754</f>
        <v>#DIV/0!</v>
      </c>
      <c r="BA18" s="1846" t="e">
        <f ca="1">UW!AW754</f>
        <v>#DIV/0!</v>
      </c>
      <c r="BB18" s="1846" t="e">
        <f ca="1">UW!AX754</f>
        <v>#DIV/0!</v>
      </c>
      <c r="BC18" s="1846" t="e">
        <f ca="1">UW!AY754</f>
        <v>#DIV/0!</v>
      </c>
      <c r="BD18" s="1846" t="e">
        <f ca="1">UW!AZ754</f>
        <v>#DIV/0!</v>
      </c>
      <c r="BE18" s="1846">
        <f ca="1">UW!BA754</f>
        <v>0</v>
      </c>
      <c r="BF18" s="1846">
        <f ca="1">UW!BB754</f>
        <v>0</v>
      </c>
      <c r="BG18" s="1846">
        <f ca="1">UW!BC754</f>
        <v>0</v>
      </c>
      <c r="BH18" s="1846">
        <f ca="1">UW!BD754</f>
        <v>0</v>
      </c>
      <c r="BI18" s="1846">
        <f ca="1">UW!BE754</f>
        <v>0</v>
      </c>
      <c r="BJ18" s="1846">
        <f ca="1">UW!BF754</f>
        <v>0</v>
      </c>
      <c r="BK18" s="1846">
        <f ca="1">UW!BG754</f>
        <v>0</v>
      </c>
      <c r="BL18" s="1846">
        <f ca="1">UW!BH754</f>
        <v>0</v>
      </c>
      <c r="BM18" s="1846">
        <f ca="1">UW!BI754</f>
        <v>0</v>
      </c>
      <c r="BN18" s="1846">
        <f ca="1">UW!BJ754</f>
        <v>0</v>
      </c>
      <c r="BO18" s="1846">
        <f ca="1">UW!BK754</f>
        <v>0</v>
      </c>
      <c r="BP18" s="1846">
        <f ca="1">UW!BL754</f>
        <v>0</v>
      </c>
      <c r="BQ18" s="1846">
        <f ca="1">UW!BM754</f>
        <v>0</v>
      </c>
      <c r="BR18" s="1846">
        <f ca="1">UW!BN754</f>
        <v>0</v>
      </c>
      <c r="BS18" s="1846">
        <f ca="1">UW!BO754</f>
        <v>0</v>
      </c>
      <c r="BT18" s="1846">
        <f ca="1">UW!BP754</f>
        <v>0</v>
      </c>
      <c r="BU18" s="1846">
        <f ca="1">UW!BQ754</f>
        <v>0</v>
      </c>
      <c r="BV18" s="1846">
        <f ca="1">UW!BR754</f>
        <v>0</v>
      </c>
      <c r="BW18" s="1846">
        <f ca="1">UW!BS754</f>
        <v>0</v>
      </c>
      <c r="BX18" s="1846">
        <f ca="1">UW!BT754</f>
        <v>0</v>
      </c>
      <c r="BY18" s="1846">
        <f ca="1">UW!BU754</f>
        <v>0</v>
      </c>
      <c r="BZ18" s="1846">
        <f ca="1">UW!BV754</f>
        <v>0</v>
      </c>
      <c r="CA18" s="1846">
        <f ca="1">UW!BW754</f>
        <v>0</v>
      </c>
      <c r="CB18" s="1846">
        <f ca="1">UW!BX754</f>
        <v>0</v>
      </c>
      <c r="CC18" s="1846">
        <f ca="1">UW!BY754</f>
        <v>0</v>
      </c>
      <c r="CD18" s="1846">
        <f ca="1">UW!BZ754</f>
        <v>0</v>
      </c>
      <c r="CE18" s="1846">
        <f ca="1">UW!CA754</f>
        <v>0</v>
      </c>
      <c r="CF18" s="1846">
        <f ca="1">UW!CB754</f>
        <v>0</v>
      </c>
      <c r="CG18" s="1846">
        <f ca="1">UW!CC754</f>
        <v>0</v>
      </c>
      <c r="CH18" s="1846">
        <f ca="1">UW!CD754</f>
        <v>0</v>
      </c>
      <c r="CI18" s="1846">
        <f ca="1">UW!CE754</f>
        <v>0</v>
      </c>
      <c r="CJ18" s="1846">
        <f ca="1">UW!CF754</f>
        <v>0</v>
      </c>
      <c r="CK18" s="1846">
        <f ca="1">UW!CG754</f>
        <v>0</v>
      </c>
      <c r="CL18" s="1846">
        <f ca="1">UW!CH754</f>
        <v>0</v>
      </c>
      <c r="CM18" s="1846">
        <f ca="1">UW!CI754</f>
        <v>0</v>
      </c>
      <c r="CN18" s="1846">
        <f ca="1">UW!CJ754</f>
        <v>0</v>
      </c>
      <c r="CO18" s="1846">
        <f ca="1">UW!CK754</f>
        <v>0</v>
      </c>
      <c r="CP18" s="1846">
        <f ca="1">UW!CL754</f>
        <v>0</v>
      </c>
      <c r="CQ18" s="1846">
        <f ca="1">UW!CM754</f>
        <v>0</v>
      </c>
      <c r="CR18" s="1846">
        <f ca="1">UW!CN754</f>
        <v>0</v>
      </c>
      <c r="CS18" s="1846">
        <f ca="1">UW!CO754</f>
        <v>0</v>
      </c>
      <c r="CT18" s="1846">
        <f ca="1">UW!CP754</f>
        <v>0</v>
      </c>
      <c r="CU18" s="1846">
        <f ca="1">UW!CQ754</f>
        <v>0</v>
      </c>
      <c r="CV18" s="1846">
        <f ca="1">UW!CR754</f>
        <v>0</v>
      </c>
      <c r="CW18" s="1846">
        <f ca="1">UW!CS754</f>
        <v>0</v>
      </c>
      <c r="CX18" s="1846">
        <f ca="1">UW!CT754</f>
        <v>0</v>
      </c>
      <c r="CY18" s="1846">
        <f ca="1">UW!CU754</f>
        <v>0</v>
      </c>
      <c r="CZ18" s="1846">
        <f ca="1">UW!CV754</f>
        <v>0</v>
      </c>
      <c r="DA18" s="1846">
        <f ca="1">UW!CW754</f>
        <v>0</v>
      </c>
      <c r="DB18" s="1846">
        <f ca="1">UW!CX754</f>
        <v>0</v>
      </c>
      <c r="DC18" s="1846">
        <f ca="1">UW!CY754</f>
        <v>0</v>
      </c>
      <c r="DD18" s="1846">
        <f ca="1">UW!CZ754</f>
        <v>0</v>
      </c>
      <c r="DE18" s="1846">
        <f ca="1">UW!DA754</f>
        <v>0</v>
      </c>
      <c r="DF18" s="1846">
        <f ca="1">UW!DB754</f>
        <v>0</v>
      </c>
      <c r="DG18" s="1846">
        <f ca="1">UW!DC754</f>
        <v>0</v>
      </c>
      <c r="DH18" s="1846">
        <f ca="1">UW!DD754</f>
        <v>0</v>
      </c>
      <c r="DI18" s="1846">
        <f ca="1">UW!DE754</f>
        <v>0</v>
      </c>
      <c r="DJ18" s="1846">
        <f ca="1">UW!DF754</f>
        <v>0</v>
      </c>
      <c r="DK18" s="1846">
        <f ca="1">UW!DG754</f>
        <v>0</v>
      </c>
      <c r="DL18" s="1846">
        <f ca="1">UW!DH754</f>
        <v>0</v>
      </c>
      <c r="DM18" s="1846">
        <f ca="1">UW!DI754</f>
        <v>0</v>
      </c>
      <c r="DN18" s="1846">
        <f ca="1">UW!DJ754</f>
        <v>0</v>
      </c>
      <c r="DO18" s="1846">
        <f ca="1">UW!DK754</f>
        <v>0</v>
      </c>
      <c r="DP18" s="1846">
        <f ca="1">UW!DL754</f>
        <v>0</v>
      </c>
      <c r="DQ18" s="1846">
        <f ca="1">UW!DM754</f>
        <v>0</v>
      </c>
      <c r="DR18" s="1846">
        <f ca="1">UW!DN754</f>
        <v>0</v>
      </c>
      <c r="DS18" s="1846">
        <f ca="1">UW!DO754</f>
        <v>0</v>
      </c>
      <c r="DT18" s="1846">
        <f ca="1">UW!DP754</f>
        <v>0</v>
      </c>
      <c r="DU18" s="1846">
        <f ca="1">UW!DQ754</f>
        <v>0</v>
      </c>
      <c r="DV18" s="1846">
        <f ca="1">UW!DR754</f>
        <v>0</v>
      </c>
      <c r="DW18" s="1846">
        <f ca="1">UW!DS754</f>
        <v>0</v>
      </c>
      <c r="DX18" s="1846">
        <f ca="1">UW!DT754</f>
        <v>0</v>
      </c>
      <c r="DY18" s="1846">
        <f ca="1">UW!DU754</f>
        <v>0</v>
      </c>
      <c r="DZ18" s="1846">
        <f ca="1">UW!DV754</f>
        <v>0</v>
      </c>
      <c r="EA18" s="1846">
        <f ca="1">UW!DW754</f>
        <v>0</v>
      </c>
      <c r="EB18" s="1846">
        <f ca="1">UW!DX754</f>
        <v>0</v>
      </c>
      <c r="EC18" s="1846">
        <f ca="1">UW!DY754</f>
        <v>0</v>
      </c>
      <c r="ED18" s="1846">
        <f ca="1">UW!DZ754</f>
        <v>0</v>
      </c>
      <c r="EE18" s="1846">
        <f ca="1">UW!EA754</f>
        <v>0</v>
      </c>
      <c r="EF18" s="1846">
        <f ca="1">UW!EB754</f>
        <v>0</v>
      </c>
      <c r="EG18" s="1846">
        <f ca="1">UW!EC754</f>
        <v>0</v>
      </c>
      <c r="EH18" s="1846">
        <f ca="1">UW!ED754</f>
        <v>0</v>
      </c>
      <c r="EI18" s="1846">
        <f ca="1">UW!EE754</f>
        <v>0</v>
      </c>
      <c r="EJ18" s="1846">
        <f ca="1">UW!EF754</f>
        <v>0</v>
      </c>
    </row>
    <row r="19" spans="2:140">
      <c r="E19" s="448"/>
    </row>
    <row r="20" spans="2:140">
      <c r="B20" s="438" t="s">
        <v>1386</v>
      </c>
      <c r="E20" s="1843" t="e">
        <f ca="1">SUM(H20:EJ20)</f>
        <v>#DIV/0!</v>
      </c>
      <c r="H20" s="1795" t="e">
        <f t="shared" ref="H20:AM20" ca="1" si="9">H16*$C$6</f>
        <v>#DIV/0!</v>
      </c>
      <c r="I20" s="1795" t="e">
        <f t="shared" ca="1" si="9"/>
        <v>#DIV/0!</v>
      </c>
      <c r="J20" s="1795" t="e">
        <f t="shared" ca="1" si="9"/>
        <v>#DIV/0!</v>
      </c>
      <c r="K20" s="1795" t="e">
        <f t="shared" ca="1" si="9"/>
        <v>#DIV/0!</v>
      </c>
      <c r="L20" s="1795" t="e">
        <f t="shared" ca="1" si="9"/>
        <v>#DIV/0!</v>
      </c>
      <c r="M20" s="1795" t="e">
        <f t="shared" ca="1" si="9"/>
        <v>#DIV/0!</v>
      </c>
      <c r="N20" s="1795" t="e">
        <f t="shared" ca="1" si="9"/>
        <v>#DIV/0!</v>
      </c>
      <c r="O20" s="1795" t="e">
        <f t="shared" ca="1" si="9"/>
        <v>#DIV/0!</v>
      </c>
      <c r="P20" s="1795" t="e">
        <f t="shared" ca="1" si="9"/>
        <v>#DIV/0!</v>
      </c>
      <c r="Q20" s="1795" t="e">
        <f t="shared" ca="1" si="9"/>
        <v>#DIV/0!</v>
      </c>
      <c r="R20" s="1795" t="e">
        <f t="shared" ca="1" si="9"/>
        <v>#DIV/0!</v>
      </c>
      <c r="S20" s="1795" t="e">
        <f t="shared" ca="1" si="9"/>
        <v>#DIV/0!</v>
      </c>
      <c r="T20" s="1795" t="e">
        <f t="shared" ca="1" si="9"/>
        <v>#DIV/0!</v>
      </c>
      <c r="U20" s="1795" t="e">
        <f t="shared" ca="1" si="9"/>
        <v>#DIV/0!</v>
      </c>
      <c r="V20" s="1795" t="e">
        <f t="shared" ca="1" si="9"/>
        <v>#DIV/0!</v>
      </c>
      <c r="W20" s="1795" t="e">
        <f t="shared" ca="1" si="9"/>
        <v>#DIV/0!</v>
      </c>
      <c r="X20" s="1795" t="e">
        <f t="shared" ca="1" si="9"/>
        <v>#DIV/0!</v>
      </c>
      <c r="Y20" s="1795" t="e">
        <f t="shared" ca="1" si="9"/>
        <v>#DIV/0!</v>
      </c>
      <c r="Z20" s="1795" t="e">
        <f t="shared" ca="1" si="9"/>
        <v>#DIV/0!</v>
      </c>
      <c r="AA20" s="1795" t="e">
        <f t="shared" ca="1" si="9"/>
        <v>#DIV/0!</v>
      </c>
      <c r="AB20" s="1795" t="e">
        <f t="shared" ca="1" si="9"/>
        <v>#DIV/0!</v>
      </c>
      <c r="AC20" s="1795" t="e">
        <f t="shared" ca="1" si="9"/>
        <v>#DIV/0!</v>
      </c>
      <c r="AD20" s="1795" t="e">
        <f t="shared" ca="1" si="9"/>
        <v>#DIV/0!</v>
      </c>
      <c r="AE20" s="1795" t="e">
        <f t="shared" ca="1" si="9"/>
        <v>#DIV/0!</v>
      </c>
      <c r="AF20" s="1795" t="e">
        <f t="shared" ca="1" si="9"/>
        <v>#DIV/0!</v>
      </c>
      <c r="AG20" s="1795" t="e">
        <f t="shared" ca="1" si="9"/>
        <v>#DIV/0!</v>
      </c>
      <c r="AH20" s="1795" t="e">
        <f t="shared" ca="1" si="9"/>
        <v>#DIV/0!</v>
      </c>
      <c r="AI20" s="1795" t="e">
        <f t="shared" ca="1" si="9"/>
        <v>#DIV/0!</v>
      </c>
      <c r="AJ20" s="1795" t="e">
        <f t="shared" ca="1" si="9"/>
        <v>#DIV/0!</v>
      </c>
      <c r="AK20" s="1795" t="e">
        <f t="shared" ca="1" si="9"/>
        <v>#DIV/0!</v>
      </c>
      <c r="AL20" s="1795" t="e">
        <f t="shared" ca="1" si="9"/>
        <v>#DIV/0!</v>
      </c>
      <c r="AM20" s="1795" t="e">
        <f t="shared" ca="1" si="9"/>
        <v>#DIV/0!</v>
      </c>
      <c r="AN20" s="1795" t="e">
        <f t="shared" ref="AN20:BS20" ca="1" si="10">AN16*$C$6</f>
        <v>#DIV/0!</v>
      </c>
      <c r="AO20" s="1795" t="e">
        <f t="shared" ca="1" si="10"/>
        <v>#DIV/0!</v>
      </c>
      <c r="AP20" s="1795" t="e">
        <f t="shared" ca="1" si="10"/>
        <v>#DIV/0!</v>
      </c>
      <c r="AQ20" s="1795" t="e">
        <f t="shared" ca="1" si="10"/>
        <v>#DIV/0!</v>
      </c>
      <c r="AR20" s="1795" t="e">
        <f t="shared" ca="1" si="10"/>
        <v>#DIV/0!</v>
      </c>
      <c r="AS20" s="1795" t="e">
        <f t="shared" ca="1" si="10"/>
        <v>#DIV/0!</v>
      </c>
      <c r="AT20" s="1795" t="e">
        <f t="shared" ca="1" si="10"/>
        <v>#DIV/0!</v>
      </c>
      <c r="AU20" s="1795" t="e">
        <f t="shared" ca="1" si="10"/>
        <v>#DIV/0!</v>
      </c>
      <c r="AV20" s="1795" t="e">
        <f t="shared" ca="1" si="10"/>
        <v>#DIV/0!</v>
      </c>
      <c r="AW20" s="1795" t="e">
        <f t="shared" ca="1" si="10"/>
        <v>#DIV/0!</v>
      </c>
      <c r="AX20" s="1795" t="e">
        <f t="shared" ca="1" si="10"/>
        <v>#DIV/0!</v>
      </c>
      <c r="AY20" s="1795" t="e">
        <f t="shared" ca="1" si="10"/>
        <v>#DIV/0!</v>
      </c>
      <c r="AZ20" s="1795" t="e">
        <f t="shared" ca="1" si="10"/>
        <v>#DIV/0!</v>
      </c>
      <c r="BA20" s="1795" t="e">
        <f t="shared" ca="1" si="10"/>
        <v>#DIV/0!</v>
      </c>
      <c r="BB20" s="1795" t="e">
        <f t="shared" ca="1" si="10"/>
        <v>#DIV/0!</v>
      </c>
      <c r="BC20" s="1795" t="e">
        <f t="shared" ca="1" si="10"/>
        <v>#DIV/0!</v>
      </c>
      <c r="BD20" s="1795" t="e">
        <f t="shared" ca="1" si="10"/>
        <v>#DIV/0!</v>
      </c>
      <c r="BE20" s="1795">
        <f t="shared" ca="1" si="10"/>
        <v>0</v>
      </c>
      <c r="BF20" s="1795">
        <f t="shared" ca="1" si="10"/>
        <v>0</v>
      </c>
      <c r="BG20" s="1795">
        <f t="shared" ca="1" si="10"/>
        <v>0</v>
      </c>
      <c r="BH20" s="1795">
        <f t="shared" ca="1" si="10"/>
        <v>0</v>
      </c>
      <c r="BI20" s="1795">
        <f t="shared" ca="1" si="10"/>
        <v>0</v>
      </c>
      <c r="BJ20" s="1795">
        <f t="shared" ca="1" si="10"/>
        <v>0</v>
      </c>
      <c r="BK20" s="1795">
        <f t="shared" ca="1" si="10"/>
        <v>0</v>
      </c>
      <c r="BL20" s="1795">
        <f t="shared" ca="1" si="10"/>
        <v>0</v>
      </c>
      <c r="BM20" s="1795">
        <f t="shared" ca="1" si="10"/>
        <v>0</v>
      </c>
      <c r="BN20" s="1795">
        <f t="shared" ca="1" si="10"/>
        <v>0</v>
      </c>
      <c r="BO20" s="1795">
        <f t="shared" ca="1" si="10"/>
        <v>0</v>
      </c>
      <c r="BP20" s="1795">
        <f t="shared" ca="1" si="10"/>
        <v>0</v>
      </c>
      <c r="BQ20" s="1795">
        <f t="shared" ca="1" si="10"/>
        <v>0</v>
      </c>
      <c r="BR20" s="1795">
        <f t="shared" ca="1" si="10"/>
        <v>0</v>
      </c>
      <c r="BS20" s="1795">
        <f t="shared" ca="1" si="10"/>
        <v>0</v>
      </c>
      <c r="BT20" s="1795">
        <f t="shared" ref="BT20:CY20" ca="1" si="11">BT16*$C$6</f>
        <v>0</v>
      </c>
      <c r="BU20" s="1795">
        <f t="shared" ca="1" si="11"/>
        <v>0</v>
      </c>
      <c r="BV20" s="1795">
        <f t="shared" ca="1" si="11"/>
        <v>0</v>
      </c>
      <c r="BW20" s="1795">
        <f t="shared" ca="1" si="11"/>
        <v>0</v>
      </c>
      <c r="BX20" s="1795">
        <f t="shared" ca="1" si="11"/>
        <v>0</v>
      </c>
      <c r="BY20" s="1795">
        <f t="shared" ca="1" si="11"/>
        <v>0</v>
      </c>
      <c r="BZ20" s="1795">
        <f t="shared" ca="1" si="11"/>
        <v>0</v>
      </c>
      <c r="CA20" s="1795">
        <f t="shared" ca="1" si="11"/>
        <v>0</v>
      </c>
      <c r="CB20" s="1795">
        <f t="shared" ca="1" si="11"/>
        <v>0</v>
      </c>
      <c r="CC20" s="1795">
        <f t="shared" ca="1" si="11"/>
        <v>0</v>
      </c>
      <c r="CD20" s="1795">
        <f t="shared" ca="1" si="11"/>
        <v>0</v>
      </c>
      <c r="CE20" s="1795">
        <f t="shared" ca="1" si="11"/>
        <v>0</v>
      </c>
      <c r="CF20" s="1795">
        <f t="shared" ca="1" si="11"/>
        <v>0</v>
      </c>
      <c r="CG20" s="1795">
        <f t="shared" ca="1" si="11"/>
        <v>0</v>
      </c>
      <c r="CH20" s="1795">
        <f t="shared" ca="1" si="11"/>
        <v>0</v>
      </c>
      <c r="CI20" s="1795">
        <f t="shared" ca="1" si="11"/>
        <v>0</v>
      </c>
      <c r="CJ20" s="1795">
        <f t="shared" ca="1" si="11"/>
        <v>0</v>
      </c>
      <c r="CK20" s="1795">
        <f t="shared" ca="1" si="11"/>
        <v>0</v>
      </c>
      <c r="CL20" s="1795">
        <f t="shared" ca="1" si="11"/>
        <v>0</v>
      </c>
      <c r="CM20" s="1795">
        <f t="shared" ca="1" si="11"/>
        <v>0</v>
      </c>
      <c r="CN20" s="1795">
        <f t="shared" ca="1" si="11"/>
        <v>0</v>
      </c>
      <c r="CO20" s="1795">
        <f t="shared" ca="1" si="11"/>
        <v>0</v>
      </c>
      <c r="CP20" s="1795">
        <f t="shared" ca="1" si="11"/>
        <v>0</v>
      </c>
      <c r="CQ20" s="1795">
        <f t="shared" ca="1" si="11"/>
        <v>0</v>
      </c>
      <c r="CR20" s="1795">
        <f t="shared" ca="1" si="11"/>
        <v>0</v>
      </c>
      <c r="CS20" s="1795">
        <f t="shared" ca="1" si="11"/>
        <v>0</v>
      </c>
      <c r="CT20" s="1795">
        <f t="shared" ca="1" si="11"/>
        <v>0</v>
      </c>
      <c r="CU20" s="1795">
        <f t="shared" ca="1" si="11"/>
        <v>0</v>
      </c>
      <c r="CV20" s="1795">
        <f t="shared" ca="1" si="11"/>
        <v>0</v>
      </c>
      <c r="CW20" s="1795">
        <f t="shared" ca="1" si="11"/>
        <v>0</v>
      </c>
      <c r="CX20" s="1795">
        <f t="shared" ca="1" si="11"/>
        <v>0</v>
      </c>
      <c r="CY20" s="1795">
        <f t="shared" ca="1" si="11"/>
        <v>0</v>
      </c>
      <c r="CZ20" s="1795">
        <f t="shared" ref="CZ20:EJ20" ca="1" si="12">CZ16*$C$6</f>
        <v>0</v>
      </c>
      <c r="DA20" s="1795">
        <f t="shared" ca="1" si="12"/>
        <v>0</v>
      </c>
      <c r="DB20" s="1795">
        <f t="shared" ca="1" si="12"/>
        <v>0</v>
      </c>
      <c r="DC20" s="1795">
        <f t="shared" ca="1" si="12"/>
        <v>0</v>
      </c>
      <c r="DD20" s="1795">
        <f t="shared" ca="1" si="12"/>
        <v>0</v>
      </c>
      <c r="DE20" s="1795">
        <f t="shared" ca="1" si="12"/>
        <v>0</v>
      </c>
      <c r="DF20" s="1795">
        <f t="shared" ca="1" si="12"/>
        <v>0</v>
      </c>
      <c r="DG20" s="1795">
        <f t="shared" ca="1" si="12"/>
        <v>0</v>
      </c>
      <c r="DH20" s="1795">
        <f t="shared" ca="1" si="12"/>
        <v>0</v>
      </c>
      <c r="DI20" s="1795">
        <f t="shared" ca="1" si="12"/>
        <v>0</v>
      </c>
      <c r="DJ20" s="1795">
        <f t="shared" ca="1" si="12"/>
        <v>0</v>
      </c>
      <c r="DK20" s="1795">
        <f t="shared" ca="1" si="12"/>
        <v>0</v>
      </c>
      <c r="DL20" s="1795">
        <f t="shared" ca="1" si="12"/>
        <v>0</v>
      </c>
      <c r="DM20" s="1795">
        <f t="shared" ca="1" si="12"/>
        <v>0</v>
      </c>
      <c r="DN20" s="1795">
        <f t="shared" ca="1" si="12"/>
        <v>0</v>
      </c>
      <c r="DO20" s="1795">
        <f t="shared" ca="1" si="12"/>
        <v>0</v>
      </c>
      <c r="DP20" s="1795">
        <f t="shared" ca="1" si="12"/>
        <v>0</v>
      </c>
      <c r="DQ20" s="1795">
        <f t="shared" ca="1" si="12"/>
        <v>0</v>
      </c>
      <c r="DR20" s="1795">
        <f t="shared" ca="1" si="12"/>
        <v>0</v>
      </c>
      <c r="DS20" s="1795">
        <f t="shared" ca="1" si="12"/>
        <v>0</v>
      </c>
      <c r="DT20" s="1795">
        <f t="shared" ca="1" si="12"/>
        <v>0</v>
      </c>
      <c r="DU20" s="1795">
        <f t="shared" ca="1" si="12"/>
        <v>0</v>
      </c>
      <c r="DV20" s="1795">
        <f t="shared" ca="1" si="12"/>
        <v>0</v>
      </c>
      <c r="DW20" s="1795">
        <f t="shared" ca="1" si="12"/>
        <v>0</v>
      </c>
      <c r="DX20" s="1795">
        <f t="shared" ca="1" si="12"/>
        <v>0</v>
      </c>
      <c r="DY20" s="1795">
        <f t="shared" ca="1" si="12"/>
        <v>0</v>
      </c>
      <c r="DZ20" s="1795">
        <f t="shared" ca="1" si="12"/>
        <v>0</v>
      </c>
      <c r="EA20" s="1795">
        <f t="shared" ca="1" si="12"/>
        <v>0</v>
      </c>
      <c r="EB20" s="1795">
        <f t="shared" ca="1" si="12"/>
        <v>0</v>
      </c>
      <c r="EC20" s="1795">
        <f t="shared" ca="1" si="12"/>
        <v>0</v>
      </c>
      <c r="ED20" s="1795">
        <f t="shared" ca="1" si="12"/>
        <v>0</v>
      </c>
      <c r="EE20" s="1795">
        <f t="shared" ca="1" si="12"/>
        <v>0</v>
      </c>
      <c r="EF20" s="1795">
        <f t="shared" ca="1" si="12"/>
        <v>0</v>
      </c>
      <c r="EG20" s="1795">
        <f t="shared" ca="1" si="12"/>
        <v>0</v>
      </c>
      <c r="EH20" s="1795">
        <f t="shared" ca="1" si="12"/>
        <v>0</v>
      </c>
      <c r="EI20" s="1795">
        <f t="shared" ca="1" si="12"/>
        <v>0</v>
      </c>
      <c r="EJ20" s="1795">
        <f t="shared" ca="1" si="12"/>
        <v>0</v>
      </c>
    </row>
    <row r="21" spans="2:140">
      <c r="E21" s="438"/>
    </row>
    <row r="22" spans="2:140">
      <c r="B22" s="453" t="s">
        <v>1372</v>
      </c>
      <c r="C22" s="453" t="s">
        <v>1387</v>
      </c>
      <c r="D22" s="454">
        <f>M5</f>
        <v>0.08</v>
      </c>
      <c r="E22" s="453"/>
      <c r="F22" s="455"/>
      <c r="G22" s="455"/>
      <c r="H22" s="455"/>
      <c r="I22" s="455"/>
      <c r="J22" s="455"/>
      <c r="K22" s="455"/>
      <c r="L22" s="455"/>
      <c r="M22" s="455"/>
      <c r="N22" s="455"/>
      <c r="O22" s="455"/>
      <c r="P22" s="455"/>
      <c r="Q22" s="455"/>
      <c r="R22" s="455"/>
      <c r="S22" s="455"/>
      <c r="T22" s="455"/>
      <c r="U22" s="455"/>
      <c r="V22" s="455"/>
      <c r="W22" s="455"/>
      <c r="X22" s="455"/>
      <c r="Y22" s="455"/>
      <c r="Z22" s="455"/>
      <c r="AA22" s="455"/>
      <c r="AB22" s="455"/>
      <c r="AC22" s="455"/>
      <c r="AD22" s="455"/>
      <c r="AE22" s="455"/>
      <c r="AF22" s="455"/>
      <c r="AG22" s="455"/>
      <c r="AH22" s="455"/>
      <c r="AI22" s="455"/>
      <c r="AJ22" s="455"/>
      <c r="AK22" s="455"/>
      <c r="AL22" s="455"/>
      <c r="AM22" s="455"/>
      <c r="AN22" s="455"/>
      <c r="AO22" s="455"/>
      <c r="AP22" s="455"/>
      <c r="AQ22" s="455"/>
      <c r="AR22" s="455"/>
      <c r="AS22" s="455"/>
      <c r="AT22" s="455"/>
      <c r="AU22" s="455"/>
      <c r="AV22" s="455"/>
      <c r="AW22" s="455"/>
      <c r="AX22" s="455"/>
      <c r="AY22" s="455"/>
      <c r="AZ22" s="455"/>
      <c r="BA22" s="455"/>
      <c r="BB22" s="455"/>
      <c r="BC22" s="455"/>
      <c r="BD22" s="455"/>
      <c r="BE22" s="455"/>
      <c r="BF22" s="455"/>
      <c r="BG22" s="455"/>
      <c r="BH22" s="455"/>
      <c r="BI22" s="455"/>
      <c r="BJ22" s="455"/>
      <c r="BK22" s="455"/>
      <c r="BL22" s="455"/>
      <c r="BM22" s="455"/>
      <c r="BN22" s="455"/>
      <c r="BO22" s="455"/>
      <c r="BP22" s="455"/>
      <c r="BQ22" s="455"/>
      <c r="BR22" s="455"/>
      <c r="BS22" s="455"/>
      <c r="BT22" s="455"/>
      <c r="BU22" s="455"/>
      <c r="BV22" s="455"/>
      <c r="BW22" s="455"/>
      <c r="BX22" s="455"/>
      <c r="BY22" s="455"/>
      <c r="BZ22" s="455"/>
      <c r="CA22" s="455"/>
      <c r="CB22" s="455"/>
      <c r="CC22" s="455"/>
      <c r="CD22" s="455"/>
      <c r="CE22" s="455"/>
      <c r="CF22" s="455"/>
      <c r="CG22" s="455"/>
      <c r="CH22" s="455"/>
      <c r="CI22" s="455"/>
      <c r="CJ22" s="455"/>
      <c r="CK22" s="455"/>
      <c r="CL22" s="455"/>
      <c r="CM22" s="455"/>
      <c r="CN22" s="455"/>
      <c r="CO22" s="455"/>
      <c r="CP22" s="455"/>
      <c r="CQ22" s="455"/>
      <c r="CR22" s="455"/>
      <c r="CS22" s="455"/>
      <c r="CT22" s="455"/>
      <c r="CU22" s="455"/>
      <c r="CV22" s="455"/>
      <c r="CW22" s="455"/>
      <c r="CX22" s="455"/>
      <c r="CY22" s="455"/>
      <c r="CZ22" s="455"/>
      <c r="DA22" s="455"/>
      <c r="DB22" s="455"/>
      <c r="DC22" s="455"/>
      <c r="DD22" s="455"/>
      <c r="DE22" s="455"/>
      <c r="DF22" s="455"/>
      <c r="DG22" s="455"/>
      <c r="DH22" s="455"/>
      <c r="DI22" s="455"/>
      <c r="DJ22" s="455"/>
      <c r="DK22" s="455"/>
      <c r="DL22" s="455"/>
      <c r="DM22" s="455"/>
      <c r="DN22" s="455"/>
      <c r="DO22" s="455"/>
      <c r="DP22" s="455"/>
      <c r="DQ22" s="455"/>
      <c r="DR22" s="455"/>
      <c r="DS22" s="455"/>
      <c r="DT22" s="455"/>
      <c r="DU22" s="455"/>
      <c r="DV22" s="455"/>
      <c r="DW22" s="455"/>
      <c r="DX22" s="455"/>
      <c r="DY22" s="455"/>
      <c r="DZ22" s="455"/>
      <c r="EA22" s="455"/>
      <c r="EB22" s="455"/>
      <c r="EC22" s="455"/>
      <c r="ED22" s="455"/>
      <c r="EE22" s="455"/>
      <c r="EF22" s="455"/>
      <c r="EG22" s="455"/>
      <c r="EH22" s="455"/>
      <c r="EI22" s="455"/>
      <c r="EJ22" s="455"/>
    </row>
    <row r="23" spans="2:140">
      <c r="B23" s="456" t="s">
        <v>1388</v>
      </c>
      <c r="C23" s="456"/>
      <c r="D23" s="457"/>
      <c r="E23" s="1847"/>
      <c r="F23" s="456"/>
      <c r="G23" s="456"/>
      <c r="H23" s="1848">
        <f t="shared" ref="H23:AM23" si="13">+G27</f>
        <v>0</v>
      </c>
      <c r="I23" s="1848" t="e">
        <f t="shared" ca="1" si="13"/>
        <v>#DIV/0!</v>
      </c>
      <c r="J23" s="1848" t="e">
        <f t="shared" ca="1" si="13"/>
        <v>#DIV/0!</v>
      </c>
      <c r="K23" s="1848" t="e">
        <f t="shared" ca="1" si="13"/>
        <v>#DIV/0!</v>
      </c>
      <c r="L23" s="1848" t="e">
        <f t="shared" ca="1" si="13"/>
        <v>#DIV/0!</v>
      </c>
      <c r="M23" s="1848" t="e">
        <f t="shared" ca="1" si="13"/>
        <v>#DIV/0!</v>
      </c>
      <c r="N23" s="1848" t="e">
        <f t="shared" ca="1" si="13"/>
        <v>#DIV/0!</v>
      </c>
      <c r="O23" s="1848" t="e">
        <f t="shared" ca="1" si="13"/>
        <v>#DIV/0!</v>
      </c>
      <c r="P23" s="1848" t="e">
        <f t="shared" ca="1" si="13"/>
        <v>#DIV/0!</v>
      </c>
      <c r="Q23" s="1848" t="e">
        <f t="shared" ca="1" si="13"/>
        <v>#DIV/0!</v>
      </c>
      <c r="R23" s="1848" t="e">
        <f t="shared" ca="1" si="13"/>
        <v>#DIV/0!</v>
      </c>
      <c r="S23" s="1848" t="e">
        <f t="shared" ca="1" si="13"/>
        <v>#DIV/0!</v>
      </c>
      <c r="T23" s="1848" t="e">
        <f t="shared" ca="1" si="13"/>
        <v>#DIV/0!</v>
      </c>
      <c r="U23" s="1848" t="e">
        <f t="shared" ca="1" si="13"/>
        <v>#DIV/0!</v>
      </c>
      <c r="V23" s="1848" t="e">
        <f t="shared" ca="1" si="13"/>
        <v>#DIV/0!</v>
      </c>
      <c r="W23" s="1848" t="e">
        <f t="shared" ca="1" si="13"/>
        <v>#DIV/0!</v>
      </c>
      <c r="X23" s="1848" t="e">
        <f t="shared" ca="1" si="13"/>
        <v>#DIV/0!</v>
      </c>
      <c r="Y23" s="1848" t="e">
        <f t="shared" ca="1" si="13"/>
        <v>#DIV/0!</v>
      </c>
      <c r="Z23" s="1848" t="e">
        <f t="shared" ca="1" si="13"/>
        <v>#DIV/0!</v>
      </c>
      <c r="AA23" s="1848" t="e">
        <f t="shared" ca="1" si="13"/>
        <v>#DIV/0!</v>
      </c>
      <c r="AB23" s="1848" t="e">
        <f t="shared" ca="1" si="13"/>
        <v>#DIV/0!</v>
      </c>
      <c r="AC23" s="1848" t="e">
        <f t="shared" ca="1" si="13"/>
        <v>#DIV/0!</v>
      </c>
      <c r="AD23" s="1848" t="e">
        <f t="shared" ca="1" si="13"/>
        <v>#DIV/0!</v>
      </c>
      <c r="AE23" s="1848" t="e">
        <f t="shared" ca="1" si="13"/>
        <v>#DIV/0!</v>
      </c>
      <c r="AF23" s="1848" t="e">
        <f t="shared" ca="1" si="13"/>
        <v>#DIV/0!</v>
      </c>
      <c r="AG23" s="1848" t="e">
        <f t="shared" ca="1" si="13"/>
        <v>#DIV/0!</v>
      </c>
      <c r="AH23" s="1848" t="e">
        <f t="shared" ca="1" si="13"/>
        <v>#DIV/0!</v>
      </c>
      <c r="AI23" s="1848" t="e">
        <f t="shared" ca="1" si="13"/>
        <v>#DIV/0!</v>
      </c>
      <c r="AJ23" s="1848" t="e">
        <f t="shared" ca="1" si="13"/>
        <v>#DIV/0!</v>
      </c>
      <c r="AK23" s="1848" t="e">
        <f t="shared" ca="1" si="13"/>
        <v>#DIV/0!</v>
      </c>
      <c r="AL23" s="1848" t="e">
        <f t="shared" ca="1" si="13"/>
        <v>#DIV/0!</v>
      </c>
      <c r="AM23" s="1848" t="e">
        <f t="shared" ca="1" si="13"/>
        <v>#DIV/0!</v>
      </c>
      <c r="AN23" s="1848" t="e">
        <f t="shared" ref="AN23:BS23" ca="1" si="14">+AM27</f>
        <v>#DIV/0!</v>
      </c>
      <c r="AO23" s="1848" t="e">
        <f t="shared" ca="1" si="14"/>
        <v>#DIV/0!</v>
      </c>
      <c r="AP23" s="1848" t="e">
        <f t="shared" ca="1" si="14"/>
        <v>#DIV/0!</v>
      </c>
      <c r="AQ23" s="1848" t="e">
        <f t="shared" ca="1" si="14"/>
        <v>#DIV/0!</v>
      </c>
      <c r="AR23" s="1848" t="e">
        <f t="shared" ca="1" si="14"/>
        <v>#DIV/0!</v>
      </c>
      <c r="AS23" s="1848" t="e">
        <f t="shared" ca="1" si="14"/>
        <v>#DIV/0!</v>
      </c>
      <c r="AT23" s="1848" t="e">
        <f t="shared" ca="1" si="14"/>
        <v>#DIV/0!</v>
      </c>
      <c r="AU23" s="1848" t="e">
        <f t="shared" ca="1" si="14"/>
        <v>#DIV/0!</v>
      </c>
      <c r="AV23" s="1848" t="e">
        <f t="shared" ca="1" si="14"/>
        <v>#DIV/0!</v>
      </c>
      <c r="AW23" s="1848" t="e">
        <f t="shared" ca="1" si="14"/>
        <v>#DIV/0!</v>
      </c>
      <c r="AX23" s="1848" t="e">
        <f t="shared" ca="1" si="14"/>
        <v>#DIV/0!</v>
      </c>
      <c r="AY23" s="1848" t="e">
        <f t="shared" ca="1" si="14"/>
        <v>#DIV/0!</v>
      </c>
      <c r="AZ23" s="1848" t="e">
        <f t="shared" ca="1" si="14"/>
        <v>#DIV/0!</v>
      </c>
      <c r="BA23" s="1848" t="e">
        <f t="shared" ca="1" si="14"/>
        <v>#DIV/0!</v>
      </c>
      <c r="BB23" s="1848" t="e">
        <f t="shared" ca="1" si="14"/>
        <v>#DIV/0!</v>
      </c>
      <c r="BC23" s="1848" t="e">
        <f t="shared" ca="1" si="14"/>
        <v>#DIV/0!</v>
      </c>
      <c r="BD23" s="1848" t="e">
        <f t="shared" ca="1" si="14"/>
        <v>#DIV/0!</v>
      </c>
      <c r="BE23" s="1848" t="e">
        <f t="shared" ca="1" si="14"/>
        <v>#DIV/0!</v>
      </c>
      <c r="BF23" s="1848" t="e">
        <f t="shared" ca="1" si="14"/>
        <v>#DIV/0!</v>
      </c>
      <c r="BG23" s="1848" t="e">
        <f t="shared" ca="1" si="14"/>
        <v>#DIV/0!</v>
      </c>
      <c r="BH23" s="1848" t="e">
        <f t="shared" ca="1" si="14"/>
        <v>#DIV/0!</v>
      </c>
      <c r="BI23" s="1848" t="e">
        <f t="shared" ca="1" si="14"/>
        <v>#DIV/0!</v>
      </c>
      <c r="BJ23" s="1848" t="e">
        <f t="shared" ca="1" si="14"/>
        <v>#DIV/0!</v>
      </c>
      <c r="BK23" s="1848" t="e">
        <f t="shared" ca="1" si="14"/>
        <v>#DIV/0!</v>
      </c>
      <c r="BL23" s="1848" t="e">
        <f t="shared" ca="1" si="14"/>
        <v>#DIV/0!</v>
      </c>
      <c r="BM23" s="1848" t="e">
        <f t="shared" ca="1" si="14"/>
        <v>#DIV/0!</v>
      </c>
      <c r="BN23" s="1848" t="e">
        <f t="shared" ca="1" si="14"/>
        <v>#DIV/0!</v>
      </c>
      <c r="BO23" s="1848" t="e">
        <f t="shared" ca="1" si="14"/>
        <v>#DIV/0!</v>
      </c>
      <c r="BP23" s="1848" t="e">
        <f t="shared" ca="1" si="14"/>
        <v>#DIV/0!</v>
      </c>
      <c r="BQ23" s="1848" t="e">
        <f t="shared" ca="1" si="14"/>
        <v>#DIV/0!</v>
      </c>
      <c r="BR23" s="1848" t="e">
        <f t="shared" ca="1" si="14"/>
        <v>#DIV/0!</v>
      </c>
      <c r="BS23" s="1848" t="e">
        <f t="shared" ca="1" si="14"/>
        <v>#DIV/0!</v>
      </c>
      <c r="BT23" s="1848" t="e">
        <f t="shared" ref="BT23:CY23" ca="1" si="15">+BS27</f>
        <v>#DIV/0!</v>
      </c>
      <c r="BU23" s="1848" t="e">
        <f t="shared" ca="1" si="15"/>
        <v>#DIV/0!</v>
      </c>
      <c r="BV23" s="1848" t="e">
        <f t="shared" ca="1" si="15"/>
        <v>#DIV/0!</v>
      </c>
      <c r="BW23" s="1848" t="e">
        <f t="shared" ca="1" si="15"/>
        <v>#DIV/0!</v>
      </c>
      <c r="BX23" s="1848" t="e">
        <f t="shared" ca="1" si="15"/>
        <v>#DIV/0!</v>
      </c>
      <c r="BY23" s="1848" t="e">
        <f t="shared" ca="1" si="15"/>
        <v>#DIV/0!</v>
      </c>
      <c r="BZ23" s="1848" t="e">
        <f t="shared" ca="1" si="15"/>
        <v>#DIV/0!</v>
      </c>
      <c r="CA23" s="1848" t="e">
        <f t="shared" ca="1" si="15"/>
        <v>#DIV/0!</v>
      </c>
      <c r="CB23" s="1848" t="e">
        <f t="shared" ca="1" si="15"/>
        <v>#DIV/0!</v>
      </c>
      <c r="CC23" s="1848" t="e">
        <f t="shared" ca="1" si="15"/>
        <v>#DIV/0!</v>
      </c>
      <c r="CD23" s="1848" t="e">
        <f t="shared" ca="1" si="15"/>
        <v>#DIV/0!</v>
      </c>
      <c r="CE23" s="1848" t="e">
        <f t="shared" ca="1" si="15"/>
        <v>#DIV/0!</v>
      </c>
      <c r="CF23" s="1848" t="e">
        <f t="shared" ca="1" si="15"/>
        <v>#DIV/0!</v>
      </c>
      <c r="CG23" s="1848" t="e">
        <f t="shared" ca="1" si="15"/>
        <v>#DIV/0!</v>
      </c>
      <c r="CH23" s="1848" t="e">
        <f t="shared" ca="1" si="15"/>
        <v>#DIV/0!</v>
      </c>
      <c r="CI23" s="1848" t="e">
        <f t="shared" ca="1" si="15"/>
        <v>#DIV/0!</v>
      </c>
      <c r="CJ23" s="1848" t="e">
        <f t="shared" ca="1" si="15"/>
        <v>#DIV/0!</v>
      </c>
      <c r="CK23" s="1848" t="e">
        <f t="shared" ca="1" si="15"/>
        <v>#DIV/0!</v>
      </c>
      <c r="CL23" s="1848" t="e">
        <f t="shared" ca="1" si="15"/>
        <v>#DIV/0!</v>
      </c>
      <c r="CM23" s="1848" t="e">
        <f t="shared" ca="1" si="15"/>
        <v>#DIV/0!</v>
      </c>
      <c r="CN23" s="1848" t="e">
        <f t="shared" ca="1" si="15"/>
        <v>#DIV/0!</v>
      </c>
      <c r="CO23" s="1848" t="e">
        <f t="shared" ca="1" si="15"/>
        <v>#DIV/0!</v>
      </c>
      <c r="CP23" s="1848" t="e">
        <f t="shared" ca="1" si="15"/>
        <v>#DIV/0!</v>
      </c>
      <c r="CQ23" s="1848" t="e">
        <f t="shared" ca="1" si="15"/>
        <v>#DIV/0!</v>
      </c>
      <c r="CR23" s="1848" t="e">
        <f t="shared" ca="1" si="15"/>
        <v>#DIV/0!</v>
      </c>
      <c r="CS23" s="1848" t="e">
        <f t="shared" ca="1" si="15"/>
        <v>#DIV/0!</v>
      </c>
      <c r="CT23" s="1848" t="e">
        <f t="shared" ca="1" si="15"/>
        <v>#DIV/0!</v>
      </c>
      <c r="CU23" s="1848" t="e">
        <f t="shared" ca="1" si="15"/>
        <v>#DIV/0!</v>
      </c>
      <c r="CV23" s="1848" t="e">
        <f t="shared" ca="1" si="15"/>
        <v>#DIV/0!</v>
      </c>
      <c r="CW23" s="1848" t="e">
        <f t="shared" ca="1" si="15"/>
        <v>#DIV/0!</v>
      </c>
      <c r="CX23" s="1848" t="e">
        <f t="shared" ca="1" si="15"/>
        <v>#DIV/0!</v>
      </c>
      <c r="CY23" s="1848" t="e">
        <f t="shared" ca="1" si="15"/>
        <v>#DIV/0!</v>
      </c>
      <c r="CZ23" s="1848" t="e">
        <f t="shared" ref="CZ23:EJ23" ca="1" si="16">+CY27</f>
        <v>#DIV/0!</v>
      </c>
      <c r="DA23" s="1848" t="e">
        <f t="shared" ca="1" si="16"/>
        <v>#DIV/0!</v>
      </c>
      <c r="DB23" s="1848" t="e">
        <f t="shared" ca="1" si="16"/>
        <v>#DIV/0!</v>
      </c>
      <c r="DC23" s="1848" t="e">
        <f t="shared" ca="1" si="16"/>
        <v>#DIV/0!</v>
      </c>
      <c r="DD23" s="1848" t="e">
        <f t="shared" ca="1" si="16"/>
        <v>#DIV/0!</v>
      </c>
      <c r="DE23" s="1848" t="e">
        <f t="shared" ca="1" si="16"/>
        <v>#DIV/0!</v>
      </c>
      <c r="DF23" s="1848" t="e">
        <f t="shared" ca="1" si="16"/>
        <v>#DIV/0!</v>
      </c>
      <c r="DG23" s="1848" t="e">
        <f t="shared" ca="1" si="16"/>
        <v>#DIV/0!</v>
      </c>
      <c r="DH23" s="1848" t="e">
        <f t="shared" ca="1" si="16"/>
        <v>#DIV/0!</v>
      </c>
      <c r="DI23" s="1848" t="e">
        <f t="shared" ca="1" si="16"/>
        <v>#DIV/0!</v>
      </c>
      <c r="DJ23" s="1848" t="e">
        <f t="shared" ca="1" si="16"/>
        <v>#DIV/0!</v>
      </c>
      <c r="DK23" s="1848" t="e">
        <f t="shared" ca="1" si="16"/>
        <v>#DIV/0!</v>
      </c>
      <c r="DL23" s="1848" t="e">
        <f t="shared" ca="1" si="16"/>
        <v>#DIV/0!</v>
      </c>
      <c r="DM23" s="1848" t="e">
        <f t="shared" ca="1" si="16"/>
        <v>#DIV/0!</v>
      </c>
      <c r="DN23" s="1848" t="e">
        <f t="shared" ca="1" si="16"/>
        <v>#DIV/0!</v>
      </c>
      <c r="DO23" s="1848" t="e">
        <f t="shared" ca="1" si="16"/>
        <v>#DIV/0!</v>
      </c>
      <c r="DP23" s="1848" t="e">
        <f t="shared" ca="1" si="16"/>
        <v>#DIV/0!</v>
      </c>
      <c r="DQ23" s="1848" t="e">
        <f t="shared" ca="1" si="16"/>
        <v>#DIV/0!</v>
      </c>
      <c r="DR23" s="1848" t="e">
        <f t="shared" ca="1" si="16"/>
        <v>#DIV/0!</v>
      </c>
      <c r="DS23" s="1848" t="e">
        <f t="shared" ca="1" si="16"/>
        <v>#DIV/0!</v>
      </c>
      <c r="DT23" s="1848" t="e">
        <f t="shared" ca="1" si="16"/>
        <v>#DIV/0!</v>
      </c>
      <c r="DU23" s="1848" t="e">
        <f t="shared" ca="1" si="16"/>
        <v>#DIV/0!</v>
      </c>
      <c r="DV23" s="1848" t="e">
        <f t="shared" ca="1" si="16"/>
        <v>#DIV/0!</v>
      </c>
      <c r="DW23" s="1848" t="e">
        <f t="shared" ca="1" si="16"/>
        <v>#DIV/0!</v>
      </c>
      <c r="DX23" s="1848" t="e">
        <f t="shared" ca="1" si="16"/>
        <v>#DIV/0!</v>
      </c>
      <c r="DY23" s="1848" t="e">
        <f t="shared" ca="1" si="16"/>
        <v>#DIV/0!</v>
      </c>
      <c r="DZ23" s="1848" t="e">
        <f t="shared" ca="1" si="16"/>
        <v>#DIV/0!</v>
      </c>
      <c r="EA23" s="1848" t="e">
        <f t="shared" ca="1" si="16"/>
        <v>#DIV/0!</v>
      </c>
      <c r="EB23" s="1848" t="e">
        <f t="shared" ca="1" si="16"/>
        <v>#DIV/0!</v>
      </c>
      <c r="EC23" s="1848" t="e">
        <f t="shared" ca="1" si="16"/>
        <v>#DIV/0!</v>
      </c>
      <c r="ED23" s="1848" t="e">
        <f t="shared" ca="1" si="16"/>
        <v>#DIV/0!</v>
      </c>
      <c r="EE23" s="1848" t="e">
        <f t="shared" ca="1" si="16"/>
        <v>#DIV/0!</v>
      </c>
      <c r="EF23" s="1848" t="e">
        <f t="shared" ca="1" si="16"/>
        <v>#DIV/0!</v>
      </c>
      <c r="EG23" s="1848" t="e">
        <f t="shared" ca="1" si="16"/>
        <v>#DIV/0!</v>
      </c>
      <c r="EH23" s="1848" t="e">
        <f t="shared" ca="1" si="16"/>
        <v>#DIV/0!</v>
      </c>
      <c r="EI23" s="1848" t="e">
        <f t="shared" ca="1" si="16"/>
        <v>#DIV/0!</v>
      </c>
      <c r="EJ23" s="1848" t="e">
        <f t="shared" ca="1" si="16"/>
        <v>#DIV/0!</v>
      </c>
    </row>
    <row r="24" spans="2:140">
      <c r="B24" s="418" t="s">
        <v>1389</v>
      </c>
      <c r="E24" s="1841" t="e">
        <f ca="1">SUM(H24:EJ24)</f>
        <v>#DIV/0!</v>
      </c>
      <c r="H24" s="1795" t="e">
        <f t="shared" ref="H24:AM24" ca="1" si="17">-H20</f>
        <v>#DIV/0!</v>
      </c>
      <c r="I24" s="1795" t="e">
        <f t="shared" ca="1" si="17"/>
        <v>#DIV/0!</v>
      </c>
      <c r="J24" s="1795" t="e">
        <f t="shared" ca="1" si="17"/>
        <v>#DIV/0!</v>
      </c>
      <c r="K24" s="1795" t="e">
        <f t="shared" ca="1" si="17"/>
        <v>#DIV/0!</v>
      </c>
      <c r="L24" s="1795" t="e">
        <f t="shared" ca="1" si="17"/>
        <v>#DIV/0!</v>
      </c>
      <c r="M24" s="1795" t="e">
        <f t="shared" ca="1" si="17"/>
        <v>#DIV/0!</v>
      </c>
      <c r="N24" s="1795" t="e">
        <f t="shared" ca="1" si="17"/>
        <v>#DIV/0!</v>
      </c>
      <c r="O24" s="1795" t="e">
        <f t="shared" ca="1" si="17"/>
        <v>#DIV/0!</v>
      </c>
      <c r="P24" s="1795" t="e">
        <f t="shared" ca="1" si="17"/>
        <v>#DIV/0!</v>
      </c>
      <c r="Q24" s="1795" t="e">
        <f t="shared" ca="1" si="17"/>
        <v>#DIV/0!</v>
      </c>
      <c r="R24" s="1795" t="e">
        <f t="shared" ca="1" si="17"/>
        <v>#DIV/0!</v>
      </c>
      <c r="S24" s="1795" t="e">
        <f t="shared" ca="1" si="17"/>
        <v>#DIV/0!</v>
      </c>
      <c r="T24" s="1795" t="e">
        <f t="shared" ca="1" si="17"/>
        <v>#DIV/0!</v>
      </c>
      <c r="U24" s="1795" t="e">
        <f t="shared" ca="1" si="17"/>
        <v>#DIV/0!</v>
      </c>
      <c r="V24" s="1795" t="e">
        <f t="shared" ca="1" si="17"/>
        <v>#DIV/0!</v>
      </c>
      <c r="W24" s="1795" t="e">
        <f t="shared" ca="1" si="17"/>
        <v>#DIV/0!</v>
      </c>
      <c r="X24" s="1795" t="e">
        <f t="shared" ca="1" si="17"/>
        <v>#DIV/0!</v>
      </c>
      <c r="Y24" s="1795" t="e">
        <f t="shared" ca="1" si="17"/>
        <v>#DIV/0!</v>
      </c>
      <c r="Z24" s="1795" t="e">
        <f t="shared" ca="1" si="17"/>
        <v>#DIV/0!</v>
      </c>
      <c r="AA24" s="1795" t="e">
        <f t="shared" ca="1" si="17"/>
        <v>#DIV/0!</v>
      </c>
      <c r="AB24" s="1795" t="e">
        <f t="shared" ca="1" si="17"/>
        <v>#DIV/0!</v>
      </c>
      <c r="AC24" s="1795" t="e">
        <f t="shared" ca="1" si="17"/>
        <v>#DIV/0!</v>
      </c>
      <c r="AD24" s="1795" t="e">
        <f t="shared" ca="1" si="17"/>
        <v>#DIV/0!</v>
      </c>
      <c r="AE24" s="1795" t="e">
        <f t="shared" ca="1" si="17"/>
        <v>#DIV/0!</v>
      </c>
      <c r="AF24" s="1795" t="e">
        <f t="shared" ca="1" si="17"/>
        <v>#DIV/0!</v>
      </c>
      <c r="AG24" s="1795" t="e">
        <f t="shared" ca="1" si="17"/>
        <v>#DIV/0!</v>
      </c>
      <c r="AH24" s="1795" t="e">
        <f t="shared" ca="1" si="17"/>
        <v>#DIV/0!</v>
      </c>
      <c r="AI24" s="1795" t="e">
        <f t="shared" ca="1" si="17"/>
        <v>#DIV/0!</v>
      </c>
      <c r="AJ24" s="1795" t="e">
        <f t="shared" ca="1" si="17"/>
        <v>#DIV/0!</v>
      </c>
      <c r="AK24" s="1795" t="e">
        <f t="shared" ca="1" si="17"/>
        <v>#DIV/0!</v>
      </c>
      <c r="AL24" s="1795" t="e">
        <f t="shared" ca="1" si="17"/>
        <v>#DIV/0!</v>
      </c>
      <c r="AM24" s="1795" t="e">
        <f t="shared" ca="1" si="17"/>
        <v>#DIV/0!</v>
      </c>
      <c r="AN24" s="1795" t="e">
        <f t="shared" ref="AN24:BS24" ca="1" si="18">-AN20</f>
        <v>#DIV/0!</v>
      </c>
      <c r="AO24" s="1795" t="e">
        <f t="shared" ca="1" si="18"/>
        <v>#DIV/0!</v>
      </c>
      <c r="AP24" s="1795" t="e">
        <f t="shared" ca="1" si="18"/>
        <v>#DIV/0!</v>
      </c>
      <c r="AQ24" s="1795" t="e">
        <f t="shared" ca="1" si="18"/>
        <v>#DIV/0!</v>
      </c>
      <c r="AR24" s="1795" t="e">
        <f t="shared" ca="1" si="18"/>
        <v>#DIV/0!</v>
      </c>
      <c r="AS24" s="1795" t="e">
        <f t="shared" ca="1" si="18"/>
        <v>#DIV/0!</v>
      </c>
      <c r="AT24" s="1795" t="e">
        <f t="shared" ca="1" si="18"/>
        <v>#DIV/0!</v>
      </c>
      <c r="AU24" s="1795" t="e">
        <f t="shared" ca="1" si="18"/>
        <v>#DIV/0!</v>
      </c>
      <c r="AV24" s="1795" t="e">
        <f t="shared" ca="1" si="18"/>
        <v>#DIV/0!</v>
      </c>
      <c r="AW24" s="1795" t="e">
        <f t="shared" ca="1" si="18"/>
        <v>#DIV/0!</v>
      </c>
      <c r="AX24" s="1795" t="e">
        <f t="shared" ca="1" si="18"/>
        <v>#DIV/0!</v>
      </c>
      <c r="AY24" s="1795" t="e">
        <f t="shared" ca="1" si="18"/>
        <v>#DIV/0!</v>
      </c>
      <c r="AZ24" s="1795" t="e">
        <f t="shared" ca="1" si="18"/>
        <v>#DIV/0!</v>
      </c>
      <c r="BA24" s="1795" t="e">
        <f t="shared" ca="1" si="18"/>
        <v>#DIV/0!</v>
      </c>
      <c r="BB24" s="1795" t="e">
        <f t="shared" ca="1" si="18"/>
        <v>#DIV/0!</v>
      </c>
      <c r="BC24" s="1795" t="e">
        <f t="shared" ca="1" si="18"/>
        <v>#DIV/0!</v>
      </c>
      <c r="BD24" s="1795" t="e">
        <f t="shared" ca="1" si="18"/>
        <v>#DIV/0!</v>
      </c>
      <c r="BE24" s="1795">
        <f t="shared" ca="1" si="18"/>
        <v>0</v>
      </c>
      <c r="BF24" s="1795">
        <f t="shared" ca="1" si="18"/>
        <v>0</v>
      </c>
      <c r="BG24" s="1795">
        <f t="shared" ca="1" si="18"/>
        <v>0</v>
      </c>
      <c r="BH24" s="1795">
        <f t="shared" ca="1" si="18"/>
        <v>0</v>
      </c>
      <c r="BI24" s="1795">
        <f t="shared" ca="1" si="18"/>
        <v>0</v>
      </c>
      <c r="BJ24" s="1795">
        <f t="shared" ca="1" si="18"/>
        <v>0</v>
      </c>
      <c r="BK24" s="1795">
        <f t="shared" ca="1" si="18"/>
        <v>0</v>
      </c>
      <c r="BL24" s="1795">
        <f t="shared" ca="1" si="18"/>
        <v>0</v>
      </c>
      <c r="BM24" s="1795">
        <f t="shared" ca="1" si="18"/>
        <v>0</v>
      </c>
      <c r="BN24" s="1795">
        <f t="shared" ca="1" si="18"/>
        <v>0</v>
      </c>
      <c r="BO24" s="1795">
        <f t="shared" ca="1" si="18"/>
        <v>0</v>
      </c>
      <c r="BP24" s="1795">
        <f t="shared" ca="1" si="18"/>
        <v>0</v>
      </c>
      <c r="BQ24" s="1795">
        <f t="shared" ca="1" si="18"/>
        <v>0</v>
      </c>
      <c r="BR24" s="1795">
        <f t="shared" ca="1" si="18"/>
        <v>0</v>
      </c>
      <c r="BS24" s="1795">
        <f t="shared" ca="1" si="18"/>
        <v>0</v>
      </c>
      <c r="BT24" s="1795">
        <f t="shared" ref="BT24:CY24" ca="1" si="19">-BT20</f>
        <v>0</v>
      </c>
      <c r="BU24" s="1795">
        <f t="shared" ca="1" si="19"/>
        <v>0</v>
      </c>
      <c r="BV24" s="1795">
        <f t="shared" ca="1" si="19"/>
        <v>0</v>
      </c>
      <c r="BW24" s="1795">
        <f t="shared" ca="1" si="19"/>
        <v>0</v>
      </c>
      <c r="BX24" s="1795">
        <f t="shared" ca="1" si="19"/>
        <v>0</v>
      </c>
      <c r="BY24" s="1795">
        <f t="shared" ca="1" si="19"/>
        <v>0</v>
      </c>
      <c r="BZ24" s="1795">
        <f t="shared" ca="1" si="19"/>
        <v>0</v>
      </c>
      <c r="CA24" s="1795">
        <f t="shared" ca="1" si="19"/>
        <v>0</v>
      </c>
      <c r="CB24" s="1795">
        <f t="shared" ca="1" si="19"/>
        <v>0</v>
      </c>
      <c r="CC24" s="1795">
        <f t="shared" ca="1" si="19"/>
        <v>0</v>
      </c>
      <c r="CD24" s="1795">
        <f t="shared" ca="1" si="19"/>
        <v>0</v>
      </c>
      <c r="CE24" s="1795">
        <f t="shared" ca="1" si="19"/>
        <v>0</v>
      </c>
      <c r="CF24" s="1795">
        <f t="shared" ca="1" si="19"/>
        <v>0</v>
      </c>
      <c r="CG24" s="1795">
        <f t="shared" ca="1" si="19"/>
        <v>0</v>
      </c>
      <c r="CH24" s="1795">
        <f t="shared" ca="1" si="19"/>
        <v>0</v>
      </c>
      <c r="CI24" s="1795">
        <f t="shared" ca="1" si="19"/>
        <v>0</v>
      </c>
      <c r="CJ24" s="1795">
        <f t="shared" ca="1" si="19"/>
        <v>0</v>
      </c>
      <c r="CK24" s="1795">
        <f t="shared" ca="1" si="19"/>
        <v>0</v>
      </c>
      <c r="CL24" s="1795">
        <f t="shared" ca="1" si="19"/>
        <v>0</v>
      </c>
      <c r="CM24" s="1795">
        <f t="shared" ca="1" si="19"/>
        <v>0</v>
      </c>
      <c r="CN24" s="1795">
        <f t="shared" ca="1" si="19"/>
        <v>0</v>
      </c>
      <c r="CO24" s="1795">
        <f t="shared" ca="1" si="19"/>
        <v>0</v>
      </c>
      <c r="CP24" s="1795">
        <f t="shared" ca="1" si="19"/>
        <v>0</v>
      </c>
      <c r="CQ24" s="1795">
        <f t="shared" ca="1" si="19"/>
        <v>0</v>
      </c>
      <c r="CR24" s="1795">
        <f t="shared" ca="1" si="19"/>
        <v>0</v>
      </c>
      <c r="CS24" s="1795">
        <f t="shared" ca="1" si="19"/>
        <v>0</v>
      </c>
      <c r="CT24" s="1795">
        <f t="shared" ca="1" si="19"/>
        <v>0</v>
      </c>
      <c r="CU24" s="1795">
        <f t="shared" ca="1" si="19"/>
        <v>0</v>
      </c>
      <c r="CV24" s="1795">
        <f t="shared" ca="1" si="19"/>
        <v>0</v>
      </c>
      <c r="CW24" s="1795">
        <f t="shared" ca="1" si="19"/>
        <v>0</v>
      </c>
      <c r="CX24" s="1795">
        <f t="shared" ca="1" si="19"/>
        <v>0</v>
      </c>
      <c r="CY24" s="1795">
        <f t="shared" ca="1" si="19"/>
        <v>0</v>
      </c>
      <c r="CZ24" s="1795">
        <f t="shared" ref="CZ24:EJ24" ca="1" si="20">-CZ20</f>
        <v>0</v>
      </c>
      <c r="DA24" s="1795">
        <f t="shared" ca="1" si="20"/>
        <v>0</v>
      </c>
      <c r="DB24" s="1795">
        <f t="shared" ca="1" si="20"/>
        <v>0</v>
      </c>
      <c r="DC24" s="1795">
        <f t="shared" ca="1" si="20"/>
        <v>0</v>
      </c>
      <c r="DD24" s="1795">
        <f t="shared" ca="1" si="20"/>
        <v>0</v>
      </c>
      <c r="DE24" s="1795">
        <f t="shared" ca="1" si="20"/>
        <v>0</v>
      </c>
      <c r="DF24" s="1795">
        <f t="shared" ca="1" si="20"/>
        <v>0</v>
      </c>
      <c r="DG24" s="1795">
        <f t="shared" ca="1" si="20"/>
        <v>0</v>
      </c>
      <c r="DH24" s="1795">
        <f t="shared" ca="1" si="20"/>
        <v>0</v>
      </c>
      <c r="DI24" s="1795">
        <f t="shared" ca="1" si="20"/>
        <v>0</v>
      </c>
      <c r="DJ24" s="1795">
        <f t="shared" ca="1" si="20"/>
        <v>0</v>
      </c>
      <c r="DK24" s="1795">
        <f t="shared" ca="1" si="20"/>
        <v>0</v>
      </c>
      <c r="DL24" s="1795">
        <f t="shared" ca="1" si="20"/>
        <v>0</v>
      </c>
      <c r="DM24" s="1795">
        <f t="shared" ca="1" si="20"/>
        <v>0</v>
      </c>
      <c r="DN24" s="1795">
        <f t="shared" ca="1" si="20"/>
        <v>0</v>
      </c>
      <c r="DO24" s="1795">
        <f t="shared" ca="1" si="20"/>
        <v>0</v>
      </c>
      <c r="DP24" s="1795">
        <f t="shared" ca="1" si="20"/>
        <v>0</v>
      </c>
      <c r="DQ24" s="1795">
        <f t="shared" ca="1" si="20"/>
        <v>0</v>
      </c>
      <c r="DR24" s="1795">
        <f t="shared" ca="1" si="20"/>
        <v>0</v>
      </c>
      <c r="DS24" s="1795">
        <f t="shared" ca="1" si="20"/>
        <v>0</v>
      </c>
      <c r="DT24" s="1795">
        <f t="shared" ca="1" si="20"/>
        <v>0</v>
      </c>
      <c r="DU24" s="1795">
        <f t="shared" ca="1" si="20"/>
        <v>0</v>
      </c>
      <c r="DV24" s="1795">
        <f t="shared" ca="1" si="20"/>
        <v>0</v>
      </c>
      <c r="DW24" s="1795">
        <f t="shared" ca="1" si="20"/>
        <v>0</v>
      </c>
      <c r="DX24" s="1795">
        <f t="shared" ca="1" si="20"/>
        <v>0</v>
      </c>
      <c r="DY24" s="1795">
        <f t="shared" ca="1" si="20"/>
        <v>0</v>
      </c>
      <c r="DZ24" s="1795">
        <f t="shared" ca="1" si="20"/>
        <v>0</v>
      </c>
      <c r="EA24" s="1795">
        <f t="shared" ca="1" si="20"/>
        <v>0</v>
      </c>
      <c r="EB24" s="1795">
        <f t="shared" ca="1" si="20"/>
        <v>0</v>
      </c>
      <c r="EC24" s="1795">
        <f t="shared" ca="1" si="20"/>
        <v>0</v>
      </c>
      <c r="ED24" s="1795">
        <f t="shared" ca="1" si="20"/>
        <v>0</v>
      </c>
      <c r="EE24" s="1795">
        <f t="shared" ca="1" si="20"/>
        <v>0</v>
      </c>
      <c r="EF24" s="1795">
        <f t="shared" ca="1" si="20"/>
        <v>0</v>
      </c>
      <c r="EG24" s="1795">
        <f t="shared" ca="1" si="20"/>
        <v>0</v>
      </c>
      <c r="EH24" s="1795">
        <f t="shared" ca="1" si="20"/>
        <v>0</v>
      </c>
      <c r="EI24" s="1795">
        <f t="shared" ca="1" si="20"/>
        <v>0</v>
      </c>
      <c r="EJ24" s="1795">
        <f t="shared" ca="1" si="20"/>
        <v>0</v>
      </c>
    </row>
    <row r="25" spans="2:140">
      <c r="B25" s="418" t="s">
        <v>1390</v>
      </c>
      <c r="E25" s="1841" t="e">
        <f ca="1">SUM(H25:EJ25)</f>
        <v>#DIV/0!</v>
      </c>
      <c r="H25" s="1795">
        <f t="shared" ref="H25:AM25" si="21">+H$23*((1+$D$22)^(1/12)-1)</f>
        <v>0</v>
      </c>
      <c r="I25" s="1795" t="e">
        <f t="shared" ca="1" si="21"/>
        <v>#DIV/0!</v>
      </c>
      <c r="J25" s="1795" t="e">
        <f t="shared" ca="1" si="21"/>
        <v>#DIV/0!</v>
      </c>
      <c r="K25" s="1795" t="e">
        <f t="shared" ca="1" si="21"/>
        <v>#DIV/0!</v>
      </c>
      <c r="L25" s="1795" t="e">
        <f t="shared" ca="1" si="21"/>
        <v>#DIV/0!</v>
      </c>
      <c r="M25" s="1795" t="e">
        <f t="shared" ca="1" si="21"/>
        <v>#DIV/0!</v>
      </c>
      <c r="N25" s="1795" t="e">
        <f t="shared" ca="1" si="21"/>
        <v>#DIV/0!</v>
      </c>
      <c r="O25" s="1795" t="e">
        <f t="shared" ca="1" si="21"/>
        <v>#DIV/0!</v>
      </c>
      <c r="P25" s="1795" t="e">
        <f t="shared" ca="1" si="21"/>
        <v>#DIV/0!</v>
      </c>
      <c r="Q25" s="1795" t="e">
        <f t="shared" ca="1" si="21"/>
        <v>#DIV/0!</v>
      </c>
      <c r="R25" s="1795" t="e">
        <f t="shared" ca="1" si="21"/>
        <v>#DIV/0!</v>
      </c>
      <c r="S25" s="1795" t="e">
        <f t="shared" ca="1" si="21"/>
        <v>#DIV/0!</v>
      </c>
      <c r="T25" s="1795" t="e">
        <f t="shared" ca="1" si="21"/>
        <v>#DIV/0!</v>
      </c>
      <c r="U25" s="1795" t="e">
        <f t="shared" ca="1" si="21"/>
        <v>#DIV/0!</v>
      </c>
      <c r="V25" s="1795" t="e">
        <f t="shared" ca="1" si="21"/>
        <v>#DIV/0!</v>
      </c>
      <c r="W25" s="1795" t="e">
        <f t="shared" ca="1" si="21"/>
        <v>#DIV/0!</v>
      </c>
      <c r="X25" s="1795" t="e">
        <f t="shared" ca="1" si="21"/>
        <v>#DIV/0!</v>
      </c>
      <c r="Y25" s="1795" t="e">
        <f t="shared" ca="1" si="21"/>
        <v>#DIV/0!</v>
      </c>
      <c r="Z25" s="1795" t="e">
        <f t="shared" ca="1" si="21"/>
        <v>#DIV/0!</v>
      </c>
      <c r="AA25" s="1795" t="e">
        <f t="shared" ca="1" si="21"/>
        <v>#DIV/0!</v>
      </c>
      <c r="AB25" s="1795" t="e">
        <f t="shared" ca="1" si="21"/>
        <v>#DIV/0!</v>
      </c>
      <c r="AC25" s="1795" t="e">
        <f t="shared" ca="1" si="21"/>
        <v>#DIV/0!</v>
      </c>
      <c r="AD25" s="1795" t="e">
        <f t="shared" ca="1" si="21"/>
        <v>#DIV/0!</v>
      </c>
      <c r="AE25" s="1795" t="e">
        <f t="shared" ca="1" si="21"/>
        <v>#DIV/0!</v>
      </c>
      <c r="AF25" s="1795" t="e">
        <f t="shared" ca="1" si="21"/>
        <v>#DIV/0!</v>
      </c>
      <c r="AG25" s="1795" t="e">
        <f t="shared" ca="1" si="21"/>
        <v>#DIV/0!</v>
      </c>
      <c r="AH25" s="1795" t="e">
        <f t="shared" ca="1" si="21"/>
        <v>#DIV/0!</v>
      </c>
      <c r="AI25" s="1795" t="e">
        <f t="shared" ca="1" si="21"/>
        <v>#DIV/0!</v>
      </c>
      <c r="AJ25" s="1795" t="e">
        <f t="shared" ca="1" si="21"/>
        <v>#DIV/0!</v>
      </c>
      <c r="AK25" s="1795" t="e">
        <f t="shared" ca="1" si="21"/>
        <v>#DIV/0!</v>
      </c>
      <c r="AL25" s="1795" t="e">
        <f t="shared" ca="1" si="21"/>
        <v>#DIV/0!</v>
      </c>
      <c r="AM25" s="1795" t="e">
        <f t="shared" ca="1" si="21"/>
        <v>#DIV/0!</v>
      </c>
      <c r="AN25" s="1795" t="e">
        <f t="shared" ref="AN25:BS25" ca="1" si="22">+AN$23*((1+$D$22)^(1/12)-1)</f>
        <v>#DIV/0!</v>
      </c>
      <c r="AO25" s="1795" t="e">
        <f t="shared" ca="1" si="22"/>
        <v>#DIV/0!</v>
      </c>
      <c r="AP25" s="1795" t="e">
        <f t="shared" ca="1" si="22"/>
        <v>#DIV/0!</v>
      </c>
      <c r="AQ25" s="1795" t="e">
        <f t="shared" ca="1" si="22"/>
        <v>#DIV/0!</v>
      </c>
      <c r="AR25" s="1795" t="e">
        <f t="shared" ca="1" si="22"/>
        <v>#DIV/0!</v>
      </c>
      <c r="AS25" s="1795" t="e">
        <f t="shared" ca="1" si="22"/>
        <v>#DIV/0!</v>
      </c>
      <c r="AT25" s="1795" t="e">
        <f t="shared" ca="1" si="22"/>
        <v>#DIV/0!</v>
      </c>
      <c r="AU25" s="1795" t="e">
        <f t="shared" ca="1" si="22"/>
        <v>#DIV/0!</v>
      </c>
      <c r="AV25" s="1795" t="e">
        <f t="shared" ca="1" si="22"/>
        <v>#DIV/0!</v>
      </c>
      <c r="AW25" s="1795" t="e">
        <f t="shared" ca="1" si="22"/>
        <v>#DIV/0!</v>
      </c>
      <c r="AX25" s="1795" t="e">
        <f t="shared" ca="1" si="22"/>
        <v>#DIV/0!</v>
      </c>
      <c r="AY25" s="1795" t="e">
        <f t="shared" ca="1" si="22"/>
        <v>#DIV/0!</v>
      </c>
      <c r="AZ25" s="1795" t="e">
        <f t="shared" ca="1" si="22"/>
        <v>#DIV/0!</v>
      </c>
      <c r="BA25" s="1795" t="e">
        <f t="shared" ca="1" si="22"/>
        <v>#DIV/0!</v>
      </c>
      <c r="BB25" s="1795" t="e">
        <f t="shared" ca="1" si="22"/>
        <v>#DIV/0!</v>
      </c>
      <c r="BC25" s="1795" t="e">
        <f t="shared" ca="1" si="22"/>
        <v>#DIV/0!</v>
      </c>
      <c r="BD25" s="1795" t="e">
        <f t="shared" ca="1" si="22"/>
        <v>#DIV/0!</v>
      </c>
      <c r="BE25" s="1795" t="e">
        <f t="shared" ca="1" si="22"/>
        <v>#DIV/0!</v>
      </c>
      <c r="BF25" s="1795" t="e">
        <f t="shared" ca="1" si="22"/>
        <v>#DIV/0!</v>
      </c>
      <c r="BG25" s="1795" t="e">
        <f t="shared" ca="1" si="22"/>
        <v>#DIV/0!</v>
      </c>
      <c r="BH25" s="1795" t="e">
        <f t="shared" ca="1" si="22"/>
        <v>#DIV/0!</v>
      </c>
      <c r="BI25" s="1795" t="e">
        <f t="shared" ca="1" si="22"/>
        <v>#DIV/0!</v>
      </c>
      <c r="BJ25" s="1795" t="e">
        <f t="shared" ca="1" si="22"/>
        <v>#DIV/0!</v>
      </c>
      <c r="BK25" s="1795" t="e">
        <f t="shared" ca="1" si="22"/>
        <v>#DIV/0!</v>
      </c>
      <c r="BL25" s="1795" t="e">
        <f t="shared" ca="1" si="22"/>
        <v>#DIV/0!</v>
      </c>
      <c r="BM25" s="1795" t="e">
        <f t="shared" ca="1" si="22"/>
        <v>#DIV/0!</v>
      </c>
      <c r="BN25" s="1795" t="e">
        <f t="shared" ca="1" si="22"/>
        <v>#DIV/0!</v>
      </c>
      <c r="BO25" s="1795" t="e">
        <f t="shared" ca="1" si="22"/>
        <v>#DIV/0!</v>
      </c>
      <c r="BP25" s="1795" t="e">
        <f t="shared" ca="1" si="22"/>
        <v>#DIV/0!</v>
      </c>
      <c r="BQ25" s="1795" t="e">
        <f t="shared" ca="1" si="22"/>
        <v>#DIV/0!</v>
      </c>
      <c r="BR25" s="1795" t="e">
        <f t="shared" ca="1" si="22"/>
        <v>#DIV/0!</v>
      </c>
      <c r="BS25" s="1795" t="e">
        <f t="shared" ca="1" si="22"/>
        <v>#DIV/0!</v>
      </c>
      <c r="BT25" s="1795" t="e">
        <f t="shared" ref="BT25:CY25" ca="1" si="23">+BT$23*((1+$D$22)^(1/12)-1)</f>
        <v>#DIV/0!</v>
      </c>
      <c r="BU25" s="1795" t="e">
        <f t="shared" ca="1" si="23"/>
        <v>#DIV/0!</v>
      </c>
      <c r="BV25" s="1795" t="e">
        <f t="shared" ca="1" si="23"/>
        <v>#DIV/0!</v>
      </c>
      <c r="BW25" s="1795" t="e">
        <f t="shared" ca="1" si="23"/>
        <v>#DIV/0!</v>
      </c>
      <c r="BX25" s="1795" t="e">
        <f t="shared" ca="1" si="23"/>
        <v>#DIV/0!</v>
      </c>
      <c r="BY25" s="1795" t="e">
        <f t="shared" ca="1" si="23"/>
        <v>#DIV/0!</v>
      </c>
      <c r="BZ25" s="1795" t="e">
        <f t="shared" ca="1" si="23"/>
        <v>#DIV/0!</v>
      </c>
      <c r="CA25" s="1795" t="e">
        <f t="shared" ca="1" si="23"/>
        <v>#DIV/0!</v>
      </c>
      <c r="CB25" s="1795" t="e">
        <f t="shared" ca="1" si="23"/>
        <v>#DIV/0!</v>
      </c>
      <c r="CC25" s="1795" t="e">
        <f t="shared" ca="1" si="23"/>
        <v>#DIV/0!</v>
      </c>
      <c r="CD25" s="1795" t="e">
        <f t="shared" ca="1" si="23"/>
        <v>#DIV/0!</v>
      </c>
      <c r="CE25" s="1795" t="e">
        <f t="shared" ca="1" si="23"/>
        <v>#DIV/0!</v>
      </c>
      <c r="CF25" s="1795" t="e">
        <f t="shared" ca="1" si="23"/>
        <v>#DIV/0!</v>
      </c>
      <c r="CG25" s="1795" t="e">
        <f t="shared" ca="1" si="23"/>
        <v>#DIV/0!</v>
      </c>
      <c r="CH25" s="1795" t="e">
        <f t="shared" ca="1" si="23"/>
        <v>#DIV/0!</v>
      </c>
      <c r="CI25" s="1795" t="e">
        <f t="shared" ca="1" si="23"/>
        <v>#DIV/0!</v>
      </c>
      <c r="CJ25" s="1795" t="e">
        <f t="shared" ca="1" si="23"/>
        <v>#DIV/0!</v>
      </c>
      <c r="CK25" s="1795" t="e">
        <f t="shared" ca="1" si="23"/>
        <v>#DIV/0!</v>
      </c>
      <c r="CL25" s="1795" t="e">
        <f t="shared" ca="1" si="23"/>
        <v>#DIV/0!</v>
      </c>
      <c r="CM25" s="1795" t="e">
        <f t="shared" ca="1" si="23"/>
        <v>#DIV/0!</v>
      </c>
      <c r="CN25" s="1795" t="e">
        <f t="shared" ca="1" si="23"/>
        <v>#DIV/0!</v>
      </c>
      <c r="CO25" s="1795" t="e">
        <f t="shared" ca="1" si="23"/>
        <v>#DIV/0!</v>
      </c>
      <c r="CP25" s="1795" t="e">
        <f t="shared" ca="1" si="23"/>
        <v>#DIV/0!</v>
      </c>
      <c r="CQ25" s="1795" t="e">
        <f t="shared" ca="1" si="23"/>
        <v>#DIV/0!</v>
      </c>
      <c r="CR25" s="1795" t="e">
        <f t="shared" ca="1" si="23"/>
        <v>#DIV/0!</v>
      </c>
      <c r="CS25" s="1795" t="e">
        <f t="shared" ca="1" si="23"/>
        <v>#DIV/0!</v>
      </c>
      <c r="CT25" s="1795" t="e">
        <f t="shared" ca="1" si="23"/>
        <v>#DIV/0!</v>
      </c>
      <c r="CU25" s="1795" t="e">
        <f t="shared" ca="1" si="23"/>
        <v>#DIV/0!</v>
      </c>
      <c r="CV25" s="1795" t="e">
        <f t="shared" ca="1" si="23"/>
        <v>#DIV/0!</v>
      </c>
      <c r="CW25" s="1795" t="e">
        <f t="shared" ca="1" si="23"/>
        <v>#DIV/0!</v>
      </c>
      <c r="CX25" s="1795" t="e">
        <f t="shared" ca="1" si="23"/>
        <v>#DIV/0!</v>
      </c>
      <c r="CY25" s="1795" t="e">
        <f t="shared" ca="1" si="23"/>
        <v>#DIV/0!</v>
      </c>
      <c r="CZ25" s="1795" t="e">
        <f t="shared" ref="CZ25:EJ25" ca="1" si="24">+CZ$23*((1+$D$22)^(1/12)-1)</f>
        <v>#DIV/0!</v>
      </c>
      <c r="DA25" s="1795" t="e">
        <f t="shared" ca="1" si="24"/>
        <v>#DIV/0!</v>
      </c>
      <c r="DB25" s="1795" t="e">
        <f t="shared" ca="1" si="24"/>
        <v>#DIV/0!</v>
      </c>
      <c r="DC25" s="1795" t="e">
        <f t="shared" ca="1" si="24"/>
        <v>#DIV/0!</v>
      </c>
      <c r="DD25" s="1795" t="e">
        <f t="shared" ca="1" si="24"/>
        <v>#DIV/0!</v>
      </c>
      <c r="DE25" s="1795" t="e">
        <f t="shared" ca="1" si="24"/>
        <v>#DIV/0!</v>
      </c>
      <c r="DF25" s="1795" t="e">
        <f t="shared" ca="1" si="24"/>
        <v>#DIV/0!</v>
      </c>
      <c r="DG25" s="1795" t="e">
        <f t="shared" ca="1" si="24"/>
        <v>#DIV/0!</v>
      </c>
      <c r="DH25" s="1795" t="e">
        <f t="shared" ca="1" si="24"/>
        <v>#DIV/0!</v>
      </c>
      <c r="DI25" s="1795" t="e">
        <f t="shared" ca="1" si="24"/>
        <v>#DIV/0!</v>
      </c>
      <c r="DJ25" s="1795" t="e">
        <f t="shared" ca="1" si="24"/>
        <v>#DIV/0!</v>
      </c>
      <c r="DK25" s="1795" t="e">
        <f t="shared" ca="1" si="24"/>
        <v>#DIV/0!</v>
      </c>
      <c r="DL25" s="1795" t="e">
        <f t="shared" ca="1" si="24"/>
        <v>#DIV/0!</v>
      </c>
      <c r="DM25" s="1795" t="e">
        <f t="shared" ca="1" si="24"/>
        <v>#DIV/0!</v>
      </c>
      <c r="DN25" s="1795" t="e">
        <f t="shared" ca="1" si="24"/>
        <v>#DIV/0!</v>
      </c>
      <c r="DO25" s="1795" t="e">
        <f t="shared" ca="1" si="24"/>
        <v>#DIV/0!</v>
      </c>
      <c r="DP25" s="1795" t="e">
        <f t="shared" ca="1" si="24"/>
        <v>#DIV/0!</v>
      </c>
      <c r="DQ25" s="1795" t="e">
        <f t="shared" ca="1" si="24"/>
        <v>#DIV/0!</v>
      </c>
      <c r="DR25" s="1795" t="e">
        <f t="shared" ca="1" si="24"/>
        <v>#DIV/0!</v>
      </c>
      <c r="DS25" s="1795" t="e">
        <f t="shared" ca="1" si="24"/>
        <v>#DIV/0!</v>
      </c>
      <c r="DT25" s="1795" t="e">
        <f t="shared" ca="1" si="24"/>
        <v>#DIV/0!</v>
      </c>
      <c r="DU25" s="1795" t="e">
        <f t="shared" ca="1" si="24"/>
        <v>#DIV/0!</v>
      </c>
      <c r="DV25" s="1795" t="e">
        <f t="shared" ca="1" si="24"/>
        <v>#DIV/0!</v>
      </c>
      <c r="DW25" s="1795" t="e">
        <f t="shared" ca="1" si="24"/>
        <v>#DIV/0!</v>
      </c>
      <c r="DX25" s="1795" t="e">
        <f t="shared" ca="1" si="24"/>
        <v>#DIV/0!</v>
      </c>
      <c r="DY25" s="1795" t="e">
        <f t="shared" ca="1" si="24"/>
        <v>#DIV/0!</v>
      </c>
      <c r="DZ25" s="1795" t="e">
        <f t="shared" ca="1" si="24"/>
        <v>#DIV/0!</v>
      </c>
      <c r="EA25" s="1795" t="e">
        <f t="shared" ca="1" si="24"/>
        <v>#DIV/0!</v>
      </c>
      <c r="EB25" s="1795" t="e">
        <f t="shared" ca="1" si="24"/>
        <v>#DIV/0!</v>
      </c>
      <c r="EC25" s="1795" t="e">
        <f t="shared" ca="1" si="24"/>
        <v>#DIV/0!</v>
      </c>
      <c r="ED25" s="1795" t="e">
        <f t="shared" ca="1" si="24"/>
        <v>#DIV/0!</v>
      </c>
      <c r="EE25" s="1795" t="e">
        <f t="shared" ca="1" si="24"/>
        <v>#DIV/0!</v>
      </c>
      <c r="EF25" s="1795" t="e">
        <f t="shared" ca="1" si="24"/>
        <v>#DIV/0!</v>
      </c>
      <c r="EG25" s="1795" t="e">
        <f t="shared" ca="1" si="24"/>
        <v>#DIV/0!</v>
      </c>
      <c r="EH25" s="1795" t="e">
        <f t="shared" ca="1" si="24"/>
        <v>#DIV/0!</v>
      </c>
      <c r="EI25" s="1795" t="e">
        <f t="shared" ca="1" si="24"/>
        <v>#DIV/0!</v>
      </c>
      <c r="EJ25" s="1795" t="e">
        <f t="shared" ca="1" si="24"/>
        <v>#DIV/0!</v>
      </c>
    </row>
    <row r="26" spans="2:140">
      <c r="B26" s="435" t="s">
        <v>1391</v>
      </c>
      <c r="C26" s="435"/>
      <c r="D26" s="435"/>
      <c r="E26" s="1849" t="e">
        <f ca="1">SUM(H26:EJ26)</f>
        <v>#DIV/0!</v>
      </c>
      <c r="F26" s="435"/>
      <c r="G26" s="435"/>
      <c r="H26" s="1840" t="e">
        <f t="shared" ref="H26:AM26" ca="1" si="25">MIN(0,MAX(-(H23+H24+H25),-$D$29*H18))</f>
        <v>#DIV/0!</v>
      </c>
      <c r="I26" s="1840" t="e">
        <f t="shared" ca="1" si="25"/>
        <v>#DIV/0!</v>
      </c>
      <c r="J26" s="1840" t="e">
        <f t="shared" ca="1" si="25"/>
        <v>#DIV/0!</v>
      </c>
      <c r="K26" s="1840" t="e">
        <f t="shared" ca="1" si="25"/>
        <v>#DIV/0!</v>
      </c>
      <c r="L26" s="1840" t="e">
        <f t="shared" ca="1" si="25"/>
        <v>#DIV/0!</v>
      </c>
      <c r="M26" s="1840" t="e">
        <f t="shared" ca="1" si="25"/>
        <v>#DIV/0!</v>
      </c>
      <c r="N26" s="1840" t="e">
        <f t="shared" ca="1" si="25"/>
        <v>#DIV/0!</v>
      </c>
      <c r="O26" s="1840" t="e">
        <f t="shared" ca="1" si="25"/>
        <v>#DIV/0!</v>
      </c>
      <c r="P26" s="1840" t="e">
        <f t="shared" ca="1" si="25"/>
        <v>#DIV/0!</v>
      </c>
      <c r="Q26" s="1840" t="e">
        <f t="shared" ca="1" si="25"/>
        <v>#DIV/0!</v>
      </c>
      <c r="R26" s="1840" t="e">
        <f t="shared" ca="1" si="25"/>
        <v>#DIV/0!</v>
      </c>
      <c r="S26" s="1840" t="e">
        <f t="shared" ca="1" si="25"/>
        <v>#DIV/0!</v>
      </c>
      <c r="T26" s="1840" t="e">
        <f t="shared" ca="1" si="25"/>
        <v>#DIV/0!</v>
      </c>
      <c r="U26" s="1840" t="e">
        <f t="shared" ca="1" si="25"/>
        <v>#DIV/0!</v>
      </c>
      <c r="V26" s="1840" t="e">
        <f t="shared" ca="1" si="25"/>
        <v>#DIV/0!</v>
      </c>
      <c r="W26" s="1840" t="e">
        <f t="shared" ca="1" si="25"/>
        <v>#DIV/0!</v>
      </c>
      <c r="X26" s="1840" t="e">
        <f t="shared" ca="1" si="25"/>
        <v>#DIV/0!</v>
      </c>
      <c r="Y26" s="1840" t="e">
        <f t="shared" ca="1" si="25"/>
        <v>#DIV/0!</v>
      </c>
      <c r="Z26" s="1840" t="e">
        <f t="shared" ca="1" si="25"/>
        <v>#DIV/0!</v>
      </c>
      <c r="AA26" s="1840" t="e">
        <f t="shared" ca="1" si="25"/>
        <v>#DIV/0!</v>
      </c>
      <c r="AB26" s="1840" t="e">
        <f t="shared" ca="1" si="25"/>
        <v>#DIV/0!</v>
      </c>
      <c r="AC26" s="1840" t="e">
        <f t="shared" ca="1" si="25"/>
        <v>#DIV/0!</v>
      </c>
      <c r="AD26" s="1840" t="e">
        <f t="shared" ca="1" si="25"/>
        <v>#DIV/0!</v>
      </c>
      <c r="AE26" s="1840" t="e">
        <f t="shared" ca="1" si="25"/>
        <v>#DIV/0!</v>
      </c>
      <c r="AF26" s="1840" t="e">
        <f t="shared" ca="1" si="25"/>
        <v>#DIV/0!</v>
      </c>
      <c r="AG26" s="1840" t="e">
        <f t="shared" ca="1" si="25"/>
        <v>#DIV/0!</v>
      </c>
      <c r="AH26" s="1840" t="e">
        <f t="shared" ca="1" si="25"/>
        <v>#DIV/0!</v>
      </c>
      <c r="AI26" s="1840" t="e">
        <f t="shared" ca="1" si="25"/>
        <v>#DIV/0!</v>
      </c>
      <c r="AJ26" s="1840" t="e">
        <f t="shared" ca="1" si="25"/>
        <v>#DIV/0!</v>
      </c>
      <c r="AK26" s="1840" t="e">
        <f t="shared" ca="1" si="25"/>
        <v>#DIV/0!</v>
      </c>
      <c r="AL26" s="1840" t="e">
        <f t="shared" ca="1" si="25"/>
        <v>#DIV/0!</v>
      </c>
      <c r="AM26" s="1840" t="e">
        <f t="shared" ca="1" si="25"/>
        <v>#DIV/0!</v>
      </c>
      <c r="AN26" s="1840" t="e">
        <f t="shared" ref="AN26:BS26" ca="1" si="26">MIN(0,MAX(-(AN23+AN24+AN25),-$D$29*AN18))</f>
        <v>#DIV/0!</v>
      </c>
      <c r="AO26" s="1840" t="e">
        <f t="shared" ca="1" si="26"/>
        <v>#DIV/0!</v>
      </c>
      <c r="AP26" s="1840" t="e">
        <f t="shared" ca="1" si="26"/>
        <v>#DIV/0!</v>
      </c>
      <c r="AQ26" s="1840" t="e">
        <f t="shared" ca="1" si="26"/>
        <v>#DIV/0!</v>
      </c>
      <c r="AR26" s="1840" t="e">
        <f t="shared" ca="1" si="26"/>
        <v>#DIV/0!</v>
      </c>
      <c r="AS26" s="1840" t="e">
        <f t="shared" ca="1" si="26"/>
        <v>#DIV/0!</v>
      </c>
      <c r="AT26" s="1840" t="e">
        <f t="shared" ca="1" si="26"/>
        <v>#DIV/0!</v>
      </c>
      <c r="AU26" s="1840" t="e">
        <f t="shared" ca="1" si="26"/>
        <v>#DIV/0!</v>
      </c>
      <c r="AV26" s="1840" t="e">
        <f t="shared" ca="1" si="26"/>
        <v>#DIV/0!</v>
      </c>
      <c r="AW26" s="1840" t="e">
        <f t="shared" ca="1" si="26"/>
        <v>#DIV/0!</v>
      </c>
      <c r="AX26" s="1840" t="e">
        <f t="shared" ca="1" si="26"/>
        <v>#DIV/0!</v>
      </c>
      <c r="AY26" s="1840" t="e">
        <f t="shared" ca="1" si="26"/>
        <v>#DIV/0!</v>
      </c>
      <c r="AZ26" s="1840" t="e">
        <f t="shared" ca="1" si="26"/>
        <v>#DIV/0!</v>
      </c>
      <c r="BA26" s="1840" t="e">
        <f t="shared" ca="1" si="26"/>
        <v>#DIV/0!</v>
      </c>
      <c r="BB26" s="1840" t="e">
        <f t="shared" ca="1" si="26"/>
        <v>#DIV/0!</v>
      </c>
      <c r="BC26" s="1840" t="e">
        <f t="shared" ca="1" si="26"/>
        <v>#DIV/0!</v>
      </c>
      <c r="BD26" s="1840" t="e">
        <f t="shared" ca="1" si="26"/>
        <v>#DIV/0!</v>
      </c>
      <c r="BE26" s="1840" t="e">
        <f t="shared" ca="1" si="26"/>
        <v>#DIV/0!</v>
      </c>
      <c r="BF26" s="1840" t="e">
        <f t="shared" ca="1" si="26"/>
        <v>#DIV/0!</v>
      </c>
      <c r="BG26" s="1840" t="e">
        <f t="shared" ca="1" si="26"/>
        <v>#DIV/0!</v>
      </c>
      <c r="BH26" s="1840" t="e">
        <f t="shared" ca="1" si="26"/>
        <v>#DIV/0!</v>
      </c>
      <c r="BI26" s="1840" t="e">
        <f t="shared" ca="1" si="26"/>
        <v>#DIV/0!</v>
      </c>
      <c r="BJ26" s="1840" t="e">
        <f t="shared" ca="1" si="26"/>
        <v>#DIV/0!</v>
      </c>
      <c r="BK26" s="1840" t="e">
        <f t="shared" ca="1" si="26"/>
        <v>#DIV/0!</v>
      </c>
      <c r="BL26" s="1840" t="e">
        <f t="shared" ca="1" si="26"/>
        <v>#DIV/0!</v>
      </c>
      <c r="BM26" s="1840" t="e">
        <f t="shared" ca="1" si="26"/>
        <v>#DIV/0!</v>
      </c>
      <c r="BN26" s="1840" t="e">
        <f t="shared" ca="1" si="26"/>
        <v>#DIV/0!</v>
      </c>
      <c r="BO26" s="1840" t="e">
        <f t="shared" ca="1" si="26"/>
        <v>#DIV/0!</v>
      </c>
      <c r="BP26" s="1840" t="e">
        <f t="shared" ca="1" si="26"/>
        <v>#DIV/0!</v>
      </c>
      <c r="BQ26" s="1840" t="e">
        <f t="shared" ca="1" si="26"/>
        <v>#DIV/0!</v>
      </c>
      <c r="BR26" s="1840" t="e">
        <f t="shared" ca="1" si="26"/>
        <v>#DIV/0!</v>
      </c>
      <c r="BS26" s="1840" t="e">
        <f t="shared" ca="1" si="26"/>
        <v>#DIV/0!</v>
      </c>
      <c r="BT26" s="1840" t="e">
        <f t="shared" ref="BT26:CY26" ca="1" si="27">MIN(0,MAX(-(BT23+BT24+BT25),-$D$29*BT18))</f>
        <v>#DIV/0!</v>
      </c>
      <c r="BU26" s="1840" t="e">
        <f t="shared" ca="1" si="27"/>
        <v>#DIV/0!</v>
      </c>
      <c r="BV26" s="1840" t="e">
        <f t="shared" ca="1" si="27"/>
        <v>#DIV/0!</v>
      </c>
      <c r="BW26" s="1840" t="e">
        <f t="shared" ca="1" si="27"/>
        <v>#DIV/0!</v>
      </c>
      <c r="BX26" s="1840" t="e">
        <f t="shared" ca="1" si="27"/>
        <v>#DIV/0!</v>
      </c>
      <c r="BY26" s="1840" t="e">
        <f t="shared" ca="1" si="27"/>
        <v>#DIV/0!</v>
      </c>
      <c r="BZ26" s="1840" t="e">
        <f t="shared" ca="1" si="27"/>
        <v>#DIV/0!</v>
      </c>
      <c r="CA26" s="1840" t="e">
        <f t="shared" ca="1" si="27"/>
        <v>#DIV/0!</v>
      </c>
      <c r="CB26" s="1840" t="e">
        <f t="shared" ca="1" si="27"/>
        <v>#DIV/0!</v>
      </c>
      <c r="CC26" s="1840" t="e">
        <f t="shared" ca="1" si="27"/>
        <v>#DIV/0!</v>
      </c>
      <c r="CD26" s="1840" t="e">
        <f t="shared" ca="1" si="27"/>
        <v>#DIV/0!</v>
      </c>
      <c r="CE26" s="1840" t="e">
        <f t="shared" ca="1" si="27"/>
        <v>#DIV/0!</v>
      </c>
      <c r="CF26" s="1840" t="e">
        <f t="shared" ca="1" si="27"/>
        <v>#DIV/0!</v>
      </c>
      <c r="CG26" s="1840" t="e">
        <f t="shared" ca="1" si="27"/>
        <v>#DIV/0!</v>
      </c>
      <c r="CH26" s="1840" t="e">
        <f t="shared" ca="1" si="27"/>
        <v>#DIV/0!</v>
      </c>
      <c r="CI26" s="1840" t="e">
        <f t="shared" ca="1" si="27"/>
        <v>#DIV/0!</v>
      </c>
      <c r="CJ26" s="1840" t="e">
        <f t="shared" ca="1" si="27"/>
        <v>#DIV/0!</v>
      </c>
      <c r="CK26" s="1840" t="e">
        <f t="shared" ca="1" si="27"/>
        <v>#DIV/0!</v>
      </c>
      <c r="CL26" s="1840" t="e">
        <f t="shared" ca="1" si="27"/>
        <v>#DIV/0!</v>
      </c>
      <c r="CM26" s="1840" t="e">
        <f t="shared" ca="1" si="27"/>
        <v>#DIV/0!</v>
      </c>
      <c r="CN26" s="1840" t="e">
        <f t="shared" ca="1" si="27"/>
        <v>#DIV/0!</v>
      </c>
      <c r="CO26" s="1840" t="e">
        <f t="shared" ca="1" si="27"/>
        <v>#DIV/0!</v>
      </c>
      <c r="CP26" s="1840" t="e">
        <f t="shared" ca="1" si="27"/>
        <v>#DIV/0!</v>
      </c>
      <c r="CQ26" s="1840" t="e">
        <f t="shared" ca="1" si="27"/>
        <v>#DIV/0!</v>
      </c>
      <c r="CR26" s="1840" t="e">
        <f t="shared" ca="1" si="27"/>
        <v>#DIV/0!</v>
      </c>
      <c r="CS26" s="1840" t="e">
        <f t="shared" ca="1" si="27"/>
        <v>#DIV/0!</v>
      </c>
      <c r="CT26" s="1840" t="e">
        <f t="shared" ca="1" si="27"/>
        <v>#DIV/0!</v>
      </c>
      <c r="CU26" s="1840" t="e">
        <f t="shared" ca="1" si="27"/>
        <v>#DIV/0!</v>
      </c>
      <c r="CV26" s="1840" t="e">
        <f t="shared" ca="1" si="27"/>
        <v>#DIV/0!</v>
      </c>
      <c r="CW26" s="1840" t="e">
        <f t="shared" ca="1" si="27"/>
        <v>#DIV/0!</v>
      </c>
      <c r="CX26" s="1840" t="e">
        <f t="shared" ca="1" si="27"/>
        <v>#DIV/0!</v>
      </c>
      <c r="CY26" s="1840" t="e">
        <f t="shared" ca="1" si="27"/>
        <v>#DIV/0!</v>
      </c>
      <c r="CZ26" s="1840" t="e">
        <f t="shared" ref="CZ26:EE26" ca="1" si="28">MIN(0,MAX(-(CZ23+CZ24+CZ25),-$D$29*CZ18))</f>
        <v>#DIV/0!</v>
      </c>
      <c r="DA26" s="1840" t="e">
        <f t="shared" ca="1" si="28"/>
        <v>#DIV/0!</v>
      </c>
      <c r="DB26" s="1840" t="e">
        <f t="shared" ca="1" si="28"/>
        <v>#DIV/0!</v>
      </c>
      <c r="DC26" s="1840" t="e">
        <f t="shared" ca="1" si="28"/>
        <v>#DIV/0!</v>
      </c>
      <c r="DD26" s="1840" t="e">
        <f t="shared" ca="1" si="28"/>
        <v>#DIV/0!</v>
      </c>
      <c r="DE26" s="1840" t="e">
        <f t="shared" ca="1" si="28"/>
        <v>#DIV/0!</v>
      </c>
      <c r="DF26" s="1840" t="e">
        <f t="shared" ca="1" si="28"/>
        <v>#DIV/0!</v>
      </c>
      <c r="DG26" s="1840" t="e">
        <f t="shared" ca="1" si="28"/>
        <v>#DIV/0!</v>
      </c>
      <c r="DH26" s="1840" t="e">
        <f t="shared" ca="1" si="28"/>
        <v>#DIV/0!</v>
      </c>
      <c r="DI26" s="1840" t="e">
        <f t="shared" ca="1" si="28"/>
        <v>#DIV/0!</v>
      </c>
      <c r="DJ26" s="1840" t="e">
        <f t="shared" ca="1" si="28"/>
        <v>#DIV/0!</v>
      </c>
      <c r="DK26" s="1840" t="e">
        <f t="shared" ca="1" si="28"/>
        <v>#DIV/0!</v>
      </c>
      <c r="DL26" s="1840" t="e">
        <f t="shared" ca="1" si="28"/>
        <v>#DIV/0!</v>
      </c>
      <c r="DM26" s="1840" t="e">
        <f t="shared" ca="1" si="28"/>
        <v>#DIV/0!</v>
      </c>
      <c r="DN26" s="1840" t="e">
        <f t="shared" ca="1" si="28"/>
        <v>#DIV/0!</v>
      </c>
      <c r="DO26" s="1840" t="e">
        <f t="shared" ca="1" si="28"/>
        <v>#DIV/0!</v>
      </c>
      <c r="DP26" s="1840" t="e">
        <f t="shared" ca="1" si="28"/>
        <v>#DIV/0!</v>
      </c>
      <c r="DQ26" s="1840" t="e">
        <f t="shared" ca="1" si="28"/>
        <v>#DIV/0!</v>
      </c>
      <c r="DR26" s="1840" t="e">
        <f t="shared" ca="1" si="28"/>
        <v>#DIV/0!</v>
      </c>
      <c r="DS26" s="1840" t="e">
        <f t="shared" ca="1" si="28"/>
        <v>#DIV/0!</v>
      </c>
      <c r="DT26" s="1840" t="e">
        <f t="shared" ca="1" si="28"/>
        <v>#DIV/0!</v>
      </c>
      <c r="DU26" s="1840" t="e">
        <f t="shared" ca="1" si="28"/>
        <v>#DIV/0!</v>
      </c>
      <c r="DV26" s="1840" t="e">
        <f t="shared" ca="1" si="28"/>
        <v>#DIV/0!</v>
      </c>
      <c r="DW26" s="1840" t="e">
        <f t="shared" ca="1" si="28"/>
        <v>#DIV/0!</v>
      </c>
      <c r="DX26" s="1840" t="e">
        <f t="shared" ca="1" si="28"/>
        <v>#DIV/0!</v>
      </c>
      <c r="DY26" s="1840" t="e">
        <f t="shared" ca="1" si="28"/>
        <v>#DIV/0!</v>
      </c>
      <c r="DZ26" s="1840" t="e">
        <f t="shared" ca="1" si="28"/>
        <v>#DIV/0!</v>
      </c>
      <c r="EA26" s="1840" t="e">
        <f t="shared" ca="1" si="28"/>
        <v>#DIV/0!</v>
      </c>
      <c r="EB26" s="1840" t="e">
        <f t="shared" ca="1" si="28"/>
        <v>#DIV/0!</v>
      </c>
      <c r="EC26" s="1840" t="e">
        <f t="shared" ca="1" si="28"/>
        <v>#DIV/0!</v>
      </c>
      <c r="ED26" s="1840" t="e">
        <f t="shared" ca="1" si="28"/>
        <v>#DIV/0!</v>
      </c>
      <c r="EE26" s="1840" t="e">
        <f t="shared" ca="1" si="28"/>
        <v>#DIV/0!</v>
      </c>
      <c r="EF26" s="1840" t="e">
        <f t="shared" ref="EF26:FK26" ca="1" si="29">MIN(0,MAX(-(EF23+EF24+EF25),-$D$29*EF18))</f>
        <v>#DIV/0!</v>
      </c>
      <c r="EG26" s="1840" t="e">
        <f t="shared" ca="1" si="29"/>
        <v>#DIV/0!</v>
      </c>
      <c r="EH26" s="1840" t="e">
        <f t="shared" ca="1" si="29"/>
        <v>#DIV/0!</v>
      </c>
      <c r="EI26" s="1840" t="e">
        <f t="shared" ca="1" si="29"/>
        <v>#DIV/0!</v>
      </c>
      <c r="EJ26" s="1840" t="e">
        <f t="shared" ca="1" si="29"/>
        <v>#DIV/0!</v>
      </c>
    </row>
    <row r="27" spans="2:140">
      <c r="B27" s="418" t="s">
        <v>1392</v>
      </c>
      <c r="C27" s="438"/>
      <c r="D27" s="438"/>
      <c r="E27" s="1841" t="e">
        <f ca="1">SUM(E24:E26)</f>
        <v>#DIV/0!</v>
      </c>
      <c r="F27" s="438"/>
      <c r="G27" s="438"/>
      <c r="H27" s="1841" t="e">
        <f t="shared" ref="H27:AM27" ca="1" si="30">SUM(H23:H26)</f>
        <v>#DIV/0!</v>
      </c>
      <c r="I27" s="1841" t="e">
        <f t="shared" ca="1" si="30"/>
        <v>#DIV/0!</v>
      </c>
      <c r="J27" s="1841" t="e">
        <f t="shared" ca="1" si="30"/>
        <v>#DIV/0!</v>
      </c>
      <c r="K27" s="1841" t="e">
        <f t="shared" ca="1" si="30"/>
        <v>#DIV/0!</v>
      </c>
      <c r="L27" s="1841" t="e">
        <f t="shared" ca="1" si="30"/>
        <v>#DIV/0!</v>
      </c>
      <c r="M27" s="1841" t="e">
        <f t="shared" ca="1" si="30"/>
        <v>#DIV/0!</v>
      </c>
      <c r="N27" s="1841" t="e">
        <f t="shared" ca="1" si="30"/>
        <v>#DIV/0!</v>
      </c>
      <c r="O27" s="1841" t="e">
        <f t="shared" ca="1" si="30"/>
        <v>#DIV/0!</v>
      </c>
      <c r="P27" s="1841" t="e">
        <f t="shared" ca="1" si="30"/>
        <v>#DIV/0!</v>
      </c>
      <c r="Q27" s="1841" t="e">
        <f t="shared" ca="1" si="30"/>
        <v>#DIV/0!</v>
      </c>
      <c r="R27" s="1841" t="e">
        <f t="shared" ca="1" si="30"/>
        <v>#DIV/0!</v>
      </c>
      <c r="S27" s="1841" t="e">
        <f t="shared" ca="1" si="30"/>
        <v>#DIV/0!</v>
      </c>
      <c r="T27" s="1841" t="e">
        <f t="shared" ca="1" si="30"/>
        <v>#DIV/0!</v>
      </c>
      <c r="U27" s="1841" t="e">
        <f t="shared" ca="1" si="30"/>
        <v>#DIV/0!</v>
      </c>
      <c r="V27" s="1841" t="e">
        <f t="shared" ca="1" si="30"/>
        <v>#DIV/0!</v>
      </c>
      <c r="W27" s="1841" t="e">
        <f t="shared" ca="1" si="30"/>
        <v>#DIV/0!</v>
      </c>
      <c r="X27" s="1841" t="e">
        <f t="shared" ca="1" si="30"/>
        <v>#DIV/0!</v>
      </c>
      <c r="Y27" s="1841" t="e">
        <f t="shared" ca="1" si="30"/>
        <v>#DIV/0!</v>
      </c>
      <c r="Z27" s="1841" t="e">
        <f t="shared" ca="1" si="30"/>
        <v>#DIV/0!</v>
      </c>
      <c r="AA27" s="1841" t="e">
        <f t="shared" ca="1" si="30"/>
        <v>#DIV/0!</v>
      </c>
      <c r="AB27" s="1841" t="e">
        <f t="shared" ca="1" si="30"/>
        <v>#DIV/0!</v>
      </c>
      <c r="AC27" s="1841" t="e">
        <f t="shared" ca="1" si="30"/>
        <v>#DIV/0!</v>
      </c>
      <c r="AD27" s="1841" t="e">
        <f t="shared" ca="1" si="30"/>
        <v>#DIV/0!</v>
      </c>
      <c r="AE27" s="1841" t="e">
        <f t="shared" ca="1" si="30"/>
        <v>#DIV/0!</v>
      </c>
      <c r="AF27" s="1841" t="e">
        <f t="shared" ca="1" si="30"/>
        <v>#DIV/0!</v>
      </c>
      <c r="AG27" s="1841" t="e">
        <f t="shared" ca="1" si="30"/>
        <v>#DIV/0!</v>
      </c>
      <c r="AH27" s="1841" t="e">
        <f t="shared" ca="1" si="30"/>
        <v>#DIV/0!</v>
      </c>
      <c r="AI27" s="1841" t="e">
        <f t="shared" ca="1" si="30"/>
        <v>#DIV/0!</v>
      </c>
      <c r="AJ27" s="1841" t="e">
        <f t="shared" ca="1" si="30"/>
        <v>#DIV/0!</v>
      </c>
      <c r="AK27" s="1841" t="e">
        <f t="shared" ca="1" si="30"/>
        <v>#DIV/0!</v>
      </c>
      <c r="AL27" s="1841" t="e">
        <f t="shared" ca="1" si="30"/>
        <v>#DIV/0!</v>
      </c>
      <c r="AM27" s="1841" t="e">
        <f t="shared" ca="1" si="30"/>
        <v>#DIV/0!</v>
      </c>
      <c r="AN27" s="1841" t="e">
        <f t="shared" ref="AN27:BS27" ca="1" si="31">SUM(AN23:AN26)</f>
        <v>#DIV/0!</v>
      </c>
      <c r="AO27" s="1841" t="e">
        <f t="shared" ca="1" si="31"/>
        <v>#DIV/0!</v>
      </c>
      <c r="AP27" s="1841" t="e">
        <f t="shared" ca="1" si="31"/>
        <v>#DIV/0!</v>
      </c>
      <c r="AQ27" s="1841" t="e">
        <f t="shared" ca="1" si="31"/>
        <v>#DIV/0!</v>
      </c>
      <c r="AR27" s="1841" t="e">
        <f t="shared" ca="1" si="31"/>
        <v>#DIV/0!</v>
      </c>
      <c r="AS27" s="1841" t="e">
        <f t="shared" ca="1" si="31"/>
        <v>#DIV/0!</v>
      </c>
      <c r="AT27" s="1841" t="e">
        <f t="shared" ca="1" si="31"/>
        <v>#DIV/0!</v>
      </c>
      <c r="AU27" s="1841" t="e">
        <f t="shared" ca="1" si="31"/>
        <v>#DIV/0!</v>
      </c>
      <c r="AV27" s="1841" t="e">
        <f t="shared" ca="1" si="31"/>
        <v>#DIV/0!</v>
      </c>
      <c r="AW27" s="1841" t="e">
        <f t="shared" ca="1" si="31"/>
        <v>#DIV/0!</v>
      </c>
      <c r="AX27" s="1841" t="e">
        <f t="shared" ca="1" si="31"/>
        <v>#DIV/0!</v>
      </c>
      <c r="AY27" s="1841" t="e">
        <f t="shared" ca="1" si="31"/>
        <v>#DIV/0!</v>
      </c>
      <c r="AZ27" s="1841" t="e">
        <f t="shared" ca="1" si="31"/>
        <v>#DIV/0!</v>
      </c>
      <c r="BA27" s="1841" t="e">
        <f t="shared" ca="1" si="31"/>
        <v>#DIV/0!</v>
      </c>
      <c r="BB27" s="1841" t="e">
        <f t="shared" ca="1" si="31"/>
        <v>#DIV/0!</v>
      </c>
      <c r="BC27" s="1841" t="e">
        <f t="shared" ca="1" si="31"/>
        <v>#DIV/0!</v>
      </c>
      <c r="BD27" s="1841" t="e">
        <f t="shared" ca="1" si="31"/>
        <v>#DIV/0!</v>
      </c>
      <c r="BE27" s="1841" t="e">
        <f t="shared" ca="1" si="31"/>
        <v>#DIV/0!</v>
      </c>
      <c r="BF27" s="1841" t="e">
        <f t="shared" ca="1" si="31"/>
        <v>#DIV/0!</v>
      </c>
      <c r="BG27" s="1841" t="e">
        <f t="shared" ca="1" si="31"/>
        <v>#DIV/0!</v>
      </c>
      <c r="BH27" s="1841" t="e">
        <f t="shared" ca="1" si="31"/>
        <v>#DIV/0!</v>
      </c>
      <c r="BI27" s="1841" t="e">
        <f t="shared" ca="1" si="31"/>
        <v>#DIV/0!</v>
      </c>
      <c r="BJ27" s="1841" t="e">
        <f t="shared" ca="1" si="31"/>
        <v>#DIV/0!</v>
      </c>
      <c r="BK27" s="1841" t="e">
        <f t="shared" ca="1" si="31"/>
        <v>#DIV/0!</v>
      </c>
      <c r="BL27" s="1841" t="e">
        <f t="shared" ca="1" si="31"/>
        <v>#DIV/0!</v>
      </c>
      <c r="BM27" s="1841" t="e">
        <f t="shared" ca="1" si="31"/>
        <v>#DIV/0!</v>
      </c>
      <c r="BN27" s="1841" t="e">
        <f t="shared" ca="1" si="31"/>
        <v>#DIV/0!</v>
      </c>
      <c r="BO27" s="1841" t="e">
        <f t="shared" ca="1" si="31"/>
        <v>#DIV/0!</v>
      </c>
      <c r="BP27" s="1841" t="e">
        <f t="shared" ca="1" si="31"/>
        <v>#DIV/0!</v>
      </c>
      <c r="BQ27" s="1841" t="e">
        <f t="shared" ca="1" si="31"/>
        <v>#DIV/0!</v>
      </c>
      <c r="BR27" s="1841" t="e">
        <f t="shared" ca="1" si="31"/>
        <v>#DIV/0!</v>
      </c>
      <c r="BS27" s="1841" t="e">
        <f t="shared" ca="1" si="31"/>
        <v>#DIV/0!</v>
      </c>
      <c r="BT27" s="1841" t="e">
        <f t="shared" ref="BT27:CY27" ca="1" si="32">SUM(BT23:BT26)</f>
        <v>#DIV/0!</v>
      </c>
      <c r="BU27" s="1841" t="e">
        <f t="shared" ca="1" si="32"/>
        <v>#DIV/0!</v>
      </c>
      <c r="BV27" s="1841" t="e">
        <f t="shared" ca="1" si="32"/>
        <v>#DIV/0!</v>
      </c>
      <c r="BW27" s="1841" t="e">
        <f t="shared" ca="1" si="32"/>
        <v>#DIV/0!</v>
      </c>
      <c r="BX27" s="1841" t="e">
        <f t="shared" ca="1" si="32"/>
        <v>#DIV/0!</v>
      </c>
      <c r="BY27" s="1841" t="e">
        <f t="shared" ca="1" si="32"/>
        <v>#DIV/0!</v>
      </c>
      <c r="BZ27" s="1841" t="e">
        <f t="shared" ca="1" si="32"/>
        <v>#DIV/0!</v>
      </c>
      <c r="CA27" s="1841" t="e">
        <f t="shared" ca="1" si="32"/>
        <v>#DIV/0!</v>
      </c>
      <c r="CB27" s="1841" t="e">
        <f t="shared" ca="1" si="32"/>
        <v>#DIV/0!</v>
      </c>
      <c r="CC27" s="1841" t="e">
        <f t="shared" ca="1" si="32"/>
        <v>#DIV/0!</v>
      </c>
      <c r="CD27" s="1841" t="e">
        <f t="shared" ca="1" si="32"/>
        <v>#DIV/0!</v>
      </c>
      <c r="CE27" s="1841" t="e">
        <f t="shared" ca="1" si="32"/>
        <v>#DIV/0!</v>
      </c>
      <c r="CF27" s="1841" t="e">
        <f t="shared" ca="1" si="32"/>
        <v>#DIV/0!</v>
      </c>
      <c r="CG27" s="1841" t="e">
        <f t="shared" ca="1" si="32"/>
        <v>#DIV/0!</v>
      </c>
      <c r="CH27" s="1841" t="e">
        <f t="shared" ca="1" si="32"/>
        <v>#DIV/0!</v>
      </c>
      <c r="CI27" s="1841" t="e">
        <f t="shared" ca="1" si="32"/>
        <v>#DIV/0!</v>
      </c>
      <c r="CJ27" s="1841" t="e">
        <f t="shared" ca="1" si="32"/>
        <v>#DIV/0!</v>
      </c>
      <c r="CK27" s="1841" t="e">
        <f t="shared" ca="1" si="32"/>
        <v>#DIV/0!</v>
      </c>
      <c r="CL27" s="1841" t="e">
        <f t="shared" ca="1" si="32"/>
        <v>#DIV/0!</v>
      </c>
      <c r="CM27" s="1841" t="e">
        <f t="shared" ca="1" si="32"/>
        <v>#DIV/0!</v>
      </c>
      <c r="CN27" s="1841" t="e">
        <f t="shared" ca="1" si="32"/>
        <v>#DIV/0!</v>
      </c>
      <c r="CO27" s="1841" t="e">
        <f t="shared" ca="1" si="32"/>
        <v>#DIV/0!</v>
      </c>
      <c r="CP27" s="1841" t="e">
        <f t="shared" ca="1" si="32"/>
        <v>#DIV/0!</v>
      </c>
      <c r="CQ27" s="1841" t="e">
        <f t="shared" ca="1" si="32"/>
        <v>#DIV/0!</v>
      </c>
      <c r="CR27" s="1841" t="e">
        <f t="shared" ca="1" si="32"/>
        <v>#DIV/0!</v>
      </c>
      <c r="CS27" s="1841" t="e">
        <f t="shared" ca="1" si="32"/>
        <v>#DIV/0!</v>
      </c>
      <c r="CT27" s="1841" t="e">
        <f t="shared" ca="1" si="32"/>
        <v>#DIV/0!</v>
      </c>
      <c r="CU27" s="1841" t="e">
        <f t="shared" ca="1" si="32"/>
        <v>#DIV/0!</v>
      </c>
      <c r="CV27" s="1841" t="e">
        <f t="shared" ca="1" si="32"/>
        <v>#DIV/0!</v>
      </c>
      <c r="CW27" s="1841" t="e">
        <f t="shared" ca="1" si="32"/>
        <v>#DIV/0!</v>
      </c>
      <c r="CX27" s="1841" t="e">
        <f t="shared" ca="1" si="32"/>
        <v>#DIV/0!</v>
      </c>
      <c r="CY27" s="1841" t="e">
        <f t="shared" ca="1" si="32"/>
        <v>#DIV/0!</v>
      </c>
      <c r="CZ27" s="1841" t="e">
        <f t="shared" ref="CZ27:EE27" ca="1" si="33">SUM(CZ23:CZ26)</f>
        <v>#DIV/0!</v>
      </c>
      <c r="DA27" s="1841" t="e">
        <f t="shared" ca="1" si="33"/>
        <v>#DIV/0!</v>
      </c>
      <c r="DB27" s="1841" t="e">
        <f t="shared" ca="1" si="33"/>
        <v>#DIV/0!</v>
      </c>
      <c r="DC27" s="1841" t="e">
        <f t="shared" ca="1" si="33"/>
        <v>#DIV/0!</v>
      </c>
      <c r="DD27" s="1841" t="e">
        <f t="shared" ca="1" si="33"/>
        <v>#DIV/0!</v>
      </c>
      <c r="DE27" s="1841" t="e">
        <f t="shared" ca="1" si="33"/>
        <v>#DIV/0!</v>
      </c>
      <c r="DF27" s="1841" t="e">
        <f t="shared" ca="1" si="33"/>
        <v>#DIV/0!</v>
      </c>
      <c r="DG27" s="1841" t="e">
        <f t="shared" ca="1" si="33"/>
        <v>#DIV/0!</v>
      </c>
      <c r="DH27" s="1841" t="e">
        <f t="shared" ca="1" si="33"/>
        <v>#DIV/0!</v>
      </c>
      <c r="DI27" s="1841" t="e">
        <f t="shared" ca="1" si="33"/>
        <v>#DIV/0!</v>
      </c>
      <c r="DJ27" s="1841" t="e">
        <f t="shared" ca="1" si="33"/>
        <v>#DIV/0!</v>
      </c>
      <c r="DK27" s="1841" t="e">
        <f t="shared" ca="1" si="33"/>
        <v>#DIV/0!</v>
      </c>
      <c r="DL27" s="1841" t="e">
        <f t="shared" ca="1" si="33"/>
        <v>#DIV/0!</v>
      </c>
      <c r="DM27" s="1841" t="e">
        <f t="shared" ca="1" si="33"/>
        <v>#DIV/0!</v>
      </c>
      <c r="DN27" s="1841" t="e">
        <f t="shared" ca="1" si="33"/>
        <v>#DIV/0!</v>
      </c>
      <c r="DO27" s="1841" t="e">
        <f t="shared" ca="1" si="33"/>
        <v>#DIV/0!</v>
      </c>
      <c r="DP27" s="1841" t="e">
        <f t="shared" ca="1" si="33"/>
        <v>#DIV/0!</v>
      </c>
      <c r="DQ27" s="1841" t="e">
        <f t="shared" ca="1" si="33"/>
        <v>#DIV/0!</v>
      </c>
      <c r="DR27" s="1841" t="e">
        <f t="shared" ca="1" si="33"/>
        <v>#DIV/0!</v>
      </c>
      <c r="DS27" s="1841" t="e">
        <f t="shared" ca="1" si="33"/>
        <v>#DIV/0!</v>
      </c>
      <c r="DT27" s="1841" t="e">
        <f t="shared" ca="1" si="33"/>
        <v>#DIV/0!</v>
      </c>
      <c r="DU27" s="1841" t="e">
        <f t="shared" ca="1" si="33"/>
        <v>#DIV/0!</v>
      </c>
      <c r="DV27" s="1841" t="e">
        <f t="shared" ca="1" si="33"/>
        <v>#DIV/0!</v>
      </c>
      <c r="DW27" s="1841" t="e">
        <f t="shared" ca="1" si="33"/>
        <v>#DIV/0!</v>
      </c>
      <c r="DX27" s="1841" t="e">
        <f t="shared" ca="1" si="33"/>
        <v>#DIV/0!</v>
      </c>
      <c r="DY27" s="1841" t="e">
        <f t="shared" ca="1" si="33"/>
        <v>#DIV/0!</v>
      </c>
      <c r="DZ27" s="1841" t="e">
        <f t="shared" ca="1" si="33"/>
        <v>#DIV/0!</v>
      </c>
      <c r="EA27" s="1841" t="e">
        <f t="shared" ca="1" si="33"/>
        <v>#DIV/0!</v>
      </c>
      <c r="EB27" s="1841" t="e">
        <f t="shared" ca="1" si="33"/>
        <v>#DIV/0!</v>
      </c>
      <c r="EC27" s="1841" t="e">
        <f t="shared" ca="1" si="33"/>
        <v>#DIV/0!</v>
      </c>
      <c r="ED27" s="1841" t="e">
        <f t="shared" ca="1" si="33"/>
        <v>#DIV/0!</v>
      </c>
      <c r="EE27" s="1841" t="e">
        <f t="shared" ca="1" si="33"/>
        <v>#DIV/0!</v>
      </c>
      <c r="EF27" s="1841" t="e">
        <f t="shared" ref="EF27:FK27" ca="1" si="34">SUM(EF23:EF26)</f>
        <v>#DIV/0!</v>
      </c>
      <c r="EG27" s="1841" t="e">
        <f t="shared" ca="1" si="34"/>
        <v>#DIV/0!</v>
      </c>
      <c r="EH27" s="1841" t="e">
        <f t="shared" ca="1" si="34"/>
        <v>#DIV/0!</v>
      </c>
      <c r="EI27" s="1841" t="e">
        <f t="shared" ca="1" si="34"/>
        <v>#DIV/0!</v>
      </c>
      <c r="EJ27" s="1841" t="e">
        <f t="shared" ca="1" si="34"/>
        <v>#DIV/0!</v>
      </c>
    </row>
    <row r="28" spans="2:140">
      <c r="E28" s="1841"/>
    </row>
    <row r="29" spans="2:140">
      <c r="B29" s="438" t="s">
        <v>1393</v>
      </c>
      <c r="D29" s="458">
        <f>R5</f>
        <v>0.95</v>
      </c>
      <c r="E29" s="1841" t="e">
        <f ca="1">SUM(H29:EJ29)</f>
        <v>#DIV/0!</v>
      </c>
      <c r="H29" s="1795" t="e">
        <f t="shared" ref="H29:AM29" ca="1" si="35">+MIN(-(H24+H26),H23+H25)</f>
        <v>#DIV/0!</v>
      </c>
      <c r="I29" s="1795" t="e">
        <f t="shared" ca="1" si="35"/>
        <v>#DIV/0!</v>
      </c>
      <c r="J29" s="1795" t="e">
        <f t="shared" ca="1" si="35"/>
        <v>#DIV/0!</v>
      </c>
      <c r="K29" s="1795" t="e">
        <f t="shared" ca="1" si="35"/>
        <v>#DIV/0!</v>
      </c>
      <c r="L29" s="1795" t="e">
        <f t="shared" ca="1" si="35"/>
        <v>#DIV/0!</v>
      </c>
      <c r="M29" s="1795" t="e">
        <f t="shared" ca="1" si="35"/>
        <v>#DIV/0!</v>
      </c>
      <c r="N29" s="1795" t="e">
        <f t="shared" ca="1" si="35"/>
        <v>#DIV/0!</v>
      </c>
      <c r="O29" s="1795" t="e">
        <f t="shared" ca="1" si="35"/>
        <v>#DIV/0!</v>
      </c>
      <c r="P29" s="1795" t="e">
        <f t="shared" ca="1" si="35"/>
        <v>#DIV/0!</v>
      </c>
      <c r="Q29" s="1795" t="e">
        <f t="shared" ca="1" si="35"/>
        <v>#DIV/0!</v>
      </c>
      <c r="R29" s="1795" t="e">
        <f t="shared" ca="1" si="35"/>
        <v>#DIV/0!</v>
      </c>
      <c r="S29" s="1795" t="e">
        <f t="shared" ca="1" si="35"/>
        <v>#DIV/0!</v>
      </c>
      <c r="T29" s="1795" t="e">
        <f t="shared" ca="1" si="35"/>
        <v>#DIV/0!</v>
      </c>
      <c r="U29" s="1795" t="e">
        <f t="shared" ca="1" si="35"/>
        <v>#DIV/0!</v>
      </c>
      <c r="V29" s="1795" t="e">
        <f t="shared" ca="1" si="35"/>
        <v>#DIV/0!</v>
      </c>
      <c r="W29" s="1795" t="e">
        <f t="shared" ca="1" si="35"/>
        <v>#DIV/0!</v>
      </c>
      <c r="X29" s="1795" t="e">
        <f t="shared" ca="1" si="35"/>
        <v>#DIV/0!</v>
      </c>
      <c r="Y29" s="1795" t="e">
        <f t="shared" ca="1" si="35"/>
        <v>#DIV/0!</v>
      </c>
      <c r="Z29" s="1795" t="e">
        <f t="shared" ca="1" si="35"/>
        <v>#DIV/0!</v>
      </c>
      <c r="AA29" s="1795" t="e">
        <f t="shared" ca="1" si="35"/>
        <v>#DIV/0!</v>
      </c>
      <c r="AB29" s="1795" t="e">
        <f t="shared" ca="1" si="35"/>
        <v>#DIV/0!</v>
      </c>
      <c r="AC29" s="1795" t="e">
        <f t="shared" ca="1" si="35"/>
        <v>#DIV/0!</v>
      </c>
      <c r="AD29" s="1795" t="e">
        <f t="shared" ca="1" si="35"/>
        <v>#DIV/0!</v>
      </c>
      <c r="AE29" s="1795" t="e">
        <f t="shared" ca="1" si="35"/>
        <v>#DIV/0!</v>
      </c>
      <c r="AF29" s="1795" t="e">
        <f t="shared" ca="1" si="35"/>
        <v>#DIV/0!</v>
      </c>
      <c r="AG29" s="1795" t="e">
        <f t="shared" ca="1" si="35"/>
        <v>#DIV/0!</v>
      </c>
      <c r="AH29" s="1795" t="e">
        <f t="shared" ca="1" si="35"/>
        <v>#DIV/0!</v>
      </c>
      <c r="AI29" s="1795" t="e">
        <f t="shared" ca="1" si="35"/>
        <v>#DIV/0!</v>
      </c>
      <c r="AJ29" s="1795" t="e">
        <f t="shared" ca="1" si="35"/>
        <v>#DIV/0!</v>
      </c>
      <c r="AK29" s="1795" t="e">
        <f t="shared" ca="1" si="35"/>
        <v>#DIV/0!</v>
      </c>
      <c r="AL29" s="1795" t="e">
        <f t="shared" ca="1" si="35"/>
        <v>#DIV/0!</v>
      </c>
      <c r="AM29" s="1795" t="e">
        <f t="shared" ca="1" si="35"/>
        <v>#DIV/0!</v>
      </c>
      <c r="AN29" s="1795" t="e">
        <f t="shared" ref="AN29:BS29" ca="1" si="36">+MIN(-(AN24+AN26),AN23+AN25)</f>
        <v>#DIV/0!</v>
      </c>
      <c r="AO29" s="1795" t="e">
        <f t="shared" ca="1" si="36"/>
        <v>#DIV/0!</v>
      </c>
      <c r="AP29" s="1795" t="e">
        <f t="shared" ca="1" si="36"/>
        <v>#DIV/0!</v>
      </c>
      <c r="AQ29" s="1795" t="e">
        <f t="shared" ca="1" si="36"/>
        <v>#DIV/0!</v>
      </c>
      <c r="AR29" s="1795" t="e">
        <f t="shared" ca="1" si="36"/>
        <v>#DIV/0!</v>
      </c>
      <c r="AS29" s="1795" t="e">
        <f t="shared" ca="1" si="36"/>
        <v>#DIV/0!</v>
      </c>
      <c r="AT29" s="1795" t="e">
        <f t="shared" ca="1" si="36"/>
        <v>#DIV/0!</v>
      </c>
      <c r="AU29" s="1795" t="e">
        <f t="shared" ca="1" si="36"/>
        <v>#DIV/0!</v>
      </c>
      <c r="AV29" s="1795" t="e">
        <f t="shared" ca="1" si="36"/>
        <v>#DIV/0!</v>
      </c>
      <c r="AW29" s="1795" t="e">
        <f t="shared" ca="1" si="36"/>
        <v>#DIV/0!</v>
      </c>
      <c r="AX29" s="1795" t="e">
        <f t="shared" ca="1" si="36"/>
        <v>#DIV/0!</v>
      </c>
      <c r="AY29" s="1795" t="e">
        <f t="shared" ca="1" si="36"/>
        <v>#DIV/0!</v>
      </c>
      <c r="AZ29" s="1795" t="e">
        <f t="shared" ca="1" si="36"/>
        <v>#DIV/0!</v>
      </c>
      <c r="BA29" s="1795" t="e">
        <f t="shared" ca="1" si="36"/>
        <v>#DIV/0!</v>
      </c>
      <c r="BB29" s="1795" t="e">
        <f t="shared" ca="1" si="36"/>
        <v>#DIV/0!</v>
      </c>
      <c r="BC29" s="1795" t="e">
        <f t="shared" ca="1" si="36"/>
        <v>#DIV/0!</v>
      </c>
      <c r="BD29" s="1795" t="e">
        <f t="shared" ca="1" si="36"/>
        <v>#DIV/0!</v>
      </c>
      <c r="BE29" s="1795" t="e">
        <f t="shared" ca="1" si="36"/>
        <v>#DIV/0!</v>
      </c>
      <c r="BF29" s="1795" t="e">
        <f t="shared" ca="1" si="36"/>
        <v>#DIV/0!</v>
      </c>
      <c r="BG29" s="1795" t="e">
        <f t="shared" ca="1" si="36"/>
        <v>#DIV/0!</v>
      </c>
      <c r="BH29" s="1795" t="e">
        <f t="shared" ca="1" si="36"/>
        <v>#DIV/0!</v>
      </c>
      <c r="BI29" s="1795" t="e">
        <f t="shared" ca="1" si="36"/>
        <v>#DIV/0!</v>
      </c>
      <c r="BJ29" s="1795" t="e">
        <f t="shared" ca="1" si="36"/>
        <v>#DIV/0!</v>
      </c>
      <c r="BK29" s="1795" t="e">
        <f t="shared" ca="1" si="36"/>
        <v>#DIV/0!</v>
      </c>
      <c r="BL29" s="1795" t="e">
        <f t="shared" ca="1" si="36"/>
        <v>#DIV/0!</v>
      </c>
      <c r="BM29" s="1795" t="e">
        <f t="shared" ca="1" si="36"/>
        <v>#DIV/0!</v>
      </c>
      <c r="BN29" s="1795" t="e">
        <f t="shared" ca="1" si="36"/>
        <v>#DIV/0!</v>
      </c>
      <c r="BO29" s="1795" t="e">
        <f t="shared" ca="1" si="36"/>
        <v>#DIV/0!</v>
      </c>
      <c r="BP29" s="1795" t="e">
        <f t="shared" ca="1" si="36"/>
        <v>#DIV/0!</v>
      </c>
      <c r="BQ29" s="1795" t="e">
        <f t="shared" ca="1" si="36"/>
        <v>#DIV/0!</v>
      </c>
      <c r="BR29" s="1795" t="e">
        <f t="shared" ca="1" si="36"/>
        <v>#DIV/0!</v>
      </c>
      <c r="BS29" s="1795" t="e">
        <f t="shared" ca="1" si="36"/>
        <v>#DIV/0!</v>
      </c>
      <c r="BT29" s="1795" t="e">
        <f t="shared" ref="BT29:CY29" ca="1" si="37">+MIN(-(BT24+BT26),BT23+BT25)</f>
        <v>#DIV/0!</v>
      </c>
      <c r="BU29" s="1795" t="e">
        <f t="shared" ca="1" si="37"/>
        <v>#DIV/0!</v>
      </c>
      <c r="BV29" s="1795" t="e">
        <f t="shared" ca="1" si="37"/>
        <v>#DIV/0!</v>
      </c>
      <c r="BW29" s="1795" t="e">
        <f t="shared" ca="1" si="37"/>
        <v>#DIV/0!</v>
      </c>
      <c r="BX29" s="1795" t="e">
        <f t="shared" ca="1" si="37"/>
        <v>#DIV/0!</v>
      </c>
      <c r="BY29" s="1795" t="e">
        <f t="shared" ca="1" si="37"/>
        <v>#DIV/0!</v>
      </c>
      <c r="BZ29" s="1795" t="e">
        <f t="shared" ca="1" si="37"/>
        <v>#DIV/0!</v>
      </c>
      <c r="CA29" s="1795" t="e">
        <f t="shared" ca="1" si="37"/>
        <v>#DIV/0!</v>
      </c>
      <c r="CB29" s="1795" t="e">
        <f t="shared" ca="1" si="37"/>
        <v>#DIV/0!</v>
      </c>
      <c r="CC29" s="1795" t="e">
        <f t="shared" ca="1" si="37"/>
        <v>#DIV/0!</v>
      </c>
      <c r="CD29" s="1795" t="e">
        <f t="shared" ca="1" si="37"/>
        <v>#DIV/0!</v>
      </c>
      <c r="CE29" s="1795" t="e">
        <f t="shared" ca="1" si="37"/>
        <v>#DIV/0!</v>
      </c>
      <c r="CF29" s="1795" t="e">
        <f t="shared" ca="1" si="37"/>
        <v>#DIV/0!</v>
      </c>
      <c r="CG29" s="1795" t="e">
        <f t="shared" ca="1" si="37"/>
        <v>#DIV/0!</v>
      </c>
      <c r="CH29" s="1795" t="e">
        <f t="shared" ca="1" si="37"/>
        <v>#DIV/0!</v>
      </c>
      <c r="CI29" s="1795" t="e">
        <f t="shared" ca="1" si="37"/>
        <v>#DIV/0!</v>
      </c>
      <c r="CJ29" s="1795" t="e">
        <f t="shared" ca="1" si="37"/>
        <v>#DIV/0!</v>
      </c>
      <c r="CK29" s="1795" t="e">
        <f t="shared" ca="1" si="37"/>
        <v>#DIV/0!</v>
      </c>
      <c r="CL29" s="1795" t="e">
        <f t="shared" ca="1" si="37"/>
        <v>#DIV/0!</v>
      </c>
      <c r="CM29" s="1795" t="e">
        <f t="shared" ca="1" si="37"/>
        <v>#DIV/0!</v>
      </c>
      <c r="CN29" s="1795" t="e">
        <f t="shared" ca="1" si="37"/>
        <v>#DIV/0!</v>
      </c>
      <c r="CO29" s="1795" t="e">
        <f t="shared" ca="1" si="37"/>
        <v>#DIV/0!</v>
      </c>
      <c r="CP29" s="1795" t="e">
        <f t="shared" ca="1" si="37"/>
        <v>#DIV/0!</v>
      </c>
      <c r="CQ29" s="1795" t="e">
        <f t="shared" ca="1" si="37"/>
        <v>#DIV/0!</v>
      </c>
      <c r="CR29" s="1795" t="e">
        <f t="shared" ca="1" si="37"/>
        <v>#DIV/0!</v>
      </c>
      <c r="CS29" s="1795" t="e">
        <f t="shared" ca="1" si="37"/>
        <v>#DIV/0!</v>
      </c>
      <c r="CT29" s="1795" t="e">
        <f t="shared" ca="1" si="37"/>
        <v>#DIV/0!</v>
      </c>
      <c r="CU29" s="1795" t="e">
        <f t="shared" ca="1" si="37"/>
        <v>#DIV/0!</v>
      </c>
      <c r="CV29" s="1795" t="e">
        <f t="shared" ca="1" si="37"/>
        <v>#DIV/0!</v>
      </c>
      <c r="CW29" s="1795" t="e">
        <f t="shared" ca="1" si="37"/>
        <v>#DIV/0!</v>
      </c>
      <c r="CX29" s="1795" t="e">
        <f t="shared" ca="1" si="37"/>
        <v>#DIV/0!</v>
      </c>
      <c r="CY29" s="1795" t="e">
        <f t="shared" ca="1" si="37"/>
        <v>#DIV/0!</v>
      </c>
      <c r="CZ29" s="1795" t="e">
        <f t="shared" ref="CZ29:EJ29" ca="1" si="38">+MIN(-(CZ24+CZ26),CZ23+CZ25)</f>
        <v>#DIV/0!</v>
      </c>
      <c r="DA29" s="1795" t="e">
        <f t="shared" ca="1" si="38"/>
        <v>#DIV/0!</v>
      </c>
      <c r="DB29" s="1795" t="e">
        <f t="shared" ca="1" si="38"/>
        <v>#DIV/0!</v>
      </c>
      <c r="DC29" s="1795" t="e">
        <f t="shared" ca="1" si="38"/>
        <v>#DIV/0!</v>
      </c>
      <c r="DD29" s="1795" t="e">
        <f t="shared" ca="1" si="38"/>
        <v>#DIV/0!</v>
      </c>
      <c r="DE29" s="1795" t="e">
        <f t="shared" ca="1" si="38"/>
        <v>#DIV/0!</v>
      </c>
      <c r="DF29" s="1795" t="e">
        <f t="shared" ca="1" si="38"/>
        <v>#DIV/0!</v>
      </c>
      <c r="DG29" s="1795" t="e">
        <f t="shared" ca="1" si="38"/>
        <v>#DIV/0!</v>
      </c>
      <c r="DH29" s="1795" t="e">
        <f t="shared" ca="1" si="38"/>
        <v>#DIV/0!</v>
      </c>
      <c r="DI29" s="1795" t="e">
        <f t="shared" ca="1" si="38"/>
        <v>#DIV/0!</v>
      </c>
      <c r="DJ29" s="1795" t="e">
        <f t="shared" ca="1" si="38"/>
        <v>#DIV/0!</v>
      </c>
      <c r="DK29" s="1795" t="e">
        <f t="shared" ca="1" si="38"/>
        <v>#DIV/0!</v>
      </c>
      <c r="DL29" s="1795" t="e">
        <f t="shared" ca="1" si="38"/>
        <v>#DIV/0!</v>
      </c>
      <c r="DM29" s="1795" t="e">
        <f t="shared" ca="1" si="38"/>
        <v>#DIV/0!</v>
      </c>
      <c r="DN29" s="1795" t="e">
        <f t="shared" ca="1" si="38"/>
        <v>#DIV/0!</v>
      </c>
      <c r="DO29" s="1795" t="e">
        <f t="shared" ca="1" si="38"/>
        <v>#DIV/0!</v>
      </c>
      <c r="DP29" s="1795" t="e">
        <f t="shared" ca="1" si="38"/>
        <v>#DIV/0!</v>
      </c>
      <c r="DQ29" s="1795" t="e">
        <f t="shared" ca="1" si="38"/>
        <v>#DIV/0!</v>
      </c>
      <c r="DR29" s="1795" t="e">
        <f t="shared" ca="1" si="38"/>
        <v>#DIV/0!</v>
      </c>
      <c r="DS29" s="1795" t="e">
        <f t="shared" ca="1" si="38"/>
        <v>#DIV/0!</v>
      </c>
      <c r="DT29" s="1795" t="e">
        <f t="shared" ca="1" si="38"/>
        <v>#DIV/0!</v>
      </c>
      <c r="DU29" s="1795" t="e">
        <f t="shared" ca="1" si="38"/>
        <v>#DIV/0!</v>
      </c>
      <c r="DV29" s="1795" t="e">
        <f t="shared" ca="1" si="38"/>
        <v>#DIV/0!</v>
      </c>
      <c r="DW29" s="1795" t="e">
        <f t="shared" ca="1" si="38"/>
        <v>#DIV/0!</v>
      </c>
      <c r="DX29" s="1795" t="e">
        <f t="shared" ca="1" si="38"/>
        <v>#DIV/0!</v>
      </c>
      <c r="DY29" s="1795" t="e">
        <f t="shared" ca="1" si="38"/>
        <v>#DIV/0!</v>
      </c>
      <c r="DZ29" s="1795" t="e">
        <f t="shared" ca="1" si="38"/>
        <v>#DIV/0!</v>
      </c>
      <c r="EA29" s="1795" t="e">
        <f t="shared" ca="1" si="38"/>
        <v>#DIV/0!</v>
      </c>
      <c r="EB29" s="1795" t="e">
        <f t="shared" ca="1" si="38"/>
        <v>#DIV/0!</v>
      </c>
      <c r="EC29" s="1795" t="e">
        <f t="shared" ca="1" si="38"/>
        <v>#DIV/0!</v>
      </c>
      <c r="ED29" s="1795" t="e">
        <f t="shared" ca="1" si="38"/>
        <v>#DIV/0!</v>
      </c>
      <c r="EE29" s="1795" t="e">
        <f t="shared" ca="1" si="38"/>
        <v>#DIV/0!</v>
      </c>
      <c r="EF29" s="1795" t="e">
        <f t="shared" ca="1" si="38"/>
        <v>#DIV/0!</v>
      </c>
      <c r="EG29" s="1795" t="e">
        <f t="shared" ca="1" si="38"/>
        <v>#DIV/0!</v>
      </c>
      <c r="EH29" s="1795" t="e">
        <f t="shared" ca="1" si="38"/>
        <v>#DIV/0!</v>
      </c>
      <c r="EI29" s="1795" t="e">
        <f t="shared" ca="1" si="38"/>
        <v>#DIV/0!</v>
      </c>
      <c r="EJ29" s="1795" t="e">
        <f t="shared" ca="1" si="38"/>
        <v>#DIV/0!</v>
      </c>
    </row>
    <row r="30" spans="2:140">
      <c r="B30" s="438" t="s">
        <v>1394</v>
      </c>
      <c r="D30" s="458">
        <f>O5</f>
        <v>0.05</v>
      </c>
      <c r="E30" s="1841" t="e">
        <f ca="1">SUM(H30:EJ30)</f>
        <v>#DIV/0!</v>
      </c>
      <c r="H30" s="1795" t="e">
        <f t="shared" ref="H30:AM30" ca="1" si="39">-H$26/$D$29*$D$30</f>
        <v>#DIV/0!</v>
      </c>
      <c r="I30" s="1795" t="e">
        <f t="shared" ca="1" si="39"/>
        <v>#DIV/0!</v>
      </c>
      <c r="J30" s="1795" t="e">
        <f t="shared" ca="1" si="39"/>
        <v>#DIV/0!</v>
      </c>
      <c r="K30" s="1795" t="e">
        <f t="shared" ca="1" si="39"/>
        <v>#DIV/0!</v>
      </c>
      <c r="L30" s="1795" t="e">
        <f t="shared" ca="1" si="39"/>
        <v>#DIV/0!</v>
      </c>
      <c r="M30" s="1795" t="e">
        <f t="shared" ca="1" si="39"/>
        <v>#DIV/0!</v>
      </c>
      <c r="N30" s="1795" t="e">
        <f t="shared" ca="1" si="39"/>
        <v>#DIV/0!</v>
      </c>
      <c r="O30" s="1795" t="e">
        <f t="shared" ca="1" si="39"/>
        <v>#DIV/0!</v>
      </c>
      <c r="P30" s="1795" t="e">
        <f t="shared" ca="1" si="39"/>
        <v>#DIV/0!</v>
      </c>
      <c r="Q30" s="1795" t="e">
        <f t="shared" ca="1" si="39"/>
        <v>#DIV/0!</v>
      </c>
      <c r="R30" s="1795" t="e">
        <f t="shared" ca="1" si="39"/>
        <v>#DIV/0!</v>
      </c>
      <c r="S30" s="1795" t="e">
        <f t="shared" ca="1" si="39"/>
        <v>#DIV/0!</v>
      </c>
      <c r="T30" s="1795" t="e">
        <f t="shared" ca="1" si="39"/>
        <v>#DIV/0!</v>
      </c>
      <c r="U30" s="1795" t="e">
        <f t="shared" ca="1" si="39"/>
        <v>#DIV/0!</v>
      </c>
      <c r="V30" s="1795" t="e">
        <f t="shared" ca="1" si="39"/>
        <v>#DIV/0!</v>
      </c>
      <c r="W30" s="1795" t="e">
        <f t="shared" ca="1" si="39"/>
        <v>#DIV/0!</v>
      </c>
      <c r="X30" s="1795" t="e">
        <f t="shared" ca="1" si="39"/>
        <v>#DIV/0!</v>
      </c>
      <c r="Y30" s="1795" t="e">
        <f t="shared" ca="1" si="39"/>
        <v>#DIV/0!</v>
      </c>
      <c r="Z30" s="1795" t="e">
        <f t="shared" ca="1" si="39"/>
        <v>#DIV/0!</v>
      </c>
      <c r="AA30" s="1795" t="e">
        <f t="shared" ca="1" si="39"/>
        <v>#DIV/0!</v>
      </c>
      <c r="AB30" s="1795" t="e">
        <f t="shared" ca="1" si="39"/>
        <v>#DIV/0!</v>
      </c>
      <c r="AC30" s="1795" t="e">
        <f t="shared" ca="1" si="39"/>
        <v>#DIV/0!</v>
      </c>
      <c r="AD30" s="1795" t="e">
        <f t="shared" ca="1" si="39"/>
        <v>#DIV/0!</v>
      </c>
      <c r="AE30" s="1795" t="e">
        <f t="shared" ca="1" si="39"/>
        <v>#DIV/0!</v>
      </c>
      <c r="AF30" s="1795" t="e">
        <f t="shared" ca="1" si="39"/>
        <v>#DIV/0!</v>
      </c>
      <c r="AG30" s="1795" t="e">
        <f t="shared" ca="1" si="39"/>
        <v>#DIV/0!</v>
      </c>
      <c r="AH30" s="1795" t="e">
        <f t="shared" ca="1" si="39"/>
        <v>#DIV/0!</v>
      </c>
      <c r="AI30" s="1795" t="e">
        <f t="shared" ca="1" si="39"/>
        <v>#DIV/0!</v>
      </c>
      <c r="AJ30" s="1795" t="e">
        <f t="shared" ca="1" si="39"/>
        <v>#DIV/0!</v>
      </c>
      <c r="AK30" s="1795" t="e">
        <f t="shared" ca="1" si="39"/>
        <v>#DIV/0!</v>
      </c>
      <c r="AL30" s="1795" t="e">
        <f t="shared" ca="1" si="39"/>
        <v>#DIV/0!</v>
      </c>
      <c r="AM30" s="1795" t="e">
        <f t="shared" ca="1" si="39"/>
        <v>#DIV/0!</v>
      </c>
      <c r="AN30" s="1795" t="e">
        <f t="shared" ref="AN30:BS30" ca="1" si="40">-AN$26/$D$29*$D$30</f>
        <v>#DIV/0!</v>
      </c>
      <c r="AO30" s="1795" t="e">
        <f t="shared" ca="1" si="40"/>
        <v>#DIV/0!</v>
      </c>
      <c r="AP30" s="1795" t="e">
        <f t="shared" ca="1" si="40"/>
        <v>#DIV/0!</v>
      </c>
      <c r="AQ30" s="1795" t="e">
        <f t="shared" ca="1" si="40"/>
        <v>#DIV/0!</v>
      </c>
      <c r="AR30" s="1795" t="e">
        <f t="shared" ca="1" si="40"/>
        <v>#DIV/0!</v>
      </c>
      <c r="AS30" s="1795" t="e">
        <f t="shared" ca="1" si="40"/>
        <v>#DIV/0!</v>
      </c>
      <c r="AT30" s="1795" t="e">
        <f t="shared" ca="1" si="40"/>
        <v>#DIV/0!</v>
      </c>
      <c r="AU30" s="1795" t="e">
        <f t="shared" ca="1" si="40"/>
        <v>#DIV/0!</v>
      </c>
      <c r="AV30" s="1795" t="e">
        <f t="shared" ca="1" si="40"/>
        <v>#DIV/0!</v>
      </c>
      <c r="AW30" s="1795" t="e">
        <f t="shared" ca="1" si="40"/>
        <v>#DIV/0!</v>
      </c>
      <c r="AX30" s="1795" t="e">
        <f t="shared" ca="1" si="40"/>
        <v>#DIV/0!</v>
      </c>
      <c r="AY30" s="1795" t="e">
        <f t="shared" ca="1" si="40"/>
        <v>#DIV/0!</v>
      </c>
      <c r="AZ30" s="1795" t="e">
        <f t="shared" ca="1" si="40"/>
        <v>#DIV/0!</v>
      </c>
      <c r="BA30" s="1795" t="e">
        <f t="shared" ca="1" si="40"/>
        <v>#DIV/0!</v>
      </c>
      <c r="BB30" s="1795" t="e">
        <f t="shared" ca="1" si="40"/>
        <v>#DIV/0!</v>
      </c>
      <c r="BC30" s="1795" t="e">
        <f t="shared" ca="1" si="40"/>
        <v>#DIV/0!</v>
      </c>
      <c r="BD30" s="1795" t="e">
        <f t="shared" ca="1" si="40"/>
        <v>#DIV/0!</v>
      </c>
      <c r="BE30" s="1795" t="e">
        <f t="shared" ca="1" si="40"/>
        <v>#DIV/0!</v>
      </c>
      <c r="BF30" s="1795" t="e">
        <f t="shared" ca="1" si="40"/>
        <v>#DIV/0!</v>
      </c>
      <c r="BG30" s="1795" t="e">
        <f t="shared" ca="1" si="40"/>
        <v>#DIV/0!</v>
      </c>
      <c r="BH30" s="1795" t="e">
        <f t="shared" ca="1" si="40"/>
        <v>#DIV/0!</v>
      </c>
      <c r="BI30" s="1795" t="e">
        <f t="shared" ca="1" si="40"/>
        <v>#DIV/0!</v>
      </c>
      <c r="BJ30" s="1795" t="e">
        <f t="shared" ca="1" si="40"/>
        <v>#DIV/0!</v>
      </c>
      <c r="BK30" s="1795" t="e">
        <f t="shared" ca="1" si="40"/>
        <v>#DIV/0!</v>
      </c>
      <c r="BL30" s="1795" t="e">
        <f t="shared" ca="1" si="40"/>
        <v>#DIV/0!</v>
      </c>
      <c r="BM30" s="1795" t="e">
        <f t="shared" ca="1" si="40"/>
        <v>#DIV/0!</v>
      </c>
      <c r="BN30" s="1795" t="e">
        <f t="shared" ca="1" si="40"/>
        <v>#DIV/0!</v>
      </c>
      <c r="BO30" s="1795" t="e">
        <f t="shared" ca="1" si="40"/>
        <v>#DIV/0!</v>
      </c>
      <c r="BP30" s="1795" t="e">
        <f t="shared" ca="1" si="40"/>
        <v>#DIV/0!</v>
      </c>
      <c r="BQ30" s="1795" t="e">
        <f t="shared" ca="1" si="40"/>
        <v>#DIV/0!</v>
      </c>
      <c r="BR30" s="1795" t="e">
        <f t="shared" ca="1" si="40"/>
        <v>#DIV/0!</v>
      </c>
      <c r="BS30" s="1795" t="e">
        <f t="shared" ca="1" si="40"/>
        <v>#DIV/0!</v>
      </c>
      <c r="BT30" s="1795" t="e">
        <f t="shared" ref="BT30:CY30" ca="1" si="41">-BT$26/$D$29*$D$30</f>
        <v>#DIV/0!</v>
      </c>
      <c r="BU30" s="1795" t="e">
        <f t="shared" ca="1" si="41"/>
        <v>#DIV/0!</v>
      </c>
      <c r="BV30" s="1795" t="e">
        <f t="shared" ca="1" si="41"/>
        <v>#DIV/0!</v>
      </c>
      <c r="BW30" s="1795" t="e">
        <f t="shared" ca="1" si="41"/>
        <v>#DIV/0!</v>
      </c>
      <c r="BX30" s="1795" t="e">
        <f t="shared" ca="1" si="41"/>
        <v>#DIV/0!</v>
      </c>
      <c r="BY30" s="1795" t="e">
        <f t="shared" ca="1" si="41"/>
        <v>#DIV/0!</v>
      </c>
      <c r="BZ30" s="1795" t="e">
        <f t="shared" ca="1" si="41"/>
        <v>#DIV/0!</v>
      </c>
      <c r="CA30" s="1795" t="e">
        <f t="shared" ca="1" si="41"/>
        <v>#DIV/0!</v>
      </c>
      <c r="CB30" s="1795" t="e">
        <f t="shared" ca="1" si="41"/>
        <v>#DIV/0!</v>
      </c>
      <c r="CC30" s="1795" t="e">
        <f t="shared" ca="1" si="41"/>
        <v>#DIV/0!</v>
      </c>
      <c r="CD30" s="1795" t="e">
        <f t="shared" ca="1" si="41"/>
        <v>#DIV/0!</v>
      </c>
      <c r="CE30" s="1795" t="e">
        <f t="shared" ca="1" si="41"/>
        <v>#DIV/0!</v>
      </c>
      <c r="CF30" s="1795" t="e">
        <f t="shared" ca="1" si="41"/>
        <v>#DIV/0!</v>
      </c>
      <c r="CG30" s="1795" t="e">
        <f t="shared" ca="1" si="41"/>
        <v>#DIV/0!</v>
      </c>
      <c r="CH30" s="1795" t="e">
        <f t="shared" ca="1" si="41"/>
        <v>#DIV/0!</v>
      </c>
      <c r="CI30" s="1795" t="e">
        <f t="shared" ca="1" si="41"/>
        <v>#DIV/0!</v>
      </c>
      <c r="CJ30" s="1795" t="e">
        <f t="shared" ca="1" si="41"/>
        <v>#DIV/0!</v>
      </c>
      <c r="CK30" s="1795" t="e">
        <f t="shared" ca="1" si="41"/>
        <v>#DIV/0!</v>
      </c>
      <c r="CL30" s="1795" t="e">
        <f t="shared" ca="1" si="41"/>
        <v>#DIV/0!</v>
      </c>
      <c r="CM30" s="1795" t="e">
        <f t="shared" ca="1" si="41"/>
        <v>#DIV/0!</v>
      </c>
      <c r="CN30" s="1795" t="e">
        <f t="shared" ca="1" si="41"/>
        <v>#DIV/0!</v>
      </c>
      <c r="CO30" s="1795" t="e">
        <f t="shared" ca="1" si="41"/>
        <v>#DIV/0!</v>
      </c>
      <c r="CP30" s="1795" t="e">
        <f t="shared" ca="1" si="41"/>
        <v>#DIV/0!</v>
      </c>
      <c r="CQ30" s="1795" t="e">
        <f t="shared" ca="1" si="41"/>
        <v>#DIV/0!</v>
      </c>
      <c r="CR30" s="1795" t="e">
        <f t="shared" ca="1" si="41"/>
        <v>#DIV/0!</v>
      </c>
      <c r="CS30" s="1795" t="e">
        <f t="shared" ca="1" si="41"/>
        <v>#DIV/0!</v>
      </c>
      <c r="CT30" s="1795" t="e">
        <f t="shared" ca="1" si="41"/>
        <v>#DIV/0!</v>
      </c>
      <c r="CU30" s="1795" t="e">
        <f t="shared" ca="1" si="41"/>
        <v>#DIV/0!</v>
      </c>
      <c r="CV30" s="1795" t="e">
        <f t="shared" ca="1" si="41"/>
        <v>#DIV/0!</v>
      </c>
      <c r="CW30" s="1795" t="e">
        <f t="shared" ca="1" si="41"/>
        <v>#DIV/0!</v>
      </c>
      <c r="CX30" s="1795" t="e">
        <f t="shared" ca="1" si="41"/>
        <v>#DIV/0!</v>
      </c>
      <c r="CY30" s="1795" t="e">
        <f t="shared" ca="1" si="41"/>
        <v>#DIV/0!</v>
      </c>
      <c r="CZ30" s="1795" t="e">
        <f t="shared" ref="CZ30:EJ30" ca="1" si="42">-CZ$26/$D$29*$D$30</f>
        <v>#DIV/0!</v>
      </c>
      <c r="DA30" s="1795" t="e">
        <f t="shared" ca="1" si="42"/>
        <v>#DIV/0!</v>
      </c>
      <c r="DB30" s="1795" t="e">
        <f t="shared" ca="1" si="42"/>
        <v>#DIV/0!</v>
      </c>
      <c r="DC30" s="1795" t="e">
        <f t="shared" ca="1" si="42"/>
        <v>#DIV/0!</v>
      </c>
      <c r="DD30" s="1795" t="e">
        <f t="shared" ca="1" si="42"/>
        <v>#DIV/0!</v>
      </c>
      <c r="DE30" s="1795" t="e">
        <f t="shared" ca="1" si="42"/>
        <v>#DIV/0!</v>
      </c>
      <c r="DF30" s="1795" t="e">
        <f t="shared" ca="1" si="42"/>
        <v>#DIV/0!</v>
      </c>
      <c r="DG30" s="1795" t="e">
        <f t="shared" ca="1" si="42"/>
        <v>#DIV/0!</v>
      </c>
      <c r="DH30" s="1795" t="e">
        <f t="shared" ca="1" si="42"/>
        <v>#DIV/0!</v>
      </c>
      <c r="DI30" s="1795" t="e">
        <f t="shared" ca="1" si="42"/>
        <v>#DIV/0!</v>
      </c>
      <c r="DJ30" s="1795" t="e">
        <f t="shared" ca="1" si="42"/>
        <v>#DIV/0!</v>
      </c>
      <c r="DK30" s="1795" t="e">
        <f t="shared" ca="1" si="42"/>
        <v>#DIV/0!</v>
      </c>
      <c r="DL30" s="1795" t="e">
        <f t="shared" ca="1" si="42"/>
        <v>#DIV/0!</v>
      </c>
      <c r="DM30" s="1795" t="e">
        <f t="shared" ca="1" si="42"/>
        <v>#DIV/0!</v>
      </c>
      <c r="DN30" s="1795" t="e">
        <f t="shared" ca="1" si="42"/>
        <v>#DIV/0!</v>
      </c>
      <c r="DO30" s="1795" t="e">
        <f t="shared" ca="1" si="42"/>
        <v>#DIV/0!</v>
      </c>
      <c r="DP30" s="1795" t="e">
        <f t="shared" ca="1" si="42"/>
        <v>#DIV/0!</v>
      </c>
      <c r="DQ30" s="1795" t="e">
        <f t="shared" ca="1" si="42"/>
        <v>#DIV/0!</v>
      </c>
      <c r="DR30" s="1795" t="e">
        <f t="shared" ca="1" si="42"/>
        <v>#DIV/0!</v>
      </c>
      <c r="DS30" s="1795" t="e">
        <f t="shared" ca="1" si="42"/>
        <v>#DIV/0!</v>
      </c>
      <c r="DT30" s="1795" t="e">
        <f t="shared" ca="1" si="42"/>
        <v>#DIV/0!</v>
      </c>
      <c r="DU30" s="1795" t="e">
        <f t="shared" ca="1" si="42"/>
        <v>#DIV/0!</v>
      </c>
      <c r="DV30" s="1795" t="e">
        <f t="shared" ca="1" si="42"/>
        <v>#DIV/0!</v>
      </c>
      <c r="DW30" s="1795" t="e">
        <f t="shared" ca="1" si="42"/>
        <v>#DIV/0!</v>
      </c>
      <c r="DX30" s="1795" t="e">
        <f t="shared" ca="1" si="42"/>
        <v>#DIV/0!</v>
      </c>
      <c r="DY30" s="1795" t="e">
        <f t="shared" ca="1" si="42"/>
        <v>#DIV/0!</v>
      </c>
      <c r="DZ30" s="1795" t="e">
        <f t="shared" ca="1" si="42"/>
        <v>#DIV/0!</v>
      </c>
      <c r="EA30" s="1795" t="e">
        <f t="shared" ca="1" si="42"/>
        <v>#DIV/0!</v>
      </c>
      <c r="EB30" s="1795" t="e">
        <f t="shared" ca="1" si="42"/>
        <v>#DIV/0!</v>
      </c>
      <c r="EC30" s="1795" t="e">
        <f t="shared" ca="1" si="42"/>
        <v>#DIV/0!</v>
      </c>
      <c r="ED30" s="1795" t="e">
        <f t="shared" ca="1" si="42"/>
        <v>#DIV/0!</v>
      </c>
      <c r="EE30" s="1795" t="e">
        <f t="shared" ca="1" si="42"/>
        <v>#DIV/0!</v>
      </c>
      <c r="EF30" s="1795" t="e">
        <f t="shared" ca="1" si="42"/>
        <v>#DIV/0!</v>
      </c>
      <c r="EG30" s="1795" t="e">
        <f t="shared" ca="1" si="42"/>
        <v>#DIV/0!</v>
      </c>
      <c r="EH30" s="1795" t="e">
        <f t="shared" ca="1" si="42"/>
        <v>#DIV/0!</v>
      </c>
      <c r="EI30" s="1795" t="e">
        <f t="shared" ca="1" si="42"/>
        <v>#DIV/0!</v>
      </c>
      <c r="EJ30" s="1795" t="e">
        <f t="shared" ca="1" si="42"/>
        <v>#DIV/0!</v>
      </c>
    </row>
    <row r="31" spans="2:140">
      <c r="B31" s="438" t="s">
        <v>1395</v>
      </c>
      <c r="D31" s="458">
        <f>P5</f>
        <v>0</v>
      </c>
      <c r="E31" s="1841" t="e">
        <f ca="1">SUM(H31:EJ31)</f>
        <v>#DIV/0!</v>
      </c>
      <c r="H31" s="1795" t="e">
        <f t="shared" ref="H31:AM31" ca="1" si="43">-H$26/$D$29*$D$31</f>
        <v>#DIV/0!</v>
      </c>
      <c r="I31" s="1795" t="e">
        <f t="shared" ca="1" si="43"/>
        <v>#DIV/0!</v>
      </c>
      <c r="J31" s="1795" t="e">
        <f t="shared" ca="1" si="43"/>
        <v>#DIV/0!</v>
      </c>
      <c r="K31" s="1795" t="e">
        <f t="shared" ca="1" si="43"/>
        <v>#DIV/0!</v>
      </c>
      <c r="L31" s="1795" t="e">
        <f t="shared" ca="1" si="43"/>
        <v>#DIV/0!</v>
      </c>
      <c r="M31" s="1795" t="e">
        <f t="shared" ca="1" si="43"/>
        <v>#DIV/0!</v>
      </c>
      <c r="N31" s="1795" t="e">
        <f t="shared" ca="1" si="43"/>
        <v>#DIV/0!</v>
      </c>
      <c r="O31" s="1795" t="e">
        <f t="shared" ca="1" si="43"/>
        <v>#DIV/0!</v>
      </c>
      <c r="P31" s="1795" t="e">
        <f t="shared" ca="1" si="43"/>
        <v>#DIV/0!</v>
      </c>
      <c r="Q31" s="1795" t="e">
        <f t="shared" ca="1" si="43"/>
        <v>#DIV/0!</v>
      </c>
      <c r="R31" s="1795" t="e">
        <f t="shared" ca="1" si="43"/>
        <v>#DIV/0!</v>
      </c>
      <c r="S31" s="1795" t="e">
        <f t="shared" ca="1" si="43"/>
        <v>#DIV/0!</v>
      </c>
      <c r="T31" s="1795" t="e">
        <f t="shared" ca="1" si="43"/>
        <v>#DIV/0!</v>
      </c>
      <c r="U31" s="1795" t="e">
        <f t="shared" ca="1" si="43"/>
        <v>#DIV/0!</v>
      </c>
      <c r="V31" s="1795" t="e">
        <f t="shared" ca="1" si="43"/>
        <v>#DIV/0!</v>
      </c>
      <c r="W31" s="1795" t="e">
        <f t="shared" ca="1" si="43"/>
        <v>#DIV/0!</v>
      </c>
      <c r="X31" s="1795" t="e">
        <f t="shared" ca="1" si="43"/>
        <v>#DIV/0!</v>
      </c>
      <c r="Y31" s="1795" t="e">
        <f t="shared" ca="1" si="43"/>
        <v>#DIV/0!</v>
      </c>
      <c r="Z31" s="1795" t="e">
        <f t="shared" ca="1" si="43"/>
        <v>#DIV/0!</v>
      </c>
      <c r="AA31" s="1795" t="e">
        <f t="shared" ca="1" si="43"/>
        <v>#DIV/0!</v>
      </c>
      <c r="AB31" s="1795" t="e">
        <f t="shared" ca="1" si="43"/>
        <v>#DIV/0!</v>
      </c>
      <c r="AC31" s="1795" t="e">
        <f t="shared" ca="1" si="43"/>
        <v>#DIV/0!</v>
      </c>
      <c r="AD31" s="1795" t="e">
        <f t="shared" ca="1" si="43"/>
        <v>#DIV/0!</v>
      </c>
      <c r="AE31" s="1795" t="e">
        <f t="shared" ca="1" si="43"/>
        <v>#DIV/0!</v>
      </c>
      <c r="AF31" s="1795" t="e">
        <f t="shared" ca="1" si="43"/>
        <v>#DIV/0!</v>
      </c>
      <c r="AG31" s="1795" t="e">
        <f t="shared" ca="1" si="43"/>
        <v>#DIV/0!</v>
      </c>
      <c r="AH31" s="1795" t="e">
        <f t="shared" ca="1" si="43"/>
        <v>#DIV/0!</v>
      </c>
      <c r="AI31" s="1795" t="e">
        <f t="shared" ca="1" si="43"/>
        <v>#DIV/0!</v>
      </c>
      <c r="AJ31" s="1795" t="e">
        <f t="shared" ca="1" si="43"/>
        <v>#DIV/0!</v>
      </c>
      <c r="AK31" s="1795" t="e">
        <f t="shared" ca="1" si="43"/>
        <v>#DIV/0!</v>
      </c>
      <c r="AL31" s="1795" t="e">
        <f t="shared" ca="1" si="43"/>
        <v>#DIV/0!</v>
      </c>
      <c r="AM31" s="1795" t="e">
        <f t="shared" ca="1" si="43"/>
        <v>#DIV/0!</v>
      </c>
      <c r="AN31" s="1795" t="e">
        <f t="shared" ref="AN31:BS31" ca="1" si="44">-AN$26/$D$29*$D$31</f>
        <v>#DIV/0!</v>
      </c>
      <c r="AO31" s="1795" t="e">
        <f t="shared" ca="1" si="44"/>
        <v>#DIV/0!</v>
      </c>
      <c r="AP31" s="1795" t="e">
        <f t="shared" ca="1" si="44"/>
        <v>#DIV/0!</v>
      </c>
      <c r="AQ31" s="1795" t="e">
        <f t="shared" ca="1" si="44"/>
        <v>#DIV/0!</v>
      </c>
      <c r="AR31" s="1795" t="e">
        <f t="shared" ca="1" si="44"/>
        <v>#DIV/0!</v>
      </c>
      <c r="AS31" s="1795" t="e">
        <f t="shared" ca="1" si="44"/>
        <v>#DIV/0!</v>
      </c>
      <c r="AT31" s="1795" t="e">
        <f t="shared" ca="1" si="44"/>
        <v>#DIV/0!</v>
      </c>
      <c r="AU31" s="1795" t="e">
        <f t="shared" ca="1" si="44"/>
        <v>#DIV/0!</v>
      </c>
      <c r="AV31" s="1795" t="e">
        <f t="shared" ca="1" si="44"/>
        <v>#DIV/0!</v>
      </c>
      <c r="AW31" s="1795" t="e">
        <f t="shared" ca="1" si="44"/>
        <v>#DIV/0!</v>
      </c>
      <c r="AX31" s="1795" t="e">
        <f t="shared" ca="1" si="44"/>
        <v>#DIV/0!</v>
      </c>
      <c r="AY31" s="1795" t="e">
        <f t="shared" ca="1" si="44"/>
        <v>#DIV/0!</v>
      </c>
      <c r="AZ31" s="1795" t="e">
        <f t="shared" ca="1" si="44"/>
        <v>#DIV/0!</v>
      </c>
      <c r="BA31" s="1795" t="e">
        <f t="shared" ca="1" si="44"/>
        <v>#DIV/0!</v>
      </c>
      <c r="BB31" s="1795" t="e">
        <f t="shared" ca="1" si="44"/>
        <v>#DIV/0!</v>
      </c>
      <c r="BC31" s="1795" t="e">
        <f t="shared" ca="1" si="44"/>
        <v>#DIV/0!</v>
      </c>
      <c r="BD31" s="1795" t="e">
        <f t="shared" ca="1" si="44"/>
        <v>#DIV/0!</v>
      </c>
      <c r="BE31" s="1795" t="e">
        <f t="shared" ca="1" si="44"/>
        <v>#DIV/0!</v>
      </c>
      <c r="BF31" s="1795" t="e">
        <f t="shared" ca="1" si="44"/>
        <v>#DIV/0!</v>
      </c>
      <c r="BG31" s="1795" t="e">
        <f t="shared" ca="1" si="44"/>
        <v>#DIV/0!</v>
      </c>
      <c r="BH31" s="1795" t="e">
        <f t="shared" ca="1" si="44"/>
        <v>#DIV/0!</v>
      </c>
      <c r="BI31" s="1795" t="e">
        <f t="shared" ca="1" si="44"/>
        <v>#DIV/0!</v>
      </c>
      <c r="BJ31" s="1795" t="e">
        <f t="shared" ca="1" si="44"/>
        <v>#DIV/0!</v>
      </c>
      <c r="BK31" s="1795" t="e">
        <f t="shared" ca="1" si="44"/>
        <v>#DIV/0!</v>
      </c>
      <c r="BL31" s="1795" t="e">
        <f t="shared" ca="1" si="44"/>
        <v>#DIV/0!</v>
      </c>
      <c r="BM31" s="1795" t="e">
        <f t="shared" ca="1" si="44"/>
        <v>#DIV/0!</v>
      </c>
      <c r="BN31" s="1795" t="e">
        <f t="shared" ca="1" si="44"/>
        <v>#DIV/0!</v>
      </c>
      <c r="BO31" s="1795" t="e">
        <f t="shared" ca="1" si="44"/>
        <v>#DIV/0!</v>
      </c>
      <c r="BP31" s="1795" t="e">
        <f t="shared" ca="1" si="44"/>
        <v>#DIV/0!</v>
      </c>
      <c r="BQ31" s="1795" t="e">
        <f t="shared" ca="1" si="44"/>
        <v>#DIV/0!</v>
      </c>
      <c r="BR31" s="1795" t="e">
        <f t="shared" ca="1" si="44"/>
        <v>#DIV/0!</v>
      </c>
      <c r="BS31" s="1795" t="e">
        <f t="shared" ca="1" si="44"/>
        <v>#DIV/0!</v>
      </c>
      <c r="BT31" s="1795" t="e">
        <f t="shared" ref="BT31:CY31" ca="1" si="45">-BT$26/$D$29*$D$31</f>
        <v>#DIV/0!</v>
      </c>
      <c r="BU31" s="1795" t="e">
        <f t="shared" ca="1" si="45"/>
        <v>#DIV/0!</v>
      </c>
      <c r="BV31" s="1795" t="e">
        <f t="shared" ca="1" si="45"/>
        <v>#DIV/0!</v>
      </c>
      <c r="BW31" s="1795" t="e">
        <f t="shared" ca="1" si="45"/>
        <v>#DIV/0!</v>
      </c>
      <c r="BX31" s="1795" t="e">
        <f t="shared" ca="1" si="45"/>
        <v>#DIV/0!</v>
      </c>
      <c r="BY31" s="1795" t="e">
        <f t="shared" ca="1" si="45"/>
        <v>#DIV/0!</v>
      </c>
      <c r="BZ31" s="1795" t="e">
        <f t="shared" ca="1" si="45"/>
        <v>#DIV/0!</v>
      </c>
      <c r="CA31" s="1795" t="e">
        <f t="shared" ca="1" si="45"/>
        <v>#DIV/0!</v>
      </c>
      <c r="CB31" s="1795" t="e">
        <f t="shared" ca="1" si="45"/>
        <v>#DIV/0!</v>
      </c>
      <c r="CC31" s="1795" t="e">
        <f t="shared" ca="1" si="45"/>
        <v>#DIV/0!</v>
      </c>
      <c r="CD31" s="1795" t="e">
        <f t="shared" ca="1" si="45"/>
        <v>#DIV/0!</v>
      </c>
      <c r="CE31" s="1795" t="e">
        <f t="shared" ca="1" si="45"/>
        <v>#DIV/0!</v>
      </c>
      <c r="CF31" s="1795" t="e">
        <f t="shared" ca="1" si="45"/>
        <v>#DIV/0!</v>
      </c>
      <c r="CG31" s="1795" t="e">
        <f t="shared" ca="1" si="45"/>
        <v>#DIV/0!</v>
      </c>
      <c r="CH31" s="1795" t="e">
        <f t="shared" ca="1" si="45"/>
        <v>#DIV/0!</v>
      </c>
      <c r="CI31" s="1795" t="e">
        <f t="shared" ca="1" si="45"/>
        <v>#DIV/0!</v>
      </c>
      <c r="CJ31" s="1795" t="e">
        <f t="shared" ca="1" si="45"/>
        <v>#DIV/0!</v>
      </c>
      <c r="CK31" s="1795" t="e">
        <f t="shared" ca="1" si="45"/>
        <v>#DIV/0!</v>
      </c>
      <c r="CL31" s="1795" t="e">
        <f t="shared" ca="1" si="45"/>
        <v>#DIV/0!</v>
      </c>
      <c r="CM31" s="1795" t="e">
        <f t="shared" ca="1" si="45"/>
        <v>#DIV/0!</v>
      </c>
      <c r="CN31" s="1795" t="e">
        <f t="shared" ca="1" si="45"/>
        <v>#DIV/0!</v>
      </c>
      <c r="CO31" s="1795" t="e">
        <f t="shared" ca="1" si="45"/>
        <v>#DIV/0!</v>
      </c>
      <c r="CP31" s="1795" t="e">
        <f t="shared" ca="1" si="45"/>
        <v>#DIV/0!</v>
      </c>
      <c r="CQ31" s="1795" t="e">
        <f t="shared" ca="1" si="45"/>
        <v>#DIV/0!</v>
      </c>
      <c r="CR31" s="1795" t="e">
        <f t="shared" ca="1" si="45"/>
        <v>#DIV/0!</v>
      </c>
      <c r="CS31" s="1795" t="e">
        <f t="shared" ca="1" si="45"/>
        <v>#DIV/0!</v>
      </c>
      <c r="CT31" s="1795" t="e">
        <f t="shared" ca="1" si="45"/>
        <v>#DIV/0!</v>
      </c>
      <c r="CU31" s="1795" t="e">
        <f t="shared" ca="1" si="45"/>
        <v>#DIV/0!</v>
      </c>
      <c r="CV31" s="1795" t="e">
        <f t="shared" ca="1" si="45"/>
        <v>#DIV/0!</v>
      </c>
      <c r="CW31" s="1795" t="e">
        <f t="shared" ca="1" si="45"/>
        <v>#DIV/0!</v>
      </c>
      <c r="CX31" s="1795" t="e">
        <f t="shared" ca="1" si="45"/>
        <v>#DIV/0!</v>
      </c>
      <c r="CY31" s="1795" t="e">
        <f t="shared" ca="1" si="45"/>
        <v>#DIV/0!</v>
      </c>
      <c r="CZ31" s="1795" t="e">
        <f t="shared" ref="CZ31:EJ31" ca="1" si="46">-CZ$26/$D$29*$D$31</f>
        <v>#DIV/0!</v>
      </c>
      <c r="DA31" s="1795" t="e">
        <f t="shared" ca="1" si="46"/>
        <v>#DIV/0!</v>
      </c>
      <c r="DB31" s="1795" t="e">
        <f t="shared" ca="1" si="46"/>
        <v>#DIV/0!</v>
      </c>
      <c r="DC31" s="1795" t="e">
        <f t="shared" ca="1" si="46"/>
        <v>#DIV/0!</v>
      </c>
      <c r="DD31" s="1795" t="e">
        <f t="shared" ca="1" si="46"/>
        <v>#DIV/0!</v>
      </c>
      <c r="DE31" s="1795" t="e">
        <f t="shared" ca="1" si="46"/>
        <v>#DIV/0!</v>
      </c>
      <c r="DF31" s="1795" t="e">
        <f t="shared" ca="1" si="46"/>
        <v>#DIV/0!</v>
      </c>
      <c r="DG31" s="1795" t="e">
        <f t="shared" ca="1" si="46"/>
        <v>#DIV/0!</v>
      </c>
      <c r="DH31" s="1795" t="e">
        <f t="shared" ca="1" si="46"/>
        <v>#DIV/0!</v>
      </c>
      <c r="DI31" s="1795" t="e">
        <f t="shared" ca="1" si="46"/>
        <v>#DIV/0!</v>
      </c>
      <c r="DJ31" s="1795" t="e">
        <f t="shared" ca="1" si="46"/>
        <v>#DIV/0!</v>
      </c>
      <c r="DK31" s="1795" t="e">
        <f t="shared" ca="1" si="46"/>
        <v>#DIV/0!</v>
      </c>
      <c r="DL31" s="1795" t="e">
        <f t="shared" ca="1" si="46"/>
        <v>#DIV/0!</v>
      </c>
      <c r="DM31" s="1795" t="e">
        <f t="shared" ca="1" si="46"/>
        <v>#DIV/0!</v>
      </c>
      <c r="DN31" s="1795" t="e">
        <f t="shared" ca="1" si="46"/>
        <v>#DIV/0!</v>
      </c>
      <c r="DO31" s="1795" t="e">
        <f t="shared" ca="1" si="46"/>
        <v>#DIV/0!</v>
      </c>
      <c r="DP31" s="1795" t="e">
        <f t="shared" ca="1" si="46"/>
        <v>#DIV/0!</v>
      </c>
      <c r="DQ31" s="1795" t="e">
        <f t="shared" ca="1" si="46"/>
        <v>#DIV/0!</v>
      </c>
      <c r="DR31" s="1795" t="e">
        <f t="shared" ca="1" si="46"/>
        <v>#DIV/0!</v>
      </c>
      <c r="DS31" s="1795" t="e">
        <f t="shared" ca="1" si="46"/>
        <v>#DIV/0!</v>
      </c>
      <c r="DT31" s="1795" t="e">
        <f t="shared" ca="1" si="46"/>
        <v>#DIV/0!</v>
      </c>
      <c r="DU31" s="1795" t="e">
        <f t="shared" ca="1" si="46"/>
        <v>#DIV/0!</v>
      </c>
      <c r="DV31" s="1795" t="e">
        <f t="shared" ca="1" si="46"/>
        <v>#DIV/0!</v>
      </c>
      <c r="DW31" s="1795" t="e">
        <f t="shared" ca="1" si="46"/>
        <v>#DIV/0!</v>
      </c>
      <c r="DX31" s="1795" t="e">
        <f t="shared" ca="1" si="46"/>
        <v>#DIV/0!</v>
      </c>
      <c r="DY31" s="1795" t="e">
        <f t="shared" ca="1" si="46"/>
        <v>#DIV/0!</v>
      </c>
      <c r="DZ31" s="1795" t="e">
        <f t="shared" ca="1" si="46"/>
        <v>#DIV/0!</v>
      </c>
      <c r="EA31" s="1795" t="e">
        <f t="shared" ca="1" si="46"/>
        <v>#DIV/0!</v>
      </c>
      <c r="EB31" s="1795" t="e">
        <f t="shared" ca="1" si="46"/>
        <v>#DIV/0!</v>
      </c>
      <c r="EC31" s="1795" t="e">
        <f t="shared" ca="1" si="46"/>
        <v>#DIV/0!</v>
      </c>
      <c r="ED31" s="1795" t="e">
        <f t="shared" ca="1" si="46"/>
        <v>#DIV/0!</v>
      </c>
      <c r="EE31" s="1795" t="e">
        <f t="shared" ca="1" si="46"/>
        <v>#DIV/0!</v>
      </c>
      <c r="EF31" s="1795" t="e">
        <f t="shared" ca="1" si="46"/>
        <v>#DIV/0!</v>
      </c>
      <c r="EG31" s="1795" t="e">
        <f t="shared" ca="1" si="46"/>
        <v>#DIV/0!</v>
      </c>
      <c r="EH31" s="1795" t="e">
        <f t="shared" ca="1" si="46"/>
        <v>#DIV/0!</v>
      </c>
      <c r="EI31" s="1795" t="e">
        <f t="shared" ca="1" si="46"/>
        <v>#DIV/0!</v>
      </c>
      <c r="EJ31" s="1795" t="e">
        <f t="shared" ca="1" si="46"/>
        <v>#DIV/0!</v>
      </c>
    </row>
    <row r="32" spans="2:140">
      <c r="E32" s="1841"/>
    </row>
    <row r="33" spans="2:140">
      <c r="B33" s="451" t="s">
        <v>1396</v>
      </c>
      <c r="C33" s="451"/>
      <c r="D33" s="451"/>
      <c r="E33" s="1846" t="e">
        <f ca="1">SUM(H33:EJ33)</f>
        <v>#DIV/0!</v>
      </c>
      <c r="F33" s="451"/>
      <c r="G33" s="451"/>
      <c r="H33" s="1846" t="e">
        <f t="shared" ref="H33:AM33" ca="1" si="47">IF(H29&lt;0,0,H17-SUM(H29:H31))</f>
        <v>#DIV/0!</v>
      </c>
      <c r="I33" s="1846" t="e">
        <f t="shared" ca="1" si="47"/>
        <v>#DIV/0!</v>
      </c>
      <c r="J33" s="1846" t="e">
        <f t="shared" ca="1" si="47"/>
        <v>#DIV/0!</v>
      </c>
      <c r="K33" s="1846" t="e">
        <f t="shared" ca="1" si="47"/>
        <v>#DIV/0!</v>
      </c>
      <c r="L33" s="1846" t="e">
        <f t="shared" ca="1" si="47"/>
        <v>#DIV/0!</v>
      </c>
      <c r="M33" s="1846" t="e">
        <f t="shared" ca="1" si="47"/>
        <v>#DIV/0!</v>
      </c>
      <c r="N33" s="1846" t="e">
        <f t="shared" ca="1" si="47"/>
        <v>#DIV/0!</v>
      </c>
      <c r="O33" s="1846" t="e">
        <f t="shared" ca="1" si="47"/>
        <v>#DIV/0!</v>
      </c>
      <c r="P33" s="1846" t="e">
        <f t="shared" ca="1" si="47"/>
        <v>#DIV/0!</v>
      </c>
      <c r="Q33" s="1846" t="e">
        <f t="shared" ca="1" si="47"/>
        <v>#DIV/0!</v>
      </c>
      <c r="R33" s="1846" t="e">
        <f t="shared" ca="1" si="47"/>
        <v>#DIV/0!</v>
      </c>
      <c r="S33" s="1846" t="e">
        <f t="shared" ca="1" si="47"/>
        <v>#DIV/0!</v>
      </c>
      <c r="T33" s="1846" t="e">
        <f t="shared" ca="1" si="47"/>
        <v>#DIV/0!</v>
      </c>
      <c r="U33" s="1846" t="e">
        <f t="shared" ca="1" si="47"/>
        <v>#DIV/0!</v>
      </c>
      <c r="V33" s="1846" t="e">
        <f t="shared" ca="1" si="47"/>
        <v>#DIV/0!</v>
      </c>
      <c r="W33" s="1846" t="e">
        <f t="shared" ca="1" si="47"/>
        <v>#DIV/0!</v>
      </c>
      <c r="X33" s="1846" t="e">
        <f t="shared" ca="1" si="47"/>
        <v>#DIV/0!</v>
      </c>
      <c r="Y33" s="1846" t="e">
        <f t="shared" ca="1" si="47"/>
        <v>#DIV/0!</v>
      </c>
      <c r="Z33" s="1846" t="e">
        <f t="shared" ca="1" si="47"/>
        <v>#DIV/0!</v>
      </c>
      <c r="AA33" s="1846" t="e">
        <f t="shared" ca="1" si="47"/>
        <v>#DIV/0!</v>
      </c>
      <c r="AB33" s="1846" t="e">
        <f t="shared" ca="1" si="47"/>
        <v>#DIV/0!</v>
      </c>
      <c r="AC33" s="1846" t="e">
        <f t="shared" ca="1" si="47"/>
        <v>#DIV/0!</v>
      </c>
      <c r="AD33" s="1846" t="e">
        <f t="shared" ca="1" si="47"/>
        <v>#DIV/0!</v>
      </c>
      <c r="AE33" s="1846" t="e">
        <f t="shared" ca="1" si="47"/>
        <v>#DIV/0!</v>
      </c>
      <c r="AF33" s="1846" t="e">
        <f t="shared" ca="1" si="47"/>
        <v>#DIV/0!</v>
      </c>
      <c r="AG33" s="1846" t="e">
        <f t="shared" ca="1" si="47"/>
        <v>#DIV/0!</v>
      </c>
      <c r="AH33" s="1846" t="e">
        <f t="shared" ca="1" si="47"/>
        <v>#DIV/0!</v>
      </c>
      <c r="AI33" s="1846" t="e">
        <f t="shared" ca="1" si="47"/>
        <v>#DIV/0!</v>
      </c>
      <c r="AJ33" s="1846" t="e">
        <f t="shared" ca="1" si="47"/>
        <v>#DIV/0!</v>
      </c>
      <c r="AK33" s="1846" t="e">
        <f t="shared" ca="1" si="47"/>
        <v>#DIV/0!</v>
      </c>
      <c r="AL33" s="1846" t="e">
        <f t="shared" ca="1" si="47"/>
        <v>#DIV/0!</v>
      </c>
      <c r="AM33" s="1846" t="e">
        <f t="shared" ca="1" si="47"/>
        <v>#DIV/0!</v>
      </c>
      <c r="AN33" s="1846" t="e">
        <f t="shared" ref="AN33:BS33" ca="1" si="48">IF(AN29&lt;0,0,AN17-SUM(AN29:AN31))</f>
        <v>#DIV/0!</v>
      </c>
      <c r="AO33" s="1846" t="e">
        <f t="shared" ca="1" si="48"/>
        <v>#DIV/0!</v>
      </c>
      <c r="AP33" s="1846" t="e">
        <f t="shared" ca="1" si="48"/>
        <v>#DIV/0!</v>
      </c>
      <c r="AQ33" s="1846" t="e">
        <f t="shared" ca="1" si="48"/>
        <v>#DIV/0!</v>
      </c>
      <c r="AR33" s="1846" t="e">
        <f t="shared" ca="1" si="48"/>
        <v>#DIV/0!</v>
      </c>
      <c r="AS33" s="1846" t="e">
        <f t="shared" ca="1" si="48"/>
        <v>#DIV/0!</v>
      </c>
      <c r="AT33" s="1846" t="e">
        <f t="shared" ca="1" si="48"/>
        <v>#DIV/0!</v>
      </c>
      <c r="AU33" s="1846" t="e">
        <f t="shared" ca="1" si="48"/>
        <v>#DIV/0!</v>
      </c>
      <c r="AV33" s="1846" t="e">
        <f t="shared" ca="1" si="48"/>
        <v>#DIV/0!</v>
      </c>
      <c r="AW33" s="1846" t="e">
        <f t="shared" ca="1" si="48"/>
        <v>#DIV/0!</v>
      </c>
      <c r="AX33" s="1846" t="e">
        <f t="shared" ca="1" si="48"/>
        <v>#DIV/0!</v>
      </c>
      <c r="AY33" s="1846" t="e">
        <f t="shared" ca="1" si="48"/>
        <v>#DIV/0!</v>
      </c>
      <c r="AZ33" s="1846" t="e">
        <f t="shared" ca="1" si="48"/>
        <v>#DIV/0!</v>
      </c>
      <c r="BA33" s="1846" t="e">
        <f t="shared" ca="1" si="48"/>
        <v>#DIV/0!</v>
      </c>
      <c r="BB33" s="1846" t="e">
        <f t="shared" ca="1" si="48"/>
        <v>#DIV/0!</v>
      </c>
      <c r="BC33" s="1846" t="e">
        <f t="shared" ca="1" si="48"/>
        <v>#DIV/0!</v>
      </c>
      <c r="BD33" s="1846" t="e">
        <f t="shared" ca="1" si="48"/>
        <v>#DIV/0!</v>
      </c>
      <c r="BE33" s="1846" t="e">
        <f t="shared" ca="1" si="48"/>
        <v>#DIV/0!</v>
      </c>
      <c r="BF33" s="1846" t="e">
        <f t="shared" ca="1" si="48"/>
        <v>#DIV/0!</v>
      </c>
      <c r="BG33" s="1846" t="e">
        <f t="shared" ca="1" si="48"/>
        <v>#DIV/0!</v>
      </c>
      <c r="BH33" s="1846" t="e">
        <f t="shared" ca="1" si="48"/>
        <v>#DIV/0!</v>
      </c>
      <c r="BI33" s="1846" t="e">
        <f t="shared" ca="1" si="48"/>
        <v>#DIV/0!</v>
      </c>
      <c r="BJ33" s="1846" t="e">
        <f t="shared" ca="1" si="48"/>
        <v>#DIV/0!</v>
      </c>
      <c r="BK33" s="1846" t="e">
        <f t="shared" ca="1" si="48"/>
        <v>#DIV/0!</v>
      </c>
      <c r="BL33" s="1846" t="e">
        <f t="shared" ca="1" si="48"/>
        <v>#DIV/0!</v>
      </c>
      <c r="BM33" s="1846" t="e">
        <f t="shared" ca="1" si="48"/>
        <v>#DIV/0!</v>
      </c>
      <c r="BN33" s="1846" t="e">
        <f t="shared" ca="1" si="48"/>
        <v>#DIV/0!</v>
      </c>
      <c r="BO33" s="1846" t="e">
        <f t="shared" ca="1" si="48"/>
        <v>#DIV/0!</v>
      </c>
      <c r="BP33" s="1846" t="e">
        <f t="shared" ca="1" si="48"/>
        <v>#DIV/0!</v>
      </c>
      <c r="BQ33" s="1846" t="e">
        <f t="shared" ca="1" si="48"/>
        <v>#DIV/0!</v>
      </c>
      <c r="BR33" s="1846" t="e">
        <f t="shared" ca="1" si="48"/>
        <v>#DIV/0!</v>
      </c>
      <c r="BS33" s="1846" t="e">
        <f t="shared" ca="1" si="48"/>
        <v>#DIV/0!</v>
      </c>
      <c r="BT33" s="1846" t="e">
        <f t="shared" ref="BT33:CY33" ca="1" si="49">IF(BT29&lt;0,0,BT17-SUM(BT29:BT31))</f>
        <v>#DIV/0!</v>
      </c>
      <c r="BU33" s="1846" t="e">
        <f t="shared" ca="1" si="49"/>
        <v>#DIV/0!</v>
      </c>
      <c r="BV33" s="1846" t="e">
        <f t="shared" ca="1" si="49"/>
        <v>#DIV/0!</v>
      </c>
      <c r="BW33" s="1846" t="e">
        <f t="shared" ca="1" si="49"/>
        <v>#DIV/0!</v>
      </c>
      <c r="BX33" s="1846" t="e">
        <f t="shared" ca="1" si="49"/>
        <v>#DIV/0!</v>
      </c>
      <c r="BY33" s="1846" t="e">
        <f t="shared" ca="1" si="49"/>
        <v>#DIV/0!</v>
      </c>
      <c r="BZ33" s="1846" t="e">
        <f t="shared" ca="1" si="49"/>
        <v>#DIV/0!</v>
      </c>
      <c r="CA33" s="1846" t="e">
        <f t="shared" ca="1" si="49"/>
        <v>#DIV/0!</v>
      </c>
      <c r="CB33" s="1846" t="e">
        <f t="shared" ca="1" si="49"/>
        <v>#DIV/0!</v>
      </c>
      <c r="CC33" s="1846" t="e">
        <f t="shared" ca="1" si="49"/>
        <v>#DIV/0!</v>
      </c>
      <c r="CD33" s="1846" t="e">
        <f t="shared" ca="1" si="49"/>
        <v>#DIV/0!</v>
      </c>
      <c r="CE33" s="1846" t="e">
        <f t="shared" ca="1" si="49"/>
        <v>#DIV/0!</v>
      </c>
      <c r="CF33" s="1846" t="e">
        <f t="shared" ca="1" si="49"/>
        <v>#DIV/0!</v>
      </c>
      <c r="CG33" s="1846" t="e">
        <f t="shared" ca="1" si="49"/>
        <v>#DIV/0!</v>
      </c>
      <c r="CH33" s="1846" t="e">
        <f t="shared" ca="1" si="49"/>
        <v>#DIV/0!</v>
      </c>
      <c r="CI33" s="1846" t="e">
        <f t="shared" ca="1" si="49"/>
        <v>#DIV/0!</v>
      </c>
      <c r="CJ33" s="1846" t="e">
        <f t="shared" ca="1" si="49"/>
        <v>#DIV/0!</v>
      </c>
      <c r="CK33" s="1846" t="e">
        <f t="shared" ca="1" si="49"/>
        <v>#DIV/0!</v>
      </c>
      <c r="CL33" s="1846" t="e">
        <f t="shared" ca="1" si="49"/>
        <v>#DIV/0!</v>
      </c>
      <c r="CM33" s="1846" t="e">
        <f t="shared" ca="1" si="49"/>
        <v>#DIV/0!</v>
      </c>
      <c r="CN33" s="1846" t="e">
        <f t="shared" ca="1" si="49"/>
        <v>#DIV/0!</v>
      </c>
      <c r="CO33" s="1846" t="e">
        <f t="shared" ca="1" si="49"/>
        <v>#DIV/0!</v>
      </c>
      <c r="CP33" s="1846" t="e">
        <f t="shared" ca="1" si="49"/>
        <v>#DIV/0!</v>
      </c>
      <c r="CQ33" s="1846" t="e">
        <f t="shared" ca="1" si="49"/>
        <v>#DIV/0!</v>
      </c>
      <c r="CR33" s="1846" t="e">
        <f t="shared" ca="1" si="49"/>
        <v>#DIV/0!</v>
      </c>
      <c r="CS33" s="1846" t="e">
        <f t="shared" ca="1" si="49"/>
        <v>#DIV/0!</v>
      </c>
      <c r="CT33" s="1846" t="e">
        <f t="shared" ca="1" si="49"/>
        <v>#DIV/0!</v>
      </c>
      <c r="CU33" s="1846" t="e">
        <f t="shared" ca="1" si="49"/>
        <v>#DIV/0!</v>
      </c>
      <c r="CV33" s="1846" t="e">
        <f t="shared" ca="1" si="49"/>
        <v>#DIV/0!</v>
      </c>
      <c r="CW33" s="1846" t="e">
        <f t="shared" ca="1" si="49"/>
        <v>#DIV/0!</v>
      </c>
      <c r="CX33" s="1846" t="e">
        <f t="shared" ca="1" si="49"/>
        <v>#DIV/0!</v>
      </c>
      <c r="CY33" s="1846" t="e">
        <f t="shared" ca="1" si="49"/>
        <v>#DIV/0!</v>
      </c>
      <c r="CZ33" s="1846" t="e">
        <f t="shared" ref="CZ33:EJ33" ca="1" si="50">IF(CZ29&lt;0,0,CZ17-SUM(CZ29:CZ31))</f>
        <v>#DIV/0!</v>
      </c>
      <c r="DA33" s="1846" t="e">
        <f t="shared" ca="1" si="50"/>
        <v>#DIV/0!</v>
      </c>
      <c r="DB33" s="1846" t="e">
        <f t="shared" ca="1" si="50"/>
        <v>#DIV/0!</v>
      </c>
      <c r="DC33" s="1846" t="e">
        <f t="shared" ca="1" si="50"/>
        <v>#DIV/0!</v>
      </c>
      <c r="DD33" s="1846" t="e">
        <f t="shared" ca="1" si="50"/>
        <v>#DIV/0!</v>
      </c>
      <c r="DE33" s="1846" t="e">
        <f t="shared" ca="1" si="50"/>
        <v>#DIV/0!</v>
      </c>
      <c r="DF33" s="1846" t="e">
        <f t="shared" ca="1" si="50"/>
        <v>#DIV/0!</v>
      </c>
      <c r="DG33" s="1846" t="e">
        <f t="shared" ca="1" si="50"/>
        <v>#DIV/0!</v>
      </c>
      <c r="DH33" s="1846" t="e">
        <f t="shared" ca="1" si="50"/>
        <v>#DIV/0!</v>
      </c>
      <c r="DI33" s="1846" t="e">
        <f t="shared" ca="1" si="50"/>
        <v>#DIV/0!</v>
      </c>
      <c r="DJ33" s="1846" t="e">
        <f t="shared" ca="1" si="50"/>
        <v>#DIV/0!</v>
      </c>
      <c r="DK33" s="1846" t="e">
        <f t="shared" ca="1" si="50"/>
        <v>#DIV/0!</v>
      </c>
      <c r="DL33" s="1846" t="e">
        <f t="shared" ca="1" si="50"/>
        <v>#DIV/0!</v>
      </c>
      <c r="DM33" s="1846" t="e">
        <f t="shared" ca="1" si="50"/>
        <v>#DIV/0!</v>
      </c>
      <c r="DN33" s="1846" t="e">
        <f t="shared" ca="1" si="50"/>
        <v>#DIV/0!</v>
      </c>
      <c r="DO33" s="1846" t="e">
        <f t="shared" ca="1" si="50"/>
        <v>#DIV/0!</v>
      </c>
      <c r="DP33" s="1846" t="e">
        <f t="shared" ca="1" si="50"/>
        <v>#DIV/0!</v>
      </c>
      <c r="DQ33" s="1846" t="e">
        <f t="shared" ca="1" si="50"/>
        <v>#DIV/0!</v>
      </c>
      <c r="DR33" s="1846" t="e">
        <f t="shared" ca="1" si="50"/>
        <v>#DIV/0!</v>
      </c>
      <c r="DS33" s="1846" t="e">
        <f t="shared" ca="1" si="50"/>
        <v>#DIV/0!</v>
      </c>
      <c r="DT33" s="1846" t="e">
        <f t="shared" ca="1" si="50"/>
        <v>#DIV/0!</v>
      </c>
      <c r="DU33" s="1846" t="e">
        <f t="shared" ca="1" si="50"/>
        <v>#DIV/0!</v>
      </c>
      <c r="DV33" s="1846" t="e">
        <f t="shared" ca="1" si="50"/>
        <v>#DIV/0!</v>
      </c>
      <c r="DW33" s="1846" t="e">
        <f t="shared" ca="1" si="50"/>
        <v>#DIV/0!</v>
      </c>
      <c r="DX33" s="1846" t="e">
        <f t="shared" ca="1" si="50"/>
        <v>#DIV/0!</v>
      </c>
      <c r="DY33" s="1846" t="e">
        <f t="shared" ca="1" si="50"/>
        <v>#DIV/0!</v>
      </c>
      <c r="DZ33" s="1846" t="e">
        <f t="shared" ca="1" si="50"/>
        <v>#DIV/0!</v>
      </c>
      <c r="EA33" s="1846" t="e">
        <f t="shared" ca="1" si="50"/>
        <v>#DIV/0!</v>
      </c>
      <c r="EB33" s="1846" t="e">
        <f t="shared" ca="1" si="50"/>
        <v>#DIV/0!</v>
      </c>
      <c r="EC33" s="1846" t="e">
        <f t="shared" ca="1" si="50"/>
        <v>#DIV/0!</v>
      </c>
      <c r="ED33" s="1846" t="e">
        <f t="shared" ca="1" si="50"/>
        <v>#DIV/0!</v>
      </c>
      <c r="EE33" s="1846" t="e">
        <f t="shared" ca="1" si="50"/>
        <v>#DIV/0!</v>
      </c>
      <c r="EF33" s="1846" t="e">
        <f t="shared" ca="1" si="50"/>
        <v>#DIV/0!</v>
      </c>
      <c r="EG33" s="1846" t="e">
        <f t="shared" ca="1" si="50"/>
        <v>#DIV/0!</v>
      </c>
      <c r="EH33" s="1846" t="e">
        <f t="shared" ca="1" si="50"/>
        <v>#DIV/0!</v>
      </c>
      <c r="EI33" s="1846" t="e">
        <f t="shared" ca="1" si="50"/>
        <v>#DIV/0!</v>
      </c>
      <c r="EJ33" s="1846" t="e">
        <f t="shared" ca="1" si="50"/>
        <v>#DIV/0!</v>
      </c>
    </row>
    <row r="35" spans="2:140">
      <c r="B35" s="453" t="s">
        <v>1376</v>
      </c>
      <c r="C35" s="453" t="s">
        <v>1387</v>
      </c>
      <c r="D35" s="454">
        <f>M6</f>
        <v>0.15</v>
      </c>
      <c r="E35" s="453"/>
      <c r="F35" s="455"/>
      <c r="G35" s="455"/>
      <c r="H35" s="455"/>
      <c r="I35" s="455"/>
      <c r="J35" s="455"/>
      <c r="K35" s="455"/>
      <c r="L35" s="455"/>
      <c r="M35" s="455"/>
      <c r="N35" s="455"/>
      <c r="O35" s="455"/>
      <c r="P35" s="455"/>
      <c r="Q35" s="455"/>
      <c r="R35" s="455"/>
      <c r="S35" s="455"/>
      <c r="T35" s="455"/>
      <c r="U35" s="455"/>
      <c r="V35" s="455"/>
      <c r="W35" s="455"/>
      <c r="X35" s="455"/>
      <c r="Y35" s="455"/>
      <c r="Z35" s="455"/>
      <c r="AA35" s="455"/>
      <c r="AB35" s="455"/>
      <c r="AC35" s="455"/>
      <c r="AD35" s="455"/>
      <c r="AE35" s="455"/>
      <c r="AF35" s="455"/>
      <c r="AG35" s="455"/>
      <c r="AH35" s="455"/>
      <c r="AI35" s="455"/>
      <c r="AJ35" s="455"/>
      <c r="AK35" s="455"/>
      <c r="AL35" s="455"/>
      <c r="AM35" s="455"/>
      <c r="AN35" s="455"/>
      <c r="AO35" s="455"/>
      <c r="AP35" s="455"/>
      <c r="AQ35" s="455"/>
      <c r="AR35" s="455"/>
      <c r="AS35" s="455"/>
      <c r="AT35" s="455"/>
      <c r="AU35" s="455"/>
      <c r="AV35" s="455"/>
      <c r="AW35" s="455"/>
      <c r="AX35" s="455"/>
      <c r="AY35" s="455"/>
      <c r="AZ35" s="455"/>
      <c r="BA35" s="455"/>
      <c r="BB35" s="455"/>
      <c r="BC35" s="455"/>
      <c r="BD35" s="455"/>
      <c r="BE35" s="455"/>
      <c r="BF35" s="455"/>
      <c r="BG35" s="455"/>
      <c r="BH35" s="455"/>
      <c r="BI35" s="455"/>
      <c r="BJ35" s="455"/>
      <c r="BK35" s="455"/>
      <c r="BL35" s="455"/>
      <c r="BM35" s="455"/>
      <c r="BN35" s="455"/>
      <c r="BO35" s="455"/>
      <c r="BP35" s="455"/>
      <c r="BQ35" s="455"/>
      <c r="BR35" s="455"/>
      <c r="BS35" s="455"/>
      <c r="BT35" s="455"/>
      <c r="BU35" s="455"/>
      <c r="BV35" s="455"/>
      <c r="BW35" s="455"/>
      <c r="BX35" s="455"/>
      <c r="BY35" s="455"/>
      <c r="BZ35" s="455"/>
      <c r="CA35" s="455"/>
      <c r="CB35" s="455"/>
      <c r="CC35" s="455"/>
      <c r="CD35" s="455"/>
      <c r="CE35" s="455"/>
      <c r="CF35" s="455"/>
      <c r="CG35" s="455"/>
      <c r="CH35" s="455"/>
      <c r="CI35" s="455"/>
      <c r="CJ35" s="455"/>
      <c r="CK35" s="455"/>
      <c r="CL35" s="455"/>
      <c r="CM35" s="455"/>
      <c r="CN35" s="455"/>
      <c r="CO35" s="455"/>
      <c r="CP35" s="455"/>
      <c r="CQ35" s="455"/>
      <c r="CR35" s="455"/>
      <c r="CS35" s="455"/>
      <c r="CT35" s="455"/>
      <c r="CU35" s="455"/>
      <c r="CV35" s="455"/>
      <c r="CW35" s="455"/>
      <c r="CX35" s="455"/>
      <c r="CY35" s="455"/>
      <c r="CZ35" s="455"/>
      <c r="DA35" s="455"/>
      <c r="DB35" s="455"/>
      <c r="DC35" s="455"/>
      <c r="DD35" s="455"/>
      <c r="DE35" s="455"/>
      <c r="DF35" s="455"/>
      <c r="DG35" s="455"/>
      <c r="DH35" s="455"/>
      <c r="DI35" s="455"/>
      <c r="DJ35" s="455"/>
      <c r="DK35" s="455"/>
      <c r="DL35" s="455"/>
      <c r="DM35" s="455"/>
      <c r="DN35" s="455"/>
      <c r="DO35" s="455"/>
      <c r="DP35" s="455"/>
      <c r="DQ35" s="455"/>
      <c r="DR35" s="455"/>
      <c r="DS35" s="455"/>
      <c r="DT35" s="455"/>
      <c r="DU35" s="455"/>
      <c r="DV35" s="455"/>
      <c r="DW35" s="455"/>
      <c r="DX35" s="455"/>
      <c r="DY35" s="455"/>
      <c r="DZ35" s="455"/>
      <c r="EA35" s="455"/>
      <c r="EB35" s="455"/>
      <c r="EC35" s="455"/>
      <c r="ED35" s="455"/>
      <c r="EE35" s="455"/>
      <c r="EF35" s="455"/>
      <c r="EG35" s="455"/>
      <c r="EH35" s="455"/>
      <c r="EI35" s="455"/>
      <c r="EJ35" s="455"/>
    </row>
    <row r="36" spans="2:140">
      <c r="B36" s="456" t="s">
        <v>1388</v>
      </c>
      <c r="C36" s="456"/>
      <c r="D36" s="457"/>
      <c r="E36" s="1847"/>
      <c r="F36" s="456"/>
      <c r="G36" s="456"/>
      <c r="H36" s="1848">
        <f t="shared" ref="H36:AM36" si="51">+G41</f>
        <v>0</v>
      </c>
      <c r="I36" s="1848" t="e">
        <f t="shared" ca="1" si="51"/>
        <v>#DIV/0!</v>
      </c>
      <c r="J36" s="1848" t="e">
        <f t="shared" ca="1" si="51"/>
        <v>#DIV/0!</v>
      </c>
      <c r="K36" s="1848" t="e">
        <f t="shared" ca="1" si="51"/>
        <v>#DIV/0!</v>
      </c>
      <c r="L36" s="1848" t="e">
        <f t="shared" ca="1" si="51"/>
        <v>#DIV/0!</v>
      </c>
      <c r="M36" s="1848" t="e">
        <f t="shared" ca="1" si="51"/>
        <v>#DIV/0!</v>
      </c>
      <c r="N36" s="1848" t="e">
        <f t="shared" ca="1" si="51"/>
        <v>#DIV/0!</v>
      </c>
      <c r="O36" s="1848" t="e">
        <f t="shared" ca="1" si="51"/>
        <v>#DIV/0!</v>
      </c>
      <c r="P36" s="1848" t="e">
        <f t="shared" ca="1" si="51"/>
        <v>#DIV/0!</v>
      </c>
      <c r="Q36" s="1848" t="e">
        <f t="shared" ca="1" si="51"/>
        <v>#DIV/0!</v>
      </c>
      <c r="R36" s="1848" t="e">
        <f t="shared" ca="1" si="51"/>
        <v>#DIV/0!</v>
      </c>
      <c r="S36" s="1848" t="e">
        <f t="shared" ca="1" si="51"/>
        <v>#DIV/0!</v>
      </c>
      <c r="T36" s="1848" t="e">
        <f t="shared" ca="1" si="51"/>
        <v>#DIV/0!</v>
      </c>
      <c r="U36" s="1848" t="e">
        <f t="shared" ca="1" si="51"/>
        <v>#DIV/0!</v>
      </c>
      <c r="V36" s="1848" t="e">
        <f t="shared" ca="1" si="51"/>
        <v>#DIV/0!</v>
      </c>
      <c r="W36" s="1848" t="e">
        <f t="shared" ca="1" si="51"/>
        <v>#DIV/0!</v>
      </c>
      <c r="X36" s="1848" t="e">
        <f t="shared" ca="1" si="51"/>
        <v>#DIV/0!</v>
      </c>
      <c r="Y36" s="1848" t="e">
        <f t="shared" ca="1" si="51"/>
        <v>#DIV/0!</v>
      </c>
      <c r="Z36" s="1848" t="e">
        <f t="shared" ca="1" si="51"/>
        <v>#DIV/0!</v>
      </c>
      <c r="AA36" s="1848" t="e">
        <f t="shared" ca="1" si="51"/>
        <v>#DIV/0!</v>
      </c>
      <c r="AB36" s="1848" t="e">
        <f t="shared" ca="1" si="51"/>
        <v>#DIV/0!</v>
      </c>
      <c r="AC36" s="1848" t="e">
        <f t="shared" ca="1" si="51"/>
        <v>#DIV/0!</v>
      </c>
      <c r="AD36" s="1848" t="e">
        <f t="shared" ca="1" si="51"/>
        <v>#DIV/0!</v>
      </c>
      <c r="AE36" s="1848" t="e">
        <f t="shared" ca="1" si="51"/>
        <v>#DIV/0!</v>
      </c>
      <c r="AF36" s="1848" t="e">
        <f t="shared" ca="1" si="51"/>
        <v>#DIV/0!</v>
      </c>
      <c r="AG36" s="1848" t="e">
        <f t="shared" ca="1" si="51"/>
        <v>#DIV/0!</v>
      </c>
      <c r="AH36" s="1848" t="e">
        <f t="shared" ca="1" si="51"/>
        <v>#DIV/0!</v>
      </c>
      <c r="AI36" s="1848" t="e">
        <f t="shared" ca="1" si="51"/>
        <v>#DIV/0!</v>
      </c>
      <c r="AJ36" s="1848" t="e">
        <f t="shared" ca="1" si="51"/>
        <v>#DIV/0!</v>
      </c>
      <c r="AK36" s="1848" t="e">
        <f t="shared" ca="1" si="51"/>
        <v>#DIV/0!</v>
      </c>
      <c r="AL36" s="1848" t="e">
        <f t="shared" ca="1" si="51"/>
        <v>#DIV/0!</v>
      </c>
      <c r="AM36" s="1848" t="e">
        <f t="shared" ca="1" si="51"/>
        <v>#DIV/0!</v>
      </c>
      <c r="AN36" s="1848" t="e">
        <f t="shared" ref="AN36:BS36" ca="1" si="52">+AM41</f>
        <v>#DIV/0!</v>
      </c>
      <c r="AO36" s="1848" t="e">
        <f t="shared" ca="1" si="52"/>
        <v>#DIV/0!</v>
      </c>
      <c r="AP36" s="1848" t="e">
        <f t="shared" ca="1" si="52"/>
        <v>#DIV/0!</v>
      </c>
      <c r="AQ36" s="1848" t="e">
        <f t="shared" ca="1" si="52"/>
        <v>#DIV/0!</v>
      </c>
      <c r="AR36" s="1848" t="e">
        <f t="shared" ca="1" si="52"/>
        <v>#DIV/0!</v>
      </c>
      <c r="AS36" s="1848" t="e">
        <f t="shared" ca="1" si="52"/>
        <v>#DIV/0!</v>
      </c>
      <c r="AT36" s="1848" t="e">
        <f t="shared" ca="1" si="52"/>
        <v>#DIV/0!</v>
      </c>
      <c r="AU36" s="1848" t="e">
        <f t="shared" ca="1" si="52"/>
        <v>#DIV/0!</v>
      </c>
      <c r="AV36" s="1848" t="e">
        <f t="shared" ca="1" si="52"/>
        <v>#DIV/0!</v>
      </c>
      <c r="AW36" s="1848" t="e">
        <f t="shared" ca="1" si="52"/>
        <v>#DIV/0!</v>
      </c>
      <c r="AX36" s="1848" t="e">
        <f t="shared" ca="1" si="52"/>
        <v>#DIV/0!</v>
      </c>
      <c r="AY36" s="1848" t="e">
        <f t="shared" ca="1" si="52"/>
        <v>#DIV/0!</v>
      </c>
      <c r="AZ36" s="1848" t="e">
        <f t="shared" ca="1" si="52"/>
        <v>#DIV/0!</v>
      </c>
      <c r="BA36" s="1848" t="e">
        <f t="shared" ca="1" si="52"/>
        <v>#DIV/0!</v>
      </c>
      <c r="BB36" s="1848" t="e">
        <f t="shared" ca="1" si="52"/>
        <v>#DIV/0!</v>
      </c>
      <c r="BC36" s="1848" t="e">
        <f t="shared" ca="1" si="52"/>
        <v>#DIV/0!</v>
      </c>
      <c r="BD36" s="1848" t="e">
        <f t="shared" ca="1" si="52"/>
        <v>#DIV/0!</v>
      </c>
      <c r="BE36" s="1848" t="e">
        <f t="shared" ca="1" si="52"/>
        <v>#DIV/0!</v>
      </c>
      <c r="BF36" s="1848" t="e">
        <f t="shared" ca="1" si="52"/>
        <v>#DIV/0!</v>
      </c>
      <c r="BG36" s="1848" t="e">
        <f t="shared" ca="1" si="52"/>
        <v>#DIV/0!</v>
      </c>
      <c r="BH36" s="1848" t="e">
        <f t="shared" ca="1" si="52"/>
        <v>#DIV/0!</v>
      </c>
      <c r="BI36" s="1848" t="e">
        <f t="shared" ca="1" si="52"/>
        <v>#DIV/0!</v>
      </c>
      <c r="BJ36" s="1848" t="e">
        <f t="shared" ca="1" si="52"/>
        <v>#DIV/0!</v>
      </c>
      <c r="BK36" s="1848" t="e">
        <f t="shared" ca="1" si="52"/>
        <v>#DIV/0!</v>
      </c>
      <c r="BL36" s="1848" t="e">
        <f t="shared" ca="1" si="52"/>
        <v>#DIV/0!</v>
      </c>
      <c r="BM36" s="1848" t="e">
        <f t="shared" ca="1" si="52"/>
        <v>#DIV/0!</v>
      </c>
      <c r="BN36" s="1848" t="e">
        <f t="shared" ca="1" si="52"/>
        <v>#DIV/0!</v>
      </c>
      <c r="BO36" s="1848" t="e">
        <f t="shared" ca="1" si="52"/>
        <v>#DIV/0!</v>
      </c>
      <c r="BP36" s="1848" t="e">
        <f t="shared" ca="1" si="52"/>
        <v>#DIV/0!</v>
      </c>
      <c r="BQ36" s="1848" t="e">
        <f t="shared" ca="1" si="52"/>
        <v>#DIV/0!</v>
      </c>
      <c r="BR36" s="1848" t="e">
        <f t="shared" ca="1" si="52"/>
        <v>#DIV/0!</v>
      </c>
      <c r="BS36" s="1848" t="e">
        <f t="shared" ca="1" si="52"/>
        <v>#DIV/0!</v>
      </c>
      <c r="BT36" s="1848" t="e">
        <f t="shared" ref="BT36:CY36" ca="1" si="53">+BS41</f>
        <v>#DIV/0!</v>
      </c>
      <c r="BU36" s="1848" t="e">
        <f t="shared" ca="1" si="53"/>
        <v>#DIV/0!</v>
      </c>
      <c r="BV36" s="1848" t="e">
        <f t="shared" ca="1" si="53"/>
        <v>#DIV/0!</v>
      </c>
      <c r="BW36" s="1848" t="e">
        <f t="shared" ca="1" si="53"/>
        <v>#DIV/0!</v>
      </c>
      <c r="BX36" s="1848" t="e">
        <f t="shared" ca="1" si="53"/>
        <v>#DIV/0!</v>
      </c>
      <c r="BY36" s="1848" t="e">
        <f t="shared" ca="1" si="53"/>
        <v>#DIV/0!</v>
      </c>
      <c r="BZ36" s="1848" t="e">
        <f t="shared" ca="1" si="53"/>
        <v>#DIV/0!</v>
      </c>
      <c r="CA36" s="1848" t="e">
        <f t="shared" ca="1" si="53"/>
        <v>#DIV/0!</v>
      </c>
      <c r="CB36" s="1848" t="e">
        <f t="shared" ca="1" si="53"/>
        <v>#DIV/0!</v>
      </c>
      <c r="CC36" s="1848" t="e">
        <f t="shared" ca="1" si="53"/>
        <v>#DIV/0!</v>
      </c>
      <c r="CD36" s="1848" t="e">
        <f t="shared" ca="1" si="53"/>
        <v>#DIV/0!</v>
      </c>
      <c r="CE36" s="1848" t="e">
        <f t="shared" ca="1" si="53"/>
        <v>#DIV/0!</v>
      </c>
      <c r="CF36" s="1848" t="e">
        <f t="shared" ca="1" si="53"/>
        <v>#DIV/0!</v>
      </c>
      <c r="CG36" s="1848" t="e">
        <f t="shared" ca="1" si="53"/>
        <v>#DIV/0!</v>
      </c>
      <c r="CH36" s="1848" t="e">
        <f t="shared" ca="1" si="53"/>
        <v>#DIV/0!</v>
      </c>
      <c r="CI36" s="1848" t="e">
        <f t="shared" ca="1" si="53"/>
        <v>#DIV/0!</v>
      </c>
      <c r="CJ36" s="1848" t="e">
        <f t="shared" ca="1" si="53"/>
        <v>#DIV/0!</v>
      </c>
      <c r="CK36" s="1848" t="e">
        <f t="shared" ca="1" si="53"/>
        <v>#DIV/0!</v>
      </c>
      <c r="CL36" s="1848" t="e">
        <f t="shared" ca="1" si="53"/>
        <v>#DIV/0!</v>
      </c>
      <c r="CM36" s="1848" t="e">
        <f t="shared" ca="1" si="53"/>
        <v>#DIV/0!</v>
      </c>
      <c r="CN36" s="1848" t="e">
        <f t="shared" ca="1" si="53"/>
        <v>#DIV/0!</v>
      </c>
      <c r="CO36" s="1848" t="e">
        <f t="shared" ca="1" si="53"/>
        <v>#DIV/0!</v>
      </c>
      <c r="CP36" s="1848" t="e">
        <f t="shared" ca="1" si="53"/>
        <v>#DIV/0!</v>
      </c>
      <c r="CQ36" s="1848" t="e">
        <f t="shared" ca="1" si="53"/>
        <v>#DIV/0!</v>
      </c>
      <c r="CR36" s="1848" t="e">
        <f t="shared" ca="1" si="53"/>
        <v>#DIV/0!</v>
      </c>
      <c r="CS36" s="1848" t="e">
        <f t="shared" ca="1" si="53"/>
        <v>#DIV/0!</v>
      </c>
      <c r="CT36" s="1848" t="e">
        <f t="shared" ca="1" si="53"/>
        <v>#DIV/0!</v>
      </c>
      <c r="CU36" s="1848" t="e">
        <f t="shared" ca="1" si="53"/>
        <v>#DIV/0!</v>
      </c>
      <c r="CV36" s="1848" t="e">
        <f t="shared" ca="1" si="53"/>
        <v>#DIV/0!</v>
      </c>
      <c r="CW36" s="1848" t="e">
        <f t="shared" ca="1" si="53"/>
        <v>#DIV/0!</v>
      </c>
      <c r="CX36" s="1848" t="e">
        <f t="shared" ca="1" si="53"/>
        <v>#DIV/0!</v>
      </c>
      <c r="CY36" s="1848" t="e">
        <f t="shared" ca="1" si="53"/>
        <v>#DIV/0!</v>
      </c>
      <c r="CZ36" s="1848" t="e">
        <f t="shared" ref="CZ36:EJ36" ca="1" si="54">+CY41</f>
        <v>#DIV/0!</v>
      </c>
      <c r="DA36" s="1848" t="e">
        <f t="shared" ca="1" si="54"/>
        <v>#DIV/0!</v>
      </c>
      <c r="DB36" s="1848" t="e">
        <f t="shared" ca="1" si="54"/>
        <v>#DIV/0!</v>
      </c>
      <c r="DC36" s="1848" t="e">
        <f t="shared" ca="1" si="54"/>
        <v>#DIV/0!</v>
      </c>
      <c r="DD36" s="1848" t="e">
        <f t="shared" ca="1" si="54"/>
        <v>#DIV/0!</v>
      </c>
      <c r="DE36" s="1848" t="e">
        <f t="shared" ca="1" si="54"/>
        <v>#DIV/0!</v>
      </c>
      <c r="DF36" s="1848" t="e">
        <f t="shared" ca="1" si="54"/>
        <v>#DIV/0!</v>
      </c>
      <c r="DG36" s="1848" t="e">
        <f t="shared" ca="1" si="54"/>
        <v>#DIV/0!</v>
      </c>
      <c r="DH36" s="1848" t="e">
        <f t="shared" ca="1" si="54"/>
        <v>#DIV/0!</v>
      </c>
      <c r="DI36" s="1848" t="e">
        <f t="shared" ca="1" si="54"/>
        <v>#DIV/0!</v>
      </c>
      <c r="DJ36" s="1848" t="e">
        <f t="shared" ca="1" si="54"/>
        <v>#DIV/0!</v>
      </c>
      <c r="DK36" s="1848" t="e">
        <f t="shared" ca="1" si="54"/>
        <v>#DIV/0!</v>
      </c>
      <c r="DL36" s="1848" t="e">
        <f t="shared" ca="1" si="54"/>
        <v>#DIV/0!</v>
      </c>
      <c r="DM36" s="1848" t="e">
        <f t="shared" ca="1" si="54"/>
        <v>#DIV/0!</v>
      </c>
      <c r="DN36" s="1848" t="e">
        <f t="shared" ca="1" si="54"/>
        <v>#DIV/0!</v>
      </c>
      <c r="DO36" s="1848" t="e">
        <f t="shared" ca="1" si="54"/>
        <v>#DIV/0!</v>
      </c>
      <c r="DP36" s="1848" t="e">
        <f t="shared" ca="1" si="54"/>
        <v>#DIV/0!</v>
      </c>
      <c r="DQ36" s="1848" t="e">
        <f t="shared" ca="1" si="54"/>
        <v>#DIV/0!</v>
      </c>
      <c r="DR36" s="1848" t="e">
        <f t="shared" ca="1" si="54"/>
        <v>#DIV/0!</v>
      </c>
      <c r="DS36" s="1848" t="e">
        <f t="shared" ca="1" si="54"/>
        <v>#DIV/0!</v>
      </c>
      <c r="DT36" s="1848" t="e">
        <f t="shared" ca="1" si="54"/>
        <v>#DIV/0!</v>
      </c>
      <c r="DU36" s="1848" t="e">
        <f t="shared" ca="1" si="54"/>
        <v>#DIV/0!</v>
      </c>
      <c r="DV36" s="1848" t="e">
        <f t="shared" ca="1" si="54"/>
        <v>#DIV/0!</v>
      </c>
      <c r="DW36" s="1848" t="e">
        <f t="shared" ca="1" si="54"/>
        <v>#DIV/0!</v>
      </c>
      <c r="DX36" s="1848" t="e">
        <f t="shared" ca="1" si="54"/>
        <v>#DIV/0!</v>
      </c>
      <c r="DY36" s="1848" t="e">
        <f t="shared" ca="1" si="54"/>
        <v>#DIV/0!</v>
      </c>
      <c r="DZ36" s="1848" t="e">
        <f t="shared" ca="1" si="54"/>
        <v>#DIV/0!</v>
      </c>
      <c r="EA36" s="1848" t="e">
        <f t="shared" ca="1" si="54"/>
        <v>#DIV/0!</v>
      </c>
      <c r="EB36" s="1848" t="e">
        <f t="shared" ca="1" si="54"/>
        <v>#DIV/0!</v>
      </c>
      <c r="EC36" s="1848" t="e">
        <f t="shared" ca="1" si="54"/>
        <v>#DIV/0!</v>
      </c>
      <c r="ED36" s="1848" t="e">
        <f t="shared" ca="1" si="54"/>
        <v>#DIV/0!</v>
      </c>
      <c r="EE36" s="1848" t="e">
        <f t="shared" ca="1" si="54"/>
        <v>#DIV/0!</v>
      </c>
      <c r="EF36" s="1848" t="e">
        <f t="shared" ca="1" si="54"/>
        <v>#DIV/0!</v>
      </c>
      <c r="EG36" s="1848" t="e">
        <f t="shared" ca="1" si="54"/>
        <v>#DIV/0!</v>
      </c>
      <c r="EH36" s="1848" t="e">
        <f t="shared" ca="1" si="54"/>
        <v>#DIV/0!</v>
      </c>
      <c r="EI36" s="1848" t="e">
        <f t="shared" ca="1" si="54"/>
        <v>#DIV/0!</v>
      </c>
      <c r="EJ36" s="1848" t="e">
        <f t="shared" ca="1" si="54"/>
        <v>#DIV/0!</v>
      </c>
    </row>
    <row r="37" spans="2:140">
      <c r="B37" s="418" t="s">
        <v>1389</v>
      </c>
      <c r="E37" s="1841" t="e">
        <f ca="1">SUM(H37:EJ37)</f>
        <v>#DIV/0!</v>
      </c>
      <c r="H37" s="1795" t="e">
        <f t="shared" ref="H37:AM37" ca="1" si="55">+H24</f>
        <v>#DIV/0!</v>
      </c>
      <c r="I37" s="1795" t="e">
        <f t="shared" ca="1" si="55"/>
        <v>#DIV/0!</v>
      </c>
      <c r="J37" s="1795" t="e">
        <f t="shared" ca="1" si="55"/>
        <v>#DIV/0!</v>
      </c>
      <c r="K37" s="1795" t="e">
        <f t="shared" ca="1" si="55"/>
        <v>#DIV/0!</v>
      </c>
      <c r="L37" s="1795" t="e">
        <f t="shared" ca="1" si="55"/>
        <v>#DIV/0!</v>
      </c>
      <c r="M37" s="1795" t="e">
        <f t="shared" ca="1" si="55"/>
        <v>#DIV/0!</v>
      </c>
      <c r="N37" s="1795" t="e">
        <f t="shared" ca="1" si="55"/>
        <v>#DIV/0!</v>
      </c>
      <c r="O37" s="1795" t="e">
        <f t="shared" ca="1" si="55"/>
        <v>#DIV/0!</v>
      </c>
      <c r="P37" s="1795" t="e">
        <f t="shared" ca="1" si="55"/>
        <v>#DIV/0!</v>
      </c>
      <c r="Q37" s="1795" t="e">
        <f t="shared" ca="1" si="55"/>
        <v>#DIV/0!</v>
      </c>
      <c r="R37" s="1795" t="e">
        <f t="shared" ca="1" si="55"/>
        <v>#DIV/0!</v>
      </c>
      <c r="S37" s="1795" t="e">
        <f t="shared" ca="1" si="55"/>
        <v>#DIV/0!</v>
      </c>
      <c r="T37" s="1795" t="e">
        <f t="shared" ca="1" si="55"/>
        <v>#DIV/0!</v>
      </c>
      <c r="U37" s="1795" t="e">
        <f t="shared" ca="1" si="55"/>
        <v>#DIV/0!</v>
      </c>
      <c r="V37" s="1795" t="e">
        <f t="shared" ca="1" si="55"/>
        <v>#DIV/0!</v>
      </c>
      <c r="W37" s="1795" t="e">
        <f t="shared" ca="1" si="55"/>
        <v>#DIV/0!</v>
      </c>
      <c r="X37" s="1795" t="e">
        <f t="shared" ca="1" si="55"/>
        <v>#DIV/0!</v>
      </c>
      <c r="Y37" s="1795" t="e">
        <f t="shared" ca="1" si="55"/>
        <v>#DIV/0!</v>
      </c>
      <c r="Z37" s="1795" t="e">
        <f t="shared" ca="1" si="55"/>
        <v>#DIV/0!</v>
      </c>
      <c r="AA37" s="1795" t="e">
        <f t="shared" ca="1" si="55"/>
        <v>#DIV/0!</v>
      </c>
      <c r="AB37" s="1795" t="e">
        <f t="shared" ca="1" si="55"/>
        <v>#DIV/0!</v>
      </c>
      <c r="AC37" s="1795" t="e">
        <f t="shared" ca="1" si="55"/>
        <v>#DIV/0!</v>
      </c>
      <c r="AD37" s="1795" t="e">
        <f t="shared" ca="1" si="55"/>
        <v>#DIV/0!</v>
      </c>
      <c r="AE37" s="1795" t="e">
        <f t="shared" ca="1" si="55"/>
        <v>#DIV/0!</v>
      </c>
      <c r="AF37" s="1795" t="e">
        <f t="shared" ca="1" si="55"/>
        <v>#DIV/0!</v>
      </c>
      <c r="AG37" s="1795" t="e">
        <f t="shared" ca="1" si="55"/>
        <v>#DIV/0!</v>
      </c>
      <c r="AH37" s="1795" t="e">
        <f t="shared" ca="1" si="55"/>
        <v>#DIV/0!</v>
      </c>
      <c r="AI37" s="1795" t="e">
        <f t="shared" ca="1" si="55"/>
        <v>#DIV/0!</v>
      </c>
      <c r="AJ37" s="1795" t="e">
        <f t="shared" ca="1" si="55"/>
        <v>#DIV/0!</v>
      </c>
      <c r="AK37" s="1795" t="e">
        <f t="shared" ca="1" si="55"/>
        <v>#DIV/0!</v>
      </c>
      <c r="AL37" s="1795" t="e">
        <f t="shared" ca="1" si="55"/>
        <v>#DIV/0!</v>
      </c>
      <c r="AM37" s="1795" t="e">
        <f t="shared" ca="1" si="55"/>
        <v>#DIV/0!</v>
      </c>
      <c r="AN37" s="1795" t="e">
        <f t="shared" ref="AN37:BS37" ca="1" si="56">+AN24</f>
        <v>#DIV/0!</v>
      </c>
      <c r="AO37" s="1795" t="e">
        <f t="shared" ca="1" si="56"/>
        <v>#DIV/0!</v>
      </c>
      <c r="AP37" s="1795" t="e">
        <f t="shared" ca="1" si="56"/>
        <v>#DIV/0!</v>
      </c>
      <c r="AQ37" s="1795" t="e">
        <f t="shared" ca="1" si="56"/>
        <v>#DIV/0!</v>
      </c>
      <c r="AR37" s="1795" t="e">
        <f t="shared" ca="1" si="56"/>
        <v>#DIV/0!</v>
      </c>
      <c r="AS37" s="1795" t="e">
        <f t="shared" ca="1" si="56"/>
        <v>#DIV/0!</v>
      </c>
      <c r="AT37" s="1795" t="e">
        <f t="shared" ca="1" si="56"/>
        <v>#DIV/0!</v>
      </c>
      <c r="AU37" s="1795" t="e">
        <f t="shared" ca="1" si="56"/>
        <v>#DIV/0!</v>
      </c>
      <c r="AV37" s="1795" t="e">
        <f t="shared" ca="1" si="56"/>
        <v>#DIV/0!</v>
      </c>
      <c r="AW37" s="1795" t="e">
        <f t="shared" ca="1" si="56"/>
        <v>#DIV/0!</v>
      </c>
      <c r="AX37" s="1795" t="e">
        <f t="shared" ca="1" si="56"/>
        <v>#DIV/0!</v>
      </c>
      <c r="AY37" s="1795" t="e">
        <f t="shared" ca="1" si="56"/>
        <v>#DIV/0!</v>
      </c>
      <c r="AZ37" s="1795" t="e">
        <f t="shared" ca="1" si="56"/>
        <v>#DIV/0!</v>
      </c>
      <c r="BA37" s="1795" t="e">
        <f t="shared" ca="1" si="56"/>
        <v>#DIV/0!</v>
      </c>
      <c r="BB37" s="1795" t="e">
        <f t="shared" ca="1" si="56"/>
        <v>#DIV/0!</v>
      </c>
      <c r="BC37" s="1795" t="e">
        <f t="shared" ca="1" si="56"/>
        <v>#DIV/0!</v>
      </c>
      <c r="BD37" s="1795" t="e">
        <f t="shared" ca="1" si="56"/>
        <v>#DIV/0!</v>
      </c>
      <c r="BE37" s="1795">
        <f t="shared" ca="1" si="56"/>
        <v>0</v>
      </c>
      <c r="BF37" s="1795">
        <f t="shared" ca="1" si="56"/>
        <v>0</v>
      </c>
      <c r="BG37" s="1795">
        <f t="shared" ca="1" si="56"/>
        <v>0</v>
      </c>
      <c r="BH37" s="1795">
        <f t="shared" ca="1" si="56"/>
        <v>0</v>
      </c>
      <c r="BI37" s="1795">
        <f t="shared" ca="1" si="56"/>
        <v>0</v>
      </c>
      <c r="BJ37" s="1795">
        <f t="shared" ca="1" si="56"/>
        <v>0</v>
      </c>
      <c r="BK37" s="1795">
        <f t="shared" ca="1" si="56"/>
        <v>0</v>
      </c>
      <c r="BL37" s="1795">
        <f t="shared" ca="1" si="56"/>
        <v>0</v>
      </c>
      <c r="BM37" s="1795">
        <f t="shared" ca="1" si="56"/>
        <v>0</v>
      </c>
      <c r="BN37" s="1795">
        <f t="shared" ca="1" si="56"/>
        <v>0</v>
      </c>
      <c r="BO37" s="1795">
        <f t="shared" ca="1" si="56"/>
        <v>0</v>
      </c>
      <c r="BP37" s="1795">
        <f t="shared" ca="1" si="56"/>
        <v>0</v>
      </c>
      <c r="BQ37" s="1795">
        <f t="shared" ca="1" si="56"/>
        <v>0</v>
      </c>
      <c r="BR37" s="1795">
        <f t="shared" ca="1" si="56"/>
        <v>0</v>
      </c>
      <c r="BS37" s="1795">
        <f t="shared" ca="1" si="56"/>
        <v>0</v>
      </c>
      <c r="BT37" s="1795">
        <f t="shared" ref="BT37:CY37" ca="1" si="57">+BT24</f>
        <v>0</v>
      </c>
      <c r="BU37" s="1795">
        <f t="shared" ca="1" si="57"/>
        <v>0</v>
      </c>
      <c r="BV37" s="1795">
        <f t="shared" ca="1" si="57"/>
        <v>0</v>
      </c>
      <c r="BW37" s="1795">
        <f t="shared" ca="1" si="57"/>
        <v>0</v>
      </c>
      <c r="BX37" s="1795">
        <f t="shared" ca="1" si="57"/>
        <v>0</v>
      </c>
      <c r="BY37" s="1795">
        <f t="shared" ca="1" si="57"/>
        <v>0</v>
      </c>
      <c r="BZ37" s="1795">
        <f t="shared" ca="1" si="57"/>
        <v>0</v>
      </c>
      <c r="CA37" s="1795">
        <f t="shared" ca="1" si="57"/>
        <v>0</v>
      </c>
      <c r="CB37" s="1795">
        <f t="shared" ca="1" si="57"/>
        <v>0</v>
      </c>
      <c r="CC37" s="1795">
        <f t="shared" ca="1" si="57"/>
        <v>0</v>
      </c>
      <c r="CD37" s="1795">
        <f t="shared" ca="1" si="57"/>
        <v>0</v>
      </c>
      <c r="CE37" s="1795">
        <f t="shared" ca="1" si="57"/>
        <v>0</v>
      </c>
      <c r="CF37" s="1795">
        <f t="shared" ca="1" si="57"/>
        <v>0</v>
      </c>
      <c r="CG37" s="1795">
        <f t="shared" ca="1" si="57"/>
        <v>0</v>
      </c>
      <c r="CH37" s="1795">
        <f t="shared" ca="1" si="57"/>
        <v>0</v>
      </c>
      <c r="CI37" s="1795">
        <f t="shared" ca="1" si="57"/>
        <v>0</v>
      </c>
      <c r="CJ37" s="1795">
        <f t="shared" ca="1" si="57"/>
        <v>0</v>
      </c>
      <c r="CK37" s="1795">
        <f t="shared" ca="1" si="57"/>
        <v>0</v>
      </c>
      <c r="CL37" s="1795">
        <f t="shared" ca="1" si="57"/>
        <v>0</v>
      </c>
      <c r="CM37" s="1795">
        <f t="shared" ca="1" si="57"/>
        <v>0</v>
      </c>
      <c r="CN37" s="1795">
        <f t="shared" ca="1" si="57"/>
        <v>0</v>
      </c>
      <c r="CO37" s="1795">
        <f t="shared" ca="1" si="57"/>
        <v>0</v>
      </c>
      <c r="CP37" s="1795">
        <f t="shared" ca="1" si="57"/>
        <v>0</v>
      </c>
      <c r="CQ37" s="1795">
        <f t="shared" ca="1" si="57"/>
        <v>0</v>
      </c>
      <c r="CR37" s="1795">
        <f t="shared" ca="1" si="57"/>
        <v>0</v>
      </c>
      <c r="CS37" s="1795">
        <f t="shared" ca="1" si="57"/>
        <v>0</v>
      </c>
      <c r="CT37" s="1795">
        <f t="shared" ca="1" si="57"/>
        <v>0</v>
      </c>
      <c r="CU37" s="1795">
        <f t="shared" ca="1" si="57"/>
        <v>0</v>
      </c>
      <c r="CV37" s="1795">
        <f t="shared" ca="1" si="57"/>
        <v>0</v>
      </c>
      <c r="CW37" s="1795">
        <f t="shared" ca="1" si="57"/>
        <v>0</v>
      </c>
      <c r="CX37" s="1795">
        <f t="shared" ca="1" si="57"/>
        <v>0</v>
      </c>
      <c r="CY37" s="1795">
        <f t="shared" ca="1" si="57"/>
        <v>0</v>
      </c>
      <c r="CZ37" s="1795">
        <f t="shared" ref="CZ37:EJ37" ca="1" si="58">+CZ24</f>
        <v>0</v>
      </c>
      <c r="DA37" s="1795">
        <f t="shared" ca="1" si="58"/>
        <v>0</v>
      </c>
      <c r="DB37" s="1795">
        <f t="shared" ca="1" si="58"/>
        <v>0</v>
      </c>
      <c r="DC37" s="1795">
        <f t="shared" ca="1" si="58"/>
        <v>0</v>
      </c>
      <c r="DD37" s="1795">
        <f t="shared" ca="1" si="58"/>
        <v>0</v>
      </c>
      <c r="DE37" s="1795">
        <f t="shared" ca="1" si="58"/>
        <v>0</v>
      </c>
      <c r="DF37" s="1795">
        <f t="shared" ca="1" si="58"/>
        <v>0</v>
      </c>
      <c r="DG37" s="1795">
        <f t="shared" ca="1" si="58"/>
        <v>0</v>
      </c>
      <c r="DH37" s="1795">
        <f t="shared" ca="1" si="58"/>
        <v>0</v>
      </c>
      <c r="DI37" s="1795">
        <f t="shared" ca="1" si="58"/>
        <v>0</v>
      </c>
      <c r="DJ37" s="1795">
        <f t="shared" ca="1" si="58"/>
        <v>0</v>
      </c>
      <c r="DK37" s="1795">
        <f t="shared" ca="1" si="58"/>
        <v>0</v>
      </c>
      <c r="DL37" s="1795">
        <f t="shared" ca="1" si="58"/>
        <v>0</v>
      </c>
      <c r="DM37" s="1795">
        <f t="shared" ca="1" si="58"/>
        <v>0</v>
      </c>
      <c r="DN37" s="1795">
        <f t="shared" ca="1" si="58"/>
        <v>0</v>
      </c>
      <c r="DO37" s="1795">
        <f t="shared" ca="1" si="58"/>
        <v>0</v>
      </c>
      <c r="DP37" s="1795">
        <f t="shared" ca="1" si="58"/>
        <v>0</v>
      </c>
      <c r="DQ37" s="1795">
        <f t="shared" ca="1" si="58"/>
        <v>0</v>
      </c>
      <c r="DR37" s="1795">
        <f t="shared" ca="1" si="58"/>
        <v>0</v>
      </c>
      <c r="DS37" s="1795">
        <f t="shared" ca="1" si="58"/>
        <v>0</v>
      </c>
      <c r="DT37" s="1795">
        <f t="shared" ca="1" si="58"/>
        <v>0</v>
      </c>
      <c r="DU37" s="1795">
        <f t="shared" ca="1" si="58"/>
        <v>0</v>
      </c>
      <c r="DV37" s="1795">
        <f t="shared" ca="1" si="58"/>
        <v>0</v>
      </c>
      <c r="DW37" s="1795">
        <f t="shared" ca="1" si="58"/>
        <v>0</v>
      </c>
      <c r="DX37" s="1795">
        <f t="shared" ca="1" si="58"/>
        <v>0</v>
      </c>
      <c r="DY37" s="1795">
        <f t="shared" ca="1" si="58"/>
        <v>0</v>
      </c>
      <c r="DZ37" s="1795">
        <f t="shared" ca="1" si="58"/>
        <v>0</v>
      </c>
      <c r="EA37" s="1795">
        <f t="shared" ca="1" si="58"/>
        <v>0</v>
      </c>
      <c r="EB37" s="1795">
        <f t="shared" ca="1" si="58"/>
        <v>0</v>
      </c>
      <c r="EC37" s="1795">
        <f t="shared" ca="1" si="58"/>
        <v>0</v>
      </c>
      <c r="ED37" s="1795">
        <f t="shared" ca="1" si="58"/>
        <v>0</v>
      </c>
      <c r="EE37" s="1795">
        <f t="shared" ca="1" si="58"/>
        <v>0</v>
      </c>
      <c r="EF37" s="1795">
        <f t="shared" ca="1" si="58"/>
        <v>0</v>
      </c>
      <c r="EG37" s="1795">
        <f t="shared" ca="1" si="58"/>
        <v>0</v>
      </c>
      <c r="EH37" s="1795">
        <f t="shared" ca="1" si="58"/>
        <v>0</v>
      </c>
      <c r="EI37" s="1795">
        <f t="shared" ca="1" si="58"/>
        <v>0</v>
      </c>
      <c r="EJ37" s="1795">
        <f t="shared" ca="1" si="58"/>
        <v>0</v>
      </c>
    </row>
    <row r="38" spans="2:140">
      <c r="B38" s="418" t="s">
        <v>1390</v>
      </c>
      <c r="E38" s="1841" t="e">
        <f ca="1">SUM(H38:EJ38)</f>
        <v>#DIV/0!</v>
      </c>
      <c r="H38" s="1795">
        <f t="shared" ref="H38:AM38" si="59">+H$36*((1+$D$35)^(1/12)-1)</f>
        <v>0</v>
      </c>
      <c r="I38" s="1795" t="e">
        <f t="shared" ca="1" si="59"/>
        <v>#DIV/0!</v>
      </c>
      <c r="J38" s="1795" t="e">
        <f t="shared" ca="1" si="59"/>
        <v>#DIV/0!</v>
      </c>
      <c r="K38" s="1795" t="e">
        <f t="shared" ca="1" si="59"/>
        <v>#DIV/0!</v>
      </c>
      <c r="L38" s="1795" t="e">
        <f t="shared" ca="1" si="59"/>
        <v>#DIV/0!</v>
      </c>
      <c r="M38" s="1795" t="e">
        <f t="shared" ca="1" si="59"/>
        <v>#DIV/0!</v>
      </c>
      <c r="N38" s="1795" t="e">
        <f t="shared" ca="1" si="59"/>
        <v>#DIV/0!</v>
      </c>
      <c r="O38" s="1795" t="e">
        <f t="shared" ca="1" si="59"/>
        <v>#DIV/0!</v>
      </c>
      <c r="P38" s="1795" t="e">
        <f t="shared" ca="1" si="59"/>
        <v>#DIV/0!</v>
      </c>
      <c r="Q38" s="1795" t="e">
        <f t="shared" ca="1" si="59"/>
        <v>#DIV/0!</v>
      </c>
      <c r="R38" s="1795" t="e">
        <f t="shared" ca="1" si="59"/>
        <v>#DIV/0!</v>
      </c>
      <c r="S38" s="1795" t="e">
        <f t="shared" ca="1" si="59"/>
        <v>#DIV/0!</v>
      </c>
      <c r="T38" s="1795" t="e">
        <f t="shared" ca="1" si="59"/>
        <v>#DIV/0!</v>
      </c>
      <c r="U38" s="1795" t="e">
        <f t="shared" ca="1" si="59"/>
        <v>#DIV/0!</v>
      </c>
      <c r="V38" s="1795" t="e">
        <f t="shared" ca="1" si="59"/>
        <v>#DIV/0!</v>
      </c>
      <c r="W38" s="1795" t="e">
        <f t="shared" ca="1" si="59"/>
        <v>#DIV/0!</v>
      </c>
      <c r="X38" s="1795" t="e">
        <f t="shared" ca="1" si="59"/>
        <v>#DIV/0!</v>
      </c>
      <c r="Y38" s="1795" t="e">
        <f t="shared" ca="1" si="59"/>
        <v>#DIV/0!</v>
      </c>
      <c r="Z38" s="1795" t="e">
        <f t="shared" ca="1" si="59"/>
        <v>#DIV/0!</v>
      </c>
      <c r="AA38" s="1795" t="e">
        <f t="shared" ca="1" si="59"/>
        <v>#DIV/0!</v>
      </c>
      <c r="AB38" s="1795" t="e">
        <f t="shared" ca="1" si="59"/>
        <v>#DIV/0!</v>
      </c>
      <c r="AC38" s="1795" t="e">
        <f t="shared" ca="1" si="59"/>
        <v>#DIV/0!</v>
      </c>
      <c r="AD38" s="1795" t="e">
        <f t="shared" ca="1" si="59"/>
        <v>#DIV/0!</v>
      </c>
      <c r="AE38" s="1795" t="e">
        <f t="shared" ca="1" si="59"/>
        <v>#DIV/0!</v>
      </c>
      <c r="AF38" s="1795" t="e">
        <f t="shared" ca="1" si="59"/>
        <v>#DIV/0!</v>
      </c>
      <c r="AG38" s="1795" t="e">
        <f t="shared" ca="1" si="59"/>
        <v>#DIV/0!</v>
      </c>
      <c r="AH38" s="1795" t="e">
        <f t="shared" ca="1" si="59"/>
        <v>#DIV/0!</v>
      </c>
      <c r="AI38" s="1795" t="e">
        <f t="shared" ca="1" si="59"/>
        <v>#DIV/0!</v>
      </c>
      <c r="AJ38" s="1795" t="e">
        <f t="shared" ca="1" si="59"/>
        <v>#DIV/0!</v>
      </c>
      <c r="AK38" s="1795" t="e">
        <f t="shared" ca="1" si="59"/>
        <v>#DIV/0!</v>
      </c>
      <c r="AL38" s="1795" t="e">
        <f t="shared" ca="1" si="59"/>
        <v>#DIV/0!</v>
      </c>
      <c r="AM38" s="1795" t="e">
        <f t="shared" ca="1" si="59"/>
        <v>#DIV/0!</v>
      </c>
      <c r="AN38" s="1795" t="e">
        <f t="shared" ref="AN38:BS38" ca="1" si="60">+AN$36*((1+$D$35)^(1/12)-1)</f>
        <v>#DIV/0!</v>
      </c>
      <c r="AO38" s="1795" t="e">
        <f t="shared" ca="1" si="60"/>
        <v>#DIV/0!</v>
      </c>
      <c r="AP38" s="1795" t="e">
        <f t="shared" ca="1" si="60"/>
        <v>#DIV/0!</v>
      </c>
      <c r="AQ38" s="1795" t="e">
        <f t="shared" ca="1" si="60"/>
        <v>#DIV/0!</v>
      </c>
      <c r="AR38" s="1795" t="e">
        <f t="shared" ca="1" si="60"/>
        <v>#DIV/0!</v>
      </c>
      <c r="AS38" s="1795" t="e">
        <f t="shared" ca="1" si="60"/>
        <v>#DIV/0!</v>
      </c>
      <c r="AT38" s="1795" t="e">
        <f t="shared" ca="1" si="60"/>
        <v>#DIV/0!</v>
      </c>
      <c r="AU38" s="1795" t="e">
        <f t="shared" ca="1" si="60"/>
        <v>#DIV/0!</v>
      </c>
      <c r="AV38" s="1795" t="e">
        <f t="shared" ca="1" si="60"/>
        <v>#DIV/0!</v>
      </c>
      <c r="AW38" s="1795" t="e">
        <f t="shared" ca="1" si="60"/>
        <v>#DIV/0!</v>
      </c>
      <c r="AX38" s="1795" t="e">
        <f t="shared" ca="1" si="60"/>
        <v>#DIV/0!</v>
      </c>
      <c r="AY38" s="1795" t="e">
        <f t="shared" ca="1" si="60"/>
        <v>#DIV/0!</v>
      </c>
      <c r="AZ38" s="1795" t="e">
        <f t="shared" ca="1" si="60"/>
        <v>#DIV/0!</v>
      </c>
      <c r="BA38" s="1795" t="e">
        <f t="shared" ca="1" si="60"/>
        <v>#DIV/0!</v>
      </c>
      <c r="BB38" s="1795" t="e">
        <f t="shared" ca="1" si="60"/>
        <v>#DIV/0!</v>
      </c>
      <c r="BC38" s="1795" t="e">
        <f t="shared" ca="1" si="60"/>
        <v>#DIV/0!</v>
      </c>
      <c r="BD38" s="1795" t="e">
        <f t="shared" ca="1" si="60"/>
        <v>#DIV/0!</v>
      </c>
      <c r="BE38" s="1795" t="e">
        <f t="shared" ca="1" si="60"/>
        <v>#DIV/0!</v>
      </c>
      <c r="BF38" s="1795" t="e">
        <f t="shared" ca="1" si="60"/>
        <v>#DIV/0!</v>
      </c>
      <c r="BG38" s="1795" t="e">
        <f t="shared" ca="1" si="60"/>
        <v>#DIV/0!</v>
      </c>
      <c r="BH38" s="1795" t="e">
        <f t="shared" ca="1" si="60"/>
        <v>#DIV/0!</v>
      </c>
      <c r="BI38" s="1795" t="e">
        <f t="shared" ca="1" si="60"/>
        <v>#DIV/0!</v>
      </c>
      <c r="BJ38" s="1795" t="e">
        <f t="shared" ca="1" si="60"/>
        <v>#DIV/0!</v>
      </c>
      <c r="BK38" s="1795" t="e">
        <f t="shared" ca="1" si="60"/>
        <v>#DIV/0!</v>
      </c>
      <c r="BL38" s="1795" t="e">
        <f t="shared" ca="1" si="60"/>
        <v>#DIV/0!</v>
      </c>
      <c r="BM38" s="1795" t="e">
        <f t="shared" ca="1" si="60"/>
        <v>#DIV/0!</v>
      </c>
      <c r="BN38" s="1795" t="e">
        <f t="shared" ca="1" si="60"/>
        <v>#DIV/0!</v>
      </c>
      <c r="BO38" s="1795" t="e">
        <f t="shared" ca="1" si="60"/>
        <v>#DIV/0!</v>
      </c>
      <c r="BP38" s="1795" t="e">
        <f t="shared" ca="1" si="60"/>
        <v>#DIV/0!</v>
      </c>
      <c r="BQ38" s="1795" t="e">
        <f t="shared" ca="1" si="60"/>
        <v>#DIV/0!</v>
      </c>
      <c r="BR38" s="1795" t="e">
        <f t="shared" ca="1" si="60"/>
        <v>#DIV/0!</v>
      </c>
      <c r="BS38" s="1795" t="e">
        <f t="shared" ca="1" si="60"/>
        <v>#DIV/0!</v>
      </c>
      <c r="BT38" s="1795" t="e">
        <f t="shared" ref="BT38:CY38" ca="1" si="61">+BT$36*((1+$D$35)^(1/12)-1)</f>
        <v>#DIV/0!</v>
      </c>
      <c r="BU38" s="1795" t="e">
        <f t="shared" ca="1" si="61"/>
        <v>#DIV/0!</v>
      </c>
      <c r="BV38" s="1795" t="e">
        <f t="shared" ca="1" si="61"/>
        <v>#DIV/0!</v>
      </c>
      <c r="BW38" s="1795" t="e">
        <f t="shared" ca="1" si="61"/>
        <v>#DIV/0!</v>
      </c>
      <c r="BX38" s="1795" t="e">
        <f t="shared" ca="1" si="61"/>
        <v>#DIV/0!</v>
      </c>
      <c r="BY38" s="1795" t="e">
        <f t="shared" ca="1" si="61"/>
        <v>#DIV/0!</v>
      </c>
      <c r="BZ38" s="1795" t="e">
        <f t="shared" ca="1" si="61"/>
        <v>#DIV/0!</v>
      </c>
      <c r="CA38" s="1795" t="e">
        <f t="shared" ca="1" si="61"/>
        <v>#DIV/0!</v>
      </c>
      <c r="CB38" s="1795" t="e">
        <f t="shared" ca="1" si="61"/>
        <v>#DIV/0!</v>
      </c>
      <c r="CC38" s="1795" t="e">
        <f t="shared" ca="1" si="61"/>
        <v>#DIV/0!</v>
      </c>
      <c r="CD38" s="1795" t="e">
        <f t="shared" ca="1" si="61"/>
        <v>#DIV/0!</v>
      </c>
      <c r="CE38" s="1795" t="e">
        <f t="shared" ca="1" si="61"/>
        <v>#DIV/0!</v>
      </c>
      <c r="CF38" s="1795" t="e">
        <f t="shared" ca="1" si="61"/>
        <v>#DIV/0!</v>
      </c>
      <c r="CG38" s="1795" t="e">
        <f t="shared" ca="1" si="61"/>
        <v>#DIV/0!</v>
      </c>
      <c r="CH38" s="1795" t="e">
        <f t="shared" ca="1" si="61"/>
        <v>#DIV/0!</v>
      </c>
      <c r="CI38" s="1795" t="e">
        <f t="shared" ca="1" si="61"/>
        <v>#DIV/0!</v>
      </c>
      <c r="CJ38" s="1795" t="e">
        <f t="shared" ca="1" si="61"/>
        <v>#DIV/0!</v>
      </c>
      <c r="CK38" s="1795" t="e">
        <f t="shared" ca="1" si="61"/>
        <v>#DIV/0!</v>
      </c>
      <c r="CL38" s="1795" t="e">
        <f t="shared" ca="1" si="61"/>
        <v>#DIV/0!</v>
      </c>
      <c r="CM38" s="1795" t="e">
        <f t="shared" ca="1" si="61"/>
        <v>#DIV/0!</v>
      </c>
      <c r="CN38" s="1795" t="e">
        <f t="shared" ca="1" si="61"/>
        <v>#DIV/0!</v>
      </c>
      <c r="CO38" s="1795" t="e">
        <f t="shared" ca="1" si="61"/>
        <v>#DIV/0!</v>
      </c>
      <c r="CP38" s="1795" t="e">
        <f t="shared" ca="1" si="61"/>
        <v>#DIV/0!</v>
      </c>
      <c r="CQ38" s="1795" t="e">
        <f t="shared" ca="1" si="61"/>
        <v>#DIV/0!</v>
      </c>
      <c r="CR38" s="1795" t="e">
        <f t="shared" ca="1" si="61"/>
        <v>#DIV/0!</v>
      </c>
      <c r="CS38" s="1795" t="e">
        <f t="shared" ca="1" si="61"/>
        <v>#DIV/0!</v>
      </c>
      <c r="CT38" s="1795" t="e">
        <f t="shared" ca="1" si="61"/>
        <v>#DIV/0!</v>
      </c>
      <c r="CU38" s="1795" t="e">
        <f t="shared" ca="1" si="61"/>
        <v>#DIV/0!</v>
      </c>
      <c r="CV38" s="1795" t="e">
        <f t="shared" ca="1" si="61"/>
        <v>#DIV/0!</v>
      </c>
      <c r="CW38" s="1795" t="e">
        <f t="shared" ca="1" si="61"/>
        <v>#DIV/0!</v>
      </c>
      <c r="CX38" s="1795" t="e">
        <f t="shared" ca="1" si="61"/>
        <v>#DIV/0!</v>
      </c>
      <c r="CY38" s="1795" t="e">
        <f t="shared" ca="1" si="61"/>
        <v>#DIV/0!</v>
      </c>
      <c r="CZ38" s="1795" t="e">
        <f t="shared" ref="CZ38:EJ38" ca="1" si="62">+CZ$36*((1+$D$35)^(1/12)-1)</f>
        <v>#DIV/0!</v>
      </c>
      <c r="DA38" s="1795" t="e">
        <f t="shared" ca="1" si="62"/>
        <v>#DIV/0!</v>
      </c>
      <c r="DB38" s="1795" t="e">
        <f t="shared" ca="1" si="62"/>
        <v>#DIV/0!</v>
      </c>
      <c r="DC38" s="1795" t="e">
        <f t="shared" ca="1" si="62"/>
        <v>#DIV/0!</v>
      </c>
      <c r="DD38" s="1795" t="e">
        <f t="shared" ca="1" si="62"/>
        <v>#DIV/0!</v>
      </c>
      <c r="DE38" s="1795" t="e">
        <f t="shared" ca="1" si="62"/>
        <v>#DIV/0!</v>
      </c>
      <c r="DF38" s="1795" t="e">
        <f t="shared" ca="1" si="62"/>
        <v>#DIV/0!</v>
      </c>
      <c r="DG38" s="1795" t="e">
        <f t="shared" ca="1" si="62"/>
        <v>#DIV/0!</v>
      </c>
      <c r="DH38" s="1795" t="e">
        <f t="shared" ca="1" si="62"/>
        <v>#DIV/0!</v>
      </c>
      <c r="DI38" s="1795" t="e">
        <f t="shared" ca="1" si="62"/>
        <v>#DIV/0!</v>
      </c>
      <c r="DJ38" s="1795" t="e">
        <f t="shared" ca="1" si="62"/>
        <v>#DIV/0!</v>
      </c>
      <c r="DK38" s="1795" t="e">
        <f t="shared" ca="1" si="62"/>
        <v>#DIV/0!</v>
      </c>
      <c r="DL38" s="1795" t="e">
        <f t="shared" ca="1" si="62"/>
        <v>#DIV/0!</v>
      </c>
      <c r="DM38" s="1795" t="e">
        <f t="shared" ca="1" si="62"/>
        <v>#DIV/0!</v>
      </c>
      <c r="DN38" s="1795" t="e">
        <f t="shared" ca="1" si="62"/>
        <v>#DIV/0!</v>
      </c>
      <c r="DO38" s="1795" t="e">
        <f t="shared" ca="1" si="62"/>
        <v>#DIV/0!</v>
      </c>
      <c r="DP38" s="1795" t="e">
        <f t="shared" ca="1" si="62"/>
        <v>#DIV/0!</v>
      </c>
      <c r="DQ38" s="1795" t="e">
        <f t="shared" ca="1" si="62"/>
        <v>#DIV/0!</v>
      </c>
      <c r="DR38" s="1795" t="e">
        <f t="shared" ca="1" si="62"/>
        <v>#DIV/0!</v>
      </c>
      <c r="DS38" s="1795" t="e">
        <f t="shared" ca="1" si="62"/>
        <v>#DIV/0!</v>
      </c>
      <c r="DT38" s="1795" t="e">
        <f t="shared" ca="1" si="62"/>
        <v>#DIV/0!</v>
      </c>
      <c r="DU38" s="1795" t="e">
        <f t="shared" ca="1" si="62"/>
        <v>#DIV/0!</v>
      </c>
      <c r="DV38" s="1795" t="e">
        <f t="shared" ca="1" si="62"/>
        <v>#DIV/0!</v>
      </c>
      <c r="DW38" s="1795" t="e">
        <f t="shared" ca="1" si="62"/>
        <v>#DIV/0!</v>
      </c>
      <c r="DX38" s="1795" t="e">
        <f t="shared" ca="1" si="62"/>
        <v>#DIV/0!</v>
      </c>
      <c r="DY38" s="1795" t="e">
        <f t="shared" ca="1" si="62"/>
        <v>#DIV/0!</v>
      </c>
      <c r="DZ38" s="1795" t="e">
        <f t="shared" ca="1" si="62"/>
        <v>#DIV/0!</v>
      </c>
      <c r="EA38" s="1795" t="e">
        <f t="shared" ca="1" si="62"/>
        <v>#DIV/0!</v>
      </c>
      <c r="EB38" s="1795" t="e">
        <f t="shared" ca="1" si="62"/>
        <v>#DIV/0!</v>
      </c>
      <c r="EC38" s="1795" t="e">
        <f t="shared" ca="1" si="62"/>
        <v>#DIV/0!</v>
      </c>
      <c r="ED38" s="1795" t="e">
        <f t="shared" ca="1" si="62"/>
        <v>#DIV/0!</v>
      </c>
      <c r="EE38" s="1795" t="e">
        <f t="shared" ca="1" si="62"/>
        <v>#DIV/0!</v>
      </c>
      <c r="EF38" s="1795" t="e">
        <f t="shared" ca="1" si="62"/>
        <v>#DIV/0!</v>
      </c>
      <c r="EG38" s="1795" t="e">
        <f t="shared" ca="1" si="62"/>
        <v>#DIV/0!</v>
      </c>
      <c r="EH38" s="1795" t="e">
        <f t="shared" ca="1" si="62"/>
        <v>#DIV/0!</v>
      </c>
      <c r="EI38" s="1795" t="e">
        <f t="shared" ca="1" si="62"/>
        <v>#DIV/0!</v>
      </c>
      <c r="EJ38" s="1795" t="e">
        <f t="shared" ca="1" si="62"/>
        <v>#DIV/0!</v>
      </c>
    </row>
    <row r="39" spans="2:140">
      <c r="B39" s="418" t="s">
        <v>1391</v>
      </c>
      <c r="E39" s="1841" t="e">
        <f ca="1">SUM(H39:EJ39)</f>
        <v>#DIV/0!</v>
      </c>
      <c r="H39" s="1795" t="e">
        <f t="shared" ref="H39:AM39" ca="1" si="63">H$26</f>
        <v>#DIV/0!</v>
      </c>
      <c r="I39" s="1795" t="e">
        <f t="shared" ca="1" si="63"/>
        <v>#DIV/0!</v>
      </c>
      <c r="J39" s="1795" t="e">
        <f t="shared" ca="1" si="63"/>
        <v>#DIV/0!</v>
      </c>
      <c r="K39" s="1795" t="e">
        <f t="shared" ca="1" si="63"/>
        <v>#DIV/0!</v>
      </c>
      <c r="L39" s="1795" t="e">
        <f t="shared" ca="1" si="63"/>
        <v>#DIV/0!</v>
      </c>
      <c r="M39" s="1795" t="e">
        <f t="shared" ca="1" si="63"/>
        <v>#DIV/0!</v>
      </c>
      <c r="N39" s="1795" t="e">
        <f t="shared" ca="1" si="63"/>
        <v>#DIV/0!</v>
      </c>
      <c r="O39" s="1795" t="e">
        <f t="shared" ca="1" si="63"/>
        <v>#DIV/0!</v>
      </c>
      <c r="P39" s="1795" t="e">
        <f t="shared" ca="1" si="63"/>
        <v>#DIV/0!</v>
      </c>
      <c r="Q39" s="1795" t="e">
        <f t="shared" ca="1" si="63"/>
        <v>#DIV/0!</v>
      </c>
      <c r="R39" s="1795" t="e">
        <f t="shared" ca="1" si="63"/>
        <v>#DIV/0!</v>
      </c>
      <c r="S39" s="1795" t="e">
        <f t="shared" ca="1" si="63"/>
        <v>#DIV/0!</v>
      </c>
      <c r="T39" s="1795" t="e">
        <f t="shared" ca="1" si="63"/>
        <v>#DIV/0!</v>
      </c>
      <c r="U39" s="1795" t="e">
        <f t="shared" ca="1" si="63"/>
        <v>#DIV/0!</v>
      </c>
      <c r="V39" s="1795" t="e">
        <f t="shared" ca="1" si="63"/>
        <v>#DIV/0!</v>
      </c>
      <c r="W39" s="1795" t="e">
        <f t="shared" ca="1" si="63"/>
        <v>#DIV/0!</v>
      </c>
      <c r="X39" s="1795" t="e">
        <f t="shared" ca="1" si="63"/>
        <v>#DIV/0!</v>
      </c>
      <c r="Y39" s="1795" t="e">
        <f t="shared" ca="1" si="63"/>
        <v>#DIV/0!</v>
      </c>
      <c r="Z39" s="1795" t="e">
        <f t="shared" ca="1" si="63"/>
        <v>#DIV/0!</v>
      </c>
      <c r="AA39" s="1795" t="e">
        <f t="shared" ca="1" si="63"/>
        <v>#DIV/0!</v>
      </c>
      <c r="AB39" s="1795" t="e">
        <f t="shared" ca="1" si="63"/>
        <v>#DIV/0!</v>
      </c>
      <c r="AC39" s="1795" t="e">
        <f t="shared" ca="1" si="63"/>
        <v>#DIV/0!</v>
      </c>
      <c r="AD39" s="1795" t="e">
        <f t="shared" ca="1" si="63"/>
        <v>#DIV/0!</v>
      </c>
      <c r="AE39" s="1795" t="e">
        <f t="shared" ca="1" si="63"/>
        <v>#DIV/0!</v>
      </c>
      <c r="AF39" s="1795" t="e">
        <f t="shared" ca="1" si="63"/>
        <v>#DIV/0!</v>
      </c>
      <c r="AG39" s="1795" t="e">
        <f t="shared" ca="1" si="63"/>
        <v>#DIV/0!</v>
      </c>
      <c r="AH39" s="1795" t="e">
        <f t="shared" ca="1" si="63"/>
        <v>#DIV/0!</v>
      </c>
      <c r="AI39" s="1795" t="e">
        <f t="shared" ca="1" si="63"/>
        <v>#DIV/0!</v>
      </c>
      <c r="AJ39" s="1795" t="e">
        <f t="shared" ca="1" si="63"/>
        <v>#DIV/0!</v>
      </c>
      <c r="AK39" s="1795" t="e">
        <f t="shared" ca="1" si="63"/>
        <v>#DIV/0!</v>
      </c>
      <c r="AL39" s="1795" t="e">
        <f t="shared" ca="1" si="63"/>
        <v>#DIV/0!</v>
      </c>
      <c r="AM39" s="1795" t="e">
        <f t="shared" ca="1" si="63"/>
        <v>#DIV/0!</v>
      </c>
      <c r="AN39" s="1795" t="e">
        <f t="shared" ref="AN39:BS39" ca="1" si="64">AN$26</f>
        <v>#DIV/0!</v>
      </c>
      <c r="AO39" s="1795" t="e">
        <f t="shared" ca="1" si="64"/>
        <v>#DIV/0!</v>
      </c>
      <c r="AP39" s="1795" t="e">
        <f t="shared" ca="1" si="64"/>
        <v>#DIV/0!</v>
      </c>
      <c r="AQ39" s="1795" t="e">
        <f t="shared" ca="1" si="64"/>
        <v>#DIV/0!</v>
      </c>
      <c r="AR39" s="1795" t="e">
        <f t="shared" ca="1" si="64"/>
        <v>#DIV/0!</v>
      </c>
      <c r="AS39" s="1795" t="e">
        <f t="shared" ca="1" si="64"/>
        <v>#DIV/0!</v>
      </c>
      <c r="AT39" s="1795" t="e">
        <f t="shared" ca="1" si="64"/>
        <v>#DIV/0!</v>
      </c>
      <c r="AU39" s="1795" t="e">
        <f t="shared" ca="1" si="64"/>
        <v>#DIV/0!</v>
      </c>
      <c r="AV39" s="1795" t="e">
        <f t="shared" ca="1" si="64"/>
        <v>#DIV/0!</v>
      </c>
      <c r="AW39" s="1795" t="e">
        <f t="shared" ca="1" si="64"/>
        <v>#DIV/0!</v>
      </c>
      <c r="AX39" s="1795" t="e">
        <f t="shared" ca="1" si="64"/>
        <v>#DIV/0!</v>
      </c>
      <c r="AY39" s="1795" t="e">
        <f t="shared" ca="1" si="64"/>
        <v>#DIV/0!</v>
      </c>
      <c r="AZ39" s="1795" t="e">
        <f t="shared" ca="1" si="64"/>
        <v>#DIV/0!</v>
      </c>
      <c r="BA39" s="1795" t="e">
        <f t="shared" ca="1" si="64"/>
        <v>#DIV/0!</v>
      </c>
      <c r="BB39" s="1795" t="e">
        <f t="shared" ca="1" si="64"/>
        <v>#DIV/0!</v>
      </c>
      <c r="BC39" s="1795" t="e">
        <f t="shared" ca="1" si="64"/>
        <v>#DIV/0!</v>
      </c>
      <c r="BD39" s="1795" t="e">
        <f t="shared" ca="1" si="64"/>
        <v>#DIV/0!</v>
      </c>
      <c r="BE39" s="1795" t="e">
        <f t="shared" ca="1" si="64"/>
        <v>#DIV/0!</v>
      </c>
      <c r="BF39" s="1795" t="e">
        <f t="shared" ca="1" si="64"/>
        <v>#DIV/0!</v>
      </c>
      <c r="BG39" s="1795" t="e">
        <f t="shared" ca="1" si="64"/>
        <v>#DIV/0!</v>
      </c>
      <c r="BH39" s="1795" t="e">
        <f t="shared" ca="1" si="64"/>
        <v>#DIV/0!</v>
      </c>
      <c r="BI39" s="1795" t="e">
        <f t="shared" ca="1" si="64"/>
        <v>#DIV/0!</v>
      </c>
      <c r="BJ39" s="1795" t="e">
        <f t="shared" ca="1" si="64"/>
        <v>#DIV/0!</v>
      </c>
      <c r="BK39" s="1795" t="e">
        <f t="shared" ca="1" si="64"/>
        <v>#DIV/0!</v>
      </c>
      <c r="BL39" s="1795" t="e">
        <f t="shared" ca="1" si="64"/>
        <v>#DIV/0!</v>
      </c>
      <c r="BM39" s="1795" t="e">
        <f t="shared" ca="1" si="64"/>
        <v>#DIV/0!</v>
      </c>
      <c r="BN39" s="1795" t="e">
        <f t="shared" ca="1" si="64"/>
        <v>#DIV/0!</v>
      </c>
      <c r="BO39" s="1795" t="e">
        <f t="shared" ca="1" si="64"/>
        <v>#DIV/0!</v>
      </c>
      <c r="BP39" s="1795" t="e">
        <f t="shared" ca="1" si="64"/>
        <v>#DIV/0!</v>
      </c>
      <c r="BQ39" s="1795" t="e">
        <f t="shared" ca="1" si="64"/>
        <v>#DIV/0!</v>
      </c>
      <c r="BR39" s="1795" t="e">
        <f t="shared" ca="1" si="64"/>
        <v>#DIV/0!</v>
      </c>
      <c r="BS39" s="1795" t="e">
        <f t="shared" ca="1" si="64"/>
        <v>#DIV/0!</v>
      </c>
      <c r="BT39" s="1795" t="e">
        <f t="shared" ref="BT39:CY39" ca="1" si="65">BT$26</f>
        <v>#DIV/0!</v>
      </c>
      <c r="BU39" s="1795" t="e">
        <f t="shared" ca="1" si="65"/>
        <v>#DIV/0!</v>
      </c>
      <c r="BV39" s="1795" t="e">
        <f t="shared" ca="1" si="65"/>
        <v>#DIV/0!</v>
      </c>
      <c r="BW39" s="1795" t="e">
        <f t="shared" ca="1" si="65"/>
        <v>#DIV/0!</v>
      </c>
      <c r="BX39" s="1795" t="e">
        <f t="shared" ca="1" si="65"/>
        <v>#DIV/0!</v>
      </c>
      <c r="BY39" s="1795" t="e">
        <f t="shared" ca="1" si="65"/>
        <v>#DIV/0!</v>
      </c>
      <c r="BZ39" s="1795" t="e">
        <f t="shared" ca="1" si="65"/>
        <v>#DIV/0!</v>
      </c>
      <c r="CA39" s="1795" t="e">
        <f t="shared" ca="1" si="65"/>
        <v>#DIV/0!</v>
      </c>
      <c r="CB39" s="1795" t="e">
        <f t="shared" ca="1" si="65"/>
        <v>#DIV/0!</v>
      </c>
      <c r="CC39" s="1795" t="e">
        <f t="shared" ca="1" si="65"/>
        <v>#DIV/0!</v>
      </c>
      <c r="CD39" s="1795" t="e">
        <f t="shared" ca="1" si="65"/>
        <v>#DIV/0!</v>
      </c>
      <c r="CE39" s="1795" t="e">
        <f t="shared" ca="1" si="65"/>
        <v>#DIV/0!</v>
      </c>
      <c r="CF39" s="1795" t="e">
        <f t="shared" ca="1" si="65"/>
        <v>#DIV/0!</v>
      </c>
      <c r="CG39" s="1795" t="e">
        <f t="shared" ca="1" si="65"/>
        <v>#DIV/0!</v>
      </c>
      <c r="CH39" s="1795" t="e">
        <f t="shared" ca="1" si="65"/>
        <v>#DIV/0!</v>
      </c>
      <c r="CI39" s="1795" t="e">
        <f t="shared" ca="1" si="65"/>
        <v>#DIV/0!</v>
      </c>
      <c r="CJ39" s="1795" t="e">
        <f t="shared" ca="1" si="65"/>
        <v>#DIV/0!</v>
      </c>
      <c r="CK39" s="1795" t="e">
        <f t="shared" ca="1" si="65"/>
        <v>#DIV/0!</v>
      </c>
      <c r="CL39" s="1795" t="e">
        <f t="shared" ca="1" si="65"/>
        <v>#DIV/0!</v>
      </c>
      <c r="CM39" s="1795" t="e">
        <f t="shared" ca="1" si="65"/>
        <v>#DIV/0!</v>
      </c>
      <c r="CN39" s="1795" t="e">
        <f t="shared" ca="1" si="65"/>
        <v>#DIV/0!</v>
      </c>
      <c r="CO39" s="1795" t="e">
        <f t="shared" ca="1" si="65"/>
        <v>#DIV/0!</v>
      </c>
      <c r="CP39" s="1795" t="e">
        <f t="shared" ca="1" si="65"/>
        <v>#DIV/0!</v>
      </c>
      <c r="CQ39" s="1795" t="e">
        <f t="shared" ca="1" si="65"/>
        <v>#DIV/0!</v>
      </c>
      <c r="CR39" s="1795" t="e">
        <f t="shared" ca="1" si="65"/>
        <v>#DIV/0!</v>
      </c>
      <c r="CS39" s="1795" t="e">
        <f t="shared" ca="1" si="65"/>
        <v>#DIV/0!</v>
      </c>
      <c r="CT39" s="1795" t="e">
        <f t="shared" ca="1" si="65"/>
        <v>#DIV/0!</v>
      </c>
      <c r="CU39" s="1795" t="e">
        <f t="shared" ca="1" si="65"/>
        <v>#DIV/0!</v>
      </c>
      <c r="CV39" s="1795" t="e">
        <f t="shared" ca="1" si="65"/>
        <v>#DIV/0!</v>
      </c>
      <c r="CW39" s="1795" t="e">
        <f t="shared" ca="1" si="65"/>
        <v>#DIV/0!</v>
      </c>
      <c r="CX39" s="1795" t="e">
        <f t="shared" ca="1" si="65"/>
        <v>#DIV/0!</v>
      </c>
      <c r="CY39" s="1795" t="e">
        <f t="shared" ca="1" si="65"/>
        <v>#DIV/0!</v>
      </c>
      <c r="CZ39" s="1795" t="e">
        <f t="shared" ref="CZ39:EJ39" ca="1" si="66">CZ$26</f>
        <v>#DIV/0!</v>
      </c>
      <c r="DA39" s="1795" t="e">
        <f t="shared" ca="1" si="66"/>
        <v>#DIV/0!</v>
      </c>
      <c r="DB39" s="1795" t="e">
        <f t="shared" ca="1" si="66"/>
        <v>#DIV/0!</v>
      </c>
      <c r="DC39" s="1795" t="e">
        <f t="shared" ca="1" si="66"/>
        <v>#DIV/0!</v>
      </c>
      <c r="DD39" s="1795" t="e">
        <f t="shared" ca="1" si="66"/>
        <v>#DIV/0!</v>
      </c>
      <c r="DE39" s="1795" t="e">
        <f t="shared" ca="1" si="66"/>
        <v>#DIV/0!</v>
      </c>
      <c r="DF39" s="1795" t="e">
        <f t="shared" ca="1" si="66"/>
        <v>#DIV/0!</v>
      </c>
      <c r="DG39" s="1795" t="e">
        <f t="shared" ca="1" si="66"/>
        <v>#DIV/0!</v>
      </c>
      <c r="DH39" s="1795" t="e">
        <f t="shared" ca="1" si="66"/>
        <v>#DIV/0!</v>
      </c>
      <c r="DI39" s="1795" t="e">
        <f t="shared" ca="1" si="66"/>
        <v>#DIV/0!</v>
      </c>
      <c r="DJ39" s="1795" t="e">
        <f t="shared" ca="1" si="66"/>
        <v>#DIV/0!</v>
      </c>
      <c r="DK39" s="1795" t="e">
        <f t="shared" ca="1" si="66"/>
        <v>#DIV/0!</v>
      </c>
      <c r="DL39" s="1795" t="e">
        <f t="shared" ca="1" si="66"/>
        <v>#DIV/0!</v>
      </c>
      <c r="DM39" s="1795" t="e">
        <f t="shared" ca="1" si="66"/>
        <v>#DIV/0!</v>
      </c>
      <c r="DN39" s="1795" t="e">
        <f t="shared" ca="1" si="66"/>
        <v>#DIV/0!</v>
      </c>
      <c r="DO39" s="1795" t="e">
        <f t="shared" ca="1" si="66"/>
        <v>#DIV/0!</v>
      </c>
      <c r="DP39" s="1795" t="e">
        <f t="shared" ca="1" si="66"/>
        <v>#DIV/0!</v>
      </c>
      <c r="DQ39" s="1795" t="e">
        <f t="shared" ca="1" si="66"/>
        <v>#DIV/0!</v>
      </c>
      <c r="DR39" s="1795" t="e">
        <f t="shared" ca="1" si="66"/>
        <v>#DIV/0!</v>
      </c>
      <c r="DS39" s="1795" t="e">
        <f t="shared" ca="1" si="66"/>
        <v>#DIV/0!</v>
      </c>
      <c r="DT39" s="1795" t="e">
        <f t="shared" ca="1" si="66"/>
        <v>#DIV/0!</v>
      </c>
      <c r="DU39" s="1795" t="e">
        <f t="shared" ca="1" si="66"/>
        <v>#DIV/0!</v>
      </c>
      <c r="DV39" s="1795" t="e">
        <f t="shared" ca="1" si="66"/>
        <v>#DIV/0!</v>
      </c>
      <c r="DW39" s="1795" t="e">
        <f t="shared" ca="1" si="66"/>
        <v>#DIV/0!</v>
      </c>
      <c r="DX39" s="1795" t="e">
        <f t="shared" ca="1" si="66"/>
        <v>#DIV/0!</v>
      </c>
      <c r="DY39" s="1795" t="e">
        <f t="shared" ca="1" si="66"/>
        <v>#DIV/0!</v>
      </c>
      <c r="DZ39" s="1795" t="e">
        <f t="shared" ca="1" si="66"/>
        <v>#DIV/0!</v>
      </c>
      <c r="EA39" s="1795" t="e">
        <f t="shared" ca="1" si="66"/>
        <v>#DIV/0!</v>
      </c>
      <c r="EB39" s="1795" t="e">
        <f t="shared" ca="1" si="66"/>
        <v>#DIV/0!</v>
      </c>
      <c r="EC39" s="1795" t="e">
        <f t="shared" ca="1" si="66"/>
        <v>#DIV/0!</v>
      </c>
      <c r="ED39" s="1795" t="e">
        <f t="shared" ca="1" si="66"/>
        <v>#DIV/0!</v>
      </c>
      <c r="EE39" s="1795" t="e">
        <f t="shared" ca="1" si="66"/>
        <v>#DIV/0!</v>
      </c>
      <c r="EF39" s="1795" t="e">
        <f t="shared" ca="1" si="66"/>
        <v>#DIV/0!</v>
      </c>
      <c r="EG39" s="1795" t="e">
        <f t="shared" ca="1" si="66"/>
        <v>#DIV/0!</v>
      </c>
      <c r="EH39" s="1795" t="e">
        <f t="shared" ca="1" si="66"/>
        <v>#DIV/0!</v>
      </c>
      <c r="EI39" s="1795" t="e">
        <f t="shared" ca="1" si="66"/>
        <v>#DIV/0!</v>
      </c>
      <c r="EJ39" s="1795" t="e">
        <f t="shared" ca="1" si="66"/>
        <v>#DIV/0!</v>
      </c>
    </row>
    <row r="40" spans="2:140">
      <c r="B40" s="435" t="s">
        <v>1397</v>
      </c>
      <c r="C40" s="435"/>
      <c r="D40" s="435"/>
      <c r="E40" s="1849" t="e">
        <f ca="1">SUM(H40:EJ40)</f>
        <v>#DIV/0!</v>
      </c>
      <c r="F40" s="435"/>
      <c r="G40" s="435"/>
      <c r="H40" s="1840" t="e">
        <f t="shared" ref="H40:AM40" ca="1" si="67">MIN(0,MAX(-(H36+H38+H39),-$D$43*H33))</f>
        <v>#DIV/0!</v>
      </c>
      <c r="I40" s="1840" t="e">
        <f t="shared" ca="1" si="67"/>
        <v>#DIV/0!</v>
      </c>
      <c r="J40" s="1840" t="e">
        <f t="shared" ca="1" si="67"/>
        <v>#DIV/0!</v>
      </c>
      <c r="K40" s="1840" t="e">
        <f t="shared" ca="1" si="67"/>
        <v>#DIV/0!</v>
      </c>
      <c r="L40" s="1840" t="e">
        <f t="shared" ca="1" si="67"/>
        <v>#DIV/0!</v>
      </c>
      <c r="M40" s="1840" t="e">
        <f t="shared" ca="1" si="67"/>
        <v>#DIV/0!</v>
      </c>
      <c r="N40" s="1840" t="e">
        <f t="shared" ca="1" si="67"/>
        <v>#DIV/0!</v>
      </c>
      <c r="O40" s="1840" t="e">
        <f t="shared" ca="1" si="67"/>
        <v>#DIV/0!</v>
      </c>
      <c r="P40" s="1840" t="e">
        <f t="shared" ca="1" si="67"/>
        <v>#DIV/0!</v>
      </c>
      <c r="Q40" s="1840" t="e">
        <f t="shared" ca="1" si="67"/>
        <v>#DIV/0!</v>
      </c>
      <c r="R40" s="1840" t="e">
        <f t="shared" ca="1" si="67"/>
        <v>#DIV/0!</v>
      </c>
      <c r="S40" s="1840" t="e">
        <f t="shared" ca="1" si="67"/>
        <v>#DIV/0!</v>
      </c>
      <c r="T40" s="1840" t="e">
        <f t="shared" ca="1" si="67"/>
        <v>#DIV/0!</v>
      </c>
      <c r="U40" s="1840" t="e">
        <f t="shared" ca="1" si="67"/>
        <v>#DIV/0!</v>
      </c>
      <c r="V40" s="1840" t="e">
        <f t="shared" ca="1" si="67"/>
        <v>#DIV/0!</v>
      </c>
      <c r="W40" s="1840" t="e">
        <f t="shared" ca="1" si="67"/>
        <v>#DIV/0!</v>
      </c>
      <c r="X40" s="1840" t="e">
        <f t="shared" ca="1" si="67"/>
        <v>#DIV/0!</v>
      </c>
      <c r="Y40" s="1840" t="e">
        <f t="shared" ca="1" si="67"/>
        <v>#DIV/0!</v>
      </c>
      <c r="Z40" s="1840" t="e">
        <f t="shared" ca="1" si="67"/>
        <v>#DIV/0!</v>
      </c>
      <c r="AA40" s="1840" t="e">
        <f t="shared" ca="1" si="67"/>
        <v>#DIV/0!</v>
      </c>
      <c r="AB40" s="1840" t="e">
        <f t="shared" ca="1" si="67"/>
        <v>#DIV/0!</v>
      </c>
      <c r="AC40" s="1840" t="e">
        <f t="shared" ca="1" si="67"/>
        <v>#DIV/0!</v>
      </c>
      <c r="AD40" s="1840" t="e">
        <f t="shared" ca="1" si="67"/>
        <v>#DIV/0!</v>
      </c>
      <c r="AE40" s="1840" t="e">
        <f t="shared" ca="1" si="67"/>
        <v>#DIV/0!</v>
      </c>
      <c r="AF40" s="1840" t="e">
        <f t="shared" ca="1" si="67"/>
        <v>#DIV/0!</v>
      </c>
      <c r="AG40" s="1840" t="e">
        <f t="shared" ca="1" si="67"/>
        <v>#DIV/0!</v>
      </c>
      <c r="AH40" s="1840" t="e">
        <f t="shared" ca="1" si="67"/>
        <v>#DIV/0!</v>
      </c>
      <c r="AI40" s="1840" t="e">
        <f t="shared" ca="1" si="67"/>
        <v>#DIV/0!</v>
      </c>
      <c r="AJ40" s="1840" t="e">
        <f t="shared" ca="1" si="67"/>
        <v>#DIV/0!</v>
      </c>
      <c r="AK40" s="1840" t="e">
        <f t="shared" ca="1" si="67"/>
        <v>#DIV/0!</v>
      </c>
      <c r="AL40" s="1840" t="e">
        <f t="shared" ca="1" si="67"/>
        <v>#DIV/0!</v>
      </c>
      <c r="AM40" s="1840" t="e">
        <f t="shared" ca="1" si="67"/>
        <v>#DIV/0!</v>
      </c>
      <c r="AN40" s="1840" t="e">
        <f t="shared" ref="AN40:BS40" ca="1" si="68">MIN(0,MAX(-(AN36+AN38+AN39),-$D$43*AN33))</f>
        <v>#DIV/0!</v>
      </c>
      <c r="AO40" s="1840" t="e">
        <f t="shared" ca="1" si="68"/>
        <v>#DIV/0!</v>
      </c>
      <c r="AP40" s="1840" t="e">
        <f t="shared" ca="1" si="68"/>
        <v>#DIV/0!</v>
      </c>
      <c r="AQ40" s="1840" t="e">
        <f t="shared" ca="1" si="68"/>
        <v>#DIV/0!</v>
      </c>
      <c r="AR40" s="1840" t="e">
        <f t="shared" ca="1" si="68"/>
        <v>#DIV/0!</v>
      </c>
      <c r="AS40" s="1840" t="e">
        <f t="shared" ca="1" si="68"/>
        <v>#DIV/0!</v>
      </c>
      <c r="AT40" s="1840" t="e">
        <f t="shared" ca="1" si="68"/>
        <v>#DIV/0!</v>
      </c>
      <c r="AU40" s="1840" t="e">
        <f t="shared" ca="1" si="68"/>
        <v>#DIV/0!</v>
      </c>
      <c r="AV40" s="1840" t="e">
        <f t="shared" ca="1" si="68"/>
        <v>#DIV/0!</v>
      </c>
      <c r="AW40" s="1840" t="e">
        <f t="shared" ca="1" si="68"/>
        <v>#DIV/0!</v>
      </c>
      <c r="AX40" s="1840" t="e">
        <f t="shared" ca="1" si="68"/>
        <v>#DIV/0!</v>
      </c>
      <c r="AY40" s="1840" t="e">
        <f t="shared" ca="1" si="68"/>
        <v>#DIV/0!</v>
      </c>
      <c r="AZ40" s="1840" t="e">
        <f t="shared" ca="1" si="68"/>
        <v>#DIV/0!</v>
      </c>
      <c r="BA40" s="1840" t="e">
        <f t="shared" ca="1" si="68"/>
        <v>#DIV/0!</v>
      </c>
      <c r="BB40" s="1840" t="e">
        <f t="shared" ca="1" si="68"/>
        <v>#DIV/0!</v>
      </c>
      <c r="BC40" s="1840" t="e">
        <f t="shared" ca="1" si="68"/>
        <v>#DIV/0!</v>
      </c>
      <c r="BD40" s="1840" t="e">
        <f t="shared" ca="1" si="68"/>
        <v>#DIV/0!</v>
      </c>
      <c r="BE40" s="1840" t="e">
        <f t="shared" ca="1" si="68"/>
        <v>#DIV/0!</v>
      </c>
      <c r="BF40" s="1840" t="e">
        <f t="shared" ca="1" si="68"/>
        <v>#DIV/0!</v>
      </c>
      <c r="BG40" s="1840" t="e">
        <f t="shared" ca="1" si="68"/>
        <v>#DIV/0!</v>
      </c>
      <c r="BH40" s="1840" t="e">
        <f t="shared" ca="1" si="68"/>
        <v>#DIV/0!</v>
      </c>
      <c r="BI40" s="1840" t="e">
        <f t="shared" ca="1" si="68"/>
        <v>#DIV/0!</v>
      </c>
      <c r="BJ40" s="1840" t="e">
        <f t="shared" ca="1" si="68"/>
        <v>#DIV/0!</v>
      </c>
      <c r="BK40" s="1840" t="e">
        <f t="shared" ca="1" si="68"/>
        <v>#DIV/0!</v>
      </c>
      <c r="BL40" s="1840" t="e">
        <f t="shared" ca="1" si="68"/>
        <v>#DIV/0!</v>
      </c>
      <c r="BM40" s="1840" t="e">
        <f t="shared" ca="1" si="68"/>
        <v>#DIV/0!</v>
      </c>
      <c r="BN40" s="1840" t="e">
        <f t="shared" ca="1" si="68"/>
        <v>#DIV/0!</v>
      </c>
      <c r="BO40" s="1840" t="e">
        <f t="shared" ca="1" si="68"/>
        <v>#DIV/0!</v>
      </c>
      <c r="BP40" s="1840" t="e">
        <f t="shared" ca="1" si="68"/>
        <v>#DIV/0!</v>
      </c>
      <c r="BQ40" s="1840" t="e">
        <f t="shared" ca="1" si="68"/>
        <v>#DIV/0!</v>
      </c>
      <c r="BR40" s="1840" t="e">
        <f t="shared" ca="1" si="68"/>
        <v>#DIV/0!</v>
      </c>
      <c r="BS40" s="1840" t="e">
        <f t="shared" ca="1" si="68"/>
        <v>#DIV/0!</v>
      </c>
      <c r="BT40" s="1840" t="e">
        <f t="shared" ref="BT40:CY40" ca="1" si="69">MIN(0,MAX(-(BT36+BT38+BT39),-$D$43*BT33))</f>
        <v>#DIV/0!</v>
      </c>
      <c r="BU40" s="1840" t="e">
        <f t="shared" ca="1" si="69"/>
        <v>#DIV/0!</v>
      </c>
      <c r="BV40" s="1840" t="e">
        <f t="shared" ca="1" si="69"/>
        <v>#DIV/0!</v>
      </c>
      <c r="BW40" s="1840" t="e">
        <f t="shared" ca="1" si="69"/>
        <v>#DIV/0!</v>
      </c>
      <c r="BX40" s="1840" t="e">
        <f t="shared" ca="1" si="69"/>
        <v>#DIV/0!</v>
      </c>
      <c r="BY40" s="1840" t="e">
        <f t="shared" ca="1" si="69"/>
        <v>#DIV/0!</v>
      </c>
      <c r="BZ40" s="1840" t="e">
        <f t="shared" ca="1" si="69"/>
        <v>#DIV/0!</v>
      </c>
      <c r="CA40" s="1840" t="e">
        <f t="shared" ca="1" si="69"/>
        <v>#DIV/0!</v>
      </c>
      <c r="CB40" s="1840" t="e">
        <f t="shared" ca="1" si="69"/>
        <v>#DIV/0!</v>
      </c>
      <c r="CC40" s="1840" t="e">
        <f t="shared" ca="1" si="69"/>
        <v>#DIV/0!</v>
      </c>
      <c r="CD40" s="1840" t="e">
        <f t="shared" ca="1" si="69"/>
        <v>#DIV/0!</v>
      </c>
      <c r="CE40" s="1840" t="e">
        <f t="shared" ca="1" si="69"/>
        <v>#DIV/0!</v>
      </c>
      <c r="CF40" s="1840" t="e">
        <f t="shared" ca="1" si="69"/>
        <v>#DIV/0!</v>
      </c>
      <c r="CG40" s="1840" t="e">
        <f t="shared" ca="1" si="69"/>
        <v>#DIV/0!</v>
      </c>
      <c r="CH40" s="1840" t="e">
        <f t="shared" ca="1" si="69"/>
        <v>#DIV/0!</v>
      </c>
      <c r="CI40" s="1840" t="e">
        <f t="shared" ca="1" si="69"/>
        <v>#DIV/0!</v>
      </c>
      <c r="CJ40" s="1840" t="e">
        <f t="shared" ca="1" si="69"/>
        <v>#DIV/0!</v>
      </c>
      <c r="CK40" s="1840" t="e">
        <f t="shared" ca="1" si="69"/>
        <v>#DIV/0!</v>
      </c>
      <c r="CL40" s="1840" t="e">
        <f t="shared" ca="1" si="69"/>
        <v>#DIV/0!</v>
      </c>
      <c r="CM40" s="1840" t="e">
        <f t="shared" ca="1" si="69"/>
        <v>#DIV/0!</v>
      </c>
      <c r="CN40" s="1840" t="e">
        <f t="shared" ca="1" si="69"/>
        <v>#DIV/0!</v>
      </c>
      <c r="CO40" s="1840" t="e">
        <f t="shared" ca="1" si="69"/>
        <v>#DIV/0!</v>
      </c>
      <c r="CP40" s="1840" t="e">
        <f t="shared" ca="1" si="69"/>
        <v>#DIV/0!</v>
      </c>
      <c r="CQ40" s="1840" t="e">
        <f t="shared" ca="1" si="69"/>
        <v>#DIV/0!</v>
      </c>
      <c r="CR40" s="1840" t="e">
        <f t="shared" ca="1" si="69"/>
        <v>#DIV/0!</v>
      </c>
      <c r="CS40" s="1840" t="e">
        <f t="shared" ca="1" si="69"/>
        <v>#DIV/0!</v>
      </c>
      <c r="CT40" s="1840" t="e">
        <f t="shared" ca="1" si="69"/>
        <v>#DIV/0!</v>
      </c>
      <c r="CU40" s="1840" t="e">
        <f t="shared" ca="1" si="69"/>
        <v>#DIV/0!</v>
      </c>
      <c r="CV40" s="1840" t="e">
        <f t="shared" ca="1" si="69"/>
        <v>#DIV/0!</v>
      </c>
      <c r="CW40" s="1840" t="e">
        <f t="shared" ca="1" si="69"/>
        <v>#DIV/0!</v>
      </c>
      <c r="CX40" s="1840" t="e">
        <f t="shared" ca="1" si="69"/>
        <v>#DIV/0!</v>
      </c>
      <c r="CY40" s="1840" t="e">
        <f t="shared" ca="1" si="69"/>
        <v>#DIV/0!</v>
      </c>
      <c r="CZ40" s="1840" t="e">
        <f t="shared" ref="CZ40:EE40" ca="1" si="70">MIN(0,MAX(-(CZ36+CZ38+CZ39),-$D$43*CZ33))</f>
        <v>#DIV/0!</v>
      </c>
      <c r="DA40" s="1840" t="e">
        <f t="shared" ca="1" si="70"/>
        <v>#DIV/0!</v>
      </c>
      <c r="DB40" s="1840" t="e">
        <f t="shared" ca="1" si="70"/>
        <v>#DIV/0!</v>
      </c>
      <c r="DC40" s="1840" t="e">
        <f t="shared" ca="1" si="70"/>
        <v>#DIV/0!</v>
      </c>
      <c r="DD40" s="1840" t="e">
        <f t="shared" ca="1" si="70"/>
        <v>#DIV/0!</v>
      </c>
      <c r="DE40" s="1840" t="e">
        <f t="shared" ca="1" si="70"/>
        <v>#DIV/0!</v>
      </c>
      <c r="DF40" s="1840" t="e">
        <f t="shared" ca="1" si="70"/>
        <v>#DIV/0!</v>
      </c>
      <c r="DG40" s="1840" t="e">
        <f t="shared" ca="1" si="70"/>
        <v>#DIV/0!</v>
      </c>
      <c r="DH40" s="1840" t="e">
        <f t="shared" ca="1" si="70"/>
        <v>#DIV/0!</v>
      </c>
      <c r="DI40" s="1840" t="e">
        <f t="shared" ca="1" si="70"/>
        <v>#DIV/0!</v>
      </c>
      <c r="DJ40" s="1840" t="e">
        <f t="shared" ca="1" si="70"/>
        <v>#DIV/0!</v>
      </c>
      <c r="DK40" s="1840" t="e">
        <f t="shared" ca="1" si="70"/>
        <v>#DIV/0!</v>
      </c>
      <c r="DL40" s="1840" t="e">
        <f t="shared" ca="1" si="70"/>
        <v>#DIV/0!</v>
      </c>
      <c r="DM40" s="1840" t="e">
        <f t="shared" ca="1" si="70"/>
        <v>#DIV/0!</v>
      </c>
      <c r="DN40" s="1840" t="e">
        <f t="shared" ca="1" si="70"/>
        <v>#DIV/0!</v>
      </c>
      <c r="DO40" s="1840" t="e">
        <f t="shared" ca="1" si="70"/>
        <v>#DIV/0!</v>
      </c>
      <c r="DP40" s="1840" t="e">
        <f t="shared" ca="1" si="70"/>
        <v>#DIV/0!</v>
      </c>
      <c r="DQ40" s="1840" t="e">
        <f t="shared" ca="1" si="70"/>
        <v>#DIV/0!</v>
      </c>
      <c r="DR40" s="1840" t="e">
        <f t="shared" ca="1" si="70"/>
        <v>#DIV/0!</v>
      </c>
      <c r="DS40" s="1840" t="e">
        <f t="shared" ca="1" si="70"/>
        <v>#DIV/0!</v>
      </c>
      <c r="DT40" s="1840" t="e">
        <f t="shared" ca="1" si="70"/>
        <v>#DIV/0!</v>
      </c>
      <c r="DU40" s="1840" t="e">
        <f t="shared" ca="1" si="70"/>
        <v>#DIV/0!</v>
      </c>
      <c r="DV40" s="1840" t="e">
        <f t="shared" ca="1" si="70"/>
        <v>#DIV/0!</v>
      </c>
      <c r="DW40" s="1840" t="e">
        <f t="shared" ca="1" si="70"/>
        <v>#DIV/0!</v>
      </c>
      <c r="DX40" s="1840" t="e">
        <f t="shared" ca="1" si="70"/>
        <v>#DIV/0!</v>
      </c>
      <c r="DY40" s="1840" t="e">
        <f t="shared" ca="1" si="70"/>
        <v>#DIV/0!</v>
      </c>
      <c r="DZ40" s="1840" t="e">
        <f t="shared" ca="1" si="70"/>
        <v>#DIV/0!</v>
      </c>
      <c r="EA40" s="1840" t="e">
        <f t="shared" ca="1" si="70"/>
        <v>#DIV/0!</v>
      </c>
      <c r="EB40" s="1840" t="e">
        <f t="shared" ca="1" si="70"/>
        <v>#DIV/0!</v>
      </c>
      <c r="EC40" s="1840" t="e">
        <f t="shared" ca="1" si="70"/>
        <v>#DIV/0!</v>
      </c>
      <c r="ED40" s="1840" t="e">
        <f t="shared" ca="1" si="70"/>
        <v>#DIV/0!</v>
      </c>
      <c r="EE40" s="1840" t="e">
        <f t="shared" ca="1" si="70"/>
        <v>#DIV/0!</v>
      </c>
      <c r="EF40" s="1840" t="e">
        <f t="shared" ref="EF40:FK40" ca="1" si="71">MIN(0,MAX(-(EF36+EF38+EF39),-$D$43*EF33))</f>
        <v>#DIV/0!</v>
      </c>
      <c r="EG40" s="1840" t="e">
        <f t="shared" ca="1" si="71"/>
        <v>#DIV/0!</v>
      </c>
      <c r="EH40" s="1840" t="e">
        <f t="shared" ca="1" si="71"/>
        <v>#DIV/0!</v>
      </c>
      <c r="EI40" s="1840" t="e">
        <f t="shared" ca="1" si="71"/>
        <v>#DIV/0!</v>
      </c>
      <c r="EJ40" s="1840" t="e">
        <f t="shared" ca="1" si="71"/>
        <v>#DIV/0!</v>
      </c>
    </row>
    <row r="41" spans="2:140">
      <c r="B41" s="418" t="s">
        <v>1392</v>
      </c>
      <c r="C41" s="438"/>
      <c r="D41" s="438"/>
      <c r="E41" s="1841" t="e">
        <f ca="1">SUM(E37:E40)</f>
        <v>#DIV/0!</v>
      </c>
      <c r="F41" s="438"/>
      <c r="G41" s="438"/>
      <c r="H41" s="1841" t="e">
        <f t="shared" ref="H41:AM41" ca="1" si="72">SUM(H36:H40)</f>
        <v>#DIV/0!</v>
      </c>
      <c r="I41" s="1841" t="e">
        <f t="shared" ca="1" si="72"/>
        <v>#DIV/0!</v>
      </c>
      <c r="J41" s="1841" t="e">
        <f t="shared" ca="1" si="72"/>
        <v>#DIV/0!</v>
      </c>
      <c r="K41" s="1841" t="e">
        <f t="shared" ca="1" si="72"/>
        <v>#DIV/0!</v>
      </c>
      <c r="L41" s="1841" t="e">
        <f t="shared" ca="1" si="72"/>
        <v>#DIV/0!</v>
      </c>
      <c r="M41" s="1841" t="e">
        <f t="shared" ca="1" si="72"/>
        <v>#DIV/0!</v>
      </c>
      <c r="N41" s="1841" t="e">
        <f t="shared" ca="1" si="72"/>
        <v>#DIV/0!</v>
      </c>
      <c r="O41" s="1841" t="e">
        <f t="shared" ca="1" si="72"/>
        <v>#DIV/0!</v>
      </c>
      <c r="P41" s="1841" t="e">
        <f t="shared" ca="1" si="72"/>
        <v>#DIV/0!</v>
      </c>
      <c r="Q41" s="1841" t="e">
        <f t="shared" ca="1" si="72"/>
        <v>#DIV/0!</v>
      </c>
      <c r="R41" s="1841" t="e">
        <f t="shared" ca="1" si="72"/>
        <v>#DIV/0!</v>
      </c>
      <c r="S41" s="1841" t="e">
        <f t="shared" ca="1" si="72"/>
        <v>#DIV/0!</v>
      </c>
      <c r="T41" s="1841" t="e">
        <f t="shared" ca="1" si="72"/>
        <v>#DIV/0!</v>
      </c>
      <c r="U41" s="1841" t="e">
        <f t="shared" ca="1" si="72"/>
        <v>#DIV/0!</v>
      </c>
      <c r="V41" s="1841" t="e">
        <f t="shared" ca="1" si="72"/>
        <v>#DIV/0!</v>
      </c>
      <c r="W41" s="1841" t="e">
        <f t="shared" ca="1" si="72"/>
        <v>#DIV/0!</v>
      </c>
      <c r="X41" s="1841" t="e">
        <f t="shared" ca="1" si="72"/>
        <v>#DIV/0!</v>
      </c>
      <c r="Y41" s="1841" t="e">
        <f t="shared" ca="1" si="72"/>
        <v>#DIV/0!</v>
      </c>
      <c r="Z41" s="1841" t="e">
        <f t="shared" ca="1" si="72"/>
        <v>#DIV/0!</v>
      </c>
      <c r="AA41" s="1841" t="e">
        <f t="shared" ca="1" si="72"/>
        <v>#DIV/0!</v>
      </c>
      <c r="AB41" s="1841" t="e">
        <f t="shared" ca="1" si="72"/>
        <v>#DIV/0!</v>
      </c>
      <c r="AC41" s="1841" t="e">
        <f t="shared" ca="1" si="72"/>
        <v>#DIV/0!</v>
      </c>
      <c r="AD41" s="1841" t="e">
        <f t="shared" ca="1" si="72"/>
        <v>#DIV/0!</v>
      </c>
      <c r="AE41" s="1841" t="e">
        <f t="shared" ca="1" si="72"/>
        <v>#DIV/0!</v>
      </c>
      <c r="AF41" s="1841" t="e">
        <f t="shared" ca="1" si="72"/>
        <v>#DIV/0!</v>
      </c>
      <c r="AG41" s="1841" t="e">
        <f t="shared" ca="1" si="72"/>
        <v>#DIV/0!</v>
      </c>
      <c r="AH41" s="1841" t="e">
        <f t="shared" ca="1" si="72"/>
        <v>#DIV/0!</v>
      </c>
      <c r="AI41" s="1841" t="e">
        <f t="shared" ca="1" si="72"/>
        <v>#DIV/0!</v>
      </c>
      <c r="AJ41" s="1841" t="e">
        <f t="shared" ca="1" si="72"/>
        <v>#DIV/0!</v>
      </c>
      <c r="AK41" s="1841" t="e">
        <f t="shared" ca="1" si="72"/>
        <v>#DIV/0!</v>
      </c>
      <c r="AL41" s="1841" t="e">
        <f t="shared" ca="1" si="72"/>
        <v>#DIV/0!</v>
      </c>
      <c r="AM41" s="1841" t="e">
        <f t="shared" ca="1" si="72"/>
        <v>#DIV/0!</v>
      </c>
      <c r="AN41" s="1841" t="e">
        <f t="shared" ref="AN41:BS41" ca="1" si="73">SUM(AN36:AN40)</f>
        <v>#DIV/0!</v>
      </c>
      <c r="AO41" s="1841" t="e">
        <f t="shared" ca="1" si="73"/>
        <v>#DIV/0!</v>
      </c>
      <c r="AP41" s="1841" t="e">
        <f t="shared" ca="1" si="73"/>
        <v>#DIV/0!</v>
      </c>
      <c r="AQ41" s="1841" t="e">
        <f t="shared" ca="1" si="73"/>
        <v>#DIV/0!</v>
      </c>
      <c r="AR41" s="1841" t="e">
        <f t="shared" ca="1" si="73"/>
        <v>#DIV/0!</v>
      </c>
      <c r="AS41" s="1841" t="e">
        <f t="shared" ca="1" si="73"/>
        <v>#DIV/0!</v>
      </c>
      <c r="AT41" s="1841" t="e">
        <f t="shared" ca="1" si="73"/>
        <v>#DIV/0!</v>
      </c>
      <c r="AU41" s="1841" t="e">
        <f t="shared" ca="1" si="73"/>
        <v>#DIV/0!</v>
      </c>
      <c r="AV41" s="1841" t="e">
        <f t="shared" ca="1" si="73"/>
        <v>#DIV/0!</v>
      </c>
      <c r="AW41" s="1841" t="e">
        <f t="shared" ca="1" si="73"/>
        <v>#DIV/0!</v>
      </c>
      <c r="AX41" s="1841" t="e">
        <f t="shared" ca="1" si="73"/>
        <v>#DIV/0!</v>
      </c>
      <c r="AY41" s="1841" t="e">
        <f t="shared" ca="1" si="73"/>
        <v>#DIV/0!</v>
      </c>
      <c r="AZ41" s="1841" t="e">
        <f t="shared" ca="1" si="73"/>
        <v>#DIV/0!</v>
      </c>
      <c r="BA41" s="1841" t="e">
        <f t="shared" ca="1" si="73"/>
        <v>#DIV/0!</v>
      </c>
      <c r="BB41" s="1841" t="e">
        <f t="shared" ca="1" si="73"/>
        <v>#DIV/0!</v>
      </c>
      <c r="BC41" s="1841" t="e">
        <f t="shared" ca="1" si="73"/>
        <v>#DIV/0!</v>
      </c>
      <c r="BD41" s="1841" t="e">
        <f t="shared" ca="1" si="73"/>
        <v>#DIV/0!</v>
      </c>
      <c r="BE41" s="1841" t="e">
        <f t="shared" ca="1" si="73"/>
        <v>#DIV/0!</v>
      </c>
      <c r="BF41" s="1841" t="e">
        <f t="shared" ca="1" si="73"/>
        <v>#DIV/0!</v>
      </c>
      <c r="BG41" s="1841" t="e">
        <f t="shared" ca="1" si="73"/>
        <v>#DIV/0!</v>
      </c>
      <c r="BH41" s="1841" t="e">
        <f t="shared" ca="1" si="73"/>
        <v>#DIV/0!</v>
      </c>
      <c r="BI41" s="1841" t="e">
        <f t="shared" ca="1" si="73"/>
        <v>#DIV/0!</v>
      </c>
      <c r="BJ41" s="1841" t="e">
        <f t="shared" ca="1" si="73"/>
        <v>#DIV/0!</v>
      </c>
      <c r="BK41" s="1841" t="e">
        <f t="shared" ca="1" si="73"/>
        <v>#DIV/0!</v>
      </c>
      <c r="BL41" s="1841" t="e">
        <f t="shared" ca="1" si="73"/>
        <v>#DIV/0!</v>
      </c>
      <c r="BM41" s="1841" t="e">
        <f t="shared" ca="1" si="73"/>
        <v>#DIV/0!</v>
      </c>
      <c r="BN41" s="1841" t="e">
        <f t="shared" ca="1" si="73"/>
        <v>#DIV/0!</v>
      </c>
      <c r="BO41" s="1841" t="e">
        <f t="shared" ca="1" si="73"/>
        <v>#DIV/0!</v>
      </c>
      <c r="BP41" s="1841" t="e">
        <f t="shared" ca="1" si="73"/>
        <v>#DIV/0!</v>
      </c>
      <c r="BQ41" s="1841" t="e">
        <f t="shared" ca="1" si="73"/>
        <v>#DIV/0!</v>
      </c>
      <c r="BR41" s="1841" t="e">
        <f t="shared" ca="1" si="73"/>
        <v>#DIV/0!</v>
      </c>
      <c r="BS41" s="1841" t="e">
        <f t="shared" ca="1" si="73"/>
        <v>#DIV/0!</v>
      </c>
      <c r="BT41" s="1841" t="e">
        <f t="shared" ref="BT41:CY41" ca="1" si="74">SUM(BT36:BT40)</f>
        <v>#DIV/0!</v>
      </c>
      <c r="BU41" s="1841" t="e">
        <f t="shared" ca="1" si="74"/>
        <v>#DIV/0!</v>
      </c>
      <c r="BV41" s="1841" t="e">
        <f t="shared" ca="1" si="74"/>
        <v>#DIV/0!</v>
      </c>
      <c r="BW41" s="1841" t="e">
        <f t="shared" ca="1" si="74"/>
        <v>#DIV/0!</v>
      </c>
      <c r="BX41" s="1841" t="e">
        <f t="shared" ca="1" si="74"/>
        <v>#DIV/0!</v>
      </c>
      <c r="BY41" s="1841" t="e">
        <f t="shared" ca="1" si="74"/>
        <v>#DIV/0!</v>
      </c>
      <c r="BZ41" s="1841" t="e">
        <f t="shared" ca="1" si="74"/>
        <v>#DIV/0!</v>
      </c>
      <c r="CA41" s="1841" t="e">
        <f t="shared" ca="1" si="74"/>
        <v>#DIV/0!</v>
      </c>
      <c r="CB41" s="1841" t="e">
        <f t="shared" ca="1" si="74"/>
        <v>#DIV/0!</v>
      </c>
      <c r="CC41" s="1841" t="e">
        <f t="shared" ca="1" si="74"/>
        <v>#DIV/0!</v>
      </c>
      <c r="CD41" s="1841" t="e">
        <f t="shared" ca="1" si="74"/>
        <v>#DIV/0!</v>
      </c>
      <c r="CE41" s="1841" t="e">
        <f t="shared" ca="1" si="74"/>
        <v>#DIV/0!</v>
      </c>
      <c r="CF41" s="1841" t="e">
        <f t="shared" ca="1" si="74"/>
        <v>#DIV/0!</v>
      </c>
      <c r="CG41" s="1841" t="e">
        <f t="shared" ca="1" si="74"/>
        <v>#DIV/0!</v>
      </c>
      <c r="CH41" s="1841" t="e">
        <f t="shared" ca="1" si="74"/>
        <v>#DIV/0!</v>
      </c>
      <c r="CI41" s="1841" t="e">
        <f t="shared" ca="1" si="74"/>
        <v>#DIV/0!</v>
      </c>
      <c r="CJ41" s="1841" t="e">
        <f t="shared" ca="1" si="74"/>
        <v>#DIV/0!</v>
      </c>
      <c r="CK41" s="1841" t="e">
        <f t="shared" ca="1" si="74"/>
        <v>#DIV/0!</v>
      </c>
      <c r="CL41" s="1841" t="e">
        <f t="shared" ca="1" si="74"/>
        <v>#DIV/0!</v>
      </c>
      <c r="CM41" s="1841" t="e">
        <f t="shared" ca="1" si="74"/>
        <v>#DIV/0!</v>
      </c>
      <c r="CN41" s="1841" t="e">
        <f t="shared" ca="1" si="74"/>
        <v>#DIV/0!</v>
      </c>
      <c r="CO41" s="1841" t="e">
        <f t="shared" ca="1" si="74"/>
        <v>#DIV/0!</v>
      </c>
      <c r="CP41" s="1841" t="e">
        <f t="shared" ca="1" si="74"/>
        <v>#DIV/0!</v>
      </c>
      <c r="CQ41" s="1841" t="e">
        <f t="shared" ca="1" si="74"/>
        <v>#DIV/0!</v>
      </c>
      <c r="CR41" s="1841" t="e">
        <f t="shared" ca="1" si="74"/>
        <v>#DIV/0!</v>
      </c>
      <c r="CS41" s="1841" t="e">
        <f t="shared" ca="1" si="74"/>
        <v>#DIV/0!</v>
      </c>
      <c r="CT41" s="1841" t="e">
        <f t="shared" ca="1" si="74"/>
        <v>#DIV/0!</v>
      </c>
      <c r="CU41" s="1841" t="e">
        <f t="shared" ca="1" si="74"/>
        <v>#DIV/0!</v>
      </c>
      <c r="CV41" s="1841" t="e">
        <f t="shared" ca="1" si="74"/>
        <v>#DIV/0!</v>
      </c>
      <c r="CW41" s="1841" t="e">
        <f t="shared" ca="1" si="74"/>
        <v>#DIV/0!</v>
      </c>
      <c r="CX41" s="1841" t="e">
        <f t="shared" ca="1" si="74"/>
        <v>#DIV/0!</v>
      </c>
      <c r="CY41" s="1841" t="e">
        <f t="shared" ca="1" si="74"/>
        <v>#DIV/0!</v>
      </c>
      <c r="CZ41" s="1841" t="e">
        <f t="shared" ref="CZ41:EE41" ca="1" si="75">SUM(CZ36:CZ40)</f>
        <v>#DIV/0!</v>
      </c>
      <c r="DA41" s="1841" t="e">
        <f t="shared" ca="1" si="75"/>
        <v>#DIV/0!</v>
      </c>
      <c r="DB41" s="1841" t="e">
        <f t="shared" ca="1" si="75"/>
        <v>#DIV/0!</v>
      </c>
      <c r="DC41" s="1841" t="e">
        <f t="shared" ca="1" si="75"/>
        <v>#DIV/0!</v>
      </c>
      <c r="DD41" s="1841" t="e">
        <f t="shared" ca="1" si="75"/>
        <v>#DIV/0!</v>
      </c>
      <c r="DE41" s="1841" t="e">
        <f t="shared" ca="1" si="75"/>
        <v>#DIV/0!</v>
      </c>
      <c r="DF41" s="1841" t="e">
        <f t="shared" ca="1" si="75"/>
        <v>#DIV/0!</v>
      </c>
      <c r="DG41" s="1841" t="e">
        <f t="shared" ca="1" si="75"/>
        <v>#DIV/0!</v>
      </c>
      <c r="DH41" s="1841" t="e">
        <f t="shared" ca="1" si="75"/>
        <v>#DIV/0!</v>
      </c>
      <c r="DI41" s="1841" t="e">
        <f t="shared" ca="1" si="75"/>
        <v>#DIV/0!</v>
      </c>
      <c r="DJ41" s="1841" t="e">
        <f t="shared" ca="1" si="75"/>
        <v>#DIV/0!</v>
      </c>
      <c r="DK41" s="1841" t="e">
        <f t="shared" ca="1" si="75"/>
        <v>#DIV/0!</v>
      </c>
      <c r="DL41" s="1841" t="e">
        <f t="shared" ca="1" si="75"/>
        <v>#DIV/0!</v>
      </c>
      <c r="DM41" s="1841" t="e">
        <f t="shared" ca="1" si="75"/>
        <v>#DIV/0!</v>
      </c>
      <c r="DN41" s="1841" t="e">
        <f t="shared" ca="1" si="75"/>
        <v>#DIV/0!</v>
      </c>
      <c r="DO41" s="1841" t="e">
        <f t="shared" ca="1" si="75"/>
        <v>#DIV/0!</v>
      </c>
      <c r="DP41" s="1841" t="e">
        <f t="shared" ca="1" si="75"/>
        <v>#DIV/0!</v>
      </c>
      <c r="DQ41" s="1841" t="e">
        <f t="shared" ca="1" si="75"/>
        <v>#DIV/0!</v>
      </c>
      <c r="DR41" s="1841" t="e">
        <f t="shared" ca="1" si="75"/>
        <v>#DIV/0!</v>
      </c>
      <c r="DS41" s="1841" t="e">
        <f t="shared" ca="1" si="75"/>
        <v>#DIV/0!</v>
      </c>
      <c r="DT41" s="1841" t="e">
        <f t="shared" ca="1" si="75"/>
        <v>#DIV/0!</v>
      </c>
      <c r="DU41" s="1841" t="e">
        <f t="shared" ca="1" si="75"/>
        <v>#DIV/0!</v>
      </c>
      <c r="DV41" s="1841" t="e">
        <f t="shared" ca="1" si="75"/>
        <v>#DIV/0!</v>
      </c>
      <c r="DW41" s="1841" t="e">
        <f t="shared" ca="1" si="75"/>
        <v>#DIV/0!</v>
      </c>
      <c r="DX41" s="1841" t="e">
        <f t="shared" ca="1" si="75"/>
        <v>#DIV/0!</v>
      </c>
      <c r="DY41" s="1841" t="e">
        <f t="shared" ca="1" si="75"/>
        <v>#DIV/0!</v>
      </c>
      <c r="DZ41" s="1841" t="e">
        <f t="shared" ca="1" si="75"/>
        <v>#DIV/0!</v>
      </c>
      <c r="EA41" s="1841" t="e">
        <f t="shared" ca="1" si="75"/>
        <v>#DIV/0!</v>
      </c>
      <c r="EB41" s="1841" t="e">
        <f t="shared" ca="1" si="75"/>
        <v>#DIV/0!</v>
      </c>
      <c r="EC41" s="1841" t="e">
        <f t="shared" ca="1" si="75"/>
        <v>#DIV/0!</v>
      </c>
      <c r="ED41" s="1841" t="e">
        <f t="shared" ca="1" si="75"/>
        <v>#DIV/0!</v>
      </c>
      <c r="EE41" s="1841" t="e">
        <f t="shared" ca="1" si="75"/>
        <v>#DIV/0!</v>
      </c>
      <c r="EF41" s="1841" t="e">
        <f t="shared" ref="EF41:FK41" ca="1" si="76">SUM(EF36:EF40)</f>
        <v>#DIV/0!</v>
      </c>
      <c r="EG41" s="1841" t="e">
        <f t="shared" ca="1" si="76"/>
        <v>#DIV/0!</v>
      </c>
      <c r="EH41" s="1841" t="e">
        <f t="shared" ca="1" si="76"/>
        <v>#DIV/0!</v>
      </c>
      <c r="EI41" s="1841" t="e">
        <f t="shared" ca="1" si="76"/>
        <v>#DIV/0!</v>
      </c>
      <c r="EJ41" s="1841" t="e">
        <f t="shared" ca="1" si="76"/>
        <v>#DIV/0!</v>
      </c>
    </row>
    <row r="42" spans="2:140">
      <c r="E42" s="1841"/>
    </row>
    <row r="43" spans="2:140">
      <c r="B43" s="438" t="s">
        <v>1393</v>
      </c>
      <c r="D43" s="458">
        <f>R6</f>
        <v>0.75</v>
      </c>
      <c r="E43" s="1841" t="e">
        <f ca="1">SUM(H43:EJ43)</f>
        <v>#DIV/0!</v>
      </c>
      <c r="H43" s="1795" t="e">
        <f t="shared" ref="H43:AM43" ca="1" si="77">MAX(0,MIN(-(H37+H40),H36+H38))</f>
        <v>#DIV/0!</v>
      </c>
      <c r="I43" s="1795" t="e">
        <f t="shared" ca="1" si="77"/>
        <v>#DIV/0!</v>
      </c>
      <c r="J43" s="1795" t="e">
        <f t="shared" ca="1" si="77"/>
        <v>#DIV/0!</v>
      </c>
      <c r="K43" s="1795" t="e">
        <f t="shared" ca="1" si="77"/>
        <v>#DIV/0!</v>
      </c>
      <c r="L43" s="1795" t="e">
        <f t="shared" ca="1" si="77"/>
        <v>#DIV/0!</v>
      </c>
      <c r="M43" s="1795" t="e">
        <f t="shared" ca="1" si="77"/>
        <v>#DIV/0!</v>
      </c>
      <c r="N43" s="1795" t="e">
        <f t="shared" ca="1" si="77"/>
        <v>#DIV/0!</v>
      </c>
      <c r="O43" s="1795" t="e">
        <f t="shared" ca="1" si="77"/>
        <v>#DIV/0!</v>
      </c>
      <c r="P43" s="1795" t="e">
        <f t="shared" ca="1" si="77"/>
        <v>#DIV/0!</v>
      </c>
      <c r="Q43" s="1795" t="e">
        <f t="shared" ca="1" si="77"/>
        <v>#DIV/0!</v>
      </c>
      <c r="R43" s="1795" t="e">
        <f t="shared" ca="1" si="77"/>
        <v>#DIV/0!</v>
      </c>
      <c r="S43" s="1795" t="e">
        <f t="shared" ca="1" si="77"/>
        <v>#DIV/0!</v>
      </c>
      <c r="T43" s="1795" t="e">
        <f t="shared" ca="1" si="77"/>
        <v>#DIV/0!</v>
      </c>
      <c r="U43" s="1795" t="e">
        <f t="shared" ca="1" si="77"/>
        <v>#DIV/0!</v>
      </c>
      <c r="V43" s="1795" t="e">
        <f t="shared" ca="1" si="77"/>
        <v>#DIV/0!</v>
      </c>
      <c r="W43" s="1795" t="e">
        <f t="shared" ca="1" si="77"/>
        <v>#DIV/0!</v>
      </c>
      <c r="X43" s="1795" t="e">
        <f t="shared" ca="1" si="77"/>
        <v>#DIV/0!</v>
      </c>
      <c r="Y43" s="1795" t="e">
        <f t="shared" ca="1" si="77"/>
        <v>#DIV/0!</v>
      </c>
      <c r="Z43" s="1795" t="e">
        <f t="shared" ca="1" si="77"/>
        <v>#DIV/0!</v>
      </c>
      <c r="AA43" s="1795" t="e">
        <f t="shared" ca="1" si="77"/>
        <v>#DIV/0!</v>
      </c>
      <c r="AB43" s="1795" t="e">
        <f t="shared" ca="1" si="77"/>
        <v>#DIV/0!</v>
      </c>
      <c r="AC43" s="1795" t="e">
        <f t="shared" ca="1" si="77"/>
        <v>#DIV/0!</v>
      </c>
      <c r="AD43" s="1795" t="e">
        <f t="shared" ca="1" si="77"/>
        <v>#DIV/0!</v>
      </c>
      <c r="AE43" s="1795" t="e">
        <f t="shared" ca="1" si="77"/>
        <v>#DIV/0!</v>
      </c>
      <c r="AF43" s="1795" t="e">
        <f t="shared" ca="1" si="77"/>
        <v>#DIV/0!</v>
      </c>
      <c r="AG43" s="1795" t="e">
        <f t="shared" ca="1" si="77"/>
        <v>#DIV/0!</v>
      </c>
      <c r="AH43" s="1795" t="e">
        <f t="shared" ca="1" si="77"/>
        <v>#DIV/0!</v>
      </c>
      <c r="AI43" s="1795" t="e">
        <f t="shared" ca="1" si="77"/>
        <v>#DIV/0!</v>
      </c>
      <c r="AJ43" s="1795" t="e">
        <f t="shared" ca="1" si="77"/>
        <v>#DIV/0!</v>
      </c>
      <c r="AK43" s="1795" t="e">
        <f t="shared" ca="1" si="77"/>
        <v>#DIV/0!</v>
      </c>
      <c r="AL43" s="1795" t="e">
        <f t="shared" ca="1" si="77"/>
        <v>#DIV/0!</v>
      </c>
      <c r="AM43" s="1795" t="e">
        <f t="shared" ca="1" si="77"/>
        <v>#DIV/0!</v>
      </c>
      <c r="AN43" s="1795" t="e">
        <f t="shared" ref="AN43:BS43" ca="1" si="78">MAX(0,MIN(-(AN37+AN40),AN36+AN38))</f>
        <v>#DIV/0!</v>
      </c>
      <c r="AO43" s="1795" t="e">
        <f t="shared" ca="1" si="78"/>
        <v>#DIV/0!</v>
      </c>
      <c r="AP43" s="1795" t="e">
        <f t="shared" ca="1" si="78"/>
        <v>#DIV/0!</v>
      </c>
      <c r="AQ43" s="1795" t="e">
        <f t="shared" ca="1" si="78"/>
        <v>#DIV/0!</v>
      </c>
      <c r="AR43" s="1795" t="e">
        <f t="shared" ca="1" si="78"/>
        <v>#DIV/0!</v>
      </c>
      <c r="AS43" s="1795" t="e">
        <f t="shared" ca="1" si="78"/>
        <v>#DIV/0!</v>
      </c>
      <c r="AT43" s="1795" t="e">
        <f t="shared" ca="1" si="78"/>
        <v>#DIV/0!</v>
      </c>
      <c r="AU43" s="1795" t="e">
        <f t="shared" ca="1" si="78"/>
        <v>#DIV/0!</v>
      </c>
      <c r="AV43" s="1795" t="e">
        <f t="shared" ca="1" si="78"/>
        <v>#DIV/0!</v>
      </c>
      <c r="AW43" s="1795" t="e">
        <f t="shared" ca="1" si="78"/>
        <v>#DIV/0!</v>
      </c>
      <c r="AX43" s="1795" t="e">
        <f t="shared" ca="1" si="78"/>
        <v>#DIV/0!</v>
      </c>
      <c r="AY43" s="1795" t="e">
        <f t="shared" ca="1" si="78"/>
        <v>#DIV/0!</v>
      </c>
      <c r="AZ43" s="1795" t="e">
        <f t="shared" ca="1" si="78"/>
        <v>#DIV/0!</v>
      </c>
      <c r="BA43" s="1795" t="e">
        <f t="shared" ca="1" si="78"/>
        <v>#DIV/0!</v>
      </c>
      <c r="BB43" s="1795" t="e">
        <f t="shared" ca="1" si="78"/>
        <v>#DIV/0!</v>
      </c>
      <c r="BC43" s="1795" t="e">
        <f t="shared" ca="1" si="78"/>
        <v>#DIV/0!</v>
      </c>
      <c r="BD43" s="1795" t="e">
        <f t="shared" ca="1" si="78"/>
        <v>#DIV/0!</v>
      </c>
      <c r="BE43" s="1795" t="e">
        <f t="shared" ca="1" si="78"/>
        <v>#DIV/0!</v>
      </c>
      <c r="BF43" s="1795" t="e">
        <f t="shared" ca="1" si="78"/>
        <v>#DIV/0!</v>
      </c>
      <c r="BG43" s="1795" t="e">
        <f t="shared" ca="1" si="78"/>
        <v>#DIV/0!</v>
      </c>
      <c r="BH43" s="1795" t="e">
        <f t="shared" ca="1" si="78"/>
        <v>#DIV/0!</v>
      </c>
      <c r="BI43" s="1795" t="e">
        <f t="shared" ca="1" si="78"/>
        <v>#DIV/0!</v>
      </c>
      <c r="BJ43" s="1795" t="e">
        <f t="shared" ca="1" si="78"/>
        <v>#DIV/0!</v>
      </c>
      <c r="BK43" s="1795" t="e">
        <f t="shared" ca="1" si="78"/>
        <v>#DIV/0!</v>
      </c>
      <c r="BL43" s="1795" t="e">
        <f t="shared" ca="1" si="78"/>
        <v>#DIV/0!</v>
      </c>
      <c r="BM43" s="1795" t="e">
        <f t="shared" ca="1" si="78"/>
        <v>#DIV/0!</v>
      </c>
      <c r="BN43" s="1795" t="e">
        <f t="shared" ca="1" si="78"/>
        <v>#DIV/0!</v>
      </c>
      <c r="BO43" s="1795" t="e">
        <f t="shared" ca="1" si="78"/>
        <v>#DIV/0!</v>
      </c>
      <c r="BP43" s="1795" t="e">
        <f t="shared" ca="1" si="78"/>
        <v>#DIV/0!</v>
      </c>
      <c r="BQ43" s="1795" t="e">
        <f t="shared" ca="1" si="78"/>
        <v>#DIV/0!</v>
      </c>
      <c r="BR43" s="1795" t="e">
        <f t="shared" ca="1" si="78"/>
        <v>#DIV/0!</v>
      </c>
      <c r="BS43" s="1795" t="e">
        <f t="shared" ca="1" si="78"/>
        <v>#DIV/0!</v>
      </c>
      <c r="BT43" s="1795" t="e">
        <f t="shared" ref="BT43:CY43" ca="1" si="79">MAX(0,MIN(-(BT37+BT40),BT36+BT38))</f>
        <v>#DIV/0!</v>
      </c>
      <c r="BU43" s="1795" t="e">
        <f t="shared" ca="1" si="79"/>
        <v>#DIV/0!</v>
      </c>
      <c r="BV43" s="1795" t="e">
        <f t="shared" ca="1" si="79"/>
        <v>#DIV/0!</v>
      </c>
      <c r="BW43" s="1795" t="e">
        <f t="shared" ca="1" si="79"/>
        <v>#DIV/0!</v>
      </c>
      <c r="BX43" s="1795" t="e">
        <f t="shared" ca="1" si="79"/>
        <v>#DIV/0!</v>
      </c>
      <c r="BY43" s="1795" t="e">
        <f t="shared" ca="1" si="79"/>
        <v>#DIV/0!</v>
      </c>
      <c r="BZ43" s="1795" t="e">
        <f t="shared" ca="1" si="79"/>
        <v>#DIV/0!</v>
      </c>
      <c r="CA43" s="1795" t="e">
        <f t="shared" ca="1" si="79"/>
        <v>#DIV/0!</v>
      </c>
      <c r="CB43" s="1795" t="e">
        <f t="shared" ca="1" si="79"/>
        <v>#DIV/0!</v>
      </c>
      <c r="CC43" s="1795" t="e">
        <f t="shared" ca="1" si="79"/>
        <v>#DIV/0!</v>
      </c>
      <c r="CD43" s="1795" t="e">
        <f t="shared" ca="1" si="79"/>
        <v>#DIV/0!</v>
      </c>
      <c r="CE43" s="1795" t="e">
        <f t="shared" ca="1" si="79"/>
        <v>#DIV/0!</v>
      </c>
      <c r="CF43" s="1795" t="e">
        <f t="shared" ca="1" si="79"/>
        <v>#DIV/0!</v>
      </c>
      <c r="CG43" s="1795" t="e">
        <f t="shared" ca="1" si="79"/>
        <v>#DIV/0!</v>
      </c>
      <c r="CH43" s="1795" t="e">
        <f t="shared" ca="1" si="79"/>
        <v>#DIV/0!</v>
      </c>
      <c r="CI43" s="1795" t="e">
        <f t="shared" ca="1" si="79"/>
        <v>#DIV/0!</v>
      </c>
      <c r="CJ43" s="1795" t="e">
        <f t="shared" ca="1" si="79"/>
        <v>#DIV/0!</v>
      </c>
      <c r="CK43" s="1795" t="e">
        <f t="shared" ca="1" si="79"/>
        <v>#DIV/0!</v>
      </c>
      <c r="CL43" s="1795" t="e">
        <f t="shared" ca="1" si="79"/>
        <v>#DIV/0!</v>
      </c>
      <c r="CM43" s="1795" t="e">
        <f t="shared" ca="1" si="79"/>
        <v>#DIV/0!</v>
      </c>
      <c r="CN43" s="1795" t="e">
        <f t="shared" ca="1" si="79"/>
        <v>#DIV/0!</v>
      </c>
      <c r="CO43" s="1795" t="e">
        <f t="shared" ca="1" si="79"/>
        <v>#DIV/0!</v>
      </c>
      <c r="CP43" s="1795" t="e">
        <f t="shared" ca="1" si="79"/>
        <v>#DIV/0!</v>
      </c>
      <c r="CQ43" s="1795" t="e">
        <f t="shared" ca="1" si="79"/>
        <v>#DIV/0!</v>
      </c>
      <c r="CR43" s="1795" t="e">
        <f t="shared" ca="1" si="79"/>
        <v>#DIV/0!</v>
      </c>
      <c r="CS43" s="1795" t="e">
        <f t="shared" ca="1" si="79"/>
        <v>#DIV/0!</v>
      </c>
      <c r="CT43" s="1795" t="e">
        <f t="shared" ca="1" si="79"/>
        <v>#DIV/0!</v>
      </c>
      <c r="CU43" s="1795" t="e">
        <f t="shared" ca="1" si="79"/>
        <v>#DIV/0!</v>
      </c>
      <c r="CV43" s="1795" t="e">
        <f t="shared" ca="1" si="79"/>
        <v>#DIV/0!</v>
      </c>
      <c r="CW43" s="1795" t="e">
        <f t="shared" ca="1" si="79"/>
        <v>#DIV/0!</v>
      </c>
      <c r="CX43" s="1795" t="e">
        <f t="shared" ca="1" si="79"/>
        <v>#DIV/0!</v>
      </c>
      <c r="CY43" s="1795" t="e">
        <f t="shared" ca="1" si="79"/>
        <v>#DIV/0!</v>
      </c>
      <c r="CZ43" s="1795" t="e">
        <f t="shared" ref="CZ43:EJ43" ca="1" si="80">MAX(0,MIN(-(CZ37+CZ40),CZ36+CZ38))</f>
        <v>#DIV/0!</v>
      </c>
      <c r="DA43" s="1795" t="e">
        <f t="shared" ca="1" si="80"/>
        <v>#DIV/0!</v>
      </c>
      <c r="DB43" s="1795" t="e">
        <f t="shared" ca="1" si="80"/>
        <v>#DIV/0!</v>
      </c>
      <c r="DC43" s="1795" t="e">
        <f t="shared" ca="1" si="80"/>
        <v>#DIV/0!</v>
      </c>
      <c r="DD43" s="1795" t="e">
        <f t="shared" ca="1" si="80"/>
        <v>#DIV/0!</v>
      </c>
      <c r="DE43" s="1795" t="e">
        <f t="shared" ca="1" si="80"/>
        <v>#DIV/0!</v>
      </c>
      <c r="DF43" s="1795" t="e">
        <f t="shared" ca="1" si="80"/>
        <v>#DIV/0!</v>
      </c>
      <c r="DG43" s="1795" t="e">
        <f t="shared" ca="1" si="80"/>
        <v>#DIV/0!</v>
      </c>
      <c r="DH43" s="1795" t="e">
        <f t="shared" ca="1" si="80"/>
        <v>#DIV/0!</v>
      </c>
      <c r="DI43" s="1795" t="e">
        <f t="shared" ca="1" si="80"/>
        <v>#DIV/0!</v>
      </c>
      <c r="DJ43" s="1795" t="e">
        <f t="shared" ca="1" si="80"/>
        <v>#DIV/0!</v>
      </c>
      <c r="DK43" s="1795" t="e">
        <f t="shared" ca="1" si="80"/>
        <v>#DIV/0!</v>
      </c>
      <c r="DL43" s="1795" t="e">
        <f t="shared" ca="1" si="80"/>
        <v>#DIV/0!</v>
      </c>
      <c r="DM43" s="1795" t="e">
        <f t="shared" ca="1" si="80"/>
        <v>#DIV/0!</v>
      </c>
      <c r="DN43" s="1795" t="e">
        <f t="shared" ca="1" si="80"/>
        <v>#DIV/0!</v>
      </c>
      <c r="DO43" s="1795" t="e">
        <f t="shared" ca="1" si="80"/>
        <v>#DIV/0!</v>
      </c>
      <c r="DP43" s="1795" t="e">
        <f t="shared" ca="1" si="80"/>
        <v>#DIV/0!</v>
      </c>
      <c r="DQ43" s="1795" t="e">
        <f t="shared" ca="1" si="80"/>
        <v>#DIV/0!</v>
      </c>
      <c r="DR43" s="1795" t="e">
        <f t="shared" ca="1" si="80"/>
        <v>#DIV/0!</v>
      </c>
      <c r="DS43" s="1795" t="e">
        <f t="shared" ca="1" si="80"/>
        <v>#DIV/0!</v>
      </c>
      <c r="DT43" s="1795" t="e">
        <f t="shared" ca="1" si="80"/>
        <v>#DIV/0!</v>
      </c>
      <c r="DU43" s="1795" t="e">
        <f t="shared" ca="1" si="80"/>
        <v>#DIV/0!</v>
      </c>
      <c r="DV43" s="1795" t="e">
        <f t="shared" ca="1" si="80"/>
        <v>#DIV/0!</v>
      </c>
      <c r="DW43" s="1795" t="e">
        <f t="shared" ca="1" si="80"/>
        <v>#DIV/0!</v>
      </c>
      <c r="DX43" s="1795" t="e">
        <f t="shared" ca="1" si="80"/>
        <v>#DIV/0!</v>
      </c>
      <c r="DY43" s="1795" t="e">
        <f t="shared" ca="1" si="80"/>
        <v>#DIV/0!</v>
      </c>
      <c r="DZ43" s="1795" t="e">
        <f t="shared" ca="1" si="80"/>
        <v>#DIV/0!</v>
      </c>
      <c r="EA43" s="1795" t="e">
        <f t="shared" ca="1" si="80"/>
        <v>#DIV/0!</v>
      </c>
      <c r="EB43" s="1795" t="e">
        <f t="shared" ca="1" si="80"/>
        <v>#DIV/0!</v>
      </c>
      <c r="EC43" s="1795" t="e">
        <f t="shared" ca="1" si="80"/>
        <v>#DIV/0!</v>
      </c>
      <c r="ED43" s="1795" t="e">
        <f t="shared" ca="1" si="80"/>
        <v>#DIV/0!</v>
      </c>
      <c r="EE43" s="1795" t="e">
        <f t="shared" ca="1" si="80"/>
        <v>#DIV/0!</v>
      </c>
      <c r="EF43" s="1795" t="e">
        <f t="shared" ca="1" si="80"/>
        <v>#DIV/0!</v>
      </c>
      <c r="EG43" s="1795" t="e">
        <f t="shared" ca="1" si="80"/>
        <v>#DIV/0!</v>
      </c>
      <c r="EH43" s="1795" t="e">
        <f t="shared" ca="1" si="80"/>
        <v>#DIV/0!</v>
      </c>
      <c r="EI43" s="1795" t="e">
        <f t="shared" ca="1" si="80"/>
        <v>#DIV/0!</v>
      </c>
      <c r="EJ43" s="1795" t="e">
        <f t="shared" ca="1" si="80"/>
        <v>#DIV/0!</v>
      </c>
    </row>
    <row r="44" spans="2:140">
      <c r="B44" s="438" t="s">
        <v>1394</v>
      </c>
      <c r="D44" s="458">
        <f>O6</f>
        <v>0.05</v>
      </c>
      <c r="E44" s="1841" t="e">
        <f ca="1">SUM(H44:EJ44)</f>
        <v>#DIV/0!</v>
      </c>
      <c r="H44" s="1795" t="e">
        <f t="shared" ref="H44:AM44" ca="1" si="81">-H$40/$D$43*$D$44</f>
        <v>#DIV/0!</v>
      </c>
      <c r="I44" s="1795" t="e">
        <f t="shared" ca="1" si="81"/>
        <v>#DIV/0!</v>
      </c>
      <c r="J44" s="1795" t="e">
        <f t="shared" ca="1" si="81"/>
        <v>#DIV/0!</v>
      </c>
      <c r="K44" s="1795" t="e">
        <f t="shared" ca="1" si="81"/>
        <v>#DIV/0!</v>
      </c>
      <c r="L44" s="1795" t="e">
        <f t="shared" ca="1" si="81"/>
        <v>#DIV/0!</v>
      </c>
      <c r="M44" s="1795" t="e">
        <f t="shared" ca="1" si="81"/>
        <v>#DIV/0!</v>
      </c>
      <c r="N44" s="1795" t="e">
        <f t="shared" ca="1" si="81"/>
        <v>#DIV/0!</v>
      </c>
      <c r="O44" s="1795" t="e">
        <f t="shared" ca="1" si="81"/>
        <v>#DIV/0!</v>
      </c>
      <c r="P44" s="1795" t="e">
        <f t="shared" ca="1" si="81"/>
        <v>#DIV/0!</v>
      </c>
      <c r="Q44" s="1795" t="e">
        <f t="shared" ca="1" si="81"/>
        <v>#DIV/0!</v>
      </c>
      <c r="R44" s="1795" t="e">
        <f t="shared" ca="1" si="81"/>
        <v>#DIV/0!</v>
      </c>
      <c r="S44" s="1795" t="e">
        <f t="shared" ca="1" si="81"/>
        <v>#DIV/0!</v>
      </c>
      <c r="T44" s="1795" t="e">
        <f t="shared" ca="1" si="81"/>
        <v>#DIV/0!</v>
      </c>
      <c r="U44" s="1795" t="e">
        <f t="shared" ca="1" si="81"/>
        <v>#DIV/0!</v>
      </c>
      <c r="V44" s="1795" t="e">
        <f t="shared" ca="1" si="81"/>
        <v>#DIV/0!</v>
      </c>
      <c r="W44" s="1795" t="e">
        <f t="shared" ca="1" si="81"/>
        <v>#DIV/0!</v>
      </c>
      <c r="X44" s="1795" t="e">
        <f t="shared" ca="1" si="81"/>
        <v>#DIV/0!</v>
      </c>
      <c r="Y44" s="1795" t="e">
        <f t="shared" ca="1" si="81"/>
        <v>#DIV/0!</v>
      </c>
      <c r="Z44" s="1795" t="e">
        <f t="shared" ca="1" si="81"/>
        <v>#DIV/0!</v>
      </c>
      <c r="AA44" s="1795" t="e">
        <f t="shared" ca="1" si="81"/>
        <v>#DIV/0!</v>
      </c>
      <c r="AB44" s="1795" t="e">
        <f t="shared" ca="1" si="81"/>
        <v>#DIV/0!</v>
      </c>
      <c r="AC44" s="1795" t="e">
        <f t="shared" ca="1" si="81"/>
        <v>#DIV/0!</v>
      </c>
      <c r="AD44" s="1795" t="e">
        <f t="shared" ca="1" si="81"/>
        <v>#DIV/0!</v>
      </c>
      <c r="AE44" s="1795" t="e">
        <f t="shared" ca="1" si="81"/>
        <v>#DIV/0!</v>
      </c>
      <c r="AF44" s="1795" t="e">
        <f t="shared" ca="1" si="81"/>
        <v>#DIV/0!</v>
      </c>
      <c r="AG44" s="1795" t="e">
        <f t="shared" ca="1" si="81"/>
        <v>#DIV/0!</v>
      </c>
      <c r="AH44" s="1795" t="e">
        <f t="shared" ca="1" si="81"/>
        <v>#DIV/0!</v>
      </c>
      <c r="AI44" s="1795" t="e">
        <f t="shared" ca="1" si="81"/>
        <v>#DIV/0!</v>
      </c>
      <c r="AJ44" s="1795" t="e">
        <f t="shared" ca="1" si="81"/>
        <v>#DIV/0!</v>
      </c>
      <c r="AK44" s="1795" t="e">
        <f t="shared" ca="1" si="81"/>
        <v>#DIV/0!</v>
      </c>
      <c r="AL44" s="1795" t="e">
        <f t="shared" ca="1" si="81"/>
        <v>#DIV/0!</v>
      </c>
      <c r="AM44" s="1795" t="e">
        <f t="shared" ca="1" si="81"/>
        <v>#DIV/0!</v>
      </c>
      <c r="AN44" s="1795" t="e">
        <f t="shared" ref="AN44:BS44" ca="1" si="82">-AN$40/$D$43*$D$44</f>
        <v>#DIV/0!</v>
      </c>
      <c r="AO44" s="1795" t="e">
        <f t="shared" ca="1" si="82"/>
        <v>#DIV/0!</v>
      </c>
      <c r="AP44" s="1795" t="e">
        <f t="shared" ca="1" si="82"/>
        <v>#DIV/0!</v>
      </c>
      <c r="AQ44" s="1795" t="e">
        <f t="shared" ca="1" si="82"/>
        <v>#DIV/0!</v>
      </c>
      <c r="AR44" s="1795" t="e">
        <f t="shared" ca="1" si="82"/>
        <v>#DIV/0!</v>
      </c>
      <c r="AS44" s="1795" t="e">
        <f t="shared" ca="1" si="82"/>
        <v>#DIV/0!</v>
      </c>
      <c r="AT44" s="1795" t="e">
        <f t="shared" ca="1" si="82"/>
        <v>#DIV/0!</v>
      </c>
      <c r="AU44" s="1795" t="e">
        <f t="shared" ca="1" si="82"/>
        <v>#DIV/0!</v>
      </c>
      <c r="AV44" s="1795" t="e">
        <f t="shared" ca="1" si="82"/>
        <v>#DIV/0!</v>
      </c>
      <c r="AW44" s="1795" t="e">
        <f t="shared" ca="1" si="82"/>
        <v>#DIV/0!</v>
      </c>
      <c r="AX44" s="1795" t="e">
        <f t="shared" ca="1" si="82"/>
        <v>#DIV/0!</v>
      </c>
      <c r="AY44" s="1795" t="e">
        <f t="shared" ca="1" si="82"/>
        <v>#DIV/0!</v>
      </c>
      <c r="AZ44" s="1795" t="e">
        <f t="shared" ca="1" si="82"/>
        <v>#DIV/0!</v>
      </c>
      <c r="BA44" s="1795" t="e">
        <f t="shared" ca="1" si="82"/>
        <v>#DIV/0!</v>
      </c>
      <c r="BB44" s="1795" t="e">
        <f t="shared" ca="1" si="82"/>
        <v>#DIV/0!</v>
      </c>
      <c r="BC44" s="1795" t="e">
        <f t="shared" ca="1" si="82"/>
        <v>#DIV/0!</v>
      </c>
      <c r="BD44" s="1795" t="e">
        <f t="shared" ca="1" si="82"/>
        <v>#DIV/0!</v>
      </c>
      <c r="BE44" s="1795" t="e">
        <f t="shared" ca="1" si="82"/>
        <v>#DIV/0!</v>
      </c>
      <c r="BF44" s="1795" t="e">
        <f t="shared" ca="1" si="82"/>
        <v>#DIV/0!</v>
      </c>
      <c r="BG44" s="1795" t="e">
        <f t="shared" ca="1" si="82"/>
        <v>#DIV/0!</v>
      </c>
      <c r="BH44" s="1795" t="e">
        <f t="shared" ca="1" si="82"/>
        <v>#DIV/0!</v>
      </c>
      <c r="BI44" s="1795" t="e">
        <f t="shared" ca="1" si="82"/>
        <v>#DIV/0!</v>
      </c>
      <c r="BJ44" s="1795" t="e">
        <f t="shared" ca="1" si="82"/>
        <v>#DIV/0!</v>
      </c>
      <c r="BK44" s="1795" t="e">
        <f t="shared" ca="1" si="82"/>
        <v>#DIV/0!</v>
      </c>
      <c r="BL44" s="1795" t="e">
        <f t="shared" ca="1" si="82"/>
        <v>#DIV/0!</v>
      </c>
      <c r="BM44" s="1795" t="e">
        <f t="shared" ca="1" si="82"/>
        <v>#DIV/0!</v>
      </c>
      <c r="BN44" s="1795" t="e">
        <f t="shared" ca="1" si="82"/>
        <v>#DIV/0!</v>
      </c>
      <c r="BO44" s="1795" t="e">
        <f t="shared" ca="1" si="82"/>
        <v>#DIV/0!</v>
      </c>
      <c r="BP44" s="1795" t="e">
        <f t="shared" ca="1" si="82"/>
        <v>#DIV/0!</v>
      </c>
      <c r="BQ44" s="1795" t="e">
        <f t="shared" ca="1" si="82"/>
        <v>#DIV/0!</v>
      </c>
      <c r="BR44" s="1795" t="e">
        <f t="shared" ca="1" si="82"/>
        <v>#DIV/0!</v>
      </c>
      <c r="BS44" s="1795" t="e">
        <f t="shared" ca="1" si="82"/>
        <v>#DIV/0!</v>
      </c>
      <c r="BT44" s="1795" t="e">
        <f t="shared" ref="BT44:CY44" ca="1" si="83">-BT$40/$D$43*$D$44</f>
        <v>#DIV/0!</v>
      </c>
      <c r="BU44" s="1795" t="e">
        <f t="shared" ca="1" si="83"/>
        <v>#DIV/0!</v>
      </c>
      <c r="BV44" s="1795" t="e">
        <f t="shared" ca="1" si="83"/>
        <v>#DIV/0!</v>
      </c>
      <c r="BW44" s="1795" t="e">
        <f t="shared" ca="1" si="83"/>
        <v>#DIV/0!</v>
      </c>
      <c r="BX44" s="1795" t="e">
        <f t="shared" ca="1" si="83"/>
        <v>#DIV/0!</v>
      </c>
      <c r="BY44" s="1795" t="e">
        <f t="shared" ca="1" si="83"/>
        <v>#DIV/0!</v>
      </c>
      <c r="BZ44" s="1795" t="e">
        <f t="shared" ca="1" si="83"/>
        <v>#DIV/0!</v>
      </c>
      <c r="CA44" s="1795" t="e">
        <f t="shared" ca="1" si="83"/>
        <v>#DIV/0!</v>
      </c>
      <c r="CB44" s="1795" t="e">
        <f t="shared" ca="1" si="83"/>
        <v>#DIV/0!</v>
      </c>
      <c r="CC44" s="1795" t="e">
        <f t="shared" ca="1" si="83"/>
        <v>#DIV/0!</v>
      </c>
      <c r="CD44" s="1795" t="e">
        <f t="shared" ca="1" si="83"/>
        <v>#DIV/0!</v>
      </c>
      <c r="CE44" s="1795" t="e">
        <f t="shared" ca="1" si="83"/>
        <v>#DIV/0!</v>
      </c>
      <c r="CF44" s="1795" t="e">
        <f t="shared" ca="1" si="83"/>
        <v>#DIV/0!</v>
      </c>
      <c r="CG44" s="1795" t="e">
        <f t="shared" ca="1" si="83"/>
        <v>#DIV/0!</v>
      </c>
      <c r="CH44" s="1795" t="e">
        <f t="shared" ca="1" si="83"/>
        <v>#DIV/0!</v>
      </c>
      <c r="CI44" s="1795" t="e">
        <f t="shared" ca="1" si="83"/>
        <v>#DIV/0!</v>
      </c>
      <c r="CJ44" s="1795" t="e">
        <f t="shared" ca="1" si="83"/>
        <v>#DIV/0!</v>
      </c>
      <c r="CK44" s="1795" t="e">
        <f t="shared" ca="1" si="83"/>
        <v>#DIV/0!</v>
      </c>
      <c r="CL44" s="1795" t="e">
        <f t="shared" ca="1" si="83"/>
        <v>#DIV/0!</v>
      </c>
      <c r="CM44" s="1795" t="e">
        <f t="shared" ca="1" si="83"/>
        <v>#DIV/0!</v>
      </c>
      <c r="CN44" s="1795" t="e">
        <f t="shared" ca="1" si="83"/>
        <v>#DIV/0!</v>
      </c>
      <c r="CO44" s="1795" t="e">
        <f t="shared" ca="1" si="83"/>
        <v>#DIV/0!</v>
      </c>
      <c r="CP44" s="1795" t="e">
        <f t="shared" ca="1" si="83"/>
        <v>#DIV/0!</v>
      </c>
      <c r="CQ44" s="1795" t="e">
        <f t="shared" ca="1" si="83"/>
        <v>#DIV/0!</v>
      </c>
      <c r="CR44" s="1795" t="e">
        <f t="shared" ca="1" si="83"/>
        <v>#DIV/0!</v>
      </c>
      <c r="CS44" s="1795" t="e">
        <f t="shared" ca="1" si="83"/>
        <v>#DIV/0!</v>
      </c>
      <c r="CT44" s="1795" t="e">
        <f t="shared" ca="1" si="83"/>
        <v>#DIV/0!</v>
      </c>
      <c r="CU44" s="1795" t="e">
        <f t="shared" ca="1" si="83"/>
        <v>#DIV/0!</v>
      </c>
      <c r="CV44" s="1795" t="e">
        <f t="shared" ca="1" si="83"/>
        <v>#DIV/0!</v>
      </c>
      <c r="CW44" s="1795" t="e">
        <f t="shared" ca="1" si="83"/>
        <v>#DIV/0!</v>
      </c>
      <c r="CX44" s="1795" t="e">
        <f t="shared" ca="1" si="83"/>
        <v>#DIV/0!</v>
      </c>
      <c r="CY44" s="1795" t="e">
        <f t="shared" ca="1" si="83"/>
        <v>#DIV/0!</v>
      </c>
      <c r="CZ44" s="1795" t="e">
        <f t="shared" ref="CZ44:EJ44" ca="1" si="84">-CZ$40/$D$43*$D$44</f>
        <v>#DIV/0!</v>
      </c>
      <c r="DA44" s="1795" t="e">
        <f t="shared" ca="1" si="84"/>
        <v>#DIV/0!</v>
      </c>
      <c r="DB44" s="1795" t="e">
        <f t="shared" ca="1" si="84"/>
        <v>#DIV/0!</v>
      </c>
      <c r="DC44" s="1795" t="e">
        <f t="shared" ca="1" si="84"/>
        <v>#DIV/0!</v>
      </c>
      <c r="DD44" s="1795" t="e">
        <f t="shared" ca="1" si="84"/>
        <v>#DIV/0!</v>
      </c>
      <c r="DE44" s="1795" t="e">
        <f t="shared" ca="1" si="84"/>
        <v>#DIV/0!</v>
      </c>
      <c r="DF44" s="1795" t="e">
        <f t="shared" ca="1" si="84"/>
        <v>#DIV/0!</v>
      </c>
      <c r="DG44" s="1795" t="e">
        <f t="shared" ca="1" si="84"/>
        <v>#DIV/0!</v>
      </c>
      <c r="DH44" s="1795" t="e">
        <f t="shared" ca="1" si="84"/>
        <v>#DIV/0!</v>
      </c>
      <c r="DI44" s="1795" t="e">
        <f t="shared" ca="1" si="84"/>
        <v>#DIV/0!</v>
      </c>
      <c r="DJ44" s="1795" t="e">
        <f t="shared" ca="1" si="84"/>
        <v>#DIV/0!</v>
      </c>
      <c r="DK44" s="1795" t="e">
        <f t="shared" ca="1" si="84"/>
        <v>#DIV/0!</v>
      </c>
      <c r="DL44" s="1795" t="e">
        <f t="shared" ca="1" si="84"/>
        <v>#DIV/0!</v>
      </c>
      <c r="DM44" s="1795" t="e">
        <f t="shared" ca="1" si="84"/>
        <v>#DIV/0!</v>
      </c>
      <c r="DN44" s="1795" t="e">
        <f t="shared" ca="1" si="84"/>
        <v>#DIV/0!</v>
      </c>
      <c r="DO44" s="1795" t="e">
        <f t="shared" ca="1" si="84"/>
        <v>#DIV/0!</v>
      </c>
      <c r="DP44" s="1795" t="e">
        <f t="shared" ca="1" si="84"/>
        <v>#DIV/0!</v>
      </c>
      <c r="DQ44" s="1795" t="e">
        <f t="shared" ca="1" si="84"/>
        <v>#DIV/0!</v>
      </c>
      <c r="DR44" s="1795" t="e">
        <f t="shared" ca="1" si="84"/>
        <v>#DIV/0!</v>
      </c>
      <c r="DS44" s="1795" t="e">
        <f t="shared" ca="1" si="84"/>
        <v>#DIV/0!</v>
      </c>
      <c r="DT44" s="1795" t="e">
        <f t="shared" ca="1" si="84"/>
        <v>#DIV/0!</v>
      </c>
      <c r="DU44" s="1795" t="e">
        <f t="shared" ca="1" si="84"/>
        <v>#DIV/0!</v>
      </c>
      <c r="DV44" s="1795" t="e">
        <f t="shared" ca="1" si="84"/>
        <v>#DIV/0!</v>
      </c>
      <c r="DW44" s="1795" t="e">
        <f t="shared" ca="1" si="84"/>
        <v>#DIV/0!</v>
      </c>
      <c r="DX44" s="1795" t="e">
        <f t="shared" ca="1" si="84"/>
        <v>#DIV/0!</v>
      </c>
      <c r="DY44" s="1795" t="e">
        <f t="shared" ca="1" si="84"/>
        <v>#DIV/0!</v>
      </c>
      <c r="DZ44" s="1795" t="e">
        <f t="shared" ca="1" si="84"/>
        <v>#DIV/0!</v>
      </c>
      <c r="EA44" s="1795" t="e">
        <f t="shared" ca="1" si="84"/>
        <v>#DIV/0!</v>
      </c>
      <c r="EB44" s="1795" t="e">
        <f t="shared" ca="1" si="84"/>
        <v>#DIV/0!</v>
      </c>
      <c r="EC44" s="1795" t="e">
        <f t="shared" ca="1" si="84"/>
        <v>#DIV/0!</v>
      </c>
      <c r="ED44" s="1795" t="e">
        <f t="shared" ca="1" si="84"/>
        <v>#DIV/0!</v>
      </c>
      <c r="EE44" s="1795" t="e">
        <f t="shared" ca="1" si="84"/>
        <v>#DIV/0!</v>
      </c>
      <c r="EF44" s="1795" t="e">
        <f t="shared" ca="1" si="84"/>
        <v>#DIV/0!</v>
      </c>
      <c r="EG44" s="1795" t="e">
        <f t="shared" ca="1" si="84"/>
        <v>#DIV/0!</v>
      </c>
      <c r="EH44" s="1795" t="e">
        <f t="shared" ca="1" si="84"/>
        <v>#DIV/0!</v>
      </c>
      <c r="EI44" s="1795" t="e">
        <f t="shared" ca="1" si="84"/>
        <v>#DIV/0!</v>
      </c>
      <c r="EJ44" s="1795" t="e">
        <f t="shared" ca="1" si="84"/>
        <v>#DIV/0!</v>
      </c>
    </row>
    <row r="45" spans="2:140">
      <c r="B45" s="438" t="s">
        <v>1395</v>
      </c>
      <c r="D45" s="458">
        <f>P6</f>
        <v>0.2</v>
      </c>
      <c r="E45" s="1841" t="e">
        <f ca="1">SUM(H45:EJ45)</f>
        <v>#DIV/0!</v>
      </c>
      <c r="H45" s="1795" t="e">
        <f t="shared" ref="H45:AM45" ca="1" si="85">-H$40/$D$43*$D$45</f>
        <v>#DIV/0!</v>
      </c>
      <c r="I45" s="1795" t="e">
        <f t="shared" ca="1" si="85"/>
        <v>#DIV/0!</v>
      </c>
      <c r="J45" s="1795" t="e">
        <f t="shared" ca="1" si="85"/>
        <v>#DIV/0!</v>
      </c>
      <c r="K45" s="1795" t="e">
        <f t="shared" ca="1" si="85"/>
        <v>#DIV/0!</v>
      </c>
      <c r="L45" s="1795" t="e">
        <f t="shared" ca="1" si="85"/>
        <v>#DIV/0!</v>
      </c>
      <c r="M45" s="1795" t="e">
        <f t="shared" ca="1" si="85"/>
        <v>#DIV/0!</v>
      </c>
      <c r="N45" s="1795" t="e">
        <f t="shared" ca="1" si="85"/>
        <v>#DIV/0!</v>
      </c>
      <c r="O45" s="1795" t="e">
        <f t="shared" ca="1" si="85"/>
        <v>#DIV/0!</v>
      </c>
      <c r="P45" s="1795" t="e">
        <f t="shared" ca="1" si="85"/>
        <v>#DIV/0!</v>
      </c>
      <c r="Q45" s="1795" t="e">
        <f t="shared" ca="1" si="85"/>
        <v>#DIV/0!</v>
      </c>
      <c r="R45" s="1795" t="e">
        <f t="shared" ca="1" si="85"/>
        <v>#DIV/0!</v>
      </c>
      <c r="S45" s="1795" t="e">
        <f t="shared" ca="1" si="85"/>
        <v>#DIV/0!</v>
      </c>
      <c r="T45" s="1795" t="e">
        <f t="shared" ca="1" si="85"/>
        <v>#DIV/0!</v>
      </c>
      <c r="U45" s="1795" t="e">
        <f t="shared" ca="1" si="85"/>
        <v>#DIV/0!</v>
      </c>
      <c r="V45" s="1795" t="e">
        <f t="shared" ca="1" si="85"/>
        <v>#DIV/0!</v>
      </c>
      <c r="W45" s="1795" t="e">
        <f t="shared" ca="1" si="85"/>
        <v>#DIV/0!</v>
      </c>
      <c r="X45" s="1795" t="e">
        <f t="shared" ca="1" si="85"/>
        <v>#DIV/0!</v>
      </c>
      <c r="Y45" s="1795" t="e">
        <f t="shared" ca="1" si="85"/>
        <v>#DIV/0!</v>
      </c>
      <c r="Z45" s="1795" t="e">
        <f t="shared" ca="1" si="85"/>
        <v>#DIV/0!</v>
      </c>
      <c r="AA45" s="1795" t="e">
        <f t="shared" ca="1" si="85"/>
        <v>#DIV/0!</v>
      </c>
      <c r="AB45" s="1795" t="e">
        <f t="shared" ca="1" si="85"/>
        <v>#DIV/0!</v>
      </c>
      <c r="AC45" s="1795" t="e">
        <f t="shared" ca="1" si="85"/>
        <v>#DIV/0!</v>
      </c>
      <c r="AD45" s="1795" t="e">
        <f t="shared" ca="1" si="85"/>
        <v>#DIV/0!</v>
      </c>
      <c r="AE45" s="1795" t="e">
        <f t="shared" ca="1" si="85"/>
        <v>#DIV/0!</v>
      </c>
      <c r="AF45" s="1795" t="e">
        <f t="shared" ca="1" si="85"/>
        <v>#DIV/0!</v>
      </c>
      <c r="AG45" s="1795" t="e">
        <f t="shared" ca="1" si="85"/>
        <v>#DIV/0!</v>
      </c>
      <c r="AH45" s="1795" t="e">
        <f t="shared" ca="1" si="85"/>
        <v>#DIV/0!</v>
      </c>
      <c r="AI45" s="1795" t="e">
        <f t="shared" ca="1" si="85"/>
        <v>#DIV/0!</v>
      </c>
      <c r="AJ45" s="1795" t="e">
        <f t="shared" ca="1" si="85"/>
        <v>#DIV/0!</v>
      </c>
      <c r="AK45" s="1795" t="e">
        <f t="shared" ca="1" si="85"/>
        <v>#DIV/0!</v>
      </c>
      <c r="AL45" s="1795" t="e">
        <f t="shared" ca="1" si="85"/>
        <v>#DIV/0!</v>
      </c>
      <c r="AM45" s="1795" t="e">
        <f t="shared" ca="1" si="85"/>
        <v>#DIV/0!</v>
      </c>
      <c r="AN45" s="1795" t="e">
        <f t="shared" ref="AN45:BS45" ca="1" si="86">-AN$40/$D$43*$D$45</f>
        <v>#DIV/0!</v>
      </c>
      <c r="AO45" s="1795" t="e">
        <f t="shared" ca="1" si="86"/>
        <v>#DIV/0!</v>
      </c>
      <c r="AP45" s="1795" t="e">
        <f t="shared" ca="1" si="86"/>
        <v>#DIV/0!</v>
      </c>
      <c r="AQ45" s="1795" t="e">
        <f t="shared" ca="1" si="86"/>
        <v>#DIV/0!</v>
      </c>
      <c r="AR45" s="1795" t="e">
        <f t="shared" ca="1" si="86"/>
        <v>#DIV/0!</v>
      </c>
      <c r="AS45" s="1795" t="e">
        <f t="shared" ca="1" si="86"/>
        <v>#DIV/0!</v>
      </c>
      <c r="AT45" s="1795" t="e">
        <f t="shared" ca="1" si="86"/>
        <v>#DIV/0!</v>
      </c>
      <c r="AU45" s="1795" t="e">
        <f t="shared" ca="1" si="86"/>
        <v>#DIV/0!</v>
      </c>
      <c r="AV45" s="1795" t="e">
        <f t="shared" ca="1" si="86"/>
        <v>#DIV/0!</v>
      </c>
      <c r="AW45" s="1795" t="e">
        <f t="shared" ca="1" si="86"/>
        <v>#DIV/0!</v>
      </c>
      <c r="AX45" s="1795" t="e">
        <f t="shared" ca="1" si="86"/>
        <v>#DIV/0!</v>
      </c>
      <c r="AY45" s="1795" t="e">
        <f t="shared" ca="1" si="86"/>
        <v>#DIV/0!</v>
      </c>
      <c r="AZ45" s="1795" t="e">
        <f t="shared" ca="1" si="86"/>
        <v>#DIV/0!</v>
      </c>
      <c r="BA45" s="1795" t="e">
        <f t="shared" ca="1" si="86"/>
        <v>#DIV/0!</v>
      </c>
      <c r="BB45" s="1795" t="e">
        <f t="shared" ca="1" si="86"/>
        <v>#DIV/0!</v>
      </c>
      <c r="BC45" s="1795" t="e">
        <f t="shared" ca="1" si="86"/>
        <v>#DIV/0!</v>
      </c>
      <c r="BD45" s="1795" t="e">
        <f t="shared" ca="1" si="86"/>
        <v>#DIV/0!</v>
      </c>
      <c r="BE45" s="1795" t="e">
        <f t="shared" ca="1" si="86"/>
        <v>#DIV/0!</v>
      </c>
      <c r="BF45" s="1795" t="e">
        <f t="shared" ca="1" si="86"/>
        <v>#DIV/0!</v>
      </c>
      <c r="BG45" s="1795" t="e">
        <f t="shared" ca="1" si="86"/>
        <v>#DIV/0!</v>
      </c>
      <c r="BH45" s="1795" t="e">
        <f t="shared" ca="1" si="86"/>
        <v>#DIV/0!</v>
      </c>
      <c r="BI45" s="1795" t="e">
        <f t="shared" ca="1" si="86"/>
        <v>#DIV/0!</v>
      </c>
      <c r="BJ45" s="1795" t="e">
        <f t="shared" ca="1" si="86"/>
        <v>#DIV/0!</v>
      </c>
      <c r="BK45" s="1795" t="e">
        <f t="shared" ca="1" si="86"/>
        <v>#DIV/0!</v>
      </c>
      <c r="BL45" s="1795" t="e">
        <f t="shared" ca="1" si="86"/>
        <v>#DIV/0!</v>
      </c>
      <c r="BM45" s="1795" t="e">
        <f t="shared" ca="1" si="86"/>
        <v>#DIV/0!</v>
      </c>
      <c r="BN45" s="1795" t="e">
        <f t="shared" ca="1" si="86"/>
        <v>#DIV/0!</v>
      </c>
      <c r="BO45" s="1795" t="e">
        <f t="shared" ca="1" si="86"/>
        <v>#DIV/0!</v>
      </c>
      <c r="BP45" s="1795" t="e">
        <f t="shared" ca="1" si="86"/>
        <v>#DIV/0!</v>
      </c>
      <c r="BQ45" s="1795" t="e">
        <f t="shared" ca="1" si="86"/>
        <v>#DIV/0!</v>
      </c>
      <c r="BR45" s="1795" t="e">
        <f t="shared" ca="1" si="86"/>
        <v>#DIV/0!</v>
      </c>
      <c r="BS45" s="1795" t="e">
        <f t="shared" ca="1" si="86"/>
        <v>#DIV/0!</v>
      </c>
      <c r="BT45" s="1795" t="e">
        <f t="shared" ref="BT45:CY45" ca="1" si="87">-BT$40/$D$43*$D$45</f>
        <v>#DIV/0!</v>
      </c>
      <c r="BU45" s="1795" t="e">
        <f t="shared" ca="1" si="87"/>
        <v>#DIV/0!</v>
      </c>
      <c r="BV45" s="1795" t="e">
        <f t="shared" ca="1" si="87"/>
        <v>#DIV/0!</v>
      </c>
      <c r="BW45" s="1795" t="e">
        <f t="shared" ca="1" si="87"/>
        <v>#DIV/0!</v>
      </c>
      <c r="BX45" s="1795" t="e">
        <f t="shared" ca="1" si="87"/>
        <v>#DIV/0!</v>
      </c>
      <c r="BY45" s="1795" t="e">
        <f t="shared" ca="1" si="87"/>
        <v>#DIV/0!</v>
      </c>
      <c r="BZ45" s="1795" t="e">
        <f t="shared" ca="1" si="87"/>
        <v>#DIV/0!</v>
      </c>
      <c r="CA45" s="1795" t="e">
        <f t="shared" ca="1" si="87"/>
        <v>#DIV/0!</v>
      </c>
      <c r="CB45" s="1795" t="e">
        <f t="shared" ca="1" si="87"/>
        <v>#DIV/0!</v>
      </c>
      <c r="CC45" s="1795" t="e">
        <f t="shared" ca="1" si="87"/>
        <v>#DIV/0!</v>
      </c>
      <c r="CD45" s="1795" t="e">
        <f t="shared" ca="1" si="87"/>
        <v>#DIV/0!</v>
      </c>
      <c r="CE45" s="1795" t="e">
        <f t="shared" ca="1" si="87"/>
        <v>#DIV/0!</v>
      </c>
      <c r="CF45" s="1795" t="e">
        <f t="shared" ca="1" si="87"/>
        <v>#DIV/0!</v>
      </c>
      <c r="CG45" s="1795" t="e">
        <f t="shared" ca="1" si="87"/>
        <v>#DIV/0!</v>
      </c>
      <c r="CH45" s="1795" t="e">
        <f t="shared" ca="1" si="87"/>
        <v>#DIV/0!</v>
      </c>
      <c r="CI45" s="1795" t="e">
        <f t="shared" ca="1" si="87"/>
        <v>#DIV/0!</v>
      </c>
      <c r="CJ45" s="1795" t="e">
        <f t="shared" ca="1" si="87"/>
        <v>#DIV/0!</v>
      </c>
      <c r="CK45" s="1795" t="e">
        <f t="shared" ca="1" si="87"/>
        <v>#DIV/0!</v>
      </c>
      <c r="CL45" s="1795" t="e">
        <f t="shared" ca="1" si="87"/>
        <v>#DIV/0!</v>
      </c>
      <c r="CM45" s="1795" t="e">
        <f t="shared" ca="1" si="87"/>
        <v>#DIV/0!</v>
      </c>
      <c r="CN45" s="1795" t="e">
        <f t="shared" ca="1" si="87"/>
        <v>#DIV/0!</v>
      </c>
      <c r="CO45" s="1795" t="e">
        <f t="shared" ca="1" si="87"/>
        <v>#DIV/0!</v>
      </c>
      <c r="CP45" s="1795" t="e">
        <f t="shared" ca="1" si="87"/>
        <v>#DIV/0!</v>
      </c>
      <c r="CQ45" s="1795" t="e">
        <f t="shared" ca="1" si="87"/>
        <v>#DIV/0!</v>
      </c>
      <c r="CR45" s="1795" t="e">
        <f t="shared" ca="1" si="87"/>
        <v>#DIV/0!</v>
      </c>
      <c r="CS45" s="1795" t="e">
        <f t="shared" ca="1" si="87"/>
        <v>#DIV/0!</v>
      </c>
      <c r="CT45" s="1795" t="e">
        <f t="shared" ca="1" si="87"/>
        <v>#DIV/0!</v>
      </c>
      <c r="CU45" s="1795" t="e">
        <f t="shared" ca="1" si="87"/>
        <v>#DIV/0!</v>
      </c>
      <c r="CV45" s="1795" t="e">
        <f t="shared" ca="1" si="87"/>
        <v>#DIV/0!</v>
      </c>
      <c r="CW45" s="1795" t="e">
        <f t="shared" ca="1" si="87"/>
        <v>#DIV/0!</v>
      </c>
      <c r="CX45" s="1795" t="e">
        <f t="shared" ca="1" si="87"/>
        <v>#DIV/0!</v>
      </c>
      <c r="CY45" s="1795" t="e">
        <f t="shared" ca="1" si="87"/>
        <v>#DIV/0!</v>
      </c>
      <c r="CZ45" s="1795" t="e">
        <f t="shared" ref="CZ45:EJ45" ca="1" si="88">-CZ$40/$D$43*$D$45</f>
        <v>#DIV/0!</v>
      </c>
      <c r="DA45" s="1795" t="e">
        <f t="shared" ca="1" si="88"/>
        <v>#DIV/0!</v>
      </c>
      <c r="DB45" s="1795" t="e">
        <f t="shared" ca="1" si="88"/>
        <v>#DIV/0!</v>
      </c>
      <c r="DC45" s="1795" t="e">
        <f t="shared" ca="1" si="88"/>
        <v>#DIV/0!</v>
      </c>
      <c r="DD45" s="1795" t="e">
        <f t="shared" ca="1" si="88"/>
        <v>#DIV/0!</v>
      </c>
      <c r="DE45" s="1795" t="e">
        <f t="shared" ca="1" si="88"/>
        <v>#DIV/0!</v>
      </c>
      <c r="DF45" s="1795" t="e">
        <f t="shared" ca="1" si="88"/>
        <v>#DIV/0!</v>
      </c>
      <c r="DG45" s="1795" t="e">
        <f t="shared" ca="1" si="88"/>
        <v>#DIV/0!</v>
      </c>
      <c r="DH45" s="1795" t="e">
        <f t="shared" ca="1" si="88"/>
        <v>#DIV/0!</v>
      </c>
      <c r="DI45" s="1795" t="e">
        <f t="shared" ca="1" si="88"/>
        <v>#DIV/0!</v>
      </c>
      <c r="DJ45" s="1795" t="e">
        <f t="shared" ca="1" si="88"/>
        <v>#DIV/0!</v>
      </c>
      <c r="DK45" s="1795" t="e">
        <f t="shared" ca="1" si="88"/>
        <v>#DIV/0!</v>
      </c>
      <c r="DL45" s="1795" t="e">
        <f t="shared" ca="1" si="88"/>
        <v>#DIV/0!</v>
      </c>
      <c r="DM45" s="1795" t="e">
        <f t="shared" ca="1" si="88"/>
        <v>#DIV/0!</v>
      </c>
      <c r="DN45" s="1795" t="e">
        <f t="shared" ca="1" si="88"/>
        <v>#DIV/0!</v>
      </c>
      <c r="DO45" s="1795" t="e">
        <f t="shared" ca="1" si="88"/>
        <v>#DIV/0!</v>
      </c>
      <c r="DP45" s="1795" t="e">
        <f t="shared" ca="1" si="88"/>
        <v>#DIV/0!</v>
      </c>
      <c r="DQ45" s="1795" t="e">
        <f t="shared" ca="1" si="88"/>
        <v>#DIV/0!</v>
      </c>
      <c r="DR45" s="1795" t="e">
        <f t="shared" ca="1" si="88"/>
        <v>#DIV/0!</v>
      </c>
      <c r="DS45" s="1795" t="e">
        <f t="shared" ca="1" si="88"/>
        <v>#DIV/0!</v>
      </c>
      <c r="DT45" s="1795" t="e">
        <f t="shared" ca="1" si="88"/>
        <v>#DIV/0!</v>
      </c>
      <c r="DU45" s="1795" t="e">
        <f t="shared" ca="1" si="88"/>
        <v>#DIV/0!</v>
      </c>
      <c r="DV45" s="1795" t="e">
        <f t="shared" ca="1" si="88"/>
        <v>#DIV/0!</v>
      </c>
      <c r="DW45" s="1795" t="e">
        <f t="shared" ca="1" si="88"/>
        <v>#DIV/0!</v>
      </c>
      <c r="DX45" s="1795" t="e">
        <f t="shared" ca="1" si="88"/>
        <v>#DIV/0!</v>
      </c>
      <c r="DY45" s="1795" t="e">
        <f t="shared" ca="1" si="88"/>
        <v>#DIV/0!</v>
      </c>
      <c r="DZ45" s="1795" t="e">
        <f t="shared" ca="1" si="88"/>
        <v>#DIV/0!</v>
      </c>
      <c r="EA45" s="1795" t="e">
        <f t="shared" ca="1" si="88"/>
        <v>#DIV/0!</v>
      </c>
      <c r="EB45" s="1795" t="e">
        <f t="shared" ca="1" si="88"/>
        <v>#DIV/0!</v>
      </c>
      <c r="EC45" s="1795" t="e">
        <f t="shared" ca="1" si="88"/>
        <v>#DIV/0!</v>
      </c>
      <c r="ED45" s="1795" t="e">
        <f t="shared" ca="1" si="88"/>
        <v>#DIV/0!</v>
      </c>
      <c r="EE45" s="1795" t="e">
        <f t="shared" ca="1" si="88"/>
        <v>#DIV/0!</v>
      </c>
      <c r="EF45" s="1795" t="e">
        <f t="shared" ca="1" si="88"/>
        <v>#DIV/0!</v>
      </c>
      <c r="EG45" s="1795" t="e">
        <f t="shared" ca="1" si="88"/>
        <v>#DIV/0!</v>
      </c>
      <c r="EH45" s="1795" t="e">
        <f t="shared" ca="1" si="88"/>
        <v>#DIV/0!</v>
      </c>
      <c r="EI45" s="1795" t="e">
        <f t="shared" ca="1" si="88"/>
        <v>#DIV/0!</v>
      </c>
      <c r="EJ45" s="1795" t="e">
        <f t="shared" ca="1" si="88"/>
        <v>#DIV/0!</v>
      </c>
    </row>
    <row r="46" spans="2:140">
      <c r="E46" s="1841"/>
    </row>
    <row r="47" spans="2:140">
      <c r="B47" s="451" t="s">
        <v>1396</v>
      </c>
      <c r="C47" s="451"/>
      <c r="D47" s="451"/>
      <c r="E47" s="1846" t="e">
        <f ca="1">SUM(H47:EJ47)</f>
        <v>#DIV/0!</v>
      </c>
      <c r="F47" s="451"/>
      <c r="G47" s="451"/>
      <c r="H47" s="1846" t="e">
        <f t="shared" ref="H47:AM47" ca="1" si="89">+H33-SUM(H43:H45)</f>
        <v>#DIV/0!</v>
      </c>
      <c r="I47" s="1846" t="e">
        <f t="shared" ca="1" si="89"/>
        <v>#DIV/0!</v>
      </c>
      <c r="J47" s="1846" t="e">
        <f t="shared" ca="1" si="89"/>
        <v>#DIV/0!</v>
      </c>
      <c r="K47" s="1846" t="e">
        <f t="shared" ca="1" si="89"/>
        <v>#DIV/0!</v>
      </c>
      <c r="L47" s="1846" t="e">
        <f t="shared" ca="1" si="89"/>
        <v>#DIV/0!</v>
      </c>
      <c r="M47" s="1846" t="e">
        <f t="shared" ca="1" si="89"/>
        <v>#DIV/0!</v>
      </c>
      <c r="N47" s="1846" t="e">
        <f t="shared" ca="1" si="89"/>
        <v>#DIV/0!</v>
      </c>
      <c r="O47" s="1846" t="e">
        <f t="shared" ca="1" si="89"/>
        <v>#DIV/0!</v>
      </c>
      <c r="P47" s="1846" t="e">
        <f t="shared" ca="1" si="89"/>
        <v>#DIV/0!</v>
      </c>
      <c r="Q47" s="1846" t="e">
        <f t="shared" ca="1" si="89"/>
        <v>#DIV/0!</v>
      </c>
      <c r="R47" s="1846" t="e">
        <f t="shared" ca="1" si="89"/>
        <v>#DIV/0!</v>
      </c>
      <c r="S47" s="1846" t="e">
        <f t="shared" ca="1" si="89"/>
        <v>#DIV/0!</v>
      </c>
      <c r="T47" s="1846" t="e">
        <f t="shared" ca="1" si="89"/>
        <v>#DIV/0!</v>
      </c>
      <c r="U47" s="1846" t="e">
        <f t="shared" ca="1" si="89"/>
        <v>#DIV/0!</v>
      </c>
      <c r="V47" s="1846" t="e">
        <f t="shared" ca="1" si="89"/>
        <v>#DIV/0!</v>
      </c>
      <c r="W47" s="1846" t="e">
        <f t="shared" ca="1" si="89"/>
        <v>#DIV/0!</v>
      </c>
      <c r="X47" s="1846" t="e">
        <f t="shared" ca="1" si="89"/>
        <v>#DIV/0!</v>
      </c>
      <c r="Y47" s="1846" t="e">
        <f t="shared" ca="1" si="89"/>
        <v>#DIV/0!</v>
      </c>
      <c r="Z47" s="1846" t="e">
        <f t="shared" ca="1" si="89"/>
        <v>#DIV/0!</v>
      </c>
      <c r="AA47" s="1846" t="e">
        <f t="shared" ca="1" si="89"/>
        <v>#DIV/0!</v>
      </c>
      <c r="AB47" s="1846" t="e">
        <f t="shared" ca="1" si="89"/>
        <v>#DIV/0!</v>
      </c>
      <c r="AC47" s="1846" t="e">
        <f t="shared" ca="1" si="89"/>
        <v>#DIV/0!</v>
      </c>
      <c r="AD47" s="1846" t="e">
        <f t="shared" ca="1" si="89"/>
        <v>#DIV/0!</v>
      </c>
      <c r="AE47" s="1846" t="e">
        <f t="shared" ca="1" si="89"/>
        <v>#DIV/0!</v>
      </c>
      <c r="AF47" s="1846" t="e">
        <f t="shared" ca="1" si="89"/>
        <v>#DIV/0!</v>
      </c>
      <c r="AG47" s="1846" t="e">
        <f t="shared" ca="1" si="89"/>
        <v>#DIV/0!</v>
      </c>
      <c r="AH47" s="1846" t="e">
        <f t="shared" ca="1" si="89"/>
        <v>#DIV/0!</v>
      </c>
      <c r="AI47" s="1846" t="e">
        <f t="shared" ca="1" si="89"/>
        <v>#DIV/0!</v>
      </c>
      <c r="AJ47" s="1846" t="e">
        <f t="shared" ca="1" si="89"/>
        <v>#DIV/0!</v>
      </c>
      <c r="AK47" s="1846" t="e">
        <f t="shared" ca="1" si="89"/>
        <v>#DIV/0!</v>
      </c>
      <c r="AL47" s="1846" t="e">
        <f t="shared" ca="1" si="89"/>
        <v>#DIV/0!</v>
      </c>
      <c r="AM47" s="1846" t="e">
        <f t="shared" ca="1" si="89"/>
        <v>#DIV/0!</v>
      </c>
      <c r="AN47" s="1846" t="e">
        <f t="shared" ref="AN47:BS47" ca="1" si="90">+AN33-SUM(AN43:AN45)</f>
        <v>#DIV/0!</v>
      </c>
      <c r="AO47" s="1846" t="e">
        <f t="shared" ca="1" si="90"/>
        <v>#DIV/0!</v>
      </c>
      <c r="AP47" s="1846" t="e">
        <f t="shared" ca="1" si="90"/>
        <v>#DIV/0!</v>
      </c>
      <c r="AQ47" s="1846" t="e">
        <f t="shared" ca="1" si="90"/>
        <v>#DIV/0!</v>
      </c>
      <c r="AR47" s="1846" t="e">
        <f t="shared" ca="1" si="90"/>
        <v>#DIV/0!</v>
      </c>
      <c r="AS47" s="1846" t="e">
        <f t="shared" ca="1" si="90"/>
        <v>#DIV/0!</v>
      </c>
      <c r="AT47" s="1846" t="e">
        <f t="shared" ca="1" si="90"/>
        <v>#DIV/0!</v>
      </c>
      <c r="AU47" s="1846" t="e">
        <f t="shared" ca="1" si="90"/>
        <v>#DIV/0!</v>
      </c>
      <c r="AV47" s="1846" t="e">
        <f t="shared" ca="1" si="90"/>
        <v>#DIV/0!</v>
      </c>
      <c r="AW47" s="1846" t="e">
        <f t="shared" ca="1" si="90"/>
        <v>#DIV/0!</v>
      </c>
      <c r="AX47" s="1846" t="e">
        <f t="shared" ca="1" si="90"/>
        <v>#DIV/0!</v>
      </c>
      <c r="AY47" s="1846" t="e">
        <f t="shared" ca="1" si="90"/>
        <v>#DIV/0!</v>
      </c>
      <c r="AZ47" s="1846" t="e">
        <f t="shared" ca="1" si="90"/>
        <v>#DIV/0!</v>
      </c>
      <c r="BA47" s="1846" t="e">
        <f t="shared" ca="1" si="90"/>
        <v>#DIV/0!</v>
      </c>
      <c r="BB47" s="1846" t="e">
        <f t="shared" ca="1" si="90"/>
        <v>#DIV/0!</v>
      </c>
      <c r="BC47" s="1846" t="e">
        <f t="shared" ca="1" si="90"/>
        <v>#DIV/0!</v>
      </c>
      <c r="BD47" s="1846" t="e">
        <f t="shared" ca="1" si="90"/>
        <v>#DIV/0!</v>
      </c>
      <c r="BE47" s="1846" t="e">
        <f t="shared" ca="1" si="90"/>
        <v>#DIV/0!</v>
      </c>
      <c r="BF47" s="1846" t="e">
        <f t="shared" ca="1" si="90"/>
        <v>#DIV/0!</v>
      </c>
      <c r="BG47" s="1846" t="e">
        <f t="shared" ca="1" si="90"/>
        <v>#DIV/0!</v>
      </c>
      <c r="BH47" s="1846" t="e">
        <f t="shared" ca="1" si="90"/>
        <v>#DIV/0!</v>
      </c>
      <c r="BI47" s="1846" t="e">
        <f t="shared" ca="1" si="90"/>
        <v>#DIV/0!</v>
      </c>
      <c r="BJ47" s="1846" t="e">
        <f t="shared" ca="1" si="90"/>
        <v>#DIV/0!</v>
      </c>
      <c r="BK47" s="1846" t="e">
        <f t="shared" ca="1" si="90"/>
        <v>#DIV/0!</v>
      </c>
      <c r="BL47" s="1846" t="e">
        <f t="shared" ca="1" si="90"/>
        <v>#DIV/0!</v>
      </c>
      <c r="BM47" s="1846" t="e">
        <f t="shared" ca="1" si="90"/>
        <v>#DIV/0!</v>
      </c>
      <c r="BN47" s="1846" t="e">
        <f t="shared" ca="1" si="90"/>
        <v>#DIV/0!</v>
      </c>
      <c r="BO47" s="1846" t="e">
        <f t="shared" ca="1" si="90"/>
        <v>#DIV/0!</v>
      </c>
      <c r="BP47" s="1846" t="e">
        <f t="shared" ca="1" si="90"/>
        <v>#DIV/0!</v>
      </c>
      <c r="BQ47" s="1846" t="e">
        <f t="shared" ca="1" si="90"/>
        <v>#DIV/0!</v>
      </c>
      <c r="BR47" s="1846" t="e">
        <f t="shared" ca="1" si="90"/>
        <v>#DIV/0!</v>
      </c>
      <c r="BS47" s="1846" t="e">
        <f t="shared" ca="1" si="90"/>
        <v>#DIV/0!</v>
      </c>
      <c r="BT47" s="1846" t="e">
        <f t="shared" ref="BT47:CY47" ca="1" si="91">+BT33-SUM(BT43:BT45)</f>
        <v>#DIV/0!</v>
      </c>
      <c r="BU47" s="1846" t="e">
        <f t="shared" ca="1" si="91"/>
        <v>#DIV/0!</v>
      </c>
      <c r="BV47" s="1846" t="e">
        <f t="shared" ca="1" si="91"/>
        <v>#DIV/0!</v>
      </c>
      <c r="BW47" s="1846" t="e">
        <f t="shared" ca="1" si="91"/>
        <v>#DIV/0!</v>
      </c>
      <c r="BX47" s="1846" t="e">
        <f t="shared" ca="1" si="91"/>
        <v>#DIV/0!</v>
      </c>
      <c r="BY47" s="1846" t="e">
        <f t="shared" ca="1" si="91"/>
        <v>#DIV/0!</v>
      </c>
      <c r="BZ47" s="1846" t="e">
        <f t="shared" ca="1" si="91"/>
        <v>#DIV/0!</v>
      </c>
      <c r="CA47" s="1846" t="e">
        <f t="shared" ca="1" si="91"/>
        <v>#DIV/0!</v>
      </c>
      <c r="CB47" s="1846" t="e">
        <f t="shared" ca="1" si="91"/>
        <v>#DIV/0!</v>
      </c>
      <c r="CC47" s="1846" t="e">
        <f t="shared" ca="1" si="91"/>
        <v>#DIV/0!</v>
      </c>
      <c r="CD47" s="1846" t="e">
        <f t="shared" ca="1" si="91"/>
        <v>#DIV/0!</v>
      </c>
      <c r="CE47" s="1846" t="e">
        <f t="shared" ca="1" si="91"/>
        <v>#DIV/0!</v>
      </c>
      <c r="CF47" s="1846" t="e">
        <f t="shared" ca="1" si="91"/>
        <v>#DIV/0!</v>
      </c>
      <c r="CG47" s="1846" t="e">
        <f t="shared" ca="1" si="91"/>
        <v>#DIV/0!</v>
      </c>
      <c r="CH47" s="1846" t="e">
        <f t="shared" ca="1" si="91"/>
        <v>#DIV/0!</v>
      </c>
      <c r="CI47" s="1846" t="e">
        <f t="shared" ca="1" si="91"/>
        <v>#DIV/0!</v>
      </c>
      <c r="CJ47" s="1846" t="e">
        <f t="shared" ca="1" si="91"/>
        <v>#DIV/0!</v>
      </c>
      <c r="CK47" s="1846" t="e">
        <f t="shared" ca="1" si="91"/>
        <v>#DIV/0!</v>
      </c>
      <c r="CL47" s="1846" t="e">
        <f t="shared" ca="1" si="91"/>
        <v>#DIV/0!</v>
      </c>
      <c r="CM47" s="1846" t="e">
        <f t="shared" ca="1" si="91"/>
        <v>#DIV/0!</v>
      </c>
      <c r="CN47" s="1846" t="e">
        <f t="shared" ca="1" si="91"/>
        <v>#DIV/0!</v>
      </c>
      <c r="CO47" s="1846" t="e">
        <f t="shared" ca="1" si="91"/>
        <v>#DIV/0!</v>
      </c>
      <c r="CP47" s="1846" t="e">
        <f t="shared" ca="1" si="91"/>
        <v>#DIV/0!</v>
      </c>
      <c r="CQ47" s="1846" t="e">
        <f t="shared" ca="1" si="91"/>
        <v>#DIV/0!</v>
      </c>
      <c r="CR47" s="1846" t="e">
        <f t="shared" ca="1" si="91"/>
        <v>#DIV/0!</v>
      </c>
      <c r="CS47" s="1846" t="e">
        <f t="shared" ca="1" si="91"/>
        <v>#DIV/0!</v>
      </c>
      <c r="CT47" s="1846" t="e">
        <f t="shared" ca="1" si="91"/>
        <v>#DIV/0!</v>
      </c>
      <c r="CU47" s="1846" t="e">
        <f t="shared" ca="1" si="91"/>
        <v>#DIV/0!</v>
      </c>
      <c r="CV47" s="1846" t="e">
        <f t="shared" ca="1" si="91"/>
        <v>#DIV/0!</v>
      </c>
      <c r="CW47" s="1846" t="e">
        <f t="shared" ca="1" si="91"/>
        <v>#DIV/0!</v>
      </c>
      <c r="CX47" s="1846" t="e">
        <f t="shared" ca="1" si="91"/>
        <v>#DIV/0!</v>
      </c>
      <c r="CY47" s="1846" t="e">
        <f t="shared" ca="1" si="91"/>
        <v>#DIV/0!</v>
      </c>
      <c r="CZ47" s="1846" t="e">
        <f t="shared" ref="CZ47:EJ47" ca="1" si="92">+CZ33-SUM(CZ43:CZ45)</f>
        <v>#DIV/0!</v>
      </c>
      <c r="DA47" s="1846" t="e">
        <f t="shared" ca="1" si="92"/>
        <v>#DIV/0!</v>
      </c>
      <c r="DB47" s="1846" t="e">
        <f t="shared" ca="1" si="92"/>
        <v>#DIV/0!</v>
      </c>
      <c r="DC47" s="1846" t="e">
        <f t="shared" ca="1" si="92"/>
        <v>#DIV/0!</v>
      </c>
      <c r="DD47" s="1846" t="e">
        <f t="shared" ca="1" si="92"/>
        <v>#DIV/0!</v>
      </c>
      <c r="DE47" s="1846" t="e">
        <f t="shared" ca="1" si="92"/>
        <v>#DIV/0!</v>
      </c>
      <c r="DF47" s="1846" t="e">
        <f t="shared" ca="1" si="92"/>
        <v>#DIV/0!</v>
      </c>
      <c r="DG47" s="1846" t="e">
        <f t="shared" ca="1" si="92"/>
        <v>#DIV/0!</v>
      </c>
      <c r="DH47" s="1846" t="e">
        <f t="shared" ca="1" si="92"/>
        <v>#DIV/0!</v>
      </c>
      <c r="DI47" s="1846" t="e">
        <f t="shared" ca="1" si="92"/>
        <v>#DIV/0!</v>
      </c>
      <c r="DJ47" s="1846" t="e">
        <f t="shared" ca="1" si="92"/>
        <v>#DIV/0!</v>
      </c>
      <c r="DK47" s="1846" t="e">
        <f t="shared" ca="1" si="92"/>
        <v>#DIV/0!</v>
      </c>
      <c r="DL47" s="1846" t="e">
        <f t="shared" ca="1" si="92"/>
        <v>#DIV/0!</v>
      </c>
      <c r="DM47" s="1846" t="e">
        <f t="shared" ca="1" si="92"/>
        <v>#DIV/0!</v>
      </c>
      <c r="DN47" s="1846" t="e">
        <f t="shared" ca="1" si="92"/>
        <v>#DIV/0!</v>
      </c>
      <c r="DO47" s="1846" t="e">
        <f t="shared" ca="1" si="92"/>
        <v>#DIV/0!</v>
      </c>
      <c r="DP47" s="1846" t="e">
        <f t="shared" ca="1" si="92"/>
        <v>#DIV/0!</v>
      </c>
      <c r="DQ47" s="1846" t="e">
        <f t="shared" ca="1" si="92"/>
        <v>#DIV/0!</v>
      </c>
      <c r="DR47" s="1846" t="e">
        <f t="shared" ca="1" si="92"/>
        <v>#DIV/0!</v>
      </c>
      <c r="DS47" s="1846" t="e">
        <f t="shared" ca="1" si="92"/>
        <v>#DIV/0!</v>
      </c>
      <c r="DT47" s="1846" t="e">
        <f t="shared" ca="1" si="92"/>
        <v>#DIV/0!</v>
      </c>
      <c r="DU47" s="1846" t="e">
        <f t="shared" ca="1" si="92"/>
        <v>#DIV/0!</v>
      </c>
      <c r="DV47" s="1846" t="e">
        <f t="shared" ca="1" si="92"/>
        <v>#DIV/0!</v>
      </c>
      <c r="DW47" s="1846" t="e">
        <f t="shared" ca="1" si="92"/>
        <v>#DIV/0!</v>
      </c>
      <c r="DX47" s="1846" t="e">
        <f t="shared" ca="1" si="92"/>
        <v>#DIV/0!</v>
      </c>
      <c r="DY47" s="1846" t="e">
        <f t="shared" ca="1" si="92"/>
        <v>#DIV/0!</v>
      </c>
      <c r="DZ47" s="1846" t="e">
        <f t="shared" ca="1" si="92"/>
        <v>#DIV/0!</v>
      </c>
      <c r="EA47" s="1846" t="e">
        <f t="shared" ca="1" si="92"/>
        <v>#DIV/0!</v>
      </c>
      <c r="EB47" s="1846" t="e">
        <f t="shared" ca="1" si="92"/>
        <v>#DIV/0!</v>
      </c>
      <c r="EC47" s="1846" t="e">
        <f t="shared" ca="1" si="92"/>
        <v>#DIV/0!</v>
      </c>
      <c r="ED47" s="1846" t="e">
        <f t="shared" ca="1" si="92"/>
        <v>#DIV/0!</v>
      </c>
      <c r="EE47" s="1846" t="e">
        <f t="shared" ca="1" si="92"/>
        <v>#DIV/0!</v>
      </c>
      <c r="EF47" s="1846" t="e">
        <f t="shared" ca="1" si="92"/>
        <v>#DIV/0!</v>
      </c>
      <c r="EG47" s="1846" t="e">
        <f t="shared" ca="1" si="92"/>
        <v>#DIV/0!</v>
      </c>
      <c r="EH47" s="1846" t="e">
        <f t="shared" ca="1" si="92"/>
        <v>#DIV/0!</v>
      </c>
      <c r="EI47" s="1846" t="e">
        <f t="shared" ca="1" si="92"/>
        <v>#DIV/0!</v>
      </c>
      <c r="EJ47" s="1846" t="e">
        <f t="shared" ca="1" si="92"/>
        <v>#DIV/0!</v>
      </c>
    </row>
    <row r="49" spans="2:140">
      <c r="B49" s="453" t="s">
        <v>1379</v>
      </c>
      <c r="C49" s="453" t="s">
        <v>1387</v>
      </c>
      <c r="D49" s="454">
        <f>M7</f>
        <v>0.2</v>
      </c>
      <c r="E49" s="453"/>
      <c r="F49" s="455"/>
      <c r="G49" s="455"/>
      <c r="H49" s="455"/>
      <c r="I49" s="455"/>
      <c r="J49" s="455"/>
      <c r="K49" s="455"/>
      <c r="L49" s="455"/>
      <c r="M49" s="455"/>
      <c r="N49" s="455"/>
      <c r="O49" s="455"/>
      <c r="P49" s="455"/>
      <c r="Q49" s="455"/>
      <c r="R49" s="455"/>
      <c r="S49" s="455"/>
      <c r="T49" s="455"/>
      <c r="U49" s="455"/>
      <c r="V49" s="455"/>
      <c r="W49" s="455"/>
      <c r="X49" s="455"/>
      <c r="Y49" s="455"/>
      <c r="Z49" s="455"/>
      <c r="AA49" s="455"/>
      <c r="AB49" s="455"/>
      <c r="AC49" s="455"/>
      <c r="AD49" s="455"/>
      <c r="AE49" s="455"/>
      <c r="AF49" s="455"/>
      <c r="AG49" s="455"/>
      <c r="AH49" s="455"/>
      <c r="AI49" s="455"/>
      <c r="AJ49" s="455"/>
      <c r="AK49" s="455"/>
      <c r="AL49" s="455"/>
      <c r="AM49" s="455"/>
      <c r="AN49" s="455"/>
      <c r="AO49" s="455"/>
      <c r="AP49" s="455"/>
      <c r="AQ49" s="455"/>
      <c r="AR49" s="455"/>
      <c r="AS49" s="455"/>
      <c r="AT49" s="455"/>
      <c r="AU49" s="455"/>
      <c r="AV49" s="455"/>
      <c r="AW49" s="455"/>
      <c r="AX49" s="455"/>
      <c r="AY49" s="455"/>
      <c r="AZ49" s="455"/>
      <c r="BA49" s="455"/>
      <c r="BB49" s="455"/>
      <c r="BC49" s="455"/>
      <c r="BD49" s="455"/>
      <c r="BE49" s="455"/>
      <c r="BF49" s="455"/>
      <c r="BG49" s="455"/>
      <c r="BH49" s="455"/>
      <c r="BI49" s="455"/>
      <c r="BJ49" s="455"/>
      <c r="BK49" s="455"/>
      <c r="BL49" s="455"/>
      <c r="BM49" s="455"/>
      <c r="BN49" s="455"/>
      <c r="BO49" s="455"/>
      <c r="BP49" s="455"/>
      <c r="BQ49" s="455"/>
      <c r="BR49" s="455"/>
      <c r="BS49" s="455"/>
      <c r="BT49" s="455"/>
      <c r="BU49" s="455"/>
      <c r="BV49" s="455"/>
      <c r="BW49" s="455"/>
      <c r="BX49" s="455"/>
      <c r="BY49" s="455"/>
      <c r="BZ49" s="455"/>
      <c r="CA49" s="455"/>
      <c r="CB49" s="455"/>
      <c r="CC49" s="455"/>
      <c r="CD49" s="455"/>
      <c r="CE49" s="455"/>
      <c r="CF49" s="455"/>
      <c r="CG49" s="455"/>
      <c r="CH49" s="455"/>
      <c r="CI49" s="455"/>
      <c r="CJ49" s="455"/>
      <c r="CK49" s="455"/>
      <c r="CL49" s="455"/>
      <c r="CM49" s="455"/>
      <c r="CN49" s="455"/>
      <c r="CO49" s="455"/>
      <c r="CP49" s="455"/>
      <c r="CQ49" s="455"/>
      <c r="CR49" s="455"/>
      <c r="CS49" s="455"/>
      <c r="CT49" s="455"/>
      <c r="CU49" s="455"/>
      <c r="CV49" s="455"/>
      <c r="CW49" s="455"/>
      <c r="CX49" s="455"/>
      <c r="CY49" s="455"/>
      <c r="CZ49" s="455"/>
      <c r="DA49" s="455"/>
      <c r="DB49" s="455"/>
      <c r="DC49" s="455"/>
      <c r="DD49" s="455"/>
      <c r="DE49" s="455"/>
      <c r="DF49" s="455"/>
      <c r="DG49" s="455"/>
      <c r="DH49" s="455"/>
      <c r="DI49" s="455"/>
      <c r="DJ49" s="455"/>
      <c r="DK49" s="455"/>
      <c r="DL49" s="455"/>
      <c r="DM49" s="455"/>
      <c r="DN49" s="455"/>
      <c r="DO49" s="455"/>
      <c r="DP49" s="455"/>
      <c r="DQ49" s="455"/>
      <c r="DR49" s="455"/>
      <c r="DS49" s="455"/>
      <c r="DT49" s="455"/>
      <c r="DU49" s="455"/>
      <c r="DV49" s="455"/>
      <c r="DW49" s="455"/>
      <c r="DX49" s="455"/>
      <c r="DY49" s="455"/>
      <c r="DZ49" s="455"/>
      <c r="EA49" s="455"/>
      <c r="EB49" s="455"/>
      <c r="EC49" s="455"/>
      <c r="ED49" s="455"/>
      <c r="EE49" s="455"/>
      <c r="EF49" s="455"/>
      <c r="EG49" s="455"/>
      <c r="EH49" s="455"/>
      <c r="EI49" s="455"/>
      <c r="EJ49" s="455"/>
    </row>
    <row r="50" spans="2:140">
      <c r="B50" s="456" t="s">
        <v>1388</v>
      </c>
      <c r="C50" s="456"/>
      <c r="D50" s="457"/>
      <c r="E50" s="1847"/>
      <c r="F50" s="456"/>
      <c r="G50" s="456"/>
      <c r="H50" s="1848">
        <f t="shared" ref="H50:AM50" si="93">+G56</f>
        <v>0</v>
      </c>
      <c r="I50" s="1848" t="e">
        <f t="shared" ca="1" si="93"/>
        <v>#DIV/0!</v>
      </c>
      <c r="J50" s="1848" t="e">
        <f t="shared" ca="1" si="93"/>
        <v>#DIV/0!</v>
      </c>
      <c r="K50" s="1848" t="e">
        <f t="shared" ca="1" si="93"/>
        <v>#DIV/0!</v>
      </c>
      <c r="L50" s="1848" t="e">
        <f t="shared" ca="1" si="93"/>
        <v>#DIV/0!</v>
      </c>
      <c r="M50" s="1848" t="e">
        <f t="shared" ca="1" si="93"/>
        <v>#DIV/0!</v>
      </c>
      <c r="N50" s="1848" t="e">
        <f t="shared" ca="1" si="93"/>
        <v>#DIV/0!</v>
      </c>
      <c r="O50" s="1848" t="e">
        <f t="shared" ca="1" si="93"/>
        <v>#DIV/0!</v>
      </c>
      <c r="P50" s="1848" t="e">
        <f t="shared" ca="1" si="93"/>
        <v>#DIV/0!</v>
      </c>
      <c r="Q50" s="1848" t="e">
        <f t="shared" ca="1" si="93"/>
        <v>#DIV/0!</v>
      </c>
      <c r="R50" s="1848" t="e">
        <f t="shared" ca="1" si="93"/>
        <v>#DIV/0!</v>
      </c>
      <c r="S50" s="1848" t="e">
        <f t="shared" ca="1" si="93"/>
        <v>#DIV/0!</v>
      </c>
      <c r="T50" s="1848" t="e">
        <f t="shared" ca="1" si="93"/>
        <v>#DIV/0!</v>
      </c>
      <c r="U50" s="1848" t="e">
        <f t="shared" ca="1" si="93"/>
        <v>#DIV/0!</v>
      </c>
      <c r="V50" s="1848" t="e">
        <f t="shared" ca="1" si="93"/>
        <v>#DIV/0!</v>
      </c>
      <c r="W50" s="1848" t="e">
        <f t="shared" ca="1" si="93"/>
        <v>#DIV/0!</v>
      </c>
      <c r="X50" s="1848" t="e">
        <f t="shared" ca="1" si="93"/>
        <v>#DIV/0!</v>
      </c>
      <c r="Y50" s="1848" t="e">
        <f t="shared" ca="1" si="93"/>
        <v>#DIV/0!</v>
      </c>
      <c r="Z50" s="1848" t="e">
        <f t="shared" ca="1" si="93"/>
        <v>#DIV/0!</v>
      </c>
      <c r="AA50" s="1848" t="e">
        <f t="shared" ca="1" si="93"/>
        <v>#DIV/0!</v>
      </c>
      <c r="AB50" s="1848" t="e">
        <f t="shared" ca="1" si="93"/>
        <v>#DIV/0!</v>
      </c>
      <c r="AC50" s="1848" t="e">
        <f t="shared" ca="1" si="93"/>
        <v>#DIV/0!</v>
      </c>
      <c r="AD50" s="1848" t="e">
        <f t="shared" ca="1" si="93"/>
        <v>#DIV/0!</v>
      </c>
      <c r="AE50" s="1848" t="e">
        <f t="shared" ca="1" si="93"/>
        <v>#DIV/0!</v>
      </c>
      <c r="AF50" s="1848" t="e">
        <f t="shared" ca="1" si="93"/>
        <v>#DIV/0!</v>
      </c>
      <c r="AG50" s="1848" t="e">
        <f t="shared" ca="1" si="93"/>
        <v>#DIV/0!</v>
      </c>
      <c r="AH50" s="1848" t="e">
        <f t="shared" ca="1" si="93"/>
        <v>#DIV/0!</v>
      </c>
      <c r="AI50" s="1848" t="e">
        <f t="shared" ca="1" si="93"/>
        <v>#DIV/0!</v>
      </c>
      <c r="AJ50" s="1848" t="e">
        <f t="shared" ca="1" si="93"/>
        <v>#DIV/0!</v>
      </c>
      <c r="AK50" s="1848" t="e">
        <f t="shared" ca="1" si="93"/>
        <v>#DIV/0!</v>
      </c>
      <c r="AL50" s="1848" t="e">
        <f t="shared" ca="1" si="93"/>
        <v>#DIV/0!</v>
      </c>
      <c r="AM50" s="1848" t="e">
        <f t="shared" ca="1" si="93"/>
        <v>#DIV/0!</v>
      </c>
      <c r="AN50" s="1848" t="e">
        <f t="shared" ref="AN50:BS50" ca="1" si="94">+AM56</f>
        <v>#DIV/0!</v>
      </c>
      <c r="AO50" s="1848" t="e">
        <f t="shared" ca="1" si="94"/>
        <v>#DIV/0!</v>
      </c>
      <c r="AP50" s="1848" t="e">
        <f t="shared" ca="1" si="94"/>
        <v>#DIV/0!</v>
      </c>
      <c r="AQ50" s="1848" t="e">
        <f t="shared" ca="1" si="94"/>
        <v>#DIV/0!</v>
      </c>
      <c r="AR50" s="1848" t="e">
        <f t="shared" ca="1" si="94"/>
        <v>#DIV/0!</v>
      </c>
      <c r="AS50" s="1848" t="e">
        <f t="shared" ca="1" si="94"/>
        <v>#DIV/0!</v>
      </c>
      <c r="AT50" s="1848" t="e">
        <f t="shared" ca="1" si="94"/>
        <v>#DIV/0!</v>
      </c>
      <c r="AU50" s="1848" t="e">
        <f t="shared" ca="1" si="94"/>
        <v>#DIV/0!</v>
      </c>
      <c r="AV50" s="1848" t="e">
        <f t="shared" ca="1" si="94"/>
        <v>#DIV/0!</v>
      </c>
      <c r="AW50" s="1848" t="e">
        <f t="shared" ca="1" si="94"/>
        <v>#DIV/0!</v>
      </c>
      <c r="AX50" s="1848" t="e">
        <f t="shared" ca="1" si="94"/>
        <v>#DIV/0!</v>
      </c>
      <c r="AY50" s="1848" t="e">
        <f t="shared" ca="1" si="94"/>
        <v>#DIV/0!</v>
      </c>
      <c r="AZ50" s="1848" t="e">
        <f t="shared" ca="1" si="94"/>
        <v>#DIV/0!</v>
      </c>
      <c r="BA50" s="1848" t="e">
        <f t="shared" ca="1" si="94"/>
        <v>#DIV/0!</v>
      </c>
      <c r="BB50" s="1848" t="e">
        <f t="shared" ca="1" si="94"/>
        <v>#DIV/0!</v>
      </c>
      <c r="BC50" s="1848" t="e">
        <f t="shared" ca="1" si="94"/>
        <v>#DIV/0!</v>
      </c>
      <c r="BD50" s="1848" t="e">
        <f t="shared" ca="1" si="94"/>
        <v>#DIV/0!</v>
      </c>
      <c r="BE50" s="1848" t="e">
        <f t="shared" ca="1" si="94"/>
        <v>#DIV/0!</v>
      </c>
      <c r="BF50" s="1848" t="e">
        <f t="shared" ca="1" si="94"/>
        <v>#DIV/0!</v>
      </c>
      <c r="BG50" s="1848" t="e">
        <f t="shared" ca="1" si="94"/>
        <v>#DIV/0!</v>
      </c>
      <c r="BH50" s="1848" t="e">
        <f t="shared" ca="1" si="94"/>
        <v>#DIV/0!</v>
      </c>
      <c r="BI50" s="1848" t="e">
        <f t="shared" ca="1" si="94"/>
        <v>#DIV/0!</v>
      </c>
      <c r="BJ50" s="1848" t="e">
        <f t="shared" ca="1" si="94"/>
        <v>#DIV/0!</v>
      </c>
      <c r="BK50" s="1848" t="e">
        <f t="shared" ca="1" si="94"/>
        <v>#DIV/0!</v>
      </c>
      <c r="BL50" s="1848" t="e">
        <f t="shared" ca="1" si="94"/>
        <v>#DIV/0!</v>
      </c>
      <c r="BM50" s="1848" t="e">
        <f t="shared" ca="1" si="94"/>
        <v>#DIV/0!</v>
      </c>
      <c r="BN50" s="1848" t="e">
        <f t="shared" ca="1" si="94"/>
        <v>#DIV/0!</v>
      </c>
      <c r="BO50" s="1848" t="e">
        <f t="shared" ca="1" si="94"/>
        <v>#DIV/0!</v>
      </c>
      <c r="BP50" s="1848" t="e">
        <f t="shared" ca="1" si="94"/>
        <v>#DIV/0!</v>
      </c>
      <c r="BQ50" s="1848" t="e">
        <f t="shared" ca="1" si="94"/>
        <v>#DIV/0!</v>
      </c>
      <c r="BR50" s="1848" t="e">
        <f t="shared" ca="1" si="94"/>
        <v>#DIV/0!</v>
      </c>
      <c r="BS50" s="1848" t="e">
        <f t="shared" ca="1" si="94"/>
        <v>#DIV/0!</v>
      </c>
      <c r="BT50" s="1848" t="e">
        <f t="shared" ref="BT50:CY50" ca="1" si="95">+BS56</f>
        <v>#DIV/0!</v>
      </c>
      <c r="BU50" s="1848" t="e">
        <f t="shared" ca="1" si="95"/>
        <v>#DIV/0!</v>
      </c>
      <c r="BV50" s="1848" t="e">
        <f t="shared" ca="1" si="95"/>
        <v>#DIV/0!</v>
      </c>
      <c r="BW50" s="1848" t="e">
        <f t="shared" ca="1" si="95"/>
        <v>#DIV/0!</v>
      </c>
      <c r="BX50" s="1848" t="e">
        <f t="shared" ca="1" si="95"/>
        <v>#DIV/0!</v>
      </c>
      <c r="BY50" s="1848" t="e">
        <f t="shared" ca="1" si="95"/>
        <v>#DIV/0!</v>
      </c>
      <c r="BZ50" s="1848" t="e">
        <f t="shared" ca="1" si="95"/>
        <v>#DIV/0!</v>
      </c>
      <c r="CA50" s="1848" t="e">
        <f t="shared" ca="1" si="95"/>
        <v>#DIV/0!</v>
      </c>
      <c r="CB50" s="1848" t="e">
        <f t="shared" ca="1" si="95"/>
        <v>#DIV/0!</v>
      </c>
      <c r="CC50" s="1848" t="e">
        <f t="shared" ca="1" si="95"/>
        <v>#DIV/0!</v>
      </c>
      <c r="CD50" s="1848" t="e">
        <f t="shared" ca="1" si="95"/>
        <v>#DIV/0!</v>
      </c>
      <c r="CE50" s="1848" t="e">
        <f t="shared" ca="1" si="95"/>
        <v>#DIV/0!</v>
      </c>
      <c r="CF50" s="1848" t="e">
        <f t="shared" ca="1" si="95"/>
        <v>#DIV/0!</v>
      </c>
      <c r="CG50" s="1848" t="e">
        <f t="shared" ca="1" si="95"/>
        <v>#DIV/0!</v>
      </c>
      <c r="CH50" s="1848" t="e">
        <f t="shared" ca="1" si="95"/>
        <v>#DIV/0!</v>
      </c>
      <c r="CI50" s="1848" t="e">
        <f t="shared" ca="1" si="95"/>
        <v>#DIV/0!</v>
      </c>
      <c r="CJ50" s="1848" t="e">
        <f t="shared" ca="1" si="95"/>
        <v>#DIV/0!</v>
      </c>
      <c r="CK50" s="1848" t="e">
        <f t="shared" ca="1" si="95"/>
        <v>#DIV/0!</v>
      </c>
      <c r="CL50" s="1848" t="e">
        <f t="shared" ca="1" si="95"/>
        <v>#DIV/0!</v>
      </c>
      <c r="CM50" s="1848" t="e">
        <f t="shared" ca="1" si="95"/>
        <v>#DIV/0!</v>
      </c>
      <c r="CN50" s="1848" t="e">
        <f t="shared" ca="1" si="95"/>
        <v>#DIV/0!</v>
      </c>
      <c r="CO50" s="1848" t="e">
        <f t="shared" ca="1" si="95"/>
        <v>#DIV/0!</v>
      </c>
      <c r="CP50" s="1848" t="e">
        <f t="shared" ca="1" si="95"/>
        <v>#DIV/0!</v>
      </c>
      <c r="CQ50" s="1848" t="e">
        <f t="shared" ca="1" si="95"/>
        <v>#DIV/0!</v>
      </c>
      <c r="CR50" s="1848" t="e">
        <f t="shared" ca="1" si="95"/>
        <v>#DIV/0!</v>
      </c>
      <c r="CS50" s="1848" t="e">
        <f t="shared" ca="1" si="95"/>
        <v>#DIV/0!</v>
      </c>
      <c r="CT50" s="1848" t="e">
        <f t="shared" ca="1" si="95"/>
        <v>#DIV/0!</v>
      </c>
      <c r="CU50" s="1848" t="e">
        <f t="shared" ca="1" si="95"/>
        <v>#DIV/0!</v>
      </c>
      <c r="CV50" s="1848" t="e">
        <f t="shared" ca="1" si="95"/>
        <v>#DIV/0!</v>
      </c>
      <c r="CW50" s="1848" t="e">
        <f t="shared" ca="1" si="95"/>
        <v>#DIV/0!</v>
      </c>
      <c r="CX50" s="1848" t="e">
        <f t="shared" ca="1" si="95"/>
        <v>#DIV/0!</v>
      </c>
      <c r="CY50" s="1848" t="e">
        <f t="shared" ca="1" si="95"/>
        <v>#DIV/0!</v>
      </c>
      <c r="CZ50" s="1848" t="e">
        <f t="shared" ref="CZ50:EJ50" ca="1" si="96">+CY56</f>
        <v>#DIV/0!</v>
      </c>
      <c r="DA50" s="1848" t="e">
        <f t="shared" ca="1" si="96"/>
        <v>#DIV/0!</v>
      </c>
      <c r="DB50" s="1848" t="e">
        <f t="shared" ca="1" si="96"/>
        <v>#DIV/0!</v>
      </c>
      <c r="DC50" s="1848" t="e">
        <f t="shared" ca="1" si="96"/>
        <v>#DIV/0!</v>
      </c>
      <c r="DD50" s="1848" t="e">
        <f t="shared" ca="1" si="96"/>
        <v>#DIV/0!</v>
      </c>
      <c r="DE50" s="1848" t="e">
        <f t="shared" ca="1" si="96"/>
        <v>#DIV/0!</v>
      </c>
      <c r="DF50" s="1848" t="e">
        <f t="shared" ca="1" si="96"/>
        <v>#DIV/0!</v>
      </c>
      <c r="DG50" s="1848" t="e">
        <f t="shared" ca="1" si="96"/>
        <v>#DIV/0!</v>
      </c>
      <c r="DH50" s="1848" t="e">
        <f t="shared" ca="1" si="96"/>
        <v>#DIV/0!</v>
      </c>
      <c r="DI50" s="1848" t="e">
        <f t="shared" ca="1" si="96"/>
        <v>#DIV/0!</v>
      </c>
      <c r="DJ50" s="1848" t="e">
        <f t="shared" ca="1" si="96"/>
        <v>#DIV/0!</v>
      </c>
      <c r="DK50" s="1848" t="e">
        <f t="shared" ca="1" si="96"/>
        <v>#DIV/0!</v>
      </c>
      <c r="DL50" s="1848" t="e">
        <f t="shared" ca="1" si="96"/>
        <v>#DIV/0!</v>
      </c>
      <c r="DM50" s="1848" t="e">
        <f t="shared" ca="1" si="96"/>
        <v>#DIV/0!</v>
      </c>
      <c r="DN50" s="1848" t="e">
        <f t="shared" ca="1" si="96"/>
        <v>#DIV/0!</v>
      </c>
      <c r="DO50" s="1848" t="e">
        <f t="shared" ca="1" si="96"/>
        <v>#DIV/0!</v>
      </c>
      <c r="DP50" s="1848" t="e">
        <f t="shared" ca="1" si="96"/>
        <v>#DIV/0!</v>
      </c>
      <c r="DQ50" s="1848" t="e">
        <f t="shared" ca="1" si="96"/>
        <v>#DIV/0!</v>
      </c>
      <c r="DR50" s="1848" t="e">
        <f t="shared" ca="1" si="96"/>
        <v>#DIV/0!</v>
      </c>
      <c r="DS50" s="1848" t="e">
        <f t="shared" ca="1" si="96"/>
        <v>#DIV/0!</v>
      </c>
      <c r="DT50" s="1848" t="e">
        <f t="shared" ca="1" si="96"/>
        <v>#DIV/0!</v>
      </c>
      <c r="DU50" s="1848" t="e">
        <f t="shared" ca="1" si="96"/>
        <v>#DIV/0!</v>
      </c>
      <c r="DV50" s="1848" t="e">
        <f t="shared" ca="1" si="96"/>
        <v>#DIV/0!</v>
      </c>
      <c r="DW50" s="1848" t="e">
        <f t="shared" ca="1" si="96"/>
        <v>#DIV/0!</v>
      </c>
      <c r="DX50" s="1848" t="e">
        <f t="shared" ca="1" si="96"/>
        <v>#DIV/0!</v>
      </c>
      <c r="DY50" s="1848" t="e">
        <f t="shared" ca="1" si="96"/>
        <v>#DIV/0!</v>
      </c>
      <c r="DZ50" s="1848" t="e">
        <f t="shared" ca="1" si="96"/>
        <v>#DIV/0!</v>
      </c>
      <c r="EA50" s="1848" t="e">
        <f t="shared" ca="1" si="96"/>
        <v>#DIV/0!</v>
      </c>
      <c r="EB50" s="1848" t="e">
        <f t="shared" ca="1" si="96"/>
        <v>#DIV/0!</v>
      </c>
      <c r="EC50" s="1848" t="e">
        <f t="shared" ca="1" si="96"/>
        <v>#DIV/0!</v>
      </c>
      <c r="ED50" s="1848" t="e">
        <f t="shared" ca="1" si="96"/>
        <v>#DIV/0!</v>
      </c>
      <c r="EE50" s="1848" t="e">
        <f t="shared" ca="1" si="96"/>
        <v>#DIV/0!</v>
      </c>
      <c r="EF50" s="1848" t="e">
        <f t="shared" ca="1" si="96"/>
        <v>#DIV/0!</v>
      </c>
      <c r="EG50" s="1848" t="e">
        <f t="shared" ca="1" si="96"/>
        <v>#DIV/0!</v>
      </c>
      <c r="EH50" s="1848" t="e">
        <f t="shared" ca="1" si="96"/>
        <v>#DIV/0!</v>
      </c>
      <c r="EI50" s="1848" t="e">
        <f t="shared" ca="1" si="96"/>
        <v>#DIV/0!</v>
      </c>
      <c r="EJ50" s="1848" t="e">
        <f t="shared" ca="1" si="96"/>
        <v>#DIV/0!</v>
      </c>
    </row>
    <row r="51" spans="2:140">
      <c r="B51" s="418" t="s">
        <v>1389</v>
      </c>
      <c r="E51" s="1841" t="e">
        <f ca="1">SUM(H51:EJ51)</f>
        <v>#DIV/0!</v>
      </c>
      <c r="H51" s="1795" t="e">
        <f t="shared" ref="H51:AM51" ca="1" si="97">H24</f>
        <v>#DIV/0!</v>
      </c>
      <c r="I51" s="1795" t="e">
        <f t="shared" ca="1" si="97"/>
        <v>#DIV/0!</v>
      </c>
      <c r="J51" s="1795" t="e">
        <f t="shared" ca="1" si="97"/>
        <v>#DIV/0!</v>
      </c>
      <c r="K51" s="1795" t="e">
        <f t="shared" ca="1" si="97"/>
        <v>#DIV/0!</v>
      </c>
      <c r="L51" s="1795" t="e">
        <f t="shared" ca="1" si="97"/>
        <v>#DIV/0!</v>
      </c>
      <c r="M51" s="1795" t="e">
        <f t="shared" ca="1" si="97"/>
        <v>#DIV/0!</v>
      </c>
      <c r="N51" s="1795" t="e">
        <f t="shared" ca="1" si="97"/>
        <v>#DIV/0!</v>
      </c>
      <c r="O51" s="1795" t="e">
        <f t="shared" ca="1" si="97"/>
        <v>#DIV/0!</v>
      </c>
      <c r="P51" s="1795" t="e">
        <f t="shared" ca="1" si="97"/>
        <v>#DIV/0!</v>
      </c>
      <c r="Q51" s="1795" t="e">
        <f t="shared" ca="1" si="97"/>
        <v>#DIV/0!</v>
      </c>
      <c r="R51" s="1795" t="e">
        <f t="shared" ca="1" si="97"/>
        <v>#DIV/0!</v>
      </c>
      <c r="S51" s="1795" t="e">
        <f t="shared" ca="1" si="97"/>
        <v>#DIV/0!</v>
      </c>
      <c r="T51" s="1795" t="e">
        <f t="shared" ca="1" si="97"/>
        <v>#DIV/0!</v>
      </c>
      <c r="U51" s="1795" t="e">
        <f t="shared" ca="1" si="97"/>
        <v>#DIV/0!</v>
      </c>
      <c r="V51" s="1795" t="e">
        <f t="shared" ca="1" si="97"/>
        <v>#DIV/0!</v>
      </c>
      <c r="W51" s="1795" t="e">
        <f t="shared" ca="1" si="97"/>
        <v>#DIV/0!</v>
      </c>
      <c r="X51" s="1795" t="e">
        <f t="shared" ca="1" si="97"/>
        <v>#DIV/0!</v>
      </c>
      <c r="Y51" s="1795" t="e">
        <f t="shared" ca="1" si="97"/>
        <v>#DIV/0!</v>
      </c>
      <c r="Z51" s="1795" t="e">
        <f t="shared" ca="1" si="97"/>
        <v>#DIV/0!</v>
      </c>
      <c r="AA51" s="1795" t="e">
        <f t="shared" ca="1" si="97"/>
        <v>#DIV/0!</v>
      </c>
      <c r="AB51" s="1795" t="e">
        <f t="shared" ca="1" si="97"/>
        <v>#DIV/0!</v>
      </c>
      <c r="AC51" s="1795" t="e">
        <f t="shared" ca="1" si="97"/>
        <v>#DIV/0!</v>
      </c>
      <c r="AD51" s="1795" t="e">
        <f t="shared" ca="1" si="97"/>
        <v>#DIV/0!</v>
      </c>
      <c r="AE51" s="1795" t="e">
        <f t="shared" ca="1" si="97"/>
        <v>#DIV/0!</v>
      </c>
      <c r="AF51" s="1795" t="e">
        <f t="shared" ca="1" si="97"/>
        <v>#DIV/0!</v>
      </c>
      <c r="AG51" s="1795" t="e">
        <f t="shared" ca="1" si="97"/>
        <v>#DIV/0!</v>
      </c>
      <c r="AH51" s="1795" t="e">
        <f t="shared" ca="1" si="97"/>
        <v>#DIV/0!</v>
      </c>
      <c r="AI51" s="1795" t="e">
        <f t="shared" ca="1" si="97"/>
        <v>#DIV/0!</v>
      </c>
      <c r="AJ51" s="1795" t="e">
        <f t="shared" ca="1" si="97"/>
        <v>#DIV/0!</v>
      </c>
      <c r="AK51" s="1795" t="e">
        <f t="shared" ca="1" si="97"/>
        <v>#DIV/0!</v>
      </c>
      <c r="AL51" s="1795" t="e">
        <f t="shared" ca="1" si="97"/>
        <v>#DIV/0!</v>
      </c>
      <c r="AM51" s="1795" t="e">
        <f t="shared" ca="1" si="97"/>
        <v>#DIV/0!</v>
      </c>
      <c r="AN51" s="1795" t="e">
        <f t="shared" ref="AN51:BS51" ca="1" si="98">AN24</f>
        <v>#DIV/0!</v>
      </c>
      <c r="AO51" s="1795" t="e">
        <f t="shared" ca="1" si="98"/>
        <v>#DIV/0!</v>
      </c>
      <c r="AP51" s="1795" t="e">
        <f t="shared" ca="1" si="98"/>
        <v>#DIV/0!</v>
      </c>
      <c r="AQ51" s="1795" t="e">
        <f t="shared" ca="1" si="98"/>
        <v>#DIV/0!</v>
      </c>
      <c r="AR51" s="1795" t="e">
        <f t="shared" ca="1" si="98"/>
        <v>#DIV/0!</v>
      </c>
      <c r="AS51" s="1795" t="e">
        <f t="shared" ca="1" si="98"/>
        <v>#DIV/0!</v>
      </c>
      <c r="AT51" s="1795" t="e">
        <f t="shared" ca="1" si="98"/>
        <v>#DIV/0!</v>
      </c>
      <c r="AU51" s="1795" t="e">
        <f t="shared" ca="1" si="98"/>
        <v>#DIV/0!</v>
      </c>
      <c r="AV51" s="1795" t="e">
        <f t="shared" ca="1" si="98"/>
        <v>#DIV/0!</v>
      </c>
      <c r="AW51" s="1795" t="e">
        <f t="shared" ca="1" si="98"/>
        <v>#DIV/0!</v>
      </c>
      <c r="AX51" s="1795" t="e">
        <f t="shared" ca="1" si="98"/>
        <v>#DIV/0!</v>
      </c>
      <c r="AY51" s="1795" t="e">
        <f t="shared" ca="1" si="98"/>
        <v>#DIV/0!</v>
      </c>
      <c r="AZ51" s="1795" t="e">
        <f t="shared" ca="1" si="98"/>
        <v>#DIV/0!</v>
      </c>
      <c r="BA51" s="1795" t="e">
        <f t="shared" ca="1" si="98"/>
        <v>#DIV/0!</v>
      </c>
      <c r="BB51" s="1795" t="e">
        <f t="shared" ca="1" si="98"/>
        <v>#DIV/0!</v>
      </c>
      <c r="BC51" s="1795" t="e">
        <f t="shared" ca="1" si="98"/>
        <v>#DIV/0!</v>
      </c>
      <c r="BD51" s="1795" t="e">
        <f t="shared" ca="1" si="98"/>
        <v>#DIV/0!</v>
      </c>
      <c r="BE51" s="1795">
        <f t="shared" ca="1" si="98"/>
        <v>0</v>
      </c>
      <c r="BF51" s="1795">
        <f t="shared" ca="1" si="98"/>
        <v>0</v>
      </c>
      <c r="BG51" s="1795">
        <f t="shared" ca="1" si="98"/>
        <v>0</v>
      </c>
      <c r="BH51" s="1795">
        <f t="shared" ca="1" si="98"/>
        <v>0</v>
      </c>
      <c r="BI51" s="1795">
        <f t="shared" ca="1" si="98"/>
        <v>0</v>
      </c>
      <c r="BJ51" s="1795">
        <f t="shared" ca="1" si="98"/>
        <v>0</v>
      </c>
      <c r="BK51" s="1795">
        <f t="shared" ca="1" si="98"/>
        <v>0</v>
      </c>
      <c r="BL51" s="1795">
        <f t="shared" ca="1" si="98"/>
        <v>0</v>
      </c>
      <c r="BM51" s="1795">
        <f t="shared" ca="1" si="98"/>
        <v>0</v>
      </c>
      <c r="BN51" s="1795">
        <f t="shared" ca="1" si="98"/>
        <v>0</v>
      </c>
      <c r="BO51" s="1795">
        <f t="shared" ca="1" si="98"/>
        <v>0</v>
      </c>
      <c r="BP51" s="1795">
        <f t="shared" ca="1" si="98"/>
        <v>0</v>
      </c>
      <c r="BQ51" s="1795">
        <f t="shared" ca="1" si="98"/>
        <v>0</v>
      </c>
      <c r="BR51" s="1795">
        <f t="shared" ca="1" si="98"/>
        <v>0</v>
      </c>
      <c r="BS51" s="1795">
        <f t="shared" ca="1" si="98"/>
        <v>0</v>
      </c>
      <c r="BT51" s="1795">
        <f t="shared" ref="BT51:CY51" ca="1" si="99">BT24</f>
        <v>0</v>
      </c>
      <c r="BU51" s="1795">
        <f t="shared" ca="1" si="99"/>
        <v>0</v>
      </c>
      <c r="BV51" s="1795">
        <f t="shared" ca="1" si="99"/>
        <v>0</v>
      </c>
      <c r="BW51" s="1795">
        <f t="shared" ca="1" si="99"/>
        <v>0</v>
      </c>
      <c r="BX51" s="1795">
        <f t="shared" ca="1" si="99"/>
        <v>0</v>
      </c>
      <c r="BY51" s="1795">
        <f t="shared" ca="1" si="99"/>
        <v>0</v>
      </c>
      <c r="BZ51" s="1795">
        <f t="shared" ca="1" si="99"/>
        <v>0</v>
      </c>
      <c r="CA51" s="1795">
        <f t="shared" ca="1" si="99"/>
        <v>0</v>
      </c>
      <c r="CB51" s="1795">
        <f t="shared" ca="1" si="99"/>
        <v>0</v>
      </c>
      <c r="CC51" s="1795">
        <f t="shared" ca="1" si="99"/>
        <v>0</v>
      </c>
      <c r="CD51" s="1795">
        <f t="shared" ca="1" si="99"/>
        <v>0</v>
      </c>
      <c r="CE51" s="1795">
        <f t="shared" ca="1" si="99"/>
        <v>0</v>
      </c>
      <c r="CF51" s="1795">
        <f t="shared" ca="1" si="99"/>
        <v>0</v>
      </c>
      <c r="CG51" s="1795">
        <f t="shared" ca="1" si="99"/>
        <v>0</v>
      </c>
      <c r="CH51" s="1795">
        <f t="shared" ca="1" si="99"/>
        <v>0</v>
      </c>
      <c r="CI51" s="1795">
        <f t="shared" ca="1" si="99"/>
        <v>0</v>
      </c>
      <c r="CJ51" s="1795">
        <f t="shared" ca="1" si="99"/>
        <v>0</v>
      </c>
      <c r="CK51" s="1795">
        <f t="shared" ca="1" si="99"/>
        <v>0</v>
      </c>
      <c r="CL51" s="1795">
        <f t="shared" ca="1" si="99"/>
        <v>0</v>
      </c>
      <c r="CM51" s="1795">
        <f t="shared" ca="1" si="99"/>
        <v>0</v>
      </c>
      <c r="CN51" s="1795">
        <f t="shared" ca="1" si="99"/>
        <v>0</v>
      </c>
      <c r="CO51" s="1795">
        <f t="shared" ca="1" si="99"/>
        <v>0</v>
      </c>
      <c r="CP51" s="1795">
        <f t="shared" ca="1" si="99"/>
        <v>0</v>
      </c>
      <c r="CQ51" s="1795">
        <f t="shared" ca="1" si="99"/>
        <v>0</v>
      </c>
      <c r="CR51" s="1795">
        <f t="shared" ca="1" si="99"/>
        <v>0</v>
      </c>
      <c r="CS51" s="1795">
        <f t="shared" ca="1" si="99"/>
        <v>0</v>
      </c>
      <c r="CT51" s="1795">
        <f t="shared" ca="1" si="99"/>
        <v>0</v>
      </c>
      <c r="CU51" s="1795">
        <f t="shared" ca="1" si="99"/>
        <v>0</v>
      </c>
      <c r="CV51" s="1795">
        <f t="shared" ca="1" si="99"/>
        <v>0</v>
      </c>
      <c r="CW51" s="1795">
        <f t="shared" ca="1" si="99"/>
        <v>0</v>
      </c>
      <c r="CX51" s="1795">
        <f t="shared" ca="1" si="99"/>
        <v>0</v>
      </c>
      <c r="CY51" s="1795">
        <f t="shared" ca="1" si="99"/>
        <v>0</v>
      </c>
      <c r="CZ51" s="1795">
        <f t="shared" ref="CZ51:EJ51" ca="1" si="100">CZ24</f>
        <v>0</v>
      </c>
      <c r="DA51" s="1795">
        <f t="shared" ca="1" si="100"/>
        <v>0</v>
      </c>
      <c r="DB51" s="1795">
        <f t="shared" ca="1" si="100"/>
        <v>0</v>
      </c>
      <c r="DC51" s="1795">
        <f t="shared" ca="1" si="100"/>
        <v>0</v>
      </c>
      <c r="DD51" s="1795">
        <f t="shared" ca="1" si="100"/>
        <v>0</v>
      </c>
      <c r="DE51" s="1795">
        <f t="shared" ca="1" si="100"/>
        <v>0</v>
      </c>
      <c r="DF51" s="1795">
        <f t="shared" ca="1" si="100"/>
        <v>0</v>
      </c>
      <c r="DG51" s="1795">
        <f t="shared" ca="1" si="100"/>
        <v>0</v>
      </c>
      <c r="DH51" s="1795">
        <f t="shared" ca="1" si="100"/>
        <v>0</v>
      </c>
      <c r="DI51" s="1795">
        <f t="shared" ca="1" si="100"/>
        <v>0</v>
      </c>
      <c r="DJ51" s="1795">
        <f t="shared" ca="1" si="100"/>
        <v>0</v>
      </c>
      <c r="DK51" s="1795">
        <f t="shared" ca="1" si="100"/>
        <v>0</v>
      </c>
      <c r="DL51" s="1795">
        <f t="shared" ca="1" si="100"/>
        <v>0</v>
      </c>
      <c r="DM51" s="1795">
        <f t="shared" ca="1" si="100"/>
        <v>0</v>
      </c>
      <c r="DN51" s="1795">
        <f t="shared" ca="1" si="100"/>
        <v>0</v>
      </c>
      <c r="DO51" s="1795">
        <f t="shared" ca="1" si="100"/>
        <v>0</v>
      </c>
      <c r="DP51" s="1795">
        <f t="shared" ca="1" si="100"/>
        <v>0</v>
      </c>
      <c r="DQ51" s="1795">
        <f t="shared" ca="1" si="100"/>
        <v>0</v>
      </c>
      <c r="DR51" s="1795">
        <f t="shared" ca="1" si="100"/>
        <v>0</v>
      </c>
      <c r="DS51" s="1795">
        <f t="shared" ca="1" si="100"/>
        <v>0</v>
      </c>
      <c r="DT51" s="1795">
        <f t="shared" ca="1" si="100"/>
        <v>0</v>
      </c>
      <c r="DU51" s="1795">
        <f t="shared" ca="1" si="100"/>
        <v>0</v>
      </c>
      <c r="DV51" s="1795">
        <f t="shared" ca="1" si="100"/>
        <v>0</v>
      </c>
      <c r="DW51" s="1795">
        <f t="shared" ca="1" si="100"/>
        <v>0</v>
      </c>
      <c r="DX51" s="1795">
        <f t="shared" ca="1" si="100"/>
        <v>0</v>
      </c>
      <c r="DY51" s="1795">
        <f t="shared" ca="1" si="100"/>
        <v>0</v>
      </c>
      <c r="DZ51" s="1795">
        <f t="shared" ca="1" si="100"/>
        <v>0</v>
      </c>
      <c r="EA51" s="1795">
        <f t="shared" ca="1" si="100"/>
        <v>0</v>
      </c>
      <c r="EB51" s="1795">
        <f t="shared" ca="1" si="100"/>
        <v>0</v>
      </c>
      <c r="EC51" s="1795">
        <f t="shared" ca="1" si="100"/>
        <v>0</v>
      </c>
      <c r="ED51" s="1795">
        <f t="shared" ca="1" si="100"/>
        <v>0</v>
      </c>
      <c r="EE51" s="1795">
        <f t="shared" ca="1" si="100"/>
        <v>0</v>
      </c>
      <c r="EF51" s="1795">
        <f t="shared" ca="1" si="100"/>
        <v>0</v>
      </c>
      <c r="EG51" s="1795">
        <f t="shared" ca="1" si="100"/>
        <v>0</v>
      </c>
      <c r="EH51" s="1795">
        <f t="shared" ca="1" si="100"/>
        <v>0</v>
      </c>
      <c r="EI51" s="1795">
        <f t="shared" ca="1" si="100"/>
        <v>0</v>
      </c>
      <c r="EJ51" s="1795">
        <f t="shared" ca="1" si="100"/>
        <v>0</v>
      </c>
    </row>
    <row r="52" spans="2:140">
      <c r="B52" s="418" t="s">
        <v>1390</v>
      </c>
      <c r="E52" s="1841" t="e">
        <f ca="1">SUM(H52:EJ52)</f>
        <v>#DIV/0!</v>
      </c>
      <c r="H52" s="1795">
        <f t="shared" ref="H52:AM52" si="101">+H$50*((1+$D$49)^(1/12)-1)</f>
        <v>0</v>
      </c>
      <c r="I52" s="1795" t="e">
        <f t="shared" ca="1" si="101"/>
        <v>#DIV/0!</v>
      </c>
      <c r="J52" s="1795" t="e">
        <f t="shared" ca="1" si="101"/>
        <v>#DIV/0!</v>
      </c>
      <c r="K52" s="1795" t="e">
        <f t="shared" ca="1" si="101"/>
        <v>#DIV/0!</v>
      </c>
      <c r="L52" s="1795" t="e">
        <f t="shared" ca="1" si="101"/>
        <v>#DIV/0!</v>
      </c>
      <c r="M52" s="1795" t="e">
        <f t="shared" ca="1" si="101"/>
        <v>#DIV/0!</v>
      </c>
      <c r="N52" s="1795" t="e">
        <f t="shared" ca="1" si="101"/>
        <v>#DIV/0!</v>
      </c>
      <c r="O52" s="1795" t="e">
        <f t="shared" ca="1" si="101"/>
        <v>#DIV/0!</v>
      </c>
      <c r="P52" s="1795" t="e">
        <f t="shared" ca="1" si="101"/>
        <v>#DIV/0!</v>
      </c>
      <c r="Q52" s="1795" t="e">
        <f t="shared" ca="1" si="101"/>
        <v>#DIV/0!</v>
      </c>
      <c r="R52" s="1795" t="e">
        <f t="shared" ca="1" si="101"/>
        <v>#DIV/0!</v>
      </c>
      <c r="S52" s="1795" t="e">
        <f t="shared" ca="1" si="101"/>
        <v>#DIV/0!</v>
      </c>
      <c r="T52" s="1795" t="e">
        <f t="shared" ca="1" si="101"/>
        <v>#DIV/0!</v>
      </c>
      <c r="U52" s="1795" t="e">
        <f t="shared" ca="1" si="101"/>
        <v>#DIV/0!</v>
      </c>
      <c r="V52" s="1795" t="e">
        <f t="shared" ca="1" si="101"/>
        <v>#DIV/0!</v>
      </c>
      <c r="W52" s="1795" t="e">
        <f t="shared" ca="1" si="101"/>
        <v>#DIV/0!</v>
      </c>
      <c r="X52" s="1795" t="e">
        <f t="shared" ca="1" si="101"/>
        <v>#DIV/0!</v>
      </c>
      <c r="Y52" s="1795" t="e">
        <f t="shared" ca="1" si="101"/>
        <v>#DIV/0!</v>
      </c>
      <c r="Z52" s="1795" t="e">
        <f t="shared" ca="1" si="101"/>
        <v>#DIV/0!</v>
      </c>
      <c r="AA52" s="1795" t="e">
        <f t="shared" ca="1" si="101"/>
        <v>#DIV/0!</v>
      </c>
      <c r="AB52" s="1795" t="e">
        <f t="shared" ca="1" si="101"/>
        <v>#DIV/0!</v>
      </c>
      <c r="AC52" s="1795" t="e">
        <f t="shared" ca="1" si="101"/>
        <v>#DIV/0!</v>
      </c>
      <c r="AD52" s="1795" t="e">
        <f t="shared" ca="1" si="101"/>
        <v>#DIV/0!</v>
      </c>
      <c r="AE52" s="1795" t="e">
        <f t="shared" ca="1" si="101"/>
        <v>#DIV/0!</v>
      </c>
      <c r="AF52" s="1795" t="e">
        <f t="shared" ca="1" si="101"/>
        <v>#DIV/0!</v>
      </c>
      <c r="AG52" s="1795" t="e">
        <f t="shared" ca="1" si="101"/>
        <v>#DIV/0!</v>
      </c>
      <c r="AH52" s="1795" t="e">
        <f t="shared" ca="1" si="101"/>
        <v>#DIV/0!</v>
      </c>
      <c r="AI52" s="1795" t="e">
        <f t="shared" ca="1" si="101"/>
        <v>#DIV/0!</v>
      </c>
      <c r="AJ52" s="1795" t="e">
        <f t="shared" ca="1" si="101"/>
        <v>#DIV/0!</v>
      </c>
      <c r="AK52" s="1795" t="e">
        <f t="shared" ca="1" si="101"/>
        <v>#DIV/0!</v>
      </c>
      <c r="AL52" s="1795" t="e">
        <f t="shared" ca="1" si="101"/>
        <v>#DIV/0!</v>
      </c>
      <c r="AM52" s="1795" t="e">
        <f t="shared" ca="1" si="101"/>
        <v>#DIV/0!</v>
      </c>
      <c r="AN52" s="1795" t="e">
        <f t="shared" ref="AN52:BS52" ca="1" si="102">+AN$50*((1+$D$49)^(1/12)-1)</f>
        <v>#DIV/0!</v>
      </c>
      <c r="AO52" s="1795" t="e">
        <f t="shared" ca="1" si="102"/>
        <v>#DIV/0!</v>
      </c>
      <c r="AP52" s="1795" t="e">
        <f t="shared" ca="1" si="102"/>
        <v>#DIV/0!</v>
      </c>
      <c r="AQ52" s="1795" t="e">
        <f t="shared" ca="1" si="102"/>
        <v>#DIV/0!</v>
      </c>
      <c r="AR52" s="1795" t="e">
        <f t="shared" ca="1" si="102"/>
        <v>#DIV/0!</v>
      </c>
      <c r="AS52" s="1795" t="e">
        <f t="shared" ca="1" si="102"/>
        <v>#DIV/0!</v>
      </c>
      <c r="AT52" s="1795" t="e">
        <f t="shared" ca="1" si="102"/>
        <v>#DIV/0!</v>
      </c>
      <c r="AU52" s="1795" t="e">
        <f t="shared" ca="1" si="102"/>
        <v>#DIV/0!</v>
      </c>
      <c r="AV52" s="1795" t="e">
        <f t="shared" ca="1" si="102"/>
        <v>#DIV/0!</v>
      </c>
      <c r="AW52" s="1795" t="e">
        <f t="shared" ca="1" si="102"/>
        <v>#DIV/0!</v>
      </c>
      <c r="AX52" s="1795" t="e">
        <f t="shared" ca="1" si="102"/>
        <v>#DIV/0!</v>
      </c>
      <c r="AY52" s="1795" t="e">
        <f t="shared" ca="1" si="102"/>
        <v>#DIV/0!</v>
      </c>
      <c r="AZ52" s="1795" t="e">
        <f t="shared" ca="1" si="102"/>
        <v>#DIV/0!</v>
      </c>
      <c r="BA52" s="1795" t="e">
        <f t="shared" ca="1" si="102"/>
        <v>#DIV/0!</v>
      </c>
      <c r="BB52" s="1795" t="e">
        <f t="shared" ca="1" si="102"/>
        <v>#DIV/0!</v>
      </c>
      <c r="BC52" s="1795" t="e">
        <f t="shared" ca="1" si="102"/>
        <v>#DIV/0!</v>
      </c>
      <c r="BD52" s="1795" t="e">
        <f t="shared" ca="1" si="102"/>
        <v>#DIV/0!</v>
      </c>
      <c r="BE52" s="1795" t="e">
        <f t="shared" ca="1" si="102"/>
        <v>#DIV/0!</v>
      </c>
      <c r="BF52" s="1795" t="e">
        <f t="shared" ca="1" si="102"/>
        <v>#DIV/0!</v>
      </c>
      <c r="BG52" s="1795" t="e">
        <f t="shared" ca="1" si="102"/>
        <v>#DIV/0!</v>
      </c>
      <c r="BH52" s="1795" t="e">
        <f t="shared" ca="1" si="102"/>
        <v>#DIV/0!</v>
      </c>
      <c r="BI52" s="1795" t="e">
        <f t="shared" ca="1" si="102"/>
        <v>#DIV/0!</v>
      </c>
      <c r="BJ52" s="1795" t="e">
        <f t="shared" ca="1" si="102"/>
        <v>#DIV/0!</v>
      </c>
      <c r="BK52" s="1795" t="e">
        <f t="shared" ca="1" si="102"/>
        <v>#DIV/0!</v>
      </c>
      <c r="BL52" s="1795" t="e">
        <f t="shared" ca="1" si="102"/>
        <v>#DIV/0!</v>
      </c>
      <c r="BM52" s="1795" t="e">
        <f t="shared" ca="1" si="102"/>
        <v>#DIV/0!</v>
      </c>
      <c r="BN52" s="1795" t="e">
        <f t="shared" ca="1" si="102"/>
        <v>#DIV/0!</v>
      </c>
      <c r="BO52" s="1795" t="e">
        <f t="shared" ca="1" si="102"/>
        <v>#DIV/0!</v>
      </c>
      <c r="BP52" s="1795" t="e">
        <f t="shared" ca="1" si="102"/>
        <v>#DIV/0!</v>
      </c>
      <c r="BQ52" s="1795" t="e">
        <f t="shared" ca="1" si="102"/>
        <v>#DIV/0!</v>
      </c>
      <c r="BR52" s="1795" t="e">
        <f t="shared" ca="1" si="102"/>
        <v>#DIV/0!</v>
      </c>
      <c r="BS52" s="1795" t="e">
        <f t="shared" ca="1" si="102"/>
        <v>#DIV/0!</v>
      </c>
      <c r="BT52" s="1795" t="e">
        <f t="shared" ref="BT52:CY52" ca="1" si="103">+BT$50*((1+$D$49)^(1/12)-1)</f>
        <v>#DIV/0!</v>
      </c>
      <c r="BU52" s="1795" t="e">
        <f t="shared" ca="1" si="103"/>
        <v>#DIV/0!</v>
      </c>
      <c r="BV52" s="1795" t="e">
        <f t="shared" ca="1" si="103"/>
        <v>#DIV/0!</v>
      </c>
      <c r="BW52" s="1795" t="e">
        <f t="shared" ca="1" si="103"/>
        <v>#DIV/0!</v>
      </c>
      <c r="BX52" s="1795" t="e">
        <f t="shared" ca="1" si="103"/>
        <v>#DIV/0!</v>
      </c>
      <c r="BY52" s="1795" t="e">
        <f t="shared" ca="1" si="103"/>
        <v>#DIV/0!</v>
      </c>
      <c r="BZ52" s="1795" t="e">
        <f t="shared" ca="1" si="103"/>
        <v>#DIV/0!</v>
      </c>
      <c r="CA52" s="1795" t="e">
        <f t="shared" ca="1" si="103"/>
        <v>#DIV/0!</v>
      </c>
      <c r="CB52" s="1795" t="e">
        <f t="shared" ca="1" si="103"/>
        <v>#DIV/0!</v>
      </c>
      <c r="CC52" s="1795" t="e">
        <f t="shared" ca="1" si="103"/>
        <v>#DIV/0!</v>
      </c>
      <c r="CD52" s="1795" t="e">
        <f t="shared" ca="1" si="103"/>
        <v>#DIV/0!</v>
      </c>
      <c r="CE52" s="1795" t="e">
        <f t="shared" ca="1" si="103"/>
        <v>#DIV/0!</v>
      </c>
      <c r="CF52" s="1795" t="e">
        <f t="shared" ca="1" si="103"/>
        <v>#DIV/0!</v>
      </c>
      <c r="CG52" s="1795" t="e">
        <f t="shared" ca="1" si="103"/>
        <v>#DIV/0!</v>
      </c>
      <c r="CH52" s="1795" t="e">
        <f t="shared" ca="1" si="103"/>
        <v>#DIV/0!</v>
      </c>
      <c r="CI52" s="1795" t="e">
        <f t="shared" ca="1" si="103"/>
        <v>#DIV/0!</v>
      </c>
      <c r="CJ52" s="1795" t="e">
        <f t="shared" ca="1" si="103"/>
        <v>#DIV/0!</v>
      </c>
      <c r="CK52" s="1795" t="e">
        <f t="shared" ca="1" si="103"/>
        <v>#DIV/0!</v>
      </c>
      <c r="CL52" s="1795" t="e">
        <f t="shared" ca="1" si="103"/>
        <v>#DIV/0!</v>
      </c>
      <c r="CM52" s="1795" t="e">
        <f t="shared" ca="1" si="103"/>
        <v>#DIV/0!</v>
      </c>
      <c r="CN52" s="1795" t="e">
        <f t="shared" ca="1" si="103"/>
        <v>#DIV/0!</v>
      </c>
      <c r="CO52" s="1795" t="e">
        <f t="shared" ca="1" si="103"/>
        <v>#DIV/0!</v>
      </c>
      <c r="CP52" s="1795" t="e">
        <f t="shared" ca="1" si="103"/>
        <v>#DIV/0!</v>
      </c>
      <c r="CQ52" s="1795" t="e">
        <f t="shared" ca="1" si="103"/>
        <v>#DIV/0!</v>
      </c>
      <c r="CR52" s="1795" t="e">
        <f t="shared" ca="1" si="103"/>
        <v>#DIV/0!</v>
      </c>
      <c r="CS52" s="1795" t="e">
        <f t="shared" ca="1" si="103"/>
        <v>#DIV/0!</v>
      </c>
      <c r="CT52" s="1795" t="e">
        <f t="shared" ca="1" si="103"/>
        <v>#DIV/0!</v>
      </c>
      <c r="CU52" s="1795" t="e">
        <f t="shared" ca="1" si="103"/>
        <v>#DIV/0!</v>
      </c>
      <c r="CV52" s="1795" t="e">
        <f t="shared" ca="1" si="103"/>
        <v>#DIV/0!</v>
      </c>
      <c r="CW52" s="1795" t="e">
        <f t="shared" ca="1" si="103"/>
        <v>#DIV/0!</v>
      </c>
      <c r="CX52" s="1795" t="e">
        <f t="shared" ca="1" si="103"/>
        <v>#DIV/0!</v>
      </c>
      <c r="CY52" s="1795" t="e">
        <f t="shared" ca="1" si="103"/>
        <v>#DIV/0!</v>
      </c>
      <c r="CZ52" s="1795" t="e">
        <f t="shared" ref="CZ52:EJ52" ca="1" si="104">+CZ$50*((1+$D$49)^(1/12)-1)</f>
        <v>#DIV/0!</v>
      </c>
      <c r="DA52" s="1795" t="e">
        <f t="shared" ca="1" si="104"/>
        <v>#DIV/0!</v>
      </c>
      <c r="DB52" s="1795" t="e">
        <f t="shared" ca="1" si="104"/>
        <v>#DIV/0!</v>
      </c>
      <c r="DC52" s="1795" t="e">
        <f t="shared" ca="1" si="104"/>
        <v>#DIV/0!</v>
      </c>
      <c r="DD52" s="1795" t="e">
        <f t="shared" ca="1" si="104"/>
        <v>#DIV/0!</v>
      </c>
      <c r="DE52" s="1795" t="e">
        <f t="shared" ca="1" si="104"/>
        <v>#DIV/0!</v>
      </c>
      <c r="DF52" s="1795" t="e">
        <f t="shared" ca="1" si="104"/>
        <v>#DIV/0!</v>
      </c>
      <c r="DG52" s="1795" t="e">
        <f t="shared" ca="1" si="104"/>
        <v>#DIV/0!</v>
      </c>
      <c r="DH52" s="1795" t="e">
        <f t="shared" ca="1" si="104"/>
        <v>#DIV/0!</v>
      </c>
      <c r="DI52" s="1795" t="e">
        <f t="shared" ca="1" si="104"/>
        <v>#DIV/0!</v>
      </c>
      <c r="DJ52" s="1795" t="e">
        <f t="shared" ca="1" si="104"/>
        <v>#DIV/0!</v>
      </c>
      <c r="DK52" s="1795" t="e">
        <f t="shared" ca="1" si="104"/>
        <v>#DIV/0!</v>
      </c>
      <c r="DL52" s="1795" t="e">
        <f t="shared" ca="1" si="104"/>
        <v>#DIV/0!</v>
      </c>
      <c r="DM52" s="1795" t="e">
        <f t="shared" ca="1" si="104"/>
        <v>#DIV/0!</v>
      </c>
      <c r="DN52" s="1795" t="e">
        <f t="shared" ca="1" si="104"/>
        <v>#DIV/0!</v>
      </c>
      <c r="DO52" s="1795" t="e">
        <f t="shared" ca="1" si="104"/>
        <v>#DIV/0!</v>
      </c>
      <c r="DP52" s="1795" t="e">
        <f t="shared" ca="1" si="104"/>
        <v>#DIV/0!</v>
      </c>
      <c r="DQ52" s="1795" t="e">
        <f t="shared" ca="1" si="104"/>
        <v>#DIV/0!</v>
      </c>
      <c r="DR52" s="1795" t="e">
        <f t="shared" ca="1" si="104"/>
        <v>#DIV/0!</v>
      </c>
      <c r="DS52" s="1795" t="e">
        <f t="shared" ca="1" si="104"/>
        <v>#DIV/0!</v>
      </c>
      <c r="DT52" s="1795" t="e">
        <f t="shared" ca="1" si="104"/>
        <v>#DIV/0!</v>
      </c>
      <c r="DU52" s="1795" t="e">
        <f t="shared" ca="1" si="104"/>
        <v>#DIV/0!</v>
      </c>
      <c r="DV52" s="1795" t="e">
        <f t="shared" ca="1" si="104"/>
        <v>#DIV/0!</v>
      </c>
      <c r="DW52" s="1795" t="e">
        <f t="shared" ca="1" si="104"/>
        <v>#DIV/0!</v>
      </c>
      <c r="DX52" s="1795" t="e">
        <f t="shared" ca="1" si="104"/>
        <v>#DIV/0!</v>
      </c>
      <c r="DY52" s="1795" t="e">
        <f t="shared" ca="1" si="104"/>
        <v>#DIV/0!</v>
      </c>
      <c r="DZ52" s="1795" t="e">
        <f t="shared" ca="1" si="104"/>
        <v>#DIV/0!</v>
      </c>
      <c r="EA52" s="1795" t="e">
        <f t="shared" ca="1" si="104"/>
        <v>#DIV/0!</v>
      </c>
      <c r="EB52" s="1795" t="e">
        <f t="shared" ca="1" si="104"/>
        <v>#DIV/0!</v>
      </c>
      <c r="EC52" s="1795" t="e">
        <f t="shared" ca="1" si="104"/>
        <v>#DIV/0!</v>
      </c>
      <c r="ED52" s="1795" t="e">
        <f t="shared" ca="1" si="104"/>
        <v>#DIV/0!</v>
      </c>
      <c r="EE52" s="1795" t="e">
        <f t="shared" ca="1" si="104"/>
        <v>#DIV/0!</v>
      </c>
      <c r="EF52" s="1795" t="e">
        <f t="shared" ca="1" si="104"/>
        <v>#DIV/0!</v>
      </c>
      <c r="EG52" s="1795" t="e">
        <f t="shared" ca="1" si="104"/>
        <v>#DIV/0!</v>
      </c>
      <c r="EH52" s="1795" t="e">
        <f t="shared" ca="1" si="104"/>
        <v>#DIV/0!</v>
      </c>
      <c r="EI52" s="1795" t="e">
        <f t="shared" ca="1" si="104"/>
        <v>#DIV/0!</v>
      </c>
      <c r="EJ52" s="1795" t="e">
        <f t="shared" ca="1" si="104"/>
        <v>#DIV/0!</v>
      </c>
    </row>
    <row r="53" spans="2:140">
      <c r="B53" s="418" t="s">
        <v>1391</v>
      </c>
      <c r="E53" s="1841" t="e">
        <f ca="1">SUM(H53:EJ53)</f>
        <v>#DIV/0!</v>
      </c>
      <c r="H53" s="1795" t="e">
        <f t="shared" ref="H53:AM53" ca="1" si="105">H$26</f>
        <v>#DIV/0!</v>
      </c>
      <c r="I53" s="1795" t="e">
        <f t="shared" ca="1" si="105"/>
        <v>#DIV/0!</v>
      </c>
      <c r="J53" s="1795" t="e">
        <f t="shared" ca="1" si="105"/>
        <v>#DIV/0!</v>
      </c>
      <c r="K53" s="1795" t="e">
        <f t="shared" ca="1" si="105"/>
        <v>#DIV/0!</v>
      </c>
      <c r="L53" s="1795" t="e">
        <f t="shared" ca="1" si="105"/>
        <v>#DIV/0!</v>
      </c>
      <c r="M53" s="1795" t="e">
        <f t="shared" ca="1" si="105"/>
        <v>#DIV/0!</v>
      </c>
      <c r="N53" s="1795" t="e">
        <f t="shared" ca="1" si="105"/>
        <v>#DIV/0!</v>
      </c>
      <c r="O53" s="1795" t="e">
        <f t="shared" ca="1" si="105"/>
        <v>#DIV/0!</v>
      </c>
      <c r="P53" s="1795" t="e">
        <f t="shared" ca="1" si="105"/>
        <v>#DIV/0!</v>
      </c>
      <c r="Q53" s="1795" t="e">
        <f t="shared" ca="1" si="105"/>
        <v>#DIV/0!</v>
      </c>
      <c r="R53" s="1795" t="e">
        <f t="shared" ca="1" si="105"/>
        <v>#DIV/0!</v>
      </c>
      <c r="S53" s="1795" t="e">
        <f t="shared" ca="1" si="105"/>
        <v>#DIV/0!</v>
      </c>
      <c r="T53" s="1795" t="e">
        <f t="shared" ca="1" si="105"/>
        <v>#DIV/0!</v>
      </c>
      <c r="U53" s="1795" t="e">
        <f t="shared" ca="1" si="105"/>
        <v>#DIV/0!</v>
      </c>
      <c r="V53" s="1795" t="e">
        <f t="shared" ca="1" si="105"/>
        <v>#DIV/0!</v>
      </c>
      <c r="W53" s="1795" t="e">
        <f t="shared" ca="1" si="105"/>
        <v>#DIV/0!</v>
      </c>
      <c r="X53" s="1795" t="e">
        <f t="shared" ca="1" si="105"/>
        <v>#DIV/0!</v>
      </c>
      <c r="Y53" s="1795" t="e">
        <f t="shared" ca="1" si="105"/>
        <v>#DIV/0!</v>
      </c>
      <c r="Z53" s="1795" t="e">
        <f t="shared" ca="1" si="105"/>
        <v>#DIV/0!</v>
      </c>
      <c r="AA53" s="1795" t="e">
        <f t="shared" ca="1" si="105"/>
        <v>#DIV/0!</v>
      </c>
      <c r="AB53" s="1795" t="e">
        <f t="shared" ca="1" si="105"/>
        <v>#DIV/0!</v>
      </c>
      <c r="AC53" s="1795" t="e">
        <f t="shared" ca="1" si="105"/>
        <v>#DIV/0!</v>
      </c>
      <c r="AD53" s="1795" t="e">
        <f t="shared" ca="1" si="105"/>
        <v>#DIV/0!</v>
      </c>
      <c r="AE53" s="1795" t="e">
        <f t="shared" ca="1" si="105"/>
        <v>#DIV/0!</v>
      </c>
      <c r="AF53" s="1795" t="e">
        <f t="shared" ca="1" si="105"/>
        <v>#DIV/0!</v>
      </c>
      <c r="AG53" s="1795" t="e">
        <f t="shared" ca="1" si="105"/>
        <v>#DIV/0!</v>
      </c>
      <c r="AH53" s="1795" t="e">
        <f t="shared" ca="1" si="105"/>
        <v>#DIV/0!</v>
      </c>
      <c r="AI53" s="1795" t="e">
        <f t="shared" ca="1" si="105"/>
        <v>#DIV/0!</v>
      </c>
      <c r="AJ53" s="1795" t="e">
        <f t="shared" ca="1" si="105"/>
        <v>#DIV/0!</v>
      </c>
      <c r="AK53" s="1795" t="e">
        <f t="shared" ca="1" si="105"/>
        <v>#DIV/0!</v>
      </c>
      <c r="AL53" s="1795" t="e">
        <f t="shared" ca="1" si="105"/>
        <v>#DIV/0!</v>
      </c>
      <c r="AM53" s="1795" t="e">
        <f t="shared" ca="1" si="105"/>
        <v>#DIV/0!</v>
      </c>
      <c r="AN53" s="1795" t="e">
        <f t="shared" ref="AN53:BS53" ca="1" si="106">AN$26</f>
        <v>#DIV/0!</v>
      </c>
      <c r="AO53" s="1795" t="e">
        <f t="shared" ca="1" si="106"/>
        <v>#DIV/0!</v>
      </c>
      <c r="AP53" s="1795" t="e">
        <f t="shared" ca="1" si="106"/>
        <v>#DIV/0!</v>
      </c>
      <c r="AQ53" s="1795" t="e">
        <f t="shared" ca="1" si="106"/>
        <v>#DIV/0!</v>
      </c>
      <c r="AR53" s="1795" t="e">
        <f t="shared" ca="1" si="106"/>
        <v>#DIV/0!</v>
      </c>
      <c r="AS53" s="1795" t="e">
        <f t="shared" ca="1" si="106"/>
        <v>#DIV/0!</v>
      </c>
      <c r="AT53" s="1795" t="e">
        <f t="shared" ca="1" si="106"/>
        <v>#DIV/0!</v>
      </c>
      <c r="AU53" s="1795" t="e">
        <f t="shared" ca="1" si="106"/>
        <v>#DIV/0!</v>
      </c>
      <c r="AV53" s="1795" t="e">
        <f t="shared" ca="1" si="106"/>
        <v>#DIV/0!</v>
      </c>
      <c r="AW53" s="1795" t="e">
        <f t="shared" ca="1" si="106"/>
        <v>#DIV/0!</v>
      </c>
      <c r="AX53" s="1795" t="e">
        <f t="shared" ca="1" si="106"/>
        <v>#DIV/0!</v>
      </c>
      <c r="AY53" s="1795" t="e">
        <f t="shared" ca="1" si="106"/>
        <v>#DIV/0!</v>
      </c>
      <c r="AZ53" s="1795" t="e">
        <f t="shared" ca="1" si="106"/>
        <v>#DIV/0!</v>
      </c>
      <c r="BA53" s="1795" t="e">
        <f t="shared" ca="1" si="106"/>
        <v>#DIV/0!</v>
      </c>
      <c r="BB53" s="1795" t="e">
        <f t="shared" ca="1" si="106"/>
        <v>#DIV/0!</v>
      </c>
      <c r="BC53" s="1795" t="e">
        <f t="shared" ca="1" si="106"/>
        <v>#DIV/0!</v>
      </c>
      <c r="BD53" s="1795" t="e">
        <f t="shared" ca="1" si="106"/>
        <v>#DIV/0!</v>
      </c>
      <c r="BE53" s="1795" t="e">
        <f t="shared" ca="1" si="106"/>
        <v>#DIV/0!</v>
      </c>
      <c r="BF53" s="1795" t="e">
        <f t="shared" ca="1" si="106"/>
        <v>#DIV/0!</v>
      </c>
      <c r="BG53" s="1795" t="e">
        <f t="shared" ca="1" si="106"/>
        <v>#DIV/0!</v>
      </c>
      <c r="BH53" s="1795" t="e">
        <f t="shared" ca="1" si="106"/>
        <v>#DIV/0!</v>
      </c>
      <c r="BI53" s="1795" t="e">
        <f t="shared" ca="1" si="106"/>
        <v>#DIV/0!</v>
      </c>
      <c r="BJ53" s="1795" t="e">
        <f t="shared" ca="1" si="106"/>
        <v>#DIV/0!</v>
      </c>
      <c r="BK53" s="1795" t="e">
        <f t="shared" ca="1" si="106"/>
        <v>#DIV/0!</v>
      </c>
      <c r="BL53" s="1795" t="e">
        <f t="shared" ca="1" si="106"/>
        <v>#DIV/0!</v>
      </c>
      <c r="BM53" s="1795" t="e">
        <f t="shared" ca="1" si="106"/>
        <v>#DIV/0!</v>
      </c>
      <c r="BN53" s="1795" t="e">
        <f t="shared" ca="1" si="106"/>
        <v>#DIV/0!</v>
      </c>
      <c r="BO53" s="1795" t="e">
        <f t="shared" ca="1" si="106"/>
        <v>#DIV/0!</v>
      </c>
      <c r="BP53" s="1795" t="e">
        <f t="shared" ca="1" si="106"/>
        <v>#DIV/0!</v>
      </c>
      <c r="BQ53" s="1795" t="e">
        <f t="shared" ca="1" si="106"/>
        <v>#DIV/0!</v>
      </c>
      <c r="BR53" s="1795" t="e">
        <f t="shared" ca="1" si="106"/>
        <v>#DIV/0!</v>
      </c>
      <c r="BS53" s="1795" t="e">
        <f t="shared" ca="1" si="106"/>
        <v>#DIV/0!</v>
      </c>
      <c r="BT53" s="1795" t="e">
        <f t="shared" ref="BT53:CY53" ca="1" si="107">BT$26</f>
        <v>#DIV/0!</v>
      </c>
      <c r="BU53" s="1795" t="e">
        <f t="shared" ca="1" si="107"/>
        <v>#DIV/0!</v>
      </c>
      <c r="BV53" s="1795" t="e">
        <f t="shared" ca="1" si="107"/>
        <v>#DIV/0!</v>
      </c>
      <c r="BW53" s="1795" t="e">
        <f t="shared" ca="1" si="107"/>
        <v>#DIV/0!</v>
      </c>
      <c r="BX53" s="1795" t="e">
        <f t="shared" ca="1" si="107"/>
        <v>#DIV/0!</v>
      </c>
      <c r="BY53" s="1795" t="e">
        <f t="shared" ca="1" si="107"/>
        <v>#DIV/0!</v>
      </c>
      <c r="BZ53" s="1795" t="e">
        <f t="shared" ca="1" si="107"/>
        <v>#DIV/0!</v>
      </c>
      <c r="CA53" s="1795" t="e">
        <f t="shared" ca="1" si="107"/>
        <v>#DIV/0!</v>
      </c>
      <c r="CB53" s="1795" t="e">
        <f t="shared" ca="1" si="107"/>
        <v>#DIV/0!</v>
      </c>
      <c r="CC53" s="1795" t="e">
        <f t="shared" ca="1" si="107"/>
        <v>#DIV/0!</v>
      </c>
      <c r="CD53" s="1795" t="e">
        <f t="shared" ca="1" si="107"/>
        <v>#DIV/0!</v>
      </c>
      <c r="CE53" s="1795" t="e">
        <f t="shared" ca="1" si="107"/>
        <v>#DIV/0!</v>
      </c>
      <c r="CF53" s="1795" t="e">
        <f t="shared" ca="1" si="107"/>
        <v>#DIV/0!</v>
      </c>
      <c r="CG53" s="1795" t="e">
        <f t="shared" ca="1" si="107"/>
        <v>#DIV/0!</v>
      </c>
      <c r="CH53" s="1795" t="e">
        <f t="shared" ca="1" si="107"/>
        <v>#DIV/0!</v>
      </c>
      <c r="CI53" s="1795" t="e">
        <f t="shared" ca="1" si="107"/>
        <v>#DIV/0!</v>
      </c>
      <c r="CJ53" s="1795" t="e">
        <f t="shared" ca="1" si="107"/>
        <v>#DIV/0!</v>
      </c>
      <c r="CK53" s="1795" t="e">
        <f t="shared" ca="1" si="107"/>
        <v>#DIV/0!</v>
      </c>
      <c r="CL53" s="1795" t="e">
        <f t="shared" ca="1" si="107"/>
        <v>#DIV/0!</v>
      </c>
      <c r="CM53" s="1795" t="e">
        <f t="shared" ca="1" si="107"/>
        <v>#DIV/0!</v>
      </c>
      <c r="CN53" s="1795" t="e">
        <f t="shared" ca="1" si="107"/>
        <v>#DIV/0!</v>
      </c>
      <c r="CO53" s="1795" t="e">
        <f t="shared" ca="1" si="107"/>
        <v>#DIV/0!</v>
      </c>
      <c r="CP53" s="1795" t="e">
        <f t="shared" ca="1" si="107"/>
        <v>#DIV/0!</v>
      </c>
      <c r="CQ53" s="1795" t="e">
        <f t="shared" ca="1" si="107"/>
        <v>#DIV/0!</v>
      </c>
      <c r="CR53" s="1795" t="e">
        <f t="shared" ca="1" si="107"/>
        <v>#DIV/0!</v>
      </c>
      <c r="CS53" s="1795" t="e">
        <f t="shared" ca="1" si="107"/>
        <v>#DIV/0!</v>
      </c>
      <c r="CT53" s="1795" t="e">
        <f t="shared" ca="1" si="107"/>
        <v>#DIV/0!</v>
      </c>
      <c r="CU53" s="1795" t="e">
        <f t="shared" ca="1" si="107"/>
        <v>#DIV/0!</v>
      </c>
      <c r="CV53" s="1795" t="e">
        <f t="shared" ca="1" si="107"/>
        <v>#DIV/0!</v>
      </c>
      <c r="CW53" s="1795" t="e">
        <f t="shared" ca="1" si="107"/>
        <v>#DIV/0!</v>
      </c>
      <c r="CX53" s="1795" t="e">
        <f t="shared" ca="1" si="107"/>
        <v>#DIV/0!</v>
      </c>
      <c r="CY53" s="1795" t="e">
        <f t="shared" ca="1" si="107"/>
        <v>#DIV/0!</v>
      </c>
      <c r="CZ53" s="1795" t="e">
        <f t="shared" ref="CZ53:EJ53" ca="1" si="108">CZ$26</f>
        <v>#DIV/0!</v>
      </c>
      <c r="DA53" s="1795" t="e">
        <f t="shared" ca="1" si="108"/>
        <v>#DIV/0!</v>
      </c>
      <c r="DB53" s="1795" t="e">
        <f t="shared" ca="1" si="108"/>
        <v>#DIV/0!</v>
      </c>
      <c r="DC53" s="1795" t="e">
        <f t="shared" ca="1" si="108"/>
        <v>#DIV/0!</v>
      </c>
      <c r="DD53" s="1795" t="e">
        <f t="shared" ca="1" si="108"/>
        <v>#DIV/0!</v>
      </c>
      <c r="DE53" s="1795" t="e">
        <f t="shared" ca="1" si="108"/>
        <v>#DIV/0!</v>
      </c>
      <c r="DF53" s="1795" t="e">
        <f t="shared" ca="1" si="108"/>
        <v>#DIV/0!</v>
      </c>
      <c r="DG53" s="1795" t="e">
        <f t="shared" ca="1" si="108"/>
        <v>#DIV/0!</v>
      </c>
      <c r="DH53" s="1795" t="e">
        <f t="shared" ca="1" si="108"/>
        <v>#DIV/0!</v>
      </c>
      <c r="DI53" s="1795" t="e">
        <f t="shared" ca="1" si="108"/>
        <v>#DIV/0!</v>
      </c>
      <c r="DJ53" s="1795" t="e">
        <f t="shared" ca="1" si="108"/>
        <v>#DIV/0!</v>
      </c>
      <c r="DK53" s="1795" t="e">
        <f t="shared" ca="1" si="108"/>
        <v>#DIV/0!</v>
      </c>
      <c r="DL53" s="1795" t="e">
        <f t="shared" ca="1" si="108"/>
        <v>#DIV/0!</v>
      </c>
      <c r="DM53" s="1795" t="e">
        <f t="shared" ca="1" si="108"/>
        <v>#DIV/0!</v>
      </c>
      <c r="DN53" s="1795" t="e">
        <f t="shared" ca="1" si="108"/>
        <v>#DIV/0!</v>
      </c>
      <c r="DO53" s="1795" t="e">
        <f t="shared" ca="1" si="108"/>
        <v>#DIV/0!</v>
      </c>
      <c r="DP53" s="1795" t="e">
        <f t="shared" ca="1" si="108"/>
        <v>#DIV/0!</v>
      </c>
      <c r="DQ53" s="1795" t="e">
        <f t="shared" ca="1" si="108"/>
        <v>#DIV/0!</v>
      </c>
      <c r="DR53" s="1795" t="e">
        <f t="shared" ca="1" si="108"/>
        <v>#DIV/0!</v>
      </c>
      <c r="DS53" s="1795" t="e">
        <f t="shared" ca="1" si="108"/>
        <v>#DIV/0!</v>
      </c>
      <c r="DT53" s="1795" t="e">
        <f t="shared" ca="1" si="108"/>
        <v>#DIV/0!</v>
      </c>
      <c r="DU53" s="1795" t="e">
        <f t="shared" ca="1" si="108"/>
        <v>#DIV/0!</v>
      </c>
      <c r="DV53" s="1795" t="e">
        <f t="shared" ca="1" si="108"/>
        <v>#DIV/0!</v>
      </c>
      <c r="DW53" s="1795" t="e">
        <f t="shared" ca="1" si="108"/>
        <v>#DIV/0!</v>
      </c>
      <c r="DX53" s="1795" t="e">
        <f t="shared" ca="1" si="108"/>
        <v>#DIV/0!</v>
      </c>
      <c r="DY53" s="1795" t="e">
        <f t="shared" ca="1" si="108"/>
        <v>#DIV/0!</v>
      </c>
      <c r="DZ53" s="1795" t="e">
        <f t="shared" ca="1" si="108"/>
        <v>#DIV/0!</v>
      </c>
      <c r="EA53" s="1795" t="e">
        <f t="shared" ca="1" si="108"/>
        <v>#DIV/0!</v>
      </c>
      <c r="EB53" s="1795" t="e">
        <f t="shared" ca="1" si="108"/>
        <v>#DIV/0!</v>
      </c>
      <c r="EC53" s="1795" t="e">
        <f t="shared" ca="1" si="108"/>
        <v>#DIV/0!</v>
      </c>
      <c r="ED53" s="1795" t="e">
        <f t="shared" ca="1" si="108"/>
        <v>#DIV/0!</v>
      </c>
      <c r="EE53" s="1795" t="e">
        <f t="shared" ca="1" si="108"/>
        <v>#DIV/0!</v>
      </c>
      <c r="EF53" s="1795" t="e">
        <f t="shared" ca="1" si="108"/>
        <v>#DIV/0!</v>
      </c>
      <c r="EG53" s="1795" t="e">
        <f t="shared" ca="1" si="108"/>
        <v>#DIV/0!</v>
      </c>
      <c r="EH53" s="1795" t="e">
        <f t="shared" ca="1" si="108"/>
        <v>#DIV/0!</v>
      </c>
      <c r="EI53" s="1795" t="e">
        <f t="shared" ca="1" si="108"/>
        <v>#DIV/0!</v>
      </c>
      <c r="EJ53" s="1795" t="e">
        <f t="shared" ca="1" si="108"/>
        <v>#DIV/0!</v>
      </c>
    </row>
    <row r="54" spans="2:140">
      <c r="B54" s="418" t="s">
        <v>1397</v>
      </c>
      <c r="E54" s="1841" t="e">
        <f ca="1">SUM(H54:EJ54)</f>
        <v>#DIV/0!</v>
      </c>
      <c r="H54" s="1795" t="e">
        <f t="shared" ref="H54:AM54" ca="1" si="109">H$40</f>
        <v>#DIV/0!</v>
      </c>
      <c r="I54" s="1795" t="e">
        <f t="shared" ca="1" si="109"/>
        <v>#DIV/0!</v>
      </c>
      <c r="J54" s="1795" t="e">
        <f t="shared" ca="1" si="109"/>
        <v>#DIV/0!</v>
      </c>
      <c r="K54" s="1795" t="e">
        <f t="shared" ca="1" si="109"/>
        <v>#DIV/0!</v>
      </c>
      <c r="L54" s="1795" t="e">
        <f t="shared" ca="1" si="109"/>
        <v>#DIV/0!</v>
      </c>
      <c r="M54" s="1795" t="e">
        <f t="shared" ca="1" si="109"/>
        <v>#DIV/0!</v>
      </c>
      <c r="N54" s="1795" t="e">
        <f t="shared" ca="1" si="109"/>
        <v>#DIV/0!</v>
      </c>
      <c r="O54" s="1795" t="e">
        <f t="shared" ca="1" si="109"/>
        <v>#DIV/0!</v>
      </c>
      <c r="P54" s="1795" t="e">
        <f t="shared" ca="1" si="109"/>
        <v>#DIV/0!</v>
      </c>
      <c r="Q54" s="1795" t="e">
        <f t="shared" ca="1" si="109"/>
        <v>#DIV/0!</v>
      </c>
      <c r="R54" s="1795" t="e">
        <f t="shared" ca="1" si="109"/>
        <v>#DIV/0!</v>
      </c>
      <c r="S54" s="1795" t="e">
        <f t="shared" ca="1" si="109"/>
        <v>#DIV/0!</v>
      </c>
      <c r="T54" s="1795" t="e">
        <f t="shared" ca="1" si="109"/>
        <v>#DIV/0!</v>
      </c>
      <c r="U54" s="1795" t="e">
        <f t="shared" ca="1" si="109"/>
        <v>#DIV/0!</v>
      </c>
      <c r="V54" s="1795" t="e">
        <f t="shared" ca="1" si="109"/>
        <v>#DIV/0!</v>
      </c>
      <c r="W54" s="1795" t="e">
        <f t="shared" ca="1" si="109"/>
        <v>#DIV/0!</v>
      </c>
      <c r="X54" s="1795" t="e">
        <f t="shared" ca="1" si="109"/>
        <v>#DIV/0!</v>
      </c>
      <c r="Y54" s="1795" t="e">
        <f t="shared" ca="1" si="109"/>
        <v>#DIV/0!</v>
      </c>
      <c r="Z54" s="1795" t="e">
        <f t="shared" ca="1" si="109"/>
        <v>#DIV/0!</v>
      </c>
      <c r="AA54" s="1795" t="e">
        <f t="shared" ca="1" si="109"/>
        <v>#DIV/0!</v>
      </c>
      <c r="AB54" s="1795" t="e">
        <f t="shared" ca="1" si="109"/>
        <v>#DIV/0!</v>
      </c>
      <c r="AC54" s="1795" t="e">
        <f t="shared" ca="1" si="109"/>
        <v>#DIV/0!</v>
      </c>
      <c r="AD54" s="1795" t="e">
        <f t="shared" ca="1" si="109"/>
        <v>#DIV/0!</v>
      </c>
      <c r="AE54" s="1795" t="e">
        <f t="shared" ca="1" si="109"/>
        <v>#DIV/0!</v>
      </c>
      <c r="AF54" s="1795" t="e">
        <f t="shared" ca="1" si="109"/>
        <v>#DIV/0!</v>
      </c>
      <c r="AG54" s="1795" t="e">
        <f t="shared" ca="1" si="109"/>
        <v>#DIV/0!</v>
      </c>
      <c r="AH54" s="1795" t="e">
        <f t="shared" ca="1" si="109"/>
        <v>#DIV/0!</v>
      </c>
      <c r="AI54" s="1795" t="e">
        <f t="shared" ca="1" si="109"/>
        <v>#DIV/0!</v>
      </c>
      <c r="AJ54" s="1795" t="e">
        <f t="shared" ca="1" si="109"/>
        <v>#DIV/0!</v>
      </c>
      <c r="AK54" s="1795" t="e">
        <f t="shared" ca="1" si="109"/>
        <v>#DIV/0!</v>
      </c>
      <c r="AL54" s="1795" t="e">
        <f t="shared" ca="1" si="109"/>
        <v>#DIV/0!</v>
      </c>
      <c r="AM54" s="1795" t="e">
        <f t="shared" ca="1" si="109"/>
        <v>#DIV/0!</v>
      </c>
      <c r="AN54" s="1795" t="e">
        <f t="shared" ref="AN54:BS54" ca="1" si="110">AN$40</f>
        <v>#DIV/0!</v>
      </c>
      <c r="AO54" s="1795" t="e">
        <f t="shared" ca="1" si="110"/>
        <v>#DIV/0!</v>
      </c>
      <c r="AP54" s="1795" t="e">
        <f t="shared" ca="1" si="110"/>
        <v>#DIV/0!</v>
      </c>
      <c r="AQ54" s="1795" t="e">
        <f t="shared" ca="1" si="110"/>
        <v>#DIV/0!</v>
      </c>
      <c r="AR54" s="1795" t="e">
        <f t="shared" ca="1" si="110"/>
        <v>#DIV/0!</v>
      </c>
      <c r="AS54" s="1795" t="e">
        <f t="shared" ca="1" si="110"/>
        <v>#DIV/0!</v>
      </c>
      <c r="AT54" s="1795" t="e">
        <f t="shared" ca="1" si="110"/>
        <v>#DIV/0!</v>
      </c>
      <c r="AU54" s="1795" t="e">
        <f t="shared" ca="1" si="110"/>
        <v>#DIV/0!</v>
      </c>
      <c r="AV54" s="1795" t="e">
        <f t="shared" ca="1" si="110"/>
        <v>#DIV/0!</v>
      </c>
      <c r="AW54" s="1795" t="e">
        <f t="shared" ca="1" si="110"/>
        <v>#DIV/0!</v>
      </c>
      <c r="AX54" s="1795" t="e">
        <f t="shared" ca="1" si="110"/>
        <v>#DIV/0!</v>
      </c>
      <c r="AY54" s="1795" t="e">
        <f t="shared" ca="1" si="110"/>
        <v>#DIV/0!</v>
      </c>
      <c r="AZ54" s="1795" t="e">
        <f t="shared" ca="1" si="110"/>
        <v>#DIV/0!</v>
      </c>
      <c r="BA54" s="1795" t="e">
        <f t="shared" ca="1" si="110"/>
        <v>#DIV/0!</v>
      </c>
      <c r="BB54" s="1795" t="e">
        <f t="shared" ca="1" si="110"/>
        <v>#DIV/0!</v>
      </c>
      <c r="BC54" s="1795" t="e">
        <f t="shared" ca="1" si="110"/>
        <v>#DIV/0!</v>
      </c>
      <c r="BD54" s="1795" t="e">
        <f t="shared" ca="1" si="110"/>
        <v>#DIV/0!</v>
      </c>
      <c r="BE54" s="1795" t="e">
        <f t="shared" ca="1" si="110"/>
        <v>#DIV/0!</v>
      </c>
      <c r="BF54" s="1795" t="e">
        <f t="shared" ca="1" si="110"/>
        <v>#DIV/0!</v>
      </c>
      <c r="BG54" s="1795" t="e">
        <f t="shared" ca="1" si="110"/>
        <v>#DIV/0!</v>
      </c>
      <c r="BH54" s="1795" t="e">
        <f t="shared" ca="1" si="110"/>
        <v>#DIV/0!</v>
      </c>
      <c r="BI54" s="1795" t="e">
        <f t="shared" ca="1" si="110"/>
        <v>#DIV/0!</v>
      </c>
      <c r="BJ54" s="1795" t="e">
        <f t="shared" ca="1" si="110"/>
        <v>#DIV/0!</v>
      </c>
      <c r="BK54" s="1795" t="e">
        <f t="shared" ca="1" si="110"/>
        <v>#DIV/0!</v>
      </c>
      <c r="BL54" s="1795" t="e">
        <f t="shared" ca="1" si="110"/>
        <v>#DIV/0!</v>
      </c>
      <c r="BM54" s="1795" t="e">
        <f t="shared" ca="1" si="110"/>
        <v>#DIV/0!</v>
      </c>
      <c r="BN54" s="1795" t="e">
        <f t="shared" ca="1" si="110"/>
        <v>#DIV/0!</v>
      </c>
      <c r="BO54" s="1795" t="e">
        <f t="shared" ca="1" si="110"/>
        <v>#DIV/0!</v>
      </c>
      <c r="BP54" s="1795" t="e">
        <f t="shared" ca="1" si="110"/>
        <v>#DIV/0!</v>
      </c>
      <c r="BQ54" s="1795" t="e">
        <f t="shared" ca="1" si="110"/>
        <v>#DIV/0!</v>
      </c>
      <c r="BR54" s="1795" t="e">
        <f t="shared" ca="1" si="110"/>
        <v>#DIV/0!</v>
      </c>
      <c r="BS54" s="1795" t="e">
        <f t="shared" ca="1" si="110"/>
        <v>#DIV/0!</v>
      </c>
      <c r="BT54" s="1795" t="e">
        <f t="shared" ref="BT54:CY54" ca="1" si="111">BT$40</f>
        <v>#DIV/0!</v>
      </c>
      <c r="BU54" s="1795" t="e">
        <f t="shared" ca="1" si="111"/>
        <v>#DIV/0!</v>
      </c>
      <c r="BV54" s="1795" t="e">
        <f t="shared" ca="1" si="111"/>
        <v>#DIV/0!</v>
      </c>
      <c r="BW54" s="1795" t="e">
        <f t="shared" ca="1" si="111"/>
        <v>#DIV/0!</v>
      </c>
      <c r="BX54" s="1795" t="e">
        <f t="shared" ca="1" si="111"/>
        <v>#DIV/0!</v>
      </c>
      <c r="BY54" s="1795" t="e">
        <f t="shared" ca="1" si="111"/>
        <v>#DIV/0!</v>
      </c>
      <c r="BZ54" s="1795" t="e">
        <f t="shared" ca="1" si="111"/>
        <v>#DIV/0!</v>
      </c>
      <c r="CA54" s="1795" t="e">
        <f t="shared" ca="1" si="111"/>
        <v>#DIV/0!</v>
      </c>
      <c r="CB54" s="1795" t="e">
        <f t="shared" ca="1" si="111"/>
        <v>#DIV/0!</v>
      </c>
      <c r="CC54" s="1795" t="e">
        <f t="shared" ca="1" si="111"/>
        <v>#DIV/0!</v>
      </c>
      <c r="CD54" s="1795" t="e">
        <f t="shared" ca="1" si="111"/>
        <v>#DIV/0!</v>
      </c>
      <c r="CE54" s="1795" t="e">
        <f t="shared" ca="1" si="111"/>
        <v>#DIV/0!</v>
      </c>
      <c r="CF54" s="1795" t="e">
        <f t="shared" ca="1" si="111"/>
        <v>#DIV/0!</v>
      </c>
      <c r="CG54" s="1795" t="e">
        <f t="shared" ca="1" si="111"/>
        <v>#DIV/0!</v>
      </c>
      <c r="CH54" s="1795" t="e">
        <f t="shared" ca="1" si="111"/>
        <v>#DIV/0!</v>
      </c>
      <c r="CI54" s="1795" t="e">
        <f t="shared" ca="1" si="111"/>
        <v>#DIV/0!</v>
      </c>
      <c r="CJ54" s="1795" t="e">
        <f t="shared" ca="1" si="111"/>
        <v>#DIV/0!</v>
      </c>
      <c r="CK54" s="1795" t="e">
        <f t="shared" ca="1" si="111"/>
        <v>#DIV/0!</v>
      </c>
      <c r="CL54" s="1795" t="e">
        <f t="shared" ca="1" si="111"/>
        <v>#DIV/0!</v>
      </c>
      <c r="CM54" s="1795" t="e">
        <f t="shared" ca="1" si="111"/>
        <v>#DIV/0!</v>
      </c>
      <c r="CN54" s="1795" t="e">
        <f t="shared" ca="1" si="111"/>
        <v>#DIV/0!</v>
      </c>
      <c r="CO54" s="1795" t="e">
        <f t="shared" ca="1" si="111"/>
        <v>#DIV/0!</v>
      </c>
      <c r="CP54" s="1795" t="e">
        <f t="shared" ca="1" si="111"/>
        <v>#DIV/0!</v>
      </c>
      <c r="CQ54" s="1795" t="e">
        <f t="shared" ca="1" si="111"/>
        <v>#DIV/0!</v>
      </c>
      <c r="CR54" s="1795" t="e">
        <f t="shared" ca="1" si="111"/>
        <v>#DIV/0!</v>
      </c>
      <c r="CS54" s="1795" t="e">
        <f t="shared" ca="1" si="111"/>
        <v>#DIV/0!</v>
      </c>
      <c r="CT54" s="1795" t="e">
        <f t="shared" ca="1" si="111"/>
        <v>#DIV/0!</v>
      </c>
      <c r="CU54" s="1795" t="e">
        <f t="shared" ca="1" si="111"/>
        <v>#DIV/0!</v>
      </c>
      <c r="CV54" s="1795" t="e">
        <f t="shared" ca="1" si="111"/>
        <v>#DIV/0!</v>
      </c>
      <c r="CW54" s="1795" t="e">
        <f t="shared" ca="1" si="111"/>
        <v>#DIV/0!</v>
      </c>
      <c r="CX54" s="1795" t="e">
        <f t="shared" ca="1" si="111"/>
        <v>#DIV/0!</v>
      </c>
      <c r="CY54" s="1795" t="e">
        <f t="shared" ca="1" si="111"/>
        <v>#DIV/0!</v>
      </c>
      <c r="CZ54" s="1795" t="e">
        <f t="shared" ref="CZ54:EJ54" ca="1" si="112">CZ$40</f>
        <v>#DIV/0!</v>
      </c>
      <c r="DA54" s="1795" t="e">
        <f t="shared" ca="1" si="112"/>
        <v>#DIV/0!</v>
      </c>
      <c r="DB54" s="1795" t="e">
        <f t="shared" ca="1" si="112"/>
        <v>#DIV/0!</v>
      </c>
      <c r="DC54" s="1795" t="e">
        <f t="shared" ca="1" si="112"/>
        <v>#DIV/0!</v>
      </c>
      <c r="DD54" s="1795" t="e">
        <f t="shared" ca="1" si="112"/>
        <v>#DIV/0!</v>
      </c>
      <c r="DE54" s="1795" t="e">
        <f t="shared" ca="1" si="112"/>
        <v>#DIV/0!</v>
      </c>
      <c r="DF54" s="1795" t="e">
        <f t="shared" ca="1" si="112"/>
        <v>#DIV/0!</v>
      </c>
      <c r="DG54" s="1795" t="e">
        <f t="shared" ca="1" si="112"/>
        <v>#DIV/0!</v>
      </c>
      <c r="DH54" s="1795" t="e">
        <f t="shared" ca="1" si="112"/>
        <v>#DIV/0!</v>
      </c>
      <c r="DI54" s="1795" t="e">
        <f t="shared" ca="1" si="112"/>
        <v>#DIV/0!</v>
      </c>
      <c r="DJ54" s="1795" t="e">
        <f t="shared" ca="1" si="112"/>
        <v>#DIV/0!</v>
      </c>
      <c r="DK54" s="1795" t="e">
        <f t="shared" ca="1" si="112"/>
        <v>#DIV/0!</v>
      </c>
      <c r="DL54" s="1795" t="e">
        <f t="shared" ca="1" si="112"/>
        <v>#DIV/0!</v>
      </c>
      <c r="DM54" s="1795" t="e">
        <f t="shared" ca="1" si="112"/>
        <v>#DIV/0!</v>
      </c>
      <c r="DN54" s="1795" t="e">
        <f t="shared" ca="1" si="112"/>
        <v>#DIV/0!</v>
      </c>
      <c r="DO54" s="1795" t="e">
        <f t="shared" ca="1" si="112"/>
        <v>#DIV/0!</v>
      </c>
      <c r="DP54" s="1795" t="e">
        <f t="shared" ca="1" si="112"/>
        <v>#DIV/0!</v>
      </c>
      <c r="DQ54" s="1795" t="e">
        <f t="shared" ca="1" si="112"/>
        <v>#DIV/0!</v>
      </c>
      <c r="DR54" s="1795" t="e">
        <f t="shared" ca="1" si="112"/>
        <v>#DIV/0!</v>
      </c>
      <c r="DS54" s="1795" t="e">
        <f t="shared" ca="1" si="112"/>
        <v>#DIV/0!</v>
      </c>
      <c r="DT54" s="1795" t="e">
        <f t="shared" ca="1" si="112"/>
        <v>#DIV/0!</v>
      </c>
      <c r="DU54" s="1795" t="e">
        <f t="shared" ca="1" si="112"/>
        <v>#DIV/0!</v>
      </c>
      <c r="DV54" s="1795" t="e">
        <f t="shared" ca="1" si="112"/>
        <v>#DIV/0!</v>
      </c>
      <c r="DW54" s="1795" t="e">
        <f t="shared" ca="1" si="112"/>
        <v>#DIV/0!</v>
      </c>
      <c r="DX54" s="1795" t="e">
        <f t="shared" ca="1" si="112"/>
        <v>#DIV/0!</v>
      </c>
      <c r="DY54" s="1795" t="e">
        <f t="shared" ca="1" si="112"/>
        <v>#DIV/0!</v>
      </c>
      <c r="DZ54" s="1795" t="e">
        <f t="shared" ca="1" si="112"/>
        <v>#DIV/0!</v>
      </c>
      <c r="EA54" s="1795" t="e">
        <f t="shared" ca="1" si="112"/>
        <v>#DIV/0!</v>
      </c>
      <c r="EB54" s="1795" t="e">
        <f t="shared" ca="1" si="112"/>
        <v>#DIV/0!</v>
      </c>
      <c r="EC54" s="1795" t="e">
        <f t="shared" ca="1" si="112"/>
        <v>#DIV/0!</v>
      </c>
      <c r="ED54" s="1795" t="e">
        <f t="shared" ca="1" si="112"/>
        <v>#DIV/0!</v>
      </c>
      <c r="EE54" s="1795" t="e">
        <f t="shared" ca="1" si="112"/>
        <v>#DIV/0!</v>
      </c>
      <c r="EF54" s="1795" t="e">
        <f t="shared" ca="1" si="112"/>
        <v>#DIV/0!</v>
      </c>
      <c r="EG54" s="1795" t="e">
        <f t="shared" ca="1" si="112"/>
        <v>#DIV/0!</v>
      </c>
      <c r="EH54" s="1795" t="e">
        <f t="shared" ca="1" si="112"/>
        <v>#DIV/0!</v>
      </c>
      <c r="EI54" s="1795" t="e">
        <f t="shared" ca="1" si="112"/>
        <v>#DIV/0!</v>
      </c>
      <c r="EJ54" s="1795" t="e">
        <f t="shared" ca="1" si="112"/>
        <v>#DIV/0!</v>
      </c>
    </row>
    <row r="55" spans="2:140">
      <c r="B55" s="435" t="s">
        <v>1398</v>
      </c>
      <c r="C55" s="435"/>
      <c r="D55" s="435"/>
      <c r="E55" s="1849" t="e">
        <f ca="1">SUM(H55:EJ55)</f>
        <v>#DIV/0!</v>
      </c>
      <c r="F55" s="435"/>
      <c r="G55" s="435"/>
      <c r="H55" s="1840" t="e">
        <f t="shared" ref="H55:AM55" ca="1" si="113">MIN(0,MAX(-(H50+H52+H53+H54),-$D$58*H47))</f>
        <v>#DIV/0!</v>
      </c>
      <c r="I55" s="1840" t="e">
        <f t="shared" ca="1" si="113"/>
        <v>#DIV/0!</v>
      </c>
      <c r="J55" s="1840" t="e">
        <f t="shared" ca="1" si="113"/>
        <v>#DIV/0!</v>
      </c>
      <c r="K55" s="1840" t="e">
        <f t="shared" ca="1" si="113"/>
        <v>#DIV/0!</v>
      </c>
      <c r="L55" s="1840" t="e">
        <f t="shared" ca="1" si="113"/>
        <v>#DIV/0!</v>
      </c>
      <c r="M55" s="1840" t="e">
        <f t="shared" ca="1" si="113"/>
        <v>#DIV/0!</v>
      </c>
      <c r="N55" s="1840" t="e">
        <f t="shared" ca="1" si="113"/>
        <v>#DIV/0!</v>
      </c>
      <c r="O55" s="1840" t="e">
        <f t="shared" ca="1" si="113"/>
        <v>#DIV/0!</v>
      </c>
      <c r="P55" s="1840" t="e">
        <f t="shared" ca="1" si="113"/>
        <v>#DIV/0!</v>
      </c>
      <c r="Q55" s="1840" t="e">
        <f t="shared" ca="1" si="113"/>
        <v>#DIV/0!</v>
      </c>
      <c r="R55" s="1840" t="e">
        <f t="shared" ca="1" si="113"/>
        <v>#DIV/0!</v>
      </c>
      <c r="S55" s="1840" t="e">
        <f t="shared" ca="1" si="113"/>
        <v>#DIV/0!</v>
      </c>
      <c r="T55" s="1840" t="e">
        <f t="shared" ca="1" si="113"/>
        <v>#DIV/0!</v>
      </c>
      <c r="U55" s="1840" t="e">
        <f t="shared" ca="1" si="113"/>
        <v>#DIV/0!</v>
      </c>
      <c r="V55" s="1840" t="e">
        <f t="shared" ca="1" si="113"/>
        <v>#DIV/0!</v>
      </c>
      <c r="W55" s="1840" t="e">
        <f t="shared" ca="1" si="113"/>
        <v>#DIV/0!</v>
      </c>
      <c r="X55" s="1840" t="e">
        <f t="shared" ca="1" si="113"/>
        <v>#DIV/0!</v>
      </c>
      <c r="Y55" s="1840" t="e">
        <f t="shared" ca="1" si="113"/>
        <v>#DIV/0!</v>
      </c>
      <c r="Z55" s="1840" t="e">
        <f t="shared" ca="1" si="113"/>
        <v>#DIV/0!</v>
      </c>
      <c r="AA55" s="1840" t="e">
        <f t="shared" ca="1" si="113"/>
        <v>#DIV/0!</v>
      </c>
      <c r="AB55" s="1840" t="e">
        <f t="shared" ca="1" si="113"/>
        <v>#DIV/0!</v>
      </c>
      <c r="AC55" s="1840" t="e">
        <f t="shared" ca="1" si="113"/>
        <v>#DIV/0!</v>
      </c>
      <c r="AD55" s="1840" t="e">
        <f t="shared" ca="1" si="113"/>
        <v>#DIV/0!</v>
      </c>
      <c r="AE55" s="1840" t="e">
        <f t="shared" ca="1" si="113"/>
        <v>#DIV/0!</v>
      </c>
      <c r="AF55" s="1840" t="e">
        <f t="shared" ca="1" si="113"/>
        <v>#DIV/0!</v>
      </c>
      <c r="AG55" s="1840" t="e">
        <f t="shared" ca="1" si="113"/>
        <v>#DIV/0!</v>
      </c>
      <c r="AH55" s="1840" t="e">
        <f t="shared" ca="1" si="113"/>
        <v>#DIV/0!</v>
      </c>
      <c r="AI55" s="1840" t="e">
        <f t="shared" ca="1" si="113"/>
        <v>#DIV/0!</v>
      </c>
      <c r="AJ55" s="1840" t="e">
        <f t="shared" ca="1" si="113"/>
        <v>#DIV/0!</v>
      </c>
      <c r="AK55" s="1840" t="e">
        <f t="shared" ca="1" si="113"/>
        <v>#DIV/0!</v>
      </c>
      <c r="AL55" s="1840" t="e">
        <f t="shared" ca="1" si="113"/>
        <v>#DIV/0!</v>
      </c>
      <c r="AM55" s="1840" t="e">
        <f t="shared" ca="1" si="113"/>
        <v>#DIV/0!</v>
      </c>
      <c r="AN55" s="1840" t="e">
        <f t="shared" ref="AN55:BS55" ca="1" si="114">MIN(0,MAX(-(AN50+AN52+AN53+AN54),-$D$58*AN47))</f>
        <v>#DIV/0!</v>
      </c>
      <c r="AO55" s="1840" t="e">
        <f t="shared" ca="1" si="114"/>
        <v>#DIV/0!</v>
      </c>
      <c r="AP55" s="1840" t="e">
        <f t="shared" ca="1" si="114"/>
        <v>#DIV/0!</v>
      </c>
      <c r="AQ55" s="1840" t="e">
        <f t="shared" ca="1" si="114"/>
        <v>#DIV/0!</v>
      </c>
      <c r="AR55" s="1840" t="e">
        <f t="shared" ca="1" si="114"/>
        <v>#DIV/0!</v>
      </c>
      <c r="AS55" s="1840" t="e">
        <f t="shared" ca="1" si="114"/>
        <v>#DIV/0!</v>
      </c>
      <c r="AT55" s="1840" t="e">
        <f t="shared" ca="1" si="114"/>
        <v>#DIV/0!</v>
      </c>
      <c r="AU55" s="1840" t="e">
        <f t="shared" ca="1" si="114"/>
        <v>#DIV/0!</v>
      </c>
      <c r="AV55" s="1840" t="e">
        <f t="shared" ca="1" si="114"/>
        <v>#DIV/0!</v>
      </c>
      <c r="AW55" s="1840" t="e">
        <f t="shared" ca="1" si="114"/>
        <v>#DIV/0!</v>
      </c>
      <c r="AX55" s="1840" t="e">
        <f t="shared" ca="1" si="114"/>
        <v>#DIV/0!</v>
      </c>
      <c r="AY55" s="1840" t="e">
        <f t="shared" ca="1" si="114"/>
        <v>#DIV/0!</v>
      </c>
      <c r="AZ55" s="1840" t="e">
        <f t="shared" ca="1" si="114"/>
        <v>#DIV/0!</v>
      </c>
      <c r="BA55" s="1840" t="e">
        <f t="shared" ca="1" si="114"/>
        <v>#DIV/0!</v>
      </c>
      <c r="BB55" s="1840" t="e">
        <f t="shared" ca="1" si="114"/>
        <v>#DIV/0!</v>
      </c>
      <c r="BC55" s="1840" t="e">
        <f t="shared" ca="1" si="114"/>
        <v>#DIV/0!</v>
      </c>
      <c r="BD55" s="1840" t="e">
        <f t="shared" ca="1" si="114"/>
        <v>#DIV/0!</v>
      </c>
      <c r="BE55" s="1840" t="e">
        <f t="shared" ca="1" si="114"/>
        <v>#DIV/0!</v>
      </c>
      <c r="BF55" s="1840" t="e">
        <f t="shared" ca="1" si="114"/>
        <v>#DIV/0!</v>
      </c>
      <c r="BG55" s="1840" t="e">
        <f t="shared" ca="1" si="114"/>
        <v>#DIV/0!</v>
      </c>
      <c r="BH55" s="1840" t="e">
        <f t="shared" ca="1" si="114"/>
        <v>#DIV/0!</v>
      </c>
      <c r="BI55" s="1840" t="e">
        <f t="shared" ca="1" si="114"/>
        <v>#DIV/0!</v>
      </c>
      <c r="BJ55" s="1840" t="e">
        <f t="shared" ca="1" si="114"/>
        <v>#DIV/0!</v>
      </c>
      <c r="BK55" s="1840" t="e">
        <f t="shared" ca="1" si="114"/>
        <v>#DIV/0!</v>
      </c>
      <c r="BL55" s="1840" t="e">
        <f t="shared" ca="1" si="114"/>
        <v>#DIV/0!</v>
      </c>
      <c r="BM55" s="1840" t="e">
        <f t="shared" ca="1" si="114"/>
        <v>#DIV/0!</v>
      </c>
      <c r="BN55" s="1840" t="e">
        <f t="shared" ca="1" si="114"/>
        <v>#DIV/0!</v>
      </c>
      <c r="BO55" s="1840" t="e">
        <f t="shared" ca="1" si="114"/>
        <v>#DIV/0!</v>
      </c>
      <c r="BP55" s="1840" t="e">
        <f t="shared" ca="1" si="114"/>
        <v>#DIV/0!</v>
      </c>
      <c r="BQ55" s="1840" t="e">
        <f t="shared" ca="1" si="114"/>
        <v>#DIV/0!</v>
      </c>
      <c r="BR55" s="1840" t="e">
        <f t="shared" ca="1" si="114"/>
        <v>#DIV/0!</v>
      </c>
      <c r="BS55" s="1840" t="e">
        <f t="shared" ca="1" si="114"/>
        <v>#DIV/0!</v>
      </c>
      <c r="BT55" s="1840" t="e">
        <f t="shared" ref="BT55:CY55" ca="1" si="115">MIN(0,MAX(-(BT50+BT52+BT53+BT54),-$D$58*BT47))</f>
        <v>#DIV/0!</v>
      </c>
      <c r="BU55" s="1840" t="e">
        <f t="shared" ca="1" si="115"/>
        <v>#DIV/0!</v>
      </c>
      <c r="BV55" s="1840" t="e">
        <f t="shared" ca="1" si="115"/>
        <v>#DIV/0!</v>
      </c>
      <c r="BW55" s="1840" t="e">
        <f t="shared" ca="1" si="115"/>
        <v>#DIV/0!</v>
      </c>
      <c r="BX55" s="1840" t="e">
        <f t="shared" ca="1" si="115"/>
        <v>#DIV/0!</v>
      </c>
      <c r="BY55" s="1840" t="e">
        <f t="shared" ca="1" si="115"/>
        <v>#DIV/0!</v>
      </c>
      <c r="BZ55" s="1840" t="e">
        <f t="shared" ca="1" si="115"/>
        <v>#DIV/0!</v>
      </c>
      <c r="CA55" s="1840" t="e">
        <f t="shared" ca="1" si="115"/>
        <v>#DIV/0!</v>
      </c>
      <c r="CB55" s="1840" t="e">
        <f t="shared" ca="1" si="115"/>
        <v>#DIV/0!</v>
      </c>
      <c r="CC55" s="1840" t="e">
        <f t="shared" ca="1" si="115"/>
        <v>#DIV/0!</v>
      </c>
      <c r="CD55" s="1840" t="e">
        <f t="shared" ca="1" si="115"/>
        <v>#DIV/0!</v>
      </c>
      <c r="CE55" s="1840" t="e">
        <f t="shared" ca="1" si="115"/>
        <v>#DIV/0!</v>
      </c>
      <c r="CF55" s="1840" t="e">
        <f t="shared" ca="1" si="115"/>
        <v>#DIV/0!</v>
      </c>
      <c r="CG55" s="1840" t="e">
        <f t="shared" ca="1" si="115"/>
        <v>#DIV/0!</v>
      </c>
      <c r="CH55" s="1840" t="e">
        <f t="shared" ca="1" si="115"/>
        <v>#DIV/0!</v>
      </c>
      <c r="CI55" s="1840" t="e">
        <f t="shared" ca="1" si="115"/>
        <v>#DIV/0!</v>
      </c>
      <c r="CJ55" s="1840" t="e">
        <f t="shared" ca="1" si="115"/>
        <v>#DIV/0!</v>
      </c>
      <c r="CK55" s="1840" t="e">
        <f t="shared" ca="1" si="115"/>
        <v>#DIV/0!</v>
      </c>
      <c r="CL55" s="1840" t="e">
        <f t="shared" ca="1" si="115"/>
        <v>#DIV/0!</v>
      </c>
      <c r="CM55" s="1840" t="e">
        <f t="shared" ca="1" si="115"/>
        <v>#DIV/0!</v>
      </c>
      <c r="CN55" s="1840" t="e">
        <f t="shared" ca="1" si="115"/>
        <v>#DIV/0!</v>
      </c>
      <c r="CO55" s="1840" t="e">
        <f t="shared" ca="1" si="115"/>
        <v>#DIV/0!</v>
      </c>
      <c r="CP55" s="1840" t="e">
        <f t="shared" ca="1" si="115"/>
        <v>#DIV/0!</v>
      </c>
      <c r="CQ55" s="1840" t="e">
        <f t="shared" ca="1" si="115"/>
        <v>#DIV/0!</v>
      </c>
      <c r="CR55" s="1840" t="e">
        <f t="shared" ca="1" si="115"/>
        <v>#DIV/0!</v>
      </c>
      <c r="CS55" s="1840" t="e">
        <f t="shared" ca="1" si="115"/>
        <v>#DIV/0!</v>
      </c>
      <c r="CT55" s="1840" t="e">
        <f t="shared" ca="1" si="115"/>
        <v>#DIV/0!</v>
      </c>
      <c r="CU55" s="1840" t="e">
        <f t="shared" ca="1" si="115"/>
        <v>#DIV/0!</v>
      </c>
      <c r="CV55" s="1840" t="e">
        <f t="shared" ca="1" si="115"/>
        <v>#DIV/0!</v>
      </c>
      <c r="CW55" s="1840" t="e">
        <f t="shared" ca="1" si="115"/>
        <v>#DIV/0!</v>
      </c>
      <c r="CX55" s="1840" t="e">
        <f t="shared" ca="1" si="115"/>
        <v>#DIV/0!</v>
      </c>
      <c r="CY55" s="1840" t="e">
        <f t="shared" ca="1" si="115"/>
        <v>#DIV/0!</v>
      </c>
      <c r="CZ55" s="1840" t="e">
        <f t="shared" ref="CZ55:EE55" ca="1" si="116">MIN(0,MAX(-(CZ50+CZ52+CZ53+CZ54),-$D$58*CZ47))</f>
        <v>#DIV/0!</v>
      </c>
      <c r="DA55" s="1840" t="e">
        <f t="shared" ca="1" si="116"/>
        <v>#DIV/0!</v>
      </c>
      <c r="DB55" s="1840" t="e">
        <f t="shared" ca="1" si="116"/>
        <v>#DIV/0!</v>
      </c>
      <c r="DC55" s="1840" t="e">
        <f t="shared" ca="1" si="116"/>
        <v>#DIV/0!</v>
      </c>
      <c r="DD55" s="1840" t="e">
        <f t="shared" ca="1" si="116"/>
        <v>#DIV/0!</v>
      </c>
      <c r="DE55" s="1840" t="e">
        <f t="shared" ca="1" si="116"/>
        <v>#DIV/0!</v>
      </c>
      <c r="DF55" s="1840" t="e">
        <f t="shared" ca="1" si="116"/>
        <v>#DIV/0!</v>
      </c>
      <c r="DG55" s="1840" t="e">
        <f t="shared" ca="1" si="116"/>
        <v>#DIV/0!</v>
      </c>
      <c r="DH55" s="1840" t="e">
        <f t="shared" ca="1" si="116"/>
        <v>#DIV/0!</v>
      </c>
      <c r="DI55" s="1840" t="e">
        <f t="shared" ca="1" si="116"/>
        <v>#DIV/0!</v>
      </c>
      <c r="DJ55" s="1840" t="e">
        <f t="shared" ca="1" si="116"/>
        <v>#DIV/0!</v>
      </c>
      <c r="DK55" s="1840" t="e">
        <f t="shared" ca="1" si="116"/>
        <v>#DIV/0!</v>
      </c>
      <c r="DL55" s="1840" t="e">
        <f t="shared" ca="1" si="116"/>
        <v>#DIV/0!</v>
      </c>
      <c r="DM55" s="1840" t="e">
        <f t="shared" ca="1" si="116"/>
        <v>#DIV/0!</v>
      </c>
      <c r="DN55" s="1840" t="e">
        <f t="shared" ca="1" si="116"/>
        <v>#DIV/0!</v>
      </c>
      <c r="DO55" s="1840" t="e">
        <f t="shared" ca="1" si="116"/>
        <v>#DIV/0!</v>
      </c>
      <c r="DP55" s="1840" t="e">
        <f t="shared" ca="1" si="116"/>
        <v>#DIV/0!</v>
      </c>
      <c r="DQ55" s="1840" t="e">
        <f t="shared" ca="1" si="116"/>
        <v>#DIV/0!</v>
      </c>
      <c r="DR55" s="1840" t="e">
        <f t="shared" ca="1" si="116"/>
        <v>#DIV/0!</v>
      </c>
      <c r="DS55" s="1840" t="e">
        <f t="shared" ca="1" si="116"/>
        <v>#DIV/0!</v>
      </c>
      <c r="DT55" s="1840" t="e">
        <f t="shared" ca="1" si="116"/>
        <v>#DIV/0!</v>
      </c>
      <c r="DU55" s="1840" t="e">
        <f t="shared" ca="1" si="116"/>
        <v>#DIV/0!</v>
      </c>
      <c r="DV55" s="1840" t="e">
        <f t="shared" ca="1" si="116"/>
        <v>#DIV/0!</v>
      </c>
      <c r="DW55" s="1840" t="e">
        <f t="shared" ca="1" si="116"/>
        <v>#DIV/0!</v>
      </c>
      <c r="DX55" s="1840" t="e">
        <f t="shared" ca="1" si="116"/>
        <v>#DIV/0!</v>
      </c>
      <c r="DY55" s="1840" t="e">
        <f t="shared" ca="1" si="116"/>
        <v>#DIV/0!</v>
      </c>
      <c r="DZ55" s="1840" t="e">
        <f t="shared" ca="1" si="116"/>
        <v>#DIV/0!</v>
      </c>
      <c r="EA55" s="1840" t="e">
        <f t="shared" ca="1" si="116"/>
        <v>#DIV/0!</v>
      </c>
      <c r="EB55" s="1840" t="e">
        <f t="shared" ca="1" si="116"/>
        <v>#DIV/0!</v>
      </c>
      <c r="EC55" s="1840" t="e">
        <f t="shared" ca="1" si="116"/>
        <v>#DIV/0!</v>
      </c>
      <c r="ED55" s="1840" t="e">
        <f t="shared" ca="1" si="116"/>
        <v>#DIV/0!</v>
      </c>
      <c r="EE55" s="1840" t="e">
        <f t="shared" ca="1" si="116"/>
        <v>#DIV/0!</v>
      </c>
      <c r="EF55" s="1840" t="e">
        <f t="shared" ref="EF55:FK55" ca="1" si="117">MIN(0,MAX(-(EF50+EF52+EF53+EF54),-$D$58*EF47))</f>
        <v>#DIV/0!</v>
      </c>
      <c r="EG55" s="1840" t="e">
        <f t="shared" ca="1" si="117"/>
        <v>#DIV/0!</v>
      </c>
      <c r="EH55" s="1840" t="e">
        <f t="shared" ca="1" si="117"/>
        <v>#DIV/0!</v>
      </c>
      <c r="EI55" s="1840" t="e">
        <f t="shared" ca="1" si="117"/>
        <v>#DIV/0!</v>
      </c>
      <c r="EJ55" s="1840" t="e">
        <f t="shared" ca="1" si="117"/>
        <v>#DIV/0!</v>
      </c>
    </row>
    <row r="56" spans="2:140">
      <c r="B56" s="418" t="s">
        <v>1392</v>
      </c>
      <c r="C56" s="438"/>
      <c r="D56" s="438"/>
      <c r="E56" s="1841" t="e">
        <f ca="1">SUM(E51:E55)</f>
        <v>#DIV/0!</v>
      </c>
      <c r="F56" s="438"/>
      <c r="G56" s="438"/>
      <c r="H56" s="1841" t="e">
        <f t="shared" ref="H56:AM56" ca="1" si="118">SUM(H50:H55)</f>
        <v>#DIV/0!</v>
      </c>
      <c r="I56" s="1841" t="e">
        <f t="shared" ca="1" si="118"/>
        <v>#DIV/0!</v>
      </c>
      <c r="J56" s="1841" t="e">
        <f t="shared" ca="1" si="118"/>
        <v>#DIV/0!</v>
      </c>
      <c r="K56" s="1841" t="e">
        <f t="shared" ca="1" si="118"/>
        <v>#DIV/0!</v>
      </c>
      <c r="L56" s="1841" t="e">
        <f t="shared" ca="1" si="118"/>
        <v>#DIV/0!</v>
      </c>
      <c r="M56" s="1841" t="e">
        <f t="shared" ca="1" si="118"/>
        <v>#DIV/0!</v>
      </c>
      <c r="N56" s="1841" t="e">
        <f t="shared" ca="1" si="118"/>
        <v>#DIV/0!</v>
      </c>
      <c r="O56" s="1841" t="e">
        <f t="shared" ca="1" si="118"/>
        <v>#DIV/0!</v>
      </c>
      <c r="P56" s="1841" t="e">
        <f t="shared" ca="1" si="118"/>
        <v>#DIV/0!</v>
      </c>
      <c r="Q56" s="1841" t="e">
        <f t="shared" ca="1" si="118"/>
        <v>#DIV/0!</v>
      </c>
      <c r="R56" s="1841" t="e">
        <f t="shared" ca="1" si="118"/>
        <v>#DIV/0!</v>
      </c>
      <c r="S56" s="1841" t="e">
        <f t="shared" ca="1" si="118"/>
        <v>#DIV/0!</v>
      </c>
      <c r="T56" s="1841" t="e">
        <f t="shared" ca="1" si="118"/>
        <v>#DIV/0!</v>
      </c>
      <c r="U56" s="1841" t="e">
        <f t="shared" ca="1" si="118"/>
        <v>#DIV/0!</v>
      </c>
      <c r="V56" s="1841" t="e">
        <f t="shared" ca="1" si="118"/>
        <v>#DIV/0!</v>
      </c>
      <c r="W56" s="1841" t="e">
        <f t="shared" ca="1" si="118"/>
        <v>#DIV/0!</v>
      </c>
      <c r="X56" s="1841" t="e">
        <f t="shared" ca="1" si="118"/>
        <v>#DIV/0!</v>
      </c>
      <c r="Y56" s="1841" t="e">
        <f t="shared" ca="1" si="118"/>
        <v>#DIV/0!</v>
      </c>
      <c r="Z56" s="1841" t="e">
        <f t="shared" ca="1" si="118"/>
        <v>#DIV/0!</v>
      </c>
      <c r="AA56" s="1841" t="e">
        <f t="shared" ca="1" si="118"/>
        <v>#DIV/0!</v>
      </c>
      <c r="AB56" s="1841" t="e">
        <f t="shared" ca="1" si="118"/>
        <v>#DIV/0!</v>
      </c>
      <c r="AC56" s="1841" t="e">
        <f t="shared" ca="1" si="118"/>
        <v>#DIV/0!</v>
      </c>
      <c r="AD56" s="1841" t="e">
        <f t="shared" ca="1" si="118"/>
        <v>#DIV/0!</v>
      </c>
      <c r="AE56" s="1841" t="e">
        <f t="shared" ca="1" si="118"/>
        <v>#DIV/0!</v>
      </c>
      <c r="AF56" s="1841" t="e">
        <f t="shared" ca="1" si="118"/>
        <v>#DIV/0!</v>
      </c>
      <c r="AG56" s="1841" t="e">
        <f t="shared" ca="1" si="118"/>
        <v>#DIV/0!</v>
      </c>
      <c r="AH56" s="1841" t="e">
        <f t="shared" ca="1" si="118"/>
        <v>#DIV/0!</v>
      </c>
      <c r="AI56" s="1841" t="e">
        <f t="shared" ca="1" si="118"/>
        <v>#DIV/0!</v>
      </c>
      <c r="AJ56" s="1841" t="e">
        <f t="shared" ca="1" si="118"/>
        <v>#DIV/0!</v>
      </c>
      <c r="AK56" s="1841" t="e">
        <f t="shared" ca="1" si="118"/>
        <v>#DIV/0!</v>
      </c>
      <c r="AL56" s="1841" t="e">
        <f t="shared" ca="1" si="118"/>
        <v>#DIV/0!</v>
      </c>
      <c r="AM56" s="1841" t="e">
        <f t="shared" ca="1" si="118"/>
        <v>#DIV/0!</v>
      </c>
      <c r="AN56" s="1841" t="e">
        <f t="shared" ref="AN56:BS56" ca="1" si="119">SUM(AN50:AN55)</f>
        <v>#DIV/0!</v>
      </c>
      <c r="AO56" s="1841" t="e">
        <f t="shared" ca="1" si="119"/>
        <v>#DIV/0!</v>
      </c>
      <c r="AP56" s="1841" t="e">
        <f t="shared" ca="1" si="119"/>
        <v>#DIV/0!</v>
      </c>
      <c r="AQ56" s="1841" t="e">
        <f t="shared" ca="1" si="119"/>
        <v>#DIV/0!</v>
      </c>
      <c r="AR56" s="1841" t="e">
        <f t="shared" ca="1" si="119"/>
        <v>#DIV/0!</v>
      </c>
      <c r="AS56" s="1841" t="e">
        <f t="shared" ca="1" si="119"/>
        <v>#DIV/0!</v>
      </c>
      <c r="AT56" s="1841" t="e">
        <f t="shared" ca="1" si="119"/>
        <v>#DIV/0!</v>
      </c>
      <c r="AU56" s="1841" t="e">
        <f t="shared" ca="1" si="119"/>
        <v>#DIV/0!</v>
      </c>
      <c r="AV56" s="1841" t="e">
        <f t="shared" ca="1" si="119"/>
        <v>#DIV/0!</v>
      </c>
      <c r="AW56" s="1841" t="e">
        <f t="shared" ca="1" si="119"/>
        <v>#DIV/0!</v>
      </c>
      <c r="AX56" s="1841" t="e">
        <f t="shared" ca="1" si="119"/>
        <v>#DIV/0!</v>
      </c>
      <c r="AY56" s="1841" t="e">
        <f t="shared" ca="1" si="119"/>
        <v>#DIV/0!</v>
      </c>
      <c r="AZ56" s="1841" t="e">
        <f t="shared" ca="1" si="119"/>
        <v>#DIV/0!</v>
      </c>
      <c r="BA56" s="1841" t="e">
        <f t="shared" ca="1" si="119"/>
        <v>#DIV/0!</v>
      </c>
      <c r="BB56" s="1841" t="e">
        <f t="shared" ca="1" si="119"/>
        <v>#DIV/0!</v>
      </c>
      <c r="BC56" s="1841" t="e">
        <f t="shared" ca="1" si="119"/>
        <v>#DIV/0!</v>
      </c>
      <c r="BD56" s="1841" t="e">
        <f t="shared" ca="1" si="119"/>
        <v>#DIV/0!</v>
      </c>
      <c r="BE56" s="1841" t="e">
        <f t="shared" ca="1" si="119"/>
        <v>#DIV/0!</v>
      </c>
      <c r="BF56" s="1841" t="e">
        <f t="shared" ca="1" si="119"/>
        <v>#DIV/0!</v>
      </c>
      <c r="BG56" s="1841" t="e">
        <f t="shared" ca="1" si="119"/>
        <v>#DIV/0!</v>
      </c>
      <c r="BH56" s="1841" t="e">
        <f t="shared" ca="1" si="119"/>
        <v>#DIV/0!</v>
      </c>
      <c r="BI56" s="1841" t="e">
        <f t="shared" ca="1" si="119"/>
        <v>#DIV/0!</v>
      </c>
      <c r="BJ56" s="1841" t="e">
        <f t="shared" ca="1" si="119"/>
        <v>#DIV/0!</v>
      </c>
      <c r="BK56" s="1841" t="e">
        <f t="shared" ca="1" si="119"/>
        <v>#DIV/0!</v>
      </c>
      <c r="BL56" s="1841" t="e">
        <f t="shared" ca="1" si="119"/>
        <v>#DIV/0!</v>
      </c>
      <c r="BM56" s="1841" t="e">
        <f t="shared" ca="1" si="119"/>
        <v>#DIV/0!</v>
      </c>
      <c r="BN56" s="1841" t="e">
        <f t="shared" ca="1" si="119"/>
        <v>#DIV/0!</v>
      </c>
      <c r="BO56" s="1841" t="e">
        <f t="shared" ca="1" si="119"/>
        <v>#DIV/0!</v>
      </c>
      <c r="BP56" s="1841" t="e">
        <f t="shared" ca="1" si="119"/>
        <v>#DIV/0!</v>
      </c>
      <c r="BQ56" s="1841" t="e">
        <f t="shared" ca="1" si="119"/>
        <v>#DIV/0!</v>
      </c>
      <c r="BR56" s="1841" t="e">
        <f t="shared" ca="1" si="119"/>
        <v>#DIV/0!</v>
      </c>
      <c r="BS56" s="1841" t="e">
        <f t="shared" ca="1" si="119"/>
        <v>#DIV/0!</v>
      </c>
      <c r="BT56" s="1841" t="e">
        <f t="shared" ref="BT56:CY56" ca="1" si="120">SUM(BT50:BT55)</f>
        <v>#DIV/0!</v>
      </c>
      <c r="BU56" s="1841" t="e">
        <f t="shared" ca="1" si="120"/>
        <v>#DIV/0!</v>
      </c>
      <c r="BV56" s="1841" t="e">
        <f t="shared" ca="1" si="120"/>
        <v>#DIV/0!</v>
      </c>
      <c r="BW56" s="1841" t="e">
        <f t="shared" ca="1" si="120"/>
        <v>#DIV/0!</v>
      </c>
      <c r="BX56" s="1841" t="e">
        <f t="shared" ca="1" si="120"/>
        <v>#DIV/0!</v>
      </c>
      <c r="BY56" s="1841" t="e">
        <f t="shared" ca="1" si="120"/>
        <v>#DIV/0!</v>
      </c>
      <c r="BZ56" s="1841" t="e">
        <f t="shared" ca="1" si="120"/>
        <v>#DIV/0!</v>
      </c>
      <c r="CA56" s="1841" t="e">
        <f t="shared" ca="1" si="120"/>
        <v>#DIV/0!</v>
      </c>
      <c r="CB56" s="1841" t="e">
        <f t="shared" ca="1" si="120"/>
        <v>#DIV/0!</v>
      </c>
      <c r="CC56" s="1841" t="e">
        <f t="shared" ca="1" si="120"/>
        <v>#DIV/0!</v>
      </c>
      <c r="CD56" s="1841" t="e">
        <f t="shared" ca="1" si="120"/>
        <v>#DIV/0!</v>
      </c>
      <c r="CE56" s="1841" t="e">
        <f t="shared" ca="1" si="120"/>
        <v>#DIV/0!</v>
      </c>
      <c r="CF56" s="1841" t="e">
        <f t="shared" ca="1" si="120"/>
        <v>#DIV/0!</v>
      </c>
      <c r="CG56" s="1841" t="e">
        <f t="shared" ca="1" si="120"/>
        <v>#DIV/0!</v>
      </c>
      <c r="CH56" s="1841" t="e">
        <f t="shared" ca="1" si="120"/>
        <v>#DIV/0!</v>
      </c>
      <c r="CI56" s="1841" t="e">
        <f t="shared" ca="1" si="120"/>
        <v>#DIV/0!</v>
      </c>
      <c r="CJ56" s="1841" t="e">
        <f t="shared" ca="1" si="120"/>
        <v>#DIV/0!</v>
      </c>
      <c r="CK56" s="1841" t="e">
        <f t="shared" ca="1" si="120"/>
        <v>#DIV/0!</v>
      </c>
      <c r="CL56" s="1841" t="e">
        <f t="shared" ca="1" si="120"/>
        <v>#DIV/0!</v>
      </c>
      <c r="CM56" s="1841" t="e">
        <f t="shared" ca="1" si="120"/>
        <v>#DIV/0!</v>
      </c>
      <c r="CN56" s="1841" t="e">
        <f t="shared" ca="1" si="120"/>
        <v>#DIV/0!</v>
      </c>
      <c r="CO56" s="1841" t="e">
        <f t="shared" ca="1" si="120"/>
        <v>#DIV/0!</v>
      </c>
      <c r="CP56" s="1841" t="e">
        <f t="shared" ca="1" si="120"/>
        <v>#DIV/0!</v>
      </c>
      <c r="CQ56" s="1841" t="e">
        <f t="shared" ca="1" si="120"/>
        <v>#DIV/0!</v>
      </c>
      <c r="CR56" s="1841" t="e">
        <f t="shared" ca="1" si="120"/>
        <v>#DIV/0!</v>
      </c>
      <c r="CS56" s="1841" t="e">
        <f t="shared" ca="1" si="120"/>
        <v>#DIV/0!</v>
      </c>
      <c r="CT56" s="1841" t="e">
        <f t="shared" ca="1" si="120"/>
        <v>#DIV/0!</v>
      </c>
      <c r="CU56" s="1841" t="e">
        <f t="shared" ca="1" si="120"/>
        <v>#DIV/0!</v>
      </c>
      <c r="CV56" s="1841" t="e">
        <f t="shared" ca="1" si="120"/>
        <v>#DIV/0!</v>
      </c>
      <c r="CW56" s="1841" t="e">
        <f t="shared" ca="1" si="120"/>
        <v>#DIV/0!</v>
      </c>
      <c r="CX56" s="1841" t="e">
        <f t="shared" ca="1" si="120"/>
        <v>#DIV/0!</v>
      </c>
      <c r="CY56" s="1841" t="e">
        <f t="shared" ca="1" si="120"/>
        <v>#DIV/0!</v>
      </c>
      <c r="CZ56" s="1841" t="e">
        <f t="shared" ref="CZ56:EE56" ca="1" si="121">SUM(CZ50:CZ55)</f>
        <v>#DIV/0!</v>
      </c>
      <c r="DA56" s="1841" t="e">
        <f t="shared" ca="1" si="121"/>
        <v>#DIV/0!</v>
      </c>
      <c r="DB56" s="1841" t="e">
        <f t="shared" ca="1" si="121"/>
        <v>#DIV/0!</v>
      </c>
      <c r="DC56" s="1841" t="e">
        <f t="shared" ca="1" si="121"/>
        <v>#DIV/0!</v>
      </c>
      <c r="DD56" s="1841" t="e">
        <f t="shared" ca="1" si="121"/>
        <v>#DIV/0!</v>
      </c>
      <c r="DE56" s="1841" t="e">
        <f t="shared" ca="1" si="121"/>
        <v>#DIV/0!</v>
      </c>
      <c r="DF56" s="1841" t="e">
        <f t="shared" ca="1" si="121"/>
        <v>#DIV/0!</v>
      </c>
      <c r="DG56" s="1841" t="e">
        <f t="shared" ca="1" si="121"/>
        <v>#DIV/0!</v>
      </c>
      <c r="DH56" s="1841" t="e">
        <f t="shared" ca="1" si="121"/>
        <v>#DIV/0!</v>
      </c>
      <c r="DI56" s="1841" t="e">
        <f t="shared" ca="1" si="121"/>
        <v>#DIV/0!</v>
      </c>
      <c r="DJ56" s="1841" t="e">
        <f t="shared" ca="1" si="121"/>
        <v>#DIV/0!</v>
      </c>
      <c r="DK56" s="1841" t="e">
        <f t="shared" ca="1" si="121"/>
        <v>#DIV/0!</v>
      </c>
      <c r="DL56" s="1841" t="e">
        <f t="shared" ca="1" si="121"/>
        <v>#DIV/0!</v>
      </c>
      <c r="DM56" s="1841" t="e">
        <f t="shared" ca="1" si="121"/>
        <v>#DIV/0!</v>
      </c>
      <c r="DN56" s="1841" t="e">
        <f t="shared" ca="1" si="121"/>
        <v>#DIV/0!</v>
      </c>
      <c r="DO56" s="1841" t="e">
        <f t="shared" ca="1" si="121"/>
        <v>#DIV/0!</v>
      </c>
      <c r="DP56" s="1841" t="e">
        <f t="shared" ca="1" si="121"/>
        <v>#DIV/0!</v>
      </c>
      <c r="DQ56" s="1841" t="e">
        <f t="shared" ca="1" si="121"/>
        <v>#DIV/0!</v>
      </c>
      <c r="DR56" s="1841" t="e">
        <f t="shared" ca="1" si="121"/>
        <v>#DIV/0!</v>
      </c>
      <c r="DS56" s="1841" t="e">
        <f t="shared" ca="1" si="121"/>
        <v>#DIV/0!</v>
      </c>
      <c r="DT56" s="1841" t="e">
        <f t="shared" ca="1" si="121"/>
        <v>#DIV/0!</v>
      </c>
      <c r="DU56" s="1841" t="e">
        <f t="shared" ca="1" si="121"/>
        <v>#DIV/0!</v>
      </c>
      <c r="DV56" s="1841" t="e">
        <f t="shared" ca="1" si="121"/>
        <v>#DIV/0!</v>
      </c>
      <c r="DW56" s="1841" t="e">
        <f t="shared" ca="1" si="121"/>
        <v>#DIV/0!</v>
      </c>
      <c r="DX56" s="1841" t="e">
        <f t="shared" ca="1" si="121"/>
        <v>#DIV/0!</v>
      </c>
      <c r="DY56" s="1841" t="e">
        <f t="shared" ca="1" si="121"/>
        <v>#DIV/0!</v>
      </c>
      <c r="DZ56" s="1841" t="e">
        <f t="shared" ca="1" si="121"/>
        <v>#DIV/0!</v>
      </c>
      <c r="EA56" s="1841" t="e">
        <f t="shared" ca="1" si="121"/>
        <v>#DIV/0!</v>
      </c>
      <c r="EB56" s="1841" t="e">
        <f t="shared" ca="1" si="121"/>
        <v>#DIV/0!</v>
      </c>
      <c r="EC56" s="1841" t="e">
        <f t="shared" ca="1" si="121"/>
        <v>#DIV/0!</v>
      </c>
      <c r="ED56" s="1841" t="e">
        <f t="shared" ca="1" si="121"/>
        <v>#DIV/0!</v>
      </c>
      <c r="EE56" s="1841" t="e">
        <f t="shared" ca="1" si="121"/>
        <v>#DIV/0!</v>
      </c>
      <c r="EF56" s="1841" t="e">
        <f t="shared" ref="EF56:FK56" ca="1" si="122">SUM(EF50:EF55)</f>
        <v>#DIV/0!</v>
      </c>
      <c r="EG56" s="1841" t="e">
        <f t="shared" ca="1" si="122"/>
        <v>#DIV/0!</v>
      </c>
      <c r="EH56" s="1841" t="e">
        <f t="shared" ca="1" si="122"/>
        <v>#DIV/0!</v>
      </c>
      <c r="EI56" s="1841" t="e">
        <f t="shared" ca="1" si="122"/>
        <v>#DIV/0!</v>
      </c>
      <c r="EJ56" s="1841" t="e">
        <f t="shared" ca="1" si="122"/>
        <v>#DIV/0!</v>
      </c>
    </row>
    <row r="57" spans="2:140">
      <c r="E57" s="1841"/>
    </row>
    <row r="58" spans="2:140">
      <c r="B58" s="438" t="s">
        <v>1393</v>
      </c>
      <c r="D58" s="458">
        <f>R7</f>
        <v>0.75</v>
      </c>
      <c r="E58" s="1841" t="e">
        <f ca="1">SUM(H58:EJ58)</f>
        <v>#DIV/0!</v>
      </c>
      <c r="H58" s="1795" t="e">
        <f t="shared" ref="H58:AM58" ca="1" si="123">MAX(0,MIN(-(H51+H55),H50+H52))</f>
        <v>#DIV/0!</v>
      </c>
      <c r="I58" s="1795" t="e">
        <f t="shared" ca="1" si="123"/>
        <v>#DIV/0!</v>
      </c>
      <c r="J58" s="1795" t="e">
        <f t="shared" ca="1" si="123"/>
        <v>#DIV/0!</v>
      </c>
      <c r="K58" s="1795" t="e">
        <f t="shared" ca="1" si="123"/>
        <v>#DIV/0!</v>
      </c>
      <c r="L58" s="1795" t="e">
        <f t="shared" ca="1" si="123"/>
        <v>#DIV/0!</v>
      </c>
      <c r="M58" s="1795" t="e">
        <f t="shared" ca="1" si="123"/>
        <v>#DIV/0!</v>
      </c>
      <c r="N58" s="1795" t="e">
        <f t="shared" ca="1" si="123"/>
        <v>#DIV/0!</v>
      </c>
      <c r="O58" s="1795" t="e">
        <f t="shared" ca="1" si="123"/>
        <v>#DIV/0!</v>
      </c>
      <c r="P58" s="1795" t="e">
        <f t="shared" ca="1" si="123"/>
        <v>#DIV/0!</v>
      </c>
      <c r="Q58" s="1795" t="e">
        <f t="shared" ca="1" si="123"/>
        <v>#DIV/0!</v>
      </c>
      <c r="R58" s="1795" t="e">
        <f t="shared" ca="1" si="123"/>
        <v>#DIV/0!</v>
      </c>
      <c r="S58" s="1795" t="e">
        <f t="shared" ca="1" si="123"/>
        <v>#DIV/0!</v>
      </c>
      <c r="T58" s="1795" t="e">
        <f t="shared" ca="1" si="123"/>
        <v>#DIV/0!</v>
      </c>
      <c r="U58" s="1795" t="e">
        <f t="shared" ca="1" si="123"/>
        <v>#DIV/0!</v>
      </c>
      <c r="V58" s="1795" t="e">
        <f t="shared" ca="1" si="123"/>
        <v>#DIV/0!</v>
      </c>
      <c r="W58" s="1795" t="e">
        <f t="shared" ca="1" si="123"/>
        <v>#DIV/0!</v>
      </c>
      <c r="X58" s="1795" t="e">
        <f t="shared" ca="1" si="123"/>
        <v>#DIV/0!</v>
      </c>
      <c r="Y58" s="1795" t="e">
        <f t="shared" ca="1" si="123"/>
        <v>#DIV/0!</v>
      </c>
      <c r="Z58" s="1795" t="e">
        <f t="shared" ca="1" si="123"/>
        <v>#DIV/0!</v>
      </c>
      <c r="AA58" s="1795" t="e">
        <f t="shared" ca="1" si="123"/>
        <v>#DIV/0!</v>
      </c>
      <c r="AB58" s="1795" t="e">
        <f t="shared" ca="1" si="123"/>
        <v>#DIV/0!</v>
      </c>
      <c r="AC58" s="1795" t="e">
        <f t="shared" ca="1" si="123"/>
        <v>#DIV/0!</v>
      </c>
      <c r="AD58" s="1795" t="e">
        <f t="shared" ca="1" si="123"/>
        <v>#DIV/0!</v>
      </c>
      <c r="AE58" s="1795" t="e">
        <f t="shared" ca="1" si="123"/>
        <v>#DIV/0!</v>
      </c>
      <c r="AF58" s="1795" t="e">
        <f t="shared" ca="1" si="123"/>
        <v>#DIV/0!</v>
      </c>
      <c r="AG58" s="1795" t="e">
        <f t="shared" ca="1" si="123"/>
        <v>#DIV/0!</v>
      </c>
      <c r="AH58" s="1795" t="e">
        <f t="shared" ca="1" si="123"/>
        <v>#DIV/0!</v>
      </c>
      <c r="AI58" s="1795" t="e">
        <f t="shared" ca="1" si="123"/>
        <v>#DIV/0!</v>
      </c>
      <c r="AJ58" s="1795" t="e">
        <f t="shared" ca="1" si="123"/>
        <v>#DIV/0!</v>
      </c>
      <c r="AK58" s="1795" t="e">
        <f t="shared" ca="1" si="123"/>
        <v>#DIV/0!</v>
      </c>
      <c r="AL58" s="1795" t="e">
        <f t="shared" ca="1" si="123"/>
        <v>#DIV/0!</v>
      </c>
      <c r="AM58" s="1795" t="e">
        <f t="shared" ca="1" si="123"/>
        <v>#DIV/0!</v>
      </c>
      <c r="AN58" s="1795" t="e">
        <f t="shared" ref="AN58:BS58" ca="1" si="124">MAX(0,MIN(-(AN51+AN55),AN50+AN52))</f>
        <v>#DIV/0!</v>
      </c>
      <c r="AO58" s="1795" t="e">
        <f t="shared" ca="1" si="124"/>
        <v>#DIV/0!</v>
      </c>
      <c r="AP58" s="1795" t="e">
        <f t="shared" ca="1" si="124"/>
        <v>#DIV/0!</v>
      </c>
      <c r="AQ58" s="1795" t="e">
        <f t="shared" ca="1" si="124"/>
        <v>#DIV/0!</v>
      </c>
      <c r="AR58" s="1795" t="e">
        <f t="shared" ca="1" si="124"/>
        <v>#DIV/0!</v>
      </c>
      <c r="AS58" s="1795" t="e">
        <f t="shared" ca="1" si="124"/>
        <v>#DIV/0!</v>
      </c>
      <c r="AT58" s="1795" t="e">
        <f t="shared" ca="1" si="124"/>
        <v>#DIV/0!</v>
      </c>
      <c r="AU58" s="1795" t="e">
        <f t="shared" ca="1" si="124"/>
        <v>#DIV/0!</v>
      </c>
      <c r="AV58" s="1795" t="e">
        <f t="shared" ca="1" si="124"/>
        <v>#DIV/0!</v>
      </c>
      <c r="AW58" s="1795" t="e">
        <f t="shared" ca="1" si="124"/>
        <v>#DIV/0!</v>
      </c>
      <c r="AX58" s="1795" t="e">
        <f t="shared" ca="1" si="124"/>
        <v>#DIV/0!</v>
      </c>
      <c r="AY58" s="1795" t="e">
        <f t="shared" ca="1" si="124"/>
        <v>#DIV/0!</v>
      </c>
      <c r="AZ58" s="1795" t="e">
        <f t="shared" ca="1" si="124"/>
        <v>#DIV/0!</v>
      </c>
      <c r="BA58" s="1795" t="e">
        <f t="shared" ca="1" si="124"/>
        <v>#DIV/0!</v>
      </c>
      <c r="BB58" s="1795" t="e">
        <f t="shared" ca="1" si="124"/>
        <v>#DIV/0!</v>
      </c>
      <c r="BC58" s="1795" t="e">
        <f t="shared" ca="1" si="124"/>
        <v>#DIV/0!</v>
      </c>
      <c r="BD58" s="1795" t="e">
        <f t="shared" ca="1" si="124"/>
        <v>#DIV/0!</v>
      </c>
      <c r="BE58" s="1795" t="e">
        <f t="shared" ca="1" si="124"/>
        <v>#DIV/0!</v>
      </c>
      <c r="BF58" s="1795" t="e">
        <f t="shared" ca="1" si="124"/>
        <v>#DIV/0!</v>
      </c>
      <c r="BG58" s="1795" t="e">
        <f t="shared" ca="1" si="124"/>
        <v>#DIV/0!</v>
      </c>
      <c r="BH58" s="1795" t="e">
        <f t="shared" ca="1" si="124"/>
        <v>#DIV/0!</v>
      </c>
      <c r="BI58" s="1795" t="e">
        <f t="shared" ca="1" si="124"/>
        <v>#DIV/0!</v>
      </c>
      <c r="BJ58" s="1795" t="e">
        <f t="shared" ca="1" si="124"/>
        <v>#DIV/0!</v>
      </c>
      <c r="BK58" s="1795" t="e">
        <f t="shared" ca="1" si="124"/>
        <v>#DIV/0!</v>
      </c>
      <c r="BL58" s="1795" t="e">
        <f t="shared" ca="1" si="124"/>
        <v>#DIV/0!</v>
      </c>
      <c r="BM58" s="1795" t="e">
        <f t="shared" ca="1" si="124"/>
        <v>#DIV/0!</v>
      </c>
      <c r="BN58" s="1795" t="e">
        <f t="shared" ca="1" si="124"/>
        <v>#DIV/0!</v>
      </c>
      <c r="BO58" s="1795" t="e">
        <f t="shared" ca="1" si="124"/>
        <v>#DIV/0!</v>
      </c>
      <c r="BP58" s="1795" t="e">
        <f t="shared" ca="1" si="124"/>
        <v>#DIV/0!</v>
      </c>
      <c r="BQ58" s="1795" t="e">
        <f t="shared" ca="1" si="124"/>
        <v>#DIV/0!</v>
      </c>
      <c r="BR58" s="1795" t="e">
        <f t="shared" ca="1" si="124"/>
        <v>#DIV/0!</v>
      </c>
      <c r="BS58" s="1795" t="e">
        <f t="shared" ca="1" si="124"/>
        <v>#DIV/0!</v>
      </c>
      <c r="BT58" s="1795" t="e">
        <f t="shared" ref="BT58:CY58" ca="1" si="125">MAX(0,MIN(-(BT51+BT55),BT50+BT52))</f>
        <v>#DIV/0!</v>
      </c>
      <c r="BU58" s="1795" t="e">
        <f t="shared" ca="1" si="125"/>
        <v>#DIV/0!</v>
      </c>
      <c r="BV58" s="1795" t="e">
        <f t="shared" ca="1" si="125"/>
        <v>#DIV/0!</v>
      </c>
      <c r="BW58" s="1795" t="e">
        <f t="shared" ca="1" si="125"/>
        <v>#DIV/0!</v>
      </c>
      <c r="BX58" s="1795" t="e">
        <f t="shared" ca="1" si="125"/>
        <v>#DIV/0!</v>
      </c>
      <c r="BY58" s="1795" t="e">
        <f t="shared" ca="1" si="125"/>
        <v>#DIV/0!</v>
      </c>
      <c r="BZ58" s="1795" t="e">
        <f t="shared" ca="1" si="125"/>
        <v>#DIV/0!</v>
      </c>
      <c r="CA58" s="1795" t="e">
        <f t="shared" ca="1" si="125"/>
        <v>#DIV/0!</v>
      </c>
      <c r="CB58" s="1795" t="e">
        <f t="shared" ca="1" si="125"/>
        <v>#DIV/0!</v>
      </c>
      <c r="CC58" s="1795" t="e">
        <f t="shared" ca="1" si="125"/>
        <v>#DIV/0!</v>
      </c>
      <c r="CD58" s="1795" t="e">
        <f t="shared" ca="1" si="125"/>
        <v>#DIV/0!</v>
      </c>
      <c r="CE58" s="1795" t="e">
        <f t="shared" ca="1" si="125"/>
        <v>#DIV/0!</v>
      </c>
      <c r="CF58" s="1795" t="e">
        <f t="shared" ca="1" si="125"/>
        <v>#DIV/0!</v>
      </c>
      <c r="CG58" s="1795" t="e">
        <f t="shared" ca="1" si="125"/>
        <v>#DIV/0!</v>
      </c>
      <c r="CH58" s="1795" t="e">
        <f t="shared" ca="1" si="125"/>
        <v>#DIV/0!</v>
      </c>
      <c r="CI58" s="1795" t="e">
        <f t="shared" ca="1" si="125"/>
        <v>#DIV/0!</v>
      </c>
      <c r="CJ58" s="1795" t="e">
        <f t="shared" ca="1" si="125"/>
        <v>#DIV/0!</v>
      </c>
      <c r="CK58" s="1795" t="e">
        <f t="shared" ca="1" si="125"/>
        <v>#DIV/0!</v>
      </c>
      <c r="CL58" s="1795" t="e">
        <f t="shared" ca="1" si="125"/>
        <v>#DIV/0!</v>
      </c>
      <c r="CM58" s="1795" t="e">
        <f t="shared" ca="1" si="125"/>
        <v>#DIV/0!</v>
      </c>
      <c r="CN58" s="1795" t="e">
        <f t="shared" ca="1" si="125"/>
        <v>#DIV/0!</v>
      </c>
      <c r="CO58" s="1795" t="e">
        <f t="shared" ca="1" si="125"/>
        <v>#DIV/0!</v>
      </c>
      <c r="CP58" s="1795" t="e">
        <f t="shared" ca="1" si="125"/>
        <v>#DIV/0!</v>
      </c>
      <c r="CQ58" s="1795" t="e">
        <f t="shared" ca="1" si="125"/>
        <v>#DIV/0!</v>
      </c>
      <c r="CR58" s="1795" t="e">
        <f t="shared" ca="1" si="125"/>
        <v>#DIV/0!</v>
      </c>
      <c r="CS58" s="1795" t="e">
        <f t="shared" ca="1" si="125"/>
        <v>#DIV/0!</v>
      </c>
      <c r="CT58" s="1795" t="e">
        <f t="shared" ca="1" si="125"/>
        <v>#DIV/0!</v>
      </c>
      <c r="CU58" s="1795" t="e">
        <f t="shared" ca="1" si="125"/>
        <v>#DIV/0!</v>
      </c>
      <c r="CV58" s="1795" t="e">
        <f t="shared" ca="1" si="125"/>
        <v>#DIV/0!</v>
      </c>
      <c r="CW58" s="1795" t="e">
        <f t="shared" ca="1" si="125"/>
        <v>#DIV/0!</v>
      </c>
      <c r="CX58" s="1795" t="e">
        <f t="shared" ca="1" si="125"/>
        <v>#DIV/0!</v>
      </c>
      <c r="CY58" s="1795" t="e">
        <f t="shared" ca="1" si="125"/>
        <v>#DIV/0!</v>
      </c>
      <c r="CZ58" s="1795" t="e">
        <f t="shared" ref="CZ58:EJ58" ca="1" si="126">MAX(0,MIN(-(CZ51+CZ55),CZ50+CZ52))</f>
        <v>#DIV/0!</v>
      </c>
      <c r="DA58" s="1795" t="e">
        <f t="shared" ca="1" si="126"/>
        <v>#DIV/0!</v>
      </c>
      <c r="DB58" s="1795" t="e">
        <f t="shared" ca="1" si="126"/>
        <v>#DIV/0!</v>
      </c>
      <c r="DC58" s="1795" t="e">
        <f t="shared" ca="1" si="126"/>
        <v>#DIV/0!</v>
      </c>
      <c r="DD58" s="1795" t="e">
        <f t="shared" ca="1" si="126"/>
        <v>#DIV/0!</v>
      </c>
      <c r="DE58" s="1795" t="e">
        <f t="shared" ca="1" si="126"/>
        <v>#DIV/0!</v>
      </c>
      <c r="DF58" s="1795" t="e">
        <f t="shared" ca="1" si="126"/>
        <v>#DIV/0!</v>
      </c>
      <c r="DG58" s="1795" t="e">
        <f t="shared" ca="1" si="126"/>
        <v>#DIV/0!</v>
      </c>
      <c r="DH58" s="1795" t="e">
        <f t="shared" ca="1" si="126"/>
        <v>#DIV/0!</v>
      </c>
      <c r="DI58" s="1795" t="e">
        <f t="shared" ca="1" si="126"/>
        <v>#DIV/0!</v>
      </c>
      <c r="DJ58" s="1795" t="e">
        <f t="shared" ca="1" si="126"/>
        <v>#DIV/0!</v>
      </c>
      <c r="DK58" s="1795" t="e">
        <f t="shared" ca="1" si="126"/>
        <v>#DIV/0!</v>
      </c>
      <c r="DL58" s="1795" t="e">
        <f t="shared" ca="1" si="126"/>
        <v>#DIV/0!</v>
      </c>
      <c r="DM58" s="1795" t="e">
        <f t="shared" ca="1" si="126"/>
        <v>#DIV/0!</v>
      </c>
      <c r="DN58" s="1795" t="e">
        <f t="shared" ca="1" si="126"/>
        <v>#DIV/0!</v>
      </c>
      <c r="DO58" s="1795" t="e">
        <f t="shared" ca="1" si="126"/>
        <v>#DIV/0!</v>
      </c>
      <c r="DP58" s="1795" t="e">
        <f t="shared" ca="1" si="126"/>
        <v>#DIV/0!</v>
      </c>
      <c r="DQ58" s="1795" t="e">
        <f t="shared" ca="1" si="126"/>
        <v>#DIV/0!</v>
      </c>
      <c r="DR58" s="1795" t="e">
        <f t="shared" ca="1" si="126"/>
        <v>#DIV/0!</v>
      </c>
      <c r="DS58" s="1795" t="e">
        <f t="shared" ca="1" si="126"/>
        <v>#DIV/0!</v>
      </c>
      <c r="DT58" s="1795" t="e">
        <f t="shared" ca="1" si="126"/>
        <v>#DIV/0!</v>
      </c>
      <c r="DU58" s="1795" t="e">
        <f t="shared" ca="1" si="126"/>
        <v>#DIV/0!</v>
      </c>
      <c r="DV58" s="1795" t="e">
        <f t="shared" ca="1" si="126"/>
        <v>#DIV/0!</v>
      </c>
      <c r="DW58" s="1795" t="e">
        <f t="shared" ca="1" si="126"/>
        <v>#DIV/0!</v>
      </c>
      <c r="DX58" s="1795" t="e">
        <f t="shared" ca="1" si="126"/>
        <v>#DIV/0!</v>
      </c>
      <c r="DY58" s="1795" t="e">
        <f t="shared" ca="1" si="126"/>
        <v>#DIV/0!</v>
      </c>
      <c r="DZ58" s="1795" t="e">
        <f t="shared" ca="1" si="126"/>
        <v>#DIV/0!</v>
      </c>
      <c r="EA58" s="1795" t="e">
        <f t="shared" ca="1" si="126"/>
        <v>#DIV/0!</v>
      </c>
      <c r="EB58" s="1795" t="e">
        <f t="shared" ca="1" si="126"/>
        <v>#DIV/0!</v>
      </c>
      <c r="EC58" s="1795" t="e">
        <f t="shared" ca="1" si="126"/>
        <v>#DIV/0!</v>
      </c>
      <c r="ED58" s="1795" t="e">
        <f t="shared" ca="1" si="126"/>
        <v>#DIV/0!</v>
      </c>
      <c r="EE58" s="1795" t="e">
        <f t="shared" ca="1" si="126"/>
        <v>#DIV/0!</v>
      </c>
      <c r="EF58" s="1795" t="e">
        <f t="shared" ca="1" si="126"/>
        <v>#DIV/0!</v>
      </c>
      <c r="EG58" s="1795" t="e">
        <f t="shared" ca="1" si="126"/>
        <v>#DIV/0!</v>
      </c>
      <c r="EH58" s="1795" t="e">
        <f t="shared" ca="1" si="126"/>
        <v>#DIV/0!</v>
      </c>
      <c r="EI58" s="1795" t="e">
        <f t="shared" ca="1" si="126"/>
        <v>#DIV/0!</v>
      </c>
      <c r="EJ58" s="1795" t="e">
        <f t="shared" ca="1" si="126"/>
        <v>#DIV/0!</v>
      </c>
    </row>
    <row r="59" spans="2:140">
      <c r="B59" s="438" t="s">
        <v>1394</v>
      </c>
      <c r="D59" s="458">
        <f>O7</f>
        <v>0.05</v>
      </c>
      <c r="E59" s="1841" t="e">
        <f ca="1">SUM(H59:EJ59)</f>
        <v>#DIV/0!</v>
      </c>
      <c r="H59" s="1795" t="e">
        <f t="shared" ref="H59:AM59" ca="1" si="127">-H$55/$D$58*$D$59</f>
        <v>#DIV/0!</v>
      </c>
      <c r="I59" s="1795" t="e">
        <f t="shared" ca="1" si="127"/>
        <v>#DIV/0!</v>
      </c>
      <c r="J59" s="1795" t="e">
        <f t="shared" ca="1" si="127"/>
        <v>#DIV/0!</v>
      </c>
      <c r="K59" s="1795" t="e">
        <f t="shared" ca="1" si="127"/>
        <v>#DIV/0!</v>
      </c>
      <c r="L59" s="1795" t="e">
        <f t="shared" ca="1" si="127"/>
        <v>#DIV/0!</v>
      </c>
      <c r="M59" s="1795" t="e">
        <f t="shared" ca="1" si="127"/>
        <v>#DIV/0!</v>
      </c>
      <c r="N59" s="1795" t="e">
        <f t="shared" ca="1" si="127"/>
        <v>#DIV/0!</v>
      </c>
      <c r="O59" s="1795" t="e">
        <f t="shared" ca="1" si="127"/>
        <v>#DIV/0!</v>
      </c>
      <c r="P59" s="1795" t="e">
        <f t="shared" ca="1" si="127"/>
        <v>#DIV/0!</v>
      </c>
      <c r="Q59" s="1795" t="e">
        <f t="shared" ca="1" si="127"/>
        <v>#DIV/0!</v>
      </c>
      <c r="R59" s="1795" t="e">
        <f t="shared" ca="1" si="127"/>
        <v>#DIV/0!</v>
      </c>
      <c r="S59" s="1795" t="e">
        <f t="shared" ca="1" si="127"/>
        <v>#DIV/0!</v>
      </c>
      <c r="T59" s="1795" t="e">
        <f t="shared" ca="1" si="127"/>
        <v>#DIV/0!</v>
      </c>
      <c r="U59" s="1795" t="e">
        <f t="shared" ca="1" si="127"/>
        <v>#DIV/0!</v>
      </c>
      <c r="V59" s="1795" t="e">
        <f t="shared" ca="1" si="127"/>
        <v>#DIV/0!</v>
      </c>
      <c r="W59" s="1795" t="e">
        <f t="shared" ca="1" si="127"/>
        <v>#DIV/0!</v>
      </c>
      <c r="X59" s="1795" t="e">
        <f t="shared" ca="1" si="127"/>
        <v>#DIV/0!</v>
      </c>
      <c r="Y59" s="1795" t="e">
        <f t="shared" ca="1" si="127"/>
        <v>#DIV/0!</v>
      </c>
      <c r="Z59" s="1795" t="e">
        <f t="shared" ca="1" si="127"/>
        <v>#DIV/0!</v>
      </c>
      <c r="AA59" s="1795" t="e">
        <f t="shared" ca="1" si="127"/>
        <v>#DIV/0!</v>
      </c>
      <c r="AB59" s="1795" t="e">
        <f t="shared" ca="1" si="127"/>
        <v>#DIV/0!</v>
      </c>
      <c r="AC59" s="1795" t="e">
        <f t="shared" ca="1" si="127"/>
        <v>#DIV/0!</v>
      </c>
      <c r="AD59" s="1795" t="e">
        <f t="shared" ca="1" si="127"/>
        <v>#DIV/0!</v>
      </c>
      <c r="AE59" s="1795" t="e">
        <f t="shared" ca="1" si="127"/>
        <v>#DIV/0!</v>
      </c>
      <c r="AF59" s="1795" t="e">
        <f t="shared" ca="1" si="127"/>
        <v>#DIV/0!</v>
      </c>
      <c r="AG59" s="1795" t="e">
        <f t="shared" ca="1" si="127"/>
        <v>#DIV/0!</v>
      </c>
      <c r="AH59" s="1795" t="e">
        <f t="shared" ca="1" si="127"/>
        <v>#DIV/0!</v>
      </c>
      <c r="AI59" s="1795" t="e">
        <f t="shared" ca="1" si="127"/>
        <v>#DIV/0!</v>
      </c>
      <c r="AJ59" s="1795" t="e">
        <f t="shared" ca="1" si="127"/>
        <v>#DIV/0!</v>
      </c>
      <c r="AK59" s="1795" t="e">
        <f t="shared" ca="1" si="127"/>
        <v>#DIV/0!</v>
      </c>
      <c r="AL59" s="1795" t="e">
        <f t="shared" ca="1" si="127"/>
        <v>#DIV/0!</v>
      </c>
      <c r="AM59" s="1795" t="e">
        <f t="shared" ca="1" si="127"/>
        <v>#DIV/0!</v>
      </c>
      <c r="AN59" s="1795" t="e">
        <f t="shared" ref="AN59:BS59" ca="1" si="128">-AN$55/$D$58*$D$59</f>
        <v>#DIV/0!</v>
      </c>
      <c r="AO59" s="1795" t="e">
        <f t="shared" ca="1" si="128"/>
        <v>#DIV/0!</v>
      </c>
      <c r="AP59" s="1795" t="e">
        <f t="shared" ca="1" si="128"/>
        <v>#DIV/0!</v>
      </c>
      <c r="AQ59" s="1795" t="e">
        <f t="shared" ca="1" si="128"/>
        <v>#DIV/0!</v>
      </c>
      <c r="AR59" s="1795" t="e">
        <f t="shared" ca="1" si="128"/>
        <v>#DIV/0!</v>
      </c>
      <c r="AS59" s="1795" t="e">
        <f t="shared" ca="1" si="128"/>
        <v>#DIV/0!</v>
      </c>
      <c r="AT59" s="1795" t="e">
        <f t="shared" ca="1" si="128"/>
        <v>#DIV/0!</v>
      </c>
      <c r="AU59" s="1795" t="e">
        <f t="shared" ca="1" si="128"/>
        <v>#DIV/0!</v>
      </c>
      <c r="AV59" s="1795" t="e">
        <f t="shared" ca="1" si="128"/>
        <v>#DIV/0!</v>
      </c>
      <c r="AW59" s="1795" t="e">
        <f t="shared" ca="1" si="128"/>
        <v>#DIV/0!</v>
      </c>
      <c r="AX59" s="1795" t="e">
        <f t="shared" ca="1" si="128"/>
        <v>#DIV/0!</v>
      </c>
      <c r="AY59" s="1795" t="e">
        <f t="shared" ca="1" si="128"/>
        <v>#DIV/0!</v>
      </c>
      <c r="AZ59" s="1795" t="e">
        <f t="shared" ca="1" si="128"/>
        <v>#DIV/0!</v>
      </c>
      <c r="BA59" s="1795" t="e">
        <f t="shared" ca="1" si="128"/>
        <v>#DIV/0!</v>
      </c>
      <c r="BB59" s="1795" t="e">
        <f t="shared" ca="1" si="128"/>
        <v>#DIV/0!</v>
      </c>
      <c r="BC59" s="1795" t="e">
        <f t="shared" ca="1" si="128"/>
        <v>#DIV/0!</v>
      </c>
      <c r="BD59" s="1795" t="e">
        <f t="shared" ca="1" si="128"/>
        <v>#DIV/0!</v>
      </c>
      <c r="BE59" s="1795" t="e">
        <f t="shared" ca="1" si="128"/>
        <v>#DIV/0!</v>
      </c>
      <c r="BF59" s="1795" t="e">
        <f t="shared" ca="1" si="128"/>
        <v>#DIV/0!</v>
      </c>
      <c r="BG59" s="1795" t="e">
        <f t="shared" ca="1" si="128"/>
        <v>#DIV/0!</v>
      </c>
      <c r="BH59" s="1795" t="e">
        <f t="shared" ca="1" si="128"/>
        <v>#DIV/0!</v>
      </c>
      <c r="BI59" s="1795" t="e">
        <f t="shared" ca="1" si="128"/>
        <v>#DIV/0!</v>
      </c>
      <c r="BJ59" s="1795" t="e">
        <f t="shared" ca="1" si="128"/>
        <v>#DIV/0!</v>
      </c>
      <c r="BK59" s="1795" t="e">
        <f t="shared" ca="1" si="128"/>
        <v>#DIV/0!</v>
      </c>
      <c r="BL59" s="1795" t="e">
        <f t="shared" ca="1" si="128"/>
        <v>#DIV/0!</v>
      </c>
      <c r="BM59" s="1795" t="e">
        <f t="shared" ca="1" si="128"/>
        <v>#DIV/0!</v>
      </c>
      <c r="BN59" s="1795" t="e">
        <f t="shared" ca="1" si="128"/>
        <v>#DIV/0!</v>
      </c>
      <c r="BO59" s="1795" t="e">
        <f t="shared" ca="1" si="128"/>
        <v>#DIV/0!</v>
      </c>
      <c r="BP59" s="1795" t="e">
        <f t="shared" ca="1" si="128"/>
        <v>#DIV/0!</v>
      </c>
      <c r="BQ59" s="1795" t="e">
        <f t="shared" ca="1" si="128"/>
        <v>#DIV/0!</v>
      </c>
      <c r="BR59" s="1795" t="e">
        <f t="shared" ca="1" si="128"/>
        <v>#DIV/0!</v>
      </c>
      <c r="BS59" s="1795" t="e">
        <f t="shared" ca="1" si="128"/>
        <v>#DIV/0!</v>
      </c>
      <c r="BT59" s="1795" t="e">
        <f t="shared" ref="BT59:CY59" ca="1" si="129">-BT$55/$D$58*$D$59</f>
        <v>#DIV/0!</v>
      </c>
      <c r="BU59" s="1795" t="e">
        <f t="shared" ca="1" si="129"/>
        <v>#DIV/0!</v>
      </c>
      <c r="BV59" s="1795" t="e">
        <f t="shared" ca="1" si="129"/>
        <v>#DIV/0!</v>
      </c>
      <c r="BW59" s="1795" t="e">
        <f t="shared" ca="1" si="129"/>
        <v>#DIV/0!</v>
      </c>
      <c r="BX59" s="1795" t="e">
        <f t="shared" ca="1" si="129"/>
        <v>#DIV/0!</v>
      </c>
      <c r="BY59" s="1795" t="e">
        <f t="shared" ca="1" si="129"/>
        <v>#DIV/0!</v>
      </c>
      <c r="BZ59" s="1795" t="e">
        <f t="shared" ca="1" si="129"/>
        <v>#DIV/0!</v>
      </c>
      <c r="CA59" s="1795" t="e">
        <f t="shared" ca="1" si="129"/>
        <v>#DIV/0!</v>
      </c>
      <c r="CB59" s="1795" t="e">
        <f t="shared" ca="1" si="129"/>
        <v>#DIV/0!</v>
      </c>
      <c r="CC59" s="1795" t="e">
        <f t="shared" ca="1" si="129"/>
        <v>#DIV/0!</v>
      </c>
      <c r="CD59" s="1795" t="e">
        <f t="shared" ca="1" si="129"/>
        <v>#DIV/0!</v>
      </c>
      <c r="CE59" s="1795" t="e">
        <f t="shared" ca="1" si="129"/>
        <v>#DIV/0!</v>
      </c>
      <c r="CF59" s="1795" t="e">
        <f t="shared" ca="1" si="129"/>
        <v>#DIV/0!</v>
      </c>
      <c r="CG59" s="1795" t="e">
        <f t="shared" ca="1" si="129"/>
        <v>#DIV/0!</v>
      </c>
      <c r="CH59" s="1795" t="e">
        <f t="shared" ca="1" si="129"/>
        <v>#DIV/0!</v>
      </c>
      <c r="CI59" s="1795" t="e">
        <f t="shared" ca="1" si="129"/>
        <v>#DIV/0!</v>
      </c>
      <c r="CJ59" s="1795" t="e">
        <f t="shared" ca="1" si="129"/>
        <v>#DIV/0!</v>
      </c>
      <c r="CK59" s="1795" t="e">
        <f t="shared" ca="1" si="129"/>
        <v>#DIV/0!</v>
      </c>
      <c r="CL59" s="1795" t="e">
        <f t="shared" ca="1" si="129"/>
        <v>#DIV/0!</v>
      </c>
      <c r="CM59" s="1795" t="e">
        <f t="shared" ca="1" si="129"/>
        <v>#DIV/0!</v>
      </c>
      <c r="CN59" s="1795" t="e">
        <f t="shared" ca="1" si="129"/>
        <v>#DIV/0!</v>
      </c>
      <c r="CO59" s="1795" t="e">
        <f t="shared" ca="1" si="129"/>
        <v>#DIV/0!</v>
      </c>
      <c r="CP59" s="1795" t="e">
        <f t="shared" ca="1" si="129"/>
        <v>#DIV/0!</v>
      </c>
      <c r="CQ59" s="1795" t="e">
        <f t="shared" ca="1" si="129"/>
        <v>#DIV/0!</v>
      </c>
      <c r="CR59" s="1795" t="e">
        <f t="shared" ca="1" si="129"/>
        <v>#DIV/0!</v>
      </c>
      <c r="CS59" s="1795" t="e">
        <f t="shared" ca="1" si="129"/>
        <v>#DIV/0!</v>
      </c>
      <c r="CT59" s="1795" t="e">
        <f t="shared" ca="1" si="129"/>
        <v>#DIV/0!</v>
      </c>
      <c r="CU59" s="1795" t="e">
        <f t="shared" ca="1" si="129"/>
        <v>#DIV/0!</v>
      </c>
      <c r="CV59" s="1795" t="e">
        <f t="shared" ca="1" si="129"/>
        <v>#DIV/0!</v>
      </c>
      <c r="CW59" s="1795" t="e">
        <f t="shared" ca="1" si="129"/>
        <v>#DIV/0!</v>
      </c>
      <c r="CX59" s="1795" t="e">
        <f t="shared" ca="1" si="129"/>
        <v>#DIV/0!</v>
      </c>
      <c r="CY59" s="1795" t="e">
        <f t="shared" ca="1" si="129"/>
        <v>#DIV/0!</v>
      </c>
      <c r="CZ59" s="1795" t="e">
        <f t="shared" ref="CZ59:EJ59" ca="1" si="130">-CZ$55/$D$58*$D$59</f>
        <v>#DIV/0!</v>
      </c>
      <c r="DA59" s="1795" t="e">
        <f t="shared" ca="1" si="130"/>
        <v>#DIV/0!</v>
      </c>
      <c r="DB59" s="1795" t="e">
        <f t="shared" ca="1" si="130"/>
        <v>#DIV/0!</v>
      </c>
      <c r="DC59" s="1795" t="e">
        <f t="shared" ca="1" si="130"/>
        <v>#DIV/0!</v>
      </c>
      <c r="DD59" s="1795" t="e">
        <f t="shared" ca="1" si="130"/>
        <v>#DIV/0!</v>
      </c>
      <c r="DE59" s="1795" t="e">
        <f t="shared" ca="1" si="130"/>
        <v>#DIV/0!</v>
      </c>
      <c r="DF59" s="1795" t="e">
        <f t="shared" ca="1" si="130"/>
        <v>#DIV/0!</v>
      </c>
      <c r="DG59" s="1795" t="e">
        <f t="shared" ca="1" si="130"/>
        <v>#DIV/0!</v>
      </c>
      <c r="DH59" s="1795" t="e">
        <f t="shared" ca="1" si="130"/>
        <v>#DIV/0!</v>
      </c>
      <c r="DI59" s="1795" t="e">
        <f t="shared" ca="1" si="130"/>
        <v>#DIV/0!</v>
      </c>
      <c r="DJ59" s="1795" t="e">
        <f t="shared" ca="1" si="130"/>
        <v>#DIV/0!</v>
      </c>
      <c r="DK59" s="1795" t="e">
        <f t="shared" ca="1" si="130"/>
        <v>#DIV/0!</v>
      </c>
      <c r="DL59" s="1795" t="e">
        <f t="shared" ca="1" si="130"/>
        <v>#DIV/0!</v>
      </c>
      <c r="DM59" s="1795" t="e">
        <f t="shared" ca="1" si="130"/>
        <v>#DIV/0!</v>
      </c>
      <c r="DN59" s="1795" t="e">
        <f t="shared" ca="1" si="130"/>
        <v>#DIV/0!</v>
      </c>
      <c r="DO59" s="1795" t="e">
        <f t="shared" ca="1" si="130"/>
        <v>#DIV/0!</v>
      </c>
      <c r="DP59" s="1795" t="e">
        <f t="shared" ca="1" si="130"/>
        <v>#DIV/0!</v>
      </c>
      <c r="DQ59" s="1795" t="e">
        <f t="shared" ca="1" si="130"/>
        <v>#DIV/0!</v>
      </c>
      <c r="DR59" s="1795" t="e">
        <f t="shared" ca="1" si="130"/>
        <v>#DIV/0!</v>
      </c>
      <c r="DS59" s="1795" t="e">
        <f t="shared" ca="1" si="130"/>
        <v>#DIV/0!</v>
      </c>
      <c r="DT59" s="1795" t="e">
        <f t="shared" ca="1" si="130"/>
        <v>#DIV/0!</v>
      </c>
      <c r="DU59" s="1795" t="e">
        <f t="shared" ca="1" si="130"/>
        <v>#DIV/0!</v>
      </c>
      <c r="DV59" s="1795" t="e">
        <f t="shared" ca="1" si="130"/>
        <v>#DIV/0!</v>
      </c>
      <c r="DW59" s="1795" t="e">
        <f t="shared" ca="1" si="130"/>
        <v>#DIV/0!</v>
      </c>
      <c r="DX59" s="1795" t="e">
        <f t="shared" ca="1" si="130"/>
        <v>#DIV/0!</v>
      </c>
      <c r="DY59" s="1795" t="e">
        <f t="shared" ca="1" si="130"/>
        <v>#DIV/0!</v>
      </c>
      <c r="DZ59" s="1795" t="e">
        <f t="shared" ca="1" si="130"/>
        <v>#DIV/0!</v>
      </c>
      <c r="EA59" s="1795" t="e">
        <f t="shared" ca="1" si="130"/>
        <v>#DIV/0!</v>
      </c>
      <c r="EB59" s="1795" t="e">
        <f t="shared" ca="1" si="130"/>
        <v>#DIV/0!</v>
      </c>
      <c r="EC59" s="1795" t="e">
        <f t="shared" ca="1" si="130"/>
        <v>#DIV/0!</v>
      </c>
      <c r="ED59" s="1795" t="e">
        <f t="shared" ca="1" si="130"/>
        <v>#DIV/0!</v>
      </c>
      <c r="EE59" s="1795" t="e">
        <f t="shared" ca="1" si="130"/>
        <v>#DIV/0!</v>
      </c>
      <c r="EF59" s="1795" t="e">
        <f t="shared" ca="1" si="130"/>
        <v>#DIV/0!</v>
      </c>
      <c r="EG59" s="1795" t="e">
        <f t="shared" ca="1" si="130"/>
        <v>#DIV/0!</v>
      </c>
      <c r="EH59" s="1795" t="e">
        <f t="shared" ca="1" si="130"/>
        <v>#DIV/0!</v>
      </c>
      <c r="EI59" s="1795" t="e">
        <f t="shared" ca="1" si="130"/>
        <v>#DIV/0!</v>
      </c>
      <c r="EJ59" s="1795" t="e">
        <f t="shared" ca="1" si="130"/>
        <v>#DIV/0!</v>
      </c>
    </row>
    <row r="60" spans="2:140">
      <c r="B60" s="438" t="s">
        <v>1395</v>
      </c>
      <c r="D60" s="458">
        <f>P7</f>
        <v>0.2</v>
      </c>
      <c r="E60" s="1841" t="e">
        <f ca="1">SUM(H60:EJ60)</f>
        <v>#DIV/0!</v>
      </c>
      <c r="H60" s="1795" t="e">
        <f t="shared" ref="H60:AM60" ca="1" si="131">-H$55/$D$58*$D$60</f>
        <v>#DIV/0!</v>
      </c>
      <c r="I60" s="1795" t="e">
        <f t="shared" ca="1" si="131"/>
        <v>#DIV/0!</v>
      </c>
      <c r="J60" s="1795" t="e">
        <f t="shared" ca="1" si="131"/>
        <v>#DIV/0!</v>
      </c>
      <c r="K60" s="1795" t="e">
        <f t="shared" ca="1" si="131"/>
        <v>#DIV/0!</v>
      </c>
      <c r="L60" s="1795" t="e">
        <f t="shared" ca="1" si="131"/>
        <v>#DIV/0!</v>
      </c>
      <c r="M60" s="1795" t="e">
        <f t="shared" ca="1" si="131"/>
        <v>#DIV/0!</v>
      </c>
      <c r="N60" s="1795" t="e">
        <f t="shared" ca="1" si="131"/>
        <v>#DIV/0!</v>
      </c>
      <c r="O60" s="1795" t="e">
        <f t="shared" ca="1" si="131"/>
        <v>#DIV/0!</v>
      </c>
      <c r="P60" s="1795" t="e">
        <f t="shared" ca="1" si="131"/>
        <v>#DIV/0!</v>
      </c>
      <c r="Q60" s="1795" t="e">
        <f t="shared" ca="1" si="131"/>
        <v>#DIV/0!</v>
      </c>
      <c r="R60" s="1795" t="e">
        <f t="shared" ca="1" si="131"/>
        <v>#DIV/0!</v>
      </c>
      <c r="S60" s="1795" t="e">
        <f t="shared" ca="1" si="131"/>
        <v>#DIV/0!</v>
      </c>
      <c r="T60" s="1795" t="e">
        <f t="shared" ca="1" si="131"/>
        <v>#DIV/0!</v>
      </c>
      <c r="U60" s="1795" t="e">
        <f t="shared" ca="1" si="131"/>
        <v>#DIV/0!</v>
      </c>
      <c r="V60" s="1795" t="e">
        <f t="shared" ca="1" si="131"/>
        <v>#DIV/0!</v>
      </c>
      <c r="W60" s="1795" t="e">
        <f t="shared" ca="1" si="131"/>
        <v>#DIV/0!</v>
      </c>
      <c r="X60" s="1795" t="e">
        <f t="shared" ca="1" si="131"/>
        <v>#DIV/0!</v>
      </c>
      <c r="Y60" s="1795" t="e">
        <f t="shared" ca="1" si="131"/>
        <v>#DIV/0!</v>
      </c>
      <c r="Z60" s="1795" t="e">
        <f t="shared" ca="1" si="131"/>
        <v>#DIV/0!</v>
      </c>
      <c r="AA60" s="1795" t="e">
        <f t="shared" ca="1" si="131"/>
        <v>#DIV/0!</v>
      </c>
      <c r="AB60" s="1795" t="e">
        <f t="shared" ca="1" si="131"/>
        <v>#DIV/0!</v>
      </c>
      <c r="AC60" s="1795" t="e">
        <f t="shared" ca="1" si="131"/>
        <v>#DIV/0!</v>
      </c>
      <c r="AD60" s="1795" t="e">
        <f t="shared" ca="1" si="131"/>
        <v>#DIV/0!</v>
      </c>
      <c r="AE60" s="1795" t="e">
        <f t="shared" ca="1" si="131"/>
        <v>#DIV/0!</v>
      </c>
      <c r="AF60" s="1795" t="e">
        <f t="shared" ca="1" si="131"/>
        <v>#DIV/0!</v>
      </c>
      <c r="AG60" s="1795" t="e">
        <f t="shared" ca="1" si="131"/>
        <v>#DIV/0!</v>
      </c>
      <c r="AH60" s="1795" t="e">
        <f t="shared" ca="1" si="131"/>
        <v>#DIV/0!</v>
      </c>
      <c r="AI60" s="1795" t="e">
        <f t="shared" ca="1" si="131"/>
        <v>#DIV/0!</v>
      </c>
      <c r="AJ60" s="1795" t="e">
        <f t="shared" ca="1" si="131"/>
        <v>#DIV/0!</v>
      </c>
      <c r="AK60" s="1795" t="e">
        <f t="shared" ca="1" si="131"/>
        <v>#DIV/0!</v>
      </c>
      <c r="AL60" s="1795" t="e">
        <f t="shared" ca="1" si="131"/>
        <v>#DIV/0!</v>
      </c>
      <c r="AM60" s="1795" t="e">
        <f t="shared" ca="1" si="131"/>
        <v>#DIV/0!</v>
      </c>
      <c r="AN60" s="1795" t="e">
        <f t="shared" ref="AN60:BS60" ca="1" si="132">-AN$55/$D$58*$D$60</f>
        <v>#DIV/0!</v>
      </c>
      <c r="AO60" s="1795" t="e">
        <f t="shared" ca="1" si="132"/>
        <v>#DIV/0!</v>
      </c>
      <c r="AP60" s="1795" t="e">
        <f t="shared" ca="1" si="132"/>
        <v>#DIV/0!</v>
      </c>
      <c r="AQ60" s="1795" t="e">
        <f t="shared" ca="1" si="132"/>
        <v>#DIV/0!</v>
      </c>
      <c r="AR60" s="1795" t="e">
        <f t="shared" ca="1" si="132"/>
        <v>#DIV/0!</v>
      </c>
      <c r="AS60" s="1795" t="e">
        <f t="shared" ca="1" si="132"/>
        <v>#DIV/0!</v>
      </c>
      <c r="AT60" s="1795" t="e">
        <f t="shared" ca="1" si="132"/>
        <v>#DIV/0!</v>
      </c>
      <c r="AU60" s="1795" t="e">
        <f t="shared" ca="1" si="132"/>
        <v>#DIV/0!</v>
      </c>
      <c r="AV60" s="1795" t="e">
        <f t="shared" ca="1" si="132"/>
        <v>#DIV/0!</v>
      </c>
      <c r="AW60" s="1795" t="e">
        <f t="shared" ca="1" si="132"/>
        <v>#DIV/0!</v>
      </c>
      <c r="AX60" s="1795" t="e">
        <f t="shared" ca="1" si="132"/>
        <v>#DIV/0!</v>
      </c>
      <c r="AY60" s="1795" t="e">
        <f t="shared" ca="1" si="132"/>
        <v>#DIV/0!</v>
      </c>
      <c r="AZ60" s="1795" t="e">
        <f t="shared" ca="1" si="132"/>
        <v>#DIV/0!</v>
      </c>
      <c r="BA60" s="1795" t="e">
        <f t="shared" ca="1" si="132"/>
        <v>#DIV/0!</v>
      </c>
      <c r="BB60" s="1795" t="e">
        <f t="shared" ca="1" si="132"/>
        <v>#DIV/0!</v>
      </c>
      <c r="BC60" s="1795" t="e">
        <f t="shared" ca="1" si="132"/>
        <v>#DIV/0!</v>
      </c>
      <c r="BD60" s="1795" t="e">
        <f t="shared" ca="1" si="132"/>
        <v>#DIV/0!</v>
      </c>
      <c r="BE60" s="1795" t="e">
        <f t="shared" ca="1" si="132"/>
        <v>#DIV/0!</v>
      </c>
      <c r="BF60" s="1795" t="e">
        <f t="shared" ca="1" si="132"/>
        <v>#DIV/0!</v>
      </c>
      <c r="BG60" s="1795" t="e">
        <f t="shared" ca="1" si="132"/>
        <v>#DIV/0!</v>
      </c>
      <c r="BH60" s="1795" t="e">
        <f t="shared" ca="1" si="132"/>
        <v>#DIV/0!</v>
      </c>
      <c r="BI60" s="1795" t="e">
        <f t="shared" ca="1" si="132"/>
        <v>#DIV/0!</v>
      </c>
      <c r="BJ60" s="1795" t="e">
        <f t="shared" ca="1" si="132"/>
        <v>#DIV/0!</v>
      </c>
      <c r="BK60" s="1795" t="e">
        <f t="shared" ca="1" si="132"/>
        <v>#DIV/0!</v>
      </c>
      <c r="BL60" s="1795" t="e">
        <f t="shared" ca="1" si="132"/>
        <v>#DIV/0!</v>
      </c>
      <c r="BM60" s="1795" t="e">
        <f t="shared" ca="1" si="132"/>
        <v>#DIV/0!</v>
      </c>
      <c r="BN60" s="1795" t="e">
        <f t="shared" ca="1" si="132"/>
        <v>#DIV/0!</v>
      </c>
      <c r="BO60" s="1795" t="e">
        <f t="shared" ca="1" si="132"/>
        <v>#DIV/0!</v>
      </c>
      <c r="BP60" s="1795" t="e">
        <f t="shared" ca="1" si="132"/>
        <v>#DIV/0!</v>
      </c>
      <c r="BQ60" s="1795" t="e">
        <f t="shared" ca="1" si="132"/>
        <v>#DIV/0!</v>
      </c>
      <c r="BR60" s="1795" t="e">
        <f t="shared" ca="1" si="132"/>
        <v>#DIV/0!</v>
      </c>
      <c r="BS60" s="1795" t="e">
        <f t="shared" ca="1" si="132"/>
        <v>#DIV/0!</v>
      </c>
      <c r="BT60" s="1795" t="e">
        <f t="shared" ref="BT60:CY60" ca="1" si="133">-BT$55/$D$58*$D$60</f>
        <v>#DIV/0!</v>
      </c>
      <c r="BU60" s="1795" t="e">
        <f t="shared" ca="1" si="133"/>
        <v>#DIV/0!</v>
      </c>
      <c r="BV60" s="1795" t="e">
        <f t="shared" ca="1" si="133"/>
        <v>#DIV/0!</v>
      </c>
      <c r="BW60" s="1795" t="e">
        <f t="shared" ca="1" si="133"/>
        <v>#DIV/0!</v>
      </c>
      <c r="BX60" s="1795" t="e">
        <f t="shared" ca="1" si="133"/>
        <v>#DIV/0!</v>
      </c>
      <c r="BY60" s="1795" t="e">
        <f t="shared" ca="1" si="133"/>
        <v>#DIV/0!</v>
      </c>
      <c r="BZ60" s="1795" t="e">
        <f t="shared" ca="1" si="133"/>
        <v>#DIV/0!</v>
      </c>
      <c r="CA60" s="1795" t="e">
        <f t="shared" ca="1" si="133"/>
        <v>#DIV/0!</v>
      </c>
      <c r="CB60" s="1795" t="e">
        <f t="shared" ca="1" si="133"/>
        <v>#DIV/0!</v>
      </c>
      <c r="CC60" s="1795" t="e">
        <f t="shared" ca="1" si="133"/>
        <v>#DIV/0!</v>
      </c>
      <c r="CD60" s="1795" t="e">
        <f t="shared" ca="1" si="133"/>
        <v>#DIV/0!</v>
      </c>
      <c r="CE60" s="1795" t="e">
        <f t="shared" ca="1" si="133"/>
        <v>#DIV/0!</v>
      </c>
      <c r="CF60" s="1795" t="e">
        <f t="shared" ca="1" si="133"/>
        <v>#DIV/0!</v>
      </c>
      <c r="CG60" s="1795" t="e">
        <f t="shared" ca="1" si="133"/>
        <v>#DIV/0!</v>
      </c>
      <c r="CH60" s="1795" t="e">
        <f t="shared" ca="1" si="133"/>
        <v>#DIV/0!</v>
      </c>
      <c r="CI60" s="1795" t="e">
        <f t="shared" ca="1" si="133"/>
        <v>#DIV/0!</v>
      </c>
      <c r="CJ60" s="1795" t="e">
        <f t="shared" ca="1" si="133"/>
        <v>#DIV/0!</v>
      </c>
      <c r="CK60" s="1795" t="e">
        <f t="shared" ca="1" si="133"/>
        <v>#DIV/0!</v>
      </c>
      <c r="CL60" s="1795" t="e">
        <f t="shared" ca="1" si="133"/>
        <v>#DIV/0!</v>
      </c>
      <c r="CM60" s="1795" t="e">
        <f t="shared" ca="1" si="133"/>
        <v>#DIV/0!</v>
      </c>
      <c r="CN60" s="1795" t="e">
        <f t="shared" ca="1" si="133"/>
        <v>#DIV/0!</v>
      </c>
      <c r="CO60" s="1795" t="e">
        <f t="shared" ca="1" si="133"/>
        <v>#DIV/0!</v>
      </c>
      <c r="CP60" s="1795" t="e">
        <f t="shared" ca="1" si="133"/>
        <v>#DIV/0!</v>
      </c>
      <c r="CQ60" s="1795" t="e">
        <f t="shared" ca="1" si="133"/>
        <v>#DIV/0!</v>
      </c>
      <c r="CR60" s="1795" t="e">
        <f t="shared" ca="1" si="133"/>
        <v>#DIV/0!</v>
      </c>
      <c r="CS60" s="1795" t="e">
        <f t="shared" ca="1" si="133"/>
        <v>#DIV/0!</v>
      </c>
      <c r="CT60" s="1795" t="e">
        <f t="shared" ca="1" si="133"/>
        <v>#DIV/0!</v>
      </c>
      <c r="CU60" s="1795" t="e">
        <f t="shared" ca="1" si="133"/>
        <v>#DIV/0!</v>
      </c>
      <c r="CV60" s="1795" t="e">
        <f t="shared" ca="1" si="133"/>
        <v>#DIV/0!</v>
      </c>
      <c r="CW60" s="1795" t="e">
        <f t="shared" ca="1" si="133"/>
        <v>#DIV/0!</v>
      </c>
      <c r="CX60" s="1795" t="e">
        <f t="shared" ca="1" si="133"/>
        <v>#DIV/0!</v>
      </c>
      <c r="CY60" s="1795" t="e">
        <f t="shared" ca="1" si="133"/>
        <v>#DIV/0!</v>
      </c>
      <c r="CZ60" s="1795" t="e">
        <f t="shared" ref="CZ60:EJ60" ca="1" si="134">-CZ$55/$D$58*$D$60</f>
        <v>#DIV/0!</v>
      </c>
      <c r="DA60" s="1795" t="e">
        <f t="shared" ca="1" si="134"/>
        <v>#DIV/0!</v>
      </c>
      <c r="DB60" s="1795" t="e">
        <f t="shared" ca="1" si="134"/>
        <v>#DIV/0!</v>
      </c>
      <c r="DC60" s="1795" t="e">
        <f t="shared" ca="1" si="134"/>
        <v>#DIV/0!</v>
      </c>
      <c r="DD60" s="1795" t="e">
        <f t="shared" ca="1" si="134"/>
        <v>#DIV/0!</v>
      </c>
      <c r="DE60" s="1795" t="e">
        <f t="shared" ca="1" si="134"/>
        <v>#DIV/0!</v>
      </c>
      <c r="DF60" s="1795" t="e">
        <f t="shared" ca="1" si="134"/>
        <v>#DIV/0!</v>
      </c>
      <c r="DG60" s="1795" t="e">
        <f t="shared" ca="1" si="134"/>
        <v>#DIV/0!</v>
      </c>
      <c r="DH60" s="1795" t="e">
        <f t="shared" ca="1" si="134"/>
        <v>#DIV/0!</v>
      </c>
      <c r="DI60" s="1795" t="e">
        <f t="shared" ca="1" si="134"/>
        <v>#DIV/0!</v>
      </c>
      <c r="DJ60" s="1795" t="e">
        <f t="shared" ca="1" si="134"/>
        <v>#DIV/0!</v>
      </c>
      <c r="DK60" s="1795" t="e">
        <f t="shared" ca="1" si="134"/>
        <v>#DIV/0!</v>
      </c>
      <c r="DL60" s="1795" t="e">
        <f t="shared" ca="1" si="134"/>
        <v>#DIV/0!</v>
      </c>
      <c r="DM60" s="1795" t="e">
        <f t="shared" ca="1" si="134"/>
        <v>#DIV/0!</v>
      </c>
      <c r="DN60" s="1795" t="e">
        <f t="shared" ca="1" si="134"/>
        <v>#DIV/0!</v>
      </c>
      <c r="DO60" s="1795" t="e">
        <f t="shared" ca="1" si="134"/>
        <v>#DIV/0!</v>
      </c>
      <c r="DP60" s="1795" t="e">
        <f t="shared" ca="1" si="134"/>
        <v>#DIV/0!</v>
      </c>
      <c r="DQ60" s="1795" t="e">
        <f t="shared" ca="1" si="134"/>
        <v>#DIV/0!</v>
      </c>
      <c r="DR60" s="1795" t="e">
        <f t="shared" ca="1" si="134"/>
        <v>#DIV/0!</v>
      </c>
      <c r="DS60" s="1795" t="e">
        <f t="shared" ca="1" si="134"/>
        <v>#DIV/0!</v>
      </c>
      <c r="DT60" s="1795" t="e">
        <f t="shared" ca="1" si="134"/>
        <v>#DIV/0!</v>
      </c>
      <c r="DU60" s="1795" t="e">
        <f t="shared" ca="1" si="134"/>
        <v>#DIV/0!</v>
      </c>
      <c r="DV60" s="1795" t="e">
        <f t="shared" ca="1" si="134"/>
        <v>#DIV/0!</v>
      </c>
      <c r="DW60" s="1795" t="e">
        <f t="shared" ca="1" si="134"/>
        <v>#DIV/0!</v>
      </c>
      <c r="DX60" s="1795" t="e">
        <f t="shared" ca="1" si="134"/>
        <v>#DIV/0!</v>
      </c>
      <c r="DY60" s="1795" t="e">
        <f t="shared" ca="1" si="134"/>
        <v>#DIV/0!</v>
      </c>
      <c r="DZ60" s="1795" t="e">
        <f t="shared" ca="1" si="134"/>
        <v>#DIV/0!</v>
      </c>
      <c r="EA60" s="1795" t="e">
        <f t="shared" ca="1" si="134"/>
        <v>#DIV/0!</v>
      </c>
      <c r="EB60" s="1795" t="e">
        <f t="shared" ca="1" si="134"/>
        <v>#DIV/0!</v>
      </c>
      <c r="EC60" s="1795" t="e">
        <f t="shared" ca="1" si="134"/>
        <v>#DIV/0!</v>
      </c>
      <c r="ED60" s="1795" t="e">
        <f t="shared" ca="1" si="134"/>
        <v>#DIV/0!</v>
      </c>
      <c r="EE60" s="1795" t="e">
        <f t="shared" ca="1" si="134"/>
        <v>#DIV/0!</v>
      </c>
      <c r="EF60" s="1795" t="e">
        <f t="shared" ca="1" si="134"/>
        <v>#DIV/0!</v>
      </c>
      <c r="EG60" s="1795" t="e">
        <f t="shared" ca="1" si="134"/>
        <v>#DIV/0!</v>
      </c>
      <c r="EH60" s="1795" t="e">
        <f t="shared" ca="1" si="134"/>
        <v>#DIV/0!</v>
      </c>
      <c r="EI60" s="1795" t="e">
        <f t="shared" ca="1" si="134"/>
        <v>#DIV/0!</v>
      </c>
      <c r="EJ60" s="1795" t="e">
        <f t="shared" ca="1" si="134"/>
        <v>#DIV/0!</v>
      </c>
    </row>
    <row r="61" spans="2:140">
      <c r="E61" s="1841"/>
    </row>
    <row r="62" spans="2:140">
      <c r="B62" s="451" t="s">
        <v>1396</v>
      </c>
      <c r="C62" s="451"/>
      <c r="D62" s="451"/>
      <c r="E62" s="1846" t="e">
        <f ca="1">SUM(H62:EJ62)</f>
        <v>#DIV/0!</v>
      </c>
      <c r="F62" s="451"/>
      <c r="G62" s="451"/>
      <c r="H62" s="1846" t="e">
        <f t="shared" ref="H62:AM62" ca="1" si="135">+H47-SUM(H58:H60)</f>
        <v>#DIV/0!</v>
      </c>
      <c r="I62" s="1846" t="e">
        <f t="shared" ca="1" si="135"/>
        <v>#DIV/0!</v>
      </c>
      <c r="J62" s="1846" t="e">
        <f t="shared" ca="1" si="135"/>
        <v>#DIV/0!</v>
      </c>
      <c r="K62" s="1846" t="e">
        <f t="shared" ca="1" si="135"/>
        <v>#DIV/0!</v>
      </c>
      <c r="L62" s="1846" t="e">
        <f t="shared" ca="1" si="135"/>
        <v>#DIV/0!</v>
      </c>
      <c r="M62" s="1846" t="e">
        <f t="shared" ca="1" si="135"/>
        <v>#DIV/0!</v>
      </c>
      <c r="N62" s="1846" t="e">
        <f t="shared" ca="1" si="135"/>
        <v>#DIV/0!</v>
      </c>
      <c r="O62" s="1846" t="e">
        <f t="shared" ca="1" si="135"/>
        <v>#DIV/0!</v>
      </c>
      <c r="P62" s="1846" t="e">
        <f t="shared" ca="1" si="135"/>
        <v>#DIV/0!</v>
      </c>
      <c r="Q62" s="1846" t="e">
        <f t="shared" ca="1" si="135"/>
        <v>#DIV/0!</v>
      </c>
      <c r="R62" s="1846" t="e">
        <f t="shared" ca="1" si="135"/>
        <v>#DIV/0!</v>
      </c>
      <c r="S62" s="1846" t="e">
        <f t="shared" ca="1" si="135"/>
        <v>#DIV/0!</v>
      </c>
      <c r="T62" s="1846" t="e">
        <f t="shared" ca="1" si="135"/>
        <v>#DIV/0!</v>
      </c>
      <c r="U62" s="1846" t="e">
        <f t="shared" ca="1" si="135"/>
        <v>#DIV/0!</v>
      </c>
      <c r="V62" s="1846" t="e">
        <f t="shared" ca="1" si="135"/>
        <v>#DIV/0!</v>
      </c>
      <c r="W62" s="1846" t="e">
        <f t="shared" ca="1" si="135"/>
        <v>#DIV/0!</v>
      </c>
      <c r="X62" s="1846" t="e">
        <f t="shared" ca="1" si="135"/>
        <v>#DIV/0!</v>
      </c>
      <c r="Y62" s="1846" t="e">
        <f t="shared" ca="1" si="135"/>
        <v>#DIV/0!</v>
      </c>
      <c r="Z62" s="1846" t="e">
        <f t="shared" ca="1" si="135"/>
        <v>#DIV/0!</v>
      </c>
      <c r="AA62" s="1846" t="e">
        <f t="shared" ca="1" si="135"/>
        <v>#DIV/0!</v>
      </c>
      <c r="AB62" s="1846" t="e">
        <f t="shared" ca="1" si="135"/>
        <v>#DIV/0!</v>
      </c>
      <c r="AC62" s="1846" t="e">
        <f t="shared" ca="1" si="135"/>
        <v>#DIV/0!</v>
      </c>
      <c r="AD62" s="1846" t="e">
        <f t="shared" ca="1" si="135"/>
        <v>#DIV/0!</v>
      </c>
      <c r="AE62" s="1846" t="e">
        <f t="shared" ca="1" si="135"/>
        <v>#DIV/0!</v>
      </c>
      <c r="AF62" s="1846" t="e">
        <f t="shared" ca="1" si="135"/>
        <v>#DIV/0!</v>
      </c>
      <c r="AG62" s="1846" t="e">
        <f t="shared" ca="1" si="135"/>
        <v>#DIV/0!</v>
      </c>
      <c r="AH62" s="1846" t="e">
        <f t="shared" ca="1" si="135"/>
        <v>#DIV/0!</v>
      </c>
      <c r="AI62" s="1846" t="e">
        <f t="shared" ca="1" si="135"/>
        <v>#DIV/0!</v>
      </c>
      <c r="AJ62" s="1846" t="e">
        <f t="shared" ca="1" si="135"/>
        <v>#DIV/0!</v>
      </c>
      <c r="AK62" s="1846" t="e">
        <f t="shared" ca="1" si="135"/>
        <v>#DIV/0!</v>
      </c>
      <c r="AL62" s="1846" t="e">
        <f t="shared" ca="1" si="135"/>
        <v>#DIV/0!</v>
      </c>
      <c r="AM62" s="1846" t="e">
        <f t="shared" ca="1" si="135"/>
        <v>#DIV/0!</v>
      </c>
      <c r="AN62" s="1846" t="e">
        <f t="shared" ref="AN62:BS62" ca="1" si="136">+AN47-SUM(AN58:AN60)</f>
        <v>#DIV/0!</v>
      </c>
      <c r="AO62" s="1846" t="e">
        <f t="shared" ca="1" si="136"/>
        <v>#DIV/0!</v>
      </c>
      <c r="AP62" s="1846" t="e">
        <f t="shared" ca="1" si="136"/>
        <v>#DIV/0!</v>
      </c>
      <c r="AQ62" s="1846" t="e">
        <f t="shared" ca="1" si="136"/>
        <v>#DIV/0!</v>
      </c>
      <c r="AR62" s="1846" t="e">
        <f t="shared" ca="1" si="136"/>
        <v>#DIV/0!</v>
      </c>
      <c r="AS62" s="1846" t="e">
        <f t="shared" ca="1" si="136"/>
        <v>#DIV/0!</v>
      </c>
      <c r="AT62" s="1846" t="e">
        <f t="shared" ca="1" si="136"/>
        <v>#DIV/0!</v>
      </c>
      <c r="AU62" s="1846" t="e">
        <f t="shared" ca="1" si="136"/>
        <v>#DIV/0!</v>
      </c>
      <c r="AV62" s="1846" t="e">
        <f t="shared" ca="1" si="136"/>
        <v>#DIV/0!</v>
      </c>
      <c r="AW62" s="1846" t="e">
        <f t="shared" ca="1" si="136"/>
        <v>#DIV/0!</v>
      </c>
      <c r="AX62" s="1846" t="e">
        <f t="shared" ca="1" si="136"/>
        <v>#DIV/0!</v>
      </c>
      <c r="AY62" s="1846" t="e">
        <f t="shared" ca="1" si="136"/>
        <v>#DIV/0!</v>
      </c>
      <c r="AZ62" s="1846" t="e">
        <f t="shared" ca="1" si="136"/>
        <v>#DIV/0!</v>
      </c>
      <c r="BA62" s="1846" t="e">
        <f t="shared" ca="1" si="136"/>
        <v>#DIV/0!</v>
      </c>
      <c r="BB62" s="1846" t="e">
        <f t="shared" ca="1" si="136"/>
        <v>#DIV/0!</v>
      </c>
      <c r="BC62" s="1846" t="e">
        <f t="shared" ca="1" si="136"/>
        <v>#DIV/0!</v>
      </c>
      <c r="BD62" s="1846" t="e">
        <f t="shared" ca="1" si="136"/>
        <v>#DIV/0!</v>
      </c>
      <c r="BE62" s="1846" t="e">
        <f t="shared" ca="1" si="136"/>
        <v>#DIV/0!</v>
      </c>
      <c r="BF62" s="1846" t="e">
        <f t="shared" ca="1" si="136"/>
        <v>#DIV/0!</v>
      </c>
      <c r="BG62" s="1846" t="e">
        <f t="shared" ca="1" si="136"/>
        <v>#DIV/0!</v>
      </c>
      <c r="BH62" s="1846" t="e">
        <f t="shared" ca="1" si="136"/>
        <v>#DIV/0!</v>
      </c>
      <c r="BI62" s="1846" t="e">
        <f t="shared" ca="1" si="136"/>
        <v>#DIV/0!</v>
      </c>
      <c r="BJ62" s="1846" t="e">
        <f t="shared" ca="1" si="136"/>
        <v>#DIV/0!</v>
      </c>
      <c r="BK62" s="1846" t="e">
        <f t="shared" ca="1" si="136"/>
        <v>#DIV/0!</v>
      </c>
      <c r="BL62" s="1846" t="e">
        <f t="shared" ca="1" si="136"/>
        <v>#DIV/0!</v>
      </c>
      <c r="BM62" s="1846" t="e">
        <f t="shared" ca="1" si="136"/>
        <v>#DIV/0!</v>
      </c>
      <c r="BN62" s="1846" t="e">
        <f t="shared" ca="1" si="136"/>
        <v>#DIV/0!</v>
      </c>
      <c r="BO62" s="1846" t="e">
        <f t="shared" ca="1" si="136"/>
        <v>#DIV/0!</v>
      </c>
      <c r="BP62" s="1846" t="e">
        <f t="shared" ca="1" si="136"/>
        <v>#DIV/0!</v>
      </c>
      <c r="BQ62" s="1846" t="e">
        <f t="shared" ca="1" si="136"/>
        <v>#DIV/0!</v>
      </c>
      <c r="BR62" s="1846" t="e">
        <f t="shared" ca="1" si="136"/>
        <v>#DIV/0!</v>
      </c>
      <c r="BS62" s="1846" t="e">
        <f t="shared" ca="1" si="136"/>
        <v>#DIV/0!</v>
      </c>
      <c r="BT62" s="1846" t="e">
        <f t="shared" ref="BT62:CY62" ca="1" si="137">+BT47-SUM(BT58:BT60)</f>
        <v>#DIV/0!</v>
      </c>
      <c r="BU62" s="1846" t="e">
        <f t="shared" ca="1" si="137"/>
        <v>#DIV/0!</v>
      </c>
      <c r="BV62" s="1846" t="e">
        <f t="shared" ca="1" si="137"/>
        <v>#DIV/0!</v>
      </c>
      <c r="BW62" s="1846" t="e">
        <f t="shared" ca="1" si="137"/>
        <v>#DIV/0!</v>
      </c>
      <c r="BX62" s="1846" t="e">
        <f t="shared" ca="1" si="137"/>
        <v>#DIV/0!</v>
      </c>
      <c r="BY62" s="1846" t="e">
        <f t="shared" ca="1" si="137"/>
        <v>#DIV/0!</v>
      </c>
      <c r="BZ62" s="1846" t="e">
        <f t="shared" ca="1" si="137"/>
        <v>#DIV/0!</v>
      </c>
      <c r="CA62" s="1846" t="e">
        <f t="shared" ca="1" si="137"/>
        <v>#DIV/0!</v>
      </c>
      <c r="CB62" s="1846" t="e">
        <f t="shared" ca="1" si="137"/>
        <v>#DIV/0!</v>
      </c>
      <c r="CC62" s="1846" t="e">
        <f t="shared" ca="1" si="137"/>
        <v>#DIV/0!</v>
      </c>
      <c r="CD62" s="1846" t="e">
        <f t="shared" ca="1" si="137"/>
        <v>#DIV/0!</v>
      </c>
      <c r="CE62" s="1846" t="e">
        <f t="shared" ca="1" si="137"/>
        <v>#DIV/0!</v>
      </c>
      <c r="CF62" s="1846" t="e">
        <f t="shared" ca="1" si="137"/>
        <v>#DIV/0!</v>
      </c>
      <c r="CG62" s="1846" t="e">
        <f t="shared" ca="1" si="137"/>
        <v>#DIV/0!</v>
      </c>
      <c r="CH62" s="1846" t="e">
        <f t="shared" ca="1" si="137"/>
        <v>#DIV/0!</v>
      </c>
      <c r="CI62" s="1846" t="e">
        <f t="shared" ca="1" si="137"/>
        <v>#DIV/0!</v>
      </c>
      <c r="CJ62" s="1846" t="e">
        <f t="shared" ca="1" si="137"/>
        <v>#DIV/0!</v>
      </c>
      <c r="CK62" s="1846" t="e">
        <f t="shared" ca="1" si="137"/>
        <v>#DIV/0!</v>
      </c>
      <c r="CL62" s="1846" t="e">
        <f t="shared" ca="1" si="137"/>
        <v>#DIV/0!</v>
      </c>
      <c r="CM62" s="1846" t="e">
        <f t="shared" ca="1" si="137"/>
        <v>#DIV/0!</v>
      </c>
      <c r="CN62" s="1846" t="e">
        <f t="shared" ca="1" si="137"/>
        <v>#DIV/0!</v>
      </c>
      <c r="CO62" s="1846" t="e">
        <f t="shared" ca="1" si="137"/>
        <v>#DIV/0!</v>
      </c>
      <c r="CP62" s="1846" t="e">
        <f t="shared" ca="1" si="137"/>
        <v>#DIV/0!</v>
      </c>
      <c r="CQ62" s="1846" t="e">
        <f t="shared" ca="1" si="137"/>
        <v>#DIV/0!</v>
      </c>
      <c r="CR62" s="1846" t="e">
        <f t="shared" ca="1" si="137"/>
        <v>#DIV/0!</v>
      </c>
      <c r="CS62" s="1846" t="e">
        <f t="shared" ca="1" si="137"/>
        <v>#DIV/0!</v>
      </c>
      <c r="CT62" s="1846" t="e">
        <f t="shared" ca="1" si="137"/>
        <v>#DIV/0!</v>
      </c>
      <c r="CU62" s="1846" t="e">
        <f t="shared" ca="1" si="137"/>
        <v>#DIV/0!</v>
      </c>
      <c r="CV62" s="1846" t="e">
        <f t="shared" ca="1" si="137"/>
        <v>#DIV/0!</v>
      </c>
      <c r="CW62" s="1846" t="e">
        <f t="shared" ca="1" si="137"/>
        <v>#DIV/0!</v>
      </c>
      <c r="CX62" s="1846" t="e">
        <f t="shared" ca="1" si="137"/>
        <v>#DIV/0!</v>
      </c>
      <c r="CY62" s="1846" t="e">
        <f t="shared" ca="1" si="137"/>
        <v>#DIV/0!</v>
      </c>
      <c r="CZ62" s="1846" t="e">
        <f t="shared" ref="CZ62:EJ62" ca="1" si="138">+CZ47-SUM(CZ58:CZ60)</f>
        <v>#DIV/0!</v>
      </c>
      <c r="DA62" s="1846" t="e">
        <f t="shared" ca="1" si="138"/>
        <v>#DIV/0!</v>
      </c>
      <c r="DB62" s="1846" t="e">
        <f t="shared" ca="1" si="138"/>
        <v>#DIV/0!</v>
      </c>
      <c r="DC62" s="1846" t="e">
        <f t="shared" ca="1" si="138"/>
        <v>#DIV/0!</v>
      </c>
      <c r="DD62" s="1846" t="e">
        <f t="shared" ca="1" si="138"/>
        <v>#DIV/0!</v>
      </c>
      <c r="DE62" s="1846" t="e">
        <f t="shared" ca="1" si="138"/>
        <v>#DIV/0!</v>
      </c>
      <c r="DF62" s="1846" t="e">
        <f t="shared" ca="1" si="138"/>
        <v>#DIV/0!</v>
      </c>
      <c r="DG62" s="1846" t="e">
        <f t="shared" ca="1" si="138"/>
        <v>#DIV/0!</v>
      </c>
      <c r="DH62" s="1846" t="e">
        <f t="shared" ca="1" si="138"/>
        <v>#DIV/0!</v>
      </c>
      <c r="DI62" s="1846" t="e">
        <f t="shared" ca="1" si="138"/>
        <v>#DIV/0!</v>
      </c>
      <c r="DJ62" s="1846" t="e">
        <f t="shared" ca="1" si="138"/>
        <v>#DIV/0!</v>
      </c>
      <c r="DK62" s="1846" t="e">
        <f t="shared" ca="1" si="138"/>
        <v>#DIV/0!</v>
      </c>
      <c r="DL62" s="1846" t="e">
        <f t="shared" ca="1" si="138"/>
        <v>#DIV/0!</v>
      </c>
      <c r="DM62" s="1846" t="e">
        <f t="shared" ca="1" si="138"/>
        <v>#DIV/0!</v>
      </c>
      <c r="DN62" s="1846" t="e">
        <f t="shared" ca="1" si="138"/>
        <v>#DIV/0!</v>
      </c>
      <c r="DO62" s="1846" t="e">
        <f t="shared" ca="1" si="138"/>
        <v>#DIV/0!</v>
      </c>
      <c r="DP62" s="1846" t="e">
        <f t="shared" ca="1" si="138"/>
        <v>#DIV/0!</v>
      </c>
      <c r="DQ62" s="1846" t="e">
        <f t="shared" ca="1" si="138"/>
        <v>#DIV/0!</v>
      </c>
      <c r="DR62" s="1846" t="e">
        <f t="shared" ca="1" si="138"/>
        <v>#DIV/0!</v>
      </c>
      <c r="DS62" s="1846" t="e">
        <f t="shared" ca="1" si="138"/>
        <v>#DIV/0!</v>
      </c>
      <c r="DT62" s="1846" t="e">
        <f t="shared" ca="1" si="138"/>
        <v>#DIV/0!</v>
      </c>
      <c r="DU62" s="1846" t="e">
        <f t="shared" ca="1" si="138"/>
        <v>#DIV/0!</v>
      </c>
      <c r="DV62" s="1846" t="e">
        <f t="shared" ca="1" si="138"/>
        <v>#DIV/0!</v>
      </c>
      <c r="DW62" s="1846" t="e">
        <f t="shared" ca="1" si="138"/>
        <v>#DIV/0!</v>
      </c>
      <c r="DX62" s="1846" t="e">
        <f t="shared" ca="1" si="138"/>
        <v>#DIV/0!</v>
      </c>
      <c r="DY62" s="1846" t="e">
        <f t="shared" ca="1" si="138"/>
        <v>#DIV/0!</v>
      </c>
      <c r="DZ62" s="1846" t="e">
        <f t="shared" ca="1" si="138"/>
        <v>#DIV/0!</v>
      </c>
      <c r="EA62" s="1846" t="e">
        <f t="shared" ca="1" si="138"/>
        <v>#DIV/0!</v>
      </c>
      <c r="EB62" s="1846" t="e">
        <f t="shared" ca="1" si="138"/>
        <v>#DIV/0!</v>
      </c>
      <c r="EC62" s="1846" t="e">
        <f t="shared" ca="1" si="138"/>
        <v>#DIV/0!</v>
      </c>
      <c r="ED62" s="1846" t="e">
        <f t="shared" ca="1" si="138"/>
        <v>#DIV/0!</v>
      </c>
      <c r="EE62" s="1846" t="e">
        <f t="shared" ca="1" si="138"/>
        <v>#DIV/0!</v>
      </c>
      <c r="EF62" s="1846" t="e">
        <f t="shared" ca="1" si="138"/>
        <v>#DIV/0!</v>
      </c>
      <c r="EG62" s="1846" t="e">
        <f t="shared" ca="1" si="138"/>
        <v>#DIV/0!</v>
      </c>
      <c r="EH62" s="1846" t="e">
        <f t="shared" ca="1" si="138"/>
        <v>#DIV/0!</v>
      </c>
      <c r="EI62" s="1846" t="e">
        <f t="shared" ca="1" si="138"/>
        <v>#DIV/0!</v>
      </c>
      <c r="EJ62" s="1846" t="e">
        <f t="shared" ca="1" si="138"/>
        <v>#DIV/0!</v>
      </c>
    </row>
    <row r="63" spans="2:140">
      <c r="CZ63" s="1795"/>
    </row>
    <row r="64" spans="2:140">
      <c r="B64" s="453" t="s">
        <v>1380</v>
      </c>
      <c r="C64" s="453" t="s">
        <v>1387</v>
      </c>
      <c r="D64" s="454">
        <f>M8</f>
        <v>0.25</v>
      </c>
      <c r="E64" s="453"/>
      <c r="F64" s="455"/>
      <c r="G64" s="455"/>
      <c r="H64" s="455"/>
      <c r="I64" s="455"/>
      <c r="J64" s="455"/>
      <c r="K64" s="455"/>
      <c r="L64" s="455"/>
      <c r="M64" s="455"/>
      <c r="N64" s="455"/>
      <c r="O64" s="455"/>
      <c r="P64" s="455"/>
      <c r="Q64" s="455"/>
      <c r="R64" s="455"/>
      <c r="S64" s="455"/>
      <c r="T64" s="455"/>
      <c r="U64" s="455"/>
      <c r="V64" s="455"/>
      <c r="W64" s="455"/>
      <c r="X64" s="455"/>
      <c r="Y64" s="455"/>
      <c r="Z64" s="455"/>
      <c r="AA64" s="455"/>
      <c r="AB64" s="455"/>
      <c r="AC64" s="455"/>
      <c r="AD64" s="455"/>
      <c r="AE64" s="455"/>
      <c r="AF64" s="455"/>
      <c r="AG64" s="455"/>
      <c r="AH64" s="455"/>
      <c r="AI64" s="455"/>
      <c r="AJ64" s="455"/>
      <c r="AK64" s="455"/>
      <c r="AL64" s="455"/>
      <c r="AM64" s="455"/>
      <c r="AN64" s="455"/>
      <c r="AO64" s="455"/>
      <c r="AP64" s="455"/>
      <c r="AQ64" s="455"/>
      <c r="AR64" s="455"/>
      <c r="AS64" s="455"/>
      <c r="AT64" s="455"/>
      <c r="AU64" s="455"/>
      <c r="AV64" s="455"/>
      <c r="AW64" s="455"/>
      <c r="AX64" s="455"/>
      <c r="AY64" s="455"/>
      <c r="AZ64" s="455"/>
      <c r="BA64" s="455"/>
      <c r="BB64" s="455"/>
      <c r="BC64" s="455"/>
      <c r="BD64" s="455"/>
      <c r="BE64" s="455"/>
      <c r="BF64" s="455"/>
      <c r="BG64" s="455"/>
      <c r="BH64" s="455"/>
      <c r="BI64" s="455"/>
      <c r="BJ64" s="455"/>
      <c r="BK64" s="455"/>
      <c r="BL64" s="455"/>
      <c r="BM64" s="455"/>
      <c r="BN64" s="455"/>
      <c r="BO64" s="455"/>
      <c r="BP64" s="455"/>
      <c r="BQ64" s="455"/>
      <c r="BR64" s="455"/>
      <c r="BS64" s="455"/>
      <c r="BT64" s="455"/>
      <c r="BU64" s="455"/>
      <c r="BV64" s="455"/>
      <c r="BW64" s="455"/>
      <c r="BX64" s="455"/>
      <c r="BY64" s="455"/>
      <c r="BZ64" s="455"/>
      <c r="CA64" s="455"/>
      <c r="CB64" s="455"/>
      <c r="CC64" s="455"/>
      <c r="CD64" s="455"/>
      <c r="CE64" s="455"/>
      <c r="CF64" s="455"/>
      <c r="CG64" s="455"/>
      <c r="CH64" s="455"/>
      <c r="CI64" s="455"/>
      <c r="CJ64" s="455"/>
      <c r="CK64" s="455"/>
      <c r="CL64" s="455"/>
      <c r="CM64" s="455"/>
      <c r="CN64" s="455"/>
      <c r="CO64" s="455"/>
      <c r="CP64" s="455"/>
      <c r="CQ64" s="455"/>
      <c r="CR64" s="455"/>
      <c r="CS64" s="455"/>
      <c r="CT64" s="455"/>
      <c r="CU64" s="455"/>
      <c r="CV64" s="455"/>
      <c r="CW64" s="455"/>
      <c r="CX64" s="455"/>
      <c r="CY64" s="455"/>
      <c r="CZ64" s="455"/>
      <c r="DA64" s="455"/>
      <c r="DB64" s="455"/>
      <c r="DC64" s="455"/>
      <c r="DD64" s="455"/>
      <c r="DE64" s="455"/>
      <c r="DF64" s="455"/>
      <c r="DG64" s="455"/>
      <c r="DH64" s="455"/>
      <c r="DI64" s="455"/>
      <c r="DJ64" s="455"/>
      <c r="DK64" s="455"/>
      <c r="DL64" s="455"/>
      <c r="DM64" s="455"/>
      <c r="DN64" s="455"/>
      <c r="DO64" s="455"/>
      <c r="DP64" s="455"/>
      <c r="DQ64" s="455"/>
      <c r="DR64" s="455"/>
      <c r="DS64" s="455"/>
      <c r="DT64" s="455"/>
      <c r="DU64" s="455"/>
      <c r="DV64" s="455"/>
      <c r="DW64" s="455"/>
      <c r="DX64" s="455"/>
      <c r="DY64" s="455"/>
      <c r="DZ64" s="455"/>
      <c r="EA64" s="455"/>
      <c r="EB64" s="455"/>
      <c r="EC64" s="455"/>
      <c r="ED64" s="455"/>
      <c r="EE64" s="455"/>
      <c r="EF64" s="455"/>
      <c r="EG64" s="455"/>
      <c r="EH64" s="455"/>
      <c r="EI64" s="455"/>
      <c r="EJ64" s="455"/>
    </row>
    <row r="65" spans="2:140">
      <c r="B65" s="456" t="s">
        <v>1388</v>
      </c>
      <c r="C65" s="456"/>
      <c r="D65" s="457"/>
      <c r="E65" s="1847"/>
      <c r="F65" s="456"/>
      <c r="G65" s="456"/>
      <c r="H65" s="1848">
        <f t="shared" ref="H65:AM65" si="139">+G72</f>
        <v>0</v>
      </c>
      <c r="I65" s="1848" t="e">
        <f t="shared" ca="1" si="139"/>
        <v>#DIV/0!</v>
      </c>
      <c r="J65" s="1848" t="e">
        <f t="shared" ca="1" si="139"/>
        <v>#DIV/0!</v>
      </c>
      <c r="K65" s="1848" t="e">
        <f t="shared" ca="1" si="139"/>
        <v>#DIV/0!</v>
      </c>
      <c r="L65" s="1848" t="e">
        <f t="shared" ca="1" si="139"/>
        <v>#DIV/0!</v>
      </c>
      <c r="M65" s="1848" t="e">
        <f t="shared" ca="1" si="139"/>
        <v>#DIV/0!</v>
      </c>
      <c r="N65" s="1848" t="e">
        <f t="shared" ca="1" si="139"/>
        <v>#DIV/0!</v>
      </c>
      <c r="O65" s="1848" t="e">
        <f t="shared" ca="1" si="139"/>
        <v>#DIV/0!</v>
      </c>
      <c r="P65" s="1848" t="e">
        <f t="shared" ca="1" si="139"/>
        <v>#DIV/0!</v>
      </c>
      <c r="Q65" s="1848" t="e">
        <f t="shared" ca="1" si="139"/>
        <v>#DIV/0!</v>
      </c>
      <c r="R65" s="1848" t="e">
        <f t="shared" ca="1" si="139"/>
        <v>#DIV/0!</v>
      </c>
      <c r="S65" s="1848" t="e">
        <f t="shared" ca="1" si="139"/>
        <v>#DIV/0!</v>
      </c>
      <c r="T65" s="1848" t="e">
        <f t="shared" ca="1" si="139"/>
        <v>#DIV/0!</v>
      </c>
      <c r="U65" s="1848" t="e">
        <f t="shared" ca="1" si="139"/>
        <v>#DIV/0!</v>
      </c>
      <c r="V65" s="1848" t="e">
        <f t="shared" ca="1" si="139"/>
        <v>#DIV/0!</v>
      </c>
      <c r="W65" s="1848" t="e">
        <f t="shared" ca="1" si="139"/>
        <v>#DIV/0!</v>
      </c>
      <c r="X65" s="1848" t="e">
        <f t="shared" ca="1" si="139"/>
        <v>#DIV/0!</v>
      </c>
      <c r="Y65" s="1848" t="e">
        <f t="shared" ca="1" si="139"/>
        <v>#DIV/0!</v>
      </c>
      <c r="Z65" s="1848" t="e">
        <f t="shared" ca="1" si="139"/>
        <v>#DIV/0!</v>
      </c>
      <c r="AA65" s="1848" t="e">
        <f t="shared" ca="1" si="139"/>
        <v>#DIV/0!</v>
      </c>
      <c r="AB65" s="1848" t="e">
        <f t="shared" ca="1" si="139"/>
        <v>#DIV/0!</v>
      </c>
      <c r="AC65" s="1848" t="e">
        <f t="shared" ca="1" si="139"/>
        <v>#DIV/0!</v>
      </c>
      <c r="AD65" s="1848" t="e">
        <f t="shared" ca="1" si="139"/>
        <v>#DIV/0!</v>
      </c>
      <c r="AE65" s="1848" t="e">
        <f t="shared" ca="1" si="139"/>
        <v>#DIV/0!</v>
      </c>
      <c r="AF65" s="1848" t="e">
        <f t="shared" ca="1" si="139"/>
        <v>#DIV/0!</v>
      </c>
      <c r="AG65" s="1848" t="e">
        <f t="shared" ca="1" si="139"/>
        <v>#DIV/0!</v>
      </c>
      <c r="AH65" s="1848" t="e">
        <f t="shared" ca="1" si="139"/>
        <v>#DIV/0!</v>
      </c>
      <c r="AI65" s="1848" t="e">
        <f t="shared" ca="1" si="139"/>
        <v>#DIV/0!</v>
      </c>
      <c r="AJ65" s="1848" t="e">
        <f t="shared" ca="1" si="139"/>
        <v>#DIV/0!</v>
      </c>
      <c r="AK65" s="1848" t="e">
        <f t="shared" ca="1" si="139"/>
        <v>#DIV/0!</v>
      </c>
      <c r="AL65" s="1848" t="e">
        <f t="shared" ca="1" si="139"/>
        <v>#DIV/0!</v>
      </c>
      <c r="AM65" s="1848" t="e">
        <f t="shared" ca="1" si="139"/>
        <v>#DIV/0!</v>
      </c>
      <c r="AN65" s="1848" t="e">
        <f t="shared" ref="AN65:BS65" ca="1" si="140">+AM72</f>
        <v>#DIV/0!</v>
      </c>
      <c r="AO65" s="1848" t="e">
        <f t="shared" ca="1" si="140"/>
        <v>#DIV/0!</v>
      </c>
      <c r="AP65" s="1848" t="e">
        <f t="shared" ca="1" si="140"/>
        <v>#DIV/0!</v>
      </c>
      <c r="AQ65" s="1848" t="e">
        <f t="shared" ca="1" si="140"/>
        <v>#DIV/0!</v>
      </c>
      <c r="AR65" s="1848" t="e">
        <f t="shared" ca="1" si="140"/>
        <v>#DIV/0!</v>
      </c>
      <c r="AS65" s="1848" t="e">
        <f t="shared" ca="1" si="140"/>
        <v>#DIV/0!</v>
      </c>
      <c r="AT65" s="1848" t="e">
        <f t="shared" ca="1" si="140"/>
        <v>#DIV/0!</v>
      </c>
      <c r="AU65" s="1848" t="e">
        <f t="shared" ca="1" si="140"/>
        <v>#DIV/0!</v>
      </c>
      <c r="AV65" s="1848" t="e">
        <f t="shared" ca="1" si="140"/>
        <v>#DIV/0!</v>
      </c>
      <c r="AW65" s="1848" t="e">
        <f t="shared" ca="1" si="140"/>
        <v>#DIV/0!</v>
      </c>
      <c r="AX65" s="1848" t="e">
        <f t="shared" ca="1" si="140"/>
        <v>#DIV/0!</v>
      </c>
      <c r="AY65" s="1848" t="e">
        <f t="shared" ca="1" si="140"/>
        <v>#DIV/0!</v>
      </c>
      <c r="AZ65" s="1848" t="e">
        <f t="shared" ca="1" si="140"/>
        <v>#DIV/0!</v>
      </c>
      <c r="BA65" s="1848" t="e">
        <f t="shared" ca="1" si="140"/>
        <v>#DIV/0!</v>
      </c>
      <c r="BB65" s="1848" t="e">
        <f t="shared" ca="1" si="140"/>
        <v>#DIV/0!</v>
      </c>
      <c r="BC65" s="1848" t="e">
        <f t="shared" ca="1" si="140"/>
        <v>#DIV/0!</v>
      </c>
      <c r="BD65" s="1848" t="e">
        <f t="shared" ca="1" si="140"/>
        <v>#DIV/0!</v>
      </c>
      <c r="BE65" s="1848" t="e">
        <f t="shared" ca="1" si="140"/>
        <v>#DIV/0!</v>
      </c>
      <c r="BF65" s="1848" t="e">
        <f t="shared" ca="1" si="140"/>
        <v>#DIV/0!</v>
      </c>
      <c r="BG65" s="1848" t="e">
        <f t="shared" ca="1" si="140"/>
        <v>#DIV/0!</v>
      </c>
      <c r="BH65" s="1848" t="e">
        <f t="shared" ca="1" si="140"/>
        <v>#DIV/0!</v>
      </c>
      <c r="BI65" s="1848" t="e">
        <f t="shared" ca="1" si="140"/>
        <v>#DIV/0!</v>
      </c>
      <c r="BJ65" s="1848" t="e">
        <f t="shared" ca="1" si="140"/>
        <v>#DIV/0!</v>
      </c>
      <c r="BK65" s="1848" t="e">
        <f t="shared" ca="1" si="140"/>
        <v>#DIV/0!</v>
      </c>
      <c r="BL65" s="1848" t="e">
        <f t="shared" ca="1" si="140"/>
        <v>#DIV/0!</v>
      </c>
      <c r="BM65" s="1848" t="e">
        <f t="shared" ca="1" si="140"/>
        <v>#DIV/0!</v>
      </c>
      <c r="BN65" s="1848" t="e">
        <f t="shared" ca="1" si="140"/>
        <v>#DIV/0!</v>
      </c>
      <c r="BO65" s="1848" t="e">
        <f t="shared" ca="1" si="140"/>
        <v>#DIV/0!</v>
      </c>
      <c r="BP65" s="1848" t="e">
        <f t="shared" ca="1" si="140"/>
        <v>#DIV/0!</v>
      </c>
      <c r="BQ65" s="1848" t="e">
        <f t="shared" ca="1" si="140"/>
        <v>#DIV/0!</v>
      </c>
      <c r="BR65" s="1848" t="e">
        <f t="shared" ca="1" si="140"/>
        <v>#DIV/0!</v>
      </c>
      <c r="BS65" s="1848" t="e">
        <f t="shared" ca="1" si="140"/>
        <v>#DIV/0!</v>
      </c>
      <c r="BT65" s="1848" t="e">
        <f t="shared" ref="BT65:CY65" ca="1" si="141">+BS72</f>
        <v>#DIV/0!</v>
      </c>
      <c r="BU65" s="1848" t="e">
        <f t="shared" ca="1" si="141"/>
        <v>#DIV/0!</v>
      </c>
      <c r="BV65" s="1848" t="e">
        <f t="shared" ca="1" si="141"/>
        <v>#DIV/0!</v>
      </c>
      <c r="BW65" s="1848" t="e">
        <f t="shared" ca="1" si="141"/>
        <v>#DIV/0!</v>
      </c>
      <c r="BX65" s="1848" t="e">
        <f t="shared" ca="1" si="141"/>
        <v>#DIV/0!</v>
      </c>
      <c r="BY65" s="1848" t="e">
        <f t="shared" ca="1" si="141"/>
        <v>#DIV/0!</v>
      </c>
      <c r="BZ65" s="1848" t="e">
        <f t="shared" ca="1" si="141"/>
        <v>#DIV/0!</v>
      </c>
      <c r="CA65" s="1848" t="e">
        <f t="shared" ca="1" si="141"/>
        <v>#DIV/0!</v>
      </c>
      <c r="CB65" s="1848" t="e">
        <f t="shared" ca="1" si="141"/>
        <v>#DIV/0!</v>
      </c>
      <c r="CC65" s="1848" t="e">
        <f t="shared" ca="1" si="141"/>
        <v>#DIV/0!</v>
      </c>
      <c r="CD65" s="1848" t="e">
        <f t="shared" ca="1" si="141"/>
        <v>#DIV/0!</v>
      </c>
      <c r="CE65" s="1848" t="e">
        <f t="shared" ca="1" si="141"/>
        <v>#DIV/0!</v>
      </c>
      <c r="CF65" s="1848" t="e">
        <f t="shared" ca="1" si="141"/>
        <v>#DIV/0!</v>
      </c>
      <c r="CG65" s="1848" t="e">
        <f t="shared" ca="1" si="141"/>
        <v>#DIV/0!</v>
      </c>
      <c r="CH65" s="1848" t="e">
        <f t="shared" ca="1" si="141"/>
        <v>#DIV/0!</v>
      </c>
      <c r="CI65" s="1848" t="e">
        <f t="shared" ca="1" si="141"/>
        <v>#DIV/0!</v>
      </c>
      <c r="CJ65" s="1848" t="e">
        <f t="shared" ca="1" si="141"/>
        <v>#DIV/0!</v>
      </c>
      <c r="CK65" s="1848" t="e">
        <f t="shared" ca="1" si="141"/>
        <v>#DIV/0!</v>
      </c>
      <c r="CL65" s="1848" t="e">
        <f t="shared" ca="1" si="141"/>
        <v>#DIV/0!</v>
      </c>
      <c r="CM65" s="1848" t="e">
        <f t="shared" ca="1" si="141"/>
        <v>#DIV/0!</v>
      </c>
      <c r="CN65" s="1848" t="e">
        <f t="shared" ca="1" si="141"/>
        <v>#DIV/0!</v>
      </c>
      <c r="CO65" s="1848" t="e">
        <f t="shared" ca="1" si="141"/>
        <v>#DIV/0!</v>
      </c>
      <c r="CP65" s="1848" t="e">
        <f t="shared" ca="1" si="141"/>
        <v>#DIV/0!</v>
      </c>
      <c r="CQ65" s="1848" t="e">
        <f t="shared" ca="1" si="141"/>
        <v>#DIV/0!</v>
      </c>
      <c r="CR65" s="1848" t="e">
        <f t="shared" ca="1" si="141"/>
        <v>#DIV/0!</v>
      </c>
      <c r="CS65" s="1848" t="e">
        <f t="shared" ca="1" si="141"/>
        <v>#DIV/0!</v>
      </c>
      <c r="CT65" s="1848" t="e">
        <f t="shared" ca="1" si="141"/>
        <v>#DIV/0!</v>
      </c>
      <c r="CU65" s="1848" t="e">
        <f t="shared" ca="1" si="141"/>
        <v>#DIV/0!</v>
      </c>
      <c r="CV65" s="1848" t="e">
        <f t="shared" ca="1" si="141"/>
        <v>#DIV/0!</v>
      </c>
      <c r="CW65" s="1848" t="e">
        <f t="shared" ca="1" si="141"/>
        <v>#DIV/0!</v>
      </c>
      <c r="CX65" s="1848" t="e">
        <f t="shared" ca="1" si="141"/>
        <v>#DIV/0!</v>
      </c>
      <c r="CY65" s="1848" t="e">
        <f t="shared" ca="1" si="141"/>
        <v>#DIV/0!</v>
      </c>
      <c r="CZ65" s="1848" t="e">
        <f t="shared" ref="CZ65:EJ65" ca="1" si="142">+CY72</f>
        <v>#DIV/0!</v>
      </c>
      <c r="DA65" s="1848" t="e">
        <f t="shared" ca="1" si="142"/>
        <v>#DIV/0!</v>
      </c>
      <c r="DB65" s="1848" t="e">
        <f t="shared" ca="1" si="142"/>
        <v>#DIV/0!</v>
      </c>
      <c r="DC65" s="1848" t="e">
        <f t="shared" ca="1" si="142"/>
        <v>#DIV/0!</v>
      </c>
      <c r="DD65" s="1848" t="e">
        <f t="shared" ca="1" si="142"/>
        <v>#DIV/0!</v>
      </c>
      <c r="DE65" s="1848" t="e">
        <f t="shared" ca="1" si="142"/>
        <v>#DIV/0!</v>
      </c>
      <c r="DF65" s="1848" t="e">
        <f t="shared" ca="1" si="142"/>
        <v>#DIV/0!</v>
      </c>
      <c r="DG65" s="1848" t="e">
        <f t="shared" ca="1" si="142"/>
        <v>#DIV/0!</v>
      </c>
      <c r="DH65" s="1848" t="e">
        <f t="shared" ca="1" si="142"/>
        <v>#DIV/0!</v>
      </c>
      <c r="DI65" s="1848" t="e">
        <f t="shared" ca="1" si="142"/>
        <v>#DIV/0!</v>
      </c>
      <c r="DJ65" s="1848" t="e">
        <f t="shared" ca="1" si="142"/>
        <v>#DIV/0!</v>
      </c>
      <c r="DK65" s="1848" t="e">
        <f t="shared" ca="1" si="142"/>
        <v>#DIV/0!</v>
      </c>
      <c r="DL65" s="1848" t="e">
        <f t="shared" ca="1" si="142"/>
        <v>#DIV/0!</v>
      </c>
      <c r="DM65" s="1848" t="e">
        <f t="shared" ca="1" si="142"/>
        <v>#DIV/0!</v>
      </c>
      <c r="DN65" s="1848" t="e">
        <f t="shared" ca="1" si="142"/>
        <v>#DIV/0!</v>
      </c>
      <c r="DO65" s="1848" t="e">
        <f t="shared" ca="1" si="142"/>
        <v>#DIV/0!</v>
      </c>
      <c r="DP65" s="1848" t="e">
        <f t="shared" ca="1" si="142"/>
        <v>#DIV/0!</v>
      </c>
      <c r="DQ65" s="1848" t="e">
        <f t="shared" ca="1" si="142"/>
        <v>#DIV/0!</v>
      </c>
      <c r="DR65" s="1848" t="e">
        <f t="shared" ca="1" si="142"/>
        <v>#DIV/0!</v>
      </c>
      <c r="DS65" s="1848" t="e">
        <f t="shared" ca="1" si="142"/>
        <v>#DIV/0!</v>
      </c>
      <c r="DT65" s="1848" t="e">
        <f t="shared" ca="1" si="142"/>
        <v>#DIV/0!</v>
      </c>
      <c r="DU65" s="1848" t="e">
        <f t="shared" ca="1" si="142"/>
        <v>#DIV/0!</v>
      </c>
      <c r="DV65" s="1848" t="e">
        <f t="shared" ca="1" si="142"/>
        <v>#DIV/0!</v>
      </c>
      <c r="DW65" s="1848" t="e">
        <f t="shared" ca="1" si="142"/>
        <v>#DIV/0!</v>
      </c>
      <c r="DX65" s="1848" t="e">
        <f t="shared" ca="1" si="142"/>
        <v>#DIV/0!</v>
      </c>
      <c r="DY65" s="1848" t="e">
        <f t="shared" ca="1" si="142"/>
        <v>#DIV/0!</v>
      </c>
      <c r="DZ65" s="1848" t="e">
        <f t="shared" ca="1" si="142"/>
        <v>#DIV/0!</v>
      </c>
      <c r="EA65" s="1848" t="e">
        <f t="shared" ca="1" si="142"/>
        <v>#DIV/0!</v>
      </c>
      <c r="EB65" s="1848" t="e">
        <f t="shared" ca="1" si="142"/>
        <v>#DIV/0!</v>
      </c>
      <c r="EC65" s="1848" t="e">
        <f t="shared" ca="1" si="142"/>
        <v>#DIV/0!</v>
      </c>
      <c r="ED65" s="1848" t="e">
        <f t="shared" ca="1" si="142"/>
        <v>#DIV/0!</v>
      </c>
      <c r="EE65" s="1848" t="e">
        <f t="shared" ca="1" si="142"/>
        <v>#DIV/0!</v>
      </c>
      <c r="EF65" s="1848" t="e">
        <f t="shared" ca="1" si="142"/>
        <v>#DIV/0!</v>
      </c>
      <c r="EG65" s="1848" t="e">
        <f t="shared" ca="1" si="142"/>
        <v>#DIV/0!</v>
      </c>
      <c r="EH65" s="1848" t="e">
        <f t="shared" ca="1" si="142"/>
        <v>#DIV/0!</v>
      </c>
      <c r="EI65" s="1848" t="e">
        <f t="shared" ca="1" si="142"/>
        <v>#DIV/0!</v>
      </c>
      <c r="EJ65" s="1848" t="e">
        <f t="shared" ca="1" si="142"/>
        <v>#DIV/0!</v>
      </c>
    </row>
    <row r="66" spans="2:140">
      <c r="B66" s="418" t="s">
        <v>1389</v>
      </c>
      <c r="E66" s="1841" t="e">
        <f t="shared" ref="E66:E71" ca="1" si="143">SUM(H66:EJ66)</f>
        <v>#DIV/0!</v>
      </c>
      <c r="H66" s="1795" t="e">
        <f t="shared" ref="H66:AM66" ca="1" si="144">H24</f>
        <v>#DIV/0!</v>
      </c>
      <c r="I66" s="1795" t="e">
        <f t="shared" ca="1" si="144"/>
        <v>#DIV/0!</v>
      </c>
      <c r="J66" s="1795" t="e">
        <f t="shared" ca="1" si="144"/>
        <v>#DIV/0!</v>
      </c>
      <c r="K66" s="1795" t="e">
        <f t="shared" ca="1" si="144"/>
        <v>#DIV/0!</v>
      </c>
      <c r="L66" s="1795" t="e">
        <f t="shared" ca="1" si="144"/>
        <v>#DIV/0!</v>
      </c>
      <c r="M66" s="1795" t="e">
        <f t="shared" ca="1" si="144"/>
        <v>#DIV/0!</v>
      </c>
      <c r="N66" s="1795" t="e">
        <f t="shared" ca="1" si="144"/>
        <v>#DIV/0!</v>
      </c>
      <c r="O66" s="1795" t="e">
        <f t="shared" ca="1" si="144"/>
        <v>#DIV/0!</v>
      </c>
      <c r="P66" s="1795" t="e">
        <f t="shared" ca="1" si="144"/>
        <v>#DIV/0!</v>
      </c>
      <c r="Q66" s="1795" t="e">
        <f t="shared" ca="1" si="144"/>
        <v>#DIV/0!</v>
      </c>
      <c r="R66" s="1795" t="e">
        <f t="shared" ca="1" si="144"/>
        <v>#DIV/0!</v>
      </c>
      <c r="S66" s="1795" t="e">
        <f t="shared" ca="1" si="144"/>
        <v>#DIV/0!</v>
      </c>
      <c r="T66" s="1795" t="e">
        <f t="shared" ca="1" si="144"/>
        <v>#DIV/0!</v>
      </c>
      <c r="U66" s="1795" t="e">
        <f t="shared" ca="1" si="144"/>
        <v>#DIV/0!</v>
      </c>
      <c r="V66" s="1795" t="e">
        <f t="shared" ca="1" si="144"/>
        <v>#DIV/0!</v>
      </c>
      <c r="W66" s="1795" t="e">
        <f t="shared" ca="1" si="144"/>
        <v>#DIV/0!</v>
      </c>
      <c r="X66" s="1795" t="e">
        <f t="shared" ca="1" si="144"/>
        <v>#DIV/0!</v>
      </c>
      <c r="Y66" s="1795" t="e">
        <f t="shared" ca="1" si="144"/>
        <v>#DIV/0!</v>
      </c>
      <c r="Z66" s="1795" t="e">
        <f t="shared" ca="1" si="144"/>
        <v>#DIV/0!</v>
      </c>
      <c r="AA66" s="1795" t="e">
        <f t="shared" ca="1" si="144"/>
        <v>#DIV/0!</v>
      </c>
      <c r="AB66" s="1795" t="e">
        <f t="shared" ca="1" si="144"/>
        <v>#DIV/0!</v>
      </c>
      <c r="AC66" s="1795" t="e">
        <f t="shared" ca="1" si="144"/>
        <v>#DIV/0!</v>
      </c>
      <c r="AD66" s="1795" t="e">
        <f t="shared" ca="1" si="144"/>
        <v>#DIV/0!</v>
      </c>
      <c r="AE66" s="1795" t="e">
        <f t="shared" ca="1" si="144"/>
        <v>#DIV/0!</v>
      </c>
      <c r="AF66" s="1795" t="e">
        <f t="shared" ca="1" si="144"/>
        <v>#DIV/0!</v>
      </c>
      <c r="AG66" s="1795" t="e">
        <f t="shared" ca="1" si="144"/>
        <v>#DIV/0!</v>
      </c>
      <c r="AH66" s="1795" t="e">
        <f t="shared" ca="1" si="144"/>
        <v>#DIV/0!</v>
      </c>
      <c r="AI66" s="1795" t="e">
        <f t="shared" ca="1" si="144"/>
        <v>#DIV/0!</v>
      </c>
      <c r="AJ66" s="1795" t="e">
        <f t="shared" ca="1" si="144"/>
        <v>#DIV/0!</v>
      </c>
      <c r="AK66" s="1795" t="e">
        <f t="shared" ca="1" si="144"/>
        <v>#DIV/0!</v>
      </c>
      <c r="AL66" s="1795" t="e">
        <f t="shared" ca="1" si="144"/>
        <v>#DIV/0!</v>
      </c>
      <c r="AM66" s="1795" t="e">
        <f t="shared" ca="1" si="144"/>
        <v>#DIV/0!</v>
      </c>
      <c r="AN66" s="1795" t="e">
        <f t="shared" ref="AN66:BS66" ca="1" si="145">AN24</f>
        <v>#DIV/0!</v>
      </c>
      <c r="AO66" s="1795" t="e">
        <f t="shared" ca="1" si="145"/>
        <v>#DIV/0!</v>
      </c>
      <c r="AP66" s="1795" t="e">
        <f t="shared" ca="1" si="145"/>
        <v>#DIV/0!</v>
      </c>
      <c r="AQ66" s="1795" t="e">
        <f t="shared" ca="1" si="145"/>
        <v>#DIV/0!</v>
      </c>
      <c r="AR66" s="1795" t="e">
        <f t="shared" ca="1" si="145"/>
        <v>#DIV/0!</v>
      </c>
      <c r="AS66" s="1795" t="e">
        <f t="shared" ca="1" si="145"/>
        <v>#DIV/0!</v>
      </c>
      <c r="AT66" s="1795" t="e">
        <f t="shared" ca="1" si="145"/>
        <v>#DIV/0!</v>
      </c>
      <c r="AU66" s="1795" t="e">
        <f t="shared" ca="1" si="145"/>
        <v>#DIV/0!</v>
      </c>
      <c r="AV66" s="1795" t="e">
        <f t="shared" ca="1" si="145"/>
        <v>#DIV/0!</v>
      </c>
      <c r="AW66" s="1795" t="e">
        <f t="shared" ca="1" si="145"/>
        <v>#DIV/0!</v>
      </c>
      <c r="AX66" s="1795" t="e">
        <f t="shared" ca="1" si="145"/>
        <v>#DIV/0!</v>
      </c>
      <c r="AY66" s="1795" t="e">
        <f t="shared" ca="1" si="145"/>
        <v>#DIV/0!</v>
      </c>
      <c r="AZ66" s="1795" t="e">
        <f t="shared" ca="1" si="145"/>
        <v>#DIV/0!</v>
      </c>
      <c r="BA66" s="1795" t="e">
        <f t="shared" ca="1" si="145"/>
        <v>#DIV/0!</v>
      </c>
      <c r="BB66" s="1795" t="e">
        <f t="shared" ca="1" si="145"/>
        <v>#DIV/0!</v>
      </c>
      <c r="BC66" s="1795" t="e">
        <f t="shared" ca="1" si="145"/>
        <v>#DIV/0!</v>
      </c>
      <c r="BD66" s="1795" t="e">
        <f t="shared" ca="1" si="145"/>
        <v>#DIV/0!</v>
      </c>
      <c r="BE66" s="1795">
        <f t="shared" ca="1" si="145"/>
        <v>0</v>
      </c>
      <c r="BF66" s="1795">
        <f t="shared" ca="1" si="145"/>
        <v>0</v>
      </c>
      <c r="BG66" s="1795">
        <f t="shared" ca="1" si="145"/>
        <v>0</v>
      </c>
      <c r="BH66" s="1795">
        <f t="shared" ca="1" si="145"/>
        <v>0</v>
      </c>
      <c r="BI66" s="1795">
        <f t="shared" ca="1" si="145"/>
        <v>0</v>
      </c>
      <c r="BJ66" s="1795">
        <f t="shared" ca="1" si="145"/>
        <v>0</v>
      </c>
      <c r="BK66" s="1795">
        <f t="shared" ca="1" si="145"/>
        <v>0</v>
      </c>
      <c r="BL66" s="1795">
        <f t="shared" ca="1" si="145"/>
        <v>0</v>
      </c>
      <c r="BM66" s="1795">
        <f t="shared" ca="1" si="145"/>
        <v>0</v>
      </c>
      <c r="BN66" s="1795">
        <f t="shared" ca="1" si="145"/>
        <v>0</v>
      </c>
      <c r="BO66" s="1795">
        <f t="shared" ca="1" si="145"/>
        <v>0</v>
      </c>
      <c r="BP66" s="1795">
        <f t="shared" ca="1" si="145"/>
        <v>0</v>
      </c>
      <c r="BQ66" s="1795">
        <f t="shared" ca="1" si="145"/>
        <v>0</v>
      </c>
      <c r="BR66" s="1795">
        <f t="shared" ca="1" si="145"/>
        <v>0</v>
      </c>
      <c r="BS66" s="1795">
        <f t="shared" ca="1" si="145"/>
        <v>0</v>
      </c>
      <c r="BT66" s="1795">
        <f t="shared" ref="BT66:CY66" ca="1" si="146">BT24</f>
        <v>0</v>
      </c>
      <c r="BU66" s="1795">
        <f t="shared" ca="1" si="146"/>
        <v>0</v>
      </c>
      <c r="BV66" s="1795">
        <f t="shared" ca="1" si="146"/>
        <v>0</v>
      </c>
      <c r="BW66" s="1795">
        <f t="shared" ca="1" si="146"/>
        <v>0</v>
      </c>
      <c r="BX66" s="1795">
        <f t="shared" ca="1" si="146"/>
        <v>0</v>
      </c>
      <c r="BY66" s="1795">
        <f t="shared" ca="1" si="146"/>
        <v>0</v>
      </c>
      <c r="BZ66" s="1795">
        <f t="shared" ca="1" si="146"/>
        <v>0</v>
      </c>
      <c r="CA66" s="1795">
        <f t="shared" ca="1" si="146"/>
        <v>0</v>
      </c>
      <c r="CB66" s="1795">
        <f t="shared" ca="1" si="146"/>
        <v>0</v>
      </c>
      <c r="CC66" s="1795">
        <f t="shared" ca="1" si="146"/>
        <v>0</v>
      </c>
      <c r="CD66" s="1795">
        <f t="shared" ca="1" si="146"/>
        <v>0</v>
      </c>
      <c r="CE66" s="1795">
        <f t="shared" ca="1" si="146"/>
        <v>0</v>
      </c>
      <c r="CF66" s="1795">
        <f t="shared" ca="1" si="146"/>
        <v>0</v>
      </c>
      <c r="CG66" s="1795">
        <f t="shared" ca="1" si="146"/>
        <v>0</v>
      </c>
      <c r="CH66" s="1795">
        <f t="shared" ca="1" si="146"/>
        <v>0</v>
      </c>
      <c r="CI66" s="1795">
        <f t="shared" ca="1" si="146"/>
        <v>0</v>
      </c>
      <c r="CJ66" s="1795">
        <f t="shared" ca="1" si="146"/>
        <v>0</v>
      </c>
      <c r="CK66" s="1795">
        <f t="shared" ca="1" si="146"/>
        <v>0</v>
      </c>
      <c r="CL66" s="1795">
        <f t="shared" ca="1" si="146"/>
        <v>0</v>
      </c>
      <c r="CM66" s="1795">
        <f t="shared" ca="1" si="146"/>
        <v>0</v>
      </c>
      <c r="CN66" s="1795">
        <f t="shared" ca="1" si="146"/>
        <v>0</v>
      </c>
      <c r="CO66" s="1795">
        <f t="shared" ca="1" si="146"/>
        <v>0</v>
      </c>
      <c r="CP66" s="1795">
        <f t="shared" ca="1" si="146"/>
        <v>0</v>
      </c>
      <c r="CQ66" s="1795">
        <f t="shared" ca="1" si="146"/>
        <v>0</v>
      </c>
      <c r="CR66" s="1795">
        <f t="shared" ca="1" si="146"/>
        <v>0</v>
      </c>
      <c r="CS66" s="1795">
        <f t="shared" ca="1" si="146"/>
        <v>0</v>
      </c>
      <c r="CT66" s="1795">
        <f t="shared" ca="1" si="146"/>
        <v>0</v>
      </c>
      <c r="CU66" s="1795">
        <f t="shared" ca="1" si="146"/>
        <v>0</v>
      </c>
      <c r="CV66" s="1795">
        <f t="shared" ca="1" si="146"/>
        <v>0</v>
      </c>
      <c r="CW66" s="1795">
        <f t="shared" ca="1" si="146"/>
        <v>0</v>
      </c>
      <c r="CX66" s="1795">
        <f t="shared" ca="1" si="146"/>
        <v>0</v>
      </c>
      <c r="CY66" s="1795">
        <f t="shared" ca="1" si="146"/>
        <v>0</v>
      </c>
      <c r="CZ66" s="1795">
        <f t="shared" ref="CZ66:EJ66" ca="1" si="147">CZ24</f>
        <v>0</v>
      </c>
      <c r="DA66" s="1795">
        <f t="shared" ca="1" si="147"/>
        <v>0</v>
      </c>
      <c r="DB66" s="1795">
        <f t="shared" ca="1" si="147"/>
        <v>0</v>
      </c>
      <c r="DC66" s="1795">
        <f t="shared" ca="1" si="147"/>
        <v>0</v>
      </c>
      <c r="DD66" s="1795">
        <f t="shared" ca="1" si="147"/>
        <v>0</v>
      </c>
      <c r="DE66" s="1795">
        <f t="shared" ca="1" si="147"/>
        <v>0</v>
      </c>
      <c r="DF66" s="1795">
        <f t="shared" ca="1" si="147"/>
        <v>0</v>
      </c>
      <c r="DG66" s="1795">
        <f t="shared" ca="1" si="147"/>
        <v>0</v>
      </c>
      <c r="DH66" s="1795">
        <f t="shared" ca="1" si="147"/>
        <v>0</v>
      </c>
      <c r="DI66" s="1795">
        <f t="shared" ca="1" si="147"/>
        <v>0</v>
      </c>
      <c r="DJ66" s="1795">
        <f t="shared" ca="1" si="147"/>
        <v>0</v>
      </c>
      <c r="DK66" s="1795">
        <f t="shared" ca="1" si="147"/>
        <v>0</v>
      </c>
      <c r="DL66" s="1795">
        <f t="shared" ca="1" si="147"/>
        <v>0</v>
      </c>
      <c r="DM66" s="1795">
        <f t="shared" ca="1" si="147"/>
        <v>0</v>
      </c>
      <c r="DN66" s="1795">
        <f t="shared" ca="1" si="147"/>
        <v>0</v>
      </c>
      <c r="DO66" s="1795">
        <f t="shared" ca="1" si="147"/>
        <v>0</v>
      </c>
      <c r="DP66" s="1795">
        <f t="shared" ca="1" si="147"/>
        <v>0</v>
      </c>
      <c r="DQ66" s="1795">
        <f t="shared" ca="1" si="147"/>
        <v>0</v>
      </c>
      <c r="DR66" s="1795">
        <f t="shared" ca="1" si="147"/>
        <v>0</v>
      </c>
      <c r="DS66" s="1795">
        <f t="shared" ca="1" si="147"/>
        <v>0</v>
      </c>
      <c r="DT66" s="1795">
        <f t="shared" ca="1" si="147"/>
        <v>0</v>
      </c>
      <c r="DU66" s="1795">
        <f t="shared" ca="1" si="147"/>
        <v>0</v>
      </c>
      <c r="DV66" s="1795">
        <f t="shared" ca="1" si="147"/>
        <v>0</v>
      </c>
      <c r="DW66" s="1795">
        <f t="shared" ca="1" si="147"/>
        <v>0</v>
      </c>
      <c r="DX66" s="1795">
        <f t="shared" ca="1" si="147"/>
        <v>0</v>
      </c>
      <c r="DY66" s="1795">
        <f t="shared" ca="1" si="147"/>
        <v>0</v>
      </c>
      <c r="DZ66" s="1795">
        <f t="shared" ca="1" si="147"/>
        <v>0</v>
      </c>
      <c r="EA66" s="1795">
        <f t="shared" ca="1" si="147"/>
        <v>0</v>
      </c>
      <c r="EB66" s="1795">
        <f t="shared" ca="1" si="147"/>
        <v>0</v>
      </c>
      <c r="EC66" s="1795">
        <f t="shared" ca="1" si="147"/>
        <v>0</v>
      </c>
      <c r="ED66" s="1795">
        <f t="shared" ca="1" si="147"/>
        <v>0</v>
      </c>
      <c r="EE66" s="1795">
        <f t="shared" ca="1" si="147"/>
        <v>0</v>
      </c>
      <c r="EF66" s="1795">
        <f t="shared" ca="1" si="147"/>
        <v>0</v>
      </c>
      <c r="EG66" s="1795">
        <f t="shared" ca="1" si="147"/>
        <v>0</v>
      </c>
      <c r="EH66" s="1795">
        <f t="shared" ca="1" si="147"/>
        <v>0</v>
      </c>
      <c r="EI66" s="1795">
        <f t="shared" ca="1" si="147"/>
        <v>0</v>
      </c>
      <c r="EJ66" s="1795">
        <f t="shared" ca="1" si="147"/>
        <v>0</v>
      </c>
    </row>
    <row r="67" spans="2:140">
      <c r="B67" s="418" t="s">
        <v>1390</v>
      </c>
      <c r="E67" s="1841" t="e">
        <f t="shared" ca="1" si="143"/>
        <v>#DIV/0!</v>
      </c>
      <c r="H67" s="1795">
        <f t="shared" ref="H67:AM67" si="148">+H$65*((1+$D$64)^(1/12)-1)</f>
        <v>0</v>
      </c>
      <c r="I67" s="1795" t="e">
        <f t="shared" ca="1" si="148"/>
        <v>#DIV/0!</v>
      </c>
      <c r="J67" s="1795" t="e">
        <f t="shared" ca="1" si="148"/>
        <v>#DIV/0!</v>
      </c>
      <c r="K67" s="1795" t="e">
        <f t="shared" ca="1" si="148"/>
        <v>#DIV/0!</v>
      </c>
      <c r="L67" s="1795" t="e">
        <f t="shared" ca="1" si="148"/>
        <v>#DIV/0!</v>
      </c>
      <c r="M67" s="1795" t="e">
        <f t="shared" ca="1" si="148"/>
        <v>#DIV/0!</v>
      </c>
      <c r="N67" s="1795" t="e">
        <f t="shared" ca="1" si="148"/>
        <v>#DIV/0!</v>
      </c>
      <c r="O67" s="1795" t="e">
        <f t="shared" ca="1" si="148"/>
        <v>#DIV/0!</v>
      </c>
      <c r="P67" s="1795" t="e">
        <f t="shared" ca="1" si="148"/>
        <v>#DIV/0!</v>
      </c>
      <c r="Q67" s="1795" t="e">
        <f t="shared" ca="1" si="148"/>
        <v>#DIV/0!</v>
      </c>
      <c r="R67" s="1795" t="e">
        <f t="shared" ca="1" si="148"/>
        <v>#DIV/0!</v>
      </c>
      <c r="S67" s="1795" t="e">
        <f t="shared" ca="1" si="148"/>
        <v>#DIV/0!</v>
      </c>
      <c r="T67" s="1795" t="e">
        <f t="shared" ca="1" si="148"/>
        <v>#DIV/0!</v>
      </c>
      <c r="U67" s="1795" t="e">
        <f t="shared" ca="1" si="148"/>
        <v>#DIV/0!</v>
      </c>
      <c r="V67" s="1795" t="e">
        <f t="shared" ca="1" si="148"/>
        <v>#DIV/0!</v>
      </c>
      <c r="W67" s="1795" t="e">
        <f t="shared" ca="1" si="148"/>
        <v>#DIV/0!</v>
      </c>
      <c r="X67" s="1795" t="e">
        <f t="shared" ca="1" si="148"/>
        <v>#DIV/0!</v>
      </c>
      <c r="Y67" s="1795" t="e">
        <f t="shared" ca="1" si="148"/>
        <v>#DIV/0!</v>
      </c>
      <c r="Z67" s="1795" t="e">
        <f t="shared" ca="1" si="148"/>
        <v>#DIV/0!</v>
      </c>
      <c r="AA67" s="1795" t="e">
        <f t="shared" ca="1" si="148"/>
        <v>#DIV/0!</v>
      </c>
      <c r="AB67" s="1795" t="e">
        <f t="shared" ca="1" si="148"/>
        <v>#DIV/0!</v>
      </c>
      <c r="AC67" s="1795" t="e">
        <f t="shared" ca="1" si="148"/>
        <v>#DIV/0!</v>
      </c>
      <c r="AD67" s="1795" t="e">
        <f t="shared" ca="1" si="148"/>
        <v>#DIV/0!</v>
      </c>
      <c r="AE67" s="1795" t="e">
        <f t="shared" ca="1" si="148"/>
        <v>#DIV/0!</v>
      </c>
      <c r="AF67" s="1795" t="e">
        <f t="shared" ca="1" si="148"/>
        <v>#DIV/0!</v>
      </c>
      <c r="AG67" s="1795" t="e">
        <f t="shared" ca="1" si="148"/>
        <v>#DIV/0!</v>
      </c>
      <c r="AH67" s="1795" t="e">
        <f t="shared" ca="1" si="148"/>
        <v>#DIV/0!</v>
      </c>
      <c r="AI67" s="1795" t="e">
        <f t="shared" ca="1" si="148"/>
        <v>#DIV/0!</v>
      </c>
      <c r="AJ67" s="1795" t="e">
        <f t="shared" ca="1" si="148"/>
        <v>#DIV/0!</v>
      </c>
      <c r="AK67" s="1795" t="e">
        <f t="shared" ca="1" si="148"/>
        <v>#DIV/0!</v>
      </c>
      <c r="AL67" s="1795" t="e">
        <f t="shared" ca="1" si="148"/>
        <v>#DIV/0!</v>
      </c>
      <c r="AM67" s="1795" t="e">
        <f t="shared" ca="1" si="148"/>
        <v>#DIV/0!</v>
      </c>
      <c r="AN67" s="1795" t="e">
        <f t="shared" ref="AN67:BS67" ca="1" si="149">+AN$65*((1+$D$64)^(1/12)-1)</f>
        <v>#DIV/0!</v>
      </c>
      <c r="AO67" s="1795" t="e">
        <f t="shared" ca="1" si="149"/>
        <v>#DIV/0!</v>
      </c>
      <c r="AP67" s="1795" t="e">
        <f t="shared" ca="1" si="149"/>
        <v>#DIV/0!</v>
      </c>
      <c r="AQ67" s="1795" t="e">
        <f t="shared" ca="1" si="149"/>
        <v>#DIV/0!</v>
      </c>
      <c r="AR67" s="1795" t="e">
        <f t="shared" ca="1" si="149"/>
        <v>#DIV/0!</v>
      </c>
      <c r="AS67" s="1795" t="e">
        <f t="shared" ca="1" si="149"/>
        <v>#DIV/0!</v>
      </c>
      <c r="AT67" s="1795" t="e">
        <f t="shared" ca="1" si="149"/>
        <v>#DIV/0!</v>
      </c>
      <c r="AU67" s="1795" t="e">
        <f t="shared" ca="1" si="149"/>
        <v>#DIV/0!</v>
      </c>
      <c r="AV67" s="1795" t="e">
        <f t="shared" ca="1" si="149"/>
        <v>#DIV/0!</v>
      </c>
      <c r="AW67" s="1795" t="e">
        <f t="shared" ca="1" si="149"/>
        <v>#DIV/0!</v>
      </c>
      <c r="AX67" s="1795" t="e">
        <f t="shared" ca="1" si="149"/>
        <v>#DIV/0!</v>
      </c>
      <c r="AY67" s="1795" t="e">
        <f t="shared" ca="1" si="149"/>
        <v>#DIV/0!</v>
      </c>
      <c r="AZ67" s="1795" t="e">
        <f t="shared" ca="1" si="149"/>
        <v>#DIV/0!</v>
      </c>
      <c r="BA67" s="1795" t="e">
        <f t="shared" ca="1" si="149"/>
        <v>#DIV/0!</v>
      </c>
      <c r="BB67" s="1795" t="e">
        <f t="shared" ca="1" si="149"/>
        <v>#DIV/0!</v>
      </c>
      <c r="BC67" s="1795" t="e">
        <f t="shared" ca="1" si="149"/>
        <v>#DIV/0!</v>
      </c>
      <c r="BD67" s="1795" t="e">
        <f t="shared" ca="1" si="149"/>
        <v>#DIV/0!</v>
      </c>
      <c r="BE67" s="1795" t="e">
        <f t="shared" ca="1" si="149"/>
        <v>#DIV/0!</v>
      </c>
      <c r="BF67" s="1795" t="e">
        <f t="shared" ca="1" si="149"/>
        <v>#DIV/0!</v>
      </c>
      <c r="BG67" s="1795" t="e">
        <f t="shared" ca="1" si="149"/>
        <v>#DIV/0!</v>
      </c>
      <c r="BH67" s="1795" t="e">
        <f t="shared" ca="1" si="149"/>
        <v>#DIV/0!</v>
      </c>
      <c r="BI67" s="1795" t="e">
        <f t="shared" ca="1" si="149"/>
        <v>#DIV/0!</v>
      </c>
      <c r="BJ67" s="1795" t="e">
        <f t="shared" ca="1" si="149"/>
        <v>#DIV/0!</v>
      </c>
      <c r="BK67" s="1795" t="e">
        <f t="shared" ca="1" si="149"/>
        <v>#DIV/0!</v>
      </c>
      <c r="BL67" s="1795" t="e">
        <f t="shared" ca="1" si="149"/>
        <v>#DIV/0!</v>
      </c>
      <c r="BM67" s="1795" t="e">
        <f t="shared" ca="1" si="149"/>
        <v>#DIV/0!</v>
      </c>
      <c r="BN67" s="1795" t="e">
        <f t="shared" ca="1" si="149"/>
        <v>#DIV/0!</v>
      </c>
      <c r="BO67" s="1795" t="e">
        <f t="shared" ca="1" si="149"/>
        <v>#DIV/0!</v>
      </c>
      <c r="BP67" s="1795" t="e">
        <f t="shared" ca="1" si="149"/>
        <v>#DIV/0!</v>
      </c>
      <c r="BQ67" s="1795" t="e">
        <f t="shared" ca="1" si="149"/>
        <v>#DIV/0!</v>
      </c>
      <c r="BR67" s="1795" t="e">
        <f t="shared" ca="1" si="149"/>
        <v>#DIV/0!</v>
      </c>
      <c r="BS67" s="1795" t="e">
        <f t="shared" ca="1" si="149"/>
        <v>#DIV/0!</v>
      </c>
      <c r="BT67" s="1795" t="e">
        <f t="shared" ref="BT67:CY67" ca="1" si="150">+BT$65*((1+$D$64)^(1/12)-1)</f>
        <v>#DIV/0!</v>
      </c>
      <c r="BU67" s="1795" t="e">
        <f t="shared" ca="1" si="150"/>
        <v>#DIV/0!</v>
      </c>
      <c r="BV67" s="1795" t="e">
        <f t="shared" ca="1" si="150"/>
        <v>#DIV/0!</v>
      </c>
      <c r="BW67" s="1795" t="e">
        <f t="shared" ca="1" si="150"/>
        <v>#DIV/0!</v>
      </c>
      <c r="BX67" s="1795" t="e">
        <f t="shared" ca="1" si="150"/>
        <v>#DIV/0!</v>
      </c>
      <c r="BY67" s="1795" t="e">
        <f t="shared" ca="1" si="150"/>
        <v>#DIV/0!</v>
      </c>
      <c r="BZ67" s="1795" t="e">
        <f t="shared" ca="1" si="150"/>
        <v>#DIV/0!</v>
      </c>
      <c r="CA67" s="1795" t="e">
        <f t="shared" ca="1" si="150"/>
        <v>#DIV/0!</v>
      </c>
      <c r="CB67" s="1795" t="e">
        <f t="shared" ca="1" si="150"/>
        <v>#DIV/0!</v>
      </c>
      <c r="CC67" s="1795" t="e">
        <f t="shared" ca="1" si="150"/>
        <v>#DIV/0!</v>
      </c>
      <c r="CD67" s="1795" t="e">
        <f t="shared" ca="1" si="150"/>
        <v>#DIV/0!</v>
      </c>
      <c r="CE67" s="1795" t="e">
        <f t="shared" ca="1" si="150"/>
        <v>#DIV/0!</v>
      </c>
      <c r="CF67" s="1795" t="e">
        <f t="shared" ca="1" si="150"/>
        <v>#DIV/0!</v>
      </c>
      <c r="CG67" s="1795" t="e">
        <f t="shared" ca="1" si="150"/>
        <v>#DIV/0!</v>
      </c>
      <c r="CH67" s="1795" t="e">
        <f t="shared" ca="1" si="150"/>
        <v>#DIV/0!</v>
      </c>
      <c r="CI67" s="1795" t="e">
        <f t="shared" ca="1" si="150"/>
        <v>#DIV/0!</v>
      </c>
      <c r="CJ67" s="1795" t="e">
        <f t="shared" ca="1" si="150"/>
        <v>#DIV/0!</v>
      </c>
      <c r="CK67" s="1795" t="e">
        <f t="shared" ca="1" si="150"/>
        <v>#DIV/0!</v>
      </c>
      <c r="CL67" s="1795" t="e">
        <f t="shared" ca="1" si="150"/>
        <v>#DIV/0!</v>
      </c>
      <c r="CM67" s="1795" t="e">
        <f t="shared" ca="1" si="150"/>
        <v>#DIV/0!</v>
      </c>
      <c r="CN67" s="1795" t="e">
        <f t="shared" ca="1" si="150"/>
        <v>#DIV/0!</v>
      </c>
      <c r="CO67" s="1795" t="e">
        <f t="shared" ca="1" si="150"/>
        <v>#DIV/0!</v>
      </c>
      <c r="CP67" s="1795" t="e">
        <f t="shared" ca="1" si="150"/>
        <v>#DIV/0!</v>
      </c>
      <c r="CQ67" s="1795" t="e">
        <f t="shared" ca="1" si="150"/>
        <v>#DIV/0!</v>
      </c>
      <c r="CR67" s="1795" t="e">
        <f t="shared" ca="1" si="150"/>
        <v>#DIV/0!</v>
      </c>
      <c r="CS67" s="1795" t="e">
        <f t="shared" ca="1" si="150"/>
        <v>#DIV/0!</v>
      </c>
      <c r="CT67" s="1795" t="e">
        <f t="shared" ca="1" si="150"/>
        <v>#DIV/0!</v>
      </c>
      <c r="CU67" s="1795" t="e">
        <f t="shared" ca="1" si="150"/>
        <v>#DIV/0!</v>
      </c>
      <c r="CV67" s="1795" t="e">
        <f t="shared" ca="1" si="150"/>
        <v>#DIV/0!</v>
      </c>
      <c r="CW67" s="1795" t="e">
        <f t="shared" ca="1" si="150"/>
        <v>#DIV/0!</v>
      </c>
      <c r="CX67" s="1795" t="e">
        <f t="shared" ca="1" si="150"/>
        <v>#DIV/0!</v>
      </c>
      <c r="CY67" s="1795" t="e">
        <f t="shared" ca="1" si="150"/>
        <v>#DIV/0!</v>
      </c>
      <c r="CZ67" s="1795" t="e">
        <f t="shared" ref="CZ67:EJ67" ca="1" si="151">+CZ$65*((1+$D$64)^(1/12)-1)</f>
        <v>#DIV/0!</v>
      </c>
      <c r="DA67" s="1795" t="e">
        <f t="shared" ca="1" si="151"/>
        <v>#DIV/0!</v>
      </c>
      <c r="DB67" s="1795" t="e">
        <f t="shared" ca="1" si="151"/>
        <v>#DIV/0!</v>
      </c>
      <c r="DC67" s="1795" t="e">
        <f t="shared" ca="1" si="151"/>
        <v>#DIV/0!</v>
      </c>
      <c r="DD67" s="1795" t="e">
        <f t="shared" ca="1" si="151"/>
        <v>#DIV/0!</v>
      </c>
      <c r="DE67" s="1795" t="e">
        <f t="shared" ca="1" si="151"/>
        <v>#DIV/0!</v>
      </c>
      <c r="DF67" s="1795" t="e">
        <f t="shared" ca="1" si="151"/>
        <v>#DIV/0!</v>
      </c>
      <c r="DG67" s="1795" t="e">
        <f t="shared" ca="1" si="151"/>
        <v>#DIV/0!</v>
      </c>
      <c r="DH67" s="1795" t="e">
        <f t="shared" ca="1" si="151"/>
        <v>#DIV/0!</v>
      </c>
      <c r="DI67" s="1795" t="e">
        <f t="shared" ca="1" si="151"/>
        <v>#DIV/0!</v>
      </c>
      <c r="DJ67" s="1795" t="e">
        <f t="shared" ca="1" si="151"/>
        <v>#DIV/0!</v>
      </c>
      <c r="DK67" s="1795" t="e">
        <f t="shared" ca="1" si="151"/>
        <v>#DIV/0!</v>
      </c>
      <c r="DL67" s="1795" t="e">
        <f t="shared" ca="1" si="151"/>
        <v>#DIV/0!</v>
      </c>
      <c r="DM67" s="1795" t="e">
        <f t="shared" ca="1" si="151"/>
        <v>#DIV/0!</v>
      </c>
      <c r="DN67" s="1795" t="e">
        <f t="shared" ca="1" si="151"/>
        <v>#DIV/0!</v>
      </c>
      <c r="DO67" s="1795" t="e">
        <f t="shared" ca="1" si="151"/>
        <v>#DIV/0!</v>
      </c>
      <c r="DP67" s="1795" t="e">
        <f t="shared" ca="1" si="151"/>
        <v>#DIV/0!</v>
      </c>
      <c r="DQ67" s="1795" t="e">
        <f t="shared" ca="1" si="151"/>
        <v>#DIV/0!</v>
      </c>
      <c r="DR67" s="1795" t="e">
        <f t="shared" ca="1" si="151"/>
        <v>#DIV/0!</v>
      </c>
      <c r="DS67" s="1795" t="e">
        <f t="shared" ca="1" si="151"/>
        <v>#DIV/0!</v>
      </c>
      <c r="DT67" s="1795" t="e">
        <f t="shared" ca="1" si="151"/>
        <v>#DIV/0!</v>
      </c>
      <c r="DU67" s="1795" t="e">
        <f t="shared" ca="1" si="151"/>
        <v>#DIV/0!</v>
      </c>
      <c r="DV67" s="1795" t="e">
        <f t="shared" ca="1" si="151"/>
        <v>#DIV/0!</v>
      </c>
      <c r="DW67" s="1795" t="e">
        <f t="shared" ca="1" si="151"/>
        <v>#DIV/0!</v>
      </c>
      <c r="DX67" s="1795" t="e">
        <f t="shared" ca="1" si="151"/>
        <v>#DIV/0!</v>
      </c>
      <c r="DY67" s="1795" t="e">
        <f t="shared" ca="1" si="151"/>
        <v>#DIV/0!</v>
      </c>
      <c r="DZ67" s="1795" t="e">
        <f t="shared" ca="1" si="151"/>
        <v>#DIV/0!</v>
      </c>
      <c r="EA67" s="1795" t="e">
        <f t="shared" ca="1" si="151"/>
        <v>#DIV/0!</v>
      </c>
      <c r="EB67" s="1795" t="e">
        <f t="shared" ca="1" si="151"/>
        <v>#DIV/0!</v>
      </c>
      <c r="EC67" s="1795" t="e">
        <f t="shared" ca="1" si="151"/>
        <v>#DIV/0!</v>
      </c>
      <c r="ED67" s="1795" t="e">
        <f t="shared" ca="1" si="151"/>
        <v>#DIV/0!</v>
      </c>
      <c r="EE67" s="1795" t="e">
        <f t="shared" ca="1" si="151"/>
        <v>#DIV/0!</v>
      </c>
      <c r="EF67" s="1795" t="e">
        <f t="shared" ca="1" si="151"/>
        <v>#DIV/0!</v>
      </c>
      <c r="EG67" s="1795" t="e">
        <f t="shared" ca="1" si="151"/>
        <v>#DIV/0!</v>
      </c>
      <c r="EH67" s="1795" t="e">
        <f t="shared" ca="1" si="151"/>
        <v>#DIV/0!</v>
      </c>
      <c r="EI67" s="1795" t="e">
        <f t="shared" ca="1" si="151"/>
        <v>#DIV/0!</v>
      </c>
      <c r="EJ67" s="1795" t="e">
        <f t="shared" ca="1" si="151"/>
        <v>#DIV/0!</v>
      </c>
    </row>
    <row r="68" spans="2:140">
      <c r="B68" s="418" t="s">
        <v>1391</v>
      </c>
      <c r="E68" s="1841" t="e">
        <f t="shared" ca="1" si="143"/>
        <v>#DIV/0!</v>
      </c>
      <c r="H68" s="1795" t="e">
        <f t="shared" ref="H68:AM68" ca="1" si="152">H$26</f>
        <v>#DIV/0!</v>
      </c>
      <c r="I68" s="1795" t="e">
        <f t="shared" ca="1" si="152"/>
        <v>#DIV/0!</v>
      </c>
      <c r="J68" s="1795" t="e">
        <f t="shared" ca="1" si="152"/>
        <v>#DIV/0!</v>
      </c>
      <c r="K68" s="1795" t="e">
        <f t="shared" ca="1" si="152"/>
        <v>#DIV/0!</v>
      </c>
      <c r="L68" s="1795" t="e">
        <f t="shared" ca="1" si="152"/>
        <v>#DIV/0!</v>
      </c>
      <c r="M68" s="1795" t="e">
        <f t="shared" ca="1" si="152"/>
        <v>#DIV/0!</v>
      </c>
      <c r="N68" s="1795" t="e">
        <f t="shared" ca="1" si="152"/>
        <v>#DIV/0!</v>
      </c>
      <c r="O68" s="1795" t="e">
        <f t="shared" ca="1" si="152"/>
        <v>#DIV/0!</v>
      </c>
      <c r="P68" s="1795" t="e">
        <f t="shared" ca="1" si="152"/>
        <v>#DIV/0!</v>
      </c>
      <c r="Q68" s="1795" t="e">
        <f t="shared" ca="1" si="152"/>
        <v>#DIV/0!</v>
      </c>
      <c r="R68" s="1795" t="e">
        <f t="shared" ca="1" si="152"/>
        <v>#DIV/0!</v>
      </c>
      <c r="S68" s="1795" t="e">
        <f t="shared" ca="1" si="152"/>
        <v>#DIV/0!</v>
      </c>
      <c r="T68" s="1795" t="e">
        <f t="shared" ca="1" si="152"/>
        <v>#DIV/0!</v>
      </c>
      <c r="U68" s="1795" t="e">
        <f t="shared" ca="1" si="152"/>
        <v>#DIV/0!</v>
      </c>
      <c r="V68" s="1795" t="e">
        <f t="shared" ca="1" si="152"/>
        <v>#DIV/0!</v>
      </c>
      <c r="W68" s="1795" t="e">
        <f t="shared" ca="1" si="152"/>
        <v>#DIV/0!</v>
      </c>
      <c r="X68" s="1795" t="e">
        <f t="shared" ca="1" si="152"/>
        <v>#DIV/0!</v>
      </c>
      <c r="Y68" s="1795" t="e">
        <f t="shared" ca="1" si="152"/>
        <v>#DIV/0!</v>
      </c>
      <c r="Z68" s="1795" t="e">
        <f t="shared" ca="1" si="152"/>
        <v>#DIV/0!</v>
      </c>
      <c r="AA68" s="1795" t="e">
        <f t="shared" ca="1" si="152"/>
        <v>#DIV/0!</v>
      </c>
      <c r="AB68" s="1795" t="e">
        <f t="shared" ca="1" si="152"/>
        <v>#DIV/0!</v>
      </c>
      <c r="AC68" s="1795" t="e">
        <f t="shared" ca="1" si="152"/>
        <v>#DIV/0!</v>
      </c>
      <c r="AD68" s="1795" t="e">
        <f t="shared" ca="1" si="152"/>
        <v>#DIV/0!</v>
      </c>
      <c r="AE68" s="1795" t="e">
        <f t="shared" ca="1" si="152"/>
        <v>#DIV/0!</v>
      </c>
      <c r="AF68" s="1795" t="e">
        <f t="shared" ca="1" si="152"/>
        <v>#DIV/0!</v>
      </c>
      <c r="AG68" s="1795" t="e">
        <f t="shared" ca="1" si="152"/>
        <v>#DIV/0!</v>
      </c>
      <c r="AH68" s="1795" t="e">
        <f t="shared" ca="1" si="152"/>
        <v>#DIV/0!</v>
      </c>
      <c r="AI68" s="1795" t="e">
        <f t="shared" ca="1" si="152"/>
        <v>#DIV/0!</v>
      </c>
      <c r="AJ68" s="1795" t="e">
        <f t="shared" ca="1" si="152"/>
        <v>#DIV/0!</v>
      </c>
      <c r="AK68" s="1795" t="e">
        <f t="shared" ca="1" si="152"/>
        <v>#DIV/0!</v>
      </c>
      <c r="AL68" s="1795" t="e">
        <f t="shared" ca="1" si="152"/>
        <v>#DIV/0!</v>
      </c>
      <c r="AM68" s="1795" t="e">
        <f t="shared" ca="1" si="152"/>
        <v>#DIV/0!</v>
      </c>
      <c r="AN68" s="1795" t="e">
        <f t="shared" ref="AN68:BS68" ca="1" si="153">AN$26</f>
        <v>#DIV/0!</v>
      </c>
      <c r="AO68" s="1795" t="e">
        <f t="shared" ca="1" si="153"/>
        <v>#DIV/0!</v>
      </c>
      <c r="AP68" s="1795" t="e">
        <f t="shared" ca="1" si="153"/>
        <v>#DIV/0!</v>
      </c>
      <c r="AQ68" s="1795" t="e">
        <f t="shared" ca="1" si="153"/>
        <v>#DIV/0!</v>
      </c>
      <c r="AR68" s="1795" t="e">
        <f t="shared" ca="1" si="153"/>
        <v>#DIV/0!</v>
      </c>
      <c r="AS68" s="1795" t="e">
        <f t="shared" ca="1" si="153"/>
        <v>#DIV/0!</v>
      </c>
      <c r="AT68" s="1795" t="e">
        <f t="shared" ca="1" si="153"/>
        <v>#DIV/0!</v>
      </c>
      <c r="AU68" s="1795" t="e">
        <f t="shared" ca="1" si="153"/>
        <v>#DIV/0!</v>
      </c>
      <c r="AV68" s="1795" t="e">
        <f t="shared" ca="1" si="153"/>
        <v>#DIV/0!</v>
      </c>
      <c r="AW68" s="1795" t="e">
        <f t="shared" ca="1" si="153"/>
        <v>#DIV/0!</v>
      </c>
      <c r="AX68" s="1795" t="e">
        <f t="shared" ca="1" si="153"/>
        <v>#DIV/0!</v>
      </c>
      <c r="AY68" s="1795" t="e">
        <f t="shared" ca="1" si="153"/>
        <v>#DIV/0!</v>
      </c>
      <c r="AZ68" s="1795" t="e">
        <f t="shared" ca="1" si="153"/>
        <v>#DIV/0!</v>
      </c>
      <c r="BA68" s="1795" t="e">
        <f t="shared" ca="1" si="153"/>
        <v>#DIV/0!</v>
      </c>
      <c r="BB68" s="1795" t="e">
        <f t="shared" ca="1" si="153"/>
        <v>#DIV/0!</v>
      </c>
      <c r="BC68" s="1795" t="e">
        <f t="shared" ca="1" si="153"/>
        <v>#DIV/0!</v>
      </c>
      <c r="BD68" s="1795" t="e">
        <f t="shared" ca="1" si="153"/>
        <v>#DIV/0!</v>
      </c>
      <c r="BE68" s="1795" t="e">
        <f t="shared" ca="1" si="153"/>
        <v>#DIV/0!</v>
      </c>
      <c r="BF68" s="1795" t="e">
        <f t="shared" ca="1" si="153"/>
        <v>#DIV/0!</v>
      </c>
      <c r="BG68" s="1795" t="e">
        <f t="shared" ca="1" si="153"/>
        <v>#DIV/0!</v>
      </c>
      <c r="BH68" s="1795" t="e">
        <f t="shared" ca="1" si="153"/>
        <v>#DIV/0!</v>
      </c>
      <c r="BI68" s="1795" t="e">
        <f t="shared" ca="1" si="153"/>
        <v>#DIV/0!</v>
      </c>
      <c r="BJ68" s="1795" t="e">
        <f t="shared" ca="1" si="153"/>
        <v>#DIV/0!</v>
      </c>
      <c r="BK68" s="1795" t="e">
        <f t="shared" ca="1" si="153"/>
        <v>#DIV/0!</v>
      </c>
      <c r="BL68" s="1795" t="e">
        <f t="shared" ca="1" si="153"/>
        <v>#DIV/0!</v>
      </c>
      <c r="BM68" s="1795" t="e">
        <f t="shared" ca="1" si="153"/>
        <v>#DIV/0!</v>
      </c>
      <c r="BN68" s="1795" t="e">
        <f t="shared" ca="1" si="153"/>
        <v>#DIV/0!</v>
      </c>
      <c r="BO68" s="1795" t="e">
        <f t="shared" ca="1" si="153"/>
        <v>#DIV/0!</v>
      </c>
      <c r="BP68" s="1795" t="e">
        <f t="shared" ca="1" si="153"/>
        <v>#DIV/0!</v>
      </c>
      <c r="BQ68" s="1795" t="e">
        <f t="shared" ca="1" si="153"/>
        <v>#DIV/0!</v>
      </c>
      <c r="BR68" s="1795" t="e">
        <f t="shared" ca="1" si="153"/>
        <v>#DIV/0!</v>
      </c>
      <c r="BS68" s="1795" t="e">
        <f t="shared" ca="1" si="153"/>
        <v>#DIV/0!</v>
      </c>
      <c r="BT68" s="1795" t="e">
        <f t="shared" ref="BT68:CY68" ca="1" si="154">BT$26</f>
        <v>#DIV/0!</v>
      </c>
      <c r="BU68" s="1795" t="e">
        <f t="shared" ca="1" si="154"/>
        <v>#DIV/0!</v>
      </c>
      <c r="BV68" s="1795" t="e">
        <f t="shared" ca="1" si="154"/>
        <v>#DIV/0!</v>
      </c>
      <c r="BW68" s="1795" t="e">
        <f t="shared" ca="1" si="154"/>
        <v>#DIV/0!</v>
      </c>
      <c r="BX68" s="1795" t="e">
        <f t="shared" ca="1" si="154"/>
        <v>#DIV/0!</v>
      </c>
      <c r="BY68" s="1795" t="e">
        <f t="shared" ca="1" si="154"/>
        <v>#DIV/0!</v>
      </c>
      <c r="BZ68" s="1795" t="e">
        <f t="shared" ca="1" si="154"/>
        <v>#DIV/0!</v>
      </c>
      <c r="CA68" s="1795" t="e">
        <f t="shared" ca="1" si="154"/>
        <v>#DIV/0!</v>
      </c>
      <c r="CB68" s="1795" t="e">
        <f t="shared" ca="1" si="154"/>
        <v>#DIV/0!</v>
      </c>
      <c r="CC68" s="1795" t="e">
        <f t="shared" ca="1" si="154"/>
        <v>#DIV/0!</v>
      </c>
      <c r="CD68" s="1795" t="e">
        <f t="shared" ca="1" si="154"/>
        <v>#DIV/0!</v>
      </c>
      <c r="CE68" s="1795" t="e">
        <f t="shared" ca="1" si="154"/>
        <v>#DIV/0!</v>
      </c>
      <c r="CF68" s="1795" t="e">
        <f t="shared" ca="1" si="154"/>
        <v>#DIV/0!</v>
      </c>
      <c r="CG68" s="1795" t="e">
        <f t="shared" ca="1" si="154"/>
        <v>#DIV/0!</v>
      </c>
      <c r="CH68" s="1795" t="e">
        <f t="shared" ca="1" si="154"/>
        <v>#DIV/0!</v>
      </c>
      <c r="CI68" s="1795" t="e">
        <f t="shared" ca="1" si="154"/>
        <v>#DIV/0!</v>
      </c>
      <c r="CJ68" s="1795" t="e">
        <f t="shared" ca="1" si="154"/>
        <v>#DIV/0!</v>
      </c>
      <c r="CK68" s="1795" t="e">
        <f t="shared" ca="1" si="154"/>
        <v>#DIV/0!</v>
      </c>
      <c r="CL68" s="1795" t="e">
        <f t="shared" ca="1" si="154"/>
        <v>#DIV/0!</v>
      </c>
      <c r="CM68" s="1795" t="e">
        <f t="shared" ca="1" si="154"/>
        <v>#DIV/0!</v>
      </c>
      <c r="CN68" s="1795" t="e">
        <f t="shared" ca="1" si="154"/>
        <v>#DIV/0!</v>
      </c>
      <c r="CO68" s="1795" t="e">
        <f t="shared" ca="1" si="154"/>
        <v>#DIV/0!</v>
      </c>
      <c r="CP68" s="1795" t="e">
        <f t="shared" ca="1" si="154"/>
        <v>#DIV/0!</v>
      </c>
      <c r="CQ68" s="1795" t="e">
        <f t="shared" ca="1" si="154"/>
        <v>#DIV/0!</v>
      </c>
      <c r="CR68" s="1795" t="e">
        <f t="shared" ca="1" si="154"/>
        <v>#DIV/0!</v>
      </c>
      <c r="CS68" s="1795" t="e">
        <f t="shared" ca="1" si="154"/>
        <v>#DIV/0!</v>
      </c>
      <c r="CT68" s="1795" t="e">
        <f t="shared" ca="1" si="154"/>
        <v>#DIV/0!</v>
      </c>
      <c r="CU68" s="1795" t="e">
        <f t="shared" ca="1" si="154"/>
        <v>#DIV/0!</v>
      </c>
      <c r="CV68" s="1795" t="e">
        <f t="shared" ca="1" si="154"/>
        <v>#DIV/0!</v>
      </c>
      <c r="CW68" s="1795" t="e">
        <f t="shared" ca="1" si="154"/>
        <v>#DIV/0!</v>
      </c>
      <c r="CX68" s="1795" t="e">
        <f t="shared" ca="1" si="154"/>
        <v>#DIV/0!</v>
      </c>
      <c r="CY68" s="1795" t="e">
        <f t="shared" ca="1" si="154"/>
        <v>#DIV/0!</v>
      </c>
      <c r="CZ68" s="1795" t="e">
        <f t="shared" ref="CZ68:EJ68" ca="1" si="155">CZ$26</f>
        <v>#DIV/0!</v>
      </c>
      <c r="DA68" s="1795" t="e">
        <f t="shared" ca="1" si="155"/>
        <v>#DIV/0!</v>
      </c>
      <c r="DB68" s="1795" t="e">
        <f t="shared" ca="1" si="155"/>
        <v>#DIV/0!</v>
      </c>
      <c r="DC68" s="1795" t="e">
        <f t="shared" ca="1" si="155"/>
        <v>#DIV/0!</v>
      </c>
      <c r="DD68" s="1795" t="e">
        <f t="shared" ca="1" si="155"/>
        <v>#DIV/0!</v>
      </c>
      <c r="DE68" s="1795" t="e">
        <f t="shared" ca="1" si="155"/>
        <v>#DIV/0!</v>
      </c>
      <c r="DF68" s="1795" t="e">
        <f t="shared" ca="1" si="155"/>
        <v>#DIV/0!</v>
      </c>
      <c r="DG68" s="1795" t="e">
        <f t="shared" ca="1" si="155"/>
        <v>#DIV/0!</v>
      </c>
      <c r="DH68" s="1795" t="e">
        <f t="shared" ca="1" si="155"/>
        <v>#DIV/0!</v>
      </c>
      <c r="DI68" s="1795" t="e">
        <f t="shared" ca="1" si="155"/>
        <v>#DIV/0!</v>
      </c>
      <c r="DJ68" s="1795" t="e">
        <f t="shared" ca="1" si="155"/>
        <v>#DIV/0!</v>
      </c>
      <c r="DK68" s="1795" t="e">
        <f t="shared" ca="1" si="155"/>
        <v>#DIV/0!</v>
      </c>
      <c r="DL68" s="1795" t="e">
        <f t="shared" ca="1" si="155"/>
        <v>#DIV/0!</v>
      </c>
      <c r="DM68" s="1795" t="e">
        <f t="shared" ca="1" si="155"/>
        <v>#DIV/0!</v>
      </c>
      <c r="DN68" s="1795" t="e">
        <f t="shared" ca="1" si="155"/>
        <v>#DIV/0!</v>
      </c>
      <c r="DO68" s="1795" t="e">
        <f t="shared" ca="1" si="155"/>
        <v>#DIV/0!</v>
      </c>
      <c r="DP68" s="1795" t="e">
        <f t="shared" ca="1" si="155"/>
        <v>#DIV/0!</v>
      </c>
      <c r="DQ68" s="1795" t="e">
        <f t="shared" ca="1" si="155"/>
        <v>#DIV/0!</v>
      </c>
      <c r="DR68" s="1795" t="e">
        <f t="shared" ca="1" si="155"/>
        <v>#DIV/0!</v>
      </c>
      <c r="DS68" s="1795" t="e">
        <f t="shared" ca="1" si="155"/>
        <v>#DIV/0!</v>
      </c>
      <c r="DT68" s="1795" t="e">
        <f t="shared" ca="1" si="155"/>
        <v>#DIV/0!</v>
      </c>
      <c r="DU68" s="1795" t="e">
        <f t="shared" ca="1" si="155"/>
        <v>#DIV/0!</v>
      </c>
      <c r="DV68" s="1795" t="e">
        <f t="shared" ca="1" si="155"/>
        <v>#DIV/0!</v>
      </c>
      <c r="DW68" s="1795" t="e">
        <f t="shared" ca="1" si="155"/>
        <v>#DIV/0!</v>
      </c>
      <c r="DX68" s="1795" t="e">
        <f t="shared" ca="1" si="155"/>
        <v>#DIV/0!</v>
      </c>
      <c r="DY68" s="1795" t="e">
        <f t="shared" ca="1" si="155"/>
        <v>#DIV/0!</v>
      </c>
      <c r="DZ68" s="1795" t="e">
        <f t="shared" ca="1" si="155"/>
        <v>#DIV/0!</v>
      </c>
      <c r="EA68" s="1795" t="e">
        <f t="shared" ca="1" si="155"/>
        <v>#DIV/0!</v>
      </c>
      <c r="EB68" s="1795" t="e">
        <f t="shared" ca="1" si="155"/>
        <v>#DIV/0!</v>
      </c>
      <c r="EC68" s="1795" t="e">
        <f t="shared" ca="1" si="155"/>
        <v>#DIV/0!</v>
      </c>
      <c r="ED68" s="1795" t="e">
        <f t="shared" ca="1" si="155"/>
        <v>#DIV/0!</v>
      </c>
      <c r="EE68" s="1795" t="e">
        <f t="shared" ca="1" si="155"/>
        <v>#DIV/0!</v>
      </c>
      <c r="EF68" s="1795" t="e">
        <f t="shared" ca="1" si="155"/>
        <v>#DIV/0!</v>
      </c>
      <c r="EG68" s="1795" t="e">
        <f t="shared" ca="1" si="155"/>
        <v>#DIV/0!</v>
      </c>
      <c r="EH68" s="1795" t="e">
        <f t="shared" ca="1" si="155"/>
        <v>#DIV/0!</v>
      </c>
      <c r="EI68" s="1795" t="e">
        <f t="shared" ca="1" si="155"/>
        <v>#DIV/0!</v>
      </c>
      <c r="EJ68" s="1795" t="e">
        <f t="shared" ca="1" si="155"/>
        <v>#DIV/0!</v>
      </c>
    </row>
    <row r="69" spans="2:140">
      <c r="B69" s="418" t="s">
        <v>1397</v>
      </c>
      <c r="E69" s="1841" t="e">
        <f t="shared" ca="1" si="143"/>
        <v>#DIV/0!</v>
      </c>
      <c r="H69" s="1795" t="e">
        <f t="shared" ref="H69:AM69" ca="1" si="156">H$40</f>
        <v>#DIV/0!</v>
      </c>
      <c r="I69" s="1795" t="e">
        <f t="shared" ca="1" si="156"/>
        <v>#DIV/0!</v>
      </c>
      <c r="J69" s="1795" t="e">
        <f t="shared" ca="1" si="156"/>
        <v>#DIV/0!</v>
      </c>
      <c r="K69" s="1795" t="e">
        <f t="shared" ca="1" si="156"/>
        <v>#DIV/0!</v>
      </c>
      <c r="L69" s="1795" t="e">
        <f t="shared" ca="1" si="156"/>
        <v>#DIV/0!</v>
      </c>
      <c r="M69" s="1795" t="e">
        <f t="shared" ca="1" si="156"/>
        <v>#DIV/0!</v>
      </c>
      <c r="N69" s="1795" t="e">
        <f t="shared" ca="1" si="156"/>
        <v>#DIV/0!</v>
      </c>
      <c r="O69" s="1795" t="e">
        <f t="shared" ca="1" si="156"/>
        <v>#DIV/0!</v>
      </c>
      <c r="P69" s="1795" t="e">
        <f t="shared" ca="1" si="156"/>
        <v>#DIV/0!</v>
      </c>
      <c r="Q69" s="1795" t="e">
        <f t="shared" ca="1" si="156"/>
        <v>#DIV/0!</v>
      </c>
      <c r="R69" s="1795" t="e">
        <f t="shared" ca="1" si="156"/>
        <v>#DIV/0!</v>
      </c>
      <c r="S69" s="1795" t="e">
        <f t="shared" ca="1" si="156"/>
        <v>#DIV/0!</v>
      </c>
      <c r="T69" s="1795" t="e">
        <f t="shared" ca="1" si="156"/>
        <v>#DIV/0!</v>
      </c>
      <c r="U69" s="1795" t="e">
        <f t="shared" ca="1" si="156"/>
        <v>#DIV/0!</v>
      </c>
      <c r="V69" s="1795" t="e">
        <f t="shared" ca="1" si="156"/>
        <v>#DIV/0!</v>
      </c>
      <c r="W69" s="1795" t="e">
        <f t="shared" ca="1" si="156"/>
        <v>#DIV/0!</v>
      </c>
      <c r="X69" s="1795" t="e">
        <f t="shared" ca="1" si="156"/>
        <v>#DIV/0!</v>
      </c>
      <c r="Y69" s="1795" t="e">
        <f t="shared" ca="1" si="156"/>
        <v>#DIV/0!</v>
      </c>
      <c r="Z69" s="1795" t="e">
        <f t="shared" ca="1" si="156"/>
        <v>#DIV/0!</v>
      </c>
      <c r="AA69" s="1795" t="e">
        <f t="shared" ca="1" si="156"/>
        <v>#DIV/0!</v>
      </c>
      <c r="AB69" s="1795" t="e">
        <f t="shared" ca="1" si="156"/>
        <v>#DIV/0!</v>
      </c>
      <c r="AC69" s="1795" t="e">
        <f t="shared" ca="1" si="156"/>
        <v>#DIV/0!</v>
      </c>
      <c r="AD69" s="1795" t="e">
        <f t="shared" ca="1" si="156"/>
        <v>#DIV/0!</v>
      </c>
      <c r="AE69" s="1795" t="e">
        <f t="shared" ca="1" si="156"/>
        <v>#DIV/0!</v>
      </c>
      <c r="AF69" s="1795" t="e">
        <f t="shared" ca="1" si="156"/>
        <v>#DIV/0!</v>
      </c>
      <c r="AG69" s="1795" t="e">
        <f t="shared" ca="1" si="156"/>
        <v>#DIV/0!</v>
      </c>
      <c r="AH69" s="1795" t="e">
        <f t="shared" ca="1" si="156"/>
        <v>#DIV/0!</v>
      </c>
      <c r="AI69" s="1795" t="e">
        <f t="shared" ca="1" si="156"/>
        <v>#DIV/0!</v>
      </c>
      <c r="AJ69" s="1795" t="e">
        <f t="shared" ca="1" si="156"/>
        <v>#DIV/0!</v>
      </c>
      <c r="AK69" s="1795" t="e">
        <f t="shared" ca="1" si="156"/>
        <v>#DIV/0!</v>
      </c>
      <c r="AL69" s="1795" t="e">
        <f t="shared" ca="1" si="156"/>
        <v>#DIV/0!</v>
      </c>
      <c r="AM69" s="1795" t="e">
        <f t="shared" ca="1" si="156"/>
        <v>#DIV/0!</v>
      </c>
      <c r="AN69" s="1795" t="e">
        <f t="shared" ref="AN69:BS69" ca="1" si="157">AN$40</f>
        <v>#DIV/0!</v>
      </c>
      <c r="AO69" s="1795" t="e">
        <f t="shared" ca="1" si="157"/>
        <v>#DIV/0!</v>
      </c>
      <c r="AP69" s="1795" t="e">
        <f t="shared" ca="1" si="157"/>
        <v>#DIV/0!</v>
      </c>
      <c r="AQ69" s="1795" t="e">
        <f t="shared" ca="1" si="157"/>
        <v>#DIV/0!</v>
      </c>
      <c r="AR69" s="1795" t="e">
        <f t="shared" ca="1" si="157"/>
        <v>#DIV/0!</v>
      </c>
      <c r="AS69" s="1795" t="e">
        <f t="shared" ca="1" si="157"/>
        <v>#DIV/0!</v>
      </c>
      <c r="AT69" s="1795" t="e">
        <f t="shared" ca="1" si="157"/>
        <v>#DIV/0!</v>
      </c>
      <c r="AU69" s="1795" t="e">
        <f t="shared" ca="1" si="157"/>
        <v>#DIV/0!</v>
      </c>
      <c r="AV69" s="1795" t="e">
        <f t="shared" ca="1" si="157"/>
        <v>#DIV/0!</v>
      </c>
      <c r="AW69" s="1795" t="e">
        <f t="shared" ca="1" si="157"/>
        <v>#DIV/0!</v>
      </c>
      <c r="AX69" s="1795" t="e">
        <f t="shared" ca="1" si="157"/>
        <v>#DIV/0!</v>
      </c>
      <c r="AY69" s="1795" t="e">
        <f t="shared" ca="1" si="157"/>
        <v>#DIV/0!</v>
      </c>
      <c r="AZ69" s="1795" t="e">
        <f t="shared" ca="1" si="157"/>
        <v>#DIV/0!</v>
      </c>
      <c r="BA69" s="1795" t="e">
        <f t="shared" ca="1" si="157"/>
        <v>#DIV/0!</v>
      </c>
      <c r="BB69" s="1795" t="e">
        <f t="shared" ca="1" si="157"/>
        <v>#DIV/0!</v>
      </c>
      <c r="BC69" s="1795" t="e">
        <f t="shared" ca="1" si="157"/>
        <v>#DIV/0!</v>
      </c>
      <c r="BD69" s="1795" t="e">
        <f t="shared" ca="1" si="157"/>
        <v>#DIV/0!</v>
      </c>
      <c r="BE69" s="1795" t="e">
        <f t="shared" ca="1" si="157"/>
        <v>#DIV/0!</v>
      </c>
      <c r="BF69" s="1795" t="e">
        <f t="shared" ca="1" si="157"/>
        <v>#DIV/0!</v>
      </c>
      <c r="BG69" s="1795" t="e">
        <f t="shared" ca="1" si="157"/>
        <v>#DIV/0!</v>
      </c>
      <c r="BH69" s="1795" t="e">
        <f t="shared" ca="1" si="157"/>
        <v>#DIV/0!</v>
      </c>
      <c r="BI69" s="1795" t="e">
        <f t="shared" ca="1" si="157"/>
        <v>#DIV/0!</v>
      </c>
      <c r="BJ69" s="1795" t="e">
        <f t="shared" ca="1" si="157"/>
        <v>#DIV/0!</v>
      </c>
      <c r="BK69" s="1795" t="e">
        <f t="shared" ca="1" si="157"/>
        <v>#DIV/0!</v>
      </c>
      <c r="BL69" s="1795" t="e">
        <f t="shared" ca="1" si="157"/>
        <v>#DIV/0!</v>
      </c>
      <c r="BM69" s="1795" t="e">
        <f t="shared" ca="1" si="157"/>
        <v>#DIV/0!</v>
      </c>
      <c r="BN69" s="1795" t="e">
        <f t="shared" ca="1" si="157"/>
        <v>#DIV/0!</v>
      </c>
      <c r="BO69" s="1795" t="e">
        <f t="shared" ca="1" si="157"/>
        <v>#DIV/0!</v>
      </c>
      <c r="BP69" s="1795" t="e">
        <f t="shared" ca="1" si="157"/>
        <v>#DIV/0!</v>
      </c>
      <c r="BQ69" s="1795" t="e">
        <f t="shared" ca="1" si="157"/>
        <v>#DIV/0!</v>
      </c>
      <c r="BR69" s="1795" t="e">
        <f t="shared" ca="1" si="157"/>
        <v>#DIV/0!</v>
      </c>
      <c r="BS69" s="1795" t="e">
        <f t="shared" ca="1" si="157"/>
        <v>#DIV/0!</v>
      </c>
      <c r="BT69" s="1795" t="e">
        <f t="shared" ref="BT69:CY69" ca="1" si="158">BT$40</f>
        <v>#DIV/0!</v>
      </c>
      <c r="BU69" s="1795" t="e">
        <f t="shared" ca="1" si="158"/>
        <v>#DIV/0!</v>
      </c>
      <c r="BV69" s="1795" t="e">
        <f t="shared" ca="1" si="158"/>
        <v>#DIV/0!</v>
      </c>
      <c r="BW69" s="1795" t="e">
        <f t="shared" ca="1" si="158"/>
        <v>#DIV/0!</v>
      </c>
      <c r="BX69" s="1795" t="e">
        <f t="shared" ca="1" si="158"/>
        <v>#DIV/0!</v>
      </c>
      <c r="BY69" s="1795" t="e">
        <f t="shared" ca="1" si="158"/>
        <v>#DIV/0!</v>
      </c>
      <c r="BZ69" s="1795" t="e">
        <f t="shared" ca="1" si="158"/>
        <v>#DIV/0!</v>
      </c>
      <c r="CA69" s="1795" t="e">
        <f t="shared" ca="1" si="158"/>
        <v>#DIV/0!</v>
      </c>
      <c r="CB69" s="1795" t="e">
        <f t="shared" ca="1" si="158"/>
        <v>#DIV/0!</v>
      </c>
      <c r="CC69" s="1795" t="e">
        <f t="shared" ca="1" si="158"/>
        <v>#DIV/0!</v>
      </c>
      <c r="CD69" s="1795" t="e">
        <f t="shared" ca="1" si="158"/>
        <v>#DIV/0!</v>
      </c>
      <c r="CE69" s="1795" t="e">
        <f t="shared" ca="1" si="158"/>
        <v>#DIV/0!</v>
      </c>
      <c r="CF69" s="1795" t="e">
        <f t="shared" ca="1" si="158"/>
        <v>#DIV/0!</v>
      </c>
      <c r="CG69" s="1795" t="e">
        <f t="shared" ca="1" si="158"/>
        <v>#DIV/0!</v>
      </c>
      <c r="CH69" s="1795" t="e">
        <f t="shared" ca="1" si="158"/>
        <v>#DIV/0!</v>
      </c>
      <c r="CI69" s="1795" t="e">
        <f t="shared" ca="1" si="158"/>
        <v>#DIV/0!</v>
      </c>
      <c r="CJ69" s="1795" t="e">
        <f t="shared" ca="1" si="158"/>
        <v>#DIV/0!</v>
      </c>
      <c r="CK69" s="1795" t="e">
        <f t="shared" ca="1" si="158"/>
        <v>#DIV/0!</v>
      </c>
      <c r="CL69" s="1795" t="e">
        <f t="shared" ca="1" si="158"/>
        <v>#DIV/0!</v>
      </c>
      <c r="CM69" s="1795" t="e">
        <f t="shared" ca="1" si="158"/>
        <v>#DIV/0!</v>
      </c>
      <c r="CN69" s="1795" t="e">
        <f t="shared" ca="1" si="158"/>
        <v>#DIV/0!</v>
      </c>
      <c r="CO69" s="1795" t="e">
        <f t="shared" ca="1" si="158"/>
        <v>#DIV/0!</v>
      </c>
      <c r="CP69" s="1795" t="e">
        <f t="shared" ca="1" si="158"/>
        <v>#DIV/0!</v>
      </c>
      <c r="CQ69" s="1795" t="e">
        <f t="shared" ca="1" si="158"/>
        <v>#DIV/0!</v>
      </c>
      <c r="CR69" s="1795" t="e">
        <f t="shared" ca="1" si="158"/>
        <v>#DIV/0!</v>
      </c>
      <c r="CS69" s="1795" t="e">
        <f t="shared" ca="1" si="158"/>
        <v>#DIV/0!</v>
      </c>
      <c r="CT69" s="1795" t="e">
        <f t="shared" ca="1" si="158"/>
        <v>#DIV/0!</v>
      </c>
      <c r="CU69" s="1795" t="e">
        <f t="shared" ca="1" si="158"/>
        <v>#DIV/0!</v>
      </c>
      <c r="CV69" s="1795" t="e">
        <f t="shared" ca="1" si="158"/>
        <v>#DIV/0!</v>
      </c>
      <c r="CW69" s="1795" t="e">
        <f t="shared" ca="1" si="158"/>
        <v>#DIV/0!</v>
      </c>
      <c r="CX69" s="1795" t="e">
        <f t="shared" ca="1" si="158"/>
        <v>#DIV/0!</v>
      </c>
      <c r="CY69" s="1795" t="e">
        <f t="shared" ca="1" si="158"/>
        <v>#DIV/0!</v>
      </c>
      <c r="CZ69" s="1795" t="e">
        <f t="shared" ref="CZ69:EJ69" ca="1" si="159">CZ$40</f>
        <v>#DIV/0!</v>
      </c>
      <c r="DA69" s="1795" t="e">
        <f t="shared" ca="1" si="159"/>
        <v>#DIV/0!</v>
      </c>
      <c r="DB69" s="1795" t="e">
        <f t="shared" ca="1" si="159"/>
        <v>#DIV/0!</v>
      </c>
      <c r="DC69" s="1795" t="e">
        <f t="shared" ca="1" si="159"/>
        <v>#DIV/0!</v>
      </c>
      <c r="DD69" s="1795" t="e">
        <f t="shared" ca="1" si="159"/>
        <v>#DIV/0!</v>
      </c>
      <c r="DE69" s="1795" t="e">
        <f t="shared" ca="1" si="159"/>
        <v>#DIV/0!</v>
      </c>
      <c r="DF69" s="1795" t="e">
        <f t="shared" ca="1" si="159"/>
        <v>#DIV/0!</v>
      </c>
      <c r="DG69" s="1795" t="e">
        <f t="shared" ca="1" si="159"/>
        <v>#DIV/0!</v>
      </c>
      <c r="DH69" s="1795" t="e">
        <f t="shared" ca="1" si="159"/>
        <v>#DIV/0!</v>
      </c>
      <c r="DI69" s="1795" t="e">
        <f t="shared" ca="1" si="159"/>
        <v>#DIV/0!</v>
      </c>
      <c r="DJ69" s="1795" t="e">
        <f t="shared" ca="1" si="159"/>
        <v>#DIV/0!</v>
      </c>
      <c r="DK69" s="1795" t="e">
        <f t="shared" ca="1" si="159"/>
        <v>#DIV/0!</v>
      </c>
      <c r="DL69" s="1795" t="e">
        <f t="shared" ca="1" si="159"/>
        <v>#DIV/0!</v>
      </c>
      <c r="DM69" s="1795" t="e">
        <f t="shared" ca="1" si="159"/>
        <v>#DIV/0!</v>
      </c>
      <c r="DN69" s="1795" t="e">
        <f t="shared" ca="1" si="159"/>
        <v>#DIV/0!</v>
      </c>
      <c r="DO69" s="1795" t="e">
        <f t="shared" ca="1" si="159"/>
        <v>#DIV/0!</v>
      </c>
      <c r="DP69" s="1795" t="e">
        <f t="shared" ca="1" si="159"/>
        <v>#DIV/0!</v>
      </c>
      <c r="DQ69" s="1795" t="e">
        <f t="shared" ca="1" si="159"/>
        <v>#DIV/0!</v>
      </c>
      <c r="DR69" s="1795" t="e">
        <f t="shared" ca="1" si="159"/>
        <v>#DIV/0!</v>
      </c>
      <c r="DS69" s="1795" t="e">
        <f t="shared" ca="1" si="159"/>
        <v>#DIV/0!</v>
      </c>
      <c r="DT69" s="1795" t="e">
        <f t="shared" ca="1" si="159"/>
        <v>#DIV/0!</v>
      </c>
      <c r="DU69" s="1795" t="e">
        <f t="shared" ca="1" si="159"/>
        <v>#DIV/0!</v>
      </c>
      <c r="DV69" s="1795" t="e">
        <f t="shared" ca="1" si="159"/>
        <v>#DIV/0!</v>
      </c>
      <c r="DW69" s="1795" t="e">
        <f t="shared" ca="1" si="159"/>
        <v>#DIV/0!</v>
      </c>
      <c r="DX69" s="1795" t="e">
        <f t="shared" ca="1" si="159"/>
        <v>#DIV/0!</v>
      </c>
      <c r="DY69" s="1795" t="e">
        <f t="shared" ca="1" si="159"/>
        <v>#DIV/0!</v>
      </c>
      <c r="DZ69" s="1795" t="e">
        <f t="shared" ca="1" si="159"/>
        <v>#DIV/0!</v>
      </c>
      <c r="EA69" s="1795" t="e">
        <f t="shared" ca="1" si="159"/>
        <v>#DIV/0!</v>
      </c>
      <c r="EB69" s="1795" t="e">
        <f t="shared" ca="1" si="159"/>
        <v>#DIV/0!</v>
      </c>
      <c r="EC69" s="1795" t="e">
        <f t="shared" ca="1" si="159"/>
        <v>#DIV/0!</v>
      </c>
      <c r="ED69" s="1795" t="e">
        <f t="shared" ca="1" si="159"/>
        <v>#DIV/0!</v>
      </c>
      <c r="EE69" s="1795" t="e">
        <f t="shared" ca="1" si="159"/>
        <v>#DIV/0!</v>
      </c>
      <c r="EF69" s="1795" t="e">
        <f t="shared" ca="1" si="159"/>
        <v>#DIV/0!</v>
      </c>
      <c r="EG69" s="1795" t="e">
        <f t="shared" ca="1" si="159"/>
        <v>#DIV/0!</v>
      </c>
      <c r="EH69" s="1795" t="e">
        <f t="shared" ca="1" si="159"/>
        <v>#DIV/0!</v>
      </c>
      <c r="EI69" s="1795" t="e">
        <f t="shared" ca="1" si="159"/>
        <v>#DIV/0!</v>
      </c>
      <c r="EJ69" s="1795" t="e">
        <f t="shared" ca="1" si="159"/>
        <v>#DIV/0!</v>
      </c>
    </row>
    <row r="70" spans="2:140">
      <c r="B70" s="418" t="s">
        <v>1398</v>
      </c>
      <c r="E70" s="1841" t="e">
        <f t="shared" ca="1" si="143"/>
        <v>#DIV/0!</v>
      </c>
      <c r="H70" s="1795" t="e">
        <f t="shared" ref="H70:AM70" ca="1" si="160">H$55</f>
        <v>#DIV/0!</v>
      </c>
      <c r="I70" s="1795" t="e">
        <f t="shared" ca="1" si="160"/>
        <v>#DIV/0!</v>
      </c>
      <c r="J70" s="1795" t="e">
        <f t="shared" ca="1" si="160"/>
        <v>#DIV/0!</v>
      </c>
      <c r="K70" s="1795" t="e">
        <f t="shared" ca="1" si="160"/>
        <v>#DIV/0!</v>
      </c>
      <c r="L70" s="1795" t="e">
        <f t="shared" ca="1" si="160"/>
        <v>#DIV/0!</v>
      </c>
      <c r="M70" s="1795" t="e">
        <f t="shared" ca="1" si="160"/>
        <v>#DIV/0!</v>
      </c>
      <c r="N70" s="1795" t="e">
        <f t="shared" ca="1" si="160"/>
        <v>#DIV/0!</v>
      </c>
      <c r="O70" s="1795" t="e">
        <f t="shared" ca="1" si="160"/>
        <v>#DIV/0!</v>
      </c>
      <c r="P70" s="1795" t="e">
        <f t="shared" ca="1" si="160"/>
        <v>#DIV/0!</v>
      </c>
      <c r="Q70" s="1795" t="e">
        <f t="shared" ca="1" si="160"/>
        <v>#DIV/0!</v>
      </c>
      <c r="R70" s="1795" t="e">
        <f t="shared" ca="1" si="160"/>
        <v>#DIV/0!</v>
      </c>
      <c r="S70" s="1795" t="e">
        <f t="shared" ca="1" si="160"/>
        <v>#DIV/0!</v>
      </c>
      <c r="T70" s="1795" t="e">
        <f t="shared" ca="1" si="160"/>
        <v>#DIV/0!</v>
      </c>
      <c r="U70" s="1795" t="e">
        <f t="shared" ca="1" si="160"/>
        <v>#DIV/0!</v>
      </c>
      <c r="V70" s="1795" t="e">
        <f t="shared" ca="1" si="160"/>
        <v>#DIV/0!</v>
      </c>
      <c r="W70" s="1795" t="e">
        <f t="shared" ca="1" si="160"/>
        <v>#DIV/0!</v>
      </c>
      <c r="X70" s="1795" t="e">
        <f t="shared" ca="1" si="160"/>
        <v>#DIV/0!</v>
      </c>
      <c r="Y70" s="1795" t="e">
        <f t="shared" ca="1" si="160"/>
        <v>#DIV/0!</v>
      </c>
      <c r="Z70" s="1795" t="e">
        <f t="shared" ca="1" si="160"/>
        <v>#DIV/0!</v>
      </c>
      <c r="AA70" s="1795" t="e">
        <f t="shared" ca="1" si="160"/>
        <v>#DIV/0!</v>
      </c>
      <c r="AB70" s="1795" t="e">
        <f t="shared" ca="1" si="160"/>
        <v>#DIV/0!</v>
      </c>
      <c r="AC70" s="1795" t="e">
        <f t="shared" ca="1" si="160"/>
        <v>#DIV/0!</v>
      </c>
      <c r="AD70" s="1795" t="e">
        <f t="shared" ca="1" si="160"/>
        <v>#DIV/0!</v>
      </c>
      <c r="AE70" s="1795" t="e">
        <f t="shared" ca="1" si="160"/>
        <v>#DIV/0!</v>
      </c>
      <c r="AF70" s="1795" t="e">
        <f t="shared" ca="1" si="160"/>
        <v>#DIV/0!</v>
      </c>
      <c r="AG70" s="1795" t="e">
        <f t="shared" ca="1" si="160"/>
        <v>#DIV/0!</v>
      </c>
      <c r="AH70" s="1795" t="e">
        <f t="shared" ca="1" si="160"/>
        <v>#DIV/0!</v>
      </c>
      <c r="AI70" s="1795" t="e">
        <f t="shared" ca="1" si="160"/>
        <v>#DIV/0!</v>
      </c>
      <c r="AJ70" s="1795" t="e">
        <f t="shared" ca="1" si="160"/>
        <v>#DIV/0!</v>
      </c>
      <c r="AK70" s="1795" t="e">
        <f t="shared" ca="1" si="160"/>
        <v>#DIV/0!</v>
      </c>
      <c r="AL70" s="1795" t="e">
        <f t="shared" ca="1" si="160"/>
        <v>#DIV/0!</v>
      </c>
      <c r="AM70" s="1795" t="e">
        <f t="shared" ca="1" si="160"/>
        <v>#DIV/0!</v>
      </c>
      <c r="AN70" s="1795" t="e">
        <f t="shared" ref="AN70:BS70" ca="1" si="161">AN$55</f>
        <v>#DIV/0!</v>
      </c>
      <c r="AO70" s="1795" t="e">
        <f t="shared" ca="1" si="161"/>
        <v>#DIV/0!</v>
      </c>
      <c r="AP70" s="1795" t="e">
        <f t="shared" ca="1" si="161"/>
        <v>#DIV/0!</v>
      </c>
      <c r="AQ70" s="1795" t="e">
        <f t="shared" ca="1" si="161"/>
        <v>#DIV/0!</v>
      </c>
      <c r="AR70" s="1795" t="e">
        <f t="shared" ca="1" si="161"/>
        <v>#DIV/0!</v>
      </c>
      <c r="AS70" s="1795" t="e">
        <f t="shared" ca="1" si="161"/>
        <v>#DIV/0!</v>
      </c>
      <c r="AT70" s="1795" t="e">
        <f t="shared" ca="1" si="161"/>
        <v>#DIV/0!</v>
      </c>
      <c r="AU70" s="1795" t="e">
        <f t="shared" ca="1" si="161"/>
        <v>#DIV/0!</v>
      </c>
      <c r="AV70" s="1795" t="e">
        <f t="shared" ca="1" si="161"/>
        <v>#DIV/0!</v>
      </c>
      <c r="AW70" s="1795" t="e">
        <f t="shared" ca="1" si="161"/>
        <v>#DIV/0!</v>
      </c>
      <c r="AX70" s="1795" t="e">
        <f t="shared" ca="1" si="161"/>
        <v>#DIV/0!</v>
      </c>
      <c r="AY70" s="1795" t="e">
        <f t="shared" ca="1" si="161"/>
        <v>#DIV/0!</v>
      </c>
      <c r="AZ70" s="1795" t="e">
        <f t="shared" ca="1" si="161"/>
        <v>#DIV/0!</v>
      </c>
      <c r="BA70" s="1795" t="e">
        <f t="shared" ca="1" si="161"/>
        <v>#DIV/0!</v>
      </c>
      <c r="BB70" s="1795" t="e">
        <f t="shared" ca="1" si="161"/>
        <v>#DIV/0!</v>
      </c>
      <c r="BC70" s="1795" t="e">
        <f t="shared" ca="1" si="161"/>
        <v>#DIV/0!</v>
      </c>
      <c r="BD70" s="1795" t="e">
        <f t="shared" ca="1" si="161"/>
        <v>#DIV/0!</v>
      </c>
      <c r="BE70" s="1795" t="e">
        <f t="shared" ca="1" si="161"/>
        <v>#DIV/0!</v>
      </c>
      <c r="BF70" s="1795" t="e">
        <f t="shared" ca="1" si="161"/>
        <v>#DIV/0!</v>
      </c>
      <c r="BG70" s="1795" t="e">
        <f t="shared" ca="1" si="161"/>
        <v>#DIV/0!</v>
      </c>
      <c r="BH70" s="1795" t="e">
        <f t="shared" ca="1" si="161"/>
        <v>#DIV/0!</v>
      </c>
      <c r="BI70" s="1795" t="e">
        <f t="shared" ca="1" si="161"/>
        <v>#DIV/0!</v>
      </c>
      <c r="BJ70" s="1795" t="e">
        <f t="shared" ca="1" si="161"/>
        <v>#DIV/0!</v>
      </c>
      <c r="BK70" s="1795" t="e">
        <f t="shared" ca="1" si="161"/>
        <v>#DIV/0!</v>
      </c>
      <c r="BL70" s="1795" t="e">
        <f t="shared" ca="1" si="161"/>
        <v>#DIV/0!</v>
      </c>
      <c r="BM70" s="1795" t="e">
        <f t="shared" ca="1" si="161"/>
        <v>#DIV/0!</v>
      </c>
      <c r="BN70" s="1795" t="e">
        <f t="shared" ca="1" si="161"/>
        <v>#DIV/0!</v>
      </c>
      <c r="BO70" s="1795" t="e">
        <f t="shared" ca="1" si="161"/>
        <v>#DIV/0!</v>
      </c>
      <c r="BP70" s="1795" t="e">
        <f t="shared" ca="1" si="161"/>
        <v>#DIV/0!</v>
      </c>
      <c r="BQ70" s="1795" t="e">
        <f t="shared" ca="1" si="161"/>
        <v>#DIV/0!</v>
      </c>
      <c r="BR70" s="1795" t="e">
        <f t="shared" ca="1" si="161"/>
        <v>#DIV/0!</v>
      </c>
      <c r="BS70" s="1795" t="e">
        <f t="shared" ca="1" si="161"/>
        <v>#DIV/0!</v>
      </c>
      <c r="BT70" s="1795" t="e">
        <f t="shared" ref="BT70:CY70" ca="1" si="162">BT$55</f>
        <v>#DIV/0!</v>
      </c>
      <c r="BU70" s="1795" t="e">
        <f t="shared" ca="1" si="162"/>
        <v>#DIV/0!</v>
      </c>
      <c r="BV70" s="1795" t="e">
        <f t="shared" ca="1" si="162"/>
        <v>#DIV/0!</v>
      </c>
      <c r="BW70" s="1795" t="e">
        <f t="shared" ca="1" si="162"/>
        <v>#DIV/0!</v>
      </c>
      <c r="BX70" s="1795" t="e">
        <f t="shared" ca="1" si="162"/>
        <v>#DIV/0!</v>
      </c>
      <c r="BY70" s="1795" t="e">
        <f t="shared" ca="1" si="162"/>
        <v>#DIV/0!</v>
      </c>
      <c r="BZ70" s="1795" t="e">
        <f t="shared" ca="1" si="162"/>
        <v>#DIV/0!</v>
      </c>
      <c r="CA70" s="1795" t="e">
        <f t="shared" ca="1" si="162"/>
        <v>#DIV/0!</v>
      </c>
      <c r="CB70" s="1795" t="e">
        <f t="shared" ca="1" si="162"/>
        <v>#DIV/0!</v>
      </c>
      <c r="CC70" s="1795" t="e">
        <f t="shared" ca="1" si="162"/>
        <v>#DIV/0!</v>
      </c>
      <c r="CD70" s="1795" t="e">
        <f t="shared" ca="1" si="162"/>
        <v>#DIV/0!</v>
      </c>
      <c r="CE70" s="1795" t="e">
        <f t="shared" ca="1" si="162"/>
        <v>#DIV/0!</v>
      </c>
      <c r="CF70" s="1795" t="e">
        <f t="shared" ca="1" si="162"/>
        <v>#DIV/0!</v>
      </c>
      <c r="CG70" s="1795" t="e">
        <f t="shared" ca="1" si="162"/>
        <v>#DIV/0!</v>
      </c>
      <c r="CH70" s="1795" t="e">
        <f t="shared" ca="1" si="162"/>
        <v>#DIV/0!</v>
      </c>
      <c r="CI70" s="1795" t="e">
        <f t="shared" ca="1" si="162"/>
        <v>#DIV/0!</v>
      </c>
      <c r="CJ70" s="1795" t="e">
        <f t="shared" ca="1" si="162"/>
        <v>#DIV/0!</v>
      </c>
      <c r="CK70" s="1795" t="e">
        <f t="shared" ca="1" si="162"/>
        <v>#DIV/0!</v>
      </c>
      <c r="CL70" s="1795" t="e">
        <f t="shared" ca="1" si="162"/>
        <v>#DIV/0!</v>
      </c>
      <c r="CM70" s="1795" t="e">
        <f t="shared" ca="1" si="162"/>
        <v>#DIV/0!</v>
      </c>
      <c r="CN70" s="1795" t="e">
        <f t="shared" ca="1" si="162"/>
        <v>#DIV/0!</v>
      </c>
      <c r="CO70" s="1795" t="e">
        <f t="shared" ca="1" si="162"/>
        <v>#DIV/0!</v>
      </c>
      <c r="CP70" s="1795" t="e">
        <f t="shared" ca="1" si="162"/>
        <v>#DIV/0!</v>
      </c>
      <c r="CQ70" s="1795" t="e">
        <f t="shared" ca="1" si="162"/>
        <v>#DIV/0!</v>
      </c>
      <c r="CR70" s="1795" t="e">
        <f t="shared" ca="1" si="162"/>
        <v>#DIV/0!</v>
      </c>
      <c r="CS70" s="1795" t="e">
        <f t="shared" ca="1" si="162"/>
        <v>#DIV/0!</v>
      </c>
      <c r="CT70" s="1795" t="e">
        <f t="shared" ca="1" si="162"/>
        <v>#DIV/0!</v>
      </c>
      <c r="CU70" s="1795" t="e">
        <f t="shared" ca="1" si="162"/>
        <v>#DIV/0!</v>
      </c>
      <c r="CV70" s="1795" t="e">
        <f t="shared" ca="1" si="162"/>
        <v>#DIV/0!</v>
      </c>
      <c r="CW70" s="1795" t="e">
        <f t="shared" ca="1" si="162"/>
        <v>#DIV/0!</v>
      </c>
      <c r="CX70" s="1795" t="e">
        <f t="shared" ca="1" si="162"/>
        <v>#DIV/0!</v>
      </c>
      <c r="CY70" s="1795" t="e">
        <f t="shared" ca="1" si="162"/>
        <v>#DIV/0!</v>
      </c>
      <c r="CZ70" s="1795" t="e">
        <f t="shared" ref="CZ70:EJ70" ca="1" si="163">CZ$55</f>
        <v>#DIV/0!</v>
      </c>
      <c r="DA70" s="1795" t="e">
        <f t="shared" ca="1" si="163"/>
        <v>#DIV/0!</v>
      </c>
      <c r="DB70" s="1795" t="e">
        <f t="shared" ca="1" si="163"/>
        <v>#DIV/0!</v>
      </c>
      <c r="DC70" s="1795" t="e">
        <f t="shared" ca="1" si="163"/>
        <v>#DIV/0!</v>
      </c>
      <c r="DD70" s="1795" t="e">
        <f t="shared" ca="1" si="163"/>
        <v>#DIV/0!</v>
      </c>
      <c r="DE70" s="1795" t="e">
        <f t="shared" ca="1" si="163"/>
        <v>#DIV/0!</v>
      </c>
      <c r="DF70" s="1795" t="e">
        <f t="shared" ca="1" si="163"/>
        <v>#DIV/0!</v>
      </c>
      <c r="DG70" s="1795" t="e">
        <f t="shared" ca="1" si="163"/>
        <v>#DIV/0!</v>
      </c>
      <c r="DH70" s="1795" t="e">
        <f t="shared" ca="1" si="163"/>
        <v>#DIV/0!</v>
      </c>
      <c r="DI70" s="1795" t="e">
        <f t="shared" ca="1" si="163"/>
        <v>#DIV/0!</v>
      </c>
      <c r="DJ70" s="1795" t="e">
        <f t="shared" ca="1" si="163"/>
        <v>#DIV/0!</v>
      </c>
      <c r="DK70" s="1795" t="e">
        <f t="shared" ca="1" si="163"/>
        <v>#DIV/0!</v>
      </c>
      <c r="DL70" s="1795" t="e">
        <f t="shared" ca="1" si="163"/>
        <v>#DIV/0!</v>
      </c>
      <c r="DM70" s="1795" t="e">
        <f t="shared" ca="1" si="163"/>
        <v>#DIV/0!</v>
      </c>
      <c r="DN70" s="1795" t="e">
        <f t="shared" ca="1" si="163"/>
        <v>#DIV/0!</v>
      </c>
      <c r="DO70" s="1795" t="e">
        <f t="shared" ca="1" si="163"/>
        <v>#DIV/0!</v>
      </c>
      <c r="DP70" s="1795" t="e">
        <f t="shared" ca="1" si="163"/>
        <v>#DIV/0!</v>
      </c>
      <c r="DQ70" s="1795" t="e">
        <f t="shared" ca="1" si="163"/>
        <v>#DIV/0!</v>
      </c>
      <c r="DR70" s="1795" t="e">
        <f t="shared" ca="1" si="163"/>
        <v>#DIV/0!</v>
      </c>
      <c r="DS70" s="1795" t="e">
        <f t="shared" ca="1" si="163"/>
        <v>#DIV/0!</v>
      </c>
      <c r="DT70" s="1795" t="e">
        <f t="shared" ca="1" si="163"/>
        <v>#DIV/0!</v>
      </c>
      <c r="DU70" s="1795" t="e">
        <f t="shared" ca="1" si="163"/>
        <v>#DIV/0!</v>
      </c>
      <c r="DV70" s="1795" t="e">
        <f t="shared" ca="1" si="163"/>
        <v>#DIV/0!</v>
      </c>
      <c r="DW70" s="1795" t="e">
        <f t="shared" ca="1" si="163"/>
        <v>#DIV/0!</v>
      </c>
      <c r="DX70" s="1795" t="e">
        <f t="shared" ca="1" si="163"/>
        <v>#DIV/0!</v>
      </c>
      <c r="DY70" s="1795" t="e">
        <f t="shared" ca="1" si="163"/>
        <v>#DIV/0!</v>
      </c>
      <c r="DZ70" s="1795" t="e">
        <f t="shared" ca="1" si="163"/>
        <v>#DIV/0!</v>
      </c>
      <c r="EA70" s="1795" t="e">
        <f t="shared" ca="1" si="163"/>
        <v>#DIV/0!</v>
      </c>
      <c r="EB70" s="1795" t="e">
        <f t="shared" ca="1" si="163"/>
        <v>#DIV/0!</v>
      </c>
      <c r="EC70" s="1795" t="e">
        <f t="shared" ca="1" si="163"/>
        <v>#DIV/0!</v>
      </c>
      <c r="ED70" s="1795" t="e">
        <f t="shared" ca="1" si="163"/>
        <v>#DIV/0!</v>
      </c>
      <c r="EE70" s="1795" t="e">
        <f t="shared" ca="1" si="163"/>
        <v>#DIV/0!</v>
      </c>
      <c r="EF70" s="1795" t="e">
        <f t="shared" ca="1" si="163"/>
        <v>#DIV/0!</v>
      </c>
      <c r="EG70" s="1795" t="e">
        <f t="shared" ca="1" si="163"/>
        <v>#DIV/0!</v>
      </c>
      <c r="EH70" s="1795" t="e">
        <f t="shared" ca="1" si="163"/>
        <v>#DIV/0!</v>
      </c>
      <c r="EI70" s="1795" t="e">
        <f t="shared" ca="1" si="163"/>
        <v>#DIV/0!</v>
      </c>
      <c r="EJ70" s="1795" t="e">
        <f t="shared" ca="1" si="163"/>
        <v>#DIV/0!</v>
      </c>
    </row>
    <row r="71" spans="2:140">
      <c r="B71" s="435" t="s">
        <v>1399</v>
      </c>
      <c r="C71" s="435"/>
      <c r="D71" s="435"/>
      <c r="E71" s="1849" t="e">
        <f t="shared" ca="1" si="143"/>
        <v>#DIV/0!</v>
      </c>
      <c r="F71" s="435"/>
      <c r="G71" s="435"/>
      <c r="H71" s="1840" t="e">
        <f t="shared" ref="H71:AM71" ca="1" si="164">MIN(0,MAX(-(H65+H67+H68+H69+H70),-$D$74*H62))</f>
        <v>#DIV/0!</v>
      </c>
      <c r="I71" s="1840" t="e">
        <f t="shared" ca="1" si="164"/>
        <v>#DIV/0!</v>
      </c>
      <c r="J71" s="1840" t="e">
        <f t="shared" ca="1" si="164"/>
        <v>#DIV/0!</v>
      </c>
      <c r="K71" s="1840" t="e">
        <f t="shared" ca="1" si="164"/>
        <v>#DIV/0!</v>
      </c>
      <c r="L71" s="1840" t="e">
        <f t="shared" ca="1" si="164"/>
        <v>#DIV/0!</v>
      </c>
      <c r="M71" s="1840" t="e">
        <f t="shared" ca="1" si="164"/>
        <v>#DIV/0!</v>
      </c>
      <c r="N71" s="1840" t="e">
        <f t="shared" ca="1" si="164"/>
        <v>#DIV/0!</v>
      </c>
      <c r="O71" s="1840" t="e">
        <f t="shared" ca="1" si="164"/>
        <v>#DIV/0!</v>
      </c>
      <c r="P71" s="1840" t="e">
        <f t="shared" ca="1" si="164"/>
        <v>#DIV/0!</v>
      </c>
      <c r="Q71" s="1840" t="e">
        <f t="shared" ca="1" si="164"/>
        <v>#DIV/0!</v>
      </c>
      <c r="R71" s="1840" t="e">
        <f t="shared" ca="1" si="164"/>
        <v>#DIV/0!</v>
      </c>
      <c r="S71" s="1840" t="e">
        <f t="shared" ca="1" si="164"/>
        <v>#DIV/0!</v>
      </c>
      <c r="T71" s="1840" t="e">
        <f t="shared" ca="1" si="164"/>
        <v>#DIV/0!</v>
      </c>
      <c r="U71" s="1840" t="e">
        <f t="shared" ca="1" si="164"/>
        <v>#DIV/0!</v>
      </c>
      <c r="V71" s="1840" t="e">
        <f t="shared" ca="1" si="164"/>
        <v>#DIV/0!</v>
      </c>
      <c r="W71" s="1840" t="e">
        <f t="shared" ca="1" si="164"/>
        <v>#DIV/0!</v>
      </c>
      <c r="X71" s="1840" t="e">
        <f t="shared" ca="1" si="164"/>
        <v>#DIV/0!</v>
      </c>
      <c r="Y71" s="1840" t="e">
        <f t="shared" ca="1" si="164"/>
        <v>#DIV/0!</v>
      </c>
      <c r="Z71" s="1840" t="e">
        <f t="shared" ca="1" si="164"/>
        <v>#DIV/0!</v>
      </c>
      <c r="AA71" s="1840" t="e">
        <f t="shared" ca="1" si="164"/>
        <v>#DIV/0!</v>
      </c>
      <c r="AB71" s="1840" t="e">
        <f t="shared" ca="1" si="164"/>
        <v>#DIV/0!</v>
      </c>
      <c r="AC71" s="1840" t="e">
        <f t="shared" ca="1" si="164"/>
        <v>#DIV/0!</v>
      </c>
      <c r="AD71" s="1840" t="e">
        <f t="shared" ca="1" si="164"/>
        <v>#DIV/0!</v>
      </c>
      <c r="AE71" s="1840" t="e">
        <f t="shared" ca="1" si="164"/>
        <v>#DIV/0!</v>
      </c>
      <c r="AF71" s="1840" t="e">
        <f t="shared" ca="1" si="164"/>
        <v>#DIV/0!</v>
      </c>
      <c r="AG71" s="1840" t="e">
        <f t="shared" ca="1" si="164"/>
        <v>#DIV/0!</v>
      </c>
      <c r="AH71" s="1840" t="e">
        <f t="shared" ca="1" si="164"/>
        <v>#DIV/0!</v>
      </c>
      <c r="AI71" s="1840" t="e">
        <f t="shared" ca="1" si="164"/>
        <v>#DIV/0!</v>
      </c>
      <c r="AJ71" s="1840" t="e">
        <f t="shared" ca="1" si="164"/>
        <v>#DIV/0!</v>
      </c>
      <c r="AK71" s="1840" t="e">
        <f t="shared" ca="1" si="164"/>
        <v>#DIV/0!</v>
      </c>
      <c r="AL71" s="1840" t="e">
        <f t="shared" ca="1" si="164"/>
        <v>#DIV/0!</v>
      </c>
      <c r="AM71" s="1840" t="e">
        <f t="shared" ca="1" si="164"/>
        <v>#DIV/0!</v>
      </c>
      <c r="AN71" s="1840" t="e">
        <f t="shared" ref="AN71:BS71" ca="1" si="165">MIN(0,MAX(-(AN65+AN67+AN68+AN69+AN70),-$D$74*AN62))</f>
        <v>#DIV/0!</v>
      </c>
      <c r="AO71" s="1840" t="e">
        <f t="shared" ca="1" si="165"/>
        <v>#DIV/0!</v>
      </c>
      <c r="AP71" s="1840" t="e">
        <f t="shared" ca="1" si="165"/>
        <v>#DIV/0!</v>
      </c>
      <c r="AQ71" s="1840" t="e">
        <f t="shared" ca="1" si="165"/>
        <v>#DIV/0!</v>
      </c>
      <c r="AR71" s="1840" t="e">
        <f t="shared" ca="1" si="165"/>
        <v>#DIV/0!</v>
      </c>
      <c r="AS71" s="1840" t="e">
        <f t="shared" ca="1" si="165"/>
        <v>#DIV/0!</v>
      </c>
      <c r="AT71" s="1840" t="e">
        <f t="shared" ca="1" si="165"/>
        <v>#DIV/0!</v>
      </c>
      <c r="AU71" s="1840" t="e">
        <f t="shared" ca="1" si="165"/>
        <v>#DIV/0!</v>
      </c>
      <c r="AV71" s="1840" t="e">
        <f t="shared" ca="1" si="165"/>
        <v>#DIV/0!</v>
      </c>
      <c r="AW71" s="1840" t="e">
        <f t="shared" ca="1" si="165"/>
        <v>#DIV/0!</v>
      </c>
      <c r="AX71" s="1840" t="e">
        <f t="shared" ca="1" si="165"/>
        <v>#DIV/0!</v>
      </c>
      <c r="AY71" s="1840" t="e">
        <f t="shared" ca="1" si="165"/>
        <v>#DIV/0!</v>
      </c>
      <c r="AZ71" s="1840" t="e">
        <f t="shared" ca="1" si="165"/>
        <v>#DIV/0!</v>
      </c>
      <c r="BA71" s="1840" t="e">
        <f t="shared" ca="1" si="165"/>
        <v>#DIV/0!</v>
      </c>
      <c r="BB71" s="1840" t="e">
        <f t="shared" ca="1" si="165"/>
        <v>#DIV/0!</v>
      </c>
      <c r="BC71" s="1840" t="e">
        <f t="shared" ca="1" si="165"/>
        <v>#DIV/0!</v>
      </c>
      <c r="BD71" s="1840" t="e">
        <f t="shared" ca="1" si="165"/>
        <v>#DIV/0!</v>
      </c>
      <c r="BE71" s="1840" t="e">
        <f t="shared" ca="1" si="165"/>
        <v>#DIV/0!</v>
      </c>
      <c r="BF71" s="1840" t="e">
        <f t="shared" ca="1" si="165"/>
        <v>#DIV/0!</v>
      </c>
      <c r="BG71" s="1840" t="e">
        <f t="shared" ca="1" si="165"/>
        <v>#DIV/0!</v>
      </c>
      <c r="BH71" s="1840" t="e">
        <f t="shared" ca="1" si="165"/>
        <v>#DIV/0!</v>
      </c>
      <c r="BI71" s="1840" t="e">
        <f t="shared" ca="1" si="165"/>
        <v>#DIV/0!</v>
      </c>
      <c r="BJ71" s="1840" t="e">
        <f t="shared" ca="1" si="165"/>
        <v>#DIV/0!</v>
      </c>
      <c r="BK71" s="1840" t="e">
        <f t="shared" ca="1" si="165"/>
        <v>#DIV/0!</v>
      </c>
      <c r="BL71" s="1840" t="e">
        <f t="shared" ca="1" si="165"/>
        <v>#DIV/0!</v>
      </c>
      <c r="BM71" s="1840" t="e">
        <f t="shared" ca="1" si="165"/>
        <v>#DIV/0!</v>
      </c>
      <c r="BN71" s="1840" t="e">
        <f t="shared" ca="1" si="165"/>
        <v>#DIV/0!</v>
      </c>
      <c r="BO71" s="1840" t="e">
        <f t="shared" ca="1" si="165"/>
        <v>#DIV/0!</v>
      </c>
      <c r="BP71" s="1840" t="e">
        <f t="shared" ca="1" si="165"/>
        <v>#DIV/0!</v>
      </c>
      <c r="BQ71" s="1840" t="e">
        <f t="shared" ca="1" si="165"/>
        <v>#DIV/0!</v>
      </c>
      <c r="BR71" s="1840" t="e">
        <f t="shared" ca="1" si="165"/>
        <v>#DIV/0!</v>
      </c>
      <c r="BS71" s="1840" t="e">
        <f t="shared" ca="1" si="165"/>
        <v>#DIV/0!</v>
      </c>
      <c r="BT71" s="1840" t="e">
        <f t="shared" ref="BT71:CY71" ca="1" si="166">MIN(0,MAX(-(BT65+BT67+BT68+BT69+BT70),-$D$74*BT62))</f>
        <v>#DIV/0!</v>
      </c>
      <c r="BU71" s="1840" t="e">
        <f t="shared" ca="1" si="166"/>
        <v>#DIV/0!</v>
      </c>
      <c r="BV71" s="1840" t="e">
        <f t="shared" ca="1" si="166"/>
        <v>#DIV/0!</v>
      </c>
      <c r="BW71" s="1840" t="e">
        <f t="shared" ca="1" si="166"/>
        <v>#DIV/0!</v>
      </c>
      <c r="BX71" s="1840" t="e">
        <f t="shared" ca="1" si="166"/>
        <v>#DIV/0!</v>
      </c>
      <c r="BY71" s="1840" t="e">
        <f t="shared" ca="1" si="166"/>
        <v>#DIV/0!</v>
      </c>
      <c r="BZ71" s="1840" t="e">
        <f t="shared" ca="1" si="166"/>
        <v>#DIV/0!</v>
      </c>
      <c r="CA71" s="1840" t="e">
        <f t="shared" ca="1" si="166"/>
        <v>#DIV/0!</v>
      </c>
      <c r="CB71" s="1840" t="e">
        <f t="shared" ca="1" si="166"/>
        <v>#DIV/0!</v>
      </c>
      <c r="CC71" s="1840" t="e">
        <f t="shared" ca="1" si="166"/>
        <v>#DIV/0!</v>
      </c>
      <c r="CD71" s="1840" t="e">
        <f t="shared" ca="1" si="166"/>
        <v>#DIV/0!</v>
      </c>
      <c r="CE71" s="1840" t="e">
        <f t="shared" ca="1" si="166"/>
        <v>#DIV/0!</v>
      </c>
      <c r="CF71" s="1840" t="e">
        <f t="shared" ca="1" si="166"/>
        <v>#DIV/0!</v>
      </c>
      <c r="CG71" s="1840" t="e">
        <f t="shared" ca="1" si="166"/>
        <v>#DIV/0!</v>
      </c>
      <c r="CH71" s="1840" t="e">
        <f t="shared" ca="1" si="166"/>
        <v>#DIV/0!</v>
      </c>
      <c r="CI71" s="1840" t="e">
        <f t="shared" ca="1" si="166"/>
        <v>#DIV/0!</v>
      </c>
      <c r="CJ71" s="1840" t="e">
        <f t="shared" ca="1" si="166"/>
        <v>#DIV/0!</v>
      </c>
      <c r="CK71" s="1840" t="e">
        <f t="shared" ca="1" si="166"/>
        <v>#DIV/0!</v>
      </c>
      <c r="CL71" s="1840" t="e">
        <f t="shared" ca="1" si="166"/>
        <v>#DIV/0!</v>
      </c>
      <c r="CM71" s="1840" t="e">
        <f t="shared" ca="1" si="166"/>
        <v>#DIV/0!</v>
      </c>
      <c r="CN71" s="1840" t="e">
        <f t="shared" ca="1" si="166"/>
        <v>#DIV/0!</v>
      </c>
      <c r="CO71" s="1840" t="e">
        <f t="shared" ca="1" si="166"/>
        <v>#DIV/0!</v>
      </c>
      <c r="CP71" s="1840" t="e">
        <f t="shared" ca="1" si="166"/>
        <v>#DIV/0!</v>
      </c>
      <c r="CQ71" s="1840" t="e">
        <f t="shared" ca="1" si="166"/>
        <v>#DIV/0!</v>
      </c>
      <c r="CR71" s="1840" t="e">
        <f t="shared" ca="1" si="166"/>
        <v>#DIV/0!</v>
      </c>
      <c r="CS71" s="1840" t="e">
        <f t="shared" ca="1" si="166"/>
        <v>#DIV/0!</v>
      </c>
      <c r="CT71" s="1840" t="e">
        <f t="shared" ca="1" si="166"/>
        <v>#DIV/0!</v>
      </c>
      <c r="CU71" s="1840" t="e">
        <f t="shared" ca="1" si="166"/>
        <v>#DIV/0!</v>
      </c>
      <c r="CV71" s="1840" t="e">
        <f t="shared" ca="1" si="166"/>
        <v>#DIV/0!</v>
      </c>
      <c r="CW71" s="1840" t="e">
        <f t="shared" ca="1" si="166"/>
        <v>#DIV/0!</v>
      </c>
      <c r="CX71" s="1840" t="e">
        <f t="shared" ca="1" si="166"/>
        <v>#DIV/0!</v>
      </c>
      <c r="CY71" s="1840" t="e">
        <f t="shared" ca="1" si="166"/>
        <v>#DIV/0!</v>
      </c>
      <c r="CZ71" s="1840" t="e">
        <f t="shared" ref="CZ71:EE71" ca="1" si="167">MIN(0,MAX(-(CZ65+CZ67+CZ68+CZ69+CZ70),-$D$74*CZ62))</f>
        <v>#DIV/0!</v>
      </c>
      <c r="DA71" s="1840" t="e">
        <f t="shared" ca="1" si="167"/>
        <v>#DIV/0!</v>
      </c>
      <c r="DB71" s="1840" t="e">
        <f t="shared" ca="1" si="167"/>
        <v>#DIV/0!</v>
      </c>
      <c r="DC71" s="1840" t="e">
        <f t="shared" ca="1" si="167"/>
        <v>#DIV/0!</v>
      </c>
      <c r="DD71" s="1840" t="e">
        <f t="shared" ca="1" si="167"/>
        <v>#DIV/0!</v>
      </c>
      <c r="DE71" s="1840" t="e">
        <f t="shared" ca="1" si="167"/>
        <v>#DIV/0!</v>
      </c>
      <c r="DF71" s="1840" t="e">
        <f t="shared" ca="1" si="167"/>
        <v>#DIV/0!</v>
      </c>
      <c r="DG71" s="1840" t="e">
        <f t="shared" ca="1" si="167"/>
        <v>#DIV/0!</v>
      </c>
      <c r="DH71" s="1840" t="e">
        <f t="shared" ca="1" si="167"/>
        <v>#DIV/0!</v>
      </c>
      <c r="DI71" s="1840" t="e">
        <f t="shared" ca="1" si="167"/>
        <v>#DIV/0!</v>
      </c>
      <c r="DJ71" s="1840" t="e">
        <f t="shared" ca="1" si="167"/>
        <v>#DIV/0!</v>
      </c>
      <c r="DK71" s="1840" t="e">
        <f t="shared" ca="1" si="167"/>
        <v>#DIV/0!</v>
      </c>
      <c r="DL71" s="1840" t="e">
        <f t="shared" ca="1" si="167"/>
        <v>#DIV/0!</v>
      </c>
      <c r="DM71" s="1840" t="e">
        <f t="shared" ca="1" si="167"/>
        <v>#DIV/0!</v>
      </c>
      <c r="DN71" s="1840" t="e">
        <f t="shared" ca="1" si="167"/>
        <v>#DIV/0!</v>
      </c>
      <c r="DO71" s="1840" t="e">
        <f t="shared" ca="1" si="167"/>
        <v>#DIV/0!</v>
      </c>
      <c r="DP71" s="1840" t="e">
        <f t="shared" ca="1" si="167"/>
        <v>#DIV/0!</v>
      </c>
      <c r="DQ71" s="1840" t="e">
        <f t="shared" ca="1" si="167"/>
        <v>#DIV/0!</v>
      </c>
      <c r="DR71" s="1840" t="e">
        <f t="shared" ca="1" si="167"/>
        <v>#DIV/0!</v>
      </c>
      <c r="DS71" s="1840" t="e">
        <f t="shared" ca="1" si="167"/>
        <v>#DIV/0!</v>
      </c>
      <c r="DT71" s="1840" t="e">
        <f t="shared" ca="1" si="167"/>
        <v>#DIV/0!</v>
      </c>
      <c r="DU71" s="1840" t="e">
        <f t="shared" ca="1" si="167"/>
        <v>#DIV/0!</v>
      </c>
      <c r="DV71" s="1840" t="e">
        <f t="shared" ca="1" si="167"/>
        <v>#DIV/0!</v>
      </c>
      <c r="DW71" s="1840" t="e">
        <f t="shared" ca="1" si="167"/>
        <v>#DIV/0!</v>
      </c>
      <c r="DX71" s="1840" t="e">
        <f t="shared" ca="1" si="167"/>
        <v>#DIV/0!</v>
      </c>
      <c r="DY71" s="1840" t="e">
        <f t="shared" ca="1" si="167"/>
        <v>#DIV/0!</v>
      </c>
      <c r="DZ71" s="1840" t="e">
        <f t="shared" ca="1" si="167"/>
        <v>#DIV/0!</v>
      </c>
      <c r="EA71" s="1840" t="e">
        <f t="shared" ca="1" si="167"/>
        <v>#DIV/0!</v>
      </c>
      <c r="EB71" s="1840" t="e">
        <f t="shared" ca="1" si="167"/>
        <v>#DIV/0!</v>
      </c>
      <c r="EC71" s="1840" t="e">
        <f t="shared" ca="1" si="167"/>
        <v>#DIV/0!</v>
      </c>
      <c r="ED71" s="1840" t="e">
        <f t="shared" ca="1" si="167"/>
        <v>#DIV/0!</v>
      </c>
      <c r="EE71" s="1840" t="e">
        <f t="shared" ca="1" si="167"/>
        <v>#DIV/0!</v>
      </c>
      <c r="EF71" s="1840" t="e">
        <f t="shared" ref="EF71:FK71" ca="1" si="168">MIN(0,MAX(-(EF65+EF67+EF68+EF69+EF70),-$D$74*EF62))</f>
        <v>#DIV/0!</v>
      </c>
      <c r="EG71" s="1840" t="e">
        <f t="shared" ca="1" si="168"/>
        <v>#DIV/0!</v>
      </c>
      <c r="EH71" s="1840" t="e">
        <f t="shared" ca="1" si="168"/>
        <v>#DIV/0!</v>
      </c>
      <c r="EI71" s="1840" t="e">
        <f t="shared" ca="1" si="168"/>
        <v>#DIV/0!</v>
      </c>
      <c r="EJ71" s="1840" t="e">
        <f t="shared" ca="1" si="168"/>
        <v>#DIV/0!</v>
      </c>
    </row>
    <row r="72" spans="2:140">
      <c r="B72" s="418" t="s">
        <v>1392</v>
      </c>
      <c r="C72" s="438"/>
      <c r="D72" s="438"/>
      <c r="E72" s="1841" t="e">
        <f ca="1">SUM(E66:E71)</f>
        <v>#DIV/0!</v>
      </c>
      <c r="F72" s="438"/>
      <c r="G72" s="438"/>
      <c r="H72" s="1841" t="e">
        <f t="shared" ref="H72:AM72" ca="1" si="169">SUM(H65:H71)</f>
        <v>#DIV/0!</v>
      </c>
      <c r="I72" s="1841" t="e">
        <f t="shared" ca="1" si="169"/>
        <v>#DIV/0!</v>
      </c>
      <c r="J72" s="1841" t="e">
        <f t="shared" ca="1" si="169"/>
        <v>#DIV/0!</v>
      </c>
      <c r="K72" s="1841" t="e">
        <f t="shared" ca="1" si="169"/>
        <v>#DIV/0!</v>
      </c>
      <c r="L72" s="1841" t="e">
        <f t="shared" ca="1" si="169"/>
        <v>#DIV/0!</v>
      </c>
      <c r="M72" s="1841" t="e">
        <f t="shared" ca="1" si="169"/>
        <v>#DIV/0!</v>
      </c>
      <c r="N72" s="1841" t="e">
        <f t="shared" ca="1" si="169"/>
        <v>#DIV/0!</v>
      </c>
      <c r="O72" s="1841" t="e">
        <f t="shared" ca="1" si="169"/>
        <v>#DIV/0!</v>
      </c>
      <c r="P72" s="1841" t="e">
        <f t="shared" ca="1" si="169"/>
        <v>#DIV/0!</v>
      </c>
      <c r="Q72" s="1841" t="e">
        <f t="shared" ca="1" si="169"/>
        <v>#DIV/0!</v>
      </c>
      <c r="R72" s="1841" t="e">
        <f t="shared" ca="1" si="169"/>
        <v>#DIV/0!</v>
      </c>
      <c r="S72" s="1841" t="e">
        <f t="shared" ca="1" si="169"/>
        <v>#DIV/0!</v>
      </c>
      <c r="T72" s="1841" t="e">
        <f t="shared" ca="1" si="169"/>
        <v>#DIV/0!</v>
      </c>
      <c r="U72" s="1841" t="e">
        <f t="shared" ca="1" si="169"/>
        <v>#DIV/0!</v>
      </c>
      <c r="V72" s="1841" t="e">
        <f t="shared" ca="1" si="169"/>
        <v>#DIV/0!</v>
      </c>
      <c r="W72" s="1841" t="e">
        <f t="shared" ca="1" si="169"/>
        <v>#DIV/0!</v>
      </c>
      <c r="X72" s="1841" t="e">
        <f t="shared" ca="1" si="169"/>
        <v>#DIV/0!</v>
      </c>
      <c r="Y72" s="1841" t="e">
        <f t="shared" ca="1" si="169"/>
        <v>#DIV/0!</v>
      </c>
      <c r="Z72" s="1841" t="e">
        <f t="shared" ca="1" si="169"/>
        <v>#DIV/0!</v>
      </c>
      <c r="AA72" s="1841" t="e">
        <f t="shared" ca="1" si="169"/>
        <v>#DIV/0!</v>
      </c>
      <c r="AB72" s="1841" t="e">
        <f t="shared" ca="1" si="169"/>
        <v>#DIV/0!</v>
      </c>
      <c r="AC72" s="1841" t="e">
        <f t="shared" ca="1" si="169"/>
        <v>#DIV/0!</v>
      </c>
      <c r="AD72" s="1841" t="e">
        <f t="shared" ca="1" si="169"/>
        <v>#DIV/0!</v>
      </c>
      <c r="AE72" s="1841" t="e">
        <f t="shared" ca="1" si="169"/>
        <v>#DIV/0!</v>
      </c>
      <c r="AF72" s="1841" t="e">
        <f t="shared" ca="1" si="169"/>
        <v>#DIV/0!</v>
      </c>
      <c r="AG72" s="1841" t="e">
        <f t="shared" ca="1" si="169"/>
        <v>#DIV/0!</v>
      </c>
      <c r="AH72" s="1841" t="e">
        <f t="shared" ca="1" si="169"/>
        <v>#DIV/0!</v>
      </c>
      <c r="AI72" s="1841" t="e">
        <f t="shared" ca="1" si="169"/>
        <v>#DIV/0!</v>
      </c>
      <c r="AJ72" s="1841" t="e">
        <f t="shared" ca="1" si="169"/>
        <v>#DIV/0!</v>
      </c>
      <c r="AK72" s="1841" t="e">
        <f t="shared" ca="1" si="169"/>
        <v>#DIV/0!</v>
      </c>
      <c r="AL72" s="1841" t="e">
        <f t="shared" ca="1" si="169"/>
        <v>#DIV/0!</v>
      </c>
      <c r="AM72" s="1841" t="e">
        <f t="shared" ca="1" si="169"/>
        <v>#DIV/0!</v>
      </c>
      <c r="AN72" s="1841" t="e">
        <f t="shared" ref="AN72:BS72" ca="1" si="170">SUM(AN65:AN71)</f>
        <v>#DIV/0!</v>
      </c>
      <c r="AO72" s="1841" t="e">
        <f t="shared" ca="1" si="170"/>
        <v>#DIV/0!</v>
      </c>
      <c r="AP72" s="1841" t="e">
        <f t="shared" ca="1" si="170"/>
        <v>#DIV/0!</v>
      </c>
      <c r="AQ72" s="1841" t="e">
        <f t="shared" ca="1" si="170"/>
        <v>#DIV/0!</v>
      </c>
      <c r="AR72" s="1841" t="e">
        <f t="shared" ca="1" si="170"/>
        <v>#DIV/0!</v>
      </c>
      <c r="AS72" s="1841" t="e">
        <f t="shared" ca="1" si="170"/>
        <v>#DIV/0!</v>
      </c>
      <c r="AT72" s="1841" t="e">
        <f t="shared" ca="1" si="170"/>
        <v>#DIV/0!</v>
      </c>
      <c r="AU72" s="1841" t="e">
        <f t="shared" ca="1" si="170"/>
        <v>#DIV/0!</v>
      </c>
      <c r="AV72" s="1841" t="e">
        <f t="shared" ca="1" si="170"/>
        <v>#DIV/0!</v>
      </c>
      <c r="AW72" s="1841" t="e">
        <f t="shared" ca="1" si="170"/>
        <v>#DIV/0!</v>
      </c>
      <c r="AX72" s="1841" t="e">
        <f t="shared" ca="1" si="170"/>
        <v>#DIV/0!</v>
      </c>
      <c r="AY72" s="1841" t="e">
        <f t="shared" ca="1" si="170"/>
        <v>#DIV/0!</v>
      </c>
      <c r="AZ72" s="1841" t="e">
        <f t="shared" ca="1" si="170"/>
        <v>#DIV/0!</v>
      </c>
      <c r="BA72" s="1841" t="e">
        <f t="shared" ca="1" si="170"/>
        <v>#DIV/0!</v>
      </c>
      <c r="BB72" s="1841" t="e">
        <f t="shared" ca="1" si="170"/>
        <v>#DIV/0!</v>
      </c>
      <c r="BC72" s="1841" t="e">
        <f t="shared" ca="1" si="170"/>
        <v>#DIV/0!</v>
      </c>
      <c r="BD72" s="1841" t="e">
        <f t="shared" ca="1" si="170"/>
        <v>#DIV/0!</v>
      </c>
      <c r="BE72" s="1841" t="e">
        <f t="shared" ca="1" si="170"/>
        <v>#DIV/0!</v>
      </c>
      <c r="BF72" s="1841" t="e">
        <f t="shared" ca="1" si="170"/>
        <v>#DIV/0!</v>
      </c>
      <c r="BG72" s="1841" t="e">
        <f t="shared" ca="1" si="170"/>
        <v>#DIV/0!</v>
      </c>
      <c r="BH72" s="1841" t="e">
        <f t="shared" ca="1" si="170"/>
        <v>#DIV/0!</v>
      </c>
      <c r="BI72" s="1841" t="e">
        <f t="shared" ca="1" si="170"/>
        <v>#DIV/0!</v>
      </c>
      <c r="BJ72" s="1841" t="e">
        <f t="shared" ca="1" si="170"/>
        <v>#DIV/0!</v>
      </c>
      <c r="BK72" s="1841" t="e">
        <f t="shared" ca="1" si="170"/>
        <v>#DIV/0!</v>
      </c>
      <c r="BL72" s="1841" t="e">
        <f t="shared" ca="1" si="170"/>
        <v>#DIV/0!</v>
      </c>
      <c r="BM72" s="1841" t="e">
        <f t="shared" ca="1" si="170"/>
        <v>#DIV/0!</v>
      </c>
      <c r="BN72" s="1841" t="e">
        <f t="shared" ca="1" si="170"/>
        <v>#DIV/0!</v>
      </c>
      <c r="BO72" s="1841" t="e">
        <f t="shared" ca="1" si="170"/>
        <v>#DIV/0!</v>
      </c>
      <c r="BP72" s="1841" t="e">
        <f t="shared" ca="1" si="170"/>
        <v>#DIV/0!</v>
      </c>
      <c r="BQ72" s="1841" t="e">
        <f t="shared" ca="1" si="170"/>
        <v>#DIV/0!</v>
      </c>
      <c r="BR72" s="1841" t="e">
        <f t="shared" ca="1" si="170"/>
        <v>#DIV/0!</v>
      </c>
      <c r="BS72" s="1841" t="e">
        <f t="shared" ca="1" si="170"/>
        <v>#DIV/0!</v>
      </c>
      <c r="BT72" s="1841" t="e">
        <f t="shared" ref="BT72:CY72" ca="1" si="171">SUM(BT65:BT71)</f>
        <v>#DIV/0!</v>
      </c>
      <c r="BU72" s="1841" t="e">
        <f t="shared" ca="1" si="171"/>
        <v>#DIV/0!</v>
      </c>
      <c r="BV72" s="1841" t="e">
        <f t="shared" ca="1" si="171"/>
        <v>#DIV/0!</v>
      </c>
      <c r="BW72" s="1841" t="e">
        <f t="shared" ca="1" si="171"/>
        <v>#DIV/0!</v>
      </c>
      <c r="BX72" s="1841" t="e">
        <f t="shared" ca="1" si="171"/>
        <v>#DIV/0!</v>
      </c>
      <c r="BY72" s="1841" t="e">
        <f t="shared" ca="1" si="171"/>
        <v>#DIV/0!</v>
      </c>
      <c r="BZ72" s="1841" t="e">
        <f t="shared" ca="1" si="171"/>
        <v>#DIV/0!</v>
      </c>
      <c r="CA72" s="1841" t="e">
        <f t="shared" ca="1" si="171"/>
        <v>#DIV/0!</v>
      </c>
      <c r="CB72" s="1841" t="e">
        <f t="shared" ca="1" si="171"/>
        <v>#DIV/0!</v>
      </c>
      <c r="CC72" s="1841" t="e">
        <f t="shared" ca="1" si="171"/>
        <v>#DIV/0!</v>
      </c>
      <c r="CD72" s="1841" t="e">
        <f t="shared" ca="1" si="171"/>
        <v>#DIV/0!</v>
      </c>
      <c r="CE72" s="1841" t="e">
        <f t="shared" ca="1" si="171"/>
        <v>#DIV/0!</v>
      </c>
      <c r="CF72" s="1841" t="e">
        <f t="shared" ca="1" si="171"/>
        <v>#DIV/0!</v>
      </c>
      <c r="CG72" s="1841" t="e">
        <f t="shared" ca="1" si="171"/>
        <v>#DIV/0!</v>
      </c>
      <c r="CH72" s="1841" t="e">
        <f t="shared" ca="1" si="171"/>
        <v>#DIV/0!</v>
      </c>
      <c r="CI72" s="1841" t="e">
        <f t="shared" ca="1" si="171"/>
        <v>#DIV/0!</v>
      </c>
      <c r="CJ72" s="1841" t="e">
        <f t="shared" ca="1" si="171"/>
        <v>#DIV/0!</v>
      </c>
      <c r="CK72" s="1841" t="e">
        <f t="shared" ca="1" si="171"/>
        <v>#DIV/0!</v>
      </c>
      <c r="CL72" s="1841" t="e">
        <f t="shared" ca="1" si="171"/>
        <v>#DIV/0!</v>
      </c>
      <c r="CM72" s="1841" t="e">
        <f t="shared" ca="1" si="171"/>
        <v>#DIV/0!</v>
      </c>
      <c r="CN72" s="1841" t="e">
        <f t="shared" ca="1" si="171"/>
        <v>#DIV/0!</v>
      </c>
      <c r="CO72" s="1841" t="e">
        <f t="shared" ca="1" si="171"/>
        <v>#DIV/0!</v>
      </c>
      <c r="CP72" s="1841" t="e">
        <f t="shared" ca="1" si="171"/>
        <v>#DIV/0!</v>
      </c>
      <c r="CQ72" s="1841" t="e">
        <f t="shared" ca="1" si="171"/>
        <v>#DIV/0!</v>
      </c>
      <c r="CR72" s="1841" t="e">
        <f t="shared" ca="1" si="171"/>
        <v>#DIV/0!</v>
      </c>
      <c r="CS72" s="1841" t="e">
        <f t="shared" ca="1" si="171"/>
        <v>#DIV/0!</v>
      </c>
      <c r="CT72" s="1841" t="e">
        <f t="shared" ca="1" si="171"/>
        <v>#DIV/0!</v>
      </c>
      <c r="CU72" s="1841" t="e">
        <f t="shared" ca="1" si="171"/>
        <v>#DIV/0!</v>
      </c>
      <c r="CV72" s="1841" t="e">
        <f t="shared" ca="1" si="171"/>
        <v>#DIV/0!</v>
      </c>
      <c r="CW72" s="1841" t="e">
        <f t="shared" ca="1" si="171"/>
        <v>#DIV/0!</v>
      </c>
      <c r="CX72" s="1841" t="e">
        <f t="shared" ca="1" si="171"/>
        <v>#DIV/0!</v>
      </c>
      <c r="CY72" s="1841" t="e">
        <f t="shared" ca="1" si="171"/>
        <v>#DIV/0!</v>
      </c>
      <c r="CZ72" s="1841" t="e">
        <f t="shared" ref="CZ72:EE72" ca="1" si="172">SUM(CZ65:CZ71)</f>
        <v>#DIV/0!</v>
      </c>
      <c r="DA72" s="1841" t="e">
        <f t="shared" ca="1" si="172"/>
        <v>#DIV/0!</v>
      </c>
      <c r="DB72" s="1841" t="e">
        <f t="shared" ca="1" si="172"/>
        <v>#DIV/0!</v>
      </c>
      <c r="DC72" s="1841" t="e">
        <f t="shared" ca="1" si="172"/>
        <v>#DIV/0!</v>
      </c>
      <c r="DD72" s="1841" t="e">
        <f t="shared" ca="1" si="172"/>
        <v>#DIV/0!</v>
      </c>
      <c r="DE72" s="1841" t="e">
        <f t="shared" ca="1" si="172"/>
        <v>#DIV/0!</v>
      </c>
      <c r="DF72" s="1841" t="e">
        <f t="shared" ca="1" si="172"/>
        <v>#DIV/0!</v>
      </c>
      <c r="DG72" s="1841" t="e">
        <f t="shared" ca="1" si="172"/>
        <v>#DIV/0!</v>
      </c>
      <c r="DH72" s="1841" t="e">
        <f t="shared" ca="1" si="172"/>
        <v>#DIV/0!</v>
      </c>
      <c r="DI72" s="1841" t="e">
        <f t="shared" ca="1" si="172"/>
        <v>#DIV/0!</v>
      </c>
      <c r="DJ72" s="1841" t="e">
        <f t="shared" ca="1" si="172"/>
        <v>#DIV/0!</v>
      </c>
      <c r="DK72" s="1841" t="e">
        <f t="shared" ca="1" si="172"/>
        <v>#DIV/0!</v>
      </c>
      <c r="DL72" s="1841" t="e">
        <f t="shared" ca="1" si="172"/>
        <v>#DIV/0!</v>
      </c>
      <c r="DM72" s="1841" t="e">
        <f t="shared" ca="1" si="172"/>
        <v>#DIV/0!</v>
      </c>
      <c r="DN72" s="1841" t="e">
        <f t="shared" ca="1" si="172"/>
        <v>#DIV/0!</v>
      </c>
      <c r="DO72" s="1841" t="e">
        <f t="shared" ca="1" si="172"/>
        <v>#DIV/0!</v>
      </c>
      <c r="DP72" s="1841" t="e">
        <f t="shared" ca="1" si="172"/>
        <v>#DIV/0!</v>
      </c>
      <c r="DQ72" s="1841" t="e">
        <f t="shared" ca="1" si="172"/>
        <v>#DIV/0!</v>
      </c>
      <c r="DR72" s="1841" t="e">
        <f t="shared" ca="1" si="172"/>
        <v>#DIV/0!</v>
      </c>
      <c r="DS72" s="1841" t="e">
        <f t="shared" ca="1" si="172"/>
        <v>#DIV/0!</v>
      </c>
      <c r="DT72" s="1841" t="e">
        <f t="shared" ca="1" si="172"/>
        <v>#DIV/0!</v>
      </c>
      <c r="DU72" s="1841" t="e">
        <f t="shared" ca="1" si="172"/>
        <v>#DIV/0!</v>
      </c>
      <c r="DV72" s="1841" t="e">
        <f t="shared" ca="1" si="172"/>
        <v>#DIV/0!</v>
      </c>
      <c r="DW72" s="1841" t="e">
        <f t="shared" ca="1" si="172"/>
        <v>#DIV/0!</v>
      </c>
      <c r="DX72" s="1841" t="e">
        <f t="shared" ca="1" si="172"/>
        <v>#DIV/0!</v>
      </c>
      <c r="DY72" s="1841" t="e">
        <f t="shared" ca="1" si="172"/>
        <v>#DIV/0!</v>
      </c>
      <c r="DZ72" s="1841" t="e">
        <f t="shared" ca="1" si="172"/>
        <v>#DIV/0!</v>
      </c>
      <c r="EA72" s="1841" t="e">
        <f t="shared" ca="1" si="172"/>
        <v>#DIV/0!</v>
      </c>
      <c r="EB72" s="1841" t="e">
        <f t="shared" ca="1" si="172"/>
        <v>#DIV/0!</v>
      </c>
      <c r="EC72" s="1841" t="e">
        <f t="shared" ca="1" si="172"/>
        <v>#DIV/0!</v>
      </c>
      <c r="ED72" s="1841" t="e">
        <f t="shared" ca="1" si="172"/>
        <v>#DIV/0!</v>
      </c>
      <c r="EE72" s="1841" t="e">
        <f t="shared" ca="1" si="172"/>
        <v>#DIV/0!</v>
      </c>
      <c r="EF72" s="1841" t="e">
        <f t="shared" ref="EF72:FK72" ca="1" si="173">SUM(EF65:EF71)</f>
        <v>#DIV/0!</v>
      </c>
      <c r="EG72" s="1841" t="e">
        <f t="shared" ca="1" si="173"/>
        <v>#DIV/0!</v>
      </c>
      <c r="EH72" s="1841" t="e">
        <f t="shared" ca="1" si="173"/>
        <v>#DIV/0!</v>
      </c>
      <c r="EI72" s="1841" t="e">
        <f t="shared" ca="1" si="173"/>
        <v>#DIV/0!</v>
      </c>
      <c r="EJ72" s="1841" t="e">
        <f t="shared" ca="1" si="173"/>
        <v>#DIV/0!</v>
      </c>
    </row>
    <row r="73" spans="2:140">
      <c r="E73" s="1841"/>
    </row>
    <row r="74" spans="2:140">
      <c r="B74" s="438" t="s">
        <v>1393</v>
      </c>
      <c r="D74" s="458">
        <f>R8</f>
        <v>0.75</v>
      </c>
      <c r="E74" s="1841" t="e">
        <f ca="1">SUM(H74:EJ74)</f>
        <v>#DIV/0!</v>
      </c>
      <c r="H74" s="1795" t="e">
        <f t="shared" ref="H74:AM74" ca="1" si="174">MAX(0,MIN(-(H66+H71),H65+H67))</f>
        <v>#DIV/0!</v>
      </c>
      <c r="I74" s="1795" t="e">
        <f t="shared" ca="1" si="174"/>
        <v>#DIV/0!</v>
      </c>
      <c r="J74" s="1795" t="e">
        <f t="shared" ca="1" si="174"/>
        <v>#DIV/0!</v>
      </c>
      <c r="K74" s="1795" t="e">
        <f t="shared" ca="1" si="174"/>
        <v>#DIV/0!</v>
      </c>
      <c r="L74" s="1795" t="e">
        <f t="shared" ca="1" si="174"/>
        <v>#DIV/0!</v>
      </c>
      <c r="M74" s="1795" t="e">
        <f t="shared" ca="1" si="174"/>
        <v>#DIV/0!</v>
      </c>
      <c r="N74" s="1795" t="e">
        <f t="shared" ca="1" si="174"/>
        <v>#DIV/0!</v>
      </c>
      <c r="O74" s="1795" t="e">
        <f t="shared" ca="1" si="174"/>
        <v>#DIV/0!</v>
      </c>
      <c r="P74" s="1795" t="e">
        <f t="shared" ca="1" si="174"/>
        <v>#DIV/0!</v>
      </c>
      <c r="Q74" s="1795" t="e">
        <f t="shared" ca="1" si="174"/>
        <v>#DIV/0!</v>
      </c>
      <c r="R74" s="1795" t="e">
        <f t="shared" ca="1" si="174"/>
        <v>#DIV/0!</v>
      </c>
      <c r="S74" s="1795" t="e">
        <f t="shared" ca="1" si="174"/>
        <v>#DIV/0!</v>
      </c>
      <c r="T74" s="1795" t="e">
        <f t="shared" ca="1" si="174"/>
        <v>#DIV/0!</v>
      </c>
      <c r="U74" s="1795" t="e">
        <f t="shared" ca="1" si="174"/>
        <v>#DIV/0!</v>
      </c>
      <c r="V74" s="1795" t="e">
        <f t="shared" ca="1" si="174"/>
        <v>#DIV/0!</v>
      </c>
      <c r="W74" s="1795" t="e">
        <f t="shared" ca="1" si="174"/>
        <v>#DIV/0!</v>
      </c>
      <c r="X74" s="1795" t="e">
        <f t="shared" ca="1" si="174"/>
        <v>#DIV/0!</v>
      </c>
      <c r="Y74" s="1795" t="e">
        <f t="shared" ca="1" si="174"/>
        <v>#DIV/0!</v>
      </c>
      <c r="Z74" s="1795" t="e">
        <f t="shared" ca="1" si="174"/>
        <v>#DIV/0!</v>
      </c>
      <c r="AA74" s="1795" t="e">
        <f t="shared" ca="1" si="174"/>
        <v>#DIV/0!</v>
      </c>
      <c r="AB74" s="1795" t="e">
        <f t="shared" ca="1" si="174"/>
        <v>#DIV/0!</v>
      </c>
      <c r="AC74" s="1795" t="e">
        <f t="shared" ca="1" si="174"/>
        <v>#DIV/0!</v>
      </c>
      <c r="AD74" s="1795" t="e">
        <f t="shared" ca="1" si="174"/>
        <v>#DIV/0!</v>
      </c>
      <c r="AE74" s="1795" t="e">
        <f t="shared" ca="1" si="174"/>
        <v>#DIV/0!</v>
      </c>
      <c r="AF74" s="1795" t="e">
        <f t="shared" ca="1" si="174"/>
        <v>#DIV/0!</v>
      </c>
      <c r="AG74" s="1795" t="e">
        <f t="shared" ca="1" si="174"/>
        <v>#DIV/0!</v>
      </c>
      <c r="AH74" s="1795" t="e">
        <f t="shared" ca="1" si="174"/>
        <v>#DIV/0!</v>
      </c>
      <c r="AI74" s="1795" t="e">
        <f t="shared" ca="1" si="174"/>
        <v>#DIV/0!</v>
      </c>
      <c r="AJ74" s="1795" t="e">
        <f t="shared" ca="1" si="174"/>
        <v>#DIV/0!</v>
      </c>
      <c r="AK74" s="1795" t="e">
        <f t="shared" ca="1" si="174"/>
        <v>#DIV/0!</v>
      </c>
      <c r="AL74" s="1795" t="e">
        <f t="shared" ca="1" si="174"/>
        <v>#DIV/0!</v>
      </c>
      <c r="AM74" s="1795" t="e">
        <f t="shared" ca="1" si="174"/>
        <v>#DIV/0!</v>
      </c>
      <c r="AN74" s="1795" t="e">
        <f t="shared" ref="AN74:BS74" ca="1" si="175">MAX(0,MIN(-(AN66+AN71),AN65+AN67))</f>
        <v>#DIV/0!</v>
      </c>
      <c r="AO74" s="1795" t="e">
        <f t="shared" ca="1" si="175"/>
        <v>#DIV/0!</v>
      </c>
      <c r="AP74" s="1795" t="e">
        <f t="shared" ca="1" si="175"/>
        <v>#DIV/0!</v>
      </c>
      <c r="AQ74" s="1795" t="e">
        <f t="shared" ca="1" si="175"/>
        <v>#DIV/0!</v>
      </c>
      <c r="AR74" s="1795" t="e">
        <f t="shared" ca="1" si="175"/>
        <v>#DIV/0!</v>
      </c>
      <c r="AS74" s="1795" t="e">
        <f t="shared" ca="1" si="175"/>
        <v>#DIV/0!</v>
      </c>
      <c r="AT74" s="1795" t="e">
        <f t="shared" ca="1" si="175"/>
        <v>#DIV/0!</v>
      </c>
      <c r="AU74" s="1795" t="e">
        <f t="shared" ca="1" si="175"/>
        <v>#DIV/0!</v>
      </c>
      <c r="AV74" s="1795" t="e">
        <f t="shared" ca="1" si="175"/>
        <v>#DIV/0!</v>
      </c>
      <c r="AW74" s="1795" t="e">
        <f t="shared" ca="1" si="175"/>
        <v>#DIV/0!</v>
      </c>
      <c r="AX74" s="1795" t="e">
        <f t="shared" ca="1" si="175"/>
        <v>#DIV/0!</v>
      </c>
      <c r="AY74" s="1795" t="e">
        <f t="shared" ca="1" si="175"/>
        <v>#DIV/0!</v>
      </c>
      <c r="AZ74" s="1795" t="e">
        <f t="shared" ca="1" si="175"/>
        <v>#DIV/0!</v>
      </c>
      <c r="BA74" s="1795" t="e">
        <f t="shared" ca="1" si="175"/>
        <v>#DIV/0!</v>
      </c>
      <c r="BB74" s="1795" t="e">
        <f t="shared" ca="1" si="175"/>
        <v>#DIV/0!</v>
      </c>
      <c r="BC74" s="1795" t="e">
        <f t="shared" ca="1" si="175"/>
        <v>#DIV/0!</v>
      </c>
      <c r="BD74" s="1795" t="e">
        <f t="shared" ca="1" si="175"/>
        <v>#DIV/0!</v>
      </c>
      <c r="BE74" s="1795" t="e">
        <f t="shared" ca="1" si="175"/>
        <v>#DIV/0!</v>
      </c>
      <c r="BF74" s="1795" t="e">
        <f t="shared" ca="1" si="175"/>
        <v>#DIV/0!</v>
      </c>
      <c r="BG74" s="1795" t="e">
        <f t="shared" ca="1" si="175"/>
        <v>#DIV/0!</v>
      </c>
      <c r="BH74" s="1795" t="e">
        <f t="shared" ca="1" si="175"/>
        <v>#DIV/0!</v>
      </c>
      <c r="BI74" s="1795" t="e">
        <f t="shared" ca="1" si="175"/>
        <v>#DIV/0!</v>
      </c>
      <c r="BJ74" s="1795" t="e">
        <f t="shared" ca="1" si="175"/>
        <v>#DIV/0!</v>
      </c>
      <c r="BK74" s="1795" t="e">
        <f t="shared" ca="1" si="175"/>
        <v>#DIV/0!</v>
      </c>
      <c r="BL74" s="1795" t="e">
        <f t="shared" ca="1" si="175"/>
        <v>#DIV/0!</v>
      </c>
      <c r="BM74" s="1795" t="e">
        <f t="shared" ca="1" si="175"/>
        <v>#DIV/0!</v>
      </c>
      <c r="BN74" s="1795" t="e">
        <f t="shared" ca="1" si="175"/>
        <v>#DIV/0!</v>
      </c>
      <c r="BO74" s="1795" t="e">
        <f t="shared" ca="1" si="175"/>
        <v>#DIV/0!</v>
      </c>
      <c r="BP74" s="1795" t="e">
        <f t="shared" ca="1" si="175"/>
        <v>#DIV/0!</v>
      </c>
      <c r="BQ74" s="1795" t="e">
        <f t="shared" ca="1" si="175"/>
        <v>#DIV/0!</v>
      </c>
      <c r="BR74" s="1795" t="e">
        <f t="shared" ca="1" si="175"/>
        <v>#DIV/0!</v>
      </c>
      <c r="BS74" s="1795" t="e">
        <f t="shared" ca="1" si="175"/>
        <v>#DIV/0!</v>
      </c>
      <c r="BT74" s="1795" t="e">
        <f t="shared" ref="BT74:CY74" ca="1" si="176">MAX(0,MIN(-(BT66+BT71),BT65+BT67))</f>
        <v>#DIV/0!</v>
      </c>
      <c r="BU74" s="1795" t="e">
        <f t="shared" ca="1" si="176"/>
        <v>#DIV/0!</v>
      </c>
      <c r="BV74" s="1795" t="e">
        <f t="shared" ca="1" si="176"/>
        <v>#DIV/0!</v>
      </c>
      <c r="BW74" s="1795" t="e">
        <f t="shared" ca="1" si="176"/>
        <v>#DIV/0!</v>
      </c>
      <c r="BX74" s="1795" t="e">
        <f t="shared" ca="1" si="176"/>
        <v>#DIV/0!</v>
      </c>
      <c r="BY74" s="1795" t="e">
        <f t="shared" ca="1" si="176"/>
        <v>#DIV/0!</v>
      </c>
      <c r="BZ74" s="1795" t="e">
        <f t="shared" ca="1" si="176"/>
        <v>#DIV/0!</v>
      </c>
      <c r="CA74" s="1795" t="e">
        <f t="shared" ca="1" si="176"/>
        <v>#DIV/0!</v>
      </c>
      <c r="CB74" s="1795" t="e">
        <f t="shared" ca="1" si="176"/>
        <v>#DIV/0!</v>
      </c>
      <c r="CC74" s="1795" t="e">
        <f t="shared" ca="1" si="176"/>
        <v>#DIV/0!</v>
      </c>
      <c r="CD74" s="1795" t="e">
        <f t="shared" ca="1" si="176"/>
        <v>#DIV/0!</v>
      </c>
      <c r="CE74" s="1795" t="e">
        <f t="shared" ca="1" si="176"/>
        <v>#DIV/0!</v>
      </c>
      <c r="CF74" s="1795" t="e">
        <f t="shared" ca="1" si="176"/>
        <v>#DIV/0!</v>
      </c>
      <c r="CG74" s="1795" t="e">
        <f t="shared" ca="1" si="176"/>
        <v>#DIV/0!</v>
      </c>
      <c r="CH74" s="1795" t="e">
        <f t="shared" ca="1" si="176"/>
        <v>#DIV/0!</v>
      </c>
      <c r="CI74" s="1795" t="e">
        <f t="shared" ca="1" si="176"/>
        <v>#DIV/0!</v>
      </c>
      <c r="CJ74" s="1795" t="e">
        <f t="shared" ca="1" si="176"/>
        <v>#DIV/0!</v>
      </c>
      <c r="CK74" s="1795" t="e">
        <f t="shared" ca="1" si="176"/>
        <v>#DIV/0!</v>
      </c>
      <c r="CL74" s="1795" t="e">
        <f t="shared" ca="1" si="176"/>
        <v>#DIV/0!</v>
      </c>
      <c r="CM74" s="1795" t="e">
        <f t="shared" ca="1" si="176"/>
        <v>#DIV/0!</v>
      </c>
      <c r="CN74" s="1795" t="e">
        <f t="shared" ca="1" si="176"/>
        <v>#DIV/0!</v>
      </c>
      <c r="CO74" s="1795" t="e">
        <f t="shared" ca="1" si="176"/>
        <v>#DIV/0!</v>
      </c>
      <c r="CP74" s="1795" t="e">
        <f t="shared" ca="1" si="176"/>
        <v>#DIV/0!</v>
      </c>
      <c r="CQ74" s="1795" t="e">
        <f t="shared" ca="1" si="176"/>
        <v>#DIV/0!</v>
      </c>
      <c r="CR74" s="1795" t="e">
        <f t="shared" ca="1" si="176"/>
        <v>#DIV/0!</v>
      </c>
      <c r="CS74" s="1795" t="e">
        <f t="shared" ca="1" si="176"/>
        <v>#DIV/0!</v>
      </c>
      <c r="CT74" s="1795" t="e">
        <f t="shared" ca="1" si="176"/>
        <v>#DIV/0!</v>
      </c>
      <c r="CU74" s="1795" t="e">
        <f t="shared" ca="1" si="176"/>
        <v>#DIV/0!</v>
      </c>
      <c r="CV74" s="1795" t="e">
        <f t="shared" ca="1" si="176"/>
        <v>#DIV/0!</v>
      </c>
      <c r="CW74" s="1795" t="e">
        <f t="shared" ca="1" si="176"/>
        <v>#DIV/0!</v>
      </c>
      <c r="CX74" s="1795" t="e">
        <f t="shared" ca="1" si="176"/>
        <v>#DIV/0!</v>
      </c>
      <c r="CY74" s="1795" t="e">
        <f t="shared" ca="1" si="176"/>
        <v>#DIV/0!</v>
      </c>
      <c r="CZ74" s="1795" t="e">
        <f t="shared" ref="CZ74:EJ74" ca="1" si="177">MAX(0,MIN(-(CZ66+CZ71),CZ65+CZ67))</f>
        <v>#DIV/0!</v>
      </c>
      <c r="DA74" s="1795" t="e">
        <f t="shared" ca="1" si="177"/>
        <v>#DIV/0!</v>
      </c>
      <c r="DB74" s="1795" t="e">
        <f t="shared" ca="1" si="177"/>
        <v>#DIV/0!</v>
      </c>
      <c r="DC74" s="1795" t="e">
        <f t="shared" ca="1" si="177"/>
        <v>#DIV/0!</v>
      </c>
      <c r="DD74" s="1795" t="e">
        <f t="shared" ca="1" si="177"/>
        <v>#DIV/0!</v>
      </c>
      <c r="DE74" s="1795" t="e">
        <f t="shared" ca="1" si="177"/>
        <v>#DIV/0!</v>
      </c>
      <c r="DF74" s="1795" t="e">
        <f t="shared" ca="1" si="177"/>
        <v>#DIV/0!</v>
      </c>
      <c r="DG74" s="1795" t="e">
        <f t="shared" ca="1" si="177"/>
        <v>#DIV/0!</v>
      </c>
      <c r="DH74" s="1795" t="e">
        <f t="shared" ca="1" si="177"/>
        <v>#DIV/0!</v>
      </c>
      <c r="DI74" s="1795" t="e">
        <f t="shared" ca="1" si="177"/>
        <v>#DIV/0!</v>
      </c>
      <c r="DJ74" s="1795" t="e">
        <f t="shared" ca="1" si="177"/>
        <v>#DIV/0!</v>
      </c>
      <c r="DK74" s="1795" t="e">
        <f t="shared" ca="1" si="177"/>
        <v>#DIV/0!</v>
      </c>
      <c r="DL74" s="1795" t="e">
        <f t="shared" ca="1" si="177"/>
        <v>#DIV/0!</v>
      </c>
      <c r="DM74" s="1795" t="e">
        <f t="shared" ca="1" si="177"/>
        <v>#DIV/0!</v>
      </c>
      <c r="DN74" s="1795" t="e">
        <f t="shared" ca="1" si="177"/>
        <v>#DIV/0!</v>
      </c>
      <c r="DO74" s="1795" t="e">
        <f t="shared" ca="1" si="177"/>
        <v>#DIV/0!</v>
      </c>
      <c r="DP74" s="1795" t="e">
        <f t="shared" ca="1" si="177"/>
        <v>#DIV/0!</v>
      </c>
      <c r="DQ74" s="1795" t="e">
        <f t="shared" ca="1" si="177"/>
        <v>#DIV/0!</v>
      </c>
      <c r="DR74" s="1795" t="e">
        <f t="shared" ca="1" si="177"/>
        <v>#DIV/0!</v>
      </c>
      <c r="DS74" s="1795" t="e">
        <f t="shared" ca="1" si="177"/>
        <v>#DIV/0!</v>
      </c>
      <c r="DT74" s="1795" t="e">
        <f t="shared" ca="1" si="177"/>
        <v>#DIV/0!</v>
      </c>
      <c r="DU74" s="1795" t="e">
        <f t="shared" ca="1" si="177"/>
        <v>#DIV/0!</v>
      </c>
      <c r="DV74" s="1795" t="e">
        <f t="shared" ca="1" si="177"/>
        <v>#DIV/0!</v>
      </c>
      <c r="DW74" s="1795" t="e">
        <f t="shared" ca="1" si="177"/>
        <v>#DIV/0!</v>
      </c>
      <c r="DX74" s="1795" t="e">
        <f t="shared" ca="1" si="177"/>
        <v>#DIV/0!</v>
      </c>
      <c r="DY74" s="1795" t="e">
        <f t="shared" ca="1" si="177"/>
        <v>#DIV/0!</v>
      </c>
      <c r="DZ74" s="1795" t="e">
        <f t="shared" ca="1" si="177"/>
        <v>#DIV/0!</v>
      </c>
      <c r="EA74" s="1795" t="e">
        <f t="shared" ca="1" si="177"/>
        <v>#DIV/0!</v>
      </c>
      <c r="EB74" s="1795" t="e">
        <f t="shared" ca="1" si="177"/>
        <v>#DIV/0!</v>
      </c>
      <c r="EC74" s="1795" t="e">
        <f t="shared" ca="1" si="177"/>
        <v>#DIV/0!</v>
      </c>
      <c r="ED74" s="1795" t="e">
        <f t="shared" ca="1" si="177"/>
        <v>#DIV/0!</v>
      </c>
      <c r="EE74" s="1795" t="e">
        <f t="shared" ca="1" si="177"/>
        <v>#DIV/0!</v>
      </c>
      <c r="EF74" s="1795" t="e">
        <f t="shared" ca="1" si="177"/>
        <v>#DIV/0!</v>
      </c>
      <c r="EG74" s="1795" t="e">
        <f t="shared" ca="1" si="177"/>
        <v>#DIV/0!</v>
      </c>
      <c r="EH74" s="1795" t="e">
        <f t="shared" ca="1" si="177"/>
        <v>#DIV/0!</v>
      </c>
      <c r="EI74" s="1795" t="e">
        <f t="shared" ca="1" si="177"/>
        <v>#DIV/0!</v>
      </c>
      <c r="EJ74" s="1795" t="e">
        <f t="shared" ca="1" si="177"/>
        <v>#DIV/0!</v>
      </c>
    </row>
    <row r="75" spans="2:140">
      <c r="B75" s="438" t="s">
        <v>1394</v>
      </c>
      <c r="D75" s="458">
        <f>O8</f>
        <v>0.05</v>
      </c>
      <c r="E75" s="1841" t="e">
        <f ca="1">SUM(H75:EJ75)</f>
        <v>#DIV/0!</v>
      </c>
      <c r="H75" s="1795" t="e">
        <f t="shared" ref="H75:AM75" ca="1" si="178">-H$71/$D$74*$D$75</f>
        <v>#DIV/0!</v>
      </c>
      <c r="I75" s="1795" t="e">
        <f t="shared" ca="1" si="178"/>
        <v>#DIV/0!</v>
      </c>
      <c r="J75" s="1795" t="e">
        <f t="shared" ca="1" si="178"/>
        <v>#DIV/0!</v>
      </c>
      <c r="K75" s="1795" t="e">
        <f t="shared" ca="1" si="178"/>
        <v>#DIV/0!</v>
      </c>
      <c r="L75" s="1795" t="e">
        <f t="shared" ca="1" si="178"/>
        <v>#DIV/0!</v>
      </c>
      <c r="M75" s="1795" t="e">
        <f t="shared" ca="1" si="178"/>
        <v>#DIV/0!</v>
      </c>
      <c r="N75" s="1795" t="e">
        <f t="shared" ca="1" si="178"/>
        <v>#DIV/0!</v>
      </c>
      <c r="O75" s="1795" t="e">
        <f t="shared" ca="1" si="178"/>
        <v>#DIV/0!</v>
      </c>
      <c r="P75" s="1795" t="e">
        <f t="shared" ca="1" si="178"/>
        <v>#DIV/0!</v>
      </c>
      <c r="Q75" s="1795" t="e">
        <f t="shared" ca="1" si="178"/>
        <v>#DIV/0!</v>
      </c>
      <c r="R75" s="1795" t="e">
        <f t="shared" ca="1" si="178"/>
        <v>#DIV/0!</v>
      </c>
      <c r="S75" s="1795" t="e">
        <f t="shared" ca="1" si="178"/>
        <v>#DIV/0!</v>
      </c>
      <c r="T75" s="1795" t="e">
        <f t="shared" ca="1" si="178"/>
        <v>#DIV/0!</v>
      </c>
      <c r="U75" s="1795" t="e">
        <f t="shared" ca="1" si="178"/>
        <v>#DIV/0!</v>
      </c>
      <c r="V75" s="1795" t="e">
        <f t="shared" ca="1" si="178"/>
        <v>#DIV/0!</v>
      </c>
      <c r="W75" s="1795" t="e">
        <f t="shared" ca="1" si="178"/>
        <v>#DIV/0!</v>
      </c>
      <c r="X75" s="1795" t="e">
        <f t="shared" ca="1" si="178"/>
        <v>#DIV/0!</v>
      </c>
      <c r="Y75" s="1795" t="e">
        <f t="shared" ca="1" si="178"/>
        <v>#DIV/0!</v>
      </c>
      <c r="Z75" s="1795" t="e">
        <f t="shared" ca="1" si="178"/>
        <v>#DIV/0!</v>
      </c>
      <c r="AA75" s="1795" t="e">
        <f t="shared" ca="1" si="178"/>
        <v>#DIV/0!</v>
      </c>
      <c r="AB75" s="1795" t="e">
        <f t="shared" ca="1" si="178"/>
        <v>#DIV/0!</v>
      </c>
      <c r="AC75" s="1795" t="e">
        <f t="shared" ca="1" si="178"/>
        <v>#DIV/0!</v>
      </c>
      <c r="AD75" s="1795" t="e">
        <f t="shared" ca="1" si="178"/>
        <v>#DIV/0!</v>
      </c>
      <c r="AE75" s="1795" t="e">
        <f t="shared" ca="1" si="178"/>
        <v>#DIV/0!</v>
      </c>
      <c r="AF75" s="1795" t="e">
        <f t="shared" ca="1" si="178"/>
        <v>#DIV/0!</v>
      </c>
      <c r="AG75" s="1795" t="e">
        <f t="shared" ca="1" si="178"/>
        <v>#DIV/0!</v>
      </c>
      <c r="AH75" s="1795" t="e">
        <f t="shared" ca="1" si="178"/>
        <v>#DIV/0!</v>
      </c>
      <c r="AI75" s="1795" t="e">
        <f t="shared" ca="1" si="178"/>
        <v>#DIV/0!</v>
      </c>
      <c r="AJ75" s="1795" t="e">
        <f t="shared" ca="1" si="178"/>
        <v>#DIV/0!</v>
      </c>
      <c r="AK75" s="1795" t="e">
        <f t="shared" ca="1" si="178"/>
        <v>#DIV/0!</v>
      </c>
      <c r="AL75" s="1795" t="e">
        <f t="shared" ca="1" si="178"/>
        <v>#DIV/0!</v>
      </c>
      <c r="AM75" s="1795" t="e">
        <f t="shared" ca="1" si="178"/>
        <v>#DIV/0!</v>
      </c>
      <c r="AN75" s="1795" t="e">
        <f t="shared" ref="AN75:BS75" ca="1" si="179">-AN$71/$D$74*$D$75</f>
        <v>#DIV/0!</v>
      </c>
      <c r="AO75" s="1795" t="e">
        <f t="shared" ca="1" si="179"/>
        <v>#DIV/0!</v>
      </c>
      <c r="AP75" s="1795" t="e">
        <f t="shared" ca="1" si="179"/>
        <v>#DIV/0!</v>
      </c>
      <c r="AQ75" s="1795" t="e">
        <f t="shared" ca="1" si="179"/>
        <v>#DIV/0!</v>
      </c>
      <c r="AR75" s="1795" t="e">
        <f t="shared" ca="1" si="179"/>
        <v>#DIV/0!</v>
      </c>
      <c r="AS75" s="1795" t="e">
        <f t="shared" ca="1" si="179"/>
        <v>#DIV/0!</v>
      </c>
      <c r="AT75" s="1795" t="e">
        <f t="shared" ca="1" si="179"/>
        <v>#DIV/0!</v>
      </c>
      <c r="AU75" s="1795" t="e">
        <f t="shared" ca="1" si="179"/>
        <v>#DIV/0!</v>
      </c>
      <c r="AV75" s="1795" t="e">
        <f t="shared" ca="1" si="179"/>
        <v>#DIV/0!</v>
      </c>
      <c r="AW75" s="1795" t="e">
        <f t="shared" ca="1" si="179"/>
        <v>#DIV/0!</v>
      </c>
      <c r="AX75" s="1795" t="e">
        <f t="shared" ca="1" si="179"/>
        <v>#DIV/0!</v>
      </c>
      <c r="AY75" s="1795" t="e">
        <f t="shared" ca="1" si="179"/>
        <v>#DIV/0!</v>
      </c>
      <c r="AZ75" s="1795" t="e">
        <f t="shared" ca="1" si="179"/>
        <v>#DIV/0!</v>
      </c>
      <c r="BA75" s="1795" t="e">
        <f t="shared" ca="1" si="179"/>
        <v>#DIV/0!</v>
      </c>
      <c r="BB75" s="1795" t="e">
        <f t="shared" ca="1" si="179"/>
        <v>#DIV/0!</v>
      </c>
      <c r="BC75" s="1795" t="e">
        <f t="shared" ca="1" si="179"/>
        <v>#DIV/0!</v>
      </c>
      <c r="BD75" s="1795" t="e">
        <f t="shared" ca="1" si="179"/>
        <v>#DIV/0!</v>
      </c>
      <c r="BE75" s="1795" t="e">
        <f t="shared" ca="1" si="179"/>
        <v>#DIV/0!</v>
      </c>
      <c r="BF75" s="1795" t="e">
        <f t="shared" ca="1" si="179"/>
        <v>#DIV/0!</v>
      </c>
      <c r="BG75" s="1795" t="e">
        <f t="shared" ca="1" si="179"/>
        <v>#DIV/0!</v>
      </c>
      <c r="BH75" s="1795" t="e">
        <f t="shared" ca="1" si="179"/>
        <v>#DIV/0!</v>
      </c>
      <c r="BI75" s="1795" t="e">
        <f t="shared" ca="1" si="179"/>
        <v>#DIV/0!</v>
      </c>
      <c r="BJ75" s="1795" t="e">
        <f t="shared" ca="1" si="179"/>
        <v>#DIV/0!</v>
      </c>
      <c r="BK75" s="1795" t="e">
        <f t="shared" ca="1" si="179"/>
        <v>#DIV/0!</v>
      </c>
      <c r="BL75" s="1795" t="e">
        <f t="shared" ca="1" si="179"/>
        <v>#DIV/0!</v>
      </c>
      <c r="BM75" s="1795" t="e">
        <f t="shared" ca="1" si="179"/>
        <v>#DIV/0!</v>
      </c>
      <c r="BN75" s="1795" t="e">
        <f t="shared" ca="1" si="179"/>
        <v>#DIV/0!</v>
      </c>
      <c r="BO75" s="1795" t="e">
        <f t="shared" ca="1" si="179"/>
        <v>#DIV/0!</v>
      </c>
      <c r="BP75" s="1795" t="e">
        <f t="shared" ca="1" si="179"/>
        <v>#DIV/0!</v>
      </c>
      <c r="BQ75" s="1795" t="e">
        <f t="shared" ca="1" si="179"/>
        <v>#DIV/0!</v>
      </c>
      <c r="BR75" s="1795" t="e">
        <f t="shared" ca="1" si="179"/>
        <v>#DIV/0!</v>
      </c>
      <c r="BS75" s="1795" t="e">
        <f t="shared" ca="1" si="179"/>
        <v>#DIV/0!</v>
      </c>
      <c r="BT75" s="1795" t="e">
        <f t="shared" ref="BT75:CY75" ca="1" si="180">-BT$71/$D$74*$D$75</f>
        <v>#DIV/0!</v>
      </c>
      <c r="BU75" s="1795" t="e">
        <f t="shared" ca="1" si="180"/>
        <v>#DIV/0!</v>
      </c>
      <c r="BV75" s="1795" t="e">
        <f t="shared" ca="1" si="180"/>
        <v>#DIV/0!</v>
      </c>
      <c r="BW75" s="1795" t="e">
        <f t="shared" ca="1" si="180"/>
        <v>#DIV/0!</v>
      </c>
      <c r="BX75" s="1795" t="e">
        <f t="shared" ca="1" si="180"/>
        <v>#DIV/0!</v>
      </c>
      <c r="BY75" s="1795" t="e">
        <f t="shared" ca="1" si="180"/>
        <v>#DIV/0!</v>
      </c>
      <c r="BZ75" s="1795" t="e">
        <f t="shared" ca="1" si="180"/>
        <v>#DIV/0!</v>
      </c>
      <c r="CA75" s="1795" t="e">
        <f t="shared" ca="1" si="180"/>
        <v>#DIV/0!</v>
      </c>
      <c r="CB75" s="1795" t="e">
        <f t="shared" ca="1" si="180"/>
        <v>#DIV/0!</v>
      </c>
      <c r="CC75" s="1795" t="e">
        <f t="shared" ca="1" si="180"/>
        <v>#DIV/0!</v>
      </c>
      <c r="CD75" s="1795" t="e">
        <f t="shared" ca="1" si="180"/>
        <v>#DIV/0!</v>
      </c>
      <c r="CE75" s="1795" t="e">
        <f t="shared" ca="1" si="180"/>
        <v>#DIV/0!</v>
      </c>
      <c r="CF75" s="1795" t="e">
        <f t="shared" ca="1" si="180"/>
        <v>#DIV/0!</v>
      </c>
      <c r="CG75" s="1795" t="e">
        <f t="shared" ca="1" si="180"/>
        <v>#DIV/0!</v>
      </c>
      <c r="CH75" s="1795" t="e">
        <f t="shared" ca="1" si="180"/>
        <v>#DIV/0!</v>
      </c>
      <c r="CI75" s="1795" t="e">
        <f t="shared" ca="1" si="180"/>
        <v>#DIV/0!</v>
      </c>
      <c r="CJ75" s="1795" t="e">
        <f t="shared" ca="1" si="180"/>
        <v>#DIV/0!</v>
      </c>
      <c r="CK75" s="1795" t="e">
        <f t="shared" ca="1" si="180"/>
        <v>#DIV/0!</v>
      </c>
      <c r="CL75" s="1795" t="e">
        <f t="shared" ca="1" si="180"/>
        <v>#DIV/0!</v>
      </c>
      <c r="CM75" s="1795" t="e">
        <f t="shared" ca="1" si="180"/>
        <v>#DIV/0!</v>
      </c>
      <c r="CN75" s="1795" t="e">
        <f t="shared" ca="1" si="180"/>
        <v>#DIV/0!</v>
      </c>
      <c r="CO75" s="1795" t="e">
        <f t="shared" ca="1" si="180"/>
        <v>#DIV/0!</v>
      </c>
      <c r="CP75" s="1795" t="e">
        <f t="shared" ca="1" si="180"/>
        <v>#DIV/0!</v>
      </c>
      <c r="CQ75" s="1795" t="e">
        <f t="shared" ca="1" si="180"/>
        <v>#DIV/0!</v>
      </c>
      <c r="CR75" s="1795" t="e">
        <f t="shared" ca="1" si="180"/>
        <v>#DIV/0!</v>
      </c>
      <c r="CS75" s="1795" t="e">
        <f t="shared" ca="1" si="180"/>
        <v>#DIV/0!</v>
      </c>
      <c r="CT75" s="1795" t="e">
        <f t="shared" ca="1" si="180"/>
        <v>#DIV/0!</v>
      </c>
      <c r="CU75" s="1795" t="e">
        <f t="shared" ca="1" si="180"/>
        <v>#DIV/0!</v>
      </c>
      <c r="CV75" s="1795" t="e">
        <f t="shared" ca="1" si="180"/>
        <v>#DIV/0!</v>
      </c>
      <c r="CW75" s="1795" t="e">
        <f t="shared" ca="1" si="180"/>
        <v>#DIV/0!</v>
      </c>
      <c r="CX75" s="1795" t="e">
        <f t="shared" ca="1" si="180"/>
        <v>#DIV/0!</v>
      </c>
      <c r="CY75" s="1795" t="e">
        <f t="shared" ca="1" si="180"/>
        <v>#DIV/0!</v>
      </c>
      <c r="CZ75" s="1795" t="e">
        <f t="shared" ref="CZ75:EJ75" ca="1" si="181">-CZ$71/$D$74*$D$75</f>
        <v>#DIV/0!</v>
      </c>
      <c r="DA75" s="1795" t="e">
        <f t="shared" ca="1" si="181"/>
        <v>#DIV/0!</v>
      </c>
      <c r="DB75" s="1795" t="e">
        <f t="shared" ca="1" si="181"/>
        <v>#DIV/0!</v>
      </c>
      <c r="DC75" s="1795" t="e">
        <f t="shared" ca="1" si="181"/>
        <v>#DIV/0!</v>
      </c>
      <c r="DD75" s="1795" t="e">
        <f t="shared" ca="1" si="181"/>
        <v>#DIV/0!</v>
      </c>
      <c r="DE75" s="1795" t="e">
        <f t="shared" ca="1" si="181"/>
        <v>#DIV/0!</v>
      </c>
      <c r="DF75" s="1795" t="e">
        <f t="shared" ca="1" si="181"/>
        <v>#DIV/0!</v>
      </c>
      <c r="DG75" s="1795" t="e">
        <f t="shared" ca="1" si="181"/>
        <v>#DIV/0!</v>
      </c>
      <c r="DH75" s="1795" t="e">
        <f t="shared" ca="1" si="181"/>
        <v>#DIV/0!</v>
      </c>
      <c r="DI75" s="1795" t="e">
        <f t="shared" ca="1" si="181"/>
        <v>#DIV/0!</v>
      </c>
      <c r="DJ75" s="1795" t="e">
        <f t="shared" ca="1" si="181"/>
        <v>#DIV/0!</v>
      </c>
      <c r="DK75" s="1795" t="e">
        <f t="shared" ca="1" si="181"/>
        <v>#DIV/0!</v>
      </c>
      <c r="DL75" s="1795" t="e">
        <f t="shared" ca="1" si="181"/>
        <v>#DIV/0!</v>
      </c>
      <c r="DM75" s="1795" t="e">
        <f t="shared" ca="1" si="181"/>
        <v>#DIV/0!</v>
      </c>
      <c r="DN75" s="1795" t="e">
        <f t="shared" ca="1" si="181"/>
        <v>#DIV/0!</v>
      </c>
      <c r="DO75" s="1795" t="e">
        <f t="shared" ca="1" si="181"/>
        <v>#DIV/0!</v>
      </c>
      <c r="DP75" s="1795" t="e">
        <f t="shared" ca="1" si="181"/>
        <v>#DIV/0!</v>
      </c>
      <c r="DQ75" s="1795" t="e">
        <f t="shared" ca="1" si="181"/>
        <v>#DIV/0!</v>
      </c>
      <c r="DR75" s="1795" t="e">
        <f t="shared" ca="1" si="181"/>
        <v>#DIV/0!</v>
      </c>
      <c r="DS75" s="1795" t="e">
        <f t="shared" ca="1" si="181"/>
        <v>#DIV/0!</v>
      </c>
      <c r="DT75" s="1795" t="e">
        <f t="shared" ca="1" si="181"/>
        <v>#DIV/0!</v>
      </c>
      <c r="DU75" s="1795" t="e">
        <f t="shared" ca="1" si="181"/>
        <v>#DIV/0!</v>
      </c>
      <c r="DV75" s="1795" t="e">
        <f t="shared" ca="1" si="181"/>
        <v>#DIV/0!</v>
      </c>
      <c r="DW75" s="1795" t="e">
        <f t="shared" ca="1" si="181"/>
        <v>#DIV/0!</v>
      </c>
      <c r="DX75" s="1795" t="e">
        <f t="shared" ca="1" si="181"/>
        <v>#DIV/0!</v>
      </c>
      <c r="DY75" s="1795" t="e">
        <f t="shared" ca="1" si="181"/>
        <v>#DIV/0!</v>
      </c>
      <c r="DZ75" s="1795" t="e">
        <f t="shared" ca="1" si="181"/>
        <v>#DIV/0!</v>
      </c>
      <c r="EA75" s="1795" t="e">
        <f t="shared" ca="1" si="181"/>
        <v>#DIV/0!</v>
      </c>
      <c r="EB75" s="1795" t="e">
        <f t="shared" ca="1" si="181"/>
        <v>#DIV/0!</v>
      </c>
      <c r="EC75" s="1795" t="e">
        <f t="shared" ca="1" si="181"/>
        <v>#DIV/0!</v>
      </c>
      <c r="ED75" s="1795" t="e">
        <f t="shared" ca="1" si="181"/>
        <v>#DIV/0!</v>
      </c>
      <c r="EE75" s="1795" t="e">
        <f t="shared" ca="1" si="181"/>
        <v>#DIV/0!</v>
      </c>
      <c r="EF75" s="1795" t="e">
        <f t="shared" ca="1" si="181"/>
        <v>#DIV/0!</v>
      </c>
      <c r="EG75" s="1795" t="e">
        <f t="shared" ca="1" si="181"/>
        <v>#DIV/0!</v>
      </c>
      <c r="EH75" s="1795" t="e">
        <f t="shared" ca="1" si="181"/>
        <v>#DIV/0!</v>
      </c>
      <c r="EI75" s="1795" t="e">
        <f t="shared" ca="1" si="181"/>
        <v>#DIV/0!</v>
      </c>
      <c r="EJ75" s="1795" t="e">
        <f t="shared" ca="1" si="181"/>
        <v>#DIV/0!</v>
      </c>
    </row>
    <row r="76" spans="2:140">
      <c r="B76" s="438" t="s">
        <v>1395</v>
      </c>
      <c r="D76" s="458">
        <f>P8</f>
        <v>0.2</v>
      </c>
      <c r="E76" s="1841" t="e">
        <f ca="1">SUM(H76:EJ76)</f>
        <v>#DIV/0!</v>
      </c>
      <c r="H76" s="1795" t="e">
        <f t="shared" ref="H76:AM76" ca="1" si="182">-H$71/$D$74*$D$76</f>
        <v>#DIV/0!</v>
      </c>
      <c r="I76" s="1795" t="e">
        <f t="shared" ca="1" si="182"/>
        <v>#DIV/0!</v>
      </c>
      <c r="J76" s="1795" t="e">
        <f t="shared" ca="1" si="182"/>
        <v>#DIV/0!</v>
      </c>
      <c r="K76" s="1795" t="e">
        <f t="shared" ca="1" si="182"/>
        <v>#DIV/0!</v>
      </c>
      <c r="L76" s="1795" t="e">
        <f t="shared" ca="1" si="182"/>
        <v>#DIV/0!</v>
      </c>
      <c r="M76" s="1795" t="e">
        <f t="shared" ca="1" si="182"/>
        <v>#DIV/0!</v>
      </c>
      <c r="N76" s="1795" t="e">
        <f t="shared" ca="1" si="182"/>
        <v>#DIV/0!</v>
      </c>
      <c r="O76" s="1795" t="e">
        <f t="shared" ca="1" si="182"/>
        <v>#DIV/0!</v>
      </c>
      <c r="P76" s="1795" t="e">
        <f t="shared" ca="1" si="182"/>
        <v>#DIV/0!</v>
      </c>
      <c r="Q76" s="1795" t="e">
        <f t="shared" ca="1" si="182"/>
        <v>#DIV/0!</v>
      </c>
      <c r="R76" s="1795" t="e">
        <f t="shared" ca="1" si="182"/>
        <v>#DIV/0!</v>
      </c>
      <c r="S76" s="1795" t="e">
        <f t="shared" ca="1" si="182"/>
        <v>#DIV/0!</v>
      </c>
      <c r="T76" s="1795" t="e">
        <f t="shared" ca="1" si="182"/>
        <v>#DIV/0!</v>
      </c>
      <c r="U76" s="1795" t="e">
        <f t="shared" ca="1" si="182"/>
        <v>#DIV/0!</v>
      </c>
      <c r="V76" s="1795" t="e">
        <f t="shared" ca="1" si="182"/>
        <v>#DIV/0!</v>
      </c>
      <c r="W76" s="1795" t="e">
        <f t="shared" ca="1" si="182"/>
        <v>#DIV/0!</v>
      </c>
      <c r="X76" s="1795" t="e">
        <f t="shared" ca="1" si="182"/>
        <v>#DIV/0!</v>
      </c>
      <c r="Y76" s="1795" t="e">
        <f t="shared" ca="1" si="182"/>
        <v>#DIV/0!</v>
      </c>
      <c r="Z76" s="1795" t="e">
        <f t="shared" ca="1" si="182"/>
        <v>#DIV/0!</v>
      </c>
      <c r="AA76" s="1795" t="e">
        <f t="shared" ca="1" si="182"/>
        <v>#DIV/0!</v>
      </c>
      <c r="AB76" s="1795" t="e">
        <f t="shared" ca="1" si="182"/>
        <v>#DIV/0!</v>
      </c>
      <c r="AC76" s="1795" t="e">
        <f t="shared" ca="1" si="182"/>
        <v>#DIV/0!</v>
      </c>
      <c r="AD76" s="1795" t="e">
        <f t="shared" ca="1" si="182"/>
        <v>#DIV/0!</v>
      </c>
      <c r="AE76" s="1795" t="e">
        <f t="shared" ca="1" si="182"/>
        <v>#DIV/0!</v>
      </c>
      <c r="AF76" s="1795" t="e">
        <f t="shared" ca="1" si="182"/>
        <v>#DIV/0!</v>
      </c>
      <c r="AG76" s="1795" t="e">
        <f t="shared" ca="1" si="182"/>
        <v>#DIV/0!</v>
      </c>
      <c r="AH76" s="1795" t="e">
        <f t="shared" ca="1" si="182"/>
        <v>#DIV/0!</v>
      </c>
      <c r="AI76" s="1795" t="e">
        <f t="shared" ca="1" si="182"/>
        <v>#DIV/0!</v>
      </c>
      <c r="AJ76" s="1795" t="e">
        <f t="shared" ca="1" si="182"/>
        <v>#DIV/0!</v>
      </c>
      <c r="AK76" s="1795" t="e">
        <f t="shared" ca="1" si="182"/>
        <v>#DIV/0!</v>
      </c>
      <c r="AL76" s="1795" t="e">
        <f t="shared" ca="1" si="182"/>
        <v>#DIV/0!</v>
      </c>
      <c r="AM76" s="1795" t="e">
        <f t="shared" ca="1" si="182"/>
        <v>#DIV/0!</v>
      </c>
      <c r="AN76" s="1795" t="e">
        <f t="shared" ref="AN76:BS76" ca="1" si="183">-AN$71/$D$74*$D$76</f>
        <v>#DIV/0!</v>
      </c>
      <c r="AO76" s="1795" t="e">
        <f t="shared" ca="1" si="183"/>
        <v>#DIV/0!</v>
      </c>
      <c r="AP76" s="1795" t="e">
        <f t="shared" ca="1" si="183"/>
        <v>#DIV/0!</v>
      </c>
      <c r="AQ76" s="1795" t="e">
        <f t="shared" ca="1" si="183"/>
        <v>#DIV/0!</v>
      </c>
      <c r="AR76" s="1795" t="e">
        <f t="shared" ca="1" si="183"/>
        <v>#DIV/0!</v>
      </c>
      <c r="AS76" s="1795" t="e">
        <f t="shared" ca="1" si="183"/>
        <v>#DIV/0!</v>
      </c>
      <c r="AT76" s="1795" t="e">
        <f t="shared" ca="1" si="183"/>
        <v>#DIV/0!</v>
      </c>
      <c r="AU76" s="1795" t="e">
        <f t="shared" ca="1" si="183"/>
        <v>#DIV/0!</v>
      </c>
      <c r="AV76" s="1795" t="e">
        <f t="shared" ca="1" si="183"/>
        <v>#DIV/0!</v>
      </c>
      <c r="AW76" s="1795" t="e">
        <f t="shared" ca="1" si="183"/>
        <v>#DIV/0!</v>
      </c>
      <c r="AX76" s="1795" t="e">
        <f t="shared" ca="1" si="183"/>
        <v>#DIV/0!</v>
      </c>
      <c r="AY76" s="1795" t="e">
        <f t="shared" ca="1" si="183"/>
        <v>#DIV/0!</v>
      </c>
      <c r="AZ76" s="1795" t="e">
        <f t="shared" ca="1" si="183"/>
        <v>#DIV/0!</v>
      </c>
      <c r="BA76" s="1795" t="e">
        <f t="shared" ca="1" si="183"/>
        <v>#DIV/0!</v>
      </c>
      <c r="BB76" s="1795" t="e">
        <f t="shared" ca="1" si="183"/>
        <v>#DIV/0!</v>
      </c>
      <c r="BC76" s="1795" t="e">
        <f t="shared" ca="1" si="183"/>
        <v>#DIV/0!</v>
      </c>
      <c r="BD76" s="1795" t="e">
        <f t="shared" ca="1" si="183"/>
        <v>#DIV/0!</v>
      </c>
      <c r="BE76" s="1795" t="e">
        <f t="shared" ca="1" si="183"/>
        <v>#DIV/0!</v>
      </c>
      <c r="BF76" s="1795" t="e">
        <f t="shared" ca="1" si="183"/>
        <v>#DIV/0!</v>
      </c>
      <c r="BG76" s="1795" t="e">
        <f t="shared" ca="1" si="183"/>
        <v>#DIV/0!</v>
      </c>
      <c r="BH76" s="1795" t="e">
        <f t="shared" ca="1" si="183"/>
        <v>#DIV/0!</v>
      </c>
      <c r="BI76" s="1795" t="e">
        <f t="shared" ca="1" si="183"/>
        <v>#DIV/0!</v>
      </c>
      <c r="BJ76" s="1795" t="e">
        <f t="shared" ca="1" si="183"/>
        <v>#DIV/0!</v>
      </c>
      <c r="BK76" s="1795" t="e">
        <f t="shared" ca="1" si="183"/>
        <v>#DIV/0!</v>
      </c>
      <c r="BL76" s="1795" t="e">
        <f t="shared" ca="1" si="183"/>
        <v>#DIV/0!</v>
      </c>
      <c r="BM76" s="1795" t="e">
        <f t="shared" ca="1" si="183"/>
        <v>#DIV/0!</v>
      </c>
      <c r="BN76" s="1795" t="e">
        <f t="shared" ca="1" si="183"/>
        <v>#DIV/0!</v>
      </c>
      <c r="BO76" s="1795" t="e">
        <f t="shared" ca="1" si="183"/>
        <v>#DIV/0!</v>
      </c>
      <c r="BP76" s="1795" t="e">
        <f t="shared" ca="1" si="183"/>
        <v>#DIV/0!</v>
      </c>
      <c r="BQ76" s="1795" t="e">
        <f t="shared" ca="1" si="183"/>
        <v>#DIV/0!</v>
      </c>
      <c r="BR76" s="1795" t="e">
        <f t="shared" ca="1" si="183"/>
        <v>#DIV/0!</v>
      </c>
      <c r="BS76" s="1795" t="e">
        <f t="shared" ca="1" si="183"/>
        <v>#DIV/0!</v>
      </c>
      <c r="BT76" s="1795" t="e">
        <f t="shared" ref="BT76:CY76" ca="1" si="184">-BT$71/$D$74*$D$76</f>
        <v>#DIV/0!</v>
      </c>
      <c r="BU76" s="1795" t="e">
        <f t="shared" ca="1" si="184"/>
        <v>#DIV/0!</v>
      </c>
      <c r="BV76" s="1795" t="e">
        <f t="shared" ca="1" si="184"/>
        <v>#DIV/0!</v>
      </c>
      <c r="BW76" s="1795" t="e">
        <f t="shared" ca="1" si="184"/>
        <v>#DIV/0!</v>
      </c>
      <c r="BX76" s="1795" t="e">
        <f t="shared" ca="1" si="184"/>
        <v>#DIV/0!</v>
      </c>
      <c r="BY76" s="1795" t="e">
        <f t="shared" ca="1" si="184"/>
        <v>#DIV/0!</v>
      </c>
      <c r="BZ76" s="1795" t="e">
        <f t="shared" ca="1" si="184"/>
        <v>#DIV/0!</v>
      </c>
      <c r="CA76" s="1795" t="e">
        <f t="shared" ca="1" si="184"/>
        <v>#DIV/0!</v>
      </c>
      <c r="CB76" s="1795" t="e">
        <f t="shared" ca="1" si="184"/>
        <v>#DIV/0!</v>
      </c>
      <c r="CC76" s="1795" t="e">
        <f t="shared" ca="1" si="184"/>
        <v>#DIV/0!</v>
      </c>
      <c r="CD76" s="1795" t="e">
        <f t="shared" ca="1" si="184"/>
        <v>#DIV/0!</v>
      </c>
      <c r="CE76" s="1795" t="e">
        <f t="shared" ca="1" si="184"/>
        <v>#DIV/0!</v>
      </c>
      <c r="CF76" s="1795" t="e">
        <f t="shared" ca="1" si="184"/>
        <v>#DIV/0!</v>
      </c>
      <c r="CG76" s="1795" t="e">
        <f t="shared" ca="1" si="184"/>
        <v>#DIV/0!</v>
      </c>
      <c r="CH76" s="1795" t="e">
        <f t="shared" ca="1" si="184"/>
        <v>#DIV/0!</v>
      </c>
      <c r="CI76" s="1795" t="e">
        <f t="shared" ca="1" si="184"/>
        <v>#DIV/0!</v>
      </c>
      <c r="CJ76" s="1795" t="e">
        <f t="shared" ca="1" si="184"/>
        <v>#DIV/0!</v>
      </c>
      <c r="CK76" s="1795" t="e">
        <f t="shared" ca="1" si="184"/>
        <v>#DIV/0!</v>
      </c>
      <c r="CL76" s="1795" t="e">
        <f t="shared" ca="1" si="184"/>
        <v>#DIV/0!</v>
      </c>
      <c r="CM76" s="1795" t="e">
        <f t="shared" ca="1" si="184"/>
        <v>#DIV/0!</v>
      </c>
      <c r="CN76" s="1795" t="e">
        <f t="shared" ca="1" si="184"/>
        <v>#DIV/0!</v>
      </c>
      <c r="CO76" s="1795" t="e">
        <f t="shared" ca="1" si="184"/>
        <v>#DIV/0!</v>
      </c>
      <c r="CP76" s="1795" t="e">
        <f t="shared" ca="1" si="184"/>
        <v>#DIV/0!</v>
      </c>
      <c r="CQ76" s="1795" t="e">
        <f t="shared" ca="1" si="184"/>
        <v>#DIV/0!</v>
      </c>
      <c r="CR76" s="1795" t="e">
        <f t="shared" ca="1" si="184"/>
        <v>#DIV/0!</v>
      </c>
      <c r="CS76" s="1795" t="e">
        <f t="shared" ca="1" si="184"/>
        <v>#DIV/0!</v>
      </c>
      <c r="CT76" s="1795" t="e">
        <f t="shared" ca="1" si="184"/>
        <v>#DIV/0!</v>
      </c>
      <c r="CU76" s="1795" t="e">
        <f t="shared" ca="1" si="184"/>
        <v>#DIV/0!</v>
      </c>
      <c r="CV76" s="1795" t="e">
        <f t="shared" ca="1" si="184"/>
        <v>#DIV/0!</v>
      </c>
      <c r="CW76" s="1795" t="e">
        <f t="shared" ca="1" si="184"/>
        <v>#DIV/0!</v>
      </c>
      <c r="CX76" s="1795" t="e">
        <f t="shared" ca="1" si="184"/>
        <v>#DIV/0!</v>
      </c>
      <c r="CY76" s="1795" t="e">
        <f t="shared" ca="1" si="184"/>
        <v>#DIV/0!</v>
      </c>
      <c r="CZ76" s="1795" t="e">
        <f t="shared" ref="CZ76:EJ76" ca="1" si="185">-CZ$71/$D$74*$D$76</f>
        <v>#DIV/0!</v>
      </c>
      <c r="DA76" s="1795" t="e">
        <f t="shared" ca="1" si="185"/>
        <v>#DIV/0!</v>
      </c>
      <c r="DB76" s="1795" t="e">
        <f t="shared" ca="1" si="185"/>
        <v>#DIV/0!</v>
      </c>
      <c r="DC76" s="1795" t="e">
        <f t="shared" ca="1" si="185"/>
        <v>#DIV/0!</v>
      </c>
      <c r="DD76" s="1795" t="e">
        <f t="shared" ca="1" si="185"/>
        <v>#DIV/0!</v>
      </c>
      <c r="DE76" s="1795" t="e">
        <f t="shared" ca="1" si="185"/>
        <v>#DIV/0!</v>
      </c>
      <c r="DF76" s="1795" t="e">
        <f t="shared" ca="1" si="185"/>
        <v>#DIV/0!</v>
      </c>
      <c r="DG76" s="1795" t="e">
        <f t="shared" ca="1" si="185"/>
        <v>#DIV/0!</v>
      </c>
      <c r="DH76" s="1795" t="e">
        <f t="shared" ca="1" si="185"/>
        <v>#DIV/0!</v>
      </c>
      <c r="DI76" s="1795" t="e">
        <f t="shared" ca="1" si="185"/>
        <v>#DIV/0!</v>
      </c>
      <c r="DJ76" s="1795" t="e">
        <f t="shared" ca="1" si="185"/>
        <v>#DIV/0!</v>
      </c>
      <c r="DK76" s="1795" t="e">
        <f t="shared" ca="1" si="185"/>
        <v>#DIV/0!</v>
      </c>
      <c r="DL76" s="1795" t="e">
        <f t="shared" ca="1" si="185"/>
        <v>#DIV/0!</v>
      </c>
      <c r="DM76" s="1795" t="e">
        <f t="shared" ca="1" si="185"/>
        <v>#DIV/0!</v>
      </c>
      <c r="DN76" s="1795" t="e">
        <f t="shared" ca="1" si="185"/>
        <v>#DIV/0!</v>
      </c>
      <c r="DO76" s="1795" t="e">
        <f t="shared" ca="1" si="185"/>
        <v>#DIV/0!</v>
      </c>
      <c r="DP76" s="1795" t="e">
        <f t="shared" ca="1" si="185"/>
        <v>#DIV/0!</v>
      </c>
      <c r="DQ76" s="1795" t="e">
        <f t="shared" ca="1" si="185"/>
        <v>#DIV/0!</v>
      </c>
      <c r="DR76" s="1795" t="e">
        <f t="shared" ca="1" si="185"/>
        <v>#DIV/0!</v>
      </c>
      <c r="DS76" s="1795" t="e">
        <f t="shared" ca="1" si="185"/>
        <v>#DIV/0!</v>
      </c>
      <c r="DT76" s="1795" t="e">
        <f t="shared" ca="1" si="185"/>
        <v>#DIV/0!</v>
      </c>
      <c r="DU76" s="1795" t="e">
        <f t="shared" ca="1" si="185"/>
        <v>#DIV/0!</v>
      </c>
      <c r="DV76" s="1795" t="e">
        <f t="shared" ca="1" si="185"/>
        <v>#DIV/0!</v>
      </c>
      <c r="DW76" s="1795" t="e">
        <f t="shared" ca="1" si="185"/>
        <v>#DIV/0!</v>
      </c>
      <c r="DX76" s="1795" t="e">
        <f t="shared" ca="1" si="185"/>
        <v>#DIV/0!</v>
      </c>
      <c r="DY76" s="1795" t="e">
        <f t="shared" ca="1" si="185"/>
        <v>#DIV/0!</v>
      </c>
      <c r="DZ76" s="1795" t="e">
        <f t="shared" ca="1" si="185"/>
        <v>#DIV/0!</v>
      </c>
      <c r="EA76" s="1795" t="e">
        <f t="shared" ca="1" si="185"/>
        <v>#DIV/0!</v>
      </c>
      <c r="EB76" s="1795" t="e">
        <f t="shared" ca="1" si="185"/>
        <v>#DIV/0!</v>
      </c>
      <c r="EC76" s="1795" t="e">
        <f t="shared" ca="1" si="185"/>
        <v>#DIV/0!</v>
      </c>
      <c r="ED76" s="1795" t="e">
        <f t="shared" ca="1" si="185"/>
        <v>#DIV/0!</v>
      </c>
      <c r="EE76" s="1795" t="e">
        <f t="shared" ca="1" si="185"/>
        <v>#DIV/0!</v>
      </c>
      <c r="EF76" s="1795" t="e">
        <f t="shared" ca="1" si="185"/>
        <v>#DIV/0!</v>
      </c>
      <c r="EG76" s="1795" t="e">
        <f t="shared" ca="1" si="185"/>
        <v>#DIV/0!</v>
      </c>
      <c r="EH76" s="1795" t="e">
        <f t="shared" ca="1" si="185"/>
        <v>#DIV/0!</v>
      </c>
      <c r="EI76" s="1795" t="e">
        <f t="shared" ca="1" si="185"/>
        <v>#DIV/0!</v>
      </c>
      <c r="EJ76" s="1795" t="e">
        <f t="shared" ca="1" si="185"/>
        <v>#DIV/0!</v>
      </c>
    </row>
    <row r="77" spans="2:140">
      <c r="E77" s="1841"/>
    </row>
    <row r="78" spans="2:140">
      <c r="B78" s="451" t="s">
        <v>1396</v>
      </c>
      <c r="C78" s="451"/>
      <c r="D78" s="451"/>
      <c r="E78" s="1846" t="e">
        <f ca="1">SUM(H78:EJ78)</f>
        <v>#DIV/0!</v>
      </c>
      <c r="F78" s="451"/>
      <c r="G78" s="451"/>
      <c r="H78" s="1846" t="e">
        <f t="shared" ref="H78:AM78" ca="1" si="186">+H62-SUM(H74:H76)</f>
        <v>#DIV/0!</v>
      </c>
      <c r="I78" s="1846" t="e">
        <f t="shared" ca="1" si="186"/>
        <v>#DIV/0!</v>
      </c>
      <c r="J78" s="1846" t="e">
        <f t="shared" ca="1" si="186"/>
        <v>#DIV/0!</v>
      </c>
      <c r="K78" s="1846" t="e">
        <f t="shared" ca="1" si="186"/>
        <v>#DIV/0!</v>
      </c>
      <c r="L78" s="1846" t="e">
        <f t="shared" ca="1" si="186"/>
        <v>#DIV/0!</v>
      </c>
      <c r="M78" s="1846" t="e">
        <f t="shared" ca="1" si="186"/>
        <v>#DIV/0!</v>
      </c>
      <c r="N78" s="1846" t="e">
        <f t="shared" ca="1" si="186"/>
        <v>#DIV/0!</v>
      </c>
      <c r="O78" s="1846" t="e">
        <f t="shared" ca="1" si="186"/>
        <v>#DIV/0!</v>
      </c>
      <c r="P78" s="1846" t="e">
        <f t="shared" ca="1" si="186"/>
        <v>#DIV/0!</v>
      </c>
      <c r="Q78" s="1846" t="e">
        <f t="shared" ca="1" si="186"/>
        <v>#DIV/0!</v>
      </c>
      <c r="R78" s="1846" t="e">
        <f t="shared" ca="1" si="186"/>
        <v>#DIV/0!</v>
      </c>
      <c r="S78" s="1846" t="e">
        <f t="shared" ca="1" si="186"/>
        <v>#DIV/0!</v>
      </c>
      <c r="T78" s="1846" t="e">
        <f t="shared" ca="1" si="186"/>
        <v>#DIV/0!</v>
      </c>
      <c r="U78" s="1846" t="e">
        <f t="shared" ca="1" si="186"/>
        <v>#DIV/0!</v>
      </c>
      <c r="V78" s="1846" t="e">
        <f t="shared" ca="1" si="186"/>
        <v>#DIV/0!</v>
      </c>
      <c r="W78" s="1846" t="e">
        <f t="shared" ca="1" si="186"/>
        <v>#DIV/0!</v>
      </c>
      <c r="X78" s="1846" t="e">
        <f t="shared" ca="1" si="186"/>
        <v>#DIV/0!</v>
      </c>
      <c r="Y78" s="1846" t="e">
        <f t="shared" ca="1" si="186"/>
        <v>#DIV/0!</v>
      </c>
      <c r="Z78" s="1846" t="e">
        <f t="shared" ca="1" si="186"/>
        <v>#DIV/0!</v>
      </c>
      <c r="AA78" s="1846" t="e">
        <f t="shared" ca="1" si="186"/>
        <v>#DIV/0!</v>
      </c>
      <c r="AB78" s="1846" t="e">
        <f t="shared" ca="1" si="186"/>
        <v>#DIV/0!</v>
      </c>
      <c r="AC78" s="1846" t="e">
        <f t="shared" ca="1" si="186"/>
        <v>#DIV/0!</v>
      </c>
      <c r="AD78" s="1846" t="e">
        <f t="shared" ca="1" si="186"/>
        <v>#DIV/0!</v>
      </c>
      <c r="AE78" s="1846" t="e">
        <f t="shared" ca="1" si="186"/>
        <v>#DIV/0!</v>
      </c>
      <c r="AF78" s="1846" t="e">
        <f t="shared" ca="1" si="186"/>
        <v>#DIV/0!</v>
      </c>
      <c r="AG78" s="1846" t="e">
        <f t="shared" ca="1" si="186"/>
        <v>#DIV/0!</v>
      </c>
      <c r="AH78" s="1846" t="e">
        <f t="shared" ca="1" si="186"/>
        <v>#DIV/0!</v>
      </c>
      <c r="AI78" s="1846" t="e">
        <f t="shared" ca="1" si="186"/>
        <v>#DIV/0!</v>
      </c>
      <c r="AJ78" s="1846" t="e">
        <f t="shared" ca="1" si="186"/>
        <v>#DIV/0!</v>
      </c>
      <c r="AK78" s="1846" t="e">
        <f t="shared" ca="1" si="186"/>
        <v>#DIV/0!</v>
      </c>
      <c r="AL78" s="1846" t="e">
        <f t="shared" ca="1" si="186"/>
        <v>#DIV/0!</v>
      </c>
      <c r="AM78" s="1846" t="e">
        <f t="shared" ca="1" si="186"/>
        <v>#DIV/0!</v>
      </c>
      <c r="AN78" s="1846" t="e">
        <f t="shared" ref="AN78:BS78" ca="1" si="187">+AN62-SUM(AN74:AN76)</f>
        <v>#DIV/0!</v>
      </c>
      <c r="AO78" s="1846" t="e">
        <f t="shared" ca="1" si="187"/>
        <v>#DIV/0!</v>
      </c>
      <c r="AP78" s="1846" t="e">
        <f t="shared" ca="1" si="187"/>
        <v>#DIV/0!</v>
      </c>
      <c r="AQ78" s="1846" t="e">
        <f t="shared" ca="1" si="187"/>
        <v>#DIV/0!</v>
      </c>
      <c r="AR78" s="1846" t="e">
        <f t="shared" ca="1" si="187"/>
        <v>#DIV/0!</v>
      </c>
      <c r="AS78" s="1846" t="e">
        <f t="shared" ca="1" si="187"/>
        <v>#DIV/0!</v>
      </c>
      <c r="AT78" s="1846" t="e">
        <f t="shared" ca="1" si="187"/>
        <v>#DIV/0!</v>
      </c>
      <c r="AU78" s="1846" t="e">
        <f t="shared" ca="1" si="187"/>
        <v>#DIV/0!</v>
      </c>
      <c r="AV78" s="1846" t="e">
        <f t="shared" ca="1" si="187"/>
        <v>#DIV/0!</v>
      </c>
      <c r="AW78" s="1846" t="e">
        <f t="shared" ca="1" si="187"/>
        <v>#DIV/0!</v>
      </c>
      <c r="AX78" s="1846" t="e">
        <f t="shared" ca="1" si="187"/>
        <v>#DIV/0!</v>
      </c>
      <c r="AY78" s="1846" t="e">
        <f t="shared" ca="1" si="187"/>
        <v>#DIV/0!</v>
      </c>
      <c r="AZ78" s="1846" t="e">
        <f t="shared" ca="1" si="187"/>
        <v>#DIV/0!</v>
      </c>
      <c r="BA78" s="1846" t="e">
        <f t="shared" ca="1" si="187"/>
        <v>#DIV/0!</v>
      </c>
      <c r="BB78" s="1846" t="e">
        <f t="shared" ca="1" si="187"/>
        <v>#DIV/0!</v>
      </c>
      <c r="BC78" s="1846" t="e">
        <f t="shared" ca="1" si="187"/>
        <v>#DIV/0!</v>
      </c>
      <c r="BD78" s="1846" t="e">
        <f t="shared" ca="1" si="187"/>
        <v>#DIV/0!</v>
      </c>
      <c r="BE78" s="1846" t="e">
        <f t="shared" ca="1" si="187"/>
        <v>#DIV/0!</v>
      </c>
      <c r="BF78" s="1846" t="e">
        <f t="shared" ca="1" si="187"/>
        <v>#DIV/0!</v>
      </c>
      <c r="BG78" s="1846" t="e">
        <f t="shared" ca="1" si="187"/>
        <v>#DIV/0!</v>
      </c>
      <c r="BH78" s="1846" t="e">
        <f t="shared" ca="1" si="187"/>
        <v>#DIV/0!</v>
      </c>
      <c r="BI78" s="1846" t="e">
        <f t="shared" ca="1" si="187"/>
        <v>#DIV/0!</v>
      </c>
      <c r="BJ78" s="1846" t="e">
        <f t="shared" ca="1" si="187"/>
        <v>#DIV/0!</v>
      </c>
      <c r="BK78" s="1846" t="e">
        <f t="shared" ca="1" si="187"/>
        <v>#DIV/0!</v>
      </c>
      <c r="BL78" s="1846" t="e">
        <f t="shared" ca="1" si="187"/>
        <v>#DIV/0!</v>
      </c>
      <c r="BM78" s="1846" t="e">
        <f t="shared" ca="1" si="187"/>
        <v>#DIV/0!</v>
      </c>
      <c r="BN78" s="1846" t="e">
        <f t="shared" ca="1" si="187"/>
        <v>#DIV/0!</v>
      </c>
      <c r="BO78" s="1846" t="e">
        <f t="shared" ca="1" si="187"/>
        <v>#DIV/0!</v>
      </c>
      <c r="BP78" s="1846" t="e">
        <f t="shared" ca="1" si="187"/>
        <v>#DIV/0!</v>
      </c>
      <c r="BQ78" s="1846" t="e">
        <f t="shared" ca="1" si="187"/>
        <v>#DIV/0!</v>
      </c>
      <c r="BR78" s="1846" t="e">
        <f t="shared" ca="1" si="187"/>
        <v>#DIV/0!</v>
      </c>
      <c r="BS78" s="1846" t="e">
        <f t="shared" ca="1" si="187"/>
        <v>#DIV/0!</v>
      </c>
      <c r="BT78" s="1846" t="e">
        <f t="shared" ref="BT78:CY78" ca="1" si="188">+BT62-SUM(BT74:BT76)</f>
        <v>#DIV/0!</v>
      </c>
      <c r="BU78" s="1846" t="e">
        <f t="shared" ca="1" si="188"/>
        <v>#DIV/0!</v>
      </c>
      <c r="BV78" s="1846" t="e">
        <f t="shared" ca="1" si="188"/>
        <v>#DIV/0!</v>
      </c>
      <c r="BW78" s="1846" t="e">
        <f t="shared" ca="1" si="188"/>
        <v>#DIV/0!</v>
      </c>
      <c r="BX78" s="1846" t="e">
        <f t="shared" ca="1" si="188"/>
        <v>#DIV/0!</v>
      </c>
      <c r="BY78" s="1846" t="e">
        <f t="shared" ca="1" si="188"/>
        <v>#DIV/0!</v>
      </c>
      <c r="BZ78" s="1846" t="e">
        <f t="shared" ca="1" si="188"/>
        <v>#DIV/0!</v>
      </c>
      <c r="CA78" s="1846" t="e">
        <f t="shared" ca="1" si="188"/>
        <v>#DIV/0!</v>
      </c>
      <c r="CB78" s="1846" t="e">
        <f t="shared" ca="1" si="188"/>
        <v>#DIV/0!</v>
      </c>
      <c r="CC78" s="1846" t="e">
        <f t="shared" ca="1" si="188"/>
        <v>#DIV/0!</v>
      </c>
      <c r="CD78" s="1846" t="e">
        <f t="shared" ca="1" si="188"/>
        <v>#DIV/0!</v>
      </c>
      <c r="CE78" s="1846" t="e">
        <f t="shared" ca="1" si="188"/>
        <v>#DIV/0!</v>
      </c>
      <c r="CF78" s="1846" t="e">
        <f t="shared" ca="1" si="188"/>
        <v>#DIV/0!</v>
      </c>
      <c r="CG78" s="1846" t="e">
        <f t="shared" ca="1" si="188"/>
        <v>#DIV/0!</v>
      </c>
      <c r="CH78" s="1846" t="e">
        <f t="shared" ca="1" si="188"/>
        <v>#DIV/0!</v>
      </c>
      <c r="CI78" s="1846" t="e">
        <f t="shared" ca="1" si="188"/>
        <v>#DIV/0!</v>
      </c>
      <c r="CJ78" s="1846" t="e">
        <f t="shared" ca="1" si="188"/>
        <v>#DIV/0!</v>
      </c>
      <c r="CK78" s="1846" t="e">
        <f t="shared" ca="1" si="188"/>
        <v>#DIV/0!</v>
      </c>
      <c r="CL78" s="1846" t="e">
        <f t="shared" ca="1" si="188"/>
        <v>#DIV/0!</v>
      </c>
      <c r="CM78" s="1846" t="e">
        <f t="shared" ca="1" si="188"/>
        <v>#DIV/0!</v>
      </c>
      <c r="CN78" s="1846" t="e">
        <f t="shared" ca="1" si="188"/>
        <v>#DIV/0!</v>
      </c>
      <c r="CO78" s="1846" t="e">
        <f t="shared" ca="1" si="188"/>
        <v>#DIV/0!</v>
      </c>
      <c r="CP78" s="1846" t="e">
        <f t="shared" ca="1" si="188"/>
        <v>#DIV/0!</v>
      </c>
      <c r="CQ78" s="1846" t="e">
        <f t="shared" ca="1" si="188"/>
        <v>#DIV/0!</v>
      </c>
      <c r="CR78" s="1846" t="e">
        <f t="shared" ca="1" si="188"/>
        <v>#DIV/0!</v>
      </c>
      <c r="CS78" s="1846" t="e">
        <f t="shared" ca="1" si="188"/>
        <v>#DIV/0!</v>
      </c>
      <c r="CT78" s="1846" t="e">
        <f t="shared" ca="1" si="188"/>
        <v>#DIV/0!</v>
      </c>
      <c r="CU78" s="1846" t="e">
        <f t="shared" ca="1" si="188"/>
        <v>#DIV/0!</v>
      </c>
      <c r="CV78" s="1846" t="e">
        <f t="shared" ca="1" si="188"/>
        <v>#DIV/0!</v>
      </c>
      <c r="CW78" s="1846" t="e">
        <f t="shared" ca="1" si="188"/>
        <v>#DIV/0!</v>
      </c>
      <c r="CX78" s="1846" t="e">
        <f t="shared" ca="1" si="188"/>
        <v>#DIV/0!</v>
      </c>
      <c r="CY78" s="1846" t="e">
        <f t="shared" ca="1" si="188"/>
        <v>#DIV/0!</v>
      </c>
      <c r="CZ78" s="1846" t="e">
        <f t="shared" ref="CZ78:EJ78" ca="1" si="189">+CZ62-SUM(CZ74:CZ76)</f>
        <v>#DIV/0!</v>
      </c>
      <c r="DA78" s="1846" t="e">
        <f t="shared" ca="1" si="189"/>
        <v>#DIV/0!</v>
      </c>
      <c r="DB78" s="1846" t="e">
        <f t="shared" ca="1" si="189"/>
        <v>#DIV/0!</v>
      </c>
      <c r="DC78" s="1846" t="e">
        <f t="shared" ca="1" si="189"/>
        <v>#DIV/0!</v>
      </c>
      <c r="DD78" s="1846" t="e">
        <f t="shared" ca="1" si="189"/>
        <v>#DIV/0!</v>
      </c>
      <c r="DE78" s="1846" t="e">
        <f t="shared" ca="1" si="189"/>
        <v>#DIV/0!</v>
      </c>
      <c r="DF78" s="1846" t="e">
        <f t="shared" ca="1" si="189"/>
        <v>#DIV/0!</v>
      </c>
      <c r="DG78" s="1846" t="e">
        <f t="shared" ca="1" si="189"/>
        <v>#DIV/0!</v>
      </c>
      <c r="DH78" s="1846" t="e">
        <f t="shared" ca="1" si="189"/>
        <v>#DIV/0!</v>
      </c>
      <c r="DI78" s="1846" t="e">
        <f t="shared" ca="1" si="189"/>
        <v>#DIV/0!</v>
      </c>
      <c r="DJ78" s="1846" t="e">
        <f t="shared" ca="1" si="189"/>
        <v>#DIV/0!</v>
      </c>
      <c r="DK78" s="1846" t="e">
        <f t="shared" ca="1" si="189"/>
        <v>#DIV/0!</v>
      </c>
      <c r="DL78" s="1846" t="e">
        <f t="shared" ca="1" si="189"/>
        <v>#DIV/0!</v>
      </c>
      <c r="DM78" s="1846" t="e">
        <f t="shared" ca="1" si="189"/>
        <v>#DIV/0!</v>
      </c>
      <c r="DN78" s="1846" t="e">
        <f t="shared" ca="1" si="189"/>
        <v>#DIV/0!</v>
      </c>
      <c r="DO78" s="1846" t="e">
        <f t="shared" ca="1" si="189"/>
        <v>#DIV/0!</v>
      </c>
      <c r="DP78" s="1846" t="e">
        <f t="shared" ca="1" si="189"/>
        <v>#DIV/0!</v>
      </c>
      <c r="DQ78" s="1846" t="e">
        <f t="shared" ca="1" si="189"/>
        <v>#DIV/0!</v>
      </c>
      <c r="DR78" s="1846" t="e">
        <f t="shared" ca="1" si="189"/>
        <v>#DIV/0!</v>
      </c>
      <c r="DS78" s="1846" t="e">
        <f t="shared" ca="1" si="189"/>
        <v>#DIV/0!</v>
      </c>
      <c r="DT78" s="1846" t="e">
        <f t="shared" ca="1" si="189"/>
        <v>#DIV/0!</v>
      </c>
      <c r="DU78" s="1846" t="e">
        <f t="shared" ca="1" si="189"/>
        <v>#DIV/0!</v>
      </c>
      <c r="DV78" s="1846" t="e">
        <f t="shared" ca="1" si="189"/>
        <v>#DIV/0!</v>
      </c>
      <c r="DW78" s="1846" t="e">
        <f t="shared" ca="1" si="189"/>
        <v>#DIV/0!</v>
      </c>
      <c r="DX78" s="1846" t="e">
        <f t="shared" ca="1" si="189"/>
        <v>#DIV/0!</v>
      </c>
      <c r="DY78" s="1846" t="e">
        <f t="shared" ca="1" si="189"/>
        <v>#DIV/0!</v>
      </c>
      <c r="DZ78" s="1846" t="e">
        <f t="shared" ca="1" si="189"/>
        <v>#DIV/0!</v>
      </c>
      <c r="EA78" s="1846" t="e">
        <f t="shared" ca="1" si="189"/>
        <v>#DIV/0!</v>
      </c>
      <c r="EB78" s="1846" t="e">
        <f t="shared" ca="1" si="189"/>
        <v>#DIV/0!</v>
      </c>
      <c r="EC78" s="1846" t="e">
        <f t="shared" ca="1" si="189"/>
        <v>#DIV/0!</v>
      </c>
      <c r="ED78" s="1846" t="e">
        <f t="shared" ca="1" si="189"/>
        <v>#DIV/0!</v>
      </c>
      <c r="EE78" s="1846" t="e">
        <f t="shared" ca="1" si="189"/>
        <v>#DIV/0!</v>
      </c>
      <c r="EF78" s="1846" t="e">
        <f t="shared" ca="1" si="189"/>
        <v>#DIV/0!</v>
      </c>
      <c r="EG78" s="1846" t="e">
        <f t="shared" ca="1" si="189"/>
        <v>#DIV/0!</v>
      </c>
      <c r="EH78" s="1846" t="e">
        <f t="shared" ca="1" si="189"/>
        <v>#DIV/0!</v>
      </c>
      <c r="EI78" s="1846" t="e">
        <f t="shared" ca="1" si="189"/>
        <v>#DIV/0!</v>
      </c>
      <c r="EJ78" s="1846" t="e">
        <f t="shared" ca="1" si="189"/>
        <v>#DIV/0!</v>
      </c>
    </row>
    <row r="80" spans="2:140">
      <c r="B80" s="459" t="s">
        <v>1381</v>
      </c>
      <c r="C80" s="459" t="s">
        <v>1400</v>
      </c>
      <c r="D80" s="460">
        <f>M9</f>
        <v>0.25</v>
      </c>
      <c r="E80" s="461"/>
      <c r="F80" s="461"/>
      <c r="G80" s="461"/>
      <c r="H80" s="461"/>
      <c r="I80" s="461"/>
      <c r="J80" s="461"/>
      <c r="K80" s="461"/>
      <c r="L80" s="461"/>
      <c r="M80" s="461"/>
      <c r="N80" s="461"/>
      <c r="O80" s="461"/>
      <c r="P80" s="461"/>
      <c r="Q80" s="461"/>
      <c r="R80" s="461"/>
      <c r="S80" s="461"/>
      <c r="T80" s="461"/>
      <c r="U80" s="461"/>
      <c r="V80" s="461"/>
      <c r="W80" s="461"/>
      <c r="X80" s="461"/>
      <c r="Y80" s="461"/>
      <c r="Z80" s="461"/>
      <c r="AA80" s="461"/>
      <c r="AB80" s="461"/>
      <c r="AC80" s="461"/>
      <c r="AD80" s="461"/>
      <c r="AE80" s="461"/>
      <c r="AF80" s="461"/>
      <c r="AG80" s="461"/>
      <c r="AH80" s="461"/>
      <c r="AI80" s="461"/>
      <c r="AJ80" s="461"/>
      <c r="AK80" s="461"/>
      <c r="AL80" s="461"/>
      <c r="AM80" s="461"/>
      <c r="AN80" s="461"/>
      <c r="AO80" s="461"/>
      <c r="AP80" s="461"/>
      <c r="AQ80" s="461"/>
      <c r="AR80" s="461"/>
      <c r="AS80" s="461"/>
      <c r="AT80" s="461"/>
      <c r="AU80" s="461"/>
      <c r="AV80" s="461"/>
      <c r="AW80" s="461"/>
      <c r="AX80" s="461"/>
      <c r="AY80" s="461"/>
      <c r="AZ80" s="461"/>
      <c r="BA80" s="461"/>
      <c r="BB80" s="461"/>
      <c r="BC80" s="461"/>
      <c r="BD80" s="461"/>
      <c r="BE80" s="461"/>
      <c r="BF80" s="461"/>
      <c r="BG80" s="461"/>
      <c r="BH80" s="461"/>
      <c r="BI80" s="461"/>
      <c r="BJ80" s="461"/>
      <c r="BK80" s="461"/>
      <c r="BL80" s="461"/>
      <c r="BM80" s="461"/>
      <c r="BN80" s="461"/>
      <c r="BO80" s="461"/>
      <c r="BP80" s="461"/>
      <c r="BQ80" s="461"/>
      <c r="BR80" s="461"/>
      <c r="BS80" s="461"/>
      <c r="BT80" s="461"/>
      <c r="BU80" s="461"/>
      <c r="BV80" s="461"/>
      <c r="BW80" s="461"/>
      <c r="BX80" s="461"/>
      <c r="BY80" s="461"/>
      <c r="BZ80" s="461"/>
      <c r="CA80" s="461"/>
      <c r="CB80" s="461"/>
      <c r="CC80" s="461"/>
      <c r="CD80" s="461"/>
      <c r="CE80" s="461"/>
      <c r="CF80" s="461"/>
      <c r="CG80" s="461"/>
      <c r="CH80" s="461"/>
      <c r="CI80" s="461"/>
      <c r="CJ80" s="461"/>
      <c r="CK80" s="461"/>
      <c r="CL80" s="461"/>
      <c r="CM80" s="461"/>
      <c r="CN80" s="461"/>
      <c r="CO80" s="461"/>
      <c r="CP80" s="461"/>
      <c r="CQ80" s="461"/>
      <c r="CR80" s="461"/>
      <c r="CS80" s="461"/>
      <c r="CT80" s="461"/>
      <c r="CU80" s="461"/>
      <c r="CV80" s="461"/>
      <c r="CW80" s="461"/>
      <c r="CX80" s="461"/>
      <c r="CY80" s="461"/>
      <c r="CZ80" s="461"/>
      <c r="DA80" s="461"/>
      <c r="DB80" s="461"/>
      <c r="DC80" s="461"/>
      <c r="DD80" s="461"/>
      <c r="DE80" s="461"/>
      <c r="DF80" s="461"/>
      <c r="DG80" s="461"/>
      <c r="DH80" s="461"/>
      <c r="DI80" s="461"/>
      <c r="DJ80" s="461"/>
      <c r="DK80" s="461"/>
      <c r="DL80" s="461"/>
      <c r="DM80" s="461"/>
      <c r="DN80" s="461"/>
      <c r="DO80" s="461"/>
      <c r="DP80" s="461"/>
      <c r="DQ80" s="461"/>
      <c r="DR80" s="461"/>
      <c r="DS80" s="461"/>
      <c r="DT80" s="461"/>
      <c r="DU80" s="461"/>
      <c r="DV80" s="461"/>
      <c r="DW80" s="461"/>
      <c r="DX80" s="461"/>
      <c r="DY80" s="461"/>
      <c r="DZ80" s="461"/>
      <c r="EA80" s="461"/>
      <c r="EB80" s="461"/>
      <c r="EC80" s="461"/>
      <c r="ED80" s="461"/>
      <c r="EE80" s="461"/>
      <c r="EF80" s="461"/>
      <c r="EG80" s="461"/>
      <c r="EH80" s="461"/>
      <c r="EI80" s="461"/>
      <c r="EJ80" s="461"/>
    </row>
    <row r="81" spans="2:140">
      <c r="B81" s="438" t="s">
        <v>1393</v>
      </c>
      <c r="D81" s="458">
        <f>R9</f>
        <v>0.75</v>
      </c>
      <c r="E81" s="1841" t="e">
        <f ca="1">SUM(H81:EJ81)</f>
        <v>#DIV/0!</v>
      </c>
      <c r="H81" s="1795" t="e">
        <f t="shared" ref="H81:Q83" ca="1" si="190">$D81*H$78</f>
        <v>#DIV/0!</v>
      </c>
      <c r="I81" s="1795" t="e">
        <f t="shared" ca="1" si="190"/>
        <v>#DIV/0!</v>
      </c>
      <c r="J81" s="1795" t="e">
        <f t="shared" ca="1" si="190"/>
        <v>#DIV/0!</v>
      </c>
      <c r="K81" s="1795" t="e">
        <f t="shared" ca="1" si="190"/>
        <v>#DIV/0!</v>
      </c>
      <c r="L81" s="1795" t="e">
        <f t="shared" ca="1" si="190"/>
        <v>#DIV/0!</v>
      </c>
      <c r="M81" s="1795" t="e">
        <f t="shared" ca="1" si="190"/>
        <v>#DIV/0!</v>
      </c>
      <c r="N81" s="1795" t="e">
        <f t="shared" ca="1" si="190"/>
        <v>#DIV/0!</v>
      </c>
      <c r="O81" s="1795" t="e">
        <f t="shared" ca="1" si="190"/>
        <v>#DIV/0!</v>
      </c>
      <c r="P81" s="1795" t="e">
        <f t="shared" ca="1" si="190"/>
        <v>#DIV/0!</v>
      </c>
      <c r="Q81" s="1795" t="e">
        <f t="shared" ca="1" si="190"/>
        <v>#DIV/0!</v>
      </c>
      <c r="R81" s="1795" t="e">
        <f t="shared" ref="R81:AA83" ca="1" si="191">$D81*R$78</f>
        <v>#DIV/0!</v>
      </c>
      <c r="S81" s="1795" t="e">
        <f t="shared" ca="1" si="191"/>
        <v>#DIV/0!</v>
      </c>
      <c r="T81" s="1795" t="e">
        <f t="shared" ca="1" si="191"/>
        <v>#DIV/0!</v>
      </c>
      <c r="U81" s="1795" t="e">
        <f t="shared" ca="1" si="191"/>
        <v>#DIV/0!</v>
      </c>
      <c r="V81" s="1795" t="e">
        <f t="shared" ca="1" si="191"/>
        <v>#DIV/0!</v>
      </c>
      <c r="W81" s="1795" t="e">
        <f t="shared" ca="1" si="191"/>
        <v>#DIV/0!</v>
      </c>
      <c r="X81" s="1795" t="e">
        <f t="shared" ca="1" si="191"/>
        <v>#DIV/0!</v>
      </c>
      <c r="Y81" s="1795" t="e">
        <f t="shared" ca="1" si="191"/>
        <v>#DIV/0!</v>
      </c>
      <c r="Z81" s="1795" t="e">
        <f t="shared" ca="1" si="191"/>
        <v>#DIV/0!</v>
      </c>
      <c r="AA81" s="1795" t="e">
        <f t="shared" ca="1" si="191"/>
        <v>#DIV/0!</v>
      </c>
      <c r="AB81" s="1795" t="e">
        <f t="shared" ref="AB81:AK83" ca="1" si="192">$D81*AB$78</f>
        <v>#DIV/0!</v>
      </c>
      <c r="AC81" s="1795" t="e">
        <f t="shared" ca="1" si="192"/>
        <v>#DIV/0!</v>
      </c>
      <c r="AD81" s="1795" t="e">
        <f t="shared" ca="1" si="192"/>
        <v>#DIV/0!</v>
      </c>
      <c r="AE81" s="1795" t="e">
        <f t="shared" ca="1" si="192"/>
        <v>#DIV/0!</v>
      </c>
      <c r="AF81" s="1795" t="e">
        <f t="shared" ca="1" si="192"/>
        <v>#DIV/0!</v>
      </c>
      <c r="AG81" s="1795" t="e">
        <f t="shared" ca="1" si="192"/>
        <v>#DIV/0!</v>
      </c>
      <c r="AH81" s="1795" t="e">
        <f t="shared" ca="1" si="192"/>
        <v>#DIV/0!</v>
      </c>
      <c r="AI81" s="1795" t="e">
        <f t="shared" ca="1" si="192"/>
        <v>#DIV/0!</v>
      </c>
      <c r="AJ81" s="1795" t="e">
        <f t="shared" ca="1" si="192"/>
        <v>#DIV/0!</v>
      </c>
      <c r="AK81" s="1795" t="e">
        <f t="shared" ca="1" si="192"/>
        <v>#DIV/0!</v>
      </c>
      <c r="AL81" s="1795" t="e">
        <f t="shared" ref="AL81:AU83" ca="1" si="193">$D81*AL$78</f>
        <v>#DIV/0!</v>
      </c>
      <c r="AM81" s="1795" t="e">
        <f t="shared" ca="1" si="193"/>
        <v>#DIV/0!</v>
      </c>
      <c r="AN81" s="1795" t="e">
        <f t="shared" ca="1" si="193"/>
        <v>#DIV/0!</v>
      </c>
      <c r="AO81" s="1795" t="e">
        <f t="shared" ca="1" si="193"/>
        <v>#DIV/0!</v>
      </c>
      <c r="AP81" s="1795" t="e">
        <f t="shared" ca="1" si="193"/>
        <v>#DIV/0!</v>
      </c>
      <c r="AQ81" s="1795" t="e">
        <f t="shared" ca="1" si="193"/>
        <v>#DIV/0!</v>
      </c>
      <c r="AR81" s="1795" t="e">
        <f t="shared" ca="1" si="193"/>
        <v>#DIV/0!</v>
      </c>
      <c r="AS81" s="1795" t="e">
        <f t="shared" ca="1" si="193"/>
        <v>#DIV/0!</v>
      </c>
      <c r="AT81" s="1795" t="e">
        <f t="shared" ca="1" si="193"/>
        <v>#DIV/0!</v>
      </c>
      <c r="AU81" s="1795" t="e">
        <f t="shared" ca="1" si="193"/>
        <v>#DIV/0!</v>
      </c>
      <c r="AV81" s="1795" t="e">
        <f t="shared" ref="AV81:BE83" ca="1" si="194">$D81*AV$78</f>
        <v>#DIV/0!</v>
      </c>
      <c r="AW81" s="1795" t="e">
        <f t="shared" ca="1" si="194"/>
        <v>#DIV/0!</v>
      </c>
      <c r="AX81" s="1795" t="e">
        <f t="shared" ca="1" si="194"/>
        <v>#DIV/0!</v>
      </c>
      <c r="AY81" s="1795" t="e">
        <f t="shared" ca="1" si="194"/>
        <v>#DIV/0!</v>
      </c>
      <c r="AZ81" s="1795" t="e">
        <f t="shared" ca="1" si="194"/>
        <v>#DIV/0!</v>
      </c>
      <c r="BA81" s="1795" t="e">
        <f t="shared" ca="1" si="194"/>
        <v>#DIV/0!</v>
      </c>
      <c r="BB81" s="1795" t="e">
        <f t="shared" ca="1" si="194"/>
        <v>#DIV/0!</v>
      </c>
      <c r="BC81" s="1795" t="e">
        <f t="shared" ca="1" si="194"/>
        <v>#DIV/0!</v>
      </c>
      <c r="BD81" s="1795" t="e">
        <f t="shared" ca="1" si="194"/>
        <v>#DIV/0!</v>
      </c>
      <c r="BE81" s="1795" t="e">
        <f t="shared" ca="1" si="194"/>
        <v>#DIV/0!</v>
      </c>
      <c r="BF81" s="1795" t="e">
        <f t="shared" ref="BF81:BO83" ca="1" si="195">$D81*BF$78</f>
        <v>#DIV/0!</v>
      </c>
      <c r="BG81" s="1795" t="e">
        <f t="shared" ca="1" si="195"/>
        <v>#DIV/0!</v>
      </c>
      <c r="BH81" s="1795" t="e">
        <f t="shared" ca="1" si="195"/>
        <v>#DIV/0!</v>
      </c>
      <c r="BI81" s="1795" t="e">
        <f t="shared" ca="1" si="195"/>
        <v>#DIV/0!</v>
      </c>
      <c r="BJ81" s="1795" t="e">
        <f t="shared" ca="1" si="195"/>
        <v>#DIV/0!</v>
      </c>
      <c r="BK81" s="1795" t="e">
        <f t="shared" ca="1" si="195"/>
        <v>#DIV/0!</v>
      </c>
      <c r="BL81" s="1795" t="e">
        <f t="shared" ca="1" si="195"/>
        <v>#DIV/0!</v>
      </c>
      <c r="BM81" s="1795" t="e">
        <f t="shared" ca="1" si="195"/>
        <v>#DIV/0!</v>
      </c>
      <c r="BN81" s="1795" t="e">
        <f t="shared" ca="1" si="195"/>
        <v>#DIV/0!</v>
      </c>
      <c r="BO81" s="1795" t="e">
        <f t="shared" ca="1" si="195"/>
        <v>#DIV/0!</v>
      </c>
      <c r="BP81" s="1795" t="e">
        <f t="shared" ref="BP81:BY83" ca="1" si="196">$D81*BP$78</f>
        <v>#DIV/0!</v>
      </c>
      <c r="BQ81" s="1795" t="e">
        <f t="shared" ca="1" si="196"/>
        <v>#DIV/0!</v>
      </c>
      <c r="BR81" s="1795" t="e">
        <f t="shared" ca="1" si="196"/>
        <v>#DIV/0!</v>
      </c>
      <c r="BS81" s="1795" t="e">
        <f t="shared" ca="1" si="196"/>
        <v>#DIV/0!</v>
      </c>
      <c r="BT81" s="1795" t="e">
        <f t="shared" ca="1" si="196"/>
        <v>#DIV/0!</v>
      </c>
      <c r="BU81" s="1795" t="e">
        <f t="shared" ca="1" si="196"/>
        <v>#DIV/0!</v>
      </c>
      <c r="BV81" s="1795" t="e">
        <f t="shared" ca="1" si="196"/>
        <v>#DIV/0!</v>
      </c>
      <c r="BW81" s="1795" t="e">
        <f t="shared" ca="1" si="196"/>
        <v>#DIV/0!</v>
      </c>
      <c r="BX81" s="1795" t="e">
        <f t="shared" ca="1" si="196"/>
        <v>#DIV/0!</v>
      </c>
      <c r="BY81" s="1795" t="e">
        <f t="shared" ca="1" si="196"/>
        <v>#DIV/0!</v>
      </c>
      <c r="BZ81" s="1795" t="e">
        <f t="shared" ref="BZ81:CI83" ca="1" si="197">$D81*BZ$78</f>
        <v>#DIV/0!</v>
      </c>
      <c r="CA81" s="1795" t="e">
        <f t="shared" ca="1" si="197"/>
        <v>#DIV/0!</v>
      </c>
      <c r="CB81" s="1795" t="e">
        <f t="shared" ca="1" si="197"/>
        <v>#DIV/0!</v>
      </c>
      <c r="CC81" s="1795" t="e">
        <f t="shared" ca="1" si="197"/>
        <v>#DIV/0!</v>
      </c>
      <c r="CD81" s="1795" t="e">
        <f t="shared" ca="1" si="197"/>
        <v>#DIV/0!</v>
      </c>
      <c r="CE81" s="1795" t="e">
        <f t="shared" ca="1" si="197"/>
        <v>#DIV/0!</v>
      </c>
      <c r="CF81" s="1795" t="e">
        <f t="shared" ca="1" si="197"/>
        <v>#DIV/0!</v>
      </c>
      <c r="CG81" s="1795" t="e">
        <f t="shared" ca="1" si="197"/>
        <v>#DIV/0!</v>
      </c>
      <c r="CH81" s="1795" t="e">
        <f t="shared" ca="1" si="197"/>
        <v>#DIV/0!</v>
      </c>
      <c r="CI81" s="1795" t="e">
        <f t="shared" ca="1" si="197"/>
        <v>#DIV/0!</v>
      </c>
      <c r="CJ81" s="1795" t="e">
        <f t="shared" ref="CJ81:CS83" ca="1" si="198">$D81*CJ$78</f>
        <v>#DIV/0!</v>
      </c>
      <c r="CK81" s="1795" t="e">
        <f t="shared" ca="1" si="198"/>
        <v>#DIV/0!</v>
      </c>
      <c r="CL81" s="1795" t="e">
        <f t="shared" ca="1" si="198"/>
        <v>#DIV/0!</v>
      </c>
      <c r="CM81" s="1795" t="e">
        <f t="shared" ca="1" si="198"/>
        <v>#DIV/0!</v>
      </c>
      <c r="CN81" s="1795" t="e">
        <f t="shared" ca="1" si="198"/>
        <v>#DIV/0!</v>
      </c>
      <c r="CO81" s="1795" t="e">
        <f t="shared" ca="1" si="198"/>
        <v>#DIV/0!</v>
      </c>
      <c r="CP81" s="1795" t="e">
        <f t="shared" ca="1" si="198"/>
        <v>#DIV/0!</v>
      </c>
      <c r="CQ81" s="1795" t="e">
        <f t="shared" ca="1" si="198"/>
        <v>#DIV/0!</v>
      </c>
      <c r="CR81" s="1795" t="e">
        <f t="shared" ca="1" si="198"/>
        <v>#DIV/0!</v>
      </c>
      <c r="CS81" s="1795" t="e">
        <f t="shared" ca="1" si="198"/>
        <v>#DIV/0!</v>
      </c>
      <c r="CT81" s="1795" t="e">
        <f t="shared" ref="CT81:DC83" ca="1" si="199">$D81*CT$78</f>
        <v>#DIV/0!</v>
      </c>
      <c r="CU81" s="1795" t="e">
        <f t="shared" ca="1" si="199"/>
        <v>#DIV/0!</v>
      </c>
      <c r="CV81" s="1795" t="e">
        <f t="shared" ca="1" si="199"/>
        <v>#DIV/0!</v>
      </c>
      <c r="CW81" s="1795" t="e">
        <f t="shared" ca="1" si="199"/>
        <v>#DIV/0!</v>
      </c>
      <c r="CX81" s="1795" t="e">
        <f t="shared" ca="1" si="199"/>
        <v>#DIV/0!</v>
      </c>
      <c r="CY81" s="1795" t="e">
        <f t="shared" ca="1" si="199"/>
        <v>#DIV/0!</v>
      </c>
      <c r="CZ81" s="1795" t="e">
        <f t="shared" ca="1" si="199"/>
        <v>#DIV/0!</v>
      </c>
      <c r="DA81" s="1795" t="e">
        <f t="shared" ca="1" si="199"/>
        <v>#DIV/0!</v>
      </c>
      <c r="DB81" s="1795" t="e">
        <f t="shared" ca="1" si="199"/>
        <v>#DIV/0!</v>
      </c>
      <c r="DC81" s="1795" t="e">
        <f t="shared" ca="1" si="199"/>
        <v>#DIV/0!</v>
      </c>
      <c r="DD81" s="1795" t="e">
        <f t="shared" ref="DD81:DM83" ca="1" si="200">$D81*DD$78</f>
        <v>#DIV/0!</v>
      </c>
      <c r="DE81" s="1795" t="e">
        <f t="shared" ca="1" si="200"/>
        <v>#DIV/0!</v>
      </c>
      <c r="DF81" s="1795" t="e">
        <f t="shared" ca="1" si="200"/>
        <v>#DIV/0!</v>
      </c>
      <c r="DG81" s="1795" t="e">
        <f t="shared" ca="1" si="200"/>
        <v>#DIV/0!</v>
      </c>
      <c r="DH81" s="1795" t="e">
        <f t="shared" ca="1" si="200"/>
        <v>#DIV/0!</v>
      </c>
      <c r="DI81" s="1795" t="e">
        <f t="shared" ca="1" si="200"/>
        <v>#DIV/0!</v>
      </c>
      <c r="DJ81" s="1795" t="e">
        <f t="shared" ca="1" si="200"/>
        <v>#DIV/0!</v>
      </c>
      <c r="DK81" s="1795" t="e">
        <f t="shared" ca="1" si="200"/>
        <v>#DIV/0!</v>
      </c>
      <c r="DL81" s="1795" t="e">
        <f t="shared" ca="1" si="200"/>
        <v>#DIV/0!</v>
      </c>
      <c r="DM81" s="1795" t="e">
        <f t="shared" ca="1" si="200"/>
        <v>#DIV/0!</v>
      </c>
      <c r="DN81" s="1795" t="e">
        <f t="shared" ref="DN81:DW83" ca="1" si="201">$D81*DN$78</f>
        <v>#DIV/0!</v>
      </c>
      <c r="DO81" s="1795" t="e">
        <f t="shared" ca="1" si="201"/>
        <v>#DIV/0!</v>
      </c>
      <c r="DP81" s="1795" t="e">
        <f t="shared" ca="1" si="201"/>
        <v>#DIV/0!</v>
      </c>
      <c r="DQ81" s="1795" t="e">
        <f t="shared" ca="1" si="201"/>
        <v>#DIV/0!</v>
      </c>
      <c r="DR81" s="1795" t="e">
        <f t="shared" ca="1" si="201"/>
        <v>#DIV/0!</v>
      </c>
      <c r="DS81" s="1795" t="e">
        <f t="shared" ca="1" si="201"/>
        <v>#DIV/0!</v>
      </c>
      <c r="DT81" s="1795" t="e">
        <f t="shared" ca="1" si="201"/>
        <v>#DIV/0!</v>
      </c>
      <c r="DU81" s="1795" t="e">
        <f t="shared" ca="1" si="201"/>
        <v>#DIV/0!</v>
      </c>
      <c r="DV81" s="1795" t="e">
        <f t="shared" ca="1" si="201"/>
        <v>#DIV/0!</v>
      </c>
      <c r="DW81" s="1795" t="e">
        <f t="shared" ca="1" si="201"/>
        <v>#DIV/0!</v>
      </c>
      <c r="DX81" s="1795" t="e">
        <f t="shared" ref="DX81:EJ83" ca="1" si="202">$D81*DX$78</f>
        <v>#DIV/0!</v>
      </c>
      <c r="DY81" s="1795" t="e">
        <f t="shared" ca="1" si="202"/>
        <v>#DIV/0!</v>
      </c>
      <c r="DZ81" s="1795" t="e">
        <f t="shared" ca="1" si="202"/>
        <v>#DIV/0!</v>
      </c>
      <c r="EA81" s="1795" t="e">
        <f t="shared" ca="1" si="202"/>
        <v>#DIV/0!</v>
      </c>
      <c r="EB81" s="1795" t="e">
        <f t="shared" ca="1" si="202"/>
        <v>#DIV/0!</v>
      </c>
      <c r="EC81" s="1795" t="e">
        <f t="shared" ca="1" si="202"/>
        <v>#DIV/0!</v>
      </c>
      <c r="ED81" s="1795" t="e">
        <f t="shared" ca="1" si="202"/>
        <v>#DIV/0!</v>
      </c>
      <c r="EE81" s="1795" t="e">
        <f t="shared" ca="1" si="202"/>
        <v>#DIV/0!</v>
      </c>
      <c r="EF81" s="1795" t="e">
        <f t="shared" ca="1" si="202"/>
        <v>#DIV/0!</v>
      </c>
      <c r="EG81" s="1795" t="e">
        <f t="shared" ca="1" si="202"/>
        <v>#DIV/0!</v>
      </c>
      <c r="EH81" s="1795" t="e">
        <f t="shared" ca="1" si="202"/>
        <v>#DIV/0!</v>
      </c>
      <c r="EI81" s="1795" t="e">
        <f t="shared" ca="1" si="202"/>
        <v>#DIV/0!</v>
      </c>
      <c r="EJ81" s="1795" t="e">
        <f t="shared" ca="1" si="202"/>
        <v>#DIV/0!</v>
      </c>
    </row>
    <row r="82" spans="2:140">
      <c r="B82" s="438" t="s">
        <v>1394</v>
      </c>
      <c r="D82" s="458">
        <f>O9</f>
        <v>0.05</v>
      </c>
      <c r="E82" s="1841" t="e">
        <f ca="1">SUM(H82:EJ82)</f>
        <v>#DIV/0!</v>
      </c>
      <c r="H82" s="1795" t="e">
        <f t="shared" ca="1" si="190"/>
        <v>#DIV/0!</v>
      </c>
      <c r="I82" s="1795" t="e">
        <f t="shared" ca="1" si="190"/>
        <v>#DIV/0!</v>
      </c>
      <c r="J82" s="1795" t="e">
        <f t="shared" ca="1" si="190"/>
        <v>#DIV/0!</v>
      </c>
      <c r="K82" s="1795" t="e">
        <f t="shared" ca="1" si="190"/>
        <v>#DIV/0!</v>
      </c>
      <c r="L82" s="1795" t="e">
        <f t="shared" ca="1" si="190"/>
        <v>#DIV/0!</v>
      </c>
      <c r="M82" s="1795" t="e">
        <f t="shared" ca="1" si="190"/>
        <v>#DIV/0!</v>
      </c>
      <c r="N82" s="1795" t="e">
        <f t="shared" ca="1" si="190"/>
        <v>#DIV/0!</v>
      </c>
      <c r="O82" s="1795" t="e">
        <f t="shared" ca="1" si="190"/>
        <v>#DIV/0!</v>
      </c>
      <c r="P82" s="1795" t="e">
        <f t="shared" ca="1" si="190"/>
        <v>#DIV/0!</v>
      </c>
      <c r="Q82" s="1795" t="e">
        <f t="shared" ca="1" si="190"/>
        <v>#DIV/0!</v>
      </c>
      <c r="R82" s="1795" t="e">
        <f t="shared" ca="1" si="191"/>
        <v>#DIV/0!</v>
      </c>
      <c r="S82" s="1795" t="e">
        <f t="shared" ca="1" si="191"/>
        <v>#DIV/0!</v>
      </c>
      <c r="T82" s="1795" t="e">
        <f t="shared" ca="1" si="191"/>
        <v>#DIV/0!</v>
      </c>
      <c r="U82" s="1795" t="e">
        <f t="shared" ca="1" si="191"/>
        <v>#DIV/0!</v>
      </c>
      <c r="V82" s="1795" t="e">
        <f t="shared" ca="1" si="191"/>
        <v>#DIV/0!</v>
      </c>
      <c r="W82" s="1795" t="e">
        <f t="shared" ca="1" si="191"/>
        <v>#DIV/0!</v>
      </c>
      <c r="X82" s="1795" t="e">
        <f t="shared" ca="1" si="191"/>
        <v>#DIV/0!</v>
      </c>
      <c r="Y82" s="1795" t="e">
        <f t="shared" ca="1" si="191"/>
        <v>#DIV/0!</v>
      </c>
      <c r="Z82" s="1795" t="e">
        <f t="shared" ca="1" si="191"/>
        <v>#DIV/0!</v>
      </c>
      <c r="AA82" s="1795" t="e">
        <f t="shared" ca="1" si="191"/>
        <v>#DIV/0!</v>
      </c>
      <c r="AB82" s="1795" t="e">
        <f t="shared" ca="1" si="192"/>
        <v>#DIV/0!</v>
      </c>
      <c r="AC82" s="1795" t="e">
        <f t="shared" ca="1" si="192"/>
        <v>#DIV/0!</v>
      </c>
      <c r="AD82" s="1795" t="e">
        <f t="shared" ca="1" si="192"/>
        <v>#DIV/0!</v>
      </c>
      <c r="AE82" s="1795" t="e">
        <f t="shared" ca="1" si="192"/>
        <v>#DIV/0!</v>
      </c>
      <c r="AF82" s="1795" t="e">
        <f t="shared" ca="1" si="192"/>
        <v>#DIV/0!</v>
      </c>
      <c r="AG82" s="1795" t="e">
        <f t="shared" ca="1" si="192"/>
        <v>#DIV/0!</v>
      </c>
      <c r="AH82" s="1795" t="e">
        <f t="shared" ca="1" si="192"/>
        <v>#DIV/0!</v>
      </c>
      <c r="AI82" s="1795" t="e">
        <f t="shared" ca="1" si="192"/>
        <v>#DIV/0!</v>
      </c>
      <c r="AJ82" s="1795" t="e">
        <f t="shared" ca="1" si="192"/>
        <v>#DIV/0!</v>
      </c>
      <c r="AK82" s="1795" t="e">
        <f t="shared" ca="1" si="192"/>
        <v>#DIV/0!</v>
      </c>
      <c r="AL82" s="1795" t="e">
        <f t="shared" ca="1" si="193"/>
        <v>#DIV/0!</v>
      </c>
      <c r="AM82" s="1795" t="e">
        <f t="shared" ca="1" si="193"/>
        <v>#DIV/0!</v>
      </c>
      <c r="AN82" s="1795" t="e">
        <f t="shared" ca="1" si="193"/>
        <v>#DIV/0!</v>
      </c>
      <c r="AO82" s="1795" t="e">
        <f t="shared" ca="1" si="193"/>
        <v>#DIV/0!</v>
      </c>
      <c r="AP82" s="1795" t="e">
        <f t="shared" ca="1" si="193"/>
        <v>#DIV/0!</v>
      </c>
      <c r="AQ82" s="1795" t="e">
        <f t="shared" ca="1" si="193"/>
        <v>#DIV/0!</v>
      </c>
      <c r="AR82" s="1795" t="e">
        <f t="shared" ca="1" si="193"/>
        <v>#DIV/0!</v>
      </c>
      <c r="AS82" s="1795" t="e">
        <f t="shared" ca="1" si="193"/>
        <v>#DIV/0!</v>
      </c>
      <c r="AT82" s="1795" t="e">
        <f t="shared" ca="1" si="193"/>
        <v>#DIV/0!</v>
      </c>
      <c r="AU82" s="1795" t="e">
        <f t="shared" ca="1" si="193"/>
        <v>#DIV/0!</v>
      </c>
      <c r="AV82" s="1795" t="e">
        <f t="shared" ca="1" si="194"/>
        <v>#DIV/0!</v>
      </c>
      <c r="AW82" s="1795" t="e">
        <f t="shared" ca="1" si="194"/>
        <v>#DIV/0!</v>
      </c>
      <c r="AX82" s="1795" t="e">
        <f t="shared" ca="1" si="194"/>
        <v>#DIV/0!</v>
      </c>
      <c r="AY82" s="1795" t="e">
        <f t="shared" ca="1" si="194"/>
        <v>#DIV/0!</v>
      </c>
      <c r="AZ82" s="1795" t="e">
        <f t="shared" ca="1" si="194"/>
        <v>#DIV/0!</v>
      </c>
      <c r="BA82" s="1795" t="e">
        <f t="shared" ca="1" si="194"/>
        <v>#DIV/0!</v>
      </c>
      <c r="BB82" s="1795" t="e">
        <f t="shared" ca="1" si="194"/>
        <v>#DIV/0!</v>
      </c>
      <c r="BC82" s="1795" t="e">
        <f t="shared" ca="1" si="194"/>
        <v>#DIV/0!</v>
      </c>
      <c r="BD82" s="1795" t="e">
        <f t="shared" ca="1" si="194"/>
        <v>#DIV/0!</v>
      </c>
      <c r="BE82" s="1795" t="e">
        <f t="shared" ca="1" si="194"/>
        <v>#DIV/0!</v>
      </c>
      <c r="BF82" s="1795" t="e">
        <f t="shared" ca="1" si="195"/>
        <v>#DIV/0!</v>
      </c>
      <c r="BG82" s="1795" t="e">
        <f t="shared" ca="1" si="195"/>
        <v>#DIV/0!</v>
      </c>
      <c r="BH82" s="1795" t="e">
        <f t="shared" ca="1" si="195"/>
        <v>#DIV/0!</v>
      </c>
      <c r="BI82" s="1795" t="e">
        <f t="shared" ca="1" si="195"/>
        <v>#DIV/0!</v>
      </c>
      <c r="BJ82" s="1795" t="e">
        <f t="shared" ca="1" si="195"/>
        <v>#DIV/0!</v>
      </c>
      <c r="BK82" s="1795" t="e">
        <f t="shared" ca="1" si="195"/>
        <v>#DIV/0!</v>
      </c>
      <c r="BL82" s="1795" t="e">
        <f t="shared" ca="1" si="195"/>
        <v>#DIV/0!</v>
      </c>
      <c r="BM82" s="1795" t="e">
        <f t="shared" ca="1" si="195"/>
        <v>#DIV/0!</v>
      </c>
      <c r="BN82" s="1795" t="e">
        <f t="shared" ca="1" si="195"/>
        <v>#DIV/0!</v>
      </c>
      <c r="BO82" s="1795" t="e">
        <f t="shared" ca="1" si="195"/>
        <v>#DIV/0!</v>
      </c>
      <c r="BP82" s="1795" t="e">
        <f t="shared" ca="1" si="196"/>
        <v>#DIV/0!</v>
      </c>
      <c r="BQ82" s="1795" t="e">
        <f t="shared" ca="1" si="196"/>
        <v>#DIV/0!</v>
      </c>
      <c r="BR82" s="1795" t="e">
        <f t="shared" ca="1" si="196"/>
        <v>#DIV/0!</v>
      </c>
      <c r="BS82" s="1795" t="e">
        <f t="shared" ca="1" si="196"/>
        <v>#DIV/0!</v>
      </c>
      <c r="BT82" s="1795" t="e">
        <f t="shared" ca="1" si="196"/>
        <v>#DIV/0!</v>
      </c>
      <c r="BU82" s="1795" t="e">
        <f t="shared" ca="1" si="196"/>
        <v>#DIV/0!</v>
      </c>
      <c r="BV82" s="1795" t="e">
        <f t="shared" ca="1" si="196"/>
        <v>#DIV/0!</v>
      </c>
      <c r="BW82" s="1795" t="e">
        <f t="shared" ca="1" si="196"/>
        <v>#DIV/0!</v>
      </c>
      <c r="BX82" s="1795" t="e">
        <f t="shared" ca="1" si="196"/>
        <v>#DIV/0!</v>
      </c>
      <c r="BY82" s="1795" t="e">
        <f t="shared" ca="1" si="196"/>
        <v>#DIV/0!</v>
      </c>
      <c r="BZ82" s="1795" t="e">
        <f t="shared" ca="1" si="197"/>
        <v>#DIV/0!</v>
      </c>
      <c r="CA82" s="1795" t="e">
        <f t="shared" ca="1" si="197"/>
        <v>#DIV/0!</v>
      </c>
      <c r="CB82" s="1795" t="e">
        <f t="shared" ca="1" si="197"/>
        <v>#DIV/0!</v>
      </c>
      <c r="CC82" s="1795" t="e">
        <f t="shared" ca="1" si="197"/>
        <v>#DIV/0!</v>
      </c>
      <c r="CD82" s="1795" t="e">
        <f t="shared" ca="1" si="197"/>
        <v>#DIV/0!</v>
      </c>
      <c r="CE82" s="1795" t="e">
        <f t="shared" ca="1" si="197"/>
        <v>#DIV/0!</v>
      </c>
      <c r="CF82" s="1795" t="e">
        <f t="shared" ca="1" si="197"/>
        <v>#DIV/0!</v>
      </c>
      <c r="CG82" s="1795" t="e">
        <f t="shared" ca="1" si="197"/>
        <v>#DIV/0!</v>
      </c>
      <c r="CH82" s="1795" t="e">
        <f t="shared" ca="1" si="197"/>
        <v>#DIV/0!</v>
      </c>
      <c r="CI82" s="1795" t="e">
        <f t="shared" ca="1" si="197"/>
        <v>#DIV/0!</v>
      </c>
      <c r="CJ82" s="1795" t="e">
        <f t="shared" ca="1" si="198"/>
        <v>#DIV/0!</v>
      </c>
      <c r="CK82" s="1795" t="e">
        <f t="shared" ca="1" si="198"/>
        <v>#DIV/0!</v>
      </c>
      <c r="CL82" s="1795" t="e">
        <f t="shared" ca="1" si="198"/>
        <v>#DIV/0!</v>
      </c>
      <c r="CM82" s="1795" t="e">
        <f t="shared" ca="1" si="198"/>
        <v>#DIV/0!</v>
      </c>
      <c r="CN82" s="1795" t="e">
        <f t="shared" ca="1" si="198"/>
        <v>#DIV/0!</v>
      </c>
      <c r="CO82" s="1795" t="e">
        <f t="shared" ca="1" si="198"/>
        <v>#DIV/0!</v>
      </c>
      <c r="CP82" s="1795" t="e">
        <f t="shared" ca="1" si="198"/>
        <v>#DIV/0!</v>
      </c>
      <c r="CQ82" s="1795" t="e">
        <f t="shared" ca="1" si="198"/>
        <v>#DIV/0!</v>
      </c>
      <c r="CR82" s="1795" t="e">
        <f t="shared" ca="1" si="198"/>
        <v>#DIV/0!</v>
      </c>
      <c r="CS82" s="1795" t="e">
        <f t="shared" ca="1" si="198"/>
        <v>#DIV/0!</v>
      </c>
      <c r="CT82" s="1795" t="e">
        <f t="shared" ca="1" si="199"/>
        <v>#DIV/0!</v>
      </c>
      <c r="CU82" s="1795" t="e">
        <f t="shared" ca="1" si="199"/>
        <v>#DIV/0!</v>
      </c>
      <c r="CV82" s="1795" t="e">
        <f t="shared" ca="1" si="199"/>
        <v>#DIV/0!</v>
      </c>
      <c r="CW82" s="1795" t="e">
        <f t="shared" ca="1" si="199"/>
        <v>#DIV/0!</v>
      </c>
      <c r="CX82" s="1795" t="e">
        <f t="shared" ca="1" si="199"/>
        <v>#DIV/0!</v>
      </c>
      <c r="CY82" s="1795" t="e">
        <f t="shared" ca="1" si="199"/>
        <v>#DIV/0!</v>
      </c>
      <c r="CZ82" s="1795" t="e">
        <f t="shared" ca="1" si="199"/>
        <v>#DIV/0!</v>
      </c>
      <c r="DA82" s="1795" t="e">
        <f t="shared" ca="1" si="199"/>
        <v>#DIV/0!</v>
      </c>
      <c r="DB82" s="1795" t="e">
        <f t="shared" ca="1" si="199"/>
        <v>#DIV/0!</v>
      </c>
      <c r="DC82" s="1795" t="e">
        <f t="shared" ca="1" si="199"/>
        <v>#DIV/0!</v>
      </c>
      <c r="DD82" s="1795" t="e">
        <f t="shared" ca="1" si="200"/>
        <v>#DIV/0!</v>
      </c>
      <c r="DE82" s="1795" t="e">
        <f t="shared" ca="1" si="200"/>
        <v>#DIV/0!</v>
      </c>
      <c r="DF82" s="1795" t="e">
        <f t="shared" ca="1" si="200"/>
        <v>#DIV/0!</v>
      </c>
      <c r="DG82" s="1795" t="e">
        <f t="shared" ca="1" si="200"/>
        <v>#DIV/0!</v>
      </c>
      <c r="DH82" s="1795" t="e">
        <f t="shared" ca="1" si="200"/>
        <v>#DIV/0!</v>
      </c>
      <c r="DI82" s="1795" t="e">
        <f t="shared" ca="1" si="200"/>
        <v>#DIV/0!</v>
      </c>
      <c r="DJ82" s="1795" t="e">
        <f t="shared" ca="1" si="200"/>
        <v>#DIV/0!</v>
      </c>
      <c r="DK82" s="1795" t="e">
        <f t="shared" ca="1" si="200"/>
        <v>#DIV/0!</v>
      </c>
      <c r="DL82" s="1795" t="e">
        <f t="shared" ca="1" si="200"/>
        <v>#DIV/0!</v>
      </c>
      <c r="DM82" s="1795" t="e">
        <f t="shared" ca="1" si="200"/>
        <v>#DIV/0!</v>
      </c>
      <c r="DN82" s="1795" t="e">
        <f t="shared" ca="1" si="201"/>
        <v>#DIV/0!</v>
      </c>
      <c r="DO82" s="1795" t="e">
        <f t="shared" ca="1" si="201"/>
        <v>#DIV/0!</v>
      </c>
      <c r="DP82" s="1795" t="e">
        <f t="shared" ca="1" si="201"/>
        <v>#DIV/0!</v>
      </c>
      <c r="DQ82" s="1795" t="e">
        <f t="shared" ca="1" si="201"/>
        <v>#DIV/0!</v>
      </c>
      <c r="DR82" s="1795" t="e">
        <f t="shared" ca="1" si="201"/>
        <v>#DIV/0!</v>
      </c>
      <c r="DS82" s="1795" t="e">
        <f t="shared" ca="1" si="201"/>
        <v>#DIV/0!</v>
      </c>
      <c r="DT82" s="1795" t="e">
        <f t="shared" ca="1" si="201"/>
        <v>#DIV/0!</v>
      </c>
      <c r="DU82" s="1795" t="e">
        <f t="shared" ca="1" si="201"/>
        <v>#DIV/0!</v>
      </c>
      <c r="DV82" s="1795" t="e">
        <f t="shared" ca="1" si="201"/>
        <v>#DIV/0!</v>
      </c>
      <c r="DW82" s="1795" t="e">
        <f t="shared" ca="1" si="201"/>
        <v>#DIV/0!</v>
      </c>
      <c r="DX82" s="1795" t="e">
        <f t="shared" ca="1" si="202"/>
        <v>#DIV/0!</v>
      </c>
      <c r="DY82" s="1795" t="e">
        <f t="shared" ca="1" si="202"/>
        <v>#DIV/0!</v>
      </c>
      <c r="DZ82" s="1795" t="e">
        <f t="shared" ca="1" si="202"/>
        <v>#DIV/0!</v>
      </c>
      <c r="EA82" s="1795" t="e">
        <f t="shared" ca="1" si="202"/>
        <v>#DIV/0!</v>
      </c>
      <c r="EB82" s="1795" t="e">
        <f t="shared" ca="1" si="202"/>
        <v>#DIV/0!</v>
      </c>
      <c r="EC82" s="1795" t="e">
        <f t="shared" ca="1" si="202"/>
        <v>#DIV/0!</v>
      </c>
      <c r="ED82" s="1795" t="e">
        <f t="shared" ca="1" si="202"/>
        <v>#DIV/0!</v>
      </c>
      <c r="EE82" s="1795" t="e">
        <f t="shared" ca="1" si="202"/>
        <v>#DIV/0!</v>
      </c>
      <c r="EF82" s="1795" t="e">
        <f t="shared" ca="1" si="202"/>
        <v>#DIV/0!</v>
      </c>
      <c r="EG82" s="1795" t="e">
        <f t="shared" ca="1" si="202"/>
        <v>#DIV/0!</v>
      </c>
      <c r="EH82" s="1795" t="e">
        <f t="shared" ca="1" si="202"/>
        <v>#DIV/0!</v>
      </c>
      <c r="EI82" s="1795" t="e">
        <f t="shared" ca="1" si="202"/>
        <v>#DIV/0!</v>
      </c>
      <c r="EJ82" s="1795" t="e">
        <f t="shared" ca="1" si="202"/>
        <v>#DIV/0!</v>
      </c>
    </row>
    <row r="83" spans="2:140">
      <c r="B83" s="438" t="s">
        <v>1395</v>
      </c>
      <c r="D83" s="458">
        <f>P9</f>
        <v>0.2</v>
      </c>
      <c r="E83" s="1841" t="e">
        <f ca="1">SUM(H83:EJ83)</f>
        <v>#DIV/0!</v>
      </c>
      <c r="H83" s="1795" t="e">
        <f t="shared" ca="1" si="190"/>
        <v>#DIV/0!</v>
      </c>
      <c r="I83" s="1795" t="e">
        <f t="shared" ca="1" si="190"/>
        <v>#DIV/0!</v>
      </c>
      <c r="J83" s="1795" t="e">
        <f t="shared" ca="1" si="190"/>
        <v>#DIV/0!</v>
      </c>
      <c r="K83" s="1795" t="e">
        <f t="shared" ca="1" si="190"/>
        <v>#DIV/0!</v>
      </c>
      <c r="L83" s="1795" t="e">
        <f t="shared" ca="1" si="190"/>
        <v>#DIV/0!</v>
      </c>
      <c r="M83" s="1795" t="e">
        <f t="shared" ca="1" si="190"/>
        <v>#DIV/0!</v>
      </c>
      <c r="N83" s="1795" t="e">
        <f t="shared" ca="1" si="190"/>
        <v>#DIV/0!</v>
      </c>
      <c r="O83" s="1795" t="e">
        <f t="shared" ca="1" si="190"/>
        <v>#DIV/0!</v>
      </c>
      <c r="P83" s="1795" t="e">
        <f t="shared" ca="1" si="190"/>
        <v>#DIV/0!</v>
      </c>
      <c r="Q83" s="1795" t="e">
        <f t="shared" ca="1" si="190"/>
        <v>#DIV/0!</v>
      </c>
      <c r="R83" s="1795" t="e">
        <f t="shared" ca="1" si="191"/>
        <v>#DIV/0!</v>
      </c>
      <c r="S83" s="1795" t="e">
        <f t="shared" ca="1" si="191"/>
        <v>#DIV/0!</v>
      </c>
      <c r="T83" s="1795" t="e">
        <f t="shared" ca="1" si="191"/>
        <v>#DIV/0!</v>
      </c>
      <c r="U83" s="1795" t="e">
        <f t="shared" ca="1" si="191"/>
        <v>#DIV/0!</v>
      </c>
      <c r="V83" s="1795" t="e">
        <f t="shared" ca="1" si="191"/>
        <v>#DIV/0!</v>
      </c>
      <c r="W83" s="1795" t="e">
        <f t="shared" ca="1" si="191"/>
        <v>#DIV/0!</v>
      </c>
      <c r="X83" s="1795" t="e">
        <f t="shared" ca="1" si="191"/>
        <v>#DIV/0!</v>
      </c>
      <c r="Y83" s="1795" t="e">
        <f t="shared" ca="1" si="191"/>
        <v>#DIV/0!</v>
      </c>
      <c r="Z83" s="1795" t="e">
        <f t="shared" ca="1" si="191"/>
        <v>#DIV/0!</v>
      </c>
      <c r="AA83" s="1795" t="e">
        <f t="shared" ca="1" si="191"/>
        <v>#DIV/0!</v>
      </c>
      <c r="AB83" s="1795" t="e">
        <f t="shared" ca="1" si="192"/>
        <v>#DIV/0!</v>
      </c>
      <c r="AC83" s="1795" t="e">
        <f t="shared" ca="1" si="192"/>
        <v>#DIV/0!</v>
      </c>
      <c r="AD83" s="1795" t="e">
        <f t="shared" ca="1" si="192"/>
        <v>#DIV/0!</v>
      </c>
      <c r="AE83" s="1795" t="e">
        <f t="shared" ca="1" si="192"/>
        <v>#DIV/0!</v>
      </c>
      <c r="AF83" s="1795" t="e">
        <f t="shared" ca="1" si="192"/>
        <v>#DIV/0!</v>
      </c>
      <c r="AG83" s="1795" t="e">
        <f t="shared" ca="1" si="192"/>
        <v>#DIV/0!</v>
      </c>
      <c r="AH83" s="1795" t="e">
        <f t="shared" ca="1" si="192"/>
        <v>#DIV/0!</v>
      </c>
      <c r="AI83" s="1795" t="e">
        <f t="shared" ca="1" si="192"/>
        <v>#DIV/0!</v>
      </c>
      <c r="AJ83" s="1795" t="e">
        <f t="shared" ca="1" si="192"/>
        <v>#DIV/0!</v>
      </c>
      <c r="AK83" s="1795" t="e">
        <f t="shared" ca="1" si="192"/>
        <v>#DIV/0!</v>
      </c>
      <c r="AL83" s="1795" t="e">
        <f t="shared" ca="1" si="193"/>
        <v>#DIV/0!</v>
      </c>
      <c r="AM83" s="1795" t="e">
        <f t="shared" ca="1" si="193"/>
        <v>#DIV/0!</v>
      </c>
      <c r="AN83" s="1795" t="e">
        <f t="shared" ca="1" si="193"/>
        <v>#DIV/0!</v>
      </c>
      <c r="AO83" s="1795" t="e">
        <f t="shared" ca="1" si="193"/>
        <v>#DIV/0!</v>
      </c>
      <c r="AP83" s="1795" t="e">
        <f t="shared" ca="1" si="193"/>
        <v>#DIV/0!</v>
      </c>
      <c r="AQ83" s="1795" t="e">
        <f t="shared" ca="1" si="193"/>
        <v>#DIV/0!</v>
      </c>
      <c r="AR83" s="1795" t="e">
        <f t="shared" ca="1" si="193"/>
        <v>#DIV/0!</v>
      </c>
      <c r="AS83" s="1795" t="e">
        <f t="shared" ca="1" si="193"/>
        <v>#DIV/0!</v>
      </c>
      <c r="AT83" s="1795" t="e">
        <f t="shared" ca="1" si="193"/>
        <v>#DIV/0!</v>
      </c>
      <c r="AU83" s="1795" t="e">
        <f t="shared" ca="1" si="193"/>
        <v>#DIV/0!</v>
      </c>
      <c r="AV83" s="1795" t="e">
        <f t="shared" ca="1" si="194"/>
        <v>#DIV/0!</v>
      </c>
      <c r="AW83" s="1795" t="e">
        <f t="shared" ca="1" si="194"/>
        <v>#DIV/0!</v>
      </c>
      <c r="AX83" s="1795" t="e">
        <f t="shared" ca="1" si="194"/>
        <v>#DIV/0!</v>
      </c>
      <c r="AY83" s="1795" t="e">
        <f t="shared" ca="1" si="194"/>
        <v>#DIV/0!</v>
      </c>
      <c r="AZ83" s="1795" t="e">
        <f t="shared" ca="1" si="194"/>
        <v>#DIV/0!</v>
      </c>
      <c r="BA83" s="1795" t="e">
        <f t="shared" ca="1" si="194"/>
        <v>#DIV/0!</v>
      </c>
      <c r="BB83" s="1795" t="e">
        <f t="shared" ca="1" si="194"/>
        <v>#DIV/0!</v>
      </c>
      <c r="BC83" s="1795" t="e">
        <f t="shared" ca="1" si="194"/>
        <v>#DIV/0!</v>
      </c>
      <c r="BD83" s="1795" t="e">
        <f t="shared" ca="1" si="194"/>
        <v>#DIV/0!</v>
      </c>
      <c r="BE83" s="1795" t="e">
        <f t="shared" ca="1" si="194"/>
        <v>#DIV/0!</v>
      </c>
      <c r="BF83" s="1795" t="e">
        <f t="shared" ca="1" si="195"/>
        <v>#DIV/0!</v>
      </c>
      <c r="BG83" s="1795" t="e">
        <f t="shared" ca="1" si="195"/>
        <v>#DIV/0!</v>
      </c>
      <c r="BH83" s="1795" t="e">
        <f t="shared" ca="1" si="195"/>
        <v>#DIV/0!</v>
      </c>
      <c r="BI83" s="1795" t="e">
        <f t="shared" ca="1" si="195"/>
        <v>#DIV/0!</v>
      </c>
      <c r="BJ83" s="1795" t="e">
        <f t="shared" ca="1" si="195"/>
        <v>#DIV/0!</v>
      </c>
      <c r="BK83" s="1795" t="e">
        <f t="shared" ca="1" si="195"/>
        <v>#DIV/0!</v>
      </c>
      <c r="BL83" s="1795" t="e">
        <f t="shared" ca="1" si="195"/>
        <v>#DIV/0!</v>
      </c>
      <c r="BM83" s="1795" t="e">
        <f t="shared" ca="1" si="195"/>
        <v>#DIV/0!</v>
      </c>
      <c r="BN83" s="1795" t="e">
        <f t="shared" ca="1" si="195"/>
        <v>#DIV/0!</v>
      </c>
      <c r="BO83" s="1795" t="e">
        <f t="shared" ca="1" si="195"/>
        <v>#DIV/0!</v>
      </c>
      <c r="BP83" s="1795" t="e">
        <f t="shared" ca="1" si="196"/>
        <v>#DIV/0!</v>
      </c>
      <c r="BQ83" s="1795" t="e">
        <f t="shared" ca="1" si="196"/>
        <v>#DIV/0!</v>
      </c>
      <c r="BR83" s="1795" t="e">
        <f t="shared" ca="1" si="196"/>
        <v>#DIV/0!</v>
      </c>
      <c r="BS83" s="1795" t="e">
        <f t="shared" ca="1" si="196"/>
        <v>#DIV/0!</v>
      </c>
      <c r="BT83" s="1795" t="e">
        <f t="shared" ca="1" si="196"/>
        <v>#DIV/0!</v>
      </c>
      <c r="BU83" s="1795" t="e">
        <f t="shared" ca="1" si="196"/>
        <v>#DIV/0!</v>
      </c>
      <c r="BV83" s="1795" t="e">
        <f t="shared" ca="1" si="196"/>
        <v>#DIV/0!</v>
      </c>
      <c r="BW83" s="1795" t="e">
        <f t="shared" ca="1" si="196"/>
        <v>#DIV/0!</v>
      </c>
      <c r="BX83" s="1795" t="e">
        <f t="shared" ca="1" si="196"/>
        <v>#DIV/0!</v>
      </c>
      <c r="BY83" s="1795" t="e">
        <f t="shared" ca="1" si="196"/>
        <v>#DIV/0!</v>
      </c>
      <c r="BZ83" s="1795" t="e">
        <f t="shared" ca="1" si="197"/>
        <v>#DIV/0!</v>
      </c>
      <c r="CA83" s="1795" t="e">
        <f t="shared" ca="1" si="197"/>
        <v>#DIV/0!</v>
      </c>
      <c r="CB83" s="1795" t="e">
        <f t="shared" ca="1" si="197"/>
        <v>#DIV/0!</v>
      </c>
      <c r="CC83" s="1795" t="e">
        <f t="shared" ca="1" si="197"/>
        <v>#DIV/0!</v>
      </c>
      <c r="CD83" s="1795" t="e">
        <f t="shared" ca="1" si="197"/>
        <v>#DIV/0!</v>
      </c>
      <c r="CE83" s="1795" t="e">
        <f t="shared" ca="1" si="197"/>
        <v>#DIV/0!</v>
      </c>
      <c r="CF83" s="1795" t="e">
        <f t="shared" ca="1" si="197"/>
        <v>#DIV/0!</v>
      </c>
      <c r="CG83" s="1795" t="e">
        <f t="shared" ca="1" si="197"/>
        <v>#DIV/0!</v>
      </c>
      <c r="CH83" s="1795" t="e">
        <f t="shared" ca="1" si="197"/>
        <v>#DIV/0!</v>
      </c>
      <c r="CI83" s="1795" t="e">
        <f t="shared" ca="1" si="197"/>
        <v>#DIV/0!</v>
      </c>
      <c r="CJ83" s="1795" t="e">
        <f t="shared" ca="1" si="198"/>
        <v>#DIV/0!</v>
      </c>
      <c r="CK83" s="1795" t="e">
        <f t="shared" ca="1" si="198"/>
        <v>#DIV/0!</v>
      </c>
      <c r="CL83" s="1795" t="e">
        <f t="shared" ca="1" si="198"/>
        <v>#DIV/0!</v>
      </c>
      <c r="CM83" s="1795" t="e">
        <f t="shared" ca="1" si="198"/>
        <v>#DIV/0!</v>
      </c>
      <c r="CN83" s="1795" t="e">
        <f t="shared" ca="1" si="198"/>
        <v>#DIV/0!</v>
      </c>
      <c r="CO83" s="1795" t="e">
        <f t="shared" ca="1" si="198"/>
        <v>#DIV/0!</v>
      </c>
      <c r="CP83" s="1795" t="e">
        <f t="shared" ca="1" si="198"/>
        <v>#DIV/0!</v>
      </c>
      <c r="CQ83" s="1795" t="e">
        <f t="shared" ca="1" si="198"/>
        <v>#DIV/0!</v>
      </c>
      <c r="CR83" s="1795" t="e">
        <f t="shared" ca="1" si="198"/>
        <v>#DIV/0!</v>
      </c>
      <c r="CS83" s="1795" t="e">
        <f t="shared" ca="1" si="198"/>
        <v>#DIV/0!</v>
      </c>
      <c r="CT83" s="1795" t="e">
        <f t="shared" ca="1" si="199"/>
        <v>#DIV/0!</v>
      </c>
      <c r="CU83" s="1795" t="e">
        <f t="shared" ca="1" si="199"/>
        <v>#DIV/0!</v>
      </c>
      <c r="CV83" s="1795" t="e">
        <f t="shared" ca="1" si="199"/>
        <v>#DIV/0!</v>
      </c>
      <c r="CW83" s="1795" t="e">
        <f t="shared" ca="1" si="199"/>
        <v>#DIV/0!</v>
      </c>
      <c r="CX83" s="1795" t="e">
        <f t="shared" ca="1" si="199"/>
        <v>#DIV/0!</v>
      </c>
      <c r="CY83" s="1795" t="e">
        <f t="shared" ca="1" si="199"/>
        <v>#DIV/0!</v>
      </c>
      <c r="CZ83" s="1795" t="e">
        <f t="shared" ca="1" si="199"/>
        <v>#DIV/0!</v>
      </c>
      <c r="DA83" s="1795" t="e">
        <f t="shared" ca="1" si="199"/>
        <v>#DIV/0!</v>
      </c>
      <c r="DB83" s="1795" t="e">
        <f t="shared" ca="1" si="199"/>
        <v>#DIV/0!</v>
      </c>
      <c r="DC83" s="1795" t="e">
        <f t="shared" ca="1" si="199"/>
        <v>#DIV/0!</v>
      </c>
      <c r="DD83" s="1795" t="e">
        <f t="shared" ca="1" si="200"/>
        <v>#DIV/0!</v>
      </c>
      <c r="DE83" s="1795" t="e">
        <f t="shared" ca="1" si="200"/>
        <v>#DIV/0!</v>
      </c>
      <c r="DF83" s="1795" t="e">
        <f t="shared" ca="1" si="200"/>
        <v>#DIV/0!</v>
      </c>
      <c r="DG83" s="1795" t="e">
        <f t="shared" ca="1" si="200"/>
        <v>#DIV/0!</v>
      </c>
      <c r="DH83" s="1795" t="e">
        <f t="shared" ca="1" si="200"/>
        <v>#DIV/0!</v>
      </c>
      <c r="DI83" s="1795" t="e">
        <f t="shared" ca="1" si="200"/>
        <v>#DIV/0!</v>
      </c>
      <c r="DJ83" s="1795" t="e">
        <f t="shared" ca="1" si="200"/>
        <v>#DIV/0!</v>
      </c>
      <c r="DK83" s="1795" t="e">
        <f t="shared" ca="1" si="200"/>
        <v>#DIV/0!</v>
      </c>
      <c r="DL83" s="1795" t="e">
        <f t="shared" ca="1" si="200"/>
        <v>#DIV/0!</v>
      </c>
      <c r="DM83" s="1795" t="e">
        <f t="shared" ca="1" si="200"/>
        <v>#DIV/0!</v>
      </c>
      <c r="DN83" s="1795" t="e">
        <f t="shared" ca="1" si="201"/>
        <v>#DIV/0!</v>
      </c>
      <c r="DO83" s="1795" t="e">
        <f t="shared" ca="1" si="201"/>
        <v>#DIV/0!</v>
      </c>
      <c r="DP83" s="1795" t="e">
        <f t="shared" ca="1" si="201"/>
        <v>#DIV/0!</v>
      </c>
      <c r="DQ83" s="1795" t="e">
        <f t="shared" ca="1" si="201"/>
        <v>#DIV/0!</v>
      </c>
      <c r="DR83" s="1795" t="e">
        <f t="shared" ca="1" si="201"/>
        <v>#DIV/0!</v>
      </c>
      <c r="DS83" s="1795" t="e">
        <f t="shared" ca="1" si="201"/>
        <v>#DIV/0!</v>
      </c>
      <c r="DT83" s="1795" t="e">
        <f t="shared" ca="1" si="201"/>
        <v>#DIV/0!</v>
      </c>
      <c r="DU83" s="1795" t="e">
        <f t="shared" ca="1" si="201"/>
        <v>#DIV/0!</v>
      </c>
      <c r="DV83" s="1795" t="e">
        <f t="shared" ca="1" si="201"/>
        <v>#DIV/0!</v>
      </c>
      <c r="DW83" s="1795" t="e">
        <f t="shared" ca="1" si="201"/>
        <v>#DIV/0!</v>
      </c>
      <c r="DX83" s="1795" t="e">
        <f t="shared" ca="1" si="202"/>
        <v>#DIV/0!</v>
      </c>
      <c r="DY83" s="1795" t="e">
        <f t="shared" ca="1" si="202"/>
        <v>#DIV/0!</v>
      </c>
      <c r="DZ83" s="1795" t="e">
        <f t="shared" ca="1" si="202"/>
        <v>#DIV/0!</v>
      </c>
      <c r="EA83" s="1795" t="e">
        <f t="shared" ca="1" si="202"/>
        <v>#DIV/0!</v>
      </c>
      <c r="EB83" s="1795" t="e">
        <f t="shared" ca="1" si="202"/>
        <v>#DIV/0!</v>
      </c>
      <c r="EC83" s="1795" t="e">
        <f t="shared" ca="1" si="202"/>
        <v>#DIV/0!</v>
      </c>
      <c r="ED83" s="1795" t="e">
        <f t="shared" ca="1" si="202"/>
        <v>#DIV/0!</v>
      </c>
      <c r="EE83" s="1795" t="e">
        <f t="shared" ca="1" si="202"/>
        <v>#DIV/0!</v>
      </c>
      <c r="EF83" s="1795" t="e">
        <f t="shared" ca="1" si="202"/>
        <v>#DIV/0!</v>
      </c>
      <c r="EG83" s="1795" t="e">
        <f t="shared" ca="1" si="202"/>
        <v>#DIV/0!</v>
      </c>
      <c r="EH83" s="1795" t="e">
        <f t="shared" ca="1" si="202"/>
        <v>#DIV/0!</v>
      </c>
      <c r="EI83" s="1795" t="e">
        <f t="shared" ca="1" si="202"/>
        <v>#DIV/0!</v>
      </c>
      <c r="EJ83" s="1795" t="e">
        <f t="shared" ca="1" si="202"/>
        <v>#DIV/0!</v>
      </c>
    </row>
    <row r="84" spans="2:140">
      <c r="E84" s="1841"/>
    </row>
    <row r="85" spans="2:140">
      <c r="B85" s="451" t="s">
        <v>1396</v>
      </c>
      <c r="C85" s="451"/>
      <c r="D85" s="451"/>
      <c r="E85" s="1846" t="e">
        <f ca="1">SUM(H85:EJ85)</f>
        <v>#DIV/0!</v>
      </c>
      <c r="F85" s="451"/>
      <c r="G85" s="451"/>
      <c r="H85" s="1846" t="e">
        <f t="shared" ref="H85:AM85" ca="1" si="203">+H78-SUM(H81:H83)</f>
        <v>#DIV/0!</v>
      </c>
      <c r="I85" s="1846" t="e">
        <f t="shared" ca="1" si="203"/>
        <v>#DIV/0!</v>
      </c>
      <c r="J85" s="1846" t="e">
        <f t="shared" ca="1" si="203"/>
        <v>#DIV/0!</v>
      </c>
      <c r="K85" s="1846" t="e">
        <f t="shared" ca="1" si="203"/>
        <v>#DIV/0!</v>
      </c>
      <c r="L85" s="1846" t="e">
        <f t="shared" ca="1" si="203"/>
        <v>#DIV/0!</v>
      </c>
      <c r="M85" s="1846" t="e">
        <f t="shared" ca="1" si="203"/>
        <v>#DIV/0!</v>
      </c>
      <c r="N85" s="1846" t="e">
        <f t="shared" ca="1" si="203"/>
        <v>#DIV/0!</v>
      </c>
      <c r="O85" s="1846" t="e">
        <f t="shared" ca="1" si="203"/>
        <v>#DIV/0!</v>
      </c>
      <c r="P85" s="1846" t="e">
        <f t="shared" ca="1" si="203"/>
        <v>#DIV/0!</v>
      </c>
      <c r="Q85" s="1846" t="e">
        <f t="shared" ca="1" si="203"/>
        <v>#DIV/0!</v>
      </c>
      <c r="R85" s="1846" t="e">
        <f t="shared" ca="1" si="203"/>
        <v>#DIV/0!</v>
      </c>
      <c r="S85" s="1846" t="e">
        <f t="shared" ca="1" si="203"/>
        <v>#DIV/0!</v>
      </c>
      <c r="T85" s="1846" t="e">
        <f t="shared" ca="1" si="203"/>
        <v>#DIV/0!</v>
      </c>
      <c r="U85" s="1846" t="e">
        <f t="shared" ca="1" si="203"/>
        <v>#DIV/0!</v>
      </c>
      <c r="V85" s="1846" t="e">
        <f t="shared" ca="1" si="203"/>
        <v>#DIV/0!</v>
      </c>
      <c r="W85" s="1846" t="e">
        <f t="shared" ca="1" si="203"/>
        <v>#DIV/0!</v>
      </c>
      <c r="X85" s="1846" t="e">
        <f t="shared" ca="1" si="203"/>
        <v>#DIV/0!</v>
      </c>
      <c r="Y85" s="1846" t="e">
        <f t="shared" ca="1" si="203"/>
        <v>#DIV/0!</v>
      </c>
      <c r="Z85" s="1846" t="e">
        <f t="shared" ca="1" si="203"/>
        <v>#DIV/0!</v>
      </c>
      <c r="AA85" s="1846" t="e">
        <f t="shared" ca="1" si="203"/>
        <v>#DIV/0!</v>
      </c>
      <c r="AB85" s="1846" t="e">
        <f t="shared" ca="1" si="203"/>
        <v>#DIV/0!</v>
      </c>
      <c r="AC85" s="1846" t="e">
        <f t="shared" ca="1" si="203"/>
        <v>#DIV/0!</v>
      </c>
      <c r="AD85" s="1846" t="e">
        <f t="shared" ca="1" si="203"/>
        <v>#DIV/0!</v>
      </c>
      <c r="AE85" s="1846" t="e">
        <f t="shared" ca="1" si="203"/>
        <v>#DIV/0!</v>
      </c>
      <c r="AF85" s="1846" t="e">
        <f t="shared" ca="1" si="203"/>
        <v>#DIV/0!</v>
      </c>
      <c r="AG85" s="1846" t="e">
        <f t="shared" ca="1" si="203"/>
        <v>#DIV/0!</v>
      </c>
      <c r="AH85" s="1846" t="e">
        <f t="shared" ca="1" si="203"/>
        <v>#DIV/0!</v>
      </c>
      <c r="AI85" s="1846" t="e">
        <f t="shared" ca="1" si="203"/>
        <v>#DIV/0!</v>
      </c>
      <c r="AJ85" s="1846" t="e">
        <f t="shared" ca="1" si="203"/>
        <v>#DIV/0!</v>
      </c>
      <c r="AK85" s="1846" t="e">
        <f t="shared" ca="1" si="203"/>
        <v>#DIV/0!</v>
      </c>
      <c r="AL85" s="1846" t="e">
        <f t="shared" ca="1" si="203"/>
        <v>#DIV/0!</v>
      </c>
      <c r="AM85" s="1846" t="e">
        <f t="shared" ca="1" si="203"/>
        <v>#DIV/0!</v>
      </c>
      <c r="AN85" s="1846" t="e">
        <f t="shared" ref="AN85:BS85" ca="1" si="204">+AN78-SUM(AN81:AN83)</f>
        <v>#DIV/0!</v>
      </c>
      <c r="AO85" s="1846" t="e">
        <f t="shared" ca="1" si="204"/>
        <v>#DIV/0!</v>
      </c>
      <c r="AP85" s="1846" t="e">
        <f t="shared" ca="1" si="204"/>
        <v>#DIV/0!</v>
      </c>
      <c r="AQ85" s="1846" t="e">
        <f t="shared" ca="1" si="204"/>
        <v>#DIV/0!</v>
      </c>
      <c r="AR85" s="1846" t="e">
        <f t="shared" ca="1" si="204"/>
        <v>#DIV/0!</v>
      </c>
      <c r="AS85" s="1846" t="e">
        <f t="shared" ca="1" si="204"/>
        <v>#DIV/0!</v>
      </c>
      <c r="AT85" s="1846" t="e">
        <f t="shared" ca="1" si="204"/>
        <v>#DIV/0!</v>
      </c>
      <c r="AU85" s="1846" t="e">
        <f t="shared" ca="1" si="204"/>
        <v>#DIV/0!</v>
      </c>
      <c r="AV85" s="1846" t="e">
        <f t="shared" ca="1" si="204"/>
        <v>#DIV/0!</v>
      </c>
      <c r="AW85" s="1846" t="e">
        <f t="shared" ca="1" si="204"/>
        <v>#DIV/0!</v>
      </c>
      <c r="AX85" s="1846" t="e">
        <f t="shared" ca="1" si="204"/>
        <v>#DIV/0!</v>
      </c>
      <c r="AY85" s="1846" t="e">
        <f t="shared" ca="1" si="204"/>
        <v>#DIV/0!</v>
      </c>
      <c r="AZ85" s="1846" t="e">
        <f t="shared" ca="1" si="204"/>
        <v>#DIV/0!</v>
      </c>
      <c r="BA85" s="1846" t="e">
        <f t="shared" ca="1" si="204"/>
        <v>#DIV/0!</v>
      </c>
      <c r="BB85" s="1846" t="e">
        <f t="shared" ca="1" si="204"/>
        <v>#DIV/0!</v>
      </c>
      <c r="BC85" s="1846" t="e">
        <f t="shared" ca="1" si="204"/>
        <v>#DIV/0!</v>
      </c>
      <c r="BD85" s="1846" t="e">
        <f t="shared" ca="1" si="204"/>
        <v>#DIV/0!</v>
      </c>
      <c r="BE85" s="1846" t="e">
        <f t="shared" ca="1" si="204"/>
        <v>#DIV/0!</v>
      </c>
      <c r="BF85" s="1846" t="e">
        <f t="shared" ca="1" si="204"/>
        <v>#DIV/0!</v>
      </c>
      <c r="BG85" s="1846" t="e">
        <f t="shared" ca="1" si="204"/>
        <v>#DIV/0!</v>
      </c>
      <c r="BH85" s="1846" t="e">
        <f t="shared" ca="1" si="204"/>
        <v>#DIV/0!</v>
      </c>
      <c r="BI85" s="1846" t="e">
        <f t="shared" ca="1" si="204"/>
        <v>#DIV/0!</v>
      </c>
      <c r="BJ85" s="1846" t="e">
        <f t="shared" ca="1" si="204"/>
        <v>#DIV/0!</v>
      </c>
      <c r="BK85" s="1846" t="e">
        <f t="shared" ca="1" si="204"/>
        <v>#DIV/0!</v>
      </c>
      <c r="BL85" s="1846" t="e">
        <f t="shared" ca="1" si="204"/>
        <v>#DIV/0!</v>
      </c>
      <c r="BM85" s="1846" t="e">
        <f t="shared" ca="1" si="204"/>
        <v>#DIV/0!</v>
      </c>
      <c r="BN85" s="1846" t="e">
        <f t="shared" ca="1" si="204"/>
        <v>#DIV/0!</v>
      </c>
      <c r="BO85" s="1846" t="e">
        <f t="shared" ca="1" si="204"/>
        <v>#DIV/0!</v>
      </c>
      <c r="BP85" s="1846" t="e">
        <f t="shared" ca="1" si="204"/>
        <v>#DIV/0!</v>
      </c>
      <c r="BQ85" s="1846" t="e">
        <f t="shared" ca="1" si="204"/>
        <v>#DIV/0!</v>
      </c>
      <c r="BR85" s="1846" t="e">
        <f t="shared" ca="1" si="204"/>
        <v>#DIV/0!</v>
      </c>
      <c r="BS85" s="1846" t="e">
        <f t="shared" ca="1" si="204"/>
        <v>#DIV/0!</v>
      </c>
      <c r="BT85" s="1846" t="e">
        <f t="shared" ref="BT85:CY85" ca="1" si="205">+BT78-SUM(BT81:BT83)</f>
        <v>#DIV/0!</v>
      </c>
      <c r="BU85" s="1846" t="e">
        <f t="shared" ca="1" si="205"/>
        <v>#DIV/0!</v>
      </c>
      <c r="BV85" s="1846" t="e">
        <f t="shared" ca="1" si="205"/>
        <v>#DIV/0!</v>
      </c>
      <c r="BW85" s="1846" t="e">
        <f t="shared" ca="1" si="205"/>
        <v>#DIV/0!</v>
      </c>
      <c r="BX85" s="1846" t="e">
        <f t="shared" ca="1" si="205"/>
        <v>#DIV/0!</v>
      </c>
      <c r="BY85" s="1846" t="e">
        <f t="shared" ca="1" si="205"/>
        <v>#DIV/0!</v>
      </c>
      <c r="BZ85" s="1846" t="e">
        <f t="shared" ca="1" si="205"/>
        <v>#DIV/0!</v>
      </c>
      <c r="CA85" s="1846" t="e">
        <f t="shared" ca="1" si="205"/>
        <v>#DIV/0!</v>
      </c>
      <c r="CB85" s="1846" t="e">
        <f t="shared" ca="1" si="205"/>
        <v>#DIV/0!</v>
      </c>
      <c r="CC85" s="1846" t="e">
        <f t="shared" ca="1" si="205"/>
        <v>#DIV/0!</v>
      </c>
      <c r="CD85" s="1846" t="e">
        <f t="shared" ca="1" si="205"/>
        <v>#DIV/0!</v>
      </c>
      <c r="CE85" s="1846" t="e">
        <f t="shared" ca="1" si="205"/>
        <v>#DIV/0!</v>
      </c>
      <c r="CF85" s="1846" t="e">
        <f t="shared" ca="1" si="205"/>
        <v>#DIV/0!</v>
      </c>
      <c r="CG85" s="1846" t="e">
        <f t="shared" ca="1" si="205"/>
        <v>#DIV/0!</v>
      </c>
      <c r="CH85" s="1846" t="e">
        <f t="shared" ca="1" si="205"/>
        <v>#DIV/0!</v>
      </c>
      <c r="CI85" s="1846" t="e">
        <f t="shared" ca="1" si="205"/>
        <v>#DIV/0!</v>
      </c>
      <c r="CJ85" s="1846" t="e">
        <f t="shared" ca="1" si="205"/>
        <v>#DIV/0!</v>
      </c>
      <c r="CK85" s="1846" t="e">
        <f t="shared" ca="1" si="205"/>
        <v>#DIV/0!</v>
      </c>
      <c r="CL85" s="1846" t="e">
        <f t="shared" ca="1" si="205"/>
        <v>#DIV/0!</v>
      </c>
      <c r="CM85" s="1846" t="e">
        <f t="shared" ca="1" si="205"/>
        <v>#DIV/0!</v>
      </c>
      <c r="CN85" s="1846" t="e">
        <f t="shared" ca="1" si="205"/>
        <v>#DIV/0!</v>
      </c>
      <c r="CO85" s="1846" t="e">
        <f t="shared" ca="1" si="205"/>
        <v>#DIV/0!</v>
      </c>
      <c r="CP85" s="1846" t="e">
        <f t="shared" ca="1" si="205"/>
        <v>#DIV/0!</v>
      </c>
      <c r="CQ85" s="1846" t="e">
        <f t="shared" ca="1" si="205"/>
        <v>#DIV/0!</v>
      </c>
      <c r="CR85" s="1846" t="e">
        <f t="shared" ca="1" si="205"/>
        <v>#DIV/0!</v>
      </c>
      <c r="CS85" s="1846" t="e">
        <f t="shared" ca="1" si="205"/>
        <v>#DIV/0!</v>
      </c>
      <c r="CT85" s="1846" t="e">
        <f t="shared" ca="1" si="205"/>
        <v>#DIV/0!</v>
      </c>
      <c r="CU85" s="1846" t="e">
        <f t="shared" ca="1" si="205"/>
        <v>#DIV/0!</v>
      </c>
      <c r="CV85" s="1846" t="e">
        <f t="shared" ca="1" si="205"/>
        <v>#DIV/0!</v>
      </c>
      <c r="CW85" s="1846" t="e">
        <f t="shared" ca="1" si="205"/>
        <v>#DIV/0!</v>
      </c>
      <c r="CX85" s="1846" t="e">
        <f t="shared" ca="1" si="205"/>
        <v>#DIV/0!</v>
      </c>
      <c r="CY85" s="1846" t="e">
        <f t="shared" ca="1" si="205"/>
        <v>#DIV/0!</v>
      </c>
      <c r="CZ85" s="1846" t="e">
        <f t="shared" ref="CZ85:EJ85" ca="1" si="206">+CZ78-SUM(CZ81:CZ83)</f>
        <v>#DIV/0!</v>
      </c>
      <c r="DA85" s="1846" t="e">
        <f t="shared" ca="1" si="206"/>
        <v>#DIV/0!</v>
      </c>
      <c r="DB85" s="1846" t="e">
        <f t="shared" ca="1" si="206"/>
        <v>#DIV/0!</v>
      </c>
      <c r="DC85" s="1846" t="e">
        <f t="shared" ca="1" si="206"/>
        <v>#DIV/0!</v>
      </c>
      <c r="DD85" s="1846" t="e">
        <f t="shared" ca="1" si="206"/>
        <v>#DIV/0!</v>
      </c>
      <c r="DE85" s="1846" t="e">
        <f t="shared" ca="1" si="206"/>
        <v>#DIV/0!</v>
      </c>
      <c r="DF85" s="1846" t="e">
        <f t="shared" ca="1" si="206"/>
        <v>#DIV/0!</v>
      </c>
      <c r="DG85" s="1846" t="e">
        <f t="shared" ca="1" si="206"/>
        <v>#DIV/0!</v>
      </c>
      <c r="DH85" s="1846" t="e">
        <f t="shared" ca="1" si="206"/>
        <v>#DIV/0!</v>
      </c>
      <c r="DI85" s="1846" t="e">
        <f t="shared" ca="1" si="206"/>
        <v>#DIV/0!</v>
      </c>
      <c r="DJ85" s="1846" t="e">
        <f t="shared" ca="1" si="206"/>
        <v>#DIV/0!</v>
      </c>
      <c r="DK85" s="1846" t="e">
        <f t="shared" ca="1" si="206"/>
        <v>#DIV/0!</v>
      </c>
      <c r="DL85" s="1846" t="e">
        <f t="shared" ca="1" si="206"/>
        <v>#DIV/0!</v>
      </c>
      <c r="DM85" s="1846" t="e">
        <f t="shared" ca="1" si="206"/>
        <v>#DIV/0!</v>
      </c>
      <c r="DN85" s="1846" t="e">
        <f t="shared" ca="1" si="206"/>
        <v>#DIV/0!</v>
      </c>
      <c r="DO85" s="1846" t="e">
        <f t="shared" ca="1" si="206"/>
        <v>#DIV/0!</v>
      </c>
      <c r="DP85" s="1846" t="e">
        <f t="shared" ca="1" si="206"/>
        <v>#DIV/0!</v>
      </c>
      <c r="DQ85" s="1846" t="e">
        <f t="shared" ca="1" si="206"/>
        <v>#DIV/0!</v>
      </c>
      <c r="DR85" s="1846" t="e">
        <f t="shared" ca="1" si="206"/>
        <v>#DIV/0!</v>
      </c>
      <c r="DS85" s="1846" t="e">
        <f t="shared" ca="1" si="206"/>
        <v>#DIV/0!</v>
      </c>
      <c r="DT85" s="1846" t="e">
        <f t="shared" ca="1" si="206"/>
        <v>#DIV/0!</v>
      </c>
      <c r="DU85" s="1846" t="e">
        <f t="shared" ca="1" si="206"/>
        <v>#DIV/0!</v>
      </c>
      <c r="DV85" s="1846" t="e">
        <f t="shared" ca="1" si="206"/>
        <v>#DIV/0!</v>
      </c>
      <c r="DW85" s="1846" t="e">
        <f t="shared" ca="1" si="206"/>
        <v>#DIV/0!</v>
      </c>
      <c r="DX85" s="1846" t="e">
        <f t="shared" ca="1" si="206"/>
        <v>#DIV/0!</v>
      </c>
      <c r="DY85" s="1846" t="e">
        <f t="shared" ca="1" si="206"/>
        <v>#DIV/0!</v>
      </c>
      <c r="DZ85" s="1846" t="e">
        <f t="shared" ca="1" si="206"/>
        <v>#DIV/0!</v>
      </c>
      <c r="EA85" s="1846" t="e">
        <f t="shared" ca="1" si="206"/>
        <v>#DIV/0!</v>
      </c>
      <c r="EB85" s="1846" t="e">
        <f t="shared" ca="1" si="206"/>
        <v>#DIV/0!</v>
      </c>
      <c r="EC85" s="1846" t="e">
        <f t="shared" ca="1" si="206"/>
        <v>#DIV/0!</v>
      </c>
      <c r="ED85" s="1846" t="e">
        <f t="shared" ca="1" si="206"/>
        <v>#DIV/0!</v>
      </c>
      <c r="EE85" s="1846" t="e">
        <f t="shared" ca="1" si="206"/>
        <v>#DIV/0!</v>
      </c>
      <c r="EF85" s="1846" t="e">
        <f t="shared" ca="1" si="206"/>
        <v>#DIV/0!</v>
      </c>
      <c r="EG85" s="1846" t="e">
        <f t="shared" ca="1" si="206"/>
        <v>#DIV/0!</v>
      </c>
      <c r="EH85" s="1846" t="e">
        <f t="shared" ca="1" si="206"/>
        <v>#DIV/0!</v>
      </c>
      <c r="EI85" s="1846" t="e">
        <f t="shared" ca="1" si="206"/>
        <v>#DIV/0!</v>
      </c>
      <c r="EJ85" s="1846" t="e">
        <f t="shared" ca="1" si="206"/>
        <v>#DIV/0!</v>
      </c>
    </row>
    <row r="87" spans="2:140">
      <c r="B87" s="462" t="str">
        <f>UPPER("RETURNS SUMMARY")</f>
        <v>RETURNS SUMMARY</v>
      </c>
    </row>
    <row r="89" spans="2:140" ht="13.5" customHeight="1" thickBot="1">
      <c r="B89" s="438" t="s">
        <v>1401</v>
      </c>
      <c r="C89" s="438"/>
      <c r="H89" s="1795" t="e">
        <f t="shared" ref="H89:AM89" ca="1" si="207">H18</f>
        <v>#DIV/0!</v>
      </c>
      <c r="I89" s="1795" t="e">
        <f t="shared" ca="1" si="207"/>
        <v>#DIV/0!</v>
      </c>
      <c r="J89" s="1795" t="e">
        <f t="shared" ca="1" si="207"/>
        <v>#DIV/0!</v>
      </c>
      <c r="K89" s="1795" t="e">
        <f t="shared" ca="1" si="207"/>
        <v>#DIV/0!</v>
      </c>
      <c r="L89" s="1795" t="e">
        <f t="shared" ca="1" si="207"/>
        <v>#DIV/0!</v>
      </c>
      <c r="M89" s="1795" t="e">
        <f t="shared" ca="1" si="207"/>
        <v>#DIV/0!</v>
      </c>
      <c r="N89" s="1795" t="e">
        <f t="shared" ca="1" si="207"/>
        <v>#DIV/0!</v>
      </c>
      <c r="O89" s="1795" t="e">
        <f t="shared" ca="1" si="207"/>
        <v>#DIV/0!</v>
      </c>
      <c r="P89" s="1795" t="e">
        <f t="shared" ca="1" si="207"/>
        <v>#DIV/0!</v>
      </c>
      <c r="Q89" s="1795" t="e">
        <f t="shared" ca="1" si="207"/>
        <v>#DIV/0!</v>
      </c>
      <c r="R89" s="1795" t="e">
        <f t="shared" ca="1" si="207"/>
        <v>#DIV/0!</v>
      </c>
      <c r="S89" s="1795" t="e">
        <f t="shared" ca="1" si="207"/>
        <v>#DIV/0!</v>
      </c>
      <c r="T89" s="1795" t="e">
        <f t="shared" ca="1" si="207"/>
        <v>#DIV/0!</v>
      </c>
      <c r="U89" s="1795" t="e">
        <f t="shared" ca="1" si="207"/>
        <v>#DIV/0!</v>
      </c>
      <c r="V89" s="1795" t="e">
        <f t="shared" ca="1" si="207"/>
        <v>#DIV/0!</v>
      </c>
      <c r="W89" s="1795" t="e">
        <f t="shared" ca="1" si="207"/>
        <v>#DIV/0!</v>
      </c>
      <c r="X89" s="1795" t="e">
        <f t="shared" ca="1" si="207"/>
        <v>#DIV/0!</v>
      </c>
      <c r="Y89" s="1795" t="e">
        <f t="shared" ca="1" si="207"/>
        <v>#DIV/0!</v>
      </c>
      <c r="Z89" s="1795" t="e">
        <f t="shared" ca="1" si="207"/>
        <v>#DIV/0!</v>
      </c>
      <c r="AA89" s="1795" t="e">
        <f t="shared" ca="1" si="207"/>
        <v>#DIV/0!</v>
      </c>
      <c r="AB89" s="1795" t="e">
        <f t="shared" ca="1" si="207"/>
        <v>#DIV/0!</v>
      </c>
      <c r="AC89" s="1795" t="e">
        <f t="shared" ca="1" si="207"/>
        <v>#DIV/0!</v>
      </c>
      <c r="AD89" s="1795" t="e">
        <f t="shared" ca="1" si="207"/>
        <v>#DIV/0!</v>
      </c>
      <c r="AE89" s="1795" t="e">
        <f t="shared" ca="1" si="207"/>
        <v>#DIV/0!</v>
      </c>
      <c r="AF89" s="1795" t="e">
        <f t="shared" ca="1" si="207"/>
        <v>#DIV/0!</v>
      </c>
      <c r="AG89" s="1795" t="e">
        <f t="shared" ca="1" si="207"/>
        <v>#DIV/0!</v>
      </c>
      <c r="AH89" s="1795" t="e">
        <f t="shared" ca="1" si="207"/>
        <v>#DIV/0!</v>
      </c>
      <c r="AI89" s="1795" t="e">
        <f t="shared" ca="1" si="207"/>
        <v>#DIV/0!</v>
      </c>
      <c r="AJ89" s="1795" t="e">
        <f t="shared" ca="1" si="207"/>
        <v>#DIV/0!</v>
      </c>
      <c r="AK89" s="1795" t="e">
        <f t="shared" ca="1" si="207"/>
        <v>#DIV/0!</v>
      </c>
      <c r="AL89" s="1795" t="e">
        <f t="shared" ca="1" si="207"/>
        <v>#DIV/0!</v>
      </c>
      <c r="AM89" s="1795" t="e">
        <f t="shared" ca="1" si="207"/>
        <v>#DIV/0!</v>
      </c>
      <c r="AN89" s="1795" t="e">
        <f t="shared" ref="AN89:BS89" ca="1" si="208">AN18</f>
        <v>#DIV/0!</v>
      </c>
      <c r="AO89" s="1795" t="e">
        <f t="shared" ca="1" si="208"/>
        <v>#DIV/0!</v>
      </c>
      <c r="AP89" s="1795" t="e">
        <f t="shared" ca="1" si="208"/>
        <v>#DIV/0!</v>
      </c>
      <c r="AQ89" s="1795" t="e">
        <f t="shared" ca="1" si="208"/>
        <v>#DIV/0!</v>
      </c>
      <c r="AR89" s="1795" t="e">
        <f t="shared" ca="1" si="208"/>
        <v>#DIV/0!</v>
      </c>
      <c r="AS89" s="1795" t="e">
        <f t="shared" ca="1" si="208"/>
        <v>#DIV/0!</v>
      </c>
      <c r="AT89" s="1795" t="e">
        <f t="shared" ca="1" si="208"/>
        <v>#DIV/0!</v>
      </c>
      <c r="AU89" s="1795" t="e">
        <f t="shared" ca="1" si="208"/>
        <v>#DIV/0!</v>
      </c>
      <c r="AV89" s="1795" t="e">
        <f t="shared" ca="1" si="208"/>
        <v>#DIV/0!</v>
      </c>
      <c r="AW89" s="1795" t="e">
        <f t="shared" ca="1" si="208"/>
        <v>#DIV/0!</v>
      </c>
      <c r="AX89" s="1795" t="e">
        <f t="shared" ca="1" si="208"/>
        <v>#DIV/0!</v>
      </c>
      <c r="AY89" s="1795" t="e">
        <f t="shared" ca="1" si="208"/>
        <v>#DIV/0!</v>
      </c>
      <c r="AZ89" s="1795" t="e">
        <f t="shared" ca="1" si="208"/>
        <v>#DIV/0!</v>
      </c>
      <c r="BA89" s="1795" t="e">
        <f t="shared" ca="1" si="208"/>
        <v>#DIV/0!</v>
      </c>
      <c r="BB89" s="1795" t="e">
        <f t="shared" ca="1" si="208"/>
        <v>#DIV/0!</v>
      </c>
      <c r="BC89" s="1795" t="e">
        <f t="shared" ca="1" si="208"/>
        <v>#DIV/0!</v>
      </c>
      <c r="BD89" s="1795" t="e">
        <f t="shared" ca="1" si="208"/>
        <v>#DIV/0!</v>
      </c>
      <c r="BE89" s="1795">
        <f t="shared" ca="1" si="208"/>
        <v>0</v>
      </c>
      <c r="BF89" s="1795">
        <f t="shared" ca="1" si="208"/>
        <v>0</v>
      </c>
      <c r="BG89" s="1795">
        <f t="shared" ca="1" si="208"/>
        <v>0</v>
      </c>
      <c r="BH89" s="1795">
        <f t="shared" ca="1" si="208"/>
        <v>0</v>
      </c>
      <c r="BI89" s="1795">
        <f t="shared" ca="1" si="208"/>
        <v>0</v>
      </c>
      <c r="BJ89" s="1795">
        <f t="shared" ca="1" si="208"/>
        <v>0</v>
      </c>
      <c r="BK89" s="1795">
        <f t="shared" ca="1" si="208"/>
        <v>0</v>
      </c>
      <c r="BL89" s="1795">
        <f t="shared" ca="1" si="208"/>
        <v>0</v>
      </c>
      <c r="BM89" s="1795">
        <f t="shared" ca="1" si="208"/>
        <v>0</v>
      </c>
      <c r="BN89" s="1795">
        <f t="shared" ca="1" si="208"/>
        <v>0</v>
      </c>
      <c r="BO89" s="1795">
        <f t="shared" ca="1" si="208"/>
        <v>0</v>
      </c>
      <c r="BP89" s="1795">
        <f t="shared" ca="1" si="208"/>
        <v>0</v>
      </c>
      <c r="BQ89" s="1795">
        <f t="shared" ca="1" si="208"/>
        <v>0</v>
      </c>
      <c r="BR89" s="1795">
        <f t="shared" ca="1" si="208"/>
        <v>0</v>
      </c>
      <c r="BS89" s="1795">
        <f t="shared" ca="1" si="208"/>
        <v>0</v>
      </c>
      <c r="BT89" s="1795">
        <f t="shared" ref="BT89:CY89" ca="1" si="209">BT18</f>
        <v>0</v>
      </c>
      <c r="BU89" s="1795">
        <f t="shared" ca="1" si="209"/>
        <v>0</v>
      </c>
      <c r="BV89" s="1795">
        <f t="shared" ca="1" si="209"/>
        <v>0</v>
      </c>
      <c r="BW89" s="1795">
        <f t="shared" ca="1" si="209"/>
        <v>0</v>
      </c>
      <c r="BX89" s="1795">
        <f t="shared" ca="1" si="209"/>
        <v>0</v>
      </c>
      <c r="BY89" s="1795">
        <f t="shared" ca="1" si="209"/>
        <v>0</v>
      </c>
      <c r="BZ89" s="1795">
        <f t="shared" ca="1" si="209"/>
        <v>0</v>
      </c>
      <c r="CA89" s="1795">
        <f t="shared" ca="1" si="209"/>
        <v>0</v>
      </c>
      <c r="CB89" s="1795">
        <f t="shared" ca="1" si="209"/>
        <v>0</v>
      </c>
      <c r="CC89" s="1795">
        <f t="shared" ca="1" si="209"/>
        <v>0</v>
      </c>
      <c r="CD89" s="1795">
        <f t="shared" ca="1" si="209"/>
        <v>0</v>
      </c>
      <c r="CE89" s="1795">
        <f t="shared" ca="1" si="209"/>
        <v>0</v>
      </c>
      <c r="CF89" s="1795">
        <f t="shared" ca="1" si="209"/>
        <v>0</v>
      </c>
      <c r="CG89" s="1795">
        <f t="shared" ca="1" si="209"/>
        <v>0</v>
      </c>
      <c r="CH89" s="1795">
        <f t="shared" ca="1" si="209"/>
        <v>0</v>
      </c>
      <c r="CI89" s="1795">
        <f t="shared" ca="1" si="209"/>
        <v>0</v>
      </c>
      <c r="CJ89" s="1795">
        <f t="shared" ca="1" si="209"/>
        <v>0</v>
      </c>
      <c r="CK89" s="1795">
        <f t="shared" ca="1" si="209"/>
        <v>0</v>
      </c>
      <c r="CL89" s="1795">
        <f t="shared" ca="1" si="209"/>
        <v>0</v>
      </c>
      <c r="CM89" s="1795">
        <f t="shared" ca="1" si="209"/>
        <v>0</v>
      </c>
      <c r="CN89" s="1795">
        <f t="shared" ca="1" si="209"/>
        <v>0</v>
      </c>
      <c r="CO89" s="1795">
        <f t="shared" ca="1" si="209"/>
        <v>0</v>
      </c>
      <c r="CP89" s="1795">
        <f t="shared" ca="1" si="209"/>
        <v>0</v>
      </c>
      <c r="CQ89" s="1795">
        <f t="shared" ca="1" si="209"/>
        <v>0</v>
      </c>
      <c r="CR89" s="1795">
        <f t="shared" ca="1" si="209"/>
        <v>0</v>
      </c>
      <c r="CS89" s="1795">
        <f t="shared" ca="1" si="209"/>
        <v>0</v>
      </c>
      <c r="CT89" s="1795">
        <f t="shared" ca="1" si="209"/>
        <v>0</v>
      </c>
      <c r="CU89" s="1795">
        <f t="shared" ca="1" si="209"/>
        <v>0</v>
      </c>
      <c r="CV89" s="1795">
        <f t="shared" ca="1" si="209"/>
        <v>0</v>
      </c>
      <c r="CW89" s="1795">
        <f t="shared" ca="1" si="209"/>
        <v>0</v>
      </c>
      <c r="CX89" s="1795">
        <f t="shared" ca="1" si="209"/>
        <v>0</v>
      </c>
      <c r="CY89" s="1795">
        <f t="shared" ca="1" si="209"/>
        <v>0</v>
      </c>
      <c r="CZ89" s="1795">
        <f t="shared" ref="CZ89:EJ89" ca="1" si="210">CZ18</f>
        <v>0</v>
      </c>
      <c r="DA89" s="1795">
        <f t="shared" ca="1" si="210"/>
        <v>0</v>
      </c>
      <c r="DB89" s="1795">
        <f t="shared" ca="1" si="210"/>
        <v>0</v>
      </c>
      <c r="DC89" s="1795">
        <f t="shared" ca="1" si="210"/>
        <v>0</v>
      </c>
      <c r="DD89" s="1795">
        <f t="shared" ca="1" si="210"/>
        <v>0</v>
      </c>
      <c r="DE89" s="1795">
        <f t="shared" ca="1" si="210"/>
        <v>0</v>
      </c>
      <c r="DF89" s="1795">
        <f t="shared" ca="1" si="210"/>
        <v>0</v>
      </c>
      <c r="DG89" s="1795">
        <f t="shared" ca="1" si="210"/>
        <v>0</v>
      </c>
      <c r="DH89" s="1795">
        <f t="shared" ca="1" si="210"/>
        <v>0</v>
      </c>
      <c r="DI89" s="1795">
        <f t="shared" ca="1" si="210"/>
        <v>0</v>
      </c>
      <c r="DJ89" s="1795">
        <f t="shared" ca="1" si="210"/>
        <v>0</v>
      </c>
      <c r="DK89" s="1795">
        <f t="shared" ca="1" si="210"/>
        <v>0</v>
      </c>
      <c r="DL89" s="1795">
        <f t="shared" ca="1" si="210"/>
        <v>0</v>
      </c>
      <c r="DM89" s="1795">
        <f t="shared" ca="1" si="210"/>
        <v>0</v>
      </c>
      <c r="DN89" s="1795">
        <f t="shared" ca="1" si="210"/>
        <v>0</v>
      </c>
      <c r="DO89" s="1795">
        <f t="shared" ca="1" si="210"/>
        <v>0</v>
      </c>
      <c r="DP89" s="1795">
        <f t="shared" ca="1" si="210"/>
        <v>0</v>
      </c>
      <c r="DQ89" s="1795">
        <f t="shared" ca="1" si="210"/>
        <v>0</v>
      </c>
      <c r="DR89" s="1795">
        <f t="shared" ca="1" si="210"/>
        <v>0</v>
      </c>
      <c r="DS89" s="1795">
        <f t="shared" ca="1" si="210"/>
        <v>0</v>
      </c>
      <c r="DT89" s="1795">
        <f t="shared" ca="1" si="210"/>
        <v>0</v>
      </c>
      <c r="DU89" s="1795">
        <f t="shared" ca="1" si="210"/>
        <v>0</v>
      </c>
      <c r="DV89" s="1795">
        <f t="shared" ca="1" si="210"/>
        <v>0</v>
      </c>
      <c r="DW89" s="1795">
        <f t="shared" ca="1" si="210"/>
        <v>0</v>
      </c>
      <c r="DX89" s="1795">
        <f t="shared" ca="1" si="210"/>
        <v>0</v>
      </c>
      <c r="DY89" s="1795">
        <f t="shared" ca="1" si="210"/>
        <v>0</v>
      </c>
      <c r="DZ89" s="1795">
        <f t="shared" ca="1" si="210"/>
        <v>0</v>
      </c>
      <c r="EA89" s="1795">
        <f t="shared" ca="1" si="210"/>
        <v>0</v>
      </c>
      <c r="EB89" s="1795">
        <f t="shared" ca="1" si="210"/>
        <v>0</v>
      </c>
      <c r="EC89" s="1795">
        <f t="shared" ca="1" si="210"/>
        <v>0</v>
      </c>
      <c r="ED89" s="1795">
        <f t="shared" ca="1" si="210"/>
        <v>0</v>
      </c>
      <c r="EE89" s="1795">
        <f t="shared" ca="1" si="210"/>
        <v>0</v>
      </c>
      <c r="EF89" s="1795">
        <f t="shared" ca="1" si="210"/>
        <v>0</v>
      </c>
      <c r="EG89" s="1795">
        <f t="shared" ca="1" si="210"/>
        <v>0</v>
      </c>
      <c r="EH89" s="1795">
        <f t="shared" ca="1" si="210"/>
        <v>0</v>
      </c>
      <c r="EI89" s="1795">
        <f t="shared" ca="1" si="210"/>
        <v>0</v>
      </c>
      <c r="EJ89" s="1795">
        <f t="shared" ca="1" si="210"/>
        <v>0</v>
      </c>
    </row>
    <row r="90" spans="2:140">
      <c r="B90" s="463" t="s">
        <v>1402</v>
      </c>
      <c r="C90" s="464" t="e">
        <f ca="1">XIRR(H89:EJ89,H14:EJ14,0.01)</f>
        <v>#DIV/0!</v>
      </c>
    </row>
    <row r="91" spans="2:140">
      <c r="B91" s="465" t="s">
        <v>1403</v>
      </c>
      <c r="C91" s="1850" t="e">
        <f ca="1">SUM(H89:EJ89)</f>
        <v>#DIV/0!</v>
      </c>
    </row>
    <row r="92" spans="2:140">
      <c r="B92" s="465" t="s">
        <v>1404</v>
      </c>
      <c r="C92" s="1850">
        <f ca="1">-SUMIF(H89:EJ89,"&lt;0",H89:EJ89)</f>
        <v>0</v>
      </c>
    </row>
    <row r="93" spans="2:140" ht="13.5" customHeight="1" thickBot="1">
      <c r="B93" s="466" t="s">
        <v>1405</v>
      </c>
      <c r="C93" s="1851" t="e">
        <f ca="1">(C92+C91)/C92</f>
        <v>#DIV/0!</v>
      </c>
    </row>
    <row r="96" spans="2:140" ht="13.5" customHeight="1" thickBot="1">
      <c r="B96" s="438" t="s">
        <v>1406</v>
      </c>
      <c r="H96" s="1795" t="e">
        <f t="shared" ref="H96:AM96" ca="1" si="211">H29+H43+H58+H74+H81</f>
        <v>#DIV/0!</v>
      </c>
      <c r="I96" s="1795" t="e">
        <f t="shared" ca="1" si="211"/>
        <v>#DIV/0!</v>
      </c>
      <c r="J96" s="1795" t="e">
        <f t="shared" ca="1" si="211"/>
        <v>#DIV/0!</v>
      </c>
      <c r="K96" s="1795" t="e">
        <f t="shared" ca="1" si="211"/>
        <v>#DIV/0!</v>
      </c>
      <c r="L96" s="1795" t="e">
        <f t="shared" ca="1" si="211"/>
        <v>#DIV/0!</v>
      </c>
      <c r="M96" s="1795" t="e">
        <f t="shared" ca="1" si="211"/>
        <v>#DIV/0!</v>
      </c>
      <c r="N96" s="1795" t="e">
        <f t="shared" ca="1" si="211"/>
        <v>#DIV/0!</v>
      </c>
      <c r="O96" s="1795" t="e">
        <f t="shared" ca="1" si="211"/>
        <v>#DIV/0!</v>
      </c>
      <c r="P96" s="1795" t="e">
        <f t="shared" ca="1" si="211"/>
        <v>#DIV/0!</v>
      </c>
      <c r="Q96" s="1795" t="e">
        <f t="shared" ca="1" si="211"/>
        <v>#DIV/0!</v>
      </c>
      <c r="R96" s="1795" t="e">
        <f t="shared" ca="1" si="211"/>
        <v>#DIV/0!</v>
      </c>
      <c r="S96" s="1795" t="e">
        <f t="shared" ca="1" si="211"/>
        <v>#DIV/0!</v>
      </c>
      <c r="T96" s="1795" t="e">
        <f t="shared" ca="1" si="211"/>
        <v>#DIV/0!</v>
      </c>
      <c r="U96" s="1795" t="e">
        <f t="shared" ca="1" si="211"/>
        <v>#DIV/0!</v>
      </c>
      <c r="V96" s="1795" t="e">
        <f t="shared" ca="1" si="211"/>
        <v>#DIV/0!</v>
      </c>
      <c r="W96" s="1795" t="e">
        <f t="shared" ca="1" si="211"/>
        <v>#DIV/0!</v>
      </c>
      <c r="X96" s="1795" t="e">
        <f t="shared" ca="1" si="211"/>
        <v>#DIV/0!</v>
      </c>
      <c r="Y96" s="1795" t="e">
        <f t="shared" ca="1" si="211"/>
        <v>#DIV/0!</v>
      </c>
      <c r="Z96" s="1795" t="e">
        <f t="shared" ca="1" si="211"/>
        <v>#DIV/0!</v>
      </c>
      <c r="AA96" s="1795" t="e">
        <f t="shared" ca="1" si="211"/>
        <v>#DIV/0!</v>
      </c>
      <c r="AB96" s="1795" t="e">
        <f t="shared" ca="1" si="211"/>
        <v>#DIV/0!</v>
      </c>
      <c r="AC96" s="1795" t="e">
        <f t="shared" ca="1" si="211"/>
        <v>#DIV/0!</v>
      </c>
      <c r="AD96" s="1795" t="e">
        <f t="shared" ca="1" si="211"/>
        <v>#DIV/0!</v>
      </c>
      <c r="AE96" s="1795" t="e">
        <f t="shared" ca="1" si="211"/>
        <v>#DIV/0!</v>
      </c>
      <c r="AF96" s="1795" t="e">
        <f t="shared" ca="1" si="211"/>
        <v>#DIV/0!</v>
      </c>
      <c r="AG96" s="1795" t="e">
        <f t="shared" ca="1" si="211"/>
        <v>#DIV/0!</v>
      </c>
      <c r="AH96" s="1795" t="e">
        <f t="shared" ca="1" si="211"/>
        <v>#DIV/0!</v>
      </c>
      <c r="AI96" s="1795" t="e">
        <f t="shared" ca="1" si="211"/>
        <v>#DIV/0!</v>
      </c>
      <c r="AJ96" s="1795" t="e">
        <f t="shared" ca="1" si="211"/>
        <v>#DIV/0!</v>
      </c>
      <c r="AK96" s="1795" t="e">
        <f t="shared" ca="1" si="211"/>
        <v>#DIV/0!</v>
      </c>
      <c r="AL96" s="1795" t="e">
        <f t="shared" ca="1" si="211"/>
        <v>#DIV/0!</v>
      </c>
      <c r="AM96" s="1795" t="e">
        <f t="shared" ca="1" si="211"/>
        <v>#DIV/0!</v>
      </c>
      <c r="AN96" s="1795" t="e">
        <f t="shared" ref="AN96:BS96" ca="1" si="212">AN29+AN43+AN58+AN74+AN81</f>
        <v>#DIV/0!</v>
      </c>
      <c r="AO96" s="1795" t="e">
        <f t="shared" ca="1" si="212"/>
        <v>#DIV/0!</v>
      </c>
      <c r="AP96" s="1795" t="e">
        <f t="shared" ca="1" si="212"/>
        <v>#DIV/0!</v>
      </c>
      <c r="AQ96" s="1795" t="e">
        <f t="shared" ca="1" si="212"/>
        <v>#DIV/0!</v>
      </c>
      <c r="AR96" s="1795" t="e">
        <f t="shared" ca="1" si="212"/>
        <v>#DIV/0!</v>
      </c>
      <c r="AS96" s="1795" t="e">
        <f t="shared" ca="1" si="212"/>
        <v>#DIV/0!</v>
      </c>
      <c r="AT96" s="1795" t="e">
        <f t="shared" ca="1" si="212"/>
        <v>#DIV/0!</v>
      </c>
      <c r="AU96" s="1795" t="e">
        <f t="shared" ca="1" si="212"/>
        <v>#DIV/0!</v>
      </c>
      <c r="AV96" s="1795" t="e">
        <f t="shared" ca="1" si="212"/>
        <v>#DIV/0!</v>
      </c>
      <c r="AW96" s="1795" t="e">
        <f t="shared" ca="1" si="212"/>
        <v>#DIV/0!</v>
      </c>
      <c r="AX96" s="1795" t="e">
        <f t="shared" ca="1" si="212"/>
        <v>#DIV/0!</v>
      </c>
      <c r="AY96" s="1795" t="e">
        <f t="shared" ca="1" si="212"/>
        <v>#DIV/0!</v>
      </c>
      <c r="AZ96" s="1795" t="e">
        <f t="shared" ca="1" si="212"/>
        <v>#DIV/0!</v>
      </c>
      <c r="BA96" s="1795" t="e">
        <f t="shared" ca="1" si="212"/>
        <v>#DIV/0!</v>
      </c>
      <c r="BB96" s="1795" t="e">
        <f t="shared" ca="1" si="212"/>
        <v>#DIV/0!</v>
      </c>
      <c r="BC96" s="1795" t="e">
        <f t="shared" ca="1" si="212"/>
        <v>#DIV/0!</v>
      </c>
      <c r="BD96" s="1795" t="e">
        <f t="shared" ca="1" si="212"/>
        <v>#DIV/0!</v>
      </c>
      <c r="BE96" s="1795" t="e">
        <f t="shared" ca="1" si="212"/>
        <v>#DIV/0!</v>
      </c>
      <c r="BF96" s="1795" t="e">
        <f t="shared" ca="1" si="212"/>
        <v>#DIV/0!</v>
      </c>
      <c r="BG96" s="1795" t="e">
        <f t="shared" ca="1" si="212"/>
        <v>#DIV/0!</v>
      </c>
      <c r="BH96" s="1795" t="e">
        <f t="shared" ca="1" si="212"/>
        <v>#DIV/0!</v>
      </c>
      <c r="BI96" s="1795" t="e">
        <f t="shared" ca="1" si="212"/>
        <v>#DIV/0!</v>
      </c>
      <c r="BJ96" s="1795" t="e">
        <f t="shared" ca="1" si="212"/>
        <v>#DIV/0!</v>
      </c>
      <c r="BK96" s="1795" t="e">
        <f t="shared" ca="1" si="212"/>
        <v>#DIV/0!</v>
      </c>
      <c r="BL96" s="1795" t="e">
        <f t="shared" ca="1" si="212"/>
        <v>#DIV/0!</v>
      </c>
      <c r="BM96" s="1795" t="e">
        <f t="shared" ca="1" si="212"/>
        <v>#DIV/0!</v>
      </c>
      <c r="BN96" s="1795" t="e">
        <f t="shared" ca="1" si="212"/>
        <v>#DIV/0!</v>
      </c>
      <c r="BO96" s="1795" t="e">
        <f t="shared" ca="1" si="212"/>
        <v>#DIV/0!</v>
      </c>
      <c r="BP96" s="1795" t="e">
        <f t="shared" ca="1" si="212"/>
        <v>#DIV/0!</v>
      </c>
      <c r="BQ96" s="1795" t="e">
        <f t="shared" ca="1" si="212"/>
        <v>#DIV/0!</v>
      </c>
      <c r="BR96" s="1795" t="e">
        <f t="shared" ca="1" si="212"/>
        <v>#DIV/0!</v>
      </c>
      <c r="BS96" s="1795" t="e">
        <f t="shared" ca="1" si="212"/>
        <v>#DIV/0!</v>
      </c>
      <c r="BT96" s="1795" t="e">
        <f t="shared" ref="BT96:CY96" ca="1" si="213">BT29+BT43+BT58+BT74+BT81</f>
        <v>#DIV/0!</v>
      </c>
      <c r="BU96" s="1795" t="e">
        <f t="shared" ca="1" si="213"/>
        <v>#DIV/0!</v>
      </c>
      <c r="BV96" s="1795" t="e">
        <f t="shared" ca="1" si="213"/>
        <v>#DIV/0!</v>
      </c>
      <c r="BW96" s="1795" t="e">
        <f t="shared" ca="1" si="213"/>
        <v>#DIV/0!</v>
      </c>
      <c r="BX96" s="1795" t="e">
        <f t="shared" ca="1" si="213"/>
        <v>#DIV/0!</v>
      </c>
      <c r="BY96" s="1795" t="e">
        <f t="shared" ca="1" si="213"/>
        <v>#DIV/0!</v>
      </c>
      <c r="BZ96" s="1795" t="e">
        <f t="shared" ca="1" si="213"/>
        <v>#DIV/0!</v>
      </c>
      <c r="CA96" s="1795" t="e">
        <f t="shared" ca="1" si="213"/>
        <v>#DIV/0!</v>
      </c>
      <c r="CB96" s="1795" t="e">
        <f t="shared" ca="1" si="213"/>
        <v>#DIV/0!</v>
      </c>
      <c r="CC96" s="1795" t="e">
        <f t="shared" ca="1" si="213"/>
        <v>#DIV/0!</v>
      </c>
      <c r="CD96" s="1795" t="e">
        <f t="shared" ca="1" si="213"/>
        <v>#DIV/0!</v>
      </c>
      <c r="CE96" s="1795" t="e">
        <f t="shared" ca="1" si="213"/>
        <v>#DIV/0!</v>
      </c>
      <c r="CF96" s="1795" t="e">
        <f t="shared" ca="1" si="213"/>
        <v>#DIV/0!</v>
      </c>
      <c r="CG96" s="1795" t="e">
        <f t="shared" ca="1" si="213"/>
        <v>#DIV/0!</v>
      </c>
      <c r="CH96" s="1795" t="e">
        <f t="shared" ca="1" si="213"/>
        <v>#DIV/0!</v>
      </c>
      <c r="CI96" s="1795" t="e">
        <f t="shared" ca="1" si="213"/>
        <v>#DIV/0!</v>
      </c>
      <c r="CJ96" s="1795" t="e">
        <f t="shared" ca="1" si="213"/>
        <v>#DIV/0!</v>
      </c>
      <c r="CK96" s="1795" t="e">
        <f t="shared" ca="1" si="213"/>
        <v>#DIV/0!</v>
      </c>
      <c r="CL96" s="1795" t="e">
        <f t="shared" ca="1" si="213"/>
        <v>#DIV/0!</v>
      </c>
      <c r="CM96" s="1795" t="e">
        <f t="shared" ca="1" si="213"/>
        <v>#DIV/0!</v>
      </c>
      <c r="CN96" s="1795" t="e">
        <f t="shared" ca="1" si="213"/>
        <v>#DIV/0!</v>
      </c>
      <c r="CO96" s="1795" t="e">
        <f t="shared" ca="1" si="213"/>
        <v>#DIV/0!</v>
      </c>
      <c r="CP96" s="1795" t="e">
        <f t="shared" ca="1" si="213"/>
        <v>#DIV/0!</v>
      </c>
      <c r="CQ96" s="1795" t="e">
        <f t="shared" ca="1" si="213"/>
        <v>#DIV/0!</v>
      </c>
      <c r="CR96" s="1795" t="e">
        <f t="shared" ca="1" si="213"/>
        <v>#DIV/0!</v>
      </c>
      <c r="CS96" s="1795" t="e">
        <f t="shared" ca="1" si="213"/>
        <v>#DIV/0!</v>
      </c>
      <c r="CT96" s="1795" t="e">
        <f t="shared" ca="1" si="213"/>
        <v>#DIV/0!</v>
      </c>
      <c r="CU96" s="1795" t="e">
        <f t="shared" ca="1" si="213"/>
        <v>#DIV/0!</v>
      </c>
      <c r="CV96" s="1795" t="e">
        <f t="shared" ca="1" si="213"/>
        <v>#DIV/0!</v>
      </c>
      <c r="CW96" s="1795" t="e">
        <f t="shared" ca="1" si="213"/>
        <v>#DIV/0!</v>
      </c>
      <c r="CX96" s="1795" t="e">
        <f t="shared" ca="1" si="213"/>
        <v>#DIV/0!</v>
      </c>
      <c r="CY96" s="1795" t="e">
        <f t="shared" ca="1" si="213"/>
        <v>#DIV/0!</v>
      </c>
      <c r="CZ96" s="1795" t="e">
        <f t="shared" ref="CZ96:EJ96" ca="1" si="214">CZ29+CZ43+CZ58+CZ74+CZ81</f>
        <v>#DIV/0!</v>
      </c>
      <c r="DA96" s="1795" t="e">
        <f t="shared" ca="1" si="214"/>
        <v>#DIV/0!</v>
      </c>
      <c r="DB96" s="1795" t="e">
        <f t="shared" ca="1" si="214"/>
        <v>#DIV/0!</v>
      </c>
      <c r="DC96" s="1795" t="e">
        <f t="shared" ca="1" si="214"/>
        <v>#DIV/0!</v>
      </c>
      <c r="DD96" s="1795" t="e">
        <f t="shared" ca="1" si="214"/>
        <v>#DIV/0!</v>
      </c>
      <c r="DE96" s="1795" t="e">
        <f t="shared" ca="1" si="214"/>
        <v>#DIV/0!</v>
      </c>
      <c r="DF96" s="1795" t="e">
        <f t="shared" ca="1" si="214"/>
        <v>#DIV/0!</v>
      </c>
      <c r="DG96" s="1795" t="e">
        <f t="shared" ca="1" si="214"/>
        <v>#DIV/0!</v>
      </c>
      <c r="DH96" s="1795" t="e">
        <f t="shared" ca="1" si="214"/>
        <v>#DIV/0!</v>
      </c>
      <c r="DI96" s="1795" t="e">
        <f t="shared" ca="1" si="214"/>
        <v>#DIV/0!</v>
      </c>
      <c r="DJ96" s="1795" t="e">
        <f t="shared" ca="1" si="214"/>
        <v>#DIV/0!</v>
      </c>
      <c r="DK96" s="1795" t="e">
        <f t="shared" ca="1" si="214"/>
        <v>#DIV/0!</v>
      </c>
      <c r="DL96" s="1795" t="e">
        <f t="shared" ca="1" si="214"/>
        <v>#DIV/0!</v>
      </c>
      <c r="DM96" s="1795" t="e">
        <f t="shared" ca="1" si="214"/>
        <v>#DIV/0!</v>
      </c>
      <c r="DN96" s="1795" t="e">
        <f t="shared" ca="1" si="214"/>
        <v>#DIV/0!</v>
      </c>
      <c r="DO96" s="1795" t="e">
        <f t="shared" ca="1" si="214"/>
        <v>#DIV/0!</v>
      </c>
      <c r="DP96" s="1795" t="e">
        <f t="shared" ca="1" si="214"/>
        <v>#DIV/0!</v>
      </c>
      <c r="DQ96" s="1795" t="e">
        <f t="shared" ca="1" si="214"/>
        <v>#DIV/0!</v>
      </c>
      <c r="DR96" s="1795" t="e">
        <f t="shared" ca="1" si="214"/>
        <v>#DIV/0!</v>
      </c>
      <c r="DS96" s="1795" t="e">
        <f t="shared" ca="1" si="214"/>
        <v>#DIV/0!</v>
      </c>
      <c r="DT96" s="1795" t="e">
        <f t="shared" ca="1" si="214"/>
        <v>#DIV/0!</v>
      </c>
      <c r="DU96" s="1795" t="e">
        <f t="shared" ca="1" si="214"/>
        <v>#DIV/0!</v>
      </c>
      <c r="DV96" s="1795" t="e">
        <f t="shared" ca="1" si="214"/>
        <v>#DIV/0!</v>
      </c>
      <c r="DW96" s="1795" t="e">
        <f t="shared" ca="1" si="214"/>
        <v>#DIV/0!</v>
      </c>
      <c r="DX96" s="1795" t="e">
        <f t="shared" ca="1" si="214"/>
        <v>#DIV/0!</v>
      </c>
      <c r="DY96" s="1795" t="e">
        <f t="shared" ca="1" si="214"/>
        <v>#DIV/0!</v>
      </c>
      <c r="DZ96" s="1795" t="e">
        <f t="shared" ca="1" si="214"/>
        <v>#DIV/0!</v>
      </c>
      <c r="EA96" s="1795" t="e">
        <f t="shared" ca="1" si="214"/>
        <v>#DIV/0!</v>
      </c>
      <c r="EB96" s="1795" t="e">
        <f t="shared" ca="1" si="214"/>
        <v>#DIV/0!</v>
      </c>
      <c r="EC96" s="1795" t="e">
        <f t="shared" ca="1" si="214"/>
        <v>#DIV/0!</v>
      </c>
      <c r="ED96" s="1795" t="e">
        <f t="shared" ca="1" si="214"/>
        <v>#DIV/0!</v>
      </c>
      <c r="EE96" s="1795" t="e">
        <f t="shared" ca="1" si="214"/>
        <v>#DIV/0!</v>
      </c>
      <c r="EF96" s="1795" t="e">
        <f t="shared" ca="1" si="214"/>
        <v>#DIV/0!</v>
      </c>
      <c r="EG96" s="1795" t="e">
        <f t="shared" ca="1" si="214"/>
        <v>#DIV/0!</v>
      </c>
      <c r="EH96" s="1795" t="e">
        <f t="shared" ca="1" si="214"/>
        <v>#DIV/0!</v>
      </c>
      <c r="EI96" s="1795" t="e">
        <f t="shared" ca="1" si="214"/>
        <v>#DIV/0!</v>
      </c>
      <c r="EJ96" s="1795" t="e">
        <f t="shared" ca="1" si="214"/>
        <v>#DIV/0!</v>
      </c>
    </row>
    <row r="97" spans="2:140">
      <c r="B97" s="463" t="s">
        <v>1402</v>
      </c>
      <c r="C97" s="464" t="e">
        <f ca="1">XIRR(H96:EJ96,H14:EJ14,0.01)</f>
        <v>#DIV/0!</v>
      </c>
    </row>
    <row r="98" spans="2:140">
      <c r="B98" s="465" t="s">
        <v>1403</v>
      </c>
      <c r="C98" s="1850" t="e">
        <f ca="1">SUM(H96:EJ96)</f>
        <v>#DIV/0!</v>
      </c>
    </row>
    <row r="99" spans="2:140">
      <c r="B99" s="465" t="s">
        <v>1404</v>
      </c>
      <c r="C99" s="1850">
        <f ca="1">-SUMIF(H96:EJ96,"&lt;0",H96:EJ96)</f>
        <v>0</v>
      </c>
    </row>
    <row r="100" spans="2:140" ht="13.5" customHeight="1" thickBot="1">
      <c r="B100" s="466" t="s">
        <v>1405</v>
      </c>
      <c r="C100" s="1851" t="e">
        <f ca="1">(C99+C98)/C99</f>
        <v>#DIV/0!</v>
      </c>
    </row>
    <row r="103" spans="2:140" ht="13.5" customHeight="1" thickBot="1">
      <c r="B103" s="438" t="s">
        <v>1407</v>
      </c>
    </row>
    <row r="104" spans="2:140">
      <c r="B104" s="467" t="s">
        <v>1408</v>
      </c>
      <c r="C104" s="468"/>
      <c r="H104" s="1795" t="e">
        <f t="shared" ref="H104:AM104" ca="1" si="215">H16+H24</f>
        <v>#DIV/0!</v>
      </c>
      <c r="I104" s="1795" t="e">
        <f t="shared" ca="1" si="215"/>
        <v>#DIV/0!</v>
      </c>
      <c r="J104" s="1795" t="e">
        <f t="shared" ca="1" si="215"/>
        <v>#DIV/0!</v>
      </c>
      <c r="K104" s="1795" t="e">
        <f t="shared" ca="1" si="215"/>
        <v>#DIV/0!</v>
      </c>
      <c r="L104" s="1795" t="e">
        <f t="shared" ca="1" si="215"/>
        <v>#DIV/0!</v>
      </c>
      <c r="M104" s="1795" t="e">
        <f t="shared" ca="1" si="215"/>
        <v>#DIV/0!</v>
      </c>
      <c r="N104" s="1795" t="e">
        <f t="shared" ca="1" si="215"/>
        <v>#DIV/0!</v>
      </c>
      <c r="O104" s="1795" t="e">
        <f t="shared" ca="1" si="215"/>
        <v>#DIV/0!</v>
      </c>
      <c r="P104" s="1795" t="e">
        <f t="shared" ca="1" si="215"/>
        <v>#DIV/0!</v>
      </c>
      <c r="Q104" s="1795" t="e">
        <f t="shared" ca="1" si="215"/>
        <v>#DIV/0!</v>
      </c>
      <c r="R104" s="1795" t="e">
        <f t="shared" ca="1" si="215"/>
        <v>#DIV/0!</v>
      </c>
      <c r="S104" s="1795" t="e">
        <f t="shared" ca="1" si="215"/>
        <v>#DIV/0!</v>
      </c>
      <c r="T104" s="1795" t="e">
        <f t="shared" ca="1" si="215"/>
        <v>#DIV/0!</v>
      </c>
      <c r="U104" s="1795" t="e">
        <f t="shared" ca="1" si="215"/>
        <v>#DIV/0!</v>
      </c>
      <c r="V104" s="1795" t="e">
        <f t="shared" ca="1" si="215"/>
        <v>#DIV/0!</v>
      </c>
      <c r="W104" s="1795" t="e">
        <f t="shared" ca="1" si="215"/>
        <v>#DIV/0!</v>
      </c>
      <c r="X104" s="1795" t="e">
        <f t="shared" ca="1" si="215"/>
        <v>#DIV/0!</v>
      </c>
      <c r="Y104" s="1795" t="e">
        <f t="shared" ca="1" si="215"/>
        <v>#DIV/0!</v>
      </c>
      <c r="Z104" s="1795" t="e">
        <f t="shared" ca="1" si="215"/>
        <v>#DIV/0!</v>
      </c>
      <c r="AA104" s="1795" t="e">
        <f t="shared" ca="1" si="215"/>
        <v>#DIV/0!</v>
      </c>
      <c r="AB104" s="1795" t="e">
        <f t="shared" ca="1" si="215"/>
        <v>#DIV/0!</v>
      </c>
      <c r="AC104" s="1795" t="e">
        <f t="shared" ca="1" si="215"/>
        <v>#DIV/0!</v>
      </c>
      <c r="AD104" s="1795" t="e">
        <f t="shared" ca="1" si="215"/>
        <v>#DIV/0!</v>
      </c>
      <c r="AE104" s="1795" t="e">
        <f t="shared" ca="1" si="215"/>
        <v>#DIV/0!</v>
      </c>
      <c r="AF104" s="1795" t="e">
        <f t="shared" ca="1" si="215"/>
        <v>#DIV/0!</v>
      </c>
      <c r="AG104" s="1795" t="e">
        <f t="shared" ca="1" si="215"/>
        <v>#DIV/0!</v>
      </c>
      <c r="AH104" s="1795" t="e">
        <f t="shared" ca="1" si="215"/>
        <v>#DIV/0!</v>
      </c>
      <c r="AI104" s="1795" t="e">
        <f t="shared" ca="1" si="215"/>
        <v>#DIV/0!</v>
      </c>
      <c r="AJ104" s="1795" t="e">
        <f t="shared" ca="1" si="215"/>
        <v>#DIV/0!</v>
      </c>
      <c r="AK104" s="1795" t="e">
        <f t="shared" ca="1" si="215"/>
        <v>#DIV/0!</v>
      </c>
      <c r="AL104" s="1795" t="e">
        <f t="shared" ca="1" si="215"/>
        <v>#DIV/0!</v>
      </c>
      <c r="AM104" s="1795" t="e">
        <f t="shared" ca="1" si="215"/>
        <v>#DIV/0!</v>
      </c>
      <c r="AN104" s="1795" t="e">
        <f t="shared" ref="AN104:BS104" ca="1" si="216">AN16+AN24</f>
        <v>#DIV/0!</v>
      </c>
      <c r="AO104" s="1795" t="e">
        <f t="shared" ca="1" si="216"/>
        <v>#DIV/0!</v>
      </c>
      <c r="AP104" s="1795" t="e">
        <f t="shared" ca="1" si="216"/>
        <v>#DIV/0!</v>
      </c>
      <c r="AQ104" s="1795" t="e">
        <f t="shared" ca="1" si="216"/>
        <v>#DIV/0!</v>
      </c>
      <c r="AR104" s="1795" t="e">
        <f t="shared" ca="1" si="216"/>
        <v>#DIV/0!</v>
      </c>
      <c r="AS104" s="1795" t="e">
        <f t="shared" ca="1" si="216"/>
        <v>#DIV/0!</v>
      </c>
      <c r="AT104" s="1795" t="e">
        <f t="shared" ca="1" si="216"/>
        <v>#DIV/0!</v>
      </c>
      <c r="AU104" s="1795" t="e">
        <f t="shared" ca="1" si="216"/>
        <v>#DIV/0!</v>
      </c>
      <c r="AV104" s="1795" t="e">
        <f t="shared" ca="1" si="216"/>
        <v>#DIV/0!</v>
      </c>
      <c r="AW104" s="1795" t="e">
        <f t="shared" ca="1" si="216"/>
        <v>#DIV/0!</v>
      </c>
      <c r="AX104" s="1795" t="e">
        <f t="shared" ca="1" si="216"/>
        <v>#DIV/0!</v>
      </c>
      <c r="AY104" s="1795" t="e">
        <f t="shared" ca="1" si="216"/>
        <v>#DIV/0!</v>
      </c>
      <c r="AZ104" s="1795" t="e">
        <f t="shared" ca="1" si="216"/>
        <v>#DIV/0!</v>
      </c>
      <c r="BA104" s="1795" t="e">
        <f t="shared" ca="1" si="216"/>
        <v>#DIV/0!</v>
      </c>
      <c r="BB104" s="1795" t="e">
        <f t="shared" ca="1" si="216"/>
        <v>#DIV/0!</v>
      </c>
      <c r="BC104" s="1795" t="e">
        <f t="shared" ca="1" si="216"/>
        <v>#DIV/0!</v>
      </c>
      <c r="BD104" s="1795" t="e">
        <f t="shared" ca="1" si="216"/>
        <v>#DIV/0!</v>
      </c>
      <c r="BE104" s="1795">
        <f t="shared" ca="1" si="216"/>
        <v>0</v>
      </c>
      <c r="BF104" s="1795">
        <f t="shared" ca="1" si="216"/>
        <v>0</v>
      </c>
      <c r="BG104" s="1795">
        <f t="shared" ca="1" si="216"/>
        <v>0</v>
      </c>
      <c r="BH104" s="1795">
        <f t="shared" ca="1" si="216"/>
        <v>0</v>
      </c>
      <c r="BI104" s="1795">
        <f t="shared" ca="1" si="216"/>
        <v>0</v>
      </c>
      <c r="BJ104" s="1795">
        <f t="shared" ca="1" si="216"/>
        <v>0</v>
      </c>
      <c r="BK104" s="1795">
        <f t="shared" ca="1" si="216"/>
        <v>0</v>
      </c>
      <c r="BL104" s="1795">
        <f t="shared" ca="1" si="216"/>
        <v>0</v>
      </c>
      <c r="BM104" s="1795">
        <f t="shared" ca="1" si="216"/>
        <v>0</v>
      </c>
      <c r="BN104" s="1795">
        <f t="shared" ca="1" si="216"/>
        <v>0</v>
      </c>
      <c r="BO104" s="1795">
        <f t="shared" ca="1" si="216"/>
        <v>0</v>
      </c>
      <c r="BP104" s="1795">
        <f t="shared" ca="1" si="216"/>
        <v>0</v>
      </c>
      <c r="BQ104" s="1795">
        <f t="shared" ca="1" si="216"/>
        <v>0</v>
      </c>
      <c r="BR104" s="1795">
        <f t="shared" ca="1" si="216"/>
        <v>0</v>
      </c>
      <c r="BS104" s="1795">
        <f t="shared" ca="1" si="216"/>
        <v>0</v>
      </c>
      <c r="BT104" s="1795">
        <f t="shared" ref="BT104:CY104" ca="1" si="217">BT16+BT24</f>
        <v>0</v>
      </c>
      <c r="BU104" s="1795">
        <f t="shared" ca="1" si="217"/>
        <v>0</v>
      </c>
      <c r="BV104" s="1795">
        <f t="shared" ca="1" si="217"/>
        <v>0</v>
      </c>
      <c r="BW104" s="1795">
        <f t="shared" ca="1" si="217"/>
        <v>0</v>
      </c>
      <c r="BX104" s="1795">
        <f t="shared" ca="1" si="217"/>
        <v>0</v>
      </c>
      <c r="BY104" s="1795">
        <f t="shared" ca="1" si="217"/>
        <v>0</v>
      </c>
      <c r="BZ104" s="1795">
        <f t="shared" ca="1" si="217"/>
        <v>0</v>
      </c>
      <c r="CA104" s="1795">
        <f t="shared" ca="1" si="217"/>
        <v>0</v>
      </c>
      <c r="CB104" s="1795">
        <f t="shared" ca="1" si="217"/>
        <v>0</v>
      </c>
      <c r="CC104" s="1795">
        <f t="shared" ca="1" si="217"/>
        <v>0</v>
      </c>
      <c r="CD104" s="1795">
        <f t="shared" ca="1" si="217"/>
        <v>0</v>
      </c>
      <c r="CE104" s="1795">
        <f t="shared" ca="1" si="217"/>
        <v>0</v>
      </c>
      <c r="CF104" s="1795">
        <f t="shared" ca="1" si="217"/>
        <v>0</v>
      </c>
      <c r="CG104" s="1795">
        <f t="shared" ca="1" si="217"/>
        <v>0</v>
      </c>
      <c r="CH104" s="1795">
        <f t="shared" ca="1" si="217"/>
        <v>0</v>
      </c>
      <c r="CI104" s="1795">
        <f t="shared" ca="1" si="217"/>
        <v>0</v>
      </c>
      <c r="CJ104" s="1795">
        <f t="shared" ca="1" si="217"/>
        <v>0</v>
      </c>
      <c r="CK104" s="1795">
        <f t="shared" ca="1" si="217"/>
        <v>0</v>
      </c>
      <c r="CL104" s="1795">
        <f t="shared" ca="1" si="217"/>
        <v>0</v>
      </c>
      <c r="CM104" s="1795">
        <f t="shared" ca="1" si="217"/>
        <v>0</v>
      </c>
      <c r="CN104" s="1795">
        <f t="shared" ca="1" si="217"/>
        <v>0</v>
      </c>
      <c r="CO104" s="1795">
        <f t="shared" ca="1" si="217"/>
        <v>0</v>
      </c>
      <c r="CP104" s="1795">
        <f t="shared" ca="1" si="217"/>
        <v>0</v>
      </c>
      <c r="CQ104" s="1795">
        <f t="shared" ca="1" si="217"/>
        <v>0</v>
      </c>
      <c r="CR104" s="1795">
        <f t="shared" ca="1" si="217"/>
        <v>0</v>
      </c>
      <c r="CS104" s="1795">
        <f t="shared" ca="1" si="217"/>
        <v>0</v>
      </c>
      <c r="CT104" s="1795">
        <f t="shared" ca="1" si="217"/>
        <v>0</v>
      </c>
      <c r="CU104" s="1795">
        <f t="shared" ca="1" si="217"/>
        <v>0</v>
      </c>
      <c r="CV104" s="1795">
        <f t="shared" ca="1" si="217"/>
        <v>0</v>
      </c>
      <c r="CW104" s="1795">
        <f t="shared" ca="1" si="217"/>
        <v>0</v>
      </c>
      <c r="CX104" s="1795">
        <f t="shared" ca="1" si="217"/>
        <v>0</v>
      </c>
      <c r="CY104" s="1795">
        <f t="shared" ca="1" si="217"/>
        <v>0</v>
      </c>
      <c r="CZ104" s="1795">
        <f t="shared" ref="CZ104:EJ104" ca="1" si="218">CZ16+CZ24</f>
        <v>0</v>
      </c>
      <c r="DA104" s="1795">
        <f t="shared" ca="1" si="218"/>
        <v>0</v>
      </c>
      <c r="DB104" s="1795">
        <f t="shared" ca="1" si="218"/>
        <v>0</v>
      </c>
      <c r="DC104" s="1795">
        <f t="shared" ca="1" si="218"/>
        <v>0</v>
      </c>
      <c r="DD104" s="1795">
        <f t="shared" ca="1" si="218"/>
        <v>0</v>
      </c>
      <c r="DE104" s="1795">
        <f t="shared" ca="1" si="218"/>
        <v>0</v>
      </c>
      <c r="DF104" s="1795">
        <f t="shared" ca="1" si="218"/>
        <v>0</v>
      </c>
      <c r="DG104" s="1795">
        <f t="shared" ca="1" si="218"/>
        <v>0</v>
      </c>
      <c r="DH104" s="1795">
        <f t="shared" ca="1" si="218"/>
        <v>0</v>
      </c>
      <c r="DI104" s="1795">
        <f t="shared" ca="1" si="218"/>
        <v>0</v>
      </c>
      <c r="DJ104" s="1795">
        <f t="shared" ca="1" si="218"/>
        <v>0</v>
      </c>
      <c r="DK104" s="1795">
        <f t="shared" ca="1" si="218"/>
        <v>0</v>
      </c>
      <c r="DL104" s="1795">
        <f t="shared" ca="1" si="218"/>
        <v>0</v>
      </c>
      <c r="DM104" s="1795">
        <f t="shared" ca="1" si="218"/>
        <v>0</v>
      </c>
      <c r="DN104" s="1795">
        <f t="shared" ca="1" si="218"/>
        <v>0</v>
      </c>
      <c r="DO104" s="1795">
        <f t="shared" ca="1" si="218"/>
        <v>0</v>
      </c>
      <c r="DP104" s="1795">
        <f t="shared" ca="1" si="218"/>
        <v>0</v>
      </c>
      <c r="DQ104" s="1795">
        <f t="shared" ca="1" si="218"/>
        <v>0</v>
      </c>
      <c r="DR104" s="1795">
        <f t="shared" ca="1" si="218"/>
        <v>0</v>
      </c>
      <c r="DS104" s="1795">
        <f t="shared" ca="1" si="218"/>
        <v>0</v>
      </c>
      <c r="DT104" s="1795">
        <f t="shared" ca="1" si="218"/>
        <v>0</v>
      </c>
      <c r="DU104" s="1795">
        <f t="shared" ca="1" si="218"/>
        <v>0</v>
      </c>
      <c r="DV104" s="1795">
        <f t="shared" ca="1" si="218"/>
        <v>0</v>
      </c>
      <c r="DW104" s="1795">
        <f t="shared" ca="1" si="218"/>
        <v>0</v>
      </c>
      <c r="DX104" s="1795">
        <f t="shared" ca="1" si="218"/>
        <v>0</v>
      </c>
      <c r="DY104" s="1795">
        <f t="shared" ca="1" si="218"/>
        <v>0</v>
      </c>
      <c r="DZ104" s="1795">
        <f t="shared" ca="1" si="218"/>
        <v>0</v>
      </c>
      <c r="EA104" s="1795">
        <f t="shared" ca="1" si="218"/>
        <v>0</v>
      </c>
      <c r="EB104" s="1795">
        <f t="shared" ca="1" si="218"/>
        <v>0</v>
      </c>
      <c r="EC104" s="1795">
        <f t="shared" ca="1" si="218"/>
        <v>0</v>
      </c>
      <c r="ED104" s="1795">
        <f t="shared" ca="1" si="218"/>
        <v>0</v>
      </c>
      <c r="EE104" s="1795">
        <f t="shared" ca="1" si="218"/>
        <v>0</v>
      </c>
      <c r="EF104" s="1795">
        <f t="shared" ca="1" si="218"/>
        <v>0</v>
      </c>
      <c r="EG104" s="1795">
        <f t="shared" ca="1" si="218"/>
        <v>0</v>
      </c>
      <c r="EH104" s="1795">
        <f t="shared" ca="1" si="218"/>
        <v>0</v>
      </c>
      <c r="EI104" s="1795">
        <f t="shared" ca="1" si="218"/>
        <v>0</v>
      </c>
      <c r="EJ104" s="1795">
        <f t="shared" ca="1" si="218"/>
        <v>0</v>
      </c>
    </row>
    <row r="105" spans="2:140">
      <c r="B105" s="430" t="s">
        <v>1409</v>
      </c>
      <c r="C105" s="1852"/>
      <c r="H105" s="1795" t="e">
        <f t="shared" ref="H105:AM105" ca="1" si="219">H30+H44+H59+H75+H82</f>
        <v>#DIV/0!</v>
      </c>
      <c r="I105" s="1795" t="e">
        <f t="shared" ca="1" si="219"/>
        <v>#DIV/0!</v>
      </c>
      <c r="J105" s="1795" t="e">
        <f t="shared" ca="1" si="219"/>
        <v>#DIV/0!</v>
      </c>
      <c r="K105" s="1795" t="e">
        <f t="shared" ca="1" si="219"/>
        <v>#DIV/0!</v>
      </c>
      <c r="L105" s="1795" t="e">
        <f t="shared" ca="1" si="219"/>
        <v>#DIV/0!</v>
      </c>
      <c r="M105" s="1795" t="e">
        <f t="shared" ca="1" si="219"/>
        <v>#DIV/0!</v>
      </c>
      <c r="N105" s="1795" t="e">
        <f t="shared" ca="1" si="219"/>
        <v>#DIV/0!</v>
      </c>
      <c r="O105" s="1795" t="e">
        <f t="shared" ca="1" si="219"/>
        <v>#DIV/0!</v>
      </c>
      <c r="P105" s="1795" t="e">
        <f t="shared" ca="1" si="219"/>
        <v>#DIV/0!</v>
      </c>
      <c r="Q105" s="1795" t="e">
        <f t="shared" ca="1" si="219"/>
        <v>#DIV/0!</v>
      </c>
      <c r="R105" s="1795" t="e">
        <f t="shared" ca="1" si="219"/>
        <v>#DIV/0!</v>
      </c>
      <c r="S105" s="1795" t="e">
        <f t="shared" ca="1" si="219"/>
        <v>#DIV/0!</v>
      </c>
      <c r="T105" s="1795" t="e">
        <f t="shared" ca="1" si="219"/>
        <v>#DIV/0!</v>
      </c>
      <c r="U105" s="1795" t="e">
        <f t="shared" ca="1" si="219"/>
        <v>#DIV/0!</v>
      </c>
      <c r="V105" s="1795" t="e">
        <f t="shared" ca="1" si="219"/>
        <v>#DIV/0!</v>
      </c>
      <c r="W105" s="1795" t="e">
        <f t="shared" ca="1" si="219"/>
        <v>#DIV/0!</v>
      </c>
      <c r="X105" s="1795" t="e">
        <f t="shared" ca="1" si="219"/>
        <v>#DIV/0!</v>
      </c>
      <c r="Y105" s="1795" t="e">
        <f t="shared" ca="1" si="219"/>
        <v>#DIV/0!</v>
      </c>
      <c r="Z105" s="1795" t="e">
        <f t="shared" ca="1" si="219"/>
        <v>#DIV/0!</v>
      </c>
      <c r="AA105" s="1795" t="e">
        <f t="shared" ca="1" si="219"/>
        <v>#DIV/0!</v>
      </c>
      <c r="AB105" s="1795" t="e">
        <f t="shared" ca="1" si="219"/>
        <v>#DIV/0!</v>
      </c>
      <c r="AC105" s="1795" t="e">
        <f t="shared" ca="1" si="219"/>
        <v>#DIV/0!</v>
      </c>
      <c r="AD105" s="1795" t="e">
        <f t="shared" ca="1" si="219"/>
        <v>#DIV/0!</v>
      </c>
      <c r="AE105" s="1795" t="e">
        <f t="shared" ca="1" si="219"/>
        <v>#DIV/0!</v>
      </c>
      <c r="AF105" s="1795" t="e">
        <f t="shared" ca="1" si="219"/>
        <v>#DIV/0!</v>
      </c>
      <c r="AG105" s="1795" t="e">
        <f t="shared" ca="1" si="219"/>
        <v>#DIV/0!</v>
      </c>
      <c r="AH105" s="1795" t="e">
        <f t="shared" ca="1" si="219"/>
        <v>#DIV/0!</v>
      </c>
      <c r="AI105" s="1795" t="e">
        <f t="shared" ca="1" si="219"/>
        <v>#DIV/0!</v>
      </c>
      <c r="AJ105" s="1795" t="e">
        <f t="shared" ca="1" si="219"/>
        <v>#DIV/0!</v>
      </c>
      <c r="AK105" s="1795" t="e">
        <f t="shared" ca="1" si="219"/>
        <v>#DIV/0!</v>
      </c>
      <c r="AL105" s="1795" t="e">
        <f t="shared" ca="1" si="219"/>
        <v>#DIV/0!</v>
      </c>
      <c r="AM105" s="1795" t="e">
        <f t="shared" ca="1" si="219"/>
        <v>#DIV/0!</v>
      </c>
      <c r="AN105" s="1795" t="e">
        <f t="shared" ref="AN105:BS105" ca="1" si="220">AN30+AN44+AN59+AN75+AN82</f>
        <v>#DIV/0!</v>
      </c>
      <c r="AO105" s="1795" t="e">
        <f t="shared" ca="1" si="220"/>
        <v>#DIV/0!</v>
      </c>
      <c r="AP105" s="1795" t="e">
        <f t="shared" ca="1" si="220"/>
        <v>#DIV/0!</v>
      </c>
      <c r="AQ105" s="1795" t="e">
        <f t="shared" ca="1" si="220"/>
        <v>#DIV/0!</v>
      </c>
      <c r="AR105" s="1795" t="e">
        <f t="shared" ca="1" si="220"/>
        <v>#DIV/0!</v>
      </c>
      <c r="AS105" s="1795" t="e">
        <f t="shared" ca="1" si="220"/>
        <v>#DIV/0!</v>
      </c>
      <c r="AT105" s="1795" t="e">
        <f t="shared" ca="1" si="220"/>
        <v>#DIV/0!</v>
      </c>
      <c r="AU105" s="1795" t="e">
        <f t="shared" ca="1" si="220"/>
        <v>#DIV/0!</v>
      </c>
      <c r="AV105" s="1795" t="e">
        <f t="shared" ca="1" si="220"/>
        <v>#DIV/0!</v>
      </c>
      <c r="AW105" s="1795" t="e">
        <f t="shared" ca="1" si="220"/>
        <v>#DIV/0!</v>
      </c>
      <c r="AX105" s="1795" t="e">
        <f t="shared" ca="1" si="220"/>
        <v>#DIV/0!</v>
      </c>
      <c r="AY105" s="1795" t="e">
        <f t="shared" ca="1" si="220"/>
        <v>#DIV/0!</v>
      </c>
      <c r="AZ105" s="1795" t="e">
        <f t="shared" ca="1" si="220"/>
        <v>#DIV/0!</v>
      </c>
      <c r="BA105" s="1795" t="e">
        <f t="shared" ca="1" si="220"/>
        <v>#DIV/0!</v>
      </c>
      <c r="BB105" s="1795" t="e">
        <f t="shared" ca="1" si="220"/>
        <v>#DIV/0!</v>
      </c>
      <c r="BC105" s="1795" t="e">
        <f t="shared" ca="1" si="220"/>
        <v>#DIV/0!</v>
      </c>
      <c r="BD105" s="1795" t="e">
        <f t="shared" ca="1" si="220"/>
        <v>#DIV/0!</v>
      </c>
      <c r="BE105" s="1795" t="e">
        <f t="shared" ca="1" si="220"/>
        <v>#DIV/0!</v>
      </c>
      <c r="BF105" s="1795" t="e">
        <f t="shared" ca="1" si="220"/>
        <v>#DIV/0!</v>
      </c>
      <c r="BG105" s="1795" t="e">
        <f t="shared" ca="1" si="220"/>
        <v>#DIV/0!</v>
      </c>
      <c r="BH105" s="1795" t="e">
        <f t="shared" ca="1" si="220"/>
        <v>#DIV/0!</v>
      </c>
      <c r="BI105" s="1795" t="e">
        <f t="shared" ca="1" si="220"/>
        <v>#DIV/0!</v>
      </c>
      <c r="BJ105" s="1795" t="e">
        <f t="shared" ca="1" si="220"/>
        <v>#DIV/0!</v>
      </c>
      <c r="BK105" s="1795" t="e">
        <f t="shared" ca="1" si="220"/>
        <v>#DIV/0!</v>
      </c>
      <c r="BL105" s="1795" t="e">
        <f t="shared" ca="1" si="220"/>
        <v>#DIV/0!</v>
      </c>
      <c r="BM105" s="1795" t="e">
        <f t="shared" ca="1" si="220"/>
        <v>#DIV/0!</v>
      </c>
      <c r="BN105" s="1795" t="e">
        <f t="shared" ca="1" si="220"/>
        <v>#DIV/0!</v>
      </c>
      <c r="BO105" s="1795" t="e">
        <f t="shared" ca="1" si="220"/>
        <v>#DIV/0!</v>
      </c>
      <c r="BP105" s="1795" t="e">
        <f t="shared" ca="1" si="220"/>
        <v>#DIV/0!</v>
      </c>
      <c r="BQ105" s="1795" t="e">
        <f t="shared" ca="1" si="220"/>
        <v>#DIV/0!</v>
      </c>
      <c r="BR105" s="1795" t="e">
        <f t="shared" ca="1" si="220"/>
        <v>#DIV/0!</v>
      </c>
      <c r="BS105" s="1795" t="e">
        <f t="shared" ca="1" si="220"/>
        <v>#DIV/0!</v>
      </c>
      <c r="BT105" s="1795" t="e">
        <f t="shared" ref="BT105:CY105" ca="1" si="221">BT30+BT44+BT59+BT75+BT82</f>
        <v>#DIV/0!</v>
      </c>
      <c r="BU105" s="1795" t="e">
        <f t="shared" ca="1" si="221"/>
        <v>#DIV/0!</v>
      </c>
      <c r="BV105" s="1795" t="e">
        <f t="shared" ca="1" si="221"/>
        <v>#DIV/0!</v>
      </c>
      <c r="BW105" s="1795" t="e">
        <f t="shared" ca="1" si="221"/>
        <v>#DIV/0!</v>
      </c>
      <c r="BX105" s="1795" t="e">
        <f t="shared" ca="1" si="221"/>
        <v>#DIV/0!</v>
      </c>
      <c r="BY105" s="1795" t="e">
        <f t="shared" ca="1" si="221"/>
        <v>#DIV/0!</v>
      </c>
      <c r="BZ105" s="1795" t="e">
        <f t="shared" ca="1" si="221"/>
        <v>#DIV/0!</v>
      </c>
      <c r="CA105" s="1795" t="e">
        <f t="shared" ca="1" si="221"/>
        <v>#DIV/0!</v>
      </c>
      <c r="CB105" s="1795" t="e">
        <f t="shared" ca="1" si="221"/>
        <v>#DIV/0!</v>
      </c>
      <c r="CC105" s="1795" t="e">
        <f t="shared" ca="1" si="221"/>
        <v>#DIV/0!</v>
      </c>
      <c r="CD105" s="1795" t="e">
        <f t="shared" ca="1" si="221"/>
        <v>#DIV/0!</v>
      </c>
      <c r="CE105" s="1795" t="e">
        <f t="shared" ca="1" si="221"/>
        <v>#DIV/0!</v>
      </c>
      <c r="CF105" s="1795" t="e">
        <f t="shared" ca="1" si="221"/>
        <v>#DIV/0!</v>
      </c>
      <c r="CG105" s="1795" t="e">
        <f t="shared" ca="1" si="221"/>
        <v>#DIV/0!</v>
      </c>
      <c r="CH105" s="1795" t="e">
        <f t="shared" ca="1" si="221"/>
        <v>#DIV/0!</v>
      </c>
      <c r="CI105" s="1795" t="e">
        <f t="shared" ca="1" si="221"/>
        <v>#DIV/0!</v>
      </c>
      <c r="CJ105" s="1795" t="e">
        <f t="shared" ca="1" si="221"/>
        <v>#DIV/0!</v>
      </c>
      <c r="CK105" s="1795" t="e">
        <f t="shared" ca="1" si="221"/>
        <v>#DIV/0!</v>
      </c>
      <c r="CL105" s="1795" t="e">
        <f t="shared" ca="1" si="221"/>
        <v>#DIV/0!</v>
      </c>
      <c r="CM105" s="1795" t="e">
        <f t="shared" ca="1" si="221"/>
        <v>#DIV/0!</v>
      </c>
      <c r="CN105" s="1795" t="e">
        <f t="shared" ca="1" si="221"/>
        <v>#DIV/0!</v>
      </c>
      <c r="CO105" s="1795" t="e">
        <f t="shared" ca="1" si="221"/>
        <v>#DIV/0!</v>
      </c>
      <c r="CP105" s="1795" t="e">
        <f t="shared" ca="1" si="221"/>
        <v>#DIV/0!</v>
      </c>
      <c r="CQ105" s="1795" t="e">
        <f t="shared" ca="1" si="221"/>
        <v>#DIV/0!</v>
      </c>
      <c r="CR105" s="1795" t="e">
        <f t="shared" ca="1" si="221"/>
        <v>#DIV/0!</v>
      </c>
      <c r="CS105" s="1795" t="e">
        <f t="shared" ca="1" si="221"/>
        <v>#DIV/0!</v>
      </c>
      <c r="CT105" s="1795" t="e">
        <f t="shared" ca="1" si="221"/>
        <v>#DIV/0!</v>
      </c>
      <c r="CU105" s="1795" t="e">
        <f t="shared" ca="1" si="221"/>
        <v>#DIV/0!</v>
      </c>
      <c r="CV105" s="1795" t="e">
        <f t="shared" ca="1" si="221"/>
        <v>#DIV/0!</v>
      </c>
      <c r="CW105" s="1795" t="e">
        <f t="shared" ca="1" si="221"/>
        <v>#DIV/0!</v>
      </c>
      <c r="CX105" s="1795" t="e">
        <f t="shared" ca="1" si="221"/>
        <v>#DIV/0!</v>
      </c>
      <c r="CY105" s="1795" t="e">
        <f t="shared" ca="1" si="221"/>
        <v>#DIV/0!</v>
      </c>
      <c r="CZ105" s="1795" t="e">
        <f t="shared" ref="CZ105:EJ105" ca="1" si="222">CZ30+CZ44+CZ59+CZ75+CZ82</f>
        <v>#DIV/0!</v>
      </c>
      <c r="DA105" s="1795" t="e">
        <f t="shared" ca="1" si="222"/>
        <v>#DIV/0!</v>
      </c>
      <c r="DB105" s="1795" t="e">
        <f t="shared" ca="1" si="222"/>
        <v>#DIV/0!</v>
      </c>
      <c r="DC105" s="1795" t="e">
        <f t="shared" ca="1" si="222"/>
        <v>#DIV/0!</v>
      </c>
      <c r="DD105" s="1795" t="e">
        <f t="shared" ca="1" si="222"/>
        <v>#DIV/0!</v>
      </c>
      <c r="DE105" s="1795" t="e">
        <f t="shared" ca="1" si="222"/>
        <v>#DIV/0!</v>
      </c>
      <c r="DF105" s="1795" t="e">
        <f t="shared" ca="1" si="222"/>
        <v>#DIV/0!</v>
      </c>
      <c r="DG105" s="1795" t="e">
        <f t="shared" ca="1" si="222"/>
        <v>#DIV/0!</v>
      </c>
      <c r="DH105" s="1795" t="e">
        <f t="shared" ca="1" si="222"/>
        <v>#DIV/0!</v>
      </c>
      <c r="DI105" s="1795" t="e">
        <f t="shared" ca="1" si="222"/>
        <v>#DIV/0!</v>
      </c>
      <c r="DJ105" s="1795" t="e">
        <f t="shared" ca="1" si="222"/>
        <v>#DIV/0!</v>
      </c>
      <c r="DK105" s="1795" t="e">
        <f t="shared" ca="1" si="222"/>
        <v>#DIV/0!</v>
      </c>
      <c r="DL105" s="1795" t="e">
        <f t="shared" ca="1" si="222"/>
        <v>#DIV/0!</v>
      </c>
      <c r="DM105" s="1795" t="e">
        <f t="shared" ca="1" si="222"/>
        <v>#DIV/0!</v>
      </c>
      <c r="DN105" s="1795" t="e">
        <f t="shared" ca="1" si="222"/>
        <v>#DIV/0!</v>
      </c>
      <c r="DO105" s="1795" t="e">
        <f t="shared" ca="1" si="222"/>
        <v>#DIV/0!</v>
      </c>
      <c r="DP105" s="1795" t="e">
        <f t="shared" ca="1" si="222"/>
        <v>#DIV/0!</v>
      </c>
      <c r="DQ105" s="1795" t="e">
        <f t="shared" ca="1" si="222"/>
        <v>#DIV/0!</v>
      </c>
      <c r="DR105" s="1795" t="e">
        <f t="shared" ca="1" si="222"/>
        <v>#DIV/0!</v>
      </c>
      <c r="DS105" s="1795" t="e">
        <f t="shared" ca="1" si="222"/>
        <v>#DIV/0!</v>
      </c>
      <c r="DT105" s="1795" t="e">
        <f t="shared" ca="1" si="222"/>
        <v>#DIV/0!</v>
      </c>
      <c r="DU105" s="1795" t="e">
        <f t="shared" ca="1" si="222"/>
        <v>#DIV/0!</v>
      </c>
      <c r="DV105" s="1795" t="e">
        <f t="shared" ca="1" si="222"/>
        <v>#DIV/0!</v>
      </c>
      <c r="DW105" s="1795" t="e">
        <f t="shared" ca="1" si="222"/>
        <v>#DIV/0!</v>
      </c>
      <c r="DX105" s="1795" t="e">
        <f t="shared" ca="1" si="222"/>
        <v>#DIV/0!</v>
      </c>
      <c r="DY105" s="1795" t="e">
        <f t="shared" ca="1" si="222"/>
        <v>#DIV/0!</v>
      </c>
      <c r="DZ105" s="1795" t="e">
        <f t="shared" ca="1" si="222"/>
        <v>#DIV/0!</v>
      </c>
      <c r="EA105" s="1795" t="e">
        <f t="shared" ca="1" si="222"/>
        <v>#DIV/0!</v>
      </c>
      <c r="EB105" s="1795" t="e">
        <f t="shared" ca="1" si="222"/>
        <v>#DIV/0!</v>
      </c>
      <c r="EC105" s="1795" t="e">
        <f t="shared" ca="1" si="222"/>
        <v>#DIV/0!</v>
      </c>
      <c r="ED105" s="1795" t="e">
        <f t="shared" ca="1" si="222"/>
        <v>#DIV/0!</v>
      </c>
      <c r="EE105" s="1795" t="e">
        <f t="shared" ca="1" si="222"/>
        <v>#DIV/0!</v>
      </c>
      <c r="EF105" s="1795" t="e">
        <f t="shared" ca="1" si="222"/>
        <v>#DIV/0!</v>
      </c>
      <c r="EG105" s="1795" t="e">
        <f t="shared" ca="1" si="222"/>
        <v>#DIV/0!</v>
      </c>
      <c r="EH105" s="1795" t="e">
        <f t="shared" ca="1" si="222"/>
        <v>#DIV/0!</v>
      </c>
      <c r="EI105" s="1795" t="e">
        <f t="shared" ca="1" si="222"/>
        <v>#DIV/0!</v>
      </c>
      <c r="EJ105" s="1795" t="e">
        <f t="shared" ca="1" si="222"/>
        <v>#DIV/0!</v>
      </c>
    </row>
    <row r="106" spans="2:140">
      <c r="B106" s="430" t="s">
        <v>1410</v>
      </c>
      <c r="C106" s="469"/>
      <c r="H106" s="1840" t="e">
        <f t="shared" ref="H106:AM106" ca="1" si="223">H31+H45+H60+H76+H83</f>
        <v>#DIV/0!</v>
      </c>
      <c r="I106" s="1840" t="e">
        <f t="shared" ca="1" si="223"/>
        <v>#DIV/0!</v>
      </c>
      <c r="J106" s="1840" t="e">
        <f t="shared" ca="1" si="223"/>
        <v>#DIV/0!</v>
      </c>
      <c r="K106" s="1840" t="e">
        <f t="shared" ca="1" si="223"/>
        <v>#DIV/0!</v>
      </c>
      <c r="L106" s="1840" t="e">
        <f t="shared" ca="1" si="223"/>
        <v>#DIV/0!</v>
      </c>
      <c r="M106" s="1840" t="e">
        <f t="shared" ca="1" si="223"/>
        <v>#DIV/0!</v>
      </c>
      <c r="N106" s="1840" t="e">
        <f t="shared" ca="1" si="223"/>
        <v>#DIV/0!</v>
      </c>
      <c r="O106" s="1840" t="e">
        <f t="shared" ca="1" si="223"/>
        <v>#DIV/0!</v>
      </c>
      <c r="P106" s="1840" t="e">
        <f t="shared" ca="1" si="223"/>
        <v>#DIV/0!</v>
      </c>
      <c r="Q106" s="1840" t="e">
        <f t="shared" ca="1" si="223"/>
        <v>#DIV/0!</v>
      </c>
      <c r="R106" s="1840" t="e">
        <f t="shared" ca="1" si="223"/>
        <v>#DIV/0!</v>
      </c>
      <c r="S106" s="1840" t="e">
        <f t="shared" ca="1" si="223"/>
        <v>#DIV/0!</v>
      </c>
      <c r="T106" s="1840" t="e">
        <f t="shared" ca="1" si="223"/>
        <v>#DIV/0!</v>
      </c>
      <c r="U106" s="1840" t="e">
        <f t="shared" ca="1" si="223"/>
        <v>#DIV/0!</v>
      </c>
      <c r="V106" s="1840" t="e">
        <f t="shared" ca="1" si="223"/>
        <v>#DIV/0!</v>
      </c>
      <c r="W106" s="1840" t="e">
        <f t="shared" ca="1" si="223"/>
        <v>#DIV/0!</v>
      </c>
      <c r="X106" s="1840" t="e">
        <f t="shared" ca="1" si="223"/>
        <v>#DIV/0!</v>
      </c>
      <c r="Y106" s="1840" t="e">
        <f t="shared" ca="1" si="223"/>
        <v>#DIV/0!</v>
      </c>
      <c r="Z106" s="1840" t="e">
        <f t="shared" ca="1" si="223"/>
        <v>#DIV/0!</v>
      </c>
      <c r="AA106" s="1840" t="e">
        <f t="shared" ca="1" si="223"/>
        <v>#DIV/0!</v>
      </c>
      <c r="AB106" s="1840" t="e">
        <f t="shared" ca="1" si="223"/>
        <v>#DIV/0!</v>
      </c>
      <c r="AC106" s="1840" t="e">
        <f t="shared" ca="1" si="223"/>
        <v>#DIV/0!</v>
      </c>
      <c r="AD106" s="1840" t="e">
        <f t="shared" ca="1" si="223"/>
        <v>#DIV/0!</v>
      </c>
      <c r="AE106" s="1840" t="e">
        <f t="shared" ca="1" si="223"/>
        <v>#DIV/0!</v>
      </c>
      <c r="AF106" s="1840" t="e">
        <f t="shared" ca="1" si="223"/>
        <v>#DIV/0!</v>
      </c>
      <c r="AG106" s="1840" t="e">
        <f t="shared" ca="1" si="223"/>
        <v>#DIV/0!</v>
      </c>
      <c r="AH106" s="1840" t="e">
        <f t="shared" ca="1" si="223"/>
        <v>#DIV/0!</v>
      </c>
      <c r="AI106" s="1840" t="e">
        <f t="shared" ca="1" si="223"/>
        <v>#DIV/0!</v>
      </c>
      <c r="AJ106" s="1840" t="e">
        <f t="shared" ca="1" si="223"/>
        <v>#DIV/0!</v>
      </c>
      <c r="AK106" s="1840" t="e">
        <f t="shared" ca="1" si="223"/>
        <v>#DIV/0!</v>
      </c>
      <c r="AL106" s="1840" t="e">
        <f t="shared" ca="1" si="223"/>
        <v>#DIV/0!</v>
      </c>
      <c r="AM106" s="1840" t="e">
        <f t="shared" ca="1" si="223"/>
        <v>#DIV/0!</v>
      </c>
      <c r="AN106" s="1840" t="e">
        <f t="shared" ref="AN106:BS106" ca="1" si="224">AN31+AN45+AN60+AN76+AN83</f>
        <v>#DIV/0!</v>
      </c>
      <c r="AO106" s="1840" t="e">
        <f t="shared" ca="1" si="224"/>
        <v>#DIV/0!</v>
      </c>
      <c r="AP106" s="1840" t="e">
        <f t="shared" ca="1" si="224"/>
        <v>#DIV/0!</v>
      </c>
      <c r="AQ106" s="1840" t="e">
        <f t="shared" ca="1" si="224"/>
        <v>#DIV/0!</v>
      </c>
      <c r="AR106" s="1840" t="e">
        <f t="shared" ca="1" si="224"/>
        <v>#DIV/0!</v>
      </c>
      <c r="AS106" s="1840" t="e">
        <f t="shared" ca="1" si="224"/>
        <v>#DIV/0!</v>
      </c>
      <c r="AT106" s="1840" t="e">
        <f t="shared" ca="1" si="224"/>
        <v>#DIV/0!</v>
      </c>
      <c r="AU106" s="1840" t="e">
        <f t="shared" ca="1" si="224"/>
        <v>#DIV/0!</v>
      </c>
      <c r="AV106" s="1840" t="e">
        <f t="shared" ca="1" si="224"/>
        <v>#DIV/0!</v>
      </c>
      <c r="AW106" s="1840" t="e">
        <f t="shared" ca="1" si="224"/>
        <v>#DIV/0!</v>
      </c>
      <c r="AX106" s="1840" t="e">
        <f t="shared" ca="1" si="224"/>
        <v>#DIV/0!</v>
      </c>
      <c r="AY106" s="1840" t="e">
        <f t="shared" ca="1" si="224"/>
        <v>#DIV/0!</v>
      </c>
      <c r="AZ106" s="1840" t="e">
        <f t="shared" ca="1" si="224"/>
        <v>#DIV/0!</v>
      </c>
      <c r="BA106" s="1840" t="e">
        <f t="shared" ca="1" si="224"/>
        <v>#DIV/0!</v>
      </c>
      <c r="BB106" s="1840" t="e">
        <f t="shared" ca="1" si="224"/>
        <v>#DIV/0!</v>
      </c>
      <c r="BC106" s="1840" t="e">
        <f t="shared" ca="1" si="224"/>
        <v>#DIV/0!</v>
      </c>
      <c r="BD106" s="1840" t="e">
        <f t="shared" ca="1" si="224"/>
        <v>#DIV/0!</v>
      </c>
      <c r="BE106" s="1840" t="e">
        <f t="shared" ca="1" si="224"/>
        <v>#DIV/0!</v>
      </c>
      <c r="BF106" s="1840" t="e">
        <f t="shared" ca="1" si="224"/>
        <v>#DIV/0!</v>
      </c>
      <c r="BG106" s="1840" t="e">
        <f t="shared" ca="1" si="224"/>
        <v>#DIV/0!</v>
      </c>
      <c r="BH106" s="1840" t="e">
        <f t="shared" ca="1" si="224"/>
        <v>#DIV/0!</v>
      </c>
      <c r="BI106" s="1840" t="e">
        <f t="shared" ca="1" si="224"/>
        <v>#DIV/0!</v>
      </c>
      <c r="BJ106" s="1840" t="e">
        <f t="shared" ca="1" si="224"/>
        <v>#DIV/0!</v>
      </c>
      <c r="BK106" s="1840" t="e">
        <f t="shared" ca="1" si="224"/>
        <v>#DIV/0!</v>
      </c>
      <c r="BL106" s="1840" t="e">
        <f t="shared" ca="1" si="224"/>
        <v>#DIV/0!</v>
      </c>
      <c r="BM106" s="1840" t="e">
        <f t="shared" ca="1" si="224"/>
        <v>#DIV/0!</v>
      </c>
      <c r="BN106" s="1840" t="e">
        <f t="shared" ca="1" si="224"/>
        <v>#DIV/0!</v>
      </c>
      <c r="BO106" s="1840" t="e">
        <f t="shared" ca="1" si="224"/>
        <v>#DIV/0!</v>
      </c>
      <c r="BP106" s="1840" t="e">
        <f t="shared" ca="1" si="224"/>
        <v>#DIV/0!</v>
      </c>
      <c r="BQ106" s="1840" t="e">
        <f t="shared" ca="1" si="224"/>
        <v>#DIV/0!</v>
      </c>
      <c r="BR106" s="1840" t="e">
        <f t="shared" ca="1" si="224"/>
        <v>#DIV/0!</v>
      </c>
      <c r="BS106" s="1840" t="e">
        <f t="shared" ca="1" si="224"/>
        <v>#DIV/0!</v>
      </c>
      <c r="BT106" s="1840" t="e">
        <f t="shared" ref="BT106:CY106" ca="1" si="225">BT31+BT45+BT60+BT76+BT83</f>
        <v>#DIV/0!</v>
      </c>
      <c r="BU106" s="1840" t="e">
        <f t="shared" ca="1" si="225"/>
        <v>#DIV/0!</v>
      </c>
      <c r="BV106" s="1840" t="e">
        <f t="shared" ca="1" si="225"/>
        <v>#DIV/0!</v>
      </c>
      <c r="BW106" s="1840" t="e">
        <f t="shared" ca="1" si="225"/>
        <v>#DIV/0!</v>
      </c>
      <c r="BX106" s="1840" t="e">
        <f t="shared" ca="1" si="225"/>
        <v>#DIV/0!</v>
      </c>
      <c r="BY106" s="1840" t="e">
        <f t="shared" ca="1" si="225"/>
        <v>#DIV/0!</v>
      </c>
      <c r="BZ106" s="1840" t="e">
        <f t="shared" ca="1" si="225"/>
        <v>#DIV/0!</v>
      </c>
      <c r="CA106" s="1840" t="e">
        <f t="shared" ca="1" si="225"/>
        <v>#DIV/0!</v>
      </c>
      <c r="CB106" s="1840" t="e">
        <f t="shared" ca="1" si="225"/>
        <v>#DIV/0!</v>
      </c>
      <c r="CC106" s="1840" t="e">
        <f t="shared" ca="1" si="225"/>
        <v>#DIV/0!</v>
      </c>
      <c r="CD106" s="1840" t="e">
        <f t="shared" ca="1" si="225"/>
        <v>#DIV/0!</v>
      </c>
      <c r="CE106" s="1840" t="e">
        <f t="shared" ca="1" si="225"/>
        <v>#DIV/0!</v>
      </c>
      <c r="CF106" s="1840" t="e">
        <f t="shared" ca="1" si="225"/>
        <v>#DIV/0!</v>
      </c>
      <c r="CG106" s="1840" t="e">
        <f t="shared" ca="1" si="225"/>
        <v>#DIV/0!</v>
      </c>
      <c r="CH106" s="1840" t="e">
        <f t="shared" ca="1" si="225"/>
        <v>#DIV/0!</v>
      </c>
      <c r="CI106" s="1840" t="e">
        <f t="shared" ca="1" si="225"/>
        <v>#DIV/0!</v>
      </c>
      <c r="CJ106" s="1840" t="e">
        <f t="shared" ca="1" si="225"/>
        <v>#DIV/0!</v>
      </c>
      <c r="CK106" s="1840" t="e">
        <f t="shared" ca="1" si="225"/>
        <v>#DIV/0!</v>
      </c>
      <c r="CL106" s="1840" t="e">
        <f t="shared" ca="1" si="225"/>
        <v>#DIV/0!</v>
      </c>
      <c r="CM106" s="1840" t="e">
        <f t="shared" ca="1" si="225"/>
        <v>#DIV/0!</v>
      </c>
      <c r="CN106" s="1840" t="e">
        <f t="shared" ca="1" si="225"/>
        <v>#DIV/0!</v>
      </c>
      <c r="CO106" s="1840" t="e">
        <f t="shared" ca="1" si="225"/>
        <v>#DIV/0!</v>
      </c>
      <c r="CP106" s="1840" t="e">
        <f t="shared" ca="1" si="225"/>
        <v>#DIV/0!</v>
      </c>
      <c r="CQ106" s="1840" t="e">
        <f t="shared" ca="1" si="225"/>
        <v>#DIV/0!</v>
      </c>
      <c r="CR106" s="1840" t="e">
        <f t="shared" ca="1" si="225"/>
        <v>#DIV/0!</v>
      </c>
      <c r="CS106" s="1840" t="e">
        <f t="shared" ca="1" si="225"/>
        <v>#DIV/0!</v>
      </c>
      <c r="CT106" s="1840" t="e">
        <f t="shared" ca="1" si="225"/>
        <v>#DIV/0!</v>
      </c>
      <c r="CU106" s="1840" t="e">
        <f t="shared" ca="1" si="225"/>
        <v>#DIV/0!</v>
      </c>
      <c r="CV106" s="1840" t="e">
        <f t="shared" ca="1" si="225"/>
        <v>#DIV/0!</v>
      </c>
      <c r="CW106" s="1840" t="e">
        <f t="shared" ca="1" si="225"/>
        <v>#DIV/0!</v>
      </c>
      <c r="CX106" s="1840" t="e">
        <f t="shared" ca="1" si="225"/>
        <v>#DIV/0!</v>
      </c>
      <c r="CY106" s="1840" t="e">
        <f t="shared" ca="1" si="225"/>
        <v>#DIV/0!</v>
      </c>
      <c r="CZ106" s="1840" t="e">
        <f t="shared" ref="CZ106:EJ106" ca="1" si="226">CZ31+CZ45+CZ60+CZ76+CZ83</f>
        <v>#DIV/0!</v>
      </c>
      <c r="DA106" s="1840" t="e">
        <f t="shared" ca="1" si="226"/>
        <v>#DIV/0!</v>
      </c>
      <c r="DB106" s="1840" t="e">
        <f t="shared" ca="1" si="226"/>
        <v>#DIV/0!</v>
      </c>
      <c r="DC106" s="1840" t="e">
        <f t="shared" ca="1" si="226"/>
        <v>#DIV/0!</v>
      </c>
      <c r="DD106" s="1840" t="e">
        <f t="shared" ca="1" si="226"/>
        <v>#DIV/0!</v>
      </c>
      <c r="DE106" s="1840" t="e">
        <f t="shared" ca="1" si="226"/>
        <v>#DIV/0!</v>
      </c>
      <c r="DF106" s="1840" t="e">
        <f t="shared" ca="1" si="226"/>
        <v>#DIV/0!</v>
      </c>
      <c r="DG106" s="1840" t="e">
        <f t="shared" ca="1" si="226"/>
        <v>#DIV/0!</v>
      </c>
      <c r="DH106" s="1840" t="e">
        <f t="shared" ca="1" si="226"/>
        <v>#DIV/0!</v>
      </c>
      <c r="DI106" s="1840" t="e">
        <f t="shared" ca="1" si="226"/>
        <v>#DIV/0!</v>
      </c>
      <c r="DJ106" s="1840" t="e">
        <f t="shared" ca="1" si="226"/>
        <v>#DIV/0!</v>
      </c>
      <c r="DK106" s="1840" t="e">
        <f t="shared" ca="1" si="226"/>
        <v>#DIV/0!</v>
      </c>
      <c r="DL106" s="1840" t="e">
        <f t="shared" ca="1" si="226"/>
        <v>#DIV/0!</v>
      </c>
      <c r="DM106" s="1840" t="e">
        <f t="shared" ca="1" si="226"/>
        <v>#DIV/0!</v>
      </c>
      <c r="DN106" s="1840" t="e">
        <f t="shared" ca="1" si="226"/>
        <v>#DIV/0!</v>
      </c>
      <c r="DO106" s="1840" t="e">
        <f t="shared" ca="1" si="226"/>
        <v>#DIV/0!</v>
      </c>
      <c r="DP106" s="1840" t="e">
        <f t="shared" ca="1" si="226"/>
        <v>#DIV/0!</v>
      </c>
      <c r="DQ106" s="1840" t="e">
        <f t="shared" ca="1" si="226"/>
        <v>#DIV/0!</v>
      </c>
      <c r="DR106" s="1840" t="e">
        <f t="shared" ca="1" si="226"/>
        <v>#DIV/0!</v>
      </c>
      <c r="DS106" s="1840" t="e">
        <f t="shared" ca="1" si="226"/>
        <v>#DIV/0!</v>
      </c>
      <c r="DT106" s="1840" t="e">
        <f t="shared" ca="1" si="226"/>
        <v>#DIV/0!</v>
      </c>
      <c r="DU106" s="1840" t="e">
        <f t="shared" ca="1" si="226"/>
        <v>#DIV/0!</v>
      </c>
      <c r="DV106" s="1840" t="e">
        <f t="shared" ca="1" si="226"/>
        <v>#DIV/0!</v>
      </c>
      <c r="DW106" s="1840" t="e">
        <f t="shared" ca="1" si="226"/>
        <v>#DIV/0!</v>
      </c>
      <c r="DX106" s="1840" t="e">
        <f t="shared" ca="1" si="226"/>
        <v>#DIV/0!</v>
      </c>
      <c r="DY106" s="1840" t="e">
        <f t="shared" ca="1" si="226"/>
        <v>#DIV/0!</v>
      </c>
      <c r="DZ106" s="1840" t="e">
        <f t="shared" ca="1" si="226"/>
        <v>#DIV/0!</v>
      </c>
      <c r="EA106" s="1840" t="e">
        <f t="shared" ca="1" si="226"/>
        <v>#DIV/0!</v>
      </c>
      <c r="EB106" s="1840" t="e">
        <f t="shared" ca="1" si="226"/>
        <v>#DIV/0!</v>
      </c>
      <c r="EC106" s="1840" t="e">
        <f t="shared" ca="1" si="226"/>
        <v>#DIV/0!</v>
      </c>
      <c r="ED106" s="1840" t="e">
        <f t="shared" ca="1" si="226"/>
        <v>#DIV/0!</v>
      </c>
      <c r="EE106" s="1840" t="e">
        <f t="shared" ca="1" si="226"/>
        <v>#DIV/0!</v>
      </c>
      <c r="EF106" s="1840" t="e">
        <f t="shared" ca="1" si="226"/>
        <v>#DIV/0!</v>
      </c>
      <c r="EG106" s="1840" t="e">
        <f t="shared" ca="1" si="226"/>
        <v>#DIV/0!</v>
      </c>
      <c r="EH106" s="1840" t="e">
        <f t="shared" ca="1" si="226"/>
        <v>#DIV/0!</v>
      </c>
      <c r="EI106" s="1840" t="e">
        <f t="shared" ca="1" si="226"/>
        <v>#DIV/0!</v>
      </c>
      <c r="EJ106" s="1840" t="e">
        <f t="shared" ca="1" si="226"/>
        <v>#DIV/0!</v>
      </c>
    </row>
    <row r="107" spans="2:140">
      <c r="B107" s="465" t="s">
        <v>463</v>
      </c>
      <c r="C107" s="470"/>
      <c r="D107" s="438"/>
      <c r="E107" s="438"/>
      <c r="F107" s="438"/>
      <c r="G107" s="438"/>
      <c r="H107" s="1841" t="e">
        <f t="shared" ref="H107:AM107" ca="1" si="227">SUM(H104:H106)</f>
        <v>#DIV/0!</v>
      </c>
      <c r="I107" s="1841" t="e">
        <f t="shared" ca="1" si="227"/>
        <v>#DIV/0!</v>
      </c>
      <c r="J107" s="1841" t="e">
        <f t="shared" ca="1" si="227"/>
        <v>#DIV/0!</v>
      </c>
      <c r="K107" s="1841" t="e">
        <f t="shared" ca="1" si="227"/>
        <v>#DIV/0!</v>
      </c>
      <c r="L107" s="1841" t="e">
        <f t="shared" ca="1" si="227"/>
        <v>#DIV/0!</v>
      </c>
      <c r="M107" s="1841" t="e">
        <f t="shared" ca="1" si="227"/>
        <v>#DIV/0!</v>
      </c>
      <c r="N107" s="1841" t="e">
        <f t="shared" ca="1" si="227"/>
        <v>#DIV/0!</v>
      </c>
      <c r="O107" s="1841" t="e">
        <f t="shared" ca="1" si="227"/>
        <v>#DIV/0!</v>
      </c>
      <c r="P107" s="1841" t="e">
        <f t="shared" ca="1" si="227"/>
        <v>#DIV/0!</v>
      </c>
      <c r="Q107" s="1841" t="e">
        <f t="shared" ca="1" si="227"/>
        <v>#DIV/0!</v>
      </c>
      <c r="R107" s="1841" t="e">
        <f t="shared" ca="1" si="227"/>
        <v>#DIV/0!</v>
      </c>
      <c r="S107" s="1841" t="e">
        <f t="shared" ca="1" si="227"/>
        <v>#DIV/0!</v>
      </c>
      <c r="T107" s="1841" t="e">
        <f t="shared" ca="1" si="227"/>
        <v>#DIV/0!</v>
      </c>
      <c r="U107" s="1841" t="e">
        <f t="shared" ca="1" si="227"/>
        <v>#DIV/0!</v>
      </c>
      <c r="V107" s="1841" t="e">
        <f t="shared" ca="1" si="227"/>
        <v>#DIV/0!</v>
      </c>
      <c r="W107" s="1841" t="e">
        <f t="shared" ca="1" si="227"/>
        <v>#DIV/0!</v>
      </c>
      <c r="X107" s="1841" t="e">
        <f t="shared" ca="1" si="227"/>
        <v>#DIV/0!</v>
      </c>
      <c r="Y107" s="1841" t="e">
        <f t="shared" ca="1" si="227"/>
        <v>#DIV/0!</v>
      </c>
      <c r="Z107" s="1841" t="e">
        <f t="shared" ca="1" si="227"/>
        <v>#DIV/0!</v>
      </c>
      <c r="AA107" s="1841" t="e">
        <f t="shared" ca="1" si="227"/>
        <v>#DIV/0!</v>
      </c>
      <c r="AB107" s="1841" t="e">
        <f t="shared" ca="1" si="227"/>
        <v>#DIV/0!</v>
      </c>
      <c r="AC107" s="1841" t="e">
        <f t="shared" ca="1" si="227"/>
        <v>#DIV/0!</v>
      </c>
      <c r="AD107" s="1841" t="e">
        <f t="shared" ca="1" si="227"/>
        <v>#DIV/0!</v>
      </c>
      <c r="AE107" s="1841" t="e">
        <f t="shared" ca="1" si="227"/>
        <v>#DIV/0!</v>
      </c>
      <c r="AF107" s="1841" t="e">
        <f t="shared" ca="1" si="227"/>
        <v>#DIV/0!</v>
      </c>
      <c r="AG107" s="1841" t="e">
        <f t="shared" ca="1" si="227"/>
        <v>#DIV/0!</v>
      </c>
      <c r="AH107" s="1841" t="e">
        <f t="shared" ca="1" si="227"/>
        <v>#DIV/0!</v>
      </c>
      <c r="AI107" s="1841" t="e">
        <f t="shared" ca="1" si="227"/>
        <v>#DIV/0!</v>
      </c>
      <c r="AJ107" s="1841" t="e">
        <f t="shared" ca="1" si="227"/>
        <v>#DIV/0!</v>
      </c>
      <c r="AK107" s="1841" t="e">
        <f t="shared" ca="1" si="227"/>
        <v>#DIV/0!</v>
      </c>
      <c r="AL107" s="1841" t="e">
        <f t="shared" ca="1" si="227"/>
        <v>#DIV/0!</v>
      </c>
      <c r="AM107" s="1841" t="e">
        <f t="shared" ca="1" si="227"/>
        <v>#DIV/0!</v>
      </c>
      <c r="AN107" s="1841" t="e">
        <f t="shared" ref="AN107:BS107" ca="1" si="228">SUM(AN104:AN106)</f>
        <v>#DIV/0!</v>
      </c>
      <c r="AO107" s="1841" t="e">
        <f t="shared" ca="1" si="228"/>
        <v>#DIV/0!</v>
      </c>
      <c r="AP107" s="1841" t="e">
        <f t="shared" ca="1" si="228"/>
        <v>#DIV/0!</v>
      </c>
      <c r="AQ107" s="1841" t="e">
        <f t="shared" ca="1" si="228"/>
        <v>#DIV/0!</v>
      </c>
      <c r="AR107" s="1841" t="e">
        <f t="shared" ca="1" si="228"/>
        <v>#DIV/0!</v>
      </c>
      <c r="AS107" s="1841" t="e">
        <f t="shared" ca="1" si="228"/>
        <v>#DIV/0!</v>
      </c>
      <c r="AT107" s="1841" t="e">
        <f t="shared" ca="1" si="228"/>
        <v>#DIV/0!</v>
      </c>
      <c r="AU107" s="1841" t="e">
        <f t="shared" ca="1" si="228"/>
        <v>#DIV/0!</v>
      </c>
      <c r="AV107" s="1841" t="e">
        <f t="shared" ca="1" si="228"/>
        <v>#DIV/0!</v>
      </c>
      <c r="AW107" s="1841" t="e">
        <f t="shared" ca="1" si="228"/>
        <v>#DIV/0!</v>
      </c>
      <c r="AX107" s="1841" t="e">
        <f t="shared" ca="1" si="228"/>
        <v>#DIV/0!</v>
      </c>
      <c r="AY107" s="1841" t="e">
        <f t="shared" ca="1" si="228"/>
        <v>#DIV/0!</v>
      </c>
      <c r="AZ107" s="1841" t="e">
        <f t="shared" ca="1" si="228"/>
        <v>#DIV/0!</v>
      </c>
      <c r="BA107" s="1841" t="e">
        <f t="shared" ca="1" si="228"/>
        <v>#DIV/0!</v>
      </c>
      <c r="BB107" s="1841" t="e">
        <f t="shared" ca="1" si="228"/>
        <v>#DIV/0!</v>
      </c>
      <c r="BC107" s="1841" t="e">
        <f t="shared" ca="1" si="228"/>
        <v>#DIV/0!</v>
      </c>
      <c r="BD107" s="1841" t="e">
        <f t="shared" ca="1" si="228"/>
        <v>#DIV/0!</v>
      </c>
      <c r="BE107" s="1841" t="e">
        <f t="shared" ca="1" si="228"/>
        <v>#DIV/0!</v>
      </c>
      <c r="BF107" s="1841" t="e">
        <f t="shared" ca="1" si="228"/>
        <v>#DIV/0!</v>
      </c>
      <c r="BG107" s="1841" t="e">
        <f t="shared" ca="1" si="228"/>
        <v>#DIV/0!</v>
      </c>
      <c r="BH107" s="1841" t="e">
        <f t="shared" ca="1" si="228"/>
        <v>#DIV/0!</v>
      </c>
      <c r="BI107" s="1841" t="e">
        <f t="shared" ca="1" si="228"/>
        <v>#DIV/0!</v>
      </c>
      <c r="BJ107" s="1841" t="e">
        <f t="shared" ca="1" si="228"/>
        <v>#DIV/0!</v>
      </c>
      <c r="BK107" s="1841" t="e">
        <f t="shared" ca="1" si="228"/>
        <v>#DIV/0!</v>
      </c>
      <c r="BL107" s="1841" t="e">
        <f t="shared" ca="1" si="228"/>
        <v>#DIV/0!</v>
      </c>
      <c r="BM107" s="1841" t="e">
        <f t="shared" ca="1" si="228"/>
        <v>#DIV/0!</v>
      </c>
      <c r="BN107" s="1841" t="e">
        <f t="shared" ca="1" si="228"/>
        <v>#DIV/0!</v>
      </c>
      <c r="BO107" s="1841" t="e">
        <f t="shared" ca="1" si="228"/>
        <v>#DIV/0!</v>
      </c>
      <c r="BP107" s="1841" t="e">
        <f t="shared" ca="1" si="228"/>
        <v>#DIV/0!</v>
      </c>
      <c r="BQ107" s="1841" t="e">
        <f t="shared" ca="1" si="228"/>
        <v>#DIV/0!</v>
      </c>
      <c r="BR107" s="1841" t="e">
        <f t="shared" ca="1" si="228"/>
        <v>#DIV/0!</v>
      </c>
      <c r="BS107" s="1841" t="e">
        <f t="shared" ca="1" si="228"/>
        <v>#DIV/0!</v>
      </c>
      <c r="BT107" s="1841" t="e">
        <f t="shared" ref="BT107:CY107" ca="1" si="229">SUM(BT104:BT106)</f>
        <v>#DIV/0!</v>
      </c>
      <c r="BU107" s="1841" t="e">
        <f t="shared" ca="1" si="229"/>
        <v>#DIV/0!</v>
      </c>
      <c r="BV107" s="1841" t="e">
        <f t="shared" ca="1" si="229"/>
        <v>#DIV/0!</v>
      </c>
      <c r="BW107" s="1841" t="e">
        <f t="shared" ca="1" si="229"/>
        <v>#DIV/0!</v>
      </c>
      <c r="BX107" s="1841" t="e">
        <f t="shared" ca="1" si="229"/>
        <v>#DIV/0!</v>
      </c>
      <c r="BY107" s="1841" t="e">
        <f t="shared" ca="1" si="229"/>
        <v>#DIV/0!</v>
      </c>
      <c r="BZ107" s="1841" t="e">
        <f t="shared" ca="1" si="229"/>
        <v>#DIV/0!</v>
      </c>
      <c r="CA107" s="1841" t="e">
        <f t="shared" ca="1" si="229"/>
        <v>#DIV/0!</v>
      </c>
      <c r="CB107" s="1841" t="e">
        <f t="shared" ca="1" si="229"/>
        <v>#DIV/0!</v>
      </c>
      <c r="CC107" s="1841" t="e">
        <f t="shared" ca="1" si="229"/>
        <v>#DIV/0!</v>
      </c>
      <c r="CD107" s="1841" t="e">
        <f t="shared" ca="1" si="229"/>
        <v>#DIV/0!</v>
      </c>
      <c r="CE107" s="1841" t="e">
        <f t="shared" ca="1" si="229"/>
        <v>#DIV/0!</v>
      </c>
      <c r="CF107" s="1841" t="e">
        <f t="shared" ca="1" si="229"/>
        <v>#DIV/0!</v>
      </c>
      <c r="CG107" s="1841" t="e">
        <f t="shared" ca="1" si="229"/>
        <v>#DIV/0!</v>
      </c>
      <c r="CH107" s="1841" t="e">
        <f t="shared" ca="1" si="229"/>
        <v>#DIV/0!</v>
      </c>
      <c r="CI107" s="1841" t="e">
        <f t="shared" ca="1" si="229"/>
        <v>#DIV/0!</v>
      </c>
      <c r="CJ107" s="1841" t="e">
        <f t="shared" ca="1" si="229"/>
        <v>#DIV/0!</v>
      </c>
      <c r="CK107" s="1841" t="e">
        <f t="shared" ca="1" si="229"/>
        <v>#DIV/0!</v>
      </c>
      <c r="CL107" s="1841" t="e">
        <f t="shared" ca="1" si="229"/>
        <v>#DIV/0!</v>
      </c>
      <c r="CM107" s="1841" t="e">
        <f t="shared" ca="1" si="229"/>
        <v>#DIV/0!</v>
      </c>
      <c r="CN107" s="1841" t="e">
        <f t="shared" ca="1" si="229"/>
        <v>#DIV/0!</v>
      </c>
      <c r="CO107" s="1841" t="e">
        <f t="shared" ca="1" si="229"/>
        <v>#DIV/0!</v>
      </c>
      <c r="CP107" s="1841" t="e">
        <f t="shared" ca="1" si="229"/>
        <v>#DIV/0!</v>
      </c>
      <c r="CQ107" s="1841" t="e">
        <f t="shared" ca="1" si="229"/>
        <v>#DIV/0!</v>
      </c>
      <c r="CR107" s="1841" t="e">
        <f t="shared" ca="1" si="229"/>
        <v>#DIV/0!</v>
      </c>
      <c r="CS107" s="1841" t="e">
        <f t="shared" ca="1" si="229"/>
        <v>#DIV/0!</v>
      </c>
      <c r="CT107" s="1841" t="e">
        <f t="shared" ca="1" si="229"/>
        <v>#DIV/0!</v>
      </c>
      <c r="CU107" s="1841" t="e">
        <f t="shared" ca="1" si="229"/>
        <v>#DIV/0!</v>
      </c>
      <c r="CV107" s="1841" t="e">
        <f t="shared" ca="1" si="229"/>
        <v>#DIV/0!</v>
      </c>
      <c r="CW107" s="1841" t="e">
        <f t="shared" ca="1" si="229"/>
        <v>#DIV/0!</v>
      </c>
      <c r="CX107" s="1841" t="e">
        <f t="shared" ca="1" si="229"/>
        <v>#DIV/0!</v>
      </c>
      <c r="CY107" s="1841" t="e">
        <f t="shared" ca="1" si="229"/>
        <v>#DIV/0!</v>
      </c>
      <c r="CZ107" s="1841" t="e">
        <f t="shared" ref="CZ107:EE107" ca="1" si="230">SUM(CZ104:CZ106)</f>
        <v>#DIV/0!</v>
      </c>
      <c r="DA107" s="1841" t="e">
        <f t="shared" ca="1" si="230"/>
        <v>#DIV/0!</v>
      </c>
      <c r="DB107" s="1841" t="e">
        <f t="shared" ca="1" si="230"/>
        <v>#DIV/0!</v>
      </c>
      <c r="DC107" s="1841" t="e">
        <f t="shared" ca="1" si="230"/>
        <v>#DIV/0!</v>
      </c>
      <c r="DD107" s="1841" t="e">
        <f t="shared" ca="1" si="230"/>
        <v>#DIV/0!</v>
      </c>
      <c r="DE107" s="1841" t="e">
        <f t="shared" ca="1" si="230"/>
        <v>#DIV/0!</v>
      </c>
      <c r="DF107" s="1841" t="e">
        <f t="shared" ca="1" si="230"/>
        <v>#DIV/0!</v>
      </c>
      <c r="DG107" s="1841" t="e">
        <f t="shared" ca="1" si="230"/>
        <v>#DIV/0!</v>
      </c>
      <c r="DH107" s="1841" t="e">
        <f t="shared" ca="1" si="230"/>
        <v>#DIV/0!</v>
      </c>
      <c r="DI107" s="1841" t="e">
        <f t="shared" ca="1" si="230"/>
        <v>#DIV/0!</v>
      </c>
      <c r="DJ107" s="1841" t="e">
        <f t="shared" ca="1" si="230"/>
        <v>#DIV/0!</v>
      </c>
      <c r="DK107" s="1841" t="e">
        <f t="shared" ca="1" si="230"/>
        <v>#DIV/0!</v>
      </c>
      <c r="DL107" s="1841" t="e">
        <f t="shared" ca="1" si="230"/>
        <v>#DIV/0!</v>
      </c>
      <c r="DM107" s="1841" t="e">
        <f t="shared" ca="1" si="230"/>
        <v>#DIV/0!</v>
      </c>
      <c r="DN107" s="1841" t="e">
        <f t="shared" ca="1" si="230"/>
        <v>#DIV/0!</v>
      </c>
      <c r="DO107" s="1841" t="e">
        <f t="shared" ca="1" si="230"/>
        <v>#DIV/0!</v>
      </c>
      <c r="DP107" s="1841" t="e">
        <f t="shared" ca="1" si="230"/>
        <v>#DIV/0!</v>
      </c>
      <c r="DQ107" s="1841" t="e">
        <f t="shared" ca="1" si="230"/>
        <v>#DIV/0!</v>
      </c>
      <c r="DR107" s="1841" t="e">
        <f t="shared" ca="1" si="230"/>
        <v>#DIV/0!</v>
      </c>
      <c r="DS107" s="1841" t="e">
        <f t="shared" ca="1" si="230"/>
        <v>#DIV/0!</v>
      </c>
      <c r="DT107" s="1841" t="e">
        <f t="shared" ca="1" si="230"/>
        <v>#DIV/0!</v>
      </c>
      <c r="DU107" s="1841" t="e">
        <f t="shared" ca="1" si="230"/>
        <v>#DIV/0!</v>
      </c>
      <c r="DV107" s="1841" t="e">
        <f t="shared" ca="1" si="230"/>
        <v>#DIV/0!</v>
      </c>
      <c r="DW107" s="1841" t="e">
        <f t="shared" ca="1" si="230"/>
        <v>#DIV/0!</v>
      </c>
      <c r="DX107" s="1841" t="e">
        <f t="shared" ca="1" si="230"/>
        <v>#DIV/0!</v>
      </c>
      <c r="DY107" s="1841" t="e">
        <f t="shared" ca="1" si="230"/>
        <v>#DIV/0!</v>
      </c>
      <c r="DZ107" s="1841" t="e">
        <f t="shared" ca="1" si="230"/>
        <v>#DIV/0!</v>
      </c>
      <c r="EA107" s="1841" t="e">
        <f t="shared" ca="1" si="230"/>
        <v>#DIV/0!</v>
      </c>
      <c r="EB107" s="1841" t="e">
        <f t="shared" ca="1" si="230"/>
        <v>#DIV/0!</v>
      </c>
      <c r="EC107" s="1841" t="e">
        <f t="shared" ca="1" si="230"/>
        <v>#DIV/0!</v>
      </c>
      <c r="ED107" s="1841" t="e">
        <f t="shared" ca="1" si="230"/>
        <v>#DIV/0!</v>
      </c>
      <c r="EE107" s="1841" t="e">
        <f t="shared" ca="1" si="230"/>
        <v>#DIV/0!</v>
      </c>
      <c r="EF107" s="1841" t="e">
        <f t="shared" ref="EF107:FK107" ca="1" si="231">SUM(EF104:EF106)</f>
        <v>#DIV/0!</v>
      </c>
      <c r="EG107" s="1841" t="e">
        <f t="shared" ca="1" si="231"/>
        <v>#DIV/0!</v>
      </c>
      <c r="EH107" s="1841" t="e">
        <f t="shared" ca="1" si="231"/>
        <v>#DIV/0!</v>
      </c>
      <c r="EI107" s="1841" t="e">
        <f t="shared" ca="1" si="231"/>
        <v>#DIV/0!</v>
      </c>
      <c r="EJ107" s="1841" t="e">
        <f t="shared" ca="1" si="231"/>
        <v>#DIV/0!</v>
      </c>
    </row>
    <row r="108" spans="2:140">
      <c r="B108" s="430"/>
      <c r="C108" s="469"/>
    </row>
    <row r="109" spans="2:140">
      <c r="B109" s="465" t="s">
        <v>1402</v>
      </c>
      <c r="C109" s="471" t="e">
        <f ca="1">XIRR(H107:EJ107,H14:EJ14,0.01)</f>
        <v>#DIV/0!</v>
      </c>
    </row>
    <row r="110" spans="2:140">
      <c r="B110" s="465" t="s">
        <v>1403</v>
      </c>
      <c r="C110" s="1850" t="e">
        <f ca="1">SUM(H107:EJ107)</f>
        <v>#DIV/0!</v>
      </c>
    </row>
    <row r="111" spans="2:140">
      <c r="B111" s="465" t="s">
        <v>1404</v>
      </c>
      <c r="C111" s="1850">
        <f ca="1">-SUMIF(H107:EJ107,"&lt;0",H107:EJ107)</f>
        <v>0</v>
      </c>
    </row>
    <row r="112" spans="2:140" ht="13.5" customHeight="1" thickBot="1">
      <c r="B112" s="466" t="s">
        <v>1405</v>
      </c>
      <c r="C112" s="1851" t="e">
        <f ca="1">(C111+C110)/C111</f>
        <v>#DIV/0!</v>
      </c>
    </row>
    <row r="113" spans="2:140" ht="13.5" customHeight="1" thickBot="1"/>
    <row r="114" spans="2:140" ht="13.5" customHeight="1" thickBot="1">
      <c r="B114" s="472" t="s">
        <v>1411</v>
      </c>
      <c r="C114" s="1853" t="e">
        <f ca="1">+SUM(H18:EJ18)-C98-C110</f>
        <v>#DIV/0!</v>
      </c>
    </row>
    <row r="116" spans="2:140">
      <c r="B116" s="462" t="s">
        <v>1412</v>
      </c>
      <c r="C116" s="473" t="s">
        <v>1413</v>
      </c>
      <c r="E116" s="473" t="s">
        <v>1412</v>
      </c>
    </row>
    <row r="117" spans="2:140">
      <c r="B117" s="418" t="s">
        <v>1372</v>
      </c>
      <c r="C117" s="432">
        <f>D22</f>
        <v>0.08</v>
      </c>
      <c r="E117" s="474" t="e">
        <f ca="1">(IRR(H117:EJ117,0.01)+1)^132-1</f>
        <v>#VALUE!</v>
      </c>
      <c r="H117" s="1795" t="e">
        <f t="shared" ref="H117:AM117" ca="1" si="232">-(H24+H26)</f>
        <v>#DIV/0!</v>
      </c>
      <c r="I117" s="1795" t="e">
        <f t="shared" ca="1" si="232"/>
        <v>#DIV/0!</v>
      </c>
      <c r="J117" s="1795" t="e">
        <f t="shared" ca="1" si="232"/>
        <v>#DIV/0!</v>
      </c>
      <c r="K117" s="1795" t="e">
        <f t="shared" ca="1" si="232"/>
        <v>#DIV/0!</v>
      </c>
      <c r="L117" s="1795" t="e">
        <f t="shared" ca="1" si="232"/>
        <v>#DIV/0!</v>
      </c>
      <c r="M117" s="1795" t="e">
        <f t="shared" ca="1" si="232"/>
        <v>#DIV/0!</v>
      </c>
      <c r="N117" s="1795" t="e">
        <f t="shared" ca="1" si="232"/>
        <v>#DIV/0!</v>
      </c>
      <c r="O117" s="1795" t="e">
        <f t="shared" ca="1" si="232"/>
        <v>#DIV/0!</v>
      </c>
      <c r="P117" s="1795" t="e">
        <f t="shared" ca="1" si="232"/>
        <v>#DIV/0!</v>
      </c>
      <c r="Q117" s="1795" t="e">
        <f t="shared" ca="1" si="232"/>
        <v>#DIV/0!</v>
      </c>
      <c r="R117" s="1795" t="e">
        <f t="shared" ca="1" si="232"/>
        <v>#DIV/0!</v>
      </c>
      <c r="S117" s="1795" t="e">
        <f t="shared" ca="1" si="232"/>
        <v>#DIV/0!</v>
      </c>
      <c r="T117" s="1795" t="e">
        <f t="shared" ca="1" si="232"/>
        <v>#DIV/0!</v>
      </c>
      <c r="U117" s="1795" t="e">
        <f t="shared" ca="1" si="232"/>
        <v>#DIV/0!</v>
      </c>
      <c r="V117" s="1795" t="e">
        <f t="shared" ca="1" si="232"/>
        <v>#DIV/0!</v>
      </c>
      <c r="W117" s="1795" t="e">
        <f t="shared" ca="1" si="232"/>
        <v>#DIV/0!</v>
      </c>
      <c r="X117" s="1795" t="e">
        <f t="shared" ca="1" si="232"/>
        <v>#DIV/0!</v>
      </c>
      <c r="Y117" s="1795" t="e">
        <f t="shared" ca="1" si="232"/>
        <v>#DIV/0!</v>
      </c>
      <c r="Z117" s="1795" t="e">
        <f t="shared" ca="1" si="232"/>
        <v>#DIV/0!</v>
      </c>
      <c r="AA117" s="1795" t="e">
        <f t="shared" ca="1" si="232"/>
        <v>#DIV/0!</v>
      </c>
      <c r="AB117" s="1795" t="e">
        <f t="shared" ca="1" si="232"/>
        <v>#DIV/0!</v>
      </c>
      <c r="AC117" s="1795" t="e">
        <f t="shared" ca="1" si="232"/>
        <v>#DIV/0!</v>
      </c>
      <c r="AD117" s="1795" t="e">
        <f t="shared" ca="1" si="232"/>
        <v>#DIV/0!</v>
      </c>
      <c r="AE117" s="1795" t="e">
        <f t="shared" ca="1" si="232"/>
        <v>#DIV/0!</v>
      </c>
      <c r="AF117" s="1795" t="e">
        <f t="shared" ca="1" si="232"/>
        <v>#DIV/0!</v>
      </c>
      <c r="AG117" s="1795" t="e">
        <f t="shared" ca="1" si="232"/>
        <v>#DIV/0!</v>
      </c>
      <c r="AH117" s="1795" t="e">
        <f t="shared" ca="1" si="232"/>
        <v>#DIV/0!</v>
      </c>
      <c r="AI117" s="1795" t="e">
        <f t="shared" ca="1" si="232"/>
        <v>#DIV/0!</v>
      </c>
      <c r="AJ117" s="1795" t="e">
        <f t="shared" ca="1" si="232"/>
        <v>#DIV/0!</v>
      </c>
      <c r="AK117" s="1795" t="e">
        <f t="shared" ca="1" si="232"/>
        <v>#DIV/0!</v>
      </c>
      <c r="AL117" s="1795" t="e">
        <f t="shared" ca="1" si="232"/>
        <v>#DIV/0!</v>
      </c>
      <c r="AM117" s="1795" t="e">
        <f t="shared" ca="1" si="232"/>
        <v>#DIV/0!</v>
      </c>
      <c r="AN117" s="1795" t="e">
        <f t="shared" ref="AN117:BS117" ca="1" si="233">-(AN24+AN26)</f>
        <v>#DIV/0!</v>
      </c>
      <c r="AO117" s="1795" t="e">
        <f t="shared" ca="1" si="233"/>
        <v>#DIV/0!</v>
      </c>
      <c r="AP117" s="1795" t="e">
        <f t="shared" ca="1" si="233"/>
        <v>#DIV/0!</v>
      </c>
      <c r="AQ117" s="1795" t="e">
        <f t="shared" ca="1" si="233"/>
        <v>#DIV/0!</v>
      </c>
      <c r="AR117" s="1795" t="e">
        <f t="shared" ca="1" si="233"/>
        <v>#DIV/0!</v>
      </c>
      <c r="AS117" s="1795" t="e">
        <f t="shared" ca="1" si="233"/>
        <v>#DIV/0!</v>
      </c>
      <c r="AT117" s="1795" t="e">
        <f t="shared" ca="1" si="233"/>
        <v>#DIV/0!</v>
      </c>
      <c r="AU117" s="1795" t="e">
        <f t="shared" ca="1" si="233"/>
        <v>#DIV/0!</v>
      </c>
      <c r="AV117" s="1795" t="e">
        <f t="shared" ca="1" si="233"/>
        <v>#DIV/0!</v>
      </c>
      <c r="AW117" s="1795" t="e">
        <f t="shared" ca="1" si="233"/>
        <v>#DIV/0!</v>
      </c>
      <c r="AX117" s="1795" t="e">
        <f t="shared" ca="1" si="233"/>
        <v>#DIV/0!</v>
      </c>
      <c r="AY117" s="1795" t="e">
        <f t="shared" ca="1" si="233"/>
        <v>#DIV/0!</v>
      </c>
      <c r="AZ117" s="1795" t="e">
        <f t="shared" ca="1" si="233"/>
        <v>#DIV/0!</v>
      </c>
      <c r="BA117" s="1795" t="e">
        <f t="shared" ca="1" si="233"/>
        <v>#DIV/0!</v>
      </c>
      <c r="BB117" s="1795" t="e">
        <f t="shared" ca="1" si="233"/>
        <v>#DIV/0!</v>
      </c>
      <c r="BC117" s="1795" t="e">
        <f t="shared" ca="1" si="233"/>
        <v>#DIV/0!</v>
      </c>
      <c r="BD117" s="1795" t="e">
        <f t="shared" ca="1" si="233"/>
        <v>#DIV/0!</v>
      </c>
      <c r="BE117" s="1795" t="e">
        <f t="shared" ca="1" si="233"/>
        <v>#DIV/0!</v>
      </c>
      <c r="BF117" s="1795" t="e">
        <f t="shared" ca="1" si="233"/>
        <v>#DIV/0!</v>
      </c>
      <c r="BG117" s="1795" t="e">
        <f t="shared" ca="1" si="233"/>
        <v>#DIV/0!</v>
      </c>
      <c r="BH117" s="1795" t="e">
        <f t="shared" ca="1" si="233"/>
        <v>#DIV/0!</v>
      </c>
      <c r="BI117" s="1795" t="e">
        <f t="shared" ca="1" si="233"/>
        <v>#DIV/0!</v>
      </c>
      <c r="BJ117" s="1795" t="e">
        <f t="shared" ca="1" si="233"/>
        <v>#DIV/0!</v>
      </c>
      <c r="BK117" s="1795" t="e">
        <f t="shared" ca="1" si="233"/>
        <v>#DIV/0!</v>
      </c>
      <c r="BL117" s="1795" t="e">
        <f t="shared" ca="1" si="233"/>
        <v>#DIV/0!</v>
      </c>
      <c r="BM117" s="1795" t="e">
        <f t="shared" ca="1" si="233"/>
        <v>#DIV/0!</v>
      </c>
      <c r="BN117" s="1795" t="e">
        <f t="shared" ca="1" si="233"/>
        <v>#DIV/0!</v>
      </c>
      <c r="BO117" s="1795" t="e">
        <f t="shared" ca="1" si="233"/>
        <v>#DIV/0!</v>
      </c>
      <c r="BP117" s="1795" t="e">
        <f t="shared" ca="1" si="233"/>
        <v>#DIV/0!</v>
      </c>
      <c r="BQ117" s="1795" t="e">
        <f t="shared" ca="1" si="233"/>
        <v>#DIV/0!</v>
      </c>
      <c r="BR117" s="1795" t="e">
        <f t="shared" ca="1" si="233"/>
        <v>#DIV/0!</v>
      </c>
      <c r="BS117" s="1795" t="e">
        <f t="shared" ca="1" si="233"/>
        <v>#DIV/0!</v>
      </c>
      <c r="BT117" s="1795" t="e">
        <f t="shared" ref="BT117:CY117" ca="1" si="234">-(BT24+BT26)</f>
        <v>#DIV/0!</v>
      </c>
      <c r="BU117" s="1795" t="e">
        <f t="shared" ca="1" si="234"/>
        <v>#DIV/0!</v>
      </c>
      <c r="BV117" s="1795" t="e">
        <f t="shared" ca="1" si="234"/>
        <v>#DIV/0!</v>
      </c>
      <c r="BW117" s="1795" t="e">
        <f t="shared" ca="1" si="234"/>
        <v>#DIV/0!</v>
      </c>
      <c r="BX117" s="1795" t="e">
        <f t="shared" ca="1" si="234"/>
        <v>#DIV/0!</v>
      </c>
      <c r="BY117" s="1795" t="e">
        <f t="shared" ca="1" si="234"/>
        <v>#DIV/0!</v>
      </c>
      <c r="BZ117" s="1795" t="e">
        <f t="shared" ca="1" si="234"/>
        <v>#DIV/0!</v>
      </c>
      <c r="CA117" s="1795" t="e">
        <f t="shared" ca="1" si="234"/>
        <v>#DIV/0!</v>
      </c>
      <c r="CB117" s="1795" t="e">
        <f t="shared" ca="1" si="234"/>
        <v>#DIV/0!</v>
      </c>
      <c r="CC117" s="1795" t="e">
        <f t="shared" ca="1" si="234"/>
        <v>#DIV/0!</v>
      </c>
      <c r="CD117" s="1795" t="e">
        <f t="shared" ca="1" si="234"/>
        <v>#DIV/0!</v>
      </c>
      <c r="CE117" s="1795" t="e">
        <f t="shared" ca="1" si="234"/>
        <v>#DIV/0!</v>
      </c>
      <c r="CF117" s="1795" t="e">
        <f t="shared" ca="1" si="234"/>
        <v>#DIV/0!</v>
      </c>
      <c r="CG117" s="1795" t="e">
        <f t="shared" ca="1" si="234"/>
        <v>#DIV/0!</v>
      </c>
      <c r="CH117" s="1795" t="e">
        <f t="shared" ca="1" si="234"/>
        <v>#DIV/0!</v>
      </c>
      <c r="CI117" s="1795" t="e">
        <f t="shared" ca="1" si="234"/>
        <v>#DIV/0!</v>
      </c>
      <c r="CJ117" s="1795" t="e">
        <f t="shared" ca="1" si="234"/>
        <v>#DIV/0!</v>
      </c>
      <c r="CK117" s="1795" t="e">
        <f t="shared" ca="1" si="234"/>
        <v>#DIV/0!</v>
      </c>
      <c r="CL117" s="1795" t="e">
        <f t="shared" ca="1" si="234"/>
        <v>#DIV/0!</v>
      </c>
      <c r="CM117" s="1795" t="e">
        <f t="shared" ca="1" si="234"/>
        <v>#DIV/0!</v>
      </c>
      <c r="CN117" s="1795" t="e">
        <f t="shared" ca="1" si="234"/>
        <v>#DIV/0!</v>
      </c>
      <c r="CO117" s="1795" t="e">
        <f t="shared" ca="1" si="234"/>
        <v>#DIV/0!</v>
      </c>
      <c r="CP117" s="1795" t="e">
        <f t="shared" ca="1" si="234"/>
        <v>#DIV/0!</v>
      </c>
      <c r="CQ117" s="1795" t="e">
        <f t="shared" ca="1" si="234"/>
        <v>#DIV/0!</v>
      </c>
      <c r="CR117" s="1795" t="e">
        <f t="shared" ca="1" si="234"/>
        <v>#DIV/0!</v>
      </c>
      <c r="CS117" s="1795" t="e">
        <f t="shared" ca="1" si="234"/>
        <v>#DIV/0!</v>
      </c>
      <c r="CT117" s="1795" t="e">
        <f t="shared" ca="1" si="234"/>
        <v>#DIV/0!</v>
      </c>
      <c r="CU117" s="1795" t="e">
        <f t="shared" ca="1" si="234"/>
        <v>#DIV/0!</v>
      </c>
      <c r="CV117" s="1795" t="e">
        <f t="shared" ca="1" si="234"/>
        <v>#DIV/0!</v>
      </c>
      <c r="CW117" s="1795" t="e">
        <f t="shared" ca="1" si="234"/>
        <v>#DIV/0!</v>
      </c>
      <c r="CX117" s="1795" t="e">
        <f t="shared" ca="1" si="234"/>
        <v>#DIV/0!</v>
      </c>
      <c r="CY117" s="1795" t="e">
        <f t="shared" ca="1" si="234"/>
        <v>#DIV/0!</v>
      </c>
      <c r="CZ117" s="1795" t="e">
        <f t="shared" ref="CZ117:EJ117" ca="1" si="235">-(CZ24+CZ26)</f>
        <v>#DIV/0!</v>
      </c>
      <c r="DA117" s="1795" t="e">
        <f t="shared" ca="1" si="235"/>
        <v>#DIV/0!</v>
      </c>
      <c r="DB117" s="1795" t="e">
        <f t="shared" ca="1" si="235"/>
        <v>#DIV/0!</v>
      </c>
      <c r="DC117" s="1795" t="e">
        <f t="shared" ca="1" si="235"/>
        <v>#DIV/0!</v>
      </c>
      <c r="DD117" s="1795" t="e">
        <f t="shared" ca="1" si="235"/>
        <v>#DIV/0!</v>
      </c>
      <c r="DE117" s="1795" t="e">
        <f t="shared" ca="1" si="235"/>
        <v>#DIV/0!</v>
      </c>
      <c r="DF117" s="1795" t="e">
        <f t="shared" ca="1" si="235"/>
        <v>#DIV/0!</v>
      </c>
      <c r="DG117" s="1795" t="e">
        <f t="shared" ca="1" si="235"/>
        <v>#DIV/0!</v>
      </c>
      <c r="DH117" s="1795" t="e">
        <f t="shared" ca="1" si="235"/>
        <v>#DIV/0!</v>
      </c>
      <c r="DI117" s="1795" t="e">
        <f t="shared" ca="1" si="235"/>
        <v>#DIV/0!</v>
      </c>
      <c r="DJ117" s="1795" t="e">
        <f t="shared" ca="1" si="235"/>
        <v>#DIV/0!</v>
      </c>
      <c r="DK117" s="1795" t="e">
        <f t="shared" ca="1" si="235"/>
        <v>#DIV/0!</v>
      </c>
      <c r="DL117" s="1795" t="e">
        <f t="shared" ca="1" si="235"/>
        <v>#DIV/0!</v>
      </c>
      <c r="DM117" s="1795" t="e">
        <f t="shared" ca="1" si="235"/>
        <v>#DIV/0!</v>
      </c>
      <c r="DN117" s="1795" t="e">
        <f t="shared" ca="1" si="235"/>
        <v>#DIV/0!</v>
      </c>
      <c r="DO117" s="1795" t="e">
        <f t="shared" ca="1" si="235"/>
        <v>#DIV/0!</v>
      </c>
      <c r="DP117" s="1795" t="e">
        <f t="shared" ca="1" si="235"/>
        <v>#DIV/0!</v>
      </c>
      <c r="DQ117" s="1795" t="e">
        <f t="shared" ca="1" si="235"/>
        <v>#DIV/0!</v>
      </c>
      <c r="DR117" s="1795" t="e">
        <f t="shared" ca="1" si="235"/>
        <v>#DIV/0!</v>
      </c>
      <c r="DS117" s="1795" t="e">
        <f t="shared" ca="1" si="235"/>
        <v>#DIV/0!</v>
      </c>
      <c r="DT117" s="1795" t="e">
        <f t="shared" ca="1" si="235"/>
        <v>#DIV/0!</v>
      </c>
      <c r="DU117" s="1795" t="e">
        <f t="shared" ca="1" si="235"/>
        <v>#DIV/0!</v>
      </c>
      <c r="DV117" s="1795" t="e">
        <f t="shared" ca="1" si="235"/>
        <v>#DIV/0!</v>
      </c>
      <c r="DW117" s="1795" t="e">
        <f t="shared" ca="1" si="235"/>
        <v>#DIV/0!</v>
      </c>
      <c r="DX117" s="1795" t="e">
        <f t="shared" ca="1" si="235"/>
        <v>#DIV/0!</v>
      </c>
      <c r="DY117" s="1795" t="e">
        <f t="shared" ca="1" si="235"/>
        <v>#DIV/0!</v>
      </c>
      <c r="DZ117" s="1795" t="e">
        <f t="shared" ca="1" si="235"/>
        <v>#DIV/0!</v>
      </c>
      <c r="EA117" s="1795" t="e">
        <f t="shared" ca="1" si="235"/>
        <v>#DIV/0!</v>
      </c>
      <c r="EB117" s="1795" t="e">
        <f t="shared" ca="1" si="235"/>
        <v>#DIV/0!</v>
      </c>
      <c r="EC117" s="1795" t="e">
        <f t="shared" ca="1" si="235"/>
        <v>#DIV/0!</v>
      </c>
      <c r="ED117" s="1795" t="e">
        <f t="shared" ca="1" si="235"/>
        <v>#DIV/0!</v>
      </c>
      <c r="EE117" s="1795" t="e">
        <f t="shared" ca="1" si="235"/>
        <v>#DIV/0!</v>
      </c>
      <c r="EF117" s="1795" t="e">
        <f t="shared" ca="1" si="235"/>
        <v>#DIV/0!</v>
      </c>
      <c r="EG117" s="1795" t="e">
        <f t="shared" ca="1" si="235"/>
        <v>#DIV/0!</v>
      </c>
      <c r="EH117" s="1795" t="e">
        <f t="shared" ca="1" si="235"/>
        <v>#DIV/0!</v>
      </c>
      <c r="EI117" s="1795" t="e">
        <f t="shared" ca="1" si="235"/>
        <v>#DIV/0!</v>
      </c>
      <c r="EJ117" s="1795" t="e">
        <f t="shared" ca="1" si="235"/>
        <v>#DIV/0!</v>
      </c>
    </row>
    <row r="118" spans="2:140">
      <c r="B118" s="418" t="s">
        <v>1376</v>
      </c>
      <c r="C118" s="432">
        <f>D35</f>
        <v>0.15</v>
      </c>
      <c r="E118" s="474" t="e">
        <f ca="1">(IRR(H118:EJ118,0.01)+1)^132-1</f>
        <v>#VALUE!</v>
      </c>
      <c r="H118" s="1795" t="e">
        <f t="shared" ref="H118:AM118" ca="1" si="236">-(H37+H39+H40)</f>
        <v>#DIV/0!</v>
      </c>
      <c r="I118" s="1795" t="e">
        <f t="shared" ca="1" si="236"/>
        <v>#DIV/0!</v>
      </c>
      <c r="J118" s="1795" t="e">
        <f t="shared" ca="1" si="236"/>
        <v>#DIV/0!</v>
      </c>
      <c r="K118" s="1795" t="e">
        <f t="shared" ca="1" si="236"/>
        <v>#DIV/0!</v>
      </c>
      <c r="L118" s="1795" t="e">
        <f t="shared" ca="1" si="236"/>
        <v>#DIV/0!</v>
      </c>
      <c r="M118" s="1795" t="e">
        <f t="shared" ca="1" si="236"/>
        <v>#DIV/0!</v>
      </c>
      <c r="N118" s="1795" t="e">
        <f t="shared" ca="1" si="236"/>
        <v>#DIV/0!</v>
      </c>
      <c r="O118" s="1795" t="e">
        <f t="shared" ca="1" si="236"/>
        <v>#DIV/0!</v>
      </c>
      <c r="P118" s="1795" t="e">
        <f t="shared" ca="1" si="236"/>
        <v>#DIV/0!</v>
      </c>
      <c r="Q118" s="1795" t="e">
        <f t="shared" ca="1" si="236"/>
        <v>#DIV/0!</v>
      </c>
      <c r="R118" s="1795" t="e">
        <f t="shared" ca="1" si="236"/>
        <v>#DIV/0!</v>
      </c>
      <c r="S118" s="1795" t="e">
        <f t="shared" ca="1" si="236"/>
        <v>#DIV/0!</v>
      </c>
      <c r="T118" s="1795" t="e">
        <f t="shared" ca="1" si="236"/>
        <v>#DIV/0!</v>
      </c>
      <c r="U118" s="1795" t="e">
        <f t="shared" ca="1" si="236"/>
        <v>#DIV/0!</v>
      </c>
      <c r="V118" s="1795" t="e">
        <f t="shared" ca="1" si="236"/>
        <v>#DIV/0!</v>
      </c>
      <c r="W118" s="1795" t="e">
        <f t="shared" ca="1" si="236"/>
        <v>#DIV/0!</v>
      </c>
      <c r="X118" s="1795" t="e">
        <f t="shared" ca="1" si="236"/>
        <v>#DIV/0!</v>
      </c>
      <c r="Y118" s="1795" t="e">
        <f t="shared" ca="1" si="236"/>
        <v>#DIV/0!</v>
      </c>
      <c r="Z118" s="1795" t="e">
        <f t="shared" ca="1" si="236"/>
        <v>#DIV/0!</v>
      </c>
      <c r="AA118" s="1795" t="e">
        <f t="shared" ca="1" si="236"/>
        <v>#DIV/0!</v>
      </c>
      <c r="AB118" s="1795" t="e">
        <f t="shared" ca="1" si="236"/>
        <v>#DIV/0!</v>
      </c>
      <c r="AC118" s="1795" t="e">
        <f t="shared" ca="1" si="236"/>
        <v>#DIV/0!</v>
      </c>
      <c r="AD118" s="1795" t="e">
        <f t="shared" ca="1" si="236"/>
        <v>#DIV/0!</v>
      </c>
      <c r="AE118" s="1795" t="e">
        <f t="shared" ca="1" si="236"/>
        <v>#DIV/0!</v>
      </c>
      <c r="AF118" s="1795" t="e">
        <f t="shared" ca="1" si="236"/>
        <v>#DIV/0!</v>
      </c>
      <c r="AG118" s="1795" t="e">
        <f t="shared" ca="1" si="236"/>
        <v>#DIV/0!</v>
      </c>
      <c r="AH118" s="1795" t="e">
        <f t="shared" ca="1" si="236"/>
        <v>#DIV/0!</v>
      </c>
      <c r="AI118" s="1795" t="e">
        <f t="shared" ca="1" si="236"/>
        <v>#DIV/0!</v>
      </c>
      <c r="AJ118" s="1795" t="e">
        <f t="shared" ca="1" si="236"/>
        <v>#DIV/0!</v>
      </c>
      <c r="AK118" s="1795" t="e">
        <f t="shared" ca="1" si="236"/>
        <v>#DIV/0!</v>
      </c>
      <c r="AL118" s="1795" t="e">
        <f t="shared" ca="1" si="236"/>
        <v>#DIV/0!</v>
      </c>
      <c r="AM118" s="1795" t="e">
        <f t="shared" ca="1" si="236"/>
        <v>#DIV/0!</v>
      </c>
      <c r="AN118" s="1795" t="e">
        <f t="shared" ref="AN118:BS118" ca="1" si="237">-(AN37+AN39+AN40)</f>
        <v>#DIV/0!</v>
      </c>
      <c r="AO118" s="1795" t="e">
        <f t="shared" ca="1" si="237"/>
        <v>#DIV/0!</v>
      </c>
      <c r="AP118" s="1795" t="e">
        <f t="shared" ca="1" si="237"/>
        <v>#DIV/0!</v>
      </c>
      <c r="AQ118" s="1795" t="e">
        <f t="shared" ca="1" si="237"/>
        <v>#DIV/0!</v>
      </c>
      <c r="AR118" s="1795" t="e">
        <f t="shared" ca="1" si="237"/>
        <v>#DIV/0!</v>
      </c>
      <c r="AS118" s="1795" t="e">
        <f t="shared" ca="1" si="237"/>
        <v>#DIV/0!</v>
      </c>
      <c r="AT118" s="1795" t="e">
        <f t="shared" ca="1" si="237"/>
        <v>#DIV/0!</v>
      </c>
      <c r="AU118" s="1795" t="e">
        <f t="shared" ca="1" si="237"/>
        <v>#DIV/0!</v>
      </c>
      <c r="AV118" s="1795" t="e">
        <f t="shared" ca="1" si="237"/>
        <v>#DIV/0!</v>
      </c>
      <c r="AW118" s="1795" t="e">
        <f t="shared" ca="1" si="237"/>
        <v>#DIV/0!</v>
      </c>
      <c r="AX118" s="1795" t="e">
        <f t="shared" ca="1" si="237"/>
        <v>#DIV/0!</v>
      </c>
      <c r="AY118" s="1795" t="e">
        <f t="shared" ca="1" si="237"/>
        <v>#DIV/0!</v>
      </c>
      <c r="AZ118" s="1795" t="e">
        <f t="shared" ca="1" si="237"/>
        <v>#DIV/0!</v>
      </c>
      <c r="BA118" s="1795" t="e">
        <f t="shared" ca="1" si="237"/>
        <v>#DIV/0!</v>
      </c>
      <c r="BB118" s="1795" t="e">
        <f t="shared" ca="1" si="237"/>
        <v>#DIV/0!</v>
      </c>
      <c r="BC118" s="1795" t="e">
        <f t="shared" ca="1" si="237"/>
        <v>#DIV/0!</v>
      </c>
      <c r="BD118" s="1795" t="e">
        <f t="shared" ca="1" si="237"/>
        <v>#DIV/0!</v>
      </c>
      <c r="BE118" s="1795" t="e">
        <f t="shared" ca="1" si="237"/>
        <v>#DIV/0!</v>
      </c>
      <c r="BF118" s="1795" t="e">
        <f t="shared" ca="1" si="237"/>
        <v>#DIV/0!</v>
      </c>
      <c r="BG118" s="1795" t="e">
        <f t="shared" ca="1" si="237"/>
        <v>#DIV/0!</v>
      </c>
      <c r="BH118" s="1795" t="e">
        <f t="shared" ca="1" si="237"/>
        <v>#DIV/0!</v>
      </c>
      <c r="BI118" s="1795" t="e">
        <f t="shared" ca="1" si="237"/>
        <v>#DIV/0!</v>
      </c>
      <c r="BJ118" s="1795" t="e">
        <f t="shared" ca="1" si="237"/>
        <v>#DIV/0!</v>
      </c>
      <c r="BK118" s="1795" t="e">
        <f t="shared" ca="1" si="237"/>
        <v>#DIV/0!</v>
      </c>
      <c r="BL118" s="1795" t="e">
        <f t="shared" ca="1" si="237"/>
        <v>#DIV/0!</v>
      </c>
      <c r="BM118" s="1795" t="e">
        <f t="shared" ca="1" si="237"/>
        <v>#DIV/0!</v>
      </c>
      <c r="BN118" s="1795" t="e">
        <f t="shared" ca="1" si="237"/>
        <v>#DIV/0!</v>
      </c>
      <c r="BO118" s="1795" t="e">
        <f t="shared" ca="1" si="237"/>
        <v>#DIV/0!</v>
      </c>
      <c r="BP118" s="1795" t="e">
        <f t="shared" ca="1" si="237"/>
        <v>#DIV/0!</v>
      </c>
      <c r="BQ118" s="1795" t="e">
        <f t="shared" ca="1" si="237"/>
        <v>#DIV/0!</v>
      </c>
      <c r="BR118" s="1795" t="e">
        <f t="shared" ca="1" si="237"/>
        <v>#DIV/0!</v>
      </c>
      <c r="BS118" s="1795" t="e">
        <f t="shared" ca="1" si="237"/>
        <v>#DIV/0!</v>
      </c>
      <c r="BT118" s="1795" t="e">
        <f t="shared" ref="BT118:CY118" ca="1" si="238">-(BT37+BT39+BT40)</f>
        <v>#DIV/0!</v>
      </c>
      <c r="BU118" s="1795" t="e">
        <f t="shared" ca="1" si="238"/>
        <v>#DIV/0!</v>
      </c>
      <c r="BV118" s="1795" t="e">
        <f t="shared" ca="1" si="238"/>
        <v>#DIV/0!</v>
      </c>
      <c r="BW118" s="1795" t="e">
        <f t="shared" ca="1" si="238"/>
        <v>#DIV/0!</v>
      </c>
      <c r="BX118" s="1795" t="e">
        <f t="shared" ca="1" si="238"/>
        <v>#DIV/0!</v>
      </c>
      <c r="BY118" s="1795" t="e">
        <f t="shared" ca="1" si="238"/>
        <v>#DIV/0!</v>
      </c>
      <c r="BZ118" s="1795" t="e">
        <f t="shared" ca="1" si="238"/>
        <v>#DIV/0!</v>
      </c>
      <c r="CA118" s="1795" t="e">
        <f t="shared" ca="1" si="238"/>
        <v>#DIV/0!</v>
      </c>
      <c r="CB118" s="1795" t="e">
        <f t="shared" ca="1" si="238"/>
        <v>#DIV/0!</v>
      </c>
      <c r="CC118" s="1795" t="e">
        <f t="shared" ca="1" si="238"/>
        <v>#DIV/0!</v>
      </c>
      <c r="CD118" s="1795" t="e">
        <f t="shared" ca="1" si="238"/>
        <v>#DIV/0!</v>
      </c>
      <c r="CE118" s="1795" t="e">
        <f t="shared" ca="1" si="238"/>
        <v>#DIV/0!</v>
      </c>
      <c r="CF118" s="1795" t="e">
        <f t="shared" ca="1" si="238"/>
        <v>#DIV/0!</v>
      </c>
      <c r="CG118" s="1795" t="e">
        <f t="shared" ca="1" si="238"/>
        <v>#DIV/0!</v>
      </c>
      <c r="CH118" s="1795" t="e">
        <f t="shared" ca="1" si="238"/>
        <v>#DIV/0!</v>
      </c>
      <c r="CI118" s="1795" t="e">
        <f t="shared" ca="1" si="238"/>
        <v>#DIV/0!</v>
      </c>
      <c r="CJ118" s="1795" t="e">
        <f t="shared" ca="1" si="238"/>
        <v>#DIV/0!</v>
      </c>
      <c r="CK118" s="1795" t="e">
        <f t="shared" ca="1" si="238"/>
        <v>#DIV/0!</v>
      </c>
      <c r="CL118" s="1795" t="e">
        <f t="shared" ca="1" si="238"/>
        <v>#DIV/0!</v>
      </c>
      <c r="CM118" s="1795" t="e">
        <f t="shared" ca="1" si="238"/>
        <v>#DIV/0!</v>
      </c>
      <c r="CN118" s="1795" t="e">
        <f t="shared" ca="1" si="238"/>
        <v>#DIV/0!</v>
      </c>
      <c r="CO118" s="1795" t="e">
        <f t="shared" ca="1" si="238"/>
        <v>#DIV/0!</v>
      </c>
      <c r="CP118" s="1795" t="e">
        <f t="shared" ca="1" si="238"/>
        <v>#DIV/0!</v>
      </c>
      <c r="CQ118" s="1795" t="e">
        <f t="shared" ca="1" si="238"/>
        <v>#DIV/0!</v>
      </c>
      <c r="CR118" s="1795" t="e">
        <f t="shared" ca="1" si="238"/>
        <v>#DIV/0!</v>
      </c>
      <c r="CS118" s="1795" t="e">
        <f t="shared" ca="1" si="238"/>
        <v>#DIV/0!</v>
      </c>
      <c r="CT118" s="1795" t="e">
        <f t="shared" ca="1" si="238"/>
        <v>#DIV/0!</v>
      </c>
      <c r="CU118" s="1795" t="e">
        <f t="shared" ca="1" si="238"/>
        <v>#DIV/0!</v>
      </c>
      <c r="CV118" s="1795" t="e">
        <f t="shared" ca="1" si="238"/>
        <v>#DIV/0!</v>
      </c>
      <c r="CW118" s="1795" t="e">
        <f t="shared" ca="1" si="238"/>
        <v>#DIV/0!</v>
      </c>
      <c r="CX118" s="1795" t="e">
        <f t="shared" ca="1" si="238"/>
        <v>#DIV/0!</v>
      </c>
      <c r="CY118" s="1795" t="e">
        <f t="shared" ca="1" si="238"/>
        <v>#DIV/0!</v>
      </c>
      <c r="CZ118" s="1795" t="e">
        <f t="shared" ref="CZ118:EJ118" ca="1" si="239">-(CZ37+CZ39+CZ40)</f>
        <v>#DIV/0!</v>
      </c>
      <c r="DA118" s="1795" t="e">
        <f t="shared" ca="1" si="239"/>
        <v>#DIV/0!</v>
      </c>
      <c r="DB118" s="1795" t="e">
        <f t="shared" ca="1" si="239"/>
        <v>#DIV/0!</v>
      </c>
      <c r="DC118" s="1795" t="e">
        <f t="shared" ca="1" si="239"/>
        <v>#DIV/0!</v>
      </c>
      <c r="DD118" s="1795" t="e">
        <f t="shared" ca="1" si="239"/>
        <v>#DIV/0!</v>
      </c>
      <c r="DE118" s="1795" t="e">
        <f t="shared" ca="1" si="239"/>
        <v>#DIV/0!</v>
      </c>
      <c r="DF118" s="1795" t="e">
        <f t="shared" ca="1" si="239"/>
        <v>#DIV/0!</v>
      </c>
      <c r="DG118" s="1795" t="e">
        <f t="shared" ca="1" si="239"/>
        <v>#DIV/0!</v>
      </c>
      <c r="DH118" s="1795" t="e">
        <f t="shared" ca="1" si="239"/>
        <v>#DIV/0!</v>
      </c>
      <c r="DI118" s="1795" t="e">
        <f t="shared" ca="1" si="239"/>
        <v>#DIV/0!</v>
      </c>
      <c r="DJ118" s="1795" t="e">
        <f t="shared" ca="1" si="239"/>
        <v>#DIV/0!</v>
      </c>
      <c r="DK118" s="1795" t="e">
        <f t="shared" ca="1" si="239"/>
        <v>#DIV/0!</v>
      </c>
      <c r="DL118" s="1795" t="e">
        <f t="shared" ca="1" si="239"/>
        <v>#DIV/0!</v>
      </c>
      <c r="DM118" s="1795" t="e">
        <f t="shared" ca="1" si="239"/>
        <v>#DIV/0!</v>
      </c>
      <c r="DN118" s="1795" t="e">
        <f t="shared" ca="1" si="239"/>
        <v>#DIV/0!</v>
      </c>
      <c r="DO118" s="1795" t="e">
        <f t="shared" ca="1" si="239"/>
        <v>#DIV/0!</v>
      </c>
      <c r="DP118" s="1795" t="e">
        <f t="shared" ca="1" si="239"/>
        <v>#DIV/0!</v>
      </c>
      <c r="DQ118" s="1795" t="e">
        <f t="shared" ca="1" si="239"/>
        <v>#DIV/0!</v>
      </c>
      <c r="DR118" s="1795" t="e">
        <f t="shared" ca="1" si="239"/>
        <v>#DIV/0!</v>
      </c>
      <c r="DS118" s="1795" t="e">
        <f t="shared" ca="1" si="239"/>
        <v>#DIV/0!</v>
      </c>
      <c r="DT118" s="1795" t="e">
        <f t="shared" ca="1" si="239"/>
        <v>#DIV/0!</v>
      </c>
      <c r="DU118" s="1795" t="e">
        <f t="shared" ca="1" si="239"/>
        <v>#DIV/0!</v>
      </c>
      <c r="DV118" s="1795" t="e">
        <f t="shared" ca="1" si="239"/>
        <v>#DIV/0!</v>
      </c>
      <c r="DW118" s="1795" t="e">
        <f t="shared" ca="1" si="239"/>
        <v>#DIV/0!</v>
      </c>
      <c r="DX118" s="1795" t="e">
        <f t="shared" ca="1" si="239"/>
        <v>#DIV/0!</v>
      </c>
      <c r="DY118" s="1795" t="e">
        <f t="shared" ca="1" si="239"/>
        <v>#DIV/0!</v>
      </c>
      <c r="DZ118" s="1795" t="e">
        <f t="shared" ca="1" si="239"/>
        <v>#DIV/0!</v>
      </c>
      <c r="EA118" s="1795" t="e">
        <f t="shared" ca="1" si="239"/>
        <v>#DIV/0!</v>
      </c>
      <c r="EB118" s="1795" t="e">
        <f t="shared" ca="1" si="239"/>
        <v>#DIV/0!</v>
      </c>
      <c r="EC118" s="1795" t="e">
        <f t="shared" ca="1" si="239"/>
        <v>#DIV/0!</v>
      </c>
      <c r="ED118" s="1795" t="e">
        <f t="shared" ca="1" si="239"/>
        <v>#DIV/0!</v>
      </c>
      <c r="EE118" s="1795" t="e">
        <f t="shared" ca="1" si="239"/>
        <v>#DIV/0!</v>
      </c>
      <c r="EF118" s="1795" t="e">
        <f t="shared" ca="1" si="239"/>
        <v>#DIV/0!</v>
      </c>
      <c r="EG118" s="1795" t="e">
        <f t="shared" ca="1" si="239"/>
        <v>#DIV/0!</v>
      </c>
      <c r="EH118" s="1795" t="e">
        <f t="shared" ca="1" si="239"/>
        <v>#DIV/0!</v>
      </c>
      <c r="EI118" s="1795" t="e">
        <f t="shared" ca="1" si="239"/>
        <v>#DIV/0!</v>
      </c>
      <c r="EJ118" s="1795" t="e">
        <f t="shared" ca="1" si="239"/>
        <v>#DIV/0!</v>
      </c>
    </row>
    <row r="119" spans="2:140">
      <c r="B119" s="418" t="s">
        <v>1379</v>
      </c>
      <c r="C119" s="432">
        <f>D49</f>
        <v>0.2</v>
      </c>
      <c r="E119" s="474" t="e">
        <f ca="1">(IRR(H119:EJ119,0.01)+1)^132-1</f>
        <v>#VALUE!</v>
      </c>
      <c r="H119" s="1795" t="e">
        <f t="shared" ref="H119:AM119" ca="1" si="240">-(H51+H53+H54+H55)</f>
        <v>#DIV/0!</v>
      </c>
      <c r="I119" s="1795" t="e">
        <f t="shared" ca="1" si="240"/>
        <v>#DIV/0!</v>
      </c>
      <c r="J119" s="1795" t="e">
        <f t="shared" ca="1" si="240"/>
        <v>#DIV/0!</v>
      </c>
      <c r="K119" s="1795" t="e">
        <f t="shared" ca="1" si="240"/>
        <v>#DIV/0!</v>
      </c>
      <c r="L119" s="1795" t="e">
        <f t="shared" ca="1" si="240"/>
        <v>#DIV/0!</v>
      </c>
      <c r="M119" s="1795" t="e">
        <f t="shared" ca="1" si="240"/>
        <v>#DIV/0!</v>
      </c>
      <c r="N119" s="1795" t="e">
        <f t="shared" ca="1" si="240"/>
        <v>#DIV/0!</v>
      </c>
      <c r="O119" s="1795" t="e">
        <f t="shared" ca="1" si="240"/>
        <v>#DIV/0!</v>
      </c>
      <c r="P119" s="1795" t="e">
        <f t="shared" ca="1" si="240"/>
        <v>#DIV/0!</v>
      </c>
      <c r="Q119" s="1795" t="e">
        <f t="shared" ca="1" si="240"/>
        <v>#DIV/0!</v>
      </c>
      <c r="R119" s="1795" t="e">
        <f t="shared" ca="1" si="240"/>
        <v>#DIV/0!</v>
      </c>
      <c r="S119" s="1795" t="e">
        <f t="shared" ca="1" si="240"/>
        <v>#DIV/0!</v>
      </c>
      <c r="T119" s="1795" t="e">
        <f t="shared" ca="1" si="240"/>
        <v>#DIV/0!</v>
      </c>
      <c r="U119" s="1795" t="e">
        <f t="shared" ca="1" si="240"/>
        <v>#DIV/0!</v>
      </c>
      <c r="V119" s="1795" t="e">
        <f t="shared" ca="1" si="240"/>
        <v>#DIV/0!</v>
      </c>
      <c r="W119" s="1795" t="e">
        <f t="shared" ca="1" si="240"/>
        <v>#DIV/0!</v>
      </c>
      <c r="X119" s="1795" t="e">
        <f t="shared" ca="1" si="240"/>
        <v>#DIV/0!</v>
      </c>
      <c r="Y119" s="1795" t="e">
        <f t="shared" ca="1" si="240"/>
        <v>#DIV/0!</v>
      </c>
      <c r="Z119" s="1795" t="e">
        <f t="shared" ca="1" si="240"/>
        <v>#DIV/0!</v>
      </c>
      <c r="AA119" s="1795" t="e">
        <f t="shared" ca="1" si="240"/>
        <v>#DIV/0!</v>
      </c>
      <c r="AB119" s="1795" t="e">
        <f t="shared" ca="1" si="240"/>
        <v>#DIV/0!</v>
      </c>
      <c r="AC119" s="1795" t="e">
        <f t="shared" ca="1" si="240"/>
        <v>#DIV/0!</v>
      </c>
      <c r="AD119" s="1795" t="e">
        <f t="shared" ca="1" si="240"/>
        <v>#DIV/0!</v>
      </c>
      <c r="AE119" s="1795" t="e">
        <f t="shared" ca="1" si="240"/>
        <v>#DIV/0!</v>
      </c>
      <c r="AF119" s="1795" t="e">
        <f t="shared" ca="1" si="240"/>
        <v>#DIV/0!</v>
      </c>
      <c r="AG119" s="1795" t="e">
        <f t="shared" ca="1" si="240"/>
        <v>#DIV/0!</v>
      </c>
      <c r="AH119" s="1795" t="e">
        <f t="shared" ca="1" si="240"/>
        <v>#DIV/0!</v>
      </c>
      <c r="AI119" s="1795" t="e">
        <f t="shared" ca="1" si="240"/>
        <v>#DIV/0!</v>
      </c>
      <c r="AJ119" s="1795" t="e">
        <f t="shared" ca="1" si="240"/>
        <v>#DIV/0!</v>
      </c>
      <c r="AK119" s="1795" t="e">
        <f t="shared" ca="1" si="240"/>
        <v>#DIV/0!</v>
      </c>
      <c r="AL119" s="1795" t="e">
        <f t="shared" ca="1" si="240"/>
        <v>#DIV/0!</v>
      </c>
      <c r="AM119" s="1795" t="e">
        <f t="shared" ca="1" si="240"/>
        <v>#DIV/0!</v>
      </c>
      <c r="AN119" s="1795" t="e">
        <f t="shared" ref="AN119:BS119" ca="1" si="241">-(AN51+AN53+AN54+AN55)</f>
        <v>#DIV/0!</v>
      </c>
      <c r="AO119" s="1795" t="e">
        <f t="shared" ca="1" si="241"/>
        <v>#DIV/0!</v>
      </c>
      <c r="AP119" s="1795" t="e">
        <f t="shared" ca="1" si="241"/>
        <v>#DIV/0!</v>
      </c>
      <c r="AQ119" s="1795" t="e">
        <f t="shared" ca="1" si="241"/>
        <v>#DIV/0!</v>
      </c>
      <c r="AR119" s="1795" t="e">
        <f t="shared" ca="1" si="241"/>
        <v>#DIV/0!</v>
      </c>
      <c r="AS119" s="1795" t="e">
        <f t="shared" ca="1" si="241"/>
        <v>#DIV/0!</v>
      </c>
      <c r="AT119" s="1795" t="e">
        <f t="shared" ca="1" si="241"/>
        <v>#DIV/0!</v>
      </c>
      <c r="AU119" s="1795" t="e">
        <f t="shared" ca="1" si="241"/>
        <v>#DIV/0!</v>
      </c>
      <c r="AV119" s="1795" t="e">
        <f t="shared" ca="1" si="241"/>
        <v>#DIV/0!</v>
      </c>
      <c r="AW119" s="1795" t="e">
        <f t="shared" ca="1" si="241"/>
        <v>#DIV/0!</v>
      </c>
      <c r="AX119" s="1795" t="e">
        <f t="shared" ca="1" si="241"/>
        <v>#DIV/0!</v>
      </c>
      <c r="AY119" s="1795" t="e">
        <f t="shared" ca="1" si="241"/>
        <v>#DIV/0!</v>
      </c>
      <c r="AZ119" s="1795" t="e">
        <f t="shared" ca="1" si="241"/>
        <v>#DIV/0!</v>
      </c>
      <c r="BA119" s="1795" t="e">
        <f t="shared" ca="1" si="241"/>
        <v>#DIV/0!</v>
      </c>
      <c r="BB119" s="1795" t="e">
        <f t="shared" ca="1" si="241"/>
        <v>#DIV/0!</v>
      </c>
      <c r="BC119" s="1795" t="e">
        <f t="shared" ca="1" si="241"/>
        <v>#DIV/0!</v>
      </c>
      <c r="BD119" s="1795" t="e">
        <f t="shared" ca="1" si="241"/>
        <v>#DIV/0!</v>
      </c>
      <c r="BE119" s="1795" t="e">
        <f t="shared" ca="1" si="241"/>
        <v>#DIV/0!</v>
      </c>
      <c r="BF119" s="1795" t="e">
        <f t="shared" ca="1" si="241"/>
        <v>#DIV/0!</v>
      </c>
      <c r="BG119" s="1795" t="e">
        <f t="shared" ca="1" si="241"/>
        <v>#DIV/0!</v>
      </c>
      <c r="BH119" s="1795" t="e">
        <f t="shared" ca="1" si="241"/>
        <v>#DIV/0!</v>
      </c>
      <c r="BI119" s="1795" t="e">
        <f t="shared" ca="1" si="241"/>
        <v>#DIV/0!</v>
      </c>
      <c r="BJ119" s="1795" t="e">
        <f t="shared" ca="1" si="241"/>
        <v>#DIV/0!</v>
      </c>
      <c r="BK119" s="1795" t="e">
        <f t="shared" ca="1" si="241"/>
        <v>#DIV/0!</v>
      </c>
      <c r="BL119" s="1795" t="e">
        <f t="shared" ca="1" si="241"/>
        <v>#DIV/0!</v>
      </c>
      <c r="BM119" s="1795" t="e">
        <f t="shared" ca="1" si="241"/>
        <v>#DIV/0!</v>
      </c>
      <c r="BN119" s="1795" t="e">
        <f t="shared" ca="1" si="241"/>
        <v>#DIV/0!</v>
      </c>
      <c r="BO119" s="1795" t="e">
        <f t="shared" ca="1" si="241"/>
        <v>#DIV/0!</v>
      </c>
      <c r="BP119" s="1795" t="e">
        <f t="shared" ca="1" si="241"/>
        <v>#DIV/0!</v>
      </c>
      <c r="BQ119" s="1795" t="e">
        <f t="shared" ca="1" si="241"/>
        <v>#DIV/0!</v>
      </c>
      <c r="BR119" s="1795" t="e">
        <f t="shared" ca="1" si="241"/>
        <v>#DIV/0!</v>
      </c>
      <c r="BS119" s="1795" t="e">
        <f t="shared" ca="1" si="241"/>
        <v>#DIV/0!</v>
      </c>
      <c r="BT119" s="1795" t="e">
        <f t="shared" ref="BT119:CY119" ca="1" si="242">-(BT51+BT53+BT54+BT55)</f>
        <v>#DIV/0!</v>
      </c>
      <c r="BU119" s="1795" t="e">
        <f t="shared" ca="1" si="242"/>
        <v>#DIV/0!</v>
      </c>
      <c r="BV119" s="1795" t="e">
        <f t="shared" ca="1" si="242"/>
        <v>#DIV/0!</v>
      </c>
      <c r="BW119" s="1795" t="e">
        <f t="shared" ca="1" si="242"/>
        <v>#DIV/0!</v>
      </c>
      <c r="BX119" s="1795" t="e">
        <f t="shared" ca="1" si="242"/>
        <v>#DIV/0!</v>
      </c>
      <c r="BY119" s="1795" t="e">
        <f t="shared" ca="1" si="242"/>
        <v>#DIV/0!</v>
      </c>
      <c r="BZ119" s="1795" t="e">
        <f t="shared" ca="1" si="242"/>
        <v>#DIV/0!</v>
      </c>
      <c r="CA119" s="1795" t="e">
        <f t="shared" ca="1" si="242"/>
        <v>#DIV/0!</v>
      </c>
      <c r="CB119" s="1795" t="e">
        <f t="shared" ca="1" si="242"/>
        <v>#DIV/0!</v>
      </c>
      <c r="CC119" s="1795" t="e">
        <f t="shared" ca="1" si="242"/>
        <v>#DIV/0!</v>
      </c>
      <c r="CD119" s="1795" t="e">
        <f t="shared" ca="1" si="242"/>
        <v>#DIV/0!</v>
      </c>
      <c r="CE119" s="1795" t="e">
        <f t="shared" ca="1" si="242"/>
        <v>#DIV/0!</v>
      </c>
      <c r="CF119" s="1795" t="e">
        <f t="shared" ca="1" si="242"/>
        <v>#DIV/0!</v>
      </c>
      <c r="CG119" s="1795" t="e">
        <f t="shared" ca="1" si="242"/>
        <v>#DIV/0!</v>
      </c>
      <c r="CH119" s="1795" t="e">
        <f t="shared" ca="1" si="242"/>
        <v>#DIV/0!</v>
      </c>
      <c r="CI119" s="1795" t="e">
        <f t="shared" ca="1" si="242"/>
        <v>#DIV/0!</v>
      </c>
      <c r="CJ119" s="1795" t="e">
        <f t="shared" ca="1" si="242"/>
        <v>#DIV/0!</v>
      </c>
      <c r="CK119" s="1795" t="e">
        <f t="shared" ca="1" si="242"/>
        <v>#DIV/0!</v>
      </c>
      <c r="CL119" s="1795" t="e">
        <f t="shared" ca="1" si="242"/>
        <v>#DIV/0!</v>
      </c>
      <c r="CM119" s="1795" t="e">
        <f t="shared" ca="1" si="242"/>
        <v>#DIV/0!</v>
      </c>
      <c r="CN119" s="1795" t="e">
        <f t="shared" ca="1" si="242"/>
        <v>#DIV/0!</v>
      </c>
      <c r="CO119" s="1795" t="e">
        <f t="shared" ca="1" si="242"/>
        <v>#DIV/0!</v>
      </c>
      <c r="CP119" s="1795" t="e">
        <f t="shared" ca="1" si="242"/>
        <v>#DIV/0!</v>
      </c>
      <c r="CQ119" s="1795" t="e">
        <f t="shared" ca="1" si="242"/>
        <v>#DIV/0!</v>
      </c>
      <c r="CR119" s="1795" t="e">
        <f t="shared" ca="1" si="242"/>
        <v>#DIV/0!</v>
      </c>
      <c r="CS119" s="1795" t="e">
        <f t="shared" ca="1" si="242"/>
        <v>#DIV/0!</v>
      </c>
      <c r="CT119" s="1795" t="e">
        <f t="shared" ca="1" si="242"/>
        <v>#DIV/0!</v>
      </c>
      <c r="CU119" s="1795" t="e">
        <f t="shared" ca="1" si="242"/>
        <v>#DIV/0!</v>
      </c>
      <c r="CV119" s="1795" t="e">
        <f t="shared" ca="1" si="242"/>
        <v>#DIV/0!</v>
      </c>
      <c r="CW119" s="1795" t="e">
        <f t="shared" ca="1" si="242"/>
        <v>#DIV/0!</v>
      </c>
      <c r="CX119" s="1795" t="e">
        <f t="shared" ca="1" si="242"/>
        <v>#DIV/0!</v>
      </c>
      <c r="CY119" s="1795" t="e">
        <f t="shared" ca="1" si="242"/>
        <v>#DIV/0!</v>
      </c>
      <c r="CZ119" s="1795" t="e">
        <f t="shared" ref="CZ119:EJ119" ca="1" si="243">-(CZ51+CZ53+CZ54+CZ55)</f>
        <v>#DIV/0!</v>
      </c>
      <c r="DA119" s="1795" t="e">
        <f t="shared" ca="1" si="243"/>
        <v>#DIV/0!</v>
      </c>
      <c r="DB119" s="1795" t="e">
        <f t="shared" ca="1" si="243"/>
        <v>#DIV/0!</v>
      </c>
      <c r="DC119" s="1795" t="e">
        <f t="shared" ca="1" si="243"/>
        <v>#DIV/0!</v>
      </c>
      <c r="DD119" s="1795" t="e">
        <f t="shared" ca="1" si="243"/>
        <v>#DIV/0!</v>
      </c>
      <c r="DE119" s="1795" t="e">
        <f t="shared" ca="1" si="243"/>
        <v>#DIV/0!</v>
      </c>
      <c r="DF119" s="1795" t="e">
        <f t="shared" ca="1" si="243"/>
        <v>#DIV/0!</v>
      </c>
      <c r="DG119" s="1795" t="e">
        <f t="shared" ca="1" si="243"/>
        <v>#DIV/0!</v>
      </c>
      <c r="DH119" s="1795" t="e">
        <f t="shared" ca="1" si="243"/>
        <v>#DIV/0!</v>
      </c>
      <c r="DI119" s="1795" t="e">
        <f t="shared" ca="1" si="243"/>
        <v>#DIV/0!</v>
      </c>
      <c r="DJ119" s="1795" t="e">
        <f t="shared" ca="1" si="243"/>
        <v>#DIV/0!</v>
      </c>
      <c r="DK119" s="1795" t="e">
        <f t="shared" ca="1" si="243"/>
        <v>#DIV/0!</v>
      </c>
      <c r="DL119" s="1795" t="e">
        <f t="shared" ca="1" si="243"/>
        <v>#DIV/0!</v>
      </c>
      <c r="DM119" s="1795" t="e">
        <f t="shared" ca="1" si="243"/>
        <v>#DIV/0!</v>
      </c>
      <c r="DN119" s="1795" t="e">
        <f t="shared" ca="1" si="243"/>
        <v>#DIV/0!</v>
      </c>
      <c r="DO119" s="1795" t="e">
        <f t="shared" ca="1" si="243"/>
        <v>#DIV/0!</v>
      </c>
      <c r="DP119" s="1795" t="e">
        <f t="shared" ca="1" si="243"/>
        <v>#DIV/0!</v>
      </c>
      <c r="DQ119" s="1795" t="e">
        <f t="shared" ca="1" si="243"/>
        <v>#DIV/0!</v>
      </c>
      <c r="DR119" s="1795" t="e">
        <f t="shared" ca="1" si="243"/>
        <v>#DIV/0!</v>
      </c>
      <c r="DS119" s="1795" t="e">
        <f t="shared" ca="1" si="243"/>
        <v>#DIV/0!</v>
      </c>
      <c r="DT119" s="1795" t="e">
        <f t="shared" ca="1" si="243"/>
        <v>#DIV/0!</v>
      </c>
      <c r="DU119" s="1795" t="e">
        <f t="shared" ca="1" si="243"/>
        <v>#DIV/0!</v>
      </c>
      <c r="DV119" s="1795" t="e">
        <f t="shared" ca="1" si="243"/>
        <v>#DIV/0!</v>
      </c>
      <c r="DW119" s="1795" t="e">
        <f t="shared" ca="1" si="243"/>
        <v>#DIV/0!</v>
      </c>
      <c r="DX119" s="1795" t="e">
        <f t="shared" ca="1" si="243"/>
        <v>#DIV/0!</v>
      </c>
      <c r="DY119" s="1795" t="e">
        <f t="shared" ca="1" si="243"/>
        <v>#DIV/0!</v>
      </c>
      <c r="DZ119" s="1795" t="e">
        <f t="shared" ca="1" si="243"/>
        <v>#DIV/0!</v>
      </c>
      <c r="EA119" s="1795" t="e">
        <f t="shared" ca="1" si="243"/>
        <v>#DIV/0!</v>
      </c>
      <c r="EB119" s="1795" t="e">
        <f t="shared" ca="1" si="243"/>
        <v>#DIV/0!</v>
      </c>
      <c r="EC119" s="1795" t="e">
        <f t="shared" ca="1" si="243"/>
        <v>#DIV/0!</v>
      </c>
      <c r="ED119" s="1795" t="e">
        <f t="shared" ca="1" si="243"/>
        <v>#DIV/0!</v>
      </c>
      <c r="EE119" s="1795" t="e">
        <f t="shared" ca="1" si="243"/>
        <v>#DIV/0!</v>
      </c>
      <c r="EF119" s="1795" t="e">
        <f t="shared" ca="1" si="243"/>
        <v>#DIV/0!</v>
      </c>
      <c r="EG119" s="1795" t="e">
        <f t="shared" ca="1" si="243"/>
        <v>#DIV/0!</v>
      </c>
      <c r="EH119" s="1795" t="e">
        <f t="shared" ca="1" si="243"/>
        <v>#DIV/0!</v>
      </c>
      <c r="EI119" s="1795" t="e">
        <f t="shared" ca="1" si="243"/>
        <v>#DIV/0!</v>
      </c>
      <c r="EJ119" s="1795" t="e">
        <f t="shared" ca="1" si="243"/>
        <v>#DIV/0!</v>
      </c>
    </row>
    <row r="120" spans="2:140">
      <c r="B120" s="418" t="s">
        <v>1380</v>
      </c>
      <c r="C120" s="432">
        <f>D64</f>
        <v>0.25</v>
      </c>
      <c r="E120" s="474" t="e">
        <f ca="1">(IRR(H120:EJ120,0.01)+1)^132-1</f>
        <v>#VALUE!</v>
      </c>
      <c r="H120" s="1795" t="e">
        <f t="shared" ref="H120:AM120" ca="1" si="244">-(H66+H68+H69+H70+H71)</f>
        <v>#DIV/0!</v>
      </c>
      <c r="I120" s="1795" t="e">
        <f t="shared" ca="1" si="244"/>
        <v>#DIV/0!</v>
      </c>
      <c r="J120" s="1795" t="e">
        <f t="shared" ca="1" si="244"/>
        <v>#DIV/0!</v>
      </c>
      <c r="K120" s="1795" t="e">
        <f t="shared" ca="1" si="244"/>
        <v>#DIV/0!</v>
      </c>
      <c r="L120" s="1795" t="e">
        <f t="shared" ca="1" si="244"/>
        <v>#DIV/0!</v>
      </c>
      <c r="M120" s="1795" t="e">
        <f t="shared" ca="1" si="244"/>
        <v>#DIV/0!</v>
      </c>
      <c r="N120" s="1795" t="e">
        <f t="shared" ca="1" si="244"/>
        <v>#DIV/0!</v>
      </c>
      <c r="O120" s="1795" t="e">
        <f t="shared" ca="1" si="244"/>
        <v>#DIV/0!</v>
      </c>
      <c r="P120" s="1795" t="e">
        <f t="shared" ca="1" si="244"/>
        <v>#DIV/0!</v>
      </c>
      <c r="Q120" s="1795" t="e">
        <f t="shared" ca="1" si="244"/>
        <v>#DIV/0!</v>
      </c>
      <c r="R120" s="1795" t="e">
        <f t="shared" ca="1" si="244"/>
        <v>#DIV/0!</v>
      </c>
      <c r="S120" s="1795" t="e">
        <f t="shared" ca="1" si="244"/>
        <v>#DIV/0!</v>
      </c>
      <c r="T120" s="1795" t="e">
        <f t="shared" ca="1" si="244"/>
        <v>#DIV/0!</v>
      </c>
      <c r="U120" s="1795" t="e">
        <f t="shared" ca="1" si="244"/>
        <v>#DIV/0!</v>
      </c>
      <c r="V120" s="1795" t="e">
        <f t="shared" ca="1" si="244"/>
        <v>#DIV/0!</v>
      </c>
      <c r="W120" s="1795" t="e">
        <f t="shared" ca="1" si="244"/>
        <v>#DIV/0!</v>
      </c>
      <c r="X120" s="1795" t="e">
        <f t="shared" ca="1" si="244"/>
        <v>#DIV/0!</v>
      </c>
      <c r="Y120" s="1795" t="e">
        <f t="shared" ca="1" si="244"/>
        <v>#DIV/0!</v>
      </c>
      <c r="Z120" s="1795" t="e">
        <f t="shared" ca="1" si="244"/>
        <v>#DIV/0!</v>
      </c>
      <c r="AA120" s="1795" t="e">
        <f t="shared" ca="1" si="244"/>
        <v>#DIV/0!</v>
      </c>
      <c r="AB120" s="1795" t="e">
        <f t="shared" ca="1" si="244"/>
        <v>#DIV/0!</v>
      </c>
      <c r="AC120" s="1795" t="e">
        <f t="shared" ca="1" si="244"/>
        <v>#DIV/0!</v>
      </c>
      <c r="AD120" s="1795" t="e">
        <f t="shared" ca="1" si="244"/>
        <v>#DIV/0!</v>
      </c>
      <c r="AE120" s="1795" t="e">
        <f t="shared" ca="1" si="244"/>
        <v>#DIV/0!</v>
      </c>
      <c r="AF120" s="1795" t="e">
        <f t="shared" ca="1" si="244"/>
        <v>#DIV/0!</v>
      </c>
      <c r="AG120" s="1795" t="e">
        <f t="shared" ca="1" si="244"/>
        <v>#DIV/0!</v>
      </c>
      <c r="AH120" s="1795" t="e">
        <f t="shared" ca="1" si="244"/>
        <v>#DIV/0!</v>
      </c>
      <c r="AI120" s="1795" t="e">
        <f t="shared" ca="1" si="244"/>
        <v>#DIV/0!</v>
      </c>
      <c r="AJ120" s="1795" t="e">
        <f t="shared" ca="1" si="244"/>
        <v>#DIV/0!</v>
      </c>
      <c r="AK120" s="1795" t="e">
        <f t="shared" ca="1" si="244"/>
        <v>#DIV/0!</v>
      </c>
      <c r="AL120" s="1795" t="e">
        <f t="shared" ca="1" si="244"/>
        <v>#DIV/0!</v>
      </c>
      <c r="AM120" s="1795" t="e">
        <f t="shared" ca="1" si="244"/>
        <v>#DIV/0!</v>
      </c>
      <c r="AN120" s="1795" t="e">
        <f t="shared" ref="AN120:BS120" ca="1" si="245">-(AN66+AN68+AN69+AN70+AN71)</f>
        <v>#DIV/0!</v>
      </c>
      <c r="AO120" s="1795" t="e">
        <f t="shared" ca="1" si="245"/>
        <v>#DIV/0!</v>
      </c>
      <c r="AP120" s="1795" t="e">
        <f t="shared" ca="1" si="245"/>
        <v>#DIV/0!</v>
      </c>
      <c r="AQ120" s="1795" t="e">
        <f t="shared" ca="1" si="245"/>
        <v>#DIV/0!</v>
      </c>
      <c r="AR120" s="1795" t="e">
        <f t="shared" ca="1" si="245"/>
        <v>#DIV/0!</v>
      </c>
      <c r="AS120" s="1795" t="e">
        <f t="shared" ca="1" si="245"/>
        <v>#DIV/0!</v>
      </c>
      <c r="AT120" s="1795" t="e">
        <f t="shared" ca="1" si="245"/>
        <v>#DIV/0!</v>
      </c>
      <c r="AU120" s="1795" t="e">
        <f t="shared" ca="1" si="245"/>
        <v>#DIV/0!</v>
      </c>
      <c r="AV120" s="1795" t="e">
        <f t="shared" ca="1" si="245"/>
        <v>#DIV/0!</v>
      </c>
      <c r="AW120" s="1795" t="e">
        <f t="shared" ca="1" si="245"/>
        <v>#DIV/0!</v>
      </c>
      <c r="AX120" s="1795" t="e">
        <f t="shared" ca="1" si="245"/>
        <v>#DIV/0!</v>
      </c>
      <c r="AY120" s="1795" t="e">
        <f t="shared" ca="1" si="245"/>
        <v>#DIV/0!</v>
      </c>
      <c r="AZ120" s="1795" t="e">
        <f t="shared" ca="1" si="245"/>
        <v>#DIV/0!</v>
      </c>
      <c r="BA120" s="1795" t="e">
        <f t="shared" ca="1" si="245"/>
        <v>#DIV/0!</v>
      </c>
      <c r="BB120" s="1795" t="e">
        <f t="shared" ca="1" si="245"/>
        <v>#DIV/0!</v>
      </c>
      <c r="BC120" s="1795" t="e">
        <f t="shared" ca="1" si="245"/>
        <v>#DIV/0!</v>
      </c>
      <c r="BD120" s="1795" t="e">
        <f t="shared" ca="1" si="245"/>
        <v>#DIV/0!</v>
      </c>
      <c r="BE120" s="1795" t="e">
        <f t="shared" ca="1" si="245"/>
        <v>#DIV/0!</v>
      </c>
      <c r="BF120" s="1795" t="e">
        <f t="shared" ca="1" si="245"/>
        <v>#DIV/0!</v>
      </c>
      <c r="BG120" s="1795" t="e">
        <f t="shared" ca="1" si="245"/>
        <v>#DIV/0!</v>
      </c>
      <c r="BH120" s="1795" t="e">
        <f t="shared" ca="1" si="245"/>
        <v>#DIV/0!</v>
      </c>
      <c r="BI120" s="1795" t="e">
        <f t="shared" ca="1" si="245"/>
        <v>#DIV/0!</v>
      </c>
      <c r="BJ120" s="1795" t="e">
        <f t="shared" ca="1" si="245"/>
        <v>#DIV/0!</v>
      </c>
      <c r="BK120" s="1795" t="e">
        <f t="shared" ca="1" si="245"/>
        <v>#DIV/0!</v>
      </c>
      <c r="BL120" s="1795" t="e">
        <f t="shared" ca="1" si="245"/>
        <v>#DIV/0!</v>
      </c>
      <c r="BM120" s="1795" t="e">
        <f t="shared" ca="1" si="245"/>
        <v>#DIV/0!</v>
      </c>
      <c r="BN120" s="1795" t="e">
        <f t="shared" ca="1" si="245"/>
        <v>#DIV/0!</v>
      </c>
      <c r="BO120" s="1795" t="e">
        <f t="shared" ca="1" si="245"/>
        <v>#DIV/0!</v>
      </c>
      <c r="BP120" s="1795" t="e">
        <f t="shared" ca="1" si="245"/>
        <v>#DIV/0!</v>
      </c>
      <c r="BQ120" s="1795" t="e">
        <f t="shared" ca="1" si="245"/>
        <v>#DIV/0!</v>
      </c>
      <c r="BR120" s="1795" t="e">
        <f t="shared" ca="1" si="245"/>
        <v>#DIV/0!</v>
      </c>
      <c r="BS120" s="1795" t="e">
        <f t="shared" ca="1" si="245"/>
        <v>#DIV/0!</v>
      </c>
      <c r="BT120" s="1795" t="e">
        <f t="shared" ref="BT120:CY120" ca="1" si="246">-(BT66+BT68+BT69+BT70+BT71)</f>
        <v>#DIV/0!</v>
      </c>
      <c r="BU120" s="1795" t="e">
        <f t="shared" ca="1" si="246"/>
        <v>#DIV/0!</v>
      </c>
      <c r="BV120" s="1795" t="e">
        <f t="shared" ca="1" si="246"/>
        <v>#DIV/0!</v>
      </c>
      <c r="BW120" s="1795" t="e">
        <f t="shared" ca="1" si="246"/>
        <v>#DIV/0!</v>
      </c>
      <c r="BX120" s="1795" t="e">
        <f t="shared" ca="1" si="246"/>
        <v>#DIV/0!</v>
      </c>
      <c r="BY120" s="1795" t="e">
        <f t="shared" ca="1" si="246"/>
        <v>#DIV/0!</v>
      </c>
      <c r="BZ120" s="1795" t="e">
        <f t="shared" ca="1" si="246"/>
        <v>#DIV/0!</v>
      </c>
      <c r="CA120" s="1795" t="e">
        <f t="shared" ca="1" si="246"/>
        <v>#DIV/0!</v>
      </c>
      <c r="CB120" s="1795" t="e">
        <f t="shared" ca="1" si="246"/>
        <v>#DIV/0!</v>
      </c>
      <c r="CC120" s="1795" t="e">
        <f t="shared" ca="1" si="246"/>
        <v>#DIV/0!</v>
      </c>
      <c r="CD120" s="1795" t="e">
        <f t="shared" ca="1" si="246"/>
        <v>#DIV/0!</v>
      </c>
      <c r="CE120" s="1795" t="e">
        <f t="shared" ca="1" si="246"/>
        <v>#DIV/0!</v>
      </c>
      <c r="CF120" s="1795" t="e">
        <f t="shared" ca="1" si="246"/>
        <v>#DIV/0!</v>
      </c>
      <c r="CG120" s="1795" t="e">
        <f t="shared" ca="1" si="246"/>
        <v>#DIV/0!</v>
      </c>
      <c r="CH120" s="1795" t="e">
        <f t="shared" ca="1" si="246"/>
        <v>#DIV/0!</v>
      </c>
      <c r="CI120" s="1795" t="e">
        <f t="shared" ca="1" si="246"/>
        <v>#DIV/0!</v>
      </c>
      <c r="CJ120" s="1795" t="e">
        <f t="shared" ca="1" si="246"/>
        <v>#DIV/0!</v>
      </c>
      <c r="CK120" s="1795" t="e">
        <f t="shared" ca="1" si="246"/>
        <v>#DIV/0!</v>
      </c>
      <c r="CL120" s="1795" t="e">
        <f t="shared" ca="1" si="246"/>
        <v>#DIV/0!</v>
      </c>
      <c r="CM120" s="1795" t="e">
        <f t="shared" ca="1" si="246"/>
        <v>#DIV/0!</v>
      </c>
      <c r="CN120" s="1795" t="e">
        <f t="shared" ca="1" si="246"/>
        <v>#DIV/0!</v>
      </c>
      <c r="CO120" s="1795" t="e">
        <f t="shared" ca="1" si="246"/>
        <v>#DIV/0!</v>
      </c>
      <c r="CP120" s="1795" t="e">
        <f t="shared" ca="1" si="246"/>
        <v>#DIV/0!</v>
      </c>
      <c r="CQ120" s="1795" t="e">
        <f t="shared" ca="1" si="246"/>
        <v>#DIV/0!</v>
      </c>
      <c r="CR120" s="1795" t="e">
        <f t="shared" ca="1" si="246"/>
        <v>#DIV/0!</v>
      </c>
      <c r="CS120" s="1795" t="e">
        <f t="shared" ca="1" si="246"/>
        <v>#DIV/0!</v>
      </c>
      <c r="CT120" s="1795" t="e">
        <f t="shared" ca="1" si="246"/>
        <v>#DIV/0!</v>
      </c>
      <c r="CU120" s="1795" t="e">
        <f t="shared" ca="1" si="246"/>
        <v>#DIV/0!</v>
      </c>
      <c r="CV120" s="1795" t="e">
        <f t="shared" ca="1" si="246"/>
        <v>#DIV/0!</v>
      </c>
      <c r="CW120" s="1795" t="e">
        <f t="shared" ca="1" si="246"/>
        <v>#DIV/0!</v>
      </c>
      <c r="CX120" s="1795" t="e">
        <f t="shared" ca="1" si="246"/>
        <v>#DIV/0!</v>
      </c>
      <c r="CY120" s="1795" t="e">
        <f t="shared" ca="1" si="246"/>
        <v>#DIV/0!</v>
      </c>
      <c r="CZ120" s="1795" t="e">
        <f t="shared" ref="CZ120:EJ120" ca="1" si="247">-(CZ66+CZ68+CZ69+CZ70+CZ71)</f>
        <v>#DIV/0!</v>
      </c>
      <c r="DA120" s="1795" t="e">
        <f t="shared" ca="1" si="247"/>
        <v>#DIV/0!</v>
      </c>
      <c r="DB120" s="1795" t="e">
        <f t="shared" ca="1" si="247"/>
        <v>#DIV/0!</v>
      </c>
      <c r="DC120" s="1795" t="e">
        <f t="shared" ca="1" si="247"/>
        <v>#DIV/0!</v>
      </c>
      <c r="DD120" s="1795" t="e">
        <f t="shared" ca="1" si="247"/>
        <v>#DIV/0!</v>
      </c>
      <c r="DE120" s="1795" t="e">
        <f t="shared" ca="1" si="247"/>
        <v>#DIV/0!</v>
      </c>
      <c r="DF120" s="1795" t="e">
        <f t="shared" ca="1" si="247"/>
        <v>#DIV/0!</v>
      </c>
      <c r="DG120" s="1795" t="e">
        <f t="shared" ca="1" si="247"/>
        <v>#DIV/0!</v>
      </c>
      <c r="DH120" s="1795" t="e">
        <f t="shared" ca="1" si="247"/>
        <v>#DIV/0!</v>
      </c>
      <c r="DI120" s="1795" t="e">
        <f t="shared" ca="1" si="247"/>
        <v>#DIV/0!</v>
      </c>
      <c r="DJ120" s="1795" t="e">
        <f t="shared" ca="1" si="247"/>
        <v>#DIV/0!</v>
      </c>
      <c r="DK120" s="1795" t="e">
        <f t="shared" ca="1" si="247"/>
        <v>#DIV/0!</v>
      </c>
      <c r="DL120" s="1795" t="e">
        <f t="shared" ca="1" si="247"/>
        <v>#DIV/0!</v>
      </c>
      <c r="DM120" s="1795" t="e">
        <f t="shared" ca="1" si="247"/>
        <v>#DIV/0!</v>
      </c>
      <c r="DN120" s="1795" t="e">
        <f t="shared" ca="1" si="247"/>
        <v>#DIV/0!</v>
      </c>
      <c r="DO120" s="1795" t="e">
        <f t="shared" ca="1" si="247"/>
        <v>#DIV/0!</v>
      </c>
      <c r="DP120" s="1795" t="e">
        <f t="shared" ca="1" si="247"/>
        <v>#DIV/0!</v>
      </c>
      <c r="DQ120" s="1795" t="e">
        <f t="shared" ca="1" si="247"/>
        <v>#DIV/0!</v>
      </c>
      <c r="DR120" s="1795" t="e">
        <f t="shared" ca="1" si="247"/>
        <v>#DIV/0!</v>
      </c>
      <c r="DS120" s="1795" t="e">
        <f t="shared" ca="1" si="247"/>
        <v>#DIV/0!</v>
      </c>
      <c r="DT120" s="1795" t="e">
        <f t="shared" ca="1" si="247"/>
        <v>#DIV/0!</v>
      </c>
      <c r="DU120" s="1795" t="e">
        <f t="shared" ca="1" si="247"/>
        <v>#DIV/0!</v>
      </c>
      <c r="DV120" s="1795" t="e">
        <f t="shared" ca="1" si="247"/>
        <v>#DIV/0!</v>
      </c>
      <c r="DW120" s="1795" t="e">
        <f t="shared" ca="1" si="247"/>
        <v>#DIV/0!</v>
      </c>
      <c r="DX120" s="1795" t="e">
        <f t="shared" ca="1" si="247"/>
        <v>#DIV/0!</v>
      </c>
      <c r="DY120" s="1795" t="e">
        <f t="shared" ca="1" si="247"/>
        <v>#DIV/0!</v>
      </c>
      <c r="DZ120" s="1795" t="e">
        <f t="shared" ca="1" si="247"/>
        <v>#DIV/0!</v>
      </c>
      <c r="EA120" s="1795" t="e">
        <f t="shared" ca="1" si="247"/>
        <v>#DIV/0!</v>
      </c>
      <c r="EB120" s="1795" t="e">
        <f t="shared" ca="1" si="247"/>
        <v>#DIV/0!</v>
      </c>
      <c r="EC120" s="1795" t="e">
        <f t="shared" ca="1" si="247"/>
        <v>#DIV/0!</v>
      </c>
      <c r="ED120" s="1795" t="e">
        <f t="shared" ca="1" si="247"/>
        <v>#DIV/0!</v>
      </c>
      <c r="EE120" s="1795" t="e">
        <f t="shared" ca="1" si="247"/>
        <v>#DIV/0!</v>
      </c>
      <c r="EF120" s="1795" t="e">
        <f t="shared" ca="1" si="247"/>
        <v>#DIV/0!</v>
      </c>
      <c r="EG120" s="1795" t="e">
        <f t="shared" ca="1" si="247"/>
        <v>#DIV/0!</v>
      </c>
      <c r="EH120" s="1795" t="e">
        <f t="shared" ca="1" si="247"/>
        <v>#DIV/0!</v>
      </c>
      <c r="EI120" s="1795" t="e">
        <f t="shared" ca="1" si="247"/>
        <v>#DIV/0!</v>
      </c>
      <c r="EJ120" s="1795" t="e">
        <f t="shared" ca="1" si="247"/>
        <v>#DIV/0!</v>
      </c>
    </row>
    <row r="121" spans="2:140">
      <c r="C121" s="432"/>
    </row>
    <row r="125" spans="2:140">
      <c r="L125" s="1854"/>
      <c r="M125" s="1854"/>
    </row>
    <row r="126" spans="2:140">
      <c r="Q126" s="1854"/>
    </row>
    <row r="127" spans="2:140">
      <c r="B127" s="438" t="s">
        <v>1414</v>
      </c>
      <c r="H127" s="1855">
        <v>1</v>
      </c>
      <c r="I127" s="1855">
        <f t="shared" ref="I127:R127" si="248">H127+1</f>
        <v>2</v>
      </c>
      <c r="J127" s="1855">
        <f t="shared" si="248"/>
        <v>3</v>
      </c>
      <c r="K127" s="1855">
        <f t="shared" si="248"/>
        <v>4</v>
      </c>
      <c r="L127" s="1855">
        <f t="shared" si="248"/>
        <v>5</v>
      </c>
      <c r="M127" s="1855">
        <f t="shared" si="248"/>
        <v>6</v>
      </c>
      <c r="N127" s="1855">
        <f t="shared" si="248"/>
        <v>7</v>
      </c>
      <c r="O127" s="1855">
        <f t="shared" si="248"/>
        <v>8</v>
      </c>
      <c r="P127" s="1855">
        <f t="shared" si="248"/>
        <v>9</v>
      </c>
      <c r="Q127" s="1855">
        <f t="shared" si="248"/>
        <v>10</v>
      </c>
      <c r="R127" s="1855">
        <f t="shared" si="248"/>
        <v>11</v>
      </c>
    </row>
    <row r="129" spans="2:19">
      <c r="B129" s="418" t="s">
        <v>1415</v>
      </c>
      <c r="H129" s="1795">
        <f ca="1">UW!E328</f>
        <v>0</v>
      </c>
      <c r="I129" s="1795">
        <f ca="1">UW!F328</f>
        <v>0</v>
      </c>
      <c r="J129" s="1795">
        <f ca="1">UW!G328</f>
        <v>0</v>
      </c>
      <c r="K129" s="1795">
        <f ca="1">UW!H328</f>
        <v>0</v>
      </c>
      <c r="L129" s="1795">
        <f ca="1">UW!I328</f>
        <v>0</v>
      </c>
      <c r="M129" s="1795">
        <f ca="1">UW!J328</f>
        <v>0</v>
      </c>
      <c r="N129" s="1795">
        <f ca="1">UW!K328</f>
        <v>0</v>
      </c>
      <c r="O129" s="1795">
        <f ca="1">UW!L328</f>
        <v>0</v>
      </c>
      <c r="P129" s="1795">
        <f ca="1">UW!M328</f>
        <v>0</v>
      </c>
      <c r="Q129" s="1795">
        <f ca="1">UW!N328</f>
        <v>0</v>
      </c>
      <c r="R129" s="1795">
        <f ca="1">UW!O328</f>
        <v>0</v>
      </c>
    </row>
    <row r="130" spans="2:19">
      <c r="B130" s="435" t="s">
        <v>1416</v>
      </c>
      <c r="C130" s="435"/>
      <c r="D130" s="435"/>
      <c r="E130" s="435"/>
      <c r="F130" s="435"/>
      <c r="G130" s="435"/>
      <c r="H130" s="1840">
        <f ca="1">-UW!E391</f>
        <v>-141154.20000000001</v>
      </c>
      <c r="I130" s="1840">
        <f ca="1">-UW!F391</f>
        <v>-148182.53400000001</v>
      </c>
      <c r="J130" s="1840">
        <f ca="1">-UW!G391</f>
        <v>-155561.69717999999</v>
      </c>
      <c r="K130" s="1840">
        <f ca="1">-UW!H391</f>
        <v>-163309.21924859998</v>
      </c>
      <c r="L130" s="1840">
        <f ca="1">-UW!I391</f>
        <v>-171443.506164822</v>
      </c>
      <c r="M130" s="1840">
        <f ca="1">-UW!J391</f>
        <v>-179983.88394593092</v>
      </c>
      <c r="N130" s="1840">
        <f ca="1">-UW!K391</f>
        <v>-188950.64466555271</v>
      </c>
      <c r="O130" s="1840">
        <f ca="1">-UW!L391</f>
        <v>-198365.09475160207</v>
      </c>
      <c r="P130" s="1840">
        <f ca="1">-UW!M391</f>
        <v>-208249.60569900935</v>
      </c>
      <c r="Q130" s="1840">
        <f ca="1">-UW!N391</f>
        <v>-218627.6673179834</v>
      </c>
      <c r="R130" s="1840">
        <f ca="1">-UW!O391</f>
        <v>-229523.94364458681</v>
      </c>
    </row>
    <row r="131" spans="2:19">
      <c r="B131" s="418" t="s">
        <v>1417</v>
      </c>
      <c r="H131" s="1795">
        <f t="shared" ref="H131:R131" ca="1" si="249">H129+H130</f>
        <v>-141154.20000000001</v>
      </c>
      <c r="I131" s="1795">
        <f t="shared" ca="1" si="249"/>
        <v>-148182.53400000001</v>
      </c>
      <c r="J131" s="1795">
        <f t="shared" ca="1" si="249"/>
        <v>-155561.69717999999</v>
      </c>
      <c r="K131" s="1795">
        <f t="shared" ca="1" si="249"/>
        <v>-163309.21924859998</v>
      </c>
      <c r="L131" s="1795">
        <f t="shared" ca="1" si="249"/>
        <v>-171443.506164822</v>
      </c>
      <c r="M131" s="1795">
        <f t="shared" ca="1" si="249"/>
        <v>-179983.88394593092</v>
      </c>
      <c r="N131" s="1795">
        <f t="shared" ca="1" si="249"/>
        <v>-188950.64466555271</v>
      </c>
      <c r="O131" s="1795">
        <f t="shared" ca="1" si="249"/>
        <v>-198365.09475160207</v>
      </c>
      <c r="P131" s="1795">
        <f t="shared" ca="1" si="249"/>
        <v>-208249.60569900935</v>
      </c>
      <c r="Q131" s="1795">
        <f t="shared" ca="1" si="249"/>
        <v>-218627.6673179834</v>
      </c>
      <c r="R131" s="1795">
        <f t="shared" ca="1" si="249"/>
        <v>-229523.94364458681</v>
      </c>
    </row>
    <row r="132" spans="2:19">
      <c r="G132" s="475" t="s">
        <v>1212</v>
      </c>
      <c r="H132" s="1795">
        <f ca="1">UW!E395-H131</f>
        <v>0</v>
      </c>
      <c r="I132" s="1795">
        <f ca="1">UW!F395-I131</f>
        <v>0</v>
      </c>
      <c r="J132" s="1795">
        <f ca="1">UW!G395-J131</f>
        <v>0</v>
      </c>
      <c r="K132" s="1795">
        <f ca="1">UW!H395-K131</f>
        <v>0</v>
      </c>
      <c r="L132" s="1795">
        <f ca="1">UW!I395-L131</f>
        <v>0</v>
      </c>
      <c r="M132" s="1795">
        <f ca="1">UW!J395-M131</f>
        <v>0</v>
      </c>
      <c r="N132" s="1795">
        <f ca="1">UW!K395-N131</f>
        <v>0</v>
      </c>
      <c r="O132" s="1795">
        <f ca="1">UW!L395-O131</f>
        <v>0</v>
      </c>
      <c r="P132" s="1795">
        <f ca="1">UW!M395-P131</f>
        <v>0</v>
      </c>
      <c r="Q132" s="1795">
        <f ca="1">UW!N395-Q131</f>
        <v>0</v>
      </c>
      <c r="R132" s="1795">
        <f ca="1">UW!O395-R131</f>
        <v>0</v>
      </c>
    </row>
    <row r="133" spans="2:19">
      <c r="B133" s="418" t="s">
        <v>1418</v>
      </c>
    </row>
    <row r="134" spans="2:19">
      <c r="B134" s="418" t="s">
        <v>443</v>
      </c>
      <c r="H134" s="1795" t="e">
        <f ca="1">UW!E398</f>
        <v>#DIV/0!</v>
      </c>
      <c r="I134" s="1795" t="e">
        <f ca="1">UW!F398</f>
        <v>#DIV/0!</v>
      </c>
      <c r="J134" s="1795" t="e">
        <f ca="1">UW!G398</f>
        <v>#DIV/0!</v>
      </c>
      <c r="K134" s="1795" t="e">
        <f ca="1">UW!H398</f>
        <v>#DIV/0!</v>
      </c>
      <c r="L134" s="1795" t="e">
        <f ca="1">UW!I398</f>
        <v>#DIV/0!</v>
      </c>
      <c r="M134" s="1795" t="e">
        <f ca="1">UW!J398</f>
        <v>#DIV/0!</v>
      </c>
      <c r="N134" s="1795" t="e">
        <f ca="1">UW!K398</f>
        <v>#DIV/0!</v>
      </c>
      <c r="O134" s="1795" t="e">
        <f ca="1">UW!L398</f>
        <v>#DIV/0!</v>
      </c>
      <c r="P134" s="1795" t="e">
        <f ca="1">UW!M398</f>
        <v>#DIV/0!</v>
      </c>
      <c r="Q134" s="1795" t="e">
        <f ca="1">UW!N398</f>
        <v>#DIV/0!</v>
      </c>
      <c r="R134" s="1795" t="e">
        <f ca="1">UW!O398</f>
        <v>#DIV/0!</v>
      </c>
    </row>
    <row r="135" spans="2:19">
      <c r="B135" s="418" t="s">
        <v>807</v>
      </c>
      <c r="H135" s="1795" t="e">
        <f ca="1">SUMIF(UW!$E$606:$EF$606,H$127,UW!$E$721:$EF$721)</f>
        <v>#DIV/0!</v>
      </c>
      <c r="I135" s="1795" t="e">
        <f ca="1">SUMIF(UW!$E$606:$EF$606,I$127,UW!$E$721:$EF$721)</f>
        <v>#DIV/0!</v>
      </c>
      <c r="J135" s="1795" t="e">
        <f ca="1">SUMIF(UW!$E$606:$EF$606,J$127,UW!$E$721:$EF$721)</f>
        <v>#DIV/0!</v>
      </c>
      <c r="K135" s="1795">
        <f ca="1">SUMIF(UW!$E$606:$EF$606,K$127,UW!$E$721:$EF$721)</f>
        <v>50.549895271744667</v>
      </c>
      <c r="L135" s="1795">
        <f ca="1">SUMIF(UW!$E$606:$EF$606,L$127,UW!$E$721:$EF$721)</f>
        <v>0</v>
      </c>
      <c r="M135" s="1795">
        <f ca="1">SUMIF(UW!$E$606:$EF$606,M$127,UW!$E$721:$EF$721)</f>
        <v>0</v>
      </c>
      <c r="N135" s="1795">
        <f ca="1">SUMIF(UW!$E$606:$EF$606,N$127,UW!$E$721:$EF$721)</f>
        <v>0</v>
      </c>
      <c r="O135" s="1795">
        <f ca="1">SUMIF(UW!$E$606:$EF$606,O$127,UW!$E$721:$EF$721)</f>
        <v>0</v>
      </c>
      <c r="P135" s="1795">
        <f ca="1">SUMIF(UW!$E$606:$EF$606,P$127,UW!$E$721:$EF$721)</f>
        <v>0</v>
      </c>
      <c r="Q135" s="1795">
        <f ca="1">SUMIF(UW!$E$606:$EF$606,Q$127,UW!$E$721:$EF$721)</f>
        <v>0</v>
      </c>
      <c r="R135" s="1795">
        <f ca="1">SUMIF(UW!$E$606:$EF$606,R$127,UW!$E$721:$EF$721)</f>
        <v>0</v>
      </c>
    </row>
    <row r="136" spans="2:19">
      <c r="B136" s="435" t="s">
        <v>1419</v>
      </c>
      <c r="C136" s="435"/>
      <c r="D136" s="435"/>
      <c r="E136" s="435"/>
      <c r="F136" s="435"/>
      <c r="G136" s="435"/>
      <c r="H136" s="1840">
        <f ca="1">-UW!E414</f>
        <v>0</v>
      </c>
      <c r="I136" s="1840">
        <f ca="1">-UW!F414</f>
        <v>0</v>
      </c>
      <c r="J136" s="1840">
        <f ca="1">-UW!G414</f>
        <v>0</v>
      </c>
      <c r="K136" s="1840">
        <f ca="1">-UW!H414</f>
        <v>0</v>
      </c>
      <c r="L136" s="1840">
        <f ca="1">-UW!I414</f>
        <v>0</v>
      </c>
      <c r="M136" s="1840">
        <f ca="1">-UW!J414</f>
        <v>0</v>
      </c>
      <c r="N136" s="1840">
        <f ca="1">-UW!K414</f>
        <v>0</v>
      </c>
      <c r="O136" s="1840">
        <f ca="1">-UW!L414</f>
        <v>0</v>
      </c>
      <c r="P136" s="1840">
        <f ca="1">-UW!M414</f>
        <v>0</v>
      </c>
      <c r="Q136" s="1840">
        <f ca="1">-UW!N414</f>
        <v>0</v>
      </c>
      <c r="R136" s="1840">
        <f ca="1">-UW!O414</f>
        <v>0</v>
      </c>
    </row>
    <row r="137" spans="2:19">
      <c r="B137" s="418" t="s">
        <v>1420</v>
      </c>
      <c r="H137" s="1795" t="e">
        <f t="shared" ref="H137:S137" ca="1" si="250">SUM(H134:H136)</f>
        <v>#DIV/0!</v>
      </c>
      <c r="I137" s="1795" t="e">
        <f t="shared" ca="1" si="250"/>
        <v>#DIV/0!</v>
      </c>
      <c r="J137" s="1795" t="e">
        <f t="shared" ca="1" si="250"/>
        <v>#DIV/0!</v>
      </c>
      <c r="K137" s="1795" t="e">
        <f t="shared" ca="1" si="250"/>
        <v>#DIV/0!</v>
      </c>
      <c r="L137" s="1795" t="e">
        <f t="shared" ca="1" si="250"/>
        <v>#DIV/0!</v>
      </c>
      <c r="M137" s="1795" t="e">
        <f t="shared" ca="1" si="250"/>
        <v>#DIV/0!</v>
      </c>
      <c r="N137" s="1795" t="e">
        <f t="shared" ca="1" si="250"/>
        <v>#DIV/0!</v>
      </c>
      <c r="O137" s="1795" t="e">
        <f t="shared" ca="1" si="250"/>
        <v>#DIV/0!</v>
      </c>
      <c r="P137" s="1795" t="e">
        <f t="shared" ca="1" si="250"/>
        <v>#DIV/0!</v>
      </c>
      <c r="Q137" s="1795" t="e">
        <f t="shared" ca="1" si="250"/>
        <v>#DIV/0!</v>
      </c>
      <c r="R137" s="1795" t="e">
        <f t="shared" ca="1" si="250"/>
        <v>#DIV/0!</v>
      </c>
      <c r="S137" s="1795">
        <f t="shared" si="250"/>
        <v>0</v>
      </c>
    </row>
    <row r="138" spans="2:19">
      <c r="J138" s="1795" t="e">
        <f ca="1">J131+J137</f>
        <v>#DIV/0!</v>
      </c>
    </row>
    <row r="139" spans="2:19">
      <c r="B139" s="418" t="s">
        <v>464</v>
      </c>
      <c r="H139" s="1795" t="e">
        <f ca="1">UW!E410+UW!E411+UW!E417</f>
        <v>#DIV/0!</v>
      </c>
      <c r="I139" s="1795" t="e">
        <f ca="1">UW!F410+UW!F411+UW!F417</f>
        <v>#DIV/0!</v>
      </c>
      <c r="J139" s="1795" t="e">
        <f ca="1">UW!G410+UW!G411+UW!G417</f>
        <v>#DIV/0!</v>
      </c>
      <c r="K139" s="1795" t="e">
        <f ca="1">UW!H410+UW!H411+UW!H417</f>
        <v>#DIV/0!</v>
      </c>
      <c r="L139" s="1795" t="e">
        <f ca="1">UW!I410+UW!I411+UW!I417</f>
        <v>#DIV/0!</v>
      </c>
      <c r="M139" s="1795" t="e">
        <f ca="1">UW!J410+UW!J411+UW!J417</f>
        <v>#DIV/0!</v>
      </c>
      <c r="N139" s="1795" t="e">
        <f ca="1">UW!K410+UW!K411+UW!K417</f>
        <v>#DIV/0!</v>
      </c>
      <c r="O139" s="1795" t="e">
        <f ca="1">UW!L410+UW!L411+UW!L417</f>
        <v>#DIV/0!</v>
      </c>
      <c r="P139" s="1795" t="e">
        <f ca="1">UW!M410+UW!M411+UW!M417</f>
        <v>#DIV/0!</v>
      </c>
      <c r="Q139" s="1795" t="e">
        <f ca="1">UW!N410+UW!N411+UW!N417</f>
        <v>#DIV/0!</v>
      </c>
      <c r="R139" s="1795" t="e">
        <f ca="1">UW!O410+UW!O411+UW!O417</f>
        <v>#DIV/0!</v>
      </c>
    </row>
    <row r="141" spans="2:19" ht="13.5" customHeight="1" thickBot="1">
      <c r="B141" s="476" t="s">
        <v>1421</v>
      </c>
      <c r="C141" s="476"/>
      <c r="D141" s="476"/>
      <c r="E141" s="476"/>
      <c r="F141" s="476"/>
      <c r="G141" s="476"/>
      <c r="H141" s="1856" t="e">
        <f ca="1">H131+H137+UW!E410+UW!E411+IF(UW!E415&lt;0,UW!E417,0)</f>
        <v>#DIV/0!</v>
      </c>
      <c r="I141" s="1856" t="e">
        <f ca="1">I131+I137+UW!F410+UW!F411+IF(UW!F415&lt;0,UW!F417,0)</f>
        <v>#DIV/0!</v>
      </c>
      <c r="J141" s="1856" t="e">
        <f ca="1">J131+J137+UW!G410+UW!G411+IF(UW!G415&lt;0,UW!G417,0)</f>
        <v>#DIV/0!</v>
      </c>
      <c r="K141" s="1856" t="e">
        <f ca="1">K131+K137+UW!H410+UW!H411+IF(UW!H415&lt;0,UW!H417,0)</f>
        <v>#DIV/0!</v>
      </c>
      <c r="L141" s="1856" t="e">
        <f ca="1">L131+L137+UW!I410+UW!I411+IF(UW!I415&lt;0,UW!I417,0)</f>
        <v>#DIV/0!</v>
      </c>
      <c r="M141" s="1856" t="e">
        <f ca="1">M131+M137+UW!J410+UW!J411+IF(UW!J415&lt;0,UW!J417,0)</f>
        <v>#DIV/0!</v>
      </c>
      <c r="N141" s="1856" t="e">
        <f ca="1">N131+N137+UW!K410+UW!K411+IF(UW!K415&lt;0,UW!K417,0)</f>
        <v>#DIV/0!</v>
      </c>
      <c r="O141" s="1856" t="e">
        <f ca="1">O131+O137+UW!L410+UW!L411+IF(UW!L415&lt;0,UW!L417,0)</f>
        <v>#DIV/0!</v>
      </c>
      <c r="P141" s="1856" t="e">
        <f ca="1">P131+P137+UW!M410+UW!M411+IF(UW!M415&lt;0,UW!M417,0)</f>
        <v>#DIV/0!</v>
      </c>
      <c r="Q141" s="1856" t="e">
        <f ca="1">Q131+Q137+UW!N410+UW!N411+IF(UW!N415&lt;0,UW!N417,0)</f>
        <v>#DIV/0!</v>
      </c>
      <c r="R141" s="1856" t="e">
        <f ca="1">R131+R137+UW!O410+UW!O411+IF(UW!O415&lt;0,UW!O417,0)</f>
        <v>#DIV/0!</v>
      </c>
    </row>
    <row r="142" spans="2:19" ht="13.5" customHeight="1" thickTop="1">
      <c r="G142" s="475" t="s">
        <v>1212</v>
      </c>
      <c r="H142" s="1795" t="e">
        <f ca="1">UW!E418-'Return Distr.'!H141</f>
        <v>#DIV/0!</v>
      </c>
      <c r="I142" s="1795" t="e">
        <f ca="1">UW!F418-'Return Distr.'!I141</f>
        <v>#DIV/0!</v>
      </c>
      <c r="J142" s="1795" t="e">
        <f ca="1">UW!G418-'Return Distr.'!J141</f>
        <v>#DIV/0!</v>
      </c>
      <c r="K142" s="1795" t="e">
        <f ca="1">UW!H418-'Return Distr.'!K141</f>
        <v>#DIV/0!</v>
      </c>
      <c r="L142" s="1795" t="e">
        <f ca="1">UW!I418-'Return Distr.'!L141</f>
        <v>#DIV/0!</v>
      </c>
      <c r="M142" s="1795" t="e">
        <f ca="1">UW!J418-'Return Distr.'!M141</f>
        <v>#DIV/0!</v>
      </c>
      <c r="N142" s="1795" t="e">
        <f ca="1">UW!K418-'Return Distr.'!N141</f>
        <v>#DIV/0!</v>
      </c>
      <c r="O142" s="1795" t="e">
        <f ca="1">UW!L418-'Return Distr.'!O141</f>
        <v>#DIV/0!</v>
      </c>
      <c r="P142" s="1795" t="e">
        <f ca="1">UW!M418-'Return Distr.'!P141</f>
        <v>#DIV/0!</v>
      </c>
      <c r="Q142" s="1795" t="e">
        <f ca="1">UW!N418-'Return Distr.'!Q141</f>
        <v>#DIV/0!</v>
      </c>
      <c r="R142" s="1795" t="e">
        <f ca="1">UW!O418-'Return Distr.'!R141</f>
        <v>#DIV/0!</v>
      </c>
    </row>
    <row r="143" spans="2:19">
      <c r="B143" s="418" t="s">
        <v>1422</v>
      </c>
      <c r="H143" s="1795">
        <f ca="1">IF(UW!E421=0,UW!E424+UW!E423,0)</f>
        <v>0</v>
      </c>
      <c r="I143" s="1795">
        <f ca="1">IF(UW!F421=0,UW!F424+UW!F423,0)</f>
        <v>0</v>
      </c>
      <c r="J143" s="1795" t="e">
        <f ca="1">IF(UW!G421=0,UW!G424+UW!G423,0)</f>
        <v>#DIV/0!</v>
      </c>
      <c r="K143" s="1795">
        <f ca="1">IF(UW!H421=0,UW!H424+UW!H423,0)</f>
        <v>835.53545903710221</v>
      </c>
      <c r="L143" s="1795">
        <f ca="1">IF(UW!I421=0,UW!I424+UW!I423,0)</f>
        <v>0</v>
      </c>
      <c r="M143" s="1795">
        <f ca="1">IF(UW!J421=0,UW!J424+UW!J423,0)</f>
        <v>0</v>
      </c>
      <c r="N143" s="1795">
        <f ca="1">IF(UW!K421=0,UW!K424+UW!K423,0)</f>
        <v>0</v>
      </c>
      <c r="O143" s="1795">
        <f ca="1">IF(UW!L421=0,UW!L424+UW!L423,0)</f>
        <v>0</v>
      </c>
      <c r="P143" s="1795">
        <f ca="1">IF(UW!M421=0,UW!M424+UW!M423,0)</f>
        <v>0</v>
      </c>
      <c r="Q143" s="1795">
        <f ca="1">IF(UW!N421=0,UW!N424+UW!N423,0)</f>
        <v>0</v>
      </c>
      <c r="R143" s="1795">
        <f ca="1">IF(UW!O421=0,UW!O424+UW!O423,0)</f>
        <v>0</v>
      </c>
    </row>
    <row r="144" spans="2:19">
      <c r="B144" s="418" t="s">
        <v>74</v>
      </c>
      <c r="H144" s="477" t="e">
        <f ca="1">UW!E431/UW!$J$49</f>
        <v>#DIV/0!</v>
      </c>
      <c r="I144" s="477" t="e">
        <f ca="1">UW!F431/UW!$J$49</f>
        <v>#DIV/0!</v>
      </c>
      <c r="J144" s="477" t="e">
        <f ca="1">UW!G431/UW!$J$49</f>
        <v>#DIV/0!</v>
      </c>
      <c r="K144" s="477" t="e">
        <f ca="1">UW!H431/UW!$J$49</f>
        <v>#DIV/0!</v>
      </c>
      <c r="L144" s="477" t="e">
        <f ca="1">UW!I431/UW!$J$49</f>
        <v>#DIV/0!</v>
      </c>
      <c r="M144" s="477" t="e">
        <f ca="1">UW!J431/UW!$J$49</f>
        <v>#DIV/0!</v>
      </c>
      <c r="N144" s="477" t="e">
        <f ca="1">UW!K431/UW!$J$49</f>
        <v>#DIV/0!</v>
      </c>
      <c r="O144" s="477" t="e">
        <f ca="1">UW!L431/UW!$J$49</f>
        <v>#DIV/0!</v>
      </c>
      <c r="P144" s="477" t="e">
        <f ca="1">UW!M431/UW!$J$49</f>
        <v>#DIV/0!</v>
      </c>
      <c r="Q144" s="477" t="e">
        <f ca="1">UW!N431/UW!$J$49</f>
        <v>#DIV/0!</v>
      </c>
      <c r="R144" s="477" t="e">
        <f ca="1">UW!O431/UW!$J$49</f>
        <v>#DIV/0!</v>
      </c>
    </row>
    <row r="146" spans="2:18">
      <c r="B146" s="418" t="s">
        <v>1423</v>
      </c>
      <c r="H146" s="1857" t="e">
        <f t="shared" ref="H146:R146" ca="1" si="251">H141/H144</f>
        <v>#DIV/0!</v>
      </c>
      <c r="I146" s="1857" t="e">
        <f t="shared" ca="1" si="251"/>
        <v>#DIV/0!</v>
      </c>
      <c r="J146" s="1857" t="e">
        <f t="shared" ca="1" si="251"/>
        <v>#DIV/0!</v>
      </c>
      <c r="K146" s="1857" t="e">
        <f t="shared" ca="1" si="251"/>
        <v>#DIV/0!</v>
      </c>
      <c r="L146" s="1857" t="e">
        <f t="shared" ca="1" si="251"/>
        <v>#DIV/0!</v>
      </c>
      <c r="M146" s="1857" t="e">
        <f t="shared" ca="1" si="251"/>
        <v>#DIV/0!</v>
      </c>
      <c r="N146" s="1857" t="e">
        <f t="shared" ca="1" si="251"/>
        <v>#DIV/0!</v>
      </c>
      <c r="O146" s="1857" t="e">
        <f t="shared" ca="1" si="251"/>
        <v>#DIV/0!</v>
      </c>
      <c r="P146" s="1857" t="e">
        <f t="shared" ca="1" si="251"/>
        <v>#DIV/0!</v>
      </c>
      <c r="Q146" s="1857" t="e">
        <f t="shared" ca="1" si="251"/>
        <v>#DIV/0!</v>
      </c>
      <c r="R146" s="1857" t="e">
        <f t="shared" ca="1" si="251"/>
        <v>#DIV/0!</v>
      </c>
    </row>
    <row r="147" spans="2:18">
      <c r="B147" s="418" t="s">
        <v>1424</v>
      </c>
      <c r="H147" s="393" t="e">
        <f t="shared" ref="H147:R147" ca="1" si="252">H141/H144</f>
        <v>#DIV/0!</v>
      </c>
      <c r="I147" s="393" t="e">
        <f t="shared" ca="1" si="252"/>
        <v>#DIV/0!</v>
      </c>
      <c r="J147" s="393" t="e">
        <f t="shared" ca="1" si="252"/>
        <v>#DIV/0!</v>
      </c>
      <c r="K147" s="393" t="e">
        <f t="shared" ca="1" si="252"/>
        <v>#DIV/0!</v>
      </c>
      <c r="L147" s="393" t="e">
        <f t="shared" ca="1" si="252"/>
        <v>#DIV/0!</v>
      </c>
      <c r="M147" s="393" t="e">
        <f t="shared" ca="1" si="252"/>
        <v>#DIV/0!</v>
      </c>
      <c r="N147" s="393" t="e">
        <f t="shared" ca="1" si="252"/>
        <v>#DIV/0!</v>
      </c>
      <c r="O147" s="393" t="e">
        <f t="shared" ca="1" si="252"/>
        <v>#DIV/0!</v>
      </c>
      <c r="P147" s="393" t="e">
        <f t="shared" ca="1" si="252"/>
        <v>#DIV/0!</v>
      </c>
      <c r="Q147" s="393" t="e">
        <f t="shared" ca="1" si="252"/>
        <v>#DIV/0!</v>
      </c>
      <c r="R147" s="393" t="e">
        <f t="shared" ca="1" si="252"/>
        <v>#DIV/0!</v>
      </c>
    </row>
    <row r="148" spans="2:18">
      <c r="B148" s="418" t="s">
        <v>49</v>
      </c>
      <c r="H148" s="1795" t="e">
        <f ca="1">SUMIF(UW!$E$855:$EF$855,H127*12,UW!$E$860:$EF$860)</f>
        <v>#DIV/0!</v>
      </c>
      <c r="I148" s="1795" t="e">
        <f ca="1">SUMIF(UW!$E$855:$EF$855,I127*12,UW!$E$860:$EF$860)</f>
        <v>#DIV/0!</v>
      </c>
      <c r="J148" s="1795">
        <f ca="1">SUMIF(UW!$E$855:$EF$855,J127*12,UW!$E$860:$EF$860)</f>
        <v>-835.53545903710221</v>
      </c>
      <c r="K148" s="1795">
        <f ca="1">SUMIF(UW!$E$855:$EF$855,K127*12,UW!$E$860:$EF$860)</f>
        <v>-835.53545903710221</v>
      </c>
      <c r="L148" s="1795">
        <f ca="1">SUMIF(UW!$E$855:$EF$855,L127*12,UW!$E$860:$EF$860)</f>
        <v>0</v>
      </c>
      <c r="M148" s="1795">
        <f ca="1">SUMIF(UW!$E$855:$EF$855,M127*12,UW!$E$860:$EF$860)</f>
        <v>0</v>
      </c>
      <c r="N148" s="1795">
        <f ca="1">SUMIF(UW!$E$855:$EF$855,N127*12,UW!$E$860:$EF$860)</f>
        <v>0</v>
      </c>
      <c r="O148" s="1795">
        <f ca="1">SUMIF(UW!$E$855:$EF$855,O127*12,UW!$E$860:$EF$860)</f>
        <v>0</v>
      </c>
      <c r="P148" s="1795">
        <f ca="1">SUMIF(UW!$E$855:$EF$855,P127*12,UW!$E$860:$EF$860)</f>
        <v>0</v>
      </c>
      <c r="Q148" s="1795">
        <f ca="1">SUMIF(UW!$E$855:$EF$855,Q127*12,UW!$E$860:$EF$860)</f>
        <v>0</v>
      </c>
      <c r="R148" s="1795">
        <f ca="1">SUMIF(UW!$E$855:$EF$855,R127*12,UW!$E$860:$EF$860)</f>
        <v>0</v>
      </c>
    </row>
    <row r="149" spans="2:18">
      <c r="B149" s="418" t="s">
        <v>1222</v>
      </c>
      <c r="H149" s="393" t="e">
        <f t="shared" ref="H149:R149" ca="1" si="253">H148/H151</f>
        <v>#DIV/0!</v>
      </c>
      <c r="I149" s="393" t="e">
        <f t="shared" ca="1" si="253"/>
        <v>#DIV/0!</v>
      </c>
      <c r="J149" s="393">
        <f t="shared" ca="1" si="253"/>
        <v>0.44987405649097656</v>
      </c>
      <c r="K149" s="393">
        <f t="shared" ca="1" si="253"/>
        <v>0.84045143970494884</v>
      </c>
      <c r="L149" s="393" t="e">
        <f t="shared" ca="1" si="253"/>
        <v>#DIV/0!</v>
      </c>
      <c r="M149" s="393" t="e">
        <f t="shared" ca="1" si="253"/>
        <v>#DIV/0!</v>
      </c>
      <c r="N149" s="393" t="e">
        <f t="shared" ca="1" si="253"/>
        <v>#DIV/0!</v>
      </c>
      <c r="O149" s="393" t="e">
        <f t="shared" ca="1" si="253"/>
        <v>#DIV/0!</v>
      </c>
      <c r="P149" s="393" t="e">
        <f t="shared" ca="1" si="253"/>
        <v>#DIV/0!</v>
      </c>
      <c r="Q149" s="393" t="e">
        <f t="shared" ca="1" si="253"/>
        <v>#DIV/0!</v>
      </c>
      <c r="R149" s="393" t="e">
        <f t="shared" ca="1" si="253"/>
        <v>#DIV/0!</v>
      </c>
    </row>
    <row r="151" spans="2:18">
      <c r="B151" s="418" t="s">
        <v>1425</v>
      </c>
      <c r="H151" s="1795">
        <f ca="1">Val!O116</f>
        <v>-3307.0062744620423</v>
      </c>
      <c r="I151" s="1795">
        <f ca="1">Val!P116</f>
        <v>-2627.9426891233902</v>
      </c>
      <c r="J151" s="1795">
        <f ca="1">Val!Q116</f>
        <v>-1857.2652656485452</v>
      </c>
      <c r="K151" s="1795">
        <f ca="1">Val!R116</f>
        <v>-994.15078559497454</v>
      </c>
      <c r="L151" s="1795">
        <f ca="1">Val!S116</f>
        <v>0</v>
      </c>
      <c r="M151" s="1795">
        <f ca="1">Val!T116</f>
        <v>0</v>
      </c>
      <c r="N151" s="1795">
        <f ca="1">Val!U116</f>
        <v>0</v>
      </c>
      <c r="O151" s="1795">
        <f ca="1">Val!V116</f>
        <v>0</v>
      </c>
      <c r="P151" s="1795">
        <f ca="1">Val!W116</f>
        <v>0</v>
      </c>
      <c r="Q151" s="1795">
        <f ca="1">Val!X116</f>
        <v>0</v>
      </c>
      <c r="R151" s="1795">
        <f ca="1">Val!Y116</f>
        <v>0</v>
      </c>
    </row>
    <row r="152" spans="2:18">
      <c r="B152" s="418" t="s">
        <v>1426</v>
      </c>
      <c r="H152" s="1795">
        <f ca="1">Val!O107</f>
        <v>0</v>
      </c>
      <c r="I152" s="1795">
        <f ca="1">Val!P107</f>
        <v>0</v>
      </c>
      <c r="J152" s="1795">
        <f ca="1">Val!Q107</f>
        <v>0</v>
      </c>
      <c r="K152" s="1795">
        <f ca="1">Val!R107</f>
        <v>0</v>
      </c>
      <c r="L152" s="1795">
        <f ca="1">Val!S107</f>
        <v>0</v>
      </c>
      <c r="M152" s="1795">
        <f ca="1">Val!T107</f>
        <v>0</v>
      </c>
      <c r="N152" s="1795">
        <f ca="1">Val!U107</f>
        <v>0</v>
      </c>
      <c r="O152" s="1795">
        <f ca="1">Val!V107</f>
        <v>0</v>
      </c>
      <c r="P152" s="1795">
        <f ca="1">Val!W107</f>
        <v>0</v>
      </c>
      <c r="Q152" s="1795">
        <f ca="1">Val!X107</f>
        <v>0</v>
      </c>
      <c r="R152" s="1795">
        <f ca="1">Val!Y107</f>
        <v>0</v>
      </c>
    </row>
    <row r="153" spans="2:18">
      <c r="B153" s="418" t="s">
        <v>1427</v>
      </c>
      <c r="H153" s="1858" t="e">
        <f t="shared" ref="H153:R153" ca="1" si="254">(H151-H148)/H144</f>
        <v>#DIV/0!</v>
      </c>
      <c r="I153" s="1858" t="e">
        <f t="shared" ca="1" si="254"/>
        <v>#DIV/0!</v>
      </c>
      <c r="J153" s="1858" t="e">
        <f t="shared" ca="1" si="254"/>
        <v>#DIV/0!</v>
      </c>
      <c r="K153" s="1858" t="e">
        <f t="shared" ca="1" si="254"/>
        <v>#DIV/0!</v>
      </c>
      <c r="L153" s="1858" t="e">
        <f t="shared" ca="1" si="254"/>
        <v>#DIV/0!</v>
      </c>
      <c r="M153" s="1858" t="e">
        <f t="shared" ca="1" si="254"/>
        <v>#DIV/0!</v>
      </c>
      <c r="N153" s="1858" t="e">
        <f t="shared" ca="1" si="254"/>
        <v>#DIV/0!</v>
      </c>
      <c r="O153" s="1858" t="e">
        <f t="shared" ca="1" si="254"/>
        <v>#DIV/0!</v>
      </c>
      <c r="P153" s="1858" t="e">
        <f t="shared" ca="1" si="254"/>
        <v>#DIV/0!</v>
      </c>
      <c r="Q153" s="1858" t="e">
        <f t="shared" ca="1" si="254"/>
        <v>#DIV/0!</v>
      </c>
      <c r="R153" s="1858" t="e">
        <f t="shared" ca="1" si="254"/>
        <v>#DIV/0!</v>
      </c>
    </row>
    <row r="154" spans="2:18">
      <c r="H154" s="1795"/>
    </row>
    <row r="155" spans="2:18">
      <c r="B155" s="478" t="s">
        <v>1428</v>
      </c>
      <c r="C155" s="456"/>
      <c r="D155" s="456"/>
      <c r="E155" s="456"/>
      <c r="F155" s="456"/>
      <c r="G155" s="456"/>
      <c r="H155" s="456"/>
      <c r="I155" s="456"/>
      <c r="J155" s="456"/>
      <c r="K155" s="456"/>
      <c r="L155" s="456"/>
      <c r="M155" s="456"/>
      <c r="N155" s="456"/>
      <c r="O155" s="456"/>
      <c r="P155" s="456"/>
      <c r="Q155" s="1859"/>
      <c r="R155" s="479"/>
    </row>
    <row r="156" spans="2:18">
      <c r="B156" s="1860">
        <v>10</v>
      </c>
      <c r="C156" s="480" t="e">
        <f ca="1">IRR(G156:Q156)</f>
        <v>#VALUE!</v>
      </c>
      <c r="F156" s="1795"/>
      <c r="G156" s="1795" t="e">
        <f ca="1">-$E$7</f>
        <v>#DIV/0!</v>
      </c>
      <c r="H156" s="1795" t="e">
        <f ca="1">H$143+H$141+(IF(H$127=$B156,IF(UW!$J$39='Model Inputs &amp; Calcs'!$C$6,Val!O$116,Val!O$107),0)*(1-SUM(UW!$J$37:$J$38))-IF(H$127=$B156,H$148,0))</f>
        <v>#DIV/0!</v>
      </c>
      <c r="I156" s="1795" t="e">
        <f ca="1">I$143+I$141+(IF(I$127=$B156,IF(UW!$J$39='Model Inputs &amp; Calcs'!$C$6,Val!P$116,Val!P$107),0)*(1-SUM(UW!$J$37:$J$38))-IF(I$127=$B156,I$148,0))</f>
        <v>#DIV/0!</v>
      </c>
      <c r="J156" s="1795" t="e">
        <f ca="1">J$143+J$141+(IF(J$127=$B156,IF(UW!$J$39='Model Inputs &amp; Calcs'!$C$6,Val!Q$116,Val!Q$107),0)*(1-SUM(UW!$J$37:$J$38))-IF(J$127=$B156,J$148,0))</f>
        <v>#DIV/0!</v>
      </c>
      <c r="K156" s="1795" t="e">
        <f ca="1">K$143+K$141+(IF(K$127=$B156,IF(UW!$J$39='Model Inputs &amp; Calcs'!$C$6,Val!R$116,Val!R$107),0)*(1-SUM(UW!$J$37:$J$38))-IF(K$127=$B156,K$148,0))</f>
        <v>#DIV/0!</v>
      </c>
      <c r="L156" s="1795" t="e">
        <f ca="1">L$143+L$141+(IF(L$127=$B156,IF(UW!$J$39='Model Inputs &amp; Calcs'!$C$6,Val!S$116,Val!S$107),0)*(1-SUM(UW!$J$37:$J$38))-IF(L$127=$B156,L$148,0))</f>
        <v>#DIV/0!</v>
      </c>
      <c r="M156" s="1795" t="e">
        <f ca="1">M$143+M$141+(IF(M$127=$B156,IF(UW!$J$39='Model Inputs &amp; Calcs'!$C$6,Val!T$116,Val!T$107),0)*(1-SUM(UW!$J$37:$J$38))-IF(M$127=$B156,M$148,0))</f>
        <v>#DIV/0!</v>
      </c>
      <c r="N156" s="1795" t="e">
        <f ca="1">N$143+N$141+(IF(N$127=$B156,IF(UW!$J$39='Model Inputs &amp; Calcs'!$C$6,Val!U$116,Val!U$107),0)*(1-SUM(UW!$J$37:$J$38))-IF(N$127=$B156,N$148,0))</f>
        <v>#DIV/0!</v>
      </c>
      <c r="O156" s="1795" t="e">
        <f ca="1">O$143+O$141+(IF(O$127=$B156,IF(UW!$J$39='Model Inputs &amp; Calcs'!$C$6,Val!V$116,Val!V$107),0)*(1-SUM(UW!$J$37:$J$38))-IF(O$127=$B156,O$148,0))</f>
        <v>#DIV/0!</v>
      </c>
      <c r="P156" s="1795" t="e">
        <f ca="1">P$143+P$141+(IF(P$127=$B156,IF(UW!$J$39='Model Inputs &amp; Calcs'!$C$6,Val!W$116,Val!W$107),0)*(1-SUM(UW!$J$37:$J$38))-IF(P$127=$B156,P$148,0))</f>
        <v>#DIV/0!</v>
      </c>
      <c r="Q156" s="1861" t="e">
        <f ca="1">Q$143+Q$141+(IF(Q$127=$B156,IF(UW!$J$39='Model Inputs &amp; Calcs'!$C$6,Val!X$116,Val!X$107),0)*(1-SUM(UW!$J$37:$J$38))-IF(Q$127=$B156,Q$148,0))</f>
        <v>#DIV/0!</v>
      </c>
      <c r="R156" s="1861"/>
    </row>
    <row r="157" spans="2:18">
      <c r="B157" s="1860">
        <v>7</v>
      </c>
      <c r="C157" s="480" t="e">
        <f ca="1">IRR(G157:N157)</f>
        <v>#VALUE!</v>
      </c>
      <c r="G157" s="1795" t="e">
        <f ca="1">-$E$7</f>
        <v>#DIV/0!</v>
      </c>
      <c r="H157" s="1795" t="e">
        <f ca="1">H$143+H$141+(IF(H$127=$B157,IF(UW!$J$39='Model Inputs &amp; Calcs'!$C$6,Val!O$116,Val!O$107),0)*(1-SUM(UW!$J$37:$J$38))-IF(H$127=$B157,H$148,0))</f>
        <v>#DIV/0!</v>
      </c>
      <c r="I157" s="1795" t="e">
        <f ca="1">I$143+I$141+(IF(I$127=$B157,IF(UW!$J$39='Model Inputs &amp; Calcs'!$C$6,Val!P$116,Val!P$107),0)*(1-SUM(UW!$J$37:$J$38))-IF(I$127=$B157,I$148,0))</f>
        <v>#DIV/0!</v>
      </c>
      <c r="J157" s="1795" t="e">
        <f ca="1">J$143+J$141+(IF(J$127=$B157,IF(UW!$J$39='Model Inputs &amp; Calcs'!$C$6,Val!Q$116,Val!Q$107),0)*(1-SUM(UW!$J$37:$J$38))-IF(J$127=$B157,J$148,0))</f>
        <v>#DIV/0!</v>
      </c>
      <c r="K157" s="1795" t="e">
        <f ca="1">K$143+K$141+(IF(K$127=$B157,IF(UW!$J$39='Model Inputs &amp; Calcs'!$C$6,Val!R$116,Val!R$107),0)*(1-SUM(UW!$J$37:$J$38))-IF(K$127=$B157,K$148,0))</f>
        <v>#DIV/0!</v>
      </c>
      <c r="L157" s="1795" t="e">
        <f ca="1">L$143+L$141+(IF(L$127=$B157,IF(UW!$J$39='Model Inputs &amp; Calcs'!$C$6,Val!S$116,Val!S$107),0)*(1-SUM(UW!$J$37:$J$38))-IF(L$127=$B157,L$148,0))</f>
        <v>#DIV/0!</v>
      </c>
      <c r="M157" s="1795" t="e">
        <f ca="1">M$143+M$141+(IF(M$127=$B157,IF(UW!$J$39='Model Inputs &amp; Calcs'!$C$6,Val!T$116,Val!T$107),0)*(1-SUM(UW!$J$37:$J$38))-IF(M$127=$B157,M$148,0))</f>
        <v>#DIV/0!</v>
      </c>
      <c r="N157" s="1795" t="e">
        <f ca="1">N$143+N$141+(IF(N$127=$B157,IF(UW!$J$39='Model Inputs &amp; Calcs'!$C$6,Val!U$116,Val!U$107),0)*(1-SUM(UW!$J$37:$J$38))-IF(N$127=$B157,N$148,0))</f>
        <v>#DIV/0!</v>
      </c>
      <c r="Q157" s="481"/>
      <c r="R157" s="481"/>
    </row>
    <row r="158" spans="2:18">
      <c r="B158" s="1860">
        <v>5</v>
      </c>
      <c r="C158" s="480" t="e">
        <f ca="1">IRR(G158:L158)</f>
        <v>#VALUE!</v>
      </c>
      <c r="G158" s="1795" t="e">
        <f ca="1">-$E$7</f>
        <v>#DIV/0!</v>
      </c>
      <c r="H158" s="1795" t="e">
        <f ca="1">H$143+H$141+(IF(H$127=$B158,IF(UW!$J$39='Model Inputs &amp; Calcs'!$C$6,Val!O$116,Val!O$107),0)*(1-SUM(UW!$J$37:$J$38))-IF(H$127=$B158,H$148,0))</f>
        <v>#DIV/0!</v>
      </c>
      <c r="I158" s="1795" t="e">
        <f ca="1">I$143+I$141+(IF(I$127=$B158,IF(UW!$J$39='Model Inputs &amp; Calcs'!$C$6,Val!P$116,Val!P$107),0)*(1-SUM(UW!$J$37:$J$38))-IF(I$127=$B158,I$148,0))</f>
        <v>#DIV/0!</v>
      </c>
      <c r="J158" s="1795" t="e">
        <f ca="1">J$143+J$141+(IF(J$127=$B158,IF(UW!$J$39='Model Inputs &amp; Calcs'!$C$6,Val!Q$116,Val!Q$107),0)*(1-SUM(UW!$J$37:$J$38))-IF(J$127=$B158,J$148,0))</f>
        <v>#DIV/0!</v>
      </c>
      <c r="K158" s="1795" t="e">
        <f ca="1">K$143+K$141+(IF(K$127=$B158,IF(UW!$J$39='Model Inputs &amp; Calcs'!$C$6,Val!R$116,Val!R$107),0)*(1-SUM(UW!$J$37:$J$38))-IF(K$127=$B158,K$148,0))</f>
        <v>#DIV/0!</v>
      </c>
      <c r="L158" s="1795" t="e">
        <f ca="1">L$143+L$141+(IF(L$127=$B158,IF(UW!$J$39='Model Inputs &amp; Calcs'!$C$6,Val!S$116,Val!S$107),0)*(1-SUM(UW!$J$37:$J$38))-IF(L$127=$B158,L$148,0))</f>
        <v>#DIV/0!</v>
      </c>
      <c r="Q158" s="481"/>
      <c r="R158" s="481"/>
    </row>
    <row r="159" spans="2:18">
      <c r="B159" s="482"/>
      <c r="C159" s="435"/>
      <c r="D159" s="435"/>
      <c r="E159" s="435"/>
      <c r="F159" s="435"/>
      <c r="G159" s="435"/>
      <c r="H159" s="435"/>
      <c r="I159" s="435"/>
      <c r="J159" s="435"/>
      <c r="K159" s="435"/>
      <c r="L159" s="435"/>
      <c r="M159" s="435"/>
      <c r="N159" s="435"/>
      <c r="O159" s="435"/>
      <c r="P159" s="435"/>
      <c r="Q159" s="483"/>
      <c r="R159" s="483"/>
    </row>
    <row r="161" spans="2:18">
      <c r="B161" s="478" t="s">
        <v>1429</v>
      </c>
      <c r="C161" s="456"/>
      <c r="D161" s="456"/>
      <c r="E161" s="456"/>
      <c r="F161" s="456"/>
      <c r="G161" s="456"/>
      <c r="H161" s="456"/>
      <c r="I161" s="456"/>
      <c r="J161" s="456"/>
      <c r="K161" s="456"/>
      <c r="L161" s="456"/>
      <c r="M161" s="456"/>
      <c r="N161" s="456"/>
      <c r="O161" s="456"/>
      <c r="P161" s="456"/>
      <c r="Q161" s="1859"/>
      <c r="R161" s="479"/>
    </row>
    <row r="162" spans="2:18">
      <c r="B162" s="1860">
        <v>10</v>
      </c>
      <c r="C162" s="480" t="e">
        <f ca="1">IRR(G162:Q162)</f>
        <v>#VALUE!</v>
      </c>
      <c r="F162" s="1795"/>
      <c r="G162" s="1826" t="e">
        <f ca="1">UW!D$426</f>
        <v>#DIV/0!</v>
      </c>
      <c r="H162" s="1826" t="e">
        <f ca="1">H$141-H$136+H$143+(IF(H$127=$B162,IF(UW!$J$39='Model Inputs &amp; Calcs'!$C$6,Val!O$116,Val!O$107),0)*(1-SUM(UW!$J$37:$J$38))-IF(H$127=$B162,H$148,0)-IF(H$127=$B162,SUM(UW!E$421:E$423),0))-IF(H$127&lt;$B162,SUM(UW!E$423:E$424),0)</f>
        <v>#DIV/0!</v>
      </c>
      <c r="I162" s="1826" t="e">
        <f ca="1">UW!F$426+I$143+(IF(I$127=$B162,IF(UW!$J$39='Model Inputs &amp; Calcs'!$C$6,Val!P$116,Val!P$107),0)*(1-SUM(UW!$J$37:$J$38))-IF(I$127=$B162,I$148,0)-IF(I$127=$B162,SUM(UW!F$421:F$423),0))-IF(I$127&lt;$B162,SUM(UW!F$423:F$424),0)</f>
        <v>#DIV/0!</v>
      </c>
      <c r="J162" s="1826" t="e">
        <f ca="1">UW!G$426+J$143+(IF(J$127=$B162,IF(UW!$J$39='Model Inputs &amp; Calcs'!$C$6,Val!Q$116,Val!Q$107),0)*(1-SUM(UW!$J$37:$J$38))-IF(J$127=$B162,J$148,0)-IF(J$127=$B162,SUM(UW!G$421:G$423),0))-IF(J$127&lt;$B162,SUM(UW!G$423:G$424),0)</f>
        <v>#DIV/0!</v>
      </c>
      <c r="K162" s="1826" t="e">
        <f ca="1">UW!H$426+K$143+(IF(K$127=$B162,IF(UW!$J$39='Model Inputs &amp; Calcs'!$C$6,Val!R$116,Val!R$107),0)*(1-SUM(UW!$J$37:$J$38))-IF(K$127=$B162,K$148,0)-IF(K$127=$B162,SUM(UW!H$421:H$423),0))-IF(K$127&lt;$B162,SUM(UW!H$423:H$424),0)</f>
        <v>#DIV/0!</v>
      </c>
      <c r="L162" s="1826" t="e">
        <f ca="1">UW!I$426+L$143+(IF(L$127=$B162,IF(UW!$J$39='Model Inputs &amp; Calcs'!$C$6,Val!S$116,Val!S$107),0)*(1-SUM(UW!$J$37:$J$38))-IF(L$127=$B162,L$148,0)-IF(L$127=$B162,SUM(UW!I$421:I$423),0))-IF(L$127&lt;$B162,SUM(UW!I$423:I$424),0)</f>
        <v>#DIV/0!</v>
      </c>
      <c r="M162" s="1826">
        <f ca="1">UW!J$426+M$143+(IF(M$127=$B162,IF(UW!$J$39='Model Inputs &amp; Calcs'!$C$6,Val!T$116,Val!T$107),0)*(1-SUM(UW!$J$37:$J$38))-IF(M$127=$B162,M$148,0)-IF(M$127=$B162,SUM(UW!J$421:J$423),0))-IF(M$127&lt;$B162,SUM(UW!J$423:J$424),0)</f>
        <v>0</v>
      </c>
      <c r="N162" s="1826">
        <f ca="1">UW!K$426+N$143+(IF(N$127=$B162,IF(UW!$J$39='Model Inputs &amp; Calcs'!$C$6,Val!U$116,Val!U$107),0)*(1-SUM(UW!$J$37:$J$38))-IF(N$127=$B162,N$148,0)-IF(N$127=$B162,SUM(UW!K$421:K$423),0))-IF(N$127&lt;$B162,SUM(UW!K$423:K$424),0)</f>
        <v>0</v>
      </c>
      <c r="O162" s="1826">
        <f ca="1">UW!L$426+O$143+(IF(O$127=$B162,IF(UW!$J$39='Model Inputs &amp; Calcs'!$C$6,Val!V$116,Val!V$107),0)*(1-SUM(UW!$J$37:$J$38))-IF(O$127=$B162,O$148,0)-IF(O$127=$B162,SUM(UW!L$421:L$423),0))-IF(O$127&lt;$B162,SUM(UW!L$423:L$424),0)</f>
        <v>0</v>
      </c>
      <c r="P162" s="1826">
        <f ca="1">UW!M$426+P$143+(IF(P$127=$B162,IF(UW!$J$39='Model Inputs &amp; Calcs'!$C$6,Val!W$116,Val!W$107),0)*(1-SUM(UW!$J$37:$J$38))-IF(P$127=$B162,P$148,0)-IF(P$127=$B162,SUM(UW!M$421:M$423),0))-IF(P$127&lt;$B162,SUM(UW!M$423:M$424),0)</f>
        <v>0</v>
      </c>
      <c r="Q162" s="1862">
        <f ca="1">UW!N$426+Q$143+(IF(Q$127=$B162,IF(UW!$J$39='Model Inputs &amp; Calcs'!$C$6,Val!X$116,Val!X$107),0)*(1-SUM(UW!$J$37:$J$38))-IF(Q$127=$B162,Q$148,0)-IF(Q$127=$B162,SUM(UW!N$421:N$423),0))-IF(Q$127&lt;$B162,SUM(UW!N$423:N$424),0)</f>
        <v>0</v>
      </c>
      <c r="R162" s="1861"/>
    </row>
    <row r="163" spans="2:18">
      <c r="B163" s="1860">
        <v>7</v>
      </c>
      <c r="C163" s="480" t="e">
        <f ca="1">IRR(G163:N163)</f>
        <v>#VALUE!</v>
      </c>
      <c r="G163" s="1826" t="e">
        <f ca="1">UW!D$426</f>
        <v>#DIV/0!</v>
      </c>
      <c r="H163" s="1826" t="e">
        <f ca="1">UW!E$426+H$143+(IF(H$127=$B163,IF(UW!$J$39='Model Inputs &amp; Calcs'!$C$6,Val!O$116,Val!O$107),0)*(1-SUM(UW!$J$37:$J$38))-IF(H$127=$B163,H$148,0)-IF(H$127=$B163,SUM(UW!E$421:E$423),0))-IF(H$127&lt;$B163,SUM(UW!E$423:E$424),0)</f>
        <v>#DIV/0!</v>
      </c>
      <c r="I163" s="1826" t="e">
        <f ca="1">UW!F$426+I$143+(IF(I$127=$B163,IF(UW!$J$39='Model Inputs &amp; Calcs'!$C$6,Val!P$116,Val!P$107),0)*(1-SUM(UW!$J$37:$J$38))-IF(I$127=$B163,I$148,0)-IF(I$127=$B163,SUM(UW!F$421:F$423),0))-IF(I$127&lt;$B163,SUM(UW!F$423:F$424),0)</f>
        <v>#DIV/0!</v>
      </c>
      <c r="J163" s="1826" t="e">
        <f ca="1">UW!G$426+J$143+(IF(J$127=$B163,IF(UW!$J$39='Model Inputs &amp; Calcs'!$C$6,Val!Q$116,Val!Q$107),0)*(1-SUM(UW!$J$37:$J$38))-IF(J$127=$B163,J$148,0)-IF(J$127=$B163,SUM(UW!G$421:G$423),0))-IF(J$127&lt;$B163,SUM(UW!G$423:G$424),0)</f>
        <v>#DIV/0!</v>
      </c>
      <c r="K163" s="1826" t="e">
        <f ca="1">UW!H$426+K$143+(IF(K$127=$B163,IF(UW!$J$39='Model Inputs &amp; Calcs'!$C$6,Val!R$116,Val!R$107),0)*(1-SUM(UW!$J$37:$J$38))-IF(K$127=$B163,K$148,0)-IF(K$127=$B163,SUM(UW!H$421:H$423),0))-IF(K$127&lt;$B163,SUM(UW!H$423:H$424),0)</f>
        <v>#DIV/0!</v>
      </c>
      <c r="L163" s="1826" t="e">
        <f ca="1">UW!I$426+L$143+(IF(L$127=$B163,IF(UW!$J$39='Model Inputs &amp; Calcs'!$C$6,Val!S$116,Val!S$107),0)*(1-SUM(UW!$J$37:$J$38))-IF(L$127=$B163,L$148,0)-IF(L$127=$B163,SUM(UW!I$421:I$423),0))-IF(L$127&lt;$B163,SUM(UW!I$423:I$424),0)</f>
        <v>#DIV/0!</v>
      </c>
      <c r="M163" s="1826">
        <f ca="1">UW!J$426+M$143+(IF(M$127=$B163,IF(UW!$J$39='Model Inputs &amp; Calcs'!$C$6,Val!T$116,Val!T$107),0)*(1-SUM(UW!$J$37:$J$38))-IF(M$127=$B163,M$148,0)-IF(M$127=$B163,SUM(UW!J$421:J$423),0))-IF(M$127&lt;$B163,SUM(UW!J$423:J$424),0)</f>
        <v>0</v>
      </c>
      <c r="N163" s="1826">
        <f ca="1">UW!K$426+N$143+(IF(N$127=$B163,IF(UW!$J$39='Model Inputs &amp; Calcs'!$C$6,Val!U$116,Val!U$107),0)*(1-SUM(UW!$J$37:$J$38))-IF(N$127=$B163,N$148,0)-IF(N$127=$B163,SUM(UW!K$421:K$423),0))-IF(N$127&lt;$B163,SUM(UW!K$423:K$424),0)</f>
        <v>0</v>
      </c>
      <c r="O163" s="1826"/>
      <c r="P163" s="1826"/>
      <c r="Q163" s="1862"/>
      <c r="R163" s="481"/>
    </row>
    <row r="164" spans="2:18">
      <c r="B164" s="1860">
        <v>5</v>
      </c>
      <c r="C164" s="480" t="e">
        <f ca="1">IRR(G164:L164)</f>
        <v>#VALUE!</v>
      </c>
      <c r="G164" s="1826" t="e">
        <f ca="1">UW!D$426</f>
        <v>#DIV/0!</v>
      </c>
      <c r="H164" s="1826" t="e">
        <f ca="1">UW!E$426+H$143+(IF(H$127=$B164,IF(UW!$J$39='Model Inputs &amp; Calcs'!$C$6,Val!O$116,Val!O$107),0)*(1-SUM(UW!$J$37:$J$38))-IF(H$127=$B164,H$148,0)-IF(H$127=$B164,SUM(UW!E$421:E$423),0))-IF(H$127&lt;$B164,SUM(UW!E$423:E$424),0)</f>
        <v>#DIV/0!</v>
      </c>
      <c r="I164" s="1826" t="e">
        <f ca="1">UW!F$426+I$143+(IF(I$127=$B164,IF(UW!$J$39='Model Inputs &amp; Calcs'!$C$6,Val!P$116,Val!P$107),0)*(1-SUM(UW!$J$37:$J$38))-IF(I$127=$B164,I$148,0)-IF(I$127=$B164,SUM(UW!F$421:F$423),0))-IF(I$127&lt;$B164,SUM(UW!F$423:F$424),0)</f>
        <v>#DIV/0!</v>
      </c>
      <c r="J164" s="1826" t="e">
        <f ca="1">UW!G$426+J$143+(IF(J$127=$B164,IF(UW!$J$39='Model Inputs &amp; Calcs'!$C$6,Val!Q$116,Val!Q$107),0)*(1-SUM(UW!$J$37:$J$38))-IF(J$127=$B164,J$148,0)-IF(J$127=$B164,SUM(UW!G$421:G$423),0))-IF(J$127&lt;$B164,SUM(UW!G$423:G$424),0)</f>
        <v>#DIV/0!</v>
      </c>
      <c r="K164" s="1826" t="e">
        <f ca="1">UW!H$426+K$143+(IF(K$127=$B164,IF(UW!$J$39='Model Inputs &amp; Calcs'!$C$6,Val!R$116,Val!R$107),0)*(1-SUM(UW!$J$37:$J$38))-IF(K$127=$B164,K$148,0)-IF(K$127=$B164,SUM(UW!H$421:H$423),0))-IF(K$127&lt;$B164,SUM(UW!H$423:H$424),0)</f>
        <v>#DIV/0!</v>
      </c>
      <c r="L164" s="1826" t="e">
        <f ca="1">UW!I$426+L$143+(IF(L$127=$B164,IF(UW!$J$39='Model Inputs &amp; Calcs'!$C$6,Val!S$116,Val!S$107),0)*(1-SUM(UW!$J$37:$J$38))-IF(L$127=$B164,L$148,0)-IF(L$127=$B164,SUM(UW!I$421:I$423),0))-IF(L$127&lt;$B164,SUM(UW!I$423:I$424),0)</f>
        <v>#DIV/0!</v>
      </c>
      <c r="M164" s="1826"/>
      <c r="N164" s="1826"/>
      <c r="O164" s="1826"/>
      <c r="P164" s="1826"/>
      <c r="Q164" s="1862"/>
      <c r="R164" s="481"/>
    </row>
    <row r="165" spans="2:18">
      <c r="B165" s="482"/>
      <c r="C165" s="435"/>
      <c r="D165" s="435"/>
      <c r="E165" s="435"/>
      <c r="F165" s="435"/>
      <c r="G165" s="435"/>
      <c r="H165" s="435"/>
      <c r="I165" s="435"/>
      <c r="J165" s="435"/>
      <c r="K165" s="435"/>
      <c r="L165" s="435"/>
      <c r="M165" s="435"/>
      <c r="N165" s="435"/>
      <c r="O165" s="435"/>
      <c r="P165" s="435"/>
      <c r="Q165" s="483"/>
      <c r="R165" s="483"/>
    </row>
    <row r="167" spans="2:18">
      <c r="B167" s="478" t="s">
        <v>1430</v>
      </c>
      <c r="C167" s="456"/>
      <c r="D167" s="456"/>
      <c r="E167" s="456"/>
      <c r="F167" s="456"/>
      <c r="G167" s="456"/>
      <c r="H167" s="456"/>
      <c r="I167" s="456"/>
      <c r="J167" s="456"/>
      <c r="K167" s="456"/>
      <c r="L167" s="456"/>
      <c r="M167" s="456"/>
      <c r="N167" s="456"/>
      <c r="O167" s="456"/>
      <c r="P167" s="456"/>
      <c r="Q167" s="1859"/>
      <c r="R167" s="479"/>
    </row>
    <row r="168" spans="2:18">
      <c r="B168" s="1860">
        <v>10</v>
      </c>
      <c r="C168" s="480" t="e">
        <f ca="1">IRR(G168:Q168)</f>
        <v>#VALUE!</v>
      </c>
      <c r="F168" s="1795"/>
      <c r="G168" s="1826">
        <f>UW!D$427</f>
        <v>-80525</v>
      </c>
      <c r="H168" s="1826" t="e">
        <f ca="1">UW!E$427+(IF(H$127=$B168,IF(UW!$J$39='Model Inputs &amp; Calcs'!$C$6,Val!O$116,Val!O$107),0)*(1-SUM(UW!$J$37:$J$38)))-UW!E$421</f>
        <v>#DIV/0!</v>
      </c>
      <c r="I168" s="1826" t="e">
        <f ca="1">UW!F$427+(IF(I$127=$B168,IF(UW!$J$39='Model Inputs &amp; Calcs'!$C$6,Val!P$116,Val!P$107),0)*(1-SUM(UW!$J$37:$J$38)))-UW!F$421</f>
        <v>#DIV/0!</v>
      </c>
      <c r="J168" s="1826" t="e">
        <f ca="1">UW!G$427+(IF(J$127=$B168,IF(UW!$J$39='Model Inputs &amp; Calcs'!$C$6,Val!Q$116,Val!Q$107),0)*(1-SUM(UW!$J$37:$J$38)))-UW!G$421</f>
        <v>#DIV/0!</v>
      </c>
      <c r="K168" s="1826" t="e">
        <f ca="1">UW!H$427+(IF(K$127=$B168,IF(UW!$J$39='Model Inputs &amp; Calcs'!$C$6,Val!R$116,Val!R$107),0)*(1-SUM(UW!$J$37:$J$38)))-UW!H$421</f>
        <v>#DIV/0!</v>
      </c>
      <c r="L168" s="1826" t="e">
        <f ca="1">UW!I$427+(IF(L$127=$B168,IF(UW!$J$39='Model Inputs &amp; Calcs'!$C$6,Val!S$116,Val!S$107),0)*(1-SUM(UW!$J$37:$J$38)))-UW!I$421</f>
        <v>#DIV/0!</v>
      </c>
      <c r="M168" s="1826">
        <f ca="1">UW!J$427+(IF(M$127=$B168,IF(UW!$J$39='Model Inputs &amp; Calcs'!$C$6,Val!T$116,Val!T$107),0)*(1-SUM(UW!$J$37:$J$38)))-UW!J$421</f>
        <v>0</v>
      </c>
      <c r="N168" s="1826">
        <f ca="1">UW!K$427+(IF(N$127=$B168,IF(UW!$J$39='Model Inputs &amp; Calcs'!$C$6,Val!U$116,Val!U$107),0)*(1-SUM(UW!$J$37:$J$38)))-UW!K$421</f>
        <v>0</v>
      </c>
      <c r="O168" s="1826">
        <f ca="1">UW!L$427+(IF(O$127=$B168,IF(UW!$J$39='Model Inputs &amp; Calcs'!$C$6,Val!V$116,Val!V$107),0)*(1-SUM(UW!$J$37:$J$38)))-UW!L$421</f>
        <v>0</v>
      </c>
      <c r="P168" s="1826">
        <f ca="1">UW!M$427+(IF(P$127=$B168,IF(UW!$J$39='Model Inputs &amp; Calcs'!$C$6,Val!W$116,Val!W$107),0)*(1-SUM(UW!$J$37:$J$38)))-UW!M$421</f>
        <v>0</v>
      </c>
      <c r="Q168" s="1862">
        <f ca="1">UW!N$427+(IF(Q$127=$B168,IF(UW!$J$39='Model Inputs &amp; Calcs'!$C$6,Val!X$116,Val!X$107),0)*(1-SUM(UW!$J$37:$J$38)))-UW!N$421</f>
        <v>0</v>
      </c>
      <c r="R168" s="1861"/>
    </row>
    <row r="169" spans="2:18">
      <c r="B169" s="1860">
        <v>7</v>
      </c>
      <c r="C169" s="480" t="e">
        <f ca="1">IRR(G169:N169)</f>
        <v>#VALUE!</v>
      </c>
      <c r="G169" s="1826">
        <f>UW!D$427</f>
        <v>-80525</v>
      </c>
      <c r="H169" s="1826" t="e">
        <f ca="1">UW!E$427+(IF(H$127=$B169,IF(UW!$J$39='Model Inputs &amp; Calcs'!$C$6,Val!O$116,Val!O$107),0)*(1-SUM(UW!$J$37:$J$38)))-UW!E$421</f>
        <v>#DIV/0!</v>
      </c>
      <c r="I169" s="1826" t="e">
        <f ca="1">UW!F$427+(IF(I$127=$B169,IF(UW!$J$39='Model Inputs &amp; Calcs'!$C$6,Val!P$116,Val!P$107),0)*(1-SUM(UW!$J$37:$J$38)))-UW!F$421</f>
        <v>#DIV/0!</v>
      </c>
      <c r="J169" s="1826" t="e">
        <f ca="1">UW!G$427+(IF(J$127=$B169,IF(UW!$J$39='Model Inputs &amp; Calcs'!$C$6,Val!Q$116,Val!Q$107),0)*(1-SUM(UW!$J$37:$J$38)))-UW!G$421</f>
        <v>#DIV/0!</v>
      </c>
      <c r="K169" s="1826" t="e">
        <f ca="1">UW!H$427+(IF(K$127=$B169,IF(UW!$J$39='Model Inputs &amp; Calcs'!$C$6,Val!R$116,Val!R$107),0)*(1-SUM(UW!$J$37:$J$38)))-UW!H$421</f>
        <v>#DIV/0!</v>
      </c>
      <c r="L169" s="1826" t="e">
        <f ca="1">UW!I$427+(IF(L$127=$B169,IF(UW!$J$39='Model Inputs &amp; Calcs'!$C$6,Val!S$116,Val!S$107),0)*(1-SUM(UW!$J$37:$J$38)))-UW!I$421</f>
        <v>#DIV/0!</v>
      </c>
      <c r="M169" s="1826">
        <f ca="1">UW!J$427+(IF(M$127=$B169,IF(UW!$J$39='Model Inputs &amp; Calcs'!$C$6,Val!T$116,Val!T$107),0)*(1-SUM(UW!$J$37:$J$38)))-UW!J$421</f>
        <v>0</v>
      </c>
      <c r="N169" s="1826">
        <f ca="1">UW!K$427+(IF(N$127=$B169,IF(UW!$J$39='Model Inputs &amp; Calcs'!$C$6,Val!U$116,Val!U$107),0)*(1-SUM(UW!$J$37:$J$38)))-UW!K$421</f>
        <v>0</v>
      </c>
      <c r="O169" s="1826"/>
      <c r="P169" s="1826"/>
      <c r="Q169" s="1862"/>
      <c r="R169" s="481"/>
    </row>
    <row r="170" spans="2:18">
      <c r="B170" s="1860">
        <v>5</v>
      </c>
      <c r="C170" s="480" t="e">
        <f ca="1">IRR(G170:L170)</f>
        <v>#VALUE!</v>
      </c>
      <c r="G170" s="1826">
        <f>UW!D$427</f>
        <v>-80525</v>
      </c>
      <c r="H170" s="1826" t="e">
        <f ca="1">UW!E$427+(IF(H$127=$B170,IF(UW!$J$39='Model Inputs &amp; Calcs'!$C$6,Val!O$116,Val!O$107),0)*(1-SUM(UW!$J$37:$J$38)))-UW!E$421</f>
        <v>#DIV/0!</v>
      </c>
      <c r="I170" s="1826" t="e">
        <f ca="1">UW!F$427+(IF(I$127=$B170,IF(UW!$J$39='Model Inputs &amp; Calcs'!$C$6,Val!P$116,Val!P$107),0)*(1-SUM(UW!$J$37:$J$38)))-UW!F$421</f>
        <v>#DIV/0!</v>
      </c>
      <c r="J170" s="1826" t="e">
        <f ca="1">UW!G$427+(IF(J$127=$B170,IF(UW!$J$39='Model Inputs &amp; Calcs'!$C$6,Val!Q$116,Val!Q$107),0)*(1-SUM(UW!$J$37:$J$38)))-UW!G$421</f>
        <v>#DIV/0!</v>
      </c>
      <c r="K170" s="1826" t="e">
        <f ca="1">UW!H$427+(IF(K$127=$B170,IF(UW!$J$39='Model Inputs &amp; Calcs'!$C$6,Val!R$116,Val!R$107),0)*(1-SUM(UW!$J$37:$J$38)))-UW!H$421</f>
        <v>#DIV/0!</v>
      </c>
      <c r="L170" s="1826" t="e">
        <f ca="1">UW!I$427+(IF(L$127=$B170,IF(UW!$J$39='Model Inputs &amp; Calcs'!$C$6,Val!S$116,Val!S$107),0)*(1-SUM(UW!$J$37:$J$38)))-UW!I$421</f>
        <v>#DIV/0!</v>
      </c>
      <c r="M170" s="1826"/>
      <c r="N170" s="1826"/>
      <c r="O170" s="1826"/>
      <c r="P170" s="1826"/>
      <c r="Q170" s="1862"/>
      <c r="R170" s="481"/>
    </row>
    <row r="171" spans="2:18">
      <c r="B171" s="482"/>
      <c r="C171" s="484"/>
      <c r="D171" s="1863"/>
      <c r="E171" s="1864"/>
      <c r="F171" s="1865"/>
      <c r="G171" s="435"/>
      <c r="H171" s="435"/>
      <c r="I171" s="435"/>
      <c r="J171" s="435"/>
      <c r="K171" s="435"/>
      <c r="L171" s="435"/>
      <c r="M171" s="435"/>
      <c r="N171" s="435"/>
      <c r="O171" s="435"/>
      <c r="P171" s="435"/>
      <c r="Q171" s="483"/>
      <c r="R171" s="483"/>
    </row>
    <row r="172" spans="2:18">
      <c r="C172" s="485"/>
      <c r="D172" s="1866"/>
      <c r="E172" s="1867"/>
      <c r="F172" s="1868"/>
    </row>
    <row r="173" spans="2:18">
      <c r="C173" s="485"/>
      <c r="D173" s="1866"/>
      <c r="E173" s="1867"/>
      <c r="F173" s="1868"/>
    </row>
    <row r="174" spans="2:18">
      <c r="C174" s="485"/>
      <c r="D174" s="1869"/>
    </row>
    <row r="175" spans="2:18">
      <c r="C175" s="485"/>
    </row>
  </sheetData>
  <pageMargins left="0.7" right="0.7" top="0.75" bottom="0.75" header="0.3" footer="0.3"/>
  <pageSetup paperSize="9" orientation="portrait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/>
  <dimension ref="B1:EE90"/>
  <sheetViews>
    <sheetView topLeftCell="D61" workbookViewId="0">
      <selection activeCell="C12" sqref="C12"/>
    </sheetView>
  </sheetViews>
  <sheetFormatPr defaultColWidth="8.7265625" defaultRowHeight="14.5"/>
  <cols>
    <col min="2" max="2" width="44.54296875" style="1114" bestFit="1" customWidth="1"/>
    <col min="3" max="3" width="15.54296875" style="1114" bestFit="1" customWidth="1"/>
    <col min="4" max="4" width="13.54296875" style="1114" bestFit="1" customWidth="1"/>
    <col min="5" max="6" width="14.453125" style="1114" bestFit="1" customWidth="1"/>
    <col min="7" max="7" width="13.453125" style="1114" bestFit="1" customWidth="1"/>
    <col min="8" max="14" width="10.26953125" style="1114" bestFit="1" customWidth="1"/>
  </cols>
  <sheetData>
    <row r="1" spans="2:7" ht="15" customHeight="1" thickBot="1"/>
    <row r="2" spans="2:7" ht="16" customHeight="1" thickBot="1">
      <c r="B2" s="2173" t="s">
        <v>1431</v>
      </c>
      <c r="C2" s="2032"/>
      <c r="E2" s="2172" t="s">
        <v>1432</v>
      </c>
      <c r="F2" s="2060"/>
    </row>
    <row r="3" spans="2:7" ht="15.5" customHeight="1">
      <c r="B3" s="350" t="s">
        <v>74</v>
      </c>
      <c r="C3" s="1870">
        <v>3</v>
      </c>
      <c r="E3" s="512">
        <f>MONTH(UW!C79)</f>
        <v>4</v>
      </c>
      <c r="F3" s="513">
        <f>MONTH(UW!D79)</f>
        <v>1</v>
      </c>
    </row>
    <row r="4" spans="2:7" ht="16" customHeight="1" thickBot="1">
      <c r="B4" s="486" t="s">
        <v>49</v>
      </c>
      <c r="C4" s="1871">
        <v>5</v>
      </c>
      <c r="E4" s="514">
        <f>MONTH(UW!C80)</f>
        <v>5</v>
      </c>
      <c r="F4" s="515">
        <f t="shared" ref="F4:F14" si="0">F3+1</f>
        <v>2</v>
      </c>
    </row>
    <row r="5" spans="2:7" ht="15.5" customHeight="1">
      <c r="B5" s="350" t="s">
        <v>481</v>
      </c>
      <c r="C5" s="487" t="s">
        <v>131</v>
      </c>
      <c r="E5" s="514">
        <f>MONTH(UW!C81)</f>
        <v>6</v>
      </c>
      <c r="F5" s="515">
        <f t="shared" si="0"/>
        <v>3</v>
      </c>
    </row>
    <row r="6" spans="2:7" ht="16" customHeight="1" thickBot="1">
      <c r="B6" s="486" t="s">
        <v>1433</v>
      </c>
      <c r="C6" s="488" t="s">
        <v>469</v>
      </c>
      <c r="E6" s="514">
        <f>MONTH(UW!C82)</f>
        <v>7</v>
      </c>
      <c r="F6" s="515">
        <f t="shared" si="0"/>
        <v>4</v>
      </c>
    </row>
    <row r="7" spans="2:7" ht="15.5" customHeight="1">
      <c r="B7" s="350" t="s">
        <v>163</v>
      </c>
      <c r="C7" s="489" t="s">
        <v>1434</v>
      </c>
      <c r="E7" s="514">
        <f>MONTH(UW!C83)</f>
        <v>8</v>
      </c>
      <c r="F7" s="515">
        <f t="shared" si="0"/>
        <v>5</v>
      </c>
    </row>
    <row r="8" spans="2:7" ht="16" customHeight="1" thickBot="1">
      <c r="B8" s="486" t="s">
        <v>163</v>
      </c>
      <c r="C8" s="490">
        <v>0</v>
      </c>
      <c r="E8" s="514">
        <f>MONTH(UW!C84)</f>
        <v>9</v>
      </c>
      <c r="F8" s="515">
        <f t="shared" si="0"/>
        <v>6</v>
      </c>
    </row>
    <row r="9" spans="2:7" ht="15.5" customHeight="1">
      <c r="B9" s="350" t="s">
        <v>157</v>
      </c>
      <c r="C9" s="349"/>
      <c r="E9" s="514">
        <f>MONTH(UW!C85)</f>
        <v>10</v>
      </c>
      <c r="F9" s="515">
        <f t="shared" si="0"/>
        <v>7</v>
      </c>
    </row>
    <row r="10" spans="2:7" ht="16" customHeight="1" thickBot="1">
      <c r="B10" s="486" t="s">
        <v>175</v>
      </c>
      <c r="C10" s="349"/>
      <c r="E10" s="514">
        <f>MONTH(UW!C86)</f>
        <v>11</v>
      </c>
      <c r="F10" s="515">
        <f t="shared" si="0"/>
        <v>8</v>
      </c>
    </row>
    <row r="11" spans="2:7" ht="15.5" customHeight="1">
      <c r="B11" s="350" t="s">
        <v>273</v>
      </c>
      <c r="C11" s="413">
        <v>47118</v>
      </c>
      <c r="E11" s="514">
        <f>MONTH(UW!C87)</f>
        <v>12</v>
      </c>
      <c r="F11" s="515">
        <f t="shared" si="0"/>
        <v>9</v>
      </c>
    </row>
    <row r="12" spans="2:7" ht="15.5" customHeight="1">
      <c r="B12" s="351" t="s">
        <v>1435</v>
      </c>
      <c r="C12" s="413">
        <v>47573</v>
      </c>
      <c r="E12" s="514">
        <f>MONTH(UW!C88)</f>
        <v>1</v>
      </c>
      <c r="F12" s="515">
        <f t="shared" si="0"/>
        <v>10</v>
      </c>
    </row>
    <row r="13" spans="2:7" ht="16" customHeight="1" thickBot="1">
      <c r="B13" s="486" t="s">
        <v>77</v>
      </c>
      <c r="C13" s="349"/>
      <c r="E13" s="514">
        <f>MONTH(UW!C89)</f>
        <v>2</v>
      </c>
      <c r="F13" s="515">
        <f t="shared" si="0"/>
        <v>11</v>
      </c>
      <c r="G13" s="349"/>
    </row>
    <row r="14" spans="2:7" ht="16" customHeight="1" thickBot="1">
      <c r="B14" s="350" t="s">
        <v>160</v>
      </c>
      <c r="C14" s="349"/>
      <c r="E14" s="516">
        <f>MONTH(UW!C90)</f>
        <v>3</v>
      </c>
      <c r="F14" s="517">
        <f t="shared" si="0"/>
        <v>12</v>
      </c>
      <c r="G14" s="349"/>
    </row>
    <row r="15" spans="2:7" ht="15.5" customHeight="1">
      <c r="B15" s="351" t="s">
        <v>1436</v>
      </c>
      <c r="C15" s="349"/>
      <c r="G15" s="349"/>
    </row>
    <row r="16" spans="2:7" ht="15.5" customHeight="1">
      <c r="B16" s="351" t="s">
        <v>89</v>
      </c>
      <c r="C16" s="349"/>
      <c r="G16" s="349"/>
    </row>
    <row r="17" spans="2:14" ht="16" customHeight="1" thickBot="1">
      <c r="B17" s="486" t="s">
        <v>1437</v>
      </c>
      <c r="C17" s="349"/>
      <c r="G17" s="349"/>
    </row>
    <row r="18" spans="2:14" ht="16" customHeight="1" thickBot="1">
      <c r="H18" s="349"/>
    </row>
    <row r="19" spans="2:14">
      <c r="B19" s="348" t="s">
        <v>113</v>
      </c>
      <c r="C19" s="499">
        <v>0</v>
      </c>
      <c r="D19" s="499">
        <f t="shared" ref="D19:N19" si="1">C19+1</f>
        <v>1</v>
      </c>
      <c r="E19" s="499">
        <f t="shared" si="1"/>
        <v>2</v>
      </c>
      <c r="F19" s="499">
        <f t="shared" si="1"/>
        <v>3</v>
      </c>
      <c r="G19" s="499">
        <f t="shared" si="1"/>
        <v>4</v>
      </c>
      <c r="H19" s="499">
        <f t="shared" si="1"/>
        <v>5</v>
      </c>
      <c r="I19" s="499">
        <f t="shared" si="1"/>
        <v>6</v>
      </c>
      <c r="J19" s="499">
        <f t="shared" si="1"/>
        <v>7</v>
      </c>
      <c r="K19" s="499">
        <f t="shared" si="1"/>
        <v>8</v>
      </c>
      <c r="L19" s="499">
        <f t="shared" si="1"/>
        <v>9</v>
      </c>
      <c r="M19" s="499">
        <f t="shared" si="1"/>
        <v>10</v>
      </c>
      <c r="N19" s="500">
        <f t="shared" si="1"/>
        <v>11</v>
      </c>
    </row>
    <row r="20" spans="2:14">
      <c r="B20" s="506" t="s">
        <v>386</v>
      </c>
      <c r="C20" s="491">
        <f ca="1">UW!D455</f>
        <v>0</v>
      </c>
      <c r="D20" s="491">
        <f ca="1">C20*(1+UW!E189)</f>
        <v>0</v>
      </c>
      <c r="E20" s="491">
        <f ca="1">D20*(1+UW!F189)</f>
        <v>0</v>
      </c>
      <c r="F20" s="491">
        <f ca="1">E20*(1+UW!G189)</f>
        <v>0</v>
      </c>
      <c r="G20" s="491">
        <f ca="1">F20*(1+UW!H189)</f>
        <v>0</v>
      </c>
      <c r="H20" s="491">
        <f ca="1">G20*(1+UW!I189)</f>
        <v>0</v>
      </c>
      <c r="I20" s="491">
        <f ca="1">H20*(1+UW!J189)</f>
        <v>0</v>
      </c>
      <c r="J20" s="491">
        <f ca="1">I20*(1+UW!K189)</f>
        <v>0</v>
      </c>
      <c r="K20" s="491">
        <f ca="1">J20*(1+UW!L189)</f>
        <v>0</v>
      </c>
      <c r="L20" s="491">
        <f ca="1">K20*(1+UW!M189)</f>
        <v>0</v>
      </c>
      <c r="M20" s="491">
        <f ca="1">L20*(1+UW!N189)</f>
        <v>0</v>
      </c>
      <c r="N20" s="507">
        <f ca="1">M20*(1+UW!O189)</f>
        <v>0</v>
      </c>
    </row>
    <row r="21" spans="2:14">
      <c r="B21" s="508" t="s">
        <v>1438</v>
      </c>
      <c r="C21" s="1082">
        <f>UW!D464</f>
        <v>0</v>
      </c>
      <c r="D21" s="1082">
        <f>C21*(1+UW!E190)</f>
        <v>0</v>
      </c>
      <c r="E21" s="1082">
        <f>D21*(1+UW!F190)</f>
        <v>0</v>
      </c>
      <c r="F21" s="1082">
        <f>E21*(1+UW!G190)</f>
        <v>0</v>
      </c>
      <c r="G21" s="1082">
        <f>F21*(1+UW!H190)</f>
        <v>0</v>
      </c>
      <c r="H21" s="1082">
        <f>G21*(1+UW!I190)</f>
        <v>0</v>
      </c>
      <c r="I21" s="1082">
        <f>H21*(1+UW!J190)</f>
        <v>0</v>
      </c>
      <c r="J21" s="1082">
        <f>I21*(1+UW!K190)</f>
        <v>0</v>
      </c>
      <c r="K21" s="1082">
        <f>J21*(1+UW!L190)</f>
        <v>0</v>
      </c>
      <c r="L21" s="1082">
        <f>K21*(1+UW!M190)</f>
        <v>0</v>
      </c>
      <c r="M21" s="1082">
        <f>L21*(1+UW!N190)</f>
        <v>0</v>
      </c>
      <c r="N21" s="501">
        <f>M21*(1+UW!O190)</f>
        <v>0</v>
      </c>
    </row>
    <row r="22" spans="2:14">
      <c r="B22" s="508" t="s">
        <v>1439</v>
      </c>
      <c r="C22" s="1082">
        <f>UW!D473</f>
        <v>0</v>
      </c>
      <c r="D22" s="1082">
        <f>C22*(1+UW!E191)</f>
        <v>0</v>
      </c>
      <c r="E22" s="1082">
        <f>D22*(1+UW!F191)</f>
        <v>0</v>
      </c>
      <c r="F22" s="1082">
        <f>E22*(1+UW!G191)</f>
        <v>0</v>
      </c>
      <c r="G22" s="1082">
        <f>F22*(1+UW!H191)</f>
        <v>0</v>
      </c>
      <c r="H22" s="1082">
        <f>G22*(1+UW!I191)</f>
        <v>0</v>
      </c>
      <c r="I22" s="1082">
        <f>H22*(1+UW!J191)</f>
        <v>0</v>
      </c>
      <c r="J22" s="1082">
        <f>I22*(1+UW!K191)</f>
        <v>0</v>
      </c>
      <c r="K22" s="1082">
        <f>J22*(1+UW!L191)</f>
        <v>0</v>
      </c>
      <c r="L22" s="1082">
        <f>K22*(1+UW!M191)</f>
        <v>0</v>
      </c>
      <c r="M22" s="1082">
        <f>L22*(1+UW!N191)</f>
        <v>0</v>
      </c>
      <c r="N22" s="501">
        <f>M22*(1+UW!O191)</f>
        <v>0</v>
      </c>
    </row>
    <row r="23" spans="2:14">
      <c r="B23" s="508" t="s">
        <v>1440</v>
      </c>
      <c r="C23" s="1082">
        <f>UW!D482</f>
        <v>0</v>
      </c>
      <c r="D23" s="1082">
        <f>C23*(1+UW!E192)</f>
        <v>0</v>
      </c>
      <c r="E23" s="1082">
        <f>D23*(1+UW!F192)</f>
        <v>0</v>
      </c>
      <c r="F23" s="1082">
        <f>E23*(1+UW!G192)</f>
        <v>0</v>
      </c>
      <c r="G23" s="1082">
        <f>F23*(1+UW!H192)</f>
        <v>0</v>
      </c>
      <c r="H23" s="1082">
        <f>G23*(1+UW!I192)</f>
        <v>0</v>
      </c>
      <c r="I23" s="1082">
        <f>H23*(1+UW!J192)</f>
        <v>0</v>
      </c>
      <c r="J23" s="1082">
        <f>I23*(1+UW!K192)</f>
        <v>0</v>
      </c>
      <c r="K23" s="1082">
        <f>J23*(1+UW!L192)</f>
        <v>0</v>
      </c>
      <c r="L23" s="1082">
        <f>K23*(1+UW!M192)</f>
        <v>0</v>
      </c>
      <c r="M23" s="1082">
        <f>L23*(1+UW!N192)</f>
        <v>0</v>
      </c>
      <c r="N23" s="501">
        <f>M23*(1+UW!O192)</f>
        <v>0</v>
      </c>
    </row>
    <row r="24" spans="2:14">
      <c r="B24" s="508" t="s">
        <v>1441</v>
      </c>
      <c r="C24" s="1082">
        <f>UW!D491</f>
        <v>0</v>
      </c>
      <c r="D24" s="1082">
        <f>C24*(1+UW!E193)</f>
        <v>0</v>
      </c>
      <c r="E24" s="1082">
        <f>D24*(1+UW!F193)</f>
        <v>0</v>
      </c>
      <c r="F24" s="1082">
        <f>E24*(1+UW!G193)</f>
        <v>0</v>
      </c>
      <c r="G24" s="1082">
        <f>F24*(1+UW!H193)</f>
        <v>0</v>
      </c>
      <c r="H24" s="1082">
        <f>G24*(1+UW!I193)</f>
        <v>0</v>
      </c>
      <c r="I24" s="1082">
        <f>H24*(1+UW!J193)</f>
        <v>0</v>
      </c>
      <c r="J24" s="1082">
        <f>I24*(1+UW!K193)</f>
        <v>0</v>
      </c>
      <c r="K24" s="1082">
        <f>J24*(1+UW!L193)</f>
        <v>0</v>
      </c>
      <c r="L24" s="1082">
        <f>K24*(1+UW!M193)</f>
        <v>0</v>
      </c>
      <c r="M24" s="1082">
        <f>L24*(1+UW!N193)</f>
        <v>0</v>
      </c>
      <c r="N24" s="501">
        <f>M24*(1+UW!O193)</f>
        <v>0</v>
      </c>
    </row>
    <row r="25" spans="2:14">
      <c r="B25" s="509"/>
      <c r="C25" s="492"/>
      <c r="D25" s="493"/>
      <c r="E25" s="493"/>
      <c r="F25" s="493"/>
      <c r="G25" s="493"/>
      <c r="H25" s="493"/>
      <c r="I25" s="493"/>
      <c r="J25" s="493"/>
      <c r="K25" s="493"/>
      <c r="L25" s="493"/>
      <c r="M25" s="493"/>
      <c r="N25" s="503"/>
    </row>
    <row r="26" spans="2:14">
      <c r="B26" s="509"/>
      <c r="C26" s="492"/>
      <c r="D26" s="493"/>
      <c r="E26" s="493"/>
      <c r="F26" s="493"/>
      <c r="G26" s="493"/>
      <c r="H26" s="493"/>
      <c r="I26" s="493"/>
      <c r="J26" s="493"/>
      <c r="K26" s="493"/>
      <c r="L26" s="493"/>
      <c r="M26" s="493"/>
      <c r="N26" s="503"/>
    </row>
    <row r="27" spans="2:14">
      <c r="B27" s="509"/>
      <c r="C27" s="492"/>
      <c r="D27" s="493"/>
      <c r="E27" s="493"/>
      <c r="F27" s="493"/>
      <c r="G27" s="493"/>
      <c r="H27" s="493"/>
      <c r="I27" s="493"/>
      <c r="J27" s="493"/>
      <c r="K27" s="493"/>
      <c r="L27" s="493"/>
      <c r="M27" s="493"/>
      <c r="N27" s="503"/>
    </row>
    <row r="28" spans="2:14">
      <c r="B28" s="509"/>
      <c r="C28" s="492"/>
      <c r="D28" s="493"/>
      <c r="E28" s="493"/>
      <c r="F28" s="493"/>
      <c r="G28" s="493"/>
      <c r="H28" s="493"/>
      <c r="I28" s="493"/>
      <c r="J28" s="493"/>
      <c r="K28" s="493"/>
      <c r="L28" s="493"/>
      <c r="M28" s="493"/>
      <c r="N28" s="503"/>
    </row>
    <row r="29" spans="2:14">
      <c r="B29" s="509"/>
      <c r="C29" s="492"/>
      <c r="D29" s="493"/>
      <c r="E29" s="493"/>
      <c r="F29" s="493"/>
      <c r="G29" s="493"/>
      <c r="H29" s="493"/>
      <c r="I29" s="493"/>
      <c r="J29" s="493"/>
      <c r="K29" s="493"/>
      <c r="L29" s="493"/>
      <c r="M29" s="493"/>
      <c r="N29" s="503"/>
    </row>
    <row r="30" spans="2:14">
      <c r="B30" s="509"/>
      <c r="C30" s="492"/>
      <c r="D30" s="493"/>
      <c r="E30" s="493"/>
      <c r="F30" s="493"/>
      <c r="G30" s="493"/>
      <c r="H30" s="493"/>
      <c r="I30" s="493"/>
      <c r="J30" s="493"/>
      <c r="K30" s="493"/>
      <c r="L30" s="493"/>
      <c r="M30" s="493"/>
      <c r="N30" s="503"/>
    </row>
    <row r="31" spans="2:14">
      <c r="B31" s="509"/>
      <c r="C31" s="492"/>
      <c r="D31" s="493"/>
      <c r="E31" s="493"/>
      <c r="F31" s="493"/>
      <c r="G31" s="493"/>
      <c r="H31" s="493"/>
      <c r="I31" s="493"/>
      <c r="J31" s="493"/>
      <c r="K31" s="493"/>
      <c r="L31" s="493"/>
      <c r="M31" s="493"/>
      <c r="N31" s="503"/>
    </row>
    <row r="32" spans="2:14">
      <c r="B32" s="509"/>
      <c r="C32" s="492"/>
      <c r="D32" s="493"/>
      <c r="E32" s="493"/>
      <c r="F32" s="493"/>
      <c r="G32" s="493"/>
      <c r="H32" s="493"/>
      <c r="I32" s="493"/>
      <c r="J32" s="493"/>
      <c r="K32" s="493"/>
      <c r="L32" s="493"/>
      <c r="M32" s="493"/>
      <c r="N32" s="503"/>
    </row>
    <row r="33" spans="2:14">
      <c r="B33" s="509"/>
      <c r="C33" s="492"/>
      <c r="D33" s="493"/>
      <c r="E33" s="493"/>
      <c r="F33" s="493"/>
      <c r="G33" s="493"/>
      <c r="H33" s="493"/>
      <c r="I33" s="493"/>
      <c r="J33" s="493"/>
      <c r="K33" s="493"/>
      <c r="L33" s="493"/>
      <c r="M33" s="493"/>
      <c r="N33" s="503"/>
    </row>
    <row r="34" spans="2:14">
      <c r="B34" s="509" t="s">
        <v>409</v>
      </c>
      <c r="C34" s="492"/>
      <c r="D34" s="493"/>
      <c r="E34" s="493"/>
      <c r="F34" s="493"/>
      <c r="G34" s="493"/>
      <c r="H34" s="493"/>
      <c r="I34" s="493"/>
      <c r="J34" s="493"/>
      <c r="K34" s="493"/>
      <c r="L34" s="493"/>
      <c r="M34" s="493"/>
      <c r="N34" s="503"/>
    </row>
    <row r="35" spans="2:14">
      <c r="B35" s="508" t="str">
        <f>UW!C512</f>
        <v>Trailer Hire</v>
      </c>
      <c r="C35" s="494">
        <f>UW!D512</f>
        <v>0</v>
      </c>
      <c r="D35" s="1082">
        <f>C35*(1+UW!E207)</f>
        <v>0</v>
      </c>
      <c r="E35" s="1082">
        <f>D35*(1+UW!F207)</f>
        <v>0</v>
      </c>
      <c r="F35" s="1082">
        <f>E35*(1+UW!G207)</f>
        <v>0</v>
      </c>
      <c r="G35" s="1082">
        <f>F35*(1+UW!H207)</f>
        <v>0</v>
      </c>
      <c r="H35" s="1082">
        <f>G35*(1+UW!I207)</f>
        <v>0</v>
      </c>
      <c r="I35" s="1082">
        <f>H35*(1+UW!J207)</f>
        <v>0</v>
      </c>
      <c r="J35" s="1082">
        <f>I35*(1+UW!K207)</f>
        <v>0</v>
      </c>
      <c r="K35" s="1082">
        <f>J35*(1+UW!L207)</f>
        <v>0</v>
      </c>
      <c r="L35" s="1082">
        <f>K35*(1+UW!M207)</f>
        <v>0</v>
      </c>
      <c r="M35" s="1082">
        <f>L35*(1+UW!N207)</f>
        <v>0</v>
      </c>
      <c r="N35" s="501">
        <f>M35*(1+UW!O207)</f>
        <v>0</v>
      </c>
    </row>
    <row r="36" spans="2:14">
      <c r="B36" s="508" t="str">
        <f>UW!C513</f>
        <v>Motor Vehicle Hire</v>
      </c>
      <c r="C36" s="494">
        <f>UW!D513</f>
        <v>0</v>
      </c>
      <c r="D36" s="1082">
        <f>C36*(1+UW!E208)</f>
        <v>0</v>
      </c>
      <c r="E36" s="1082">
        <f>D36*(1+UW!F208)</f>
        <v>0</v>
      </c>
      <c r="F36" s="1082">
        <f>E36*(1+UW!G208)</f>
        <v>0</v>
      </c>
      <c r="G36" s="1082">
        <f>F36*(1+UW!H208)</f>
        <v>0</v>
      </c>
      <c r="H36" s="1082">
        <f>G36*(1+UW!I208)</f>
        <v>0</v>
      </c>
      <c r="I36" s="1082">
        <f>H36*(1+UW!J208)</f>
        <v>0</v>
      </c>
      <c r="J36" s="1082">
        <f>I36*(1+UW!K208)</f>
        <v>0</v>
      </c>
      <c r="K36" s="1082">
        <f>J36*(1+UW!L208)</f>
        <v>0</v>
      </c>
      <c r="L36" s="1082">
        <f>K36*(1+UW!M208)</f>
        <v>0</v>
      </c>
      <c r="M36" s="1082">
        <f>L36*(1+UW!N208)</f>
        <v>0</v>
      </c>
      <c r="N36" s="501">
        <f>M36*(1+UW!O208)</f>
        <v>0</v>
      </c>
    </row>
    <row r="37" spans="2:14">
      <c r="B37" s="508" t="str">
        <f>UW!C514</f>
        <v>Cell Tower</v>
      </c>
      <c r="C37" s="494">
        <f>UW!D514</f>
        <v>0</v>
      </c>
      <c r="D37" s="1082">
        <f>C37*(1+UW!E209)</f>
        <v>0</v>
      </c>
      <c r="E37" s="1082">
        <f>D37*(1+UW!F209)</f>
        <v>0</v>
      </c>
      <c r="F37" s="1082">
        <f>E37*(1+UW!G209)</f>
        <v>0</v>
      </c>
      <c r="G37" s="1082">
        <f>F37*(1+UW!H209)</f>
        <v>0</v>
      </c>
      <c r="H37" s="1082">
        <f>G37*(1+UW!I209)</f>
        <v>0</v>
      </c>
      <c r="I37" s="1082">
        <f>H37*(1+UW!J209)</f>
        <v>0</v>
      </c>
      <c r="J37" s="1082">
        <f>I37*(1+UW!K209)</f>
        <v>0</v>
      </c>
      <c r="K37" s="1082">
        <f>J37*(1+UW!L209)</f>
        <v>0</v>
      </c>
      <c r="L37" s="1082">
        <f>K37*(1+UW!M209)</f>
        <v>0</v>
      </c>
      <c r="M37" s="1082">
        <f>L37*(1+UW!N209)</f>
        <v>0</v>
      </c>
      <c r="N37" s="501">
        <f>M37*(1+UW!O209)</f>
        <v>0</v>
      </c>
    </row>
    <row r="38" spans="2:14">
      <c r="B38" s="509" t="s">
        <v>1286</v>
      </c>
      <c r="C38" s="492"/>
      <c r="D38" s="493"/>
      <c r="E38" s="493"/>
      <c r="F38" s="493"/>
      <c r="G38" s="493"/>
      <c r="H38" s="493"/>
      <c r="I38" s="493"/>
      <c r="J38" s="493"/>
      <c r="K38" s="493"/>
      <c r="L38" s="493"/>
      <c r="M38" s="493"/>
      <c r="N38" s="503"/>
    </row>
    <row r="39" spans="2:14">
      <c r="B39" s="509" t="s">
        <v>547</v>
      </c>
      <c r="C39" s="492"/>
      <c r="D39" s="493"/>
      <c r="E39" s="493"/>
      <c r="F39" s="493"/>
      <c r="G39" s="493"/>
      <c r="H39" s="493"/>
      <c r="I39" s="493"/>
      <c r="J39" s="493"/>
      <c r="K39" s="493"/>
      <c r="L39" s="493"/>
      <c r="M39" s="493"/>
      <c r="N39" s="503"/>
    </row>
    <row r="40" spans="2:14">
      <c r="B40" s="508" t="str">
        <f>UW!C517</f>
        <v>Other Income</v>
      </c>
      <c r="C40" s="1082">
        <f>UW!D517</f>
        <v>0</v>
      </c>
      <c r="D40" s="1082">
        <f>C40*(1+UW!E212)</f>
        <v>0</v>
      </c>
      <c r="E40" s="1082">
        <f>D40*(1+UW!F212)</f>
        <v>0</v>
      </c>
      <c r="F40" s="1082">
        <f>E40*(1+UW!G212)</f>
        <v>0</v>
      </c>
      <c r="G40" s="1082">
        <f>F40*(1+UW!H212)</f>
        <v>0</v>
      </c>
      <c r="H40" s="1082">
        <f>G40*(1+UW!I212)</f>
        <v>0</v>
      </c>
      <c r="I40" s="1082">
        <f>H40*(1+UW!J212)</f>
        <v>0</v>
      </c>
      <c r="J40" s="1082">
        <f>I40*(1+UW!K212)</f>
        <v>0</v>
      </c>
      <c r="K40" s="1082">
        <f>J40*(1+UW!L212)</f>
        <v>0</v>
      </c>
      <c r="L40" s="1082">
        <f>K40*(1+UW!M212)</f>
        <v>0</v>
      </c>
      <c r="M40" s="1082">
        <f>L40*(1+UW!N212)</f>
        <v>0</v>
      </c>
      <c r="N40" s="501">
        <f>M40*(1+UW!O212)</f>
        <v>0</v>
      </c>
    </row>
    <row r="41" spans="2:14">
      <c r="B41" s="508" t="str">
        <f>UW!C518</f>
        <v>Outgoings Recoveries</v>
      </c>
      <c r="C41" s="494">
        <f>UW!D518</f>
        <v>0</v>
      </c>
      <c r="D41" s="1082">
        <f>C41*(1+UW!E213)</f>
        <v>0</v>
      </c>
      <c r="E41" s="1082">
        <f>D41*(1+UW!F213)</f>
        <v>0</v>
      </c>
      <c r="F41" s="1082">
        <f>E41*(1+UW!G213)</f>
        <v>0</v>
      </c>
      <c r="G41" s="1082">
        <f>F41*(1+UW!H213)</f>
        <v>0</v>
      </c>
      <c r="H41" s="1082">
        <f>G41*(1+UW!I213)</f>
        <v>0</v>
      </c>
      <c r="I41" s="1082">
        <f>H41*(1+UW!J213)</f>
        <v>0</v>
      </c>
      <c r="J41" s="1082">
        <f>I41*(1+UW!K213)</f>
        <v>0</v>
      </c>
      <c r="K41" s="1082">
        <f>J41*(1+UW!L213)</f>
        <v>0</v>
      </c>
      <c r="L41" s="1082">
        <f>K41*(1+UW!M213)</f>
        <v>0</v>
      </c>
      <c r="M41" s="1082">
        <f>L41*(1+UW!N213)</f>
        <v>0</v>
      </c>
      <c r="N41" s="501">
        <f>M41*(1+UW!O213)</f>
        <v>0</v>
      </c>
    </row>
    <row r="42" spans="2:14" ht="15" customHeight="1" thickBot="1">
      <c r="B42" s="510" t="str">
        <f>UW!C519</f>
        <v>Misc III</v>
      </c>
      <c r="C42" s="511">
        <f>UW!D519</f>
        <v>0</v>
      </c>
      <c r="D42" s="504">
        <f>C42*(1+UW!E214)</f>
        <v>0</v>
      </c>
      <c r="E42" s="504">
        <f>D42*(1+UW!F214)</f>
        <v>0</v>
      </c>
      <c r="F42" s="504">
        <f>E42*(1+UW!G214)</f>
        <v>0</v>
      </c>
      <c r="G42" s="504">
        <f>F42*(1+UW!H214)</f>
        <v>0</v>
      </c>
      <c r="H42" s="504">
        <f>G42*(1+UW!I214)</f>
        <v>0</v>
      </c>
      <c r="I42" s="504">
        <f>H42*(1+UW!J214)</f>
        <v>0</v>
      </c>
      <c r="J42" s="504">
        <f>I42*(1+UW!K214)</f>
        <v>0</v>
      </c>
      <c r="K42" s="504">
        <f>J42*(1+UW!L214)</f>
        <v>0</v>
      </c>
      <c r="L42" s="504">
        <f>K42*(1+UW!M214)</f>
        <v>0</v>
      </c>
      <c r="M42" s="504">
        <f>L42*(1+UW!N214)</f>
        <v>0</v>
      </c>
      <c r="N42" s="505">
        <f>M42*(1+UW!O214)</f>
        <v>0</v>
      </c>
    </row>
    <row r="45" spans="2:14" ht="15" customHeight="1" thickBot="1"/>
    <row r="46" spans="2:14">
      <c r="B46" s="348" t="s">
        <v>444</v>
      </c>
      <c r="C46" s="499">
        <v>0</v>
      </c>
      <c r="D46" s="499">
        <f t="shared" ref="D46:N46" si="2">C46+1</f>
        <v>1</v>
      </c>
      <c r="E46" s="499">
        <f t="shared" si="2"/>
        <v>2</v>
      </c>
      <c r="F46" s="499">
        <f t="shared" si="2"/>
        <v>3</v>
      </c>
      <c r="G46" s="499">
        <f t="shared" si="2"/>
        <v>4</v>
      </c>
      <c r="H46" s="499">
        <f t="shared" si="2"/>
        <v>5</v>
      </c>
      <c r="I46" s="499">
        <f t="shared" si="2"/>
        <v>6</v>
      </c>
      <c r="J46" s="499">
        <f t="shared" si="2"/>
        <v>7</v>
      </c>
      <c r="K46" s="499">
        <f t="shared" si="2"/>
        <v>8</v>
      </c>
      <c r="L46" s="499">
        <f t="shared" si="2"/>
        <v>9</v>
      </c>
      <c r="M46" s="499">
        <f t="shared" si="2"/>
        <v>10</v>
      </c>
      <c r="N46" s="500">
        <f t="shared" si="2"/>
        <v>11</v>
      </c>
    </row>
    <row r="47" spans="2:14">
      <c r="B47" s="66" t="s">
        <v>423</v>
      </c>
      <c r="C47" s="1082">
        <f>UW!D526</f>
        <v>66000</v>
      </c>
      <c r="D47" s="1082">
        <f>C47*(1+UW!E343)</f>
        <v>66990</v>
      </c>
      <c r="E47" s="1082">
        <f>D47*(1+UW!F343)</f>
        <v>67994.849999999991</v>
      </c>
      <c r="F47" s="1082">
        <f>E47*(1+UW!G343)</f>
        <v>69014.772749999989</v>
      </c>
      <c r="G47" s="1082">
        <f>F47*(1+UW!H343)</f>
        <v>70049.994341249985</v>
      </c>
      <c r="H47" s="1082">
        <f>G47*(1+UW!I343)</f>
        <v>71100.744256368722</v>
      </c>
      <c r="I47" s="1082">
        <f>H47*(1+UW!J343)</f>
        <v>72167.255420214249</v>
      </c>
      <c r="J47" s="1082">
        <f>I47*(1+UW!K343)</f>
        <v>73249.764251517452</v>
      </c>
      <c r="K47" s="1082">
        <f>J47*(1+UW!L343)</f>
        <v>74348.510715290206</v>
      </c>
      <c r="L47" s="1082">
        <f>K47*(1+UW!M343)</f>
        <v>75463.738376019552</v>
      </c>
      <c r="M47" s="1082">
        <f>L47*(1+UW!N343)</f>
        <v>76595.694451659831</v>
      </c>
      <c r="N47" s="501">
        <f>M47*(1+UW!O343)</f>
        <v>77744.629868434728</v>
      </c>
    </row>
    <row r="48" spans="2:14">
      <c r="B48" s="502" t="s">
        <v>855</v>
      </c>
      <c r="C48" s="493"/>
      <c r="D48" s="493"/>
      <c r="E48" s="493"/>
      <c r="F48" s="493"/>
      <c r="G48" s="493"/>
      <c r="H48" s="493"/>
      <c r="I48" s="493"/>
      <c r="J48" s="493"/>
      <c r="K48" s="493"/>
      <c r="L48" s="493"/>
      <c r="M48" s="493"/>
      <c r="N48" s="503"/>
    </row>
    <row r="49" spans="2:14">
      <c r="B49" s="66" t="s">
        <v>425</v>
      </c>
      <c r="C49" s="1082">
        <f ca="1">UW!D528</f>
        <v>0</v>
      </c>
      <c r="D49" s="1082">
        <f>UW!I571*(1+UW!E345)</f>
        <v>979.2</v>
      </c>
      <c r="E49" s="1082">
        <f>D49*(1+UW!F345)</f>
        <v>998.78400000000011</v>
      </c>
      <c r="F49" s="1082">
        <f>E49*(1+UW!G345)</f>
        <v>1018.7596800000001</v>
      </c>
      <c r="G49" s="1082">
        <f>F49*(1+UW!H345)</f>
        <v>1039.1348736000002</v>
      </c>
      <c r="H49" s="1082">
        <f>G49*(1+UW!I345)</f>
        <v>1059.9175710720003</v>
      </c>
      <c r="I49" s="1082">
        <f>H49*(1+UW!J345)</f>
        <v>1081.1159224934404</v>
      </c>
      <c r="J49" s="1082">
        <f>I49*(1+UW!K345)</f>
        <v>1102.7382409433092</v>
      </c>
      <c r="K49" s="1082">
        <f>J49*(1+UW!L345)</f>
        <v>1124.7930057621754</v>
      </c>
      <c r="L49" s="1082">
        <f>K49*(1+UW!M345)</f>
        <v>1147.2888658774189</v>
      </c>
      <c r="M49" s="1082">
        <f>L49*(1+UW!N345)</f>
        <v>1170.2346431949672</v>
      </c>
      <c r="N49" s="501">
        <f>M49*(1+UW!O345)</f>
        <v>1193.6393360588665</v>
      </c>
    </row>
    <row r="50" spans="2:14">
      <c r="B50" s="66" t="s">
        <v>426</v>
      </c>
      <c r="C50" s="1082">
        <f>UW!D529</f>
        <v>0</v>
      </c>
      <c r="D50" s="1082">
        <f>UW!D529*(1+UW!E346)</f>
        <v>0</v>
      </c>
      <c r="E50" s="1082">
        <f>D50*(1+UW!F346)</f>
        <v>0</v>
      </c>
      <c r="F50" s="1082">
        <f>E50*(1+UW!G346)</f>
        <v>0</v>
      </c>
      <c r="G50" s="1082">
        <f>F50*(1+UW!H346)</f>
        <v>0</v>
      </c>
      <c r="H50" s="1082">
        <f>G50*(1+UW!I346)</f>
        <v>0</v>
      </c>
      <c r="I50" s="1082">
        <f>H50*(1+UW!J346)</f>
        <v>0</v>
      </c>
      <c r="J50" s="1082">
        <f>I50*(1+UW!K346)</f>
        <v>0</v>
      </c>
      <c r="K50" s="1082">
        <f>J50*(1+UW!L346)</f>
        <v>0</v>
      </c>
      <c r="L50" s="1082">
        <f>K50*(1+UW!M346)</f>
        <v>0</v>
      </c>
      <c r="M50" s="1082">
        <f>L50*(1+UW!N346)</f>
        <v>0</v>
      </c>
      <c r="N50" s="501">
        <f>M50*(1+UW!O346)</f>
        <v>0</v>
      </c>
    </row>
    <row r="51" spans="2:14">
      <c r="B51" s="66" t="s">
        <v>427</v>
      </c>
      <c r="C51" s="1082">
        <f>UW!D530</f>
        <v>38400</v>
      </c>
      <c r="D51" s="1082">
        <f>UW!D530*(1+UW!E347)</f>
        <v>39552</v>
      </c>
      <c r="E51" s="1082">
        <f>D51*(1+UW!F347)</f>
        <v>40738.559999999998</v>
      </c>
      <c r="F51" s="1082">
        <f>E51*(1+UW!G347)</f>
        <v>41960.716800000002</v>
      </c>
      <c r="G51" s="1082">
        <f>F51*(1+UW!H347)</f>
        <v>43219.538304000002</v>
      </c>
      <c r="H51" s="1082">
        <f>G51*(1+UW!I347)</f>
        <v>44516.124453119999</v>
      </c>
      <c r="I51" s="1082">
        <f>H51*(1+UW!J347)</f>
        <v>45851.608186713602</v>
      </c>
      <c r="J51" s="1082">
        <f>I51*(1+UW!K347)</f>
        <v>47227.156432315009</v>
      </c>
      <c r="K51" s="1082">
        <f>J51*(1+UW!L347)</f>
        <v>48643.971125284457</v>
      </c>
      <c r="L51" s="1082">
        <f>K51*(1+UW!M347)</f>
        <v>50103.290259042995</v>
      </c>
      <c r="M51" s="1082">
        <f>L51*(1+UW!N347)</f>
        <v>51606.388966814287</v>
      </c>
      <c r="N51" s="501">
        <f>M51*(1+UW!O347)</f>
        <v>53154.580635818718</v>
      </c>
    </row>
    <row r="52" spans="2:14">
      <c r="B52" s="66" t="s">
        <v>428</v>
      </c>
      <c r="C52" s="1082">
        <f ca="1">UW!D531</f>
        <v>20203.199999999997</v>
      </c>
      <c r="D52" s="1082">
        <f ca="1">UW!D531*(1+UW!E348)</f>
        <v>20607.263999999996</v>
      </c>
      <c r="E52" s="1082">
        <f ca="1">D52*(1+UW!F348)</f>
        <v>21019.409279999996</v>
      </c>
      <c r="F52" s="1082">
        <f ca="1">E52*(1+UW!G348)</f>
        <v>21439.797465599997</v>
      </c>
      <c r="G52" s="1082">
        <f ca="1">F52*(1+UW!H348)</f>
        <v>21868.593414911997</v>
      </c>
      <c r="H52" s="1082">
        <f ca="1">G52*(1+UW!I348)</f>
        <v>22305.965283210237</v>
      </c>
      <c r="I52" s="1082">
        <f ca="1">H52*(1+UW!J348)</f>
        <v>22752.084588874441</v>
      </c>
      <c r="J52" s="1082">
        <f ca="1">I52*(1+UW!K348)</f>
        <v>23207.12628065193</v>
      </c>
      <c r="K52" s="1082">
        <f ca="1">J52*(1+UW!L348)</f>
        <v>23671.268806264969</v>
      </c>
      <c r="L52" s="1082">
        <f ca="1">K52*(1+UW!M348)</f>
        <v>24144.694182390267</v>
      </c>
      <c r="M52" s="1082">
        <f ca="1">L52*(1+UW!N348)</f>
        <v>24627.588066038072</v>
      </c>
      <c r="N52" s="501">
        <f ca="1">M52*(1+UW!O348)</f>
        <v>25120.139827358835</v>
      </c>
    </row>
    <row r="53" spans="2:14">
      <c r="B53" s="66" t="s">
        <v>429</v>
      </c>
      <c r="C53" s="1082">
        <f ca="1">UW!D532</f>
        <v>30135</v>
      </c>
      <c r="D53" s="1082">
        <f ca="1">UW!D532*(1+UW!E349)</f>
        <v>33148.5</v>
      </c>
      <c r="E53" s="1082">
        <f ca="1">D53*(1+UW!F349)</f>
        <v>35468.895000000004</v>
      </c>
      <c r="F53" s="1082">
        <f ca="1">E53*(1+UW!G349)</f>
        <v>38129.062125000004</v>
      </c>
      <c r="G53" s="1082">
        <f ca="1">F53*(1+UW!H349)</f>
        <v>39463.579299375</v>
      </c>
      <c r="H53" s="1082">
        <f ca="1">G53*(1+UW!I349)</f>
        <v>40844.804574853122</v>
      </c>
      <c r="I53" s="1082">
        <f ca="1">H53*(1+UW!J349)</f>
        <v>42274.372734972982</v>
      </c>
      <c r="J53" s="1082">
        <f ca="1">I53*(1+UW!K349)</f>
        <v>43753.97578069703</v>
      </c>
      <c r="K53" s="1082">
        <f ca="1">J53*(1+UW!L349)</f>
        <v>45285.364933021425</v>
      </c>
      <c r="L53" s="1082">
        <f ca="1">K53*(1+UW!M349)</f>
        <v>46870.352705677171</v>
      </c>
      <c r="M53" s="1082">
        <f ca="1">L53*(1+UW!N349)</f>
        <v>48510.815050375866</v>
      </c>
      <c r="N53" s="501">
        <f ca="1">M53*(1+UW!O349)</f>
        <v>50208.69357713902</v>
      </c>
    </row>
    <row r="54" spans="2:14">
      <c r="B54" s="502" t="s">
        <v>430</v>
      </c>
      <c r="C54" s="493"/>
      <c r="D54" s="493"/>
      <c r="E54" s="493"/>
      <c r="F54" s="493"/>
      <c r="G54" s="493"/>
      <c r="H54" s="493"/>
      <c r="I54" s="493"/>
      <c r="J54" s="493"/>
      <c r="K54" s="493"/>
      <c r="L54" s="493"/>
      <c r="M54" s="493"/>
      <c r="N54" s="503"/>
    </row>
    <row r="55" spans="2:14">
      <c r="B55" s="502" t="s">
        <v>431</v>
      </c>
      <c r="C55" s="493"/>
      <c r="D55" s="493"/>
      <c r="E55" s="493"/>
      <c r="F55" s="493"/>
      <c r="G55" s="493"/>
      <c r="H55" s="493"/>
      <c r="I55" s="493"/>
      <c r="J55" s="493"/>
      <c r="K55" s="493"/>
      <c r="L55" s="493"/>
      <c r="M55" s="493"/>
      <c r="N55" s="503"/>
    </row>
    <row r="56" spans="2:14">
      <c r="B56" s="66" t="s">
        <v>432</v>
      </c>
      <c r="C56" s="1082">
        <f>UW!D535</f>
        <v>0</v>
      </c>
      <c r="D56" s="1082">
        <f>C56*(1+UW!E352)</f>
        <v>0</v>
      </c>
      <c r="E56" s="1082">
        <f>D56*(1+UW!F352)</f>
        <v>0</v>
      </c>
      <c r="F56" s="1082">
        <f>E56*(1+UW!G352)</f>
        <v>0</v>
      </c>
      <c r="G56" s="1082">
        <f>F56*(1+UW!H352)</f>
        <v>0</v>
      </c>
      <c r="H56" s="1082">
        <f>G56*(1+UW!I352)</f>
        <v>0</v>
      </c>
      <c r="I56" s="1082">
        <f>H56*(1+UW!J352)</f>
        <v>0</v>
      </c>
      <c r="J56" s="1082">
        <f>I56*(1+UW!K352)</f>
        <v>0</v>
      </c>
      <c r="K56" s="1082">
        <f>J56*(1+UW!L352)</f>
        <v>0</v>
      </c>
      <c r="L56" s="1082">
        <f>K56*(1+UW!M352)</f>
        <v>0</v>
      </c>
      <c r="M56" s="1082">
        <f>L56*(1+UW!N352)</f>
        <v>0</v>
      </c>
      <c r="N56" s="501">
        <f>M56*(1+UW!O352)</f>
        <v>0</v>
      </c>
    </row>
    <row r="57" spans="2:14">
      <c r="B57" s="66" t="s">
        <v>433</v>
      </c>
      <c r="C57" s="1082">
        <f>UW!D536</f>
        <v>0</v>
      </c>
      <c r="D57" s="1082">
        <f>C57*(1+UW!E353)</f>
        <v>0</v>
      </c>
      <c r="E57" s="1082">
        <f>D57*(1+UW!F353)</f>
        <v>0</v>
      </c>
      <c r="F57" s="1082">
        <f>E57*(1+UW!G353)</f>
        <v>0</v>
      </c>
      <c r="G57" s="1082">
        <f>F57*(1+UW!H353)</f>
        <v>0</v>
      </c>
      <c r="H57" s="1082">
        <f>G57*(1+UW!I353)</f>
        <v>0</v>
      </c>
      <c r="I57" s="1082">
        <f>H57*(1+UW!J353)</f>
        <v>0</v>
      </c>
      <c r="J57" s="1082">
        <f>I57*(1+UW!K353)</f>
        <v>0</v>
      </c>
      <c r="K57" s="1082">
        <f>J57*(1+UW!L353)</f>
        <v>0</v>
      </c>
      <c r="L57" s="1082">
        <f>K57*(1+UW!M353)</f>
        <v>0</v>
      </c>
      <c r="M57" s="1082">
        <f>L57*(1+UW!N353)</f>
        <v>0</v>
      </c>
      <c r="N57" s="501">
        <f>M57*(1+UW!O353)</f>
        <v>0</v>
      </c>
    </row>
    <row r="58" spans="2:14">
      <c r="B58" s="66" t="s">
        <v>434</v>
      </c>
      <c r="C58" s="1082">
        <f>UW!D537</f>
        <v>0</v>
      </c>
      <c r="D58" s="1082">
        <f>C58*(1+UW!E354)</f>
        <v>0</v>
      </c>
      <c r="E58" s="1082">
        <f>D58*(1+UW!F354)</f>
        <v>0</v>
      </c>
      <c r="F58" s="1082">
        <f>E58*(1+UW!G354)</f>
        <v>0</v>
      </c>
      <c r="G58" s="1082">
        <f>F58*(1+UW!H354)</f>
        <v>0</v>
      </c>
      <c r="H58" s="1082">
        <f>G58*(1+UW!I354)</f>
        <v>0</v>
      </c>
      <c r="I58" s="1082">
        <f>H58*(1+UW!J354)</f>
        <v>0</v>
      </c>
      <c r="J58" s="1082">
        <f>I58*(1+UW!K354)</f>
        <v>0</v>
      </c>
      <c r="K58" s="1082">
        <f>J58*(1+UW!L354)</f>
        <v>0</v>
      </c>
      <c r="L58" s="1082">
        <f>K58*(1+UW!M354)</f>
        <v>0</v>
      </c>
      <c r="M58" s="1082">
        <f>L58*(1+UW!N354)</f>
        <v>0</v>
      </c>
      <c r="N58" s="501">
        <f>M58*(1+UW!O354)</f>
        <v>0</v>
      </c>
    </row>
    <row r="59" spans="2:14">
      <c r="B59" s="66" t="s">
        <v>435</v>
      </c>
      <c r="C59" s="1082">
        <f>UW!D538</f>
        <v>400</v>
      </c>
      <c r="D59" s="1082">
        <f>C59*(1+UW!E355)</f>
        <v>408</v>
      </c>
      <c r="E59" s="1082">
        <f>D59*(1+UW!F355)</f>
        <v>416.16</v>
      </c>
      <c r="F59" s="1082">
        <f>E59*(1+UW!G355)</f>
        <v>424.48320000000001</v>
      </c>
      <c r="G59" s="1082">
        <f>F59*(1+UW!H355)</f>
        <v>432.97286400000002</v>
      </c>
      <c r="H59" s="1082">
        <f>G59*(1+UW!I355)</f>
        <v>441.63232128000004</v>
      </c>
      <c r="I59" s="1082">
        <f>H59*(1+UW!J355)</f>
        <v>450.46496770560003</v>
      </c>
      <c r="J59" s="1082">
        <f>I59*(1+UW!K355)</f>
        <v>459.47426705971202</v>
      </c>
      <c r="K59" s="1082">
        <f>J59*(1+UW!L355)</f>
        <v>468.66375240090628</v>
      </c>
      <c r="L59" s="1082">
        <f>K59*(1+UW!M355)</f>
        <v>478.03702744892439</v>
      </c>
      <c r="M59" s="1082">
        <f>L59*(1+UW!N355)</f>
        <v>487.59776799790291</v>
      </c>
      <c r="N59" s="501">
        <f>M59*(1+UW!O355)</f>
        <v>497.34972335786097</v>
      </c>
    </row>
    <row r="60" spans="2:14">
      <c r="B60" s="66" t="s">
        <v>436</v>
      </c>
      <c r="C60" s="1082">
        <f>UW!D539</f>
        <v>0</v>
      </c>
      <c r="D60" s="1082">
        <f>C60*(1+UW!E356)</f>
        <v>0</v>
      </c>
      <c r="E60" s="1082">
        <f>D60*(1+UW!F356)</f>
        <v>0</v>
      </c>
      <c r="F60" s="1082">
        <f>E60*(1+UW!G356)</f>
        <v>0</v>
      </c>
      <c r="G60" s="1082">
        <f>F60*(1+UW!H356)</f>
        <v>0</v>
      </c>
      <c r="H60" s="1082">
        <f>G60*(1+UW!I356)</f>
        <v>0</v>
      </c>
      <c r="I60" s="1082">
        <f>H60*(1+UW!J356)</f>
        <v>0</v>
      </c>
      <c r="J60" s="1082">
        <f>I60*(1+UW!K356)</f>
        <v>0</v>
      </c>
      <c r="K60" s="1082">
        <f>J60*(1+UW!L356)</f>
        <v>0</v>
      </c>
      <c r="L60" s="1082">
        <f>K60*(1+UW!M356)</f>
        <v>0</v>
      </c>
      <c r="M60" s="1082">
        <f>L60*(1+UW!N356)</f>
        <v>0</v>
      </c>
      <c r="N60" s="501">
        <f>M60*(1+UW!O356)</f>
        <v>0</v>
      </c>
    </row>
    <row r="61" spans="2:14">
      <c r="B61" s="66" t="s">
        <v>437</v>
      </c>
      <c r="C61" s="1082">
        <f>UW!D540</f>
        <v>57800</v>
      </c>
      <c r="D61" s="1082">
        <f>C61*(1+UW!E357)</f>
        <v>59534</v>
      </c>
      <c r="E61" s="1082">
        <f>D61*(1+UW!F357)</f>
        <v>61320.020000000004</v>
      </c>
      <c r="F61" s="1082">
        <f>E61*(1+UW!G357)</f>
        <v>63159.620600000009</v>
      </c>
      <c r="G61" s="1082">
        <f>F61*(1+UW!H357)</f>
        <v>65054.409218000008</v>
      </c>
      <c r="H61" s="1082">
        <f>G61*(1+UW!I357)</f>
        <v>67006.041494540012</v>
      </c>
      <c r="I61" s="1082">
        <f>H61*(1+UW!J357)</f>
        <v>69016.222739376215</v>
      </c>
      <c r="J61" s="1082">
        <f>I61*(1+UW!K357)</f>
        <v>71086.709421557505</v>
      </c>
      <c r="K61" s="1082">
        <f>J61*(1+UW!L357)</f>
        <v>73219.310704204239</v>
      </c>
      <c r="L61" s="1082">
        <f>K61*(1+UW!M357)</f>
        <v>75415.890025330373</v>
      </c>
      <c r="M61" s="1082">
        <f>L61*(1+UW!N357)</f>
        <v>77678.366726090288</v>
      </c>
      <c r="N61" s="501">
        <f>M61*(1+UW!O357)</f>
        <v>80008.717727872994</v>
      </c>
    </row>
    <row r="62" spans="2:14">
      <c r="B62" s="66" t="s">
        <v>438</v>
      </c>
      <c r="C62" s="1082">
        <f>UW!D541</f>
        <v>3000</v>
      </c>
      <c r="D62" s="1082">
        <f>C62*(1+UW!E358)</f>
        <v>3060</v>
      </c>
      <c r="E62" s="1082">
        <f>D62*(1+UW!F358)</f>
        <v>3121.2000000000003</v>
      </c>
      <c r="F62" s="1082">
        <f>E62*(1+UW!G358)</f>
        <v>3183.6240000000003</v>
      </c>
      <c r="G62" s="1082">
        <f>F62*(1+UW!H358)</f>
        <v>3247.2964800000004</v>
      </c>
      <c r="H62" s="1082">
        <f>G62*(1+UW!I358)</f>
        <v>3312.2424096000004</v>
      </c>
      <c r="I62" s="1082">
        <f>H62*(1+UW!J358)</f>
        <v>3378.4872577920005</v>
      </c>
      <c r="J62" s="1082">
        <f>I62*(1+UW!K358)</f>
        <v>3446.0570029478404</v>
      </c>
      <c r="K62" s="1082">
        <f>J62*(1+UW!L358)</f>
        <v>3514.9781430067974</v>
      </c>
      <c r="L62" s="1082">
        <f>K62*(1+UW!M358)</f>
        <v>3585.2777058669335</v>
      </c>
      <c r="M62" s="1082">
        <f>L62*(1+UW!N358)</f>
        <v>3656.9832599842721</v>
      </c>
      <c r="N62" s="501">
        <f>M62*(1+UW!O358)</f>
        <v>3730.1229251839577</v>
      </c>
    </row>
    <row r="63" spans="2:14">
      <c r="B63" s="66" t="s">
        <v>439</v>
      </c>
      <c r="C63" s="1082">
        <f>UW!D542</f>
        <v>2400</v>
      </c>
      <c r="D63" s="1082">
        <f>C63*(1+UW!E359)</f>
        <v>2460</v>
      </c>
      <c r="E63" s="1082">
        <f>D63*(1+UW!F359)</f>
        <v>2521.5</v>
      </c>
      <c r="F63" s="1082">
        <f>E63*(1+UW!G359)</f>
        <v>2584.5374999999999</v>
      </c>
      <c r="G63" s="1082">
        <f>F63*(1+UW!H359)</f>
        <v>2649.1509374999996</v>
      </c>
      <c r="H63" s="1082">
        <f>G63*(1+UW!I359)</f>
        <v>2715.3797109374996</v>
      </c>
      <c r="I63" s="1082">
        <f>H63*(1+UW!J359)</f>
        <v>2783.2642037109367</v>
      </c>
      <c r="J63" s="1082">
        <f>I63*(1+UW!K359)</f>
        <v>2852.84580880371</v>
      </c>
      <c r="K63" s="1082">
        <f>J63*(1+UW!L359)</f>
        <v>2924.1669540238026</v>
      </c>
      <c r="L63" s="1082">
        <f>K63*(1+UW!M359)</f>
        <v>2997.2711278743973</v>
      </c>
      <c r="M63" s="1082">
        <f>L63*(1+UW!N359)</f>
        <v>3072.2029060712571</v>
      </c>
      <c r="N63" s="501">
        <f>M63*(1+UW!O359)</f>
        <v>3149.0079787230384</v>
      </c>
    </row>
    <row r="64" spans="2:14">
      <c r="B64" s="66" t="s">
        <v>440</v>
      </c>
      <c r="C64" s="1082">
        <f>UW!D543</f>
        <v>7200</v>
      </c>
      <c r="D64" s="1082">
        <f>C64*(1+UW!E360)</f>
        <v>7379.9999999999991</v>
      </c>
      <c r="E64" s="1082">
        <f>D64*(1+UW!F360)</f>
        <v>7564.4999999999982</v>
      </c>
      <c r="F64" s="1082">
        <f>E64*(1+UW!G360)</f>
        <v>7753.6124999999975</v>
      </c>
      <c r="G64" s="1082">
        <f>F64*(1+UW!H360)</f>
        <v>7947.452812499997</v>
      </c>
      <c r="H64" s="1082">
        <f>G64*(1+UW!I360)</f>
        <v>8146.1391328124964</v>
      </c>
      <c r="I64" s="1082">
        <f>H64*(1+UW!J360)</f>
        <v>8349.7926111328088</v>
      </c>
      <c r="J64" s="1082">
        <f>I64*(1+UW!K360)</f>
        <v>8558.5374264111288</v>
      </c>
      <c r="K64" s="1082">
        <f>J64*(1+UW!L360)</f>
        <v>8772.500862071407</v>
      </c>
      <c r="L64" s="1082">
        <f>K64*(1+UW!M360)</f>
        <v>8991.8133836231918</v>
      </c>
      <c r="M64" s="1082">
        <f>L64*(1+UW!N360)</f>
        <v>9216.6087182137708</v>
      </c>
      <c r="N64" s="501">
        <f>M64*(1+UW!O360)</f>
        <v>9447.0239361691147</v>
      </c>
    </row>
    <row r="65" spans="2:135">
      <c r="B65" s="66" t="s">
        <v>441</v>
      </c>
      <c r="C65" s="1082">
        <f>UW!D544</f>
        <v>0</v>
      </c>
      <c r="D65" s="1082">
        <f>C65*(1+UW!E361)</f>
        <v>0</v>
      </c>
      <c r="E65" s="1082">
        <f>D65*(1+UW!F361)</f>
        <v>0</v>
      </c>
      <c r="F65" s="1082">
        <f>E65*(1+UW!G361)</f>
        <v>0</v>
      </c>
      <c r="G65" s="1082">
        <f>F65*(1+UW!H361)</f>
        <v>0</v>
      </c>
      <c r="H65" s="1082">
        <f>G65*(1+UW!I361)</f>
        <v>0</v>
      </c>
      <c r="I65" s="1082">
        <f>H65*(1+UW!J361)</f>
        <v>0</v>
      </c>
      <c r="J65" s="1082">
        <f>I65*(1+UW!K361)</f>
        <v>0</v>
      </c>
      <c r="K65" s="1082">
        <f>J65*(1+UW!L361)</f>
        <v>0</v>
      </c>
      <c r="L65" s="1082">
        <f>K65*(1+UW!M361)</f>
        <v>0</v>
      </c>
      <c r="M65" s="1082">
        <f>L65*(1+UW!N361)</f>
        <v>0</v>
      </c>
      <c r="N65" s="501">
        <f>M65*(1+UW!O361)</f>
        <v>0</v>
      </c>
    </row>
    <row r="66" spans="2:135">
      <c r="B66" s="66" t="s">
        <v>442</v>
      </c>
      <c r="C66" s="1082">
        <f>UW!D545</f>
        <v>16200</v>
      </c>
      <c r="D66" s="1082">
        <f>C66*(1+UW!E362)</f>
        <v>16524</v>
      </c>
      <c r="E66" s="1082">
        <f>D66*(1+UW!F362)</f>
        <v>16854.48</v>
      </c>
      <c r="F66" s="1082">
        <f>E66*(1+UW!G362)</f>
        <v>17191.569599999999</v>
      </c>
      <c r="G66" s="1082">
        <f>F66*(1+UW!H362)</f>
        <v>17535.400991999999</v>
      </c>
      <c r="H66" s="1082">
        <f>G66*(1+UW!I362)</f>
        <v>17886.109011839999</v>
      </c>
      <c r="I66" s="1082">
        <f>H66*(1+UW!J362)</f>
        <v>18243.831192076799</v>
      </c>
      <c r="J66" s="1082">
        <f>I66*(1+UW!K362)</f>
        <v>18608.707815918337</v>
      </c>
      <c r="K66" s="1082">
        <f>J66*(1+UW!L362)</f>
        <v>18980.881972236704</v>
      </c>
      <c r="L66" s="1082">
        <f>K66*(1+UW!M362)</f>
        <v>19360.49961168144</v>
      </c>
      <c r="M66" s="1082">
        <f>L66*(1+UW!N362)</f>
        <v>19747.709603915067</v>
      </c>
      <c r="N66" s="501">
        <f>M66*(1+UW!O362)</f>
        <v>20142.663795993369</v>
      </c>
    </row>
    <row r="67" spans="2:135">
      <c r="B67" s="66" t="s">
        <v>859</v>
      </c>
      <c r="C67" s="1082">
        <f>UW!D546</f>
        <v>133500</v>
      </c>
      <c r="D67" s="1082">
        <f>C67*(1+UW!E363)</f>
        <v>140175</v>
      </c>
      <c r="E67" s="1082">
        <f>D67*(1+UW!F363)</f>
        <v>147183.75</v>
      </c>
      <c r="F67" s="1082">
        <f>E67*(1+UW!G363)</f>
        <v>154542.9375</v>
      </c>
      <c r="G67" s="1082">
        <f>F67*(1+UW!H363)</f>
        <v>162270.08437500001</v>
      </c>
      <c r="H67" s="1082">
        <f>G67*(1+UW!I363)</f>
        <v>170383.58859375</v>
      </c>
      <c r="I67" s="1082">
        <f>H67*(1+UW!J363)</f>
        <v>178902.7680234375</v>
      </c>
      <c r="J67" s="1082">
        <f>I67*(1+UW!K363)</f>
        <v>187847.90642460939</v>
      </c>
      <c r="K67" s="1082">
        <f>J67*(1+UW!L363)</f>
        <v>197240.30174583988</v>
      </c>
      <c r="L67" s="1082">
        <f>K67*(1+UW!M363)</f>
        <v>207102.31683313189</v>
      </c>
      <c r="M67" s="1082">
        <f>L67*(1+UW!N363)</f>
        <v>217457.43267478849</v>
      </c>
      <c r="N67" s="501">
        <f>M67*(1+UW!O363)</f>
        <v>228330.30430852794</v>
      </c>
    </row>
    <row r="68" spans="2:135">
      <c r="B68" s="66" t="s">
        <v>859</v>
      </c>
      <c r="C68" s="1082">
        <f>UW!D547</f>
        <v>0</v>
      </c>
      <c r="D68" s="1082">
        <f>C68*(1+UW!E364)</f>
        <v>0</v>
      </c>
      <c r="E68" s="1082">
        <f>D68*(1+UW!F364)</f>
        <v>0</v>
      </c>
      <c r="F68" s="1082">
        <f>E68*(1+UW!G364)</f>
        <v>0</v>
      </c>
      <c r="G68" s="1082">
        <f>F68*(1+UW!H364)</f>
        <v>0</v>
      </c>
      <c r="H68" s="1082">
        <f>G68*(1+UW!I364)</f>
        <v>0</v>
      </c>
      <c r="I68" s="1082">
        <f>H68*(1+UW!J364)</f>
        <v>0</v>
      </c>
      <c r="J68" s="1082">
        <f>I68*(1+UW!K364)</f>
        <v>0</v>
      </c>
      <c r="K68" s="1082">
        <f>J68*(1+UW!L364)</f>
        <v>0</v>
      </c>
      <c r="L68" s="1082">
        <f>K68*(1+UW!M364)</f>
        <v>0</v>
      </c>
      <c r="M68" s="1082">
        <f>L68*(1+UW!N364)</f>
        <v>0</v>
      </c>
      <c r="N68" s="501">
        <f>M68*(1+UW!O364)</f>
        <v>0</v>
      </c>
    </row>
    <row r="69" spans="2:135" ht="15" customHeight="1" thickBot="1">
      <c r="B69" s="362" t="s">
        <v>443</v>
      </c>
      <c r="C69" s="504">
        <v>0</v>
      </c>
      <c r="D69" s="504">
        <f>UW!E365*UW!$D$20</f>
        <v>0</v>
      </c>
      <c r="E69" s="504">
        <f>UW!F365*UW!$D$20</f>
        <v>0</v>
      </c>
      <c r="F69" s="504">
        <f>UW!G365*UW!$D$20</f>
        <v>0</v>
      </c>
      <c r="G69" s="504">
        <f>UW!H365*UW!$D$20</f>
        <v>0</v>
      </c>
      <c r="H69" s="504">
        <f>UW!I365*UW!$D$20</f>
        <v>0</v>
      </c>
      <c r="I69" s="504">
        <f>UW!J365*UW!$D$20</f>
        <v>0</v>
      </c>
      <c r="J69" s="504">
        <f>UW!K365*UW!$D$20</f>
        <v>0</v>
      </c>
      <c r="K69" s="504">
        <f>UW!L365*UW!$D$20</f>
        <v>0</v>
      </c>
      <c r="L69" s="504">
        <f>UW!M365*UW!$D$20</f>
        <v>0</v>
      </c>
      <c r="M69" s="504">
        <f>UW!N365*UW!$D$20</f>
        <v>0</v>
      </c>
      <c r="N69" s="505">
        <f>UW!O365*UW!$D$20</f>
        <v>0</v>
      </c>
    </row>
    <row r="70" spans="2:135" ht="15" customHeight="1" thickBot="1">
      <c r="C70" s="1082"/>
      <c r="D70" s="1082"/>
      <c r="E70" s="1082"/>
      <c r="F70" s="1082"/>
      <c r="G70" s="1082"/>
      <c r="H70" s="1082"/>
      <c r="I70" s="1082"/>
      <c r="J70" s="1082"/>
      <c r="K70" s="1082"/>
      <c r="L70" s="1082"/>
      <c r="M70" s="1082"/>
      <c r="N70" s="1082"/>
    </row>
    <row r="71" spans="2:135">
      <c r="B71" s="358" t="s">
        <v>111</v>
      </c>
      <c r="C71" s="495">
        <f t="shared" ref="C71:AH71" si="3">ROUNDUP(C72/12,0)</f>
        <v>0</v>
      </c>
      <c r="D71" s="495">
        <f t="shared" si="3"/>
        <v>1</v>
      </c>
      <c r="E71" s="495">
        <f t="shared" si="3"/>
        <v>1</v>
      </c>
      <c r="F71" s="495">
        <f t="shared" si="3"/>
        <v>1</v>
      </c>
      <c r="G71" s="495">
        <f t="shared" si="3"/>
        <v>1</v>
      </c>
      <c r="H71" s="495">
        <f t="shared" si="3"/>
        <v>1</v>
      </c>
      <c r="I71" s="495">
        <f t="shared" si="3"/>
        <v>1</v>
      </c>
      <c r="J71" s="495">
        <f t="shared" si="3"/>
        <v>1</v>
      </c>
      <c r="K71" s="495">
        <f t="shared" si="3"/>
        <v>1</v>
      </c>
      <c r="L71" s="495">
        <f t="shared" si="3"/>
        <v>1</v>
      </c>
      <c r="M71" s="495">
        <f t="shared" si="3"/>
        <v>1</v>
      </c>
      <c r="N71" s="495">
        <f t="shared" si="3"/>
        <v>1</v>
      </c>
      <c r="O71" s="495">
        <f t="shared" si="3"/>
        <v>1</v>
      </c>
      <c r="P71" s="495">
        <f t="shared" si="3"/>
        <v>2</v>
      </c>
      <c r="Q71" s="495">
        <f t="shared" si="3"/>
        <v>2</v>
      </c>
      <c r="R71" s="495">
        <f t="shared" si="3"/>
        <v>2</v>
      </c>
      <c r="S71" s="495">
        <f t="shared" si="3"/>
        <v>2</v>
      </c>
      <c r="T71" s="495">
        <f t="shared" si="3"/>
        <v>2</v>
      </c>
      <c r="U71" s="495">
        <f t="shared" si="3"/>
        <v>2</v>
      </c>
      <c r="V71" s="495">
        <f t="shared" si="3"/>
        <v>2</v>
      </c>
      <c r="W71" s="495">
        <f t="shared" si="3"/>
        <v>2</v>
      </c>
      <c r="X71" s="495">
        <f t="shared" si="3"/>
        <v>2</v>
      </c>
      <c r="Y71" s="495">
        <f t="shared" si="3"/>
        <v>2</v>
      </c>
      <c r="Z71" s="495">
        <f t="shared" si="3"/>
        <v>2</v>
      </c>
      <c r="AA71" s="495">
        <f t="shared" si="3"/>
        <v>2</v>
      </c>
      <c r="AB71" s="495">
        <f t="shared" si="3"/>
        <v>3</v>
      </c>
      <c r="AC71" s="495">
        <f t="shared" si="3"/>
        <v>3</v>
      </c>
      <c r="AD71" s="495">
        <f t="shared" si="3"/>
        <v>3</v>
      </c>
      <c r="AE71" s="495">
        <f t="shared" si="3"/>
        <v>3</v>
      </c>
      <c r="AF71" s="495">
        <f t="shared" si="3"/>
        <v>3</v>
      </c>
      <c r="AG71" s="495">
        <f t="shared" si="3"/>
        <v>3</v>
      </c>
      <c r="AH71" s="495">
        <f t="shared" si="3"/>
        <v>3</v>
      </c>
      <c r="AI71" s="495">
        <f t="shared" ref="AI71:BN71" si="4">ROUNDUP(AI72/12,0)</f>
        <v>3</v>
      </c>
      <c r="AJ71" s="495">
        <f t="shared" si="4"/>
        <v>3</v>
      </c>
      <c r="AK71" s="495">
        <f t="shared" si="4"/>
        <v>3</v>
      </c>
      <c r="AL71" s="495">
        <f t="shared" si="4"/>
        <v>3</v>
      </c>
      <c r="AM71" s="495">
        <f t="shared" si="4"/>
        <v>3</v>
      </c>
      <c r="AN71" s="495">
        <f t="shared" si="4"/>
        <v>4</v>
      </c>
      <c r="AO71" s="495">
        <f t="shared" si="4"/>
        <v>4</v>
      </c>
      <c r="AP71" s="495">
        <f t="shared" si="4"/>
        <v>4</v>
      </c>
      <c r="AQ71" s="495">
        <f t="shared" si="4"/>
        <v>4</v>
      </c>
      <c r="AR71" s="495">
        <f t="shared" si="4"/>
        <v>4</v>
      </c>
      <c r="AS71" s="495">
        <f t="shared" si="4"/>
        <v>4</v>
      </c>
      <c r="AT71" s="495">
        <f t="shared" si="4"/>
        <v>4</v>
      </c>
      <c r="AU71" s="495">
        <f t="shared" si="4"/>
        <v>4</v>
      </c>
      <c r="AV71" s="495">
        <f t="shared" si="4"/>
        <v>4</v>
      </c>
      <c r="AW71" s="495">
        <f t="shared" si="4"/>
        <v>4</v>
      </c>
      <c r="AX71" s="495">
        <f t="shared" si="4"/>
        <v>4</v>
      </c>
      <c r="AY71" s="495">
        <f t="shared" si="4"/>
        <v>4</v>
      </c>
      <c r="AZ71" s="495">
        <f t="shared" si="4"/>
        <v>5</v>
      </c>
      <c r="BA71" s="495">
        <f t="shared" si="4"/>
        <v>5</v>
      </c>
      <c r="BB71" s="495">
        <f t="shared" si="4"/>
        <v>5</v>
      </c>
      <c r="BC71" s="495">
        <f t="shared" si="4"/>
        <v>5</v>
      </c>
      <c r="BD71" s="495">
        <f t="shared" si="4"/>
        <v>5</v>
      </c>
      <c r="BE71" s="495">
        <f t="shared" si="4"/>
        <v>5</v>
      </c>
      <c r="BF71" s="495">
        <f t="shared" si="4"/>
        <v>5</v>
      </c>
      <c r="BG71" s="495">
        <f t="shared" si="4"/>
        <v>5</v>
      </c>
      <c r="BH71" s="495">
        <f t="shared" si="4"/>
        <v>5</v>
      </c>
      <c r="BI71" s="495">
        <f t="shared" si="4"/>
        <v>5</v>
      </c>
      <c r="BJ71" s="495">
        <f t="shared" si="4"/>
        <v>5</v>
      </c>
      <c r="BK71" s="495">
        <f t="shared" si="4"/>
        <v>5</v>
      </c>
      <c r="BL71" s="495">
        <f t="shared" si="4"/>
        <v>6</v>
      </c>
      <c r="BM71" s="495">
        <f t="shared" si="4"/>
        <v>6</v>
      </c>
      <c r="BN71" s="495">
        <f t="shared" si="4"/>
        <v>6</v>
      </c>
      <c r="BO71" s="495">
        <f t="shared" ref="BO71:CT71" si="5">ROUNDUP(BO72/12,0)</f>
        <v>6</v>
      </c>
      <c r="BP71" s="495">
        <f t="shared" si="5"/>
        <v>6</v>
      </c>
      <c r="BQ71" s="495">
        <f t="shared" si="5"/>
        <v>6</v>
      </c>
      <c r="BR71" s="495">
        <f t="shared" si="5"/>
        <v>6</v>
      </c>
      <c r="BS71" s="495">
        <f t="shared" si="5"/>
        <v>6</v>
      </c>
      <c r="BT71" s="495">
        <f t="shared" si="5"/>
        <v>6</v>
      </c>
      <c r="BU71" s="495">
        <f t="shared" si="5"/>
        <v>6</v>
      </c>
      <c r="BV71" s="495">
        <f t="shared" si="5"/>
        <v>6</v>
      </c>
      <c r="BW71" s="495">
        <f t="shared" si="5"/>
        <v>6</v>
      </c>
      <c r="BX71" s="495">
        <f t="shared" si="5"/>
        <v>7</v>
      </c>
      <c r="BY71" s="495">
        <f t="shared" si="5"/>
        <v>7</v>
      </c>
      <c r="BZ71" s="495">
        <f t="shared" si="5"/>
        <v>7</v>
      </c>
      <c r="CA71" s="495">
        <f t="shared" si="5"/>
        <v>7</v>
      </c>
      <c r="CB71" s="495">
        <f t="shared" si="5"/>
        <v>7</v>
      </c>
      <c r="CC71" s="495">
        <f t="shared" si="5"/>
        <v>7</v>
      </c>
      <c r="CD71" s="495">
        <f t="shared" si="5"/>
        <v>7</v>
      </c>
      <c r="CE71" s="495">
        <f t="shared" si="5"/>
        <v>7</v>
      </c>
      <c r="CF71" s="495">
        <f t="shared" si="5"/>
        <v>7</v>
      </c>
      <c r="CG71" s="495">
        <f t="shared" si="5"/>
        <v>7</v>
      </c>
      <c r="CH71" s="495">
        <f t="shared" si="5"/>
        <v>7</v>
      </c>
      <c r="CI71" s="495">
        <f t="shared" si="5"/>
        <v>7</v>
      </c>
      <c r="CJ71" s="495">
        <f t="shared" si="5"/>
        <v>8</v>
      </c>
      <c r="CK71" s="495">
        <f t="shared" si="5"/>
        <v>8</v>
      </c>
      <c r="CL71" s="495">
        <f t="shared" si="5"/>
        <v>8</v>
      </c>
      <c r="CM71" s="495">
        <f t="shared" si="5"/>
        <v>8</v>
      </c>
      <c r="CN71" s="495">
        <f t="shared" si="5"/>
        <v>8</v>
      </c>
      <c r="CO71" s="495">
        <f t="shared" si="5"/>
        <v>8</v>
      </c>
      <c r="CP71" s="495">
        <f t="shared" si="5"/>
        <v>8</v>
      </c>
      <c r="CQ71" s="495">
        <f t="shared" si="5"/>
        <v>8</v>
      </c>
      <c r="CR71" s="495">
        <f t="shared" si="5"/>
        <v>8</v>
      </c>
      <c r="CS71" s="495">
        <f t="shared" si="5"/>
        <v>8</v>
      </c>
      <c r="CT71" s="495">
        <f t="shared" si="5"/>
        <v>8</v>
      </c>
      <c r="CU71" s="495">
        <f t="shared" ref="CU71:DZ71" si="6">ROUNDUP(CU72/12,0)</f>
        <v>8</v>
      </c>
      <c r="CV71" s="495">
        <f t="shared" si="6"/>
        <v>9</v>
      </c>
      <c r="CW71" s="495">
        <f t="shared" si="6"/>
        <v>9</v>
      </c>
      <c r="CX71" s="495">
        <f t="shared" si="6"/>
        <v>9</v>
      </c>
      <c r="CY71" s="495">
        <f t="shared" si="6"/>
        <v>9</v>
      </c>
      <c r="CZ71" s="495">
        <f t="shared" si="6"/>
        <v>9</v>
      </c>
      <c r="DA71" s="495">
        <f t="shared" si="6"/>
        <v>9</v>
      </c>
      <c r="DB71" s="495">
        <f t="shared" si="6"/>
        <v>9</v>
      </c>
      <c r="DC71" s="495">
        <f t="shared" si="6"/>
        <v>9</v>
      </c>
      <c r="DD71" s="495">
        <f t="shared" si="6"/>
        <v>9</v>
      </c>
      <c r="DE71" s="495">
        <f t="shared" si="6"/>
        <v>9</v>
      </c>
      <c r="DF71" s="495">
        <f t="shared" si="6"/>
        <v>9</v>
      </c>
      <c r="DG71" s="495">
        <f t="shared" si="6"/>
        <v>9</v>
      </c>
      <c r="DH71" s="495">
        <f t="shared" si="6"/>
        <v>10</v>
      </c>
      <c r="DI71" s="495">
        <f t="shared" si="6"/>
        <v>10</v>
      </c>
      <c r="DJ71" s="495">
        <f t="shared" si="6"/>
        <v>10</v>
      </c>
      <c r="DK71" s="495">
        <f t="shared" si="6"/>
        <v>10</v>
      </c>
      <c r="DL71" s="495">
        <f t="shared" si="6"/>
        <v>10</v>
      </c>
      <c r="DM71" s="495">
        <f t="shared" si="6"/>
        <v>10</v>
      </c>
      <c r="DN71" s="495">
        <f t="shared" si="6"/>
        <v>10</v>
      </c>
      <c r="DO71" s="495">
        <f t="shared" si="6"/>
        <v>10</v>
      </c>
      <c r="DP71" s="495">
        <f t="shared" si="6"/>
        <v>10</v>
      </c>
      <c r="DQ71" s="495">
        <f t="shared" si="6"/>
        <v>10</v>
      </c>
      <c r="DR71" s="495">
        <f t="shared" si="6"/>
        <v>10</v>
      </c>
      <c r="DS71" s="495">
        <f t="shared" si="6"/>
        <v>10</v>
      </c>
      <c r="DT71" s="495">
        <f t="shared" si="6"/>
        <v>11</v>
      </c>
      <c r="DU71" s="495">
        <f t="shared" si="6"/>
        <v>11</v>
      </c>
      <c r="DV71" s="495">
        <f t="shared" si="6"/>
        <v>11</v>
      </c>
      <c r="DW71" s="495">
        <f t="shared" si="6"/>
        <v>11</v>
      </c>
      <c r="DX71" s="495">
        <f t="shared" si="6"/>
        <v>11</v>
      </c>
      <c r="DY71" s="495">
        <f t="shared" si="6"/>
        <v>11</v>
      </c>
      <c r="DZ71" s="495">
        <f t="shared" si="6"/>
        <v>11</v>
      </c>
      <c r="EA71" s="495">
        <f t="shared" ref="EA71:FF71" si="7">ROUNDUP(EA72/12,0)</f>
        <v>11</v>
      </c>
      <c r="EB71" s="495">
        <f t="shared" si="7"/>
        <v>11</v>
      </c>
      <c r="EC71" s="495">
        <f t="shared" si="7"/>
        <v>11</v>
      </c>
      <c r="ED71" s="495">
        <f t="shared" si="7"/>
        <v>11</v>
      </c>
      <c r="EE71" s="496">
        <f t="shared" si="7"/>
        <v>11</v>
      </c>
    </row>
    <row r="72" spans="2:135">
      <c r="B72" s="355" t="s">
        <v>112</v>
      </c>
      <c r="C72" s="60">
        <v>0</v>
      </c>
      <c r="D72" s="60">
        <f t="shared" ref="D72:AI72" si="8">C72+1</f>
        <v>1</v>
      </c>
      <c r="E72" s="60">
        <f t="shared" si="8"/>
        <v>2</v>
      </c>
      <c r="F72" s="60">
        <f t="shared" si="8"/>
        <v>3</v>
      </c>
      <c r="G72" s="60">
        <f t="shared" si="8"/>
        <v>4</v>
      </c>
      <c r="H72" s="60">
        <f t="shared" si="8"/>
        <v>5</v>
      </c>
      <c r="I72" s="60">
        <f t="shared" si="8"/>
        <v>6</v>
      </c>
      <c r="J72" s="60">
        <f t="shared" si="8"/>
        <v>7</v>
      </c>
      <c r="K72" s="60">
        <f t="shared" si="8"/>
        <v>8</v>
      </c>
      <c r="L72" s="60">
        <f t="shared" si="8"/>
        <v>9</v>
      </c>
      <c r="M72" s="60">
        <f t="shared" si="8"/>
        <v>10</v>
      </c>
      <c r="N72" s="60">
        <f t="shared" si="8"/>
        <v>11</v>
      </c>
      <c r="O72" s="60">
        <f t="shared" si="8"/>
        <v>12</v>
      </c>
      <c r="P72" s="60">
        <f t="shared" si="8"/>
        <v>13</v>
      </c>
      <c r="Q72" s="60">
        <f t="shared" si="8"/>
        <v>14</v>
      </c>
      <c r="R72" s="60">
        <f t="shared" si="8"/>
        <v>15</v>
      </c>
      <c r="S72" s="60">
        <f t="shared" si="8"/>
        <v>16</v>
      </c>
      <c r="T72" s="60">
        <f t="shared" si="8"/>
        <v>17</v>
      </c>
      <c r="U72" s="60">
        <f t="shared" si="8"/>
        <v>18</v>
      </c>
      <c r="V72" s="60">
        <f t="shared" si="8"/>
        <v>19</v>
      </c>
      <c r="W72" s="60">
        <f t="shared" si="8"/>
        <v>20</v>
      </c>
      <c r="X72" s="60">
        <f t="shared" si="8"/>
        <v>21</v>
      </c>
      <c r="Y72" s="60">
        <f t="shared" si="8"/>
        <v>22</v>
      </c>
      <c r="Z72" s="60">
        <f t="shared" si="8"/>
        <v>23</v>
      </c>
      <c r="AA72" s="60">
        <f t="shared" si="8"/>
        <v>24</v>
      </c>
      <c r="AB72" s="60">
        <f t="shared" si="8"/>
        <v>25</v>
      </c>
      <c r="AC72" s="60">
        <f t="shared" si="8"/>
        <v>26</v>
      </c>
      <c r="AD72" s="60">
        <f t="shared" si="8"/>
        <v>27</v>
      </c>
      <c r="AE72" s="60">
        <f t="shared" si="8"/>
        <v>28</v>
      </c>
      <c r="AF72" s="60">
        <f t="shared" si="8"/>
        <v>29</v>
      </c>
      <c r="AG72" s="60">
        <f t="shared" si="8"/>
        <v>30</v>
      </c>
      <c r="AH72" s="60">
        <f t="shared" si="8"/>
        <v>31</v>
      </c>
      <c r="AI72" s="60">
        <f t="shared" si="8"/>
        <v>32</v>
      </c>
      <c r="AJ72" s="60">
        <f t="shared" ref="AJ72:BO72" si="9">AI72+1</f>
        <v>33</v>
      </c>
      <c r="AK72" s="60">
        <f t="shared" si="9"/>
        <v>34</v>
      </c>
      <c r="AL72" s="60">
        <f t="shared" si="9"/>
        <v>35</v>
      </c>
      <c r="AM72" s="60">
        <f t="shared" si="9"/>
        <v>36</v>
      </c>
      <c r="AN72" s="60">
        <f t="shared" si="9"/>
        <v>37</v>
      </c>
      <c r="AO72" s="60">
        <f t="shared" si="9"/>
        <v>38</v>
      </c>
      <c r="AP72" s="60">
        <f t="shared" si="9"/>
        <v>39</v>
      </c>
      <c r="AQ72" s="60">
        <f t="shared" si="9"/>
        <v>40</v>
      </c>
      <c r="AR72" s="60">
        <f t="shared" si="9"/>
        <v>41</v>
      </c>
      <c r="AS72" s="60">
        <f t="shared" si="9"/>
        <v>42</v>
      </c>
      <c r="AT72" s="60">
        <f t="shared" si="9"/>
        <v>43</v>
      </c>
      <c r="AU72" s="60">
        <f t="shared" si="9"/>
        <v>44</v>
      </c>
      <c r="AV72" s="60">
        <f t="shared" si="9"/>
        <v>45</v>
      </c>
      <c r="AW72" s="60">
        <f t="shared" si="9"/>
        <v>46</v>
      </c>
      <c r="AX72" s="60">
        <f t="shared" si="9"/>
        <v>47</v>
      </c>
      <c r="AY72" s="60">
        <f t="shared" si="9"/>
        <v>48</v>
      </c>
      <c r="AZ72" s="60">
        <f t="shared" si="9"/>
        <v>49</v>
      </c>
      <c r="BA72" s="60">
        <f t="shared" si="9"/>
        <v>50</v>
      </c>
      <c r="BB72" s="60">
        <f t="shared" si="9"/>
        <v>51</v>
      </c>
      <c r="BC72" s="60">
        <f t="shared" si="9"/>
        <v>52</v>
      </c>
      <c r="BD72" s="60">
        <f t="shared" si="9"/>
        <v>53</v>
      </c>
      <c r="BE72" s="60">
        <f t="shared" si="9"/>
        <v>54</v>
      </c>
      <c r="BF72" s="60">
        <f t="shared" si="9"/>
        <v>55</v>
      </c>
      <c r="BG72" s="60">
        <f t="shared" si="9"/>
        <v>56</v>
      </c>
      <c r="BH72" s="60">
        <f t="shared" si="9"/>
        <v>57</v>
      </c>
      <c r="BI72" s="60">
        <f t="shared" si="9"/>
        <v>58</v>
      </c>
      <c r="BJ72" s="60">
        <f t="shared" si="9"/>
        <v>59</v>
      </c>
      <c r="BK72" s="60">
        <f t="shared" si="9"/>
        <v>60</v>
      </c>
      <c r="BL72" s="60">
        <f t="shared" si="9"/>
        <v>61</v>
      </c>
      <c r="BM72" s="60">
        <f t="shared" si="9"/>
        <v>62</v>
      </c>
      <c r="BN72" s="60">
        <f t="shared" si="9"/>
        <v>63</v>
      </c>
      <c r="BO72" s="60">
        <f t="shared" si="9"/>
        <v>64</v>
      </c>
      <c r="BP72" s="60">
        <f t="shared" ref="BP72:CU72" si="10">BO72+1</f>
        <v>65</v>
      </c>
      <c r="BQ72" s="60">
        <f t="shared" si="10"/>
        <v>66</v>
      </c>
      <c r="BR72" s="60">
        <f t="shared" si="10"/>
        <v>67</v>
      </c>
      <c r="BS72" s="60">
        <f t="shared" si="10"/>
        <v>68</v>
      </c>
      <c r="BT72" s="60">
        <f t="shared" si="10"/>
        <v>69</v>
      </c>
      <c r="BU72" s="60">
        <f t="shared" si="10"/>
        <v>70</v>
      </c>
      <c r="BV72" s="60">
        <f t="shared" si="10"/>
        <v>71</v>
      </c>
      <c r="BW72" s="60">
        <f t="shared" si="10"/>
        <v>72</v>
      </c>
      <c r="BX72" s="60">
        <f t="shared" si="10"/>
        <v>73</v>
      </c>
      <c r="BY72" s="60">
        <f t="shared" si="10"/>
        <v>74</v>
      </c>
      <c r="BZ72" s="60">
        <f t="shared" si="10"/>
        <v>75</v>
      </c>
      <c r="CA72" s="60">
        <f t="shared" si="10"/>
        <v>76</v>
      </c>
      <c r="CB72" s="60">
        <f t="shared" si="10"/>
        <v>77</v>
      </c>
      <c r="CC72" s="60">
        <f t="shared" si="10"/>
        <v>78</v>
      </c>
      <c r="CD72" s="60">
        <f t="shared" si="10"/>
        <v>79</v>
      </c>
      <c r="CE72" s="60">
        <f t="shared" si="10"/>
        <v>80</v>
      </c>
      <c r="CF72" s="60">
        <f t="shared" si="10"/>
        <v>81</v>
      </c>
      <c r="CG72" s="60">
        <f t="shared" si="10"/>
        <v>82</v>
      </c>
      <c r="CH72" s="60">
        <f t="shared" si="10"/>
        <v>83</v>
      </c>
      <c r="CI72" s="60">
        <f t="shared" si="10"/>
        <v>84</v>
      </c>
      <c r="CJ72" s="60">
        <f t="shared" si="10"/>
        <v>85</v>
      </c>
      <c r="CK72" s="60">
        <f t="shared" si="10"/>
        <v>86</v>
      </c>
      <c r="CL72" s="60">
        <f t="shared" si="10"/>
        <v>87</v>
      </c>
      <c r="CM72" s="60">
        <f t="shared" si="10"/>
        <v>88</v>
      </c>
      <c r="CN72" s="60">
        <f t="shared" si="10"/>
        <v>89</v>
      </c>
      <c r="CO72" s="60">
        <f t="shared" si="10"/>
        <v>90</v>
      </c>
      <c r="CP72" s="60">
        <f t="shared" si="10"/>
        <v>91</v>
      </c>
      <c r="CQ72" s="60">
        <f t="shared" si="10"/>
        <v>92</v>
      </c>
      <c r="CR72" s="60">
        <f t="shared" si="10"/>
        <v>93</v>
      </c>
      <c r="CS72" s="60">
        <f t="shared" si="10"/>
        <v>94</v>
      </c>
      <c r="CT72" s="60">
        <f t="shared" si="10"/>
        <v>95</v>
      </c>
      <c r="CU72" s="60">
        <f t="shared" si="10"/>
        <v>96</v>
      </c>
      <c r="CV72" s="60">
        <f t="shared" ref="CV72:EE72" si="11">CU72+1</f>
        <v>97</v>
      </c>
      <c r="CW72" s="60">
        <f t="shared" si="11"/>
        <v>98</v>
      </c>
      <c r="CX72" s="60">
        <f t="shared" si="11"/>
        <v>99</v>
      </c>
      <c r="CY72" s="60">
        <f t="shared" si="11"/>
        <v>100</v>
      </c>
      <c r="CZ72" s="60">
        <f t="shared" si="11"/>
        <v>101</v>
      </c>
      <c r="DA72" s="60">
        <f t="shared" si="11"/>
        <v>102</v>
      </c>
      <c r="DB72" s="60">
        <f t="shared" si="11"/>
        <v>103</v>
      </c>
      <c r="DC72" s="60">
        <f t="shared" si="11"/>
        <v>104</v>
      </c>
      <c r="DD72" s="60">
        <f t="shared" si="11"/>
        <v>105</v>
      </c>
      <c r="DE72" s="60">
        <f t="shared" si="11"/>
        <v>106</v>
      </c>
      <c r="DF72" s="60">
        <f t="shared" si="11"/>
        <v>107</v>
      </c>
      <c r="DG72" s="60">
        <f t="shared" si="11"/>
        <v>108</v>
      </c>
      <c r="DH72" s="60">
        <f t="shared" si="11"/>
        <v>109</v>
      </c>
      <c r="DI72" s="60">
        <f t="shared" si="11"/>
        <v>110</v>
      </c>
      <c r="DJ72" s="60">
        <f t="shared" si="11"/>
        <v>111</v>
      </c>
      <c r="DK72" s="60">
        <f t="shared" si="11"/>
        <v>112</v>
      </c>
      <c r="DL72" s="60">
        <f t="shared" si="11"/>
        <v>113</v>
      </c>
      <c r="DM72" s="60">
        <f t="shared" si="11"/>
        <v>114</v>
      </c>
      <c r="DN72" s="60">
        <f t="shared" si="11"/>
        <v>115</v>
      </c>
      <c r="DO72" s="60">
        <f t="shared" si="11"/>
        <v>116</v>
      </c>
      <c r="DP72" s="60">
        <f t="shared" si="11"/>
        <v>117</v>
      </c>
      <c r="DQ72" s="60">
        <f t="shared" si="11"/>
        <v>118</v>
      </c>
      <c r="DR72" s="60">
        <f t="shared" si="11"/>
        <v>119</v>
      </c>
      <c r="DS72" s="60">
        <f t="shared" si="11"/>
        <v>120</v>
      </c>
      <c r="DT72" s="60">
        <f t="shared" si="11"/>
        <v>121</v>
      </c>
      <c r="DU72" s="60">
        <f t="shared" si="11"/>
        <v>122</v>
      </c>
      <c r="DV72" s="60">
        <f t="shared" si="11"/>
        <v>123</v>
      </c>
      <c r="DW72" s="60">
        <f t="shared" si="11"/>
        <v>124</v>
      </c>
      <c r="DX72" s="60">
        <f t="shared" si="11"/>
        <v>125</v>
      </c>
      <c r="DY72" s="60">
        <f t="shared" si="11"/>
        <v>126</v>
      </c>
      <c r="DZ72" s="60">
        <f t="shared" si="11"/>
        <v>127</v>
      </c>
      <c r="EA72" s="60">
        <f t="shared" si="11"/>
        <v>128</v>
      </c>
      <c r="EB72" s="60">
        <f t="shared" si="11"/>
        <v>129</v>
      </c>
      <c r="EC72" s="60">
        <f t="shared" si="11"/>
        <v>130</v>
      </c>
      <c r="ED72" s="60">
        <f t="shared" si="11"/>
        <v>131</v>
      </c>
      <c r="EE72" s="497">
        <f t="shared" si="11"/>
        <v>132</v>
      </c>
    </row>
    <row r="73" spans="2:135">
      <c r="B73" s="519" t="s">
        <v>1442</v>
      </c>
      <c r="EE73" s="303"/>
    </row>
    <row r="74" spans="2:135">
      <c r="B74" s="66" t="s">
        <v>1321</v>
      </c>
      <c r="C74" s="878">
        <f>SUMIF(UW!$E$188:$O$188,C$71,UW!$E189:$O$189)/12</f>
        <v>0</v>
      </c>
      <c r="D74" s="878">
        <f>SUMIF(UW!$E$188:$O$188,D$71,UW!$E189:$P189)/12</f>
        <v>4.1666666666666666E-3</v>
      </c>
      <c r="E74" s="878">
        <f>SUMIF(UW!$E$188:$O$188,E$71,UW!$E189:$P189)/12</f>
        <v>4.1666666666666666E-3</v>
      </c>
      <c r="F74" s="878">
        <f>SUMIF(UW!$E$188:$O$188,F$71,UW!$E189:$P189)/12</f>
        <v>4.1666666666666666E-3</v>
      </c>
      <c r="G74" s="878">
        <f>SUMIF(UW!$E$188:$O$188,G$71,UW!$E189:$P189)/12</f>
        <v>4.1666666666666666E-3</v>
      </c>
      <c r="H74" s="878">
        <f>SUMIF(UW!$E$188:$O$188,H$71,UW!$E189:$P189)/12</f>
        <v>4.1666666666666666E-3</v>
      </c>
      <c r="I74" s="878">
        <f>SUMIF(UW!$E$188:$O$188,I$71,UW!$E189:$P189)/12</f>
        <v>4.1666666666666666E-3</v>
      </c>
      <c r="J74" s="878">
        <f>SUMIF(UW!$E$188:$O$188,J$71,UW!$E189:$P189)/12</f>
        <v>4.1666666666666666E-3</v>
      </c>
      <c r="K74" s="878">
        <f>SUMIF(UW!$E$188:$O$188,K$71,UW!$E189:$P189)/12</f>
        <v>4.1666666666666666E-3</v>
      </c>
      <c r="L74" s="878">
        <f>SUMIF(UW!$E$188:$O$188,L$71,UW!$E189:$P189)/12</f>
        <v>4.1666666666666666E-3</v>
      </c>
      <c r="M74" s="878">
        <f>SUMIF(UW!$E$188:$O$188,M$71,UW!$E189:$P189)/12</f>
        <v>4.1666666666666666E-3</v>
      </c>
      <c r="N74" s="878">
        <f>SUMIF(UW!$E$188:$O$188,N$71,UW!$E189:$P189)/12</f>
        <v>4.1666666666666666E-3</v>
      </c>
      <c r="O74" s="878">
        <f>SUMIF(UW!$E$188:$O$188,O$71,UW!$E189:$P189)/12</f>
        <v>4.1666666666666666E-3</v>
      </c>
      <c r="P74" s="878">
        <f>SUMIF(UW!$E$188:$O$188,P$71,UW!$E189:$P189)/12</f>
        <v>4.1666666666666666E-3</v>
      </c>
      <c r="Q74" s="878">
        <f>SUMIF(UW!$E$188:$O$188,Q$71,UW!$E189:$P189)/12</f>
        <v>4.1666666666666666E-3</v>
      </c>
      <c r="R74" s="878">
        <f>SUMIF(UW!$E$188:$O$188,R$71,UW!$E189:$P189)/12</f>
        <v>4.1666666666666666E-3</v>
      </c>
      <c r="S74" s="878">
        <f>SUMIF(UW!$E$188:$O$188,S$71,UW!$E189:$P189)/12</f>
        <v>4.1666666666666666E-3</v>
      </c>
      <c r="T74" s="878">
        <f>SUMIF(UW!$E$188:$O$188,T$71,UW!$E189:$P189)/12</f>
        <v>4.1666666666666666E-3</v>
      </c>
      <c r="U74" s="878">
        <f>SUMIF(UW!$E$188:$O$188,U$71,UW!$E189:$P189)/12</f>
        <v>4.1666666666666666E-3</v>
      </c>
      <c r="V74" s="878">
        <f>SUMIF(UW!$E$188:$O$188,V$71,UW!$E189:$P189)/12</f>
        <v>4.1666666666666666E-3</v>
      </c>
      <c r="W74" s="878">
        <f>SUMIF(UW!$E$188:$O$188,W$71,UW!$E189:$P189)/12</f>
        <v>4.1666666666666666E-3</v>
      </c>
      <c r="X74" s="878">
        <f>SUMIF(UW!$E$188:$O$188,X$71,UW!$E189:$P189)/12</f>
        <v>4.1666666666666666E-3</v>
      </c>
      <c r="Y74" s="878">
        <f>SUMIF(UW!$E$188:$O$188,Y$71,UW!$E189:$P189)/12</f>
        <v>4.1666666666666666E-3</v>
      </c>
      <c r="Z74" s="878">
        <f>SUMIF(UW!$E$188:$O$188,Z$71,UW!$E189:$P189)/12</f>
        <v>4.1666666666666666E-3</v>
      </c>
      <c r="AA74" s="878">
        <f>SUMIF(UW!$E$188:$O$188,AA$71,UW!$E189:$P189)/12</f>
        <v>4.1666666666666666E-3</v>
      </c>
      <c r="AB74" s="878">
        <f>SUMIF(UW!$E$188:$O$188,AB$71,UW!$E189:$P189)/12</f>
        <v>4.1666666666666666E-3</v>
      </c>
      <c r="AC74" s="878">
        <f>SUMIF(UW!$E$188:$O$188,AC$71,UW!$E189:$P189)/12</f>
        <v>4.1666666666666666E-3</v>
      </c>
      <c r="AD74" s="878">
        <f>SUMIF(UW!$E$188:$O$188,AD$71,UW!$E189:$P189)/12</f>
        <v>4.1666666666666666E-3</v>
      </c>
      <c r="AE74" s="878">
        <f>SUMIF(UW!$E$188:$O$188,AE$71,UW!$E189:$P189)/12</f>
        <v>4.1666666666666666E-3</v>
      </c>
      <c r="AF74" s="878">
        <f>SUMIF(UW!$E$188:$O$188,AF$71,UW!$E189:$P189)/12</f>
        <v>4.1666666666666666E-3</v>
      </c>
      <c r="AG74" s="878">
        <f>SUMIF(UW!$E$188:$O$188,AG$71,UW!$E189:$P189)/12</f>
        <v>4.1666666666666666E-3</v>
      </c>
      <c r="AH74" s="878">
        <f>SUMIF(UW!$E$188:$O$188,AH$71,UW!$E189:$P189)/12</f>
        <v>4.1666666666666666E-3</v>
      </c>
      <c r="AI74" s="878">
        <f>SUMIF(UW!$E$188:$O$188,AI$71,UW!$E189:$P189)/12</f>
        <v>4.1666666666666666E-3</v>
      </c>
      <c r="AJ74" s="878">
        <f>SUMIF(UW!$E$188:$O$188,AJ$71,UW!$E189:$P189)/12</f>
        <v>4.1666666666666666E-3</v>
      </c>
      <c r="AK74" s="878">
        <f>SUMIF(UW!$E$188:$O$188,AK$71,UW!$E189:$P189)/12</f>
        <v>4.1666666666666666E-3</v>
      </c>
      <c r="AL74" s="878">
        <f>SUMIF(UW!$E$188:$O$188,AL$71,UW!$E189:$P189)/12</f>
        <v>4.1666666666666666E-3</v>
      </c>
      <c r="AM74" s="878">
        <f>SUMIF(UW!$E$188:$O$188,AM$71,UW!$E189:$P189)/12</f>
        <v>4.1666666666666666E-3</v>
      </c>
      <c r="AN74" s="878">
        <f>SUMIF(UW!$E$188:$O$188,AN$71,UW!$E189:$P189)/12</f>
        <v>4.1666666666666666E-3</v>
      </c>
      <c r="AO74" s="878">
        <f>SUMIF(UW!$E$188:$O$188,AO$71,UW!$E189:$P189)/12</f>
        <v>4.1666666666666666E-3</v>
      </c>
      <c r="AP74" s="878">
        <f>SUMIF(UW!$E$188:$O$188,AP$71,UW!$E189:$P189)/12</f>
        <v>4.1666666666666666E-3</v>
      </c>
      <c r="AQ74" s="878">
        <f>SUMIF(UW!$E$188:$O$188,AQ$71,UW!$E189:$P189)/12</f>
        <v>4.1666666666666666E-3</v>
      </c>
      <c r="AR74" s="878">
        <f>SUMIF(UW!$E$188:$O$188,AR$71,UW!$E189:$P189)/12</f>
        <v>4.1666666666666666E-3</v>
      </c>
      <c r="AS74" s="878">
        <f>SUMIF(UW!$E$188:$O$188,AS$71,UW!$E189:$P189)/12</f>
        <v>4.1666666666666666E-3</v>
      </c>
      <c r="AT74" s="878">
        <f>SUMIF(UW!$E$188:$O$188,AT$71,UW!$E189:$P189)/12</f>
        <v>4.1666666666666666E-3</v>
      </c>
      <c r="AU74" s="878">
        <f>SUMIF(UW!$E$188:$O$188,AU$71,UW!$E189:$P189)/12</f>
        <v>4.1666666666666666E-3</v>
      </c>
      <c r="AV74" s="878">
        <f>SUMIF(UW!$E$188:$O$188,AV$71,UW!$E189:$P189)/12</f>
        <v>4.1666666666666666E-3</v>
      </c>
      <c r="AW74" s="878">
        <f>SUMIF(UW!$E$188:$O$188,AW$71,UW!$E189:$P189)/12</f>
        <v>4.1666666666666666E-3</v>
      </c>
      <c r="AX74" s="878">
        <f>SUMIF(UW!$E$188:$O$188,AX$71,UW!$E189:$P189)/12</f>
        <v>4.1666666666666666E-3</v>
      </c>
      <c r="AY74" s="878">
        <f>SUMIF(UW!$E$188:$O$188,AY$71,UW!$E189:$P189)/12</f>
        <v>4.1666666666666666E-3</v>
      </c>
      <c r="AZ74" s="878">
        <f>SUMIF(UW!$E$188:$O$188,AZ$71,UW!$E189:$P189)/12</f>
        <v>4.1666666666666666E-3</v>
      </c>
      <c r="BA74" s="878">
        <f>SUMIF(UW!$E$188:$O$188,BA$71,UW!$E189:$P189)/12</f>
        <v>4.1666666666666666E-3</v>
      </c>
      <c r="BB74" s="878">
        <f>SUMIF(UW!$E$188:$O$188,BB$71,UW!$E189:$P189)/12</f>
        <v>4.1666666666666666E-3</v>
      </c>
      <c r="BC74" s="878">
        <f>SUMIF(UW!$E$188:$O$188,BC$71,UW!$E189:$P189)/12</f>
        <v>4.1666666666666666E-3</v>
      </c>
      <c r="BD74" s="878">
        <f>SUMIF(UW!$E$188:$O$188,BD$71,UW!$E189:$P189)/12</f>
        <v>4.1666666666666666E-3</v>
      </c>
      <c r="BE74" s="878">
        <f>SUMIF(UW!$E$188:$O$188,BE$71,UW!$E189:$P189)/12</f>
        <v>4.1666666666666666E-3</v>
      </c>
      <c r="BF74" s="878">
        <f>SUMIF(UW!$E$188:$O$188,BF$71,UW!$E189:$P189)/12</f>
        <v>4.1666666666666666E-3</v>
      </c>
      <c r="BG74" s="878">
        <f>SUMIF(UW!$E$188:$O$188,BG$71,UW!$E189:$P189)/12</f>
        <v>4.1666666666666666E-3</v>
      </c>
      <c r="BH74" s="878">
        <f>SUMIF(UW!$E$188:$O$188,BH$71,UW!$E189:$P189)/12</f>
        <v>4.1666666666666666E-3</v>
      </c>
      <c r="BI74" s="878">
        <f>SUMIF(UW!$E$188:$O$188,BI$71,UW!$E189:$P189)/12</f>
        <v>4.1666666666666666E-3</v>
      </c>
      <c r="BJ74" s="878">
        <f>SUMIF(UW!$E$188:$O$188,BJ$71,UW!$E189:$P189)/12</f>
        <v>4.1666666666666666E-3</v>
      </c>
      <c r="BK74" s="878">
        <f>SUMIF(UW!$E$188:$O$188,BK$71,UW!$E189:$P189)/12</f>
        <v>4.1666666666666666E-3</v>
      </c>
      <c r="BL74" s="878">
        <f>SUMIF(UW!$E$188:$O$188,BL$71,UW!$E189:$P189)/12</f>
        <v>4.1666666666666666E-3</v>
      </c>
      <c r="BM74" s="878">
        <f>SUMIF(UW!$E$188:$O$188,BM$71,UW!$E189:$P189)/12</f>
        <v>4.1666666666666666E-3</v>
      </c>
      <c r="BN74" s="878">
        <f>SUMIF(UW!$E$188:$O$188,BN$71,UW!$E189:$P189)/12</f>
        <v>4.1666666666666666E-3</v>
      </c>
      <c r="BO74" s="878">
        <f>SUMIF(UW!$E$188:$O$188,BO$71,UW!$E189:$P189)/12</f>
        <v>4.1666666666666666E-3</v>
      </c>
      <c r="BP74" s="878">
        <f>SUMIF(UW!$E$188:$O$188,BP$71,UW!$E189:$P189)/12</f>
        <v>4.1666666666666666E-3</v>
      </c>
      <c r="BQ74" s="878">
        <f>SUMIF(UW!$E$188:$O$188,BQ$71,UW!$E189:$P189)/12</f>
        <v>4.1666666666666666E-3</v>
      </c>
      <c r="BR74" s="878">
        <f>SUMIF(UW!$E$188:$O$188,BR$71,UW!$E189:$P189)/12</f>
        <v>4.1666666666666666E-3</v>
      </c>
      <c r="BS74" s="878">
        <f>SUMIF(UW!$E$188:$O$188,BS$71,UW!$E189:$P189)/12</f>
        <v>4.1666666666666666E-3</v>
      </c>
      <c r="BT74" s="878">
        <f>SUMIF(UW!$E$188:$O$188,BT$71,UW!$E189:$P189)/12</f>
        <v>4.1666666666666666E-3</v>
      </c>
      <c r="BU74" s="878">
        <f>SUMIF(UW!$E$188:$O$188,BU$71,UW!$E189:$P189)/12</f>
        <v>4.1666666666666666E-3</v>
      </c>
      <c r="BV74" s="878">
        <f>SUMIF(UW!$E$188:$O$188,BV$71,UW!$E189:$P189)/12</f>
        <v>4.1666666666666666E-3</v>
      </c>
      <c r="BW74" s="878">
        <f>SUMIF(UW!$E$188:$O$188,BW$71,UW!$E189:$P189)/12</f>
        <v>4.1666666666666666E-3</v>
      </c>
      <c r="BX74" s="878">
        <f>SUMIF(UW!$E$188:$O$188,BX$71,UW!$E189:$P189)/12</f>
        <v>4.1666666666666666E-3</v>
      </c>
      <c r="BY74" s="878">
        <f>SUMIF(UW!$E$188:$O$188,BY$71,UW!$E189:$P189)/12</f>
        <v>4.1666666666666666E-3</v>
      </c>
      <c r="BZ74" s="878">
        <f>SUMIF(UW!$E$188:$O$188,BZ$71,UW!$E189:$P189)/12</f>
        <v>4.1666666666666666E-3</v>
      </c>
      <c r="CA74" s="878">
        <f>SUMIF(UW!$E$188:$O$188,CA$71,UW!$E189:$P189)/12</f>
        <v>4.1666666666666666E-3</v>
      </c>
      <c r="CB74" s="878">
        <f>SUMIF(UW!$E$188:$O$188,CB$71,UW!$E189:$P189)/12</f>
        <v>4.1666666666666666E-3</v>
      </c>
      <c r="CC74" s="878">
        <f>SUMIF(UW!$E$188:$O$188,CC$71,UW!$E189:$P189)/12</f>
        <v>4.1666666666666666E-3</v>
      </c>
      <c r="CD74" s="878">
        <f>SUMIF(UW!$E$188:$O$188,CD$71,UW!$E189:$P189)/12</f>
        <v>4.1666666666666666E-3</v>
      </c>
      <c r="CE74" s="878">
        <f>SUMIF(UW!$E$188:$O$188,CE$71,UW!$E189:$P189)/12</f>
        <v>4.1666666666666666E-3</v>
      </c>
      <c r="CF74" s="878">
        <f>SUMIF(UW!$E$188:$O$188,CF$71,UW!$E189:$P189)/12</f>
        <v>4.1666666666666666E-3</v>
      </c>
      <c r="CG74" s="878">
        <f>SUMIF(UW!$E$188:$O$188,CG$71,UW!$E189:$P189)/12</f>
        <v>4.1666666666666666E-3</v>
      </c>
      <c r="CH74" s="878">
        <f>SUMIF(UW!$E$188:$O$188,CH$71,UW!$E189:$P189)/12</f>
        <v>4.1666666666666666E-3</v>
      </c>
      <c r="CI74" s="878">
        <f>SUMIF(UW!$E$188:$O$188,CI$71,UW!$E189:$P189)/12</f>
        <v>4.1666666666666666E-3</v>
      </c>
      <c r="CJ74" s="878">
        <f>SUMIF(UW!$E$188:$O$188,CJ$71,UW!$E189:$P189)/12</f>
        <v>4.1666666666666666E-3</v>
      </c>
      <c r="CK74" s="878">
        <f>SUMIF(UW!$E$188:$O$188,CK$71,UW!$E189:$P189)/12</f>
        <v>4.1666666666666666E-3</v>
      </c>
      <c r="CL74" s="878">
        <f>SUMIF(UW!$E$188:$O$188,CL$71,UW!$E189:$P189)/12</f>
        <v>4.1666666666666666E-3</v>
      </c>
      <c r="CM74" s="878">
        <f>SUMIF(UW!$E$188:$O$188,CM$71,UW!$E189:$P189)/12</f>
        <v>4.1666666666666666E-3</v>
      </c>
      <c r="CN74" s="878">
        <f>SUMIF(UW!$E$188:$O$188,CN$71,UW!$E189:$P189)/12</f>
        <v>4.1666666666666666E-3</v>
      </c>
      <c r="CO74" s="878">
        <f>SUMIF(UW!$E$188:$O$188,CO$71,UW!$E189:$P189)/12</f>
        <v>4.1666666666666666E-3</v>
      </c>
      <c r="CP74" s="878">
        <f>SUMIF(UW!$E$188:$O$188,CP$71,UW!$E189:$P189)/12</f>
        <v>4.1666666666666666E-3</v>
      </c>
      <c r="CQ74" s="878">
        <f>SUMIF(UW!$E$188:$O$188,CQ$71,UW!$E189:$P189)/12</f>
        <v>4.1666666666666666E-3</v>
      </c>
      <c r="CR74" s="878">
        <f>SUMIF(UW!$E$188:$O$188,CR$71,UW!$E189:$P189)/12</f>
        <v>4.1666666666666666E-3</v>
      </c>
      <c r="CS74" s="878">
        <f>SUMIF(UW!$E$188:$O$188,CS$71,UW!$E189:$P189)/12</f>
        <v>4.1666666666666666E-3</v>
      </c>
      <c r="CT74" s="878">
        <f>SUMIF(UW!$E$188:$O$188,CT$71,UW!$E189:$P189)/12</f>
        <v>4.1666666666666666E-3</v>
      </c>
      <c r="CU74" s="878">
        <f>SUMIF(UW!$E$188:$O$188,CU$71,UW!$E189:$P189)/12</f>
        <v>4.1666666666666666E-3</v>
      </c>
      <c r="CV74" s="878">
        <f>SUMIF(UW!$E$188:$O$188,CV$71,UW!$E189:$P189)/12</f>
        <v>4.1666666666666666E-3</v>
      </c>
      <c r="CW74" s="878">
        <f>SUMIF(UW!$E$188:$O$188,CW$71,UW!$E189:$P189)/12</f>
        <v>4.1666666666666666E-3</v>
      </c>
      <c r="CX74" s="878">
        <f>SUMIF(UW!$E$188:$O$188,CX$71,UW!$E189:$P189)/12</f>
        <v>4.1666666666666666E-3</v>
      </c>
      <c r="CY74" s="878">
        <f>SUMIF(UW!$E$188:$O$188,CY$71,UW!$E189:$P189)/12</f>
        <v>4.1666666666666666E-3</v>
      </c>
      <c r="CZ74" s="878">
        <f>SUMIF(UW!$E$188:$O$188,CZ$71,UW!$E189:$P189)/12</f>
        <v>4.1666666666666666E-3</v>
      </c>
      <c r="DA74" s="878">
        <f>SUMIF(UW!$E$188:$O$188,DA$71,UW!$E189:$P189)/12</f>
        <v>4.1666666666666666E-3</v>
      </c>
      <c r="DB74" s="878">
        <f>SUMIF(UW!$E$188:$O$188,DB$71,UW!$E189:$P189)/12</f>
        <v>4.1666666666666666E-3</v>
      </c>
      <c r="DC74" s="878">
        <f>SUMIF(UW!$E$188:$O$188,DC$71,UW!$E189:$P189)/12</f>
        <v>4.1666666666666666E-3</v>
      </c>
      <c r="DD74" s="878">
        <f>SUMIF(UW!$E$188:$O$188,DD$71,UW!$E189:$P189)/12</f>
        <v>4.1666666666666666E-3</v>
      </c>
      <c r="DE74" s="878">
        <f>SUMIF(UW!$E$188:$O$188,DE$71,UW!$E189:$P189)/12</f>
        <v>4.1666666666666666E-3</v>
      </c>
      <c r="DF74" s="878">
        <f>SUMIF(UW!$E$188:$O$188,DF$71,UW!$E189:$P189)/12</f>
        <v>4.1666666666666666E-3</v>
      </c>
      <c r="DG74" s="878">
        <f>SUMIF(UW!$E$188:$O$188,DG$71,UW!$E189:$P189)/12</f>
        <v>4.1666666666666666E-3</v>
      </c>
      <c r="DH74" s="878">
        <f>SUMIF(UW!$E$188:$O$188,DH$71,UW!$E189:$P189)/12</f>
        <v>4.1666666666666666E-3</v>
      </c>
      <c r="DI74" s="878">
        <f>SUMIF(UW!$E$188:$O$188,DI$71,UW!$E189:$P189)/12</f>
        <v>4.1666666666666666E-3</v>
      </c>
      <c r="DJ74" s="878">
        <f>SUMIF(UW!$E$188:$O$188,DJ$71,UW!$E189:$P189)/12</f>
        <v>4.1666666666666666E-3</v>
      </c>
      <c r="DK74" s="878">
        <f>SUMIF(UW!$E$188:$O$188,DK$71,UW!$E189:$P189)/12</f>
        <v>4.1666666666666666E-3</v>
      </c>
      <c r="DL74" s="878">
        <f>SUMIF(UW!$E$188:$O$188,DL$71,UW!$E189:$P189)/12</f>
        <v>4.1666666666666666E-3</v>
      </c>
      <c r="DM74" s="878">
        <f>SUMIF(UW!$E$188:$O$188,DM$71,UW!$E189:$P189)/12</f>
        <v>4.1666666666666666E-3</v>
      </c>
      <c r="DN74" s="878">
        <f>SUMIF(UW!$E$188:$O$188,DN$71,UW!$E189:$P189)/12</f>
        <v>4.1666666666666666E-3</v>
      </c>
      <c r="DO74" s="878">
        <f>SUMIF(UW!$E$188:$O$188,DO$71,UW!$E189:$P189)/12</f>
        <v>4.1666666666666666E-3</v>
      </c>
      <c r="DP74" s="878">
        <f>SUMIF(UW!$E$188:$O$188,DP$71,UW!$E189:$P189)/12</f>
        <v>4.1666666666666666E-3</v>
      </c>
      <c r="DQ74" s="878">
        <f>SUMIF(UW!$E$188:$O$188,DQ$71,UW!$E189:$P189)/12</f>
        <v>4.1666666666666666E-3</v>
      </c>
      <c r="DR74" s="878">
        <f>SUMIF(UW!$E$188:$O$188,DR$71,UW!$E189:$P189)/12</f>
        <v>4.1666666666666666E-3</v>
      </c>
      <c r="DS74" s="878">
        <f>SUMIF(UW!$E$188:$O$188,DS$71,UW!$E189:$P189)/12</f>
        <v>4.1666666666666666E-3</v>
      </c>
      <c r="DT74" s="878">
        <f>SUMIF(UW!$E$188:$O$188,DT$71,UW!$E189:$P189)/12</f>
        <v>4.1666666666666666E-3</v>
      </c>
      <c r="DU74" s="878">
        <f>SUMIF(UW!$E$188:$O$188,DU$71,UW!$E189:$P189)/12</f>
        <v>4.1666666666666666E-3</v>
      </c>
      <c r="DV74" s="878">
        <f>SUMIF(UW!$E$188:$O$188,DV$71,UW!$E189:$P189)/12</f>
        <v>4.1666666666666666E-3</v>
      </c>
      <c r="DW74" s="878">
        <f>SUMIF(UW!$E$188:$O$188,DW$71,UW!$E189:$P189)/12</f>
        <v>4.1666666666666666E-3</v>
      </c>
      <c r="DX74" s="878">
        <f>SUMIF(UW!$E$188:$O$188,DX$71,UW!$E189:$P189)/12</f>
        <v>4.1666666666666666E-3</v>
      </c>
      <c r="DY74" s="878">
        <f>SUMIF(UW!$E$188:$O$188,DY$71,UW!$E189:$P189)/12</f>
        <v>4.1666666666666666E-3</v>
      </c>
      <c r="DZ74" s="878">
        <f>SUMIF(UW!$E$188:$O$188,DZ$71,UW!$E189:$P189)/12</f>
        <v>4.1666666666666666E-3</v>
      </c>
      <c r="EA74" s="878">
        <f>SUMIF(UW!$E$188:$O$188,EA$71,UW!$E189:$P189)/12</f>
        <v>4.1666666666666666E-3</v>
      </c>
      <c r="EB74" s="878">
        <f>SUMIF(UW!$E$188:$O$188,EB$71,UW!$E189:$P189)/12</f>
        <v>4.1666666666666666E-3</v>
      </c>
      <c r="EC74" s="878">
        <f>SUMIF(UW!$E$188:$O$188,EC$71,UW!$E189:$P189)/12</f>
        <v>4.1666666666666666E-3</v>
      </c>
      <c r="ED74" s="878">
        <f>SUMIF(UW!$E$188:$O$188,ED$71,UW!$E189:$P189)/12</f>
        <v>4.1666666666666666E-3</v>
      </c>
      <c r="EE74" s="498">
        <f>SUMIF(UW!$E$188:$O$188,EE$71,UW!$E189:$P189)/12</f>
        <v>4.1666666666666666E-3</v>
      </c>
    </row>
    <row r="75" spans="2:135">
      <c r="B75" s="66" t="s">
        <v>1443</v>
      </c>
      <c r="C75" s="878">
        <f>SUMIF(UW!$E$188:$O$188,C$71,UW!$E$189:$O190)/12</f>
        <v>0</v>
      </c>
      <c r="D75" s="878">
        <f>SUMIF(UW!$E$188:$O$188,D$71,UW!$E190:$P190)/12</f>
        <v>5.0833333333333329E-3</v>
      </c>
      <c r="E75" s="878">
        <f>SUMIF(UW!$E$188:$O$188,E$71,UW!$E190:$P190)/12</f>
        <v>5.0833333333333329E-3</v>
      </c>
      <c r="F75" s="878">
        <f>SUMIF(UW!$E$188:$O$188,F$71,UW!$E190:$P190)/12</f>
        <v>5.0833333333333329E-3</v>
      </c>
      <c r="G75" s="878">
        <f>SUMIF(UW!$E$188:$O$188,G$71,UW!$E190:$P190)/12</f>
        <v>5.0833333333333329E-3</v>
      </c>
      <c r="H75" s="878">
        <f>SUMIF(UW!$E$188:$O$188,H$71,UW!$E190:$P190)/12</f>
        <v>5.0833333333333329E-3</v>
      </c>
      <c r="I75" s="878">
        <f>SUMIF(UW!$E$188:$O$188,I$71,UW!$E190:$P190)/12</f>
        <v>5.0833333333333329E-3</v>
      </c>
      <c r="J75" s="878">
        <f>SUMIF(UW!$E$188:$O$188,J$71,UW!$E190:$P190)/12</f>
        <v>5.0833333333333329E-3</v>
      </c>
      <c r="K75" s="878">
        <f>SUMIF(UW!$E$188:$O$188,K$71,UW!$E190:$P190)/12</f>
        <v>5.0833333333333329E-3</v>
      </c>
      <c r="L75" s="878">
        <f>SUMIF(UW!$E$188:$O$188,L$71,UW!$E190:$P190)/12</f>
        <v>5.0833333333333329E-3</v>
      </c>
      <c r="M75" s="878">
        <f>SUMIF(UW!$E$188:$O$188,M$71,UW!$E190:$P190)/12</f>
        <v>5.0833333333333329E-3</v>
      </c>
      <c r="N75" s="878">
        <f>SUMIF(UW!$E$188:$O$188,N$71,UW!$E190:$P190)/12</f>
        <v>5.0833333333333329E-3</v>
      </c>
      <c r="O75" s="878">
        <f>SUMIF(UW!$E$188:$O$188,O$71,UW!$E190:$P190)/12</f>
        <v>5.0833333333333329E-3</v>
      </c>
      <c r="P75" s="878">
        <f>SUMIF(UW!$E$188:$O$188,P$71,UW!$E190:$P190)/12</f>
        <v>4.1666666666666666E-3</v>
      </c>
      <c r="Q75" s="878">
        <f>SUMIF(UW!$E$188:$O$188,Q$71,UW!$E190:$P190)/12</f>
        <v>4.1666666666666666E-3</v>
      </c>
      <c r="R75" s="878">
        <f>SUMIF(UW!$E$188:$O$188,R$71,UW!$E190:$P190)/12</f>
        <v>4.1666666666666666E-3</v>
      </c>
      <c r="S75" s="878">
        <f>SUMIF(UW!$E$188:$O$188,S$71,UW!$E190:$P190)/12</f>
        <v>4.1666666666666666E-3</v>
      </c>
      <c r="T75" s="878">
        <f>SUMIF(UW!$E$188:$O$188,T$71,UW!$E190:$P190)/12</f>
        <v>4.1666666666666666E-3</v>
      </c>
      <c r="U75" s="878">
        <f>SUMIF(UW!$E$188:$O$188,U$71,UW!$E190:$P190)/12</f>
        <v>4.1666666666666666E-3</v>
      </c>
      <c r="V75" s="878">
        <f>SUMIF(UW!$E$188:$O$188,V$71,UW!$E190:$P190)/12</f>
        <v>4.1666666666666666E-3</v>
      </c>
      <c r="W75" s="878">
        <f>SUMIF(UW!$E$188:$O$188,W$71,UW!$E190:$P190)/12</f>
        <v>4.1666666666666666E-3</v>
      </c>
      <c r="X75" s="878">
        <f>SUMIF(UW!$E$188:$O$188,X$71,UW!$E190:$P190)/12</f>
        <v>4.1666666666666666E-3</v>
      </c>
      <c r="Y75" s="878">
        <f>SUMIF(UW!$E$188:$O$188,Y$71,UW!$E190:$P190)/12</f>
        <v>4.1666666666666666E-3</v>
      </c>
      <c r="Z75" s="878">
        <f>SUMIF(UW!$E$188:$O$188,Z$71,UW!$E190:$P190)/12</f>
        <v>4.1666666666666666E-3</v>
      </c>
      <c r="AA75" s="878">
        <f>SUMIF(UW!$E$188:$O$188,AA$71,UW!$E190:$P190)/12</f>
        <v>4.1666666666666666E-3</v>
      </c>
      <c r="AB75" s="878">
        <f>SUMIF(UW!$E$188:$O$188,AB$71,UW!$E190:$P190)/12</f>
        <v>3.7499999999999999E-3</v>
      </c>
      <c r="AC75" s="878">
        <f>SUMIF(UW!$E$188:$O$188,AC$71,UW!$E190:$P190)/12</f>
        <v>3.7499999999999999E-3</v>
      </c>
      <c r="AD75" s="878">
        <f>SUMIF(UW!$E$188:$O$188,AD$71,UW!$E190:$P190)/12</f>
        <v>3.7499999999999999E-3</v>
      </c>
      <c r="AE75" s="878">
        <f>SUMIF(UW!$E$188:$O$188,AE$71,UW!$E190:$P190)/12</f>
        <v>3.7499999999999999E-3</v>
      </c>
      <c r="AF75" s="878">
        <f>SUMIF(UW!$E$188:$O$188,AF$71,UW!$E190:$P190)/12</f>
        <v>3.7499999999999999E-3</v>
      </c>
      <c r="AG75" s="878">
        <f>SUMIF(UW!$E$188:$O$188,AG$71,UW!$E190:$P190)/12</f>
        <v>3.7499999999999999E-3</v>
      </c>
      <c r="AH75" s="878">
        <f>SUMIF(UW!$E$188:$O$188,AH$71,UW!$E190:$P190)/12</f>
        <v>3.7499999999999999E-3</v>
      </c>
      <c r="AI75" s="878">
        <f>SUMIF(UW!$E$188:$O$188,AI$71,UW!$E190:$P190)/12</f>
        <v>3.7499999999999999E-3</v>
      </c>
      <c r="AJ75" s="878">
        <f>SUMIF(UW!$E$188:$O$188,AJ$71,UW!$E190:$P190)/12</f>
        <v>3.7499999999999999E-3</v>
      </c>
      <c r="AK75" s="878">
        <f>SUMIF(UW!$E$188:$O$188,AK$71,UW!$E190:$P190)/12</f>
        <v>3.7499999999999999E-3</v>
      </c>
      <c r="AL75" s="878">
        <f>SUMIF(UW!$E$188:$O$188,AL$71,UW!$E190:$P190)/12</f>
        <v>3.7499999999999999E-3</v>
      </c>
      <c r="AM75" s="878">
        <f>SUMIF(UW!$E$188:$O$188,AM$71,UW!$E190:$P190)/12</f>
        <v>3.7499999999999999E-3</v>
      </c>
      <c r="AN75" s="878">
        <f>SUMIF(UW!$E$188:$O$188,AN$71,UW!$E190:$P190)/12</f>
        <v>3.3333333333333335E-3</v>
      </c>
      <c r="AO75" s="878">
        <f>SUMIF(UW!$E$188:$O$188,AO$71,UW!$E190:$P190)/12</f>
        <v>3.3333333333333335E-3</v>
      </c>
      <c r="AP75" s="878">
        <f>SUMIF(UW!$E$188:$O$188,AP$71,UW!$E190:$P190)/12</f>
        <v>3.3333333333333335E-3</v>
      </c>
      <c r="AQ75" s="878">
        <f>SUMIF(UW!$E$188:$O$188,AQ$71,UW!$E190:$P190)/12</f>
        <v>3.3333333333333335E-3</v>
      </c>
      <c r="AR75" s="878">
        <f>SUMIF(UW!$E$188:$O$188,AR$71,UW!$E190:$P190)/12</f>
        <v>3.3333333333333335E-3</v>
      </c>
      <c r="AS75" s="878">
        <f>SUMIF(UW!$E$188:$O$188,AS$71,UW!$E190:$P190)/12</f>
        <v>3.3333333333333335E-3</v>
      </c>
      <c r="AT75" s="878">
        <f>SUMIF(UW!$E$188:$O$188,AT$71,UW!$E190:$P190)/12</f>
        <v>3.3333333333333335E-3</v>
      </c>
      <c r="AU75" s="878">
        <f>SUMIF(UW!$E$188:$O$188,AU$71,UW!$E190:$P190)/12</f>
        <v>3.3333333333333335E-3</v>
      </c>
      <c r="AV75" s="878">
        <f>SUMIF(UW!$E$188:$O$188,AV$71,UW!$E190:$P190)/12</f>
        <v>3.3333333333333335E-3</v>
      </c>
      <c r="AW75" s="878">
        <f>SUMIF(UW!$E$188:$O$188,AW$71,UW!$E190:$P190)/12</f>
        <v>3.3333333333333335E-3</v>
      </c>
      <c r="AX75" s="878">
        <f>SUMIF(UW!$E$188:$O$188,AX$71,UW!$E190:$P190)/12</f>
        <v>3.3333333333333335E-3</v>
      </c>
      <c r="AY75" s="878">
        <f>SUMIF(UW!$E$188:$O$188,AY$71,UW!$E190:$P190)/12</f>
        <v>3.3333333333333335E-3</v>
      </c>
      <c r="AZ75" s="878">
        <f>SUMIF(UW!$E$188:$O$188,AZ$71,UW!$E190:$P190)/12</f>
        <v>3.1249999999999997E-3</v>
      </c>
      <c r="BA75" s="878">
        <f>SUMIF(UW!$E$188:$O$188,BA$71,UW!$E190:$P190)/12</f>
        <v>3.1249999999999997E-3</v>
      </c>
      <c r="BB75" s="878">
        <f>SUMIF(UW!$E$188:$O$188,BB$71,UW!$E190:$P190)/12</f>
        <v>3.1249999999999997E-3</v>
      </c>
      <c r="BC75" s="878">
        <f>SUMIF(UW!$E$188:$O$188,BC$71,UW!$E190:$P190)/12</f>
        <v>3.1249999999999997E-3</v>
      </c>
      <c r="BD75" s="878">
        <f>SUMIF(UW!$E$188:$O$188,BD$71,UW!$E190:$P190)/12</f>
        <v>3.1249999999999997E-3</v>
      </c>
      <c r="BE75" s="878">
        <f>SUMIF(UW!$E$188:$O$188,BE$71,UW!$E190:$P190)/12</f>
        <v>3.1249999999999997E-3</v>
      </c>
      <c r="BF75" s="878">
        <f>SUMIF(UW!$E$188:$O$188,BF$71,UW!$E190:$P190)/12</f>
        <v>3.1249999999999997E-3</v>
      </c>
      <c r="BG75" s="878">
        <f>SUMIF(UW!$E$188:$O$188,BG$71,UW!$E190:$P190)/12</f>
        <v>3.1249999999999997E-3</v>
      </c>
      <c r="BH75" s="878">
        <f>SUMIF(UW!$E$188:$O$188,BH$71,UW!$E190:$P190)/12</f>
        <v>3.1249999999999997E-3</v>
      </c>
      <c r="BI75" s="878">
        <f>SUMIF(UW!$E$188:$O$188,BI$71,UW!$E190:$P190)/12</f>
        <v>3.1249999999999997E-3</v>
      </c>
      <c r="BJ75" s="878">
        <f>SUMIF(UW!$E$188:$O$188,BJ$71,UW!$E190:$P190)/12</f>
        <v>3.1249999999999997E-3</v>
      </c>
      <c r="BK75" s="878">
        <f>SUMIF(UW!$E$188:$O$188,BK$71,UW!$E190:$P190)/12</f>
        <v>3.1249999999999997E-3</v>
      </c>
      <c r="BL75" s="878">
        <f>SUMIF(UW!$E$188:$O$188,BL$71,UW!$E190:$P190)/12</f>
        <v>3.1249999999999997E-3</v>
      </c>
      <c r="BM75" s="878">
        <f>SUMIF(UW!$E$188:$O$188,BM$71,UW!$E190:$P190)/12</f>
        <v>3.1249999999999997E-3</v>
      </c>
      <c r="BN75" s="878">
        <f>SUMIF(UW!$E$188:$O$188,BN$71,UW!$E190:$P190)/12</f>
        <v>3.1249999999999997E-3</v>
      </c>
      <c r="BO75" s="878">
        <f>SUMIF(UW!$E$188:$O$188,BO$71,UW!$E190:$P190)/12</f>
        <v>3.1249999999999997E-3</v>
      </c>
      <c r="BP75" s="878">
        <f>SUMIF(UW!$E$188:$O$188,BP$71,UW!$E190:$P190)/12</f>
        <v>3.1249999999999997E-3</v>
      </c>
      <c r="BQ75" s="878">
        <f>SUMIF(UW!$E$188:$O$188,BQ$71,UW!$E190:$P190)/12</f>
        <v>3.1249999999999997E-3</v>
      </c>
      <c r="BR75" s="878">
        <f>SUMIF(UW!$E$188:$O$188,BR$71,UW!$E190:$P190)/12</f>
        <v>3.1249999999999997E-3</v>
      </c>
      <c r="BS75" s="878">
        <f>SUMIF(UW!$E$188:$O$188,BS$71,UW!$E190:$P190)/12</f>
        <v>3.1249999999999997E-3</v>
      </c>
      <c r="BT75" s="878">
        <f>SUMIF(UW!$E$188:$O$188,BT$71,UW!$E190:$P190)/12</f>
        <v>3.1249999999999997E-3</v>
      </c>
      <c r="BU75" s="878">
        <f>SUMIF(UW!$E$188:$O$188,BU$71,UW!$E190:$P190)/12</f>
        <v>3.1249999999999997E-3</v>
      </c>
      <c r="BV75" s="878">
        <f>SUMIF(UW!$E$188:$O$188,BV$71,UW!$E190:$P190)/12</f>
        <v>3.1249999999999997E-3</v>
      </c>
      <c r="BW75" s="878">
        <f>SUMIF(UW!$E$188:$O$188,BW$71,UW!$E190:$P190)/12</f>
        <v>3.1249999999999997E-3</v>
      </c>
      <c r="BX75" s="878">
        <f>SUMIF(UW!$E$188:$O$188,BX$71,UW!$E190:$P190)/12</f>
        <v>3.1249999999999997E-3</v>
      </c>
      <c r="BY75" s="878">
        <f>SUMIF(UW!$E$188:$O$188,BY$71,UW!$E190:$P190)/12</f>
        <v>3.1249999999999997E-3</v>
      </c>
      <c r="BZ75" s="878">
        <f>SUMIF(UW!$E$188:$O$188,BZ$71,UW!$E190:$P190)/12</f>
        <v>3.1249999999999997E-3</v>
      </c>
      <c r="CA75" s="878">
        <f>SUMIF(UW!$E$188:$O$188,CA$71,UW!$E190:$P190)/12</f>
        <v>3.1249999999999997E-3</v>
      </c>
      <c r="CB75" s="878">
        <f>SUMIF(UW!$E$188:$O$188,CB$71,UW!$E190:$P190)/12</f>
        <v>3.1249999999999997E-3</v>
      </c>
      <c r="CC75" s="878">
        <f>SUMIF(UW!$E$188:$O$188,CC$71,UW!$E190:$P190)/12</f>
        <v>3.1249999999999997E-3</v>
      </c>
      <c r="CD75" s="878">
        <f>SUMIF(UW!$E$188:$O$188,CD$71,UW!$E190:$P190)/12</f>
        <v>3.1249999999999997E-3</v>
      </c>
      <c r="CE75" s="878">
        <f>SUMIF(UW!$E$188:$O$188,CE$71,UW!$E190:$P190)/12</f>
        <v>3.1249999999999997E-3</v>
      </c>
      <c r="CF75" s="878">
        <f>SUMIF(UW!$E$188:$O$188,CF$71,UW!$E190:$P190)/12</f>
        <v>3.1249999999999997E-3</v>
      </c>
      <c r="CG75" s="878">
        <f>SUMIF(UW!$E$188:$O$188,CG$71,UW!$E190:$P190)/12</f>
        <v>3.1249999999999997E-3</v>
      </c>
      <c r="CH75" s="878">
        <f>SUMIF(UW!$E$188:$O$188,CH$71,UW!$E190:$P190)/12</f>
        <v>3.1249999999999997E-3</v>
      </c>
      <c r="CI75" s="878">
        <f>SUMIF(UW!$E$188:$O$188,CI$71,UW!$E190:$P190)/12</f>
        <v>3.1249999999999997E-3</v>
      </c>
      <c r="CJ75" s="878">
        <f>SUMIF(UW!$E$188:$O$188,CJ$71,UW!$E190:$P190)/12</f>
        <v>3.1249999999999997E-3</v>
      </c>
      <c r="CK75" s="878">
        <f>SUMIF(UW!$E$188:$O$188,CK$71,UW!$E190:$P190)/12</f>
        <v>3.1249999999999997E-3</v>
      </c>
      <c r="CL75" s="878">
        <f>SUMIF(UW!$E$188:$O$188,CL$71,UW!$E190:$P190)/12</f>
        <v>3.1249999999999997E-3</v>
      </c>
      <c r="CM75" s="878">
        <f>SUMIF(UW!$E$188:$O$188,CM$71,UW!$E190:$P190)/12</f>
        <v>3.1249999999999997E-3</v>
      </c>
      <c r="CN75" s="878">
        <f>SUMIF(UW!$E$188:$O$188,CN$71,UW!$E190:$P190)/12</f>
        <v>3.1249999999999997E-3</v>
      </c>
      <c r="CO75" s="878">
        <f>SUMIF(UW!$E$188:$O$188,CO$71,UW!$E190:$P190)/12</f>
        <v>3.1249999999999997E-3</v>
      </c>
      <c r="CP75" s="878">
        <f>SUMIF(UW!$E$188:$O$188,CP$71,UW!$E190:$P190)/12</f>
        <v>3.1249999999999997E-3</v>
      </c>
      <c r="CQ75" s="878">
        <f>SUMIF(UW!$E$188:$O$188,CQ$71,UW!$E190:$P190)/12</f>
        <v>3.1249999999999997E-3</v>
      </c>
      <c r="CR75" s="878">
        <f>SUMIF(UW!$E$188:$O$188,CR$71,UW!$E190:$P190)/12</f>
        <v>3.1249999999999997E-3</v>
      </c>
      <c r="CS75" s="878">
        <f>SUMIF(UW!$E$188:$O$188,CS$71,UW!$E190:$P190)/12</f>
        <v>3.1249999999999997E-3</v>
      </c>
      <c r="CT75" s="878">
        <f>SUMIF(UW!$E$188:$O$188,CT$71,UW!$E190:$P190)/12</f>
        <v>3.1249999999999997E-3</v>
      </c>
      <c r="CU75" s="878">
        <f>SUMIF(UW!$E$188:$O$188,CU$71,UW!$E190:$P190)/12</f>
        <v>3.1249999999999997E-3</v>
      </c>
      <c r="CV75" s="878">
        <f>SUMIF(UW!$E$188:$O$188,CV$71,UW!$E190:$P190)/12</f>
        <v>3.1249999999999997E-3</v>
      </c>
      <c r="CW75" s="878">
        <f>SUMIF(UW!$E$188:$O$188,CW$71,UW!$E190:$P190)/12</f>
        <v>3.1249999999999997E-3</v>
      </c>
      <c r="CX75" s="878">
        <f>SUMIF(UW!$E$188:$O$188,CX$71,UW!$E190:$P190)/12</f>
        <v>3.1249999999999997E-3</v>
      </c>
      <c r="CY75" s="878">
        <f>SUMIF(UW!$E$188:$O$188,CY$71,UW!$E190:$P190)/12</f>
        <v>3.1249999999999997E-3</v>
      </c>
      <c r="CZ75" s="878">
        <f>SUMIF(UW!$E$188:$O$188,CZ$71,UW!$E190:$P190)/12</f>
        <v>3.1249999999999997E-3</v>
      </c>
      <c r="DA75" s="878">
        <f>SUMIF(UW!$E$188:$O$188,DA$71,UW!$E190:$P190)/12</f>
        <v>3.1249999999999997E-3</v>
      </c>
      <c r="DB75" s="878">
        <f>SUMIF(UW!$E$188:$O$188,DB$71,UW!$E190:$P190)/12</f>
        <v>3.1249999999999997E-3</v>
      </c>
      <c r="DC75" s="878">
        <f>SUMIF(UW!$E$188:$O$188,DC$71,UW!$E190:$P190)/12</f>
        <v>3.1249999999999997E-3</v>
      </c>
      <c r="DD75" s="878">
        <f>SUMIF(UW!$E$188:$O$188,DD$71,UW!$E190:$P190)/12</f>
        <v>3.1249999999999997E-3</v>
      </c>
      <c r="DE75" s="878">
        <f>SUMIF(UW!$E$188:$O$188,DE$71,UW!$E190:$P190)/12</f>
        <v>3.1249999999999997E-3</v>
      </c>
      <c r="DF75" s="878">
        <f>SUMIF(UW!$E$188:$O$188,DF$71,UW!$E190:$P190)/12</f>
        <v>3.1249999999999997E-3</v>
      </c>
      <c r="DG75" s="878">
        <f>SUMIF(UW!$E$188:$O$188,DG$71,UW!$E190:$P190)/12</f>
        <v>3.1249999999999997E-3</v>
      </c>
      <c r="DH75" s="878">
        <f>SUMIF(UW!$E$188:$O$188,DH$71,UW!$E190:$P190)/12</f>
        <v>3.1249999999999997E-3</v>
      </c>
      <c r="DI75" s="878">
        <f>SUMIF(UW!$E$188:$O$188,DI$71,UW!$E190:$P190)/12</f>
        <v>3.1249999999999997E-3</v>
      </c>
      <c r="DJ75" s="878">
        <f>SUMIF(UW!$E$188:$O$188,DJ$71,UW!$E190:$P190)/12</f>
        <v>3.1249999999999997E-3</v>
      </c>
      <c r="DK75" s="878">
        <f>SUMIF(UW!$E$188:$O$188,DK$71,UW!$E190:$P190)/12</f>
        <v>3.1249999999999997E-3</v>
      </c>
      <c r="DL75" s="878">
        <f>SUMIF(UW!$E$188:$O$188,DL$71,UW!$E190:$P190)/12</f>
        <v>3.1249999999999997E-3</v>
      </c>
      <c r="DM75" s="878">
        <f>SUMIF(UW!$E$188:$O$188,DM$71,UW!$E190:$P190)/12</f>
        <v>3.1249999999999997E-3</v>
      </c>
      <c r="DN75" s="878">
        <f>SUMIF(UW!$E$188:$O$188,DN$71,UW!$E190:$P190)/12</f>
        <v>3.1249999999999997E-3</v>
      </c>
      <c r="DO75" s="878">
        <f>SUMIF(UW!$E$188:$O$188,DO$71,UW!$E190:$P190)/12</f>
        <v>3.1249999999999997E-3</v>
      </c>
      <c r="DP75" s="878">
        <f>SUMIF(UW!$E$188:$O$188,DP$71,UW!$E190:$P190)/12</f>
        <v>3.1249999999999997E-3</v>
      </c>
      <c r="DQ75" s="878">
        <f>SUMIF(UW!$E$188:$O$188,DQ$71,UW!$E190:$P190)/12</f>
        <v>3.1249999999999997E-3</v>
      </c>
      <c r="DR75" s="878">
        <f>SUMIF(UW!$E$188:$O$188,DR$71,UW!$E190:$P190)/12</f>
        <v>3.1249999999999997E-3</v>
      </c>
      <c r="DS75" s="878">
        <f>SUMIF(UW!$E$188:$O$188,DS$71,UW!$E190:$P190)/12</f>
        <v>3.1249999999999997E-3</v>
      </c>
      <c r="DT75" s="878">
        <f>SUMIF(UW!$E$188:$O$188,DT$71,UW!$E190:$P190)/12</f>
        <v>3.1249999999999997E-3</v>
      </c>
      <c r="DU75" s="878">
        <f>SUMIF(UW!$E$188:$O$188,DU$71,UW!$E190:$P190)/12</f>
        <v>3.1249999999999997E-3</v>
      </c>
      <c r="DV75" s="878">
        <f>SUMIF(UW!$E$188:$O$188,DV$71,UW!$E190:$P190)/12</f>
        <v>3.1249999999999997E-3</v>
      </c>
      <c r="DW75" s="878">
        <f>SUMIF(UW!$E$188:$O$188,DW$71,UW!$E190:$P190)/12</f>
        <v>3.1249999999999997E-3</v>
      </c>
      <c r="DX75" s="878">
        <f>SUMIF(UW!$E$188:$O$188,DX$71,UW!$E190:$P190)/12</f>
        <v>3.1249999999999997E-3</v>
      </c>
      <c r="DY75" s="878">
        <f>SUMIF(UW!$E$188:$O$188,DY$71,UW!$E190:$P190)/12</f>
        <v>3.1249999999999997E-3</v>
      </c>
      <c r="DZ75" s="878">
        <f>SUMIF(UW!$E$188:$O$188,DZ$71,UW!$E190:$P190)/12</f>
        <v>3.1249999999999997E-3</v>
      </c>
      <c r="EA75" s="878">
        <f>SUMIF(UW!$E$188:$O$188,EA$71,UW!$E190:$P190)/12</f>
        <v>3.1249999999999997E-3</v>
      </c>
      <c r="EB75" s="878">
        <f>SUMIF(UW!$E$188:$O$188,EB$71,UW!$E190:$P190)/12</f>
        <v>3.1249999999999997E-3</v>
      </c>
      <c r="EC75" s="878">
        <f>SUMIF(UW!$E$188:$O$188,EC$71,UW!$E190:$P190)/12</f>
        <v>3.1249999999999997E-3</v>
      </c>
      <c r="ED75" s="878">
        <f>SUMIF(UW!$E$188:$O$188,ED$71,UW!$E190:$P190)/12</f>
        <v>3.1249999999999997E-3</v>
      </c>
      <c r="EE75" s="498">
        <f>SUMIF(UW!$E$188:$O$188,EE$71,UW!$E190:$P190)/12</f>
        <v>3.1249999999999997E-3</v>
      </c>
    </row>
    <row r="76" spans="2:135">
      <c r="B76" s="66" t="s">
        <v>395</v>
      </c>
      <c r="C76" s="878">
        <f>SUMIF(UW!$E$188:$O$188,C$71,UW!$E$189:$O191)/12</f>
        <v>0</v>
      </c>
      <c r="D76" s="878">
        <f>SUMIF(UW!$E$188:$O$188,D$71,UW!$E191:$P191)/12</f>
        <v>4.1666666666666666E-3</v>
      </c>
      <c r="E76" s="878">
        <f>SUMIF(UW!$E$188:$O$188,E$71,UW!$E191:$P191)/12</f>
        <v>4.1666666666666666E-3</v>
      </c>
      <c r="F76" s="878">
        <f>SUMIF(UW!$E$188:$O$188,F$71,UW!$E191:$P191)/12</f>
        <v>4.1666666666666666E-3</v>
      </c>
      <c r="G76" s="878">
        <f>SUMIF(UW!$E$188:$O$188,G$71,UW!$E191:$P191)/12</f>
        <v>4.1666666666666666E-3</v>
      </c>
      <c r="H76" s="878">
        <f>SUMIF(UW!$E$188:$O$188,H$71,UW!$E191:$P191)/12</f>
        <v>4.1666666666666666E-3</v>
      </c>
      <c r="I76" s="878">
        <f>SUMIF(UW!$E$188:$O$188,I$71,UW!$E191:$P191)/12</f>
        <v>4.1666666666666666E-3</v>
      </c>
      <c r="J76" s="878">
        <f>SUMIF(UW!$E$188:$O$188,J$71,UW!$E191:$P191)/12</f>
        <v>4.1666666666666666E-3</v>
      </c>
      <c r="K76" s="878">
        <f>SUMIF(UW!$E$188:$O$188,K$71,UW!$E191:$P191)/12</f>
        <v>4.1666666666666666E-3</v>
      </c>
      <c r="L76" s="878">
        <f>SUMIF(UW!$E$188:$O$188,L$71,UW!$E191:$P191)/12</f>
        <v>4.1666666666666666E-3</v>
      </c>
      <c r="M76" s="878">
        <f>SUMIF(UW!$E$188:$O$188,M$71,UW!$E191:$P191)/12</f>
        <v>4.1666666666666666E-3</v>
      </c>
      <c r="N76" s="878">
        <f>SUMIF(UW!$E$188:$O$188,N$71,UW!$E191:$P191)/12</f>
        <v>4.1666666666666666E-3</v>
      </c>
      <c r="O76" s="878">
        <f>SUMIF(UW!$E$188:$O$188,O$71,UW!$E191:$P191)/12</f>
        <v>4.1666666666666666E-3</v>
      </c>
      <c r="P76" s="878">
        <f>SUMIF(UW!$E$188:$O$188,P$71,UW!$E191:$P191)/12</f>
        <v>4.1666666666666666E-3</v>
      </c>
      <c r="Q76" s="878">
        <f>SUMIF(UW!$E$188:$O$188,Q$71,UW!$E191:$P191)/12</f>
        <v>4.1666666666666666E-3</v>
      </c>
      <c r="R76" s="878">
        <f>SUMIF(UW!$E$188:$O$188,R$71,UW!$E191:$P191)/12</f>
        <v>4.1666666666666666E-3</v>
      </c>
      <c r="S76" s="878">
        <f>SUMIF(UW!$E$188:$O$188,S$71,UW!$E191:$P191)/12</f>
        <v>4.1666666666666666E-3</v>
      </c>
      <c r="T76" s="878">
        <f>SUMIF(UW!$E$188:$O$188,T$71,UW!$E191:$P191)/12</f>
        <v>4.1666666666666666E-3</v>
      </c>
      <c r="U76" s="878">
        <f>SUMIF(UW!$E$188:$O$188,U$71,UW!$E191:$P191)/12</f>
        <v>4.1666666666666666E-3</v>
      </c>
      <c r="V76" s="878">
        <f>SUMIF(UW!$E$188:$O$188,V$71,UW!$E191:$P191)/12</f>
        <v>4.1666666666666666E-3</v>
      </c>
      <c r="W76" s="878">
        <f>SUMIF(UW!$E$188:$O$188,W$71,UW!$E191:$P191)/12</f>
        <v>4.1666666666666666E-3</v>
      </c>
      <c r="X76" s="878">
        <f>SUMIF(UW!$E$188:$O$188,X$71,UW!$E191:$P191)/12</f>
        <v>4.1666666666666666E-3</v>
      </c>
      <c r="Y76" s="878">
        <f>SUMIF(UW!$E$188:$O$188,Y$71,UW!$E191:$P191)/12</f>
        <v>4.1666666666666666E-3</v>
      </c>
      <c r="Z76" s="878">
        <f>SUMIF(UW!$E$188:$O$188,Z$71,UW!$E191:$P191)/12</f>
        <v>4.1666666666666666E-3</v>
      </c>
      <c r="AA76" s="878">
        <f>SUMIF(UW!$E$188:$O$188,AA$71,UW!$E191:$P191)/12</f>
        <v>4.1666666666666666E-3</v>
      </c>
      <c r="AB76" s="878">
        <f>SUMIF(UW!$E$188:$O$188,AB$71,UW!$E191:$P191)/12</f>
        <v>3.3333333333333335E-3</v>
      </c>
      <c r="AC76" s="878">
        <f>SUMIF(UW!$E$188:$O$188,AC$71,UW!$E191:$P191)/12</f>
        <v>3.3333333333333335E-3</v>
      </c>
      <c r="AD76" s="878">
        <f>SUMIF(UW!$E$188:$O$188,AD$71,UW!$E191:$P191)/12</f>
        <v>3.3333333333333335E-3</v>
      </c>
      <c r="AE76" s="878">
        <f>SUMIF(UW!$E$188:$O$188,AE$71,UW!$E191:$P191)/12</f>
        <v>3.3333333333333335E-3</v>
      </c>
      <c r="AF76" s="878">
        <f>SUMIF(UW!$E$188:$O$188,AF$71,UW!$E191:$P191)/12</f>
        <v>3.3333333333333335E-3</v>
      </c>
      <c r="AG76" s="878">
        <f>SUMIF(UW!$E$188:$O$188,AG$71,UW!$E191:$P191)/12</f>
        <v>3.3333333333333335E-3</v>
      </c>
      <c r="AH76" s="878">
        <f>SUMIF(UW!$E$188:$O$188,AH$71,UW!$E191:$P191)/12</f>
        <v>3.3333333333333335E-3</v>
      </c>
      <c r="AI76" s="878">
        <f>SUMIF(UW!$E$188:$O$188,AI$71,UW!$E191:$P191)/12</f>
        <v>3.3333333333333335E-3</v>
      </c>
      <c r="AJ76" s="878">
        <f>SUMIF(UW!$E$188:$O$188,AJ$71,UW!$E191:$P191)/12</f>
        <v>3.3333333333333335E-3</v>
      </c>
      <c r="AK76" s="878">
        <f>SUMIF(UW!$E$188:$O$188,AK$71,UW!$E191:$P191)/12</f>
        <v>3.3333333333333335E-3</v>
      </c>
      <c r="AL76" s="878">
        <f>SUMIF(UW!$E$188:$O$188,AL$71,UW!$E191:$P191)/12</f>
        <v>3.3333333333333335E-3</v>
      </c>
      <c r="AM76" s="878">
        <f>SUMIF(UW!$E$188:$O$188,AM$71,UW!$E191:$P191)/12</f>
        <v>3.3333333333333335E-3</v>
      </c>
      <c r="AN76" s="878">
        <f>SUMIF(UW!$E$188:$O$188,AN$71,UW!$E191:$P191)/12</f>
        <v>3.3333333333333335E-3</v>
      </c>
      <c r="AO76" s="878">
        <f>SUMIF(UW!$E$188:$O$188,AO$71,UW!$E191:$P191)/12</f>
        <v>3.3333333333333335E-3</v>
      </c>
      <c r="AP76" s="878">
        <f>SUMIF(UW!$E$188:$O$188,AP$71,UW!$E191:$P191)/12</f>
        <v>3.3333333333333335E-3</v>
      </c>
      <c r="AQ76" s="878">
        <f>SUMIF(UW!$E$188:$O$188,AQ$71,UW!$E191:$P191)/12</f>
        <v>3.3333333333333335E-3</v>
      </c>
      <c r="AR76" s="878">
        <f>SUMIF(UW!$E$188:$O$188,AR$71,UW!$E191:$P191)/12</f>
        <v>3.3333333333333335E-3</v>
      </c>
      <c r="AS76" s="878">
        <f>SUMIF(UW!$E$188:$O$188,AS$71,UW!$E191:$P191)/12</f>
        <v>3.3333333333333335E-3</v>
      </c>
      <c r="AT76" s="878">
        <f>SUMIF(UW!$E$188:$O$188,AT$71,UW!$E191:$P191)/12</f>
        <v>3.3333333333333335E-3</v>
      </c>
      <c r="AU76" s="878">
        <f>SUMIF(UW!$E$188:$O$188,AU$71,UW!$E191:$P191)/12</f>
        <v>3.3333333333333335E-3</v>
      </c>
      <c r="AV76" s="878">
        <f>SUMIF(UW!$E$188:$O$188,AV$71,UW!$E191:$P191)/12</f>
        <v>3.3333333333333335E-3</v>
      </c>
      <c r="AW76" s="878">
        <f>SUMIF(UW!$E$188:$O$188,AW$71,UW!$E191:$P191)/12</f>
        <v>3.3333333333333335E-3</v>
      </c>
      <c r="AX76" s="878">
        <f>SUMIF(UW!$E$188:$O$188,AX$71,UW!$E191:$P191)/12</f>
        <v>3.3333333333333335E-3</v>
      </c>
      <c r="AY76" s="878">
        <f>SUMIF(UW!$E$188:$O$188,AY$71,UW!$E191:$P191)/12</f>
        <v>3.3333333333333335E-3</v>
      </c>
      <c r="AZ76" s="878">
        <f>SUMIF(UW!$E$188:$O$188,AZ$71,UW!$E191:$P191)/12</f>
        <v>3.3333333333333335E-3</v>
      </c>
      <c r="BA76" s="878">
        <f>SUMIF(UW!$E$188:$O$188,BA$71,UW!$E191:$P191)/12</f>
        <v>3.3333333333333335E-3</v>
      </c>
      <c r="BB76" s="878">
        <f>SUMIF(UW!$E$188:$O$188,BB$71,UW!$E191:$P191)/12</f>
        <v>3.3333333333333335E-3</v>
      </c>
      <c r="BC76" s="878">
        <f>SUMIF(UW!$E$188:$O$188,BC$71,UW!$E191:$P191)/12</f>
        <v>3.3333333333333335E-3</v>
      </c>
      <c r="BD76" s="878">
        <f>SUMIF(UW!$E$188:$O$188,BD$71,UW!$E191:$P191)/12</f>
        <v>3.3333333333333335E-3</v>
      </c>
      <c r="BE76" s="878">
        <f>SUMIF(UW!$E$188:$O$188,BE$71,UW!$E191:$P191)/12</f>
        <v>3.3333333333333335E-3</v>
      </c>
      <c r="BF76" s="878">
        <f>SUMIF(UW!$E$188:$O$188,BF$71,UW!$E191:$P191)/12</f>
        <v>3.3333333333333335E-3</v>
      </c>
      <c r="BG76" s="878">
        <f>SUMIF(UW!$E$188:$O$188,BG$71,UW!$E191:$P191)/12</f>
        <v>3.3333333333333335E-3</v>
      </c>
      <c r="BH76" s="878">
        <f>SUMIF(UW!$E$188:$O$188,BH$71,UW!$E191:$P191)/12</f>
        <v>3.3333333333333335E-3</v>
      </c>
      <c r="BI76" s="878">
        <f>SUMIF(UW!$E$188:$O$188,BI$71,UW!$E191:$P191)/12</f>
        <v>3.3333333333333335E-3</v>
      </c>
      <c r="BJ76" s="878">
        <f>SUMIF(UW!$E$188:$O$188,BJ$71,UW!$E191:$P191)/12</f>
        <v>3.3333333333333335E-3</v>
      </c>
      <c r="BK76" s="878">
        <f>SUMIF(UW!$E$188:$O$188,BK$71,UW!$E191:$P191)/12</f>
        <v>3.3333333333333335E-3</v>
      </c>
      <c r="BL76" s="878">
        <f>SUMIF(UW!$E$188:$O$188,BL$71,UW!$E191:$P191)/12</f>
        <v>3.3333333333333335E-3</v>
      </c>
      <c r="BM76" s="878">
        <f>SUMIF(UW!$E$188:$O$188,BM$71,UW!$E191:$P191)/12</f>
        <v>3.3333333333333335E-3</v>
      </c>
      <c r="BN76" s="878">
        <f>SUMIF(UW!$E$188:$O$188,BN$71,UW!$E191:$P191)/12</f>
        <v>3.3333333333333335E-3</v>
      </c>
      <c r="BO76" s="878">
        <f>SUMIF(UW!$E$188:$O$188,BO$71,UW!$E191:$P191)/12</f>
        <v>3.3333333333333335E-3</v>
      </c>
      <c r="BP76" s="878">
        <f>SUMIF(UW!$E$188:$O$188,BP$71,UW!$E191:$P191)/12</f>
        <v>3.3333333333333335E-3</v>
      </c>
      <c r="BQ76" s="878">
        <f>SUMIF(UW!$E$188:$O$188,BQ$71,UW!$E191:$P191)/12</f>
        <v>3.3333333333333335E-3</v>
      </c>
      <c r="BR76" s="878">
        <f>SUMIF(UW!$E$188:$O$188,BR$71,UW!$E191:$P191)/12</f>
        <v>3.3333333333333335E-3</v>
      </c>
      <c r="BS76" s="878">
        <f>SUMIF(UW!$E$188:$O$188,BS$71,UW!$E191:$P191)/12</f>
        <v>3.3333333333333335E-3</v>
      </c>
      <c r="BT76" s="878">
        <f>SUMIF(UW!$E$188:$O$188,BT$71,UW!$E191:$P191)/12</f>
        <v>3.3333333333333335E-3</v>
      </c>
      <c r="BU76" s="878">
        <f>SUMIF(UW!$E$188:$O$188,BU$71,UW!$E191:$P191)/12</f>
        <v>3.3333333333333335E-3</v>
      </c>
      <c r="BV76" s="878">
        <f>SUMIF(UW!$E$188:$O$188,BV$71,UW!$E191:$P191)/12</f>
        <v>3.3333333333333335E-3</v>
      </c>
      <c r="BW76" s="878">
        <f>SUMIF(UW!$E$188:$O$188,BW$71,UW!$E191:$P191)/12</f>
        <v>3.3333333333333335E-3</v>
      </c>
      <c r="BX76" s="878">
        <f>SUMIF(UW!$E$188:$O$188,BX$71,UW!$E191:$P191)/12</f>
        <v>3.3333333333333335E-3</v>
      </c>
      <c r="BY76" s="878">
        <f>SUMIF(UW!$E$188:$O$188,BY$71,UW!$E191:$P191)/12</f>
        <v>3.3333333333333335E-3</v>
      </c>
      <c r="BZ76" s="878">
        <f>SUMIF(UW!$E$188:$O$188,BZ$71,UW!$E191:$P191)/12</f>
        <v>3.3333333333333335E-3</v>
      </c>
      <c r="CA76" s="878">
        <f>SUMIF(UW!$E$188:$O$188,CA$71,UW!$E191:$P191)/12</f>
        <v>3.3333333333333335E-3</v>
      </c>
      <c r="CB76" s="878">
        <f>SUMIF(UW!$E$188:$O$188,CB$71,UW!$E191:$P191)/12</f>
        <v>3.3333333333333335E-3</v>
      </c>
      <c r="CC76" s="878">
        <f>SUMIF(UW!$E$188:$O$188,CC$71,UW!$E191:$P191)/12</f>
        <v>3.3333333333333335E-3</v>
      </c>
      <c r="CD76" s="878">
        <f>SUMIF(UW!$E$188:$O$188,CD$71,UW!$E191:$P191)/12</f>
        <v>3.3333333333333335E-3</v>
      </c>
      <c r="CE76" s="878">
        <f>SUMIF(UW!$E$188:$O$188,CE$71,UW!$E191:$P191)/12</f>
        <v>3.3333333333333335E-3</v>
      </c>
      <c r="CF76" s="878">
        <f>SUMIF(UW!$E$188:$O$188,CF$71,UW!$E191:$P191)/12</f>
        <v>3.3333333333333335E-3</v>
      </c>
      <c r="CG76" s="878">
        <f>SUMIF(UW!$E$188:$O$188,CG$71,UW!$E191:$P191)/12</f>
        <v>3.3333333333333335E-3</v>
      </c>
      <c r="CH76" s="878">
        <f>SUMIF(UW!$E$188:$O$188,CH$71,UW!$E191:$P191)/12</f>
        <v>3.3333333333333335E-3</v>
      </c>
      <c r="CI76" s="878">
        <f>SUMIF(UW!$E$188:$O$188,CI$71,UW!$E191:$P191)/12</f>
        <v>3.3333333333333335E-3</v>
      </c>
      <c r="CJ76" s="878">
        <f>SUMIF(UW!$E$188:$O$188,CJ$71,UW!$E191:$P191)/12</f>
        <v>3.3333333333333335E-3</v>
      </c>
      <c r="CK76" s="878">
        <f>SUMIF(UW!$E$188:$O$188,CK$71,UW!$E191:$P191)/12</f>
        <v>3.3333333333333335E-3</v>
      </c>
      <c r="CL76" s="878">
        <f>SUMIF(UW!$E$188:$O$188,CL$71,UW!$E191:$P191)/12</f>
        <v>3.3333333333333335E-3</v>
      </c>
      <c r="CM76" s="878">
        <f>SUMIF(UW!$E$188:$O$188,CM$71,UW!$E191:$P191)/12</f>
        <v>3.3333333333333335E-3</v>
      </c>
      <c r="CN76" s="878">
        <f>SUMIF(UW!$E$188:$O$188,CN$71,UW!$E191:$P191)/12</f>
        <v>3.3333333333333335E-3</v>
      </c>
      <c r="CO76" s="878">
        <f>SUMIF(UW!$E$188:$O$188,CO$71,UW!$E191:$P191)/12</f>
        <v>3.3333333333333335E-3</v>
      </c>
      <c r="CP76" s="878">
        <f>SUMIF(UW!$E$188:$O$188,CP$71,UW!$E191:$P191)/12</f>
        <v>3.3333333333333335E-3</v>
      </c>
      <c r="CQ76" s="878">
        <f>SUMIF(UW!$E$188:$O$188,CQ$71,UW!$E191:$P191)/12</f>
        <v>3.3333333333333335E-3</v>
      </c>
      <c r="CR76" s="878">
        <f>SUMIF(UW!$E$188:$O$188,CR$71,UW!$E191:$P191)/12</f>
        <v>3.3333333333333335E-3</v>
      </c>
      <c r="CS76" s="878">
        <f>SUMIF(UW!$E$188:$O$188,CS$71,UW!$E191:$P191)/12</f>
        <v>3.3333333333333335E-3</v>
      </c>
      <c r="CT76" s="878">
        <f>SUMIF(UW!$E$188:$O$188,CT$71,UW!$E191:$P191)/12</f>
        <v>3.3333333333333335E-3</v>
      </c>
      <c r="CU76" s="878">
        <f>SUMIF(UW!$E$188:$O$188,CU$71,UW!$E191:$P191)/12</f>
        <v>3.3333333333333335E-3</v>
      </c>
      <c r="CV76" s="878">
        <f>SUMIF(UW!$E$188:$O$188,CV$71,UW!$E191:$P191)/12</f>
        <v>3.3333333333333335E-3</v>
      </c>
      <c r="CW76" s="878">
        <f>SUMIF(UW!$E$188:$O$188,CW$71,UW!$E191:$P191)/12</f>
        <v>3.3333333333333335E-3</v>
      </c>
      <c r="CX76" s="878">
        <f>SUMIF(UW!$E$188:$O$188,CX$71,UW!$E191:$P191)/12</f>
        <v>3.3333333333333335E-3</v>
      </c>
      <c r="CY76" s="878">
        <f>SUMIF(UW!$E$188:$O$188,CY$71,UW!$E191:$P191)/12</f>
        <v>3.3333333333333335E-3</v>
      </c>
      <c r="CZ76" s="878">
        <f>SUMIF(UW!$E$188:$O$188,CZ$71,UW!$E191:$P191)/12</f>
        <v>3.3333333333333335E-3</v>
      </c>
      <c r="DA76" s="878">
        <f>SUMIF(UW!$E$188:$O$188,DA$71,UW!$E191:$P191)/12</f>
        <v>3.3333333333333335E-3</v>
      </c>
      <c r="DB76" s="878">
        <f>SUMIF(UW!$E$188:$O$188,DB$71,UW!$E191:$P191)/12</f>
        <v>3.3333333333333335E-3</v>
      </c>
      <c r="DC76" s="878">
        <f>SUMIF(UW!$E$188:$O$188,DC$71,UW!$E191:$P191)/12</f>
        <v>3.3333333333333335E-3</v>
      </c>
      <c r="DD76" s="878">
        <f>SUMIF(UW!$E$188:$O$188,DD$71,UW!$E191:$P191)/12</f>
        <v>3.3333333333333335E-3</v>
      </c>
      <c r="DE76" s="878">
        <f>SUMIF(UW!$E$188:$O$188,DE$71,UW!$E191:$P191)/12</f>
        <v>3.3333333333333335E-3</v>
      </c>
      <c r="DF76" s="878">
        <f>SUMIF(UW!$E$188:$O$188,DF$71,UW!$E191:$P191)/12</f>
        <v>3.3333333333333335E-3</v>
      </c>
      <c r="DG76" s="878">
        <f>SUMIF(UW!$E$188:$O$188,DG$71,UW!$E191:$P191)/12</f>
        <v>3.3333333333333335E-3</v>
      </c>
      <c r="DH76" s="878">
        <f>SUMIF(UW!$E$188:$O$188,DH$71,UW!$E191:$P191)/12</f>
        <v>3.3333333333333335E-3</v>
      </c>
      <c r="DI76" s="878">
        <f>SUMIF(UW!$E$188:$O$188,DI$71,UW!$E191:$P191)/12</f>
        <v>3.3333333333333335E-3</v>
      </c>
      <c r="DJ76" s="878">
        <f>SUMIF(UW!$E$188:$O$188,DJ$71,UW!$E191:$P191)/12</f>
        <v>3.3333333333333335E-3</v>
      </c>
      <c r="DK76" s="878">
        <f>SUMIF(UW!$E$188:$O$188,DK$71,UW!$E191:$P191)/12</f>
        <v>3.3333333333333335E-3</v>
      </c>
      <c r="DL76" s="878">
        <f>SUMIF(UW!$E$188:$O$188,DL$71,UW!$E191:$P191)/12</f>
        <v>3.3333333333333335E-3</v>
      </c>
      <c r="DM76" s="878">
        <f>SUMIF(UW!$E$188:$O$188,DM$71,UW!$E191:$P191)/12</f>
        <v>3.3333333333333335E-3</v>
      </c>
      <c r="DN76" s="878">
        <f>SUMIF(UW!$E$188:$O$188,DN$71,UW!$E191:$P191)/12</f>
        <v>3.3333333333333335E-3</v>
      </c>
      <c r="DO76" s="878">
        <f>SUMIF(UW!$E$188:$O$188,DO$71,UW!$E191:$P191)/12</f>
        <v>3.3333333333333335E-3</v>
      </c>
      <c r="DP76" s="878">
        <f>SUMIF(UW!$E$188:$O$188,DP$71,UW!$E191:$P191)/12</f>
        <v>3.3333333333333335E-3</v>
      </c>
      <c r="DQ76" s="878">
        <f>SUMIF(UW!$E$188:$O$188,DQ$71,UW!$E191:$P191)/12</f>
        <v>3.3333333333333335E-3</v>
      </c>
      <c r="DR76" s="878">
        <f>SUMIF(UW!$E$188:$O$188,DR$71,UW!$E191:$P191)/12</f>
        <v>3.3333333333333335E-3</v>
      </c>
      <c r="DS76" s="878">
        <f>SUMIF(UW!$E$188:$O$188,DS$71,UW!$E191:$P191)/12</f>
        <v>3.3333333333333335E-3</v>
      </c>
      <c r="DT76" s="878">
        <f>SUMIF(UW!$E$188:$O$188,DT$71,UW!$E191:$P191)/12</f>
        <v>3.3333333333333335E-3</v>
      </c>
      <c r="DU76" s="878">
        <f>SUMIF(UW!$E$188:$O$188,DU$71,UW!$E191:$P191)/12</f>
        <v>3.3333333333333335E-3</v>
      </c>
      <c r="DV76" s="878">
        <f>SUMIF(UW!$E$188:$O$188,DV$71,UW!$E191:$P191)/12</f>
        <v>3.3333333333333335E-3</v>
      </c>
      <c r="DW76" s="878">
        <f>SUMIF(UW!$E$188:$O$188,DW$71,UW!$E191:$P191)/12</f>
        <v>3.3333333333333335E-3</v>
      </c>
      <c r="DX76" s="878">
        <f>SUMIF(UW!$E$188:$O$188,DX$71,UW!$E191:$P191)/12</f>
        <v>3.3333333333333335E-3</v>
      </c>
      <c r="DY76" s="878">
        <f>SUMIF(UW!$E$188:$O$188,DY$71,UW!$E191:$P191)/12</f>
        <v>3.3333333333333335E-3</v>
      </c>
      <c r="DZ76" s="878">
        <f>SUMIF(UW!$E$188:$O$188,DZ$71,UW!$E191:$P191)/12</f>
        <v>3.3333333333333335E-3</v>
      </c>
      <c r="EA76" s="878">
        <f>SUMIF(UW!$E$188:$O$188,EA$71,UW!$E191:$P191)/12</f>
        <v>3.3333333333333335E-3</v>
      </c>
      <c r="EB76" s="878">
        <f>SUMIF(UW!$E$188:$O$188,EB$71,UW!$E191:$P191)/12</f>
        <v>3.3333333333333335E-3</v>
      </c>
      <c r="EC76" s="878">
        <f>SUMIF(UW!$E$188:$O$188,EC$71,UW!$E191:$P191)/12</f>
        <v>3.3333333333333335E-3</v>
      </c>
      <c r="ED76" s="878">
        <f>SUMIF(UW!$E$188:$O$188,ED$71,UW!$E191:$P191)/12</f>
        <v>3.3333333333333335E-3</v>
      </c>
      <c r="EE76" s="498">
        <f>SUMIF(UW!$E$188:$O$188,EE$71,UW!$E191:$P191)/12</f>
        <v>3.3333333333333335E-3</v>
      </c>
    </row>
    <row r="77" spans="2:135">
      <c r="B77" s="66" t="s">
        <v>399</v>
      </c>
      <c r="C77" s="878">
        <f>SUMIF(UW!$E$188:$O$188,C$71,UW!$E$189:$O192)/12</f>
        <v>0</v>
      </c>
      <c r="D77" s="878">
        <f>SUMIF(UW!$E$188:$O$188,D$71,UW!$E192:$P192)/12</f>
        <v>2.0833333333333333E-3</v>
      </c>
      <c r="E77" s="878">
        <f>SUMIF(UW!$E$188:$O$188,E$71,UW!$E192:$P192)/12</f>
        <v>2.0833333333333333E-3</v>
      </c>
      <c r="F77" s="878">
        <f>SUMIF(UW!$E$188:$O$188,F$71,UW!$E192:$P192)/12</f>
        <v>2.0833333333333333E-3</v>
      </c>
      <c r="G77" s="878">
        <f>SUMIF(UW!$E$188:$O$188,G$71,UW!$E192:$P192)/12</f>
        <v>2.0833333333333333E-3</v>
      </c>
      <c r="H77" s="878">
        <f>SUMIF(UW!$E$188:$O$188,H$71,UW!$E192:$P192)/12</f>
        <v>2.0833333333333333E-3</v>
      </c>
      <c r="I77" s="878">
        <f>SUMIF(UW!$E$188:$O$188,I$71,UW!$E192:$P192)/12</f>
        <v>2.0833333333333333E-3</v>
      </c>
      <c r="J77" s="878">
        <f>SUMIF(UW!$E$188:$O$188,J$71,UW!$E192:$P192)/12</f>
        <v>2.0833333333333333E-3</v>
      </c>
      <c r="K77" s="878">
        <f>SUMIF(UW!$E$188:$O$188,K$71,UW!$E192:$P192)/12</f>
        <v>2.0833333333333333E-3</v>
      </c>
      <c r="L77" s="878">
        <f>SUMIF(UW!$E$188:$O$188,L$71,UW!$E192:$P192)/12</f>
        <v>2.0833333333333333E-3</v>
      </c>
      <c r="M77" s="878">
        <f>SUMIF(UW!$E$188:$O$188,M$71,UW!$E192:$P192)/12</f>
        <v>2.0833333333333333E-3</v>
      </c>
      <c r="N77" s="878">
        <f>SUMIF(UW!$E$188:$O$188,N$71,UW!$E192:$P192)/12</f>
        <v>2.0833333333333333E-3</v>
      </c>
      <c r="O77" s="878">
        <f>SUMIF(UW!$E$188:$O$188,O$71,UW!$E192:$P192)/12</f>
        <v>2.0833333333333333E-3</v>
      </c>
      <c r="P77" s="878">
        <f>SUMIF(UW!$E$188:$O$188,P$71,UW!$E192:$P192)/12</f>
        <v>2.0833333333333333E-3</v>
      </c>
      <c r="Q77" s="878">
        <f>SUMIF(UW!$E$188:$O$188,Q$71,UW!$E192:$P192)/12</f>
        <v>2.0833333333333333E-3</v>
      </c>
      <c r="R77" s="878">
        <f>SUMIF(UW!$E$188:$O$188,R$71,UW!$E192:$P192)/12</f>
        <v>2.0833333333333333E-3</v>
      </c>
      <c r="S77" s="878">
        <f>SUMIF(UW!$E$188:$O$188,S$71,UW!$E192:$P192)/12</f>
        <v>2.0833333333333333E-3</v>
      </c>
      <c r="T77" s="878">
        <f>SUMIF(UW!$E$188:$O$188,T$71,UW!$E192:$P192)/12</f>
        <v>2.0833333333333333E-3</v>
      </c>
      <c r="U77" s="878">
        <f>SUMIF(UW!$E$188:$O$188,U$71,UW!$E192:$P192)/12</f>
        <v>2.0833333333333333E-3</v>
      </c>
      <c r="V77" s="878">
        <f>SUMIF(UW!$E$188:$O$188,V$71,UW!$E192:$P192)/12</f>
        <v>2.0833333333333333E-3</v>
      </c>
      <c r="W77" s="878">
        <f>SUMIF(UW!$E$188:$O$188,W$71,UW!$E192:$P192)/12</f>
        <v>2.0833333333333333E-3</v>
      </c>
      <c r="X77" s="878">
        <f>SUMIF(UW!$E$188:$O$188,X$71,UW!$E192:$P192)/12</f>
        <v>2.0833333333333333E-3</v>
      </c>
      <c r="Y77" s="878">
        <f>SUMIF(UW!$E$188:$O$188,Y$71,UW!$E192:$P192)/12</f>
        <v>2.0833333333333333E-3</v>
      </c>
      <c r="Z77" s="878">
        <f>SUMIF(UW!$E$188:$O$188,Z$71,UW!$E192:$P192)/12</f>
        <v>2.0833333333333333E-3</v>
      </c>
      <c r="AA77" s="878">
        <f>SUMIF(UW!$E$188:$O$188,AA$71,UW!$E192:$P192)/12</f>
        <v>2.0833333333333333E-3</v>
      </c>
      <c r="AB77" s="878">
        <f>SUMIF(UW!$E$188:$O$188,AB$71,UW!$E192:$P192)/12</f>
        <v>2.0833333333333333E-3</v>
      </c>
      <c r="AC77" s="878">
        <f>SUMIF(UW!$E$188:$O$188,AC$71,UW!$E192:$P192)/12</f>
        <v>2.0833333333333333E-3</v>
      </c>
      <c r="AD77" s="878">
        <f>SUMIF(UW!$E$188:$O$188,AD$71,UW!$E192:$P192)/12</f>
        <v>2.0833333333333333E-3</v>
      </c>
      <c r="AE77" s="878">
        <f>SUMIF(UW!$E$188:$O$188,AE$71,UW!$E192:$P192)/12</f>
        <v>2.0833333333333333E-3</v>
      </c>
      <c r="AF77" s="878">
        <f>SUMIF(UW!$E$188:$O$188,AF$71,UW!$E192:$P192)/12</f>
        <v>2.0833333333333333E-3</v>
      </c>
      <c r="AG77" s="878">
        <f>SUMIF(UW!$E$188:$O$188,AG$71,UW!$E192:$P192)/12</f>
        <v>2.0833333333333333E-3</v>
      </c>
      <c r="AH77" s="878">
        <f>SUMIF(UW!$E$188:$O$188,AH$71,UW!$E192:$P192)/12</f>
        <v>2.0833333333333333E-3</v>
      </c>
      <c r="AI77" s="878">
        <f>SUMIF(UW!$E$188:$O$188,AI$71,UW!$E192:$P192)/12</f>
        <v>2.0833333333333333E-3</v>
      </c>
      <c r="AJ77" s="878">
        <f>SUMIF(UW!$E$188:$O$188,AJ$71,UW!$E192:$P192)/12</f>
        <v>2.0833333333333333E-3</v>
      </c>
      <c r="AK77" s="878">
        <f>SUMIF(UW!$E$188:$O$188,AK$71,UW!$E192:$P192)/12</f>
        <v>2.0833333333333333E-3</v>
      </c>
      <c r="AL77" s="878">
        <f>SUMIF(UW!$E$188:$O$188,AL$71,UW!$E192:$P192)/12</f>
        <v>2.0833333333333333E-3</v>
      </c>
      <c r="AM77" s="878">
        <f>SUMIF(UW!$E$188:$O$188,AM$71,UW!$E192:$P192)/12</f>
        <v>2.0833333333333333E-3</v>
      </c>
      <c r="AN77" s="878">
        <f>SUMIF(UW!$E$188:$O$188,AN$71,UW!$E192:$P192)/12</f>
        <v>2.0833333333333333E-3</v>
      </c>
      <c r="AO77" s="878">
        <f>SUMIF(UW!$E$188:$O$188,AO$71,UW!$E192:$P192)/12</f>
        <v>2.0833333333333333E-3</v>
      </c>
      <c r="AP77" s="878">
        <f>SUMIF(UW!$E$188:$O$188,AP$71,UW!$E192:$P192)/12</f>
        <v>2.0833333333333333E-3</v>
      </c>
      <c r="AQ77" s="878">
        <f>SUMIF(UW!$E$188:$O$188,AQ$71,UW!$E192:$P192)/12</f>
        <v>2.0833333333333333E-3</v>
      </c>
      <c r="AR77" s="878">
        <f>SUMIF(UW!$E$188:$O$188,AR$71,UW!$E192:$P192)/12</f>
        <v>2.0833333333333333E-3</v>
      </c>
      <c r="AS77" s="878">
        <f>SUMIF(UW!$E$188:$O$188,AS$71,UW!$E192:$P192)/12</f>
        <v>2.0833333333333333E-3</v>
      </c>
      <c r="AT77" s="878">
        <f>SUMIF(UW!$E$188:$O$188,AT$71,UW!$E192:$P192)/12</f>
        <v>2.0833333333333333E-3</v>
      </c>
      <c r="AU77" s="878">
        <f>SUMIF(UW!$E$188:$O$188,AU$71,UW!$E192:$P192)/12</f>
        <v>2.0833333333333333E-3</v>
      </c>
      <c r="AV77" s="878">
        <f>SUMIF(UW!$E$188:$O$188,AV$71,UW!$E192:$P192)/12</f>
        <v>2.0833333333333333E-3</v>
      </c>
      <c r="AW77" s="878">
        <f>SUMIF(UW!$E$188:$O$188,AW$71,UW!$E192:$P192)/12</f>
        <v>2.0833333333333333E-3</v>
      </c>
      <c r="AX77" s="878">
        <f>SUMIF(UW!$E$188:$O$188,AX$71,UW!$E192:$P192)/12</f>
        <v>2.0833333333333333E-3</v>
      </c>
      <c r="AY77" s="878">
        <f>SUMIF(UW!$E$188:$O$188,AY$71,UW!$E192:$P192)/12</f>
        <v>2.0833333333333333E-3</v>
      </c>
      <c r="AZ77" s="878">
        <f>SUMIF(UW!$E$188:$O$188,AZ$71,UW!$E192:$P192)/12</f>
        <v>2.0833333333333333E-3</v>
      </c>
      <c r="BA77" s="878">
        <f>SUMIF(UW!$E$188:$O$188,BA$71,UW!$E192:$P192)/12</f>
        <v>2.0833333333333333E-3</v>
      </c>
      <c r="BB77" s="878">
        <f>SUMIF(UW!$E$188:$O$188,BB$71,UW!$E192:$P192)/12</f>
        <v>2.0833333333333333E-3</v>
      </c>
      <c r="BC77" s="878">
        <f>SUMIF(UW!$E$188:$O$188,BC$71,UW!$E192:$P192)/12</f>
        <v>2.0833333333333333E-3</v>
      </c>
      <c r="BD77" s="878">
        <f>SUMIF(UW!$E$188:$O$188,BD$71,UW!$E192:$P192)/12</f>
        <v>2.0833333333333333E-3</v>
      </c>
      <c r="BE77" s="878">
        <f>SUMIF(UW!$E$188:$O$188,BE$71,UW!$E192:$P192)/12</f>
        <v>2.0833333333333333E-3</v>
      </c>
      <c r="BF77" s="878">
        <f>SUMIF(UW!$E$188:$O$188,BF$71,UW!$E192:$P192)/12</f>
        <v>2.0833333333333333E-3</v>
      </c>
      <c r="BG77" s="878">
        <f>SUMIF(UW!$E$188:$O$188,BG$71,UW!$E192:$P192)/12</f>
        <v>2.0833333333333333E-3</v>
      </c>
      <c r="BH77" s="878">
        <f>SUMIF(UW!$E$188:$O$188,BH$71,UW!$E192:$P192)/12</f>
        <v>2.0833333333333333E-3</v>
      </c>
      <c r="BI77" s="878">
        <f>SUMIF(UW!$E$188:$O$188,BI$71,UW!$E192:$P192)/12</f>
        <v>2.0833333333333333E-3</v>
      </c>
      <c r="BJ77" s="878">
        <f>SUMIF(UW!$E$188:$O$188,BJ$71,UW!$E192:$P192)/12</f>
        <v>2.0833333333333333E-3</v>
      </c>
      <c r="BK77" s="878">
        <f>SUMIF(UW!$E$188:$O$188,BK$71,UW!$E192:$P192)/12</f>
        <v>2.0833333333333333E-3</v>
      </c>
      <c r="BL77" s="878">
        <f>SUMIF(UW!$E$188:$O$188,BL$71,UW!$E192:$P192)/12</f>
        <v>2.0833333333333333E-3</v>
      </c>
      <c r="BM77" s="878">
        <f>SUMIF(UW!$E$188:$O$188,BM$71,UW!$E192:$P192)/12</f>
        <v>2.0833333333333333E-3</v>
      </c>
      <c r="BN77" s="878">
        <f>SUMIF(UW!$E$188:$O$188,BN$71,UW!$E192:$P192)/12</f>
        <v>2.0833333333333333E-3</v>
      </c>
      <c r="BO77" s="878">
        <f>SUMIF(UW!$E$188:$O$188,BO$71,UW!$E192:$P192)/12</f>
        <v>2.0833333333333333E-3</v>
      </c>
      <c r="BP77" s="878">
        <f>SUMIF(UW!$E$188:$O$188,BP$71,UW!$E192:$P192)/12</f>
        <v>2.0833333333333333E-3</v>
      </c>
      <c r="BQ77" s="878">
        <f>SUMIF(UW!$E$188:$O$188,BQ$71,UW!$E192:$P192)/12</f>
        <v>2.0833333333333333E-3</v>
      </c>
      <c r="BR77" s="878">
        <f>SUMIF(UW!$E$188:$O$188,BR$71,UW!$E192:$P192)/12</f>
        <v>2.0833333333333333E-3</v>
      </c>
      <c r="BS77" s="878">
        <f>SUMIF(UW!$E$188:$O$188,BS$71,UW!$E192:$P192)/12</f>
        <v>2.0833333333333333E-3</v>
      </c>
      <c r="BT77" s="878">
        <f>SUMIF(UW!$E$188:$O$188,BT$71,UW!$E192:$P192)/12</f>
        <v>2.0833333333333333E-3</v>
      </c>
      <c r="BU77" s="878">
        <f>SUMIF(UW!$E$188:$O$188,BU$71,UW!$E192:$P192)/12</f>
        <v>2.0833333333333333E-3</v>
      </c>
      <c r="BV77" s="878">
        <f>SUMIF(UW!$E$188:$O$188,BV$71,UW!$E192:$P192)/12</f>
        <v>2.0833333333333333E-3</v>
      </c>
      <c r="BW77" s="878">
        <f>SUMIF(UW!$E$188:$O$188,BW$71,UW!$E192:$P192)/12</f>
        <v>2.0833333333333333E-3</v>
      </c>
      <c r="BX77" s="878">
        <f>SUMIF(UW!$E$188:$O$188,BX$71,UW!$E192:$P192)/12</f>
        <v>2.0833333333333333E-3</v>
      </c>
      <c r="BY77" s="878">
        <f>SUMIF(UW!$E$188:$O$188,BY$71,UW!$E192:$P192)/12</f>
        <v>2.0833333333333333E-3</v>
      </c>
      <c r="BZ77" s="878">
        <f>SUMIF(UW!$E$188:$O$188,BZ$71,UW!$E192:$P192)/12</f>
        <v>2.0833333333333333E-3</v>
      </c>
      <c r="CA77" s="878">
        <f>SUMIF(UW!$E$188:$O$188,CA$71,UW!$E192:$P192)/12</f>
        <v>2.0833333333333333E-3</v>
      </c>
      <c r="CB77" s="878">
        <f>SUMIF(UW!$E$188:$O$188,CB$71,UW!$E192:$P192)/12</f>
        <v>2.0833333333333333E-3</v>
      </c>
      <c r="CC77" s="878">
        <f>SUMIF(UW!$E$188:$O$188,CC$71,UW!$E192:$P192)/12</f>
        <v>2.0833333333333333E-3</v>
      </c>
      <c r="CD77" s="878">
        <f>SUMIF(UW!$E$188:$O$188,CD$71,UW!$E192:$P192)/12</f>
        <v>2.0833333333333333E-3</v>
      </c>
      <c r="CE77" s="878">
        <f>SUMIF(UW!$E$188:$O$188,CE$71,UW!$E192:$P192)/12</f>
        <v>2.0833333333333333E-3</v>
      </c>
      <c r="CF77" s="878">
        <f>SUMIF(UW!$E$188:$O$188,CF$71,UW!$E192:$P192)/12</f>
        <v>2.0833333333333333E-3</v>
      </c>
      <c r="CG77" s="878">
        <f>SUMIF(UW!$E$188:$O$188,CG$71,UW!$E192:$P192)/12</f>
        <v>2.0833333333333333E-3</v>
      </c>
      <c r="CH77" s="878">
        <f>SUMIF(UW!$E$188:$O$188,CH$71,UW!$E192:$P192)/12</f>
        <v>2.0833333333333333E-3</v>
      </c>
      <c r="CI77" s="878">
        <f>SUMIF(UW!$E$188:$O$188,CI$71,UW!$E192:$P192)/12</f>
        <v>2.0833333333333333E-3</v>
      </c>
      <c r="CJ77" s="878">
        <f>SUMIF(UW!$E$188:$O$188,CJ$71,UW!$E192:$P192)/12</f>
        <v>2.0833333333333333E-3</v>
      </c>
      <c r="CK77" s="878">
        <f>SUMIF(UW!$E$188:$O$188,CK$71,UW!$E192:$P192)/12</f>
        <v>2.0833333333333333E-3</v>
      </c>
      <c r="CL77" s="878">
        <f>SUMIF(UW!$E$188:$O$188,CL$71,UW!$E192:$P192)/12</f>
        <v>2.0833333333333333E-3</v>
      </c>
      <c r="CM77" s="878">
        <f>SUMIF(UW!$E$188:$O$188,CM$71,UW!$E192:$P192)/12</f>
        <v>2.0833333333333333E-3</v>
      </c>
      <c r="CN77" s="878">
        <f>SUMIF(UW!$E$188:$O$188,CN$71,UW!$E192:$P192)/12</f>
        <v>2.0833333333333333E-3</v>
      </c>
      <c r="CO77" s="878">
        <f>SUMIF(UW!$E$188:$O$188,CO$71,UW!$E192:$P192)/12</f>
        <v>2.0833333333333333E-3</v>
      </c>
      <c r="CP77" s="878">
        <f>SUMIF(UW!$E$188:$O$188,CP$71,UW!$E192:$P192)/12</f>
        <v>2.0833333333333333E-3</v>
      </c>
      <c r="CQ77" s="878">
        <f>SUMIF(UW!$E$188:$O$188,CQ$71,UW!$E192:$P192)/12</f>
        <v>2.0833333333333333E-3</v>
      </c>
      <c r="CR77" s="878">
        <f>SUMIF(UW!$E$188:$O$188,CR$71,UW!$E192:$P192)/12</f>
        <v>2.0833333333333333E-3</v>
      </c>
      <c r="CS77" s="878">
        <f>SUMIF(UW!$E$188:$O$188,CS$71,UW!$E192:$P192)/12</f>
        <v>2.0833333333333333E-3</v>
      </c>
      <c r="CT77" s="878">
        <f>SUMIF(UW!$E$188:$O$188,CT$71,UW!$E192:$P192)/12</f>
        <v>2.0833333333333333E-3</v>
      </c>
      <c r="CU77" s="878">
        <f>SUMIF(UW!$E$188:$O$188,CU$71,UW!$E192:$P192)/12</f>
        <v>2.0833333333333333E-3</v>
      </c>
      <c r="CV77" s="878">
        <f>SUMIF(UW!$E$188:$O$188,CV$71,UW!$E192:$P192)/12</f>
        <v>2.0833333333333333E-3</v>
      </c>
      <c r="CW77" s="878">
        <f>SUMIF(UW!$E$188:$O$188,CW$71,UW!$E192:$P192)/12</f>
        <v>2.0833333333333333E-3</v>
      </c>
      <c r="CX77" s="878">
        <f>SUMIF(UW!$E$188:$O$188,CX$71,UW!$E192:$P192)/12</f>
        <v>2.0833333333333333E-3</v>
      </c>
      <c r="CY77" s="878">
        <f>SUMIF(UW!$E$188:$O$188,CY$71,UW!$E192:$P192)/12</f>
        <v>2.0833333333333333E-3</v>
      </c>
      <c r="CZ77" s="878">
        <f>SUMIF(UW!$E$188:$O$188,CZ$71,UW!$E192:$P192)/12</f>
        <v>2.0833333333333333E-3</v>
      </c>
      <c r="DA77" s="878">
        <f>SUMIF(UW!$E$188:$O$188,DA$71,UW!$E192:$P192)/12</f>
        <v>2.0833333333333333E-3</v>
      </c>
      <c r="DB77" s="878">
        <f>SUMIF(UW!$E$188:$O$188,DB$71,UW!$E192:$P192)/12</f>
        <v>2.0833333333333333E-3</v>
      </c>
      <c r="DC77" s="878">
        <f>SUMIF(UW!$E$188:$O$188,DC$71,UW!$E192:$P192)/12</f>
        <v>2.0833333333333333E-3</v>
      </c>
      <c r="DD77" s="878">
        <f>SUMIF(UW!$E$188:$O$188,DD$71,UW!$E192:$P192)/12</f>
        <v>2.0833333333333333E-3</v>
      </c>
      <c r="DE77" s="878">
        <f>SUMIF(UW!$E$188:$O$188,DE$71,UW!$E192:$P192)/12</f>
        <v>2.0833333333333333E-3</v>
      </c>
      <c r="DF77" s="878">
        <f>SUMIF(UW!$E$188:$O$188,DF$71,UW!$E192:$P192)/12</f>
        <v>2.0833333333333333E-3</v>
      </c>
      <c r="DG77" s="878">
        <f>SUMIF(UW!$E$188:$O$188,DG$71,UW!$E192:$P192)/12</f>
        <v>2.0833333333333333E-3</v>
      </c>
      <c r="DH77" s="878">
        <f>SUMIF(UW!$E$188:$O$188,DH$71,UW!$E192:$P192)/12</f>
        <v>2.0833333333333333E-3</v>
      </c>
      <c r="DI77" s="878">
        <f>SUMIF(UW!$E$188:$O$188,DI$71,UW!$E192:$P192)/12</f>
        <v>2.0833333333333333E-3</v>
      </c>
      <c r="DJ77" s="878">
        <f>SUMIF(UW!$E$188:$O$188,DJ$71,UW!$E192:$P192)/12</f>
        <v>2.0833333333333333E-3</v>
      </c>
      <c r="DK77" s="878">
        <f>SUMIF(UW!$E$188:$O$188,DK$71,UW!$E192:$P192)/12</f>
        <v>2.0833333333333333E-3</v>
      </c>
      <c r="DL77" s="878">
        <f>SUMIF(UW!$E$188:$O$188,DL$71,UW!$E192:$P192)/12</f>
        <v>2.0833333333333333E-3</v>
      </c>
      <c r="DM77" s="878">
        <f>SUMIF(UW!$E$188:$O$188,DM$71,UW!$E192:$P192)/12</f>
        <v>2.0833333333333333E-3</v>
      </c>
      <c r="DN77" s="878">
        <f>SUMIF(UW!$E$188:$O$188,DN$71,UW!$E192:$P192)/12</f>
        <v>2.0833333333333333E-3</v>
      </c>
      <c r="DO77" s="878">
        <f>SUMIF(UW!$E$188:$O$188,DO$71,UW!$E192:$P192)/12</f>
        <v>2.0833333333333333E-3</v>
      </c>
      <c r="DP77" s="878">
        <f>SUMIF(UW!$E$188:$O$188,DP$71,UW!$E192:$P192)/12</f>
        <v>2.0833333333333333E-3</v>
      </c>
      <c r="DQ77" s="878">
        <f>SUMIF(UW!$E$188:$O$188,DQ$71,UW!$E192:$P192)/12</f>
        <v>2.0833333333333333E-3</v>
      </c>
      <c r="DR77" s="878">
        <f>SUMIF(UW!$E$188:$O$188,DR$71,UW!$E192:$P192)/12</f>
        <v>2.0833333333333333E-3</v>
      </c>
      <c r="DS77" s="878">
        <f>SUMIF(UW!$E$188:$O$188,DS$71,UW!$E192:$P192)/12</f>
        <v>2.0833333333333333E-3</v>
      </c>
      <c r="DT77" s="878">
        <f>SUMIF(UW!$E$188:$O$188,DT$71,UW!$E192:$P192)/12</f>
        <v>2.0833333333333333E-3</v>
      </c>
      <c r="DU77" s="878">
        <f>SUMIF(UW!$E$188:$O$188,DU$71,UW!$E192:$P192)/12</f>
        <v>2.0833333333333333E-3</v>
      </c>
      <c r="DV77" s="878">
        <f>SUMIF(UW!$E$188:$O$188,DV$71,UW!$E192:$P192)/12</f>
        <v>2.0833333333333333E-3</v>
      </c>
      <c r="DW77" s="878">
        <f>SUMIF(UW!$E$188:$O$188,DW$71,UW!$E192:$P192)/12</f>
        <v>2.0833333333333333E-3</v>
      </c>
      <c r="DX77" s="878">
        <f>SUMIF(UW!$E$188:$O$188,DX$71,UW!$E192:$P192)/12</f>
        <v>2.0833333333333333E-3</v>
      </c>
      <c r="DY77" s="878">
        <f>SUMIF(UW!$E$188:$O$188,DY$71,UW!$E192:$P192)/12</f>
        <v>2.0833333333333333E-3</v>
      </c>
      <c r="DZ77" s="878">
        <f>SUMIF(UW!$E$188:$O$188,DZ$71,UW!$E192:$P192)/12</f>
        <v>2.0833333333333333E-3</v>
      </c>
      <c r="EA77" s="878">
        <f>SUMIF(UW!$E$188:$O$188,EA$71,UW!$E192:$P192)/12</f>
        <v>2.0833333333333333E-3</v>
      </c>
      <c r="EB77" s="878">
        <f>SUMIF(UW!$E$188:$O$188,EB$71,UW!$E192:$P192)/12</f>
        <v>2.0833333333333333E-3</v>
      </c>
      <c r="EC77" s="878">
        <f>SUMIF(UW!$E$188:$O$188,EC$71,UW!$E192:$P192)/12</f>
        <v>2.0833333333333333E-3</v>
      </c>
      <c r="ED77" s="878">
        <f>SUMIF(UW!$E$188:$O$188,ED$71,UW!$E192:$P192)/12</f>
        <v>2.0833333333333333E-3</v>
      </c>
      <c r="EE77" s="498">
        <f>SUMIF(UW!$E$188:$O$188,EE$71,UW!$E192:$P192)/12</f>
        <v>2.0833333333333333E-3</v>
      </c>
    </row>
    <row r="78" spans="2:135">
      <c r="B78" s="66" t="s">
        <v>1444</v>
      </c>
      <c r="C78" s="878">
        <f>SUMIF(UW!$E$188:$O$188,C$71,UW!$E$189:$O193)/12</f>
        <v>0</v>
      </c>
      <c r="D78" s="878">
        <f>SUMIF(UW!$E$188:$O$188,D$71,UW!$E193:$P193)/12</f>
        <v>2.5000000000000001E-3</v>
      </c>
      <c r="E78" s="878">
        <f>SUMIF(UW!$E$188:$O$188,E$71,UW!$E193:$P193)/12</f>
        <v>2.5000000000000001E-3</v>
      </c>
      <c r="F78" s="878">
        <f>SUMIF(UW!$E$188:$O$188,F$71,UW!$E193:$P193)/12</f>
        <v>2.5000000000000001E-3</v>
      </c>
      <c r="G78" s="878">
        <f>SUMIF(UW!$E$188:$O$188,G$71,UW!$E193:$P193)/12</f>
        <v>2.5000000000000001E-3</v>
      </c>
      <c r="H78" s="878">
        <f>SUMIF(UW!$E$188:$O$188,H$71,UW!$E193:$P193)/12</f>
        <v>2.5000000000000001E-3</v>
      </c>
      <c r="I78" s="878">
        <f>SUMIF(UW!$E$188:$O$188,I$71,UW!$E193:$P193)/12</f>
        <v>2.5000000000000001E-3</v>
      </c>
      <c r="J78" s="878">
        <f>SUMIF(UW!$E$188:$O$188,J$71,UW!$E193:$P193)/12</f>
        <v>2.5000000000000001E-3</v>
      </c>
      <c r="K78" s="878">
        <f>SUMIF(UW!$E$188:$O$188,K$71,UW!$E193:$P193)/12</f>
        <v>2.5000000000000001E-3</v>
      </c>
      <c r="L78" s="878">
        <f>SUMIF(UW!$E$188:$O$188,L$71,UW!$E193:$P193)/12</f>
        <v>2.5000000000000001E-3</v>
      </c>
      <c r="M78" s="878">
        <f>SUMIF(UW!$E$188:$O$188,M$71,UW!$E193:$P193)/12</f>
        <v>2.5000000000000001E-3</v>
      </c>
      <c r="N78" s="878">
        <f>SUMIF(UW!$E$188:$O$188,N$71,UW!$E193:$P193)/12</f>
        <v>2.5000000000000001E-3</v>
      </c>
      <c r="O78" s="878">
        <f>SUMIF(UW!$E$188:$O$188,O$71,UW!$E193:$P193)/12</f>
        <v>2.5000000000000001E-3</v>
      </c>
      <c r="P78" s="878">
        <f>SUMIF(UW!$E$188:$O$188,P$71,UW!$E193:$P193)/12</f>
        <v>2.5000000000000001E-3</v>
      </c>
      <c r="Q78" s="878">
        <f>SUMIF(UW!$E$188:$O$188,Q$71,UW!$E193:$P193)/12</f>
        <v>2.5000000000000001E-3</v>
      </c>
      <c r="R78" s="878">
        <f>SUMIF(UW!$E$188:$O$188,R$71,UW!$E193:$P193)/12</f>
        <v>2.5000000000000001E-3</v>
      </c>
      <c r="S78" s="878">
        <f>SUMIF(UW!$E$188:$O$188,S$71,UW!$E193:$P193)/12</f>
        <v>2.5000000000000001E-3</v>
      </c>
      <c r="T78" s="878">
        <f>SUMIF(UW!$E$188:$O$188,T$71,UW!$E193:$P193)/12</f>
        <v>2.5000000000000001E-3</v>
      </c>
      <c r="U78" s="878">
        <f>SUMIF(UW!$E$188:$O$188,U$71,UW!$E193:$P193)/12</f>
        <v>2.5000000000000001E-3</v>
      </c>
      <c r="V78" s="878">
        <f>SUMIF(UW!$E$188:$O$188,V$71,UW!$E193:$P193)/12</f>
        <v>2.5000000000000001E-3</v>
      </c>
      <c r="W78" s="878">
        <f>SUMIF(UW!$E$188:$O$188,W$71,UW!$E193:$P193)/12</f>
        <v>2.5000000000000001E-3</v>
      </c>
      <c r="X78" s="878">
        <f>SUMIF(UW!$E$188:$O$188,X$71,UW!$E193:$P193)/12</f>
        <v>2.5000000000000001E-3</v>
      </c>
      <c r="Y78" s="878">
        <f>SUMIF(UW!$E$188:$O$188,Y$71,UW!$E193:$P193)/12</f>
        <v>2.5000000000000001E-3</v>
      </c>
      <c r="Z78" s="878">
        <f>SUMIF(UW!$E$188:$O$188,Z$71,UW!$E193:$P193)/12</f>
        <v>2.5000000000000001E-3</v>
      </c>
      <c r="AA78" s="878">
        <f>SUMIF(UW!$E$188:$O$188,AA$71,UW!$E193:$P193)/12</f>
        <v>2.5000000000000001E-3</v>
      </c>
      <c r="AB78" s="878">
        <f>SUMIF(UW!$E$188:$O$188,AB$71,UW!$E193:$P193)/12</f>
        <v>2.5000000000000001E-3</v>
      </c>
      <c r="AC78" s="878">
        <f>SUMIF(UW!$E$188:$O$188,AC$71,UW!$E193:$P193)/12</f>
        <v>2.5000000000000001E-3</v>
      </c>
      <c r="AD78" s="878">
        <f>SUMIF(UW!$E$188:$O$188,AD$71,UW!$E193:$P193)/12</f>
        <v>2.5000000000000001E-3</v>
      </c>
      <c r="AE78" s="878">
        <f>SUMIF(UW!$E$188:$O$188,AE$71,UW!$E193:$P193)/12</f>
        <v>2.5000000000000001E-3</v>
      </c>
      <c r="AF78" s="878">
        <f>SUMIF(UW!$E$188:$O$188,AF$71,UW!$E193:$P193)/12</f>
        <v>2.5000000000000001E-3</v>
      </c>
      <c r="AG78" s="878">
        <f>SUMIF(UW!$E$188:$O$188,AG$71,UW!$E193:$P193)/12</f>
        <v>2.5000000000000001E-3</v>
      </c>
      <c r="AH78" s="878">
        <f>SUMIF(UW!$E$188:$O$188,AH$71,UW!$E193:$P193)/12</f>
        <v>2.5000000000000001E-3</v>
      </c>
      <c r="AI78" s="878">
        <f>SUMIF(UW!$E$188:$O$188,AI$71,UW!$E193:$P193)/12</f>
        <v>2.5000000000000001E-3</v>
      </c>
      <c r="AJ78" s="878">
        <f>SUMIF(UW!$E$188:$O$188,AJ$71,UW!$E193:$P193)/12</f>
        <v>2.5000000000000001E-3</v>
      </c>
      <c r="AK78" s="878">
        <f>SUMIF(UW!$E$188:$O$188,AK$71,UW!$E193:$P193)/12</f>
        <v>2.5000000000000001E-3</v>
      </c>
      <c r="AL78" s="878">
        <f>SUMIF(UW!$E$188:$O$188,AL$71,UW!$E193:$P193)/12</f>
        <v>2.5000000000000001E-3</v>
      </c>
      <c r="AM78" s="878">
        <f>SUMIF(UW!$E$188:$O$188,AM$71,UW!$E193:$P193)/12</f>
        <v>2.5000000000000001E-3</v>
      </c>
      <c r="AN78" s="878">
        <f>SUMIF(UW!$E$188:$O$188,AN$71,UW!$E193:$P193)/12</f>
        <v>2.5000000000000001E-3</v>
      </c>
      <c r="AO78" s="878">
        <f>SUMIF(UW!$E$188:$O$188,AO$71,UW!$E193:$P193)/12</f>
        <v>2.5000000000000001E-3</v>
      </c>
      <c r="AP78" s="878">
        <f>SUMIF(UW!$E$188:$O$188,AP$71,UW!$E193:$P193)/12</f>
        <v>2.5000000000000001E-3</v>
      </c>
      <c r="AQ78" s="878">
        <f>SUMIF(UW!$E$188:$O$188,AQ$71,UW!$E193:$P193)/12</f>
        <v>2.5000000000000001E-3</v>
      </c>
      <c r="AR78" s="878">
        <f>SUMIF(UW!$E$188:$O$188,AR$71,UW!$E193:$P193)/12</f>
        <v>2.5000000000000001E-3</v>
      </c>
      <c r="AS78" s="878">
        <f>SUMIF(UW!$E$188:$O$188,AS$71,UW!$E193:$P193)/12</f>
        <v>2.5000000000000001E-3</v>
      </c>
      <c r="AT78" s="878">
        <f>SUMIF(UW!$E$188:$O$188,AT$71,UW!$E193:$P193)/12</f>
        <v>2.5000000000000001E-3</v>
      </c>
      <c r="AU78" s="878">
        <f>SUMIF(UW!$E$188:$O$188,AU$71,UW!$E193:$P193)/12</f>
        <v>2.5000000000000001E-3</v>
      </c>
      <c r="AV78" s="878">
        <f>SUMIF(UW!$E$188:$O$188,AV$71,UW!$E193:$P193)/12</f>
        <v>2.5000000000000001E-3</v>
      </c>
      <c r="AW78" s="878">
        <f>SUMIF(UW!$E$188:$O$188,AW$71,UW!$E193:$P193)/12</f>
        <v>2.5000000000000001E-3</v>
      </c>
      <c r="AX78" s="878">
        <f>SUMIF(UW!$E$188:$O$188,AX$71,UW!$E193:$P193)/12</f>
        <v>2.5000000000000001E-3</v>
      </c>
      <c r="AY78" s="878">
        <f>SUMIF(UW!$E$188:$O$188,AY$71,UW!$E193:$P193)/12</f>
        <v>2.5000000000000001E-3</v>
      </c>
      <c r="AZ78" s="878">
        <f>SUMIF(UW!$E$188:$O$188,AZ$71,UW!$E193:$P193)/12</f>
        <v>2.5000000000000001E-3</v>
      </c>
      <c r="BA78" s="878">
        <f>SUMIF(UW!$E$188:$O$188,BA$71,UW!$E193:$P193)/12</f>
        <v>2.5000000000000001E-3</v>
      </c>
      <c r="BB78" s="878">
        <f>SUMIF(UW!$E$188:$O$188,BB$71,UW!$E193:$P193)/12</f>
        <v>2.5000000000000001E-3</v>
      </c>
      <c r="BC78" s="878">
        <f>SUMIF(UW!$E$188:$O$188,BC$71,UW!$E193:$P193)/12</f>
        <v>2.5000000000000001E-3</v>
      </c>
      <c r="BD78" s="878">
        <f>SUMIF(UW!$E$188:$O$188,BD$71,UW!$E193:$P193)/12</f>
        <v>2.5000000000000001E-3</v>
      </c>
      <c r="BE78" s="878">
        <f>SUMIF(UW!$E$188:$O$188,BE$71,UW!$E193:$P193)/12</f>
        <v>2.5000000000000001E-3</v>
      </c>
      <c r="BF78" s="878">
        <f>SUMIF(UW!$E$188:$O$188,BF$71,UW!$E193:$P193)/12</f>
        <v>2.5000000000000001E-3</v>
      </c>
      <c r="BG78" s="878">
        <f>SUMIF(UW!$E$188:$O$188,BG$71,UW!$E193:$P193)/12</f>
        <v>2.5000000000000001E-3</v>
      </c>
      <c r="BH78" s="878">
        <f>SUMIF(UW!$E$188:$O$188,BH$71,UW!$E193:$P193)/12</f>
        <v>2.5000000000000001E-3</v>
      </c>
      <c r="BI78" s="878">
        <f>SUMIF(UW!$E$188:$O$188,BI$71,UW!$E193:$P193)/12</f>
        <v>2.5000000000000001E-3</v>
      </c>
      <c r="BJ78" s="878">
        <f>SUMIF(UW!$E$188:$O$188,BJ$71,UW!$E193:$P193)/12</f>
        <v>2.5000000000000001E-3</v>
      </c>
      <c r="BK78" s="878">
        <f>SUMIF(UW!$E$188:$O$188,BK$71,UW!$E193:$P193)/12</f>
        <v>2.5000000000000001E-3</v>
      </c>
      <c r="BL78" s="878">
        <f>SUMIF(UW!$E$188:$O$188,BL$71,UW!$E193:$P193)/12</f>
        <v>2.5000000000000001E-3</v>
      </c>
      <c r="BM78" s="878">
        <f>SUMIF(UW!$E$188:$O$188,BM$71,UW!$E193:$P193)/12</f>
        <v>2.5000000000000001E-3</v>
      </c>
      <c r="BN78" s="878">
        <f>SUMIF(UW!$E$188:$O$188,BN$71,UW!$E193:$P193)/12</f>
        <v>2.5000000000000001E-3</v>
      </c>
      <c r="BO78" s="878">
        <f>SUMIF(UW!$E$188:$O$188,BO$71,UW!$E193:$P193)/12</f>
        <v>2.5000000000000001E-3</v>
      </c>
      <c r="BP78" s="878">
        <f>SUMIF(UW!$E$188:$O$188,BP$71,UW!$E193:$P193)/12</f>
        <v>2.5000000000000001E-3</v>
      </c>
      <c r="BQ78" s="878">
        <f>SUMIF(UW!$E$188:$O$188,BQ$71,UW!$E193:$P193)/12</f>
        <v>2.5000000000000001E-3</v>
      </c>
      <c r="BR78" s="878">
        <f>SUMIF(UW!$E$188:$O$188,BR$71,UW!$E193:$P193)/12</f>
        <v>2.5000000000000001E-3</v>
      </c>
      <c r="BS78" s="878">
        <f>SUMIF(UW!$E$188:$O$188,BS$71,UW!$E193:$P193)/12</f>
        <v>2.5000000000000001E-3</v>
      </c>
      <c r="BT78" s="878">
        <f>SUMIF(UW!$E$188:$O$188,BT$71,UW!$E193:$P193)/12</f>
        <v>2.5000000000000001E-3</v>
      </c>
      <c r="BU78" s="878">
        <f>SUMIF(UW!$E$188:$O$188,BU$71,UW!$E193:$P193)/12</f>
        <v>2.5000000000000001E-3</v>
      </c>
      <c r="BV78" s="878">
        <f>SUMIF(UW!$E$188:$O$188,BV$71,UW!$E193:$P193)/12</f>
        <v>2.5000000000000001E-3</v>
      </c>
      <c r="BW78" s="878">
        <f>SUMIF(UW!$E$188:$O$188,BW$71,UW!$E193:$P193)/12</f>
        <v>2.5000000000000001E-3</v>
      </c>
      <c r="BX78" s="878">
        <f>SUMIF(UW!$E$188:$O$188,BX$71,UW!$E193:$P193)/12</f>
        <v>2.5000000000000001E-3</v>
      </c>
      <c r="BY78" s="878">
        <f>SUMIF(UW!$E$188:$O$188,BY$71,UW!$E193:$P193)/12</f>
        <v>2.5000000000000001E-3</v>
      </c>
      <c r="BZ78" s="878">
        <f>SUMIF(UW!$E$188:$O$188,BZ$71,UW!$E193:$P193)/12</f>
        <v>2.5000000000000001E-3</v>
      </c>
      <c r="CA78" s="878">
        <f>SUMIF(UW!$E$188:$O$188,CA$71,UW!$E193:$P193)/12</f>
        <v>2.5000000000000001E-3</v>
      </c>
      <c r="CB78" s="878">
        <f>SUMIF(UW!$E$188:$O$188,CB$71,UW!$E193:$P193)/12</f>
        <v>2.5000000000000001E-3</v>
      </c>
      <c r="CC78" s="878">
        <f>SUMIF(UW!$E$188:$O$188,CC$71,UW!$E193:$P193)/12</f>
        <v>2.5000000000000001E-3</v>
      </c>
      <c r="CD78" s="878">
        <f>SUMIF(UW!$E$188:$O$188,CD$71,UW!$E193:$P193)/12</f>
        <v>2.5000000000000001E-3</v>
      </c>
      <c r="CE78" s="878">
        <f>SUMIF(UW!$E$188:$O$188,CE$71,UW!$E193:$P193)/12</f>
        <v>2.5000000000000001E-3</v>
      </c>
      <c r="CF78" s="878">
        <f>SUMIF(UW!$E$188:$O$188,CF$71,UW!$E193:$P193)/12</f>
        <v>2.5000000000000001E-3</v>
      </c>
      <c r="CG78" s="878">
        <f>SUMIF(UW!$E$188:$O$188,CG$71,UW!$E193:$P193)/12</f>
        <v>2.5000000000000001E-3</v>
      </c>
      <c r="CH78" s="878">
        <f>SUMIF(UW!$E$188:$O$188,CH$71,UW!$E193:$P193)/12</f>
        <v>2.5000000000000001E-3</v>
      </c>
      <c r="CI78" s="878">
        <f>SUMIF(UW!$E$188:$O$188,CI$71,UW!$E193:$P193)/12</f>
        <v>2.5000000000000001E-3</v>
      </c>
      <c r="CJ78" s="878">
        <f>SUMIF(UW!$E$188:$O$188,CJ$71,UW!$E193:$P193)/12</f>
        <v>2.5000000000000001E-3</v>
      </c>
      <c r="CK78" s="878">
        <f>SUMIF(UW!$E$188:$O$188,CK$71,UW!$E193:$P193)/12</f>
        <v>2.5000000000000001E-3</v>
      </c>
      <c r="CL78" s="878">
        <f>SUMIF(UW!$E$188:$O$188,CL$71,UW!$E193:$P193)/12</f>
        <v>2.5000000000000001E-3</v>
      </c>
      <c r="CM78" s="878">
        <f>SUMIF(UW!$E$188:$O$188,CM$71,UW!$E193:$P193)/12</f>
        <v>2.5000000000000001E-3</v>
      </c>
      <c r="CN78" s="878">
        <f>SUMIF(UW!$E$188:$O$188,CN$71,UW!$E193:$P193)/12</f>
        <v>2.5000000000000001E-3</v>
      </c>
      <c r="CO78" s="878">
        <f>SUMIF(UW!$E$188:$O$188,CO$71,UW!$E193:$P193)/12</f>
        <v>2.5000000000000001E-3</v>
      </c>
      <c r="CP78" s="878">
        <f>SUMIF(UW!$E$188:$O$188,CP$71,UW!$E193:$P193)/12</f>
        <v>2.5000000000000001E-3</v>
      </c>
      <c r="CQ78" s="878">
        <f>SUMIF(UW!$E$188:$O$188,CQ$71,UW!$E193:$P193)/12</f>
        <v>2.5000000000000001E-3</v>
      </c>
      <c r="CR78" s="878">
        <f>SUMIF(UW!$E$188:$O$188,CR$71,UW!$E193:$P193)/12</f>
        <v>2.5000000000000001E-3</v>
      </c>
      <c r="CS78" s="878">
        <f>SUMIF(UW!$E$188:$O$188,CS$71,UW!$E193:$P193)/12</f>
        <v>2.5000000000000001E-3</v>
      </c>
      <c r="CT78" s="878">
        <f>SUMIF(UW!$E$188:$O$188,CT$71,UW!$E193:$P193)/12</f>
        <v>2.5000000000000001E-3</v>
      </c>
      <c r="CU78" s="878">
        <f>SUMIF(UW!$E$188:$O$188,CU$71,UW!$E193:$P193)/12</f>
        <v>2.5000000000000001E-3</v>
      </c>
      <c r="CV78" s="878">
        <f>SUMIF(UW!$E$188:$O$188,CV$71,UW!$E193:$P193)/12</f>
        <v>2.5000000000000001E-3</v>
      </c>
      <c r="CW78" s="878">
        <f>SUMIF(UW!$E$188:$O$188,CW$71,UW!$E193:$P193)/12</f>
        <v>2.5000000000000001E-3</v>
      </c>
      <c r="CX78" s="878">
        <f>SUMIF(UW!$E$188:$O$188,CX$71,UW!$E193:$P193)/12</f>
        <v>2.5000000000000001E-3</v>
      </c>
      <c r="CY78" s="878">
        <f>SUMIF(UW!$E$188:$O$188,CY$71,UW!$E193:$P193)/12</f>
        <v>2.5000000000000001E-3</v>
      </c>
      <c r="CZ78" s="878">
        <f>SUMIF(UW!$E$188:$O$188,CZ$71,UW!$E193:$P193)/12</f>
        <v>2.5000000000000001E-3</v>
      </c>
      <c r="DA78" s="878">
        <f>SUMIF(UW!$E$188:$O$188,DA$71,UW!$E193:$P193)/12</f>
        <v>2.5000000000000001E-3</v>
      </c>
      <c r="DB78" s="878">
        <f>SUMIF(UW!$E$188:$O$188,DB$71,UW!$E193:$P193)/12</f>
        <v>2.5000000000000001E-3</v>
      </c>
      <c r="DC78" s="878">
        <f>SUMIF(UW!$E$188:$O$188,DC$71,UW!$E193:$P193)/12</f>
        <v>2.5000000000000001E-3</v>
      </c>
      <c r="DD78" s="878">
        <f>SUMIF(UW!$E$188:$O$188,DD$71,UW!$E193:$P193)/12</f>
        <v>2.5000000000000001E-3</v>
      </c>
      <c r="DE78" s="878">
        <f>SUMIF(UW!$E$188:$O$188,DE$71,UW!$E193:$P193)/12</f>
        <v>2.5000000000000001E-3</v>
      </c>
      <c r="DF78" s="878">
        <f>SUMIF(UW!$E$188:$O$188,DF$71,UW!$E193:$P193)/12</f>
        <v>2.5000000000000001E-3</v>
      </c>
      <c r="DG78" s="878">
        <f>SUMIF(UW!$E$188:$O$188,DG$71,UW!$E193:$P193)/12</f>
        <v>2.5000000000000001E-3</v>
      </c>
      <c r="DH78" s="878">
        <f>SUMIF(UW!$E$188:$O$188,DH$71,UW!$E193:$P193)/12</f>
        <v>2.5000000000000001E-3</v>
      </c>
      <c r="DI78" s="878">
        <f>SUMIF(UW!$E$188:$O$188,DI$71,UW!$E193:$P193)/12</f>
        <v>2.5000000000000001E-3</v>
      </c>
      <c r="DJ78" s="878">
        <f>SUMIF(UW!$E$188:$O$188,DJ$71,UW!$E193:$P193)/12</f>
        <v>2.5000000000000001E-3</v>
      </c>
      <c r="DK78" s="878">
        <f>SUMIF(UW!$E$188:$O$188,DK$71,UW!$E193:$P193)/12</f>
        <v>2.5000000000000001E-3</v>
      </c>
      <c r="DL78" s="878">
        <f>SUMIF(UW!$E$188:$O$188,DL$71,UW!$E193:$P193)/12</f>
        <v>2.5000000000000001E-3</v>
      </c>
      <c r="DM78" s="878">
        <f>SUMIF(UW!$E$188:$O$188,DM$71,UW!$E193:$P193)/12</f>
        <v>2.5000000000000001E-3</v>
      </c>
      <c r="DN78" s="878">
        <f>SUMIF(UW!$E$188:$O$188,DN$71,UW!$E193:$P193)/12</f>
        <v>2.5000000000000001E-3</v>
      </c>
      <c r="DO78" s="878">
        <f>SUMIF(UW!$E$188:$O$188,DO$71,UW!$E193:$P193)/12</f>
        <v>2.5000000000000001E-3</v>
      </c>
      <c r="DP78" s="878">
        <f>SUMIF(UW!$E$188:$O$188,DP$71,UW!$E193:$P193)/12</f>
        <v>2.5000000000000001E-3</v>
      </c>
      <c r="DQ78" s="878">
        <f>SUMIF(UW!$E$188:$O$188,DQ$71,UW!$E193:$P193)/12</f>
        <v>2.5000000000000001E-3</v>
      </c>
      <c r="DR78" s="878">
        <f>SUMIF(UW!$E$188:$O$188,DR$71,UW!$E193:$P193)/12</f>
        <v>2.5000000000000001E-3</v>
      </c>
      <c r="DS78" s="878">
        <f>SUMIF(UW!$E$188:$O$188,DS$71,UW!$E193:$P193)/12</f>
        <v>2.5000000000000001E-3</v>
      </c>
      <c r="DT78" s="878">
        <f>SUMIF(UW!$E$188:$O$188,DT$71,UW!$E193:$P193)/12</f>
        <v>2.5000000000000001E-3</v>
      </c>
      <c r="DU78" s="878">
        <f>SUMIF(UW!$E$188:$O$188,DU$71,UW!$E193:$P193)/12</f>
        <v>2.5000000000000001E-3</v>
      </c>
      <c r="DV78" s="878">
        <f>SUMIF(UW!$E$188:$O$188,DV$71,UW!$E193:$P193)/12</f>
        <v>2.5000000000000001E-3</v>
      </c>
      <c r="DW78" s="878">
        <f>SUMIF(UW!$E$188:$O$188,DW$71,UW!$E193:$P193)/12</f>
        <v>2.5000000000000001E-3</v>
      </c>
      <c r="DX78" s="878">
        <f>SUMIF(UW!$E$188:$O$188,DX$71,UW!$E193:$P193)/12</f>
        <v>2.5000000000000001E-3</v>
      </c>
      <c r="DY78" s="878">
        <f>SUMIF(UW!$E$188:$O$188,DY$71,UW!$E193:$P193)/12</f>
        <v>2.5000000000000001E-3</v>
      </c>
      <c r="DZ78" s="878">
        <f>SUMIF(UW!$E$188:$O$188,DZ$71,UW!$E193:$P193)/12</f>
        <v>2.5000000000000001E-3</v>
      </c>
      <c r="EA78" s="878">
        <f>SUMIF(UW!$E$188:$O$188,EA$71,UW!$E193:$P193)/12</f>
        <v>2.5000000000000001E-3</v>
      </c>
      <c r="EB78" s="878">
        <f>SUMIF(UW!$E$188:$O$188,EB$71,UW!$E193:$P193)/12</f>
        <v>2.5000000000000001E-3</v>
      </c>
      <c r="EC78" s="878">
        <f>SUMIF(UW!$E$188:$O$188,EC$71,UW!$E193:$P193)/12</f>
        <v>2.5000000000000001E-3</v>
      </c>
      <c r="ED78" s="878">
        <f>SUMIF(UW!$E$188:$O$188,ED$71,UW!$E193:$P193)/12</f>
        <v>2.5000000000000001E-3</v>
      </c>
      <c r="EE78" s="498">
        <f>SUMIF(UW!$E$188:$O$188,EE$71,UW!$E193:$P193)/12</f>
        <v>2.5000000000000001E-3</v>
      </c>
    </row>
    <row r="79" spans="2:135">
      <c r="B79" s="519" t="s">
        <v>1445</v>
      </c>
      <c r="C79" s="878"/>
      <c r="EE79" s="303"/>
    </row>
    <row r="80" spans="2:135">
      <c r="B80" s="66" t="s">
        <v>1321</v>
      </c>
      <c r="C80" s="878"/>
      <c r="D80" s="878">
        <f>SUMIF(UW!$E$188:$O$188,D$71,UW!$E194:$O194)</f>
        <v>0</v>
      </c>
      <c r="E80" s="878">
        <f>SUMIF(UW!$E$188:$O$188,E$71,UW!$E194:$O194)</f>
        <v>0</v>
      </c>
      <c r="F80" s="878">
        <f>SUMIF(UW!$E$188:$O$188,F$71,UW!$E194:$O194)</f>
        <v>0</v>
      </c>
      <c r="G80" s="878">
        <f>SUMIF(UW!$E$188:$O$188,G$71,UW!$E194:$O194)</f>
        <v>0</v>
      </c>
      <c r="H80" s="878">
        <f>SUMIF(UW!$E$188:$O$188,H$71,UW!$E194:$O194)</f>
        <v>0</v>
      </c>
      <c r="I80" s="878">
        <f>SUMIF(UW!$E$188:$O$188,I$71,UW!$E194:$O194)</f>
        <v>0</v>
      </c>
      <c r="J80" s="878">
        <f>SUMIF(UW!$E$188:$O$188,J$71,UW!$E194:$O194)</f>
        <v>0</v>
      </c>
      <c r="K80" s="878">
        <f>SUMIF(UW!$E$188:$O$188,K$71,UW!$E194:$O194)</f>
        <v>0</v>
      </c>
      <c r="L80" s="878">
        <f>SUMIF(UW!$E$188:$O$188,L$71,UW!$E194:$O194)</f>
        <v>0</v>
      </c>
      <c r="M80" s="878">
        <f>SUMIF(UW!$E$188:$O$188,M$71,UW!$E194:$O194)</f>
        <v>0</v>
      </c>
      <c r="N80" s="878">
        <f>SUMIF(UW!$E$188:$O$188,N$71,UW!$E194:$O194)</f>
        <v>0</v>
      </c>
      <c r="O80" s="878">
        <f>SUMIF(UW!$E$188:$O$188,O$71,UW!$E194:$O194)</f>
        <v>0</v>
      </c>
      <c r="P80" s="878">
        <f>SUMIF(UW!$E$188:$O$188,P$71,UW!$E194:$O194)</f>
        <v>0</v>
      </c>
      <c r="Q80" s="878">
        <f>SUMIF(UW!$E$188:$O$188,Q$71,UW!$E194:$O194)</f>
        <v>0</v>
      </c>
      <c r="R80" s="878">
        <f>SUMIF(UW!$E$188:$O$188,R$71,UW!$E194:$O194)</f>
        <v>0</v>
      </c>
      <c r="S80" s="878">
        <f>SUMIF(UW!$E$188:$O$188,S$71,UW!$E194:$O194)</f>
        <v>0</v>
      </c>
      <c r="T80" s="878">
        <f>SUMIF(UW!$E$188:$O$188,T$71,UW!$E194:$O194)</f>
        <v>0</v>
      </c>
      <c r="U80" s="878">
        <f>SUMIF(UW!$E$188:$O$188,U$71,UW!$E194:$O194)</f>
        <v>0</v>
      </c>
      <c r="V80" s="878">
        <f>SUMIF(UW!$E$188:$O$188,V$71,UW!$E194:$O194)</f>
        <v>0</v>
      </c>
      <c r="W80" s="878">
        <f>SUMIF(UW!$E$188:$O$188,W$71,UW!$E194:$O194)</f>
        <v>0</v>
      </c>
      <c r="X80" s="878">
        <f>SUMIF(UW!$E$188:$O$188,X$71,UW!$E194:$O194)</f>
        <v>0</v>
      </c>
      <c r="Y80" s="878">
        <f>SUMIF(UW!$E$188:$O$188,Y$71,UW!$E194:$O194)</f>
        <v>0</v>
      </c>
      <c r="Z80" s="878">
        <f>SUMIF(UW!$E$188:$O$188,Z$71,UW!$E194:$O194)</f>
        <v>0</v>
      </c>
      <c r="AA80" s="878">
        <f>SUMIF(UW!$E$188:$O$188,AA$71,UW!$E194:$O194)</f>
        <v>0</v>
      </c>
      <c r="AB80" s="878">
        <f>SUMIF(UW!$E$188:$O$188,AB$71,UW!$E194:$O194)</f>
        <v>0</v>
      </c>
      <c r="AC80" s="878">
        <f>SUMIF(UW!$E$188:$O$188,AC$71,UW!$E194:$O194)</f>
        <v>0</v>
      </c>
      <c r="AD80" s="878">
        <f>SUMIF(UW!$E$188:$O$188,AD$71,UW!$E194:$O194)</f>
        <v>0</v>
      </c>
      <c r="AE80" s="878">
        <f>SUMIF(UW!$E$188:$O$188,AE$71,UW!$E194:$O194)</f>
        <v>0</v>
      </c>
      <c r="AF80" s="878">
        <f>SUMIF(UW!$E$188:$O$188,AF$71,UW!$E194:$O194)</f>
        <v>0</v>
      </c>
      <c r="AG80" s="878">
        <f>SUMIF(UW!$E$188:$O$188,AG$71,UW!$E194:$O194)</f>
        <v>0</v>
      </c>
      <c r="AH80" s="878">
        <f>SUMIF(UW!$E$188:$O$188,AH$71,UW!$E194:$O194)</f>
        <v>0</v>
      </c>
      <c r="AI80" s="878">
        <f>SUMIF(UW!$E$188:$O$188,AI$71,UW!$E194:$O194)</f>
        <v>0</v>
      </c>
      <c r="AJ80" s="878">
        <f>SUMIF(UW!$E$188:$O$188,AJ$71,UW!$E194:$O194)</f>
        <v>0</v>
      </c>
      <c r="AK80" s="878">
        <f>SUMIF(UW!$E$188:$O$188,AK$71,UW!$E194:$O194)</f>
        <v>0</v>
      </c>
      <c r="AL80" s="878">
        <f>SUMIF(UW!$E$188:$O$188,AL$71,UW!$E194:$O194)</f>
        <v>0</v>
      </c>
      <c r="AM80" s="878">
        <f>SUMIF(UW!$E$188:$O$188,AM$71,UW!$E194:$O194)</f>
        <v>0</v>
      </c>
      <c r="AN80" s="878">
        <f>SUMIF(UW!$E$188:$O$188,AN$71,UW!$E194:$O194)</f>
        <v>0</v>
      </c>
      <c r="AO80" s="878">
        <f>SUMIF(UW!$E$188:$O$188,AO$71,UW!$E194:$O194)</f>
        <v>0</v>
      </c>
      <c r="AP80" s="878">
        <f>SUMIF(UW!$E$188:$O$188,AP$71,UW!$E194:$O194)</f>
        <v>0</v>
      </c>
      <c r="AQ80" s="878">
        <f>SUMIF(UW!$E$188:$O$188,AQ$71,UW!$E194:$O194)</f>
        <v>0</v>
      </c>
      <c r="AR80" s="878">
        <f>SUMIF(UW!$E$188:$O$188,AR$71,UW!$E194:$O194)</f>
        <v>0</v>
      </c>
      <c r="AS80" s="878">
        <f>SUMIF(UW!$E$188:$O$188,AS$71,UW!$E194:$O194)</f>
        <v>0</v>
      </c>
      <c r="AT80" s="878">
        <f>SUMIF(UW!$E$188:$O$188,AT$71,UW!$E194:$O194)</f>
        <v>0</v>
      </c>
      <c r="AU80" s="878">
        <f>SUMIF(UW!$E$188:$O$188,AU$71,UW!$E194:$O194)</f>
        <v>0</v>
      </c>
      <c r="AV80" s="878">
        <f>SUMIF(UW!$E$188:$O$188,AV$71,UW!$E194:$O194)</f>
        <v>0</v>
      </c>
      <c r="AW80" s="878">
        <f>SUMIF(UW!$E$188:$O$188,AW$71,UW!$E194:$O194)</f>
        <v>0</v>
      </c>
      <c r="AX80" s="878">
        <f>SUMIF(UW!$E$188:$O$188,AX$71,UW!$E194:$O194)</f>
        <v>0</v>
      </c>
      <c r="AY80" s="878">
        <f>SUMIF(UW!$E$188:$O$188,AY$71,UW!$E194:$O194)</f>
        <v>0</v>
      </c>
      <c r="AZ80" s="878">
        <f>SUMIF(UW!$E$188:$O$188,AZ$71,UW!$E194:$O194)</f>
        <v>0</v>
      </c>
      <c r="BA80" s="878">
        <f>SUMIF(UW!$E$188:$O$188,BA$71,UW!$E194:$O194)</f>
        <v>0</v>
      </c>
      <c r="BB80" s="878">
        <f>SUMIF(UW!$E$188:$O$188,BB$71,UW!$E194:$O194)</f>
        <v>0</v>
      </c>
      <c r="BC80" s="878">
        <f>SUMIF(UW!$E$188:$O$188,BC$71,UW!$E194:$O194)</f>
        <v>0</v>
      </c>
      <c r="BD80" s="878">
        <f>SUMIF(UW!$E$188:$O$188,BD$71,UW!$E194:$O194)</f>
        <v>0</v>
      </c>
      <c r="BE80" s="878">
        <f>SUMIF(UW!$E$188:$O$188,BE$71,UW!$E194:$O194)</f>
        <v>0</v>
      </c>
      <c r="BF80" s="878">
        <f>SUMIF(UW!$E$188:$O$188,BF$71,UW!$E194:$O194)</f>
        <v>0</v>
      </c>
      <c r="BG80" s="878">
        <f>SUMIF(UW!$E$188:$O$188,BG$71,UW!$E194:$O194)</f>
        <v>0</v>
      </c>
      <c r="BH80" s="878">
        <f>SUMIF(UW!$E$188:$O$188,BH$71,UW!$E194:$O194)</f>
        <v>0</v>
      </c>
      <c r="BI80" s="878">
        <f>SUMIF(UW!$E$188:$O$188,BI$71,UW!$E194:$O194)</f>
        <v>0</v>
      </c>
      <c r="BJ80" s="878">
        <f>SUMIF(UW!$E$188:$O$188,BJ$71,UW!$E194:$O194)</f>
        <v>0</v>
      </c>
      <c r="BK80" s="878">
        <f>SUMIF(UW!$E$188:$O$188,BK$71,UW!$E194:$O194)</f>
        <v>0</v>
      </c>
      <c r="BL80" s="878">
        <f>SUMIF(UW!$E$188:$O$188,BL$71,UW!$E194:$O194)</f>
        <v>0</v>
      </c>
      <c r="BM80" s="878">
        <f>SUMIF(UW!$E$188:$O$188,BM$71,UW!$E194:$O194)</f>
        <v>0</v>
      </c>
      <c r="BN80" s="878">
        <f>SUMIF(UW!$E$188:$O$188,BN$71,UW!$E194:$O194)</f>
        <v>0</v>
      </c>
      <c r="BO80" s="878">
        <f>SUMIF(UW!$E$188:$O$188,BO$71,UW!$E194:$O194)</f>
        <v>0</v>
      </c>
      <c r="BP80" s="878">
        <f>SUMIF(UW!$E$188:$O$188,BP$71,UW!$E194:$O194)</f>
        <v>0</v>
      </c>
      <c r="BQ80" s="878">
        <f>SUMIF(UW!$E$188:$O$188,BQ$71,UW!$E194:$O194)</f>
        <v>0</v>
      </c>
      <c r="BR80" s="878">
        <f>SUMIF(UW!$E$188:$O$188,BR$71,UW!$E194:$O194)</f>
        <v>0</v>
      </c>
      <c r="BS80" s="878">
        <f>SUMIF(UW!$E$188:$O$188,BS$71,UW!$E194:$O194)</f>
        <v>0</v>
      </c>
      <c r="BT80" s="878">
        <f>SUMIF(UW!$E$188:$O$188,BT$71,UW!$E194:$O194)</f>
        <v>0</v>
      </c>
      <c r="BU80" s="878">
        <f>SUMIF(UW!$E$188:$O$188,BU$71,UW!$E194:$O194)</f>
        <v>0</v>
      </c>
      <c r="BV80" s="878">
        <f>SUMIF(UW!$E$188:$O$188,BV$71,UW!$E194:$O194)</f>
        <v>0</v>
      </c>
      <c r="BW80" s="878">
        <f>SUMIF(UW!$E$188:$O$188,BW$71,UW!$E194:$O194)</f>
        <v>0</v>
      </c>
      <c r="BX80" s="878">
        <f>SUMIF(UW!$E$188:$O$188,BX$71,UW!$E194:$O194)</f>
        <v>0</v>
      </c>
      <c r="BY80" s="878">
        <f>SUMIF(UW!$E$188:$O$188,BY$71,UW!$E194:$O194)</f>
        <v>0</v>
      </c>
      <c r="BZ80" s="878">
        <f>SUMIF(UW!$E$188:$O$188,BZ$71,UW!$E194:$O194)</f>
        <v>0</v>
      </c>
      <c r="CA80" s="878">
        <f>SUMIF(UW!$E$188:$O$188,CA$71,UW!$E194:$O194)</f>
        <v>0</v>
      </c>
      <c r="CB80" s="878">
        <f>SUMIF(UW!$E$188:$O$188,CB$71,UW!$E194:$O194)</f>
        <v>0</v>
      </c>
      <c r="CC80" s="878">
        <f>SUMIF(UW!$E$188:$O$188,CC$71,UW!$E194:$O194)</f>
        <v>0</v>
      </c>
      <c r="CD80" s="878">
        <f>SUMIF(UW!$E$188:$O$188,CD$71,UW!$E194:$O194)</f>
        <v>0</v>
      </c>
      <c r="CE80" s="878">
        <f>SUMIF(UW!$E$188:$O$188,CE$71,UW!$E194:$O194)</f>
        <v>0</v>
      </c>
      <c r="CF80" s="878">
        <f>SUMIF(UW!$E$188:$O$188,CF$71,UW!$E194:$O194)</f>
        <v>0</v>
      </c>
      <c r="CG80" s="878">
        <f>SUMIF(UW!$E$188:$O$188,CG$71,UW!$E194:$O194)</f>
        <v>0</v>
      </c>
      <c r="CH80" s="878">
        <f>SUMIF(UW!$E$188:$O$188,CH$71,UW!$E194:$O194)</f>
        <v>0</v>
      </c>
      <c r="CI80" s="878">
        <f>SUMIF(UW!$E$188:$O$188,CI$71,UW!$E194:$O194)</f>
        <v>0</v>
      </c>
      <c r="CJ80" s="878">
        <f>SUMIF(UW!$E$188:$O$188,CJ$71,UW!$E194:$O194)</f>
        <v>0</v>
      </c>
      <c r="CK80" s="878">
        <f>SUMIF(UW!$E$188:$O$188,CK$71,UW!$E194:$O194)</f>
        <v>0</v>
      </c>
      <c r="CL80" s="878">
        <f>SUMIF(UW!$E$188:$O$188,CL$71,UW!$E194:$O194)</f>
        <v>0</v>
      </c>
      <c r="CM80" s="878">
        <f>SUMIF(UW!$E$188:$O$188,CM$71,UW!$E194:$O194)</f>
        <v>0</v>
      </c>
      <c r="CN80" s="878">
        <f>SUMIF(UW!$E$188:$O$188,CN$71,UW!$E194:$O194)</f>
        <v>0</v>
      </c>
      <c r="CO80" s="878">
        <f>SUMIF(UW!$E$188:$O$188,CO$71,UW!$E194:$O194)</f>
        <v>0</v>
      </c>
      <c r="CP80" s="878">
        <f>SUMIF(UW!$E$188:$O$188,CP$71,UW!$E194:$O194)</f>
        <v>0</v>
      </c>
      <c r="CQ80" s="878">
        <f>SUMIF(UW!$E$188:$O$188,CQ$71,UW!$E194:$O194)</f>
        <v>0</v>
      </c>
      <c r="CR80" s="878">
        <f>SUMIF(UW!$E$188:$O$188,CR$71,UW!$E194:$O194)</f>
        <v>0</v>
      </c>
      <c r="CS80" s="878">
        <f>SUMIF(UW!$E$188:$O$188,CS$71,UW!$E194:$O194)</f>
        <v>0</v>
      </c>
      <c r="CT80" s="878">
        <f>SUMIF(UW!$E$188:$O$188,CT$71,UW!$E194:$O194)</f>
        <v>0</v>
      </c>
      <c r="CU80" s="878">
        <f>SUMIF(UW!$E$188:$O$188,CU$71,UW!$E194:$O194)</f>
        <v>0</v>
      </c>
      <c r="CV80" s="878">
        <f>SUMIF(UW!$E$188:$O$188,CV$71,UW!$E194:$O194)</f>
        <v>0</v>
      </c>
      <c r="CW80" s="878">
        <f>SUMIF(UW!$E$188:$O$188,CW$71,UW!$E194:$O194)</f>
        <v>0</v>
      </c>
      <c r="CX80" s="878">
        <f>SUMIF(UW!$E$188:$O$188,CX$71,UW!$E194:$O194)</f>
        <v>0</v>
      </c>
      <c r="CY80" s="878">
        <f>SUMIF(UW!$E$188:$O$188,CY$71,UW!$E194:$O194)</f>
        <v>0</v>
      </c>
      <c r="CZ80" s="878">
        <f>SUMIF(UW!$E$188:$O$188,CZ$71,UW!$E194:$O194)</f>
        <v>0</v>
      </c>
      <c r="DA80" s="878">
        <f>SUMIF(UW!$E$188:$O$188,DA$71,UW!$E194:$O194)</f>
        <v>0</v>
      </c>
      <c r="DB80" s="878">
        <f>SUMIF(UW!$E$188:$O$188,DB$71,UW!$E194:$O194)</f>
        <v>0</v>
      </c>
      <c r="DC80" s="878">
        <f>SUMIF(UW!$E$188:$O$188,DC$71,UW!$E194:$O194)</f>
        <v>0</v>
      </c>
      <c r="DD80" s="878">
        <f>SUMIF(UW!$E$188:$O$188,DD$71,UW!$E194:$O194)</f>
        <v>0</v>
      </c>
      <c r="DE80" s="878">
        <f>SUMIF(UW!$E$188:$O$188,DE$71,UW!$E194:$O194)</f>
        <v>0</v>
      </c>
      <c r="DF80" s="878">
        <f>SUMIF(UW!$E$188:$O$188,DF$71,UW!$E194:$O194)</f>
        <v>0</v>
      </c>
      <c r="DG80" s="878">
        <f>SUMIF(UW!$E$188:$O$188,DG$71,UW!$E194:$O194)</f>
        <v>0</v>
      </c>
      <c r="DH80" s="878">
        <f>SUMIF(UW!$E$188:$O$188,DH$71,UW!$E194:$O194)</f>
        <v>0</v>
      </c>
      <c r="DI80" s="878">
        <f>SUMIF(UW!$E$188:$O$188,DI$71,UW!$E194:$O194)</f>
        <v>0</v>
      </c>
      <c r="DJ80" s="878">
        <f>SUMIF(UW!$E$188:$O$188,DJ$71,UW!$E194:$O194)</f>
        <v>0</v>
      </c>
      <c r="DK80" s="878">
        <f>SUMIF(UW!$E$188:$O$188,DK$71,UW!$E194:$O194)</f>
        <v>0</v>
      </c>
      <c r="DL80" s="878">
        <f>SUMIF(UW!$E$188:$O$188,DL$71,UW!$E194:$O194)</f>
        <v>0</v>
      </c>
      <c r="DM80" s="878">
        <f>SUMIF(UW!$E$188:$O$188,DM$71,UW!$E194:$O194)</f>
        <v>0</v>
      </c>
      <c r="DN80" s="878">
        <f>SUMIF(UW!$E$188:$O$188,DN$71,UW!$E194:$O194)</f>
        <v>0</v>
      </c>
      <c r="DO80" s="878">
        <f>SUMIF(UW!$E$188:$O$188,DO$71,UW!$E194:$O194)</f>
        <v>0</v>
      </c>
      <c r="DP80" s="878">
        <f>SUMIF(UW!$E$188:$O$188,DP$71,UW!$E194:$O194)</f>
        <v>0</v>
      </c>
      <c r="DQ80" s="878">
        <f>SUMIF(UW!$E$188:$O$188,DQ$71,UW!$E194:$O194)</f>
        <v>0</v>
      </c>
      <c r="DR80" s="878">
        <f>SUMIF(UW!$E$188:$O$188,DR$71,UW!$E194:$O194)</f>
        <v>0</v>
      </c>
      <c r="DS80" s="878">
        <f>SUMIF(UW!$E$188:$O$188,DS$71,UW!$E194:$O194)</f>
        <v>0</v>
      </c>
      <c r="DT80" s="878">
        <f>SUMIF(UW!$E$188:$O$188,DT$71,UW!$E194:$O194)</f>
        <v>0</v>
      </c>
      <c r="DU80" s="878">
        <f>SUMIF(UW!$E$188:$O$188,DU$71,UW!$E194:$O194)</f>
        <v>0</v>
      </c>
      <c r="DV80" s="878">
        <f>SUMIF(UW!$E$188:$O$188,DV$71,UW!$E194:$O194)</f>
        <v>0</v>
      </c>
      <c r="DW80" s="878">
        <f>SUMIF(UW!$E$188:$O$188,DW$71,UW!$E194:$O194)</f>
        <v>0</v>
      </c>
      <c r="DX80" s="878">
        <f>SUMIF(UW!$E$188:$O$188,DX$71,UW!$E194:$O194)</f>
        <v>0</v>
      </c>
      <c r="DY80" s="878">
        <f>SUMIF(UW!$E$188:$O$188,DY$71,UW!$E194:$O194)</f>
        <v>0</v>
      </c>
      <c r="DZ80" s="878">
        <f>SUMIF(UW!$E$188:$O$188,DZ$71,UW!$E194:$O194)</f>
        <v>0</v>
      </c>
      <c r="EA80" s="878">
        <f>SUMIF(UW!$E$188:$O$188,EA$71,UW!$E194:$O194)</f>
        <v>0</v>
      </c>
      <c r="EB80" s="878">
        <f>SUMIF(UW!$E$188:$O$188,EB$71,UW!$E194:$O194)</f>
        <v>0</v>
      </c>
      <c r="EC80" s="878">
        <f>SUMIF(UW!$E$188:$O$188,EC$71,UW!$E194:$O194)</f>
        <v>0</v>
      </c>
      <c r="ED80" s="878">
        <f>SUMIF(UW!$E$188:$O$188,ED$71,UW!$E194:$O194)</f>
        <v>0</v>
      </c>
      <c r="EE80" s="498">
        <f>SUMIF(UW!$E$188:$O$188,EE$71,UW!$E194:$O194)</f>
        <v>0</v>
      </c>
    </row>
    <row r="81" spans="2:135">
      <c r="B81" s="66" t="s">
        <v>1443</v>
      </c>
      <c r="C81" s="878"/>
      <c r="D81" s="878">
        <f>SUMIF(UW!$E$188:$O$188,D$71,UW!$E195:$O195)</f>
        <v>0.1</v>
      </c>
      <c r="E81" s="878">
        <f>SUMIF(UW!$E$188:$O$188,E$71,UW!$E195:$O195)</f>
        <v>0.1</v>
      </c>
      <c r="F81" s="878">
        <f>SUMIF(UW!$E$188:$O$188,F$71,UW!$E195:$O195)</f>
        <v>0.1</v>
      </c>
      <c r="G81" s="878">
        <f>SUMIF(UW!$E$188:$O$188,G$71,UW!$E195:$O195)</f>
        <v>0.1</v>
      </c>
      <c r="H81" s="878">
        <f>SUMIF(UW!$E$188:$O$188,H$71,UW!$E195:$O195)</f>
        <v>0.1</v>
      </c>
      <c r="I81" s="878">
        <f>SUMIF(UW!$E$188:$O$188,I$71,UW!$E195:$O195)</f>
        <v>0.1</v>
      </c>
      <c r="J81" s="878">
        <f>SUMIF(UW!$E$188:$O$188,J$71,UW!$E195:$O195)</f>
        <v>0.1</v>
      </c>
      <c r="K81" s="878">
        <f>SUMIF(UW!$E$188:$O$188,K$71,UW!$E195:$O195)</f>
        <v>0.1</v>
      </c>
      <c r="L81" s="878">
        <f>SUMIF(UW!$E$188:$O$188,L$71,UW!$E195:$O195)</f>
        <v>0.1</v>
      </c>
      <c r="M81" s="878">
        <f>SUMIF(UW!$E$188:$O$188,M$71,UW!$E195:$O195)</f>
        <v>0.1</v>
      </c>
      <c r="N81" s="878">
        <f>SUMIF(UW!$E$188:$O$188,N$71,UW!$E195:$O195)</f>
        <v>0.1</v>
      </c>
      <c r="O81" s="878">
        <f>SUMIF(UW!$E$188:$O$188,O$71,UW!$E195:$O195)</f>
        <v>0.1</v>
      </c>
      <c r="P81" s="878">
        <f>SUMIF(UW!$E$188:$O$188,P$71,UW!$E195:$O195)</f>
        <v>0</v>
      </c>
      <c r="Q81" s="878">
        <f>SUMIF(UW!$E$188:$O$188,Q$71,UW!$E195:$O195)</f>
        <v>0</v>
      </c>
      <c r="R81" s="878">
        <f>SUMIF(UW!$E$188:$O$188,R$71,UW!$E195:$O195)</f>
        <v>0</v>
      </c>
      <c r="S81" s="878">
        <f>SUMIF(UW!$E$188:$O$188,S$71,UW!$E195:$O195)</f>
        <v>0</v>
      </c>
      <c r="T81" s="878">
        <f>SUMIF(UW!$E$188:$O$188,T$71,UW!$E195:$O195)</f>
        <v>0</v>
      </c>
      <c r="U81" s="878">
        <f>SUMIF(UW!$E$188:$O$188,U$71,UW!$E195:$O195)</f>
        <v>0</v>
      </c>
      <c r="V81" s="878">
        <f>SUMIF(UW!$E$188:$O$188,V$71,UW!$E195:$O195)</f>
        <v>0</v>
      </c>
      <c r="W81" s="878">
        <f>SUMIF(UW!$E$188:$O$188,W$71,UW!$E195:$O195)</f>
        <v>0</v>
      </c>
      <c r="X81" s="878">
        <f>SUMIF(UW!$E$188:$O$188,X$71,UW!$E195:$O195)</f>
        <v>0</v>
      </c>
      <c r="Y81" s="878">
        <f>SUMIF(UW!$E$188:$O$188,Y$71,UW!$E195:$O195)</f>
        <v>0</v>
      </c>
      <c r="Z81" s="878">
        <f>SUMIF(UW!$E$188:$O$188,Z$71,UW!$E195:$O195)</f>
        <v>0</v>
      </c>
      <c r="AA81" s="878">
        <f>SUMIF(UW!$E$188:$O$188,AA$71,UW!$E195:$O195)</f>
        <v>0</v>
      </c>
      <c r="AB81" s="878">
        <f>SUMIF(UW!$E$188:$O$188,AB$71,UW!$E195:$O195)</f>
        <v>0.05</v>
      </c>
      <c r="AC81" s="878">
        <f>SUMIF(UW!$E$188:$O$188,AC$71,UW!$E195:$O195)</f>
        <v>0.05</v>
      </c>
      <c r="AD81" s="878">
        <f>SUMIF(UW!$E$188:$O$188,AD$71,UW!$E195:$O195)</f>
        <v>0.05</v>
      </c>
      <c r="AE81" s="878">
        <f>SUMIF(UW!$E$188:$O$188,AE$71,UW!$E195:$O195)</f>
        <v>0.05</v>
      </c>
      <c r="AF81" s="878">
        <f>SUMIF(UW!$E$188:$O$188,AF$71,UW!$E195:$O195)</f>
        <v>0.05</v>
      </c>
      <c r="AG81" s="878">
        <f>SUMIF(UW!$E$188:$O$188,AG$71,UW!$E195:$O195)</f>
        <v>0.05</v>
      </c>
      <c r="AH81" s="878">
        <f>SUMIF(UW!$E$188:$O$188,AH$71,UW!$E195:$O195)</f>
        <v>0.05</v>
      </c>
      <c r="AI81" s="878">
        <f>SUMIF(UW!$E$188:$O$188,AI$71,UW!$E195:$O195)</f>
        <v>0.05</v>
      </c>
      <c r="AJ81" s="878">
        <f>SUMIF(UW!$E$188:$O$188,AJ$71,UW!$E195:$O195)</f>
        <v>0.05</v>
      </c>
      <c r="AK81" s="878">
        <f>SUMIF(UW!$E$188:$O$188,AK$71,UW!$E195:$O195)</f>
        <v>0.05</v>
      </c>
      <c r="AL81" s="878">
        <f>SUMIF(UW!$E$188:$O$188,AL$71,UW!$E195:$O195)</f>
        <v>0.05</v>
      </c>
      <c r="AM81" s="878">
        <f>SUMIF(UW!$E$188:$O$188,AM$71,UW!$E195:$O195)</f>
        <v>0.05</v>
      </c>
      <c r="AN81" s="878">
        <f>SUMIF(UW!$E$188:$O$188,AN$71,UW!$E195:$O195)</f>
        <v>0.05</v>
      </c>
      <c r="AO81" s="878">
        <f>SUMIF(UW!$E$188:$O$188,AO$71,UW!$E195:$O195)</f>
        <v>0.05</v>
      </c>
      <c r="AP81" s="878">
        <f>SUMIF(UW!$E$188:$O$188,AP$71,UW!$E195:$O195)</f>
        <v>0.05</v>
      </c>
      <c r="AQ81" s="878">
        <f>SUMIF(UW!$E$188:$O$188,AQ$71,UW!$E195:$O195)</f>
        <v>0.05</v>
      </c>
      <c r="AR81" s="878">
        <f>SUMIF(UW!$E$188:$O$188,AR$71,UW!$E195:$O195)</f>
        <v>0.05</v>
      </c>
      <c r="AS81" s="878">
        <f>SUMIF(UW!$E$188:$O$188,AS$71,UW!$E195:$O195)</f>
        <v>0.05</v>
      </c>
      <c r="AT81" s="878">
        <f>SUMIF(UW!$E$188:$O$188,AT$71,UW!$E195:$O195)</f>
        <v>0.05</v>
      </c>
      <c r="AU81" s="878">
        <f>SUMIF(UW!$E$188:$O$188,AU$71,UW!$E195:$O195)</f>
        <v>0.05</v>
      </c>
      <c r="AV81" s="878">
        <f>SUMIF(UW!$E$188:$O$188,AV$71,UW!$E195:$O195)</f>
        <v>0.05</v>
      </c>
      <c r="AW81" s="878">
        <f>SUMIF(UW!$E$188:$O$188,AW$71,UW!$E195:$O195)</f>
        <v>0.05</v>
      </c>
      <c r="AX81" s="878">
        <f>SUMIF(UW!$E$188:$O$188,AX$71,UW!$E195:$O195)</f>
        <v>0.05</v>
      </c>
      <c r="AY81" s="878">
        <f>SUMIF(UW!$E$188:$O$188,AY$71,UW!$E195:$O195)</f>
        <v>0.05</v>
      </c>
      <c r="AZ81" s="878">
        <f>SUMIF(UW!$E$188:$O$188,AZ$71,UW!$E195:$O195)</f>
        <v>0.05</v>
      </c>
      <c r="BA81" s="878">
        <f>SUMIF(UW!$E$188:$O$188,BA$71,UW!$E195:$O195)</f>
        <v>0.05</v>
      </c>
      <c r="BB81" s="878">
        <f>SUMIF(UW!$E$188:$O$188,BB$71,UW!$E195:$O195)</f>
        <v>0.05</v>
      </c>
      <c r="BC81" s="878">
        <f>SUMIF(UW!$E$188:$O$188,BC$71,UW!$E195:$O195)</f>
        <v>0.05</v>
      </c>
      <c r="BD81" s="878">
        <f>SUMIF(UW!$E$188:$O$188,BD$71,UW!$E195:$O195)</f>
        <v>0.05</v>
      </c>
      <c r="BE81" s="878">
        <f>SUMIF(UW!$E$188:$O$188,BE$71,UW!$E195:$O195)</f>
        <v>0.05</v>
      </c>
      <c r="BF81" s="878">
        <f>SUMIF(UW!$E$188:$O$188,BF$71,UW!$E195:$O195)</f>
        <v>0.05</v>
      </c>
      <c r="BG81" s="878">
        <f>SUMIF(UW!$E$188:$O$188,BG$71,UW!$E195:$O195)</f>
        <v>0.05</v>
      </c>
      <c r="BH81" s="878">
        <f>SUMIF(UW!$E$188:$O$188,BH$71,UW!$E195:$O195)</f>
        <v>0.05</v>
      </c>
      <c r="BI81" s="878">
        <f>SUMIF(UW!$E$188:$O$188,BI$71,UW!$E195:$O195)</f>
        <v>0.05</v>
      </c>
      <c r="BJ81" s="878">
        <f>SUMIF(UW!$E$188:$O$188,BJ$71,UW!$E195:$O195)</f>
        <v>0.05</v>
      </c>
      <c r="BK81" s="878">
        <f>SUMIF(UW!$E$188:$O$188,BK$71,UW!$E195:$O195)</f>
        <v>0.05</v>
      </c>
      <c r="BL81" s="878">
        <f>SUMIF(UW!$E$188:$O$188,BL$71,UW!$E195:$O195)</f>
        <v>0.05</v>
      </c>
      <c r="BM81" s="878">
        <f>SUMIF(UW!$E$188:$O$188,BM$71,UW!$E195:$O195)</f>
        <v>0.05</v>
      </c>
      <c r="BN81" s="878">
        <f>SUMIF(UW!$E$188:$O$188,BN$71,UW!$E195:$O195)</f>
        <v>0.05</v>
      </c>
      <c r="BO81" s="878">
        <f>SUMIF(UW!$E$188:$O$188,BO$71,UW!$E195:$O195)</f>
        <v>0.05</v>
      </c>
      <c r="BP81" s="878">
        <f>SUMIF(UW!$E$188:$O$188,BP$71,UW!$E195:$O195)</f>
        <v>0.05</v>
      </c>
      <c r="BQ81" s="878">
        <f>SUMIF(UW!$E$188:$O$188,BQ$71,UW!$E195:$O195)</f>
        <v>0.05</v>
      </c>
      <c r="BR81" s="878">
        <f>SUMIF(UW!$E$188:$O$188,BR$71,UW!$E195:$O195)</f>
        <v>0.05</v>
      </c>
      <c r="BS81" s="878">
        <f>SUMIF(UW!$E$188:$O$188,BS$71,UW!$E195:$O195)</f>
        <v>0.05</v>
      </c>
      <c r="BT81" s="878">
        <f>SUMIF(UW!$E$188:$O$188,BT$71,UW!$E195:$O195)</f>
        <v>0.05</v>
      </c>
      <c r="BU81" s="878">
        <f>SUMIF(UW!$E$188:$O$188,BU$71,UW!$E195:$O195)</f>
        <v>0.05</v>
      </c>
      <c r="BV81" s="878">
        <f>SUMIF(UW!$E$188:$O$188,BV$71,UW!$E195:$O195)</f>
        <v>0.05</v>
      </c>
      <c r="BW81" s="878">
        <f>SUMIF(UW!$E$188:$O$188,BW$71,UW!$E195:$O195)</f>
        <v>0.05</v>
      </c>
      <c r="BX81" s="878">
        <f>SUMIF(UW!$E$188:$O$188,BX$71,UW!$E195:$O195)</f>
        <v>0.05</v>
      </c>
      <c r="BY81" s="878">
        <f>SUMIF(UW!$E$188:$O$188,BY$71,UW!$E195:$O195)</f>
        <v>0.05</v>
      </c>
      <c r="BZ81" s="878">
        <f>SUMIF(UW!$E$188:$O$188,BZ$71,UW!$E195:$O195)</f>
        <v>0.05</v>
      </c>
      <c r="CA81" s="878">
        <f>SUMIF(UW!$E$188:$O$188,CA$71,UW!$E195:$O195)</f>
        <v>0.05</v>
      </c>
      <c r="CB81" s="878">
        <f>SUMIF(UW!$E$188:$O$188,CB$71,UW!$E195:$O195)</f>
        <v>0.05</v>
      </c>
      <c r="CC81" s="878">
        <f>SUMIF(UW!$E$188:$O$188,CC$71,UW!$E195:$O195)</f>
        <v>0.05</v>
      </c>
      <c r="CD81" s="878">
        <f>SUMIF(UW!$E$188:$O$188,CD$71,UW!$E195:$O195)</f>
        <v>0.05</v>
      </c>
      <c r="CE81" s="878">
        <f>SUMIF(UW!$E$188:$O$188,CE$71,UW!$E195:$O195)</f>
        <v>0.05</v>
      </c>
      <c r="CF81" s="878">
        <f>SUMIF(UW!$E$188:$O$188,CF$71,UW!$E195:$O195)</f>
        <v>0.05</v>
      </c>
      <c r="CG81" s="878">
        <f>SUMIF(UW!$E$188:$O$188,CG$71,UW!$E195:$O195)</f>
        <v>0.05</v>
      </c>
      <c r="CH81" s="878">
        <f>SUMIF(UW!$E$188:$O$188,CH$71,UW!$E195:$O195)</f>
        <v>0.05</v>
      </c>
      <c r="CI81" s="878">
        <f>SUMIF(UW!$E$188:$O$188,CI$71,UW!$E195:$O195)</f>
        <v>0.05</v>
      </c>
      <c r="CJ81" s="878">
        <f>SUMIF(UW!$E$188:$O$188,CJ$71,UW!$E195:$O195)</f>
        <v>0.05</v>
      </c>
      <c r="CK81" s="878">
        <f>SUMIF(UW!$E$188:$O$188,CK$71,UW!$E195:$O195)</f>
        <v>0.05</v>
      </c>
      <c r="CL81" s="878">
        <f>SUMIF(UW!$E$188:$O$188,CL$71,UW!$E195:$O195)</f>
        <v>0.05</v>
      </c>
      <c r="CM81" s="878">
        <f>SUMIF(UW!$E$188:$O$188,CM$71,UW!$E195:$O195)</f>
        <v>0.05</v>
      </c>
      <c r="CN81" s="878">
        <f>SUMIF(UW!$E$188:$O$188,CN$71,UW!$E195:$O195)</f>
        <v>0.05</v>
      </c>
      <c r="CO81" s="878">
        <f>SUMIF(UW!$E$188:$O$188,CO$71,UW!$E195:$O195)</f>
        <v>0.05</v>
      </c>
      <c r="CP81" s="878">
        <f>SUMIF(UW!$E$188:$O$188,CP$71,UW!$E195:$O195)</f>
        <v>0.05</v>
      </c>
      <c r="CQ81" s="878">
        <f>SUMIF(UW!$E$188:$O$188,CQ$71,UW!$E195:$O195)</f>
        <v>0.05</v>
      </c>
      <c r="CR81" s="878">
        <f>SUMIF(UW!$E$188:$O$188,CR$71,UW!$E195:$O195)</f>
        <v>0.05</v>
      </c>
      <c r="CS81" s="878">
        <f>SUMIF(UW!$E$188:$O$188,CS$71,UW!$E195:$O195)</f>
        <v>0.05</v>
      </c>
      <c r="CT81" s="878">
        <f>SUMIF(UW!$E$188:$O$188,CT$71,UW!$E195:$O195)</f>
        <v>0.05</v>
      </c>
      <c r="CU81" s="878">
        <f>SUMIF(UW!$E$188:$O$188,CU$71,UW!$E195:$O195)</f>
        <v>0.05</v>
      </c>
      <c r="CV81" s="878">
        <f>SUMIF(UW!$E$188:$O$188,CV$71,UW!$E195:$O195)</f>
        <v>0.05</v>
      </c>
      <c r="CW81" s="878">
        <f>SUMIF(UW!$E$188:$O$188,CW$71,UW!$E195:$O195)</f>
        <v>0.05</v>
      </c>
      <c r="CX81" s="878">
        <f>SUMIF(UW!$E$188:$O$188,CX$71,UW!$E195:$O195)</f>
        <v>0.05</v>
      </c>
      <c r="CY81" s="878">
        <f>SUMIF(UW!$E$188:$O$188,CY$71,UW!$E195:$O195)</f>
        <v>0.05</v>
      </c>
      <c r="CZ81" s="878">
        <f>SUMIF(UW!$E$188:$O$188,CZ$71,UW!$E195:$O195)</f>
        <v>0.05</v>
      </c>
      <c r="DA81" s="878">
        <f>SUMIF(UW!$E$188:$O$188,DA$71,UW!$E195:$O195)</f>
        <v>0.05</v>
      </c>
      <c r="DB81" s="878">
        <f>SUMIF(UW!$E$188:$O$188,DB$71,UW!$E195:$O195)</f>
        <v>0.05</v>
      </c>
      <c r="DC81" s="878">
        <f>SUMIF(UW!$E$188:$O$188,DC$71,UW!$E195:$O195)</f>
        <v>0.05</v>
      </c>
      <c r="DD81" s="878">
        <f>SUMIF(UW!$E$188:$O$188,DD$71,UW!$E195:$O195)</f>
        <v>0.05</v>
      </c>
      <c r="DE81" s="878">
        <f>SUMIF(UW!$E$188:$O$188,DE$71,UW!$E195:$O195)</f>
        <v>0.05</v>
      </c>
      <c r="DF81" s="878">
        <f>SUMIF(UW!$E$188:$O$188,DF$71,UW!$E195:$O195)</f>
        <v>0.05</v>
      </c>
      <c r="DG81" s="878">
        <f>SUMIF(UW!$E$188:$O$188,DG$71,UW!$E195:$O195)</f>
        <v>0.05</v>
      </c>
      <c r="DH81" s="878">
        <f>SUMIF(UW!$E$188:$O$188,DH$71,UW!$E195:$O195)</f>
        <v>0.05</v>
      </c>
      <c r="DI81" s="878">
        <f>SUMIF(UW!$E$188:$O$188,DI$71,UW!$E195:$O195)</f>
        <v>0.05</v>
      </c>
      <c r="DJ81" s="878">
        <f>SUMIF(UW!$E$188:$O$188,DJ$71,UW!$E195:$O195)</f>
        <v>0.05</v>
      </c>
      <c r="DK81" s="878">
        <f>SUMIF(UW!$E$188:$O$188,DK$71,UW!$E195:$O195)</f>
        <v>0.05</v>
      </c>
      <c r="DL81" s="878">
        <f>SUMIF(UW!$E$188:$O$188,DL$71,UW!$E195:$O195)</f>
        <v>0.05</v>
      </c>
      <c r="DM81" s="878">
        <f>SUMIF(UW!$E$188:$O$188,DM$71,UW!$E195:$O195)</f>
        <v>0.05</v>
      </c>
      <c r="DN81" s="878">
        <f>SUMIF(UW!$E$188:$O$188,DN$71,UW!$E195:$O195)</f>
        <v>0.05</v>
      </c>
      <c r="DO81" s="878">
        <f>SUMIF(UW!$E$188:$O$188,DO$71,UW!$E195:$O195)</f>
        <v>0.05</v>
      </c>
      <c r="DP81" s="878">
        <f>SUMIF(UW!$E$188:$O$188,DP$71,UW!$E195:$O195)</f>
        <v>0.05</v>
      </c>
      <c r="DQ81" s="878">
        <f>SUMIF(UW!$E$188:$O$188,DQ$71,UW!$E195:$O195)</f>
        <v>0.05</v>
      </c>
      <c r="DR81" s="878">
        <f>SUMIF(UW!$E$188:$O$188,DR$71,UW!$E195:$O195)</f>
        <v>0.05</v>
      </c>
      <c r="DS81" s="878">
        <f>SUMIF(UW!$E$188:$O$188,DS$71,UW!$E195:$O195)</f>
        <v>0.05</v>
      </c>
      <c r="DT81" s="878">
        <f>SUMIF(UW!$E$188:$O$188,DT$71,UW!$E195:$O195)</f>
        <v>0.05</v>
      </c>
      <c r="DU81" s="878">
        <f>SUMIF(UW!$E$188:$O$188,DU$71,UW!$E195:$O195)</f>
        <v>0.05</v>
      </c>
      <c r="DV81" s="878">
        <f>SUMIF(UW!$E$188:$O$188,DV$71,UW!$E195:$O195)</f>
        <v>0.05</v>
      </c>
      <c r="DW81" s="878">
        <f>SUMIF(UW!$E$188:$O$188,DW$71,UW!$E195:$O195)</f>
        <v>0.05</v>
      </c>
      <c r="DX81" s="878">
        <f>SUMIF(UW!$E$188:$O$188,DX$71,UW!$E195:$O195)</f>
        <v>0.05</v>
      </c>
      <c r="DY81" s="878">
        <f>SUMIF(UW!$E$188:$O$188,DY$71,UW!$E195:$O195)</f>
        <v>0.05</v>
      </c>
      <c r="DZ81" s="878">
        <f>SUMIF(UW!$E$188:$O$188,DZ$71,UW!$E195:$O195)</f>
        <v>0.05</v>
      </c>
      <c r="EA81" s="878">
        <f>SUMIF(UW!$E$188:$O$188,EA$71,UW!$E195:$O195)</f>
        <v>0.05</v>
      </c>
      <c r="EB81" s="878">
        <f>SUMIF(UW!$E$188:$O$188,EB$71,UW!$E195:$O195)</f>
        <v>0.05</v>
      </c>
      <c r="EC81" s="878">
        <f>SUMIF(UW!$E$188:$O$188,EC$71,UW!$E195:$O195)</f>
        <v>0.05</v>
      </c>
      <c r="ED81" s="878">
        <f>SUMIF(UW!$E$188:$O$188,ED$71,UW!$E195:$O195)</f>
        <v>0.05</v>
      </c>
      <c r="EE81" s="498">
        <f>SUMIF(UW!$E$188:$O$188,EE$71,UW!$E195:$O195)</f>
        <v>0.05</v>
      </c>
    </row>
    <row r="82" spans="2:135">
      <c r="B82" s="66" t="s">
        <v>395</v>
      </c>
      <c r="C82" s="878"/>
      <c r="D82" s="878">
        <f>SUMIF(UW!$E$188:$O$188,D$71,UW!$E196:$O196)</f>
        <v>0.15</v>
      </c>
      <c r="E82" s="878">
        <f>SUMIF(UW!$E$188:$O$188,E$71,UW!$E196:$O196)</f>
        <v>0.15</v>
      </c>
      <c r="F82" s="878">
        <f>SUMIF(UW!$E$188:$O$188,F$71,UW!$E196:$O196)</f>
        <v>0.15</v>
      </c>
      <c r="G82" s="878">
        <f>SUMIF(UW!$E$188:$O$188,G$71,UW!$E196:$O196)</f>
        <v>0.15</v>
      </c>
      <c r="H82" s="878">
        <f>SUMIF(UW!$E$188:$O$188,H$71,UW!$E196:$O196)</f>
        <v>0.15</v>
      </c>
      <c r="I82" s="878">
        <f>SUMIF(UW!$E$188:$O$188,I$71,UW!$E196:$O196)</f>
        <v>0.15</v>
      </c>
      <c r="J82" s="878">
        <f>SUMIF(UW!$E$188:$O$188,J$71,UW!$E196:$O196)</f>
        <v>0.15</v>
      </c>
      <c r="K82" s="878">
        <f>SUMIF(UW!$E$188:$O$188,K$71,UW!$E196:$O196)</f>
        <v>0.15</v>
      </c>
      <c r="L82" s="878">
        <f>SUMIF(UW!$E$188:$O$188,L$71,UW!$E196:$O196)</f>
        <v>0.15</v>
      </c>
      <c r="M82" s="878">
        <f>SUMIF(UW!$E$188:$O$188,M$71,UW!$E196:$O196)</f>
        <v>0.15</v>
      </c>
      <c r="N82" s="878">
        <f>SUMIF(UW!$E$188:$O$188,N$71,UW!$E196:$O196)</f>
        <v>0.15</v>
      </c>
      <c r="O82" s="878">
        <f>SUMIF(UW!$E$188:$O$188,O$71,UW!$E196:$O196)</f>
        <v>0.15</v>
      </c>
      <c r="P82" s="878">
        <f>SUMIF(UW!$E$188:$O$188,P$71,UW!$E196:$O196)</f>
        <v>7.0000000000000007E-2</v>
      </c>
      <c r="Q82" s="878">
        <f>SUMIF(UW!$E$188:$O$188,Q$71,UW!$E196:$O196)</f>
        <v>7.0000000000000007E-2</v>
      </c>
      <c r="R82" s="878">
        <f>SUMIF(UW!$E$188:$O$188,R$71,UW!$E196:$O196)</f>
        <v>7.0000000000000007E-2</v>
      </c>
      <c r="S82" s="878">
        <f>SUMIF(UW!$E$188:$O$188,S$71,UW!$E196:$O196)</f>
        <v>7.0000000000000007E-2</v>
      </c>
      <c r="T82" s="878">
        <f>SUMIF(UW!$E$188:$O$188,T$71,UW!$E196:$O196)</f>
        <v>7.0000000000000007E-2</v>
      </c>
      <c r="U82" s="878">
        <f>SUMIF(UW!$E$188:$O$188,U$71,UW!$E196:$O196)</f>
        <v>7.0000000000000007E-2</v>
      </c>
      <c r="V82" s="878">
        <f>SUMIF(UW!$E$188:$O$188,V$71,UW!$E196:$O196)</f>
        <v>7.0000000000000007E-2</v>
      </c>
      <c r="W82" s="878">
        <f>SUMIF(UW!$E$188:$O$188,W$71,UW!$E196:$O196)</f>
        <v>7.0000000000000007E-2</v>
      </c>
      <c r="X82" s="878">
        <f>SUMIF(UW!$E$188:$O$188,X$71,UW!$E196:$O196)</f>
        <v>7.0000000000000007E-2</v>
      </c>
      <c r="Y82" s="878">
        <f>SUMIF(UW!$E$188:$O$188,Y$71,UW!$E196:$O196)</f>
        <v>7.0000000000000007E-2</v>
      </c>
      <c r="Z82" s="878">
        <f>SUMIF(UW!$E$188:$O$188,Z$71,UW!$E196:$O196)</f>
        <v>7.0000000000000007E-2</v>
      </c>
      <c r="AA82" s="878">
        <f>SUMIF(UW!$E$188:$O$188,AA$71,UW!$E196:$O196)</f>
        <v>7.0000000000000007E-2</v>
      </c>
      <c r="AB82" s="878">
        <f>SUMIF(UW!$E$188:$O$188,AB$71,UW!$E196:$O196)</f>
        <v>0.05</v>
      </c>
      <c r="AC82" s="878">
        <f>SUMIF(UW!$E$188:$O$188,AC$71,UW!$E196:$O196)</f>
        <v>0.05</v>
      </c>
      <c r="AD82" s="878">
        <f>SUMIF(UW!$E$188:$O$188,AD$71,UW!$E196:$O196)</f>
        <v>0.05</v>
      </c>
      <c r="AE82" s="878">
        <f>SUMIF(UW!$E$188:$O$188,AE$71,UW!$E196:$O196)</f>
        <v>0.05</v>
      </c>
      <c r="AF82" s="878">
        <f>SUMIF(UW!$E$188:$O$188,AF$71,UW!$E196:$O196)</f>
        <v>0.05</v>
      </c>
      <c r="AG82" s="878">
        <f>SUMIF(UW!$E$188:$O$188,AG$71,UW!$E196:$O196)</f>
        <v>0.05</v>
      </c>
      <c r="AH82" s="878">
        <f>SUMIF(UW!$E$188:$O$188,AH$71,UW!$E196:$O196)</f>
        <v>0.05</v>
      </c>
      <c r="AI82" s="878">
        <f>SUMIF(UW!$E$188:$O$188,AI$71,UW!$E196:$O196)</f>
        <v>0.05</v>
      </c>
      <c r="AJ82" s="878">
        <f>SUMIF(UW!$E$188:$O$188,AJ$71,UW!$E196:$O196)</f>
        <v>0.05</v>
      </c>
      <c r="AK82" s="878">
        <f>SUMIF(UW!$E$188:$O$188,AK$71,UW!$E196:$O196)</f>
        <v>0.05</v>
      </c>
      <c r="AL82" s="878">
        <f>SUMIF(UW!$E$188:$O$188,AL$71,UW!$E196:$O196)</f>
        <v>0.05</v>
      </c>
      <c r="AM82" s="878">
        <f>SUMIF(UW!$E$188:$O$188,AM$71,UW!$E196:$O196)</f>
        <v>0.05</v>
      </c>
      <c r="AN82" s="878">
        <f>SUMIF(UW!$E$188:$O$188,AN$71,UW!$E196:$O196)</f>
        <v>0.05</v>
      </c>
      <c r="AO82" s="878">
        <f>SUMIF(UW!$E$188:$O$188,AO$71,UW!$E196:$O196)</f>
        <v>0.05</v>
      </c>
      <c r="AP82" s="878">
        <f>SUMIF(UW!$E$188:$O$188,AP$71,UW!$E196:$O196)</f>
        <v>0.05</v>
      </c>
      <c r="AQ82" s="878">
        <f>SUMIF(UW!$E$188:$O$188,AQ$71,UW!$E196:$O196)</f>
        <v>0.05</v>
      </c>
      <c r="AR82" s="878">
        <f>SUMIF(UW!$E$188:$O$188,AR$71,UW!$E196:$O196)</f>
        <v>0.05</v>
      </c>
      <c r="AS82" s="878">
        <f>SUMIF(UW!$E$188:$O$188,AS$71,UW!$E196:$O196)</f>
        <v>0.05</v>
      </c>
      <c r="AT82" s="878">
        <f>SUMIF(UW!$E$188:$O$188,AT$71,UW!$E196:$O196)</f>
        <v>0.05</v>
      </c>
      <c r="AU82" s="878">
        <f>SUMIF(UW!$E$188:$O$188,AU$71,UW!$E196:$O196)</f>
        <v>0.05</v>
      </c>
      <c r="AV82" s="878">
        <f>SUMIF(UW!$E$188:$O$188,AV$71,UW!$E196:$O196)</f>
        <v>0.05</v>
      </c>
      <c r="AW82" s="878">
        <f>SUMIF(UW!$E$188:$O$188,AW$71,UW!$E196:$O196)</f>
        <v>0.05</v>
      </c>
      <c r="AX82" s="878">
        <f>SUMIF(UW!$E$188:$O$188,AX$71,UW!$E196:$O196)</f>
        <v>0.05</v>
      </c>
      <c r="AY82" s="878">
        <f>SUMIF(UW!$E$188:$O$188,AY$71,UW!$E196:$O196)</f>
        <v>0.05</v>
      </c>
      <c r="AZ82" s="878">
        <f>SUMIF(UW!$E$188:$O$188,AZ$71,UW!$E196:$O196)</f>
        <v>0.05</v>
      </c>
      <c r="BA82" s="878">
        <f>SUMIF(UW!$E$188:$O$188,BA$71,UW!$E196:$O196)</f>
        <v>0.05</v>
      </c>
      <c r="BB82" s="878">
        <f>SUMIF(UW!$E$188:$O$188,BB$71,UW!$E196:$O196)</f>
        <v>0.05</v>
      </c>
      <c r="BC82" s="878">
        <f>SUMIF(UW!$E$188:$O$188,BC$71,UW!$E196:$O196)</f>
        <v>0.05</v>
      </c>
      <c r="BD82" s="878">
        <f>SUMIF(UW!$E$188:$O$188,BD$71,UW!$E196:$O196)</f>
        <v>0.05</v>
      </c>
      <c r="BE82" s="878">
        <f>SUMIF(UW!$E$188:$O$188,BE$71,UW!$E196:$O196)</f>
        <v>0.05</v>
      </c>
      <c r="BF82" s="878">
        <f>SUMIF(UW!$E$188:$O$188,BF$71,UW!$E196:$O196)</f>
        <v>0.05</v>
      </c>
      <c r="BG82" s="878">
        <f>SUMIF(UW!$E$188:$O$188,BG$71,UW!$E196:$O196)</f>
        <v>0.05</v>
      </c>
      <c r="BH82" s="878">
        <f>SUMIF(UW!$E$188:$O$188,BH$71,UW!$E196:$O196)</f>
        <v>0.05</v>
      </c>
      <c r="BI82" s="878">
        <f>SUMIF(UW!$E$188:$O$188,BI$71,UW!$E196:$O196)</f>
        <v>0.05</v>
      </c>
      <c r="BJ82" s="878">
        <f>SUMIF(UW!$E$188:$O$188,BJ$71,UW!$E196:$O196)</f>
        <v>0.05</v>
      </c>
      <c r="BK82" s="878">
        <f>SUMIF(UW!$E$188:$O$188,BK$71,UW!$E196:$O196)</f>
        <v>0.05</v>
      </c>
      <c r="BL82" s="878">
        <f>SUMIF(UW!$E$188:$O$188,BL$71,UW!$E196:$O196)</f>
        <v>0.05</v>
      </c>
      <c r="BM82" s="878">
        <f>SUMIF(UW!$E$188:$O$188,BM$71,UW!$E196:$O196)</f>
        <v>0.05</v>
      </c>
      <c r="BN82" s="878">
        <f>SUMIF(UW!$E$188:$O$188,BN$71,UW!$E196:$O196)</f>
        <v>0.05</v>
      </c>
      <c r="BO82" s="878">
        <f>SUMIF(UW!$E$188:$O$188,BO$71,UW!$E196:$O196)</f>
        <v>0.05</v>
      </c>
      <c r="BP82" s="878">
        <f>SUMIF(UW!$E$188:$O$188,BP$71,UW!$E196:$O196)</f>
        <v>0.05</v>
      </c>
      <c r="BQ82" s="878">
        <f>SUMIF(UW!$E$188:$O$188,BQ$71,UW!$E196:$O196)</f>
        <v>0.05</v>
      </c>
      <c r="BR82" s="878">
        <f>SUMIF(UW!$E$188:$O$188,BR$71,UW!$E196:$O196)</f>
        <v>0.05</v>
      </c>
      <c r="BS82" s="878">
        <f>SUMIF(UW!$E$188:$O$188,BS$71,UW!$E196:$O196)</f>
        <v>0.05</v>
      </c>
      <c r="BT82" s="878">
        <f>SUMIF(UW!$E$188:$O$188,BT$71,UW!$E196:$O196)</f>
        <v>0.05</v>
      </c>
      <c r="BU82" s="878">
        <f>SUMIF(UW!$E$188:$O$188,BU$71,UW!$E196:$O196)</f>
        <v>0.05</v>
      </c>
      <c r="BV82" s="878">
        <f>SUMIF(UW!$E$188:$O$188,BV$71,UW!$E196:$O196)</f>
        <v>0.05</v>
      </c>
      <c r="BW82" s="878">
        <f>SUMIF(UW!$E$188:$O$188,BW$71,UW!$E196:$O196)</f>
        <v>0.05</v>
      </c>
      <c r="BX82" s="878">
        <f>SUMIF(UW!$E$188:$O$188,BX$71,UW!$E196:$O196)</f>
        <v>0.05</v>
      </c>
      <c r="BY82" s="878">
        <f>SUMIF(UW!$E$188:$O$188,BY$71,UW!$E196:$O196)</f>
        <v>0.05</v>
      </c>
      <c r="BZ82" s="878">
        <f>SUMIF(UW!$E$188:$O$188,BZ$71,UW!$E196:$O196)</f>
        <v>0.05</v>
      </c>
      <c r="CA82" s="878">
        <f>SUMIF(UW!$E$188:$O$188,CA$71,UW!$E196:$O196)</f>
        <v>0.05</v>
      </c>
      <c r="CB82" s="878">
        <f>SUMIF(UW!$E$188:$O$188,CB$71,UW!$E196:$O196)</f>
        <v>0.05</v>
      </c>
      <c r="CC82" s="878">
        <f>SUMIF(UW!$E$188:$O$188,CC$71,UW!$E196:$O196)</f>
        <v>0.05</v>
      </c>
      <c r="CD82" s="878">
        <f>SUMIF(UW!$E$188:$O$188,CD$71,UW!$E196:$O196)</f>
        <v>0.05</v>
      </c>
      <c r="CE82" s="878">
        <f>SUMIF(UW!$E$188:$O$188,CE$71,UW!$E196:$O196)</f>
        <v>0.05</v>
      </c>
      <c r="CF82" s="878">
        <f>SUMIF(UW!$E$188:$O$188,CF$71,UW!$E196:$O196)</f>
        <v>0.05</v>
      </c>
      <c r="CG82" s="878">
        <f>SUMIF(UW!$E$188:$O$188,CG$71,UW!$E196:$O196)</f>
        <v>0.05</v>
      </c>
      <c r="CH82" s="878">
        <f>SUMIF(UW!$E$188:$O$188,CH$71,UW!$E196:$O196)</f>
        <v>0.05</v>
      </c>
      <c r="CI82" s="878">
        <f>SUMIF(UW!$E$188:$O$188,CI$71,UW!$E196:$O196)</f>
        <v>0.05</v>
      </c>
      <c r="CJ82" s="878">
        <f>SUMIF(UW!$E$188:$O$188,CJ$71,UW!$E196:$O196)</f>
        <v>0.05</v>
      </c>
      <c r="CK82" s="878">
        <f>SUMIF(UW!$E$188:$O$188,CK$71,UW!$E196:$O196)</f>
        <v>0.05</v>
      </c>
      <c r="CL82" s="878">
        <f>SUMIF(UW!$E$188:$O$188,CL$71,UW!$E196:$O196)</f>
        <v>0.05</v>
      </c>
      <c r="CM82" s="878">
        <f>SUMIF(UW!$E$188:$O$188,CM$71,UW!$E196:$O196)</f>
        <v>0.05</v>
      </c>
      <c r="CN82" s="878">
        <f>SUMIF(UW!$E$188:$O$188,CN$71,UW!$E196:$O196)</f>
        <v>0.05</v>
      </c>
      <c r="CO82" s="878">
        <f>SUMIF(UW!$E$188:$O$188,CO$71,UW!$E196:$O196)</f>
        <v>0.05</v>
      </c>
      <c r="CP82" s="878">
        <f>SUMIF(UW!$E$188:$O$188,CP$71,UW!$E196:$O196)</f>
        <v>0.05</v>
      </c>
      <c r="CQ82" s="878">
        <f>SUMIF(UW!$E$188:$O$188,CQ$71,UW!$E196:$O196)</f>
        <v>0.05</v>
      </c>
      <c r="CR82" s="878">
        <f>SUMIF(UW!$E$188:$O$188,CR$71,UW!$E196:$O196)</f>
        <v>0.05</v>
      </c>
      <c r="CS82" s="878">
        <f>SUMIF(UW!$E$188:$O$188,CS$71,UW!$E196:$O196)</f>
        <v>0.05</v>
      </c>
      <c r="CT82" s="878">
        <f>SUMIF(UW!$E$188:$O$188,CT$71,UW!$E196:$O196)</f>
        <v>0.05</v>
      </c>
      <c r="CU82" s="878">
        <f>SUMIF(UW!$E$188:$O$188,CU$71,UW!$E196:$O196)</f>
        <v>0.05</v>
      </c>
      <c r="CV82" s="878">
        <f>SUMIF(UW!$E$188:$O$188,CV$71,UW!$E196:$O196)</f>
        <v>0.05</v>
      </c>
      <c r="CW82" s="878">
        <f>SUMIF(UW!$E$188:$O$188,CW$71,UW!$E196:$O196)</f>
        <v>0.05</v>
      </c>
      <c r="CX82" s="878">
        <f>SUMIF(UW!$E$188:$O$188,CX$71,UW!$E196:$O196)</f>
        <v>0.05</v>
      </c>
      <c r="CY82" s="878">
        <f>SUMIF(UW!$E$188:$O$188,CY$71,UW!$E196:$O196)</f>
        <v>0.05</v>
      </c>
      <c r="CZ82" s="878">
        <f>SUMIF(UW!$E$188:$O$188,CZ$71,UW!$E196:$O196)</f>
        <v>0.05</v>
      </c>
      <c r="DA82" s="878">
        <f>SUMIF(UW!$E$188:$O$188,DA$71,UW!$E196:$O196)</f>
        <v>0.05</v>
      </c>
      <c r="DB82" s="878">
        <f>SUMIF(UW!$E$188:$O$188,DB$71,UW!$E196:$O196)</f>
        <v>0.05</v>
      </c>
      <c r="DC82" s="878">
        <f>SUMIF(UW!$E$188:$O$188,DC$71,UW!$E196:$O196)</f>
        <v>0.05</v>
      </c>
      <c r="DD82" s="878">
        <f>SUMIF(UW!$E$188:$O$188,DD$71,UW!$E196:$O196)</f>
        <v>0.05</v>
      </c>
      <c r="DE82" s="878">
        <f>SUMIF(UW!$E$188:$O$188,DE$71,UW!$E196:$O196)</f>
        <v>0.05</v>
      </c>
      <c r="DF82" s="878">
        <f>SUMIF(UW!$E$188:$O$188,DF$71,UW!$E196:$O196)</f>
        <v>0.05</v>
      </c>
      <c r="DG82" s="878">
        <f>SUMIF(UW!$E$188:$O$188,DG$71,UW!$E196:$O196)</f>
        <v>0.05</v>
      </c>
      <c r="DH82" s="878">
        <f>SUMIF(UW!$E$188:$O$188,DH$71,UW!$E196:$O196)</f>
        <v>0.05</v>
      </c>
      <c r="DI82" s="878">
        <f>SUMIF(UW!$E$188:$O$188,DI$71,UW!$E196:$O196)</f>
        <v>0.05</v>
      </c>
      <c r="DJ82" s="878">
        <f>SUMIF(UW!$E$188:$O$188,DJ$71,UW!$E196:$O196)</f>
        <v>0.05</v>
      </c>
      <c r="DK82" s="878">
        <f>SUMIF(UW!$E$188:$O$188,DK$71,UW!$E196:$O196)</f>
        <v>0.05</v>
      </c>
      <c r="DL82" s="878">
        <f>SUMIF(UW!$E$188:$O$188,DL$71,UW!$E196:$O196)</f>
        <v>0.05</v>
      </c>
      <c r="DM82" s="878">
        <f>SUMIF(UW!$E$188:$O$188,DM$71,UW!$E196:$O196)</f>
        <v>0.05</v>
      </c>
      <c r="DN82" s="878">
        <f>SUMIF(UW!$E$188:$O$188,DN$71,UW!$E196:$O196)</f>
        <v>0.05</v>
      </c>
      <c r="DO82" s="878">
        <f>SUMIF(UW!$E$188:$O$188,DO$71,UW!$E196:$O196)</f>
        <v>0.05</v>
      </c>
      <c r="DP82" s="878">
        <f>SUMIF(UW!$E$188:$O$188,DP$71,UW!$E196:$O196)</f>
        <v>0.05</v>
      </c>
      <c r="DQ82" s="878">
        <f>SUMIF(UW!$E$188:$O$188,DQ$71,UW!$E196:$O196)</f>
        <v>0.05</v>
      </c>
      <c r="DR82" s="878">
        <f>SUMIF(UW!$E$188:$O$188,DR$71,UW!$E196:$O196)</f>
        <v>0.05</v>
      </c>
      <c r="DS82" s="878">
        <f>SUMIF(UW!$E$188:$O$188,DS$71,UW!$E196:$O196)</f>
        <v>0.05</v>
      </c>
      <c r="DT82" s="878">
        <f>SUMIF(UW!$E$188:$O$188,DT$71,UW!$E196:$O196)</f>
        <v>0.05</v>
      </c>
      <c r="DU82" s="878">
        <f>SUMIF(UW!$E$188:$O$188,DU$71,UW!$E196:$O196)</f>
        <v>0.05</v>
      </c>
      <c r="DV82" s="878">
        <f>SUMIF(UW!$E$188:$O$188,DV$71,UW!$E196:$O196)</f>
        <v>0.05</v>
      </c>
      <c r="DW82" s="878">
        <f>SUMIF(UW!$E$188:$O$188,DW$71,UW!$E196:$O196)</f>
        <v>0.05</v>
      </c>
      <c r="DX82" s="878">
        <f>SUMIF(UW!$E$188:$O$188,DX$71,UW!$E196:$O196)</f>
        <v>0.05</v>
      </c>
      <c r="DY82" s="878">
        <f>SUMIF(UW!$E$188:$O$188,DY$71,UW!$E196:$O196)</f>
        <v>0.05</v>
      </c>
      <c r="DZ82" s="878">
        <f>SUMIF(UW!$E$188:$O$188,DZ$71,UW!$E196:$O196)</f>
        <v>0.05</v>
      </c>
      <c r="EA82" s="878">
        <f>SUMIF(UW!$E$188:$O$188,EA$71,UW!$E196:$O196)</f>
        <v>0.05</v>
      </c>
      <c r="EB82" s="878">
        <f>SUMIF(UW!$E$188:$O$188,EB$71,UW!$E196:$O196)</f>
        <v>0.05</v>
      </c>
      <c r="EC82" s="878">
        <f>SUMIF(UW!$E$188:$O$188,EC$71,UW!$E196:$O196)</f>
        <v>0.05</v>
      </c>
      <c r="ED82" s="878">
        <f>SUMIF(UW!$E$188:$O$188,ED$71,UW!$E196:$O196)</f>
        <v>0.05</v>
      </c>
      <c r="EE82" s="498">
        <f>SUMIF(UW!$E$188:$O$188,EE$71,UW!$E196:$O196)</f>
        <v>0.05</v>
      </c>
    </row>
    <row r="83" spans="2:135">
      <c r="B83" s="66" t="s">
        <v>399</v>
      </c>
      <c r="C83" s="878"/>
      <c r="D83" s="878">
        <f>SUMIF(UW!$E$188:$O$188,D$71,UW!$E197:$O197)</f>
        <v>0.15</v>
      </c>
      <c r="E83" s="878">
        <f>SUMIF(UW!$E$188:$O$188,E$71,UW!$E197:$O197)</f>
        <v>0.15</v>
      </c>
      <c r="F83" s="878">
        <f>SUMIF(UW!$E$188:$O$188,F$71,UW!$E197:$O197)</f>
        <v>0.15</v>
      </c>
      <c r="G83" s="878">
        <f>SUMIF(UW!$E$188:$O$188,G$71,UW!$E197:$O197)</f>
        <v>0.15</v>
      </c>
      <c r="H83" s="878">
        <f>SUMIF(UW!$E$188:$O$188,H$71,UW!$E197:$O197)</f>
        <v>0.15</v>
      </c>
      <c r="I83" s="878">
        <f>SUMIF(UW!$E$188:$O$188,I$71,UW!$E197:$O197)</f>
        <v>0.15</v>
      </c>
      <c r="J83" s="878">
        <f>SUMIF(UW!$E$188:$O$188,J$71,UW!$E197:$O197)</f>
        <v>0.15</v>
      </c>
      <c r="K83" s="878">
        <f>SUMIF(UW!$E$188:$O$188,K$71,UW!$E197:$O197)</f>
        <v>0.15</v>
      </c>
      <c r="L83" s="878">
        <f>SUMIF(UW!$E$188:$O$188,L$71,UW!$E197:$O197)</f>
        <v>0.15</v>
      </c>
      <c r="M83" s="878">
        <f>SUMIF(UW!$E$188:$O$188,M$71,UW!$E197:$O197)</f>
        <v>0.15</v>
      </c>
      <c r="N83" s="878">
        <f>SUMIF(UW!$E$188:$O$188,N$71,UW!$E197:$O197)</f>
        <v>0.15</v>
      </c>
      <c r="O83" s="878">
        <f>SUMIF(UW!$E$188:$O$188,O$71,UW!$E197:$O197)</f>
        <v>0.15</v>
      </c>
      <c r="P83" s="878">
        <f>SUMIF(UW!$E$188:$O$188,P$71,UW!$E197:$O197)</f>
        <v>0.1</v>
      </c>
      <c r="Q83" s="878">
        <f>SUMIF(UW!$E$188:$O$188,Q$71,UW!$E197:$O197)</f>
        <v>0.1</v>
      </c>
      <c r="R83" s="878">
        <f>SUMIF(UW!$E$188:$O$188,R$71,UW!$E197:$O197)</f>
        <v>0.1</v>
      </c>
      <c r="S83" s="878">
        <f>SUMIF(UW!$E$188:$O$188,S$71,UW!$E197:$O197)</f>
        <v>0.1</v>
      </c>
      <c r="T83" s="878">
        <f>SUMIF(UW!$E$188:$O$188,T$71,UW!$E197:$O197)</f>
        <v>0.1</v>
      </c>
      <c r="U83" s="878">
        <f>SUMIF(UW!$E$188:$O$188,U$71,UW!$E197:$O197)</f>
        <v>0.1</v>
      </c>
      <c r="V83" s="878">
        <f>SUMIF(UW!$E$188:$O$188,V$71,UW!$E197:$O197)</f>
        <v>0.1</v>
      </c>
      <c r="W83" s="878">
        <f>SUMIF(UW!$E$188:$O$188,W$71,UW!$E197:$O197)</f>
        <v>0.1</v>
      </c>
      <c r="X83" s="878">
        <f>SUMIF(UW!$E$188:$O$188,X$71,UW!$E197:$O197)</f>
        <v>0.1</v>
      </c>
      <c r="Y83" s="878">
        <f>SUMIF(UW!$E$188:$O$188,Y$71,UW!$E197:$O197)</f>
        <v>0.1</v>
      </c>
      <c r="Z83" s="878">
        <f>SUMIF(UW!$E$188:$O$188,Z$71,UW!$E197:$O197)</f>
        <v>0.1</v>
      </c>
      <c r="AA83" s="878">
        <f>SUMIF(UW!$E$188:$O$188,AA$71,UW!$E197:$O197)</f>
        <v>0.1</v>
      </c>
      <c r="AB83" s="878">
        <f>SUMIF(UW!$E$188:$O$188,AB$71,UW!$E197:$O197)</f>
        <v>0.05</v>
      </c>
      <c r="AC83" s="878">
        <f>SUMIF(UW!$E$188:$O$188,AC$71,UW!$E197:$O197)</f>
        <v>0.05</v>
      </c>
      <c r="AD83" s="878">
        <f>SUMIF(UW!$E$188:$O$188,AD$71,UW!$E197:$O197)</f>
        <v>0.05</v>
      </c>
      <c r="AE83" s="878">
        <f>SUMIF(UW!$E$188:$O$188,AE$71,UW!$E197:$O197)</f>
        <v>0.05</v>
      </c>
      <c r="AF83" s="878">
        <f>SUMIF(UW!$E$188:$O$188,AF$71,UW!$E197:$O197)</f>
        <v>0.05</v>
      </c>
      <c r="AG83" s="878">
        <f>SUMIF(UW!$E$188:$O$188,AG$71,UW!$E197:$O197)</f>
        <v>0.05</v>
      </c>
      <c r="AH83" s="878">
        <f>SUMIF(UW!$E$188:$O$188,AH$71,UW!$E197:$O197)</f>
        <v>0.05</v>
      </c>
      <c r="AI83" s="878">
        <f>SUMIF(UW!$E$188:$O$188,AI$71,UW!$E197:$O197)</f>
        <v>0.05</v>
      </c>
      <c r="AJ83" s="878">
        <f>SUMIF(UW!$E$188:$O$188,AJ$71,UW!$E197:$O197)</f>
        <v>0.05</v>
      </c>
      <c r="AK83" s="878">
        <f>SUMIF(UW!$E$188:$O$188,AK$71,UW!$E197:$O197)</f>
        <v>0.05</v>
      </c>
      <c r="AL83" s="878">
        <f>SUMIF(UW!$E$188:$O$188,AL$71,UW!$E197:$O197)</f>
        <v>0.05</v>
      </c>
      <c r="AM83" s="878">
        <f>SUMIF(UW!$E$188:$O$188,AM$71,UW!$E197:$O197)</f>
        <v>0.05</v>
      </c>
      <c r="AN83" s="878">
        <f>SUMIF(UW!$E$188:$O$188,AN$71,UW!$E197:$O197)</f>
        <v>0.05</v>
      </c>
      <c r="AO83" s="878">
        <f>SUMIF(UW!$E$188:$O$188,AO$71,UW!$E197:$O197)</f>
        <v>0.05</v>
      </c>
      <c r="AP83" s="878">
        <f>SUMIF(UW!$E$188:$O$188,AP$71,UW!$E197:$O197)</f>
        <v>0.05</v>
      </c>
      <c r="AQ83" s="878">
        <f>SUMIF(UW!$E$188:$O$188,AQ$71,UW!$E197:$O197)</f>
        <v>0.05</v>
      </c>
      <c r="AR83" s="878">
        <f>SUMIF(UW!$E$188:$O$188,AR$71,UW!$E197:$O197)</f>
        <v>0.05</v>
      </c>
      <c r="AS83" s="878">
        <f>SUMIF(UW!$E$188:$O$188,AS$71,UW!$E197:$O197)</f>
        <v>0.05</v>
      </c>
      <c r="AT83" s="878">
        <f>SUMIF(UW!$E$188:$O$188,AT$71,UW!$E197:$O197)</f>
        <v>0.05</v>
      </c>
      <c r="AU83" s="878">
        <f>SUMIF(UW!$E$188:$O$188,AU$71,UW!$E197:$O197)</f>
        <v>0.05</v>
      </c>
      <c r="AV83" s="878">
        <f>SUMIF(UW!$E$188:$O$188,AV$71,UW!$E197:$O197)</f>
        <v>0.05</v>
      </c>
      <c r="AW83" s="878">
        <f>SUMIF(UW!$E$188:$O$188,AW$71,UW!$E197:$O197)</f>
        <v>0.05</v>
      </c>
      <c r="AX83" s="878">
        <f>SUMIF(UW!$E$188:$O$188,AX$71,UW!$E197:$O197)</f>
        <v>0.05</v>
      </c>
      <c r="AY83" s="878">
        <f>SUMIF(UW!$E$188:$O$188,AY$71,UW!$E197:$O197)</f>
        <v>0.05</v>
      </c>
      <c r="AZ83" s="878">
        <f>SUMIF(UW!$E$188:$O$188,AZ$71,UW!$E197:$O197)</f>
        <v>0.05</v>
      </c>
      <c r="BA83" s="878">
        <f>SUMIF(UW!$E$188:$O$188,BA$71,UW!$E197:$O197)</f>
        <v>0.05</v>
      </c>
      <c r="BB83" s="878">
        <f>SUMIF(UW!$E$188:$O$188,BB$71,UW!$E197:$O197)</f>
        <v>0.05</v>
      </c>
      <c r="BC83" s="878">
        <f>SUMIF(UW!$E$188:$O$188,BC$71,UW!$E197:$O197)</f>
        <v>0.05</v>
      </c>
      <c r="BD83" s="878">
        <f>SUMIF(UW!$E$188:$O$188,BD$71,UW!$E197:$O197)</f>
        <v>0.05</v>
      </c>
      <c r="BE83" s="878">
        <f>SUMIF(UW!$E$188:$O$188,BE$71,UW!$E197:$O197)</f>
        <v>0.05</v>
      </c>
      <c r="BF83" s="878">
        <f>SUMIF(UW!$E$188:$O$188,BF$71,UW!$E197:$O197)</f>
        <v>0.05</v>
      </c>
      <c r="BG83" s="878">
        <f>SUMIF(UW!$E$188:$O$188,BG$71,UW!$E197:$O197)</f>
        <v>0.05</v>
      </c>
      <c r="BH83" s="878">
        <f>SUMIF(UW!$E$188:$O$188,BH$71,UW!$E197:$O197)</f>
        <v>0.05</v>
      </c>
      <c r="BI83" s="878">
        <f>SUMIF(UW!$E$188:$O$188,BI$71,UW!$E197:$O197)</f>
        <v>0.05</v>
      </c>
      <c r="BJ83" s="878">
        <f>SUMIF(UW!$E$188:$O$188,BJ$71,UW!$E197:$O197)</f>
        <v>0.05</v>
      </c>
      <c r="BK83" s="878">
        <f>SUMIF(UW!$E$188:$O$188,BK$71,UW!$E197:$O197)</f>
        <v>0.05</v>
      </c>
      <c r="BL83" s="878">
        <f>SUMIF(UW!$E$188:$O$188,BL$71,UW!$E197:$O197)</f>
        <v>0.05</v>
      </c>
      <c r="BM83" s="878">
        <f>SUMIF(UW!$E$188:$O$188,BM$71,UW!$E197:$O197)</f>
        <v>0.05</v>
      </c>
      <c r="BN83" s="878">
        <f>SUMIF(UW!$E$188:$O$188,BN$71,UW!$E197:$O197)</f>
        <v>0.05</v>
      </c>
      <c r="BO83" s="878">
        <f>SUMIF(UW!$E$188:$O$188,BO$71,UW!$E197:$O197)</f>
        <v>0.05</v>
      </c>
      <c r="BP83" s="878">
        <f>SUMIF(UW!$E$188:$O$188,BP$71,UW!$E197:$O197)</f>
        <v>0.05</v>
      </c>
      <c r="BQ83" s="878">
        <f>SUMIF(UW!$E$188:$O$188,BQ$71,UW!$E197:$O197)</f>
        <v>0.05</v>
      </c>
      <c r="BR83" s="878">
        <f>SUMIF(UW!$E$188:$O$188,BR$71,UW!$E197:$O197)</f>
        <v>0.05</v>
      </c>
      <c r="BS83" s="878">
        <f>SUMIF(UW!$E$188:$O$188,BS$71,UW!$E197:$O197)</f>
        <v>0.05</v>
      </c>
      <c r="BT83" s="878">
        <f>SUMIF(UW!$E$188:$O$188,BT$71,UW!$E197:$O197)</f>
        <v>0.05</v>
      </c>
      <c r="BU83" s="878">
        <f>SUMIF(UW!$E$188:$O$188,BU$71,UW!$E197:$O197)</f>
        <v>0.05</v>
      </c>
      <c r="BV83" s="878">
        <f>SUMIF(UW!$E$188:$O$188,BV$71,UW!$E197:$O197)</f>
        <v>0.05</v>
      </c>
      <c r="BW83" s="878">
        <f>SUMIF(UW!$E$188:$O$188,BW$71,UW!$E197:$O197)</f>
        <v>0.05</v>
      </c>
      <c r="BX83" s="878">
        <f>SUMIF(UW!$E$188:$O$188,BX$71,UW!$E197:$O197)</f>
        <v>0.05</v>
      </c>
      <c r="BY83" s="878">
        <f>SUMIF(UW!$E$188:$O$188,BY$71,UW!$E197:$O197)</f>
        <v>0.05</v>
      </c>
      <c r="BZ83" s="878">
        <f>SUMIF(UW!$E$188:$O$188,BZ$71,UW!$E197:$O197)</f>
        <v>0.05</v>
      </c>
      <c r="CA83" s="878">
        <f>SUMIF(UW!$E$188:$O$188,CA$71,UW!$E197:$O197)</f>
        <v>0.05</v>
      </c>
      <c r="CB83" s="878">
        <f>SUMIF(UW!$E$188:$O$188,CB$71,UW!$E197:$O197)</f>
        <v>0.05</v>
      </c>
      <c r="CC83" s="878">
        <f>SUMIF(UW!$E$188:$O$188,CC$71,UW!$E197:$O197)</f>
        <v>0.05</v>
      </c>
      <c r="CD83" s="878">
        <f>SUMIF(UW!$E$188:$O$188,CD$71,UW!$E197:$O197)</f>
        <v>0.05</v>
      </c>
      <c r="CE83" s="878">
        <f>SUMIF(UW!$E$188:$O$188,CE$71,UW!$E197:$O197)</f>
        <v>0.05</v>
      </c>
      <c r="CF83" s="878">
        <f>SUMIF(UW!$E$188:$O$188,CF$71,UW!$E197:$O197)</f>
        <v>0.05</v>
      </c>
      <c r="CG83" s="878">
        <f>SUMIF(UW!$E$188:$O$188,CG$71,UW!$E197:$O197)</f>
        <v>0.05</v>
      </c>
      <c r="CH83" s="878">
        <f>SUMIF(UW!$E$188:$O$188,CH$71,UW!$E197:$O197)</f>
        <v>0.05</v>
      </c>
      <c r="CI83" s="878">
        <f>SUMIF(UW!$E$188:$O$188,CI$71,UW!$E197:$O197)</f>
        <v>0.05</v>
      </c>
      <c r="CJ83" s="878">
        <f>SUMIF(UW!$E$188:$O$188,CJ$71,UW!$E197:$O197)</f>
        <v>0.05</v>
      </c>
      <c r="CK83" s="878">
        <f>SUMIF(UW!$E$188:$O$188,CK$71,UW!$E197:$O197)</f>
        <v>0.05</v>
      </c>
      <c r="CL83" s="878">
        <f>SUMIF(UW!$E$188:$O$188,CL$71,UW!$E197:$O197)</f>
        <v>0.05</v>
      </c>
      <c r="CM83" s="878">
        <f>SUMIF(UW!$E$188:$O$188,CM$71,UW!$E197:$O197)</f>
        <v>0.05</v>
      </c>
      <c r="CN83" s="878">
        <f>SUMIF(UW!$E$188:$O$188,CN$71,UW!$E197:$O197)</f>
        <v>0.05</v>
      </c>
      <c r="CO83" s="878">
        <f>SUMIF(UW!$E$188:$O$188,CO$71,UW!$E197:$O197)</f>
        <v>0.05</v>
      </c>
      <c r="CP83" s="878">
        <f>SUMIF(UW!$E$188:$O$188,CP$71,UW!$E197:$O197)</f>
        <v>0.05</v>
      </c>
      <c r="CQ83" s="878">
        <f>SUMIF(UW!$E$188:$O$188,CQ$71,UW!$E197:$O197)</f>
        <v>0.05</v>
      </c>
      <c r="CR83" s="878">
        <f>SUMIF(UW!$E$188:$O$188,CR$71,UW!$E197:$O197)</f>
        <v>0.05</v>
      </c>
      <c r="CS83" s="878">
        <f>SUMIF(UW!$E$188:$O$188,CS$71,UW!$E197:$O197)</f>
        <v>0.05</v>
      </c>
      <c r="CT83" s="878">
        <f>SUMIF(UW!$E$188:$O$188,CT$71,UW!$E197:$O197)</f>
        <v>0.05</v>
      </c>
      <c r="CU83" s="878">
        <f>SUMIF(UW!$E$188:$O$188,CU$71,UW!$E197:$O197)</f>
        <v>0.05</v>
      </c>
      <c r="CV83" s="878">
        <f>SUMIF(UW!$E$188:$O$188,CV$71,UW!$E197:$O197)</f>
        <v>0.05</v>
      </c>
      <c r="CW83" s="878">
        <f>SUMIF(UW!$E$188:$O$188,CW$71,UW!$E197:$O197)</f>
        <v>0.05</v>
      </c>
      <c r="CX83" s="878">
        <f>SUMIF(UW!$E$188:$O$188,CX$71,UW!$E197:$O197)</f>
        <v>0.05</v>
      </c>
      <c r="CY83" s="878">
        <f>SUMIF(UW!$E$188:$O$188,CY$71,UW!$E197:$O197)</f>
        <v>0.05</v>
      </c>
      <c r="CZ83" s="878">
        <f>SUMIF(UW!$E$188:$O$188,CZ$71,UW!$E197:$O197)</f>
        <v>0.05</v>
      </c>
      <c r="DA83" s="878">
        <f>SUMIF(UW!$E$188:$O$188,DA$71,UW!$E197:$O197)</f>
        <v>0.05</v>
      </c>
      <c r="DB83" s="878">
        <f>SUMIF(UW!$E$188:$O$188,DB$71,UW!$E197:$O197)</f>
        <v>0.05</v>
      </c>
      <c r="DC83" s="878">
        <f>SUMIF(UW!$E$188:$O$188,DC$71,UW!$E197:$O197)</f>
        <v>0.05</v>
      </c>
      <c r="DD83" s="878">
        <f>SUMIF(UW!$E$188:$O$188,DD$71,UW!$E197:$O197)</f>
        <v>0.05</v>
      </c>
      <c r="DE83" s="878">
        <f>SUMIF(UW!$E$188:$O$188,DE$71,UW!$E197:$O197)</f>
        <v>0.05</v>
      </c>
      <c r="DF83" s="878">
        <f>SUMIF(UW!$E$188:$O$188,DF$71,UW!$E197:$O197)</f>
        <v>0.05</v>
      </c>
      <c r="DG83" s="878">
        <f>SUMIF(UW!$E$188:$O$188,DG$71,UW!$E197:$O197)</f>
        <v>0.05</v>
      </c>
      <c r="DH83" s="878">
        <f>SUMIF(UW!$E$188:$O$188,DH$71,UW!$E197:$O197)</f>
        <v>0.05</v>
      </c>
      <c r="DI83" s="878">
        <f>SUMIF(UW!$E$188:$O$188,DI$71,UW!$E197:$O197)</f>
        <v>0.05</v>
      </c>
      <c r="DJ83" s="878">
        <f>SUMIF(UW!$E$188:$O$188,DJ$71,UW!$E197:$O197)</f>
        <v>0.05</v>
      </c>
      <c r="DK83" s="878">
        <f>SUMIF(UW!$E$188:$O$188,DK$71,UW!$E197:$O197)</f>
        <v>0.05</v>
      </c>
      <c r="DL83" s="878">
        <f>SUMIF(UW!$E$188:$O$188,DL$71,UW!$E197:$O197)</f>
        <v>0.05</v>
      </c>
      <c r="DM83" s="878">
        <f>SUMIF(UW!$E$188:$O$188,DM$71,UW!$E197:$O197)</f>
        <v>0.05</v>
      </c>
      <c r="DN83" s="878">
        <f>SUMIF(UW!$E$188:$O$188,DN$71,UW!$E197:$O197)</f>
        <v>0.05</v>
      </c>
      <c r="DO83" s="878">
        <f>SUMIF(UW!$E$188:$O$188,DO$71,UW!$E197:$O197)</f>
        <v>0.05</v>
      </c>
      <c r="DP83" s="878">
        <f>SUMIF(UW!$E$188:$O$188,DP$71,UW!$E197:$O197)</f>
        <v>0.05</v>
      </c>
      <c r="DQ83" s="878">
        <f>SUMIF(UW!$E$188:$O$188,DQ$71,UW!$E197:$O197)</f>
        <v>0.05</v>
      </c>
      <c r="DR83" s="878">
        <f>SUMIF(UW!$E$188:$O$188,DR$71,UW!$E197:$O197)</f>
        <v>0.05</v>
      </c>
      <c r="DS83" s="878">
        <f>SUMIF(UW!$E$188:$O$188,DS$71,UW!$E197:$O197)</f>
        <v>0.05</v>
      </c>
      <c r="DT83" s="878">
        <f>SUMIF(UW!$E$188:$O$188,DT$71,UW!$E197:$O197)</f>
        <v>0.05</v>
      </c>
      <c r="DU83" s="878">
        <f>SUMIF(UW!$E$188:$O$188,DU$71,UW!$E197:$O197)</f>
        <v>0.05</v>
      </c>
      <c r="DV83" s="878">
        <f>SUMIF(UW!$E$188:$O$188,DV$71,UW!$E197:$O197)</f>
        <v>0.05</v>
      </c>
      <c r="DW83" s="878">
        <f>SUMIF(UW!$E$188:$O$188,DW$71,UW!$E197:$O197)</f>
        <v>0.05</v>
      </c>
      <c r="DX83" s="878">
        <f>SUMIF(UW!$E$188:$O$188,DX$71,UW!$E197:$O197)</f>
        <v>0.05</v>
      </c>
      <c r="DY83" s="878">
        <f>SUMIF(UW!$E$188:$O$188,DY$71,UW!$E197:$O197)</f>
        <v>0.05</v>
      </c>
      <c r="DZ83" s="878">
        <f>SUMIF(UW!$E$188:$O$188,DZ$71,UW!$E197:$O197)</f>
        <v>0.05</v>
      </c>
      <c r="EA83" s="878">
        <f>SUMIF(UW!$E$188:$O$188,EA$71,UW!$E197:$O197)</f>
        <v>0.05</v>
      </c>
      <c r="EB83" s="878">
        <f>SUMIF(UW!$E$188:$O$188,EB$71,UW!$E197:$O197)</f>
        <v>0.05</v>
      </c>
      <c r="EC83" s="878">
        <f>SUMIF(UW!$E$188:$O$188,EC$71,UW!$E197:$O197)</f>
        <v>0.05</v>
      </c>
      <c r="ED83" s="878">
        <f>SUMIF(UW!$E$188:$O$188,ED$71,UW!$E197:$O197)</f>
        <v>0.05</v>
      </c>
      <c r="EE83" s="498">
        <f>SUMIF(UW!$E$188:$O$188,EE$71,UW!$E197:$O197)</f>
        <v>0.05</v>
      </c>
    </row>
    <row r="84" spans="2:135">
      <c r="B84" s="66" t="s">
        <v>1444</v>
      </c>
      <c r="D84" s="878">
        <f>SUMIF(UW!$E$188:$O$188,D$71,UW!$E198:$O198)</f>
        <v>0.2</v>
      </c>
      <c r="E84" s="878">
        <f>SUMIF(UW!$E$188:$O$188,E$71,UW!$E198:$O198)</f>
        <v>0.2</v>
      </c>
      <c r="F84" s="878">
        <f>SUMIF(UW!$E$188:$O$188,F$71,UW!$E198:$O198)</f>
        <v>0.2</v>
      </c>
      <c r="G84" s="878">
        <f>SUMIF(UW!$E$188:$O$188,G$71,UW!$E198:$O198)</f>
        <v>0.2</v>
      </c>
      <c r="H84" s="878">
        <f>SUMIF(UW!$E$188:$O$188,H$71,UW!$E198:$O198)</f>
        <v>0.2</v>
      </c>
      <c r="I84" s="878">
        <f>SUMIF(UW!$E$188:$O$188,I$71,UW!$E198:$O198)</f>
        <v>0.2</v>
      </c>
      <c r="J84" s="878">
        <f>SUMIF(UW!$E$188:$O$188,J$71,UW!$E198:$O198)</f>
        <v>0.2</v>
      </c>
      <c r="K84" s="878">
        <f>SUMIF(UW!$E$188:$O$188,K$71,UW!$E198:$O198)</f>
        <v>0.2</v>
      </c>
      <c r="L84" s="878">
        <f>SUMIF(UW!$E$188:$O$188,L$71,UW!$E198:$O198)</f>
        <v>0.2</v>
      </c>
      <c r="M84" s="878">
        <f>SUMIF(UW!$E$188:$O$188,M$71,UW!$E198:$O198)</f>
        <v>0.2</v>
      </c>
      <c r="N84" s="878">
        <f>SUMIF(UW!$E$188:$O$188,N$71,UW!$E198:$O198)</f>
        <v>0.2</v>
      </c>
      <c r="O84" s="878">
        <f>SUMIF(UW!$E$188:$O$188,O$71,UW!$E198:$O198)</f>
        <v>0.2</v>
      </c>
      <c r="P84" s="878">
        <f>SUMIF(UW!$E$188:$O$188,P$71,UW!$E198:$O198)</f>
        <v>0.2</v>
      </c>
      <c r="Q84" s="878">
        <f>SUMIF(UW!$E$188:$O$188,Q$71,UW!$E198:$O198)</f>
        <v>0.2</v>
      </c>
      <c r="R84" s="878">
        <f>SUMIF(UW!$E$188:$O$188,R$71,UW!$E198:$O198)</f>
        <v>0.2</v>
      </c>
      <c r="S84" s="878">
        <f>SUMIF(UW!$E$188:$O$188,S$71,UW!$E198:$O198)</f>
        <v>0.2</v>
      </c>
      <c r="T84" s="878">
        <f>SUMIF(UW!$E$188:$O$188,T$71,UW!$E198:$O198)</f>
        <v>0.2</v>
      </c>
      <c r="U84" s="878">
        <f>SUMIF(UW!$E$188:$O$188,U$71,UW!$E198:$O198)</f>
        <v>0.2</v>
      </c>
      <c r="V84" s="878">
        <f>SUMIF(UW!$E$188:$O$188,V$71,UW!$E198:$O198)</f>
        <v>0.2</v>
      </c>
      <c r="W84" s="878">
        <f>SUMIF(UW!$E$188:$O$188,W$71,UW!$E198:$O198)</f>
        <v>0.2</v>
      </c>
      <c r="X84" s="878">
        <f>SUMIF(UW!$E$188:$O$188,X$71,UW!$E198:$O198)</f>
        <v>0.2</v>
      </c>
      <c r="Y84" s="878">
        <f>SUMIF(UW!$E$188:$O$188,Y$71,UW!$E198:$O198)</f>
        <v>0.2</v>
      </c>
      <c r="Z84" s="878">
        <f>SUMIF(UW!$E$188:$O$188,Z$71,UW!$E198:$O198)</f>
        <v>0.2</v>
      </c>
      <c r="AA84" s="878">
        <f>SUMIF(UW!$E$188:$O$188,AA$71,UW!$E198:$O198)</f>
        <v>0.2</v>
      </c>
      <c r="AB84" s="878">
        <f>SUMIF(UW!$E$188:$O$188,AB$71,UW!$E198:$O198)</f>
        <v>0.15</v>
      </c>
      <c r="AC84" s="878">
        <f>SUMIF(UW!$E$188:$O$188,AC$71,UW!$E198:$O198)</f>
        <v>0.15</v>
      </c>
      <c r="AD84" s="878">
        <f>SUMIF(UW!$E$188:$O$188,AD$71,UW!$E198:$O198)</f>
        <v>0.15</v>
      </c>
      <c r="AE84" s="878">
        <f>SUMIF(UW!$E$188:$O$188,AE$71,UW!$E198:$O198)</f>
        <v>0.15</v>
      </c>
      <c r="AF84" s="878">
        <f>SUMIF(UW!$E$188:$O$188,AF$71,UW!$E198:$O198)</f>
        <v>0.15</v>
      </c>
      <c r="AG84" s="878">
        <f>SUMIF(UW!$E$188:$O$188,AG$71,UW!$E198:$O198)</f>
        <v>0.15</v>
      </c>
      <c r="AH84" s="878">
        <f>SUMIF(UW!$E$188:$O$188,AH$71,UW!$E198:$O198)</f>
        <v>0.15</v>
      </c>
      <c r="AI84" s="878">
        <f>SUMIF(UW!$E$188:$O$188,AI$71,UW!$E198:$O198)</f>
        <v>0.15</v>
      </c>
      <c r="AJ84" s="878">
        <f>SUMIF(UW!$E$188:$O$188,AJ$71,UW!$E198:$O198)</f>
        <v>0.15</v>
      </c>
      <c r="AK84" s="878">
        <f>SUMIF(UW!$E$188:$O$188,AK$71,UW!$E198:$O198)</f>
        <v>0.15</v>
      </c>
      <c r="AL84" s="878">
        <f>SUMIF(UW!$E$188:$O$188,AL$71,UW!$E198:$O198)</f>
        <v>0.15</v>
      </c>
      <c r="AM84" s="878">
        <f>SUMIF(UW!$E$188:$O$188,AM$71,UW!$E198:$O198)</f>
        <v>0.15</v>
      </c>
      <c r="AN84" s="878">
        <f>SUMIF(UW!$E$188:$O$188,AN$71,UW!$E198:$O198)</f>
        <v>0.1</v>
      </c>
      <c r="AO84" s="878">
        <f>SUMIF(UW!$E$188:$O$188,AO$71,UW!$E198:$O198)</f>
        <v>0.1</v>
      </c>
      <c r="AP84" s="878">
        <f>SUMIF(UW!$E$188:$O$188,AP$71,UW!$E198:$O198)</f>
        <v>0.1</v>
      </c>
      <c r="AQ84" s="878">
        <f>SUMIF(UW!$E$188:$O$188,AQ$71,UW!$E198:$O198)</f>
        <v>0.1</v>
      </c>
      <c r="AR84" s="878">
        <f>SUMIF(UW!$E$188:$O$188,AR$71,UW!$E198:$O198)</f>
        <v>0.1</v>
      </c>
      <c r="AS84" s="878">
        <f>SUMIF(UW!$E$188:$O$188,AS$71,UW!$E198:$O198)</f>
        <v>0.1</v>
      </c>
      <c r="AT84" s="878">
        <f>SUMIF(UW!$E$188:$O$188,AT$71,UW!$E198:$O198)</f>
        <v>0.1</v>
      </c>
      <c r="AU84" s="878">
        <f>SUMIF(UW!$E$188:$O$188,AU$71,UW!$E198:$O198)</f>
        <v>0.1</v>
      </c>
      <c r="AV84" s="878">
        <f>SUMIF(UW!$E$188:$O$188,AV$71,UW!$E198:$O198)</f>
        <v>0.1</v>
      </c>
      <c r="AW84" s="878">
        <f>SUMIF(UW!$E$188:$O$188,AW$71,UW!$E198:$O198)</f>
        <v>0.1</v>
      </c>
      <c r="AX84" s="878">
        <f>SUMIF(UW!$E$188:$O$188,AX$71,UW!$E198:$O198)</f>
        <v>0.1</v>
      </c>
      <c r="AY84" s="878">
        <f>SUMIF(UW!$E$188:$O$188,AY$71,UW!$E198:$O198)</f>
        <v>0.1</v>
      </c>
      <c r="AZ84" s="878">
        <f>SUMIF(UW!$E$188:$O$188,AZ$71,UW!$E198:$O198)</f>
        <v>0.05</v>
      </c>
      <c r="BA84" s="878">
        <f>SUMIF(UW!$E$188:$O$188,BA$71,UW!$E198:$O198)</f>
        <v>0.05</v>
      </c>
      <c r="BB84" s="878">
        <f>SUMIF(UW!$E$188:$O$188,BB$71,UW!$E198:$O198)</f>
        <v>0.05</v>
      </c>
      <c r="BC84" s="878">
        <f>SUMIF(UW!$E$188:$O$188,BC$71,UW!$E198:$O198)</f>
        <v>0.05</v>
      </c>
      <c r="BD84" s="878">
        <f>SUMIF(UW!$E$188:$O$188,BD$71,UW!$E198:$O198)</f>
        <v>0.05</v>
      </c>
      <c r="BE84" s="878">
        <f>SUMIF(UW!$E$188:$O$188,BE$71,UW!$E198:$O198)</f>
        <v>0.05</v>
      </c>
      <c r="BF84" s="878">
        <f>SUMIF(UW!$E$188:$O$188,BF$71,UW!$E198:$O198)</f>
        <v>0.05</v>
      </c>
      <c r="BG84" s="878">
        <f>SUMIF(UW!$E$188:$O$188,BG$71,UW!$E198:$O198)</f>
        <v>0.05</v>
      </c>
      <c r="BH84" s="878">
        <f>SUMIF(UW!$E$188:$O$188,BH$71,UW!$E198:$O198)</f>
        <v>0.05</v>
      </c>
      <c r="BI84" s="878">
        <f>SUMIF(UW!$E$188:$O$188,BI$71,UW!$E198:$O198)</f>
        <v>0.05</v>
      </c>
      <c r="BJ84" s="878">
        <f>SUMIF(UW!$E$188:$O$188,BJ$71,UW!$E198:$O198)</f>
        <v>0.05</v>
      </c>
      <c r="BK84" s="878">
        <f>SUMIF(UW!$E$188:$O$188,BK$71,UW!$E198:$O198)</f>
        <v>0.05</v>
      </c>
      <c r="BL84" s="878">
        <f>SUMIF(UW!$E$188:$O$188,BL$71,UW!$E198:$O198)</f>
        <v>0.05</v>
      </c>
      <c r="BM84" s="878">
        <f>SUMIF(UW!$E$188:$O$188,BM$71,UW!$E198:$O198)</f>
        <v>0.05</v>
      </c>
      <c r="BN84" s="878">
        <f>SUMIF(UW!$E$188:$O$188,BN$71,UW!$E198:$O198)</f>
        <v>0.05</v>
      </c>
      <c r="BO84" s="878">
        <f>SUMIF(UW!$E$188:$O$188,BO$71,UW!$E198:$O198)</f>
        <v>0.05</v>
      </c>
      <c r="BP84" s="878">
        <f>SUMIF(UW!$E$188:$O$188,BP$71,UW!$E198:$O198)</f>
        <v>0.05</v>
      </c>
      <c r="BQ84" s="878">
        <f>SUMIF(UW!$E$188:$O$188,BQ$71,UW!$E198:$O198)</f>
        <v>0.05</v>
      </c>
      <c r="BR84" s="878">
        <f>SUMIF(UW!$E$188:$O$188,BR$71,UW!$E198:$O198)</f>
        <v>0.05</v>
      </c>
      <c r="BS84" s="878">
        <f>SUMIF(UW!$E$188:$O$188,BS$71,UW!$E198:$O198)</f>
        <v>0.05</v>
      </c>
      <c r="BT84" s="878">
        <f>SUMIF(UW!$E$188:$O$188,BT$71,UW!$E198:$O198)</f>
        <v>0.05</v>
      </c>
      <c r="BU84" s="878">
        <f>SUMIF(UW!$E$188:$O$188,BU$71,UW!$E198:$O198)</f>
        <v>0.05</v>
      </c>
      <c r="BV84" s="878">
        <f>SUMIF(UW!$E$188:$O$188,BV$71,UW!$E198:$O198)</f>
        <v>0.05</v>
      </c>
      <c r="BW84" s="878">
        <f>SUMIF(UW!$E$188:$O$188,BW$71,UW!$E198:$O198)</f>
        <v>0.05</v>
      </c>
      <c r="BX84" s="878">
        <f>SUMIF(UW!$E$188:$O$188,BX$71,UW!$E198:$O198)</f>
        <v>0.05</v>
      </c>
      <c r="BY84" s="878">
        <f>SUMIF(UW!$E$188:$O$188,BY$71,UW!$E198:$O198)</f>
        <v>0.05</v>
      </c>
      <c r="BZ84" s="878">
        <f>SUMIF(UW!$E$188:$O$188,BZ$71,UW!$E198:$O198)</f>
        <v>0.05</v>
      </c>
      <c r="CA84" s="878">
        <f>SUMIF(UW!$E$188:$O$188,CA$71,UW!$E198:$O198)</f>
        <v>0.05</v>
      </c>
      <c r="CB84" s="878">
        <f>SUMIF(UW!$E$188:$O$188,CB$71,UW!$E198:$O198)</f>
        <v>0.05</v>
      </c>
      <c r="CC84" s="878">
        <f>SUMIF(UW!$E$188:$O$188,CC$71,UW!$E198:$O198)</f>
        <v>0.05</v>
      </c>
      <c r="CD84" s="878">
        <f>SUMIF(UW!$E$188:$O$188,CD$71,UW!$E198:$O198)</f>
        <v>0.05</v>
      </c>
      <c r="CE84" s="878">
        <f>SUMIF(UW!$E$188:$O$188,CE$71,UW!$E198:$O198)</f>
        <v>0.05</v>
      </c>
      <c r="CF84" s="878">
        <f>SUMIF(UW!$E$188:$O$188,CF$71,UW!$E198:$O198)</f>
        <v>0.05</v>
      </c>
      <c r="CG84" s="878">
        <f>SUMIF(UW!$E$188:$O$188,CG$71,UW!$E198:$O198)</f>
        <v>0.05</v>
      </c>
      <c r="CH84" s="878">
        <f>SUMIF(UW!$E$188:$O$188,CH$71,UW!$E198:$O198)</f>
        <v>0.05</v>
      </c>
      <c r="CI84" s="878">
        <f>SUMIF(UW!$E$188:$O$188,CI$71,UW!$E198:$O198)</f>
        <v>0.05</v>
      </c>
      <c r="CJ84" s="878">
        <f>SUMIF(UW!$E$188:$O$188,CJ$71,UW!$E198:$O198)</f>
        <v>0.05</v>
      </c>
      <c r="CK84" s="878">
        <f>SUMIF(UW!$E$188:$O$188,CK$71,UW!$E198:$O198)</f>
        <v>0.05</v>
      </c>
      <c r="CL84" s="878">
        <f>SUMIF(UW!$E$188:$O$188,CL$71,UW!$E198:$O198)</f>
        <v>0.05</v>
      </c>
      <c r="CM84" s="878">
        <f>SUMIF(UW!$E$188:$O$188,CM$71,UW!$E198:$O198)</f>
        <v>0.05</v>
      </c>
      <c r="CN84" s="878">
        <f>SUMIF(UW!$E$188:$O$188,CN$71,UW!$E198:$O198)</f>
        <v>0.05</v>
      </c>
      <c r="CO84" s="878">
        <f>SUMIF(UW!$E$188:$O$188,CO$71,UW!$E198:$O198)</f>
        <v>0.05</v>
      </c>
      <c r="CP84" s="878">
        <f>SUMIF(UW!$E$188:$O$188,CP$71,UW!$E198:$O198)</f>
        <v>0.05</v>
      </c>
      <c r="CQ84" s="878">
        <f>SUMIF(UW!$E$188:$O$188,CQ$71,UW!$E198:$O198)</f>
        <v>0.05</v>
      </c>
      <c r="CR84" s="878">
        <f>SUMIF(UW!$E$188:$O$188,CR$71,UW!$E198:$O198)</f>
        <v>0.05</v>
      </c>
      <c r="CS84" s="878">
        <f>SUMIF(UW!$E$188:$O$188,CS$71,UW!$E198:$O198)</f>
        <v>0.05</v>
      </c>
      <c r="CT84" s="878">
        <f>SUMIF(UW!$E$188:$O$188,CT$71,UW!$E198:$O198)</f>
        <v>0.05</v>
      </c>
      <c r="CU84" s="878">
        <f>SUMIF(UW!$E$188:$O$188,CU$71,UW!$E198:$O198)</f>
        <v>0.05</v>
      </c>
      <c r="CV84" s="878">
        <f>SUMIF(UW!$E$188:$O$188,CV$71,UW!$E198:$O198)</f>
        <v>0.05</v>
      </c>
      <c r="CW84" s="878">
        <f>SUMIF(UW!$E$188:$O$188,CW$71,UW!$E198:$O198)</f>
        <v>0.05</v>
      </c>
      <c r="CX84" s="878">
        <f>SUMIF(UW!$E$188:$O$188,CX$71,UW!$E198:$O198)</f>
        <v>0.05</v>
      </c>
      <c r="CY84" s="878">
        <f>SUMIF(UW!$E$188:$O$188,CY$71,UW!$E198:$O198)</f>
        <v>0.05</v>
      </c>
      <c r="CZ84" s="878">
        <f>SUMIF(UW!$E$188:$O$188,CZ$71,UW!$E198:$O198)</f>
        <v>0.05</v>
      </c>
      <c r="DA84" s="878">
        <f>SUMIF(UW!$E$188:$O$188,DA$71,UW!$E198:$O198)</f>
        <v>0.05</v>
      </c>
      <c r="DB84" s="878">
        <f>SUMIF(UW!$E$188:$O$188,DB$71,UW!$E198:$O198)</f>
        <v>0.05</v>
      </c>
      <c r="DC84" s="878">
        <f>SUMIF(UW!$E$188:$O$188,DC$71,UW!$E198:$O198)</f>
        <v>0.05</v>
      </c>
      <c r="DD84" s="878">
        <f>SUMIF(UW!$E$188:$O$188,DD$71,UW!$E198:$O198)</f>
        <v>0.05</v>
      </c>
      <c r="DE84" s="878">
        <f>SUMIF(UW!$E$188:$O$188,DE$71,UW!$E198:$O198)</f>
        <v>0.05</v>
      </c>
      <c r="DF84" s="878">
        <f>SUMIF(UW!$E$188:$O$188,DF$71,UW!$E198:$O198)</f>
        <v>0.05</v>
      </c>
      <c r="DG84" s="878">
        <f>SUMIF(UW!$E$188:$O$188,DG$71,UW!$E198:$O198)</f>
        <v>0.05</v>
      </c>
      <c r="DH84" s="878">
        <f>SUMIF(UW!$E$188:$O$188,DH$71,UW!$E198:$O198)</f>
        <v>0.05</v>
      </c>
      <c r="DI84" s="878">
        <f>SUMIF(UW!$E$188:$O$188,DI$71,UW!$E198:$O198)</f>
        <v>0.05</v>
      </c>
      <c r="DJ84" s="878">
        <f>SUMIF(UW!$E$188:$O$188,DJ$71,UW!$E198:$O198)</f>
        <v>0.05</v>
      </c>
      <c r="DK84" s="878">
        <f>SUMIF(UW!$E$188:$O$188,DK$71,UW!$E198:$O198)</f>
        <v>0.05</v>
      </c>
      <c r="DL84" s="878">
        <f>SUMIF(UW!$E$188:$O$188,DL$71,UW!$E198:$O198)</f>
        <v>0.05</v>
      </c>
      <c r="DM84" s="878">
        <f>SUMIF(UW!$E$188:$O$188,DM$71,UW!$E198:$O198)</f>
        <v>0.05</v>
      </c>
      <c r="DN84" s="878">
        <f>SUMIF(UW!$E$188:$O$188,DN$71,UW!$E198:$O198)</f>
        <v>0.05</v>
      </c>
      <c r="DO84" s="878">
        <f>SUMIF(UW!$E$188:$O$188,DO$71,UW!$E198:$O198)</f>
        <v>0.05</v>
      </c>
      <c r="DP84" s="878">
        <f>SUMIF(UW!$E$188:$O$188,DP$71,UW!$E198:$O198)</f>
        <v>0.05</v>
      </c>
      <c r="DQ84" s="878">
        <f>SUMIF(UW!$E$188:$O$188,DQ$71,UW!$E198:$O198)</f>
        <v>0.05</v>
      </c>
      <c r="DR84" s="878">
        <f>SUMIF(UW!$E$188:$O$188,DR$71,UW!$E198:$O198)</f>
        <v>0.05</v>
      </c>
      <c r="DS84" s="878">
        <f>SUMIF(UW!$E$188:$O$188,DS$71,UW!$E198:$O198)</f>
        <v>0.05</v>
      </c>
      <c r="DT84" s="878">
        <f>SUMIF(UW!$E$188:$O$188,DT$71,UW!$E198:$O198)</f>
        <v>0.05</v>
      </c>
      <c r="DU84" s="878">
        <f>SUMIF(UW!$E$188:$O$188,DU$71,UW!$E198:$O198)</f>
        <v>0.05</v>
      </c>
      <c r="DV84" s="878">
        <f>SUMIF(UW!$E$188:$O$188,DV$71,UW!$E198:$O198)</f>
        <v>0.05</v>
      </c>
      <c r="DW84" s="878">
        <f>SUMIF(UW!$E$188:$O$188,DW$71,UW!$E198:$O198)</f>
        <v>0.05</v>
      </c>
      <c r="DX84" s="878">
        <f>SUMIF(UW!$E$188:$O$188,DX$71,UW!$E198:$O198)</f>
        <v>0.05</v>
      </c>
      <c r="DY84" s="878">
        <f>SUMIF(UW!$E$188:$O$188,DY$71,UW!$E198:$O198)</f>
        <v>0.05</v>
      </c>
      <c r="DZ84" s="878">
        <f>SUMIF(UW!$E$188:$O$188,DZ$71,UW!$E198:$O198)</f>
        <v>0.05</v>
      </c>
      <c r="EA84" s="878">
        <f>SUMIF(UW!$E$188:$O$188,EA$71,UW!$E198:$O198)</f>
        <v>0.05</v>
      </c>
      <c r="EB84" s="878">
        <f>SUMIF(UW!$E$188:$O$188,EB$71,UW!$E198:$O198)</f>
        <v>0.05</v>
      </c>
      <c r="EC84" s="878">
        <f>SUMIF(UW!$E$188:$O$188,EC$71,UW!$E198:$O198)</f>
        <v>0.05</v>
      </c>
      <c r="ED84" s="878">
        <f>SUMIF(UW!$E$188:$O$188,ED$71,UW!$E198:$O198)</f>
        <v>0.05</v>
      </c>
      <c r="EE84" s="498">
        <f>SUMIF(UW!$E$188:$O$188,EE$71,UW!$E198:$O198)</f>
        <v>0.05</v>
      </c>
    </row>
    <row r="85" spans="2:135">
      <c r="B85" s="519" t="s">
        <v>1446</v>
      </c>
      <c r="EE85" s="303"/>
    </row>
    <row r="86" spans="2:135">
      <c r="B86" s="66" t="s">
        <v>1321</v>
      </c>
      <c r="C86" s="878">
        <v>0</v>
      </c>
      <c r="D86" s="878">
        <v>1</v>
      </c>
      <c r="E86" s="878">
        <f t="shared" ref="E86:W86" si="12">D86-0.05</f>
        <v>0.95</v>
      </c>
      <c r="F86" s="878">
        <f t="shared" si="12"/>
        <v>0.89999999999999991</v>
      </c>
      <c r="G86" s="878">
        <f t="shared" si="12"/>
        <v>0.84999999999999987</v>
      </c>
      <c r="H86" s="878">
        <f t="shared" si="12"/>
        <v>0.79999999999999982</v>
      </c>
      <c r="I86" s="878">
        <f t="shared" si="12"/>
        <v>0.74999999999999978</v>
      </c>
      <c r="J86" s="878">
        <f t="shared" si="12"/>
        <v>0.69999999999999973</v>
      </c>
      <c r="K86" s="878">
        <f t="shared" si="12"/>
        <v>0.64999999999999969</v>
      </c>
      <c r="L86" s="878">
        <f t="shared" si="12"/>
        <v>0.59999999999999964</v>
      </c>
      <c r="M86" s="878">
        <f t="shared" si="12"/>
        <v>0.5499999999999996</v>
      </c>
      <c r="N86" s="878">
        <f t="shared" si="12"/>
        <v>0.49999999999999961</v>
      </c>
      <c r="O86" s="878">
        <f t="shared" si="12"/>
        <v>0.44999999999999962</v>
      </c>
      <c r="P86" s="878">
        <f t="shared" si="12"/>
        <v>0.39999999999999963</v>
      </c>
      <c r="Q86" s="878">
        <f t="shared" si="12"/>
        <v>0.34999999999999964</v>
      </c>
      <c r="R86" s="878">
        <f t="shared" si="12"/>
        <v>0.29999999999999966</v>
      </c>
      <c r="S86" s="878">
        <f t="shared" si="12"/>
        <v>0.24999999999999967</v>
      </c>
      <c r="T86" s="878">
        <f t="shared" si="12"/>
        <v>0.19999999999999968</v>
      </c>
      <c r="U86" s="878">
        <f t="shared" si="12"/>
        <v>0.14999999999999969</v>
      </c>
      <c r="V86" s="878">
        <f t="shared" si="12"/>
        <v>9.9999999999999686E-2</v>
      </c>
      <c r="W86" s="878">
        <f t="shared" si="12"/>
        <v>4.9999999999999684E-2</v>
      </c>
      <c r="X86" s="878">
        <v>0.04</v>
      </c>
      <c r="Y86" s="878">
        <v>0.04</v>
      </c>
      <c r="Z86" s="878">
        <v>0.04</v>
      </c>
      <c r="AA86" s="878">
        <v>0.04</v>
      </c>
      <c r="AB86" s="878">
        <v>0.04</v>
      </c>
      <c r="AC86" s="878">
        <v>0.04</v>
      </c>
      <c r="AD86" s="878">
        <v>0.04</v>
      </c>
      <c r="AE86" s="878">
        <v>0.04</v>
      </c>
      <c r="AF86" s="878">
        <v>0.04</v>
      </c>
      <c r="AG86" s="878">
        <v>0.04</v>
      </c>
      <c r="AH86" s="878">
        <v>0.04</v>
      </c>
      <c r="AI86" s="878">
        <v>0.04</v>
      </c>
      <c r="AJ86" s="878">
        <v>0.04</v>
      </c>
      <c r="AK86" s="878">
        <v>0.04</v>
      </c>
      <c r="AL86" s="878">
        <v>0.04</v>
      </c>
      <c r="AM86" s="878">
        <v>0.04</v>
      </c>
      <c r="AN86" s="878">
        <v>0.04</v>
      </c>
      <c r="AO86" s="878">
        <v>0.04</v>
      </c>
      <c r="AP86" s="878">
        <v>0.04</v>
      </c>
      <c r="AQ86" s="878">
        <v>0.04</v>
      </c>
      <c r="AR86" s="878">
        <v>0.04</v>
      </c>
      <c r="AS86" s="878">
        <v>0.04</v>
      </c>
      <c r="AT86" s="878">
        <v>0.04</v>
      </c>
      <c r="AU86" s="878">
        <v>0.04</v>
      </c>
      <c r="AV86" s="878">
        <v>0.04</v>
      </c>
      <c r="AW86" s="878">
        <v>0.04</v>
      </c>
      <c r="AX86" s="878">
        <v>0.04</v>
      </c>
      <c r="AY86" s="878">
        <v>0.04</v>
      </c>
      <c r="AZ86" s="878">
        <v>0.04</v>
      </c>
      <c r="BA86" s="878">
        <v>0.04</v>
      </c>
      <c r="BB86" s="878">
        <v>0.04</v>
      </c>
      <c r="BC86" s="878">
        <v>0.04</v>
      </c>
      <c r="BD86" s="878">
        <v>0.04</v>
      </c>
      <c r="BE86" s="878">
        <v>0.04</v>
      </c>
      <c r="BF86" s="878">
        <v>0.04</v>
      </c>
      <c r="BG86" s="878">
        <v>0.04</v>
      </c>
      <c r="BH86" s="878">
        <v>0.04</v>
      </c>
      <c r="BI86" s="878">
        <v>0.04</v>
      </c>
      <c r="BJ86" s="878">
        <v>0.04</v>
      </c>
      <c r="BK86" s="878">
        <v>0.04</v>
      </c>
      <c r="BL86" s="878">
        <v>0.04</v>
      </c>
      <c r="BM86" s="878">
        <v>0.04</v>
      </c>
      <c r="BN86" s="878">
        <v>0.04</v>
      </c>
      <c r="BO86" s="878">
        <v>0.04</v>
      </c>
      <c r="BP86" s="878">
        <v>0.04</v>
      </c>
      <c r="BQ86" s="878">
        <v>0.04</v>
      </c>
      <c r="BR86" s="878">
        <v>0.04</v>
      </c>
      <c r="BS86" s="878">
        <v>0.04</v>
      </c>
      <c r="BT86" s="878">
        <v>0.04</v>
      </c>
      <c r="BU86" s="878">
        <v>0.04</v>
      </c>
      <c r="BV86" s="878">
        <v>0.04</v>
      </c>
      <c r="BW86" s="878">
        <v>0.04</v>
      </c>
      <c r="BX86" s="878">
        <v>0.04</v>
      </c>
      <c r="BY86" s="878">
        <v>0.04</v>
      </c>
      <c r="BZ86" s="878">
        <v>0.04</v>
      </c>
      <c r="CA86" s="878">
        <v>0.04</v>
      </c>
      <c r="CB86" s="878">
        <v>0.04</v>
      </c>
      <c r="CC86" s="878">
        <v>0.04</v>
      </c>
      <c r="CD86" s="878">
        <v>0.04</v>
      </c>
      <c r="CE86" s="878">
        <v>0.04</v>
      </c>
      <c r="CF86" s="878">
        <v>0.04</v>
      </c>
      <c r="CG86" s="878">
        <v>0.04</v>
      </c>
      <c r="CH86" s="878">
        <v>0.04</v>
      </c>
      <c r="CI86" s="878">
        <v>0.04</v>
      </c>
      <c r="CJ86" s="878">
        <v>0.04</v>
      </c>
      <c r="CK86" s="878">
        <v>0.04</v>
      </c>
      <c r="CL86" s="878">
        <v>0.04</v>
      </c>
      <c r="CM86" s="878">
        <v>0.04</v>
      </c>
      <c r="CN86" s="878">
        <v>0.04</v>
      </c>
      <c r="CO86" s="878">
        <v>0.04</v>
      </c>
      <c r="CP86" s="878">
        <v>0.04</v>
      </c>
      <c r="CQ86" s="878">
        <v>0.04</v>
      </c>
      <c r="CR86" s="878">
        <v>0.04</v>
      </c>
      <c r="CS86" s="878">
        <v>0.04</v>
      </c>
      <c r="CT86" s="878">
        <v>0.04</v>
      </c>
      <c r="CU86" s="878">
        <v>0.04</v>
      </c>
      <c r="CV86" s="878">
        <v>0.04</v>
      </c>
      <c r="CW86" s="878">
        <v>0.04</v>
      </c>
      <c r="CX86" s="878">
        <v>0.04</v>
      </c>
      <c r="CY86" s="878">
        <v>0.04</v>
      </c>
      <c r="CZ86" s="878">
        <v>0.04</v>
      </c>
      <c r="DA86" s="878">
        <v>0.04</v>
      </c>
      <c r="DB86" s="878">
        <v>0.04</v>
      </c>
      <c r="DC86" s="878">
        <v>0.04</v>
      </c>
      <c r="DD86" s="878">
        <v>0.04</v>
      </c>
      <c r="DE86" s="878">
        <v>0.04</v>
      </c>
      <c r="DF86" s="878">
        <v>0.04</v>
      </c>
      <c r="DG86" s="878">
        <v>0.04</v>
      </c>
      <c r="DH86" s="878">
        <v>0.04</v>
      </c>
      <c r="DI86" s="878">
        <v>0.04</v>
      </c>
      <c r="DJ86" s="878">
        <v>0.04</v>
      </c>
      <c r="DK86" s="878">
        <v>0.04</v>
      </c>
      <c r="DL86" s="878">
        <v>0.04</v>
      </c>
      <c r="DM86" s="878">
        <v>0.04</v>
      </c>
      <c r="DN86" s="878">
        <v>0.04</v>
      </c>
      <c r="DO86" s="878">
        <v>0.04</v>
      </c>
      <c r="DP86" s="878">
        <v>0.04</v>
      </c>
      <c r="DQ86" s="878">
        <v>0.04</v>
      </c>
      <c r="DR86" s="878">
        <v>0.04</v>
      </c>
      <c r="DS86" s="878">
        <v>0.04</v>
      </c>
      <c r="DT86" s="878">
        <v>0.04</v>
      </c>
      <c r="DU86" s="878">
        <v>0.04</v>
      </c>
      <c r="DV86" s="878">
        <v>0.04</v>
      </c>
      <c r="DW86" s="878">
        <v>0.04</v>
      </c>
      <c r="DX86" s="878">
        <v>0.04</v>
      </c>
      <c r="DY86" s="878">
        <v>0.04</v>
      </c>
      <c r="DZ86" s="878">
        <v>0.04</v>
      </c>
      <c r="EA86" s="878">
        <v>0.04</v>
      </c>
      <c r="EB86" s="878">
        <v>0.04</v>
      </c>
      <c r="EC86" s="878">
        <v>0.04</v>
      </c>
      <c r="ED86" s="878">
        <v>0.04</v>
      </c>
      <c r="EE86" s="498">
        <v>0.04</v>
      </c>
    </row>
    <row r="87" spans="2:135">
      <c r="B87" s="66" t="s">
        <v>1443</v>
      </c>
      <c r="D87" s="878">
        <f>SUMIF(UW!$E$188:$O$188,D$71,UW!$E200:$O200)</f>
        <v>0.05</v>
      </c>
      <c r="E87" s="878">
        <f>SUMIF(UW!$E$188:$O$188,E$71,UW!$E200:$O200)</f>
        <v>0.05</v>
      </c>
      <c r="F87" s="878">
        <f>SUMIF(UW!$E$188:$O$188,F$71,UW!$E200:$O200)</f>
        <v>0.05</v>
      </c>
      <c r="G87" s="878">
        <f>SUMIF(UW!$E$188:$O$188,G$71,UW!$E200:$O200)</f>
        <v>0.05</v>
      </c>
      <c r="H87" s="878">
        <f>SUMIF(UW!$E$188:$O$188,H$71,UW!$E200:$O200)</f>
        <v>0.05</v>
      </c>
      <c r="I87" s="878">
        <f>SUMIF(UW!$E$188:$O$188,I$71,UW!$E200:$O200)</f>
        <v>0.05</v>
      </c>
      <c r="J87" s="878">
        <f>SUMIF(UW!$E$188:$O$188,J$71,UW!$E200:$O200)</f>
        <v>0.05</v>
      </c>
      <c r="K87" s="878">
        <f>SUMIF(UW!$E$188:$O$188,K$71,UW!$E200:$O200)</f>
        <v>0.05</v>
      </c>
      <c r="L87" s="878">
        <f>SUMIF(UW!$E$188:$O$188,L$71,UW!$E200:$O200)</f>
        <v>0.05</v>
      </c>
      <c r="M87" s="878">
        <f>SUMIF(UW!$E$188:$O$188,M$71,UW!$E200:$O200)</f>
        <v>0.05</v>
      </c>
      <c r="N87" s="878">
        <f>SUMIF(UW!$E$188:$O$188,N$71,UW!$E200:$O200)</f>
        <v>0.05</v>
      </c>
      <c r="O87" s="878">
        <f>SUMIF(UW!$E$188:$O$188,O$71,UW!$E200:$O200)</f>
        <v>0.05</v>
      </c>
      <c r="P87" s="878">
        <f>SUMIF(UW!$E$188:$O$188,P$71,UW!$E200:$O200)</f>
        <v>0.02</v>
      </c>
      <c r="Q87" s="878">
        <f>SUMIF(UW!$E$188:$O$188,Q$71,UW!$E200:$O200)</f>
        <v>0.02</v>
      </c>
      <c r="R87" s="878">
        <f>SUMIF(UW!$E$188:$O$188,R$71,UW!$E200:$O200)</f>
        <v>0.02</v>
      </c>
      <c r="S87" s="878">
        <f>SUMIF(UW!$E$188:$O$188,S$71,UW!$E200:$O200)</f>
        <v>0.02</v>
      </c>
      <c r="T87" s="878">
        <f>SUMIF(UW!$E$188:$O$188,T$71,UW!$E200:$O200)</f>
        <v>0.02</v>
      </c>
      <c r="U87" s="878">
        <f>SUMIF(UW!$E$188:$O$188,U$71,UW!$E200:$O200)</f>
        <v>0.02</v>
      </c>
      <c r="V87" s="878">
        <f>SUMIF(UW!$E$188:$O$188,V$71,UW!$E200:$O200)</f>
        <v>0.02</v>
      </c>
      <c r="W87" s="878">
        <f>SUMIF(UW!$E$188:$O$188,W$71,UW!$E200:$O200)</f>
        <v>0.02</v>
      </c>
      <c r="X87" s="878">
        <f>SUMIF(UW!$E$188:$O$188,X$71,UW!$E200:$O200)</f>
        <v>0.02</v>
      </c>
      <c r="Y87" s="878">
        <f>SUMIF(UW!$E$188:$O$188,Y$71,UW!$E200:$O200)</f>
        <v>0.02</v>
      </c>
      <c r="Z87" s="878">
        <f>SUMIF(UW!$E$188:$O$188,Z$71,UW!$E200:$O200)</f>
        <v>0.02</v>
      </c>
      <c r="AA87" s="878">
        <f>SUMIF(UW!$E$188:$O$188,AA$71,UW!$E200:$O200)</f>
        <v>0.02</v>
      </c>
      <c r="AB87" s="878">
        <f>SUMIF(UW!$E$188:$O$188,AB$71,UW!$E200:$O200)</f>
        <v>0.01</v>
      </c>
      <c r="AC87" s="878">
        <f>SUMIF(UW!$E$188:$O$188,AC$71,UW!$E200:$O200)</f>
        <v>0.01</v>
      </c>
      <c r="AD87" s="878">
        <f>SUMIF(UW!$E$188:$O$188,AD$71,UW!$E200:$O200)</f>
        <v>0.01</v>
      </c>
      <c r="AE87" s="878">
        <f>SUMIF(UW!$E$188:$O$188,AE$71,UW!$E200:$O200)</f>
        <v>0.01</v>
      </c>
      <c r="AF87" s="878">
        <f>SUMIF(UW!$E$188:$O$188,AF$71,UW!$E200:$O200)</f>
        <v>0.01</v>
      </c>
      <c r="AG87" s="878">
        <f>SUMIF(UW!$E$188:$O$188,AG$71,UW!$E200:$O200)</f>
        <v>0.01</v>
      </c>
      <c r="AH87" s="878">
        <f>SUMIF(UW!$E$188:$O$188,AH$71,UW!$E200:$O200)</f>
        <v>0.01</v>
      </c>
      <c r="AI87" s="878">
        <f>SUMIF(UW!$E$188:$O$188,AI$71,UW!$E200:$O200)</f>
        <v>0.01</v>
      </c>
      <c r="AJ87" s="878">
        <f>SUMIF(UW!$E$188:$O$188,AJ$71,UW!$E200:$O200)</f>
        <v>0.01</v>
      </c>
      <c r="AK87" s="878">
        <f>SUMIF(UW!$E$188:$O$188,AK$71,UW!$E200:$O200)</f>
        <v>0.01</v>
      </c>
      <c r="AL87" s="878">
        <f>SUMIF(UW!$E$188:$O$188,AL$71,UW!$E200:$O200)</f>
        <v>0.01</v>
      </c>
      <c r="AM87" s="878">
        <f>SUMIF(UW!$E$188:$O$188,AM$71,UW!$E200:$O200)</f>
        <v>0.01</v>
      </c>
      <c r="AN87" s="878">
        <f>SUMIF(UW!$E$188:$O$188,AN$71,UW!$E200:$O200)</f>
        <v>0</v>
      </c>
      <c r="AO87" s="878">
        <f>SUMIF(UW!$E$188:$O$188,AO$71,UW!$E200:$O200)</f>
        <v>0</v>
      </c>
      <c r="AP87" s="878">
        <f>SUMIF(UW!$E$188:$O$188,AP$71,UW!$E200:$O200)</f>
        <v>0</v>
      </c>
      <c r="AQ87" s="878">
        <f>SUMIF(UW!$E$188:$O$188,AQ$71,UW!$E200:$O200)</f>
        <v>0</v>
      </c>
      <c r="AR87" s="878">
        <f>SUMIF(UW!$E$188:$O$188,AR$71,UW!$E200:$O200)</f>
        <v>0</v>
      </c>
      <c r="AS87" s="878">
        <f>SUMIF(UW!$E$188:$O$188,AS$71,UW!$E200:$O200)</f>
        <v>0</v>
      </c>
      <c r="AT87" s="878">
        <f>SUMIF(UW!$E$188:$O$188,AT$71,UW!$E200:$O200)</f>
        <v>0</v>
      </c>
      <c r="AU87" s="878">
        <f>SUMIF(UW!$E$188:$O$188,AU$71,UW!$E200:$O200)</f>
        <v>0</v>
      </c>
      <c r="AV87" s="878">
        <f>SUMIF(UW!$E$188:$O$188,AV$71,UW!$E200:$O200)</f>
        <v>0</v>
      </c>
      <c r="AW87" s="878">
        <f>SUMIF(UW!$E$188:$O$188,AW$71,UW!$E200:$O200)</f>
        <v>0</v>
      </c>
      <c r="AX87" s="878">
        <f>SUMIF(UW!$E$188:$O$188,AX$71,UW!$E200:$O200)</f>
        <v>0</v>
      </c>
      <c r="AY87" s="878">
        <f>SUMIF(UW!$E$188:$O$188,AY$71,UW!$E200:$O200)</f>
        <v>0</v>
      </c>
      <c r="AZ87" s="878">
        <f>SUMIF(UW!$E$188:$O$188,AZ$71,UW!$E200:$O200)</f>
        <v>0</v>
      </c>
      <c r="BA87" s="878">
        <f>SUMIF(UW!$E$188:$O$188,BA$71,UW!$E200:$O200)</f>
        <v>0</v>
      </c>
      <c r="BB87" s="878">
        <f>SUMIF(UW!$E$188:$O$188,BB$71,UW!$E200:$O200)</f>
        <v>0</v>
      </c>
      <c r="BC87" s="878">
        <f>SUMIF(UW!$E$188:$O$188,BC$71,UW!$E200:$O200)</f>
        <v>0</v>
      </c>
      <c r="BD87" s="878">
        <f>SUMIF(UW!$E$188:$O$188,BD$71,UW!$E200:$O200)</f>
        <v>0</v>
      </c>
      <c r="BE87" s="878">
        <f>SUMIF(UW!$E$188:$O$188,BE$71,UW!$E200:$O200)</f>
        <v>0</v>
      </c>
      <c r="BF87" s="878">
        <f>SUMIF(UW!$E$188:$O$188,BF$71,UW!$E200:$O200)</f>
        <v>0</v>
      </c>
      <c r="BG87" s="878">
        <f>SUMIF(UW!$E$188:$O$188,BG$71,UW!$E200:$O200)</f>
        <v>0</v>
      </c>
      <c r="BH87" s="878">
        <f>SUMIF(UW!$E$188:$O$188,BH$71,UW!$E200:$O200)</f>
        <v>0</v>
      </c>
      <c r="BI87" s="878">
        <f>SUMIF(UW!$E$188:$O$188,BI$71,UW!$E200:$O200)</f>
        <v>0</v>
      </c>
      <c r="BJ87" s="878">
        <f>SUMIF(UW!$E$188:$O$188,BJ$71,UW!$E200:$O200)</f>
        <v>0</v>
      </c>
      <c r="BK87" s="878">
        <f>SUMIF(UW!$E$188:$O$188,BK$71,UW!$E200:$O200)</f>
        <v>0</v>
      </c>
      <c r="BL87" s="878">
        <f>SUMIF(UW!$E$188:$O$188,BL$71,UW!$E200:$O200)</f>
        <v>0</v>
      </c>
      <c r="BM87" s="878">
        <f>SUMIF(UW!$E$188:$O$188,BM$71,UW!$E200:$O200)</f>
        <v>0</v>
      </c>
      <c r="BN87" s="878">
        <f>SUMIF(UW!$E$188:$O$188,BN$71,UW!$E200:$O200)</f>
        <v>0</v>
      </c>
      <c r="BO87" s="878">
        <f>SUMIF(UW!$E$188:$O$188,BO$71,UW!$E200:$O200)</f>
        <v>0</v>
      </c>
      <c r="BP87" s="878">
        <f>SUMIF(UW!$E$188:$O$188,BP$71,UW!$E200:$O200)</f>
        <v>0</v>
      </c>
      <c r="BQ87" s="878">
        <f>SUMIF(UW!$E$188:$O$188,BQ$71,UW!$E200:$O200)</f>
        <v>0</v>
      </c>
      <c r="BR87" s="878">
        <f>SUMIF(UW!$E$188:$O$188,BR$71,UW!$E200:$O200)</f>
        <v>0</v>
      </c>
      <c r="BS87" s="878">
        <f>SUMIF(UW!$E$188:$O$188,BS$71,UW!$E200:$O200)</f>
        <v>0</v>
      </c>
      <c r="BT87" s="878">
        <f>SUMIF(UW!$E$188:$O$188,BT$71,UW!$E200:$O200)</f>
        <v>0</v>
      </c>
      <c r="BU87" s="878">
        <f>SUMIF(UW!$E$188:$O$188,BU$71,UW!$E200:$O200)</f>
        <v>0</v>
      </c>
      <c r="BV87" s="878">
        <f>SUMIF(UW!$E$188:$O$188,BV$71,UW!$E200:$O200)</f>
        <v>0</v>
      </c>
      <c r="BW87" s="878">
        <f>SUMIF(UW!$E$188:$O$188,BW$71,UW!$E200:$O200)</f>
        <v>0</v>
      </c>
      <c r="BX87" s="878">
        <f>SUMIF(UW!$E$188:$O$188,BX$71,UW!$E200:$O200)</f>
        <v>0</v>
      </c>
      <c r="BY87" s="878">
        <f>SUMIF(UW!$E$188:$O$188,BY$71,UW!$E200:$O200)</f>
        <v>0</v>
      </c>
      <c r="BZ87" s="878">
        <f>SUMIF(UW!$E$188:$O$188,BZ$71,UW!$E200:$O200)</f>
        <v>0</v>
      </c>
      <c r="CA87" s="878">
        <f>SUMIF(UW!$E$188:$O$188,CA$71,UW!$E200:$O200)</f>
        <v>0</v>
      </c>
      <c r="CB87" s="878">
        <f>SUMIF(UW!$E$188:$O$188,CB$71,UW!$E200:$O200)</f>
        <v>0</v>
      </c>
      <c r="CC87" s="878">
        <f>SUMIF(UW!$E$188:$O$188,CC$71,UW!$E200:$O200)</f>
        <v>0</v>
      </c>
      <c r="CD87" s="878">
        <f>SUMIF(UW!$E$188:$O$188,CD$71,UW!$E200:$O200)</f>
        <v>0</v>
      </c>
      <c r="CE87" s="878">
        <f>SUMIF(UW!$E$188:$O$188,CE$71,UW!$E200:$O200)</f>
        <v>0</v>
      </c>
      <c r="CF87" s="878">
        <f>SUMIF(UW!$E$188:$O$188,CF$71,UW!$E200:$O200)</f>
        <v>0</v>
      </c>
      <c r="CG87" s="878">
        <f>SUMIF(UW!$E$188:$O$188,CG$71,UW!$E200:$O200)</f>
        <v>0</v>
      </c>
      <c r="CH87" s="878">
        <f>SUMIF(UW!$E$188:$O$188,CH$71,UW!$E200:$O200)</f>
        <v>0</v>
      </c>
      <c r="CI87" s="878">
        <f>SUMIF(UW!$E$188:$O$188,CI$71,UW!$E200:$O200)</f>
        <v>0</v>
      </c>
      <c r="CJ87" s="878">
        <f>SUMIF(UW!$E$188:$O$188,CJ$71,UW!$E200:$O200)</f>
        <v>0</v>
      </c>
      <c r="CK87" s="878">
        <f>SUMIF(UW!$E$188:$O$188,CK$71,UW!$E200:$O200)</f>
        <v>0</v>
      </c>
      <c r="CL87" s="878">
        <f>SUMIF(UW!$E$188:$O$188,CL$71,UW!$E200:$O200)</f>
        <v>0</v>
      </c>
      <c r="CM87" s="878">
        <f>SUMIF(UW!$E$188:$O$188,CM$71,UW!$E200:$O200)</f>
        <v>0</v>
      </c>
      <c r="CN87" s="878">
        <f>SUMIF(UW!$E$188:$O$188,CN$71,UW!$E200:$O200)</f>
        <v>0</v>
      </c>
      <c r="CO87" s="878">
        <f>SUMIF(UW!$E$188:$O$188,CO$71,UW!$E200:$O200)</f>
        <v>0</v>
      </c>
      <c r="CP87" s="878">
        <f>SUMIF(UW!$E$188:$O$188,CP$71,UW!$E200:$O200)</f>
        <v>0</v>
      </c>
      <c r="CQ87" s="878">
        <f>SUMIF(UW!$E$188:$O$188,CQ$71,UW!$E200:$O200)</f>
        <v>0</v>
      </c>
      <c r="CR87" s="878">
        <f>SUMIF(UW!$E$188:$O$188,CR$71,UW!$E200:$O200)</f>
        <v>0</v>
      </c>
      <c r="CS87" s="878">
        <f>SUMIF(UW!$E$188:$O$188,CS$71,UW!$E200:$O200)</f>
        <v>0</v>
      </c>
      <c r="CT87" s="878">
        <f>SUMIF(UW!$E$188:$O$188,CT$71,UW!$E200:$O200)</f>
        <v>0</v>
      </c>
      <c r="CU87" s="878">
        <f>SUMIF(UW!$E$188:$O$188,CU$71,UW!$E200:$O200)</f>
        <v>0</v>
      </c>
      <c r="CV87" s="878">
        <f>SUMIF(UW!$E$188:$O$188,CV$71,UW!$E200:$O200)</f>
        <v>0</v>
      </c>
      <c r="CW87" s="878">
        <f>SUMIF(UW!$E$188:$O$188,CW$71,UW!$E200:$O200)</f>
        <v>0</v>
      </c>
      <c r="CX87" s="878">
        <f>SUMIF(UW!$E$188:$O$188,CX$71,UW!$E200:$O200)</f>
        <v>0</v>
      </c>
      <c r="CY87" s="878">
        <f>SUMIF(UW!$E$188:$O$188,CY$71,UW!$E200:$O200)</f>
        <v>0</v>
      </c>
      <c r="CZ87" s="878">
        <f>SUMIF(UW!$E$188:$O$188,CZ$71,UW!$E200:$O200)</f>
        <v>0</v>
      </c>
      <c r="DA87" s="878">
        <f>SUMIF(UW!$E$188:$O$188,DA$71,UW!$E200:$O200)</f>
        <v>0</v>
      </c>
      <c r="DB87" s="878">
        <f>SUMIF(UW!$E$188:$O$188,DB$71,UW!$E200:$O200)</f>
        <v>0</v>
      </c>
      <c r="DC87" s="878">
        <f>SUMIF(UW!$E$188:$O$188,DC$71,UW!$E200:$O200)</f>
        <v>0</v>
      </c>
      <c r="DD87" s="878">
        <f>SUMIF(UW!$E$188:$O$188,DD$71,UW!$E200:$O200)</f>
        <v>0</v>
      </c>
      <c r="DE87" s="878">
        <f>SUMIF(UW!$E$188:$O$188,DE$71,UW!$E200:$O200)</f>
        <v>0</v>
      </c>
      <c r="DF87" s="878">
        <f>SUMIF(UW!$E$188:$O$188,DF$71,UW!$E200:$O200)</f>
        <v>0</v>
      </c>
      <c r="DG87" s="878">
        <f>SUMIF(UW!$E$188:$O$188,DG$71,UW!$E200:$O200)</f>
        <v>0</v>
      </c>
      <c r="DH87" s="878">
        <f>SUMIF(UW!$E$188:$O$188,DH$71,UW!$E200:$O200)</f>
        <v>0</v>
      </c>
      <c r="DI87" s="878">
        <f>SUMIF(UW!$E$188:$O$188,DI$71,UW!$E200:$O200)</f>
        <v>0</v>
      </c>
      <c r="DJ87" s="878">
        <f>SUMIF(UW!$E$188:$O$188,DJ$71,UW!$E200:$O200)</f>
        <v>0</v>
      </c>
      <c r="DK87" s="878">
        <f>SUMIF(UW!$E$188:$O$188,DK$71,UW!$E200:$O200)</f>
        <v>0</v>
      </c>
      <c r="DL87" s="878">
        <f>SUMIF(UW!$E$188:$O$188,DL$71,UW!$E200:$O200)</f>
        <v>0</v>
      </c>
      <c r="DM87" s="878">
        <f>SUMIF(UW!$E$188:$O$188,DM$71,UW!$E200:$O200)</f>
        <v>0</v>
      </c>
      <c r="DN87" s="878">
        <f>SUMIF(UW!$E$188:$O$188,DN$71,UW!$E200:$O200)</f>
        <v>0</v>
      </c>
      <c r="DO87" s="878">
        <f>SUMIF(UW!$E$188:$O$188,DO$71,UW!$E200:$O200)</f>
        <v>0</v>
      </c>
      <c r="DP87" s="878">
        <f>SUMIF(UW!$E$188:$O$188,DP$71,UW!$E200:$O200)</f>
        <v>0</v>
      </c>
      <c r="DQ87" s="878">
        <f>SUMIF(UW!$E$188:$O$188,DQ$71,UW!$E200:$O200)</f>
        <v>0</v>
      </c>
      <c r="DR87" s="878">
        <f>SUMIF(UW!$E$188:$O$188,DR$71,UW!$E200:$O200)</f>
        <v>0</v>
      </c>
      <c r="DS87" s="878">
        <f>SUMIF(UW!$E$188:$O$188,DS$71,UW!$E200:$O200)</f>
        <v>0</v>
      </c>
      <c r="DT87" s="878">
        <f>SUMIF(UW!$E$188:$O$188,DT$71,UW!$E200:$O200)</f>
        <v>0</v>
      </c>
      <c r="DU87" s="878">
        <f>SUMIF(UW!$E$188:$O$188,DU$71,UW!$E200:$O200)</f>
        <v>0</v>
      </c>
      <c r="DV87" s="878">
        <f>SUMIF(UW!$E$188:$O$188,DV$71,UW!$E200:$O200)</f>
        <v>0</v>
      </c>
      <c r="DW87" s="878">
        <f>SUMIF(UW!$E$188:$O$188,DW$71,UW!$E200:$O200)</f>
        <v>0</v>
      </c>
      <c r="DX87" s="878">
        <f>SUMIF(UW!$E$188:$O$188,DX$71,UW!$E200:$O200)</f>
        <v>0</v>
      </c>
      <c r="DY87" s="878">
        <f>SUMIF(UW!$E$188:$O$188,DY$71,UW!$E200:$O200)</f>
        <v>0</v>
      </c>
      <c r="DZ87" s="878">
        <f>SUMIF(UW!$E$188:$O$188,DZ$71,UW!$E200:$O200)</f>
        <v>0</v>
      </c>
      <c r="EA87" s="878">
        <f>SUMIF(UW!$E$188:$O$188,EA$71,UW!$E200:$O200)</f>
        <v>0</v>
      </c>
      <c r="EB87" s="878">
        <f>SUMIF(UW!$E$188:$O$188,EB$71,UW!$E200:$O200)</f>
        <v>0</v>
      </c>
      <c r="EC87" s="878">
        <f>SUMIF(UW!$E$188:$O$188,EC$71,UW!$E200:$O200)</f>
        <v>0</v>
      </c>
      <c r="ED87" s="878">
        <f>SUMIF(UW!$E$188:$O$188,ED$71,UW!$E200:$O200)</f>
        <v>0</v>
      </c>
      <c r="EE87" s="498">
        <f>SUMIF(UW!$E$188:$O$188,EE$71,UW!$E200:$O200)</f>
        <v>0</v>
      </c>
    </row>
    <row r="88" spans="2:135">
      <c r="B88" s="66" t="s">
        <v>395</v>
      </c>
      <c r="D88" s="878">
        <f>SUMIF(UW!$E$188:$O$188,D$71,UW!$E201:$O201)</f>
        <v>0</v>
      </c>
      <c r="E88" s="878">
        <f>SUMIF(UW!$E$188:$O$188,E$71,UW!$E201:$O201)</f>
        <v>0</v>
      </c>
      <c r="F88" s="878">
        <f>SUMIF(UW!$E$188:$O$188,F$71,UW!$E201:$O201)</f>
        <v>0</v>
      </c>
      <c r="G88" s="878">
        <f>SUMIF(UW!$E$188:$O$188,G$71,UW!$E201:$O201)</f>
        <v>0</v>
      </c>
      <c r="H88" s="878">
        <f>SUMIF(UW!$E$188:$O$188,H$71,UW!$E201:$O201)</f>
        <v>0</v>
      </c>
      <c r="I88" s="878">
        <f>SUMIF(UW!$E$188:$O$188,I$71,UW!$E201:$O201)</f>
        <v>0</v>
      </c>
      <c r="J88" s="878">
        <f>SUMIF(UW!$E$188:$O$188,J$71,UW!$E201:$O201)</f>
        <v>0</v>
      </c>
      <c r="K88" s="878">
        <f>SUMIF(UW!$E$188:$O$188,K$71,UW!$E201:$O201)</f>
        <v>0</v>
      </c>
      <c r="L88" s="878">
        <f>SUMIF(UW!$E$188:$O$188,L$71,UW!$E201:$O201)</f>
        <v>0</v>
      </c>
      <c r="M88" s="878">
        <f>SUMIF(UW!$E$188:$O$188,M$71,UW!$E201:$O201)</f>
        <v>0</v>
      </c>
      <c r="N88" s="878">
        <f>SUMIF(UW!$E$188:$O$188,N$71,UW!$E201:$O201)</f>
        <v>0</v>
      </c>
      <c r="O88" s="878">
        <f>SUMIF(UW!$E$188:$O$188,O$71,UW!$E201:$O201)</f>
        <v>0</v>
      </c>
      <c r="P88" s="878">
        <f>SUMIF(UW!$E$188:$O$188,P$71,UW!$E201:$O201)</f>
        <v>0</v>
      </c>
      <c r="Q88" s="878">
        <f>SUMIF(UW!$E$188:$O$188,Q$71,UW!$E201:$O201)</f>
        <v>0</v>
      </c>
      <c r="R88" s="878">
        <f>SUMIF(UW!$E$188:$O$188,R$71,UW!$E201:$O201)</f>
        <v>0</v>
      </c>
      <c r="S88" s="878">
        <f>SUMIF(UW!$E$188:$O$188,S$71,UW!$E201:$O201)</f>
        <v>0</v>
      </c>
      <c r="T88" s="878">
        <f>SUMIF(UW!$E$188:$O$188,T$71,UW!$E201:$O201)</f>
        <v>0</v>
      </c>
      <c r="U88" s="878">
        <f>SUMIF(UW!$E$188:$O$188,U$71,UW!$E201:$O201)</f>
        <v>0</v>
      </c>
      <c r="V88" s="878">
        <f>SUMIF(UW!$E$188:$O$188,V$71,UW!$E201:$O201)</f>
        <v>0</v>
      </c>
      <c r="W88" s="878">
        <f>SUMIF(UW!$E$188:$O$188,W$71,UW!$E201:$O201)</f>
        <v>0</v>
      </c>
      <c r="X88" s="878">
        <f>SUMIF(UW!$E$188:$O$188,X$71,UW!$E201:$O201)</f>
        <v>0</v>
      </c>
      <c r="Y88" s="878">
        <f>SUMIF(UW!$E$188:$O$188,Y$71,UW!$E201:$O201)</f>
        <v>0</v>
      </c>
      <c r="Z88" s="878">
        <f>SUMIF(UW!$E$188:$O$188,Z$71,UW!$E201:$O201)</f>
        <v>0</v>
      </c>
      <c r="AA88" s="878">
        <f>SUMIF(UW!$E$188:$O$188,AA$71,UW!$E201:$O201)</f>
        <v>0</v>
      </c>
      <c r="AB88" s="878">
        <f>SUMIF(UW!$E$188:$O$188,AB$71,UW!$E201:$O201)</f>
        <v>0</v>
      </c>
      <c r="AC88" s="878">
        <f>SUMIF(UW!$E$188:$O$188,AC$71,UW!$E201:$O201)</f>
        <v>0</v>
      </c>
      <c r="AD88" s="878">
        <f>SUMIF(UW!$E$188:$O$188,AD$71,UW!$E201:$O201)</f>
        <v>0</v>
      </c>
      <c r="AE88" s="878">
        <f>SUMIF(UW!$E$188:$O$188,AE$71,UW!$E201:$O201)</f>
        <v>0</v>
      </c>
      <c r="AF88" s="878">
        <f>SUMIF(UW!$E$188:$O$188,AF$71,UW!$E201:$O201)</f>
        <v>0</v>
      </c>
      <c r="AG88" s="878">
        <f>SUMIF(UW!$E$188:$O$188,AG$71,UW!$E201:$O201)</f>
        <v>0</v>
      </c>
      <c r="AH88" s="878">
        <f>SUMIF(UW!$E$188:$O$188,AH$71,UW!$E201:$O201)</f>
        <v>0</v>
      </c>
      <c r="AI88" s="878">
        <f>SUMIF(UW!$E$188:$O$188,AI$71,UW!$E201:$O201)</f>
        <v>0</v>
      </c>
      <c r="AJ88" s="878">
        <f>SUMIF(UW!$E$188:$O$188,AJ$71,UW!$E201:$O201)</f>
        <v>0</v>
      </c>
      <c r="AK88" s="878">
        <f>SUMIF(UW!$E$188:$O$188,AK$71,UW!$E201:$O201)</f>
        <v>0</v>
      </c>
      <c r="AL88" s="878">
        <f>SUMIF(UW!$E$188:$O$188,AL$71,UW!$E201:$O201)</f>
        <v>0</v>
      </c>
      <c r="AM88" s="878">
        <f>SUMIF(UW!$E$188:$O$188,AM$71,UW!$E201:$O201)</f>
        <v>0</v>
      </c>
      <c r="AN88" s="878">
        <f>SUMIF(UW!$E$188:$O$188,AN$71,UW!$E201:$O201)</f>
        <v>0</v>
      </c>
      <c r="AO88" s="878">
        <f>SUMIF(UW!$E$188:$O$188,AO$71,UW!$E201:$O201)</f>
        <v>0</v>
      </c>
      <c r="AP88" s="878">
        <f>SUMIF(UW!$E$188:$O$188,AP$71,UW!$E201:$O201)</f>
        <v>0</v>
      </c>
      <c r="AQ88" s="878">
        <f>SUMIF(UW!$E$188:$O$188,AQ$71,UW!$E201:$O201)</f>
        <v>0</v>
      </c>
      <c r="AR88" s="878">
        <f>SUMIF(UW!$E$188:$O$188,AR$71,UW!$E201:$O201)</f>
        <v>0</v>
      </c>
      <c r="AS88" s="878">
        <f>SUMIF(UW!$E$188:$O$188,AS$71,UW!$E201:$O201)</f>
        <v>0</v>
      </c>
      <c r="AT88" s="878">
        <f>SUMIF(UW!$E$188:$O$188,AT$71,UW!$E201:$O201)</f>
        <v>0</v>
      </c>
      <c r="AU88" s="878">
        <f>SUMIF(UW!$E$188:$O$188,AU$71,UW!$E201:$O201)</f>
        <v>0</v>
      </c>
      <c r="AV88" s="878">
        <f>SUMIF(UW!$E$188:$O$188,AV$71,UW!$E201:$O201)</f>
        <v>0</v>
      </c>
      <c r="AW88" s="878">
        <f>SUMIF(UW!$E$188:$O$188,AW$71,UW!$E201:$O201)</f>
        <v>0</v>
      </c>
      <c r="AX88" s="878">
        <f>SUMIF(UW!$E$188:$O$188,AX$71,UW!$E201:$O201)</f>
        <v>0</v>
      </c>
      <c r="AY88" s="878">
        <f>SUMIF(UW!$E$188:$O$188,AY$71,UW!$E201:$O201)</f>
        <v>0</v>
      </c>
      <c r="AZ88" s="878">
        <f>SUMIF(UW!$E$188:$O$188,AZ$71,UW!$E201:$O201)</f>
        <v>0</v>
      </c>
      <c r="BA88" s="878">
        <f>SUMIF(UW!$E$188:$O$188,BA$71,UW!$E201:$O201)</f>
        <v>0</v>
      </c>
      <c r="BB88" s="878">
        <f>SUMIF(UW!$E$188:$O$188,BB$71,UW!$E201:$O201)</f>
        <v>0</v>
      </c>
      <c r="BC88" s="878">
        <f>SUMIF(UW!$E$188:$O$188,BC$71,UW!$E201:$O201)</f>
        <v>0</v>
      </c>
      <c r="BD88" s="878">
        <f>SUMIF(UW!$E$188:$O$188,BD$71,UW!$E201:$O201)</f>
        <v>0</v>
      </c>
      <c r="BE88" s="878">
        <f>SUMIF(UW!$E$188:$O$188,BE$71,UW!$E201:$O201)</f>
        <v>0</v>
      </c>
      <c r="BF88" s="878">
        <f>SUMIF(UW!$E$188:$O$188,BF$71,UW!$E201:$O201)</f>
        <v>0</v>
      </c>
      <c r="BG88" s="878">
        <f>SUMIF(UW!$E$188:$O$188,BG$71,UW!$E201:$O201)</f>
        <v>0</v>
      </c>
      <c r="BH88" s="878">
        <f>SUMIF(UW!$E$188:$O$188,BH$71,UW!$E201:$O201)</f>
        <v>0</v>
      </c>
      <c r="BI88" s="878">
        <f>SUMIF(UW!$E$188:$O$188,BI$71,UW!$E201:$O201)</f>
        <v>0</v>
      </c>
      <c r="BJ88" s="878">
        <f>SUMIF(UW!$E$188:$O$188,BJ$71,UW!$E201:$O201)</f>
        <v>0</v>
      </c>
      <c r="BK88" s="878">
        <f>SUMIF(UW!$E$188:$O$188,BK$71,UW!$E201:$O201)</f>
        <v>0</v>
      </c>
      <c r="BL88" s="878">
        <f>SUMIF(UW!$E$188:$O$188,BL$71,UW!$E201:$O201)</f>
        <v>0</v>
      </c>
      <c r="BM88" s="878">
        <f>SUMIF(UW!$E$188:$O$188,BM$71,UW!$E201:$O201)</f>
        <v>0</v>
      </c>
      <c r="BN88" s="878">
        <f>SUMIF(UW!$E$188:$O$188,BN$71,UW!$E201:$O201)</f>
        <v>0</v>
      </c>
      <c r="BO88" s="878">
        <f>SUMIF(UW!$E$188:$O$188,BO$71,UW!$E201:$O201)</f>
        <v>0</v>
      </c>
      <c r="BP88" s="878">
        <f>SUMIF(UW!$E$188:$O$188,BP$71,UW!$E201:$O201)</f>
        <v>0</v>
      </c>
      <c r="BQ88" s="878">
        <f>SUMIF(UW!$E$188:$O$188,BQ$71,UW!$E201:$O201)</f>
        <v>0</v>
      </c>
      <c r="BR88" s="878">
        <f>SUMIF(UW!$E$188:$O$188,BR$71,UW!$E201:$O201)</f>
        <v>0</v>
      </c>
      <c r="BS88" s="878">
        <f>SUMIF(UW!$E$188:$O$188,BS$71,UW!$E201:$O201)</f>
        <v>0</v>
      </c>
      <c r="BT88" s="878">
        <f>SUMIF(UW!$E$188:$O$188,BT$71,UW!$E201:$O201)</f>
        <v>0</v>
      </c>
      <c r="BU88" s="878">
        <f>SUMIF(UW!$E$188:$O$188,BU$71,UW!$E201:$O201)</f>
        <v>0</v>
      </c>
      <c r="BV88" s="878">
        <f>SUMIF(UW!$E$188:$O$188,BV$71,UW!$E201:$O201)</f>
        <v>0</v>
      </c>
      <c r="BW88" s="878">
        <f>SUMIF(UW!$E$188:$O$188,BW$71,UW!$E201:$O201)</f>
        <v>0</v>
      </c>
      <c r="BX88" s="878">
        <f>SUMIF(UW!$E$188:$O$188,BX$71,UW!$E201:$O201)</f>
        <v>0</v>
      </c>
      <c r="BY88" s="878">
        <f>SUMIF(UW!$E$188:$O$188,BY$71,UW!$E201:$O201)</f>
        <v>0</v>
      </c>
      <c r="BZ88" s="878">
        <f>SUMIF(UW!$E$188:$O$188,BZ$71,UW!$E201:$O201)</f>
        <v>0</v>
      </c>
      <c r="CA88" s="878">
        <f>SUMIF(UW!$E$188:$O$188,CA$71,UW!$E201:$O201)</f>
        <v>0</v>
      </c>
      <c r="CB88" s="878">
        <f>SUMIF(UW!$E$188:$O$188,CB$71,UW!$E201:$O201)</f>
        <v>0</v>
      </c>
      <c r="CC88" s="878">
        <f>SUMIF(UW!$E$188:$O$188,CC$71,UW!$E201:$O201)</f>
        <v>0</v>
      </c>
      <c r="CD88" s="878">
        <f>SUMIF(UW!$E$188:$O$188,CD$71,UW!$E201:$O201)</f>
        <v>0</v>
      </c>
      <c r="CE88" s="878">
        <f>SUMIF(UW!$E$188:$O$188,CE$71,UW!$E201:$O201)</f>
        <v>0</v>
      </c>
      <c r="CF88" s="878">
        <f>SUMIF(UW!$E$188:$O$188,CF$71,UW!$E201:$O201)</f>
        <v>0</v>
      </c>
      <c r="CG88" s="878">
        <f>SUMIF(UW!$E$188:$O$188,CG$71,UW!$E201:$O201)</f>
        <v>0</v>
      </c>
      <c r="CH88" s="878">
        <f>SUMIF(UW!$E$188:$O$188,CH$71,UW!$E201:$O201)</f>
        <v>0</v>
      </c>
      <c r="CI88" s="878">
        <f>SUMIF(UW!$E$188:$O$188,CI$71,UW!$E201:$O201)</f>
        <v>0</v>
      </c>
      <c r="CJ88" s="878">
        <f>SUMIF(UW!$E$188:$O$188,CJ$71,UW!$E201:$O201)</f>
        <v>0</v>
      </c>
      <c r="CK88" s="878">
        <f>SUMIF(UW!$E$188:$O$188,CK$71,UW!$E201:$O201)</f>
        <v>0</v>
      </c>
      <c r="CL88" s="878">
        <f>SUMIF(UW!$E$188:$O$188,CL$71,UW!$E201:$O201)</f>
        <v>0</v>
      </c>
      <c r="CM88" s="878">
        <f>SUMIF(UW!$E$188:$O$188,CM$71,UW!$E201:$O201)</f>
        <v>0</v>
      </c>
      <c r="CN88" s="878">
        <f>SUMIF(UW!$E$188:$O$188,CN$71,UW!$E201:$O201)</f>
        <v>0</v>
      </c>
      <c r="CO88" s="878">
        <f>SUMIF(UW!$E$188:$O$188,CO$71,UW!$E201:$O201)</f>
        <v>0</v>
      </c>
      <c r="CP88" s="878">
        <f>SUMIF(UW!$E$188:$O$188,CP$71,UW!$E201:$O201)</f>
        <v>0</v>
      </c>
      <c r="CQ88" s="878">
        <f>SUMIF(UW!$E$188:$O$188,CQ$71,UW!$E201:$O201)</f>
        <v>0</v>
      </c>
      <c r="CR88" s="878">
        <f>SUMIF(UW!$E$188:$O$188,CR$71,UW!$E201:$O201)</f>
        <v>0</v>
      </c>
      <c r="CS88" s="878">
        <f>SUMIF(UW!$E$188:$O$188,CS$71,UW!$E201:$O201)</f>
        <v>0</v>
      </c>
      <c r="CT88" s="878">
        <f>SUMIF(UW!$E$188:$O$188,CT$71,UW!$E201:$O201)</f>
        <v>0</v>
      </c>
      <c r="CU88" s="878">
        <f>SUMIF(UW!$E$188:$O$188,CU$71,UW!$E201:$O201)</f>
        <v>0</v>
      </c>
      <c r="CV88" s="878">
        <f>SUMIF(UW!$E$188:$O$188,CV$71,UW!$E201:$O201)</f>
        <v>0</v>
      </c>
      <c r="CW88" s="878">
        <f>SUMIF(UW!$E$188:$O$188,CW$71,UW!$E201:$O201)</f>
        <v>0</v>
      </c>
      <c r="CX88" s="878">
        <f>SUMIF(UW!$E$188:$O$188,CX$71,UW!$E201:$O201)</f>
        <v>0</v>
      </c>
      <c r="CY88" s="878">
        <f>SUMIF(UW!$E$188:$O$188,CY$71,UW!$E201:$O201)</f>
        <v>0</v>
      </c>
      <c r="CZ88" s="878">
        <f>SUMIF(UW!$E$188:$O$188,CZ$71,UW!$E201:$O201)</f>
        <v>0</v>
      </c>
      <c r="DA88" s="878">
        <f>SUMIF(UW!$E$188:$O$188,DA$71,UW!$E201:$O201)</f>
        <v>0</v>
      </c>
      <c r="DB88" s="878">
        <f>SUMIF(UW!$E$188:$O$188,DB$71,UW!$E201:$O201)</f>
        <v>0</v>
      </c>
      <c r="DC88" s="878">
        <f>SUMIF(UW!$E$188:$O$188,DC$71,UW!$E201:$O201)</f>
        <v>0</v>
      </c>
      <c r="DD88" s="878">
        <f>SUMIF(UW!$E$188:$O$188,DD$71,UW!$E201:$O201)</f>
        <v>0</v>
      </c>
      <c r="DE88" s="878">
        <f>SUMIF(UW!$E$188:$O$188,DE$71,UW!$E201:$O201)</f>
        <v>0</v>
      </c>
      <c r="DF88" s="878">
        <f>SUMIF(UW!$E$188:$O$188,DF$71,UW!$E201:$O201)</f>
        <v>0</v>
      </c>
      <c r="DG88" s="878">
        <f>SUMIF(UW!$E$188:$O$188,DG$71,UW!$E201:$O201)</f>
        <v>0</v>
      </c>
      <c r="DH88" s="878">
        <f>SUMIF(UW!$E$188:$O$188,DH$71,UW!$E201:$O201)</f>
        <v>0</v>
      </c>
      <c r="DI88" s="878">
        <f>SUMIF(UW!$E$188:$O$188,DI$71,UW!$E201:$O201)</f>
        <v>0</v>
      </c>
      <c r="DJ88" s="878">
        <f>SUMIF(UW!$E$188:$O$188,DJ$71,UW!$E201:$O201)</f>
        <v>0</v>
      </c>
      <c r="DK88" s="878">
        <f>SUMIF(UW!$E$188:$O$188,DK$71,UW!$E201:$O201)</f>
        <v>0</v>
      </c>
      <c r="DL88" s="878">
        <f>SUMIF(UW!$E$188:$O$188,DL$71,UW!$E201:$O201)</f>
        <v>0</v>
      </c>
      <c r="DM88" s="878">
        <f>SUMIF(UW!$E$188:$O$188,DM$71,UW!$E201:$O201)</f>
        <v>0</v>
      </c>
      <c r="DN88" s="878">
        <f>SUMIF(UW!$E$188:$O$188,DN$71,UW!$E201:$O201)</f>
        <v>0</v>
      </c>
      <c r="DO88" s="878">
        <f>SUMIF(UW!$E$188:$O$188,DO$71,UW!$E201:$O201)</f>
        <v>0</v>
      </c>
      <c r="DP88" s="878">
        <f>SUMIF(UW!$E$188:$O$188,DP$71,UW!$E201:$O201)</f>
        <v>0</v>
      </c>
      <c r="DQ88" s="878">
        <f>SUMIF(UW!$E$188:$O$188,DQ$71,UW!$E201:$O201)</f>
        <v>0</v>
      </c>
      <c r="DR88" s="878">
        <f>SUMIF(UW!$E$188:$O$188,DR$71,UW!$E201:$O201)</f>
        <v>0</v>
      </c>
      <c r="DS88" s="878">
        <f>SUMIF(UW!$E$188:$O$188,DS$71,UW!$E201:$O201)</f>
        <v>0</v>
      </c>
      <c r="DT88" s="878">
        <f>SUMIF(UW!$E$188:$O$188,DT$71,UW!$E201:$O201)</f>
        <v>0</v>
      </c>
      <c r="DU88" s="878">
        <f>SUMIF(UW!$E$188:$O$188,DU$71,UW!$E201:$O201)</f>
        <v>0</v>
      </c>
      <c r="DV88" s="878">
        <f>SUMIF(UW!$E$188:$O$188,DV$71,UW!$E201:$O201)</f>
        <v>0</v>
      </c>
      <c r="DW88" s="878">
        <f>SUMIF(UW!$E$188:$O$188,DW$71,UW!$E201:$O201)</f>
        <v>0</v>
      </c>
      <c r="DX88" s="878">
        <f>SUMIF(UW!$E$188:$O$188,DX$71,UW!$E201:$O201)</f>
        <v>0</v>
      </c>
      <c r="DY88" s="878">
        <f>SUMIF(UW!$E$188:$O$188,DY$71,UW!$E201:$O201)</f>
        <v>0</v>
      </c>
      <c r="DZ88" s="878">
        <f>SUMIF(UW!$E$188:$O$188,DZ$71,UW!$E201:$O201)</f>
        <v>0</v>
      </c>
      <c r="EA88" s="878">
        <f>SUMIF(UW!$E$188:$O$188,EA$71,UW!$E201:$O201)</f>
        <v>0</v>
      </c>
      <c r="EB88" s="878">
        <f>SUMIF(UW!$E$188:$O$188,EB$71,UW!$E201:$O201)</f>
        <v>0</v>
      </c>
      <c r="EC88" s="878">
        <f>SUMIF(UW!$E$188:$O$188,EC$71,UW!$E201:$O201)</f>
        <v>0</v>
      </c>
      <c r="ED88" s="878">
        <f>SUMIF(UW!$E$188:$O$188,ED$71,UW!$E201:$O201)</f>
        <v>0</v>
      </c>
      <c r="EE88" s="498">
        <f>SUMIF(UW!$E$188:$O$188,EE$71,UW!$E201:$O201)</f>
        <v>0</v>
      </c>
    </row>
    <row r="89" spans="2:135">
      <c r="B89" s="66" t="s">
        <v>399</v>
      </c>
      <c r="D89" s="878">
        <f>SUMIF(UW!$E$188:$O$188,D$71,UW!$E202:$O202)</f>
        <v>0</v>
      </c>
      <c r="E89" s="878">
        <f>SUMIF(UW!$E$188:$O$188,E$71,UW!$E202:$O202)</f>
        <v>0</v>
      </c>
      <c r="F89" s="878">
        <f>SUMIF(UW!$E$188:$O$188,F$71,UW!$E202:$O202)</f>
        <v>0</v>
      </c>
      <c r="G89" s="878">
        <f>SUMIF(UW!$E$188:$O$188,G$71,UW!$E202:$O202)</f>
        <v>0</v>
      </c>
      <c r="H89" s="878">
        <f>SUMIF(UW!$E$188:$O$188,H$71,UW!$E202:$O202)</f>
        <v>0</v>
      </c>
      <c r="I89" s="878">
        <f>SUMIF(UW!$E$188:$O$188,I$71,UW!$E202:$O202)</f>
        <v>0</v>
      </c>
      <c r="J89" s="878">
        <f>SUMIF(UW!$E$188:$O$188,J$71,UW!$E202:$O202)</f>
        <v>0</v>
      </c>
      <c r="K89" s="878">
        <f>SUMIF(UW!$E$188:$O$188,K$71,UW!$E202:$O202)</f>
        <v>0</v>
      </c>
      <c r="L89" s="878">
        <f>SUMIF(UW!$E$188:$O$188,L$71,UW!$E202:$O202)</f>
        <v>0</v>
      </c>
      <c r="M89" s="878">
        <f>SUMIF(UW!$E$188:$O$188,M$71,UW!$E202:$O202)</f>
        <v>0</v>
      </c>
      <c r="N89" s="878">
        <f>SUMIF(UW!$E$188:$O$188,N$71,UW!$E202:$O202)</f>
        <v>0</v>
      </c>
      <c r="O89" s="878">
        <f>SUMIF(UW!$E$188:$O$188,O$71,UW!$E202:$O202)</f>
        <v>0</v>
      </c>
      <c r="P89" s="878">
        <f>SUMIF(UW!$E$188:$O$188,P$71,UW!$E202:$O202)</f>
        <v>0</v>
      </c>
      <c r="Q89" s="878">
        <f>SUMIF(UW!$E$188:$O$188,Q$71,UW!$E202:$O202)</f>
        <v>0</v>
      </c>
      <c r="R89" s="878">
        <f>SUMIF(UW!$E$188:$O$188,R$71,UW!$E202:$O202)</f>
        <v>0</v>
      </c>
      <c r="S89" s="878">
        <f>SUMIF(UW!$E$188:$O$188,S$71,UW!$E202:$O202)</f>
        <v>0</v>
      </c>
      <c r="T89" s="878">
        <f>SUMIF(UW!$E$188:$O$188,T$71,UW!$E202:$O202)</f>
        <v>0</v>
      </c>
      <c r="U89" s="878">
        <f>SUMIF(UW!$E$188:$O$188,U$71,UW!$E202:$O202)</f>
        <v>0</v>
      </c>
      <c r="V89" s="878">
        <f>SUMIF(UW!$E$188:$O$188,V$71,UW!$E202:$O202)</f>
        <v>0</v>
      </c>
      <c r="W89" s="878">
        <f>SUMIF(UW!$E$188:$O$188,W$71,UW!$E202:$O202)</f>
        <v>0</v>
      </c>
      <c r="X89" s="878">
        <f>SUMIF(UW!$E$188:$O$188,X$71,UW!$E202:$O202)</f>
        <v>0</v>
      </c>
      <c r="Y89" s="878">
        <f>SUMIF(UW!$E$188:$O$188,Y$71,UW!$E202:$O202)</f>
        <v>0</v>
      </c>
      <c r="Z89" s="878">
        <f>SUMIF(UW!$E$188:$O$188,Z$71,UW!$E202:$O202)</f>
        <v>0</v>
      </c>
      <c r="AA89" s="878">
        <f>SUMIF(UW!$E$188:$O$188,AA$71,UW!$E202:$O202)</f>
        <v>0</v>
      </c>
      <c r="AB89" s="878">
        <f>SUMIF(UW!$E$188:$O$188,AB$71,UW!$E202:$O202)</f>
        <v>0</v>
      </c>
      <c r="AC89" s="878">
        <f>SUMIF(UW!$E$188:$O$188,AC$71,UW!$E202:$O202)</f>
        <v>0</v>
      </c>
      <c r="AD89" s="878">
        <f>SUMIF(UW!$E$188:$O$188,AD$71,UW!$E202:$O202)</f>
        <v>0</v>
      </c>
      <c r="AE89" s="878">
        <f>SUMIF(UW!$E$188:$O$188,AE$71,UW!$E202:$O202)</f>
        <v>0</v>
      </c>
      <c r="AF89" s="878">
        <f>SUMIF(UW!$E$188:$O$188,AF$71,UW!$E202:$O202)</f>
        <v>0</v>
      </c>
      <c r="AG89" s="878">
        <f>SUMIF(UW!$E$188:$O$188,AG$71,UW!$E202:$O202)</f>
        <v>0</v>
      </c>
      <c r="AH89" s="878">
        <f>SUMIF(UW!$E$188:$O$188,AH$71,UW!$E202:$O202)</f>
        <v>0</v>
      </c>
      <c r="AI89" s="878">
        <f>SUMIF(UW!$E$188:$O$188,AI$71,UW!$E202:$O202)</f>
        <v>0</v>
      </c>
      <c r="AJ89" s="878">
        <f>SUMIF(UW!$E$188:$O$188,AJ$71,UW!$E202:$O202)</f>
        <v>0</v>
      </c>
      <c r="AK89" s="878">
        <f>SUMIF(UW!$E$188:$O$188,AK$71,UW!$E202:$O202)</f>
        <v>0</v>
      </c>
      <c r="AL89" s="878">
        <f>SUMIF(UW!$E$188:$O$188,AL$71,UW!$E202:$O202)</f>
        <v>0</v>
      </c>
      <c r="AM89" s="878">
        <f>SUMIF(UW!$E$188:$O$188,AM$71,UW!$E202:$O202)</f>
        <v>0</v>
      </c>
      <c r="AN89" s="878">
        <f>SUMIF(UW!$E$188:$O$188,AN$71,UW!$E202:$O202)</f>
        <v>0</v>
      </c>
      <c r="AO89" s="878">
        <f>SUMIF(UW!$E$188:$O$188,AO$71,UW!$E202:$O202)</f>
        <v>0</v>
      </c>
      <c r="AP89" s="878">
        <f>SUMIF(UW!$E$188:$O$188,AP$71,UW!$E202:$O202)</f>
        <v>0</v>
      </c>
      <c r="AQ89" s="878">
        <f>SUMIF(UW!$E$188:$O$188,AQ$71,UW!$E202:$O202)</f>
        <v>0</v>
      </c>
      <c r="AR89" s="878">
        <f>SUMIF(UW!$E$188:$O$188,AR$71,UW!$E202:$O202)</f>
        <v>0</v>
      </c>
      <c r="AS89" s="878">
        <f>SUMIF(UW!$E$188:$O$188,AS$71,UW!$E202:$O202)</f>
        <v>0</v>
      </c>
      <c r="AT89" s="878">
        <f>SUMIF(UW!$E$188:$O$188,AT$71,UW!$E202:$O202)</f>
        <v>0</v>
      </c>
      <c r="AU89" s="878">
        <f>SUMIF(UW!$E$188:$O$188,AU$71,UW!$E202:$O202)</f>
        <v>0</v>
      </c>
      <c r="AV89" s="878">
        <f>SUMIF(UW!$E$188:$O$188,AV$71,UW!$E202:$O202)</f>
        <v>0</v>
      </c>
      <c r="AW89" s="878">
        <f>SUMIF(UW!$E$188:$O$188,AW$71,UW!$E202:$O202)</f>
        <v>0</v>
      </c>
      <c r="AX89" s="878">
        <f>SUMIF(UW!$E$188:$O$188,AX$71,UW!$E202:$O202)</f>
        <v>0</v>
      </c>
      <c r="AY89" s="878">
        <f>SUMIF(UW!$E$188:$O$188,AY$71,UW!$E202:$O202)</f>
        <v>0</v>
      </c>
      <c r="AZ89" s="878">
        <f>SUMIF(UW!$E$188:$O$188,AZ$71,UW!$E202:$O202)</f>
        <v>0</v>
      </c>
      <c r="BA89" s="878">
        <f>SUMIF(UW!$E$188:$O$188,BA$71,UW!$E202:$O202)</f>
        <v>0</v>
      </c>
      <c r="BB89" s="878">
        <f>SUMIF(UW!$E$188:$O$188,BB$71,UW!$E202:$O202)</f>
        <v>0</v>
      </c>
      <c r="BC89" s="878">
        <f>SUMIF(UW!$E$188:$O$188,BC$71,UW!$E202:$O202)</f>
        <v>0</v>
      </c>
      <c r="BD89" s="878">
        <f>SUMIF(UW!$E$188:$O$188,BD$71,UW!$E202:$O202)</f>
        <v>0</v>
      </c>
      <c r="BE89" s="878">
        <f>SUMIF(UW!$E$188:$O$188,BE$71,UW!$E202:$O202)</f>
        <v>0</v>
      </c>
      <c r="BF89" s="878">
        <f>SUMIF(UW!$E$188:$O$188,BF$71,UW!$E202:$O202)</f>
        <v>0</v>
      </c>
      <c r="BG89" s="878">
        <f>SUMIF(UW!$E$188:$O$188,BG$71,UW!$E202:$O202)</f>
        <v>0</v>
      </c>
      <c r="BH89" s="878">
        <f>SUMIF(UW!$E$188:$O$188,BH$71,UW!$E202:$O202)</f>
        <v>0</v>
      </c>
      <c r="BI89" s="878">
        <f>SUMIF(UW!$E$188:$O$188,BI$71,UW!$E202:$O202)</f>
        <v>0</v>
      </c>
      <c r="BJ89" s="878">
        <f>SUMIF(UW!$E$188:$O$188,BJ$71,UW!$E202:$O202)</f>
        <v>0</v>
      </c>
      <c r="BK89" s="878">
        <f>SUMIF(UW!$E$188:$O$188,BK$71,UW!$E202:$O202)</f>
        <v>0</v>
      </c>
      <c r="BL89" s="878">
        <f>SUMIF(UW!$E$188:$O$188,BL$71,UW!$E202:$O202)</f>
        <v>0</v>
      </c>
      <c r="BM89" s="878">
        <f>SUMIF(UW!$E$188:$O$188,BM$71,UW!$E202:$O202)</f>
        <v>0</v>
      </c>
      <c r="BN89" s="878">
        <f>SUMIF(UW!$E$188:$O$188,BN$71,UW!$E202:$O202)</f>
        <v>0</v>
      </c>
      <c r="BO89" s="878">
        <f>SUMIF(UW!$E$188:$O$188,BO$71,UW!$E202:$O202)</f>
        <v>0</v>
      </c>
      <c r="BP89" s="878">
        <f>SUMIF(UW!$E$188:$O$188,BP$71,UW!$E202:$O202)</f>
        <v>0</v>
      </c>
      <c r="BQ89" s="878">
        <f>SUMIF(UW!$E$188:$O$188,BQ$71,UW!$E202:$O202)</f>
        <v>0</v>
      </c>
      <c r="BR89" s="878">
        <f>SUMIF(UW!$E$188:$O$188,BR$71,UW!$E202:$O202)</f>
        <v>0</v>
      </c>
      <c r="BS89" s="878">
        <f>SUMIF(UW!$E$188:$O$188,BS$71,UW!$E202:$O202)</f>
        <v>0</v>
      </c>
      <c r="BT89" s="878">
        <f>SUMIF(UW!$E$188:$O$188,BT$71,UW!$E202:$O202)</f>
        <v>0</v>
      </c>
      <c r="BU89" s="878">
        <f>SUMIF(UW!$E$188:$O$188,BU$71,UW!$E202:$O202)</f>
        <v>0</v>
      </c>
      <c r="BV89" s="878">
        <f>SUMIF(UW!$E$188:$O$188,BV$71,UW!$E202:$O202)</f>
        <v>0</v>
      </c>
      <c r="BW89" s="878">
        <f>SUMIF(UW!$E$188:$O$188,BW$71,UW!$E202:$O202)</f>
        <v>0</v>
      </c>
      <c r="BX89" s="878">
        <f>SUMIF(UW!$E$188:$O$188,BX$71,UW!$E202:$O202)</f>
        <v>0</v>
      </c>
      <c r="BY89" s="878">
        <f>SUMIF(UW!$E$188:$O$188,BY$71,UW!$E202:$O202)</f>
        <v>0</v>
      </c>
      <c r="BZ89" s="878">
        <f>SUMIF(UW!$E$188:$O$188,BZ$71,UW!$E202:$O202)</f>
        <v>0</v>
      </c>
      <c r="CA89" s="878">
        <f>SUMIF(UW!$E$188:$O$188,CA$71,UW!$E202:$O202)</f>
        <v>0</v>
      </c>
      <c r="CB89" s="878">
        <f>SUMIF(UW!$E$188:$O$188,CB$71,UW!$E202:$O202)</f>
        <v>0</v>
      </c>
      <c r="CC89" s="878">
        <f>SUMIF(UW!$E$188:$O$188,CC$71,UW!$E202:$O202)</f>
        <v>0</v>
      </c>
      <c r="CD89" s="878">
        <f>SUMIF(UW!$E$188:$O$188,CD$71,UW!$E202:$O202)</f>
        <v>0</v>
      </c>
      <c r="CE89" s="878">
        <f>SUMIF(UW!$E$188:$O$188,CE$71,UW!$E202:$O202)</f>
        <v>0</v>
      </c>
      <c r="CF89" s="878">
        <f>SUMIF(UW!$E$188:$O$188,CF$71,UW!$E202:$O202)</f>
        <v>0</v>
      </c>
      <c r="CG89" s="878">
        <f>SUMIF(UW!$E$188:$O$188,CG$71,UW!$E202:$O202)</f>
        <v>0</v>
      </c>
      <c r="CH89" s="878">
        <f>SUMIF(UW!$E$188:$O$188,CH$71,UW!$E202:$O202)</f>
        <v>0</v>
      </c>
      <c r="CI89" s="878">
        <f>SUMIF(UW!$E$188:$O$188,CI$71,UW!$E202:$O202)</f>
        <v>0</v>
      </c>
      <c r="CJ89" s="878">
        <f>SUMIF(UW!$E$188:$O$188,CJ$71,UW!$E202:$O202)</f>
        <v>0</v>
      </c>
      <c r="CK89" s="878">
        <f>SUMIF(UW!$E$188:$O$188,CK$71,UW!$E202:$O202)</f>
        <v>0</v>
      </c>
      <c r="CL89" s="878">
        <f>SUMIF(UW!$E$188:$O$188,CL$71,UW!$E202:$O202)</f>
        <v>0</v>
      </c>
      <c r="CM89" s="878">
        <f>SUMIF(UW!$E$188:$O$188,CM$71,UW!$E202:$O202)</f>
        <v>0</v>
      </c>
      <c r="CN89" s="878">
        <f>SUMIF(UW!$E$188:$O$188,CN$71,UW!$E202:$O202)</f>
        <v>0</v>
      </c>
      <c r="CO89" s="878">
        <f>SUMIF(UW!$E$188:$O$188,CO$71,UW!$E202:$O202)</f>
        <v>0</v>
      </c>
      <c r="CP89" s="878">
        <f>SUMIF(UW!$E$188:$O$188,CP$71,UW!$E202:$O202)</f>
        <v>0</v>
      </c>
      <c r="CQ89" s="878">
        <f>SUMIF(UW!$E$188:$O$188,CQ$71,UW!$E202:$O202)</f>
        <v>0</v>
      </c>
      <c r="CR89" s="878">
        <f>SUMIF(UW!$E$188:$O$188,CR$71,UW!$E202:$O202)</f>
        <v>0</v>
      </c>
      <c r="CS89" s="878">
        <f>SUMIF(UW!$E$188:$O$188,CS$71,UW!$E202:$O202)</f>
        <v>0</v>
      </c>
      <c r="CT89" s="878">
        <f>SUMIF(UW!$E$188:$O$188,CT$71,UW!$E202:$O202)</f>
        <v>0</v>
      </c>
      <c r="CU89" s="878">
        <f>SUMIF(UW!$E$188:$O$188,CU$71,UW!$E202:$O202)</f>
        <v>0</v>
      </c>
      <c r="CV89" s="878">
        <f>SUMIF(UW!$E$188:$O$188,CV$71,UW!$E202:$O202)</f>
        <v>0</v>
      </c>
      <c r="CW89" s="878">
        <f>SUMIF(UW!$E$188:$O$188,CW$71,UW!$E202:$O202)</f>
        <v>0</v>
      </c>
      <c r="CX89" s="878">
        <f>SUMIF(UW!$E$188:$O$188,CX$71,UW!$E202:$O202)</f>
        <v>0</v>
      </c>
      <c r="CY89" s="878">
        <f>SUMIF(UW!$E$188:$O$188,CY$71,UW!$E202:$O202)</f>
        <v>0</v>
      </c>
      <c r="CZ89" s="878">
        <f>SUMIF(UW!$E$188:$O$188,CZ$71,UW!$E202:$O202)</f>
        <v>0</v>
      </c>
      <c r="DA89" s="878">
        <f>SUMIF(UW!$E$188:$O$188,DA$71,UW!$E202:$O202)</f>
        <v>0</v>
      </c>
      <c r="DB89" s="878">
        <f>SUMIF(UW!$E$188:$O$188,DB$71,UW!$E202:$O202)</f>
        <v>0</v>
      </c>
      <c r="DC89" s="878">
        <f>SUMIF(UW!$E$188:$O$188,DC$71,UW!$E202:$O202)</f>
        <v>0</v>
      </c>
      <c r="DD89" s="878">
        <f>SUMIF(UW!$E$188:$O$188,DD$71,UW!$E202:$O202)</f>
        <v>0</v>
      </c>
      <c r="DE89" s="878">
        <f>SUMIF(UW!$E$188:$O$188,DE$71,UW!$E202:$O202)</f>
        <v>0</v>
      </c>
      <c r="DF89" s="878">
        <f>SUMIF(UW!$E$188:$O$188,DF$71,UW!$E202:$O202)</f>
        <v>0</v>
      </c>
      <c r="DG89" s="878">
        <f>SUMIF(UW!$E$188:$O$188,DG$71,UW!$E202:$O202)</f>
        <v>0</v>
      </c>
      <c r="DH89" s="878">
        <f>SUMIF(UW!$E$188:$O$188,DH$71,UW!$E202:$O202)</f>
        <v>0</v>
      </c>
      <c r="DI89" s="878">
        <f>SUMIF(UW!$E$188:$O$188,DI$71,UW!$E202:$O202)</f>
        <v>0</v>
      </c>
      <c r="DJ89" s="878">
        <f>SUMIF(UW!$E$188:$O$188,DJ$71,UW!$E202:$O202)</f>
        <v>0</v>
      </c>
      <c r="DK89" s="878">
        <f>SUMIF(UW!$E$188:$O$188,DK$71,UW!$E202:$O202)</f>
        <v>0</v>
      </c>
      <c r="DL89" s="878">
        <f>SUMIF(UW!$E$188:$O$188,DL$71,UW!$E202:$O202)</f>
        <v>0</v>
      </c>
      <c r="DM89" s="878">
        <f>SUMIF(UW!$E$188:$O$188,DM$71,UW!$E202:$O202)</f>
        <v>0</v>
      </c>
      <c r="DN89" s="878">
        <f>SUMIF(UW!$E$188:$O$188,DN$71,UW!$E202:$O202)</f>
        <v>0</v>
      </c>
      <c r="DO89" s="878">
        <f>SUMIF(UW!$E$188:$O$188,DO$71,UW!$E202:$O202)</f>
        <v>0</v>
      </c>
      <c r="DP89" s="878">
        <f>SUMIF(UW!$E$188:$O$188,DP$71,UW!$E202:$O202)</f>
        <v>0</v>
      </c>
      <c r="DQ89" s="878">
        <f>SUMIF(UW!$E$188:$O$188,DQ$71,UW!$E202:$O202)</f>
        <v>0</v>
      </c>
      <c r="DR89" s="878">
        <f>SUMIF(UW!$E$188:$O$188,DR$71,UW!$E202:$O202)</f>
        <v>0</v>
      </c>
      <c r="DS89" s="878">
        <f>SUMIF(UW!$E$188:$O$188,DS$71,UW!$E202:$O202)</f>
        <v>0</v>
      </c>
      <c r="DT89" s="878">
        <f>SUMIF(UW!$E$188:$O$188,DT$71,UW!$E202:$O202)</f>
        <v>0</v>
      </c>
      <c r="DU89" s="878">
        <f>SUMIF(UW!$E$188:$O$188,DU$71,UW!$E202:$O202)</f>
        <v>0</v>
      </c>
      <c r="DV89" s="878">
        <f>SUMIF(UW!$E$188:$O$188,DV$71,UW!$E202:$O202)</f>
        <v>0</v>
      </c>
      <c r="DW89" s="878">
        <f>SUMIF(UW!$E$188:$O$188,DW$71,UW!$E202:$O202)</f>
        <v>0</v>
      </c>
      <c r="DX89" s="878">
        <f>SUMIF(UW!$E$188:$O$188,DX$71,UW!$E202:$O202)</f>
        <v>0</v>
      </c>
      <c r="DY89" s="878">
        <f>SUMIF(UW!$E$188:$O$188,DY$71,UW!$E202:$O202)</f>
        <v>0</v>
      </c>
      <c r="DZ89" s="878">
        <f>SUMIF(UW!$E$188:$O$188,DZ$71,UW!$E202:$O202)</f>
        <v>0</v>
      </c>
      <c r="EA89" s="878">
        <f>SUMIF(UW!$E$188:$O$188,EA$71,UW!$E202:$O202)</f>
        <v>0</v>
      </c>
      <c r="EB89" s="878">
        <f>SUMIF(UW!$E$188:$O$188,EB$71,UW!$E202:$O202)</f>
        <v>0</v>
      </c>
      <c r="EC89" s="878">
        <f>SUMIF(UW!$E$188:$O$188,EC$71,UW!$E202:$O202)</f>
        <v>0</v>
      </c>
      <c r="ED89" s="878">
        <f>SUMIF(UW!$E$188:$O$188,ED$71,UW!$E202:$O202)</f>
        <v>0</v>
      </c>
      <c r="EE89" s="498">
        <f>SUMIF(UW!$E$188:$O$188,EE$71,UW!$E202:$O202)</f>
        <v>0</v>
      </c>
    </row>
    <row r="90" spans="2:135" ht="15" customHeight="1" thickBot="1">
      <c r="B90" s="362" t="s">
        <v>1444</v>
      </c>
      <c r="C90" s="363"/>
      <c r="D90" s="347">
        <f>SUMIF(UW!$E$188:$O$188,D$71,UW!$E203:$O203)</f>
        <v>0.05</v>
      </c>
      <c r="E90" s="347">
        <f>SUMIF(UW!$E$188:$O$188,E$71,UW!$E203:$O203)</f>
        <v>0.05</v>
      </c>
      <c r="F90" s="347">
        <f>SUMIF(UW!$E$188:$O$188,F$71,UW!$E203:$O203)</f>
        <v>0.05</v>
      </c>
      <c r="G90" s="347">
        <f>SUMIF(UW!$E$188:$O$188,G$71,UW!$E203:$O203)</f>
        <v>0.05</v>
      </c>
      <c r="H90" s="347">
        <f>SUMIF(UW!$E$188:$O$188,H$71,UW!$E203:$O203)</f>
        <v>0.05</v>
      </c>
      <c r="I90" s="347">
        <f>SUMIF(UW!$E$188:$O$188,I$71,UW!$E203:$O203)</f>
        <v>0.05</v>
      </c>
      <c r="J90" s="347">
        <f>SUMIF(UW!$E$188:$O$188,J$71,UW!$E203:$O203)</f>
        <v>0.05</v>
      </c>
      <c r="K90" s="347">
        <f>SUMIF(UW!$E$188:$O$188,K$71,UW!$E203:$O203)</f>
        <v>0.05</v>
      </c>
      <c r="L90" s="347">
        <f>SUMIF(UW!$E$188:$O$188,L$71,UW!$E203:$O203)</f>
        <v>0.05</v>
      </c>
      <c r="M90" s="347">
        <f>SUMIF(UW!$E$188:$O$188,M$71,UW!$E203:$O203)</f>
        <v>0.05</v>
      </c>
      <c r="N90" s="347">
        <f>SUMIF(UW!$E$188:$O$188,N$71,UW!$E203:$O203)</f>
        <v>0.05</v>
      </c>
      <c r="O90" s="347">
        <f>SUMIF(UW!$E$188:$O$188,O$71,UW!$E203:$O203)</f>
        <v>0.05</v>
      </c>
      <c r="P90" s="347">
        <f>SUMIF(UW!$E$188:$O$188,P$71,UW!$E203:$O203)</f>
        <v>0.05</v>
      </c>
      <c r="Q90" s="347">
        <f>SUMIF(UW!$E$188:$O$188,Q$71,UW!$E203:$O203)</f>
        <v>0.05</v>
      </c>
      <c r="R90" s="347">
        <f>SUMIF(UW!$E$188:$O$188,R$71,UW!$E203:$O203)</f>
        <v>0.05</v>
      </c>
      <c r="S90" s="347">
        <f>SUMIF(UW!$E$188:$O$188,S$71,UW!$E203:$O203)</f>
        <v>0.05</v>
      </c>
      <c r="T90" s="347">
        <f>SUMIF(UW!$E$188:$O$188,T$71,UW!$E203:$O203)</f>
        <v>0.05</v>
      </c>
      <c r="U90" s="347">
        <f>SUMIF(UW!$E$188:$O$188,U$71,UW!$E203:$O203)</f>
        <v>0.05</v>
      </c>
      <c r="V90" s="347">
        <f>SUMIF(UW!$E$188:$O$188,V$71,UW!$E203:$O203)</f>
        <v>0.05</v>
      </c>
      <c r="W90" s="347">
        <f>SUMIF(UW!$E$188:$O$188,W$71,UW!$E203:$O203)</f>
        <v>0.05</v>
      </c>
      <c r="X90" s="347">
        <f>SUMIF(UW!$E$188:$O$188,X$71,UW!$E203:$O203)</f>
        <v>0.05</v>
      </c>
      <c r="Y90" s="347">
        <f>SUMIF(UW!$E$188:$O$188,Y$71,UW!$E203:$O203)</f>
        <v>0.05</v>
      </c>
      <c r="Z90" s="347">
        <f>SUMIF(UW!$E$188:$O$188,Z$71,UW!$E203:$O203)</f>
        <v>0.05</v>
      </c>
      <c r="AA90" s="347">
        <f>SUMIF(UW!$E$188:$O$188,AA$71,UW!$E203:$O203)</f>
        <v>0.05</v>
      </c>
      <c r="AB90" s="347">
        <f>SUMIF(UW!$E$188:$O$188,AB$71,UW!$E203:$O203)</f>
        <v>0.05</v>
      </c>
      <c r="AC90" s="347">
        <f>SUMIF(UW!$E$188:$O$188,AC$71,UW!$E203:$O203)</f>
        <v>0.05</v>
      </c>
      <c r="AD90" s="347">
        <f>SUMIF(UW!$E$188:$O$188,AD$71,UW!$E203:$O203)</f>
        <v>0.05</v>
      </c>
      <c r="AE90" s="347">
        <f>SUMIF(UW!$E$188:$O$188,AE$71,UW!$E203:$O203)</f>
        <v>0.05</v>
      </c>
      <c r="AF90" s="347">
        <f>SUMIF(UW!$E$188:$O$188,AF$71,UW!$E203:$O203)</f>
        <v>0.05</v>
      </c>
      <c r="AG90" s="347">
        <f>SUMIF(UW!$E$188:$O$188,AG$71,UW!$E203:$O203)</f>
        <v>0.05</v>
      </c>
      <c r="AH90" s="347">
        <f>SUMIF(UW!$E$188:$O$188,AH$71,UW!$E203:$O203)</f>
        <v>0.05</v>
      </c>
      <c r="AI90" s="347">
        <f>SUMIF(UW!$E$188:$O$188,AI$71,UW!$E203:$O203)</f>
        <v>0.05</v>
      </c>
      <c r="AJ90" s="347">
        <f>SUMIF(UW!$E$188:$O$188,AJ$71,UW!$E203:$O203)</f>
        <v>0.05</v>
      </c>
      <c r="AK90" s="347">
        <f>SUMIF(UW!$E$188:$O$188,AK$71,UW!$E203:$O203)</f>
        <v>0.05</v>
      </c>
      <c r="AL90" s="347">
        <f>SUMIF(UW!$E$188:$O$188,AL$71,UW!$E203:$O203)</f>
        <v>0.05</v>
      </c>
      <c r="AM90" s="347">
        <f>SUMIF(UW!$E$188:$O$188,AM$71,UW!$E203:$O203)</f>
        <v>0.05</v>
      </c>
      <c r="AN90" s="347">
        <f>SUMIF(UW!$E$188:$O$188,AN$71,UW!$E203:$O203)</f>
        <v>0.05</v>
      </c>
      <c r="AO90" s="347">
        <f>SUMIF(UW!$E$188:$O$188,AO$71,UW!$E203:$O203)</f>
        <v>0.05</v>
      </c>
      <c r="AP90" s="347">
        <f>SUMIF(UW!$E$188:$O$188,AP$71,UW!$E203:$O203)</f>
        <v>0.05</v>
      </c>
      <c r="AQ90" s="347">
        <f>SUMIF(UW!$E$188:$O$188,AQ$71,UW!$E203:$O203)</f>
        <v>0.05</v>
      </c>
      <c r="AR90" s="347">
        <f>SUMIF(UW!$E$188:$O$188,AR$71,UW!$E203:$O203)</f>
        <v>0.05</v>
      </c>
      <c r="AS90" s="347">
        <f>SUMIF(UW!$E$188:$O$188,AS$71,UW!$E203:$O203)</f>
        <v>0.05</v>
      </c>
      <c r="AT90" s="347">
        <f>SUMIF(UW!$E$188:$O$188,AT$71,UW!$E203:$O203)</f>
        <v>0.05</v>
      </c>
      <c r="AU90" s="347">
        <f>SUMIF(UW!$E$188:$O$188,AU$71,UW!$E203:$O203)</f>
        <v>0.05</v>
      </c>
      <c r="AV90" s="347">
        <f>SUMIF(UW!$E$188:$O$188,AV$71,UW!$E203:$O203)</f>
        <v>0.05</v>
      </c>
      <c r="AW90" s="347">
        <f>SUMIF(UW!$E$188:$O$188,AW$71,UW!$E203:$O203)</f>
        <v>0.05</v>
      </c>
      <c r="AX90" s="347">
        <f>SUMIF(UW!$E$188:$O$188,AX$71,UW!$E203:$O203)</f>
        <v>0.05</v>
      </c>
      <c r="AY90" s="347">
        <f>SUMIF(UW!$E$188:$O$188,AY$71,UW!$E203:$O203)</f>
        <v>0.05</v>
      </c>
      <c r="AZ90" s="347">
        <f>SUMIF(UW!$E$188:$O$188,AZ$71,UW!$E203:$O203)</f>
        <v>0</v>
      </c>
      <c r="BA90" s="347">
        <f>SUMIF(UW!$E$188:$O$188,BA$71,UW!$E203:$O203)</f>
        <v>0</v>
      </c>
      <c r="BB90" s="347">
        <f>SUMIF(UW!$E$188:$O$188,BB$71,UW!$E203:$O203)</f>
        <v>0</v>
      </c>
      <c r="BC90" s="347">
        <f>SUMIF(UW!$E$188:$O$188,BC$71,UW!$E203:$O203)</f>
        <v>0</v>
      </c>
      <c r="BD90" s="347">
        <f>SUMIF(UW!$E$188:$O$188,BD$71,UW!$E203:$O203)</f>
        <v>0</v>
      </c>
      <c r="BE90" s="347">
        <f>SUMIF(UW!$E$188:$O$188,BE$71,UW!$E203:$O203)</f>
        <v>0</v>
      </c>
      <c r="BF90" s="347">
        <f>SUMIF(UW!$E$188:$O$188,BF$71,UW!$E203:$O203)</f>
        <v>0</v>
      </c>
      <c r="BG90" s="347">
        <f>SUMIF(UW!$E$188:$O$188,BG$71,UW!$E203:$O203)</f>
        <v>0</v>
      </c>
      <c r="BH90" s="347">
        <f>SUMIF(UW!$E$188:$O$188,BH$71,UW!$E203:$O203)</f>
        <v>0</v>
      </c>
      <c r="BI90" s="347">
        <f>SUMIF(UW!$E$188:$O$188,BI$71,UW!$E203:$O203)</f>
        <v>0</v>
      </c>
      <c r="BJ90" s="347">
        <f>SUMIF(UW!$E$188:$O$188,BJ$71,UW!$E203:$O203)</f>
        <v>0</v>
      </c>
      <c r="BK90" s="347">
        <f>SUMIF(UW!$E$188:$O$188,BK$71,UW!$E203:$O203)</f>
        <v>0</v>
      </c>
      <c r="BL90" s="347">
        <f>SUMIF(UW!$E$188:$O$188,BL$71,UW!$E203:$O203)</f>
        <v>0</v>
      </c>
      <c r="BM90" s="347">
        <f>SUMIF(UW!$E$188:$O$188,BM$71,UW!$E203:$O203)</f>
        <v>0</v>
      </c>
      <c r="BN90" s="347">
        <f>SUMIF(UW!$E$188:$O$188,BN$71,UW!$E203:$O203)</f>
        <v>0</v>
      </c>
      <c r="BO90" s="347">
        <f>SUMIF(UW!$E$188:$O$188,BO$71,UW!$E203:$O203)</f>
        <v>0</v>
      </c>
      <c r="BP90" s="347">
        <f>SUMIF(UW!$E$188:$O$188,BP$71,UW!$E203:$O203)</f>
        <v>0</v>
      </c>
      <c r="BQ90" s="347">
        <f>SUMIF(UW!$E$188:$O$188,BQ$71,UW!$E203:$O203)</f>
        <v>0</v>
      </c>
      <c r="BR90" s="347">
        <f>SUMIF(UW!$E$188:$O$188,BR$71,UW!$E203:$O203)</f>
        <v>0</v>
      </c>
      <c r="BS90" s="347">
        <f>SUMIF(UW!$E$188:$O$188,BS$71,UW!$E203:$O203)</f>
        <v>0</v>
      </c>
      <c r="BT90" s="347">
        <f>SUMIF(UW!$E$188:$O$188,BT$71,UW!$E203:$O203)</f>
        <v>0</v>
      </c>
      <c r="BU90" s="347">
        <f>SUMIF(UW!$E$188:$O$188,BU$71,UW!$E203:$O203)</f>
        <v>0</v>
      </c>
      <c r="BV90" s="347">
        <f>SUMIF(UW!$E$188:$O$188,BV$71,UW!$E203:$O203)</f>
        <v>0</v>
      </c>
      <c r="BW90" s="347">
        <f>SUMIF(UW!$E$188:$O$188,BW$71,UW!$E203:$O203)</f>
        <v>0</v>
      </c>
      <c r="BX90" s="347">
        <f>SUMIF(UW!$E$188:$O$188,BX$71,UW!$E203:$O203)</f>
        <v>0</v>
      </c>
      <c r="BY90" s="347">
        <f>SUMIF(UW!$E$188:$O$188,BY$71,UW!$E203:$O203)</f>
        <v>0</v>
      </c>
      <c r="BZ90" s="347">
        <f>SUMIF(UW!$E$188:$O$188,BZ$71,UW!$E203:$O203)</f>
        <v>0</v>
      </c>
      <c r="CA90" s="347">
        <f>SUMIF(UW!$E$188:$O$188,CA$71,UW!$E203:$O203)</f>
        <v>0</v>
      </c>
      <c r="CB90" s="347">
        <f>SUMIF(UW!$E$188:$O$188,CB$71,UW!$E203:$O203)</f>
        <v>0</v>
      </c>
      <c r="CC90" s="347">
        <f>SUMIF(UW!$E$188:$O$188,CC$71,UW!$E203:$O203)</f>
        <v>0</v>
      </c>
      <c r="CD90" s="347">
        <f>SUMIF(UW!$E$188:$O$188,CD$71,UW!$E203:$O203)</f>
        <v>0</v>
      </c>
      <c r="CE90" s="347">
        <f>SUMIF(UW!$E$188:$O$188,CE$71,UW!$E203:$O203)</f>
        <v>0</v>
      </c>
      <c r="CF90" s="347">
        <f>SUMIF(UW!$E$188:$O$188,CF$71,UW!$E203:$O203)</f>
        <v>0</v>
      </c>
      <c r="CG90" s="347">
        <f>SUMIF(UW!$E$188:$O$188,CG$71,UW!$E203:$O203)</f>
        <v>0</v>
      </c>
      <c r="CH90" s="347">
        <f>SUMIF(UW!$E$188:$O$188,CH$71,UW!$E203:$O203)</f>
        <v>0</v>
      </c>
      <c r="CI90" s="347">
        <f>SUMIF(UW!$E$188:$O$188,CI$71,UW!$E203:$O203)</f>
        <v>0</v>
      </c>
      <c r="CJ90" s="347">
        <f>SUMIF(UW!$E$188:$O$188,CJ$71,UW!$E203:$O203)</f>
        <v>0</v>
      </c>
      <c r="CK90" s="347">
        <f>SUMIF(UW!$E$188:$O$188,CK$71,UW!$E203:$O203)</f>
        <v>0</v>
      </c>
      <c r="CL90" s="347">
        <f>SUMIF(UW!$E$188:$O$188,CL$71,UW!$E203:$O203)</f>
        <v>0</v>
      </c>
      <c r="CM90" s="347">
        <f>SUMIF(UW!$E$188:$O$188,CM$71,UW!$E203:$O203)</f>
        <v>0</v>
      </c>
      <c r="CN90" s="347">
        <f>SUMIF(UW!$E$188:$O$188,CN$71,UW!$E203:$O203)</f>
        <v>0</v>
      </c>
      <c r="CO90" s="347">
        <f>SUMIF(UW!$E$188:$O$188,CO$71,UW!$E203:$O203)</f>
        <v>0</v>
      </c>
      <c r="CP90" s="347">
        <f>SUMIF(UW!$E$188:$O$188,CP$71,UW!$E203:$O203)</f>
        <v>0</v>
      </c>
      <c r="CQ90" s="347">
        <f>SUMIF(UW!$E$188:$O$188,CQ$71,UW!$E203:$O203)</f>
        <v>0</v>
      </c>
      <c r="CR90" s="347">
        <f>SUMIF(UW!$E$188:$O$188,CR$71,UW!$E203:$O203)</f>
        <v>0</v>
      </c>
      <c r="CS90" s="347">
        <f>SUMIF(UW!$E$188:$O$188,CS$71,UW!$E203:$O203)</f>
        <v>0</v>
      </c>
      <c r="CT90" s="347">
        <f>SUMIF(UW!$E$188:$O$188,CT$71,UW!$E203:$O203)</f>
        <v>0</v>
      </c>
      <c r="CU90" s="347">
        <f>SUMIF(UW!$E$188:$O$188,CU$71,UW!$E203:$O203)</f>
        <v>0</v>
      </c>
      <c r="CV90" s="347">
        <f>SUMIF(UW!$E$188:$O$188,CV$71,UW!$E203:$O203)</f>
        <v>0</v>
      </c>
      <c r="CW90" s="347">
        <f>SUMIF(UW!$E$188:$O$188,CW$71,UW!$E203:$O203)</f>
        <v>0</v>
      </c>
      <c r="CX90" s="347">
        <f>SUMIF(UW!$E$188:$O$188,CX$71,UW!$E203:$O203)</f>
        <v>0</v>
      </c>
      <c r="CY90" s="347">
        <f>SUMIF(UW!$E$188:$O$188,CY$71,UW!$E203:$O203)</f>
        <v>0</v>
      </c>
      <c r="CZ90" s="347">
        <f>SUMIF(UW!$E$188:$O$188,CZ$71,UW!$E203:$O203)</f>
        <v>0</v>
      </c>
      <c r="DA90" s="347">
        <f>SUMIF(UW!$E$188:$O$188,DA$71,UW!$E203:$O203)</f>
        <v>0</v>
      </c>
      <c r="DB90" s="347">
        <f>SUMIF(UW!$E$188:$O$188,DB$71,UW!$E203:$O203)</f>
        <v>0</v>
      </c>
      <c r="DC90" s="347">
        <f>SUMIF(UW!$E$188:$O$188,DC$71,UW!$E203:$O203)</f>
        <v>0</v>
      </c>
      <c r="DD90" s="347">
        <f>SUMIF(UW!$E$188:$O$188,DD$71,UW!$E203:$O203)</f>
        <v>0</v>
      </c>
      <c r="DE90" s="347">
        <f>SUMIF(UW!$E$188:$O$188,DE$71,UW!$E203:$O203)</f>
        <v>0</v>
      </c>
      <c r="DF90" s="347">
        <f>SUMIF(UW!$E$188:$O$188,DF$71,UW!$E203:$O203)</f>
        <v>0</v>
      </c>
      <c r="DG90" s="347">
        <f>SUMIF(UW!$E$188:$O$188,DG$71,UW!$E203:$O203)</f>
        <v>0</v>
      </c>
      <c r="DH90" s="347">
        <f>SUMIF(UW!$E$188:$O$188,DH$71,UW!$E203:$O203)</f>
        <v>0</v>
      </c>
      <c r="DI90" s="347">
        <f>SUMIF(UW!$E$188:$O$188,DI$71,UW!$E203:$O203)</f>
        <v>0</v>
      </c>
      <c r="DJ90" s="347">
        <f>SUMIF(UW!$E$188:$O$188,DJ$71,UW!$E203:$O203)</f>
        <v>0</v>
      </c>
      <c r="DK90" s="347">
        <f>SUMIF(UW!$E$188:$O$188,DK$71,UW!$E203:$O203)</f>
        <v>0</v>
      </c>
      <c r="DL90" s="347">
        <f>SUMIF(UW!$E$188:$O$188,DL$71,UW!$E203:$O203)</f>
        <v>0</v>
      </c>
      <c r="DM90" s="347">
        <f>SUMIF(UW!$E$188:$O$188,DM$71,UW!$E203:$O203)</f>
        <v>0</v>
      </c>
      <c r="DN90" s="347">
        <f>SUMIF(UW!$E$188:$O$188,DN$71,UW!$E203:$O203)</f>
        <v>0</v>
      </c>
      <c r="DO90" s="347">
        <f>SUMIF(UW!$E$188:$O$188,DO$71,UW!$E203:$O203)</f>
        <v>0</v>
      </c>
      <c r="DP90" s="347">
        <f>SUMIF(UW!$E$188:$O$188,DP$71,UW!$E203:$O203)</f>
        <v>0</v>
      </c>
      <c r="DQ90" s="347">
        <f>SUMIF(UW!$E$188:$O$188,DQ$71,UW!$E203:$O203)</f>
        <v>0</v>
      </c>
      <c r="DR90" s="347">
        <f>SUMIF(UW!$E$188:$O$188,DR$71,UW!$E203:$O203)</f>
        <v>0</v>
      </c>
      <c r="DS90" s="347">
        <f>SUMIF(UW!$E$188:$O$188,DS$71,UW!$E203:$O203)</f>
        <v>0</v>
      </c>
      <c r="DT90" s="347">
        <f>SUMIF(UW!$E$188:$O$188,DT$71,UW!$E203:$O203)</f>
        <v>0</v>
      </c>
      <c r="DU90" s="347">
        <f>SUMIF(UW!$E$188:$O$188,DU$71,UW!$E203:$O203)</f>
        <v>0</v>
      </c>
      <c r="DV90" s="347">
        <f>SUMIF(UW!$E$188:$O$188,DV$71,UW!$E203:$O203)</f>
        <v>0</v>
      </c>
      <c r="DW90" s="347">
        <f>SUMIF(UW!$E$188:$O$188,DW$71,UW!$E203:$O203)</f>
        <v>0</v>
      </c>
      <c r="DX90" s="347">
        <f>SUMIF(UW!$E$188:$O$188,DX$71,UW!$E203:$O203)</f>
        <v>0</v>
      </c>
      <c r="DY90" s="347">
        <f>SUMIF(UW!$E$188:$O$188,DY$71,UW!$E203:$O203)</f>
        <v>0</v>
      </c>
      <c r="DZ90" s="347">
        <f>SUMIF(UW!$E$188:$O$188,DZ$71,UW!$E203:$O203)</f>
        <v>0</v>
      </c>
      <c r="EA90" s="347">
        <f>SUMIF(UW!$E$188:$O$188,EA$71,UW!$E203:$O203)</f>
        <v>0</v>
      </c>
      <c r="EB90" s="347">
        <f>SUMIF(UW!$E$188:$O$188,EB$71,UW!$E203:$O203)</f>
        <v>0</v>
      </c>
      <c r="EC90" s="347">
        <f>SUMIF(UW!$E$188:$O$188,EC$71,UW!$E203:$O203)</f>
        <v>0</v>
      </c>
      <c r="ED90" s="347">
        <f>SUMIF(UW!$E$188:$O$188,ED$71,UW!$E203:$O203)</f>
        <v>0</v>
      </c>
      <c r="EE90" s="518">
        <f>SUMIF(UW!$E$188:$O$188,EE$71,UW!$E203:$O203)</f>
        <v>0</v>
      </c>
    </row>
  </sheetData>
  <mergeCells count="2">
    <mergeCell ref="E2:F2"/>
    <mergeCell ref="B2:C2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0">
    <pageSetUpPr fitToPage="1"/>
  </sheetPr>
  <dimension ref="A1:AV255"/>
  <sheetViews>
    <sheetView showGridLines="0" zoomScale="85" zoomScaleNormal="85" workbookViewId="0">
      <selection activeCell="M13" sqref="M13"/>
    </sheetView>
  </sheetViews>
  <sheetFormatPr defaultColWidth="8.7265625" defaultRowHeight="14.5"/>
  <cols>
    <col min="2" max="2" width="24.54296875" style="1114" customWidth="1"/>
    <col min="3" max="3" width="9.54296875" style="1114" bestFit="1" customWidth="1"/>
    <col min="4" max="4" width="10.1796875" style="1114" bestFit="1" customWidth="1"/>
    <col min="5" max="5" width="9.1796875" style="1114" bestFit="1" customWidth="1"/>
    <col min="6" max="6" width="9.54296875" style="1114" bestFit="1" customWidth="1"/>
    <col min="7" max="7" width="11.81640625" style="1114" bestFit="1" customWidth="1"/>
    <col min="8" max="8" width="10.453125" style="1114" bestFit="1" customWidth="1"/>
    <col min="9" max="9" width="9.54296875" style="1114" bestFit="1" customWidth="1"/>
    <col min="10" max="10" width="8.1796875" style="1114" bestFit="1" customWidth="1"/>
    <col min="11" max="11" width="9.1796875" style="1114" bestFit="1" customWidth="1"/>
    <col min="12" max="12" width="11.81640625" style="1114" bestFit="1" customWidth="1"/>
    <col min="13" max="13" width="10.453125" style="1114" bestFit="1" customWidth="1"/>
    <col min="15" max="15" width="15.54296875" style="1114" bestFit="1" customWidth="1"/>
    <col min="18" max="18" width="18.26953125" style="1114" bestFit="1" customWidth="1"/>
    <col min="21" max="21" width="13.08984375" bestFit="1" customWidth="1"/>
    <col min="22" max="22" width="8" bestFit="1" customWidth="1"/>
    <col min="23" max="23" width="10.36328125" bestFit="1" customWidth="1"/>
    <col min="24" max="24" width="9.26953125" bestFit="1" customWidth="1"/>
    <col min="25" max="25" width="10.36328125" bestFit="1" customWidth="1"/>
    <col min="27" max="27" width="13.08984375" bestFit="1" customWidth="1"/>
    <col min="28" max="28" width="9.54296875" bestFit="1" customWidth="1"/>
    <col min="29" max="29" width="10.36328125" bestFit="1" customWidth="1"/>
    <col min="30" max="30" width="9.26953125" bestFit="1" customWidth="1"/>
    <col min="31" max="31" width="10.36328125" bestFit="1" customWidth="1"/>
    <col min="33" max="33" width="29.54296875" style="1114" bestFit="1" customWidth="1"/>
    <col min="34" max="34" width="6.81640625" style="1114" bestFit="1" customWidth="1"/>
    <col min="35" max="35" width="10.453125" style="1114" bestFit="1" customWidth="1"/>
    <col min="36" max="36" width="20.7265625" style="1114" bestFit="1" customWidth="1"/>
    <col min="37" max="37" width="13.453125" style="1114" bestFit="1" customWidth="1"/>
  </cols>
  <sheetData>
    <row r="1" spans="1:19">
      <c r="I1" s="1103" t="s">
        <v>1447</v>
      </c>
    </row>
    <row r="2" spans="1:19">
      <c r="B2" s="60" t="s">
        <v>1448</v>
      </c>
      <c r="C2" s="61">
        <f>P16</f>
        <v>0</v>
      </c>
      <c r="H2" s="1074" t="s">
        <v>1449</v>
      </c>
      <c r="I2">
        <v>80</v>
      </c>
      <c r="J2" s="1872">
        <f>I2/$L$2</f>
        <v>7.4322503925157237</v>
      </c>
      <c r="L2">
        <v>10.7639</v>
      </c>
    </row>
    <row r="3" spans="1:19">
      <c r="B3" s="60" t="s">
        <v>1106</v>
      </c>
      <c r="C3" s="62" t="s">
        <v>1450</v>
      </c>
      <c r="D3" s="62"/>
      <c r="H3" s="1074" t="s">
        <v>1451</v>
      </c>
      <c r="I3">
        <v>96</v>
      </c>
      <c r="J3" s="1872">
        <f>I3/$L$2</f>
        <v>8.9187004710188695</v>
      </c>
    </row>
    <row r="4" spans="1:19">
      <c r="B4" s="60" t="s">
        <v>1452</v>
      </c>
      <c r="C4" s="63">
        <f>Q16</f>
        <v>0</v>
      </c>
      <c r="H4" s="1074" t="s">
        <v>1453</v>
      </c>
      <c r="I4" s="1074">
        <v>102</v>
      </c>
      <c r="J4" s="1872">
        <f>I4/$L$2</f>
        <v>9.4761192504575487</v>
      </c>
    </row>
    <row r="5" spans="1:19">
      <c r="B5" s="60" t="s">
        <v>1454</v>
      </c>
      <c r="C5" s="64">
        <v>8</v>
      </c>
      <c r="H5" s="1074" t="s">
        <v>1455</v>
      </c>
      <c r="I5">
        <v>110</v>
      </c>
      <c r="J5" s="1872">
        <f>I5/$L$2</f>
        <v>10.21934428970912</v>
      </c>
    </row>
    <row r="6" spans="1:19">
      <c r="B6" s="60" t="s">
        <v>1456</v>
      </c>
      <c r="C6" s="63">
        <f>C4/C5</f>
        <v>0</v>
      </c>
    </row>
    <row r="7" spans="1:19">
      <c r="B7" s="60" t="s">
        <v>1153</v>
      </c>
      <c r="C7" s="65">
        <f ca="1">E246</f>
        <v>0</v>
      </c>
    </row>
    <row r="8" spans="1:19">
      <c r="B8" s="60" t="s">
        <v>1457</v>
      </c>
      <c r="C8" s="1873" t="e">
        <f>Q16/P16</f>
        <v>#DIV/0!</v>
      </c>
    </row>
    <row r="10" spans="1:19" ht="14.5" customHeight="1">
      <c r="C10" s="2199" t="s">
        <v>1458</v>
      </c>
      <c r="D10" s="2201"/>
      <c r="E10" s="2202"/>
      <c r="F10" s="2199" t="s">
        <v>1459</v>
      </c>
      <c r="G10" s="2203"/>
      <c r="H10" s="2204"/>
      <c r="I10" s="2200" t="s">
        <v>1460</v>
      </c>
      <c r="J10" s="2203"/>
      <c r="K10" s="2203"/>
      <c r="L10" s="2206" t="s">
        <v>1461</v>
      </c>
      <c r="M10" s="2204"/>
      <c r="N10" s="82"/>
      <c r="O10" s="162" t="s">
        <v>1462</v>
      </c>
    </row>
    <row r="11" spans="1:19" ht="14.5" customHeight="1">
      <c r="A11" s="60" t="s">
        <v>1463</v>
      </c>
      <c r="B11" s="1025" t="s">
        <v>312</v>
      </c>
      <c r="C11" s="1026" t="s">
        <v>1464</v>
      </c>
      <c r="D11" s="1027" t="s">
        <v>1465</v>
      </c>
      <c r="E11" s="1028" t="s">
        <v>1466</v>
      </c>
      <c r="F11" s="1026" t="s">
        <v>1464</v>
      </c>
      <c r="G11" s="1027" t="s">
        <v>1465</v>
      </c>
      <c r="H11" s="1028" t="s">
        <v>1466</v>
      </c>
      <c r="I11" s="1029" t="s">
        <v>1464</v>
      </c>
      <c r="J11" s="1030" t="s">
        <v>1465</v>
      </c>
      <c r="K11" s="1031" t="s">
        <v>1466</v>
      </c>
      <c r="L11" s="2205" t="s">
        <v>1465</v>
      </c>
      <c r="M11" s="1028" t="s">
        <v>1466</v>
      </c>
      <c r="O11" s="1033"/>
      <c r="P11" s="1034" t="s">
        <v>90</v>
      </c>
      <c r="Q11" s="1034" t="s">
        <v>91</v>
      </c>
      <c r="R11" s="1034" t="s">
        <v>1467</v>
      </c>
      <c r="S11" s="1035" t="s">
        <v>1468</v>
      </c>
    </row>
    <row r="12" spans="1:19" ht="14.5" customHeight="1">
      <c r="A12">
        <f>E74</f>
        <v>2</v>
      </c>
      <c r="B12" s="1075" t="str">
        <f t="shared" ref="B12:B15" si="0">B74</f>
        <v>1x2</v>
      </c>
      <c r="C12" s="1880">
        <v>0</v>
      </c>
      <c r="D12" s="1875">
        <f ca="1">IFERROR(SUMIF($B$131:$B$185,B12,$F$131:$F$185)/$F$186,0)</f>
        <v>0</v>
      </c>
      <c r="E12" s="1876">
        <f ca="1">IFERROR(SUMIF($B$131:$B$185,B12,$G$131:$G$185)/$G$186,0)</f>
        <v>0</v>
      </c>
      <c r="F12" s="1874">
        <v>0</v>
      </c>
      <c r="G12" s="1875">
        <f ca="1">IFERROR(SUMIF($B$189:$B$243,B12,$F$189:$F$243)/$F$244,0)</f>
        <v>0</v>
      </c>
      <c r="H12" s="1876">
        <f ca="1">IFERROR(SUMIF($B$189:$B$243,B12,$G$189:$G$243)/$G$244,0)</f>
        <v>0</v>
      </c>
      <c r="I12" s="1880">
        <v>0</v>
      </c>
      <c r="J12" s="1877">
        <f ca="1">IFERROR(SUMIF($B$73:$B$127,B12,$F$73:$F$127)/$F$128,0)</f>
        <v>0</v>
      </c>
      <c r="K12" s="1878">
        <f ca="1">IFERROR(SUMIF($B$73:$B$127,B12,$G$73:$G$127)/$G$128,0)</f>
        <v>0</v>
      </c>
      <c r="L12" s="1879">
        <f ca="1">IFERROR((SUMIF($B$131:$B$185,B12,$F$131:$F$185)+SUMIF($B$189:$B$243,B12,$F$189:$F$243)+SUMIF($B$73:$B$127,B12,$F$73:$F$127))/$F$246,0)</f>
        <v>0</v>
      </c>
      <c r="M12" s="1876">
        <f ca="1">IFERROR((SUMIF($B$131:$B$185,B12,$G$131:$G$185)+SUMIF($B$189:$B$243,B12,$G$189:$G$243)+SUMIF($B$73:$B$127,B12,$G$73:$G$127))/$G$246,0)</f>
        <v>0</v>
      </c>
      <c r="O12" s="1076" t="s">
        <v>1322</v>
      </c>
      <c r="P12" s="1020">
        <v>0</v>
      </c>
      <c r="Q12" s="1021">
        <f>IF($S12="Yes",$P12*$R12,$P12*$C$3)</f>
        <v>0</v>
      </c>
      <c r="R12" s="1022">
        <v>1</v>
      </c>
      <c r="S12" s="1077" t="s">
        <v>157</v>
      </c>
    </row>
    <row r="13" spans="1:19" ht="14.5" customHeight="1">
      <c r="A13">
        <f>E75</f>
        <v>2.25</v>
      </c>
      <c r="B13" s="1075" t="str">
        <f t="shared" si="0"/>
        <v>1.5x1.5</v>
      </c>
      <c r="C13" s="1880">
        <v>0</v>
      </c>
      <c r="D13" s="1881">
        <f ca="1">IFERROR(SUMIF($B$131:$B$185,B13,$F$131:$F$185)/$F$186,0)</f>
        <v>0</v>
      </c>
      <c r="E13" s="1882">
        <f ca="1">IFERROR(SUMIF($B$131:$B$185,B13,$G$131:$G$185)/$G$186,0)</f>
        <v>0</v>
      </c>
      <c r="F13" s="1880">
        <v>0</v>
      </c>
      <c r="G13" s="1881">
        <f ca="1">IFERROR(SUMIF($B$189:$B$243,B13,$F$189:$F$243)/$F$244,0)</f>
        <v>0</v>
      </c>
      <c r="H13" s="1882">
        <f ca="1">IFERROR(SUMIF($B$189:$B$243,B13,$G$189:$G$243)/$G$244,0)</f>
        <v>0</v>
      </c>
      <c r="I13" s="1880">
        <v>0</v>
      </c>
      <c r="J13" s="1709">
        <f ca="1">IFERROR(SUMIF($B$73:$B$127,B13,$F$73:$F$127)/$F$128,0)</f>
        <v>0</v>
      </c>
      <c r="K13" s="1883">
        <f ca="1">IFERROR(SUMIF($B$73:$B$127,B13,$G$73:$G$127)/$G$128,0)</f>
        <v>0</v>
      </c>
      <c r="L13" s="1884">
        <f ca="1">IFERROR((SUMIF($B$131:$B$185,B13,$F$131:$F$185)+SUMIF($B$189:$B$243,B13,$F$189:$F$243)+SUMIF($B$73:$B$127,B13,$F$73:$F$127))/$F$246,0)</f>
        <v>0</v>
      </c>
      <c r="M13" s="1882">
        <f ca="1">IFERROR((SUMIF($B$131:$B$185,B13,$G$131:$G$185)+SUMIF($B$189:$B$243,B13,$G$189:$G$243)+SUMIF($B$73:$B$127,B13,$G$73:$G$127))/$G$246,0)</f>
        <v>0</v>
      </c>
      <c r="O13" s="1076" t="s">
        <v>1469</v>
      </c>
      <c r="P13" s="1020">
        <v>0</v>
      </c>
      <c r="Q13" s="1021">
        <f>IF($S13="Yes",$P13*$R13,$P13*$C$3)</f>
        <v>0</v>
      </c>
      <c r="R13" s="1022">
        <v>0</v>
      </c>
      <c r="S13" s="1077" t="s">
        <v>157</v>
      </c>
    </row>
    <row r="14" spans="1:19" ht="14.5" customHeight="1">
      <c r="A14">
        <f>E76</f>
        <v>2.5</v>
      </c>
      <c r="B14" s="1075" t="str">
        <f t="shared" si="0"/>
        <v>1x2.5</v>
      </c>
      <c r="C14" s="1880">
        <v>0</v>
      </c>
      <c r="D14" s="1881">
        <f ca="1">IFERROR(SUMIF($B$131:$B$185,B14,$F$131:$F$185)/$F$186,0)</f>
        <v>0</v>
      </c>
      <c r="E14" s="1882">
        <f ca="1">IFERROR(SUMIF($B$131:$B$185,B14,$G$131:$G$185)/$G$186,0)</f>
        <v>0</v>
      </c>
      <c r="F14" s="1880">
        <v>0</v>
      </c>
      <c r="G14" s="1881">
        <f ca="1">IFERROR(SUMIF($B$189:$B$243,B14,$F$189:$F$243)/$F$244,0)</f>
        <v>0</v>
      </c>
      <c r="H14" s="1882">
        <f ca="1">IFERROR(SUMIF($B$189:$B$243,B14,$G$189:$G$243)/$G$244,0)</f>
        <v>0</v>
      </c>
      <c r="I14" s="1880">
        <v>0</v>
      </c>
      <c r="J14" s="1709">
        <f ca="1">IFERROR(SUMIF($B$73:$B$127,B14,$F$73:$F$127)/$F$128,0)</f>
        <v>0</v>
      </c>
      <c r="K14" s="1883">
        <f ca="1">IFERROR(SUMIF($B$73:$B$127,B14,$G$73:$G$127)/$G$128,0)</f>
        <v>0</v>
      </c>
      <c r="L14" s="1884">
        <f ca="1">IFERROR((SUMIF($B$131:$B$185,B14,$F$131:$F$185)+SUMIF($B$189:$B$243,B14,$F$189:$F$243)+SUMIF($B$73:$B$127,B14,$F$73:$F$127))/$F$246,0)</f>
        <v>0</v>
      </c>
      <c r="M14" s="1882">
        <f ca="1">IFERROR((SUMIF($B$131:$B$185,B14,$G$131:$G$185)+SUMIF($B$189:$B$243,B14,$G$189:$G$243)+SUMIF($B$73:$B$127,B14,$G$73:$G$127))/$G$246,0)</f>
        <v>0</v>
      </c>
      <c r="O14" s="1076" t="s">
        <v>1470</v>
      </c>
      <c r="P14" s="1020"/>
      <c r="Q14" s="1020" t="s">
        <v>803</v>
      </c>
      <c r="R14" s="1022">
        <v>0.7</v>
      </c>
      <c r="S14" s="1077" t="s">
        <v>175</v>
      </c>
    </row>
    <row r="15" spans="1:19" ht="14.5" customHeight="1">
      <c r="A15">
        <f>E77</f>
        <v>3</v>
      </c>
      <c r="B15" s="1075" t="str">
        <f t="shared" si="0"/>
        <v>1.5x2</v>
      </c>
      <c r="C15" s="1880">
        <v>0</v>
      </c>
      <c r="D15" s="1881">
        <f ca="1">IFERROR(SUMIF($B$131:$B$185,B15,$F$131:$F$185)/$F$186,0)</f>
        <v>0</v>
      </c>
      <c r="E15" s="1882">
        <f ca="1">IFERROR(SUMIF($B$131:$B$185,B15,$G$131:$G$185)/$G$186,0)</f>
        <v>0</v>
      </c>
      <c r="F15" s="1880">
        <v>0</v>
      </c>
      <c r="G15" s="1881">
        <f ca="1">IFERROR(SUMIF($B$189:$B$243,B15,$F$189:$F$243)/$F$244,0)</f>
        <v>0</v>
      </c>
      <c r="H15" s="1882">
        <f ca="1">IFERROR(SUMIF($B$189:$B$243,B15,$G$189:$G$243)/$G$244,0)</f>
        <v>0</v>
      </c>
      <c r="I15" s="1880">
        <v>0</v>
      </c>
      <c r="J15" s="1709">
        <f ca="1">IFERROR(SUMIF($B$73:$B$127,B15,$F$73:$F$127)/$F$128,0)</f>
        <v>0</v>
      </c>
      <c r="K15" s="1883">
        <f ca="1">IFERROR(SUMIF($B$73:$B$127,B15,$G$73:$G$127)/$G$128,0)</f>
        <v>0</v>
      </c>
      <c r="L15" s="1884">
        <f ca="1">IFERROR((SUMIF($B$131:$B$185,B15,$F$131:$F$185)+SUMIF($B$189:$B$243,B15,$F$189:$F$243)+SUMIF($B$73:$B$127,B15,$F$73:$F$127))/$F$246,0)</f>
        <v>0</v>
      </c>
      <c r="M15" s="1882">
        <f ca="1">IFERROR((SUMIF($B$131:$B$185,B15,$G$131:$G$185)+SUMIF($B$189:$B$243,B15,$G$189:$G$243)+SUMIF($B$73:$B$127,B15,$G$73:$G$127))/$G$246,0)</f>
        <v>0</v>
      </c>
      <c r="O15" s="1076" t="s">
        <v>1471</v>
      </c>
      <c r="P15" s="1020"/>
      <c r="Q15" s="1020" t="s">
        <v>803</v>
      </c>
      <c r="R15" s="1022">
        <v>0.7</v>
      </c>
      <c r="S15" s="1077" t="s">
        <v>175</v>
      </c>
    </row>
    <row r="16" spans="1:19" ht="14.5" customHeight="1">
      <c r="A16">
        <f>E78</f>
        <v>3.5</v>
      </c>
      <c r="B16" s="1075" t="str">
        <f>B78</f>
        <v>1x3.5</v>
      </c>
      <c r="C16" s="1880">
        <v>0</v>
      </c>
      <c r="D16" s="1881">
        <f ca="1">IFERROR(SUMIF($B$131:$B$185,B16,$F$131:$F$185)/$F$186,0)</f>
        <v>0</v>
      </c>
      <c r="E16" s="1882">
        <f ca="1">IFERROR(SUMIF($B$131:$B$185,B16,$G$131:$G$185)/$G$186,0)</f>
        <v>0</v>
      </c>
      <c r="F16" s="1880">
        <v>0</v>
      </c>
      <c r="G16" s="1881">
        <f ca="1">IFERROR(SUMIF($B$189:$B$243,B16,$F$189:$F$243)/$F$244,0)</f>
        <v>0</v>
      </c>
      <c r="H16" s="1882">
        <f ca="1">IFERROR(SUMIF($B$189:$B$243,B16,$G$189:$G$243)/$G$244,0)</f>
        <v>0</v>
      </c>
      <c r="I16" s="1880">
        <v>0</v>
      </c>
      <c r="J16" s="1709">
        <f ca="1">IFERROR(SUMIF($B$73:$B$127,B16,$F$73:$F$127)/$F$128,0)</f>
        <v>0</v>
      </c>
      <c r="K16" s="1883">
        <f ca="1">IFERROR(SUMIF($B$73:$B$127,B16,$G$73:$G$127)/$G$128,0)</f>
        <v>0</v>
      </c>
      <c r="L16" s="1884">
        <f ca="1">IFERROR((SUMIF($B$131:$B$185,B16,$F$131:$F$185)+SUMIF($B$189:$B$243,B16,$F$189:$F$243)+SUMIF($B$73:$B$127,B16,$F$73:$F$127))/$F$246,0)</f>
        <v>0</v>
      </c>
      <c r="M16" s="1882">
        <f ca="1">IFERROR((SUMIF($B$131:$B$185,B16,$G$131:$G$185)+SUMIF($B$189:$B$243,B16,$G$189:$G$243)+SUMIF($B$73:$B$127,B16,$G$73:$G$127))/$G$246,0)</f>
        <v>0</v>
      </c>
      <c r="O16" s="1013" t="s">
        <v>603</v>
      </c>
      <c r="P16" s="1066">
        <f>SUM(P12:P15)</f>
        <v>0</v>
      </c>
      <c r="Q16" s="1066">
        <f>SUM(Q12:Q15)</f>
        <v>0</v>
      </c>
      <c r="R16" s="1067"/>
      <c r="S16" s="1032"/>
    </row>
    <row r="17" spans="1:37" ht="14.5" customHeight="1">
      <c r="A17">
        <f>E79</f>
        <v>3.75</v>
      </c>
      <c r="B17" s="1075" t="str">
        <f>B79</f>
        <v>1.5x2.5</v>
      </c>
      <c r="C17" s="1880">
        <v>0</v>
      </c>
      <c r="D17" s="1881">
        <f ca="1">IFERROR(SUMIF($B$131:$B$185,B17,$F$131:$F$185)/$F$186,0)</f>
        <v>0</v>
      </c>
      <c r="E17" s="1882">
        <f ca="1">IFERROR(SUMIF($B$131:$B$185,B17,$G$131:$G$185)/$G$186,0)</f>
        <v>0</v>
      </c>
      <c r="F17" s="1880">
        <v>0</v>
      </c>
      <c r="G17" s="1881">
        <f ca="1">IFERROR(SUMIF($B$189:$B$243,B17,$F$189:$F$243)/$F$244,0)</f>
        <v>0</v>
      </c>
      <c r="H17" s="1882">
        <f ca="1">IFERROR(SUMIF($B$189:$B$243,B17,$G$189:$G$243)/$G$244,0)</f>
        <v>0</v>
      </c>
      <c r="I17" s="1880">
        <v>0</v>
      </c>
      <c r="J17" s="1709">
        <f ca="1">IFERROR(SUMIF($B$73:$B$127,B17,$F$73:$F$127)/$F$128,0)</f>
        <v>0</v>
      </c>
      <c r="K17" s="1883">
        <f ca="1">IFERROR(SUMIF($B$73:$B$127,B17,$G$73:$G$127)/$G$128,0)</f>
        <v>0</v>
      </c>
      <c r="L17" s="1884">
        <f ca="1">IFERROR((SUMIF($B$131:$B$185,B17,$F$131:$F$185)+SUMIF($B$189:$B$243,B17,$F$189:$F$243)+SUMIF($B$73:$B$127,B17,$F$73:$F$127))/$F$246,0)</f>
        <v>0</v>
      </c>
      <c r="M17" s="1882">
        <f ca="1">IFERROR((SUMIF($B$131:$B$185,B17,$G$131:$G$185)+SUMIF($B$189:$B$243,B17,$G$189:$G$243)+SUMIF($B$73:$B$127,B17,$G$73:$G$127))/$G$246,0)</f>
        <v>0</v>
      </c>
      <c r="O17" s="1078"/>
      <c r="P17" s="1020"/>
      <c r="Q17" s="1020"/>
      <c r="R17" s="1022"/>
      <c r="S17" s="1074"/>
    </row>
    <row r="18" spans="1:37" ht="14.5" customHeight="1">
      <c r="A18">
        <f>E80</f>
        <v>4</v>
      </c>
      <c r="B18" s="1075" t="str">
        <f>B80</f>
        <v>2x2</v>
      </c>
      <c r="C18" s="1880">
        <v>0</v>
      </c>
      <c r="D18" s="1881">
        <f ca="1">IFERROR(SUMIF($B$131:$B$185,B18,$F$131:$F$185)/$F$186,0)</f>
        <v>0</v>
      </c>
      <c r="E18" s="1882">
        <f ca="1">IFERROR(SUMIF($B$131:$B$185,B18,$G$131:$G$185)/$G$186,0)</f>
        <v>0</v>
      </c>
      <c r="F18" s="1880">
        <v>0</v>
      </c>
      <c r="G18" s="1881">
        <f ca="1">IFERROR(SUMIF($B$189:$B$243,B18,$F$189:$F$243)/$F$244,0)</f>
        <v>0</v>
      </c>
      <c r="H18" s="1882">
        <f ca="1">IFERROR(SUMIF($B$189:$B$243,B18,$G$189:$G$243)/$G$244,0)</f>
        <v>0</v>
      </c>
      <c r="I18" s="1880">
        <v>0</v>
      </c>
      <c r="J18" s="1709">
        <f ca="1">IFERROR(SUMIF($B$73:$B$127,B18,$F$73:$F$127)/$F$128,0)</f>
        <v>0</v>
      </c>
      <c r="K18" s="1883">
        <f ca="1">IFERROR(SUMIF($B$73:$B$127,B18,$G$73:$G$127)/$G$128,0)</f>
        <v>0</v>
      </c>
      <c r="L18" s="1884">
        <f ca="1">IFERROR((SUMIF($B$131:$B$185,B18,$F$131:$F$185)+SUMIF($B$189:$B$243,B18,$F$189:$F$243)+SUMIF($B$73:$B$127,B18,$F$73:$F$127))/$F$246,0)</f>
        <v>0</v>
      </c>
      <c r="M18" s="1882">
        <f ca="1">IFERROR((SUMIF($B$131:$B$185,B18,$G$131:$G$185)+SUMIF($B$189:$B$243,B18,$G$189:$G$243)+SUMIF($B$73:$B$127,B18,$G$73:$G$127))/$G$246,0)</f>
        <v>0</v>
      </c>
      <c r="O18" s="1078"/>
      <c r="P18" s="1020"/>
      <c r="Q18" s="1020"/>
      <c r="R18" s="1022"/>
      <c r="S18" s="1074"/>
    </row>
    <row r="19" spans="1:37" ht="14.5" customHeight="1">
      <c r="A19">
        <f>E81</f>
        <v>4.5</v>
      </c>
      <c r="B19" s="1075" t="str">
        <f>B81</f>
        <v>1.5x3</v>
      </c>
      <c r="C19" s="1880">
        <v>0</v>
      </c>
      <c r="D19" s="1881">
        <f ca="1">IFERROR(SUMIF($B$131:$B$185,B19,$F$131:$F$185)/$F$186,0)</f>
        <v>0</v>
      </c>
      <c r="E19" s="1882">
        <f ca="1">IFERROR(SUMIF($B$131:$B$185,B19,$G$131:$G$185)/$G$186,0)</f>
        <v>0</v>
      </c>
      <c r="F19" s="1880">
        <v>0</v>
      </c>
      <c r="G19" s="1881">
        <f ca="1">IFERROR(SUMIF($B$189:$B$243,B19,$F$189:$F$243)/$F$244,0)</f>
        <v>0</v>
      </c>
      <c r="H19" s="1882">
        <f ca="1">IFERROR(SUMIF($B$189:$B$243,B19,$G$189:$G$243)/$G$244,0)</f>
        <v>0</v>
      </c>
      <c r="I19" s="1880">
        <v>0</v>
      </c>
      <c r="J19" s="1709">
        <f ca="1">IFERROR(SUMIF($B$73:$B$127,B19,$F$73:$F$127)/$F$128,0)</f>
        <v>0</v>
      </c>
      <c r="K19" s="1883">
        <f ca="1">IFERROR(SUMIF($B$73:$B$127,B19,$G$73:$G$127)/$G$128,0)</f>
        <v>0</v>
      </c>
      <c r="L19" s="1884">
        <f ca="1">IFERROR((SUMIF($B$131:$B$185,B19,$F$131:$F$185)+SUMIF($B$189:$B$243,B19,$F$189:$F$243)+SUMIF($B$73:$B$127,B19,$F$73:$F$127))/$F$246,0)</f>
        <v>0</v>
      </c>
      <c r="M19" s="1882">
        <f ca="1">IFERROR((SUMIF($B$131:$B$185,B19,$G$131:$G$185)+SUMIF($B$189:$B$243,B19,$G$189:$G$243)+SUMIF($B$73:$B$127,B19,$G$73:$G$127))/$G$246,0)</f>
        <v>0</v>
      </c>
      <c r="O19" s="1078"/>
      <c r="P19" s="1011"/>
      <c r="Q19" s="1011"/>
    </row>
    <row r="20" spans="1:37" ht="14.5" customHeight="1">
      <c r="A20">
        <f>E82</f>
        <v>5</v>
      </c>
      <c r="B20" s="1075" t="str">
        <f>B82</f>
        <v>2x2.5</v>
      </c>
      <c r="C20" s="1880">
        <v>0</v>
      </c>
      <c r="D20" s="1881">
        <f ca="1">IFERROR(SUMIF($B$131:$B$185,B20,$F$131:$F$185)/$F$186,0)</f>
        <v>0</v>
      </c>
      <c r="E20" s="1882">
        <f ca="1">IFERROR(SUMIF($B$131:$B$185,B20,$G$131:$G$185)/$G$186,0)</f>
        <v>0</v>
      </c>
      <c r="F20" s="1880">
        <v>0</v>
      </c>
      <c r="G20" s="1881">
        <f ca="1">IFERROR(SUMIF($B$189:$B$243,B20,$F$189:$F$243)/$F$244,0)</f>
        <v>0</v>
      </c>
      <c r="H20" s="1882">
        <f ca="1">IFERROR(SUMIF($B$189:$B$243,B20,$G$189:$G$243)/$G$244,0)</f>
        <v>0</v>
      </c>
      <c r="I20" s="1880">
        <v>0</v>
      </c>
      <c r="J20" s="1709">
        <f ca="1">IFERROR(SUMIF($B$73:$B$127,B20,$F$73:$F$127)/$F$128,0)</f>
        <v>0</v>
      </c>
      <c r="K20" s="1883">
        <f ca="1">IFERROR(SUMIF($B$73:$B$127,B20,$G$73:$G$127)/$G$128,0)</f>
        <v>0</v>
      </c>
      <c r="L20" s="1884">
        <f ca="1">IFERROR((SUMIF($B$131:$B$185,B20,$F$131:$F$185)+SUMIF($B$189:$B$243,B20,$F$189:$F$243)+SUMIF($B$73:$B$127,B20,$F$73:$F$127))/$F$246,0)</f>
        <v>0</v>
      </c>
      <c r="M20" s="1882">
        <f ca="1">IFERROR((SUMIF($B$131:$B$185,B20,$G$131:$G$185)+SUMIF($B$189:$B$243,B20,$G$189:$G$243)+SUMIF($B$73:$B$127,B20,$G$73:$G$127))/$G$246,0)</f>
        <v>0</v>
      </c>
      <c r="Q20" s="1079"/>
    </row>
    <row r="21" spans="1:37" ht="14.5" customHeight="1">
      <c r="A21">
        <f>E83</f>
        <v>5.5</v>
      </c>
      <c r="B21" s="1075" t="str">
        <f>B83</f>
        <v>2x2.75</v>
      </c>
      <c r="C21" s="1880">
        <v>0</v>
      </c>
      <c r="D21" s="1881">
        <f ca="1">IFERROR(SUMIF($B$131:$B$185,B21,$F$131:$F$185)/$F$186,0)</f>
        <v>0</v>
      </c>
      <c r="E21" s="1882">
        <f ca="1">IFERROR(SUMIF($B$131:$B$185,B21,$G$131:$G$185)/$G$186,0)</f>
        <v>0</v>
      </c>
      <c r="F21" s="1880">
        <v>0</v>
      </c>
      <c r="G21" s="1881">
        <f ca="1">IFERROR(SUMIF($B$189:$B$243,B21,$F$189:$F$243)/$F$244,0)</f>
        <v>0</v>
      </c>
      <c r="H21" s="1882">
        <f ca="1">IFERROR(SUMIF($B$189:$B$243,B21,$G$189:$G$243)/$G$244,0)</f>
        <v>0</v>
      </c>
      <c r="I21" s="1880">
        <v>0</v>
      </c>
      <c r="J21" s="1709">
        <f ca="1">IFERROR(SUMIF($B$73:$B$127,B21,$F$73:$F$127)/$F$128,0)</f>
        <v>0</v>
      </c>
      <c r="K21" s="1883">
        <f ca="1">IFERROR(SUMIF($B$73:$B$127,B21,$G$73:$G$127)/$G$128,0)</f>
        <v>0</v>
      </c>
      <c r="L21" s="1884">
        <f ca="1">IFERROR((SUMIF($B$131:$B$185,B21,$F$131:$F$185)+SUMIF($B$189:$B$243,B21,$F$189:$F$243)+SUMIF($B$73:$B$127,B21,$F$73:$F$127))/$F$246,0)</f>
        <v>0</v>
      </c>
      <c r="M21" s="1882">
        <f ca="1">IFERROR((SUMIF($B$131:$B$185,B21,$G$131:$G$185)+SUMIF($B$189:$B$243,B21,$G$189:$G$243)+SUMIF($B$73:$B$127,B21,$G$73:$G$127))/$G$246,0)</f>
        <v>0</v>
      </c>
      <c r="O21" s="82"/>
    </row>
    <row r="22" spans="1:37" ht="14.5" customHeight="1">
      <c r="A22">
        <f>E84</f>
        <v>6</v>
      </c>
      <c r="B22" s="1075" t="str">
        <f>B84</f>
        <v>2x3</v>
      </c>
      <c r="C22" s="1880">
        <v>0</v>
      </c>
      <c r="D22" s="1881">
        <f ca="1">IFERROR(SUMIF($B$131:$B$185,B22,$F$131:$F$185)/$F$186,0)</f>
        <v>0</v>
      </c>
      <c r="E22" s="1882">
        <f ca="1">IFERROR(SUMIF($B$131:$B$185,B22,$G$131:$G$185)/$G$186,0)</f>
        <v>0</v>
      </c>
      <c r="F22" s="1880">
        <v>0</v>
      </c>
      <c r="G22" s="1881">
        <f ca="1">IFERROR(SUMIF($B$189:$B$243,B22,$F$189:$F$243)/$F$244,0)</f>
        <v>0</v>
      </c>
      <c r="H22" s="1882">
        <f ca="1">IFERROR(SUMIF($B$189:$B$243,B22,$G$189:$G$243)/$G$244,0)</f>
        <v>0</v>
      </c>
      <c r="I22" s="1880">
        <v>0</v>
      </c>
      <c r="J22" s="1709">
        <f ca="1">IFERROR(SUMIF($B$73:$B$127,B22,$F$73:$F$127)/$F$128,0)</f>
        <v>0</v>
      </c>
      <c r="K22" s="1883">
        <f ca="1">IFERROR(SUMIF($B$73:$B$127,B22,$G$73:$G$127)/$G$128,0)</f>
        <v>0</v>
      </c>
      <c r="L22" s="1884">
        <f ca="1">IFERROR((SUMIF($B$131:$B$185,B22,$F$131:$F$185)+SUMIF($B$189:$B$243,B22,$F$189:$F$243)+SUMIF($B$73:$B$127,B22,$F$73:$F$127))/$F$246,0)</f>
        <v>0</v>
      </c>
      <c r="M22" s="1882">
        <f ca="1">IFERROR((SUMIF($B$131:$B$185,B22,$G$131:$G$185)+SUMIF($B$189:$B$243,B22,$G$189:$G$243)+SUMIF($B$73:$B$127,B22,$G$73:$G$127))/$G$246,0)</f>
        <v>0</v>
      </c>
      <c r="O22" s="1078"/>
      <c r="P22" s="1885"/>
    </row>
    <row r="23" spans="1:37" ht="14.5" customHeight="1">
      <c r="A23">
        <f>E85</f>
        <v>6.25</v>
      </c>
      <c r="B23" s="1075" t="str">
        <f>B85</f>
        <v>2.5x2.5</v>
      </c>
      <c r="C23" s="1880">
        <v>0</v>
      </c>
      <c r="D23" s="1881">
        <f ca="1">IFERROR(SUMIF($B$131:$B$185,B23,$F$131:$F$185)/$F$186,0)</f>
        <v>0</v>
      </c>
      <c r="E23" s="1882">
        <f ca="1">IFERROR(SUMIF($B$131:$B$185,B23,$G$131:$G$185)/$G$186,0)</f>
        <v>0</v>
      </c>
      <c r="F23" s="1880">
        <v>0</v>
      </c>
      <c r="G23" s="1881">
        <f ca="1">IFERROR(SUMIF($B$189:$B$243,B23,$F$189:$F$243)/$F$244,0)</f>
        <v>0</v>
      </c>
      <c r="H23" s="1882">
        <f ca="1">IFERROR(SUMIF($B$189:$B$243,B23,$G$189:$G$243)/$G$244,0)</f>
        <v>0</v>
      </c>
      <c r="I23" s="1880">
        <v>0</v>
      </c>
      <c r="J23" s="1709">
        <f ca="1">IFERROR(SUMIF($B$73:$B$127,B23,$F$73:$F$127)/$F$128,0)</f>
        <v>0</v>
      </c>
      <c r="K23" s="1883">
        <f ca="1">IFERROR(SUMIF($B$73:$B$127,B23,$G$73:$G$127)/$G$128,0)</f>
        <v>0</v>
      </c>
      <c r="L23" s="1884">
        <f ca="1">IFERROR((SUMIF($B$131:$B$185,B23,$F$131:$F$185)+SUMIF($B$189:$B$243,B23,$F$189:$F$243)+SUMIF($B$73:$B$127,B23,$F$73:$F$127))/$F$246,0)</f>
        <v>0</v>
      </c>
      <c r="M23" s="1882">
        <f ca="1">IFERROR((SUMIF($B$131:$B$185,B23,$G$131:$G$185)+SUMIF($B$189:$B$243,B23,$G$189:$G$243)+SUMIF($B$73:$B$127,B23,$G$73:$G$127))/$G$246,0)</f>
        <v>0</v>
      </c>
      <c r="O23" s="1078"/>
      <c r="P23" s="878"/>
    </row>
    <row r="24" spans="1:37" ht="14.5" customHeight="1">
      <c r="A24">
        <f>E86</f>
        <v>6.5</v>
      </c>
      <c r="B24" s="1075" t="str">
        <f>B86</f>
        <v>2x3.25</v>
      </c>
      <c r="C24" s="1880">
        <v>0</v>
      </c>
      <c r="D24" s="1881">
        <f ca="1">IFERROR(SUMIF($B$131:$B$185,B24,$F$131:$F$185)/$F$186,0)</f>
        <v>0</v>
      </c>
      <c r="E24" s="1882">
        <f ca="1">IFERROR(SUMIF($B$131:$B$185,B24,$G$131:$G$185)/$G$186,0)</f>
        <v>0</v>
      </c>
      <c r="F24" s="1880">
        <v>0</v>
      </c>
      <c r="G24" s="1881">
        <f ca="1">IFERROR(SUMIF($B$189:$B$243,B24,$F$189:$F$243)/$F$244,0)</f>
        <v>0</v>
      </c>
      <c r="H24" s="1882">
        <f ca="1">IFERROR(SUMIF($B$189:$B$243,B24,$G$189:$G$243)/$G$244,0)</f>
        <v>0</v>
      </c>
      <c r="I24" s="1880">
        <v>0</v>
      </c>
      <c r="J24" s="1709">
        <f ca="1">IFERROR(SUMIF($B$73:$B$127,B24,$F$73:$F$127)/$F$128,0)</f>
        <v>0</v>
      </c>
      <c r="K24" s="1883">
        <f ca="1">IFERROR(SUMIF($B$73:$B$127,B24,$G$73:$G$127)/$G$128,0)</f>
        <v>0</v>
      </c>
      <c r="L24" s="1884">
        <f ca="1">IFERROR((SUMIF($B$131:$B$185,B24,$F$131:$F$185)+SUMIF($B$189:$B$243,B24,$F$189:$F$243)+SUMIF($B$73:$B$127,B24,$F$73:$F$127))/$F$246,0)</f>
        <v>0</v>
      </c>
      <c r="M24" s="1882">
        <f ca="1">IFERROR((SUMIF($B$131:$B$185,B24,$G$131:$G$185)+SUMIF($B$189:$B$243,B24,$G$189:$G$243)+SUMIF($B$73:$B$127,B24,$G$73:$G$127))/$G$246,0)</f>
        <v>0</v>
      </c>
    </row>
    <row r="25" spans="1:37" ht="14.5" customHeight="1">
      <c r="A25">
        <f>E87</f>
        <v>7</v>
      </c>
      <c r="B25" s="1075" t="str">
        <f>B87</f>
        <v>2x3.5</v>
      </c>
      <c r="C25" s="1880">
        <v>0</v>
      </c>
      <c r="D25" s="1881">
        <f ca="1">IFERROR(SUMIF($B$131:$B$185,B25,$F$131:$F$185)/$F$186,0)</f>
        <v>0</v>
      </c>
      <c r="E25" s="1882">
        <f ca="1">IFERROR(SUMIF($B$131:$B$185,B25,$G$131:$G$185)/$G$186,0)</f>
        <v>0</v>
      </c>
      <c r="F25" s="1880">
        <v>0</v>
      </c>
      <c r="G25" s="1881">
        <f ca="1">IFERROR(SUMIF($B$189:$B$243,B25,$F$189:$F$243)/$F$244,0)</f>
        <v>0</v>
      </c>
      <c r="H25" s="1882">
        <f ca="1">IFERROR(SUMIF($B$189:$B$243,B25,$G$189:$G$243)/$G$244,0)</f>
        <v>0</v>
      </c>
      <c r="I25" s="1880">
        <v>0</v>
      </c>
      <c r="J25" s="1709">
        <f ca="1">IFERROR(SUMIF($B$73:$B$127,B25,$F$73:$F$127)/$F$128,0)</f>
        <v>0</v>
      </c>
      <c r="K25" s="1883">
        <f ca="1">IFERROR(SUMIF($B$73:$B$127,B25,$G$73:$G$127)/$G$128,0)</f>
        <v>0</v>
      </c>
      <c r="L25" s="1884">
        <f ca="1">IFERROR((SUMIF($B$131:$B$185,B25,$F$131:$F$185)+SUMIF($B$189:$B$243,B25,$F$189:$F$243)+SUMIF($B$73:$B$127,B25,$F$73:$F$127))/$F$246,0)</f>
        <v>0</v>
      </c>
      <c r="M25" s="1882">
        <f ca="1">IFERROR((SUMIF($B$131:$B$185,B25,$G$131:$G$185)+SUMIF($B$189:$B$243,B25,$G$189:$G$243)+SUMIF($B$73:$B$127,B25,$G$73:$G$127))/$G$246,0)</f>
        <v>0</v>
      </c>
    </row>
    <row r="26" spans="1:37" ht="14.5" customHeight="1">
      <c r="A26">
        <f>E88</f>
        <v>7.5</v>
      </c>
      <c r="B26" s="1075" t="str">
        <f>B88</f>
        <v>2.5x3</v>
      </c>
      <c r="C26" s="1880">
        <v>0</v>
      </c>
      <c r="D26" s="1881">
        <f ca="1">IFERROR(SUMIF($B$131:$B$185,B26,$F$131:$F$185)/$F$186,0)</f>
        <v>0</v>
      </c>
      <c r="E26" s="1882">
        <f ca="1">IFERROR(SUMIF($B$131:$B$185,B26,$G$131:$G$185)/$G$186,0)</f>
        <v>0</v>
      </c>
      <c r="F26" s="1880">
        <v>0</v>
      </c>
      <c r="G26" s="1881">
        <f ca="1">IFERROR(SUMIF($B$189:$B$243,B26,$F$189:$F$243)/$F$244,0)</f>
        <v>0</v>
      </c>
      <c r="H26" s="1882">
        <f ca="1">IFERROR(SUMIF($B$189:$B$243,B26,$G$189:$G$243)/$G$244,0)</f>
        <v>0</v>
      </c>
      <c r="I26" s="1880">
        <v>0</v>
      </c>
      <c r="J26" s="1709">
        <f ca="1">IFERROR(SUMIF($B$73:$B$127,B26,$F$73:$F$127)/$F$128,0)</f>
        <v>0</v>
      </c>
      <c r="K26" s="1883">
        <f ca="1">IFERROR(SUMIF($B$73:$B$127,B26,$G$73:$G$127)/$G$128,0)</f>
        <v>0</v>
      </c>
      <c r="L26" s="1884">
        <f ca="1">IFERROR((SUMIF($B$131:$B$185,B26,$F$131:$F$185)+SUMIF($B$189:$B$243,B26,$F$189:$F$243)+SUMIF($B$73:$B$127,B26,$F$73:$F$127))/$F$246,0)</f>
        <v>0</v>
      </c>
      <c r="M26" s="1882">
        <f ca="1">IFERROR((SUMIF($B$131:$B$185,B26,$G$131:$G$185)+SUMIF($B$189:$B$243,B26,$G$189:$G$243)+SUMIF($B$73:$B$127,B26,$G$73:$G$127))/$G$246,0)</f>
        <v>0</v>
      </c>
    </row>
    <row r="27" spans="1:37" ht="14.5" customHeight="1">
      <c r="A27">
        <f>E89</f>
        <v>8</v>
      </c>
      <c r="B27" s="1075" t="str">
        <f>B89</f>
        <v>2x4</v>
      </c>
      <c r="C27" s="1880">
        <v>0</v>
      </c>
      <c r="D27" s="1881">
        <f ca="1">IFERROR(SUMIF($B$131:$B$185,B27,$F$131:$F$185)/$F$186,0)</f>
        <v>0</v>
      </c>
      <c r="E27" s="1882">
        <f ca="1">IFERROR(SUMIF($B$131:$B$185,B27,$G$131:$G$185)/$G$186,0)</f>
        <v>0</v>
      </c>
      <c r="F27" s="1880">
        <v>0</v>
      </c>
      <c r="G27" s="1881">
        <f ca="1">IFERROR(SUMIF($B$189:$B$243,B27,$F$189:$F$243)/$F$244,0)</f>
        <v>0</v>
      </c>
      <c r="H27" s="1882">
        <f ca="1">IFERROR(SUMIF($B$189:$B$243,B27,$G$189:$G$243)/$G$244,0)</f>
        <v>0</v>
      </c>
      <c r="I27" s="1880">
        <v>0</v>
      </c>
      <c r="J27" s="1709">
        <f ca="1">IFERROR(SUMIF($B$73:$B$127,B27,$F$73:$F$127)/$F$128,0)</f>
        <v>0</v>
      </c>
      <c r="K27" s="1883">
        <f ca="1">IFERROR(SUMIF($B$73:$B$127,B27,$G$73:$G$127)/$G$128,0)</f>
        <v>0</v>
      </c>
      <c r="L27" s="1884">
        <f ca="1">IFERROR((SUMIF($B$131:$B$185,B27,$F$131:$F$185)+SUMIF($B$189:$B$243,B27,$F$189:$F$243)+SUMIF($B$73:$B$127,B27,$F$73:$F$127))/$F$246,0)</f>
        <v>0</v>
      </c>
      <c r="M27" s="1882">
        <f ca="1">IFERROR((SUMIF($B$131:$B$185,B27,$G$131:$G$185)+SUMIF($B$189:$B$243,B27,$G$189:$G$243)+SUMIF($B$73:$B$127,B27,$G$73:$G$127))/$G$246,0)</f>
        <v>0</v>
      </c>
      <c r="U27" s="2175" t="s">
        <v>1472</v>
      </c>
      <c r="V27" s="2071"/>
      <c r="W27" s="2071"/>
      <c r="X27" s="2071"/>
      <c r="Y27" s="2092"/>
      <c r="AA27" s="2175" t="s">
        <v>1473</v>
      </c>
      <c r="AB27" s="2071"/>
      <c r="AC27" s="2071"/>
      <c r="AD27" s="2071"/>
      <c r="AE27" s="2092"/>
      <c r="AG27" s="1069" t="s">
        <v>1474</v>
      </c>
      <c r="AH27" s="1068"/>
      <c r="AI27" s="1068"/>
      <c r="AJ27" s="1068"/>
      <c r="AK27" s="1072"/>
    </row>
    <row r="28" spans="1:37" ht="14.5" customHeight="1">
      <c r="A28">
        <f>E90</f>
        <v>8.5</v>
      </c>
      <c r="B28" s="1075" t="str">
        <f>B90</f>
        <v>2x4.25</v>
      </c>
      <c r="C28" s="1880">
        <v>0</v>
      </c>
      <c r="D28" s="1881">
        <f ca="1">IFERROR(SUMIF($B$131:$B$185,B28,$F$131:$F$185)/$F$186,0)</f>
        <v>0</v>
      </c>
      <c r="E28" s="1882">
        <f ca="1">IFERROR(SUMIF($B$131:$B$185,B28,$G$131:$G$185)/$G$186,0)</f>
        <v>0</v>
      </c>
      <c r="F28" s="1880">
        <v>0</v>
      </c>
      <c r="G28" s="1881">
        <f ca="1">IFERROR(SUMIF($B$189:$B$243,B28,$F$189:$F$243)/$F$244,0)</f>
        <v>0</v>
      </c>
      <c r="H28" s="1882">
        <f ca="1">IFERROR(SUMIF($B$189:$B$243,B28,$G$189:$G$243)/$G$244,0)</f>
        <v>0</v>
      </c>
      <c r="I28" s="1880">
        <v>0</v>
      </c>
      <c r="J28" s="1709">
        <f ca="1">IFERROR(SUMIF($B$73:$B$127,B28,$F$73:$F$127)/$F$128,0)</f>
        <v>0</v>
      </c>
      <c r="K28" s="1883">
        <f ca="1">IFERROR(SUMIF($B$73:$B$127,B28,$G$73:$G$127)/$G$128,0)</f>
        <v>0</v>
      </c>
      <c r="L28" s="1884">
        <f ca="1">IFERROR((SUMIF($B$131:$B$185,B28,$F$131:$F$185)+SUMIF($B$189:$B$243,B28,$F$189:$F$243)+SUMIF($B$73:$B$127,B28,$F$73:$F$127))/$F$246,0)</f>
        <v>0</v>
      </c>
      <c r="M28" s="1882">
        <f ca="1">IFERROR((SUMIF($B$131:$B$185,B28,$G$131:$G$185)+SUMIF($B$189:$B$243,B28,$G$189:$G$243)+SUMIF($B$73:$B$127,B28,$G$73:$G$127))/$G$246,0)</f>
        <v>0</v>
      </c>
      <c r="U28" s="1015" t="s">
        <v>1475</v>
      </c>
      <c r="V28" s="1015" t="s">
        <v>1003</v>
      </c>
      <c r="W28" s="1013" t="s">
        <v>1464</v>
      </c>
      <c r="X28" s="353" t="s">
        <v>1465</v>
      </c>
      <c r="Y28" s="1016" t="s">
        <v>1466</v>
      </c>
      <c r="AA28" s="1015" t="s">
        <v>1475</v>
      </c>
      <c r="AB28" s="1015" t="s">
        <v>1003</v>
      </c>
      <c r="AC28" s="1013" t="s">
        <v>1464</v>
      </c>
      <c r="AD28" s="353" t="s">
        <v>1465</v>
      </c>
      <c r="AE28" s="1016" t="s">
        <v>1466</v>
      </c>
      <c r="AG28" s="1073" t="s">
        <v>1475</v>
      </c>
      <c r="AH28" s="1070" t="s">
        <v>1003</v>
      </c>
      <c r="AI28" s="1070" t="s">
        <v>664</v>
      </c>
      <c r="AJ28" s="1070" t="s">
        <v>1476</v>
      </c>
      <c r="AK28" s="1071" t="s">
        <v>1477</v>
      </c>
    </row>
    <row r="29" spans="1:37" ht="14.5" customHeight="1">
      <c r="A29">
        <f>E91</f>
        <v>9</v>
      </c>
      <c r="B29" s="1075" t="str">
        <f>B91</f>
        <v>3x3</v>
      </c>
      <c r="C29" s="1880">
        <v>0</v>
      </c>
      <c r="D29" s="1881">
        <f ca="1">IFERROR(SUMIF($B$131:$B$185,B29,$F$131:$F$185)/$F$186,0)</f>
        <v>0</v>
      </c>
      <c r="E29" s="1882">
        <f ca="1">IFERROR(SUMIF($B$131:$B$185,B29,$G$131:$G$185)/$G$186,0)</f>
        <v>0</v>
      </c>
      <c r="F29" s="1880">
        <v>0</v>
      </c>
      <c r="G29" s="1881">
        <f ca="1">IFERROR(SUMIF($B$189:$B$243,B29,$F$189:$F$243)/$F$244,0)</f>
        <v>0</v>
      </c>
      <c r="H29" s="1882">
        <f ca="1">IFERROR(SUMIF($B$189:$B$243,B29,$G$189:$G$243)/$G$244,0)</f>
        <v>0</v>
      </c>
      <c r="I29" s="1880">
        <v>0</v>
      </c>
      <c r="J29" s="1709">
        <f ca="1">IFERROR(SUMIF($B$73:$B$127,B29,$F$73:$F$127)/$F$128,0)</f>
        <v>0</v>
      </c>
      <c r="K29" s="1883">
        <f ca="1">IFERROR(SUMIF($B$73:$B$127,B29,$G$73:$G$127)/$G$128,0)</f>
        <v>0</v>
      </c>
      <c r="L29" s="1884">
        <f ca="1">IFERROR((SUMIF($B$131:$B$185,B29,$F$131:$F$185)+SUMIF($B$189:$B$243,B29,$F$189:$F$243)+SUMIF($B$73:$B$127,B29,$F$73:$F$127))/$F$246,0)</f>
        <v>0</v>
      </c>
      <c r="M29" s="1882">
        <f ca="1">IFERROR((SUMIF($B$131:$B$185,B29,$G$131:$G$185)+SUMIF($B$189:$B$243,B29,$G$189:$G$243)+SUMIF($B$73:$B$127,B29,$G$73:$G$127))/$G$246,0)</f>
        <v>0</v>
      </c>
      <c r="U29" s="1014" t="e" vm="1">
        <f t="array" aca="1" ref="U29:Y34" ca="1">_xlfn.LET(
    _xlpm.types, B12:B63,
    _xlpm.alloc, C12:C63,
    _xlpm.allocSM, D12:D63,
    _xlpm.allocUnit, E12:E63,
    _xlpm.sqm, VALUE(LEFT(_xlpm.types,FIND("x",_xlpm.types)-1))*VALUE(RIGHT(_xlpm.types,LEN(_xlpm.types)-FIND("x",_xlpm.types))),
    _xlpm.filtered, _xlfn._xlws.FILTER(_xlfn.HSTACK(_xlpm.types, _xlpm.sqm, _xlpm.alloc, _xlpm.allocSM, _xlpm.allocUnit), _xlpm.alloc&lt;&gt;0),
    _xlpm.filtered
)</f>
        <v>#VALUE!</v>
      </c>
      <c r="V29" s="1014" t="e" vm="1">
        <f ca="1"/>
        <v>#VALUE!</v>
      </c>
      <c r="W29" s="1886" t="e" vm="1">
        <f ca="1"/>
        <v>#VALUE!</v>
      </c>
      <c r="X29" s="1877" t="e" vm="1">
        <f ca="1"/>
        <v>#VALUE!</v>
      </c>
      <c r="Y29" s="1878" t="e" vm="1">
        <f ca="1"/>
        <v>#VALUE!</v>
      </c>
      <c r="AA29" s="1014" t="e" cm="1" vm="1">
        <f t="array" aca="1" ref="AA29" ca="1">_xlfn.LET(_xlpm.types, B12:B66, _xlpm.alloc, F12:F66, _xlpm.allocSM, G12:G66, _xlpm.allocUnit, H12:H66, _xlpm.sqm, VALUE(LEFT(_xlpm.types,FIND("x",_xlpm.types)-1))*VALUE(RIGHT(_xlpm.types,LEN(_xlpm.types)-FIND("x",_xlpm.types))), _xlpm.filtered, _xlfn._xlws.FILTER(_xlfn.HSTACK(_xlpm.types, _xlpm.sqm, _xlpm.alloc, _xlpm.allocSM, _xlpm.allocUnit), _xlpm.alloc&lt;&gt;0), _xlpm.filtered)</f>
        <v>#VALUE!</v>
      </c>
      <c r="AB29" s="1014"/>
      <c r="AC29" s="1886"/>
      <c r="AD29" s="1877"/>
      <c r="AE29" s="1878"/>
      <c r="AF29" s="1080"/>
      <c r="AG29" s="1081" t="e" cm="1" vm="1">
        <f t="array" aca="1" ref="AG29" ca="1">_xlfn.LET(_xlpm.types, B74:B127, _xlpm.sizes, E74:E127, _xlpm.totalUnits, IFERROR(SUMIF(B74:B127,_xlpm.types,G74:G127),0) + IFERROR(SUMIF(B132:B185,_xlpm.types,G132:G185),0) + IFERROR(SUMIF(B190:B243,_xlpm.types,G190:G243),0), _xlpm.totalSM, IFERROR(SUMIF(B74:B127,_xlpm.types,F74:F127),0) + IFERROR(SUMIF(B132:B185,_xlpm.types,F132:F185),0) + IFERROR(SUMIF(B190:B243,_xlpm.types,F190:F243),0), _xlpm.pctUnits, IFERROR(_xlpm.totalUnits/SUM(_xlpm.totalUnits),0), _xlpm.data, _xlfn.HSTACK(_xlpm.types, _xlpm.sizes, _xlpm.totalUnits, _xlpm.totalSM, _xlpm.pctUnits), _xlpm.filtered, _xlfn._xlws.FILTER(_xlpm.data, _xlpm.totalUnits&gt;0), _xlfn._xlws.SORT(_xlpm.filtered, 2, 1))</f>
        <v>#VALUE!</v>
      </c>
      <c r="AH29" s="1887"/>
      <c r="AI29" s="1082"/>
      <c r="AJ29" s="1887"/>
      <c r="AK29" s="1888"/>
    </row>
    <row r="30" spans="1:37" ht="14.5" customHeight="1">
      <c r="A30">
        <f>E92</f>
        <v>9.25</v>
      </c>
      <c r="B30" s="1075" t="str">
        <f>B92</f>
        <v>2.5x3.7</v>
      </c>
      <c r="C30" s="1880">
        <v>0</v>
      </c>
      <c r="D30" s="1881">
        <f ca="1">IFERROR(SUMIF($B$131:$B$185,B30,$F$131:$F$185)/$F$186,0)</f>
        <v>0</v>
      </c>
      <c r="E30" s="1882">
        <f ca="1">IFERROR(SUMIF($B$131:$B$185,B30,$G$131:$G$185)/$G$186,0)</f>
        <v>0</v>
      </c>
      <c r="F30" s="1880">
        <v>0</v>
      </c>
      <c r="G30" s="1881">
        <f ca="1">IFERROR(SUMIF($B$189:$B$243,B30,$F$189:$F$243)/$F$244,0)</f>
        <v>0</v>
      </c>
      <c r="H30" s="1882">
        <f ca="1">IFERROR(SUMIF($B$189:$B$243,B30,$G$189:$G$243)/$G$244,0)</f>
        <v>0</v>
      </c>
      <c r="I30" s="1880">
        <v>0</v>
      </c>
      <c r="J30" s="1709">
        <f ca="1">IFERROR(SUMIF($B$73:$B$127,B30,$F$73:$F$127)/$F$128,0)</f>
        <v>0</v>
      </c>
      <c r="K30" s="1883">
        <f ca="1">IFERROR(SUMIF($B$73:$B$127,B30,$G$73:$G$127)/$G$128,0)</f>
        <v>0</v>
      </c>
      <c r="L30" s="1884">
        <f ca="1">IFERROR((SUMIF($B$131:$B$185,B30,$F$131:$F$185)+SUMIF($B$189:$B$243,B30,$F$189:$F$243)+SUMIF($B$73:$B$127,B30,$F$73:$F$127))/$F$246,0)</f>
        <v>0</v>
      </c>
      <c r="M30" s="1882">
        <f ca="1">IFERROR((SUMIF($B$131:$B$185,B30,$G$131:$G$185)+SUMIF($B$189:$B$243,B30,$G$189:$G$243)+SUMIF($B$73:$B$127,B30,$G$73:$G$127))/$G$246,0)</f>
        <v>0</v>
      </c>
      <c r="U30" s="1017" t="e" vm="1">
        <f ca="1"/>
        <v>#VALUE!</v>
      </c>
      <c r="V30" s="1017" t="e" vm="1">
        <f ca="1"/>
        <v>#VALUE!</v>
      </c>
      <c r="W30" s="1889" t="e" vm="1">
        <f ca="1"/>
        <v>#VALUE!</v>
      </c>
      <c r="X30" s="1709" t="e" vm="1">
        <f ca="1"/>
        <v>#VALUE!</v>
      </c>
      <c r="Y30" s="1883" t="e" vm="1">
        <f ca="1"/>
        <v>#VALUE!</v>
      </c>
      <c r="AA30" s="1017"/>
      <c r="AB30" s="1036"/>
      <c r="AC30" s="1889"/>
      <c r="AD30" s="1709"/>
      <c r="AE30" s="1883"/>
      <c r="AF30" s="1080"/>
      <c r="AG30" s="1083"/>
      <c r="AH30" s="1887"/>
      <c r="AI30" s="1082"/>
      <c r="AJ30" s="1887"/>
      <c r="AK30" s="1890"/>
    </row>
    <row r="31" spans="1:37" ht="14.5" customHeight="1">
      <c r="A31">
        <f>E93</f>
        <v>9.5</v>
      </c>
      <c r="B31" s="1075" t="str">
        <f>B93</f>
        <v>2x4.75</v>
      </c>
      <c r="C31" s="1880">
        <v>0</v>
      </c>
      <c r="D31" s="1881">
        <f ca="1">IFERROR(SUMIF($B$131:$B$185,B31,$F$131:$F$185)/$F$186,0)</f>
        <v>0</v>
      </c>
      <c r="E31" s="1882">
        <f ca="1">IFERROR(SUMIF($B$131:$B$185,B31,$G$131:$G$185)/$G$186,0)</f>
        <v>0</v>
      </c>
      <c r="F31" s="1880">
        <v>0</v>
      </c>
      <c r="G31" s="1881">
        <f ca="1">IFERROR(SUMIF($B$189:$B$243,B31,$F$189:$F$243)/$F$244,0)</f>
        <v>0</v>
      </c>
      <c r="H31" s="1882">
        <f ca="1">IFERROR(SUMIF($B$189:$B$243,B31,$G$189:$G$243)/$G$244,0)</f>
        <v>0</v>
      </c>
      <c r="I31" s="1880">
        <v>0</v>
      </c>
      <c r="J31" s="1709">
        <f ca="1">IFERROR(SUMIF($B$73:$B$127,B31,$F$73:$F$127)/$F$128,0)</f>
        <v>0</v>
      </c>
      <c r="K31" s="1883">
        <f ca="1">IFERROR(SUMIF($B$73:$B$127,B31,$G$73:$G$127)/$G$128,0)</f>
        <v>0</v>
      </c>
      <c r="L31" s="1884">
        <f ca="1">IFERROR((SUMIF($B$131:$B$185,B31,$F$131:$F$185)+SUMIF($B$189:$B$243,B31,$F$189:$F$243)+SUMIF($B$73:$B$127,B31,$F$73:$F$127))/$F$246,0)</f>
        <v>0</v>
      </c>
      <c r="M31" s="1882">
        <f ca="1">IFERROR((SUMIF($B$131:$B$185,B31,$G$131:$G$185)+SUMIF($B$189:$B$243,B31,$G$189:$G$243)+SUMIF($B$73:$B$127,B31,$G$73:$G$127))/$G$246,0)</f>
        <v>0</v>
      </c>
      <c r="U31" s="1017" t="e" vm="1">
        <f ca="1"/>
        <v>#VALUE!</v>
      </c>
      <c r="V31" s="1017" t="e" vm="1">
        <f ca="1"/>
        <v>#VALUE!</v>
      </c>
      <c r="W31" s="1889" t="e" vm="1">
        <f ca="1"/>
        <v>#VALUE!</v>
      </c>
      <c r="X31" s="1709" t="e" vm="1">
        <f ca="1"/>
        <v>#VALUE!</v>
      </c>
      <c r="Y31" s="1883" t="e" vm="1">
        <f ca="1"/>
        <v>#VALUE!</v>
      </c>
      <c r="AA31" s="1017"/>
      <c r="AB31" s="1036"/>
      <c r="AC31" s="1889"/>
      <c r="AD31" s="1709"/>
      <c r="AE31" s="1883"/>
      <c r="AF31" s="1080"/>
      <c r="AG31" s="1083"/>
      <c r="AH31" s="1887"/>
      <c r="AI31" s="1082"/>
      <c r="AJ31" s="1887"/>
      <c r="AK31" s="1890"/>
    </row>
    <row r="32" spans="1:37" ht="14.5" customHeight="1">
      <c r="A32">
        <f>E94</f>
        <v>10</v>
      </c>
      <c r="B32" s="1075" t="str">
        <f>B94</f>
        <v>2x5</v>
      </c>
      <c r="C32" s="1880">
        <v>0</v>
      </c>
      <c r="D32" s="1881">
        <f ca="1">IFERROR(SUMIF($B$131:$B$185,B32,$F$131:$F$185)/$F$186,0)</f>
        <v>0</v>
      </c>
      <c r="E32" s="1882">
        <f ca="1">IFERROR(SUMIF($B$131:$B$185,B32,$G$131:$G$185)/$G$186,0)</f>
        <v>0</v>
      </c>
      <c r="F32" s="1880">
        <v>0</v>
      </c>
      <c r="G32" s="1881">
        <f ca="1">IFERROR(SUMIF($B$189:$B$243,B32,$F$189:$F$243)/$F$244,0)</f>
        <v>0</v>
      </c>
      <c r="H32" s="1882">
        <f ca="1">IFERROR(SUMIF($B$189:$B$243,B32,$G$189:$G$243)/$G$244,0)</f>
        <v>0</v>
      </c>
      <c r="I32" s="1880">
        <v>0</v>
      </c>
      <c r="J32" s="1709">
        <f ca="1">IFERROR(SUMIF($B$73:$B$127,B32,$F$73:$F$127)/$F$128,0)</f>
        <v>0</v>
      </c>
      <c r="K32" s="1883">
        <f ca="1">IFERROR(SUMIF($B$73:$B$127,B32,$G$73:$G$127)/$G$128,0)</f>
        <v>0</v>
      </c>
      <c r="L32" s="1884">
        <f ca="1">IFERROR((SUMIF($B$131:$B$185,B32,$F$131:$F$185)+SUMIF($B$189:$B$243,B32,$F$189:$F$243)+SUMIF($B$73:$B$127,B32,$F$73:$F$127))/$F$246,0)</f>
        <v>0</v>
      </c>
      <c r="M32" s="1882">
        <f ca="1">IFERROR((SUMIF($B$131:$B$185,B32,$G$131:$G$185)+SUMIF($B$189:$B$243,B32,$G$189:$G$243)+SUMIF($B$73:$B$127,B32,$G$73:$G$127))/$G$246,0)</f>
        <v>0</v>
      </c>
      <c r="U32" s="1017" t="e" vm="1">
        <f ca="1"/>
        <v>#VALUE!</v>
      </c>
      <c r="V32" s="1017" t="e" vm="1">
        <f ca="1"/>
        <v>#VALUE!</v>
      </c>
      <c r="W32" s="1889" t="e" vm="1">
        <f ca="1"/>
        <v>#VALUE!</v>
      </c>
      <c r="X32" s="1709" t="e" vm="1">
        <f ca="1"/>
        <v>#VALUE!</v>
      </c>
      <c r="Y32" s="1883" t="e" vm="1">
        <f ca="1"/>
        <v>#VALUE!</v>
      </c>
      <c r="AA32" s="1017"/>
      <c r="AB32" s="1036"/>
      <c r="AC32" s="1889"/>
      <c r="AD32" s="1709"/>
      <c r="AE32" s="1883"/>
      <c r="AF32" s="1080"/>
      <c r="AG32" s="1083"/>
      <c r="AH32" s="1887"/>
      <c r="AI32" s="1082"/>
      <c r="AJ32" s="1887"/>
      <c r="AK32" s="1890"/>
    </row>
    <row r="33" spans="1:48" ht="14.5" customHeight="1">
      <c r="A33">
        <f>E95</f>
        <v>10</v>
      </c>
      <c r="B33" s="1075" t="str">
        <f>B95</f>
        <v>2.5x4</v>
      </c>
      <c r="C33" s="1880">
        <v>0</v>
      </c>
      <c r="D33" s="1881">
        <f ca="1">IFERROR(SUMIF($B$131:$B$185,B33,$F$131:$F$185)/$F$186,0)</f>
        <v>0</v>
      </c>
      <c r="E33" s="1882">
        <f ca="1">IFERROR(SUMIF($B$131:$B$185,B33,$G$131:$G$185)/$G$186,0)</f>
        <v>0</v>
      </c>
      <c r="F33" s="1880">
        <v>0</v>
      </c>
      <c r="G33" s="1881">
        <f ca="1">IFERROR(SUMIF($B$189:$B$243,B33,$F$189:$F$243)/$F$244,0)</f>
        <v>0</v>
      </c>
      <c r="H33" s="1882">
        <f ca="1">IFERROR(SUMIF($B$189:$B$243,B33,$G$189:$G$243)/$G$244,0)</f>
        <v>0</v>
      </c>
      <c r="I33" s="1880">
        <v>0</v>
      </c>
      <c r="J33" s="1709">
        <f ca="1">IFERROR(SUMIF($B$73:$B$127,B33,$F$73:$F$127)/$F$128,0)</f>
        <v>0</v>
      </c>
      <c r="K33" s="1883">
        <f ca="1">IFERROR(SUMIF($B$73:$B$127,B33,$G$73:$G$127)/$G$128,0)</f>
        <v>0</v>
      </c>
      <c r="L33" s="1884">
        <f ca="1">IFERROR((SUMIF($B$131:$B$185,B33,$F$131:$F$185)+SUMIF($B$189:$B$243,B33,$F$189:$F$243)+SUMIF($B$73:$B$127,B33,$F$73:$F$127))/$F$246,0)</f>
        <v>0</v>
      </c>
      <c r="M33" s="1882">
        <f ca="1">IFERROR((SUMIF($B$131:$B$185,B33,$G$131:$G$185)+SUMIF($B$189:$B$243,B33,$G$189:$G$243)+SUMIF($B$73:$B$127,B33,$G$73:$G$127))/$G$246,0)</f>
        <v>0</v>
      </c>
      <c r="U33" s="1017" t="e" vm="1">
        <f ca="1"/>
        <v>#VALUE!</v>
      </c>
      <c r="V33" s="1017" t="e" vm="1">
        <f ca="1"/>
        <v>#VALUE!</v>
      </c>
      <c r="W33" s="1889" t="e" vm="1">
        <f ca="1"/>
        <v>#VALUE!</v>
      </c>
      <c r="X33" s="1709" t="e" vm="1">
        <f ca="1"/>
        <v>#VALUE!</v>
      </c>
      <c r="Y33" s="1883" t="e" vm="1">
        <f ca="1"/>
        <v>#VALUE!</v>
      </c>
      <c r="AA33" s="1017"/>
      <c r="AB33" s="1036"/>
      <c r="AC33" s="1889"/>
      <c r="AD33" s="1709"/>
      <c r="AE33" s="1883"/>
      <c r="AF33" s="1080"/>
      <c r="AG33" s="1083"/>
      <c r="AH33" s="1887"/>
      <c r="AI33" s="1082"/>
      <c r="AJ33" s="1887"/>
      <c r="AK33" s="1890"/>
    </row>
    <row r="34" spans="1:48" ht="14.5" customHeight="1">
      <c r="A34">
        <f>E96</f>
        <v>10.5</v>
      </c>
      <c r="B34" s="1075" t="str">
        <f>B96</f>
        <v>3x3.5</v>
      </c>
      <c r="C34" s="1880">
        <v>0</v>
      </c>
      <c r="D34" s="1881">
        <f ca="1">IFERROR(SUMIF($B$131:$B$185,B34,$F$131:$F$185)/$F$186,0)</f>
        <v>0</v>
      </c>
      <c r="E34" s="1882">
        <f ca="1">IFERROR(SUMIF($B$131:$B$185,B34,$G$131:$G$185)/$G$186,0)</f>
        <v>0</v>
      </c>
      <c r="F34" s="1880">
        <v>0</v>
      </c>
      <c r="G34" s="1881">
        <f ca="1">IFERROR(SUMIF($B$189:$B$243,B34,$F$189:$F$243)/$F$244,0)</f>
        <v>0</v>
      </c>
      <c r="H34" s="1882">
        <f ca="1">IFERROR(SUMIF($B$189:$B$243,B34,$G$189:$G$243)/$G$244,0)</f>
        <v>0</v>
      </c>
      <c r="I34" s="1880">
        <v>0</v>
      </c>
      <c r="J34" s="1709">
        <f ca="1">IFERROR(SUMIF($B$73:$B$127,B34,$F$73:$F$127)/$F$128,0)</f>
        <v>0</v>
      </c>
      <c r="K34" s="1883">
        <f ca="1">IFERROR(SUMIF($B$73:$B$127,B34,$G$73:$G$127)/$G$128,0)</f>
        <v>0</v>
      </c>
      <c r="L34" s="1884">
        <f ca="1">IFERROR((SUMIF($B$131:$B$185,B34,$F$131:$F$185)+SUMIF($B$189:$B$243,B34,$F$189:$F$243)+SUMIF($B$73:$B$127,B34,$F$73:$F$127))/$F$246,0)</f>
        <v>0</v>
      </c>
      <c r="M34" s="1882">
        <f ca="1">IFERROR((SUMIF($B$131:$B$185,B34,$G$131:$G$185)+SUMIF($B$189:$B$243,B34,$G$189:$G$243)+SUMIF($B$73:$B$127,B34,$G$73:$G$127))/$G$246,0)</f>
        <v>0</v>
      </c>
      <c r="U34" s="1017" t="e" vm="1">
        <f ca="1"/>
        <v>#VALUE!</v>
      </c>
      <c r="V34" s="1017" t="e" vm="1">
        <f ca="1"/>
        <v>#VALUE!</v>
      </c>
      <c r="W34" s="1889" t="e" vm="1">
        <f ca="1"/>
        <v>#VALUE!</v>
      </c>
      <c r="X34" s="1709" t="e" vm="1">
        <f ca="1"/>
        <v>#VALUE!</v>
      </c>
      <c r="Y34" s="1883" t="e" vm="1">
        <f ca="1"/>
        <v>#VALUE!</v>
      </c>
      <c r="AA34" s="1017"/>
      <c r="AB34" s="1036"/>
      <c r="AC34" s="1889"/>
      <c r="AD34" s="1709"/>
      <c r="AE34" s="1883"/>
      <c r="AF34" s="1080"/>
      <c r="AG34" s="1083"/>
      <c r="AH34" s="1887"/>
      <c r="AI34" s="1082"/>
      <c r="AJ34" s="1887"/>
      <c r="AK34" s="1890"/>
    </row>
    <row r="35" spans="1:48" ht="14.5" customHeight="1">
      <c r="A35">
        <f>E97</f>
        <v>11</v>
      </c>
      <c r="B35" s="1075" t="str">
        <f>B97</f>
        <v>2x5.5</v>
      </c>
      <c r="C35" s="1880">
        <v>0</v>
      </c>
      <c r="D35" s="1881">
        <f ca="1">IFERROR(SUMIF($B$131:$B$185,B35,$F$131:$F$185)/$F$186,0)</f>
        <v>0</v>
      </c>
      <c r="E35" s="1882">
        <f ca="1">IFERROR(SUMIF($B$131:$B$185,B35,$G$131:$G$185)/$G$186,0)</f>
        <v>0</v>
      </c>
      <c r="F35" s="1880">
        <v>0</v>
      </c>
      <c r="G35" s="1881">
        <f ca="1">IFERROR(SUMIF($B$189:$B$243,B35,$F$189:$F$243)/$F$244,0)</f>
        <v>0</v>
      </c>
      <c r="H35" s="1882">
        <f ca="1">IFERROR(SUMIF($B$189:$B$243,B35,$G$189:$G$243)/$G$244,0)</f>
        <v>0</v>
      </c>
      <c r="I35" s="1880">
        <v>0</v>
      </c>
      <c r="J35" s="1709">
        <f ca="1">IFERROR(SUMIF($B$73:$B$127,B35,$F$73:$F$127)/$F$128,0)</f>
        <v>0</v>
      </c>
      <c r="K35" s="1883">
        <f ca="1">IFERROR(SUMIF($B$73:$B$127,B35,$G$73:$G$127)/$G$128,0)</f>
        <v>0</v>
      </c>
      <c r="L35" s="1884">
        <f ca="1">IFERROR((SUMIF($B$131:$B$185,B35,$F$131:$F$185)+SUMIF($B$189:$B$243,B35,$F$189:$F$243)+SUMIF($B$73:$B$127,B35,$F$73:$F$127))/$F$246,0)</f>
        <v>0</v>
      </c>
      <c r="M35" s="1882">
        <f ca="1">IFERROR((SUMIF($B$131:$B$185,B35,$G$131:$G$185)+SUMIF($B$189:$B$243,B35,$G$189:$G$243)+SUMIF($B$73:$B$127,B35,$G$73:$G$127))/$G$246,0)</f>
        <v>0</v>
      </c>
      <c r="U35" s="1017"/>
      <c r="V35" s="1017"/>
      <c r="W35" s="1889"/>
      <c r="X35" s="1709"/>
      <c r="Y35" s="1883"/>
      <c r="AA35" s="1017"/>
      <c r="AB35" s="1036"/>
      <c r="AC35" s="1889"/>
      <c r="AD35" s="1709"/>
      <c r="AE35" s="1883"/>
      <c r="AF35" s="1080"/>
      <c r="AG35" s="1083"/>
      <c r="AH35" s="1887"/>
      <c r="AI35" s="1082"/>
      <c r="AJ35" s="1887"/>
      <c r="AK35" s="1890"/>
    </row>
    <row r="36" spans="1:48" ht="14.5" customHeight="1">
      <c r="A36">
        <f>E98</f>
        <v>11.5</v>
      </c>
      <c r="B36" s="1075" t="str">
        <f>B98</f>
        <v>2x5.75</v>
      </c>
      <c r="C36" s="1880">
        <v>0</v>
      </c>
      <c r="D36" s="1881">
        <f ca="1">IFERROR(SUMIF($B$131:$B$185,B36,$F$131:$F$185)/$F$186,0)</f>
        <v>0</v>
      </c>
      <c r="E36" s="1882">
        <f ca="1">IFERROR(SUMIF($B$131:$B$185,B36,$G$131:$G$185)/$G$186,0)</f>
        <v>0</v>
      </c>
      <c r="F36" s="1880">
        <v>0</v>
      </c>
      <c r="G36" s="1881">
        <f ca="1">IFERROR(SUMIF($B$189:$B$243,B36,$F$189:$F$243)/$F$244,0)</f>
        <v>0</v>
      </c>
      <c r="H36" s="1882">
        <f ca="1">IFERROR(SUMIF($B$189:$B$243,B36,$G$189:$G$243)/$G$244,0)</f>
        <v>0</v>
      </c>
      <c r="I36" s="1880">
        <v>0</v>
      </c>
      <c r="J36" s="1709">
        <f ca="1">IFERROR(SUMIF($B$73:$B$127,B36,$F$73:$F$127)/$F$128,0)</f>
        <v>0</v>
      </c>
      <c r="K36" s="1883">
        <f ca="1">IFERROR(SUMIF($B$73:$B$127,B36,$G$73:$G$127)/$G$128,0)</f>
        <v>0</v>
      </c>
      <c r="L36" s="1884">
        <f ca="1">IFERROR((SUMIF($B$131:$B$185,B36,$F$131:$F$185)+SUMIF($B$189:$B$243,B36,$F$189:$F$243)+SUMIF($B$73:$B$127,B36,$F$73:$F$127))/$F$246,0)</f>
        <v>0</v>
      </c>
      <c r="M36" s="1882">
        <f ca="1">IFERROR((SUMIF($B$131:$B$185,B36,$G$131:$G$185)+SUMIF($B$189:$B$243,B36,$G$189:$G$243)+SUMIF($B$73:$B$127,B36,$G$73:$G$127))/$G$246,0)</f>
        <v>0</v>
      </c>
      <c r="U36" s="1017"/>
      <c r="V36" s="1017"/>
      <c r="W36" s="1838"/>
      <c r="X36" s="1709"/>
      <c r="Y36" s="1883"/>
      <c r="AA36" s="1017"/>
      <c r="AB36" s="1036"/>
      <c r="AC36" s="1889"/>
      <c r="AD36" s="1709"/>
      <c r="AE36" s="1883"/>
      <c r="AF36" s="1080"/>
      <c r="AG36" s="1083"/>
      <c r="AH36" s="1887"/>
      <c r="AI36" s="1082"/>
      <c r="AJ36" s="1887"/>
      <c r="AK36" s="1890"/>
      <c r="AN36" t="s">
        <v>1515</v>
      </c>
    </row>
    <row r="37" spans="1:48" ht="14.5" customHeight="1">
      <c r="A37">
        <f>E99</f>
        <v>12</v>
      </c>
      <c r="B37" s="1075" t="str">
        <f>B99</f>
        <v>3x4</v>
      </c>
      <c r="C37" s="1880">
        <v>0</v>
      </c>
      <c r="D37" s="1881">
        <f ca="1">IFERROR(SUMIF($B$131:$B$185,B37,$F$131:$F$185)/$F$186,0)</f>
        <v>0</v>
      </c>
      <c r="E37" s="1882">
        <f ca="1">IFERROR(SUMIF($B$131:$B$185,B37,$G$131:$G$185)/$G$186,0)</f>
        <v>0</v>
      </c>
      <c r="F37" s="1880">
        <v>0</v>
      </c>
      <c r="G37" s="1881">
        <f ca="1">IFERROR(SUMIF($B$189:$B$243,B37,$F$189:$F$243)/$F$244,0)</f>
        <v>0</v>
      </c>
      <c r="H37" s="1882">
        <f ca="1">IFERROR(SUMIF($B$189:$B$243,B37,$G$189:$G$243)/$G$244,0)</f>
        <v>0</v>
      </c>
      <c r="I37" s="1880">
        <v>0</v>
      </c>
      <c r="J37" s="1709">
        <f ca="1">IFERROR(SUMIF($B$73:$B$127,B37,$F$73:$F$127)/$F$128,0)</f>
        <v>0</v>
      </c>
      <c r="K37" s="1883">
        <f ca="1">IFERROR(SUMIF($B$73:$B$127,B37,$G$73:$G$127)/$G$128,0)</f>
        <v>0</v>
      </c>
      <c r="L37" s="1884">
        <f ca="1">IFERROR((SUMIF($B$131:$B$185,B37,$F$131:$F$185)+SUMIF($B$189:$B$243,B37,$F$189:$F$243)+SUMIF($B$73:$B$127,B37,$F$73:$F$127))/$F$246,0)</f>
        <v>0</v>
      </c>
      <c r="M37" s="1882">
        <f ca="1">IFERROR((SUMIF($B$131:$B$185,B37,$G$131:$G$185)+SUMIF($B$189:$B$243,B37,$G$189:$G$243)+SUMIF($B$73:$B$127,B37,$G$73:$G$127))/$G$246,0)</f>
        <v>0</v>
      </c>
      <c r="U37" s="1075"/>
      <c r="V37" s="1075"/>
      <c r="Y37" s="1084"/>
      <c r="AA37" s="1017"/>
      <c r="AB37" s="1036"/>
      <c r="AC37" s="1889"/>
      <c r="AD37" s="1709"/>
      <c r="AE37" s="1883"/>
      <c r="AF37" s="1080"/>
      <c r="AG37" s="1083"/>
      <c r="AH37" s="1887"/>
      <c r="AI37" s="1082"/>
      <c r="AJ37" s="1887"/>
      <c r="AK37" s="1890"/>
      <c r="AN37" t="s">
        <v>1516</v>
      </c>
      <c r="AO37" t="s">
        <v>1517</v>
      </c>
      <c r="AP37" t="s">
        <v>1518</v>
      </c>
      <c r="AQ37" t="s">
        <v>1519</v>
      </c>
      <c r="AR37" t="s">
        <v>1520</v>
      </c>
      <c r="AS37" t="s">
        <v>1521</v>
      </c>
      <c r="AT37" t="s">
        <v>1522</v>
      </c>
      <c r="AU37" t="s">
        <v>1523</v>
      </c>
      <c r="AV37" t="s">
        <v>1524</v>
      </c>
    </row>
    <row r="38" spans="1:48" ht="14.5" customHeight="1">
      <c r="A38">
        <f>E100</f>
        <v>12.25</v>
      </c>
      <c r="B38" s="1075" t="str">
        <f>B100</f>
        <v>3.5x3.5</v>
      </c>
      <c r="C38" s="1880">
        <v>0</v>
      </c>
      <c r="D38" s="1881">
        <f ca="1">IFERROR(SUMIF($B$131:$B$185,B38,$F$131:$F$185)/$F$186,0)</f>
        <v>0</v>
      </c>
      <c r="E38" s="1882">
        <f ca="1">IFERROR(SUMIF($B$131:$B$185,B38,$G$131:$G$185)/$G$186,0)</f>
        <v>0</v>
      </c>
      <c r="F38" s="1880">
        <v>0</v>
      </c>
      <c r="G38" s="1881">
        <f ca="1">IFERROR(SUMIF($B$189:$B$243,B38,$F$189:$F$243)/$F$244,0)</f>
        <v>0</v>
      </c>
      <c r="H38" s="1882">
        <f ca="1">IFERROR(SUMIF($B$189:$B$243,B38,$G$189:$G$243)/$G$244,0)</f>
        <v>0</v>
      </c>
      <c r="I38" s="1880">
        <v>0</v>
      </c>
      <c r="J38" s="1709">
        <f ca="1">IFERROR(SUMIF($B$73:$B$127,B38,$F$73:$F$127)/$F$128,0)</f>
        <v>0</v>
      </c>
      <c r="K38" s="1883">
        <f ca="1">IFERROR(SUMIF($B$73:$B$127,B38,$G$73:$G$127)/$G$128,0)</f>
        <v>0</v>
      </c>
      <c r="L38" s="1884">
        <f ca="1">IFERROR((SUMIF($B$131:$B$185,B38,$F$131:$F$185)+SUMIF($B$189:$B$243,B38,$F$189:$F$243)+SUMIF($B$73:$B$127,B38,$F$73:$F$127))/$F$246,0)</f>
        <v>0</v>
      </c>
      <c r="M38" s="1882">
        <f ca="1">IFERROR((SUMIF($B$131:$B$185,B38,$G$131:$G$185)+SUMIF($B$189:$B$243,B38,$G$189:$G$243)+SUMIF($B$73:$B$127,B38,$G$73:$G$127))/$G$246,0)</f>
        <v>0</v>
      </c>
      <c r="U38" s="1075"/>
      <c r="V38" s="1075"/>
      <c r="Y38" s="1084"/>
      <c r="AA38" s="1017"/>
      <c r="AB38" s="1036"/>
      <c r="AC38" s="1889"/>
      <c r="AD38" s="1709"/>
      <c r="AE38" s="1883"/>
      <c r="AF38" s="1080"/>
      <c r="AG38" s="1083"/>
      <c r="AH38" s="1887"/>
      <c r="AI38" s="1082"/>
      <c r="AJ38" s="1887"/>
      <c r="AK38" s="1890"/>
      <c r="AN38">
        <v>1</v>
      </c>
      <c r="AO38">
        <v>0</v>
      </c>
      <c r="AP38">
        <v>0</v>
      </c>
      <c r="AQ38">
        <v>36</v>
      </c>
      <c r="AR38">
        <v>36</v>
      </c>
      <c r="AS38">
        <v>36</v>
      </c>
      <c r="AT38">
        <v>3.4964185990044921E-3</v>
      </c>
      <c r="AU38">
        <v>0</v>
      </c>
      <c r="AV38">
        <v>4.9420001372777814E-3</v>
      </c>
    </row>
    <row r="39" spans="1:48" ht="14.5" customHeight="1">
      <c r="A39">
        <f>E101</f>
        <v>12.5</v>
      </c>
      <c r="B39" s="1075" t="str">
        <f>B101</f>
        <v>2.5x5</v>
      </c>
      <c r="C39" s="1880">
        <v>0</v>
      </c>
      <c r="D39" s="1881">
        <f ca="1">IFERROR(SUMIF($B$131:$B$185,B39,$F$131:$F$185)/$F$186,0)</f>
        <v>0</v>
      </c>
      <c r="E39" s="1882">
        <f ca="1">IFERROR(SUMIF($B$131:$B$185,B39,$G$131:$G$185)/$G$186,0)</f>
        <v>0</v>
      </c>
      <c r="F39" s="1880">
        <v>0</v>
      </c>
      <c r="G39" s="1881">
        <f ca="1">IFERROR(SUMIF($B$189:$B$243,B39,$F$189:$F$243)/$F$244,0)</f>
        <v>0</v>
      </c>
      <c r="H39" s="1882">
        <f ca="1">IFERROR(SUMIF($B$189:$B$243,B39,$G$189:$G$243)/$G$244,0)</f>
        <v>0</v>
      </c>
      <c r="I39" s="1880">
        <v>0</v>
      </c>
      <c r="J39" s="1709">
        <f ca="1">IFERROR(SUMIF($B$73:$B$127,B39,$F$73:$F$127)/$F$128,0)</f>
        <v>0</v>
      </c>
      <c r="K39" s="1883">
        <f ca="1">IFERROR(SUMIF($B$73:$B$127,B39,$G$73:$G$127)/$G$128,0)</f>
        <v>0</v>
      </c>
      <c r="L39" s="1884">
        <f ca="1">IFERROR((SUMIF($B$131:$B$185,B39,$F$131:$F$185)+SUMIF($B$189:$B$243,B39,$F$189:$F$243)+SUMIF($B$73:$B$127,B39,$F$73:$F$127))/$F$246,0)</f>
        <v>0</v>
      </c>
      <c r="M39" s="1882">
        <f ca="1">IFERROR((SUMIF($B$131:$B$185,B39,$G$131:$G$185)+SUMIF($B$189:$B$243,B39,$G$189:$G$243)+SUMIF($B$73:$B$127,B39,$G$73:$G$127))/$G$246,0)</f>
        <v>0</v>
      </c>
      <c r="U39" s="1075"/>
      <c r="V39" s="1075"/>
      <c r="Y39" s="1084"/>
      <c r="AA39" s="1017"/>
      <c r="AB39" s="1036"/>
      <c r="AC39" s="1889"/>
      <c r="AD39" s="1709"/>
      <c r="AE39" s="1883"/>
      <c r="AF39" s="1080"/>
      <c r="AG39" s="1083"/>
      <c r="AH39" s="1887"/>
      <c r="AI39" s="1082"/>
      <c r="AJ39" s="1887"/>
      <c r="AK39" s="1890"/>
      <c r="AN39">
        <v>2.25</v>
      </c>
      <c r="AO39">
        <v>7</v>
      </c>
      <c r="AP39">
        <v>15.75</v>
      </c>
      <c r="AQ39">
        <v>155</v>
      </c>
      <c r="AR39">
        <v>348.75</v>
      </c>
      <c r="AS39">
        <v>364.5</v>
      </c>
      <c r="AT39">
        <v>3.540123831492048E-2</v>
      </c>
      <c r="AU39">
        <v>5.2295177222545031E-3</v>
      </c>
      <c r="AV39">
        <v>4.7875626329878511E-2</v>
      </c>
    </row>
    <row r="40" spans="1:48" ht="14.5" customHeight="1">
      <c r="A40">
        <f>E102</f>
        <v>13</v>
      </c>
      <c r="B40" s="1075" t="str">
        <f>B102</f>
        <v>2x6.5</v>
      </c>
      <c r="C40" s="1880">
        <v>0</v>
      </c>
      <c r="D40" s="1881">
        <f ca="1">IFERROR(SUMIF($B$131:$B$185,B40,$F$131:$F$185)/$F$186,0)</f>
        <v>0</v>
      </c>
      <c r="E40" s="1882">
        <f ca="1">IFERROR(SUMIF($B$131:$B$185,B40,$G$131:$G$185)/$G$186,0)</f>
        <v>0</v>
      </c>
      <c r="F40" s="1880">
        <v>0</v>
      </c>
      <c r="G40" s="1881">
        <f ca="1">IFERROR(SUMIF($B$189:$B$243,B40,$F$189:$F$243)/$F$244,0)</f>
        <v>0</v>
      </c>
      <c r="H40" s="1882">
        <f ca="1">IFERROR(SUMIF($B$189:$B$243,B40,$G$189:$G$243)/$G$244,0)</f>
        <v>0</v>
      </c>
      <c r="I40" s="1880">
        <v>0</v>
      </c>
      <c r="J40" s="1709">
        <f ca="1">IFERROR(SUMIF($B$73:$B$127,B40,$F$73:$F$127)/$F$128,0)</f>
        <v>0</v>
      </c>
      <c r="K40" s="1883">
        <f ca="1">IFERROR(SUMIF($B$73:$B$127,B40,$G$73:$G$127)/$G$128,0)</f>
        <v>0</v>
      </c>
      <c r="L40" s="1884">
        <f ca="1">IFERROR((SUMIF($B$131:$B$185,B40,$F$131:$F$185)+SUMIF($B$189:$B$243,B40,$F$189:$F$243)+SUMIF($B$73:$B$127,B40,$F$73:$F$127))/$F$246,0)</f>
        <v>0</v>
      </c>
      <c r="M40" s="1882">
        <f ca="1">IFERROR((SUMIF($B$131:$B$185,B40,$G$131:$G$185)+SUMIF($B$189:$B$243,B40,$G$189:$G$243)+SUMIF($B$73:$B$127,B40,$G$73:$G$127))/$G$246,0)</f>
        <v>0</v>
      </c>
      <c r="U40" s="1075"/>
      <c r="V40" s="1075"/>
      <c r="Y40" s="1084"/>
      <c r="AA40" s="1017"/>
      <c r="AB40" s="1036"/>
      <c r="AC40" s="1889"/>
      <c r="AD40" s="1709"/>
      <c r="AE40" s="1883"/>
      <c r="AF40" s="1080"/>
      <c r="AG40" s="1083"/>
      <c r="AH40" s="1887"/>
      <c r="AI40" s="1082"/>
      <c r="AJ40" s="1887"/>
      <c r="AK40" s="1890"/>
      <c r="AN40">
        <v>4.5</v>
      </c>
      <c r="AO40">
        <v>23</v>
      </c>
      <c r="AP40">
        <v>103.5</v>
      </c>
      <c r="AQ40">
        <v>157</v>
      </c>
      <c r="AR40">
        <v>706.5</v>
      </c>
      <c r="AS40">
        <v>810</v>
      </c>
      <c r="AT40">
        <v>7.8669418477601075E-2</v>
      </c>
      <c r="AU40">
        <v>3.4365402174815304E-2</v>
      </c>
      <c r="AV40">
        <v>9.6986752694076458E-2</v>
      </c>
    </row>
    <row r="41" spans="1:48" ht="14.5" customHeight="1">
      <c r="A41">
        <f>E104</f>
        <v>13.5</v>
      </c>
      <c r="B41" s="1075" t="str">
        <f>B104</f>
        <v>4.5x3</v>
      </c>
      <c r="C41" s="1880">
        <v>0</v>
      </c>
      <c r="D41" s="1881">
        <f ca="1">IFERROR(SUMIF($B$131:$B$185,B41,$F$131:$F$185)/$F$186,0)</f>
        <v>0</v>
      </c>
      <c r="E41" s="1882">
        <f ca="1">IFERROR(SUMIF($B$131:$B$185,B41,$G$131:$G$185)/$G$186,0)</f>
        <v>0</v>
      </c>
      <c r="F41" s="1880">
        <v>0</v>
      </c>
      <c r="G41" s="1881">
        <f ca="1">IFERROR(SUMIF($B$189:$B$243,B41,$F$189:$F$243)/$F$244,0)</f>
        <v>0</v>
      </c>
      <c r="H41" s="1882">
        <f ca="1">IFERROR(SUMIF($B$189:$B$243,B41,$G$189:$G$243)/$G$244,0)</f>
        <v>0</v>
      </c>
      <c r="I41" s="1880">
        <v>0</v>
      </c>
      <c r="J41" s="1709">
        <f ca="1">IFERROR(SUMIF($B$73:$B$127,B41,$F$73:$F$127)/$F$128,0)</f>
        <v>0</v>
      </c>
      <c r="K41" s="1883">
        <f ca="1">IFERROR(SUMIF($B$73:$B$127,B41,$G$73:$G$127)/$G$128,0)</f>
        <v>0</v>
      </c>
      <c r="L41" s="1884">
        <f ca="1">IFERROR((SUMIF($B$131:$B$185,B41,$F$131:$F$185)+SUMIF($B$189:$B$243,B41,$F$189:$F$243)+SUMIF($B$73:$B$127,B41,$F$73:$F$127))/$F$246,0)</f>
        <v>0</v>
      </c>
      <c r="M41" s="1882">
        <f ca="1">IFERROR((SUMIF($B$131:$B$185,B41,$G$131:$G$185)+SUMIF($B$189:$B$243,B41,$G$189:$G$243)+SUMIF($B$73:$B$127,B41,$G$73:$G$127))/$G$246,0)</f>
        <v>0</v>
      </c>
      <c r="U41" s="1075"/>
      <c r="V41" s="1075"/>
      <c r="Y41" s="1084"/>
      <c r="AA41" s="1017"/>
      <c r="AB41" s="1036"/>
      <c r="AC41" s="1889"/>
      <c r="AD41" s="1709"/>
      <c r="AE41" s="1883"/>
      <c r="AF41" s="1080"/>
      <c r="AG41" s="1083"/>
      <c r="AH41" s="1887"/>
      <c r="AI41" s="1082"/>
      <c r="AJ41" s="1887"/>
      <c r="AK41" s="1890"/>
      <c r="AN41">
        <v>9</v>
      </c>
      <c r="AO41">
        <v>9</v>
      </c>
      <c r="AP41">
        <v>81</v>
      </c>
      <c r="AQ41">
        <v>305</v>
      </c>
      <c r="AR41">
        <v>2745</v>
      </c>
      <c r="AS41">
        <v>2826</v>
      </c>
      <c r="AT41">
        <v>0.27446886002185261</v>
      </c>
      <c r="AU41">
        <v>2.6894662571594587E-2</v>
      </c>
      <c r="AV41">
        <v>0.37682751046743085</v>
      </c>
    </row>
    <row r="42" spans="1:48" ht="14.5" customHeight="1">
      <c r="A42">
        <f>E105</f>
        <v>14</v>
      </c>
      <c r="B42" s="1075" t="str">
        <f>B105</f>
        <v>3.5x4</v>
      </c>
      <c r="C42" s="1880">
        <v>0</v>
      </c>
      <c r="D42" s="1881">
        <f ca="1">IFERROR(SUMIF($B$131:$B$185,B42,$F$131:$F$185)/$F$186,0)</f>
        <v>0</v>
      </c>
      <c r="E42" s="1882">
        <f ca="1">IFERROR(SUMIF($B$131:$B$185,B42,$G$131:$G$185)/$G$186,0)</f>
        <v>0</v>
      </c>
      <c r="F42" s="1880">
        <v>0</v>
      </c>
      <c r="G42" s="1881">
        <f ca="1">IFERROR(SUMIF($B$189:$B$243,B42,$F$189:$F$243)/$F$244,0)</f>
        <v>0</v>
      </c>
      <c r="H42" s="1882">
        <f ca="1">IFERROR(SUMIF($B$189:$B$243,B42,$G$189:$G$243)/$G$244,0)</f>
        <v>0</v>
      </c>
      <c r="I42" s="1880">
        <v>0</v>
      </c>
      <c r="J42" s="1709">
        <f ca="1">IFERROR(SUMIF($B$73:$B$127,B42,$F$73:$F$127)/$F$128,0)</f>
        <v>0</v>
      </c>
      <c r="K42" s="1883">
        <f ca="1">IFERROR(SUMIF($B$73:$B$127,B42,$G$73:$G$127)/$G$128,0)</f>
        <v>0</v>
      </c>
      <c r="L42" s="1884">
        <f ca="1">IFERROR((SUMIF($B$131:$B$185,B42,$F$131:$F$185)+SUMIF($B$189:$B$243,B42,$F$189:$F$243)+SUMIF($B$73:$B$127,B42,$F$73:$F$127))/$F$246,0)</f>
        <v>0</v>
      </c>
      <c r="M42" s="1882">
        <f ca="1">IFERROR((SUMIF($B$131:$B$185,B42,$G$131:$G$185)+SUMIF($B$189:$B$243,B42,$G$189:$G$243)+SUMIF($B$73:$B$127,B42,$G$73:$G$127))/$G$246,0)</f>
        <v>0</v>
      </c>
      <c r="U42" s="1075"/>
      <c r="V42" s="1075"/>
      <c r="Y42" s="1084"/>
      <c r="AA42" s="1017"/>
      <c r="AB42" s="1036"/>
      <c r="AC42" s="1889"/>
      <c r="AD42" s="1709"/>
      <c r="AE42" s="1883"/>
      <c r="AF42" s="1080"/>
      <c r="AG42" s="1083"/>
      <c r="AH42" s="1887"/>
      <c r="AI42" s="1082"/>
      <c r="AJ42" s="1887"/>
      <c r="AK42" s="1890"/>
      <c r="AN42">
        <v>9.25</v>
      </c>
      <c r="AO42">
        <v>0</v>
      </c>
      <c r="AP42">
        <v>0</v>
      </c>
      <c r="AQ42">
        <v>3</v>
      </c>
      <c r="AR42">
        <v>27.75</v>
      </c>
      <c r="AS42">
        <v>27.75</v>
      </c>
      <c r="AT42">
        <v>2.6951560033992958E-3</v>
      </c>
      <c r="AU42">
        <v>0</v>
      </c>
      <c r="AV42">
        <v>3.8094584391516234E-3</v>
      </c>
    </row>
    <row r="43" spans="1:48" ht="14.5" customHeight="1">
      <c r="A43">
        <f>E106</f>
        <v>14.5</v>
      </c>
      <c r="B43" s="1075" t="str">
        <f>B106</f>
        <v>2x7.25</v>
      </c>
      <c r="C43" s="1880">
        <v>0</v>
      </c>
      <c r="D43" s="1881">
        <f ca="1">IFERROR(SUMIF($B$131:$B$185,B43,$F$131:$F$185)/$F$186,0)</f>
        <v>0</v>
      </c>
      <c r="E43" s="1882">
        <f ca="1">IFERROR(SUMIF($B$131:$B$185,B43,$G$131:$G$185)/$G$186,0)</f>
        <v>0</v>
      </c>
      <c r="F43" s="1880">
        <v>0</v>
      </c>
      <c r="G43" s="1881">
        <f ca="1">IFERROR(SUMIF($B$189:$B$243,B43,$F$189:$F$243)/$F$244,0)</f>
        <v>0</v>
      </c>
      <c r="H43" s="1882">
        <f ca="1">IFERROR(SUMIF($B$189:$B$243,B43,$G$189:$G$243)/$G$244,0)</f>
        <v>0</v>
      </c>
      <c r="I43" s="1880">
        <v>0</v>
      </c>
      <c r="J43" s="1709">
        <f ca="1">IFERROR(SUMIF($B$73:$B$127,B43,$F$73:$F$127)/$F$128,0)</f>
        <v>0</v>
      </c>
      <c r="K43" s="1883">
        <f ca="1">IFERROR(SUMIF($B$73:$B$127,B43,$G$73:$G$127)/$G$128,0)</f>
        <v>0</v>
      </c>
      <c r="L43" s="1884">
        <f ca="1">IFERROR((SUMIF($B$131:$B$185,B43,$F$131:$F$185)+SUMIF($B$189:$B$243,B43,$F$189:$F$243)+SUMIF($B$73:$B$127,B43,$F$73:$F$127))/$F$246,0)</f>
        <v>0</v>
      </c>
      <c r="M43" s="1882">
        <f ca="1">IFERROR((SUMIF($B$131:$B$185,B43,$G$131:$G$185)+SUMIF($B$189:$B$243,B43,$G$189:$G$243)+SUMIF($B$73:$B$127,B43,$G$73:$G$127))/$G$246,0)</f>
        <v>0</v>
      </c>
      <c r="U43" s="1075"/>
      <c r="V43" s="1075"/>
      <c r="Y43" s="1084"/>
      <c r="AA43" s="1017"/>
      <c r="AB43" s="1036"/>
      <c r="AC43" s="1889"/>
      <c r="AD43" s="1709"/>
      <c r="AE43" s="1883"/>
      <c r="AF43" s="1080"/>
      <c r="AG43" s="1083"/>
      <c r="AH43" s="1887"/>
      <c r="AI43" s="1082"/>
      <c r="AJ43" s="1887"/>
      <c r="AK43" s="1890"/>
      <c r="AN43">
        <v>10.5</v>
      </c>
      <c r="AO43">
        <v>0</v>
      </c>
      <c r="AP43">
        <v>0</v>
      </c>
      <c r="AQ43">
        <v>3</v>
      </c>
      <c r="AR43">
        <v>31.5</v>
      </c>
      <c r="AS43">
        <v>31.5</v>
      </c>
      <c r="AT43">
        <v>3.0593662741289305E-3</v>
      </c>
      <c r="AU43">
        <v>0</v>
      </c>
      <c r="AV43">
        <v>4.3242501201180587E-3</v>
      </c>
    </row>
    <row r="44" spans="1:48" ht="14.5" customHeight="1">
      <c r="A44">
        <f>E107</f>
        <v>15</v>
      </c>
      <c r="B44" s="1075" t="str">
        <f t="shared" ref="B44:B45" si="1">B107</f>
        <v>3x5</v>
      </c>
      <c r="C44" s="1880">
        <v>0</v>
      </c>
      <c r="D44" s="1881">
        <f ca="1">IFERROR(SUMIF($B$131:$B$185,B44,$F$131:$F$185)/$F$186,0)</f>
        <v>0</v>
      </c>
      <c r="E44" s="1882">
        <f ca="1">IFERROR(SUMIF($B$131:$B$185,B44,$G$131:$G$185)/$G$186,0)</f>
        <v>0</v>
      </c>
      <c r="F44" s="1880">
        <v>0</v>
      </c>
      <c r="G44" s="1881">
        <f ca="1">IFERROR(SUMIF($B$189:$B$243,B44,$F$189:$F$243)/$F$244,0)</f>
        <v>0</v>
      </c>
      <c r="H44" s="1882">
        <f ca="1">IFERROR(SUMIF($B$189:$B$243,B44,$G$189:$G$243)/$G$244,0)</f>
        <v>0</v>
      </c>
      <c r="I44" s="1880">
        <v>0</v>
      </c>
      <c r="J44" s="1709">
        <f ca="1">IFERROR(SUMIF($B$73:$B$127,B44,$F$73:$F$127)/$F$128,0)</f>
        <v>0</v>
      </c>
      <c r="K44" s="1883">
        <f ca="1">IFERROR(SUMIF($B$73:$B$127,B44,$G$73:$G$127)/$G$128,0)</f>
        <v>0</v>
      </c>
      <c r="L44" s="1884">
        <f ca="1">IFERROR((SUMIF($B$131:$B$185,B44,$F$131:$F$185)+SUMIF($B$189:$B$243,B44,$F$189:$F$243)+SUMIF($B$73:$B$127,B44,$F$73:$F$127))/$F$246,0)</f>
        <v>0</v>
      </c>
      <c r="M44" s="1882">
        <f ca="1">IFERROR((SUMIF($B$131:$B$185,B44,$G$131:$G$185)+SUMIF($B$189:$B$243,B44,$G$189:$G$243)+SUMIF($B$73:$B$127,B44,$G$73:$G$127))/$G$246,0)</f>
        <v>0</v>
      </c>
      <c r="U44" s="1075"/>
      <c r="V44" s="1075"/>
      <c r="Y44" s="1084"/>
      <c r="AA44" s="1017"/>
      <c r="AB44" s="1036"/>
      <c r="AC44" s="1889"/>
      <c r="AD44" s="1709"/>
      <c r="AE44" s="1883"/>
      <c r="AF44" s="1080"/>
      <c r="AG44" s="1083"/>
      <c r="AH44" s="1887"/>
      <c r="AI44" s="1082"/>
      <c r="AJ44" s="1887"/>
      <c r="AK44" s="1890"/>
      <c r="AN44">
        <v>12</v>
      </c>
      <c r="AO44">
        <v>1</v>
      </c>
      <c r="AP44">
        <v>12</v>
      </c>
      <c r="AQ44">
        <v>6</v>
      </c>
      <c r="AR44">
        <v>72</v>
      </c>
      <c r="AS44">
        <v>84</v>
      </c>
      <c r="AT44">
        <v>8.1583100643438152E-3</v>
      </c>
      <c r="AU44">
        <v>3.9843944550510503E-3</v>
      </c>
      <c r="AV44">
        <v>9.8840002745555627E-3</v>
      </c>
    </row>
    <row r="45" spans="1:48" ht="14.5" customHeight="1">
      <c r="A45">
        <f>E108</f>
        <v>15.25</v>
      </c>
      <c r="B45" s="1075" t="str">
        <f t="shared" si="1"/>
        <v>3.05x5</v>
      </c>
      <c r="C45" s="1880">
        <v>0</v>
      </c>
      <c r="D45" s="1881">
        <f ca="1">IFERROR(SUMIF($B$131:$B$185,B45,$F$131:$F$185)/$F$186,0)</f>
        <v>0</v>
      </c>
      <c r="E45" s="1882">
        <f ca="1">IFERROR(SUMIF($B$131:$B$185,B45,$G$131:$G$185)/$G$186,0)</f>
        <v>0</v>
      </c>
      <c r="F45" s="1880">
        <v>0</v>
      </c>
      <c r="G45" s="1881">
        <f ca="1">IFERROR(SUMIF($B$189:$B$243,B45,$F$189:$F$243)/$F$244,0)</f>
        <v>0</v>
      </c>
      <c r="H45" s="1882">
        <f ca="1">IFERROR(SUMIF($B$189:$B$243,B45,$G$189:$G$243)/$G$244,0)</f>
        <v>0</v>
      </c>
      <c r="I45" s="1880">
        <v>0</v>
      </c>
      <c r="J45" s="1709">
        <f ca="1">IFERROR(SUMIF($B$73:$B$127,B45,$F$73:$F$127)/$F$128,0)</f>
        <v>0</v>
      </c>
      <c r="K45" s="1883">
        <f ca="1">IFERROR(SUMIF($B$73:$B$127,B45,$G$73:$G$127)/$G$128,0)</f>
        <v>0</v>
      </c>
      <c r="L45" s="1884">
        <f ca="1">IFERROR((SUMIF($B$131:$B$185,B45,$F$131:$F$185)+SUMIF($B$189:$B$243,B45,$F$189:$F$243)+SUMIF($B$73:$B$127,B45,$F$73:$F$127))/$F$246,0)</f>
        <v>0</v>
      </c>
      <c r="M45" s="1882">
        <f ca="1">IFERROR((SUMIF($B$131:$B$185,B45,$G$131:$G$185)+SUMIF($B$189:$B$243,B45,$G$189:$G$243)+SUMIF($B$73:$B$127,B45,$G$73:$G$127))/$G$246,0)</f>
        <v>0</v>
      </c>
      <c r="U45" s="1075"/>
      <c r="V45" s="1075"/>
      <c r="Y45" s="1084"/>
      <c r="AA45" s="1017"/>
      <c r="AB45" s="1036"/>
      <c r="AC45" s="1889"/>
      <c r="AD45" s="1709"/>
      <c r="AE45" s="1883"/>
      <c r="AF45" s="1080"/>
      <c r="AG45" s="1083"/>
      <c r="AH45" s="1887"/>
      <c r="AI45" s="1082"/>
      <c r="AJ45" s="1887"/>
      <c r="AK45" s="1890"/>
      <c r="AN45">
        <v>13</v>
      </c>
      <c r="AO45">
        <v>1</v>
      </c>
      <c r="AP45">
        <v>13</v>
      </c>
      <c r="AQ45">
        <v>3</v>
      </c>
      <c r="AR45">
        <v>39</v>
      </c>
      <c r="AS45">
        <v>52</v>
      </c>
      <c r="AT45">
        <v>5.0503824207842659E-3</v>
      </c>
      <c r="AU45">
        <v>4.3164273263053042E-3</v>
      </c>
      <c r="AV45">
        <v>5.3538334820509301E-3</v>
      </c>
    </row>
    <row r="46" spans="1:48" ht="14.5" customHeight="1">
      <c r="A46">
        <f>E109</f>
        <v>15.75</v>
      </c>
      <c r="B46" s="1075" t="str">
        <f>B109</f>
        <v>3.5x4.5</v>
      </c>
      <c r="C46" s="1880">
        <v>0</v>
      </c>
      <c r="D46" s="1881">
        <f ca="1">IFERROR(SUMIF($B$131:$B$185,B46,$F$131:$F$185)/$F$186,0)</f>
        <v>0</v>
      </c>
      <c r="E46" s="1882">
        <f ca="1">IFERROR(SUMIF($B$131:$B$185,B46,$G$131:$G$185)/$G$186,0)</f>
        <v>0</v>
      </c>
      <c r="F46" s="1880">
        <v>0</v>
      </c>
      <c r="G46" s="1881">
        <f ca="1">IFERROR(SUMIF($B$189:$B$243,B46,$F$189:$F$243)/$F$244,0)</f>
        <v>0</v>
      </c>
      <c r="H46" s="1882">
        <f ca="1">IFERROR(SUMIF($B$189:$B$243,B46,$G$189:$G$243)/$G$244,0)</f>
        <v>0</v>
      </c>
      <c r="I46" s="1880">
        <v>0</v>
      </c>
      <c r="J46" s="1709">
        <f ca="1">IFERROR(SUMIF($B$73:$B$127,B46,$F$73:$F$127)/$F$128,0)</f>
        <v>0</v>
      </c>
      <c r="K46" s="1883">
        <f ca="1">IFERROR(SUMIF($B$73:$B$127,B46,$G$73:$G$127)/$G$128,0)</f>
        <v>0</v>
      </c>
      <c r="L46" s="1884">
        <f ca="1">IFERROR((SUMIF($B$131:$B$185,B46,$F$131:$F$185)+SUMIF($B$189:$B$243,B46,$F$189:$F$243)+SUMIF($B$73:$B$127,B46,$F$73:$F$127))/$F$246,0)</f>
        <v>0</v>
      </c>
      <c r="M46" s="1882">
        <f ca="1">IFERROR((SUMIF($B$131:$B$185,B46,$G$131:$G$185)+SUMIF($B$189:$B$243,B46,$G$189:$G$243)+SUMIF($B$73:$B$127,B46,$G$73:$G$127))/$G$246,0)</f>
        <v>0</v>
      </c>
      <c r="U46" s="1075"/>
      <c r="V46" s="1075"/>
      <c r="Y46" s="1084"/>
      <c r="AA46" s="1017"/>
      <c r="AB46" s="1036"/>
      <c r="AC46" s="1889"/>
      <c r="AD46" s="1709"/>
      <c r="AE46" s="1883"/>
      <c r="AF46" s="1080"/>
      <c r="AG46" s="1083"/>
      <c r="AH46" s="1887"/>
      <c r="AI46" s="1082"/>
      <c r="AJ46" s="1887"/>
      <c r="AK46" s="1890"/>
      <c r="AN46">
        <v>13.25</v>
      </c>
      <c r="AO46">
        <v>1</v>
      </c>
      <c r="AP46">
        <v>13.25</v>
      </c>
      <c r="AQ46">
        <v>3</v>
      </c>
      <c r="AR46">
        <v>39.75</v>
      </c>
      <c r="AS46">
        <v>53</v>
      </c>
      <c r="AT46">
        <v>5.1475051596455018E-3</v>
      </c>
      <c r="AU46">
        <v>4.3994355441188682E-3</v>
      </c>
      <c r="AV46">
        <v>5.4567918182442171E-3</v>
      </c>
    </row>
    <row r="47" spans="1:48" ht="14.5" customHeight="1">
      <c r="A47">
        <f>E110</f>
        <v>16</v>
      </c>
      <c r="B47" s="1075" t="str">
        <f>B110</f>
        <v>4x4</v>
      </c>
      <c r="C47" s="1880">
        <v>0</v>
      </c>
      <c r="D47" s="1881">
        <f ca="1">IFERROR(SUMIF($B$131:$B$185,B47,$F$131:$F$185)/$F$186,0)</f>
        <v>0</v>
      </c>
      <c r="E47" s="1882">
        <f ca="1">IFERROR(SUMIF($B$131:$B$185,B47,$G$131:$G$185)/$G$186,0)</f>
        <v>0</v>
      </c>
      <c r="F47" s="1880">
        <v>0</v>
      </c>
      <c r="G47" s="1881">
        <f ca="1">IFERROR(SUMIF($B$189:$B$243,B47,$F$189:$F$243)/$F$244,0)</f>
        <v>0</v>
      </c>
      <c r="H47" s="1882">
        <f ca="1">IFERROR(SUMIF($B$189:$B$243,B47,$G$189:$G$243)/$G$244,0)</f>
        <v>0</v>
      </c>
      <c r="I47" s="1880">
        <v>0</v>
      </c>
      <c r="J47" s="1709">
        <f ca="1">IFERROR(SUMIF($B$73:$B$127,B47,$F$73:$F$127)/$F$128,0)</f>
        <v>0</v>
      </c>
      <c r="K47" s="1883">
        <f ca="1">IFERROR(SUMIF($B$73:$B$127,B47,$G$73:$G$127)/$G$128,0)</f>
        <v>0</v>
      </c>
      <c r="L47" s="1884">
        <f ca="1">IFERROR((SUMIF($B$131:$B$185,B47,$F$131:$F$185)+SUMIF($B$189:$B$243,B47,$F$189:$F$243)+SUMIF($B$73:$B$127,B47,$F$73:$F$127))/$F$246,0)</f>
        <v>0</v>
      </c>
      <c r="M47" s="1882">
        <f ca="1">IFERROR((SUMIF($B$131:$B$185,B47,$G$131:$G$185)+SUMIF($B$189:$B$243,B47,$G$189:$G$243)+SUMIF($B$73:$B$127,B47,$G$73:$G$127))/$G$246,0)</f>
        <v>0</v>
      </c>
      <c r="U47" s="1075"/>
      <c r="V47" s="1075"/>
      <c r="Y47" s="1084"/>
      <c r="AA47" s="1017"/>
      <c r="AB47" s="1036"/>
      <c r="AC47" s="1889"/>
      <c r="AD47" s="1709"/>
      <c r="AE47" s="1883"/>
      <c r="AF47" s="1080"/>
      <c r="AG47" s="1083"/>
      <c r="AH47" s="1887"/>
      <c r="AI47" s="1082"/>
      <c r="AJ47" s="1887"/>
      <c r="AK47" s="1890"/>
      <c r="AN47">
        <v>13.5</v>
      </c>
      <c r="AO47">
        <v>23</v>
      </c>
      <c r="AP47">
        <v>310.5</v>
      </c>
      <c r="AQ47">
        <v>144</v>
      </c>
      <c r="AR47">
        <v>1944</v>
      </c>
      <c r="AS47">
        <v>2254.5</v>
      </c>
      <c r="AT47">
        <v>0.21896321476265632</v>
      </c>
      <c r="AU47">
        <v>0.10309620652444593</v>
      </c>
      <c r="AV47">
        <v>0.26686800741300021</v>
      </c>
    </row>
    <row r="48" spans="1:48" ht="14.5" customHeight="1">
      <c r="A48">
        <f>E112</f>
        <v>17</v>
      </c>
      <c r="B48" s="1075" t="str">
        <f>B112</f>
        <v>8.5x2</v>
      </c>
      <c r="C48" s="1880">
        <v>0</v>
      </c>
      <c r="D48" s="1881">
        <f ca="1">IFERROR(SUMIF($B$131:$B$185,B48,$F$131:$F$185)/$F$186,0)</f>
        <v>0</v>
      </c>
      <c r="E48" s="1882">
        <f ca="1">IFERROR(SUMIF($B$131:$B$185,B48,$G$131:$G$185)/$G$186,0)</f>
        <v>0</v>
      </c>
      <c r="F48" s="1880">
        <v>0</v>
      </c>
      <c r="G48" s="1881">
        <f ca="1">IFERROR(SUMIF($B$189:$B$243,B48,$F$189:$F$243)/$F$244,0)</f>
        <v>0</v>
      </c>
      <c r="H48" s="1882">
        <f ca="1">IFERROR(SUMIF($B$189:$B$243,B48,$G$189:$G$243)/$G$244,0)</f>
        <v>0</v>
      </c>
      <c r="I48" s="1880">
        <v>0</v>
      </c>
      <c r="J48" s="1709">
        <f ca="1">IFERROR(SUMIF($B$73:$B$127,B48,$F$73:$F$127)/$F$128,0)</f>
        <v>0</v>
      </c>
      <c r="K48" s="1883">
        <f ca="1">IFERROR(SUMIF($B$73:$B$127,B48,$G$73:$G$127)/$G$128,0)</f>
        <v>0</v>
      </c>
      <c r="L48" s="1884">
        <f ca="1">IFERROR((SUMIF($B$131:$B$185,B48,$F$131:$F$185)+SUMIF($B$189:$B$243,B48,$F$189:$F$243)+SUMIF($B$73:$B$127,B48,$F$73:$F$127))/$F$246,0)</f>
        <v>0</v>
      </c>
      <c r="M48" s="1882">
        <f ca="1">IFERROR((SUMIF($B$131:$B$185,B48,$G$131:$G$185)+SUMIF($B$189:$B$243,B48,$G$189:$G$243)+SUMIF($B$73:$B$127,B48,$G$73:$G$127))/$G$246,0)</f>
        <v>0</v>
      </c>
      <c r="U48" s="1075"/>
      <c r="V48" s="1075"/>
      <c r="Y48" s="1084"/>
      <c r="AA48" s="1017"/>
      <c r="AB48" s="1036"/>
      <c r="AC48" s="1889"/>
      <c r="AD48" s="1709"/>
      <c r="AE48" s="1883"/>
      <c r="AF48" s="1080"/>
      <c r="AG48" s="1083"/>
      <c r="AH48" s="1887"/>
      <c r="AI48" s="1082"/>
      <c r="AJ48" s="1887"/>
      <c r="AK48" s="1890"/>
      <c r="AN48">
        <v>14.5</v>
      </c>
      <c r="AO48">
        <v>2</v>
      </c>
      <c r="AP48">
        <v>29</v>
      </c>
      <c r="AQ48">
        <v>5</v>
      </c>
      <c r="AR48">
        <v>72.5</v>
      </c>
      <c r="AS48">
        <v>101.5</v>
      </c>
      <c r="AT48">
        <v>9.8579579944154429E-3</v>
      </c>
      <c r="AU48">
        <v>9.6289532663733704E-3</v>
      </c>
      <c r="AV48">
        <v>9.952639165351088E-3</v>
      </c>
    </row>
    <row r="49" spans="1:48" ht="14.5" customHeight="1">
      <c r="A49">
        <f>E113</f>
        <v>17.5</v>
      </c>
      <c r="B49" s="1075" t="str">
        <f>B113</f>
        <v>3.5x5</v>
      </c>
      <c r="C49" s="1880">
        <v>0</v>
      </c>
      <c r="D49" s="1881">
        <f ca="1">IFERROR(SUMIF($B$131:$B$185,B49,$F$131:$F$185)/$F$186,0)</f>
        <v>0</v>
      </c>
      <c r="E49" s="1882">
        <f ca="1">IFERROR(SUMIF($B$131:$B$185,B49,$G$131:$G$185)/$G$186,0)</f>
        <v>0</v>
      </c>
      <c r="F49" s="1880">
        <v>0</v>
      </c>
      <c r="G49" s="1881">
        <f ca="1">IFERROR(SUMIF($B$189:$B$243,B49,$F$189:$F$243)/$F$244,0)</f>
        <v>0</v>
      </c>
      <c r="H49" s="1882">
        <f ca="1">IFERROR(SUMIF($B$189:$B$243,B49,$G$189:$G$243)/$G$244,0)</f>
        <v>0</v>
      </c>
      <c r="I49" s="1880">
        <v>0</v>
      </c>
      <c r="J49" s="1709">
        <f ca="1">IFERROR(SUMIF($B$73:$B$127,B49,$F$73:$F$127)/$F$128,0)</f>
        <v>0</v>
      </c>
      <c r="K49" s="1883">
        <f ca="1">IFERROR(SUMIF($B$73:$B$127,B49,$G$73:$G$127)/$G$128,0)</f>
        <v>0</v>
      </c>
      <c r="L49" s="1884">
        <f ca="1">IFERROR((SUMIF($B$131:$B$185,B49,$F$131:$F$185)+SUMIF($B$189:$B$243,B49,$F$189:$F$243)+SUMIF($B$73:$B$127,B49,$F$73:$F$127))/$F$246,0)</f>
        <v>0</v>
      </c>
      <c r="M49" s="1882">
        <f ca="1">IFERROR((SUMIF($B$131:$B$185,B49,$G$131:$G$185)+SUMIF($B$189:$B$243,B49,$G$189:$G$243)+SUMIF($B$73:$B$127,B49,$G$73:$G$127))/$G$246,0)</f>
        <v>0</v>
      </c>
      <c r="U49" s="1075"/>
      <c r="V49" s="1075"/>
      <c r="Y49" s="1084"/>
      <c r="AA49" s="1017"/>
      <c r="AB49" s="1036"/>
      <c r="AC49" s="1889"/>
      <c r="AD49" s="1709"/>
      <c r="AE49" s="1883"/>
      <c r="AF49" s="1080"/>
      <c r="AG49" s="1083"/>
      <c r="AH49" s="1887"/>
      <c r="AI49" s="1082"/>
      <c r="AJ49" s="1887"/>
      <c r="AK49" s="1890"/>
      <c r="AN49">
        <v>15.25</v>
      </c>
      <c r="AO49">
        <v>1</v>
      </c>
      <c r="AP49">
        <v>15.25</v>
      </c>
      <c r="AQ49">
        <v>3</v>
      </c>
      <c r="AR49">
        <v>45.75</v>
      </c>
      <c r="AS49">
        <v>61</v>
      </c>
      <c r="AT49">
        <v>5.9244870705353891E-3</v>
      </c>
      <c r="AU49">
        <v>5.0635012866273761E-3</v>
      </c>
      <c r="AV49">
        <v>6.2804585077905137E-3</v>
      </c>
    </row>
    <row r="50" spans="1:48" ht="14.5" customHeight="1">
      <c r="A50">
        <f>E114</f>
        <v>18</v>
      </c>
      <c r="B50" s="1075" t="str">
        <f>B114</f>
        <v>6x3</v>
      </c>
      <c r="C50" s="1880">
        <v>0</v>
      </c>
      <c r="D50" s="1881">
        <f ca="1">IFERROR(SUMIF($B$131:$B$185,B50,$F$131:$F$185)/$F$186,0)</f>
        <v>0</v>
      </c>
      <c r="E50" s="1882">
        <f ca="1">IFERROR(SUMIF($B$131:$B$185,B50,$G$131:$G$185)/$G$186,0)</f>
        <v>0</v>
      </c>
      <c r="F50" s="1880">
        <v>0</v>
      </c>
      <c r="G50" s="1881">
        <f ca="1">IFERROR(SUMIF($B$189:$B$243,B50,$F$189:$F$243)/$F$244,0)</f>
        <v>0</v>
      </c>
      <c r="H50" s="1882">
        <f ca="1">IFERROR(SUMIF($B$189:$B$243,B50,$G$189:$G$243)/$G$244,0)</f>
        <v>0</v>
      </c>
      <c r="I50" s="1880">
        <v>0</v>
      </c>
      <c r="J50" s="1709">
        <f ca="1">IFERROR(SUMIF($B$73:$B$127,B50,$F$73:$F$127)/$F$128,0)</f>
        <v>0</v>
      </c>
      <c r="K50" s="1883">
        <f ca="1">IFERROR(SUMIF($B$73:$B$127,B50,$G$73:$G$127)/$G$128,0)</f>
        <v>0</v>
      </c>
      <c r="L50" s="1884">
        <f ca="1">IFERROR((SUMIF($B$131:$B$185,B50,$F$131:$F$185)+SUMIF($B$189:$B$243,B50,$F$189:$F$243)+SUMIF($B$73:$B$127,B50,$F$73:$F$127))/$F$246,0)</f>
        <v>0</v>
      </c>
      <c r="M50" s="1882">
        <f ca="1">IFERROR((SUMIF($B$131:$B$185,B50,$G$131:$G$185)+SUMIF($B$189:$B$243,B50,$G$189:$G$243)+SUMIF($B$73:$B$127,B50,$G$73:$G$127))/$G$246,0)</f>
        <v>0</v>
      </c>
      <c r="U50" s="1075"/>
      <c r="V50" s="1075"/>
      <c r="Y50" s="1084"/>
      <c r="AA50" s="1017"/>
      <c r="AB50" s="1036"/>
      <c r="AC50" s="1889"/>
      <c r="AD50" s="1709"/>
      <c r="AE50" s="1883"/>
      <c r="AF50" s="1080"/>
      <c r="AG50" s="1083"/>
      <c r="AH50" s="1887"/>
      <c r="AI50" s="1082"/>
      <c r="AJ50" s="1887"/>
      <c r="AK50" s="1890"/>
      <c r="AN50">
        <v>15.75</v>
      </c>
      <c r="AO50">
        <v>1</v>
      </c>
      <c r="AP50">
        <v>15.75</v>
      </c>
      <c r="AQ50">
        <v>3</v>
      </c>
      <c r="AR50">
        <v>47.25</v>
      </c>
      <c r="AS50">
        <v>63</v>
      </c>
      <c r="AT50">
        <v>6.118732548257861E-3</v>
      </c>
      <c r="AU50">
        <v>5.2295177222545031E-3</v>
      </c>
      <c r="AV50">
        <v>6.4863751801770885E-3</v>
      </c>
    </row>
    <row r="51" spans="1:48" ht="14.5" customHeight="1">
      <c r="A51">
        <f>E115</f>
        <v>19</v>
      </c>
      <c r="B51" s="1075" t="str">
        <f>B115</f>
        <v>2x9.5</v>
      </c>
      <c r="C51" s="1880">
        <v>0</v>
      </c>
      <c r="D51" s="1881">
        <f ca="1">IFERROR(SUMIF($B$131:$B$185,B51,$F$131:$F$185)/$F$186,0)</f>
        <v>0</v>
      </c>
      <c r="E51" s="1882">
        <f ca="1">IFERROR(SUMIF($B$131:$B$185,B51,$G$131:$G$185)/$G$186,0)</f>
        <v>0</v>
      </c>
      <c r="F51" s="1880">
        <v>0</v>
      </c>
      <c r="G51" s="1881">
        <f ca="1">IFERROR(SUMIF($B$189:$B$243,B51,$F$189:$F$243)/$F$244,0)</f>
        <v>0</v>
      </c>
      <c r="H51" s="1882">
        <f ca="1">IFERROR(SUMIF($B$189:$B$243,B51,$G$189:$G$243)/$G$244,0)</f>
        <v>0</v>
      </c>
      <c r="I51" s="1880">
        <v>0</v>
      </c>
      <c r="J51" s="1709">
        <f ca="1">IFERROR(SUMIF($B$73:$B$127,B51,$F$73:$F$127)/$F$128,0)</f>
        <v>0</v>
      </c>
      <c r="K51" s="1883">
        <f ca="1">IFERROR(SUMIF($B$73:$B$127,B51,$G$73:$G$127)/$G$128,0)</f>
        <v>0</v>
      </c>
      <c r="L51" s="1884">
        <f ca="1">IFERROR((SUMIF($B$131:$B$185,B51,$F$131:$F$185)+SUMIF($B$189:$B$243,B51,$F$189:$F$243)+SUMIF($B$73:$B$127,B51,$F$73:$F$127))/$F$246,0)</f>
        <v>0</v>
      </c>
      <c r="M51" s="1882">
        <f ca="1">IFERROR((SUMIF($B$131:$B$185,B51,$G$131:$G$185)+SUMIF($B$189:$B$243,B51,$G$189:$G$243)+SUMIF($B$73:$B$127,B51,$G$73:$G$127))/$G$246,0)</f>
        <v>0</v>
      </c>
      <c r="U51" s="1075"/>
      <c r="V51" s="1075"/>
      <c r="Y51" s="1084"/>
      <c r="AA51" s="1017"/>
      <c r="AB51" s="1036"/>
      <c r="AC51" s="1889"/>
      <c r="AD51" s="1709"/>
      <c r="AE51" s="1883"/>
      <c r="AF51" s="1080"/>
      <c r="AG51" s="1083"/>
      <c r="AH51" s="1887"/>
      <c r="AI51" s="1082"/>
      <c r="AJ51" s="1887"/>
      <c r="AK51" s="1890"/>
      <c r="AN51">
        <v>16.75</v>
      </c>
      <c r="AO51">
        <v>1</v>
      </c>
      <c r="AP51">
        <v>16.75</v>
      </c>
      <c r="AQ51">
        <v>3</v>
      </c>
      <c r="AR51">
        <v>50.25</v>
      </c>
      <c r="AS51">
        <v>67</v>
      </c>
      <c r="AT51">
        <v>6.5072235037028046E-3</v>
      </c>
      <c r="AU51">
        <v>5.5615505935087571E-3</v>
      </c>
      <c r="AV51">
        <v>6.8982085249502372E-3</v>
      </c>
    </row>
    <row r="52" spans="1:48" ht="14.5" customHeight="1">
      <c r="A52">
        <f>E116</f>
        <v>19.25</v>
      </c>
      <c r="B52" s="1075" t="str">
        <f>B116</f>
        <v>3.5x5.5</v>
      </c>
      <c r="C52" s="1880">
        <v>0</v>
      </c>
      <c r="D52" s="1881">
        <f ca="1">IFERROR(SUMIF($B$131:$B$185,B52,$F$131:$F$185)/$F$186,0)</f>
        <v>0</v>
      </c>
      <c r="E52" s="1882">
        <f ca="1">IFERROR(SUMIF($B$131:$B$185,B52,$G$131:$G$185)/$G$186,0)</f>
        <v>0</v>
      </c>
      <c r="F52" s="1880">
        <v>0</v>
      </c>
      <c r="G52" s="1881">
        <f ca="1">IFERROR(SUMIF($B$189:$B$243,B52,$F$189:$F$243)/$F$244,0)</f>
        <v>0</v>
      </c>
      <c r="H52" s="1882">
        <f ca="1">IFERROR(SUMIF($B$189:$B$243,B52,$G$189:$G$243)/$G$244,0)</f>
        <v>0</v>
      </c>
      <c r="I52" s="1880">
        <v>0</v>
      </c>
      <c r="J52" s="1709">
        <f ca="1">IFERROR(SUMIF($B$73:$B$127,B52,$F$73:$F$127)/$F$128,0)</f>
        <v>0</v>
      </c>
      <c r="K52" s="1883">
        <f ca="1">IFERROR(SUMIF($B$73:$B$127,B52,$G$73:$G$127)/$G$128,0)</f>
        <v>0</v>
      </c>
      <c r="L52" s="1884">
        <f ca="1">IFERROR((SUMIF($B$131:$B$185,B52,$F$131:$F$185)+SUMIF($B$189:$B$243,B52,$F$189:$F$243)+SUMIF($B$73:$B$127,B52,$F$73:$F$127))/$F$246,0)</f>
        <v>0</v>
      </c>
      <c r="M52" s="1882">
        <f ca="1">IFERROR((SUMIF($B$131:$B$185,B52,$G$131:$G$185)+SUMIF($B$189:$B$243,B52,$G$189:$G$243)+SUMIF($B$73:$B$127,B52,$G$73:$G$127))/$G$246,0)</f>
        <v>0</v>
      </c>
      <c r="U52" s="1075"/>
      <c r="V52" s="1075"/>
      <c r="Y52" s="1084"/>
      <c r="AA52" s="1017"/>
      <c r="AB52" s="1036"/>
      <c r="AC52" s="1889"/>
      <c r="AD52" s="1709"/>
      <c r="AE52" s="1883"/>
      <c r="AF52" s="1080"/>
      <c r="AG52" s="1083"/>
      <c r="AH52" s="1887"/>
      <c r="AI52" s="1082"/>
      <c r="AJ52" s="1887"/>
      <c r="AK52" s="1890"/>
      <c r="AN52">
        <v>17</v>
      </c>
      <c r="AO52">
        <v>1</v>
      </c>
      <c r="AP52">
        <v>17</v>
      </c>
      <c r="AQ52">
        <v>3</v>
      </c>
      <c r="AR52">
        <v>51</v>
      </c>
      <c r="AS52">
        <v>68</v>
      </c>
      <c r="AT52">
        <v>6.6043462425640406E-3</v>
      </c>
      <c r="AU52">
        <v>5.644558811322321E-3</v>
      </c>
      <c r="AV52">
        <v>7.0011668611435242E-3</v>
      </c>
    </row>
    <row r="53" spans="1:48" ht="14.5" customHeight="1">
      <c r="A53">
        <f>E117</f>
        <v>20</v>
      </c>
      <c r="B53" s="1075" t="str">
        <f>B117</f>
        <v>4x5</v>
      </c>
      <c r="C53" s="1880">
        <v>0</v>
      </c>
      <c r="D53" s="1881">
        <f ca="1">IFERROR(SUMIF($B$131:$B$185,B53,$F$131:$F$185)/$F$186,0)</f>
        <v>0</v>
      </c>
      <c r="E53" s="1882">
        <f ca="1">IFERROR(SUMIF($B$131:$B$185,B53,$G$131:$G$185)/$G$186,0)</f>
        <v>0</v>
      </c>
      <c r="F53" s="1880">
        <v>0</v>
      </c>
      <c r="G53" s="1881">
        <f ca="1">IFERROR(SUMIF($B$189:$B$243,B53,$F$189:$F$243)/$F$244,0)</f>
        <v>0</v>
      </c>
      <c r="H53" s="1882">
        <f ca="1">IFERROR(SUMIF($B$189:$B$243,B53,$G$189:$G$243)/$G$244,0)</f>
        <v>0</v>
      </c>
      <c r="I53" s="1880">
        <v>0</v>
      </c>
      <c r="J53" s="1709">
        <f ca="1">IFERROR(SUMIF($B$73:$B$127,B53,$F$73:$F$127)/$F$128,0)</f>
        <v>0</v>
      </c>
      <c r="K53" s="1883">
        <f ca="1">IFERROR(SUMIF($B$73:$B$127,B53,$G$73:$G$127)/$G$128,0)</f>
        <v>0</v>
      </c>
      <c r="L53" s="1884">
        <f ca="1">IFERROR((SUMIF($B$131:$B$185,B53,$F$131:$F$185)+SUMIF($B$189:$B$243,B53,$F$189:$F$243)+SUMIF($B$73:$B$127,B53,$F$73:$F$127))/$F$246,0)</f>
        <v>0</v>
      </c>
      <c r="M53" s="1882">
        <f ca="1">IFERROR((SUMIF($B$131:$B$185,B53,$G$131:$G$185)+SUMIF($B$189:$B$243,B53,$G$189:$G$243)+SUMIF($B$73:$B$127,B53,$G$73:$G$127))/$G$246,0)</f>
        <v>0</v>
      </c>
      <c r="U53" s="1075"/>
      <c r="V53" s="1075"/>
      <c r="Y53" s="1084"/>
      <c r="AA53" s="1017"/>
      <c r="AB53" s="1036"/>
      <c r="AC53" s="1889"/>
      <c r="AD53" s="1709"/>
      <c r="AE53" s="1883"/>
      <c r="AF53" s="1080"/>
      <c r="AG53" s="1083"/>
      <c r="AH53" s="1887"/>
      <c r="AI53" s="1082"/>
      <c r="AJ53" s="1887"/>
      <c r="AK53" s="1890"/>
      <c r="AN53">
        <v>18</v>
      </c>
      <c r="AO53">
        <v>53</v>
      </c>
      <c r="AP53">
        <v>954</v>
      </c>
      <c r="AQ53">
        <v>50</v>
      </c>
      <c r="AR53">
        <v>900</v>
      </c>
      <c r="AS53">
        <v>1854</v>
      </c>
      <c r="AT53">
        <v>0.18006555784873132</v>
      </c>
      <c r="AU53">
        <v>0.31675935917655845</v>
      </c>
      <c r="AV53">
        <v>0.12355000343194454</v>
      </c>
    </row>
    <row r="54" spans="1:48" ht="14.5" customHeight="1">
      <c r="A54">
        <f>E118</f>
        <v>20.5</v>
      </c>
      <c r="B54" s="1075" t="str">
        <f>B118</f>
        <v>4.1x5</v>
      </c>
      <c r="C54" s="1880">
        <v>0</v>
      </c>
      <c r="D54" s="1881">
        <f ca="1">IFERROR(SUMIF($B$131:$B$185,B54,$F$131:$F$185)/$F$186,0)</f>
        <v>0</v>
      </c>
      <c r="E54" s="1882">
        <f ca="1">IFERROR(SUMIF($B$131:$B$185,B54,$G$131:$G$185)/$G$186,0)</f>
        <v>0</v>
      </c>
      <c r="F54" s="1880">
        <v>0</v>
      </c>
      <c r="G54" s="1881">
        <f ca="1">IFERROR(SUMIF($B$189:$B$243,B54,$F$189:$F$243)/$F$244,0)</f>
        <v>0</v>
      </c>
      <c r="H54" s="1882">
        <f ca="1">IFERROR(SUMIF($B$189:$B$243,B54,$G$189:$G$243)/$G$244,0)</f>
        <v>0</v>
      </c>
      <c r="I54" s="1880">
        <v>0</v>
      </c>
      <c r="J54" s="1709">
        <f ca="1">IFERROR(SUMIF($B$73:$B$127,B54,$F$73:$F$127)/$F$128,0)</f>
        <v>0</v>
      </c>
      <c r="K54" s="1883">
        <f ca="1">IFERROR(SUMIF($B$73:$B$127,B54,$G$73:$G$127)/$G$128,0)</f>
        <v>0</v>
      </c>
      <c r="L54" s="1884">
        <f ca="1">IFERROR((SUMIF($B$131:$B$185,B54,$F$131:$F$185)+SUMIF($B$189:$B$243,B54,$F$189:$F$243)+SUMIF($B$73:$B$127,B54,$F$73:$F$127))/$F$246,0)</f>
        <v>0</v>
      </c>
      <c r="M54" s="1882">
        <f ca="1">IFERROR((SUMIF($B$131:$B$185,B54,$G$131:$G$185)+SUMIF($B$189:$B$243,B54,$G$189:$G$243)+SUMIF($B$73:$B$127,B54,$G$73:$G$127))/$G$246,0)</f>
        <v>0</v>
      </c>
      <c r="U54" s="1075"/>
      <c r="V54" s="1075"/>
      <c r="Y54" s="1084"/>
      <c r="AA54" s="1017"/>
      <c r="AB54" s="1036"/>
      <c r="AC54" s="1889"/>
      <c r="AD54" s="1709"/>
      <c r="AE54" s="1883"/>
      <c r="AF54" s="1080"/>
      <c r="AG54" s="1083"/>
      <c r="AH54" s="1887"/>
      <c r="AI54" s="1082"/>
      <c r="AJ54" s="1887"/>
      <c r="AK54" s="1890"/>
      <c r="AN54">
        <v>19.25</v>
      </c>
      <c r="AO54">
        <v>1</v>
      </c>
      <c r="AP54">
        <v>19.25</v>
      </c>
      <c r="AQ54">
        <v>0</v>
      </c>
      <c r="AR54">
        <v>0</v>
      </c>
      <c r="AS54">
        <v>19.25</v>
      </c>
      <c r="AT54">
        <v>1.8696127230787907E-3</v>
      </c>
      <c r="AU54">
        <v>6.3916327716443929E-3</v>
      </c>
      <c r="AV54">
        <v>0</v>
      </c>
    </row>
    <row r="55" spans="1:48" ht="14.5" customHeight="1">
      <c r="A55">
        <f>E119</f>
        <v>21</v>
      </c>
      <c r="B55" s="1075" t="str">
        <f>B119</f>
        <v>7x3</v>
      </c>
      <c r="C55" s="1880">
        <v>0</v>
      </c>
      <c r="D55" s="1881">
        <f ca="1">IFERROR(SUMIF($B$131:$B$185,B55,$F$131:$F$185)/$F$186,0)</f>
        <v>0</v>
      </c>
      <c r="E55" s="1882">
        <f ca="1">IFERROR(SUMIF($B$131:$B$185,B55,$G$131:$G$185)/$G$186,0)</f>
        <v>0</v>
      </c>
      <c r="F55" s="1880">
        <v>0</v>
      </c>
      <c r="G55" s="1881">
        <f ca="1">IFERROR(SUMIF($B$189:$B$243,B55,$F$189:$F$243)/$F$244,0)</f>
        <v>0</v>
      </c>
      <c r="H55" s="1882">
        <f ca="1">IFERROR(SUMIF($B$189:$B$243,B55,$G$189:$G$243)/$G$244,0)</f>
        <v>0</v>
      </c>
      <c r="I55" s="1880">
        <v>0</v>
      </c>
      <c r="J55" s="1709">
        <f ca="1">IFERROR(SUMIF($B$73:$B$127,B55,$F$73:$F$127)/$F$128,0)</f>
        <v>0</v>
      </c>
      <c r="K55" s="1883">
        <f ca="1">IFERROR(SUMIF($B$73:$B$127,B55,$G$73:$G$127)/$G$128,0)</f>
        <v>0</v>
      </c>
      <c r="L55" s="1884">
        <f ca="1">IFERROR((SUMIF($B$131:$B$185,B55,$F$131:$F$185)+SUMIF($B$189:$B$243,B55,$F$189:$F$243)+SUMIF($B$73:$B$127,B55,$F$73:$F$127))/$F$246,0)</f>
        <v>0</v>
      </c>
      <c r="M55" s="1882">
        <f ca="1">IFERROR((SUMIF($B$131:$B$185,B55,$G$131:$G$185)+SUMIF($B$189:$B$243,B55,$G$189:$G$243)+SUMIF($B$73:$B$127,B55,$G$73:$G$127))/$G$246,0)</f>
        <v>0</v>
      </c>
      <c r="U55" s="1075"/>
      <c r="V55" s="1075"/>
      <c r="Y55" s="1084"/>
      <c r="AA55" s="1017"/>
      <c r="AB55" s="1036"/>
      <c r="AC55" s="1889"/>
      <c r="AD55" s="1709"/>
      <c r="AE55" s="1883"/>
      <c r="AF55" s="1080"/>
      <c r="AG55" s="1083"/>
      <c r="AH55" s="1887"/>
      <c r="AI55" s="1082"/>
      <c r="AJ55" s="1887"/>
      <c r="AK55" s="1890"/>
      <c r="AN55">
        <v>20</v>
      </c>
      <c r="AO55">
        <v>4</v>
      </c>
      <c r="AP55">
        <v>80</v>
      </c>
      <c r="AQ55">
        <v>3</v>
      </c>
      <c r="AR55">
        <v>60</v>
      </c>
      <c r="AS55">
        <v>140</v>
      </c>
      <c r="AT55">
        <v>1.3597183440573025E-2</v>
      </c>
      <c r="AU55">
        <v>2.6562629700340335E-2</v>
      </c>
      <c r="AV55">
        <v>8.2366668954629695E-3</v>
      </c>
    </row>
    <row r="56" spans="1:48" ht="14.5" customHeight="1">
      <c r="A56">
        <f>E120</f>
        <v>21.75</v>
      </c>
      <c r="B56" s="1075" t="str">
        <f>B120</f>
        <v>4.35x5</v>
      </c>
      <c r="C56" s="1880">
        <v>0</v>
      </c>
      <c r="D56" s="1881">
        <f ca="1">IFERROR(SUMIF($B$131:$B$185,B56,$F$131:$F$185)/$F$186,0)</f>
        <v>0</v>
      </c>
      <c r="E56" s="1882">
        <f ca="1">IFERROR(SUMIF($B$131:$B$185,B56,$G$131:$G$185)/$G$186,0)</f>
        <v>0</v>
      </c>
      <c r="F56" s="1880">
        <v>0</v>
      </c>
      <c r="G56" s="1881">
        <f ca="1">IFERROR(SUMIF($B$189:$B$243,B56,$F$189:$F$243)/$F$244,0)</f>
        <v>0</v>
      </c>
      <c r="H56" s="1882">
        <f ca="1">IFERROR(SUMIF($B$189:$B$243,B56,$G$189:$G$243)/$G$244,0)</f>
        <v>0</v>
      </c>
      <c r="I56" s="1880">
        <v>0</v>
      </c>
      <c r="J56" s="1709">
        <f ca="1">IFERROR(SUMIF($B$73:$B$127,B56,$F$73:$F$127)/$F$128,0)</f>
        <v>0</v>
      </c>
      <c r="K56" s="1883">
        <f ca="1">IFERROR(SUMIF($B$73:$B$127,B56,$G$73:$G$127)/$G$128,0)</f>
        <v>0</v>
      </c>
      <c r="L56" s="1884">
        <f ca="1">IFERROR((SUMIF($B$131:$B$185,B56,$F$131:$F$185)+SUMIF($B$189:$B$243,B56,$F$189:$F$243)+SUMIF($B$73:$B$127,B56,$F$73:$F$127))/$F$246,0)</f>
        <v>0</v>
      </c>
      <c r="M56" s="1882">
        <f ca="1">IFERROR((SUMIF($B$131:$B$185,B56,$G$131:$G$185)+SUMIF($B$189:$B$243,B56,$G$189:$G$243)+SUMIF($B$73:$B$127,B56,$G$73:$G$127))/$G$246,0)</f>
        <v>0</v>
      </c>
      <c r="U56" s="1075"/>
      <c r="V56" s="1075"/>
      <c r="Y56" s="1084"/>
      <c r="AA56" s="1017"/>
      <c r="AB56" s="1036"/>
      <c r="AC56" s="1889"/>
      <c r="AD56" s="1709"/>
      <c r="AE56" s="1883"/>
      <c r="AF56" s="1080"/>
      <c r="AG56" s="1083"/>
      <c r="AH56" s="1887"/>
      <c r="AI56" s="1082"/>
      <c r="AJ56" s="1887"/>
      <c r="AK56" s="1890"/>
      <c r="AN56">
        <v>20.5</v>
      </c>
      <c r="AO56">
        <v>1</v>
      </c>
      <c r="AP56">
        <v>20.5</v>
      </c>
      <c r="AQ56">
        <v>0</v>
      </c>
      <c r="AR56">
        <v>0</v>
      </c>
      <c r="AS56">
        <v>20.5</v>
      </c>
      <c r="AT56">
        <v>1.9910161466553358E-3</v>
      </c>
      <c r="AU56">
        <v>6.8066738607122108E-3</v>
      </c>
      <c r="AV56">
        <v>0</v>
      </c>
    </row>
    <row r="57" spans="1:48" ht="14.5" customHeight="1">
      <c r="A57">
        <f>E121</f>
        <v>22.5</v>
      </c>
      <c r="B57" s="1075" t="str">
        <f>B121</f>
        <v>7.5x3</v>
      </c>
      <c r="C57" s="1880">
        <v>0</v>
      </c>
      <c r="D57" s="1881">
        <f ca="1">IFERROR(SUMIF($B$131:$B$185,B57,$F$131:$F$185)/$F$186,0)</f>
        <v>0</v>
      </c>
      <c r="E57" s="1882">
        <f ca="1">IFERROR(SUMIF($B$131:$B$185,B57,$G$131:$G$185)/$G$186,0)</f>
        <v>0</v>
      </c>
      <c r="F57" s="1880">
        <v>0</v>
      </c>
      <c r="G57" s="1881">
        <f ca="1">IFERROR(SUMIF($B$189:$B$243,B57,$F$189:$F$243)/$F$244,0)</f>
        <v>0</v>
      </c>
      <c r="H57" s="1882">
        <f ca="1">IFERROR(SUMIF($B$189:$B$243,B57,$G$189:$G$243)/$G$244,0)</f>
        <v>0</v>
      </c>
      <c r="I57" s="1880">
        <v>0</v>
      </c>
      <c r="J57" s="1709">
        <f ca="1">IFERROR(SUMIF($B$73:$B$127,B57,$F$73:$F$127)/$F$128,0)</f>
        <v>0</v>
      </c>
      <c r="K57" s="1883">
        <f ca="1">IFERROR(SUMIF($B$73:$B$127,B57,$G$73:$G$127)/$G$128,0)</f>
        <v>0</v>
      </c>
      <c r="L57" s="1884">
        <f ca="1">IFERROR((SUMIF($B$131:$B$185,B57,$F$131:$F$185)+SUMIF($B$189:$B$243,B57,$F$189:$F$243)+SUMIF($B$73:$B$127,B57,$F$73:$F$127))/$F$246,0)</f>
        <v>0</v>
      </c>
      <c r="M57" s="1882">
        <f ca="1">IFERROR((SUMIF($B$131:$B$185,B57,$G$131:$G$185)+SUMIF($B$189:$B$243,B57,$G$189:$G$243)+SUMIF($B$73:$B$127,B57,$G$73:$G$127))/$G$246,0)</f>
        <v>0</v>
      </c>
      <c r="U57" s="1075"/>
      <c r="V57" s="1075"/>
      <c r="Y57" s="1084"/>
      <c r="AA57" s="1017"/>
      <c r="AB57" s="1036"/>
      <c r="AC57" s="1889"/>
      <c r="AD57" s="1709"/>
      <c r="AE57" s="1883"/>
      <c r="AF57" s="1080"/>
      <c r="AG57" s="1083"/>
      <c r="AH57" s="1887"/>
      <c r="AI57" s="1082"/>
      <c r="AJ57" s="1887"/>
      <c r="AK57" s="1890"/>
      <c r="AN57">
        <v>21.75</v>
      </c>
      <c r="AO57">
        <v>1</v>
      </c>
      <c r="AP57">
        <v>21.75</v>
      </c>
      <c r="AQ57">
        <v>0</v>
      </c>
      <c r="AR57">
        <v>0</v>
      </c>
      <c r="AS57">
        <v>21.75</v>
      </c>
      <c r="AT57">
        <v>2.1124195702318807E-3</v>
      </c>
      <c r="AU57">
        <v>7.2217149497800278E-3</v>
      </c>
      <c r="AV57">
        <v>0</v>
      </c>
    </row>
    <row r="58" spans="1:48" ht="14.5" customHeight="1">
      <c r="A58">
        <f>E122</f>
        <v>23</v>
      </c>
      <c r="B58" s="1075" t="str">
        <f>B122</f>
        <v>2x11.5</v>
      </c>
      <c r="C58" s="1880">
        <v>0</v>
      </c>
      <c r="D58" s="1881">
        <f ca="1">IFERROR(SUMIF($B$131:$B$185,B58,$F$131:$F$185)/$F$186,0)</f>
        <v>0</v>
      </c>
      <c r="E58" s="1882">
        <f ca="1">IFERROR(SUMIF($B$131:$B$185,B58,$G$131:$G$185)/$G$186,0)</f>
        <v>0</v>
      </c>
      <c r="F58" s="1880">
        <v>0</v>
      </c>
      <c r="G58" s="1881">
        <f ca="1">IFERROR(SUMIF($B$189:$B$243,B58,$F$189:$F$243)/$F$244,0)</f>
        <v>0</v>
      </c>
      <c r="H58" s="1882">
        <f ca="1">IFERROR(SUMIF($B$189:$B$243,B58,$G$189:$G$243)/$G$244,0)</f>
        <v>0</v>
      </c>
      <c r="I58" s="1880">
        <v>0</v>
      </c>
      <c r="J58" s="1709">
        <f ca="1">IFERROR(SUMIF($B$73:$B$127,B58,$F$73:$F$127)/$F$128,0)</f>
        <v>0</v>
      </c>
      <c r="K58" s="1883">
        <f ca="1">IFERROR(SUMIF($B$73:$B$127,B58,$G$73:$G$127)/$G$128,0)</f>
        <v>0</v>
      </c>
      <c r="L58" s="1884">
        <f ca="1">IFERROR((SUMIF($B$131:$B$185,B58,$F$131:$F$185)+SUMIF($B$189:$B$243,B58,$F$189:$F$243)+SUMIF($B$73:$B$127,B58,$F$73:$F$127))/$F$246,0)</f>
        <v>0</v>
      </c>
      <c r="M58" s="1882">
        <f ca="1">IFERROR((SUMIF($B$131:$B$185,B58,$G$131:$G$185)+SUMIF($B$189:$B$243,B58,$G$189:$G$243)+SUMIF($B$73:$B$127,B58,$G$73:$G$127))/$G$246,0)</f>
        <v>0</v>
      </c>
      <c r="U58" s="1075"/>
      <c r="V58" s="1075"/>
      <c r="Y58" s="1084"/>
      <c r="AA58" s="1017"/>
      <c r="AB58" s="1036"/>
      <c r="AC58" s="1889"/>
      <c r="AD58" s="1709"/>
      <c r="AE58" s="1883"/>
      <c r="AF58" s="1080"/>
      <c r="AG58" s="1083"/>
      <c r="AH58" s="1887"/>
      <c r="AI58" s="1082"/>
      <c r="AJ58" s="1887"/>
      <c r="AK58" s="1890"/>
      <c r="AN58">
        <v>22.5</v>
      </c>
      <c r="AO58">
        <v>0</v>
      </c>
      <c r="AP58">
        <v>0</v>
      </c>
      <c r="AQ58">
        <v>3</v>
      </c>
      <c r="AR58">
        <v>67.5</v>
      </c>
      <c r="AS58">
        <v>67.5</v>
      </c>
      <c r="AT58">
        <v>6.5557848731334226E-3</v>
      </c>
      <c r="AU58">
        <v>0</v>
      </c>
      <c r="AV58">
        <v>9.2662502573958409E-3</v>
      </c>
    </row>
    <row r="59" spans="1:48" ht="14.5" customHeight="1">
      <c r="A59">
        <f>E123</f>
        <v>24</v>
      </c>
      <c r="B59" s="1075" t="str">
        <f>B123</f>
        <v>8x3</v>
      </c>
      <c r="C59" s="1880">
        <v>0</v>
      </c>
      <c r="D59" s="1881">
        <f ca="1">IFERROR(SUMIF($B$131:$B$185,B59,$F$131:$F$185)/$F$186,0)</f>
        <v>0</v>
      </c>
      <c r="E59" s="1882">
        <f ca="1">IFERROR(SUMIF($B$131:$B$185,B59,$G$131:$G$185)/$G$186,0)</f>
        <v>0</v>
      </c>
      <c r="F59" s="1880">
        <v>0</v>
      </c>
      <c r="G59" s="1881">
        <f ca="1">IFERROR(SUMIF($B$189:$B$243,B59,$F$189:$F$243)/$F$244,0)</f>
        <v>0</v>
      </c>
      <c r="H59" s="1882">
        <f ca="1">IFERROR(SUMIF($B$189:$B$243,B59,$G$189:$G$243)/$G$244,0)</f>
        <v>0</v>
      </c>
      <c r="I59" s="1880">
        <v>0</v>
      </c>
      <c r="J59" s="1709">
        <f ca="1">IFERROR(SUMIF($B$73:$B$127,B59,$F$73:$F$127)/$F$128,0)</f>
        <v>0</v>
      </c>
      <c r="K59" s="1883">
        <f ca="1">IFERROR(SUMIF($B$73:$B$127,B59,$G$73:$G$127)/$G$128,0)</f>
        <v>0</v>
      </c>
      <c r="L59" s="1884">
        <f ca="1">IFERROR((SUMIF($B$131:$B$185,B59,$F$131:$F$185)+SUMIF($B$189:$B$243,B59,$F$189:$F$243)+SUMIF($B$73:$B$127,B59,$F$73:$F$127))/$F$246,0)</f>
        <v>0</v>
      </c>
      <c r="M59" s="1882">
        <f ca="1">IFERROR((SUMIF($B$131:$B$185,B59,$G$131:$G$185)+SUMIF($B$189:$B$243,B59,$G$189:$G$243)+SUMIF($B$73:$B$127,B59,$G$73:$G$127))/$G$246,0)</f>
        <v>0</v>
      </c>
      <c r="U59" s="1075"/>
      <c r="V59" s="1075"/>
      <c r="Y59" s="1084"/>
      <c r="AA59" s="1017"/>
      <c r="AB59" s="1036"/>
      <c r="AC59" s="1889"/>
      <c r="AD59" s="1709"/>
      <c r="AE59" s="1883"/>
      <c r="AF59" s="1080"/>
      <c r="AG59" s="1083"/>
      <c r="AH59" s="1887"/>
      <c r="AI59" s="1082"/>
      <c r="AJ59" s="1887"/>
      <c r="AK59" s="1890"/>
      <c r="AN59">
        <v>27</v>
      </c>
      <c r="AO59">
        <v>31</v>
      </c>
      <c r="AP59">
        <v>837</v>
      </c>
      <c r="AQ59">
        <v>0</v>
      </c>
      <c r="AR59">
        <v>0</v>
      </c>
      <c r="AS59">
        <v>837</v>
      </c>
      <c r="AT59">
        <v>8.1291732426854432E-2</v>
      </c>
      <c r="AU59">
        <v>0.27791151323981073</v>
      </c>
      <c r="AV59">
        <v>0</v>
      </c>
    </row>
    <row r="60" spans="1:48" ht="14.5" customHeight="1">
      <c r="A60">
        <f>E124</f>
        <v>27</v>
      </c>
      <c r="B60" s="1075" t="str">
        <f>B124</f>
        <v>9x3</v>
      </c>
      <c r="C60" s="1880">
        <v>0</v>
      </c>
      <c r="D60" s="1881">
        <f ca="1">IFERROR(SUMIF($B$131:$B$185,B60,$F$131:$F$185)/$F$186,0)</f>
        <v>0</v>
      </c>
      <c r="E60" s="1882">
        <f ca="1">IFERROR(SUMIF($B$131:$B$185,B60,$G$131:$G$185)/$G$186,0)</f>
        <v>0</v>
      </c>
      <c r="F60" s="1880">
        <v>0</v>
      </c>
      <c r="G60" s="1881">
        <f ca="1">IFERROR(SUMIF($B$189:$B$243,B60,$F$189:$F$243)/$F$244,0)</f>
        <v>0</v>
      </c>
      <c r="H60" s="1882">
        <f ca="1">IFERROR(SUMIF($B$189:$B$243,B60,$G$189:$G$243)/$G$244,0)</f>
        <v>0</v>
      </c>
      <c r="I60" s="1880">
        <v>0</v>
      </c>
      <c r="J60" s="1709">
        <f ca="1">IFERROR(SUMIF($B$73:$B$127,B60,$F$73:$F$127)/$F$128,0)</f>
        <v>0</v>
      </c>
      <c r="K60" s="1883">
        <f ca="1">IFERROR(SUMIF($B$73:$B$127,B60,$G$73:$G$127)/$G$128,0)</f>
        <v>0</v>
      </c>
      <c r="L60" s="1884">
        <f ca="1">IFERROR((SUMIF($B$131:$B$185,B60,$F$131:$F$185)+SUMIF($B$189:$B$243,B60,$F$189:$F$243)+SUMIF($B$73:$B$127,B60,$F$73:$F$127))/$F$246,0)</f>
        <v>0</v>
      </c>
      <c r="M60" s="1882">
        <f ca="1">IFERROR((SUMIF($B$131:$B$185,B60,$G$131:$G$185)+SUMIF($B$189:$B$243,B60,$G$189:$G$243)+SUMIF($B$73:$B$127,B60,$G$73:$G$127))/$G$246,0)</f>
        <v>0</v>
      </c>
      <c r="U60" s="1075"/>
      <c r="V60" s="1075"/>
      <c r="Y60" s="1084"/>
      <c r="AA60" s="1017"/>
      <c r="AB60" s="1036"/>
      <c r="AC60" s="1889"/>
      <c r="AD60" s="1709"/>
      <c r="AE60" s="1883"/>
      <c r="AF60" s="1080"/>
      <c r="AG60" s="1083"/>
      <c r="AH60" s="1887"/>
      <c r="AI60" s="1082"/>
      <c r="AJ60" s="1887"/>
      <c r="AK60" s="1890"/>
      <c r="AN60">
        <v>36</v>
      </c>
      <c r="AO60">
        <v>11</v>
      </c>
      <c r="AP60">
        <v>396</v>
      </c>
      <c r="AQ60">
        <v>0</v>
      </c>
      <c r="AR60">
        <v>0</v>
      </c>
      <c r="AS60">
        <v>396</v>
      </c>
      <c r="AT60">
        <v>3.8460604589049409E-2</v>
      </c>
      <c r="AU60">
        <v>0.13148501701668466</v>
      </c>
      <c r="AV60">
        <v>0</v>
      </c>
    </row>
    <row r="61" spans="1:48" ht="14.5" customHeight="1">
      <c r="A61">
        <f>E125</f>
        <v>30</v>
      </c>
      <c r="B61" s="1075" t="str">
        <f>B125</f>
        <v>5x6</v>
      </c>
      <c r="C61" s="1880">
        <v>0</v>
      </c>
      <c r="D61" s="1881">
        <f ca="1">IFERROR(SUMIF($B$131:$B$185,B61,$F$131:$F$185)/$F$186,0)</f>
        <v>0</v>
      </c>
      <c r="E61" s="1882">
        <f ca="1">IFERROR(SUMIF($B$131:$B$185,B61,$G$131:$G$185)/$G$186,0)</f>
        <v>0</v>
      </c>
      <c r="F61" s="1880">
        <v>0</v>
      </c>
      <c r="G61" s="1881">
        <f ca="1">IFERROR(SUMIF($B$189:$B$243,B61,$F$189:$F$243)/$F$244,0)</f>
        <v>0</v>
      </c>
      <c r="H61" s="1882">
        <f ca="1">IFERROR(SUMIF($B$189:$B$243,B61,$G$189:$G$243)/$G$244,0)</f>
        <v>0</v>
      </c>
      <c r="I61" s="1880">
        <v>0</v>
      </c>
      <c r="J61" s="1709">
        <f ca="1">IFERROR(SUMIF($B$73:$B$127,B61,$F$73:$F$127)/$F$128,0)</f>
        <v>0</v>
      </c>
      <c r="K61" s="1883">
        <f ca="1">IFERROR(SUMIF($B$73:$B$127,B61,$G$73:$G$127)/$G$128,0)</f>
        <v>0</v>
      </c>
      <c r="L61" s="1884">
        <f ca="1">IFERROR((SUMIF($B$131:$B$185,B61,$F$131:$F$185)+SUMIF($B$189:$B$243,B61,$F$189:$F$243)+SUMIF($B$73:$B$127,B61,$F$73:$F$127))/$F$246,0)</f>
        <v>0</v>
      </c>
      <c r="M61" s="1882">
        <f ca="1">IFERROR((SUMIF($B$131:$B$185,B61,$G$131:$G$185)+SUMIF($B$189:$B$243,B61,$G$189:$G$243)+SUMIF($B$73:$B$127,B61,$G$73:$G$127))/$G$246,0)</f>
        <v>0</v>
      </c>
      <c r="U61" s="1075"/>
      <c r="V61" s="1075"/>
      <c r="Y61" s="1084"/>
      <c r="AA61" s="1075"/>
      <c r="AB61" s="1075"/>
      <c r="AC61" s="1076"/>
      <c r="AE61" s="1084"/>
      <c r="AF61" s="1080"/>
      <c r="AG61" s="1083"/>
      <c r="AH61" s="1887"/>
      <c r="AI61" s="1082"/>
      <c r="AJ61" s="1887"/>
      <c r="AK61" s="1890"/>
      <c r="AN61">
        <v>40.5</v>
      </c>
      <c r="AO61">
        <v>1</v>
      </c>
      <c r="AP61">
        <v>40.5</v>
      </c>
      <c r="AQ61">
        <v>0</v>
      </c>
      <c r="AR61">
        <v>0</v>
      </c>
      <c r="AS61">
        <v>40.5</v>
      </c>
      <c r="AT61">
        <v>3.9334709238800537E-3</v>
      </c>
      <c r="AU61">
        <v>1.3447331285797294E-2</v>
      </c>
      <c r="AV61">
        <v>0</v>
      </c>
    </row>
    <row r="62" spans="1:48" ht="14.5" customHeight="1">
      <c r="A62">
        <f>E126</f>
        <v>36</v>
      </c>
      <c r="B62" s="1076" t="str">
        <f>B126</f>
        <v>6x6</v>
      </c>
      <c r="C62" s="1880">
        <v>0</v>
      </c>
      <c r="D62" s="1881">
        <f ca="1">IFERROR(SUMIF($B$131:$B$185,B62,$F$131:$F$185)/$F$186,0)</f>
        <v>0</v>
      </c>
      <c r="E62" s="1882">
        <f ca="1">IFERROR(SUMIF($B$131:$B$185,B62,$G$131:$G$185)/$G$186,0)</f>
        <v>0</v>
      </c>
      <c r="F62" s="1880">
        <v>0</v>
      </c>
      <c r="G62" s="1881">
        <f ca="1">IFERROR(SUMIF($B$189:$B$243,B62,$F$189:$F$243)/$F$244,0)</f>
        <v>0</v>
      </c>
      <c r="H62" s="1882">
        <f ca="1">IFERROR(SUMIF($B$189:$B$243,B62,$G$189:$G$243)/$G$244,0)</f>
        <v>0</v>
      </c>
      <c r="I62" s="1880">
        <v>0</v>
      </c>
      <c r="J62" s="1709">
        <f ca="1">IFERROR(SUMIF($B$73:$B$127,B62,$F$73:$F$127)/$F$128,0)</f>
        <v>0</v>
      </c>
      <c r="K62" s="1883">
        <f ca="1">IFERROR(SUMIF($B$73:$B$127,B62,$G$73:$G$127)/$G$128,0)</f>
        <v>0</v>
      </c>
      <c r="L62" s="1884">
        <f ca="1">IFERROR((SUMIF($B$131:$B$185,B62,$F$131:$F$185)+SUMIF($B$189:$B$243,B62,$F$189:$F$243)+SUMIF($B$73:$B$127,B62,$F$73:$F$127))/$F$246,0)</f>
        <v>0</v>
      </c>
      <c r="M62" s="1882">
        <f ca="1">IFERROR((SUMIF($B$131:$B$185,B62,$G$131:$G$185)+SUMIF($B$189:$B$243,B62,$G$189:$G$243)+SUMIF($B$73:$B$127,B62,$G$73:$G$127))/$G$246,0)</f>
        <v>0</v>
      </c>
      <c r="U62" s="1075"/>
      <c r="V62" s="1075"/>
      <c r="Y62" s="1084"/>
      <c r="AA62" s="1075"/>
      <c r="AB62" s="1075"/>
      <c r="AC62" s="1076"/>
      <c r="AE62" s="1084"/>
      <c r="AF62" s="1080"/>
      <c r="AG62" s="1083"/>
      <c r="AH62" s="1887"/>
      <c r="AI62" s="1082"/>
      <c r="AJ62" s="1887"/>
      <c r="AK62" s="1890"/>
      <c r="AN62" t="s">
        <v>488</v>
      </c>
      <c r="AO62">
        <v>174</v>
      </c>
      <c r="AP62">
        <v>3011.75</v>
      </c>
      <c r="AQ62">
        <v>888</v>
      </c>
      <c r="AR62">
        <v>7284.5</v>
      </c>
      <c r="AS62">
        <v>10296.25</v>
      </c>
      <c r="AT62">
        <v>1.0000000000000002</v>
      </c>
      <c r="AU62">
        <v>1</v>
      </c>
      <c r="AV62">
        <v>1</v>
      </c>
    </row>
    <row r="63" spans="1:48" ht="14.5" customHeight="1">
      <c r="A63">
        <f>E127</f>
        <v>40.5</v>
      </c>
      <c r="B63" s="1076" t="str">
        <f>B127</f>
        <v>4.5x9</v>
      </c>
      <c r="C63" s="1880">
        <v>0</v>
      </c>
      <c r="D63" s="1881">
        <f ca="1">IFERROR(SUMIF($B$131:$B$185,B63,$F$131:$F$185)/$F$186,0)</f>
        <v>0</v>
      </c>
      <c r="E63" s="1882">
        <f ca="1">IFERROR(SUMIF($B$131:$B$185,B63,$G$131:$G$185)/$G$186,0)</f>
        <v>0</v>
      </c>
      <c r="F63" s="1880">
        <v>0</v>
      </c>
      <c r="G63" s="1881">
        <f ca="1">IFERROR(SUMIF($B$189:$B$243,B63,$F$189:$F$243)/$F$244,0)</f>
        <v>0</v>
      </c>
      <c r="H63" s="1882">
        <f ca="1">IFERROR(SUMIF($B$189:$B$243,B63,$G$189:$G$243)/$G$244,0)</f>
        <v>0</v>
      </c>
      <c r="I63" s="1880">
        <v>0</v>
      </c>
      <c r="J63" s="1709">
        <f ca="1">IFERROR(SUMIF($B$73:$B$127,B63,$F$73:$F$127)/$F$128,0)</f>
        <v>0</v>
      </c>
      <c r="K63" s="1883">
        <f ca="1">IFERROR(SUMIF($B$73:$B$127,B63,$G$73:$G$127)/$G$128,0)</f>
        <v>0</v>
      </c>
      <c r="L63" s="1884">
        <f ca="1">IFERROR((SUMIF($B$131:$B$185,B63,$F$131:$F$185)+SUMIF($B$189:$B$243,B63,$F$189:$F$243)+SUMIF($B$73:$B$127,B63,$F$73:$F$127))/$F$246,0)</f>
        <v>0</v>
      </c>
      <c r="M63" s="1882">
        <f ca="1">IFERROR((SUMIF($B$131:$B$185,B63,$G$131:$G$185)+SUMIF($B$189:$B$243,B63,$G$189:$G$243)+SUMIF($B$73:$B$127,B63,$G$73:$G$127))/$G$246,0)</f>
        <v>0</v>
      </c>
      <c r="U63" s="1075"/>
      <c r="V63" s="1075"/>
      <c r="Y63" s="1084"/>
      <c r="AA63" s="1075"/>
      <c r="AB63" s="1075"/>
      <c r="AC63" s="1076"/>
      <c r="AE63" s="1084"/>
      <c r="AF63" s="1080"/>
      <c r="AG63" s="1083"/>
      <c r="AH63" s="1887"/>
      <c r="AI63" s="1082"/>
      <c r="AJ63" s="1887"/>
      <c r="AK63" s="1890"/>
    </row>
    <row r="64" spans="1:48" ht="14.5" customHeight="1">
      <c r="A64" s="1114">
        <f>E73</f>
        <v>1</v>
      </c>
      <c r="B64" s="1076" t="str">
        <f>B73</f>
        <v>1x1</v>
      </c>
      <c r="C64" s="1880">
        <v>0</v>
      </c>
      <c r="D64" s="2176">
        <f ca="1">IFERROR(SUMIF($B$131:$B$185,B64,$F$131:$F$185)/$F$186,0)</f>
        <v>0</v>
      </c>
      <c r="E64" s="2177">
        <f ca="1">IFERROR(SUMIF($B$131:$B$185,B64,$G$131:$G$185)/$G$186,0)</f>
        <v>0</v>
      </c>
      <c r="F64" s="1880">
        <v>0</v>
      </c>
      <c r="G64" s="2176">
        <f ca="1">IFERROR(SUMIF($B$189:$B$243,B64,$F$189:$F$243)/$F$244,0)</f>
        <v>0</v>
      </c>
      <c r="H64" s="2177">
        <f ca="1">IFERROR(SUMIF($B$189:$B$243,B64,$G$189:$G$243)/$G$244,0)</f>
        <v>0</v>
      </c>
      <c r="I64" s="1880">
        <v>0</v>
      </c>
      <c r="J64" s="2178">
        <f ca="1">IFERROR(SUMIF($B$73:$B$127,B64,$F$73:$F$127)/$F$128,0)</f>
        <v>0</v>
      </c>
      <c r="K64" s="2179">
        <f ca="1">IFERROR(SUMIF($B$73:$B$127,B64,$G$73:$G$127)/$G$128,0)</f>
        <v>0</v>
      </c>
      <c r="L64" s="2180">
        <f ca="1">IFERROR((SUMIF($B$131:$B$185,B64,$F$131:$F$185)+SUMIF($B$189:$B$243,B64,$F$189:$F$243)+SUMIF($B$73:$B$127,B64,$F$73:$F$127))/$F$246,0)</f>
        <v>0</v>
      </c>
      <c r="M64" s="2177">
        <f ca="1">IFERROR((SUMIF($B$131:$B$185,B64,$G$131:$G$185)+SUMIF($B$189:$B$243,B64,$G$189:$G$243)+SUMIF($B$73:$B$127,B64,$G$73:$G$127))/$G$246,0)</f>
        <v>0</v>
      </c>
      <c r="N64" s="1114"/>
      <c r="P64" s="1114"/>
      <c r="Q64" s="1114"/>
      <c r="S64" s="1114"/>
      <c r="T64" s="1114"/>
      <c r="U64" s="1075"/>
      <c r="V64" s="1075"/>
      <c r="W64" s="1114"/>
      <c r="X64" s="1114"/>
      <c r="Y64" s="1084"/>
      <c r="Z64" s="1114"/>
      <c r="AA64" s="1075"/>
      <c r="AB64" s="1075"/>
      <c r="AC64" s="1076"/>
      <c r="AD64" s="1114"/>
      <c r="AE64" s="1084"/>
      <c r="AF64" s="1080"/>
      <c r="AG64" s="1083"/>
      <c r="AH64" s="1887"/>
      <c r="AI64" s="1082"/>
      <c r="AJ64" s="1887"/>
      <c r="AK64" s="1890"/>
      <c r="AL64" s="1114"/>
    </row>
    <row r="65" spans="1:38" ht="23" customHeight="1">
      <c r="A65" s="1114">
        <f>E103</f>
        <v>13.25</v>
      </c>
      <c r="B65" s="1076" t="str">
        <f>B103</f>
        <v>2.65x5</v>
      </c>
      <c r="C65" s="1880">
        <v>0</v>
      </c>
      <c r="D65" s="2176">
        <f ca="1">IFERROR(SUMIF($B$131:$B$185,B65,$F$131:$F$185)/$F$186,0)</f>
        <v>0</v>
      </c>
      <c r="E65" s="2177">
        <f ca="1">IFERROR(SUMIF($B$131:$B$185,B65,$G$131:$G$185)/$G$186,0)</f>
        <v>0</v>
      </c>
      <c r="F65" s="1880">
        <v>0</v>
      </c>
      <c r="G65" s="2176">
        <f ca="1">IFERROR(SUMIF($B$189:$B$243,B65,$F$189:$F$243)/$F$244,0)</f>
        <v>0</v>
      </c>
      <c r="H65" s="2177">
        <f ca="1">IFERROR(SUMIF($B$189:$B$243,B65,$G$189:$G$243)/$G$244,0)</f>
        <v>0</v>
      </c>
      <c r="I65" s="1880">
        <v>0</v>
      </c>
      <c r="J65" s="2178">
        <f ca="1">IFERROR(SUMIF($B$73:$B$127,B65,$F$73:$F$127)/$F$128,0)</f>
        <v>0</v>
      </c>
      <c r="K65" s="2179">
        <f ca="1">IFERROR(SUMIF($B$73:$B$127,B65,$G$73:$G$127)/$G$128,0)</f>
        <v>0</v>
      </c>
      <c r="L65" s="2180">
        <f ca="1">IFERROR((SUMIF($B$131:$B$185,B65,$F$131:$F$185)+SUMIF($B$189:$B$243,B65,$F$189:$F$243)+SUMIF($B$73:$B$127,B65,$F$73:$F$127))/$F$246,0)</f>
        <v>0</v>
      </c>
      <c r="M65" s="2177">
        <f ca="1">IFERROR((SUMIF($B$131:$B$185,B65,$G$131:$G$185)+SUMIF($B$189:$B$243,B65,$G$189:$G$243)+SUMIF($B$73:$B$127,B65,$G$73:$G$127))/$G$246,0)</f>
        <v>0</v>
      </c>
      <c r="N65" s="1114"/>
      <c r="P65" s="1114"/>
      <c r="Q65" s="1114"/>
      <c r="S65" s="1114"/>
      <c r="T65" s="1114"/>
      <c r="U65" s="1075"/>
      <c r="V65" s="1075"/>
      <c r="W65" s="1114"/>
      <c r="X65" s="1114"/>
      <c r="Y65" s="1084"/>
      <c r="Z65" s="1114"/>
      <c r="AA65" s="1075"/>
      <c r="AB65" s="1075"/>
      <c r="AC65" s="1076"/>
      <c r="AD65" s="1114"/>
      <c r="AE65" s="1084"/>
      <c r="AF65" s="1080"/>
      <c r="AG65" s="1083"/>
      <c r="AH65" s="1887"/>
      <c r="AI65" s="1082"/>
      <c r="AJ65" s="1887"/>
      <c r="AK65" s="1890"/>
      <c r="AL65" s="1114"/>
    </row>
    <row r="66" spans="1:38" ht="15" customHeight="1">
      <c r="A66" s="1114">
        <f>E111</f>
        <v>16.75</v>
      </c>
      <c r="B66" s="1076" t="str">
        <f>B111</f>
        <v>3.35x5</v>
      </c>
      <c r="C66" s="1880">
        <v>0</v>
      </c>
      <c r="D66" s="2176">
        <f ca="1">IFERROR(SUMIF($B$131:$B$185,B66,$F$131:$F$185)/$F$186,0)</f>
        <v>0</v>
      </c>
      <c r="E66" s="2177">
        <f ca="1">IFERROR(SUMIF($B$131:$B$185,B66,$G$131:$G$185)/$G$186,0)</f>
        <v>0</v>
      </c>
      <c r="F66" s="1880">
        <v>0</v>
      </c>
      <c r="G66" s="2176">
        <f ca="1">IFERROR(SUMIF($B$189:$B$243,B66,$F$189:$F$243)/$F$244,0)</f>
        <v>0</v>
      </c>
      <c r="H66" s="2177">
        <f ca="1">IFERROR(SUMIF($B$189:$B$243,B66,$G$189:$G$243)/$G$244,0)</f>
        <v>0</v>
      </c>
      <c r="I66" s="1880">
        <v>0</v>
      </c>
      <c r="J66" s="2178">
        <f ca="1">IFERROR(SUMIF($B$73:$B$127,B66,$F$73:$F$127)/$F$128,0)</f>
        <v>0</v>
      </c>
      <c r="K66" s="2179">
        <f ca="1">IFERROR(SUMIF($B$73:$B$127,B66,$G$73:$G$127)/$G$128,0)</f>
        <v>0</v>
      </c>
      <c r="L66" s="2180">
        <f ca="1">IFERROR((SUMIF($B$131:$B$185,B66,$F$131:$F$185)+SUMIF($B$189:$B$243,B66,$F$189:$F$243)+SUMIF($B$73:$B$127,B66,$F$73:$F$127))/$F$246,0)</f>
        <v>0</v>
      </c>
      <c r="M66" s="2177">
        <f ca="1">IFERROR((SUMIF($B$131:$B$185,B66,$G$131:$G$185)+SUMIF($B$189:$B$243,B66,$G$189:$G$243)+SUMIF($B$73:$B$127,B66,$G$73:$G$127))/$G$246,0)</f>
        <v>0</v>
      </c>
      <c r="N66" s="1114"/>
      <c r="P66" s="1114"/>
      <c r="Q66" s="1114"/>
      <c r="S66" s="1114"/>
      <c r="T66" s="1114"/>
      <c r="U66" s="1075"/>
      <c r="V66" s="1075"/>
      <c r="W66" s="1114"/>
      <c r="X66" s="1114"/>
      <c r="Y66" s="1084"/>
      <c r="Z66" s="1114"/>
      <c r="AA66" s="1075"/>
      <c r="AB66" s="1075"/>
      <c r="AC66" s="1076"/>
      <c r="AD66" s="1114"/>
      <c r="AE66" s="1084"/>
      <c r="AF66" s="1080"/>
      <c r="AG66" s="1083"/>
      <c r="AH66" s="1887"/>
      <c r="AI66" s="1082"/>
      <c r="AJ66" s="1887"/>
      <c r="AK66" s="1890"/>
      <c r="AL66" s="1114"/>
    </row>
    <row r="67" spans="1:38">
      <c r="B67" s="1013" t="s">
        <v>603</v>
      </c>
      <c r="C67" s="1891">
        <f>SUM(C12:C66)</f>
        <v>0</v>
      </c>
      <c r="D67" s="1892">
        <f ca="1">SUM(D12:D66)</f>
        <v>0</v>
      </c>
      <c r="E67" s="1893">
        <f ca="1">SUM(E12:E66)</f>
        <v>0</v>
      </c>
      <c r="F67" s="1891">
        <f>SUM(F12:F66)</f>
        <v>0</v>
      </c>
      <c r="G67" s="1892">
        <f ca="1">SUM(G12:G66)</f>
        <v>0</v>
      </c>
      <c r="H67" s="1893">
        <f ca="1">SUM(H12:H66)</f>
        <v>0</v>
      </c>
      <c r="I67" s="1891">
        <f>SUM(I12:I66)</f>
        <v>0</v>
      </c>
      <c r="J67" s="1894">
        <f ca="1">SUM(J12:J66)</f>
        <v>0</v>
      </c>
      <c r="K67" s="1893">
        <f ca="1">SUM(K12:K66)</f>
        <v>0</v>
      </c>
      <c r="L67" s="1895">
        <f ca="1">SUM(L12:L66)</f>
        <v>0</v>
      </c>
      <c r="M67" s="1893">
        <f ca="1">SUM(M12:M66)</f>
        <v>0</v>
      </c>
      <c r="U67" s="1075"/>
      <c r="V67" s="1075"/>
      <c r="Y67" s="1084"/>
      <c r="AA67" s="1075"/>
      <c r="AB67" s="1075"/>
      <c r="AC67" s="1076"/>
      <c r="AE67" s="1084"/>
      <c r="AF67" s="1080"/>
      <c r="AG67" s="1083"/>
      <c r="AH67" s="1887"/>
      <c r="AI67" s="1082"/>
      <c r="AJ67" s="1887"/>
      <c r="AK67" s="1890"/>
    </row>
    <row r="68" spans="1:38" ht="15" thickBot="1">
      <c r="A68" s="1078"/>
      <c r="U68" s="1075"/>
      <c r="V68" s="1075"/>
      <c r="Y68" s="1084"/>
      <c r="AA68" s="1075"/>
      <c r="AB68" s="1075"/>
      <c r="AC68" s="1076"/>
      <c r="AE68" s="1084"/>
      <c r="AF68" s="1080"/>
      <c r="AG68" s="1083"/>
      <c r="AH68" s="2191"/>
      <c r="AI68" s="2192"/>
      <c r="AJ68" s="2191"/>
      <c r="AK68" s="1890"/>
    </row>
    <row r="69" spans="1:38" s="1114" customFormat="1" ht="15" thickBot="1">
      <c r="A69" s="1078"/>
      <c r="B69" s="68" t="s">
        <v>312</v>
      </c>
      <c r="C69" s="69" t="s">
        <v>1123</v>
      </c>
      <c r="D69" s="69" t="s">
        <v>1124</v>
      </c>
      <c r="E69" s="69" t="s">
        <v>1130</v>
      </c>
      <c r="F69" s="69" t="s">
        <v>1132</v>
      </c>
      <c r="G69" s="69" t="s">
        <v>664</v>
      </c>
      <c r="H69" s="69" t="s">
        <v>1004</v>
      </c>
      <c r="I69" s="70" t="s">
        <v>312</v>
      </c>
      <c r="J69" s="71" t="s">
        <v>1005</v>
      </c>
      <c r="N69"/>
      <c r="P69"/>
      <c r="Q69"/>
      <c r="S69"/>
      <c r="T69"/>
      <c r="U69" s="2174" t="s">
        <v>603</v>
      </c>
      <c r="V69" s="2071"/>
      <c r="W69" s="1895" t="e" vm="2">
        <f ca="1">SUM(W29:W36)</f>
        <v>#VALUE!</v>
      </c>
      <c r="X69" s="1892" t="e" vm="2">
        <f ca="1">SUM(X29:X36)</f>
        <v>#VALUE!</v>
      </c>
      <c r="Y69" s="1893" t="e" vm="2">
        <f ca="1">SUM(Y29:Y36)</f>
        <v>#VALUE!</v>
      </c>
      <c r="Z69"/>
      <c r="AA69" s="2175" t="s">
        <v>603</v>
      </c>
      <c r="AB69" s="2092"/>
      <c r="AC69" s="1895">
        <f>SUM(AC29:AC68)</f>
        <v>0</v>
      </c>
      <c r="AD69" s="1892">
        <f>SUM(AD29:AD68)</f>
        <v>0</v>
      </c>
      <c r="AE69" s="1893">
        <f>SUM(AE29:AE68)</f>
        <v>0</v>
      </c>
      <c r="AF69" s="1080"/>
      <c r="AG69" s="2195" t="s">
        <v>603</v>
      </c>
      <c r="AH69" s="1445"/>
      <c r="AI69" s="2196">
        <f>SUM(AI29:AI68)</f>
        <v>0</v>
      </c>
      <c r="AJ69" s="2197">
        <f>SUM(AJ29:AJ68)</f>
        <v>0</v>
      </c>
      <c r="AK69" s="2198">
        <f>SUM(AK29:AK68)</f>
        <v>0</v>
      </c>
      <c r="AL69"/>
    </row>
    <row r="70" spans="1:38">
      <c r="A70" s="1078"/>
      <c r="B70" s="1110"/>
      <c r="C70" s="1111"/>
      <c r="D70" s="1111"/>
      <c r="E70" s="1111"/>
      <c r="F70" s="1111"/>
      <c r="G70" s="1111"/>
      <c r="H70" s="1111"/>
      <c r="I70" s="1112"/>
      <c r="J70" s="1112"/>
      <c r="U70" s="2193"/>
      <c r="V70" s="2193"/>
      <c r="W70" s="2193"/>
      <c r="X70" s="2193"/>
      <c r="Y70" s="2193"/>
      <c r="Z70" s="2193"/>
      <c r="AA70" s="2193"/>
      <c r="AB70" s="2193"/>
      <c r="AC70" s="2193"/>
      <c r="AD70" s="2193"/>
      <c r="AE70" s="2193"/>
      <c r="AF70" s="2194"/>
      <c r="AG70" s="2193"/>
      <c r="AH70" s="2193"/>
      <c r="AI70" s="2193"/>
      <c r="AJ70" s="2193"/>
      <c r="AK70" s="2193"/>
    </row>
    <row r="71" spans="1:38">
      <c r="A71" s="1078"/>
      <c r="B71" s="1110"/>
      <c r="C71" s="1111"/>
      <c r="D71" s="1111"/>
      <c r="E71" s="1111"/>
      <c r="F71" s="1111"/>
      <c r="G71" s="1111"/>
      <c r="H71" s="1111"/>
      <c r="I71" s="1112"/>
      <c r="J71" s="1112"/>
      <c r="U71" s="2193"/>
      <c r="V71" s="2193"/>
      <c r="W71" s="2193"/>
      <c r="X71" s="2193"/>
      <c r="Y71" s="2193"/>
      <c r="Z71" s="2193"/>
      <c r="AA71" s="2193"/>
      <c r="AB71" s="2193"/>
      <c r="AC71" s="2193"/>
      <c r="AD71" s="2193"/>
      <c r="AE71" s="2193"/>
      <c r="AF71" s="2194"/>
      <c r="AG71" s="2193"/>
      <c r="AH71" s="2193"/>
      <c r="AI71" s="2193"/>
      <c r="AJ71" s="2193"/>
      <c r="AK71" s="2193"/>
    </row>
    <row r="72" spans="1:38">
      <c r="A72" s="1078"/>
      <c r="B72" s="1110"/>
      <c r="C72" s="1111"/>
      <c r="D72" s="1111"/>
      <c r="E72" s="1111"/>
      <c r="F72" s="1111"/>
      <c r="G72" s="1111"/>
      <c r="H72" s="1111"/>
      <c r="I72" s="1112"/>
      <c r="J72" s="1112"/>
      <c r="N72" s="1114"/>
      <c r="P72" s="1114"/>
      <c r="Q72" s="1114"/>
      <c r="S72" s="1114"/>
      <c r="T72" s="1114"/>
      <c r="U72" s="2193"/>
      <c r="V72" s="2193"/>
      <c r="W72" s="2193"/>
      <c r="X72" s="2193"/>
      <c r="Y72" s="2193"/>
      <c r="Z72" s="2193"/>
      <c r="AA72" s="2193"/>
      <c r="AB72" s="2193"/>
      <c r="AC72" s="2193"/>
      <c r="AD72" s="2193"/>
      <c r="AE72" s="2193"/>
      <c r="AF72" s="2194"/>
      <c r="AG72" s="2193"/>
      <c r="AH72" s="2193"/>
      <c r="AI72" s="2193"/>
      <c r="AJ72" s="2193"/>
      <c r="AK72" s="2193"/>
      <c r="AL72" s="1114"/>
    </row>
    <row r="73" spans="1:38">
      <c r="A73" s="1078"/>
      <c r="B73" s="2185" t="str">
        <f>CONCATENATE(C73,"x",D73)</f>
        <v>1x1</v>
      </c>
      <c r="C73" s="2186">
        <v>1</v>
      </c>
      <c r="D73" s="2186">
        <v>1</v>
      </c>
      <c r="E73" s="2186">
        <f>D73*C73</f>
        <v>1</v>
      </c>
      <c r="F73" s="2186">
        <f ca="1">OFFSET($B$11,MATCH($B73,$B$12:$B$66,0),7)*$Q$13</f>
        <v>0</v>
      </c>
      <c r="G73" s="2186">
        <f ca="1">IFERROR(F73/E73,0)</f>
        <v>0</v>
      </c>
      <c r="H73" s="1114">
        <v>0</v>
      </c>
      <c r="I73" s="1114" t="s">
        <v>1119</v>
      </c>
      <c r="J73" s="1114" t="s">
        <v>175</v>
      </c>
      <c r="N73" s="1114"/>
      <c r="P73" s="1114"/>
      <c r="Q73" s="1114"/>
      <c r="S73" s="1114"/>
      <c r="T73" s="1114"/>
      <c r="U73" s="2193"/>
      <c r="V73" s="2193"/>
      <c r="W73" s="2193"/>
      <c r="X73" s="2193"/>
      <c r="Y73" s="2193"/>
      <c r="Z73" s="2193"/>
      <c r="AA73" s="2193"/>
      <c r="AB73" s="2193"/>
      <c r="AC73" s="2193"/>
      <c r="AD73" s="2193"/>
      <c r="AE73" s="2193"/>
      <c r="AF73" s="2194"/>
      <c r="AG73" s="2193"/>
      <c r="AH73" s="2193"/>
      <c r="AI73" s="2193"/>
      <c r="AJ73" s="2193"/>
      <c r="AK73" s="2193"/>
      <c r="AL73" s="1114"/>
    </row>
    <row r="74" spans="1:38" s="1114" customFormat="1">
      <c r="A74"/>
      <c r="B74" t="str">
        <f t="shared" ref="B74:B106" si="2">CONCATENATE(C74,"x",D74)</f>
        <v>1x2</v>
      </c>
      <c r="C74">
        <v>1</v>
      </c>
      <c r="D74">
        <v>2</v>
      </c>
      <c r="E74">
        <f t="shared" ref="E74:E106" si="3">D74*C74</f>
        <v>2</v>
      </c>
      <c r="F74">
        <f ca="1">OFFSET($B$11,MATCH($B74,$B$12:$B$66,0),7)*$Q$13</f>
        <v>0</v>
      </c>
      <c r="G74">
        <f t="shared" ref="G74:G106" ca="1" si="4">IFERROR(F74/E74,0)</f>
        <v>0</v>
      </c>
      <c r="H74">
        <v>0</v>
      </c>
      <c r="I74" t="s">
        <v>1119</v>
      </c>
      <c r="J74" t="s">
        <v>175</v>
      </c>
      <c r="N74"/>
      <c r="P74"/>
      <c r="Q74"/>
      <c r="S74"/>
      <c r="T74"/>
      <c r="AL74"/>
    </row>
    <row r="75" spans="1:38">
      <c r="A75" s="1078"/>
      <c r="B75" t="str">
        <f t="shared" si="2"/>
        <v>1.5x1.5</v>
      </c>
      <c r="C75">
        <v>1.5</v>
      </c>
      <c r="D75">
        <v>1.5</v>
      </c>
      <c r="E75">
        <f t="shared" si="3"/>
        <v>2.25</v>
      </c>
      <c r="F75">
        <f ca="1">OFFSET($B$11,MATCH($B75,$B$12:$B$66,0),7)*$Q$13</f>
        <v>0</v>
      </c>
      <c r="G75">
        <f t="shared" ca="1" si="4"/>
        <v>0</v>
      </c>
      <c r="H75" s="1114">
        <v>0</v>
      </c>
      <c r="I75" s="1114" t="s">
        <v>1119</v>
      </c>
      <c r="J75" s="1114" t="s">
        <v>175</v>
      </c>
    </row>
    <row r="76" spans="1:38">
      <c r="A76" s="1078"/>
      <c r="B76" t="str">
        <f t="shared" si="2"/>
        <v>1x2.5</v>
      </c>
      <c r="C76">
        <v>1</v>
      </c>
      <c r="D76">
        <v>2.5</v>
      </c>
      <c r="E76">
        <f t="shared" si="3"/>
        <v>2.5</v>
      </c>
      <c r="F76">
        <f ca="1">OFFSET($B$11,MATCH($B76,$B$12:$B$66,0),7)*$Q$13</f>
        <v>0</v>
      </c>
      <c r="G76">
        <f t="shared" ca="1" si="4"/>
        <v>0</v>
      </c>
      <c r="H76" s="1114">
        <v>0</v>
      </c>
      <c r="I76" s="1114" t="s">
        <v>1119</v>
      </c>
      <c r="J76" s="1114" t="s">
        <v>175</v>
      </c>
    </row>
    <row r="77" spans="1:38">
      <c r="A77" s="1078"/>
      <c r="B77" t="str">
        <f t="shared" si="2"/>
        <v>1.5x2</v>
      </c>
      <c r="C77">
        <v>1.5</v>
      </c>
      <c r="D77">
        <v>2</v>
      </c>
      <c r="E77">
        <f t="shared" si="3"/>
        <v>3</v>
      </c>
      <c r="F77">
        <f ca="1">OFFSET($B$11,MATCH($B77,$B$12:$B$66,0),7)*$Q$13</f>
        <v>0</v>
      </c>
      <c r="G77">
        <f t="shared" ca="1" si="4"/>
        <v>0</v>
      </c>
      <c r="H77" s="1114">
        <v>0</v>
      </c>
      <c r="I77" s="1114" t="s">
        <v>1119</v>
      </c>
      <c r="J77" s="1114" t="s">
        <v>175</v>
      </c>
    </row>
    <row r="78" spans="1:38">
      <c r="A78" s="1078"/>
      <c r="B78" t="str">
        <f t="shared" si="2"/>
        <v>1x3.5</v>
      </c>
      <c r="C78">
        <v>1</v>
      </c>
      <c r="D78">
        <v>3.5</v>
      </c>
      <c r="E78">
        <f t="shared" si="3"/>
        <v>3.5</v>
      </c>
      <c r="F78">
        <f ca="1">OFFSET($B$11,MATCH($B78,$B$12:$B$66,0),7)*$Q$13</f>
        <v>0</v>
      </c>
      <c r="G78">
        <f t="shared" ca="1" si="4"/>
        <v>0</v>
      </c>
      <c r="H78" s="1114">
        <v>0</v>
      </c>
      <c r="I78" s="1114" t="s">
        <v>1119</v>
      </c>
      <c r="J78" s="1114" t="s">
        <v>175</v>
      </c>
    </row>
    <row r="79" spans="1:38">
      <c r="A79" s="1078"/>
      <c r="B79" t="str">
        <f t="shared" si="2"/>
        <v>1.5x2.5</v>
      </c>
      <c r="C79">
        <v>1.5</v>
      </c>
      <c r="D79">
        <v>2.5</v>
      </c>
      <c r="E79">
        <f t="shared" si="3"/>
        <v>3.75</v>
      </c>
      <c r="F79">
        <f ca="1">OFFSET($B$11,MATCH($B79,$B$12:$B$66,0),7)*$Q$13</f>
        <v>0</v>
      </c>
      <c r="G79">
        <f t="shared" ca="1" si="4"/>
        <v>0</v>
      </c>
      <c r="H79" s="1114">
        <v>0</v>
      </c>
      <c r="I79" s="1114" t="s">
        <v>1119</v>
      </c>
      <c r="J79" s="1114" t="s">
        <v>175</v>
      </c>
      <c r="L79" s="67"/>
      <c r="M79" s="1078"/>
      <c r="N79" s="1078"/>
    </row>
    <row r="80" spans="1:38">
      <c r="B80" t="str">
        <f t="shared" si="2"/>
        <v>2x2</v>
      </c>
      <c r="C80">
        <v>2</v>
      </c>
      <c r="D80">
        <v>2</v>
      </c>
      <c r="E80">
        <f t="shared" si="3"/>
        <v>4</v>
      </c>
      <c r="F80">
        <f ca="1">OFFSET($B$11,MATCH($B80,$B$12:$B$66,0),7)*$Q$13</f>
        <v>0</v>
      </c>
      <c r="G80">
        <f t="shared" ca="1" si="4"/>
        <v>0</v>
      </c>
      <c r="H80" s="1114">
        <v>0</v>
      </c>
      <c r="I80" s="1114" t="s">
        <v>1119</v>
      </c>
      <c r="J80" s="1114" t="s">
        <v>175</v>
      </c>
      <c r="O80" s="1082"/>
    </row>
    <row r="81" spans="2:10">
      <c r="B81" t="str">
        <f t="shared" si="2"/>
        <v>1.5x3</v>
      </c>
      <c r="C81">
        <v>1.5</v>
      </c>
      <c r="D81">
        <v>3</v>
      </c>
      <c r="E81">
        <f t="shared" si="3"/>
        <v>4.5</v>
      </c>
      <c r="F81">
        <f ca="1">OFFSET($B$11,MATCH($B81,$B$12:$B$66,0),7)*$Q$13</f>
        <v>0</v>
      </c>
      <c r="G81">
        <f t="shared" ca="1" si="4"/>
        <v>0</v>
      </c>
      <c r="H81" s="1114">
        <v>0</v>
      </c>
      <c r="I81" s="1114" t="s">
        <v>1119</v>
      </c>
      <c r="J81" s="1114" t="s">
        <v>175</v>
      </c>
    </row>
    <row r="82" spans="2:10">
      <c r="B82" t="str">
        <f t="shared" si="2"/>
        <v>2x2.5</v>
      </c>
      <c r="C82">
        <v>2</v>
      </c>
      <c r="D82">
        <v>2.5</v>
      </c>
      <c r="E82">
        <f t="shared" si="3"/>
        <v>5</v>
      </c>
      <c r="F82">
        <f ca="1">OFFSET($B$11,MATCH($B82,$B$12:$B$66,0),7)*$Q$13</f>
        <v>0</v>
      </c>
      <c r="G82">
        <f t="shared" ca="1" si="4"/>
        <v>0</v>
      </c>
      <c r="H82" s="1114">
        <v>0</v>
      </c>
      <c r="I82" s="1114" t="s">
        <v>1119</v>
      </c>
      <c r="J82" s="1114" t="s">
        <v>175</v>
      </c>
    </row>
    <row r="83" spans="2:10">
      <c r="B83" t="str">
        <f t="shared" si="2"/>
        <v>2x2.75</v>
      </c>
      <c r="C83">
        <v>2</v>
      </c>
      <c r="D83">
        <v>2.75</v>
      </c>
      <c r="E83">
        <f t="shared" si="3"/>
        <v>5.5</v>
      </c>
      <c r="F83">
        <f ca="1">OFFSET($B$11,MATCH($B83,$B$12:$B$66,0),7)*$Q$13</f>
        <v>0</v>
      </c>
      <c r="G83">
        <f t="shared" ca="1" si="4"/>
        <v>0</v>
      </c>
      <c r="H83" s="1114">
        <v>0</v>
      </c>
      <c r="I83" s="1114" t="s">
        <v>1119</v>
      </c>
      <c r="J83" s="1114" t="s">
        <v>175</v>
      </c>
    </row>
    <row r="84" spans="2:10">
      <c r="B84" t="str">
        <f t="shared" si="2"/>
        <v>2x3</v>
      </c>
      <c r="C84">
        <v>2</v>
      </c>
      <c r="D84">
        <v>3</v>
      </c>
      <c r="E84">
        <f t="shared" si="3"/>
        <v>6</v>
      </c>
      <c r="F84">
        <f ca="1">OFFSET($B$11,MATCH($B84,$B$12:$B$66,0),7)*$Q$13</f>
        <v>0</v>
      </c>
      <c r="G84">
        <f t="shared" ca="1" si="4"/>
        <v>0</v>
      </c>
      <c r="H84" s="1114">
        <v>0</v>
      </c>
      <c r="I84" s="1114" t="s">
        <v>1119</v>
      </c>
      <c r="J84" s="1114" t="s">
        <v>175</v>
      </c>
    </row>
    <row r="85" spans="2:10">
      <c r="B85" t="str">
        <f t="shared" si="2"/>
        <v>2.5x2.5</v>
      </c>
      <c r="C85">
        <v>2.5</v>
      </c>
      <c r="D85">
        <v>2.5</v>
      </c>
      <c r="E85">
        <f t="shared" si="3"/>
        <v>6.25</v>
      </c>
      <c r="F85">
        <f ca="1">OFFSET($B$11,MATCH($B85,$B$12:$B$66,0),7)*$Q$13</f>
        <v>0</v>
      </c>
      <c r="G85">
        <f t="shared" ca="1" si="4"/>
        <v>0</v>
      </c>
      <c r="H85" s="1114">
        <v>0</v>
      </c>
      <c r="I85" s="1114" t="s">
        <v>1119</v>
      </c>
      <c r="J85" s="1114" t="s">
        <v>175</v>
      </c>
    </row>
    <row r="86" spans="2:10">
      <c r="B86" t="str">
        <f t="shared" si="2"/>
        <v>2x3.25</v>
      </c>
      <c r="C86">
        <v>2</v>
      </c>
      <c r="D86">
        <v>3.25</v>
      </c>
      <c r="E86">
        <f t="shared" si="3"/>
        <v>6.5</v>
      </c>
      <c r="F86">
        <f ca="1">OFFSET($B$11,MATCH($B86,$B$12:$B$66,0),7)*$Q$13</f>
        <v>0</v>
      </c>
      <c r="G86">
        <f t="shared" ca="1" si="4"/>
        <v>0</v>
      </c>
      <c r="H86" s="1114">
        <v>0</v>
      </c>
      <c r="I86" s="1114" t="s">
        <v>1119</v>
      </c>
      <c r="J86" s="1114" t="s">
        <v>175</v>
      </c>
    </row>
    <row r="87" spans="2:10">
      <c r="B87" t="str">
        <f t="shared" si="2"/>
        <v>2x3.5</v>
      </c>
      <c r="C87">
        <v>2</v>
      </c>
      <c r="D87">
        <v>3.5</v>
      </c>
      <c r="E87">
        <f t="shared" si="3"/>
        <v>7</v>
      </c>
      <c r="F87">
        <f ca="1">OFFSET($B$11,MATCH($B87,$B$12:$B$66,0),7)*$Q$13</f>
        <v>0</v>
      </c>
      <c r="G87">
        <f t="shared" ca="1" si="4"/>
        <v>0</v>
      </c>
      <c r="H87" s="1114">
        <v>0</v>
      </c>
      <c r="I87" s="1114" t="s">
        <v>1119</v>
      </c>
      <c r="J87" s="1114" t="s">
        <v>175</v>
      </c>
    </row>
    <row r="88" spans="2:10">
      <c r="B88" t="str">
        <f t="shared" si="2"/>
        <v>2.5x3</v>
      </c>
      <c r="C88">
        <v>2.5</v>
      </c>
      <c r="D88">
        <v>3</v>
      </c>
      <c r="E88">
        <f t="shared" si="3"/>
        <v>7.5</v>
      </c>
      <c r="F88">
        <f ca="1">OFFSET($B$11,MATCH($B88,$B$12:$B$66,0),7)*$Q$13</f>
        <v>0</v>
      </c>
      <c r="G88">
        <f t="shared" ca="1" si="4"/>
        <v>0</v>
      </c>
      <c r="H88" s="1114">
        <v>0</v>
      </c>
      <c r="I88" s="1114" t="s">
        <v>1119</v>
      </c>
      <c r="J88" s="1114" t="s">
        <v>175</v>
      </c>
    </row>
    <row r="89" spans="2:10">
      <c r="B89" t="str">
        <f t="shared" si="2"/>
        <v>2x4</v>
      </c>
      <c r="C89">
        <v>2</v>
      </c>
      <c r="D89">
        <v>4</v>
      </c>
      <c r="E89">
        <f t="shared" si="3"/>
        <v>8</v>
      </c>
      <c r="F89">
        <f ca="1">OFFSET($B$11,MATCH($B89,$B$12:$B$66,0),7)*$Q$13</f>
        <v>0</v>
      </c>
      <c r="G89">
        <f t="shared" ca="1" si="4"/>
        <v>0</v>
      </c>
      <c r="H89" s="1114">
        <v>0</v>
      </c>
      <c r="I89" s="1114" t="s">
        <v>1119</v>
      </c>
      <c r="J89" s="1114" t="s">
        <v>175</v>
      </c>
    </row>
    <row r="90" spans="2:10">
      <c r="B90" t="str">
        <f t="shared" si="2"/>
        <v>2x4.25</v>
      </c>
      <c r="C90">
        <v>2</v>
      </c>
      <c r="D90">
        <v>4.25</v>
      </c>
      <c r="E90">
        <f t="shared" si="3"/>
        <v>8.5</v>
      </c>
      <c r="F90">
        <f ca="1">OFFSET($B$11,MATCH($B90,$B$12:$B$66,0),7)*$Q$13</f>
        <v>0</v>
      </c>
      <c r="G90">
        <f t="shared" ca="1" si="4"/>
        <v>0</v>
      </c>
      <c r="H90" s="1114">
        <v>0</v>
      </c>
      <c r="I90" s="1114" t="s">
        <v>1119</v>
      </c>
      <c r="J90" s="1114" t="s">
        <v>175</v>
      </c>
    </row>
    <row r="91" spans="2:10">
      <c r="B91" t="str">
        <f t="shared" si="2"/>
        <v>3x3</v>
      </c>
      <c r="C91">
        <v>3</v>
      </c>
      <c r="D91">
        <v>3</v>
      </c>
      <c r="E91">
        <f t="shared" si="3"/>
        <v>9</v>
      </c>
      <c r="F91">
        <f ca="1">OFFSET($B$11,MATCH($B91,$B$12:$B$66,0),7)*$Q$13</f>
        <v>0</v>
      </c>
      <c r="G91">
        <f t="shared" ca="1" si="4"/>
        <v>0</v>
      </c>
      <c r="H91" s="1114">
        <v>0</v>
      </c>
      <c r="I91" s="1114" t="s">
        <v>1119</v>
      </c>
      <c r="J91" s="1114" t="s">
        <v>175</v>
      </c>
    </row>
    <row r="92" spans="2:10">
      <c r="B92" t="str">
        <f t="shared" si="2"/>
        <v>2.5x3.7</v>
      </c>
      <c r="C92">
        <v>2.5</v>
      </c>
      <c r="D92">
        <v>3.7</v>
      </c>
      <c r="E92">
        <f t="shared" si="3"/>
        <v>9.25</v>
      </c>
      <c r="F92">
        <f ca="1">OFFSET($B$11,MATCH($B92,$B$12:$B$66,0),7)*$Q$13</f>
        <v>0</v>
      </c>
      <c r="G92">
        <f t="shared" ca="1" si="4"/>
        <v>0</v>
      </c>
      <c r="H92" s="1114">
        <v>0</v>
      </c>
      <c r="I92" s="1114" t="s">
        <v>1119</v>
      </c>
      <c r="J92" s="1114" t="s">
        <v>175</v>
      </c>
    </row>
    <row r="93" spans="2:10">
      <c r="B93" t="str">
        <f t="shared" si="2"/>
        <v>2x4.75</v>
      </c>
      <c r="C93">
        <v>2</v>
      </c>
      <c r="D93">
        <v>4.75</v>
      </c>
      <c r="E93">
        <f t="shared" si="3"/>
        <v>9.5</v>
      </c>
      <c r="F93">
        <f ca="1">OFFSET($B$11,MATCH($B93,$B$12:$B$66,0),7)*$Q$13</f>
        <v>0</v>
      </c>
      <c r="G93">
        <f t="shared" ca="1" si="4"/>
        <v>0</v>
      </c>
      <c r="H93" s="1114">
        <v>0</v>
      </c>
      <c r="I93" s="1114" t="s">
        <v>1119</v>
      </c>
      <c r="J93" s="1114" t="s">
        <v>175</v>
      </c>
    </row>
    <row r="94" spans="2:10">
      <c r="B94" t="str">
        <f t="shared" si="2"/>
        <v>2x5</v>
      </c>
      <c r="C94">
        <v>2</v>
      </c>
      <c r="D94">
        <v>5</v>
      </c>
      <c r="E94">
        <f t="shared" si="3"/>
        <v>10</v>
      </c>
      <c r="F94">
        <f ca="1">OFFSET($B$11,MATCH($B94,$B$12:$B$66,0),7)*$Q$13</f>
        <v>0</v>
      </c>
      <c r="G94">
        <f t="shared" ca="1" si="4"/>
        <v>0</v>
      </c>
      <c r="H94" s="1114">
        <v>0</v>
      </c>
      <c r="I94" s="1114" t="s">
        <v>1119</v>
      </c>
      <c r="J94" s="1114" t="s">
        <v>175</v>
      </c>
    </row>
    <row r="95" spans="2:10">
      <c r="B95" t="str">
        <f t="shared" si="2"/>
        <v>2.5x4</v>
      </c>
      <c r="C95">
        <v>2.5</v>
      </c>
      <c r="D95">
        <v>4</v>
      </c>
      <c r="E95">
        <f t="shared" si="3"/>
        <v>10</v>
      </c>
      <c r="F95">
        <f ca="1">OFFSET($B$11,MATCH($B95,$B$12:$B$66,0),7)*$Q$13</f>
        <v>0</v>
      </c>
      <c r="G95">
        <f t="shared" ca="1" si="4"/>
        <v>0</v>
      </c>
      <c r="H95" s="1114">
        <v>0</v>
      </c>
      <c r="I95" s="1114" t="s">
        <v>1119</v>
      </c>
      <c r="J95" s="1114" t="s">
        <v>175</v>
      </c>
    </row>
    <row r="96" spans="2:10">
      <c r="B96" t="str">
        <f t="shared" si="2"/>
        <v>3x3.5</v>
      </c>
      <c r="C96">
        <v>3</v>
      </c>
      <c r="D96">
        <v>3.5</v>
      </c>
      <c r="E96">
        <f t="shared" si="3"/>
        <v>10.5</v>
      </c>
      <c r="F96">
        <f ca="1">OFFSET($B$11,MATCH($B96,$B$12:$B$66,0),7)*$Q$13</f>
        <v>0</v>
      </c>
      <c r="G96">
        <f t="shared" ca="1" si="4"/>
        <v>0</v>
      </c>
      <c r="H96" s="1114">
        <v>0</v>
      </c>
      <c r="I96" s="1114" t="s">
        <v>1119</v>
      </c>
      <c r="J96" s="1114" t="s">
        <v>175</v>
      </c>
    </row>
    <row r="97" spans="1:38">
      <c r="B97" t="str">
        <f t="shared" si="2"/>
        <v>2x5.5</v>
      </c>
      <c r="C97">
        <v>2</v>
      </c>
      <c r="D97">
        <v>5.5</v>
      </c>
      <c r="E97">
        <f t="shared" si="3"/>
        <v>11</v>
      </c>
      <c r="F97">
        <f ca="1">OFFSET($B$11,MATCH($B97,$B$12:$B$66,0),7)*$Q$13</f>
        <v>0</v>
      </c>
      <c r="G97">
        <f t="shared" ca="1" si="4"/>
        <v>0</v>
      </c>
      <c r="H97" s="1114">
        <v>0</v>
      </c>
      <c r="I97" s="1114" t="s">
        <v>1119</v>
      </c>
      <c r="J97" s="1114" t="s">
        <v>175</v>
      </c>
    </row>
    <row r="98" spans="1:38">
      <c r="B98" t="str">
        <f t="shared" si="2"/>
        <v>2x5.75</v>
      </c>
      <c r="C98">
        <v>2</v>
      </c>
      <c r="D98">
        <v>5.75</v>
      </c>
      <c r="E98">
        <f t="shared" si="3"/>
        <v>11.5</v>
      </c>
      <c r="F98">
        <f ca="1">OFFSET($B$11,MATCH($B98,$B$12:$B$66,0),7)*$Q$13</f>
        <v>0</v>
      </c>
      <c r="G98">
        <f t="shared" ca="1" si="4"/>
        <v>0</v>
      </c>
      <c r="H98" s="1114">
        <v>0</v>
      </c>
      <c r="I98" s="1114" t="s">
        <v>1119</v>
      </c>
      <c r="J98" s="1114" t="s">
        <v>175</v>
      </c>
    </row>
    <row r="99" spans="1:38">
      <c r="B99" t="str">
        <f t="shared" si="2"/>
        <v>3x4</v>
      </c>
      <c r="C99">
        <v>3</v>
      </c>
      <c r="D99">
        <v>4</v>
      </c>
      <c r="E99">
        <f t="shared" si="3"/>
        <v>12</v>
      </c>
      <c r="F99">
        <f ca="1">OFFSET($B$11,MATCH($B99,$B$12:$B$66,0),7)*$Q$13</f>
        <v>0</v>
      </c>
      <c r="G99">
        <f t="shared" ca="1" si="4"/>
        <v>0</v>
      </c>
      <c r="H99" s="1114">
        <v>0</v>
      </c>
      <c r="I99" s="1114" t="s">
        <v>1119</v>
      </c>
      <c r="J99" s="1114" t="s">
        <v>175</v>
      </c>
    </row>
    <row r="100" spans="1:38" s="1114" customFormat="1">
      <c r="A100"/>
      <c r="B100" t="str">
        <f t="shared" si="2"/>
        <v>3.5x3.5</v>
      </c>
      <c r="C100">
        <v>3.5</v>
      </c>
      <c r="D100">
        <v>3.5</v>
      </c>
      <c r="E100">
        <f t="shared" si="3"/>
        <v>12.25</v>
      </c>
      <c r="F100">
        <f ca="1">OFFSET($B$11,MATCH($B100,$B$12:$B$66,0),7)*$Q$13</f>
        <v>0</v>
      </c>
      <c r="G100">
        <f t="shared" ca="1" si="4"/>
        <v>0</v>
      </c>
      <c r="H100" s="1114">
        <v>0</v>
      </c>
      <c r="I100" s="1114" t="s">
        <v>1119</v>
      </c>
      <c r="J100" s="1114" t="s">
        <v>175</v>
      </c>
      <c r="L100" s="67"/>
      <c r="M100" s="1078"/>
      <c r="N100" s="1078"/>
      <c r="P100"/>
      <c r="Q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L100"/>
    </row>
    <row r="101" spans="1:38">
      <c r="B101" t="str">
        <f t="shared" si="2"/>
        <v>2.5x5</v>
      </c>
      <c r="C101">
        <v>2.5</v>
      </c>
      <c r="D101">
        <v>5</v>
      </c>
      <c r="E101">
        <f t="shared" si="3"/>
        <v>12.5</v>
      </c>
      <c r="F101">
        <f ca="1">OFFSET($B$11,MATCH($B101,$B$12:$B$66,0),7)*$Q$13</f>
        <v>0</v>
      </c>
      <c r="G101">
        <f t="shared" ca="1" si="4"/>
        <v>0</v>
      </c>
      <c r="H101" s="1114">
        <v>0</v>
      </c>
      <c r="I101" s="1114" t="s">
        <v>1119</v>
      </c>
      <c r="J101" s="1114" t="s">
        <v>175</v>
      </c>
      <c r="L101" s="67"/>
      <c r="M101" s="1078"/>
      <c r="N101" s="1078"/>
      <c r="O101" s="1082"/>
    </row>
    <row r="102" spans="1:38">
      <c r="B102" t="str">
        <f t="shared" si="2"/>
        <v>2x6.5</v>
      </c>
      <c r="C102">
        <v>2</v>
      </c>
      <c r="D102">
        <v>6.5</v>
      </c>
      <c r="E102">
        <f t="shared" si="3"/>
        <v>13</v>
      </c>
      <c r="F102">
        <f ca="1">OFFSET($B$11,MATCH($B102,$B$12:$B$66,0),7)*$Q$13</f>
        <v>0</v>
      </c>
      <c r="G102">
        <f t="shared" ca="1" si="4"/>
        <v>0</v>
      </c>
      <c r="H102" s="1114">
        <v>0</v>
      </c>
      <c r="I102" s="1114" t="s">
        <v>1119</v>
      </c>
      <c r="J102" s="1114" t="s">
        <v>175</v>
      </c>
      <c r="L102" s="67"/>
      <c r="M102" s="1078"/>
      <c r="N102" s="1078"/>
      <c r="O102" s="1082"/>
    </row>
    <row r="103" spans="1:38">
      <c r="A103" s="1114"/>
      <c r="B103" s="1114" t="str">
        <f>CONCATENATE(C103,"x",D103)</f>
        <v>2.65x5</v>
      </c>
      <c r="C103" s="1114">
        <v>2.65</v>
      </c>
      <c r="D103" s="1114">
        <v>5</v>
      </c>
      <c r="E103" s="1114">
        <f>D103*C103</f>
        <v>13.25</v>
      </c>
      <c r="F103" s="1114">
        <f ca="1">OFFSET($B$11,MATCH($B103,$B$12:$B$66,0),7)*$Q$13</f>
        <v>0</v>
      </c>
      <c r="G103" s="1114">
        <f ca="1">IFERROR(F103/E103,0)</f>
        <v>0</v>
      </c>
      <c r="H103" s="1114">
        <v>0</v>
      </c>
      <c r="I103" s="1114" t="s">
        <v>1119</v>
      </c>
      <c r="J103" s="1114" t="s">
        <v>175</v>
      </c>
      <c r="L103" s="67"/>
      <c r="M103" s="1078"/>
      <c r="N103" s="1078"/>
      <c r="O103" s="1082"/>
      <c r="P103" s="1114"/>
      <c r="Q103" s="1114"/>
      <c r="S103" s="1114"/>
      <c r="T103" s="1114"/>
      <c r="U103" s="1114"/>
      <c r="V103" s="1114"/>
      <c r="W103" s="1114"/>
      <c r="X103" s="1114"/>
      <c r="Y103" s="1114"/>
      <c r="Z103" s="1114"/>
      <c r="AA103" s="1114"/>
      <c r="AB103" s="1114"/>
      <c r="AC103" s="1114"/>
      <c r="AD103" s="1114"/>
      <c r="AE103" s="1114"/>
      <c r="AF103" s="1114"/>
      <c r="AL103" s="1114"/>
    </row>
    <row r="104" spans="1:38">
      <c r="B104" t="str">
        <f t="shared" si="2"/>
        <v>4.5x3</v>
      </c>
      <c r="C104">
        <v>4.5</v>
      </c>
      <c r="D104">
        <v>3</v>
      </c>
      <c r="E104">
        <f t="shared" si="3"/>
        <v>13.5</v>
      </c>
      <c r="F104">
        <f ca="1">OFFSET($B$11,MATCH($B104,$B$12:$B$66,0),7)*$Q$13</f>
        <v>0</v>
      </c>
      <c r="G104">
        <f t="shared" ca="1" si="4"/>
        <v>0</v>
      </c>
      <c r="H104" s="1114">
        <v>0</v>
      </c>
      <c r="I104" s="1114" t="s">
        <v>1119</v>
      </c>
      <c r="J104" s="1114" t="s">
        <v>175</v>
      </c>
      <c r="L104" s="67"/>
      <c r="M104" s="1078"/>
      <c r="N104" s="1078"/>
      <c r="O104" s="1082"/>
    </row>
    <row r="105" spans="1:38">
      <c r="B105" t="str">
        <f t="shared" si="2"/>
        <v>3.5x4</v>
      </c>
      <c r="C105">
        <v>3.5</v>
      </c>
      <c r="D105">
        <v>4</v>
      </c>
      <c r="E105">
        <f t="shared" si="3"/>
        <v>14</v>
      </c>
      <c r="F105">
        <f ca="1">OFFSET($B$11,MATCH($B105,$B$12:$B$66,0),7)*$Q$13</f>
        <v>0</v>
      </c>
      <c r="G105">
        <f t="shared" ca="1" si="4"/>
        <v>0</v>
      </c>
      <c r="H105" s="1114">
        <v>0</v>
      </c>
      <c r="I105" s="1114" t="s">
        <v>1119</v>
      </c>
      <c r="J105" s="1114" t="s">
        <v>175</v>
      </c>
      <c r="L105" s="67"/>
      <c r="M105" s="1078"/>
      <c r="N105" s="1078"/>
      <c r="O105" s="1082"/>
    </row>
    <row r="106" spans="1:38">
      <c r="B106" t="str">
        <f t="shared" si="2"/>
        <v>2x7.25</v>
      </c>
      <c r="C106">
        <v>2</v>
      </c>
      <c r="D106">
        <v>7.25</v>
      </c>
      <c r="E106">
        <f t="shared" si="3"/>
        <v>14.5</v>
      </c>
      <c r="F106">
        <f ca="1">OFFSET($B$11,MATCH($B106,$B$12:$B$66,0),7)*$Q$13</f>
        <v>0</v>
      </c>
      <c r="G106">
        <f t="shared" ca="1" si="4"/>
        <v>0</v>
      </c>
      <c r="H106" s="1114">
        <v>0</v>
      </c>
      <c r="I106" s="1114" t="s">
        <v>1119</v>
      </c>
      <c r="J106" s="1114" t="s">
        <v>175</v>
      </c>
      <c r="L106" s="67"/>
      <c r="M106" s="1078"/>
      <c r="N106" s="1078"/>
      <c r="O106" s="1082"/>
    </row>
    <row r="107" spans="1:38">
      <c r="B107" t="str">
        <f t="shared" ref="B107:B126" si="5">CONCATENATE(C107,"x",D107)</f>
        <v>3x5</v>
      </c>
      <c r="C107">
        <v>3</v>
      </c>
      <c r="D107">
        <v>5</v>
      </c>
      <c r="E107">
        <f t="shared" ref="E107:E126" si="6">D107*C107</f>
        <v>15</v>
      </c>
      <c r="F107">
        <f ca="1">OFFSET($B$11,MATCH($B107,$B$12:$B$66,0),7)*$Q$13</f>
        <v>0</v>
      </c>
      <c r="G107">
        <f t="shared" ref="G107:G126" ca="1" si="7">IFERROR(F107/E107,0)</f>
        <v>0</v>
      </c>
      <c r="H107" s="1114">
        <v>0</v>
      </c>
      <c r="I107" s="1114" t="s">
        <v>1119</v>
      </c>
      <c r="J107" s="1114" t="s">
        <v>175</v>
      </c>
      <c r="L107" s="67"/>
      <c r="M107" s="1078"/>
      <c r="N107" s="1078"/>
      <c r="O107" s="1082"/>
    </row>
    <row r="108" spans="1:38" s="1114" customFormat="1">
      <c r="A108"/>
      <c r="B108" t="str">
        <f t="shared" si="5"/>
        <v>3.05x5</v>
      </c>
      <c r="C108">
        <v>3.05</v>
      </c>
      <c r="D108">
        <v>5</v>
      </c>
      <c r="E108">
        <f t="shared" si="6"/>
        <v>15.25</v>
      </c>
      <c r="F108">
        <f ca="1">OFFSET($B$11,MATCH($B108,$B$12:$B$66,0),7)*$Q$13</f>
        <v>0</v>
      </c>
      <c r="G108">
        <f t="shared" ca="1" si="7"/>
        <v>0</v>
      </c>
      <c r="H108" s="1114">
        <v>0</v>
      </c>
      <c r="I108" s="1114" t="s">
        <v>1119</v>
      </c>
      <c r="J108" s="1114" t="s">
        <v>175</v>
      </c>
      <c r="L108" s="67"/>
      <c r="M108" s="1078"/>
      <c r="N108" s="1078"/>
      <c r="O108" s="1082"/>
      <c r="P108"/>
      <c r="Q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L108"/>
    </row>
    <row r="109" spans="1:38">
      <c r="B109" t="str">
        <f t="shared" si="5"/>
        <v>3.5x4.5</v>
      </c>
      <c r="C109">
        <v>3.5</v>
      </c>
      <c r="D109">
        <v>4.5</v>
      </c>
      <c r="E109">
        <f t="shared" si="6"/>
        <v>15.75</v>
      </c>
      <c r="F109">
        <f ca="1">OFFSET($B$11,MATCH($B109,$B$12:$B$66,0),7)*$Q$13</f>
        <v>0</v>
      </c>
      <c r="G109">
        <f t="shared" ca="1" si="7"/>
        <v>0</v>
      </c>
      <c r="H109" s="1114">
        <v>0</v>
      </c>
      <c r="I109" s="1114" t="s">
        <v>1119</v>
      </c>
      <c r="J109" s="1114" t="s">
        <v>175</v>
      </c>
      <c r="L109" s="67"/>
      <c r="M109" s="1078"/>
      <c r="N109" s="1078"/>
      <c r="O109" s="1082"/>
    </row>
    <row r="110" spans="1:38">
      <c r="B110" t="str">
        <f t="shared" si="5"/>
        <v>4x4</v>
      </c>
      <c r="C110">
        <v>4</v>
      </c>
      <c r="D110">
        <v>4</v>
      </c>
      <c r="E110">
        <f t="shared" si="6"/>
        <v>16</v>
      </c>
      <c r="F110">
        <f ca="1">OFFSET($B$11,MATCH($B110,$B$12:$B$66,0),7)*$Q$13</f>
        <v>0</v>
      </c>
      <c r="G110">
        <f t="shared" ca="1" si="7"/>
        <v>0</v>
      </c>
      <c r="H110" s="1114">
        <v>0</v>
      </c>
      <c r="I110" s="1114" t="s">
        <v>1119</v>
      </c>
      <c r="J110" s="1114" t="s">
        <v>175</v>
      </c>
      <c r="O110" s="1082"/>
    </row>
    <row r="111" spans="1:38">
      <c r="A111" s="1114"/>
      <c r="B111" s="1114" t="str">
        <f>CONCATENATE(C111,"x",D111)</f>
        <v>3.35x5</v>
      </c>
      <c r="C111" s="1114">
        <v>3.35</v>
      </c>
      <c r="D111" s="1114">
        <v>5</v>
      </c>
      <c r="E111" s="1114">
        <f>D111*C111</f>
        <v>16.75</v>
      </c>
      <c r="F111" s="1114">
        <f ca="1">OFFSET($B$11,MATCH($B111,$B$12:$B$66,0),7)*$Q$13</f>
        <v>0</v>
      </c>
      <c r="G111" s="1114">
        <f ca="1">IFERROR(F111/E111,0)</f>
        <v>0</v>
      </c>
      <c r="H111" s="1114">
        <v>0</v>
      </c>
      <c r="I111" s="1114" t="s">
        <v>1119</v>
      </c>
      <c r="J111" s="1114" t="s">
        <v>175</v>
      </c>
      <c r="N111" s="1114"/>
      <c r="O111" s="1082"/>
      <c r="P111" s="1114"/>
      <c r="Q111" s="1114"/>
      <c r="S111" s="1114"/>
      <c r="T111" s="1114"/>
      <c r="U111" s="1114"/>
      <c r="V111" s="1114"/>
      <c r="W111" s="1114"/>
      <c r="X111" s="1114"/>
      <c r="Y111" s="1114"/>
      <c r="Z111" s="1114"/>
      <c r="AA111" s="1114"/>
      <c r="AB111" s="1114"/>
      <c r="AC111" s="1114"/>
      <c r="AD111" s="1114"/>
      <c r="AE111" s="1114"/>
      <c r="AF111" s="1114"/>
      <c r="AL111" s="1114"/>
    </row>
    <row r="112" spans="1:38">
      <c r="B112" t="str">
        <f t="shared" si="5"/>
        <v>8.5x2</v>
      </c>
      <c r="C112">
        <v>8.5</v>
      </c>
      <c r="D112">
        <v>2</v>
      </c>
      <c r="E112">
        <f t="shared" si="6"/>
        <v>17</v>
      </c>
      <c r="F112">
        <f ca="1">OFFSET($B$11,MATCH($B112,$B$12:$B$66,0),7)*$Q$13</f>
        <v>0</v>
      </c>
      <c r="G112">
        <f t="shared" ca="1" si="7"/>
        <v>0</v>
      </c>
      <c r="H112" s="1114">
        <v>0</v>
      </c>
      <c r="I112" s="1114" t="s">
        <v>1119</v>
      </c>
      <c r="J112" s="1114" t="s">
        <v>175</v>
      </c>
      <c r="L112" s="67"/>
      <c r="M112" s="1078"/>
      <c r="N112" s="1078"/>
    </row>
    <row r="113" spans="1:38" s="1114" customFormat="1">
      <c r="A113"/>
      <c r="B113" t="str">
        <f t="shared" si="5"/>
        <v>3.5x5</v>
      </c>
      <c r="C113">
        <v>3.5</v>
      </c>
      <c r="D113">
        <v>5</v>
      </c>
      <c r="E113">
        <f t="shared" si="6"/>
        <v>17.5</v>
      </c>
      <c r="F113">
        <f ca="1">OFFSET($B$11,MATCH($B113,$B$12:$B$66,0),7)*$Q$13</f>
        <v>0</v>
      </c>
      <c r="G113">
        <f t="shared" ca="1" si="7"/>
        <v>0</v>
      </c>
      <c r="H113" s="1114">
        <v>0</v>
      </c>
      <c r="I113" s="1114" t="s">
        <v>1119</v>
      </c>
      <c r="J113" s="1114" t="s">
        <v>175</v>
      </c>
      <c r="L113" s="67"/>
      <c r="M113" s="1078"/>
      <c r="N113" s="1078"/>
      <c r="P113"/>
      <c r="Q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L113"/>
    </row>
    <row r="114" spans="1:38">
      <c r="B114" t="str">
        <f t="shared" si="5"/>
        <v>6x3</v>
      </c>
      <c r="C114">
        <v>6</v>
      </c>
      <c r="D114">
        <v>3</v>
      </c>
      <c r="E114">
        <f t="shared" si="6"/>
        <v>18</v>
      </c>
      <c r="F114">
        <f ca="1">OFFSET($B$11,MATCH($B114,$B$12:$B$66,0),7)*$Q$13</f>
        <v>0</v>
      </c>
      <c r="G114">
        <f t="shared" ca="1" si="7"/>
        <v>0</v>
      </c>
      <c r="H114" s="1114">
        <v>0</v>
      </c>
      <c r="I114" s="1114" t="s">
        <v>1119</v>
      </c>
      <c r="J114" s="1114" t="s">
        <v>175</v>
      </c>
      <c r="L114" s="67"/>
      <c r="M114" s="1078"/>
      <c r="N114" s="1078"/>
    </row>
    <row r="115" spans="1:38">
      <c r="B115" t="str">
        <f t="shared" si="5"/>
        <v>2x9.5</v>
      </c>
      <c r="C115">
        <v>2</v>
      </c>
      <c r="D115">
        <v>9.5</v>
      </c>
      <c r="E115">
        <f t="shared" si="6"/>
        <v>19</v>
      </c>
      <c r="F115">
        <f ca="1">OFFSET($B$11,MATCH($B115,$B$12:$B$66,0),7)*$Q$13</f>
        <v>0</v>
      </c>
      <c r="G115">
        <f t="shared" ca="1" si="7"/>
        <v>0</v>
      </c>
      <c r="H115" s="1114">
        <v>0</v>
      </c>
      <c r="I115" s="1114" t="s">
        <v>1119</v>
      </c>
      <c r="J115" s="1114" t="s">
        <v>175</v>
      </c>
      <c r="L115" s="67"/>
      <c r="M115" s="1078"/>
      <c r="N115" s="1078"/>
    </row>
    <row r="116" spans="1:38">
      <c r="B116" t="str">
        <f t="shared" si="5"/>
        <v>3.5x5.5</v>
      </c>
      <c r="C116">
        <v>3.5</v>
      </c>
      <c r="D116">
        <v>5.5</v>
      </c>
      <c r="E116">
        <f t="shared" si="6"/>
        <v>19.25</v>
      </c>
      <c r="F116">
        <f ca="1">OFFSET($B$11,MATCH($B116,$B$12:$B$66,0),7)*$Q$13</f>
        <v>0</v>
      </c>
      <c r="G116">
        <f t="shared" ca="1" si="7"/>
        <v>0</v>
      </c>
      <c r="H116" s="1114">
        <v>0</v>
      </c>
      <c r="I116" s="1114" t="s">
        <v>1119</v>
      </c>
      <c r="J116" s="1114" t="s">
        <v>175</v>
      </c>
      <c r="L116" s="67"/>
      <c r="M116" s="1078"/>
      <c r="N116" s="1078"/>
    </row>
    <row r="117" spans="1:38">
      <c r="B117" t="str">
        <f t="shared" si="5"/>
        <v>4x5</v>
      </c>
      <c r="C117">
        <v>4</v>
      </c>
      <c r="D117">
        <v>5</v>
      </c>
      <c r="E117">
        <f t="shared" si="6"/>
        <v>20</v>
      </c>
      <c r="F117">
        <f ca="1">OFFSET($B$11,MATCH($B117,$B$12:$B$66,0),7)*$Q$13</f>
        <v>0</v>
      </c>
      <c r="G117">
        <f t="shared" ca="1" si="7"/>
        <v>0</v>
      </c>
      <c r="H117" s="1114">
        <v>0</v>
      </c>
      <c r="I117" s="1114" t="s">
        <v>1119</v>
      </c>
      <c r="J117" s="1114" t="s">
        <v>175</v>
      </c>
      <c r="L117" s="67"/>
      <c r="M117" s="1078"/>
      <c r="N117" s="1078"/>
    </row>
    <row r="118" spans="1:38">
      <c r="B118" t="str">
        <f t="shared" si="5"/>
        <v>4.1x5</v>
      </c>
      <c r="C118">
        <v>4.0999999999999996</v>
      </c>
      <c r="D118">
        <v>5</v>
      </c>
      <c r="E118">
        <f t="shared" si="6"/>
        <v>20.5</v>
      </c>
      <c r="F118">
        <f ca="1">OFFSET($B$11,MATCH($B118,$B$12:$B$66,0),7)*$Q$13</f>
        <v>0</v>
      </c>
      <c r="G118">
        <f t="shared" ca="1" si="7"/>
        <v>0</v>
      </c>
      <c r="H118" s="1114">
        <v>0</v>
      </c>
      <c r="I118" s="1114" t="s">
        <v>1119</v>
      </c>
      <c r="J118" s="1114" t="s">
        <v>175</v>
      </c>
      <c r="L118" s="67"/>
      <c r="M118" s="1078"/>
      <c r="N118" s="1078"/>
    </row>
    <row r="119" spans="1:38">
      <c r="B119" t="str">
        <f t="shared" si="5"/>
        <v>7x3</v>
      </c>
      <c r="C119">
        <v>7</v>
      </c>
      <c r="D119">
        <v>3</v>
      </c>
      <c r="E119">
        <f t="shared" si="6"/>
        <v>21</v>
      </c>
      <c r="F119">
        <f ca="1">OFFSET($B$11,MATCH($B119,$B$12:$B$66,0),7)*$Q$13</f>
        <v>0</v>
      </c>
      <c r="G119">
        <f t="shared" ca="1" si="7"/>
        <v>0</v>
      </c>
      <c r="H119" s="1114">
        <v>0</v>
      </c>
      <c r="I119" s="1114" t="s">
        <v>1119</v>
      </c>
      <c r="J119" s="1114" t="s">
        <v>175</v>
      </c>
      <c r="L119" s="67"/>
      <c r="M119" s="1078"/>
      <c r="N119" s="1078"/>
    </row>
    <row r="120" spans="1:38">
      <c r="B120" t="str">
        <f t="shared" si="5"/>
        <v>4.35x5</v>
      </c>
      <c r="C120">
        <v>4.3499999999999996</v>
      </c>
      <c r="D120">
        <v>5</v>
      </c>
      <c r="E120">
        <f t="shared" si="6"/>
        <v>21.75</v>
      </c>
      <c r="F120">
        <f ca="1">OFFSET($B$11,MATCH($B120,$B$12:$B$66,0),7)*$Q$13</f>
        <v>0</v>
      </c>
      <c r="G120">
        <f t="shared" ca="1" si="7"/>
        <v>0</v>
      </c>
      <c r="H120" s="1114">
        <v>0</v>
      </c>
      <c r="I120" s="1114" t="s">
        <v>1119</v>
      </c>
      <c r="J120" s="1114" t="s">
        <v>175</v>
      </c>
      <c r="L120" s="67"/>
      <c r="M120" s="1078"/>
      <c r="N120" s="1078"/>
    </row>
    <row r="121" spans="1:38">
      <c r="B121" t="str">
        <f t="shared" si="5"/>
        <v>7.5x3</v>
      </c>
      <c r="C121">
        <v>7.5</v>
      </c>
      <c r="D121">
        <v>3</v>
      </c>
      <c r="E121">
        <f t="shared" si="6"/>
        <v>22.5</v>
      </c>
      <c r="F121">
        <f ca="1">OFFSET($B$11,MATCH($B121,$B$12:$B$66,0),7)*$Q$13</f>
        <v>0</v>
      </c>
      <c r="G121">
        <f t="shared" ca="1" si="7"/>
        <v>0</v>
      </c>
      <c r="H121" s="1114">
        <v>0</v>
      </c>
      <c r="I121" s="1114" t="s">
        <v>1119</v>
      </c>
      <c r="J121" s="1114" t="s">
        <v>175</v>
      </c>
      <c r="L121" s="67"/>
      <c r="M121" s="1078"/>
      <c r="N121" s="1078"/>
    </row>
    <row r="122" spans="1:38">
      <c r="B122" t="str">
        <f t="shared" si="5"/>
        <v>2x11.5</v>
      </c>
      <c r="C122">
        <v>2</v>
      </c>
      <c r="D122">
        <v>11.5</v>
      </c>
      <c r="E122">
        <f t="shared" si="6"/>
        <v>23</v>
      </c>
      <c r="F122">
        <f ca="1">OFFSET($B$11,MATCH($B122,$B$12:$B$66,0),7)*$Q$13</f>
        <v>0</v>
      </c>
      <c r="G122">
        <f t="shared" ca="1" si="7"/>
        <v>0</v>
      </c>
      <c r="H122" s="1114">
        <v>0</v>
      </c>
      <c r="I122" s="1114" t="s">
        <v>1119</v>
      </c>
      <c r="J122" s="1114" t="s">
        <v>175</v>
      </c>
      <c r="L122" s="67"/>
      <c r="M122" s="1078"/>
      <c r="N122" s="1078"/>
    </row>
    <row r="123" spans="1:38">
      <c r="B123" t="str">
        <f t="shared" si="5"/>
        <v>8x3</v>
      </c>
      <c r="C123">
        <v>8</v>
      </c>
      <c r="D123">
        <v>3</v>
      </c>
      <c r="E123">
        <f t="shared" si="6"/>
        <v>24</v>
      </c>
      <c r="F123">
        <f ca="1">OFFSET($B$11,MATCH($B123,$B$12:$B$66,0),7)*$Q$13</f>
        <v>0</v>
      </c>
      <c r="G123">
        <f t="shared" ca="1" si="7"/>
        <v>0</v>
      </c>
      <c r="H123" s="1114">
        <v>0</v>
      </c>
      <c r="I123" s="1114" t="s">
        <v>1119</v>
      </c>
      <c r="J123" s="1114" t="s">
        <v>175</v>
      </c>
      <c r="L123" s="67"/>
      <c r="M123" s="1078"/>
      <c r="N123" s="1078"/>
    </row>
    <row r="124" spans="1:38">
      <c r="B124" t="str">
        <f t="shared" si="5"/>
        <v>9x3</v>
      </c>
      <c r="C124">
        <v>9</v>
      </c>
      <c r="D124">
        <v>3</v>
      </c>
      <c r="E124">
        <f t="shared" si="6"/>
        <v>27</v>
      </c>
      <c r="F124">
        <f ca="1">OFFSET($B$11,MATCH($B124,$B$12:$B$66,0),7)*$Q$13</f>
        <v>0</v>
      </c>
      <c r="G124">
        <f t="shared" ca="1" si="7"/>
        <v>0</v>
      </c>
      <c r="H124" s="1114">
        <v>0</v>
      </c>
      <c r="I124" s="1114" t="s">
        <v>1119</v>
      </c>
      <c r="J124" s="1114" t="s">
        <v>175</v>
      </c>
      <c r="L124" s="67"/>
      <c r="M124" s="1078"/>
      <c r="N124" s="1078"/>
    </row>
    <row r="125" spans="1:38">
      <c r="B125" t="str">
        <f t="shared" si="5"/>
        <v>5x6</v>
      </c>
      <c r="C125">
        <v>5</v>
      </c>
      <c r="D125">
        <v>6</v>
      </c>
      <c r="E125">
        <f t="shared" si="6"/>
        <v>30</v>
      </c>
      <c r="F125">
        <f ca="1">OFFSET($B$11,MATCH($B125,$B$12:$B$66,0),7)*$Q$13</f>
        <v>0</v>
      </c>
      <c r="G125">
        <f t="shared" ca="1" si="7"/>
        <v>0</v>
      </c>
      <c r="H125" s="1114">
        <v>0</v>
      </c>
      <c r="I125" s="1114" t="s">
        <v>1119</v>
      </c>
      <c r="J125" s="1114" t="s">
        <v>175</v>
      </c>
      <c r="L125" s="67"/>
      <c r="M125" s="1078"/>
      <c r="N125" s="1078"/>
    </row>
    <row r="126" spans="1:38">
      <c r="B126" t="str">
        <f t="shared" si="5"/>
        <v>6x6</v>
      </c>
      <c r="C126">
        <v>6</v>
      </c>
      <c r="D126">
        <v>6</v>
      </c>
      <c r="E126">
        <f t="shared" si="6"/>
        <v>36</v>
      </c>
      <c r="F126">
        <f ca="1">OFFSET($B$11,MATCH($B126,$B$12:$B$66,0),7)*$Q$13</f>
        <v>0</v>
      </c>
      <c r="G126">
        <f t="shared" ca="1" si="7"/>
        <v>0</v>
      </c>
      <c r="H126" s="1114">
        <v>0</v>
      </c>
      <c r="I126" s="1114" t="s">
        <v>1119</v>
      </c>
      <c r="J126" s="1114" t="s">
        <v>175</v>
      </c>
      <c r="L126" s="67"/>
      <c r="M126" s="1078"/>
      <c r="N126" s="1078"/>
    </row>
    <row r="127" spans="1:38">
      <c r="A127" s="1114"/>
      <c r="B127" s="1114" t="str">
        <f>CONCATENATE(C127,"x",D127)</f>
        <v>4.5x9</v>
      </c>
      <c r="C127" s="1114">
        <v>4.5</v>
      </c>
      <c r="D127" s="1114">
        <v>9</v>
      </c>
      <c r="E127" s="1114">
        <f>D127*C127</f>
        <v>40.5</v>
      </c>
      <c r="F127" s="1114">
        <f ca="1">OFFSET($B$11,MATCH($B127,$B$12:$B$66,0),7)*$Q$13</f>
        <v>0</v>
      </c>
      <c r="G127" s="1114">
        <f ca="1">IFERROR(F127/E127,0)</f>
        <v>0</v>
      </c>
      <c r="H127" s="1114">
        <v>0</v>
      </c>
      <c r="I127" s="1114" t="s">
        <v>1119</v>
      </c>
      <c r="J127" s="1114" t="s">
        <v>175</v>
      </c>
      <c r="L127" s="67"/>
      <c r="M127" s="1078"/>
      <c r="N127" s="1078"/>
      <c r="P127" s="1114"/>
      <c r="Q127" s="1114"/>
      <c r="S127" s="1114"/>
      <c r="T127" s="1114"/>
      <c r="U127" s="1114"/>
      <c r="V127" s="1114"/>
      <c r="W127" s="1114"/>
      <c r="X127" s="1114"/>
      <c r="Y127" s="1114"/>
      <c r="Z127" s="1114"/>
      <c r="AA127" s="1114"/>
      <c r="AB127" s="1114"/>
      <c r="AC127" s="1114"/>
      <c r="AD127" s="1114"/>
      <c r="AE127" s="1114"/>
      <c r="AF127" s="1114"/>
      <c r="AL127" s="1114"/>
    </row>
    <row r="128" spans="1:38">
      <c r="A128" s="1114"/>
      <c r="F128" s="1114">
        <f ca="1">SUBTOTAL(9,F73:F127)</f>
        <v>0</v>
      </c>
      <c r="G128" s="1114">
        <f ca="1">SUBTOTAL(9,G73:G127)</f>
        <v>0</v>
      </c>
      <c r="L128" s="67"/>
      <c r="M128" s="1078"/>
      <c r="N128" s="1078"/>
      <c r="P128" s="1114"/>
      <c r="Q128" s="1114"/>
      <c r="S128" s="1114"/>
      <c r="T128" s="1114"/>
      <c r="U128" s="1114"/>
      <c r="V128" s="1114"/>
      <c r="W128" s="1114"/>
      <c r="X128" s="1114"/>
      <c r="Y128" s="1114"/>
      <c r="Z128" s="1114"/>
      <c r="AA128" s="1114"/>
      <c r="AB128" s="1114"/>
      <c r="AC128" s="1114"/>
      <c r="AD128" s="1114"/>
      <c r="AE128" s="1114"/>
      <c r="AF128" s="1114"/>
      <c r="AL128" s="1114"/>
    </row>
    <row r="129" spans="1:38">
      <c r="A129" s="1114"/>
      <c r="L129" s="67"/>
      <c r="M129" s="1078"/>
      <c r="N129" s="1078"/>
      <c r="P129" s="1114"/>
      <c r="Q129" s="1114"/>
      <c r="S129" s="1114"/>
      <c r="T129" s="1114"/>
      <c r="U129" s="1114"/>
      <c r="V129" s="1114"/>
      <c r="W129" s="1114"/>
      <c r="X129" s="1114"/>
      <c r="Y129" s="1114"/>
      <c r="Z129" s="1114"/>
      <c r="AA129" s="1114"/>
      <c r="AB129" s="1114"/>
      <c r="AC129" s="1114"/>
      <c r="AD129" s="1114"/>
      <c r="AE129" s="1114"/>
      <c r="AF129" s="1114"/>
      <c r="AL129" s="1114"/>
    </row>
    <row r="130" spans="1:38" s="1114" customFormat="1">
      <c r="L130" s="67"/>
      <c r="M130" s="1078"/>
      <c r="N130" s="1078"/>
    </row>
    <row r="131" spans="1:38">
      <c r="A131" s="1114"/>
      <c r="B131" s="1114" t="str">
        <f>CONCATENATE(C131,"x",D131)</f>
        <v>1x1</v>
      </c>
      <c r="C131" s="1114">
        <v>1</v>
      </c>
      <c r="D131" s="1114">
        <v>1</v>
      </c>
      <c r="E131" s="1114">
        <f>D131*C131</f>
        <v>1</v>
      </c>
      <c r="F131" s="1114" t="e">
        <f ca="1">OFFSET($B$11,MATCH($B131,$B$12:$B$66,0),1)*$Q$14</f>
        <v>#VALUE!</v>
      </c>
      <c r="G131" s="1114">
        <f ca="1">IFERROR(F131/E131,0)</f>
        <v>0</v>
      </c>
      <c r="H131" s="1114">
        <v>1</v>
      </c>
      <c r="I131" s="1114" t="s">
        <v>1042</v>
      </c>
      <c r="J131" s="1114" t="s">
        <v>175</v>
      </c>
      <c r="L131" s="67"/>
      <c r="M131" s="1078"/>
      <c r="N131" s="1078"/>
      <c r="P131" s="1114"/>
      <c r="Q131" s="1114"/>
      <c r="S131" s="1114"/>
      <c r="T131" s="1114"/>
      <c r="U131" s="1114"/>
      <c r="V131" s="1114"/>
      <c r="W131" s="1114"/>
      <c r="X131" s="1114"/>
      <c r="Y131" s="1114"/>
      <c r="Z131" s="1114"/>
      <c r="AA131" s="1114"/>
      <c r="AB131" s="1114"/>
      <c r="AC131" s="1114"/>
      <c r="AD131" s="1114"/>
      <c r="AE131" s="1114"/>
      <c r="AF131" s="1114"/>
      <c r="AL131" s="1114"/>
    </row>
    <row r="132" spans="1:38">
      <c r="B132" t="str">
        <f t="shared" ref="B132:B164" si="8">CONCATENATE(C132,"x",D132)</f>
        <v>1x2</v>
      </c>
      <c r="C132">
        <v>1</v>
      </c>
      <c r="D132">
        <v>2</v>
      </c>
      <c r="E132">
        <f t="shared" ref="E132:E164" si="9">D132*C132</f>
        <v>2</v>
      </c>
      <c r="F132" t="e">
        <f ca="1">OFFSET($B$11,MATCH($B132,$B$12:$B$66,0),1)*$Q$14</f>
        <v>#VALUE!</v>
      </c>
      <c r="G132">
        <f t="shared" ref="G132:G164" ca="1" si="10">IFERROR(F132/E132,0)</f>
        <v>0</v>
      </c>
      <c r="H132" s="1114">
        <v>1</v>
      </c>
      <c r="I132" s="1114" t="s">
        <v>1042</v>
      </c>
      <c r="J132" s="1114" t="s">
        <v>175</v>
      </c>
      <c r="L132" s="67"/>
      <c r="M132" s="1078"/>
      <c r="N132" s="1078"/>
    </row>
    <row r="133" spans="1:38" s="1114" customFormat="1">
      <c r="A133"/>
      <c r="B133" t="str">
        <f t="shared" si="8"/>
        <v>1.5x1.5</v>
      </c>
      <c r="C133">
        <v>1.5</v>
      </c>
      <c r="D133">
        <v>1.5</v>
      </c>
      <c r="E133">
        <f t="shared" si="9"/>
        <v>2.25</v>
      </c>
      <c r="F133" t="e">
        <f ca="1">OFFSET($B$11,MATCH($B133,$B$12:$B$66,0),1)*$Q$14</f>
        <v>#VALUE!</v>
      </c>
      <c r="G133">
        <f t="shared" ca="1" si="10"/>
        <v>0</v>
      </c>
      <c r="H133" s="1114">
        <v>1</v>
      </c>
      <c r="I133" s="1114" t="s">
        <v>1042</v>
      </c>
      <c r="J133" s="1114" t="s">
        <v>175</v>
      </c>
      <c r="L133" s="67"/>
      <c r="M133" s="1078"/>
      <c r="N133" s="1078"/>
      <c r="P133"/>
      <c r="Q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L133"/>
    </row>
    <row r="134" spans="1:38">
      <c r="B134" t="str">
        <f t="shared" si="8"/>
        <v>1x2.5</v>
      </c>
      <c r="C134">
        <v>1</v>
      </c>
      <c r="D134">
        <v>2.5</v>
      </c>
      <c r="E134">
        <f t="shared" si="9"/>
        <v>2.5</v>
      </c>
      <c r="F134" t="e">
        <f ca="1">OFFSET($B$11,MATCH($B134,$B$12:$B$66,0),1)*$Q$14</f>
        <v>#VALUE!</v>
      </c>
      <c r="G134">
        <f t="shared" ca="1" si="10"/>
        <v>0</v>
      </c>
      <c r="H134" s="1114">
        <v>1</v>
      </c>
      <c r="I134" s="1114" t="s">
        <v>1042</v>
      </c>
      <c r="J134" s="1114" t="s">
        <v>175</v>
      </c>
      <c r="L134" s="67"/>
      <c r="M134" s="1078"/>
      <c r="N134" s="1078"/>
    </row>
    <row r="135" spans="1:38">
      <c r="B135" t="str">
        <f t="shared" si="8"/>
        <v>1.5x2</v>
      </c>
      <c r="C135">
        <v>1.5</v>
      </c>
      <c r="D135">
        <v>2</v>
      </c>
      <c r="E135">
        <f t="shared" si="9"/>
        <v>3</v>
      </c>
      <c r="F135" t="e">
        <f ca="1">OFFSET($B$11,MATCH($B135,$B$12:$B$66,0),1)*$Q$14</f>
        <v>#VALUE!</v>
      </c>
      <c r="G135">
        <f t="shared" ca="1" si="10"/>
        <v>0</v>
      </c>
      <c r="H135" s="1114">
        <v>1</v>
      </c>
      <c r="I135" s="1114" t="s">
        <v>1042</v>
      </c>
      <c r="J135" s="1114" t="s">
        <v>175</v>
      </c>
      <c r="L135" s="67"/>
      <c r="M135" s="1078"/>
      <c r="N135" s="1078"/>
    </row>
    <row r="136" spans="1:38">
      <c r="B136" t="str">
        <f t="shared" si="8"/>
        <v>1x3.5</v>
      </c>
      <c r="C136">
        <v>1</v>
      </c>
      <c r="D136">
        <v>3.5</v>
      </c>
      <c r="E136">
        <f t="shared" si="9"/>
        <v>3.5</v>
      </c>
      <c r="F136" t="e">
        <f ca="1">OFFSET($B$11,MATCH($B136,$B$12:$B$66,0),1)*$Q$14</f>
        <v>#VALUE!</v>
      </c>
      <c r="G136">
        <f t="shared" ca="1" si="10"/>
        <v>0</v>
      </c>
      <c r="H136" s="1114">
        <v>1</v>
      </c>
      <c r="I136" s="1114" t="s">
        <v>1042</v>
      </c>
      <c r="J136" s="1114" t="s">
        <v>175</v>
      </c>
      <c r="L136" s="67"/>
      <c r="M136" s="1078"/>
      <c r="N136" s="1078"/>
    </row>
    <row r="137" spans="1:38">
      <c r="B137" t="str">
        <f t="shared" si="8"/>
        <v>1.5x2.5</v>
      </c>
      <c r="C137">
        <v>1.5</v>
      </c>
      <c r="D137">
        <v>2.5</v>
      </c>
      <c r="E137">
        <f t="shared" si="9"/>
        <v>3.75</v>
      </c>
      <c r="F137" t="e">
        <f ca="1">OFFSET($B$11,MATCH($B137,$B$12:$B$66,0),1)*$Q$14</f>
        <v>#VALUE!</v>
      </c>
      <c r="G137">
        <f t="shared" ca="1" si="10"/>
        <v>0</v>
      </c>
      <c r="H137" s="1114">
        <v>1</v>
      </c>
      <c r="I137" s="1114" t="s">
        <v>1042</v>
      </c>
      <c r="J137" s="1114" t="s">
        <v>175</v>
      </c>
      <c r="L137" s="67"/>
      <c r="M137" s="1078"/>
      <c r="N137" s="1078"/>
    </row>
    <row r="138" spans="1:38">
      <c r="B138" t="str">
        <f t="shared" si="8"/>
        <v>2x2</v>
      </c>
      <c r="C138">
        <v>2</v>
      </c>
      <c r="D138">
        <v>2</v>
      </c>
      <c r="E138">
        <f t="shared" si="9"/>
        <v>4</v>
      </c>
      <c r="F138" t="e">
        <f ca="1">OFFSET($B$11,MATCH($B138,$B$12:$B$66,0),1)*$Q$14</f>
        <v>#VALUE!</v>
      </c>
      <c r="G138">
        <f t="shared" ca="1" si="10"/>
        <v>0</v>
      </c>
      <c r="H138" s="1114">
        <v>1</v>
      </c>
      <c r="I138" s="1114" t="s">
        <v>1042</v>
      </c>
      <c r="J138" s="1114" t="s">
        <v>175</v>
      </c>
      <c r="L138" s="67"/>
      <c r="M138" s="1078"/>
      <c r="N138" s="1078"/>
    </row>
    <row r="139" spans="1:38">
      <c r="B139" t="str">
        <f t="shared" si="8"/>
        <v>1.5x3</v>
      </c>
      <c r="C139">
        <v>1.5</v>
      </c>
      <c r="D139">
        <v>3</v>
      </c>
      <c r="E139">
        <f t="shared" si="9"/>
        <v>4.5</v>
      </c>
      <c r="F139" t="e">
        <f ca="1">OFFSET($B$11,MATCH($B139,$B$12:$B$66,0),1)*$Q$14</f>
        <v>#VALUE!</v>
      </c>
      <c r="G139">
        <f t="shared" ca="1" si="10"/>
        <v>0</v>
      </c>
      <c r="H139" s="1114">
        <v>1</v>
      </c>
      <c r="I139" s="1114" t="s">
        <v>1042</v>
      </c>
      <c r="J139" s="1114" t="s">
        <v>175</v>
      </c>
      <c r="L139" s="67"/>
      <c r="M139" s="1078"/>
      <c r="N139" s="1078"/>
    </row>
    <row r="140" spans="1:38">
      <c r="B140" t="str">
        <f t="shared" si="8"/>
        <v>2x2.5</v>
      </c>
      <c r="C140">
        <v>2</v>
      </c>
      <c r="D140">
        <v>2.5</v>
      </c>
      <c r="E140">
        <f t="shared" si="9"/>
        <v>5</v>
      </c>
      <c r="F140" t="e">
        <f ca="1">OFFSET($B$11,MATCH($B140,$B$12:$B$66,0),1)*$Q$14</f>
        <v>#VALUE!</v>
      </c>
      <c r="G140">
        <f t="shared" ca="1" si="10"/>
        <v>0</v>
      </c>
      <c r="H140" s="1114">
        <v>1</v>
      </c>
      <c r="I140" s="1114" t="s">
        <v>1042</v>
      </c>
      <c r="J140" s="1114" t="s">
        <v>175</v>
      </c>
      <c r="L140" s="67"/>
      <c r="M140" s="1078"/>
      <c r="N140" s="1078"/>
    </row>
    <row r="141" spans="1:38">
      <c r="B141" t="str">
        <f t="shared" si="8"/>
        <v>2x2.75</v>
      </c>
      <c r="C141">
        <v>2</v>
      </c>
      <c r="D141">
        <v>2.75</v>
      </c>
      <c r="E141">
        <f t="shared" si="9"/>
        <v>5.5</v>
      </c>
      <c r="F141" t="e">
        <f ca="1">OFFSET($B$11,MATCH($B141,$B$12:$B$66,0),1)*$Q$14</f>
        <v>#VALUE!</v>
      </c>
      <c r="G141">
        <f t="shared" ca="1" si="10"/>
        <v>0</v>
      </c>
      <c r="H141" s="1114">
        <v>1</v>
      </c>
      <c r="I141" s="1114" t="s">
        <v>1042</v>
      </c>
      <c r="J141" s="1114" t="s">
        <v>175</v>
      </c>
      <c r="L141" s="67"/>
      <c r="M141" s="1078"/>
      <c r="N141" s="1078"/>
    </row>
    <row r="142" spans="1:38">
      <c r="B142" t="str">
        <f t="shared" si="8"/>
        <v>2x3</v>
      </c>
      <c r="C142">
        <v>2</v>
      </c>
      <c r="D142">
        <v>3</v>
      </c>
      <c r="E142">
        <f t="shared" si="9"/>
        <v>6</v>
      </c>
      <c r="F142" t="e">
        <f ca="1">OFFSET($B$11,MATCH($B142,$B$12:$B$66,0),1)*$Q$14</f>
        <v>#VALUE!</v>
      </c>
      <c r="G142">
        <f t="shared" ca="1" si="10"/>
        <v>0</v>
      </c>
      <c r="H142" s="1114">
        <v>1</v>
      </c>
      <c r="I142" s="1114" t="s">
        <v>1042</v>
      </c>
      <c r="J142" s="1114" t="s">
        <v>175</v>
      </c>
      <c r="L142" s="67"/>
      <c r="M142" s="1078"/>
      <c r="N142" s="1078"/>
    </row>
    <row r="143" spans="1:38">
      <c r="B143" t="str">
        <f t="shared" si="8"/>
        <v>2.5x2.5</v>
      </c>
      <c r="C143">
        <v>2.5</v>
      </c>
      <c r="D143">
        <v>2.5</v>
      </c>
      <c r="E143">
        <f t="shared" si="9"/>
        <v>6.25</v>
      </c>
      <c r="F143" t="e">
        <f ca="1">OFFSET($B$11,MATCH($B143,$B$12:$B$66,0),1)*$Q$14</f>
        <v>#VALUE!</v>
      </c>
      <c r="G143">
        <f t="shared" ca="1" si="10"/>
        <v>0</v>
      </c>
      <c r="H143" s="1114">
        <v>1</v>
      </c>
      <c r="I143" s="1114" t="s">
        <v>1042</v>
      </c>
      <c r="J143" s="1114" t="s">
        <v>175</v>
      </c>
      <c r="L143" s="67"/>
      <c r="M143" s="1078"/>
      <c r="N143" s="1078"/>
    </row>
    <row r="144" spans="1:38">
      <c r="B144" t="str">
        <f t="shared" si="8"/>
        <v>2x3.25</v>
      </c>
      <c r="C144">
        <v>2</v>
      </c>
      <c r="D144">
        <v>3.25</v>
      </c>
      <c r="E144">
        <f t="shared" si="9"/>
        <v>6.5</v>
      </c>
      <c r="F144" t="e">
        <f ca="1">OFFSET($B$11,MATCH($B144,$B$12:$B$66,0),1)*$Q$14</f>
        <v>#VALUE!</v>
      </c>
      <c r="G144">
        <f t="shared" ca="1" si="10"/>
        <v>0</v>
      </c>
      <c r="H144" s="1114">
        <v>1</v>
      </c>
      <c r="I144" s="1114" t="s">
        <v>1042</v>
      </c>
      <c r="J144" s="1114" t="s">
        <v>175</v>
      </c>
      <c r="L144" s="67"/>
      <c r="M144" s="1078"/>
      <c r="N144" s="1078"/>
    </row>
    <row r="145" spans="1:38">
      <c r="B145" t="str">
        <f t="shared" si="8"/>
        <v>2x3.5</v>
      </c>
      <c r="C145">
        <v>2</v>
      </c>
      <c r="D145">
        <v>3.5</v>
      </c>
      <c r="E145">
        <f t="shared" si="9"/>
        <v>7</v>
      </c>
      <c r="F145" t="e">
        <f ca="1">OFFSET($B$11,MATCH($B145,$B$12:$B$66,0),1)*$Q$14</f>
        <v>#VALUE!</v>
      </c>
      <c r="G145">
        <f t="shared" ca="1" si="10"/>
        <v>0</v>
      </c>
      <c r="H145" s="1114">
        <v>1</v>
      </c>
      <c r="I145" s="1114" t="s">
        <v>1042</v>
      </c>
      <c r="J145" s="1114" t="s">
        <v>175</v>
      </c>
    </row>
    <row r="146" spans="1:38">
      <c r="B146" t="str">
        <f t="shared" si="8"/>
        <v>2.5x3</v>
      </c>
      <c r="C146">
        <v>2.5</v>
      </c>
      <c r="D146">
        <v>3</v>
      </c>
      <c r="E146">
        <f t="shared" si="9"/>
        <v>7.5</v>
      </c>
      <c r="F146" t="e">
        <f ca="1">OFFSET($B$11,MATCH($B146,$B$12:$B$66,0),1)*$Q$14</f>
        <v>#VALUE!</v>
      </c>
      <c r="G146">
        <f t="shared" ca="1" si="10"/>
        <v>0</v>
      </c>
      <c r="H146" s="1114">
        <v>1</v>
      </c>
      <c r="I146" s="1114" t="s">
        <v>1042</v>
      </c>
      <c r="J146" s="1114" t="s">
        <v>175</v>
      </c>
      <c r="L146" s="67"/>
      <c r="M146" s="1078"/>
      <c r="N146" s="1078"/>
    </row>
    <row r="147" spans="1:38">
      <c r="B147" t="str">
        <f t="shared" si="8"/>
        <v>2x4</v>
      </c>
      <c r="C147">
        <v>2</v>
      </c>
      <c r="D147">
        <v>4</v>
      </c>
      <c r="E147">
        <f t="shared" si="9"/>
        <v>8</v>
      </c>
      <c r="F147" t="e">
        <f ca="1">OFFSET($B$11,MATCH($B147,$B$12:$B$66,0),1)*$Q$14</f>
        <v>#VALUE!</v>
      </c>
      <c r="G147">
        <f t="shared" ca="1" si="10"/>
        <v>0</v>
      </c>
      <c r="H147" s="1114">
        <v>1</v>
      </c>
      <c r="I147" s="1114" t="s">
        <v>1042</v>
      </c>
      <c r="J147" s="1114" t="s">
        <v>175</v>
      </c>
      <c r="L147" s="67"/>
      <c r="M147" s="1078"/>
      <c r="N147" s="1078"/>
      <c r="O147" s="1080"/>
    </row>
    <row r="148" spans="1:38">
      <c r="B148" t="str">
        <f t="shared" si="8"/>
        <v>2x4.25</v>
      </c>
      <c r="C148">
        <v>2</v>
      </c>
      <c r="D148">
        <v>4.25</v>
      </c>
      <c r="E148">
        <f t="shared" si="9"/>
        <v>8.5</v>
      </c>
      <c r="F148" t="e">
        <f ca="1">OFFSET($B$11,MATCH($B148,$B$12:$B$66,0),1)*$Q$14</f>
        <v>#VALUE!</v>
      </c>
      <c r="G148">
        <f t="shared" ca="1" si="10"/>
        <v>0</v>
      </c>
      <c r="H148" s="1114">
        <v>1</v>
      </c>
      <c r="I148" s="1114" t="s">
        <v>1042</v>
      </c>
      <c r="J148" s="1114" t="s">
        <v>175</v>
      </c>
      <c r="L148" s="67"/>
      <c r="M148" s="1078"/>
      <c r="N148" s="1078"/>
      <c r="O148" s="1080"/>
    </row>
    <row r="149" spans="1:38">
      <c r="B149" t="str">
        <f t="shared" si="8"/>
        <v>3x3</v>
      </c>
      <c r="C149">
        <v>3</v>
      </c>
      <c r="D149">
        <v>3</v>
      </c>
      <c r="E149">
        <f t="shared" si="9"/>
        <v>9</v>
      </c>
      <c r="F149" t="e">
        <f ca="1">OFFSET($B$11,MATCH($B149,$B$12:$B$66,0),1)*$Q$14</f>
        <v>#VALUE!</v>
      </c>
      <c r="G149">
        <f t="shared" ca="1" si="10"/>
        <v>0</v>
      </c>
      <c r="H149" s="1114">
        <v>1</v>
      </c>
      <c r="I149" s="1114" t="s">
        <v>1042</v>
      </c>
      <c r="J149" s="1114" t="s">
        <v>175</v>
      </c>
      <c r="L149" s="67"/>
      <c r="M149" s="1078"/>
      <c r="N149" s="1078"/>
      <c r="O149" s="1080"/>
    </row>
    <row r="150" spans="1:38">
      <c r="B150" t="str">
        <f t="shared" si="8"/>
        <v>2.5x3.7</v>
      </c>
      <c r="C150">
        <v>2.5</v>
      </c>
      <c r="D150">
        <v>3.7</v>
      </c>
      <c r="E150">
        <f t="shared" si="9"/>
        <v>9.25</v>
      </c>
      <c r="F150" t="e">
        <f ca="1">OFFSET($B$11,MATCH($B150,$B$12:$B$66,0),1)*$Q$14</f>
        <v>#VALUE!</v>
      </c>
      <c r="G150">
        <f t="shared" ca="1" si="10"/>
        <v>0</v>
      </c>
      <c r="H150" s="1114">
        <v>1</v>
      </c>
      <c r="I150" s="1114" t="s">
        <v>1042</v>
      </c>
      <c r="J150" s="1114" t="s">
        <v>175</v>
      </c>
      <c r="L150" s="67"/>
      <c r="M150" s="1078"/>
      <c r="N150" s="1078"/>
      <c r="O150" s="1080"/>
    </row>
    <row r="151" spans="1:38">
      <c r="B151" t="str">
        <f t="shared" si="8"/>
        <v>2x4.75</v>
      </c>
      <c r="C151">
        <v>2</v>
      </c>
      <c r="D151">
        <v>4.75</v>
      </c>
      <c r="E151">
        <f t="shared" si="9"/>
        <v>9.5</v>
      </c>
      <c r="F151" t="e">
        <f ca="1">OFFSET($B$11,MATCH($B151,$B$12:$B$66,0),1)*$Q$14</f>
        <v>#VALUE!</v>
      </c>
      <c r="G151">
        <f t="shared" ca="1" si="10"/>
        <v>0</v>
      </c>
      <c r="H151" s="1114">
        <v>1</v>
      </c>
      <c r="I151" s="1114" t="s">
        <v>1042</v>
      </c>
      <c r="J151" s="1114" t="s">
        <v>175</v>
      </c>
      <c r="L151" s="67"/>
      <c r="M151" s="1078"/>
      <c r="N151" s="1078"/>
      <c r="O151" s="1080"/>
    </row>
    <row r="152" spans="1:38">
      <c r="B152" t="str">
        <f t="shared" si="8"/>
        <v>2x5</v>
      </c>
      <c r="C152">
        <v>2</v>
      </c>
      <c r="D152">
        <v>5</v>
      </c>
      <c r="E152">
        <f t="shared" si="9"/>
        <v>10</v>
      </c>
      <c r="F152" t="e">
        <f ca="1">OFFSET($B$11,MATCH($B152,$B$12:$B$66,0),1)*$Q$14</f>
        <v>#VALUE!</v>
      </c>
      <c r="G152">
        <f t="shared" ca="1" si="10"/>
        <v>0</v>
      </c>
      <c r="H152" s="1114">
        <v>1</v>
      </c>
      <c r="I152" s="1114" t="s">
        <v>1042</v>
      </c>
      <c r="J152" s="1114" t="s">
        <v>175</v>
      </c>
      <c r="L152" s="67"/>
      <c r="M152" s="1078"/>
      <c r="N152" s="1078"/>
      <c r="O152" s="1080"/>
    </row>
    <row r="153" spans="1:38">
      <c r="B153" t="str">
        <f t="shared" si="8"/>
        <v>2.5x4</v>
      </c>
      <c r="C153">
        <v>2.5</v>
      </c>
      <c r="D153">
        <v>4</v>
      </c>
      <c r="E153">
        <f t="shared" si="9"/>
        <v>10</v>
      </c>
      <c r="F153" t="e">
        <f ca="1">OFFSET($B$11,MATCH($B153,$B$12:$B$66,0),1)*$Q$14</f>
        <v>#VALUE!</v>
      </c>
      <c r="G153">
        <f t="shared" ca="1" si="10"/>
        <v>0</v>
      </c>
      <c r="H153" s="1114">
        <v>1</v>
      </c>
      <c r="I153" s="1114" t="s">
        <v>1042</v>
      </c>
      <c r="J153" s="1114" t="s">
        <v>175</v>
      </c>
      <c r="L153" s="67"/>
      <c r="M153" s="1078"/>
      <c r="N153" s="1078"/>
      <c r="O153" s="1080"/>
    </row>
    <row r="154" spans="1:38">
      <c r="B154" t="str">
        <f t="shared" si="8"/>
        <v>3x3.5</v>
      </c>
      <c r="C154">
        <v>3</v>
      </c>
      <c r="D154">
        <v>3.5</v>
      </c>
      <c r="E154">
        <f t="shared" si="9"/>
        <v>10.5</v>
      </c>
      <c r="F154" t="e">
        <f ca="1">OFFSET($B$11,MATCH($B154,$B$12:$B$66,0),1)*$Q$14</f>
        <v>#VALUE!</v>
      </c>
      <c r="G154">
        <f t="shared" ca="1" si="10"/>
        <v>0</v>
      </c>
      <c r="H154" s="1114">
        <v>1</v>
      </c>
      <c r="I154" s="1114" t="s">
        <v>1042</v>
      </c>
      <c r="J154" s="1114" t="s">
        <v>175</v>
      </c>
      <c r="L154" s="67"/>
      <c r="M154" s="1078"/>
      <c r="N154" s="1078"/>
      <c r="O154" s="1080"/>
    </row>
    <row r="155" spans="1:38">
      <c r="B155" t="str">
        <f t="shared" si="8"/>
        <v>2x5.5</v>
      </c>
      <c r="C155">
        <v>2</v>
      </c>
      <c r="D155">
        <v>5.5</v>
      </c>
      <c r="E155">
        <f t="shared" si="9"/>
        <v>11</v>
      </c>
      <c r="F155" t="e">
        <f ca="1">OFFSET($B$11,MATCH($B155,$B$12:$B$66,0),1)*$Q$14</f>
        <v>#VALUE!</v>
      </c>
      <c r="G155">
        <f t="shared" ca="1" si="10"/>
        <v>0</v>
      </c>
      <c r="H155" s="1114">
        <v>1</v>
      </c>
      <c r="I155" s="1114" t="s">
        <v>1042</v>
      </c>
      <c r="J155" s="1114" t="s">
        <v>175</v>
      </c>
      <c r="L155" s="67"/>
      <c r="M155" s="1078"/>
      <c r="N155" s="1078"/>
      <c r="O155" s="1080"/>
    </row>
    <row r="156" spans="1:38">
      <c r="B156" t="str">
        <f t="shared" si="8"/>
        <v>2x5.75</v>
      </c>
      <c r="C156">
        <v>2</v>
      </c>
      <c r="D156">
        <v>5.75</v>
      </c>
      <c r="E156">
        <f t="shared" si="9"/>
        <v>11.5</v>
      </c>
      <c r="F156" t="e">
        <f ca="1">OFFSET($B$11,MATCH($B156,$B$12:$B$66,0),1)*$Q$14</f>
        <v>#VALUE!</v>
      </c>
      <c r="G156">
        <f t="shared" ca="1" si="10"/>
        <v>0</v>
      </c>
      <c r="H156" s="1114">
        <v>1</v>
      </c>
      <c r="I156" s="1114" t="s">
        <v>1042</v>
      </c>
      <c r="J156" s="1114" t="s">
        <v>175</v>
      </c>
      <c r="L156" s="67"/>
      <c r="M156" s="1078"/>
      <c r="N156" s="1078"/>
      <c r="O156" s="1080"/>
    </row>
    <row r="157" spans="1:38">
      <c r="B157" t="str">
        <f t="shared" si="8"/>
        <v>3x4</v>
      </c>
      <c r="C157">
        <v>3</v>
      </c>
      <c r="D157">
        <v>4</v>
      </c>
      <c r="E157">
        <f t="shared" si="9"/>
        <v>12</v>
      </c>
      <c r="F157" t="e">
        <f ca="1">OFFSET($B$11,MATCH($B157,$B$12:$B$66,0),1)*$Q$14</f>
        <v>#VALUE!</v>
      </c>
      <c r="G157">
        <f t="shared" ca="1" si="10"/>
        <v>0</v>
      </c>
      <c r="H157" s="1114">
        <v>1</v>
      </c>
      <c r="I157" s="1114" t="s">
        <v>1042</v>
      </c>
      <c r="J157" s="1114" t="s">
        <v>175</v>
      </c>
      <c r="L157" s="67"/>
      <c r="M157" s="1078"/>
      <c r="N157" s="1078"/>
      <c r="O157" s="1080"/>
    </row>
    <row r="158" spans="1:38">
      <c r="B158" t="str">
        <f t="shared" si="8"/>
        <v>3.5x3.5</v>
      </c>
      <c r="C158">
        <v>3.5</v>
      </c>
      <c r="D158">
        <v>3.5</v>
      </c>
      <c r="E158">
        <f t="shared" si="9"/>
        <v>12.25</v>
      </c>
      <c r="F158" t="e">
        <f ca="1">OFFSET($B$11,MATCH($B158,$B$12:$B$66,0),1)*$Q$14</f>
        <v>#VALUE!</v>
      </c>
      <c r="G158">
        <f t="shared" ca="1" si="10"/>
        <v>0</v>
      </c>
      <c r="H158" s="1114">
        <v>1</v>
      </c>
      <c r="I158" s="1114" t="s">
        <v>1042</v>
      </c>
      <c r="J158" s="1114" t="s">
        <v>175</v>
      </c>
      <c r="L158" s="67"/>
      <c r="M158" s="1078"/>
      <c r="N158" s="1078"/>
      <c r="O158" s="1080"/>
    </row>
    <row r="159" spans="1:38">
      <c r="A159" s="1114"/>
      <c r="B159" s="1114" t="str">
        <f>CONCATENATE(C159,"x",D159)</f>
        <v>2.5x5</v>
      </c>
      <c r="C159" s="1114">
        <v>2.5</v>
      </c>
      <c r="D159" s="1114">
        <v>5</v>
      </c>
      <c r="E159" s="1114">
        <f>D159*C159</f>
        <v>12.5</v>
      </c>
      <c r="F159" s="1114" t="e">
        <f ca="1">OFFSET($B$11,MATCH($B159,$B$12:$B$66,0),1)*$Q$14</f>
        <v>#VALUE!</v>
      </c>
      <c r="G159" s="1114">
        <f ca="1">IFERROR(F159/E159,0)</f>
        <v>0</v>
      </c>
      <c r="H159" s="1114">
        <v>1</v>
      </c>
      <c r="I159" s="1114" t="s">
        <v>1042</v>
      </c>
      <c r="J159" s="1114" t="s">
        <v>175</v>
      </c>
      <c r="L159" s="67"/>
      <c r="M159" s="1078"/>
      <c r="N159" s="1078"/>
      <c r="O159" s="1080"/>
      <c r="P159" s="1114"/>
      <c r="Q159" s="1114"/>
      <c r="S159" s="1114"/>
      <c r="T159" s="1114"/>
      <c r="U159" s="1114"/>
      <c r="V159" s="1114"/>
      <c r="W159" s="1114"/>
      <c r="X159" s="1114"/>
      <c r="Y159" s="1114"/>
      <c r="Z159" s="1114"/>
      <c r="AA159" s="1114"/>
      <c r="AB159" s="1114"/>
      <c r="AC159" s="1114"/>
      <c r="AD159" s="1114"/>
      <c r="AE159" s="1114"/>
      <c r="AF159" s="1114"/>
      <c r="AL159" s="1114"/>
    </row>
    <row r="160" spans="1:38">
      <c r="B160" t="str">
        <f>CONCATENATE(C160,"x",D160)</f>
        <v>2.65x5</v>
      </c>
      <c r="C160">
        <v>2.65</v>
      </c>
      <c r="D160">
        <v>5</v>
      </c>
      <c r="E160">
        <f>D160*C160</f>
        <v>13.25</v>
      </c>
      <c r="F160" t="e">
        <f ca="1">OFFSET($B$11,MATCH($B160,$B$12:$B$66,0),1)*$Q$14</f>
        <v>#VALUE!</v>
      </c>
      <c r="G160">
        <f ca="1">IFERROR(F160/E160,0)</f>
        <v>0</v>
      </c>
      <c r="H160" s="1114">
        <v>1</v>
      </c>
      <c r="I160" s="1114" t="s">
        <v>1042</v>
      </c>
      <c r="J160" s="1114" t="s">
        <v>175</v>
      </c>
      <c r="L160" s="67"/>
      <c r="M160" s="1078"/>
      <c r="N160" s="1078"/>
      <c r="O160" s="1080"/>
    </row>
    <row r="161" spans="1:38" s="1114" customFormat="1">
      <c r="A161"/>
      <c r="B161" t="str">
        <f t="shared" si="8"/>
        <v>2x6.5</v>
      </c>
      <c r="C161">
        <v>2</v>
      </c>
      <c r="D161">
        <v>6.5</v>
      </c>
      <c r="E161">
        <f t="shared" si="9"/>
        <v>13</v>
      </c>
      <c r="F161" t="e">
        <f ca="1">OFFSET($B$11,MATCH($B161,$B$12:$B$66,0),1)*$Q$14</f>
        <v>#VALUE!</v>
      </c>
      <c r="G161">
        <f t="shared" ca="1" si="10"/>
        <v>0</v>
      </c>
      <c r="H161" s="1114">
        <v>1</v>
      </c>
      <c r="I161" s="1114" t="s">
        <v>1042</v>
      </c>
      <c r="J161" s="1114" t="s">
        <v>175</v>
      </c>
      <c r="L161" s="67"/>
      <c r="M161" s="1078"/>
      <c r="N161" s="1078"/>
      <c r="O161" s="1080"/>
      <c r="P161"/>
      <c r="Q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L161"/>
    </row>
    <row r="162" spans="1:38">
      <c r="B162" t="str">
        <f t="shared" si="8"/>
        <v>4.5x3</v>
      </c>
      <c r="C162">
        <v>4.5</v>
      </c>
      <c r="D162">
        <v>3</v>
      </c>
      <c r="E162">
        <f t="shared" si="9"/>
        <v>13.5</v>
      </c>
      <c r="F162" t="e">
        <f ca="1">OFFSET($B$11,MATCH($B162,$B$12:$B$66,0),1)*$Q$14</f>
        <v>#VALUE!</v>
      </c>
      <c r="G162">
        <f t="shared" ca="1" si="10"/>
        <v>0</v>
      </c>
      <c r="H162" s="1114">
        <v>1</v>
      </c>
      <c r="I162" s="1114" t="s">
        <v>1042</v>
      </c>
      <c r="J162" s="1114" t="s">
        <v>175</v>
      </c>
      <c r="L162" s="67"/>
      <c r="M162" s="1078"/>
      <c r="N162" s="1078"/>
      <c r="O162" s="1080"/>
    </row>
    <row r="163" spans="1:38">
      <c r="B163" t="str">
        <f t="shared" si="8"/>
        <v>3.5x4</v>
      </c>
      <c r="C163">
        <v>3.5</v>
      </c>
      <c r="D163">
        <v>4</v>
      </c>
      <c r="E163">
        <f t="shared" si="9"/>
        <v>14</v>
      </c>
      <c r="F163" t="e">
        <f ca="1">OFFSET($B$11,MATCH($B163,$B$12:$B$66,0),1)*$Q$14</f>
        <v>#VALUE!</v>
      </c>
      <c r="G163">
        <f t="shared" ca="1" si="10"/>
        <v>0</v>
      </c>
      <c r="H163" s="1114">
        <v>1</v>
      </c>
      <c r="I163" s="1114" t="s">
        <v>1042</v>
      </c>
      <c r="J163" s="1114" t="s">
        <v>175</v>
      </c>
      <c r="L163" s="67"/>
      <c r="M163" s="1078"/>
      <c r="N163" s="1078"/>
      <c r="O163" s="1080"/>
    </row>
    <row r="164" spans="1:38">
      <c r="B164" t="str">
        <f t="shared" si="8"/>
        <v>2x7.25</v>
      </c>
      <c r="C164">
        <v>2</v>
      </c>
      <c r="D164">
        <v>7.25</v>
      </c>
      <c r="E164">
        <f t="shared" si="9"/>
        <v>14.5</v>
      </c>
      <c r="F164" t="e">
        <f ca="1">OFFSET($B$11,MATCH($B164,$B$12:$B$66,0),1)*$Q$14</f>
        <v>#VALUE!</v>
      </c>
      <c r="G164">
        <f t="shared" ca="1" si="10"/>
        <v>0</v>
      </c>
      <c r="H164" s="1114">
        <v>1</v>
      </c>
      <c r="I164" s="1114" t="s">
        <v>1042</v>
      </c>
      <c r="J164" s="1114" t="s">
        <v>175</v>
      </c>
      <c r="L164" s="67"/>
      <c r="M164" s="1078"/>
      <c r="N164" s="1078"/>
      <c r="O164" s="1080"/>
    </row>
    <row r="165" spans="1:38">
      <c r="B165" t="str">
        <f t="shared" ref="B165:B185" si="11">CONCATENATE(C165,"x",D165)</f>
        <v>3x5</v>
      </c>
      <c r="C165">
        <v>3</v>
      </c>
      <c r="D165">
        <v>5</v>
      </c>
      <c r="E165">
        <f t="shared" ref="E165:E185" si="12">D165*C165</f>
        <v>15</v>
      </c>
      <c r="F165" t="e">
        <f ca="1">OFFSET($B$11,MATCH($B165,$B$12:$B$66,0),1)*$Q$14</f>
        <v>#VALUE!</v>
      </c>
      <c r="G165">
        <f t="shared" ref="G165:G185" ca="1" si="13">IFERROR(F165/E165,0)</f>
        <v>0</v>
      </c>
      <c r="H165" s="1114">
        <v>1</v>
      </c>
      <c r="I165" s="1114" t="s">
        <v>1042</v>
      </c>
      <c r="J165" s="1114" t="s">
        <v>175</v>
      </c>
      <c r="L165" s="67"/>
      <c r="M165" s="1078"/>
      <c r="N165" s="1078"/>
      <c r="O165" s="1080"/>
    </row>
    <row r="166" spans="1:38">
      <c r="B166" t="str">
        <f t="shared" si="11"/>
        <v>3.05x5</v>
      </c>
      <c r="C166">
        <v>3.05</v>
      </c>
      <c r="D166">
        <v>5</v>
      </c>
      <c r="E166">
        <f t="shared" si="12"/>
        <v>15.25</v>
      </c>
      <c r="F166" t="e">
        <f ca="1">OFFSET($B$11,MATCH($B166,$B$12:$B$66,0),1)*$Q$14</f>
        <v>#VALUE!</v>
      </c>
      <c r="G166">
        <f t="shared" ca="1" si="13"/>
        <v>0</v>
      </c>
      <c r="H166" s="1114">
        <v>1</v>
      </c>
      <c r="I166" s="1114" t="s">
        <v>1042</v>
      </c>
      <c r="J166" s="1114" t="s">
        <v>175</v>
      </c>
      <c r="L166" s="67"/>
      <c r="M166" s="1078"/>
      <c r="N166" s="1078"/>
      <c r="O166" s="1080"/>
    </row>
    <row r="167" spans="1:38">
      <c r="A167" s="1114"/>
      <c r="B167" s="1114" t="str">
        <f>CONCATENATE(C167,"x",D167)</f>
        <v>3.5x4.5</v>
      </c>
      <c r="C167" s="1114">
        <v>3.5</v>
      </c>
      <c r="D167" s="1114">
        <v>4.5</v>
      </c>
      <c r="E167" s="1114">
        <f>D167*C167</f>
        <v>15.75</v>
      </c>
      <c r="F167" s="1114" t="e">
        <f ca="1">OFFSET($B$11,MATCH($B167,$B$12:$B$66,0),1)*$Q$14</f>
        <v>#VALUE!</v>
      </c>
      <c r="G167" s="1114">
        <f ca="1">IFERROR(F167/E167,0)</f>
        <v>0</v>
      </c>
      <c r="H167" s="1114">
        <v>1</v>
      </c>
      <c r="I167" s="1114" t="s">
        <v>1042</v>
      </c>
      <c r="J167" s="1114" t="s">
        <v>175</v>
      </c>
      <c r="L167" s="67"/>
      <c r="M167" s="1078"/>
      <c r="N167" s="1078"/>
      <c r="O167" s="1080"/>
      <c r="P167" s="1114"/>
      <c r="Q167" s="1114"/>
      <c r="S167" s="1114"/>
      <c r="T167" s="1114"/>
      <c r="U167" s="1114"/>
      <c r="V167" s="1114"/>
      <c r="W167" s="1114"/>
      <c r="X167" s="1114"/>
      <c r="Y167" s="1114"/>
      <c r="Z167" s="1114"/>
      <c r="AA167" s="1114"/>
      <c r="AB167" s="1114"/>
      <c r="AC167" s="1114"/>
      <c r="AD167" s="1114"/>
      <c r="AE167" s="1114"/>
      <c r="AF167" s="1114"/>
      <c r="AL167" s="1114"/>
    </row>
    <row r="168" spans="1:38">
      <c r="B168" t="str">
        <f>CONCATENATE(C168,"x",D168)</f>
        <v>3.35x5</v>
      </c>
      <c r="C168">
        <v>3.35</v>
      </c>
      <c r="D168">
        <v>5</v>
      </c>
      <c r="E168">
        <f>D168*C168</f>
        <v>16.75</v>
      </c>
      <c r="F168" t="e">
        <f ca="1">OFFSET($B$11,MATCH($B168,$B$12:$B$66,0),1)*$Q$14</f>
        <v>#VALUE!</v>
      </c>
      <c r="G168">
        <f ca="1">IFERROR(F168/E168,0)</f>
        <v>0</v>
      </c>
      <c r="H168" s="1114">
        <v>1</v>
      </c>
      <c r="I168" s="1114" t="s">
        <v>1042</v>
      </c>
      <c r="J168" s="1114" t="s">
        <v>175</v>
      </c>
      <c r="L168" s="67"/>
      <c r="M168" s="1078"/>
      <c r="N168" s="1078"/>
      <c r="O168" s="1080"/>
    </row>
    <row r="169" spans="1:38" s="1114" customFormat="1">
      <c r="A169"/>
      <c r="B169" t="str">
        <f t="shared" si="11"/>
        <v>4x4</v>
      </c>
      <c r="C169">
        <v>4</v>
      </c>
      <c r="D169">
        <v>4</v>
      </c>
      <c r="E169">
        <f t="shared" si="12"/>
        <v>16</v>
      </c>
      <c r="F169" t="e">
        <f ca="1">OFFSET($B$11,MATCH($B169,$B$12:$B$66,0),1)*$Q$14</f>
        <v>#VALUE!</v>
      </c>
      <c r="G169">
        <f t="shared" ca="1" si="13"/>
        <v>0</v>
      </c>
      <c r="H169" s="1114">
        <v>1</v>
      </c>
      <c r="I169" s="1114" t="s">
        <v>1042</v>
      </c>
      <c r="J169" s="1114" t="s">
        <v>175</v>
      </c>
      <c r="L169" s="67"/>
      <c r="M169" s="1078"/>
      <c r="N169" s="1078"/>
      <c r="O169" s="1080"/>
      <c r="P169"/>
      <c r="Q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L169"/>
    </row>
    <row r="170" spans="1:38">
      <c r="B170" t="str">
        <f t="shared" si="11"/>
        <v>8.5x2</v>
      </c>
      <c r="C170">
        <v>8.5</v>
      </c>
      <c r="D170">
        <v>2</v>
      </c>
      <c r="E170">
        <f t="shared" si="12"/>
        <v>17</v>
      </c>
      <c r="F170" t="e">
        <f ca="1">OFFSET($B$11,MATCH($B170,$B$12:$B$66,0),1)*$Q$14</f>
        <v>#VALUE!</v>
      </c>
      <c r="G170">
        <f t="shared" ca="1" si="13"/>
        <v>0</v>
      </c>
      <c r="H170" s="1114">
        <v>1</v>
      </c>
      <c r="I170" s="1114" t="s">
        <v>1042</v>
      </c>
      <c r="J170" s="1114" t="s">
        <v>175</v>
      </c>
      <c r="L170" s="67"/>
      <c r="M170" s="1078"/>
      <c r="N170" s="1078"/>
      <c r="O170" s="1080"/>
    </row>
    <row r="171" spans="1:38">
      <c r="B171" t="str">
        <f t="shared" si="11"/>
        <v>3.5x5</v>
      </c>
      <c r="C171">
        <v>3.5</v>
      </c>
      <c r="D171">
        <v>5</v>
      </c>
      <c r="E171">
        <f t="shared" si="12"/>
        <v>17.5</v>
      </c>
      <c r="F171" t="e">
        <f ca="1">OFFSET($B$11,MATCH($B171,$B$12:$B$66,0),1)*$Q$14</f>
        <v>#VALUE!</v>
      </c>
      <c r="G171">
        <f t="shared" ca="1" si="13"/>
        <v>0</v>
      </c>
      <c r="H171" s="1114">
        <v>1</v>
      </c>
      <c r="I171" s="1114" t="s">
        <v>1042</v>
      </c>
      <c r="J171" s="1114" t="s">
        <v>175</v>
      </c>
      <c r="L171" s="67"/>
      <c r="M171" s="1078"/>
      <c r="N171" s="1078"/>
      <c r="O171" s="1080"/>
    </row>
    <row r="172" spans="1:38" s="1114" customFormat="1">
      <c r="A172"/>
      <c r="B172" t="str">
        <f t="shared" si="11"/>
        <v>6x3</v>
      </c>
      <c r="C172">
        <v>6</v>
      </c>
      <c r="D172">
        <v>3</v>
      </c>
      <c r="E172">
        <f t="shared" si="12"/>
        <v>18</v>
      </c>
      <c r="F172" t="e">
        <f ca="1">OFFSET($B$11,MATCH($B172,$B$12:$B$66,0),1)*$Q$14</f>
        <v>#VALUE!</v>
      </c>
      <c r="G172">
        <f t="shared" ca="1" si="13"/>
        <v>0</v>
      </c>
      <c r="H172" s="1114">
        <v>1</v>
      </c>
      <c r="I172" s="1114" t="s">
        <v>1042</v>
      </c>
      <c r="J172" s="1114" t="s">
        <v>175</v>
      </c>
      <c r="L172" s="67"/>
      <c r="M172" s="1078"/>
      <c r="N172" s="1078"/>
      <c r="O172" s="1080"/>
      <c r="P172"/>
      <c r="Q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L172"/>
    </row>
    <row r="173" spans="1:38">
      <c r="B173" t="str">
        <f t="shared" si="11"/>
        <v>2x9.5</v>
      </c>
      <c r="C173">
        <v>2</v>
      </c>
      <c r="D173">
        <v>9.5</v>
      </c>
      <c r="E173">
        <f t="shared" si="12"/>
        <v>19</v>
      </c>
      <c r="F173" t="e">
        <f ca="1">OFFSET($B$11,MATCH($B173,$B$12:$B$66,0),1)*$Q$14</f>
        <v>#VALUE!</v>
      </c>
      <c r="G173">
        <f t="shared" ca="1" si="13"/>
        <v>0</v>
      </c>
      <c r="H173" s="1114">
        <v>1</v>
      </c>
      <c r="I173" s="1114" t="s">
        <v>1042</v>
      </c>
      <c r="J173" s="1114" t="s">
        <v>175</v>
      </c>
      <c r="L173" s="67"/>
      <c r="M173" s="1078"/>
      <c r="N173" s="1078"/>
      <c r="O173" s="1080"/>
    </row>
    <row r="174" spans="1:38">
      <c r="B174" t="str">
        <f t="shared" si="11"/>
        <v>3.5x5.5</v>
      </c>
      <c r="C174">
        <v>3.5</v>
      </c>
      <c r="D174">
        <v>5.5</v>
      </c>
      <c r="E174">
        <f t="shared" si="12"/>
        <v>19.25</v>
      </c>
      <c r="F174" t="e">
        <f ca="1">OFFSET($B$11,MATCH($B174,$B$12:$B$66,0),1)*$Q$14</f>
        <v>#VALUE!</v>
      </c>
      <c r="G174">
        <f t="shared" ca="1" si="13"/>
        <v>0</v>
      </c>
      <c r="H174" s="1114">
        <v>1</v>
      </c>
      <c r="I174" s="1114" t="s">
        <v>1042</v>
      </c>
      <c r="J174" s="1114" t="s">
        <v>175</v>
      </c>
      <c r="L174" s="67"/>
      <c r="M174" s="1078"/>
      <c r="N174" s="1078"/>
      <c r="O174" s="1080"/>
    </row>
    <row r="175" spans="1:38">
      <c r="B175" t="str">
        <f t="shared" si="11"/>
        <v>4x5</v>
      </c>
      <c r="C175">
        <v>4</v>
      </c>
      <c r="D175">
        <v>5</v>
      </c>
      <c r="E175">
        <f t="shared" si="12"/>
        <v>20</v>
      </c>
      <c r="F175" t="e">
        <f ca="1">OFFSET($B$11,MATCH($B175,$B$12:$B$66,0),1)*$Q$14</f>
        <v>#VALUE!</v>
      </c>
      <c r="G175">
        <f t="shared" ca="1" si="13"/>
        <v>0</v>
      </c>
      <c r="H175" s="1114">
        <v>1</v>
      </c>
      <c r="I175" s="1114" t="s">
        <v>1042</v>
      </c>
      <c r="J175" s="1114" t="s">
        <v>175</v>
      </c>
      <c r="L175" s="67"/>
      <c r="M175" s="1078"/>
      <c r="N175" s="1078"/>
      <c r="O175" s="1080"/>
    </row>
    <row r="176" spans="1:38">
      <c r="B176" t="str">
        <f t="shared" si="11"/>
        <v>4.1x5</v>
      </c>
      <c r="C176">
        <v>4.0999999999999996</v>
      </c>
      <c r="D176">
        <v>5</v>
      </c>
      <c r="E176">
        <f t="shared" si="12"/>
        <v>20.5</v>
      </c>
      <c r="F176" t="e">
        <f ca="1">OFFSET($B$11,MATCH($B176,$B$12:$B$66,0),1)*$Q$14</f>
        <v>#VALUE!</v>
      </c>
      <c r="G176">
        <f t="shared" ca="1" si="13"/>
        <v>0</v>
      </c>
      <c r="H176" s="1114">
        <v>1</v>
      </c>
      <c r="I176" s="1114" t="s">
        <v>1042</v>
      </c>
      <c r="J176" s="1114" t="s">
        <v>175</v>
      </c>
      <c r="L176" s="67"/>
      <c r="M176" s="1078"/>
      <c r="N176" s="1078"/>
      <c r="O176" s="1080"/>
    </row>
    <row r="177" spans="1:38">
      <c r="B177" t="str">
        <f t="shared" si="11"/>
        <v>7x3</v>
      </c>
      <c r="C177">
        <v>7</v>
      </c>
      <c r="D177">
        <v>3</v>
      </c>
      <c r="E177">
        <f t="shared" si="12"/>
        <v>21</v>
      </c>
      <c r="F177" t="e">
        <f ca="1">OFFSET($B$11,MATCH($B177,$B$12:$B$66,0),1)*$Q$14</f>
        <v>#VALUE!</v>
      </c>
      <c r="G177">
        <f t="shared" ca="1" si="13"/>
        <v>0</v>
      </c>
      <c r="H177" s="1114">
        <v>1</v>
      </c>
      <c r="I177" s="1114" t="s">
        <v>1042</v>
      </c>
      <c r="J177" s="1114" t="s">
        <v>175</v>
      </c>
      <c r="L177" s="67"/>
      <c r="M177" s="1078"/>
      <c r="N177" s="1078"/>
      <c r="O177" s="1080"/>
    </row>
    <row r="178" spans="1:38">
      <c r="B178" t="str">
        <f t="shared" si="11"/>
        <v>4.35x5</v>
      </c>
      <c r="C178">
        <v>4.3499999999999996</v>
      </c>
      <c r="D178">
        <v>5</v>
      </c>
      <c r="E178">
        <f t="shared" si="12"/>
        <v>21.75</v>
      </c>
      <c r="F178" t="e">
        <f ca="1">OFFSET($B$11,MATCH($B178,$B$12:$B$66,0),1)*$Q$14</f>
        <v>#VALUE!</v>
      </c>
      <c r="G178">
        <f t="shared" ca="1" si="13"/>
        <v>0</v>
      </c>
      <c r="H178" s="1114">
        <v>1</v>
      </c>
      <c r="I178" s="1114" t="s">
        <v>1042</v>
      </c>
      <c r="J178" s="1114" t="s">
        <v>175</v>
      </c>
      <c r="L178" s="67"/>
      <c r="M178" s="1078"/>
      <c r="N178" s="1078"/>
      <c r="O178" s="1080"/>
    </row>
    <row r="179" spans="1:38">
      <c r="B179" t="str">
        <f t="shared" si="11"/>
        <v>7.5x3</v>
      </c>
      <c r="C179">
        <v>7.5</v>
      </c>
      <c r="D179">
        <v>3</v>
      </c>
      <c r="E179">
        <f t="shared" si="12"/>
        <v>22.5</v>
      </c>
      <c r="F179" t="e">
        <f ca="1">OFFSET($B$11,MATCH($B179,$B$12:$B$66,0),1)*$Q$14</f>
        <v>#VALUE!</v>
      </c>
      <c r="G179">
        <f t="shared" ca="1" si="13"/>
        <v>0</v>
      </c>
      <c r="H179" s="1114">
        <v>1</v>
      </c>
      <c r="I179" s="1114" t="s">
        <v>1042</v>
      </c>
      <c r="J179" s="1114" t="s">
        <v>175</v>
      </c>
      <c r="O179" s="1080"/>
    </row>
    <row r="180" spans="1:38">
      <c r="B180" t="str">
        <f t="shared" si="11"/>
        <v>2x11.5</v>
      </c>
      <c r="C180">
        <v>2</v>
      </c>
      <c r="D180">
        <v>11.5</v>
      </c>
      <c r="E180">
        <f t="shared" si="12"/>
        <v>23</v>
      </c>
      <c r="F180" t="e">
        <f ca="1">OFFSET($B$11,MATCH($B180,$B$12:$B$66,0),1)*$Q$14</f>
        <v>#VALUE!</v>
      </c>
      <c r="G180">
        <f t="shared" ca="1" si="13"/>
        <v>0</v>
      </c>
      <c r="H180" s="1114">
        <v>1</v>
      </c>
      <c r="I180" s="1114" t="s">
        <v>1042</v>
      </c>
      <c r="J180" s="1114" t="s">
        <v>175</v>
      </c>
    </row>
    <row r="181" spans="1:38">
      <c r="B181" t="str">
        <f t="shared" si="11"/>
        <v>8x3</v>
      </c>
      <c r="C181">
        <v>8</v>
      </c>
      <c r="D181">
        <v>3</v>
      </c>
      <c r="E181">
        <f t="shared" si="12"/>
        <v>24</v>
      </c>
      <c r="F181" t="e">
        <f ca="1">OFFSET($B$11,MATCH($B181,$B$12:$B$66,0),1)*$Q$14</f>
        <v>#VALUE!</v>
      </c>
      <c r="G181">
        <f t="shared" ca="1" si="13"/>
        <v>0</v>
      </c>
      <c r="H181" s="1114">
        <v>1</v>
      </c>
      <c r="I181" s="1114" t="s">
        <v>1042</v>
      </c>
      <c r="J181" s="1114" t="s">
        <v>175</v>
      </c>
    </row>
    <row r="182" spans="1:38">
      <c r="A182" s="1114"/>
      <c r="B182" s="1114" t="str">
        <f>CONCATENATE(C182,"x",D182)</f>
        <v>9x3</v>
      </c>
      <c r="C182" s="1114">
        <v>9</v>
      </c>
      <c r="D182" s="1114">
        <v>3</v>
      </c>
      <c r="E182" s="1114">
        <f>D182*C182</f>
        <v>27</v>
      </c>
      <c r="F182" s="1114" t="e">
        <f ca="1">OFFSET($B$11,MATCH($B182,$B$12:$B$66,0),1)*$Q$14</f>
        <v>#VALUE!</v>
      </c>
      <c r="G182" s="1114">
        <f ca="1">IFERROR(F182/E182,0)</f>
        <v>0</v>
      </c>
      <c r="H182" s="1114">
        <v>1</v>
      </c>
      <c r="I182" s="1114" t="s">
        <v>1042</v>
      </c>
      <c r="J182" s="1114" t="s">
        <v>175</v>
      </c>
      <c r="N182" s="1114"/>
      <c r="P182" s="1114"/>
      <c r="Q182" s="1114"/>
      <c r="S182" s="1114"/>
      <c r="T182" s="1114"/>
      <c r="U182" s="1114"/>
      <c r="V182" s="1114"/>
      <c r="W182" s="1114"/>
      <c r="X182" s="1114"/>
      <c r="Y182" s="1114"/>
      <c r="Z182" s="1114"/>
      <c r="AA182" s="1114"/>
      <c r="AB182" s="1114"/>
      <c r="AC182" s="1114"/>
      <c r="AD182" s="1114"/>
      <c r="AE182" s="1114"/>
      <c r="AF182" s="1114"/>
      <c r="AL182" s="1114"/>
    </row>
    <row r="183" spans="1:38">
      <c r="B183" t="str">
        <f t="shared" si="11"/>
        <v>5x6</v>
      </c>
      <c r="C183">
        <v>5</v>
      </c>
      <c r="D183">
        <v>6</v>
      </c>
      <c r="E183">
        <f t="shared" si="12"/>
        <v>30</v>
      </c>
      <c r="F183" t="e">
        <f ca="1">OFFSET($B$11,MATCH($B183,$B$12:$B$66,0),1)*$Q$14</f>
        <v>#VALUE!</v>
      </c>
      <c r="G183">
        <f t="shared" ca="1" si="13"/>
        <v>0</v>
      </c>
      <c r="H183" s="1114">
        <v>1</v>
      </c>
      <c r="I183" s="1114" t="s">
        <v>1042</v>
      </c>
      <c r="J183" s="1114" t="s">
        <v>175</v>
      </c>
      <c r="L183" s="67"/>
      <c r="M183" s="1078"/>
      <c r="N183" s="1078"/>
      <c r="O183" s="1080"/>
    </row>
    <row r="184" spans="1:38">
      <c r="B184" t="str">
        <f t="shared" si="11"/>
        <v>6x6</v>
      </c>
      <c r="C184">
        <v>6</v>
      </c>
      <c r="D184">
        <v>6</v>
      </c>
      <c r="E184">
        <f t="shared" si="12"/>
        <v>36</v>
      </c>
      <c r="F184" t="e">
        <f ca="1">OFFSET($B$11,MATCH($B184,$B$12:$B$66,0),1)*$Q$14</f>
        <v>#VALUE!</v>
      </c>
      <c r="G184">
        <f t="shared" ca="1" si="13"/>
        <v>0</v>
      </c>
      <c r="H184" s="1114">
        <v>1</v>
      </c>
      <c r="I184" s="1114" t="s">
        <v>1042</v>
      </c>
      <c r="J184" s="1114" t="s">
        <v>175</v>
      </c>
      <c r="L184" s="67"/>
      <c r="M184" s="1078"/>
      <c r="N184" s="1078"/>
      <c r="O184" s="1080"/>
    </row>
    <row r="185" spans="1:38">
      <c r="B185" t="str">
        <f t="shared" si="11"/>
        <v>4.5x9</v>
      </c>
      <c r="C185">
        <v>4.5</v>
      </c>
      <c r="D185">
        <v>9</v>
      </c>
      <c r="E185">
        <f t="shared" si="12"/>
        <v>40.5</v>
      </c>
      <c r="F185" t="e">
        <f ca="1">OFFSET($B$11,MATCH($B185,$B$12:$B$66,0),1)*$Q$14</f>
        <v>#VALUE!</v>
      </c>
      <c r="G185">
        <f t="shared" ca="1" si="13"/>
        <v>0</v>
      </c>
      <c r="H185" s="1114">
        <v>1</v>
      </c>
      <c r="I185" s="1114" t="s">
        <v>1042</v>
      </c>
      <c r="J185" s="1114" t="s">
        <v>175</v>
      </c>
      <c r="L185" s="67"/>
      <c r="M185" s="1078"/>
      <c r="N185" s="1078"/>
      <c r="O185" s="1080"/>
    </row>
    <row r="186" spans="1:38">
      <c r="A186" s="1114"/>
      <c r="F186" s="1114" t="e">
        <f ca="1">SUBTOTAL(9,F131:F185)</f>
        <v>#VALUE!</v>
      </c>
      <c r="G186" s="1114">
        <f ca="1">SUBTOTAL(9,G131:G185)</f>
        <v>0</v>
      </c>
      <c r="L186" s="67"/>
      <c r="M186" s="1078"/>
      <c r="N186" s="1078"/>
      <c r="O186" s="1080"/>
      <c r="P186" s="1114"/>
      <c r="Q186" s="1114"/>
      <c r="S186" s="1114"/>
      <c r="T186" s="1114"/>
      <c r="U186" s="1114"/>
      <c r="V186" s="1114"/>
      <c r="W186" s="1114"/>
      <c r="X186" s="1114"/>
      <c r="Y186" s="1114"/>
      <c r="Z186" s="1114"/>
      <c r="AA186" s="1114"/>
      <c r="AB186" s="1114"/>
      <c r="AC186" s="1114"/>
      <c r="AD186" s="1114"/>
      <c r="AE186" s="1114"/>
      <c r="AF186" s="1114"/>
      <c r="AL186" s="1114"/>
    </row>
    <row r="187" spans="1:38">
      <c r="A187" s="1114"/>
      <c r="L187" s="67"/>
      <c r="M187" s="1078"/>
      <c r="N187" s="1078"/>
      <c r="O187" s="1080"/>
      <c r="P187" s="1114"/>
      <c r="Q187" s="1114"/>
      <c r="S187" s="1114"/>
      <c r="T187" s="1114"/>
      <c r="U187" s="1114"/>
      <c r="V187" s="1114"/>
      <c r="W187" s="1114"/>
      <c r="X187" s="1114"/>
      <c r="Y187" s="1114"/>
      <c r="Z187" s="1114"/>
      <c r="AA187" s="1114"/>
      <c r="AB187" s="1114"/>
      <c r="AC187" s="1114"/>
      <c r="AD187" s="1114"/>
      <c r="AE187" s="1114"/>
      <c r="AF187" s="1114"/>
      <c r="AL187" s="1114"/>
    </row>
    <row r="188" spans="1:38">
      <c r="A188" s="1114"/>
      <c r="L188" s="67"/>
      <c r="M188" s="1078"/>
      <c r="N188" s="1078"/>
      <c r="O188" s="1080"/>
      <c r="P188" s="1114"/>
      <c r="Q188" s="1114"/>
      <c r="S188" s="1114"/>
      <c r="T188" s="1114"/>
      <c r="U188" s="1114"/>
      <c r="V188" s="1114"/>
      <c r="W188" s="1114"/>
      <c r="X188" s="1114"/>
      <c r="Y188" s="1114"/>
      <c r="Z188" s="1114"/>
      <c r="AA188" s="1114"/>
      <c r="AB188" s="1114"/>
      <c r="AC188" s="1114"/>
      <c r="AD188" s="1114"/>
      <c r="AE188" s="1114"/>
      <c r="AF188" s="1114"/>
      <c r="AL188" s="1114"/>
    </row>
    <row r="189" spans="1:38">
      <c r="A189" s="1114"/>
      <c r="B189" s="1114" t="str">
        <f>CONCATENATE(C189,"x",D189)</f>
        <v>1x1</v>
      </c>
      <c r="C189" s="1114">
        <v>1</v>
      </c>
      <c r="D189" s="1114">
        <v>1</v>
      </c>
      <c r="E189" s="1114">
        <f>D189*C189</f>
        <v>1</v>
      </c>
      <c r="F189" s="1114" t="e">
        <f ca="1">OFFSET($B$11,MATCH($B189,$B$12:$B$66,0),4)*$Q$15</f>
        <v>#VALUE!</v>
      </c>
      <c r="G189" s="1114">
        <f ca="1">IFERROR(F189/E189,0)</f>
        <v>0</v>
      </c>
      <c r="H189" s="1114">
        <v>2</v>
      </c>
      <c r="I189" s="1114" t="s">
        <v>1141</v>
      </c>
      <c r="J189" s="1114" t="s">
        <v>175</v>
      </c>
      <c r="L189" s="67"/>
      <c r="M189" s="1078"/>
      <c r="N189" s="1078"/>
      <c r="O189" s="1080"/>
      <c r="P189" s="1114"/>
      <c r="Q189" s="1114"/>
      <c r="S189" s="1114"/>
      <c r="T189" s="1114"/>
      <c r="U189" s="1114"/>
      <c r="V189" s="1114"/>
      <c r="W189" s="1114"/>
      <c r="X189" s="1114"/>
      <c r="Y189" s="1114"/>
      <c r="Z189" s="1114"/>
      <c r="AA189" s="1114"/>
      <c r="AB189" s="1114"/>
      <c r="AC189" s="1114"/>
      <c r="AD189" s="1114"/>
      <c r="AE189" s="1114"/>
      <c r="AF189" s="1114"/>
      <c r="AL189" s="1114"/>
    </row>
    <row r="190" spans="1:38">
      <c r="B190" t="str">
        <f t="shared" ref="B190:B221" si="14">CONCATENATE(C190,"x",D190)</f>
        <v>1x2</v>
      </c>
      <c r="C190">
        <v>1</v>
      </c>
      <c r="D190">
        <v>2</v>
      </c>
      <c r="E190">
        <f t="shared" ref="E190:E222" si="15">D190*C190</f>
        <v>2</v>
      </c>
      <c r="F190" t="e">
        <f ca="1">OFFSET($B$11,MATCH($B190,$B$12:$B$66,0),4)*$Q$15</f>
        <v>#VALUE!</v>
      </c>
      <c r="G190">
        <f t="shared" ref="G190:G222" ca="1" si="16">IFERROR(F190/E190,0)</f>
        <v>0</v>
      </c>
      <c r="H190" s="1114">
        <v>2</v>
      </c>
      <c r="I190" s="1114" t="s">
        <v>1141</v>
      </c>
      <c r="J190" s="1114" t="s">
        <v>175</v>
      </c>
      <c r="L190" s="67"/>
      <c r="M190" s="1078"/>
      <c r="N190" s="1078"/>
      <c r="O190" s="1080"/>
    </row>
    <row r="191" spans="1:38" s="1114" customFormat="1">
      <c r="A191"/>
      <c r="B191" t="str">
        <f t="shared" si="14"/>
        <v>1.5x1.5</v>
      </c>
      <c r="C191">
        <v>1.5</v>
      </c>
      <c r="D191">
        <v>1.5</v>
      </c>
      <c r="E191">
        <f t="shared" si="15"/>
        <v>2.25</v>
      </c>
      <c r="F191" t="e">
        <f ca="1">OFFSET($B$11,MATCH($B191,$B$12:$B$66,0),4)*$Q$15</f>
        <v>#VALUE!</v>
      </c>
      <c r="G191">
        <f t="shared" ca="1" si="16"/>
        <v>0</v>
      </c>
      <c r="H191" s="1114">
        <v>2</v>
      </c>
      <c r="I191" s="1114" t="s">
        <v>1141</v>
      </c>
      <c r="J191" s="1114" t="s">
        <v>175</v>
      </c>
      <c r="L191" s="67"/>
      <c r="M191" s="1078"/>
      <c r="N191" s="1078"/>
      <c r="O191" s="1080"/>
      <c r="P191"/>
      <c r="Q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L191"/>
    </row>
    <row r="192" spans="1:38" s="1114" customFormat="1">
      <c r="A192"/>
      <c r="B192" t="str">
        <f t="shared" si="14"/>
        <v>1x2.5</v>
      </c>
      <c r="C192">
        <v>1</v>
      </c>
      <c r="D192">
        <v>2.5</v>
      </c>
      <c r="E192">
        <f t="shared" si="15"/>
        <v>2.5</v>
      </c>
      <c r="F192" t="e">
        <f ca="1">OFFSET($B$11,MATCH($B192,$B$12:$B$66,0),4)*$Q$15</f>
        <v>#VALUE!</v>
      </c>
      <c r="G192">
        <f t="shared" ca="1" si="16"/>
        <v>0</v>
      </c>
      <c r="H192" s="1114">
        <v>2</v>
      </c>
      <c r="I192" s="1114" t="s">
        <v>1141</v>
      </c>
      <c r="J192" s="1114" t="s">
        <v>175</v>
      </c>
      <c r="L192" s="67"/>
      <c r="M192" s="1078"/>
      <c r="N192" s="1078"/>
      <c r="O192" s="1080"/>
      <c r="P192"/>
      <c r="Q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L192"/>
    </row>
    <row r="193" spans="2:15">
      <c r="B193" t="str">
        <f t="shared" si="14"/>
        <v>1.5x2</v>
      </c>
      <c r="C193">
        <v>1.5</v>
      </c>
      <c r="D193">
        <v>2</v>
      </c>
      <c r="E193">
        <f t="shared" si="15"/>
        <v>3</v>
      </c>
      <c r="F193" t="e">
        <f ca="1">OFFSET($B$11,MATCH($B193,$B$12:$B$66,0),4)*$Q$15</f>
        <v>#VALUE!</v>
      </c>
      <c r="G193">
        <f t="shared" ca="1" si="16"/>
        <v>0</v>
      </c>
      <c r="H193" s="1114">
        <v>2</v>
      </c>
      <c r="I193" s="1114" t="s">
        <v>1141</v>
      </c>
      <c r="J193" s="1114" t="s">
        <v>175</v>
      </c>
      <c r="L193" s="67"/>
      <c r="M193" s="1078"/>
      <c r="N193" s="1078"/>
      <c r="O193" s="1080"/>
    </row>
    <row r="194" spans="2:15">
      <c r="B194" t="str">
        <f t="shared" si="14"/>
        <v>1x3.5</v>
      </c>
      <c r="C194">
        <v>1</v>
      </c>
      <c r="D194">
        <v>3.5</v>
      </c>
      <c r="E194">
        <f t="shared" si="15"/>
        <v>3.5</v>
      </c>
      <c r="F194" t="e">
        <f ca="1">OFFSET($B$11,MATCH($B194,$B$12:$B$66,0),4)*$Q$15</f>
        <v>#VALUE!</v>
      </c>
      <c r="G194">
        <f t="shared" ca="1" si="16"/>
        <v>0</v>
      </c>
      <c r="H194" s="1114">
        <v>2</v>
      </c>
      <c r="I194" s="1114" t="s">
        <v>1141</v>
      </c>
      <c r="J194" s="1114" t="s">
        <v>175</v>
      </c>
      <c r="L194" s="67"/>
      <c r="M194" s="1078"/>
      <c r="N194" s="1078"/>
      <c r="O194" s="1080"/>
    </row>
    <row r="195" spans="2:15">
      <c r="B195" t="str">
        <f t="shared" si="14"/>
        <v>1.5x2.5</v>
      </c>
      <c r="C195">
        <v>1.5</v>
      </c>
      <c r="D195">
        <v>2.5</v>
      </c>
      <c r="E195">
        <f t="shared" si="15"/>
        <v>3.75</v>
      </c>
      <c r="F195" t="e">
        <f ca="1">OFFSET($B$11,MATCH($B195,$B$12:$B$66,0),4)*$Q$15</f>
        <v>#VALUE!</v>
      </c>
      <c r="G195">
        <f t="shared" ca="1" si="16"/>
        <v>0</v>
      </c>
      <c r="H195" s="1114">
        <v>2</v>
      </c>
      <c r="I195" s="1114" t="s">
        <v>1141</v>
      </c>
      <c r="J195" s="1114" t="s">
        <v>175</v>
      </c>
      <c r="L195" s="67"/>
      <c r="M195" s="1078"/>
      <c r="N195" s="1078"/>
      <c r="O195" s="1080"/>
    </row>
    <row r="196" spans="2:15">
      <c r="B196" t="str">
        <f t="shared" si="14"/>
        <v>2x2</v>
      </c>
      <c r="C196">
        <v>2</v>
      </c>
      <c r="D196">
        <v>2</v>
      </c>
      <c r="E196">
        <f t="shared" si="15"/>
        <v>4</v>
      </c>
      <c r="F196" t="e">
        <f ca="1">OFFSET($B$11,MATCH($B196,$B$12:$B$66,0),4)*$Q$15</f>
        <v>#VALUE!</v>
      </c>
      <c r="G196">
        <f t="shared" ca="1" si="16"/>
        <v>0</v>
      </c>
      <c r="H196" s="1114">
        <v>2</v>
      </c>
      <c r="I196" s="1114" t="s">
        <v>1141</v>
      </c>
      <c r="J196" s="1114" t="s">
        <v>175</v>
      </c>
      <c r="L196" s="67"/>
      <c r="M196" s="1078"/>
      <c r="N196" s="1078"/>
      <c r="O196" s="1080"/>
    </row>
    <row r="197" spans="2:15">
      <c r="B197" t="str">
        <f t="shared" si="14"/>
        <v>1.5x3</v>
      </c>
      <c r="C197">
        <v>1.5</v>
      </c>
      <c r="D197">
        <v>3</v>
      </c>
      <c r="E197">
        <f t="shared" si="15"/>
        <v>4.5</v>
      </c>
      <c r="F197" t="e">
        <f ca="1">OFFSET($B$11,MATCH($B197,$B$12:$B$66,0),4)*$Q$15</f>
        <v>#VALUE!</v>
      </c>
      <c r="G197">
        <f t="shared" ca="1" si="16"/>
        <v>0</v>
      </c>
      <c r="H197" s="1114">
        <v>2</v>
      </c>
      <c r="I197" s="1114" t="s">
        <v>1141</v>
      </c>
      <c r="J197" s="1114" t="s">
        <v>175</v>
      </c>
      <c r="L197" s="67"/>
      <c r="M197" s="1078"/>
      <c r="N197" s="1078"/>
      <c r="O197" s="1080"/>
    </row>
    <row r="198" spans="2:15">
      <c r="B198" t="str">
        <f t="shared" si="14"/>
        <v>2x2.5</v>
      </c>
      <c r="C198">
        <v>2</v>
      </c>
      <c r="D198">
        <v>2.5</v>
      </c>
      <c r="E198">
        <f t="shared" si="15"/>
        <v>5</v>
      </c>
      <c r="F198" t="e">
        <f ca="1">OFFSET($B$11,MATCH($B198,$B$12:$B$66,0),4)*$Q$15</f>
        <v>#VALUE!</v>
      </c>
      <c r="G198">
        <f t="shared" ca="1" si="16"/>
        <v>0</v>
      </c>
      <c r="H198" s="1114">
        <v>2</v>
      </c>
      <c r="I198" s="1114" t="s">
        <v>1141</v>
      </c>
      <c r="J198" s="1114" t="s">
        <v>175</v>
      </c>
      <c r="L198" s="67"/>
      <c r="M198" s="1078"/>
      <c r="N198" s="1078"/>
      <c r="O198" s="1080"/>
    </row>
    <row r="199" spans="2:15">
      <c r="B199" t="str">
        <f t="shared" si="14"/>
        <v>2x2.75</v>
      </c>
      <c r="C199">
        <v>2</v>
      </c>
      <c r="D199">
        <v>2.75</v>
      </c>
      <c r="E199">
        <f t="shared" si="15"/>
        <v>5.5</v>
      </c>
      <c r="F199" t="e">
        <f ca="1">OFFSET($B$11,MATCH($B199,$B$12:$B$66,0),4)*$Q$15</f>
        <v>#VALUE!</v>
      </c>
      <c r="G199">
        <f t="shared" ca="1" si="16"/>
        <v>0</v>
      </c>
      <c r="H199" s="1114">
        <v>2</v>
      </c>
      <c r="I199" s="1114" t="s">
        <v>1141</v>
      </c>
      <c r="J199" s="1114" t="s">
        <v>175</v>
      </c>
      <c r="L199" s="67"/>
      <c r="M199" s="1078"/>
      <c r="N199" s="1078"/>
      <c r="O199" s="1080"/>
    </row>
    <row r="200" spans="2:15">
      <c r="B200" t="str">
        <f t="shared" si="14"/>
        <v>2x3</v>
      </c>
      <c r="C200">
        <v>2</v>
      </c>
      <c r="D200">
        <v>3</v>
      </c>
      <c r="E200">
        <f t="shared" si="15"/>
        <v>6</v>
      </c>
      <c r="F200" t="e">
        <f ca="1">OFFSET($B$11,MATCH($B200,$B$12:$B$66,0),4)*$Q$15</f>
        <v>#VALUE!</v>
      </c>
      <c r="G200">
        <f t="shared" ca="1" si="16"/>
        <v>0</v>
      </c>
      <c r="H200" s="1114">
        <v>2</v>
      </c>
      <c r="I200" s="1114" t="s">
        <v>1141</v>
      </c>
      <c r="J200" s="1114" t="s">
        <v>175</v>
      </c>
      <c r="L200" s="67"/>
      <c r="M200" s="1078"/>
      <c r="N200" s="1078"/>
      <c r="O200" s="1080"/>
    </row>
    <row r="201" spans="2:15">
      <c r="B201" t="str">
        <f t="shared" si="14"/>
        <v>2.5x2.5</v>
      </c>
      <c r="C201">
        <v>2.5</v>
      </c>
      <c r="D201">
        <v>2.5</v>
      </c>
      <c r="E201">
        <f t="shared" si="15"/>
        <v>6.25</v>
      </c>
      <c r="F201" t="e">
        <f ca="1">OFFSET($B$11,MATCH($B201,$B$12:$B$66,0),4)*$Q$15</f>
        <v>#VALUE!</v>
      </c>
      <c r="G201">
        <f t="shared" ca="1" si="16"/>
        <v>0</v>
      </c>
      <c r="H201" s="1114">
        <v>2</v>
      </c>
      <c r="I201" s="1114" t="s">
        <v>1141</v>
      </c>
      <c r="J201" s="1114" t="s">
        <v>175</v>
      </c>
      <c r="L201" s="67"/>
      <c r="M201" s="1078"/>
      <c r="N201" s="1078"/>
      <c r="O201" s="1080"/>
    </row>
    <row r="202" spans="2:15">
      <c r="B202" t="str">
        <f t="shared" si="14"/>
        <v>2x3.25</v>
      </c>
      <c r="C202">
        <v>2</v>
      </c>
      <c r="D202">
        <v>3.25</v>
      </c>
      <c r="E202">
        <f t="shared" si="15"/>
        <v>6.5</v>
      </c>
      <c r="F202" t="e">
        <f ca="1">OFFSET($B$11,MATCH($B202,$B$12:$B$66,0),4)*$Q$15</f>
        <v>#VALUE!</v>
      </c>
      <c r="G202">
        <f t="shared" ca="1" si="16"/>
        <v>0</v>
      </c>
      <c r="H202" s="1114">
        <v>2</v>
      </c>
      <c r="I202" s="1114" t="s">
        <v>1141</v>
      </c>
      <c r="J202" s="1114" t="s">
        <v>175</v>
      </c>
      <c r="L202" s="67"/>
      <c r="M202" s="1078"/>
      <c r="N202" s="1078"/>
      <c r="O202" s="1080"/>
    </row>
    <row r="203" spans="2:15">
      <c r="B203" t="str">
        <f t="shared" si="14"/>
        <v>2x3.5</v>
      </c>
      <c r="C203">
        <v>2</v>
      </c>
      <c r="D203">
        <v>3.5</v>
      </c>
      <c r="E203">
        <f t="shared" si="15"/>
        <v>7</v>
      </c>
      <c r="F203" t="e">
        <f ca="1">OFFSET($B$11,MATCH($B203,$B$12:$B$66,0),4)*$Q$15</f>
        <v>#VALUE!</v>
      </c>
      <c r="G203">
        <f t="shared" ca="1" si="16"/>
        <v>0</v>
      </c>
      <c r="H203" s="1114">
        <v>2</v>
      </c>
      <c r="I203" s="1114" t="s">
        <v>1141</v>
      </c>
      <c r="J203" s="1114" t="s">
        <v>175</v>
      </c>
      <c r="L203" s="67"/>
      <c r="M203" s="1078"/>
      <c r="N203" s="1078"/>
      <c r="O203" s="1080"/>
    </row>
    <row r="204" spans="2:15">
      <c r="B204" t="str">
        <f t="shared" si="14"/>
        <v>2.5x3</v>
      </c>
      <c r="C204">
        <v>2.5</v>
      </c>
      <c r="D204">
        <v>3</v>
      </c>
      <c r="E204">
        <f t="shared" si="15"/>
        <v>7.5</v>
      </c>
      <c r="F204" t="e">
        <f ca="1">OFFSET($B$11,MATCH($B204,$B$12:$B$66,0),4)*$Q$15</f>
        <v>#VALUE!</v>
      </c>
      <c r="G204">
        <f t="shared" ca="1" si="16"/>
        <v>0</v>
      </c>
      <c r="H204" s="1114">
        <v>2</v>
      </c>
      <c r="I204" s="1114" t="s">
        <v>1141</v>
      </c>
      <c r="J204" s="1114" t="s">
        <v>175</v>
      </c>
      <c r="L204" s="67"/>
      <c r="M204" s="1078"/>
      <c r="N204" s="1078"/>
      <c r="O204" s="1080"/>
    </row>
    <row r="205" spans="2:15">
      <c r="B205" t="str">
        <f t="shared" si="14"/>
        <v>2x4</v>
      </c>
      <c r="C205">
        <v>2</v>
      </c>
      <c r="D205">
        <v>4</v>
      </c>
      <c r="E205">
        <f t="shared" si="15"/>
        <v>8</v>
      </c>
      <c r="F205" t="e">
        <f ca="1">OFFSET($B$11,MATCH($B205,$B$12:$B$66,0),4)*$Q$15</f>
        <v>#VALUE!</v>
      </c>
      <c r="G205">
        <f t="shared" ca="1" si="16"/>
        <v>0</v>
      </c>
      <c r="H205" s="1114">
        <v>2</v>
      </c>
      <c r="I205" s="1114" t="s">
        <v>1141</v>
      </c>
      <c r="J205" s="1114" t="s">
        <v>175</v>
      </c>
      <c r="L205" s="67"/>
      <c r="M205" s="1078"/>
      <c r="N205" s="1078"/>
      <c r="O205" s="1080"/>
    </row>
    <row r="206" spans="2:15">
      <c r="B206" t="str">
        <f t="shared" si="14"/>
        <v>2x4.25</v>
      </c>
      <c r="C206">
        <v>2</v>
      </c>
      <c r="D206">
        <v>4.25</v>
      </c>
      <c r="E206">
        <f t="shared" si="15"/>
        <v>8.5</v>
      </c>
      <c r="F206" t="e">
        <f ca="1">OFFSET($B$11,MATCH($B206,$B$12:$B$66,0),4)*$Q$15</f>
        <v>#VALUE!</v>
      </c>
      <c r="G206">
        <f t="shared" ca="1" si="16"/>
        <v>0</v>
      </c>
      <c r="H206" s="1114">
        <v>2</v>
      </c>
      <c r="I206" s="1114" t="s">
        <v>1141</v>
      </c>
      <c r="J206" s="1114" t="s">
        <v>175</v>
      </c>
      <c r="L206" s="67"/>
      <c r="M206" s="1078"/>
      <c r="N206" s="1078"/>
      <c r="O206" s="1080"/>
    </row>
    <row r="207" spans="2:15">
      <c r="B207" t="str">
        <f t="shared" si="14"/>
        <v>3x3</v>
      </c>
      <c r="C207">
        <v>3</v>
      </c>
      <c r="D207">
        <v>3</v>
      </c>
      <c r="E207">
        <f t="shared" si="15"/>
        <v>9</v>
      </c>
      <c r="F207" t="e">
        <f ca="1">OFFSET($B$11,MATCH($B207,$B$12:$B$66,0),4)*$Q$15</f>
        <v>#VALUE!</v>
      </c>
      <c r="G207">
        <f t="shared" ca="1" si="16"/>
        <v>0</v>
      </c>
      <c r="H207" s="1114">
        <v>2</v>
      </c>
      <c r="I207" s="1114" t="s">
        <v>1141</v>
      </c>
      <c r="J207" s="1114" t="s">
        <v>175</v>
      </c>
      <c r="L207" s="67"/>
      <c r="M207" s="1078"/>
      <c r="N207" s="1078"/>
      <c r="O207" s="1080"/>
    </row>
    <row r="208" spans="2:15">
      <c r="B208" t="str">
        <f t="shared" si="14"/>
        <v>2.5x3.7</v>
      </c>
      <c r="C208">
        <v>2.5</v>
      </c>
      <c r="D208">
        <v>3.7</v>
      </c>
      <c r="E208">
        <f t="shared" si="15"/>
        <v>9.25</v>
      </c>
      <c r="F208" t="e">
        <f ca="1">OFFSET($B$11,MATCH($B208,$B$12:$B$66,0),4)*$Q$15</f>
        <v>#VALUE!</v>
      </c>
      <c r="G208">
        <f t="shared" ca="1" si="16"/>
        <v>0</v>
      </c>
      <c r="H208" s="1114">
        <v>2</v>
      </c>
      <c r="I208" s="1114" t="s">
        <v>1141</v>
      </c>
      <c r="J208" s="1114" t="s">
        <v>175</v>
      </c>
      <c r="L208" s="67"/>
      <c r="M208" s="1078"/>
      <c r="N208" s="1078"/>
      <c r="O208" s="1080"/>
    </row>
    <row r="209" spans="1:38">
      <c r="B209" t="str">
        <f t="shared" si="14"/>
        <v>2x4.75</v>
      </c>
      <c r="C209">
        <v>2</v>
      </c>
      <c r="D209">
        <v>4.75</v>
      </c>
      <c r="E209">
        <f t="shared" si="15"/>
        <v>9.5</v>
      </c>
      <c r="F209" t="e">
        <f ca="1">OFFSET($B$11,MATCH($B209,$B$12:$B$66,0),4)*$Q$15</f>
        <v>#VALUE!</v>
      </c>
      <c r="G209">
        <f t="shared" ca="1" si="16"/>
        <v>0</v>
      </c>
      <c r="H209" s="1114">
        <v>2</v>
      </c>
      <c r="I209" s="1114" t="s">
        <v>1141</v>
      </c>
      <c r="J209" s="1114" t="s">
        <v>175</v>
      </c>
      <c r="L209" s="67"/>
      <c r="M209" s="1078"/>
      <c r="N209" s="1078"/>
      <c r="O209" s="1080"/>
    </row>
    <row r="210" spans="1:38">
      <c r="B210" t="str">
        <f t="shared" si="14"/>
        <v>2x5</v>
      </c>
      <c r="C210">
        <v>2</v>
      </c>
      <c r="D210">
        <v>5</v>
      </c>
      <c r="E210">
        <f t="shared" si="15"/>
        <v>10</v>
      </c>
      <c r="F210" t="e">
        <f ca="1">OFFSET($B$11,MATCH($B210,$B$12:$B$66,0),4)*$Q$15</f>
        <v>#VALUE!</v>
      </c>
      <c r="G210">
        <f t="shared" ca="1" si="16"/>
        <v>0</v>
      </c>
      <c r="H210" s="1114">
        <v>2</v>
      </c>
      <c r="I210" s="1114" t="s">
        <v>1141</v>
      </c>
      <c r="J210" s="1114" t="s">
        <v>175</v>
      </c>
      <c r="L210" s="67"/>
      <c r="M210" s="1078"/>
      <c r="N210" s="1078"/>
      <c r="O210" s="1080"/>
    </row>
    <row r="211" spans="1:38">
      <c r="B211" t="str">
        <f t="shared" si="14"/>
        <v>2.5x4</v>
      </c>
      <c r="C211">
        <v>2.5</v>
      </c>
      <c r="D211">
        <v>4</v>
      </c>
      <c r="E211">
        <f t="shared" si="15"/>
        <v>10</v>
      </c>
      <c r="F211" t="e">
        <f ca="1">OFFSET($B$11,MATCH($B211,$B$12:$B$66,0),4)*$Q$15</f>
        <v>#VALUE!</v>
      </c>
      <c r="G211">
        <f t="shared" ca="1" si="16"/>
        <v>0</v>
      </c>
      <c r="H211" s="1114">
        <v>2</v>
      </c>
      <c r="I211" s="1114" t="s">
        <v>1141</v>
      </c>
      <c r="J211" s="1114" t="s">
        <v>175</v>
      </c>
      <c r="L211" s="67"/>
      <c r="M211" s="1078"/>
      <c r="N211" s="1078"/>
      <c r="O211" s="1080"/>
    </row>
    <row r="212" spans="1:38">
      <c r="B212" t="str">
        <f t="shared" si="14"/>
        <v>3x3.5</v>
      </c>
      <c r="C212">
        <v>3</v>
      </c>
      <c r="D212">
        <v>3.5</v>
      </c>
      <c r="E212">
        <f t="shared" si="15"/>
        <v>10.5</v>
      </c>
      <c r="F212" t="e">
        <f ca="1">OFFSET($B$11,MATCH($B212,$B$12:$B$66,0),4)*$Q$15</f>
        <v>#VALUE!</v>
      </c>
      <c r="G212">
        <f t="shared" ca="1" si="16"/>
        <v>0</v>
      </c>
      <c r="H212" s="1114">
        <v>2</v>
      </c>
      <c r="I212" s="1114" t="s">
        <v>1141</v>
      </c>
      <c r="J212" s="1114" t="s">
        <v>175</v>
      </c>
      <c r="L212" s="67"/>
      <c r="M212" s="1078"/>
      <c r="N212" s="1078"/>
      <c r="O212" s="1080"/>
    </row>
    <row r="213" spans="1:38">
      <c r="B213" t="str">
        <f t="shared" si="14"/>
        <v>2x5.5</v>
      </c>
      <c r="C213">
        <v>2</v>
      </c>
      <c r="D213">
        <v>5.5</v>
      </c>
      <c r="E213">
        <f t="shared" si="15"/>
        <v>11</v>
      </c>
      <c r="F213" t="e">
        <f ca="1">OFFSET($B$11,MATCH($B213,$B$12:$B$66,0),4)*$Q$15</f>
        <v>#VALUE!</v>
      </c>
      <c r="G213">
        <f t="shared" ca="1" si="16"/>
        <v>0</v>
      </c>
      <c r="H213" s="1114">
        <v>2</v>
      </c>
      <c r="I213" s="1114" t="s">
        <v>1141</v>
      </c>
      <c r="J213" s="1114" t="s">
        <v>175</v>
      </c>
      <c r="L213" s="67"/>
      <c r="M213" s="1078"/>
      <c r="N213" s="1078"/>
      <c r="O213" s="1080"/>
    </row>
    <row r="214" spans="1:38">
      <c r="A214" s="1114"/>
      <c r="B214" s="1114" t="str">
        <f>CONCATENATE(C214,"x",D214)</f>
        <v>2x5.75</v>
      </c>
      <c r="C214" s="1114">
        <v>2</v>
      </c>
      <c r="D214" s="1114">
        <v>5.75</v>
      </c>
      <c r="E214" s="1114">
        <f>D214*C214</f>
        <v>11.5</v>
      </c>
      <c r="F214" s="1114" t="e">
        <f ca="1">OFFSET($B$11,MATCH($B214,$B$12:$B$66,0),4)*$Q$15</f>
        <v>#VALUE!</v>
      </c>
      <c r="G214" s="1114">
        <f ca="1">IFERROR(F214/E214,0)</f>
        <v>0</v>
      </c>
      <c r="H214" s="1114">
        <v>2</v>
      </c>
      <c r="I214" s="1114" t="s">
        <v>1141</v>
      </c>
      <c r="J214" s="1114" t="s">
        <v>175</v>
      </c>
      <c r="L214" s="67"/>
      <c r="M214" s="1078"/>
      <c r="N214" s="1078"/>
      <c r="O214" s="1080"/>
      <c r="P214" s="1114"/>
      <c r="Q214" s="1114"/>
      <c r="S214" s="1114"/>
      <c r="T214" s="1114"/>
      <c r="U214" s="1114"/>
      <c r="V214" s="1114"/>
      <c r="W214" s="1114"/>
      <c r="X214" s="1114"/>
      <c r="Y214" s="1114"/>
      <c r="Z214" s="1114"/>
      <c r="AA214" s="1114"/>
      <c r="AB214" s="1114"/>
      <c r="AC214" s="1114"/>
      <c r="AD214" s="1114"/>
      <c r="AE214" s="1114"/>
      <c r="AF214" s="1114"/>
      <c r="AL214" s="1114"/>
    </row>
    <row r="215" spans="1:38">
      <c r="B215" t="str">
        <f>CONCATENATE(C215,"x",D215)</f>
        <v>2.65x5</v>
      </c>
      <c r="C215">
        <v>2.65</v>
      </c>
      <c r="D215">
        <v>5</v>
      </c>
      <c r="E215">
        <f>D215*C215</f>
        <v>13.25</v>
      </c>
      <c r="F215" t="e">
        <f ca="1">OFFSET($B$11,MATCH($B215,$B$12:$B$66,0),4)*$Q$15</f>
        <v>#VALUE!</v>
      </c>
      <c r="G215">
        <f ca="1">IFERROR(F215/E215,0)</f>
        <v>0</v>
      </c>
      <c r="H215" s="1114">
        <v>2</v>
      </c>
      <c r="I215" s="1114" t="s">
        <v>1141</v>
      </c>
      <c r="J215" s="1114" t="s">
        <v>175</v>
      </c>
      <c r="L215" s="67"/>
      <c r="M215" s="1078"/>
      <c r="N215" s="1078"/>
      <c r="O215" s="1080"/>
    </row>
    <row r="216" spans="1:38">
      <c r="B216" t="str">
        <f t="shared" si="14"/>
        <v>3x4</v>
      </c>
      <c r="C216">
        <v>3</v>
      </c>
      <c r="D216">
        <v>4</v>
      </c>
      <c r="E216">
        <f t="shared" si="15"/>
        <v>12</v>
      </c>
      <c r="F216" t="e">
        <f ca="1">OFFSET($B$11,MATCH($B216,$B$12:$B$66,0),4)*$Q$15</f>
        <v>#VALUE!</v>
      </c>
      <c r="G216">
        <f t="shared" ca="1" si="16"/>
        <v>0</v>
      </c>
      <c r="H216" s="1114">
        <v>2</v>
      </c>
      <c r="I216" s="1114" t="s">
        <v>1141</v>
      </c>
      <c r="J216" s="1114" t="s">
        <v>175</v>
      </c>
      <c r="L216" s="67"/>
      <c r="M216" s="1078"/>
      <c r="N216" s="1078"/>
      <c r="O216" s="1080"/>
    </row>
    <row r="217" spans="1:38">
      <c r="B217" t="str">
        <f t="shared" si="14"/>
        <v>3.5x3.5</v>
      </c>
      <c r="C217">
        <v>3.5</v>
      </c>
      <c r="D217">
        <v>3.5</v>
      </c>
      <c r="E217">
        <f t="shared" si="15"/>
        <v>12.25</v>
      </c>
      <c r="F217" t="e">
        <f ca="1">OFFSET($B$11,MATCH($B217,$B$12:$B$66,0),4)*$Q$15</f>
        <v>#VALUE!</v>
      </c>
      <c r="G217">
        <f t="shared" ca="1" si="16"/>
        <v>0</v>
      </c>
      <c r="H217" s="1114">
        <v>2</v>
      </c>
      <c r="I217" s="1114" t="s">
        <v>1141</v>
      </c>
      <c r="J217" s="1114" t="s">
        <v>175</v>
      </c>
      <c r="L217" s="67"/>
      <c r="M217" s="1078"/>
      <c r="N217" s="1078"/>
      <c r="O217" s="1080"/>
    </row>
    <row r="218" spans="1:38">
      <c r="B218" t="str">
        <f t="shared" si="14"/>
        <v>2.5x5</v>
      </c>
      <c r="C218">
        <v>2.5</v>
      </c>
      <c r="D218">
        <v>5</v>
      </c>
      <c r="E218">
        <f t="shared" si="15"/>
        <v>12.5</v>
      </c>
      <c r="F218" t="e">
        <f ca="1">OFFSET($B$11,MATCH($B218,$B$12:$B$66,0),4)*$Q$15</f>
        <v>#VALUE!</v>
      </c>
      <c r="G218">
        <f t="shared" ca="1" si="16"/>
        <v>0</v>
      </c>
      <c r="H218" s="1114">
        <v>2</v>
      </c>
      <c r="I218" s="1114" t="s">
        <v>1141</v>
      </c>
      <c r="J218" s="1114" t="s">
        <v>175</v>
      </c>
      <c r="L218" s="67"/>
      <c r="M218" s="1078"/>
      <c r="N218" s="1078"/>
      <c r="O218" s="1080"/>
    </row>
    <row r="219" spans="1:38">
      <c r="B219" t="str">
        <f t="shared" si="14"/>
        <v>2x6.5</v>
      </c>
      <c r="C219">
        <v>2</v>
      </c>
      <c r="D219">
        <v>6.5</v>
      </c>
      <c r="E219">
        <f t="shared" si="15"/>
        <v>13</v>
      </c>
      <c r="F219" t="e">
        <f ca="1">OFFSET($B$11,MATCH($B219,$B$12:$B$66,0),4)*$Q$15</f>
        <v>#VALUE!</v>
      </c>
      <c r="G219">
        <f t="shared" ca="1" si="16"/>
        <v>0</v>
      </c>
      <c r="H219" s="1114">
        <v>2</v>
      </c>
      <c r="I219" s="1114" t="s">
        <v>1141</v>
      </c>
      <c r="J219" s="1114" t="s">
        <v>175</v>
      </c>
      <c r="L219" s="67"/>
      <c r="M219" s="1078"/>
      <c r="N219" s="1078"/>
      <c r="O219" s="1080"/>
    </row>
    <row r="220" spans="1:38">
      <c r="B220" t="str">
        <f t="shared" si="14"/>
        <v>4.5x3</v>
      </c>
      <c r="C220">
        <v>4.5</v>
      </c>
      <c r="D220">
        <v>3</v>
      </c>
      <c r="E220">
        <f t="shared" si="15"/>
        <v>13.5</v>
      </c>
      <c r="F220" t="e">
        <f ca="1">OFFSET($B$11,MATCH($B220,$B$12:$B$66,0),4)*$Q$15</f>
        <v>#VALUE!</v>
      </c>
      <c r="G220">
        <f t="shared" ca="1" si="16"/>
        <v>0</v>
      </c>
      <c r="H220" s="1114">
        <v>2</v>
      </c>
      <c r="I220" s="1114" t="s">
        <v>1141</v>
      </c>
      <c r="J220" s="1114" t="s">
        <v>175</v>
      </c>
      <c r="L220" s="67"/>
      <c r="M220" s="1078"/>
      <c r="N220" s="1078"/>
      <c r="O220" s="1080"/>
    </row>
    <row r="221" spans="1:38">
      <c r="B221" t="str">
        <f t="shared" si="14"/>
        <v>3.5x4</v>
      </c>
      <c r="C221">
        <v>3.5</v>
      </c>
      <c r="D221">
        <v>4</v>
      </c>
      <c r="E221">
        <f t="shared" si="15"/>
        <v>14</v>
      </c>
      <c r="F221" t="e">
        <f ca="1">OFFSET($B$11,MATCH($B221,$B$12:$B$66,0),4)*$Q$15</f>
        <v>#VALUE!</v>
      </c>
      <c r="G221">
        <f t="shared" ca="1" si="16"/>
        <v>0</v>
      </c>
      <c r="H221" s="1114">
        <v>2</v>
      </c>
      <c r="I221" s="1114" t="s">
        <v>1141</v>
      </c>
      <c r="J221" s="1114" t="s">
        <v>175</v>
      </c>
      <c r="L221" s="67"/>
      <c r="M221" s="1078"/>
      <c r="N221" s="1078"/>
      <c r="O221" s="1080"/>
    </row>
    <row r="222" spans="1:38" s="1114" customFormat="1">
      <c r="B222" s="1114" t="str">
        <f>CONCATENATE(C222,"x",D222)</f>
        <v>2x7.25</v>
      </c>
      <c r="C222" s="1114">
        <v>2</v>
      </c>
      <c r="D222" s="1114">
        <v>7.25</v>
      </c>
      <c r="E222" s="1114">
        <f>D222*C222</f>
        <v>14.5</v>
      </c>
      <c r="F222" s="1114" t="e">
        <f ca="1">OFFSET($B$11,MATCH($B222,$B$12:$B$66,0),4)*$Q$15</f>
        <v>#VALUE!</v>
      </c>
      <c r="G222" s="1114">
        <f ca="1">IFERROR(F222/E222,0)</f>
        <v>0</v>
      </c>
      <c r="H222" s="1114">
        <v>2</v>
      </c>
      <c r="I222" s="1114" t="s">
        <v>1141</v>
      </c>
      <c r="J222" s="1114" t="s">
        <v>175</v>
      </c>
      <c r="L222" s="67"/>
      <c r="M222" s="1078"/>
      <c r="N222" s="1078"/>
      <c r="O222" s="1080"/>
    </row>
    <row r="223" spans="1:38">
      <c r="B223" t="str">
        <f>CONCATENATE(C223,"x",D223)</f>
        <v>3.35x5</v>
      </c>
      <c r="C223">
        <v>3.35</v>
      </c>
      <c r="D223">
        <v>5</v>
      </c>
      <c r="E223">
        <f>D223*C223</f>
        <v>16.75</v>
      </c>
      <c r="F223" t="e">
        <f ca="1">OFFSET($B$11,MATCH($B223,$B$12:$B$66,0),4)*$Q$15</f>
        <v>#VALUE!</v>
      </c>
      <c r="G223">
        <f ca="1">IFERROR(F223/E223,0)</f>
        <v>0</v>
      </c>
      <c r="H223" s="1114">
        <v>2</v>
      </c>
      <c r="I223" s="1114" t="s">
        <v>1141</v>
      </c>
      <c r="J223" s="1114" t="s">
        <v>175</v>
      </c>
      <c r="L223" s="67"/>
      <c r="M223" s="1078"/>
      <c r="N223" s="1078"/>
      <c r="O223" s="1080"/>
    </row>
    <row r="224" spans="1:38">
      <c r="B224" t="str">
        <f t="shared" ref="B224:B243" si="17">CONCATENATE(C224,"x",D224)</f>
        <v>3x5</v>
      </c>
      <c r="C224">
        <v>3</v>
      </c>
      <c r="D224">
        <v>5</v>
      </c>
      <c r="E224">
        <f t="shared" ref="E224:E243" si="18">D224*C224</f>
        <v>15</v>
      </c>
      <c r="F224" t="e">
        <f ca="1">OFFSET($B$11,MATCH($B224,$B$12:$B$66,0),4)*$Q$15</f>
        <v>#VALUE!</v>
      </c>
      <c r="G224">
        <f t="shared" ref="G224:G243" ca="1" si="19">IFERROR(F224/E224,0)</f>
        <v>0</v>
      </c>
      <c r="H224" s="1114">
        <v>2</v>
      </c>
      <c r="I224" s="1114" t="s">
        <v>1141</v>
      </c>
      <c r="J224" s="1114" t="s">
        <v>175</v>
      </c>
      <c r="L224" s="67"/>
      <c r="M224" s="1078"/>
      <c r="N224" s="1078"/>
      <c r="O224" s="1080"/>
    </row>
    <row r="225" spans="1:38">
      <c r="B225" t="str">
        <f t="shared" si="17"/>
        <v>3.05x5</v>
      </c>
      <c r="C225">
        <v>3.05</v>
      </c>
      <c r="D225">
        <v>5</v>
      </c>
      <c r="E225">
        <f t="shared" si="18"/>
        <v>15.25</v>
      </c>
      <c r="F225" t="e">
        <f ca="1">OFFSET($B$11,MATCH($B225,$B$12:$B$66,0),4)*$Q$15</f>
        <v>#VALUE!</v>
      </c>
      <c r="G225">
        <f t="shared" ca="1" si="19"/>
        <v>0</v>
      </c>
      <c r="H225" s="1114">
        <v>2</v>
      </c>
      <c r="I225" s="1114" t="s">
        <v>1141</v>
      </c>
      <c r="J225" s="1114" t="s">
        <v>175</v>
      </c>
      <c r="L225" s="67"/>
      <c r="M225" s="1078"/>
      <c r="N225" s="1078"/>
      <c r="O225" s="1080"/>
    </row>
    <row r="226" spans="1:38">
      <c r="B226" t="str">
        <f t="shared" si="17"/>
        <v>3.5x4.5</v>
      </c>
      <c r="C226">
        <v>3.5</v>
      </c>
      <c r="D226">
        <v>4.5</v>
      </c>
      <c r="E226">
        <f t="shared" si="18"/>
        <v>15.75</v>
      </c>
      <c r="F226" t="e">
        <f ca="1">OFFSET($B$11,MATCH($B226,$B$12:$B$66,0),4)*$Q$15</f>
        <v>#VALUE!</v>
      </c>
      <c r="G226">
        <f t="shared" ca="1" si="19"/>
        <v>0</v>
      </c>
      <c r="H226" s="1114">
        <v>2</v>
      </c>
      <c r="I226" s="1114" t="s">
        <v>1141</v>
      </c>
      <c r="J226" s="1114" t="s">
        <v>175</v>
      </c>
      <c r="L226" s="67"/>
      <c r="M226" s="1078"/>
      <c r="N226" s="1078"/>
      <c r="O226" s="1080"/>
    </row>
    <row r="227" spans="1:38">
      <c r="B227" t="str">
        <f t="shared" si="17"/>
        <v>4x4</v>
      </c>
      <c r="C227">
        <v>4</v>
      </c>
      <c r="D227">
        <v>4</v>
      </c>
      <c r="E227">
        <f t="shared" si="18"/>
        <v>16</v>
      </c>
      <c r="F227" t="e">
        <f ca="1">OFFSET($B$11,MATCH($B227,$B$12:$B$66,0),4)*$Q$15</f>
        <v>#VALUE!</v>
      </c>
      <c r="G227">
        <f t="shared" ca="1" si="19"/>
        <v>0</v>
      </c>
      <c r="H227" s="1114">
        <v>2</v>
      </c>
      <c r="I227" s="1114" t="s">
        <v>1141</v>
      </c>
      <c r="J227" s="1114" t="s">
        <v>175</v>
      </c>
      <c r="L227" s="67"/>
      <c r="M227" s="1078"/>
      <c r="N227" s="1078"/>
      <c r="O227" s="1080"/>
    </row>
    <row r="228" spans="1:38">
      <c r="B228" t="str">
        <f t="shared" si="17"/>
        <v>8.5x2</v>
      </c>
      <c r="C228">
        <v>8.5</v>
      </c>
      <c r="D228">
        <v>2</v>
      </c>
      <c r="E228">
        <f t="shared" si="18"/>
        <v>17</v>
      </c>
      <c r="F228" t="e">
        <f ca="1">OFFSET($B$11,MATCH($B228,$B$12:$B$66,0),4)*$Q$15</f>
        <v>#VALUE!</v>
      </c>
      <c r="G228">
        <f t="shared" ca="1" si="19"/>
        <v>0</v>
      </c>
      <c r="H228" s="1114">
        <v>2</v>
      </c>
      <c r="I228" s="1114" t="s">
        <v>1141</v>
      </c>
      <c r="J228" s="1114" t="s">
        <v>175</v>
      </c>
      <c r="L228" s="67"/>
      <c r="M228" s="1078"/>
      <c r="N228" s="1078"/>
      <c r="O228" s="1080"/>
    </row>
    <row r="229" spans="1:38">
      <c r="B229" t="str">
        <f t="shared" si="17"/>
        <v>3.5x5</v>
      </c>
      <c r="C229">
        <v>3.5</v>
      </c>
      <c r="D229">
        <v>5</v>
      </c>
      <c r="E229">
        <f t="shared" si="18"/>
        <v>17.5</v>
      </c>
      <c r="F229" t="e">
        <f ca="1">OFFSET($B$11,MATCH($B229,$B$12:$B$66,0),4)*$Q$15</f>
        <v>#VALUE!</v>
      </c>
      <c r="G229">
        <f t="shared" ca="1" si="19"/>
        <v>0</v>
      </c>
      <c r="H229" s="1114">
        <v>2</v>
      </c>
      <c r="I229" s="1114" t="s">
        <v>1141</v>
      </c>
      <c r="J229" s="1114" t="s">
        <v>175</v>
      </c>
      <c r="L229" s="67"/>
      <c r="M229" s="1078"/>
      <c r="N229" s="1078"/>
      <c r="O229" s="1080"/>
    </row>
    <row r="230" spans="1:38" s="1114" customFormat="1">
      <c r="A230"/>
      <c r="B230" t="str">
        <f t="shared" si="17"/>
        <v>6x3</v>
      </c>
      <c r="C230">
        <v>6</v>
      </c>
      <c r="D230">
        <v>3</v>
      </c>
      <c r="E230">
        <f t="shared" si="18"/>
        <v>18</v>
      </c>
      <c r="F230" t="e">
        <f ca="1">OFFSET($B$11,MATCH($B230,$B$12:$B$66,0),4)*$Q$15</f>
        <v>#VALUE!</v>
      </c>
      <c r="G230">
        <f t="shared" ca="1" si="19"/>
        <v>0</v>
      </c>
      <c r="H230" s="1114">
        <v>2</v>
      </c>
      <c r="I230" s="1114" t="s">
        <v>1141</v>
      </c>
      <c r="J230" s="1114" t="s">
        <v>175</v>
      </c>
      <c r="L230" s="67"/>
      <c r="M230" s="1078"/>
      <c r="N230" s="1078"/>
      <c r="O230" s="1080"/>
      <c r="P230"/>
      <c r="Q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L230"/>
    </row>
    <row r="231" spans="1:38" s="1114" customFormat="1">
      <c r="A231"/>
      <c r="B231" t="str">
        <f t="shared" si="17"/>
        <v>2x9.5</v>
      </c>
      <c r="C231">
        <v>2</v>
      </c>
      <c r="D231">
        <v>9.5</v>
      </c>
      <c r="E231">
        <f t="shared" si="18"/>
        <v>19</v>
      </c>
      <c r="F231" t="e">
        <f ca="1">OFFSET($B$11,MATCH($B231,$B$12:$B$66,0),4)*$Q$15</f>
        <v>#VALUE!</v>
      </c>
      <c r="G231">
        <f t="shared" ca="1" si="19"/>
        <v>0</v>
      </c>
      <c r="H231" s="1114">
        <v>2</v>
      </c>
      <c r="I231" s="1114" t="s">
        <v>1141</v>
      </c>
      <c r="J231" s="1114" t="s">
        <v>175</v>
      </c>
      <c r="L231" s="67"/>
      <c r="M231" s="1078"/>
      <c r="N231" s="1078"/>
      <c r="O231" s="1080"/>
      <c r="P231"/>
      <c r="Q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L231"/>
    </row>
    <row r="232" spans="1:38">
      <c r="B232" t="str">
        <f t="shared" si="17"/>
        <v>3.5x5.5</v>
      </c>
      <c r="C232">
        <v>3.5</v>
      </c>
      <c r="D232">
        <v>5.5</v>
      </c>
      <c r="E232">
        <f t="shared" si="18"/>
        <v>19.25</v>
      </c>
      <c r="F232" t="e">
        <f ca="1">OFFSET($B$11,MATCH($B232,$B$12:$B$66,0),4)*$Q$15</f>
        <v>#VALUE!</v>
      </c>
      <c r="G232">
        <f t="shared" ca="1" si="19"/>
        <v>0</v>
      </c>
      <c r="H232" s="1114">
        <v>2</v>
      </c>
      <c r="I232" s="1114" t="s">
        <v>1141</v>
      </c>
      <c r="J232" s="1114" t="s">
        <v>175</v>
      </c>
      <c r="L232" s="67"/>
      <c r="M232" s="1078"/>
      <c r="N232" s="1078"/>
      <c r="O232" s="1080"/>
    </row>
    <row r="233" spans="1:38">
      <c r="B233" t="str">
        <f t="shared" si="17"/>
        <v>4x5</v>
      </c>
      <c r="C233">
        <v>4</v>
      </c>
      <c r="D233">
        <v>5</v>
      </c>
      <c r="E233">
        <f t="shared" si="18"/>
        <v>20</v>
      </c>
      <c r="F233" t="e">
        <f ca="1">OFFSET($B$11,MATCH($B233,$B$12:$B$66,0),4)*$Q$15</f>
        <v>#VALUE!</v>
      </c>
      <c r="G233">
        <f t="shared" ca="1" si="19"/>
        <v>0</v>
      </c>
      <c r="H233" s="1114">
        <v>2</v>
      </c>
      <c r="I233" s="1114" t="s">
        <v>1141</v>
      </c>
      <c r="J233" s="1114" t="s">
        <v>175</v>
      </c>
      <c r="L233" s="67"/>
      <c r="M233" s="1078"/>
      <c r="N233" s="1078"/>
      <c r="O233" s="1080"/>
    </row>
    <row r="234" spans="1:38">
      <c r="B234" t="str">
        <f t="shared" si="17"/>
        <v>4.1x5</v>
      </c>
      <c r="C234">
        <v>4.0999999999999996</v>
      </c>
      <c r="D234">
        <v>5</v>
      </c>
      <c r="E234">
        <f t="shared" si="18"/>
        <v>20.5</v>
      </c>
      <c r="F234" t="e">
        <f ca="1">OFFSET($B$11,MATCH($B234,$B$12:$B$66,0),4)*$Q$15</f>
        <v>#VALUE!</v>
      </c>
      <c r="G234">
        <f t="shared" ca="1" si="19"/>
        <v>0</v>
      </c>
      <c r="H234" s="1114">
        <v>2</v>
      </c>
      <c r="I234" s="1114" t="s">
        <v>1141</v>
      </c>
      <c r="J234" s="1114" t="s">
        <v>175</v>
      </c>
      <c r="L234" s="67"/>
      <c r="M234" s="1078"/>
      <c r="N234" s="1078"/>
      <c r="O234" s="1080"/>
    </row>
    <row r="235" spans="1:38">
      <c r="B235" t="str">
        <f t="shared" si="17"/>
        <v>7x3</v>
      </c>
      <c r="C235">
        <v>7</v>
      </c>
      <c r="D235">
        <v>3</v>
      </c>
      <c r="E235">
        <f t="shared" si="18"/>
        <v>21</v>
      </c>
      <c r="F235" t="e">
        <f ca="1">OFFSET($B$11,MATCH($B235,$B$12:$B$66,0),4)*$Q$15</f>
        <v>#VALUE!</v>
      </c>
      <c r="G235">
        <f t="shared" ca="1" si="19"/>
        <v>0</v>
      </c>
      <c r="H235" s="1114">
        <v>2</v>
      </c>
      <c r="I235" s="1114" t="s">
        <v>1141</v>
      </c>
      <c r="J235" s="1114" t="s">
        <v>175</v>
      </c>
      <c r="L235" s="67"/>
      <c r="M235" s="1078"/>
      <c r="N235" s="1078"/>
      <c r="O235" s="1080"/>
    </row>
    <row r="236" spans="1:38">
      <c r="B236" t="str">
        <f t="shared" si="17"/>
        <v>4.35x5</v>
      </c>
      <c r="C236">
        <v>4.3499999999999996</v>
      </c>
      <c r="D236">
        <v>5</v>
      </c>
      <c r="E236">
        <f t="shared" si="18"/>
        <v>21.75</v>
      </c>
      <c r="F236" t="e">
        <f ca="1">OFFSET($B$11,MATCH($B236,$B$12:$B$66,0),4)*$Q$15</f>
        <v>#VALUE!</v>
      </c>
      <c r="G236">
        <f t="shared" ca="1" si="19"/>
        <v>0</v>
      </c>
      <c r="H236" s="1114">
        <v>2</v>
      </c>
      <c r="I236" s="1114" t="s">
        <v>1141</v>
      </c>
      <c r="J236" s="1114" t="s">
        <v>175</v>
      </c>
      <c r="L236" s="67"/>
      <c r="M236" s="1078"/>
      <c r="N236" s="1078"/>
      <c r="O236" s="1080"/>
    </row>
    <row r="237" spans="1:38">
      <c r="B237" t="str">
        <f t="shared" si="17"/>
        <v>7.5x3</v>
      </c>
      <c r="C237">
        <v>7.5</v>
      </c>
      <c r="D237">
        <v>3</v>
      </c>
      <c r="E237">
        <f t="shared" si="18"/>
        <v>22.5</v>
      </c>
      <c r="F237" t="e">
        <f ca="1">OFFSET($B$11,MATCH($B237,$B$12:$B$66,0),4)*$Q$15</f>
        <v>#VALUE!</v>
      </c>
      <c r="G237">
        <f t="shared" ca="1" si="19"/>
        <v>0</v>
      </c>
      <c r="H237" s="1114">
        <v>2</v>
      </c>
      <c r="I237" s="1114" t="s">
        <v>1141</v>
      </c>
      <c r="J237" s="1114" t="s">
        <v>175</v>
      </c>
      <c r="L237" s="67"/>
      <c r="M237" s="1078"/>
      <c r="N237" s="1078"/>
      <c r="O237" s="1080"/>
    </row>
    <row r="238" spans="1:38">
      <c r="B238" t="str">
        <f t="shared" si="17"/>
        <v>2x11.5</v>
      </c>
      <c r="C238">
        <v>2</v>
      </c>
      <c r="D238">
        <v>11.5</v>
      </c>
      <c r="E238">
        <f t="shared" si="18"/>
        <v>23</v>
      </c>
      <c r="F238" t="e">
        <f ca="1">OFFSET($B$11,MATCH($B238,$B$12:$B$66,0),4)*$Q$15</f>
        <v>#VALUE!</v>
      </c>
      <c r="G238">
        <f t="shared" ca="1" si="19"/>
        <v>0</v>
      </c>
      <c r="H238" s="1114">
        <v>2</v>
      </c>
      <c r="I238" s="1114" t="s">
        <v>1141</v>
      </c>
      <c r="J238" s="1114" t="s">
        <v>175</v>
      </c>
      <c r="L238" s="67"/>
      <c r="M238" s="1078"/>
      <c r="N238" s="1078"/>
      <c r="O238" s="1080"/>
    </row>
    <row r="239" spans="1:38">
      <c r="B239" t="str">
        <f t="shared" si="17"/>
        <v>8x3</v>
      </c>
      <c r="C239">
        <v>8</v>
      </c>
      <c r="D239">
        <v>3</v>
      </c>
      <c r="E239">
        <f t="shared" si="18"/>
        <v>24</v>
      </c>
      <c r="F239" t="e">
        <f ca="1">OFFSET($B$11,MATCH($B239,$B$12:$B$66,0),4)*$Q$15</f>
        <v>#VALUE!</v>
      </c>
      <c r="G239">
        <f t="shared" ca="1" si="19"/>
        <v>0</v>
      </c>
      <c r="H239" s="1114">
        <v>2</v>
      </c>
      <c r="I239" s="1114" t="s">
        <v>1141</v>
      </c>
      <c r="J239" s="1114" t="s">
        <v>175</v>
      </c>
      <c r="L239" s="67"/>
      <c r="M239" s="1078"/>
      <c r="N239" s="1078"/>
      <c r="O239" s="1080"/>
    </row>
    <row r="240" spans="1:38">
      <c r="B240" t="str">
        <f t="shared" si="17"/>
        <v>9x3</v>
      </c>
      <c r="C240">
        <v>9</v>
      </c>
      <c r="D240">
        <v>3</v>
      </c>
      <c r="E240">
        <f t="shared" si="18"/>
        <v>27</v>
      </c>
      <c r="F240" t="e">
        <f ca="1">OFFSET($B$11,MATCH($B240,$B$12:$B$66,0),4)*$Q$15</f>
        <v>#VALUE!</v>
      </c>
      <c r="G240">
        <f t="shared" ca="1" si="19"/>
        <v>0</v>
      </c>
      <c r="H240" s="1114">
        <v>2</v>
      </c>
      <c r="I240" s="1114" t="s">
        <v>1141</v>
      </c>
      <c r="J240" s="1114" t="s">
        <v>175</v>
      </c>
      <c r="L240" s="67"/>
      <c r="M240" s="1078"/>
      <c r="N240" s="1078"/>
      <c r="O240" s="1080"/>
    </row>
    <row r="241" spans="2:15">
      <c r="B241" t="str">
        <f t="shared" si="17"/>
        <v>5x6</v>
      </c>
      <c r="C241">
        <v>5</v>
      </c>
      <c r="D241">
        <v>6</v>
      </c>
      <c r="E241">
        <f t="shared" si="18"/>
        <v>30</v>
      </c>
      <c r="F241" t="e">
        <f ca="1">OFFSET($B$11,MATCH($B241,$B$12:$B$66,0),4)*$Q$15</f>
        <v>#VALUE!</v>
      </c>
      <c r="G241">
        <f t="shared" ca="1" si="19"/>
        <v>0</v>
      </c>
      <c r="H241" s="1114">
        <v>2</v>
      </c>
      <c r="I241" s="1114" t="s">
        <v>1141</v>
      </c>
      <c r="J241" s="1114" t="s">
        <v>175</v>
      </c>
      <c r="L241" s="67"/>
      <c r="M241" s="1078"/>
      <c r="N241" s="1078"/>
      <c r="O241" s="1080"/>
    </row>
    <row r="242" spans="2:15">
      <c r="B242" t="str">
        <f t="shared" si="17"/>
        <v>6x6</v>
      </c>
      <c r="C242">
        <v>6</v>
      </c>
      <c r="D242">
        <v>6</v>
      </c>
      <c r="E242">
        <f t="shared" si="18"/>
        <v>36</v>
      </c>
      <c r="F242" t="e">
        <f ca="1">OFFSET($B$11,MATCH($B242,$B$12:$B$66,0),4)*$Q$15</f>
        <v>#VALUE!</v>
      </c>
      <c r="G242">
        <f t="shared" ca="1" si="19"/>
        <v>0</v>
      </c>
      <c r="H242" s="1114">
        <v>2</v>
      </c>
      <c r="I242" s="1114" t="s">
        <v>1141</v>
      </c>
      <c r="J242" s="1114" t="s">
        <v>175</v>
      </c>
      <c r="L242" s="67"/>
      <c r="M242" s="1078"/>
      <c r="N242" s="1078"/>
      <c r="O242" s="1080"/>
    </row>
    <row r="243" spans="2:15">
      <c r="B243" t="str">
        <f t="shared" si="17"/>
        <v>4.5x9</v>
      </c>
      <c r="C243">
        <v>4.5</v>
      </c>
      <c r="D243">
        <v>9</v>
      </c>
      <c r="E243">
        <f t="shared" si="18"/>
        <v>40.5</v>
      </c>
      <c r="F243" t="e">
        <f ca="1">OFFSET($B$11,MATCH($B243,$B$12:$B$66,0),4)*$Q$15</f>
        <v>#VALUE!</v>
      </c>
      <c r="G243">
        <f t="shared" ca="1" si="19"/>
        <v>0</v>
      </c>
      <c r="H243" s="1114">
        <v>2</v>
      </c>
      <c r="I243" s="1114" t="s">
        <v>1141</v>
      </c>
      <c r="J243" s="1114" t="s">
        <v>175</v>
      </c>
      <c r="L243" s="67"/>
      <c r="M243" s="1078"/>
      <c r="N243" s="1078"/>
      <c r="O243" s="1080"/>
    </row>
    <row r="244" spans="2:15">
      <c r="F244" s="60" t="e">
        <f ca="1">SUBTOTAL(9,F189:F243)</f>
        <v>#VALUE!</v>
      </c>
      <c r="G244" s="60">
        <f ca="1">SUBTOTAL(9,G189:G243)</f>
        <v>0</v>
      </c>
      <c r="L244" s="67"/>
      <c r="M244" s="1078"/>
      <c r="N244" s="1078"/>
      <c r="O244" s="1080"/>
    </row>
    <row r="245" spans="2:15">
      <c r="L245" s="67"/>
      <c r="M245" s="1078"/>
      <c r="N245" s="1078"/>
      <c r="O245" s="1080"/>
    </row>
    <row r="246" spans="2:15">
      <c r="B246" s="60" t="s">
        <v>1478</v>
      </c>
      <c r="E246" s="60">
        <f ca="1">IF(G246=0,0,F246/G246)</f>
        <v>0</v>
      </c>
      <c r="F246" s="1012" t="e">
        <f ca="1">F128+F186+F244</f>
        <v>#VALUE!</v>
      </c>
      <c r="G246" s="60">
        <f ca="1">G128+G186+G244</f>
        <v>0</v>
      </c>
      <c r="L246" s="67"/>
      <c r="M246" s="1078"/>
      <c r="N246" s="1078"/>
      <c r="O246" s="1080"/>
    </row>
    <row r="247" spans="2:15">
      <c r="L247" s="67"/>
      <c r="M247" s="1078"/>
      <c r="N247" s="1078"/>
      <c r="O247" s="1080"/>
    </row>
    <row r="248" spans="2:15">
      <c r="L248" s="67"/>
      <c r="M248" s="1078"/>
      <c r="N248" s="1078"/>
      <c r="O248" s="1080"/>
    </row>
    <row r="249" spans="2:15">
      <c r="L249" s="67"/>
      <c r="M249" s="1078"/>
      <c r="N249" s="1078"/>
      <c r="O249" s="1080"/>
    </row>
    <row r="250" spans="2:15">
      <c r="L250" s="67"/>
      <c r="M250" s="1078"/>
      <c r="N250" s="1078"/>
      <c r="O250" s="1080"/>
    </row>
    <row r="251" spans="2:15">
      <c r="L251" s="67"/>
      <c r="M251" s="1078"/>
      <c r="N251" s="1078"/>
      <c r="O251" s="1080"/>
    </row>
    <row r="252" spans="2:15">
      <c r="L252" s="67"/>
      <c r="M252" s="1078"/>
      <c r="N252" s="1078"/>
      <c r="O252" s="1080"/>
    </row>
    <row r="253" spans="2:15">
      <c r="L253" s="67"/>
      <c r="M253" s="1078"/>
      <c r="N253" s="1078"/>
      <c r="O253" s="1080"/>
    </row>
    <row r="254" spans="2:15">
      <c r="L254" s="67"/>
      <c r="M254" s="1078"/>
      <c r="N254" s="1078"/>
      <c r="O254" s="1080"/>
    </row>
    <row r="255" spans="2:15">
      <c r="L255" s="67"/>
      <c r="M255" s="1078"/>
      <c r="N255" s="1078"/>
      <c r="O255" s="1080"/>
    </row>
  </sheetData>
  <mergeCells count="4">
    <mergeCell ref="U69:V69"/>
    <mergeCell ref="AA69:AB69"/>
    <mergeCell ref="U27:Y27"/>
    <mergeCell ref="AA27:AE27"/>
  </mergeCells>
  <dataValidations disablePrompts="1" count="1">
    <dataValidation type="list" allowBlank="1" showInputMessage="1" showErrorMessage="1" sqref="S12:S18" xr:uid="{00000000-0002-0000-1600-000000000000}">
      <formula1>"Yes, No"</formula1>
    </dataValidation>
  </dataValidations>
  <pageMargins left="0.7" right="0.7" top="0.75" bottom="0.75" header="0.3" footer="0.3"/>
  <pageSetup scale="6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0">
    <pageSetUpPr fitToPage="1"/>
  </sheetPr>
  <dimension ref="B3:P66"/>
  <sheetViews>
    <sheetView workbookViewId="0"/>
  </sheetViews>
  <sheetFormatPr defaultColWidth="9.26953125" defaultRowHeight="15.5"/>
  <cols>
    <col min="1" max="1" width="3.54296875" style="102" customWidth="1"/>
    <col min="2" max="2" width="43" style="102" customWidth="1"/>
    <col min="3" max="3" width="13.26953125" style="102" bestFit="1" customWidth="1"/>
    <col min="4" max="12" width="12.54296875" style="102" customWidth="1"/>
    <col min="13" max="13" width="15.54296875" style="104" customWidth="1"/>
    <col min="14" max="14" width="9.26953125" style="102" customWidth="1"/>
    <col min="15" max="15" width="14" style="102" bestFit="1" customWidth="1"/>
    <col min="16" max="16" width="15" style="102" bestFit="1" customWidth="1"/>
    <col min="17" max="17" width="9.26953125" style="102" customWidth="1"/>
    <col min="18" max="16384" width="9.26953125" style="102"/>
  </cols>
  <sheetData>
    <row r="3" spans="2:15">
      <c r="B3" s="103"/>
    </row>
    <row r="8" spans="2:15" ht="16" customHeight="1" thickBot="1"/>
    <row r="9" spans="2:15" s="105" customFormat="1" ht="16" customHeight="1" thickBot="1">
      <c r="B9" s="106" t="s">
        <v>1479</v>
      </c>
      <c r="C9" s="1896">
        <v>1</v>
      </c>
      <c r="D9" s="1896">
        <f t="shared" ref="D9:L9" si="0">C9+1</f>
        <v>2</v>
      </c>
      <c r="E9" s="1896">
        <f t="shared" si="0"/>
        <v>3</v>
      </c>
      <c r="F9" s="1896">
        <f t="shared" si="0"/>
        <v>4</v>
      </c>
      <c r="G9" s="1896">
        <f t="shared" si="0"/>
        <v>5</v>
      </c>
      <c r="H9" s="1896">
        <f t="shared" si="0"/>
        <v>6</v>
      </c>
      <c r="I9" s="1896">
        <f t="shared" si="0"/>
        <v>7</v>
      </c>
      <c r="J9" s="1896">
        <f t="shared" si="0"/>
        <v>8</v>
      </c>
      <c r="K9" s="1896">
        <f t="shared" si="0"/>
        <v>9</v>
      </c>
      <c r="L9" s="1896">
        <f t="shared" si="0"/>
        <v>10</v>
      </c>
      <c r="M9" s="107" t="s">
        <v>603</v>
      </c>
    </row>
    <row r="10" spans="2:15" s="108" customFormat="1" ht="12.75" customHeight="1" thickBot="1"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897"/>
    </row>
    <row r="11" spans="2:15" ht="16" customHeight="1" thickBot="1">
      <c r="B11" s="110" t="s">
        <v>1480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897"/>
    </row>
    <row r="12" spans="2:15">
      <c r="B12" s="112" t="s">
        <v>1481</v>
      </c>
      <c r="C12" s="1898">
        <f ca="1">'Year 1'!O12</f>
        <v>0</v>
      </c>
      <c r="D12" s="1899">
        <f ca="1">'Year 2'!O12</f>
        <v>0</v>
      </c>
      <c r="E12" s="1899">
        <f ca="1">'Year 3'!O12</f>
        <v>0</v>
      </c>
      <c r="F12" s="1899">
        <f ca="1">'Year 4'!O12</f>
        <v>0</v>
      </c>
      <c r="G12" s="1899">
        <f ca="1">'Year 5'!O12</f>
        <v>0</v>
      </c>
      <c r="H12" s="1899">
        <f ca="1">'Year 6'!O12</f>
        <v>0</v>
      </c>
      <c r="I12" s="1899">
        <f ca="1">'Year 7'!O12</f>
        <v>0</v>
      </c>
      <c r="J12" s="1899">
        <f ca="1">'Year 8'!O12</f>
        <v>0</v>
      </c>
      <c r="K12" s="1899">
        <f ca="1">'Year 9'!O12</f>
        <v>0</v>
      </c>
      <c r="L12" s="1900">
        <f ca="1">'Year 10'!O12</f>
        <v>0</v>
      </c>
      <c r="M12" s="1901">
        <f ca="1">SUM(C12:L12)</f>
        <v>0</v>
      </c>
    </row>
    <row r="13" spans="2:15">
      <c r="B13" s="113" t="s">
        <v>407</v>
      </c>
      <c r="C13" s="1902">
        <f ca="1">'Year 1'!O13</f>
        <v>0</v>
      </c>
      <c r="D13" s="1903">
        <f ca="1">'Year 2'!O13</f>
        <v>0</v>
      </c>
      <c r="E13" s="1903">
        <f ca="1">'Year 3'!O13</f>
        <v>0</v>
      </c>
      <c r="F13" s="1903">
        <f ca="1">'Year 4'!O13</f>
        <v>0</v>
      </c>
      <c r="G13" s="1903">
        <f ca="1">'Year 5'!O13</f>
        <v>0</v>
      </c>
      <c r="H13" s="1903">
        <f ca="1">'Year 6'!O13</f>
        <v>0</v>
      </c>
      <c r="I13" s="1903">
        <f ca="1">'Year 7'!O13</f>
        <v>0</v>
      </c>
      <c r="J13" s="1903">
        <f ca="1">'Year 8'!O13</f>
        <v>0</v>
      </c>
      <c r="K13" s="1903">
        <f ca="1">'Year 9'!O13</f>
        <v>0</v>
      </c>
      <c r="L13" s="1904">
        <f ca="1">'Year 10'!O13</f>
        <v>0</v>
      </c>
      <c r="M13" s="1905">
        <f ca="1">SUM(C13:L13)</f>
        <v>0</v>
      </c>
      <c r="O13" s="1906"/>
    </row>
    <row r="14" spans="2:15">
      <c r="B14" s="113" t="s">
        <v>408</v>
      </c>
      <c r="C14" s="1902">
        <f ca="1">'Year 1'!O14</f>
        <v>0</v>
      </c>
      <c r="D14" s="1903">
        <f ca="1">'Year 2'!O14</f>
        <v>0</v>
      </c>
      <c r="E14" s="1903">
        <f ca="1">'Year 3'!O14</f>
        <v>0</v>
      </c>
      <c r="F14" s="1903">
        <f ca="1">'Year 4'!O14</f>
        <v>0</v>
      </c>
      <c r="G14" s="1903">
        <f ca="1">'Year 5'!O14</f>
        <v>0</v>
      </c>
      <c r="H14" s="1903">
        <f ca="1">'Year 6'!O14</f>
        <v>0</v>
      </c>
      <c r="I14" s="1903">
        <f ca="1">'Year 7'!O14</f>
        <v>0</v>
      </c>
      <c r="J14" s="1903">
        <f ca="1">'Year 8'!O14</f>
        <v>0</v>
      </c>
      <c r="K14" s="1903">
        <f ca="1">'Year 9'!O14</f>
        <v>0</v>
      </c>
      <c r="L14" s="1904">
        <f ca="1">'Year 10'!O14</f>
        <v>0</v>
      </c>
      <c r="M14" s="1905">
        <f ca="1">SUM(C14:L14)</f>
        <v>0</v>
      </c>
    </row>
    <row r="15" spans="2:15" ht="16" customHeight="1" thickBot="1">
      <c r="B15" s="113" t="s">
        <v>1482</v>
      </c>
      <c r="C15" s="1902">
        <f ca="1">'Year 1'!O15</f>
        <v>0</v>
      </c>
      <c r="D15" s="1903">
        <f ca="1">'Year 2'!O15</f>
        <v>0</v>
      </c>
      <c r="E15" s="1903">
        <f ca="1">'Year 3'!O15</f>
        <v>0</v>
      </c>
      <c r="F15" s="1903">
        <f ca="1">'Year 4'!O15</f>
        <v>0</v>
      </c>
      <c r="G15" s="1903">
        <f ca="1">'Year 5'!O15</f>
        <v>0</v>
      </c>
      <c r="H15" s="1903">
        <f ca="1">'Year 6'!O15</f>
        <v>0</v>
      </c>
      <c r="I15" s="1903">
        <f ca="1">'Year 7'!O15</f>
        <v>0</v>
      </c>
      <c r="J15" s="1903">
        <f ca="1">'Year 8'!O15</f>
        <v>0</v>
      </c>
      <c r="K15" s="1903">
        <f ca="1">'Year 9'!O15</f>
        <v>0</v>
      </c>
      <c r="L15" s="1904">
        <f ca="1">'Year 10'!O15</f>
        <v>0</v>
      </c>
      <c r="M15" s="1905">
        <f ca="1">SUM(C15:L15)</f>
        <v>0</v>
      </c>
    </row>
    <row r="16" spans="2:15" ht="16" customHeight="1" thickBot="1">
      <c r="B16" s="115" t="s">
        <v>1483</v>
      </c>
      <c r="C16" s="1907">
        <f t="shared" ref="C16:M16" ca="1" si="1">SUM(C12:C15)</f>
        <v>0</v>
      </c>
      <c r="D16" s="1908">
        <f t="shared" ca="1" si="1"/>
        <v>0</v>
      </c>
      <c r="E16" s="1908">
        <f t="shared" ca="1" si="1"/>
        <v>0</v>
      </c>
      <c r="F16" s="1908">
        <f t="shared" ca="1" si="1"/>
        <v>0</v>
      </c>
      <c r="G16" s="1908">
        <f t="shared" ca="1" si="1"/>
        <v>0</v>
      </c>
      <c r="H16" s="1908">
        <f t="shared" ca="1" si="1"/>
        <v>0</v>
      </c>
      <c r="I16" s="1908">
        <f t="shared" ca="1" si="1"/>
        <v>0</v>
      </c>
      <c r="J16" s="1908">
        <f t="shared" ca="1" si="1"/>
        <v>0</v>
      </c>
      <c r="K16" s="1908">
        <f t="shared" ca="1" si="1"/>
        <v>0</v>
      </c>
      <c r="L16" s="1908">
        <f t="shared" ca="1" si="1"/>
        <v>0</v>
      </c>
      <c r="M16" s="1909">
        <f t="shared" ca="1" si="1"/>
        <v>0</v>
      </c>
    </row>
    <row r="17" spans="2:16" ht="17.149999999999999" customHeight="1" thickBot="1">
      <c r="B17" s="109"/>
      <c r="C17" s="1910"/>
      <c r="D17" s="1910"/>
      <c r="E17" s="1910"/>
      <c r="F17" s="1910"/>
      <c r="G17" s="1910"/>
      <c r="H17" s="1910"/>
      <c r="I17" s="1910"/>
      <c r="J17" s="1910"/>
      <c r="K17" s="1910"/>
      <c r="L17" s="1910"/>
      <c r="M17" s="1911"/>
    </row>
    <row r="18" spans="2:16" ht="16" customHeight="1" thickBot="1">
      <c r="B18" s="116" t="s">
        <v>853</v>
      </c>
      <c r="C18" s="1912"/>
      <c r="D18" s="1913"/>
      <c r="E18" s="1913"/>
      <c r="F18" s="1913"/>
      <c r="G18" s="1913"/>
      <c r="H18" s="1913"/>
      <c r="I18" s="1913"/>
      <c r="J18" s="1913"/>
      <c r="K18" s="1913"/>
      <c r="L18" s="1913"/>
      <c r="M18" s="1914"/>
      <c r="N18" s="1914"/>
      <c r="O18" s="1914"/>
      <c r="P18" s="1915"/>
    </row>
    <row r="19" spans="2:16" s="103" customFormat="1">
      <c r="B19" s="117" t="s">
        <v>423</v>
      </c>
      <c r="C19" s="1916">
        <f ca="1">'Year 1'!O19</f>
        <v>0</v>
      </c>
      <c r="D19" s="1917">
        <f ca="1">'Year 2'!O19</f>
        <v>0</v>
      </c>
      <c r="E19" s="1918">
        <f ca="1">'Year 3'!O19</f>
        <v>0</v>
      </c>
      <c r="F19" s="1918">
        <f ca="1">'Year 4'!O19</f>
        <v>0</v>
      </c>
      <c r="G19" s="1918">
        <f ca="1">'Year 5'!O19</f>
        <v>0</v>
      </c>
      <c r="H19" s="1918">
        <f ca="1">'Year 6'!O19</f>
        <v>0</v>
      </c>
      <c r="I19" s="1918">
        <f ca="1">'Year 7'!O19</f>
        <v>0</v>
      </c>
      <c r="J19" s="1918">
        <f ca="1">'Year 8'!O19</f>
        <v>0</v>
      </c>
      <c r="K19" s="1918">
        <f ca="1">'Year 9'!O19</f>
        <v>0</v>
      </c>
      <c r="L19" s="1919">
        <f ca="1">'Year 10'!O19</f>
        <v>0</v>
      </c>
      <c r="M19" s="1920">
        <f t="shared" ref="M19:M34" ca="1" si="2">SUM(C19:L19)</f>
        <v>0</v>
      </c>
      <c r="N19" s="1921"/>
    </row>
    <row r="20" spans="2:16" s="103" customFormat="1">
      <c r="B20" s="117" t="s">
        <v>558</v>
      </c>
      <c r="C20" s="1922">
        <f ca="1">'Year 1'!O20</f>
        <v>0</v>
      </c>
      <c r="D20" s="1903">
        <f ca="1">'Year 2'!O20</f>
        <v>0</v>
      </c>
      <c r="E20" s="1923">
        <f ca="1">'Year 3'!O20</f>
        <v>0</v>
      </c>
      <c r="F20" s="1923">
        <f ca="1">'Year 4'!O20</f>
        <v>0</v>
      </c>
      <c r="G20" s="1918">
        <f ca="1">'Year 5'!O20</f>
        <v>0</v>
      </c>
      <c r="H20" s="1918">
        <f ca="1">'Year 6'!O20</f>
        <v>0</v>
      </c>
      <c r="I20" s="1918">
        <f ca="1">'Year 7'!O20</f>
        <v>0</v>
      </c>
      <c r="J20" s="1918">
        <f ca="1">'Year 8'!O20</f>
        <v>0</v>
      </c>
      <c r="K20" s="1918">
        <f ca="1">'Year 9'!O20</f>
        <v>0</v>
      </c>
      <c r="L20" s="1924">
        <f ca="1">'Year 10'!O20</f>
        <v>0</v>
      </c>
      <c r="M20" s="1925">
        <f t="shared" ca="1" si="2"/>
        <v>0</v>
      </c>
      <c r="N20" s="1921"/>
    </row>
    <row r="21" spans="2:16" s="103" customFormat="1">
      <c r="B21" s="117" t="s">
        <v>425</v>
      </c>
      <c r="C21" s="1922">
        <f ca="1">'Year 1'!O21</f>
        <v>979.20000000000016</v>
      </c>
      <c r="D21" s="1903">
        <f ca="1">'Year 2'!O21</f>
        <v>998.78399999999999</v>
      </c>
      <c r="E21" s="1923">
        <f ca="1">'Year 3'!O21</f>
        <v>1018.7596800000002</v>
      </c>
      <c r="F21" s="1923">
        <f ca="1">'Year 4'!O21</f>
        <v>1039.1348736000002</v>
      </c>
      <c r="G21" s="1918">
        <f ca="1">'Year 5'!O21</f>
        <v>1059.9175710720003</v>
      </c>
      <c r="H21" s="1918">
        <f ca="1">'Year 6'!O21</f>
        <v>1081.1159224934402</v>
      </c>
      <c r="I21" s="1918">
        <f ca="1">'Year 7'!O21</f>
        <v>1102.7382409433092</v>
      </c>
      <c r="J21" s="1918">
        <f ca="1">'Year 8'!O21</f>
        <v>1124.7930057621754</v>
      </c>
      <c r="K21" s="1918">
        <f ca="1">'Year 9'!O21</f>
        <v>1147.2888658774189</v>
      </c>
      <c r="L21" s="1924">
        <f ca="1">'Year 10'!O21</f>
        <v>1170.2346431949672</v>
      </c>
      <c r="M21" s="1925">
        <f t="shared" ca="1" si="2"/>
        <v>10721.966802943312</v>
      </c>
      <c r="N21" s="1921"/>
    </row>
    <row r="22" spans="2:16" s="103" customFormat="1">
      <c r="B22" s="117" t="s">
        <v>426</v>
      </c>
      <c r="C22" s="1922">
        <f ca="1">'Year 1'!O22</f>
        <v>0</v>
      </c>
      <c r="D22" s="1903">
        <f ca="1">'Year 2'!O22</f>
        <v>0</v>
      </c>
      <c r="E22" s="1923">
        <f ca="1">'Year 3'!O22</f>
        <v>0</v>
      </c>
      <c r="F22" s="1923">
        <f ca="1">'Year 4'!O22</f>
        <v>0</v>
      </c>
      <c r="G22" s="1918">
        <f ca="1">'Year 5'!O22</f>
        <v>0</v>
      </c>
      <c r="H22" s="1918">
        <f ca="1">'Year 6'!O22</f>
        <v>0</v>
      </c>
      <c r="I22" s="1918">
        <f ca="1">'Year 7'!O22</f>
        <v>0</v>
      </c>
      <c r="J22" s="1918">
        <f ca="1">'Year 8'!O22</f>
        <v>0</v>
      </c>
      <c r="K22" s="1918">
        <f ca="1">'Year 9'!O22</f>
        <v>0</v>
      </c>
      <c r="L22" s="1924">
        <f ca="1">'Year 10'!O22</f>
        <v>0</v>
      </c>
      <c r="M22" s="1925">
        <f t="shared" ca="1" si="2"/>
        <v>0</v>
      </c>
      <c r="N22" s="1921"/>
    </row>
    <row r="23" spans="2:16" s="103" customFormat="1">
      <c r="B23" s="117" t="s">
        <v>427</v>
      </c>
      <c r="C23" s="1922">
        <f ca="1">'Year 1'!O23</f>
        <v>0</v>
      </c>
      <c r="D23" s="1903">
        <f ca="1">'Year 2'!O23</f>
        <v>0</v>
      </c>
      <c r="E23" s="1923">
        <f ca="1">'Year 3'!O23</f>
        <v>0</v>
      </c>
      <c r="F23" s="1923">
        <f ca="1">'Year 4'!O23</f>
        <v>0</v>
      </c>
      <c r="G23" s="1918">
        <f ca="1">'Year 5'!O23</f>
        <v>0</v>
      </c>
      <c r="H23" s="1918">
        <f ca="1">'Year 6'!O23</f>
        <v>0</v>
      </c>
      <c r="I23" s="1918">
        <f ca="1">'Year 7'!O23</f>
        <v>0</v>
      </c>
      <c r="J23" s="1918">
        <f ca="1">'Year 8'!O23</f>
        <v>0</v>
      </c>
      <c r="K23" s="1918">
        <f ca="1">'Year 9'!O23</f>
        <v>0</v>
      </c>
      <c r="L23" s="1924">
        <f ca="1">'Year 10'!O23</f>
        <v>0</v>
      </c>
      <c r="M23" s="1925">
        <f t="shared" ca="1" si="2"/>
        <v>0</v>
      </c>
      <c r="N23" s="1921"/>
    </row>
    <row r="24" spans="2:16" s="103" customFormat="1">
      <c r="B24" s="117" t="s">
        <v>856</v>
      </c>
      <c r="C24" s="1922" t="e">
        <f>'Year 1'!O24</f>
        <v>#N/A</v>
      </c>
      <c r="D24" s="1903" t="e">
        <f>'Year 2'!O24</f>
        <v>#N/A</v>
      </c>
      <c r="E24" s="1923" t="e">
        <f>'Year 3'!O24</f>
        <v>#N/A</v>
      </c>
      <c r="F24" s="1923" t="e">
        <f>'Year 4'!O24</f>
        <v>#N/A</v>
      </c>
      <c r="G24" s="1918" t="e">
        <f>'Year 5'!O24</f>
        <v>#N/A</v>
      </c>
      <c r="H24" s="1918" t="e">
        <f>'Year 6'!O24</f>
        <v>#N/A</v>
      </c>
      <c r="I24" s="1918" t="e">
        <f>'Year 7'!O24</f>
        <v>#N/A</v>
      </c>
      <c r="J24" s="1918" t="e">
        <f>'Year 8'!O24</f>
        <v>#N/A</v>
      </c>
      <c r="K24" s="1918" t="e">
        <f>'Year 9'!O24</f>
        <v>#N/A</v>
      </c>
      <c r="L24" s="1924" t="e">
        <f>'Year 10'!O24</f>
        <v>#N/A</v>
      </c>
      <c r="M24" s="1925" t="e">
        <f t="shared" si="2"/>
        <v>#N/A</v>
      </c>
      <c r="N24" s="1921"/>
    </row>
    <row r="25" spans="2:16" s="103" customFormat="1">
      <c r="B25" s="117" t="s">
        <v>567</v>
      </c>
      <c r="C25" s="1922">
        <f ca="1">'Year 1'!O25</f>
        <v>0</v>
      </c>
      <c r="D25" s="1903">
        <f ca="1">'Year 2'!O25</f>
        <v>0</v>
      </c>
      <c r="E25" s="1923">
        <f ca="1">'Year 3'!O25</f>
        <v>0</v>
      </c>
      <c r="F25" s="1923">
        <f ca="1">'Year 4'!O25</f>
        <v>0</v>
      </c>
      <c r="G25" s="1918">
        <f ca="1">'Year 5'!O25</f>
        <v>0</v>
      </c>
      <c r="H25" s="1918">
        <f ca="1">'Year 6'!O25</f>
        <v>0</v>
      </c>
      <c r="I25" s="1918">
        <f ca="1">'Year 7'!O25</f>
        <v>0</v>
      </c>
      <c r="J25" s="1918">
        <f ca="1">'Year 8'!O25</f>
        <v>0</v>
      </c>
      <c r="K25" s="1918">
        <f ca="1">'Year 9'!O25</f>
        <v>0</v>
      </c>
      <c r="L25" s="1924">
        <f ca="1">'Year 10'!O25</f>
        <v>0</v>
      </c>
      <c r="M25" s="1925">
        <f t="shared" ca="1" si="2"/>
        <v>0</v>
      </c>
      <c r="N25" s="1921"/>
    </row>
    <row r="26" spans="2:16" s="103" customFormat="1">
      <c r="B26" s="117" t="s">
        <v>431</v>
      </c>
      <c r="C26" s="1922">
        <f ca="1">'Year 1'!O26</f>
        <v>0</v>
      </c>
      <c r="D26" s="1903">
        <f ca="1">'Year 2'!O26</f>
        <v>0</v>
      </c>
      <c r="E26" s="1923">
        <f ca="1">'Year 3'!O26</f>
        <v>0</v>
      </c>
      <c r="F26" s="1923">
        <f ca="1">'Year 4'!O26</f>
        <v>0</v>
      </c>
      <c r="G26" s="1918">
        <f ca="1">'Year 5'!O26</f>
        <v>0</v>
      </c>
      <c r="H26" s="1918">
        <f ca="1">'Year 6'!O26</f>
        <v>0</v>
      </c>
      <c r="I26" s="1918">
        <f ca="1">'Year 7'!O26</f>
        <v>0</v>
      </c>
      <c r="J26" s="1918">
        <f ca="1">'Year 8'!O26</f>
        <v>0</v>
      </c>
      <c r="K26" s="1918">
        <f ca="1">'Year 9'!O26</f>
        <v>0</v>
      </c>
      <c r="L26" s="1924">
        <f ca="1">'Year 10'!O26</f>
        <v>0</v>
      </c>
      <c r="M26" s="1925">
        <f t="shared" ca="1" si="2"/>
        <v>0</v>
      </c>
      <c r="N26" s="1921"/>
    </row>
    <row r="27" spans="2:16" s="103" customFormat="1">
      <c r="B27" s="117" t="s">
        <v>433</v>
      </c>
      <c r="C27" s="1922">
        <f ca="1">'Year 1'!O27</f>
        <v>0</v>
      </c>
      <c r="D27" s="1903">
        <f ca="1">'Year 2'!O27</f>
        <v>0</v>
      </c>
      <c r="E27" s="1923">
        <f ca="1">'Year 3'!O27</f>
        <v>0</v>
      </c>
      <c r="F27" s="1923">
        <f ca="1">'Year 4'!O27</f>
        <v>0</v>
      </c>
      <c r="G27" s="1918">
        <f ca="1">'Year 5'!O27</f>
        <v>0</v>
      </c>
      <c r="H27" s="1918">
        <f ca="1">'Year 6'!O27</f>
        <v>0</v>
      </c>
      <c r="I27" s="1918">
        <f ca="1">'Year 7'!O27</f>
        <v>0</v>
      </c>
      <c r="J27" s="1918">
        <f ca="1">'Year 8'!O27</f>
        <v>0</v>
      </c>
      <c r="K27" s="1918">
        <f ca="1">'Year 9'!O27</f>
        <v>0</v>
      </c>
      <c r="L27" s="1924">
        <f ca="1">'Year 10'!O27</f>
        <v>0</v>
      </c>
      <c r="M27" s="1925">
        <f t="shared" ca="1" si="2"/>
        <v>0</v>
      </c>
      <c r="N27" s="1921"/>
    </row>
    <row r="28" spans="2:16" s="103" customFormat="1">
      <c r="B28" s="117" t="s">
        <v>434</v>
      </c>
      <c r="C28" s="1922">
        <f ca="1">'Year 1'!O28</f>
        <v>0</v>
      </c>
      <c r="D28" s="1903">
        <f ca="1">'Year 2'!O28</f>
        <v>0</v>
      </c>
      <c r="E28" s="1923">
        <f ca="1">'Year 3'!O28</f>
        <v>0</v>
      </c>
      <c r="F28" s="1923">
        <f ca="1">'Year 4'!O28</f>
        <v>0</v>
      </c>
      <c r="G28" s="1918">
        <f ca="1">'Year 5'!O28</f>
        <v>0</v>
      </c>
      <c r="H28" s="1918">
        <f ca="1">'Year 6'!O28</f>
        <v>0</v>
      </c>
      <c r="I28" s="1918">
        <f ca="1">'Year 7'!O28</f>
        <v>0</v>
      </c>
      <c r="J28" s="1918">
        <f ca="1">'Year 8'!O28</f>
        <v>0</v>
      </c>
      <c r="K28" s="1918">
        <f ca="1">'Year 9'!O28</f>
        <v>0</v>
      </c>
      <c r="L28" s="1924">
        <f ca="1">'Year 10'!O28</f>
        <v>0</v>
      </c>
      <c r="M28" s="1925">
        <f t="shared" ca="1" si="2"/>
        <v>0</v>
      </c>
      <c r="N28" s="1921"/>
    </row>
    <row r="29" spans="2:16" s="103" customFormat="1">
      <c r="B29" s="118" t="s">
        <v>435</v>
      </c>
      <c r="C29" s="1922">
        <f ca="1">'Year 1'!O29</f>
        <v>0</v>
      </c>
      <c r="D29" s="1903">
        <f ca="1">'Year 2'!O29</f>
        <v>0</v>
      </c>
      <c r="E29" s="1923">
        <f ca="1">'Year 3'!O29</f>
        <v>0</v>
      </c>
      <c r="F29" s="1923">
        <f ca="1">'Year 4'!O29</f>
        <v>0</v>
      </c>
      <c r="G29" s="1918">
        <f ca="1">'Year 5'!O29</f>
        <v>0</v>
      </c>
      <c r="H29" s="1918">
        <f ca="1">'Year 6'!O29</f>
        <v>0</v>
      </c>
      <c r="I29" s="1918">
        <f ca="1">'Year 7'!O29</f>
        <v>0</v>
      </c>
      <c r="J29" s="1918">
        <f ca="1">'Year 8'!O29</f>
        <v>0</v>
      </c>
      <c r="K29" s="1918">
        <f ca="1">'Year 9'!O29</f>
        <v>0</v>
      </c>
      <c r="L29" s="1924">
        <f ca="1">'Year 10'!O29</f>
        <v>0</v>
      </c>
      <c r="M29" s="1925">
        <f t="shared" ca="1" si="2"/>
        <v>0</v>
      </c>
      <c r="N29" s="1921"/>
    </row>
    <row r="30" spans="2:16" s="103" customFormat="1">
      <c r="B30" s="117" t="s">
        <v>575</v>
      </c>
      <c r="C30" s="1922">
        <f ca="1">'Year 1'!O30</f>
        <v>0</v>
      </c>
      <c r="D30" s="1903">
        <f ca="1">'Year 2'!O30</f>
        <v>0</v>
      </c>
      <c r="E30" s="1923">
        <f ca="1">'Year 3'!O30</f>
        <v>0</v>
      </c>
      <c r="F30" s="1923">
        <f ca="1">'Year 4'!O30</f>
        <v>0</v>
      </c>
      <c r="G30" s="1918">
        <f ca="1">'Year 5'!O30</f>
        <v>0</v>
      </c>
      <c r="H30" s="1918">
        <f ca="1">'Year 6'!O30</f>
        <v>0</v>
      </c>
      <c r="I30" s="1918">
        <f ca="1">'Year 7'!O30</f>
        <v>0</v>
      </c>
      <c r="J30" s="1918">
        <f ca="1">'Year 8'!O30</f>
        <v>0</v>
      </c>
      <c r="K30" s="1918">
        <f ca="1">'Year 9'!O30</f>
        <v>0</v>
      </c>
      <c r="L30" s="1924">
        <f ca="1">'Year 10'!O30</f>
        <v>0</v>
      </c>
      <c r="M30" s="1925">
        <f t="shared" ca="1" si="2"/>
        <v>0</v>
      </c>
      <c r="N30" s="1921"/>
    </row>
    <row r="31" spans="2:16" s="103" customFormat="1">
      <c r="B31" s="117" t="s">
        <v>437</v>
      </c>
      <c r="C31" s="1922">
        <f ca="1">'Year 1'!O31</f>
        <v>0</v>
      </c>
      <c r="D31" s="1903">
        <f ca="1">'Year 2'!O31</f>
        <v>0</v>
      </c>
      <c r="E31" s="1923">
        <f ca="1">'Year 3'!O31</f>
        <v>0</v>
      </c>
      <c r="F31" s="1923">
        <f ca="1">'Year 4'!O31</f>
        <v>0</v>
      </c>
      <c r="G31" s="1918">
        <f ca="1">'Year 5'!O31</f>
        <v>0</v>
      </c>
      <c r="H31" s="1918">
        <f ca="1">'Year 6'!O31</f>
        <v>0</v>
      </c>
      <c r="I31" s="1918">
        <f ca="1">'Year 7'!O31</f>
        <v>0</v>
      </c>
      <c r="J31" s="1918">
        <f ca="1">'Year 8'!O31</f>
        <v>0</v>
      </c>
      <c r="K31" s="1918">
        <f ca="1">'Year 9'!O31</f>
        <v>0</v>
      </c>
      <c r="L31" s="1924">
        <f ca="1">'Year 10'!O31</f>
        <v>0</v>
      </c>
      <c r="M31" s="1925">
        <f t="shared" ca="1" si="2"/>
        <v>0</v>
      </c>
      <c r="N31" s="1921"/>
    </row>
    <row r="32" spans="2:16" s="103" customFormat="1">
      <c r="B32" s="117" t="s">
        <v>438</v>
      </c>
      <c r="C32" s="1922">
        <f ca="1">'Year 1'!O32</f>
        <v>0</v>
      </c>
      <c r="D32" s="1903">
        <f ca="1">'Year 2'!O32</f>
        <v>0</v>
      </c>
      <c r="E32" s="1923">
        <f ca="1">'Year 3'!O32</f>
        <v>0</v>
      </c>
      <c r="F32" s="1923">
        <f ca="1">'Year 4'!O32</f>
        <v>0</v>
      </c>
      <c r="G32" s="1918">
        <f ca="1">'Year 5'!O32</f>
        <v>0</v>
      </c>
      <c r="H32" s="1918">
        <f ca="1">'Year 6'!O32</f>
        <v>0</v>
      </c>
      <c r="I32" s="1918">
        <f ca="1">'Year 7'!O32</f>
        <v>0</v>
      </c>
      <c r="J32" s="1918">
        <f ca="1">'Year 8'!O32</f>
        <v>0</v>
      </c>
      <c r="K32" s="1918">
        <f ca="1">'Year 9'!O32</f>
        <v>0</v>
      </c>
      <c r="L32" s="1924">
        <f ca="1">'Year 10'!O32</f>
        <v>0</v>
      </c>
      <c r="M32" s="1925">
        <f t="shared" ca="1" si="2"/>
        <v>0</v>
      </c>
      <c r="N32" s="1921"/>
    </row>
    <row r="33" spans="2:16" s="103" customFormat="1">
      <c r="B33" s="117" t="s">
        <v>579</v>
      </c>
      <c r="C33" s="1922">
        <f ca="1">'Year 1'!O33</f>
        <v>0</v>
      </c>
      <c r="D33" s="1903">
        <f ca="1">'Year 2'!O33</f>
        <v>0</v>
      </c>
      <c r="E33" s="1923">
        <f ca="1">'Year 3'!O33</f>
        <v>0</v>
      </c>
      <c r="F33" s="1923">
        <f ca="1">'Year 4'!O33</f>
        <v>0</v>
      </c>
      <c r="G33" s="1918">
        <f ca="1">'Year 5'!O33</f>
        <v>0</v>
      </c>
      <c r="H33" s="1918">
        <f ca="1">'Year 6'!O33</f>
        <v>0</v>
      </c>
      <c r="I33" s="1918">
        <f ca="1">'Year 7'!O33</f>
        <v>0</v>
      </c>
      <c r="J33" s="1918">
        <f ca="1">'Year 8'!O33</f>
        <v>0</v>
      </c>
      <c r="K33" s="1918">
        <f ca="1">'Year 9'!O33</f>
        <v>0</v>
      </c>
      <c r="L33" s="1924">
        <f ca="1">'Year 10'!O33</f>
        <v>0</v>
      </c>
      <c r="M33" s="1925">
        <f t="shared" ca="1" si="2"/>
        <v>0</v>
      </c>
      <c r="N33" s="1921"/>
    </row>
    <row r="34" spans="2:16" s="103" customFormat="1" ht="16" customHeight="1" thickBot="1">
      <c r="B34" s="117" t="s">
        <v>440</v>
      </c>
      <c r="C34" s="1922">
        <f ca="1">'Year 1'!O34</f>
        <v>0</v>
      </c>
      <c r="D34" s="1903">
        <f ca="1">'Year 2'!O34</f>
        <v>0</v>
      </c>
      <c r="E34" s="1923">
        <f ca="1">'Year 3'!O34</f>
        <v>0</v>
      </c>
      <c r="F34" s="1923">
        <f ca="1">'Year 4'!O34</f>
        <v>0</v>
      </c>
      <c r="G34" s="1918">
        <f ca="1">'Year 5'!O34</f>
        <v>0</v>
      </c>
      <c r="H34" s="1918">
        <f ca="1">'Year 6'!O34</f>
        <v>0</v>
      </c>
      <c r="I34" s="1918">
        <f ca="1">'Year 7'!O34</f>
        <v>0</v>
      </c>
      <c r="J34" s="1918">
        <f ca="1">'Year 8'!O34</f>
        <v>0</v>
      </c>
      <c r="K34" s="1918">
        <f ca="1">'Year 9'!O34</f>
        <v>0</v>
      </c>
      <c r="L34" s="1924">
        <f ca="1">'Year 10'!O34</f>
        <v>0</v>
      </c>
      <c r="M34" s="1925">
        <f t="shared" ca="1" si="2"/>
        <v>0</v>
      </c>
      <c r="N34" s="1921"/>
    </row>
    <row r="35" spans="2:16" s="103" customFormat="1" ht="16" customHeight="1" thickBot="1">
      <c r="B35" s="116" t="s">
        <v>860</v>
      </c>
      <c r="C35" s="1907" t="e">
        <f t="shared" ref="C35:M35" ca="1" si="3">SUM(C19:C34)</f>
        <v>#N/A</v>
      </c>
      <c r="D35" s="1926" t="e">
        <f t="shared" ca="1" si="3"/>
        <v>#N/A</v>
      </c>
      <c r="E35" s="1926" t="e">
        <f t="shared" ca="1" si="3"/>
        <v>#N/A</v>
      </c>
      <c r="F35" s="1926" t="e">
        <f t="shared" ca="1" si="3"/>
        <v>#N/A</v>
      </c>
      <c r="G35" s="1926" t="e">
        <f t="shared" ca="1" si="3"/>
        <v>#N/A</v>
      </c>
      <c r="H35" s="1926" t="e">
        <f t="shared" ca="1" si="3"/>
        <v>#N/A</v>
      </c>
      <c r="I35" s="1926" t="e">
        <f t="shared" ca="1" si="3"/>
        <v>#N/A</v>
      </c>
      <c r="J35" s="1926" t="e">
        <f t="shared" ca="1" si="3"/>
        <v>#N/A</v>
      </c>
      <c r="K35" s="1926" t="e">
        <f t="shared" ca="1" si="3"/>
        <v>#N/A</v>
      </c>
      <c r="L35" s="1927" t="e">
        <f t="shared" ca="1" si="3"/>
        <v>#N/A</v>
      </c>
      <c r="M35" s="1928" t="e">
        <f t="shared" ca="1" si="3"/>
        <v>#N/A</v>
      </c>
      <c r="N35" s="1929"/>
    </row>
    <row r="36" spans="2:16" ht="5.15" customHeight="1" thickBot="1">
      <c r="B36" s="109"/>
      <c r="C36" s="1930"/>
      <c r="D36" s="1930"/>
      <c r="E36" s="1930"/>
      <c r="F36" s="1930"/>
      <c r="G36" s="1930"/>
      <c r="H36" s="1930"/>
      <c r="I36" s="1930"/>
      <c r="J36" s="1910"/>
      <c r="K36" s="1910"/>
      <c r="L36" s="1910"/>
      <c r="M36" s="1910"/>
    </row>
    <row r="37" spans="2:16" ht="16" customHeight="1" thickBot="1">
      <c r="B37" s="115" t="s">
        <v>1484</v>
      </c>
      <c r="C37" s="1926" t="e">
        <f t="shared" ref="C37:M37" ca="1" si="4">C16-C35</f>
        <v>#N/A</v>
      </c>
      <c r="D37" s="1926" t="e">
        <f t="shared" ca="1" si="4"/>
        <v>#N/A</v>
      </c>
      <c r="E37" s="1926" t="e">
        <f t="shared" ca="1" si="4"/>
        <v>#N/A</v>
      </c>
      <c r="F37" s="1926" t="e">
        <f t="shared" ca="1" si="4"/>
        <v>#N/A</v>
      </c>
      <c r="G37" s="1926" t="e">
        <f t="shared" ca="1" si="4"/>
        <v>#N/A</v>
      </c>
      <c r="H37" s="1926" t="e">
        <f t="shared" ca="1" si="4"/>
        <v>#N/A</v>
      </c>
      <c r="I37" s="1926" t="e">
        <f t="shared" ca="1" si="4"/>
        <v>#N/A</v>
      </c>
      <c r="J37" s="1926" t="e">
        <f t="shared" ca="1" si="4"/>
        <v>#N/A</v>
      </c>
      <c r="K37" s="1926" t="e">
        <f t="shared" ca="1" si="4"/>
        <v>#N/A</v>
      </c>
      <c r="L37" s="1931" t="e">
        <f t="shared" ca="1" si="4"/>
        <v>#N/A</v>
      </c>
      <c r="M37" s="1932" t="e">
        <f t="shared" ca="1" si="4"/>
        <v>#N/A</v>
      </c>
      <c r="P37" s="1915"/>
    </row>
    <row r="38" spans="2:16" ht="15" customHeight="1" thickBot="1">
      <c r="B38" s="111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933"/>
      <c r="P38" s="1906"/>
    </row>
    <row r="39" spans="2:16" ht="17.25" customHeight="1" thickBot="1">
      <c r="B39" s="110" t="s">
        <v>1485</v>
      </c>
      <c r="C39" s="1934"/>
      <c r="D39" s="1934"/>
      <c r="E39" s="1934"/>
      <c r="F39" s="1934"/>
      <c r="G39" s="1934"/>
      <c r="H39" s="1934"/>
      <c r="I39" s="1934"/>
      <c r="J39" s="1934"/>
      <c r="K39" s="1934"/>
      <c r="L39" s="1934"/>
      <c r="M39" s="1934"/>
      <c r="N39" s="1934"/>
      <c r="O39" s="1934"/>
      <c r="P39" s="1915"/>
    </row>
    <row r="40" spans="2:16">
      <c r="B40" s="120" t="s">
        <v>441</v>
      </c>
      <c r="C40" s="1935">
        <f ca="1">'Year 1'!O40</f>
        <v>0</v>
      </c>
      <c r="D40" s="1936">
        <f ca="1">'Year 2'!O40</f>
        <v>0</v>
      </c>
      <c r="E40" s="1936">
        <f ca="1">'Year 3'!O40</f>
        <v>0</v>
      </c>
      <c r="F40" s="1936">
        <f ca="1">'Year 4'!O40</f>
        <v>0</v>
      </c>
      <c r="G40" s="1936">
        <f ca="1">'Year 5'!O40</f>
        <v>0</v>
      </c>
      <c r="H40" s="1936">
        <f ca="1">'Year 6'!O40</f>
        <v>0</v>
      </c>
      <c r="I40" s="1936">
        <f ca="1">'Year 7'!O40</f>
        <v>0</v>
      </c>
      <c r="J40" s="1936">
        <f ca="1">'Year 8'!O40</f>
        <v>0</v>
      </c>
      <c r="K40" s="1936">
        <f ca="1">'Year 9'!O40</f>
        <v>0</v>
      </c>
      <c r="L40" s="1937">
        <f ca="1">'Year 10'!O40</f>
        <v>0</v>
      </c>
      <c r="M40" s="1938">
        <f ca="1">SUM(C40:L40)</f>
        <v>0</v>
      </c>
      <c r="N40" s="1939"/>
      <c r="P40" s="1915"/>
    </row>
    <row r="41" spans="2:16" ht="16" customHeight="1" thickBot="1">
      <c r="B41" s="121" t="s">
        <v>430</v>
      </c>
      <c r="C41" s="1940">
        <f ca="1">'Year 1'!O41</f>
        <v>0</v>
      </c>
      <c r="D41" s="1941">
        <f ca="1">'Year 2'!O41</f>
        <v>0</v>
      </c>
      <c r="E41" s="1941">
        <f ca="1">'Year 3'!O41</f>
        <v>0</v>
      </c>
      <c r="F41" s="1941">
        <f ca="1">'Year 4'!O41</f>
        <v>0</v>
      </c>
      <c r="G41" s="1941">
        <f ca="1">'Year 5'!O41</f>
        <v>0</v>
      </c>
      <c r="H41" s="1941">
        <f ca="1">'Year 6'!O41</f>
        <v>0</v>
      </c>
      <c r="I41" s="1941">
        <f ca="1">'Year 7'!O41</f>
        <v>0</v>
      </c>
      <c r="J41" s="1941">
        <f ca="1">'Year 8'!O41</f>
        <v>0</v>
      </c>
      <c r="K41" s="1941">
        <f ca="1">'Year 9'!O41</f>
        <v>0</v>
      </c>
      <c r="L41" s="1941">
        <f ca="1">'Year 10'!O41</f>
        <v>0</v>
      </c>
      <c r="M41" s="1942">
        <f ca="1">SUM(C41:L41)</f>
        <v>0</v>
      </c>
      <c r="N41" s="1943"/>
      <c r="P41" s="1915"/>
    </row>
    <row r="42" spans="2:16" ht="16" customHeight="1" thickBot="1">
      <c r="B42" s="115" t="s">
        <v>1485</v>
      </c>
      <c r="C42" s="1926">
        <f t="shared" ref="C42:M42" ca="1" si="5">SUM(C40:C41)</f>
        <v>0</v>
      </c>
      <c r="D42" s="1908">
        <f t="shared" ca="1" si="5"/>
        <v>0</v>
      </c>
      <c r="E42" s="1908">
        <f t="shared" ca="1" si="5"/>
        <v>0</v>
      </c>
      <c r="F42" s="1908">
        <f t="shared" ca="1" si="5"/>
        <v>0</v>
      </c>
      <c r="G42" s="1908">
        <f t="shared" ca="1" si="5"/>
        <v>0</v>
      </c>
      <c r="H42" s="1908">
        <f t="shared" ca="1" si="5"/>
        <v>0</v>
      </c>
      <c r="I42" s="1908">
        <f t="shared" ca="1" si="5"/>
        <v>0</v>
      </c>
      <c r="J42" s="1908">
        <f t="shared" ca="1" si="5"/>
        <v>0</v>
      </c>
      <c r="K42" s="1908">
        <f t="shared" ca="1" si="5"/>
        <v>0</v>
      </c>
      <c r="L42" s="1908">
        <f t="shared" ca="1" si="5"/>
        <v>0</v>
      </c>
      <c r="M42" s="1944">
        <f t="shared" ca="1" si="5"/>
        <v>0</v>
      </c>
      <c r="N42" s="1945"/>
      <c r="P42" s="1915"/>
    </row>
    <row r="43" spans="2:16" ht="5.15" customHeight="1" thickBot="1">
      <c r="B43" s="109"/>
      <c r="C43" s="1930"/>
      <c r="D43" s="1930"/>
      <c r="E43" s="1930"/>
      <c r="F43" s="1930"/>
      <c r="G43" s="1930"/>
      <c r="H43" s="1930"/>
      <c r="I43" s="1930"/>
      <c r="J43" s="1930"/>
      <c r="K43" s="1930"/>
      <c r="L43" s="1930"/>
      <c r="M43" s="1930"/>
      <c r="P43" s="1915"/>
    </row>
    <row r="44" spans="2:16" ht="16" customHeight="1" thickBot="1">
      <c r="B44" s="115" t="s">
        <v>1486</v>
      </c>
      <c r="C44" s="1926" t="e">
        <f t="shared" ref="C44:M44" ca="1" si="6">C37-C42</f>
        <v>#N/A</v>
      </c>
      <c r="D44" s="1926" t="e">
        <f t="shared" ca="1" si="6"/>
        <v>#N/A</v>
      </c>
      <c r="E44" s="1926" t="e">
        <f t="shared" ca="1" si="6"/>
        <v>#N/A</v>
      </c>
      <c r="F44" s="1926" t="e">
        <f t="shared" ca="1" si="6"/>
        <v>#N/A</v>
      </c>
      <c r="G44" s="1926" t="e">
        <f t="shared" ca="1" si="6"/>
        <v>#N/A</v>
      </c>
      <c r="H44" s="1926" t="e">
        <f t="shared" ca="1" si="6"/>
        <v>#N/A</v>
      </c>
      <c r="I44" s="1926" t="e">
        <f t="shared" ca="1" si="6"/>
        <v>#N/A</v>
      </c>
      <c r="J44" s="1926" t="e">
        <f t="shared" ca="1" si="6"/>
        <v>#N/A</v>
      </c>
      <c r="K44" s="1926" t="e">
        <f t="shared" ca="1" si="6"/>
        <v>#N/A</v>
      </c>
      <c r="L44" s="1931" t="e">
        <f t="shared" ca="1" si="6"/>
        <v>#N/A</v>
      </c>
      <c r="M44" s="1932" t="e">
        <f t="shared" ca="1" si="6"/>
        <v>#N/A</v>
      </c>
      <c r="P44" s="1915"/>
    </row>
    <row r="45" spans="2:16" ht="16" customHeight="1" thickBot="1">
      <c r="B45" s="111"/>
      <c r="C45" s="1929"/>
      <c r="D45" s="1929"/>
      <c r="E45" s="1929"/>
      <c r="F45" s="1929"/>
      <c r="G45" s="1929"/>
      <c r="H45" s="1929"/>
      <c r="I45" s="1929"/>
      <c r="J45" s="1933"/>
      <c r="K45" s="1933"/>
      <c r="L45" s="1933"/>
      <c r="M45" s="1933"/>
      <c r="P45" s="1915"/>
    </row>
    <row r="46" spans="2:16">
      <c r="B46" s="122" t="s">
        <v>1487</v>
      </c>
      <c r="C46" s="1946">
        <f t="shared" ref="C46:M46" ca="1" si="7">C16</f>
        <v>0</v>
      </c>
      <c r="D46" s="1947">
        <f t="shared" ca="1" si="7"/>
        <v>0</v>
      </c>
      <c r="E46" s="1947">
        <f t="shared" ca="1" si="7"/>
        <v>0</v>
      </c>
      <c r="F46" s="1947">
        <f t="shared" ca="1" si="7"/>
        <v>0</v>
      </c>
      <c r="G46" s="1947">
        <f t="shared" ca="1" si="7"/>
        <v>0</v>
      </c>
      <c r="H46" s="1947">
        <f t="shared" ca="1" si="7"/>
        <v>0</v>
      </c>
      <c r="I46" s="1947">
        <f t="shared" ca="1" si="7"/>
        <v>0</v>
      </c>
      <c r="J46" s="1948">
        <f t="shared" ca="1" si="7"/>
        <v>0</v>
      </c>
      <c r="K46" s="1948">
        <f t="shared" ca="1" si="7"/>
        <v>0</v>
      </c>
      <c r="L46" s="1949">
        <f t="shared" ca="1" si="7"/>
        <v>0</v>
      </c>
      <c r="M46" s="1950">
        <f t="shared" ca="1" si="7"/>
        <v>0</v>
      </c>
      <c r="P46" s="1915"/>
    </row>
    <row r="47" spans="2:16" ht="16" customHeight="1" thickBot="1">
      <c r="B47" s="123" t="s">
        <v>1488</v>
      </c>
      <c r="C47" s="1951" t="e">
        <f t="shared" ref="C47:M47" ca="1" si="8">C35+C42</f>
        <v>#N/A</v>
      </c>
      <c r="D47" s="1951" t="e">
        <f t="shared" ca="1" si="8"/>
        <v>#N/A</v>
      </c>
      <c r="E47" s="1951" t="e">
        <f t="shared" ca="1" si="8"/>
        <v>#N/A</v>
      </c>
      <c r="F47" s="1951" t="e">
        <f t="shared" ca="1" si="8"/>
        <v>#N/A</v>
      </c>
      <c r="G47" s="1951" t="e">
        <f t="shared" ca="1" si="8"/>
        <v>#N/A</v>
      </c>
      <c r="H47" s="1951" t="e">
        <f t="shared" ca="1" si="8"/>
        <v>#N/A</v>
      </c>
      <c r="I47" s="1951" t="e">
        <f t="shared" ca="1" si="8"/>
        <v>#N/A</v>
      </c>
      <c r="J47" s="1951" t="e">
        <f t="shared" ca="1" si="8"/>
        <v>#N/A</v>
      </c>
      <c r="K47" s="1951" t="e">
        <f t="shared" ca="1" si="8"/>
        <v>#N/A</v>
      </c>
      <c r="L47" s="1952" t="e">
        <f t="shared" ca="1" si="8"/>
        <v>#N/A</v>
      </c>
      <c r="M47" s="1953" t="e">
        <f t="shared" ca="1" si="8"/>
        <v>#N/A</v>
      </c>
      <c r="P47" s="1915"/>
    </row>
    <row r="48" spans="2:16" ht="16" customHeight="1" thickBot="1">
      <c r="B48" s="115" t="s">
        <v>1489</v>
      </c>
      <c r="C48" s="1926" t="e">
        <f t="shared" ref="C48:M48" ca="1" si="9">C46-C47</f>
        <v>#N/A</v>
      </c>
      <c r="D48" s="1908" t="e">
        <f t="shared" ca="1" si="9"/>
        <v>#N/A</v>
      </c>
      <c r="E48" s="1908" t="e">
        <f t="shared" ca="1" si="9"/>
        <v>#N/A</v>
      </c>
      <c r="F48" s="1908" t="e">
        <f t="shared" ca="1" si="9"/>
        <v>#N/A</v>
      </c>
      <c r="G48" s="1908" t="e">
        <f t="shared" ca="1" si="9"/>
        <v>#N/A</v>
      </c>
      <c r="H48" s="1908" t="e">
        <f t="shared" ca="1" si="9"/>
        <v>#N/A</v>
      </c>
      <c r="I48" s="1908" t="e">
        <f t="shared" ca="1" si="9"/>
        <v>#N/A</v>
      </c>
      <c r="J48" s="1954" t="e">
        <f t="shared" ca="1" si="9"/>
        <v>#N/A</v>
      </c>
      <c r="K48" s="1954" t="e">
        <f t="shared" ca="1" si="9"/>
        <v>#N/A</v>
      </c>
      <c r="L48" s="1955" t="e">
        <f t="shared" ca="1" si="9"/>
        <v>#N/A</v>
      </c>
      <c r="M48" s="1909" t="e">
        <f t="shared" ca="1" si="9"/>
        <v>#N/A</v>
      </c>
      <c r="P48" s="1915"/>
    </row>
    <row r="49" spans="2:16">
      <c r="B49" s="111"/>
      <c r="C49" s="1933"/>
      <c r="D49" s="1933"/>
      <c r="E49" s="1933"/>
      <c r="F49" s="1933"/>
      <c r="G49" s="1933"/>
      <c r="H49" s="1933"/>
      <c r="I49" s="1956"/>
      <c r="J49" s="1956"/>
      <c r="K49" s="1956"/>
      <c r="L49" s="1956"/>
      <c r="M49" s="1933"/>
    </row>
    <row r="50" spans="2:16">
      <c r="B50" s="111" t="s">
        <v>1490</v>
      </c>
      <c r="C50" s="1956"/>
      <c r="D50" s="1956"/>
      <c r="E50" s="1956"/>
      <c r="F50" s="1956"/>
      <c r="G50" s="1956"/>
      <c r="H50" s="1956"/>
      <c r="I50" s="1956"/>
      <c r="J50" s="1956"/>
      <c r="K50" s="1956"/>
      <c r="L50" s="1956"/>
      <c r="M50" s="1933"/>
      <c r="O50" s="1915"/>
    </row>
    <row r="51" spans="2:16">
      <c r="B51" s="124"/>
      <c r="P51" s="1957"/>
    </row>
    <row r="52" spans="2:16">
      <c r="B52" s="125"/>
      <c r="P52" s="1957"/>
    </row>
    <row r="53" spans="2:16">
      <c r="B53" s="125"/>
      <c r="P53" s="1957"/>
    </row>
    <row r="54" spans="2:16">
      <c r="B54" s="125"/>
      <c r="P54" s="1957"/>
    </row>
    <row r="55" spans="2:16">
      <c r="B55" s="126" t="s">
        <v>1491</v>
      </c>
    </row>
    <row r="57" spans="2:16">
      <c r="B57" s="127" t="s">
        <v>1492</v>
      </c>
      <c r="E57" s="1957"/>
      <c r="F57" s="1958"/>
      <c r="G57" s="1958"/>
      <c r="J57" s="1957"/>
      <c r="L57" s="1915"/>
    </row>
    <row r="59" spans="2:16">
      <c r="B59" s="127" t="s">
        <v>1493</v>
      </c>
      <c r="L59" s="104"/>
      <c r="M59" s="102"/>
    </row>
    <row r="61" spans="2:16">
      <c r="B61" s="128" t="s">
        <v>1494</v>
      </c>
    </row>
    <row r="62" spans="2:16">
      <c r="B62" s="102" t="s">
        <v>1495</v>
      </c>
      <c r="C62" s="1959" t="e">
        <f ca="1">'Year 1'!O53/12</f>
        <v>#DIV/0!</v>
      </c>
    </row>
    <row r="63" spans="2:16">
      <c r="B63" s="102" t="s">
        <v>1496</v>
      </c>
      <c r="C63" s="1959" t="e">
        <f ca="1">('Year 2'!O53-'Year 1'!O53)/3</f>
        <v>#DIV/0!</v>
      </c>
    </row>
    <row r="64" spans="2:16">
      <c r="C64" s="1959"/>
    </row>
    <row r="65" spans="3:3">
      <c r="C65" s="129"/>
    </row>
    <row r="66" spans="3:3">
      <c r="C66" s="129"/>
    </row>
  </sheetData>
  <conditionalFormatting sqref="C37:M37">
    <cfRule type="cellIs" dxfId="42" priority="2" operator="lessThan">
      <formula>0</formula>
    </cfRule>
    <cfRule type="cellIs" dxfId="41" priority="3" operator="lessThan">
      <formula>0</formula>
    </cfRule>
  </conditionalFormatting>
  <conditionalFormatting sqref="C44:M44 C48:M48">
    <cfRule type="cellIs" dxfId="40" priority="1" operator="lessThan">
      <formula>0</formula>
    </cfRule>
  </conditionalFormatting>
  <printOptions horizontalCentered="1"/>
  <pageMargins left="0.23622047244094491" right="0.23622047244094491" top="0.74803149606299213" bottom="0.74803149606299213" header="0.31496062992125978" footer="0.31496062992125978"/>
  <pageSetup paperSize="9" scale="47" orientation="portrait" horizontalDpi="4294967292" verticalDpi="429496729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1">
    <pageSetUpPr fitToPage="1"/>
  </sheetPr>
  <dimension ref="A8:AB96"/>
  <sheetViews>
    <sheetView workbookViewId="0"/>
  </sheetViews>
  <sheetFormatPr defaultColWidth="9.26953125" defaultRowHeight="14.5"/>
  <cols>
    <col min="1" max="1" width="3.26953125" style="1114" customWidth="1"/>
    <col min="2" max="2" width="42.7265625" style="1114" bestFit="1" customWidth="1"/>
    <col min="3" max="3" width="14.26953125" style="1114" bestFit="1" customWidth="1"/>
    <col min="4" max="14" width="12.54296875" style="1114" customWidth="1"/>
    <col min="15" max="16" width="15.54296875" style="1114" customWidth="1"/>
    <col min="17" max="17" width="9.54296875" style="1114" bestFit="1" customWidth="1"/>
  </cols>
  <sheetData>
    <row r="8" spans="1:15" s="102" customFormat="1" ht="16" customHeight="1" thickBot="1">
      <c r="O8" s="104"/>
    </row>
    <row r="9" spans="1:15" s="105" customFormat="1" ht="16" customHeight="1" thickBot="1">
      <c r="B9" s="160" t="s">
        <v>1479</v>
      </c>
      <c r="C9" s="1960">
        <v>1</v>
      </c>
      <c r="D9" s="1961">
        <f t="shared" ref="D9:N9" si="0">C9+1</f>
        <v>2</v>
      </c>
      <c r="E9" s="1961">
        <f t="shared" si="0"/>
        <v>3</v>
      </c>
      <c r="F9" s="1961">
        <f t="shared" si="0"/>
        <v>4</v>
      </c>
      <c r="G9" s="1961">
        <f t="shared" si="0"/>
        <v>5</v>
      </c>
      <c r="H9" s="1961">
        <f t="shared" si="0"/>
        <v>6</v>
      </c>
      <c r="I9" s="1961">
        <f t="shared" si="0"/>
        <v>7</v>
      </c>
      <c r="J9" s="1961">
        <f t="shared" si="0"/>
        <v>8</v>
      </c>
      <c r="K9" s="1961">
        <f t="shared" si="0"/>
        <v>9</v>
      </c>
      <c r="L9" s="1961">
        <f t="shared" si="0"/>
        <v>10</v>
      </c>
      <c r="M9" s="1961">
        <f t="shared" si="0"/>
        <v>11</v>
      </c>
      <c r="N9" s="1962">
        <f t="shared" si="0"/>
        <v>12</v>
      </c>
      <c r="O9" s="161" t="s">
        <v>1497</v>
      </c>
    </row>
    <row r="10" spans="1:15" s="108" customFormat="1" ht="16" customHeight="1" thickBot="1"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897"/>
    </row>
    <row r="11" spans="1:15" s="102" customFormat="1" ht="16" customHeight="1" thickBot="1">
      <c r="B11" s="110" t="s">
        <v>1480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897"/>
    </row>
    <row r="12" spans="1:15" s="102" customFormat="1" ht="15.5" customHeight="1">
      <c r="B12" s="130" t="s">
        <v>516</v>
      </c>
      <c r="C12" s="1963">
        <f ca="1">INDEX(UW!$C$612:$EF$684,MATCH($B12,UW!$C$612:$C$684,0),MATCH(C$9,UW!$C$612:$EF$612,0))</f>
        <v>0</v>
      </c>
      <c r="D12" s="1963">
        <f ca="1">INDEX(UW!$C$612:$EF$684,MATCH($B12,UW!$C$612:$C$684,0),MATCH(D$9,UW!$C$612:$EF$612,0))</f>
        <v>0</v>
      </c>
      <c r="E12" s="1964">
        <f ca="1">INDEX(UW!$C$612:$EF$684,MATCH($B12,UW!$C$612:$C$684,0),MATCH(E$9,UW!$C$612:$EF$612,0))</f>
        <v>0</v>
      </c>
      <c r="F12" s="1964">
        <f ca="1">INDEX(UW!$C$612:$EF$684,MATCH($B12,UW!$C$612:$C$684,0),MATCH(F$9,UW!$C$612:$EF$612,0))</f>
        <v>0</v>
      </c>
      <c r="G12" s="1964">
        <f ca="1">INDEX(UW!$C$612:$EF$684,MATCH($B12,UW!$C$612:$C$684,0),MATCH(G$9,UW!$C$612:$EF$612,0))</f>
        <v>0</v>
      </c>
      <c r="H12" s="1964">
        <f ca="1">INDEX(UW!$C$612:$EF$684,MATCH($B12,UW!$C$612:$C$684,0),MATCH(H$9,UW!$C$612:$EF$612,0))</f>
        <v>0</v>
      </c>
      <c r="I12" s="1964">
        <f ca="1">INDEX(UW!$C$612:$EF$684,MATCH($B12,UW!$C$612:$C$684,0),MATCH(I$9,UW!$C$612:$EF$612,0))</f>
        <v>0</v>
      </c>
      <c r="J12" s="1964">
        <f ca="1">INDEX(UW!$C$612:$EF$684,MATCH($B12,UW!$C$612:$C$684,0),MATCH(J$9,UW!$C$612:$EF$612,0))</f>
        <v>0</v>
      </c>
      <c r="K12" s="1964">
        <f ca="1">INDEX(UW!$C$612:$EF$684,MATCH($B12,UW!$C$612:$C$684,0),MATCH(K$9,UW!$C$612:$EF$612,0))</f>
        <v>0</v>
      </c>
      <c r="L12" s="1964">
        <f ca="1">INDEX(UW!$C$612:$EF$684,MATCH($B12,UW!$C$612:$C$684,0),MATCH(L$9,UW!$C$612:$EF$612,0))</f>
        <v>0</v>
      </c>
      <c r="M12" s="1964">
        <f ca="1">INDEX(UW!$C$612:$EF$684,MATCH($B12,UW!$C$612:$C$684,0),MATCH(M$9,UW!$C$612:$EF$612,0))</f>
        <v>0</v>
      </c>
      <c r="N12" s="1901">
        <f ca="1">INDEX(UW!$C$612:$EF$684,MATCH($B12,UW!$C$612:$C$684,0),MATCH(N$9,UW!$C$612:$EF$612,0))</f>
        <v>0</v>
      </c>
      <c r="O12" s="1965">
        <f ca="1">SUM(C12:N12)</f>
        <v>0</v>
      </c>
    </row>
    <row r="13" spans="1:15" s="102" customFormat="1" ht="15.5" customHeight="1">
      <c r="A13" s="114"/>
      <c r="B13" s="131" t="s">
        <v>407</v>
      </c>
      <c r="C13" s="1966">
        <f ca="1">INDEX(UW!$C$612:$EF$684,MATCH($B13,UW!$C$612:$C$684,0),MATCH(C$9,UW!$C$612:$EF$612,0))</f>
        <v>0</v>
      </c>
      <c r="D13" s="1966">
        <f ca="1">INDEX(UW!$C$612:$EF$684,MATCH($B13,UW!$C$612:$C$684,0),MATCH(D$9,UW!$C$612:$EF$612,0))</f>
        <v>0</v>
      </c>
      <c r="E13" s="1966">
        <f ca="1">INDEX(UW!$C$612:$EF$684,MATCH($B13,UW!$C$612:$C$684,0),MATCH(E$9,UW!$C$612:$EF$612,0))</f>
        <v>0</v>
      </c>
      <c r="F13" s="1966">
        <f ca="1">INDEX(UW!$C$612:$EF$684,MATCH($B13,UW!$C$612:$C$684,0),MATCH(F$9,UW!$C$612:$EF$612,0))</f>
        <v>0</v>
      </c>
      <c r="G13" s="1966">
        <f ca="1">INDEX(UW!$C$612:$EF$684,MATCH($B13,UW!$C$612:$C$684,0),MATCH(G$9,UW!$C$612:$EF$612,0))</f>
        <v>0</v>
      </c>
      <c r="H13" s="1966">
        <f ca="1">INDEX(UW!$C$612:$EF$684,MATCH($B13,UW!$C$612:$C$684,0),MATCH(H$9,UW!$C$612:$EF$612,0))</f>
        <v>0</v>
      </c>
      <c r="I13" s="1966">
        <f ca="1">INDEX(UW!$C$612:$EF$684,MATCH($B13,UW!$C$612:$C$684,0),MATCH(I$9,UW!$C$612:$EF$612,0))</f>
        <v>0</v>
      </c>
      <c r="J13" s="1966">
        <f ca="1">INDEX(UW!$C$612:$EF$684,MATCH($B13,UW!$C$612:$C$684,0),MATCH(J$9,UW!$C$612:$EF$612,0))</f>
        <v>0</v>
      </c>
      <c r="K13" s="1966">
        <f ca="1">INDEX(UW!$C$612:$EF$684,MATCH($B13,UW!$C$612:$C$684,0),MATCH(K$9,UW!$C$612:$EF$612,0))</f>
        <v>0</v>
      </c>
      <c r="L13" s="1966">
        <f ca="1">INDEX(UW!$C$612:$EF$684,MATCH($B13,UW!$C$612:$C$684,0),MATCH(L$9,UW!$C$612:$EF$612,0))</f>
        <v>0</v>
      </c>
      <c r="M13" s="1966">
        <f ca="1">INDEX(UW!$C$612:$EF$684,MATCH($B13,UW!$C$612:$C$684,0),MATCH(M$9,UW!$C$612:$EF$612,0))</f>
        <v>0</v>
      </c>
      <c r="N13" s="1966">
        <f ca="1">INDEX(UW!$C$612:$EF$684,MATCH($B13,UW!$C$612:$C$684,0),MATCH(N$9,UW!$C$612:$EF$612,0))</f>
        <v>0</v>
      </c>
      <c r="O13" s="1967">
        <f ca="1">SUM(C13:N13)</f>
        <v>0</v>
      </c>
    </row>
    <row r="14" spans="1:15" s="102" customFormat="1" ht="15.5" customHeight="1">
      <c r="B14" s="132" t="s">
        <v>408</v>
      </c>
      <c r="C14" s="1966">
        <f ca="1">INDEX(UW!$C$612:$EF$684,MATCH($B14,UW!$C$612:$C$684,0),MATCH(C$9,UW!$C$612:$EF$612,0))</f>
        <v>0</v>
      </c>
      <c r="D14" s="1966">
        <f ca="1">INDEX(UW!$C$612:$EF$684,MATCH($B14,UW!$C$612:$C$684,0),MATCH(D$9,UW!$C$612:$EF$612,0))</f>
        <v>0</v>
      </c>
      <c r="E14" s="1966">
        <f ca="1">INDEX(UW!$C$612:$EF$684,MATCH($B14,UW!$C$612:$C$684,0),MATCH(E$9,UW!$C$612:$EF$612,0))</f>
        <v>0</v>
      </c>
      <c r="F14" s="1966">
        <f ca="1">INDEX(UW!$C$612:$EF$684,MATCH($B14,UW!$C$612:$C$684,0),MATCH(F$9,UW!$C$612:$EF$612,0))</f>
        <v>0</v>
      </c>
      <c r="G14" s="1966">
        <f ca="1">INDEX(UW!$C$612:$EF$684,MATCH($B14,UW!$C$612:$C$684,0),MATCH(G$9,UW!$C$612:$EF$612,0))</f>
        <v>0</v>
      </c>
      <c r="H14" s="1966">
        <f ca="1">INDEX(UW!$C$612:$EF$684,MATCH($B14,UW!$C$612:$C$684,0),MATCH(H$9,UW!$C$612:$EF$612,0))</f>
        <v>0</v>
      </c>
      <c r="I14" s="1966">
        <f ca="1">INDEX(UW!$C$612:$EF$684,MATCH($B14,UW!$C$612:$C$684,0),MATCH(I$9,UW!$C$612:$EF$612,0))</f>
        <v>0</v>
      </c>
      <c r="J14" s="1966">
        <f ca="1">INDEX(UW!$C$612:$EF$684,MATCH($B14,UW!$C$612:$C$684,0),MATCH(J$9,UW!$C$612:$EF$612,0))</f>
        <v>0</v>
      </c>
      <c r="K14" s="1966">
        <f ca="1">INDEX(UW!$C$612:$EF$684,MATCH($B14,UW!$C$612:$C$684,0),MATCH(K$9,UW!$C$612:$EF$612,0))</f>
        <v>0</v>
      </c>
      <c r="L14" s="1966">
        <f ca="1">INDEX(UW!$C$612:$EF$684,MATCH($B14,UW!$C$612:$C$684,0),MATCH(L$9,UW!$C$612:$EF$612,0))</f>
        <v>0</v>
      </c>
      <c r="M14" s="1966">
        <f ca="1">INDEX(UW!$C$612:$EF$684,MATCH($B14,UW!$C$612:$C$684,0),MATCH(M$9,UW!$C$612:$EF$612,0))</f>
        <v>0</v>
      </c>
      <c r="N14" s="1966">
        <f ca="1">INDEX(UW!$C$612:$EF$684,MATCH($B14,UW!$C$612:$C$684,0),MATCH(N$9,UW!$C$612:$EF$612,0))</f>
        <v>0</v>
      </c>
      <c r="O14" s="1967">
        <f ca="1">SUM(C14:N14)</f>
        <v>0</v>
      </c>
    </row>
    <row r="15" spans="1:15" s="102" customFormat="1" ht="16" customHeight="1" thickBot="1">
      <c r="B15" s="132" t="s">
        <v>409</v>
      </c>
      <c r="C15" s="1966">
        <f ca="1">INDEX(UW!$C$612:$EF$684,MATCH($B15,UW!$C$612:$C$684,0),MATCH(C$9,UW!$C$612:$EF$612,0))</f>
        <v>0</v>
      </c>
      <c r="D15" s="1966">
        <f ca="1">INDEX(UW!$C$612:$EF$684,MATCH($B15,UW!$C$612:$C$684,0),MATCH(D$9,UW!$C$612:$EF$612,0))</f>
        <v>0</v>
      </c>
      <c r="E15" s="1966">
        <f ca="1">INDEX(UW!$C$612:$EF$684,MATCH($B15,UW!$C$612:$C$684,0),MATCH(E$9,UW!$C$612:$EF$612,0))</f>
        <v>0</v>
      </c>
      <c r="F15" s="1966">
        <f ca="1">INDEX(UW!$C$612:$EF$684,MATCH($B15,UW!$C$612:$C$684,0),MATCH(F$9,UW!$C$612:$EF$612,0))</f>
        <v>0</v>
      </c>
      <c r="G15" s="1966">
        <f ca="1">INDEX(UW!$C$612:$EF$684,MATCH($B15,UW!$C$612:$C$684,0),MATCH(G$9,UW!$C$612:$EF$612,0))</f>
        <v>0</v>
      </c>
      <c r="H15" s="1966">
        <f ca="1">INDEX(UW!$C$612:$EF$684,MATCH($B15,UW!$C$612:$C$684,0),MATCH(H$9,UW!$C$612:$EF$612,0))</f>
        <v>0</v>
      </c>
      <c r="I15" s="1966">
        <f ca="1">INDEX(UW!$C$612:$EF$684,MATCH($B15,UW!$C$612:$C$684,0),MATCH(I$9,UW!$C$612:$EF$612,0))</f>
        <v>0</v>
      </c>
      <c r="J15" s="1966">
        <f ca="1">INDEX(UW!$C$612:$EF$684,MATCH($B15,UW!$C$612:$C$684,0),MATCH(J$9,UW!$C$612:$EF$612,0))</f>
        <v>0</v>
      </c>
      <c r="K15" s="1966">
        <f ca="1">INDEX(UW!$C$612:$EF$684,MATCH($B15,UW!$C$612:$C$684,0),MATCH(K$9,UW!$C$612:$EF$612,0))</f>
        <v>0</v>
      </c>
      <c r="L15" s="1966">
        <f ca="1">INDEX(UW!$C$612:$EF$684,MATCH($B15,UW!$C$612:$C$684,0),MATCH(L$9,UW!$C$612:$EF$612,0))</f>
        <v>0</v>
      </c>
      <c r="M15" s="1966">
        <f ca="1">INDEX(UW!$C$612:$EF$684,MATCH($B15,UW!$C$612:$C$684,0),MATCH(M$9,UW!$C$612:$EF$612,0))</f>
        <v>0</v>
      </c>
      <c r="N15" s="1966">
        <f ca="1">INDEX(UW!$C$612:$EF$684,MATCH($B15,UW!$C$612:$C$684,0),MATCH(N$9,UW!$C$612:$EF$612,0))</f>
        <v>0</v>
      </c>
      <c r="O15" s="1967">
        <f ca="1">SUM(C15:N15)</f>
        <v>0</v>
      </c>
    </row>
    <row r="16" spans="1:15" s="102" customFormat="1" ht="16" customHeight="1" thickBot="1">
      <c r="B16" s="115" t="s">
        <v>1483</v>
      </c>
      <c r="C16" s="1926">
        <f t="shared" ref="C16:O16" ca="1" si="1">SUM(C12:C15)</f>
        <v>0</v>
      </c>
      <c r="D16" s="1926">
        <f t="shared" ca="1" si="1"/>
        <v>0</v>
      </c>
      <c r="E16" s="1926">
        <f t="shared" ca="1" si="1"/>
        <v>0</v>
      </c>
      <c r="F16" s="1926">
        <f t="shared" ca="1" si="1"/>
        <v>0</v>
      </c>
      <c r="G16" s="1926">
        <f t="shared" ca="1" si="1"/>
        <v>0</v>
      </c>
      <c r="H16" s="1926">
        <f t="shared" ca="1" si="1"/>
        <v>0</v>
      </c>
      <c r="I16" s="1926">
        <f t="shared" ca="1" si="1"/>
        <v>0</v>
      </c>
      <c r="J16" s="1926">
        <f t="shared" ca="1" si="1"/>
        <v>0</v>
      </c>
      <c r="K16" s="1926">
        <f t="shared" ca="1" si="1"/>
        <v>0</v>
      </c>
      <c r="L16" s="1926">
        <f t="shared" ca="1" si="1"/>
        <v>0</v>
      </c>
      <c r="M16" s="1926">
        <f t="shared" ca="1" si="1"/>
        <v>0</v>
      </c>
      <c r="N16" s="1931">
        <f t="shared" ca="1" si="1"/>
        <v>0</v>
      </c>
      <c r="O16" s="1932">
        <f t="shared" ca="1" si="1"/>
        <v>0</v>
      </c>
    </row>
    <row r="17" spans="1:28" s="102" customFormat="1" ht="16" customHeight="1" thickBot="1">
      <c r="B17" s="109"/>
      <c r="C17" s="1910"/>
      <c r="D17" s="1910"/>
      <c r="E17" s="1910"/>
      <c r="F17" s="1910"/>
      <c r="G17" s="1910"/>
      <c r="H17" s="1910"/>
      <c r="I17" s="1910"/>
      <c r="J17" s="1910"/>
      <c r="K17" s="1910"/>
      <c r="L17" s="1910"/>
      <c r="M17" s="1910"/>
      <c r="N17" s="1910"/>
      <c r="O17" s="1911"/>
    </row>
    <row r="18" spans="1:28" s="102" customFormat="1" ht="16" customHeight="1" thickBot="1">
      <c r="B18" s="116" t="s">
        <v>853</v>
      </c>
      <c r="C18" s="1914"/>
      <c r="D18" s="1914"/>
      <c r="E18" s="1914"/>
      <c r="F18" s="1914"/>
      <c r="G18" s="1914"/>
      <c r="H18" s="1914"/>
      <c r="I18" s="1914"/>
      <c r="J18" s="1914"/>
      <c r="K18" s="1914"/>
      <c r="L18" s="1914"/>
      <c r="M18" s="1914"/>
      <c r="N18" s="1914"/>
      <c r="O18" s="1914"/>
    </row>
    <row r="19" spans="1:28" s="103" customFormat="1" ht="15.5" customHeight="1">
      <c r="A19" s="133"/>
      <c r="B19" s="117" t="s">
        <v>423</v>
      </c>
      <c r="C19" s="1968">
        <f ca="1">INDEX(UW!$C$689:$EF$711,MATCH($B19,UW!$C$689:$C$711,0),MATCH(C$9,UW!$C$689:$EF$689,0))</f>
        <v>0</v>
      </c>
      <c r="D19" s="1969">
        <f ca="1">INDEX(UW!$C$689:$EF$711,MATCH($B19,UW!$C$689:$C$711,0),MATCH(D$9,UW!$C$689:$EF$689,0))</f>
        <v>0</v>
      </c>
      <c r="E19" s="1969">
        <f ca="1">INDEX(UW!$C$689:$EF$711,MATCH($B19,UW!$C$689:$C$711,0),MATCH(E$9,UW!$C$689:$EF$689,0))</f>
        <v>0</v>
      </c>
      <c r="F19" s="1969">
        <f ca="1">INDEX(UW!$C$689:$EF$711,MATCH($B19,UW!$C$689:$C$711,0),MATCH(F$9,UW!$C$689:$EF$689,0))</f>
        <v>0</v>
      </c>
      <c r="G19" s="1969">
        <f ca="1">INDEX(UW!$C$689:$EF$711,MATCH($B19,UW!$C$689:$C$711,0),MATCH(G$9,UW!$C$689:$EF$689,0))</f>
        <v>0</v>
      </c>
      <c r="H19" s="1969">
        <f ca="1">INDEX(UW!$C$689:$EF$711,MATCH($B19,UW!$C$689:$C$711,0),MATCH(H$9,UW!$C$689:$EF$689,0))</f>
        <v>0</v>
      </c>
      <c r="I19" s="1969">
        <f ca="1">INDEX(UW!$C$689:$EF$711,MATCH($B19,UW!$C$689:$C$711,0),MATCH(I$9,UW!$C$689:$EF$689,0))</f>
        <v>0</v>
      </c>
      <c r="J19" s="1969">
        <f ca="1">INDEX(UW!$C$689:$EF$711,MATCH($B19,UW!$C$689:$C$711,0),MATCH(J$9,UW!$C$689:$EF$689,0))</f>
        <v>0</v>
      </c>
      <c r="K19" s="1969">
        <f ca="1">INDEX(UW!$C$689:$EF$711,MATCH($B19,UW!$C$689:$C$711,0),MATCH(K$9,UW!$C$689:$EF$689,0))</f>
        <v>0</v>
      </c>
      <c r="L19" s="1969">
        <f ca="1">INDEX(UW!$C$689:$EF$711,MATCH($B19,UW!$C$689:$C$711,0),MATCH(L$9,UW!$C$689:$EF$689,0))</f>
        <v>0</v>
      </c>
      <c r="M19" s="1969">
        <f ca="1">INDEX(UW!$C$689:$EF$711,MATCH($B19,UW!$C$689:$C$711,0),MATCH(M$9,UW!$C$689:$EF$689,0))</f>
        <v>0</v>
      </c>
      <c r="N19" s="1919">
        <f ca="1">INDEX(UW!$C$689:$EF$711,MATCH($B19,UW!$C$689:$C$711,0),MATCH(N$9,UW!$C$689:$EF$689,0))</f>
        <v>0</v>
      </c>
      <c r="O19" s="1970">
        <f t="shared" ref="O19:O34" ca="1" si="2">SUM(C19:N19)</f>
        <v>0</v>
      </c>
    </row>
    <row r="20" spans="1:28" s="103" customFormat="1" ht="15.5" customHeight="1">
      <c r="B20" s="117" t="s">
        <v>558</v>
      </c>
      <c r="C20" s="1971">
        <f ca="1">INDEX(UW!$C$689:$EF$711,MATCH($B20,UW!$C$689:$C$711,0),MATCH(C$9,UW!$C$689:$EF$689,0))</f>
        <v>0</v>
      </c>
      <c r="D20" s="1922">
        <f ca="1">INDEX(UW!$C$689:$EF$711,MATCH($B20,UW!$C$689:$C$711,0),MATCH(D$9,UW!$C$689:$EF$689,0))</f>
        <v>0</v>
      </c>
      <c r="E20" s="1922">
        <f ca="1">INDEX(UW!$C$689:$EF$711,MATCH($B20,UW!$C$689:$C$711,0),MATCH(E$9,UW!$C$689:$EF$689,0))</f>
        <v>0</v>
      </c>
      <c r="F20" s="1922">
        <f ca="1">INDEX(UW!$C$689:$EF$711,MATCH($B20,UW!$C$689:$C$711,0),MATCH(F$9,UW!$C$689:$EF$689,0))</f>
        <v>0</v>
      </c>
      <c r="G20" s="1922">
        <f ca="1">INDEX(UW!$C$689:$EF$711,MATCH($B20,UW!$C$689:$C$711,0),MATCH(G$9,UW!$C$689:$EF$689,0))</f>
        <v>0</v>
      </c>
      <c r="H20" s="1922">
        <f ca="1">INDEX(UW!$C$689:$EF$711,MATCH($B20,UW!$C$689:$C$711,0),MATCH(H$9,UW!$C$689:$EF$689,0))</f>
        <v>0</v>
      </c>
      <c r="I20" s="1922">
        <f ca="1">INDEX(UW!$C$689:$EF$711,MATCH($B20,UW!$C$689:$C$711,0),MATCH(I$9,UW!$C$689:$EF$689,0))</f>
        <v>0</v>
      </c>
      <c r="J20" s="1922">
        <f ca="1">INDEX(UW!$C$689:$EF$711,MATCH($B20,UW!$C$689:$C$711,0),MATCH(J$9,UW!$C$689:$EF$689,0))</f>
        <v>0</v>
      </c>
      <c r="K20" s="1922">
        <f ca="1">INDEX(UW!$C$689:$EF$711,MATCH($B20,UW!$C$689:$C$711,0),MATCH(K$9,UW!$C$689:$EF$689,0))</f>
        <v>0</v>
      </c>
      <c r="L20" s="1922">
        <f ca="1">INDEX(UW!$C$689:$EF$711,MATCH($B20,UW!$C$689:$C$711,0),MATCH(L$9,UW!$C$689:$EF$689,0))</f>
        <v>0</v>
      </c>
      <c r="M20" s="1922">
        <f ca="1">INDEX(UW!$C$689:$EF$711,MATCH($B20,UW!$C$689:$C$711,0),MATCH(M$9,UW!$C$689:$EF$689,0))</f>
        <v>0</v>
      </c>
      <c r="N20" s="1924">
        <f ca="1">INDEX(UW!$C$689:$EF$711,MATCH($B20,UW!$C$689:$C$711,0),MATCH(N$9,UW!$C$689:$EF$689,0))</f>
        <v>0</v>
      </c>
      <c r="O20" s="1972">
        <f t="shared" ca="1" si="2"/>
        <v>0</v>
      </c>
    </row>
    <row r="21" spans="1:28" s="103" customFormat="1" ht="15.5" customHeight="1">
      <c r="B21" s="135" t="s">
        <v>425</v>
      </c>
      <c r="C21" s="1971">
        <f ca="1">INDEX(UW!$C$689:$EF$711,MATCH($B21,UW!$C$689:$C$711,0),MATCH(C$9,UW!$C$689:$EF$689,0))</f>
        <v>81.600000000000009</v>
      </c>
      <c r="D21" s="1922">
        <f ca="1">INDEX(UW!$C$689:$EF$711,MATCH($B21,UW!$C$689:$C$711,0),MATCH(D$9,UW!$C$689:$EF$689,0))</f>
        <v>81.600000000000009</v>
      </c>
      <c r="E21" s="1922">
        <f ca="1">INDEX(UW!$C$689:$EF$711,MATCH($B21,UW!$C$689:$C$711,0),MATCH(E$9,UW!$C$689:$EF$689,0))</f>
        <v>81.600000000000009</v>
      </c>
      <c r="F21" s="1922">
        <f ca="1">INDEX(UW!$C$689:$EF$711,MATCH($B21,UW!$C$689:$C$711,0),MATCH(F$9,UW!$C$689:$EF$689,0))</f>
        <v>81.600000000000009</v>
      </c>
      <c r="G21" s="1922">
        <f ca="1">INDEX(UW!$C$689:$EF$711,MATCH($B21,UW!$C$689:$C$711,0),MATCH(G$9,UW!$C$689:$EF$689,0))</f>
        <v>81.600000000000009</v>
      </c>
      <c r="H21" s="1922">
        <f ca="1">INDEX(UW!$C$689:$EF$711,MATCH($B21,UW!$C$689:$C$711,0),MATCH(H$9,UW!$C$689:$EF$689,0))</f>
        <v>81.600000000000009</v>
      </c>
      <c r="I21" s="1922">
        <f ca="1">INDEX(UW!$C$689:$EF$711,MATCH($B21,UW!$C$689:$C$711,0),MATCH(I$9,UW!$C$689:$EF$689,0))</f>
        <v>81.600000000000009</v>
      </c>
      <c r="J21" s="1922">
        <f ca="1">INDEX(UW!$C$689:$EF$711,MATCH($B21,UW!$C$689:$C$711,0),MATCH(J$9,UW!$C$689:$EF$689,0))</f>
        <v>81.600000000000009</v>
      </c>
      <c r="K21" s="1922">
        <f ca="1">INDEX(UW!$C$689:$EF$711,MATCH($B21,UW!$C$689:$C$711,0),MATCH(K$9,UW!$C$689:$EF$689,0))</f>
        <v>81.600000000000009</v>
      </c>
      <c r="L21" s="1922">
        <f ca="1">INDEX(UW!$C$689:$EF$711,MATCH($B21,UW!$C$689:$C$711,0),MATCH(L$9,UW!$C$689:$EF$689,0))</f>
        <v>81.600000000000009</v>
      </c>
      <c r="M21" s="1922">
        <f ca="1">INDEX(UW!$C$689:$EF$711,MATCH($B21,UW!$C$689:$C$711,0),MATCH(M$9,UW!$C$689:$EF$689,0))</f>
        <v>81.600000000000009</v>
      </c>
      <c r="N21" s="1924">
        <f ca="1">INDEX(UW!$C$689:$EF$711,MATCH($B21,UW!$C$689:$C$711,0),MATCH(N$9,UW!$C$689:$EF$689,0))</f>
        <v>81.600000000000009</v>
      </c>
      <c r="O21" s="1972">
        <f t="shared" ca="1" si="2"/>
        <v>979.20000000000016</v>
      </c>
    </row>
    <row r="22" spans="1:28" s="103" customFormat="1" ht="15.5" customHeight="1">
      <c r="B22" s="135" t="s">
        <v>426</v>
      </c>
      <c r="C22" s="1971">
        <f ca="1">INDEX(UW!$C$689:$EF$711,MATCH($B22,UW!$C$689:$C$711,0),MATCH(C$9,UW!$C$689:$EF$689,0))</f>
        <v>0</v>
      </c>
      <c r="D22" s="1922">
        <f ca="1">INDEX(UW!$C$689:$EF$711,MATCH($B22,UW!$C$689:$C$711,0),MATCH(D$9,UW!$C$689:$EF$689,0))</f>
        <v>0</v>
      </c>
      <c r="E22" s="1922">
        <f ca="1">INDEX(UW!$C$689:$EF$711,MATCH($B22,UW!$C$689:$C$711,0),MATCH(E$9,UW!$C$689:$EF$689,0))</f>
        <v>0</v>
      </c>
      <c r="F22" s="1922">
        <f ca="1">INDEX(UW!$C$689:$EF$711,MATCH($B22,UW!$C$689:$C$711,0),MATCH(F$9,UW!$C$689:$EF$689,0))</f>
        <v>0</v>
      </c>
      <c r="G22" s="1922">
        <f ca="1">INDEX(UW!$C$689:$EF$711,MATCH($B22,UW!$C$689:$C$711,0),MATCH(G$9,UW!$C$689:$EF$689,0))</f>
        <v>0</v>
      </c>
      <c r="H22" s="1922">
        <f ca="1">INDEX(UW!$C$689:$EF$711,MATCH($B22,UW!$C$689:$C$711,0),MATCH(H$9,UW!$C$689:$EF$689,0))</f>
        <v>0</v>
      </c>
      <c r="I22" s="1922">
        <f ca="1">INDEX(UW!$C$689:$EF$711,MATCH($B22,UW!$C$689:$C$711,0),MATCH(I$9,UW!$C$689:$EF$689,0))</f>
        <v>0</v>
      </c>
      <c r="J22" s="1922">
        <f ca="1">INDEX(UW!$C$689:$EF$711,MATCH($B22,UW!$C$689:$C$711,0),MATCH(J$9,UW!$C$689:$EF$689,0))</f>
        <v>0</v>
      </c>
      <c r="K22" s="1922">
        <f ca="1">INDEX(UW!$C$689:$EF$711,MATCH($B22,UW!$C$689:$C$711,0),MATCH(K$9,UW!$C$689:$EF$689,0))</f>
        <v>0</v>
      </c>
      <c r="L22" s="1922">
        <f ca="1">INDEX(UW!$C$689:$EF$711,MATCH($B22,UW!$C$689:$C$711,0),MATCH(L$9,UW!$C$689:$EF$689,0))</f>
        <v>0</v>
      </c>
      <c r="M22" s="1922">
        <f ca="1">INDEX(UW!$C$689:$EF$711,MATCH($B22,UW!$C$689:$C$711,0),MATCH(M$9,UW!$C$689:$EF$689,0))</f>
        <v>0</v>
      </c>
      <c r="N22" s="1924">
        <f ca="1">INDEX(UW!$C$689:$EF$711,MATCH($B22,UW!$C$689:$C$711,0),MATCH(N$9,UW!$C$689:$EF$689,0))</f>
        <v>0</v>
      </c>
      <c r="O22" s="1972">
        <f t="shared" ca="1" si="2"/>
        <v>0</v>
      </c>
    </row>
    <row r="23" spans="1:28" s="103" customFormat="1" ht="15.5" customHeight="1">
      <c r="B23" s="135" t="s">
        <v>427</v>
      </c>
      <c r="C23" s="1971">
        <f ca="1">INDEX(UW!$C$689:$EF$711,MATCH($B23,UW!$C$689:$C$711,0),MATCH(C$9,UW!$C$689:$EF$689,0))</f>
        <v>0</v>
      </c>
      <c r="D23" s="1922">
        <f ca="1">INDEX(UW!$C$689:$EF$711,MATCH($B23,UW!$C$689:$C$711,0),MATCH(D$9,UW!$C$689:$EF$689,0))</f>
        <v>0</v>
      </c>
      <c r="E23" s="1922">
        <f ca="1">INDEX(UW!$C$689:$EF$711,MATCH($B23,UW!$C$689:$C$711,0),MATCH(E$9,UW!$C$689:$EF$689,0))</f>
        <v>0</v>
      </c>
      <c r="F23" s="1922">
        <f ca="1">INDEX(UW!$C$689:$EF$711,MATCH($B23,UW!$C$689:$C$711,0),MATCH(F$9,UW!$C$689:$EF$689,0))</f>
        <v>0</v>
      </c>
      <c r="G23" s="1922">
        <f ca="1">INDEX(UW!$C$689:$EF$711,MATCH($B23,UW!$C$689:$C$711,0),MATCH(G$9,UW!$C$689:$EF$689,0))</f>
        <v>0</v>
      </c>
      <c r="H23" s="1922">
        <f ca="1">INDEX(UW!$C$689:$EF$711,MATCH($B23,UW!$C$689:$C$711,0),MATCH(H$9,UW!$C$689:$EF$689,0))</f>
        <v>0</v>
      </c>
      <c r="I23" s="1922">
        <f ca="1">INDEX(UW!$C$689:$EF$711,MATCH($B23,UW!$C$689:$C$711,0),MATCH(I$9,UW!$C$689:$EF$689,0))</f>
        <v>0</v>
      </c>
      <c r="J23" s="1922">
        <f ca="1">INDEX(UW!$C$689:$EF$711,MATCH($B23,UW!$C$689:$C$711,0),MATCH(J$9,UW!$C$689:$EF$689,0))</f>
        <v>0</v>
      </c>
      <c r="K23" s="1922">
        <f ca="1">INDEX(UW!$C$689:$EF$711,MATCH($B23,UW!$C$689:$C$711,0),MATCH(K$9,UW!$C$689:$EF$689,0))</f>
        <v>0</v>
      </c>
      <c r="L23" s="1922">
        <f ca="1">INDEX(UW!$C$689:$EF$711,MATCH($B23,UW!$C$689:$C$711,0),MATCH(L$9,UW!$C$689:$EF$689,0))</f>
        <v>0</v>
      </c>
      <c r="M23" s="1922">
        <f ca="1">INDEX(UW!$C$689:$EF$711,MATCH($B23,UW!$C$689:$C$711,0),MATCH(M$9,UW!$C$689:$EF$689,0))</f>
        <v>0</v>
      </c>
      <c r="N23" s="1924">
        <f ca="1">INDEX(UW!$C$689:$EF$711,MATCH($B23,UW!$C$689:$C$711,0),MATCH(N$9,UW!$C$689:$EF$689,0))</f>
        <v>0</v>
      </c>
      <c r="O23" s="1972">
        <f t="shared" ca="1" si="2"/>
        <v>0</v>
      </c>
    </row>
    <row r="24" spans="1:28" s="103" customFormat="1" ht="15.5" customHeight="1">
      <c r="B24" s="134" t="s">
        <v>856</v>
      </c>
      <c r="C24" s="1971" t="e">
        <f>INDEX(UW!$C$689:$EF$711,MATCH($B24,UW!$C$689:$C$711,0),MATCH(C$9,UW!$C$689:$EF$689,0))</f>
        <v>#N/A</v>
      </c>
      <c r="D24" s="1922" t="e">
        <f>INDEX(UW!$C$689:$EF$711,MATCH($B24,UW!$C$689:$C$711,0),MATCH(D$9,UW!$C$689:$EF$689,0))</f>
        <v>#N/A</v>
      </c>
      <c r="E24" s="1922" t="e">
        <f>INDEX(UW!$C$689:$EF$711,MATCH($B24,UW!$C$689:$C$711,0),MATCH(E$9,UW!$C$689:$EF$689,0))</f>
        <v>#N/A</v>
      </c>
      <c r="F24" s="1922" t="e">
        <f>INDEX(UW!$C$689:$EF$711,MATCH($B24,UW!$C$689:$C$711,0),MATCH(F$9,UW!$C$689:$EF$689,0))</f>
        <v>#N/A</v>
      </c>
      <c r="G24" s="1922" t="e">
        <f>INDEX(UW!$C$689:$EF$711,MATCH($B24,UW!$C$689:$C$711,0),MATCH(G$9,UW!$C$689:$EF$689,0))</f>
        <v>#N/A</v>
      </c>
      <c r="H24" s="1922" t="e">
        <f>INDEX(UW!$C$689:$EF$711,MATCH($B24,UW!$C$689:$C$711,0),MATCH(H$9,UW!$C$689:$EF$689,0))</f>
        <v>#N/A</v>
      </c>
      <c r="I24" s="1922" t="e">
        <f>INDEX(UW!$C$689:$EF$711,MATCH($B24,UW!$C$689:$C$711,0),MATCH(I$9,UW!$C$689:$EF$689,0))</f>
        <v>#N/A</v>
      </c>
      <c r="J24" s="1922" t="e">
        <f>INDEX(UW!$C$689:$EF$711,MATCH($B24,UW!$C$689:$C$711,0),MATCH(J$9,UW!$C$689:$EF$689,0))</f>
        <v>#N/A</v>
      </c>
      <c r="K24" s="1922" t="e">
        <f>INDEX(UW!$C$689:$EF$711,MATCH($B24,UW!$C$689:$C$711,0),MATCH(K$9,UW!$C$689:$EF$689,0))</f>
        <v>#N/A</v>
      </c>
      <c r="L24" s="1922" t="e">
        <f>INDEX(UW!$C$689:$EF$711,MATCH($B24,UW!$C$689:$C$711,0),MATCH(L$9,UW!$C$689:$EF$689,0))</f>
        <v>#N/A</v>
      </c>
      <c r="M24" s="1922" t="e">
        <f>INDEX(UW!$C$689:$EF$711,MATCH($B24,UW!$C$689:$C$711,0),MATCH(M$9,UW!$C$689:$EF$689,0))</f>
        <v>#N/A</v>
      </c>
      <c r="N24" s="1924" t="e">
        <f>INDEX(UW!$C$689:$EF$711,MATCH($B24,UW!$C$689:$C$711,0),MATCH(N$9,UW!$C$689:$EF$689,0))</f>
        <v>#N/A</v>
      </c>
      <c r="O24" s="1972" t="e">
        <f t="shared" si="2"/>
        <v>#N/A</v>
      </c>
    </row>
    <row r="25" spans="1:28" s="103" customFormat="1" ht="15.5" customHeight="1">
      <c r="B25" s="117" t="s">
        <v>567</v>
      </c>
      <c r="C25" s="1971">
        <f ca="1">INDEX(UW!$C$689:$EF$711,MATCH($B25,UW!$C$689:$C$711,0),MATCH(C$9,UW!$C$689:$EF$689,0))</f>
        <v>0</v>
      </c>
      <c r="D25" s="1973">
        <f ca="1">INDEX(UW!$C$689:$EF$711,MATCH($B25,UW!$C$689:$C$711,0),MATCH(D$9,UW!$C$689:$EF$689,0))</f>
        <v>0</v>
      </c>
      <c r="E25" s="1973">
        <f ca="1">INDEX(UW!$C$689:$EF$711,MATCH($B25,UW!$C$689:$C$711,0),MATCH(E$9,UW!$C$689:$EF$689,0))</f>
        <v>0</v>
      </c>
      <c r="F25" s="1973">
        <f ca="1">INDEX(UW!$C$689:$EF$711,MATCH($B25,UW!$C$689:$C$711,0),MATCH(F$9,UW!$C$689:$EF$689,0))</f>
        <v>0</v>
      </c>
      <c r="G25" s="1973">
        <f ca="1">INDEX(UW!$C$689:$EF$711,MATCH($B25,UW!$C$689:$C$711,0),MATCH(G$9,UW!$C$689:$EF$689,0))</f>
        <v>0</v>
      </c>
      <c r="H25" s="1973">
        <f ca="1">INDEX(UW!$C$689:$EF$711,MATCH($B25,UW!$C$689:$C$711,0),MATCH(H$9,UW!$C$689:$EF$689,0))</f>
        <v>0</v>
      </c>
      <c r="I25" s="1973">
        <f ca="1">INDEX(UW!$C$689:$EF$711,MATCH($B25,UW!$C$689:$C$711,0),MATCH(I$9,UW!$C$689:$EF$689,0))</f>
        <v>0</v>
      </c>
      <c r="J25" s="1973">
        <f ca="1">INDEX(UW!$C$689:$EF$711,MATCH($B25,UW!$C$689:$C$711,0),MATCH(J$9,UW!$C$689:$EF$689,0))</f>
        <v>0</v>
      </c>
      <c r="K25" s="1922">
        <f ca="1">INDEX(UW!$C$689:$EF$711,MATCH($B25,UW!$C$689:$C$711,0),MATCH(K$9,UW!$C$689:$EF$689,0))</f>
        <v>0</v>
      </c>
      <c r="L25" s="1922">
        <f ca="1">INDEX(UW!$C$689:$EF$711,MATCH($B25,UW!$C$689:$C$711,0),MATCH(L$9,UW!$C$689:$EF$689,0))</f>
        <v>0</v>
      </c>
      <c r="M25" s="1973">
        <f ca="1">INDEX(UW!$C$689:$EF$711,MATCH($B25,UW!$C$689:$C$711,0),MATCH(M$9,UW!$C$689:$EF$689,0))</f>
        <v>0</v>
      </c>
      <c r="N25" s="1974">
        <f ca="1">INDEX(UW!$C$689:$EF$711,MATCH($B25,UW!$C$689:$C$711,0),MATCH(N$9,UW!$C$689:$EF$689,0))</f>
        <v>0</v>
      </c>
      <c r="O25" s="1972">
        <f t="shared" ca="1" si="2"/>
        <v>0</v>
      </c>
      <c r="P25" s="1975"/>
    </row>
    <row r="26" spans="1:28" s="103" customFormat="1" ht="15.5" customHeight="1">
      <c r="B26" s="117" t="s">
        <v>431</v>
      </c>
      <c r="C26" s="1922">
        <f ca="1">INDEX(UW!$C$689:$EF$711,MATCH($B26,UW!$C$689:$C$711,0),MATCH(C$9,UW!$C$689:$EF$689,0))</f>
        <v>0</v>
      </c>
      <c r="D26" s="1922">
        <f ca="1">INDEX(UW!$C$689:$EF$711,MATCH($B26,UW!$C$689:$C$711,0),MATCH(D$9,UW!$C$689:$EF$689,0))</f>
        <v>0</v>
      </c>
      <c r="E26" s="1922">
        <f ca="1">INDEX(UW!$C$689:$EF$711,MATCH($B26,UW!$C$689:$C$711,0),MATCH(E$9,UW!$C$689:$EF$689,0))</f>
        <v>0</v>
      </c>
      <c r="F26" s="1922">
        <f ca="1">INDEX(UW!$C$689:$EF$711,MATCH($B26,UW!$C$689:$C$711,0),MATCH(F$9,UW!$C$689:$EF$689,0))</f>
        <v>0</v>
      </c>
      <c r="G26" s="1922">
        <f ca="1">INDEX(UW!$C$689:$EF$711,MATCH($B26,UW!$C$689:$C$711,0),MATCH(G$9,UW!$C$689:$EF$689,0))</f>
        <v>0</v>
      </c>
      <c r="H26" s="1922">
        <f ca="1">INDEX(UW!$C$689:$EF$711,MATCH($B26,UW!$C$689:$C$711,0),MATCH(H$9,UW!$C$689:$EF$689,0))</f>
        <v>0</v>
      </c>
      <c r="I26" s="1922">
        <f ca="1">INDEX(UW!$C$689:$EF$711,MATCH($B26,UW!$C$689:$C$711,0),MATCH(I$9,UW!$C$689:$EF$689,0))</f>
        <v>0</v>
      </c>
      <c r="J26" s="1922">
        <f ca="1">INDEX(UW!$C$689:$EF$711,MATCH($B26,UW!$C$689:$C$711,0),MATCH(J$9,UW!$C$689:$EF$689,0))</f>
        <v>0</v>
      </c>
      <c r="K26" s="1922">
        <f ca="1">INDEX(UW!$C$689:$EF$711,MATCH($B26,UW!$C$689:$C$711,0),MATCH(K$9,UW!$C$689:$EF$689,0))</f>
        <v>0</v>
      </c>
      <c r="L26" s="1922">
        <f ca="1">INDEX(UW!$C$689:$EF$711,MATCH($B26,UW!$C$689:$C$711,0),MATCH(L$9,UW!$C$689:$EF$689,0))</f>
        <v>0</v>
      </c>
      <c r="M26" s="1922">
        <f ca="1">INDEX(UW!$C$689:$EF$711,MATCH($B26,UW!$C$689:$C$711,0),MATCH(M$9,UW!$C$689:$EF$689,0))</f>
        <v>0</v>
      </c>
      <c r="N26" s="1924">
        <f ca="1">INDEX(UW!$C$689:$EF$711,MATCH($B26,UW!$C$689:$C$711,0),MATCH(N$9,UW!$C$689:$EF$689,0))</f>
        <v>0</v>
      </c>
      <c r="O26" s="1972">
        <f t="shared" ca="1" si="2"/>
        <v>0</v>
      </c>
      <c r="Q26" s="1975"/>
      <c r="R26" s="1975"/>
      <c r="S26" s="1975"/>
      <c r="T26" s="1975"/>
      <c r="U26" s="1975"/>
      <c r="V26" s="1975"/>
      <c r="W26" s="1975"/>
      <c r="X26" s="1975"/>
      <c r="Y26" s="1975"/>
      <c r="Z26" s="1975"/>
      <c r="AA26" s="1975"/>
      <c r="AB26" s="1975"/>
    </row>
    <row r="27" spans="1:28" s="103" customFormat="1" ht="15.5" customHeight="1">
      <c r="B27" s="117" t="s">
        <v>433</v>
      </c>
      <c r="C27" s="1916">
        <f ca="1">INDEX(UW!$C$689:$EF$711,MATCH($B27,UW!$C$689:$C$711,0),MATCH(C$9,UW!$C$689:$EF$689,0))</f>
        <v>0</v>
      </c>
      <c r="D27" s="1916">
        <f ca="1">INDEX(UW!$C$689:$EF$711,MATCH($B27,UW!$C$689:$C$711,0),MATCH(D$9,UW!$C$689:$EF$689,0))</f>
        <v>0</v>
      </c>
      <c r="E27" s="1916">
        <f ca="1">INDEX(UW!$C$689:$EF$711,MATCH($B27,UW!$C$689:$C$711,0),MATCH(E$9,UW!$C$689:$EF$689,0))</f>
        <v>0</v>
      </c>
      <c r="F27" s="1916">
        <f ca="1">INDEX(UW!$C$689:$EF$711,MATCH($B27,UW!$C$689:$C$711,0),MATCH(F$9,UW!$C$689:$EF$689,0))</f>
        <v>0</v>
      </c>
      <c r="G27" s="1916">
        <f ca="1">INDEX(UW!$C$689:$EF$711,MATCH($B27,UW!$C$689:$C$711,0),MATCH(G$9,UW!$C$689:$EF$689,0))</f>
        <v>0</v>
      </c>
      <c r="H27" s="1916">
        <f ca="1">INDEX(UW!$C$689:$EF$711,MATCH($B27,UW!$C$689:$C$711,0),MATCH(H$9,UW!$C$689:$EF$689,0))</f>
        <v>0</v>
      </c>
      <c r="I27" s="1916">
        <f ca="1">INDEX(UW!$C$689:$EF$711,MATCH($B27,UW!$C$689:$C$711,0),MATCH(I$9,UW!$C$689:$EF$689,0))</f>
        <v>0</v>
      </c>
      <c r="J27" s="1916">
        <f ca="1">INDEX(UW!$C$689:$EF$711,MATCH($B27,UW!$C$689:$C$711,0),MATCH(J$9,UW!$C$689:$EF$689,0))</f>
        <v>0</v>
      </c>
      <c r="K27" s="1916">
        <f ca="1">INDEX(UW!$C$689:$EF$711,MATCH($B27,UW!$C$689:$C$711,0),MATCH(K$9,UW!$C$689:$EF$689,0))</f>
        <v>0</v>
      </c>
      <c r="L27" s="1916">
        <f ca="1">INDEX(UW!$C$689:$EF$711,MATCH($B27,UW!$C$689:$C$711,0),MATCH(L$9,UW!$C$689:$EF$689,0))</f>
        <v>0</v>
      </c>
      <c r="M27" s="1916">
        <f ca="1">INDEX(UW!$C$689:$EF$711,MATCH($B27,UW!$C$689:$C$711,0),MATCH(M$9,UW!$C$689:$EF$689,0))</f>
        <v>0</v>
      </c>
      <c r="N27" s="1976">
        <f ca="1">INDEX(UW!$C$689:$EF$711,MATCH($B27,UW!$C$689:$C$711,0),MATCH(N$9,UW!$C$689:$EF$689,0))</f>
        <v>0</v>
      </c>
      <c r="O27" s="1972">
        <f t="shared" ca="1" si="2"/>
        <v>0</v>
      </c>
    </row>
    <row r="28" spans="1:28" s="103" customFormat="1" ht="15.5" customHeight="1">
      <c r="B28" s="117" t="s">
        <v>434</v>
      </c>
      <c r="C28" s="1916">
        <f ca="1">INDEX(UW!$C$689:$EF$711,MATCH($B28,UW!$C$689:$C$711,0),MATCH(C$9,UW!$C$689:$EF$689,0))</f>
        <v>0</v>
      </c>
      <c r="D28" s="1916">
        <f ca="1">INDEX(UW!$C$689:$EF$711,MATCH($B28,UW!$C$689:$C$711,0),MATCH(D$9,UW!$C$689:$EF$689,0))</f>
        <v>0</v>
      </c>
      <c r="E28" s="1916">
        <f ca="1">INDEX(UW!$C$689:$EF$711,MATCH($B28,UW!$C$689:$C$711,0),MATCH(E$9,UW!$C$689:$EF$689,0))</f>
        <v>0</v>
      </c>
      <c r="F28" s="1916">
        <f ca="1">INDEX(UW!$C$689:$EF$711,MATCH($B28,UW!$C$689:$C$711,0),MATCH(F$9,UW!$C$689:$EF$689,0))</f>
        <v>0</v>
      </c>
      <c r="G28" s="1916">
        <f ca="1">INDEX(UW!$C$689:$EF$711,MATCH($B28,UW!$C$689:$C$711,0),MATCH(G$9,UW!$C$689:$EF$689,0))</f>
        <v>0</v>
      </c>
      <c r="H28" s="1916">
        <f ca="1">INDEX(UW!$C$689:$EF$711,MATCH($B28,UW!$C$689:$C$711,0),MATCH(H$9,UW!$C$689:$EF$689,0))</f>
        <v>0</v>
      </c>
      <c r="I28" s="1916">
        <f ca="1">INDEX(UW!$C$689:$EF$711,MATCH($B28,UW!$C$689:$C$711,0),MATCH(I$9,UW!$C$689:$EF$689,0))</f>
        <v>0</v>
      </c>
      <c r="J28" s="1916">
        <f ca="1">INDEX(UW!$C$689:$EF$711,MATCH($B28,UW!$C$689:$C$711,0),MATCH(J$9,UW!$C$689:$EF$689,0))</f>
        <v>0</v>
      </c>
      <c r="K28" s="1916">
        <f ca="1">INDEX(UW!$C$689:$EF$711,MATCH($B28,UW!$C$689:$C$711,0),MATCH(K$9,UW!$C$689:$EF$689,0))</f>
        <v>0</v>
      </c>
      <c r="L28" s="1916">
        <f ca="1">INDEX(UW!$C$689:$EF$711,MATCH($B28,UW!$C$689:$C$711,0),MATCH(L$9,UW!$C$689:$EF$689,0))</f>
        <v>0</v>
      </c>
      <c r="M28" s="1916">
        <f ca="1">INDEX(UW!$C$689:$EF$711,MATCH($B28,UW!$C$689:$C$711,0),MATCH(M$9,UW!$C$689:$EF$689,0))</f>
        <v>0</v>
      </c>
      <c r="N28" s="1976">
        <f ca="1">INDEX(UW!$C$689:$EF$711,MATCH($B28,UW!$C$689:$C$711,0),MATCH(N$9,UW!$C$689:$EF$689,0))</f>
        <v>0</v>
      </c>
      <c r="O28" s="1972">
        <f t="shared" ca="1" si="2"/>
        <v>0</v>
      </c>
    </row>
    <row r="29" spans="1:28" s="103" customFormat="1" ht="15.5" customHeight="1">
      <c r="B29" s="118" t="s">
        <v>435</v>
      </c>
      <c r="C29" s="1922">
        <f ca="1">INDEX(UW!$C$689:$EF$711,MATCH($B29,UW!$C$689:$C$711,0),MATCH(C$9,UW!$C$689:$EF$689,0))</f>
        <v>0</v>
      </c>
      <c r="D29" s="1922">
        <f ca="1">INDEX(UW!$C$689:$EF$711,MATCH($B29,UW!$C$689:$C$711,0),MATCH(D$9,UW!$C$689:$EF$689,0))</f>
        <v>0</v>
      </c>
      <c r="E29" s="1922">
        <f ca="1">INDEX(UW!$C$689:$EF$711,MATCH($B29,UW!$C$689:$C$711,0),MATCH(E$9,UW!$C$689:$EF$689,0))</f>
        <v>0</v>
      </c>
      <c r="F29" s="1922">
        <f ca="1">INDEX(UW!$C$689:$EF$711,MATCH($B29,UW!$C$689:$C$711,0),MATCH(F$9,UW!$C$689:$EF$689,0))</f>
        <v>0</v>
      </c>
      <c r="G29" s="1922">
        <f ca="1">INDEX(UW!$C$689:$EF$711,MATCH($B29,UW!$C$689:$C$711,0),MATCH(G$9,UW!$C$689:$EF$689,0))</f>
        <v>0</v>
      </c>
      <c r="H29" s="1922">
        <f ca="1">INDEX(UW!$C$689:$EF$711,MATCH($B29,UW!$C$689:$C$711,0),MATCH(H$9,UW!$C$689:$EF$689,0))</f>
        <v>0</v>
      </c>
      <c r="I29" s="1922">
        <f ca="1">INDEX(UW!$C$689:$EF$711,MATCH($B29,UW!$C$689:$C$711,0),MATCH(I$9,UW!$C$689:$EF$689,0))</f>
        <v>0</v>
      </c>
      <c r="J29" s="1922">
        <f ca="1">INDEX(UW!$C$689:$EF$711,MATCH($B29,UW!$C$689:$C$711,0),MATCH(J$9,UW!$C$689:$EF$689,0))</f>
        <v>0</v>
      </c>
      <c r="K29" s="1922">
        <f ca="1">INDEX(UW!$C$689:$EF$711,MATCH($B29,UW!$C$689:$C$711,0),MATCH(K$9,UW!$C$689:$EF$689,0))</f>
        <v>0</v>
      </c>
      <c r="L29" s="1922">
        <f ca="1">INDEX(UW!$C$689:$EF$711,MATCH($B29,UW!$C$689:$C$711,0),MATCH(L$9,UW!$C$689:$EF$689,0))</f>
        <v>0</v>
      </c>
      <c r="M29" s="1922">
        <f ca="1">INDEX(UW!$C$689:$EF$711,MATCH($B29,UW!$C$689:$C$711,0),MATCH(M$9,UW!$C$689:$EF$689,0))</f>
        <v>0</v>
      </c>
      <c r="N29" s="1924">
        <f ca="1">INDEX(UW!$C$689:$EF$711,MATCH($B29,UW!$C$689:$C$711,0),MATCH(N$9,UW!$C$689:$EF$689,0))</f>
        <v>0</v>
      </c>
      <c r="O29" s="1972">
        <f t="shared" ca="1" si="2"/>
        <v>0</v>
      </c>
    </row>
    <row r="30" spans="1:28" s="103" customFormat="1" ht="15.5" customHeight="1">
      <c r="B30" s="117" t="s">
        <v>575</v>
      </c>
      <c r="C30" s="1916">
        <f ca="1">INDEX(UW!$C$689:$EF$711,MATCH($B30,UW!$C$689:$C$711,0),MATCH(C$9,UW!$C$689:$EF$689,0))</f>
        <v>0</v>
      </c>
      <c r="D30" s="1916">
        <f ca="1">INDEX(UW!$C$689:$EF$711,MATCH($B30,UW!$C$689:$C$711,0),MATCH(D$9,UW!$C$689:$EF$689,0))</f>
        <v>0</v>
      </c>
      <c r="E30" s="1916">
        <f ca="1">INDEX(UW!$C$689:$EF$711,MATCH($B30,UW!$C$689:$C$711,0),MATCH(E$9,UW!$C$689:$EF$689,0))</f>
        <v>0</v>
      </c>
      <c r="F30" s="1916">
        <f ca="1">INDEX(UW!$C$689:$EF$711,MATCH($B30,UW!$C$689:$C$711,0),MATCH(F$9,UW!$C$689:$EF$689,0))</f>
        <v>0</v>
      </c>
      <c r="G30" s="1916">
        <f ca="1">INDEX(UW!$C$689:$EF$711,MATCH($B30,UW!$C$689:$C$711,0),MATCH(G$9,UW!$C$689:$EF$689,0))</f>
        <v>0</v>
      </c>
      <c r="H30" s="1916">
        <f ca="1">INDEX(UW!$C$689:$EF$711,MATCH($B30,UW!$C$689:$C$711,0),MATCH(H$9,UW!$C$689:$EF$689,0))</f>
        <v>0</v>
      </c>
      <c r="I30" s="1916">
        <f ca="1">INDEX(UW!$C$689:$EF$711,MATCH($B30,UW!$C$689:$C$711,0),MATCH(I$9,UW!$C$689:$EF$689,0))</f>
        <v>0</v>
      </c>
      <c r="J30" s="1916">
        <f ca="1">INDEX(UW!$C$689:$EF$711,MATCH($B30,UW!$C$689:$C$711,0),MATCH(J$9,UW!$C$689:$EF$689,0))</f>
        <v>0</v>
      </c>
      <c r="K30" s="1916">
        <f ca="1">INDEX(UW!$C$689:$EF$711,MATCH($B30,UW!$C$689:$C$711,0),MATCH(K$9,UW!$C$689:$EF$689,0))</f>
        <v>0</v>
      </c>
      <c r="L30" s="1916">
        <f ca="1">INDEX(UW!$C$689:$EF$711,MATCH($B30,UW!$C$689:$C$711,0),MATCH(L$9,UW!$C$689:$EF$689,0))</f>
        <v>0</v>
      </c>
      <c r="M30" s="1916">
        <f ca="1">INDEX(UW!$C$689:$EF$711,MATCH($B30,UW!$C$689:$C$711,0),MATCH(M$9,UW!$C$689:$EF$689,0))</f>
        <v>0</v>
      </c>
      <c r="N30" s="1976">
        <f ca="1">INDEX(UW!$C$689:$EF$711,MATCH($B30,UW!$C$689:$C$711,0),MATCH(N$9,UW!$C$689:$EF$689,0))</f>
        <v>0</v>
      </c>
      <c r="O30" s="1972">
        <f t="shared" ca="1" si="2"/>
        <v>0</v>
      </c>
    </row>
    <row r="31" spans="1:28" s="103" customFormat="1" ht="15.5" customHeight="1">
      <c r="B31" s="117" t="s">
        <v>437</v>
      </c>
      <c r="C31" s="1916">
        <f ca="1">INDEX(UW!$C$689:$EF$711,MATCH($B31,UW!$C$689:$C$711,0),MATCH(C$9,UW!$C$689:$EF$689,0))</f>
        <v>0</v>
      </c>
      <c r="D31" s="1916">
        <f ca="1">INDEX(UW!$C$689:$EF$711,MATCH($B31,UW!$C$689:$C$711,0),MATCH(D$9,UW!$C$689:$EF$689,0))</f>
        <v>0</v>
      </c>
      <c r="E31" s="1916">
        <f ca="1">INDEX(UW!$C$689:$EF$711,MATCH($B31,UW!$C$689:$C$711,0),MATCH(E$9,UW!$C$689:$EF$689,0))</f>
        <v>0</v>
      </c>
      <c r="F31" s="1916">
        <f ca="1">INDEX(UW!$C$689:$EF$711,MATCH($B31,UW!$C$689:$C$711,0),MATCH(F$9,UW!$C$689:$EF$689,0))</f>
        <v>0</v>
      </c>
      <c r="G31" s="1916">
        <f ca="1">INDEX(UW!$C$689:$EF$711,MATCH($B31,UW!$C$689:$C$711,0),MATCH(G$9,UW!$C$689:$EF$689,0))</f>
        <v>0</v>
      </c>
      <c r="H31" s="1916">
        <f ca="1">INDEX(UW!$C$689:$EF$711,MATCH($B31,UW!$C$689:$C$711,0),MATCH(H$9,UW!$C$689:$EF$689,0))</f>
        <v>0</v>
      </c>
      <c r="I31" s="1916">
        <f ca="1">INDEX(UW!$C$689:$EF$711,MATCH($B31,UW!$C$689:$C$711,0),MATCH(I$9,UW!$C$689:$EF$689,0))</f>
        <v>0</v>
      </c>
      <c r="J31" s="1916">
        <f ca="1">INDEX(UW!$C$689:$EF$711,MATCH($B31,UW!$C$689:$C$711,0),MATCH(J$9,UW!$C$689:$EF$689,0))</f>
        <v>0</v>
      </c>
      <c r="K31" s="1916">
        <f ca="1">INDEX(UW!$C$689:$EF$711,MATCH($B31,UW!$C$689:$C$711,0),MATCH(K$9,UW!$C$689:$EF$689,0))</f>
        <v>0</v>
      </c>
      <c r="L31" s="1916">
        <f ca="1">INDEX(UW!$C$689:$EF$711,MATCH($B31,UW!$C$689:$C$711,0),MATCH(L$9,UW!$C$689:$EF$689,0))</f>
        <v>0</v>
      </c>
      <c r="M31" s="1916">
        <f ca="1">INDEX(UW!$C$689:$EF$711,MATCH($B31,UW!$C$689:$C$711,0),MATCH(M$9,UW!$C$689:$EF$689,0))</f>
        <v>0</v>
      </c>
      <c r="N31" s="1976">
        <f ca="1">INDEX(UW!$C$689:$EF$711,MATCH($B31,UW!$C$689:$C$711,0),MATCH(N$9,UW!$C$689:$EF$689,0))</f>
        <v>0</v>
      </c>
      <c r="O31" s="1972">
        <f t="shared" ca="1" si="2"/>
        <v>0</v>
      </c>
    </row>
    <row r="32" spans="1:28" s="103" customFormat="1" ht="15.5" customHeight="1">
      <c r="B32" s="117" t="s">
        <v>438</v>
      </c>
      <c r="C32" s="1916">
        <f ca="1">INDEX(UW!$C$689:$EF$711,MATCH($B32,UW!$C$689:$C$711,0),MATCH(C$9,UW!$C$689:$EF$689,0))</f>
        <v>0</v>
      </c>
      <c r="D32" s="1916">
        <f ca="1">INDEX(UW!$C$689:$EF$711,MATCH($B32,UW!$C$689:$C$711,0),MATCH(D$9,UW!$C$689:$EF$689,0))</f>
        <v>0</v>
      </c>
      <c r="E32" s="1916">
        <f ca="1">INDEX(UW!$C$689:$EF$711,MATCH($B32,UW!$C$689:$C$711,0),MATCH(E$9,UW!$C$689:$EF$689,0))</f>
        <v>0</v>
      </c>
      <c r="F32" s="1916">
        <f ca="1">INDEX(UW!$C$689:$EF$711,MATCH($B32,UW!$C$689:$C$711,0),MATCH(F$9,UW!$C$689:$EF$689,0))</f>
        <v>0</v>
      </c>
      <c r="G32" s="1916">
        <f ca="1">INDEX(UW!$C$689:$EF$711,MATCH($B32,UW!$C$689:$C$711,0),MATCH(G$9,UW!$C$689:$EF$689,0))</f>
        <v>0</v>
      </c>
      <c r="H32" s="1916">
        <f ca="1">INDEX(UW!$C$689:$EF$711,MATCH($B32,UW!$C$689:$C$711,0),MATCH(H$9,UW!$C$689:$EF$689,0))</f>
        <v>0</v>
      </c>
      <c r="I32" s="1916">
        <f ca="1">INDEX(UW!$C$689:$EF$711,MATCH($B32,UW!$C$689:$C$711,0),MATCH(I$9,UW!$C$689:$EF$689,0))</f>
        <v>0</v>
      </c>
      <c r="J32" s="1916">
        <f ca="1">INDEX(UW!$C$689:$EF$711,MATCH($B32,UW!$C$689:$C$711,0),MATCH(J$9,UW!$C$689:$EF$689,0))</f>
        <v>0</v>
      </c>
      <c r="K32" s="1916">
        <f ca="1">INDEX(UW!$C$689:$EF$711,MATCH($B32,UW!$C$689:$C$711,0),MATCH(K$9,UW!$C$689:$EF$689,0))</f>
        <v>0</v>
      </c>
      <c r="L32" s="1916">
        <f ca="1">INDEX(UW!$C$689:$EF$711,MATCH($B32,UW!$C$689:$C$711,0),MATCH(L$9,UW!$C$689:$EF$689,0))</f>
        <v>0</v>
      </c>
      <c r="M32" s="1916">
        <f ca="1">INDEX(UW!$C$689:$EF$711,MATCH($B32,UW!$C$689:$C$711,0),MATCH(M$9,UW!$C$689:$EF$689,0))</f>
        <v>0</v>
      </c>
      <c r="N32" s="1976">
        <f ca="1">INDEX(UW!$C$689:$EF$711,MATCH($B32,UW!$C$689:$C$711,0),MATCH(N$9,UW!$C$689:$EF$689,0))</f>
        <v>0</v>
      </c>
      <c r="O32" s="1972">
        <f t="shared" ca="1" si="2"/>
        <v>0</v>
      </c>
    </row>
    <row r="33" spans="1:15" s="103" customFormat="1" ht="15.5" customHeight="1">
      <c r="B33" s="117" t="s">
        <v>579</v>
      </c>
      <c r="C33" s="1922">
        <f ca="1">INDEX(UW!$C$689:$EF$711,MATCH($B33,UW!$C$689:$C$711,0),MATCH(C$9,UW!$C$689:$EF$689,0))</f>
        <v>0</v>
      </c>
      <c r="D33" s="1922">
        <f ca="1">INDEX(UW!$C$689:$EF$711,MATCH($B33,UW!$C$689:$C$711,0),MATCH(D$9,UW!$C$689:$EF$689,0))</f>
        <v>0</v>
      </c>
      <c r="E33" s="1922">
        <f ca="1">INDEX(UW!$C$689:$EF$711,MATCH($B33,UW!$C$689:$C$711,0),MATCH(E$9,UW!$C$689:$EF$689,0))</f>
        <v>0</v>
      </c>
      <c r="F33" s="1922">
        <f ca="1">INDEX(UW!$C$689:$EF$711,MATCH($B33,UW!$C$689:$C$711,0),MATCH(F$9,UW!$C$689:$EF$689,0))</f>
        <v>0</v>
      </c>
      <c r="G33" s="1922">
        <f ca="1">INDEX(UW!$C$689:$EF$711,MATCH($B33,UW!$C$689:$C$711,0),MATCH(G$9,UW!$C$689:$EF$689,0))</f>
        <v>0</v>
      </c>
      <c r="H33" s="1922">
        <f ca="1">INDEX(UW!$C$689:$EF$711,MATCH($B33,UW!$C$689:$C$711,0),MATCH(H$9,UW!$C$689:$EF$689,0))</f>
        <v>0</v>
      </c>
      <c r="I33" s="1922">
        <f ca="1">INDEX(UW!$C$689:$EF$711,MATCH($B33,UW!$C$689:$C$711,0),MATCH(I$9,UW!$C$689:$EF$689,0))</f>
        <v>0</v>
      </c>
      <c r="J33" s="1922">
        <f ca="1">INDEX(UW!$C$689:$EF$711,MATCH($B33,UW!$C$689:$C$711,0),MATCH(J$9,UW!$C$689:$EF$689,0))</f>
        <v>0</v>
      </c>
      <c r="K33" s="1922">
        <f ca="1">INDEX(UW!$C$689:$EF$711,MATCH($B33,UW!$C$689:$C$711,0),MATCH(K$9,UW!$C$689:$EF$689,0))</f>
        <v>0</v>
      </c>
      <c r="L33" s="1922">
        <f ca="1">INDEX(UW!$C$689:$EF$711,MATCH($B33,UW!$C$689:$C$711,0),MATCH(L$9,UW!$C$689:$EF$689,0))</f>
        <v>0</v>
      </c>
      <c r="M33" s="1922">
        <f ca="1">INDEX(UW!$C$689:$EF$711,MATCH($B33,UW!$C$689:$C$711,0),MATCH(M$9,UW!$C$689:$EF$689,0))</f>
        <v>0</v>
      </c>
      <c r="N33" s="1924">
        <f ca="1">INDEX(UW!$C$689:$EF$711,MATCH($B33,UW!$C$689:$C$711,0),MATCH(N$9,UW!$C$689:$EF$689,0))</f>
        <v>0</v>
      </c>
      <c r="O33" s="1972">
        <f t="shared" ca="1" si="2"/>
        <v>0</v>
      </c>
    </row>
    <row r="34" spans="1:15" s="103" customFormat="1" ht="16" customHeight="1" thickBot="1">
      <c r="B34" s="117" t="s">
        <v>440</v>
      </c>
      <c r="C34" s="1977">
        <f ca="1">INDEX(UW!$C$689:$EF$711,MATCH($B34,UW!$C$689:$C$711,0),MATCH(C$9,UW!$C$689:$EF$689,0))</f>
        <v>0</v>
      </c>
      <c r="D34" s="1977">
        <f ca="1">INDEX(UW!$C$689:$EF$711,MATCH($B34,UW!$C$689:$C$711,0),MATCH(D$9,UW!$C$689:$EF$689,0))</f>
        <v>0</v>
      </c>
      <c r="E34" s="1977">
        <f ca="1">INDEX(UW!$C$689:$EF$711,MATCH($B34,UW!$C$689:$C$711,0),MATCH(E$9,UW!$C$689:$EF$689,0))</f>
        <v>0</v>
      </c>
      <c r="F34" s="1977">
        <f ca="1">INDEX(UW!$C$689:$EF$711,MATCH($B34,UW!$C$689:$C$711,0),MATCH(F$9,UW!$C$689:$EF$689,0))</f>
        <v>0</v>
      </c>
      <c r="G34" s="1977">
        <f ca="1">INDEX(UW!$C$689:$EF$711,MATCH($B34,UW!$C$689:$C$711,0),MATCH(G$9,UW!$C$689:$EF$689,0))</f>
        <v>0</v>
      </c>
      <c r="H34" s="1977">
        <f ca="1">INDEX(UW!$C$689:$EF$711,MATCH($B34,UW!$C$689:$C$711,0),MATCH(H$9,UW!$C$689:$EF$689,0))</f>
        <v>0</v>
      </c>
      <c r="I34" s="1977">
        <f ca="1">INDEX(UW!$C$689:$EF$711,MATCH($B34,UW!$C$689:$C$711,0),MATCH(I$9,UW!$C$689:$EF$689,0))</f>
        <v>0</v>
      </c>
      <c r="J34" s="1977">
        <f ca="1">INDEX(UW!$C$689:$EF$711,MATCH($B34,UW!$C$689:$C$711,0),MATCH(J$9,UW!$C$689:$EF$689,0))</f>
        <v>0</v>
      </c>
      <c r="K34" s="1977">
        <f ca="1">INDEX(UW!$C$689:$EF$711,MATCH($B34,UW!$C$689:$C$711,0),MATCH(K$9,UW!$C$689:$EF$689,0))</f>
        <v>0</v>
      </c>
      <c r="L34" s="1977">
        <f ca="1">INDEX(UW!$C$689:$EF$711,MATCH($B34,UW!$C$689:$C$711,0),MATCH(L$9,UW!$C$689:$EF$689,0))</f>
        <v>0</v>
      </c>
      <c r="M34" s="1977">
        <f ca="1">INDEX(UW!$C$689:$EF$711,MATCH($B34,UW!$C$689:$C$711,0),MATCH(M$9,UW!$C$689:$EF$689,0))</f>
        <v>0</v>
      </c>
      <c r="N34" s="1978">
        <f ca="1">INDEX(UW!$C$689:$EF$711,MATCH($B34,UW!$C$689:$C$711,0),MATCH(N$9,UW!$C$689:$EF$689,0))</f>
        <v>0</v>
      </c>
      <c r="O34" s="1979">
        <f t="shared" ca="1" si="2"/>
        <v>0</v>
      </c>
    </row>
    <row r="35" spans="1:15" s="103" customFormat="1" ht="16" customHeight="1" thickBot="1">
      <c r="A35" s="102"/>
      <c r="B35" s="116" t="s">
        <v>860</v>
      </c>
      <c r="C35" s="1907" t="e">
        <f t="shared" ref="C35:O35" ca="1" si="3">SUM(C19:C34)</f>
        <v>#N/A</v>
      </c>
      <c r="D35" s="1926" t="e">
        <f t="shared" ca="1" si="3"/>
        <v>#N/A</v>
      </c>
      <c r="E35" s="1926" t="e">
        <f t="shared" ca="1" si="3"/>
        <v>#N/A</v>
      </c>
      <c r="F35" s="1926" t="e">
        <f t="shared" ca="1" si="3"/>
        <v>#N/A</v>
      </c>
      <c r="G35" s="1926" t="e">
        <f t="shared" ca="1" si="3"/>
        <v>#N/A</v>
      </c>
      <c r="H35" s="1926" t="e">
        <f t="shared" ca="1" si="3"/>
        <v>#N/A</v>
      </c>
      <c r="I35" s="1926" t="e">
        <f t="shared" ca="1" si="3"/>
        <v>#N/A</v>
      </c>
      <c r="J35" s="1926" t="e">
        <f t="shared" ca="1" si="3"/>
        <v>#N/A</v>
      </c>
      <c r="K35" s="1926" t="e">
        <f t="shared" ca="1" si="3"/>
        <v>#N/A</v>
      </c>
      <c r="L35" s="1926" t="e">
        <f t="shared" ca="1" si="3"/>
        <v>#N/A</v>
      </c>
      <c r="M35" s="1926" t="e">
        <f t="shared" ca="1" si="3"/>
        <v>#N/A</v>
      </c>
      <c r="N35" s="1926" t="e">
        <f t="shared" ca="1" si="3"/>
        <v>#N/A</v>
      </c>
      <c r="O35" s="1928" t="e">
        <f t="shared" ca="1" si="3"/>
        <v>#N/A</v>
      </c>
    </row>
    <row r="36" spans="1:15" s="103" customFormat="1" ht="16" customHeight="1" thickBot="1">
      <c r="A36" s="102"/>
      <c r="B36" s="109"/>
      <c r="C36" s="1910"/>
      <c r="D36" s="1910"/>
      <c r="E36" s="1910"/>
      <c r="F36" s="1910"/>
      <c r="G36" s="1910"/>
      <c r="H36" s="1930"/>
      <c r="I36" s="1930"/>
      <c r="J36" s="1910"/>
      <c r="K36" s="1910"/>
      <c r="L36" s="1910"/>
      <c r="M36" s="1910"/>
      <c r="N36" s="1910"/>
      <c r="O36" s="1910"/>
    </row>
    <row r="37" spans="1:15" s="102" customFormat="1" ht="16" customHeight="1" thickBot="1">
      <c r="B37" s="115" t="s">
        <v>1484</v>
      </c>
      <c r="C37" s="1926" t="e">
        <f t="shared" ref="C37:O37" ca="1" si="4">C16-C35</f>
        <v>#N/A</v>
      </c>
      <c r="D37" s="1908" t="e">
        <f t="shared" ca="1" si="4"/>
        <v>#N/A</v>
      </c>
      <c r="E37" s="1908" t="e">
        <f t="shared" ca="1" si="4"/>
        <v>#N/A</v>
      </c>
      <c r="F37" s="1908" t="e">
        <f t="shared" ca="1" si="4"/>
        <v>#N/A</v>
      </c>
      <c r="G37" s="1908" t="e">
        <f t="shared" ca="1" si="4"/>
        <v>#N/A</v>
      </c>
      <c r="H37" s="1908" t="e">
        <f t="shared" ca="1" si="4"/>
        <v>#N/A</v>
      </c>
      <c r="I37" s="1908" t="e">
        <f t="shared" ca="1" si="4"/>
        <v>#N/A</v>
      </c>
      <c r="J37" s="1954" t="e">
        <f t="shared" ca="1" si="4"/>
        <v>#N/A</v>
      </c>
      <c r="K37" s="1954" t="e">
        <f t="shared" ca="1" si="4"/>
        <v>#N/A</v>
      </c>
      <c r="L37" s="1954" t="e">
        <f t="shared" ca="1" si="4"/>
        <v>#N/A</v>
      </c>
      <c r="M37" s="1954" t="e">
        <f t="shared" ca="1" si="4"/>
        <v>#N/A</v>
      </c>
      <c r="N37" s="1955" t="e">
        <f t="shared" ca="1" si="4"/>
        <v>#N/A</v>
      </c>
      <c r="O37" s="1909" t="e">
        <f t="shared" ca="1" si="4"/>
        <v>#N/A</v>
      </c>
    </row>
    <row r="38" spans="1:15" s="102" customFormat="1" ht="16" customHeight="1" thickBot="1">
      <c r="B38" s="111"/>
      <c r="C38" s="1933"/>
      <c r="D38" s="1933"/>
      <c r="E38" s="1933"/>
      <c r="F38" s="1933"/>
      <c r="G38" s="1933"/>
      <c r="H38" s="1933"/>
      <c r="I38" s="1933"/>
      <c r="J38" s="1933"/>
      <c r="K38" s="1933"/>
      <c r="L38" s="1933"/>
      <c r="M38" s="1933"/>
      <c r="N38" s="1933"/>
      <c r="O38" s="1933"/>
    </row>
    <row r="39" spans="1:15" s="102" customFormat="1" ht="16" customHeight="1" thickBot="1">
      <c r="B39" s="110" t="s">
        <v>1485</v>
      </c>
      <c r="C39" s="1934"/>
      <c r="D39" s="1934"/>
      <c r="E39" s="1934"/>
      <c r="F39" s="1934"/>
      <c r="G39" s="1934"/>
      <c r="H39" s="1934"/>
      <c r="I39" s="1934"/>
      <c r="J39" s="1934"/>
      <c r="K39" s="1934"/>
      <c r="L39" s="1934"/>
      <c r="M39" s="1934"/>
      <c r="N39" s="1934"/>
      <c r="O39" s="1934"/>
    </row>
    <row r="40" spans="1:15" s="102" customFormat="1" ht="15.5" customHeight="1">
      <c r="B40" s="120" t="s">
        <v>441</v>
      </c>
      <c r="C40" s="1935">
        <f ca="1">INDEX(UW!$C$689:$EF$711,MATCH($B40,UW!$C$689:$C$711,0),MATCH(C$9,UW!$C$689:$EF$689,0))</f>
        <v>0</v>
      </c>
      <c r="D40" s="1980">
        <f ca="1">INDEX(UW!$C$689:$EF$711,MATCH($B40,UW!$C$689:$C$711,0),MATCH(D$9,UW!$C$689:$EF$689,0))</f>
        <v>0</v>
      </c>
      <c r="E40" s="1980">
        <f ca="1">INDEX(UW!$C$689:$EF$711,MATCH($B40,UW!$C$689:$C$711,0),MATCH(E$9,UW!$C$689:$EF$689,0))</f>
        <v>0</v>
      </c>
      <c r="F40" s="1980">
        <f ca="1">INDEX(UW!$C$689:$EF$711,MATCH($B40,UW!$C$689:$C$711,0),MATCH(F$9,UW!$C$689:$EF$689,0))</f>
        <v>0</v>
      </c>
      <c r="G40" s="1980">
        <f ca="1">INDEX(UW!$C$689:$EF$711,MATCH($B40,UW!$C$689:$C$711,0),MATCH(G$9,UW!$C$689:$EF$689,0))</f>
        <v>0</v>
      </c>
      <c r="H40" s="1980">
        <f ca="1">INDEX(UW!$C$689:$EF$711,MATCH($B40,UW!$C$689:$C$711,0),MATCH(H$9,UW!$C$689:$EF$689,0))</f>
        <v>0</v>
      </c>
      <c r="I40" s="1980">
        <f ca="1">INDEX(UW!$C$689:$EF$711,MATCH($B40,UW!$C$689:$C$711,0),MATCH(I$9,UW!$C$689:$EF$689,0))</f>
        <v>0</v>
      </c>
      <c r="J40" s="1980">
        <f ca="1">INDEX(UW!$C$689:$EF$711,MATCH($B40,UW!$C$689:$C$711,0),MATCH(J$9,UW!$C$689:$EF$689,0))</f>
        <v>0</v>
      </c>
      <c r="K40" s="1980">
        <f ca="1">INDEX(UW!$C$689:$EF$711,MATCH($B40,UW!$C$689:$C$711,0),MATCH(K$9,UW!$C$689:$EF$689,0))</f>
        <v>0</v>
      </c>
      <c r="L40" s="1980">
        <f ca="1">INDEX(UW!$C$689:$EF$711,MATCH($B40,UW!$C$689:$C$711,0),MATCH(L$9,UW!$C$689:$EF$689,0))</f>
        <v>0</v>
      </c>
      <c r="M40" s="1980">
        <f ca="1">INDEX(UW!$C$689:$EF$711,MATCH($B40,UW!$C$689:$C$711,0),MATCH(M$9,UW!$C$689:$EF$689,0))</f>
        <v>0</v>
      </c>
      <c r="N40" s="1981">
        <f ca="1">INDEX(UW!$C$689:$EF$711,MATCH($B40,UW!$C$689:$C$711,0),MATCH(N$9,UW!$C$689:$EF$689,0))</f>
        <v>0</v>
      </c>
      <c r="O40" s="1938">
        <f ca="1">SUM(C40:N40)</f>
        <v>0</v>
      </c>
    </row>
    <row r="41" spans="1:15" s="102" customFormat="1" ht="16" customHeight="1" thickBot="1">
      <c r="B41" s="121" t="s">
        <v>430</v>
      </c>
      <c r="C41" s="1940">
        <f ca="1">INDEX(UW!$C$689:$EF$711,MATCH($B41,UW!$C$689:$C$711,0),MATCH(C$9,UW!$C$689:$EF$689,0))</f>
        <v>0</v>
      </c>
      <c r="D41" s="1940">
        <f ca="1">INDEX(UW!$C$689:$EF$711,MATCH($B41,UW!$C$689:$C$711,0),MATCH(D$9,UW!$C$689:$EF$689,0))</f>
        <v>0</v>
      </c>
      <c r="E41" s="1940">
        <f ca="1">INDEX(UW!$C$689:$EF$711,MATCH($B41,UW!$C$689:$C$711,0),MATCH(E$9,UW!$C$689:$EF$689,0))</f>
        <v>0</v>
      </c>
      <c r="F41" s="1940">
        <f ca="1">INDEX(UW!$C$689:$EF$711,MATCH($B41,UW!$C$689:$C$711,0),MATCH(F$9,UW!$C$689:$EF$689,0))</f>
        <v>0</v>
      </c>
      <c r="G41" s="1940">
        <f ca="1">INDEX(UW!$C$689:$EF$711,MATCH($B41,UW!$C$689:$C$711,0),MATCH(G$9,UW!$C$689:$EF$689,0))</f>
        <v>0</v>
      </c>
      <c r="H41" s="1940">
        <f ca="1">INDEX(UW!$C$689:$EF$711,MATCH($B41,UW!$C$689:$C$711,0),MATCH(H$9,UW!$C$689:$EF$689,0))</f>
        <v>0</v>
      </c>
      <c r="I41" s="1940">
        <f ca="1">INDEX(UW!$C$689:$EF$711,MATCH($B41,UW!$C$689:$C$711,0),MATCH(I$9,UW!$C$689:$EF$689,0))</f>
        <v>0</v>
      </c>
      <c r="J41" s="1940">
        <f ca="1">INDEX(UW!$C$689:$EF$711,MATCH($B41,UW!$C$689:$C$711,0),MATCH(J$9,UW!$C$689:$EF$689,0))</f>
        <v>0</v>
      </c>
      <c r="K41" s="1940">
        <f ca="1">INDEX(UW!$C$689:$EF$711,MATCH($B41,UW!$C$689:$C$711,0),MATCH(K$9,UW!$C$689:$EF$689,0))</f>
        <v>0</v>
      </c>
      <c r="L41" s="1940">
        <f ca="1">INDEX(UW!$C$689:$EF$711,MATCH($B41,UW!$C$689:$C$711,0),MATCH(L$9,UW!$C$689:$EF$689,0))</f>
        <v>0</v>
      </c>
      <c r="M41" s="1940">
        <f ca="1">INDEX(UW!$C$689:$EF$711,MATCH($B41,UW!$C$689:$C$711,0),MATCH(M$9,UW!$C$689:$EF$689,0))</f>
        <v>0</v>
      </c>
      <c r="N41" s="1940">
        <f ca="1">INDEX(UW!$C$689:$EF$711,MATCH($B41,UW!$C$689:$C$711,0),MATCH(N$9,UW!$C$689:$EF$689,0))</f>
        <v>0</v>
      </c>
      <c r="O41" s="1982">
        <f ca="1">SUM(C41:N41)</f>
        <v>0</v>
      </c>
    </row>
    <row r="42" spans="1:15" s="102" customFormat="1" ht="16" customHeight="1" thickBot="1">
      <c r="B42" s="115" t="s">
        <v>1485</v>
      </c>
      <c r="C42" s="1926">
        <f t="shared" ref="C42:O42" ca="1" si="5">SUM(C40:C41)</f>
        <v>0</v>
      </c>
      <c r="D42" s="1908">
        <f t="shared" ca="1" si="5"/>
        <v>0</v>
      </c>
      <c r="E42" s="1908">
        <f t="shared" ca="1" si="5"/>
        <v>0</v>
      </c>
      <c r="F42" s="1908">
        <f t="shared" ca="1" si="5"/>
        <v>0</v>
      </c>
      <c r="G42" s="1908">
        <f t="shared" ca="1" si="5"/>
        <v>0</v>
      </c>
      <c r="H42" s="1908">
        <f t="shared" ca="1" si="5"/>
        <v>0</v>
      </c>
      <c r="I42" s="1908">
        <f t="shared" ca="1" si="5"/>
        <v>0</v>
      </c>
      <c r="J42" s="1908">
        <f t="shared" ca="1" si="5"/>
        <v>0</v>
      </c>
      <c r="K42" s="1908">
        <f t="shared" ca="1" si="5"/>
        <v>0</v>
      </c>
      <c r="L42" s="1908">
        <f t="shared" ca="1" si="5"/>
        <v>0</v>
      </c>
      <c r="M42" s="1908">
        <f t="shared" ca="1" si="5"/>
        <v>0</v>
      </c>
      <c r="N42" s="1983">
        <f t="shared" ca="1" si="5"/>
        <v>0</v>
      </c>
      <c r="O42" s="1932">
        <f t="shared" ca="1" si="5"/>
        <v>0</v>
      </c>
    </row>
    <row r="43" spans="1:15" s="102" customFormat="1" ht="16" customHeight="1" thickBot="1">
      <c r="B43" s="109"/>
      <c r="C43" s="1930"/>
      <c r="D43" s="1930"/>
      <c r="E43" s="1930"/>
      <c r="F43" s="1930"/>
      <c r="G43" s="1930"/>
      <c r="H43" s="1930"/>
      <c r="I43" s="1930"/>
      <c r="J43" s="1930"/>
      <c r="K43" s="1930"/>
      <c r="L43" s="1930"/>
      <c r="M43" s="1930"/>
      <c r="N43" s="1930"/>
      <c r="O43" s="1930"/>
    </row>
    <row r="44" spans="1:15" s="102" customFormat="1" ht="16" customHeight="1" thickBot="1">
      <c r="B44" s="115" t="s">
        <v>1498</v>
      </c>
      <c r="C44" s="1926" t="e">
        <f t="shared" ref="C44:O44" ca="1" si="6">C37-C42</f>
        <v>#N/A</v>
      </c>
      <c r="D44" s="1908" t="e">
        <f t="shared" ca="1" si="6"/>
        <v>#N/A</v>
      </c>
      <c r="E44" s="1908" t="e">
        <f t="shared" ca="1" si="6"/>
        <v>#N/A</v>
      </c>
      <c r="F44" s="1908" t="e">
        <f t="shared" ca="1" si="6"/>
        <v>#N/A</v>
      </c>
      <c r="G44" s="1908" t="e">
        <f t="shared" ca="1" si="6"/>
        <v>#N/A</v>
      </c>
      <c r="H44" s="1908" t="e">
        <f t="shared" ca="1" si="6"/>
        <v>#N/A</v>
      </c>
      <c r="I44" s="1908" t="e">
        <f t="shared" ca="1" si="6"/>
        <v>#N/A</v>
      </c>
      <c r="J44" s="1908" t="e">
        <f t="shared" ca="1" si="6"/>
        <v>#N/A</v>
      </c>
      <c r="K44" s="1908" t="e">
        <f t="shared" ca="1" si="6"/>
        <v>#N/A</v>
      </c>
      <c r="L44" s="1908" t="e">
        <f t="shared" ca="1" si="6"/>
        <v>#N/A</v>
      </c>
      <c r="M44" s="1908" t="e">
        <f t="shared" ca="1" si="6"/>
        <v>#N/A</v>
      </c>
      <c r="N44" s="1983" t="e">
        <f t="shared" ca="1" si="6"/>
        <v>#N/A</v>
      </c>
      <c r="O44" s="1932" t="e">
        <f t="shared" ca="1" si="6"/>
        <v>#N/A</v>
      </c>
    </row>
    <row r="45" spans="1:15" s="102" customFormat="1" ht="16" customHeight="1" thickBot="1">
      <c r="B45" s="111"/>
      <c r="C45" s="1929"/>
      <c r="D45" s="1929"/>
      <c r="E45" s="1929"/>
      <c r="F45" s="1929"/>
      <c r="G45" s="1929"/>
      <c r="H45" s="1929"/>
      <c r="I45" s="1929"/>
      <c r="J45" s="1933"/>
      <c r="K45" s="1933"/>
      <c r="L45" s="1933"/>
      <c r="M45" s="1933"/>
      <c r="N45" s="1933"/>
      <c r="O45" s="1933"/>
    </row>
    <row r="46" spans="1:15" s="102" customFormat="1" ht="15.5" customHeight="1">
      <c r="B46" s="122" t="s">
        <v>1487</v>
      </c>
      <c r="C46" s="1946">
        <f t="shared" ref="C46:O46" ca="1" si="7">C16</f>
        <v>0</v>
      </c>
      <c r="D46" s="1947">
        <f t="shared" ca="1" si="7"/>
        <v>0</v>
      </c>
      <c r="E46" s="1947">
        <f t="shared" ca="1" si="7"/>
        <v>0</v>
      </c>
      <c r="F46" s="1947">
        <f t="shared" ca="1" si="7"/>
        <v>0</v>
      </c>
      <c r="G46" s="1947">
        <f t="shared" ca="1" si="7"/>
        <v>0</v>
      </c>
      <c r="H46" s="1947">
        <f t="shared" ca="1" si="7"/>
        <v>0</v>
      </c>
      <c r="I46" s="1947">
        <f t="shared" ca="1" si="7"/>
        <v>0</v>
      </c>
      <c r="J46" s="1948">
        <f t="shared" ca="1" si="7"/>
        <v>0</v>
      </c>
      <c r="K46" s="1948">
        <f t="shared" ca="1" si="7"/>
        <v>0</v>
      </c>
      <c r="L46" s="1948">
        <f t="shared" ca="1" si="7"/>
        <v>0</v>
      </c>
      <c r="M46" s="1948">
        <f t="shared" ca="1" si="7"/>
        <v>0</v>
      </c>
      <c r="N46" s="1949">
        <f t="shared" ca="1" si="7"/>
        <v>0</v>
      </c>
      <c r="O46" s="1950">
        <f t="shared" ca="1" si="7"/>
        <v>0</v>
      </c>
    </row>
    <row r="47" spans="1:15" s="102" customFormat="1" ht="16" customHeight="1" thickBot="1">
      <c r="B47" s="123" t="s">
        <v>1488</v>
      </c>
      <c r="C47" s="1951" t="e">
        <f t="shared" ref="C47:O47" ca="1" si="8">C42+C35</f>
        <v>#N/A</v>
      </c>
      <c r="D47" s="1984" t="e">
        <f t="shared" ca="1" si="8"/>
        <v>#N/A</v>
      </c>
      <c r="E47" s="1984" t="e">
        <f t="shared" ca="1" si="8"/>
        <v>#N/A</v>
      </c>
      <c r="F47" s="1984" t="e">
        <f t="shared" ca="1" si="8"/>
        <v>#N/A</v>
      </c>
      <c r="G47" s="1984" t="e">
        <f t="shared" ca="1" si="8"/>
        <v>#N/A</v>
      </c>
      <c r="H47" s="1984" t="e">
        <f t="shared" ca="1" si="8"/>
        <v>#N/A</v>
      </c>
      <c r="I47" s="1984" t="e">
        <f t="shared" ca="1" si="8"/>
        <v>#N/A</v>
      </c>
      <c r="J47" s="1985" t="e">
        <f t="shared" ca="1" si="8"/>
        <v>#N/A</v>
      </c>
      <c r="K47" s="1985" t="e">
        <f t="shared" ca="1" si="8"/>
        <v>#N/A</v>
      </c>
      <c r="L47" s="1985" t="e">
        <f t="shared" ca="1" si="8"/>
        <v>#N/A</v>
      </c>
      <c r="M47" s="1985" t="e">
        <f t="shared" ca="1" si="8"/>
        <v>#N/A</v>
      </c>
      <c r="N47" s="1986" t="e">
        <f t="shared" ca="1" si="8"/>
        <v>#N/A</v>
      </c>
      <c r="O47" s="1987" t="e">
        <f t="shared" ca="1" si="8"/>
        <v>#N/A</v>
      </c>
    </row>
    <row r="48" spans="1:15" s="102" customFormat="1" ht="16" customHeight="1" thickBot="1">
      <c r="B48" s="115" t="s">
        <v>1489</v>
      </c>
      <c r="C48" s="1926" t="e">
        <f t="shared" ref="C48:O48" ca="1" si="9">C46-C47</f>
        <v>#N/A</v>
      </c>
      <c r="D48" s="1908" t="e">
        <f t="shared" ca="1" si="9"/>
        <v>#N/A</v>
      </c>
      <c r="E48" s="1908" t="e">
        <f t="shared" ca="1" si="9"/>
        <v>#N/A</v>
      </c>
      <c r="F48" s="1908" t="e">
        <f t="shared" ca="1" si="9"/>
        <v>#N/A</v>
      </c>
      <c r="G48" s="1908" t="e">
        <f t="shared" ca="1" si="9"/>
        <v>#N/A</v>
      </c>
      <c r="H48" s="1908" t="e">
        <f t="shared" ca="1" si="9"/>
        <v>#N/A</v>
      </c>
      <c r="I48" s="1908" t="e">
        <f t="shared" ca="1" si="9"/>
        <v>#N/A</v>
      </c>
      <c r="J48" s="1954" t="e">
        <f t="shared" ca="1" si="9"/>
        <v>#N/A</v>
      </c>
      <c r="K48" s="1954" t="e">
        <f t="shared" ca="1" si="9"/>
        <v>#N/A</v>
      </c>
      <c r="L48" s="1954" t="e">
        <f t="shared" ca="1" si="9"/>
        <v>#N/A</v>
      </c>
      <c r="M48" s="1954" t="e">
        <f t="shared" ca="1" si="9"/>
        <v>#N/A</v>
      </c>
      <c r="N48" s="1955" t="e">
        <f t="shared" ca="1" si="9"/>
        <v>#N/A</v>
      </c>
      <c r="O48" s="1909" t="e">
        <f t="shared" ca="1" si="9"/>
        <v>#N/A</v>
      </c>
    </row>
    <row r="49" spans="2:17" s="102" customFormat="1" ht="15.5" customHeight="1">
      <c r="B49" s="111"/>
      <c r="C49" s="1929"/>
      <c r="D49" s="1929"/>
      <c r="E49" s="1929"/>
      <c r="F49" s="1933"/>
      <c r="G49" s="1933"/>
      <c r="H49" s="1933"/>
      <c r="I49" s="1933"/>
      <c r="J49" s="1933"/>
      <c r="K49" s="1933"/>
      <c r="L49" s="1933"/>
      <c r="M49" s="1933"/>
      <c r="N49" s="1933"/>
      <c r="O49" s="1933"/>
    </row>
    <row r="50" spans="2:17" s="102" customFormat="1" ht="16" customHeight="1" thickBot="1">
      <c r="B50" s="111"/>
      <c r="C50" s="1988"/>
      <c r="D50" s="1988"/>
      <c r="E50" s="1988"/>
      <c r="F50" s="1989"/>
      <c r="G50" s="1989"/>
      <c r="H50" s="1989"/>
      <c r="I50" s="1989"/>
      <c r="J50" s="1989"/>
      <c r="K50" s="1989"/>
      <c r="L50" s="1989"/>
      <c r="M50" s="1989"/>
      <c r="N50" s="1989"/>
      <c r="O50" s="1911"/>
    </row>
    <row r="51" spans="2:17" s="102" customFormat="1" ht="16" customHeight="1" thickBot="1">
      <c r="B51" s="136" t="s">
        <v>1499</v>
      </c>
      <c r="C51" s="1990"/>
      <c r="D51" s="1990"/>
      <c r="E51" s="1990"/>
      <c r="F51" s="1990"/>
      <c r="G51" s="1990"/>
      <c r="H51" s="1990"/>
      <c r="I51" s="1990"/>
      <c r="J51" s="1990"/>
      <c r="K51" s="1990"/>
      <c r="L51" s="1990"/>
      <c r="M51" s="1990"/>
      <c r="N51" s="1990"/>
      <c r="O51" s="1990"/>
    </row>
    <row r="52" spans="2:17" s="102" customFormat="1" ht="15.5" customHeight="1">
      <c r="B52" s="137" t="s">
        <v>1500</v>
      </c>
      <c r="C52" s="1991">
        <f ca="1">UW!$D$21</f>
        <v>0</v>
      </c>
      <c r="D52" s="1963">
        <f ca="1">UW!$D$21</f>
        <v>0</v>
      </c>
      <c r="E52" s="1963">
        <f ca="1">UW!$D$21</f>
        <v>0</v>
      </c>
      <c r="F52" s="1963">
        <f ca="1">UW!$D$21</f>
        <v>0</v>
      </c>
      <c r="G52" s="1963">
        <f ca="1">UW!$D$21</f>
        <v>0</v>
      </c>
      <c r="H52" s="1963">
        <f ca="1">UW!$D$21</f>
        <v>0</v>
      </c>
      <c r="I52" s="1963">
        <f ca="1">UW!$D$21</f>
        <v>0</v>
      </c>
      <c r="J52" s="1963">
        <f ca="1">UW!$D$21</f>
        <v>0</v>
      </c>
      <c r="K52" s="1963">
        <f ca="1">UW!$D$21</f>
        <v>0</v>
      </c>
      <c r="L52" s="1964">
        <f ca="1">UW!$D$21</f>
        <v>0</v>
      </c>
      <c r="M52" s="1963">
        <f ca="1">UW!$D$21</f>
        <v>0</v>
      </c>
      <c r="N52" s="1992">
        <f ca="1">UW!$D$21</f>
        <v>0</v>
      </c>
      <c r="O52" s="1965">
        <f ca="1">N52</f>
        <v>0</v>
      </c>
    </row>
    <row r="53" spans="2:17" s="102" customFormat="1" ht="15.5" customHeight="1">
      <c r="B53" s="138" t="s">
        <v>1501</v>
      </c>
      <c r="C53" s="1993" t="e">
        <f t="shared" ref="C53:N53" ca="1" si="10">C52*C54</f>
        <v>#DIV/0!</v>
      </c>
      <c r="D53" s="1994" t="e">
        <f t="shared" ca="1" si="10"/>
        <v>#DIV/0!</v>
      </c>
      <c r="E53" s="1994" t="e">
        <f t="shared" ca="1" si="10"/>
        <v>#DIV/0!</v>
      </c>
      <c r="F53" s="1994" t="e">
        <f t="shared" ca="1" si="10"/>
        <v>#DIV/0!</v>
      </c>
      <c r="G53" s="1994" t="e">
        <f t="shared" ca="1" si="10"/>
        <v>#DIV/0!</v>
      </c>
      <c r="H53" s="1994" t="e">
        <f t="shared" ca="1" si="10"/>
        <v>#DIV/0!</v>
      </c>
      <c r="I53" s="1994" t="e">
        <f t="shared" ca="1" si="10"/>
        <v>#DIV/0!</v>
      </c>
      <c r="J53" s="1994" t="e">
        <f t="shared" ca="1" si="10"/>
        <v>#DIV/0!</v>
      </c>
      <c r="K53" s="1994" t="e">
        <f t="shared" ca="1" si="10"/>
        <v>#DIV/0!</v>
      </c>
      <c r="L53" s="1966" t="e">
        <f t="shared" ca="1" si="10"/>
        <v>#DIV/0!</v>
      </c>
      <c r="M53" s="1994" t="e">
        <f t="shared" ca="1" si="10"/>
        <v>#DIV/0!</v>
      </c>
      <c r="N53" s="1995" t="e">
        <f t="shared" ca="1" si="10"/>
        <v>#DIV/0!</v>
      </c>
      <c r="O53" s="1967" t="e">
        <f ca="1">N53</f>
        <v>#DIV/0!</v>
      </c>
      <c r="Q53" s="1906"/>
    </row>
    <row r="54" spans="2:17" s="102" customFormat="1" ht="15.5" customHeight="1">
      <c r="B54" s="138" t="s">
        <v>1502</v>
      </c>
      <c r="C54" s="139" t="e">
        <f ca="1">INDEX(UW!$C$610:$EF$610,,MATCH(C$9,UW!$C$612:$EF$612,0))</f>
        <v>#DIV/0!</v>
      </c>
      <c r="D54" s="140" t="e">
        <f ca="1">INDEX(UW!$C$610:$EF$610,,MATCH(D$9,UW!$C$612:$EF$612,0))</f>
        <v>#DIV/0!</v>
      </c>
      <c r="E54" s="140" t="e">
        <f ca="1">INDEX(UW!$C$610:$EF$610,,MATCH(E$9,UW!$C$612:$EF$612,0))</f>
        <v>#DIV/0!</v>
      </c>
      <c r="F54" s="140" t="e">
        <f ca="1">INDEX(UW!$C$610:$EF$610,,MATCH(F$9,UW!$C$612:$EF$612,0))</f>
        <v>#DIV/0!</v>
      </c>
      <c r="G54" s="140" t="e">
        <f ca="1">INDEX(UW!$C$610:$EF$610,,MATCH(G$9,UW!$C$612:$EF$612,0))</f>
        <v>#DIV/0!</v>
      </c>
      <c r="H54" s="140" t="e">
        <f ca="1">INDEX(UW!$C$610:$EF$610,,MATCH(H$9,UW!$C$612:$EF$612,0))</f>
        <v>#DIV/0!</v>
      </c>
      <c r="I54" s="140" t="e">
        <f ca="1">INDEX(UW!$C$610:$EF$610,,MATCH(I$9,UW!$C$612:$EF$612,0))</f>
        <v>#DIV/0!</v>
      </c>
      <c r="J54" s="140" t="e">
        <f ca="1">INDEX(UW!$C$610:$EF$610,,MATCH(J$9,UW!$C$612:$EF$612,0))</f>
        <v>#DIV/0!</v>
      </c>
      <c r="K54" s="140" t="e">
        <f ca="1">INDEX(UW!$C$610:$EF$610,,MATCH(K$9,UW!$C$612:$EF$612,0))</f>
        <v>#DIV/0!</v>
      </c>
      <c r="L54" s="141" t="e">
        <f ca="1">INDEX(UW!$C$610:$EF$610,,MATCH(L$9,UW!$C$612:$EF$612,0))</f>
        <v>#DIV/0!</v>
      </c>
      <c r="M54" s="140" t="e">
        <f ca="1">INDEX(UW!$C$610:$EF$610,,MATCH(M$9,UW!$C$612:$EF$612,0))</f>
        <v>#DIV/0!</v>
      </c>
      <c r="N54" s="142" t="e">
        <f ca="1">INDEX(UW!$C$610:$EF$610,,MATCH(N$9,UW!$C$612:$EF$612,0))</f>
        <v>#DIV/0!</v>
      </c>
      <c r="O54" s="1996" t="e">
        <f ca="1">N54</f>
        <v>#DIV/0!</v>
      </c>
    </row>
    <row r="55" spans="2:17" s="102" customFormat="1" ht="15.5" customHeight="1">
      <c r="B55" s="138" t="s">
        <v>1008</v>
      </c>
      <c r="C55" s="1997" t="e">
        <f ca="1">INDEX('Mthly Bdgt'!$C36:$Q36,,MATCH(C$9,'Mthly Bdgt'!$C$15:$P$15,0))</f>
        <v>#DIV/0!</v>
      </c>
      <c r="D55" s="1998" t="e">
        <f ca="1">INDEX('Mthly Bdgt'!$C36:$Q36,,MATCH(D$9,'Mthly Bdgt'!$C$15:$P$15,0))</f>
        <v>#DIV/0!</v>
      </c>
      <c r="E55" s="1998" t="e">
        <f ca="1">INDEX('Mthly Bdgt'!$C36:$Q36,,MATCH(E$9,'Mthly Bdgt'!$C$15:$P$15,0))</f>
        <v>#DIV/0!</v>
      </c>
      <c r="F55" s="1998" t="e">
        <f ca="1">INDEX('Mthly Bdgt'!$C36:$Q36,,MATCH(F$9,'Mthly Bdgt'!$C$15:$P$15,0))</f>
        <v>#DIV/0!</v>
      </c>
      <c r="G55" s="1998" t="e">
        <f ca="1">INDEX('Mthly Bdgt'!$C36:$Q36,,MATCH(G$9,'Mthly Bdgt'!$C$15:$P$15,0))</f>
        <v>#DIV/0!</v>
      </c>
      <c r="H55" s="1998" t="e">
        <f ca="1">INDEX('Mthly Bdgt'!$C36:$Q36,,MATCH(H$9,'Mthly Bdgt'!$C$15:$P$15,0))</f>
        <v>#DIV/0!</v>
      </c>
      <c r="I55" s="1999" t="e">
        <f ca="1">INDEX('Mthly Bdgt'!$C36:$Q36,,MATCH(I$9,'Mthly Bdgt'!$C$15:$P$15,0))</f>
        <v>#DIV/0!</v>
      </c>
      <c r="J55" s="1999" t="e">
        <f ca="1">INDEX('Mthly Bdgt'!$C36:$Q36,,MATCH(J$9,'Mthly Bdgt'!$C$15:$P$15,0))</f>
        <v>#DIV/0!</v>
      </c>
      <c r="K55" s="1999" t="e">
        <f ca="1">INDEX('Mthly Bdgt'!$C36:$Q36,,MATCH(K$9,'Mthly Bdgt'!$C$15:$P$15,0))</f>
        <v>#DIV/0!</v>
      </c>
      <c r="L55" s="1999" t="e">
        <f ca="1">INDEX('Mthly Bdgt'!$C36:$Q36,,MATCH(L$9,'Mthly Bdgt'!$C$15:$P$15,0))</f>
        <v>#DIV/0!</v>
      </c>
      <c r="M55" s="1999" t="e">
        <f ca="1">INDEX('Mthly Bdgt'!$C36:$Q36,,MATCH(M$9,'Mthly Bdgt'!$C$15:$P$15,0))</f>
        <v>#DIV/0!</v>
      </c>
      <c r="N55" s="2000" t="e">
        <f ca="1">INDEX('Mthly Bdgt'!$C36:$Q36,,MATCH(N$9,'Mthly Bdgt'!$C$15:$P$15,0))</f>
        <v>#DIV/0!</v>
      </c>
      <c r="O55" s="2001" t="e">
        <f ca="1">AVERAGE(C55:N55)</f>
        <v>#DIV/0!</v>
      </c>
    </row>
    <row r="56" spans="2:17" s="102" customFormat="1" ht="15.5" customHeight="1">
      <c r="B56" s="138" t="s">
        <v>119</v>
      </c>
      <c r="C56" s="1997">
        <f ca="1">INDEX('Mthly Bdgt'!$C38:$Q38,,MATCH(C$9,'Mthly Bdgt'!$C$15:$P$15,0))</f>
        <v>0</v>
      </c>
      <c r="D56" s="1998">
        <f ca="1">INDEX('Mthly Bdgt'!$C38:$Q38,,MATCH(D$9,'Mthly Bdgt'!$C$15:$P$15,0))</f>
        <v>0</v>
      </c>
      <c r="E56" s="1998">
        <f ca="1">INDEX('Mthly Bdgt'!$C38:$Q38,,MATCH(E$9,'Mthly Bdgt'!$C$15:$P$15,0))</f>
        <v>0</v>
      </c>
      <c r="F56" s="1998">
        <f ca="1">INDEX('Mthly Bdgt'!$C38:$Q38,,MATCH(F$9,'Mthly Bdgt'!$C$15:$P$15,0))</f>
        <v>0</v>
      </c>
      <c r="G56" s="1998">
        <f ca="1">INDEX('Mthly Bdgt'!$C38:$Q38,,MATCH(G$9,'Mthly Bdgt'!$C$15:$P$15,0))</f>
        <v>0</v>
      </c>
      <c r="H56" s="1998">
        <f ca="1">INDEX('Mthly Bdgt'!$C38:$Q38,,MATCH(H$9,'Mthly Bdgt'!$C$15:$P$15,0))</f>
        <v>0</v>
      </c>
      <c r="I56" s="1999">
        <f ca="1">INDEX('Mthly Bdgt'!$C38:$Q38,,MATCH(I$9,'Mthly Bdgt'!$C$15:$P$15,0))</f>
        <v>0</v>
      </c>
      <c r="J56" s="1999">
        <f ca="1">INDEX('Mthly Bdgt'!$C38:$Q38,,MATCH(J$9,'Mthly Bdgt'!$C$15:$P$15,0))</f>
        <v>0</v>
      </c>
      <c r="K56" s="1999">
        <f ca="1">INDEX('Mthly Bdgt'!$C38:$Q38,,MATCH(K$9,'Mthly Bdgt'!$C$15:$P$15,0))</f>
        <v>0</v>
      </c>
      <c r="L56" s="1999">
        <f ca="1">INDEX('Mthly Bdgt'!$C38:$Q38,,MATCH(L$9,'Mthly Bdgt'!$C$15:$P$15,0))</f>
        <v>0</v>
      </c>
      <c r="M56" s="1999">
        <f ca="1">INDEX('Mthly Bdgt'!$C38:$Q38,,MATCH(M$9,'Mthly Bdgt'!$C$15:$P$15,0))</f>
        <v>0</v>
      </c>
      <c r="N56" s="2000">
        <f ca="1">INDEX('Mthly Bdgt'!$C38:$Q38,,MATCH(N$9,'Mthly Bdgt'!$C$15:$P$15,0))</f>
        <v>0</v>
      </c>
      <c r="O56" s="2001">
        <f ca="1">AVERAGE(C56:N56)</f>
        <v>0</v>
      </c>
    </row>
    <row r="57" spans="2:17" s="102" customFormat="1" ht="16" customHeight="1" thickBot="1">
      <c r="B57" s="143" t="s">
        <v>387</v>
      </c>
      <c r="C57" s="2002" t="e">
        <f t="shared" ref="C57:N57" ca="1" si="11">C56*C53/12</f>
        <v>#DIV/0!</v>
      </c>
      <c r="D57" s="2003" t="e">
        <f t="shared" ca="1" si="11"/>
        <v>#DIV/0!</v>
      </c>
      <c r="E57" s="2003" t="e">
        <f t="shared" ca="1" si="11"/>
        <v>#DIV/0!</v>
      </c>
      <c r="F57" s="2003" t="e">
        <f t="shared" ca="1" si="11"/>
        <v>#DIV/0!</v>
      </c>
      <c r="G57" s="2004" t="e">
        <f t="shared" ca="1" si="11"/>
        <v>#DIV/0!</v>
      </c>
      <c r="H57" s="2003" t="e">
        <f t="shared" ca="1" si="11"/>
        <v>#DIV/0!</v>
      </c>
      <c r="I57" s="2003" t="e">
        <f t="shared" ca="1" si="11"/>
        <v>#DIV/0!</v>
      </c>
      <c r="J57" s="2003" t="e">
        <f t="shared" ca="1" si="11"/>
        <v>#DIV/0!</v>
      </c>
      <c r="K57" s="2003" t="e">
        <f t="shared" ca="1" si="11"/>
        <v>#DIV/0!</v>
      </c>
      <c r="L57" s="2004" t="e">
        <f t="shared" ca="1" si="11"/>
        <v>#DIV/0!</v>
      </c>
      <c r="M57" s="2003" t="e">
        <f t="shared" ca="1" si="11"/>
        <v>#DIV/0!</v>
      </c>
      <c r="N57" s="2005" t="e">
        <f t="shared" ca="1" si="11"/>
        <v>#DIV/0!</v>
      </c>
      <c r="O57" s="2006" t="e">
        <f ca="1">SUM(C57:N57)</f>
        <v>#DIV/0!</v>
      </c>
    </row>
    <row r="58" spans="2:17" s="102" customFormat="1" ht="16" customHeight="1" thickBot="1"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44"/>
      <c r="M58" s="109"/>
      <c r="N58" s="109"/>
      <c r="O58" s="1897"/>
    </row>
    <row r="59" spans="2:17" s="102" customFormat="1" ht="15.5" customHeight="1">
      <c r="B59" s="145" t="s">
        <v>1503</v>
      </c>
      <c r="C59" s="1899">
        <v>30</v>
      </c>
      <c r="D59" s="1899">
        <v>30</v>
      </c>
      <c r="E59" s="1899">
        <v>30</v>
      </c>
      <c r="F59" s="1899">
        <v>30</v>
      </c>
      <c r="G59" s="1899">
        <v>30</v>
      </c>
      <c r="H59" s="1899">
        <v>30</v>
      </c>
      <c r="I59" s="1899">
        <v>30</v>
      </c>
      <c r="J59" s="1899">
        <v>30</v>
      </c>
      <c r="K59" s="1899">
        <v>30</v>
      </c>
      <c r="L59" s="1899">
        <v>30</v>
      </c>
      <c r="M59" s="1899">
        <v>30</v>
      </c>
      <c r="N59" s="1899">
        <v>30</v>
      </c>
      <c r="O59" s="2007">
        <f>SUM(C59:N59)</f>
        <v>360</v>
      </c>
    </row>
    <row r="60" spans="2:17" s="102" customFormat="1" ht="15.5" customHeight="1">
      <c r="B60" s="138" t="s">
        <v>1272</v>
      </c>
      <c r="C60" s="1994" t="e">
        <f ca="1">INDEX('Mthly Bdgt'!$C$5:$P$10,MATCH($B60,'Mthly Bdgt'!$C$5:$C$10,0),MATCH(C$9,'Mthly Bdgt'!$C$5:$P$5,0))</f>
        <v>#DIV/0!</v>
      </c>
      <c r="D60" s="1994" t="e">
        <f ca="1">INDEX('Mthly Bdgt'!$C$5:$P$10,MATCH($B60,'Mthly Bdgt'!$C$5:$C$10,0),MATCH(D$9,'Mthly Bdgt'!$C$5:$P$5,0))</f>
        <v>#DIV/0!</v>
      </c>
      <c r="E60" s="1994" t="e">
        <f ca="1">INDEX('Mthly Bdgt'!$C$5:$P$10,MATCH($B60,'Mthly Bdgt'!$C$5:$C$10,0),MATCH(E$9,'Mthly Bdgt'!$C$5:$P$5,0))</f>
        <v>#DIV/0!</v>
      </c>
      <c r="F60" s="1994" t="e">
        <f ca="1">INDEX('Mthly Bdgt'!$C$5:$P$10,MATCH($B60,'Mthly Bdgt'!$C$5:$C$10,0),MATCH(F$9,'Mthly Bdgt'!$C$5:$P$5,0))</f>
        <v>#DIV/0!</v>
      </c>
      <c r="G60" s="1994" t="e">
        <f ca="1">INDEX('Mthly Bdgt'!$C$5:$P$10,MATCH($B60,'Mthly Bdgt'!$C$5:$C$10,0),MATCH(G$9,'Mthly Bdgt'!$C$5:$P$5,0))</f>
        <v>#DIV/0!</v>
      </c>
      <c r="H60" s="1994" t="e">
        <f ca="1">INDEX('Mthly Bdgt'!$C$5:$P$10,MATCH($B60,'Mthly Bdgt'!$C$5:$C$10,0),MATCH(H$9,'Mthly Bdgt'!$C$5:$P$5,0))</f>
        <v>#DIV/0!</v>
      </c>
      <c r="I60" s="1994" t="e">
        <f ca="1">INDEX('Mthly Bdgt'!$C$5:$P$10,MATCH($B60,'Mthly Bdgt'!$C$5:$C$10,0),MATCH(I$9,'Mthly Bdgt'!$C$5:$P$5,0))</f>
        <v>#DIV/0!</v>
      </c>
      <c r="J60" s="1994" t="e">
        <f ca="1">INDEX('Mthly Bdgt'!$C$5:$P$10,MATCH($B60,'Mthly Bdgt'!$C$5:$C$10,0),MATCH(J$9,'Mthly Bdgt'!$C$5:$P$5,0))</f>
        <v>#DIV/0!</v>
      </c>
      <c r="K60" s="1994" t="e">
        <f ca="1">INDEX('Mthly Bdgt'!$C$5:$P$10,MATCH($B60,'Mthly Bdgt'!$C$5:$C$10,0),MATCH(K$9,'Mthly Bdgt'!$C$5:$P$5,0))</f>
        <v>#DIV/0!</v>
      </c>
      <c r="L60" s="1994" t="e">
        <f ca="1">INDEX('Mthly Bdgt'!$C$5:$P$10,MATCH($B60,'Mthly Bdgt'!$C$5:$C$10,0),MATCH(L$9,'Mthly Bdgt'!$C$5:$P$5,0))</f>
        <v>#DIV/0!</v>
      </c>
      <c r="M60" s="1994" t="e">
        <f ca="1">INDEX('Mthly Bdgt'!$C$5:$P$10,MATCH($B60,'Mthly Bdgt'!$C$5:$C$10,0),MATCH(M$9,'Mthly Bdgt'!$C$5:$P$5,0))</f>
        <v>#DIV/0!</v>
      </c>
      <c r="N60" s="1994" t="e">
        <f ca="1">INDEX('Mthly Bdgt'!$C$5:$P$10,MATCH($B60,'Mthly Bdgt'!$C$5:$C$10,0),MATCH(N$9,'Mthly Bdgt'!$C$5:$P$5,0))</f>
        <v>#DIV/0!</v>
      </c>
      <c r="O60" s="2008" t="e">
        <f ca="1">SUM(C60:N60)</f>
        <v>#DIV/0!</v>
      </c>
    </row>
    <row r="61" spans="2:17" s="102" customFormat="1" ht="15.5" customHeight="1">
      <c r="B61" s="138" t="s">
        <v>1273</v>
      </c>
      <c r="C61" s="1994" t="e">
        <f ca="1">INDEX('Mthly Bdgt'!$C$5:$P$10,MATCH($B61,'Mthly Bdgt'!$C$5:$C$10,0),MATCH(C$9,'Mthly Bdgt'!$C$5:$P$5,0))</f>
        <v>#DIV/0!</v>
      </c>
      <c r="D61" s="1994" t="e">
        <f ca="1">INDEX('Mthly Bdgt'!$C$5:$P$10,MATCH($B61,'Mthly Bdgt'!$C$5:$C$10,0),MATCH(D$9,'Mthly Bdgt'!$C$5:$P$5,0))</f>
        <v>#DIV/0!</v>
      </c>
      <c r="E61" s="1994" t="e">
        <f ca="1">INDEX('Mthly Bdgt'!$C$5:$P$10,MATCH($B61,'Mthly Bdgt'!$C$5:$C$10,0),MATCH(E$9,'Mthly Bdgt'!$C$5:$P$5,0))</f>
        <v>#DIV/0!</v>
      </c>
      <c r="F61" s="1994" t="e">
        <f ca="1">INDEX('Mthly Bdgt'!$C$5:$P$10,MATCH($B61,'Mthly Bdgt'!$C$5:$C$10,0),MATCH(F$9,'Mthly Bdgt'!$C$5:$P$5,0))</f>
        <v>#DIV/0!</v>
      </c>
      <c r="G61" s="1994" t="e">
        <f ca="1">INDEX('Mthly Bdgt'!$C$5:$P$10,MATCH($B61,'Mthly Bdgt'!$C$5:$C$10,0),MATCH(G$9,'Mthly Bdgt'!$C$5:$P$5,0))</f>
        <v>#DIV/0!</v>
      </c>
      <c r="H61" s="1994" t="e">
        <f ca="1">INDEX('Mthly Bdgt'!$C$5:$P$10,MATCH($B61,'Mthly Bdgt'!$C$5:$C$10,0),MATCH(H$9,'Mthly Bdgt'!$C$5:$P$5,0))</f>
        <v>#DIV/0!</v>
      </c>
      <c r="I61" s="1994" t="e">
        <f ca="1">INDEX('Mthly Bdgt'!$C$5:$P$10,MATCH($B61,'Mthly Bdgt'!$C$5:$C$10,0),MATCH(I$9,'Mthly Bdgt'!$C$5:$P$5,0))</f>
        <v>#DIV/0!</v>
      </c>
      <c r="J61" s="1994" t="e">
        <f ca="1">INDEX('Mthly Bdgt'!$C$5:$P$10,MATCH($B61,'Mthly Bdgt'!$C$5:$C$10,0),MATCH(J$9,'Mthly Bdgt'!$C$5:$P$5,0))</f>
        <v>#DIV/0!</v>
      </c>
      <c r="K61" s="1994" t="e">
        <f ca="1">INDEX('Mthly Bdgt'!$C$5:$P$10,MATCH($B61,'Mthly Bdgt'!$C$5:$C$10,0),MATCH(K$9,'Mthly Bdgt'!$C$5:$P$5,0))</f>
        <v>#DIV/0!</v>
      </c>
      <c r="L61" s="1994" t="e">
        <f ca="1">INDEX('Mthly Bdgt'!$C$5:$P$10,MATCH($B61,'Mthly Bdgt'!$C$5:$C$10,0),MATCH(L$9,'Mthly Bdgt'!$C$5:$P$5,0))</f>
        <v>#DIV/0!</v>
      </c>
      <c r="M61" s="1994" t="e">
        <f ca="1">INDEX('Mthly Bdgt'!$C$5:$P$10,MATCH($B61,'Mthly Bdgt'!$C$5:$C$10,0),MATCH(M$9,'Mthly Bdgt'!$C$5:$P$5,0))</f>
        <v>#DIV/0!</v>
      </c>
      <c r="N61" s="1994" t="e">
        <f ca="1">INDEX('Mthly Bdgt'!$C$5:$P$10,MATCH($B61,'Mthly Bdgt'!$C$5:$C$10,0),MATCH(N$9,'Mthly Bdgt'!$C$5:$P$5,0))</f>
        <v>#DIV/0!</v>
      </c>
      <c r="O61" s="2009" t="e">
        <f ca="1">SUM(C61:N61)</f>
        <v>#DIV/0!</v>
      </c>
    </row>
    <row r="62" spans="2:17" s="102" customFormat="1" ht="15.5" customHeight="1">
      <c r="B62" s="138" t="s">
        <v>1275</v>
      </c>
      <c r="C62" s="1994" t="e">
        <f ca="1">INDEX('Mthly Bdgt'!$C$5:$P$10,MATCH($B62,'Mthly Bdgt'!$C$5:$C$10,0),MATCH(C$9,'Mthly Bdgt'!$C$5:$P$5,0))</f>
        <v>#DIV/0!</v>
      </c>
      <c r="D62" s="1994" t="e">
        <f ca="1">INDEX('Mthly Bdgt'!$C$5:$P$10,MATCH($B62,'Mthly Bdgt'!$C$5:$C$10,0),MATCH(D$9,'Mthly Bdgt'!$C$5:$P$5,0))</f>
        <v>#DIV/0!</v>
      </c>
      <c r="E62" s="1994" t="e">
        <f ca="1">INDEX('Mthly Bdgt'!$C$5:$P$10,MATCH($B62,'Mthly Bdgt'!$C$5:$C$10,0),MATCH(E$9,'Mthly Bdgt'!$C$5:$P$5,0))</f>
        <v>#DIV/0!</v>
      </c>
      <c r="F62" s="1994" t="e">
        <f ca="1">INDEX('Mthly Bdgt'!$C$5:$P$10,MATCH($B62,'Mthly Bdgt'!$C$5:$C$10,0),MATCH(F$9,'Mthly Bdgt'!$C$5:$P$5,0))</f>
        <v>#DIV/0!</v>
      </c>
      <c r="G62" s="1994" t="e">
        <f ca="1">INDEX('Mthly Bdgt'!$C$5:$P$10,MATCH($B62,'Mthly Bdgt'!$C$5:$C$10,0),MATCH(G$9,'Mthly Bdgt'!$C$5:$P$5,0))</f>
        <v>#DIV/0!</v>
      </c>
      <c r="H62" s="1994" t="e">
        <f ca="1">INDEX('Mthly Bdgt'!$C$5:$P$10,MATCH($B62,'Mthly Bdgt'!$C$5:$C$10,0),MATCH(H$9,'Mthly Bdgt'!$C$5:$P$5,0))</f>
        <v>#DIV/0!</v>
      </c>
      <c r="I62" s="1994" t="e">
        <f ca="1">INDEX('Mthly Bdgt'!$C$5:$P$10,MATCH($B62,'Mthly Bdgt'!$C$5:$C$10,0),MATCH(I$9,'Mthly Bdgt'!$C$5:$P$5,0))</f>
        <v>#DIV/0!</v>
      </c>
      <c r="J62" s="1994" t="e">
        <f ca="1">INDEX('Mthly Bdgt'!$C$5:$P$10,MATCH($B62,'Mthly Bdgt'!$C$5:$C$10,0),MATCH(J$9,'Mthly Bdgt'!$C$5:$P$5,0))</f>
        <v>#DIV/0!</v>
      </c>
      <c r="K62" s="1994" t="e">
        <f ca="1">INDEX('Mthly Bdgt'!$C$5:$P$10,MATCH($B62,'Mthly Bdgt'!$C$5:$C$10,0),MATCH(K$9,'Mthly Bdgt'!$C$5:$P$5,0))</f>
        <v>#DIV/0!</v>
      </c>
      <c r="L62" s="1994" t="e">
        <f ca="1">INDEX('Mthly Bdgt'!$C$5:$P$10,MATCH($B62,'Mthly Bdgt'!$C$5:$C$10,0),MATCH(L$9,'Mthly Bdgt'!$C$5:$P$5,0))</f>
        <v>#DIV/0!</v>
      </c>
      <c r="M62" s="1994" t="e">
        <f ca="1">INDEX('Mthly Bdgt'!$C$5:$P$10,MATCH($B62,'Mthly Bdgt'!$C$5:$C$10,0),MATCH(M$9,'Mthly Bdgt'!$C$5:$P$5,0))</f>
        <v>#DIV/0!</v>
      </c>
      <c r="N62" s="1994" t="e">
        <f ca="1">INDEX('Mthly Bdgt'!$C$5:$P$10,MATCH($B62,'Mthly Bdgt'!$C$5:$C$10,0),MATCH(N$9,'Mthly Bdgt'!$C$5:$P$5,0))</f>
        <v>#DIV/0!</v>
      </c>
      <c r="O62" s="2008" t="e">
        <f ca="1">N62</f>
        <v>#DIV/0!</v>
      </c>
    </row>
    <row r="63" spans="2:17" s="102" customFormat="1" ht="16" customHeight="1" thickBot="1">
      <c r="B63" s="146" t="s">
        <v>1274</v>
      </c>
      <c r="C63" s="1994" t="e">
        <f ca="1">INDEX('Mthly Bdgt'!$C$5:$P$10,MATCH($B63,'Mthly Bdgt'!$C$5:$C$10,0),MATCH(C$9,'Mthly Bdgt'!$C$5:$P$5,0))</f>
        <v>#DIV/0!</v>
      </c>
      <c r="D63" s="1994" t="e">
        <f ca="1">INDEX('Mthly Bdgt'!$C$5:$P$10,MATCH($B63,'Mthly Bdgt'!$C$5:$C$10,0),MATCH(D$9,'Mthly Bdgt'!$C$5:$P$5,0))</f>
        <v>#DIV/0!</v>
      </c>
      <c r="E63" s="1994" t="e">
        <f ca="1">INDEX('Mthly Bdgt'!$C$5:$P$10,MATCH($B63,'Mthly Bdgt'!$C$5:$C$10,0),MATCH(E$9,'Mthly Bdgt'!$C$5:$P$5,0))</f>
        <v>#DIV/0!</v>
      </c>
      <c r="F63" s="1994" t="e">
        <f ca="1">INDEX('Mthly Bdgt'!$C$5:$P$10,MATCH($B63,'Mthly Bdgt'!$C$5:$C$10,0),MATCH(F$9,'Mthly Bdgt'!$C$5:$P$5,0))</f>
        <v>#DIV/0!</v>
      </c>
      <c r="G63" s="1994" t="e">
        <f ca="1">INDEX('Mthly Bdgt'!$C$5:$P$10,MATCH($B63,'Mthly Bdgt'!$C$5:$C$10,0),MATCH(G$9,'Mthly Bdgt'!$C$5:$P$5,0))</f>
        <v>#DIV/0!</v>
      </c>
      <c r="H63" s="1994" t="e">
        <f ca="1">INDEX('Mthly Bdgt'!$C$5:$P$10,MATCH($B63,'Mthly Bdgt'!$C$5:$C$10,0),MATCH(H$9,'Mthly Bdgt'!$C$5:$P$5,0))</f>
        <v>#DIV/0!</v>
      </c>
      <c r="I63" s="1994" t="e">
        <f ca="1">INDEX('Mthly Bdgt'!$C$5:$P$10,MATCH($B63,'Mthly Bdgt'!$C$5:$C$10,0),MATCH(I$9,'Mthly Bdgt'!$C$5:$P$5,0))</f>
        <v>#DIV/0!</v>
      </c>
      <c r="J63" s="1994" t="e">
        <f ca="1">INDEX('Mthly Bdgt'!$C$5:$P$10,MATCH($B63,'Mthly Bdgt'!$C$5:$C$10,0),MATCH(J$9,'Mthly Bdgt'!$C$5:$P$5,0))</f>
        <v>#DIV/0!</v>
      </c>
      <c r="K63" s="1994" t="e">
        <f ca="1">INDEX('Mthly Bdgt'!$C$5:$P$10,MATCH($B63,'Mthly Bdgt'!$C$5:$C$10,0),MATCH(K$9,'Mthly Bdgt'!$C$5:$P$5,0))</f>
        <v>#DIV/0!</v>
      </c>
      <c r="L63" s="1994" t="e">
        <f ca="1">INDEX('Mthly Bdgt'!$C$5:$P$10,MATCH($B63,'Mthly Bdgt'!$C$5:$C$10,0),MATCH(L$9,'Mthly Bdgt'!$C$5:$P$5,0))</f>
        <v>#DIV/0!</v>
      </c>
      <c r="M63" s="1994" t="e">
        <f ca="1">INDEX('Mthly Bdgt'!$C$5:$P$10,MATCH($B63,'Mthly Bdgt'!$C$5:$C$10,0),MATCH(M$9,'Mthly Bdgt'!$C$5:$P$5,0))</f>
        <v>#DIV/0!</v>
      </c>
      <c r="N63" s="1994" t="e">
        <f ca="1">INDEX('Mthly Bdgt'!$C$5:$P$10,MATCH($B63,'Mthly Bdgt'!$C$5:$C$10,0),MATCH(N$9,'Mthly Bdgt'!$C$5:$P$5,0))</f>
        <v>#DIV/0!</v>
      </c>
      <c r="O63" s="2010" t="e">
        <f ca="1">O60-O61</f>
        <v>#DIV/0!</v>
      </c>
    </row>
    <row r="64" spans="2:17" s="102" customFormat="1" ht="16" customHeight="1" thickBot="1">
      <c r="B64" s="147" t="s">
        <v>1504</v>
      </c>
      <c r="C64" s="148" t="e">
        <f t="shared" ref="C64:N64" ca="1" si="12">C60/C59</f>
        <v>#DIV/0!</v>
      </c>
      <c r="D64" s="148" t="e">
        <f t="shared" ca="1" si="12"/>
        <v>#DIV/0!</v>
      </c>
      <c r="E64" s="148" t="e">
        <f t="shared" ca="1" si="12"/>
        <v>#DIV/0!</v>
      </c>
      <c r="F64" s="148" t="e">
        <f t="shared" ca="1" si="12"/>
        <v>#DIV/0!</v>
      </c>
      <c r="G64" s="148" t="e">
        <f t="shared" ca="1" si="12"/>
        <v>#DIV/0!</v>
      </c>
      <c r="H64" s="148" t="e">
        <f t="shared" ca="1" si="12"/>
        <v>#DIV/0!</v>
      </c>
      <c r="I64" s="148" t="e">
        <f t="shared" ca="1" si="12"/>
        <v>#DIV/0!</v>
      </c>
      <c r="J64" s="148" t="e">
        <f t="shared" ca="1" si="12"/>
        <v>#DIV/0!</v>
      </c>
      <c r="K64" s="148" t="e">
        <f t="shared" ca="1" si="12"/>
        <v>#DIV/0!</v>
      </c>
      <c r="L64" s="148" t="e">
        <f t="shared" ca="1" si="12"/>
        <v>#DIV/0!</v>
      </c>
      <c r="M64" s="148" t="e">
        <f t="shared" ca="1" si="12"/>
        <v>#DIV/0!</v>
      </c>
      <c r="N64" s="149" t="e">
        <f t="shared" ca="1" si="12"/>
        <v>#DIV/0!</v>
      </c>
      <c r="O64" s="150" t="e">
        <f ca="1">AVERAGE(C64:N64)</f>
        <v>#DIV/0!</v>
      </c>
    </row>
    <row r="65" spans="2:17" s="102" customFormat="1" ht="15.5" customHeight="1">
      <c r="B65" s="109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897"/>
    </row>
    <row r="66" spans="2:17" s="102" customFormat="1" ht="16" hidden="1" customHeight="1" thickBot="1">
      <c r="B66" s="152" t="s">
        <v>1505</v>
      </c>
      <c r="C66" s="2011" t="e">
        <f t="shared" ref="C66:N66" ca="1" si="13">C62*C67</f>
        <v>#DIV/0!</v>
      </c>
      <c r="D66" s="2011" t="e">
        <f t="shared" ca="1" si="13"/>
        <v>#DIV/0!</v>
      </c>
      <c r="E66" s="2011" t="e">
        <f t="shared" ca="1" si="13"/>
        <v>#DIV/0!</v>
      </c>
      <c r="F66" s="2011" t="e">
        <f t="shared" ca="1" si="13"/>
        <v>#DIV/0!</v>
      </c>
      <c r="G66" s="2011" t="e">
        <f t="shared" ca="1" si="13"/>
        <v>#DIV/0!</v>
      </c>
      <c r="H66" s="2011" t="e">
        <f t="shared" ca="1" si="13"/>
        <v>#DIV/0!</v>
      </c>
      <c r="I66" s="2011" t="e">
        <f t="shared" ca="1" si="13"/>
        <v>#DIV/0!</v>
      </c>
      <c r="J66" s="2011" t="e">
        <f t="shared" ca="1" si="13"/>
        <v>#DIV/0!</v>
      </c>
      <c r="K66" s="2011" t="e">
        <f t="shared" ca="1" si="13"/>
        <v>#DIV/0!</v>
      </c>
      <c r="L66" s="2011" t="e">
        <f t="shared" ca="1" si="13"/>
        <v>#DIV/0!</v>
      </c>
      <c r="M66" s="2011" t="e">
        <f t="shared" ca="1" si="13"/>
        <v>#DIV/0!</v>
      </c>
      <c r="N66" s="2012" t="e">
        <f t="shared" ca="1" si="13"/>
        <v>#DIV/0!</v>
      </c>
      <c r="O66" s="2013" t="e">
        <f ca="1">N66</f>
        <v>#DIV/0!</v>
      </c>
      <c r="Q66" s="153"/>
    </row>
    <row r="67" spans="2:17" s="102" customFormat="1" ht="16" hidden="1" customHeight="1" thickBot="1">
      <c r="B67" s="154" t="s">
        <v>1506</v>
      </c>
      <c r="C67" s="2014" t="e">
        <f ca="1">UW!$D$23</f>
        <v>#DIV/0!</v>
      </c>
      <c r="D67" s="2014" t="e">
        <f ca="1">UW!$D$23</f>
        <v>#DIV/0!</v>
      </c>
      <c r="E67" s="2014" t="e">
        <f ca="1">UW!$D$23</f>
        <v>#DIV/0!</v>
      </c>
      <c r="F67" s="2014" t="e">
        <f ca="1">UW!$D$23</f>
        <v>#DIV/0!</v>
      </c>
      <c r="G67" s="2014" t="e">
        <f ca="1">UW!$D$23</f>
        <v>#DIV/0!</v>
      </c>
      <c r="H67" s="2014" t="e">
        <f ca="1">UW!$D$23</f>
        <v>#DIV/0!</v>
      </c>
      <c r="I67" s="2014" t="e">
        <f ca="1">UW!$D$23</f>
        <v>#DIV/0!</v>
      </c>
      <c r="J67" s="2014" t="e">
        <f ca="1">UW!$D$23</f>
        <v>#DIV/0!</v>
      </c>
      <c r="K67" s="2014" t="e">
        <f ca="1">UW!$D$23</f>
        <v>#DIV/0!</v>
      </c>
      <c r="L67" s="2014" t="e">
        <f ca="1">UW!$D$23</f>
        <v>#DIV/0!</v>
      </c>
      <c r="M67" s="2014" t="e">
        <f ca="1">UW!$D$23</f>
        <v>#DIV/0!</v>
      </c>
      <c r="N67" s="2015" t="e">
        <f ca="1">UW!$D$23</f>
        <v>#DIV/0!</v>
      </c>
      <c r="O67" s="2016" t="e">
        <f ca="1">AVERAGE(C67:N67)</f>
        <v>#DIV/0!</v>
      </c>
    </row>
    <row r="68" spans="2:17" s="102" customFormat="1" ht="16" hidden="1" customHeight="1" thickBot="1">
      <c r="D68" s="2017"/>
      <c r="E68" s="2017"/>
      <c r="F68" s="2017"/>
      <c r="G68" s="2017"/>
      <c r="H68" s="2017"/>
      <c r="I68" s="2017"/>
      <c r="J68" s="2017"/>
      <c r="K68" s="2017"/>
      <c r="L68" s="2017"/>
      <c r="M68" s="2017"/>
      <c r="N68" s="2017"/>
      <c r="O68" s="104"/>
    </row>
    <row r="69" spans="2:17" s="102" customFormat="1" ht="16" hidden="1" customHeight="1" thickBot="1">
      <c r="B69" s="136" t="s">
        <v>1507</v>
      </c>
      <c r="C69" s="1990"/>
      <c r="D69" s="1933"/>
      <c r="E69" s="1933"/>
      <c r="F69" s="1933"/>
      <c r="G69" s="1933"/>
      <c r="H69" s="1933"/>
      <c r="I69" s="1933"/>
      <c r="J69" s="1933"/>
      <c r="K69" s="1933"/>
      <c r="L69" s="1933"/>
      <c r="M69" s="1933"/>
      <c r="N69" s="1933"/>
      <c r="O69" s="1990"/>
    </row>
    <row r="70" spans="2:17" s="102" customFormat="1" ht="19.5" hidden="1" customHeight="1">
      <c r="B70" s="137" t="str">
        <f>B52</f>
        <v>NLA - StoreLocal Pakenham</v>
      </c>
      <c r="C70" s="2018">
        <v>1200</v>
      </c>
      <c r="D70" s="2018">
        <v>1200</v>
      </c>
      <c r="E70" s="2018">
        <v>1200</v>
      </c>
      <c r="F70" s="2018">
        <v>1200</v>
      </c>
      <c r="G70" s="2018">
        <v>1200</v>
      </c>
      <c r="H70" s="2018">
        <v>1200</v>
      </c>
      <c r="I70" s="2018">
        <v>1200</v>
      </c>
      <c r="J70" s="2018">
        <v>1200</v>
      </c>
      <c r="K70" s="2018">
        <v>1200</v>
      </c>
      <c r="L70" s="2018">
        <v>1200</v>
      </c>
      <c r="M70" s="2018">
        <v>1200</v>
      </c>
      <c r="N70" s="2018">
        <v>1200</v>
      </c>
      <c r="O70" s="2019">
        <f>N70</f>
        <v>1200</v>
      </c>
    </row>
    <row r="71" spans="2:17" s="102" customFormat="1" ht="15.5" hidden="1" customHeight="1">
      <c r="B71" s="138" t="s">
        <v>1501</v>
      </c>
      <c r="C71" s="1903" t="e">
        <v>#N/A</v>
      </c>
      <c r="D71" s="1903" t="e">
        <v>#N/A</v>
      </c>
      <c r="E71" s="1903" t="e">
        <v>#N/A</v>
      </c>
      <c r="F71" s="1903" t="e">
        <v>#N/A</v>
      </c>
      <c r="G71" s="1903">
        <v>0</v>
      </c>
      <c r="H71" s="1903">
        <v>0</v>
      </c>
      <c r="I71" s="1903">
        <v>0</v>
      </c>
      <c r="J71" s="1903">
        <v>0</v>
      </c>
      <c r="K71" s="1903">
        <v>0</v>
      </c>
      <c r="L71" s="1903">
        <v>0</v>
      </c>
      <c r="M71" s="1903">
        <v>0</v>
      </c>
      <c r="N71" s="2020">
        <v>0</v>
      </c>
      <c r="O71" s="2021">
        <f>N71</f>
        <v>0</v>
      </c>
    </row>
    <row r="72" spans="2:17" s="102" customFormat="1" ht="15.5" hidden="1" customHeight="1">
      <c r="B72" s="138" t="s">
        <v>1502</v>
      </c>
      <c r="C72" s="140" t="e">
        <f t="shared" ref="C72:N72" si="14">C71/C70</f>
        <v>#N/A</v>
      </c>
      <c r="D72" s="140" t="e">
        <f t="shared" si="14"/>
        <v>#N/A</v>
      </c>
      <c r="E72" s="140" t="e">
        <f t="shared" si="14"/>
        <v>#N/A</v>
      </c>
      <c r="F72" s="140" t="e">
        <f t="shared" si="14"/>
        <v>#N/A</v>
      </c>
      <c r="G72" s="140">
        <f t="shared" si="14"/>
        <v>0</v>
      </c>
      <c r="H72" s="140">
        <f t="shared" si="14"/>
        <v>0</v>
      </c>
      <c r="I72" s="140">
        <f t="shared" si="14"/>
        <v>0</v>
      </c>
      <c r="J72" s="140">
        <f t="shared" si="14"/>
        <v>0</v>
      </c>
      <c r="K72" s="140">
        <f t="shared" si="14"/>
        <v>0</v>
      </c>
      <c r="L72" s="140">
        <f t="shared" si="14"/>
        <v>0</v>
      </c>
      <c r="M72" s="140">
        <f t="shared" si="14"/>
        <v>0</v>
      </c>
      <c r="N72" s="140">
        <f t="shared" si="14"/>
        <v>0</v>
      </c>
      <c r="O72" s="155">
        <f>N72</f>
        <v>0</v>
      </c>
    </row>
    <row r="73" spans="2:17" s="102" customFormat="1" ht="15.5" hidden="1" customHeight="1">
      <c r="B73" s="138" t="s">
        <v>119</v>
      </c>
      <c r="C73" s="159" t="e">
        <v>#N/A</v>
      </c>
      <c r="D73" s="2022" t="e">
        <v>#N/A</v>
      </c>
      <c r="E73" s="2022" t="e">
        <v>#N/A</v>
      </c>
      <c r="F73" s="2022" t="e">
        <v>#N/A</v>
      </c>
      <c r="G73" s="2022" t="e">
        <v>#DIV/0!</v>
      </c>
      <c r="H73" s="2022" t="e">
        <v>#DIV/0!</v>
      </c>
      <c r="I73" s="2022" t="e">
        <v>#DIV/0!</v>
      </c>
      <c r="J73" s="2022" t="e">
        <v>#DIV/0!</v>
      </c>
      <c r="K73" s="2022" t="e">
        <v>#DIV/0!</v>
      </c>
      <c r="L73" s="2022" t="e">
        <v>#DIV/0!</v>
      </c>
      <c r="M73" s="2022" t="e">
        <v>#DIV/0!</v>
      </c>
      <c r="N73" s="2022" t="e">
        <v>#DIV/0!</v>
      </c>
      <c r="O73" s="2021" t="e">
        <f>AVERAGE(C73:N73)</f>
        <v>#N/A</v>
      </c>
    </row>
    <row r="74" spans="2:17" s="102" customFormat="1" ht="16" hidden="1" customHeight="1" thickBot="1">
      <c r="B74" s="143" t="s">
        <v>387</v>
      </c>
      <c r="C74" s="2003" t="e">
        <f t="shared" ref="C74:N74" si="15">C73*C71/12</f>
        <v>#N/A</v>
      </c>
      <c r="D74" s="2003" t="e">
        <f t="shared" si="15"/>
        <v>#N/A</v>
      </c>
      <c r="E74" s="2003" t="e">
        <f t="shared" si="15"/>
        <v>#N/A</v>
      </c>
      <c r="F74" s="2003" t="e">
        <f t="shared" si="15"/>
        <v>#N/A</v>
      </c>
      <c r="G74" s="2003" t="e">
        <f t="shared" si="15"/>
        <v>#DIV/0!</v>
      </c>
      <c r="H74" s="2003" t="e">
        <f t="shared" si="15"/>
        <v>#DIV/0!</v>
      </c>
      <c r="I74" s="2003" t="e">
        <f t="shared" si="15"/>
        <v>#DIV/0!</v>
      </c>
      <c r="J74" s="2003" t="e">
        <f t="shared" si="15"/>
        <v>#DIV/0!</v>
      </c>
      <c r="K74" s="2003" t="e">
        <f t="shared" si="15"/>
        <v>#DIV/0!</v>
      </c>
      <c r="L74" s="2003" t="e">
        <f t="shared" si="15"/>
        <v>#DIV/0!</v>
      </c>
      <c r="M74" s="2003" t="e">
        <f t="shared" si="15"/>
        <v>#DIV/0!</v>
      </c>
      <c r="N74" s="2003" t="e">
        <f t="shared" si="15"/>
        <v>#DIV/0!</v>
      </c>
      <c r="O74" s="2023" t="e">
        <f>SUM(C74:N74)</f>
        <v>#N/A</v>
      </c>
    </row>
    <row r="75" spans="2:17" s="102" customFormat="1" ht="16" hidden="1" customHeight="1" thickBot="1">
      <c r="B75" s="109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2024"/>
    </row>
    <row r="76" spans="2:17" s="102" customFormat="1" ht="15.5" hidden="1" customHeight="1">
      <c r="B76" s="145" t="s">
        <v>1503</v>
      </c>
      <c r="C76" s="2018">
        <f t="shared" ref="C76:N76" si="16">C77/C81</f>
        <v>0</v>
      </c>
      <c r="D76" s="2018">
        <f t="shared" si="16"/>
        <v>0</v>
      </c>
      <c r="E76" s="2018">
        <f t="shared" si="16"/>
        <v>0</v>
      </c>
      <c r="F76" s="2018">
        <f t="shared" si="16"/>
        <v>0</v>
      </c>
      <c r="G76" s="2018">
        <f t="shared" si="16"/>
        <v>0</v>
      </c>
      <c r="H76" s="2018">
        <f t="shared" si="16"/>
        <v>0</v>
      </c>
      <c r="I76" s="2018">
        <f t="shared" si="16"/>
        <v>0</v>
      </c>
      <c r="J76" s="2018">
        <f t="shared" si="16"/>
        <v>0</v>
      </c>
      <c r="K76" s="2018">
        <f t="shared" si="16"/>
        <v>0</v>
      </c>
      <c r="L76" s="2018">
        <f t="shared" si="16"/>
        <v>0</v>
      </c>
      <c r="M76" s="2018">
        <f t="shared" si="16"/>
        <v>0</v>
      </c>
      <c r="N76" s="2018">
        <f t="shared" si="16"/>
        <v>0</v>
      </c>
      <c r="O76" s="2007">
        <f>SUM(C76:N76)</f>
        <v>0</v>
      </c>
    </row>
    <row r="77" spans="2:17" s="102" customFormat="1" ht="15.5" hidden="1" customHeight="1">
      <c r="B77" s="138" t="s">
        <v>1508</v>
      </c>
      <c r="C77" s="1903">
        <v>0</v>
      </c>
      <c r="D77" s="1903">
        <v>0</v>
      </c>
      <c r="E77" s="1903">
        <v>0</v>
      </c>
      <c r="F77" s="1903">
        <v>0</v>
      </c>
      <c r="G77" s="1903">
        <v>0</v>
      </c>
      <c r="H77" s="1903">
        <v>0</v>
      </c>
      <c r="I77" s="1903">
        <v>0</v>
      </c>
      <c r="J77" s="1903">
        <v>0</v>
      </c>
      <c r="K77" s="1903">
        <v>0</v>
      </c>
      <c r="L77" s="1903">
        <v>0</v>
      </c>
      <c r="M77" s="1903">
        <v>0</v>
      </c>
      <c r="N77" s="1903">
        <v>0</v>
      </c>
      <c r="O77" s="2025">
        <f>SUM(C77:N77)</f>
        <v>0</v>
      </c>
    </row>
    <row r="78" spans="2:17" s="102" customFormat="1" ht="15.5" hidden="1" customHeight="1">
      <c r="B78" s="138" t="s">
        <v>1509</v>
      </c>
      <c r="C78" s="157" t="e">
        <f t="shared" ref="C78:N78" si="17">C79*0.05</f>
        <v>#N/A</v>
      </c>
      <c r="D78" s="157" t="e">
        <f t="shared" si="17"/>
        <v>#N/A</v>
      </c>
      <c r="E78" s="157" t="e">
        <f t="shared" si="17"/>
        <v>#N/A</v>
      </c>
      <c r="F78" s="157" t="e">
        <f t="shared" si="17"/>
        <v>#N/A</v>
      </c>
      <c r="G78" s="157">
        <f t="shared" si="17"/>
        <v>0</v>
      </c>
      <c r="H78" s="157">
        <f t="shared" si="17"/>
        <v>0</v>
      </c>
      <c r="I78" s="157">
        <f t="shared" si="17"/>
        <v>0</v>
      </c>
      <c r="J78" s="157">
        <f t="shared" si="17"/>
        <v>0</v>
      </c>
      <c r="K78" s="157">
        <f t="shared" si="17"/>
        <v>0</v>
      </c>
      <c r="L78" s="157">
        <f t="shared" si="17"/>
        <v>0</v>
      </c>
      <c r="M78" s="157">
        <f t="shared" si="17"/>
        <v>0</v>
      </c>
      <c r="N78" s="157">
        <f t="shared" si="17"/>
        <v>0</v>
      </c>
      <c r="O78" s="2026" t="e">
        <f>SUM(C78:N78)</f>
        <v>#N/A</v>
      </c>
    </row>
    <row r="79" spans="2:17" s="102" customFormat="1" ht="15.5" hidden="1" customHeight="1">
      <c r="B79" s="138" t="s">
        <v>1510</v>
      </c>
      <c r="C79" s="1903" t="e">
        <v>#N/A</v>
      </c>
      <c r="D79" s="1903" t="e">
        <v>#N/A</v>
      </c>
      <c r="E79" s="1903" t="e">
        <v>#N/A</v>
      </c>
      <c r="F79" s="1903" t="e">
        <v>#N/A</v>
      </c>
      <c r="G79" s="1903">
        <v>0</v>
      </c>
      <c r="H79" s="1903">
        <v>0</v>
      </c>
      <c r="I79" s="1903">
        <v>0</v>
      </c>
      <c r="J79" s="1903">
        <v>0</v>
      </c>
      <c r="K79" s="1903">
        <v>0</v>
      </c>
      <c r="L79" s="1903">
        <v>0</v>
      </c>
      <c r="M79" s="1903">
        <v>0</v>
      </c>
      <c r="N79" s="1903">
        <v>0</v>
      </c>
      <c r="O79" s="2025">
        <f>N79</f>
        <v>0</v>
      </c>
    </row>
    <row r="80" spans="2:17" s="102" customFormat="1" ht="16" hidden="1" customHeight="1" thickBot="1">
      <c r="B80" s="146" t="s">
        <v>1511</v>
      </c>
      <c r="C80" s="2027" t="e">
        <f t="shared" ref="C80:O80" si="18">C77-C78</f>
        <v>#N/A</v>
      </c>
      <c r="D80" s="2027" t="e">
        <f t="shared" si="18"/>
        <v>#N/A</v>
      </c>
      <c r="E80" s="2027" t="e">
        <f t="shared" si="18"/>
        <v>#N/A</v>
      </c>
      <c r="F80" s="2027" t="e">
        <f t="shared" si="18"/>
        <v>#N/A</v>
      </c>
      <c r="G80" s="2027">
        <f t="shared" si="18"/>
        <v>0</v>
      </c>
      <c r="H80" s="2027">
        <f t="shared" si="18"/>
        <v>0</v>
      </c>
      <c r="I80" s="2027">
        <f t="shared" si="18"/>
        <v>0</v>
      </c>
      <c r="J80" s="2027">
        <f t="shared" si="18"/>
        <v>0</v>
      </c>
      <c r="K80" s="2027">
        <f t="shared" si="18"/>
        <v>0</v>
      </c>
      <c r="L80" s="2027">
        <f t="shared" si="18"/>
        <v>0</v>
      </c>
      <c r="M80" s="2027">
        <f t="shared" si="18"/>
        <v>0</v>
      </c>
      <c r="N80" s="2027">
        <f t="shared" si="18"/>
        <v>0</v>
      </c>
      <c r="O80" s="2028" t="e">
        <f t="shared" si="18"/>
        <v>#N/A</v>
      </c>
    </row>
    <row r="81" spans="2:15" s="102" customFormat="1" ht="16" hidden="1" customHeight="1" thickBot="1">
      <c r="B81" s="147" t="s">
        <v>1504</v>
      </c>
      <c r="C81" s="148">
        <v>0.38</v>
      </c>
      <c r="D81" s="148">
        <v>0.38</v>
      </c>
      <c r="E81" s="148">
        <v>0.38</v>
      </c>
      <c r="F81" s="148">
        <v>0.38</v>
      </c>
      <c r="G81" s="148">
        <v>0.38</v>
      </c>
      <c r="H81" s="148">
        <v>0.38</v>
      </c>
      <c r="I81" s="148">
        <v>0.38</v>
      </c>
      <c r="J81" s="148">
        <v>0.38</v>
      </c>
      <c r="K81" s="148">
        <v>0.38</v>
      </c>
      <c r="L81" s="148">
        <v>0.38</v>
      </c>
      <c r="M81" s="148">
        <v>0.38</v>
      </c>
      <c r="N81" s="149">
        <v>0.38</v>
      </c>
      <c r="O81" s="150">
        <f>AVERAGE(C81:N81)</f>
        <v>0.37999999999999995</v>
      </c>
    </row>
    <row r="82" spans="2:15" s="102" customFormat="1" ht="16" hidden="1" customHeight="1" thickBot="1">
      <c r="B82" s="109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2024"/>
    </row>
    <row r="83" spans="2:15" s="102" customFormat="1" ht="16" hidden="1" customHeight="1" thickBot="1">
      <c r="B83" s="136" t="s">
        <v>1512</v>
      </c>
      <c r="C83" s="1990"/>
      <c r="D83" s="1933"/>
      <c r="E83" s="1933"/>
      <c r="F83" s="1933"/>
      <c r="G83" s="1933"/>
      <c r="H83" s="1933"/>
      <c r="I83" s="1933"/>
      <c r="J83" s="1933"/>
      <c r="K83" s="1933"/>
      <c r="L83" s="1933"/>
      <c r="M83" s="1933"/>
      <c r="N83" s="1933"/>
      <c r="O83" s="1990"/>
    </row>
    <row r="84" spans="2:15" s="102" customFormat="1" ht="19.5" hidden="1" customHeight="1">
      <c r="B84" s="137" t="str">
        <f>B66</f>
        <v>Budgeted SQM Occupied</v>
      </c>
      <c r="C84" s="2018">
        <v>0</v>
      </c>
      <c r="D84" s="2018">
        <v>1564</v>
      </c>
      <c r="E84" s="2018">
        <v>1564</v>
      </c>
      <c r="F84" s="2018">
        <v>1564</v>
      </c>
      <c r="G84" s="2018">
        <v>1564</v>
      </c>
      <c r="H84" s="2018">
        <v>1564</v>
      </c>
      <c r="I84" s="2018">
        <v>1564</v>
      </c>
      <c r="J84" s="2018">
        <v>1564</v>
      </c>
      <c r="K84" s="2018">
        <v>1564</v>
      </c>
      <c r="L84" s="2018">
        <v>1564</v>
      </c>
      <c r="M84" s="2018">
        <v>1564</v>
      </c>
      <c r="N84" s="2018">
        <v>1564</v>
      </c>
      <c r="O84" s="2019">
        <v>1564</v>
      </c>
    </row>
    <row r="85" spans="2:15" s="102" customFormat="1" ht="15.5" hidden="1" customHeight="1">
      <c r="B85" s="138" t="s">
        <v>1501</v>
      </c>
      <c r="C85" s="1903">
        <v>0</v>
      </c>
      <c r="D85" s="1903">
        <v>0</v>
      </c>
      <c r="E85" s="1903">
        <v>0</v>
      </c>
      <c r="F85" s="1903">
        <v>0</v>
      </c>
      <c r="G85" s="1903">
        <v>0</v>
      </c>
      <c r="H85" s="1903">
        <v>0</v>
      </c>
      <c r="I85" s="1903">
        <v>0</v>
      </c>
      <c r="J85" s="1903">
        <v>0</v>
      </c>
      <c r="K85" s="1903">
        <v>0</v>
      </c>
      <c r="L85" s="1903">
        <v>0</v>
      </c>
      <c r="M85" s="1903">
        <v>0</v>
      </c>
      <c r="N85" s="2020">
        <v>0</v>
      </c>
      <c r="O85" s="2021">
        <f>N85</f>
        <v>0</v>
      </c>
    </row>
    <row r="86" spans="2:15" s="102" customFormat="1" ht="15.5" hidden="1" customHeight="1">
      <c r="B86" s="138" t="s">
        <v>1502</v>
      </c>
      <c r="C86" s="140" t="e">
        <f t="shared" ref="C86:N86" si="19">C85/C84</f>
        <v>#DIV/0!</v>
      </c>
      <c r="D86" s="140">
        <f t="shared" si="19"/>
        <v>0</v>
      </c>
      <c r="E86" s="140">
        <f t="shared" si="19"/>
        <v>0</v>
      </c>
      <c r="F86" s="140">
        <f t="shared" si="19"/>
        <v>0</v>
      </c>
      <c r="G86" s="140">
        <f t="shared" si="19"/>
        <v>0</v>
      </c>
      <c r="H86" s="140">
        <f t="shared" si="19"/>
        <v>0</v>
      </c>
      <c r="I86" s="140">
        <f t="shared" si="19"/>
        <v>0</v>
      </c>
      <c r="J86" s="140">
        <f t="shared" si="19"/>
        <v>0</v>
      </c>
      <c r="K86" s="140">
        <f t="shared" si="19"/>
        <v>0</v>
      </c>
      <c r="L86" s="140">
        <f t="shared" si="19"/>
        <v>0</v>
      </c>
      <c r="M86" s="140">
        <f t="shared" si="19"/>
        <v>0</v>
      </c>
      <c r="N86" s="140">
        <f t="shared" si="19"/>
        <v>0</v>
      </c>
      <c r="O86" s="155">
        <f>N86</f>
        <v>0</v>
      </c>
    </row>
    <row r="87" spans="2:15" s="102" customFormat="1" ht="15.5" hidden="1" customHeight="1">
      <c r="B87" s="138" t="s">
        <v>119</v>
      </c>
      <c r="C87" s="2029" t="e">
        <v>#DIV/0!</v>
      </c>
      <c r="D87" s="2022" t="e">
        <v>#DIV/0!</v>
      </c>
      <c r="E87" s="2022" t="e">
        <v>#DIV/0!</v>
      </c>
      <c r="F87" s="2022" t="e">
        <v>#DIV/0!</v>
      </c>
      <c r="G87" s="2022" t="e">
        <v>#DIV/0!</v>
      </c>
      <c r="H87" s="2022" t="e">
        <v>#DIV/0!</v>
      </c>
      <c r="I87" s="2022" t="e">
        <v>#DIV/0!</v>
      </c>
      <c r="J87" s="2022" t="e">
        <v>#DIV/0!</v>
      </c>
      <c r="K87" s="2022" t="e">
        <v>#DIV/0!</v>
      </c>
      <c r="L87" s="2022" t="e">
        <v>#DIV/0!</v>
      </c>
      <c r="M87" s="2022" t="e">
        <v>#DIV/0!</v>
      </c>
      <c r="N87" s="2022" t="e">
        <v>#DIV/0!</v>
      </c>
      <c r="O87" s="2021" t="e">
        <f>AVERAGE(C87:N87)</f>
        <v>#DIV/0!</v>
      </c>
    </row>
    <row r="88" spans="2:15" s="102" customFormat="1" ht="16" hidden="1" customHeight="1" thickBot="1">
      <c r="B88" s="143" t="s">
        <v>387</v>
      </c>
      <c r="C88" s="2003" t="e">
        <f t="shared" ref="C88:N88" si="20">C87*C85/12</f>
        <v>#DIV/0!</v>
      </c>
      <c r="D88" s="2003" t="e">
        <f t="shared" si="20"/>
        <v>#DIV/0!</v>
      </c>
      <c r="E88" s="2003" t="e">
        <f t="shared" si="20"/>
        <v>#DIV/0!</v>
      </c>
      <c r="F88" s="2003" t="e">
        <f t="shared" si="20"/>
        <v>#DIV/0!</v>
      </c>
      <c r="G88" s="2003" t="e">
        <f t="shared" si="20"/>
        <v>#DIV/0!</v>
      </c>
      <c r="H88" s="2003" t="e">
        <f t="shared" si="20"/>
        <v>#DIV/0!</v>
      </c>
      <c r="I88" s="2003" t="e">
        <f t="shared" si="20"/>
        <v>#DIV/0!</v>
      </c>
      <c r="J88" s="2003" t="e">
        <f t="shared" si="20"/>
        <v>#DIV/0!</v>
      </c>
      <c r="K88" s="2003" t="e">
        <f t="shared" si="20"/>
        <v>#DIV/0!</v>
      </c>
      <c r="L88" s="2003" t="e">
        <f t="shared" si="20"/>
        <v>#DIV/0!</v>
      </c>
      <c r="M88" s="2003" t="e">
        <f t="shared" si="20"/>
        <v>#DIV/0!</v>
      </c>
      <c r="N88" s="2003" t="e">
        <f t="shared" si="20"/>
        <v>#DIV/0!</v>
      </c>
      <c r="O88" s="2023" t="e">
        <f>SUM(C88:N88)</f>
        <v>#DIV/0!</v>
      </c>
    </row>
    <row r="89" spans="2:15" s="102" customFormat="1" ht="16" hidden="1" customHeight="1" thickBot="1">
      <c r="B89" s="109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2024"/>
    </row>
    <row r="90" spans="2:15" s="102" customFormat="1" ht="15.5" hidden="1" customHeight="1">
      <c r="B90" s="145" t="s">
        <v>1503</v>
      </c>
      <c r="C90" s="2018">
        <f t="shared" ref="C90:N90" si="21">C91/C95</f>
        <v>0</v>
      </c>
      <c r="D90" s="2018">
        <f t="shared" si="21"/>
        <v>0</v>
      </c>
      <c r="E90" s="2018">
        <f t="shared" si="21"/>
        <v>0</v>
      </c>
      <c r="F90" s="2018">
        <f t="shared" si="21"/>
        <v>0</v>
      </c>
      <c r="G90" s="2018">
        <f t="shared" si="21"/>
        <v>0</v>
      </c>
      <c r="H90" s="2018">
        <f t="shared" si="21"/>
        <v>0</v>
      </c>
      <c r="I90" s="2018">
        <f t="shared" si="21"/>
        <v>0</v>
      </c>
      <c r="J90" s="2018">
        <f t="shared" si="21"/>
        <v>0</v>
      </c>
      <c r="K90" s="2018">
        <f t="shared" si="21"/>
        <v>0</v>
      </c>
      <c r="L90" s="2018">
        <f t="shared" si="21"/>
        <v>0</v>
      </c>
      <c r="M90" s="2018">
        <f t="shared" si="21"/>
        <v>0</v>
      </c>
      <c r="N90" s="2018">
        <f t="shared" si="21"/>
        <v>0</v>
      </c>
      <c r="O90" s="2007">
        <f>SUM(C90:N90)</f>
        <v>0</v>
      </c>
    </row>
    <row r="91" spans="2:15" s="102" customFormat="1" ht="15.5" hidden="1" customHeight="1">
      <c r="B91" s="138" t="s">
        <v>1508</v>
      </c>
      <c r="C91" s="1903">
        <v>0</v>
      </c>
      <c r="D91" s="1903">
        <v>0</v>
      </c>
      <c r="E91" s="1903">
        <v>0</v>
      </c>
      <c r="F91" s="1903">
        <v>0</v>
      </c>
      <c r="G91" s="1903">
        <v>0</v>
      </c>
      <c r="H91" s="1903">
        <v>0</v>
      </c>
      <c r="I91" s="1903">
        <v>0</v>
      </c>
      <c r="J91" s="1903">
        <v>0</v>
      </c>
      <c r="K91" s="1903">
        <v>0</v>
      </c>
      <c r="L91" s="1903">
        <v>0</v>
      </c>
      <c r="M91" s="1903">
        <v>0</v>
      </c>
      <c r="N91" s="1903">
        <v>0</v>
      </c>
      <c r="O91" s="2025">
        <f>SUM(C91:N91)</f>
        <v>0</v>
      </c>
    </row>
    <row r="92" spans="2:15" s="102" customFormat="1" ht="15.5" hidden="1" customHeight="1">
      <c r="B92" s="138" t="s">
        <v>1509</v>
      </c>
      <c r="C92" s="157">
        <f t="shared" ref="C92:N92" si="22">C93*0.05</f>
        <v>0</v>
      </c>
      <c r="D92" s="157">
        <f t="shared" si="22"/>
        <v>0</v>
      </c>
      <c r="E92" s="157">
        <f t="shared" si="22"/>
        <v>0</v>
      </c>
      <c r="F92" s="157">
        <f t="shared" si="22"/>
        <v>0</v>
      </c>
      <c r="G92" s="157">
        <f t="shared" si="22"/>
        <v>0</v>
      </c>
      <c r="H92" s="157">
        <f t="shared" si="22"/>
        <v>0</v>
      </c>
      <c r="I92" s="157">
        <f t="shared" si="22"/>
        <v>0</v>
      </c>
      <c r="J92" s="157">
        <f t="shared" si="22"/>
        <v>0</v>
      </c>
      <c r="K92" s="157">
        <f t="shared" si="22"/>
        <v>0</v>
      </c>
      <c r="L92" s="157">
        <f t="shared" si="22"/>
        <v>0</v>
      </c>
      <c r="M92" s="157">
        <f t="shared" si="22"/>
        <v>0</v>
      </c>
      <c r="N92" s="157">
        <f t="shared" si="22"/>
        <v>0</v>
      </c>
      <c r="O92" s="2026">
        <f>SUM(C92:N92)</f>
        <v>0</v>
      </c>
    </row>
    <row r="93" spans="2:15" s="102" customFormat="1" ht="15.5" hidden="1" customHeight="1">
      <c r="B93" s="138" t="s">
        <v>1510</v>
      </c>
      <c r="C93" s="1903">
        <v>0</v>
      </c>
      <c r="D93" s="1903">
        <v>0</v>
      </c>
      <c r="E93" s="1903">
        <v>0</v>
      </c>
      <c r="F93" s="1903">
        <v>0</v>
      </c>
      <c r="G93" s="1903">
        <v>0</v>
      </c>
      <c r="H93" s="1903">
        <v>0</v>
      </c>
      <c r="I93" s="1903">
        <v>0</v>
      </c>
      <c r="J93" s="1903">
        <v>0</v>
      </c>
      <c r="K93" s="1903">
        <v>0</v>
      </c>
      <c r="L93" s="1903">
        <v>0</v>
      </c>
      <c r="M93" s="1903">
        <v>0</v>
      </c>
      <c r="N93" s="1903">
        <v>0</v>
      </c>
      <c r="O93" s="2025">
        <f>N93</f>
        <v>0</v>
      </c>
    </row>
    <row r="94" spans="2:15" s="102" customFormat="1" ht="16" hidden="1" customHeight="1" thickBot="1">
      <c r="B94" s="146" t="s">
        <v>1511</v>
      </c>
      <c r="C94" s="2027">
        <f t="shared" ref="C94:O94" si="23">C91-C92</f>
        <v>0</v>
      </c>
      <c r="D94" s="2027">
        <f t="shared" si="23"/>
        <v>0</v>
      </c>
      <c r="E94" s="2027">
        <f t="shared" si="23"/>
        <v>0</v>
      </c>
      <c r="F94" s="2027">
        <f t="shared" si="23"/>
        <v>0</v>
      </c>
      <c r="G94" s="2027">
        <f t="shared" si="23"/>
        <v>0</v>
      </c>
      <c r="H94" s="2027">
        <f t="shared" si="23"/>
        <v>0</v>
      </c>
      <c r="I94" s="2027">
        <f t="shared" si="23"/>
        <v>0</v>
      </c>
      <c r="J94" s="2027">
        <f t="shared" si="23"/>
        <v>0</v>
      </c>
      <c r="K94" s="2027">
        <f t="shared" si="23"/>
        <v>0</v>
      </c>
      <c r="L94" s="2027">
        <f t="shared" si="23"/>
        <v>0</v>
      </c>
      <c r="M94" s="2027">
        <f t="shared" si="23"/>
        <v>0</v>
      </c>
      <c r="N94" s="2027">
        <f t="shared" si="23"/>
        <v>0</v>
      </c>
      <c r="O94" s="2028">
        <f t="shared" si="23"/>
        <v>0</v>
      </c>
    </row>
    <row r="95" spans="2:15" s="102" customFormat="1" ht="16" hidden="1" customHeight="1" thickBot="1">
      <c r="B95" s="147" t="s">
        <v>1504</v>
      </c>
      <c r="C95" s="148">
        <v>0.38</v>
      </c>
      <c r="D95" s="148">
        <v>0.38</v>
      </c>
      <c r="E95" s="148">
        <v>0.38</v>
      </c>
      <c r="F95" s="148">
        <v>0.38</v>
      </c>
      <c r="G95" s="148">
        <v>0.38</v>
      </c>
      <c r="H95" s="148">
        <v>0.38</v>
      </c>
      <c r="I95" s="148">
        <v>0.38</v>
      </c>
      <c r="J95" s="148">
        <v>0.38</v>
      </c>
      <c r="K95" s="148">
        <v>0.38</v>
      </c>
      <c r="L95" s="148">
        <v>0.38</v>
      </c>
      <c r="M95" s="148">
        <v>0.38</v>
      </c>
      <c r="N95" s="149">
        <v>0.38</v>
      </c>
      <c r="O95" s="150">
        <f>AVERAGE(C95:N95)</f>
        <v>0.37999999999999995</v>
      </c>
    </row>
    <row r="96" spans="2:15" s="102" customFormat="1" ht="15.5" hidden="1" customHeight="1">
      <c r="O96" s="104"/>
    </row>
  </sheetData>
  <conditionalFormatting sqref="C37:O37">
    <cfRule type="cellIs" dxfId="39" priority="1" operator="lessThan">
      <formula>0</formula>
    </cfRule>
    <cfRule type="cellIs" dxfId="38" priority="2" operator="lessThan">
      <formula>0</formula>
    </cfRule>
  </conditionalFormatting>
  <conditionalFormatting sqref="C44:O44">
    <cfRule type="cellIs" dxfId="37" priority="4" operator="lessThan">
      <formula>0</formula>
    </cfRule>
  </conditionalFormatting>
  <conditionalFormatting sqref="C48:O48">
    <cfRule type="cellIs" dxfId="36" priority="3" operator="lessThan">
      <formula>0</formula>
    </cfRule>
  </conditionalFormatting>
  <printOptions horizontalCentered="1"/>
  <pageMargins left="0.23622047244094491" right="0.23622047244094491" top="0.74803149606299213" bottom="0.74803149606299213" header="0.31496062992125978" footer="0.31496062992125978"/>
  <pageSetup paperSize="9" scale="45" orientation="portrait" horizontalDpi="4294967292" verticalDpi="429496729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2">
    <pageSetUpPr fitToPage="1"/>
  </sheetPr>
  <dimension ref="A8:AB96"/>
  <sheetViews>
    <sheetView workbookViewId="0"/>
  </sheetViews>
  <sheetFormatPr defaultColWidth="9.26953125" defaultRowHeight="14.5"/>
  <cols>
    <col min="1" max="1" width="3.26953125" style="1114" customWidth="1"/>
    <col min="2" max="2" width="42.7265625" style="1114" bestFit="1" customWidth="1"/>
    <col min="3" max="3" width="14.26953125" style="1114" bestFit="1" customWidth="1"/>
    <col min="4" max="14" width="12.54296875" style="1114" customWidth="1"/>
    <col min="15" max="16" width="15.54296875" style="1114" customWidth="1"/>
    <col min="17" max="17" width="9.54296875" style="1114" bestFit="1" customWidth="1"/>
  </cols>
  <sheetData>
    <row r="8" spans="1:15" s="102" customFormat="1" ht="16" customHeight="1" thickBot="1">
      <c r="O8" s="104"/>
    </row>
    <row r="9" spans="1:15" s="105" customFormat="1" ht="16" customHeight="1" thickBot="1">
      <c r="B9" s="160" t="s">
        <v>1479</v>
      </c>
      <c r="C9" s="1960">
        <f>'Year 1'!C9+12</f>
        <v>13</v>
      </c>
      <c r="D9" s="1961">
        <f t="shared" ref="D9:N9" si="0">C9+1</f>
        <v>14</v>
      </c>
      <c r="E9" s="1961">
        <f t="shared" si="0"/>
        <v>15</v>
      </c>
      <c r="F9" s="1961">
        <f t="shared" si="0"/>
        <v>16</v>
      </c>
      <c r="G9" s="1961">
        <f t="shared" si="0"/>
        <v>17</v>
      </c>
      <c r="H9" s="1961">
        <f t="shared" si="0"/>
        <v>18</v>
      </c>
      <c r="I9" s="1961">
        <f t="shared" si="0"/>
        <v>19</v>
      </c>
      <c r="J9" s="1961">
        <f t="shared" si="0"/>
        <v>20</v>
      </c>
      <c r="K9" s="1961">
        <f t="shared" si="0"/>
        <v>21</v>
      </c>
      <c r="L9" s="1961">
        <f t="shared" si="0"/>
        <v>22</v>
      </c>
      <c r="M9" s="1961">
        <f t="shared" si="0"/>
        <v>23</v>
      </c>
      <c r="N9" s="1962">
        <f t="shared" si="0"/>
        <v>24</v>
      </c>
      <c r="O9" s="161" t="s">
        <v>1497</v>
      </c>
    </row>
    <row r="10" spans="1:15" s="108" customFormat="1" ht="16" customHeight="1" thickBot="1"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897"/>
    </row>
    <row r="11" spans="1:15" s="102" customFormat="1" ht="16" customHeight="1" thickBot="1">
      <c r="B11" s="110" t="s">
        <v>1480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897"/>
    </row>
    <row r="12" spans="1:15" s="102" customFormat="1" ht="15.5" customHeight="1">
      <c r="B12" s="130" t="s">
        <v>516</v>
      </c>
      <c r="C12" s="1963">
        <f ca="1">INDEX(UW!$C$612:$EF$684,MATCH($B12,UW!$C$612:$C$684,0),MATCH(C$9,UW!$C$612:$EF$612,0))</f>
        <v>0</v>
      </c>
      <c r="D12" s="1963">
        <f ca="1">INDEX(UW!$C$612:$EF$684,MATCH($B12,UW!$C$612:$C$684,0),MATCH(D$9,UW!$C$612:$EF$612,0))</f>
        <v>0</v>
      </c>
      <c r="E12" s="1964">
        <f ca="1">INDEX(UW!$C$612:$EF$684,MATCH($B12,UW!$C$612:$C$684,0),MATCH(E$9,UW!$C$612:$EF$612,0))</f>
        <v>0</v>
      </c>
      <c r="F12" s="1964">
        <f ca="1">INDEX(UW!$C$612:$EF$684,MATCH($B12,UW!$C$612:$C$684,0),MATCH(F$9,UW!$C$612:$EF$612,0))</f>
        <v>0</v>
      </c>
      <c r="G12" s="1964">
        <f ca="1">INDEX(UW!$C$612:$EF$684,MATCH($B12,UW!$C$612:$C$684,0),MATCH(G$9,UW!$C$612:$EF$612,0))</f>
        <v>0</v>
      </c>
      <c r="H12" s="1964">
        <f ca="1">INDEX(UW!$C$612:$EF$684,MATCH($B12,UW!$C$612:$C$684,0),MATCH(H$9,UW!$C$612:$EF$612,0))</f>
        <v>0</v>
      </c>
      <c r="I12" s="1964">
        <f ca="1">INDEX(UW!$C$612:$EF$684,MATCH($B12,UW!$C$612:$C$684,0),MATCH(I$9,UW!$C$612:$EF$612,0))</f>
        <v>0</v>
      </c>
      <c r="J12" s="1964">
        <f ca="1">INDEX(UW!$C$612:$EF$684,MATCH($B12,UW!$C$612:$C$684,0),MATCH(J$9,UW!$C$612:$EF$612,0))</f>
        <v>0</v>
      </c>
      <c r="K12" s="1964">
        <f ca="1">INDEX(UW!$C$612:$EF$684,MATCH($B12,UW!$C$612:$C$684,0),MATCH(K$9,UW!$C$612:$EF$612,0))</f>
        <v>0</v>
      </c>
      <c r="L12" s="1964">
        <f ca="1">INDEX(UW!$C$612:$EF$684,MATCH($B12,UW!$C$612:$C$684,0),MATCH(L$9,UW!$C$612:$EF$612,0))</f>
        <v>0</v>
      </c>
      <c r="M12" s="1964">
        <f ca="1">INDEX(UW!$C$612:$EF$684,MATCH($B12,UW!$C$612:$C$684,0),MATCH(M$9,UW!$C$612:$EF$612,0))</f>
        <v>0</v>
      </c>
      <c r="N12" s="1901">
        <f ca="1">INDEX(UW!$C$612:$EF$684,MATCH($B12,UW!$C$612:$C$684,0),MATCH(N$9,UW!$C$612:$EF$612,0))</f>
        <v>0</v>
      </c>
      <c r="O12" s="1965">
        <f ca="1">SUM(C12:N12)</f>
        <v>0</v>
      </c>
    </row>
    <row r="13" spans="1:15" s="102" customFormat="1" ht="15.5" customHeight="1">
      <c r="A13" s="114"/>
      <c r="B13" s="131" t="s">
        <v>407</v>
      </c>
      <c r="C13" s="1966">
        <f ca="1">INDEX(UW!$C$612:$EF$684,MATCH($B13,UW!$C$612:$C$684,0),MATCH(C$9,UW!$C$612:$EF$612,0))</f>
        <v>0</v>
      </c>
      <c r="D13" s="1966">
        <f ca="1">INDEX(UW!$C$612:$EF$684,MATCH($B13,UW!$C$612:$C$684,0),MATCH(D$9,UW!$C$612:$EF$612,0))</f>
        <v>0</v>
      </c>
      <c r="E13" s="1966">
        <f ca="1">INDEX(UW!$C$612:$EF$684,MATCH($B13,UW!$C$612:$C$684,0),MATCH(E$9,UW!$C$612:$EF$612,0))</f>
        <v>0</v>
      </c>
      <c r="F13" s="1966">
        <f ca="1">INDEX(UW!$C$612:$EF$684,MATCH($B13,UW!$C$612:$C$684,0),MATCH(F$9,UW!$C$612:$EF$612,0))</f>
        <v>0</v>
      </c>
      <c r="G13" s="1966">
        <f ca="1">INDEX(UW!$C$612:$EF$684,MATCH($B13,UW!$C$612:$C$684,0),MATCH(G$9,UW!$C$612:$EF$612,0))</f>
        <v>0</v>
      </c>
      <c r="H13" s="1966">
        <f ca="1">INDEX(UW!$C$612:$EF$684,MATCH($B13,UW!$C$612:$C$684,0),MATCH(H$9,UW!$C$612:$EF$612,0))</f>
        <v>0</v>
      </c>
      <c r="I13" s="1966">
        <f ca="1">INDEX(UW!$C$612:$EF$684,MATCH($B13,UW!$C$612:$C$684,0),MATCH(I$9,UW!$C$612:$EF$612,0))</f>
        <v>0</v>
      </c>
      <c r="J13" s="1966">
        <f ca="1">INDEX(UW!$C$612:$EF$684,MATCH($B13,UW!$C$612:$C$684,0),MATCH(J$9,UW!$C$612:$EF$612,0))</f>
        <v>0</v>
      </c>
      <c r="K13" s="1966">
        <f ca="1">INDEX(UW!$C$612:$EF$684,MATCH($B13,UW!$C$612:$C$684,0),MATCH(K$9,UW!$C$612:$EF$612,0))</f>
        <v>0</v>
      </c>
      <c r="L13" s="1966">
        <f ca="1">INDEX(UW!$C$612:$EF$684,MATCH($B13,UW!$C$612:$C$684,0),MATCH(L$9,UW!$C$612:$EF$612,0))</f>
        <v>0</v>
      </c>
      <c r="M13" s="1966">
        <f ca="1">INDEX(UW!$C$612:$EF$684,MATCH($B13,UW!$C$612:$C$684,0),MATCH(M$9,UW!$C$612:$EF$612,0))</f>
        <v>0</v>
      </c>
      <c r="N13" s="1966">
        <f ca="1">INDEX(UW!$C$612:$EF$684,MATCH($B13,UW!$C$612:$C$684,0),MATCH(N$9,UW!$C$612:$EF$612,0))</f>
        <v>0</v>
      </c>
      <c r="O13" s="1967">
        <f ca="1">SUM(C13:N13)</f>
        <v>0</v>
      </c>
    </row>
    <row r="14" spans="1:15" s="102" customFormat="1" ht="15.5" customHeight="1">
      <c r="B14" s="132" t="s">
        <v>408</v>
      </c>
      <c r="C14" s="1966">
        <f ca="1">INDEX(UW!$C$612:$EF$684,MATCH($B14,UW!$C$612:$C$684,0),MATCH(C$9,UW!$C$612:$EF$612,0))</f>
        <v>0</v>
      </c>
      <c r="D14" s="1966">
        <f ca="1">INDEX(UW!$C$612:$EF$684,MATCH($B14,UW!$C$612:$C$684,0),MATCH(D$9,UW!$C$612:$EF$612,0))</f>
        <v>0</v>
      </c>
      <c r="E14" s="1966">
        <f ca="1">INDEX(UW!$C$612:$EF$684,MATCH($B14,UW!$C$612:$C$684,0),MATCH(E$9,UW!$C$612:$EF$612,0))</f>
        <v>0</v>
      </c>
      <c r="F14" s="1966">
        <f ca="1">INDEX(UW!$C$612:$EF$684,MATCH($B14,UW!$C$612:$C$684,0),MATCH(F$9,UW!$C$612:$EF$612,0))</f>
        <v>0</v>
      </c>
      <c r="G14" s="1966">
        <f ca="1">INDEX(UW!$C$612:$EF$684,MATCH($B14,UW!$C$612:$C$684,0),MATCH(G$9,UW!$C$612:$EF$612,0))</f>
        <v>0</v>
      </c>
      <c r="H14" s="1966">
        <f ca="1">INDEX(UW!$C$612:$EF$684,MATCH($B14,UW!$C$612:$C$684,0),MATCH(H$9,UW!$C$612:$EF$612,0))</f>
        <v>0</v>
      </c>
      <c r="I14" s="1966">
        <f ca="1">INDEX(UW!$C$612:$EF$684,MATCH($B14,UW!$C$612:$C$684,0),MATCH(I$9,UW!$C$612:$EF$612,0))</f>
        <v>0</v>
      </c>
      <c r="J14" s="1966">
        <f ca="1">INDEX(UW!$C$612:$EF$684,MATCH($B14,UW!$C$612:$C$684,0),MATCH(J$9,UW!$C$612:$EF$612,0))</f>
        <v>0</v>
      </c>
      <c r="K14" s="1966">
        <f ca="1">INDEX(UW!$C$612:$EF$684,MATCH($B14,UW!$C$612:$C$684,0),MATCH(K$9,UW!$C$612:$EF$612,0))</f>
        <v>0</v>
      </c>
      <c r="L14" s="1966">
        <f ca="1">INDEX(UW!$C$612:$EF$684,MATCH($B14,UW!$C$612:$C$684,0),MATCH(L$9,UW!$C$612:$EF$612,0))</f>
        <v>0</v>
      </c>
      <c r="M14" s="1966">
        <f ca="1">INDEX(UW!$C$612:$EF$684,MATCH($B14,UW!$C$612:$C$684,0),MATCH(M$9,UW!$C$612:$EF$612,0))</f>
        <v>0</v>
      </c>
      <c r="N14" s="1966">
        <f ca="1">INDEX(UW!$C$612:$EF$684,MATCH($B14,UW!$C$612:$C$684,0),MATCH(N$9,UW!$C$612:$EF$612,0))</f>
        <v>0</v>
      </c>
      <c r="O14" s="1967">
        <f ca="1">SUM(C14:N14)</f>
        <v>0</v>
      </c>
    </row>
    <row r="15" spans="1:15" s="102" customFormat="1" ht="16" customHeight="1" thickBot="1">
      <c r="B15" s="132" t="s">
        <v>409</v>
      </c>
      <c r="C15" s="1966">
        <f ca="1">INDEX(UW!$C$612:$EF$684,MATCH($B15,UW!$C$612:$C$684,0),MATCH(C$9,UW!$C$612:$EF$612,0))</f>
        <v>0</v>
      </c>
      <c r="D15" s="1966">
        <f ca="1">INDEX(UW!$C$612:$EF$684,MATCH($B15,UW!$C$612:$C$684,0),MATCH(D$9,UW!$C$612:$EF$612,0))</f>
        <v>0</v>
      </c>
      <c r="E15" s="1966">
        <f ca="1">INDEX(UW!$C$612:$EF$684,MATCH($B15,UW!$C$612:$C$684,0),MATCH(E$9,UW!$C$612:$EF$612,0))</f>
        <v>0</v>
      </c>
      <c r="F15" s="1966">
        <f ca="1">INDEX(UW!$C$612:$EF$684,MATCH($B15,UW!$C$612:$C$684,0),MATCH(F$9,UW!$C$612:$EF$612,0))</f>
        <v>0</v>
      </c>
      <c r="G15" s="1966">
        <f ca="1">INDEX(UW!$C$612:$EF$684,MATCH($B15,UW!$C$612:$C$684,0),MATCH(G$9,UW!$C$612:$EF$612,0))</f>
        <v>0</v>
      </c>
      <c r="H15" s="1966">
        <f ca="1">INDEX(UW!$C$612:$EF$684,MATCH($B15,UW!$C$612:$C$684,0),MATCH(H$9,UW!$C$612:$EF$612,0))</f>
        <v>0</v>
      </c>
      <c r="I15" s="1966">
        <f ca="1">INDEX(UW!$C$612:$EF$684,MATCH($B15,UW!$C$612:$C$684,0),MATCH(I$9,UW!$C$612:$EF$612,0))</f>
        <v>0</v>
      </c>
      <c r="J15" s="1966">
        <f ca="1">INDEX(UW!$C$612:$EF$684,MATCH($B15,UW!$C$612:$C$684,0),MATCH(J$9,UW!$C$612:$EF$612,0))</f>
        <v>0</v>
      </c>
      <c r="K15" s="1966">
        <f ca="1">INDEX(UW!$C$612:$EF$684,MATCH($B15,UW!$C$612:$C$684,0),MATCH(K$9,UW!$C$612:$EF$612,0))</f>
        <v>0</v>
      </c>
      <c r="L15" s="1966">
        <f ca="1">INDEX(UW!$C$612:$EF$684,MATCH($B15,UW!$C$612:$C$684,0),MATCH(L$9,UW!$C$612:$EF$612,0))</f>
        <v>0</v>
      </c>
      <c r="M15" s="1966">
        <f ca="1">INDEX(UW!$C$612:$EF$684,MATCH($B15,UW!$C$612:$C$684,0),MATCH(M$9,UW!$C$612:$EF$612,0))</f>
        <v>0</v>
      </c>
      <c r="N15" s="1966">
        <f ca="1">INDEX(UW!$C$612:$EF$684,MATCH($B15,UW!$C$612:$C$684,0),MATCH(N$9,UW!$C$612:$EF$612,0))</f>
        <v>0</v>
      </c>
      <c r="O15" s="1967">
        <f ca="1">SUM(C15:N15)</f>
        <v>0</v>
      </c>
    </row>
    <row r="16" spans="1:15" s="102" customFormat="1" ht="16" customHeight="1" thickBot="1">
      <c r="B16" s="115" t="s">
        <v>1483</v>
      </c>
      <c r="C16" s="1926">
        <f t="shared" ref="C16:O16" ca="1" si="1">SUM(C12:C15)</f>
        <v>0</v>
      </c>
      <c r="D16" s="1926">
        <f t="shared" ca="1" si="1"/>
        <v>0</v>
      </c>
      <c r="E16" s="1926">
        <f t="shared" ca="1" si="1"/>
        <v>0</v>
      </c>
      <c r="F16" s="1926">
        <f t="shared" ca="1" si="1"/>
        <v>0</v>
      </c>
      <c r="G16" s="1926">
        <f t="shared" ca="1" si="1"/>
        <v>0</v>
      </c>
      <c r="H16" s="1926">
        <f t="shared" ca="1" si="1"/>
        <v>0</v>
      </c>
      <c r="I16" s="1926">
        <f t="shared" ca="1" si="1"/>
        <v>0</v>
      </c>
      <c r="J16" s="1926">
        <f t="shared" ca="1" si="1"/>
        <v>0</v>
      </c>
      <c r="K16" s="1926">
        <f t="shared" ca="1" si="1"/>
        <v>0</v>
      </c>
      <c r="L16" s="1926">
        <f t="shared" ca="1" si="1"/>
        <v>0</v>
      </c>
      <c r="M16" s="1926">
        <f t="shared" ca="1" si="1"/>
        <v>0</v>
      </c>
      <c r="N16" s="1931">
        <f t="shared" ca="1" si="1"/>
        <v>0</v>
      </c>
      <c r="O16" s="1932">
        <f t="shared" ca="1" si="1"/>
        <v>0</v>
      </c>
    </row>
    <row r="17" spans="1:28" s="102" customFormat="1" ht="16" customHeight="1" thickBot="1">
      <c r="B17" s="109"/>
      <c r="C17" s="1910"/>
      <c r="D17" s="1910"/>
      <c r="E17" s="1910"/>
      <c r="F17" s="1910"/>
      <c r="G17" s="1910"/>
      <c r="H17" s="1910"/>
      <c r="I17" s="1910"/>
      <c r="J17" s="1910"/>
      <c r="K17" s="1910"/>
      <c r="L17" s="1910"/>
      <c r="M17" s="1910"/>
      <c r="N17" s="1910"/>
      <c r="O17" s="1911"/>
    </row>
    <row r="18" spans="1:28" s="102" customFormat="1" ht="16" customHeight="1" thickBot="1">
      <c r="B18" s="116" t="s">
        <v>853</v>
      </c>
      <c r="C18" s="1914"/>
      <c r="D18" s="1914"/>
      <c r="E18" s="1914"/>
      <c r="F18" s="1914"/>
      <c r="G18" s="1914"/>
      <c r="H18" s="1914"/>
      <c r="I18" s="1914"/>
      <c r="J18" s="1914"/>
      <c r="K18" s="1914"/>
      <c r="L18" s="1914"/>
      <c r="M18" s="1914"/>
      <c r="N18" s="1914"/>
      <c r="O18" s="1914"/>
    </row>
    <row r="19" spans="1:28" s="103" customFormat="1" ht="15.5" customHeight="1">
      <c r="A19" s="133"/>
      <c r="B19" s="117" t="s">
        <v>423</v>
      </c>
      <c r="C19" s="1968">
        <f ca="1">INDEX(UW!$C$689:$EF$711,MATCH($B19,UW!$C$689:$C$711,0),MATCH(C$9,UW!$C$689:$EF$689,0))</f>
        <v>0</v>
      </c>
      <c r="D19" s="1969">
        <f ca="1">INDEX(UW!$C$689:$EF$711,MATCH($B19,UW!$C$689:$C$711,0),MATCH(D$9,UW!$C$689:$EF$689,0))</f>
        <v>0</v>
      </c>
      <c r="E19" s="1969">
        <f ca="1">INDEX(UW!$C$689:$EF$711,MATCH($B19,UW!$C$689:$C$711,0),MATCH(E$9,UW!$C$689:$EF$689,0))</f>
        <v>0</v>
      </c>
      <c r="F19" s="1969">
        <f ca="1">INDEX(UW!$C$689:$EF$711,MATCH($B19,UW!$C$689:$C$711,0),MATCH(F$9,UW!$C$689:$EF$689,0))</f>
        <v>0</v>
      </c>
      <c r="G19" s="1969">
        <f ca="1">INDEX(UW!$C$689:$EF$711,MATCH($B19,UW!$C$689:$C$711,0),MATCH(G$9,UW!$C$689:$EF$689,0))</f>
        <v>0</v>
      </c>
      <c r="H19" s="1969">
        <f ca="1">INDEX(UW!$C$689:$EF$711,MATCH($B19,UW!$C$689:$C$711,0),MATCH(H$9,UW!$C$689:$EF$689,0))</f>
        <v>0</v>
      </c>
      <c r="I19" s="1969">
        <f ca="1">INDEX(UW!$C$689:$EF$711,MATCH($B19,UW!$C$689:$C$711,0),MATCH(I$9,UW!$C$689:$EF$689,0))</f>
        <v>0</v>
      </c>
      <c r="J19" s="1969">
        <f ca="1">INDEX(UW!$C$689:$EF$711,MATCH($B19,UW!$C$689:$C$711,0),MATCH(J$9,UW!$C$689:$EF$689,0))</f>
        <v>0</v>
      </c>
      <c r="K19" s="1969">
        <f ca="1">INDEX(UW!$C$689:$EF$711,MATCH($B19,UW!$C$689:$C$711,0),MATCH(K$9,UW!$C$689:$EF$689,0))</f>
        <v>0</v>
      </c>
      <c r="L19" s="1969">
        <f ca="1">INDEX(UW!$C$689:$EF$711,MATCH($B19,UW!$C$689:$C$711,0),MATCH(L$9,UW!$C$689:$EF$689,0))</f>
        <v>0</v>
      </c>
      <c r="M19" s="1969">
        <f ca="1">INDEX(UW!$C$689:$EF$711,MATCH($B19,UW!$C$689:$C$711,0),MATCH(M$9,UW!$C$689:$EF$689,0))</f>
        <v>0</v>
      </c>
      <c r="N19" s="1919">
        <f ca="1">INDEX(UW!$C$689:$EF$711,MATCH($B19,UW!$C$689:$C$711,0),MATCH(N$9,UW!$C$689:$EF$689,0))</f>
        <v>0</v>
      </c>
      <c r="O19" s="1970">
        <f t="shared" ref="O19:O34" ca="1" si="2">SUM(C19:N19)</f>
        <v>0</v>
      </c>
    </row>
    <row r="20" spans="1:28" s="103" customFormat="1" ht="15.5" customHeight="1">
      <c r="B20" s="117" t="s">
        <v>558</v>
      </c>
      <c r="C20" s="1971">
        <f ca="1">INDEX(UW!$C$689:$EF$711,MATCH($B20,UW!$C$689:$C$711,0),MATCH(C$9,UW!$C$689:$EF$689,0))</f>
        <v>0</v>
      </c>
      <c r="D20" s="1922">
        <f ca="1">INDEX(UW!$C$689:$EF$711,MATCH($B20,UW!$C$689:$C$711,0),MATCH(D$9,UW!$C$689:$EF$689,0))</f>
        <v>0</v>
      </c>
      <c r="E20" s="1922">
        <f ca="1">INDEX(UW!$C$689:$EF$711,MATCH($B20,UW!$C$689:$C$711,0),MATCH(E$9,UW!$C$689:$EF$689,0))</f>
        <v>0</v>
      </c>
      <c r="F20" s="1922">
        <f ca="1">INDEX(UW!$C$689:$EF$711,MATCH($B20,UW!$C$689:$C$711,0),MATCH(F$9,UW!$C$689:$EF$689,0))</f>
        <v>0</v>
      </c>
      <c r="G20" s="1922">
        <f ca="1">INDEX(UW!$C$689:$EF$711,MATCH($B20,UW!$C$689:$C$711,0),MATCH(G$9,UW!$C$689:$EF$689,0))</f>
        <v>0</v>
      </c>
      <c r="H20" s="1922">
        <f ca="1">INDEX(UW!$C$689:$EF$711,MATCH($B20,UW!$C$689:$C$711,0),MATCH(H$9,UW!$C$689:$EF$689,0))</f>
        <v>0</v>
      </c>
      <c r="I20" s="1922">
        <f ca="1">INDEX(UW!$C$689:$EF$711,MATCH($B20,UW!$C$689:$C$711,0),MATCH(I$9,UW!$C$689:$EF$689,0))</f>
        <v>0</v>
      </c>
      <c r="J20" s="1922">
        <f ca="1">INDEX(UW!$C$689:$EF$711,MATCH($B20,UW!$C$689:$C$711,0),MATCH(J$9,UW!$C$689:$EF$689,0))</f>
        <v>0</v>
      </c>
      <c r="K20" s="1922">
        <f ca="1">INDEX(UW!$C$689:$EF$711,MATCH($B20,UW!$C$689:$C$711,0),MATCH(K$9,UW!$C$689:$EF$689,0))</f>
        <v>0</v>
      </c>
      <c r="L20" s="1922">
        <f ca="1">INDEX(UW!$C$689:$EF$711,MATCH($B20,UW!$C$689:$C$711,0),MATCH(L$9,UW!$C$689:$EF$689,0))</f>
        <v>0</v>
      </c>
      <c r="M20" s="1922">
        <f ca="1">INDEX(UW!$C$689:$EF$711,MATCH($B20,UW!$C$689:$C$711,0),MATCH(M$9,UW!$C$689:$EF$689,0))</f>
        <v>0</v>
      </c>
      <c r="N20" s="1924">
        <f ca="1">INDEX(UW!$C$689:$EF$711,MATCH($B20,UW!$C$689:$C$711,0),MATCH(N$9,UW!$C$689:$EF$689,0))</f>
        <v>0</v>
      </c>
      <c r="O20" s="1972">
        <f t="shared" ca="1" si="2"/>
        <v>0</v>
      </c>
    </row>
    <row r="21" spans="1:28" s="103" customFormat="1" ht="15.5" customHeight="1">
      <c r="B21" s="135" t="s">
        <v>425</v>
      </c>
      <c r="C21" s="1971">
        <f ca="1">INDEX(UW!$C$689:$EF$711,MATCH($B21,UW!$C$689:$C$711,0),MATCH(C$9,UW!$C$689:$EF$689,0))</f>
        <v>83.232000000000014</v>
      </c>
      <c r="D21" s="1922">
        <f ca="1">INDEX(UW!$C$689:$EF$711,MATCH($B21,UW!$C$689:$C$711,0),MATCH(D$9,UW!$C$689:$EF$689,0))</f>
        <v>83.232000000000014</v>
      </c>
      <c r="E21" s="1922">
        <f ca="1">INDEX(UW!$C$689:$EF$711,MATCH($B21,UW!$C$689:$C$711,0),MATCH(E$9,UW!$C$689:$EF$689,0))</f>
        <v>83.232000000000014</v>
      </c>
      <c r="F21" s="1922">
        <f ca="1">INDEX(UW!$C$689:$EF$711,MATCH($B21,UW!$C$689:$C$711,0),MATCH(F$9,UW!$C$689:$EF$689,0))</f>
        <v>83.232000000000014</v>
      </c>
      <c r="G21" s="1922">
        <f ca="1">INDEX(UW!$C$689:$EF$711,MATCH($B21,UW!$C$689:$C$711,0),MATCH(G$9,UW!$C$689:$EF$689,0))</f>
        <v>83.232000000000014</v>
      </c>
      <c r="H21" s="1922">
        <f ca="1">INDEX(UW!$C$689:$EF$711,MATCH($B21,UW!$C$689:$C$711,0),MATCH(H$9,UW!$C$689:$EF$689,0))</f>
        <v>83.232000000000014</v>
      </c>
      <c r="I21" s="1922">
        <f ca="1">INDEX(UW!$C$689:$EF$711,MATCH($B21,UW!$C$689:$C$711,0),MATCH(I$9,UW!$C$689:$EF$689,0))</f>
        <v>83.232000000000014</v>
      </c>
      <c r="J21" s="1922">
        <f ca="1">INDEX(UW!$C$689:$EF$711,MATCH($B21,UW!$C$689:$C$711,0),MATCH(J$9,UW!$C$689:$EF$689,0))</f>
        <v>83.232000000000014</v>
      </c>
      <c r="K21" s="1922">
        <f ca="1">INDEX(UW!$C$689:$EF$711,MATCH($B21,UW!$C$689:$C$711,0),MATCH(K$9,UW!$C$689:$EF$689,0))</f>
        <v>83.232000000000014</v>
      </c>
      <c r="L21" s="1922">
        <f ca="1">INDEX(UW!$C$689:$EF$711,MATCH($B21,UW!$C$689:$C$711,0),MATCH(L$9,UW!$C$689:$EF$689,0))</f>
        <v>83.232000000000014</v>
      </c>
      <c r="M21" s="1922">
        <f ca="1">INDEX(UW!$C$689:$EF$711,MATCH($B21,UW!$C$689:$C$711,0),MATCH(M$9,UW!$C$689:$EF$689,0))</f>
        <v>83.232000000000014</v>
      </c>
      <c r="N21" s="1924">
        <f ca="1">INDEX(UW!$C$689:$EF$711,MATCH($B21,UW!$C$689:$C$711,0),MATCH(N$9,UW!$C$689:$EF$689,0))</f>
        <v>83.232000000000014</v>
      </c>
      <c r="O21" s="1972">
        <f t="shared" ca="1" si="2"/>
        <v>998.78399999999999</v>
      </c>
    </row>
    <row r="22" spans="1:28" s="103" customFormat="1" ht="15.5" customHeight="1">
      <c r="B22" s="135" t="s">
        <v>426</v>
      </c>
      <c r="C22" s="1971">
        <f ca="1">INDEX(UW!$C$689:$EF$711,MATCH($B22,UW!$C$689:$C$711,0),MATCH(C$9,UW!$C$689:$EF$689,0))</f>
        <v>0</v>
      </c>
      <c r="D22" s="1922">
        <f ca="1">INDEX(UW!$C$689:$EF$711,MATCH($B22,UW!$C$689:$C$711,0),MATCH(D$9,UW!$C$689:$EF$689,0))</f>
        <v>0</v>
      </c>
      <c r="E22" s="1922">
        <f ca="1">INDEX(UW!$C$689:$EF$711,MATCH($B22,UW!$C$689:$C$711,0),MATCH(E$9,UW!$C$689:$EF$689,0))</f>
        <v>0</v>
      </c>
      <c r="F22" s="1922">
        <f ca="1">INDEX(UW!$C$689:$EF$711,MATCH($B22,UW!$C$689:$C$711,0),MATCH(F$9,UW!$C$689:$EF$689,0))</f>
        <v>0</v>
      </c>
      <c r="G22" s="1922">
        <f ca="1">INDEX(UW!$C$689:$EF$711,MATCH($B22,UW!$C$689:$C$711,0),MATCH(G$9,UW!$C$689:$EF$689,0))</f>
        <v>0</v>
      </c>
      <c r="H22" s="1922">
        <f ca="1">INDEX(UW!$C$689:$EF$711,MATCH($B22,UW!$C$689:$C$711,0),MATCH(H$9,UW!$C$689:$EF$689,0))</f>
        <v>0</v>
      </c>
      <c r="I22" s="1922">
        <f ca="1">INDEX(UW!$C$689:$EF$711,MATCH($B22,UW!$C$689:$C$711,0),MATCH(I$9,UW!$C$689:$EF$689,0))</f>
        <v>0</v>
      </c>
      <c r="J22" s="1922">
        <f ca="1">INDEX(UW!$C$689:$EF$711,MATCH($B22,UW!$C$689:$C$711,0),MATCH(J$9,UW!$C$689:$EF$689,0))</f>
        <v>0</v>
      </c>
      <c r="K22" s="1922">
        <f ca="1">INDEX(UW!$C$689:$EF$711,MATCH($B22,UW!$C$689:$C$711,0),MATCH(K$9,UW!$C$689:$EF$689,0))</f>
        <v>0</v>
      </c>
      <c r="L22" s="1922">
        <f ca="1">INDEX(UW!$C$689:$EF$711,MATCH($B22,UW!$C$689:$C$711,0),MATCH(L$9,UW!$C$689:$EF$689,0))</f>
        <v>0</v>
      </c>
      <c r="M22" s="1922">
        <f ca="1">INDEX(UW!$C$689:$EF$711,MATCH($B22,UW!$C$689:$C$711,0),MATCH(M$9,UW!$C$689:$EF$689,0))</f>
        <v>0</v>
      </c>
      <c r="N22" s="1924">
        <f ca="1">INDEX(UW!$C$689:$EF$711,MATCH($B22,UW!$C$689:$C$711,0),MATCH(N$9,UW!$C$689:$EF$689,0))</f>
        <v>0</v>
      </c>
      <c r="O22" s="1972">
        <f t="shared" ca="1" si="2"/>
        <v>0</v>
      </c>
    </row>
    <row r="23" spans="1:28" s="103" customFormat="1" ht="15.5" customHeight="1">
      <c r="B23" s="135" t="s">
        <v>427</v>
      </c>
      <c r="C23" s="1971">
        <f ca="1">INDEX(UW!$C$689:$EF$711,MATCH($B23,UW!$C$689:$C$711,0),MATCH(C$9,UW!$C$689:$EF$689,0))</f>
        <v>0</v>
      </c>
      <c r="D23" s="1922">
        <f ca="1">INDEX(UW!$C$689:$EF$711,MATCH($B23,UW!$C$689:$C$711,0),MATCH(D$9,UW!$C$689:$EF$689,0))</f>
        <v>0</v>
      </c>
      <c r="E23" s="1922">
        <f ca="1">INDEX(UW!$C$689:$EF$711,MATCH($B23,UW!$C$689:$C$711,0),MATCH(E$9,UW!$C$689:$EF$689,0))</f>
        <v>0</v>
      </c>
      <c r="F23" s="1922">
        <f ca="1">INDEX(UW!$C$689:$EF$711,MATCH($B23,UW!$C$689:$C$711,0),MATCH(F$9,UW!$C$689:$EF$689,0))</f>
        <v>0</v>
      </c>
      <c r="G23" s="1922">
        <f ca="1">INDEX(UW!$C$689:$EF$711,MATCH($B23,UW!$C$689:$C$711,0),MATCH(G$9,UW!$C$689:$EF$689,0))</f>
        <v>0</v>
      </c>
      <c r="H23" s="1922">
        <f ca="1">INDEX(UW!$C$689:$EF$711,MATCH($B23,UW!$C$689:$C$711,0),MATCH(H$9,UW!$C$689:$EF$689,0))</f>
        <v>0</v>
      </c>
      <c r="I23" s="1922">
        <f ca="1">INDEX(UW!$C$689:$EF$711,MATCH($B23,UW!$C$689:$C$711,0),MATCH(I$9,UW!$C$689:$EF$689,0))</f>
        <v>0</v>
      </c>
      <c r="J23" s="1922">
        <f ca="1">INDEX(UW!$C$689:$EF$711,MATCH($B23,UW!$C$689:$C$711,0),MATCH(J$9,UW!$C$689:$EF$689,0))</f>
        <v>0</v>
      </c>
      <c r="K23" s="1922">
        <f ca="1">INDEX(UW!$C$689:$EF$711,MATCH($B23,UW!$C$689:$C$711,0),MATCH(K$9,UW!$C$689:$EF$689,0))</f>
        <v>0</v>
      </c>
      <c r="L23" s="1922">
        <f ca="1">INDEX(UW!$C$689:$EF$711,MATCH($B23,UW!$C$689:$C$711,0),MATCH(L$9,UW!$C$689:$EF$689,0))</f>
        <v>0</v>
      </c>
      <c r="M23" s="1922">
        <f ca="1">INDEX(UW!$C$689:$EF$711,MATCH($B23,UW!$C$689:$C$711,0),MATCH(M$9,UW!$C$689:$EF$689,0))</f>
        <v>0</v>
      </c>
      <c r="N23" s="1924">
        <f ca="1">INDEX(UW!$C$689:$EF$711,MATCH($B23,UW!$C$689:$C$711,0),MATCH(N$9,UW!$C$689:$EF$689,0))</f>
        <v>0</v>
      </c>
      <c r="O23" s="1972">
        <f t="shared" ca="1" si="2"/>
        <v>0</v>
      </c>
    </row>
    <row r="24" spans="1:28" s="103" customFormat="1" ht="15.5" customHeight="1">
      <c r="B24" s="134" t="s">
        <v>856</v>
      </c>
      <c r="C24" s="1971" t="e">
        <f>INDEX(UW!$C$689:$EF$711,MATCH($B24,UW!$C$689:$C$711,0),MATCH(C$9,UW!$C$689:$EF$689,0))</f>
        <v>#N/A</v>
      </c>
      <c r="D24" s="1922" t="e">
        <f>INDEX(UW!$C$689:$EF$711,MATCH($B24,UW!$C$689:$C$711,0),MATCH(D$9,UW!$C$689:$EF$689,0))</f>
        <v>#N/A</v>
      </c>
      <c r="E24" s="1922" t="e">
        <f>INDEX(UW!$C$689:$EF$711,MATCH($B24,UW!$C$689:$C$711,0),MATCH(E$9,UW!$C$689:$EF$689,0))</f>
        <v>#N/A</v>
      </c>
      <c r="F24" s="1922" t="e">
        <f>INDEX(UW!$C$689:$EF$711,MATCH($B24,UW!$C$689:$C$711,0),MATCH(F$9,UW!$C$689:$EF$689,0))</f>
        <v>#N/A</v>
      </c>
      <c r="G24" s="1922" t="e">
        <f>INDEX(UW!$C$689:$EF$711,MATCH($B24,UW!$C$689:$C$711,0),MATCH(G$9,UW!$C$689:$EF$689,0))</f>
        <v>#N/A</v>
      </c>
      <c r="H24" s="1922" t="e">
        <f>INDEX(UW!$C$689:$EF$711,MATCH($B24,UW!$C$689:$C$711,0),MATCH(H$9,UW!$C$689:$EF$689,0))</f>
        <v>#N/A</v>
      </c>
      <c r="I24" s="1922" t="e">
        <f>INDEX(UW!$C$689:$EF$711,MATCH($B24,UW!$C$689:$C$711,0),MATCH(I$9,UW!$C$689:$EF$689,0))</f>
        <v>#N/A</v>
      </c>
      <c r="J24" s="1922" t="e">
        <f>INDEX(UW!$C$689:$EF$711,MATCH($B24,UW!$C$689:$C$711,0),MATCH(J$9,UW!$C$689:$EF$689,0))</f>
        <v>#N/A</v>
      </c>
      <c r="K24" s="1922" t="e">
        <f>INDEX(UW!$C$689:$EF$711,MATCH($B24,UW!$C$689:$C$711,0),MATCH(K$9,UW!$C$689:$EF$689,0))</f>
        <v>#N/A</v>
      </c>
      <c r="L24" s="1922" t="e">
        <f>INDEX(UW!$C$689:$EF$711,MATCH($B24,UW!$C$689:$C$711,0),MATCH(L$9,UW!$C$689:$EF$689,0))</f>
        <v>#N/A</v>
      </c>
      <c r="M24" s="1922" t="e">
        <f>INDEX(UW!$C$689:$EF$711,MATCH($B24,UW!$C$689:$C$711,0),MATCH(M$9,UW!$C$689:$EF$689,0))</f>
        <v>#N/A</v>
      </c>
      <c r="N24" s="1924" t="e">
        <f>INDEX(UW!$C$689:$EF$711,MATCH($B24,UW!$C$689:$C$711,0),MATCH(N$9,UW!$C$689:$EF$689,0))</f>
        <v>#N/A</v>
      </c>
      <c r="O24" s="1972" t="e">
        <f t="shared" si="2"/>
        <v>#N/A</v>
      </c>
    </row>
    <row r="25" spans="1:28" s="103" customFormat="1" ht="15.5" customHeight="1">
      <c r="B25" s="117" t="s">
        <v>567</v>
      </c>
      <c r="C25" s="1971">
        <f ca="1">INDEX(UW!$C$689:$EF$711,MATCH($B25,UW!$C$689:$C$711,0),MATCH(C$9,UW!$C$689:$EF$689,0))</f>
        <v>0</v>
      </c>
      <c r="D25" s="1973">
        <f ca="1">INDEX(UW!$C$689:$EF$711,MATCH($B25,UW!$C$689:$C$711,0),MATCH(D$9,UW!$C$689:$EF$689,0))</f>
        <v>0</v>
      </c>
      <c r="E25" s="1973">
        <f ca="1">INDEX(UW!$C$689:$EF$711,MATCH($B25,UW!$C$689:$C$711,0),MATCH(E$9,UW!$C$689:$EF$689,0))</f>
        <v>0</v>
      </c>
      <c r="F25" s="1973">
        <f ca="1">INDEX(UW!$C$689:$EF$711,MATCH($B25,UW!$C$689:$C$711,0),MATCH(F$9,UW!$C$689:$EF$689,0))</f>
        <v>0</v>
      </c>
      <c r="G25" s="1973">
        <f ca="1">INDEX(UW!$C$689:$EF$711,MATCH($B25,UW!$C$689:$C$711,0),MATCH(G$9,UW!$C$689:$EF$689,0))</f>
        <v>0</v>
      </c>
      <c r="H25" s="1973">
        <f ca="1">INDEX(UW!$C$689:$EF$711,MATCH($B25,UW!$C$689:$C$711,0),MATCH(H$9,UW!$C$689:$EF$689,0))</f>
        <v>0</v>
      </c>
      <c r="I25" s="1973">
        <f ca="1">INDEX(UW!$C$689:$EF$711,MATCH($B25,UW!$C$689:$C$711,0),MATCH(I$9,UW!$C$689:$EF$689,0))</f>
        <v>0</v>
      </c>
      <c r="J25" s="1973">
        <f ca="1">INDEX(UW!$C$689:$EF$711,MATCH($B25,UW!$C$689:$C$711,0),MATCH(J$9,UW!$C$689:$EF$689,0))</f>
        <v>0</v>
      </c>
      <c r="K25" s="1922">
        <f ca="1">INDEX(UW!$C$689:$EF$711,MATCH($B25,UW!$C$689:$C$711,0),MATCH(K$9,UW!$C$689:$EF$689,0))</f>
        <v>0</v>
      </c>
      <c r="L25" s="1922">
        <f ca="1">INDEX(UW!$C$689:$EF$711,MATCH($B25,UW!$C$689:$C$711,0),MATCH(L$9,UW!$C$689:$EF$689,0))</f>
        <v>0</v>
      </c>
      <c r="M25" s="1973">
        <f ca="1">INDEX(UW!$C$689:$EF$711,MATCH($B25,UW!$C$689:$C$711,0),MATCH(M$9,UW!$C$689:$EF$689,0))</f>
        <v>0</v>
      </c>
      <c r="N25" s="1974">
        <f ca="1">INDEX(UW!$C$689:$EF$711,MATCH($B25,UW!$C$689:$C$711,0),MATCH(N$9,UW!$C$689:$EF$689,0))</f>
        <v>0</v>
      </c>
      <c r="O25" s="1972">
        <f t="shared" ca="1" si="2"/>
        <v>0</v>
      </c>
      <c r="P25" s="1975"/>
    </row>
    <row r="26" spans="1:28" s="103" customFormat="1" ht="15.5" customHeight="1">
      <c r="B26" s="117" t="s">
        <v>431</v>
      </c>
      <c r="C26" s="1922">
        <f ca="1">INDEX(UW!$C$689:$EF$711,MATCH($B26,UW!$C$689:$C$711,0),MATCH(C$9,UW!$C$689:$EF$689,0))</f>
        <v>0</v>
      </c>
      <c r="D26" s="1922">
        <f ca="1">INDEX(UW!$C$689:$EF$711,MATCH($B26,UW!$C$689:$C$711,0),MATCH(D$9,UW!$C$689:$EF$689,0))</f>
        <v>0</v>
      </c>
      <c r="E26" s="1922">
        <f ca="1">INDEX(UW!$C$689:$EF$711,MATCH($B26,UW!$C$689:$C$711,0),MATCH(E$9,UW!$C$689:$EF$689,0))</f>
        <v>0</v>
      </c>
      <c r="F26" s="1922">
        <f ca="1">INDEX(UW!$C$689:$EF$711,MATCH($B26,UW!$C$689:$C$711,0),MATCH(F$9,UW!$C$689:$EF$689,0))</f>
        <v>0</v>
      </c>
      <c r="G26" s="1922">
        <f ca="1">INDEX(UW!$C$689:$EF$711,MATCH($B26,UW!$C$689:$C$711,0),MATCH(G$9,UW!$C$689:$EF$689,0))</f>
        <v>0</v>
      </c>
      <c r="H26" s="1922">
        <f ca="1">INDEX(UW!$C$689:$EF$711,MATCH($B26,UW!$C$689:$C$711,0),MATCH(H$9,UW!$C$689:$EF$689,0))</f>
        <v>0</v>
      </c>
      <c r="I26" s="1922">
        <f ca="1">INDEX(UW!$C$689:$EF$711,MATCH($B26,UW!$C$689:$C$711,0),MATCH(I$9,UW!$C$689:$EF$689,0))</f>
        <v>0</v>
      </c>
      <c r="J26" s="1922">
        <f ca="1">INDEX(UW!$C$689:$EF$711,MATCH($B26,UW!$C$689:$C$711,0),MATCH(J$9,UW!$C$689:$EF$689,0))</f>
        <v>0</v>
      </c>
      <c r="K26" s="1922">
        <f ca="1">INDEX(UW!$C$689:$EF$711,MATCH($B26,UW!$C$689:$C$711,0),MATCH(K$9,UW!$C$689:$EF$689,0))</f>
        <v>0</v>
      </c>
      <c r="L26" s="1922">
        <f ca="1">INDEX(UW!$C$689:$EF$711,MATCH($B26,UW!$C$689:$C$711,0),MATCH(L$9,UW!$C$689:$EF$689,0))</f>
        <v>0</v>
      </c>
      <c r="M26" s="1922">
        <f ca="1">INDEX(UW!$C$689:$EF$711,MATCH($B26,UW!$C$689:$C$711,0),MATCH(M$9,UW!$C$689:$EF$689,0))</f>
        <v>0</v>
      </c>
      <c r="N26" s="1924">
        <f ca="1">INDEX(UW!$C$689:$EF$711,MATCH($B26,UW!$C$689:$C$711,0),MATCH(N$9,UW!$C$689:$EF$689,0))</f>
        <v>0</v>
      </c>
      <c r="O26" s="1972">
        <f t="shared" ca="1" si="2"/>
        <v>0</v>
      </c>
      <c r="Q26" s="1975"/>
      <c r="R26" s="1975"/>
      <c r="S26" s="1975"/>
      <c r="T26" s="1975"/>
      <c r="U26" s="1975"/>
      <c r="V26" s="1975"/>
      <c r="W26" s="1975"/>
      <c r="X26" s="1975"/>
      <c r="Y26" s="1975"/>
      <c r="Z26" s="1975"/>
      <c r="AA26" s="1975"/>
      <c r="AB26" s="1975"/>
    </row>
    <row r="27" spans="1:28" s="103" customFormat="1" ht="15.5" customHeight="1">
      <c r="B27" s="117" t="s">
        <v>433</v>
      </c>
      <c r="C27" s="1916">
        <f ca="1">INDEX(UW!$C$689:$EF$711,MATCH($B27,UW!$C$689:$C$711,0),MATCH(C$9,UW!$C$689:$EF$689,0))</f>
        <v>0</v>
      </c>
      <c r="D27" s="1916">
        <f ca="1">INDEX(UW!$C$689:$EF$711,MATCH($B27,UW!$C$689:$C$711,0),MATCH(D$9,UW!$C$689:$EF$689,0))</f>
        <v>0</v>
      </c>
      <c r="E27" s="1916">
        <f ca="1">INDEX(UW!$C$689:$EF$711,MATCH($B27,UW!$C$689:$C$711,0),MATCH(E$9,UW!$C$689:$EF$689,0))</f>
        <v>0</v>
      </c>
      <c r="F27" s="1916">
        <f ca="1">INDEX(UW!$C$689:$EF$711,MATCH($B27,UW!$C$689:$C$711,0),MATCH(F$9,UW!$C$689:$EF$689,0))</f>
        <v>0</v>
      </c>
      <c r="G27" s="1916">
        <f ca="1">INDEX(UW!$C$689:$EF$711,MATCH($B27,UW!$C$689:$C$711,0),MATCH(G$9,UW!$C$689:$EF$689,0))</f>
        <v>0</v>
      </c>
      <c r="H27" s="1916">
        <f ca="1">INDEX(UW!$C$689:$EF$711,MATCH($B27,UW!$C$689:$C$711,0),MATCH(H$9,UW!$C$689:$EF$689,0))</f>
        <v>0</v>
      </c>
      <c r="I27" s="1916">
        <f ca="1">INDEX(UW!$C$689:$EF$711,MATCH($B27,UW!$C$689:$C$711,0),MATCH(I$9,UW!$C$689:$EF$689,0))</f>
        <v>0</v>
      </c>
      <c r="J27" s="1916">
        <f ca="1">INDEX(UW!$C$689:$EF$711,MATCH($B27,UW!$C$689:$C$711,0),MATCH(J$9,UW!$C$689:$EF$689,0))</f>
        <v>0</v>
      </c>
      <c r="K27" s="1916">
        <f ca="1">INDEX(UW!$C$689:$EF$711,MATCH($B27,UW!$C$689:$C$711,0),MATCH(K$9,UW!$C$689:$EF$689,0))</f>
        <v>0</v>
      </c>
      <c r="L27" s="1916">
        <f ca="1">INDEX(UW!$C$689:$EF$711,MATCH($B27,UW!$C$689:$C$711,0),MATCH(L$9,UW!$C$689:$EF$689,0))</f>
        <v>0</v>
      </c>
      <c r="M27" s="1916">
        <f ca="1">INDEX(UW!$C$689:$EF$711,MATCH($B27,UW!$C$689:$C$711,0),MATCH(M$9,UW!$C$689:$EF$689,0))</f>
        <v>0</v>
      </c>
      <c r="N27" s="1976">
        <f ca="1">INDEX(UW!$C$689:$EF$711,MATCH($B27,UW!$C$689:$C$711,0),MATCH(N$9,UW!$C$689:$EF$689,0))</f>
        <v>0</v>
      </c>
      <c r="O27" s="1972">
        <f t="shared" ca="1" si="2"/>
        <v>0</v>
      </c>
    </row>
    <row r="28" spans="1:28" s="103" customFormat="1" ht="15.5" customHeight="1">
      <c r="B28" s="117" t="s">
        <v>434</v>
      </c>
      <c r="C28" s="1916">
        <f ca="1">INDEX(UW!$C$689:$EF$711,MATCH($B28,UW!$C$689:$C$711,0),MATCH(C$9,UW!$C$689:$EF$689,0))</f>
        <v>0</v>
      </c>
      <c r="D28" s="1916">
        <f ca="1">INDEX(UW!$C$689:$EF$711,MATCH($B28,UW!$C$689:$C$711,0),MATCH(D$9,UW!$C$689:$EF$689,0))</f>
        <v>0</v>
      </c>
      <c r="E28" s="1916">
        <f ca="1">INDEX(UW!$C$689:$EF$711,MATCH($B28,UW!$C$689:$C$711,0),MATCH(E$9,UW!$C$689:$EF$689,0))</f>
        <v>0</v>
      </c>
      <c r="F28" s="1916">
        <f ca="1">INDEX(UW!$C$689:$EF$711,MATCH($B28,UW!$C$689:$C$711,0),MATCH(F$9,UW!$C$689:$EF$689,0))</f>
        <v>0</v>
      </c>
      <c r="G28" s="1916">
        <f ca="1">INDEX(UW!$C$689:$EF$711,MATCH($B28,UW!$C$689:$C$711,0),MATCH(G$9,UW!$C$689:$EF$689,0))</f>
        <v>0</v>
      </c>
      <c r="H28" s="1916">
        <f ca="1">INDEX(UW!$C$689:$EF$711,MATCH($B28,UW!$C$689:$C$711,0),MATCH(H$9,UW!$C$689:$EF$689,0))</f>
        <v>0</v>
      </c>
      <c r="I28" s="1916">
        <f ca="1">INDEX(UW!$C$689:$EF$711,MATCH($B28,UW!$C$689:$C$711,0),MATCH(I$9,UW!$C$689:$EF$689,0))</f>
        <v>0</v>
      </c>
      <c r="J28" s="1916">
        <f ca="1">INDEX(UW!$C$689:$EF$711,MATCH($B28,UW!$C$689:$C$711,0),MATCH(J$9,UW!$C$689:$EF$689,0))</f>
        <v>0</v>
      </c>
      <c r="K28" s="1916">
        <f ca="1">INDEX(UW!$C$689:$EF$711,MATCH($B28,UW!$C$689:$C$711,0),MATCH(K$9,UW!$C$689:$EF$689,0))</f>
        <v>0</v>
      </c>
      <c r="L28" s="1916">
        <f ca="1">INDEX(UW!$C$689:$EF$711,MATCH($B28,UW!$C$689:$C$711,0),MATCH(L$9,UW!$C$689:$EF$689,0))</f>
        <v>0</v>
      </c>
      <c r="M28" s="1916">
        <f ca="1">INDEX(UW!$C$689:$EF$711,MATCH($B28,UW!$C$689:$C$711,0),MATCH(M$9,UW!$C$689:$EF$689,0))</f>
        <v>0</v>
      </c>
      <c r="N28" s="1976">
        <f ca="1">INDEX(UW!$C$689:$EF$711,MATCH($B28,UW!$C$689:$C$711,0),MATCH(N$9,UW!$C$689:$EF$689,0))</f>
        <v>0</v>
      </c>
      <c r="O28" s="1972">
        <f t="shared" ca="1" si="2"/>
        <v>0</v>
      </c>
    </row>
    <row r="29" spans="1:28" s="103" customFormat="1" ht="15.5" customHeight="1">
      <c r="B29" s="118" t="s">
        <v>435</v>
      </c>
      <c r="C29" s="1922">
        <f ca="1">INDEX(UW!$C$689:$EF$711,MATCH($B29,UW!$C$689:$C$711,0),MATCH(C$9,UW!$C$689:$EF$689,0))</f>
        <v>0</v>
      </c>
      <c r="D29" s="1922">
        <f ca="1">INDEX(UW!$C$689:$EF$711,MATCH($B29,UW!$C$689:$C$711,0),MATCH(D$9,UW!$C$689:$EF$689,0))</f>
        <v>0</v>
      </c>
      <c r="E29" s="1922">
        <f ca="1">INDEX(UW!$C$689:$EF$711,MATCH($B29,UW!$C$689:$C$711,0),MATCH(E$9,UW!$C$689:$EF$689,0))</f>
        <v>0</v>
      </c>
      <c r="F29" s="1922">
        <f ca="1">INDEX(UW!$C$689:$EF$711,MATCH($B29,UW!$C$689:$C$711,0),MATCH(F$9,UW!$C$689:$EF$689,0))</f>
        <v>0</v>
      </c>
      <c r="G29" s="1922">
        <f ca="1">INDEX(UW!$C$689:$EF$711,MATCH($B29,UW!$C$689:$C$711,0),MATCH(G$9,UW!$C$689:$EF$689,0))</f>
        <v>0</v>
      </c>
      <c r="H29" s="1922">
        <f ca="1">INDEX(UW!$C$689:$EF$711,MATCH($B29,UW!$C$689:$C$711,0),MATCH(H$9,UW!$C$689:$EF$689,0))</f>
        <v>0</v>
      </c>
      <c r="I29" s="1922">
        <f ca="1">INDEX(UW!$C$689:$EF$711,MATCH($B29,UW!$C$689:$C$711,0),MATCH(I$9,UW!$C$689:$EF$689,0))</f>
        <v>0</v>
      </c>
      <c r="J29" s="1922">
        <f ca="1">INDEX(UW!$C$689:$EF$711,MATCH($B29,UW!$C$689:$C$711,0),MATCH(J$9,UW!$C$689:$EF$689,0))</f>
        <v>0</v>
      </c>
      <c r="K29" s="1922">
        <f ca="1">INDEX(UW!$C$689:$EF$711,MATCH($B29,UW!$C$689:$C$711,0),MATCH(K$9,UW!$C$689:$EF$689,0))</f>
        <v>0</v>
      </c>
      <c r="L29" s="1922">
        <f ca="1">INDEX(UW!$C$689:$EF$711,MATCH($B29,UW!$C$689:$C$711,0),MATCH(L$9,UW!$C$689:$EF$689,0))</f>
        <v>0</v>
      </c>
      <c r="M29" s="1922">
        <f ca="1">INDEX(UW!$C$689:$EF$711,MATCH($B29,UW!$C$689:$C$711,0),MATCH(M$9,UW!$C$689:$EF$689,0))</f>
        <v>0</v>
      </c>
      <c r="N29" s="1924">
        <f ca="1">INDEX(UW!$C$689:$EF$711,MATCH($B29,UW!$C$689:$C$711,0),MATCH(N$9,UW!$C$689:$EF$689,0))</f>
        <v>0</v>
      </c>
      <c r="O29" s="1972">
        <f t="shared" ca="1" si="2"/>
        <v>0</v>
      </c>
    </row>
    <row r="30" spans="1:28" s="103" customFormat="1" ht="15.5" customHeight="1">
      <c r="B30" s="117" t="s">
        <v>575</v>
      </c>
      <c r="C30" s="1916">
        <f ca="1">INDEX(UW!$C$689:$EF$711,MATCH($B30,UW!$C$689:$C$711,0),MATCH(C$9,UW!$C$689:$EF$689,0))</f>
        <v>0</v>
      </c>
      <c r="D30" s="1916">
        <f ca="1">INDEX(UW!$C$689:$EF$711,MATCH($B30,UW!$C$689:$C$711,0),MATCH(D$9,UW!$C$689:$EF$689,0))</f>
        <v>0</v>
      </c>
      <c r="E30" s="1916">
        <f ca="1">INDEX(UW!$C$689:$EF$711,MATCH($B30,UW!$C$689:$C$711,0),MATCH(E$9,UW!$C$689:$EF$689,0))</f>
        <v>0</v>
      </c>
      <c r="F30" s="1916">
        <f ca="1">INDEX(UW!$C$689:$EF$711,MATCH($B30,UW!$C$689:$C$711,0),MATCH(F$9,UW!$C$689:$EF$689,0))</f>
        <v>0</v>
      </c>
      <c r="G30" s="1916">
        <f ca="1">INDEX(UW!$C$689:$EF$711,MATCH($B30,UW!$C$689:$C$711,0),MATCH(G$9,UW!$C$689:$EF$689,0))</f>
        <v>0</v>
      </c>
      <c r="H30" s="1916">
        <f ca="1">INDEX(UW!$C$689:$EF$711,MATCH($B30,UW!$C$689:$C$711,0),MATCH(H$9,UW!$C$689:$EF$689,0))</f>
        <v>0</v>
      </c>
      <c r="I30" s="1916">
        <f ca="1">INDEX(UW!$C$689:$EF$711,MATCH($B30,UW!$C$689:$C$711,0),MATCH(I$9,UW!$C$689:$EF$689,0))</f>
        <v>0</v>
      </c>
      <c r="J30" s="1916">
        <f ca="1">INDEX(UW!$C$689:$EF$711,MATCH($B30,UW!$C$689:$C$711,0),MATCH(J$9,UW!$C$689:$EF$689,0))</f>
        <v>0</v>
      </c>
      <c r="K30" s="1916">
        <f ca="1">INDEX(UW!$C$689:$EF$711,MATCH($B30,UW!$C$689:$C$711,0),MATCH(K$9,UW!$C$689:$EF$689,0))</f>
        <v>0</v>
      </c>
      <c r="L30" s="1916">
        <f ca="1">INDEX(UW!$C$689:$EF$711,MATCH($B30,UW!$C$689:$C$711,0),MATCH(L$9,UW!$C$689:$EF$689,0))</f>
        <v>0</v>
      </c>
      <c r="M30" s="1916">
        <f ca="1">INDEX(UW!$C$689:$EF$711,MATCH($B30,UW!$C$689:$C$711,0),MATCH(M$9,UW!$C$689:$EF$689,0))</f>
        <v>0</v>
      </c>
      <c r="N30" s="1976">
        <f ca="1">INDEX(UW!$C$689:$EF$711,MATCH($B30,UW!$C$689:$C$711,0),MATCH(N$9,UW!$C$689:$EF$689,0))</f>
        <v>0</v>
      </c>
      <c r="O30" s="1972">
        <f t="shared" ca="1" si="2"/>
        <v>0</v>
      </c>
    </row>
    <row r="31" spans="1:28" s="103" customFormat="1" ht="15.5" customHeight="1">
      <c r="B31" s="117" t="s">
        <v>437</v>
      </c>
      <c r="C31" s="1916">
        <f ca="1">INDEX(UW!$C$689:$EF$711,MATCH($B31,UW!$C$689:$C$711,0),MATCH(C$9,UW!$C$689:$EF$689,0))</f>
        <v>0</v>
      </c>
      <c r="D31" s="1916">
        <f ca="1">INDEX(UW!$C$689:$EF$711,MATCH($B31,UW!$C$689:$C$711,0),MATCH(D$9,UW!$C$689:$EF$689,0))</f>
        <v>0</v>
      </c>
      <c r="E31" s="1916">
        <f ca="1">INDEX(UW!$C$689:$EF$711,MATCH($B31,UW!$C$689:$C$711,0),MATCH(E$9,UW!$C$689:$EF$689,0))</f>
        <v>0</v>
      </c>
      <c r="F31" s="1916">
        <f ca="1">INDEX(UW!$C$689:$EF$711,MATCH($B31,UW!$C$689:$C$711,0),MATCH(F$9,UW!$C$689:$EF$689,0))</f>
        <v>0</v>
      </c>
      <c r="G31" s="1916">
        <f ca="1">INDEX(UW!$C$689:$EF$711,MATCH($B31,UW!$C$689:$C$711,0),MATCH(G$9,UW!$C$689:$EF$689,0))</f>
        <v>0</v>
      </c>
      <c r="H31" s="1916">
        <f ca="1">INDEX(UW!$C$689:$EF$711,MATCH($B31,UW!$C$689:$C$711,0),MATCH(H$9,UW!$C$689:$EF$689,0))</f>
        <v>0</v>
      </c>
      <c r="I31" s="1916">
        <f ca="1">INDEX(UW!$C$689:$EF$711,MATCH($B31,UW!$C$689:$C$711,0),MATCH(I$9,UW!$C$689:$EF$689,0))</f>
        <v>0</v>
      </c>
      <c r="J31" s="1916">
        <f ca="1">INDEX(UW!$C$689:$EF$711,MATCH($B31,UW!$C$689:$C$711,0),MATCH(J$9,UW!$C$689:$EF$689,0))</f>
        <v>0</v>
      </c>
      <c r="K31" s="1916">
        <f ca="1">INDEX(UW!$C$689:$EF$711,MATCH($B31,UW!$C$689:$C$711,0),MATCH(K$9,UW!$C$689:$EF$689,0))</f>
        <v>0</v>
      </c>
      <c r="L31" s="1916">
        <f ca="1">INDEX(UW!$C$689:$EF$711,MATCH($B31,UW!$C$689:$C$711,0),MATCH(L$9,UW!$C$689:$EF$689,0))</f>
        <v>0</v>
      </c>
      <c r="M31" s="1916">
        <f ca="1">INDEX(UW!$C$689:$EF$711,MATCH($B31,UW!$C$689:$C$711,0),MATCH(M$9,UW!$C$689:$EF$689,0))</f>
        <v>0</v>
      </c>
      <c r="N31" s="1976">
        <f ca="1">INDEX(UW!$C$689:$EF$711,MATCH($B31,UW!$C$689:$C$711,0),MATCH(N$9,UW!$C$689:$EF$689,0))</f>
        <v>0</v>
      </c>
      <c r="O31" s="1972">
        <f t="shared" ca="1" si="2"/>
        <v>0</v>
      </c>
    </row>
    <row r="32" spans="1:28" s="103" customFormat="1" ht="15.5" customHeight="1">
      <c r="B32" s="117" t="s">
        <v>438</v>
      </c>
      <c r="C32" s="1916">
        <f ca="1">INDEX(UW!$C$689:$EF$711,MATCH($B32,UW!$C$689:$C$711,0),MATCH(C$9,UW!$C$689:$EF$689,0))</f>
        <v>0</v>
      </c>
      <c r="D32" s="1916">
        <f ca="1">INDEX(UW!$C$689:$EF$711,MATCH($B32,UW!$C$689:$C$711,0),MATCH(D$9,UW!$C$689:$EF$689,0))</f>
        <v>0</v>
      </c>
      <c r="E32" s="1916">
        <f ca="1">INDEX(UW!$C$689:$EF$711,MATCH($B32,UW!$C$689:$C$711,0),MATCH(E$9,UW!$C$689:$EF$689,0))</f>
        <v>0</v>
      </c>
      <c r="F32" s="1916">
        <f ca="1">INDEX(UW!$C$689:$EF$711,MATCH($B32,UW!$C$689:$C$711,0),MATCH(F$9,UW!$C$689:$EF$689,0))</f>
        <v>0</v>
      </c>
      <c r="G32" s="1916">
        <f ca="1">INDEX(UW!$C$689:$EF$711,MATCH($B32,UW!$C$689:$C$711,0),MATCH(G$9,UW!$C$689:$EF$689,0))</f>
        <v>0</v>
      </c>
      <c r="H32" s="1916">
        <f ca="1">INDEX(UW!$C$689:$EF$711,MATCH($B32,UW!$C$689:$C$711,0),MATCH(H$9,UW!$C$689:$EF$689,0))</f>
        <v>0</v>
      </c>
      <c r="I32" s="1916">
        <f ca="1">INDEX(UW!$C$689:$EF$711,MATCH($B32,UW!$C$689:$C$711,0),MATCH(I$9,UW!$C$689:$EF$689,0))</f>
        <v>0</v>
      </c>
      <c r="J32" s="1916">
        <f ca="1">INDEX(UW!$C$689:$EF$711,MATCH($B32,UW!$C$689:$C$711,0),MATCH(J$9,UW!$C$689:$EF$689,0))</f>
        <v>0</v>
      </c>
      <c r="K32" s="1916">
        <f ca="1">INDEX(UW!$C$689:$EF$711,MATCH($B32,UW!$C$689:$C$711,0),MATCH(K$9,UW!$C$689:$EF$689,0))</f>
        <v>0</v>
      </c>
      <c r="L32" s="1916">
        <f ca="1">INDEX(UW!$C$689:$EF$711,MATCH($B32,UW!$C$689:$C$711,0),MATCH(L$9,UW!$C$689:$EF$689,0))</f>
        <v>0</v>
      </c>
      <c r="M32" s="1916">
        <f ca="1">INDEX(UW!$C$689:$EF$711,MATCH($B32,UW!$C$689:$C$711,0),MATCH(M$9,UW!$C$689:$EF$689,0))</f>
        <v>0</v>
      </c>
      <c r="N32" s="1976">
        <f ca="1">INDEX(UW!$C$689:$EF$711,MATCH($B32,UW!$C$689:$C$711,0),MATCH(N$9,UW!$C$689:$EF$689,0))</f>
        <v>0</v>
      </c>
      <c r="O32" s="1972">
        <f t="shared" ca="1" si="2"/>
        <v>0</v>
      </c>
    </row>
    <row r="33" spans="1:15" s="103" customFormat="1" ht="15.5" customHeight="1">
      <c r="B33" s="117" t="s">
        <v>579</v>
      </c>
      <c r="C33" s="1922">
        <f ca="1">INDEX(UW!$C$689:$EF$711,MATCH($B33,UW!$C$689:$C$711,0),MATCH(C$9,UW!$C$689:$EF$689,0))</f>
        <v>0</v>
      </c>
      <c r="D33" s="1922">
        <f ca="1">INDEX(UW!$C$689:$EF$711,MATCH($B33,UW!$C$689:$C$711,0),MATCH(D$9,UW!$C$689:$EF$689,0))</f>
        <v>0</v>
      </c>
      <c r="E33" s="1922">
        <f ca="1">INDEX(UW!$C$689:$EF$711,MATCH($B33,UW!$C$689:$C$711,0),MATCH(E$9,UW!$C$689:$EF$689,0))</f>
        <v>0</v>
      </c>
      <c r="F33" s="1922">
        <f ca="1">INDEX(UW!$C$689:$EF$711,MATCH($B33,UW!$C$689:$C$711,0),MATCH(F$9,UW!$C$689:$EF$689,0))</f>
        <v>0</v>
      </c>
      <c r="G33" s="1922">
        <f ca="1">INDEX(UW!$C$689:$EF$711,MATCH($B33,UW!$C$689:$C$711,0),MATCH(G$9,UW!$C$689:$EF$689,0))</f>
        <v>0</v>
      </c>
      <c r="H33" s="1922">
        <f ca="1">INDEX(UW!$C$689:$EF$711,MATCH($B33,UW!$C$689:$C$711,0),MATCH(H$9,UW!$C$689:$EF$689,0))</f>
        <v>0</v>
      </c>
      <c r="I33" s="1922">
        <f ca="1">INDEX(UW!$C$689:$EF$711,MATCH($B33,UW!$C$689:$C$711,0),MATCH(I$9,UW!$C$689:$EF$689,0))</f>
        <v>0</v>
      </c>
      <c r="J33" s="1922">
        <f ca="1">INDEX(UW!$C$689:$EF$711,MATCH($B33,UW!$C$689:$C$711,0),MATCH(J$9,UW!$C$689:$EF$689,0))</f>
        <v>0</v>
      </c>
      <c r="K33" s="1922">
        <f ca="1">INDEX(UW!$C$689:$EF$711,MATCH($B33,UW!$C$689:$C$711,0),MATCH(K$9,UW!$C$689:$EF$689,0))</f>
        <v>0</v>
      </c>
      <c r="L33" s="1922">
        <f ca="1">INDEX(UW!$C$689:$EF$711,MATCH($B33,UW!$C$689:$C$711,0),MATCH(L$9,UW!$C$689:$EF$689,0))</f>
        <v>0</v>
      </c>
      <c r="M33" s="1922">
        <f ca="1">INDEX(UW!$C$689:$EF$711,MATCH($B33,UW!$C$689:$C$711,0),MATCH(M$9,UW!$C$689:$EF$689,0))</f>
        <v>0</v>
      </c>
      <c r="N33" s="1924">
        <f ca="1">INDEX(UW!$C$689:$EF$711,MATCH($B33,UW!$C$689:$C$711,0),MATCH(N$9,UW!$C$689:$EF$689,0))</f>
        <v>0</v>
      </c>
      <c r="O33" s="1972">
        <f t="shared" ca="1" si="2"/>
        <v>0</v>
      </c>
    </row>
    <row r="34" spans="1:15" s="103" customFormat="1" ht="16" customHeight="1" thickBot="1">
      <c r="B34" s="117" t="s">
        <v>440</v>
      </c>
      <c r="C34" s="1977">
        <f ca="1">INDEX(UW!$C$689:$EF$711,MATCH($B34,UW!$C$689:$C$711,0),MATCH(C$9,UW!$C$689:$EF$689,0))</f>
        <v>0</v>
      </c>
      <c r="D34" s="1977">
        <f ca="1">INDEX(UW!$C$689:$EF$711,MATCH($B34,UW!$C$689:$C$711,0),MATCH(D$9,UW!$C$689:$EF$689,0))</f>
        <v>0</v>
      </c>
      <c r="E34" s="1977">
        <f ca="1">INDEX(UW!$C$689:$EF$711,MATCH($B34,UW!$C$689:$C$711,0),MATCH(E$9,UW!$C$689:$EF$689,0))</f>
        <v>0</v>
      </c>
      <c r="F34" s="1977">
        <f ca="1">INDEX(UW!$C$689:$EF$711,MATCH($B34,UW!$C$689:$C$711,0),MATCH(F$9,UW!$C$689:$EF$689,0))</f>
        <v>0</v>
      </c>
      <c r="G34" s="1977">
        <f ca="1">INDEX(UW!$C$689:$EF$711,MATCH($B34,UW!$C$689:$C$711,0),MATCH(G$9,UW!$C$689:$EF$689,0))</f>
        <v>0</v>
      </c>
      <c r="H34" s="1977">
        <f ca="1">INDEX(UW!$C$689:$EF$711,MATCH($B34,UW!$C$689:$C$711,0),MATCH(H$9,UW!$C$689:$EF$689,0))</f>
        <v>0</v>
      </c>
      <c r="I34" s="1977">
        <f ca="1">INDEX(UW!$C$689:$EF$711,MATCH($B34,UW!$C$689:$C$711,0),MATCH(I$9,UW!$C$689:$EF$689,0))</f>
        <v>0</v>
      </c>
      <c r="J34" s="1977">
        <f ca="1">INDEX(UW!$C$689:$EF$711,MATCH($B34,UW!$C$689:$C$711,0),MATCH(J$9,UW!$C$689:$EF$689,0))</f>
        <v>0</v>
      </c>
      <c r="K34" s="1977">
        <f ca="1">INDEX(UW!$C$689:$EF$711,MATCH($B34,UW!$C$689:$C$711,0),MATCH(K$9,UW!$C$689:$EF$689,0))</f>
        <v>0</v>
      </c>
      <c r="L34" s="1977">
        <f ca="1">INDEX(UW!$C$689:$EF$711,MATCH($B34,UW!$C$689:$C$711,0),MATCH(L$9,UW!$C$689:$EF$689,0))</f>
        <v>0</v>
      </c>
      <c r="M34" s="1977">
        <f ca="1">INDEX(UW!$C$689:$EF$711,MATCH($B34,UW!$C$689:$C$711,0),MATCH(M$9,UW!$C$689:$EF$689,0))</f>
        <v>0</v>
      </c>
      <c r="N34" s="1978">
        <f ca="1">INDEX(UW!$C$689:$EF$711,MATCH($B34,UW!$C$689:$C$711,0),MATCH(N$9,UW!$C$689:$EF$689,0))</f>
        <v>0</v>
      </c>
      <c r="O34" s="1979">
        <f t="shared" ca="1" si="2"/>
        <v>0</v>
      </c>
    </row>
    <row r="35" spans="1:15" s="103" customFormat="1" ht="16" customHeight="1" thickBot="1">
      <c r="A35" s="102"/>
      <c r="B35" s="116" t="s">
        <v>860</v>
      </c>
      <c r="C35" s="1907" t="e">
        <f t="shared" ref="C35:O35" ca="1" si="3">SUM(C19:C34)</f>
        <v>#N/A</v>
      </c>
      <c r="D35" s="1926" t="e">
        <f t="shared" ca="1" si="3"/>
        <v>#N/A</v>
      </c>
      <c r="E35" s="1926" t="e">
        <f t="shared" ca="1" si="3"/>
        <v>#N/A</v>
      </c>
      <c r="F35" s="1926" t="e">
        <f t="shared" ca="1" si="3"/>
        <v>#N/A</v>
      </c>
      <c r="G35" s="1926" t="e">
        <f t="shared" ca="1" si="3"/>
        <v>#N/A</v>
      </c>
      <c r="H35" s="1926" t="e">
        <f t="shared" ca="1" si="3"/>
        <v>#N/A</v>
      </c>
      <c r="I35" s="1926" t="e">
        <f t="shared" ca="1" si="3"/>
        <v>#N/A</v>
      </c>
      <c r="J35" s="1926" t="e">
        <f t="shared" ca="1" si="3"/>
        <v>#N/A</v>
      </c>
      <c r="K35" s="1926" t="e">
        <f t="shared" ca="1" si="3"/>
        <v>#N/A</v>
      </c>
      <c r="L35" s="1926" t="e">
        <f t="shared" ca="1" si="3"/>
        <v>#N/A</v>
      </c>
      <c r="M35" s="1926" t="e">
        <f t="shared" ca="1" si="3"/>
        <v>#N/A</v>
      </c>
      <c r="N35" s="1926" t="e">
        <f t="shared" ca="1" si="3"/>
        <v>#N/A</v>
      </c>
      <c r="O35" s="1928" t="e">
        <f t="shared" ca="1" si="3"/>
        <v>#N/A</v>
      </c>
    </row>
    <row r="36" spans="1:15" s="103" customFormat="1" ht="16" customHeight="1" thickBot="1">
      <c r="A36" s="102"/>
      <c r="B36" s="109"/>
      <c r="C36" s="1910"/>
      <c r="D36" s="1910"/>
      <c r="E36" s="1910"/>
      <c r="F36" s="1910"/>
      <c r="G36" s="1910"/>
      <c r="H36" s="1930"/>
      <c r="I36" s="1930"/>
      <c r="J36" s="1910"/>
      <c r="K36" s="1910"/>
      <c r="L36" s="1910"/>
      <c r="M36" s="1910"/>
      <c r="N36" s="1910"/>
      <c r="O36" s="1910"/>
    </row>
    <row r="37" spans="1:15" s="102" customFormat="1" ht="16" customHeight="1" thickBot="1">
      <c r="B37" s="115" t="s">
        <v>1484</v>
      </c>
      <c r="C37" s="1926" t="e">
        <f t="shared" ref="C37:O37" ca="1" si="4">C16-C35</f>
        <v>#N/A</v>
      </c>
      <c r="D37" s="1908" t="e">
        <f t="shared" ca="1" si="4"/>
        <v>#N/A</v>
      </c>
      <c r="E37" s="1908" t="e">
        <f t="shared" ca="1" si="4"/>
        <v>#N/A</v>
      </c>
      <c r="F37" s="1908" t="e">
        <f t="shared" ca="1" si="4"/>
        <v>#N/A</v>
      </c>
      <c r="G37" s="1908" t="e">
        <f t="shared" ca="1" si="4"/>
        <v>#N/A</v>
      </c>
      <c r="H37" s="1908" t="e">
        <f t="shared" ca="1" si="4"/>
        <v>#N/A</v>
      </c>
      <c r="I37" s="1908" t="e">
        <f t="shared" ca="1" si="4"/>
        <v>#N/A</v>
      </c>
      <c r="J37" s="1954" t="e">
        <f t="shared" ca="1" si="4"/>
        <v>#N/A</v>
      </c>
      <c r="K37" s="1954" t="e">
        <f t="shared" ca="1" si="4"/>
        <v>#N/A</v>
      </c>
      <c r="L37" s="1954" t="e">
        <f t="shared" ca="1" si="4"/>
        <v>#N/A</v>
      </c>
      <c r="M37" s="1954" t="e">
        <f t="shared" ca="1" si="4"/>
        <v>#N/A</v>
      </c>
      <c r="N37" s="1955" t="e">
        <f t="shared" ca="1" si="4"/>
        <v>#N/A</v>
      </c>
      <c r="O37" s="1909" t="e">
        <f t="shared" ca="1" si="4"/>
        <v>#N/A</v>
      </c>
    </row>
    <row r="38" spans="1:15" s="102" customFormat="1" ht="16" customHeight="1" thickBot="1">
      <c r="B38" s="111"/>
      <c r="C38" s="1933"/>
      <c r="D38" s="1933"/>
      <c r="E38" s="1933"/>
      <c r="F38" s="1933"/>
      <c r="G38" s="1933"/>
      <c r="H38" s="1933"/>
      <c r="I38" s="1933"/>
      <c r="J38" s="1933"/>
      <c r="K38" s="1933"/>
      <c r="L38" s="1933"/>
      <c r="M38" s="1933"/>
      <c r="N38" s="1933"/>
      <c r="O38" s="1933"/>
    </row>
    <row r="39" spans="1:15" s="102" customFormat="1" ht="16" customHeight="1" thickBot="1">
      <c r="B39" s="110" t="s">
        <v>1485</v>
      </c>
      <c r="C39" s="1934"/>
      <c r="D39" s="1934"/>
      <c r="E39" s="1934"/>
      <c r="F39" s="1934"/>
      <c r="G39" s="1934"/>
      <c r="H39" s="1934"/>
      <c r="I39" s="1934"/>
      <c r="J39" s="1934"/>
      <c r="K39" s="1934"/>
      <c r="L39" s="1934"/>
      <c r="M39" s="1934"/>
      <c r="N39" s="1934"/>
      <c r="O39" s="1934"/>
    </row>
    <row r="40" spans="1:15" s="102" customFormat="1" ht="15.5" customHeight="1">
      <c r="B40" s="120" t="s">
        <v>441</v>
      </c>
      <c r="C40" s="1935">
        <f ca="1">INDEX(UW!$C$689:$EF$711,MATCH($B40,UW!$C$689:$C$711,0),MATCH(C$9,UW!$C$689:$EF$689,0))</f>
        <v>0</v>
      </c>
      <c r="D40" s="1980">
        <f ca="1">INDEX(UW!$C$689:$EF$711,MATCH($B40,UW!$C$689:$C$711,0),MATCH(D$9,UW!$C$689:$EF$689,0))</f>
        <v>0</v>
      </c>
      <c r="E40" s="1980">
        <f ca="1">INDEX(UW!$C$689:$EF$711,MATCH($B40,UW!$C$689:$C$711,0),MATCH(E$9,UW!$C$689:$EF$689,0))</f>
        <v>0</v>
      </c>
      <c r="F40" s="1980">
        <f ca="1">INDEX(UW!$C$689:$EF$711,MATCH($B40,UW!$C$689:$C$711,0),MATCH(F$9,UW!$C$689:$EF$689,0))</f>
        <v>0</v>
      </c>
      <c r="G40" s="1980">
        <f ca="1">INDEX(UW!$C$689:$EF$711,MATCH($B40,UW!$C$689:$C$711,0),MATCH(G$9,UW!$C$689:$EF$689,0))</f>
        <v>0</v>
      </c>
      <c r="H40" s="1980">
        <f ca="1">INDEX(UW!$C$689:$EF$711,MATCH($B40,UW!$C$689:$C$711,0),MATCH(H$9,UW!$C$689:$EF$689,0))</f>
        <v>0</v>
      </c>
      <c r="I40" s="1980">
        <f ca="1">INDEX(UW!$C$689:$EF$711,MATCH($B40,UW!$C$689:$C$711,0),MATCH(I$9,UW!$C$689:$EF$689,0))</f>
        <v>0</v>
      </c>
      <c r="J40" s="1980">
        <f ca="1">INDEX(UW!$C$689:$EF$711,MATCH($B40,UW!$C$689:$C$711,0),MATCH(J$9,UW!$C$689:$EF$689,0))</f>
        <v>0</v>
      </c>
      <c r="K40" s="1980">
        <f ca="1">INDEX(UW!$C$689:$EF$711,MATCH($B40,UW!$C$689:$C$711,0),MATCH(K$9,UW!$C$689:$EF$689,0))</f>
        <v>0</v>
      </c>
      <c r="L40" s="1980">
        <f ca="1">INDEX(UW!$C$689:$EF$711,MATCH($B40,UW!$C$689:$C$711,0),MATCH(L$9,UW!$C$689:$EF$689,0))</f>
        <v>0</v>
      </c>
      <c r="M40" s="1980">
        <f ca="1">INDEX(UW!$C$689:$EF$711,MATCH($B40,UW!$C$689:$C$711,0),MATCH(M$9,UW!$C$689:$EF$689,0))</f>
        <v>0</v>
      </c>
      <c r="N40" s="1981">
        <f ca="1">INDEX(UW!$C$689:$EF$711,MATCH($B40,UW!$C$689:$C$711,0),MATCH(N$9,UW!$C$689:$EF$689,0))</f>
        <v>0</v>
      </c>
      <c r="O40" s="1938">
        <f ca="1">SUM(C40:N40)</f>
        <v>0</v>
      </c>
    </row>
    <row r="41" spans="1:15" s="102" customFormat="1" ht="16" customHeight="1" thickBot="1">
      <c r="B41" s="121" t="s">
        <v>430</v>
      </c>
      <c r="C41" s="1940">
        <f ca="1">INDEX(UW!$C$689:$EF$711,MATCH($B41,UW!$C$689:$C$711,0),MATCH(C$9,UW!$C$689:$EF$689,0))</f>
        <v>0</v>
      </c>
      <c r="D41" s="1940">
        <f ca="1">INDEX(UW!$C$689:$EF$711,MATCH($B41,UW!$C$689:$C$711,0),MATCH(D$9,UW!$C$689:$EF$689,0))</f>
        <v>0</v>
      </c>
      <c r="E41" s="1940">
        <f ca="1">INDEX(UW!$C$689:$EF$711,MATCH($B41,UW!$C$689:$C$711,0),MATCH(E$9,UW!$C$689:$EF$689,0))</f>
        <v>0</v>
      </c>
      <c r="F41" s="1940">
        <f ca="1">INDEX(UW!$C$689:$EF$711,MATCH($B41,UW!$C$689:$C$711,0),MATCH(F$9,UW!$C$689:$EF$689,0))</f>
        <v>0</v>
      </c>
      <c r="G41" s="1940">
        <f ca="1">INDEX(UW!$C$689:$EF$711,MATCH($B41,UW!$C$689:$C$711,0),MATCH(G$9,UW!$C$689:$EF$689,0))</f>
        <v>0</v>
      </c>
      <c r="H41" s="1940">
        <f ca="1">INDEX(UW!$C$689:$EF$711,MATCH($B41,UW!$C$689:$C$711,0),MATCH(H$9,UW!$C$689:$EF$689,0))</f>
        <v>0</v>
      </c>
      <c r="I41" s="1940">
        <f ca="1">INDEX(UW!$C$689:$EF$711,MATCH($B41,UW!$C$689:$C$711,0),MATCH(I$9,UW!$C$689:$EF$689,0))</f>
        <v>0</v>
      </c>
      <c r="J41" s="1940">
        <f ca="1">INDEX(UW!$C$689:$EF$711,MATCH($B41,UW!$C$689:$C$711,0),MATCH(J$9,UW!$C$689:$EF$689,0))</f>
        <v>0</v>
      </c>
      <c r="K41" s="1940">
        <f ca="1">INDEX(UW!$C$689:$EF$711,MATCH($B41,UW!$C$689:$C$711,0),MATCH(K$9,UW!$C$689:$EF$689,0))</f>
        <v>0</v>
      </c>
      <c r="L41" s="1940">
        <f ca="1">INDEX(UW!$C$689:$EF$711,MATCH($B41,UW!$C$689:$C$711,0),MATCH(L$9,UW!$C$689:$EF$689,0))</f>
        <v>0</v>
      </c>
      <c r="M41" s="1940">
        <f ca="1">INDEX(UW!$C$689:$EF$711,MATCH($B41,UW!$C$689:$C$711,0),MATCH(M$9,UW!$C$689:$EF$689,0))</f>
        <v>0</v>
      </c>
      <c r="N41" s="1940">
        <f ca="1">INDEX(UW!$C$689:$EF$711,MATCH($B41,UW!$C$689:$C$711,0),MATCH(N$9,UW!$C$689:$EF$689,0))</f>
        <v>0</v>
      </c>
      <c r="O41" s="1982">
        <f ca="1">SUM(C41:N41)</f>
        <v>0</v>
      </c>
    </row>
    <row r="42" spans="1:15" s="102" customFormat="1" ht="16" customHeight="1" thickBot="1">
      <c r="B42" s="115" t="s">
        <v>1485</v>
      </c>
      <c r="C42" s="1926">
        <f t="shared" ref="C42:O42" ca="1" si="5">SUM(C40:C41)</f>
        <v>0</v>
      </c>
      <c r="D42" s="1908">
        <f t="shared" ca="1" si="5"/>
        <v>0</v>
      </c>
      <c r="E42" s="1908">
        <f t="shared" ca="1" si="5"/>
        <v>0</v>
      </c>
      <c r="F42" s="1908">
        <f t="shared" ca="1" si="5"/>
        <v>0</v>
      </c>
      <c r="G42" s="1908">
        <f t="shared" ca="1" si="5"/>
        <v>0</v>
      </c>
      <c r="H42" s="1908">
        <f t="shared" ca="1" si="5"/>
        <v>0</v>
      </c>
      <c r="I42" s="1908">
        <f t="shared" ca="1" si="5"/>
        <v>0</v>
      </c>
      <c r="J42" s="1908">
        <f t="shared" ca="1" si="5"/>
        <v>0</v>
      </c>
      <c r="K42" s="1908">
        <f t="shared" ca="1" si="5"/>
        <v>0</v>
      </c>
      <c r="L42" s="1908">
        <f t="shared" ca="1" si="5"/>
        <v>0</v>
      </c>
      <c r="M42" s="1908">
        <f t="shared" ca="1" si="5"/>
        <v>0</v>
      </c>
      <c r="N42" s="1983">
        <f t="shared" ca="1" si="5"/>
        <v>0</v>
      </c>
      <c r="O42" s="1932">
        <f t="shared" ca="1" si="5"/>
        <v>0</v>
      </c>
    </row>
    <row r="43" spans="1:15" s="102" customFormat="1" ht="16" customHeight="1" thickBot="1">
      <c r="B43" s="109"/>
      <c r="C43" s="1930"/>
      <c r="D43" s="1930"/>
      <c r="E43" s="1930"/>
      <c r="F43" s="1930"/>
      <c r="G43" s="1930"/>
      <c r="H43" s="1930"/>
      <c r="I43" s="1930"/>
      <c r="J43" s="1930"/>
      <c r="K43" s="1930"/>
      <c r="L43" s="1930"/>
      <c r="M43" s="1930"/>
      <c r="N43" s="1930"/>
      <c r="O43" s="1930"/>
    </row>
    <row r="44" spans="1:15" s="102" customFormat="1" ht="16" customHeight="1" thickBot="1">
      <c r="B44" s="115" t="s">
        <v>1498</v>
      </c>
      <c r="C44" s="1926" t="e">
        <f t="shared" ref="C44:O44" ca="1" si="6">C37-C42</f>
        <v>#N/A</v>
      </c>
      <c r="D44" s="1908" t="e">
        <f t="shared" ca="1" si="6"/>
        <v>#N/A</v>
      </c>
      <c r="E44" s="1908" t="e">
        <f t="shared" ca="1" si="6"/>
        <v>#N/A</v>
      </c>
      <c r="F44" s="1908" t="e">
        <f t="shared" ca="1" si="6"/>
        <v>#N/A</v>
      </c>
      <c r="G44" s="1908" t="e">
        <f t="shared" ca="1" si="6"/>
        <v>#N/A</v>
      </c>
      <c r="H44" s="1908" t="e">
        <f t="shared" ca="1" si="6"/>
        <v>#N/A</v>
      </c>
      <c r="I44" s="1908" t="e">
        <f t="shared" ca="1" si="6"/>
        <v>#N/A</v>
      </c>
      <c r="J44" s="1908" t="e">
        <f t="shared" ca="1" si="6"/>
        <v>#N/A</v>
      </c>
      <c r="K44" s="1908" t="e">
        <f t="shared" ca="1" si="6"/>
        <v>#N/A</v>
      </c>
      <c r="L44" s="1908" t="e">
        <f t="shared" ca="1" si="6"/>
        <v>#N/A</v>
      </c>
      <c r="M44" s="1908" t="e">
        <f t="shared" ca="1" si="6"/>
        <v>#N/A</v>
      </c>
      <c r="N44" s="1983" t="e">
        <f t="shared" ca="1" si="6"/>
        <v>#N/A</v>
      </c>
      <c r="O44" s="1932" t="e">
        <f t="shared" ca="1" si="6"/>
        <v>#N/A</v>
      </c>
    </row>
    <row r="45" spans="1:15" s="102" customFormat="1" ht="16" customHeight="1" thickBot="1">
      <c r="B45" s="111"/>
      <c r="C45" s="1929"/>
      <c r="D45" s="1929"/>
      <c r="E45" s="1929"/>
      <c r="F45" s="1929"/>
      <c r="G45" s="1929"/>
      <c r="H45" s="1929"/>
      <c r="I45" s="1929"/>
      <c r="J45" s="1933"/>
      <c r="K45" s="1933"/>
      <c r="L45" s="1933"/>
      <c r="M45" s="1933"/>
      <c r="N45" s="1933"/>
      <c r="O45" s="1933"/>
    </row>
    <row r="46" spans="1:15" s="102" customFormat="1" ht="15.5" customHeight="1">
      <c r="B46" s="122" t="s">
        <v>1487</v>
      </c>
      <c r="C46" s="1946">
        <f t="shared" ref="C46:O46" ca="1" si="7">C16</f>
        <v>0</v>
      </c>
      <c r="D46" s="1947">
        <f t="shared" ca="1" si="7"/>
        <v>0</v>
      </c>
      <c r="E46" s="1947">
        <f t="shared" ca="1" si="7"/>
        <v>0</v>
      </c>
      <c r="F46" s="1947">
        <f t="shared" ca="1" si="7"/>
        <v>0</v>
      </c>
      <c r="G46" s="1947">
        <f t="shared" ca="1" si="7"/>
        <v>0</v>
      </c>
      <c r="H46" s="1947">
        <f t="shared" ca="1" si="7"/>
        <v>0</v>
      </c>
      <c r="I46" s="1947">
        <f t="shared" ca="1" si="7"/>
        <v>0</v>
      </c>
      <c r="J46" s="1948">
        <f t="shared" ca="1" si="7"/>
        <v>0</v>
      </c>
      <c r="K46" s="1948">
        <f t="shared" ca="1" si="7"/>
        <v>0</v>
      </c>
      <c r="L46" s="1948">
        <f t="shared" ca="1" si="7"/>
        <v>0</v>
      </c>
      <c r="M46" s="1948">
        <f t="shared" ca="1" si="7"/>
        <v>0</v>
      </c>
      <c r="N46" s="1949">
        <f t="shared" ca="1" si="7"/>
        <v>0</v>
      </c>
      <c r="O46" s="1950">
        <f t="shared" ca="1" si="7"/>
        <v>0</v>
      </c>
    </row>
    <row r="47" spans="1:15" s="102" customFormat="1" ht="16" customHeight="1" thickBot="1">
      <c r="B47" s="123" t="s">
        <v>1488</v>
      </c>
      <c r="C47" s="1951" t="e">
        <f t="shared" ref="C47:O47" ca="1" si="8">C42+C35</f>
        <v>#N/A</v>
      </c>
      <c r="D47" s="1984" t="e">
        <f t="shared" ca="1" si="8"/>
        <v>#N/A</v>
      </c>
      <c r="E47" s="1984" t="e">
        <f t="shared" ca="1" si="8"/>
        <v>#N/A</v>
      </c>
      <c r="F47" s="1984" t="e">
        <f t="shared" ca="1" si="8"/>
        <v>#N/A</v>
      </c>
      <c r="G47" s="1984" t="e">
        <f t="shared" ca="1" si="8"/>
        <v>#N/A</v>
      </c>
      <c r="H47" s="1984" t="e">
        <f t="shared" ca="1" si="8"/>
        <v>#N/A</v>
      </c>
      <c r="I47" s="1984" t="e">
        <f t="shared" ca="1" si="8"/>
        <v>#N/A</v>
      </c>
      <c r="J47" s="1985" t="e">
        <f t="shared" ca="1" si="8"/>
        <v>#N/A</v>
      </c>
      <c r="K47" s="1985" t="e">
        <f t="shared" ca="1" si="8"/>
        <v>#N/A</v>
      </c>
      <c r="L47" s="1985" t="e">
        <f t="shared" ca="1" si="8"/>
        <v>#N/A</v>
      </c>
      <c r="M47" s="1985" t="e">
        <f t="shared" ca="1" si="8"/>
        <v>#N/A</v>
      </c>
      <c r="N47" s="1986" t="e">
        <f t="shared" ca="1" si="8"/>
        <v>#N/A</v>
      </c>
      <c r="O47" s="1987" t="e">
        <f t="shared" ca="1" si="8"/>
        <v>#N/A</v>
      </c>
    </row>
    <row r="48" spans="1:15" s="102" customFormat="1" ht="16" customHeight="1" thickBot="1">
      <c r="B48" s="115" t="s">
        <v>1489</v>
      </c>
      <c r="C48" s="1926" t="e">
        <f t="shared" ref="C48:O48" ca="1" si="9">C46-C47</f>
        <v>#N/A</v>
      </c>
      <c r="D48" s="1908" t="e">
        <f t="shared" ca="1" si="9"/>
        <v>#N/A</v>
      </c>
      <c r="E48" s="1908" t="e">
        <f t="shared" ca="1" si="9"/>
        <v>#N/A</v>
      </c>
      <c r="F48" s="1908" t="e">
        <f t="shared" ca="1" si="9"/>
        <v>#N/A</v>
      </c>
      <c r="G48" s="1908" t="e">
        <f t="shared" ca="1" si="9"/>
        <v>#N/A</v>
      </c>
      <c r="H48" s="1908" t="e">
        <f t="shared" ca="1" si="9"/>
        <v>#N/A</v>
      </c>
      <c r="I48" s="1908" t="e">
        <f t="shared" ca="1" si="9"/>
        <v>#N/A</v>
      </c>
      <c r="J48" s="1954" t="e">
        <f t="shared" ca="1" si="9"/>
        <v>#N/A</v>
      </c>
      <c r="K48" s="1954" t="e">
        <f t="shared" ca="1" si="9"/>
        <v>#N/A</v>
      </c>
      <c r="L48" s="1954" t="e">
        <f t="shared" ca="1" si="9"/>
        <v>#N/A</v>
      </c>
      <c r="M48" s="1954" t="e">
        <f t="shared" ca="1" si="9"/>
        <v>#N/A</v>
      </c>
      <c r="N48" s="1955" t="e">
        <f t="shared" ca="1" si="9"/>
        <v>#N/A</v>
      </c>
      <c r="O48" s="1909" t="e">
        <f t="shared" ca="1" si="9"/>
        <v>#N/A</v>
      </c>
    </row>
    <row r="49" spans="2:17" s="102" customFormat="1" ht="15.5" customHeight="1">
      <c r="B49" s="111"/>
      <c r="C49" s="1929"/>
      <c r="D49" s="1929"/>
      <c r="E49" s="1929"/>
      <c r="F49" s="1933"/>
      <c r="G49" s="1933"/>
      <c r="H49" s="1933"/>
      <c r="I49" s="1933"/>
      <c r="J49" s="1933"/>
      <c r="K49" s="1933"/>
      <c r="L49" s="1933"/>
      <c r="M49" s="1933"/>
      <c r="N49" s="1933"/>
      <c r="O49" s="1933"/>
    </row>
    <row r="50" spans="2:17" s="102" customFormat="1" ht="16" customHeight="1" thickBot="1">
      <c r="B50" s="111"/>
      <c r="C50" s="1988"/>
      <c r="D50" s="1988"/>
      <c r="E50" s="1988"/>
      <c r="F50" s="1989"/>
      <c r="G50" s="1989"/>
      <c r="H50" s="1989"/>
      <c r="I50" s="1989"/>
      <c r="J50" s="1989"/>
      <c r="K50" s="1989"/>
      <c r="L50" s="1989"/>
      <c r="M50" s="1989"/>
      <c r="N50" s="1989"/>
      <c r="O50" s="1911"/>
    </row>
    <row r="51" spans="2:17" s="102" customFormat="1" ht="16" customHeight="1" thickBot="1">
      <c r="B51" s="136" t="s">
        <v>1499</v>
      </c>
      <c r="C51" s="1990"/>
      <c r="D51" s="1990"/>
      <c r="E51" s="1990"/>
      <c r="F51" s="1990"/>
      <c r="G51" s="1990"/>
      <c r="H51" s="1990"/>
      <c r="I51" s="1990"/>
      <c r="J51" s="1990"/>
      <c r="K51" s="1990"/>
      <c r="L51" s="1990"/>
      <c r="M51" s="1990"/>
      <c r="N51" s="1990"/>
      <c r="O51" s="1990"/>
    </row>
    <row r="52" spans="2:17" s="102" customFormat="1" ht="15.5" customHeight="1">
      <c r="B52" s="137" t="s">
        <v>1500</v>
      </c>
      <c r="C52" s="1991">
        <f ca="1">UW!$D$21</f>
        <v>0</v>
      </c>
      <c r="D52" s="1963">
        <f ca="1">UW!$D$21</f>
        <v>0</v>
      </c>
      <c r="E52" s="1963">
        <f ca="1">UW!$D$21</f>
        <v>0</v>
      </c>
      <c r="F52" s="1963">
        <f ca="1">UW!$D$21</f>
        <v>0</v>
      </c>
      <c r="G52" s="1963">
        <f ca="1">UW!$D$21</f>
        <v>0</v>
      </c>
      <c r="H52" s="1963">
        <f ca="1">UW!$D$21</f>
        <v>0</v>
      </c>
      <c r="I52" s="1963">
        <f ca="1">UW!$D$21</f>
        <v>0</v>
      </c>
      <c r="J52" s="1963">
        <f ca="1">UW!$D$21</f>
        <v>0</v>
      </c>
      <c r="K52" s="1963">
        <f ca="1">UW!$D$21</f>
        <v>0</v>
      </c>
      <c r="L52" s="1964">
        <f ca="1">UW!$D$21</f>
        <v>0</v>
      </c>
      <c r="M52" s="1963">
        <f ca="1">UW!$D$21</f>
        <v>0</v>
      </c>
      <c r="N52" s="1992">
        <f ca="1">UW!$D$21</f>
        <v>0</v>
      </c>
      <c r="O52" s="1965">
        <f ca="1">N52</f>
        <v>0</v>
      </c>
    </row>
    <row r="53" spans="2:17" s="102" customFormat="1" ht="15.5" customHeight="1">
      <c r="B53" s="138" t="s">
        <v>1501</v>
      </c>
      <c r="C53" s="1993" t="e">
        <f t="shared" ref="C53:N53" ca="1" si="10">C52*C54</f>
        <v>#DIV/0!</v>
      </c>
      <c r="D53" s="1994" t="e">
        <f t="shared" ca="1" si="10"/>
        <v>#DIV/0!</v>
      </c>
      <c r="E53" s="1994" t="e">
        <f t="shared" ca="1" si="10"/>
        <v>#DIV/0!</v>
      </c>
      <c r="F53" s="1994" t="e">
        <f t="shared" ca="1" si="10"/>
        <v>#DIV/0!</v>
      </c>
      <c r="G53" s="1994" t="e">
        <f t="shared" ca="1" si="10"/>
        <v>#DIV/0!</v>
      </c>
      <c r="H53" s="1994" t="e">
        <f t="shared" ca="1" si="10"/>
        <v>#DIV/0!</v>
      </c>
      <c r="I53" s="1994" t="e">
        <f t="shared" ca="1" si="10"/>
        <v>#DIV/0!</v>
      </c>
      <c r="J53" s="1994" t="e">
        <f t="shared" ca="1" si="10"/>
        <v>#DIV/0!</v>
      </c>
      <c r="K53" s="1994" t="e">
        <f t="shared" ca="1" si="10"/>
        <v>#DIV/0!</v>
      </c>
      <c r="L53" s="1966" t="e">
        <f t="shared" ca="1" si="10"/>
        <v>#DIV/0!</v>
      </c>
      <c r="M53" s="1994" t="e">
        <f t="shared" ca="1" si="10"/>
        <v>#DIV/0!</v>
      </c>
      <c r="N53" s="1995" t="e">
        <f t="shared" ca="1" si="10"/>
        <v>#DIV/0!</v>
      </c>
      <c r="O53" s="1967" t="e">
        <f ca="1">N53</f>
        <v>#DIV/0!</v>
      </c>
      <c r="Q53" s="1906"/>
    </row>
    <row r="54" spans="2:17" s="102" customFormat="1" ht="15.5" customHeight="1">
      <c r="B54" s="138" t="s">
        <v>1502</v>
      </c>
      <c r="C54" s="139" t="e">
        <f ca="1">INDEX(UW!$C$610:$EF$610,,MATCH(C$9,UW!$C$612:$EF$612,0))</f>
        <v>#DIV/0!</v>
      </c>
      <c r="D54" s="140" t="e">
        <f ca="1">INDEX(UW!$C$610:$EF$610,,MATCH(D$9,UW!$C$612:$EF$612,0))</f>
        <v>#DIV/0!</v>
      </c>
      <c r="E54" s="140" t="e">
        <f ca="1">INDEX(UW!$C$610:$EF$610,,MATCH(E$9,UW!$C$612:$EF$612,0))</f>
        <v>#DIV/0!</v>
      </c>
      <c r="F54" s="140" t="e">
        <f ca="1">INDEX(UW!$C$610:$EF$610,,MATCH(F$9,UW!$C$612:$EF$612,0))</f>
        <v>#DIV/0!</v>
      </c>
      <c r="G54" s="140" t="e">
        <f ca="1">INDEX(UW!$C$610:$EF$610,,MATCH(G$9,UW!$C$612:$EF$612,0))</f>
        <v>#DIV/0!</v>
      </c>
      <c r="H54" s="140" t="e">
        <f ca="1">INDEX(UW!$C$610:$EF$610,,MATCH(H$9,UW!$C$612:$EF$612,0))</f>
        <v>#DIV/0!</v>
      </c>
      <c r="I54" s="140" t="e">
        <f ca="1">INDEX(UW!$C$610:$EF$610,,MATCH(I$9,UW!$C$612:$EF$612,0))</f>
        <v>#DIV/0!</v>
      </c>
      <c r="J54" s="140" t="e">
        <f ca="1">INDEX(UW!$C$610:$EF$610,,MATCH(J$9,UW!$C$612:$EF$612,0))</f>
        <v>#DIV/0!</v>
      </c>
      <c r="K54" s="140" t="e">
        <f ca="1">INDEX(UW!$C$610:$EF$610,,MATCH(K$9,UW!$C$612:$EF$612,0))</f>
        <v>#DIV/0!</v>
      </c>
      <c r="L54" s="141" t="e">
        <f ca="1">INDEX(UW!$C$610:$EF$610,,MATCH(L$9,UW!$C$612:$EF$612,0))</f>
        <v>#DIV/0!</v>
      </c>
      <c r="M54" s="140" t="e">
        <f ca="1">INDEX(UW!$C$610:$EF$610,,MATCH(M$9,UW!$C$612:$EF$612,0))</f>
        <v>#DIV/0!</v>
      </c>
      <c r="N54" s="142" t="e">
        <f ca="1">INDEX(UW!$C$610:$EF$610,,MATCH(N$9,UW!$C$612:$EF$612,0))</f>
        <v>#DIV/0!</v>
      </c>
      <c r="O54" s="1996" t="e">
        <f ca="1">N54</f>
        <v>#DIV/0!</v>
      </c>
    </row>
    <row r="55" spans="2:17" s="102" customFormat="1" ht="15.5" customHeight="1">
      <c r="B55" s="138" t="s">
        <v>1008</v>
      </c>
      <c r="C55" s="1997" t="e">
        <f>INDEX('Mthly Bdgt'!$C36:$Q36,,MATCH(C$9,'Mthly Bdgt'!$C$15:$P$15,0))</f>
        <v>#N/A</v>
      </c>
      <c r="D55" s="1998" t="e">
        <f t="array" ref="D55">INDEX('Mthly Bdgt'!$C36:$Q36,,MATCH(D$9,'Mthly Bdgt'!$C$15:$P$15,0))</f>
        <v>#N/A</v>
      </c>
      <c r="E55" s="1998" t="e">
        <f>INDEX('Mthly Bdgt'!$C36:$Q36,,MATCH(E$9,'Mthly Bdgt'!$C$15:$P$15,0))</f>
        <v>#N/A</v>
      </c>
      <c r="F55" s="1998" t="e">
        <f>INDEX('Mthly Bdgt'!$C36:$Q36,,MATCH(F$9,'Mthly Bdgt'!$C$15:$P$15,0))</f>
        <v>#N/A</v>
      </c>
      <c r="G55" s="1998" t="e">
        <f>INDEX('Mthly Bdgt'!$C36:$Q36,,MATCH(G$9,'Mthly Bdgt'!$C$15:$P$15,0))</f>
        <v>#N/A</v>
      </c>
      <c r="H55" s="1998" t="e">
        <f>INDEX('Mthly Bdgt'!$C36:$Q36,,MATCH(H$9,'Mthly Bdgt'!$C$15:$P$15,0))</f>
        <v>#N/A</v>
      </c>
      <c r="I55" s="1999" t="e">
        <f>INDEX('Mthly Bdgt'!$C36:$Q36,,MATCH(I$9,'Mthly Bdgt'!$C$15:$P$15,0))</f>
        <v>#N/A</v>
      </c>
      <c r="J55" s="1999" t="e">
        <f>INDEX('Mthly Bdgt'!$C36:$Q36,,MATCH(J$9,'Mthly Bdgt'!$C$15:$P$15,0))</f>
        <v>#N/A</v>
      </c>
      <c r="K55" s="1999" t="e">
        <f>INDEX('Mthly Bdgt'!$C36:$Q36,,MATCH(K$9,'Mthly Bdgt'!$C$15:$P$15,0))</f>
        <v>#N/A</v>
      </c>
      <c r="L55" s="1999" t="e">
        <f>INDEX('Mthly Bdgt'!$C36:$Q36,,MATCH(L$9,'Mthly Bdgt'!$C$15:$P$15,0))</f>
        <v>#N/A</v>
      </c>
      <c r="M55" s="1999" t="e">
        <f>INDEX('Mthly Bdgt'!$C36:$Q36,,MATCH(M$9,'Mthly Bdgt'!$C$15:$P$15,0))</f>
        <v>#N/A</v>
      </c>
      <c r="N55" s="2000" t="e">
        <f>INDEX('Mthly Bdgt'!$C36:$Q36,,MATCH(N$9,'Mthly Bdgt'!$C$15:$P$15,0))</f>
        <v>#N/A</v>
      </c>
      <c r="O55" s="2001" t="e">
        <f>AVERAGE(C55:N55)</f>
        <v>#N/A</v>
      </c>
    </row>
    <row r="56" spans="2:17" s="102" customFormat="1" ht="15.5" customHeight="1">
      <c r="B56" s="138" t="s">
        <v>119</v>
      </c>
      <c r="C56" s="1997" t="e">
        <f>INDEX('Mthly Bdgt'!$C38:$Q38,,MATCH(C$9,'Mthly Bdgt'!$C$15:$P$15,0))</f>
        <v>#N/A</v>
      </c>
      <c r="D56" s="1998" t="e">
        <f>INDEX('Mthly Bdgt'!$C38:$Q38,,MATCH(D$9,'Mthly Bdgt'!$C$15:$P$15,0))</f>
        <v>#N/A</v>
      </c>
      <c r="E56" s="1998" t="e">
        <f>INDEX('Mthly Bdgt'!$C38:$Q38,,MATCH(E$9,'Mthly Bdgt'!$C$15:$P$15,0))</f>
        <v>#N/A</v>
      </c>
      <c r="F56" s="1998" t="e">
        <f>INDEX('Mthly Bdgt'!$C38:$Q38,,MATCH(F$9,'Mthly Bdgt'!$C$15:$P$15,0))</f>
        <v>#N/A</v>
      </c>
      <c r="G56" s="1998" t="e">
        <f>INDEX('Mthly Bdgt'!$C38:$Q38,,MATCH(G$9,'Mthly Bdgt'!$C$15:$P$15,0))</f>
        <v>#N/A</v>
      </c>
      <c r="H56" s="1998" t="e">
        <f>INDEX('Mthly Bdgt'!$C38:$Q38,,MATCH(H$9,'Mthly Bdgt'!$C$15:$P$15,0))</f>
        <v>#N/A</v>
      </c>
      <c r="I56" s="1999" t="e">
        <f>INDEX('Mthly Bdgt'!$C38:$Q38,,MATCH(I$9,'Mthly Bdgt'!$C$15:$P$15,0))</f>
        <v>#N/A</v>
      </c>
      <c r="J56" s="1999" t="e">
        <f>INDEX('Mthly Bdgt'!$C38:$Q38,,MATCH(J$9,'Mthly Bdgt'!$C$15:$P$15,0))</f>
        <v>#N/A</v>
      </c>
      <c r="K56" s="1999" t="e">
        <f>INDEX('Mthly Bdgt'!$C38:$Q38,,MATCH(K$9,'Mthly Bdgt'!$C$15:$P$15,0))</f>
        <v>#N/A</v>
      </c>
      <c r="L56" s="1999" t="e">
        <f>INDEX('Mthly Bdgt'!$C38:$Q38,,MATCH(L$9,'Mthly Bdgt'!$C$15:$P$15,0))</f>
        <v>#N/A</v>
      </c>
      <c r="M56" s="1999" t="e">
        <f>INDEX('Mthly Bdgt'!$C38:$Q38,,MATCH(M$9,'Mthly Bdgt'!$C$15:$P$15,0))</f>
        <v>#N/A</v>
      </c>
      <c r="N56" s="2000" t="e">
        <f>INDEX('Mthly Bdgt'!$C38:$Q38,,MATCH(N$9,'Mthly Bdgt'!$C$15:$P$15,0))</f>
        <v>#N/A</v>
      </c>
      <c r="O56" s="2001" t="e">
        <f>AVERAGE(C56:N56)</f>
        <v>#N/A</v>
      </c>
    </row>
    <row r="57" spans="2:17" s="102" customFormat="1" ht="16" customHeight="1" thickBot="1">
      <c r="B57" s="143" t="s">
        <v>387</v>
      </c>
      <c r="C57" s="2002" t="e">
        <f t="shared" ref="C57:N57" ca="1" si="11">C56*C53/12</f>
        <v>#N/A</v>
      </c>
      <c r="D57" s="2003" t="e">
        <f t="shared" ca="1" si="11"/>
        <v>#N/A</v>
      </c>
      <c r="E57" s="2003" t="e">
        <f t="shared" ca="1" si="11"/>
        <v>#N/A</v>
      </c>
      <c r="F57" s="2003" t="e">
        <f t="shared" ca="1" si="11"/>
        <v>#N/A</v>
      </c>
      <c r="G57" s="2004" t="e">
        <f t="shared" ca="1" si="11"/>
        <v>#N/A</v>
      </c>
      <c r="H57" s="2003" t="e">
        <f t="shared" ca="1" si="11"/>
        <v>#N/A</v>
      </c>
      <c r="I57" s="2003" t="e">
        <f t="shared" ca="1" si="11"/>
        <v>#N/A</v>
      </c>
      <c r="J57" s="2003" t="e">
        <f t="shared" ca="1" si="11"/>
        <v>#N/A</v>
      </c>
      <c r="K57" s="2003" t="e">
        <f t="shared" ca="1" si="11"/>
        <v>#N/A</v>
      </c>
      <c r="L57" s="2004" t="e">
        <f t="shared" ca="1" si="11"/>
        <v>#N/A</v>
      </c>
      <c r="M57" s="2003" t="e">
        <f t="shared" ca="1" si="11"/>
        <v>#N/A</v>
      </c>
      <c r="N57" s="2005" t="e">
        <f t="shared" ca="1" si="11"/>
        <v>#N/A</v>
      </c>
      <c r="O57" s="2006" t="e">
        <f ca="1">SUM(C57:N57)</f>
        <v>#N/A</v>
      </c>
    </row>
    <row r="58" spans="2:17" s="102" customFormat="1" ht="16" customHeight="1" thickBot="1"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44"/>
      <c r="M58" s="109"/>
      <c r="N58" s="109"/>
      <c r="O58" s="1897"/>
    </row>
    <row r="59" spans="2:17" s="102" customFormat="1" ht="15.5" customHeight="1">
      <c r="B59" s="145" t="s">
        <v>1503</v>
      </c>
      <c r="C59" s="1899">
        <v>30</v>
      </c>
      <c r="D59" s="1899">
        <v>30</v>
      </c>
      <c r="E59" s="1899">
        <v>30</v>
      </c>
      <c r="F59" s="1899">
        <v>30</v>
      </c>
      <c r="G59" s="1899">
        <v>30</v>
      </c>
      <c r="H59" s="1899">
        <v>30</v>
      </c>
      <c r="I59" s="1899">
        <v>30</v>
      </c>
      <c r="J59" s="1899">
        <v>30</v>
      </c>
      <c r="K59" s="1899">
        <v>30</v>
      </c>
      <c r="L59" s="1899">
        <v>30</v>
      </c>
      <c r="M59" s="1899">
        <v>30</v>
      </c>
      <c r="N59" s="1899">
        <v>30</v>
      </c>
      <c r="O59" s="2007">
        <f>SUM(C59:N59)</f>
        <v>360</v>
      </c>
    </row>
    <row r="60" spans="2:17" s="102" customFormat="1" ht="15.5" customHeight="1">
      <c r="B60" s="138" t="s">
        <v>1272</v>
      </c>
      <c r="C60" s="1994" t="e">
        <f>INDEX('Mthly Bdgt'!$C$5:$P$10,MATCH($B60,'Mthly Bdgt'!$C$5:$C$10,0),MATCH(C$9,'Mthly Bdgt'!$C$5:$P$5,0))</f>
        <v>#N/A</v>
      </c>
      <c r="D60" s="1994" t="e">
        <f>INDEX('Mthly Bdgt'!$C$5:$P$10,MATCH($B60,'Mthly Bdgt'!$C$5:$C$10,0),MATCH(D$9,'Mthly Bdgt'!$C$5:$P$5,0))</f>
        <v>#N/A</v>
      </c>
      <c r="E60" s="1994" t="e">
        <f>INDEX('Mthly Bdgt'!$C$5:$P$10,MATCH($B60,'Mthly Bdgt'!$C$5:$C$10,0),MATCH(E$9,'Mthly Bdgt'!$C$5:$P$5,0))</f>
        <v>#N/A</v>
      </c>
      <c r="F60" s="1994" t="e">
        <f>INDEX('Mthly Bdgt'!$C$5:$P$10,MATCH($B60,'Mthly Bdgt'!$C$5:$C$10,0),MATCH(F$9,'Mthly Bdgt'!$C$5:$P$5,0))</f>
        <v>#N/A</v>
      </c>
      <c r="G60" s="1994" t="e">
        <f>INDEX('Mthly Bdgt'!$C$5:$P$10,MATCH($B60,'Mthly Bdgt'!$C$5:$C$10,0),MATCH(G$9,'Mthly Bdgt'!$C$5:$P$5,0))</f>
        <v>#N/A</v>
      </c>
      <c r="H60" s="1994" t="e">
        <f>INDEX('Mthly Bdgt'!$C$5:$P$10,MATCH($B60,'Mthly Bdgt'!$C$5:$C$10,0),MATCH(H$9,'Mthly Bdgt'!$C$5:$P$5,0))</f>
        <v>#N/A</v>
      </c>
      <c r="I60" s="1994" t="e">
        <f>INDEX('Mthly Bdgt'!$C$5:$P$10,MATCH($B60,'Mthly Bdgt'!$C$5:$C$10,0),MATCH(I$9,'Mthly Bdgt'!$C$5:$P$5,0))</f>
        <v>#N/A</v>
      </c>
      <c r="J60" s="1994" t="e">
        <f>INDEX('Mthly Bdgt'!$C$5:$P$10,MATCH($B60,'Mthly Bdgt'!$C$5:$C$10,0),MATCH(J$9,'Mthly Bdgt'!$C$5:$P$5,0))</f>
        <v>#N/A</v>
      </c>
      <c r="K60" s="1994" t="e">
        <f>INDEX('Mthly Bdgt'!$C$5:$P$10,MATCH($B60,'Mthly Bdgt'!$C$5:$C$10,0),MATCH(K$9,'Mthly Bdgt'!$C$5:$P$5,0))</f>
        <v>#N/A</v>
      </c>
      <c r="L60" s="1994" t="e">
        <f>INDEX('Mthly Bdgt'!$C$5:$P$10,MATCH($B60,'Mthly Bdgt'!$C$5:$C$10,0),MATCH(L$9,'Mthly Bdgt'!$C$5:$P$5,0))</f>
        <v>#N/A</v>
      </c>
      <c r="M60" s="1994" t="e">
        <f>INDEX('Mthly Bdgt'!$C$5:$P$10,MATCH($B60,'Mthly Bdgt'!$C$5:$C$10,0),MATCH(M$9,'Mthly Bdgt'!$C$5:$P$5,0))</f>
        <v>#N/A</v>
      </c>
      <c r="N60" s="1994" t="e">
        <f>INDEX('Mthly Bdgt'!$C$5:$P$10,MATCH($B60,'Mthly Bdgt'!$C$5:$C$10,0),MATCH(N$9,'Mthly Bdgt'!$C$5:$P$5,0))</f>
        <v>#N/A</v>
      </c>
      <c r="O60" s="2008" t="e">
        <f>SUM(C60:N60)</f>
        <v>#N/A</v>
      </c>
    </row>
    <row r="61" spans="2:17" s="102" customFormat="1" ht="15.5" customHeight="1">
      <c r="B61" s="138" t="s">
        <v>1273</v>
      </c>
      <c r="C61" s="1994" t="e">
        <f>INDEX('Mthly Bdgt'!$C$5:$P$10,MATCH($B61,'Mthly Bdgt'!$C$5:$C$10,0),MATCH(C$9,'Mthly Bdgt'!$C$5:$P$5,0))</f>
        <v>#N/A</v>
      </c>
      <c r="D61" s="1994" t="e">
        <f>INDEX('Mthly Bdgt'!$C$5:$P$10,MATCH($B61,'Mthly Bdgt'!$C$5:$C$10,0),MATCH(D$9,'Mthly Bdgt'!$C$5:$P$5,0))</f>
        <v>#N/A</v>
      </c>
      <c r="E61" s="1994" t="e">
        <f>INDEX('Mthly Bdgt'!$C$5:$P$10,MATCH($B61,'Mthly Bdgt'!$C$5:$C$10,0),MATCH(E$9,'Mthly Bdgt'!$C$5:$P$5,0))</f>
        <v>#N/A</v>
      </c>
      <c r="F61" s="1994" t="e">
        <f>INDEX('Mthly Bdgt'!$C$5:$P$10,MATCH($B61,'Mthly Bdgt'!$C$5:$C$10,0),MATCH(F$9,'Mthly Bdgt'!$C$5:$P$5,0))</f>
        <v>#N/A</v>
      </c>
      <c r="G61" s="1994" t="e">
        <f>INDEX('Mthly Bdgt'!$C$5:$P$10,MATCH($B61,'Mthly Bdgt'!$C$5:$C$10,0),MATCH(G$9,'Mthly Bdgt'!$C$5:$P$5,0))</f>
        <v>#N/A</v>
      </c>
      <c r="H61" s="1994" t="e">
        <f>INDEX('Mthly Bdgt'!$C$5:$P$10,MATCH($B61,'Mthly Bdgt'!$C$5:$C$10,0),MATCH(H$9,'Mthly Bdgt'!$C$5:$P$5,0))</f>
        <v>#N/A</v>
      </c>
      <c r="I61" s="1994" t="e">
        <f>INDEX('Mthly Bdgt'!$C$5:$P$10,MATCH($B61,'Mthly Bdgt'!$C$5:$C$10,0),MATCH(I$9,'Mthly Bdgt'!$C$5:$P$5,0))</f>
        <v>#N/A</v>
      </c>
      <c r="J61" s="1994" t="e">
        <f>INDEX('Mthly Bdgt'!$C$5:$P$10,MATCH($B61,'Mthly Bdgt'!$C$5:$C$10,0),MATCH(J$9,'Mthly Bdgt'!$C$5:$P$5,0))</f>
        <v>#N/A</v>
      </c>
      <c r="K61" s="1994" t="e">
        <f>INDEX('Mthly Bdgt'!$C$5:$P$10,MATCH($B61,'Mthly Bdgt'!$C$5:$C$10,0),MATCH(K$9,'Mthly Bdgt'!$C$5:$P$5,0))</f>
        <v>#N/A</v>
      </c>
      <c r="L61" s="1994" t="e">
        <f>INDEX('Mthly Bdgt'!$C$5:$P$10,MATCH($B61,'Mthly Bdgt'!$C$5:$C$10,0),MATCH(L$9,'Mthly Bdgt'!$C$5:$P$5,0))</f>
        <v>#N/A</v>
      </c>
      <c r="M61" s="1994" t="e">
        <f>INDEX('Mthly Bdgt'!$C$5:$P$10,MATCH($B61,'Mthly Bdgt'!$C$5:$C$10,0),MATCH(M$9,'Mthly Bdgt'!$C$5:$P$5,0))</f>
        <v>#N/A</v>
      </c>
      <c r="N61" s="1994" t="e">
        <f>INDEX('Mthly Bdgt'!$C$5:$P$10,MATCH($B61,'Mthly Bdgt'!$C$5:$C$10,0),MATCH(N$9,'Mthly Bdgt'!$C$5:$P$5,0))</f>
        <v>#N/A</v>
      </c>
      <c r="O61" s="2009" t="e">
        <f>SUM(C61:N61)</f>
        <v>#N/A</v>
      </c>
    </row>
    <row r="62" spans="2:17" s="102" customFormat="1" ht="15.5" customHeight="1">
      <c r="B62" s="138" t="s">
        <v>1275</v>
      </c>
      <c r="C62" s="1994" t="e">
        <f>INDEX('Mthly Bdgt'!$C$5:$P$10,MATCH($B62,'Mthly Bdgt'!$C$5:$C$10,0),MATCH(C$9,'Mthly Bdgt'!$C$5:$P$5,0))</f>
        <v>#N/A</v>
      </c>
      <c r="D62" s="1994" t="e">
        <f>INDEX('Mthly Bdgt'!$C$5:$P$10,MATCH($B62,'Mthly Bdgt'!$C$5:$C$10,0),MATCH(D$9,'Mthly Bdgt'!$C$5:$P$5,0))</f>
        <v>#N/A</v>
      </c>
      <c r="E62" s="1994" t="e">
        <f>INDEX('Mthly Bdgt'!$C$5:$P$10,MATCH($B62,'Mthly Bdgt'!$C$5:$C$10,0),MATCH(E$9,'Mthly Bdgt'!$C$5:$P$5,0))</f>
        <v>#N/A</v>
      </c>
      <c r="F62" s="1994" t="e">
        <f>INDEX('Mthly Bdgt'!$C$5:$P$10,MATCH($B62,'Mthly Bdgt'!$C$5:$C$10,0),MATCH(F$9,'Mthly Bdgt'!$C$5:$P$5,0))</f>
        <v>#N/A</v>
      </c>
      <c r="G62" s="1994" t="e">
        <f>INDEX('Mthly Bdgt'!$C$5:$P$10,MATCH($B62,'Mthly Bdgt'!$C$5:$C$10,0),MATCH(G$9,'Mthly Bdgt'!$C$5:$P$5,0))</f>
        <v>#N/A</v>
      </c>
      <c r="H62" s="1994" t="e">
        <f>INDEX('Mthly Bdgt'!$C$5:$P$10,MATCH($B62,'Mthly Bdgt'!$C$5:$C$10,0),MATCH(H$9,'Mthly Bdgt'!$C$5:$P$5,0))</f>
        <v>#N/A</v>
      </c>
      <c r="I62" s="1994" t="e">
        <f>INDEX('Mthly Bdgt'!$C$5:$P$10,MATCH($B62,'Mthly Bdgt'!$C$5:$C$10,0),MATCH(I$9,'Mthly Bdgt'!$C$5:$P$5,0))</f>
        <v>#N/A</v>
      </c>
      <c r="J62" s="1994" t="e">
        <f>INDEX('Mthly Bdgt'!$C$5:$P$10,MATCH($B62,'Mthly Bdgt'!$C$5:$C$10,0),MATCH(J$9,'Mthly Bdgt'!$C$5:$P$5,0))</f>
        <v>#N/A</v>
      </c>
      <c r="K62" s="1994" t="e">
        <f>INDEX('Mthly Bdgt'!$C$5:$P$10,MATCH($B62,'Mthly Bdgt'!$C$5:$C$10,0),MATCH(K$9,'Mthly Bdgt'!$C$5:$P$5,0))</f>
        <v>#N/A</v>
      </c>
      <c r="L62" s="1994" t="e">
        <f>INDEX('Mthly Bdgt'!$C$5:$P$10,MATCH($B62,'Mthly Bdgt'!$C$5:$C$10,0),MATCH(L$9,'Mthly Bdgt'!$C$5:$P$5,0))</f>
        <v>#N/A</v>
      </c>
      <c r="M62" s="1994" t="e">
        <f>INDEX('Mthly Bdgt'!$C$5:$P$10,MATCH($B62,'Mthly Bdgt'!$C$5:$C$10,0),MATCH(M$9,'Mthly Bdgt'!$C$5:$P$5,0))</f>
        <v>#N/A</v>
      </c>
      <c r="N62" s="1994" t="e">
        <f>INDEX('Mthly Bdgt'!$C$5:$P$10,MATCH($B62,'Mthly Bdgt'!$C$5:$C$10,0),MATCH(N$9,'Mthly Bdgt'!$C$5:$P$5,0))</f>
        <v>#N/A</v>
      </c>
      <c r="O62" s="2008" t="e">
        <f>N62</f>
        <v>#N/A</v>
      </c>
    </row>
    <row r="63" spans="2:17" s="102" customFormat="1" ht="16" customHeight="1" thickBot="1">
      <c r="B63" s="146" t="s">
        <v>1274</v>
      </c>
      <c r="C63" s="1994" t="e">
        <f>INDEX('Mthly Bdgt'!$C$5:$P$10,MATCH($B63,'Mthly Bdgt'!$C$5:$C$10,0),MATCH(C$9,'Mthly Bdgt'!$C$5:$P$5,0))</f>
        <v>#N/A</v>
      </c>
      <c r="D63" s="1994" t="e">
        <f>INDEX('Mthly Bdgt'!$C$5:$P$10,MATCH($B63,'Mthly Bdgt'!$C$5:$C$10,0),MATCH(D$9,'Mthly Bdgt'!$C$5:$P$5,0))</f>
        <v>#N/A</v>
      </c>
      <c r="E63" s="1994" t="e">
        <f>INDEX('Mthly Bdgt'!$C$5:$P$10,MATCH($B63,'Mthly Bdgt'!$C$5:$C$10,0),MATCH(E$9,'Mthly Bdgt'!$C$5:$P$5,0))</f>
        <v>#N/A</v>
      </c>
      <c r="F63" s="1994" t="e">
        <f>INDEX('Mthly Bdgt'!$C$5:$P$10,MATCH($B63,'Mthly Bdgt'!$C$5:$C$10,0),MATCH(F$9,'Mthly Bdgt'!$C$5:$P$5,0))</f>
        <v>#N/A</v>
      </c>
      <c r="G63" s="1994" t="e">
        <f>INDEX('Mthly Bdgt'!$C$5:$P$10,MATCH($B63,'Mthly Bdgt'!$C$5:$C$10,0),MATCH(G$9,'Mthly Bdgt'!$C$5:$P$5,0))</f>
        <v>#N/A</v>
      </c>
      <c r="H63" s="1994" t="e">
        <f>INDEX('Mthly Bdgt'!$C$5:$P$10,MATCH($B63,'Mthly Bdgt'!$C$5:$C$10,0),MATCH(H$9,'Mthly Bdgt'!$C$5:$P$5,0))</f>
        <v>#N/A</v>
      </c>
      <c r="I63" s="1994" t="e">
        <f>INDEX('Mthly Bdgt'!$C$5:$P$10,MATCH($B63,'Mthly Bdgt'!$C$5:$C$10,0),MATCH(I$9,'Mthly Bdgt'!$C$5:$P$5,0))</f>
        <v>#N/A</v>
      </c>
      <c r="J63" s="1994" t="e">
        <f>INDEX('Mthly Bdgt'!$C$5:$P$10,MATCH($B63,'Mthly Bdgt'!$C$5:$C$10,0),MATCH(J$9,'Mthly Bdgt'!$C$5:$P$5,0))</f>
        <v>#N/A</v>
      </c>
      <c r="K63" s="1994" t="e">
        <f>INDEX('Mthly Bdgt'!$C$5:$P$10,MATCH($B63,'Mthly Bdgt'!$C$5:$C$10,0),MATCH(K$9,'Mthly Bdgt'!$C$5:$P$5,0))</f>
        <v>#N/A</v>
      </c>
      <c r="L63" s="1994" t="e">
        <f>INDEX('Mthly Bdgt'!$C$5:$P$10,MATCH($B63,'Mthly Bdgt'!$C$5:$C$10,0),MATCH(L$9,'Mthly Bdgt'!$C$5:$P$5,0))</f>
        <v>#N/A</v>
      </c>
      <c r="M63" s="1994" t="e">
        <f>INDEX('Mthly Bdgt'!$C$5:$P$10,MATCH($B63,'Mthly Bdgt'!$C$5:$C$10,0),MATCH(M$9,'Mthly Bdgt'!$C$5:$P$5,0))</f>
        <v>#N/A</v>
      </c>
      <c r="N63" s="1994" t="e">
        <f>INDEX('Mthly Bdgt'!$C$5:$P$10,MATCH($B63,'Mthly Bdgt'!$C$5:$C$10,0),MATCH(N$9,'Mthly Bdgt'!$C$5:$P$5,0))</f>
        <v>#N/A</v>
      </c>
      <c r="O63" s="2010" t="e">
        <f>O60-O61</f>
        <v>#N/A</v>
      </c>
    </row>
    <row r="64" spans="2:17" s="102" customFormat="1" ht="16" customHeight="1" thickBot="1">
      <c r="B64" s="147" t="s">
        <v>1504</v>
      </c>
      <c r="C64" s="148" t="e">
        <f t="shared" ref="C64:N64" si="12">C60/C59</f>
        <v>#N/A</v>
      </c>
      <c r="D64" s="148" t="e">
        <f t="shared" si="12"/>
        <v>#N/A</v>
      </c>
      <c r="E64" s="148" t="e">
        <f t="shared" si="12"/>
        <v>#N/A</v>
      </c>
      <c r="F64" s="148" t="e">
        <f t="shared" si="12"/>
        <v>#N/A</v>
      </c>
      <c r="G64" s="148" t="e">
        <f t="shared" si="12"/>
        <v>#N/A</v>
      </c>
      <c r="H64" s="148" t="e">
        <f t="shared" si="12"/>
        <v>#N/A</v>
      </c>
      <c r="I64" s="148" t="e">
        <f t="shared" si="12"/>
        <v>#N/A</v>
      </c>
      <c r="J64" s="148" t="e">
        <f t="shared" si="12"/>
        <v>#N/A</v>
      </c>
      <c r="K64" s="148" t="e">
        <f t="shared" si="12"/>
        <v>#N/A</v>
      </c>
      <c r="L64" s="148" t="e">
        <f t="shared" si="12"/>
        <v>#N/A</v>
      </c>
      <c r="M64" s="148" t="e">
        <f t="shared" si="12"/>
        <v>#N/A</v>
      </c>
      <c r="N64" s="149" t="e">
        <f t="shared" si="12"/>
        <v>#N/A</v>
      </c>
      <c r="O64" s="150" t="e">
        <f>AVERAGE(C64:N64)</f>
        <v>#N/A</v>
      </c>
    </row>
    <row r="65" spans="2:17" s="102" customFormat="1" ht="16" customHeight="1" thickBot="1">
      <c r="B65" s="109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897"/>
    </row>
    <row r="66" spans="2:17" s="102" customFormat="1" ht="16" customHeight="1" thickBot="1">
      <c r="B66" s="152" t="s">
        <v>1505</v>
      </c>
      <c r="C66" s="2011" t="e">
        <f t="shared" ref="C66:N66" ca="1" si="13">C62*C67</f>
        <v>#N/A</v>
      </c>
      <c r="D66" s="2011" t="e">
        <f t="shared" ca="1" si="13"/>
        <v>#N/A</v>
      </c>
      <c r="E66" s="2011" t="e">
        <f t="shared" ca="1" si="13"/>
        <v>#N/A</v>
      </c>
      <c r="F66" s="2011" t="e">
        <f t="shared" ca="1" si="13"/>
        <v>#N/A</v>
      </c>
      <c r="G66" s="2011" t="e">
        <f t="shared" ca="1" si="13"/>
        <v>#N/A</v>
      </c>
      <c r="H66" s="2011" t="e">
        <f t="shared" ca="1" si="13"/>
        <v>#N/A</v>
      </c>
      <c r="I66" s="2011" t="e">
        <f t="shared" ca="1" si="13"/>
        <v>#N/A</v>
      </c>
      <c r="J66" s="2011" t="e">
        <f t="shared" ca="1" si="13"/>
        <v>#N/A</v>
      </c>
      <c r="K66" s="2011" t="e">
        <f t="shared" ca="1" si="13"/>
        <v>#N/A</v>
      </c>
      <c r="L66" s="2011" t="e">
        <f t="shared" ca="1" si="13"/>
        <v>#N/A</v>
      </c>
      <c r="M66" s="2011" t="e">
        <f t="shared" ca="1" si="13"/>
        <v>#N/A</v>
      </c>
      <c r="N66" s="2012" t="e">
        <f t="shared" ca="1" si="13"/>
        <v>#N/A</v>
      </c>
      <c r="O66" s="2013" t="e">
        <f ca="1">N66</f>
        <v>#N/A</v>
      </c>
      <c r="Q66" s="153"/>
    </row>
    <row r="67" spans="2:17" s="102" customFormat="1" ht="16" customHeight="1" thickBot="1">
      <c r="B67" s="154" t="s">
        <v>1506</v>
      </c>
      <c r="C67" s="2014" t="e">
        <f ca="1">UW!$D$23</f>
        <v>#DIV/0!</v>
      </c>
      <c r="D67" s="2014" t="e">
        <f ca="1">UW!$D$23</f>
        <v>#DIV/0!</v>
      </c>
      <c r="E67" s="2014" t="e">
        <f ca="1">UW!$D$23</f>
        <v>#DIV/0!</v>
      </c>
      <c r="F67" s="2014" t="e">
        <f ca="1">UW!$D$23</f>
        <v>#DIV/0!</v>
      </c>
      <c r="G67" s="2014" t="e">
        <f ca="1">UW!$D$23</f>
        <v>#DIV/0!</v>
      </c>
      <c r="H67" s="2014" t="e">
        <f ca="1">UW!$D$23</f>
        <v>#DIV/0!</v>
      </c>
      <c r="I67" s="2014" t="e">
        <f ca="1">UW!$D$23</f>
        <v>#DIV/0!</v>
      </c>
      <c r="J67" s="2014" t="e">
        <f ca="1">UW!$D$23</f>
        <v>#DIV/0!</v>
      </c>
      <c r="K67" s="2014" t="e">
        <f ca="1">UW!$D$23</f>
        <v>#DIV/0!</v>
      </c>
      <c r="L67" s="2014" t="e">
        <f ca="1">UW!$D$23</f>
        <v>#DIV/0!</v>
      </c>
      <c r="M67" s="2014" t="e">
        <f ca="1">UW!$D$23</f>
        <v>#DIV/0!</v>
      </c>
      <c r="N67" s="2015" t="e">
        <f ca="1">UW!$D$23</f>
        <v>#DIV/0!</v>
      </c>
      <c r="O67" s="2016" t="e">
        <f ca="1">AVERAGE(C67:N67)</f>
        <v>#DIV/0!</v>
      </c>
    </row>
    <row r="68" spans="2:17" s="102" customFormat="1" ht="16" customHeight="1" thickBot="1">
      <c r="D68" s="2017"/>
      <c r="E68" s="2017"/>
      <c r="F68" s="2017"/>
      <c r="G68" s="2017"/>
      <c r="H68" s="2017"/>
      <c r="I68" s="2017"/>
      <c r="J68" s="2017"/>
      <c r="K68" s="2017"/>
      <c r="L68" s="2017"/>
      <c r="M68" s="2017"/>
      <c r="N68" s="2017"/>
      <c r="O68" s="104"/>
    </row>
    <row r="69" spans="2:17" s="102" customFormat="1" ht="16" customHeight="1" thickBot="1">
      <c r="B69" s="136" t="s">
        <v>1507</v>
      </c>
      <c r="C69" s="1990"/>
      <c r="D69" s="1933"/>
      <c r="E69" s="1933"/>
      <c r="F69" s="1933"/>
      <c r="G69" s="1933"/>
      <c r="H69" s="1933"/>
      <c r="I69" s="1933"/>
      <c r="J69" s="1933"/>
      <c r="K69" s="1933"/>
      <c r="L69" s="1933"/>
      <c r="M69" s="1933"/>
      <c r="N69" s="1933"/>
      <c r="O69" s="1990"/>
    </row>
    <row r="70" spans="2:17" s="102" customFormat="1" ht="19.5" customHeight="1">
      <c r="B70" s="137" t="str">
        <f>B52</f>
        <v>NLA - StoreLocal Pakenham</v>
      </c>
      <c r="C70" s="2018" t="e">
        <v>#REF!</v>
      </c>
      <c r="D70" s="2018">
        <v>1200</v>
      </c>
      <c r="E70" s="2018">
        <v>1200</v>
      </c>
      <c r="F70" s="2018">
        <v>1200</v>
      </c>
      <c r="G70" s="2018">
        <v>1200</v>
      </c>
      <c r="H70" s="2018">
        <v>1200</v>
      </c>
      <c r="I70" s="2018">
        <v>1200</v>
      </c>
      <c r="J70" s="2018">
        <v>1200</v>
      </c>
      <c r="K70" s="2018">
        <v>1200</v>
      </c>
      <c r="L70" s="2018">
        <v>1200</v>
      </c>
      <c r="M70" s="2018">
        <v>1200</v>
      </c>
      <c r="N70" s="2018">
        <v>1200</v>
      </c>
      <c r="O70" s="2019">
        <f>N70</f>
        <v>1200</v>
      </c>
    </row>
    <row r="71" spans="2:17" s="102" customFormat="1" ht="15.5" customHeight="1">
      <c r="B71" s="138" t="s">
        <v>1501</v>
      </c>
      <c r="C71" s="1903">
        <v>0</v>
      </c>
      <c r="D71" s="1903">
        <v>0</v>
      </c>
      <c r="E71" s="1903">
        <v>0</v>
      </c>
      <c r="F71" s="1903">
        <v>0</v>
      </c>
      <c r="G71" s="1903">
        <v>0</v>
      </c>
      <c r="H71" s="1903">
        <v>0</v>
      </c>
      <c r="I71" s="1903">
        <v>0</v>
      </c>
      <c r="J71" s="1903">
        <v>0</v>
      </c>
      <c r="K71" s="1903">
        <v>0</v>
      </c>
      <c r="L71" s="1903">
        <v>0</v>
      </c>
      <c r="M71" s="1903">
        <v>0</v>
      </c>
      <c r="N71" s="2020">
        <v>0</v>
      </c>
      <c r="O71" s="2021">
        <f>N71</f>
        <v>0</v>
      </c>
    </row>
    <row r="72" spans="2:17" s="102" customFormat="1" ht="15.5" customHeight="1">
      <c r="B72" s="138" t="s">
        <v>1502</v>
      </c>
      <c r="C72" s="140" t="e">
        <f t="shared" ref="C72:N72" si="14">C71/C70</f>
        <v>#REF!</v>
      </c>
      <c r="D72" s="140">
        <f t="shared" si="14"/>
        <v>0</v>
      </c>
      <c r="E72" s="140">
        <f t="shared" si="14"/>
        <v>0</v>
      </c>
      <c r="F72" s="140">
        <f t="shared" si="14"/>
        <v>0</v>
      </c>
      <c r="G72" s="140">
        <f t="shared" si="14"/>
        <v>0</v>
      </c>
      <c r="H72" s="140">
        <f t="shared" si="14"/>
        <v>0</v>
      </c>
      <c r="I72" s="140">
        <f t="shared" si="14"/>
        <v>0</v>
      </c>
      <c r="J72" s="140">
        <f t="shared" si="14"/>
        <v>0</v>
      </c>
      <c r="K72" s="140">
        <f t="shared" si="14"/>
        <v>0</v>
      </c>
      <c r="L72" s="140">
        <f t="shared" si="14"/>
        <v>0</v>
      </c>
      <c r="M72" s="140">
        <f t="shared" si="14"/>
        <v>0</v>
      </c>
      <c r="N72" s="140">
        <f t="shared" si="14"/>
        <v>0</v>
      </c>
      <c r="O72" s="155">
        <f>N72</f>
        <v>0</v>
      </c>
    </row>
    <row r="73" spans="2:17" s="102" customFormat="1" ht="15.5" customHeight="1">
      <c r="B73" s="138" t="s">
        <v>119</v>
      </c>
      <c r="C73" s="159" t="e">
        <v>#DIV/0!</v>
      </c>
      <c r="D73" s="2022" t="e">
        <v>#DIV/0!</v>
      </c>
      <c r="E73" s="2022" t="e">
        <v>#DIV/0!</v>
      </c>
      <c r="F73" s="2022" t="e">
        <v>#DIV/0!</v>
      </c>
      <c r="G73" s="2022" t="e">
        <v>#DIV/0!</v>
      </c>
      <c r="H73" s="2022" t="e">
        <v>#DIV/0!</v>
      </c>
      <c r="I73" s="2022" t="e">
        <v>#DIV/0!</v>
      </c>
      <c r="J73" s="2022" t="e">
        <v>#DIV/0!</v>
      </c>
      <c r="K73" s="2022" t="e">
        <v>#DIV/0!</v>
      </c>
      <c r="L73" s="2022" t="e">
        <v>#DIV/0!</v>
      </c>
      <c r="M73" s="2022" t="e">
        <v>#DIV/0!</v>
      </c>
      <c r="N73" s="2022" t="e">
        <v>#DIV/0!</v>
      </c>
      <c r="O73" s="2021" t="e">
        <f>AVERAGE(C73:N73)</f>
        <v>#DIV/0!</v>
      </c>
    </row>
    <row r="74" spans="2:17" s="102" customFormat="1" ht="16" customHeight="1" thickBot="1">
      <c r="B74" s="143" t="s">
        <v>387</v>
      </c>
      <c r="C74" s="2003" t="e">
        <f t="shared" ref="C74:N74" si="15">C73*C71/12</f>
        <v>#DIV/0!</v>
      </c>
      <c r="D74" s="2003" t="e">
        <f t="shared" si="15"/>
        <v>#DIV/0!</v>
      </c>
      <c r="E74" s="2003" t="e">
        <f t="shared" si="15"/>
        <v>#DIV/0!</v>
      </c>
      <c r="F74" s="2003" t="e">
        <f t="shared" si="15"/>
        <v>#DIV/0!</v>
      </c>
      <c r="G74" s="2003" t="e">
        <f t="shared" si="15"/>
        <v>#DIV/0!</v>
      </c>
      <c r="H74" s="2003" t="e">
        <f t="shared" si="15"/>
        <v>#DIV/0!</v>
      </c>
      <c r="I74" s="2003" t="e">
        <f t="shared" si="15"/>
        <v>#DIV/0!</v>
      </c>
      <c r="J74" s="2003" t="e">
        <f t="shared" si="15"/>
        <v>#DIV/0!</v>
      </c>
      <c r="K74" s="2003" t="e">
        <f t="shared" si="15"/>
        <v>#DIV/0!</v>
      </c>
      <c r="L74" s="2003" t="e">
        <f t="shared" si="15"/>
        <v>#DIV/0!</v>
      </c>
      <c r="M74" s="2003" t="e">
        <f t="shared" si="15"/>
        <v>#DIV/0!</v>
      </c>
      <c r="N74" s="2003" t="e">
        <f t="shared" si="15"/>
        <v>#DIV/0!</v>
      </c>
      <c r="O74" s="2023" t="e">
        <f>SUM(C74:N74)</f>
        <v>#DIV/0!</v>
      </c>
    </row>
    <row r="75" spans="2:17" s="102" customFormat="1" ht="16" customHeight="1" thickBot="1">
      <c r="B75" s="109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2024"/>
    </row>
    <row r="76" spans="2:17" s="102" customFormat="1" ht="15.5" customHeight="1">
      <c r="B76" s="145" t="s">
        <v>1503</v>
      </c>
      <c r="C76" s="2018">
        <f t="shared" ref="C76:N76" si="16">C77/C81</f>
        <v>0</v>
      </c>
      <c r="D76" s="2018">
        <f t="shared" si="16"/>
        <v>0</v>
      </c>
      <c r="E76" s="2018">
        <f t="shared" si="16"/>
        <v>0</v>
      </c>
      <c r="F76" s="2018">
        <f t="shared" si="16"/>
        <v>0</v>
      </c>
      <c r="G76" s="2018">
        <f t="shared" si="16"/>
        <v>0</v>
      </c>
      <c r="H76" s="2018">
        <f t="shared" si="16"/>
        <v>0</v>
      </c>
      <c r="I76" s="2018">
        <f t="shared" si="16"/>
        <v>0</v>
      </c>
      <c r="J76" s="2018">
        <f t="shared" si="16"/>
        <v>0</v>
      </c>
      <c r="K76" s="2018">
        <f t="shared" si="16"/>
        <v>0</v>
      </c>
      <c r="L76" s="2018">
        <f t="shared" si="16"/>
        <v>0</v>
      </c>
      <c r="M76" s="2018">
        <f t="shared" si="16"/>
        <v>0</v>
      </c>
      <c r="N76" s="2018">
        <f t="shared" si="16"/>
        <v>0</v>
      </c>
      <c r="O76" s="2007">
        <f>SUM(C76:N76)</f>
        <v>0</v>
      </c>
    </row>
    <row r="77" spans="2:17" s="102" customFormat="1" ht="15.5" customHeight="1">
      <c r="B77" s="138" t="s">
        <v>1508</v>
      </c>
      <c r="C77" s="1903">
        <v>0</v>
      </c>
      <c r="D77" s="1903">
        <v>0</v>
      </c>
      <c r="E77" s="1903">
        <v>0</v>
      </c>
      <c r="F77" s="1903">
        <v>0</v>
      </c>
      <c r="G77" s="1903">
        <v>0</v>
      </c>
      <c r="H77" s="1903">
        <v>0</v>
      </c>
      <c r="I77" s="1903">
        <v>0</v>
      </c>
      <c r="J77" s="1903">
        <v>0</v>
      </c>
      <c r="K77" s="1903">
        <v>0</v>
      </c>
      <c r="L77" s="1903">
        <v>0</v>
      </c>
      <c r="M77" s="1903">
        <v>0</v>
      </c>
      <c r="N77" s="1903">
        <v>0</v>
      </c>
      <c r="O77" s="2025">
        <f>SUM(C77:N77)</f>
        <v>0</v>
      </c>
    </row>
    <row r="78" spans="2:17" s="102" customFormat="1" ht="15.5" customHeight="1">
      <c r="B78" s="138" t="s">
        <v>1509</v>
      </c>
      <c r="C78" s="157">
        <f t="shared" ref="C78:N78" si="17">C79*0.05</f>
        <v>0</v>
      </c>
      <c r="D78" s="157">
        <f t="shared" si="17"/>
        <v>0</v>
      </c>
      <c r="E78" s="157">
        <f t="shared" si="17"/>
        <v>0</v>
      </c>
      <c r="F78" s="157">
        <f t="shared" si="17"/>
        <v>0</v>
      </c>
      <c r="G78" s="157">
        <f t="shared" si="17"/>
        <v>0</v>
      </c>
      <c r="H78" s="157">
        <f t="shared" si="17"/>
        <v>0</v>
      </c>
      <c r="I78" s="157">
        <f t="shared" si="17"/>
        <v>0</v>
      </c>
      <c r="J78" s="157">
        <f t="shared" si="17"/>
        <v>0</v>
      </c>
      <c r="K78" s="157">
        <f t="shared" si="17"/>
        <v>0</v>
      </c>
      <c r="L78" s="157">
        <f t="shared" si="17"/>
        <v>0</v>
      </c>
      <c r="M78" s="157">
        <f t="shared" si="17"/>
        <v>0</v>
      </c>
      <c r="N78" s="157">
        <f t="shared" si="17"/>
        <v>0</v>
      </c>
      <c r="O78" s="2026">
        <f>SUM(C78:N78)</f>
        <v>0</v>
      </c>
    </row>
    <row r="79" spans="2:17" s="102" customFormat="1" ht="15.5" customHeight="1">
      <c r="B79" s="138" t="s">
        <v>1510</v>
      </c>
      <c r="C79" s="1903">
        <v>0</v>
      </c>
      <c r="D79" s="1903">
        <v>0</v>
      </c>
      <c r="E79" s="1903">
        <v>0</v>
      </c>
      <c r="F79" s="1903">
        <v>0</v>
      </c>
      <c r="G79" s="1903">
        <v>0</v>
      </c>
      <c r="H79" s="1903">
        <v>0</v>
      </c>
      <c r="I79" s="1903">
        <v>0</v>
      </c>
      <c r="J79" s="1903">
        <v>0</v>
      </c>
      <c r="K79" s="1903">
        <v>0</v>
      </c>
      <c r="L79" s="1903">
        <v>0</v>
      </c>
      <c r="M79" s="1903">
        <v>0</v>
      </c>
      <c r="N79" s="1903">
        <v>0</v>
      </c>
      <c r="O79" s="2025">
        <f>N79</f>
        <v>0</v>
      </c>
    </row>
    <row r="80" spans="2:17" s="102" customFormat="1" ht="16" customHeight="1" thickBot="1">
      <c r="B80" s="146" t="s">
        <v>1511</v>
      </c>
      <c r="C80" s="2027">
        <f t="shared" ref="C80:O80" si="18">C77-C78</f>
        <v>0</v>
      </c>
      <c r="D80" s="2027">
        <f t="shared" si="18"/>
        <v>0</v>
      </c>
      <c r="E80" s="2027">
        <f t="shared" si="18"/>
        <v>0</v>
      </c>
      <c r="F80" s="2027">
        <f t="shared" si="18"/>
        <v>0</v>
      </c>
      <c r="G80" s="2027">
        <f t="shared" si="18"/>
        <v>0</v>
      </c>
      <c r="H80" s="2027">
        <f t="shared" si="18"/>
        <v>0</v>
      </c>
      <c r="I80" s="2027">
        <f t="shared" si="18"/>
        <v>0</v>
      </c>
      <c r="J80" s="2027">
        <f t="shared" si="18"/>
        <v>0</v>
      </c>
      <c r="K80" s="2027">
        <f t="shared" si="18"/>
        <v>0</v>
      </c>
      <c r="L80" s="2027">
        <f t="shared" si="18"/>
        <v>0</v>
      </c>
      <c r="M80" s="2027">
        <f t="shared" si="18"/>
        <v>0</v>
      </c>
      <c r="N80" s="2027">
        <f t="shared" si="18"/>
        <v>0</v>
      </c>
      <c r="O80" s="2028">
        <f t="shared" si="18"/>
        <v>0</v>
      </c>
    </row>
    <row r="81" spans="2:15" s="102" customFormat="1" ht="16" customHeight="1" thickBot="1">
      <c r="B81" s="147" t="s">
        <v>1504</v>
      </c>
      <c r="C81" s="148">
        <v>0.38</v>
      </c>
      <c r="D81" s="148">
        <v>0.38</v>
      </c>
      <c r="E81" s="148">
        <v>0.38</v>
      </c>
      <c r="F81" s="148">
        <v>0.38</v>
      </c>
      <c r="G81" s="148">
        <v>0.38</v>
      </c>
      <c r="H81" s="148">
        <v>0.38</v>
      </c>
      <c r="I81" s="148">
        <v>0.38</v>
      </c>
      <c r="J81" s="148">
        <v>0.38</v>
      </c>
      <c r="K81" s="148">
        <v>0.38</v>
      </c>
      <c r="L81" s="148">
        <v>0.38</v>
      </c>
      <c r="M81" s="148">
        <v>0.38</v>
      </c>
      <c r="N81" s="149">
        <v>0.38</v>
      </c>
      <c r="O81" s="150">
        <f>AVERAGE(C81:N81)</f>
        <v>0.37999999999999995</v>
      </c>
    </row>
    <row r="82" spans="2:15" s="102" customFormat="1" ht="16" customHeight="1" thickBot="1">
      <c r="B82" s="109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2024"/>
    </row>
    <row r="83" spans="2:15" s="102" customFormat="1" ht="16" customHeight="1" thickBot="1">
      <c r="B83" s="136" t="s">
        <v>1512</v>
      </c>
      <c r="C83" s="1990"/>
      <c r="D83" s="1933"/>
      <c r="E83" s="1933"/>
      <c r="F83" s="1933"/>
      <c r="G83" s="1933"/>
      <c r="H83" s="1933"/>
      <c r="I83" s="1933"/>
      <c r="J83" s="1933"/>
      <c r="K83" s="1933"/>
      <c r="L83" s="1933"/>
      <c r="M83" s="1933"/>
      <c r="N83" s="1933"/>
      <c r="O83" s="1990"/>
    </row>
    <row r="84" spans="2:15" s="102" customFormat="1" ht="19.5" customHeight="1">
      <c r="B84" s="137" t="str">
        <f>B66</f>
        <v>Budgeted SQM Occupied</v>
      </c>
      <c r="C84" s="2018">
        <v>0</v>
      </c>
      <c r="D84" s="2018">
        <v>1564</v>
      </c>
      <c r="E84" s="2018">
        <v>1564</v>
      </c>
      <c r="F84" s="2018">
        <v>1564</v>
      </c>
      <c r="G84" s="2018">
        <v>1564</v>
      </c>
      <c r="H84" s="2018">
        <v>1564</v>
      </c>
      <c r="I84" s="2018">
        <v>1564</v>
      </c>
      <c r="J84" s="2018">
        <v>1564</v>
      </c>
      <c r="K84" s="2018">
        <v>1564</v>
      </c>
      <c r="L84" s="2018">
        <v>1564</v>
      </c>
      <c r="M84" s="2018">
        <v>1564</v>
      </c>
      <c r="N84" s="2018">
        <v>1564</v>
      </c>
      <c r="O84" s="2019">
        <v>1564</v>
      </c>
    </row>
    <row r="85" spans="2:15" s="102" customFormat="1" ht="15.5" customHeight="1">
      <c r="B85" s="138" t="s">
        <v>1501</v>
      </c>
      <c r="C85" s="1903">
        <v>0</v>
      </c>
      <c r="D85" s="1903">
        <v>0</v>
      </c>
      <c r="E85" s="1903">
        <v>0</v>
      </c>
      <c r="F85" s="1903">
        <v>0</v>
      </c>
      <c r="G85" s="1903">
        <v>0</v>
      </c>
      <c r="H85" s="1903">
        <v>0</v>
      </c>
      <c r="I85" s="1903">
        <v>0</v>
      </c>
      <c r="J85" s="1903">
        <v>0</v>
      </c>
      <c r="K85" s="1903">
        <v>0</v>
      </c>
      <c r="L85" s="1903">
        <v>0</v>
      </c>
      <c r="M85" s="1903">
        <v>0</v>
      </c>
      <c r="N85" s="2020">
        <v>0</v>
      </c>
      <c r="O85" s="2021">
        <f>N85</f>
        <v>0</v>
      </c>
    </row>
    <row r="86" spans="2:15" s="102" customFormat="1" ht="15.5" customHeight="1">
      <c r="B86" s="138" t="s">
        <v>1502</v>
      </c>
      <c r="C86" s="140" t="e">
        <f t="shared" ref="C86:N86" si="19">C85/C84</f>
        <v>#DIV/0!</v>
      </c>
      <c r="D86" s="140">
        <f t="shared" si="19"/>
        <v>0</v>
      </c>
      <c r="E86" s="140">
        <f t="shared" si="19"/>
        <v>0</v>
      </c>
      <c r="F86" s="140">
        <f t="shared" si="19"/>
        <v>0</v>
      </c>
      <c r="G86" s="140">
        <f t="shared" si="19"/>
        <v>0</v>
      </c>
      <c r="H86" s="140">
        <f t="shared" si="19"/>
        <v>0</v>
      </c>
      <c r="I86" s="140">
        <f t="shared" si="19"/>
        <v>0</v>
      </c>
      <c r="J86" s="140">
        <f t="shared" si="19"/>
        <v>0</v>
      </c>
      <c r="K86" s="140">
        <f t="shared" si="19"/>
        <v>0</v>
      </c>
      <c r="L86" s="140">
        <f t="shared" si="19"/>
        <v>0</v>
      </c>
      <c r="M86" s="140">
        <f t="shared" si="19"/>
        <v>0</v>
      </c>
      <c r="N86" s="140">
        <f t="shared" si="19"/>
        <v>0</v>
      </c>
      <c r="O86" s="155">
        <f>N86</f>
        <v>0</v>
      </c>
    </row>
    <row r="87" spans="2:15" s="102" customFormat="1" ht="15.5" customHeight="1">
      <c r="B87" s="138" t="s">
        <v>119</v>
      </c>
      <c r="C87" s="2029" t="e">
        <v>#DIV/0!</v>
      </c>
      <c r="D87" s="2022" t="e">
        <v>#DIV/0!</v>
      </c>
      <c r="E87" s="2022" t="e">
        <v>#DIV/0!</v>
      </c>
      <c r="F87" s="2022" t="e">
        <v>#DIV/0!</v>
      </c>
      <c r="G87" s="2022" t="e">
        <v>#DIV/0!</v>
      </c>
      <c r="H87" s="2022" t="e">
        <v>#DIV/0!</v>
      </c>
      <c r="I87" s="2022" t="e">
        <v>#DIV/0!</v>
      </c>
      <c r="J87" s="2022" t="e">
        <v>#DIV/0!</v>
      </c>
      <c r="K87" s="2022" t="e">
        <v>#DIV/0!</v>
      </c>
      <c r="L87" s="2022" t="e">
        <v>#DIV/0!</v>
      </c>
      <c r="M87" s="2022" t="e">
        <v>#DIV/0!</v>
      </c>
      <c r="N87" s="2022" t="e">
        <v>#DIV/0!</v>
      </c>
      <c r="O87" s="2021" t="e">
        <f>AVERAGE(C87:N87)</f>
        <v>#DIV/0!</v>
      </c>
    </row>
    <row r="88" spans="2:15" s="102" customFormat="1" ht="16" customHeight="1" thickBot="1">
      <c r="B88" s="143" t="s">
        <v>387</v>
      </c>
      <c r="C88" s="2003" t="e">
        <f t="shared" ref="C88:N88" si="20">C87*C85/12</f>
        <v>#DIV/0!</v>
      </c>
      <c r="D88" s="2003" t="e">
        <f t="shared" si="20"/>
        <v>#DIV/0!</v>
      </c>
      <c r="E88" s="2003" t="e">
        <f t="shared" si="20"/>
        <v>#DIV/0!</v>
      </c>
      <c r="F88" s="2003" t="e">
        <f t="shared" si="20"/>
        <v>#DIV/0!</v>
      </c>
      <c r="G88" s="2003" t="e">
        <f t="shared" si="20"/>
        <v>#DIV/0!</v>
      </c>
      <c r="H88" s="2003" t="e">
        <f t="shared" si="20"/>
        <v>#DIV/0!</v>
      </c>
      <c r="I88" s="2003" t="e">
        <f t="shared" si="20"/>
        <v>#DIV/0!</v>
      </c>
      <c r="J88" s="2003" t="e">
        <f t="shared" si="20"/>
        <v>#DIV/0!</v>
      </c>
      <c r="K88" s="2003" t="e">
        <f t="shared" si="20"/>
        <v>#DIV/0!</v>
      </c>
      <c r="L88" s="2003" t="e">
        <f t="shared" si="20"/>
        <v>#DIV/0!</v>
      </c>
      <c r="M88" s="2003" t="e">
        <f t="shared" si="20"/>
        <v>#DIV/0!</v>
      </c>
      <c r="N88" s="2003" t="e">
        <f t="shared" si="20"/>
        <v>#DIV/0!</v>
      </c>
      <c r="O88" s="2023" t="e">
        <f>SUM(C88:N88)</f>
        <v>#DIV/0!</v>
      </c>
    </row>
    <row r="89" spans="2:15" s="102" customFormat="1" ht="16" customHeight="1" thickBot="1">
      <c r="B89" s="109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2024"/>
    </row>
    <row r="90" spans="2:15" s="102" customFormat="1" ht="15.5" customHeight="1">
      <c r="B90" s="145" t="s">
        <v>1503</v>
      </c>
      <c r="C90" s="2018">
        <f t="shared" ref="C90:N90" si="21">C91/C95</f>
        <v>0</v>
      </c>
      <c r="D90" s="2018">
        <f t="shared" si="21"/>
        <v>0</v>
      </c>
      <c r="E90" s="2018">
        <f t="shared" si="21"/>
        <v>0</v>
      </c>
      <c r="F90" s="2018">
        <f t="shared" si="21"/>
        <v>0</v>
      </c>
      <c r="G90" s="2018">
        <f t="shared" si="21"/>
        <v>0</v>
      </c>
      <c r="H90" s="2018">
        <f t="shared" si="21"/>
        <v>0</v>
      </c>
      <c r="I90" s="2018">
        <f t="shared" si="21"/>
        <v>0</v>
      </c>
      <c r="J90" s="2018">
        <f t="shared" si="21"/>
        <v>0</v>
      </c>
      <c r="K90" s="2018">
        <f t="shared" si="21"/>
        <v>0</v>
      </c>
      <c r="L90" s="2018">
        <f t="shared" si="21"/>
        <v>0</v>
      </c>
      <c r="M90" s="2018">
        <f t="shared" si="21"/>
        <v>0</v>
      </c>
      <c r="N90" s="2018">
        <f t="shared" si="21"/>
        <v>0</v>
      </c>
      <c r="O90" s="2007">
        <f>SUM(C90:N90)</f>
        <v>0</v>
      </c>
    </row>
    <row r="91" spans="2:15" s="102" customFormat="1" ht="15.5" customHeight="1">
      <c r="B91" s="138" t="s">
        <v>1508</v>
      </c>
      <c r="C91" s="1903">
        <v>0</v>
      </c>
      <c r="D91" s="1903">
        <v>0</v>
      </c>
      <c r="E91" s="1903">
        <v>0</v>
      </c>
      <c r="F91" s="1903">
        <v>0</v>
      </c>
      <c r="G91" s="1903">
        <v>0</v>
      </c>
      <c r="H91" s="1903">
        <v>0</v>
      </c>
      <c r="I91" s="1903">
        <v>0</v>
      </c>
      <c r="J91" s="1903">
        <v>0</v>
      </c>
      <c r="K91" s="1903">
        <v>0</v>
      </c>
      <c r="L91" s="1903">
        <v>0</v>
      </c>
      <c r="M91" s="1903">
        <v>0</v>
      </c>
      <c r="N91" s="1903">
        <v>0</v>
      </c>
      <c r="O91" s="2025">
        <f>SUM(C91:N91)</f>
        <v>0</v>
      </c>
    </row>
    <row r="92" spans="2:15" s="102" customFormat="1" ht="15.5" customHeight="1">
      <c r="B92" s="138" t="s">
        <v>1509</v>
      </c>
      <c r="C92" s="157">
        <f t="shared" ref="C92:N92" si="22">C93*0.05</f>
        <v>0</v>
      </c>
      <c r="D92" s="157">
        <f t="shared" si="22"/>
        <v>0</v>
      </c>
      <c r="E92" s="157">
        <f t="shared" si="22"/>
        <v>0</v>
      </c>
      <c r="F92" s="157">
        <f t="shared" si="22"/>
        <v>0</v>
      </c>
      <c r="G92" s="157">
        <f t="shared" si="22"/>
        <v>0</v>
      </c>
      <c r="H92" s="157">
        <f t="shared" si="22"/>
        <v>0</v>
      </c>
      <c r="I92" s="157">
        <f t="shared" si="22"/>
        <v>0</v>
      </c>
      <c r="J92" s="157">
        <f t="shared" si="22"/>
        <v>0</v>
      </c>
      <c r="K92" s="157">
        <f t="shared" si="22"/>
        <v>0</v>
      </c>
      <c r="L92" s="157">
        <f t="shared" si="22"/>
        <v>0</v>
      </c>
      <c r="M92" s="157">
        <f t="shared" si="22"/>
        <v>0</v>
      </c>
      <c r="N92" s="157">
        <f t="shared" si="22"/>
        <v>0</v>
      </c>
      <c r="O92" s="2026">
        <f>SUM(C92:N92)</f>
        <v>0</v>
      </c>
    </row>
    <row r="93" spans="2:15" s="102" customFormat="1" ht="15.5" customHeight="1">
      <c r="B93" s="138" t="s">
        <v>1510</v>
      </c>
      <c r="C93" s="1903">
        <v>0</v>
      </c>
      <c r="D93" s="1903">
        <v>0</v>
      </c>
      <c r="E93" s="1903">
        <v>0</v>
      </c>
      <c r="F93" s="1903">
        <v>0</v>
      </c>
      <c r="G93" s="1903">
        <v>0</v>
      </c>
      <c r="H93" s="1903">
        <v>0</v>
      </c>
      <c r="I93" s="1903">
        <v>0</v>
      </c>
      <c r="J93" s="1903">
        <v>0</v>
      </c>
      <c r="K93" s="1903">
        <v>0</v>
      </c>
      <c r="L93" s="1903">
        <v>0</v>
      </c>
      <c r="M93" s="1903">
        <v>0</v>
      </c>
      <c r="N93" s="1903">
        <v>0</v>
      </c>
      <c r="O93" s="2025">
        <f>N93</f>
        <v>0</v>
      </c>
    </row>
    <row r="94" spans="2:15" s="102" customFormat="1" ht="16" customHeight="1" thickBot="1">
      <c r="B94" s="146" t="s">
        <v>1511</v>
      </c>
      <c r="C94" s="2027">
        <f t="shared" ref="C94:O94" si="23">C91-C92</f>
        <v>0</v>
      </c>
      <c r="D94" s="2027">
        <f t="shared" si="23"/>
        <v>0</v>
      </c>
      <c r="E94" s="2027">
        <f t="shared" si="23"/>
        <v>0</v>
      </c>
      <c r="F94" s="2027">
        <f t="shared" si="23"/>
        <v>0</v>
      </c>
      <c r="G94" s="2027">
        <f t="shared" si="23"/>
        <v>0</v>
      </c>
      <c r="H94" s="2027">
        <f t="shared" si="23"/>
        <v>0</v>
      </c>
      <c r="I94" s="2027">
        <f t="shared" si="23"/>
        <v>0</v>
      </c>
      <c r="J94" s="2027">
        <f t="shared" si="23"/>
        <v>0</v>
      </c>
      <c r="K94" s="2027">
        <f t="shared" si="23"/>
        <v>0</v>
      </c>
      <c r="L94" s="2027">
        <f t="shared" si="23"/>
        <v>0</v>
      </c>
      <c r="M94" s="2027">
        <f t="shared" si="23"/>
        <v>0</v>
      </c>
      <c r="N94" s="2027">
        <f t="shared" si="23"/>
        <v>0</v>
      </c>
      <c r="O94" s="2028">
        <f t="shared" si="23"/>
        <v>0</v>
      </c>
    </row>
    <row r="95" spans="2:15" s="102" customFormat="1" ht="16" customHeight="1" thickBot="1">
      <c r="B95" s="147" t="s">
        <v>1504</v>
      </c>
      <c r="C95" s="148">
        <v>0.38</v>
      </c>
      <c r="D95" s="148">
        <v>0.38</v>
      </c>
      <c r="E95" s="148">
        <v>0.38</v>
      </c>
      <c r="F95" s="148">
        <v>0.38</v>
      </c>
      <c r="G95" s="148">
        <v>0.38</v>
      </c>
      <c r="H95" s="148">
        <v>0.38</v>
      </c>
      <c r="I95" s="148">
        <v>0.38</v>
      </c>
      <c r="J95" s="148">
        <v>0.38</v>
      </c>
      <c r="K95" s="148">
        <v>0.38</v>
      </c>
      <c r="L95" s="148">
        <v>0.38</v>
      </c>
      <c r="M95" s="148">
        <v>0.38</v>
      </c>
      <c r="N95" s="149">
        <v>0.38</v>
      </c>
      <c r="O95" s="150">
        <f>AVERAGE(C95:N95)</f>
        <v>0.37999999999999995</v>
      </c>
    </row>
    <row r="96" spans="2:15" s="102" customFormat="1" ht="15.5" customHeight="1">
      <c r="O96" s="104"/>
    </row>
  </sheetData>
  <conditionalFormatting sqref="C37:O37">
    <cfRule type="cellIs" dxfId="35" priority="1" operator="lessThan">
      <formula>0</formula>
    </cfRule>
    <cfRule type="cellIs" dxfId="34" priority="2" operator="lessThan">
      <formula>0</formula>
    </cfRule>
  </conditionalFormatting>
  <conditionalFormatting sqref="C44:O44">
    <cfRule type="cellIs" dxfId="33" priority="4" operator="lessThan">
      <formula>0</formula>
    </cfRule>
  </conditionalFormatting>
  <conditionalFormatting sqref="C48:O48">
    <cfRule type="cellIs" dxfId="32" priority="3" operator="lessThan">
      <formula>0</formula>
    </cfRule>
  </conditionalFormatting>
  <pageMargins left="0.75000000000000011" right="0.75000000000000011" top="0.41000000000000009" bottom="0.21" header="0.5" footer="0.5"/>
  <pageSetup paperSize="8" scale="77" fitToHeight="2" orientation="landscape" horizontalDpi="4294967292" verticalDpi="429496729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3">
    <pageSetUpPr fitToPage="1"/>
  </sheetPr>
  <dimension ref="A8:AB96"/>
  <sheetViews>
    <sheetView workbookViewId="0"/>
  </sheetViews>
  <sheetFormatPr defaultColWidth="9.26953125" defaultRowHeight="14.5"/>
  <cols>
    <col min="1" max="1" width="3.26953125" style="1114" customWidth="1"/>
    <col min="2" max="2" width="42.7265625" style="1114" bestFit="1" customWidth="1"/>
    <col min="3" max="3" width="14.26953125" style="1114" bestFit="1" customWidth="1"/>
    <col min="4" max="14" width="12.54296875" style="1114" customWidth="1"/>
    <col min="15" max="16" width="15.54296875" style="1114" customWidth="1"/>
    <col min="17" max="17" width="9.54296875" style="1114" bestFit="1" customWidth="1"/>
  </cols>
  <sheetData>
    <row r="8" spans="1:15" s="102" customFormat="1" ht="16" customHeight="1" thickBot="1">
      <c r="O8" s="104"/>
    </row>
    <row r="9" spans="1:15" s="105" customFormat="1" ht="16" customHeight="1" thickBot="1">
      <c r="B9" s="160">
        <f>UW!$D$7</f>
        <v>0</v>
      </c>
      <c r="C9" s="1960">
        <f>'Year 1'!C9+24</f>
        <v>25</v>
      </c>
      <c r="D9" s="1961">
        <f t="shared" ref="D9:N9" si="0">C9+1</f>
        <v>26</v>
      </c>
      <c r="E9" s="1961">
        <f t="shared" si="0"/>
        <v>27</v>
      </c>
      <c r="F9" s="1961">
        <f t="shared" si="0"/>
        <v>28</v>
      </c>
      <c r="G9" s="1961">
        <f t="shared" si="0"/>
        <v>29</v>
      </c>
      <c r="H9" s="1961">
        <f t="shared" si="0"/>
        <v>30</v>
      </c>
      <c r="I9" s="1961">
        <f t="shared" si="0"/>
        <v>31</v>
      </c>
      <c r="J9" s="1961">
        <f t="shared" si="0"/>
        <v>32</v>
      </c>
      <c r="K9" s="1961">
        <f t="shared" si="0"/>
        <v>33</v>
      </c>
      <c r="L9" s="1961">
        <f t="shared" si="0"/>
        <v>34</v>
      </c>
      <c r="M9" s="1961">
        <f t="shared" si="0"/>
        <v>35</v>
      </c>
      <c r="N9" s="1962">
        <f t="shared" si="0"/>
        <v>36</v>
      </c>
      <c r="O9" s="161" t="s">
        <v>1497</v>
      </c>
    </row>
    <row r="10" spans="1:15" s="108" customFormat="1" ht="16" customHeight="1" thickBot="1"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897"/>
    </row>
    <row r="11" spans="1:15" s="102" customFormat="1" ht="16" customHeight="1" thickBot="1">
      <c r="B11" s="110" t="s">
        <v>1480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897"/>
    </row>
    <row r="12" spans="1:15" s="102" customFormat="1" ht="15.5" customHeight="1">
      <c r="B12" s="130" t="s">
        <v>516</v>
      </c>
      <c r="C12" s="1963">
        <f ca="1">INDEX(UW!$C$612:$EF$684,MATCH($B12,UW!$C$612:$C$684,0),MATCH(C$9,UW!$C$612:$EF$612,0))</f>
        <v>0</v>
      </c>
      <c r="D12" s="1963">
        <f ca="1">INDEX(UW!$C$612:$EF$684,MATCH($B12,UW!$C$612:$C$684,0),MATCH(D$9,UW!$C$612:$EF$612,0))</f>
        <v>0</v>
      </c>
      <c r="E12" s="1964">
        <f ca="1">INDEX(UW!$C$612:$EF$684,MATCH($B12,UW!$C$612:$C$684,0),MATCH(E$9,UW!$C$612:$EF$612,0))</f>
        <v>0</v>
      </c>
      <c r="F12" s="1964">
        <f ca="1">INDEX(UW!$C$612:$EF$684,MATCH($B12,UW!$C$612:$C$684,0),MATCH(F$9,UW!$C$612:$EF$612,0))</f>
        <v>0</v>
      </c>
      <c r="G12" s="1964">
        <f ca="1">INDEX(UW!$C$612:$EF$684,MATCH($B12,UW!$C$612:$C$684,0),MATCH(G$9,UW!$C$612:$EF$612,0))</f>
        <v>0</v>
      </c>
      <c r="H12" s="1964">
        <f ca="1">INDEX(UW!$C$612:$EF$684,MATCH($B12,UW!$C$612:$C$684,0),MATCH(H$9,UW!$C$612:$EF$612,0))</f>
        <v>0</v>
      </c>
      <c r="I12" s="1964">
        <f ca="1">INDEX(UW!$C$612:$EF$684,MATCH($B12,UW!$C$612:$C$684,0),MATCH(I$9,UW!$C$612:$EF$612,0))</f>
        <v>0</v>
      </c>
      <c r="J12" s="1964">
        <f ca="1">INDEX(UW!$C$612:$EF$684,MATCH($B12,UW!$C$612:$C$684,0),MATCH(J$9,UW!$C$612:$EF$612,0))</f>
        <v>0</v>
      </c>
      <c r="K12" s="1964">
        <f ca="1">INDEX(UW!$C$612:$EF$684,MATCH($B12,UW!$C$612:$C$684,0),MATCH(K$9,UW!$C$612:$EF$612,0))</f>
        <v>0</v>
      </c>
      <c r="L12" s="1964">
        <f ca="1">INDEX(UW!$C$612:$EF$684,MATCH($B12,UW!$C$612:$C$684,0),MATCH(L$9,UW!$C$612:$EF$612,0))</f>
        <v>0</v>
      </c>
      <c r="M12" s="1964">
        <f ca="1">INDEX(UW!$C$612:$EF$684,MATCH($B12,UW!$C$612:$C$684,0),MATCH(M$9,UW!$C$612:$EF$612,0))</f>
        <v>0</v>
      </c>
      <c r="N12" s="1901">
        <f ca="1">INDEX(UW!$C$612:$EF$684,MATCH($B12,UW!$C$612:$C$684,0),MATCH(N$9,UW!$C$612:$EF$612,0))</f>
        <v>0</v>
      </c>
      <c r="O12" s="1965">
        <f ca="1">SUM(C12:N12)</f>
        <v>0</v>
      </c>
    </row>
    <row r="13" spans="1:15" s="102" customFormat="1" ht="15.5" customHeight="1">
      <c r="A13" s="114"/>
      <c r="B13" s="131" t="s">
        <v>407</v>
      </c>
      <c r="C13" s="1966">
        <f ca="1">INDEX(UW!$C$612:$EF$684,MATCH($B13,UW!$C$612:$C$684,0),MATCH(C$9,UW!$C$612:$EF$612,0))</f>
        <v>0</v>
      </c>
      <c r="D13" s="1966">
        <f ca="1">INDEX(UW!$C$612:$EF$684,MATCH($B13,UW!$C$612:$C$684,0),MATCH(D$9,UW!$C$612:$EF$612,0))</f>
        <v>0</v>
      </c>
      <c r="E13" s="1966">
        <f ca="1">INDEX(UW!$C$612:$EF$684,MATCH($B13,UW!$C$612:$C$684,0),MATCH(E$9,UW!$C$612:$EF$612,0))</f>
        <v>0</v>
      </c>
      <c r="F13" s="1966">
        <f ca="1">INDEX(UW!$C$612:$EF$684,MATCH($B13,UW!$C$612:$C$684,0),MATCH(F$9,UW!$C$612:$EF$612,0))</f>
        <v>0</v>
      </c>
      <c r="G13" s="1966">
        <f ca="1">INDEX(UW!$C$612:$EF$684,MATCH($B13,UW!$C$612:$C$684,0),MATCH(G$9,UW!$C$612:$EF$612,0))</f>
        <v>0</v>
      </c>
      <c r="H13" s="1966">
        <f ca="1">INDEX(UW!$C$612:$EF$684,MATCH($B13,UW!$C$612:$C$684,0),MATCH(H$9,UW!$C$612:$EF$612,0))</f>
        <v>0</v>
      </c>
      <c r="I13" s="1966">
        <f ca="1">INDEX(UW!$C$612:$EF$684,MATCH($B13,UW!$C$612:$C$684,0),MATCH(I$9,UW!$C$612:$EF$612,0))</f>
        <v>0</v>
      </c>
      <c r="J13" s="1966">
        <f ca="1">INDEX(UW!$C$612:$EF$684,MATCH($B13,UW!$C$612:$C$684,0),MATCH(J$9,UW!$C$612:$EF$612,0))</f>
        <v>0</v>
      </c>
      <c r="K13" s="1966">
        <f ca="1">INDEX(UW!$C$612:$EF$684,MATCH($B13,UW!$C$612:$C$684,0),MATCH(K$9,UW!$C$612:$EF$612,0))</f>
        <v>0</v>
      </c>
      <c r="L13" s="1966">
        <f ca="1">INDEX(UW!$C$612:$EF$684,MATCH($B13,UW!$C$612:$C$684,0),MATCH(L$9,UW!$C$612:$EF$612,0))</f>
        <v>0</v>
      </c>
      <c r="M13" s="1966">
        <f ca="1">INDEX(UW!$C$612:$EF$684,MATCH($B13,UW!$C$612:$C$684,0),MATCH(M$9,UW!$C$612:$EF$612,0))</f>
        <v>0</v>
      </c>
      <c r="N13" s="1966">
        <f ca="1">INDEX(UW!$C$612:$EF$684,MATCH($B13,UW!$C$612:$C$684,0),MATCH(N$9,UW!$C$612:$EF$612,0))</f>
        <v>0</v>
      </c>
      <c r="O13" s="1967">
        <f ca="1">SUM(C13:N13)</f>
        <v>0</v>
      </c>
    </row>
    <row r="14" spans="1:15" s="102" customFormat="1" ht="15.5" customHeight="1">
      <c r="B14" s="132" t="s">
        <v>408</v>
      </c>
      <c r="C14" s="1966">
        <f ca="1">INDEX(UW!$C$612:$EF$684,MATCH($B14,UW!$C$612:$C$684,0),MATCH(C$9,UW!$C$612:$EF$612,0))</f>
        <v>0</v>
      </c>
      <c r="D14" s="1966">
        <f ca="1">INDEX(UW!$C$612:$EF$684,MATCH($B14,UW!$C$612:$C$684,0),MATCH(D$9,UW!$C$612:$EF$612,0))</f>
        <v>0</v>
      </c>
      <c r="E14" s="1966">
        <f ca="1">INDEX(UW!$C$612:$EF$684,MATCH($B14,UW!$C$612:$C$684,0),MATCH(E$9,UW!$C$612:$EF$612,0))</f>
        <v>0</v>
      </c>
      <c r="F14" s="1966">
        <f ca="1">INDEX(UW!$C$612:$EF$684,MATCH($B14,UW!$C$612:$C$684,0),MATCH(F$9,UW!$C$612:$EF$612,0))</f>
        <v>0</v>
      </c>
      <c r="G14" s="1966">
        <f ca="1">INDEX(UW!$C$612:$EF$684,MATCH($B14,UW!$C$612:$C$684,0),MATCH(G$9,UW!$C$612:$EF$612,0))</f>
        <v>0</v>
      </c>
      <c r="H14" s="1966">
        <f ca="1">INDEX(UW!$C$612:$EF$684,MATCH($B14,UW!$C$612:$C$684,0),MATCH(H$9,UW!$C$612:$EF$612,0))</f>
        <v>0</v>
      </c>
      <c r="I14" s="1966">
        <f ca="1">INDEX(UW!$C$612:$EF$684,MATCH($B14,UW!$C$612:$C$684,0),MATCH(I$9,UW!$C$612:$EF$612,0))</f>
        <v>0</v>
      </c>
      <c r="J14" s="1966">
        <f ca="1">INDEX(UW!$C$612:$EF$684,MATCH($B14,UW!$C$612:$C$684,0),MATCH(J$9,UW!$C$612:$EF$612,0))</f>
        <v>0</v>
      </c>
      <c r="K14" s="1966">
        <f ca="1">INDEX(UW!$C$612:$EF$684,MATCH($B14,UW!$C$612:$C$684,0),MATCH(K$9,UW!$C$612:$EF$612,0))</f>
        <v>0</v>
      </c>
      <c r="L14" s="1966">
        <f ca="1">INDEX(UW!$C$612:$EF$684,MATCH($B14,UW!$C$612:$C$684,0),MATCH(L$9,UW!$C$612:$EF$612,0))</f>
        <v>0</v>
      </c>
      <c r="M14" s="1966">
        <f ca="1">INDEX(UW!$C$612:$EF$684,MATCH($B14,UW!$C$612:$C$684,0),MATCH(M$9,UW!$C$612:$EF$612,0))</f>
        <v>0</v>
      </c>
      <c r="N14" s="1966">
        <f ca="1">INDEX(UW!$C$612:$EF$684,MATCH($B14,UW!$C$612:$C$684,0),MATCH(N$9,UW!$C$612:$EF$612,0))</f>
        <v>0</v>
      </c>
      <c r="O14" s="1967">
        <f ca="1">SUM(C14:N14)</f>
        <v>0</v>
      </c>
    </row>
    <row r="15" spans="1:15" s="102" customFormat="1" ht="16" customHeight="1" thickBot="1">
      <c r="B15" s="132" t="s">
        <v>409</v>
      </c>
      <c r="C15" s="1966">
        <f ca="1">INDEX(UW!$C$612:$EF$684,MATCH($B15,UW!$C$612:$C$684,0),MATCH(C$9,UW!$C$612:$EF$612,0))</f>
        <v>0</v>
      </c>
      <c r="D15" s="1966">
        <f ca="1">INDEX(UW!$C$612:$EF$684,MATCH($B15,UW!$C$612:$C$684,0),MATCH(D$9,UW!$C$612:$EF$612,0))</f>
        <v>0</v>
      </c>
      <c r="E15" s="1966">
        <f ca="1">INDEX(UW!$C$612:$EF$684,MATCH($B15,UW!$C$612:$C$684,0),MATCH(E$9,UW!$C$612:$EF$612,0))</f>
        <v>0</v>
      </c>
      <c r="F15" s="1966">
        <f ca="1">INDEX(UW!$C$612:$EF$684,MATCH($B15,UW!$C$612:$C$684,0),MATCH(F$9,UW!$C$612:$EF$612,0))</f>
        <v>0</v>
      </c>
      <c r="G15" s="1966">
        <f ca="1">INDEX(UW!$C$612:$EF$684,MATCH($B15,UW!$C$612:$C$684,0),MATCH(G$9,UW!$C$612:$EF$612,0))</f>
        <v>0</v>
      </c>
      <c r="H15" s="1966">
        <f ca="1">INDEX(UW!$C$612:$EF$684,MATCH($B15,UW!$C$612:$C$684,0),MATCH(H$9,UW!$C$612:$EF$612,0))</f>
        <v>0</v>
      </c>
      <c r="I15" s="1966">
        <f ca="1">INDEX(UW!$C$612:$EF$684,MATCH($B15,UW!$C$612:$C$684,0),MATCH(I$9,UW!$C$612:$EF$612,0))</f>
        <v>0</v>
      </c>
      <c r="J15" s="1966">
        <f ca="1">INDEX(UW!$C$612:$EF$684,MATCH($B15,UW!$C$612:$C$684,0),MATCH(J$9,UW!$C$612:$EF$612,0))</f>
        <v>0</v>
      </c>
      <c r="K15" s="1966">
        <f ca="1">INDEX(UW!$C$612:$EF$684,MATCH($B15,UW!$C$612:$C$684,0),MATCH(K$9,UW!$C$612:$EF$612,0))</f>
        <v>0</v>
      </c>
      <c r="L15" s="1966">
        <f ca="1">INDEX(UW!$C$612:$EF$684,MATCH($B15,UW!$C$612:$C$684,0),MATCH(L$9,UW!$C$612:$EF$612,0))</f>
        <v>0</v>
      </c>
      <c r="M15" s="1966">
        <f ca="1">INDEX(UW!$C$612:$EF$684,MATCH($B15,UW!$C$612:$C$684,0),MATCH(M$9,UW!$C$612:$EF$612,0))</f>
        <v>0</v>
      </c>
      <c r="N15" s="1966">
        <f ca="1">INDEX(UW!$C$612:$EF$684,MATCH($B15,UW!$C$612:$C$684,0),MATCH(N$9,UW!$C$612:$EF$612,0))</f>
        <v>0</v>
      </c>
      <c r="O15" s="1967">
        <f ca="1">SUM(C15:N15)</f>
        <v>0</v>
      </c>
    </row>
    <row r="16" spans="1:15" s="102" customFormat="1" ht="16" customHeight="1" thickBot="1">
      <c r="B16" s="115" t="s">
        <v>1483</v>
      </c>
      <c r="C16" s="1926">
        <f t="shared" ref="C16:O16" ca="1" si="1">SUM(C12:C15)</f>
        <v>0</v>
      </c>
      <c r="D16" s="1926">
        <f t="shared" ca="1" si="1"/>
        <v>0</v>
      </c>
      <c r="E16" s="1926">
        <f t="shared" ca="1" si="1"/>
        <v>0</v>
      </c>
      <c r="F16" s="1926">
        <f t="shared" ca="1" si="1"/>
        <v>0</v>
      </c>
      <c r="G16" s="1926">
        <f t="shared" ca="1" si="1"/>
        <v>0</v>
      </c>
      <c r="H16" s="1926">
        <f t="shared" ca="1" si="1"/>
        <v>0</v>
      </c>
      <c r="I16" s="1926">
        <f t="shared" ca="1" si="1"/>
        <v>0</v>
      </c>
      <c r="J16" s="1926">
        <f t="shared" ca="1" si="1"/>
        <v>0</v>
      </c>
      <c r="K16" s="1926">
        <f t="shared" ca="1" si="1"/>
        <v>0</v>
      </c>
      <c r="L16" s="1926">
        <f t="shared" ca="1" si="1"/>
        <v>0</v>
      </c>
      <c r="M16" s="1926">
        <f t="shared" ca="1" si="1"/>
        <v>0</v>
      </c>
      <c r="N16" s="1931">
        <f t="shared" ca="1" si="1"/>
        <v>0</v>
      </c>
      <c r="O16" s="1932">
        <f t="shared" ca="1" si="1"/>
        <v>0</v>
      </c>
    </row>
    <row r="17" spans="1:28" s="102" customFormat="1" ht="16" customHeight="1" thickBot="1">
      <c r="B17" s="109"/>
      <c r="C17" s="1910"/>
      <c r="D17" s="1910"/>
      <c r="E17" s="1910"/>
      <c r="F17" s="1910"/>
      <c r="G17" s="1910"/>
      <c r="H17" s="1910"/>
      <c r="I17" s="1910"/>
      <c r="J17" s="1910"/>
      <c r="K17" s="1910"/>
      <c r="L17" s="1910"/>
      <c r="M17" s="1910"/>
      <c r="N17" s="1910"/>
      <c r="O17" s="1911"/>
    </row>
    <row r="18" spans="1:28" s="102" customFormat="1" ht="16" customHeight="1" thickBot="1">
      <c r="B18" s="116" t="s">
        <v>853</v>
      </c>
      <c r="C18" s="1914"/>
      <c r="D18" s="1914"/>
      <c r="E18" s="1914"/>
      <c r="F18" s="1914"/>
      <c r="G18" s="1914"/>
      <c r="H18" s="1914"/>
      <c r="I18" s="1914"/>
      <c r="J18" s="1914"/>
      <c r="K18" s="1914"/>
      <c r="L18" s="1914"/>
      <c r="M18" s="1914"/>
      <c r="N18" s="1914"/>
      <c r="O18" s="1914"/>
    </row>
    <row r="19" spans="1:28" s="103" customFormat="1" ht="15.5" customHeight="1">
      <c r="A19" s="133"/>
      <c r="B19" s="117" t="s">
        <v>423</v>
      </c>
      <c r="C19" s="1968">
        <f ca="1">INDEX(UW!$C$689:$EF$711,MATCH($B19,UW!$C$689:$C$711,0),MATCH(C$9,UW!$C$689:$EF$689,0))</f>
        <v>0</v>
      </c>
      <c r="D19" s="1969">
        <f ca="1">INDEX(UW!$C$689:$EF$711,MATCH($B19,UW!$C$689:$C$711,0),MATCH(D$9,UW!$C$689:$EF$689,0))</f>
        <v>0</v>
      </c>
      <c r="E19" s="1969">
        <f ca="1">INDEX(UW!$C$689:$EF$711,MATCH($B19,UW!$C$689:$C$711,0),MATCH(E$9,UW!$C$689:$EF$689,0))</f>
        <v>0</v>
      </c>
      <c r="F19" s="1969">
        <f ca="1">INDEX(UW!$C$689:$EF$711,MATCH($B19,UW!$C$689:$C$711,0),MATCH(F$9,UW!$C$689:$EF$689,0))</f>
        <v>0</v>
      </c>
      <c r="G19" s="1969">
        <f ca="1">INDEX(UW!$C$689:$EF$711,MATCH($B19,UW!$C$689:$C$711,0),MATCH(G$9,UW!$C$689:$EF$689,0))</f>
        <v>0</v>
      </c>
      <c r="H19" s="1969">
        <f ca="1">INDEX(UW!$C$689:$EF$711,MATCH($B19,UW!$C$689:$C$711,0),MATCH(H$9,UW!$C$689:$EF$689,0))</f>
        <v>0</v>
      </c>
      <c r="I19" s="1969">
        <f ca="1">INDEX(UW!$C$689:$EF$711,MATCH($B19,UW!$C$689:$C$711,0),MATCH(I$9,UW!$C$689:$EF$689,0))</f>
        <v>0</v>
      </c>
      <c r="J19" s="1969">
        <f ca="1">INDEX(UW!$C$689:$EF$711,MATCH($B19,UW!$C$689:$C$711,0),MATCH(J$9,UW!$C$689:$EF$689,0))</f>
        <v>0</v>
      </c>
      <c r="K19" s="1969">
        <f ca="1">INDEX(UW!$C$689:$EF$711,MATCH($B19,UW!$C$689:$C$711,0),MATCH(K$9,UW!$C$689:$EF$689,0))</f>
        <v>0</v>
      </c>
      <c r="L19" s="1969">
        <f ca="1">INDEX(UW!$C$689:$EF$711,MATCH($B19,UW!$C$689:$C$711,0),MATCH(L$9,UW!$C$689:$EF$689,0))</f>
        <v>0</v>
      </c>
      <c r="M19" s="1969">
        <f ca="1">INDEX(UW!$C$689:$EF$711,MATCH($B19,UW!$C$689:$C$711,0),MATCH(M$9,UW!$C$689:$EF$689,0))</f>
        <v>0</v>
      </c>
      <c r="N19" s="1919">
        <f ca="1">INDEX(UW!$C$689:$EF$711,MATCH($B19,UW!$C$689:$C$711,0),MATCH(N$9,UW!$C$689:$EF$689,0))</f>
        <v>0</v>
      </c>
      <c r="O19" s="1970">
        <f t="shared" ref="O19:O34" ca="1" si="2">SUM(C19:N19)</f>
        <v>0</v>
      </c>
    </row>
    <row r="20" spans="1:28" s="103" customFormat="1" ht="15.5" customHeight="1">
      <c r="B20" s="117" t="s">
        <v>558</v>
      </c>
      <c r="C20" s="1971">
        <f ca="1">INDEX(UW!$C$689:$EF$711,MATCH($B20,UW!$C$689:$C$711,0),MATCH(C$9,UW!$C$689:$EF$689,0))</f>
        <v>0</v>
      </c>
      <c r="D20" s="1922">
        <f ca="1">INDEX(UW!$C$689:$EF$711,MATCH($B20,UW!$C$689:$C$711,0),MATCH(D$9,UW!$C$689:$EF$689,0))</f>
        <v>0</v>
      </c>
      <c r="E20" s="1922">
        <f ca="1">INDEX(UW!$C$689:$EF$711,MATCH($B20,UW!$C$689:$C$711,0),MATCH(E$9,UW!$C$689:$EF$689,0))</f>
        <v>0</v>
      </c>
      <c r="F20" s="1922">
        <f ca="1">INDEX(UW!$C$689:$EF$711,MATCH($B20,UW!$C$689:$C$711,0),MATCH(F$9,UW!$C$689:$EF$689,0))</f>
        <v>0</v>
      </c>
      <c r="G20" s="1922">
        <f ca="1">INDEX(UW!$C$689:$EF$711,MATCH($B20,UW!$C$689:$C$711,0),MATCH(G$9,UW!$C$689:$EF$689,0))</f>
        <v>0</v>
      </c>
      <c r="H20" s="1922">
        <f ca="1">INDEX(UW!$C$689:$EF$711,MATCH($B20,UW!$C$689:$C$711,0),MATCH(H$9,UW!$C$689:$EF$689,0))</f>
        <v>0</v>
      </c>
      <c r="I20" s="1922">
        <f ca="1">INDEX(UW!$C$689:$EF$711,MATCH($B20,UW!$C$689:$C$711,0),MATCH(I$9,UW!$C$689:$EF$689,0))</f>
        <v>0</v>
      </c>
      <c r="J20" s="1922">
        <f ca="1">INDEX(UW!$C$689:$EF$711,MATCH($B20,UW!$C$689:$C$711,0),MATCH(J$9,UW!$C$689:$EF$689,0))</f>
        <v>0</v>
      </c>
      <c r="K20" s="1922">
        <f ca="1">INDEX(UW!$C$689:$EF$711,MATCH($B20,UW!$C$689:$C$711,0),MATCH(K$9,UW!$C$689:$EF$689,0))</f>
        <v>0</v>
      </c>
      <c r="L20" s="1922">
        <f ca="1">INDEX(UW!$C$689:$EF$711,MATCH($B20,UW!$C$689:$C$711,0),MATCH(L$9,UW!$C$689:$EF$689,0))</f>
        <v>0</v>
      </c>
      <c r="M20" s="1922">
        <f ca="1">INDEX(UW!$C$689:$EF$711,MATCH($B20,UW!$C$689:$C$711,0),MATCH(M$9,UW!$C$689:$EF$689,0))</f>
        <v>0</v>
      </c>
      <c r="N20" s="1924">
        <f ca="1">INDEX(UW!$C$689:$EF$711,MATCH($B20,UW!$C$689:$C$711,0),MATCH(N$9,UW!$C$689:$EF$689,0))</f>
        <v>0</v>
      </c>
      <c r="O20" s="1972">
        <f t="shared" ca="1" si="2"/>
        <v>0</v>
      </c>
    </row>
    <row r="21" spans="1:28" s="103" customFormat="1" ht="15.5" customHeight="1">
      <c r="B21" s="135" t="s">
        <v>425</v>
      </c>
      <c r="C21" s="1971">
        <f ca="1">INDEX(UW!$C$689:$EF$711,MATCH($B21,UW!$C$689:$C$711,0),MATCH(C$9,UW!$C$689:$EF$689,0))</f>
        <v>84.896640000000005</v>
      </c>
      <c r="D21" s="1922">
        <f ca="1">INDEX(UW!$C$689:$EF$711,MATCH($B21,UW!$C$689:$C$711,0),MATCH(D$9,UW!$C$689:$EF$689,0))</f>
        <v>84.896640000000005</v>
      </c>
      <c r="E21" s="1922">
        <f ca="1">INDEX(UW!$C$689:$EF$711,MATCH($B21,UW!$C$689:$C$711,0),MATCH(E$9,UW!$C$689:$EF$689,0))</f>
        <v>84.896640000000005</v>
      </c>
      <c r="F21" s="1922">
        <f ca="1">INDEX(UW!$C$689:$EF$711,MATCH($B21,UW!$C$689:$C$711,0),MATCH(F$9,UW!$C$689:$EF$689,0))</f>
        <v>84.896640000000005</v>
      </c>
      <c r="G21" s="1922">
        <f ca="1">INDEX(UW!$C$689:$EF$711,MATCH($B21,UW!$C$689:$C$711,0),MATCH(G$9,UW!$C$689:$EF$689,0))</f>
        <v>84.896640000000005</v>
      </c>
      <c r="H21" s="1922">
        <f ca="1">INDEX(UW!$C$689:$EF$711,MATCH($B21,UW!$C$689:$C$711,0),MATCH(H$9,UW!$C$689:$EF$689,0))</f>
        <v>84.896640000000005</v>
      </c>
      <c r="I21" s="1922">
        <f ca="1">INDEX(UW!$C$689:$EF$711,MATCH($B21,UW!$C$689:$C$711,0),MATCH(I$9,UW!$C$689:$EF$689,0))</f>
        <v>84.896640000000005</v>
      </c>
      <c r="J21" s="1922">
        <f ca="1">INDEX(UW!$C$689:$EF$711,MATCH($B21,UW!$C$689:$C$711,0),MATCH(J$9,UW!$C$689:$EF$689,0))</f>
        <v>84.896640000000005</v>
      </c>
      <c r="K21" s="1922">
        <f ca="1">INDEX(UW!$C$689:$EF$711,MATCH($B21,UW!$C$689:$C$711,0),MATCH(K$9,UW!$C$689:$EF$689,0))</f>
        <v>84.896640000000005</v>
      </c>
      <c r="L21" s="1922">
        <f ca="1">INDEX(UW!$C$689:$EF$711,MATCH($B21,UW!$C$689:$C$711,0),MATCH(L$9,UW!$C$689:$EF$689,0))</f>
        <v>84.896640000000005</v>
      </c>
      <c r="M21" s="1922">
        <f ca="1">INDEX(UW!$C$689:$EF$711,MATCH($B21,UW!$C$689:$C$711,0),MATCH(M$9,UW!$C$689:$EF$689,0))</f>
        <v>84.896640000000005</v>
      </c>
      <c r="N21" s="1924">
        <f ca="1">INDEX(UW!$C$689:$EF$711,MATCH($B21,UW!$C$689:$C$711,0),MATCH(N$9,UW!$C$689:$EF$689,0))</f>
        <v>84.896640000000005</v>
      </c>
      <c r="O21" s="1972">
        <f t="shared" ca="1" si="2"/>
        <v>1018.7596800000002</v>
      </c>
    </row>
    <row r="22" spans="1:28" s="103" customFormat="1" ht="15.5" customHeight="1">
      <c r="B22" s="135" t="s">
        <v>426</v>
      </c>
      <c r="C22" s="1971">
        <f ca="1">INDEX(UW!$C$689:$EF$711,MATCH($B22,UW!$C$689:$C$711,0),MATCH(C$9,UW!$C$689:$EF$689,0))</f>
        <v>0</v>
      </c>
      <c r="D22" s="1922">
        <f ca="1">INDEX(UW!$C$689:$EF$711,MATCH($B22,UW!$C$689:$C$711,0),MATCH(D$9,UW!$C$689:$EF$689,0))</f>
        <v>0</v>
      </c>
      <c r="E22" s="1922">
        <f ca="1">INDEX(UW!$C$689:$EF$711,MATCH($B22,UW!$C$689:$C$711,0),MATCH(E$9,UW!$C$689:$EF$689,0))</f>
        <v>0</v>
      </c>
      <c r="F22" s="1922">
        <f ca="1">INDEX(UW!$C$689:$EF$711,MATCH($B22,UW!$C$689:$C$711,0),MATCH(F$9,UW!$C$689:$EF$689,0))</f>
        <v>0</v>
      </c>
      <c r="G22" s="1922">
        <f ca="1">INDEX(UW!$C$689:$EF$711,MATCH($B22,UW!$C$689:$C$711,0),MATCH(G$9,UW!$C$689:$EF$689,0))</f>
        <v>0</v>
      </c>
      <c r="H22" s="1922">
        <f ca="1">INDEX(UW!$C$689:$EF$711,MATCH($B22,UW!$C$689:$C$711,0),MATCH(H$9,UW!$C$689:$EF$689,0))</f>
        <v>0</v>
      </c>
      <c r="I22" s="1922">
        <f ca="1">INDEX(UW!$C$689:$EF$711,MATCH($B22,UW!$C$689:$C$711,0),MATCH(I$9,UW!$C$689:$EF$689,0))</f>
        <v>0</v>
      </c>
      <c r="J22" s="1922">
        <f ca="1">INDEX(UW!$C$689:$EF$711,MATCH($B22,UW!$C$689:$C$711,0),MATCH(J$9,UW!$C$689:$EF$689,0))</f>
        <v>0</v>
      </c>
      <c r="K22" s="1922">
        <f ca="1">INDEX(UW!$C$689:$EF$711,MATCH($B22,UW!$C$689:$C$711,0),MATCH(K$9,UW!$C$689:$EF$689,0))</f>
        <v>0</v>
      </c>
      <c r="L22" s="1922">
        <f ca="1">INDEX(UW!$C$689:$EF$711,MATCH($B22,UW!$C$689:$C$711,0),MATCH(L$9,UW!$C$689:$EF$689,0))</f>
        <v>0</v>
      </c>
      <c r="M22" s="1922">
        <f ca="1">INDEX(UW!$C$689:$EF$711,MATCH($B22,UW!$C$689:$C$711,0),MATCH(M$9,UW!$C$689:$EF$689,0))</f>
        <v>0</v>
      </c>
      <c r="N22" s="1924">
        <f ca="1">INDEX(UW!$C$689:$EF$711,MATCH($B22,UW!$C$689:$C$711,0),MATCH(N$9,UW!$C$689:$EF$689,0))</f>
        <v>0</v>
      </c>
      <c r="O22" s="1972">
        <f t="shared" ca="1" si="2"/>
        <v>0</v>
      </c>
    </row>
    <row r="23" spans="1:28" s="103" customFormat="1" ht="15.5" customHeight="1">
      <c r="B23" s="135" t="s">
        <v>427</v>
      </c>
      <c r="C23" s="1971">
        <f ca="1">INDEX(UW!$C$689:$EF$711,MATCH($B23,UW!$C$689:$C$711,0),MATCH(C$9,UW!$C$689:$EF$689,0))</f>
        <v>0</v>
      </c>
      <c r="D23" s="1922">
        <f ca="1">INDEX(UW!$C$689:$EF$711,MATCH($B23,UW!$C$689:$C$711,0),MATCH(D$9,UW!$C$689:$EF$689,0))</f>
        <v>0</v>
      </c>
      <c r="E23" s="1922">
        <f ca="1">INDEX(UW!$C$689:$EF$711,MATCH($B23,UW!$C$689:$C$711,0),MATCH(E$9,UW!$C$689:$EF$689,0))</f>
        <v>0</v>
      </c>
      <c r="F23" s="1922">
        <f ca="1">INDEX(UW!$C$689:$EF$711,MATCH($B23,UW!$C$689:$C$711,0),MATCH(F$9,UW!$C$689:$EF$689,0))</f>
        <v>0</v>
      </c>
      <c r="G23" s="1922">
        <f ca="1">INDEX(UW!$C$689:$EF$711,MATCH($B23,UW!$C$689:$C$711,0),MATCH(G$9,UW!$C$689:$EF$689,0))</f>
        <v>0</v>
      </c>
      <c r="H23" s="1922">
        <f ca="1">INDEX(UW!$C$689:$EF$711,MATCH($B23,UW!$C$689:$C$711,0),MATCH(H$9,UW!$C$689:$EF$689,0))</f>
        <v>0</v>
      </c>
      <c r="I23" s="1922">
        <f ca="1">INDEX(UW!$C$689:$EF$711,MATCH($B23,UW!$C$689:$C$711,0),MATCH(I$9,UW!$C$689:$EF$689,0))</f>
        <v>0</v>
      </c>
      <c r="J23" s="1922">
        <f ca="1">INDEX(UW!$C$689:$EF$711,MATCH($B23,UW!$C$689:$C$711,0),MATCH(J$9,UW!$C$689:$EF$689,0))</f>
        <v>0</v>
      </c>
      <c r="K23" s="1922">
        <f ca="1">INDEX(UW!$C$689:$EF$711,MATCH($B23,UW!$C$689:$C$711,0),MATCH(K$9,UW!$C$689:$EF$689,0))</f>
        <v>0</v>
      </c>
      <c r="L23" s="1922">
        <f ca="1">INDEX(UW!$C$689:$EF$711,MATCH($B23,UW!$C$689:$C$711,0),MATCH(L$9,UW!$C$689:$EF$689,0))</f>
        <v>0</v>
      </c>
      <c r="M23" s="1922">
        <f ca="1">INDEX(UW!$C$689:$EF$711,MATCH($B23,UW!$C$689:$C$711,0),MATCH(M$9,UW!$C$689:$EF$689,0))</f>
        <v>0</v>
      </c>
      <c r="N23" s="1924">
        <f ca="1">INDEX(UW!$C$689:$EF$711,MATCH($B23,UW!$C$689:$C$711,0),MATCH(N$9,UW!$C$689:$EF$689,0))</f>
        <v>0</v>
      </c>
      <c r="O23" s="1972">
        <f t="shared" ca="1" si="2"/>
        <v>0</v>
      </c>
    </row>
    <row r="24" spans="1:28" s="103" customFormat="1" ht="15.5" customHeight="1">
      <c r="B24" s="134" t="s">
        <v>856</v>
      </c>
      <c r="C24" s="1971" t="e">
        <f>INDEX(UW!$C$689:$EF$711,MATCH($B24,UW!$C$689:$C$711,0),MATCH(C$9,UW!$C$689:$EF$689,0))</f>
        <v>#N/A</v>
      </c>
      <c r="D24" s="1922" t="e">
        <f>INDEX(UW!$C$689:$EF$711,MATCH($B24,UW!$C$689:$C$711,0),MATCH(D$9,UW!$C$689:$EF$689,0))</f>
        <v>#N/A</v>
      </c>
      <c r="E24" s="1922" t="e">
        <f>INDEX(UW!$C$689:$EF$711,MATCH($B24,UW!$C$689:$C$711,0),MATCH(E$9,UW!$C$689:$EF$689,0))</f>
        <v>#N/A</v>
      </c>
      <c r="F24" s="1922" t="e">
        <f>INDEX(UW!$C$689:$EF$711,MATCH($B24,UW!$C$689:$C$711,0),MATCH(F$9,UW!$C$689:$EF$689,0))</f>
        <v>#N/A</v>
      </c>
      <c r="G24" s="1922" t="e">
        <f>INDEX(UW!$C$689:$EF$711,MATCH($B24,UW!$C$689:$C$711,0),MATCH(G$9,UW!$C$689:$EF$689,0))</f>
        <v>#N/A</v>
      </c>
      <c r="H24" s="1922" t="e">
        <f>INDEX(UW!$C$689:$EF$711,MATCH($B24,UW!$C$689:$C$711,0),MATCH(H$9,UW!$C$689:$EF$689,0))</f>
        <v>#N/A</v>
      </c>
      <c r="I24" s="1922" t="e">
        <f>INDEX(UW!$C$689:$EF$711,MATCH($B24,UW!$C$689:$C$711,0),MATCH(I$9,UW!$C$689:$EF$689,0))</f>
        <v>#N/A</v>
      </c>
      <c r="J24" s="1922" t="e">
        <f>INDEX(UW!$C$689:$EF$711,MATCH($B24,UW!$C$689:$C$711,0),MATCH(J$9,UW!$C$689:$EF$689,0))</f>
        <v>#N/A</v>
      </c>
      <c r="K24" s="1922" t="e">
        <f>INDEX(UW!$C$689:$EF$711,MATCH($B24,UW!$C$689:$C$711,0),MATCH(K$9,UW!$C$689:$EF$689,0))</f>
        <v>#N/A</v>
      </c>
      <c r="L24" s="1922" t="e">
        <f>INDEX(UW!$C$689:$EF$711,MATCH($B24,UW!$C$689:$C$711,0),MATCH(L$9,UW!$C$689:$EF$689,0))</f>
        <v>#N/A</v>
      </c>
      <c r="M24" s="1922" t="e">
        <f>INDEX(UW!$C$689:$EF$711,MATCH($B24,UW!$C$689:$C$711,0),MATCH(M$9,UW!$C$689:$EF$689,0))</f>
        <v>#N/A</v>
      </c>
      <c r="N24" s="1924" t="e">
        <f>INDEX(UW!$C$689:$EF$711,MATCH($B24,UW!$C$689:$C$711,0),MATCH(N$9,UW!$C$689:$EF$689,0))</f>
        <v>#N/A</v>
      </c>
      <c r="O24" s="1972" t="e">
        <f t="shared" si="2"/>
        <v>#N/A</v>
      </c>
    </row>
    <row r="25" spans="1:28" s="103" customFormat="1" ht="15.5" customHeight="1">
      <c r="B25" s="117" t="s">
        <v>567</v>
      </c>
      <c r="C25" s="1971">
        <f ca="1">INDEX(UW!$C$689:$EF$711,MATCH($B25,UW!$C$689:$C$711,0),MATCH(C$9,UW!$C$689:$EF$689,0))</f>
        <v>0</v>
      </c>
      <c r="D25" s="1973">
        <f ca="1">INDEX(UW!$C$689:$EF$711,MATCH($B25,UW!$C$689:$C$711,0),MATCH(D$9,UW!$C$689:$EF$689,0))</f>
        <v>0</v>
      </c>
      <c r="E25" s="1973">
        <f ca="1">INDEX(UW!$C$689:$EF$711,MATCH($B25,UW!$C$689:$C$711,0),MATCH(E$9,UW!$C$689:$EF$689,0))</f>
        <v>0</v>
      </c>
      <c r="F25" s="1973">
        <f ca="1">INDEX(UW!$C$689:$EF$711,MATCH($B25,UW!$C$689:$C$711,0),MATCH(F$9,UW!$C$689:$EF$689,0))</f>
        <v>0</v>
      </c>
      <c r="G25" s="1973">
        <f ca="1">INDEX(UW!$C$689:$EF$711,MATCH($B25,UW!$C$689:$C$711,0),MATCH(G$9,UW!$C$689:$EF$689,0))</f>
        <v>0</v>
      </c>
      <c r="H25" s="1973">
        <f ca="1">INDEX(UW!$C$689:$EF$711,MATCH($B25,UW!$C$689:$C$711,0),MATCH(H$9,UW!$C$689:$EF$689,0))</f>
        <v>0</v>
      </c>
      <c r="I25" s="1973">
        <f ca="1">INDEX(UW!$C$689:$EF$711,MATCH($B25,UW!$C$689:$C$711,0),MATCH(I$9,UW!$C$689:$EF$689,0))</f>
        <v>0</v>
      </c>
      <c r="J25" s="1973">
        <f ca="1">INDEX(UW!$C$689:$EF$711,MATCH($B25,UW!$C$689:$C$711,0),MATCH(J$9,UW!$C$689:$EF$689,0))</f>
        <v>0</v>
      </c>
      <c r="K25" s="1922">
        <f ca="1">INDEX(UW!$C$689:$EF$711,MATCH($B25,UW!$C$689:$C$711,0),MATCH(K$9,UW!$C$689:$EF$689,0))</f>
        <v>0</v>
      </c>
      <c r="L25" s="1922">
        <f ca="1">INDEX(UW!$C$689:$EF$711,MATCH($B25,UW!$C$689:$C$711,0),MATCH(L$9,UW!$C$689:$EF$689,0))</f>
        <v>0</v>
      </c>
      <c r="M25" s="1973">
        <f ca="1">INDEX(UW!$C$689:$EF$711,MATCH($B25,UW!$C$689:$C$711,0),MATCH(M$9,UW!$C$689:$EF$689,0))</f>
        <v>0</v>
      </c>
      <c r="N25" s="1974">
        <f ca="1">INDEX(UW!$C$689:$EF$711,MATCH($B25,UW!$C$689:$C$711,0),MATCH(N$9,UW!$C$689:$EF$689,0))</f>
        <v>0</v>
      </c>
      <c r="O25" s="1972">
        <f t="shared" ca="1" si="2"/>
        <v>0</v>
      </c>
      <c r="P25" s="1975"/>
    </row>
    <row r="26" spans="1:28" s="103" customFormat="1" ht="15.5" customHeight="1">
      <c r="B26" s="117" t="s">
        <v>431</v>
      </c>
      <c r="C26" s="1922">
        <f ca="1">INDEX(UW!$C$689:$EF$711,MATCH($B26,UW!$C$689:$C$711,0),MATCH(C$9,UW!$C$689:$EF$689,0))</f>
        <v>0</v>
      </c>
      <c r="D26" s="1922">
        <f ca="1">INDEX(UW!$C$689:$EF$711,MATCH($B26,UW!$C$689:$C$711,0),MATCH(D$9,UW!$C$689:$EF$689,0))</f>
        <v>0</v>
      </c>
      <c r="E26" s="1922">
        <f ca="1">INDEX(UW!$C$689:$EF$711,MATCH($B26,UW!$C$689:$C$711,0),MATCH(E$9,UW!$C$689:$EF$689,0))</f>
        <v>0</v>
      </c>
      <c r="F26" s="1922">
        <f ca="1">INDEX(UW!$C$689:$EF$711,MATCH($B26,UW!$C$689:$C$711,0),MATCH(F$9,UW!$C$689:$EF$689,0))</f>
        <v>0</v>
      </c>
      <c r="G26" s="1922">
        <f ca="1">INDEX(UW!$C$689:$EF$711,MATCH($B26,UW!$C$689:$C$711,0),MATCH(G$9,UW!$C$689:$EF$689,0))</f>
        <v>0</v>
      </c>
      <c r="H26" s="1922">
        <f ca="1">INDEX(UW!$C$689:$EF$711,MATCH($B26,UW!$C$689:$C$711,0),MATCH(H$9,UW!$C$689:$EF$689,0))</f>
        <v>0</v>
      </c>
      <c r="I26" s="1922">
        <f ca="1">INDEX(UW!$C$689:$EF$711,MATCH($B26,UW!$C$689:$C$711,0),MATCH(I$9,UW!$C$689:$EF$689,0))</f>
        <v>0</v>
      </c>
      <c r="J26" s="1922">
        <f ca="1">INDEX(UW!$C$689:$EF$711,MATCH($B26,UW!$C$689:$C$711,0),MATCH(J$9,UW!$C$689:$EF$689,0))</f>
        <v>0</v>
      </c>
      <c r="K26" s="1922">
        <f ca="1">INDEX(UW!$C$689:$EF$711,MATCH($B26,UW!$C$689:$C$711,0),MATCH(K$9,UW!$C$689:$EF$689,0))</f>
        <v>0</v>
      </c>
      <c r="L26" s="1922">
        <f ca="1">INDEX(UW!$C$689:$EF$711,MATCH($B26,UW!$C$689:$C$711,0),MATCH(L$9,UW!$C$689:$EF$689,0))</f>
        <v>0</v>
      </c>
      <c r="M26" s="1922">
        <f ca="1">INDEX(UW!$C$689:$EF$711,MATCH($B26,UW!$C$689:$C$711,0),MATCH(M$9,UW!$C$689:$EF$689,0))</f>
        <v>0</v>
      </c>
      <c r="N26" s="1924">
        <f ca="1">INDEX(UW!$C$689:$EF$711,MATCH($B26,UW!$C$689:$C$711,0),MATCH(N$9,UW!$C$689:$EF$689,0))</f>
        <v>0</v>
      </c>
      <c r="O26" s="1972">
        <f t="shared" ca="1" si="2"/>
        <v>0</v>
      </c>
      <c r="Q26" s="1975"/>
      <c r="R26" s="1975"/>
      <c r="S26" s="1975"/>
      <c r="T26" s="1975"/>
      <c r="U26" s="1975"/>
      <c r="V26" s="1975"/>
      <c r="W26" s="1975"/>
      <c r="X26" s="1975"/>
      <c r="Y26" s="1975"/>
      <c r="Z26" s="1975"/>
      <c r="AA26" s="1975"/>
      <c r="AB26" s="1975"/>
    </row>
    <row r="27" spans="1:28" s="103" customFormat="1" ht="15.5" customHeight="1">
      <c r="B27" s="117" t="s">
        <v>433</v>
      </c>
      <c r="C27" s="1916">
        <f ca="1">INDEX(UW!$C$689:$EF$711,MATCH($B27,UW!$C$689:$C$711,0),MATCH(C$9,UW!$C$689:$EF$689,0))</f>
        <v>0</v>
      </c>
      <c r="D27" s="1916">
        <f ca="1">INDEX(UW!$C$689:$EF$711,MATCH($B27,UW!$C$689:$C$711,0),MATCH(D$9,UW!$C$689:$EF$689,0))</f>
        <v>0</v>
      </c>
      <c r="E27" s="1916">
        <f ca="1">INDEX(UW!$C$689:$EF$711,MATCH($B27,UW!$C$689:$C$711,0),MATCH(E$9,UW!$C$689:$EF$689,0))</f>
        <v>0</v>
      </c>
      <c r="F27" s="1916">
        <f ca="1">INDEX(UW!$C$689:$EF$711,MATCH($B27,UW!$C$689:$C$711,0),MATCH(F$9,UW!$C$689:$EF$689,0))</f>
        <v>0</v>
      </c>
      <c r="G27" s="1916">
        <f ca="1">INDEX(UW!$C$689:$EF$711,MATCH($B27,UW!$C$689:$C$711,0),MATCH(G$9,UW!$C$689:$EF$689,0))</f>
        <v>0</v>
      </c>
      <c r="H27" s="1916">
        <f ca="1">INDEX(UW!$C$689:$EF$711,MATCH($B27,UW!$C$689:$C$711,0),MATCH(H$9,UW!$C$689:$EF$689,0))</f>
        <v>0</v>
      </c>
      <c r="I27" s="1916">
        <f ca="1">INDEX(UW!$C$689:$EF$711,MATCH($B27,UW!$C$689:$C$711,0),MATCH(I$9,UW!$C$689:$EF$689,0))</f>
        <v>0</v>
      </c>
      <c r="J27" s="1916">
        <f ca="1">INDEX(UW!$C$689:$EF$711,MATCH($B27,UW!$C$689:$C$711,0),MATCH(J$9,UW!$C$689:$EF$689,0))</f>
        <v>0</v>
      </c>
      <c r="K27" s="1916">
        <f ca="1">INDEX(UW!$C$689:$EF$711,MATCH($B27,UW!$C$689:$C$711,0),MATCH(K$9,UW!$C$689:$EF$689,0))</f>
        <v>0</v>
      </c>
      <c r="L27" s="1916">
        <f ca="1">INDEX(UW!$C$689:$EF$711,MATCH($B27,UW!$C$689:$C$711,0),MATCH(L$9,UW!$C$689:$EF$689,0))</f>
        <v>0</v>
      </c>
      <c r="M27" s="1916">
        <f ca="1">INDEX(UW!$C$689:$EF$711,MATCH($B27,UW!$C$689:$C$711,0),MATCH(M$9,UW!$C$689:$EF$689,0))</f>
        <v>0</v>
      </c>
      <c r="N27" s="1976">
        <f ca="1">INDEX(UW!$C$689:$EF$711,MATCH($B27,UW!$C$689:$C$711,0),MATCH(N$9,UW!$C$689:$EF$689,0))</f>
        <v>0</v>
      </c>
      <c r="O27" s="1972">
        <f t="shared" ca="1" si="2"/>
        <v>0</v>
      </c>
    </row>
    <row r="28" spans="1:28" s="103" customFormat="1" ht="15.5" customHeight="1">
      <c r="B28" s="117" t="s">
        <v>434</v>
      </c>
      <c r="C28" s="1916">
        <f ca="1">INDEX(UW!$C$689:$EF$711,MATCH($B28,UW!$C$689:$C$711,0),MATCH(C$9,UW!$C$689:$EF$689,0))</f>
        <v>0</v>
      </c>
      <c r="D28" s="1916">
        <f ca="1">INDEX(UW!$C$689:$EF$711,MATCH($B28,UW!$C$689:$C$711,0),MATCH(D$9,UW!$C$689:$EF$689,0))</f>
        <v>0</v>
      </c>
      <c r="E28" s="1916">
        <f ca="1">INDEX(UW!$C$689:$EF$711,MATCH($B28,UW!$C$689:$C$711,0),MATCH(E$9,UW!$C$689:$EF$689,0))</f>
        <v>0</v>
      </c>
      <c r="F28" s="1916">
        <f ca="1">INDEX(UW!$C$689:$EF$711,MATCH($B28,UW!$C$689:$C$711,0),MATCH(F$9,UW!$C$689:$EF$689,0))</f>
        <v>0</v>
      </c>
      <c r="G28" s="1916">
        <f ca="1">INDEX(UW!$C$689:$EF$711,MATCH($B28,UW!$C$689:$C$711,0),MATCH(G$9,UW!$C$689:$EF$689,0))</f>
        <v>0</v>
      </c>
      <c r="H28" s="1916">
        <f ca="1">INDEX(UW!$C$689:$EF$711,MATCH($B28,UW!$C$689:$C$711,0),MATCH(H$9,UW!$C$689:$EF$689,0))</f>
        <v>0</v>
      </c>
      <c r="I28" s="1916">
        <f ca="1">INDEX(UW!$C$689:$EF$711,MATCH($B28,UW!$C$689:$C$711,0),MATCH(I$9,UW!$C$689:$EF$689,0))</f>
        <v>0</v>
      </c>
      <c r="J28" s="1916">
        <f ca="1">INDEX(UW!$C$689:$EF$711,MATCH($B28,UW!$C$689:$C$711,0),MATCH(J$9,UW!$C$689:$EF$689,0))</f>
        <v>0</v>
      </c>
      <c r="K28" s="1916">
        <f ca="1">INDEX(UW!$C$689:$EF$711,MATCH($B28,UW!$C$689:$C$711,0),MATCH(K$9,UW!$C$689:$EF$689,0))</f>
        <v>0</v>
      </c>
      <c r="L28" s="1916">
        <f ca="1">INDEX(UW!$C$689:$EF$711,MATCH($B28,UW!$C$689:$C$711,0),MATCH(L$9,UW!$C$689:$EF$689,0))</f>
        <v>0</v>
      </c>
      <c r="M28" s="1916">
        <f ca="1">INDEX(UW!$C$689:$EF$711,MATCH($B28,UW!$C$689:$C$711,0),MATCH(M$9,UW!$C$689:$EF$689,0))</f>
        <v>0</v>
      </c>
      <c r="N28" s="1976">
        <f ca="1">INDEX(UW!$C$689:$EF$711,MATCH($B28,UW!$C$689:$C$711,0),MATCH(N$9,UW!$C$689:$EF$689,0))</f>
        <v>0</v>
      </c>
      <c r="O28" s="1972">
        <f t="shared" ca="1" si="2"/>
        <v>0</v>
      </c>
    </row>
    <row r="29" spans="1:28" s="103" customFormat="1" ht="15.5" customHeight="1">
      <c r="B29" s="118" t="s">
        <v>435</v>
      </c>
      <c r="C29" s="1922">
        <f ca="1">INDEX(UW!$C$689:$EF$711,MATCH($B29,UW!$C$689:$C$711,0),MATCH(C$9,UW!$C$689:$EF$689,0))</f>
        <v>0</v>
      </c>
      <c r="D29" s="1922">
        <f ca="1">INDEX(UW!$C$689:$EF$711,MATCH($B29,UW!$C$689:$C$711,0),MATCH(D$9,UW!$C$689:$EF$689,0))</f>
        <v>0</v>
      </c>
      <c r="E29" s="1922">
        <f ca="1">INDEX(UW!$C$689:$EF$711,MATCH($B29,UW!$C$689:$C$711,0),MATCH(E$9,UW!$C$689:$EF$689,0))</f>
        <v>0</v>
      </c>
      <c r="F29" s="1922">
        <f ca="1">INDEX(UW!$C$689:$EF$711,MATCH($B29,UW!$C$689:$C$711,0),MATCH(F$9,UW!$C$689:$EF$689,0))</f>
        <v>0</v>
      </c>
      <c r="G29" s="1922">
        <f ca="1">INDEX(UW!$C$689:$EF$711,MATCH($B29,UW!$C$689:$C$711,0),MATCH(G$9,UW!$C$689:$EF$689,0))</f>
        <v>0</v>
      </c>
      <c r="H29" s="1922">
        <f ca="1">INDEX(UW!$C$689:$EF$711,MATCH($B29,UW!$C$689:$C$711,0),MATCH(H$9,UW!$C$689:$EF$689,0))</f>
        <v>0</v>
      </c>
      <c r="I29" s="1922">
        <f ca="1">INDEX(UW!$C$689:$EF$711,MATCH($B29,UW!$C$689:$C$711,0),MATCH(I$9,UW!$C$689:$EF$689,0))</f>
        <v>0</v>
      </c>
      <c r="J29" s="1922">
        <f ca="1">INDEX(UW!$C$689:$EF$711,MATCH($B29,UW!$C$689:$C$711,0),MATCH(J$9,UW!$C$689:$EF$689,0))</f>
        <v>0</v>
      </c>
      <c r="K29" s="1922">
        <f ca="1">INDEX(UW!$C$689:$EF$711,MATCH($B29,UW!$C$689:$C$711,0),MATCH(K$9,UW!$C$689:$EF$689,0))</f>
        <v>0</v>
      </c>
      <c r="L29" s="1922">
        <f ca="1">INDEX(UW!$C$689:$EF$711,MATCH($B29,UW!$C$689:$C$711,0),MATCH(L$9,UW!$C$689:$EF$689,0))</f>
        <v>0</v>
      </c>
      <c r="M29" s="1922">
        <f ca="1">INDEX(UW!$C$689:$EF$711,MATCH($B29,UW!$C$689:$C$711,0),MATCH(M$9,UW!$C$689:$EF$689,0))</f>
        <v>0</v>
      </c>
      <c r="N29" s="1924">
        <f ca="1">INDEX(UW!$C$689:$EF$711,MATCH($B29,UW!$C$689:$C$711,0),MATCH(N$9,UW!$C$689:$EF$689,0))</f>
        <v>0</v>
      </c>
      <c r="O29" s="1972">
        <f t="shared" ca="1" si="2"/>
        <v>0</v>
      </c>
    </row>
    <row r="30" spans="1:28" s="103" customFormat="1" ht="15.5" customHeight="1">
      <c r="B30" s="117" t="s">
        <v>575</v>
      </c>
      <c r="C30" s="1916">
        <f ca="1">INDEX(UW!$C$689:$EF$711,MATCH($B30,UW!$C$689:$C$711,0),MATCH(C$9,UW!$C$689:$EF$689,0))</f>
        <v>0</v>
      </c>
      <c r="D30" s="1916">
        <f ca="1">INDEX(UW!$C$689:$EF$711,MATCH($B30,UW!$C$689:$C$711,0),MATCH(D$9,UW!$C$689:$EF$689,0))</f>
        <v>0</v>
      </c>
      <c r="E30" s="1916">
        <f ca="1">INDEX(UW!$C$689:$EF$711,MATCH($B30,UW!$C$689:$C$711,0),MATCH(E$9,UW!$C$689:$EF$689,0))</f>
        <v>0</v>
      </c>
      <c r="F30" s="1916">
        <f ca="1">INDEX(UW!$C$689:$EF$711,MATCH($B30,UW!$C$689:$C$711,0),MATCH(F$9,UW!$C$689:$EF$689,0))</f>
        <v>0</v>
      </c>
      <c r="G30" s="1916">
        <f ca="1">INDEX(UW!$C$689:$EF$711,MATCH($B30,UW!$C$689:$C$711,0),MATCH(G$9,UW!$C$689:$EF$689,0))</f>
        <v>0</v>
      </c>
      <c r="H30" s="1916">
        <f ca="1">INDEX(UW!$C$689:$EF$711,MATCH($B30,UW!$C$689:$C$711,0),MATCH(H$9,UW!$C$689:$EF$689,0))</f>
        <v>0</v>
      </c>
      <c r="I30" s="1916">
        <f ca="1">INDEX(UW!$C$689:$EF$711,MATCH($B30,UW!$C$689:$C$711,0),MATCH(I$9,UW!$C$689:$EF$689,0))</f>
        <v>0</v>
      </c>
      <c r="J30" s="1916">
        <f ca="1">INDEX(UW!$C$689:$EF$711,MATCH($B30,UW!$C$689:$C$711,0),MATCH(J$9,UW!$C$689:$EF$689,0))</f>
        <v>0</v>
      </c>
      <c r="K30" s="1916">
        <f ca="1">INDEX(UW!$C$689:$EF$711,MATCH($B30,UW!$C$689:$C$711,0),MATCH(K$9,UW!$C$689:$EF$689,0))</f>
        <v>0</v>
      </c>
      <c r="L30" s="1916">
        <f ca="1">INDEX(UW!$C$689:$EF$711,MATCH($B30,UW!$C$689:$C$711,0),MATCH(L$9,UW!$C$689:$EF$689,0))</f>
        <v>0</v>
      </c>
      <c r="M30" s="1916">
        <f ca="1">INDEX(UW!$C$689:$EF$711,MATCH($B30,UW!$C$689:$C$711,0),MATCH(M$9,UW!$C$689:$EF$689,0))</f>
        <v>0</v>
      </c>
      <c r="N30" s="1976">
        <f ca="1">INDEX(UW!$C$689:$EF$711,MATCH($B30,UW!$C$689:$C$711,0),MATCH(N$9,UW!$C$689:$EF$689,0))</f>
        <v>0</v>
      </c>
      <c r="O30" s="1972">
        <f t="shared" ca="1" si="2"/>
        <v>0</v>
      </c>
    </row>
    <row r="31" spans="1:28" s="103" customFormat="1" ht="15.5" customHeight="1">
      <c r="B31" s="117" t="s">
        <v>437</v>
      </c>
      <c r="C31" s="1916">
        <f ca="1">INDEX(UW!$C$689:$EF$711,MATCH($B31,UW!$C$689:$C$711,0),MATCH(C$9,UW!$C$689:$EF$689,0))</f>
        <v>0</v>
      </c>
      <c r="D31" s="1916">
        <f ca="1">INDEX(UW!$C$689:$EF$711,MATCH($B31,UW!$C$689:$C$711,0),MATCH(D$9,UW!$C$689:$EF$689,0))</f>
        <v>0</v>
      </c>
      <c r="E31" s="1916">
        <f ca="1">INDEX(UW!$C$689:$EF$711,MATCH($B31,UW!$C$689:$C$711,0),MATCH(E$9,UW!$C$689:$EF$689,0))</f>
        <v>0</v>
      </c>
      <c r="F31" s="1916">
        <f ca="1">INDEX(UW!$C$689:$EF$711,MATCH($B31,UW!$C$689:$C$711,0),MATCH(F$9,UW!$C$689:$EF$689,0))</f>
        <v>0</v>
      </c>
      <c r="G31" s="1916">
        <f ca="1">INDEX(UW!$C$689:$EF$711,MATCH($B31,UW!$C$689:$C$711,0),MATCH(G$9,UW!$C$689:$EF$689,0))</f>
        <v>0</v>
      </c>
      <c r="H31" s="1916">
        <f ca="1">INDEX(UW!$C$689:$EF$711,MATCH($B31,UW!$C$689:$C$711,0),MATCH(H$9,UW!$C$689:$EF$689,0))</f>
        <v>0</v>
      </c>
      <c r="I31" s="1916">
        <f ca="1">INDEX(UW!$C$689:$EF$711,MATCH($B31,UW!$C$689:$C$711,0),MATCH(I$9,UW!$C$689:$EF$689,0))</f>
        <v>0</v>
      </c>
      <c r="J31" s="1916">
        <f ca="1">INDEX(UW!$C$689:$EF$711,MATCH($B31,UW!$C$689:$C$711,0),MATCH(J$9,UW!$C$689:$EF$689,0))</f>
        <v>0</v>
      </c>
      <c r="K31" s="1916">
        <f ca="1">INDEX(UW!$C$689:$EF$711,MATCH($B31,UW!$C$689:$C$711,0),MATCH(K$9,UW!$C$689:$EF$689,0))</f>
        <v>0</v>
      </c>
      <c r="L31" s="1916">
        <f ca="1">INDEX(UW!$C$689:$EF$711,MATCH($B31,UW!$C$689:$C$711,0),MATCH(L$9,UW!$C$689:$EF$689,0))</f>
        <v>0</v>
      </c>
      <c r="M31" s="1916">
        <f ca="1">INDEX(UW!$C$689:$EF$711,MATCH($B31,UW!$C$689:$C$711,0),MATCH(M$9,UW!$C$689:$EF$689,0))</f>
        <v>0</v>
      </c>
      <c r="N31" s="1976">
        <f ca="1">INDEX(UW!$C$689:$EF$711,MATCH($B31,UW!$C$689:$C$711,0),MATCH(N$9,UW!$C$689:$EF$689,0))</f>
        <v>0</v>
      </c>
      <c r="O31" s="1972">
        <f t="shared" ca="1" si="2"/>
        <v>0</v>
      </c>
    </row>
    <row r="32" spans="1:28" s="103" customFormat="1" ht="15.5" customHeight="1">
      <c r="B32" s="117" t="s">
        <v>438</v>
      </c>
      <c r="C32" s="1916">
        <f ca="1">INDEX(UW!$C$689:$EF$711,MATCH($B32,UW!$C$689:$C$711,0),MATCH(C$9,UW!$C$689:$EF$689,0))</f>
        <v>0</v>
      </c>
      <c r="D32" s="1916">
        <f ca="1">INDEX(UW!$C$689:$EF$711,MATCH($B32,UW!$C$689:$C$711,0),MATCH(D$9,UW!$C$689:$EF$689,0))</f>
        <v>0</v>
      </c>
      <c r="E32" s="1916">
        <f ca="1">INDEX(UW!$C$689:$EF$711,MATCH($B32,UW!$C$689:$C$711,0),MATCH(E$9,UW!$C$689:$EF$689,0))</f>
        <v>0</v>
      </c>
      <c r="F32" s="1916">
        <f ca="1">INDEX(UW!$C$689:$EF$711,MATCH($B32,UW!$C$689:$C$711,0),MATCH(F$9,UW!$C$689:$EF$689,0))</f>
        <v>0</v>
      </c>
      <c r="G32" s="1916">
        <f ca="1">INDEX(UW!$C$689:$EF$711,MATCH($B32,UW!$C$689:$C$711,0),MATCH(G$9,UW!$C$689:$EF$689,0))</f>
        <v>0</v>
      </c>
      <c r="H32" s="1916">
        <f ca="1">INDEX(UW!$C$689:$EF$711,MATCH($B32,UW!$C$689:$C$711,0),MATCH(H$9,UW!$C$689:$EF$689,0))</f>
        <v>0</v>
      </c>
      <c r="I32" s="1916">
        <f ca="1">INDEX(UW!$C$689:$EF$711,MATCH($B32,UW!$C$689:$C$711,0),MATCH(I$9,UW!$C$689:$EF$689,0))</f>
        <v>0</v>
      </c>
      <c r="J32" s="1916">
        <f ca="1">INDEX(UW!$C$689:$EF$711,MATCH($B32,UW!$C$689:$C$711,0),MATCH(J$9,UW!$C$689:$EF$689,0))</f>
        <v>0</v>
      </c>
      <c r="K32" s="1916">
        <f ca="1">INDEX(UW!$C$689:$EF$711,MATCH($B32,UW!$C$689:$C$711,0),MATCH(K$9,UW!$C$689:$EF$689,0))</f>
        <v>0</v>
      </c>
      <c r="L32" s="1916">
        <f ca="1">INDEX(UW!$C$689:$EF$711,MATCH($B32,UW!$C$689:$C$711,0),MATCH(L$9,UW!$C$689:$EF$689,0))</f>
        <v>0</v>
      </c>
      <c r="M32" s="1916">
        <f ca="1">INDEX(UW!$C$689:$EF$711,MATCH($B32,UW!$C$689:$C$711,0),MATCH(M$9,UW!$C$689:$EF$689,0))</f>
        <v>0</v>
      </c>
      <c r="N32" s="1976">
        <f ca="1">INDEX(UW!$C$689:$EF$711,MATCH($B32,UW!$C$689:$C$711,0),MATCH(N$9,UW!$C$689:$EF$689,0))</f>
        <v>0</v>
      </c>
      <c r="O32" s="1972">
        <f t="shared" ca="1" si="2"/>
        <v>0</v>
      </c>
    </row>
    <row r="33" spans="1:15" s="103" customFormat="1" ht="15.5" customHeight="1">
      <c r="B33" s="117" t="s">
        <v>579</v>
      </c>
      <c r="C33" s="1922">
        <f ca="1">INDEX(UW!$C$689:$EF$711,MATCH($B33,UW!$C$689:$C$711,0),MATCH(C$9,UW!$C$689:$EF$689,0))</f>
        <v>0</v>
      </c>
      <c r="D33" s="1922">
        <f ca="1">INDEX(UW!$C$689:$EF$711,MATCH($B33,UW!$C$689:$C$711,0),MATCH(D$9,UW!$C$689:$EF$689,0))</f>
        <v>0</v>
      </c>
      <c r="E33" s="1922">
        <f ca="1">INDEX(UW!$C$689:$EF$711,MATCH($B33,UW!$C$689:$C$711,0),MATCH(E$9,UW!$C$689:$EF$689,0))</f>
        <v>0</v>
      </c>
      <c r="F33" s="1922">
        <f ca="1">INDEX(UW!$C$689:$EF$711,MATCH($B33,UW!$C$689:$C$711,0),MATCH(F$9,UW!$C$689:$EF$689,0))</f>
        <v>0</v>
      </c>
      <c r="G33" s="1922">
        <f ca="1">INDEX(UW!$C$689:$EF$711,MATCH($B33,UW!$C$689:$C$711,0),MATCH(G$9,UW!$C$689:$EF$689,0))</f>
        <v>0</v>
      </c>
      <c r="H33" s="1922">
        <f ca="1">INDEX(UW!$C$689:$EF$711,MATCH($B33,UW!$C$689:$C$711,0),MATCH(H$9,UW!$C$689:$EF$689,0))</f>
        <v>0</v>
      </c>
      <c r="I33" s="1922">
        <f ca="1">INDEX(UW!$C$689:$EF$711,MATCH($B33,UW!$C$689:$C$711,0),MATCH(I$9,UW!$C$689:$EF$689,0))</f>
        <v>0</v>
      </c>
      <c r="J33" s="1922">
        <f ca="1">INDEX(UW!$C$689:$EF$711,MATCH($B33,UW!$C$689:$C$711,0),MATCH(J$9,UW!$C$689:$EF$689,0))</f>
        <v>0</v>
      </c>
      <c r="K33" s="1922">
        <f ca="1">INDEX(UW!$C$689:$EF$711,MATCH($B33,UW!$C$689:$C$711,0),MATCH(K$9,UW!$C$689:$EF$689,0))</f>
        <v>0</v>
      </c>
      <c r="L33" s="1922">
        <f ca="1">INDEX(UW!$C$689:$EF$711,MATCH($B33,UW!$C$689:$C$711,0),MATCH(L$9,UW!$C$689:$EF$689,0))</f>
        <v>0</v>
      </c>
      <c r="M33" s="1922">
        <f ca="1">INDEX(UW!$C$689:$EF$711,MATCH($B33,UW!$C$689:$C$711,0),MATCH(M$9,UW!$C$689:$EF$689,0))</f>
        <v>0</v>
      </c>
      <c r="N33" s="1924">
        <f ca="1">INDEX(UW!$C$689:$EF$711,MATCH($B33,UW!$C$689:$C$711,0),MATCH(N$9,UW!$C$689:$EF$689,0))</f>
        <v>0</v>
      </c>
      <c r="O33" s="1972">
        <f t="shared" ca="1" si="2"/>
        <v>0</v>
      </c>
    </row>
    <row r="34" spans="1:15" s="103" customFormat="1" ht="16" customHeight="1" thickBot="1">
      <c r="B34" s="117" t="s">
        <v>440</v>
      </c>
      <c r="C34" s="1977">
        <f ca="1">INDEX(UW!$C$689:$EF$711,MATCH($B34,UW!$C$689:$C$711,0),MATCH(C$9,UW!$C$689:$EF$689,0))</f>
        <v>0</v>
      </c>
      <c r="D34" s="1977">
        <f ca="1">INDEX(UW!$C$689:$EF$711,MATCH($B34,UW!$C$689:$C$711,0),MATCH(D$9,UW!$C$689:$EF$689,0))</f>
        <v>0</v>
      </c>
      <c r="E34" s="1977">
        <f ca="1">INDEX(UW!$C$689:$EF$711,MATCH($B34,UW!$C$689:$C$711,0),MATCH(E$9,UW!$C$689:$EF$689,0))</f>
        <v>0</v>
      </c>
      <c r="F34" s="1977">
        <f ca="1">INDEX(UW!$C$689:$EF$711,MATCH($B34,UW!$C$689:$C$711,0),MATCH(F$9,UW!$C$689:$EF$689,0))</f>
        <v>0</v>
      </c>
      <c r="G34" s="1977">
        <f ca="1">INDEX(UW!$C$689:$EF$711,MATCH($B34,UW!$C$689:$C$711,0),MATCH(G$9,UW!$C$689:$EF$689,0))</f>
        <v>0</v>
      </c>
      <c r="H34" s="1977">
        <f ca="1">INDEX(UW!$C$689:$EF$711,MATCH($B34,UW!$C$689:$C$711,0),MATCH(H$9,UW!$C$689:$EF$689,0))</f>
        <v>0</v>
      </c>
      <c r="I34" s="1977">
        <f ca="1">INDEX(UW!$C$689:$EF$711,MATCH($B34,UW!$C$689:$C$711,0),MATCH(I$9,UW!$C$689:$EF$689,0))</f>
        <v>0</v>
      </c>
      <c r="J34" s="1977">
        <f ca="1">INDEX(UW!$C$689:$EF$711,MATCH($B34,UW!$C$689:$C$711,0),MATCH(J$9,UW!$C$689:$EF$689,0))</f>
        <v>0</v>
      </c>
      <c r="K34" s="1977">
        <f ca="1">INDEX(UW!$C$689:$EF$711,MATCH($B34,UW!$C$689:$C$711,0),MATCH(K$9,UW!$C$689:$EF$689,0))</f>
        <v>0</v>
      </c>
      <c r="L34" s="1977">
        <f ca="1">INDEX(UW!$C$689:$EF$711,MATCH($B34,UW!$C$689:$C$711,0),MATCH(L$9,UW!$C$689:$EF$689,0))</f>
        <v>0</v>
      </c>
      <c r="M34" s="1977">
        <f ca="1">INDEX(UW!$C$689:$EF$711,MATCH($B34,UW!$C$689:$C$711,0),MATCH(M$9,UW!$C$689:$EF$689,0))</f>
        <v>0</v>
      </c>
      <c r="N34" s="1978">
        <f ca="1">INDEX(UW!$C$689:$EF$711,MATCH($B34,UW!$C$689:$C$711,0),MATCH(N$9,UW!$C$689:$EF$689,0))</f>
        <v>0</v>
      </c>
      <c r="O34" s="1979">
        <f t="shared" ca="1" si="2"/>
        <v>0</v>
      </c>
    </row>
    <row r="35" spans="1:15" s="103" customFormat="1" ht="16" customHeight="1" thickBot="1">
      <c r="A35" s="102"/>
      <c r="B35" s="116" t="s">
        <v>860</v>
      </c>
      <c r="C35" s="1907" t="e">
        <f t="shared" ref="C35:O35" ca="1" si="3">SUM(C19:C34)</f>
        <v>#N/A</v>
      </c>
      <c r="D35" s="1926" t="e">
        <f t="shared" ca="1" si="3"/>
        <v>#N/A</v>
      </c>
      <c r="E35" s="1926" t="e">
        <f t="shared" ca="1" si="3"/>
        <v>#N/A</v>
      </c>
      <c r="F35" s="1926" t="e">
        <f t="shared" ca="1" si="3"/>
        <v>#N/A</v>
      </c>
      <c r="G35" s="1926" t="e">
        <f t="shared" ca="1" si="3"/>
        <v>#N/A</v>
      </c>
      <c r="H35" s="1926" t="e">
        <f t="shared" ca="1" si="3"/>
        <v>#N/A</v>
      </c>
      <c r="I35" s="1926" t="e">
        <f t="shared" ca="1" si="3"/>
        <v>#N/A</v>
      </c>
      <c r="J35" s="1926" t="e">
        <f t="shared" ca="1" si="3"/>
        <v>#N/A</v>
      </c>
      <c r="K35" s="1926" t="e">
        <f t="shared" ca="1" si="3"/>
        <v>#N/A</v>
      </c>
      <c r="L35" s="1926" t="e">
        <f t="shared" ca="1" si="3"/>
        <v>#N/A</v>
      </c>
      <c r="M35" s="1926" t="e">
        <f t="shared" ca="1" si="3"/>
        <v>#N/A</v>
      </c>
      <c r="N35" s="1926" t="e">
        <f t="shared" ca="1" si="3"/>
        <v>#N/A</v>
      </c>
      <c r="O35" s="1928" t="e">
        <f t="shared" ca="1" si="3"/>
        <v>#N/A</v>
      </c>
    </row>
    <row r="36" spans="1:15" s="103" customFormat="1" ht="16" customHeight="1" thickBot="1">
      <c r="A36" s="102"/>
      <c r="B36" s="109"/>
      <c r="C36" s="1910"/>
      <c r="D36" s="1910"/>
      <c r="E36" s="1910"/>
      <c r="F36" s="1910"/>
      <c r="G36" s="1910"/>
      <c r="H36" s="1930"/>
      <c r="I36" s="1930"/>
      <c r="J36" s="1910"/>
      <c r="K36" s="1910"/>
      <c r="L36" s="1910"/>
      <c r="M36" s="1910"/>
      <c r="N36" s="1910"/>
      <c r="O36" s="1910"/>
    </row>
    <row r="37" spans="1:15" s="102" customFormat="1" ht="16" customHeight="1" thickBot="1">
      <c r="B37" s="115" t="s">
        <v>1484</v>
      </c>
      <c r="C37" s="1926" t="e">
        <f t="shared" ref="C37:O37" ca="1" si="4">C16-C35</f>
        <v>#N/A</v>
      </c>
      <c r="D37" s="1908" t="e">
        <f t="shared" ca="1" si="4"/>
        <v>#N/A</v>
      </c>
      <c r="E37" s="1908" t="e">
        <f t="shared" ca="1" si="4"/>
        <v>#N/A</v>
      </c>
      <c r="F37" s="1908" t="e">
        <f t="shared" ca="1" si="4"/>
        <v>#N/A</v>
      </c>
      <c r="G37" s="1908" t="e">
        <f t="shared" ca="1" si="4"/>
        <v>#N/A</v>
      </c>
      <c r="H37" s="1908" t="e">
        <f t="shared" ca="1" si="4"/>
        <v>#N/A</v>
      </c>
      <c r="I37" s="1908" t="e">
        <f t="shared" ca="1" si="4"/>
        <v>#N/A</v>
      </c>
      <c r="J37" s="1954" t="e">
        <f t="shared" ca="1" si="4"/>
        <v>#N/A</v>
      </c>
      <c r="K37" s="1954" t="e">
        <f t="shared" ca="1" si="4"/>
        <v>#N/A</v>
      </c>
      <c r="L37" s="1954" t="e">
        <f t="shared" ca="1" si="4"/>
        <v>#N/A</v>
      </c>
      <c r="M37" s="1954" t="e">
        <f t="shared" ca="1" si="4"/>
        <v>#N/A</v>
      </c>
      <c r="N37" s="1955" t="e">
        <f t="shared" ca="1" si="4"/>
        <v>#N/A</v>
      </c>
      <c r="O37" s="1909" t="e">
        <f t="shared" ca="1" si="4"/>
        <v>#N/A</v>
      </c>
    </row>
    <row r="38" spans="1:15" s="102" customFormat="1" ht="16" customHeight="1" thickBot="1">
      <c r="B38" s="111"/>
      <c r="C38" s="1933"/>
      <c r="D38" s="1933"/>
      <c r="E38" s="1933"/>
      <c r="F38" s="1933"/>
      <c r="G38" s="1933"/>
      <c r="H38" s="1933"/>
      <c r="I38" s="1933"/>
      <c r="J38" s="1933"/>
      <c r="K38" s="1933"/>
      <c r="L38" s="1933"/>
      <c r="M38" s="1933"/>
      <c r="N38" s="1933"/>
      <c r="O38" s="1933"/>
    </row>
    <row r="39" spans="1:15" s="102" customFormat="1" ht="16" customHeight="1" thickBot="1">
      <c r="B39" s="110" t="s">
        <v>1485</v>
      </c>
      <c r="C39" s="1934"/>
      <c r="D39" s="1934"/>
      <c r="E39" s="1934"/>
      <c r="F39" s="1934"/>
      <c r="G39" s="1934"/>
      <c r="H39" s="1934"/>
      <c r="I39" s="1934"/>
      <c r="J39" s="1934"/>
      <c r="K39" s="1934"/>
      <c r="L39" s="1934"/>
      <c r="M39" s="1934"/>
      <c r="N39" s="1934"/>
      <c r="O39" s="1934"/>
    </row>
    <row r="40" spans="1:15" s="102" customFormat="1" ht="15.5" customHeight="1">
      <c r="B40" s="120" t="s">
        <v>441</v>
      </c>
      <c r="C40" s="1935">
        <f ca="1">INDEX(UW!$C$689:$EF$711,MATCH($B40,UW!$C$689:$C$711,0),MATCH(C$9,UW!$C$689:$EF$689,0))</f>
        <v>0</v>
      </c>
      <c r="D40" s="1980">
        <f ca="1">INDEX(UW!$C$689:$EF$711,MATCH($B40,UW!$C$689:$C$711,0),MATCH(D$9,UW!$C$689:$EF$689,0))</f>
        <v>0</v>
      </c>
      <c r="E40" s="1980">
        <f ca="1">INDEX(UW!$C$689:$EF$711,MATCH($B40,UW!$C$689:$C$711,0),MATCH(E$9,UW!$C$689:$EF$689,0))</f>
        <v>0</v>
      </c>
      <c r="F40" s="1980">
        <f ca="1">INDEX(UW!$C$689:$EF$711,MATCH($B40,UW!$C$689:$C$711,0),MATCH(F$9,UW!$C$689:$EF$689,0))</f>
        <v>0</v>
      </c>
      <c r="G40" s="1980">
        <f ca="1">INDEX(UW!$C$689:$EF$711,MATCH($B40,UW!$C$689:$C$711,0),MATCH(G$9,UW!$C$689:$EF$689,0))</f>
        <v>0</v>
      </c>
      <c r="H40" s="1980">
        <f ca="1">INDEX(UW!$C$689:$EF$711,MATCH($B40,UW!$C$689:$C$711,0),MATCH(H$9,UW!$C$689:$EF$689,0))</f>
        <v>0</v>
      </c>
      <c r="I40" s="1980">
        <f ca="1">INDEX(UW!$C$689:$EF$711,MATCH($B40,UW!$C$689:$C$711,0),MATCH(I$9,UW!$C$689:$EF$689,0))</f>
        <v>0</v>
      </c>
      <c r="J40" s="1980">
        <f ca="1">INDEX(UW!$C$689:$EF$711,MATCH($B40,UW!$C$689:$C$711,0),MATCH(J$9,UW!$C$689:$EF$689,0))</f>
        <v>0</v>
      </c>
      <c r="K40" s="1980">
        <f ca="1">INDEX(UW!$C$689:$EF$711,MATCH($B40,UW!$C$689:$C$711,0),MATCH(K$9,UW!$C$689:$EF$689,0))</f>
        <v>0</v>
      </c>
      <c r="L40" s="1980">
        <f ca="1">INDEX(UW!$C$689:$EF$711,MATCH($B40,UW!$C$689:$C$711,0),MATCH(L$9,UW!$C$689:$EF$689,0))</f>
        <v>0</v>
      </c>
      <c r="M40" s="1980">
        <f ca="1">INDEX(UW!$C$689:$EF$711,MATCH($B40,UW!$C$689:$C$711,0),MATCH(M$9,UW!$C$689:$EF$689,0))</f>
        <v>0</v>
      </c>
      <c r="N40" s="1981">
        <f ca="1">INDEX(UW!$C$689:$EF$711,MATCH($B40,UW!$C$689:$C$711,0),MATCH(N$9,UW!$C$689:$EF$689,0))</f>
        <v>0</v>
      </c>
      <c r="O40" s="1938">
        <f ca="1">SUM(C40:N40)</f>
        <v>0</v>
      </c>
    </row>
    <row r="41" spans="1:15" s="102" customFormat="1" ht="16" customHeight="1" thickBot="1">
      <c r="B41" s="121" t="s">
        <v>430</v>
      </c>
      <c r="C41" s="1940">
        <f ca="1">INDEX(UW!$C$689:$EF$711,MATCH($B41,UW!$C$689:$C$711,0),MATCH(C$9,UW!$C$689:$EF$689,0))</f>
        <v>0</v>
      </c>
      <c r="D41" s="1940">
        <f ca="1">INDEX(UW!$C$689:$EF$711,MATCH($B41,UW!$C$689:$C$711,0),MATCH(D$9,UW!$C$689:$EF$689,0))</f>
        <v>0</v>
      </c>
      <c r="E41" s="1940">
        <f ca="1">INDEX(UW!$C$689:$EF$711,MATCH($B41,UW!$C$689:$C$711,0),MATCH(E$9,UW!$C$689:$EF$689,0))</f>
        <v>0</v>
      </c>
      <c r="F41" s="1940">
        <f ca="1">INDEX(UW!$C$689:$EF$711,MATCH($B41,UW!$C$689:$C$711,0),MATCH(F$9,UW!$C$689:$EF$689,0))</f>
        <v>0</v>
      </c>
      <c r="G41" s="1940">
        <f ca="1">INDEX(UW!$C$689:$EF$711,MATCH($B41,UW!$C$689:$C$711,0),MATCH(G$9,UW!$C$689:$EF$689,0))</f>
        <v>0</v>
      </c>
      <c r="H41" s="1940">
        <f ca="1">INDEX(UW!$C$689:$EF$711,MATCH($B41,UW!$C$689:$C$711,0),MATCH(H$9,UW!$C$689:$EF$689,0))</f>
        <v>0</v>
      </c>
      <c r="I41" s="1940">
        <f ca="1">INDEX(UW!$C$689:$EF$711,MATCH($B41,UW!$C$689:$C$711,0),MATCH(I$9,UW!$C$689:$EF$689,0))</f>
        <v>0</v>
      </c>
      <c r="J41" s="1940">
        <f ca="1">INDEX(UW!$C$689:$EF$711,MATCH($B41,UW!$C$689:$C$711,0),MATCH(J$9,UW!$C$689:$EF$689,0))</f>
        <v>0</v>
      </c>
      <c r="K41" s="1940">
        <f ca="1">INDEX(UW!$C$689:$EF$711,MATCH($B41,UW!$C$689:$C$711,0),MATCH(K$9,UW!$C$689:$EF$689,0))</f>
        <v>0</v>
      </c>
      <c r="L41" s="1940">
        <f ca="1">INDEX(UW!$C$689:$EF$711,MATCH($B41,UW!$C$689:$C$711,0),MATCH(L$9,UW!$C$689:$EF$689,0))</f>
        <v>0</v>
      </c>
      <c r="M41" s="1940">
        <f ca="1">INDEX(UW!$C$689:$EF$711,MATCH($B41,UW!$C$689:$C$711,0),MATCH(M$9,UW!$C$689:$EF$689,0))</f>
        <v>0</v>
      </c>
      <c r="N41" s="1940">
        <f ca="1">INDEX(UW!$C$689:$EF$711,MATCH($B41,UW!$C$689:$C$711,0),MATCH(N$9,UW!$C$689:$EF$689,0))</f>
        <v>0</v>
      </c>
      <c r="O41" s="1982">
        <f ca="1">SUM(C41:N41)</f>
        <v>0</v>
      </c>
    </row>
    <row r="42" spans="1:15" s="102" customFormat="1" ht="16" customHeight="1" thickBot="1">
      <c r="B42" s="115" t="s">
        <v>1485</v>
      </c>
      <c r="C42" s="1926">
        <f t="shared" ref="C42:O42" ca="1" si="5">SUM(C40:C41)</f>
        <v>0</v>
      </c>
      <c r="D42" s="1908">
        <f t="shared" ca="1" si="5"/>
        <v>0</v>
      </c>
      <c r="E42" s="1908">
        <f t="shared" ca="1" si="5"/>
        <v>0</v>
      </c>
      <c r="F42" s="1908">
        <f t="shared" ca="1" si="5"/>
        <v>0</v>
      </c>
      <c r="G42" s="1908">
        <f t="shared" ca="1" si="5"/>
        <v>0</v>
      </c>
      <c r="H42" s="1908">
        <f t="shared" ca="1" si="5"/>
        <v>0</v>
      </c>
      <c r="I42" s="1908">
        <f t="shared" ca="1" si="5"/>
        <v>0</v>
      </c>
      <c r="J42" s="1908">
        <f t="shared" ca="1" si="5"/>
        <v>0</v>
      </c>
      <c r="K42" s="1908">
        <f t="shared" ca="1" si="5"/>
        <v>0</v>
      </c>
      <c r="L42" s="1908">
        <f t="shared" ca="1" si="5"/>
        <v>0</v>
      </c>
      <c r="M42" s="1908">
        <f t="shared" ca="1" si="5"/>
        <v>0</v>
      </c>
      <c r="N42" s="1983">
        <f t="shared" ca="1" si="5"/>
        <v>0</v>
      </c>
      <c r="O42" s="1932">
        <f t="shared" ca="1" si="5"/>
        <v>0</v>
      </c>
    </row>
    <row r="43" spans="1:15" s="102" customFormat="1" ht="16" customHeight="1" thickBot="1">
      <c r="B43" s="109"/>
      <c r="C43" s="1930"/>
      <c r="D43" s="1930"/>
      <c r="E43" s="1930"/>
      <c r="F43" s="1930"/>
      <c r="G43" s="1930"/>
      <c r="H43" s="1930"/>
      <c r="I43" s="1930"/>
      <c r="J43" s="1930"/>
      <c r="K43" s="1930"/>
      <c r="L43" s="1930"/>
      <c r="M43" s="1930"/>
      <c r="N43" s="1930"/>
      <c r="O43" s="1930"/>
    </row>
    <row r="44" spans="1:15" s="102" customFormat="1" ht="16" customHeight="1" thickBot="1">
      <c r="B44" s="115" t="s">
        <v>1498</v>
      </c>
      <c r="C44" s="1926" t="e">
        <f t="shared" ref="C44:O44" ca="1" si="6">C37-C42</f>
        <v>#N/A</v>
      </c>
      <c r="D44" s="1908" t="e">
        <f t="shared" ca="1" si="6"/>
        <v>#N/A</v>
      </c>
      <c r="E44" s="1908" t="e">
        <f t="shared" ca="1" si="6"/>
        <v>#N/A</v>
      </c>
      <c r="F44" s="1908" t="e">
        <f t="shared" ca="1" si="6"/>
        <v>#N/A</v>
      </c>
      <c r="G44" s="1908" t="e">
        <f t="shared" ca="1" si="6"/>
        <v>#N/A</v>
      </c>
      <c r="H44" s="1908" t="e">
        <f t="shared" ca="1" si="6"/>
        <v>#N/A</v>
      </c>
      <c r="I44" s="1908" t="e">
        <f t="shared" ca="1" si="6"/>
        <v>#N/A</v>
      </c>
      <c r="J44" s="1908" t="e">
        <f t="shared" ca="1" si="6"/>
        <v>#N/A</v>
      </c>
      <c r="K44" s="1908" t="e">
        <f t="shared" ca="1" si="6"/>
        <v>#N/A</v>
      </c>
      <c r="L44" s="1908" t="e">
        <f t="shared" ca="1" si="6"/>
        <v>#N/A</v>
      </c>
      <c r="M44" s="1908" t="e">
        <f t="shared" ca="1" si="6"/>
        <v>#N/A</v>
      </c>
      <c r="N44" s="1983" t="e">
        <f t="shared" ca="1" si="6"/>
        <v>#N/A</v>
      </c>
      <c r="O44" s="1932" t="e">
        <f t="shared" ca="1" si="6"/>
        <v>#N/A</v>
      </c>
    </row>
    <row r="45" spans="1:15" s="102" customFormat="1" ht="16" customHeight="1" thickBot="1">
      <c r="B45" s="111"/>
      <c r="C45" s="1929"/>
      <c r="D45" s="1929"/>
      <c r="E45" s="1929"/>
      <c r="F45" s="1929"/>
      <c r="G45" s="1929"/>
      <c r="H45" s="1929"/>
      <c r="I45" s="1929"/>
      <c r="J45" s="1933"/>
      <c r="K45" s="1933"/>
      <c r="L45" s="1933"/>
      <c r="M45" s="1933"/>
      <c r="N45" s="1933"/>
      <c r="O45" s="1933"/>
    </row>
    <row r="46" spans="1:15" s="102" customFormat="1" ht="15.5" customHeight="1">
      <c r="B46" s="122" t="s">
        <v>1487</v>
      </c>
      <c r="C46" s="1946">
        <f t="shared" ref="C46:O46" ca="1" si="7">C16</f>
        <v>0</v>
      </c>
      <c r="D46" s="1947">
        <f t="shared" ca="1" si="7"/>
        <v>0</v>
      </c>
      <c r="E46" s="1947">
        <f t="shared" ca="1" si="7"/>
        <v>0</v>
      </c>
      <c r="F46" s="1947">
        <f t="shared" ca="1" si="7"/>
        <v>0</v>
      </c>
      <c r="G46" s="1947">
        <f t="shared" ca="1" si="7"/>
        <v>0</v>
      </c>
      <c r="H46" s="1947">
        <f t="shared" ca="1" si="7"/>
        <v>0</v>
      </c>
      <c r="I46" s="1947">
        <f t="shared" ca="1" si="7"/>
        <v>0</v>
      </c>
      <c r="J46" s="1948">
        <f t="shared" ca="1" si="7"/>
        <v>0</v>
      </c>
      <c r="K46" s="1948">
        <f t="shared" ca="1" si="7"/>
        <v>0</v>
      </c>
      <c r="L46" s="1948">
        <f t="shared" ca="1" si="7"/>
        <v>0</v>
      </c>
      <c r="M46" s="1948">
        <f t="shared" ca="1" si="7"/>
        <v>0</v>
      </c>
      <c r="N46" s="1949">
        <f t="shared" ca="1" si="7"/>
        <v>0</v>
      </c>
      <c r="O46" s="1950">
        <f t="shared" ca="1" si="7"/>
        <v>0</v>
      </c>
    </row>
    <row r="47" spans="1:15" s="102" customFormat="1" ht="16" customHeight="1" thickBot="1">
      <c r="B47" s="123" t="s">
        <v>1488</v>
      </c>
      <c r="C47" s="1951" t="e">
        <f t="shared" ref="C47:O47" ca="1" si="8">C42+C35</f>
        <v>#N/A</v>
      </c>
      <c r="D47" s="1984" t="e">
        <f t="shared" ca="1" si="8"/>
        <v>#N/A</v>
      </c>
      <c r="E47" s="1984" t="e">
        <f t="shared" ca="1" si="8"/>
        <v>#N/A</v>
      </c>
      <c r="F47" s="1984" t="e">
        <f t="shared" ca="1" si="8"/>
        <v>#N/A</v>
      </c>
      <c r="G47" s="1984" t="e">
        <f t="shared" ca="1" si="8"/>
        <v>#N/A</v>
      </c>
      <c r="H47" s="1984" t="e">
        <f t="shared" ca="1" si="8"/>
        <v>#N/A</v>
      </c>
      <c r="I47" s="1984" t="e">
        <f t="shared" ca="1" si="8"/>
        <v>#N/A</v>
      </c>
      <c r="J47" s="1985" t="e">
        <f t="shared" ca="1" si="8"/>
        <v>#N/A</v>
      </c>
      <c r="K47" s="1985" t="e">
        <f t="shared" ca="1" si="8"/>
        <v>#N/A</v>
      </c>
      <c r="L47" s="1985" t="e">
        <f t="shared" ca="1" si="8"/>
        <v>#N/A</v>
      </c>
      <c r="M47" s="1985" t="e">
        <f t="shared" ca="1" si="8"/>
        <v>#N/A</v>
      </c>
      <c r="N47" s="1986" t="e">
        <f t="shared" ca="1" si="8"/>
        <v>#N/A</v>
      </c>
      <c r="O47" s="1987" t="e">
        <f t="shared" ca="1" si="8"/>
        <v>#N/A</v>
      </c>
    </row>
    <row r="48" spans="1:15" s="102" customFormat="1" ht="16" customHeight="1" thickBot="1">
      <c r="B48" s="115" t="s">
        <v>1489</v>
      </c>
      <c r="C48" s="1926" t="e">
        <f t="shared" ref="C48:O48" ca="1" si="9">C46-C47</f>
        <v>#N/A</v>
      </c>
      <c r="D48" s="1908" t="e">
        <f t="shared" ca="1" si="9"/>
        <v>#N/A</v>
      </c>
      <c r="E48" s="1908" t="e">
        <f t="shared" ca="1" si="9"/>
        <v>#N/A</v>
      </c>
      <c r="F48" s="1908" t="e">
        <f t="shared" ca="1" si="9"/>
        <v>#N/A</v>
      </c>
      <c r="G48" s="1908" t="e">
        <f t="shared" ca="1" si="9"/>
        <v>#N/A</v>
      </c>
      <c r="H48" s="1908" t="e">
        <f t="shared" ca="1" si="9"/>
        <v>#N/A</v>
      </c>
      <c r="I48" s="1908" t="e">
        <f t="shared" ca="1" si="9"/>
        <v>#N/A</v>
      </c>
      <c r="J48" s="1954" t="e">
        <f t="shared" ca="1" si="9"/>
        <v>#N/A</v>
      </c>
      <c r="K48" s="1954" t="e">
        <f t="shared" ca="1" si="9"/>
        <v>#N/A</v>
      </c>
      <c r="L48" s="1954" t="e">
        <f t="shared" ca="1" si="9"/>
        <v>#N/A</v>
      </c>
      <c r="M48" s="1954" t="e">
        <f t="shared" ca="1" si="9"/>
        <v>#N/A</v>
      </c>
      <c r="N48" s="1955" t="e">
        <f t="shared" ca="1" si="9"/>
        <v>#N/A</v>
      </c>
      <c r="O48" s="1909" t="e">
        <f t="shared" ca="1" si="9"/>
        <v>#N/A</v>
      </c>
    </row>
    <row r="49" spans="2:17" s="102" customFormat="1" ht="15.5" customHeight="1">
      <c r="B49" s="111"/>
      <c r="C49" s="1929"/>
      <c r="D49" s="1929"/>
      <c r="E49" s="1929"/>
      <c r="F49" s="1933"/>
      <c r="G49" s="1933"/>
      <c r="H49" s="1933"/>
      <c r="I49" s="1933"/>
      <c r="J49" s="1933"/>
      <c r="K49" s="1933"/>
      <c r="L49" s="1933"/>
      <c r="M49" s="1933"/>
      <c r="N49" s="1933"/>
      <c r="O49" s="1933"/>
    </row>
    <row r="50" spans="2:17" s="102" customFormat="1" ht="16" customHeight="1" thickBot="1">
      <c r="B50" s="111"/>
      <c r="C50" s="1988"/>
      <c r="D50" s="1988"/>
      <c r="E50" s="1988"/>
      <c r="F50" s="1989"/>
      <c r="G50" s="1989"/>
      <c r="H50" s="1989"/>
      <c r="I50" s="1989"/>
      <c r="J50" s="1989"/>
      <c r="K50" s="1989"/>
      <c r="L50" s="1989"/>
      <c r="M50" s="1989"/>
      <c r="N50" s="1989"/>
      <c r="O50" s="1911"/>
    </row>
    <row r="51" spans="2:17" s="102" customFormat="1" ht="16" customHeight="1" thickBot="1">
      <c r="B51" s="136" t="s">
        <v>1499</v>
      </c>
      <c r="C51" s="1990"/>
      <c r="D51" s="1990"/>
      <c r="E51" s="1990"/>
      <c r="F51" s="1990"/>
      <c r="G51" s="1990"/>
      <c r="H51" s="1990"/>
      <c r="I51" s="1990"/>
      <c r="J51" s="1990"/>
      <c r="K51" s="1990"/>
      <c r="L51" s="1990"/>
      <c r="M51" s="1990"/>
      <c r="N51" s="1990"/>
      <c r="O51" s="1990"/>
    </row>
    <row r="52" spans="2:17" s="102" customFormat="1" ht="15.5" customHeight="1">
      <c r="B52" s="137" t="s">
        <v>1500</v>
      </c>
      <c r="C52" s="1991">
        <f ca="1">UW!$D$21</f>
        <v>0</v>
      </c>
      <c r="D52" s="1963">
        <f ca="1">UW!$D$21</f>
        <v>0</v>
      </c>
      <c r="E52" s="1963">
        <f ca="1">UW!$D$21</f>
        <v>0</v>
      </c>
      <c r="F52" s="1963">
        <f ca="1">UW!$D$21</f>
        <v>0</v>
      </c>
      <c r="G52" s="1963">
        <f ca="1">UW!$D$21</f>
        <v>0</v>
      </c>
      <c r="H52" s="1963">
        <f ca="1">UW!$D$21</f>
        <v>0</v>
      </c>
      <c r="I52" s="1963">
        <f ca="1">UW!$D$21</f>
        <v>0</v>
      </c>
      <c r="J52" s="1963">
        <f ca="1">UW!$D$21</f>
        <v>0</v>
      </c>
      <c r="K52" s="1963">
        <f ca="1">UW!$D$21</f>
        <v>0</v>
      </c>
      <c r="L52" s="1964">
        <f ca="1">UW!$D$21</f>
        <v>0</v>
      </c>
      <c r="M52" s="1963">
        <f ca="1">UW!$D$21</f>
        <v>0</v>
      </c>
      <c r="N52" s="1992">
        <f ca="1">UW!$D$21</f>
        <v>0</v>
      </c>
      <c r="O52" s="1965">
        <f ca="1">N52</f>
        <v>0</v>
      </c>
    </row>
    <row r="53" spans="2:17" s="102" customFormat="1" ht="15.5" customHeight="1">
      <c r="B53" s="138" t="s">
        <v>1501</v>
      </c>
      <c r="C53" s="1993" t="e">
        <f t="shared" ref="C53:N53" ca="1" si="10">C52*C54</f>
        <v>#DIV/0!</v>
      </c>
      <c r="D53" s="1994" t="e">
        <f t="shared" ca="1" si="10"/>
        <v>#DIV/0!</v>
      </c>
      <c r="E53" s="1994" t="e">
        <f t="shared" ca="1" si="10"/>
        <v>#DIV/0!</v>
      </c>
      <c r="F53" s="1994" t="e">
        <f t="shared" ca="1" si="10"/>
        <v>#DIV/0!</v>
      </c>
      <c r="G53" s="1994" t="e">
        <f t="shared" ca="1" si="10"/>
        <v>#DIV/0!</v>
      </c>
      <c r="H53" s="1994" t="e">
        <f t="shared" ca="1" si="10"/>
        <v>#DIV/0!</v>
      </c>
      <c r="I53" s="1994" t="e">
        <f t="shared" ca="1" si="10"/>
        <v>#DIV/0!</v>
      </c>
      <c r="J53" s="1994" t="e">
        <f t="shared" ca="1" si="10"/>
        <v>#DIV/0!</v>
      </c>
      <c r="K53" s="1994" t="e">
        <f t="shared" ca="1" si="10"/>
        <v>#DIV/0!</v>
      </c>
      <c r="L53" s="1966" t="e">
        <f t="shared" ca="1" si="10"/>
        <v>#DIV/0!</v>
      </c>
      <c r="M53" s="1994" t="e">
        <f t="shared" ca="1" si="10"/>
        <v>#DIV/0!</v>
      </c>
      <c r="N53" s="1995" t="e">
        <f t="shared" ca="1" si="10"/>
        <v>#DIV/0!</v>
      </c>
      <c r="O53" s="1967" t="e">
        <f ca="1">N53</f>
        <v>#DIV/0!</v>
      </c>
      <c r="Q53" s="1906"/>
    </row>
    <row r="54" spans="2:17" s="102" customFormat="1" ht="15.5" customHeight="1">
      <c r="B54" s="138" t="s">
        <v>1502</v>
      </c>
      <c r="C54" s="139" t="e">
        <f ca="1">INDEX(UW!$C$610:$EF$610,,MATCH(C$9,UW!$C$612:$EF$612,0))</f>
        <v>#DIV/0!</v>
      </c>
      <c r="D54" s="140" t="e">
        <f ca="1">INDEX(UW!$C$610:$EF$610,,MATCH(D$9,UW!$C$612:$EF$612,0))</f>
        <v>#DIV/0!</v>
      </c>
      <c r="E54" s="140" t="e">
        <f ca="1">INDEX(UW!$C$610:$EF$610,,MATCH(E$9,UW!$C$612:$EF$612,0))</f>
        <v>#DIV/0!</v>
      </c>
      <c r="F54" s="140" t="e">
        <f ca="1">INDEX(UW!$C$610:$EF$610,,MATCH(F$9,UW!$C$612:$EF$612,0))</f>
        <v>#DIV/0!</v>
      </c>
      <c r="G54" s="140" t="e">
        <f ca="1">INDEX(UW!$C$610:$EF$610,,MATCH(G$9,UW!$C$612:$EF$612,0))</f>
        <v>#DIV/0!</v>
      </c>
      <c r="H54" s="140" t="e">
        <f ca="1">INDEX(UW!$C$610:$EF$610,,MATCH(H$9,UW!$C$612:$EF$612,0))</f>
        <v>#DIV/0!</v>
      </c>
      <c r="I54" s="140" t="e">
        <f ca="1">INDEX(UW!$C$610:$EF$610,,MATCH(I$9,UW!$C$612:$EF$612,0))</f>
        <v>#DIV/0!</v>
      </c>
      <c r="J54" s="140" t="e">
        <f ca="1">INDEX(UW!$C$610:$EF$610,,MATCH(J$9,UW!$C$612:$EF$612,0))</f>
        <v>#DIV/0!</v>
      </c>
      <c r="K54" s="140" t="e">
        <f ca="1">INDEX(UW!$C$610:$EF$610,,MATCH(K$9,UW!$C$612:$EF$612,0))</f>
        <v>#DIV/0!</v>
      </c>
      <c r="L54" s="141" t="e">
        <f ca="1">INDEX(UW!$C$610:$EF$610,,MATCH(L$9,UW!$C$612:$EF$612,0))</f>
        <v>#DIV/0!</v>
      </c>
      <c r="M54" s="140" t="e">
        <f ca="1">INDEX(UW!$C$610:$EF$610,,MATCH(M$9,UW!$C$612:$EF$612,0))</f>
        <v>#DIV/0!</v>
      </c>
      <c r="N54" s="142" t="e">
        <f ca="1">INDEX(UW!$C$610:$EF$610,,MATCH(N$9,UW!$C$612:$EF$612,0))</f>
        <v>#DIV/0!</v>
      </c>
      <c r="O54" s="1996" t="e">
        <f ca="1">N54</f>
        <v>#DIV/0!</v>
      </c>
    </row>
    <row r="55" spans="2:17" s="102" customFormat="1" ht="15.5" customHeight="1">
      <c r="B55" s="138" t="s">
        <v>1008</v>
      </c>
      <c r="C55" s="1997" t="e">
        <f>INDEX('Mthly Bdgt'!$C36:$Q36,,MATCH(C$9,'Mthly Bdgt'!$C$15:$P$15,0))</f>
        <v>#N/A</v>
      </c>
      <c r="D55" s="1998" t="e">
        <f>INDEX('Mthly Bdgt'!$C36:$Q36,,MATCH(D$9,'Mthly Bdgt'!$C$15:$P$15,0))</f>
        <v>#N/A</v>
      </c>
      <c r="E55" s="1998" t="e">
        <f>INDEX('Mthly Bdgt'!$C36:$Q36,,MATCH(E$9,'Mthly Bdgt'!$C$15:$P$15,0))</f>
        <v>#N/A</v>
      </c>
      <c r="F55" s="1998" t="e">
        <f>INDEX('Mthly Bdgt'!$C36:$Q36,,MATCH(F$9,'Mthly Bdgt'!$C$15:$P$15,0))</f>
        <v>#N/A</v>
      </c>
      <c r="G55" s="1998" t="e">
        <f>INDEX('Mthly Bdgt'!$C36:$Q36,,MATCH(G$9,'Mthly Bdgt'!$C$15:$P$15,0))</f>
        <v>#N/A</v>
      </c>
      <c r="H55" s="1998" t="e">
        <f>INDEX('Mthly Bdgt'!$C36:$Q36,,MATCH(H$9,'Mthly Bdgt'!$C$15:$P$15,0))</f>
        <v>#N/A</v>
      </c>
      <c r="I55" s="1999" t="e">
        <f>INDEX('Mthly Bdgt'!$C36:$Q36,,MATCH(I$9,'Mthly Bdgt'!$C$15:$P$15,0))</f>
        <v>#N/A</v>
      </c>
      <c r="J55" s="1999" t="e">
        <f>INDEX('Mthly Bdgt'!$C36:$Q36,,MATCH(J$9,'Mthly Bdgt'!$C$15:$P$15,0))</f>
        <v>#N/A</v>
      </c>
      <c r="K55" s="1999" t="e">
        <f>INDEX('Mthly Bdgt'!$C36:$Q36,,MATCH(K$9,'Mthly Bdgt'!$C$15:$P$15,0))</f>
        <v>#N/A</v>
      </c>
      <c r="L55" s="1999" t="e">
        <f>INDEX('Mthly Bdgt'!$C36:$Q36,,MATCH(L$9,'Mthly Bdgt'!$C$15:$P$15,0))</f>
        <v>#N/A</v>
      </c>
      <c r="M55" s="1999" t="e">
        <f>INDEX('Mthly Bdgt'!$C36:$Q36,,MATCH(M$9,'Mthly Bdgt'!$C$15:$P$15,0))</f>
        <v>#N/A</v>
      </c>
      <c r="N55" s="2000" t="e">
        <f>INDEX('Mthly Bdgt'!$C36:$Q36,,MATCH(N$9,'Mthly Bdgt'!$C$15:$P$15,0))</f>
        <v>#N/A</v>
      </c>
      <c r="O55" s="2001" t="e">
        <f>AVERAGE(C55:N55)</f>
        <v>#N/A</v>
      </c>
    </row>
    <row r="56" spans="2:17" s="102" customFormat="1" ht="15.5" customHeight="1">
      <c r="B56" s="138" t="s">
        <v>119</v>
      </c>
      <c r="C56" s="1997" t="e">
        <f>INDEX('Mthly Bdgt'!$C38:$Q38,,MATCH(C$9,'Mthly Bdgt'!$C$15:$P$15,0))</f>
        <v>#N/A</v>
      </c>
      <c r="D56" s="1998" t="e">
        <f>INDEX('Mthly Bdgt'!$C38:$Q38,,MATCH(D$9,'Mthly Bdgt'!$C$15:$P$15,0))</f>
        <v>#N/A</v>
      </c>
      <c r="E56" s="1998" t="e">
        <f>INDEX('Mthly Bdgt'!$C38:$Q38,,MATCH(E$9,'Mthly Bdgt'!$C$15:$P$15,0))</f>
        <v>#N/A</v>
      </c>
      <c r="F56" s="1998" t="e">
        <f>INDEX('Mthly Bdgt'!$C38:$Q38,,MATCH(F$9,'Mthly Bdgt'!$C$15:$P$15,0))</f>
        <v>#N/A</v>
      </c>
      <c r="G56" s="1998" t="e">
        <f>INDEX('Mthly Bdgt'!$C38:$Q38,,MATCH(G$9,'Mthly Bdgt'!$C$15:$P$15,0))</f>
        <v>#N/A</v>
      </c>
      <c r="H56" s="1998" t="e">
        <f>INDEX('Mthly Bdgt'!$C38:$Q38,,MATCH(H$9,'Mthly Bdgt'!$C$15:$P$15,0))</f>
        <v>#N/A</v>
      </c>
      <c r="I56" s="1999" t="e">
        <f>INDEX('Mthly Bdgt'!$C38:$Q38,,MATCH(I$9,'Mthly Bdgt'!$C$15:$P$15,0))</f>
        <v>#N/A</v>
      </c>
      <c r="J56" s="1999" t="e">
        <f>INDEX('Mthly Bdgt'!$C38:$Q38,,MATCH(J$9,'Mthly Bdgt'!$C$15:$P$15,0))</f>
        <v>#N/A</v>
      </c>
      <c r="K56" s="1999" t="e">
        <f>INDEX('Mthly Bdgt'!$C38:$Q38,,MATCH(K$9,'Mthly Bdgt'!$C$15:$P$15,0))</f>
        <v>#N/A</v>
      </c>
      <c r="L56" s="1999" t="e">
        <f>INDEX('Mthly Bdgt'!$C38:$Q38,,MATCH(L$9,'Mthly Bdgt'!$C$15:$P$15,0))</f>
        <v>#N/A</v>
      </c>
      <c r="M56" s="1999" t="e">
        <f>INDEX('Mthly Bdgt'!$C38:$Q38,,MATCH(M$9,'Mthly Bdgt'!$C$15:$P$15,0))</f>
        <v>#N/A</v>
      </c>
      <c r="N56" s="2000" t="e">
        <f>INDEX('Mthly Bdgt'!$C38:$Q38,,MATCH(N$9,'Mthly Bdgt'!$C$15:$P$15,0))</f>
        <v>#N/A</v>
      </c>
      <c r="O56" s="2001" t="e">
        <f>AVERAGE(C56:N56)</f>
        <v>#N/A</v>
      </c>
    </row>
    <row r="57" spans="2:17" s="102" customFormat="1" ht="16" customHeight="1" thickBot="1">
      <c r="B57" s="143" t="s">
        <v>387</v>
      </c>
      <c r="C57" s="2002" t="e">
        <f t="shared" ref="C57:N57" ca="1" si="11">C56*C53/12</f>
        <v>#N/A</v>
      </c>
      <c r="D57" s="2003" t="e">
        <f t="shared" ca="1" si="11"/>
        <v>#N/A</v>
      </c>
      <c r="E57" s="2003" t="e">
        <f t="shared" ca="1" si="11"/>
        <v>#N/A</v>
      </c>
      <c r="F57" s="2003" t="e">
        <f t="shared" ca="1" si="11"/>
        <v>#N/A</v>
      </c>
      <c r="G57" s="2004" t="e">
        <f t="shared" ca="1" si="11"/>
        <v>#N/A</v>
      </c>
      <c r="H57" s="2003" t="e">
        <f t="shared" ca="1" si="11"/>
        <v>#N/A</v>
      </c>
      <c r="I57" s="2003" t="e">
        <f t="shared" ca="1" si="11"/>
        <v>#N/A</v>
      </c>
      <c r="J57" s="2003" t="e">
        <f t="shared" ca="1" si="11"/>
        <v>#N/A</v>
      </c>
      <c r="K57" s="2003" t="e">
        <f t="shared" ca="1" si="11"/>
        <v>#N/A</v>
      </c>
      <c r="L57" s="2004" t="e">
        <f t="shared" ca="1" si="11"/>
        <v>#N/A</v>
      </c>
      <c r="M57" s="2003" t="e">
        <f t="shared" ca="1" si="11"/>
        <v>#N/A</v>
      </c>
      <c r="N57" s="2005" t="e">
        <f t="shared" ca="1" si="11"/>
        <v>#N/A</v>
      </c>
      <c r="O57" s="2006" t="e">
        <f ca="1">SUM(C57:N57)</f>
        <v>#N/A</v>
      </c>
    </row>
    <row r="58" spans="2:17" s="102" customFormat="1" ht="16" customHeight="1" thickBot="1"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44"/>
      <c r="M58" s="109"/>
      <c r="N58" s="109"/>
      <c r="O58" s="1897"/>
    </row>
    <row r="59" spans="2:17" s="102" customFormat="1" ht="15.5" customHeight="1">
      <c r="B59" s="145" t="s">
        <v>1503</v>
      </c>
      <c r="C59" s="1899">
        <v>30</v>
      </c>
      <c r="D59" s="1899">
        <v>30</v>
      </c>
      <c r="E59" s="1899">
        <v>30</v>
      </c>
      <c r="F59" s="1899">
        <v>30</v>
      </c>
      <c r="G59" s="1899">
        <v>30</v>
      </c>
      <c r="H59" s="1899">
        <v>30</v>
      </c>
      <c r="I59" s="1899">
        <v>30</v>
      </c>
      <c r="J59" s="1899">
        <v>30</v>
      </c>
      <c r="K59" s="1899">
        <v>30</v>
      </c>
      <c r="L59" s="1899">
        <v>30</v>
      </c>
      <c r="M59" s="1899">
        <v>30</v>
      </c>
      <c r="N59" s="1899">
        <v>30</v>
      </c>
      <c r="O59" s="2007">
        <f>SUM(C59:N59)</f>
        <v>360</v>
      </c>
    </row>
    <row r="60" spans="2:17" s="102" customFormat="1" ht="15.5" customHeight="1">
      <c r="B60" s="138" t="s">
        <v>1272</v>
      </c>
      <c r="C60" s="1994" t="e">
        <f>INDEX('Mthly Bdgt'!$C$5:$P$10,MATCH($B60,'Mthly Bdgt'!$C$5:$C$10,0),MATCH(C$9,'Mthly Bdgt'!$C$5:$P$5,0))</f>
        <v>#N/A</v>
      </c>
      <c r="D60" s="1994" t="e">
        <f>INDEX('Mthly Bdgt'!$C$5:$P$10,MATCH($B60,'Mthly Bdgt'!$C$5:$C$10,0),MATCH(D$9,'Mthly Bdgt'!$C$5:$P$5,0))</f>
        <v>#N/A</v>
      </c>
      <c r="E60" s="1994" t="e">
        <f>INDEX('Mthly Bdgt'!$C$5:$P$10,MATCH($B60,'Mthly Bdgt'!$C$5:$C$10,0),MATCH(E$9,'Mthly Bdgt'!$C$5:$P$5,0))</f>
        <v>#N/A</v>
      </c>
      <c r="F60" s="1994" t="e">
        <f>INDEX('Mthly Bdgt'!$C$5:$P$10,MATCH($B60,'Mthly Bdgt'!$C$5:$C$10,0),MATCH(F$9,'Mthly Bdgt'!$C$5:$P$5,0))</f>
        <v>#N/A</v>
      </c>
      <c r="G60" s="1994" t="e">
        <f>INDEX('Mthly Bdgt'!$C$5:$P$10,MATCH($B60,'Mthly Bdgt'!$C$5:$C$10,0),MATCH(G$9,'Mthly Bdgt'!$C$5:$P$5,0))</f>
        <v>#N/A</v>
      </c>
      <c r="H60" s="1994" t="e">
        <f>INDEX('Mthly Bdgt'!$C$5:$P$10,MATCH($B60,'Mthly Bdgt'!$C$5:$C$10,0),MATCH(H$9,'Mthly Bdgt'!$C$5:$P$5,0))</f>
        <v>#N/A</v>
      </c>
      <c r="I60" s="1994" t="e">
        <f>INDEX('Mthly Bdgt'!$C$5:$P$10,MATCH($B60,'Mthly Bdgt'!$C$5:$C$10,0),MATCH(I$9,'Mthly Bdgt'!$C$5:$P$5,0))</f>
        <v>#N/A</v>
      </c>
      <c r="J60" s="1994" t="e">
        <f>INDEX('Mthly Bdgt'!$C$5:$P$10,MATCH($B60,'Mthly Bdgt'!$C$5:$C$10,0),MATCH(J$9,'Mthly Bdgt'!$C$5:$P$5,0))</f>
        <v>#N/A</v>
      </c>
      <c r="K60" s="1994" t="e">
        <f>INDEX('Mthly Bdgt'!$C$5:$P$10,MATCH($B60,'Mthly Bdgt'!$C$5:$C$10,0),MATCH(K$9,'Mthly Bdgt'!$C$5:$P$5,0))</f>
        <v>#N/A</v>
      </c>
      <c r="L60" s="1994" t="e">
        <f>INDEX('Mthly Bdgt'!$C$5:$P$10,MATCH($B60,'Mthly Bdgt'!$C$5:$C$10,0),MATCH(L$9,'Mthly Bdgt'!$C$5:$P$5,0))</f>
        <v>#N/A</v>
      </c>
      <c r="M60" s="1994" t="e">
        <f>INDEX('Mthly Bdgt'!$C$5:$P$10,MATCH($B60,'Mthly Bdgt'!$C$5:$C$10,0),MATCH(M$9,'Mthly Bdgt'!$C$5:$P$5,0))</f>
        <v>#N/A</v>
      </c>
      <c r="N60" s="1994" t="e">
        <f>INDEX('Mthly Bdgt'!$C$5:$P$10,MATCH($B60,'Mthly Bdgt'!$C$5:$C$10,0),MATCH(N$9,'Mthly Bdgt'!$C$5:$P$5,0))</f>
        <v>#N/A</v>
      </c>
      <c r="O60" s="2008" t="e">
        <f>SUM(C60:N60)</f>
        <v>#N/A</v>
      </c>
    </row>
    <row r="61" spans="2:17" s="102" customFormat="1" ht="15.5" customHeight="1">
      <c r="B61" s="138" t="s">
        <v>1273</v>
      </c>
      <c r="C61" s="1994" t="e">
        <f>INDEX('Mthly Bdgt'!$C$5:$P$10,MATCH($B61,'Mthly Bdgt'!$C$5:$C$10,0),MATCH(C$9,'Mthly Bdgt'!$C$5:$P$5,0))</f>
        <v>#N/A</v>
      </c>
      <c r="D61" s="1994" t="e">
        <f>INDEX('Mthly Bdgt'!$C$5:$P$10,MATCH($B61,'Mthly Bdgt'!$C$5:$C$10,0),MATCH(D$9,'Mthly Bdgt'!$C$5:$P$5,0))</f>
        <v>#N/A</v>
      </c>
      <c r="E61" s="1994" t="e">
        <f>INDEX('Mthly Bdgt'!$C$5:$P$10,MATCH($B61,'Mthly Bdgt'!$C$5:$C$10,0),MATCH(E$9,'Mthly Bdgt'!$C$5:$P$5,0))</f>
        <v>#N/A</v>
      </c>
      <c r="F61" s="1994" t="e">
        <f>INDEX('Mthly Bdgt'!$C$5:$P$10,MATCH($B61,'Mthly Bdgt'!$C$5:$C$10,0),MATCH(F$9,'Mthly Bdgt'!$C$5:$P$5,0))</f>
        <v>#N/A</v>
      </c>
      <c r="G61" s="1994" t="e">
        <f>INDEX('Mthly Bdgt'!$C$5:$P$10,MATCH($B61,'Mthly Bdgt'!$C$5:$C$10,0),MATCH(G$9,'Mthly Bdgt'!$C$5:$P$5,0))</f>
        <v>#N/A</v>
      </c>
      <c r="H61" s="1994" t="e">
        <f>INDEX('Mthly Bdgt'!$C$5:$P$10,MATCH($B61,'Mthly Bdgt'!$C$5:$C$10,0),MATCH(H$9,'Mthly Bdgt'!$C$5:$P$5,0))</f>
        <v>#N/A</v>
      </c>
      <c r="I61" s="1994" t="e">
        <f>INDEX('Mthly Bdgt'!$C$5:$P$10,MATCH($B61,'Mthly Bdgt'!$C$5:$C$10,0),MATCH(I$9,'Mthly Bdgt'!$C$5:$P$5,0))</f>
        <v>#N/A</v>
      </c>
      <c r="J61" s="1994" t="e">
        <f>INDEX('Mthly Bdgt'!$C$5:$P$10,MATCH($B61,'Mthly Bdgt'!$C$5:$C$10,0),MATCH(J$9,'Mthly Bdgt'!$C$5:$P$5,0))</f>
        <v>#N/A</v>
      </c>
      <c r="K61" s="1994" t="e">
        <f>INDEX('Mthly Bdgt'!$C$5:$P$10,MATCH($B61,'Mthly Bdgt'!$C$5:$C$10,0),MATCH(K$9,'Mthly Bdgt'!$C$5:$P$5,0))</f>
        <v>#N/A</v>
      </c>
      <c r="L61" s="1994" t="e">
        <f>INDEX('Mthly Bdgt'!$C$5:$P$10,MATCH($B61,'Mthly Bdgt'!$C$5:$C$10,0),MATCH(L$9,'Mthly Bdgt'!$C$5:$P$5,0))</f>
        <v>#N/A</v>
      </c>
      <c r="M61" s="1994" t="e">
        <f>INDEX('Mthly Bdgt'!$C$5:$P$10,MATCH($B61,'Mthly Bdgt'!$C$5:$C$10,0),MATCH(M$9,'Mthly Bdgt'!$C$5:$P$5,0))</f>
        <v>#N/A</v>
      </c>
      <c r="N61" s="1994" t="e">
        <f>INDEX('Mthly Bdgt'!$C$5:$P$10,MATCH($B61,'Mthly Bdgt'!$C$5:$C$10,0),MATCH(N$9,'Mthly Bdgt'!$C$5:$P$5,0))</f>
        <v>#N/A</v>
      </c>
      <c r="O61" s="2009" t="e">
        <f>SUM(C61:N61)</f>
        <v>#N/A</v>
      </c>
    </row>
    <row r="62" spans="2:17" s="102" customFormat="1" ht="15.5" customHeight="1">
      <c r="B62" s="138" t="s">
        <v>1275</v>
      </c>
      <c r="C62" s="1994" t="e">
        <f>INDEX('Mthly Bdgt'!$C$5:$P$10,MATCH($B62,'Mthly Bdgt'!$C$5:$C$10,0),MATCH(C$9,'Mthly Bdgt'!$C$5:$P$5,0))</f>
        <v>#N/A</v>
      </c>
      <c r="D62" s="1994" t="e">
        <f>INDEX('Mthly Bdgt'!$C$5:$P$10,MATCH($B62,'Mthly Bdgt'!$C$5:$C$10,0),MATCH(D$9,'Mthly Bdgt'!$C$5:$P$5,0))</f>
        <v>#N/A</v>
      </c>
      <c r="E62" s="1994" t="e">
        <f>INDEX('Mthly Bdgt'!$C$5:$P$10,MATCH($B62,'Mthly Bdgt'!$C$5:$C$10,0),MATCH(E$9,'Mthly Bdgt'!$C$5:$P$5,0))</f>
        <v>#N/A</v>
      </c>
      <c r="F62" s="1994" t="e">
        <f>INDEX('Mthly Bdgt'!$C$5:$P$10,MATCH($B62,'Mthly Bdgt'!$C$5:$C$10,0),MATCH(F$9,'Mthly Bdgt'!$C$5:$P$5,0))</f>
        <v>#N/A</v>
      </c>
      <c r="G62" s="1994" t="e">
        <f>INDEX('Mthly Bdgt'!$C$5:$P$10,MATCH($B62,'Mthly Bdgt'!$C$5:$C$10,0),MATCH(G$9,'Mthly Bdgt'!$C$5:$P$5,0))</f>
        <v>#N/A</v>
      </c>
      <c r="H62" s="1994" t="e">
        <f>INDEX('Mthly Bdgt'!$C$5:$P$10,MATCH($B62,'Mthly Bdgt'!$C$5:$C$10,0),MATCH(H$9,'Mthly Bdgt'!$C$5:$P$5,0))</f>
        <v>#N/A</v>
      </c>
      <c r="I62" s="1994" t="e">
        <f>INDEX('Mthly Bdgt'!$C$5:$P$10,MATCH($B62,'Mthly Bdgt'!$C$5:$C$10,0),MATCH(I$9,'Mthly Bdgt'!$C$5:$P$5,0))</f>
        <v>#N/A</v>
      </c>
      <c r="J62" s="1994" t="e">
        <f>INDEX('Mthly Bdgt'!$C$5:$P$10,MATCH($B62,'Mthly Bdgt'!$C$5:$C$10,0),MATCH(J$9,'Mthly Bdgt'!$C$5:$P$5,0))</f>
        <v>#N/A</v>
      </c>
      <c r="K62" s="1994" t="e">
        <f>INDEX('Mthly Bdgt'!$C$5:$P$10,MATCH($B62,'Mthly Bdgt'!$C$5:$C$10,0),MATCH(K$9,'Mthly Bdgt'!$C$5:$P$5,0))</f>
        <v>#N/A</v>
      </c>
      <c r="L62" s="1994" t="e">
        <f>INDEX('Mthly Bdgt'!$C$5:$P$10,MATCH($B62,'Mthly Bdgt'!$C$5:$C$10,0),MATCH(L$9,'Mthly Bdgt'!$C$5:$P$5,0))</f>
        <v>#N/A</v>
      </c>
      <c r="M62" s="1994" t="e">
        <f>INDEX('Mthly Bdgt'!$C$5:$P$10,MATCH($B62,'Mthly Bdgt'!$C$5:$C$10,0),MATCH(M$9,'Mthly Bdgt'!$C$5:$P$5,0))</f>
        <v>#N/A</v>
      </c>
      <c r="N62" s="1994" t="e">
        <f>INDEX('Mthly Bdgt'!$C$5:$P$10,MATCH($B62,'Mthly Bdgt'!$C$5:$C$10,0),MATCH(N$9,'Mthly Bdgt'!$C$5:$P$5,0))</f>
        <v>#N/A</v>
      </c>
      <c r="O62" s="2008" t="e">
        <f>N62</f>
        <v>#N/A</v>
      </c>
    </row>
    <row r="63" spans="2:17" s="102" customFormat="1" ht="16" customHeight="1" thickBot="1">
      <c r="B63" s="146" t="s">
        <v>1274</v>
      </c>
      <c r="C63" s="1994" t="e">
        <f>INDEX('Mthly Bdgt'!$C$5:$P$10,MATCH($B63,'Mthly Bdgt'!$C$5:$C$10,0),MATCH(C$9,'Mthly Bdgt'!$C$5:$P$5,0))</f>
        <v>#N/A</v>
      </c>
      <c r="D63" s="1994" t="e">
        <f>INDEX('Mthly Bdgt'!$C$5:$P$10,MATCH($B63,'Mthly Bdgt'!$C$5:$C$10,0),MATCH(D$9,'Mthly Bdgt'!$C$5:$P$5,0))</f>
        <v>#N/A</v>
      </c>
      <c r="E63" s="1994" t="e">
        <f>INDEX('Mthly Bdgt'!$C$5:$P$10,MATCH($B63,'Mthly Bdgt'!$C$5:$C$10,0),MATCH(E$9,'Mthly Bdgt'!$C$5:$P$5,0))</f>
        <v>#N/A</v>
      </c>
      <c r="F63" s="1994" t="e">
        <f>INDEX('Mthly Bdgt'!$C$5:$P$10,MATCH($B63,'Mthly Bdgt'!$C$5:$C$10,0),MATCH(F$9,'Mthly Bdgt'!$C$5:$P$5,0))</f>
        <v>#N/A</v>
      </c>
      <c r="G63" s="1994" t="e">
        <f>INDEX('Mthly Bdgt'!$C$5:$P$10,MATCH($B63,'Mthly Bdgt'!$C$5:$C$10,0),MATCH(G$9,'Mthly Bdgt'!$C$5:$P$5,0))</f>
        <v>#N/A</v>
      </c>
      <c r="H63" s="1994" t="e">
        <f>INDEX('Mthly Bdgt'!$C$5:$P$10,MATCH($B63,'Mthly Bdgt'!$C$5:$C$10,0),MATCH(H$9,'Mthly Bdgt'!$C$5:$P$5,0))</f>
        <v>#N/A</v>
      </c>
      <c r="I63" s="1994" t="e">
        <f>INDEX('Mthly Bdgt'!$C$5:$P$10,MATCH($B63,'Mthly Bdgt'!$C$5:$C$10,0),MATCH(I$9,'Mthly Bdgt'!$C$5:$P$5,0))</f>
        <v>#N/A</v>
      </c>
      <c r="J63" s="1994" t="e">
        <f>INDEX('Mthly Bdgt'!$C$5:$P$10,MATCH($B63,'Mthly Bdgt'!$C$5:$C$10,0),MATCH(J$9,'Mthly Bdgt'!$C$5:$P$5,0))</f>
        <v>#N/A</v>
      </c>
      <c r="K63" s="1994" t="e">
        <f>INDEX('Mthly Bdgt'!$C$5:$P$10,MATCH($B63,'Mthly Bdgt'!$C$5:$C$10,0),MATCH(K$9,'Mthly Bdgt'!$C$5:$P$5,0))</f>
        <v>#N/A</v>
      </c>
      <c r="L63" s="1994" t="e">
        <f>INDEX('Mthly Bdgt'!$C$5:$P$10,MATCH($B63,'Mthly Bdgt'!$C$5:$C$10,0),MATCH(L$9,'Mthly Bdgt'!$C$5:$P$5,0))</f>
        <v>#N/A</v>
      </c>
      <c r="M63" s="1994" t="e">
        <f>INDEX('Mthly Bdgt'!$C$5:$P$10,MATCH($B63,'Mthly Bdgt'!$C$5:$C$10,0),MATCH(M$9,'Mthly Bdgt'!$C$5:$P$5,0))</f>
        <v>#N/A</v>
      </c>
      <c r="N63" s="1994" t="e">
        <f>INDEX('Mthly Bdgt'!$C$5:$P$10,MATCH($B63,'Mthly Bdgt'!$C$5:$C$10,0),MATCH(N$9,'Mthly Bdgt'!$C$5:$P$5,0))</f>
        <v>#N/A</v>
      </c>
      <c r="O63" s="2010" t="e">
        <f>O60-O61</f>
        <v>#N/A</v>
      </c>
    </row>
    <row r="64" spans="2:17" s="102" customFormat="1" ht="16" customHeight="1" thickBot="1">
      <c r="B64" s="147" t="s">
        <v>1504</v>
      </c>
      <c r="C64" s="148" t="e">
        <f t="shared" ref="C64:N64" si="12">C60/C59</f>
        <v>#N/A</v>
      </c>
      <c r="D64" s="148" t="e">
        <f t="shared" si="12"/>
        <v>#N/A</v>
      </c>
      <c r="E64" s="148" t="e">
        <f t="shared" si="12"/>
        <v>#N/A</v>
      </c>
      <c r="F64" s="148" t="e">
        <f t="shared" si="12"/>
        <v>#N/A</v>
      </c>
      <c r="G64" s="148" t="e">
        <f t="shared" si="12"/>
        <v>#N/A</v>
      </c>
      <c r="H64" s="148" t="e">
        <f t="shared" si="12"/>
        <v>#N/A</v>
      </c>
      <c r="I64" s="148" t="e">
        <f t="shared" si="12"/>
        <v>#N/A</v>
      </c>
      <c r="J64" s="148" t="e">
        <f t="shared" si="12"/>
        <v>#N/A</v>
      </c>
      <c r="K64" s="148" t="e">
        <f t="shared" si="12"/>
        <v>#N/A</v>
      </c>
      <c r="L64" s="148" t="e">
        <f t="shared" si="12"/>
        <v>#N/A</v>
      </c>
      <c r="M64" s="148" t="e">
        <f t="shared" si="12"/>
        <v>#N/A</v>
      </c>
      <c r="N64" s="149" t="e">
        <f t="shared" si="12"/>
        <v>#N/A</v>
      </c>
      <c r="O64" s="150" t="e">
        <f>AVERAGE(C64:N64)</f>
        <v>#N/A</v>
      </c>
    </row>
    <row r="65" spans="2:17" s="102" customFormat="1" ht="16" customHeight="1" thickBot="1">
      <c r="B65" s="109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897"/>
    </row>
    <row r="66" spans="2:17" s="102" customFormat="1" ht="16" customHeight="1" thickBot="1">
      <c r="B66" s="152" t="s">
        <v>1505</v>
      </c>
      <c r="C66" s="2011" t="e">
        <f t="shared" ref="C66:N66" ca="1" si="13">C62*C67</f>
        <v>#N/A</v>
      </c>
      <c r="D66" s="2011" t="e">
        <f t="shared" ca="1" si="13"/>
        <v>#N/A</v>
      </c>
      <c r="E66" s="2011" t="e">
        <f t="shared" ca="1" si="13"/>
        <v>#N/A</v>
      </c>
      <c r="F66" s="2011" t="e">
        <f t="shared" ca="1" si="13"/>
        <v>#N/A</v>
      </c>
      <c r="G66" s="2011" t="e">
        <f t="shared" ca="1" si="13"/>
        <v>#N/A</v>
      </c>
      <c r="H66" s="2011" t="e">
        <f t="shared" ca="1" si="13"/>
        <v>#N/A</v>
      </c>
      <c r="I66" s="2011" t="e">
        <f t="shared" ca="1" si="13"/>
        <v>#N/A</v>
      </c>
      <c r="J66" s="2011" t="e">
        <f t="shared" ca="1" si="13"/>
        <v>#N/A</v>
      </c>
      <c r="K66" s="2011" t="e">
        <f t="shared" ca="1" si="13"/>
        <v>#N/A</v>
      </c>
      <c r="L66" s="2011" t="e">
        <f t="shared" ca="1" si="13"/>
        <v>#N/A</v>
      </c>
      <c r="M66" s="2011" t="e">
        <f t="shared" ca="1" si="13"/>
        <v>#N/A</v>
      </c>
      <c r="N66" s="2012" t="e">
        <f t="shared" ca="1" si="13"/>
        <v>#N/A</v>
      </c>
      <c r="O66" s="2013" t="e">
        <f ca="1">N66</f>
        <v>#N/A</v>
      </c>
      <c r="Q66" s="153"/>
    </row>
    <row r="67" spans="2:17" s="102" customFormat="1" ht="16" customHeight="1" thickBot="1">
      <c r="B67" s="154" t="s">
        <v>1506</v>
      </c>
      <c r="C67" s="2014" t="e">
        <f ca="1">UW!$D$23</f>
        <v>#DIV/0!</v>
      </c>
      <c r="D67" s="2014" t="e">
        <f ca="1">UW!$D$23</f>
        <v>#DIV/0!</v>
      </c>
      <c r="E67" s="2014" t="e">
        <f ca="1">UW!$D$23</f>
        <v>#DIV/0!</v>
      </c>
      <c r="F67" s="2014" t="e">
        <f ca="1">UW!$D$23</f>
        <v>#DIV/0!</v>
      </c>
      <c r="G67" s="2014" t="e">
        <f ca="1">UW!$D$23</f>
        <v>#DIV/0!</v>
      </c>
      <c r="H67" s="2014" t="e">
        <f ca="1">UW!$D$23</f>
        <v>#DIV/0!</v>
      </c>
      <c r="I67" s="2014" t="e">
        <f ca="1">UW!$D$23</f>
        <v>#DIV/0!</v>
      </c>
      <c r="J67" s="2014" t="e">
        <f ca="1">UW!$D$23</f>
        <v>#DIV/0!</v>
      </c>
      <c r="K67" s="2014" t="e">
        <f ca="1">UW!$D$23</f>
        <v>#DIV/0!</v>
      </c>
      <c r="L67" s="2014" t="e">
        <f ca="1">UW!$D$23</f>
        <v>#DIV/0!</v>
      </c>
      <c r="M67" s="2014" t="e">
        <f ca="1">UW!$D$23</f>
        <v>#DIV/0!</v>
      </c>
      <c r="N67" s="2015" t="e">
        <f ca="1">UW!$D$23</f>
        <v>#DIV/0!</v>
      </c>
      <c r="O67" s="2016" t="e">
        <f ca="1">AVERAGE(C67:N67)</f>
        <v>#DIV/0!</v>
      </c>
    </row>
    <row r="68" spans="2:17" s="102" customFormat="1" ht="16" customHeight="1" thickBot="1">
      <c r="D68" s="2017"/>
      <c r="E68" s="2017"/>
      <c r="F68" s="2017"/>
      <c r="G68" s="2017"/>
      <c r="H68" s="2017"/>
      <c r="I68" s="2017"/>
      <c r="J68" s="2017"/>
      <c r="K68" s="2017"/>
      <c r="L68" s="2017"/>
      <c r="M68" s="2017"/>
      <c r="N68" s="2017"/>
      <c r="O68" s="104"/>
    </row>
    <row r="69" spans="2:17" s="102" customFormat="1" ht="16" customHeight="1" thickBot="1">
      <c r="B69" s="136" t="s">
        <v>1507</v>
      </c>
      <c r="C69" s="1990"/>
      <c r="D69" s="1933"/>
      <c r="E69" s="1933"/>
      <c r="F69" s="1933"/>
      <c r="G69" s="1933"/>
      <c r="H69" s="1933"/>
      <c r="I69" s="1933"/>
      <c r="J69" s="1933"/>
      <c r="K69" s="1933"/>
      <c r="L69" s="1933"/>
      <c r="M69" s="1933"/>
      <c r="N69" s="1933"/>
      <c r="O69" s="1990"/>
    </row>
    <row r="70" spans="2:17" s="102" customFormat="1" ht="19.5" customHeight="1">
      <c r="B70" s="137" t="str">
        <f>B52</f>
        <v>NLA - StoreLocal Pakenham</v>
      </c>
      <c r="C70" s="2018" t="e">
        <v>#REF!</v>
      </c>
      <c r="D70" s="2018">
        <v>1200</v>
      </c>
      <c r="E70" s="2018">
        <v>1200</v>
      </c>
      <c r="F70" s="2018">
        <v>1200</v>
      </c>
      <c r="G70" s="2018">
        <v>1200</v>
      </c>
      <c r="H70" s="2018">
        <v>1200</v>
      </c>
      <c r="I70" s="2018">
        <v>1200</v>
      </c>
      <c r="J70" s="2018">
        <v>1200</v>
      </c>
      <c r="K70" s="2018">
        <v>1200</v>
      </c>
      <c r="L70" s="2018">
        <v>1200</v>
      </c>
      <c r="M70" s="2018">
        <v>1200</v>
      </c>
      <c r="N70" s="2018">
        <v>1200</v>
      </c>
      <c r="O70" s="2019">
        <f>N70</f>
        <v>1200</v>
      </c>
    </row>
    <row r="71" spans="2:17" s="102" customFormat="1" ht="15.5" customHeight="1">
      <c r="B71" s="138" t="s">
        <v>1501</v>
      </c>
      <c r="C71" s="1903">
        <v>0</v>
      </c>
      <c r="D71" s="1903">
        <v>0</v>
      </c>
      <c r="E71" s="1903">
        <v>0</v>
      </c>
      <c r="F71" s="1903">
        <v>0</v>
      </c>
      <c r="G71" s="1903">
        <v>0</v>
      </c>
      <c r="H71" s="1903">
        <v>0</v>
      </c>
      <c r="I71" s="1903">
        <v>0</v>
      </c>
      <c r="J71" s="1903">
        <v>0</v>
      </c>
      <c r="K71" s="1903">
        <v>0</v>
      </c>
      <c r="L71" s="1903">
        <v>0</v>
      </c>
      <c r="M71" s="1903">
        <v>0</v>
      </c>
      <c r="N71" s="2020">
        <v>0</v>
      </c>
      <c r="O71" s="2021">
        <f>N71</f>
        <v>0</v>
      </c>
    </row>
    <row r="72" spans="2:17" s="102" customFormat="1" ht="15.5" customHeight="1">
      <c r="B72" s="138" t="s">
        <v>1502</v>
      </c>
      <c r="C72" s="140" t="e">
        <f t="shared" ref="C72:N72" si="14">C71/C70</f>
        <v>#REF!</v>
      </c>
      <c r="D72" s="140">
        <f t="shared" si="14"/>
        <v>0</v>
      </c>
      <c r="E72" s="140">
        <f t="shared" si="14"/>
        <v>0</v>
      </c>
      <c r="F72" s="140">
        <f t="shared" si="14"/>
        <v>0</v>
      </c>
      <c r="G72" s="140">
        <f t="shared" si="14"/>
        <v>0</v>
      </c>
      <c r="H72" s="140">
        <f t="shared" si="14"/>
        <v>0</v>
      </c>
      <c r="I72" s="140">
        <f t="shared" si="14"/>
        <v>0</v>
      </c>
      <c r="J72" s="140">
        <f t="shared" si="14"/>
        <v>0</v>
      </c>
      <c r="K72" s="140">
        <f t="shared" si="14"/>
        <v>0</v>
      </c>
      <c r="L72" s="140">
        <f t="shared" si="14"/>
        <v>0</v>
      </c>
      <c r="M72" s="140">
        <f t="shared" si="14"/>
        <v>0</v>
      </c>
      <c r="N72" s="140">
        <f t="shared" si="14"/>
        <v>0</v>
      </c>
      <c r="O72" s="155">
        <f>N72</f>
        <v>0</v>
      </c>
    </row>
    <row r="73" spans="2:17" s="102" customFormat="1" ht="15.5" customHeight="1">
      <c r="B73" s="138" t="s">
        <v>119</v>
      </c>
      <c r="C73" s="159" t="e">
        <v>#DIV/0!</v>
      </c>
      <c r="D73" s="2022" t="e">
        <v>#DIV/0!</v>
      </c>
      <c r="E73" s="2022" t="e">
        <v>#DIV/0!</v>
      </c>
      <c r="F73" s="2022" t="e">
        <v>#DIV/0!</v>
      </c>
      <c r="G73" s="2022" t="e">
        <v>#DIV/0!</v>
      </c>
      <c r="H73" s="2022" t="e">
        <v>#DIV/0!</v>
      </c>
      <c r="I73" s="2022" t="e">
        <v>#DIV/0!</v>
      </c>
      <c r="J73" s="2022" t="e">
        <v>#DIV/0!</v>
      </c>
      <c r="K73" s="2022" t="e">
        <v>#DIV/0!</v>
      </c>
      <c r="L73" s="2022" t="e">
        <v>#DIV/0!</v>
      </c>
      <c r="M73" s="2022" t="e">
        <v>#DIV/0!</v>
      </c>
      <c r="N73" s="2022" t="e">
        <v>#DIV/0!</v>
      </c>
      <c r="O73" s="2021" t="e">
        <f>AVERAGE(C73:N73)</f>
        <v>#DIV/0!</v>
      </c>
    </row>
    <row r="74" spans="2:17" s="102" customFormat="1" ht="16" customHeight="1" thickBot="1">
      <c r="B74" s="143" t="s">
        <v>387</v>
      </c>
      <c r="C74" s="2003" t="e">
        <f t="shared" ref="C74:N74" si="15">C73*C71/12</f>
        <v>#DIV/0!</v>
      </c>
      <c r="D74" s="2003" t="e">
        <f t="shared" si="15"/>
        <v>#DIV/0!</v>
      </c>
      <c r="E74" s="2003" t="e">
        <f t="shared" si="15"/>
        <v>#DIV/0!</v>
      </c>
      <c r="F74" s="2003" t="e">
        <f t="shared" si="15"/>
        <v>#DIV/0!</v>
      </c>
      <c r="G74" s="2003" t="e">
        <f t="shared" si="15"/>
        <v>#DIV/0!</v>
      </c>
      <c r="H74" s="2003" t="e">
        <f t="shared" si="15"/>
        <v>#DIV/0!</v>
      </c>
      <c r="I74" s="2003" t="e">
        <f t="shared" si="15"/>
        <v>#DIV/0!</v>
      </c>
      <c r="J74" s="2003" t="e">
        <f t="shared" si="15"/>
        <v>#DIV/0!</v>
      </c>
      <c r="K74" s="2003" t="e">
        <f t="shared" si="15"/>
        <v>#DIV/0!</v>
      </c>
      <c r="L74" s="2003" t="e">
        <f t="shared" si="15"/>
        <v>#DIV/0!</v>
      </c>
      <c r="M74" s="2003" t="e">
        <f t="shared" si="15"/>
        <v>#DIV/0!</v>
      </c>
      <c r="N74" s="2003" t="e">
        <f t="shared" si="15"/>
        <v>#DIV/0!</v>
      </c>
      <c r="O74" s="2023" t="e">
        <f>SUM(C74:N74)</f>
        <v>#DIV/0!</v>
      </c>
    </row>
    <row r="75" spans="2:17" s="102" customFormat="1" ht="16" customHeight="1" thickBot="1">
      <c r="B75" s="109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2024"/>
    </row>
    <row r="76" spans="2:17" s="102" customFormat="1" ht="15.5" customHeight="1">
      <c r="B76" s="145" t="s">
        <v>1503</v>
      </c>
      <c r="C76" s="2018">
        <f t="shared" ref="C76:N76" si="16">C77/C81</f>
        <v>0</v>
      </c>
      <c r="D76" s="2018">
        <f t="shared" si="16"/>
        <v>0</v>
      </c>
      <c r="E76" s="2018">
        <f t="shared" si="16"/>
        <v>0</v>
      </c>
      <c r="F76" s="2018">
        <f t="shared" si="16"/>
        <v>0</v>
      </c>
      <c r="G76" s="2018">
        <f t="shared" si="16"/>
        <v>0</v>
      </c>
      <c r="H76" s="2018">
        <f t="shared" si="16"/>
        <v>0</v>
      </c>
      <c r="I76" s="2018">
        <f t="shared" si="16"/>
        <v>0</v>
      </c>
      <c r="J76" s="2018">
        <f t="shared" si="16"/>
        <v>0</v>
      </c>
      <c r="K76" s="2018">
        <f t="shared" si="16"/>
        <v>0</v>
      </c>
      <c r="L76" s="2018">
        <f t="shared" si="16"/>
        <v>0</v>
      </c>
      <c r="M76" s="2018">
        <f t="shared" si="16"/>
        <v>0</v>
      </c>
      <c r="N76" s="2018">
        <f t="shared" si="16"/>
        <v>0</v>
      </c>
      <c r="O76" s="2007">
        <f>SUM(C76:N76)</f>
        <v>0</v>
      </c>
    </row>
    <row r="77" spans="2:17" s="102" customFormat="1" ht="15.5" customHeight="1">
      <c r="B77" s="138" t="s">
        <v>1508</v>
      </c>
      <c r="C77" s="1903">
        <v>0</v>
      </c>
      <c r="D77" s="1903">
        <v>0</v>
      </c>
      <c r="E77" s="1903">
        <v>0</v>
      </c>
      <c r="F77" s="1903">
        <v>0</v>
      </c>
      <c r="G77" s="1903">
        <v>0</v>
      </c>
      <c r="H77" s="1903">
        <v>0</v>
      </c>
      <c r="I77" s="1903">
        <v>0</v>
      </c>
      <c r="J77" s="1903">
        <v>0</v>
      </c>
      <c r="K77" s="1903">
        <v>0</v>
      </c>
      <c r="L77" s="1903">
        <v>0</v>
      </c>
      <c r="M77" s="1903">
        <v>0</v>
      </c>
      <c r="N77" s="1903">
        <v>0</v>
      </c>
      <c r="O77" s="2025">
        <f>SUM(C77:N77)</f>
        <v>0</v>
      </c>
    </row>
    <row r="78" spans="2:17" s="102" customFormat="1" ht="15.5" customHeight="1">
      <c r="B78" s="138" t="s">
        <v>1509</v>
      </c>
      <c r="C78" s="157">
        <f t="shared" ref="C78:N78" si="17">C79*0.05</f>
        <v>0</v>
      </c>
      <c r="D78" s="157">
        <f t="shared" si="17"/>
        <v>0</v>
      </c>
      <c r="E78" s="157">
        <f t="shared" si="17"/>
        <v>0</v>
      </c>
      <c r="F78" s="157">
        <f t="shared" si="17"/>
        <v>0</v>
      </c>
      <c r="G78" s="157">
        <f t="shared" si="17"/>
        <v>0</v>
      </c>
      <c r="H78" s="157">
        <f t="shared" si="17"/>
        <v>0</v>
      </c>
      <c r="I78" s="157">
        <f t="shared" si="17"/>
        <v>0</v>
      </c>
      <c r="J78" s="157">
        <f t="shared" si="17"/>
        <v>0</v>
      </c>
      <c r="K78" s="157">
        <f t="shared" si="17"/>
        <v>0</v>
      </c>
      <c r="L78" s="157">
        <f t="shared" si="17"/>
        <v>0</v>
      </c>
      <c r="M78" s="157">
        <f t="shared" si="17"/>
        <v>0</v>
      </c>
      <c r="N78" s="157">
        <f t="shared" si="17"/>
        <v>0</v>
      </c>
      <c r="O78" s="2026">
        <f>SUM(C78:N78)</f>
        <v>0</v>
      </c>
    </row>
    <row r="79" spans="2:17" s="102" customFormat="1" ht="15.5" customHeight="1">
      <c r="B79" s="138" t="s">
        <v>1510</v>
      </c>
      <c r="C79" s="1903">
        <v>0</v>
      </c>
      <c r="D79" s="1903">
        <v>0</v>
      </c>
      <c r="E79" s="1903">
        <v>0</v>
      </c>
      <c r="F79" s="1903">
        <v>0</v>
      </c>
      <c r="G79" s="1903">
        <v>0</v>
      </c>
      <c r="H79" s="1903">
        <v>0</v>
      </c>
      <c r="I79" s="1903">
        <v>0</v>
      </c>
      <c r="J79" s="1903">
        <v>0</v>
      </c>
      <c r="K79" s="1903">
        <v>0</v>
      </c>
      <c r="L79" s="1903">
        <v>0</v>
      </c>
      <c r="M79" s="1903">
        <v>0</v>
      </c>
      <c r="N79" s="1903">
        <v>0</v>
      </c>
      <c r="O79" s="2025">
        <f>N79</f>
        <v>0</v>
      </c>
    </row>
    <row r="80" spans="2:17" s="102" customFormat="1" ht="16" customHeight="1" thickBot="1">
      <c r="B80" s="146" t="s">
        <v>1511</v>
      </c>
      <c r="C80" s="2027">
        <f t="shared" ref="C80:O80" si="18">C77-C78</f>
        <v>0</v>
      </c>
      <c r="D80" s="2027">
        <f t="shared" si="18"/>
        <v>0</v>
      </c>
      <c r="E80" s="2027">
        <f t="shared" si="18"/>
        <v>0</v>
      </c>
      <c r="F80" s="2027">
        <f t="shared" si="18"/>
        <v>0</v>
      </c>
      <c r="G80" s="2027">
        <f t="shared" si="18"/>
        <v>0</v>
      </c>
      <c r="H80" s="2027">
        <f t="shared" si="18"/>
        <v>0</v>
      </c>
      <c r="I80" s="2027">
        <f t="shared" si="18"/>
        <v>0</v>
      </c>
      <c r="J80" s="2027">
        <f t="shared" si="18"/>
        <v>0</v>
      </c>
      <c r="K80" s="2027">
        <f t="shared" si="18"/>
        <v>0</v>
      </c>
      <c r="L80" s="2027">
        <f t="shared" si="18"/>
        <v>0</v>
      </c>
      <c r="M80" s="2027">
        <f t="shared" si="18"/>
        <v>0</v>
      </c>
      <c r="N80" s="2027">
        <f t="shared" si="18"/>
        <v>0</v>
      </c>
      <c r="O80" s="2028">
        <f t="shared" si="18"/>
        <v>0</v>
      </c>
    </row>
    <row r="81" spans="2:15" s="102" customFormat="1" ht="16" customHeight="1" thickBot="1">
      <c r="B81" s="147" t="s">
        <v>1504</v>
      </c>
      <c r="C81" s="148">
        <v>0.38</v>
      </c>
      <c r="D81" s="148">
        <v>0.38</v>
      </c>
      <c r="E81" s="148">
        <v>0.38</v>
      </c>
      <c r="F81" s="148">
        <v>0.38</v>
      </c>
      <c r="G81" s="148">
        <v>0.38</v>
      </c>
      <c r="H81" s="148">
        <v>0.38</v>
      </c>
      <c r="I81" s="148">
        <v>0.38</v>
      </c>
      <c r="J81" s="148">
        <v>0.38</v>
      </c>
      <c r="K81" s="148">
        <v>0.38</v>
      </c>
      <c r="L81" s="148">
        <v>0.38</v>
      </c>
      <c r="M81" s="148">
        <v>0.38</v>
      </c>
      <c r="N81" s="149">
        <v>0.38</v>
      </c>
      <c r="O81" s="150">
        <f>AVERAGE(C81:N81)</f>
        <v>0.37999999999999995</v>
      </c>
    </row>
    <row r="82" spans="2:15" s="102" customFormat="1" ht="16" customHeight="1" thickBot="1">
      <c r="B82" s="109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2024"/>
    </row>
    <row r="83" spans="2:15" s="102" customFormat="1" ht="16" customHeight="1" thickBot="1">
      <c r="B83" s="136" t="s">
        <v>1512</v>
      </c>
      <c r="C83" s="1990"/>
      <c r="D83" s="1933"/>
      <c r="E83" s="1933"/>
      <c r="F83" s="1933"/>
      <c r="G83" s="1933"/>
      <c r="H83" s="1933"/>
      <c r="I83" s="1933"/>
      <c r="J83" s="1933"/>
      <c r="K83" s="1933"/>
      <c r="L83" s="1933"/>
      <c r="M83" s="1933"/>
      <c r="N83" s="1933"/>
      <c r="O83" s="1990"/>
    </row>
    <row r="84" spans="2:15" s="102" customFormat="1" ht="19.5" customHeight="1">
      <c r="B84" s="137" t="str">
        <f>B66</f>
        <v>Budgeted SQM Occupied</v>
      </c>
      <c r="C84" s="2018">
        <v>0</v>
      </c>
      <c r="D84" s="2018">
        <v>1564</v>
      </c>
      <c r="E84" s="2018">
        <v>1564</v>
      </c>
      <c r="F84" s="2018">
        <v>1564</v>
      </c>
      <c r="G84" s="2018">
        <v>1564</v>
      </c>
      <c r="H84" s="2018">
        <v>1564</v>
      </c>
      <c r="I84" s="2018">
        <v>1564</v>
      </c>
      <c r="J84" s="2018">
        <v>1564</v>
      </c>
      <c r="K84" s="2018">
        <v>1564</v>
      </c>
      <c r="L84" s="2018">
        <v>1564</v>
      </c>
      <c r="M84" s="2018">
        <v>1564</v>
      </c>
      <c r="N84" s="2018">
        <v>1564</v>
      </c>
      <c r="O84" s="2019">
        <v>1564</v>
      </c>
    </row>
    <row r="85" spans="2:15" s="102" customFormat="1" ht="15.5" customHeight="1">
      <c r="B85" s="138" t="s">
        <v>1501</v>
      </c>
      <c r="C85" s="1903">
        <v>0</v>
      </c>
      <c r="D85" s="1903">
        <v>0</v>
      </c>
      <c r="E85" s="1903">
        <v>0</v>
      </c>
      <c r="F85" s="1903">
        <v>0</v>
      </c>
      <c r="G85" s="1903">
        <v>0</v>
      </c>
      <c r="H85" s="1903">
        <v>0</v>
      </c>
      <c r="I85" s="1903">
        <v>0</v>
      </c>
      <c r="J85" s="1903">
        <v>0</v>
      </c>
      <c r="K85" s="1903">
        <v>0</v>
      </c>
      <c r="L85" s="1903">
        <v>0</v>
      </c>
      <c r="M85" s="1903">
        <v>0</v>
      </c>
      <c r="N85" s="2020">
        <v>0</v>
      </c>
      <c r="O85" s="2021">
        <f>N85</f>
        <v>0</v>
      </c>
    </row>
    <row r="86" spans="2:15" s="102" customFormat="1" ht="15.5" customHeight="1">
      <c r="B86" s="138" t="s">
        <v>1502</v>
      </c>
      <c r="C86" s="140" t="e">
        <f t="shared" ref="C86:N86" si="19">C85/C84</f>
        <v>#DIV/0!</v>
      </c>
      <c r="D86" s="140">
        <f t="shared" si="19"/>
        <v>0</v>
      </c>
      <c r="E86" s="140">
        <f t="shared" si="19"/>
        <v>0</v>
      </c>
      <c r="F86" s="140">
        <f t="shared" si="19"/>
        <v>0</v>
      </c>
      <c r="G86" s="140">
        <f t="shared" si="19"/>
        <v>0</v>
      </c>
      <c r="H86" s="140">
        <f t="shared" si="19"/>
        <v>0</v>
      </c>
      <c r="I86" s="140">
        <f t="shared" si="19"/>
        <v>0</v>
      </c>
      <c r="J86" s="140">
        <f t="shared" si="19"/>
        <v>0</v>
      </c>
      <c r="K86" s="140">
        <f t="shared" si="19"/>
        <v>0</v>
      </c>
      <c r="L86" s="140">
        <f t="shared" si="19"/>
        <v>0</v>
      </c>
      <c r="M86" s="140">
        <f t="shared" si="19"/>
        <v>0</v>
      </c>
      <c r="N86" s="140">
        <f t="shared" si="19"/>
        <v>0</v>
      </c>
      <c r="O86" s="155">
        <f>N86</f>
        <v>0</v>
      </c>
    </row>
    <row r="87" spans="2:15" s="102" customFormat="1" ht="15.5" customHeight="1">
      <c r="B87" s="138" t="s">
        <v>119</v>
      </c>
      <c r="C87" s="2029" t="e">
        <v>#DIV/0!</v>
      </c>
      <c r="D87" s="2022" t="e">
        <v>#DIV/0!</v>
      </c>
      <c r="E87" s="2022" t="e">
        <v>#DIV/0!</v>
      </c>
      <c r="F87" s="2022" t="e">
        <v>#DIV/0!</v>
      </c>
      <c r="G87" s="2022" t="e">
        <v>#DIV/0!</v>
      </c>
      <c r="H87" s="2022" t="e">
        <v>#DIV/0!</v>
      </c>
      <c r="I87" s="2022" t="e">
        <v>#DIV/0!</v>
      </c>
      <c r="J87" s="2022" t="e">
        <v>#DIV/0!</v>
      </c>
      <c r="K87" s="2022" t="e">
        <v>#DIV/0!</v>
      </c>
      <c r="L87" s="2022" t="e">
        <v>#DIV/0!</v>
      </c>
      <c r="M87" s="2022" t="e">
        <v>#DIV/0!</v>
      </c>
      <c r="N87" s="2022" t="e">
        <v>#DIV/0!</v>
      </c>
      <c r="O87" s="2021" t="e">
        <f>AVERAGE(C87:N87)</f>
        <v>#DIV/0!</v>
      </c>
    </row>
    <row r="88" spans="2:15" s="102" customFormat="1" ht="16" customHeight="1" thickBot="1">
      <c r="B88" s="143" t="s">
        <v>387</v>
      </c>
      <c r="C88" s="2003" t="e">
        <f t="shared" ref="C88:N88" si="20">C87*C85/12</f>
        <v>#DIV/0!</v>
      </c>
      <c r="D88" s="2003" t="e">
        <f t="shared" si="20"/>
        <v>#DIV/0!</v>
      </c>
      <c r="E88" s="2003" t="e">
        <f t="shared" si="20"/>
        <v>#DIV/0!</v>
      </c>
      <c r="F88" s="2003" t="e">
        <f t="shared" si="20"/>
        <v>#DIV/0!</v>
      </c>
      <c r="G88" s="2003" t="e">
        <f t="shared" si="20"/>
        <v>#DIV/0!</v>
      </c>
      <c r="H88" s="2003" t="e">
        <f t="shared" si="20"/>
        <v>#DIV/0!</v>
      </c>
      <c r="I88" s="2003" t="e">
        <f t="shared" si="20"/>
        <v>#DIV/0!</v>
      </c>
      <c r="J88" s="2003" t="e">
        <f t="shared" si="20"/>
        <v>#DIV/0!</v>
      </c>
      <c r="K88" s="2003" t="e">
        <f t="shared" si="20"/>
        <v>#DIV/0!</v>
      </c>
      <c r="L88" s="2003" t="e">
        <f t="shared" si="20"/>
        <v>#DIV/0!</v>
      </c>
      <c r="M88" s="2003" t="e">
        <f t="shared" si="20"/>
        <v>#DIV/0!</v>
      </c>
      <c r="N88" s="2003" t="e">
        <f t="shared" si="20"/>
        <v>#DIV/0!</v>
      </c>
      <c r="O88" s="2023" t="e">
        <f>SUM(C88:N88)</f>
        <v>#DIV/0!</v>
      </c>
    </row>
    <row r="89" spans="2:15" s="102" customFormat="1" ht="16" customHeight="1" thickBot="1">
      <c r="B89" s="109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2024"/>
    </row>
    <row r="90" spans="2:15" s="102" customFormat="1" ht="15.5" customHeight="1">
      <c r="B90" s="145" t="s">
        <v>1503</v>
      </c>
      <c r="C90" s="2018">
        <f t="shared" ref="C90:N90" si="21">C91/C95</f>
        <v>0</v>
      </c>
      <c r="D90" s="2018">
        <f t="shared" si="21"/>
        <v>0</v>
      </c>
      <c r="E90" s="2018">
        <f t="shared" si="21"/>
        <v>0</v>
      </c>
      <c r="F90" s="2018">
        <f t="shared" si="21"/>
        <v>0</v>
      </c>
      <c r="G90" s="2018">
        <f t="shared" si="21"/>
        <v>0</v>
      </c>
      <c r="H90" s="2018">
        <f t="shared" si="21"/>
        <v>0</v>
      </c>
      <c r="I90" s="2018">
        <f t="shared" si="21"/>
        <v>0</v>
      </c>
      <c r="J90" s="2018">
        <f t="shared" si="21"/>
        <v>0</v>
      </c>
      <c r="K90" s="2018">
        <f t="shared" si="21"/>
        <v>0</v>
      </c>
      <c r="L90" s="2018">
        <f t="shared" si="21"/>
        <v>0</v>
      </c>
      <c r="M90" s="2018">
        <f t="shared" si="21"/>
        <v>0</v>
      </c>
      <c r="N90" s="2018">
        <f t="shared" si="21"/>
        <v>0</v>
      </c>
      <c r="O90" s="2007">
        <f>SUM(C90:N90)</f>
        <v>0</v>
      </c>
    </row>
    <row r="91" spans="2:15" s="102" customFormat="1" ht="15.5" customHeight="1">
      <c r="B91" s="138" t="s">
        <v>1508</v>
      </c>
      <c r="C91" s="1903">
        <v>0</v>
      </c>
      <c r="D91" s="1903">
        <v>0</v>
      </c>
      <c r="E91" s="1903">
        <v>0</v>
      </c>
      <c r="F91" s="1903">
        <v>0</v>
      </c>
      <c r="G91" s="1903">
        <v>0</v>
      </c>
      <c r="H91" s="1903">
        <v>0</v>
      </c>
      <c r="I91" s="1903">
        <v>0</v>
      </c>
      <c r="J91" s="1903">
        <v>0</v>
      </c>
      <c r="K91" s="1903">
        <v>0</v>
      </c>
      <c r="L91" s="1903">
        <v>0</v>
      </c>
      <c r="M91" s="1903">
        <v>0</v>
      </c>
      <c r="N91" s="1903">
        <v>0</v>
      </c>
      <c r="O91" s="2025">
        <f>SUM(C91:N91)</f>
        <v>0</v>
      </c>
    </row>
    <row r="92" spans="2:15" s="102" customFormat="1" ht="15.5" customHeight="1">
      <c r="B92" s="138" t="s">
        <v>1509</v>
      </c>
      <c r="C92" s="157">
        <f t="shared" ref="C92:N92" si="22">C93*0.05</f>
        <v>0</v>
      </c>
      <c r="D92" s="157">
        <f t="shared" si="22"/>
        <v>0</v>
      </c>
      <c r="E92" s="157">
        <f t="shared" si="22"/>
        <v>0</v>
      </c>
      <c r="F92" s="157">
        <f t="shared" si="22"/>
        <v>0</v>
      </c>
      <c r="G92" s="157">
        <f t="shared" si="22"/>
        <v>0</v>
      </c>
      <c r="H92" s="157">
        <f t="shared" si="22"/>
        <v>0</v>
      </c>
      <c r="I92" s="157">
        <f t="shared" si="22"/>
        <v>0</v>
      </c>
      <c r="J92" s="157">
        <f t="shared" si="22"/>
        <v>0</v>
      </c>
      <c r="K92" s="157">
        <f t="shared" si="22"/>
        <v>0</v>
      </c>
      <c r="L92" s="157">
        <f t="shared" si="22"/>
        <v>0</v>
      </c>
      <c r="M92" s="157">
        <f t="shared" si="22"/>
        <v>0</v>
      </c>
      <c r="N92" s="157">
        <f t="shared" si="22"/>
        <v>0</v>
      </c>
      <c r="O92" s="2026">
        <f>SUM(C92:N92)</f>
        <v>0</v>
      </c>
    </row>
    <row r="93" spans="2:15" s="102" customFormat="1" ht="15.5" customHeight="1">
      <c r="B93" s="138" t="s">
        <v>1510</v>
      </c>
      <c r="C93" s="1903">
        <v>0</v>
      </c>
      <c r="D93" s="1903">
        <v>0</v>
      </c>
      <c r="E93" s="1903">
        <v>0</v>
      </c>
      <c r="F93" s="1903">
        <v>0</v>
      </c>
      <c r="G93" s="1903">
        <v>0</v>
      </c>
      <c r="H93" s="1903">
        <v>0</v>
      </c>
      <c r="I93" s="1903">
        <v>0</v>
      </c>
      <c r="J93" s="1903">
        <v>0</v>
      </c>
      <c r="K93" s="1903">
        <v>0</v>
      </c>
      <c r="L93" s="1903">
        <v>0</v>
      </c>
      <c r="M93" s="1903">
        <v>0</v>
      </c>
      <c r="N93" s="1903">
        <v>0</v>
      </c>
      <c r="O93" s="2025">
        <f>N93</f>
        <v>0</v>
      </c>
    </row>
    <row r="94" spans="2:15" s="102" customFormat="1" ht="16" customHeight="1" thickBot="1">
      <c r="B94" s="146" t="s">
        <v>1511</v>
      </c>
      <c r="C94" s="2027">
        <f t="shared" ref="C94:O94" si="23">C91-C92</f>
        <v>0</v>
      </c>
      <c r="D94" s="2027">
        <f t="shared" si="23"/>
        <v>0</v>
      </c>
      <c r="E94" s="2027">
        <f t="shared" si="23"/>
        <v>0</v>
      </c>
      <c r="F94" s="2027">
        <f t="shared" si="23"/>
        <v>0</v>
      </c>
      <c r="G94" s="2027">
        <f t="shared" si="23"/>
        <v>0</v>
      </c>
      <c r="H94" s="2027">
        <f t="shared" si="23"/>
        <v>0</v>
      </c>
      <c r="I94" s="2027">
        <f t="shared" si="23"/>
        <v>0</v>
      </c>
      <c r="J94" s="2027">
        <f t="shared" si="23"/>
        <v>0</v>
      </c>
      <c r="K94" s="2027">
        <f t="shared" si="23"/>
        <v>0</v>
      </c>
      <c r="L94" s="2027">
        <f t="shared" si="23"/>
        <v>0</v>
      </c>
      <c r="M94" s="2027">
        <f t="shared" si="23"/>
        <v>0</v>
      </c>
      <c r="N94" s="2027">
        <f t="shared" si="23"/>
        <v>0</v>
      </c>
      <c r="O94" s="2028">
        <f t="shared" si="23"/>
        <v>0</v>
      </c>
    </row>
    <row r="95" spans="2:15" s="102" customFormat="1" ht="16" customHeight="1" thickBot="1">
      <c r="B95" s="147" t="s">
        <v>1504</v>
      </c>
      <c r="C95" s="148">
        <v>0.38</v>
      </c>
      <c r="D95" s="148">
        <v>0.38</v>
      </c>
      <c r="E95" s="148">
        <v>0.38</v>
      </c>
      <c r="F95" s="148">
        <v>0.38</v>
      </c>
      <c r="G95" s="148">
        <v>0.38</v>
      </c>
      <c r="H95" s="148">
        <v>0.38</v>
      </c>
      <c r="I95" s="148">
        <v>0.38</v>
      </c>
      <c r="J95" s="148">
        <v>0.38</v>
      </c>
      <c r="K95" s="148">
        <v>0.38</v>
      </c>
      <c r="L95" s="148">
        <v>0.38</v>
      </c>
      <c r="M95" s="148">
        <v>0.38</v>
      </c>
      <c r="N95" s="149">
        <v>0.38</v>
      </c>
      <c r="O95" s="150">
        <f>AVERAGE(C95:N95)</f>
        <v>0.37999999999999995</v>
      </c>
    </row>
    <row r="96" spans="2:15" s="102" customFormat="1" ht="15.5" customHeight="1">
      <c r="O96" s="104"/>
    </row>
  </sheetData>
  <conditionalFormatting sqref="C37:O37">
    <cfRule type="cellIs" dxfId="31" priority="1" operator="lessThan">
      <formula>0</formula>
    </cfRule>
    <cfRule type="cellIs" dxfId="30" priority="2" operator="lessThan">
      <formula>0</formula>
    </cfRule>
  </conditionalFormatting>
  <conditionalFormatting sqref="C44:O44">
    <cfRule type="cellIs" dxfId="29" priority="4" operator="lessThan">
      <formula>0</formula>
    </cfRule>
  </conditionalFormatting>
  <conditionalFormatting sqref="C48:O48">
    <cfRule type="cellIs" dxfId="28" priority="3" operator="lessThan">
      <formula>0</formula>
    </cfRule>
  </conditionalFormatting>
  <pageMargins left="0.75000000000000011" right="0.75000000000000011" top="0.41000000000000009" bottom="0.21" header="0.5" footer="0.5"/>
  <pageSetup paperSize="8" scale="77" fitToHeight="2" orientation="landscape" horizontalDpi="4294967292" verticalDpi="429496729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4">
    <pageSetUpPr fitToPage="1"/>
  </sheetPr>
  <dimension ref="A8:AB100"/>
  <sheetViews>
    <sheetView workbookViewId="0"/>
  </sheetViews>
  <sheetFormatPr defaultColWidth="9.26953125" defaultRowHeight="14.5"/>
  <cols>
    <col min="1" max="1" width="3.26953125" style="1114" customWidth="1"/>
    <col min="2" max="2" width="42.7265625" style="1114" bestFit="1" customWidth="1"/>
    <col min="3" max="3" width="14.26953125" style="1114" bestFit="1" customWidth="1"/>
    <col min="4" max="14" width="12.54296875" style="1114" customWidth="1"/>
    <col min="15" max="16" width="15.54296875" style="1114" customWidth="1"/>
    <col min="17" max="17" width="9.54296875" style="1114" bestFit="1" customWidth="1"/>
  </cols>
  <sheetData>
    <row r="8" spans="1:15" s="102" customFormat="1" ht="16" customHeight="1" thickBot="1">
      <c r="O8" s="104"/>
    </row>
    <row r="9" spans="1:15" s="105" customFormat="1" ht="16" customHeight="1" thickBot="1">
      <c r="B9" s="160" t="s">
        <v>1479</v>
      </c>
      <c r="C9" s="1960">
        <f>'Year 1'!C9+36</f>
        <v>37</v>
      </c>
      <c r="D9" s="1961">
        <f t="shared" ref="D9:N9" si="0">C9+1</f>
        <v>38</v>
      </c>
      <c r="E9" s="1961">
        <f t="shared" si="0"/>
        <v>39</v>
      </c>
      <c r="F9" s="1961">
        <f t="shared" si="0"/>
        <v>40</v>
      </c>
      <c r="G9" s="1961">
        <f t="shared" si="0"/>
        <v>41</v>
      </c>
      <c r="H9" s="1961">
        <f t="shared" si="0"/>
        <v>42</v>
      </c>
      <c r="I9" s="1961">
        <f t="shared" si="0"/>
        <v>43</v>
      </c>
      <c r="J9" s="1961">
        <f t="shared" si="0"/>
        <v>44</v>
      </c>
      <c r="K9" s="1961">
        <f t="shared" si="0"/>
        <v>45</v>
      </c>
      <c r="L9" s="1961">
        <f t="shared" si="0"/>
        <v>46</v>
      </c>
      <c r="M9" s="1961">
        <f t="shared" si="0"/>
        <v>47</v>
      </c>
      <c r="N9" s="1962">
        <f t="shared" si="0"/>
        <v>48</v>
      </c>
      <c r="O9" s="161" t="s">
        <v>1497</v>
      </c>
    </row>
    <row r="10" spans="1:15" s="108" customFormat="1" ht="16" customHeight="1" thickBot="1"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897"/>
    </row>
    <row r="11" spans="1:15" s="102" customFormat="1" ht="16" customHeight="1" thickBot="1">
      <c r="B11" s="110" t="s">
        <v>1480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897"/>
    </row>
    <row r="12" spans="1:15" s="102" customFormat="1" ht="15.5" customHeight="1">
      <c r="B12" s="130" t="s">
        <v>516</v>
      </c>
      <c r="C12" s="1963">
        <f ca="1">INDEX(UW!$C$612:$EF$684,MATCH($B12,UW!$C$612:$C$684,0),MATCH(C$9,UW!$C$612:$EF$612,0))</f>
        <v>0</v>
      </c>
      <c r="D12" s="1963">
        <f ca="1">INDEX(UW!$C$612:$EF$684,MATCH($B12,UW!$C$612:$C$684,0),MATCH(D$9,UW!$C$612:$EF$612,0))</f>
        <v>0</v>
      </c>
      <c r="E12" s="1964">
        <f ca="1">INDEX(UW!$C$612:$EF$684,MATCH($B12,UW!$C$612:$C$684,0),MATCH(E$9,UW!$C$612:$EF$612,0))</f>
        <v>0</v>
      </c>
      <c r="F12" s="1964">
        <f ca="1">INDEX(UW!$C$612:$EF$684,MATCH($B12,UW!$C$612:$C$684,0),MATCH(F$9,UW!$C$612:$EF$612,0))</f>
        <v>0</v>
      </c>
      <c r="G12" s="1964">
        <f ca="1">INDEX(UW!$C$612:$EF$684,MATCH($B12,UW!$C$612:$C$684,0),MATCH(G$9,UW!$C$612:$EF$612,0))</f>
        <v>0</v>
      </c>
      <c r="H12" s="1964">
        <f ca="1">INDEX(UW!$C$612:$EF$684,MATCH($B12,UW!$C$612:$C$684,0),MATCH(H$9,UW!$C$612:$EF$612,0))</f>
        <v>0</v>
      </c>
      <c r="I12" s="1964">
        <f ca="1">INDEX(UW!$C$612:$EF$684,MATCH($B12,UW!$C$612:$C$684,0),MATCH(I$9,UW!$C$612:$EF$612,0))</f>
        <v>0</v>
      </c>
      <c r="J12" s="1964">
        <f ca="1">INDEX(UW!$C$612:$EF$684,MATCH($B12,UW!$C$612:$C$684,0),MATCH(J$9,UW!$C$612:$EF$612,0))</f>
        <v>0</v>
      </c>
      <c r="K12" s="1964">
        <f ca="1">INDEX(UW!$C$612:$EF$684,MATCH($B12,UW!$C$612:$C$684,0),MATCH(K$9,UW!$C$612:$EF$612,0))</f>
        <v>0</v>
      </c>
      <c r="L12" s="1964">
        <f ca="1">INDEX(UW!$C$612:$EF$684,MATCH($B12,UW!$C$612:$C$684,0),MATCH(L$9,UW!$C$612:$EF$612,0))</f>
        <v>0</v>
      </c>
      <c r="M12" s="1964">
        <f ca="1">INDEX(UW!$C$612:$EF$684,MATCH($B12,UW!$C$612:$C$684,0),MATCH(M$9,UW!$C$612:$EF$612,0))</f>
        <v>0</v>
      </c>
      <c r="N12" s="1901">
        <f ca="1">INDEX(UW!$C$612:$EF$684,MATCH($B12,UW!$C$612:$C$684,0),MATCH(N$9,UW!$C$612:$EF$612,0))</f>
        <v>0</v>
      </c>
      <c r="O12" s="1965">
        <f ca="1">SUM(C12:N12)</f>
        <v>0</v>
      </c>
    </row>
    <row r="13" spans="1:15" s="102" customFormat="1" ht="15.5" customHeight="1">
      <c r="A13" s="114"/>
      <c r="B13" s="131" t="s">
        <v>407</v>
      </c>
      <c r="C13" s="1966">
        <f ca="1">INDEX(UW!$C$612:$EF$684,MATCH($B13,UW!$C$612:$C$684,0),MATCH(C$9,UW!$C$612:$EF$612,0))</f>
        <v>0</v>
      </c>
      <c r="D13" s="1966">
        <f ca="1">INDEX(UW!$C$612:$EF$684,MATCH($B13,UW!$C$612:$C$684,0),MATCH(D$9,UW!$C$612:$EF$612,0))</f>
        <v>0</v>
      </c>
      <c r="E13" s="1966">
        <f ca="1">INDEX(UW!$C$612:$EF$684,MATCH($B13,UW!$C$612:$C$684,0),MATCH(E$9,UW!$C$612:$EF$612,0))</f>
        <v>0</v>
      </c>
      <c r="F13" s="1966">
        <f ca="1">INDEX(UW!$C$612:$EF$684,MATCH($B13,UW!$C$612:$C$684,0),MATCH(F$9,UW!$C$612:$EF$612,0))</f>
        <v>0</v>
      </c>
      <c r="G13" s="1966">
        <f ca="1">INDEX(UW!$C$612:$EF$684,MATCH($B13,UW!$C$612:$C$684,0),MATCH(G$9,UW!$C$612:$EF$612,0))</f>
        <v>0</v>
      </c>
      <c r="H13" s="1966">
        <f ca="1">INDEX(UW!$C$612:$EF$684,MATCH($B13,UW!$C$612:$C$684,0),MATCH(H$9,UW!$C$612:$EF$612,0))</f>
        <v>0</v>
      </c>
      <c r="I13" s="1966">
        <f ca="1">INDEX(UW!$C$612:$EF$684,MATCH($B13,UW!$C$612:$C$684,0),MATCH(I$9,UW!$C$612:$EF$612,0))</f>
        <v>0</v>
      </c>
      <c r="J13" s="1966">
        <f ca="1">INDEX(UW!$C$612:$EF$684,MATCH($B13,UW!$C$612:$C$684,0),MATCH(J$9,UW!$C$612:$EF$612,0))</f>
        <v>0</v>
      </c>
      <c r="K13" s="1966">
        <f ca="1">INDEX(UW!$C$612:$EF$684,MATCH($B13,UW!$C$612:$C$684,0),MATCH(K$9,UW!$C$612:$EF$612,0))</f>
        <v>0</v>
      </c>
      <c r="L13" s="1966">
        <f ca="1">INDEX(UW!$C$612:$EF$684,MATCH($B13,UW!$C$612:$C$684,0),MATCH(L$9,UW!$C$612:$EF$612,0))</f>
        <v>0</v>
      </c>
      <c r="M13" s="1966">
        <f ca="1">INDEX(UW!$C$612:$EF$684,MATCH($B13,UW!$C$612:$C$684,0),MATCH(M$9,UW!$C$612:$EF$612,0))</f>
        <v>0</v>
      </c>
      <c r="N13" s="1966">
        <f ca="1">INDEX(UW!$C$612:$EF$684,MATCH($B13,UW!$C$612:$C$684,0),MATCH(N$9,UW!$C$612:$EF$612,0))</f>
        <v>0</v>
      </c>
      <c r="O13" s="1967">
        <f ca="1">SUM(C13:N13)</f>
        <v>0</v>
      </c>
    </row>
    <row r="14" spans="1:15" s="102" customFormat="1" ht="15.5" customHeight="1">
      <c r="B14" s="132" t="s">
        <v>408</v>
      </c>
      <c r="C14" s="1966">
        <f ca="1">INDEX(UW!$C$612:$EF$684,MATCH($B14,UW!$C$612:$C$684,0),MATCH(C$9,UW!$C$612:$EF$612,0))</f>
        <v>0</v>
      </c>
      <c r="D14" s="1966">
        <f ca="1">INDEX(UW!$C$612:$EF$684,MATCH($B14,UW!$C$612:$C$684,0),MATCH(D$9,UW!$C$612:$EF$612,0))</f>
        <v>0</v>
      </c>
      <c r="E14" s="1966">
        <f ca="1">INDEX(UW!$C$612:$EF$684,MATCH($B14,UW!$C$612:$C$684,0),MATCH(E$9,UW!$C$612:$EF$612,0))</f>
        <v>0</v>
      </c>
      <c r="F14" s="1966">
        <f ca="1">INDEX(UW!$C$612:$EF$684,MATCH($B14,UW!$C$612:$C$684,0),MATCH(F$9,UW!$C$612:$EF$612,0))</f>
        <v>0</v>
      </c>
      <c r="G14" s="1966">
        <f ca="1">INDEX(UW!$C$612:$EF$684,MATCH($B14,UW!$C$612:$C$684,0),MATCH(G$9,UW!$C$612:$EF$612,0))</f>
        <v>0</v>
      </c>
      <c r="H14" s="1966">
        <f ca="1">INDEX(UW!$C$612:$EF$684,MATCH($B14,UW!$C$612:$C$684,0),MATCH(H$9,UW!$C$612:$EF$612,0))</f>
        <v>0</v>
      </c>
      <c r="I14" s="1966">
        <f ca="1">INDEX(UW!$C$612:$EF$684,MATCH($B14,UW!$C$612:$C$684,0),MATCH(I$9,UW!$C$612:$EF$612,0))</f>
        <v>0</v>
      </c>
      <c r="J14" s="1966">
        <f ca="1">INDEX(UW!$C$612:$EF$684,MATCH($B14,UW!$C$612:$C$684,0),MATCH(J$9,UW!$C$612:$EF$612,0))</f>
        <v>0</v>
      </c>
      <c r="K14" s="1966">
        <f ca="1">INDEX(UW!$C$612:$EF$684,MATCH($B14,UW!$C$612:$C$684,0),MATCH(K$9,UW!$C$612:$EF$612,0))</f>
        <v>0</v>
      </c>
      <c r="L14" s="1966">
        <f ca="1">INDEX(UW!$C$612:$EF$684,MATCH($B14,UW!$C$612:$C$684,0),MATCH(L$9,UW!$C$612:$EF$612,0))</f>
        <v>0</v>
      </c>
      <c r="M14" s="1966">
        <f ca="1">INDEX(UW!$C$612:$EF$684,MATCH($B14,UW!$C$612:$C$684,0),MATCH(M$9,UW!$C$612:$EF$612,0))</f>
        <v>0</v>
      </c>
      <c r="N14" s="1966">
        <f ca="1">INDEX(UW!$C$612:$EF$684,MATCH($B14,UW!$C$612:$C$684,0),MATCH(N$9,UW!$C$612:$EF$612,0))</f>
        <v>0</v>
      </c>
      <c r="O14" s="1967">
        <f ca="1">SUM(C14:N14)</f>
        <v>0</v>
      </c>
    </row>
    <row r="15" spans="1:15" s="102" customFormat="1" ht="16" customHeight="1" thickBot="1">
      <c r="B15" s="132" t="s">
        <v>409</v>
      </c>
      <c r="C15" s="1966">
        <f ca="1">INDEX(UW!$C$612:$EF$684,MATCH($B15,UW!$C$612:$C$684,0),MATCH(C$9,UW!$C$612:$EF$612,0))</f>
        <v>0</v>
      </c>
      <c r="D15" s="1966">
        <f ca="1">INDEX(UW!$C$612:$EF$684,MATCH($B15,UW!$C$612:$C$684,0),MATCH(D$9,UW!$C$612:$EF$612,0))</f>
        <v>0</v>
      </c>
      <c r="E15" s="1966">
        <f ca="1">INDEX(UW!$C$612:$EF$684,MATCH($B15,UW!$C$612:$C$684,0),MATCH(E$9,UW!$C$612:$EF$612,0))</f>
        <v>0</v>
      </c>
      <c r="F15" s="1966">
        <f ca="1">INDEX(UW!$C$612:$EF$684,MATCH($B15,UW!$C$612:$C$684,0),MATCH(F$9,UW!$C$612:$EF$612,0))</f>
        <v>0</v>
      </c>
      <c r="G15" s="1966">
        <f ca="1">INDEX(UW!$C$612:$EF$684,MATCH($B15,UW!$C$612:$C$684,0),MATCH(G$9,UW!$C$612:$EF$612,0))</f>
        <v>0</v>
      </c>
      <c r="H15" s="1966">
        <f ca="1">INDEX(UW!$C$612:$EF$684,MATCH($B15,UW!$C$612:$C$684,0),MATCH(H$9,UW!$C$612:$EF$612,0))</f>
        <v>0</v>
      </c>
      <c r="I15" s="1966">
        <f ca="1">INDEX(UW!$C$612:$EF$684,MATCH($B15,UW!$C$612:$C$684,0),MATCH(I$9,UW!$C$612:$EF$612,0))</f>
        <v>0</v>
      </c>
      <c r="J15" s="1966">
        <f ca="1">INDEX(UW!$C$612:$EF$684,MATCH($B15,UW!$C$612:$C$684,0),MATCH(J$9,UW!$C$612:$EF$612,0))</f>
        <v>0</v>
      </c>
      <c r="K15" s="1966">
        <f ca="1">INDEX(UW!$C$612:$EF$684,MATCH($B15,UW!$C$612:$C$684,0),MATCH(K$9,UW!$C$612:$EF$612,0))</f>
        <v>0</v>
      </c>
      <c r="L15" s="1966">
        <f ca="1">INDEX(UW!$C$612:$EF$684,MATCH($B15,UW!$C$612:$C$684,0),MATCH(L$9,UW!$C$612:$EF$612,0))</f>
        <v>0</v>
      </c>
      <c r="M15" s="1966">
        <f ca="1">INDEX(UW!$C$612:$EF$684,MATCH($B15,UW!$C$612:$C$684,0),MATCH(M$9,UW!$C$612:$EF$612,0))</f>
        <v>0</v>
      </c>
      <c r="N15" s="1966">
        <f ca="1">INDEX(UW!$C$612:$EF$684,MATCH($B15,UW!$C$612:$C$684,0),MATCH(N$9,UW!$C$612:$EF$612,0))</f>
        <v>0</v>
      </c>
      <c r="O15" s="1967">
        <f ca="1">SUM(C15:N15)</f>
        <v>0</v>
      </c>
    </row>
    <row r="16" spans="1:15" s="102" customFormat="1" ht="16" customHeight="1" thickBot="1">
      <c r="B16" s="115" t="s">
        <v>1483</v>
      </c>
      <c r="C16" s="1926">
        <f t="shared" ref="C16:O16" ca="1" si="1">SUM(C12:C15)</f>
        <v>0</v>
      </c>
      <c r="D16" s="1926">
        <f t="shared" ca="1" si="1"/>
        <v>0</v>
      </c>
      <c r="E16" s="1926">
        <f t="shared" ca="1" si="1"/>
        <v>0</v>
      </c>
      <c r="F16" s="1926">
        <f t="shared" ca="1" si="1"/>
        <v>0</v>
      </c>
      <c r="G16" s="1926">
        <f t="shared" ca="1" si="1"/>
        <v>0</v>
      </c>
      <c r="H16" s="1926">
        <f t="shared" ca="1" si="1"/>
        <v>0</v>
      </c>
      <c r="I16" s="1926">
        <f t="shared" ca="1" si="1"/>
        <v>0</v>
      </c>
      <c r="J16" s="1926">
        <f t="shared" ca="1" si="1"/>
        <v>0</v>
      </c>
      <c r="K16" s="1926">
        <f t="shared" ca="1" si="1"/>
        <v>0</v>
      </c>
      <c r="L16" s="1926">
        <f t="shared" ca="1" si="1"/>
        <v>0</v>
      </c>
      <c r="M16" s="1926">
        <f t="shared" ca="1" si="1"/>
        <v>0</v>
      </c>
      <c r="N16" s="1931">
        <f t="shared" ca="1" si="1"/>
        <v>0</v>
      </c>
      <c r="O16" s="1932">
        <f t="shared" ca="1" si="1"/>
        <v>0</v>
      </c>
    </row>
    <row r="17" spans="1:28" s="102" customFormat="1" ht="16" customHeight="1" thickBot="1">
      <c r="B17" s="109"/>
      <c r="C17" s="1910"/>
      <c r="D17" s="1910"/>
      <c r="E17" s="1910"/>
      <c r="F17" s="1910"/>
      <c r="G17" s="1910"/>
      <c r="H17" s="1910"/>
      <c r="I17" s="1910"/>
      <c r="J17" s="1910"/>
      <c r="K17" s="1910"/>
      <c r="L17" s="1910"/>
      <c r="M17" s="1910"/>
      <c r="N17" s="1910"/>
      <c r="O17" s="1911"/>
    </row>
    <row r="18" spans="1:28" s="102" customFormat="1" ht="16" customHeight="1" thickBot="1">
      <c r="B18" s="116" t="s">
        <v>853</v>
      </c>
      <c r="C18" s="1914"/>
      <c r="D18" s="1914"/>
      <c r="E18" s="1914"/>
      <c r="F18" s="1914"/>
      <c r="G18" s="1914"/>
      <c r="H18" s="1914"/>
      <c r="I18" s="1914"/>
      <c r="J18" s="1914"/>
      <c r="K18" s="1914"/>
      <c r="L18" s="1914"/>
      <c r="M18" s="1914"/>
      <c r="N18" s="1914"/>
      <c r="O18" s="1914"/>
    </row>
    <row r="19" spans="1:28" s="103" customFormat="1" ht="15.5" customHeight="1">
      <c r="A19" s="133"/>
      <c r="B19" s="117" t="s">
        <v>423</v>
      </c>
      <c r="C19" s="1968">
        <f ca="1">INDEX(UW!$C$689:$EF$711,MATCH($B19,UW!$C$689:$C$711,0),MATCH(C$9,UW!$C$689:$EF$689,0))</f>
        <v>0</v>
      </c>
      <c r="D19" s="1969">
        <f ca="1">INDEX(UW!$C$689:$EF$711,MATCH($B19,UW!$C$689:$C$711,0),MATCH(D$9,UW!$C$689:$EF$689,0))</f>
        <v>0</v>
      </c>
      <c r="E19" s="1969">
        <f ca="1">INDEX(UW!$C$689:$EF$711,MATCH($B19,UW!$C$689:$C$711,0),MATCH(E$9,UW!$C$689:$EF$689,0))</f>
        <v>0</v>
      </c>
      <c r="F19" s="1969">
        <f ca="1">INDEX(UW!$C$689:$EF$711,MATCH($B19,UW!$C$689:$C$711,0),MATCH(F$9,UW!$C$689:$EF$689,0))</f>
        <v>0</v>
      </c>
      <c r="G19" s="1969">
        <f ca="1">INDEX(UW!$C$689:$EF$711,MATCH($B19,UW!$C$689:$C$711,0),MATCH(G$9,UW!$C$689:$EF$689,0))</f>
        <v>0</v>
      </c>
      <c r="H19" s="1969">
        <f ca="1">INDEX(UW!$C$689:$EF$711,MATCH($B19,UW!$C$689:$C$711,0),MATCH(H$9,UW!$C$689:$EF$689,0))</f>
        <v>0</v>
      </c>
      <c r="I19" s="1969">
        <f ca="1">INDEX(UW!$C$689:$EF$711,MATCH($B19,UW!$C$689:$C$711,0),MATCH(I$9,UW!$C$689:$EF$689,0))</f>
        <v>0</v>
      </c>
      <c r="J19" s="1969">
        <f ca="1">INDEX(UW!$C$689:$EF$711,MATCH($B19,UW!$C$689:$C$711,0),MATCH(J$9,UW!$C$689:$EF$689,0))</f>
        <v>0</v>
      </c>
      <c r="K19" s="1969">
        <f ca="1">INDEX(UW!$C$689:$EF$711,MATCH($B19,UW!$C$689:$C$711,0),MATCH(K$9,UW!$C$689:$EF$689,0))</f>
        <v>0</v>
      </c>
      <c r="L19" s="1969">
        <f ca="1">INDEX(UW!$C$689:$EF$711,MATCH($B19,UW!$C$689:$C$711,0),MATCH(L$9,UW!$C$689:$EF$689,0))</f>
        <v>0</v>
      </c>
      <c r="M19" s="1969">
        <f ca="1">INDEX(UW!$C$689:$EF$711,MATCH($B19,UW!$C$689:$C$711,0),MATCH(M$9,UW!$C$689:$EF$689,0))</f>
        <v>0</v>
      </c>
      <c r="N19" s="1919">
        <f ca="1">INDEX(UW!$C$689:$EF$711,MATCH($B19,UW!$C$689:$C$711,0),MATCH(N$9,UW!$C$689:$EF$689,0))</f>
        <v>0</v>
      </c>
      <c r="O19" s="1970">
        <f t="shared" ref="O19:O34" ca="1" si="2">SUM(C19:N19)</f>
        <v>0</v>
      </c>
    </row>
    <row r="20" spans="1:28" s="103" customFormat="1" ht="15.5" customHeight="1">
      <c r="B20" s="117" t="s">
        <v>558</v>
      </c>
      <c r="C20" s="1971">
        <f ca="1">INDEX(UW!$C$689:$EF$711,MATCH($B20,UW!$C$689:$C$711,0),MATCH(C$9,UW!$C$689:$EF$689,0))</f>
        <v>0</v>
      </c>
      <c r="D20" s="1922">
        <f ca="1">INDEX(UW!$C$689:$EF$711,MATCH($B20,UW!$C$689:$C$711,0),MATCH(D$9,UW!$C$689:$EF$689,0))</f>
        <v>0</v>
      </c>
      <c r="E20" s="1922">
        <f ca="1">INDEX(UW!$C$689:$EF$711,MATCH($B20,UW!$C$689:$C$711,0),MATCH(E$9,UW!$C$689:$EF$689,0))</f>
        <v>0</v>
      </c>
      <c r="F20" s="1922">
        <f ca="1">INDEX(UW!$C$689:$EF$711,MATCH($B20,UW!$C$689:$C$711,0),MATCH(F$9,UW!$C$689:$EF$689,0))</f>
        <v>0</v>
      </c>
      <c r="G20" s="1922">
        <f ca="1">INDEX(UW!$C$689:$EF$711,MATCH($B20,UW!$C$689:$C$711,0),MATCH(G$9,UW!$C$689:$EF$689,0))</f>
        <v>0</v>
      </c>
      <c r="H20" s="1922">
        <f ca="1">INDEX(UW!$C$689:$EF$711,MATCH($B20,UW!$C$689:$C$711,0),MATCH(H$9,UW!$C$689:$EF$689,0))</f>
        <v>0</v>
      </c>
      <c r="I20" s="1922">
        <f ca="1">INDEX(UW!$C$689:$EF$711,MATCH($B20,UW!$C$689:$C$711,0),MATCH(I$9,UW!$C$689:$EF$689,0))</f>
        <v>0</v>
      </c>
      <c r="J20" s="1922">
        <f ca="1">INDEX(UW!$C$689:$EF$711,MATCH($B20,UW!$C$689:$C$711,0),MATCH(J$9,UW!$C$689:$EF$689,0))</f>
        <v>0</v>
      </c>
      <c r="K20" s="1922">
        <f ca="1">INDEX(UW!$C$689:$EF$711,MATCH($B20,UW!$C$689:$C$711,0),MATCH(K$9,UW!$C$689:$EF$689,0))</f>
        <v>0</v>
      </c>
      <c r="L20" s="1922">
        <f ca="1">INDEX(UW!$C$689:$EF$711,MATCH($B20,UW!$C$689:$C$711,0),MATCH(L$9,UW!$C$689:$EF$689,0))</f>
        <v>0</v>
      </c>
      <c r="M20" s="1922">
        <f ca="1">INDEX(UW!$C$689:$EF$711,MATCH($B20,UW!$C$689:$C$711,0),MATCH(M$9,UW!$C$689:$EF$689,0))</f>
        <v>0</v>
      </c>
      <c r="N20" s="1924">
        <f ca="1">INDEX(UW!$C$689:$EF$711,MATCH($B20,UW!$C$689:$C$711,0),MATCH(N$9,UW!$C$689:$EF$689,0))</f>
        <v>0</v>
      </c>
      <c r="O20" s="1972">
        <f t="shared" ca="1" si="2"/>
        <v>0</v>
      </c>
    </row>
    <row r="21" spans="1:28" s="103" customFormat="1" ht="15.5" customHeight="1">
      <c r="B21" s="135" t="s">
        <v>425</v>
      </c>
      <c r="C21" s="1971">
        <f ca="1">INDEX(UW!$C$689:$EF$711,MATCH($B21,UW!$C$689:$C$711,0),MATCH(C$9,UW!$C$689:$EF$689,0))</f>
        <v>86.594572800000023</v>
      </c>
      <c r="D21" s="1922">
        <f ca="1">INDEX(UW!$C$689:$EF$711,MATCH($B21,UW!$C$689:$C$711,0),MATCH(D$9,UW!$C$689:$EF$689,0))</f>
        <v>86.594572800000023</v>
      </c>
      <c r="E21" s="1922">
        <f ca="1">INDEX(UW!$C$689:$EF$711,MATCH($B21,UW!$C$689:$C$711,0),MATCH(E$9,UW!$C$689:$EF$689,0))</f>
        <v>86.594572800000023</v>
      </c>
      <c r="F21" s="1922">
        <f ca="1">INDEX(UW!$C$689:$EF$711,MATCH($B21,UW!$C$689:$C$711,0),MATCH(F$9,UW!$C$689:$EF$689,0))</f>
        <v>86.594572800000023</v>
      </c>
      <c r="G21" s="1922">
        <f ca="1">INDEX(UW!$C$689:$EF$711,MATCH($B21,UW!$C$689:$C$711,0),MATCH(G$9,UW!$C$689:$EF$689,0))</f>
        <v>86.594572800000023</v>
      </c>
      <c r="H21" s="1922">
        <f ca="1">INDEX(UW!$C$689:$EF$711,MATCH($B21,UW!$C$689:$C$711,0),MATCH(H$9,UW!$C$689:$EF$689,0))</f>
        <v>86.594572800000023</v>
      </c>
      <c r="I21" s="1922">
        <f ca="1">INDEX(UW!$C$689:$EF$711,MATCH($B21,UW!$C$689:$C$711,0),MATCH(I$9,UW!$C$689:$EF$689,0))</f>
        <v>86.594572800000023</v>
      </c>
      <c r="J21" s="1922">
        <f ca="1">INDEX(UW!$C$689:$EF$711,MATCH($B21,UW!$C$689:$C$711,0),MATCH(J$9,UW!$C$689:$EF$689,0))</f>
        <v>86.594572800000023</v>
      </c>
      <c r="K21" s="1922">
        <f ca="1">INDEX(UW!$C$689:$EF$711,MATCH($B21,UW!$C$689:$C$711,0),MATCH(K$9,UW!$C$689:$EF$689,0))</f>
        <v>86.594572800000023</v>
      </c>
      <c r="L21" s="1922">
        <f ca="1">INDEX(UW!$C$689:$EF$711,MATCH($B21,UW!$C$689:$C$711,0),MATCH(L$9,UW!$C$689:$EF$689,0))</f>
        <v>86.594572800000023</v>
      </c>
      <c r="M21" s="1922">
        <f ca="1">INDEX(UW!$C$689:$EF$711,MATCH($B21,UW!$C$689:$C$711,0),MATCH(M$9,UW!$C$689:$EF$689,0))</f>
        <v>86.594572800000023</v>
      </c>
      <c r="N21" s="1924">
        <f ca="1">INDEX(UW!$C$689:$EF$711,MATCH($B21,UW!$C$689:$C$711,0),MATCH(N$9,UW!$C$689:$EF$689,0))</f>
        <v>86.594572800000023</v>
      </c>
      <c r="O21" s="1972">
        <f t="shared" ca="1" si="2"/>
        <v>1039.1348736000002</v>
      </c>
    </row>
    <row r="22" spans="1:28" s="103" customFormat="1" ht="15.5" customHeight="1">
      <c r="B22" s="135" t="s">
        <v>426</v>
      </c>
      <c r="C22" s="1971">
        <f ca="1">INDEX(UW!$C$689:$EF$711,MATCH($B22,UW!$C$689:$C$711,0),MATCH(C$9,UW!$C$689:$EF$689,0))</f>
        <v>0</v>
      </c>
      <c r="D22" s="1922">
        <f ca="1">INDEX(UW!$C$689:$EF$711,MATCH($B22,UW!$C$689:$C$711,0),MATCH(D$9,UW!$C$689:$EF$689,0))</f>
        <v>0</v>
      </c>
      <c r="E22" s="1922">
        <f ca="1">INDEX(UW!$C$689:$EF$711,MATCH($B22,UW!$C$689:$C$711,0),MATCH(E$9,UW!$C$689:$EF$689,0))</f>
        <v>0</v>
      </c>
      <c r="F22" s="1922">
        <f ca="1">INDEX(UW!$C$689:$EF$711,MATCH($B22,UW!$C$689:$C$711,0),MATCH(F$9,UW!$C$689:$EF$689,0))</f>
        <v>0</v>
      </c>
      <c r="G22" s="1922">
        <f ca="1">INDEX(UW!$C$689:$EF$711,MATCH($B22,UW!$C$689:$C$711,0),MATCH(G$9,UW!$C$689:$EF$689,0))</f>
        <v>0</v>
      </c>
      <c r="H22" s="1922">
        <f ca="1">INDEX(UW!$C$689:$EF$711,MATCH($B22,UW!$C$689:$C$711,0),MATCH(H$9,UW!$C$689:$EF$689,0))</f>
        <v>0</v>
      </c>
      <c r="I22" s="1922">
        <f ca="1">INDEX(UW!$C$689:$EF$711,MATCH($B22,UW!$C$689:$C$711,0),MATCH(I$9,UW!$C$689:$EF$689,0))</f>
        <v>0</v>
      </c>
      <c r="J22" s="1922">
        <f ca="1">INDEX(UW!$C$689:$EF$711,MATCH($B22,UW!$C$689:$C$711,0),MATCH(J$9,UW!$C$689:$EF$689,0))</f>
        <v>0</v>
      </c>
      <c r="K22" s="1922">
        <f ca="1">INDEX(UW!$C$689:$EF$711,MATCH($B22,UW!$C$689:$C$711,0),MATCH(K$9,UW!$C$689:$EF$689,0))</f>
        <v>0</v>
      </c>
      <c r="L22" s="1922">
        <f ca="1">INDEX(UW!$C$689:$EF$711,MATCH($B22,UW!$C$689:$C$711,0),MATCH(L$9,UW!$C$689:$EF$689,0))</f>
        <v>0</v>
      </c>
      <c r="M22" s="1922">
        <f ca="1">INDEX(UW!$C$689:$EF$711,MATCH($B22,UW!$C$689:$C$711,0),MATCH(M$9,UW!$C$689:$EF$689,0))</f>
        <v>0</v>
      </c>
      <c r="N22" s="1924">
        <f ca="1">INDEX(UW!$C$689:$EF$711,MATCH($B22,UW!$C$689:$C$711,0),MATCH(N$9,UW!$C$689:$EF$689,0))</f>
        <v>0</v>
      </c>
      <c r="O22" s="1972">
        <f t="shared" ca="1" si="2"/>
        <v>0</v>
      </c>
    </row>
    <row r="23" spans="1:28" s="103" customFormat="1" ht="15.5" customHeight="1">
      <c r="B23" s="135" t="s">
        <v>427</v>
      </c>
      <c r="C23" s="1971">
        <f ca="1">INDEX(UW!$C$689:$EF$711,MATCH($B23,UW!$C$689:$C$711,0),MATCH(C$9,UW!$C$689:$EF$689,0))</f>
        <v>0</v>
      </c>
      <c r="D23" s="1922">
        <f ca="1">INDEX(UW!$C$689:$EF$711,MATCH($B23,UW!$C$689:$C$711,0),MATCH(D$9,UW!$C$689:$EF$689,0))</f>
        <v>0</v>
      </c>
      <c r="E23" s="1922">
        <f ca="1">INDEX(UW!$C$689:$EF$711,MATCH($B23,UW!$C$689:$C$711,0),MATCH(E$9,UW!$C$689:$EF$689,0))</f>
        <v>0</v>
      </c>
      <c r="F23" s="1922">
        <f ca="1">INDEX(UW!$C$689:$EF$711,MATCH($B23,UW!$C$689:$C$711,0),MATCH(F$9,UW!$C$689:$EF$689,0))</f>
        <v>0</v>
      </c>
      <c r="G23" s="1922">
        <f ca="1">INDEX(UW!$C$689:$EF$711,MATCH($B23,UW!$C$689:$C$711,0),MATCH(G$9,UW!$C$689:$EF$689,0))</f>
        <v>0</v>
      </c>
      <c r="H23" s="1922">
        <f ca="1">INDEX(UW!$C$689:$EF$711,MATCH($B23,UW!$C$689:$C$711,0),MATCH(H$9,UW!$C$689:$EF$689,0))</f>
        <v>0</v>
      </c>
      <c r="I23" s="1922">
        <f ca="1">INDEX(UW!$C$689:$EF$711,MATCH($B23,UW!$C$689:$C$711,0),MATCH(I$9,UW!$C$689:$EF$689,0))</f>
        <v>0</v>
      </c>
      <c r="J23" s="1922">
        <f ca="1">INDEX(UW!$C$689:$EF$711,MATCH($B23,UW!$C$689:$C$711,0),MATCH(J$9,UW!$C$689:$EF$689,0))</f>
        <v>0</v>
      </c>
      <c r="K23" s="1922">
        <f ca="1">INDEX(UW!$C$689:$EF$711,MATCH($B23,UW!$C$689:$C$711,0),MATCH(K$9,UW!$C$689:$EF$689,0))</f>
        <v>0</v>
      </c>
      <c r="L23" s="1922">
        <f ca="1">INDEX(UW!$C$689:$EF$711,MATCH($B23,UW!$C$689:$C$711,0),MATCH(L$9,UW!$C$689:$EF$689,0))</f>
        <v>0</v>
      </c>
      <c r="M23" s="1922">
        <f ca="1">INDEX(UW!$C$689:$EF$711,MATCH($B23,UW!$C$689:$C$711,0),MATCH(M$9,UW!$C$689:$EF$689,0))</f>
        <v>0</v>
      </c>
      <c r="N23" s="1924">
        <f ca="1">INDEX(UW!$C$689:$EF$711,MATCH($B23,UW!$C$689:$C$711,0),MATCH(N$9,UW!$C$689:$EF$689,0))</f>
        <v>0</v>
      </c>
      <c r="O23" s="1972">
        <f t="shared" ca="1" si="2"/>
        <v>0</v>
      </c>
    </row>
    <row r="24" spans="1:28" s="103" customFormat="1" ht="15.5" customHeight="1">
      <c r="B24" s="134" t="s">
        <v>856</v>
      </c>
      <c r="C24" s="1971" t="e">
        <f>INDEX(UW!$C$689:$EF$711,MATCH($B24,UW!$C$689:$C$711,0),MATCH(C$9,UW!$C$689:$EF$689,0))</f>
        <v>#N/A</v>
      </c>
      <c r="D24" s="1922" t="e">
        <f>INDEX(UW!$C$689:$EF$711,MATCH($B24,UW!$C$689:$C$711,0),MATCH(D$9,UW!$C$689:$EF$689,0))</f>
        <v>#N/A</v>
      </c>
      <c r="E24" s="1922" t="e">
        <f>INDEX(UW!$C$689:$EF$711,MATCH($B24,UW!$C$689:$C$711,0),MATCH(E$9,UW!$C$689:$EF$689,0))</f>
        <v>#N/A</v>
      </c>
      <c r="F24" s="1922" t="e">
        <f>INDEX(UW!$C$689:$EF$711,MATCH($B24,UW!$C$689:$C$711,0),MATCH(F$9,UW!$C$689:$EF$689,0))</f>
        <v>#N/A</v>
      </c>
      <c r="G24" s="1922" t="e">
        <f>INDEX(UW!$C$689:$EF$711,MATCH($B24,UW!$C$689:$C$711,0),MATCH(G$9,UW!$C$689:$EF$689,0))</f>
        <v>#N/A</v>
      </c>
      <c r="H24" s="1922" t="e">
        <f>INDEX(UW!$C$689:$EF$711,MATCH($B24,UW!$C$689:$C$711,0),MATCH(H$9,UW!$C$689:$EF$689,0))</f>
        <v>#N/A</v>
      </c>
      <c r="I24" s="1922" t="e">
        <f>INDEX(UW!$C$689:$EF$711,MATCH($B24,UW!$C$689:$C$711,0),MATCH(I$9,UW!$C$689:$EF$689,0))</f>
        <v>#N/A</v>
      </c>
      <c r="J24" s="1922" t="e">
        <f>INDEX(UW!$C$689:$EF$711,MATCH($B24,UW!$C$689:$C$711,0),MATCH(J$9,UW!$C$689:$EF$689,0))</f>
        <v>#N/A</v>
      </c>
      <c r="K24" s="1922" t="e">
        <f>INDEX(UW!$C$689:$EF$711,MATCH($B24,UW!$C$689:$C$711,0),MATCH(K$9,UW!$C$689:$EF$689,0))</f>
        <v>#N/A</v>
      </c>
      <c r="L24" s="1922" t="e">
        <f>INDEX(UW!$C$689:$EF$711,MATCH($B24,UW!$C$689:$C$711,0),MATCH(L$9,UW!$C$689:$EF$689,0))</f>
        <v>#N/A</v>
      </c>
      <c r="M24" s="1922" t="e">
        <f>INDEX(UW!$C$689:$EF$711,MATCH($B24,UW!$C$689:$C$711,0),MATCH(M$9,UW!$C$689:$EF$689,0))</f>
        <v>#N/A</v>
      </c>
      <c r="N24" s="1924" t="e">
        <f>INDEX(UW!$C$689:$EF$711,MATCH($B24,UW!$C$689:$C$711,0),MATCH(N$9,UW!$C$689:$EF$689,0))</f>
        <v>#N/A</v>
      </c>
      <c r="O24" s="1972" t="e">
        <f t="shared" si="2"/>
        <v>#N/A</v>
      </c>
    </row>
    <row r="25" spans="1:28" s="103" customFormat="1" ht="15.5" customHeight="1">
      <c r="B25" s="117" t="s">
        <v>567</v>
      </c>
      <c r="C25" s="1971">
        <f ca="1">INDEX(UW!$C$689:$EF$711,MATCH($B25,UW!$C$689:$C$711,0),MATCH(C$9,UW!$C$689:$EF$689,0))</f>
        <v>0</v>
      </c>
      <c r="D25" s="1973">
        <f ca="1">INDEX(UW!$C$689:$EF$711,MATCH($B25,UW!$C$689:$C$711,0),MATCH(D$9,UW!$C$689:$EF$689,0))</f>
        <v>0</v>
      </c>
      <c r="E25" s="1973">
        <f ca="1">INDEX(UW!$C$689:$EF$711,MATCH($B25,UW!$C$689:$C$711,0),MATCH(E$9,UW!$C$689:$EF$689,0))</f>
        <v>0</v>
      </c>
      <c r="F25" s="1973">
        <f ca="1">INDEX(UW!$C$689:$EF$711,MATCH($B25,UW!$C$689:$C$711,0),MATCH(F$9,UW!$C$689:$EF$689,0))</f>
        <v>0</v>
      </c>
      <c r="G25" s="1973">
        <f ca="1">INDEX(UW!$C$689:$EF$711,MATCH($B25,UW!$C$689:$C$711,0),MATCH(G$9,UW!$C$689:$EF$689,0))</f>
        <v>0</v>
      </c>
      <c r="H25" s="1973">
        <f ca="1">INDEX(UW!$C$689:$EF$711,MATCH($B25,UW!$C$689:$C$711,0),MATCH(H$9,UW!$C$689:$EF$689,0))</f>
        <v>0</v>
      </c>
      <c r="I25" s="1973">
        <f ca="1">INDEX(UW!$C$689:$EF$711,MATCH($B25,UW!$C$689:$C$711,0),MATCH(I$9,UW!$C$689:$EF$689,0))</f>
        <v>0</v>
      </c>
      <c r="J25" s="1973">
        <f ca="1">INDEX(UW!$C$689:$EF$711,MATCH($B25,UW!$C$689:$C$711,0),MATCH(J$9,UW!$C$689:$EF$689,0))</f>
        <v>0</v>
      </c>
      <c r="K25" s="1922">
        <f ca="1">INDEX(UW!$C$689:$EF$711,MATCH($B25,UW!$C$689:$C$711,0),MATCH(K$9,UW!$C$689:$EF$689,0))</f>
        <v>0</v>
      </c>
      <c r="L25" s="1922">
        <f ca="1">INDEX(UW!$C$689:$EF$711,MATCH($B25,UW!$C$689:$C$711,0),MATCH(L$9,UW!$C$689:$EF$689,0))</f>
        <v>0</v>
      </c>
      <c r="M25" s="1973">
        <f ca="1">INDEX(UW!$C$689:$EF$711,MATCH($B25,UW!$C$689:$C$711,0),MATCH(M$9,UW!$C$689:$EF$689,0))</f>
        <v>0</v>
      </c>
      <c r="N25" s="1974">
        <f ca="1">INDEX(UW!$C$689:$EF$711,MATCH($B25,UW!$C$689:$C$711,0),MATCH(N$9,UW!$C$689:$EF$689,0))</f>
        <v>0</v>
      </c>
      <c r="O25" s="1972">
        <f t="shared" ca="1" si="2"/>
        <v>0</v>
      </c>
      <c r="P25" s="1975"/>
    </row>
    <row r="26" spans="1:28" s="103" customFormat="1" ht="15.5" customHeight="1">
      <c r="B26" s="117" t="s">
        <v>431</v>
      </c>
      <c r="C26" s="1922">
        <f ca="1">INDEX(UW!$C$689:$EF$711,MATCH($B26,UW!$C$689:$C$711,0),MATCH(C$9,UW!$C$689:$EF$689,0))</f>
        <v>0</v>
      </c>
      <c r="D26" s="1922">
        <f ca="1">INDEX(UW!$C$689:$EF$711,MATCH($B26,UW!$C$689:$C$711,0),MATCH(D$9,UW!$C$689:$EF$689,0))</f>
        <v>0</v>
      </c>
      <c r="E26" s="1922">
        <f ca="1">INDEX(UW!$C$689:$EF$711,MATCH($B26,UW!$C$689:$C$711,0),MATCH(E$9,UW!$C$689:$EF$689,0))</f>
        <v>0</v>
      </c>
      <c r="F26" s="1922">
        <f ca="1">INDEX(UW!$C$689:$EF$711,MATCH($B26,UW!$C$689:$C$711,0),MATCH(F$9,UW!$C$689:$EF$689,0))</f>
        <v>0</v>
      </c>
      <c r="G26" s="1922">
        <f ca="1">INDEX(UW!$C$689:$EF$711,MATCH($B26,UW!$C$689:$C$711,0),MATCH(G$9,UW!$C$689:$EF$689,0))</f>
        <v>0</v>
      </c>
      <c r="H26" s="1922">
        <f ca="1">INDEX(UW!$C$689:$EF$711,MATCH($B26,UW!$C$689:$C$711,0),MATCH(H$9,UW!$C$689:$EF$689,0))</f>
        <v>0</v>
      </c>
      <c r="I26" s="1922">
        <f ca="1">INDEX(UW!$C$689:$EF$711,MATCH($B26,UW!$C$689:$C$711,0),MATCH(I$9,UW!$C$689:$EF$689,0))</f>
        <v>0</v>
      </c>
      <c r="J26" s="1922">
        <f ca="1">INDEX(UW!$C$689:$EF$711,MATCH($B26,UW!$C$689:$C$711,0),MATCH(J$9,UW!$C$689:$EF$689,0))</f>
        <v>0</v>
      </c>
      <c r="K26" s="1922">
        <f ca="1">INDEX(UW!$C$689:$EF$711,MATCH($B26,UW!$C$689:$C$711,0),MATCH(K$9,UW!$C$689:$EF$689,0))</f>
        <v>0</v>
      </c>
      <c r="L26" s="1922">
        <f ca="1">INDEX(UW!$C$689:$EF$711,MATCH($B26,UW!$C$689:$C$711,0),MATCH(L$9,UW!$C$689:$EF$689,0))</f>
        <v>0</v>
      </c>
      <c r="M26" s="1922">
        <f ca="1">INDEX(UW!$C$689:$EF$711,MATCH($B26,UW!$C$689:$C$711,0),MATCH(M$9,UW!$C$689:$EF$689,0))</f>
        <v>0</v>
      </c>
      <c r="N26" s="1924">
        <f ca="1">INDEX(UW!$C$689:$EF$711,MATCH($B26,UW!$C$689:$C$711,0),MATCH(N$9,UW!$C$689:$EF$689,0))</f>
        <v>0</v>
      </c>
      <c r="O26" s="1972">
        <f t="shared" ca="1" si="2"/>
        <v>0</v>
      </c>
      <c r="Q26" s="1975"/>
      <c r="R26" s="1975"/>
      <c r="S26" s="1975"/>
      <c r="T26" s="1975"/>
      <c r="U26" s="1975"/>
      <c r="V26" s="1975"/>
      <c r="W26" s="1975"/>
      <c r="X26" s="1975"/>
      <c r="Y26" s="1975"/>
      <c r="Z26" s="1975"/>
      <c r="AA26" s="1975"/>
      <c r="AB26" s="1975"/>
    </row>
    <row r="27" spans="1:28" s="103" customFormat="1" ht="15.5" customHeight="1">
      <c r="B27" s="117" t="s">
        <v>433</v>
      </c>
      <c r="C27" s="1916">
        <f ca="1">INDEX(UW!$C$689:$EF$711,MATCH($B27,UW!$C$689:$C$711,0),MATCH(C$9,UW!$C$689:$EF$689,0))</f>
        <v>0</v>
      </c>
      <c r="D27" s="1916">
        <f ca="1">INDEX(UW!$C$689:$EF$711,MATCH($B27,UW!$C$689:$C$711,0),MATCH(D$9,UW!$C$689:$EF$689,0))</f>
        <v>0</v>
      </c>
      <c r="E27" s="1916">
        <f ca="1">INDEX(UW!$C$689:$EF$711,MATCH($B27,UW!$C$689:$C$711,0),MATCH(E$9,UW!$C$689:$EF$689,0))</f>
        <v>0</v>
      </c>
      <c r="F27" s="1916">
        <f ca="1">INDEX(UW!$C$689:$EF$711,MATCH($B27,UW!$C$689:$C$711,0),MATCH(F$9,UW!$C$689:$EF$689,0))</f>
        <v>0</v>
      </c>
      <c r="G27" s="1916">
        <f ca="1">INDEX(UW!$C$689:$EF$711,MATCH($B27,UW!$C$689:$C$711,0),MATCH(G$9,UW!$C$689:$EF$689,0))</f>
        <v>0</v>
      </c>
      <c r="H27" s="1916">
        <f ca="1">INDEX(UW!$C$689:$EF$711,MATCH($B27,UW!$C$689:$C$711,0),MATCH(H$9,UW!$C$689:$EF$689,0))</f>
        <v>0</v>
      </c>
      <c r="I27" s="1916">
        <f ca="1">INDEX(UW!$C$689:$EF$711,MATCH($B27,UW!$C$689:$C$711,0),MATCH(I$9,UW!$C$689:$EF$689,0))</f>
        <v>0</v>
      </c>
      <c r="J27" s="1916">
        <f ca="1">INDEX(UW!$C$689:$EF$711,MATCH($B27,UW!$C$689:$C$711,0),MATCH(J$9,UW!$C$689:$EF$689,0))</f>
        <v>0</v>
      </c>
      <c r="K27" s="1916">
        <f ca="1">INDEX(UW!$C$689:$EF$711,MATCH($B27,UW!$C$689:$C$711,0),MATCH(K$9,UW!$C$689:$EF$689,0))</f>
        <v>0</v>
      </c>
      <c r="L27" s="1916">
        <f ca="1">INDEX(UW!$C$689:$EF$711,MATCH($B27,UW!$C$689:$C$711,0),MATCH(L$9,UW!$C$689:$EF$689,0))</f>
        <v>0</v>
      </c>
      <c r="M27" s="1916">
        <f ca="1">INDEX(UW!$C$689:$EF$711,MATCH($B27,UW!$C$689:$C$711,0),MATCH(M$9,UW!$C$689:$EF$689,0))</f>
        <v>0</v>
      </c>
      <c r="N27" s="1976">
        <f ca="1">INDEX(UW!$C$689:$EF$711,MATCH($B27,UW!$C$689:$C$711,0),MATCH(N$9,UW!$C$689:$EF$689,0))</f>
        <v>0</v>
      </c>
      <c r="O27" s="1972">
        <f t="shared" ca="1" si="2"/>
        <v>0</v>
      </c>
    </row>
    <row r="28" spans="1:28" s="103" customFormat="1" ht="15.5" customHeight="1">
      <c r="B28" s="117" t="s">
        <v>434</v>
      </c>
      <c r="C28" s="1916">
        <f ca="1">INDEX(UW!$C$689:$EF$711,MATCH($B28,UW!$C$689:$C$711,0),MATCH(C$9,UW!$C$689:$EF$689,0))</f>
        <v>0</v>
      </c>
      <c r="D28" s="1916">
        <f ca="1">INDEX(UW!$C$689:$EF$711,MATCH($B28,UW!$C$689:$C$711,0),MATCH(D$9,UW!$C$689:$EF$689,0))</f>
        <v>0</v>
      </c>
      <c r="E28" s="1916">
        <f ca="1">INDEX(UW!$C$689:$EF$711,MATCH($B28,UW!$C$689:$C$711,0),MATCH(E$9,UW!$C$689:$EF$689,0))</f>
        <v>0</v>
      </c>
      <c r="F28" s="1916">
        <f ca="1">INDEX(UW!$C$689:$EF$711,MATCH($B28,UW!$C$689:$C$711,0),MATCH(F$9,UW!$C$689:$EF$689,0))</f>
        <v>0</v>
      </c>
      <c r="G28" s="1916">
        <f ca="1">INDEX(UW!$C$689:$EF$711,MATCH($B28,UW!$C$689:$C$711,0),MATCH(G$9,UW!$C$689:$EF$689,0))</f>
        <v>0</v>
      </c>
      <c r="H28" s="1916">
        <f ca="1">INDEX(UW!$C$689:$EF$711,MATCH($B28,UW!$C$689:$C$711,0),MATCH(H$9,UW!$C$689:$EF$689,0))</f>
        <v>0</v>
      </c>
      <c r="I28" s="1916">
        <f ca="1">INDEX(UW!$C$689:$EF$711,MATCH($B28,UW!$C$689:$C$711,0),MATCH(I$9,UW!$C$689:$EF$689,0))</f>
        <v>0</v>
      </c>
      <c r="J28" s="1916">
        <f ca="1">INDEX(UW!$C$689:$EF$711,MATCH($B28,UW!$C$689:$C$711,0),MATCH(J$9,UW!$C$689:$EF$689,0))</f>
        <v>0</v>
      </c>
      <c r="K28" s="1916">
        <f ca="1">INDEX(UW!$C$689:$EF$711,MATCH($B28,UW!$C$689:$C$711,0),MATCH(K$9,UW!$C$689:$EF$689,0))</f>
        <v>0</v>
      </c>
      <c r="L28" s="1916">
        <f ca="1">INDEX(UW!$C$689:$EF$711,MATCH($B28,UW!$C$689:$C$711,0),MATCH(L$9,UW!$C$689:$EF$689,0))</f>
        <v>0</v>
      </c>
      <c r="M28" s="1916">
        <f ca="1">INDEX(UW!$C$689:$EF$711,MATCH($B28,UW!$C$689:$C$711,0),MATCH(M$9,UW!$C$689:$EF$689,0))</f>
        <v>0</v>
      </c>
      <c r="N28" s="1976">
        <f ca="1">INDEX(UW!$C$689:$EF$711,MATCH($B28,UW!$C$689:$C$711,0),MATCH(N$9,UW!$C$689:$EF$689,0))</f>
        <v>0</v>
      </c>
      <c r="O28" s="1972">
        <f t="shared" ca="1" si="2"/>
        <v>0</v>
      </c>
    </row>
    <row r="29" spans="1:28" s="103" customFormat="1" ht="15.5" customHeight="1">
      <c r="B29" s="118" t="s">
        <v>435</v>
      </c>
      <c r="C29" s="1922">
        <f ca="1">INDEX(UW!$C$689:$EF$711,MATCH($B29,UW!$C$689:$C$711,0),MATCH(C$9,UW!$C$689:$EF$689,0))</f>
        <v>0</v>
      </c>
      <c r="D29" s="1922">
        <f ca="1">INDEX(UW!$C$689:$EF$711,MATCH($B29,UW!$C$689:$C$711,0),MATCH(D$9,UW!$C$689:$EF$689,0))</f>
        <v>0</v>
      </c>
      <c r="E29" s="1922">
        <f ca="1">INDEX(UW!$C$689:$EF$711,MATCH($B29,UW!$C$689:$C$711,0),MATCH(E$9,UW!$C$689:$EF$689,0))</f>
        <v>0</v>
      </c>
      <c r="F29" s="1922">
        <f ca="1">INDEX(UW!$C$689:$EF$711,MATCH($B29,UW!$C$689:$C$711,0),MATCH(F$9,UW!$C$689:$EF$689,0))</f>
        <v>0</v>
      </c>
      <c r="G29" s="1922">
        <f ca="1">INDEX(UW!$C$689:$EF$711,MATCH($B29,UW!$C$689:$C$711,0),MATCH(G$9,UW!$C$689:$EF$689,0))</f>
        <v>0</v>
      </c>
      <c r="H29" s="1922">
        <f ca="1">INDEX(UW!$C$689:$EF$711,MATCH($B29,UW!$C$689:$C$711,0),MATCH(H$9,UW!$C$689:$EF$689,0))</f>
        <v>0</v>
      </c>
      <c r="I29" s="1922">
        <f ca="1">INDEX(UW!$C$689:$EF$711,MATCH($B29,UW!$C$689:$C$711,0),MATCH(I$9,UW!$C$689:$EF$689,0))</f>
        <v>0</v>
      </c>
      <c r="J29" s="1922">
        <f ca="1">INDEX(UW!$C$689:$EF$711,MATCH($B29,UW!$C$689:$C$711,0),MATCH(J$9,UW!$C$689:$EF$689,0))</f>
        <v>0</v>
      </c>
      <c r="K29" s="1922">
        <f ca="1">INDEX(UW!$C$689:$EF$711,MATCH($B29,UW!$C$689:$C$711,0),MATCH(K$9,UW!$C$689:$EF$689,0))</f>
        <v>0</v>
      </c>
      <c r="L29" s="1922">
        <f ca="1">INDEX(UW!$C$689:$EF$711,MATCH($B29,UW!$C$689:$C$711,0),MATCH(L$9,UW!$C$689:$EF$689,0))</f>
        <v>0</v>
      </c>
      <c r="M29" s="1922">
        <f ca="1">INDEX(UW!$C$689:$EF$711,MATCH($B29,UW!$C$689:$C$711,0),MATCH(M$9,UW!$C$689:$EF$689,0))</f>
        <v>0</v>
      </c>
      <c r="N29" s="1924">
        <f ca="1">INDEX(UW!$C$689:$EF$711,MATCH($B29,UW!$C$689:$C$711,0),MATCH(N$9,UW!$C$689:$EF$689,0))</f>
        <v>0</v>
      </c>
      <c r="O29" s="1972">
        <f t="shared" ca="1" si="2"/>
        <v>0</v>
      </c>
    </row>
    <row r="30" spans="1:28" s="103" customFormat="1" ht="15.5" customHeight="1">
      <c r="B30" s="117" t="s">
        <v>575</v>
      </c>
      <c r="C30" s="1916">
        <f ca="1">INDEX(UW!$C$689:$EF$711,MATCH($B30,UW!$C$689:$C$711,0),MATCH(C$9,UW!$C$689:$EF$689,0))</f>
        <v>0</v>
      </c>
      <c r="D30" s="1916">
        <f ca="1">INDEX(UW!$C$689:$EF$711,MATCH($B30,UW!$C$689:$C$711,0),MATCH(D$9,UW!$C$689:$EF$689,0))</f>
        <v>0</v>
      </c>
      <c r="E30" s="1916">
        <f ca="1">INDEX(UW!$C$689:$EF$711,MATCH($B30,UW!$C$689:$C$711,0),MATCH(E$9,UW!$C$689:$EF$689,0))</f>
        <v>0</v>
      </c>
      <c r="F30" s="1916">
        <f ca="1">INDEX(UW!$C$689:$EF$711,MATCH($B30,UW!$C$689:$C$711,0),MATCH(F$9,UW!$C$689:$EF$689,0))</f>
        <v>0</v>
      </c>
      <c r="G30" s="1916">
        <f ca="1">INDEX(UW!$C$689:$EF$711,MATCH($B30,UW!$C$689:$C$711,0),MATCH(G$9,UW!$C$689:$EF$689,0))</f>
        <v>0</v>
      </c>
      <c r="H30" s="1916">
        <f ca="1">INDEX(UW!$C$689:$EF$711,MATCH($B30,UW!$C$689:$C$711,0),MATCH(H$9,UW!$C$689:$EF$689,0))</f>
        <v>0</v>
      </c>
      <c r="I30" s="1916">
        <f ca="1">INDEX(UW!$C$689:$EF$711,MATCH($B30,UW!$C$689:$C$711,0),MATCH(I$9,UW!$C$689:$EF$689,0))</f>
        <v>0</v>
      </c>
      <c r="J30" s="1916">
        <f ca="1">INDEX(UW!$C$689:$EF$711,MATCH($B30,UW!$C$689:$C$711,0),MATCH(J$9,UW!$C$689:$EF$689,0))</f>
        <v>0</v>
      </c>
      <c r="K30" s="1916">
        <f ca="1">INDEX(UW!$C$689:$EF$711,MATCH($B30,UW!$C$689:$C$711,0),MATCH(K$9,UW!$C$689:$EF$689,0))</f>
        <v>0</v>
      </c>
      <c r="L30" s="1916">
        <f ca="1">INDEX(UW!$C$689:$EF$711,MATCH($B30,UW!$C$689:$C$711,0),MATCH(L$9,UW!$C$689:$EF$689,0))</f>
        <v>0</v>
      </c>
      <c r="M30" s="1916">
        <f ca="1">INDEX(UW!$C$689:$EF$711,MATCH($B30,UW!$C$689:$C$711,0),MATCH(M$9,UW!$C$689:$EF$689,0))</f>
        <v>0</v>
      </c>
      <c r="N30" s="1976">
        <f ca="1">INDEX(UW!$C$689:$EF$711,MATCH($B30,UW!$C$689:$C$711,0),MATCH(N$9,UW!$C$689:$EF$689,0))</f>
        <v>0</v>
      </c>
      <c r="O30" s="1972">
        <f t="shared" ca="1" si="2"/>
        <v>0</v>
      </c>
    </row>
    <row r="31" spans="1:28" s="103" customFormat="1" ht="15.5" customHeight="1">
      <c r="B31" s="117" t="s">
        <v>437</v>
      </c>
      <c r="C31" s="1916">
        <f ca="1">INDEX(UW!$C$689:$EF$711,MATCH($B31,UW!$C$689:$C$711,0),MATCH(C$9,UW!$C$689:$EF$689,0))</f>
        <v>0</v>
      </c>
      <c r="D31" s="1916">
        <f ca="1">INDEX(UW!$C$689:$EF$711,MATCH($B31,UW!$C$689:$C$711,0),MATCH(D$9,UW!$C$689:$EF$689,0))</f>
        <v>0</v>
      </c>
      <c r="E31" s="1916">
        <f ca="1">INDEX(UW!$C$689:$EF$711,MATCH($B31,UW!$C$689:$C$711,0),MATCH(E$9,UW!$C$689:$EF$689,0))</f>
        <v>0</v>
      </c>
      <c r="F31" s="1916">
        <f ca="1">INDEX(UW!$C$689:$EF$711,MATCH($B31,UW!$C$689:$C$711,0),MATCH(F$9,UW!$C$689:$EF$689,0))</f>
        <v>0</v>
      </c>
      <c r="G31" s="1916">
        <f ca="1">INDEX(UW!$C$689:$EF$711,MATCH($B31,UW!$C$689:$C$711,0),MATCH(G$9,UW!$C$689:$EF$689,0))</f>
        <v>0</v>
      </c>
      <c r="H31" s="1916">
        <f ca="1">INDEX(UW!$C$689:$EF$711,MATCH($B31,UW!$C$689:$C$711,0),MATCH(H$9,UW!$C$689:$EF$689,0))</f>
        <v>0</v>
      </c>
      <c r="I31" s="1916">
        <f ca="1">INDEX(UW!$C$689:$EF$711,MATCH($B31,UW!$C$689:$C$711,0),MATCH(I$9,UW!$C$689:$EF$689,0))</f>
        <v>0</v>
      </c>
      <c r="J31" s="1916">
        <f ca="1">INDEX(UW!$C$689:$EF$711,MATCH($B31,UW!$C$689:$C$711,0),MATCH(J$9,UW!$C$689:$EF$689,0))</f>
        <v>0</v>
      </c>
      <c r="K31" s="1916">
        <f ca="1">INDEX(UW!$C$689:$EF$711,MATCH($B31,UW!$C$689:$C$711,0),MATCH(K$9,UW!$C$689:$EF$689,0))</f>
        <v>0</v>
      </c>
      <c r="L31" s="1916">
        <f ca="1">INDEX(UW!$C$689:$EF$711,MATCH($B31,UW!$C$689:$C$711,0),MATCH(L$9,UW!$C$689:$EF$689,0))</f>
        <v>0</v>
      </c>
      <c r="M31" s="1916">
        <f ca="1">INDEX(UW!$C$689:$EF$711,MATCH($B31,UW!$C$689:$C$711,0),MATCH(M$9,UW!$C$689:$EF$689,0))</f>
        <v>0</v>
      </c>
      <c r="N31" s="1976">
        <f ca="1">INDEX(UW!$C$689:$EF$711,MATCH($B31,UW!$C$689:$C$711,0),MATCH(N$9,UW!$C$689:$EF$689,0))</f>
        <v>0</v>
      </c>
      <c r="O31" s="1972">
        <f t="shared" ca="1" si="2"/>
        <v>0</v>
      </c>
    </row>
    <row r="32" spans="1:28" s="103" customFormat="1" ht="15.5" customHeight="1">
      <c r="B32" s="117" t="s">
        <v>438</v>
      </c>
      <c r="C32" s="1916">
        <f ca="1">INDEX(UW!$C$689:$EF$711,MATCH($B32,UW!$C$689:$C$711,0),MATCH(C$9,UW!$C$689:$EF$689,0))</f>
        <v>0</v>
      </c>
      <c r="D32" s="1916">
        <f ca="1">INDEX(UW!$C$689:$EF$711,MATCH($B32,UW!$C$689:$C$711,0),MATCH(D$9,UW!$C$689:$EF$689,0))</f>
        <v>0</v>
      </c>
      <c r="E32" s="1916">
        <f ca="1">INDEX(UW!$C$689:$EF$711,MATCH($B32,UW!$C$689:$C$711,0),MATCH(E$9,UW!$C$689:$EF$689,0))</f>
        <v>0</v>
      </c>
      <c r="F32" s="1916">
        <f ca="1">INDEX(UW!$C$689:$EF$711,MATCH($B32,UW!$C$689:$C$711,0),MATCH(F$9,UW!$C$689:$EF$689,0))</f>
        <v>0</v>
      </c>
      <c r="G32" s="1916">
        <f ca="1">INDEX(UW!$C$689:$EF$711,MATCH($B32,UW!$C$689:$C$711,0),MATCH(G$9,UW!$C$689:$EF$689,0))</f>
        <v>0</v>
      </c>
      <c r="H32" s="1916">
        <f ca="1">INDEX(UW!$C$689:$EF$711,MATCH($B32,UW!$C$689:$C$711,0),MATCH(H$9,UW!$C$689:$EF$689,0))</f>
        <v>0</v>
      </c>
      <c r="I32" s="1916">
        <f ca="1">INDEX(UW!$C$689:$EF$711,MATCH($B32,UW!$C$689:$C$711,0),MATCH(I$9,UW!$C$689:$EF$689,0))</f>
        <v>0</v>
      </c>
      <c r="J32" s="1916">
        <f ca="1">INDEX(UW!$C$689:$EF$711,MATCH($B32,UW!$C$689:$C$711,0),MATCH(J$9,UW!$C$689:$EF$689,0))</f>
        <v>0</v>
      </c>
      <c r="K32" s="1916">
        <f ca="1">INDEX(UW!$C$689:$EF$711,MATCH($B32,UW!$C$689:$C$711,0),MATCH(K$9,UW!$C$689:$EF$689,0))</f>
        <v>0</v>
      </c>
      <c r="L32" s="1916">
        <f ca="1">INDEX(UW!$C$689:$EF$711,MATCH($B32,UW!$C$689:$C$711,0),MATCH(L$9,UW!$C$689:$EF$689,0))</f>
        <v>0</v>
      </c>
      <c r="M32" s="1916">
        <f ca="1">INDEX(UW!$C$689:$EF$711,MATCH($B32,UW!$C$689:$C$711,0),MATCH(M$9,UW!$C$689:$EF$689,0))</f>
        <v>0</v>
      </c>
      <c r="N32" s="1976">
        <f ca="1">INDEX(UW!$C$689:$EF$711,MATCH($B32,UW!$C$689:$C$711,0),MATCH(N$9,UW!$C$689:$EF$689,0))</f>
        <v>0</v>
      </c>
      <c r="O32" s="1972">
        <f t="shared" ca="1" si="2"/>
        <v>0</v>
      </c>
    </row>
    <row r="33" spans="1:15" s="103" customFormat="1" ht="15.5" customHeight="1">
      <c r="B33" s="117" t="s">
        <v>579</v>
      </c>
      <c r="C33" s="1922">
        <f ca="1">INDEX(UW!$C$689:$EF$711,MATCH($B33,UW!$C$689:$C$711,0),MATCH(C$9,UW!$C$689:$EF$689,0))</f>
        <v>0</v>
      </c>
      <c r="D33" s="1922">
        <f ca="1">INDEX(UW!$C$689:$EF$711,MATCH($B33,UW!$C$689:$C$711,0),MATCH(D$9,UW!$C$689:$EF$689,0))</f>
        <v>0</v>
      </c>
      <c r="E33" s="1922">
        <f ca="1">INDEX(UW!$C$689:$EF$711,MATCH($B33,UW!$C$689:$C$711,0),MATCH(E$9,UW!$C$689:$EF$689,0))</f>
        <v>0</v>
      </c>
      <c r="F33" s="1922">
        <f ca="1">INDEX(UW!$C$689:$EF$711,MATCH($B33,UW!$C$689:$C$711,0),MATCH(F$9,UW!$C$689:$EF$689,0))</f>
        <v>0</v>
      </c>
      <c r="G33" s="1922">
        <f ca="1">INDEX(UW!$C$689:$EF$711,MATCH($B33,UW!$C$689:$C$711,0),MATCH(G$9,UW!$C$689:$EF$689,0))</f>
        <v>0</v>
      </c>
      <c r="H33" s="1922">
        <f ca="1">INDEX(UW!$C$689:$EF$711,MATCH($B33,UW!$C$689:$C$711,0),MATCH(H$9,UW!$C$689:$EF$689,0))</f>
        <v>0</v>
      </c>
      <c r="I33" s="1922">
        <f ca="1">INDEX(UW!$C$689:$EF$711,MATCH($B33,UW!$C$689:$C$711,0),MATCH(I$9,UW!$C$689:$EF$689,0))</f>
        <v>0</v>
      </c>
      <c r="J33" s="1922">
        <f ca="1">INDEX(UW!$C$689:$EF$711,MATCH($B33,UW!$C$689:$C$711,0),MATCH(J$9,UW!$C$689:$EF$689,0))</f>
        <v>0</v>
      </c>
      <c r="K33" s="1922">
        <f ca="1">INDEX(UW!$C$689:$EF$711,MATCH($B33,UW!$C$689:$C$711,0),MATCH(K$9,UW!$C$689:$EF$689,0))</f>
        <v>0</v>
      </c>
      <c r="L33" s="1922">
        <f ca="1">INDEX(UW!$C$689:$EF$711,MATCH($B33,UW!$C$689:$C$711,0),MATCH(L$9,UW!$C$689:$EF$689,0))</f>
        <v>0</v>
      </c>
      <c r="M33" s="1922">
        <f ca="1">INDEX(UW!$C$689:$EF$711,MATCH($B33,UW!$C$689:$C$711,0),MATCH(M$9,UW!$C$689:$EF$689,0))</f>
        <v>0</v>
      </c>
      <c r="N33" s="1924">
        <f ca="1">INDEX(UW!$C$689:$EF$711,MATCH($B33,UW!$C$689:$C$711,0),MATCH(N$9,UW!$C$689:$EF$689,0))</f>
        <v>0</v>
      </c>
      <c r="O33" s="1972">
        <f t="shared" ca="1" si="2"/>
        <v>0</v>
      </c>
    </row>
    <row r="34" spans="1:15" s="103" customFormat="1" ht="16" customHeight="1" thickBot="1">
      <c r="B34" s="117" t="s">
        <v>440</v>
      </c>
      <c r="C34" s="1977">
        <f ca="1">INDEX(UW!$C$689:$EF$711,MATCH($B34,UW!$C$689:$C$711,0),MATCH(C$9,UW!$C$689:$EF$689,0))</f>
        <v>0</v>
      </c>
      <c r="D34" s="1977">
        <f ca="1">INDEX(UW!$C$689:$EF$711,MATCH($B34,UW!$C$689:$C$711,0),MATCH(D$9,UW!$C$689:$EF$689,0))</f>
        <v>0</v>
      </c>
      <c r="E34" s="1977">
        <f ca="1">INDEX(UW!$C$689:$EF$711,MATCH($B34,UW!$C$689:$C$711,0),MATCH(E$9,UW!$C$689:$EF$689,0))</f>
        <v>0</v>
      </c>
      <c r="F34" s="1977">
        <f ca="1">INDEX(UW!$C$689:$EF$711,MATCH($B34,UW!$C$689:$C$711,0),MATCH(F$9,UW!$C$689:$EF$689,0))</f>
        <v>0</v>
      </c>
      <c r="G34" s="1977">
        <f ca="1">INDEX(UW!$C$689:$EF$711,MATCH($B34,UW!$C$689:$C$711,0),MATCH(G$9,UW!$C$689:$EF$689,0))</f>
        <v>0</v>
      </c>
      <c r="H34" s="1977">
        <f ca="1">INDEX(UW!$C$689:$EF$711,MATCH($B34,UW!$C$689:$C$711,0),MATCH(H$9,UW!$C$689:$EF$689,0))</f>
        <v>0</v>
      </c>
      <c r="I34" s="1977">
        <f ca="1">INDEX(UW!$C$689:$EF$711,MATCH($B34,UW!$C$689:$C$711,0),MATCH(I$9,UW!$C$689:$EF$689,0))</f>
        <v>0</v>
      </c>
      <c r="J34" s="1977">
        <f ca="1">INDEX(UW!$C$689:$EF$711,MATCH($B34,UW!$C$689:$C$711,0),MATCH(J$9,UW!$C$689:$EF$689,0))</f>
        <v>0</v>
      </c>
      <c r="K34" s="1977">
        <f ca="1">INDEX(UW!$C$689:$EF$711,MATCH($B34,UW!$C$689:$C$711,0),MATCH(K$9,UW!$C$689:$EF$689,0))</f>
        <v>0</v>
      </c>
      <c r="L34" s="1977">
        <f ca="1">INDEX(UW!$C$689:$EF$711,MATCH($B34,UW!$C$689:$C$711,0),MATCH(L$9,UW!$C$689:$EF$689,0))</f>
        <v>0</v>
      </c>
      <c r="M34" s="1977">
        <f ca="1">INDEX(UW!$C$689:$EF$711,MATCH($B34,UW!$C$689:$C$711,0),MATCH(M$9,UW!$C$689:$EF$689,0))</f>
        <v>0</v>
      </c>
      <c r="N34" s="1978">
        <f ca="1">INDEX(UW!$C$689:$EF$711,MATCH($B34,UW!$C$689:$C$711,0),MATCH(N$9,UW!$C$689:$EF$689,0))</f>
        <v>0</v>
      </c>
      <c r="O34" s="1979">
        <f t="shared" ca="1" si="2"/>
        <v>0</v>
      </c>
    </row>
    <row r="35" spans="1:15" s="103" customFormat="1" ht="16" customHeight="1" thickBot="1">
      <c r="A35" s="102"/>
      <c r="B35" s="116" t="s">
        <v>860</v>
      </c>
      <c r="C35" s="1907" t="e">
        <f t="shared" ref="C35:O35" ca="1" si="3">SUM(C19:C34)</f>
        <v>#N/A</v>
      </c>
      <c r="D35" s="1926" t="e">
        <f t="shared" ca="1" si="3"/>
        <v>#N/A</v>
      </c>
      <c r="E35" s="1926" t="e">
        <f t="shared" ca="1" si="3"/>
        <v>#N/A</v>
      </c>
      <c r="F35" s="1926" t="e">
        <f t="shared" ca="1" si="3"/>
        <v>#N/A</v>
      </c>
      <c r="G35" s="1926" t="e">
        <f t="shared" ca="1" si="3"/>
        <v>#N/A</v>
      </c>
      <c r="H35" s="1926" t="e">
        <f t="shared" ca="1" si="3"/>
        <v>#N/A</v>
      </c>
      <c r="I35" s="1926" t="e">
        <f t="shared" ca="1" si="3"/>
        <v>#N/A</v>
      </c>
      <c r="J35" s="1926" t="e">
        <f t="shared" ca="1" si="3"/>
        <v>#N/A</v>
      </c>
      <c r="K35" s="1926" t="e">
        <f t="shared" ca="1" si="3"/>
        <v>#N/A</v>
      </c>
      <c r="L35" s="1926" t="e">
        <f t="shared" ca="1" si="3"/>
        <v>#N/A</v>
      </c>
      <c r="M35" s="1926" t="e">
        <f t="shared" ca="1" si="3"/>
        <v>#N/A</v>
      </c>
      <c r="N35" s="1926" t="e">
        <f t="shared" ca="1" si="3"/>
        <v>#N/A</v>
      </c>
      <c r="O35" s="1928" t="e">
        <f t="shared" ca="1" si="3"/>
        <v>#N/A</v>
      </c>
    </row>
    <row r="36" spans="1:15" s="103" customFormat="1" ht="16" customHeight="1" thickBot="1">
      <c r="A36" s="102"/>
      <c r="B36" s="109"/>
      <c r="C36" s="1910"/>
      <c r="D36" s="1910"/>
      <c r="E36" s="1910"/>
      <c r="F36" s="1910"/>
      <c r="G36" s="1910"/>
      <c r="H36" s="1930"/>
      <c r="I36" s="1930"/>
      <c r="J36" s="1910"/>
      <c r="K36" s="1910"/>
      <c r="L36" s="1910"/>
      <c r="M36" s="1910"/>
      <c r="N36" s="1910"/>
      <c r="O36" s="1910"/>
    </row>
    <row r="37" spans="1:15" s="102" customFormat="1" ht="16" customHeight="1" thickBot="1">
      <c r="B37" s="115" t="s">
        <v>1484</v>
      </c>
      <c r="C37" s="1926" t="e">
        <f t="shared" ref="C37:O37" ca="1" si="4">C16-C35</f>
        <v>#N/A</v>
      </c>
      <c r="D37" s="1908" t="e">
        <f t="shared" ca="1" si="4"/>
        <v>#N/A</v>
      </c>
      <c r="E37" s="1908" t="e">
        <f t="shared" ca="1" si="4"/>
        <v>#N/A</v>
      </c>
      <c r="F37" s="1908" t="e">
        <f t="shared" ca="1" si="4"/>
        <v>#N/A</v>
      </c>
      <c r="G37" s="1908" t="e">
        <f t="shared" ca="1" si="4"/>
        <v>#N/A</v>
      </c>
      <c r="H37" s="1908" t="e">
        <f t="shared" ca="1" si="4"/>
        <v>#N/A</v>
      </c>
      <c r="I37" s="1908" t="e">
        <f t="shared" ca="1" si="4"/>
        <v>#N/A</v>
      </c>
      <c r="J37" s="1954" t="e">
        <f t="shared" ca="1" si="4"/>
        <v>#N/A</v>
      </c>
      <c r="K37" s="1954" t="e">
        <f t="shared" ca="1" si="4"/>
        <v>#N/A</v>
      </c>
      <c r="L37" s="1954" t="e">
        <f t="shared" ca="1" si="4"/>
        <v>#N/A</v>
      </c>
      <c r="M37" s="1954" t="e">
        <f t="shared" ca="1" si="4"/>
        <v>#N/A</v>
      </c>
      <c r="N37" s="1955" t="e">
        <f t="shared" ca="1" si="4"/>
        <v>#N/A</v>
      </c>
      <c r="O37" s="1909" t="e">
        <f t="shared" ca="1" si="4"/>
        <v>#N/A</v>
      </c>
    </row>
    <row r="38" spans="1:15" s="102" customFormat="1" ht="16" customHeight="1" thickBot="1">
      <c r="B38" s="111"/>
      <c r="C38" s="1933"/>
      <c r="D38" s="1933"/>
      <c r="E38" s="1933"/>
      <c r="F38" s="1933"/>
      <c r="G38" s="1933"/>
      <c r="H38" s="1933"/>
      <c r="I38" s="1933"/>
      <c r="J38" s="1933"/>
      <c r="K38" s="1933"/>
      <c r="L38" s="1933"/>
      <c r="M38" s="1933"/>
      <c r="N38" s="1933"/>
      <c r="O38" s="1933"/>
    </row>
    <row r="39" spans="1:15" s="102" customFormat="1" ht="16" customHeight="1" thickBot="1">
      <c r="B39" s="110" t="s">
        <v>1485</v>
      </c>
      <c r="C39" s="1934"/>
      <c r="D39" s="1934"/>
      <c r="E39" s="1934"/>
      <c r="F39" s="1934"/>
      <c r="G39" s="1934"/>
      <c r="H39" s="1934"/>
      <c r="I39" s="1934"/>
      <c r="J39" s="1934"/>
      <c r="K39" s="1934"/>
      <c r="L39" s="1934"/>
      <c r="M39" s="1934"/>
      <c r="N39" s="1934"/>
      <c r="O39" s="1934"/>
    </row>
    <row r="40" spans="1:15" s="102" customFormat="1" ht="15.5" customHeight="1">
      <c r="B40" s="120" t="s">
        <v>441</v>
      </c>
      <c r="C40" s="1935">
        <f ca="1">INDEX(UW!$C$689:$EF$711,MATCH($B40,UW!$C$689:$C$711,0),MATCH(C$9,UW!$C$689:$EF$689,0))</f>
        <v>0</v>
      </c>
      <c r="D40" s="1980">
        <f ca="1">INDEX(UW!$C$689:$EF$711,MATCH($B40,UW!$C$689:$C$711,0),MATCH(D$9,UW!$C$689:$EF$689,0))</f>
        <v>0</v>
      </c>
      <c r="E40" s="1980">
        <f ca="1">INDEX(UW!$C$689:$EF$711,MATCH($B40,UW!$C$689:$C$711,0),MATCH(E$9,UW!$C$689:$EF$689,0))</f>
        <v>0</v>
      </c>
      <c r="F40" s="1980">
        <f ca="1">INDEX(UW!$C$689:$EF$711,MATCH($B40,UW!$C$689:$C$711,0),MATCH(F$9,UW!$C$689:$EF$689,0))</f>
        <v>0</v>
      </c>
      <c r="G40" s="1980">
        <f ca="1">INDEX(UW!$C$689:$EF$711,MATCH($B40,UW!$C$689:$C$711,0),MATCH(G$9,UW!$C$689:$EF$689,0))</f>
        <v>0</v>
      </c>
      <c r="H40" s="1980">
        <f ca="1">INDEX(UW!$C$689:$EF$711,MATCH($B40,UW!$C$689:$C$711,0),MATCH(H$9,UW!$C$689:$EF$689,0))</f>
        <v>0</v>
      </c>
      <c r="I40" s="1980">
        <f ca="1">INDEX(UW!$C$689:$EF$711,MATCH($B40,UW!$C$689:$C$711,0),MATCH(I$9,UW!$C$689:$EF$689,0))</f>
        <v>0</v>
      </c>
      <c r="J40" s="1980">
        <f ca="1">INDEX(UW!$C$689:$EF$711,MATCH($B40,UW!$C$689:$C$711,0),MATCH(J$9,UW!$C$689:$EF$689,0))</f>
        <v>0</v>
      </c>
      <c r="K40" s="1980">
        <f ca="1">INDEX(UW!$C$689:$EF$711,MATCH($B40,UW!$C$689:$C$711,0),MATCH(K$9,UW!$C$689:$EF$689,0))</f>
        <v>0</v>
      </c>
      <c r="L40" s="1980">
        <f ca="1">INDEX(UW!$C$689:$EF$711,MATCH($B40,UW!$C$689:$C$711,0),MATCH(L$9,UW!$C$689:$EF$689,0))</f>
        <v>0</v>
      </c>
      <c r="M40" s="1980">
        <f ca="1">INDEX(UW!$C$689:$EF$711,MATCH($B40,UW!$C$689:$C$711,0),MATCH(M$9,UW!$C$689:$EF$689,0))</f>
        <v>0</v>
      </c>
      <c r="N40" s="1981">
        <f ca="1">INDEX(UW!$C$689:$EF$711,MATCH($B40,UW!$C$689:$C$711,0),MATCH(N$9,UW!$C$689:$EF$689,0))</f>
        <v>0</v>
      </c>
      <c r="O40" s="1938">
        <f ca="1">SUM(C40:N40)</f>
        <v>0</v>
      </c>
    </row>
    <row r="41" spans="1:15" s="102" customFormat="1" ht="16" customHeight="1" thickBot="1">
      <c r="B41" s="121" t="s">
        <v>430</v>
      </c>
      <c r="C41" s="1940">
        <f ca="1">INDEX(UW!$C$689:$EF$711,MATCH($B41,UW!$C$689:$C$711,0),MATCH(C$9,UW!$C$689:$EF$689,0))</f>
        <v>0</v>
      </c>
      <c r="D41" s="1940">
        <f ca="1">INDEX(UW!$C$689:$EF$711,MATCH($B41,UW!$C$689:$C$711,0),MATCH(D$9,UW!$C$689:$EF$689,0))</f>
        <v>0</v>
      </c>
      <c r="E41" s="1940">
        <f ca="1">INDEX(UW!$C$689:$EF$711,MATCH($B41,UW!$C$689:$C$711,0),MATCH(E$9,UW!$C$689:$EF$689,0))</f>
        <v>0</v>
      </c>
      <c r="F41" s="1940">
        <f ca="1">INDEX(UW!$C$689:$EF$711,MATCH($B41,UW!$C$689:$C$711,0),MATCH(F$9,UW!$C$689:$EF$689,0))</f>
        <v>0</v>
      </c>
      <c r="G41" s="1940">
        <f ca="1">INDEX(UW!$C$689:$EF$711,MATCH($B41,UW!$C$689:$C$711,0),MATCH(G$9,UW!$C$689:$EF$689,0))</f>
        <v>0</v>
      </c>
      <c r="H41" s="1940">
        <f ca="1">INDEX(UW!$C$689:$EF$711,MATCH($B41,UW!$C$689:$C$711,0),MATCH(H$9,UW!$C$689:$EF$689,0))</f>
        <v>0</v>
      </c>
      <c r="I41" s="1940">
        <f ca="1">INDEX(UW!$C$689:$EF$711,MATCH($B41,UW!$C$689:$C$711,0),MATCH(I$9,UW!$C$689:$EF$689,0))</f>
        <v>0</v>
      </c>
      <c r="J41" s="1940">
        <f ca="1">INDEX(UW!$C$689:$EF$711,MATCH($B41,UW!$C$689:$C$711,0),MATCH(J$9,UW!$C$689:$EF$689,0))</f>
        <v>0</v>
      </c>
      <c r="K41" s="1940">
        <f ca="1">INDEX(UW!$C$689:$EF$711,MATCH($B41,UW!$C$689:$C$711,0),MATCH(K$9,UW!$C$689:$EF$689,0))</f>
        <v>0</v>
      </c>
      <c r="L41" s="1940">
        <f ca="1">INDEX(UW!$C$689:$EF$711,MATCH($B41,UW!$C$689:$C$711,0),MATCH(L$9,UW!$C$689:$EF$689,0))</f>
        <v>0</v>
      </c>
      <c r="M41" s="1940">
        <f ca="1">INDEX(UW!$C$689:$EF$711,MATCH($B41,UW!$C$689:$C$711,0),MATCH(M$9,UW!$C$689:$EF$689,0))</f>
        <v>0</v>
      </c>
      <c r="N41" s="1940">
        <f ca="1">INDEX(UW!$C$689:$EF$711,MATCH($B41,UW!$C$689:$C$711,0),MATCH(N$9,UW!$C$689:$EF$689,0))</f>
        <v>0</v>
      </c>
      <c r="O41" s="1982">
        <f ca="1">SUM(C41:N41)</f>
        <v>0</v>
      </c>
    </row>
    <row r="42" spans="1:15" s="102" customFormat="1" ht="16" customHeight="1" thickBot="1">
      <c r="B42" s="115" t="s">
        <v>1485</v>
      </c>
      <c r="C42" s="1926">
        <f t="shared" ref="C42:O42" ca="1" si="5">SUM(C40:C41)</f>
        <v>0</v>
      </c>
      <c r="D42" s="1908">
        <f t="shared" ca="1" si="5"/>
        <v>0</v>
      </c>
      <c r="E42" s="1908">
        <f t="shared" ca="1" si="5"/>
        <v>0</v>
      </c>
      <c r="F42" s="1908">
        <f t="shared" ca="1" si="5"/>
        <v>0</v>
      </c>
      <c r="G42" s="1908">
        <f t="shared" ca="1" si="5"/>
        <v>0</v>
      </c>
      <c r="H42" s="1908">
        <f t="shared" ca="1" si="5"/>
        <v>0</v>
      </c>
      <c r="I42" s="1908">
        <f t="shared" ca="1" si="5"/>
        <v>0</v>
      </c>
      <c r="J42" s="1908">
        <f t="shared" ca="1" si="5"/>
        <v>0</v>
      </c>
      <c r="K42" s="1908">
        <f t="shared" ca="1" si="5"/>
        <v>0</v>
      </c>
      <c r="L42" s="1908">
        <f t="shared" ca="1" si="5"/>
        <v>0</v>
      </c>
      <c r="M42" s="1908">
        <f t="shared" ca="1" si="5"/>
        <v>0</v>
      </c>
      <c r="N42" s="1983">
        <f t="shared" ca="1" si="5"/>
        <v>0</v>
      </c>
      <c r="O42" s="1932">
        <f t="shared" ca="1" si="5"/>
        <v>0</v>
      </c>
    </row>
    <row r="43" spans="1:15" s="102" customFormat="1" ht="16" customHeight="1" thickBot="1">
      <c r="B43" s="109"/>
      <c r="C43" s="1930"/>
      <c r="D43" s="1930"/>
      <c r="E43" s="1930"/>
      <c r="F43" s="1930"/>
      <c r="G43" s="1930"/>
      <c r="H43" s="1930"/>
      <c r="I43" s="1930"/>
      <c r="J43" s="1930"/>
      <c r="K43" s="1930"/>
      <c r="L43" s="1930"/>
      <c r="M43" s="1930"/>
      <c r="N43" s="1930"/>
      <c r="O43" s="1930"/>
    </row>
    <row r="44" spans="1:15" s="102" customFormat="1" ht="16" customHeight="1" thickBot="1">
      <c r="B44" s="115" t="s">
        <v>1498</v>
      </c>
      <c r="C44" s="1926" t="e">
        <f t="shared" ref="C44:O44" ca="1" si="6">C37-C42</f>
        <v>#N/A</v>
      </c>
      <c r="D44" s="1908" t="e">
        <f t="shared" ca="1" si="6"/>
        <v>#N/A</v>
      </c>
      <c r="E44" s="1908" t="e">
        <f t="shared" ca="1" si="6"/>
        <v>#N/A</v>
      </c>
      <c r="F44" s="1908" t="e">
        <f t="shared" ca="1" si="6"/>
        <v>#N/A</v>
      </c>
      <c r="G44" s="1908" t="e">
        <f t="shared" ca="1" si="6"/>
        <v>#N/A</v>
      </c>
      <c r="H44" s="1908" t="e">
        <f t="shared" ca="1" si="6"/>
        <v>#N/A</v>
      </c>
      <c r="I44" s="1908" t="e">
        <f t="shared" ca="1" si="6"/>
        <v>#N/A</v>
      </c>
      <c r="J44" s="1908" t="e">
        <f t="shared" ca="1" si="6"/>
        <v>#N/A</v>
      </c>
      <c r="K44" s="1908" t="e">
        <f t="shared" ca="1" si="6"/>
        <v>#N/A</v>
      </c>
      <c r="L44" s="1908" t="e">
        <f t="shared" ca="1" si="6"/>
        <v>#N/A</v>
      </c>
      <c r="M44" s="1908" t="e">
        <f t="shared" ca="1" si="6"/>
        <v>#N/A</v>
      </c>
      <c r="N44" s="1983" t="e">
        <f t="shared" ca="1" si="6"/>
        <v>#N/A</v>
      </c>
      <c r="O44" s="1932" t="e">
        <f t="shared" ca="1" si="6"/>
        <v>#N/A</v>
      </c>
    </row>
    <row r="45" spans="1:15" s="102" customFormat="1" ht="16" customHeight="1" thickBot="1">
      <c r="B45" s="111"/>
      <c r="C45" s="1929"/>
      <c r="D45" s="1929"/>
      <c r="E45" s="1929"/>
      <c r="F45" s="1929"/>
      <c r="G45" s="1929"/>
      <c r="H45" s="1929"/>
      <c r="I45" s="1929"/>
      <c r="J45" s="1933"/>
      <c r="K45" s="1933"/>
      <c r="L45" s="1933"/>
      <c r="M45" s="1933"/>
      <c r="N45" s="1933"/>
      <c r="O45" s="1933"/>
    </row>
    <row r="46" spans="1:15" s="102" customFormat="1" ht="15.5" customHeight="1">
      <c r="B46" s="122" t="s">
        <v>1487</v>
      </c>
      <c r="C46" s="1946">
        <f t="shared" ref="C46:O46" ca="1" si="7">C16</f>
        <v>0</v>
      </c>
      <c r="D46" s="1947">
        <f t="shared" ca="1" si="7"/>
        <v>0</v>
      </c>
      <c r="E46" s="1947">
        <f t="shared" ca="1" si="7"/>
        <v>0</v>
      </c>
      <c r="F46" s="1947">
        <f t="shared" ca="1" si="7"/>
        <v>0</v>
      </c>
      <c r="G46" s="1947">
        <f t="shared" ca="1" si="7"/>
        <v>0</v>
      </c>
      <c r="H46" s="1947">
        <f t="shared" ca="1" si="7"/>
        <v>0</v>
      </c>
      <c r="I46" s="1947">
        <f t="shared" ca="1" si="7"/>
        <v>0</v>
      </c>
      <c r="J46" s="1948">
        <f t="shared" ca="1" si="7"/>
        <v>0</v>
      </c>
      <c r="K46" s="1948">
        <f t="shared" ca="1" si="7"/>
        <v>0</v>
      </c>
      <c r="L46" s="1948">
        <f t="shared" ca="1" si="7"/>
        <v>0</v>
      </c>
      <c r="M46" s="1948">
        <f t="shared" ca="1" si="7"/>
        <v>0</v>
      </c>
      <c r="N46" s="1949">
        <f t="shared" ca="1" si="7"/>
        <v>0</v>
      </c>
      <c r="O46" s="1950">
        <f t="shared" ca="1" si="7"/>
        <v>0</v>
      </c>
    </row>
    <row r="47" spans="1:15" s="102" customFormat="1" ht="16" customHeight="1" thickBot="1">
      <c r="B47" s="123" t="s">
        <v>1488</v>
      </c>
      <c r="C47" s="1951" t="e">
        <f t="shared" ref="C47:O47" ca="1" si="8">C42+C35</f>
        <v>#N/A</v>
      </c>
      <c r="D47" s="1984" t="e">
        <f t="shared" ca="1" si="8"/>
        <v>#N/A</v>
      </c>
      <c r="E47" s="1984" t="e">
        <f t="shared" ca="1" si="8"/>
        <v>#N/A</v>
      </c>
      <c r="F47" s="1984" t="e">
        <f t="shared" ca="1" si="8"/>
        <v>#N/A</v>
      </c>
      <c r="G47" s="1984" t="e">
        <f t="shared" ca="1" si="8"/>
        <v>#N/A</v>
      </c>
      <c r="H47" s="1984" t="e">
        <f t="shared" ca="1" si="8"/>
        <v>#N/A</v>
      </c>
      <c r="I47" s="1984" t="e">
        <f t="shared" ca="1" si="8"/>
        <v>#N/A</v>
      </c>
      <c r="J47" s="1985" t="e">
        <f t="shared" ca="1" si="8"/>
        <v>#N/A</v>
      </c>
      <c r="K47" s="1985" t="e">
        <f t="shared" ca="1" si="8"/>
        <v>#N/A</v>
      </c>
      <c r="L47" s="1985" t="e">
        <f t="shared" ca="1" si="8"/>
        <v>#N/A</v>
      </c>
      <c r="M47" s="1985" t="e">
        <f t="shared" ca="1" si="8"/>
        <v>#N/A</v>
      </c>
      <c r="N47" s="1986" t="e">
        <f t="shared" ca="1" si="8"/>
        <v>#N/A</v>
      </c>
      <c r="O47" s="1987" t="e">
        <f t="shared" ca="1" si="8"/>
        <v>#N/A</v>
      </c>
    </row>
    <row r="48" spans="1:15" s="102" customFormat="1" ht="16" customHeight="1" thickBot="1">
      <c r="B48" s="115" t="s">
        <v>1489</v>
      </c>
      <c r="C48" s="1926" t="e">
        <f t="shared" ref="C48:O48" ca="1" si="9">C46-C47</f>
        <v>#N/A</v>
      </c>
      <c r="D48" s="1908" t="e">
        <f t="shared" ca="1" si="9"/>
        <v>#N/A</v>
      </c>
      <c r="E48" s="1908" t="e">
        <f t="shared" ca="1" si="9"/>
        <v>#N/A</v>
      </c>
      <c r="F48" s="1908" t="e">
        <f t="shared" ca="1" si="9"/>
        <v>#N/A</v>
      </c>
      <c r="G48" s="1908" t="e">
        <f t="shared" ca="1" si="9"/>
        <v>#N/A</v>
      </c>
      <c r="H48" s="1908" t="e">
        <f t="shared" ca="1" si="9"/>
        <v>#N/A</v>
      </c>
      <c r="I48" s="1908" t="e">
        <f t="shared" ca="1" si="9"/>
        <v>#N/A</v>
      </c>
      <c r="J48" s="1954" t="e">
        <f t="shared" ca="1" si="9"/>
        <v>#N/A</v>
      </c>
      <c r="K48" s="1954" t="e">
        <f t="shared" ca="1" si="9"/>
        <v>#N/A</v>
      </c>
      <c r="L48" s="1954" t="e">
        <f t="shared" ca="1" si="9"/>
        <v>#N/A</v>
      </c>
      <c r="M48" s="1954" t="e">
        <f t="shared" ca="1" si="9"/>
        <v>#N/A</v>
      </c>
      <c r="N48" s="1955" t="e">
        <f t="shared" ca="1" si="9"/>
        <v>#N/A</v>
      </c>
      <c r="O48" s="1909" t="e">
        <f t="shared" ca="1" si="9"/>
        <v>#N/A</v>
      </c>
    </row>
    <row r="49" spans="2:17" s="102" customFormat="1" ht="15.5" customHeight="1">
      <c r="B49" s="111"/>
      <c r="C49" s="1929"/>
      <c r="D49" s="1929"/>
      <c r="E49" s="1929"/>
      <c r="F49" s="1933"/>
      <c r="G49" s="1933"/>
      <c r="H49" s="1933"/>
      <c r="I49" s="1933"/>
      <c r="J49" s="1933"/>
      <c r="K49" s="1933"/>
      <c r="L49" s="1933"/>
      <c r="M49" s="1933"/>
      <c r="N49" s="1933"/>
      <c r="O49" s="1933"/>
    </row>
    <row r="50" spans="2:17" s="102" customFormat="1" ht="15.5" hidden="1" customHeight="1">
      <c r="B50" s="111"/>
      <c r="C50" s="1988"/>
      <c r="D50" s="1988"/>
      <c r="E50" s="1988"/>
      <c r="F50" s="1989"/>
      <c r="G50" s="1989"/>
      <c r="H50" s="1989"/>
      <c r="I50" s="1989"/>
      <c r="J50" s="1989"/>
      <c r="K50" s="1989"/>
      <c r="L50" s="1989"/>
      <c r="M50" s="1989"/>
      <c r="N50" s="1989"/>
      <c r="O50" s="1911"/>
    </row>
    <row r="51" spans="2:17" s="102" customFormat="1" ht="15.5" hidden="1" customHeight="1">
      <c r="B51" s="136" t="s">
        <v>1499</v>
      </c>
      <c r="C51" s="1990"/>
      <c r="D51" s="1990"/>
      <c r="E51" s="1990"/>
      <c r="F51" s="1990"/>
      <c r="G51" s="1990"/>
      <c r="H51" s="1990"/>
      <c r="I51" s="1990"/>
      <c r="J51" s="1990"/>
      <c r="K51" s="1990"/>
      <c r="L51" s="1990"/>
      <c r="M51" s="1990"/>
      <c r="N51" s="1990"/>
      <c r="O51" s="1990"/>
    </row>
    <row r="52" spans="2:17" s="102" customFormat="1" ht="15.5" hidden="1" customHeight="1">
      <c r="B52" s="137" t="s">
        <v>1500</v>
      </c>
      <c r="C52" s="1991">
        <f ca="1">UW!$D$21</f>
        <v>0</v>
      </c>
      <c r="D52" s="1963">
        <f ca="1">UW!$D$21</f>
        <v>0</v>
      </c>
      <c r="E52" s="1963">
        <f ca="1">UW!$D$21</f>
        <v>0</v>
      </c>
      <c r="F52" s="1963">
        <f ca="1">UW!$D$21</f>
        <v>0</v>
      </c>
      <c r="G52" s="1963">
        <f ca="1">UW!$D$21</f>
        <v>0</v>
      </c>
      <c r="H52" s="1963">
        <f ca="1">UW!$D$21</f>
        <v>0</v>
      </c>
      <c r="I52" s="1963">
        <f ca="1">UW!$D$21</f>
        <v>0</v>
      </c>
      <c r="J52" s="1963">
        <f ca="1">UW!$D$21</f>
        <v>0</v>
      </c>
      <c r="K52" s="1963">
        <f ca="1">UW!$D$21</f>
        <v>0</v>
      </c>
      <c r="L52" s="1964">
        <f ca="1">UW!$D$21</f>
        <v>0</v>
      </c>
      <c r="M52" s="1963">
        <f ca="1">UW!$D$21</f>
        <v>0</v>
      </c>
      <c r="N52" s="1992">
        <f ca="1">UW!$D$21</f>
        <v>0</v>
      </c>
      <c r="O52" s="1965">
        <f ca="1">N52</f>
        <v>0</v>
      </c>
    </row>
    <row r="53" spans="2:17" s="102" customFormat="1" ht="15.5" hidden="1" customHeight="1">
      <c r="B53" s="138" t="s">
        <v>1501</v>
      </c>
      <c r="C53" s="1993" t="e">
        <f t="shared" ref="C53:N53" ca="1" si="10">C52*C54</f>
        <v>#DIV/0!</v>
      </c>
      <c r="D53" s="1994" t="e">
        <f t="shared" ca="1" si="10"/>
        <v>#DIV/0!</v>
      </c>
      <c r="E53" s="1994" t="e">
        <f t="shared" ca="1" si="10"/>
        <v>#DIV/0!</v>
      </c>
      <c r="F53" s="1994" t="e">
        <f t="shared" ca="1" si="10"/>
        <v>#DIV/0!</v>
      </c>
      <c r="G53" s="1994" t="e">
        <f t="shared" ca="1" si="10"/>
        <v>#DIV/0!</v>
      </c>
      <c r="H53" s="1994" t="e">
        <f t="shared" ca="1" si="10"/>
        <v>#DIV/0!</v>
      </c>
      <c r="I53" s="1994" t="e">
        <f t="shared" ca="1" si="10"/>
        <v>#DIV/0!</v>
      </c>
      <c r="J53" s="1994" t="e">
        <f t="shared" ca="1" si="10"/>
        <v>#DIV/0!</v>
      </c>
      <c r="K53" s="1994" t="e">
        <f t="shared" ca="1" si="10"/>
        <v>#DIV/0!</v>
      </c>
      <c r="L53" s="1966" t="e">
        <f t="shared" ca="1" si="10"/>
        <v>#DIV/0!</v>
      </c>
      <c r="M53" s="1994" t="e">
        <f t="shared" ca="1" si="10"/>
        <v>#DIV/0!</v>
      </c>
      <c r="N53" s="1995" t="e">
        <f t="shared" ca="1" si="10"/>
        <v>#DIV/0!</v>
      </c>
      <c r="O53" s="1967" t="e">
        <f ca="1">N53</f>
        <v>#DIV/0!</v>
      </c>
      <c r="Q53" s="1906"/>
    </row>
    <row r="54" spans="2:17" s="102" customFormat="1" ht="15.5" hidden="1" customHeight="1">
      <c r="B54" s="138" t="s">
        <v>1502</v>
      </c>
      <c r="C54" s="139" t="e">
        <f ca="1">INDEX(UW!$C$610:$EF$610,,MATCH(C$9,UW!$C$612:$EF$612,0))</f>
        <v>#DIV/0!</v>
      </c>
      <c r="D54" s="140" t="e">
        <f ca="1">INDEX(UW!$C$610:$EF$610,,MATCH(D$9,UW!$C$612:$EF$612,0))</f>
        <v>#DIV/0!</v>
      </c>
      <c r="E54" s="140" t="e">
        <f ca="1">INDEX(UW!$C$610:$EF$610,,MATCH(E$9,UW!$C$612:$EF$612,0))</f>
        <v>#DIV/0!</v>
      </c>
      <c r="F54" s="140" t="e">
        <f ca="1">INDEX(UW!$C$610:$EF$610,,MATCH(F$9,UW!$C$612:$EF$612,0))</f>
        <v>#DIV/0!</v>
      </c>
      <c r="G54" s="140" t="e">
        <f ca="1">INDEX(UW!$C$610:$EF$610,,MATCH(G$9,UW!$C$612:$EF$612,0))</f>
        <v>#DIV/0!</v>
      </c>
      <c r="H54" s="140" t="e">
        <f ca="1">INDEX(UW!$C$610:$EF$610,,MATCH(H$9,UW!$C$612:$EF$612,0))</f>
        <v>#DIV/0!</v>
      </c>
      <c r="I54" s="140" t="e">
        <f ca="1">INDEX(UW!$C$610:$EF$610,,MATCH(I$9,UW!$C$612:$EF$612,0))</f>
        <v>#DIV/0!</v>
      </c>
      <c r="J54" s="140" t="e">
        <f ca="1">INDEX(UW!$C$610:$EF$610,,MATCH(J$9,UW!$C$612:$EF$612,0))</f>
        <v>#DIV/0!</v>
      </c>
      <c r="K54" s="140" t="e">
        <f ca="1">INDEX(UW!$C$610:$EF$610,,MATCH(K$9,UW!$C$612:$EF$612,0))</f>
        <v>#DIV/0!</v>
      </c>
      <c r="L54" s="141" t="e">
        <f ca="1">INDEX(UW!$C$610:$EF$610,,MATCH(L$9,UW!$C$612:$EF$612,0))</f>
        <v>#DIV/0!</v>
      </c>
      <c r="M54" s="140" t="e">
        <f ca="1">INDEX(UW!$C$610:$EF$610,,MATCH(M$9,UW!$C$612:$EF$612,0))</f>
        <v>#DIV/0!</v>
      </c>
      <c r="N54" s="142" t="e">
        <f ca="1">INDEX(UW!$C$610:$EF$610,,MATCH(N$9,UW!$C$612:$EF$612,0))</f>
        <v>#DIV/0!</v>
      </c>
      <c r="O54" s="1996" t="e">
        <f ca="1">N54</f>
        <v>#DIV/0!</v>
      </c>
    </row>
    <row r="55" spans="2:17" s="102" customFormat="1" ht="15.5" hidden="1" customHeight="1">
      <c r="B55" s="138" t="s">
        <v>1008</v>
      </c>
      <c r="C55" s="1997" t="e">
        <f>INDEX('Mthly Bdgt'!$C36:$Q36,,MATCH(C$9,'Mthly Bdgt'!$C$15:$P$15,0))</f>
        <v>#N/A</v>
      </c>
      <c r="D55" s="1998" t="e">
        <f>INDEX('Mthly Bdgt'!$C36:$Q36,,MATCH(D$9,'Mthly Bdgt'!$C$15:$P$15,0))</f>
        <v>#N/A</v>
      </c>
      <c r="E55" s="1998" t="e">
        <f>INDEX('Mthly Bdgt'!$C36:$Q36,,MATCH(E$9,'Mthly Bdgt'!$C$15:$P$15,0))</f>
        <v>#N/A</v>
      </c>
      <c r="F55" s="1998" t="e">
        <f>INDEX('Mthly Bdgt'!$C36:$Q36,,MATCH(F$9,'Mthly Bdgt'!$C$15:$P$15,0))</f>
        <v>#N/A</v>
      </c>
      <c r="G55" s="1998" t="e">
        <f>INDEX('Mthly Bdgt'!$C36:$Q36,,MATCH(G$9,'Mthly Bdgt'!$C$15:$P$15,0))</f>
        <v>#N/A</v>
      </c>
      <c r="H55" s="1998" t="e">
        <f>INDEX('Mthly Bdgt'!$C36:$Q36,,MATCH(H$9,'Mthly Bdgt'!$C$15:$P$15,0))</f>
        <v>#N/A</v>
      </c>
      <c r="I55" s="1999" t="e">
        <f>INDEX('Mthly Bdgt'!$C36:$Q36,,MATCH(I$9,'Mthly Bdgt'!$C$15:$P$15,0))</f>
        <v>#N/A</v>
      </c>
      <c r="J55" s="1999" t="e">
        <f>INDEX('Mthly Bdgt'!$C36:$Q36,,MATCH(J$9,'Mthly Bdgt'!$C$15:$P$15,0))</f>
        <v>#N/A</v>
      </c>
      <c r="K55" s="1999" t="e">
        <f>INDEX('Mthly Bdgt'!$C36:$Q36,,MATCH(K$9,'Mthly Bdgt'!$C$15:$P$15,0))</f>
        <v>#N/A</v>
      </c>
      <c r="L55" s="1999" t="e">
        <f>INDEX('Mthly Bdgt'!$C36:$Q36,,MATCH(L$9,'Mthly Bdgt'!$C$15:$P$15,0))</f>
        <v>#N/A</v>
      </c>
      <c r="M55" s="1999" t="e">
        <f>INDEX('Mthly Bdgt'!$C36:$Q36,,MATCH(M$9,'Mthly Bdgt'!$C$15:$P$15,0))</f>
        <v>#N/A</v>
      </c>
      <c r="N55" s="2000" t="e">
        <f>INDEX('Mthly Bdgt'!$C36:$Q36,,MATCH(N$9,'Mthly Bdgt'!$C$15:$P$15,0))</f>
        <v>#N/A</v>
      </c>
      <c r="O55" s="2001" t="e">
        <f>AVERAGE(C55:N55)</f>
        <v>#N/A</v>
      </c>
    </row>
    <row r="56" spans="2:17" s="102" customFormat="1" ht="15.5" hidden="1" customHeight="1">
      <c r="B56" s="138" t="s">
        <v>119</v>
      </c>
      <c r="C56" s="1997" t="e">
        <f>INDEX('Mthly Bdgt'!$C38:$Q38,,MATCH(C$9,'Mthly Bdgt'!$C$15:$P$15,0))</f>
        <v>#N/A</v>
      </c>
      <c r="D56" s="1998" t="e">
        <f>INDEX('Mthly Bdgt'!$C38:$Q38,,MATCH(D$9,'Mthly Bdgt'!$C$15:$P$15,0))</f>
        <v>#N/A</v>
      </c>
      <c r="E56" s="1998" t="e">
        <f>INDEX('Mthly Bdgt'!$C38:$Q38,,MATCH(E$9,'Mthly Bdgt'!$C$15:$P$15,0))</f>
        <v>#N/A</v>
      </c>
      <c r="F56" s="1998" t="e">
        <f>INDEX('Mthly Bdgt'!$C38:$Q38,,MATCH(F$9,'Mthly Bdgt'!$C$15:$P$15,0))</f>
        <v>#N/A</v>
      </c>
      <c r="G56" s="1998" t="e">
        <f>INDEX('Mthly Bdgt'!$C38:$Q38,,MATCH(G$9,'Mthly Bdgt'!$C$15:$P$15,0))</f>
        <v>#N/A</v>
      </c>
      <c r="H56" s="1998" t="e">
        <f>INDEX('Mthly Bdgt'!$C38:$Q38,,MATCH(H$9,'Mthly Bdgt'!$C$15:$P$15,0))</f>
        <v>#N/A</v>
      </c>
      <c r="I56" s="1999" t="e">
        <f>INDEX('Mthly Bdgt'!$C38:$Q38,,MATCH(I$9,'Mthly Bdgt'!$C$15:$P$15,0))</f>
        <v>#N/A</v>
      </c>
      <c r="J56" s="1999" t="e">
        <f>INDEX('Mthly Bdgt'!$C38:$Q38,,MATCH(J$9,'Mthly Bdgt'!$C$15:$P$15,0))</f>
        <v>#N/A</v>
      </c>
      <c r="K56" s="1999" t="e">
        <f>INDEX('Mthly Bdgt'!$C38:$Q38,,MATCH(K$9,'Mthly Bdgt'!$C$15:$P$15,0))</f>
        <v>#N/A</v>
      </c>
      <c r="L56" s="1999" t="e">
        <f>INDEX('Mthly Bdgt'!$C38:$Q38,,MATCH(L$9,'Mthly Bdgt'!$C$15:$P$15,0))</f>
        <v>#N/A</v>
      </c>
      <c r="M56" s="1999" t="e">
        <f>INDEX('Mthly Bdgt'!$C38:$Q38,,MATCH(M$9,'Mthly Bdgt'!$C$15:$P$15,0))</f>
        <v>#N/A</v>
      </c>
      <c r="N56" s="2000" t="e">
        <f>INDEX('Mthly Bdgt'!$C38:$Q38,,MATCH(N$9,'Mthly Bdgt'!$C$15:$P$15,0))</f>
        <v>#N/A</v>
      </c>
      <c r="O56" s="2001" t="e">
        <f>AVERAGE(C56:N56)</f>
        <v>#N/A</v>
      </c>
    </row>
    <row r="57" spans="2:17" s="102" customFormat="1" ht="16" hidden="1" customHeight="1" thickBot="1">
      <c r="B57" s="143" t="s">
        <v>387</v>
      </c>
      <c r="C57" s="2002" t="e">
        <f t="shared" ref="C57:N57" ca="1" si="11">C56*C53/12</f>
        <v>#N/A</v>
      </c>
      <c r="D57" s="2003" t="e">
        <f t="shared" ca="1" si="11"/>
        <v>#N/A</v>
      </c>
      <c r="E57" s="2003" t="e">
        <f t="shared" ca="1" si="11"/>
        <v>#N/A</v>
      </c>
      <c r="F57" s="2003" t="e">
        <f t="shared" ca="1" si="11"/>
        <v>#N/A</v>
      </c>
      <c r="G57" s="2004" t="e">
        <f t="shared" ca="1" si="11"/>
        <v>#N/A</v>
      </c>
      <c r="H57" s="2003" t="e">
        <f t="shared" ca="1" si="11"/>
        <v>#N/A</v>
      </c>
      <c r="I57" s="2003" t="e">
        <f t="shared" ca="1" si="11"/>
        <v>#N/A</v>
      </c>
      <c r="J57" s="2003" t="e">
        <f t="shared" ca="1" si="11"/>
        <v>#N/A</v>
      </c>
      <c r="K57" s="2003" t="e">
        <f t="shared" ca="1" si="11"/>
        <v>#N/A</v>
      </c>
      <c r="L57" s="2004" t="e">
        <f t="shared" ca="1" si="11"/>
        <v>#N/A</v>
      </c>
      <c r="M57" s="2003" t="e">
        <f t="shared" ca="1" si="11"/>
        <v>#N/A</v>
      </c>
      <c r="N57" s="2005" t="e">
        <f t="shared" ca="1" si="11"/>
        <v>#N/A</v>
      </c>
      <c r="O57" s="2006" t="e">
        <f ca="1">SUM(C57:N57)</f>
        <v>#N/A</v>
      </c>
    </row>
    <row r="58" spans="2:17" s="102" customFormat="1" ht="16" hidden="1" customHeight="1" thickBot="1"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44"/>
      <c r="M58" s="109"/>
      <c r="N58" s="109"/>
      <c r="O58" s="1897"/>
    </row>
    <row r="59" spans="2:17" s="102" customFormat="1" ht="15.5" hidden="1" customHeight="1">
      <c r="B59" s="145" t="s">
        <v>1503</v>
      </c>
      <c r="C59" s="1899">
        <v>30</v>
      </c>
      <c r="D59" s="1899">
        <v>30</v>
      </c>
      <c r="E59" s="1899">
        <v>30</v>
      </c>
      <c r="F59" s="1899">
        <v>30</v>
      </c>
      <c r="G59" s="1899">
        <v>30</v>
      </c>
      <c r="H59" s="1899">
        <v>30</v>
      </c>
      <c r="I59" s="1899">
        <v>30</v>
      </c>
      <c r="J59" s="1899">
        <v>30</v>
      </c>
      <c r="K59" s="1899">
        <v>30</v>
      </c>
      <c r="L59" s="1899">
        <v>30</v>
      </c>
      <c r="M59" s="1899">
        <v>30</v>
      </c>
      <c r="N59" s="1899">
        <v>30</v>
      </c>
      <c r="O59" s="2007">
        <f>SUM(C59:N59)</f>
        <v>360</v>
      </c>
    </row>
    <row r="60" spans="2:17" s="102" customFormat="1" ht="15.5" hidden="1" customHeight="1">
      <c r="B60" s="138" t="s">
        <v>1272</v>
      </c>
      <c r="C60" s="1994" t="e">
        <f>INDEX('Mthly Bdgt'!$C$5:$P$10,MATCH($B60,'Mthly Bdgt'!$C$5:$C$10,0),MATCH(C$9,'Mthly Bdgt'!$C$5:$P$5,0))</f>
        <v>#N/A</v>
      </c>
      <c r="D60" s="1994" t="e">
        <f>INDEX('Mthly Bdgt'!$C$5:$P$10,MATCH($B60,'Mthly Bdgt'!$C$5:$C$10,0),MATCH(D$9,'Mthly Bdgt'!$C$5:$P$5,0))</f>
        <v>#N/A</v>
      </c>
      <c r="E60" s="1994" t="e">
        <f>INDEX('Mthly Bdgt'!$C$5:$P$10,MATCH($B60,'Mthly Bdgt'!$C$5:$C$10,0),MATCH(E$9,'Mthly Bdgt'!$C$5:$P$5,0))</f>
        <v>#N/A</v>
      </c>
      <c r="F60" s="1994" t="e">
        <f>INDEX('Mthly Bdgt'!$C$5:$P$10,MATCH($B60,'Mthly Bdgt'!$C$5:$C$10,0),MATCH(F$9,'Mthly Bdgt'!$C$5:$P$5,0))</f>
        <v>#N/A</v>
      </c>
      <c r="G60" s="1994" t="e">
        <f>INDEX('Mthly Bdgt'!$C$5:$P$10,MATCH($B60,'Mthly Bdgt'!$C$5:$C$10,0),MATCH(G$9,'Mthly Bdgt'!$C$5:$P$5,0))</f>
        <v>#N/A</v>
      </c>
      <c r="H60" s="1994" t="e">
        <f>INDEX('Mthly Bdgt'!$C$5:$P$10,MATCH($B60,'Mthly Bdgt'!$C$5:$C$10,0),MATCH(H$9,'Mthly Bdgt'!$C$5:$P$5,0))</f>
        <v>#N/A</v>
      </c>
      <c r="I60" s="1994" t="e">
        <f>INDEX('Mthly Bdgt'!$C$5:$P$10,MATCH($B60,'Mthly Bdgt'!$C$5:$C$10,0),MATCH(I$9,'Mthly Bdgt'!$C$5:$P$5,0))</f>
        <v>#N/A</v>
      </c>
      <c r="J60" s="1994" t="e">
        <f>INDEX('Mthly Bdgt'!$C$5:$P$10,MATCH($B60,'Mthly Bdgt'!$C$5:$C$10,0),MATCH(J$9,'Mthly Bdgt'!$C$5:$P$5,0))</f>
        <v>#N/A</v>
      </c>
      <c r="K60" s="1994" t="e">
        <f>INDEX('Mthly Bdgt'!$C$5:$P$10,MATCH($B60,'Mthly Bdgt'!$C$5:$C$10,0),MATCH(K$9,'Mthly Bdgt'!$C$5:$P$5,0))</f>
        <v>#N/A</v>
      </c>
      <c r="L60" s="1994" t="e">
        <f>INDEX('Mthly Bdgt'!$C$5:$P$10,MATCH($B60,'Mthly Bdgt'!$C$5:$C$10,0),MATCH(L$9,'Mthly Bdgt'!$C$5:$P$5,0))</f>
        <v>#N/A</v>
      </c>
      <c r="M60" s="1994" t="e">
        <f>INDEX('Mthly Bdgt'!$C$5:$P$10,MATCH($B60,'Mthly Bdgt'!$C$5:$C$10,0),MATCH(M$9,'Mthly Bdgt'!$C$5:$P$5,0))</f>
        <v>#N/A</v>
      </c>
      <c r="N60" s="1994" t="e">
        <f>INDEX('Mthly Bdgt'!$C$5:$P$10,MATCH($B60,'Mthly Bdgt'!$C$5:$C$10,0),MATCH(N$9,'Mthly Bdgt'!$C$5:$P$5,0))</f>
        <v>#N/A</v>
      </c>
      <c r="O60" s="2008" t="e">
        <f>SUM(C60:N60)</f>
        <v>#N/A</v>
      </c>
    </row>
    <row r="61" spans="2:17" s="102" customFormat="1" ht="15.5" hidden="1" customHeight="1">
      <c r="B61" s="138" t="s">
        <v>1273</v>
      </c>
      <c r="C61" s="1994" t="e">
        <f>INDEX('Mthly Bdgt'!$C$5:$P$10,MATCH($B61,'Mthly Bdgt'!$C$5:$C$10,0),MATCH(C$9,'Mthly Bdgt'!$C$5:$P$5,0))</f>
        <v>#N/A</v>
      </c>
      <c r="D61" s="1994" t="e">
        <f>INDEX('Mthly Bdgt'!$C$5:$P$10,MATCH($B61,'Mthly Bdgt'!$C$5:$C$10,0),MATCH(D$9,'Mthly Bdgt'!$C$5:$P$5,0))</f>
        <v>#N/A</v>
      </c>
      <c r="E61" s="1994" t="e">
        <f>INDEX('Mthly Bdgt'!$C$5:$P$10,MATCH($B61,'Mthly Bdgt'!$C$5:$C$10,0),MATCH(E$9,'Mthly Bdgt'!$C$5:$P$5,0))</f>
        <v>#N/A</v>
      </c>
      <c r="F61" s="1994" t="e">
        <f>INDEX('Mthly Bdgt'!$C$5:$P$10,MATCH($B61,'Mthly Bdgt'!$C$5:$C$10,0),MATCH(F$9,'Mthly Bdgt'!$C$5:$P$5,0))</f>
        <v>#N/A</v>
      </c>
      <c r="G61" s="1994" t="e">
        <f>INDEX('Mthly Bdgt'!$C$5:$P$10,MATCH($B61,'Mthly Bdgt'!$C$5:$C$10,0),MATCH(G$9,'Mthly Bdgt'!$C$5:$P$5,0))</f>
        <v>#N/A</v>
      </c>
      <c r="H61" s="1994" t="e">
        <f>INDEX('Mthly Bdgt'!$C$5:$P$10,MATCH($B61,'Mthly Bdgt'!$C$5:$C$10,0),MATCH(H$9,'Mthly Bdgt'!$C$5:$P$5,0))</f>
        <v>#N/A</v>
      </c>
      <c r="I61" s="1994" t="e">
        <f>INDEX('Mthly Bdgt'!$C$5:$P$10,MATCH($B61,'Mthly Bdgt'!$C$5:$C$10,0),MATCH(I$9,'Mthly Bdgt'!$C$5:$P$5,0))</f>
        <v>#N/A</v>
      </c>
      <c r="J61" s="1994" t="e">
        <f>INDEX('Mthly Bdgt'!$C$5:$P$10,MATCH($B61,'Mthly Bdgt'!$C$5:$C$10,0),MATCH(J$9,'Mthly Bdgt'!$C$5:$P$5,0))</f>
        <v>#N/A</v>
      </c>
      <c r="K61" s="1994" t="e">
        <f>INDEX('Mthly Bdgt'!$C$5:$P$10,MATCH($B61,'Mthly Bdgt'!$C$5:$C$10,0),MATCH(K$9,'Mthly Bdgt'!$C$5:$P$5,0))</f>
        <v>#N/A</v>
      </c>
      <c r="L61" s="1994" t="e">
        <f>INDEX('Mthly Bdgt'!$C$5:$P$10,MATCH($B61,'Mthly Bdgt'!$C$5:$C$10,0),MATCH(L$9,'Mthly Bdgt'!$C$5:$P$5,0))</f>
        <v>#N/A</v>
      </c>
      <c r="M61" s="1994" t="e">
        <f>INDEX('Mthly Bdgt'!$C$5:$P$10,MATCH($B61,'Mthly Bdgt'!$C$5:$C$10,0),MATCH(M$9,'Mthly Bdgt'!$C$5:$P$5,0))</f>
        <v>#N/A</v>
      </c>
      <c r="N61" s="1994" t="e">
        <f>INDEX('Mthly Bdgt'!$C$5:$P$10,MATCH($B61,'Mthly Bdgt'!$C$5:$C$10,0),MATCH(N$9,'Mthly Bdgt'!$C$5:$P$5,0))</f>
        <v>#N/A</v>
      </c>
      <c r="O61" s="2009" t="e">
        <f>SUM(C61:N61)</f>
        <v>#N/A</v>
      </c>
    </row>
    <row r="62" spans="2:17" s="102" customFormat="1" ht="15.5" hidden="1" customHeight="1">
      <c r="B62" s="138" t="s">
        <v>1275</v>
      </c>
      <c r="C62" s="1994" t="e">
        <f>INDEX('Mthly Bdgt'!$C$5:$P$10,MATCH($B62,'Mthly Bdgt'!$C$5:$C$10,0),MATCH(C$9,'Mthly Bdgt'!$C$5:$P$5,0))</f>
        <v>#N/A</v>
      </c>
      <c r="D62" s="1994" t="e">
        <f>INDEX('Mthly Bdgt'!$C$5:$P$10,MATCH($B62,'Mthly Bdgt'!$C$5:$C$10,0),MATCH(D$9,'Mthly Bdgt'!$C$5:$P$5,0))</f>
        <v>#N/A</v>
      </c>
      <c r="E62" s="1994" t="e">
        <f>INDEX('Mthly Bdgt'!$C$5:$P$10,MATCH($B62,'Mthly Bdgt'!$C$5:$C$10,0),MATCH(E$9,'Mthly Bdgt'!$C$5:$P$5,0))</f>
        <v>#N/A</v>
      </c>
      <c r="F62" s="1994" t="e">
        <f>INDEX('Mthly Bdgt'!$C$5:$P$10,MATCH($B62,'Mthly Bdgt'!$C$5:$C$10,0),MATCH(F$9,'Mthly Bdgt'!$C$5:$P$5,0))</f>
        <v>#N/A</v>
      </c>
      <c r="G62" s="1994" t="e">
        <f>INDEX('Mthly Bdgt'!$C$5:$P$10,MATCH($B62,'Mthly Bdgt'!$C$5:$C$10,0),MATCH(G$9,'Mthly Bdgt'!$C$5:$P$5,0))</f>
        <v>#N/A</v>
      </c>
      <c r="H62" s="1994" t="e">
        <f>INDEX('Mthly Bdgt'!$C$5:$P$10,MATCH($B62,'Mthly Bdgt'!$C$5:$C$10,0),MATCH(H$9,'Mthly Bdgt'!$C$5:$P$5,0))</f>
        <v>#N/A</v>
      </c>
      <c r="I62" s="1994" t="e">
        <f>INDEX('Mthly Bdgt'!$C$5:$P$10,MATCH($B62,'Mthly Bdgt'!$C$5:$C$10,0),MATCH(I$9,'Mthly Bdgt'!$C$5:$P$5,0))</f>
        <v>#N/A</v>
      </c>
      <c r="J62" s="1994" t="e">
        <f>INDEX('Mthly Bdgt'!$C$5:$P$10,MATCH($B62,'Mthly Bdgt'!$C$5:$C$10,0),MATCH(J$9,'Mthly Bdgt'!$C$5:$P$5,0))</f>
        <v>#N/A</v>
      </c>
      <c r="K62" s="1994" t="e">
        <f>INDEX('Mthly Bdgt'!$C$5:$P$10,MATCH($B62,'Mthly Bdgt'!$C$5:$C$10,0),MATCH(K$9,'Mthly Bdgt'!$C$5:$P$5,0))</f>
        <v>#N/A</v>
      </c>
      <c r="L62" s="1994" t="e">
        <f>INDEX('Mthly Bdgt'!$C$5:$P$10,MATCH($B62,'Mthly Bdgt'!$C$5:$C$10,0),MATCH(L$9,'Mthly Bdgt'!$C$5:$P$5,0))</f>
        <v>#N/A</v>
      </c>
      <c r="M62" s="1994" t="e">
        <f>INDEX('Mthly Bdgt'!$C$5:$P$10,MATCH($B62,'Mthly Bdgt'!$C$5:$C$10,0),MATCH(M$9,'Mthly Bdgt'!$C$5:$P$5,0))</f>
        <v>#N/A</v>
      </c>
      <c r="N62" s="1994" t="e">
        <f>INDEX('Mthly Bdgt'!$C$5:$P$10,MATCH($B62,'Mthly Bdgt'!$C$5:$C$10,0),MATCH(N$9,'Mthly Bdgt'!$C$5:$P$5,0))</f>
        <v>#N/A</v>
      </c>
      <c r="O62" s="2008" t="e">
        <f>N62</f>
        <v>#N/A</v>
      </c>
    </row>
    <row r="63" spans="2:17" s="102" customFormat="1" ht="16" hidden="1" customHeight="1" thickBot="1">
      <c r="B63" s="146" t="s">
        <v>1274</v>
      </c>
      <c r="C63" s="1994" t="e">
        <f>INDEX('Mthly Bdgt'!$C$5:$P$10,MATCH($B63,'Mthly Bdgt'!$C$5:$C$10,0),MATCH(C$9,'Mthly Bdgt'!$C$5:$P$5,0))</f>
        <v>#N/A</v>
      </c>
      <c r="D63" s="1994" t="e">
        <f>INDEX('Mthly Bdgt'!$C$5:$P$10,MATCH($B63,'Mthly Bdgt'!$C$5:$C$10,0),MATCH(D$9,'Mthly Bdgt'!$C$5:$P$5,0))</f>
        <v>#N/A</v>
      </c>
      <c r="E63" s="1994" t="e">
        <f>INDEX('Mthly Bdgt'!$C$5:$P$10,MATCH($B63,'Mthly Bdgt'!$C$5:$C$10,0),MATCH(E$9,'Mthly Bdgt'!$C$5:$P$5,0))</f>
        <v>#N/A</v>
      </c>
      <c r="F63" s="1994" t="e">
        <f>INDEX('Mthly Bdgt'!$C$5:$P$10,MATCH($B63,'Mthly Bdgt'!$C$5:$C$10,0),MATCH(F$9,'Mthly Bdgt'!$C$5:$P$5,0))</f>
        <v>#N/A</v>
      </c>
      <c r="G63" s="1994" t="e">
        <f>INDEX('Mthly Bdgt'!$C$5:$P$10,MATCH($B63,'Mthly Bdgt'!$C$5:$C$10,0),MATCH(G$9,'Mthly Bdgt'!$C$5:$P$5,0))</f>
        <v>#N/A</v>
      </c>
      <c r="H63" s="1994" t="e">
        <f>INDEX('Mthly Bdgt'!$C$5:$P$10,MATCH($B63,'Mthly Bdgt'!$C$5:$C$10,0),MATCH(H$9,'Mthly Bdgt'!$C$5:$P$5,0))</f>
        <v>#N/A</v>
      </c>
      <c r="I63" s="1994" t="e">
        <f>INDEX('Mthly Bdgt'!$C$5:$P$10,MATCH($B63,'Mthly Bdgt'!$C$5:$C$10,0),MATCH(I$9,'Mthly Bdgt'!$C$5:$P$5,0))</f>
        <v>#N/A</v>
      </c>
      <c r="J63" s="1994" t="e">
        <f>INDEX('Mthly Bdgt'!$C$5:$P$10,MATCH($B63,'Mthly Bdgt'!$C$5:$C$10,0),MATCH(J$9,'Mthly Bdgt'!$C$5:$P$5,0))</f>
        <v>#N/A</v>
      </c>
      <c r="K63" s="1994" t="e">
        <f>INDEX('Mthly Bdgt'!$C$5:$P$10,MATCH($B63,'Mthly Bdgt'!$C$5:$C$10,0),MATCH(K$9,'Mthly Bdgt'!$C$5:$P$5,0))</f>
        <v>#N/A</v>
      </c>
      <c r="L63" s="1994" t="e">
        <f>INDEX('Mthly Bdgt'!$C$5:$P$10,MATCH($B63,'Mthly Bdgt'!$C$5:$C$10,0),MATCH(L$9,'Mthly Bdgt'!$C$5:$P$5,0))</f>
        <v>#N/A</v>
      </c>
      <c r="M63" s="1994" t="e">
        <f>INDEX('Mthly Bdgt'!$C$5:$P$10,MATCH($B63,'Mthly Bdgt'!$C$5:$C$10,0),MATCH(M$9,'Mthly Bdgt'!$C$5:$P$5,0))</f>
        <v>#N/A</v>
      </c>
      <c r="N63" s="1994" t="e">
        <f>INDEX('Mthly Bdgt'!$C$5:$P$10,MATCH($B63,'Mthly Bdgt'!$C$5:$C$10,0),MATCH(N$9,'Mthly Bdgt'!$C$5:$P$5,0))</f>
        <v>#N/A</v>
      </c>
      <c r="O63" s="2010" t="e">
        <f>O60-O61</f>
        <v>#N/A</v>
      </c>
    </row>
    <row r="64" spans="2:17" s="102" customFormat="1" ht="16" hidden="1" customHeight="1" thickBot="1">
      <c r="B64" s="147" t="s">
        <v>1504</v>
      </c>
      <c r="C64" s="148" t="e">
        <f t="shared" ref="C64:N64" si="12">C60/C59</f>
        <v>#N/A</v>
      </c>
      <c r="D64" s="148" t="e">
        <f t="shared" si="12"/>
        <v>#N/A</v>
      </c>
      <c r="E64" s="148" t="e">
        <f t="shared" si="12"/>
        <v>#N/A</v>
      </c>
      <c r="F64" s="148" t="e">
        <f t="shared" si="12"/>
        <v>#N/A</v>
      </c>
      <c r="G64" s="148" t="e">
        <f t="shared" si="12"/>
        <v>#N/A</v>
      </c>
      <c r="H64" s="148" t="e">
        <f t="shared" si="12"/>
        <v>#N/A</v>
      </c>
      <c r="I64" s="148" t="e">
        <f t="shared" si="12"/>
        <v>#N/A</v>
      </c>
      <c r="J64" s="148" t="e">
        <f t="shared" si="12"/>
        <v>#N/A</v>
      </c>
      <c r="K64" s="148" t="e">
        <f t="shared" si="12"/>
        <v>#N/A</v>
      </c>
      <c r="L64" s="148" t="e">
        <f t="shared" si="12"/>
        <v>#N/A</v>
      </c>
      <c r="M64" s="148" t="e">
        <f t="shared" si="12"/>
        <v>#N/A</v>
      </c>
      <c r="N64" s="149" t="e">
        <f t="shared" si="12"/>
        <v>#N/A</v>
      </c>
      <c r="O64" s="150" t="e">
        <f>AVERAGE(C64:N64)</f>
        <v>#N/A</v>
      </c>
    </row>
    <row r="65" spans="2:17" s="102" customFormat="1" ht="15.5" hidden="1" customHeight="1">
      <c r="B65" s="109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897"/>
    </row>
    <row r="66" spans="2:17" s="102" customFormat="1" ht="15.5" hidden="1" customHeight="1">
      <c r="B66" s="152" t="s">
        <v>1505</v>
      </c>
      <c r="C66" s="2011" t="e">
        <f t="shared" ref="C66:N66" ca="1" si="13">C62*C67</f>
        <v>#N/A</v>
      </c>
      <c r="D66" s="2011" t="e">
        <f t="shared" ca="1" si="13"/>
        <v>#N/A</v>
      </c>
      <c r="E66" s="2011" t="e">
        <f t="shared" ca="1" si="13"/>
        <v>#N/A</v>
      </c>
      <c r="F66" s="2011" t="e">
        <f t="shared" ca="1" si="13"/>
        <v>#N/A</v>
      </c>
      <c r="G66" s="2011" t="e">
        <f t="shared" ca="1" si="13"/>
        <v>#N/A</v>
      </c>
      <c r="H66" s="2011" t="e">
        <f t="shared" ca="1" si="13"/>
        <v>#N/A</v>
      </c>
      <c r="I66" s="2011" t="e">
        <f t="shared" ca="1" si="13"/>
        <v>#N/A</v>
      </c>
      <c r="J66" s="2011" t="e">
        <f t="shared" ca="1" si="13"/>
        <v>#N/A</v>
      </c>
      <c r="K66" s="2011" t="e">
        <f t="shared" ca="1" si="13"/>
        <v>#N/A</v>
      </c>
      <c r="L66" s="2011" t="e">
        <f t="shared" ca="1" si="13"/>
        <v>#N/A</v>
      </c>
      <c r="M66" s="2011" t="e">
        <f t="shared" ca="1" si="13"/>
        <v>#N/A</v>
      </c>
      <c r="N66" s="2012" t="e">
        <f t="shared" ca="1" si="13"/>
        <v>#N/A</v>
      </c>
      <c r="O66" s="2013" t="e">
        <f ca="1">N66</f>
        <v>#N/A</v>
      </c>
      <c r="Q66" s="153"/>
    </row>
    <row r="67" spans="2:17" s="102" customFormat="1" ht="16" hidden="1" customHeight="1" thickBot="1">
      <c r="B67" s="154" t="s">
        <v>1506</v>
      </c>
      <c r="C67" s="2014" t="e">
        <f ca="1">UW!$D$23</f>
        <v>#DIV/0!</v>
      </c>
      <c r="D67" s="2014" t="e">
        <f ca="1">UW!$D$23</f>
        <v>#DIV/0!</v>
      </c>
      <c r="E67" s="2014" t="e">
        <f ca="1">UW!$D$23</f>
        <v>#DIV/0!</v>
      </c>
      <c r="F67" s="2014" t="e">
        <f ca="1">UW!$D$23</f>
        <v>#DIV/0!</v>
      </c>
      <c r="G67" s="2014" t="e">
        <f ca="1">UW!$D$23</f>
        <v>#DIV/0!</v>
      </c>
      <c r="H67" s="2014" t="e">
        <f ca="1">UW!$D$23</f>
        <v>#DIV/0!</v>
      </c>
      <c r="I67" s="2014" t="e">
        <f ca="1">UW!$D$23</f>
        <v>#DIV/0!</v>
      </c>
      <c r="J67" s="2014" t="e">
        <f ca="1">UW!$D$23</f>
        <v>#DIV/0!</v>
      </c>
      <c r="K67" s="2014" t="e">
        <f ca="1">UW!$D$23</f>
        <v>#DIV/0!</v>
      </c>
      <c r="L67" s="2014" t="e">
        <f ca="1">UW!$D$23</f>
        <v>#DIV/0!</v>
      </c>
      <c r="M67" s="2014" t="e">
        <f ca="1">UW!$D$23</f>
        <v>#DIV/0!</v>
      </c>
      <c r="N67" s="2015" t="e">
        <f ca="1">UW!$D$23</f>
        <v>#DIV/0!</v>
      </c>
      <c r="O67" s="2016" t="e">
        <f ca="1">AVERAGE(C67:N67)</f>
        <v>#DIV/0!</v>
      </c>
    </row>
    <row r="68" spans="2:17" s="102" customFormat="1" ht="15.5" hidden="1" customHeight="1">
      <c r="D68" s="2017"/>
      <c r="E68" s="2017"/>
      <c r="F68" s="2017"/>
      <c r="G68" s="2017"/>
      <c r="H68" s="2017"/>
      <c r="I68" s="2017"/>
      <c r="J68" s="2017"/>
      <c r="K68" s="2017"/>
      <c r="L68" s="2017"/>
      <c r="M68" s="2017"/>
      <c r="N68" s="2017"/>
      <c r="O68" s="104"/>
    </row>
    <row r="69" spans="2:17" s="102" customFormat="1" ht="15.5" hidden="1" customHeight="1">
      <c r="B69" s="136" t="s">
        <v>1507</v>
      </c>
      <c r="C69" s="1990"/>
      <c r="D69" s="1933"/>
      <c r="E69" s="1933"/>
      <c r="F69" s="1933"/>
      <c r="G69" s="1933"/>
      <c r="H69" s="1933"/>
      <c r="I69" s="1933"/>
      <c r="J69" s="1933"/>
      <c r="K69" s="1933"/>
      <c r="L69" s="1933"/>
      <c r="M69" s="1933"/>
      <c r="N69" s="1933"/>
      <c r="O69" s="1990"/>
    </row>
    <row r="70" spans="2:17" s="102" customFormat="1" ht="19.5" hidden="1" customHeight="1">
      <c r="B70" s="137" t="str">
        <f>B52</f>
        <v>NLA - StoreLocal Pakenham</v>
      </c>
      <c r="C70" s="2018" t="e">
        <v>#REF!</v>
      </c>
      <c r="D70" s="2018">
        <v>1200</v>
      </c>
      <c r="E70" s="2018">
        <v>1200</v>
      </c>
      <c r="F70" s="2018">
        <v>1200</v>
      </c>
      <c r="G70" s="2018">
        <v>1200</v>
      </c>
      <c r="H70" s="2018">
        <v>1200</v>
      </c>
      <c r="I70" s="2018">
        <v>1200</v>
      </c>
      <c r="J70" s="2018">
        <v>1200</v>
      </c>
      <c r="K70" s="2018">
        <v>1200</v>
      </c>
      <c r="L70" s="2018">
        <v>1200</v>
      </c>
      <c r="M70" s="2018">
        <v>1200</v>
      </c>
      <c r="N70" s="2018">
        <v>1200</v>
      </c>
      <c r="O70" s="2019">
        <f>N70</f>
        <v>1200</v>
      </c>
    </row>
    <row r="71" spans="2:17" s="102" customFormat="1" ht="15.5" hidden="1" customHeight="1">
      <c r="B71" s="138" t="s">
        <v>1501</v>
      </c>
      <c r="C71" s="1903">
        <v>0</v>
      </c>
      <c r="D71" s="1903">
        <v>0</v>
      </c>
      <c r="E71" s="1903">
        <v>0</v>
      </c>
      <c r="F71" s="1903">
        <v>0</v>
      </c>
      <c r="G71" s="1903">
        <v>0</v>
      </c>
      <c r="H71" s="1903">
        <v>0</v>
      </c>
      <c r="I71" s="1903">
        <v>0</v>
      </c>
      <c r="J71" s="1903">
        <v>0</v>
      </c>
      <c r="K71" s="1903">
        <v>0</v>
      </c>
      <c r="L71" s="1903">
        <v>0</v>
      </c>
      <c r="M71" s="1903">
        <v>0</v>
      </c>
      <c r="N71" s="2020">
        <v>0</v>
      </c>
      <c r="O71" s="2021">
        <f>N71</f>
        <v>0</v>
      </c>
    </row>
    <row r="72" spans="2:17" s="102" customFormat="1" ht="15.5" hidden="1" customHeight="1">
      <c r="B72" s="138" t="s">
        <v>1502</v>
      </c>
      <c r="C72" s="140" t="e">
        <f t="shared" ref="C72:N72" si="14">C71/C70</f>
        <v>#REF!</v>
      </c>
      <c r="D72" s="140">
        <f t="shared" si="14"/>
        <v>0</v>
      </c>
      <c r="E72" s="140">
        <f t="shared" si="14"/>
        <v>0</v>
      </c>
      <c r="F72" s="140">
        <f t="shared" si="14"/>
        <v>0</v>
      </c>
      <c r="G72" s="140">
        <f t="shared" si="14"/>
        <v>0</v>
      </c>
      <c r="H72" s="140">
        <f t="shared" si="14"/>
        <v>0</v>
      </c>
      <c r="I72" s="140">
        <f t="shared" si="14"/>
        <v>0</v>
      </c>
      <c r="J72" s="140">
        <f t="shared" si="14"/>
        <v>0</v>
      </c>
      <c r="K72" s="140">
        <f t="shared" si="14"/>
        <v>0</v>
      </c>
      <c r="L72" s="140">
        <f t="shared" si="14"/>
        <v>0</v>
      </c>
      <c r="M72" s="140">
        <f t="shared" si="14"/>
        <v>0</v>
      </c>
      <c r="N72" s="140">
        <f t="shared" si="14"/>
        <v>0</v>
      </c>
      <c r="O72" s="155">
        <f>N72</f>
        <v>0</v>
      </c>
    </row>
    <row r="73" spans="2:17" s="102" customFormat="1" ht="15.5" hidden="1" customHeight="1">
      <c r="B73" s="138" t="s">
        <v>119</v>
      </c>
      <c r="C73" s="159" t="e">
        <v>#DIV/0!</v>
      </c>
      <c r="D73" s="2022" t="e">
        <v>#DIV/0!</v>
      </c>
      <c r="E73" s="2022" t="e">
        <v>#DIV/0!</v>
      </c>
      <c r="F73" s="2022" t="e">
        <v>#DIV/0!</v>
      </c>
      <c r="G73" s="2022" t="e">
        <v>#DIV/0!</v>
      </c>
      <c r="H73" s="2022" t="e">
        <v>#DIV/0!</v>
      </c>
      <c r="I73" s="2022" t="e">
        <v>#DIV/0!</v>
      </c>
      <c r="J73" s="2022" t="e">
        <v>#DIV/0!</v>
      </c>
      <c r="K73" s="2022" t="e">
        <v>#DIV/0!</v>
      </c>
      <c r="L73" s="2022" t="e">
        <v>#DIV/0!</v>
      </c>
      <c r="M73" s="2022" t="e">
        <v>#DIV/0!</v>
      </c>
      <c r="N73" s="2022" t="e">
        <v>#DIV/0!</v>
      </c>
      <c r="O73" s="2021" t="e">
        <f>AVERAGE(C73:N73)</f>
        <v>#DIV/0!</v>
      </c>
    </row>
    <row r="74" spans="2:17" s="102" customFormat="1" ht="16" hidden="1" customHeight="1" thickBot="1">
      <c r="B74" s="143" t="s">
        <v>387</v>
      </c>
      <c r="C74" s="2003" t="e">
        <f t="shared" ref="C74:N74" si="15">C73*C71/12</f>
        <v>#DIV/0!</v>
      </c>
      <c r="D74" s="2003" t="e">
        <f t="shared" si="15"/>
        <v>#DIV/0!</v>
      </c>
      <c r="E74" s="2003" t="e">
        <f t="shared" si="15"/>
        <v>#DIV/0!</v>
      </c>
      <c r="F74" s="2003" t="e">
        <f t="shared" si="15"/>
        <v>#DIV/0!</v>
      </c>
      <c r="G74" s="2003" t="e">
        <f t="shared" si="15"/>
        <v>#DIV/0!</v>
      </c>
      <c r="H74" s="2003" t="e">
        <f t="shared" si="15"/>
        <v>#DIV/0!</v>
      </c>
      <c r="I74" s="2003" t="e">
        <f t="shared" si="15"/>
        <v>#DIV/0!</v>
      </c>
      <c r="J74" s="2003" t="e">
        <f t="shared" si="15"/>
        <v>#DIV/0!</v>
      </c>
      <c r="K74" s="2003" t="e">
        <f t="shared" si="15"/>
        <v>#DIV/0!</v>
      </c>
      <c r="L74" s="2003" t="e">
        <f t="shared" si="15"/>
        <v>#DIV/0!</v>
      </c>
      <c r="M74" s="2003" t="e">
        <f t="shared" si="15"/>
        <v>#DIV/0!</v>
      </c>
      <c r="N74" s="2003" t="e">
        <f t="shared" si="15"/>
        <v>#DIV/0!</v>
      </c>
      <c r="O74" s="2023" t="e">
        <f>SUM(C74:N74)</f>
        <v>#DIV/0!</v>
      </c>
    </row>
    <row r="75" spans="2:17" s="102" customFormat="1" ht="15.5" hidden="1" customHeight="1">
      <c r="B75" s="109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2024"/>
    </row>
    <row r="76" spans="2:17" s="102" customFormat="1" ht="15.5" hidden="1" customHeight="1">
      <c r="B76" s="145" t="s">
        <v>1503</v>
      </c>
      <c r="C76" s="2018">
        <f t="shared" ref="C76:N76" si="16">C77/C81</f>
        <v>0</v>
      </c>
      <c r="D76" s="2018">
        <f t="shared" si="16"/>
        <v>0</v>
      </c>
      <c r="E76" s="2018">
        <f t="shared" si="16"/>
        <v>0</v>
      </c>
      <c r="F76" s="2018">
        <f t="shared" si="16"/>
        <v>0</v>
      </c>
      <c r="G76" s="2018">
        <f t="shared" si="16"/>
        <v>0</v>
      </c>
      <c r="H76" s="2018">
        <f t="shared" si="16"/>
        <v>0</v>
      </c>
      <c r="I76" s="2018">
        <f t="shared" si="16"/>
        <v>0</v>
      </c>
      <c r="J76" s="2018">
        <f t="shared" si="16"/>
        <v>0</v>
      </c>
      <c r="K76" s="2018">
        <f t="shared" si="16"/>
        <v>0</v>
      </c>
      <c r="L76" s="2018">
        <f t="shared" si="16"/>
        <v>0</v>
      </c>
      <c r="M76" s="2018">
        <f t="shared" si="16"/>
        <v>0</v>
      </c>
      <c r="N76" s="2018">
        <f t="shared" si="16"/>
        <v>0</v>
      </c>
      <c r="O76" s="2007">
        <f>SUM(C76:N76)</f>
        <v>0</v>
      </c>
    </row>
    <row r="77" spans="2:17" s="102" customFormat="1" ht="15.5" hidden="1" customHeight="1">
      <c r="B77" s="138" t="s">
        <v>1508</v>
      </c>
      <c r="C77" s="1903">
        <v>0</v>
      </c>
      <c r="D77" s="1903">
        <v>0</v>
      </c>
      <c r="E77" s="1903">
        <v>0</v>
      </c>
      <c r="F77" s="1903">
        <v>0</v>
      </c>
      <c r="G77" s="1903">
        <v>0</v>
      </c>
      <c r="H77" s="1903">
        <v>0</v>
      </c>
      <c r="I77" s="1903">
        <v>0</v>
      </c>
      <c r="J77" s="1903">
        <v>0</v>
      </c>
      <c r="K77" s="1903">
        <v>0</v>
      </c>
      <c r="L77" s="1903">
        <v>0</v>
      </c>
      <c r="M77" s="1903">
        <v>0</v>
      </c>
      <c r="N77" s="1903">
        <v>0</v>
      </c>
      <c r="O77" s="2025">
        <f>SUM(C77:N77)</f>
        <v>0</v>
      </c>
    </row>
    <row r="78" spans="2:17" s="102" customFormat="1" ht="15.5" hidden="1" customHeight="1">
      <c r="B78" s="138" t="s">
        <v>1509</v>
      </c>
      <c r="C78" s="157">
        <f t="shared" ref="C78:N78" si="17">C79*0.05</f>
        <v>0</v>
      </c>
      <c r="D78" s="157">
        <f t="shared" si="17"/>
        <v>0</v>
      </c>
      <c r="E78" s="157">
        <f t="shared" si="17"/>
        <v>0</v>
      </c>
      <c r="F78" s="157">
        <f t="shared" si="17"/>
        <v>0</v>
      </c>
      <c r="G78" s="157">
        <f t="shared" si="17"/>
        <v>0</v>
      </c>
      <c r="H78" s="157">
        <f t="shared" si="17"/>
        <v>0</v>
      </c>
      <c r="I78" s="157">
        <f t="shared" si="17"/>
        <v>0</v>
      </c>
      <c r="J78" s="157">
        <f t="shared" si="17"/>
        <v>0</v>
      </c>
      <c r="K78" s="157">
        <f t="shared" si="17"/>
        <v>0</v>
      </c>
      <c r="L78" s="157">
        <f t="shared" si="17"/>
        <v>0</v>
      </c>
      <c r="M78" s="157">
        <f t="shared" si="17"/>
        <v>0</v>
      </c>
      <c r="N78" s="157">
        <f t="shared" si="17"/>
        <v>0</v>
      </c>
      <c r="O78" s="2026">
        <f>SUM(C78:N78)</f>
        <v>0</v>
      </c>
    </row>
    <row r="79" spans="2:17" s="102" customFormat="1" ht="15.5" hidden="1" customHeight="1">
      <c r="B79" s="138" t="s">
        <v>1510</v>
      </c>
      <c r="C79" s="1903">
        <v>0</v>
      </c>
      <c r="D79" s="1903">
        <v>0</v>
      </c>
      <c r="E79" s="1903">
        <v>0</v>
      </c>
      <c r="F79" s="1903">
        <v>0</v>
      </c>
      <c r="G79" s="1903">
        <v>0</v>
      </c>
      <c r="H79" s="1903">
        <v>0</v>
      </c>
      <c r="I79" s="1903">
        <v>0</v>
      </c>
      <c r="J79" s="1903">
        <v>0</v>
      </c>
      <c r="K79" s="1903">
        <v>0</v>
      </c>
      <c r="L79" s="1903">
        <v>0</v>
      </c>
      <c r="M79" s="1903">
        <v>0</v>
      </c>
      <c r="N79" s="1903">
        <v>0</v>
      </c>
      <c r="O79" s="2025">
        <f>N79</f>
        <v>0</v>
      </c>
    </row>
    <row r="80" spans="2:17" s="102" customFormat="1" ht="16" hidden="1" customHeight="1" thickBot="1">
      <c r="B80" s="146" t="s">
        <v>1511</v>
      </c>
      <c r="C80" s="2027">
        <f t="shared" ref="C80:O80" si="18">C77-C78</f>
        <v>0</v>
      </c>
      <c r="D80" s="2027">
        <f t="shared" si="18"/>
        <v>0</v>
      </c>
      <c r="E80" s="2027">
        <f t="shared" si="18"/>
        <v>0</v>
      </c>
      <c r="F80" s="2027">
        <f t="shared" si="18"/>
        <v>0</v>
      </c>
      <c r="G80" s="2027">
        <f t="shared" si="18"/>
        <v>0</v>
      </c>
      <c r="H80" s="2027">
        <f t="shared" si="18"/>
        <v>0</v>
      </c>
      <c r="I80" s="2027">
        <f t="shared" si="18"/>
        <v>0</v>
      </c>
      <c r="J80" s="2027">
        <f t="shared" si="18"/>
        <v>0</v>
      </c>
      <c r="K80" s="2027">
        <f t="shared" si="18"/>
        <v>0</v>
      </c>
      <c r="L80" s="2027">
        <f t="shared" si="18"/>
        <v>0</v>
      </c>
      <c r="M80" s="2027">
        <f t="shared" si="18"/>
        <v>0</v>
      </c>
      <c r="N80" s="2027">
        <f t="shared" si="18"/>
        <v>0</v>
      </c>
      <c r="O80" s="2028">
        <f t="shared" si="18"/>
        <v>0</v>
      </c>
    </row>
    <row r="81" spans="2:15" s="102" customFormat="1" ht="16" hidden="1" customHeight="1" thickBot="1">
      <c r="B81" s="147" t="s">
        <v>1504</v>
      </c>
      <c r="C81" s="148">
        <v>0.38</v>
      </c>
      <c r="D81" s="148">
        <v>0.38</v>
      </c>
      <c r="E81" s="148">
        <v>0.38</v>
      </c>
      <c r="F81" s="148">
        <v>0.38</v>
      </c>
      <c r="G81" s="148">
        <v>0.38</v>
      </c>
      <c r="H81" s="148">
        <v>0.38</v>
      </c>
      <c r="I81" s="148">
        <v>0.38</v>
      </c>
      <c r="J81" s="148">
        <v>0.38</v>
      </c>
      <c r="K81" s="148">
        <v>0.38</v>
      </c>
      <c r="L81" s="148">
        <v>0.38</v>
      </c>
      <c r="M81" s="148">
        <v>0.38</v>
      </c>
      <c r="N81" s="149">
        <v>0.38</v>
      </c>
      <c r="O81" s="150">
        <f>AVERAGE(C81:N81)</f>
        <v>0.37999999999999995</v>
      </c>
    </row>
    <row r="82" spans="2:15" s="102" customFormat="1" ht="15.5" hidden="1" customHeight="1">
      <c r="B82" s="109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2024"/>
    </row>
    <row r="83" spans="2:15" s="102" customFormat="1" ht="15.5" hidden="1" customHeight="1">
      <c r="B83" s="136" t="s">
        <v>1512</v>
      </c>
      <c r="C83" s="1990"/>
      <c r="D83" s="1933"/>
      <c r="E83" s="1933"/>
      <c r="F83" s="1933"/>
      <c r="G83" s="1933"/>
      <c r="H83" s="1933"/>
      <c r="I83" s="1933"/>
      <c r="J83" s="1933"/>
      <c r="K83" s="1933"/>
      <c r="L83" s="1933"/>
      <c r="M83" s="1933"/>
      <c r="N83" s="1933"/>
      <c r="O83" s="1990"/>
    </row>
    <row r="84" spans="2:15" s="102" customFormat="1" ht="19.5" hidden="1" customHeight="1">
      <c r="B84" s="137" t="str">
        <f>B66</f>
        <v>Budgeted SQM Occupied</v>
      </c>
      <c r="C84" s="2018">
        <v>0</v>
      </c>
      <c r="D84" s="2018">
        <v>1564</v>
      </c>
      <c r="E84" s="2018">
        <v>1564</v>
      </c>
      <c r="F84" s="2018">
        <v>1564</v>
      </c>
      <c r="G84" s="2018">
        <v>1564</v>
      </c>
      <c r="H84" s="2018">
        <v>1564</v>
      </c>
      <c r="I84" s="2018">
        <v>1564</v>
      </c>
      <c r="J84" s="2018">
        <v>1564</v>
      </c>
      <c r="K84" s="2018">
        <v>1564</v>
      </c>
      <c r="L84" s="2018">
        <v>1564</v>
      </c>
      <c r="M84" s="2018">
        <v>1564</v>
      </c>
      <c r="N84" s="2018">
        <v>1564</v>
      </c>
      <c r="O84" s="2019">
        <v>1564</v>
      </c>
    </row>
    <row r="85" spans="2:15" s="102" customFormat="1" ht="15.5" hidden="1" customHeight="1">
      <c r="B85" s="138" t="s">
        <v>1501</v>
      </c>
      <c r="C85" s="1903">
        <v>0</v>
      </c>
      <c r="D85" s="1903">
        <v>0</v>
      </c>
      <c r="E85" s="1903">
        <v>0</v>
      </c>
      <c r="F85" s="1903">
        <v>0</v>
      </c>
      <c r="G85" s="1903">
        <v>0</v>
      </c>
      <c r="H85" s="1903">
        <v>0</v>
      </c>
      <c r="I85" s="1903">
        <v>0</v>
      </c>
      <c r="J85" s="1903">
        <v>0</v>
      </c>
      <c r="K85" s="1903">
        <v>0</v>
      </c>
      <c r="L85" s="1903">
        <v>0</v>
      </c>
      <c r="M85" s="1903">
        <v>0</v>
      </c>
      <c r="N85" s="2020">
        <v>0</v>
      </c>
      <c r="O85" s="2021">
        <f>N85</f>
        <v>0</v>
      </c>
    </row>
    <row r="86" spans="2:15" s="102" customFormat="1" ht="15.5" hidden="1" customHeight="1">
      <c r="B86" s="138" t="s">
        <v>1502</v>
      </c>
      <c r="C86" s="140" t="e">
        <f t="shared" ref="C86:N86" si="19">C85/C84</f>
        <v>#DIV/0!</v>
      </c>
      <c r="D86" s="140">
        <f t="shared" si="19"/>
        <v>0</v>
      </c>
      <c r="E86" s="140">
        <f t="shared" si="19"/>
        <v>0</v>
      </c>
      <c r="F86" s="140">
        <f t="shared" si="19"/>
        <v>0</v>
      </c>
      <c r="G86" s="140">
        <f t="shared" si="19"/>
        <v>0</v>
      </c>
      <c r="H86" s="140">
        <f t="shared" si="19"/>
        <v>0</v>
      </c>
      <c r="I86" s="140">
        <f t="shared" si="19"/>
        <v>0</v>
      </c>
      <c r="J86" s="140">
        <f t="shared" si="19"/>
        <v>0</v>
      </c>
      <c r="K86" s="140">
        <f t="shared" si="19"/>
        <v>0</v>
      </c>
      <c r="L86" s="140">
        <f t="shared" si="19"/>
        <v>0</v>
      </c>
      <c r="M86" s="140">
        <f t="shared" si="19"/>
        <v>0</v>
      </c>
      <c r="N86" s="140">
        <f t="shared" si="19"/>
        <v>0</v>
      </c>
      <c r="O86" s="155">
        <f>N86</f>
        <v>0</v>
      </c>
    </row>
    <row r="87" spans="2:15" s="102" customFormat="1" ht="15.5" hidden="1" customHeight="1">
      <c r="B87" s="138" t="s">
        <v>119</v>
      </c>
      <c r="C87" s="2029" t="e">
        <v>#DIV/0!</v>
      </c>
      <c r="D87" s="2022" t="e">
        <v>#DIV/0!</v>
      </c>
      <c r="E87" s="2022" t="e">
        <v>#DIV/0!</v>
      </c>
      <c r="F87" s="2022" t="e">
        <v>#DIV/0!</v>
      </c>
      <c r="G87" s="2022" t="e">
        <v>#DIV/0!</v>
      </c>
      <c r="H87" s="2022" t="e">
        <v>#DIV/0!</v>
      </c>
      <c r="I87" s="2022" t="e">
        <v>#DIV/0!</v>
      </c>
      <c r="J87" s="2022" t="e">
        <v>#DIV/0!</v>
      </c>
      <c r="K87" s="2022" t="e">
        <v>#DIV/0!</v>
      </c>
      <c r="L87" s="2022" t="e">
        <v>#DIV/0!</v>
      </c>
      <c r="M87" s="2022" t="e">
        <v>#DIV/0!</v>
      </c>
      <c r="N87" s="2022" t="e">
        <v>#DIV/0!</v>
      </c>
      <c r="O87" s="2021" t="e">
        <f>AVERAGE(C87:N87)</f>
        <v>#DIV/0!</v>
      </c>
    </row>
    <row r="88" spans="2:15" s="102" customFormat="1" ht="16" hidden="1" customHeight="1" thickBot="1">
      <c r="B88" s="143" t="s">
        <v>387</v>
      </c>
      <c r="C88" s="2003" t="e">
        <f t="shared" ref="C88:N88" si="20">C87*C85/12</f>
        <v>#DIV/0!</v>
      </c>
      <c r="D88" s="2003" t="e">
        <f t="shared" si="20"/>
        <v>#DIV/0!</v>
      </c>
      <c r="E88" s="2003" t="e">
        <f t="shared" si="20"/>
        <v>#DIV/0!</v>
      </c>
      <c r="F88" s="2003" t="e">
        <f t="shared" si="20"/>
        <v>#DIV/0!</v>
      </c>
      <c r="G88" s="2003" t="e">
        <f t="shared" si="20"/>
        <v>#DIV/0!</v>
      </c>
      <c r="H88" s="2003" t="e">
        <f t="shared" si="20"/>
        <v>#DIV/0!</v>
      </c>
      <c r="I88" s="2003" t="e">
        <f t="shared" si="20"/>
        <v>#DIV/0!</v>
      </c>
      <c r="J88" s="2003" t="e">
        <f t="shared" si="20"/>
        <v>#DIV/0!</v>
      </c>
      <c r="K88" s="2003" t="e">
        <f t="shared" si="20"/>
        <v>#DIV/0!</v>
      </c>
      <c r="L88" s="2003" t="e">
        <f t="shared" si="20"/>
        <v>#DIV/0!</v>
      </c>
      <c r="M88" s="2003" t="e">
        <f t="shared" si="20"/>
        <v>#DIV/0!</v>
      </c>
      <c r="N88" s="2003" t="e">
        <f t="shared" si="20"/>
        <v>#DIV/0!</v>
      </c>
      <c r="O88" s="2023" t="e">
        <f>SUM(C88:N88)</f>
        <v>#DIV/0!</v>
      </c>
    </row>
    <row r="89" spans="2:15" s="102" customFormat="1" ht="15.5" hidden="1" customHeight="1">
      <c r="B89" s="109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2024"/>
    </row>
    <row r="90" spans="2:15" s="102" customFormat="1" ht="15.5" hidden="1" customHeight="1">
      <c r="B90" s="145" t="s">
        <v>1503</v>
      </c>
      <c r="C90" s="2018">
        <f t="shared" ref="C90:N90" si="21">C91/C95</f>
        <v>0</v>
      </c>
      <c r="D90" s="2018">
        <f t="shared" si="21"/>
        <v>0</v>
      </c>
      <c r="E90" s="2018">
        <f t="shared" si="21"/>
        <v>0</v>
      </c>
      <c r="F90" s="2018">
        <f t="shared" si="21"/>
        <v>0</v>
      </c>
      <c r="G90" s="2018">
        <f t="shared" si="21"/>
        <v>0</v>
      </c>
      <c r="H90" s="2018">
        <f t="shared" si="21"/>
        <v>0</v>
      </c>
      <c r="I90" s="2018">
        <f t="shared" si="21"/>
        <v>0</v>
      </c>
      <c r="J90" s="2018">
        <f t="shared" si="21"/>
        <v>0</v>
      </c>
      <c r="K90" s="2018">
        <f t="shared" si="21"/>
        <v>0</v>
      </c>
      <c r="L90" s="2018">
        <f t="shared" si="21"/>
        <v>0</v>
      </c>
      <c r="M90" s="2018">
        <f t="shared" si="21"/>
        <v>0</v>
      </c>
      <c r="N90" s="2018">
        <f t="shared" si="21"/>
        <v>0</v>
      </c>
      <c r="O90" s="2007">
        <f>SUM(C90:N90)</f>
        <v>0</v>
      </c>
    </row>
    <row r="91" spans="2:15" s="102" customFormat="1" ht="15.5" hidden="1" customHeight="1">
      <c r="B91" s="138" t="s">
        <v>1508</v>
      </c>
      <c r="C91" s="1903">
        <v>0</v>
      </c>
      <c r="D91" s="1903">
        <v>0</v>
      </c>
      <c r="E91" s="1903">
        <v>0</v>
      </c>
      <c r="F91" s="1903">
        <v>0</v>
      </c>
      <c r="G91" s="1903">
        <v>0</v>
      </c>
      <c r="H91" s="1903">
        <v>0</v>
      </c>
      <c r="I91" s="1903">
        <v>0</v>
      </c>
      <c r="J91" s="1903">
        <v>0</v>
      </c>
      <c r="K91" s="1903">
        <v>0</v>
      </c>
      <c r="L91" s="1903">
        <v>0</v>
      </c>
      <c r="M91" s="1903">
        <v>0</v>
      </c>
      <c r="N91" s="1903">
        <v>0</v>
      </c>
      <c r="O91" s="2025">
        <f>SUM(C91:N91)</f>
        <v>0</v>
      </c>
    </row>
    <row r="92" spans="2:15" s="102" customFormat="1" ht="15.5" hidden="1" customHeight="1">
      <c r="B92" s="138" t="s">
        <v>1509</v>
      </c>
      <c r="C92" s="157">
        <f t="shared" ref="C92:N92" si="22">C93*0.05</f>
        <v>0</v>
      </c>
      <c r="D92" s="157">
        <f t="shared" si="22"/>
        <v>0</v>
      </c>
      <c r="E92" s="157">
        <f t="shared" si="22"/>
        <v>0</v>
      </c>
      <c r="F92" s="157">
        <f t="shared" si="22"/>
        <v>0</v>
      </c>
      <c r="G92" s="157">
        <f t="shared" si="22"/>
        <v>0</v>
      </c>
      <c r="H92" s="157">
        <f t="shared" si="22"/>
        <v>0</v>
      </c>
      <c r="I92" s="157">
        <f t="shared" si="22"/>
        <v>0</v>
      </c>
      <c r="J92" s="157">
        <f t="shared" si="22"/>
        <v>0</v>
      </c>
      <c r="K92" s="157">
        <f t="shared" si="22"/>
        <v>0</v>
      </c>
      <c r="L92" s="157">
        <f t="shared" si="22"/>
        <v>0</v>
      </c>
      <c r="M92" s="157">
        <f t="shared" si="22"/>
        <v>0</v>
      </c>
      <c r="N92" s="157">
        <f t="shared" si="22"/>
        <v>0</v>
      </c>
      <c r="O92" s="2026">
        <f>SUM(C92:N92)</f>
        <v>0</v>
      </c>
    </row>
    <row r="93" spans="2:15" s="102" customFormat="1" ht="15.5" hidden="1" customHeight="1">
      <c r="B93" s="138" t="s">
        <v>1510</v>
      </c>
      <c r="C93" s="1903">
        <v>0</v>
      </c>
      <c r="D93" s="1903">
        <v>0</v>
      </c>
      <c r="E93" s="1903">
        <v>0</v>
      </c>
      <c r="F93" s="1903">
        <v>0</v>
      </c>
      <c r="G93" s="1903">
        <v>0</v>
      </c>
      <c r="H93" s="1903">
        <v>0</v>
      </c>
      <c r="I93" s="1903">
        <v>0</v>
      </c>
      <c r="J93" s="1903">
        <v>0</v>
      </c>
      <c r="K93" s="1903">
        <v>0</v>
      </c>
      <c r="L93" s="1903">
        <v>0</v>
      </c>
      <c r="M93" s="1903">
        <v>0</v>
      </c>
      <c r="N93" s="1903">
        <v>0</v>
      </c>
      <c r="O93" s="2025">
        <f>N93</f>
        <v>0</v>
      </c>
    </row>
    <row r="94" spans="2:15" s="102" customFormat="1" ht="16" hidden="1" customHeight="1" thickBot="1">
      <c r="B94" s="146" t="s">
        <v>1511</v>
      </c>
      <c r="C94" s="2027">
        <f t="shared" ref="C94:O94" si="23">C91-C92</f>
        <v>0</v>
      </c>
      <c r="D94" s="2027">
        <f t="shared" si="23"/>
        <v>0</v>
      </c>
      <c r="E94" s="2027">
        <f t="shared" si="23"/>
        <v>0</v>
      </c>
      <c r="F94" s="2027">
        <f t="shared" si="23"/>
        <v>0</v>
      </c>
      <c r="G94" s="2027">
        <f t="shared" si="23"/>
        <v>0</v>
      </c>
      <c r="H94" s="2027">
        <f t="shared" si="23"/>
        <v>0</v>
      </c>
      <c r="I94" s="2027">
        <f t="shared" si="23"/>
        <v>0</v>
      </c>
      <c r="J94" s="2027">
        <f t="shared" si="23"/>
        <v>0</v>
      </c>
      <c r="K94" s="2027">
        <f t="shared" si="23"/>
        <v>0</v>
      </c>
      <c r="L94" s="2027">
        <f t="shared" si="23"/>
        <v>0</v>
      </c>
      <c r="M94" s="2027">
        <f t="shared" si="23"/>
        <v>0</v>
      </c>
      <c r="N94" s="2027">
        <f t="shared" si="23"/>
        <v>0</v>
      </c>
      <c r="O94" s="2028">
        <f t="shared" si="23"/>
        <v>0</v>
      </c>
    </row>
    <row r="95" spans="2:15" s="102" customFormat="1" ht="16" hidden="1" customHeight="1" thickBot="1">
      <c r="B95" s="147" t="s">
        <v>1504</v>
      </c>
      <c r="C95" s="148">
        <v>0.38</v>
      </c>
      <c r="D95" s="148">
        <v>0.38</v>
      </c>
      <c r="E95" s="148">
        <v>0.38</v>
      </c>
      <c r="F95" s="148">
        <v>0.38</v>
      </c>
      <c r="G95" s="148">
        <v>0.38</v>
      </c>
      <c r="H95" s="148">
        <v>0.38</v>
      </c>
      <c r="I95" s="148">
        <v>0.38</v>
      </c>
      <c r="J95" s="148">
        <v>0.38</v>
      </c>
      <c r="K95" s="148">
        <v>0.38</v>
      </c>
      <c r="L95" s="148">
        <v>0.38</v>
      </c>
      <c r="M95" s="148">
        <v>0.38</v>
      </c>
      <c r="N95" s="149">
        <v>0.38</v>
      </c>
      <c r="O95" s="150">
        <f>AVERAGE(C95:N95)</f>
        <v>0.37999999999999995</v>
      </c>
    </row>
    <row r="96" spans="2:15" s="102" customFormat="1" ht="15.5" hidden="1" customHeight="1">
      <c r="O96" s="104"/>
    </row>
    <row r="97" hidden="1"/>
    <row r="98" hidden="1"/>
    <row r="99" hidden="1"/>
    <row r="100" hidden="1"/>
  </sheetData>
  <conditionalFormatting sqref="C37:O37">
    <cfRule type="cellIs" dxfId="27" priority="1" operator="lessThan">
      <formula>0</formula>
    </cfRule>
    <cfRule type="cellIs" dxfId="26" priority="2" operator="lessThan">
      <formula>0</formula>
    </cfRule>
  </conditionalFormatting>
  <conditionalFormatting sqref="C44:O44">
    <cfRule type="cellIs" dxfId="25" priority="4" operator="lessThan">
      <formula>0</formula>
    </cfRule>
  </conditionalFormatting>
  <conditionalFormatting sqref="C48:O48">
    <cfRule type="cellIs" dxfId="24" priority="3" operator="lessThan">
      <formula>0</formula>
    </cfRule>
  </conditionalFormatting>
  <pageMargins left="0.75000000000000011" right="0.75000000000000011" top="0.41000000000000009" bottom="0.21" header="0.5" footer="0.5"/>
  <pageSetup paperSize="8" scale="77" fitToHeight="2" orientation="landscape" horizontalDpi="4294967292" verticalDpi="4294967292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5">
    <pageSetUpPr fitToPage="1"/>
  </sheetPr>
  <dimension ref="A8:AB100"/>
  <sheetViews>
    <sheetView workbookViewId="0"/>
  </sheetViews>
  <sheetFormatPr defaultColWidth="9.26953125" defaultRowHeight="14.5"/>
  <cols>
    <col min="1" max="1" width="3.26953125" style="1114" customWidth="1"/>
    <col min="2" max="2" width="42.7265625" style="1114" bestFit="1" customWidth="1"/>
    <col min="3" max="3" width="14.26953125" style="1114" bestFit="1" customWidth="1"/>
    <col min="4" max="14" width="12.54296875" style="1114" customWidth="1"/>
    <col min="15" max="16" width="15.54296875" style="1114" customWidth="1"/>
    <col min="17" max="17" width="9.54296875" style="1114" bestFit="1" customWidth="1"/>
  </cols>
  <sheetData>
    <row r="8" spans="1:15" s="102" customFormat="1" ht="16" customHeight="1" thickBot="1">
      <c r="O8" s="104"/>
    </row>
    <row r="9" spans="1:15" s="105" customFormat="1" ht="16" customHeight="1" thickBot="1">
      <c r="B9" s="160">
        <f>UW!$D$7</f>
        <v>0</v>
      </c>
      <c r="C9" s="1960">
        <v>49</v>
      </c>
      <c r="D9" s="1961">
        <f t="shared" ref="D9:N9" si="0">C9+1</f>
        <v>50</v>
      </c>
      <c r="E9" s="1961">
        <f t="shared" si="0"/>
        <v>51</v>
      </c>
      <c r="F9" s="1961">
        <f t="shared" si="0"/>
        <v>52</v>
      </c>
      <c r="G9" s="1961">
        <f t="shared" si="0"/>
        <v>53</v>
      </c>
      <c r="H9" s="1961">
        <f t="shared" si="0"/>
        <v>54</v>
      </c>
      <c r="I9" s="1961">
        <f t="shared" si="0"/>
        <v>55</v>
      </c>
      <c r="J9" s="1961">
        <f t="shared" si="0"/>
        <v>56</v>
      </c>
      <c r="K9" s="1961">
        <f t="shared" si="0"/>
        <v>57</v>
      </c>
      <c r="L9" s="1961">
        <f t="shared" si="0"/>
        <v>58</v>
      </c>
      <c r="M9" s="1961">
        <f t="shared" si="0"/>
        <v>59</v>
      </c>
      <c r="N9" s="1962">
        <f t="shared" si="0"/>
        <v>60</v>
      </c>
      <c r="O9" s="161" t="s">
        <v>1497</v>
      </c>
    </row>
    <row r="10" spans="1:15" s="108" customFormat="1" ht="16" customHeight="1" thickBot="1"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897"/>
    </row>
    <row r="11" spans="1:15" s="102" customFormat="1" ht="16" customHeight="1" thickBot="1">
      <c r="B11" s="110" t="s">
        <v>1480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897"/>
    </row>
    <row r="12" spans="1:15" s="102" customFormat="1" ht="15.5" customHeight="1">
      <c r="B12" s="130" t="s">
        <v>516</v>
      </c>
      <c r="C12" s="1963">
        <f ca="1">INDEX(UW!$C$612:$EF$684,MATCH($B12,UW!$C$612:$C$684,0),MATCH(C$9,UW!$C$612:$EF$612,0))</f>
        <v>0</v>
      </c>
      <c r="D12" s="1963">
        <f ca="1">INDEX(UW!$C$612:$EF$684,MATCH($B12,UW!$C$612:$C$684,0),MATCH(D$9,UW!$C$612:$EF$612,0))</f>
        <v>0</v>
      </c>
      <c r="E12" s="1964">
        <f ca="1">INDEX(UW!$C$612:$EF$684,MATCH($B12,UW!$C$612:$C$684,0),MATCH(E$9,UW!$C$612:$EF$612,0))</f>
        <v>0</v>
      </c>
      <c r="F12" s="1964">
        <f ca="1">INDEX(UW!$C$612:$EF$684,MATCH($B12,UW!$C$612:$C$684,0),MATCH(F$9,UW!$C$612:$EF$612,0))</f>
        <v>0</v>
      </c>
      <c r="G12" s="1964">
        <f ca="1">INDEX(UW!$C$612:$EF$684,MATCH($B12,UW!$C$612:$C$684,0),MATCH(G$9,UW!$C$612:$EF$612,0))</f>
        <v>0</v>
      </c>
      <c r="H12" s="1964">
        <f ca="1">INDEX(UW!$C$612:$EF$684,MATCH($B12,UW!$C$612:$C$684,0),MATCH(H$9,UW!$C$612:$EF$612,0))</f>
        <v>0</v>
      </c>
      <c r="I12" s="1964">
        <f ca="1">INDEX(UW!$C$612:$EF$684,MATCH($B12,UW!$C$612:$C$684,0),MATCH(I$9,UW!$C$612:$EF$612,0))</f>
        <v>0</v>
      </c>
      <c r="J12" s="1964">
        <f ca="1">INDEX(UW!$C$612:$EF$684,MATCH($B12,UW!$C$612:$C$684,0),MATCH(J$9,UW!$C$612:$EF$612,0))</f>
        <v>0</v>
      </c>
      <c r="K12" s="1964">
        <f ca="1">INDEX(UW!$C$612:$EF$684,MATCH($B12,UW!$C$612:$C$684,0),MATCH(K$9,UW!$C$612:$EF$612,0))</f>
        <v>0</v>
      </c>
      <c r="L12" s="1964">
        <f ca="1">INDEX(UW!$C$612:$EF$684,MATCH($B12,UW!$C$612:$C$684,0),MATCH(L$9,UW!$C$612:$EF$612,0))</f>
        <v>0</v>
      </c>
      <c r="M12" s="1964">
        <f ca="1">INDEX(UW!$C$612:$EF$684,MATCH($B12,UW!$C$612:$C$684,0),MATCH(M$9,UW!$C$612:$EF$612,0))</f>
        <v>0</v>
      </c>
      <c r="N12" s="1901">
        <f ca="1">INDEX(UW!$C$612:$EF$684,MATCH($B12,UW!$C$612:$C$684,0),MATCH(N$9,UW!$C$612:$EF$612,0))</f>
        <v>0</v>
      </c>
      <c r="O12" s="1965">
        <f ca="1">SUM(C12:N12)</f>
        <v>0</v>
      </c>
    </row>
    <row r="13" spans="1:15" s="102" customFormat="1" ht="15.5" customHeight="1">
      <c r="A13" s="114"/>
      <c r="B13" s="131" t="s">
        <v>407</v>
      </c>
      <c r="C13" s="1966">
        <f ca="1">INDEX(UW!$C$612:$EF$684,MATCH($B13,UW!$C$612:$C$684,0),MATCH(C$9,UW!$C$612:$EF$612,0))</f>
        <v>0</v>
      </c>
      <c r="D13" s="1966">
        <f ca="1">INDEX(UW!$C$612:$EF$684,MATCH($B13,UW!$C$612:$C$684,0),MATCH(D$9,UW!$C$612:$EF$612,0))</f>
        <v>0</v>
      </c>
      <c r="E13" s="1966">
        <f ca="1">INDEX(UW!$C$612:$EF$684,MATCH($B13,UW!$C$612:$C$684,0),MATCH(E$9,UW!$C$612:$EF$612,0))</f>
        <v>0</v>
      </c>
      <c r="F13" s="1966">
        <f ca="1">INDEX(UW!$C$612:$EF$684,MATCH($B13,UW!$C$612:$C$684,0),MATCH(F$9,UW!$C$612:$EF$612,0))</f>
        <v>0</v>
      </c>
      <c r="G13" s="1966">
        <f ca="1">INDEX(UW!$C$612:$EF$684,MATCH($B13,UW!$C$612:$C$684,0),MATCH(G$9,UW!$C$612:$EF$612,0))</f>
        <v>0</v>
      </c>
      <c r="H13" s="1966">
        <f ca="1">INDEX(UW!$C$612:$EF$684,MATCH($B13,UW!$C$612:$C$684,0),MATCH(H$9,UW!$C$612:$EF$612,0))</f>
        <v>0</v>
      </c>
      <c r="I13" s="1966">
        <f ca="1">INDEX(UW!$C$612:$EF$684,MATCH($B13,UW!$C$612:$C$684,0),MATCH(I$9,UW!$C$612:$EF$612,0))</f>
        <v>0</v>
      </c>
      <c r="J13" s="1966">
        <f ca="1">INDEX(UW!$C$612:$EF$684,MATCH($B13,UW!$C$612:$C$684,0),MATCH(J$9,UW!$C$612:$EF$612,0))</f>
        <v>0</v>
      </c>
      <c r="K13" s="1966">
        <f ca="1">INDEX(UW!$C$612:$EF$684,MATCH($B13,UW!$C$612:$C$684,0),MATCH(K$9,UW!$C$612:$EF$612,0))</f>
        <v>0</v>
      </c>
      <c r="L13" s="1966">
        <f ca="1">INDEX(UW!$C$612:$EF$684,MATCH($B13,UW!$C$612:$C$684,0),MATCH(L$9,UW!$C$612:$EF$612,0))</f>
        <v>0</v>
      </c>
      <c r="M13" s="1966">
        <f ca="1">INDEX(UW!$C$612:$EF$684,MATCH($B13,UW!$C$612:$C$684,0),MATCH(M$9,UW!$C$612:$EF$612,0))</f>
        <v>0</v>
      </c>
      <c r="N13" s="1966">
        <f ca="1">INDEX(UW!$C$612:$EF$684,MATCH($B13,UW!$C$612:$C$684,0),MATCH(N$9,UW!$C$612:$EF$612,0))</f>
        <v>0</v>
      </c>
      <c r="O13" s="1967">
        <f ca="1">SUM(C13:N13)</f>
        <v>0</v>
      </c>
    </row>
    <row r="14" spans="1:15" s="102" customFormat="1" ht="15.5" customHeight="1">
      <c r="B14" s="132" t="s">
        <v>408</v>
      </c>
      <c r="C14" s="1966">
        <f ca="1">INDEX(UW!$C$612:$EF$684,MATCH($B14,UW!$C$612:$C$684,0),MATCH(C$9,UW!$C$612:$EF$612,0))</f>
        <v>0</v>
      </c>
      <c r="D14" s="1966">
        <f ca="1">INDEX(UW!$C$612:$EF$684,MATCH($B14,UW!$C$612:$C$684,0),MATCH(D$9,UW!$C$612:$EF$612,0))</f>
        <v>0</v>
      </c>
      <c r="E14" s="1966">
        <f ca="1">INDEX(UW!$C$612:$EF$684,MATCH($B14,UW!$C$612:$C$684,0),MATCH(E$9,UW!$C$612:$EF$612,0))</f>
        <v>0</v>
      </c>
      <c r="F14" s="1966">
        <f ca="1">INDEX(UW!$C$612:$EF$684,MATCH($B14,UW!$C$612:$C$684,0),MATCH(F$9,UW!$C$612:$EF$612,0))</f>
        <v>0</v>
      </c>
      <c r="G14" s="1966">
        <f ca="1">INDEX(UW!$C$612:$EF$684,MATCH($B14,UW!$C$612:$C$684,0),MATCH(G$9,UW!$C$612:$EF$612,0))</f>
        <v>0</v>
      </c>
      <c r="H14" s="1966">
        <f ca="1">INDEX(UW!$C$612:$EF$684,MATCH($B14,UW!$C$612:$C$684,0),MATCH(H$9,UW!$C$612:$EF$612,0))</f>
        <v>0</v>
      </c>
      <c r="I14" s="1966">
        <f ca="1">INDEX(UW!$C$612:$EF$684,MATCH($B14,UW!$C$612:$C$684,0),MATCH(I$9,UW!$C$612:$EF$612,0))</f>
        <v>0</v>
      </c>
      <c r="J14" s="1966">
        <f ca="1">INDEX(UW!$C$612:$EF$684,MATCH($B14,UW!$C$612:$C$684,0),MATCH(J$9,UW!$C$612:$EF$612,0))</f>
        <v>0</v>
      </c>
      <c r="K14" s="1966">
        <f ca="1">INDEX(UW!$C$612:$EF$684,MATCH($B14,UW!$C$612:$C$684,0),MATCH(K$9,UW!$C$612:$EF$612,0))</f>
        <v>0</v>
      </c>
      <c r="L14" s="1966">
        <f ca="1">INDEX(UW!$C$612:$EF$684,MATCH($B14,UW!$C$612:$C$684,0),MATCH(L$9,UW!$C$612:$EF$612,0))</f>
        <v>0</v>
      </c>
      <c r="M14" s="1966">
        <f ca="1">INDEX(UW!$C$612:$EF$684,MATCH($B14,UW!$C$612:$C$684,0),MATCH(M$9,UW!$C$612:$EF$612,0))</f>
        <v>0</v>
      </c>
      <c r="N14" s="1966">
        <f ca="1">INDEX(UW!$C$612:$EF$684,MATCH($B14,UW!$C$612:$C$684,0),MATCH(N$9,UW!$C$612:$EF$612,0))</f>
        <v>0</v>
      </c>
      <c r="O14" s="1967">
        <f ca="1">SUM(C14:N14)</f>
        <v>0</v>
      </c>
    </row>
    <row r="15" spans="1:15" s="102" customFormat="1" ht="16" customHeight="1" thickBot="1">
      <c r="B15" s="132" t="s">
        <v>409</v>
      </c>
      <c r="C15" s="1966">
        <f ca="1">INDEX(UW!$C$612:$EF$684,MATCH($B15,UW!$C$612:$C$684,0),MATCH(C$9,UW!$C$612:$EF$612,0))</f>
        <v>0</v>
      </c>
      <c r="D15" s="1966">
        <f ca="1">INDEX(UW!$C$612:$EF$684,MATCH($B15,UW!$C$612:$C$684,0),MATCH(D$9,UW!$C$612:$EF$612,0))</f>
        <v>0</v>
      </c>
      <c r="E15" s="1966">
        <f ca="1">INDEX(UW!$C$612:$EF$684,MATCH($B15,UW!$C$612:$C$684,0),MATCH(E$9,UW!$C$612:$EF$612,0))</f>
        <v>0</v>
      </c>
      <c r="F15" s="1966">
        <f ca="1">INDEX(UW!$C$612:$EF$684,MATCH($B15,UW!$C$612:$C$684,0),MATCH(F$9,UW!$C$612:$EF$612,0))</f>
        <v>0</v>
      </c>
      <c r="G15" s="1966">
        <f ca="1">INDEX(UW!$C$612:$EF$684,MATCH($B15,UW!$C$612:$C$684,0),MATCH(G$9,UW!$C$612:$EF$612,0))</f>
        <v>0</v>
      </c>
      <c r="H15" s="1966">
        <f ca="1">INDEX(UW!$C$612:$EF$684,MATCH($B15,UW!$C$612:$C$684,0),MATCH(H$9,UW!$C$612:$EF$612,0))</f>
        <v>0</v>
      </c>
      <c r="I15" s="1966">
        <f ca="1">INDEX(UW!$C$612:$EF$684,MATCH($B15,UW!$C$612:$C$684,0),MATCH(I$9,UW!$C$612:$EF$612,0))</f>
        <v>0</v>
      </c>
      <c r="J15" s="1966">
        <f ca="1">INDEX(UW!$C$612:$EF$684,MATCH($B15,UW!$C$612:$C$684,0),MATCH(J$9,UW!$C$612:$EF$612,0))</f>
        <v>0</v>
      </c>
      <c r="K15" s="1966">
        <f ca="1">INDEX(UW!$C$612:$EF$684,MATCH($B15,UW!$C$612:$C$684,0),MATCH(K$9,UW!$C$612:$EF$612,0))</f>
        <v>0</v>
      </c>
      <c r="L15" s="1966">
        <f ca="1">INDEX(UW!$C$612:$EF$684,MATCH($B15,UW!$C$612:$C$684,0),MATCH(L$9,UW!$C$612:$EF$612,0))</f>
        <v>0</v>
      </c>
      <c r="M15" s="1966">
        <f ca="1">INDEX(UW!$C$612:$EF$684,MATCH($B15,UW!$C$612:$C$684,0),MATCH(M$9,UW!$C$612:$EF$612,0))</f>
        <v>0</v>
      </c>
      <c r="N15" s="1966">
        <f ca="1">INDEX(UW!$C$612:$EF$684,MATCH($B15,UW!$C$612:$C$684,0),MATCH(N$9,UW!$C$612:$EF$612,0))</f>
        <v>0</v>
      </c>
      <c r="O15" s="1967">
        <f ca="1">SUM(C15:N15)</f>
        <v>0</v>
      </c>
    </row>
    <row r="16" spans="1:15" s="102" customFormat="1" ht="16" customHeight="1" thickBot="1">
      <c r="B16" s="115" t="s">
        <v>1483</v>
      </c>
      <c r="C16" s="1926">
        <f t="shared" ref="C16:O16" ca="1" si="1">SUM(C12:C15)</f>
        <v>0</v>
      </c>
      <c r="D16" s="1926">
        <f t="shared" ca="1" si="1"/>
        <v>0</v>
      </c>
      <c r="E16" s="1926">
        <f t="shared" ca="1" si="1"/>
        <v>0</v>
      </c>
      <c r="F16" s="1926">
        <f t="shared" ca="1" si="1"/>
        <v>0</v>
      </c>
      <c r="G16" s="1926">
        <f t="shared" ca="1" si="1"/>
        <v>0</v>
      </c>
      <c r="H16" s="1926">
        <f t="shared" ca="1" si="1"/>
        <v>0</v>
      </c>
      <c r="I16" s="1926">
        <f t="shared" ca="1" si="1"/>
        <v>0</v>
      </c>
      <c r="J16" s="1926">
        <f t="shared" ca="1" si="1"/>
        <v>0</v>
      </c>
      <c r="K16" s="1926">
        <f t="shared" ca="1" si="1"/>
        <v>0</v>
      </c>
      <c r="L16" s="1926">
        <f t="shared" ca="1" si="1"/>
        <v>0</v>
      </c>
      <c r="M16" s="1926">
        <f t="shared" ca="1" si="1"/>
        <v>0</v>
      </c>
      <c r="N16" s="1931">
        <f t="shared" ca="1" si="1"/>
        <v>0</v>
      </c>
      <c r="O16" s="1932">
        <f t="shared" ca="1" si="1"/>
        <v>0</v>
      </c>
    </row>
    <row r="17" spans="1:28" s="102" customFormat="1" ht="16" customHeight="1" thickBot="1">
      <c r="B17" s="109"/>
      <c r="C17" s="1910"/>
      <c r="D17" s="1910"/>
      <c r="E17" s="1910"/>
      <c r="F17" s="1910"/>
      <c r="G17" s="1910"/>
      <c r="H17" s="1910"/>
      <c r="I17" s="1910"/>
      <c r="J17" s="1910"/>
      <c r="K17" s="1910"/>
      <c r="L17" s="1910"/>
      <c r="M17" s="1910"/>
      <c r="N17" s="1910"/>
      <c r="O17" s="1911"/>
    </row>
    <row r="18" spans="1:28" s="102" customFormat="1" ht="16" customHeight="1" thickBot="1">
      <c r="B18" s="116" t="s">
        <v>853</v>
      </c>
      <c r="C18" s="1914"/>
      <c r="D18" s="1914"/>
      <c r="E18" s="1914"/>
      <c r="F18" s="1914"/>
      <c r="G18" s="1914"/>
      <c r="H18" s="1914"/>
      <c r="I18" s="1914"/>
      <c r="J18" s="1914"/>
      <c r="K18" s="1914"/>
      <c r="L18" s="1914"/>
      <c r="M18" s="1914"/>
      <c r="N18" s="1914"/>
      <c r="O18" s="1914"/>
    </row>
    <row r="19" spans="1:28" s="103" customFormat="1" ht="15.5" customHeight="1">
      <c r="A19" s="133"/>
      <c r="B19" s="117" t="s">
        <v>423</v>
      </c>
      <c r="C19" s="1968">
        <f ca="1">INDEX(UW!$C$689:$EF$711,MATCH($B19,UW!$C$689:$C$711,0),MATCH(C$9,UW!$C$689:$EF$689,0))</f>
        <v>0</v>
      </c>
      <c r="D19" s="1969">
        <f ca="1">INDEX(UW!$C$689:$EF$711,MATCH($B19,UW!$C$689:$C$711,0),MATCH(D$9,UW!$C$689:$EF$689,0))</f>
        <v>0</v>
      </c>
      <c r="E19" s="1969">
        <f ca="1">INDEX(UW!$C$689:$EF$711,MATCH($B19,UW!$C$689:$C$711,0),MATCH(E$9,UW!$C$689:$EF$689,0))</f>
        <v>0</v>
      </c>
      <c r="F19" s="1969">
        <f ca="1">INDEX(UW!$C$689:$EF$711,MATCH($B19,UW!$C$689:$C$711,0),MATCH(F$9,UW!$C$689:$EF$689,0))</f>
        <v>0</v>
      </c>
      <c r="G19" s="1969">
        <f ca="1">INDEX(UW!$C$689:$EF$711,MATCH($B19,UW!$C$689:$C$711,0),MATCH(G$9,UW!$C$689:$EF$689,0))</f>
        <v>0</v>
      </c>
      <c r="H19" s="1969">
        <f ca="1">INDEX(UW!$C$689:$EF$711,MATCH($B19,UW!$C$689:$C$711,0),MATCH(H$9,UW!$C$689:$EF$689,0))</f>
        <v>0</v>
      </c>
      <c r="I19" s="1969">
        <f ca="1">INDEX(UW!$C$689:$EF$711,MATCH($B19,UW!$C$689:$C$711,0),MATCH(I$9,UW!$C$689:$EF$689,0))</f>
        <v>0</v>
      </c>
      <c r="J19" s="1969">
        <f ca="1">INDEX(UW!$C$689:$EF$711,MATCH($B19,UW!$C$689:$C$711,0),MATCH(J$9,UW!$C$689:$EF$689,0))</f>
        <v>0</v>
      </c>
      <c r="K19" s="1969">
        <f ca="1">INDEX(UW!$C$689:$EF$711,MATCH($B19,UW!$C$689:$C$711,0),MATCH(K$9,UW!$C$689:$EF$689,0))</f>
        <v>0</v>
      </c>
      <c r="L19" s="1969">
        <f ca="1">INDEX(UW!$C$689:$EF$711,MATCH($B19,UW!$C$689:$C$711,0),MATCH(L$9,UW!$C$689:$EF$689,0))</f>
        <v>0</v>
      </c>
      <c r="M19" s="1969">
        <f ca="1">INDEX(UW!$C$689:$EF$711,MATCH($B19,UW!$C$689:$C$711,0),MATCH(M$9,UW!$C$689:$EF$689,0))</f>
        <v>0</v>
      </c>
      <c r="N19" s="1919">
        <f ca="1">INDEX(UW!$C$689:$EF$711,MATCH($B19,UW!$C$689:$C$711,0),MATCH(N$9,UW!$C$689:$EF$689,0))</f>
        <v>0</v>
      </c>
      <c r="O19" s="1970">
        <f t="shared" ref="O19:O34" ca="1" si="2">SUM(C19:N19)</f>
        <v>0</v>
      </c>
    </row>
    <row r="20" spans="1:28" s="103" customFormat="1" ht="15.5" customHeight="1">
      <c r="B20" s="117" t="s">
        <v>558</v>
      </c>
      <c r="C20" s="1971">
        <f ca="1">INDEX(UW!$C$689:$EF$711,MATCH($B20,UW!$C$689:$C$711,0),MATCH(C$9,UW!$C$689:$EF$689,0))</f>
        <v>0</v>
      </c>
      <c r="D20" s="1922">
        <f ca="1">INDEX(UW!$C$689:$EF$711,MATCH($B20,UW!$C$689:$C$711,0),MATCH(D$9,UW!$C$689:$EF$689,0))</f>
        <v>0</v>
      </c>
      <c r="E20" s="1922">
        <f ca="1">INDEX(UW!$C$689:$EF$711,MATCH($B20,UW!$C$689:$C$711,0),MATCH(E$9,UW!$C$689:$EF$689,0))</f>
        <v>0</v>
      </c>
      <c r="F20" s="1922">
        <f ca="1">INDEX(UW!$C$689:$EF$711,MATCH($B20,UW!$C$689:$C$711,0),MATCH(F$9,UW!$C$689:$EF$689,0))</f>
        <v>0</v>
      </c>
      <c r="G20" s="1922">
        <f ca="1">INDEX(UW!$C$689:$EF$711,MATCH($B20,UW!$C$689:$C$711,0),MATCH(G$9,UW!$C$689:$EF$689,0))</f>
        <v>0</v>
      </c>
      <c r="H20" s="1922">
        <f ca="1">INDEX(UW!$C$689:$EF$711,MATCH($B20,UW!$C$689:$C$711,0),MATCH(H$9,UW!$C$689:$EF$689,0))</f>
        <v>0</v>
      </c>
      <c r="I20" s="1922">
        <f ca="1">INDEX(UW!$C$689:$EF$711,MATCH($B20,UW!$C$689:$C$711,0),MATCH(I$9,UW!$C$689:$EF$689,0))</f>
        <v>0</v>
      </c>
      <c r="J20" s="1922">
        <f ca="1">INDEX(UW!$C$689:$EF$711,MATCH($B20,UW!$C$689:$C$711,0),MATCH(J$9,UW!$C$689:$EF$689,0))</f>
        <v>0</v>
      </c>
      <c r="K20" s="1922">
        <f ca="1">INDEX(UW!$C$689:$EF$711,MATCH($B20,UW!$C$689:$C$711,0),MATCH(K$9,UW!$C$689:$EF$689,0))</f>
        <v>0</v>
      </c>
      <c r="L20" s="1922">
        <f ca="1">INDEX(UW!$C$689:$EF$711,MATCH($B20,UW!$C$689:$C$711,0),MATCH(L$9,UW!$C$689:$EF$689,0))</f>
        <v>0</v>
      </c>
      <c r="M20" s="1922">
        <f ca="1">INDEX(UW!$C$689:$EF$711,MATCH($B20,UW!$C$689:$C$711,0),MATCH(M$9,UW!$C$689:$EF$689,0))</f>
        <v>0</v>
      </c>
      <c r="N20" s="1924">
        <f ca="1">INDEX(UW!$C$689:$EF$711,MATCH($B20,UW!$C$689:$C$711,0),MATCH(N$9,UW!$C$689:$EF$689,0))</f>
        <v>0</v>
      </c>
      <c r="O20" s="1972">
        <f t="shared" ca="1" si="2"/>
        <v>0</v>
      </c>
    </row>
    <row r="21" spans="1:28" s="103" customFormat="1" ht="15.5" customHeight="1">
      <c r="B21" s="135" t="s">
        <v>425</v>
      </c>
      <c r="C21" s="1971">
        <f ca="1">INDEX(UW!$C$689:$EF$711,MATCH($B21,UW!$C$689:$C$711,0),MATCH(C$9,UW!$C$689:$EF$689,0))</f>
        <v>88.326464256000023</v>
      </c>
      <c r="D21" s="1922">
        <f ca="1">INDEX(UW!$C$689:$EF$711,MATCH($B21,UW!$C$689:$C$711,0),MATCH(D$9,UW!$C$689:$EF$689,0))</f>
        <v>88.326464256000023</v>
      </c>
      <c r="E21" s="1922">
        <f ca="1">INDEX(UW!$C$689:$EF$711,MATCH($B21,UW!$C$689:$C$711,0),MATCH(E$9,UW!$C$689:$EF$689,0))</f>
        <v>88.326464256000023</v>
      </c>
      <c r="F21" s="1922">
        <f ca="1">INDEX(UW!$C$689:$EF$711,MATCH($B21,UW!$C$689:$C$711,0),MATCH(F$9,UW!$C$689:$EF$689,0))</f>
        <v>88.326464256000023</v>
      </c>
      <c r="G21" s="1922">
        <f ca="1">INDEX(UW!$C$689:$EF$711,MATCH($B21,UW!$C$689:$C$711,0),MATCH(G$9,UW!$C$689:$EF$689,0))</f>
        <v>88.326464256000023</v>
      </c>
      <c r="H21" s="1922">
        <f ca="1">INDEX(UW!$C$689:$EF$711,MATCH($B21,UW!$C$689:$C$711,0),MATCH(H$9,UW!$C$689:$EF$689,0))</f>
        <v>88.326464256000023</v>
      </c>
      <c r="I21" s="1922">
        <f ca="1">INDEX(UW!$C$689:$EF$711,MATCH($B21,UW!$C$689:$C$711,0),MATCH(I$9,UW!$C$689:$EF$689,0))</f>
        <v>88.326464256000023</v>
      </c>
      <c r="J21" s="1922">
        <f ca="1">INDEX(UW!$C$689:$EF$711,MATCH($B21,UW!$C$689:$C$711,0),MATCH(J$9,UW!$C$689:$EF$689,0))</f>
        <v>88.326464256000023</v>
      </c>
      <c r="K21" s="1922">
        <f ca="1">INDEX(UW!$C$689:$EF$711,MATCH($B21,UW!$C$689:$C$711,0),MATCH(K$9,UW!$C$689:$EF$689,0))</f>
        <v>88.326464256000023</v>
      </c>
      <c r="L21" s="1922">
        <f ca="1">INDEX(UW!$C$689:$EF$711,MATCH($B21,UW!$C$689:$C$711,0),MATCH(L$9,UW!$C$689:$EF$689,0))</f>
        <v>88.326464256000023</v>
      </c>
      <c r="M21" s="1922">
        <f ca="1">INDEX(UW!$C$689:$EF$711,MATCH($B21,UW!$C$689:$C$711,0),MATCH(M$9,UW!$C$689:$EF$689,0))</f>
        <v>88.326464256000023</v>
      </c>
      <c r="N21" s="1924">
        <f ca="1">INDEX(UW!$C$689:$EF$711,MATCH($B21,UW!$C$689:$C$711,0),MATCH(N$9,UW!$C$689:$EF$689,0))</f>
        <v>88.326464256000023</v>
      </c>
      <c r="O21" s="1972">
        <f t="shared" ca="1" si="2"/>
        <v>1059.9175710720003</v>
      </c>
    </row>
    <row r="22" spans="1:28" s="103" customFormat="1" ht="15.5" customHeight="1">
      <c r="B22" s="135" t="s">
        <v>426</v>
      </c>
      <c r="C22" s="1971">
        <f ca="1">INDEX(UW!$C$689:$EF$711,MATCH($B22,UW!$C$689:$C$711,0),MATCH(C$9,UW!$C$689:$EF$689,0))</f>
        <v>0</v>
      </c>
      <c r="D22" s="1922">
        <f ca="1">INDEX(UW!$C$689:$EF$711,MATCH($B22,UW!$C$689:$C$711,0),MATCH(D$9,UW!$C$689:$EF$689,0))</f>
        <v>0</v>
      </c>
      <c r="E22" s="1922">
        <f ca="1">INDEX(UW!$C$689:$EF$711,MATCH($B22,UW!$C$689:$C$711,0),MATCH(E$9,UW!$C$689:$EF$689,0))</f>
        <v>0</v>
      </c>
      <c r="F22" s="1922">
        <f ca="1">INDEX(UW!$C$689:$EF$711,MATCH($B22,UW!$C$689:$C$711,0),MATCH(F$9,UW!$C$689:$EF$689,0))</f>
        <v>0</v>
      </c>
      <c r="G22" s="1922">
        <f ca="1">INDEX(UW!$C$689:$EF$711,MATCH($B22,UW!$C$689:$C$711,0),MATCH(G$9,UW!$C$689:$EF$689,0))</f>
        <v>0</v>
      </c>
      <c r="H22" s="1922">
        <f ca="1">INDEX(UW!$C$689:$EF$711,MATCH($B22,UW!$C$689:$C$711,0),MATCH(H$9,UW!$C$689:$EF$689,0))</f>
        <v>0</v>
      </c>
      <c r="I22" s="1922">
        <f ca="1">INDEX(UW!$C$689:$EF$711,MATCH($B22,UW!$C$689:$C$711,0),MATCH(I$9,UW!$C$689:$EF$689,0))</f>
        <v>0</v>
      </c>
      <c r="J22" s="1922">
        <f ca="1">INDEX(UW!$C$689:$EF$711,MATCH($B22,UW!$C$689:$C$711,0),MATCH(J$9,UW!$C$689:$EF$689,0))</f>
        <v>0</v>
      </c>
      <c r="K22" s="1922">
        <f ca="1">INDEX(UW!$C$689:$EF$711,MATCH($B22,UW!$C$689:$C$711,0),MATCH(K$9,UW!$C$689:$EF$689,0))</f>
        <v>0</v>
      </c>
      <c r="L22" s="1922">
        <f ca="1">INDEX(UW!$C$689:$EF$711,MATCH($B22,UW!$C$689:$C$711,0),MATCH(L$9,UW!$C$689:$EF$689,0))</f>
        <v>0</v>
      </c>
      <c r="M22" s="1922">
        <f ca="1">INDEX(UW!$C$689:$EF$711,MATCH($B22,UW!$C$689:$C$711,0),MATCH(M$9,UW!$C$689:$EF$689,0))</f>
        <v>0</v>
      </c>
      <c r="N22" s="1924">
        <f ca="1">INDEX(UW!$C$689:$EF$711,MATCH($B22,UW!$C$689:$C$711,0),MATCH(N$9,UW!$C$689:$EF$689,0))</f>
        <v>0</v>
      </c>
      <c r="O22" s="1972">
        <f t="shared" ca="1" si="2"/>
        <v>0</v>
      </c>
    </row>
    <row r="23" spans="1:28" s="103" customFormat="1" ht="15.5" customHeight="1">
      <c r="B23" s="135" t="s">
        <v>427</v>
      </c>
      <c r="C23" s="1971">
        <f ca="1">INDEX(UW!$C$689:$EF$711,MATCH($B23,UW!$C$689:$C$711,0),MATCH(C$9,UW!$C$689:$EF$689,0))</f>
        <v>0</v>
      </c>
      <c r="D23" s="1922">
        <f ca="1">INDEX(UW!$C$689:$EF$711,MATCH($B23,UW!$C$689:$C$711,0),MATCH(D$9,UW!$C$689:$EF$689,0))</f>
        <v>0</v>
      </c>
      <c r="E23" s="1922">
        <f ca="1">INDEX(UW!$C$689:$EF$711,MATCH($B23,UW!$C$689:$C$711,0),MATCH(E$9,UW!$C$689:$EF$689,0))</f>
        <v>0</v>
      </c>
      <c r="F23" s="1922">
        <f ca="1">INDEX(UW!$C$689:$EF$711,MATCH($B23,UW!$C$689:$C$711,0),MATCH(F$9,UW!$C$689:$EF$689,0))</f>
        <v>0</v>
      </c>
      <c r="G23" s="1922">
        <f ca="1">INDEX(UW!$C$689:$EF$711,MATCH($B23,UW!$C$689:$C$711,0),MATCH(G$9,UW!$C$689:$EF$689,0))</f>
        <v>0</v>
      </c>
      <c r="H23" s="1922">
        <f ca="1">INDEX(UW!$C$689:$EF$711,MATCH($B23,UW!$C$689:$C$711,0),MATCH(H$9,UW!$C$689:$EF$689,0))</f>
        <v>0</v>
      </c>
      <c r="I23" s="1922">
        <f ca="1">INDEX(UW!$C$689:$EF$711,MATCH($B23,UW!$C$689:$C$711,0),MATCH(I$9,UW!$C$689:$EF$689,0))</f>
        <v>0</v>
      </c>
      <c r="J23" s="1922">
        <f ca="1">INDEX(UW!$C$689:$EF$711,MATCH($B23,UW!$C$689:$C$711,0),MATCH(J$9,UW!$C$689:$EF$689,0))</f>
        <v>0</v>
      </c>
      <c r="K23" s="1922">
        <f ca="1">INDEX(UW!$C$689:$EF$711,MATCH($B23,UW!$C$689:$C$711,0),MATCH(K$9,UW!$C$689:$EF$689,0))</f>
        <v>0</v>
      </c>
      <c r="L23" s="1922">
        <f ca="1">INDEX(UW!$C$689:$EF$711,MATCH($B23,UW!$C$689:$C$711,0),MATCH(L$9,UW!$C$689:$EF$689,0))</f>
        <v>0</v>
      </c>
      <c r="M23" s="1922">
        <f ca="1">INDEX(UW!$C$689:$EF$711,MATCH($B23,UW!$C$689:$C$711,0),MATCH(M$9,UW!$C$689:$EF$689,0))</f>
        <v>0</v>
      </c>
      <c r="N23" s="1924">
        <f ca="1">INDEX(UW!$C$689:$EF$711,MATCH($B23,UW!$C$689:$C$711,0),MATCH(N$9,UW!$C$689:$EF$689,0))</f>
        <v>0</v>
      </c>
      <c r="O23" s="1972">
        <f t="shared" ca="1" si="2"/>
        <v>0</v>
      </c>
    </row>
    <row r="24" spans="1:28" s="103" customFormat="1" ht="15.5" customHeight="1">
      <c r="B24" s="134" t="s">
        <v>856</v>
      </c>
      <c r="C24" s="1971" t="e">
        <f>INDEX(UW!$C$689:$EF$711,MATCH($B24,UW!$C$689:$C$711,0),MATCH(C$9,UW!$C$689:$EF$689,0))</f>
        <v>#N/A</v>
      </c>
      <c r="D24" s="1922" t="e">
        <f>INDEX(UW!$C$689:$EF$711,MATCH($B24,UW!$C$689:$C$711,0),MATCH(D$9,UW!$C$689:$EF$689,0))</f>
        <v>#N/A</v>
      </c>
      <c r="E24" s="1922" t="e">
        <f>INDEX(UW!$C$689:$EF$711,MATCH($B24,UW!$C$689:$C$711,0),MATCH(E$9,UW!$C$689:$EF$689,0))</f>
        <v>#N/A</v>
      </c>
      <c r="F24" s="1922" t="e">
        <f>INDEX(UW!$C$689:$EF$711,MATCH($B24,UW!$C$689:$C$711,0),MATCH(F$9,UW!$C$689:$EF$689,0))</f>
        <v>#N/A</v>
      </c>
      <c r="G24" s="1922" t="e">
        <f>INDEX(UW!$C$689:$EF$711,MATCH($B24,UW!$C$689:$C$711,0),MATCH(G$9,UW!$C$689:$EF$689,0))</f>
        <v>#N/A</v>
      </c>
      <c r="H24" s="1922" t="e">
        <f>INDEX(UW!$C$689:$EF$711,MATCH($B24,UW!$C$689:$C$711,0),MATCH(H$9,UW!$C$689:$EF$689,0))</f>
        <v>#N/A</v>
      </c>
      <c r="I24" s="1922" t="e">
        <f>INDEX(UW!$C$689:$EF$711,MATCH($B24,UW!$C$689:$C$711,0),MATCH(I$9,UW!$C$689:$EF$689,0))</f>
        <v>#N/A</v>
      </c>
      <c r="J24" s="1922" t="e">
        <f>INDEX(UW!$C$689:$EF$711,MATCH($B24,UW!$C$689:$C$711,0),MATCH(J$9,UW!$C$689:$EF$689,0))</f>
        <v>#N/A</v>
      </c>
      <c r="K24" s="1922" t="e">
        <f>INDEX(UW!$C$689:$EF$711,MATCH($B24,UW!$C$689:$C$711,0),MATCH(K$9,UW!$C$689:$EF$689,0))</f>
        <v>#N/A</v>
      </c>
      <c r="L24" s="1922" t="e">
        <f>INDEX(UW!$C$689:$EF$711,MATCH($B24,UW!$C$689:$C$711,0),MATCH(L$9,UW!$C$689:$EF$689,0))</f>
        <v>#N/A</v>
      </c>
      <c r="M24" s="1922" t="e">
        <f>INDEX(UW!$C$689:$EF$711,MATCH($B24,UW!$C$689:$C$711,0),MATCH(M$9,UW!$C$689:$EF$689,0))</f>
        <v>#N/A</v>
      </c>
      <c r="N24" s="1924" t="e">
        <f>INDEX(UW!$C$689:$EF$711,MATCH($B24,UW!$C$689:$C$711,0),MATCH(N$9,UW!$C$689:$EF$689,0))</f>
        <v>#N/A</v>
      </c>
      <c r="O24" s="1972" t="e">
        <f t="shared" si="2"/>
        <v>#N/A</v>
      </c>
    </row>
    <row r="25" spans="1:28" s="103" customFormat="1" ht="15.5" customHeight="1">
      <c r="B25" s="117" t="s">
        <v>567</v>
      </c>
      <c r="C25" s="1971">
        <f ca="1">INDEX(UW!$C$689:$EF$711,MATCH($B25,UW!$C$689:$C$711,0),MATCH(C$9,UW!$C$689:$EF$689,0))</f>
        <v>0</v>
      </c>
      <c r="D25" s="1973">
        <f ca="1">INDEX(UW!$C$689:$EF$711,MATCH($B25,UW!$C$689:$C$711,0),MATCH(D$9,UW!$C$689:$EF$689,0))</f>
        <v>0</v>
      </c>
      <c r="E25" s="1973">
        <f ca="1">INDEX(UW!$C$689:$EF$711,MATCH($B25,UW!$C$689:$C$711,0),MATCH(E$9,UW!$C$689:$EF$689,0))</f>
        <v>0</v>
      </c>
      <c r="F25" s="1973">
        <f ca="1">INDEX(UW!$C$689:$EF$711,MATCH($B25,UW!$C$689:$C$711,0),MATCH(F$9,UW!$C$689:$EF$689,0))</f>
        <v>0</v>
      </c>
      <c r="G25" s="1973">
        <f ca="1">INDEX(UW!$C$689:$EF$711,MATCH($B25,UW!$C$689:$C$711,0),MATCH(G$9,UW!$C$689:$EF$689,0))</f>
        <v>0</v>
      </c>
      <c r="H25" s="1973">
        <f ca="1">INDEX(UW!$C$689:$EF$711,MATCH($B25,UW!$C$689:$C$711,0),MATCH(H$9,UW!$C$689:$EF$689,0))</f>
        <v>0</v>
      </c>
      <c r="I25" s="1973">
        <f ca="1">INDEX(UW!$C$689:$EF$711,MATCH($B25,UW!$C$689:$C$711,0),MATCH(I$9,UW!$C$689:$EF$689,0))</f>
        <v>0</v>
      </c>
      <c r="J25" s="1973">
        <f ca="1">INDEX(UW!$C$689:$EF$711,MATCH($B25,UW!$C$689:$C$711,0),MATCH(J$9,UW!$C$689:$EF$689,0))</f>
        <v>0</v>
      </c>
      <c r="K25" s="1922">
        <f ca="1">INDEX(UW!$C$689:$EF$711,MATCH($B25,UW!$C$689:$C$711,0),MATCH(K$9,UW!$C$689:$EF$689,0))</f>
        <v>0</v>
      </c>
      <c r="L25" s="1922">
        <f ca="1">INDEX(UW!$C$689:$EF$711,MATCH($B25,UW!$C$689:$C$711,0),MATCH(L$9,UW!$C$689:$EF$689,0))</f>
        <v>0</v>
      </c>
      <c r="M25" s="1973">
        <f ca="1">INDEX(UW!$C$689:$EF$711,MATCH($B25,UW!$C$689:$C$711,0),MATCH(M$9,UW!$C$689:$EF$689,0))</f>
        <v>0</v>
      </c>
      <c r="N25" s="1974">
        <f ca="1">INDEX(UW!$C$689:$EF$711,MATCH($B25,UW!$C$689:$C$711,0),MATCH(N$9,UW!$C$689:$EF$689,0))</f>
        <v>0</v>
      </c>
      <c r="O25" s="1972">
        <f t="shared" ca="1" si="2"/>
        <v>0</v>
      </c>
      <c r="P25" s="1975"/>
    </row>
    <row r="26" spans="1:28" s="103" customFormat="1" ht="15.5" customHeight="1">
      <c r="B26" s="117" t="s">
        <v>431</v>
      </c>
      <c r="C26" s="1922">
        <f ca="1">INDEX(UW!$C$689:$EF$711,MATCH($B26,UW!$C$689:$C$711,0),MATCH(C$9,UW!$C$689:$EF$689,0))</f>
        <v>0</v>
      </c>
      <c r="D26" s="1922">
        <f ca="1">INDEX(UW!$C$689:$EF$711,MATCH($B26,UW!$C$689:$C$711,0),MATCH(D$9,UW!$C$689:$EF$689,0))</f>
        <v>0</v>
      </c>
      <c r="E26" s="1922">
        <f ca="1">INDEX(UW!$C$689:$EF$711,MATCH($B26,UW!$C$689:$C$711,0),MATCH(E$9,UW!$C$689:$EF$689,0))</f>
        <v>0</v>
      </c>
      <c r="F26" s="1922">
        <f ca="1">INDEX(UW!$C$689:$EF$711,MATCH($B26,UW!$C$689:$C$711,0),MATCH(F$9,UW!$C$689:$EF$689,0))</f>
        <v>0</v>
      </c>
      <c r="G26" s="1922">
        <f ca="1">INDEX(UW!$C$689:$EF$711,MATCH($B26,UW!$C$689:$C$711,0),MATCH(G$9,UW!$C$689:$EF$689,0))</f>
        <v>0</v>
      </c>
      <c r="H26" s="1922">
        <f ca="1">INDEX(UW!$C$689:$EF$711,MATCH($B26,UW!$C$689:$C$711,0),MATCH(H$9,UW!$C$689:$EF$689,0))</f>
        <v>0</v>
      </c>
      <c r="I26" s="1922">
        <f ca="1">INDEX(UW!$C$689:$EF$711,MATCH($B26,UW!$C$689:$C$711,0),MATCH(I$9,UW!$C$689:$EF$689,0))</f>
        <v>0</v>
      </c>
      <c r="J26" s="1922">
        <f ca="1">INDEX(UW!$C$689:$EF$711,MATCH($B26,UW!$C$689:$C$711,0),MATCH(J$9,UW!$C$689:$EF$689,0))</f>
        <v>0</v>
      </c>
      <c r="K26" s="1922">
        <f ca="1">INDEX(UW!$C$689:$EF$711,MATCH($B26,UW!$C$689:$C$711,0),MATCH(K$9,UW!$C$689:$EF$689,0))</f>
        <v>0</v>
      </c>
      <c r="L26" s="1922">
        <f ca="1">INDEX(UW!$C$689:$EF$711,MATCH($B26,UW!$C$689:$C$711,0),MATCH(L$9,UW!$C$689:$EF$689,0))</f>
        <v>0</v>
      </c>
      <c r="M26" s="1922">
        <f ca="1">INDEX(UW!$C$689:$EF$711,MATCH($B26,UW!$C$689:$C$711,0),MATCH(M$9,UW!$C$689:$EF$689,0))</f>
        <v>0</v>
      </c>
      <c r="N26" s="1924">
        <f ca="1">INDEX(UW!$C$689:$EF$711,MATCH($B26,UW!$C$689:$C$711,0),MATCH(N$9,UW!$C$689:$EF$689,0))</f>
        <v>0</v>
      </c>
      <c r="O26" s="1972">
        <f t="shared" ca="1" si="2"/>
        <v>0</v>
      </c>
      <c r="Q26" s="1975"/>
      <c r="R26" s="1975"/>
      <c r="S26" s="1975"/>
      <c r="T26" s="1975"/>
      <c r="U26" s="1975"/>
      <c r="V26" s="1975"/>
      <c r="W26" s="1975"/>
      <c r="X26" s="1975"/>
      <c r="Y26" s="1975"/>
      <c r="Z26" s="1975"/>
      <c r="AA26" s="1975"/>
      <c r="AB26" s="1975"/>
    </row>
    <row r="27" spans="1:28" s="103" customFormat="1" ht="15.5" customHeight="1">
      <c r="B27" s="117" t="s">
        <v>433</v>
      </c>
      <c r="C27" s="1916">
        <f ca="1">INDEX(UW!$C$689:$EF$711,MATCH($B27,UW!$C$689:$C$711,0),MATCH(C$9,UW!$C$689:$EF$689,0))</f>
        <v>0</v>
      </c>
      <c r="D27" s="1916">
        <f ca="1">INDEX(UW!$C$689:$EF$711,MATCH($B27,UW!$C$689:$C$711,0),MATCH(D$9,UW!$C$689:$EF$689,0))</f>
        <v>0</v>
      </c>
      <c r="E27" s="1916">
        <f ca="1">INDEX(UW!$C$689:$EF$711,MATCH($B27,UW!$C$689:$C$711,0),MATCH(E$9,UW!$C$689:$EF$689,0))</f>
        <v>0</v>
      </c>
      <c r="F27" s="1916">
        <f ca="1">INDEX(UW!$C$689:$EF$711,MATCH($B27,UW!$C$689:$C$711,0),MATCH(F$9,UW!$C$689:$EF$689,0))</f>
        <v>0</v>
      </c>
      <c r="G27" s="1916">
        <f ca="1">INDEX(UW!$C$689:$EF$711,MATCH($B27,UW!$C$689:$C$711,0),MATCH(G$9,UW!$C$689:$EF$689,0))</f>
        <v>0</v>
      </c>
      <c r="H27" s="1916">
        <f ca="1">INDEX(UW!$C$689:$EF$711,MATCH($B27,UW!$C$689:$C$711,0),MATCH(H$9,UW!$C$689:$EF$689,0))</f>
        <v>0</v>
      </c>
      <c r="I27" s="1916">
        <f ca="1">INDEX(UW!$C$689:$EF$711,MATCH($B27,UW!$C$689:$C$711,0),MATCH(I$9,UW!$C$689:$EF$689,0))</f>
        <v>0</v>
      </c>
      <c r="J27" s="1916">
        <f ca="1">INDEX(UW!$C$689:$EF$711,MATCH($B27,UW!$C$689:$C$711,0),MATCH(J$9,UW!$C$689:$EF$689,0))</f>
        <v>0</v>
      </c>
      <c r="K27" s="1916">
        <f ca="1">INDEX(UW!$C$689:$EF$711,MATCH($B27,UW!$C$689:$C$711,0),MATCH(K$9,UW!$C$689:$EF$689,0))</f>
        <v>0</v>
      </c>
      <c r="L27" s="1916">
        <f ca="1">INDEX(UW!$C$689:$EF$711,MATCH($B27,UW!$C$689:$C$711,0),MATCH(L$9,UW!$C$689:$EF$689,0))</f>
        <v>0</v>
      </c>
      <c r="M27" s="1916">
        <f ca="1">INDEX(UW!$C$689:$EF$711,MATCH($B27,UW!$C$689:$C$711,0),MATCH(M$9,UW!$C$689:$EF$689,0))</f>
        <v>0</v>
      </c>
      <c r="N27" s="1976">
        <f ca="1">INDEX(UW!$C$689:$EF$711,MATCH($B27,UW!$C$689:$C$711,0),MATCH(N$9,UW!$C$689:$EF$689,0))</f>
        <v>0</v>
      </c>
      <c r="O27" s="1972">
        <f t="shared" ca="1" si="2"/>
        <v>0</v>
      </c>
    </row>
    <row r="28" spans="1:28" s="103" customFormat="1" ht="15.5" customHeight="1">
      <c r="B28" s="117" t="s">
        <v>434</v>
      </c>
      <c r="C28" s="1916">
        <f ca="1">INDEX(UW!$C$689:$EF$711,MATCH($B28,UW!$C$689:$C$711,0),MATCH(C$9,UW!$C$689:$EF$689,0))</f>
        <v>0</v>
      </c>
      <c r="D28" s="1916">
        <f ca="1">INDEX(UW!$C$689:$EF$711,MATCH($B28,UW!$C$689:$C$711,0),MATCH(D$9,UW!$C$689:$EF$689,0))</f>
        <v>0</v>
      </c>
      <c r="E28" s="1916">
        <f ca="1">INDEX(UW!$C$689:$EF$711,MATCH($B28,UW!$C$689:$C$711,0),MATCH(E$9,UW!$C$689:$EF$689,0))</f>
        <v>0</v>
      </c>
      <c r="F28" s="1916">
        <f ca="1">INDEX(UW!$C$689:$EF$711,MATCH($B28,UW!$C$689:$C$711,0),MATCH(F$9,UW!$C$689:$EF$689,0))</f>
        <v>0</v>
      </c>
      <c r="G28" s="1916">
        <f ca="1">INDEX(UW!$C$689:$EF$711,MATCH($B28,UW!$C$689:$C$711,0),MATCH(G$9,UW!$C$689:$EF$689,0))</f>
        <v>0</v>
      </c>
      <c r="H28" s="1916">
        <f ca="1">INDEX(UW!$C$689:$EF$711,MATCH($B28,UW!$C$689:$C$711,0),MATCH(H$9,UW!$C$689:$EF$689,0))</f>
        <v>0</v>
      </c>
      <c r="I28" s="1916">
        <f ca="1">INDEX(UW!$C$689:$EF$711,MATCH($B28,UW!$C$689:$C$711,0),MATCH(I$9,UW!$C$689:$EF$689,0))</f>
        <v>0</v>
      </c>
      <c r="J28" s="1916">
        <f ca="1">INDEX(UW!$C$689:$EF$711,MATCH($B28,UW!$C$689:$C$711,0),MATCH(J$9,UW!$C$689:$EF$689,0))</f>
        <v>0</v>
      </c>
      <c r="K28" s="1916">
        <f ca="1">INDEX(UW!$C$689:$EF$711,MATCH($B28,UW!$C$689:$C$711,0),MATCH(K$9,UW!$C$689:$EF$689,0))</f>
        <v>0</v>
      </c>
      <c r="L28" s="1916">
        <f ca="1">INDEX(UW!$C$689:$EF$711,MATCH($B28,UW!$C$689:$C$711,0),MATCH(L$9,UW!$C$689:$EF$689,0))</f>
        <v>0</v>
      </c>
      <c r="M28" s="1916">
        <f ca="1">INDEX(UW!$C$689:$EF$711,MATCH($B28,UW!$C$689:$C$711,0),MATCH(M$9,UW!$C$689:$EF$689,0))</f>
        <v>0</v>
      </c>
      <c r="N28" s="1976">
        <f ca="1">INDEX(UW!$C$689:$EF$711,MATCH($B28,UW!$C$689:$C$711,0),MATCH(N$9,UW!$C$689:$EF$689,0))</f>
        <v>0</v>
      </c>
      <c r="O28" s="1972">
        <f t="shared" ca="1" si="2"/>
        <v>0</v>
      </c>
    </row>
    <row r="29" spans="1:28" s="103" customFormat="1" ht="15.5" customHeight="1">
      <c r="B29" s="118" t="s">
        <v>435</v>
      </c>
      <c r="C29" s="1922">
        <f ca="1">INDEX(UW!$C$689:$EF$711,MATCH($B29,UW!$C$689:$C$711,0),MATCH(C$9,UW!$C$689:$EF$689,0))</f>
        <v>0</v>
      </c>
      <c r="D29" s="1922">
        <f ca="1">INDEX(UW!$C$689:$EF$711,MATCH($B29,UW!$C$689:$C$711,0),MATCH(D$9,UW!$C$689:$EF$689,0))</f>
        <v>0</v>
      </c>
      <c r="E29" s="1922">
        <f ca="1">INDEX(UW!$C$689:$EF$711,MATCH($B29,UW!$C$689:$C$711,0),MATCH(E$9,UW!$C$689:$EF$689,0))</f>
        <v>0</v>
      </c>
      <c r="F29" s="1922">
        <f ca="1">INDEX(UW!$C$689:$EF$711,MATCH($B29,UW!$C$689:$C$711,0),MATCH(F$9,UW!$C$689:$EF$689,0))</f>
        <v>0</v>
      </c>
      <c r="G29" s="1922">
        <f ca="1">INDEX(UW!$C$689:$EF$711,MATCH($B29,UW!$C$689:$C$711,0),MATCH(G$9,UW!$C$689:$EF$689,0))</f>
        <v>0</v>
      </c>
      <c r="H29" s="1922">
        <f ca="1">INDEX(UW!$C$689:$EF$711,MATCH($B29,UW!$C$689:$C$711,0),MATCH(H$9,UW!$C$689:$EF$689,0))</f>
        <v>0</v>
      </c>
      <c r="I29" s="1922">
        <f ca="1">INDEX(UW!$C$689:$EF$711,MATCH($B29,UW!$C$689:$C$711,0),MATCH(I$9,UW!$C$689:$EF$689,0))</f>
        <v>0</v>
      </c>
      <c r="J29" s="1922">
        <f ca="1">INDEX(UW!$C$689:$EF$711,MATCH($B29,UW!$C$689:$C$711,0),MATCH(J$9,UW!$C$689:$EF$689,0))</f>
        <v>0</v>
      </c>
      <c r="K29" s="1922">
        <f ca="1">INDEX(UW!$C$689:$EF$711,MATCH($B29,UW!$C$689:$C$711,0),MATCH(K$9,UW!$C$689:$EF$689,0))</f>
        <v>0</v>
      </c>
      <c r="L29" s="1922">
        <f ca="1">INDEX(UW!$C$689:$EF$711,MATCH($B29,UW!$C$689:$C$711,0),MATCH(L$9,UW!$C$689:$EF$689,0))</f>
        <v>0</v>
      </c>
      <c r="M29" s="1922">
        <f ca="1">INDEX(UW!$C$689:$EF$711,MATCH($B29,UW!$C$689:$C$711,0),MATCH(M$9,UW!$C$689:$EF$689,0))</f>
        <v>0</v>
      </c>
      <c r="N29" s="1924">
        <f ca="1">INDEX(UW!$C$689:$EF$711,MATCH($B29,UW!$C$689:$C$711,0),MATCH(N$9,UW!$C$689:$EF$689,0))</f>
        <v>0</v>
      </c>
      <c r="O29" s="1972">
        <f t="shared" ca="1" si="2"/>
        <v>0</v>
      </c>
    </row>
    <row r="30" spans="1:28" s="103" customFormat="1" ht="15.5" customHeight="1">
      <c r="B30" s="117" t="s">
        <v>575</v>
      </c>
      <c r="C30" s="1916">
        <f ca="1">INDEX(UW!$C$689:$EF$711,MATCH($B30,UW!$C$689:$C$711,0),MATCH(C$9,UW!$C$689:$EF$689,0))</f>
        <v>0</v>
      </c>
      <c r="D30" s="1916">
        <f ca="1">INDEX(UW!$C$689:$EF$711,MATCH($B30,UW!$C$689:$C$711,0),MATCH(D$9,UW!$C$689:$EF$689,0))</f>
        <v>0</v>
      </c>
      <c r="E30" s="1916">
        <f ca="1">INDEX(UW!$C$689:$EF$711,MATCH($B30,UW!$C$689:$C$711,0),MATCH(E$9,UW!$C$689:$EF$689,0))</f>
        <v>0</v>
      </c>
      <c r="F30" s="1916">
        <f ca="1">INDEX(UW!$C$689:$EF$711,MATCH($B30,UW!$C$689:$C$711,0),MATCH(F$9,UW!$C$689:$EF$689,0))</f>
        <v>0</v>
      </c>
      <c r="G30" s="1916">
        <f ca="1">INDEX(UW!$C$689:$EF$711,MATCH($B30,UW!$C$689:$C$711,0),MATCH(G$9,UW!$C$689:$EF$689,0))</f>
        <v>0</v>
      </c>
      <c r="H30" s="1916">
        <f ca="1">INDEX(UW!$C$689:$EF$711,MATCH($B30,UW!$C$689:$C$711,0),MATCH(H$9,UW!$C$689:$EF$689,0))</f>
        <v>0</v>
      </c>
      <c r="I30" s="1916">
        <f ca="1">INDEX(UW!$C$689:$EF$711,MATCH($B30,UW!$C$689:$C$711,0),MATCH(I$9,UW!$C$689:$EF$689,0))</f>
        <v>0</v>
      </c>
      <c r="J30" s="1916">
        <f ca="1">INDEX(UW!$C$689:$EF$711,MATCH($B30,UW!$C$689:$C$711,0),MATCH(J$9,UW!$C$689:$EF$689,0))</f>
        <v>0</v>
      </c>
      <c r="K30" s="1916">
        <f ca="1">INDEX(UW!$C$689:$EF$711,MATCH($B30,UW!$C$689:$C$711,0),MATCH(K$9,UW!$C$689:$EF$689,0))</f>
        <v>0</v>
      </c>
      <c r="L30" s="1916">
        <f ca="1">INDEX(UW!$C$689:$EF$711,MATCH($B30,UW!$C$689:$C$711,0),MATCH(L$9,UW!$C$689:$EF$689,0))</f>
        <v>0</v>
      </c>
      <c r="M30" s="1916">
        <f ca="1">INDEX(UW!$C$689:$EF$711,MATCH($B30,UW!$C$689:$C$711,0),MATCH(M$9,UW!$C$689:$EF$689,0))</f>
        <v>0</v>
      </c>
      <c r="N30" s="1976">
        <f ca="1">INDEX(UW!$C$689:$EF$711,MATCH($B30,UW!$C$689:$C$711,0),MATCH(N$9,UW!$C$689:$EF$689,0))</f>
        <v>0</v>
      </c>
      <c r="O30" s="1972">
        <f t="shared" ca="1" si="2"/>
        <v>0</v>
      </c>
    </row>
    <row r="31" spans="1:28" s="103" customFormat="1" ht="15.5" customHeight="1">
      <c r="B31" s="117" t="s">
        <v>437</v>
      </c>
      <c r="C31" s="1916">
        <f ca="1">INDEX(UW!$C$689:$EF$711,MATCH($B31,UW!$C$689:$C$711,0),MATCH(C$9,UW!$C$689:$EF$689,0))</f>
        <v>0</v>
      </c>
      <c r="D31" s="1916">
        <f ca="1">INDEX(UW!$C$689:$EF$711,MATCH($B31,UW!$C$689:$C$711,0),MATCH(D$9,UW!$C$689:$EF$689,0))</f>
        <v>0</v>
      </c>
      <c r="E31" s="1916">
        <f ca="1">INDEX(UW!$C$689:$EF$711,MATCH($B31,UW!$C$689:$C$711,0),MATCH(E$9,UW!$C$689:$EF$689,0))</f>
        <v>0</v>
      </c>
      <c r="F31" s="1916">
        <f ca="1">INDEX(UW!$C$689:$EF$711,MATCH($B31,UW!$C$689:$C$711,0),MATCH(F$9,UW!$C$689:$EF$689,0))</f>
        <v>0</v>
      </c>
      <c r="G31" s="1916">
        <f ca="1">INDEX(UW!$C$689:$EF$711,MATCH($B31,UW!$C$689:$C$711,0),MATCH(G$9,UW!$C$689:$EF$689,0))</f>
        <v>0</v>
      </c>
      <c r="H31" s="1916">
        <f ca="1">INDEX(UW!$C$689:$EF$711,MATCH($B31,UW!$C$689:$C$711,0),MATCH(H$9,UW!$C$689:$EF$689,0))</f>
        <v>0</v>
      </c>
      <c r="I31" s="1916">
        <f ca="1">INDEX(UW!$C$689:$EF$711,MATCH($B31,UW!$C$689:$C$711,0),MATCH(I$9,UW!$C$689:$EF$689,0))</f>
        <v>0</v>
      </c>
      <c r="J31" s="1916">
        <f ca="1">INDEX(UW!$C$689:$EF$711,MATCH($B31,UW!$C$689:$C$711,0),MATCH(J$9,UW!$C$689:$EF$689,0))</f>
        <v>0</v>
      </c>
      <c r="K31" s="1916">
        <f ca="1">INDEX(UW!$C$689:$EF$711,MATCH($B31,UW!$C$689:$C$711,0),MATCH(K$9,UW!$C$689:$EF$689,0))</f>
        <v>0</v>
      </c>
      <c r="L31" s="1916">
        <f ca="1">INDEX(UW!$C$689:$EF$711,MATCH($B31,UW!$C$689:$C$711,0),MATCH(L$9,UW!$C$689:$EF$689,0))</f>
        <v>0</v>
      </c>
      <c r="M31" s="1916">
        <f ca="1">INDEX(UW!$C$689:$EF$711,MATCH($B31,UW!$C$689:$C$711,0),MATCH(M$9,UW!$C$689:$EF$689,0))</f>
        <v>0</v>
      </c>
      <c r="N31" s="1976">
        <f ca="1">INDEX(UW!$C$689:$EF$711,MATCH($B31,UW!$C$689:$C$711,0),MATCH(N$9,UW!$C$689:$EF$689,0))</f>
        <v>0</v>
      </c>
      <c r="O31" s="1972">
        <f t="shared" ca="1" si="2"/>
        <v>0</v>
      </c>
    </row>
    <row r="32" spans="1:28" s="103" customFormat="1" ht="15.5" customHeight="1">
      <c r="B32" s="117" t="s">
        <v>438</v>
      </c>
      <c r="C32" s="1916">
        <f ca="1">INDEX(UW!$C$689:$EF$711,MATCH($B32,UW!$C$689:$C$711,0),MATCH(C$9,UW!$C$689:$EF$689,0))</f>
        <v>0</v>
      </c>
      <c r="D32" s="1916">
        <f ca="1">INDEX(UW!$C$689:$EF$711,MATCH($B32,UW!$C$689:$C$711,0),MATCH(D$9,UW!$C$689:$EF$689,0))</f>
        <v>0</v>
      </c>
      <c r="E32" s="1916">
        <f ca="1">INDEX(UW!$C$689:$EF$711,MATCH($B32,UW!$C$689:$C$711,0),MATCH(E$9,UW!$C$689:$EF$689,0))</f>
        <v>0</v>
      </c>
      <c r="F32" s="1916">
        <f ca="1">INDEX(UW!$C$689:$EF$711,MATCH($B32,UW!$C$689:$C$711,0),MATCH(F$9,UW!$C$689:$EF$689,0))</f>
        <v>0</v>
      </c>
      <c r="G32" s="1916">
        <f ca="1">INDEX(UW!$C$689:$EF$711,MATCH($B32,UW!$C$689:$C$711,0),MATCH(G$9,UW!$C$689:$EF$689,0))</f>
        <v>0</v>
      </c>
      <c r="H32" s="1916">
        <f ca="1">INDEX(UW!$C$689:$EF$711,MATCH($B32,UW!$C$689:$C$711,0),MATCH(H$9,UW!$C$689:$EF$689,0))</f>
        <v>0</v>
      </c>
      <c r="I32" s="1916">
        <f ca="1">INDEX(UW!$C$689:$EF$711,MATCH($B32,UW!$C$689:$C$711,0),MATCH(I$9,UW!$C$689:$EF$689,0))</f>
        <v>0</v>
      </c>
      <c r="J32" s="1916">
        <f ca="1">INDEX(UW!$C$689:$EF$711,MATCH($B32,UW!$C$689:$C$711,0),MATCH(J$9,UW!$C$689:$EF$689,0))</f>
        <v>0</v>
      </c>
      <c r="K32" s="1916">
        <f ca="1">INDEX(UW!$C$689:$EF$711,MATCH($B32,UW!$C$689:$C$711,0),MATCH(K$9,UW!$C$689:$EF$689,0))</f>
        <v>0</v>
      </c>
      <c r="L32" s="1916">
        <f ca="1">INDEX(UW!$C$689:$EF$711,MATCH($B32,UW!$C$689:$C$711,0),MATCH(L$9,UW!$C$689:$EF$689,0))</f>
        <v>0</v>
      </c>
      <c r="M32" s="1916">
        <f ca="1">INDEX(UW!$C$689:$EF$711,MATCH($B32,UW!$C$689:$C$711,0),MATCH(M$9,UW!$C$689:$EF$689,0))</f>
        <v>0</v>
      </c>
      <c r="N32" s="1976">
        <f ca="1">INDEX(UW!$C$689:$EF$711,MATCH($B32,UW!$C$689:$C$711,0),MATCH(N$9,UW!$C$689:$EF$689,0))</f>
        <v>0</v>
      </c>
      <c r="O32" s="1972">
        <f t="shared" ca="1" si="2"/>
        <v>0</v>
      </c>
    </row>
    <row r="33" spans="1:15" s="103" customFormat="1" ht="15.5" customHeight="1">
      <c r="B33" s="117" t="s">
        <v>579</v>
      </c>
      <c r="C33" s="1922">
        <f ca="1">INDEX(UW!$C$689:$EF$711,MATCH($B33,UW!$C$689:$C$711,0),MATCH(C$9,UW!$C$689:$EF$689,0))</f>
        <v>0</v>
      </c>
      <c r="D33" s="1922">
        <f ca="1">INDEX(UW!$C$689:$EF$711,MATCH($B33,UW!$C$689:$C$711,0),MATCH(D$9,UW!$C$689:$EF$689,0))</f>
        <v>0</v>
      </c>
      <c r="E33" s="1922">
        <f ca="1">INDEX(UW!$C$689:$EF$711,MATCH($B33,UW!$C$689:$C$711,0),MATCH(E$9,UW!$C$689:$EF$689,0))</f>
        <v>0</v>
      </c>
      <c r="F33" s="1922">
        <f ca="1">INDEX(UW!$C$689:$EF$711,MATCH($B33,UW!$C$689:$C$711,0),MATCH(F$9,UW!$C$689:$EF$689,0))</f>
        <v>0</v>
      </c>
      <c r="G33" s="1922">
        <f ca="1">INDEX(UW!$C$689:$EF$711,MATCH($B33,UW!$C$689:$C$711,0),MATCH(G$9,UW!$C$689:$EF$689,0))</f>
        <v>0</v>
      </c>
      <c r="H33" s="1922">
        <f ca="1">INDEX(UW!$C$689:$EF$711,MATCH($B33,UW!$C$689:$C$711,0),MATCH(H$9,UW!$C$689:$EF$689,0))</f>
        <v>0</v>
      </c>
      <c r="I33" s="1922">
        <f ca="1">INDEX(UW!$C$689:$EF$711,MATCH($B33,UW!$C$689:$C$711,0),MATCH(I$9,UW!$C$689:$EF$689,0))</f>
        <v>0</v>
      </c>
      <c r="J33" s="1922">
        <f ca="1">INDEX(UW!$C$689:$EF$711,MATCH($B33,UW!$C$689:$C$711,0),MATCH(J$9,UW!$C$689:$EF$689,0))</f>
        <v>0</v>
      </c>
      <c r="K33" s="1922">
        <f ca="1">INDEX(UW!$C$689:$EF$711,MATCH($B33,UW!$C$689:$C$711,0),MATCH(K$9,UW!$C$689:$EF$689,0))</f>
        <v>0</v>
      </c>
      <c r="L33" s="1922">
        <f ca="1">INDEX(UW!$C$689:$EF$711,MATCH($B33,UW!$C$689:$C$711,0),MATCH(L$9,UW!$C$689:$EF$689,0))</f>
        <v>0</v>
      </c>
      <c r="M33" s="1922">
        <f ca="1">INDEX(UW!$C$689:$EF$711,MATCH($B33,UW!$C$689:$C$711,0),MATCH(M$9,UW!$C$689:$EF$689,0))</f>
        <v>0</v>
      </c>
      <c r="N33" s="1924">
        <f ca="1">INDEX(UW!$C$689:$EF$711,MATCH($B33,UW!$C$689:$C$711,0),MATCH(N$9,UW!$C$689:$EF$689,0))</f>
        <v>0</v>
      </c>
      <c r="O33" s="1972">
        <f t="shared" ca="1" si="2"/>
        <v>0</v>
      </c>
    </row>
    <row r="34" spans="1:15" s="103" customFormat="1" ht="16" customHeight="1" thickBot="1">
      <c r="B34" s="117" t="s">
        <v>440</v>
      </c>
      <c r="C34" s="1977">
        <f ca="1">INDEX(UW!$C$689:$EF$711,MATCH($B34,UW!$C$689:$C$711,0),MATCH(C$9,UW!$C$689:$EF$689,0))</f>
        <v>0</v>
      </c>
      <c r="D34" s="1977">
        <f ca="1">INDEX(UW!$C$689:$EF$711,MATCH($B34,UW!$C$689:$C$711,0),MATCH(D$9,UW!$C$689:$EF$689,0))</f>
        <v>0</v>
      </c>
      <c r="E34" s="1977">
        <f ca="1">INDEX(UW!$C$689:$EF$711,MATCH($B34,UW!$C$689:$C$711,0),MATCH(E$9,UW!$C$689:$EF$689,0))</f>
        <v>0</v>
      </c>
      <c r="F34" s="1977">
        <f ca="1">INDEX(UW!$C$689:$EF$711,MATCH($B34,UW!$C$689:$C$711,0),MATCH(F$9,UW!$C$689:$EF$689,0))</f>
        <v>0</v>
      </c>
      <c r="G34" s="1977">
        <f ca="1">INDEX(UW!$C$689:$EF$711,MATCH($B34,UW!$C$689:$C$711,0),MATCH(G$9,UW!$C$689:$EF$689,0))</f>
        <v>0</v>
      </c>
      <c r="H34" s="1977">
        <f ca="1">INDEX(UW!$C$689:$EF$711,MATCH($B34,UW!$C$689:$C$711,0),MATCH(H$9,UW!$C$689:$EF$689,0))</f>
        <v>0</v>
      </c>
      <c r="I34" s="1977">
        <f ca="1">INDEX(UW!$C$689:$EF$711,MATCH($B34,UW!$C$689:$C$711,0),MATCH(I$9,UW!$C$689:$EF$689,0))</f>
        <v>0</v>
      </c>
      <c r="J34" s="1977">
        <f ca="1">INDEX(UW!$C$689:$EF$711,MATCH($B34,UW!$C$689:$C$711,0),MATCH(J$9,UW!$C$689:$EF$689,0))</f>
        <v>0</v>
      </c>
      <c r="K34" s="1977">
        <f ca="1">INDEX(UW!$C$689:$EF$711,MATCH($B34,UW!$C$689:$C$711,0),MATCH(K$9,UW!$C$689:$EF$689,0))</f>
        <v>0</v>
      </c>
      <c r="L34" s="1977">
        <f ca="1">INDEX(UW!$C$689:$EF$711,MATCH($B34,UW!$C$689:$C$711,0),MATCH(L$9,UW!$C$689:$EF$689,0))</f>
        <v>0</v>
      </c>
      <c r="M34" s="1977">
        <f ca="1">INDEX(UW!$C$689:$EF$711,MATCH($B34,UW!$C$689:$C$711,0),MATCH(M$9,UW!$C$689:$EF$689,0))</f>
        <v>0</v>
      </c>
      <c r="N34" s="1978">
        <f ca="1">INDEX(UW!$C$689:$EF$711,MATCH($B34,UW!$C$689:$C$711,0),MATCH(N$9,UW!$C$689:$EF$689,0))</f>
        <v>0</v>
      </c>
      <c r="O34" s="1979">
        <f t="shared" ca="1" si="2"/>
        <v>0</v>
      </c>
    </row>
    <row r="35" spans="1:15" s="103" customFormat="1" ht="16" customHeight="1" thickBot="1">
      <c r="A35" s="102"/>
      <c r="B35" s="116" t="s">
        <v>860</v>
      </c>
      <c r="C35" s="1907" t="e">
        <f t="shared" ref="C35:O35" ca="1" si="3">SUM(C19:C34)</f>
        <v>#N/A</v>
      </c>
      <c r="D35" s="1926" t="e">
        <f t="shared" ca="1" si="3"/>
        <v>#N/A</v>
      </c>
      <c r="E35" s="1926" t="e">
        <f t="shared" ca="1" si="3"/>
        <v>#N/A</v>
      </c>
      <c r="F35" s="1926" t="e">
        <f t="shared" ca="1" si="3"/>
        <v>#N/A</v>
      </c>
      <c r="G35" s="1926" t="e">
        <f t="shared" ca="1" si="3"/>
        <v>#N/A</v>
      </c>
      <c r="H35" s="1926" t="e">
        <f t="shared" ca="1" si="3"/>
        <v>#N/A</v>
      </c>
      <c r="I35" s="1926" t="e">
        <f t="shared" ca="1" si="3"/>
        <v>#N/A</v>
      </c>
      <c r="J35" s="1926" t="e">
        <f t="shared" ca="1" si="3"/>
        <v>#N/A</v>
      </c>
      <c r="K35" s="1926" t="e">
        <f t="shared" ca="1" si="3"/>
        <v>#N/A</v>
      </c>
      <c r="L35" s="1926" t="e">
        <f t="shared" ca="1" si="3"/>
        <v>#N/A</v>
      </c>
      <c r="M35" s="1926" t="e">
        <f t="shared" ca="1" si="3"/>
        <v>#N/A</v>
      </c>
      <c r="N35" s="1926" t="e">
        <f t="shared" ca="1" si="3"/>
        <v>#N/A</v>
      </c>
      <c r="O35" s="1928" t="e">
        <f t="shared" ca="1" si="3"/>
        <v>#N/A</v>
      </c>
    </row>
    <row r="36" spans="1:15" s="103" customFormat="1" ht="16" customHeight="1" thickBot="1">
      <c r="A36" s="102"/>
      <c r="B36" s="109"/>
      <c r="C36" s="1910"/>
      <c r="D36" s="1910"/>
      <c r="E36" s="1910"/>
      <c r="F36" s="1910"/>
      <c r="G36" s="1910"/>
      <c r="H36" s="1930"/>
      <c r="I36" s="1930"/>
      <c r="J36" s="1910"/>
      <c r="K36" s="1910"/>
      <c r="L36" s="1910"/>
      <c r="M36" s="1910"/>
      <c r="N36" s="1910"/>
      <c r="O36" s="1910"/>
    </row>
    <row r="37" spans="1:15" s="102" customFormat="1" ht="16" customHeight="1" thickBot="1">
      <c r="B37" s="115" t="s">
        <v>1484</v>
      </c>
      <c r="C37" s="1926" t="e">
        <f t="shared" ref="C37:O37" ca="1" si="4">C16-C35</f>
        <v>#N/A</v>
      </c>
      <c r="D37" s="1908" t="e">
        <f t="shared" ca="1" si="4"/>
        <v>#N/A</v>
      </c>
      <c r="E37" s="1908" t="e">
        <f t="shared" ca="1" si="4"/>
        <v>#N/A</v>
      </c>
      <c r="F37" s="1908" t="e">
        <f t="shared" ca="1" si="4"/>
        <v>#N/A</v>
      </c>
      <c r="G37" s="1908" t="e">
        <f t="shared" ca="1" si="4"/>
        <v>#N/A</v>
      </c>
      <c r="H37" s="1908" t="e">
        <f t="shared" ca="1" si="4"/>
        <v>#N/A</v>
      </c>
      <c r="I37" s="1908" t="e">
        <f t="shared" ca="1" si="4"/>
        <v>#N/A</v>
      </c>
      <c r="J37" s="1954" t="e">
        <f t="shared" ca="1" si="4"/>
        <v>#N/A</v>
      </c>
      <c r="K37" s="1954" t="e">
        <f t="shared" ca="1" si="4"/>
        <v>#N/A</v>
      </c>
      <c r="L37" s="1954" t="e">
        <f t="shared" ca="1" si="4"/>
        <v>#N/A</v>
      </c>
      <c r="M37" s="1954" t="e">
        <f t="shared" ca="1" si="4"/>
        <v>#N/A</v>
      </c>
      <c r="N37" s="1955" t="e">
        <f t="shared" ca="1" si="4"/>
        <v>#N/A</v>
      </c>
      <c r="O37" s="1909" t="e">
        <f t="shared" ca="1" si="4"/>
        <v>#N/A</v>
      </c>
    </row>
    <row r="38" spans="1:15" s="102" customFormat="1" ht="16" customHeight="1" thickBot="1">
      <c r="B38" s="111"/>
      <c r="C38" s="1933"/>
      <c r="D38" s="1933"/>
      <c r="E38" s="1933"/>
      <c r="F38" s="1933"/>
      <c r="G38" s="1933"/>
      <c r="H38" s="1933"/>
      <c r="I38" s="1933"/>
      <c r="J38" s="1933"/>
      <c r="K38" s="1933"/>
      <c r="L38" s="1933"/>
      <c r="M38" s="1933"/>
      <c r="N38" s="1933"/>
      <c r="O38" s="1933"/>
    </row>
    <row r="39" spans="1:15" s="102" customFormat="1" ht="16" customHeight="1" thickBot="1">
      <c r="B39" s="110" t="s">
        <v>1485</v>
      </c>
      <c r="C39" s="1934"/>
      <c r="D39" s="1934"/>
      <c r="E39" s="1934"/>
      <c r="F39" s="1934"/>
      <c r="G39" s="1934"/>
      <c r="H39" s="1934"/>
      <c r="I39" s="1934"/>
      <c r="J39" s="1934"/>
      <c r="K39" s="1934"/>
      <c r="L39" s="1934"/>
      <c r="M39" s="1934"/>
      <c r="N39" s="1934"/>
      <c r="O39" s="1934"/>
    </row>
    <row r="40" spans="1:15" s="102" customFormat="1" ht="15.5" customHeight="1">
      <c r="B40" s="120" t="s">
        <v>441</v>
      </c>
      <c r="C40" s="1935">
        <f ca="1">INDEX(UW!$C$689:$EF$711,MATCH($B40,UW!$C$689:$C$711,0),MATCH(C$9,UW!$C$689:$EF$689,0))</f>
        <v>0</v>
      </c>
      <c r="D40" s="1980">
        <f ca="1">INDEX(UW!$C$689:$EF$711,MATCH($B40,UW!$C$689:$C$711,0),MATCH(D$9,UW!$C$689:$EF$689,0))</f>
        <v>0</v>
      </c>
      <c r="E40" s="1980">
        <f ca="1">INDEX(UW!$C$689:$EF$711,MATCH($B40,UW!$C$689:$C$711,0),MATCH(E$9,UW!$C$689:$EF$689,0))</f>
        <v>0</v>
      </c>
      <c r="F40" s="1980">
        <f ca="1">INDEX(UW!$C$689:$EF$711,MATCH($B40,UW!$C$689:$C$711,0),MATCH(F$9,UW!$C$689:$EF$689,0))</f>
        <v>0</v>
      </c>
      <c r="G40" s="1980">
        <f ca="1">INDEX(UW!$C$689:$EF$711,MATCH($B40,UW!$C$689:$C$711,0),MATCH(G$9,UW!$C$689:$EF$689,0))</f>
        <v>0</v>
      </c>
      <c r="H40" s="1980">
        <f ca="1">INDEX(UW!$C$689:$EF$711,MATCH($B40,UW!$C$689:$C$711,0),MATCH(H$9,UW!$C$689:$EF$689,0))</f>
        <v>0</v>
      </c>
      <c r="I40" s="1980">
        <f ca="1">INDEX(UW!$C$689:$EF$711,MATCH($B40,UW!$C$689:$C$711,0),MATCH(I$9,UW!$C$689:$EF$689,0))</f>
        <v>0</v>
      </c>
      <c r="J40" s="1980">
        <f ca="1">INDEX(UW!$C$689:$EF$711,MATCH($B40,UW!$C$689:$C$711,0),MATCH(J$9,UW!$C$689:$EF$689,0))</f>
        <v>0</v>
      </c>
      <c r="K40" s="1980">
        <f ca="1">INDEX(UW!$C$689:$EF$711,MATCH($B40,UW!$C$689:$C$711,0),MATCH(K$9,UW!$C$689:$EF$689,0))</f>
        <v>0</v>
      </c>
      <c r="L40" s="1980">
        <f ca="1">INDEX(UW!$C$689:$EF$711,MATCH($B40,UW!$C$689:$C$711,0),MATCH(L$9,UW!$C$689:$EF$689,0))</f>
        <v>0</v>
      </c>
      <c r="M40" s="1980">
        <f ca="1">INDEX(UW!$C$689:$EF$711,MATCH($B40,UW!$C$689:$C$711,0),MATCH(M$9,UW!$C$689:$EF$689,0))</f>
        <v>0</v>
      </c>
      <c r="N40" s="1981">
        <f ca="1">INDEX(UW!$C$689:$EF$711,MATCH($B40,UW!$C$689:$C$711,0),MATCH(N$9,UW!$C$689:$EF$689,0))</f>
        <v>0</v>
      </c>
      <c r="O40" s="1938">
        <f ca="1">SUM(C40:N40)</f>
        <v>0</v>
      </c>
    </row>
    <row r="41" spans="1:15" s="102" customFormat="1" ht="16" customHeight="1" thickBot="1">
      <c r="B41" s="121" t="s">
        <v>430</v>
      </c>
      <c r="C41" s="1940">
        <f ca="1">INDEX(UW!$C$689:$EF$711,MATCH($B41,UW!$C$689:$C$711,0),MATCH(C$9,UW!$C$689:$EF$689,0))</f>
        <v>0</v>
      </c>
      <c r="D41" s="1940">
        <f ca="1">INDEX(UW!$C$689:$EF$711,MATCH($B41,UW!$C$689:$C$711,0),MATCH(D$9,UW!$C$689:$EF$689,0))</f>
        <v>0</v>
      </c>
      <c r="E41" s="1940">
        <f ca="1">INDEX(UW!$C$689:$EF$711,MATCH($B41,UW!$C$689:$C$711,0),MATCH(E$9,UW!$C$689:$EF$689,0))</f>
        <v>0</v>
      </c>
      <c r="F41" s="1940">
        <f ca="1">INDEX(UW!$C$689:$EF$711,MATCH($B41,UW!$C$689:$C$711,0),MATCH(F$9,UW!$C$689:$EF$689,0))</f>
        <v>0</v>
      </c>
      <c r="G41" s="1940">
        <f ca="1">INDEX(UW!$C$689:$EF$711,MATCH($B41,UW!$C$689:$C$711,0),MATCH(G$9,UW!$C$689:$EF$689,0))</f>
        <v>0</v>
      </c>
      <c r="H41" s="1940">
        <f ca="1">INDEX(UW!$C$689:$EF$711,MATCH($B41,UW!$C$689:$C$711,0),MATCH(H$9,UW!$C$689:$EF$689,0))</f>
        <v>0</v>
      </c>
      <c r="I41" s="1940">
        <f ca="1">INDEX(UW!$C$689:$EF$711,MATCH($B41,UW!$C$689:$C$711,0),MATCH(I$9,UW!$C$689:$EF$689,0))</f>
        <v>0</v>
      </c>
      <c r="J41" s="1940">
        <f ca="1">INDEX(UW!$C$689:$EF$711,MATCH($B41,UW!$C$689:$C$711,0),MATCH(J$9,UW!$C$689:$EF$689,0))</f>
        <v>0</v>
      </c>
      <c r="K41" s="1940">
        <f ca="1">INDEX(UW!$C$689:$EF$711,MATCH($B41,UW!$C$689:$C$711,0),MATCH(K$9,UW!$C$689:$EF$689,0))</f>
        <v>0</v>
      </c>
      <c r="L41" s="1940">
        <f ca="1">INDEX(UW!$C$689:$EF$711,MATCH($B41,UW!$C$689:$C$711,0),MATCH(L$9,UW!$C$689:$EF$689,0))</f>
        <v>0</v>
      </c>
      <c r="M41" s="1940">
        <f ca="1">INDEX(UW!$C$689:$EF$711,MATCH($B41,UW!$C$689:$C$711,0),MATCH(M$9,UW!$C$689:$EF$689,0))</f>
        <v>0</v>
      </c>
      <c r="N41" s="1940">
        <f ca="1">INDEX(UW!$C$689:$EF$711,MATCH($B41,UW!$C$689:$C$711,0),MATCH(N$9,UW!$C$689:$EF$689,0))</f>
        <v>0</v>
      </c>
      <c r="O41" s="1982">
        <f ca="1">SUM(C41:N41)</f>
        <v>0</v>
      </c>
    </row>
    <row r="42" spans="1:15" s="102" customFormat="1" ht="16" customHeight="1" thickBot="1">
      <c r="B42" s="115" t="s">
        <v>1485</v>
      </c>
      <c r="C42" s="1926">
        <f t="shared" ref="C42:O42" ca="1" si="5">SUM(C40:C41)</f>
        <v>0</v>
      </c>
      <c r="D42" s="1908">
        <f t="shared" ca="1" si="5"/>
        <v>0</v>
      </c>
      <c r="E42" s="1908">
        <f t="shared" ca="1" si="5"/>
        <v>0</v>
      </c>
      <c r="F42" s="1908">
        <f t="shared" ca="1" si="5"/>
        <v>0</v>
      </c>
      <c r="G42" s="1908">
        <f t="shared" ca="1" si="5"/>
        <v>0</v>
      </c>
      <c r="H42" s="1908">
        <f t="shared" ca="1" si="5"/>
        <v>0</v>
      </c>
      <c r="I42" s="1908">
        <f t="shared" ca="1" si="5"/>
        <v>0</v>
      </c>
      <c r="J42" s="1908">
        <f t="shared" ca="1" si="5"/>
        <v>0</v>
      </c>
      <c r="K42" s="1908">
        <f t="shared" ca="1" si="5"/>
        <v>0</v>
      </c>
      <c r="L42" s="1908">
        <f t="shared" ca="1" si="5"/>
        <v>0</v>
      </c>
      <c r="M42" s="1908">
        <f t="shared" ca="1" si="5"/>
        <v>0</v>
      </c>
      <c r="N42" s="1983">
        <f t="shared" ca="1" si="5"/>
        <v>0</v>
      </c>
      <c r="O42" s="1932">
        <f t="shared" ca="1" si="5"/>
        <v>0</v>
      </c>
    </row>
    <row r="43" spans="1:15" s="102" customFormat="1" ht="16" customHeight="1" thickBot="1">
      <c r="B43" s="109"/>
      <c r="C43" s="1930"/>
      <c r="D43" s="1930"/>
      <c r="E43" s="1930"/>
      <c r="F43" s="1930"/>
      <c r="G43" s="1930"/>
      <c r="H43" s="1930"/>
      <c r="I43" s="1930"/>
      <c r="J43" s="1930"/>
      <c r="K43" s="1930"/>
      <c r="L43" s="1930"/>
      <c r="M43" s="1930"/>
      <c r="N43" s="1930"/>
      <c r="O43" s="1930"/>
    </row>
    <row r="44" spans="1:15" s="102" customFormat="1" ht="16" customHeight="1" thickBot="1">
      <c r="B44" s="115" t="s">
        <v>1498</v>
      </c>
      <c r="C44" s="1926" t="e">
        <f t="shared" ref="C44:O44" ca="1" si="6">C37-C42</f>
        <v>#N/A</v>
      </c>
      <c r="D44" s="1908" t="e">
        <f t="shared" ca="1" si="6"/>
        <v>#N/A</v>
      </c>
      <c r="E44" s="1908" t="e">
        <f t="shared" ca="1" si="6"/>
        <v>#N/A</v>
      </c>
      <c r="F44" s="1908" t="e">
        <f t="shared" ca="1" si="6"/>
        <v>#N/A</v>
      </c>
      <c r="G44" s="1908" t="e">
        <f t="shared" ca="1" si="6"/>
        <v>#N/A</v>
      </c>
      <c r="H44" s="1908" t="e">
        <f t="shared" ca="1" si="6"/>
        <v>#N/A</v>
      </c>
      <c r="I44" s="1908" t="e">
        <f t="shared" ca="1" si="6"/>
        <v>#N/A</v>
      </c>
      <c r="J44" s="1908" t="e">
        <f t="shared" ca="1" si="6"/>
        <v>#N/A</v>
      </c>
      <c r="K44" s="1908" t="e">
        <f t="shared" ca="1" si="6"/>
        <v>#N/A</v>
      </c>
      <c r="L44" s="1908" t="e">
        <f t="shared" ca="1" si="6"/>
        <v>#N/A</v>
      </c>
      <c r="M44" s="1908" t="e">
        <f t="shared" ca="1" si="6"/>
        <v>#N/A</v>
      </c>
      <c r="N44" s="1983" t="e">
        <f t="shared" ca="1" si="6"/>
        <v>#N/A</v>
      </c>
      <c r="O44" s="1932" t="e">
        <f t="shared" ca="1" si="6"/>
        <v>#N/A</v>
      </c>
    </row>
    <row r="45" spans="1:15" s="102" customFormat="1" ht="16" customHeight="1" thickBot="1">
      <c r="B45" s="111"/>
      <c r="C45" s="1929"/>
      <c r="D45" s="1929"/>
      <c r="E45" s="1929"/>
      <c r="F45" s="1929"/>
      <c r="G45" s="1929"/>
      <c r="H45" s="1929"/>
      <c r="I45" s="1929"/>
      <c r="J45" s="1933"/>
      <c r="K45" s="1933"/>
      <c r="L45" s="1933"/>
      <c r="M45" s="1933"/>
      <c r="N45" s="1933"/>
      <c r="O45" s="1933"/>
    </row>
    <row r="46" spans="1:15" s="102" customFormat="1" ht="15.5" customHeight="1">
      <c r="B46" s="122" t="s">
        <v>1487</v>
      </c>
      <c r="C46" s="1946">
        <f t="shared" ref="C46:O46" ca="1" si="7">C16</f>
        <v>0</v>
      </c>
      <c r="D46" s="1947">
        <f t="shared" ca="1" si="7"/>
        <v>0</v>
      </c>
      <c r="E46" s="1947">
        <f t="shared" ca="1" si="7"/>
        <v>0</v>
      </c>
      <c r="F46" s="1947">
        <f t="shared" ca="1" si="7"/>
        <v>0</v>
      </c>
      <c r="G46" s="1947">
        <f t="shared" ca="1" si="7"/>
        <v>0</v>
      </c>
      <c r="H46" s="1947">
        <f t="shared" ca="1" si="7"/>
        <v>0</v>
      </c>
      <c r="I46" s="1947">
        <f t="shared" ca="1" si="7"/>
        <v>0</v>
      </c>
      <c r="J46" s="1948">
        <f t="shared" ca="1" si="7"/>
        <v>0</v>
      </c>
      <c r="K46" s="1948">
        <f t="shared" ca="1" si="7"/>
        <v>0</v>
      </c>
      <c r="L46" s="1948">
        <f t="shared" ca="1" si="7"/>
        <v>0</v>
      </c>
      <c r="M46" s="1948">
        <f t="shared" ca="1" si="7"/>
        <v>0</v>
      </c>
      <c r="N46" s="1949">
        <f t="shared" ca="1" si="7"/>
        <v>0</v>
      </c>
      <c r="O46" s="1950">
        <f t="shared" ca="1" si="7"/>
        <v>0</v>
      </c>
    </row>
    <row r="47" spans="1:15" s="102" customFormat="1" ht="16" customHeight="1" thickBot="1">
      <c r="B47" s="123" t="s">
        <v>1488</v>
      </c>
      <c r="C47" s="1951" t="e">
        <f t="shared" ref="C47:O47" ca="1" si="8">C42+C35</f>
        <v>#N/A</v>
      </c>
      <c r="D47" s="1984" t="e">
        <f t="shared" ca="1" si="8"/>
        <v>#N/A</v>
      </c>
      <c r="E47" s="1984" t="e">
        <f t="shared" ca="1" si="8"/>
        <v>#N/A</v>
      </c>
      <c r="F47" s="1984" t="e">
        <f t="shared" ca="1" si="8"/>
        <v>#N/A</v>
      </c>
      <c r="G47" s="1984" t="e">
        <f t="shared" ca="1" si="8"/>
        <v>#N/A</v>
      </c>
      <c r="H47" s="1984" t="e">
        <f t="shared" ca="1" si="8"/>
        <v>#N/A</v>
      </c>
      <c r="I47" s="1984" t="e">
        <f t="shared" ca="1" si="8"/>
        <v>#N/A</v>
      </c>
      <c r="J47" s="1985" t="e">
        <f t="shared" ca="1" si="8"/>
        <v>#N/A</v>
      </c>
      <c r="K47" s="1985" t="e">
        <f t="shared" ca="1" si="8"/>
        <v>#N/A</v>
      </c>
      <c r="L47" s="1985" t="e">
        <f t="shared" ca="1" si="8"/>
        <v>#N/A</v>
      </c>
      <c r="M47" s="1985" t="e">
        <f t="shared" ca="1" si="8"/>
        <v>#N/A</v>
      </c>
      <c r="N47" s="1986" t="e">
        <f t="shared" ca="1" si="8"/>
        <v>#N/A</v>
      </c>
      <c r="O47" s="1987" t="e">
        <f t="shared" ca="1" si="8"/>
        <v>#N/A</v>
      </c>
    </row>
    <row r="48" spans="1:15" s="102" customFormat="1" ht="16" customHeight="1" thickBot="1">
      <c r="B48" s="115" t="s">
        <v>1489</v>
      </c>
      <c r="C48" s="1926" t="e">
        <f t="shared" ref="C48:O48" ca="1" si="9">C46-C47</f>
        <v>#N/A</v>
      </c>
      <c r="D48" s="1908" t="e">
        <f t="shared" ca="1" si="9"/>
        <v>#N/A</v>
      </c>
      <c r="E48" s="1908" t="e">
        <f t="shared" ca="1" si="9"/>
        <v>#N/A</v>
      </c>
      <c r="F48" s="1908" t="e">
        <f t="shared" ca="1" si="9"/>
        <v>#N/A</v>
      </c>
      <c r="G48" s="1908" t="e">
        <f t="shared" ca="1" si="9"/>
        <v>#N/A</v>
      </c>
      <c r="H48" s="1908" t="e">
        <f t="shared" ca="1" si="9"/>
        <v>#N/A</v>
      </c>
      <c r="I48" s="1908" t="e">
        <f t="shared" ca="1" si="9"/>
        <v>#N/A</v>
      </c>
      <c r="J48" s="1954" t="e">
        <f t="shared" ca="1" si="9"/>
        <v>#N/A</v>
      </c>
      <c r="K48" s="1954" t="e">
        <f t="shared" ca="1" si="9"/>
        <v>#N/A</v>
      </c>
      <c r="L48" s="1954" t="e">
        <f t="shared" ca="1" si="9"/>
        <v>#N/A</v>
      </c>
      <c r="M48" s="1954" t="e">
        <f t="shared" ca="1" si="9"/>
        <v>#N/A</v>
      </c>
      <c r="N48" s="1955" t="e">
        <f t="shared" ca="1" si="9"/>
        <v>#N/A</v>
      </c>
      <c r="O48" s="1909" t="e">
        <f t="shared" ca="1" si="9"/>
        <v>#N/A</v>
      </c>
    </row>
    <row r="49" spans="2:17" s="102" customFormat="1" ht="15.5" customHeight="1">
      <c r="B49" s="111"/>
      <c r="C49" s="1929"/>
      <c r="D49" s="1929"/>
      <c r="E49" s="1929"/>
      <c r="F49" s="1933"/>
      <c r="G49" s="1933"/>
      <c r="H49" s="1933"/>
      <c r="I49" s="1933"/>
      <c r="J49" s="1933"/>
      <c r="K49" s="1933"/>
      <c r="L49" s="1933"/>
      <c r="M49" s="1933"/>
      <c r="N49" s="1933"/>
      <c r="O49" s="1933"/>
    </row>
    <row r="50" spans="2:17" s="102" customFormat="1" ht="15.5" hidden="1" customHeight="1">
      <c r="B50" s="111"/>
      <c r="C50" s="1988"/>
      <c r="D50" s="1988"/>
      <c r="E50" s="1988"/>
      <c r="F50" s="1989"/>
      <c r="G50" s="1989"/>
      <c r="H50" s="1989"/>
      <c r="I50" s="1989"/>
      <c r="J50" s="1989"/>
      <c r="K50" s="1989"/>
      <c r="L50" s="1989"/>
      <c r="M50" s="1989"/>
      <c r="N50" s="1989"/>
      <c r="O50" s="1911"/>
    </row>
    <row r="51" spans="2:17" s="102" customFormat="1" ht="15.5" hidden="1" customHeight="1">
      <c r="B51" s="136" t="s">
        <v>1499</v>
      </c>
      <c r="C51" s="1990"/>
      <c r="D51" s="1990"/>
      <c r="E51" s="1990"/>
      <c r="F51" s="1990"/>
      <c r="G51" s="1990"/>
      <c r="H51" s="1990"/>
      <c r="I51" s="1990"/>
      <c r="J51" s="1990"/>
      <c r="K51" s="1990"/>
      <c r="L51" s="1990"/>
      <c r="M51" s="1990"/>
      <c r="N51" s="1990"/>
      <c r="O51" s="1990"/>
    </row>
    <row r="52" spans="2:17" s="102" customFormat="1" ht="15.5" hidden="1" customHeight="1">
      <c r="B52" s="137" t="s">
        <v>1500</v>
      </c>
      <c r="C52" s="1991">
        <f ca="1">UW!$D$21</f>
        <v>0</v>
      </c>
      <c r="D52" s="1963">
        <f ca="1">UW!$D$21</f>
        <v>0</v>
      </c>
      <c r="E52" s="1963">
        <f ca="1">UW!$D$21</f>
        <v>0</v>
      </c>
      <c r="F52" s="1963">
        <f ca="1">UW!$D$21</f>
        <v>0</v>
      </c>
      <c r="G52" s="1963">
        <f ca="1">UW!$D$21</f>
        <v>0</v>
      </c>
      <c r="H52" s="1963">
        <f ca="1">UW!$D$21</f>
        <v>0</v>
      </c>
      <c r="I52" s="1963">
        <f ca="1">UW!$D$21</f>
        <v>0</v>
      </c>
      <c r="J52" s="1963">
        <f ca="1">UW!$D$21</f>
        <v>0</v>
      </c>
      <c r="K52" s="1963">
        <f ca="1">UW!$D$21</f>
        <v>0</v>
      </c>
      <c r="L52" s="1964">
        <f ca="1">UW!$D$21</f>
        <v>0</v>
      </c>
      <c r="M52" s="1963">
        <f ca="1">UW!$D$21</f>
        <v>0</v>
      </c>
      <c r="N52" s="1992">
        <f ca="1">UW!$D$21</f>
        <v>0</v>
      </c>
      <c r="O52" s="1965">
        <f ca="1">N52</f>
        <v>0</v>
      </c>
    </row>
    <row r="53" spans="2:17" s="102" customFormat="1" ht="15.5" hidden="1" customHeight="1">
      <c r="B53" s="138" t="s">
        <v>1501</v>
      </c>
      <c r="C53" s="1993" t="e">
        <f t="shared" ref="C53:N53" ca="1" si="10">C52*C54</f>
        <v>#DIV/0!</v>
      </c>
      <c r="D53" s="1994" t="e">
        <f t="shared" ca="1" si="10"/>
        <v>#DIV/0!</v>
      </c>
      <c r="E53" s="1994" t="e">
        <f t="shared" ca="1" si="10"/>
        <v>#DIV/0!</v>
      </c>
      <c r="F53" s="1994" t="e">
        <f t="shared" ca="1" si="10"/>
        <v>#DIV/0!</v>
      </c>
      <c r="G53" s="1994" t="e">
        <f t="shared" ca="1" si="10"/>
        <v>#DIV/0!</v>
      </c>
      <c r="H53" s="1994" t="e">
        <f t="shared" ca="1" si="10"/>
        <v>#DIV/0!</v>
      </c>
      <c r="I53" s="1994" t="e">
        <f t="shared" ca="1" si="10"/>
        <v>#DIV/0!</v>
      </c>
      <c r="J53" s="1994" t="e">
        <f t="shared" ca="1" si="10"/>
        <v>#DIV/0!</v>
      </c>
      <c r="K53" s="1994" t="e">
        <f t="shared" ca="1" si="10"/>
        <v>#DIV/0!</v>
      </c>
      <c r="L53" s="1966" t="e">
        <f t="shared" ca="1" si="10"/>
        <v>#DIV/0!</v>
      </c>
      <c r="M53" s="1994" t="e">
        <f t="shared" ca="1" si="10"/>
        <v>#DIV/0!</v>
      </c>
      <c r="N53" s="1995" t="e">
        <f t="shared" ca="1" si="10"/>
        <v>#DIV/0!</v>
      </c>
      <c r="O53" s="1967" t="e">
        <f ca="1">N53</f>
        <v>#DIV/0!</v>
      </c>
      <c r="Q53" s="1906"/>
    </row>
    <row r="54" spans="2:17" s="102" customFormat="1" ht="15.5" hidden="1" customHeight="1">
      <c r="B54" s="138" t="s">
        <v>1502</v>
      </c>
      <c r="C54" s="139" t="e">
        <f ca="1">INDEX(UW!$C$610:$EF$610,,MATCH(C$9,UW!$C$612:$EF$612,0))</f>
        <v>#DIV/0!</v>
      </c>
      <c r="D54" s="140" t="e">
        <f ca="1">INDEX(UW!$C$610:$EF$610,,MATCH(D$9,UW!$C$612:$EF$612,0))</f>
        <v>#DIV/0!</v>
      </c>
      <c r="E54" s="140" t="e">
        <f ca="1">INDEX(UW!$C$610:$EF$610,,MATCH(E$9,UW!$C$612:$EF$612,0))</f>
        <v>#DIV/0!</v>
      </c>
      <c r="F54" s="140" t="e">
        <f ca="1">INDEX(UW!$C$610:$EF$610,,MATCH(F$9,UW!$C$612:$EF$612,0))</f>
        <v>#DIV/0!</v>
      </c>
      <c r="G54" s="140" t="e">
        <f ca="1">INDEX(UW!$C$610:$EF$610,,MATCH(G$9,UW!$C$612:$EF$612,0))</f>
        <v>#DIV/0!</v>
      </c>
      <c r="H54" s="140" t="e">
        <f ca="1">INDEX(UW!$C$610:$EF$610,,MATCH(H$9,UW!$C$612:$EF$612,0))</f>
        <v>#DIV/0!</v>
      </c>
      <c r="I54" s="140" t="e">
        <f ca="1">INDEX(UW!$C$610:$EF$610,,MATCH(I$9,UW!$C$612:$EF$612,0))</f>
        <v>#DIV/0!</v>
      </c>
      <c r="J54" s="140" t="e">
        <f ca="1">INDEX(UW!$C$610:$EF$610,,MATCH(J$9,UW!$C$612:$EF$612,0))</f>
        <v>#DIV/0!</v>
      </c>
      <c r="K54" s="140" t="e">
        <f ca="1">INDEX(UW!$C$610:$EF$610,,MATCH(K$9,UW!$C$612:$EF$612,0))</f>
        <v>#DIV/0!</v>
      </c>
      <c r="L54" s="141" t="e">
        <f ca="1">INDEX(UW!$C$610:$EF$610,,MATCH(L$9,UW!$C$612:$EF$612,0))</f>
        <v>#DIV/0!</v>
      </c>
      <c r="M54" s="140" t="e">
        <f ca="1">INDEX(UW!$C$610:$EF$610,,MATCH(M$9,UW!$C$612:$EF$612,0))</f>
        <v>#DIV/0!</v>
      </c>
      <c r="N54" s="142" t="e">
        <f ca="1">INDEX(UW!$C$610:$EF$610,,MATCH(N$9,UW!$C$612:$EF$612,0))</f>
        <v>#DIV/0!</v>
      </c>
      <c r="O54" s="1996" t="e">
        <f ca="1">N54</f>
        <v>#DIV/0!</v>
      </c>
    </row>
    <row r="55" spans="2:17" s="102" customFormat="1" ht="15.5" hidden="1" customHeight="1">
      <c r="B55" s="138" t="s">
        <v>1008</v>
      </c>
      <c r="C55" s="1997" t="e">
        <f>INDEX('Mthly Bdgt'!$C36:$Q36,,MATCH(C$9,'Mthly Bdgt'!$C$15:$P$15,0))</f>
        <v>#N/A</v>
      </c>
      <c r="D55" s="1998" t="e">
        <f>INDEX('Mthly Bdgt'!$C36:$Q36,,MATCH(D$9,'Mthly Bdgt'!$C$15:$P$15,0))</f>
        <v>#N/A</v>
      </c>
      <c r="E55" s="1998" t="e">
        <f>INDEX('Mthly Bdgt'!$C36:$Q36,,MATCH(E$9,'Mthly Bdgt'!$C$15:$P$15,0))</f>
        <v>#N/A</v>
      </c>
      <c r="F55" s="1998" t="e">
        <f>INDEX('Mthly Bdgt'!$C36:$Q36,,MATCH(F$9,'Mthly Bdgt'!$C$15:$P$15,0))</f>
        <v>#N/A</v>
      </c>
      <c r="G55" s="1998" t="e">
        <f>INDEX('Mthly Bdgt'!$C36:$Q36,,MATCH(G$9,'Mthly Bdgt'!$C$15:$P$15,0))</f>
        <v>#N/A</v>
      </c>
      <c r="H55" s="1998" t="e">
        <f>INDEX('Mthly Bdgt'!$C36:$Q36,,MATCH(H$9,'Mthly Bdgt'!$C$15:$P$15,0))</f>
        <v>#N/A</v>
      </c>
      <c r="I55" s="1999" t="e">
        <f>INDEX('Mthly Bdgt'!$C36:$Q36,,MATCH(I$9,'Mthly Bdgt'!$C$15:$P$15,0))</f>
        <v>#N/A</v>
      </c>
      <c r="J55" s="1999" t="e">
        <f>INDEX('Mthly Bdgt'!$C36:$Q36,,MATCH(J$9,'Mthly Bdgt'!$C$15:$P$15,0))</f>
        <v>#N/A</v>
      </c>
      <c r="K55" s="1999" t="e">
        <f>INDEX('Mthly Bdgt'!$C36:$Q36,,MATCH(K$9,'Mthly Bdgt'!$C$15:$P$15,0))</f>
        <v>#N/A</v>
      </c>
      <c r="L55" s="1999" t="e">
        <f>INDEX('Mthly Bdgt'!$C36:$Q36,,MATCH(L$9,'Mthly Bdgt'!$C$15:$P$15,0))</f>
        <v>#N/A</v>
      </c>
      <c r="M55" s="1999" t="e">
        <f>INDEX('Mthly Bdgt'!$C36:$Q36,,MATCH(M$9,'Mthly Bdgt'!$C$15:$P$15,0))</f>
        <v>#N/A</v>
      </c>
      <c r="N55" s="2000" t="e">
        <f>INDEX('Mthly Bdgt'!$C36:$Q36,,MATCH(N$9,'Mthly Bdgt'!$C$15:$P$15,0))</f>
        <v>#N/A</v>
      </c>
      <c r="O55" s="2001" t="e">
        <f>AVERAGE(C55:N55)</f>
        <v>#N/A</v>
      </c>
    </row>
    <row r="56" spans="2:17" s="102" customFormat="1" ht="15.5" hidden="1" customHeight="1">
      <c r="B56" s="138" t="s">
        <v>119</v>
      </c>
      <c r="C56" s="1997" t="e">
        <f>INDEX('Mthly Bdgt'!$C38:$Q38,,MATCH(C$9,'Mthly Bdgt'!$C$15:$P$15,0))</f>
        <v>#N/A</v>
      </c>
      <c r="D56" s="1998" t="e">
        <f>INDEX('Mthly Bdgt'!$C38:$Q38,,MATCH(D$9,'Mthly Bdgt'!$C$15:$P$15,0))</f>
        <v>#N/A</v>
      </c>
      <c r="E56" s="1998" t="e">
        <f>INDEX('Mthly Bdgt'!$C38:$Q38,,MATCH(E$9,'Mthly Bdgt'!$C$15:$P$15,0))</f>
        <v>#N/A</v>
      </c>
      <c r="F56" s="1998" t="e">
        <f>INDEX('Mthly Bdgt'!$C38:$Q38,,MATCH(F$9,'Mthly Bdgt'!$C$15:$P$15,0))</f>
        <v>#N/A</v>
      </c>
      <c r="G56" s="1998" t="e">
        <f>INDEX('Mthly Bdgt'!$C38:$Q38,,MATCH(G$9,'Mthly Bdgt'!$C$15:$P$15,0))</f>
        <v>#N/A</v>
      </c>
      <c r="H56" s="1998" t="e">
        <f>INDEX('Mthly Bdgt'!$C38:$Q38,,MATCH(H$9,'Mthly Bdgt'!$C$15:$P$15,0))</f>
        <v>#N/A</v>
      </c>
      <c r="I56" s="1999" t="e">
        <f>INDEX('Mthly Bdgt'!$C38:$Q38,,MATCH(I$9,'Mthly Bdgt'!$C$15:$P$15,0))</f>
        <v>#N/A</v>
      </c>
      <c r="J56" s="1999" t="e">
        <f>INDEX('Mthly Bdgt'!$C38:$Q38,,MATCH(J$9,'Mthly Bdgt'!$C$15:$P$15,0))</f>
        <v>#N/A</v>
      </c>
      <c r="K56" s="1999" t="e">
        <f>INDEX('Mthly Bdgt'!$C38:$Q38,,MATCH(K$9,'Mthly Bdgt'!$C$15:$P$15,0))</f>
        <v>#N/A</v>
      </c>
      <c r="L56" s="1999" t="e">
        <f>INDEX('Mthly Bdgt'!$C38:$Q38,,MATCH(L$9,'Mthly Bdgt'!$C$15:$P$15,0))</f>
        <v>#N/A</v>
      </c>
      <c r="M56" s="1999" t="e">
        <f>INDEX('Mthly Bdgt'!$C38:$Q38,,MATCH(M$9,'Mthly Bdgt'!$C$15:$P$15,0))</f>
        <v>#N/A</v>
      </c>
      <c r="N56" s="2000" t="e">
        <f>INDEX('Mthly Bdgt'!$C38:$Q38,,MATCH(N$9,'Mthly Bdgt'!$C$15:$P$15,0))</f>
        <v>#N/A</v>
      </c>
      <c r="O56" s="2001" t="e">
        <f>AVERAGE(C56:N56)</f>
        <v>#N/A</v>
      </c>
    </row>
    <row r="57" spans="2:17" s="102" customFormat="1" ht="16" hidden="1" customHeight="1" thickBot="1">
      <c r="B57" s="143" t="s">
        <v>387</v>
      </c>
      <c r="C57" s="2002" t="e">
        <f t="shared" ref="C57:N57" ca="1" si="11">C56*C53/12</f>
        <v>#N/A</v>
      </c>
      <c r="D57" s="2003" t="e">
        <f t="shared" ca="1" si="11"/>
        <v>#N/A</v>
      </c>
      <c r="E57" s="2003" t="e">
        <f t="shared" ca="1" si="11"/>
        <v>#N/A</v>
      </c>
      <c r="F57" s="2003" t="e">
        <f t="shared" ca="1" si="11"/>
        <v>#N/A</v>
      </c>
      <c r="G57" s="2004" t="e">
        <f t="shared" ca="1" si="11"/>
        <v>#N/A</v>
      </c>
      <c r="H57" s="2003" t="e">
        <f t="shared" ca="1" si="11"/>
        <v>#N/A</v>
      </c>
      <c r="I57" s="2003" t="e">
        <f t="shared" ca="1" si="11"/>
        <v>#N/A</v>
      </c>
      <c r="J57" s="2003" t="e">
        <f t="shared" ca="1" si="11"/>
        <v>#N/A</v>
      </c>
      <c r="K57" s="2003" t="e">
        <f t="shared" ca="1" si="11"/>
        <v>#N/A</v>
      </c>
      <c r="L57" s="2004" t="e">
        <f t="shared" ca="1" si="11"/>
        <v>#N/A</v>
      </c>
      <c r="M57" s="2003" t="e">
        <f t="shared" ca="1" si="11"/>
        <v>#N/A</v>
      </c>
      <c r="N57" s="2005" t="e">
        <f t="shared" ca="1" si="11"/>
        <v>#N/A</v>
      </c>
      <c r="O57" s="2006" t="e">
        <f ca="1">SUM(C57:N57)</f>
        <v>#N/A</v>
      </c>
    </row>
    <row r="58" spans="2:17" s="102" customFormat="1" ht="16" hidden="1" customHeight="1" thickBot="1"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44"/>
      <c r="M58" s="109"/>
      <c r="N58" s="109"/>
      <c r="O58" s="1897"/>
    </row>
    <row r="59" spans="2:17" s="102" customFormat="1" ht="15.5" hidden="1" customHeight="1">
      <c r="B59" s="145" t="s">
        <v>1503</v>
      </c>
      <c r="C59" s="1899">
        <v>30</v>
      </c>
      <c r="D59" s="1899">
        <v>30</v>
      </c>
      <c r="E59" s="1899">
        <v>30</v>
      </c>
      <c r="F59" s="1899">
        <v>30</v>
      </c>
      <c r="G59" s="1899">
        <v>30</v>
      </c>
      <c r="H59" s="1899">
        <v>30</v>
      </c>
      <c r="I59" s="1899">
        <v>30</v>
      </c>
      <c r="J59" s="1899">
        <v>30</v>
      </c>
      <c r="K59" s="1899">
        <v>30</v>
      </c>
      <c r="L59" s="1899">
        <v>30</v>
      </c>
      <c r="M59" s="1899">
        <v>30</v>
      </c>
      <c r="N59" s="1899">
        <v>30</v>
      </c>
      <c r="O59" s="2007">
        <f>SUM(C59:N59)</f>
        <v>360</v>
      </c>
    </row>
    <row r="60" spans="2:17" s="102" customFormat="1" ht="15.5" hidden="1" customHeight="1">
      <c r="B60" s="138" t="s">
        <v>1272</v>
      </c>
      <c r="C60" s="1994" t="e">
        <f>INDEX('Mthly Bdgt'!$C$5:$P$10,MATCH($B60,'Mthly Bdgt'!$C$5:$C$10,0),MATCH(C$9,'Mthly Bdgt'!$C$5:$P$5,0))</f>
        <v>#N/A</v>
      </c>
      <c r="D60" s="1994" t="e">
        <f>INDEX('Mthly Bdgt'!$C$5:$P$10,MATCH($B60,'Mthly Bdgt'!$C$5:$C$10,0),MATCH(D$9,'Mthly Bdgt'!$C$5:$P$5,0))</f>
        <v>#N/A</v>
      </c>
      <c r="E60" s="1994" t="e">
        <f>INDEX('Mthly Bdgt'!$C$5:$P$10,MATCH($B60,'Mthly Bdgt'!$C$5:$C$10,0),MATCH(E$9,'Mthly Bdgt'!$C$5:$P$5,0))</f>
        <v>#N/A</v>
      </c>
      <c r="F60" s="1994" t="e">
        <f>INDEX('Mthly Bdgt'!$C$5:$P$10,MATCH($B60,'Mthly Bdgt'!$C$5:$C$10,0),MATCH(F$9,'Mthly Bdgt'!$C$5:$P$5,0))</f>
        <v>#N/A</v>
      </c>
      <c r="G60" s="1994" t="e">
        <f>INDEX('Mthly Bdgt'!$C$5:$P$10,MATCH($B60,'Mthly Bdgt'!$C$5:$C$10,0),MATCH(G$9,'Mthly Bdgt'!$C$5:$P$5,0))</f>
        <v>#N/A</v>
      </c>
      <c r="H60" s="1994" t="e">
        <f>INDEX('Mthly Bdgt'!$C$5:$P$10,MATCH($B60,'Mthly Bdgt'!$C$5:$C$10,0),MATCH(H$9,'Mthly Bdgt'!$C$5:$P$5,0))</f>
        <v>#N/A</v>
      </c>
      <c r="I60" s="1994" t="e">
        <f>INDEX('Mthly Bdgt'!$C$5:$P$10,MATCH($B60,'Mthly Bdgt'!$C$5:$C$10,0),MATCH(I$9,'Mthly Bdgt'!$C$5:$P$5,0))</f>
        <v>#N/A</v>
      </c>
      <c r="J60" s="1994" t="e">
        <f>INDEX('Mthly Bdgt'!$C$5:$P$10,MATCH($B60,'Mthly Bdgt'!$C$5:$C$10,0),MATCH(J$9,'Mthly Bdgt'!$C$5:$P$5,0))</f>
        <v>#N/A</v>
      </c>
      <c r="K60" s="1994" t="e">
        <f>INDEX('Mthly Bdgt'!$C$5:$P$10,MATCH($B60,'Mthly Bdgt'!$C$5:$C$10,0),MATCH(K$9,'Mthly Bdgt'!$C$5:$P$5,0))</f>
        <v>#N/A</v>
      </c>
      <c r="L60" s="1994" t="e">
        <f>INDEX('Mthly Bdgt'!$C$5:$P$10,MATCH($B60,'Mthly Bdgt'!$C$5:$C$10,0),MATCH(L$9,'Mthly Bdgt'!$C$5:$P$5,0))</f>
        <v>#N/A</v>
      </c>
      <c r="M60" s="1994" t="e">
        <f>INDEX('Mthly Bdgt'!$C$5:$P$10,MATCH($B60,'Mthly Bdgt'!$C$5:$C$10,0),MATCH(M$9,'Mthly Bdgt'!$C$5:$P$5,0))</f>
        <v>#N/A</v>
      </c>
      <c r="N60" s="1994" t="e">
        <f>INDEX('Mthly Bdgt'!$C$5:$P$10,MATCH($B60,'Mthly Bdgt'!$C$5:$C$10,0),MATCH(N$9,'Mthly Bdgt'!$C$5:$P$5,0))</f>
        <v>#N/A</v>
      </c>
      <c r="O60" s="2008" t="e">
        <f>SUM(C60:N60)</f>
        <v>#N/A</v>
      </c>
    </row>
    <row r="61" spans="2:17" s="102" customFormat="1" ht="15.5" hidden="1" customHeight="1">
      <c r="B61" s="138" t="s">
        <v>1273</v>
      </c>
      <c r="C61" s="1994" t="e">
        <f>INDEX('Mthly Bdgt'!$C$5:$P$10,MATCH($B61,'Mthly Bdgt'!$C$5:$C$10,0),MATCH(C$9,'Mthly Bdgt'!$C$5:$P$5,0))</f>
        <v>#N/A</v>
      </c>
      <c r="D61" s="1994" t="e">
        <f>INDEX('Mthly Bdgt'!$C$5:$P$10,MATCH($B61,'Mthly Bdgt'!$C$5:$C$10,0),MATCH(D$9,'Mthly Bdgt'!$C$5:$P$5,0))</f>
        <v>#N/A</v>
      </c>
      <c r="E61" s="1994" t="e">
        <f>INDEX('Mthly Bdgt'!$C$5:$P$10,MATCH($B61,'Mthly Bdgt'!$C$5:$C$10,0),MATCH(E$9,'Mthly Bdgt'!$C$5:$P$5,0))</f>
        <v>#N/A</v>
      </c>
      <c r="F61" s="1994" t="e">
        <f>INDEX('Mthly Bdgt'!$C$5:$P$10,MATCH($B61,'Mthly Bdgt'!$C$5:$C$10,0),MATCH(F$9,'Mthly Bdgt'!$C$5:$P$5,0))</f>
        <v>#N/A</v>
      </c>
      <c r="G61" s="1994" t="e">
        <f>INDEX('Mthly Bdgt'!$C$5:$P$10,MATCH($B61,'Mthly Bdgt'!$C$5:$C$10,0),MATCH(G$9,'Mthly Bdgt'!$C$5:$P$5,0))</f>
        <v>#N/A</v>
      </c>
      <c r="H61" s="1994" t="e">
        <f>INDEX('Mthly Bdgt'!$C$5:$P$10,MATCH($B61,'Mthly Bdgt'!$C$5:$C$10,0),MATCH(H$9,'Mthly Bdgt'!$C$5:$P$5,0))</f>
        <v>#N/A</v>
      </c>
      <c r="I61" s="1994" t="e">
        <f>INDEX('Mthly Bdgt'!$C$5:$P$10,MATCH($B61,'Mthly Bdgt'!$C$5:$C$10,0),MATCH(I$9,'Mthly Bdgt'!$C$5:$P$5,0))</f>
        <v>#N/A</v>
      </c>
      <c r="J61" s="1994" t="e">
        <f>INDEX('Mthly Bdgt'!$C$5:$P$10,MATCH($B61,'Mthly Bdgt'!$C$5:$C$10,0),MATCH(J$9,'Mthly Bdgt'!$C$5:$P$5,0))</f>
        <v>#N/A</v>
      </c>
      <c r="K61" s="1994" t="e">
        <f>INDEX('Mthly Bdgt'!$C$5:$P$10,MATCH($B61,'Mthly Bdgt'!$C$5:$C$10,0),MATCH(K$9,'Mthly Bdgt'!$C$5:$P$5,0))</f>
        <v>#N/A</v>
      </c>
      <c r="L61" s="1994" t="e">
        <f>INDEX('Mthly Bdgt'!$C$5:$P$10,MATCH($B61,'Mthly Bdgt'!$C$5:$C$10,0),MATCH(L$9,'Mthly Bdgt'!$C$5:$P$5,0))</f>
        <v>#N/A</v>
      </c>
      <c r="M61" s="1994" t="e">
        <f>INDEX('Mthly Bdgt'!$C$5:$P$10,MATCH($B61,'Mthly Bdgt'!$C$5:$C$10,0),MATCH(M$9,'Mthly Bdgt'!$C$5:$P$5,0))</f>
        <v>#N/A</v>
      </c>
      <c r="N61" s="1994" t="e">
        <f>INDEX('Mthly Bdgt'!$C$5:$P$10,MATCH($B61,'Mthly Bdgt'!$C$5:$C$10,0),MATCH(N$9,'Mthly Bdgt'!$C$5:$P$5,0))</f>
        <v>#N/A</v>
      </c>
      <c r="O61" s="2009" t="e">
        <f>SUM(C61:N61)</f>
        <v>#N/A</v>
      </c>
    </row>
    <row r="62" spans="2:17" s="102" customFormat="1" ht="15.5" hidden="1" customHeight="1">
      <c r="B62" s="138" t="s">
        <v>1275</v>
      </c>
      <c r="C62" s="1994" t="e">
        <f>INDEX('Mthly Bdgt'!$C$5:$P$10,MATCH($B62,'Mthly Bdgt'!$C$5:$C$10,0),MATCH(C$9,'Mthly Bdgt'!$C$5:$P$5,0))</f>
        <v>#N/A</v>
      </c>
      <c r="D62" s="1994" t="e">
        <f>INDEX('Mthly Bdgt'!$C$5:$P$10,MATCH($B62,'Mthly Bdgt'!$C$5:$C$10,0),MATCH(D$9,'Mthly Bdgt'!$C$5:$P$5,0))</f>
        <v>#N/A</v>
      </c>
      <c r="E62" s="1994" t="e">
        <f>INDEX('Mthly Bdgt'!$C$5:$P$10,MATCH($B62,'Mthly Bdgt'!$C$5:$C$10,0),MATCH(E$9,'Mthly Bdgt'!$C$5:$P$5,0))</f>
        <v>#N/A</v>
      </c>
      <c r="F62" s="1994" t="e">
        <f>INDEX('Mthly Bdgt'!$C$5:$P$10,MATCH($B62,'Mthly Bdgt'!$C$5:$C$10,0),MATCH(F$9,'Mthly Bdgt'!$C$5:$P$5,0))</f>
        <v>#N/A</v>
      </c>
      <c r="G62" s="1994" t="e">
        <f>INDEX('Mthly Bdgt'!$C$5:$P$10,MATCH($B62,'Mthly Bdgt'!$C$5:$C$10,0),MATCH(G$9,'Mthly Bdgt'!$C$5:$P$5,0))</f>
        <v>#N/A</v>
      </c>
      <c r="H62" s="1994" t="e">
        <f>INDEX('Mthly Bdgt'!$C$5:$P$10,MATCH($B62,'Mthly Bdgt'!$C$5:$C$10,0),MATCH(H$9,'Mthly Bdgt'!$C$5:$P$5,0))</f>
        <v>#N/A</v>
      </c>
      <c r="I62" s="1994" t="e">
        <f>INDEX('Mthly Bdgt'!$C$5:$P$10,MATCH($B62,'Mthly Bdgt'!$C$5:$C$10,0),MATCH(I$9,'Mthly Bdgt'!$C$5:$P$5,0))</f>
        <v>#N/A</v>
      </c>
      <c r="J62" s="1994" t="e">
        <f>INDEX('Mthly Bdgt'!$C$5:$P$10,MATCH($B62,'Mthly Bdgt'!$C$5:$C$10,0),MATCH(J$9,'Mthly Bdgt'!$C$5:$P$5,0))</f>
        <v>#N/A</v>
      </c>
      <c r="K62" s="1994" t="e">
        <f>INDEX('Mthly Bdgt'!$C$5:$P$10,MATCH($B62,'Mthly Bdgt'!$C$5:$C$10,0),MATCH(K$9,'Mthly Bdgt'!$C$5:$P$5,0))</f>
        <v>#N/A</v>
      </c>
      <c r="L62" s="1994" t="e">
        <f>INDEX('Mthly Bdgt'!$C$5:$P$10,MATCH($B62,'Mthly Bdgt'!$C$5:$C$10,0),MATCH(L$9,'Mthly Bdgt'!$C$5:$P$5,0))</f>
        <v>#N/A</v>
      </c>
      <c r="M62" s="1994" t="e">
        <f>INDEX('Mthly Bdgt'!$C$5:$P$10,MATCH($B62,'Mthly Bdgt'!$C$5:$C$10,0),MATCH(M$9,'Mthly Bdgt'!$C$5:$P$5,0))</f>
        <v>#N/A</v>
      </c>
      <c r="N62" s="1994" t="e">
        <f>INDEX('Mthly Bdgt'!$C$5:$P$10,MATCH($B62,'Mthly Bdgt'!$C$5:$C$10,0),MATCH(N$9,'Mthly Bdgt'!$C$5:$P$5,0))</f>
        <v>#N/A</v>
      </c>
      <c r="O62" s="2008" t="e">
        <f>N62</f>
        <v>#N/A</v>
      </c>
    </row>
    <row r="63" spans="2:17" s="102" customFormat="1" ht="16" hidden="1" customHeight="1" thickBot="1">
      <c r="B63" s="146" t="s">
        <v>1274</v>
      </c>
      <c r="C63" s="1994" t="e">
        <f>INDEX('Mthly Bdgt'!$C$5:$P$10,MATCH($B63,'Mthly Bdgt'!$C$5:$C$10,0),MATCH(C$9,'Mthly Bdgt'!$C$5:$P$5,0))</f>
        <v>#N/A</v>
      </c>
      <c r="D63" s="1994" t="e">
        <f>INDEX('Mthly Bdgt'!$C$5:$P$10,MATCH($B63,'Mthly Bdgt'!$C$5:$C$10,0),MATCH(D$9,'Mthly Bdgt'!$C$5:$P$5,0))</f>
        <v>#N/A</v>
      </c>
      <c r="E63" s="1994" t="e">
        <f>INDEX('Mthly Bdgt'!$C$5:$P$10,MATCH($B63,'Mthly Bdgt'!$C$5:$C$10,0),MATCH(E$9,'Mthly Bdgt'!$C$5:$P$5,0))</f>
        <v>#N/A</v>
      </c>
      <c r="F63" s="1994" t="e">
        <f>INDEX('Mthly Bdgt'!$C$5:$P$10,MATCH($B63,'Mthly Bdgt'!$C$5:$C$10,0),MATCH(F$9,'Mthly Bdgt'!$C$5:$P$5,0))</f>
        <v>#N/A</v>
      </c>
      <c r="G63" s="1994" t="e">
        <f>INDEX('Mthly Bdgt'!$C$5:$P$10,MATCH($B63,'Mthly Bdgt'!$C$5:$C$10,0),MATCH(G$9,'Mthly Bdgt'!$C$5:$P$5,0))</f>
        <v>#N/A</v>
      </c>
      <c r="H63" s="1994" t="e">
        <f>INDEX('Mthly Bdgt'!$C$5:$P$10,MATCH($B63,'Mthly Bdgt'!$C$5:$C$10,0),MATCH(H$9,'Mthly Bdgt'!$C$5:$P$5,0))</f>
        <v>#N/A</v>
      </c>
      <c r="I63" s="1994" t="e">
        <f>INDEX('Mthly Bdgt'!$C$5:$P$10,MATCH($B63,'Mthly Bdgt'!$C$5:$C$10,0),MATCH(I$9,'Mthly Bdgt'!$C$5:$P$5,0))</f>
        <v>#N/A</v>
      </c>
      <c r="J63" s="1994" t="e">
        <f>INDEX('Mthly Bdgt'!$C$5:$P$10,MATCH($B63,'Mthly Bdgt'!$C$5:$C$10,0),MATCH(J$9,'Mthly Bdgt'!$C$5:$P$5,0))</f>
        <v>#N/A</v>
      </c>
      <c r="K63" s="1994" t="e">
        <f>INDEX('Mthly Bdgt'!$C$5:$P$10,MATCH($B63,'Mthly Bdgt'!$C$5:$C$10,0),MATCH(K$9,'Mthly Bdgt'!$C$5:$P$5,0))</f>
        <v>#N/A</v>
      </c>
      <c r="L63" s="1994" t="e">
        <f>INDEX('Mthly Bdgt'!$C$5:$P$10,MATCH($B63,'Mthly Bdgt'!$C$5:$C$10,0),MATCH(L$9,'Mthly Bdgt'!$C$5:$P$5,0))</f>
        <v>#N/A</v>
      </c>
      <c r="M63" s="1994" t="e">
        <f>INDEX('Mthly Bdgt'!$C$5:$P$10,MATCH($B63,'Mthly Bdgt'!$C$5:$C$10,0),MATCH(M$9,'Mthly Bdgt'!$C$5:$P$5,0))</f>
        <v>#N/A</v>
      </c>
      <c r="N63" s="1994" t="e">
        <f>INDEX('Mthly Bdgt'!$C$5:$P$10,MATCH($B63,'Mthly Bdgt'!$C$5:$C$10,0),MATCH(N$9,'Mthly Bdgt'!$C$5:$P$5,0))</f>
        <v>#N/A</v>
      </c>
      <c r="O63" s="2010" t="e">
        <f>O60-O61</f>
        <v>#N/A</v>
      </c>
    </row>
    <row r="64" spans="2:17" s="102" customFormat="1" ht="16" hidden="1" customHeight="1" thickBot="1">
      <c r="B64" s="147" t="s">
        <v>1504</v>
      </c>
      <c r="C64" s="148" t="e">
        <f t="shared" ref="C64:N64" si="12">C60/C59</f>
        <v>#N/A</v>
      </c>
      <c r="D64" s="148" t="e">
        <f t="shared" si="12"/>
        <v>#N/A</v>
      </c>
      <c r="E64" s="148" t="e">
        <f t="shared" si="12"/>
        <v>#N/A</v>
      </c>
      <c r="F64" s="148" t="e">
        <f t="shared" si="12"/>
        <v>#N/A</v>
      </c>
      <c r="G64" s="148" t="e">
        <f t="shared" si="12"/>
        <v>#N/A</v>
      </c>
      <c r="H64" s="148" t="e">
        <f t="shared" si="12"/>
        <v>#N/A</v>
      </c>
      <c r="I64" s="148" t="e">
        <f t="shared" si="12"/>
        <v>#N/A</v>
      </c>
      <c r="J64" s="148" t="e">
        <f t="shared" si="12"/>
        <v>#N/A</v>
      </c>
      <c r="K64" s="148" t="e">
        <f t="shared" si="12"/>
        <v>#N/A</v>
      </c>
      <c r="L64" s="148" t="e">
        <f t="shared" si="12"/>
        <v>#N/A</v>
      </c>
      <c r="M64" s="148" t="e">
        <f t="shared" si="12"/>
        <v>#N/A</v>
      </c>
      <c r="N64" s="149" t="e">
        <f t="shared" si="12"/>
        <v>#N/A</v>
      </c>
      <c r="O64" s="150" t="e">
        <f>AVERAGE(C64:N64)</f>
        <v>#N/A</v>
      </c>
    </row>
    <row r="65" spans="2:17" s="102" customFormat="1" ht="15.5" hidden="1" customHeight="1">
      <c r="B65" s="109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897"/>
    </row>
    <row r="66" spans="2:17" s="102" customFormat="1" ht="15.5" hidden="1" customHeight="1">
      <c r="B66" s="152" t="s">
        <v>1505</v>
      </c>
      <c r="C66" s="2011" t="e">
        <f t="shared" ref="C66:N66" ca="1" si="13">C62*C67</f>
        <v>#N/A</v>
      </c>
      <c r="D66" s="2011" t="e">
        <f t="shared" ca="1" si="13"/>
        <v>#N/A</v>
      </c>
      <c r="E66" s="2011" t="e">
        <f t="shared" ca="1" si="13"/>
        <v>#N/A</v>
      </c>
      <c r="F66" s="2011" t="e">
        <f t="shared" ca="1" si="13"/>
        <v>#N/A</v>
      </c>
      <c r="G66" s="2011" t="e">
        <f t="shared" ca="1" si="13"/>
        <v>#N/A</v>
      </c>
      <c r="H66" s="2011" t="e">
        <f t="shared" ca="1" si="13"/>
        <v>#N/A</v>
      </c>
      <c r="I66" s="2011" t="e">
        <f t="shared" ca="1" si="13"/>
        <v>#N/A</v>
      </c>
      <c r="J66" s="2011" t="e">
        <f t="shared" ca="1" si="13"/>
        <v>#N/A</v>
      </c>
      <c r="K66" s="2011" t="e">
        <f t="shared" ca="1" si="13"/>
        <v>#N/A</v>
      </c>
      <c r="L66" s="2011" t="e">
        <f t="shared" ca="1" si="13"/>
        <v>#N/A</v>
      </c>
      <c r="M66" s="2011" t="e">
        <f t="shared" ca="1" si="13"/>
        <v>#N/A</v>
      </c>
      <c r="N66" s="2012" t="e">
        <f t="shared" ca="1" si="13"/>
        <v>#N/A</v>
      </c>
      <c r="O66" s="2013" t="e">
        <f ca="1">N66</f>
        <v>#N/A</v>
      </c>
      <c r="Q66" s="153"/>
    </row>
    <row r="67" spans="2:17" s="102" customFormat="1" ht="16" hidden="1" customHeight="1" thickBot="1">
      <c r="B67" s="154" t="s">
        <v>1506</v>
      </c>
      <c r="C67" s="2014" t="e">
        <f ca="1">UW!$D$23</f>
        <v>#DIV/0!</v>
      </c>
      <c r="D67" s="2014" t="e">
        <f ca="1">UW!$D$23</f>
        <v>#DIV/0!</v>
      </c>
      <c r="E67" s="2014" t="e">
        <f ca="1">UW!$D$23</f>
        <v>#DIV/0!</v>
      </c>
      <c r="F67" s="2014" t="e">
        <f ca="1">UW!$D$23</f>
        <v>#DIV/0!</v>
      </c>
      <c r="G67" s="2014" t="e">
        <f ca="1">UW!$D$23</f>
        <v>#DIV/0!</v>
      </c>
      <c r="H67" s="2014" t="e">
        <f ca="1">UW!$D$23</f>
        <v>#DIV/0!</v>
      </c>
      <c r="I67" s="2014" t="e">
        <f ca="1">UW!$D$23</f>
        <v>#DIV/0!</v>
      </c>
      <c r="J67" s="2014" t="e">
        <f ca="1">UW!$D$23</f>
        <v>#DIV/0!</v>
      </c>
      <c r="K67" s="2014" t="e">
        <f ca="1">UW!$D$23</f>
        <v>#DIV/0!</v>
      </c>
      <c r="L67" s="2014" t="e">
        <f ca="1">UW!$D$23</f>
        <v>#DIV/0!</v>
      </c>
      <c r="M67" s="2014" t="e">
        <f ca="1">UW!$D$23</f>
        <v>#DIV/0!</v>
      </c>
      <c r="N67" s="2015" t="e">
        <f ca="1">UW!$D$23</f>
        <v>#DIV/0!</v>
      </c>
      <c r="O67" s="2016" t="e">
        <f ca="1">AVERAGE(C67:N67)</f>
        <v>#DIV/0!</v>
      </c>
    </row>
    <row r="68" spans="2:17" s="102" customFormat="1" ht="15.5" hidden="1" customHeight="1">
      <c r="D68" s="2017"/>
      <c r="E68" s="2017"/>
      <c r="F68" s="2017"/>
      <c r="G68" s="2017"/>
      <c r="H68" s="2017"/>
      <c r="I68" s="2017"/>
      <c r="J68" s="2017"/>
      <c r="K68" s="2017"/>
      <c r="L68" s="2017"/>
      <c r="M68" s="2017"/>
      <c r="N68" s="2017"/>
      <c r="O68" s="104"/>
    </row>
    <row r="69" spans="2:17" s="102" customFormat="1" ht="15.5" hidden="1" customHeight="1">
      <c r="B69" s="136" t="s">
        <v>1507</v>
      </c>
      <c r="C69" s="1990"/>
      <c r="D69" s="1933"/>
      <c r="E69" s="1933"/>
      <c r="F69" s="1933"/>
      <c r="G69" s="1933"/>
      <c r="H69" s="1933"/>
      <c r="I69" s="1933"/>
      <c r="J69" s="1933"/>
      <c r="K69" s="1933"/>
      <c r="L69" s="1933"/>
      <c r="M69" s="1933"/>
      <c r="N69" s="1933"/>
      <c r="O69" s="1990"/>
    </row>
    <row r="70" spans="2:17" s="102" customFormat="1" ht="19.5" hidden="1" customHeight="1">
      <c r="B70" s="137" t="str">
        <f>B52</f>
        <v>NLA - StoreLocal Pakenham</v>
      </c>
      <c r="C70" s="2018" t="e">
        <v>#REF!</v>
      </c>
      <c r="D70" s="2018">
        <v>1200</v>
      </c>
      <c r="E70" s="2018">
        <v>1200</v>
      </c>
      <c r="F70" s="2018">
        <v>1200</v>
      </c>
      <c r="G70" s="2018">
        <v>1200</v>
      </c>
      <c r="H70" s="2018">
        <v>1200</v>
      </c>
      <c r="I70" s="2018">
        <v>1200</v>
      </c>
      <c r="J70" s="2018">
        <v>1200</v>
      </c>
      <c r="K70" s="2018">
        <v>1200</v>
      </c>
      <c r="L70" s="2018">
        <v>1200</v>
      </c>
      <c r="M70" s="2018">
        <v>1200</v>
      </c>
      <c r="N70" s="2018">
        <v>1200</v>
      </c>
      <c r="O70" s="2019">
        <f>N70</f>
        <v>1200</v>
      </c>
    </row>
    <row r="71" spans="2:17" s="102" customFormat="1" ht="15.5" hidden="1" customHeight="1">
      <c r="B71" s="138" t="s">
        <v>1501</v>
      </c>
      <c r="C71" s="1903">
        <v>0</v>
      </c>
      <c r="D71" s="1903">
        <v>0</v>
      </c>
      <c r="E71" s="1903">
        <v>0</v>
      </c>
      <c r="F71" s="1903">
        <v>0</v>
      </c>
      <c r="G71" s="1903">
        <v>0</v>
      </c>
      <c r="H71" s="1903">
        <v>0</v>
      </c>
      <c r="I71" s="1903">
        <v>0</v>
      </c>
      <c r="J71" s="1903">
        <v>0</v>
      </c>
      <c r="K71" s="1903">
        <v>0</v>
      </c>
      <c r="L71" s="1903">
        <v>0</v>
      </c>
      <c r="M71" s="1903">
        <v>0</v>
      </c>
      <c r="N71" s="2020">
        <v>0</v>
      </c>
      <c r="O71" s="2021">
        <f>N71</f>
        <v>0</v>
      </c>
    </row>
    <row r="72" spans="2:17" s="102" customFormat="1" ht="15.5" hidden="1" customHeight="1">
      <c r="B72" s="138" t="s">
        <v>1502</v>
      </c>
      <c r="C72" s="140" t="e">
        <f t="shared" ref="C72:N72" si="14">C71/C70</f>
        <v>#REF!</v>
      </c>
      <c r="D72" s="140">
        <f t="shared" si="14"/>
        <v>0</v>
      </c>
      <c r="E72" s="140">
        <f t="shared" si="14"/>
        <v>0</v>
      </c>
      <c r="F72" s="140">
        <f t="shared" si="14"/>
        <v>0</v>
      </c>
      <c r="G72" s="140">
        <f t="shared" si="14"/>
        <v>0</v>
      </c>
      <c r="H72" s="140">
        <f t="shared" si="14"/>
        <v>0</v>
      </c>
      <c r="I72" s="140">
        <f t="shared" si="14"/>
        <v>0</v>
      </c>
      <c r="J72" s="140">
        <f t="shared" si="14"/>
        <v>0</v>
      </c>
      <c r="K72" s="140">
        <f t="shared" si="14"/>
        <v>0</v>
      </c>
      <c r="L72" s="140">
        <f t="shared" si="14"/>
        <v>0</v>
      </c>
      <c r="M72" s="140">
        <f t="shared" si="14"/>
        <v>0</v>
      </c>
      <c r="N72" s="140">
        <f t="shared" si="14"/>
        <v>0</v>
      </c>
      <c r="O72" s="155">
        <f>N72</f>
        <v>0</v>
      </c>
    </row>
    <row r="73" spans="2:17" s="102" customFormat="1" ht="15.5" hidden="1" customHeight="1">
      <c r="B73" s="138" t="s">
        <v>119</v>
      </c>
      <c r="C73" s="159" t="e">
        <v>#DIV/0!</v>
      </c>
      <c r="D73" s="2022" t="e">
        <v>#DIV/0!</v>
      </c>
      <c r="E73" s="2022" t="e">
        <v>#DIV/0!</v>
      </c>
      <c r="F73" s="2022" t="e">
        <v>#DIV/0!</v>
      </c>
      <c r="G73" s="2022" t="e">
        <v>#DIV/0!</v>
      </c>
      <c r="H73" s="2022" t="e">
        <v>#DIV/0!</v>
      </c>
      <c r="I73" s="2022" t="e">
        <v>#DIV/0!</v>
      </c>
      <c r="J73" s="2022" t="e">
        <v>#DIV/0!</v>
      </c>
      <c r="K73" s="2022" t="e">
        <v>#DIV/0!</v>
      </c>
      <c r="L73" s="2022" t="e">
        <v>#DIV/0!</v>
      </c>
      <c r="M73" s="2022" t="e">
        <v>#DIV/0!</v>
      </c>
      <c r="N73" s="2022" t="e">
        <v>#DIV/0!</v>
      </c>
      <c r="O73" s="2021" t="e">
        <f>AVERAGE(C73:N73)</f>
        <v>#DIV/0!</v>
      </c>
    </row>
    <row r="74" spans="2:17" s="102" customFormat="1" ht="16" hidden="1" customHeight="1" thickBot="1">
      <c r="B74" s="143" t="s">
        <v>387</v>
      </c>
      <c r="C74" s="2003" t="e">
        <f t="shared" ref="C74:N74" si="15">C73*C71/12</f>
        <v>#DIV/0!</v>
      </c>
      <c r="D74" s="2003" t="e">
        <f t="shared" si="15"/>
        <v>#DIV/0!</v>
      </c>
      <c r="E74" s="2003" t="e">
        <f t="shared" si="15"/>
        <v>#DIV/0!</v>
      </c>
      <c r="F74" s="2003" t="e">
        <f t="shared" si="15"/>
        <v>#DIV/0!</v>
      </c>
      <c r="G74" s="2003" t="e">
        <f t="shared" si="15"/>
        <v>#DIV/0!</v>
      </c>
      <c r="H74" s="2003" t="e">
        <f t="shared" si="15"/>
        <v>#DIV/0!</v>
      </c>
      <c r="I74" s="2003" t="e">
        <f t="shared" si="15"/>
        <v>#DIV/0!</v>
      </c>
      <c r="J74" s="2003" t="e">
        <f t="shared" si="15"/>
        <v>#DIV/0!</v>
      </c>
      <c r="K74" s="2003" t="e">
        <f t="shared" si="15"/>
        <v>#DIV/0!</v>
      </c>
      <c r="L74" s="2003" t="e">
        <f t="shared" si="15"/>
        <v>#DIV/0!</v>
      </c>
      <c r="M74" s="2003" t="e">
        <f t="shared" si="15"/>
        <v>#DIV/0!</v>
      </c>
      <c r="N74" s="2003" t="e">
        <f t="shared" si="15"/>
        <v>#DIV/0!</v>
      </c>
      <c r="O74" s="2023" t="e">
        <f>SUM(C74:N74)</f>
        <v>#DIV/0!</v>
      </c>
    </row>
    <row r="75" spans="2:17" s="102" customFormat="1" ht="15.5" hidden="1" customHeight="1">
      <c r="B75" s="109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2024"/>
    </row>
    <row r="76" spans="2:17" s="102" customFormat="1" ht="15.5" hidden="1" customHeight="1">
      <c r="B76" s="145" t="s">
        <v>1503</v>
      </c>
      <c r="C76" s="2018">
        <f t="shared" ref="C76:N76" si="16">C77/C81</f>
        <v>0</v>
      </c>
      <c r="D76" s="2018">
        <f t="shared" si="16"/>
        <v>0</v>
      </c>
      <c r="E76" s="2018">
        <f t="shared" si="16"/>
        <v>0</v>
      </c>
      <c r="F76" s="2018">
        <f t="shared" si="16"/>
        <v>0</v>
      </c>
      <c r="G76" s="2018">
        <f t="shared" si="16"/>
        <v>0</v>
      </c>
      <c r="H76" s="2018">
        <f t="shared" si="16"/>
        <v>0</v>
      </c>
      <c r="I76" s="2018">
        <f t="shared" si="16"/>
        <v>0</v>
      </c>
      <c r="J76" s="2018">
        <f t="shared" si="16"/>
        <v>0</v>
      </c>
      <c r="K76" s="2018">
        <f t="shared" si="16"/>
        <v>0</v>
      </c>
      <c r="L76" s="2018">
        <f t="shared" si="16"/>
        <v>0</v>
      </c>
      <c r="M76" s="2018">
        <f t="shared" si="16"/>
        <v>0</v>
      </c>
      <c r="N76" s="2018">
        <f t="shared" si="16"/>
        <v>0</v>
      </c>
      <c r="O76" s="2007">
        <f>SUM(C76:N76)</f>
        <v>0</v>
      </c>
    </row>
    <row r="77" spans="2:17" s="102" customFormat="1" ht="15.5" hidden="1" customHeight="1">
      <c r="B77" s="138" t="s">
        <v>1508</v>
      </c>
      <c r="C77" s="1903">
        <v>0</v>
      </c>
      <c r="D77" s="1903">
        <v>0</v>
      </c>
      <c r="E77" s="1903">
        <v>0</v>
      </c>
      <c r="F77" s="1903">
        <v>0</v>
      </c>
      <c r="G77" s="1903">
        <v>0</v>
      </c>
      <c r="H77" s="1903">
        <v>0</v>
      </c>
      <c r="I77" s="1903">
        <v>0</v>
      </c>
      <c r="J77" s="1903">
        <v>0</v>
      </c>
      <c r="K77" s="1903">
        <v>0</v>
      </c>
      <c r="L77" s="1903">
        <v>0</v>
      </c>
      <c r="M77" s="1903">
        <v>0</v>
      </c>
      <c r="N77" s="1903">
        <v>0</v>
      </c>
      <c r="O77" s="2025">
        <f>SUM(C77:N77)</f>
        <v>0</v>
      </c>
    </row>
    <row r="78" spans="2:17" s="102" customFormat="1" ht="15.5" hidden="1" customHeight="1">
      <c r="B78" s="138" t="s">
        <v>1509</v>
      </c>
      <c r="C78" s="157">
        <f t="shared" ref="C78:N78" si="17">C79*0.05</f>
        <v>0</v>
      </c>
      <c r="D78" s="157">
        <f t="shared" si="17"/>
        <v>0</v>
      </c>
      <c r="E78" s="157">
        <f t="shared" si="17"/>
        <v>0</v>
      </c>
      <c r="F78" s="157">
        <f t="shared" si="17"/>
        <v>0</v>
      </c>
      <c r="G78" s="157">
        <f t="shared" si="17"/>
        <v>0</v>
      </c>
      <c r="H78" s="157">
        <f t="shared" si="17"/>
        <v>0</v>
      </c>
      <c r="I78" s="157">
        <f t="shared" si="17"/>
        <v>0</v>
      </c>
      <c r="J78" s="157">
        <f t="shared" si="17"/>
        <v>0</v>
      </c>
      <c r="K78" s="157">
        <f t="shared" si="17"/>
        <v>0</v>
      </c>
      <c r="L78" s="157">
        <f t="shared" si="17"/>
        <v>0</v>
      </c>
      <c r="M78" s="157">
        <f t="shared" si="17"/>
        <v>0</v>
      </c>
      <c r="N78" s="157">
        <f t="shared" si="17"/>
        <v>0</v>
      </c>
      <c r="O78" s="2026">
        <f>SUM(C78:N78)</f>
        <v>0</v>
      </c>
    </row>
    <row r="79" spans="2:17" s="102" customFormat="1" ht="15.5" hidden="1" customHeight="1">
      <c r="B79" s="138" t="s">
        <v>1510</v>
      </c>
      <c r="C79" s="1903">
        <v>0</v>
      </c>
      <c r="D79" s="1903">
        <v>0</v>
      </c>
      <c r="E79" s="1903">
        <v>0</v>
      </c>
      <c r="F79" s="1903">
        <v>0</v>
      </c>
      <c r="G79" s="1903">
        <v>0</v>
      </c>
      <c r="H79" s="1903">
        <v>0</v>
      </c>
      <c r="I79" s="1903">
        <v>0</v>
      </c>
      <c r="J79" s="1903">
        <v>0</v>
      </c>
      <c r="K79" s="1903">
        <v>0</v>
      </c>
      <c r="L79" s="1903">
        <v>0</v>
      </c>
      <c r="M79" s="1903">
        <v>0</v>
      </c>
      <c r="N79" s="1903">
        <v>0</v>
      </c>
      <c r="O79" s="2025">
        <f>N79</f>
        <v>0</v>
      </c>
    </row>
    <row r="80" spans="2:17" s="102" customFormat="1" ht="16" hidden="1" customHeight="1" thickBot="1">
      <c r="B80" s="146" t="s">
        <v>1511</v>
      </c>
      <c r="C80" s="2027">
        <f t="shared" ref="C80:O80" si="18">C77-C78</f>
        <v>0</v>
      </c>
      <c r="D80" s="2027">
        <f t="shared" si="18"/>
        <v>0</v>
      </c>
      <c r="E80" s="2027">
        <f t="shared" si="18"/>
        <v>0</v>
      </c>
      <c r="F80" s="2027">
        <f t="shared" si="18"/>
        <v>0</v>
      </c>
      <c r="G80" s="2027">
        <f t="shared" si="18"/>
        <v>0</v>
      </c>
      <c r="H80" s="2027">
        <f t="shared" si="18"/>
        <v>0</v>
      </c>
      <c r="I80" s="2027">
        <f t="shared" si="18"/>
        <v>0</v>
      </c>
      <c r="J80" s="2027">
        <f t="shared" si="18"/>
        <v>0</v>
      </c>
      <c r="K80" s="2027">
        <f t="shared" si="18"/>
        <v>0</v>
      </c>
      <c r="L80" s="2027">
        <f t="shared" si="18"/>
        <v>0</v>
      </c>
      <c r="M80" s="2027">
        <f t="shared" si="18"/>
        <v>0</v>
      </c>
      <c r="N80" s="2027">
        <f t="shared" si="18"/>
        <v>0</v>
      </c>
      <c r="O80" s="2028">
        <f t="shared" si="18"/>
        <v>0</v>
      </c>
    </row>
    <row r="81" spans="2:15" s="102" customFormat="1" ht="16" hidden="1" customHeight="1" thickBot="1">
      <c r="B81" s="147" t="s">
        <v>1504</v>
      </c>
      <c r="C81" s="148">
        <v>0.38</v>
      </c>
      <c r="D81" s="148">
        <v>0.38</v>
      </c>
      <c r="E81" s="148">
        <v>0.38</v>
      </c>
      <c r="F81" s="148">
        <v>0.38</v>
      </c>
      <c r="G81" s="148">
        <v>0.38</v>
      </c>
      <c r="H81" s="148">
        <v>0.38</v>
      </c>
      <c r="I81" s="148">
        <v>0.38</v>
      </c>
      <c r="J81" s="148">
        <v>0.38</v>
      </c>
      <c r="K81" s="148">
        <v>0.38</v>
      </c>
      <c r="L81" s="148">
        <v>0.38</v>
      </c>
      <c r="M81" s="148">
        <v>0.38</v>
      </c>
      <c r="N81" s="149">
        <v>0.38</v>
      </c>
      <c r="O81" s="150">
        <f>AVERAGE(C81:N81)</f>
        <v>0.37999999999999995</v>
      </c>
    </row>
    <row r="82" spans="2:15" s="102" customFormat="1" ht="15.5" hidden="1" customHeight="1">
      <c r="B82" s="109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2024"/>
    </row>
    <row r="83" spans="2:15" s="102" customFormat="1" ht="15.5" hidden="1" customHeight="1">
      <c r="B83" s="136" t="s">
        <v>1512</v>
      </c>
      <c r="C83" s="1990"/>
      <c r="D83" s="1933"/>
      <c r="E83" s="1933"/>
      <c r="F83" s="1933"/>
      <c r="G83" s="1933"/>
      <c r="H83" s="1933"/>
      <c r="I83" s="1933"/>
      <c r="J83" s="1933"/>
      <c r="K83" s="1933"/>
      <c r="L83" s="1933"/>
      <c r="M83" s="1933"/>
      <c r="N83" s="1933"/>
      <c r="O83" s="1990"/>
    </row>
    <row r="84" spans="2:15" s="102" customFormat="1" ht="19.5" hidden="1" customHeight="1">
      <c r="B84" s="137" t="str">
        <f>B66</f>
        <v>Budgeted SQM Occupied</v>
      </c>
      <c r="C84" s="2018">
        <v>0</v>
      </c>
      <c r="D84" s="2018">
        <v>1564</v>
      </c>
      <c r="E84" s="2018">
        <v>1564</v>
      </c>
      <c r="F84" s="2018">
        <v>1564</v>
      </c>
      <c r="G84" s="2018">
        <v>1564</v>
      </c>
      <c r="H84" s="2018">
        <v>1564</v>
      </c>
      <c r="I84" s="2018">
        <v>1564</v>
      </c>
      <c r="J84" s="2018">
        <v>1564</v>
      </c>
      <c r="K84" s="2018">
        <v>1564</v>
      </c>
      <c r="L84" s="2018">
        <v>1564</v>
      </c>
      <c r="M84" s="2018">
        <v>1564</v>
      </c>
      <c r="N84" s="2018">
        <v>1564</v>
      </c>
      <c r="O84" s="2019">
        <v>1564</v>
      </c>
    </row>
    <row r="85" spans="2:15" s="102" customFormat="1" ht="15.5" hidden="1" customHeight="1">
      <c r="B85" s="138" t="s">
        <v>1501</v>
      </c>
      <c r="C85" s="1903">
        <v>0</v>
      </c>
      <c r="D85" s="1903">
        <v>0</v>
      </c>
      <c r="E85" s="1903">
        <v>0</v>
      </c>
      <c r="F85" s="1903">
        <v>0</v>
      </c>
      <c r="G85" s="1903">
        <v>0</v>
      </c>
      <c r="H85" s="1903">
        <v>0</v>
      </c>
      <c r="I85" s="1903">
        <v>0</v>
      </c>
      <c r="J85" s="1903">
        <v>0</v>
      </c>
      <c r="K85" s="1903">
        <v>0</v>
      </c>
      <c r="L85" s="1903">
        <v>0</v>
      </c>
      <c r="M85" s="1903">
        <v>0</v>
      </c>
      <c r="N85" s="2020">
        <v>0</v>
      </c>
      <c r="O85" s="2021">
        <f>N85</f>
        <v>0</v>
      </c>
    </row>
    <row r="86" spans="2:15" s="102" customFormat="1" ht="15.5" hidden="1" customHeight="1">
      <c r="B86" s="138" t="s">
        <v>1502</v>
      </c>
      <c r="C86" s="140" t="e">
        <f t="shared" ref="C86:N86" si="19">C85/C84</f>
        <v>#DIV/0!</v>
      </c>
      <c r="D86" s="140">
        <f t="shared" si="19"/>
        <v>0</v>
      </c>
      <c r="E86" s="140">
        <f t="shared" si="19"/>
        <v>0</v>
      </c>
      <c r="F86" s="140">
        <f t="shared" si="19"/>
        <v>0</v>
      </c>
      <c r="G86" s="140">
        <f t="shared" si="19"/>
        <v>0</v>
      </c>
      <c r="H86" s="140">
        <f t="shared" si="19"/>
        <v>0</v>
      </c>
      <c r="I86" s="140">
        <f t="shared" si="19"/>
        <v>0</v>
      </c>
      <c r="J86" s="140">
        <f t="shared" si="19"/>
        <v>0</v>
      </c>
      <c r="K86" s="140">
        <f t="shared" si="19"/>
        <v>0</v>
      </c>
      <c r="L86" s="140">
        <f t="shared" si="19"/>
        <v>0</v>
      </c>
      <c r="M86" s="140">
        <f t="shared" si="19"/>
        <v>0</v>
      </c>
      <c r="N86" s="140">
        <f t="shared" si="19"/>
        <v>0</v>
      </c>
      <c r="O86" s="155">
        <f>N86</f>
        <v>0</v>
      </c>
    </row>
    <row r="87" spans="2:15" s="102" customFormat="1" ht="15.5" hidden="1" customHeight="1">
      <c r="B87" s="138" t="s">
        <v>119</v>
      </c>
      <c r="C87" s="2029" t="e">
        <v>#DIV/0!</v>
      </c>
      <c r="D87" s="2022" t="e">
        <v>#DIV/0!</v>
      </c>
      <c r="E87" s="2022" t="e">
        <v>#DIV/0!</v>
      </c>
      <c r="F87" s="2022" t="e">
        <v>#DIV/0!</v>
      </c>
      <c r="G87" s="2022" t="e">
        <v>#DIV/0!</v>
      </c>
      <c r="H87" s="2022" t="e">
        <v>#DIV/0!</v>
      </c>
      <c r="I87" s="2022" t="e">
        <v>#DIV/0!</v>
      </c>
      <c r="J87" s="2022" t="e">
        <v>#DIV/0!</v>
      </c>
      <c r="K87" s="2022" t="e">
        <v>#DIV/0!</v>
      </c>
      <c r="L87" s="2022" t="e">
        <v>#DIV/0!</v>
      </c>
      <c r="M87" s="2022" t="e">
        <v>#DIV/0!</v>
      </c>
      <c r="N87" s="2022" t="e">
        <v>#DIV/0!</v>
      </c>
      <c r="O87" s="2021" t="e">
        <f>AVERAGE(C87:N87)</f>
        <v>#DIV/0!</v>
      </c>
    </row>
    <row r="88" spans="2:15" s="102" customFormat="1" ht="16" hidden="1" customHeight="1" thickBot="1">
      <c r="B88" s="143" t="s">
        <v>387</v>
      </c>
      <c r="C88" s="2003" t="e">
        <f t="shared" ref="C88:N88" si="20">C87*C85/12</f>
        <v>#DIV/0!</v>
      </c>
      <c r="D88" s="2003" t="e">
        <f t="shared" si="20"/>
        <v>#DIV/0!</v>
      </c>
      <c r="E88" s="2003" t="e">
        <f t="shared" si="20"/>
        <v>#DIV/0!</v>
      </c>
      <c r="F88" s="2003" t="e">
        <f t="shared" si="20"/>
        <v>#DIV/0!</v>
      </c>
      <c r="G88" s="2003" t="e">
        <f t="shared" si="20"/>
        <v>#DIV/0!</v>
      </c>
      <c r="H88" s="2003" t="e">
        <f t="shared" si="20"/>
        <v>#DIV/0!</v>
      </c>
      <c r="I88" s="2003" t="e">
        <f t="shared" si="20"/>
        <v>#DIV/0!</v>
      </c>
      <c r="J88" s="2003" t="e">
        <f t="shared" si="20"/>
        <v>#DIV/0!</v>
      </c>
      <c r="K88" s="2003" t="e">
        <f t="shared" si="20"/>
        <v>#DIV/0!</v>
      </c>
      <c r="L88" s="2003" t="e">
        <f t="shared" si="20"/>
        <v>#DIV/0!</v>
      </c>
      <c r="M88" s="2003" t="e">
        <f t="shared" si="20"/>
        <v>#DIV/0!</v>
      </c>
      <c r="N88" s="2003" t="e">
        <f t="shared" si="20"/>
        <v>#DIV/0!</v>
      </c>
      <c r="O88" s="2023" t="e">
        <f>SUM(C88:N88)</f>
        <v>#DIV/0!</v>
      </c>
    </row>
    <row r="89" spans="2:15" s="102" customFormat="1" ht="15.5" hidden="1" customHeight="1">
      <c r="B89" s="109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2024"/>
    </row>
    <row r="90" spans="2:15" s="102" customFormat="1" ht="15.5" hidden="1" customHeight="1">
      <c r="B90" s="145" t="s">
        <v>1503</v>
      </c>
      <c r="C90" s="2018">
        <f t="shared" ref="C90:N90" si="21">C91/C95</f>
        <v>0</v>
      </c>
      <c r="D90" s="2018">
        <f t="shared" si="21"/>
        <v>0</v>
      </c>
      <c r="E90" s="2018">
        <f t="shared" si="21"/>
        <v>0</v>
      </c>
      <c r="F90" s="2018">
        <f t="shared" si="21"/>
        <v>0</v>
      </c>
      <c r="G90" s="2018">
        <f t="shared" si="21"/>
        <v>0</v>
      </c>
      <c r="H90" s="2018">
        <f t="shared" si="21"/>
        <v>0</v>
      </c>
      <c r="I90" s="2018">
        <f t="shared" si="21"/>
        <v>0</v>
      </c>
      <c r="J90" s="2018">
        <f t="shared" si="21"/>
        <v>0</v>
      </c>
      <c r="K90" s="2018">
        <f t="shared" si="21"/>
        <v>0</v>
      </c>
      <c r="L90" s="2018">
        <f t="shared" si="21"/>
        <v>0</v>
      </c>
      <c r="M90" s="2018">
        <f t="shared" si="21"/>
        <v>0</v>
      </c>
      <c r="N90" s="2018">
        <f t="shared" si="21"/>
        <v>0</v>
      </c>
      <c r="O90" s="2007">
        <f>SUM(C90:N90)</f>
        <v>0</v>
      </c>
    </row>
    <row r="91" spans="2:15" s="102" customFormat="1" ht="15.5" hidden="1" customHeight="1">
      <c r="B91" s="138" t="s">
        <v>1508</v>
      </c>
      <c r="C91" s="1903">
        <v>0</v>
      </c>
      <c r="D91" s="1903">
        <v>0</v>
      </c>
      <c r="E91" s="1903">
        <v>0</v>
      </c>
      <c r="F91" s="1903">
        <v>0</v>
      </c>
      <c r="G91" s="1903">
        <v>0</v>
      </c>
      <c r="H91" s="1903">
        <v>0</v>
      </c>
      <c r="I91" s="1903">
        <v>0</v>
      </c>
      <c r="J91" s="1903">
        <v>0</v>
      </c>
      <c r="K91" s="1903">
        <v>0</v>
      </c>
      <c r="L91" s="1903">
        <v>0</v>
      </c>
      <c r="M91" s="1903">
        <v>0</v>
      </c>
      <c r="N91" s="1903">
        <v>0</v>
      </c>
      <c r="O91" s="2025">
        <f>SUM(C91:N91)</f>
        <v>0</v>
      </c>
    </row>
    <row r="92" spans="2:15" s="102" customFormat="1" ht="15.5" hidden="1" customHeight="1">
      <c r="B92" s="138" t="s">
        <v>1509</v>
      </c>
      <c r="C92" s="157">
        <f t="shared" ref="C92:N92" si="22">C93*0.05</f>
        <v>0</v>
      </c>
      <c r="D92" s="157">
        <f t="shared" si="22"/>
        <v>0</v>
      </c>
      <c r="E92" s="157">
        <f t="shared" si="22"/>
        <v>0</v>
      </c>
      <c r="F92" s="157">
        <f t="shared" si="22"/>
        <v>0</v>
      </c>
      <c r="G92" s="157">
        <f t="shared" si="22"/>
        <v>0</v>
      </c>
      <c r="H92" s="157">
        <f t="shared" si="22"/>
        <v>0</v>
      </c>
      <c r="I92" s="157">
        <f t="shared" si="22"/>
        <v>0</v>
      </c>
      <c r="J92" s="157">
        <f t="shared" si="22"/>
        <v>0</v>
      </c>
      <c r="K92" s="157">
        <f t="shared" si="22"/>
        <v>0</v>
      </c>
      <c r="L92" s="157">
        <f t="shared" si="22"/>
        <v>0</v>
      </c>
      <c r="M92" s="157">
        <f t="shared" si="22"/>
        <v>0</v>
      </c>
      <c r="N92" s="157">
        <f t="shared" si="22"/>
        <v>0</v>
      </c>
      <c r="O92" s="2026">
        <f>SUM(C92:N92)</f>
        <v>0</v>
      </c>
    </row>
    <row r="93" spans="2:15" s="102" customFormat="1" ht="15.5" hidden="1" customHeight="1">
      <c r="B93" s="138" t="s">
        <v>1510</v>
      </c>
      <c r="C93" s="1903">
        <v>0</v>
      </c>
      <c r="D93" s="1903">
        <v>0</v>
      </c>
      <c r="E93" s="1903">
        <v>0</v>
      </c>
      <c r="F93" s="1903">
        <v>0</v>
      </c>
      <c r="G93" s="1903">
        <v>0</v>
      </c>
      <c r="H93" s="1903">
        <v>0</v>
      </c>
      <c r="I93" s="1903">
        <v>0</v>
      </c>
      <c r="J93" s="1903">
        <v>0</v>
      </c>
      <c r="K93" s="1903">
        <v>0</v>
      </c>
      <c r="L93" s="1903">
        <v>0</v>
      </c>
      <c r="M93" s="1903">
        <v>0</v>
      </c>
      <c r="N93" s="1903">
        <v>0</v>
      </c>
      <c r="O93" s="2025">
        <f>N93</f>
        <v>0</v>
      </c>
    </row>
    <row r="94" spans="2:15" s="102" customFormat="1" ht="16" hidden="1" customHeight="1" thickBot="1">
      <c r="B94" s="146" t="s">
        <v>1511</v>
      </c>
      <c r="C94" s="2027">
        <f t="shared" ref="C94:O94" si="23">C91-C92</f>
        <v>0</v>
      </c>
      <c r="D94" s="2027">
        <f t="shared" si="23"/>
        <v>0</v>
      </c>
      <c r="E94" s="2027">
        <f t="shared" si="23"/>
        <v>0</v>
      </c>
      <c r="F94" s="2027">
        <f t="shared" si="23"/>
        <v>0</v>
      </c>
      <c r="G94" s="2027">
        <f t="shared" si="23"/>
        <v>0</v>
      </c>
      <c r="H94" s="2027">
        <f t="shared" si="23"/>
        <v>0</v>
      </c>
      <c r="I94" s="2027">
        <f t="shared" si="23"/>
        <v>0</v>
      </c>
      <c r="J94" s="2027">
        <f t="shared" si="23"/>
        <v>0</v>
      </c>
      <c r="K94" s="2027">
        <f t="shared" si="23"/>
        <v>0</v>
      </c>
      <c r="L94" s="2027">
        <f t="shared" si="23"/>
        <v>0</v>
      </c>
      <c r="M94" s="2027">
        <f t="shared" si="23"/>
        <v>0</v>
      </c>
      <c r="N94" s="2027">
        <f t="shared" si="23"/>
        <v>0</v>
      </c>
      <c r="O94" s="2028">
        <f t="shared" si="23"/>
        <v>0</v>
      </c>
    </row>
    <row r="95" spans="2:15" s="102" customFormat="1" ht="16" hidden="1" customHeight="1" thickBot="1">
      <c r="B95" s="147" t="s">
        <v>1504</v>
      </c>
      <c r="C95" s="148">
        <v>0.38</v>
      </c>
      <c r="D95" s="148">
        <v>0.38</v>
      </c>
      <c r="E95" s="148">
        <v>0.38</v>
      </c>
      <c r="F95" s="148">
        <v>0.38</v>
      </c>
      <c r="G95" s="148">
        <v>0.38</v>
      </c>
      <c r="H95" s="148">
        <v>0.38</v>
      </c>
      <c r="I95" s="148">
        <v>0.38</v>
      </c>
      <c r="J95" s="148">
        <v>0.38</v>
      </c>
      <c r="K95" s="148">
        <v>0.38</v>
      </c>
      <c r="L95" s="148">
        <v>0.38</v>
      </c>
      <c r="M95" s="148">
        <v>0.38</v>
      </c>
      <c r="N95" s="149">
        <v>0.38</v>
      </c>
      <c r="O95" s="150">
        <f>AVERAGE(C95:N95)</f>
        <v>0.37999999999999995</v>
      </c>
    </row>
    <row r="96" spans="2:15" s="102" customFormat="1" ht="15.5" hidden="1" customHeight="1">
      <c r="O96" s="104"/>
    </row>
    <row r="97" hidden="1"/>
    <row r="98" hidden="1"/>
    <row r="99" hidden="1"/>
    <row r="100" hidden="1"/>
  </sheetData>
  <conditionalFormatting sqref="C37:O37">
    <cfRule type="cellIs" dxfId="23" priority="1" operator="lessThan">
      <formula>0</formula>
    </cfRule>
    <cfRule type="cellIs" dxfId="22" priority="2" operator="lessThan">
      <formula>0</formula>
    </cfRule>
  </conditionalFormatting>
  <conditionalFormatting sqref="C44:O44">
    <cfRule type="cellIs" dxfId="21" priority="4" operator="lessThan">
      <formula>0</formula>
    </cfRule>
  </conditionalFormatting>
  <conditionalFormatting sqref="C48:O48">
    <cfRule type="cellIs" dxfId="20" priority="3" operator="lessThan">
      <formula>0</formula>
    </cfRule>
  </conditionalFormatting>
  <pageMargins left="0.75000000000000011" right="0.75000000000000011" top="0.41000000000000009" bottom="0.21" header="0.5" footer="0.5"/>
  <pageSetup paperSize="8" scale="77" fitToHeight="2" orientation="landscape" horizontalDpi="4294967292" verticalDpi="429496729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6">
    <pageSetUpPr fitToPage="1"/>
  </sheetPr>
  <dimension ref="A8:AB100"/>
  <sheetViews>
    <sheetView workbookViewId="0"/>
  </sheetViews>
  <sheetFormatPr defaultColWidth="9.26953125" defaultRowHeight="14.5"/>
  <cols>
    <col min="1" max="1" width="3.26953125" style="1114" customWidth="1"/>
    <col min="2" max="2" width="42.7265625" style="1114" bestFit="1" customWidth="1"/>
    <col min="3" max="3" width="14.26953125" style="1114" bestFit="1" customWidth="1"/>
    <col min="4" max="14" width="12.54296875" style="1114" customWidth="1"/>
    <col min="15" max="16" width="15.54296875" style="1114" customWidth="1"/>
    <col min="17" max="17" width="9.54296875" style="1114" bestFit="1" customWidth="1"/>
  </cols>
  <sheetData>
    <row r="8" spans="1:15" s="102" customFormat="1" ht="16" customHeight="1" thickBot="1">
      <c r="O8" s="104"/>
    </row>
    <row r="9" spans="1:15" s="105" customFormat="1" ht="16" customHeight="1" thickBot="1">
      <c r="B9" s="160">
        <f>UW!$D$7</f>
        <v>0</v>
      </c>
      <c r="C9" s="1960">
        <f>'Year 1'!C9+60</f>
        <v>61</v>
      </c>
      <c r="D9" s="1961">
        <f t="shared" ref="D9:N9" si="0">C9+1</f>
        <v>62</v>
      </c>
      <c r="E9" s="1961">
        <f t="shared" si="0"/>
        <v>63</v>
      </c>
      <c r="F9" s="1961">
        <f t="shared" si="0"/>
        <v>64</v>
      </c>
      <c r="G9" s="1961">
        <f t="shared" si="0"/>
        <v>65</v>
      </c>
      <c r="H9" s="1961">
        <f t="shared" si="0"/>
        <v>66</v>
      </c>
      <c r="I9" s="1961">
        <f t="shared" si="0"/>
        <v>67</v>
      </c>
      <c r="J9" s="1961">
        <f t="shared" si="0"/>
        <v>68</v>
      </c>
      <c r="K9" s="1961">
        <f t="shared" si="0"/>
        <v>69</v>
      </c>
      <c r="L9" s="1961">
        <f t="shared" si="0"/>
        <v>70</v>
      </c>
      <c r="M9" s="1961">
        <f t="shared" si="0"/>
        <v>71</v>
      </c>
      <c r="N9" s="1962">
        <f t="shared" si="0"/>
        <v>72</v>
      </c>
      <c r="O9" s="161" t="s">
        <v>1497</v>
      </c>
    </row>
    <row r="10" spans="1:15" s="108" customFormat="1" ht="16" customHeight="1" thickBot="1"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897"/>
    </row>
    <row r="11" spans="1:15" s="102" customFormat="1" ht="16" customHeight="1" thickBot="1">
      <c r="B11" s="110" t="s">
        <v>1480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897"/>
    </row>
    <row r="12" spans="1:15" s="102" customFormat="1" ht="15.5" customHeight="1">
      <c r="B12" s="130" t="s">
        <v>516</v>
      </c>
      <c r="C12" s="1963">
        <f ca="1">INDEX(UW!$C$612:$EF$684,MATCH($B12,UW!$C$612:$C$684,0),MATCH(C$9,UW!$C$612:$EF$612,0))</f>
        <v>0</v>
      </c>
      <c r="D12" s="1963">
        <f ca="1">INDEX(UW!$C$612:$EF$684,MATCH($B12,UW!$C$612:$C$684,0),MATCH(D$9,UW!$C$612:$EF$612,0))</f>
        <v>0</v>
      </c>
      <c r="E12" s="1964">
        <f ca="1">INDEX(UW!$C$612:$EF$684,MATCH($B12,UW!$C$612:$C$684,0),MATCH(E$9,UW!$C$612:$EF$612,0))</f>
        <v>0</v>
      </c>
      <c r="F12" s="1964">
        <f ca="1">INDEX(UW!$C$612:$EF$684,MATCH($B12,UW!$C$612:$C$684,0),MATCH(F$9,UW!$C$612:$EF$612,0))</f>
        <v>0</v>
      </c>
      <c r="G12" s="1964">
        <f ca="1">INDEX(UW!$C$612:$EF$684,MATCH($B12,UW!$C$612:$C$684,0),MATCH(G$9,UW!$C$612:$EF$612,0))</f>
        <v>0</v>
      </c>
      <c r="H12" s="1964">
        <f ca="1">INDEX(UW!$C$612:$EF$684,MATCH($B12,UW!$C$612:$C$684,0),MATCH(H$9,UW!$C$612:$EF$612,0))</f>
        <v>0</v>
      </c>
      <c r="I12" s="1964">
        <f ca="1">INDEX(UW!$C$612:$EF$684,MATCH($B12,UW!$C$612:$C$684,0),MATCH(I$9,UW!$C$612:$EF$612,0))</f>
        <v>0</v>
      </c>
      <c r="J12" s="1964">
        <f ca="1">INDEX(UW!$C$612:$EF$684,MATCH($B12,UW!$C$612:$C$684,0),MATCH(J$9,UW!$C$612:$EF$612,0))</f>
        <v>0</v>
      </c>
      <c r="K12" s="1964">
        <f ca="1">INDEX(UW!$C$612:$EF$684,MATCH($B12,UW!$C$612:$C$684,0),MATCH(K$9,UW!$C$612:$EF$612,0))</f>
        <v>0</v>
      </c>
      <c r="L12" s="1964">
        <f ca="1">INDEX(UW!$C$612:$EF$684,MATCH($B12,UW!$C$612:$C$684,0),MATCH(L$9,UW!$C$612:$EF$612,0))</f>
        <v>0</v>
      </c>
      <c r="M12" s="1964">
        <f ca="1">INDEX(UW!$C$612:$EF$684,MATCH($B12,UW!$C$612:$C$684,0),MATCH(M$9,UW!$C$612:$EF$612,0))</f>
        <v>0</v>
      </c>
      <c r="N12" s="1901">
        <f ca="1">INDEX(UW!$C$612:$EF$684,MATCH($B12,UW!$C$612:$C$684,0),MATCH(N$9,UW!$C$612:$EF$612,0))</f>
        <v>0</v>
      </c>
      <c r="O12" s="1965">
        <f ca="1">SUM(C12:N12)</f>
        <v>0</v>
      </c>
    </row>
    <row r="13" spans="1:15" s="102" customFormat="1" ht="15.5" customHeight="1">
      <c r="A13" s="114"/>
      <c r="B13" s="131" t="s">
        <v>407</v>
      </c>
      <c r="C13" s="1966">
        <f ca="1">INDEX(UW!$C$612:$EF$684,MATCH($B13,UW!$C$612:$C$684,0),MATCH(C$9,UW!$C$612:$EF$612,0))</f>
        <v>0</v>
      </c>
      <c r="D13" s="1966">
        <f ca="1">INDEX(UW!$C$612:$EF$684,MATCH($B13,UW!$C$612:$C$684,0),MATCH(D$9,UW!$C$612:$EF$612,0))</f>
        <v>0</v>
      </c>
      <c r="E13" s="1966">
        <f ca="1">INDEX(UW!$C$612:$EF$684,MATCH($B13,UW!$C$612:$C$684,0),MATCH(E$9,UW!$C$612:$EF$612,0))</f>
        <v>0</v>
      </c>
      <c r="F13" s="1966">
        <f ca="1">INDEX(UW!$C$612:$EF$684,MATCH($B13,UW!$C$612:$C$684,0),MATCH(F$9,UW!$C$612:$EF$612,0))</f>
        <v>0</v>
      </c>
      <c r="G13" s="1966">
        <f ca="1">INDEX(UW!$C$612:$EF$684,MATCH($B13,UW!$C$612:$C$684,0),MATCH(G$9,UW!$C$612:$EF$612,0))</f>
        <v>0</v>
      </c>
      <c r="H13" s="1966">
        <f ca="1">INDEX(UW!$C$612:$EF$684,MATCH($B13,UW!$C$612:$C$684,0),MATCH(H$9,UW!$C$612:$EF$612,0))</f>
        <v>0</v>
      </c>
      <c r="I13" s="1966">
        <f ca="1">INDEX(UW!$C$612:$EF$684,MATCH($B13,UW!$C$612:$C$684,0),MATCH(I$9,UW!$C$612:$EF$612,0))</f>
        <v>0</v>
      </c>
      <c r="J13" s="1966">
        <f ca="1">INDEX(UW!$C$612:$EF$684,MATCH($B13,UW!$C$612:$C$684,0),MATCH(J$9,UW!$C$612:$EF$612,0))</f>
        <v>0</v>
      </c>
      <c r="K13" s="1966">
        <f ca="1">INDEX(UW!$C$612:$EF$684,MATCH($B13,UW!$C$612:$C$684,0),MATCH(K$9,UW!$C$612:$EF$612,0))</f>
        <v>0</v>
      </c>
      <c r="L13" s="1966">
        <f ca="1">INDEX(UW!$C$612:$EF$684,MATCH($B13,UW!$C$612:$C$684,0),MATCH(L$9,UW!$C$612:$EF$612,0))</f>
        <v>0</v>
      </c>
      <c r="M13" s="1966">
        <f ca="1">INDEX(UW!$C$612:$EF$684,MATCH($B13,UW!$C$612:$C$684,0),MATCH(M$9,UW!$C$612:$EF$612,0))</f>
        <v>0</v>
      </c>
      <c r="N13" s="1966">
        <f ca="1">INDEX(UW!$C$612:$EF$684,MATCH($B13,UW!$C$612:$C$684,0),MATCH(N$9,UW!$C$612:$EF$612,0))</f>
        <v>0</v>
      </c>
      <c r="O13" s="1967">
        <f ca="1">SUM(C13:N13)</f>
        <v>0</v>
      </c>
    </row>
    <row r="14" spans="1:15" s="102" customFormat="1" ht="15.5" customHeight="1">
      <c r="B14" s="132" t="s">
        <v>408</v>
      </c>
      <c r="C14" s="1966">
        <f ca="1">INDEX(UW!$C$612:$EF$684,MATCH($B14,UW!$C$612:$C$684,0),MATCH(C$9,UW!$C$612:$EF$612,0))</f>
        <v>0</v>
      </c>
      <c r="D14" s="1966">
        <f ca="1">INDEX(UW!$C$612:$EF$684,MATCH($B14,UW!$C$612:$C$684,0),MATCH(D$9,UW!$C$612:$EF$612,0))</f>
        <v>0</v>
      </c>
      <c r="E14" s="1966">
        <f ca="1">INDEX(UW!$C$612:$EF$684,MATCH($B14,UW!$C$612:$C$684,0),MATCH(E$9,UW!$C$612:$EF$612,0))</f>
        <v>0</v>
      </c>
      <c r="F14" s="1966">
        <f ca="1">INDEX(UW!$C$612:$EF$684,MATCH($B14,UW!$C$612:$C$684,0),MATCH(F$9,UW!$C$612:$EF$612,0))</f>
        <v>0</v>
      </c>
      <c r="G14" s="1966">
        <f ca="1">INDEX(UW!$C$612:$EF$684,MATCH($B14,UW!$C$612:$C$684,0),MATCH(G$9,UW!$C$612:$EF$612,0))</f>
        <v>0</v>
      </c>
      <c r="H14" s="1966">
        <f ca="1">INDEX(UW!$C$612:$EF$684,MATCH($B14,UW!$C$612:$C$684,0),MATCH(H$9,UW!$C$612:$EF$612,0))</f>
        <v>0</v>
      </c>
      <c r="I14" s="1966">
        <f ca="1">INDEX(UW!$C$612:$EF$684,MATCH($B14,UW!$C$612:$C$684,0),MATCH(I$9,UW!$C$612:$EF$612,0))</f>
        <v>0</v>
      </c>
      <c r="J14" s="1966">
        <f ca="1">INDEX(UW!$C$612:$EF$684,MATCH($B14,UW!$C$612:$C$684,0),MATCH(J$9,UW!$C$612:$EF$612,0))</f>
        <v>0</v>
      </c>
      <c r="K14" s="1966">
        <f ca="1">INDEX(UW!$C$612:$EF$684,MATCH($B14,UW!$C$612:$C$684,0),MATCH(K$9,UW!$C$612:$EF$612,0))</f>
        <v>0</v>
      </c>
      <c r="L14" s="1966">
        <f ca="1">INDEX(UW!$C$612:$EF$684,MATCH($B14,UW!$C$612:$C$684,0),MATCH(L$9,UW!$C$612:$EF$612,0))</f>
        <v>0</v>
      </c>
      <c r="M14" s="1966">
        <f ca="1">INDEX(UW!$C$612:$EF$684,MATCH($B14,UW!$C$612:$C$684,0),MATCH(M$9,UW!$C$612:$EF$612,0))</f>
        <v>0</v>
      </c>
      <c r="N14" s="1966">
        <f ca="1">INDEX(UW!$C$612:$EF$684,MATCH($B14,UW!$C$612:$C$684,0),MATCH(N$9,UW!$C$612:$EF$612,0))</f>
        <v>0</v>
      </c>
      <c r="O14" s="1967">
        <f ca="1">SUM(C14:N14)</f>
        <v>0</v>
      </c>
    </row>
    <row r="15" spans="1:15" s="102" customFormat="1" ht="16" customHeight="1" thickBot="1">
      <c r="B15" s="132" t="s">
        <v>409</v>
      </c>
      <c r="C15" s="1966">
        <f ca="1">INDEX(UW!$C$612:$EF$684,MATCH($B15,UW!$C$612:$C$684,0),MATCH(C$9,UW!$C$612:$EF$612,0))</f>
        <v>0</v>
      </c>
      <c r="D15" s="1966">
        <f ca="1">INDEX(UW!$C$612:$EF$684,MATCH($B15,UW!$C$612:$C$684,0),MATCH(D$9,UW!$C$612:$EF$612,0))</f>
        <v>0</v>
      </c>
      <c r="E15" s="1966">
        <f ca="1">INDEX(UW!$C$612:$EF$684,MATCH($B15,UW!$C$612:$C$684,0),MATCH(E$9,UW!$C$612:$EF$612,0))</f>
        <v>0</v>
      </c>
      <c r="F15" s="1966">
        <f ca="1">INDEX(UW!$C$612:$EF$684,MATCH($B15,UW!$C$612:$C$684,0),MATCH(F$9,UW!$C$612:$EF$612,0))</f>
        <v>0</v>
      </c>
      <c r="G15" s="1966">
        <f ca="1">INDEX(UW!$C$612:$EF$684,MATCH($B15,UW!$C$612:$C$684,0),MATCH(G$9,UW!$C$612:$EF$612,0))</f>
        <v>0</v>
      </c>
      <c r="H15" s="1966">
        <f ca="1">INDEX(UW!$C$612:$EF$684,MATCH($B15,UW!$C$612:$C$684,0),MATCH(H$9,UW!$C$612:$EF$612,0))</f>
        <v>0</v>
      </c>
      <c r="I15" s="1966">
        <f ca="1">INDEX(UW!$C$612:$EF$684,MATCH($B15,UW!$C$612:$C$684,0),MATCH(I$9,UW!$C$612:$EF$612,0))</f>
        <v>0</v>
      </c>
      <c r="J15" s="1966">
        <f ca="1">INDEX(UW!$C$612:$EF$684,MATCH($B15,UW!$C$612:$C$684,0),MATCH(J$9,UW!$C$612:$EF$612,0))</f>
        <v>0</v>
      </c>
      <c r="K15" s="1966">
        <f ca="1">INDEX(UW!$C$612:$EF$684,MATCH($B15,UW!$C$612:$C$684,0),MATCH(K$9,UW!$C$612:$EF$612,0))</f>
        <v>0</v>
      </c>
      <c r="L15" s="1966">
        <f ca="1">INDEX(UW!$C$612:$EF$684,MATCH($B15,UW!$C$612:$C$684,0),MATCH(L$9,UW!$C$612:$EF$612,0))</f>
        <v>0</v>
      </c>
      <c r="M15" s="1966">
        <f ca="1">INDEX(UW!$C$612:$EF$684,MATCH($B15,UW!$C$612:$C$684,0),MATCH(M$9,UW!$C$612:$EF$612,0))</f>
        <v>0</v>
      </c>
      <c r="N15" s="1966">
        <f ca="1">INDEX(UW!$C$612:$EF$684,MATCH($B15,UW!$C$612:$C$684,0),MATCH(N$9,UW!$C$612:$EF$612,0))</f>
        <v>0</v>
      </c>
      <c r="O15" s="1967">
        <f ca="1">SUM(C15:N15)</f>
        <v>0</v>
      </c>
    </row>
    <row r="16" spans="1:15" s="102" customFormat="1" ht="16" customHeight="1" thickBot="1">
      <c r="B16" s="115" t="s">
        <v>1483</v>
      </c>
      <c r="C16" s="1926">
        <f t="shared" ref="C16:O16" ca="1" si="1">SUM(C12:C15)</f>
        <v>0</v>
      </c>
      <c r="D16" s="1926">
        <f t="shared" ca="1" si="1"/>
        <v>0</v>
      </c>
      <c r="E16" s="1926">
        <f t="shared" ca="1" si="1"/>
        <v>0</v>
      </c>
      <c r="F16" s="1926">
        <f t="shared" ca="1" si="1"/>
        <v>0</v>
      </c>
      <c r="G16" s="1926">
        <f t="shared" ca="1" si="1"/>
        <v>0</v>
      </c>
      <c r="H16" s="1926">
        <f t="shared" ca="1" si="1"/>
        <v>0</v>
      </c>
      <c r="I16" s="1926">
        <f t="shared" ca="1" si="1"/>
        <v>0</v>
      </c>
      <c r="J16" s="1926">
        <f t="shared" ca="1" si="1"/>
        <v>0</v>
      </c>
      <c r="K16" s="1926">
        <f t="shared" ca="1" si="1"/>
        <v>0</v>
      </c>
      <c r="L16" s="1926">
        <f t="shared" ca="1" si="1"/>
        <v>0</v>
      </c>
      <c r="M16" s="1926">
        <f t="shared" ca="1" si="1"/>
        <v>0</v>
      </c>
      <c r="N16" s="1931">
        <f t="shared" ca="1" si="1"/>
        <v>0</v>
      </c>
      <c r="O16" s="1932">
        <f t="shared" ca="1" si="1"/>
        <v>0</v>
      </c>
    </row>
    <row r="17" spans="1:28" s="102" customFormat="1" ht="16" customHeight="1" thickBot="1">
      <c r="B17" s="109"/>
      <c r="C17" s="1910"/>
      <c r="D17" s="1910"/>
      <c r="E17" s="1910"/>
      <c r="F17" s="1910"/>
      <c r="G17" s="1910"/>
      <c r="H17" s="1910"/>
      <c r="I17" s="1910"/>
      <c r="J17" s="1910"/>
      <c r="K17" s="1910"/>
      <c r="L17" s="1910"/>
      <c r="M17" s="1910"/>
      <c r="N17" s="1910"/>
      <c r="O17" s="1911"/>
    </row>
    <row r="18" spans="1:28" s="102" customFormat="1" ht="16" customHeight="1" thickBot="1">
      <c r="B18" s="116" t="s">
        <v>853</v>
      </c>
      <c r="C18" s="1914"/>
      <c r="D18" s="1914"/>
      <c r="E18" s="1914"/>
      <c r="F18" s="1914"/>
      <c r="G18" s="1914"/>
      <c r="H18" s="1914"/>
      <c r="I18" s="1914"/>
      <c r="J18" s="1914"/>
      <c r="K18" s="1914"/>
      <c r="L18" s="1914"/>
      <c r="M18" s="1914"/>
      <c r="N18" s="1914"/>
      <c r="O18" s="1914"/>
    </row>
    <row r="19" spans="1:28" s="103" customFormat="1" ht="15.5" customHeight="1">
      <c r="A19" s="133"/>
      <c r="B19" s="117" t="s">
        <v>423</v>
      </c>
      <c r="C19" s="1968">
        <f ca="1">INDEX(UW!$C$689:$EF$711,MATCH($B19,UW!$C$689:$C$711,0),MATCH(C$9,UW!$C$689:$EF$689,0))</f>
        <v>0</v>
      </c>
      <c r="D19" s="1969">
        <f ca="1">INDEX(UW!$C$689:$EF$711,MATCH($B19,UW!$C$689:$C$711,0),MATCH(D$9,UW!$C$689:$EF$689,0))</f>
        <v>0</v>
      </c>
      <c r="E19" s="1969">
        <f ca="1">INDEX(UW!$C$689:$EF$711,MATCH($B19,UW!$C$689:$C$711,0),MATCH(E$9,UW!$C$689:$EF$689,0))</f>
        <v>0</v>
      </c>
      <c r="F19" s="1969">
        <f ca="1">INDEX(UW!$C$689:$EF$711,MATCH($B19,UW!$C$689:$C$711,0),MATCH(F$9,UW!$C$689:$EF$689,0))</f>
        <v>0</v>
      </c>
      <c r="G19" s="1969">
        <f ca="1">INDEX(UW!$C$689:$EF$711,MATCH($B19,UW!$C$689:$C$711,0),MATCH(G$9,UW!$C$689:$EF$689,0))</f>
        <v>0</v>
      </c>
      <c r="H19" s="1969">
        <f ca="1">INDEX(UW!$C$689:$EF$711,MATCH($B19,UW!$C$689:$C$711,0),MATCH(H$9,UW!$C$689:$EF$689,0))</f>
        <v>0</v>
      </c>
      <c r="I19" s="1969">
        <f ca="1">INDEX(UW!$C$689:$EF$711,MATCH($B19,UW!$C$689:$C$711,0),MATCH(I$9,UW!$C$689:$EF$689,0))</f>
        <v>0</v>
      </c>
      <c r="J19" s="1969">
        <f ca="1">INDEX(UW!$C$689:$EF$711,MATCH($B19,UW!$C$689:$C$711,0),MATCH(J$9,UW!$C$689:$EF$689,0))</f>
        <v>0</v>
      </c>
      <c r="K19" s="1969">
        <f ca="1">INDEX(UW!$C$689:$EF$711,MATCH($B19,UW!$C$689:$C$711,0),MATCH(K$9,UW!$C$689:$EF$689,0))</f>
        <v>0</v>
      </c>
      <c r="L19" s="1969">
        <f ca="1">INDEX(UW!$C$689:$EF$711,MATCH($B19,UW!$C$689:$C$711,0),MATCH(L$9,UW!$C$689:$EF$689,0))</f>
        <v>0</v>
      </c>
      <c r="M19" s="1969">
        <f ca="1">INDEX(UW!$C$689:$EF$711,MATCH($B19,UW!$C$689:$C$711,0),MATCH(M$9,UW!$C$689:$EF$689,0))</f>
        <v>0</v>
      </c>
      <c r="N19" s="1919">
        <f ca="1">INDEX(UW!$C$689:$EF$711,MATCH($B19,UW!$C$689:$C$711,0),MATCH(N$9,UW!$C$689:$EF$689,0))</f>
        <v>0</v>
      </c>
      <c r="O19" s="1970">
        <f t="shared" ref="O19:O34" ca="1" si="2">SUM(C19:N19)</f>
        <v>0</v>
      </c>
    </row>
    <row r="20" spans="1:28" s="103" customFormat="1" ht="15.5" customHeight="1">
      <c r="B20" s="117" t="s">
        <v>558</v>
      </c>
      <c r="C20" s="1971">
        <f ca="1">INDEX(UW!$C$689:$EF$711,MATCH($B20,UW!$C$689:$C$711,0),MATCH(C$9,UW!$C$689:$EF$689,0))</f>
        <v>0</v>
      </c>
      <c r="D20" s="1922">
        <f ca="1">INDEX(UW!$C$689:$EF$711,MATCH($B20,UW!$C$689:$C$711,0),MATCH(D$9,UW!$C$689:$EF$689,0))</f>
        <v>0</v>
      </c>
      <c r="E20" s="1922">
        <f ca="1">INDEX(UW!$C$689:$EF$711,MATCH($B20,UW!$C$689:$C$711,0),MATCH(E$9,UW!$C$689:$EF$689,0))</f>
        <v>0</v>
      </c>
      <c r="F20" s="1922">
        <f ca="1">INDEX(UW!$C$689:$EF$711,MATCH($B20,UW!$C$689:$C$711,0),MATCH(F$9,UW!$C$689:$EF$689,0))</f>
        <v>0</v>
      </c>
      <c r="G20" s="1922">
        <f ca="1">INDEX(UW!$C$689:$EF$711,MATCH($B20,UW!$C$689:$C$711,0),MATCH(G$9,UW!$C$689:$EF$689,0))</f>
        <v>0</v>
      </c>
      <c r="H20" s="1922">
        <f ca="1">INDEX(UW!$C$689:$EF$711,MATCH($B20,UW!$C$689:$C$711,0),MATCH(H$9,UW!$C$689:$EF$689,0))</f>
        <v>0</v>
      </c>
      <c r="I20" s="1922">
        <f ca="1">INDEX(UW!$C$689:$EF$711,MATCH($B20,UW!$C$689:$C$711,0),MATCH(I$9,UW!$C$689:$EF$689,0))</f>
        <v>0</v>
      </c>
      <c r="J20" s="1922">
        <f ca="1">INDEX(UW!$C$689:$EF$711,MATCH($B20,UW!$C$689:$C$711,0),MATCH(J$9,UW!$C$689:$EF$689,0))</f>
        <v>0</v>
      </c>
      <c r="K20" s="1922">
        <f ca="1">INDEX(UW!$C$689:$EF$711,MATCH($B20,UW!$C$689:$C$711,0),MATCH(K$9,UW!$C$689:$EF$689,0))</f>
        <v>0</v>
      </c>
      <c r="L20" s="1922">
        <f ca="1">INDEX(UW!$C$689:$EF$711,MATCH($B20,UW!$C$689:$C$711,0),MATCH(L$9,UW!$C$689:$EF$689,0))</f>
        <v>0</v>
      </c>
      <c r="M20" s="1922">
        <f ca="1">INDEX(UW!$C$689:$EF$711,MATCH($B20,UW!$C$689:$C$711,0),MATCH(M$9,UW!$C$689:$EF$689,0))</f>
        <v>0</v>
      </c>
      <c r="N20" s="1924">
        <f ca="1">INDEX(UW!$C$689:$EF$711,MATCH($B20,UW!$C$689:$C$711,0),MATCH(N$9,UW!$C$689:$EF$689,0))</f>
        <v>0</v>
      </c>
      <c r="O20" s="1972">
        <f t="shared" ca="1" si="2"/>
        <v>0</v>
      </c>
    </row>
    <row r="21" spans="1:28" s="103" customFormat="1" ht="15.5" customHeight="1">
      <c r="B21" s="135" t="s">
        <v>425</v>
      </c>
      <c r="C21" s="1971">
        <f ca="1">INDEX(UW!$C$689:$EF$711,MATCH($B21,UW!$C$689:$C$711,0),MATCH(C$9,UW!$C$689:$EF$689,0))</f>
        <v>90.092993541120038</v>
      </c>
      <c r="D21" s="1922">
        <f ca="1">INDEX(UW!$C$689:$EF$711,MATCH($B21,UW!$C$689:$C$711,0),MATCH(D$9,UW!$C$689:$EF$689,0))</f>
        <v>90.092993541120038</v>
      </c>
      <c r="E21" s="1922">
        <f ca="1">INDEX(UW!$C$689:$EF$711,MATCH($B21,UW!$C$689:$C$711,0),MATCH(E$9,UW!$C$689:$EF$689,0))</f>
        <v>90.092993541120038</v>
      </c>
      <c r="F21" s="1922">
        <f ca="1">INDEX(UW!$C$689:$EF$711,MATCH($B21,UW!$C$689:$C$711,0),MATCH(F$9,UW!$C$689:$EF$689,0))</f>
        <v>90.092993541120038</v>
      </c>
      <c r="G21" s="1922">
        <f ca="1">INDEX(UW!$C$689:$EF$711,MATCH($B21,UW!$C$689:$C$711,0),MATCH(G$9,UW!$C$689:$EF$689,0))</f>
        <v>90.092993541120038</v>
      </c>
      <c r="H21" s="1922">
        <f ca="1">INDEX(UW!$C$689:$EF$711,MATCH($B21,UW!$C$689:$C$711,0),MATCH(H$9,UW!$C$689:$EF$689,0))</f>
        <v>90.092993541120038</v>
      </c>
      <c r="I21" s="1922">
        <f ca="1">INDEX(UW!$C$689:$EF$711,MATCH($B21,UW!$C$689:$C$711,0),MATCH(I$9,UW!$C$689:$EF$689,0))</f>
        <v>90.092993541120038</v>
      </c>
      <c r="J21" s="1922">
        <f ca="1">INDEX(UW!$C$689:$EF$711,MATCH($B21,UW!$C$689:$C$711,0),MATCH(J$9,UW!$C$689:$EF$689,0))</f>
        <v>90.092993541120038</v>
      </c>
      <c r="K21" s="1922">
        <f ca="1">INDEX(UW!$C$689:$EF$711,MATCH($B21,UW!$C$689:$C$711,0),MATCH(K$9,UW!$C$689:$EF$689,0))</f>
        <v>90.092993541120038</v>
      </c>
      <c r="L21" s="1922">
        <f ca="1">INDEX(UW!$C$689:$EF$711,MATCH($B21,UW!$C$689:$C$711,0),MATCH(L$9,UW!$C$689:$EF$689,0))</f>
        <v>90.092993541120038</v>
      </c>
      <c r="M21" s="1922">
        <f ca="1">INDEX(UW!$C$689:$EF$711,MATCH($B21,UW!$C$689:$C$711,0),MATCH(M$9,UW!$C$689:$EF$689,0))</f>
        <v>90.092993541120038</v>
      </c>
      <c r="N21" s="1924">
        <f ca="1">INDEX(UW!$C$689:$EF$711,MATCH($B21,UW!$C$689:$C$711,0),MATCH(N$9,UW!$C$689:$EF$689,0))</f>
        <v>90.092993541120038</v>
      </c>
      <c r="O21" s="1972">
        <f t="shared" ca="1" si="2"/>
        <v>1081.1159224934402</v>
      </c>
    </row>
    <row r="22" spans="1:28" s="103" customFormat="1" ht="15.5" customHeight="1">
      <c r="B22" s="135" t="s">
        <v>426</v>
      </c>
      <c r="C22" s="1971">
        <f ca="1">INDEX(UW!$C$689:$EF$711,MATCH($B22,UW!$C$689:$C$711,0),MATCH(C$9,UW!$C$689:$EF$689,0))</f>
        <v>0</v>
      </c>
      <c r="D22" s="1922">
        <f ca="1">INDEX(UW!$C$689:$EF$711,MATCH($B22,UW!$C$689:$C$711,0),MATCH(D$9,UW!$C$689:$EF$689,0))</f>
        <v>0</v>
      </c>
      <c r="E22" s="1922">
        <f ca="1">INDEX(UW!$C$689:$EF$711,MATCH($B22,UW!$C$689:$C$711,0),MATCH(E$9,UW!$C$689:$EF$689,0))</f>
        <v>0</v>
      </c>
      <c r="F22" s="1922">
        <f ca="1">INDEX(UW!$C$689:$EF$711,MATCH($B22,UW!$C$689:$C$711,0),MATCH(F$9,UW!$C$689:$EF$689,0))</f>
        <v>0</v>
      </c>
      <c r="G22" s="1922">
        <f ca="1">INDEX(UW!$C$689:$EF$711,MATCH($B22,UW!$C$689:$C$711,0),MATCH(G$9,UW!$C$689:$EF$689,0))</f>
        <v>0</v>
      </c>
      <c r="H22" s="1922">
        <f ca="1">INDEX(UW!$C$689:$EF$711,MATCH($B22,UW!$C$689:$C$711,0),MATCH(H$9,UW!$C$689:$EF$689,0))</f>
        <v>0</v>
      </c>
      <c r="I22" s="1922">
        <f ca="1">INDEX(UW!$C$689:$EF$711,MATCH($B22,UW!$C$689:$C$711,0),MATCH(I$9,UW!$C$689:$EF$689,0))</f>
        <v>0</v>
      </c>
      <c r="J22" s="1922">
        <f ca="1">INDEX(UW!$C$689:$EF$711,MATCH($B22,UW!$C$689:$C$711,0),MATCH(J$9,UW!$C$689:$EF$689,0))</f>
        <v>0</v>
      </c>
      <c r="K22" s="1922">
        <f ca="1">INDEX(UW!$C$689:$EF$711,MATCH($B22,UW!$C$689:$C$711,0),MATCH(K$9,UW!$C$689:$EF$689,0))</f>
        <v>0</v>
      </c>
      <c r="L22" s="1922">
        <f ca="1">INDEX(UW!$C$689:$EF$711,MATCH($B22,UW!$C$689:$C$711,0),MATCH(L$9,UW!$C$689:$EF$689,0))</f>
        <v>0</v>
      </c>
      <c r="M22" s="1922">
        <f ca="1">INDEX(UW!$C$689:$EF$711,MATCH($B22,UW!$C$689:$C$711,0),MATCH(M$9,UW!$C$689:$EF$689,0))</f>
        <v>0</v>
      </c>
      <c r="N22" s="1924">
        <f ca="1">INDEX(UW!$C$689:$EF$711,MATCH($B22,UW!$C$689:$C$711,0),MATCH(N$9,UW!$C$689:$EF$689,0))</f>
        <v>0</v>
      </c>
      <c r="O22" s="1972">
        <f t="shared" ca="1" si="2"/>
        <v>0</v>
      </c>
    </row>
    <row r="23" spans="1:28" s="103" customFormat="1" ht="15.5" customHeight="1">
      <c r="B23" s="135" t="s">
        <v>427</v>
      </c>
      <c r="C23" s="1971">
        <f ca="1">INDEX(UW!$C$689:$EF$711,MATCH($B23,UW!$C$689:$C$711,0),MATCH(C$9,UW!$C$689:$EF$689,0))</f>
        <v>0</v>
      </c>
      <c r="D23" s="1922">
        <f ca="1">INDEX(UW!$C$689:$EF$711,MATCH($B23,UW!$C$689:$C$711,0),MATCH(D$9,UW!$C$689:$EF$689,0))</f>
        <v>0</v>
      </c>
      <c r="E23" s="1922">
        <f ca="1">INDEX(UW!$C$689:$EF$711,MATCH($B23,UW!$C$689:$C$711,0),MATCH(E$9,UW!$C$689:$EF$689,0))</f>
        <v>0</v>
      </c>
      <c r="F23" s="1922">
        <f ca="1">INDEX(UW!$C$689:$EF$711,MATCH($B23,UW!$C$689:$C$711,0),MATCH(F$9,UW!$C$689:$EF$689,0))</f>
        <v>0</v>
      </c>
      <c r="G23" s="1922">
        <f ca="1">INDEX(UW!$C$689:$EF$711,MATCH($B23,UW!$C$689:$C$711,0),MATCH(G$9,UW!$C$689:$EF$689,0))</f>
        <v>0</v>
      </c>
      <c r="H23" s="1922">
        <f ca="1">INDEX(UW!$C$689:$EF$711,MATCH($B23,UW!$C$689:$C$711,0),MATCH(H$9,UW!$C$689:$EF$689,0))</f>
        <v>0</v>
      </c>
      <c r="I23" s="1922">
        <f ca="1">INDEX(UW!$C$689:$EF$711,MATCH($B23,UW!$C$689:$C$711,0),MATCH(I$9,UW!$C$689:$EF$689,0))</f>
        <v>0</v>
      </c>
      <c r="J23" s="1922">
        <f ca="1">INDEX(UW!$C$689:$EF$711,MATCH($B23,UW!$C$689:$C$711,0),MATCH(J$9,UW!$C$689:$EF$689,0))</f>
        <v>0</v>
      </c>
      <c r="K23" s="1922">
        <f ca="1">INDEX(UW!$C$689:$EF$711,MATCH($B23,UW!$C$689:$C$711,0),MATCH(K$9,UW!$C$689:$EF$689,0))</f>
        <v>0</v>
      </c>
      <c r="L23" s="1922">
        <f ca="1">INDEX(UW!$C$689:$EF$711,MATCH($B23,UW!$C$689:$C$711,0),MATCH(L$9,UW!$C$689:$EF$689,0))</f>
        <v>0</v>
      </c>
      <c r="M23" s="1922">
        <f ca="1">INDEX(UW!$C$689:$EF$711,MATCH($B23,UW!$C$689:$C$711,0),MATCH(M$9,UW!$C$689:$EF$689,0))</f>
        <v>0</v>
      </c>
      <c r="N23" s="1924">
        <f ca="1">INDEX(UW!$C$689:$EF$711,MATCH($B23,UW!$C$689:$C$711,0),MATCH(N$9,UW!$C$689:$EF$689,0))</f>
        <v>0</v>
      </c>
      <c r="O23" s="1972">
        <f t="shared" ca="1" si="2"/>
        <v>0</v>
      </c>
    </row>
    <row r="24" spans="1:28" s="103" customFormat="1" ht="15.5" customHeight="1">
      <c r="B24" s="134" t="s">
        <v>856</v>
      </c>
      <c r="C24" s="1971" t="e">
        <f>INDEX(UW!$C$689:$EF$711,MATCH($B24,UW!$C$689:$C$711,0),MATCH(C$9,UW!$C$689:$EF$689,0))</f>
        <v>#N/A</v>
      </c>
      <c r="D24" s="1922" t="e">
        <f>INDEX(UW!$C$689:$EF$711,MATCH($B24,UW!$C$689:$C$711,0),MATCH(D$9,UW!$C$689:$EF$689,0))</f>
        <v>#N/A</v>
      </c>
      <c r="E24" s="1922" t="e">
        <f>INDEX(UW!$C$689:$EF$711,MATCH($B24,UW!$C$689:$C$711,0),MATCH(E$9,UW!$C$689:$EF$689,0))</f>
        <v>#N/A</v>
      </c>
      <c r="F24" s="1922" t="e">
        <f>INDEX(UW!$C$689:$EF$711,MATCH($B24,UW!$C$689:$C$711,0),MATCH(F$9,UW!$C$689:$EF$689,0))</f>
        <v>#N/A</v>
      </c>
      <c r="G24" s="1922" t="e">
        <f>INDEX(UW!$C$689:$EF$711,MATCH($B24,UW!$C$689:$C$711,0),MATCH(G$9,UW!$C$689:$EF$689,0))</f>
        <v>#N/A</v>
      </c>
      <c r="H24" s="1922" t="e">
        <f>INDEX(UW!$C$689:$EF$711,MATCH($B24,UW!$C$689:$C$711,0),MATCH(H$9,UW!$C$689:$EF$689,0))</f>
        <v>#N/A</v>
      </c>
      <c r="I24" s="1922" t="e">
        <f>INDEX(UW!$C$689:$EF$711,MATCH($B24,UW!$C$689:$C$711,0),MATCH(I$9,UW!$C$689:$EF$689,0))</f>
        <v>#N/A</v>
      </c>
      <c r="J24" s="1922" t="e">
        <f>INDEX(UW!$C$689:$EF$711,MATCH($B24,UW!$C$689:$C$711,0),MATCH(J$9,UW!$C$689:$EF$689,0))</f>
        <v>#N/A</v>
      </c>
      <c r="K24" s="1922" t="e">
        <f>INDEX(UW!$C$689:$EF$711,MATCH($B24,UW!$C$689:$C$711,0),MATCH(K$9,UW!$C$689:$EF$689,0))</f>
        <v>#N/A</v>
      </c>
      <c r="L24" s="1922" t="e">
        <f>INDEX(UW!$C$689:$EF$711,MATCH($B24,UW!$C$689:$C$711,0),MATCH(L$9,UW!$C$689:$EF$689,0))</f>
        <v>#N/A</v>
      </c>
      <c r="M24" s="1922" t="e">
        <f>INDEX(UW!$C$689:$EF$711,MATCH($B24,UW!$C$689:$C$711,0),MATCH(M$9,UW!$C$689:$EF$689,0))</f>
        <v>#N/A</v>
      </c>
      <c r="N24" s="1924" t="e">
        <f>INDEX(UW!$C$689:$EF$711,MATCH($B24,UW!$C$689:$C$711,0),MATCH(N$9,UW!$C$689:$EF$689,0))</f>
        <v>#N/A</v>
      </c>
      <c r="O24" s="1972" t="e">
        <f t="shared" si="2"/>
        <v>#N/A</v>
      </c>
    </row>
    <row r="25" spans="1:28" s="103" customFormat="1" ht="15.5" customHeight="1">
      <c r="B25" s="117" t="s">
        <v>567</v>
      </c>
      <c r="C25" s="1971">
        <f ca="1">INDEX(UW!$C$689:$EF$711,MATCH($B25,UW!$C$689:$C$711,0),MATCH(C$9,UW!$C$689:$EF$689,0))</f>
        <v>0</v>
      </c>
      <c r="D25" s="1973">
        <f ca="1">INDEX(UW!$C$689:$EF$711,MATCH($B25,UW!$C$689:$C$711,0),MATCH(D$9,UW!$C$689:$EF$689,0))</f>
        <v>0</v>
      </c>
      <c r="E25" s="1973">
        <f ca="1">INDEX(UW!$C$689:$EF$711,MATCH($B25,UW!$C$689:$C$711,0),MATCH(E$9,UW!$C$689:$EF$689,0))</f>
        <v>0</v>
      </c>
      <c r="F25" s="1973">
        <f ca="1">INDEX(UW!$C$689:$EF$711,MATCH($B25,UW!$C$689:$C$711,0),MATCH(F$9,UW!$C$689:$EF$689,0))</f>
        <v>0</v>
      </c>
      <c r="G25" s="1973">
        <f ca="1">INDEX(UW!$C$689:$EF$711,MATCH($B25,UW!$C$689:$C$711,0),MATCH(G$9,UW!$C$689:$EF$689,0))</f>
        <v>0</v>
      </c>
      <c r="H25" s="1973">
        <f ca="1">INDEX(UW!$C$689:$EF$711,MATCH($B25,UW!$C$689:$C$711,0),MATCH(H$9,UW!$C$689:$EF$689,0))</f>
        <v>0</v>
      </c>
      <c r="I25" s="1973">
        <f ca="1">INDEX(UW!$C$689:$EF$711,MATCH($B25,UW!$C$689:$C$711,0),MATCH(I$9,UW!$C$689:$EF$689,0))</f>
        <v>0</v>
      </c>
      <c r="J25" s="1973">
        <f ca="1">INDEX(UW!$C$689:$EF$711,MATCH($B25,UW!$C$689:$C$711,0),MATCH(J$9,UW!$C$689:$EF$689,0))</f>
        <v>0</v>
      </c>
      <c r="K25" s="1922">
        <f ca="1">INDEX(UW!$C$689:$EF$711,MATCH($B25,UW!$C$689:$C$711,0),MATCH(K$9,UW!$C$689:$EF$689,0))</f>
        <v>0</v>
      </c>
      <c r="L25" s="1922">
        <f ca="1">INDEX(UW!$C$689:$EF$711,MATCH($B25,UW!$C$689:$C$711,0),MATCH(L$9,UW!$C$689:$EF$689,0))</f>
        <v>0</v>
      </c>
      <c r="M25" s="1973">
        <f ca="1">INDEX(UW!$C$689:$EF$711,MATCH($B25,UW!$C$689:$C$711,0),MATCH(M$9,UW!$C$689:$EF$689,0))</f>
        <v>0</v>
      </c>
      <c r="N25" s="1974">
        <f ca="1">INDEX(UW!$C$689:$EF$711,MATCH($B25,UW!$C$689:$C$711,0),MATCH(N$9,UW!$C$689:$EF$689,0))</f>
        <v>0</v>
      </c>
      <c r="O25" s="1972">
        <f t="shared" ca="1" si="2"/>
        <v>0</v>
      </c>
      <c r="P25" s="1975"/>
    </row>
    <row r="26" spans="1:28" s="103" customFormat="1" ht="15.5" customHeight="1">
      <c r="B26" s="117" t="s">
        <v>431</v>
      </c>
      <c r="C26" s="1922">
        <f ca="1">INDEX(UW!$C$689:$EF$711,MATCH($B26,UW!$C$689:$C$711,0),MATCH(C$9,UW!$C$689:$EF$689,0))</f>
        <v>0</v>
      </c>
      <c r="D26" s="1922">
        <f ca="1">INDEX(UW!$C$689:$EF$711,MATCH($B26,UW!$C$689:$C$711,0),MATCH(D$9,UW!$C$689:$EF$689,0))</f>
        <v>0</v>
      </c>
      <c r="E26" s="1922">
        <f ca="1">INDEX(UW!$C$689:$EF$711,MATCH($B26,UW!$C$689:$C$711,0),MATCH(E$9,UW!$C$689:$EF$689,0))</f>
        <v>0</v>
      </c>
      <c r="F26" s="1922">
        <f ca="1">INDEX(UW!$C$689:$EF$711,MATCH($B26,UW!$C$689:$C$711,0),MATCH(F$9,UW!$C$689:$EF$689,0))</f>
        <v>0</v>
      </c>
      <c r="G26" s="1922">
        <f ca="1">INDEX(UW!$C$689:$EF$711,MATCH($B26,UW!$C$689:$C$711,0),MATCH(G$9,UW!$C$689:$EF$689,0))</f>
        <v>0</v>
      </c>
      <c r="H26" s="1922">
        <f ca="1">INDEX(UW!$C$689:$EF$711,MATCH($B26,UW!$C$689:$C$711,0),MATCH(H$9,UW!$C$689:$EF$689,0))</f>
        <v>0</v>
      </c>
      <c r="I26" s="1922">
        <f ca="1">INDEX(UW!$C$689:$EF$711,MATCH($B26,UW!$C$689:$C$711,0),MATCH(I$9,UW!$C$689:$EF$689,0))</f>
        <v>0</v>
      </c>
      <c r="J26" s="1922">
        <f ca="1">INDEX(UW!$C$689:$EF$711,MATCH($B26,UW!$C$689:$C$711,0),MATCH(J$9,UW!$C$689:$EF$689,0))</f>
        <v>0</v>
      </c>
      <c r="K26" s="1922">
        <f ca="1">INDEX(UW!$C$689:$EF$711,MATCH($B26,UW!$C$689:$C$711,0),MATCH(K$9,UW!$C$689:$EF$689,0))</f>
        <v>0</v>
      </c>
      <c r="L26" s="1922">
        <f ca="1">INDEX(UW!$C$689:$EF$711,MATCH($B26,UW!$C$689:$C$711,0),MATCH(L$9,UW!$C$689:$EF$689,0))</f>
        <v>0</v>
      </c>
      <c r="M26" s="1922">
        <f ca="1">INDEX(UW!$C$689:$EF$711,MATCH($B26,UW!$C$689:$C$711,0),MATCH(M$9,UW!$C$689:$EF$689,0))</f>
        <v>0</v>
      </c>
      <c r="N26" s="1924">
        <f ca="1">INDEX(UW!$C$689:$EF$711,MATCH($B26,UW!$C$689:$C$711,0),MATCH(N$9,UW!$C$689:$EF$689,0))</f>
        <v>0</v>
      </c>
      <c r="O26" s="1972">
        <f t="shared" ca="1" si="2"/>
        <v>0</v>
      </c>
      <c r="Q26" s="1975"/>
      <c r="R26" s="1975"/>
      <c r="S26" s="1975"/>
      <c r="T26" s="1975"/>
      <c r="U26" s="1975"/>
      <c r="V26" s="1975"/>
      <c r="W26" s="1975"/>
      <c r="X26" s="1975"/>
      <c r="Y26" s="1975"/>
      <c r="Z26" s="1975"/>
      <c r="AA26" s="1975"/>
      <c r="AB26" s="1975"/>
    </row>
    <row r="27" spans="1:28" s="103" customFormat="1" ht="15.5" customHeight="1">
      <c r="B27" s="117" t="s">
        <v>433</v>
      </c>
      <c r="C27" s="1916">
        <f ca="1">INDEX(UW!$C$689:$EF$711,MATCH($B27,UW!$C$689:$C$711,0),MATCH(C$9,UW!$C$689:$EF$689,0))</f>
        <v>0</v>
      </c>
      <c r="D27" s="1916">
        <f ca="1">INDEX(UW!$C$689:$EF$711,MATCH($B27,UW!$C$689:$C$711,0),MATCH(D$9,UW!$C$689:$EF$689,0))</f>
        <v>0</v>
      </c>
      <c r="E27" s="1916">
        <f ca="1">INDEX(UW!$C$689:$EF$711,MATCH($B27,UW!$C$689:$C$711,0),MATCH(E$9,UW!$C$689:$EF$689,0))</f>
        <v>0</v>
      </c>
      <c r="F27" s="1916">
        <f ca="1">INDEX(UW!$C$689:$EF$711,MATCH($B27,UW!$C$689:$C$711,0),MATCH(F$9,UW!$C$689:$EF$689,0))</f>
        <v>0</v>
      </c>
      <c r="G27" s="1916">
        <f ca="1">INDEX(UW!$C$689:$EF$711,MATCH($B27,UW!$C$689:$C$711,0),MATCH(G$9,UW!$C$689:$EF$689,0))</f>
        <v>0</v>
      </c>
      <c r="H27" s="1916">
        <f ca="1">INDEX(UW!$C$689:$EF$711,MATCH($B27,UW!$C$689:$C$711,0),MATCH(H$9,UW!$C$689:$EF$689,0))</f>
        <v>0</v>
      </c>
      <c r="I27" s="1916">
        <f ca="1">INDEX(UW!$C$689:$EF$711,MATCH($B27,UW!$C$689:$C$711,0),MATCH(I$9,UW!$C$689:$EF$689,0))</f>
        <v>0</v>
      </c>
      <c r="J27" s="1916">
        <f ca="1">INDEX(UW!$C$689:$EF$711,MATCH($B27,UW!$C$689:$C$711,0),MATCH(J$9,UW!$C$689:$EF$689,0))</f>
        <v>0</v>
      </c>
      <c r="K27" s="1916">
        <f ca="1">INDEX(UW!$C$689:$EF$711,MATCH($B27,UW!$C$689:$C$711,0),MATCH(K$9,UW!$C$689:$EF$689,0))</f>
        <v>0</v>
      </c>
      <c r="L27" s="1916">
        <f ca="1">INDEX(UW!$C$689:$EF$711,MATCH($B27,UW!$C$689:$C$711,0),MATCH(L$9,UW!$C$689:$EF$689,0))</f>
        <v>0</v>
      </c>
      <c r="M27" s="1916">
        <f ca="1">INDEX(UW!$C$689:$EF$711,MATCH($B27,UW!$C$689:$C$711,0),MATCH(M$9,UW!$C$689:$EF$689,0))</f>
        <v>0</v>
      </c>
      <c r="N27" s="1976">
        <f ca="1">INDEX(UW!$C$689:$EF$711,MATCH($B27,UW!$C$689:$C$711,0),MATCH(N$9,UW!$C$689:$EF$689,0))</f>
        <v>0</v>
      </c>
      <c r="O27" s="1972">
        <f t="shared" ca="1" si="2"/>
        <v>0</v>
      </c>
    </row>
    <row r="28" spans="1:28" s="103" customFormat="1" ht="15.5" customHeight="1">
      <c r="B28" s="117" t="s">
        <v>434</v>
      </c>
      <c r="C28" s="1916">
        <f ca="1">INDEX(UW!$C$689:$EF$711,MATCH($B28,UW!$C$689:$C$711,0),MATCH(C$9,UW!$C$689:$EF$689,0))</f>
        <v>0</v>
      </c>
      <c r="D28" s="1916">
        <f ca="1">INDEX(UW!$C$689:$EF$711,MATCH($B28,UW!$C$689:$C$711,0),MATCH(D$9,UW!$C$689:$EF$689,0))</f>
        <v>0</v>
      </c>
      <c r="E28" s="1916">
        <f ca="1">INDEX(UW!$C$689:$EF$711,MATCH($B28,UW!$C$689:$C$711,0),MATCH(E$9,UW!$C$689:$EF$689,0))</f>
        <v>0</v>
      </c>
      <c r="F28" s="1916">
        <f ca="1">INDEX(UW!$C$689:$EF$711,MATCH($B28,UW!$C$689:$C$711,0),MATCH(F$9,UW!$C$689:$EF$689,0))</f>
        <v>0</v>
      </c>
      <c r="G28" s="1916">
        <f ca="1">INDEX(UW!$C$689:$EF$711,MATCH($B28,UW!$C$689:$C$711,0),MATCH(G$9,UW!$C$689:$EF$689,0))</f>
        <v>0</v>
      </c>
      <c r="H28" s="1916">
        <f ca="1">INDEX(UW!$C$689:$EF$711,MATCH($B28,UW!$C$689:$C$711,0),MATCH(H$9,UW!$C$689:$EF$689,0))</f>
        <v>0</v>
      </c>
      <c r="I28" s="1916">
        <f ca="1">INDEX(UW!$C$689:$EF$711,MATCH($B28,UW!$C$689:$C$711,0),MATCH(I$9,UW!$C$689:$EF$689,0))</f>
        <v>0</v>
      </c>
      <c r="J28" s="1916">
        <f ca="1">INDEX(UW!$C$689:$EF$711,MATCH($B28,UW!$C$689:$C$711,0),MATCH(J$9,UW!$C$689:$EF$689,0))</f>
        <v>0</v>
      </c>
      <c r="K28" s="1916">
        <f ca="1">INDEX(UW!$C$689:$EF$711,MATCH($B28,UW!$C$689:$C$711,0),MATCH(K$9,UW!$C$689:$EF$689,0))</f>
        <v>0</v>
      </c>
      <c r="L28" s="1916">
        <f ca="1">INDEX(UW!$C$689:$EF$711,MATCH($B28,UW!$C$689:$C$711,0),MATCH(L$9,UW!$C$689:$EF$689,0))</f>
        <v>0</v>
      </c>
      <c r="M28" s="1916">
        <f ca="1">INDEX(UW!$C$689:$EF$711,MATCH($B28,UW!$C$689:$C$711,0),MATCH(M$9,UW!$C$689:$EF$689,0))</f>
        <v>0</v>
      </c>
      <c r="N28" s="1976">
        <f ca="1">INDEX(UW!$C$689:$EF$711,MATCH($B28,UW!$C$689:$C$711,0),MATCH(N$9,UW!$C$689:$EF$689,0))</f>
        <v>0</v>
      </c>
      <c r="O28" s="1972">
        <f t="shared" ca="1" si="2"/>
        <v>0</v>
      </c>
    </row>
    <row r="29" spans="1:28" s="103" customFormat="1" ht="15.5" customHeight="1">
      <c r="B29" s="118" t="s">
        <v>435</v>
      </c>
      <c r="C29" s="1922">
        <f ca="1">INDEX(UW!$C$689:$EF$711,MATCH($B29,UW!$C$689:$C$711,0),MATCH(C$9,UW!$C$689:$EF$689,0))</f>
        <v>0</v>
      </c>
      <c r="D29" s="1922">
        <f ca="1">INDEX(UW!$C$689:$EF$711,MATCH($B29,UW!$C$689:$C$711,0),MATCH(D$9,UW!$C$689:$EF$689,0))</f>
        <v>0</v>
      </c>
      <c r="E29" s="1922">
        <f ca="1">INDEX(UW!$C$689:$EF$711,MATCH($B29,UW!$C$689:$C$711,0),MATCH(E$9,UW!$C$689:$EF$689,0))</f>
        <v>0</v>
      </c>
      <c r="F29" s="1922">
        <f ca="1">INDEX(UW!$C$689:$EF$711,MATCH($B29,UW!$C$689:$C$711,0),MATCH(F$9,UW!$C$689:$EF$689,0))</f>
        <v>0</v>
      </c>
      <c r="G29" s="1922">
        <f ca="1">INDEX(UW!$C$689:$EF$711,MATCH($B29,UW!$C$689:$C$711,0),MATCH(G$9,UW!$C$689:$EF$689,0))</f>
        <v>0</v>
      </c>
      <c r="H29" s="1922">
        <f ca="1">INDEX(UW!$C$689:$EF$711,MATCH($B29,UW!$C$689:$C$711,0),MATCH(H$9,UW!$C$689:$EF$689,0))</f>
        <v>0</v>
      </c>
      <c r="I29" s="1922">
        <f ca="1">INDEX(UW!$C$689:$EF$711,MATCH($B29,UW!$C$689:$C$711,0),MATCH(I$9,UW!$C$689:$EF$689,0))</f>
        <v>0</v>
      </c>
      <c r="J29" s="1922">
        <f ca="1">INDEX(UW!$C$689:$EF$711,MATCH($B29,UW!$C$689:$C$711,0),MATCH(J$9,UW!$C$689:$EF$689,0))</f>
        <v>0</v>
      </c>
      <c r="K29" s="1922">
        <f ca="1">INDEX(UW!$C$689:$EF$711,MATCH($B29,UW!$C$689:$C$711,0),MATCH(K$9,UW!$C$689:$EF$689,0))</f>
        <v>0</v>
      </c>
      <c r="L29" s="1922">
        <f ca="1">INDEX(UW!$C$689:$EF$711,MATCH($B29,UW!$C$689:$C$711,0),MATCH(L$9,UW!$C$689:$EF$689,0))</f>
        <v>0</v>
      </c>
      <c r="M29" s="1922">
        <f ca="1">INDEX(UW!$C$689:$EF$711,MATCH($B29,UW!$C$689:$C$711,0),MATCH(M$9,UW!$C$689:$EF$689,0))</f>
        <v>0</v>
      </c>
      <c r="N29" s="1924">
        <f ca="1">INDEX(UW!$C$689:$EF$711,MATCH($B29,UW!$C$689:$C$711,0),MATCH(N$9,UW!$C$689:$EF$689,0))</f>
        <v>0</v>
      </c>
      <c r="O29" s="1972">
        <f t="shared" ca="1" si="2"/>
        <v>0</v>
      </c>
    </row>
    <row r="30" spans="1:28" s="103" customFormat="1" ht="15.5" customHeight="1">
      <c r="B30" s="117" t="s">
        <v>575</v>
      </c>
      <c r="C30" s="1916">
        <f ca="1">INDEX(UW!$C$689:$EF$711,MATCH($B30,UW!$C$689:$C$711,0),MATCH(C$9,UW!$C$689:$EF$689,0))</f>
        <v>0</v>
      </c>
      <c r="D30" s="1916">
        <f ca="1">INDEX(UW!$C$689:$EF$711,MATCH($B30,UW!$C$689:$C$711,0),MATCH(D$9,UW!$C$689:$EF$689,0))</f>
        <v>0</v>
      </c>
      <c r="E30" s="1916">
        <f ca="1">INDEX(UW!$C$689:$EF$711,MATCH($B30,UW!$C$689:$C$711,0),MATCH(E$9,UW!$C$689:$EF$689,0))</f>
        <v>0</v>
      </c>
      <c r="F30" s="1916">
        <f ca="1">INDEX(UW!$C$689:$EF$711,MATCH($B30,UW!$C$689:$C$711,0),MATCH(F$9,UW!$C$689:$EF$689,0))</f>
        <v>0</v>
      </c>
      <c r="G30" s="1916">
        <f ca="1">INDEX(UW!$C$689:$EF$711,MATCH($B30,UW!$C$689:$C$711,0),MATCH(G$9,UW!$C$689:$EF$689,0))</f>
        <v>0</v>
      </c>
      <c r="H30" s="1916">
        <f ca="1">INDEX(UW!$C$689:$EF$711,MATCH($B30,UW!$C$689:$C$711,0),MATCH(H$9,UW!$C$689:$EF$689,0))</f>
        <v>0</v>
      </c>
      <c r="I30" s="1916">
        <f ca="1">INDEX(UW!$C$689:$EF$711,MATCH($B30,UW!$C$689:$C$711,0),MATCH(I$9,UW!$C$689:$EF$689,0))</f>
        <v>0</v>
      </c>
      <c r="J30" s="1916">
        <f ca="1">INDEX(UW!$C$689:$EF$711,MATCH($B30,UW!$C$689:$C$711,0),MATCH(J$9,UW!$C$689:$EF$689,0))</f>
        <v>0</v>
      </c>
      <c r="K30" s="1916">
        <f ca="1">INDEX(UW!$C$689:$EF$711,MATCH($B30,UW!$C$689:$C$711,0),MATCH(K$9,UW!$C$689:$EF$689,0))</f>
        <v>0</v>
      </c>
      <c r="L30" s="1916">
        <f ca="1">INDEX(UW!$C$689:$EF$711,MATCH($B30,UW!$C$689:$C$711,0),MATCH(L$9,UW!$C$689:$EF$689,0))</f>
        <v>0</v>
      </c>
      <c r="M30" s="1916">
        <f ca="1">INDEX(UW!$C$689:$EF$711,MATCH($B30,UW!$C$689:$C$711,0),MATCH(M$9,UW!$C$689:$EF$689,0))</f>
        <v>0</v>
      </c>
      <c r="N30" s="1976">
        <f ca="1">INDEX(UW!$C$689:$EF$711,MATCH($B30,UW!$C$689:$C$711,0),MATCH(N$9,UW!$C$689:$EF$689,0))</f>
        <v>0</v>
      </c>
      <c r="O30" s="1972">
        <f t="shared" ca="1" si="2"/>
        <v>0</v>
      </c>
    </row>
    <row r="31" spans="1:28" s="103" customFormat="1" ht="15.5" customHeight="1">
      <c r="B31" s="117" t="s">
        <v>437</v>
      </c>
      <c r="C31" s="1916">
        <f ca="1">INDEX(UW!$C$689:$EF$711,MATCH($B31,UW!$C$689:$C$711,0),MATCH(C$9,UW!$C$689:$EF$689,0))</f>
        <v>0</v>
      </c>
      <c r="D31" s="1916">
        <f ca="1">INDEX(UW!$C$689:$EF$711,MATCH($B31,UW!$C$689:$C$711,0),MATCH(D$9,UW!$C$689:$EF$689,0))</f>
        <v>0</v>
      </c>
      <c r="E31" s="1916">
        <f ca="1">INDEX(UW!$C$689:$EF$711,MATCH($B31,UW!$C$689:$C$711,0),MATCH(E$9,UW!$C$689:$EF$689,0))</f>
        <v>0</v>
      </c>
      <c r="F31" s="1916">
        <f ca="1">INDEX(UW!$C$689:$EF$711,MATCH($B31,UW!$C$689:$C$711,0),MATCH(F$9,UW!$C$689:$EF$689,0))</f>
        <v>0</v>
      </c>
      <c r="G31" s="1916">
        <f ca="1">INDEX(UW!$C$689:$EF$711,MATCH($B31,UW!$C$689:$C$711,0),MATCH(G$9,UW!$C$689:$EF$689,0))</f>
        <v>0</v>
      </c>
      <c r="H31" s="1916">
        <f ca="1">INDEX(UW!$C$689:$EF$711,MATCH($B31,UW!$C$689:$C$711,0),MATCH(H$9,UW!$C$689:$EF$689,0))</f>
        <v>0</v>
      </c>
      <c r="I31" s="1916">
        <f ca="1">INDEX(UW!$C$689:$EF$711,MATCH($B31,UW!$C$689:$C$711,0),MATCH(I$9,UW!$C$689:$EF$689,0))</f>
        <v>0</v>
      </c>
      <c r="J31" s="1916">
        <f ca="1">INDEX(UW!$C$689:$EF$711,MATCH($B31,UW!$C$689:$C$711,0),MATCH(J$9,UW!$C$689:$EF$689,0))</f>
        <v>0</v>
      </c>
      <c r="K31" s="1916">
        <f ca="1">INDEX(UW!$C$689:$EF$711,MATCH($B31,UW!$C$689:$C$711,0),MATCH(K$9,UW!$C$689:$EF$689,0))</f>
        <v>0</v>
      </c>
      <c r="L31" s="1916">
        <f ca="1">INDEX(UW!$C$689:$EF$711,MATCH($B31,UW!$C$689:$C$711,0),MATCH(L$9,UW!$C$689:$EF$689,0))</f>
        <v>0</v>
      </c>
      <c r="M31" s="1916">
        <f ca="1">INDEX(UW!$C$689:$EF$711,MATCH($B31,UW!$C$689:$C$711,0),MATCH(M$9,UW!$C$689:$EF$689,0))</f>
        <v>0</v>
      </c>
      <c r="N31" s="1976">
        <f ca="1">INDEX(UW!$C$689:$EF$711,MATCH($B31,UW!$C$689:$C$711,0),MATCH(N$9,UW!$C$689:$EF$689,0))</f>
        <v>0</v>
      </c>
      <c r="O31" s="1972">
        <f t="shared" ca="1" si="2"/>
        <v>0</v>
      </c>
    </row>
    <row r="32" spans="1:28" s="103" customFormat="1" ht="15.5" customHeight="1">
      <c r="B32" s="117" t="s">
        <v>438</v>
      </c>
      <c r="C32" s="1916">
        <f ca="1">INDEX(UW!$C$689:$EF$711,MATCH($B32,UW!$C$689:$C$711,0),MATCH(C$9,UW!$C$689:$EF$689,0))</f>
        <v>0</v>
      </c>
      <c r="D32" s="1916">
        <f ca="1">INDEX(UW!$C$689:$EF$711,MATCH($B32,UW!$C$689:$C$711,0),MATCH(D$9,UW!$C$689:$EF$689,0))</f>
        <v>0</v>
      </c>
      <c r="E32" s="1916">
        <f ca="1">INDEX(UW!$C$689:$EF$711,MATCH($B32,UW!$C$689:$C$711,0),MATCH(E$9,UW!$C$689:$EF$689,0))</f>
        <v>0</v>
      </c>
      <c r="F32" s="1916">
        <f ca="1">INDEX(UW!$C$689:$EF$711,MATCH($B32,UW!$C$689:$C$711,0),MATCH(F$9,UW!$C$689:$EF$689,0))</f>
        <v>0</v>
      </c>
      <c r="G32" s="1916">
        <f ca="1">INDEX(UW!$C$689:$EF$711,MATCH($B32,UW!$C$689:$C$711,0),MATCH(G$9,UW!$C$689:$EF$689,0))</f>
        <v>0</v>
      </c>
      <c r="H32" s="1916">
        <f ca="1">INDEX(UW!$C$689:$EF$711,MATCH($B32,UW!$C$689:$C$711,0),MATCH(H$9,UW!$C$689:$EF$689,0))</f>
        <v>0</v>
      </c>
      <c r="I32" s="1916">
        <f ca="1">INDEX(UW!$C$689:$EF$711,MATCH($B32,UW!$C$689:$C$711,0),MATCH(I$9,UW!$C$689:$EF$689,0))</f>
        <v>0</v>
      </c>
      <c r="J32" s="1916">
        <f ca="1">INDEX(UW!$C$689:$EF$711,MATCH($B32,UW!$C$689:$C$711,0),MATCH(J$9,UW!$C$689:$EF$689,0))</f>
        <v>0</v>
      </c>
      <c r="K32" s="1916">
        <f ca="1">INDEX(UW!$C$689:$EF$711,MATCH($B32,UW!$C$689:$C$711,0),MATCH(K$9,UW!$C$689:$EF$689,0))</f>
        <v>0</v>
      </c>
      <c r="L32" s="1916">
        <f ca="1">INDEX(UW!$C$689:$EF$711,MATCH($B32,UW!$C$689:$C$711,0),MATCH(L$9,UW!$C$689:$EF$689,0))</f>
        <v>0</v>
      </c>
      <c r="M32" s="1916">
        <f ca="1">INDEX(UW!$C$689:$EF$711,MATCH($B32,UW!$C$689:$C$711,0),MATCH(M$9,UW!$C$689:$EF$689,0))</f>
        <v>0</v>
      </c>
      <c r="N32" s="1976">
        <f ca="1">INDEX(UW!$C$689:$EF$711,MATCH($B32,UW!$C$689:$C$711,0),MATCH(N$9,UW!$C$689:$EF$689,0))</f>
        <v>0</v>
      </c>
      <c r="O32" s="1972">
        <f t="shared" ca="1" si="2"/>
        <v>0</v>
      </c>
    </row>
    <row r="33" spans="1:15" s="103" customFormat="1" ht="15.5" customHeight="1">
      <c r="B33" s="117" t="s">
        <v>579</v>
      </c>
      <c r="C33" s="1922">
        <f ca="1">INDEX(UW!$C$689:$EF$711,MATCH($B33,UW!$C$689:$C$711,0),MATCH(C$9,UW!$C$689:$EF$689,0))</f>
        <v>0</v>
      </c>
      <c r="D33" s="1922">
        <f ca="1">INDEX(UW!$C$689:$EF$711,MATCH($B33,UW!$C$689:$C$711,0),MATCH(D$9,UW!$C$689:$EF$689,0))</f>
        <v>0</v>
      </c>
      <c r="E33" s="1922">
        <f ca="1">INDEX(UW!$C$689:$EF$711,MATCH($B33,UW!$C$689:$C$711,0),MATCH(E$9,UW!$C$689:$EF$689,0))</f>
        <v>0</v>
      </c>
      <c r="F33" s="1922">
        <f ca="1">INDEX(UW!$C$689:$EF$711,MATCH($B33,UW!$C$689:$C$711,0),MATCH(F$9,UW!$C$689:$EF$689,0))</f>
        <v>0</v>
      </c>
      <c r="G33" s="1922">
        <f ca="1">INDEX(UW!$C$689:$EF$711,MATCH($B33,UW!$C$689:$C$711,0),MATCH(G$9,UW!$C$689:$EF$689,0))</f>
        <v>0</v>
      </c>
      <c r="H33" s="1922">
        <f ca="1">INDEX(UW!$C$689:$EF$711,MATCH($B33,UW!$C$689:$C$711,0),MATCH(H$9,UW!$C$689:$EF$689,0))</f>
        <v>0</v>
      </c>
      <c r="I33" s="1922">
        <f ca="1">INDEX(UW!$C$689:$EF$711,MATCH($B33,UW!$C$689:$C$711,0),MATCH(I$9,UW!$C$689:$EF$689,0))</f>
        <v>0</v>
      </c>
      <c r="J33" s="1922">
        <f ca="1">INDEX(UW!$C$689:$EF$711,MATCH($B33,UW!$C$689:$C$711,0),MATCH(J$9,UW!$C$689:$EF$689,0))</f>
        <v>0</v>
      </c>
      <c r="K33" s="1922">
        <f ca="1">INDEX(UW!$C$689:$EF$711,MATCH($B33,UW!$C$689:$C$711,0),MATCH(K$9,UW!$C$689:$EF$689,0))</f>
        <v>0</v>
      </c>
      <c r="L33" s="1922">
        <f ca="1">INDEX(UW!$C$689:$EF$711,MATCH($B33,UW!$C$689:$C$711,0),MATCH(L$9,UW!$C$689:$EF$689,0))</f>
        <v>0</v>
      </c>
      <c r="M33" s="1922">
        <f ca="1">INDEX(UW!$C$689:$EF$711,MATCH($B33,UW!$C$689:$C$711,0),MATCH(M$9,UW!$C$689:$EF$689,0))</f>
        <v>0</v>
      </c>
      <c r="N33" s="1924">
        <f ca="1">INDEX(UW!$C$689:$EF$711,MATCH($B33,UW!$C$689:$C$711,0),MATCH(N$9,UW!$C$689:$EF$689,0))</f>
        <v>0</v>
      </c>
      <c r="O33" s="1972">
        <f t="shared" ca="1" si="2"/>
        <v>0</v>
      </c>
    </row>
    <row r="34" spans="1:15" s="103" customFormat="1" ht="16" customHeight="1" thickBot="1">
      <c r="B34" s="117" t="s">
        <v>440</v>
      </c>
      <c r="C34" s="1977">
        <f ca="1">INDEX(UW!$C$689:$EF$711,MATCH($B34,UW!$C$689:$C$711,0),MATCH(C$9,UW!$C$689:$EF$689,0))</f>
        <v>0</v>
      </c>
      <c r="D34" s="1977">
        <f ca="1">INDEX(UW!$C$689:$EF$711,MATCH($B34,UW!$C$689:$C$711,0),MATCH(D$9,UW!$C$689:$EF$689,0))</f>
        <v>0</v>
      </c>
      <c r="E34" s="1977">
        <f ca="1">INDEX(UW!$C$689:$EF$711,MATCH($B34,UW!$C$689:$C$711,0),MATCH(E$9,UW!$C$689:$EF$689,0))</f>
        <v>0</v>
      </c>
      <c r="F34" s="1977">
        <f ca="1">INDEX(UW!$C$689:$EF$711,MATCH($B34,UW!$C$689:$C$711,0),MATCH(F$9,UW!$C$689:$EF$689,0))</f>
        <v>0</v>
      </c>
      <c r="G34" s="1977">
        <f ca="1">INDEX(UW!$C$689:$EF$711,MATCH($B34,UW!$C$689:$C$711,0),MATCH(G$9,UW!$C$689:$EF$689,0))</f>
        <v>0</v>
      </c>
      <c r="H34" s="1977">
        <f ca="1">INDEX(UW!$C$689:$EF$711,MATCH($B34,UW!$C$689:$C$711,0),MATCH(H$9,UW!$C$689:$EF$689,0))</f>
        <v>0</v>
      </c>
      <c r="I34" s="1977">
        <f ca="1">INDEX(UW!$C$689:$EF$711,MATCH($B34,UW!$C$689:$C$711,0),MATCH(I$9,UW!$C$689:$EF$689,0))</f>
        <v>0</v>
      </c>
      <c r="J34" s="1977">
        <f ca="1">INDEX(UW!$C$689:$EF$711,MATCH($B34,UW!$C$689:$C$711,0),MATCH(J$9,UW!$C$689:$EF$689,0))</f>
        <v>0</v>
      </c>
      <c r="K34" s="1977">
        <f ca="1">INDEX(UW!$C$689:$EF$711,MATCH($B34,UW!$C$689:$C$711,0),MATCH(K$9,UW!$C$689:$EF$689,0))</f>
        <v>0</v>
      </c>
      <c r="L34" s="1977">
        <f ca="1">INDEX(UW!$C$689:$EF$711,MATCH($B34,UW!$C$689:$C$711,0),MATCH(L$9,UW!$C$689:$EF$689,0))</f>
        <v>0</v>
      </c>
      <c r="M34" s="1977">
        <f ca="1">INDEX(UW!$C$689:$EF$711,MATCH($B34,UW!$C$689:$C$711,0),MATCH(M$9,UW!$C$689:$EF$689,0))</f>
        <v>0</v>
      </c>
      <c r="N34" s="1978">
        <f ca="1">INDEX(UW!$C$689:$EF$711,MATCH($B34,UW!$C$689:$C$711,0),MATCH(N$9,UW!$C$689:$EF$689,0))</f>
        <v>0</v>
      </c>
      <c r="O34" s="1979">
        <f t="shared" ca="1" si="2"/>
        <v>0</v>
      </c>
    </row>
    <row r="35" spans="1:15" s="103" customFormat="1" ht="16" customHeight="1" thickBot="1">
      <c r="A35" s="102"/>
      <c r="B35" s="116" t="s">
        <v>860</v>
      </c>
      <c r="C35" s="1907" t="e">
        <f t="shared" ref="C35:O35" ca="1" si="3">SUM(C19:C34)</f>
        <v>#N/A</v>
      </c>
      <c r="D35" s="1926" t="e">
        <f t="shared" ca="1" si="3"/>
        <v>#N/A</v>
      </c>
      <c r="E35" s="1926" t="e">
        <f t="shared" ca="1" si="3"/>
        <v>#N/A</v>
      </c>
      <c r="F35" s="1926" t="e">
        <f t="shared" ca="1" si="3"/>
        <v>#N/A</v>
      </c>
      <c r="G35" s="1926" t="e">
        <f t="shared" ca="1" si="3"/>
        <v>#N/A</v>
      </c>
      <c r="H35" s="1926" t="e">
        <f t="shared" ca="1" si="3"/>
        <v>#N/A</v>
      </c>
      <c r="I35" s="1926" t="e">
        <f t="shared" ca="1" si="3"/>
        <v>#N/A</v>
      </c>
      <c r="J35" s="1926" t="e">
        <f t="shared" ca="1" si="3"/>
        <v>#N/A</v>
      </c>
      <c r="K35" s="1926" t="e">
        <f t="shared" ca="1" si="3"/>
        <v>#N/A</v>
      </c>
      <c r="L35" s="1926" t="e">
        <f t="shared" ca="1" si="3"/>
        <v>#N/A</v>
      </c>
      <c r="M35" s="1926" t="e">
        <f t="shared" ca="1" si="3"/>
        <v>#N/A</v>
      </c>
      <c r="N35" s="1926" t="e">
        <f t="shared" ca="1" si="3"/>
        <v>#N/A</v>
      </c>
      <c r="O35" s="1928" t="e">
        <f t="shared" ca="1" si="3"/>
        <v>#N/A</v>
      </c>
    </row>
    <row r="36" spans="1:15" s="103" customFormat="1" ht="16" customHeight="1" thickBot="1">
      <c r="A36" s="102"/>
      <c r="B36" s="109"/>
      <c r="C36" s="1910"/>
      <c r="D36" s="1910"/>
      <c r="E36" s="1910"/>
      <c r="F36" s="1910"/>
      <c r="G36" s="1910"/>
      <c r="H36" s="1930"/>
      <c r="I36" s="1930"/>
      <c r="J36" s="1910"/>
      <c r="K36" s="1910"/>
      <c r="L36" s="1910"/>
      <c r="M36" s="1910"/>
      <c r="N36" s="1910"/>
      <c r="O36" s="1910"/>
    </row>
    <row r="37" spans="1:15" s="102" customFormat="1" ht="16" customHeight="1" thickBot="1">
      <c r="B37" s="115" t="s">
        <v>1484</v>
      </c>
      <c r="C37" s="1926" t="e">
        <f t="shared" ref="C37:O37" ca="1" si="4">C16-C35</f>
        <v>#N/A</v>
      </c>
      <c r="D37" s="1908" t="e">
        <f t="shared" ca="1" si="4"/>
        <v>#N/A</v>
      </c>
      <c r="E37" s="1908" t="e">
        <f t="shared" ca="1" si="4"/>
        <v>#N/A</v>
      </c>
      <c r="F37" s="1908" t="e">
        <f t="shared" ca="1" si="4"/>
        <v>#N/A</v>
      </c>
      <c r="G37" s="1908" t="e">
        <f t="shared" ca="1" si="4"/>
        <v>#N/A</v>
      </c>
      <c r="H37" s="1908" t="e">
        <f t="shared" ca="1" si="4"/>
        <v>#N/A</v>
      </c>
      <c r="I37" s="1908" t="e">
        <f t="shared" ca="1" si="4"/>
        <v>#N/A</v>
      </c>
      <c r="J37" s="1954" t="e">
        <f t="shared" ca="1" si="4"/>
        <v>#N/A</v>
      </c>
      <c r="K37" s="1954" t="e">
        <f t="shared" ca="1" si="4"/>
        <v>#N/A</v>
      </c>
      <c r="L37" s="1954" t="e">
        <f t="shared" ca="1" si="4"/>
        <v>#N/A</v>
      </c>
      <c r="M37" s="1954" t="e">
        <f t="shared" ca="1" si="4"/>
        <v>#N/A</v>
      </c>
      <c r="N37" s="1955" t="e">
        <f t="shared" ca="1" si="4"/>
        <v>#N/A</v>
      </c>
      <c r="O37" s="1909" t="e">
        <f t="shared" ca="1" si="4"/>
        <v>#N/A</v>
      </c>
    </row>
    <row r="38" spans="1:15" s="102" customFormat="1" ht="16" customHeight="1" thickBot="1">
      <c r="B38" s="111"/>
      <c r="C38" s="1933"/>
      <c r="D38" s="1933"/>
      <c r="E38" s="1933"/>
      <c r="F38" s="1933"/>
      <c r="G38" s="1933"/>
      <c r="H38" s="1933"/>
      <c r="I38" s="1933"/>
      <c r="J38" s="1933"/>
      <c r="K38" s="1933"/>
      <c r="L38" s="1933"/>
      <c r="M38" s="1933"/>
      <c r="N38" s="1933"/>
      <c r="O38" s="1933"/>
    </row>
    <row r="39" spans="1:15" s="102" customFormat="1" ht="16" customHeight="1" thickBot="1">
      <c r="B39" s="110" t="s">
        <v>1485</v>
      </c>
      <c r="C39" s="1934"/>
      <c r="D39" s="1934"/>
      <c r="E39" s="1934"/>
      <c r="F39" s="1934"/>
      <c r="G39" s="1934"/>
      <c r="H39" s="1934"/>
      <c r="I39" s="1934"/>
      <c r="J39" s="1934"/>
      <c r="K39" s="1934"/>
      <c r="L39" s="1934"/>
      <c r="M39" s="1934"/>
      <c r="N39" s="1934"/>
      <c r="O39" s="1934"/>
    </row>
    <row r="40" spans="1:15" s="102" customFormat="1" ht="15.5" customHeight="1">
      <c r="B40" s="120" t="s">
        <v>441</v>
      </c>
      <c r="C40" s="1935">
        <f ca="1">INDEX(UW!$C$689:$EF$711,MATCH($B40,UW!$C$689:$C$711,0),MATCH(C$9,UW!$C$689:$EF$689,0))</f>
        <v>0</v>
      </c>
      <c r="D40" s="1980">
        <f ca="1">INDEX(UW!$C$689:$EF$711,MATCH($B40,UW!$C$689:$C$711,0),MATCH(D$9,UW!$C$689:$EF$689,0))</f>
        <v>0</v>
      </c>
      <c r="E40" s="1980">
        <f ca="1">INDEX(UW!$C$689:$EF$711,MATCH($B40,UW!$C$689:$C$711,0),MATCH(E$9,UW!$C$689:$EF$689,0))</f>
        <v>0</v>
      </c>
      <c r="F40" s="1980">
        <f ca="1">INDEX(UW!$C$689:$EF$711,MATCH($B40,UW!$C$689:$C$711,0),MATCH(F$9,UW!$C$689:$EF$689,0))</f>
        <v>0</v>
      </c>
      <c r="G40" s="1980">
        <f ca="1">INDEX(UW!$C$689:$EF$711,MATCH($B40,UW!$C$689:$C$711,0),MATCH(G$9,UW!$C$689:$EF$689,0))</f>
        <v>0</v>
      </c>
      <c r="H40" s="1980">
        <f ca="1">INDEX(UW!$C$689:$EF$711,MATCH($B40,UW!$C$689:$C$711,0),MATCH(H$9,UW!$C$689:$EF$689,0))</f>
        <v>0</v>
      </c>
      <c r="I40" s="1980">
        <f ca="1">INDEX(UW!$C$689:$EF$711,MATCH($B40,UW!$C$689:$C$711,0),MATCH(I$9,UW!$C$689:$EF$689,0))</f>
        <v>0</v>
      </c>
      <c r="J40" s="1980">
        <f ca="1">INDEX(UW!$C$689:$EF$711,MATCH($B40,UW!$C$689:$C$711,0),MATCH(J$9,UW!$C$689:$EF$689,0))</f>
        <v>0</v>
      </c>
      <c r="K40" s="1980">
        <f ca="1">INDEX(UW!$C$689:$EF$711,MATCH($B40,UW!$C$689:$C$711,0),MATCH(K$9,UW!$C$689:$EF$689,0))</f>
        <v>0</v>
      </c>
      <c r="L40" s="1980">
        <f ca="1">INDEX(UW!$C$689:$EF$711,MATCH($B40,UW!$C$689:$C$711,0),MATCH(L$9,UW!$C$689:$EF$689,0))</f>
        <v>0</v>
      </c>
      <c r="M40" s="1980">
        <f ca="1">INDEX(UW!$C$689:$EF$711,MATCH($B40,UW!$C$689:$C$711,0),MATCH(M$9,UW!$C$689:$EF$689,0))</f>
        <v>0</v>
      </c>
      <c r="N40" s="1981">
        <f ca="1">INDEX(UW!$C$689:$EF$711,MATCH($B40,UW!$C$689:$C$711,0),MATCH(N$9,UW!$C$689:$EF$689,0))</f>
        <v>0</v>
      </c>
      <c r="O40" s="1938">
        <f ca="1">SUM(C40:N40)</f>
        <v>0</v>
      </c>
    </row>
    <row r="41" spans="1:15" s="102" customFormat="1" ht="16" customHeight="1" thickBot="1">
      <c r="B41" s="121" t="s">
        <v>430</v>
      </c>
      <c r="C41" s="1940">
        <f ca="1">INDEX(UW!$C$689:$EF$711,MATCH($B41,UW!$C$689:$C$711,0),MATCH(C$9,UW!$C$689:$EF$689,0))</f>
        <v>0</v>
      </c>
      <c r="D41" s="1940">
        <f ca="1">INDEX(UW!$C$689:$EF$711,MATCH($B41,UW!$C$689:$C$711,0),MATCH(D$9,UW!$C$689:$EF$689,0))</f>
        <v>0</v>
      </c>
      <c r="E41" s="1940">
        <f ca="1">INDEX(UW!$C$689:$EF$711,MATCH($B41,UW!$C$689:$C$711,0),MATCH(E$9,UW!$C$689:$EF$689,0))</f>
        <v>0</v>
      </c>
      <c r="F41" s="1940">
        <f ca="1">INDEX(UW!$C$689:$EF$711,MATCH($B41,UW!$C$689:$C$711,0),MATCH(F$9,UW!$C$689:$EF$689,0))</f>
        <v>0</v>
      </c>
      <c r="G41" s="1940">
        <f ca="1">INDEX(UW!$C$689:$EF$711,MATCH($B41,UW!$C$689:$C$711,0),MATCH(G$9,UW!$C$689:$EF$689,0))</f>
        <v>0</v>
      </c>
      <c r="H41" s="1940">
        <f ca="1">INDEX(UW!$C$689:$EF$711,MATCH($B41,UW!$C$689:$C$711,0),MATCH(H$9,UW!$C$689:$EF$689,0))</f>
        <v>0</v>
      </c>
      <c r="I41" s="1940">
        <f ca="1">INDEX(UW!$C$689:$EF$711,MATCH($B41,UW!$C$689:$C$711,0),MATCH(I$9,UW!$C$689:$EF$689,0))</f>
        <v>0</v>
      </c>
      <c r="J41" s="1940">
        <f ca="1">INDEX(UW!$C$689:$EF$711,MATCH($B41,UW!$C$689:$C$711,0),MATCH(J$9,UW!$C$689:$EF$689,0))</f>
        <v>0</v>
      </c>
      <c r="K41" s="1940">
        <f ca="1">INDEX(UW!$C$689:$EF$711,MATCH($B41,UW!$C$689:$C$711,0),MATCH(K$9,UW!$C$689:$EF$689,0))</f>
        <v>0</v>
      </c>
      <c r="L41" s="1940">
        <f ca="1">INDEX(UW!$C$689:$EF$711,MATCH($B41,UW!$C$689:$C$711,0),MATCH(L$9,UW!$C$689:$EF$689,0))</f>
        <v>0</v>
      </c>
      <c r="M41" s="1940">
        <f ca="1">INDEX(UW!$C$689:$EF$711,MATCH($B41,UW!$C$689:$C$711,0),MATCH(M$9,UW!$C$689:$EF$689,0))</f>
        <v>0</v>
      </c>
      <c r="N41" s="1940">
        <f ca="1">INDEX(UW!$C$689:$EF$711,MATCH($B41,UW!$C$689:$C$711,0),MATCH(N$9,UW!$C$689:$EF$689,0))</f>
        <v>0</v>
      </c>
      <c r="O41" s="1982">
        <f ca="1">SUM(C41:N41)</f>
        <v>0</v>
      </c>
    </row>
    <row r="42" spans="1:15" s="102" customFormat="1" ht="16" customHeight="1" thickBot="1">
      <c r="B42" s="115" t="s">
        <v>1485</v>
      </c>
      <c r="C42" s="1926">
        <f t="shared" ref="C42:O42" ca="1" si="5">SUM(C40:C41)</f>
        <v>0</v>
      </c>
      <c r="D42" s="1908">
        <f t="shared" ca="1" si="5"/>
        <v>0</v>
      </c>
      <c r="E42" s="1908">
        <f t="shared" ca="1" si="5"/>
        <v>0</v>
      </c>
      <c r="F42" s="1908">
        <f t="shared" ca="1" si="5"/>
        <v>0</v>
      </c>
      <c r="G42" s="1908">
        <f t="shared" ca="1" si="5"/>
        <v>0</v>
      </c>
      <c r="H42" s="1908">
        <f t="shared" ca="1" si="5"/>
        <v>0</v>
      </c>
      <c r="I42" s="1908">
        <f t="shared" ca="1" si="5"/>
        <v>0</v>
      </c>
      <c r="J42" s="1908">
        <f t="shared" ca="1" si="5"/>
        <v>0</v>
      </c>
      <c r="K42" s="1908">
        <f t="shared" ca="1" si="5"/>
        <v>0</v>
      </c>
      <c r="L42" s="1908">
        <f t="shared" ca="1" si="5"/>
        <v>0</v>
      </c>
      <c r="M42" s="1908">
        <f t="shared" ca="1" si="5"/>
        <v>0</v>
      </c>
      <c r="N42" s="1983">
        <f t="shared" ca="1" si="5"/>
        <v>0</v>
      </c>
      <c r="O42" s="1932">
        <f t="shared" ca="1" si="5"/>
        <v>0</v>
      </c>
    </row>
    <row r="43" spans="1:15" s="102" customFormat="1" ht="16" customHeight="1" thickBot="1">
      <c r="B43" s="109"/>
      <c r="C43" s="1930"/>
      <c r="D43" s="1930"/>
      <c r="E43" s="1930"/>
      <c r="F43" s="1930"/>
      <c r="G43" s="1930"/>
      <c r="H43" s="1930"/>
      <c r="I43" s="1930"/>
      <c r="J43" s="1930"/>
      <c r="K43" s="1930"/>
      <c r="L43" s="1930"/>
      <c r="M43" s="1930"/>
      <c r="N43" s="1930"/>
      <c r="O43" s="1930"/>
    </row>
    <row r="44" spans="1:15" s="102" customFormat="1" ht="16" customHeight="1" thickBot="1">
      <c r="B44" s="115" t="s">
        <v>1498</v>
      </c>
      <c r="C44" s="1926" t="e">
        <f t="shared" ref="C44:O44" ca="1" si="6">C37-C42</f>
        <v>#N/A</v>
      </c>
      <c r="D44" s="1908" t="e">
        <f t="shared" ca="1" si="6"/>
        <v>#N/A</v>
      </c>
      <c r="E44" s="1908" t="e">
        <f t="shared" ca="1" si="6"/>
        <v>#N/A</v>
      </c>
      <c r="F44" s="1908" t="e">
        <f t="shared" ca="1" si="6"/>
        <v>#N/A</v>
      </c>
      <c r="G44" s="1908" t="e">
        <f t="shared" ca="1" si="6"/>
        <v>#N/A</v>
      </c>
      <c r="H44" s="1908" t="e">
        <f t="shared" ca="1" si="6"/>
        <v>#N/A</v>
      </c>
      <c r="I44" s="1908" t="e">
        <f t="shared" ca="1" si="6"/>
        <v>#N/A</v>
      </c>
      <c r="J44" s="1908" t="e">
        <f t="shared" ca="1" si="6"/>
        <v>#N/A</v>
      </c>
      <c r="K44" s="1908" t="e">
        <f t="shared" ca="1" si="6"/>
        <v>#N/A</v>
      </c>
      <c r="L44" s="1908" t="e">
        <f t="shared" ca="1" si="6"/>
        <v>#N/A</v>
      </c>
      <c r="M44" s="1908" t="e">
        <f t="shared" ca="1" si="6"/>
        <v>#N/A</v>
      </c>
      <c r="N44" s="1983" t="e">
        <f t="shared" ca="1" si="6"/>
        <v>#N/A</v>
      </c>
      <c r="O44" s="1932" t="e">
        <f t="shared" ca="1" si="6"/>
        <v>#N/A</v>
      </c>
    </row>
    <row r="45" spans="1:15" s="102" customFormat="1" ht="16" customHeight="1" thickBot="1">
      <c r="B45" s="111"/>
      <c r="C45" s="1929"/>
      <c r="D45" s="1929"/>
      <c r="E45" s="1929"/>
      <c r="F45" s="1929"/>
      <c r="G45" s="1929"/>
      <c r="H45" s="1929"/>
      <c r="I45" s="1929"/>
      <c r="J45" s="1933"/>
      <c r="K45" s="1933"/>
      <c r="L45" s="1933"/>
      <c r="M45" s="1933"/>
      <c r="N45" s="1933"/>
      <c r="O45" s="1933"/>
    </row>
    <row r="46" spans="1:15" s="102" customFormat="1" ht="15.5" customHeight="1">
      <c r="B46" s="122" t="s">
        <v>1487</v>
      </c>
      <c r="C46" s="1946">
        <f t="shared" ref="C46:O46" ca="1" si="7">C16</f>
        <v>0</v>
      </c>
      <c r="D46" s="1947">
        <f t="shared" ca="1" si="7"/>
        <v>0</v>
      </c>
      <c r="E46" s="1947">
        <f t="shared" ca="1" si="7"/>
        <v>0</v>
      </c>
      <c r="F46" s="1947">
        <f t="shared" ca="1" si="7"/>
        <v>0</v>
      </c>
      <c r="G46" s="1947">
        <f t="shared" ca="1" si="7"/>
        <v>0</v>
      </c>
      <c r="H46" s="1947">
        <f t="shared" ca="1" si="7"/>
        <v>0</v>
      </c>
      <c r="I46" s="1947">
        <f t="shared" ca="1" si="7"/>
        <v>0</v>
      </c>
      <c r="J46" s="1948">
        <f t="shared" ca="1" si="7"/>
        <v>0</v>
      </c>
      <c r="K46" s="1948">
        <f t="shared" ca="1" si="7"/>
        <v>0</v>
      </c>
      <c r="L46" s="1948">
        <f t="shared" ca="1" si="7"/>
        <v>0</v>
      </c>
      <c r="M46" s="1948">
        <f t="shared" ca="1" si="7"/>
        <v>0</v>
      </c>
      <c r="N46" s="1949">
        <f t="shared" ca="1" si="7"/>
        <v>0</v>
      </c>
      <c r="O46" s="1950">
        <f t="shared" ca="1" si="7"/>
        <v>0</v>
      </c>
    </row>
    <row r="47" spans="1:15" s="102" customFormat="1" ht="16" customHeight="1" thickBot="1">
      <c r="B47" s="123" t="s">
        <v>1488</v>
      </c>
      <c r="C47" s="1951" t="e">
        <f t="shared" ref="C47:O47" ca="1" si="8">C42+C35</f>
        <v>#N/A</v>
      </c>
      <c r="D47" s="1984" t="e">
        <f t="shared" ca="1" si="8"/>
        <v>#N/A</v>
      </c>
      <c r="E47" s="1984" t="e">
        <f t="shared" ca="1" si="8"/>
        <v>#N/A</v>
      </c>
      <c r="F47" s="1984" t="e">
        <f t="shared" ca="1" si="8"/>
        <v>#N/A</v>
      </c>
      <c r="G47" s="1984" t="e">
        <f t="shared" ca="1" si="8"/>
        <v>#N/A</v>
      </c>
      <c r="H47" s="1984" t="e">
        <f t="shared" ca="1" si="8"/>
        <v>#N/A</v>
      </c>
      <c r="I47" s="1984" t="e">
        <f t="shared" ca="1" si="8"/>
        <v>#N/A</v>
      </c>
      <c r="J47" s="1985" t="e">
        <f t="shared" ca="1" si="8"/>
        <v>#N/A</v>
      </c>
      <c r="K47" s="1985" t="e">
        <f t="shared" ca="1" si="8"/>
        <v>#N/A</v>
      </c>
      <c r="L47" s="1985" t="e">
        <f t="shared" ca="1" si="8"/>
        <v>#N/A</v>
      </c>
      <c r="M47" s="1985" t="e">
        <f t="shared" ca="1" si="8"/>
        <v>#N/A</v>
      </c>
      <c r="N47" s="1986" t="e">
        <f t="shared" ca="1" si="8"/>
        <v>#N/A</v>
      </c>
      <c r="O47" s="1987" t="e">
        <f t="shared" ca="1" si="8"/>
        <v>#N/A</v>
      </c>
    </row>
    <row r="48" spans="1:15" s="102" customFormat="1" ht="16" customHeight="1" thickBot="1">
      <c r="B48" s="115" t="s">
        <v>1489</v>
      </c>
      <c r="C48" s="1926" t="e">
        <f t="shared" ref="C48:O48" ca="1" si="9">C46-C47</f>
        <v>#N/A</v>
      </c>
      <c r="D48" s="1908" t="e">
        <f t="shared" ca="1" si="9"/>
        <v>#N/A</v>
      </c>
      <c r="E48" s="1908" t="e">
        <f t="shared" ca="1" si="9"/>
        <v>#N/A</v>
      </c>
      <c r="F48" s="1908" t="e">
        <f t="shared" ca="1" si="9"/>
        <v>#N/A</v>
      </c>
      <c r="G48" s="1908" t="e">
        <f t="shared" ca="1" si="9"/>
        <v>#N/A</v>
      </c>
      <c r="H48" s="1908" t="e">
        <f t="shared" ca="1" si="9"/>
        <v>#N/A</v>
      </c>
      <c r="I48" s="1908" t="e">
        <f t="shared" ca="1" si="9"/>
        <v>#N/A</v>
      </c>
      <c r="J48" s="1954" t="e">
        <f t="shared" ca="1" si="9"/>
        <v>#N/A</v>
      </c>
      <c r="K48" s="1954" t="e">
        <f t="shared" ca="1" si="9"/>
        <v>#N/A</v>
      </c>
      <c r="L48" s="1954" t="e">
        <f t="shared" ca="1" si="9"/>
        <v>#N/A</v>
      </c>
      <c r="M48" s="1954" t="e">
        <f t="shared" ca="1" si="9"/>
        <v>#N/A</v>
      </c>
      <c r="N48" s="1955" t="e">
        <f t="shared" ca="1" si="9"/>
        <v>#N/A</v>
      </c>
      <c r="O48" s="1909" t="e">
        <f t="shared" ca="1" si="9"/>
        <v>#N/A</v>
      </c>
    </row>
    <row r="49" spans="2:17" s="102" customFormat="1" ht="15.5" customHeight="1">
      <c r="B49" s="111"/>
      <c r="C49" s="1929"/>
      <c r="D49" s="1929"/>
      <c r="E49" s="1929"/>
      <c r="F49" s="1933"/>
      <c r="G49" s="1933"/>
      <c r="H49" s="1933"/>
      <c r="I49" s="1933"/>
      <c r="J49" s="1933"/>
      <c r="K49" s="1933"/>
      <c r="L49" s="1933"/>
      <c r="M49" s="1933"/>
      <c r="N49" s="1933"/>
      <c r="O49" s="1933"/>
    </row>
    <row r="50" spans="2:17" s="102" customFormat="1" ht="15.5" hidden="1" customHeight="1">
      <c r="B50" s="111"/>
      <c r="C50" s="1988"/>
      <c r="D50" s="1988"/>
      <c r="E50" s="1988"/>
      <c r="F50" s="1989"/>
      <c r="G50" s="1989"/>
      <c r="H50" s="1989"/>
      <c r="I50" s="1989"/>
      <c r="J50" s="1989"/>
      <c r="K50" s="1989"/>
      <c r="L50" s="1989"/>
      <c r="M50" s="1989"/>
      <c r="N50" s="1989"/>
      <c r="O50" s="1911"/>
    </row>
    <row r="51" spans="2:17" s="102" customFormat="1" ht="15.5" hidden="1" customHeight="1">
      <c r="B51" s="136" t="s">
        <v>1499</v>
      </c>
      <c r="C51" s="1990"/>
      <c r="D51" s="1990"/>
      <c r="E51" s="1990"/>
      <c r="F51" s="1990"/>
      <c r="G51" s="1990"/>
      <c r="H51" s="1990"/>
      <c r="I51" s="1990"/>
      <c r="J51" s="1990"/>
      <c r="K51" s="1990"/>
      <c r="L51" s="1990"/>
      <c r="M51" s="1990"/>
      <c r="N51" s="1990"/>
      <c r="O51" s="1990"/>
    </row>
    <row r="52" spans="2:17" s="102" customFormat="1" ht="15.5" hidden="1" customHeight="1">
      <c r="B52" s="137" t="s">
        <v>1500</v>
      </c>
      <c r="C52" s="1991">
        <f ca="1">UW!$D$21</f>
        <v>0</v>
      </c>
      <c r="D52" s="1963">
        <f ca="1">UW!$D$21</f>
        <v>0</v>
      </c>
      <c r="E52" s="1963">
        <f ca="1">UW!$D$21</f>
        <v>0</v>
      </c>
      <c r="F52" s="1963">
        <f ca="1">UW!$D$21</f>
        <v>0</v>
      </c>
      <c r="G52" s="1963">
        <f ca="1">UW!$D$21</f>
        <v>0</v>
      </c>
      <c r="H52" s="1963">
        <f ca="1">UW!$D$21</f>
        <v>0</v>
      </c>
      <c r="I52" s="1963">
        <f ca="1">UW!$D$21</f>
        <v>0</v>
      </c>
      <c r="J52" s="1963">
        <f ca="1">UW!$D$21</f>
        <v>0</v>
      </c>
      <c r="K52" s="1963">
        <f ca="1">UW!$D$21</f>
        <v>0</v>
      </c>
      <c r="L52" s="1964">
        <f ca="1">UW!$D$21</f>
        <v>0</v>
      </c>
      <c r="M52" s="1963">
        <f ca="1">UW!$D$21</f>
        <v>0</v>
      </c>
      <c r="N52" s="1992">
        <f ca="1">UW!$D$21</f>
        <v>0</v>
      </c>
      <c r="O52" s="1965">
        <f ca="1">N52</f>
        <v>0</v>
      </c>
    </row>
    <row r="53" spans="2:17" s="102" customFormat="1" ht="15.5" hidden="1" customHeight="1">
      <c r="B53" s="138" t="s">
        <v>1501</v>
      </c>
      <c r="C53" s="1993" t="e">
        <f t="shared" ref="C53:N53" ca="1" si="10">C52*C54</f>
        <v>#DIV/0!</v>
      </c>
      <c r="D53" s="1994" t="e">
        <f t="shared" ca="1" si="10"/>
        <v>#DIV/0!</v>
      </c>
      <c r="E53" s="1994" t="e">
        <f t="shared" ca="1" si="10"/>
        <v>#DIV/0!</v>
      </c>
      <c r="F53" s="1994" t="e">
        <f t="shared" ca="1" si="10"/>
        <v>#DIV/0!</v>
      </c>
      <c r="G53" s="1994" t="e">
        <f t="shared" ca="1" si="10"/>
        <v>#DIV/0!</v>
      </c>
      <c r="H53" s="1994" t="e">
        <f t="shared" ca="1" si="10"/>
        <v>#DIV/0!</v>
      </c>
      <c r="I53" s="1994" t="e">
        <f t="shared" ca="1" si="10"/>
        <v>#DIV/0!</v>
      </c>
      <c r="J53" s="1994" t="e">
        <f t="shared" ca="1" si="10"/>
        <v>#DIV/0!</v>
      </c>
      <c r="K53" s="1994" t="e">
        <f t="shared" ca="1" si="10"/>
        <v>#DIV/0!</v>
      </c>
      <c r="L53" s="1966" t="e">
        <f t="shared" ca="1" si="10"/>
        <v>#DIV/0!</v>
      </c>
      <c r="M53" s="1994" t="e">
        <f t="shared" ca="1" si="10"/>
        <v>#DIV/0!</v>
      </c>
      <c r="N53" s="1995" t="e">
        <f t="shared" ca="1" si="10"/>
        <v>#DIV/0!</v>
      </c>
      <c r="O53" s="1967" t="e">
        <f ca="1">N53</f>
        <v>#DIV/0!</v>
      </c>
      <c r="Q53" s="1906"/>
    </row>
    <row r="54" spans="2:17" s="102" customFormat="1" ht="15.5" hidden="1" customHeight="1">
      <c r="B54" s="138" t="s">
        <v>1502</v>
      </c>
      <c r="C54" s="139" t="e">
        <f ca="1">INDEX(UW!$C$610:$EF$610,,MATCH(C$9,UW!$C$612:$EF$612,0))</f>
        <v>#DIV/0!</v>
      </c>
      <c r="D54" s="140" t="e">
        <f ca="1">INDEX(UW!$C$610:$EF$610,,MATCH(D$9,UW!$C$612:$EF$612,0))</f>
        <v>#DIV/0!</v>
      </c>
      <c r="E54" s="140" t="e">
        <f ca="1">INDEX(UW!$C$610:$EF$610,,MATCH(E$9,UW!$C$612:$EF$612,0))</f>
        <v>#DIV/0!</v>
      </c>
      <c r="F54" s="140" t="e">
        <f ca="1">INDEX(UW!$C$610:$EF$610,,MATCH(F$9,UW!$C$612:$EF$612,0))</f>
        <v>#DIV/0!</v>
      </c>
      <c r="G54" s="140" t="e">
        <f ca="1">INDEX(UW!$C$610:$EF$610,,MATCH(G$9,UW!$C$612:$EF$612,0))</f>
        <v>#DIV/0!</v>
      </c>
      <c r="H54" s="140" t="e">
        <f ca="1">INDEX(UW!$C$610:$EF$610,,MATCH(H$9,UW!$C$612:$EF$612,0))</f>
        <v>#DIV/0!</v>
      </c>
      <c r="I54" s="140" t="e">
        <f ca="1">INDEX(UW!$C$610:$EF$610,,MATCH(I$9,UW!$C$612:$EF$612,0))</f>
        <v>#DIV/0!</v>
      </c>
      <c r="J54" s="140" t="e">
        <f ca="1">INDEX(UW!$C$610:$EF$610,,MATCH(J$9,UW!$C$612:$EF$612,0))</f>
        <v>#DIV/0!</v>
      </c>
      <c r="K54" s="140" t="e">
        <f ca="1">INDEX(UW!$C$610:$EF$610,,MATCH(K$9,UW!$C$612:$EF$612,0))</f>
        <v>#DIV/0!</v>
      </c>
      <c r="L54" s="141" t="e">
        <f ca="1">INDEX(UW!$C$610:$EF$610,,MATCH(L$9,UW!$C$612:$EF$612,0))</f>
        <v>#DIV/0!</v>
      </c>
      <c r="M54" s="140" t="e">
        <f ca="1">INDEX(UW!$C$610:$EF$610,,MATCH(M$9,UW!$C$612:$EF$612,0))</f>
        <v>#DIV/0!</v>
      </c>
      <c r="N54" s="142" t="e">
        <f ca="1">INDEX(UW!$C$610:$EF$610,,MATCH(N$9,UW!$C$612:$EF$612,0))</f>
        <v>#DIV/0!</v>
      </c>
      <c r="O54" s="1996" t="e">
        <f ca="1">N54</f>
        <v>#DIV/0!</v>
      </c>
    </row>
    <row r="55" spans="2:17" s="102" customFormat="1" ht="15.5" hidden="1" customHeight="1">
      <c r="B55" s="138" t="s">
        <v>1008</v>
      </c>
      <c r="C55" s="1997" t="e">
        <f>INDEX('Mthly Bdgt'!$C36:$Q36,,MATCH(C$9,'Mthly Bdgt'!$C$15:$P$15,0))</f>
        <v>#N/A</v>
      </c>
      <c r="D55" s="1998" t="e">
        <f>INDEX('Mthly Bdgt'!$C36:$Q36,,MATCH(D$9,'Mthly Bdgt'!$C$15:$P$15,0))</f>
        <v>#N/A</v>
      </c>
      <c r="E55" s="1998" t="e">
        <f>INDEX('Mthly Bdgt'!$C36:$Q36,,MATCH(E$9,'Mthly Bdgt'!$C$15:$P$15,0))</f>
        <v>#N/A</v>
      </c>
      <c r="F55" s="1998" t="e">
        <f>INDEX('Mthly Bdgt'!$C36:$Q36,,MATCH(F$9,'Mthly Bdgt'!$C$15:$P$15,0))</f>
        <v>#N/A</v>
      </c>
      <c r="G55" s="1998" t="e">
        <f>INDEX('Mthly Bdgt'!$C36:$Q36,,MATCH(G$9,'Mthly Bdgt'!$C$15:$P$15,0))</f>
        <v>#N/A</v>
      </c>
      <c r="H55" s="1998" t="e">
        <f>INDEX('Mthly Bdgt'!$C36:$Q36,,MATCH(H$9,'Mthly Bdgt'!$C$15:$P$15,0))</f>
        <v>#N/A</v>
      </c>
      <c r="I55" s="1999" t="e">
        <f>INDEX('Mthly Bdgt'!$C36:$Q36,,MATCH(I$9,'Mthly Bdgt'!$C$15:$P$15,0))</f>
        <v>#N/A</v>
      </c>
      <c r="J55" s="1999" t="e">
        <f>INDEX('Mthly Bdgt'!$C36:$Q36,,MATCH(J$9,'Mthly Bdgt'!$C$15:$P$15,0))</f>
        <v>#N/A</v>
      </c>
      <c r="K55" s="1999" t="e">
        <f>INDEX('Mthly Bdgt'!$C36:$Q36,,MATCH(K$9,'Mthly Bdgt'!$C$15:$P$15,0))</f>
        <v>#N/A</v>
      </c>
      <c r="L55" s="1999" t="e">
        <f>INDEX('Mthly Bdgt'!$C36:$Q36,,MATCH(L$9,'Mthly Bdgt'!$C$15:$P$15,0))</f>
        <v>#N/A</v>
      </c>
      <c r="M55" s="1999" t="e">
        <f>INDEX('Mthly Bdgt'!$C36:$Q36,,MATCH(M$9,'Mthly Bdgt'!$C$15:$P$15,0))</f>
        <v>#N/A</v>
      </c>
      <c r="N55" s="2000" t="e">
        <f>INDEX('Mthly Bdgt'!$C36:$Q36,,MATCH(N$9,'Mthly Bdgt'!$C$15:$P$15,0))</f>
        <v>#N/A</v>
      </c>
      <c r="O55" s="2001" t="e">
        <f>AVERAGE(C55:N55)</f>
        <v>#N/A</v>
      </c>
    </row>
    <row r="56" spans="2:17" s="102" customFormat="1" ht="15.5" hidden="1" customHeight="1">
      <c r="B56" s="138" t="s">
        <v>119</v>
      </c>
      <c r="C56" s="1997" t="e">
        <f>INDEX('Mthly Bdgt'!$C38:$Q38,,MATCH(C$9,'Mthly Bdgt'!$C$15:$P$15,0))</f>
        <v>#N/A</v>
      </c>
      <c r="D56" s="1998" t="e">
        <f>INDEX('Mthly Bdgt'!$C38:$Q38,,MATCH(D$9,'Mthly Bdgt'!$C$15:$P$15,0))</f>
        <v>#N/A</v>
      </c>
      <c r="E56" s="1998" t="e">
        <f>INDEX('Mthly Bdgt'!$C38:$Q38,,MATCH(E$9,'Mthly Bdgt'!$C$15:$P$15,0))</f>
        <v>#N/A</v>
      </c>
      <c r="F56" s="1998" t="e">
        <f>INDEX('Mthly Bdgt'!$C38:$Q38,,MATCH(F$9,'Mthly Bdgt'!$C$15:$P$15,0))</f>
        <v>#N/A</v>
      </c>
      <c r="G56" s="1998" t="e">
        <f>INDEX('Mthly Bdgt'!$C38:$Q38,,MATCH(G$9,'Mthly Bdgt'!$C$15:$P$15,0))</f>
        <v>#N/A</v>
      </c>
      <c r="H56" s="1998" t="e">
        <f>INDEX('Mthly Bdgt'!$C38:$Q38,,MATCH(H$9,'Mthly Bdgt'!$C$15:$P$15,0))</f>
        <v>#N/A</v>
      </c>
      <c r="I56" s="1999" t="e">
        <f>INDEX('Mthly Bdgt'!$C38:$Q38,,MATCH(I$9,'Mthly Bdgt'!$C$15:$P$15,0))</f>
        <v>#N/A</v>
      </c>
      <c r="J56" s="1999" t="e">
        <f>INDEX('Mthly Bdgt'!$C38:$Q38,,MATCH(J$9,'Mthly Bdgt'!$C$15:$P$15,0))</f>
        <v>#N/A</v>
      </c>
      <c r="K56" s="1999" t="e">
        <f>INDEX('Mthly Bdgt'!$C38:$Q38,,MATCH(K$9,'Mthly Bdgt'!$C$15:$P$15,0))</f>
        <v>#N/A</v>
      </c>
      <c r="L56" s="1999" t="e">
        <f>INDEX('Mthly Bdgt'!$C38:$Q38,,MATCH(L$9,'Mthly Bdgt'!$C$15:$P$15,0))</f>
        <v>#N/A</v>
      </c>
      <c r="M56" s="1999" t="e">
        <f>INDEX('Mthly Bdgt'!$C38:$Q38,,MATCH(M$9,'Mthly Bdgt'!$C$15:$P$15,0))</f>
        <v>#N/A</v>
      </c>
      <c r="N56" s="2000" t="e">
        <f>INDEX('Mthly Bdgt'!$C38:$Q38,,MATCH(N$9,'Mthly Bdgt'!$C$15:$P$15,0))</f>
        <v>#N/A</v>
      </c>
      <c r="O56" s="2001" t="e">
        <f>AVERAGE(C56:N56)</f>
        <v>#N/A</v>
      </c>
    </row>
    <row r="57" spans="2:17" s="102" customFormat="1" ht="16" hidden="1" customHeight="1" thickBot="1">
      <c r="B57" s="143" t="s">
        <v>387</v>
      </c>
      <c r="C57" s="2002" t="e">
        <f t="shared" ref="C57:N57" ca="1" si="11">C56*C53/12</f>
        <v>#N/A</v>
      </c>
      <c r="D57" s="2003" t="e">
        <f t="shared" ca="1" si="11"/>
        <v>#N/A</v>
      </c>
      <c r="E57" s="2003" t="e">
        <f t="shared" ca="1" si="11"/>
        <v>#N/A</v>
      </c>
      <c r="F57" s="2003" t="e">
        <f t="shared" ca="1" si="11"/>
        <v>#N/A</v>
      </c>
      <c r="G57" s="2004" t="e">
        <f t="shared" ca="1" si="11"/>
        <v>#N/A</v>
      </c>
      <c r="H57" s="2003" t="e">
        <f t="shared" ca="1" si="11"/>
        <v>#N/A</v>
      </c>
      <c r="I57" s="2003" t="e">
        <f t="shared" ca="1" si="11"/>
        <v>#N/A</v>
      </c>
      <c r="J57" s="2003" t="e">
        <f t="shared" ca="1" si="11"/>
        <v>#N/A</v>
      </c>
      <c r="K57" s="2003" t="e">
        <f t="shared" ca="1" si="11"/>
        <v>#N/A</v>
      </c>
      <c r="L57" s="2004" t="e">
        <f t="shared" ca="1" si="11"/>
        <v>#N/A</v>
      </c>
      <c r="M57" s="2003" t="e">
        <f t="shared" ca="1" si="11"/>
        <v>#N/A</v>
      </c>
      <c r="N57" s="2005" t="e">
        <f t="shared" ca="1" si="11"/>
        <v>#N/A</v>
      </c>
      <c r="O57" s="2006" t="e">
        <f ca="1">SUM(C57:N57)</f>
        <v>#N/A</v>
      </c>
    </row>
    <row r="58" spans="2:17" s="102" customFormat="1" ht="16" hidden="1" customHeight="1" thickBot="1"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44"/>
      <c r="M58" s="109"/>
      <c r="N58" s="109"/>
      <c r="O58" s="1897"/>
    </row>
    <row r="59" spans="2:17" s="102" customFormat="1" ht="15.5" hidden="1" customHeight="1">
      <c r="B59" s="145" t="s">
        <v>1503</v>
      </c>
      <c r="C59" s="1899">
        <v>30</v>
      </c>
      <c r="D59" s="1899">
        <v>30</v>
      </c>
      <c r="E59" s="1899">
        <v>30</v>
      </c>
      <c r="F59" s="1899">
        <v>30</v>
      </c>
      <c r="G59" s="1899">
        <v>30</v>
      </c>
      <c r="H59" s="1899">
        <v>30</v>
      </c>
      <c r="I59" s="1899">
        <v>30</v>
      </c>
      <c r="J59" s="1899">
        <v>30</v>
      </c>
      <c r="K59" s="1899">
        <v>30</v>
      </c>
      <c r="L59" s="1899">
        <v>30</v>
      </c>
      <c r="M59" s="1899">
        <v>30</v>
      </c>
      <c r="N59" s="1899">
        <v>30</v>
      </c>
      <c r="O59" s="2007">
        <f>SUM(C59:N59)</f>
        <v>360</v>
      </c>
    </row>
    <row r="60" spans="2:17" s="102" customFormat="1" ht="15.5" hidden="1" customHeight="1">
      <c r="B60" s="138" t="s">
        <v>1272</v>
      </c>
      <c r="C60" s="1994" t="e">
        <f>INDEX('Mthly Bdgt'!$C$5:$P$10,MATCH($B60,'Mthly Bdgt'!$C$5:$C$10,0),MATCH(C$9,'Mthly Bdgt'!$C$5:$P$5,0))</f>
        <v>#N/A</v>
      </c>
      <c r="D60" s="1994" t="e">
        <f>INDEX('Mthly Bdgt'!$C$5:$P$10,MATCH($B60,'Mthly Bdgt'!$C$5:$C$10,0),MATCH(D$9,'Mthly Bdgt'!$C$5:$P$5,0))</f>
        <v>#N/A</v>
      </c>
      <c r="E60" s="1994" t="e">
        <f>INDEX('Mthly Bdgt'!$C$5:$P$10,MATCH($B60,'Mthly Bdgt'!$C$5:$C$10,0),MATCH(E$9,'Mthly Bdgt'!$C$5:$P$5,0))</f>
        <v>#N/A</v>
      </c>
      <c r="F60" s="1994" t="e">
        <f>INDEX('Mthly Bdgt'!$C$5:$P$10,MATCH($B60,'Mthly Bdgt'!$C$5:$C$10,0),MATCH(F$9,'Mthly Bdgt'!$C$5:$P$5,0))</f>
        <v>#N/A</v>
      </c>
      <c r="G60" s="1994" t="e">
        <f>INDEX('Mthly Bdgt'!$C$5:$P$10,MATCH($B60,'Mthly Bdgt'!$C$5:$C$10,0),MATCH(G$9,'Mthly Bdgt'!$C$5:$P$5,0))</f>
        <v>#N/A</v>
      </c>
      <c r="H60" s="1994" t="e">
        <f>INDEX('Mthly Bdgt'!$C$5:$P$10,MATCH($B60,'Mthly Bdgt'!$C$5:$C$10,0),MATCH(H$9,'Mthly Bdgt'!$C$5:$P$5,0))</f>
        <v>#N/A</v>
      </c>
      <c r="I60" s="1994" t="e">
        <f>INDEX('Mthly Bdgt'!$C$5:$P$10,MATCH($B60,'Mthly Bdgt'!$C$5:$C$10,0),MATCH(I$9,'Mthly Bdgt'!$C$5:$P$5,0))</f>
        <v>#N/A</v>
      </c>
      <c r="J60" s="1994" t="e">
        <f>INDEX('Mthly Bdgt'!$C$5:$P$10,MATCH($B60,'Mthly Bdgt'!$C$5:$C$10,0),MATCH(J$9,'Mthly Bdgt'!$C$5:$P$5,0))</f>
        <v>#N/A</v>
      </c>
      <c r="K60" s="1994" t="e">
        <f>INDEX('Mthly Bdgt'!$C$5:$P$10,MATCH($B60,'Mthly Bdgt'!$C$5:$C$10,0),MATCH(K$9,'Mthly Bdgt'!$C$5:$P$5,0))</f>
        <v>#N/A</v>
      </c>
      <c r="L60" s="1994" t="e">
        <f>INDEX('Mthly Bdgt'!$C$5:$P$10,MATCH($B60,'Mthly Bdgt'!$C$5:$C$10,0),MATCH(L$9,'Mthly Bdgt'!$C$5:$P$5,0))</f>
        <v>#N/A</v>
      </c>
      <c r="M60" s="1994" t="e">
        <f>INDEX('Mthly Bdgt'!$C$5:$P$10,MATCH($B60,'Mthly Bdgt'!$C$5:$C$10,0),MATCH(M$9,'Mthly Bdgt'!$C$5:$P$5,0))</f>
        <v>#N/A</v>
      </c>
      <c r="N60" s="1994" t="e">
        <f>INDEX('Mthly Bdgt'!$C$5:$P$10,MATCH($B60,'Mthly Bdgt'!$C$5:$C$10,0),MATCH(N$9,'Mthly Bdgt'!$C$5:$P$5,0))</f>
        <v>#N/A</v>
      </c>
      <c r="O60" s="2008" t="e">
        <f>SUM(C60:N60)</f>
        <v>#N/A</v>
      </c>
    </row>
    <row r="61" spans="2:17" s="102" customFormat="1" ht="15.5" hidden="1" customHeight="1">
      <c r="B61" s="138" t="s">
        <v>1273</v>
      </c>
      <c r="C61" s="1994" t="e">
        <f>INDEX('Mthly Bdgt'!$C$5:$P$10,MATCH($B61,'Mthly Bdgt'!$C$5:$C$10,0),MATCH(C$9,'Mthly Bdgt'!$C$5:$P$5,0))</f>
        <v>#N/A</v>
      </c>
      <c r="D61" s="1994" t="e">
        <f>INDEX('Mthly Bdgt'!$C$5:$P$10,MATCH($B61,'Mthly Bdgt'!$C$5:$C$10,0),MATCH(D$9,'Mthly Bdgt'!$C$5:$P$5,0))</f>
        <v>#N/A</v>
      </c>
      <c r="E61" s="1994" t="e">
        <f>INDEX('Mthly Bdgt'!$C$5:$P$10,MATCH($B61,'Mthly Bdgt'!$C$5:$C$10,0),MATCH(E$9,'Mthly Bdgt'!$C$5:$P$5,0))</f>
        <v>#N/A</v>
      </c>
      <c r="F61" s="1994" t="e">
        <f>INDEX('Mthly Bdgt'!$C$5:$P$10,MATCH($B61,'Mthly Bdgt'!$C$5:$C$10,0),MATCH(F$9,'Mthly Bdgt'!$C$5:$P$5,0))</f>
        <v>#N/A</v>
      </c>
      <c r="G61" s="1994" t="e">
        <f>INDEX('Mthly Bdgt'!$C$5:$P$10,MATCH($B61,'Mthly Bdgt'!$C$5:$C$10,0),MATCH(G$9,'Mthly Bdgt'!$C$5:$P$5,0))</f>
        <v>#N/A</v>
      </c>
      <c r="H61" s="1994" t="e">
        <f>INDEX('Mthly Bdgt'!$C$5:$P$10,MATCH($B61,'Mthly Bdgt'!$C$5:$C$10,0),MATCH(H$9,'Mthly Bdgt'!$C$5:$P$5,0))</f>
        <v>#N/A</v>
      </c>
      <c r="I61" s="1994" t="e">
        <f>INDEX('Mthly Bdgt'!$C$5:$P$10,MATCH($B61,'Mthly Bdgt'!$C$5:$C$10,0),MATCH(I$9,'Mthly Bdgt'!$C$5:$P$5,0))</f>
        <v>#N/A</v>
      </c>
      <c r="J61" s="1994" t="e">
        <f>INDEX('Mthly Bdgt'!$C$5:$P$10,MATCH($B61,'Mthly Bdgt'!$C$5:$C$10,0),MATCH(J$9,'Mthly Bdgt'!$C$5:$P$5,0))</f>
        <v>#N/A</v>
      </c>
      <c r="K61" s="1994" t="e">
        <f>INDEX('Mthly Bdgt'!$C$5:$P$10,MATCH($B61,'Mthly Bdgt'!$C$5:$C$10,0),MATCH(K$9,'Mthly Bdgt'!$C$5:$P$5,0))</f>
        <v>#N/A</v>
      </c>
      <c r="L61" s="1994" t="e">
        <f>INDEX('Mthly Bdgt'!$C$5:$P$10,MATCH($B61,'Mthly Bdgt'!$C$5:$C$10,0),MATCH(L$9,'Mthly Bdgt'!$C$5:$P$5,0))</f>
        <v>#N/A</v>
      </c>
      <c r="M61" s="1994" t="e">
        <f>INDEX('Mthly Bdgt'!$C$5:$P$10,MATCH($B61,'Mthly Bdgt'!$C$5:$C$10,0),MATCH(M$9,'Mthly Bdgt'!$C$5:$P$5,0))</f>
        <v>#N/A</v>
      </c>
      <c r="N61" s="1994" t="e">
        <f>INDEX('Mthly Bdgt'!$C$5:$P$10,MATCH($B61,'Mthly Bdgt'!$C$5:$C$10,0),MATCH(N$9,'Mthly Bdgt'!$C$5:$P$5,0))</f>
        <v>#N/A</v>
      </c>
      <c r="O61" s="2009" t="e">
        <f>SUM(C61:N61)</f>
        <v>#N/A</v>
      </c>
    </row>
    <row r="62" spans="2:17" s="102" customFormat="1" ht="15.5" hidden="1" customHeight="1">
      <c r="B62" s="138" t="s">
        <v>1275</v>
      </c>
      <c r="C62" s="1994" t="e">
        <f>INDEX('Mthly Bdgt'!$C$5:$P$10,MATCH($B62,'Mthly Bdgt'!$C$5:$C$10,0),MATCH(C$9,'Mthly Bdgt'!$C$5:$P$5,0))</f>
        <v>#N/A</v>
      </c>
      <c r="D62" s="1994" t="e">
        <f>INDEX('Mthly Bdgt'!$C$5:$P$10,MATCH($B62,'Mthly Bdgt'!$C$5:$C$10,0),MATCH(D$9,'Mthly Bdgt'!$C$5:$P$5,0))</f>
        <v>#N/A</v>
      </c>
      <c r="E62" s="1994" t="e">
        <f>INDEX('Mthly Bdgt'!$C$5:$P$10,MATCH($B62,'Mthly Bdgt'!$C$5:$C$10,0),MATCH(E$9,'Mthly Bdgt'!$C$5:$P$5,0))</f>
        <v>#N/A</v>
      </c>
      <c r="F62" s="1994" t="e">
        <f>INDEX('Mthly Bdgt'!$C$5:$P$10,MATCH($B62,'Mthly Bdgt'!$C$5:$C$10,0),MATCH(F$9,'Mthly Bdgt'!$C$5:$P$5,0))</f>
        <v>#N/A</v>
      </c>
      <c r="G62" s="1994" t="e">
        <f>INDEX('Mthly Bdgt'!$C$5:$P$10,MATCH($B62,'Mthly Bdgt'!$C$5:$C$10,0),MATCH(G$9,'Mthly Bdgt'!$C$5:$P$5,0))</f>
        <v>#N/A</v>
      </c>
      <c r="H62" s="1994" t="e">
        <f>INDEX('Mthly Bdgt'!$C$5:$P$10,MATCH($B62,'Mthly Bdgt'!$C$5:$C$10,0),MATCH(H$9,'Mthly Bdgt'!$C$5:$P$5,0))</f>
        <v>#N/A</v>
      </c>
      <c r="I62" s="1994" t="e">
        <f>INDEX('Mthly Bdgt'!$C$5:$P$10,MATCH($B62,'Mthly Bdgt'!$C$5:$C$10,0),MATCH(I$9,'Mthly Bdgt'!$C$5:$P$5,0))</f>
        <v>#N/A</v>
      </c>
      <c r="J62" s="1994" t="e">
        <f>INDEX('Mthly Bdgt'!$C$5:$P$10,MATCH($B62,'Mthly Bdgt'!$C$5:$C$10,0),MATCH(J$9,'Mthly Bdgt'!$C$5:$P$5,0))</f>
        <v>#N/A</v>
      </c>
      <c r="K62" s="1994" t="e">
        <f>INDEX('Mthly Bdgt'!$C$5:$P$10,MATCH($B62,'Mthly Bdgt'!$C$5:$C$10,0),MATCH(K$9,'Mthly Bdgt'!$C$5:$P$5,0))</f>
        <v>#N/A</v>
      </c>
      <c r="L62" s="1994" t="e">
        <f>INDEX('Mthly Bdgt'!$C$5:$P$10,MATCH($B62,'Mthly Bdgt'!$C$5:$C$10,0),MATCH(L$9,'Mthly Bdgt'!$C$5:$P$5,0))</f>
        <v>#N/A</v>
      </c>
      <c r="M62" s="1994" t="e">
        <f>INDEX('Mthly Bdgt'!$C$5:$P$10,MATCH($B62,'Mthly Bdgt'!$C$5:$C$10,0),MATCH(M$9,'Mthly Bdgt'!$C$5:$P$5,0))</f>
        <v>#N/A</v>
      </c>
      <c r="N62" s="1994" t="e">
        <f>INDEX('Mthly Bdgt'!$C$5:$P$10,MATCH($B62,'Mthly Bdgt'!$C$5:$C$10,0),MATCH(N$9,'Mthly Bdgt'!$C$5:$P$5,0))</f>
        <v>#N/A</v>
      </c>
      <c r="O62" s="2008" t="e">
        <f>N62</f>
        <v>#N/A</v>
      </c>
    </row>
    <row r="63" spans="2:17" s="102" customFormat="1" ht="16" hidden="1" customHeight="1" thickBot="1">
      <c r="B63" s="146" t="s">
        <v>1274</v>
      </c>
      <c r="C63" s="1994" t="e">
        <f>INDEX('Mthly Bdgt'!$C$5:$P$10,MATCH($B63,'Mthly Bdgt'!$C$5:$C$10,0),MATCH(C$9,'Mthly Bdgt'!$C$5:$P$5,0))</f>
        <v>#N/A</v>
      </c>
      <c r="D63" s="1994" t="e">
        <f>INDEX('Mthly Bdgt'!$C$5:$P$10,MATCH($B63,'Mthly Bdgt'!$C$5:$C$10,0),MATCH(D$9,'Mthly Bdgt'!$C$5:$P$5,0))</f>
        <v>#N/A</v>
      </c>
      <c r="E63" s="1994" t="e">
        <f>INDEX('Mthly Bdgt'!$C$5:$P$10,MATCH($B63,'Mthly Bdgt'!$C$5:$C$10,0),MATCH(E$9,'Mthly Bdgt'!$C$5:$P$5,0))</f>
        <v>#N/A</v>
      </c>
      <c r="F63" s="1994" t="e">
        <f>INDEX('Mthly Bdgt'!$C$5:$P$10,MATCH($B63,'Mthly Bdgt'!$C$5:$C$10,0),MATCH(F$9,'Mthly Bdgt'!$C$5:$P$5,0))</f>
        <v>#N/A</v>
      </c>
      <c r="G63" s="1994" t="e">
        <f>INDEX('Mthly Bdgt'!$C$5:$P$10,MATCH($B63,'Mthly Bdgt'!$C$5:$C$10,0),MATCH(G$9,'Mthly Bdgt'!$C$5:$P$5,0))</f>
        <v>#N/A</v>
      </c>
      <c r="H63" s="1994" t="e">
        <f>INDEX('Mthly Bdgt'!$C$5:$P$10,MATCH($B63,'Mthly Bdgt'!$C$5:$C$10,0),MATCH(H$9,'Mthly Bdgt'!$C$5:$P$5,0))</f>
        <v>#N/A</v>
      </c>
      <c r="I63" s="1994" t="e">
        <f>INDEX('Mthly Bdgt'!$C$5:$P$10,MATCH($B63,'Mthly Bdgt'!$C$5:$C$10,0),MATCH(I$9,'Mthly Bdgt'!$C$5:$P$5,0))</f>
        <v>#N/A</v>
      </c>
      <c r="J63" s="1994" t="e">
        <f>INDEX('Mthly Bdgt'!$C$5:$P$10,MATCH($B63,'Mthly Bdgt'!$C$5:$C$10,0),MATCH(J$9,'Mthly Bdgt'!$C$5:$P$5,0))</f>
        <v>#N/A</v>
      </c>
      <c r="K63" s="1994" t="e">
        <f>INDEX('Mthly Bdgt'!$C$5:$P$10,MATCH($B63,'Mthly Bdgt'!$C$5:$C$10,0),MATCH(K$9,'Mthly Bdgt'!$C$5:$P$5,0))</f>
        <v>#N/A</v>
      </c>
      <c r="L63" s="1994" t="e">
        <f>INDEX('Mthly Bdgt'!$C$5:$P$10,MATCH($B63,'Mthly Bdgt'!$C$5:$C$10,0),MATCH(L$9,'Mthly Bdgt'!$C$5:$P$5,0))</f>
        <v>#N/A</v>
      </c>
      <c r="M63" s="1994" t="e">
        <f>INDEX('Mthly Bdgt'!$C$5:$P$10,MATCH($B63,'Mthly Bdgt'!$C$5:$C$10,0),MATCH(M$9,'Mthly Bdgt'!$C$5:$P$5,0))</f>
        <v>#N/A</v>
      </c>
      <c r="N63" s="1994" t="e">
        <f>INDEX('Mthly Bdgt'!$C$5:$P$10,MATCH($B63,'Mthly Bdgt'!$C$5:$C$10,0),MATCH(N$9,'Mthly Bdgt'!$C$5:$P$5,0))</f>
        <v>#N/A</v>
      </c>
      <c r="O63" s="2010" t="e">
        <f>O60-O61</f>
        <v>#N/A</v>
      </c>
    </row>
    <row r="64" spans="2:17" s="102" customFormat="1" ht="16" hidden="1" customHeight="1" thickBot="1">
      <c r="B64" s="147" t="s">
        <v>1504</v>
      </c>
      <c r="C64" s="148" t="e">
        <f t="shared" ref="C64:N64" si="12">C60/C59</f>
        <v>#N/A</v>
      </c>
      <c r="D64" s="148" t="e">
        <f t="shared" si="12"/>
        <v>#N/A</v>
      </c>
      <c r="E64" s="148" t="e">
        <f t="shared" si="12"/>
        <v>#N/A</v>
      </c>
      <c r="F64" s="148" t="e">
        <f t="shared" si="12"/>
        <v>#N/A</v>
      </c>
      <c r="G64" s="148" t="e">
        <f t="shared" si="12"/>
        <v>#N/A</v>
      </c>
      <c r="H64" s="148" t="e">
        <f t="shared" si="12"/>
        <v>#N/A</v>
      </c>
      <c r="I64" s="148" t="e">
        <f t="shared" si="12"/>
        <v>#N/A</v>
      </c>
      <c r="J64" s="148" t="e">
        <f t="shared" si="12"/>
        <v>#N/A</v>
      </c>
      <c r="K64" s="148" t="e">
        <f t="shared" si="12"/>
        <v>#N/A</v>
      </c>
      <c r="L64" s="148" t="e">
        <f t="shared" si="12"/>
        <v>#N/A</v>
      </c>
      <c r="M64" s="148" t="e">
        <f t="shared" si="12"/>
        <v>#N/A</v>
      </c>
      <c r="N64" s="149" t="e">
        <f t="shared" si="12"/>
        <v>#N/A</v>
      </c>
      <c r="O64" s="150" t="e">
        <f>AVERAGE(C64:N64)</f>
        <v>#N/A</v>
      </c>
    </row>
    <row r="65" spans="2:17" s="102" customFormat="1" ht="15.5" hidden="1" customHeight="1">
      <c r="B65" s="109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897"/>
    </row>
    <row r="66" spans="2:17" s="102" customFormat="1" ht="15.5" hidden="1" customHeight="1">
      <c r="B66" s="152" t="s">
        <v>1505</v>
      </c>
      <c r="C66" s="2011" t="e">
        <f t="shared" ref="C66:N66" ca="1" si="13">C62*C67</f>
        <v>#N/A</v>
      </c>
      <c r="D66" s="2011" t="e">
        <f t="shared" ca="1" si="13"/>
        <v>#N/A</v>
      </c>
      <c r="E66" s="2011" t="e">
        <f t="shared" ca="1" si="13"/>
        <v>#N/A</v>
      </c>
      <c r="F66" s="2011" t="e">
        <f t="shared" ca="1" si="13"/>
        <v>#N/A</v>
      </c>
      <c r="G66" s="2011" t="e">
        <f t="shared" ca="1" si="13"/>
        <v>#N/A</v>
      </c>
      <c r="H66" s="2011" t="e">
        <f t="shared" ca="1" si="13"/>
        <v>#N/A</v>
      </c>
      <c r="I66" s="2011" t="e">
        <f t="shared" ca="1" si="13"/>
        <v>#N/A</v>
      </c>
      <c r="J66" s="2011" t="e">
        <f t="shared" ca="1" si="13"/>
        <v>#N/A</v>
      </c>
      <c r="K66" s="2011" t="e">
        <f t="shared" ca="1" si="13"/>
        <v>#N/A</v>
      </c>
      <c r="L66" s="2011" t="e">
        <f t="shared" ca="1" si="13"/>
        <v>#N/A</v>
      </c>
      <c r="M66" s="2011" t="e">
        <f t="shared" ca="1" si="13"/>
        <v>#N/A</v>
      </c>
      <c r="N66" s="2012" t="e">
        <f t="shared" ca="1" si="13"/>
        <v>#N/A</v>
      </c>
      <c r="O66" s="2013" t="e">
        <f ca="1">N66</f>
        <v>#N/A</v>
      </c>
      <c r="Q66" s="153"/>
    </row>
    <row r="67" spans="2:17" s="102" customFormat="1" ht="16" hidden="1" customHeight="1" thickBot="1">
      <c r="B67" s="154" t="s">
        <v>1506</v>
      </c>
      <c r="C67" s="2014" t="e">
        <f ca="1">UW!$D$23</f>
        <v>#DIV/0!</v>
      </c>
      <c r="D67" s="2014" t="e">
        <f ca="1">UW!$D$23</f>
        <v>#DIV/0!</v>
      </c>
      <c r="E67" s="2014" t="e">
        <f ca="1">UW!$D$23</f>
        <v>#DIV/0!</v>
      </c>
      <c r="F67" s="2014" t="e">
        <f ca="1">UW!$D$23</f>
        <v>#DIV/0!</v>
      </c>
      <c r="G67" s="2014" t="e">
        <f ca="1">UW!$D$23</f>
        <v>#DIV/0!</v>
      </c>
      <c r="H67" s="2014" t="e">
        <f ca="1">UW!$D$23</f>
        <v>#DIV/0!</v>
      </c>
      <c r="I67" s="2014" t="e">
        <f ca="1">UW!$D$23</f>
        <v>#DIV/0!</v>
      </c>
      <c r="J67" s="2014" t="e">
        <f ca="1">UW!$D$23</f>
        <v>#DIV/0!</v>
      </c>
      <c r="K67" s="2014" t="e">
        <f ca="1">UW!$D$23</f>
        <v>#DIV/0!</v>
      </c>
      <c r="L67" s="2014" t="e">
        <f ca="1">UW!$D$23</f>
        <v>#DIV/0!</v>
      </c>
      <c r="M67" s="2014" t="e">
        <f ca="1">UW!$D$23</f>
        <v>#DIV/0!</v>
      </c>
      <c r="N67" s="2015" t="e">
        <f ca="1">UW!$D$23</f>
        <v>#DIV/0!</v>
      </c>
      <c r="O67" s="2016" t="e">
        <f ca="1">AVERAGE(C67:N67)</f>
        <v>#DIV/0!</v>
      </c>
    </row>
    <row r="68" spans="2:17" s="102" customFormat="1" ht="15.5" hidden="1" customHeight="1">
      <c r="D68" s="2017"/>
      <c r="E68" s="2017"/>
      <c r="F68" s="2017"/>
      <c r="G68" s="2017"/>
      <c r="H68" s="2017"/>
      <c r="I68" s="2017"/>
      <c r="J68" s="2017"/>
      <c r="K68" s="2017"/>
      <c r="L68" s="2017"/>
      <c r="M68" s="2017"/>
      <c r="N68" s="2017"/>
      <c r="O68" s="104"/>
    </row>
    <row r="69" spans="2:17" s="102" customFormat="1" ht="15.5" hidden="1" customHeight="1">
      <c r="B69" s="136" t="s">
        <v>1507</v>
      </c>
      <c r="C69" s="1990"/>
      <c r="D69" s="1933"/>
      <c r="E69" s="1933"/>
      <c r="F69" s="1933"/>
      <c r="G69" s="1933"/>
      <c r="H69" s="1933"/>
      <c r="I69" s="1933"/>
      <c r="J69" s="1933"/>
      <c r="K69" s="1933"/>
      <c r="L69" s="1933"/>
      <c r="M69" s="1933"/>
      <c r="N69" s="1933"/>
      <c r="O69" s="1990"/>
    </row>
    <row r="70" spans="2:17" s="102" customFormat="1" ht="19.5" hidden="1" customHeight="1">
      <c r="B70" s="137" t="str">
        <f>B52</f>
        <v>NLA - StoreLocal Pakenham</v>
      </c>
      <c r="C70" s="2018" t="e">
        <v>#REF!</v>
      </c>
      <c r="D70" s="2018">
        <v>1200</v>
      </c>
      <c r="E70" s="2018">
        <v>1200</v>
      </c>
      <c r="F70" s="2018">
        <v>1200</v>
      </c>
      <c r="G70" s="2018">
        <v>1200</v>
      </c>
      <c r="H70" s="2018">
        <v>1200</v>
      </c>
      <c r="I70" s="2018">
        <v>1200</v>
      </c>
      <c r="J70" s="2018">
        <v>1200</v>
      </c>
      <c r="K70" s="2018">
        <v>1200</v>
      </c>
      <c r="L70" s="2018">
        <v>1200</v>
      </c>
      <c r="M70" s="2018">
        <v>1200</v>
      </c>
      <c r="N70" s="2018">
        <v>1200</v>
      </c>
      <c r="O70" s="2019">
        <f>N70</f>
        <v>1200</v>
      </c>
    </row>
    <row r="71" spans="2:17" s="102" customFormat="1" ht="15.5" hidden="1" customHeight="1">
      <c r="B71" s="138" t="s">
        <v>1501</v>
      </c>
      <c r="C71" s="1903">
        <v>0</v>
      </c>
      <c r="D71" s="1903">
        <v>0</v>
      </c>
      <c r="E71" s="1903">
        <v>0</v>
      </c>
      <c r="F71" s="1903">
        <v>0</v>
      </c>
      <c r="G71" s="1903">
        <v>0</v>
      </c>
      <c r="H71" s="1903">
        <v>0</v>
      </c>
      <c r="I71" s="1903">
        <v>0</v>
      </c>
      <c r="J71" s="1903">
        <v>0</v>
      </c>
      <c r="K71" s="1903">
        <v>0</v>
      </c>
      <c r="L71" s="1903">
        <v>0</v>
      </c>
      <c r="M71" s="1903">
        <v>0</v>
      </c>
      <c r="N71" s="2020">
        <v>0</v>
      </c>
      <c r="O71" s="2021">
        <f>N71</f>
        <v>0</v>
      </c>
    </row>
    <row r="72" spans="2:17" s="102" customFormat="1" ht="15.5" hidden="1" customHeight="1">
      <c r="B72" s="138" t="s">
        <v>1502</v>
      </c>
      <c r="C72" s="140" t="e">
        <f t="shared" ref="C72:N72" si="14">C71/C70</f>
        <v>#REF!</v>
      </c>
      <c r="D72" s="140">
        <f t="shared" si="14"/>
        <v>0</v>
      </c>
      <c r="E72" s="140">
        <f t="shared" si="14"/>
        <v>0</v>
      </c>
      <c r="F72" s="140">
        <f t="shared" si="14"/>
        <v>0</v>
      </c>
      <c r="G72" s="140">
        <f t="shared" si="14"/>
        <v>0</v>
      </c>
      <c r="H72" s="140">
        <f t="shared" si="14"/>
        <v>0</v>
      </c>
      <c r="I72" s="140">
        <f t="shared" si="14"/>
        <v>0</v>
      </c>
      <c r="J72" s="140">
        <f t="shared" si="14"/>
        <v>0</v>
      </c>
      <c r="K72" s="140">
        <f t="shared" si="14"/>
        <v>0</v>
      </c>
      <c r="L72" s="140">
        <f t="shared" si="14"/>
        <v>0</v>
      </c>
      <c r="M72" s="140">
        <f t="shared" si="14"/>
        <v>0</v>
      </c>
      <c r="N72" s="140">
        <f t="shared" si="14"/>
        <v>0</v>
      </c>
      <c r="O72" s="155">
        <f>N72</f>
        <v>0</v>
      </c>
    </row>
    <row r="73" spans="2:17" s="102" customFormat="1" ht="15.5" hidden="1" customHeight="1">
      <c r="B73" s="138" t="s">
        <v>119</v>
      </c>
      <c r="C73" s="159" t="e">
        <v>#DIV/0!</v>
      </c>
      <c r="D73" s="2022" t="e">
        <v>#DIV/0!</v>
      </c>
      <c r="E73" s="2022" t="e">
        <v>#DIV/0!</v>
      </c>
      <c r="F73" s="2022" t="e">
        <v>#DIV/0!</v>
      </c>
      <c r="G73" s="2022" t="e">
        <v>#DIV/0!</v>
      </c>
      <c r="H73" s="2022" t="e">
        <v>#DIV/0!</v>
      </c>
      <c r="I73" s="2022" t="e">
        <v>#DIV/0!</v>
      </c>
      <c r="J73" s="2022" t="e">
        <v>#DIV/0!</v>
      </c>
      <c r="K73" s="2022" t="e">
        <v>#DIV/0!</v>
      </c>
      <c r="L73" s="2022" t="e">
        <v>#DIV/0!</v>
      </c>
      <c r="M73" s="2022" t="e">
        <v>#DIV/0!</v>
      </c>
      <c r="N73" s="2022" t="e">
        <v>#DIV/0!</v>
      </c>
      <c r="O73" s="2021" t="e">
        <f>AVERAGE(C73:N73)</f>
        <v>#DIV/0!</v>
      </c>
    </row>
    <row r="74" spans="2:17" s="102" customFormat="1" ht="16" hidden="1" customHeight="1" thickBot="1">
      <c r="B74" s="143" t="s">
        <v>387</v>
      </c>
      <c r="C74" s="2003" t="e">
        <f t="shared" ref="C74:N74" si="15">C73*C71/12</f>
        <v>#DIV/0!</v>
      </c>
      <c r="D74" s="2003" t="e">
        <f t="shared" si="15"/>
        <v>#DIV/0!</v>
      </c>
      <c r="E74" s="2003" t="e">
        <f t="shared" si="15"/>
        <v>#DIV/0!</v>
      </c>
      <c r="F74" s="2003" t="e">
        <f t="shared" si="15"/>
        <v>#DIV/0!</v>
      </c>
      <c r="G74" s="2003" t="e">
        <f t="shared" si="15"/>
        <v>#DIV/0!</v>
      </c>
      <c r="H74" s="2003" t="e">
        <f t="shared" si="15"/>
        <v>#DIV/0!</v>
      </c>
      <c r="I74" s="2003" t="e">
        <f t="shared" si="15"/>
        <v>#DIV/0!</v>
      </c>
      <c r="J74" s="2003" t="e">
        <f t="shared" si="15"/>
        <v>#DIV/0!</v>
      </c>
      <c r="K74" s="2003" t="e">
        <f t="shared" si="15"/>
        <v>#DIV/0!</v>
      </c>
      <c r="L74" s="2003" t="e">
        <f t="shared" si="15"/>
        <v>#DIV/0!</v>
      </c>
      <c r="M74" s="2003" t="e">
        <f t="shared" si="15"/>
        <v>#DIV/0!</v>
      </c>
      <c r="N74" s="2003" t="e">
        <f t="shared" si="15"/>
        <v>#DIV/0!</v>
      </c>
      <c r="O74" s="2023" t="e">
        <f>SUM(C74:N74)</f>
        <v>#DIV/0!</v>
      </c>
    </row>
    <row r="75" spans="2:17" s="102" customFormat="1" ht="15.5" hidden="1" customHeight="1">
      <c r="B75" s="109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2024"/>
    </row>
    <row r="76" spans="2:17" s="102" customFormat="1" ht="15.5" hidden="1" customHeight="1">
      <c r="B76" s="145" t="s">
        <v>1503</v>
      </c>
      <c r="C76" s="2018">
        <f t="shared" ref="C76:N76" si="16">C77/C81</f>
        <v>0</v>
      </c>
      <c r="D76" s="2018">
        <f t="shared" si="16"/>
        <v>0</v>
      </c>
      <c r="E76" s="2018">
        <f t="shared" si="16"/>
        <v>0</v>
      </c>
      <c r="F76" s="2018">
        <f t="shared" si="16"/>
        <v>0</v>
      </c>
      <c r="G76" s="2018">
        <f t="shared" si="16"/>
        <v>0</v>
      </c>
      <c r="H76" s="2018">
        <f t="shared" si="16"/>
        <v>0</v>
      </c>
      <c r="I76" s="2018">
        <f t="shared" si="16"/>
        <v>0</v>
      </c>
      <c r="J76" s="2018">
        <f t="shared" si="16"/>
        <v>0</v>
      </c>
      <c r="K76" s="2018">
        <f t="shared" si="16"/>
        <v>0</v>
      </c>
      <c r="L76" s="2018">
        <f t="shared" si="16"/>
        <v>0</v>
      </c>
      <c r="M76" s="2018">
        <f t="shared" si="16"/>
        <v>0</v>
      </c>
      <c r="N76" s="2018">
        <f t="shared" si="16"/>
        <v>0</v>
      </c>
      <c r="O76" s="2007">
        <f>SUM(C76:N76)</f>
        <v>0</v>
      </c>
    </row>
    <row r="77" spans="2:17" s="102" customFormat="1" ht="15.5" hidden="1" customHeight="1">
      <c r="B77" s="138" t="s">
        <v>1508</v>
      </c>
      <c r="C77" s="1903">
        <v>0</v>
      </c>
      <c r="D77" s="1903">
        <v>0</v>
      </c>
      <c r="E77" s="1903">
        <v>0</v>
      </c>
      <c r="F77" s="1903">
        <v>0</v>
      </c>
      <c r="G77" s="1903">
        <v>0</v>
      </c>
      <c r="H77" s="1903">
        <v>0</v>
      </c>
      <c r="I77" s="1903">
        <v>0</v>
      </c>
      <c r="J77" s="1903">
        <v>0</v>
      </c>
      <c r="K77" s="1903">
        <v>0</v>
      </c>
      <c r="L77" s="1903">
        <v>0</v>
      </c>
      <c r="M77" s="1903">
        <v>0</v>
      </c>
      <c r="N77" s="1903">
        <v>0</v>
      </c>
      <c r="O77" s="2025">
        <f>SUM(C77:N77)</f>
        <v>0</v>
      </c>
    </row>
    <row r="78" spans="2:17" s="102" customFormat="1" ht="15.5" hidden="1" customHeight="1">
      <c r="B78" s="138" t="s">
        <v>1509</v>
      </c>
      <c r="C78" s="157">
        <f t="shared" ref="C78:N78" si="17">C79*0.05</f>
        <v>0</v>
      </c>
      <c r="D78" s="157">
        <f t="shared" si="17"/>
        <v>0</v>
      </c>
      <c r="E78" s="157">
        <f t="shared" si="17"/>
        <v>0</v>
      </c>
      <c r="F78" s="157">
        <f t="shared" si="17"/>
        <v>0</v>
      </c>
      <c r="G78" s="157">
        <f t="shared" si="17"/>
        <v>0</v>
      </c>
      <c r="H78" s="157">
        <f t="shared" si="17"/>
        <v>0</v>
      </c>
      <c r="I78" s="157">
        <f t="shared" si="17"/>
        <v>0</v>
      </c>
      <c r="J78" s="157">
        <f t="shared" si="17"/>
        <v>0</v>
      </c>
      <c r="K78" s="157">
        <f t="shared" si="17"/>
        <v>0</v>
      </c>
      <c r="L78" s="157">
        <f t="shared" si="17"/>
        <v>0</v>
      </c>
      <c r="M78" s="157">
        <f t="shared" si="17"/>
        <v>0</v>
      </c>
      <c r="N78" s="157">
        <f t="shared" si="17"/>
        <v>0</v>
      </c>
      <c r="O78" s="2026">
        <f>SUM(C78:N78)</f>
        <v>0</v>
      </c>
    </row>
    <row r="79" spans="2:17" s="102" customFormat="1" ht="15.5" hidden="1" customHeight="1">
      <c r="B79" s="138" t="s">
        <v>1510</v>
      </c>
      <c r="C79" s="1903">
        <v>0</v>
      </c>
      <c r="D79" s="1903">
        <v>0</v>
      </c>
      <c r="E79" s="1903">
        <v>0</v>
      </c>
      <c r="F79" s="1903">
        <v>0</v>
      </c>
      <c r="G79" s="1903">
        <v>0</v>
      </c>
      <c r="H79" s="1903">
        <v>0</v>
      </c>
      <c r="I79" s="1903">
        <v>0</v>
      </c>
      <c r="J79" s="1903">
        <v>0</v>
      </c>
      <c r="K79" s="1903">
        <v>0</v>
      </c>
      <c r="L79" s="1903">
        <v>0</v>
      </c>
      <c r="M79" s="1903">
        <v>0</v>
      </c>
      <c r="N79" s="1903">
        <v>0</v>
      </c>
      <c r="O79" s="2025">
        <f>N79</f>
        <v>0</v>
      </c>
    </row>
    <row r="80" spans="2:17" s="102" customFormat="1" ht="16" hidden="1" customHeight="1" thickBot="1">
      <c r="B80" s="146" t="s">
        <v>1511</v>
      </c>
      <c r="C80" s="2027">
        <f t="shared" ref="C80:O80" si="18">C77-C78</f>
        <v>0</v>
      </c>
      <c r="D80" s="2027">
        <f t="shared" si="18"/>
        <v>0</v>
      </c>
      <c r="E80" s="2027">
        <f t="shared" si="18"/>
        <v>0</v>
      </c>
      <c r="F80" s="2027">
        <f t="shared" si="18"/>
        <v>0</v>
      </c>
      <c r="G80" s="2027">
        <f t="shared" si="18"/>
        <v>0</v>
      </c>
      <c r="H80" s="2027">
        <f t="shared" si="18"/>
        <v>0</v>
      </c>
      <c r="I80" s="2027">
        <f t="shared" si="18"/>
        <v>0</v>
      </c>
      <c r="J80" s="2027">
        <f t="shared" si="18"/>
        <v>0</v>
      </c>
      <c r="K80" s="2027">
        <f t="shared" si="18"/>
        <v>0</v>
      </c>
      <c r="L80" s="2027">
        <f t="shared" si="18"/>
        <v>0</v>
      </c>
      <c r="M80" s="2027">
        <f t="shared" si="18"/>
        <v>0</v>
      </c>
      <c r="N80" s="2027">
        <f t="shared" si="18"/>
        <v>0</v>
      </c>
      <c r="O80" s="2028">
        <f t="shared" si="18"/>
        <v>0</v>
      </c>
    </row>
    <row r="81" spans="2:15" s="102" customFormat="1" ht="16" hidden="1" customHeight="1" thickBot="1">
      <c r="B81" s="147" t="s">
        <v>1504</v>
      </c>
      <c r="C81" s="148">
        <v>0.38</v>
      </c>
      <c r="D81" s="148">
        <v>0.38</v>
      </c>
      <c r="E81" s="148">
        <v>0.38</v>
      </c>
      <c r="F81" s="148">
        <v>0.38</v>
      </c>
      <c r="G81" s="148">
        <v>0.38</v>
      </c>
      <c r="H81" s="148">
        <v>0.38</v>
      </c>
      <c r="I81" s="148">
        <v>0.38</v>
      </c>
      <c r="J81" s="148">
        <v>0.38</v>
      </c>
      <c r="K81" s="148">
        <v>0.38</v>
      </c>
      <c r="L81" s="148">
        <v>0.38</v>
      </c>
      <c r="M81" s="148">
        <v>0.38</v>
      </c>
      <c r="N81" s="149">
        <v>0.38</v>
      </c>
      <c r="O81" s="150">
        <f>AVERAGE(C81:N81)</f>
        <v>0.37999999999999995</v>
      </c>
    </row>
    <row r="82" spans="2:15" s="102" customFormat="1" ht="15.5" hidden="1" customHeight="1">
      <c r="B82" s="109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2024"/>
    </row>
    <row r="83" spans="2:15" s="102" customFormat="1" ht="15.5" hidden="1" customHeight="1">
      <c r="B83" s="136" t="s">
        <v>1512</v>
      </c>
      <c r="C83" s="1990"/>
      <c r="D83" s="1933"/>
      <c r="E83" s="1933"/>
      <c r="F83" s="1933"/>
      <c r="G83" s="1933"/>
      <c r="H83" s="1933"/>
      <c r="I83" s="1933"/>
      <c r="J83" s="1933"/>
      <c r="K83" s="1933"/>
      <c r="L83" s="1933"/>
      <c r="M83" s="1933"/>
      <c r="N83" s="1933"/>
      <c r="O83" s="1990"/>
    </row>
    <row r="84" spans="2:15" s="102" customFormat="1" ht="19.5" hidden="1" customHeight="1">
      <c r="B84" s="137" t="str">
        <f>B66</f>
        <v>Budgeted SQM Occupied</v>
      </c>
      <c r="C84" s="2018">
        <v>0</v>
      </c>
      <c r="D84" s="2018">
        <v>1564</v>
      </c>
      <c r="E84" s="2018">
        <v>1564</v>
      </c>
      <c r="F84" s="2018">
        <v>1564</v>
      </c>
      <c r="G84" s="2018">
        <v>1564</v>
      </c>
      <c r="H84" s="2018">
        <v>1564</v>
      </c>
      <c r="I84" s="2018">
        <v>1564</v>
      </c>
      <c r="J84" s="2018">
        <v>1564</v>
      </c>
      <c r="K84" s="2018">
        <v>1564</v>
      </c>
      <c r="L84" s="2018">
        <v>1564</v>
      </c>
      <c r="M84" s="2018">
        <v>1564</v>
      </c>
      <c r="N84" s="2018">
        <v>1564</v>
      </c>
      <c r="O84" s="2019">
        <v>1564</v>
      </c>
    </row>
    <row r="85" spans="2:15" s="102" customFormat="1" ht="15.5" hidden="1" customHeight="1">
      <c r="B85" s="138" t="s">
        <v>1501</v>
      </c>
      <c r="C85" s="1903">
        <v>0</v>
      </c>
      <c r="D85" s="1903">
        <v>0</v>
      </c>
      <c r="E85" s="1903">
        <v>0</v>
      </c>
      <c r="F85" s="1903">
        <v>0</v>
      </c>
      <c r="G85" s="1903">
        <v>0</v>
      </c>
      <c r="H85" s="1903">
        <v>0</v>
      </c>
      <c r="I85" s="1903">
        <v>0</v>
      </c>
      <c r="J85" s="1903">
        <v>0</v>
      </c>
      <c r="K85" s="1903">
        <v>0</v>
      </c>
      <c r="L85" s="1903">
        <v>0</v>
      </c>
      <c r="M85" s="1903">
        <v>0</v>
      </c>
      <c r="N85" s="2020">
        <v>0</v>
      </c>
      <c r="O85" s="2021">
        <f>N85</f>
        <v>0</v>
      </c>
    </row>
    <row r="86" spans="2:15" s="102" customFormat="1" ht="15.5" hidden="1" customHeight="1">
      <c r="B86" s="138" t="s">
        <v>1502</v>
      </c>
      <c r="C86" s="140" t="e">
        <f t="shared" ref="C86:N86" si="19">C85/C84</f>
        <v>#DIV/0!</v>
      </c>
      <c r="D86" s="140">
        <f t="shared" si="19"/>
        <v>0</v>
      </c>
      <c r="E86" s="140">
        <f t="shared" si="19"/>
        <v>0</v>
      </c>
      <c r="F86" s="140">
        <f t="shared" si="19"/>
        <v>0</v>
      </c>
      <c r="G86" s="140">
        <f t="shared" si="19"/>
        <v>0</v>
      </c>
      <c r="H86" s="140">
        <f t="shared" si="19"/>
        <v>0</v>
      </c>
      <c r="I86" s="140">
        <f t="shared" si="19"/>
        <v>0</v>
      </c>
      <c r="J86" s="140">
        <f t="shared" si="19"/>
        <v>0</v>
      </c>
      <c r="K86" s="140">
        <f t="shared" si="19"/>
        <v>0</v>
      </c>
      <c r="L86" s="140">
        <f t="shared" si="19"/>
        <v>0</v>
      </c>
      <c r="M86" s="140">
        <f t="shared" si="19"/>
        <v>0</v>
      </c>
      <c r="N86" s="140">
        <f t="shared" si="19"/>
        <v>0</v>
      </c>
      <c r="O86" s="155">
        <f>N86</f>
        <v>0</v>
      </c>
    </row>
    <row r="87" spans="2:15" s="102" customFormat="1" ht="15.5" hidden="1" customHeight="1">
      <c r="B87" s="138" t="s">
        <v>119</v>
      </c>
      <c r="C87" s="2029" t="e">
        <v>#DIV/0!</v>
      </c>
      <c r="D87" s="2022" t="e">
        <v>#DIV/0!</v>
      </c>
      <c r="E87" s="2022" t="e">
        <v>#DIV/0!</v>
      </c>
      <c r="F87" s="2022" t="e">
        <v>#DIV/0!</v>
      </c>
      <c r="G87" s="2022" t="e">
        <v>#DIV/0!</v>
      </c>
      <c r="H87" s="2022" t="e">
        <v>#DIV/0!</v>
      </c>
      <c r="I87" s="2022" t="e">
        <v>#DIV/0!</v>
      </c>
      <c r="J87" s="2022" t="e">
        <v>#DIV/0!</v>
      </c>
      <c r="K87" s="2022" t="e">
        <v>#DIV/0!</v>
      </c>
      <c r="L87" s="2022" t="e">
        <v>#DIV/0!</v>
      </c>
      <c r="M87" s="2022" t="e">
        <v>#DIV/0!</v>
      </c>
      <c r="N87" s="2022" t="e">
        <v>#DIV/0!</v>
      </c>
      <c r="O87" s="2021" t="e">
        <f>AVERAGE(C87:N87)</f>
        <v>#DIV/0!</v>
      </c>
    </row>
    <row r="88" spans="2:15" s="102" customFormat="1" ht="16" hidden="1" customHeight="1" thickBot="1">
      <c r="B88" s="143" t="s">
        <v>387</v>
      </c>
      <c r="C88" s="2003" t="e">
        <f t="shared" ref="C88:N88" si="20">C87*C85/12</f>
        <v>#DIV/0!</v>
      </c>
      <c r="D88" s="2003" t="e">
        <f t="shared" si="20"/>
        <v>#DIV/0!</v>
      </c>
      <c r="E88" s="2003" t="e">
        <f t="shared" si="20"/>
        <v>#DIV/0!</v>
      </c>
      <c r="F88" s="2003" t="e">
        <f t="shared" si="20"/>
        <v>#DIV/0!</v>
      </c>
      <c r="G88" s="2003" t="e">
        <f t="shared" si="20"/>
        <v>#DIV/0!</v>
      </c>
      <c r="H88" s="2003" t="e">
        <f t="shared" si="20"/>
        <v>#DIV/0!</v>
      </c>
      <c r="I88" s="2003" t="e">
        <f t="shared" si="20"/>
        <v>#DIV/0!</v>
      </c>
      <c r="J88" s="2003" t="e">
        <f t="shared" si="20"/>
        <v>#DIV/0!</v>
      </c>
      <c r="K88" s="2003" t="e">
        <f t="shared" si="20"/>
        <v>#DIV/0!</v>
      </c>
      <c r="L88" s="2003" t="e">
        <f t="shared" si="20"/>
        <v>#DIV/0!</v>
      </c>
      <c r="M88" s="2003" t="e">
        <f t="shared" si="20"/>
        <v>#DIV/0!</v>
      </c>
      <c r="N88" s="2003" t="e">
        <f t="shared" si="20"/>
        <v>#DIV/0!</v>
      </c>
      <c r="O88" s="2023" t="e">
        <f>SUM(C88:N88)</f>
        <v>#DIV/0!</v>
      </c>
    </row>
    <row r="89" spans="2:15" s="102" customFormat="1" ht="15.5" hidden="1" customHeight="1">
      <c r="B89" s="109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2024"/>
    </row>
    <row r="90" spans="2:15" s="102" customFormat="1" ht="15.5" hidden="1" customHeight="1">
      <c r="B90" s="145" t="s">
        <v>1503</v>
      </c>
      <c r="C90" s="2018">
        <f t="shared" ref="C90:N90" si="21">C91/C95</f>
        <v>0</v>
      </c>
      <c r="D90" s="2018">
        <f t="shared" si="21"/>
        <v>0</v>
      </c>
      <c r="E90" s="2018">
        <f t="shared" si="21"/>
        <v>0</v>
      </c>
      <c r="F90" s="2018">
        <f t="shared" si="21"/>
        <v>0</v>
      </c>
      <c r="G90" s="2018">
        <f t="shared" si="21"/>
        <v>0</v>
      </c>
      <c r="H90" s="2018">
        <f t="shared" si="21"/>
        <v>0</v>
      </c>
      <c r="I90" s="2018">
        <f t="shared" si="21"/>
        <v>0</v>
      </c>
      <c r="J90" s="2018">
        <f t="shared" si="21"/>
        <v>0</v>
      </c>
      <c r="K90" s="2018">
        <f t="shared" si="21"/>
        <v>0</v>
      </c>
      <c r="L90" s="2018">
        <f t="shared" si="21"/>
        <v>0</v>
      </c>
      <c r="M90" s="2018">
        <f t="shared" si="21"/>
        <v>0</v>
      </c>
      <c r="N90" s="2018">
        <f t="shared" si="21"/>
        <v>0</v>
      </c>
      <c r="O90" s="2007">
        <f>SUM(C90:N90)</f>
        <v>0</v>
      </c>
    </row>
    <row r="91" spans="2:15" s="102" customFormat="1" ht="15.5" hidden="1" customHeight="1">
      <c r="B91" s="138" t="s">
        <v>1508</v>
      </c>
      <c r="C91" s="1903">
        <v>0</v>
      </c>
      <c r="D91" s="1903">
        <v>0</v>
      </c>
      <c r="E91" s="1903">
        <v>0</v>
      </c>
      <c r="F91" s="1903">
        <v>0</v>
      </c>
      <c r="G91" s="1903">
        <v>0</v>
      </c>
      <c r="H91" s="1903">
        <v>0</v>
      </c>
      <c r="I91" s="1903">
        <v>0</v>
      </c>
      <c r="J91" s="1903">
        <v>0</v>
      </c>
      <c r="K91" s="1903">
        <v>0</v>
      </c>
      <c r="L91" s="1903">
        <v>0</v>
      </c>
      <c r="M91" s="1903">
        <v>0</v>
      </c>
      <c r="N91" s="1903">
        <v>0</v>
      </c>
      <c r="O91" s="2025">
        <f>SUM(C91:N91)</f>
        <v>0</v>
      </c>
    </row>
    <row r="92" spans="2:15" s="102" customFormat="1" ht="15.5" hidden="1" customHeight="1">
      <c r="B92" s="138" t="s">
        <v>1509</v>
      </c>
      <c r="C92" s="157">
        <f t="shared" ref="C92:N92" si="22">C93*0.05</f>
        <v>0</v>
      </c>
      <c r="D92" s="157">
        <f t="shared" si="22"/>
        <v>0</v>
      </c>
      <c r="E92" s="157">
        <f t="shared" si="22"/>
        <v>0</v>
      </c>
      <c r="F92" s="157">
        <f t="shared" si="22"/>
        <v>0</v>
      </c>
      <c r="G92" s="157">
        <f t="shared" si="22"/>
        <v>0</v>
      </c>
      <c r="H92" s="157">
        <f t="shared" si="22"/>
        <v>0</v>
      </c>
      <c r="I92" s="157">
        <f t="shared" si="22"/>
        <v>0</v>
      </c>
      <c r="J92" s="157">
        <f t="shared" si="22"/>
        <v>0</v>
      </c>
      <c r="K92" s="157">
        <f t="shared" si="22"/>
        <v>0</v>
      </c>
      <c r="L92" s="157">
        <f t="shared" si="22"/>
        <v>0</v>
      </c>
      <c r="M92" s="157">
        <f t="shared" si="22"/>
        <v>0</v>
      </c>
      <c r="N92" s="157">
        <f t="shared" si="22"/>
        <v>0</v>
      </c>
      <c r="O92" s="2026">
        <f>SUM(C92:N92)</f>
        <v>0</v>
      </c>
    </row>
    <row r="93" spans="2:15" s="102" customFormat="1" ht="15.5" hidden="1" customHeight="1">
      <c r="B93" s="138" t="s">
        <v>1510</v>
      </c>
      <c r="C93" s="1903">
        <v>0</v>
      </c>
      <c r="D93" s="1903">
        <v>0</v>
      </c>
      <c r="E93" s="1903">
        <v>0</v>
      </c>
      <c r="F93" s="1903">
        <v>0</v>
      </c>
      <c r="G93" s="1903">
        <v>0</v>
      </c>
      <c r="H93" s="1903">
        <v>0</v>
      </c>
      <c r="I93" s="1903">
        <v>0</v>
      </c>
      <c r="J93" s="1903">
        <v>0</v>
      </c>
      <c r="K93" s="1903">
        <v>0</v>
      </c>
      <c r="L93" s="1903">
        <v>0</v>
      </c>
      <c r="M93" s="1903">
        <v>0</v>
      </c>
      <c r="N93" s="1903">
        <v>0</v>
      </c>
      <c r="O93" s="2025">
        <f>N93</f>
        <v>0</v>
      </c>
    </row>
    <row r="94" spans="2:15" s="102" customFormat="1" ht="16" hidden="1" customHeight="1" thickBot="1">
      <c r="B94" s="146" t="s">
        <v>1511</v>
      </c>
      <c r="C94" s="2027">
        <f t="shared" ref="C94:O94" si="23">C91-C92</f>
        <v>0</v>
      </c>
      <c r="D94" s="2027">
        <f t="shared" si="23"/>
        <v>0</v>
      </c>
      <c r="E94" s="2027">
        <f t="shared" si="23"/>
        <v>0</v>
      </c>
      <c r="F94" s="2027">
        <f t="shared" si="23"/>
        <v>0</v>
      </c>
      <c r="G94" s="2027">
        <f t="shared" si="23"/>
        <v>0</v>
      </c>
      <c r="H94" s="2027">
        <f t="shared" si="23"/>
        <v>0</v>
      </c>
      <c r="I94" s="2027">
        <f t="shared" si="23"/>
        <v>0</v>
      </c>
      <c r="J94" s="2027">
        <f t="shared" si="23"/>
        <v>0</v>
      </c>
      <c r="K94" s="2027">
        <f t="shared" si="23"/>
        <v>0</v>
      </c>
      <c r="L94" s="2027">
        <f t="shared" si="23"/>
        <v>0</v>
      </c>
      <c r="M94" s="2027">
        <f t="shared" si="23"/>
        <v>0</v>
      </c>
      <c r="N94" s="2027">
        <f t="shared" si="23"/>
        <v>0</v>
      </c>
      <c r="O94" s="2028">
        <f t="shared" si="23"/>
        <v>0</v>
      </c>
    </row>
    <row r="95" spans="2:15" s="102" customFormat="1" ht="16" hidden="1" customHeight="1" thickBot="1">
      <c r="B95" s="147" t="s">
        <v>1504</v>
      </c>
      <c r="C95" s="148">
        <v>0.38</v>
      </c>
      <c r="D95" s="148">
        <v>0.38</v>
      </c>
      <c r="E95" s="148">
        <v>0.38</v>
      </c>
      <c r="F95" s="148">
        <v>0.38</v>
      </c>
      <c r="G95" s="148">
        <v>0.38</v>
      </c>
      <c r="H95" s="148">
        <v>0.38</v>
      </c>
      <c r="I95" s="148">
        <v>0.38</v>
      </c>
      <c r="J95" s="148">
        <v>0.38</v>
      </c>
      <c r="K95" s="148">
        <v>0.38</v>
      </c>
      <c r="L95" s="148">
        <v>0.38</v>
      </c>
      <c r="M95" s="148">
        <v>0.38</v>
      </c>
      <c r="N95" s="149">
        <v>0.38</v>
      </c>
      <c r="O95" s="150">
        <f>AVERAGE(C95:N95)</f>
        <v>0.37999999999999995</v>
      </c>
    </row>
    <row r="96" spans="2:15" s="102" customFormat="1" ht="15.5" hidden="1" customHeight="1">
      <c r="O96" s="104"/>
    </row>
    <row r="97" hidden="1"/>
    <row r="98" hidden="1"/>
    <row r="99" hidden="1"/>
    <row r="100" hidden="1"/>
  </sheetData>
  <conditionalFormatting sqref="C37:O37">
    <cfRule type="cellIs" dxfId="19" priority="1" operator="lessThan">
      <formula>0</formula>
    </cfRule>
    <cfRule type="cellIs" dxfId="18" priority="2" operator="lessThan">
      <formula>0</formula>
    </cfRule>
  </conditionalFormatting>
  <conditionalFormatting sqref="C44:O44">
    <cfRule type="cellIs" dxfId="17" priority="4" operator="lessThan">
      <formula>0</formula>
    </cfRule>
  </conditionalFormatting>
  <conditionalFormatting sqref="C48:O48">
    <cfRule type="cellIs" dxfId="16" priority="3" operator="lessThan">
      <formula>0</formula>
    </cfRule>
  </conditionalFormatting>
  <pageMargins left="0.75000000000000011" right="0.75000000000000011" top="0.41000000000000009" bottom="0.21" header="0.5" footer="0.5"/>
  <pageSetup paperSize="8" scale="77" fitToHeight="2" orientation="landscape" horizontalDpi="4294967292" verticalDpi="4294967292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7">
    <pageSetUpPr fitToPage="1"/>
  </sheetPr>
  <dimension ref="A8:AB100"/>
  <sheetViews>
    <sheetView workbookViewId="0"/>
  </sheetViews>
  <sheetFormatPr defaultColWidth="9.26953125" defaultRowHeight="14.5"/>
  <cols>
    <col min="1" max="1" width="3.26953125" style="1114" customWidth="1"/>
    <col min="2" max="2" width="42.7265625" style="1114" bestFit="1" customWidth="1"/>
    <col min="3" max="3" width="14.26953125" style="1114" bestFit="1" customWidth="1"/>
    <col min="4" max="14" width="12.54296875" style="1114" customWidth="1"/>
    <col min="15" max="16" width="15.54296875" style="1114" customWidth="1"/>
    <col min="17" max="17" width="9.54296875" style="1114" bestFit="1" customWidth="1"/>
  </cols>
  <sheetData>
    <row r="8" spans="1:15" s="102" customFormat="1" ht="16" customHeight="1" thickBot="1">
      <c r="O8" s="104"/>
    </row>
    <row r="9" spans="1:15" s="105" customFormat="1" ht="16" customHeight="1" thickBot="1">
      <c r="B9" s="160">
        <f>UW!$D$7</f>
        <v>0</v>
      </c>
      <c r="C9" s="1960">
        <f>'Year 1'!C9+72</f>
        <v>73</v>
      </c>
      <c r="D9" s="1961">
        <f t="shared" ref="D9:N9" si="0">C9+1</f>
        <v>74</v>
      </c>
      <c r="E9" s="1961">
        <f t="shared" si="0"/>
        <v>75</v>
      </c>
      <c r="F9" s="1961">
        <f t="shared" si="0"/>
        <v>76</v>
      </c>
      <c r="G9" s="1961">
        <f t="shared" si="0"/>
        <v>77</v>
      </c>
      <c r="H9" s="1961">
        <f t="shared" si="0"/>
        <v>78</v>
      </c>
      <c r="I9" s="1961">
        <f t="shared" si="0"/>
        <v>79</v>
      </c>
      <c r="J9" s="1961">
        <f t="shared" si="0"/>
        <v>80</v>
      </c>
      <c r="K9" s="1961">
        <f t="shared" si="0"/>
        <v>81</v>
      </c>
      <c r="L9" s="1961">
        <f t="shared" si="0"/>
        <v>82</v>
      </c>
      <c r="M9" s="1961">
        <f t="shared" si="0"/>
        <v>83</v>
      </c>
      <c r="N9" s="1962">
        <f t="shared" si="0"/>
        <v>84</v>
      </c>
      <c r="O9" s="161" t="s">
        <v>1497</v>
      </c>
    </row>
    <row r="10" spans="1:15" s="108" customFormat="1" ht="16" customHeight="1" thickBot="1"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897"/>
    </row>
    <row r="11" spans="1:15" s="102" customFormat="1" ht="16" customHeight="1" thickBot="1">
      <c r="B11" s="110" t="s">
        <v>1480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897"/>
    </row>
    <row r="12" spans="1:15" s="102" customFormat="1" ht="15.5" customHeight="1">
      <c r="B12" s="130" t="s">
        <v>516</v>
      </c>
      <c r="C12" s="1963">
        <f ca="1">INDEX(UW!$C$612:$EF$684,MATCH($B12,UW!$C$612:$C$684,0),MATCH(C$9,UW!$C$612:$EF$612,0))</f>
        <v>0</v>
      </c>
      <c r="D12" s="1963">
        <f ca="1">INDEX(UW!$C$612:$EF$684,MATCH($B12,UW!$C$612:$C$684,0),MATCH(D$9,UW!$C$612:$EF$612,0))</f>
        <v>0</v>
      </c>
      <c r="E12" s="1964">
        <f ca="1">INDEX(UW!$C$612:$EF$684,MATCH($B12,UW!$C$612:$C$684,0),MATCH(E$9,UW!$C$612:$EF$612,0))</f>
        <v>0</v>
      </c>
      <c r="F12" s="1964">
        <f ca="1">INDEX(UW!$C$612:$EF$684,MATCH($B12,UW!$C$612:$C$684,0),MATCH(F$9,UW!$C$612:$EF$612,0))</f>
        <v>0</v>
      </c>
      <c r="G12" s="1964">
        <f ca="1">INDEX(UW!$C$612:$EF$684,MATCH($B12,UW!$C$612:$C$684,0),MATCH(G$9,UW!$C$612:$EF$612,0))</f>
        <v>0</v>
      </c>
      <c r="H12" s="1964">
        <f ca="1">INDEX(UW!$C$612:$EF$684,MATCH($B12,UW!$C$612:$C$684,0),MATCH(H$9,UW!$C$612:$EF$612,0))</f>
        <v>0</v>
      </c>
      <c r="I12" s="1964">
        <f ca="1">INDEX(UW!$C$612:$EF$684,MATCH($B12,UW!$C$612:$C$684,0),MATCH(I$9,UW!$C$612:$EF$612,0))</f>
        <v>0</v>
      </c>
      <c r="J12" s="1964">
        <f ca="1">INDEX(UW!$C$612:$EF$684,MATCH($B12,UW!$C$612:$C$684,0),MATCH(J$9,UW!$C$612:$EF$612,0))</f>
        <v>0</v>
      </c>
      <c r="K12" s="1964">
        <f ca="1">INDEX(UW!$C$612:$EF$684,MATCH($B12,UW!$C$612:$C$684,0),MATCH(K$9,UW!$C$612:$EF$612,0))</f>
        <v>0</v>
      </c>
      <c r="L12" s="1964">
        <f ca="1">INDEX(UW!$C$612:$EF$684,MATCH($B12,UW!$C$612:$C$684,0),MATCH(L$9,UW!$C$612:$EF$612,0))</f>
        <v>0</v>
      </c>
      <c r="M12" s="1964">
        <f ca="1">INDEX(UW!$C$612:$EF$684,MATCH($B12,UW!$C$612:$C$684,0),MATCH(M$9,UW!$C$612:$EF$612,0))</f>
        <v>0</v>
      </c>
      <c r="N12" s="1901">
        <f ca="1">INDEX(UW!$C$612:$EF$684,MATCH($B12,UW!$C$612:$C$684,0),MATCH(N$9,UW!$C$612:$EF$612,0))</f>
        <v>0</v>
      </c>
      <c r="O12" s="1965">
        <f ca="1">SUM(C12:N12)</f>
        <v>0</v>
      </c>
    </row>
    <row r="13" spans="1:15" s="102" customFormat="1" ht="15.5" customHeight="1">
      <c r="A13" s="114"/>
      <c r="B13" s="131" t="s">
        <v>407</v>
      </c>
      <c r="C13" s="1966">
        <f ca="1">INDEX(UW!$C$612:$EF$684,MATCH($B13,UW!$C$612:$C$684,0),MATCH(C$9,UW!$C$612:$EF$612,0))</f>
        <v>0</v>
      </c>
      <c r="D13" s="1966">
        <f ca="1">INDEX(UW!$C$612:$EF$684,MATCH($B13,UW!$C$612:$C$684,0),MATCH(D$9,UW!$C$612:$EF$612,0))</f>
        <v>0</v>
      </c>
      <c r="E13" s="1966">
        <f ca="1">INDEX(UW!$C$612:$EF$684,MATCH($B13,UW!$C$612:$C$684,0),MATCH(E$9,UW!$C$612:$EF$612,0))</f>
        <v>0</v>
      </c>
      <c r="F13" s="1966">
        <f ca="1">INDEX(UW!$C$612:$EF$684,MATCH($B13,UW!$C$612:$C$684,0),MATCH(F$9,UW!$C$612:$EF$612,0))</f>
        <v>0</v>
      </c>
      <c r="G13" s="1966">
        <f ca="1">INDEX(UW!$C$612:$EF$684,MATCH($B13,UW!$C$612:$C$684,0),MATCH(G$9,UW!$C$612:$EF$612,0))</f>
        <v>0</v>
      </c>
      <c r="H13" s="1966">
        <f ca="1">INDEX(UW!$C$612:$EF$684,MATCH($B13,UW!$C$612:$C$684,0),MATCH(H$9,UW!$C$612:$EF$612,0))</f>
        <v>0</v>
      </c>
      <c r="I13" s="1966">
        <f ca="1">INDEX(UW!$C$612:$EF$684,MATCH($B13,UW!$C$612:$C$684,0),MATCH(I$9,UW!$C$612:$EF$612,0))</f>
        <v>0</v>
      </c>
      <c r="J13" s="1966">
        <f ca="1">INDEX(UW!$C$612:$EF$684,MATCH($B13,UW!$C$612:$C$684,0),MATCH(J$9,UW!$C$612:$EF$612,0))</f>
        <v>0</v>
      </c>
      <c r="K13" s="1966">
        <f ca="1">INDEX(UW!$C$612:$EF$684,MATCH($B13,UW!$C$612:$C$684,0),MATCH(K$9,UW!$C$612:$EF$612,0))</f>
        <v>0</v>
      </c>
      <c r="L13" s="1966">
        <f ca="1">INDEX(UW!$C$612:$EF$684,MATCH($B13,UW!$C$612:$C$684,0),MATCH(L$9,UW!$C$612:$EF$612,0))</f>
        <v>0</v>
      </c>
      <c r="M13" s="1966">
        <f ca="1">INDEX(UW!$C$612:$EF$684,MATCH($B13,UW!$C$612:$C$684,0),MATCH(M$9,UW!$C$612:$EF$612,0))</f>
        <v>0</v>
      </c>
      <c r="N13" s="1966">
        <f ca="1">INDEX(UW!$C$612:$EF$684,MATCH($B13,UW!$C$612:$C$684,0),MATCH(N$9,UW!$C$612:$EF$612,0))</f>
        <v>0</v>
      </c>
      <c r="O13" s="1967">
        <f ca="1">SUM(C13:N13)</f>
        <v>0</v>
      </c>
    </row>
    <row r="14" spans="1:15" s="102" customFormat="1" ht="15.5" customHeight="1">
      <c r="B14" s="132" t="s">
        <v>408</v>
      </c>
      <c r="C14" s="1966">
        <f ca="1">INDEX(UW!$C$612:$EF$684,MATCH($B14,UW!$C$612:$C$684,0),MATCH(C$9,UW!$C$612:$EF$612,0))</f>
        <v>0</v>
      </c>
      <c r="D14" s="1966">
        <f ca="1">INDEX(UW!$C$612:$EF$684,MATCH($B14,UW!$C$612:$C$684,0),MATCH(D$9,UW!$C$612:$EF$612,0))</f>
        <v>0</v>
      </c>
      <c r="E14" s="1966">
        <f ca="1">INDEX(UW!$C$612:$EF$684,MATCH($B14,UW!$C$612:$C$684,0),MATCH(E$9,UW!$C$612:$EF$612,0))</f>
        <v>0</v>
      </c>
      <c r="F14" s="1966">
        <f ca="1">INDEX(UW!$C$612:$EF$684,MATCH($B14,UW!$C$612:$C$684,0),MATCH(F$9,UW!$C$612:$EF$612,0))</f>
        <v>0</v>
      </c>
      <c r="G14" s="1966">
        <f ca="1">INDEX(UW!$C$612:$EF$684,MATCH($B14,UW!$C$612:$C$684,0),MATCH(G$9,UW!$C$612:$EF$612,0))</f>
        <v>0</v>
      </c>
      <c r="H14" s="1966">
        <f ca="1">INDEX(UW!$C$612:$EF$684,MATCH($B14,UW!$C$612:$C$684,0),MATCH(H$9,UW!$C$612:$EF$612,0))</f>
        <v>0</v>
      </c>
      <c r="I14" s="1966">
        <f ca="1">INDEX(UW!$C$612:$EF$684,MATCH($B14,UW!$C$612:$C$684,0),MATCH(I$9,UW!$C$612:$EF$612,0))</f>
        <v>0</v>
      </c>
      <c r="J14" s="1966">
        <f ca="1">INDEX(UW!$C$612:$EF$684,MATCH($B14,UW!$C$612:$C$684,0),MATCH(J$9,UW!$C$612:$EF$612,0))</f>
        <v>0</v>
      </c>
      <c r="K14" s="1966">
        <f ca="1">INDEX(UW!$C$612:$EF$684,MATCH($B14,UW!$C$612:$C$684,0),MATCH(K$9,UW!$C$612:$EF$612,0))</f>
        <v>0</v>
      </c>
      <c r="L14" s="1966">
        <f ca="1">INDEX(UW!$C$612:$EF$684,MATCH($B14,UW!$C$612:$C$684,0),MATCH(L$9,UW!$C$612:$EF$612,0))</f>
        <v>0</v>
      </c>
      <c r="M14" s="1966">
        <f ca="1">INDEX(UW!$C$612:$EF$684,MATCH($B14,UW!$C$612:$C$684,0),MATCH(M$9,UW!$C$612:$EF$612,0))</f>
        <v>0</v>
      </c>
      <c r="N14" s="1966">
        <f ca="1">INDEX(UW!$C$612:$EF$684,MATCH($B14,UW!$C$612:$C$684,0),MATCH(N$9,UW!$C$612:$EF$612,0))</f>
        <v>0</v>
      </c>
      <c r="O14" s="1967">
        <f ca="1">SUM(C14:N14)</f>
        <v>0</v>
      </c>
    </row>
    <row r="15" spans="1:15" s="102" customFormat="1" ht="16" customHeight="1" thickBot="1">
      <c r="B15" s="132" t="s">
        <v>409</v>
      </c>
      <c r="C15" s="1966">
        <f ca="1">INDEX(UW!$C$612:$EF$684,MATCH($B15,UW!$C$612:$C$684,0),MATCH(C$9,UW!$C$612:$EF$612,0))</f>
        <v>0</v>
      </c>
      <c r="D15" s="1966">
        <f ca="1">INDEX(UW!$C$612:$EF$684,MATCH($B15,UW!$C$612:$C$684,0),MATCH(D$9,UW!$C$612:$EF$612,0))</f>
        <v>0</v>
      </c>
      <c r="E15" s="1966">
        <f ca="1">INDEX(UW!$C$612:$EF$684,MATCH($B15,UW!$C$612:$C$684,0),MATCH(E$9,UW!$C$612:$EF$612,0))</f>
        <v>0</v>
      </c>
      <c r="F15" s="1966">
        <f ca="1">INDEX(UW!$C$612:$EF$684,MATCH($B15,UW!$C$612:$C$684,0),MATCH(F$9,UW!$C$612:$EF$612,0))</f>
        <v>0</v>
      </c>
      <c r="G15" s="1966">
        <f ca="1">INDEX(UW!$C$612:$EF$684,MATCH($B15,UW!$C$612:$C$684,0),MATCH(G$9,UW!$C$612:$EF$612,0))</f>
        <v>0</v>
      </c>
      <c r="H15" s="1966">
        <f ca="1">INDEX(UW!$C$612:$EF$684,MATCH($B15,UW!$C$612:$C$684,0),MATCH(H$9,UW!$C$612:$EF$612,0))</f>
        <v>0</v>
      </c>
      <c r="I15" s="1966">
        <f ca="1">INDEX(UW!$C$612:$EF$684,MATCH($B15,UW!$C$612:$C$684,0),MATCH(I$9,UW!$C$612:$EF$612,0))</f>
        <v>0</v>
      </c>
      <c r="J15" s="1966">
        <f ca="1">INDEX(UW!$C$612:$EF$684,MATCH($B15,UW!$C$612:$C$684,0),MATCH(J$9,UW!$C$612:$EF$612,0))</f>
        <v>0</v>
      </c>
      <c r="K15" s="1966">
        <f ca="1">INDEX(UW!$C$612:$EF$684,MATCH($B15,UW!$C$612:$C$684,0),MATCH(K$9,UW!$C$612:$EF$612,0))</f>
        <v>0</v>
      </c>
      <c r="L15" s="1966">
        <f ca="1">INDEX(UW!$C$612:$EF$684,MATCH($B15,UW!$C$612:$C$684,0),MATCH(L$9,UW!$C$612:$EF$612,0))</f>
        <v>0</v>
      </c>
      <c r="M15" s="1966">
        <f ca="1">INDEX(UW!$C$612:$EF$684,MATCH($B15,UW!$C$612:$C$684,0),MATCH(M$9,UW!$C$612:$EF$612,0))</f>
        <v>0</v>
      </c>
      <c r="N15" s="1966">
        <f ca="1">INDEX(UW!$C$612:$EF$684,MATCH($B15,UW!$C$612:$C$684,0),MATCH(N$9,UW!$C$612:$EF$612,0))</f>
        <v>0</v>
      </c>
      <c r="O15" s="1967">
        <f ca="1">SUM(C15:N15)</f>
        <v>0</v>
      </c>
    </row>
    <row r="16" spans="1:15" s="102" customFormat="1" ht="16" customHeight="1" thickBot="1">
      <c r="B16" s="115" t="s">
        <v>1483</v>
      </c>
      <c r="C16" s="1926">
        <f t="shared" ref="C16:O16" ca="1" si="1">SUM(C12:C15)</f>
        <v>0</v>
      </c>
      <c r="D16" s="1926">
        <f t="shared" ca="1" si="1"/>
        <v>0</v>
      </c>
      <c r="E16" s="1926">
        <f t="shared" ca="1" si="1"/>
        <v>0</v>
      </c>
      <c r="F16" s="1926">
        <f t="shared" ca="1" si="1"/>
        <v>0</v>
      </c>
      <c r="G16" s="1926">
        <f t="shared" ca="1" si="1"/>
        <v>0</v>
      </c>
      <c r="H16" s="1926">
        <f t="shared" ca="1" si="1"/>
        <v>0</v>
      </c>
      <c r="I16" s="1926">
        <f t="shared" ca="1" si="1"/>
        <v>0</v>
      </c>
      <c r="J16" s="1926">
        <f t="shared" ca="1" si="1"/>
        <v>0</v>
      </c>
      <c r="K16" s="1926">
        <f t="shared" ca="1" si="1"/>
        <v>0</v>
      </c>
      <c r="L16" s="1926">
        <f t="shared" ca="1" si="1"/>
        <v>0</v>
      </c>
      <c r="M16" s="1926">
        <f t="shared" ca="1" si="1"/>
        <v>0</v>
      </c>
      <c r="N16" s="1931">
        <f t="shared" ca="1" si="1"/>
        <v>0</v>
      </c>
      <c r="O16" s="1932">
        <f t="shared" ca="1" si="1"/>
        <v>0</v>
      </c>
    </row>
    <row r="17" spans="1:28" s="102" customFormat="1" ht="16" customHeight="1" thickBot="1">
      <c r="B17" s="109"/>
      <c r="C17" s="1910"/>
      <c r="D17" s="1910"/>
      <c r="E17" s="1910"/>
      <c r="F17" s="1910"/>
      <c r="G17" s="1910"/>
      <c r="H17" s="1910"/>
      <c r="I17" s="1910"/>
      <c r="J17" s="1910"/>
      <c r="K17" s="1910"/>
      <c r="L17" s="1910"/>
      <c r="M17" s="1910"/>
      <c r="N17" s="1910"/>
      <c r="O17" s="1911"/>
    </row>
    <row r="18" spans="1:28" s="102" customFormat="1" ht="16" customHeight="1" thickBot="1">
      <c r="B18" s="116" t="s">
        <v>853</v>
      </c>
      <c r="C18" s="1914"/>
      <c r="D18" s="1914"/>
      <c r="E18" s="1914"/>
      <c r="F18" s="1914"/>
      <c r="G18" s="1914"/>
      <c r="H18" s="1914"/>
      <c r="I18" s="1914"/>
      <c r="J18" s="1914"/>
      <c r="K18" s="1914"/>
      <c r="L18" s="1914"/>
      <c r="M18" s="1914"/>
      <c r="N18" s="1914"/>
      <c r="O18" s="1914"/>
    </row>
    <row r="19" spans="1:28" s="103" customFormat="1" ht="15.5" customHeight="1">
      <c r="A19" s="133"/>
      <c r="B19" s="117" t="s">
        <v>423</v>
      </c>
      <c r="C19" s="1968">
        <f ca="1">INDEX(UW!$C$689:$EF$711,MATCH($B19,UW!$C$689:$C$711,0),MATCH(C$9,UW!$C$689:$EF$689,0))</f>
        <v>0</v>
      </c>
      <c r="D19" s="1969">
        <f ca="1">INDEX(UW!$C$689:$EF$711,MATCH($B19,UW!$C$689:$C$711,0),MATCH(D$9,UW!$C$689:$EF$689,0))</f>
        <v>0</v>
      </c>
      <c r="E19" s="1969">
        <f ca="1">INDEX(UW!$C$689:$EF$711,MATCH($B19,UW!$C$689:$C$711,0),MATCH(E$9,UW!$C$689:$EF$689,0))</f>
        <v>0</v>
      </c>
      <c r="F19" s="1969">
        <f ca="1">INDEX(UW!$C$689:$EF$711,MATCH($B19,UW!$C$689:$C$711,0),MATCH(F$9,UW!$C$689:$EF$689,0))</f>
        <v>0</v>
      </c>
      <c r="G19" s="1969">
        <f ca="1">INDEX(UW!$C$689:$EF$711,MATCH($B19,UW!$C$689:$C$711,0),MATCH(G$9,UW!$C$689:$EF$689,0))</f>
        <v>0</v>
      </c>
      <c r="H19" s="1969">
        <f ca="1">INDEX(UW!$C$689:$EF$711,MATCH($B19,UW!$C$689:$C$711,0),MATCH(H$9,UW!$C$689:$EF$689,0))</f>
        <v>0</v>
      </c>
      <c r="I19" s="1969">
        <f ca="1">INDEX(UW!$C$689:$EF$711,MATCH($B19,UW!$C$689:$C$711,0),MATCH(I$9,UW!$C$689:$EF$689,0))</f>
        <v>0</v>
      </c>
      <c r="J19" s="1969">
        <f ca="1">INDEX(UW!$C$689:$EF$711,MATCH($B19,UW!$C$689:$C$711,0),MATCH(J$9,UW!$C$689:$EF$689,0))</f>
        <v>0</v>
      </c>
      <c r="K19" s="1969">
        <f ca="1">INDEX(UW!$C$689:$EF$711,MATCH($B19,UW!$C$689:$C$711,0),MATCH(K$9,UW!$C$689:$EF$689,0))</f>
        <v>0</v>
      </c>
      <c r="L19" s="1969">
        <f ca="1">INDEX(UW!$C$689:$EF$711,MATCH($B19,UW!$C$689:$C$711,0),MATCH(L$9,UW!$C$689:$EF$689,0))</f>
        <v>0</v>
      </c>
      <c r="M19" s="1969">
        <f ca="1">INDEX(UW!$C$689:$EF$711,MATCH($B19,UW!$C$689:$C$711,0),MATCH(M$9,UW!$C$689:$EF$689,0))</f>
        <v>0</v>
      </c>
      <c r="N19" s="1919">
        <f ca="1">INDEX(UW!$C$689:$EF$711,MATCH($B19,UW!$C$689:$C$711,0),MATCH(N$9,UW!$C$689:$EF$689,0))</f>
        <v>0</v>
      </c>
      <c r="O19" s="1970">
        <f t="shared" ref="O19:O34" ca="1" si="2">SUM(C19:N19)</f>
        <v>0</v>
      </c>
    </row>
    <row r="20" spans="1:28" s="103" customFormat="1" ht="15.5" customHeight="1">
      <c r="B20" s="117" t="s">
        <v>558</v>
      </c>
      <c r="C20" s="1971">
        <f ca="1">INDEX(UW!$C$689:$EF$711,MATCH($B20,UW!$C$689:$C$711,0),MATCH(C$9,UW!$C$689:$EF$689,0))</f>
        <v>0</v>
      </c>
      <c r="D20" s="1922">
        <f ca="1">INDEX(UW!$C$689:$EF$711,MATCH($B20,UW!$C$689:$C$711,0),MATCH(D$9,UW!$C$689:$EF$689,0))</f>
        <v>0</v>
      </c>
      <c r="E20" s="1922">
        <f ca="1">INDEX(UW!$C$689:$EF$711,MATCH($B20,UW!$C$689:$C$711,0),MATCH(E$9,UW!$C$689:$EF$689,0))</f>
        <v>0</v>
      </c>
      <c r="F20" s="1922">
        <f ca="1">INDEX(UW!$C$689:$EF$711,MATCH($B20,UW!$C$689:$C$711,0),MATCH(F$9,UW!$C$689:$EF$689,0))</f>
        <v>0</v>
      </c>
      <c r="G20" s="1922">
        <f ca="1">INDEX(UW!$C$689:$EF$711,MATCH($B20,UW!$C$689:$C$711,0),MATCH(G$9,UW!$C$689:$EF$689,0))</f>
        <v>0</v>
      </c>
      <c r="H20" s="1922">
        <f ca="1">INDEX(UW!$C$689:$EF$711,MATCH($B20,UW!$C$689:$C$711,0),MATCH(H$9,UW!$C$689:$EF$689,0))</f>
        <v>0</v>
      </c>
      <c r="I20" s="1922">
        <f ca="1">INDEX(UW!$C$689:$EF$711,MATCH($B20,UW!$C$689:$C$711,0),MATCH(I$9,UW!$C$689:$EF$689,0))</f>
        <v>0</v>
      </c>
      <c r="J20" s="1922">
        <f ca="1">INDEX(UW!$C$689:$EF$711,MATCH($B20,UW!$C$689:$C$711,0),MATCH(J$9,UW!$C$689:$EF$689,0))</f>
        <v>0</v>
      </c>
      <c r="K20" s="1922">
        <f ca="1">INDEX(UW!$C$689:$EF$711,MATCH($B20,UW!$C$689:$C$711,0),MATCH(K$9,UW!$C$689:$EF$689,0))</f>
        <v>0</v>
      </c>
      <c r="L20" s="1922">
        <f ca="1">INDEX(UW!$C$689:$EF$711,MATCH($B20,UW!$C$689:$C$711,0),MATCH(L$9,UW!$C$689:$EF$689,0))</f>
        <v>0</v>
      </c>
      <c r="M20" s="1922">
        <f ca="1">INDEX(UW!$C$689:$EF$711,MATCH($B20,UW!$C$689:$C$711,0),MATCH(M$9,UW!$C$689:$EF$689,0))</f>
        <v>0</v>
      </c>
      <c r="N20" s="1924">
        <f ca="1">INDEX(UW!$C$689:$EF$711,MATCH($B20,UW!$C$689:$C$711,0),MATCH(N$9,UW!$C$689:$EF$689,0))</f>
        <v>0</v>
      </c>
      <c r="O20" s="1972">
        <f t="shared" ca="1" si="2"/>
        <v>0</v>
      </c>
    </row>
    <row r="21" spans="1:28" s="103" customFormat="1" ht="15.5" customHeight="1">
      <c r="B21" s="135" t="s">
        <v>425</v>
      </c>
      <c r="C21" s="1971">
        <f ca="1">INDEX(UW!$C$689:$EF$711,MATCH($B21,UW!$C$689:$C$711,0),MATCH(C$9,UW!$C$689:$EF$689,0))</f>
        <v>91.894853411942435</v>
      </c>
      <c r="D21" s="1922">
        <f ca="1">INDEX(UW!$C$689:$EF$711,MATCH($B21,UW!$C$689:$C$711,0),MATCH(D$9,UW!$C$689:$EF$689,0))</f>
        <v>91.894853411942435</v>
      </c>
      <c r="E21" s="1922">
        <f ca="1">INDEX(UW!$C$689:$EF$711,MATCH($B21,UW!$C$689:$C$711,0),MATCH(E$9,UW!$C$689:$EF$689,0))</f>
        <v>91.894853411942435</v>
      </c>
      <c r="F21" s="1922">
        <f ca="1">INDEX(UW!$C$689:$EF$711,MATCH($B21,UW!$C$689:$C$711,0),MATCH(F$9,UW!$C$689:$EF$689,0))</f>
        <v>91.894853411942435</v>
      </c>
      <c r="G21" s="1922">
        <f ca="1">INDEX(UW!$C$689:$EF$711,MATCH($B21,UW!$C$689:$C$711,0),MATCH(G$9,UW!$C$689:$EF$689,0))</f>
        <v>91.894853411942435</v>
      </c>
      <c r="H21" s="1922">
        <f ca="1">INDEX(UW!$C$689:$EF$711,MATCH($B21,UW!$C$689:$C$711,0),MATCH(H$9,UW!$C$689:$EF$689,0))</f>
        <v>91.894853411942435</v>
      </c>
      <c r="I21" s="1922">
        <f ca="1">INDEX(UW!$C$689:$EF$711,MATCH($B21,UW!$C$689:$C$711,0),MATCH(I$9,UW!$C$689:$EF$689,0))</f>
        <v>91.894853411942435</v>
      </c>
      <c r="J21" s="1922">
        <f ca="1">INDEX(UW!$C$689:$EF$711,MATCH($B21,UW!$C$689:$C$711,0),MATCH(J$9,UW!$C$689:$EF$689,0))</f>
        <v>91.894853411942435</v>
      </c>
      <c r="K21" s="1922">
        <f ca="1">INDEX(UW!$C$689:$EF$711,MATCH($B21,UW!$C$689:$C$711,0),MATCH(K$9,UW!$C$689:$EF$689,0))</f>
        <v>91.894853411942435</v>
      </c>
      <c r="L21" s="1922">
        <f ca="1">INDEX(UW!$C$689:$EF$711,MATCH($B21,UW!$C$689:$C$711,0),MATCH(L$9,UW!$C$689:$EF$689,0))</f>
        <v>91.894853411942435</v>
      </c>
      <c r="M21" s="1922">
        <f ca="1">INDEX(UW!$C$689:$EF$711,MATCH($B21,UW!$C$689:$C$711,0),MATCH(M$9,UW!$C$689:$EF$689,0))</f>
        <v>91.894853411942435</v>
      </c>
      <c r="N21" s="1924">
        <f ca="1">INDEX(UW!$C$689:$EF$711,MATCH($B21,UW!$C$689:$C$711,0),MATCH(N$9,UW!$C$689:$EF$689,0))</f>
        <v>91.894853411942435</v>
      </c>
      <c r="O21" s="1972">
        <f t="shared" ca="1" si="2"/>
        <v>1102.7382409433092</v>
      </c>
    </row>
    <row r="22" spans="1:28" s="103" customFormat="1" ht="15.5" customHeight="1">
      <c r="B22" s="135" t="s">
        <v>426</v>
      </c>
      <c r="C22" s="1971">
        <f ca="1">INDEX(UW!$C$689:$EF$711,MATCH($B22,UW!$C$689:$C$711,0),MATCH(C$9,UW!$C$689:$EF$689,0))</f>
        <v>0</v>
      </c>
      <c r="D22" s="1922">
        <f ca="1">INDEX(UW!$C$689:$EF$711,MATCH($B22,UW!$C$689:$C$711,0),MATCH(D$9,UW!$C$689:$EF$689,0))</f>
        <v>0</v>
      </c>
      <c r="E22" s="1922">
        <f ca="1">INDEX(UW!$C$689:$EF$711,MATCH($B22,UW!$C$689:$C$711,0),MATCH(E$9,UW!$C$689:$EF$689,0))</f>
        <v>0</v>
      </c>
      <c r="F22" s="1922">
        <f ca="1">INDEX(UW!$C$689:$EF$711,MATCH($B22,UW!$C$689:$C$711,0),MATCH(F$9,UW!$C$689:$EF$689,0))</f>
        <v>0</v>
      </c>
      <c r="G22" s="1922">
        <f ca="1">INDEX(UW!$C$689:$EF$711,MATCH($B22,UW!$C$689:$C$711,0),MATCH(G$9,UW!$C$689:$EF$689,0))</f>
        <v>0</v>
      </c>
      <c r="H22" s="1922">
        <f ca="1">INDEX(UW!$C$689:$EF$711,MATCH($B22,UW!$C$689:$C$711,0),MATCH(H$9,UW!$C$689:$EF$689,0))</f>
        <v>0</v>
      </c>
      <c r="I22" s="1922">
        <f ca="1">INDEX(UW!$C$689:$EF$711,MATCH($B22,UW!$C$689:$C$711,0),MATCH(I$9,UW!$C$689:$EF$689,0))</f>
        <v>0</v>
      </c>
      <c r="J22" s="1922">
        <f ca="1">INDEX(UW!$C$689:$EF$711,MATCH($B22,UW!$C$689:$C$711,0),MATCH(J$9,UW!$C$689:$EF$689,0))</f>
        <v>0</v>
      </c>
      <c r="K22" s="1922">
        <f ca="1">INDEX(UW!$C$689:$EF$711,MATCH($B22,UW!$C$689:$C$711,0),MATCH(K$9,UW!$C$689:$EF$689,0))</f>
        <v>0</v>
      </c>
      <c r="L22" s="1922">
        <f ca="1">INDEX(UW!$C$689:$EF$711,MATCH($B22,UW!$C$689:$C$711,0),MATCH(L$9,UW!$C$689:$EF$689,0))</f>
        <v>0</v>
      </c>
      <c r="M22" s="1922">
        <f ca="1">INDEX(UW!$C$689:$EF$711,MATCH($B22,UW!$C$689:$C$711,0),MATCH(M$9,UW!$C$689:$EF$689,0))</f>
        <v>0</v>
      </c>
      <c r="N22" s="1924">
        <f ca="1">INDEX(UW!$C$689:$EF$711,MATCH($B22,UW!$C$689:$C$711,0),MATCH(N$9,UW!$C$689:$EF$689,0))</f>
        <v>0</v>
      </c>
      <c r="O22" s="1972">
        <f t="shared" ca="1" si="2"/>
        <v>0</v>
      </c>
    </row>
    <row r="23" spans="1:28" s="103" customFormat="1" ht="15.5" customHeight="1">
      <c r="B23" s="135" t="s">
        <v>427</v>
      </c>
      <c r="C23" s="1971">
        <f ca="1">INDEX(UW!$C$689:$EF$711,MATCH($B23,UW!$C$689:$C$711,0),MATCH(C$9,UW!$C$689:$EF$689,0))</f>
        <v>0</v>
      </c>
      <c r="D23" s="1922">
        <f ca="1">INDEX(UW!$C$689:$EF$711,MATCH($B23,UW!$C$689:$C$711,0),MATCH(D$9,UW!$C$689:$EF$689,0))</f>
        <v>0</v>
      </c>
      <c r="E23" s="1922">
        <f ca="1">INDEX(UW!$C$689:$EF$711,MATCH($B23,UW!$C$689:$C$711,0),MATCH(E$9,UW!$C$689:$EF$689,0))</f>
        <v>0</v>
      </c>
      <c r="F23" s="1922">
        <f ca="1">INDEX(UW!$C$689:$EF$711,MATCH($B23,UW!$C$689:$C$711,0),MATCH(F$9,UW!$C$689:$EF$689,0))</f>
        <v>0</v>
      </c>
      <c r="G23" s="1922">
        <f ca="1">INDEX(UW!$C$689:$EF$711,MATCH($B23,UW!$C$689:$C$711,0),MATCH(G$9,UW!$C$689:$EF$689,0))</f>
        <v>0</v>
      </c>
      <c r="H23" s="1922">
        <f ca="1">INDEX(UW!$C$689:$EF$711,MATCH($B23,UW!$C$689:$C$711,0),MATCH(H$9,UW!$C$689:$EF$689,0))</f>
        <v>0</v>
      </c>
      <c r="I23" s="1922">
        <f ca="1">INDEX(UW!$C$689:$EF$711,MATCH($B23,UW!$C$689:$C$711,0),MATCH(I$9,UW!$C$689:$EF$689,0))</f>
        <v>0</v>
      </c>
      <c r="J23" s="1922">
        <f ca="1">INDEX(UW!$C$689:$EF$711,MATCH($B23,UW!$C$689:$C$711,0),MATCH(J$9,UW!$C$689:$EF$689,0))</f>
        <v>0</v>
      </c>
      <c r="K23" s="1922">
        <f ca="1">INDEX(UW!$C$689:$EF$711,MATCH($B23,UW!$C$689:$C$711,0),MATCH(K$9,UW!$C$689:$EF$689,0))</f>
        <v>0</v>
      </c>
      <c r="L23" s="1922">
        <f ca="1">INDEX(UW!$C$689:$EF$711,MATCH($B23,UW!$C$689:$C$711,0),MATCH(L$9,UW!$C$689:$EF$689,0))</f>
        <v>0</v>
      </c>
      <c r="M23" s="1922">
        <f ca="1">INDEX(UW!$C$689:$EF$711,MATCH($B23,UW!$C$689:$C$711,0),MATCH(M$9,UW!$C$689:$EF$689,0))</f>
        <v>0</v>
      </c>
      <c r="N23" s="1924">
        <f ca="1">INDEX(UW!$C$689:$EF$711,MATCH($B23,UW!$C$689:$C$711,0),MATCH(N$9,UW!$C$689:$EF$689,0))</f>
        <v>0</v>
      </c>
      <c r="O23" s="1972">
        <f t="shared" ca="1" si="2"/>
        <v>0</v>
      </c>
    </row>
    <row r="24" spans="1:28" s="103" customFormat="1" ht="15.5" customHeight="1">
      <c r="B24" s="134" t="s">
        <v>856</v>
      </c>
      <c r="C24" s="1971" t="e">
        <f>INDEX(UW!$C$689:$EF$711,MATCH($B24,UW!$C$689:$C$711,0),MATCH(C$9,UW!$C$689:$EF$689,0))</f>
        <v>#N/A</v>
      </c>
      <c r="D24" s="1922" t="e">
        <f>INDEX(UW!$C$689:$EF$711,MATCH($B24,UW!$C$689:$C$711,0),MATCH(D$9,UW!$C$689:$EF$689,0))</f>
        <v>#N/A</v>
      </c>
      <c r="E24" s="1922" t="e">
        <f>INDEX(UW!$C$689:$EF$711,MATCH($B24,UW!$C$689:$C$711,0),MATCH(E$9,UW!$C$689:$EF$689,0))</f>
        <v>#N/A</v>
      </c>
      <c r="F24" s="1922" t="e">
        <f>INDEX(UW!$C$689:$EF$711,MATCH($B24,UW!$C$689:$C$711,0),MATCH(F$9,UW!$C$689:$EF$689,0))</f>
        <v>#N/A</v>
      </c>
      <c r="G24" s="1922" t="e">
        <f>INDEX(UW!$C$689:$EF$711,MATCH($B24,UW!$C$689:$C$711,0),MATCH(G$9,UW!$C$689:$EF$689,0))</f>
        <v>#N/A</v>
      </c>
      <c r="H24" s="1922" t="e">
        <f>INDEX(UW!$C$689:$EF$711,MATCH($B24,UW!$C$689:$C$711,0),MATCH(H$9,UW!$C$689:$EF$689,0))</f>
        <v>#N/A</v>
      </c>
      <c r="I24" s="1922" t="e">
        <f>INDEX(UW!$C$689:$EF$711,MATCH($B24,UW!$C$689:$C$711,0),MATCH(I$9,UW!$C$689:$EF$689,0))</f>
        <v>#N/A</v>
      </c>
      <c r="J24" s="1922" t="e">
        <f>INDEX(UW!$C$689:$EF$711,MATCH($B24,UW!$C$689:$C$711,0),MATCH(J$9,UW!$C$689:$EF$689,0))</f>
        <v>#N/A</v>
      </c>
      <c r="K24" s="1922" t="e">
        <f>INDEX(UW!$C$689:$EF$711,MATCH($B24,UW!$C$689:$C$711,0),MATCH(K$9,UW!$C$689:$EF$689,0))</f>
        <v>#N/A</v>
      </c>
      <c r="L24" s="1922" t="e">
        <f>INDEX(UW!$C$689:$EF$711,MATCH($B24,UW!$C$689:$C$711,0),MATCH(L$9,UW!$C$689:$EF$689,0))</f>
        <v>#N/A</v>
      </c>
      <c r="M24" s="1922" t="e">
        <f>INDEX(UW!$C$689:$EF$711,MATCH($B24,UW!$C$689:$C$711,0),MATCH(M$9,UW!$C$689:$EF$689,0))</f>
        <v>#N/A</v>
      </c>
      <c r="N24" s="1924" t="e">
        <f>INDEX(UW!$C$689:$EF$711,MATCH($B24,UW!$C$689:$C$711,0),MATCH(N$9,UW!$C$689:$EF$689,0))</f>
        <v>#N/A</v>
      </c>
      <c r="O24" s="1972" t="e">
        <f t="shared" si="2"/>
        <v>#N/A</v>
      </c>
    </row>
    <row r="25" spans="1:28" s="103" customFormat="1" ht="15.5" customHeight="1">
      <c r="B25" s="117" t="s">
        <v>567</v>
      </c>
      <c r="C25" s="1971">
        <f ca="1">INDEX(UW!$C$689:$EF$711,MATCH($B25,UW!$C$689:$C$711,0),MATCH(C$9,UW!$C$689:$EF$689,0))</f>
        <v>0</v>
      </c>
      <c r="D25" s="1973">
        <f ca="1">INDEX(UW!$C$689:$EF$711,MATCH($B25,UW!$C$689:$C$711,0),MATCH(D$9,UW!$C$689:$EF$689,0))</f>
        <v>0</v>
      </c>
      <c r="E25" s="1973">
        <f ca="1">INDEX(UW!$C$689:$EF$711,MATCH($B25,UW!$C$689:$C$711,0),MATCH(E$9,UW!$C$689:$EF$689,0))</f>
        <v>0</v>
      </c>
      <c r="F25" s="1973">
        <f ca="1">INDEX(UW!$C$689:$EF$711,MATCH($B25,UW!$C$689:$C$711,0),MATCH(F$9,UW!$C$689:$EF$689,0))</f>
        <v>0</v>
      </c>
      <c r="G25" s="1973">
        <f ca="1">INDEX(UW!$C$689:$EF$711,MATCH($B25,UW!$C$689:$C$711,0),MATCH(G$9,UW!$C$689:$EF$689,0))</f>
        <v>0</v>
      </c>
      <c r="H25" s="1973">
        <f ca="1">INDEX(UW!$C$689:$EF$711,MATCH($B25,UW!$C$689:$C$711,0),MATCH(H$9,UW!$C$689:$EF$689,0))</f>
        <v>0</v>
      </c>
      <c r="I25" s="1973">
        <f ca="1">INDEX(UW!$C$689:$EF$711,MATCH($B25,UW!$C$689:$C$711,0),MATCH(I$9,UW!$C$689:$EF$689,0))</f>
        <v>0</v>
      </c>
      <c r="J25" s="1973">
        <f ca="1">INDEX(UW!$C$689:$EF$711,MATCH($B25,UW!$C$689:$C$711,0),MATCH(J$9,UW!$C$689:$EF$689,0))</f>
        <v>0</v>
      </c>
      <c r="K25" s="1922">
        <f ca="1">INDEX(UW!$C$689:$EF$711,MATCH($B25,UW!$C$689:$C$711,0),MATCH(K$9,UW!$C$689:$EF$689,0))</f>
        <v>0</v>
      </c>
      <c r="L25" s="1922">
        <f ca="1">INDEX(UW!$C$689:$EF$711,MATCH($B25,UW!$C$689:$C$711,0),MATCH(L$9,UW!$C$689:$EF$689,0))</f>
        <v>0</v>
      </c>
      <c r="M25" s="1973">
        <f ca="1">INDEX(UW!$C$689:$EF$711,MATCH($B25,UW!$C$689:$C$711,0),MATCH(M$9,UW!$C$689:$EF$689,0))</f>
        <v>0</v>
      </c>
      <c r="N25" s="1974">
        <f ca="1">INDEX(UW!$C$689:$EF$711,MATCH($B25,UW!$C$689:$C$711,0),MATCH(N$9,UW!$C$689:$EF$689,0))</f>
        <v>0</v>
      </c>
      <c r="O25" s="1972">
        <f t="shared" ca="1" si="2"/>
        <v>0</v>
      </c>
      <c r="P25" s="1975"/>
    </row>
    <row r="26" spans="1:28" s="103" customFormat="1" ht="15.5" customHeight="1">
      <c r="B26" s="117" t="s">
        <v>431</v>
      </c>
      <c r="C26" s="1922">
        <f ca="1">INDEX(UW!$C$689:$EF$711,MATCH($B26,UW!$C$689:$C$711,0),MATCH(C$9,UW!$C$689:$EF$689,0))</f>
        <v>0</v>
      </c>
      <c r="D26" s="1922">
        <f ca="1">INDEX(UW!$C$689:$EF$711,MATCH($B26,UW!$C$689:$C$711,0),MATCH(D$9,UW!$C$689:$EF$689,0))</f>
        <v>0</v>
      </c>
      <c r="E26" s="1922">
        <f ca="1">INDEX(UW!$C$689:$EF$711,MATCH($B26,UW!$C$689:$C$711,0),MATCH(E$9,UW!$C$689:$EF$689,0))</f>
        <v>0</v>
      </c>
      <c r="F26" s="1922">
        <f ca="1">INDEX(UW!$C$689:$EF$711,MATCH($B26,UW!$C$689:$C$711,0),MATCH(F$9,UW!$C$689:$EF$689,0))</f>
        <v>0</v>
      </c>
      <c r="G26" s="1922">
        <f ca="1">INDEX(UW!$C$689:$EF$711,MATCH($B26,UW!$C$689:$C$711,0),MATCH(G$9,UW!$C$689:$EF$689,0))</f>
        <v>0</v>
      </c>
      <c r="H26" s="1922">
        <f ca="1">INDEX(UW!$C$689:$EF$711,MATCH($B26,UW!$C$689:$C$711,0),MATCH(H$9,UW!$C$689:$EF$689,0))</f>
        <v>0</v>
      </c>
      <c r="I26" s="1922">
        <f ca="1">INDEX(UW!$C$689:$EF$711,MATCH($B26,UW!$C$689:$C$711,0),MATCH(I$9,UW!$C$689:$EF$689,0))</f>
        <v>0</v>
      </c>
      <c r="J26" s="1922">
        <f ca="1">INDEX(UW!$C$689:$EF$711,MATCH($B26,UW!$C$689:$C$711,0),MATCH(J$9,UW!$C$689:$EF$689,0))</f>
        <v>0</v>
      </c>
      <c r="K26" s="1922">
        <f ca="1">INDEX(UW!$C$689:$EF$711,MATCH($B26,UW!$C$689:$C$711,0),MATCH(K$9,UW!$C$689:$EF$689,0))</f>
        <v>0</v>
      </c>
      <c r="L26" s="1922">
        <f ca="1">INDEX(UW!$C$689:$EF$711,MATCH($B26,UW!$C$689:$C$711,0),MATCH(L$9,UW!$C$689:$EF$689,0))</f>
        <v>0</v>
      </c>
      <c r="M26" s="1922">
        <f ca="1">INDEX(UW!$C$689:$EF$711,MATCH($B26,UW!$C$689:$C$711,0),MATCH(M$9,UW!$C$689:$EF$689,0))</f>
        <v>0</v>
      </c>
      <c r="N26" s="1924">
        <f ca="1">INDEX(UW!$C$689:$EF$711,MATCH($B26,UW!$C$689:$C$711,0),MATCH(N$9,UW!$C$689:$EF$689,0))</f>
        <v>0</v>
      </c>
      <c r="O26" s="1972">
        <f t="shared" ca="1" si="2"/>
        <v>0</v>
      </c>
      <c r="Q26" s="1975"/>
      <c r="R26" s="1975"/>
      <c r="S26" s="1975"/>
      <c r="T26" s="1975"/>
      <c r="U26" s="1975"/>
      <c r="V26" s="1975"/>
      <c r="W26" s="1975"/>
      <c r="X26" s="1975"/>
      <c r="Y26" s="1975"/>
      <c r="Z26" s="1975"/>
      <c r="AA26" s="1975"/>
      <c r="AB26" s="1975"/>
    </row>
    <row r="27" spans="1:28" s="103" customFormat="1" ht="15.5" customHeight="1">
      <c r="B27" s="117" t="s">
        <v>433</v>
      </c>
      <c r="C27" s="1916">
        <f ca="1">INDEX(UW!$C$689:$EF$711,MATCH($B27,UW!$C$689:$C$711,0),MATCH(C$9,UW!$C$689:$EF$689,0))</f>
        <v>0</v>
      </c>
      <c r="D27" s="1916">
        <f ca="1">INDEX(UW!$C$689:$EF$711,MATCH($B27,UW!$C$689:$C$711,0),MATCH(D$9,UW!$C$689:$EF$689,0))</f>
        <v>0</v>
      </c>
      <c r="E27" s="1916">
        <f ca="1">INDEX(UW!$C$689:$EF$711,MATCH($B27,UW!$C$689:$C$711,0),MATCH(E$9,UW!$C$689:$EF$689,0))</f>
        <v>0</v>
      </c>
      <c r="F27" s="1916">
        <f ca="1">INDEX(UW!$C$689:$EF$711,MATCH($B27,UW!$C$689:$C$711,0),MATCH(F$9,UW!$C$689:$EF$689,0))</f>
        <v>0</v>
      </c>
      <c r="G27" s="1916">
        <f ca="1">INDEX(UW!$C$689:$EF$711,MATCH($B27,UW!$C$689:$C$711,0),MATCH(G$9,UW!$C$689:$EF$689,0))</f>
        <v>0</v>
      </c>
      <c r="H27" s="1916">
        <f ca="1">INDEX(UW!$C$689:$EF$711,MATCH($B27,UW!$C$689:$C$711,0),MATCH(H$9,UW!$C$689:$EF$689,0))</f>
        <v>0</v>
      </c>
      <c r="I27" s="1916">
        <f ca="1">INDEX(UW!$C$689:$EF$711,MATCH($B27,UW!$C$689:$C$711,0),MATCH(I$9,UW!$C$689:$EF$689,0))</f>
        <v>0</v>
      </c>
      <c r="J27" s="1916">
        <f ca="1">INDEX(UW!$C$689:$EF$711,MATCH($B27,UW!$C$689:$C$711,0),MATCH(J$9,UW!$C$689:$EF$689,0))</f>
        <v>0</v>
      </c>
      <c r="K27" s="1916">
        <f ca="1">INDEX(UW!$C$689:$EF$711,MATCH($B27,UW!$C$689:$C$711,0),MATCH(K$9,UW!$C$689:$EF$689,0))</f>
        <v>0</v>
      </c>
      <c r="L27" s="1916">
        <f ca="1">INDEX(UW!$C$689:$EF$711,MATCH($B27,UW!$C$689:$C$711,0),MATCH(L$9,UW!$C$689:$EF$689,0))</f>
        <v>0</v>
      </c>
      <c r="M27" s="1916">
        <f ca="1">INDEX(UW!$C$689:$EF$711,MATCH($B27,UW!$C$689:$C$711,0),MATCH(M$9,UW!$C$689:$EF$689,0))</f>
        <v>0</v>
      </c>
      <c r="N27" s="1976">
        <f ca="1">INDEX(UW!$C$689:$EF$711,MATCH($B27,UW!$C$689:$C$711,0),MATCH(N$9,UW!$C$689:$EF$689,0))</f>
        <v>0</v>
      </c>
      <c r="O27" s="1972">
        <f t="shared" ca="1" si="2"/>
        <v>0</v>
      </c>
    </row>
    <row r="28" spans="1:28" s="103" customFormat="1" ht="15.5" customHeight="1">
      <c r="B28" s="117" t="s">
        <v>434</v>
      </c>
      <c r="C28" s="1916">
        <f ca="1">INDEX(UW!$C$689:$EF$711,MATCH($B28,UW!$C$689:$C$711,0),MATCH(C$9,UW!$C$689:$EF$689,0))</f>
        <v>0</v>
      </c>
      <c r="D28" s="1916">
        <f ca="1">INDEX(UW!$C$689:$EF$711,MATCH($B28,UW!$C$689:$C$711,0),MATCH(D$9,UW!$C$689:$EF$689,0))</f>
        <v>0</v>
      </c>
      <c r="E28" s="1916">
        <f ca="1">INDEX(UW!$C$689:$EF$711,MATCH($B28,UW!$C$689:$C$711,0),MATCH(E$9,UW!$C$689:$EF$689,0))</f>
        <v>0</v>
      </c>
      <c r="F28" s="1916">
        <f ca="1">INDEX(UW!$C$689:$EF$711,MATCH($B28,UW!$C$689:$C$711,0),MATCH(F$9,UW!$C$689:$EF$689,0))</f>
        <v>0</v>
      </c>
      <c r="G28" s="1916">
        <f ca="1">INDEX(UW!$C$689:$EF$711,MATCH($B28,UW!$C$689:$C$711,0),MATCH(G$9,UW!$C$689:$EF$689,0))</f>
        <v>0</v>
      </c>
      <c r="H28" s="1916">
        <f ca="1">INDEX(UW!$C$689:$EF$711,MATCH($B28,UW!$C$689:$C$711,0),MATCH(H$9,UW!$C$689:$EF$689,0))</f>
        <v>0</v>
      </c>
      <c r="I28" s="1916">
        <f ca="1">INDEX(UW!$C$689:$EF$711,MATCH($B28,UW!$C$689:$C$711,0),MATCH(I$9,UW!$C$689:$EF$689,0))</f>
        <v>0</v>
      </c>
      <c r="J28" s="1916">
        <f ca="1">INDEX(UW!$C$689:$EF$711,MATCH($B28,UW!$C$689:$C$711,0),MATCH(J$9,UW!$C$689:$EF$689,0))</f>
        <v>0</v>
      </c>
      <c r="K28" s="1916">
        <f ca="1">INDEX(UW!$C$689:$EF$711,MATCH($B28,UW!$C$689:$C$711,0),MATCH(K$9,UW!$C$689:$EF$689,0))</f>
        <v>0</v>
      </c>
      <c r="L28" s="1916">
        <f ca="1">INDEX(UW!$C$689:$EF$711,MATCH($B28,UW!$C$689:$C$711,0),MATCH(L$9,UW!$C$689:$EF$689,0))</f>
        <v>0</v>
      </c>
      <c r="M28" s="1916">
        <f ca="1">INDEX(UW!$C$689:$EF$711,MATCH($B28,UW!$C$689:$C$711,0),MATCH(M$9,UW!$C$689:$EF$689,0))</f>
        <v>0</v>
      </c>
      <c r="N28" s="1976">
        <f ca="1">INDEX(UW!$C$689:$EF$711,MATCH($B28,UW!$C$689:$C$711,0),MATCH(N$9,UW!$C$689:$EF$689,0))</f>
        <v>0</v>
      </c>
      <c r="O28" s="1972">
        <f t="shared" ca="1" si="2"/>
        <v>0</v>
      </c>
    </row>
    <row r="29" spans="1:28" s="103" customFormat="1" ht="15.5" customHeight="1">
      <c r="B29" s="118" t="s">
        <v>435</v>
      </c>
      <c r="C29" s="1922">
        <f ca="1">INDEX(UW!$C$689:$EF$711,MATCH($B29,UW!$C$689:$C$711,0),MATCH(C$9,UW!$C$689:$EF$689,0))</f>
        <v>0</v>
      </c>
      <c r="D29" s="1922">
        <f ca="1">INDEX(UW!$C$689:$EF$711,MATCH($B29,UW!$C$689:$C$711,0),MATCH(D$9,UW!$C$689:$EF$689,0))</f>
        <v>0</v>
      </c>
      <c r="E29" s="1922">
        <f ca="1">INDEX(UW!$C$689:$EF$711,MATCH($B29,UW!$C$689:$C$711,0),MATCH(E$9,UW!$C$689:$EF$689,0))</f>
        <v>0</v>
      </c>
      <c r="F29" s="1922">
        <f ca="1">INDEX(UW!$C$689:$EF$711,MATCH($B29,UW!$C$689:$C$711,0),MATCH(F$9,UW!$C$689:$EF$689,0))</f>
        <v>0</v>
      </c>
      <c r="G29" s="1922">
        <f ca="1">INDEX(UW!$C$689:$EF$711,MATCH($B29,UW!$C$689:$C$711,0),MATCH(G$9,UW!$C$689:$EF$689,0))</f>
        <v>0</v>
      </c>
      <c r="H29" s="1922">
        <f ca="1">INDEX(UW!$C$689:$EF$711,MATCH($B29,UW!$C$689:$C$711,0),MATCH(H$9,UW!$C$689:$EF$689,0))</f>
        <v>0</v>
      </c>
      <c r="I29" s="1922">
        <f ca="1">INDEX(UW!$C$689:$EF$711,MATCH($B29,UW!$C$689:$C$711,0),MATCH(I$9,UW!$C$689:$EF$689,0))</f>
        <v>0</v>
      </c>
      <c r="J29" s="1922">
        <f ca="1">INDEX(UW!$C$689:$EF$711,MATCH($B29,UW!$C$689:$C$711,0),MATCH(J$9,UW!$C$689:$EF$689,0))</f>
        <v>0</v>
      </c>
      <c r="K29" s="1922">
        <f ca="1">INDEX(UW!$C$689:$EF$711,MATCH($B29,UW!$C$689:$C$711,0),MATCH(K$9,UW!$C$689:$EF$689,0))</f>
        <v>0</v>
      </c>
      <c r="L29" s="1922">
        <f ca="1">INDEX(UW!$C$689:$EF$711,MATCH($B29,UW!$C$689:$C$711,0),MATCH(L$9,UW!$C$689:$EF$689,0))</f>
        <v>0</v>
      </c>
      <c r="M29" s="1922">
        <f ca="1">INDEX(UW!$C$689:$EF$711,MATCH($B29,UW!$C$689:$C$711,0),MATCH(M$9,UW!$C$689:$EF$689,0))</f>
        <v>0</v>
      </c>
      <c r="N29" s="1924">
        <f ca="1">INDEX(UW!$C$689:$EF$711,MATCH($B29,UW!$C$689:$C$711,0),MATCH(N$9,UW!$C$689:$EF$689,0))</f>
        <v>0</v>
      </c>
      <c r="O29" s="1972">
        <f t="shared" ca="1" si="2"/>
        <v>0</v>
      </c>
    </row>
    <row r="30" spans="1:28" s="103" customFormat="1" ht="15.5" customHeight="1">
      <c r="B30" s="117" t="s">
        <v>575</v>
      </c>
      <c r="C30" s="1916">
        <f ca="1">INDEX(UW!$C$689:$EF$711,MATCH($B30,UW!$C$689:$C$711,0),MATCH(C$9,UW!$C$689:$EF$689,0))</f>
        <v>0</v>
      </c>
      <c r="D30" s="1916">
        <f ca="1">INDEX(UW!$C$689:$EF$711,MATCH($B30,UW!$C$689:$C$711,0),MATCH(D$9,UW!$C$689:$EF$689,0))</f>
        <v>0</v>
      </c>
      <c r="E30" s="1916">
        <f ca="1">INDEX(UW!$C$689:$EF$711,MATCH($B30,UW!$C$689:$C$711,0),MATCH(E$9,UW!$C$689:$EF$689,0))</f>
        <v>0</v>
      </c>
      <c r="F30" s="1916">
        <f ca="1">INDEX(UW!$C$689:$EF$711,MATCH($B30,UW!$C$689:$C$711,0),MATCH(F$9,UW!$C$689:$EF$689,0))</f>
        <v>0</v>
      </c>
      <c r="G30" s="1916">
        <f ca="1">INDEX(UW!$C$689:$EF$711,MATCH($B30,UW!$C$689:$C$711,0),MATCH(G$9,UW!$C$689:$EF$689,0))</f>
        <v>0</v>
      </c>
      <c r="H30" s="1916">
        <f ca="1">INDEX(UW!$C$689:$EF$711,MATCH($B30,UW!$C$689:$C$711,0),MATCH(H$9,UW!$C$689:$EF$689,0))</f>
        <v>0</v>
      </c>
      <c r="I30" s="1916">
        <f ca="1">INDEX(UW!$C$689:$EF$711,MATCH($B30,UW!$C$689:$C$711,0),MATCH(I$9,UW!$C$689:$EF$689,0))</f>
        <v>0</v>
      </c>
      <c r="J30" s="1916">
        <f ca="1">INDEX(UW!$C$689:$EF$711,MATCH($B30,UW!$C$689:$C$711,0),MATCH(J$9,UW!$C$689:$EF$689,0))</f>
        <v>0</v>
      </c>
      <c r="K30" s="1916">
        <f ca="1">INDEX(UW!$C$689:$EF$711,MATCH($B30,UW!$C$689:$C$711,0),MATCH(K$9,UW!$C$689:$EF$689,0))</f>
        <v>0</v>
      </c>
      <c r="L30" s="1916">
        <f ca="1">INDEX(UW!$C$689:$EF$711,MATCH($B30,UW!$C$689:$C$711,0),MATCH(L$9,UW!$C$689:$EF$689,0))</f>
        <v>0</v>
      </c>
      <c r="M30" s="1916">
        <f ca="1">INDEX(UW!$C$689:$EF$711,MATCH($B30,UW!$C$689:$C$711,0),MATCH(M$9,UW!$C$689:$EF$689,0))</f>
        <v>0</v>
      </c>
      <c r="N30" s="1976">
        <f ca="1">INDEX(UW!$C$689:$EF$711,MATCH($B30,UW!$C$689:$C$711,0),MATCH(N$9,UW!$C$689:$EF$689,0))</f>
        <v>0</v>
      </c>
      <c r="O30" s="1972">
        <f t="shared" ca="1" si="2"/>
        <v>0</v>
      </c>
    </row>
    <row r="31" spans="1:28" s="103" customFormat="1" ht="15.5" customHeight="1">
      <c r="B31" s="117" t="s">
        <v>437</v>
      </c>
      <c r="C31" s="1916">
        <f ca="1">INDEX(UW!$C$689:$EF$711,MATCH($B31,UW!$C$689:$C$711,0),MATCH(C$9,UW!$C$689:$EF$689,0))</f>
        <v>0</v>
      </c>
      <c r="D31" s="1916">
        <f ca="1">INDEX(UW!$C$689:$EF$711,MATCH($B31,UW!$C$689:$C$711,0),MATCH(D$9,UW!$C$689:$EF$689,0))</f>
        <v>0</v>
      </c>
      <c r="E31" s="1916">
        <f ca="1">INDEX(UW!$C$689:$EF$711,MATCH($B31,UW!$C$689:$C$711,0),MATCH(E$9,UW!$C$689:$EF$689,0))</f>
        <v>0</v>
      </c>
      <c r="F31" s="1916">
        <f ca="1">INDEX(UW!$C$689:$EF$711,MATCH($B31,UW!$C$689:$C$711,0),MATCH(F$9,UW!$C$689:$EF$689,0))</f>
        <v>0</v>
      </c>
      <c r="G31" s="1916">
        <f ca="1">INDEX(UW!$C$689:$EF$711,MATCH($B31,UW!$C$689:$C$711,0),MATCH(G$9,UW!$C$689:$EF$689,0))</f>
        <v>0</v>
      </c>
      <c r="H31" s="1916">
        <f ca="1">INDEX(UW!$C$689:$EF$711,MATCH($B31,UW!$C$689:$C$711,0),MATCH(H$9,UW!$C$689:$EF$689,0))</f>
        <v>0</v>
      </c>
      <c r="I31" s="1916">
        <f ca="1">INDEX(UW!$C$689:$EF$711,MATCH($B31,UW!$C$689:$C$711,0),MATCH(I$9,UW!$C$689:$EF$689,0))</f>
        <v>0</v>
      </c>
      <c r="J31" s="1916">
        <f ca="1">INDEX(UW!$C$689:$EF$711,MATCH($B31,UW!$C$689:$C$711,0),MATCH(J$9,UW!$C$689:$EF$689,0))</f>
        <v>0</v>
      </c>
      <c r="K31" s="1916">
        <f ca="1">INDEX(UW!$C$689:$EF$711,MATCH($B31,UW!$C$689:$C$711,0),MATCH(K$9,UW!$C$689:$EF$689,0))</f>
        <v>0</v>
      </c>
      <c r="L31" s="1916">
        <f ca="1">INDEX(UW!$C$689:$EF$711,MATCH($B31,UW!$C$689:$C$711,0),MATCH(L$9,UW!$C$689:$EF$689,0))</f>
        <v>0</v>
      </c>
      <c r="M31" s="1916">
        <f ca="1">INDEX(UW!$C$689:$EF$711,MATCH($B31,UW!$C$689:$C$711,0),MATCH(M$9,UW!$C$689:$EF$689,0))</f>
        <v>0</v>
      </c>
      <c r="N31" s="1976">
        <f ca="1">INDEX(UW!$C$689:$EF$711,MATCH($B31,UW!$C$689:$C$711,0),MATCH(N$9,UW!$C$689:$EF$689,0))</f>
        <v>0</v>
      </c>
      <c r="O31" s="1972">
        <f t="shared" ca="1" si="2"/>
        <v>0</v>
      </c>
    </row>
    <row r="32" spans="1:28" s="103" customFormat="1" ht="15.5" customHeight="1">
      <c r="B32" s="117" t="s">
        <v>438</v>
      </c>
      <c r="C32" s="1916">
        <f ca="1">INDEX(UW!$C$689:$EF$711,MATCH($B32,UW!$C$689:$C$711,0),MATCH(C$9,UW!$C$689:$EF$689,0))</f>
        <v>0</v>
      </c>
      <c r="D32" s="1916">
        <f ca="1">INDEX(UW!$C$689:$EF$711,MATCH($B32,UW!$C$689:$C$711,0),MATCH(D$9,UW!$C$689:$EF$689,0))</f>
        <v>0</v>
      </c>
      <c r="E32" s="1916">
        <f ca="1">INDEX(UW!$C$689:$EF$711,MATCH($B32,UW!$C$689:$C$711,0),MATCH(E$9,UW!$C$689:$EF$689,0))</f>
        <v>0</v>
      </c>
      <c r="F32" s="1916">
        <f ca="1">INDEX(UW!$C$689:$EF$711,MATCH($B32,UW!$C$689:$C$711,0),MATCH(F$9,UW!$C$689:$EF$689,0))</f>
        <v>0</v>
      </c>
      <c r="G32" s="1916">
        <f ca="1">INDEX(UW!$C$689:$EF$711,MATCH($B32,UW!$C$689:$C$711,0),MATCH(G$9,UW!$C$689:$EF$689,0))</f>
        <v>0</v>
      </c>
      <c r="H32" s="1916">
        <f ca="1">INDEX(UW!$C$689:$EF$711,MATCH($B32,UW!$C$689:$C$711,0),MATCH(H$9,UW!$C$689:$EF$689,0))</f>
        <v>0</v>
      </c>
      <c r="I32" s="1916">
        <f ca="1">INDEX(UW!$C$689:$EF$711,MATCH($B32,UW!$C$689:$C$711,0),MATCH(I$9,UW!$C$689:$EF$689,0))</f>
        <v>0</v>
      </c>
      <c r="J32" s="1916">
        <f ca="1">INDEX(UW!$C$689:$EF$711,MATCH($B32,UW!$C$689:$C$711,0),MATCH(J$9,UW!$C$689:$EF$689,0))</f>
        <v>0</v>
      </c>
      <c r="K32" s="1916">
        <f ca="1">INDEX(UW!$C$689:$EF$711,MATCH($B32,UW!$C$689:$C$711,0),MATCH(K$9,UW!$C$689:$EF$689,0))</f>
        <v>0</v>
      </c>
      <c r="L32" s="1916">
        <f ca="1">INDEX(UW!$C$689:$EF$711,MATCH($B32,UW!$C$689:$C$711,0),MATCH(L$9,UW!$C$689:$EF$689,0))</f>
        <v>0</v>
      </c>
      <c r="M32" s="1916">
        <f ca="1">INDEX(UW!$C$689:$EF$711,MATCH($B32,UW!$C$689:$C$711,0),MATCH(M$9,UW!$C$689:$EF$689,0))</f>
        <v>0</v>
      </c>
      <c r="N32" s="1976">
        <f ca="1">INDEX(UW!$C$689:$EF$711,MATCH($B32,UW!$C$689:$C$711,0),MATCH(N$9,UW!$C$689:$EF$689,0))</f>
        <v>0</v>
      </c>
      <c r="O32" s="1972">
        <f t="shared" ca="1" si="2"/>
        <v>0</v>
      </c>
    </row>
    <row r="33" spans="1:15" s="103" customFormat="1" ht="15.5" customHeight="1">
      <c r="B33" s="117" t="s">
        <v>579</v>
      </c>
      <c r="C33" s="1922">
        <f ca="1">INDEX(UW!$C$689:$EF$711,MATCH($B33,UW!$C$689:$C$711,0),MATCH(C$9,UW!$C$689:$EF$689,0))</f>
        <v>0</v>
      </c>
      <c r="D33" s="1922">
        <f ca="1">INDEX(UW!$C$689:$EF$711,MATCH($B33,UW!$C$689:$C$711,0),MATCH(D$9,UW!$C$689:$EF$689,0))</f>
        <v>0</v>
      </c>
      <c r="E33" s="1922">
        <f ca="1">INDEX(UW!$C$689:$EF$711,MATCH($B33,UW!$C$689:$C$711,0),MATCH(E$9,UW!$C$689:$EF$689,0))</f>
        <v>0</v>
      </c>
      <c r="F33" s="1922">
        <f ca="1">INDEX(UW!$C$689:$EF$711,MATCH($B33,UW!$C$689:$C$711,0),MATCH(F$9,UW!$C$689:$EF$689,0))</f>
        <v>0</v>
      </c>
      <c r="G33" s="1922">
        <f ca="1">INDEX(UW!$C$689:$EF$711,MATCH($B33,UW!$C$689:$C$711,0),MATCH(G$9,UW!$C$689:$EF$689,0))</f>
        <v>0</v>
      </c>
      <c r="H33" s="1922">
        <f ca="1">INDEX(UW!$C$689:$EF$711,MATCH($B33,UW!$C$689:$C$711,0),MATCH(H$9,UW!$C$689:$EF$689,0))</f>
        <v>0</v>
      </c>
      <c r="I33" s="1922">
        <f ca="1">INDEX(UW!$C$689:$EF$711,MATCH($B33,UW!$C$689:$C$711,0),MATCH(I$9,UW!$C$689:$EF$689,0))</f>
        <v>0</v>
      </c>
      <c r="J33" s="1922">
        <f ca="1">INDEX(UW!$C$689:$EF$711,MATCH($B33,UW!$C$689:$C$711,0),MATCH(J$9,UW!$C$689:$EF$689,0))</f>
        <v>0</v>
      </c>
      <c r="K33" s="1922">
        <f ca="1">INDEX(UW!$C$689:$EF$711,MATCH($B33,UW!$C$689:$C$711,0),MATCH(K$9,UW!$C$689:$EF$689,0))</f>
        <v>0</v>
      </c>
      <c r="L33" s="1922">
        <f ca="1">INDEX(UW!$C$689:$EF$711,MATCH($B33,UW!$C$689:$C$711,0),MATCH(L$9,UW!$C$689:$EF$689,0))</f>
        <v>0</v>
      </c>
      <c r="M33" s="1922">
        <f ca="1">INDEX(UW!$C$689:$EF$711,MATCH($B33,UW!$C$689:$C$711,0),MATCH(M$9,UW!$C$689:$EF$689,0))</f>
        <v>0</v>
      </c>
      <c r="N33" s="1924">
        <f ca="1">INDEX(UW!$C$689:$EF$711,MATCH($B33,UW!$C$689:$C$711,0),MATCH(N$9,UW!$C$689:$EF$689,0))</f>
        <v>0</v>
      </c>
      <c r="O33" s="1972">
        <f t="shared" ca="1" si="2"/>
        <v>0</v>
      </c>
    </row>
    <row r="34" spans="1:15" s="103" customFormat="1" ht="16" customHeight="1" thickBot="1">
      <c r="B34" s="117" t="s">
        <v>440</v>
      </c>
      <c r="C34" s="1977">
        <f ca="1">INDEX(UW!$C$689:$EF$711,MATCH($B34,UW!$C$689:$C$711,0),MATCH(C$9,UW!$C$689:$EF$689,0))</f>
        <v>0</v>
      </c>
      <c r="D34" s="1977">
        <f ca="1">INDEX(UW!$C$689:$EF$711,MATCH($B34,UW!$C$689:$C$711,0),MATCH(D$9,UW!$C$689:$EF$689,0))</f>
        <v>0</v>
      </c>
      <c r="E34" s="1977">
        <f ca="1">INDEX(UW!$C$689:$EF$711,MATCH($B34,UW!$C$689:$C$711,0),MATCH(E$9,UW!$C$689:$EF$689,0))</f>
        <v>0</v>
      </c>
      <c r="F34" s="1977">
        <f ca="1">INDEX(UW!$C$689:$EF$711,MATCH($B34,UW!$C$689:$C$711,0),MATCH(F$9,UW!$C$689:$EF$689,0))</f>
        <v>0</v>
      </c>
      <c r="G34" s="1977">
        <f ca="1">INDEX(UW!$C$689:$EF$711,MATCH($B34,UW!$C$689:$C$711,0),MATCH(G$9,UW!$C$689:$EF$689,0))</f>
        <v>0</v>
      </c>
      <c r="H34" s="1977">
        <f ca="1">INDEX(UW!$C$689:$EF$711,MATCH($B34,UW!$C$689:$C$711,0),MATCH(H$9,UW!$C$689:$EF$689,0))</f>
        <v>0</v>
      </c>
      <c r="I34" s="1977">
        <f ca="1">INDEX(UW!$C$689:$EF$711,MATCH($B34,UW!$C$689:$C$711,0),MATCH(I$9,UW!$C$689:$EF$689,0))</f>
        <v>0</v>
      </c>
      <c r="J34" s="1977">
        <f ca="1">INDEX(UW!$C$689:$EF$711,MATCH($B34,UW!$C$689:$C$711,0),MATCH(J$9,UW!$C$689:$EF$689,0))</f>
        <v>0</v>
      </c>
      <c r="K34" s="1977">
        <f ca="1">INDEX(UW!$C$689:$EF$711,MATCH($B34,UW!$C$689:$C$711,0),MATCH(K$9,UW!$C$689:$EF$689,0))</f>
        <v>0</v>
      </c>
      <c r="L34" s="1977">
        <f ca="1">INDEX(UW!$C$689:$EF$711,MATCH($B34,UW!$C$689:$C$711,0),MATCH(L$9,UW!$C$689:$EF$689,0))</f>
        <v>0</v>
      </c>
      <c r="M34" s="1977">
        <f ca="1">INDEX(UW!$C$689:$EF$711,MATCH($B34,UW!$C$689:$C$711,0),MATCH(M$9,UW!$C$689:$EF$689,0))</f>
        <v>0</v>
      </c>
      <c r="N34" s="1978">
        <f ca="1">INDEX(UW!$C$689:$EF$711,MATCH($B34,UW!$C$689:$C$711,0),MATCH(N$9,UW!$C$689:$EF$689,0))</f>
        <v>0</v>
      </c>
      <c r="O34" s="1979">
        <f t="shared" ca="1" si="2"/>
        <v>0</v>
      </c>
    </row>
    <row r="35" spans="1:15" s="103" customFormat="1" ht="16" customHeight="1" thickBot="1">
      <c r="A35" s="102"/>
      <c r="B35" s="116" t="s">
        <v>860</v>
      </c>
      <c r="C35" s="1907" t="e">
        <f t="shared" ref="C35:O35" ca="1" si="3">SUM(C19:C34)</f>
        <v>#N/A</v>
      </c>
      <c r="D35" s="1926" t="e">
        <f t="shared" ca="1" si="3"/>
        <v>#N/A</v>
      </c>
      <c r="E35" s="1926" t="e">
        <f t="shared" ca="1" si="3"/>
        <v>#N/A</v>
      </c>
      <c r="F35" s="1926" t="e">
        <f t="shared" ca="1" si="3"/>
        <v>#N/A</v>
      </c>
      <c r="G35" s="1926" t="e">
        <f t="shared" ca="1" si="3"/>
        <v>#N/A</v>
      </c>
      <c r="H35" s="1926" t="e">
        <f t="shared" ca="1" si="3"/>
        <v>#N/A</v>
      </c>
      <c r="I35" s="1926" t="e">
        <f t="shared" ca="1" si="3"/>
        <v>#N/A</v>
      </c>
      <c r="J35" s="1926" t="e">
        <f t="shared" ca="1" si="3"/>
        <v>#N/A</v>
      </c>
      <c r="K35" s="1926" t="e">
        <f t="shared" ca="1" si="3"/>
        <v>#N/A</v>
      </c>
      <c r="L35" s="1926" t="e">
        <f t="shared" ca="1" si="3"/>
        <v>#N/A</v>
      </c>
      <c r="M35" s="1926" t="e">
        <f t="shared" ca="1" si="3"/>
        <v>#N/A</v>
      </c>
      <c r="N35" s="1926" t="e">
        <f t="shared" ca="1" si="3"/>
        <v>#N/A</v>
      </c>
      <c r="O35" s="1928" t="e">
        <f t="shared" ca="1" si="3"/>
        <v>#N/A</v>
      </c>
    </row>
    <row r="36" spans="1:15" s="103" customFormat="1" ht="16" customHeight="1" thickBot="1">
      <c r="A36" s="102"/>
      <c r="B36" s="109"/>
      <c r="C36" s="1910"/>
      <c r="D36" s="1910"/>
      <c r="E36" s="1910"/>
      <c r="F36" s="1910"/>
      <c r="G36" s="1910"/>
      <c r="H36" s="1930"/>
      <c r="I36" s="1930"/>
      <c r="J36" s="1910"/>
      <c r="K36" s="1910"/>
      <c r="L36" s="1910"/>
      <c r="M36" s="1910"/>
      <c r="N36" s="1910"/>
      <c r="O36" s="1910"/>
    </row>
    <row r="37" spans="1:15" s="102" customFormat="1" ht="16" customHeight="1" thickBot="1">
      <c r="B37" s="115" t="s">
        <v>1484</v>
      </c>
      <c r="C37" s="1926" t="e">
        <f t="shared" ref="C37:O37" ca="1" si="4">C16-C35</f>
        <v>#N/A</v>
      </c>
      <c r="D37" s="1908" t="e">
        <f t="shared" ca="1" si="4"/>
        <v>#N/A</v>
      </c>
      <c r="E37" s="1908" t="e">
        <f t="shared" ca="1" si="4"/>
        <v>#N/A</v>
      </c>
      <c r="F37" s="1908" t="e">
        <f t="shared" ca="1" si="4"/>
        <v>#N/A</v>
      </c>
      <c r="G37" s="1908" t="e">
        <f t="shared" ca="1" si="4"/>
        <v>#N/A</v>
      </c>
      <c r="H37" s="1908" t="e">
        <f t="shared" ca="1" si="4"/>
        <v>#N/A</v>
      </c>
      <c r="I37" s="1908" t="e">
        <f t="shared" ca="1" si="4"/>
        <v>#N/A</v>
      </c>
      <c r="J37" s="1954" t="e">
        <f t="shared" ca="1" si="4"/>
        <v>#N/A</v>
      </c>
      <c r="K37" s="1954" t="e">
        <f t="shared" ca="1" si="4"/>
        <v>#N/A</v>
      </c>
      <c r="L37" s="1954" t="e">
        <f t="shared" ca="1" si="4"/>
        <v>#N/A</v>
      </c>
      <c r="M37" s="1954" t="e">
        <f t="shared" ca="1" si="4"/>
        <v>#N/A</v>
      </c>
      <c r="N37" s="1955" t="e">
        <f t="shared" ca="1" si="4"/>
        <v>#N/A</v>
      </c>
      <c r="O37" s="1909" t="e">
        <f t="shared" ca="1" si="4"/>
        <v>#N/A</v>
      </c>
    </row>
    <row r="38" spans="1:15" s="102" customFormat="1" ht="16" customHeight="1" thickBot="1">
      <c r="B38" s="111"/>
      <c r="C38" s="1933"/>
      <c r="D38" s="1933"/>
      <c r="E38" s="1933"/>
      <c r="F38" s="1933"/>
      <c r="G38" s="1933"/>
      <c r="H38" s="1933"/>
      <c r="I38" s="1933"/>
      <c r="J38" s="1933"/>
      <c r="K38" s="1933"/>
      <c r="L38" s="1933"/>
      <c r="M38" s="1933"/>
      <c r="N38" s="1933"/>
      <c r="O38" s="1933"/>
    </row>
    <row r="39" spans="1:15" s="102" customFormat="1" ht="16" customHeight="1" thickBot="1">
      <c r="B39" s="110" t="s">
        <v>1485</v>
      </c>
      <c r="C39" s="1934"/>
      <c r="D39" s="1934"/>
      <c r="E39" s="1934"/>
      <c r="F39" s="1934"/>
      <c r="G39" s="1934"/>
      <c r="H39" s="1934"/>
      <c r="I39" s="1934"/>
      <c r="J39" s="1934"/>
      <c r="K39" s="1934"/>
      <c r="L39" s="1934"/>
      <c r="M39" s="1934"/>
      <c r="N39" s="1934"/>
      <c r="O39" s="1934"/>
    </row>
    <row r="40" spans="1:15" s="102" customFormat="1" ht="15.5" customHeight="1">
      <c r="B40" s="120" t="s">
        <v>441</v>
      </c>
      <c r="C40" s="1935">
        <f ca="1">INDEX(UW!$C$689:$EF$711,MATCH($B40,UW!$C$689:$C$711,0),MATCH(C$9,UW!$C$689:$EF$689,0))</f>
        <v>0</v>
      </c>
      <c r="D40" s="1980">
        <f ca="1">INDEX(UW!$C$689:$EF$711,MATCH($B40,UW!$C$689:$C$711,0),MATCH(D$9,UW!$C$689:$EF$689,0))</f>
        <v>0</v>
      </c>
      <c r="E40" s="1980">
        <f ca="1">INDEX(UW!$C$689:$EF$711,MATCH($B40,UW!$C$689:$C$711,0),MATCH(E$9,UW!$C$689:$EF$689,0))</f>
        <v>0</v>
      </c>
      <c r="F40" s="1980">
        <f ca="1">INDEX(UW!$C$689:$EF$711,MATCH($B40,UW!$C$689:$C$711,0),MATCH(F$9,UW!$C$689:$EF$689,0))</f>
        <v>0</v>
      </c>
      <c r="G40" s="1980">
        <f ca="1">INDEX(UW!$C$689:$EF$711,MATCH($B40,UW!$C$689:$C$711,0),MATCH(G$9,UW!$C$689:$EF$689,0))</f>
        <v>0</v>
      </c>
      <c r="H40" s="1980">
        <f ca="1">INDEX(UW!$C$689:$EF$711,MATCH($B40,UW!$C$689:$C$711,0),MATCH(H$9,UW!$C$689:$EF$689,0))</f>
        <v>0</v>
      </c>
      <c r="I40" s="1980">
        <f ca="1">INDEX(UW!$C$689:$EF$711,MATCH($B40,UW!$C$689:$C$711,0),MATCH(I$9,UW!$C$689:$EF$689,0))</f>
        <v>0</v>
      </c>
      <c r="J40" s="1980">
        <f ca="1">INDEX(UW!$C$689:$EF$711,MATCH($B40,UW!$C$689:$C$711,0),MATCH(J$9,UW!$C$689:$EF$689,0))</f>
        <v>0</v>
      </c>
      <c r="K40" s="1980">
        <f ca="1">INDEX(UW!$C$689:$EF$711,MATCH($B40,UW!$C$689:$C$711,0),MATCH(K$9,UW!$C$689:$EF$689,0))</f>
        <v>0</v>
      </c>
      <c r="L40" s="1980">
        <f ca="1">INDEX(UW!$C$689:$EF$711,MATCH($B40,UW!$C$689:$C$711,0),MATCH(L$9,UW!$C$689:$EF$689,0))</f>
        <v>0</v>
      </c>
      <c r="M40" s="1980">
        <f ca="1">INDEX(UW!$C$689:$EF$711,MATCH($B40,UW!$C$689:$C$711,0),MATCH(M$9,UW!$C$689:$EF$689,0))</f>
        <v>0</v>
      </c>
      <c r="N40" s="1981">
        <f ca="1">INDEX(UW!$C$689:$EF$711,MATCH($B40,UW!$C$689:$C$711,0),MATCH(N$9,UW!$C$689:$EF$689,0))</f>
        <v>0</v>
      </c>
      <c r="O40" s="1938">
        <f ca="1">SUM(C40:N40)</f>
        <v>0</v>
      </c>
    </row>
    <row r="41" spans="1:15" s="102" customFormat="1" ht="16" customHeight="1" thickBot="1">
      <c r="B41" s="121" t="s">
        <v>430</v>
      </c>
      <c r="C41" s="1940">
        <f ca="1">INDEX(UW!$C$689:$EF$711,MATCH($B41,UW!$C$689:$C$711,0),MATCH(C$9,UW!$C$689:$EF$689,0))</f>
        <v>0</v>
      </c>
      <c r="D41" s="1940">
        <f ca="1">INDEX(UW!$C$689:$EF$711,MATCH($B41,UW!$C$689:$C$711,0),MATCH(D$9,UW!$C$689:$EF$689,0))</f>
        <v>0</v>
      </c>
      <c r="E41" s="1940">
        <f ca="1">INDEX(UW!$C$689:$EF$711,MATCH($B41,UW!$C$689:$C$711,0),MATCH(E$9,UW!$C$689:$EF$689,0))</f>
        <v>0</v>
      </c>
      <c r="F41" s="1940">
        <f ca="1">INDEX(UW!$C$689:$EF$711,MATCH($B41,UW!$C$689:$C$711,0),MATCH(F$9,UW!$C$689:$EF$689,0))</f>
        <v>0</v>
      </c>
      <c r="G41" s="1940">
        <f ca="1">INDEX(UW!$C$689:$EF$711,MATCH($B41,UW!$C$689:$C$711,0),MATCH(G$9,UW!$C$689:$EF$689,0))</f>
        <v>0</v>
      </c>
      <c r="H41" s="1940">
        <f ca="1">INDEX(UW!$C$689:$EF$711,MATCH($B41,UW!$C$689:$C$711,0),MATCH(H$9,UW!$C$689:$EF$689,0))</f>
        <v>0</v>
      </c>
      <c r="I41" s="1940">
        <f ca="1">INDEX(UW!$C$689:$EF$711,MATCH($B41,UW!$C$689:$C$711,0),MATCH(I$9,UW!$C$689:$EF$689,0))</f>
        <v>0</v>
      </c>
      <c r="J41" s="1940">
        <f ca="1">INDEX(UW!$C$689:$EF$711,MATCH($B41,UW!$C$689:$C$711,0),MATCH(J$9,UW!$C$689:$EF$689,0))</f>
        <v>0</v>
      </c>
      <c r="K41" s="1940">
        <f ca="1">INDEX(UW!$C$689:$EF$711,MATCH($B41,UW!$C$689:$C$711,0),MATCH(K$9,UW!$C$689:$EF$689,0))</f>
        <v>0</v>
      </c>
      <c r="L41" s="1940">
        <f ca="1">INDEX(UW!$C$689:$EF$711,MATCH($B41,UW!$C$689:$C$711,0),MATCH(L$9,UW!$C$689:$EF$689,0))</f>
        <v>0</v>
      </c>
      <c r="M41" s="1940">
        <f ca="1">INDEX(UW!$C$689:$EF$711,MATCH($B41,UW!$C$689:$C$711,0),MATCH(M$9,UW!$C$689:$EF$689,0))</f>
        <v>0</v>
      </c>
      <c r="N41" s="1940">
        <f ca="1">INDEX(UW!$C$689:$EF$711,MATCH($B41,UW!$C$689:$C$711,0),MATCH(N$9,UW!$C$689:$EF$689,0))</f>
        <v>0</v>
      </c>
      <c r="O41" s="1982">
        <f ca="1">SUM(C41:N41)</f>
        <v>0</v>
      </c>
    </row>
    <row r="42" spans="1:15" s="102" customFormat="1" ht="16" customHeight="1" thickBot="1">
      <c r="B42" s="115" t="s">
        <v>1485</v>
      </c>
      <c r="C42" s="1926">
        <f t="shared" ref="C42:O42" ca="1" si="5">SUM(C40:C41)</f>
        <v>0</v>
      </c>
      <c r="D42" s="1908">
        <f t="shared" ca="1" si="5"/>
        <v>0</v>
      </c>
      <c r="E42" s="1908">
        <f t="shared" ca="1" si="5"/>
        <v>0</v>
      </c>
      <c r="F42" s="1908">
        <f t="shared" ca="1" si="5"/>
        <v>0</v>
      </c>
      <c r="G42" s="1908">
        <f t="shared" ca="1" si="5"/>
        <v>0</v>
      </c>
      <c r="H42" s="1908">
        <f t="shared" ca="1" si="5"/>
        <v>0</v>
      </c>
      <c r="I42" s="1908">
        <f t="shared" ca="1" si="5"/>
        <v>0</v>
      </c>
      <c r="J42" s="1908">
        <f t="shared" ca="1" si="5"/>
        <v>0</v>
      </c>
      <c r="K42" s="1908">
        <f t="shared" ca="1" si="5"/>
        <v>0</v>
      </c>
      <c r="L42" s="1908">
        <f t="shared" ca="1" si="5"/>
        <v>0</v>
      </c>
      <c r="M42" s="1908">
        <f t="shared" ca="1" si="5"/>
        <v>0</v>
      </c>
      <c r="N42" s="1983">
        <f t="shared" ca="1" si="5"/>
        <v>0</v>
      </c>
      <c r="O42" s="1932">
        <f t="shared" ca="1" si="5"/>
        <v>0</v>
      </c>
    </row>
    <row r="43" spans="1:15" s="102" customFormat="1" ht="16" customHeight="1" thickBot="1">
      <c r="B43" s="109"/>
      <c r="C43" s="1930"/>
      <c r="D43" s="1930"/>
      <c r="E43" s="1930"/>
      <c r="F43" s="1930"/>
      <c r="G43" s="1930"/>
      <c r="H43" s="1930"/>
      <c r="I43" s="1930"/>
      <c r="J43" s="1930"/>
      <c r="K43" s="1930"/>
      <c r="L43" s="1930"/>
      <c r="M43" s="1930"/>
      <c r="N43" s="1930"/>
      <c r="O43" s="1930"/>
    </row>
    <row r="44" spans="1:15" s="102" customFormat="1" ht="16" customHeight="1" thickBot="1">
      <c r="B44" s="115" t="s">
        <v>1498</v>
      </c>
      <c r="C44" s="1926" t="e">
        <f t="shared" ref="C44:O44" ca="1" si="6">C37-C42</f>
        <v>#N/A</v>
      </c>
      <c r="D44" s="1908" t="e">
        <f t="shared" ca="1" si="6"/>
        <v>#N/A</v>
      </c>
      <c r="E44" s="1908" t="e">
        <f t="shared" ca="1" si="6"/>
        <v>#N/A</v>
      </c>
      <c r="F44" s="1908" t="e">
        <f t="shared" ca="1" si="6"/>
        <v>#N/A</v>
      </c>
      <c r="G44" s="1908" t="e">
        <f t="shared" ca="1" si="6"/>
        <v>#N/A</v>
      </c>
      <c r="H44" s="1908" t="e">
        <f t="shared" ca="1" si="6"/>
        <v>#N/A</v>
      </c>
      <c r="I44" s="1908" t="e">
        <f t="shared" ca="1" si="6"/>
        <v>#N/A</v>
      </c>
      <c r="J44" s="1908" t="e">
        <f t="shared" ca="1" si="6"/>
        <v>#N/A</v>
      </c>
      <c r="K44" s="1908" t="e">
        <f t="shared" ca="1" si="6"/>
        <v>#N/A</v>
      </c>
      <c r="L44" s="1908" t="e">
        <f t="shared" ca="1" si="6"/>
        <v>#N/A</v>
      </c>
      <c r="M44" s="1908" t="e">
        <f t="shared" ca="1" si="6"/>
        <v>#N/A</v>
      </c>
      <c r="N44" s="1983" t="e">
        <f t="shared" ca="1" si="6"/>
        <v>#N/A</v>
      </c>
      <c r="O44" s="1932" t="e">
        <f t="shared" ca="1" si="6"/>
        <v>#N/A</v>
      </c>
    </row>
    <row r="45" spans="1:15" s="102" customFormat="1" ht="16" customHeight="1" thickBot="1">
      <c r="B45" s="111"/>
      <c r="C45" s="1929"/>
      <c r="D45" s="1929"/>
      <c r="E45" s="1929"/>
      <c r="F45" s="1929"/>
      <c r="G45" s="1929"/>
      <c r="H45" s="1929"/>
      <c r="I45" s="1929"/>
      <c r="J45" s="1933"/>
      <c r="K45" s="1933"/>
      <c r="L45" s="1933"/>
      <c r="M45" s="1933"/>
      <c r="N45" s="1933"/>
      <c r="O45" s="1933"/>
    </row>
    <row r="46" spans="1:15" s="102" customFormat="1" ht="15.5" customHeight="1">
      <c r="B46" s="122" t="s">
        <v>1487</v>
      </c>
      <c r="C46" s="1946">
        <f t="shared" ref="C46:O46" ca="1" si="7">C16</f>
        <v>0</v>
      </c>
      <c r="D46" s="1947">
        <f t="shared" ca="1" si="7"/>
        <v>0</v>
      </c>
      <c r="E46" s="1947">
        <f t="shared" ca="1" si="7"/>
        <v>0</v>
      </c>
      <c r="F46" s="1947">
        <f t="shared" ca="1" si="7"/>
        <v>0</v>
      </c>
      <c r="G46" s="1947">
        <f t="shared" ca="1" si="7"/>
        <v>0</v>
      </c>
      <c r="H46" s="1947">
        <f t="shared" ca="1" si="7"/>
        <v>0</v>
      </c>
      <c r="I46" s="1947">
        <f t="shared" ca="1" si="7"/>
        <v>0</v>
      </c>
      <c r="J46" s="1948">
        <f t="shared" ca="1" si="7"/>
        <v>0</v>
      </c>
      <c r="K46" s="1948">
        <f t="shared" ca="1" si="7"/>
        <v>0</v>
      </c>
      <c r="L46" s="1948">
        <f t="shared" ca="1" si="7"/>
        <v>0</v>
      </c>
      <c r="M46" s="1948">
        <f t="shared" ca="1" si="7"/>
        <v>0</v>
      </c>
      <c r="N46" s="1949">
        <f t="shared" ca="1" si="7"/>
        <v>0</v>
      </c>
      <c r="O46" s="1950">
        <f t="shared" ca="1" si="7"/>
        <v>0</v>
      </c>
    </row>
    <row r="47" spans="1:15" s="102" customFormat="1" ht="16" customHeight="1" thickBot="1">
      <c r="B47" s="123" t="s">
        <v>1488</v>
      </c>
      <c r="C47" s="1951" t="e">
        <f t="shared" ref="C47:O47" ca="1" si="8">C42+C35</f>
        <v>#N/A</v>
      </c>
      <c r="D47" s="1984" t="e">
        <f t="shared" ca="1" si="8"/>
        <v>#N/A</v>
      </c>
      <c r="E47" s="1984" t="e">
        <f t="shared" ca="1" si="8"/>
        <v>#N/A</v>
      </c>
      <c r="F47" s="1984" t="e">
        <f t="shared" ca="1" si="8"/>
        <v>#N/A</v>
      </c>
      <c r="G47" s="1984" t="e">
        <f t="shared" ca="1" si="8"/>
        <v>#N/A</v>
      </c>
      <c r="H47" s="1984" t="e">
        <f t="shared" ca="1" si="8"/>
        <v>#N/A</v>
      </c>
      <c r="I47" s="1984" t="e">
        <f t="shared" ca="1" si="8"/>
        <v>#N/A</v>
      </c>
      <c r="J47" s="1985" t="e">
        <f t="shared" ca="1" si="8"/>
        <v>#N/A</v>
      </c>
      <c r="K47" s="1985" t="e">
        <f t="shared" ca="1" si="8"/>
        <v>#N/A</v>
      </c>
      <c r="L47" s="1985" t="e">
        <f t="shared" ca="1" si="8"/>
        <v>#N/A</v>
      </c>
      <c r="M47" s="1985" t="e">
        <f t="shared" ca="1" si="8"/>
        <v>#N/A</v>
      </c>
      <c r="N47" s="1986" t="e">
        <f t="shared" ca="1" si="8"/>
        <v>#N/A</v>
      </c>
      <c r="O47" s="1987" t="e">
        <f t="shared" ca="1" si="8"/>
        <v>#N/A</v>
      </c>
    </row>
    <row r="48" spans="1:15" s="102" customFormat="1" ht="16" customHeight="1" thickBot="1">
      <c r="B48" s="115" t="s">
        <v>1489</v>
      </c>
      <c r="C48" s="1926" t="e">
        <f t="shared" ref="C48:O48" ca="1" si="9">C46-C47</f>
        <v>#N/A</v>
      </c>
      <c r="D48" s="1908" t="e">
        <f t="shared" ca="1" si="9"/>
        <v>#N/A</v>
      </c>
      <c r="E48" s="1908" t="e">
        <f t="shared" ca="1" si="9"/>
        <v>#N/A</v>
      </c>
      <c r="F48" s="1908" t="e">
        <f t="shared" ca="1" si="9"/>
        <v>#N/A</v>
      </c>
      <c r="G48" s="1908" t="e">
        <f t="shared" ca="1" si="9"/>
        <v>#N/A</v>
      </c>
      <c r="H48" s="1908" t="e">
        <f t="shared" ca="1" si="9"/>
        <v>#N/A</v>
      </c>
      <c r="I48" s="1908" t="e">
        <f t="shared" ca="1" si="9"/>
        <v>#N/A</v>
      </c>
      <c r="J48" s="1954" t="e">
        <f t="shared" ca="1" si="9"/>
        <v>#N/A</v>
      </c>
      <c r="K48" s="1954" t="e">
        <f t="shared" ca="1" si="9"/>
        <v>#N/A</v>
      </c>
      <c r="L48" s="1954" t="e">
        <f t="shared" ca="1" si="9"/>
        <v>#N/A</v>
      </c>
      <c r="M48" s="1954" t="e">
        <f t="shared" ca="1" si="9"/>
        <v>#N/A</v>
      </c>
      <c r="N48" s="1955" t="e">
        <f t="shared" ca="1" si="9"/>
        <v>#N/A</v>
      </c>
      <c r="O48" s="1909" t="e">
        <f t="shared" ca="1" si="9"/>
        <v>#N/A</v>
      </c>
    </row>
    <row r="49" spans="2:17" s="102" customFormat="1" ht="15.5" customHeight="1">
      <c r="B49" s="111"/>
      <c r="C49" s="1929"/>
      <c r="D49" s="1929"/>
      <c r="E49" s="1929"/>
      <c r="F49" s="1933"/>
      <c r="G49" s="1933"/>
      <c r="H49" s="1933"/>
      <c r="I49" s="1933"/>
      <c r="J49" s="1933"/>
      <c r="K49" s="1933"/>
      <c r="L49" s="1933"/>
      <c r="M49" s="1933"/>
      <c r="N49" s="1933"/>
      <c r="O49" s="1933"/>
    </row>
    <row r="50" spans="2:17" s="102" customFormat="1" ht="15.5" hidden="1" customHeight="1">
      <c r="B50" s="111"/>
      <c r="C50" s="1988"/>
      <c r="D50" s="1988"/>
      <c r="E50" s="1988"/>
      <c r="F50" s="1989"/>
      <c r="G50" s="1989"/>
      <c r="H50" s="1989"/>
      <c r="I50" s="1989"/>
      <c r="J50" s="1989"/>
      <c r="K50" s="1989"/>
      <c r="L50" s="1989"/>
      <c r="M50" s="1989"/>
      <c r="N50" s="1989"/>
      <c r="O50" s="1911"/>
    </row>
    <row r="51" spans="2:17" s="102" customFormat="1" ht="15.5" hidden="1" customHeight="1">
      <c r="B51" s="136" t="s">
        <v>1499</v>
      </c>
      <c r="C51" s="1990"/>
      <c r="D51" s="1990"/>
      <c r="E51" s="1990"/>
      <c r="F51" s="1990"/>
      <c r="G51" s="1990"/>
      <c r="H51" s="1990"/>
      <c r="I51" s="1990"/>
      <c r="J51" s="1990"/>
      <c r="K51" s="1990"/>
      <c r="L51" s="1990"/>
      <c r="M51" s="1990"/>
      <c r="N51" s="1990"/>
      <c r="O51" s="1990"/>
    </row>
    <row r="52" spans="2:17" s="102" customFormat="1" ht="15.5" hidden="1" customHeight="1">
      <c r="B52" s="137" t="s">
        <v>1500</v>
      </c>
      <c r="C52" s="1991">
        <f ca="1">UW!$D$21</f>
        <v>0</v>
      </c>
      <c r="D52" s="1963">
        <f ca="1">UW!$D$21</f>
        <v>0</v>
      </c>
      <c r="E52" s="1963">
        <f ca="1">UW!$D$21</f>
        <v>0</v>
      </c>
      <c r="F52" s="1963">
        <f ca="1">UW!$D$21</f>
        <v>0</v>
      </c>
      <c r="G52" s="1963">
        <f ca="1">UW!$D$21</f>
        <v>0</v>
      </c>
      <c r="H52" s="1963">
        <f ca="1">UW!$D$21</f>
        <v>0</v>
      </c>
      <c r="I52" s="1963">
        <f ca="1">UW!$D$21</f>
        <v>0</v>
      </c>
      <c r="J52" s="1963">
        <f ca="1">UW!$D$21</f>
        <v>0</v>
      </c>
      <c r="K52" s="1963">
        <f ca="1">UW!$D$21</f>
        <v>0</v>
      </c>
      <c r="L52" s="1964">
        <f ca="1">UW!$D$21</f>
        <v>0</v>
      </c>
      <c r="M52" s="1963">
        <f ca="1">UW!$D$21</f>
        <v>0</v>
      </c>
      <c r="N52" s="1992">
        <f ca="1">UW!$D$21</f>
        <v>0</v>
      </c>
      <c r="O52" s="1965">
        <f ca="1">N52</f>
        <v>0</v>
      </c>
    </row>
    <row r="53" spans="2:17" s="102" customFormat="1" ht="15.5" hidden="1" customHeight="1">
      <c r="B53" s="138" t="s">
        <v>1501</v>
      </c>
      <c r="C53" s="1993" t="e">
        <f t="shared" ref="C53:N53" ca="1" si="10">C52*C54</f>
        <v>#DIV/0!</v>
      </c>
      <c r="D53" s="1994" t="e">
        <f t="shared" ca="1" si="10"/>
        <v>#DIV/0!</v>
      </c>
      <c r="E53" s="1994" t="e">
        <f t="shared" ca="1" si="10"/>
        <v>#DIV/0!</v>
      </c>
      <c r="F53" s="1994" t="e">
        <f t="shared" ca="1" si="10"/>
        <v>#DIV/0!</v>
      </c>
      <c r="G53" s="1994" t="e">
        <f t="shared" ca="1" si="10"/>
        <v>#DIV/0!</v>
      </c>
      <c r="H53" s="1994" t="e">
        <f t="shared" ca="1" si="10"/>
        <v>#DIV/0!</v>
      </c>
      <c r="I53" s="1994" t="e">
        <f t="shared" ca="1" si="10"/>
        <v>#DIV/0!</v>
      </c>
      <c r="J53" s="1994" t="e">
        <f t="shared" ca="1" si="10"/>
        <v>#DIV/0!</v>
      </c>
      <c r="K53" s="1994" t="e">
        <f t="shared" ca="1" si="10"/>
        <v>#DIV/0!</v>
      </c>
      <c r="L53" s="1966" t="e">
        <f t="shared" ca="1" si="10"/>
        <v>#DIV/0!</v>
      </c>
      <c r="M53" s="1994" t="e">
        <f t="shared" ca="1" si="10"/>
        <v>#DIV/0!</v>
      </c>
      <c r="N53" s="1995" t="e">
        <f t="shared" ca="1" si="10"/>
        <v>#DIV/0!</v>
      </c>
      <c r="O53" s="1967" t="e">
        <f ca="1">N53</f>
        <v>#DIV/0!</v>
      </c>
      <c r="Q53" s="1906"/>
    </row>
    <row r="54" spans="2:17" s="102" customFormat="1" ht="15.5" hidden="1" customHeight="1">
      <c r="B54" s="138" t="s">
        <v>1502</v>
      </c>
      <c r="C54" s="139" t="e">
        <f ca="1">INDEX(UW!$C$610:$EF$610,,MATCH(C$9,UW!$C$612:$EF$612,0))</f>
        <v>#DIV/0!</v>
      </c>
      <c r="D54" s="140" t="e">
        <f ca="1">INDEX(UW!$C$610:$EF$610,,MATCH(D$9,UW!$C$612:$EF$612,0))</f>
        <v>#DIV/0!</v>
      </c>
      <c r="E54" s="140" t="e">
        <f ca="1">INDEX(UW!$C$610:$EF$610,,MATCH(E$9,UW!$C$612:$EF$612,0))</f>
        <v>#DIV/0!</v>
      </c>
      <c r="F54" s="140" t="e">
        <f ca="1">INDEX(UW!$C$610:$EF$610,,MATCH(F$9,UW!$C$612:$EF$612,0))</f>
        <v>#DIV/0!</v>
      </c>
      <c r="G54" s="140" t="e">
        <f ca="1">INDEX(UW!$C$610:$EF$610,,MATCH(G$9,UW!$C$612:$EF$612,0))</f>
        <v>#DIV/0!</v>
      </c>
      <c r="H54" s="140" t="e">
        <f ca="1">INDEX(UW!$C$610:$EF$610,,MATCH(H$9,UW!$C$612:$EF$612,0))</f>
        <v>#DIV/0!</v>
      </c>
      <c r="I54" s="140" t="e">
        <f ca="1">INDEX(UW!$C$610:$EF$610,,MATCH(I$9,UW!$C$612:$EF$612,0))</f>
        <v>#DIV/0!</v>
      </c>
      <c r="J54" s="140" t="e">
        <f ca="1">INDEX(UW!$C$610:$EF$610,,MATCH(J$9,UW!$C$612:$EF$612,0))</f>
        <v>#DIV/0!</v>
      </c>
      <c r="K54" s="140" t="e">
        <f ca="1">INDEX(UW!$C$610:$EF$610,,MATCH(K$9,UW!$C$612:$EF$612,0))</f>
        <v>#DIV/0!</v>
      </c>
      <c r="L54" s="141" t="e">
        <f ca="1">INDEX(UW!$C$610:$EF$610,,MATCH(L$9,UW!$C$612:$EF$612,0))</f>
        <v>#DIV/0!</v>
      </c>
      <c r="M54" s="140" t="e">
        <f ca="1">INDEX(UW!$C$610:$EF$610,,MATCH(M$9,UW!$C$612:$EF$612,0))</f>
        <v>#DIV/0!</v>
      </c>
      <c r="N54" s="142" t="e">
        <f ca="1">INDEX(UW!$C$610:$EF$610,,MATCH(N$9,UW!$C$612:$EF$612,0))</f>
        <v>#DIV/0!</v>
      </c>
      <c r="O54" s="1996" t="e">
        <f ca="1">N54</f>
        <v>#DIV/0!</v>
      </c>
    </row>
    <row r="55" spans="2:17" s="102" customFormat="1" ht="15.5" hidden="1" customHeight="1">
      <c r="B55" s="138" t="s">
        <v>1008</v>
      </c>
      <c r="C55" s="1997" t="e">
        <f>INDEX('Mthly Bdgt'!$C36:$Q36,,MATCH(C$9,'Mthly Bdgt'!$C$15:$P$15,0))</f>
        <v>#N/A</v>
      </c>
      <c r="D55" s="1998" t="e">
        <f>INDEX('Mthly Bdgt'!$C36:$Q36,,MATCH(D$9,'Mthly Bdgt'!$C$15:$P$15,0))</f>
        <v>#N/A</v>
      </c>
      <c r="E55" s="1998" t="e">
        <f>INDEX('Mthly Bdgt'!$C36:$Q36,,MATCH(E$9,'Mthly Bdgt'!$C$15:$P$15,0))</f>
        <v>#N/A</v>
      </c>
      <c r="F55" s="1998" t="e">
        <f>INDEX('Mthly Bdgt'!$C36:$Q36,,MATCH(F$9,'Mthly Bdgt'!$C$15:$P$15,0))</f>
        <v>#N/A</v>
      </c>
      <c r="G55" s="1998" t="e">
        <f>INDEX('Mthly Bdgt'!$C36:$Q36,,MATCH(G$9,'Mthly Bdgt'!$C$15:$P$15,0))</f>
        <v>#N/A</v>
      </c>
      <c r="H55" s="1998" t="e">
        <f>INDEX('Mthly Bdgt'!$C36:$Q36,,MATCH(H$9,'Mthly Bdgt'!$C$15:$P$15,0))</f>
        <v>#N/A</v>
      </c>
      <c r="I55" s="1999" t="e">
        <f>INDEX('Mthly Bdgt'!$C36:$Q36,,MATCH(I$9,'Mthly Bdgt'!$C$15:$P$15,0))</f>
        <v>#N/A</v>
      </c>
      <c r="J55" s="1999" t="e">
        <f>INDEX('Mthly Bdgt'!$C36:$Q36,,MATCH(J$9,'Mthly Bdgt'!$C$15:$P$15,0))</f>
        <v>#N/A</v>
      </c>
      <c r="K55" s="1999" t="e">
        <f>INDEX('Mthly Bdgt'!$C36:$Q36,,MATCH(K$9,'Mthly Bdgt'!$C$15:$P$15,0))</f>
        <v>#N/A</v>
      </c>
      <c r="L55" s="1999" t="e">
        <f>INDEX('Mthly Bdgt'!$C36:$Q36,,MATCH(L$9,'Mthly Bdgt'!$C$15:$P$15,0))</f>
        <v>#N/A</v>
      </c>
      <c r="M55" s="1999" t="e">
        <f>INDEX('Mthly Bdgt'!$C36:$Q36,,MATCH(M$9,'Mthly Bdgt'!$C$15:$P$15,0))</f>
        <v>#N/A</v>
      </c>
      <c r="N55" s="2000" t="e">
        <f>INDEX('Mthly Bdgt'!$C36:$Q36,,MATCH(N$9,'Mthly Bdgt'!$C$15:$P$15,0))</f>
        <v>#N/A</v>
      </c>
      <c r="O55" s="2001" t="e">
        <f>AVERAGE(C55:N55)</f>
        <v>#N/A</v>
      </c>
    </row>
    <row r="56" spans="2:17" s="102" customFormat="1" ht="15.5" hidden="1" customHeight="1">
      <c r="B56" s="138" t="s">
        <v>119</v>
      </c>
      <c r="C56" s="1997" t="e">
        <f>INDEX('Mthly Bdgt'!$C38:$Q38,,MATCH(C$9,'Mthly Bdgt'!$C$15:$P$15,0))</f>
        <v>#N/A</v>
      </c>
      <c r="D56" s="1998" t="e">
        <f>INDEX('Mthly Bdgt'!$C38:$Q38,,MATCH(D$9,'Mthly Bdgt'!$C$15:$P$15,0))</f>
        <v>#N/A</v>
      </c>
      <c r="E56" s="1998" t="e">
        <f>INDEX('Mthly Bdgt'!$C38:$Q38,,MATCH(E$9,'Mthly Bdgt'!$C$15:$P$15,0))</f>
        <v>#N/A</v>
      </c>
      <c r="F56" s="1998" t="e">
        <f>INDEX('Mthly Bdgt'!$C38:$Q38,,MATCH(F$9,'Mthly Bdgt'!$C$15:$P$15,0))</f>
        <v>#N/A</v>
      </c>
      <c r="G56" s="1998" t="e">
        <f>INDEX('Mthly Bdgt'!$C38:$Q38,,MATCH(G$9,'Mthly Bdgt'!$C$15:$P$15,0))</f>
        <v>#N/A</v>
      </c>
      <c r="H56" s="1998" t="e">
        <f>INDEX('Mthly Bdgt'!$C38:$Q38,,MATCH(H$9,'Mthly Bdgt'!$C$15:$P$15,0))</f>
        <v>#N/A</v>
      </c>
      <c r="I56" s="1999" t="e">
        <f>INDEX('Mthly Bdgt'!$C38:$Q38,,MATCH(I$9,'Mthly Bdgt'!$C$15:$P$15,0))</f>
        <v>#N/A</v>
      </c>
      <c r="J56" s="1999" t="e">
        <f>INDEX('Mthly Bdgt'!$C38:$Q38,,MATCH(J$9,'Mthly Bdgt'!$C$15:$P$15,0))</f>
        <v>#N/A</v>
      </c>
      <c r="K56" s="1999" t="e">
        <f>INDEX('Mthly Bdgt'!$C38:$Q38,,MATCH(K$9,'Mthly Bdgt'!$C$15:$P$15,0))</f>
        <v>#N/A</v>
      </c>
      <c r="L56" s="1999" t="e">
        <f>INDEX('Mthly Bdgt'!$C38:$Q38,,MATCH(L$9,'Mthly Bdgt'!$C$15:$P$15,0))</f>
        <v>#N/A</v>
      </c>
      <c r="M56" s="1999" t="e">
        <f>INDEX('Mthly Bdgt'!$C38:$Q38,,MATCH(M$9,'Mthly Bdgt'!$C$15:$P$15,0))</f>
        <v>#N/A</v>
      </c>
      <c r="N56" s="2000" t="e">
        <f>INDEX('Mthly Bdgt'!$C38:$Q38,,MATCH(N$9,'Mthly Bdgt'!$C$15:$P$15,0))</f>
        <v>#N/A</v>
      </c>
      <c r="O56" s="2001" t="e">
        <f>AVERAGE(C56:N56)</f>
        <v>#N/A</v>
      </c>
    </row>
    <row r="57" spans="2:17" s="102" customFormat="1" ht="16" hidden="1" customHeight="1" thickBot="1">
      <c r="B57" s="143" t="s">
        <v>387</v>
      </c>
      <c r="C57" s="2002" t="e">
        <f t="shared" ref="C57:N57" ca="1" si="11">C56*C53/12</f>
        <v>#N/A</v>
      </c>
      <c r="D57" s="2003" t="e">
        <f t="shared" ca="1" si="11"/>
        <v>#N/A</v>
      </c>
      <c r="E57" s="2003" t="e">
        <f t="shared" ca="1" si="11"/>
        <v>#N/A</v>
      </c>
      <c r="F57" s="2003" t="e">
        <f t="shared" ca="1" si="11"/>
        <v>#N/A</v>
      </c>
      <c r="G57" s="2004" t="e">
        <f t="shared" ca="1" si="11"/>
        <v>#N/A</v>
      </c>
      <c r="H57" s="2003" t="e">
        <f t="shared" ca="1" si="11"/>
        <v>#N/A</v>
      </c>
      <c r="I57" s="2003" t="e">
        <f t="shared" ca="1" si="11"/>
        <v>#N/A</v>
      </c>
      <c r="J57" s="2003" t="e">
        <f t="shared" ca="1" si="11"/>
        <v>#N/A</v>
      </c>
      <c r="K57" s="2003" t="e">
        <f t="shared" ca="1" si="11"/>
        <v>#N/A</v>
      </c>
      <c r="L57" s="2004" t="e">
        <f t="shared" ca="1" si="11"/>
        <v>#N/A</v>
      </c>
      <c r="M57" s="2003" t="e">
        <f t="shared" ca="1" si="11"/>
        <v>#N/A</v>
      </c>
      <c r="N57" s="2005" t="e">
        <f t="shared" ca="1" si="11"/>
        <v>#N/A</v>
      </c>
      <c r="O57" s="2006" t="e">
        <f ca="1">SUM(C57:N57)</f>
        <v>#N/A</v>
      </c>
    </row>
    <row r="58" spans="2:17" s="102" customFormat="1" ht="16" hidden="1" customHeight="1" thickBot="1"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44"/>
      <c r="M58" s="109"/>
      <c r="N58" s="109"/>
      <c r="O58" s="1897"/>
    </row>
    <row r="59" spans="2:17" s="102" customFormat="1" ht="15.5" hidden="1" customHeight="1">
      <c r="B59" s="145" t="s">
        <v>1503</v>
      </c>
      <c r="C59" s="1899">
        <v>30</v>
      </c>
      <c r="D59" s="1899">
        <v>30</v>
      </c>
      <c r="E59" s="1899">
        <v>30</v>
      </c>
      <c r="F59" s="1899">
        <v>30</v>
      </c>
      <c r="G59" s="1899">
        <v>30</v>
      </c>
      <c r="H59" s="1899">
        <v>30</v>
      </c>
      <c r="I59" s="1899">
        <v>30</v>
      </c>
      <c r="J59" s="1899">
        <v>30</v>
      </c>
      <c r="K59" s="1899">
        <v>30</v>
      </c>
      <c r="L59" s="1899">
        <v>30</v>
      </c>
      <c r="M59" s="1899">
        <v>30</v>
      </c>
      <c r="N59" s="1899">
        <v>30</v>
      </c>
      <c r="O59" s="2007">
        <f>SUM(C59:N59)</f>
        <v>360</v>
      </c>
    </row>
    <row r="60" spans="2:17" s="102" customFormat="1" ht="15.5" hidden="1" customHeight="1">
      <c r="B60" s="138" t="s">
        <v>1272</v>
      </c>
      <c r="C60" s="1994" t="e">
        <f>INDEX('Mthly Bdgt'!$C$5:$P$10,MATCH($B60,'Mthly Bdgt'!$C$5:$C$10,0),MATCH(C$9,'Mthly Bdgt'!$C$5:$P$5,0))</f>
        <v>#N/A</v>
      </c>
      <c r="D60" s="1994" t="e">
        <f>INDEX('Mthly Bdgt'!$C$5:$P$10,MATCH($B60,'Mthly Bdgt'!$C$5:$C$10,0),MATCH(D$9,'Mthly Bdgt'!$C$5:$P$5,0))</f>
        <v>#N/A</v>
      </c>
      <c r="E60" s="1994" t="e">
        <f>INDEX('Mthly Bdgt'!$C$5:$P$10,MATCH($B60,'Mthly Bdgt'!$C$5:$C$10,0),MATCH(E$9,'Mthly Bdgt'!$C$5:$P$5,0))</f>
        <v>#N/A</v>
      </c>
      <c r="F60" s="1994" t="e">
        <f>INDEX('Mthly Bdgt'!$C$5:$P$10,MATCH($B60,'Mthly Bdgt'!$C$5:$C$10,0),MATCH(F$9,'Mthly Bdgt'!$C$5:$P$5,0))</f>
        <v>#N/A</v>
      </c>
      <c r="G60" s="1994" t="e">
        <f>INDEX('Mthly Bdgt'!$C$5:$P$10,MATCH($B60,'Mthly Bdgt'!$C$5:$C$10,0),MATCH(G$9,'Mthly Bdgt'!$C$5:$P$5,0))</f>
        <v>#N/A</v>
      </c>
      <c r="H60" s="1994" t="e">
        <f>INDEX('Mthly Bdgt'!$C$5:$P$10,MATCH($B60,'Mthly Bdgt'!$C$5:$C$10,0),MATCH(H$9,'Mthly Bdgt'!$C$5:$P$5,0))</f>
        <v>#N/A</v>
      </c>
      <c r="I60" s="1994" t="e">
        <f>INDEX('Mthly Bdgt'!$C$5:$P$10,MATCH($B60,'Mthly Bdgt'!$C$5:$C$10,0),MATCH(I$9,'Mthly Bdgt'!$C$5:$P$5,0))</f>
        <v>#N/A</v>
      </c>
      <c r="J60" s="1994" t="e">
        <f>INDEX('Mthly Bdgt'!$C$5:$P$10,MATCH($B60,'Mthly Bdgt'!$C$5:$C$10,0),MATCH(J$9,'Mthly Bdgt'!$C$5:$P$5,0))</f>
        <v>#N/A</v>
      </c>
      <c r="K60" s="1994" t="e">
        <f>INDEX('Mthly Bdgt'!$C$5:$P$10,MATCH($B60,'Mthly Bdgt'!$C$5:$C$10,0),MATCH(K$9,'Mthly Bdgt'!$C$5:$P$5,0))</f>
        <v>#N/A</v>
      </c>
      <c r="L60" s="1994" t="e">
        <f>INDEX('Mthly Bdgt'!$C$5:$P$10,MATCH($B60,'Mthly Bdgt'!$C$5:$C$10,0),MATCH(L$9,'Mthly Bdgt'!$C$5:$P$5,0))</f>
        <v>#N/A</v>
      </c>
      <c r="M60" s="1994" t="e">
        <f>INDEX('Mthly Bdgt'!$C$5:$P$10,MATCH($B60,'Mthly Bdgt'!$C$5:$C$10,0),MATCH(M$9,'Mthly Bdgt'!$C$5:$P$5,0))</f>
        <v>#N/A</v>
      </c>
      <c r="N60" s="1994" t="e">
        <f>INDEX('Mthly Bdgt'!$C$5:$P$10,MATCH($B60,'Mthly Bdgt'!$C$5:$C$10,0),MATCH(N$9,'Mthly Bdgt'!$C$5:$P$5,0))</f>
        <v>#N/A</v>
      </c>
      <c r="O60" s="2008" t="e">
        <f>SUM(C60:N60)</f>
        <v>#N/A</v>
      </c>
    </row>
    <row r="61" spans="2:17" s="102" customFormat="1" ht="15.5" hidden="1" customHeight="1">
      <c r="B61" s="138" t="s">
        <v>1273</v>
      </c>
      <c r="C61" s="1994" t="e">
        <f>INDEX('Mthly Bdgt'!$C$5:$P$10,MATCH($B61,'Mthly Bdgt'!$C$5:$C$10,0),MATCH(C$9,'Mthly Bdgt'!$C$5:$P$5,0))</f>
        <v>#N/A</v>
      </c>
      <c r="D61" s="1994" t="e">
        <f>INDEX('Mthly Bdgt'!$C$5:$P$10,MATCH($B61,'Mthly Bdgt'!$C$5:$C$10,0),MATCH(D$9,'Mthly Bdgt'!$C$5:$P$5,0))</f>
        <v>#N/A</v>
      </c>
      <c r="E61" s="1994" t="e">
        <f>INDEX('Mthly Bdgt'!$C$5:$P$10,MATCH($B61,'Mthly Bdgt'!$C$5:$C$10,0),MATCH(E$9,'Mthly Bdgt'!$C$5:$P$5,0))</f>
        <v>#N/A</v>
      </c>
      <c r="F61" s="1994" t="e">
        <f>INDEX('Mthly Bdgt'!$C$5:$P$10,MATCH($B61,'Mthly Bdgt'!$C$5:$C$10,0),MATCH(F$9,'Mthly Bdgt'!$C$5:$P$5,0))</f>
        <v>#N/A</v>
      </c>
      <c r="G61" s="1994" t="e">
        <f>INDEX('Mthly Bdgt'!$C$5:$P$10,MATCH($B61,'Mthly Bdgt'!$C$5:$C$10,0),MATCH(G$9,'Mthly Bdgt'!$C$5:$P$5,0))</f>
        <v>#N/A</v>
      </c>
      <c r="H61" s="1994" t="e">
        <f>INDEX('Mthly Bdgt'!$C$5:$P$10,MATCH($B61,'Mthly Bdgt'!$C$5:$C$10,0),MATCH(H$9,'Mthly Bdgt'!$C$5:$P$5,0))</f>
        <v>#N/A</v>
      </c>
      <c r="I61" s="1994" t="e">
        <f>INDEX('Mthly Bdgt'!$C$5:$P$10,MATCH($B61,'Mthly Bdgt'!$C$5:$C$10,0),MATCH(I$9,'Mthly Bdgt'!$C$5:$P$5,0))</f>
        <v>#N/A</v>
      </c>
      <c r="J61" s="1994" t="e">
        <f>INDEX('Mthly Bdgt'!$C$5:$P$10,MATCH($B61,'Mthly Bdgt'!$C$5:$C$10,0),MATCH(J$9,'Mthly Bdgt'!$C$5:$P$5,0))</f>
        <v>#N/A</v>
      </c>
      <c r="K61" s="1994" t="e">
        <f>INDEX('Mthly Bdgt'!$C$5:$P$10,MATCH($B61,'Mthly Bdgt'!$C$5:$C$10,0),MATCH(K$9,'Mthly Bdgt'!$C$5:$P$5,0))</f>
        <v>#N/A</v>
      </c>
      <c r="L61" s="1994" t="e">
        <f>INDEX('Mthly Bdgt'!$C$5:$P$10,MATCH($B61,'Mthly Bdgt'!$C$5:$C$10,0),MATCH(L$9,'Mthly Bdgt'!$C$5:$P$5,0))</f>
        <v>#N/A</v>
      </c>
      <c r="M61" s="1994" t="e">
        <f>INDEX('Mthly Bdgt'!$C$5:$P$10,MATCH($B61,'Mthly Bdgt'!$C$5:$C$10,0),MATCH(M$9,'Mthly Bdgt'!$C$5:$P$5,0))</f>
        <v>#N/A</v>
      </c>
      <c r="N61" s="1994" t="e">
        <f>INDEX('Mthly Bdgt'!$C$5:$P$10,MATCH($B61,'Mthly Bdgt'!$C$5:$C$10,0),MATCH(N$9,'Mthly Bdgt'!$C$5:$P$5,0))</f>
        <v>#N/A</v>
      </c>
      <c r="O61" s="2009" t="e">
        <f>SUM(C61:N61)</f>
        <v>#N/A</v>
      </c>
    </row>
    <row r="62" spans="2:17" s="102" customFormat="1" ht="15.5" hidden="1" customHeight="1">
      <c r="B62" s="138" t="s">
        <v>1275</v>
      </c>
      <c r="C62" s="1994" t="e">
        <f>INDEX('Mthly Bdgt'!$C$5:$P$10,MATCH($B62,'Mthly Bdgt'!$C$5:$C$10,0),MATCH(C$9,'Mthly Bdgt'!$C$5:$P$5,0))</f>
        <v>#N/A</v>
      </c>
      <c r="D62" s="1994" t="e">
        <f>INDEX('Mthly Bdgt'!$C$5:$P$10,MATCH($B62,'Mthly Bdgt'!$C$5:$C$10,0),MATCH(D$9,'Mthly Bdgt'!$C$5:$P$5,0))</f>
        <v>#N/A</v>
      </c>
      <c r="E62" s="1994" t="e">
        <f>INDEX('Mthly Bdgt'!$C$5:$P$10,MATCH($B62,'Mthly Bdgt'!$C$5:$C$10,0),MATCH(E$9,'Mthly Bdgt'!$C$5:$P$5,0))</f>
        <v>#N/A</v>
      </c>
      <c r="F62" s="1994" t="e">
        <f>INDEX('Mthly Bdgt'!$C$5:$P$10,MATCH($B62,'Mthly Bdgt'!$C$5:$C$10,0),MATCH(F$9,'Mthly Bdgt'!$C$5:$P$5,0))</f>
        <v>#N/A</v>
      </c>
      <c r="G62" s="1994" t="e">
        <f>INDEX('Mthly Bdgt'!$C$5:$P$10,MATCH($B62,'Mthly Bdgt'!$C$5:$C$10,0),MATCH(G$9,'Mthly Bdgt'!$C$5:$P$5,0))</f>
        <v>#N/A</v>
      </c>
      <c r="H62" s="1994" t="e">
        <f>INDEX('Mthly Bdgt'!$C$5:$P$10,MATCH($B62,'Mthly Bdgt'!$C$5:$C$10,0),MATCH(H$9,'Mthly Bdgt'!$C$5:$P$5,0))</f>
        <v>#N/A</v>
      </c>
      <c r="I62" s="1994" t="e">
        <f>INDEX('Mthly Bdgt'!$C$5:$P$10,MATCH($B62,'Mthly Bdgt'!$C$5:$C$10,0),MATCH(I$9,'Mthly Bdgt'!$C$5:$P$5,0))</f>
        <v>#N/A</v>
      </c>
      <c r="J62" s="1994" t="e">
        <f>INDEX('Mthly Bdgt'!$C$5:$P$10,MATCH($B62,'Mthly Bdgt'!$C$5:$C$10,0),MATCH(J$9,'Mthly Bdgt'!$C$5:$P$5,0))</f>
        <v>#N/A</v>
      </c>
      <c r="K62" s="1994" t="e">
        <f>INDEX('Mthly Bdgt'!$C$5:$P$10,MATCH($B62,'Mthly Bdgt'!$C$5:$C$10,0),MATCH(K$9,'Mthly Bdgt'!$C$5:$P$5,0))</f>
        <v>#N/A</v>
      </c>
      <c r="L62" s="1994" t="e">
        <f>INDEX('Mthly Bdgt'!$C$5:$P$10,MATCH($B62,'Mthly Bdgt'!$C$5:$C$10,0),MATCH(L$9,'Mthly Bdgt'!$C$5:$P$5,0))</f>
        <v>#N/A</v>
      </c>
      <c r="M62" s="1994" t="e">
        <f>INDEX('Mthly Bdgt'!$C$5:$P$10,MATCH($B62,'Mthly Bdgt'!$C$5:$C$10,0),MATCH(M$9,'Mthly Bdgt'!$C$5:$P$5,0))</f>
        <v>#N/A</v>
      </c>
      <c r="N62" s="1994" t="e">
        <f>INDEX('Mthly Bdgt'!$C$5:$P$10,MATCH($B62,'Mthly Bdgt'!$C$5:$C$10,0),MATCH(N$9,'Mthly Bdgt'!$C$5:$P$5,0))</f>
        <v>#N/A</v>
      </c>
      <c r="O62" s="2008" t="e">
        <f>N62</f>
        <v>#N/A</v>
      </c>
    </row>
    <row r="63" spans="2:17" s="102" customFormat="1" ht="16" hidden="1" customHeight="1" thickBot="1">
      <c r="B63" s="146" t="s">
        <v>1274</v>
      </c>
      <c r="C63" s="1994" t="e">
        <f>INDEX('Mthly Bdgt'!$C$5:$P$10,MATCH($B63,'Mthly Bdgt'!$C$5:$C$10,0),MATCH(C$9,'Mthly Bdgt'!$C$5:$P$5,0))</f>
        <v>#N/A</v>
      </c>
      <c r="D63" s="1994" t="e">
        <f>INDEX('Mthly Bdgt'!$C$5:$P$10,MATCH($B63,'Mthly Bdgt'!$C$5:$C$10,0),MATCH(D$9,'Mthly Bdgt'!$C$5:$P$5,0))</f>
        <v>#N/A</v>
      </c>
      <c r="E63" s="1994" t="e">
        <f>INDEX('Mthly Bdgt'!$C$5:$P$10,MATCH($B63,'Mthly Bdgt'!$C$5:$C$10,0),MATCH(E$9,'Mthly Bdgt'!$C$5:$P$5,0))</f>
        <v>#N/A</v>
      </c>
      <c r="F63" s="1994" t="e">
        <f>INDEX('Mthly Bdgt'!$C$5:$P$10,MATCH($B63,'Mthly Bdgt'!$C$5:$C$10,0),MATCH(F$9,'Mthly Bdgt'!$C$5:$P$5,0))</f>
        <v>#N/A</v>
      </c>
      <c r="G63" s="1994" t="e">
        <f>INDEX('Mthly Bdgt'!$C$5:$P$10,MATCH($B63,'Mthly Bdgt'!$C$5:$C$10,0),MATCH(G$9,'Mthly Bdgt'!$C$5:$P$5,0))</f>
        <v>#N/A</v>
      </c>
      <c r="H63" s="1994" t="e">
        <f>INDEX('Mthly Bdgt'!$C$5:$P$10,MATCH($B63,'Mthly Bdgt'!$C$5:$C$10,0),MATCH(H$9,'Mthly Bdgt'!$C$5:$P$5,0))</f>
        <v>#N/A</v>
      </c>
      <c r="I63" s="1994" t="e">
        <f>INDEX('Mthly Bdgt'!$C$5:$P$10,MATCH($B63,'Mthly Bdgt'!$C$5:$C$10,0),MATCH(I$9,'Mthly Bdgt'!$C$5:$P$5,0))</f>
        <v>#N/A</v>
      </c>
      <c r="J63" s="1994" t="e">
        <f>INDEX('Mthly Bdgt'!$C$5:$P$10,MATCH($B63,'Mthly Bdgt'!$C$5:$C$10,0),MATCH(J$9,'Mthly Bdgt'!$C$5:$P$5,0))</f>
        <v>#N/A</v>
      </c>
      <c r="K63" s="1994" t="e">
        <f>INDEX('Mthly Bdgt'!$C$5:$P$10,MATCH($B63,'Mthly Bdgt'!$C$5:$C$10,0),MATCH(K$9,'Mthly Bdgt'!$C$5:$P$5,0))</f>
        <v>#N/A</v>
      </c>
      <c r="L63" s="1994" t="e">
        <f>INDEX('Mthly Bdgt'!$C$5:$P$10,MATCH($B63,'Mthly Bdgt'!$C$5:$C$10,0),MATCH(L$9,'Mthly Bdgt'!$C$5:$P$5,0))</f>
        <v>#N/A</v>
      </c>
      <c r="M63" s="1994" t="e">
        <f>INDEX('Mthly Bdgt'!$C$5:$P$10,MATCH($B63,'Mthly Bdgt'!$C$5:$C$10,0),MATCH(M$9,'Mthly Bdgt'!$C$5:$P$5,0))</f>
        <v>#N/A</v>
      </c>
      <c r="N63" s="1994" t="e">
        <f>INDEX('Mthly Bdgt'!$C$5:$P$10,MATCH($B63,'Mthly Bdgt'!$C$5:$C$10,0),MATCH(N$9,'Mthly Bdgt'!$C$5:$P$5,0))</f>
        <v>#N/A</v>
      </c>
      <c r="O63" s="2010" t="e">
        <f>O60-O61</f>
        <v>#N/A</v>
      </c>
    </row>
    <row r="64" spans="2:17" s="102" customFormat="1" ht="16" hidden="1" customHeight="1" thickBot="1">
      <c r="B64" s="147" t="s">
        <v>1504</v>
      </c>
      <c r="C64" s="148" t="e">
        <f t="shared" ref="C64:N64" si="12">C60/C59</f>
        <v>#N/A</v>
      </c>
      <c r="D64" s="148" t="e">
        <f t="shared" si="12"/>
        <v>#N/A</v>
      </c>
      <c r="E64" s="148" t="e">
        <f t="shared" si="12"/>
        <v>#N/A</v>
      </c>
      <c r="F64" s="148" t="e">
        <f t="shared" si="12"/>
        <v>#N/A</v>
      </c>
      <c r="G64" s="148" t="e">
        <f t="shared" si="12"/>
        <v>#N/A</v>
      </c>
      <c r="H64" s="148" t="e">
        <f t="shared" si="12"/>
        <v>#N/A</v>
      </c>
      <c r="I64" s="148" t="e">
        <f t="shared" si="12"/>
        <v>#N/A</v>
      </c>
      <c r="J64" s="148" t="e">
        <f t="shared" si="12"/>
        <v>#N/A</v>
      </c>
      <c r="K64" s="148" t="e">
        <f t="shared" si="12"/>
        <v>#N/A</v>
      </c>
      <c r="L64" s="148" t="e">
        <f t="shared" si="12"/>
        <v>#N/A</v>
      </c>
      <c r="M64" s="148" t="e">
        <f t="shared" si="12"/>
        <v>#N/A</v>
      </c>
      <c r="N64" s="149" t="e">
        <f t="shared" si="12"/>
        <v>#N/A</v>
      </c>
      <c r="O64" s="150" t="e">
        <f>AVERAGE(C64:N64)</f>
        <v>#N/A</v>
      </c>
    </row>
    <row r="65" spans="2:17" s="102" customFormat="1" ht="15.5" hidden="1" customHeight="1">
      <c r="B65" s="109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897"/>
    </row>
    <row r="66" spans="2:17" s="102" customFormat="1" ht="15.5" hidden="1" customHeight="1">
      <c r="B66" s="152" t="s">
        <v>1505</v>
      </c>
      <c r="C66" s="2011" t="e">
        <f t="shared" ref="C66:N66" ca="1" si="13">C62*C67</f>
        <v>#N/A</v>
      </c>
      <c r="D66" s="2011" t="e">
        <f t="shared" ca="1" si="13"/>
        <v>#N/A</v>
      </c>
      <c r="E66" s="2011" t="e">
        <f t="shared" ca="1" si="13"/>
        <v>#N/A</v>
      </c>
      <c r="F66" s="2011" t="e">
        <f t="shared" ca="1" si="13"/>
        <v>#N/A</v>
      </c>
      <c r="G66" s="2011" t="e">
        <f t="shared" ca="1" si="13"/>
        <v>#N/A</v>
      </c>
      <c r="H66" s="2011" t="e">
        <f t="shared" ca="1" si="13"/>
        <v>#N/A</v>
      </c>
      <c r="I66" s="2011" t="e">
        <f t="shared" ca="1" si="13"/>
        <v>#N/A</v>
      </c>
      <c r="J66" s="2011" t="e">
        <f t="shared" ca="1" si="13"/>
        <v>#N/A</v>
      </c>
      <c r="K66" s="2011" t="e">
        <f t="shared" ca="1" si="13"/>
        <v>#N/A</v>
      </c>
      <c r="L66" s="2011" t="e">
        <f t="shared" ca="1" si="13"/>
        <v>#N/A</v>
      </c>
      <c r="M66" s="2011" t="e">
        <f t="shared" ca="1" si="13"/>
        <v>#N/A</v>
      </c>
      <c r="N66" s="2012" t="e">
        <f t="shared" ca="1" si="13"/>
        <v>#N/A</v>
      </c>
      <c r="O66" s="2013" t="e">
        <f ca="1">N66</f>
        <v>#N/A</v>
      </c>
      <c r="Q66" s="153"/>
    </row>
    <row r="67" spans="2:17" s="102" customFormat="1" ht="16" hidden="1" customHeight="1" thickBot="1">
      <c r="B67" s="154" t="s">
        <v>1506</v>
      </c>
      <c r="C67" s="2014" t="e">
        <f ca="1">UW!$D$23</f>
        <v>#DIV/0!</v>
      </c>
      <c r="D67" s="2014" t="e">
        <f ca="1">UW!$D$23</f>
        <v>#DIV/0!</v>
      </c>
      <c r="E67" s="2014" t="e">
        <f ca="1">UW!$D$23</f>
        <v>#DIV/0!</v>
      </c>
      <c r="F67" s="2014" t="e">
        <f ca="1">UW!$D$23</f>
        <v>#DIV/0!</v>
      </c>
      <c r="G67" s="2014" t="e">
        <f ca="1">UW!$D$23</f>
        <v>#DIV/0!</v>
      </c>
      <c r="H67" s="2014" t="e">
        <f ca="1">UW!$D$23</f>
        <v>#DIV/0!</v>
      </c>
      <c r="I67" s="2014" t="e">
        <f ca="1">UW!$D$23</f>
        <v>#DIV/0!</v>
      </c>
      <c r="J67" s="2014" t="e">
        <f ca="1">UW!$D$23</f>
        <v>#DIV/0!</v>
      </c>
      <c r="K67" s="2014" t="e">
        <f ca="1">UW!$D$23</f>
        <v>#DIV/0!</v>
      </c>
      <c r="L67" s="2014" t="e">
        <f ca="1">UW!$D$23</f>
        <v>#DIV/0!</v>
      </c>
      <c r="M67" s="2014" t="e">
        <f ca="1">UW!$D$23</f>
        <v>#DIV/0!</v>
      </c>
      <c r="N67" s="2015" t="e">
        <f ca="1">UW!$D$23</f>
        <v>#DIV/0!</v>
      </c>
      <c r="O67" s="2016" t="e">
        <f ca="1">AVERAGE(C67:N67)</f>
        <v>#DIV/0!</v>
      </c>
    </row>
    <row r="68" spans="2:17" s="102" customFormat="1" ht="15.5" hidden="1" customHeight="1">
      <c r="D68" s="2017"/>
      <c r="E68" s="2017"/>
      <c r="F68" s="2017"/>
      <c r="G68" s="2017"/>
      <c r="H68" s="2017"/>
      <c r="I68" s="2017"/>
      <c r="J68" s="2017"/>
      <c r="K68" s="2017"/>
      <c r="L68" s="2017"/>
      <c r="M68" s="2017"/>
      <c r="N68" s="2017"/>
      <c r="O68" s="104"/>
    </row>
    <row r="69" spans="2:17" s="102" customFormat="1" ht="15.5" hidden="1" customHeight="1">
      <c r="B69" s="136" t="s">
        <v>1507</v>
      </c>
      <c r="C69" s="1990"/>
      <c r="D69" s="1933"/>
      <c r="E69" s="1933"/>
      <c r="F69" s="1933"/>
      <c r="G69" s="1933"/>
      <c r="H69" s="1933"/>
      <c r="I69" s="1933"/>
      <c r="J69" s="1933"/>
      <c r="K69" s="1933"/>
      <c r="L69" s="1933"/>
      <c r="M69" s="1933"/>
      <c r="N69" s="1933"/>
      <c r="O69" s="1990"/>
    </row>
    <row r="70" spans="2:17" s="102" customFormat="1" ht="19.5" hidden="1" customHeight="1">
      <c r="B70" s="137" t="str">
        <f>B52</f>
        <v>NLA - StoreLocal Pakenham</v>
      </c>
      <c r="C70" s="2018" t="e">
        <v>#REF!</v>
      </c>
      <c r="D70" s="2018">
        <v>1200</v>
      </c>
      <c r="E70" s="2018">
        <v>1200</v>
      </c>
      <c r="F70" s="2018">
        <v>1200</v>
      </c>
      <c r="G70" s="2018">
        <v>1200</v>
      </c>
      <c r="H70" s="2018">
        <v>1200</v>
      </c>
      <c r="I70" s="2018">
        <v>1200</v>
      </c>
      <c r="J70" s="2018">
        <v>1200</v>
      </c>
      <c r="K70" s="2018">
        <v>1200</v>
      </c>
      <c r="L70" s="2018">
        <v>1200</v>
      </c>
      <c r="M70" s="2018">
        <v>1200</v>
      </c>
      <c r="N70" s="2018">
        <v>1200</v>
      </c>
      <c r="O70" s="2019">
        <f>N70</f>
        <v>1200</v>
      </c>
    </row>
    <row r="71" spans="2:17" s="102" customFormat="1" ht="15.5" hidden="1" customHeight="1">
      <c r="B71" s="138" t="s">
        <v>1501</v>
      </c>
      <c r="C71" s="1903">
        <v>0</v>
      </c>
      <c r="D71" s="1903">
        <v>0</v>
      </c>
      <c r="E71" s="1903">
        <v>0</v>
      </c>
      <c r="F71" s="1903">
        <v>0</v>
      </c>
      <c r="G71" s="1903">
        <v>0</v>
      </c>
      <c r="H71" s="1903">
        <v>0</v>
      </c>
      <c r="I71" s="1903">
        <v>0</v>
      </c>
      <c r="J71" s="1903">
        <v>0</v>
      </c>
      <c r="K71" s="1903">
        <v>0</v>
      </c>
      <c r="L71" s="1903">
        <v>0</v>
      </c>
      <c r="M71" s="1903">
        <v>0</v>
      </c>
      <c r="N71" s="2020">
        <v>0</v>
      </c>
      <c r="O71" s="2021">
        <f>N71</f>
        <v>0</v>
      </c>
    </row>
    <row r="72" spans="2:17" s="102" customFormat="1" ht="15.5" hidden="1" customHeight="1">
      <c r="B72" s="138" t="s">
        <v>1502</v>
      </c>
      <c r="C72" s="140" t="e">
        <f t="shared" ref="C72:N72" si="14">C71/C70</f>
        <v>#REF!</v>
      </c>
      <c r="D72" s="140">
        <f t="shared" si="14"/>
        <v>0</v>
      </c>
      <c r="E72" s="140">
        <f t="shared" si="14"/>
        <v>0</v>
      </c>
      <c r="F72" s="140">
        <f t="shared" si="14"/>
        <v>0</v>
      </c>
      <c r="G72" s="140">
        <f t="shared" si="14"/>
        <v>0</v>
      </c>
      <c r="H72" s="140">
        <f t="shared" si="14"/>
        <v>0</v>
      </c>
      <c r="I72" s="140">
        <f t="shared" si="14"/>
        <v>0</v>
      </c>
      <c r="J72" s="140">
        <f t="shared" si="14"/>
        <v>0</v>
      </c>
      <c r="K72" s="140">
        <f t="shared" si="14"/>
        <v>0</v>
      </c>
      <c r="L72" s="140">
        <f t="shared" si="14"/>
        <v>0</v>
      </c>
      <c r="M72" s="140">
        <f t="shared" si="14"/>
        <v>0</v>
      </c>
      <c r="N72" s="140">
        <f t="shared" si="14"/>
        <v>0</v>
      </c>
      <c r="O72" s="155">
        <f>N72</f>
        <v>0</v>
      </c>
    </row>
    <row r="73" spans="2:17" s="102" customFormat="1" ht="15.5" hidden="1" customHeight="1">
      <c r="B73" s="138" t="s">
        <v>119</v>
      </c>
      <c r="C73" s="159" t="e">
        <v>#DIV/0!</v>
      </c>
      <c r="D73" s="2022" t="e">
        <v>#DIV/0!</v>
      </c>
      <c r="E73" s="2022" t="e">
        <v>#DIV/0!</v>
      </c>
      <c r="F73" s="2022" t="e">
        <v>#DIV/0!</v>
      </c>
      <c r="G73" s="2022" t="e">
        <v>#DIV/0!</v>
      </c>
      <c r="H73" s="2022" t="e">
        <v>#DIV/0!</v>
      </c>
      <c r="I73" s="2022" t="e">
        <v>#DIV/0!</v>
      </c>
      <c r="J73" s="2022" t="e">
        <v>#DIV/0!</v>
      </c>
      <c r="K73" s="2022" t="e">
        <v>#DIV/0!</v>
      </c>
      <c r="L73" s="2022" t="e">
        <v>#DIV/0!</v>
      </c>
      <c r="M73" s="2022" t="e">
        <v>#DIV/0!</v>
      </c>
      <c r="N73" s="2022" t="e">
        <v>#DIV/0!</v>
      </c>
      <c r="O73" s="2021" t="e">
        <f>AVERAGE(C73:N73)</f>
        <v>#DIV/0!</v>
      </c>
    </row>
    <row r="74" spans="2:17" s="102" customFormat="1" ht="16" hidden="1" customHeight="1" thickBot="1">
      <c r="B74" s="143" t="s">
        <v>387</v>
      </c>
      <c r="C74" s="2003" t="e">
        <f t="shared" ref="C74:N74" si="15">C73*C71/12</f>
        <v>#DIV/0!</v>
      </c>
      <c r="D74" s="2003" t="e">
        <f t="shared" si="15"/>
        <v>#DIV/0!</v>
      </c>
      <c r="E74" s="2003" t="e">
        <f t="shared" si="15"/>
        <v>#DIV/0!</v>
      </c>
      <c r="F74" s="2003" t="e">
        <f t="shared" si="15"/>
        <v>#DIV/0!</v>
      </c>
      <c r="G74" s="2003" t="e">
        <f t="shared" si="15"/>
        <v>#DIV/0!</v>
      </c>
      <c r="H74" s="2003" t="e">
        <f t="shared" si="15"/>
        <v>#DIV/0!</v>
      </c>
      <c r="I74" s="2003" t="e">
        <f t="shared" si="15"/>
        <v>#DIV/0!</v>
      </c>
      <c r="J74" s="2003" t="e">
        <f t="shared" si="15"/>
        <v>#DIV/0!</v>
      </c>
      <c r="K74" s="2003" t="e">
        <f t="shared" si="15"/>
        <v>#DIV/0!</v>
      </c>
      <c r="L74" s="2003" t="e">
        <f t="shared" si="15"/>
        <v>#DIV/0!</v>
      </c>
      <c r="M74" s="2003" t="e">
        <f t="shared" si="15"/>
        <v>#DIV/0!</v>
      </c>
      <c r="N74" s="2003" t="e">
        <f t="shared" si="15"/>
        <v>#DIV/0!</v>
      </c>
      <c r="O74" s="2023" t="e">
        <f>SUM(C74:N74)</f>
        <v>#DIV/0!</v>
      </c>
    </row>
    <row r="75" spans="2:17" s="102" customFormat="1" ht="15.5" hidden="1" customHeight="1">
      <c r="B75" s="109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2024"/>
    </row>
    <row r="76" spans="2:17" s="102" customFormat="1" ht="15.5" hidden="1" customHeight="1">
      <c r="B76" s="145" t="s">
        <v>1503</v>
      </c>
      <c r="C76" s="2018">
        <f t="shared" ref="C76:N76" si="16">C77/C81</f>
        <v>0</v>
      </c>
      <c r="D76" s="2018">
        <f t="shared" si="16"/>
        <v>0</v>
      </c>
      <c r="E76" s="2018">
        <f t="shared" si="16"/>
        <v>0</v>
      </c>
      <c r="F76" s="2018">
        <f t="shared" si="16"/>
        <v>0</v>
      </c>
      <c r="G76" s="2018">
        <f t="shared" si="16"/>
        <v>0</v>
      </c>
      <c r="H76" s="2018">
        <f t="shared" si="16"/>
        <v>0</v>
      </c>
      <c r="I76" s="2018">
        <f t="shared" si="16"/>
        <v>0</v>
      </c>
      <c r="J76" s="2018">
        <f t="shared" si="16"/>
        <v>0</v>
      </c>
      <c r="K76" s="2018">
        <f t="shared" si="16"/>
        <v>0</v>
      </c>
      <c r="L76" s="2018">
        <f t="shared" si="16"/>
        <v>0</v>
      </c>
      <c r="M76" s="2018">
        <f t="shared" si="16"/>
        <v>0</v>
      </c>
      <c r="N76" s="2018">
        <f t="shared" si="16"/>
        <v>0</v>
      </c>
      <c r="O76" s="2007">
        <f>SUM(C76:N76)</f>
        <v>0</v>
      </c>
    </row>
    <row r="77" spans="2:17" s="102" customFormat="1" ht="15.5" hidden="1" customHeight="1">
      <c r="B77" s="138" t="s">
        <v>1508</v>
      </c>
      <c r="C77" s="1903">
        <v>0</v>
      </c>
      <c r="D77" s="1903">
        <v>0</v>
      </c>
      <c r="E77" s="1903">
        <v>0</v>
      </c>
      <c r="F77" s="1903">
        <v>0</v>
      </c>
      <c r="G77" s="1903">
        <v>0</v>
      </c>
      <c r="H77" s="1903">
        <v>0</v>
      </c>
      <c r="I77" s="1903">
        <v>0</v>
      </c>
      <c r="J77" s="1903">
        <v>0</v>
      </c>
      <c r="K77" s="1903">
        <v>0</v>
      </c>
      <c r="L77" s="1903">
        <v>0</v>
      </c>
      <c r="M77" s="1903">
        <v>0</v>
      </c>
      <c r="N77" s="1903">
        <v>0</v>
      </c>
      <c r="O77" s="2025">
        <f>SUM(C77:N77)</f>
        <v>0</v>
      </c>
    </row>
    <row r="78" spans="2:17" s="102" customFormat="1" ht="15.5" hidden="1" customHeight="1">
      <c r="B78" s="138" t="s">
        <v>1509</v>
      </c>
      <c r="C78" s="157">
        <f t="shared" ref="C78:N78" si="17">C79*0.05</f>
        <v>0</v>
      </c>
      <c r="D78" s="157">
        <f t="shared" si="17"/>
        <v>0</v>
      </c>
      <c r="E78" s="157">
        <f t="shared" si="17"/>
        <v>0</v>
      </c>
      <c r="F78" s="157">
        <f t="shared" si="17"/>
        <v>0</v>
      </c>
      <c r="G78" s="157">
        <f t="shared" si="17"/>
        <v>0</v>
      </c>
      <c r="H78" s="157">
        <f t="shared" si="17"/>
        <v>0</v>
      </c>
      <c r="I78" s="157">
        <f t="shared" si="17"/>
        <v>0</v>
      </c>
      <c r="J78" s="157">
        <f t="shared" si="17"/>
        <v>0</v>
      </c>
      <c r="K78" s="157">
        <f t="shared" si="17"/>
        <v>0</v>
      </c>
      <c r="L78" s="157">
        <f t="shared" si="17"/>
        <v>0</v>
      </c>
      <c r="M78" s="157">
        <f t="shared" si="17"/>
        <v>0</v>
      </c>
      <c r="N78" s="157">
        <f t="shared" si="17"/>
        <v>0</v>
      </c>
      <c r="O78" s="2026">
        <f>SUM(C78:N78)</f>
        <v>0</v>
      </c>
    </row>
    <row r="79" spans="2:17" s="102" customFormat="1" ht="15.5" hidden="1" customHeight="1">
      <c r="B79" s="138" t="s">
        <v>1510</v>
      </c>
      <c r="C79" s="1903">
        <v>0</v>
      </c>
      <c r="D79" s="1903">
        <v>0</v>
      </c>
      <c r="E79" s="1903">
        <v>0</v>
      </c>
      <c r="F79" s="1903">
        <v>0</v>
      </c>
      <c r="G79" s="1903">
        <v>0</v>
      </c>
      <c r="H79" s="1903">
        <v>0</v>
      </c>
      <c r="I79" s="1903">
        <v>0</v>
      </c>
      <c r="J79" s="1903">
        <v>0</v>
      </c>
      <c r="K79" s="1903">
        <v>0</v>
      </c>
      <c r="L79" s="1903">
        <v>0</v>
      </c>
      <c r="M79" s="1903">
        <v>0</v>
      </c>
      <c r="N79" s="1903">
        <v>0</v>
      </c>
      <c r="O79" s="2025">
        <f>N79</f>
        <v>0</v>
      </c>
    </row>
    <row r="80" spans="2:17" s="102" customFormat="1" ht="16" hidden="1" customHeight="1" thickBot="1">
      <c r="B80" s="146" t="s">
        <v>1511</v>
      </c>
      <c r="C80" s="2027">
        <f t="shared" ref="C80:O80" si="18">C77-C78</f>
        <v>0</v>
      </c>
      <c r="D80" s="2027">
        <f t="shared" si="18"/>
        <v>0</v>
      </c>
      <c r="E80" s="2027">
        <f t="shared" si="18"/>
        <v>0</v>
      </c>
      <c r="F80" s="2027">
        <f t="shared" si="18"/>
        <v>0</v>
      </c>
      <c r="G80" s="2027">
        <f t="shared" si="18"/>
        <v>0</v>
      </c>
      <c r="H80" s="2027">
        <f t="shared" si="18"/>
        <v>0</v>
      </c>
      <c r="I80" s="2027">
        <f t="shared" si="18"/>
        <v>0</v>
      </c>
      <c r="J80" s="2027">
        <f t="shared" si="18"/>
        <v>0</v>
      </c>
      <c r="K80" s="2027">
        <f t="shared" si="18"/>
        <v>0</v>
      </c>
      <c r="L80" s="2027">
        <f t="shared" si="18"/>
        <v>0</v>
      </c>
      <c r="M80" s="2027">
        <f t="shared" si="18"/>
        <v>0</v>
      </c>
      <c r="N80" s="2027">
        <f t="shared" si="18"/>
        <v>0</v>
      </c>
      <c r="O80" s="2028">
        <f t="shared" si="18"/>
        <v>0</v>
      </c>
    </row>
    <row r="81" spans="2:15" s="102" customFormat="1" ht="16" hidden="1" customHeight="1" thickBot="1">
      <c r="B81" s="147" t="s">
        <v>1504</v>
      </c>
      <c r="C81" s="148">
        <v>0.38</v>
      </c>
      <c r="D81" s="148">
        <v>0.38</v>
      </c>
      <c r="E81" s="148">
        <v>0.38</v>
      </c>
      <c r="F81" s="148">
        <v>0.38</v>
      </c>
      <c r="G81" s="148">
        <v>0.38</v>
      </c>
      <c r="H81" s="148">
        <v>0.38</v>
      </c>
      <c r="I81" s="148">
        <v>0.38</v>
      </c>
      <c r="J81" s="148">
        <v>0.38</v>
      </c>
      <c r="K81" s="148">
        <v>0.38</v>
      </c>
      <c r="L81" s="148">
        <v>0.38</v>
      </c>
      <c r="M81" s="148">
        <v>0.38</v>
      </c>
      <c r="N81" s="149">
        <v>0.38</v>
      </c>
      <c r="O81" s="150">
        <f>AVERAGE(C81:N81)</f>
        <v>0.37999999999999995</v>
      </c>
    </row>
    <row r="82" spans="2:15" s="102" customFormat="1" ht="15.5" hidden="1" customHeight="1">
      <c r="B82" s="109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2024"/>
    </row>
    <row r="83" spans="2:15" s="102" customFormat="1" ht="15.5" hidden="1" customHeight="1">
      <c r="B83" s="136" t="s">
        <v>1512</v>
      </c>
      <c r="C83" s="1990"/>
      <c r="D83" s="1933"/>
      <c r="E83" s="1933"/>
      <c r="F83" s="1933"/>
      <c r="G83" s="1933"/>
      <c r="H83" s="1933"/>
      <c r="I83" s="1933"/>
      <c r="J83" s="1933"/>
      <c r="K83" s="1933"/>
      <c r="L83" s="1933"/>
      <c r="M83" s="1933"/>
      <c r="N83" s="1933"/>
      <c r="O83" s="1990"/>
    </row>
    <row r="84" spans="2:15" s="102" customFormat="1" ht="19.5" hidden="1" customHeight="1">
      <c r="B84" s="137" t="str">
        <f>B66</f>
        <v>Budgeted SQM Occupied</v>
      </c>
      <c r="C84" s="2018">
        <v>0</v>
      </c>
      <c r="D84" s="2018">
        <v>1564</v>
      </c>
      <c r="E84" s="2018">
        <v>1564</v>
      </c>
      <c r="F84" s="2018">
        <v>1564</v>
      </c>
      <c r="G84" s="2018">
        <v>1564</v>
      </c>
      <c r="H84" s="2018">
        <v>1564</v>
      </c>
      <c r="I84" s="2018">
        <v>1564</v>
      </c>
      <c r="J84" s="2018">
        <v>1564</v>
      </c>
      <c r="K84" s="2018">
        <v>1564</v>
      </c>
      <c r="L84" s="2018">
        <v>1564</v>
      </c>
      <c r="M84" s="2018">
        <v>1564</v>
      </c>
      <c r="N84" s="2018">
        <v>1564</v>
      </c>
      <c r="O84" s="2019">
        <v>1564</v>
      </c>
    </row>
    <row r="85" spans="2:15" s="102" customFormat="1" ht="15.5" hidden="1" customHeight="1">
      <c r="B85" s="138" t="s">
        <v>1501</v>
      </c>
      <c r="C85" s="1903">
        <v>0</v>
      </c>
      <c r="D85" s="1903">
        <v>0</v>
      </c>
      <c r="E85" s="1903">
        <v>0</v>
      </c>
      <c r="F85" s="1903">
        <v>0</v>
      </c>
      <c r="G85" s="1903">
        <v>0</v>
      </c>
      <c r="H85" s="1903">
        <v>0</v>
      </c>
      <c r="I85" s="1903">
        <v>0</v>
      </c>
      <c r="J85" s="1903">
        <v>0</v>
      </c>
      <c r="K85" s="1903">
        <v>0</v>
      </c>
      <c r="L85" s="1903">
        <v>0</v>
      </c>
      <c r="M85" s="1903">
        <v>0</v>
      </c>
      <c r="N85" s="2020">
        <v>0</v>
      </c>
      <c r="O85" s="2021">
        <f>N85</f>
        <v>0</v>
      </c>
    </row>
    <row r="86" spans="2:15" s="102" customFormat="1" ht="15.5" hidden="1" customHeight="1">
      <c r="B86" s="138" t="s">
        <v>1502</v>
      </c>
      <c r="C86" s="140" t="e">
        <f t="shared" ref="C86:N86" si="19">C85/C84</f>
        <v>#DIV/0!</v>
      </c>
      <c r="D86" s="140">
        <f t="shared" si="19"/>
        <v>0</v>
      </c>
      <c r="E86" s="140">
        <f t="shared" si="19"/>
        <v>0</v>
      </c>
      <c r="F86" s="140">
        <f t="shared" si="19"/>
        <v>0</v>
      </c>
      <c r="G86" s="140">
        <f t="shared" si="19"/>
        <v>0</v>
      </c>
      <c r="H86" s="140">
        <f t="shared" si="19"/>
        <v>0</v>
      </c>
      <c r="I86" s="140">
        <f t="shared" si="19"/>
        <v>0</v>
      </c>
      <c r="J86" s="140">
        <f t="shared" si="19"/>
        <v>0</v>
      </c>
      <c r="K86" s="140">
        <f t="shared" si="19"/>
        <v>0</v>
      </c>
      <c r="L86" s="140">
        <f t="shared" si="19"/>
        <v>0</v>
      </c>
      <c r="M86" s="140">
        <f t="shared" si="19"/>
        <v>0</v>
      </c>
      <c r="N86" s="140">
        <f t="shared" si="19"/>
        <v>0</v>
      </c>
      <c r="O86" s="155">
        <f>N86</f>
        <v>0</v>
      </c>
    </row>
    <row r="87" spans="2:15" s="102" customFormat="1" ht="15.5" hidden="1" customHeight="1">
      <c r="B87" s="138" t="s">
        <v>119</v>
      </c>
      <c r="C87" s="2029" t="e">
        <v>#DIV/0!</v>
      </c>
      <c r="D87" s="2022" t="e">
        <v>#DIV/0!</v>
      </c>
      <c r="E87" s="2022" t="e">
        <v>#DIV/0!</v>
      </c>
      <c r="F87" s="2022" t="e">
        <v>#DIV/0!</v>
      </c>
      <c r="G87" s="2022" t="e">
        <v>#DIV/0!</v>
      </c>
      <c r="H87" s="2022" t="e">
        <v>#DIV/0!</v>
      </c>
      <c r="I87" s="2022" t="e">
        <v>#DIV/0!</v>
      </c>
      <c r="J87" s="2022" t="e">
        <v>#DIV/0!</v>
      </c>
      <c r="K87" s="2022" t="e">
        <v>#DIV/0!</v>
      </c>
      <c r="L87" s="2022" t="e">
        <v>#DIV/0!</v>
      </c>
      <c r="M87" s="2022" t="e">
        <v>#DIV/0!</v>
      </c>
      <c r="N87" s="2022" t="e">
        <v>#DIV/0!</v>
      </c>
      <c r="O87" s="2021" t="e">
        <f>AVERAGE(C87:N87)</f>
        <v>#DIV/0!</v>
      </c>
    </row>
    <row r="88" spans="2:15" s="102" customFormat="1" ht="16" hidden="1" customHeight="1" thickBot="1">
      <c r="B88" s="143" t="s">
        <v>387</v>
      </c>
      <c r="C88" s="2003" t="e">
        <f t="shared" ref="C88:N88" si="20">C87*C85/12</f>
        <v>#DIV/0!</v>
      </c>
      <c r="D88" s="2003" t="e">
        <f t="shared" si="20"/>
        <v>#DIV/0!</v>
      </c>
      <c r="E88" s="2003" t="e">
        <f t="shared" si="20"/>
        <v>#DIV/0!</v>
      </c>
      <c r="F88" s="2003" t="e">
        <f t="shared" si="20"/>
        <v>#DIV/0!</v>
      </c>
      <c r="G88" s="2003" t="e">
        <f t="shared" si="20"/>
        <v>#DIV/0!</v>
      </c>
      <c r="H88" s="2003" t="e">
        <f t="shared" si="20"/>
        <v>#DIV/0!</v>
      </c>
      <c r="I88" s="2003" t="e">
        <f t="shared" si="20"/>
        <v>#DIV/0!</v>
      </c>
      <c r="J88" s="2003" t="e">
        <f t="shared" si="20"/>
        <v>#DIV/0!</v>
      </c>
      <c r="K88" s="2003" t="e">
        <f t="shared" si="20"/>
        <v>#DIV/0!</v>
      </c>
      <c r="L88" s="2003" t="e">
        <f t="shared" si="20"/>
        <v>#DIV/0!</v>
      </c>
      <c r="M88" s="2003" t="e">
        <f t="shared" si="20"/>
        <v>#DIV/0!</v>
      </c>
      <c r="N88" s="2003" t="e">
        <f t="shared" si="20"/>
        <v>#DIV/0!</v>
      </c>
      <c r="O88" s="2023" t="e">
        <f>SUM(C88:N88)</f>
        <v>#DIV/0!</v>
      </c>
    </row>
    <row r="89" spans="2:15" s="102" customFormat="1" ht="15.5" hidden="1" customHeight="1">
      <c r="B89" s="109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2024"/>
    </row>
    <row r="90" spans="2:15" s="102" customFormat="1" ht="15.5" hidden="1" customHeight="1">
      <c r="B90" s="145" t="s">
        <v>1503</v>
      </c>
      <c r="C90" s="2018">
        <f t="shared" ref="C90:N90" si="21">C91/C95</f>
        <v>0</v>
      </c>
      <c r="D90" s="2018">
        <f t="shared" si="21"/>
        <v>0</v>
      </c>
      <c r="E90" s="2018">
        <f t="shared" si="21"/>
        <v>0</v>
      </c>
      <c r="F90" s="2018">
        <f t="shared" si="21"/>
        <v>0</v>
      </c>
      <c r="G90" s="2018">
        <f t="shared" si="21"/>
        <v>0</v>
      </c>
      <c r="H90" s="2018">
        <f t="shared" si="21"/>
        <v>0</v>
      </c>
      <c r="I90" s="2018">
        <f t="shared" si="21"/>
        <v>0</v>
      </c>
      <c r="J90" s="2018">
        <f t="shared" si="21"/>
        <v>0</v>
      </c>
      <c r="K90" s="2018">
        <f t="shared" si="21"/>
        <v>0</v>
      </c>
      <c r="L90" s="2018">
        <f t="shared" si="21"/>
        <v>0</v>
      </c>
      <c r="M90" s="2018">
        <f t="shared" si="21"/>
        <v>0</v>
      </c>
      <c r="N90" s="2018">
        <f t="shared" si="21"/>
        <v>0</v>
      </c>
      <c r="O90" s="2007">
        <f>SUM(C90:N90)</f>
        <v>0</v>
      </c>
    </row>
    <row r="91" spans="2:15" s="102" customFormat="1" ht="15.5" hidden="1" customHeight="1">
      <c r="B91" s="138" t="s">
        <v>1508</v>
      </c>
      <c r="C91" s="1903">
        <v>0</v>
      </c>
      <c r="D91" s="1903">
        <v>0</v>
      </c>
      <c r="E91" s="1903">
        <v>0</v>
      </c>
      <c r="F91" s="1903">
        <v>0</v>
      </c>
      <c r="G91" s="1903">
        <v>0</v>
      </c>
      <c r="H91" s="1903">
        <v>0</v>
      </c>
      <c r="I91" s="1903">
        <v>0</v>
      </c>
      <c r="J91" s="1903">
        <v>0</v>
      </c>
      <c r="K91" s="1903">
        <v>0</v>
      </c>
      <c r="L91" s="1903">
        <v>0</v>
      </c>
      <c r="M91" s="1903">
        <v>0</v>
      </c>
      <c r="N91" s="1903">
        <v>0</v>
      </c>
      <c r="O91" s="2025">
        <f>SUM(C91:N91)</f>
        <v>0</v>
      </c>
    </row>
    <row r="92" spans="2:15" s="102" customFormat="1" ht="15.5" hidden="1" customHeight="1">
      <c r="B92" s="138" t="s">
        <v>1509</v>
      </c>
      <c r="C92" s="157">
        <f t="shared" ref="C92:N92" si="22">C93*0.05</f>
        <v>0</v>
      </c>
      <c r="D92" s="157">
        <f t="shared" si="22"/>
        <v>0</v>
      </c>
      <c r="E92" s="157">
        <f t="shared" si="22"/>
        <v>0</v>
      </c>
      <c r="F92" s="157">
        <f t="shared" si="22"/>
        <v>0</v>
      </c>
      <c r="G92" s="157">
        <f t="shared" si="22"/>
        <v>0</v>
      </c>
      <c r="H92" s="157">
        <f t="shared" si="22"/>
        <v>0</v>
      </c>
      <c r="I92" s="157">
        <f t="shared" si="22"/>
        <v>0</v>
      </c>
      <c r="J92" s="157">
        <f t="shared" si="22"/>
        <v>0</v>
      </c>
      <c r="K92" s="157">
        <f t="shared" si="22"/>
        <v>0</v>
      </c>
      <c r="L92" s="157">
        <f t="shared" si="22"/>
        <v>0</v>
      </c>
      <c r="M92" s="157">
        <f t="shared" si="22"/>
        <v>0</v>
      </c>
      <c r="N92" s="157">
        <f t="shared" si="22"/>
        <v>0</v>
      </c>
      <c r="O92" s="2026">
        <f>SUM(C92:N92)</f>
        <v>0</v>
      </c>
    </row>
    <row r="93" spans="2:15" s="102" customFormat="1" ht="15.5" hidden="1" customHeight="1">
      <c r="B93" s="138" t="s">
        <v>1510</v>
      </c>
      <c r="C93" s="1903">
        <v>0</v>
      </c>
      <c r="D93" s="1903">
        <v>0</v>
      </c>
      <c r="E93" s="1903">
        <v>0</v>
      </c>
      <c r="F93" s="1903">
        <v>0</v>
      </c>
      <c r="G93" s="1903">
        <v>0</v>
      </c>
      <c r="H93" s="1903">
        <v>0</v>
      </c>
      <c r="I93" s="1903">
        <v>0</v>
      </c>
      <c r="J93" s="1903">
        <v>0</v>
      </c>
      <c r="K93" s="1903">
        <v>0</v>
      </c>
      <c r="L93" s="1903">
        <v>0</v>
      </c>
      <c r="M93" s="1903">
        <v>0</v>
      </c>
      <c r="N93" s="1903">
        <v>0</v>
      </c>
      <c r="O93" s="2025">
        <f>N93</f>
        <v>0</v>
      </c>
    </row>
    <row r="94" spans="2:15" s="102" customFormat="1" ht="16" hidden="1" customHeight="1" thickBot="1">
      <c r="B94" s="146" t="s">
        <v>1511</v>
      </c>
      <c r="C94" s="2027">
        <f t="shared" ref="C94:O94" si="23">C91-C92</f>
        <v>0</v>
      </c>
      <c r="D94" s="2027">
        <f t="shared" si="23"/>
        <v>0</v>
      </c>
      <c r="E94" s="2027">
        <f t="shared" si="23"/>
        <v>0</v>
      </c>
      <c r="F94" s="2027">
        <f t="shared" si="23"/>
        <v>0</v>
      </c>
      <c r="G94" s="2027">
        <f t="shared" si="23"/>
        <v>0</v>
      </c>
      <c r="H94" s="2027">
        <f t="shared" si="23"/>
        <v>0</v>
      </c>
      <c r="I94" s="2027">
        <f t="shared" si="23"/>
        <v>0</v>
      </c>
      <c r="J94" s="2027">
        <f t="shared" si="23"/>
        <v>0</v>
      </c>
      <c r="K94" s="2027">
        <f t="shared" si="23"/>
        <v>0</v>
      </c>
      <c r="L94" s="2027">
        <f t="shared" si="23"/>
        <v>0</v>
      </c>
      <c r="M94" s="2027">
        <f t="shared" si="23"/>
        <v>0</v>
      </c>
      <c r="N94" s="2027">
        <f t="shared" si="23"/>
        <v>0</v>
      </c>
      <c r="O94" s="2028">
        <f t="shared" si="23"/>
        <v>0</v>
      </c>
    </row>
    <row r="95" spans="2:15" s="102" customFormat="1" ht="16" hidden="1" customHeight="1" thickBot="1">
      <c r="B95" s="147" t="s">
        <v>1504</v>
      </c>
      <c r="C95" s="148">
        <v>0.38</v>
      </c>
      <c r="D95" s="148">
        <v>0.38</v>
      </c>
      <c r="E95" s="148">
        <v>0.38</v>
      </c>
      <c r="F95" s="148">
        <v>0.38</v>
      </c>
      <c r="G95" s="148">
        <v>0.38</v>
      </c>
      <c r="H95" s="148">
        <v>0.38</v>
      </c>
      <c r="I95" s="148">
        <v>0.38</v>
      </c>
      <c r="J95" s="148">
        <v>0.38</v>
      </c>
      <c r="K95" s="148">
        <v>0.38</v>
      </c>
      <c r="L95" s="148">
        <v>0.38</v>
      </c>
      <c r="M95" s="148">
        <v>0.38</v>
      </c>
      <c r="N95" s="149">
        <v>0.38</v>
      </c>
      <c r="O95" s="150">
        <f>AVERAGE(C95:N95)</f>
        <v>0.37999999999999995</v>
      </c>
    </row>
    <row r="96" spans="2:15" s="102" customFormat="1" ht="15.5" hidden="1" customHeight="1">
      <c r="O96" s="104"/>
    </row>
    <row r="97" hidden="1"/>
    <row r="98" hidden="1"/>
    <row r="99" hidden="1"/>
    <row r="100" hidden="1"/>
  </sheetData>
  <conditionalFormatting sqref="C37:O37">
    <cfRule type="cellIs" dxfId="15" priority="1" operator="lessThan">
      <formula>0</formula>
    </cfRule>
    <cfRule type="cellIs" dxfId="14" priority="2" operator="lessThan">
      <formula>0</formula>
    </cfRule>
  </conditionalFormatting>
  <conditionalFormatting sqref="C44:O44">
    <cfRule type="cellIs" dxfId="13" priority="4" operator="lessThan">
      <formula>0</formula>
    </cfRule>
  </conditionalFormatting>
  <conditionalFormatting sqref="C48:O48">
    <cfRule type="cellIs" dxfId="12" priority="3" operator="lessThan">
      <formula>0</formula>
    </cfRule>
  </conditionalFormatting>
  <pageMargins left="0.75000000000000011" right="0.75000000000000011" top="0.41000000000000009" bottom="0.21" header="0.5" footer="0.5"/>
  <pageSetup paperSize="8" scale="77" fitToHeight="2" orientation="landscape" horizontalDpi="4294967292" verticalDpi="4294967292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8">
    <pageSetUpPr fitToPage="1"/>
  </sheetPr>
  <dimension ref="A8:AB100"/>
  <sheetViews>
    <sheetView workbookViewId="0"/>
  </sheetViews>
  <sheetFormatPr defaultColWidth="9.26953125" defaultRowHeight="14.5"/>
  <cols>
    <col min="1" max="1" width="3.26953125" style="1114" customWidth="1"/>
    <col min="2" max="2" width="42.7265625" style="1114" bestFit="1" customWidth="1"/>
    <col min="3" max="3" width="14.26953125" style="1114" bestFit="1" customWidth="1"/>
    <col min="4" max="14" width="12.54296875" style="1114" customWidth="1"/>
    <col min="15" max="16" width="15.54296875" style="1114" customWidth="1"/>
    <col min="17" max="17" width="9.54296875" style="1114" bestFit="1" customWidth="1"/>
  </cols>
  <sheetData>
    <row r="8" spans="1:15" s="102" customFormat="1" ht="16" customHeight="1" thickBot="1">
      <c r="O8" s="104"/>
    </row>
    <row r="9" spans="1:15" s="105" customFormat="1" ht="16" customHeight="1" thickBot="1">
      <c r="B9" s="160">
        <f>UW!$D$7</f>
        <v>0</v>
      </c>
      <c r="C9" s="1960">
        <f>'Year 1'!C9+84</f>
        <v>85</v>
      </c>
      <c r="D9" s="1961">
        <f t="shared" ref="D9:N9" si="0">C9+1</f>
        <v>86</v>
      </c>
      <c r="E9" s="1961">
        <f t="shared" si="0"/>
        <v>87</v>
      </c>
      <c r="F9" s="1961">
        <f t="shared" si="0"/>
        <v>88</v>
      </c>
      <c r="G9" s="1961">
        <f t="shared" si="0"/>
        <v>89</v>
      </c>
      <c r="H9" s="1961">
        <f t="shared" si="0"/>
        <v>90</v>
      </c>
      <c r="I9" s="1961">
        <f t="shared" si="0"/>
        <v>91</v>
      </c>
      <c r="J9" s="1961">
        <f t="shared" si="0"/>
        <v>92</v>
      </c>
      <c r="K9" s="1961">
        <f t="shared" si="0"/>
        <v>93</v>
      </c>
      <c r="L9" s="1961">
        <f t="shared" si="0"/>
        <v>94</v>
      </c>
      <c r="M9" s="1961">
        <f t="shared" si="0"/>
        <v>95</v>
      </c>
      <c r="N9" s="1962">
        <f t="shared" si="0"/>
        <v>96</v>
      </c>
      <c r="O9" s="161" t="s">
        <v>1497</v>
      </c>
    </row>
    <row r="10" spans="1:15" s="108" customFormat="1" ht="16" customHeight="1" thickBot="1"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897"/>
    </row>
    <row r="11" spans="1:15" s="102" customFormat="1" ht="16" customHeight="1" thickBot="1">
      <c r="B11" s="110" t="s">
        <v>1480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897"/>
    </row>
    <row r="12" spans="1:15" s="102" customFormat="1" ht="15.5" customHeight="1">
      <c r="B12" s="130" t="s">
        <v>516</v>
      </c>
      <c r="C12" s="1963">
        <f ca="1">INDEX(UW!$C$612:$EF$684,MATCH($B12,UW!$C$612:$C$684,0),MATCH(C$9,UW!$C$612:$EF$612,0))</f>
        <v>0</v>
      </c>
      <c r="D12" s="1963">
        <f ca="1">INDEX(UW!$C$612:$EF$684,MATCH($B12,UW!$C$612:$C$684,0),MATCH(D$9,UW!$C$612:$EF$612,0))</f>
        <v>0</v>
      </c>
      <c r="E12" s="1964">
        <f ca="1">INDEX(UW!$C$612:$EF$684,MATCH($B12,UW!$C$612:$C$684,0),MATCH(E$9,UW!$C$612:$EF$612,0))</f>
        <v>0</v>
      </c>
      <c r="F12" s="1964">
        <f ca="1">INDEX(UW!$C$612:$EF$684,MATCH($B12,UW!$C$612:$C$684,0),MATCH(F$9,UW!$C$612:$EF$612,0))</f>
        <v>0</v>
      </c>
      <c r="G12" s="1964">
        <f ca="1">INDEX(UW!$C$612:$EF$684,MATCH($B12,UW!$C$612:$C$684,0),MATCH(G$9,UW!$C$612:$EF$612,0))</f>
        <v>0</v>
      </c>
      <c r="H12" s="1964">
        <f ca="1">INDEX(UW!$C$612:$EF$684,MATCH($B12,UW!$C$612:$C$684,0),MATCH(H$9,UW!$C$612:$EF$612,0))</f>
        <v>0</v>
      </c>
      <c r="I12" s="1964">
        <f ca="1">INDEX(UW!$C$612:$EF$684,MATCH($B12,UW!$C$612:$C$684,0),MATCH(I$9,UW!$C$612:$EF$612,0))</f>
        <v>0</v>
      </c>
      <c r="J12" s="1964">
        <f ca="1">INDEX(UW!$C$612:$EF$684,MATCH($B12,UW!$C$612:$C$684,0),MATCH(J$9,UW!$C$612:$EF$612,0))</f>
        <v>0</v>
      </c>
      <c r="K12" s="1964">
        <f ca="1">INDEX(UW!$C$612:$EF$684,MATCH($B12,UW!$C$612:$C$684,0),MATCH(K$9,UW!$C$612:$EF$612,0))</f>
        <v>0</v>
      </c>
      <c r="L12" s="1964">
        <f ca="1">INDEX(UW!$C$612:$EF$684,MATCH($B12,UW!$C$612:$C$684,0),MATCH(L$9,UW!$C$612:$EF$612,0))</f>
        <v>0</v>
      </c>
      <c r="M12" s="1964">
        <f ca="1">INDEX(UW!$C$612:$EF$684,MATCH($B12,UW!$C$612:$C$684,0),MATCH(M$9,UW!$C$612:$EF$612,0))</f>
        <v>0</v>
      </c>
      <c r="N12" s="1901">
        <f ca="1">INDEX(UW!$C$612:$EF$684,MATCH($B12,UW!$C$612:$C$684,0),MATCH(N$9,UW!$C$612:$EF$612,0))</f>
        <v>0</v>
      </c>
      <c r="O12" s="1965">
        <f ca="1">SUM(C12:N12)</f>
        <v>0</v>
      </c>
    </row>
    <row r="13" spans="1:15" s="102" customFormat="1" ht="15.5" customHeight="1">
      <c r="A13" s="114"/>
      <c r="B13" s="131" t="s">
        <v>407</v>
      </c>
      <c r="C13" s="1966">
        <f ca="1">INDEX(UW!$C$612:$EF$684,MATCH($B13,UW!$C$612:$C$684,0),MATCH(C$9,UW!$C$612:$EF$612,0))</f>
        <v>0</v>
      </c>
      <c r="D13" s="1966">
        <f ca="1">INDEX(UW!$C$612:$EF$684,MATCH($B13,UW!$C$612:$C$684,0),MATCH(D$9,UW!$C$612:$EF$612,0))</f>
        <v>0</v>
      </c>
      <c r="E13" s="1966">
        <f ca="1">INDEX(UW!$C$612:$EF$684,MATCH($B13,UW!$C$612:$C$684,0),MATCH(E$9,UW!$C$612:$EF$612,0))</f>
        <v>0</v>
      </c>
      <c r="F13" s="1966">
        <f ca="1">INDEX(UW!$C$612:$EF$684,MATCH($B13,UW!$C$612:$C$684,0),MATCH(F$9,UW!$C$612:$EF$612,0))</f>
        <v>0</v>
      </c>
      <c r="G13" s="1966">
        <f ca="1">INDEX(UW!$C$612:$EF$684,MATCH($B13,UW!$C$612:$C$684,0),MATCH(G$9,UW!$C$612:$EF$612,0))</f>
        <v>0</v>
      </c>
      <c r="H13" s="1966">
        <f ca="1">INDEX(UW!$C$612:$EF$684,MATCH($B13,UW!$C$612:$C$684,0),MATCH(H$9,UW!$C$612:$EF$612,0))</f>
        <v>0</v>
      </c>
      <c r="I13" s="1966">
        <f ca="1">INDEX(UW!$C$612:$EF$684,MATCH($B13,UW!$C$612:$C$684,0),MATCH(I$9,UW!$C$612:$EF$612,0))</f>
        <v>0</v>
      </c>
      <c r="J13" s="1966">
        <f ca="1">INDEX(UW!$C$612:$EF$684,MATCH($B13,UW!$C$612:$C$684,0),MATCH(J$9,UW!$C$612:$EF$612,0))</f>
        <v>0</v>
      </c>
      <c r="K13" s="1966">
        <f ca="1">INDEX(UW!$C$612:$EF$684,MATCH($B13,UW!$C$612:$C$684,0),MATCH(K$9,UW!$C$612:$EF$612,0))</f>
        <v>0</v>
      </c>
      <c r="L13" s="1966">
        <f ca="1">INDEX(UW!$C$612:$EF$684,MATCH($B13,UW!$C$612:$C$684,0),MATCH(L$9,UW!$C$612:$EF$612,0))</f>
        <v>0</v>
      </c>
      <c r="M13" s="1966">
        <f ca="1">INDEX(UW!$C$612:$EF$684,MATCH($B13,UW!$C$612:$C$684,0),MATCH(M$9,UW!$C$612:$EF$612,0))</f>
        <v>0</v>
      </c>
      <c r="N13" s="1966">
        <f ca="1">INDEX(UW!$C$612:$EF$684,MATCH($B13,UW!$C$612:$C$684,0),MATCH(N$9,UW!$C$612:$EF$612,0))</f>
        <v>0</v>
      </c>
      <c r="O13" s="1967">
        <f ca="1">SUM(C13:N13)</f>
        <v>0</v>
      </c>
    </row>
    <row r="14" spans="1:15" s="102" customFormat="1" ht="15.5" customHeight="1">
      <c r="B14" s="132" t="s">
        <v>408</v>
      </c>
      <c r="C14" s="1966">
        <f ca="1">INDEX(UW!$C$612:$EF$684,MATCH($B14,UW!$C$612:$C$684,0),MATCH(C$9,UW!$C$612:$EF$612,0))</f>
        <v>0</v>
      </c>
      <c r="D14" s="1966">
        <f ca="1">INDEX(UW!$C$612:$EF$684,MATCH($B14,UW!$C$612:$C$684,0),MATCH(D$9,UW!$C$612:$EF$612,0))</f>
        <v>0</v>
      </c>
      <c r="E14" s="1966">
        <f ca="1">INDEX(UW!$C$612:$EF$684,MATCH($B14,UW!$C$612:$C$684,0),MATCH(E$9,UW!$C$612:$EF$612,0))</f>
        <v>0</v>
      </c>
      <c r="F14" s="1966">
        <f ca="1">INDEX(UW!$C$612:$EF$684,MATCH($B14,UW!$C$612:$C$684,0),MATCH(F$9,UW!$C$612:$EF$612,0))</f>
        <v>0</v>
      </c>
      <c r="G14" s="1966">
        <f ca="1">INDEX(UW!$C$612:$EF$684,MATCH($B14,UW!$C$612:$C$684,0),MATCH(G$9,UW!$C$612:$EF$612,0))</f>
        <v>0</v>
      </c>
      <c r="H14" s="1966">
        <f ca="1">INDEX(UW!$C$612:$EF$684,MATCH($B14,UW!$C$612:$C$684,0),MATCH(H$9,UW!$C$612:$EF$612,0))</f>
        <v>0</v>
      </c>
      <c r="I14" s="1966">
        <f ca="1">INDEX(UW!$C$612:$EF$684,MATCH($B14,UW!$C$612:$C$684,0),MATCH(I$9,UW!$C$612:$EF$612,0))</f>
        <v>0</v>
      </c>
      <c r="J14" s="1966">
        <f ca="1">INDEX(UW!$C$612:$EF$684,MATCH($B14,UW!$C$612:$C$684,0),MATCH(J$9,UW!$C$612:$EF$612,0))</f>
        <v>0</v>
      </c>
      <c r="K14" s="1966">
        <f ca="1">INDEX(UW!$C$612:$EF$684,MATCH($B14,UW!$C$612:$C$684,0),MATCH(K$9,UW!$C$612:$EF$612,0))</f>
        <v>0</v>
      </c>
      <c r="L14" s="1966">
        <f ca="1">INDEX(UW!$C$612:$EF$684,MATCH($B14,UW!$C$612:$C$684,0),MATCH(L$9,UW!$C$612:$EF$612,0))</f>
        <v>0</v>
      </c>
      <c r="M14" s="1966">
        <f ca="1">INDEX(UW!$C$612:$EF$684,MATCH($B14,UW!$C$612:$C$684,0),MATCH(M$9,UW!$C$612:$EF$612,0))</f>
        <v>0</v>
      </c>
      <c r="N14" s="1966">
        <f ca="1">INDEX(UW!$C$612:$EF$684,MATCH($B14,UW!$C$612:$C$684,0),MATCH(N$9,UW!$C$612:$EF$612,0))</f>
        <v>0</v>
      </c>
      <c r="O14" s="1967">
        <f ca="1">SUM(C14:N14)</f>
        <v>0</v>
      </c>
    </row>
    <row r="15" spans="1:15" s="102" customFormat="1" ht="16" customHeight="1" thickBot="1">
      <c r="B15" s="132" t="s">
        <v>409</v>
      </c>
      <c r="C15" s="1966">
        <f ca="1">INDEX(UW!$C$612:$EF$684,MATCH($B15,UW!$C$612:$C$684,0),MATCH(C$9,UW!$C$612:$EF$612,0))</f>
        <v>0</v>
      </c>
      <c r="D15" s="1966">
        <f ca="1">INDEX(UW!$C$612:$EF$684,MATCH($B15,UW!$C$612:$C$684,0),MATCH(D$9,UW!$C$612:$EF$612,0))</f>
        <v>0</v>
      </c>
      <c r="E15" s="1966">
        <f ca="1">INDEX(UW!$C$612:$EF$684,MATCH($B15,UW!$C$612:$C$684,0),MATCH(E$9,UW!$C$612:$EF$612,0))</f>
        <v>0</v>
      </c>
      <c r="F15" s="1966">
        <f ca="1">INDEX(UW!$C$612:$EF$684,MATCH($B15,UW!$C$612:$C$684,0),MATCH(F$9,UW!$C$612:$EF$612,0))</f>
        <v>0</v>
      </c>
      <c r="G15" s="1966">
        <f ca="1">INDEX(UW!$C$612:$EF$684,MATCH($B15,UW!$C$612:$C$684,0),MATCH(G$9,UW!$C$612:$EF$612,0))</f>
        <v>0</v>
      </c>
      <c r="H15" s="1966">
        <f ca="1">INDEX(UW!$C$612:$EF$684,MATCH($B15,UW!$C$612:$C$684,0),MATCH(H$9,UW!$C$612:$EF$612,0))</f>
        <v>0</v>
      </c>
      <c r="I15" s="1966">
        <f ca="1">INDEX(UW!$C$612:$EF$684,MATCH($B15,UW!$C$612:$C$684,0),MATCH(I$9,UW!$C$612:$EF$612,0))</f>
        <v>0</v>
      </c>
      <c r="J15" s="1966">
        <f ca="1">INDEX(UW!$C$612:$EF$684,MATCH($B15,UW!$C$612:$C$684,0),MATCH(J$9,UW!$C$612:$EF$612,0))</f>
        <v>0</v>
      </c>
      <c r="K15" s="1966">
        <f ca="1">INDEX(UW!$C$612:$EF$684,MATCH($B15,UW!$C$612:$C$684,0),MATCH(K$9,UW!$C$612:$EF$612,0))</f>
        <v>0</v>
      </c>
      <c r="L15" s="1966">
        <f ca="1">INDEX(UW!$C$612:$EF$684,MATCH($B15,UW!$C$612:$C$684,0),MATCH(L$9,UW!$C$612:$EF$612,0))</f>
        <v>0</v>
      </c>
      <c r="M15" s="1966">
        <f ca="1">INDEX(UW!$C$612:$EF$684,MATCH($B15,UW!$C$612:$C$684,0),MATCH(M$9,UW!$C$612:$EF$612,0))</f>
        <v>0</v>
      </c>
      <c r="N15" s="1966">
        <f ca="1">INDEX(UW!$C$612:$EF$684,MATCH($B15,UW!$C$612:$C$684,0),MATCH(N$9,UW!$C$612:$EF$612,0))</f>
        <v>0</v>
      </c>
      <c r="O15" s="1967">
        <f ca="1">SUM(C15:N15)</f>
        <v>0</v>
      </c>
    </row>
    <row r="16" spans="1:15" s="102" customFormat="1" ht="16" customHeight="1" thickBot="1">
      <c r="B16" s="115" t="s">
        <v>1483</v>
      </c>
      <c r="C16" s="1926">
        <f t="shared" ref="C16:O16" ca="1" si="1">SUM(C12:C15)</f>
        <v>0</v>
      </c>
      <c r="D16" s="1926">
        <f t="shared" ca="1" si="1"/>
        <v>0</v>
      </c>
      <c r="E16" s="1926">
        <f t="shared" ca="1" si="1"/>
        <v>0</v>
      </c>
      <c r="F16" s="1926">
        <f t="shared" ca="1" si="1"/>
        <v>0</v>
      </c>
      <c r="G16" s="1926">
        <f t="shared" ca="1" si="1"/>
        <v>0</v>
      </c>
      <c r="H16" s="1926">
        <f t="shared" ca="1" si="1"/>
        <v>0</v>
      </c>
      <c r="I16" s="1926">
        <f t="shared" ca="1" si="1"/>
        <v>0</v>
      </c>
      <c r="J16" s="1926">
        <f t="shared" ca="1" si="1"/>
        <v>0</v>
      </c>
      <c r="K16" s="1926">
        <f t="shared" ca="1" si="1"/>
        <v>0</v>
      </c>
      <c r="L16" s="1926">
        <f t="shared" ca="1" si="1"/>
        <v>0</v>
      </c>
      <c r="M16" s="1926">
        <f t="shared" ca="1" si="1"/>
        <v>0</v>
      </c>
      <c r="N16" s="1931">
        <f t="shared" ca="1" si="1"/>
        <v>0</v>
      </c>
      <c r="O16" s="1932">
        <f t="shared" ca="1" si="1"/>
        <v>0</v>
      </c>
    </row>
    <row r="17" spans="1:28" s="102" customFormat="1" ht="16" customHeight="1" thickBot="1">
      <c r="B17" s="109"/>
      <c r="C17" s="1910"/>
      <c r="D17" s="1910"/>
      <c r="E17" s="1910"/>
      <c r="F17" s="1910"/>
      <c r="G17" s="1910"/>
      <c r="H17" s="1910"/>
      <c r="I17" s="1910"/>
      <c r="J17" s="1910"/>
      <c r="K17" s="1910"/>
      <c r="L17" s="1910"/>
      <c r="M17" s="1910"/>
      <c r="N17" s="1910"/>
      <c r="O17" s="1911"/>
    </row>
    <row r="18" spans="1:28" s="102" customFormat="1" ht="16" customHeight="1" thickBot="1">
      <c r="B18" s="116" t="s">
        <v>853</v>
      </c>
      <c r="C18" s="1914"/>
      <c r="D18" s="1914"/>
      <c r="E18" s="1914"/>
      <c r="F18" s="1914"/>
      <c r="G18" s="1914"/>
      <c r="H18" s="1914"/>
      <c r="I18" s="1914"/>
      <c r="J18" s="1914"/>
      <c r="K18" s="1914"/>
      <c r="L18" s="1914"/>
      <c r="M18" s="1914"/>
      <c r="N18" s="1914"/>
      <c r="O18" s="1914"/>
    </row>
    <row r="19" spans="1:28" s="103" customFormat="1" ht="15.5" customHeight="1">
      <c r="A19" s="133"/>
      <c r="B19" s="117" t="s">
        <v>423</v>
      </c>
      <c r="C19" s="1968">
        <f ca="1">INDEX(UW!$C$689:$EF$711,MATCH($B19,UW!$C$689:$C$711,0),MATCH(C$9,UW!$C$689:$EF$689,0))</f>
        <v>0</v>
      </c>
      <c r="D19" s="1969">
        <f ca="1">INDEX(UW!$C$689:$EF$711,MATCH($B19,UW!$C$689:$C$711,0),MATCH(D$9,UW!$C$689:$EF$689,0))</f>
        <v>0</v>
      </c>
      <c r="E19" s="1969">
        <f ca="1">INDEX(UW!$C$689:$EF$711,MATCH($B19,UW!$C$689:$C$711,0),MATCH(E$9,UW!$C$689:$EF$689,0))</f>
        <v>0</v>
      </c>
      <c r="F19" s="1969">
        <f ca="1">INDEX(UW!$C$689:$EF$711,MATCH($B19,UW!$C$689:$C$711,0),MATCH(F$9,UW!$C$689:$EF$689,0))</f>
        <v>0</v>
      </c>
      <c r="G19" s="1969">
        <f ca="1">INDEX(UW!$C$689:$EF$711,MATCH($B19,UW!$C$689:$C$711,0),MATCH(G$9,UW!$C$689:$EF$689,0))</f>
        <v>0</v>
      </c>
      <c r="H19" s="1969">
        <f ca="1">INDEX(UW!$C$689:$EF$711,MATCH($B19,UW!$C$689:$C$711,0),MATCH(H$9,UW!$C$689:$EF$689,0))</f>
        <v>0</v>
      </c>
      <c r="I19" s="1969">
        <f ca="1">INDEX(UW!$C$689:$EF$711,MATCH($B19,UW!$C$689:$C$711,0),MATCH(I$9,UW!$C$689:$EF$689,0))</f>
        <v>0</v>
      </c>
      <c r="J19" s="1969">
        <f ca="1">INDEX(UW!$C$689:$EF$711,MATCH($B19,UW!$C$689:$C$711,0),MATCH(J$9,UW!$C$689:$EF$689,0))</f>
        <v>0</v>
      </c>
      <c r="K19" s="1969">
        <f ca="1">INDEX(UW!$C$689:$EF$711,MATCH($B19,UW!$C$689:$C$711,0),MATCH(K$9,UW!$C$689:$EF$689,0))</f>
        <v>0</v>
      </c>
      <c r="L19" s="1969">
        <f ca="1">INDEX(UW!$C$689:$EF$711,MATCH($B19,UW!$C$689:$C$711,0),MATCH(L$9,UW!$C$689:$EF$689,0))</f>
        <v>0</v>
      </c>
      <c r="M19" s="1969">
        <f ca="1">INDEX(UW!$C$689:$EF$711,MATCH($B19,UW!$C$689:$C$711,0),MATCH(M$9,UW!$C$689:$EF$689,0))</f>
        <v>0</v>
      </c>
      <c r="N19" s="1919">
        <f ca="1">INDEX(UW!$C$689:$EF$711,MATCH($B19,UW!$C$689:$C$711,0),MATCH(N$9,UW!$C$689:$EF$689,0))</f>
        <v>0</v>
      </c>
      <c r="O19" s="1970">
        <f t="shared" ref="O19:O34" ca="1" si="2">SUM(C19:N19)</f>
        <v>0</v>
      </c>
    </row>
    <row r="20" spans="1:28" s="103" customFormat="1" ht="15.5" customHeight="1">
      <c r="B20" s="117" t="s">
        <v>558</v>
      </c>
      <c r="C20" s="1971">
        <f ca="1">INDEX(UW!$C$689:$EF$711,MATCH($B20,UW!$C$689:$C$711,0),MATCH(C$9,UW!$C$689:$EF$689,0))</f>
        <v>0</v>
      </c>
      <c r="D20" s="1922">
        <f ca="1">INDEX(UW!$C$689:$EF$711,MATCH($B20,UW!$C$689:$C$711,0),MATCH(D$9,UW!$C$689:$EF$689,0))</f>
        <v>0</v>
      </c>
      <c r="E20" s="1922">
        <f ca="1">INDEX(UW!$C$689:$EF$711,MATCH($B20,UW!$C$689:$C$711,0),MATCH(E$9,UW!$C$689:$EF$689,0))</f>
        <v>0</v>
      </c>
      <c r="F20" s="1922">
        <f ca="1">INDEX(UW!$C$689:$EF$711,MATCH($B20,UW!$C$689:$C$711,0),MATCH(F$9,UW!$C$689:$EF$689,0))</f>
        <v>0</v>
      </c>
      <c r="G20" s="1922">
        <f ca="1">INDEX(UW!$C$689:$EF$711,MATCH($B20,UW!$C$689:$C$711,0),MATCH(G$9,UW!$C$689:$EF$689,0))</f>
        <v>0</v>
      </c>
      <c r="H20" s="1922">
        <f ca="1">INDEX(UW!$C$689:$EF$711,MATCH($B20,UW!$C$689:$C$711,0),MATCH(H$9,UW!$C$689:$EF$689,0))</f>
        <v>0</v>
      </c>
      <c r="I20" s="1922">
        <f ca="1">INDEX(UW!$C$689:$EF$711,MATCH($B20,UW!$C$689:$C$711,0),MATCH(I$9,UW!$C$689:$EF$689,0))</f>
        <v>0</v>
      </c>
      <c r="J20" s="1922">
        <f ca="1">INDEX(UW!$C$689:$EF$711,MATCH($B20,UW!$C$689:$C$711,0),MATCH(J$9,UW!$C$689:$EF$689,0))</f>
        <v>0</v>
      </c>
      <c r="K20" s="1922">
        <f ca="1">INDEX(UW!$C$689:$EF$711,MATCH($B20,UW!$C$689:$C$711,0),MATCH(K$9,UW!$C$689:$EF$689,0))</f>
        <v>0</v>
      </c>
      <c r="L20" s="1922">
        <f ca="1">INDEX(UW!$C$689:$EF$711,MATCH($B20,UW!$C$689:$C$711,0),MATCH(L$9,UW!$C$689:$EF$689,0))</f>
        <v>0</v>
      </c>
      <c r="M20" s="1922">
        <f ca="1">INDEX(UW!$C$689:$EF$711,MATCH($B20,UW!$C$689:$C$711,0),MATCH(M$9,UW!$C$689:$EF$689,0))</f>
        <v>0</v>
      </c>
      <c r="N20" s="1924">
        <f ca="1">INDEX(UW!$C$689:$EF$711,MATCH($B20,UW!$C$689:$C$711,0),MATCH(N$9,UW!$C$689:$EF$689,0))</f>
        <v>0</v>
      </c>
      <c r="O20" s="1972">
        <f t="shared" ca="1" si="2"/>
        <v>0</v>
      </c>
    </row>
    <row r="21" spans="1:28" s="103" customFormat="1" ht="15.5" customHeight="1">
      <c r="B21" s="135" t="s">
        <v>425</v>
      </c>
      <c r="C21" s="1971">
        <f ca="1">INDEX(UW!$C$689:$EF$711,MATCH($B21,UW!$C$689:$C$711,0),MATCH(C$9,UW!$C$689:$EF$689,0))</f>
        <v>93.732750480181281</v>
      </c>
      <c r="D21" s="1922">
        <f ca="1">INDEX(UW!$C$689:$EF$711,MATCH($B21,UW!$C$689:$C$711,0),MATCH(D$9,UW!$C$689:$EF$689,0))</f>
        <v>93.732750480181281</v>
      </c>
      <c r="E21" s="1922">
        <f ca="1">INDEX(UW!$C$689:$EF$711,MATCH($B21,UW!$C$689:$C$711,0),MATCH(E$9,UW!$C$689:$EF$689,0))</f>
        <v>93.732750480181281</v>
      </c>
      <c r="F21" s="1922">
        <f ca="1">INDEX(UW!$C$689:$EF$711,MATCH($B21,UW!$C$689:$C$711,0),MATCH(F$9,UW!$C$689:$EF$689,0))</f>
        <v>93.732750480181281</v>
      </c>
      <c r="G21" s="1922">
        <f ca="1">INDEX(UW!$C$689:$EF$711,MATCH($B21,UW!$C$689:$C$711,0),MATCH(G$9,UW!$C$689:$EF$689,0))</f>
        <v>93.732750480181281</v>
      </c>
      <c r="H21" s="1922">
        <f ca="1">INDEX(UW!$C$689:$EF$711,MATCH($B21,UW!$C$689:$C$711,0),MATCH(H$9,UW!$C$689:$EF$689,0))</f>
        <v>93.732750480181281</v>
      </c>
      <c r="I21" s="1922">
        <f ca="1">INDEX(UW!$C$689:$EF$711,MATCH($B21,UW!$C$689:$C$711,0),MATCH(I$9,UW!$C$689:$EF$689,0))</f>
        <v>93.732750480181281</v>
      </c>
      <c r="J21" s="1922">
        <f ca="1">INDEX(UW!$C$689:$EF$711,MATCH($B21,UW!$C$689:$C$711,0),MATCH(J$9,UW!$C$689:$EF$689,0))</f>
        <v>93.732750480181281</v>
      </c>
      <c r="K21" s="1922">
        <f ca="1">INDEX(UW!$C$689:$EF$711,MATCH($B21,UW!$C$689:$C$711,0),MATCH(K$9,UW!$C$689:$EF$689,0))</f>
        <v>93.732750480181281</v>
      </c>
      <c r="L21" s="1922">
        <f ca="1">INDEX(UW!$C$689:$EF$711,MATCH($B21,UW!$C$689:$C$711,0),MATCH(L$9,UW!$C$689:$EF$689,0))</f>
        <v>93.732750480181281</v>
      </c>
      <c r="M21" s="1922">
        <f ca="1">INDEX(UW!$C$689:$EF$711,MATCH($B21,UW!$C$689:$C$711,0),MATCH(M$9,UW!$C$689:$EF$689,0))</f>
        <v>93.732750480181281</v>
      </c>
      <c r="N21" s="1924">
        <f ca="1">INDEX(UW!$C$689:$EF$711,MATCH($B21,UW!$C$689:$C$711,0),MATCH(N$9,UW!$C$689:$EF$689,0))</f>
        <v>93.732750480181281</v>
      </c>
      <c r="O21" s="1972">
        <f t="shared" ca="1" si="2"/>
        <v>1124.7930057621754</v>
      </c>
    </row>
    <row r="22" spans="1:28" s="103" customFormat="1" ht="15.5" customHeight="1">
      <c r="B22" s="135" t="s">
        <v>426</v>
      </c>
      <c r="C22" s="1971">
        <f ca="1">INDEX(UW!$C$689:$EF$711,MATCH($B22,UW!$C$689:$C$711,0),MATCH(C$9,UW!$C$689:$EF$689,0))</f>
        <v>0</v>
      </c>
      <c r="D22" s="1922">
        <f ca="1">INDEX(UW!$C$689:$EF$711,MATCH($B22,UW!$C$689:$C$711,0),MATCH(D$9,UW!$C$689:$EF$689,0))</f>
        <v>0</v>
      </c>
      <c r="E22" s="1922">
        <f ca="1">INDEX(UW!$C$689:$EF$711,MATCH($B22,UW!$C$689:$C$711,0),MATCH(E$9,UW!$C$689:$EF$689,0))</f>
        <v>0</v>
      </c>
      <c r="F22" s="1922">
        <f ca="1">INDEX(UW!$C$689:$EF$711,MATCH($B22,UW!$C$689:$C$711,0),MATCH(F$9,UW!$C$689:$EF$689,0))</f>
        <v>0</v>
      </c>
      <c r="G22" s="1922">
        <f ca="1">INDEX(UW!$C$689:$EF$711,MATCH($B22,UW!$C$689:$C$711,0),MATCH(G$9,UW!$C$689:$EF$689,0))</f>
        <v>0</v>
      </c>
      <c r="H22" s="1922">
        <f ca="1">INDEX(UW!$C$689:$EF$711,MATCH($B22,UW!$C$689:$C$711,0),MATCH(H$9,UW!$C$689:$EF$689,0))</f>
        <v>0</v>
      </c>
      <c r="I22" s="1922">
        <f ca="1">INDEX(UW!$C$689:$EF$711,MATCH($B22,UW!$C$689:$C$711,0),MATCH(I$9,UW!$C$689:$EF$689,0))</f>
        <v>0</v>
      </c>
      <c r="J22" s="1922">
        <f ca="1">INDEX(UW!$C$689:$EF$711,MATCH($B22,UW!$C$689:$C$711,0),MATCH(J$9,UW!$C$689:$EF$689,0))</f>
        <v>0</v>
      </c>
      <c r="K22" s="1922">
        <f ca="1">INDEX(UW!$C$689:$EF$711,MATCH($B22,UW!$C$689:$C$711,0),MATCH(K$9,UW!$C$689:$EF$689,0))</f>
        <v>0</v>
      </c>
      <c r="L22" s="1922">
        <f ca="1">INDEX(UW!$C$689:$EF$711,MATCH($B22,UW!$C$689:$C$711,0),MATCH(L$9,UW!$C$689:$EF$689,0))</f>
        <v>0</v>
      </c>
      <c r="M22" s="1922">
        <f ca="1">INDEX(UW!$C$689:$EF$711,MATCH($B22,UW!$C$689:$C$711,0),MATCH(M$9,UW!$C$689:$EF$689,0))</f>
        <v>0</v>
      </c>
      <c r="N22" s="1924">
        <f ca="1">INDEX(UW!$C$689:$EF$711,MATCH($B22,UW!$C$689:$C$711,0),MATCH(N$9,UW!$C$689:$EF$689,0))</f>
        <v>0</v>
      </c>
      <c r="O22" s="1972">
        <f t="shared" ca="1" si="2"/>
        <v>0</v>
      </c>
    </row>
    <row r="23" spans="1:28" s="103" customFormat="1" ht="15.5" customHeight="1">
      <c r="B23" s="135" t="s">
        <v>427</v>
      </c>
      <c r="C23" s="1971">
        <f ca="1">INDEX(UW!$C$689:$EF$711,MATCH($B23,UW!$C$689:$C$711,0),MATCH(C$9,UW!$C$689:$EF$689,0))</f>
        <v>0</v>
      </c>
      <c r="D23" s="1922">
        <f ca="1">INDEX(UW!$C$689:$EF$711,MATCH($B23,UW!$C$689:$C$711,0),MATCH(D$9,UW!$C$689:$EF$689,0))</f>
        <v>0</v>
      </c>
      <c r="E23" s="1922">
        <f ca="1">INDEX(UW!$C$689:$EF$711,MATCH($B23,UW!$C$689:$C$711,0),MATCH(E$9,UW!$C$689:$EF$689,0))</f>
        <v>0</v>
      </c>
      <c r="F23" s="1922">
        <f ca="1">INDEX(UW!$C$689:$EF$711,MATCH($B23,UW!$C$689:$C$711,0),MATCH(F$9,UW!$C$689:$EF$689,0))</f>
        <v>0</v>
      </c>
      <c r="G23" s="1922">
        <f ca="1">INDEX(UW!$C$689:$EF$711,MATCH($B23,UW!$C$689:$C$711,0),MATCH(G$9,UW!$C$689:$EF$689,0))</f>
        <v>0</v>
      </c>
      <c r="H23" s="1922">
        <f ca="1">INDEX(UW!$C$689:$EF$711,MATCH($B23,UW!$C$689:$C$711,0),MATCH(H$9,UW!$C$689:$EF$689,0))</f>
        <v>0</v>
      </c>
      <c r="I23" s="1922">
        <f ca="1">INDEX(UW!$C$689:$EF$711,MATCH($B23,UW!$C$689:$C$711,0),MATCH(I$9,UW!$C$689:$EF$689,0))</f>
        <v>0</v>
      </c>
      <c r="J23" s="1922">
        <f ca="1">INDEX(UW!$C$689:$EF$711,MATCH($B23,UW!$C$689:$C$711,0),MATCH(J$9,UW!$C$689:$EF$689,0))</f>
        <v>0</v>
      </c>
      <c r="K23" s="1922">
        <f ca="1">INDEX(UW!$C$689:$EF$711,MATCH($B23,UW!$C$689:$C$711,0),MATCH(K$9,UW!$C$689:$EF$689,0))</f>
        <v>0</v>
      </c>
      <c r="L23" s="1922">
        <f ca="1">INDEX(UW!$C$689:$EF$711,MATCH($B23,UW!$C$689:$C$711,0),MATCH(L$9,UW!$C$689:$EF$689,0))</f>
        <v>0</v>
      </c>
      <c r="M23" s="1922">
        <f ca="1">INDEX(UW!$C$689:$EF$711,MATCH($B23,UW!$C$689:$C$711,0),MATCH(M$9,UW!$C$689:$EF$689,0))</f>
        <v>0</v>
      </c>
      <c r="N23" s="1924">
        <f ca="1">INDEX(UW!$C$689:$EF$711,MATCH($B23,UW!$C$689:$C$711,0),MATCH(N$9,UW!$C$689:$EF$689,0))</f>
        <v>0</v>
      </c>
      <c r="O23" s="1972">
        <f t="shared" ca="1" si="2"/>
        <v>0</v>
      </c>
    </row>
    <row r="24" spans="1:28" s="103" customFormat="1" ht="15.5" customHeight="1">
      <c r="B24" s="134" t="s">
        <v>856</v>
      </c>
      <c r="C24" s="1971" t="e">
        <f>INDEX(UW!$C$689:$EF$711,MATCH($B24,UW!$C$689:$C$711,0),MATCH(C$9,UW!$C$689:$EF$689,0))</f>
        <v>#N/A</v>
      </c>
      <c r="D24" s="1922" t="e">
        <f>INDEX(UW!$C$689:$EF$711,MATCH($B24,UW!$C$689:$C$711,0),MATCH(D$9,UW!$C$689:$EF$689,0))</f>
        <v>#N/A</v>
      </c>
      <c r="E24" s="1922" t="e">
        <f>INDEX(UW!$C$689:$EF$711,MATCH($B24,UW!$C$689:$C$711,0),MATCH(E$9,UW!$C$689:$EF$689,0))</f>
        <v>#N/A</v>
      </c>
      <c r="F24" s="1922" t="e">
        <f>INDEX(UW!$C$689:$EF$711,MATCH($B24,UW!$C$689:$C$711,0),MATCH(F$9,UW!$C$689:$EF$689,0))</f>
        <v>#N/A</v>
      </c>
      <c r="G24" s="1922" t="e">
        <f>INDEX(UW!$C$689:$EF$711,MATCH($B24,UW!$C$689:$C$711,0),MATCH(G$9,UW!$C$689:$EF$689,0))</f>
        <v>#N/A</v>
      </c>
      <c r="H24" s="1922" t="e">
        <f>INDEX(UW!$C$689:$EF$711,MATCH($B24,UW!$C$689:$C$711,0),MATCH(H$9,UW!$C$689:$EF$689,0))</f>
        <v>#N/A</v>
      </c>
      <c r="I24" s="1922" t="e">
        <f>INDEX(UW!$C$689:$EF$711,MATCH($B24,UW!$C$689:$C$711,0),MATCH(I$9,UW!$C$689:$EF$689,0))</f>
        <v>#N/A</v>
      </c>
      <c r="J24" s="1922" t="e">
        <f>INDEX(UW!$C$689:$EF$711,MATCH($B24,UW!$C$689:$C$711,0),MATCH(J$9,UW!$C$689:$EF$689,0))</f>
        <v>#N/A</v>
      </c>
      <c r="K24" s="1922" t="e">
        <f>INDEX(UW!$C$689:$EF$711,MATCH($B24,UW!$C$689:$C$711,0),MATCH(K$9,UW!$C$689:$EF$689,0))</f>
        <v>#N/A</v>
      </c>
      <c r="L24" s="1922" t="e">
        <f>INDEX(UW!$C$689:$EF$711,MATCH($B24,UW!$C$689:$C$711,0),MATCH(L$9,UW!$C$689:$EF$689,0))</f>
        <v>#N/A</v>
      </c>
      <c r="M24" s="1922" t="e">
        <f>INDEX(UW!$C$689:$EF$711,MATCH($B24,UW!$C$689:$C$711,0),MATCH(M$9,UW!$C$689:$EF$689,0))</f>
        <v>#N/A</v>
      </c>
      <c r="N24" s="1924" t="e">
        <f>INDEX(UW!$C$689:$EF$711,MATCH($B24,UW!$C$689:$C$711,0),MATCH(N$9,UW!$C$689:$EF$689,0))</f>
        <v>#N/A</v>
      </c>
      <c r="O24" s="1972" t="e">
        <f t="shared" si="2"/>
        <v>#N/A</v>
      </c>
    </row>
    <row r="25" spans="1:28" s="103" customFormat="1" ht="15.5" customHeight="1">
      <c r="B25" s="117" t="s">
        <v>567</v>
      </c>
      <c r="C25" s="1971">
        <f ca="1">INDEX(UW!$C$689:$EF$711,MATCH($B25,UW!$C$689:$C$711,0),MATCH(C$9,UW!$C$689:$EF$689,0))</f>
        <v>0</v>
      </c>
      <c r="D25" s="1973">
        <f ca="1">INDEX(UW!$C$689:$EF$711,MATCH($B25,UW!$C$689:$C$711,0),MATCH(D$9,UW!$C$689:$EF$689,0))</f>
        <v>0</v>
      </c>
      <c r="E25" s="1973">
        <f ca="1">INDEX(UW!$C$689:$EF$711,MATCH($B25,UW!$C$689:$C$711,0),MATCH(E$9,UW!$C$689:$EF$689,0))</f>
        <v>0</v>
      </c>
      <c r="F25" s="1973">
        <f ca="1">INDEX(UW!$C$689:$EF$711,MATCH($B25,UW!$C$689:$C$711,0),MATCH(F$9,UW!$C$689:$EF$689,0))</f>
        <v>0</v>
      </c>
      <c r="G25" s="1973">
        <f ca="1">INDEX(UW!$C$689:$EF$711,MATCH($B25,UW!$C$689:$C$711,0),MATCH(G$9,UW!$C$689:$EF$689,0))</f>
        <v>0</v>
      </c>
      <c r="H25" s="1973">
        <f ca="1">INDEX(UW!$C$689:$EF$711,MATCH($B25,UW!$C$689:$C$711,0),MATCH(H$9,UW!$C$689:$EF$689,0))</f>
        <v>0</v>
      </c>
      <c r="I25" s="1973">
        <f ca="1">INDEX(UW!$C$689:$EF$711,MATCH($B25,UW!$C$689:$C$711,0),MATCH(I$9,UW!$C$689:$EF$689,0))</f>
        <v>0</v>
      </c>
      <c r="J25" s="1973">
        <f ca="1">INDEX(UW!$C$689:$EF$711,MATCH($B25,UW!$C$689:$C$711,0),MATCH(J$9,UW!$C$689:$EF$689,0))</f>
        <v>0</v>
      </c>
      <c r="K25" s="1922">
        <f ca="1">INDEX(UW!$C$689:$EF$711,MATCH($B25,UW!$C$689:$C$711,0),MATCH(K$9,UW!$C$689:$EF$689,0))</f>
        <v>0</v>
      </c>
      <c r="L25" s="1922">
        <f ca="1">INDEX(UW!$C$689:$EF$711,MATCH($B25,UW!$C$689:$C$711,0),MATCH(L$9,UW!$C$689:$EF$689,0))</f>
        <v>0</v>
      </c>
      <c r="M25" s="1973">
        <f ca="1">INDEX(UW!$C$689:$EF$711,MATCH($B25,UW!$C$689:$C$711,0),MATCH(M$9,UW!$C$689:$EF$689,0))</f>
        <v>0</v>
      </c>
      <c r="N25" s="1974">
        <f ca="1">INDEX(UW!$C$689:$EF$711,MATCH($B25,UW!$C$689:$C$711,0),MATCH(N$9,UW!$C$689:$EF$689,0))</f>
        <v>0</v>
      </c>
      <c r="O25" s="1972">
        <f t="shared" ca="1" si="2"/>
        <v>0</v>
      </c>
      <c r="P25" s="1975"/>
    </row>
    <row r="26" spans="1:28" s="103" customFormat="1" ht="15.5" customHeight="1">
      <c r="B26" s="117" t="s">
        <v>431</v>
      </c>
      <c r="C26" s="1922">
        <f ca="1">INDEX(UW!$C$689:$EF$711,MATCH($B26,UW!$C$689:$C$711,0),MATCH(C$9,UW!$C$689:$EF$689,0))</f>
        <v>0</v>
      </c>
      <c r="D26" s="1922">
        <f ca="1">INDEX(UW!$C$689:$EF$711,MATCH($B26,UW!$C$689:$C$711,0),MATCH(D$9,UW!$C$689:$EF$689,0))</f>
        <v>0</v>
      </c>
      <c r="E26" s="1922">
        <f ca="1">INDEX(UW!$C$689:$EF$711,MATCH($B26,UW!$C$689:$C$711,0),MATCH(E$9,UW!$C$689:$EF$689,0))</f>
        <v>0</v>
      </c>
      <c r="F26" s="1922">
        <f ca="1">INDEX(UW!$C$689:$EF$711,MATCH($B26,UW!$C$689:$C$711,0),MATCH(F$9,UW!$C$689:$EF$689,0))</f>
        <v>0</v>
      </c>
      <c r="G26" s="1922">
        <f ca="1">INDEX(UW!$C$689:$EF$711,MATCH($B26,UW!$C$689:$C$711,0),MATCH(G$9,UW!$C$689:$EF$689,0))</f>
        <v>0</v>
      </c>
      <c r="H26" s="1922">
        <f ca="1">INDEX(UW!$C$689:$EF$711,MATCH($B26,UW!$C$689:$C$711,0),MATCH(H$9,UW!$C$689:$EF$689,0))</f>
        <v>0</v>
      </c>
      <c r="I26" s="1922">
        <f ca="1">INDEX(UW!$C$689:$EF$711,MATCH($B26,UW!$C$689:$C$711,0),MATCH(I$9,UW!$C$689:$EF$689,0))</f>
        <v>0</v>
      </c>
      <c r="J26" s="1922">
        <f ca="1">INDEX(UW!$C$689:$EF$711,MATCH($B26,UW!$C$689:$C$711,0),MATCH(J$9,UW!$C$689:$EF$689,0))</f>
        <v>0</v>
      </c>
      <c r="K26" s="1922">
        <f ca="1">INDEX(UW!$C$689:$EF$711,MATCH($B26,UW!$C$689:$C$711,0),MATCH(K$9,UW!$C$689:$EF$689,0))</f>
        <v>0</v>
      </c>
      <c r="L26" s="1922">
        <f ca="1">INDEX(UW!$C$689:$EF$711,MATCH($B26,UW!$C$689:$C$711,0),MATCH(L$9,UW!$C$689:$EF$689,0))</f>
        <v>0</v>
      </c>
      <c r="M26" s="1922">
        <f ca="1">INDEX(UW!$C$689:$EF$711,MATCH($B26,UW!$C$689:$C$711,0),MATCH(M$9,UW!$C$689:$EF$689,0))</f>
        <v>0</v>
      </c>
      <c r="N26" s="1924">
        <f ca="1">INDEX(UW!$C$689:$EF$711,MATCH($B26,UW!$C$689:$C$711,0),MATCH(N$9,UW!$C$689:$EF$689,0))</f>
        <v>0</v>
      </c>
      <c r="O26" s="1972">
        <f t="shared" ca="1" si="2"/>
        <v>0</v>
      </c>
      <c r="Q26" s="1975"/>
      <c r="R26" s="1975"/>
      <c r="S26" s="1975"/>
      <c r="T26" s="1975"/>
      <c r="U26" s="1975"/>
      <c r="V26" s="1975"/>
      <c r="W26" s="1975"/>
      <c r="X26" s="1975"/>
      <c r="Y26" s="1975"/>
      <c r="Z26" s="1975"/>
      <c r="AA26" s="1975"/>
      <c r="AB26" s="1975"/>
    </row>
    <row r="27" spans="1:28" s="103" customFormat="1" ht="15.5" customHeight="1">
      <c r="B27" s="117" t="s">
        <v>433</v>
      </c>
      <c r="C27" s="1916">
        <f ca="1">INDEX(UW!$C$689:$EF$711,MATCH($B27,UW!$C$689:$C$711,0),MATCH(C$9,UW!$C$689:$EF$689,0))</f>
        <v>0</v>
      </c>
      <c r="D27" s="1916">
        <f ca="1">INDEX(UW!$C$689:$EF$711,MATCH($B27,UW!$C$689:$C$711,0),MATCH(D$9,UW!$C$689:$EF$689,0))</f>
        <v>0</v>
      </c>
      <c r="E27" s="1916">
        <f ca="1">INDEX(UW!$C$689:$EF$711,MATCH($B27,UW!$C$689:$C$711,0),MATCH(E$9,UW!$C$689:$EF$689,0))</f>
        <v>0</v>
      </c>
      <c r="F27" s="1916">
        <f ca="1">INDEX(UW!$C$689:$EF$711,MATCH($B27,UW!$C$689:$C$711,0),MATCH(F$9,UW!$C$689:$EF$689,0))</f>
        <v>0</v>
      </c>
      <c r="G27" s="1916">
        <f ca="1">INDEX(UW!$C$689:$EF$711,MATCH($B27,UW!$C$689:$C$711,0),MATCH(G$9,UW!$C$689:$EF$689,0))</f>
        <v>0</v>
      </c>
      <c r="H27" s="1916">
        <f ca="1">INDEX(UW!$C$689:$EF$711,MATCH($B27,UW!$C$689:$C$711,0),MATCH(H$9,UW!$C$689:$EF$689,0))</f>
        <v>0</v>
      </c>
      <c r="I27" s="1916">
        <f ca="1">INDEX(UW!$C$689:$EF$711,MATCH($B27,UW!$C$689:$C$711,0),MATCH(I$9,UW!$C$689:$EF$689,0))</f>
        <v>0</v>
      </c>
      <c r="J27" s="1916">
        <f ca="1">INDEX(UW!$C$689:$EF$711,MATCH($B27,UW!$C$689:$C$711,0),MATCH(J$9,UW!$C$689:$EF$689,0))</f>
        <v>0</v>
      </c>
      <c r="K27" s="1916">
        <f ca="1">INDEX(UW!$C$689:$EF$711,MATCH($B27,UW!$C$689:$C$711,0),MATCH(K$9,UW!$C$689:$EF$689,0))</f>
        <v>0</v>
      </c>
      <c r="L27" s="1916">
        <f ca="1">INDEX(UW!$C$689:$EF$711,MATCH($B27,UW!$C$689:$C$711,0),MATCH(L$9,UW!$C$689:$EF$689,0))</f>
        <v>0</v>
      </c>
      <c r="M27" s="1916">
        <f ca="1">INDEX(UW!$C$689:$EF$711,MATCH($B27,UW!$C$689:$C$711,0),MATCH(M$9,UW!$C$689:$EF$689,0))</f>
        <v>0</v>
      </c>
      <c r="N27" s="1976">
        <f ca="1">INDEX(UW!$C$689:$EF$711,MATCH($B27,UW!$C$689:$C$711,0),MATCH(N$9,UW!$C$689:$EF$689,0))</f>
        <v>0</v>
      </c>
      <c r="O27" s="1972">
        <f t="shared" ca="1" si="2"/>
        <v>0</v>
      </c>
    </row>
    <row r="28" spans="1:28" s="103" customFormat="1" ht="15.5" customHeight="1">
      <c r="B28" s="117" t="s">
        <v>434</v>
      </c>
      <c r="C28" s="1916">
        <f ca="1">INDEX(UW!$C$689:$EF$711,MATCH($B28,UW!$C$689:$C$711,0),MATCH(C$9,UW!$C$689:$EF$689,0))</f>
        <v>0</v>
      </c>
      <c r="D28" s="1916">
        <f ca="1">INDEX(UW!$C$689:$EF$711,MATCH($B28,UW!$C$689:$C$711,0),MATCH(D$9,UW!$C$689:$EF$689,0))</f>
        <v>0</v>
      </c>
      <c r="E28" s="1916">
        <f ca="1">INDEX(UW!$C$689:$EF$711,MATCH($B28,UW!$C$689:$C$711,0),MATCH(E$9,UW!$C$689:$EF$689,0))</f>
        <v>0</v>
      </c>
      <c r="F28" s="1916">
        <f ca="1">INDEX(UW!$C$689:$EF$711,MATCH($B28,UW!$C$689:$C$711,0),MATCH(F$9,UW!$C$689:$EF$689,0))</f>
        <v>0</v>
      </c>
      <c r="G28" s="1916">
        <f ca="1">INDEX(UW!$C$689:$EF$711,MATCH($B28,UW!$C$689:$C$711,0),MATCH(G$9,UW!$C$689:$EF$689,0))</f>
        <v>0</v>
      </c>
      <c r="H28" s="1916">
        <f ca="1">INDEX(UW!$C$689:$EF$711,MATCH($B28,UW!$C$689:$C$711,0),MATCH(H$9,UW!$C$689:$EF$689,0))</f>
        <v>0</v>
      </c>
      <c r="I28" s="1916">
        <f ca="1">INDEX(UW!$C$689:$EF$711,MATCH($B28,UW!$C$689:$C$711,0),MATCH(I$9,UW!$C$689:$EF$689,0))</f>
        <v>0</v>
      </c>
      <c r="J28" s="1916">
        <f ca="1">INDEX(UW!$C$689:$EF$711,MATCH($B28,UW!$C$689:$C$711,0),MATCH(J$9,UW!$C$689:$EF$689,0))</f>
        <v>0</v>
      </c>
      <c r="K28" s="1916">
        <f ca="1">INDEX(UW!$C$689:$EF$711,MATCH($B28,UW!$C$689:$C$711,0),MATCH(K$9,UW!$C$689:$EF$689,0))</f>
        <v>0</v>
      </c>
      <c r="L28" s="1916">
        <f ca="1">INDEX(UW!$C$689:$EF$711,MATCH($B28,UW!$C$689:$C$711,0),MATCH(L$9,UW!$C$689:$EF$689,0))</f>
        <v>0</v>
      </c>
      <c r="M28" s="1916">
        <f ca="1">INDEX(UW!$C$689:$EF$711,MATCH($B28,UW!$C$689:$C$711,0),MATCH(M$9,UW!$C$689:$EF$689,0))</f>
        <v>0</v>
      </c>
      <c r="N28" s="1976">
        <f ca="1">INDEX(UW!$C$689:$EF$711,MATCH($B28,UW!$C$689:$C$711,0),MATCH(N$9,UW!$C$689:$EF$689,0))</f>
        <v>0</v>
      </c>
      <c r="O28" s="1972">
        <f t="shared" ca="1" si="2"/>
        <v>0</v>
      </c>
    </row>
    <row r="29" spans="1:28" s="103" customFormat="1" ht="15.5" customHeight="1">
      <c r="B29" s="118" t="s">
        <v>435</v>
      </c>
      <c r="C29" s="1922">
        <f ca="1">INDEX(UW!$C$689:$EF$711,MATCH($B29,UW!$C$689:$C$711,0),MATCH(C$9,UW!$C$689:$EF$689,0))</f>
        <v>0</v>
      </c>
      <c r="D29" s="1922">
        <f ca="1">INDEX(UW!$C$689:$EF$711,MATCH($B29,UW!$C$689:$C$711,0),MATCH(D$9,UW!$C$689:$EF$689,0))</f>
        <v>0</v>
      </c>
      <c r="E29" s="1922">
        <f ca="1">INDEX(UW!$C$689:$EF$711,MATCH($B29,UW!$C$689:$C$711,0),MATCH(E$9,UW!$C$689:$EF$689,0))</f>
        <v>0</v>
      </c>
      <c r="F29" s="1922">
        <f ca="1">INDEX(UW!$C$689:$EF$711,MATCH($B29,UW!$C$689:$C$711,0),MATCH(F$9,UW!$C$689:$EF$689,0))</f>
        <v>0</v>
      </c>
      <c r="G29" s="1922">
        <f ca="1">INDEX(UW!$C$689:$EF$711,MATCH($B29,UW!$C$689:$C$711,0),MATCH(G$9,UW!$C$689:$EF$689,0))</f>
        <v>0</v>
      </c>
      <c r="H29" s="1922">
        <f ca="1">INDEX(UW!$C$689:$EF$711,MATCH($B29,UW!$C$689:$C$711,0),MATCH(H$9,UW!$C$689:$EF$689,0))</f>
        <v>0</v>
      </c>
      <c r="I29" s="1922">
        <f ca="1">INDEX(UW!$C$689:$EF$711,MATCH($B29,UW!$C$689:$C$711,0),MATCH(I$9,UW!$C$689:$EF$689,0))</f>
        <v>0</v>
      </c>
      <c r="J29" s="1922">
        <f ca="1">INDEX(UW!$C$689:$EF$711,MATCH($B29,UW!$C$689:$C$711,0),MATCH(J$9,UW!$C$689:$EF$689,0))</f>
        <v>0</v>
      </c>
      <c r="K29" s="1922">
        <f ca="1">INDEX(UW!$C$689:$EF$711,MATCH($B29,UW!$C$689:$C$711,0),MATCH(K$9,UW!$C$689:$EF$689,0))</f>
        <v>0</v>
      </c>
      <c r="L29" s="1922">
        <f ca="1">INDEX(UW!$C$689:$EF$711,MATCH($B29,UW!$C$689:$C$711,0),MATCH(L$9,UW!$C$689:$EF$689,0))</f>
        <v>0</v>
      </c>
      <c r="M29" s="1922">
        <f ca="1">INDEX(UW!$C$689:$EF$711,MATCH($B29,UW!$C$689:$C$711,0),MATCH(M$9,UW!$C$689:$EF$689,0))</f>
        <v>0</v>
      </c>
      <c r="N29" s="1924">
        <f ca="1">INDEX(UW!$C$689:$EF$711,MATCH($B29,UW!$C$689:$C$711,0),MATCH(N$9,UW!$C$689:$EF$689,0))</f>
        <v>0</v>
      </c>
      <c r="O29" s="1972">
        <f t="shared" ca="1" si="2"/>
        <v>0</v>
      </c>
    </row>
    <row r="30" spans="1:28" s="103" customFormat="1" ht="15.5" customHeight="1">
      <c r="B30" s="117" t="s">
        <v>575</v>
      </c>
      <c r="C30" s="1916">
        <f ca="1">INDEX(UW!$C$689:$EF$711,MATCH($B30,UW!$C$689:$C$711,0),MATCH(C$9,UW!$C$689:$EF$689,0))</f>
        <v>0</v>
      </c>
      <c r="D30" s="1916">
        <f ca="1">INDEX(UW!$C$689:$EF$711,MATCH($B30,UW!$C$689:$C$711,0),MATCH(D$9,UW!$C$689:$EF$689,0))</f>
        <v>0</v>
      </c>
      <c r="E30" s="1916">
        <f ca="1">INDEX(UW!$C$689:$EF$711,MATCH($B30,UW!$C$689:$C$711,0),MATCH(E$9,UW!$C$689:$EF$689,0))</f>
        <v>0</v>
      </c>
      <c r="F30" s="1916">
        <f ca="1">INDEX(UW!$C$689:$EF$711,MATCH($B30,UW!$C$689:$C$711,0),MATCH(F$9,UW!$C$689:$EF$689,0))</f>
        <v>0</v>
      </c>
      <c r="G30" s="1916">
        <f ca="1">INDEX(UW!$C$689:$EF$711,MATCH($B30,UW!$C$689:$C$711,0),MATCH(G$9,UW!$C$689:$EF$689,0))</f>
        <v>0</v>
      </c>
      <c r="H30" s="1916">
        <f ca="1">INDEX(UW!$C$689:$EF$711,MATCH($B30,UW!$C$689:$C$711,0),MATCH(H$9,UW!$C$689:$EF$689,0))</f>
        <v>0</v>
      </c>
      <c r="I30" s="1916">
        <f ca="1">INDEX(UW!$C$689:$EF$711,MATCH($B30,UW!$C$689:$C$711,0),MATCH(I$9,UW!$C$689:$EF$689,0))</f>
        <v>0</v>
      </c>
      <c r="J30" s="1916">
        <f ca="1">INDEX(UW!$C$689:$EF$711,MATCH($B30,UW!$C$689:$C$711,0),MATCH(J$9,UW!$C$689:$EF$689,0))</f>
        <v>0</v>
      </c>
      <c r="K30" s="1916">
        <f ca="1">INDEX(UW!$C$689:$EF$711,MATCH($B30,UW!$C$689:$C$711,0),MATCH(K$9,UW!$C$689:$EF$689,0))</f>
        <v>0</v>
      </c>
      <c r="L30" s="1916">
        <f ca="1">INDEX(UW!$C$689:$EF$711,MATCH($B30,UW!$C$689:$C$711,0),MATCH(L$9,UW!$C$689:$EF$689,0))</f>
        <v>0</v>
      </c>
      <c r="M30" s="1916">
        <f ca="1">INDEX(UW!$C$689:$EF$711,MATCH($B30,UW!$C$689:$C$711,0),MATCH(M$9,UW!$C$689:$EF$689,0))</f>
        <v>0</v>
      </c>
      <c r="N30" s="1976">
        <f ca="1">INDEX(UW!$C$689:$EF$711,MATCH($B30,UW!$C$689:$C$711,0),MATCH(N$9,UW!$C$689:$EF$689,0))</f>
        <v>0</v>
      </c>
      <c r="O30" s="1972">
        <f t="shared" ca="1" si="2"/>
        <v>0</v>
      </c>
    </row>
    <row r="31" spans="1:28" s="103" customFormat="1" ht="15.5" customHeight="1">
      <c r="B31" s="117" t="s">
        <v>437</v>
      </c>
      <c r="C31" s="1916">
        <f ca="1">INDEX(UW!$C$689:$EF$711,MATCH($B31,UW!$C$689:$C$711,0),MATCH(C$9,UW!$C$689:$EF$689,0))</f>
        <v>0</v>
      </c>
      <c r="D31" s="1916">
        <f ca="1">INDEX(UW!$C$689:$EF$711,MATCH($B31,UW!$C$689:$C$711,0),MATCH(D$9,UW!$C$689:$EF$689,0))</f>
        <v>0</v>
      </c>
      <c r="E31" s="1916">
        <f ca="1">INDEX(UW!$C$689:$EF$711,MATCH($B31,UW!$C$689:$C$711,0),MATCH(E$9,UW!$C$689:$EF$689,0))</f>
        <v>0</v>
      </c>
      <c r="F31" s="1916">
        <f ca="1">INDEX(UW!$C$689:$EF$711,MATCH($B31,UW!$C$689:$C$711,0),MATCH(F$9,UW!$C$689:$EF$689,0))</f>
        <v>0</v>
      </c>
      <c r="G31" s="1916">
        <f ca="1">INDEX(UW!$C$689:$EF$711,MATCH($B31,UW!$C$689:$C$711,0),MATCH(G$9,UW!$C$689:$EF$689,0))</f>
        <v>0</v>
      </c>
      <c r="H31" s="1916">
        <f ca="1">INDEX(UW!$C$689:$EF$711,MATCH($B31,UW!$C$689:$C$711,0),MATCH(H$9,UW!$C$689:$EF$689,0))</f>
        <v>0</v>
      </c>
      <c r="I31" s="1916">
        <f ca="1">INDEX(UW!$C$689:$EF$711,MATCH($B31,UW!$C$689:$C$711,0),MATCH(I$9,UW!$C$689:$EF$689,0))</f>
        <v>0</v>
      </c>
      <c r="J31" s="1916">
        <f ca="1">INDEX(UW!$C$689:$EF$711,MATCH($B31,UW!$C$689:$C$711,0),MATCH(J$9,UW!$C$689:$EF$689,0))</f>
        <v>0</v>
      </c>
      <c r="K31" s="1916">
        <f ca="1">INDEX(UW!$C$689:$EF$711,MATCH($B31,UW!$C$689:$C$711,0),MATCH(K$9,UW!$C$689:$EF$689,0))</f>
        <v>0</v>
      </c>
      <c r="L31" s="1916">
        <f ca="1">INDEX(UW!$C$689:$EF$711,MATCH($B31,UW!$C$689:$C$711,0),MATCH(L$9,UW!$C$689:$EF$689,0))</f>
        <v>0</v>
      </c>
      <c r="M31" s="1916">
        <f ca="1">INDEX(UW!$C$689:$EF$711,MATCH($B31,UW!$C$689:$C$711,0),MATCH(M$9,UW!$C$689:$EF$689,0))</f>
        <v>0</v>
      </c>
      <c r="N31" s="1976">
        <f ca="1">INDEX(UW!$C$689:$EF$711,MATCH($B31,UW!$C$689:$C$711,0),MATCH(N$9,UW!$C$689:$EF$689,0))</f>
        <v>0</v>
      </c>
      <c r="O31" s="1972">
        <f t="shared" ca="1" si="2"/>
        <v>0</v>
      </c>
    </row>
    <row r="32" spans="1:28" s="103" customFormat="1" ht="15.5" customHeight="1">
      <c r="B32" s="117" t="s">
        <v>438</v>
      </c>
      <c r="C32" s="1916">
        <f ca="1">INDEX(UW!$C$689:$EF$711,MATCH($B32,UW!$C$689:$C$711,0),MATCH(C$9,UW!$C$689:$EF$689,0))</f>
        <v>0</v>
      </c>
      <c r="D32" s="1916">
        <f ca="1">INDEX(UW!$C$689:$EF$711,MATCH($B32,UW!$C$689:$C$711,0),MATCH(D$9,UW!$C$689:$EF$689,0))</f>
        <v>0</v>
      </c>
      <c r="E32" s="1916">
        <f ca="1">INDEX(UW!$C$689:$EF$711,MATCH($B32,UW!$C$689:$C$711,0),MATCH(E$9,UW!$C$689:$EF$689,0))</f>
        <v>0</v>
      </c>
      <c r="F32" s="1916">
        <f ca="1">INDEX(UW!$C$689:$EF$711,MATCH($B32,UW!$C$689:$C$711,0),MATCH(F$9,UW!$C$689:$EF$689,0))</f>
        <v>0</v>
      </c>
      <c r="G32" s="1916">
        <f ca="1">INDEX(UW!$C$689:$EF$711,MATCH($B32,UW!$C$689:$C$711,0),MATCH(G$9,UW!$C$689:$EF$689,0))</f>
        <v>0</v>
      </c>
      <c r="H32" s="1916">
        <f ca="1">INDEX(UW!$C$689:$EF$711,MATCH($B32,UW!$C$689:$C$711,0),MATCH(H$9,UW!$C$689:$EF$689,0))</f>
        <v>0</v>
      </c>
      <c r="I32" s="1916">
        <f ca="1">INDEX(UW!$C$689:$EF$711,MATCH($B32,UW!$C$689:$C$711,0),MATCH(I$9,UW!$C$689:$EF$689,0))</f>
        <v>0</v>
      </c>
      <c r="J32" s="1916">
        <f ca="1">INDEX(UW!$C$689:$EF$711,MATCH($B32,UW!$C$689:$C$711,0),MATCH(J$9,UW!$C$689:$EF$689,0))</f>
        <v>0</v>
      </c>
      <c r="K32" s="1916">
        <f ca="1">INDEX(UW!$C$689:$EF$711,MATCH($B32,UW!$C$689:$C$711,0),MATCH(K$9,UW!$C$689:$EF$689,0))</f>
        <v>0</v>
      </c>
      <c r="L32" s="1916">
        <f ca="1">INDEX(UW!$C$689:$EF$711,MATCH($B32,UW!$C$689:$C$711,0),MATCH(L$9,UW!$C$689:$EF$689,0))</f>
        <v>0</v>
      </c>
      <c r="M32" s="1916">
        <f ca="1">INDEX(UW!$C$689:$EF$711,MATCH($B32,UW!$C$689:$C$711,0),MATCH(M$9,UW!$C$689:$EF$689,0))</f>
        <v>0</v>
      </c>
      <c r="N32" s="1976">
        <f ca="1">INDEX(UW!$C$689:$EF$711,MATCH($B32,UW!$C$689:$C$711,0),MATCH(N$9,UW!$C$689:$EF$689,0))</f>
        <v>0</v>
      </c>
      <c r="O32" s="1972">
        <f t="shared" ca="1" si="2"/>
        <v>0</v>
      </c>
    </row>
    <row r="33" spans="1:15" s="103" customFormat="1" ht="15.5" customHeight="1">
      <c r="B33" s="117" t="s">
        <v>579</v>
      </c>
      <c r="C33" s="1922">
        <f ca="1">INDEX(UW!$C$689:$EF$711,MATCH($B33,UW!$C$689:$C$711,0),MATCH(C$9,UW!$C$689:$EF$689,0))</f>
        <v>0</v>
      </c>
      <c r="D33" s="1922">
        <f ca="1">INDEX(UW!$C$689:$EF$711,MATCH($B33,UW!$C$689:$C$711,0),MATCH(D$9,UW!$C$689:$EF$689,0))</f>
        <v>0</v>
      </c>
      <c r="E33" s="1922">
        <f ca="1">INDEX(UW!$C$689:$EF$711,MATCH($B33,UW!$C$689:$C$711,0),MATCH(E$9,UW!$C$689:$EF$689,0))</f>
        <v>0</v>
      </c>
      <c r="F33" s="1922">
        <f ca="1">INDEX(UW!$C$689:$EF$711,MATCH($B33,UW!$C$689:$C$711,0),MATCH(F$9,UW!$C$689:$EF$689,0))</f>
        <v>0</v>
      </c>
      <c r="G33" s="1922">
        <f ca="1">INDEX(UW!$C$689:$EF$711,MATCH($B33,UW!$C$689:$C$711,0),MATCH(G$9,UW!$C$689:$EF$689,0))</f>
        <v>0</v>
      </c>
      <c r="H33" s="1922">
        <f ca="1">INDEX(UW!$C$689:$EF$711,MATCH($B33,UW!$C$689:$C$711,0),MATCH(H$9,UW!$C$689:$EF$689,0))</f>
        <v>0</v>
      </c>
      <c r="I33" s="1922">
        <f ca="1">INDEX(UW!$C$689:$EF$711,MATCH($B33,UW!$C$689:$C$711,0),MATCH(I$9,UW!$C$689:$EF$689,0))</f>
        <v>0</v>
      </c>
      <c r="J33" s="1922">
        <f ca="1">INDEX(UW!$C$689:$EF$711,MATCH($B33,UW!$C$689:$C$711,0),MATCH(J$9,UW!$C$689:$EF$689,0))</f>
        <v>0</v>
      </c>
      <c r="K33" s="1922">
        <f ca="1">INDEX(UW!$C$689:$EF$711,MATCH($B33,UW!$C$689:$C$711,0),MATCH(K$9,UW!$C$689:$EF$689,0))</f>
        <v>0</v>
      </c>
      <c r="L33" s="1922">
        <f ca="1">INDEX(UW!$C$689:$EF$711,MATCH($B33,UW!$C$689:$C$711,0),MATCH(L$9,UW!$C$689:$EF$689,0))</f>
        <v>0</v>
      </c>
      <c r="M33" s="1922">
        <f ca="1">INDEX(UW!$C$689:$EF$711,MATCH($B33,UW!$C$689:$C$711,0),MATCH(M$9,UW!$C$689:$EF$689,0))</f>
        <v>0</v>
      </c>
      <c r="N33" s="1924">
        <f ca="1">INDEX(UW!$C$689:$EF$711,MATCH($B33,UW!$C$689:$C$711,0),MATCH(N$9,UW!$C$689:$EF$689,0))</f>
        <v>0</v>
      </c>
      <c r="O33" s="1972">
        <f t="shared" ca="1" si="2"/>
        <v>0</v>
      </c>
    </row>
    <row r="34" spans="1:15" s="103" customFormat="1" ht="16" customHeight="1" thickBot="1">
      <c r="B34" s="117" t="s">
        <v>440</v>
      </c>
      <c r="C34" s="1977">
        <f ca="1">INDEX(UW!$C$689:$EF$711,MATCH($B34,UW!$C$689:$C$711,0),MATCH(C$9,UW!$C$689:$EF$689,0))</f>
        <v>0</v>
      </c>
      <c r="D34" s="1977">
        <f ca="1">INDEX(UW!$C$689:$EF$711,MATCH($B34,UW!$C$689:$C$711,0),MATCH(D$9,UW!$C$689:$EF$689,0))</f>
        <v>0</v>
      </c>
      <c r="E34" s="1977">
        <f ca="1">INDEX(UW!$C$689:$EF$711,MATCH($B34,UW!$C$689:$C$711,0),MATCH(E$9,UW!$C$689:$EF$689,0))</f>
        <v>0</v>
      </c>
      <c r="F34" s="1977">
        <f ca="1">INDEX(UW!$C$689:$EF$711,MATCH($B34,UW!$C$689:$C$711,0),MATCH(F$9,UW!$C$689:$EF$689,0))</f>
        <v>0</v>
      </c>
      <c r="G34" s="1977">
        <f ca="1">INDEX(UW!$C$689:$EF$711,MATCH($B34,UW!$C$689:$C$711,0),MATCH(G$9,UW!$C$689:$EF$689,0))</f>
        <v>0</v>
      </c>
      <c r="H34" s="1977">
        <f ca="1">INDEX(UW!$C$689:$EF$711,MATCH($B34,UW!$C$689:$C$711,0),MATCH(H$9,UW!$C$689:$EF$689,0))</f>
        <v>0</v>
      </c>
      <c r="I34" s="1977">
        <f ca="1">INDEX(UW!$C$689:$EF$711,MATCH($B34,UW!$C$689:$C$711,0),MATCH(I$9,UW!$C$689:$EF$689,0))</f>
        <v>0</v>
      </c>
      <c r="J34" s="1977">
        <f ca="1">INDEX(UW!$C$689:$EF$711,MATCH($B34,UW!$C$689:$C$711,0),MATCH(J$9,UW!$C$689:$EF$689,0))</f>
        <v>0</v>
      </c>
      <c r="K34" s="1977">
        <f ca="1">INDEX(UW!$C$689:$EF$711,MATCH($B34,UW!$C$689:$C$711,0),MATCH(K$9,UW!$C$689:$EF$689,0))</f>
        <v>0</v>
      </c>
      <c r="L34" s="1977">
        <f ca="1">INDEX(UW!$C$689:$EF$711,MATCH($B34,UW!$C$689:$C$711,0),MATCH(L$9,UW!$C$689:$EF$689,0))</f>
        <v>0</v>
      </c>
      <c r="M34" s="1977">
        <f ca="1">INDEX(UW!$C$689:$EF$711,MATCH($B34,UW!$C$689:$C$711,0),MATCH(M$9,UW!$C$689:$EF$689,0))</f>
        <v>0</v>
      </c>
      <c r="N34" s="1978">
        <f ca="1">INDEX(UW!$C$689:$EF$711,MATCH($B34,UW!$C$689:$C$711,0),MATCH(N$9,UW!$C$689:$EF$689,0))</f>
        <v>0</v>
      </c>
      <c r="O34" s="1979">
        <f t="shared" ca="1" si="2"/>
        <v>0</v>
      </c>
    </row>
    <row r="35" spans="1:15" s="103" customFormat="1" ht="16" customHeight="1" thickBot="1">
      <c r="A35" s="102"/>
      <c r="B35" s="116" t="s">
        <v>860</v>
      </c>
      <c r="C35" s="1907" t="e">
        <f t="shared" ref="C35:O35" ca="1" si="3">SUM(C19:C34)</f>
        <v>#N/A</v>
      </c>
      <c r="D35" s="1926" t="e">
        <f t="shared" ca="1" si="3"/>
        <v>#N/A</v>
      </c>
      <c r="E35" s="1926" t="e">
        <f t="shared" ca="1" si="3"/>
        <v>#N/A</v>
      </c>
      <c r="F35" s="1926" t="e">
        <f t="shared" ca="1" si="3"/>
        <v>#N/A</v>
      </c>
      <c r="G35" s="1926" t="e">
        <f t="shared" ca="1" si="3"/>
        <v>#N/A</v>
      </c>
      <c r="H35" s="1926" t="e">
        <f t="shared" ca="1" si="3"/>
        <v>#N/A</v>
      </c>
      <c r="I35" s="1926" t="e">
        <f t="shared" ca="1" si="3"/>
        <v>#N/A</v>
      </c>
      <c r="J35" s="1926" t="e">
        <f t="shared" ca="1" si="3"/>
        <v>#N/A</v>
      </c>
      <c r="K35" s="1926" t="e">
        <f t="shared" ca="1" si="3"/>
        <v>#N/A</v>
      </c>
      <c r="L35" s="1926" t="e">
        <f t="shared" ca="1" si="3"/>
        <v>#N/A</v>
      </c>
      <c r="M35" s="1926" t="e">
        <f t="shared" ca="1" si="3"/>
        <v>#N/A</v>
      </c>
      <c r="N35" s="1926" t="e">
        <f t="shared" ca="1" si="3"/>
        <v>#N/A</v>
      </c>
      <c r="O35" s="1928" t="e">
        <f t="shared" ca="1" si="3"/>
        <v>#N/A</v>
      </c>
    </row>
    <row r="36" spans="1:15" s="103" customFormat="1" ht="16" customHeight="1" thickBot="1">
      <c r="A36" s="102"/>
      <c r="B36" s="109"/>
      <c r="C36" s="1910"/>
      <c r="D36" s="1910"/>
      <c r="E36" s="1910"/>
      <c r="F36" s="1910"/>
      <c r="G36" s="1910"/>
      <c r="H36" s="1930"/>
      <c r="I36" s="1930"/>
      <c r="J36" s="1910"/>
      <c r="K36" s="1910"/>
      <c r="L36" s="1910"/>
      <c r="M36" s="1910"/>
      <c r="N36" s="1910"/>
      <c r="O36" s="1910"/>
    </row>
    <row r="37" spans="1:15" s="102" customFormat="1" ht="16" customHeight="1" thickBot="1">
      <c r="B37" s="115" t="s">
        <v>1484</v>
      </c>
      <c r="C37" s="1926" t="e">
        <f t="shared" ref="C37:O37" ca="1" si="4">C16-C35</f>
        <v>#N/A</v>
      </c>
      <c r="D37" s="1908" t="e">
        <f t="shared" ca="1" si="4"/>
        <v>#N/A</v>
      </c>
      <c r="E37" s="1908" t="e">
        <f t="shared" ca="1" si="4"/>
        <v>#N/A</v>
      </c>
      <c r="F37" s="1908" t="e">
        <f t="shared" ca="1" si="4"/>
        <v>#N/A</v>
      </c>
      <c r="G37" s="1908" t="e">
        <f t="shared" ca="1" si="4"/>
        <v>#N/A</v>
      </c>
      <c r="H37" s="1908" t="e">
        <f t="shared" ca="1" si="4"/>
        <v>#N/A</v>
      </c>
      <c r="I37" s="1908" t="e">
        <f t="shared" ca="1" si="4"/>
        <v>#N/A</v>
      </c>
      <c r="J37" s="1954" t="e">
        <f t="shared" ca="1" si="4"/>
        <v>#N/A</v>
      </c>
      <c r="K37" s="1954" t="e">
        <f t="shared" ca="1" si="4"/>
        <v>#N/A</v>
      </c>
      <c r="L37" s="1954" t="e">
        <f t="shared" ca="1" si="4"/>
        <v>#N/A</v>
      </c>
      <c r="M37" s="1954" t="e">
        <f t="shared" ca="1" si="4"/>
        <v>#N/A</v>
      </c>
      <c r="N37" s="1955" t="e">
        <f t="shared" ca="1" si="4"/>
        <v>#N/A</v>
      </c>
      <c r="O37" s="1909" t="e">
        <f t="shared" ca="1" si="4"/>
        <v>#N/A</v>
      </c>
    </row>
    <row r="38" spans="1:15" s="102" customFormat="1" ht="16" customHeight="1" thickBot="1">
      <c r="B38" s="111"/>
      <c r="C38" s="1933"/>
      <c r="D38" s="1933"/>
      <c r="E38" s="1933"/>
      <c r="F38" s="1933"/>
      <c r="G38" s="1933"/>
      <c r="H38" s="1933"/>
      <c r="I38" s="1933"/>
      <c r="J38" s="1933"/>
      <c r="K38" s="1933"/>
      <c r="L38" s="1933"/>
      <c r="M38" s="1933"/>
      <c r="N38" s="1933"/>
      <c r="O38" s="1933"/>
    </row>
    <row r="39" spans="1:15" s="102" customFormat="1" ht="16" customHeight="1" thickBot="1">
      <c r="B39" s="110" t="s">
        <v>1485</v>
      </c>
      <c r="C39" s="1934"/>
      <c r="D39" s="1934"/>
      <c r="E39" s="1934"/>
      <c r="F39" s="1934"/>
      <c r="G39" s="1934"/>
      <c r="H39" s="1934"/>
      <c r="I39" s="1934"/>
      <c r="J39" s="1934"/>
      <c r="K39" s="1934"/>
      <c r="L39" s="1934"/>
      <c r="M39" s="1934"/>
      <c r="N39" s="1934"/>
      <c r="O39" s="1934"/>
    </row>
    <row r="40" spans="1:15" s="102" customFormat="1" ht="15.5" customHeight="1">
      <c r="B40" s="120" t="s">
        <v>441</v>
      </c>
      <c r="C40" s="1935">
        <f ca="1">INDEX(UW!$C$689:$EF$711,MATCH($B40,UW!$C$689:$C$711,0),MATCH(C$9,UW!$C$689:$EF$689,0))</f>
        <v>0</v>
      </c>
      <c r="D40" s="1980">
        <f ca="1">INDEX(UW!$C$689:$EF$711,MATCH($B40,UW!$C$689:$C$711,0),MATCH(D$9,UW!$C$689:$EF$689,0))</f>
        <v>0</v>
      </c>
      <c r="E40" s="1980">
        <f ca="1">INDEX(UW!$C$689:$EF$711,MATCH($B40,UW!$C$689:$C$711,0),MATCH(E$9,UW!$C$689:$EF$689,0))</f>
        <v>0</v>
      </c>
      <c r="F40" s="1980">
        <f ca="1">INDEX(UW!$C$689:$EF$711,MATCH($B40,UW!$C$689:$C$711,0),MATCH(F$9,UW!$C$689:$EF$689,0))</f>
        <v>0</v>
      </c>
      <c r="G40" s="1980">
        <f ca="1">INDEX(UW!$C$689:$EF$711,MATCH($B40,UW!$C$689:$C$711,0),MATCH(G$9,UW!$C$689:$EF$689,0))</f>
        <v>0</v>
      </c>
      <c r="H40" s="1980">
        <f ca="1">INDEX(UW!$C$689:$EF$711,MATCH($B40,UW!$C$689:$C$711,0),MATCH(H$9,UW!$C$689:$EF$689,0))</f>
        <v>0</v>
      </c>
      <c r="I40" s="1980">
        <f ca="1">INDEX(UW!$C$689:$EF$711,MATCH($B40,UW!$C$689:$C$711,0),MATCH(I$9,UW!$C$689:$EF$689,0))</f>
        <v>0</v>
      </c>
      <c r="J40" s="1980">
        <f ca="1">INDEX(UW!$C$689:$EF$711,MATCH($B40,UW!$C$689:$C$711,0),MATCH(J$9,UW!$C$689:$EF$689,0))</f>
        <v>0</v>
      </c>
      <c r="K40" s="1980">
        <f ca="1">INDEX(UW!$C$689:$EF$711,MATCH($B40,UW!$C$689:$C$711,0),MATCH(K$9,UW!$C$689:$EF$689,0))</f>
        <v>0</v>
      </c>
      <c r="L40" s="1980">
        <f ca="1">INDEX(UW!$C$689:$EF$711,MATCH($B40,UW!$C$689:$C$711,0),MATCH(L$9,UW!$C$689:$EF$689,0))</f>
        <v>0</v>
      </c>
      <c r="M40" s="1980">
        <f ca="1">INDEX(UW!$C$689:$EF$711,MATCH($B40,UW!$C$689:$C$711,0),MATCH(M$9,UW!$C$689:$EF$689,0))</f>
        <v>0</v>
      </c>
      <c r="N40" s="1981">
        <f ca="1">INDEX(UW!$C$689:$EF$711,MATCH($B40,UW!$C$689:$C$711,0),MATCH(N$9,UW!$C$689:$EF$689,0))</f>
        <v>0</v>
      </c>
      <c r="O40" s="1938">
        <f ca="1">SUM(C40:N40)</f>
        <v>0</v>
      </c>
    </row>
    <row r="41" spans="1:15" s="102" customFormat="1" ht="16" customHeight="1" thickBot="1">
      <c r="B41" s="121" t="s">
        <v>430</v>
      </c>
      <c r="C41" s="1940">
        <f ca="1">INDEX(UW!$C$689:$EF$711,MATCH($B41,UW!$C$689:$C$711,0),MATCH(C$9,UW!$C$689:$EF$689,0))</f>
        <v>0</v>
      </c>
      <c r="D41" s="1940">
        <f ca="1">INDEX(UW!$C$689:$EF$711,MATCH($B41,UW!$C$689:$C$711,0),MATCH(D$9,UW!$C$689:$EF$689,0))</f>
        <v>0</v>
      </c>
      <c r="E41" s="1940">
        <f ca="1">INDEX(UW!$C$689:$EF$711,MATCH($B41,UW!$C$689:$C$711,0),MATCH(E$9,UW!$C$689:$EF$689,0))</f>
        <v>0</v>
      </c>
      <c r="F41" s="1940">
        <f ca="1">INDEX(UW!$C$689:$EF$711,MATCH($B41,UW!$C$689:$C$711,0),MATCH(F$9,UW!$C$689:$EF$689,0))</f>
        <v>0</v>
      </c>
      <c r="G41" s="1940">
        <f ca="1">INDEX(UW!$C$689:$EF$711,MATCH($B41,UW!$C$689:$C$711,0),MATCH(G$9,UW!$C$689:$EF$689,0))</f>
        <v>0</v>
      </c>
      <c r="H41" s="1940">
        <f ca="1">INDEX(UW!$C$689:$EF$711,MATCH($B41,UW!$C$689:$C$711,0),MATCH(H$9,UW!$C$689:$EF$689,0))</f>
        <v>0</v>
      </c>
      <c r="I41" s="1940">
        <f ca="1">INDEX(UW!$C$689:$EF$711,MATCH($B41,UW!$C$689:$C$711,0),MATCH(I$9,UW!$C$689:$EF$689,0))</f>
        <v>0</v>
      </c>
      <c r="J41" s="1940">
        <f ca="1">INDEX(UW!$C$689:$EF$711,MATCH($B41,UW!$C$689:$C$711,0),MATCH(J$9,UW!$C$689:$EF$689,0))</f>
        <v>0</v>
      </c>
      <c r="K41" s="1940">
        <f ca="1">INDEX(UW!$C$689:$EF$711,MATCH($B41,UW!$C$689:$C$711,0),MATCH(K$9,UW!$C$689:$EF$689,0))</f>
        <v>0</v>
      </c>
      <c r="L41" s="1940">
        <f ca="1">INDEX(UW!$C$689:$EF$711,MATCH($B41,UW!$C$689:$C$711,0),MATCH(L$9,UW!$C$689:$EF$689,0))</f>
        <v>0</v>
      </c>
      <c r="M41" s="1940">
        <f ca="1">INDEX(UW!$C$689:$EF$711,MATCH($B41,UW!$C$689:$C$711,0),MATCH(M$9,UW!$C$689:$EF$689,0))</f>
        <v>0</v>
      </c>
      <c r="N41" s="1940">
        <f ca="1">INDEX(UW!$C$689:$EF$711,MATCH($B41,UW!$C$689:$C$711,0),MATCH(N$9,UW!$C$689:$EF$689,0))</f>
        <v>0</v>
      </c>
      <c r="O41" s="1982">
        <f ca="1">SUM(C41:N41)</f>
        <v>0</v>
      </c>
    </row>
    <row r="42" spans="1:15" s="102" customFormat="1" ht="16" customHeight="1" thickBot="1">
      <c r="B42" s="115" t="s">
        <v>1485</v>
      </c>
      <c r="C42" s="1926">
        <f t="shared" ref="C42:O42" ca="1" si="5">SUM(C40:C41)</f>
        <v>0</v>
      </c>
      <c r="D42" s="1908">
        <f t="shared" ca="1" si="5"/>
        <v>0</v>
      </c>
      <c r="E42" s="1908">
        <f t="shared" ca="1" si="5"/>
        <v>0</v>
      </c>
      <c r="F42" s="1908">
        <f t="shared" ca="1" si="5"/>
        <v>0</v>
      </c>
      <c r="G42" s="1908">
        <f t="shared" ca="1" si="5"/>
        <v>0</v>
      </c>
      <c r="H42" s="1908">
        <f t="shared" ca="1" si="5"/>
        <v>0</v>
      </c>
      <c r="I42" s="1908">
        <f t="shared" ca="1" si="5"/>
        <v>0</v>
      </c>
      <c r="J42" s="1908">
        <f t="shared" ca="1" si="5"/>
        <v>0</v>
      </c>
      <c r="K42" s="1908">
        <f t="shared" ca="1" si="5"/>
        <v>0</v>
      </c>
      <c r="L42" s="1908">
        <f t="shared" ca="1" si="5"/>
        <v>0</v>
      </c>
      <c r="M42" s="1908">
        <f t="shared" ca="1" si="5"/>
        <v>0</v>
      </c>
      <c r="N42" s="1983">
        <f t="shared" ca="1" si="5"/>
        <v>0</v>
      </c>
      <c r="O42" s="1932">
        <f t="shared" ca="1" si="5"/>
        <v>0</v>
      </c>
    </row>
    <row r="43" spans="1:15" s="102" customFormat="1" ht="16" customHeight="1" thickBot="1">
      <c r="B43" s="109"/>
      <c r="C43" s="1930"/>
      <c r="D43" s="1930"/>
      <c r="E43" s="1930"/>
      <c r="F43" s="1930"/>
      <c r="G43" s="1930"/>
      <c r="H43" s="1930"/>
      <c r="I43" s="1930"/>
      <c r="J43" s="1930"/>
      <c r="K43" s="1930"/>
      <c r="L43" s="1930"/>
      <c r="M43" s="1930"/>
      <c r="N43" s="1930"/>
      <c r="O43" s="1930"/>
    </row>
    <row r="44" spans="1:15" s="102" customFormat="1" ht="16" customHeight="1" thickBot="1">
      <c r="B44" s="115" t="s">
        <v>1498</v>
      </c>
      <c r="C44" s="1926" t="e">
        <f t="shared" ref="C44:O44" ca="1" si="6">C37-C42</f>
        <v>#N/A</v>
      </c>
      <c r="D44" s="1908" t="e">
        <f t="shared" ca="1" si="6"/>
        <v>#N/A</v>
      </c>
      <c r="E44" s="1908" t="e">
        <f t="shared" ca="1" si="6"/>
        <v>#N/A</v>
      </c>
      <c r="F44" s="1908" t="e">
        <f t="shared" ca="1" si="6"/>
        <v>#N/A</v>
      </c>
      <c r="G44" s="1908" t="e">
        <f t="shared" ca="1" si="6"/>
        <v>#N/A</v>
      </c>
      <c r="H44" s="1908" t="e">
        <f t="shared" ca="1" si="6"/>
        <v>#N/A</v>
      </c>
      <c r="I44" s="1908" t="e">
        <f t="shared" ca="1" si="6"/>
        <v>#N/A</v>
      </c>
      <c r="J44" s="1908" t="e">
        <f t="shared" ca="1" si="6"/>
        <v>#N/A</v>
      </c>
      <c r="K44" s="1908" t="e">
        <f t="shared" ca="1" si="6"/>
        <v>#N/A</v>
      </c>
      <c r="L44" s="1908" t="e">
        <f t="shared" ca="1" si="6"/>
        <v>#N/A</v>
      </c>
      <c r="M44" s="1908" t="e">
        <f t="shared" ca="1" si="6"/>
        <v>#N/A</v>
      </c>
      <c r="N44" s="1983" t="e">
        <f t="shared" ca="1" si="6"/>
        <v>#N/A</v>
      </c>
      <c r="O44" s="1932" t="e">
        <f t="shared" ca="1" si="6"/>
        <v>#N/A</v>
      </c>
    </row>
    <row r="45" spans="1:15" s="102" customFormat="1" ht="16" customHeight="1" thickBot="1">
      <c r="B45" s="111"/>
      <c r="C45" s="1929"/>
      <c r="D45" s="1929"/>
      <c r="E45" s="1929"/>
      <c r="F45" s="1929"/>
      <c r="G45" s="1929"/>
      <c r="H45" s="1929"/>
      <c r="I45" s="1929"/>
      <c r="J45" s="1933"/>
      <c r="K45" s="1933"/>
      <c r="L45" s="1933"/>
      <c r="M45" s="1933"/>
      <c r="N45" s="1933"/>
      <c r="O45" s="1933"/>
    </row>
    <row r="46" spans="1:15" s="102" customFormat="1" ht="15.5" customHeight="1">
      <c r="B46" s="122" t="s">
        <v>1487</v>
      </c>
      <c r="C46" s="1946">
        <f t="shared" ref="C46:O46" ca="1" si="7">C16</f>
        <v>0</v>
      </c>
      <c r="D46" s="1947">
        <f t="shared" ca="1" si="7"/>
        <v>0</v>
      </c>
      <c r="E46" s="1947">
        <f t="shared" ca="1" si="7"/>
        <v>0</v>
      </c>
      <c r="F46" s="1947">
        <f t="shared" ca="1" si="7"/>
        <v>0</v>
      </c>
      <c r="G46" s="1947">
        <f t="shared" ca="1" si="7"/>
        <v>0</v>
      </c>
      <c r="H46" s="1947">
        <f t="shared" ca="1" si="7"/>
        <v>0</v>
      </c>
      <c r="I46" s="1947">
        <f t="shared" ca="1" si="7"/>
        <v>0</v>
      </c>
      <c r="J46" s="1948">
        <f t="shared" ca="1" si="7"/>
        <v>0</v>
      </c>
      <c r="K46" s="1948">
        <f t="shared" ca="1" si="7"/>
        <v>0</v>
      </c>
      <c r="L46" s="1948">
        <f t="shared" ca="1" si="7"/>
        <v>0</v>
      </c>
      <c r="M46" s="1948">
        <f t="shared" ca="1" si="7"/>
        <v>0</v>
      </c>
      <c r="N46" s="1949">
        <f t="shared" ca="1" si="7"/>
        <v>0</v>
      </c>
      <c r="O46" s="1950">
        <f t="shared" ca="1" si="7"/>
        <v>0</v>
      </c>
    </row>
    <row r="47" spans="1:15" s="102" customFormat="1" ht="16" customHeight="1" thickBot="1">
      <c r="B47" s="123" t="s">
        <v>1488</v>
      </c>
      <c r="C47" s="1951" t="e">
        <f t="shared" ref="C47:O47" ca="1" si="8">C42+C35</f>
        <v>#N/A</v>
      </c>
      <c r="D47" s="1984" t="e">
        <f t="shared" ca="1" si="8"/>
        <v>#N/A</v>
      </c>
      <c r="E47" s="1984" t="e">
        <f t="shared" ca="1" si="8"/>
        <v>#N/A</v>
      </c>
      <c r="F47" s="1984" t="e">
        <f t="shared" ca="1" si="8"/>
        <v>#N/A</v>
      </c>
      <c r="G47" s="1984" t="e">
        <f t="shared" ca="1" si="8"/>
        <v>#N/A</v>
      </c>
      <c r="H47" s="1984" t="e">
        <f t="shared" ca="1" si="8"/>
        <v>#N/A</v>
      </c>
      <c r="I47" s="1984" t="e">
        <f t="shared" ca="1" si="8"/>
        <v>#N/A</v>
      </c>
      <c r="J47" s="1985" t="e">
        <f t="shared" ca="1" si="8"/>
        <v>#N/A</v>
      </c>
      <c r="K47" s="1985" t="e">
        <f t="shared" ca="1" si="8"/>
        <v>#N/A</v>
      </c>
      <c r="L47" s="1985" t="e">
        <f t="shared" ca="1" si="8"/>
        <v>#N/A</v>
      </c>
      <c r="M47" s="1985" t="e">
        <f t="shared" ca="1" si="8"/>
        <v>#N/A</v>
      </c>
      <c r="N47" s="1986" t="e">
        <f t="shared" ca="1" si="8"/>
        <v>#N/A</v>
      </c>
      <c r="O47" s="1987" t="e">
        <f t="shared" ca="1" si="8"/>
        <v>#N/A</v>
      </c>
    </row>
    <row r="48" spans="1:15" s="102" customFormat="1" ht="16" customHeight="1" thickBot="1">
      <c r="B48" s="115" t="s">
        <v>1489</v>
      </c>
      <c r="C48" s="1926" t="e">
        <f t="shared" ref="C48:O48" ca="1" si="9">C46-C47</f>
        <v>#N/A</v>
      </c>
      <c r="D48" s="1908" t="e">
        <f t="shared" ca="1" si="9"/>
        <v>#N/A</v>
      </c>
      <c r="E48" s="1908" t="e">
        <f t="shared" ca="1" si="9"/>
        <v>#N/A</v>
      </c>
      <c r="F48" s="1908" t="e">
        <f t="shared" ca="1" si="9"/>
        <v>#N/A</v>
      </c>
      <c r="G48" s="1908" t="e">
        <f t="shared" ca="1" si="9"/>
        <v>#N/A</v>
      </c>
      <c r="H48" s="1908" t="e">
        <f t="shared" ca="1" si="9"/>
        <v>#N/A</v>
      </c>
      <c r="I48" s="1908" t="e">
        <f t="shared" ca="1" si="9"/>
        <v>#N/A</v>
      </c>
      <c r="J48" s="1954" t="e">
        <f t="shared" ca="1" si="9"/>
        <v>#N/A</v>
      </c>
      <c r="K48" s="1954" t="e">
        <f t="shared" ca="1" si="9"/>
        <v>#N/A</v>
      </c>
      <c r="L48" s="1954" t="e">
        <f t="shared" ca="1" si="9"/>
        <v>#N/A</v>
      </c>
      <c r="M48" s="1954" t="e">
        <f t="shared" ca="1" si="9"/>
        <v>#N/A</v>
      </c>
      <c r="N48" s="1955" t="e">
        <f t="shared" ca="1" si="9"/>
        <v>#N/A</v>
      </c>
      <c r="O48" s="1909" t="e">
        <f t="shared" ca="1" si="9"/>
        <v>#N/A</v>
      </c>
    </row>
    <row r="49" spans="2:17" s="102" customFormat="1" ht="15.5" customHeight="1">
      <c r="B49" s="111"/>
      <c r="C49" s="1929"/>
      <c r="D49" s="1929"/>
      <c r="E49" s="1929"/>
      <c r="F49" s="1933"/>
      <c r="G49" s="1933"/>
      <c r="H49" s="1933"/>
      <c r="I49" s="1933"/>
      <c r="J49" s="1933"/>
      <c r="K49" s="1933"/>
      <c r="L49" s="1933"/>
      <c r="M49" s="1933"/>
      <c r="N49" s="1933"/>
      <c r="O49" s="1933"/>
    </row>
    <row r="50" spans="2:17" s="102" customFormat="1" ht="15.5" hidden="1" customHeight="1">
      <c r="B50" s="111"/>
      <c r="C50" s="1988"/>
      <c r="D50" s="1988"/>
      <c r="E50" s="1988"/>
      <c r="F50" s="1989"/>
      <c r="G50" s="1989"/>
      <c r="H50" s="1989"/>
      <c r="I50" s="1989"/>
      <c r="J50" s="1989"/>
      <c r="K50" s="1989"/>
      <c r="L50" s="1989"/>
      <c r="M50" s="1989"/>
      <c r="N50" s="1989"/>
      <c r="O50" s="1911"/>
    </row>
    <row r="51" spans="2:17" s="102" customFormat="1" ht="15.5" hidden="1" customHeight="1">
      <c r="B51" s="136" t="s">
        <v>1499</v>
      </c>
      <c r="C51" s="1990"/>
      <c r="D51" s="1990"/>
      <c r="E51" s="1990"/>
      <c r="F51" s="1990"/>
      <c r="G51" s="1990"/>
      <c r="H51" s="1990"/>
      <c r="I51" s="1990"/>
      <c r="J51" s="1990"/>
      <c r="K51" s="1990"/>
      <c r="L51" s="1990"/>
      <c r="M51" s="1990"/>
      <c r="N51" s="1990"/>
      <c r="O51" s="1990"/>
    </row>
    <row r="52" spans="2:17" s="102" customFormat="1" ht="15.5" hidden="1" customHeight="1">
      <c r="B52" s="137" t="s">
        <v>1500</v>
      </c>
      <c r="C52" s="1991">
        <f ca="1">UW!$D$21</f>
        <v>0</v>
      </c>
      <c r="D52" s="1963">
        <f ca="1">UW!$D$21</f>
        <v>0</v>
      </c>
      <c r="E52" s="1963">
        <f ca="1">UW!$D$21</f>
        <v>0</v>
      </c>
      <c r="F52" s="1963">
        <f ca="1">UW!$D$21</f>
        <v>0</v>
      </c>
      <c r="G52" s="1963">
        <f ca="1">UW!$D$21</f>
        <v>0</v>
      </c>
      <c r="H52" s="1963">
        <f ca="1">UW!$D$21</f>
        <v>0</v>
      </c>
      <c r="I52" s="1963">
        <f ca="1">UW!$D$21</f>
        <v>0</v>
      </c>
      <c r="J52" s="1963">
        <f ca="1">UW!$D$21</f>
        <v>0</v>
      </c>
      <c r="K52" s="1963">
        <f ca="1">UW!$D$21</f>
        <v>0</v>
      </c>
      <c r="L52" s="1964">
        <f ca="1">UW!$D$21</f>
        <v>0</v>
      </c>
      <c r="M52" s="1963">
        <f ca="1">UW!$D$21</f>
        <v>0</v>
      </c>
      <c r="N52" s="1992">
        <f ca="1">UW!$D$21</f>
        <v>0</v>
      </c>
      <c r="O52" s="1965">
        <f ca="1">N52</f>
        <v>0</v>
      </c>
    </row>
    <row r="53" spans="2:17" s="102" customFormat="1" ht="15.5" hidden="1" customHeight="1">
      <c r="B53" s="138" t="s">
        <v>1501</v>
      </c>
      <c r="C53" s="1993" t="e">
        <f t="shared" ref="C53:N53" ca="1" si="10">C52*C54</f>
        <v>#DIV/0!</v>
      </c>
      <c r="D53" s="1994" t="e">
        <f t="shared" ca="1" si="10"/>
        <v>#DIV/0!</v>
      </c>
      <c r="E53" s="1994" t="e">
        <f t="shared" ca="1" si="10"/>
        <v>#DIV/0!</v>
      </c>
      <c r="F53" s="1994" t="e">
        <f t="shared" ca="1" si="10"/>
        <v>#DIV/0!</v>
      </c>
      <c r="G53" s="1994" t="e">
        <f t="shared" ca="1" si="10"/>
        <v>#DIV/0!</v>
      </c>
      <c r="H53" s="1994" t="e">
        <f t="shared" ca="1" si="10"/>
        <v>#DIV/0!</v>
      </c>
      <c r="I53" s="1994" t="e">
        <f t="shared" ca="1" si="10"/>
        <v>#DIV/0!</v>
      </c>
      <c r="J53" s="1994" t="e">
        <f t="shared" ca="1" si="10"/>
        <v>#DIV/0!</v>
      </c>
      <c r="K53" s="1994" t="e">
        <f t="shared" ca="1" si="10"/>
        <v>#DIV/0!</v>
      </c>
      <c r="L53" s="1966" t="e">
        <f t="shared" ca="1" si="10"/>
        <v>#DIV/0!</v>
      </c>
      <c r="M53" s="1994" t="e">
        <f t="shared" ca="1" si="10"/>
        <v>#DIV/0!</v>
      </c>
      <c r="N53" s="1995" t="e">
        <f t="shared" ca="1" si="10"/>
        <v>#DIV/0!</v>
      </c>
      <c r="O53" s="1967" t="e">
        <f ca="1">N53</f>
        <v>#DIV/0!</v>
      </c>
      <c r="Q53" s="1906"/>
    </row>
    <row r="54" spans="2:17" s="102" customFormat="1" ht="15.5" hidden="1" customHeight="1">
      <c r="B54" s="138" t="s">
        <v>1502</v>
      </c>
      <c r="C54" s="139" t="e">
        <f ca="1">INDEX(UW!$C$610:$EF$610,,MATCH(C$9,UW!$C$612:$EF$612,0))</f>
        <v>#DIV/0!</v>
      </c>
      <c r="D54" s="140" t="e">
        <f ca="1">INDEX(UW!$C$610:$EF$610,,MATCH(D$9,UW!$C$612:$EF$612,0))</f>
        <v>#DIV/0!</v>
      </c>
      <c r="E54" s="140" t="e">
        <f ca="1">INDEX(UW!$C$610:$EF$610,,MATCH(E$9,UW!$C$612:$EF$612,0))</f>
        <v>#DIV/0!</v>
      </c>
      <c r="F54" s="140" t="e">
        <f ca="1">INDEX(UW!$C$610:$EF$610,,MATCH(F$9,UW!$C$612:$EF$612,0))</f>
        <v>#DIV/0!</v>
      </c>
      <c r="G54" s="140" t="e">
        <f ca="1">INDEX(UW!$C$610:$EF$610,,MATCH(G$9,UW!$C$612:$EF$612,0))</f>
        <v>#DIV/0!</v>
      </c>
      <c r="H54" s="140" t="e">
        <f ca="1">INDEX(UW!$C$610:$EF$610,,MATCH(H$9,UW!$C$612:$EF$612,0))</f>
        <v>#DIV/0!</v>
      </c>
      <c r="I54" s="140" t="e">
        <f ca="1">INDEX(UW!$C$610:$EF$610,,MATCH(I$9,UW!$C$612:$EF$612,0))</f>
        <v>#DIV/0!</v>
      </c>
      <c r="J54" s="140" t="e">
        <f ca="1">INDEX(UW!$C$610:$EF$610,,MATCH(J$9,UW!$C$612:$EF$612,0))</f>
        <v>#DIV/0!</v>
      </c>
      <c r="K54" s="140" t="e">
        <f ca="1">INDEX(UW!$C$610:$EF$610,,MATCH(K$9,UW!$C$612:$EF$612,0))</f>
        <v>#DIV/0!</v>
      </c>
      <c r="L54" s="141" t="e">
        <f ca="1">INDEX(UW!$C$610:$EF$610,,MATCH(L$9,UW!$C$612:$EF$612,0))</f>
        <v>#DIV/0!</v>
      </c>
      <c r="M54" s="140" t="e">
        <f ca="1">INDEX(UW!$C$610:$EF$610,,MATCH(M$9,UW!$C$612:$EF$612,0))</f>
        <v>#DIV/0!</v>
      </c>
      <c r="N54" s="142" t="e">
        <f ca="1">INDEX(UW!$C$610:$EF$610,,MATCH(N$9,UW!$C$612:$EF$612,0))</f>
        <v>#DIV/0!</v>
      </c>
      <c r="O54" s="1996" t="e">
        <f ca="1">N54</f>
        <v>#DIV/0!</v>
      </c>
    </row>
    <row r="55" spans="2:17" s="102" customFormat="1" ht="15.5" hidden="1" customHeight="1">
      <c r="B55" s="138" t="s">
        <v>1008</v>
      </c>
      <c r="C55" s="1997" t="e">
        <f>INDEX('Mthly Bdgt'!$C36:$Q36,,MATCH(C$9,'Mthly Bdgt'!$C$15:$P$15,0))</f>
        <v>#N/A</v>
      </c>
      <c r="D55" s="1998" t="e">
        <f>INDEX('Mthly Bdgt'!$C36:$Q36,,MATCH(D$9,'Mthly Bdgt'!$C$15:$P$15,0))</f>
        <v>#N/A</v>
      </c>
      <c r="E55" s="1998" t="e">
        <f>INDEX('Mthly Bdgt'!$C36:$Q36,,MATCH(E$9,'Mthly Bdgt'!$C$15:$P$15,0))</f>
        <v>#N/A</v>
      </c>
      <c r="F55" s="1998" t="e">
        <f>INDEX('Mthly Bdgt'!$C36:$Q36,,MATCH(F$9,'Mthly Bdgt'!$C$15:$P$15,0))</f>
        <v>#N/A</v>
      </c>
      <c r="G55" s="1998" t="e">
        <f>INDEX('Mthly Bdgt'!$C36:$Q36,,MATCH(G$9,'Mthly Bdgt'!$C$15:$P$15,0))</f>
        <v>#N/A</v>
      </c>
      <c r="H55" s="1998" t="e">
        <f>INDEX('Mthly Bdgt'!$C36:$Q36,,MATCH(H$9,'Mthly Bdgt'!$C$15:$P$15,0))</f>
        <v>#N/A</v>
      </c>
      <c r="I55" s="1999" t="e">
        <f>INDEX('Mthly Bdgt'!$C36:$Q36,,MATCH(I$9,'Mthly Bdgt'!$C$15:$P$15,0))</f>
        <v>#N/A</v>
      </c>
      <c r="J55" s="1999" t="e">
        <f>INDEX('Mthly Bdgt'!$C36:$Q36,,MATCH(J$9,'Mthly Bdgt'!$C$15:$P$15,0))</f>
        <v>#N/A</v>
      </c>
      <c r="K55" s="1999" t="e">
        <f>INDEX('Mthly Bdgt'!$C36:$Q36,,MATCH(K$9,'Mthly Bdgt'!$C$15:$P$15,0))</f>
        <v>#N/A</v>
      </c>
      <c r="L55" s="1999" t="e">
        <f>INDEX('Mthly Bdgt'!$C36:$Q36,,MATCH(L$9,'Mthly Bdgt'!$C$15:$P$15,0))</f>
        <v>#N/A</v>
      </c>
      <c r="M55" s="1999" t="e">
        <f>INDEX('Mthly Bdgt'!$C36:$Q36,,MATCH(M$9,'Mthly Bdgt'!$C$15:$P$15,0))</f>
        <v>#N/A</v>
      </c>
      <c r="N55" s="2000" t="e">
        <f>INDEX('Mthly Bdgt'!$C36:$Q36,,MATCH(N$9,'Mthly Bdgt'!$C$15:$P$15,0))</f>
        <v>#N/A</v>
      </c>
      <c r="O55" s="2001" t="e">
        <f>AVERAGE(C55:N55)</f>
        <v>#N/A</v>
      </c>
    </row>
    <row r="56" spans="2:17" s="102" customFormat="1" ht="15.5" hidden="1" customHeight="1">
      <c r="B56" s="138" t="s">
        <v>119</v>
      </c>
      <c r="C56" s="1997" t="e">
        <f>INDEX('Mthly Bdgt'!$C38:$Q38,,MATCH(C$9,'Mthly Bdgt'!$C$15:$P$15,0))</f>
        <v>#N/A</v>
      </c>
      <c r="D56" s="1998" t="e">
        <f>INDEX('Mthly Bdgt'!$C38:$Q38,,MATCH(D$9,'Mthly Bdgt'!$C$15:$P$15,0))</f>
        <v>#N/A</v>
      </c>
      <c r="E56" s="1998" t="e">
        <f>INDEX('Mthly Bdgt'!$C38:$Q38,,MATCH(E$9,'Mthly Bdgt'!$C$15:$P$15,0))</f>
        <v>#N/A</v>
      </c>
      <c r="F56" s="1998" t="e">
        <f>INDEX('Mthly Bdgt'!$C38:$Q38,,MATCH(F$9,'Mthly Bdgt'!$C$15:$P$15,0))</f>
        <v>#N/A</v>
      </c>
      <c r="G56" s="1998" t="e">
        <f>INDEX('Mthly Bdgt'!$C38:$Q38,,MATCH(G$9,'Mthly Bdgt'!$C$15:$P$15,0))</f>
        <v>#N/A</v>
      </c>
      <c r="H56" s="1998" t="e">
        <f>INDEX('Mthly Bdgt'!$C38:$Q38,,MATCH(H$9,'Mthly Bdgt'!$C$15:$P$15,0))</f>
        <v>#N/A</v>
      </c>
      <c r="I56" s="1999" t="e">
        <f>INDEX('Mthly Bdgt'!$C38:$Q38,,MATCH(I$9,'Mthly Bdgt'!$C$15:$P$15,0))</f>
        <v>#N/A</v>
      </c>
      <c r="J56" s="1999" t="e">
        <f>INDEX('Mthly Bdgt'!$C38:$Q38,,MATCH(J$9,'Mthly Bdgt'!$C$15:$P$15,0))</f>
        <v>#N/A</v>
      </c>
      <c r="K56" s="1999" t="e">
        <f>INDEX('Mthly Bdgt'!$C38:$Q38,,MATCH(K$9,'Mthly Bdgt'!$C$15:$P$15,0))</f>
        <v>#N/A</v>
      </c>
      <c r="L56" s="1999" t="e">
        <f>INDEX('Mthly Bdgt'!$C38:$Q38,,MATCH(L$9,'Mthly Bdgt'!$C$15:$P$15,0))</f>
        <v>#N/A</v>
      </c>
      <c r="M56" s="1999" t="e">
        <f>INDEX('Mthly Bdgt'!$C38:$Q38,,MATCH(M$9,'Mthly Bdgt'!$C$15:$P$15,0))</f>
        <v>#N/A</v>
      </c>
      <c r="N56" s="2000" t="e">
        <f>INDEX('Mthly Bdgt'!$C38:$Q38,,MATCH(N$9,'Mthly Bdgt'!$C$15:$P$15,0))</f>
        <v>#N/A</v>
      </c>
      <c r="O56" s="2001" t="e">
        <f>AVERAGE(C56:N56)</f>
        <v>#N/A</v>
      </c>
    </row>
    <row r="57" spans="2:17" s="102" customFormat="1" ht="16" hidden="1" customHeight="1" thickBot="1">
      <c r="B57" s="143" t="s">
        <v>387</v>
      </c>
      <c r="C57" s="2002" t="e">
        <f t="shared" ref="C57:N57" ca="1" si="11">C56*C53/12</f>
        <v>#N/A</v>
      </c>
      <c r="D57" s="2003" t="e">
        <f t="shared" ca="1" si="11"/>
        <v>#N/A</v>
      </c>
      <c r="E57" s="2003" t="e">
        <f t="shared" ca="1" si="11"/>
        <v>#N/A</v>
      </c>
      <c r="F57" s="2003" t="e">
        <f t="shared" ca="1" si="11"/>
        <v>#N/A</v>
      </c>
      <c r="G57" s="2004" t="e">
        <f t="shared" ca="1" si="11"/>
        <v>#N/A</v>
      </c>
      <c r="H57" s="2003" t="e">
        <f t="shared" ca="1" si="11"/>
        <v>#N/A</v>
      </c>
      <c r="I57" s="2003" t="e">
        <f t="shared" ca="1" si="11"/>
        <v>#N/A</v>
      </c>
      <c r="J57" s="2003" t="e">
        <f t="shared" ca="1" si="11"/>
        <v>#N/A</v>
      </c>
      <c r="K57" s="2003" t="e">
        <f t="shared" ca="1" si="11"/>
        <v>#N/A</v>
      </c>
      <c r="L57" s="2004" t="e">
        <f t="shared" ca="1" si="11"/>
        <v>#N/A</v>
      </c>
      <c r="M57" s="2003" t="e">
        <f t="shared" ca="1" si="11"/>
        <v>#N/A</v>
      </c>
      <c r="N57" s="2005" t="e">
        <f t="shared" ca="1" si="11"/>
        <v>#N/A</v>
      </c>
      <c r="O57" s="2006" t="e">
        <f ca="1">SUM(C57:N57)</f>
        <v>#N/A</v>
      </c>
    </row>
    <row r="58" spans="2:17" s="102" customFormat="1" ht="16" hidden="1" customHeight="1" thickBot="1"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44"/>
      <c r="M58" s="109"/>
      <c r="N58" s="109"/>
      <c r="O58" s="1897"/>
    </row>
    <row r="59" spans="2:17" s="102" customFormat="1" ht="15.5" hidden="1" customHeight="1">
      <c r="B59" s="145" t="s">
        <v>1503</v>
      </c>
      <c r="C59" s="1899">
        <v>30</v>
      </c>
      <c r="D59" s="1899">
        <v>30</v>
      </c>
      <c r="E59" s="1899">
        <v>30</v>
      </c>
      <c r="F59" s="1899">
        <v>30</v>
      </c>
      <c r="G59" s="1899">
        <v>30</v>
      </c>
      <c r="H59" s="1899">
        <v>30</v>
      </c>
      <c r="I59" s="1899">
        <v>30</v>
      </c>
      <c r="J59" s="1899">
        <v>30</v>
      </c>
      <c r="K59" s="1899">
        <v>30</v>
      </c>
      <c r="L59" s="1899">
        <v>30</v>
      </c>
      <c r="M59" s="1899">
        <v>30</v>
      </c>
      <c r="N59" s="1899">
        <v>30</v>
      </c>
      <c r="O59" s="2007">
        <f>SUM(C59:N59)</f>
        <v>360</v>
      </c>
    </row>
    <row r="60" spans="2:17" s="102" customFormat="1" ht="15.5" hidden="1" customHeight="1">
      <c r="B60" s="138" t="s">
        <v>1272</v>
      </c>
      <c r="C60" s="1994" t="e">
        <f>INDEX('Mthly Bdgt'!$C$5:$P$10,MATCH($B60,'Mthly Bdgt'!$C$5:$C$10,0),MATCH(C$9,'Mthly Bdgt'!$C$5:$P$5,0))</f>
        <v>#N/A</v>
      </c>
      <c r="D60" s="1994" t="e">
        <f>INDEX('Mthly Bdgt'!$C$5:$P$10,MATCH($B60,'Mthly Bdgt'!$C$5:$C$10,0),MATCH(D$9,'Mthly Bdgt'!$C$5:$P$5,0))</f>
        <v>#N/A</v>
      </c>
      <c r="E60" s="1994" t="e">
        <f>INDEX('Mthly Bdgt'!$C$5:$P$10,MATCH($B60,'Mthly Bdgt'!$C$5:$C$10,0),MATCH(E$9,'Mthly Bdgt'!$C$5:$P$5,0))</f>
        <v>#N/A</v>
      </c>
      <c r="F60" s="1994" t="e">
        <f>INDEX('Mthly Bdgt'!$C$5:$P$10,MATCH($B60,'Mthly Bdgt'!$C$5:$C$10,0),MATCH(F$9,'Mthly Bdgt'!$C$5:$P$5,0))</f>
        <v>#N/A</v>
      </c>
      <c r="G60" s="1994" t="e">
        <f>INDEX('Mthly Bdgt'!$C$5:$P$10,MATCH($B60,'Mthly Bdgt'!$C$5:$C$10,0),MATCH(G$9,'Mthly Bdgt'!$C$5:$P$5,0))</f>
        <v>#N/A</v>
      </c>
      <c r="H60" s="1994" t="e">
        <f>INDEX('Mthly Bdgt'!$C$5:$P$10,MATCH($B60,'Mthly Bdgt'!$C$5:$C$10,0),MATCH(H$9,'Mthly Bdgt'!$C$5:$P$5,0))</f>
        <v>#N/A</v>
      </c>
      <c r="I60" s="1994" t="e">
        <f>INDEX('Mthly Bdgt'!$C$5:$P$10,MATCH($B60,'Mthly Bdgt'!$C$5:$C$10,0),MATCH(I$9,'Mthly Bdgt'!$C$5:$P$5,0))</f>
        <v>#N/A</v>
      </c>
      <c r="J60" s="1994" t="e">
        <f>INDEX('Mthly Bdgt'!$C$5:$P$10,MATCH($B60,'Mthly Bdgt'!$C$5:$C$10,0),MATCH(J$9,'Mthly Bdgt'!$C$5:$P$5,0))</f>
        <v>#N/A</v>
      </c>
      <c r="K60" s="1994" t="e">
        <f>INDEX('Mthly Bdgt'!$C$5:$P$10,MATCH($B60,'Mthly Bdgt'!$C$5:$C$10,0),MATCH(K$9,'Mthly Bdgt'!$C$5:$P$5,0))</f>
        <v>#N/A</v>
      </c>
      <c r="L60" s="1994" t="e">
        <f>INDEX('Mthly Bdgt'!$C$5:$P$10,MATCH($B60,'Mthly Bdgt'!$C$5:$C$10,0),MATCH(L$9,'Mthly Bdgt'!$C$5:$P$5,0))</f>
        <v>#N/A</v>
      </c>
      <c r="M60" s="1994" t="e">
        <f>INDEX('Mthly Bdgt'!$C$5:$P$10,MATCH($B60,'Mthly Bdgt'!$C$5:$C$10,0),MATCH(M$9,'Mthly Bdgt'!$C$5:$P$5,0))</f>
        <v>#N/A</v>
      </c>
      <c r="N60" s="1994" t="e">
        <f>INDEX('Mthly Bdgt'!$C$5:$P$10,MATCH($B60,'Mthly Bdgt'!$C$5:$C$10,0),MATCH(N$9,'Mthly Bdgt'!$C$5:$P$5,0))</f>
        <v>#N/A</v>
      </c>
      <c r="O60" s="2008" t="e">
        <f>SUM(C60:N60)</f>
        <v>#N/A</v>
      </c>
    </row>
    <row r="61" spans="2:17" s="102" customFormat="1" ht="15.5" hidden="1" customHeight="1">
      <c r="B61" s="138" t="s">
        <v>1273</v>
      </c>
      <c r="C61" s="1994" t="e">
        <f>INDEX('Mthly Bdgt'!$C$5:$P$10,MATCH($B61,'Mthly Bdgt'!$C$5:$C$10,0),MATCH(C$9,'Mthly Bdgt'!$C$5:$P$5,0))</f>
        <v>#N/A</v>
      </c>
      <c r="D61" s="1994" t="e">
        <f>INDEX('Mthly Bdgt'!$C$5:$P$10,MATCH($B61,'Mthly Bdgt'!$C$5:$C$10,0),MATCH(D$9,'Mthly Bdgt'!$C$5:$P$5,0))</f>
        <v>#N/A</v>
      </c>
      <c r="E61" s="1994" t="e">
        <f>INDEX('Mthly Bdgt'!$C$5:$P$10,MATCH($B61,'Mthly Bdgt'!$C$5:$C$10,0),MATCH(E$9,'Mthly Bdgt'!$C$5:$P$5,0))</f>
        <v>#N/A</v>
      </c>
      <c r="F61" s="1994" t="e">
        <f>INDEX('Mthly Bdgt'!$C$5:$P$10,MATCH($B61,'Mthly Bdgt'!$C$5:$C$10,0),MATCH(F$9,'Mthly Bdgt'!$C$5:$P$5,0))</f>
        <v>#N/A</v>
      </c>
      <c r="G61" s="1994" t="e">
        <f>INDEX('Mthly Bdgt'!$C$5:$P$10,MATCH($B61,'Mthly Bdgt'!$C$5:$C$10,0),MATCH(G$9,'Mthly Bdgt'!$C$5:$P$5,0))</f>
        <v>#N/A</v>
      </c>
      <c r="H61" s="1994" t="e">
        <f>INDEX('Mthly Bdgt'!$C$5:$P$10,MATCH($B61,'Mthly Bdgt'!$C$5:$C$10,0),MATCH(H$9,'Mthly Bdgt'!$C$5:$P$5,0))</f>
        <v>#N/A</v>
      </c>
      <c r="I61" s="1994" t="e">
        <f>INDEX('Mthly Bdgt'!$C$5:$P$10,MATCH($B61,'Mthly Bdgt'!$C$5:$C$10,0),MATCH(I$9,'Mthly Bdgt'!$C$5:$P$5,0))</f>
        <v>#N/A</v>
      </c>
      <c r="J61" s="1994" t="e">
        <f>INDEX('Mthly Bdgt'!$C$5:$P$10,MATCH($B61,'Mthly Bdgt'!$C$5:$C$10,0),MATCH(J$9,'Mthly Bdgt'!$C$5:$P$5,0))</f>
        <v>#N/A</v>
      </c>
      <c r="K61" s="1994" t="e">
        <f>INDEX('Mthly Bdgt'!$C$5:$P$10,MATCH($B61,'Mthly Bdgt'!$C$5:$C$10,0),MATCH(K$9,'Mthly Bdgt'!$C$5:$P$5,0))</f>
        <v>#N/A</v>
      </c>
      <c r="L61" s="1994" t="e">
        <f>INDEX('Mthly Bdgt'!$C$5:$P$10,MATCH($B61,'Mthly Bdgt'!$C$5:$C$10,0),MATCH(L$9,'Mthly Bdgt'!$C$5:$P$5,0))</f>
        <v>#N/A</v>
      </c>
      <c r="M61" s="1994" t="e">
        <f>INDEX('Mthly Bdgt'!$C$5:$P$10,MATCH($B61,'Mthly Bdgt'!$C$5:$C$10,0),MATCH(M$9,'Mthly Bdgt'!$C$5:$P$5,0))</f>
        <v>#N/A</v>
      </c>
      <c r="N61" s="1994" t="e">
        <f>INDEX('Mthly Bdgt'!$C$5:$P$10,MATCH($B61,'Mthly Bdgt'!$C$5:$C$10,0),MATCH(N$9,'Mthly Bdgt'!$C$5:$P$5,0))</f>
        <v>#N/A</v>
      </c>
      <c r="O61" s="2009" t="e">
        <f>SUM(C61:N61)</f>
        <v>#N/A</v>
      </c>
    </row>
    <row r="62" spans="2:17" s="102" customFormat="1" ht="15.5" hidden="1" customHeight="1">
      <c r="B62" s="138" t="s">
        <v>1275</v>
      </c>
      <c r="C62" s="1994" t="e">
        <f>INDEX('Mthly Bdgt'!$C$5:$P$10,MATCH($B62,'Mthly Bdgt'!$C$5:$C$10,0),MATCH(C$9,'Mthly Bdgt'!$C$5:$P$5,0))</f>
        <v>#N/A</v>
      </c>
      <c r="D62" s="1994" t="e">
        <f>INDEX('Mthly Bdgt'!$C$5:$P$10,MATCH($B62,'Mthly Bdgt'!$C$5:$C$10,0),MATCH(D$9,'Mthly Bdgt'!$C$5:$P$5,0))</f>
        <v>#N/A</v>
      </c>
      <c r="E62" s="1994" t="e">
        <f>INDEX('Mthly Bdgt'!$C$5:$P$10,MATCH($B62,'Mthly Bdgt'!$C$5:$C$10,0),MATCH(E$9,'Mthly Bdgt'!$C$5:$P$5,0))</f>
        <v>#N/A</v>
      </c>
      <c r="F62" s="1994" t="e">
        <f>INDEX('Mthly Bdgt'!$C$5:$P$10,MATCH($B62,'Mthly Bdgt'!$C$5:$C$10,0),MATCH(F$9,'Mthly Bdgt'!$C$5:$P$5,0))</f>
        <v>#N/A</v>
      </c>
      <c r="G62" s="1994" t="e">
        <f>INDEX('Mthly Bdgt'!$C$5:$P$10,MATCH($B62,'Mthly Bdgt'!$C$5:$C$10,0),MATCH(G$9,'Mthly Bdgt'!$C$5:$P$5,0))</f>
        <v>#N/A</v>
      </c>
      <c r="H62" s="1994" t="e">
        <f>INDEX('Mthly Bdgt'!$C$5:$P$10,MATCH($B62,'Mthly Bdgt'!$C$5:$C$10,0),MATCH(H$9,'Mthly Bdgt'!$C$5:$P$5,0))</f>
        <v>#N/A</v>
      </c>
      <c r="I62" s="1994" t="e">
        <f>INDEX('Mthly Bdgt'!$C$5:$P$10,MATCH($B62,'Mthly Bdgt'!$C$5:$C$10,0),MATCH(I$9,'Mthly Bdgt'!$C$5:$P$5,0))</f>
        <v>#N/A</v>
      </c>
      <c r="J62" s="1994" t="e">
        <f>INDEX('Mthly Bdgt'!$C$5:$P$10,MATCH($B62,'Mthly Bdgt'!$C$5:$C$10,0),MATCH(J$9,'Mthly Bdgt'!$C$5:$P$5,0))</f>
        <v>#N/A</v>
      </c>
      <c r="K62" s="1994" t="e">
        <f>INDEX('Mthly Bdgt'!$C$5:$P$10,MATCH($B62,'Mthly Bdgt'!$C$5:$C$10,0),MATCH(K$9,'Mthly Bdgt'!$C$5:$P$5,0))</f>
        <v>#N/A</v>
      </c>
      <c r="L62" s="1994" t="e">
        <f>INDEX('Mthly Bdgt'!$C$5:$P$10,MATCH($B62,'Mthly Bdgt'!$C$5:$C$10,0),MATCH(L$9,'Mthly Bdgt'!$C$5:$P$5,0))</f>
        <v>#N/A</v>
      </c>
      <c r="M62" s="1994" t="e">
        <f>INDEX('Mthly Bdgt'!$C$5:$P$10,MATCH($B62,'Mthly Bdgt'!$C$5:$C$10,0),MATCH(M$9,'Mthly Bdgt'!$C$5:$P$5,0))</f>
        <v>#N/A</v>
      </c>
      <c r="N62" s="1994" t="e">
        <f>INDEX('Mthly Bdgt'!$C$5:$P$10,MATCH($B62,'Mthly Bdgt'!$C$5:$C$10,0),MATCH(N$9,'Mthly Bdgt'!$C$5:$P$5,0))</f>
        <v>#N/A</v>
      </c>
      <c r="O62" s="2008" t="e">
        <f>N62</f>
        <v>#N/A</v>
      </c>
    </row>
    <row r="63" spans="2:17" s="102" customFormat="1" ht="16" hidden="1" customHeight="1" thickBot="1">
      <c r="B63" s="146" t="s">
        <v>1274</v>
      </c>
      <c r="C63" s="1994" t="e">
        <f>INDEX('Mthly Bdgt'!$C$5:$P$10,MATCH($B63,'Mthly Bdgt'!$C$5:$C$10,0),MATCH(C$9,'Mthly Bdgt'!$C$5:$P$5,0))</f>
        <v>#N/A</v>
      </c>
      <c r="D63" s="1994" t="e">
        <f>INDEX('Mthly Bdgt'!$C$5:$P$10,MATCH($B63,'Mthly Bdgt'!$C$5:$C$10,0),MATCH(D$9,'Mthly Bdgt'!$C$5:$P$5,0))</f>
        <v>#N/A</v>
      </c>
      <c r="E63" s="1994" t="e">
        <f>INDEX('Mthly Bdgt'!$C$5:$P$10,MATCH($B63,'Mthly Bdgt'!$C$5:$C$10,0),MATCH(E$9,'Mthly Bdgt'!$C$5:$P$5,0))</f>
        <v>#N/A</v>
      </c>
      <c r="F63" s="1994" t="e">
        <f>INDEX('Mthly Bdgt'!$C$5:$P$10,MATCH($B63,'Mthly Bdgt'!$C$5:$C$10,0),MATCH(F$9,'Mthly Bdgt'!$C$5:$P$5,0))</f>
        <v>#N/A</v>
      </c>
      <c r="G63" s="1994" t="e">
        <f>INDEX('Mthly Bdgt'!$C$5:$P$10,MATCH($B63,'Mthly Bdgt'!$C$5:$C$10,0),MATCH(G$9,'Mthly Bdgt'!$C$5:$P$5,0))</f>
        <v>#N/A</v>
      </c>
      <c r="H63" s="1994" t="e">
        <f>INDEX('Mthly Bdgt'!$C$5:$P$10,MATCH($B63,'Mthly Bdgt'!$C$5:$C$10,0),MATCH(H$9,'Mthly Bdgt'!$C$5:$P$5,0))</f>
        <v>#N/A</v>
      </c>
      <c r="I63" s="1994" t="e">
        <f>INDEX('Mthly Bdgt'!$C$5:$P$10,MATCH($B63,'Mthly Bdgt'!$C$5:$C$10,0),MATCH(I$9,'Mthly Bdgt'!$C$5:$P$5,0))</f>
        <v>#N/A</v>
      </c>
      <c r="J63" s="1994" t="e">
        <f>INDEX('Mthly Bdgt'!$C$5:$P$10,MATCH($B63,'Mthly Bdgt'!$C$5:$C$10,0),MATCH(J$9,'Mthly Bdgt'!$C$5:$P$5,0))</f>
        <v>#N/A</v>
      </c>
      <c r="K63" s="1994" t="e">
        <f>INDEX('Mthly Bdgt'!$C$5:$P$10,MATCH($B63,'Mthly Bdgt'!$C$5:$C$10,0),MATCH(K$9,'Mthly Bdgt'!$C$5:$P$5,0))</f>
        <v>#N/A</v>
      </c>
      <c r="L63" s="1994" t="e">
        <f>INDEX('Mthly Bdgt'!$C$5:$P$10,MATCH($B63,'Mthly Bdgt'!$C$5:$C$10,0),MATCH(L$9,'Mthly Bdgt'!$C$5:$P$5,0))</f>
        <v>#N/A</v>
      </c>
      <c r="M63" s="1994" t="e">
        <f>INDEX('Mthly Bdgt'!$C$5:$P$10,MATCH($B63,'Mthly Bdgt'!$C$5:$C$10,0),MATCH(M$9,'Mthly Bdgt'!$C$5:$P$5,0))</f>
        <v>#N/A</v>
      </c>
      <c r="N63" s="1994" t="e">
        <f>INDEX('Mthly Bdgt'!$C$5:$P$10,MATCH($B63,'Mthly Bdgt'!$C$5:$C$10,0),MATCH(N$9,'Mthly Bdgt'!$C$5:$P$5,0))</f>
        <v>#N/A</v>
      </c>
      <c r="O63" s="2010" t="e">
        <f>O60-O61</f>
        <v>#N/A</v>
      </c>
    </row>
    <row r="64" spans="2:17" s="102" customFormat="1" ht="16" hidden="1" customHeight="1" thickBot="1">
      <c r="B64" s="147" t="s">
        <v>1504</v>
      </c>
      <c r="C64" s="148" t="e">
        <f t="shared" ref="C64:N64" si="12">C60/C59</f>
        <v>#N/A</v>
      </c>
      <c r="D64" s="148" t="e">
        <f t="shared" si="12"/>
        <v>#N/A</v>
      </c>
      <c r="E64" s="148" t="e">
        <f t="shared" si="12"/>
        <v>#N/A</v>
      </c>
      <c r="F64" s="148" t="e">
        <f t="shared" si="12"/>
        <v>#N/A</v>
      </c>
      <c r="G64" s="148" t="e">
        <f t="shared" si="12"/>
        <v>#N/A</v>
      </c>
      <c r="H64" s="148" t="e">
        <f t="shared" si="12"/>
        <v>#N/A</v>
      </c>
      <c r="I64" s="148" t="e">
        <f t="shared" si="12"/>
        <v>#N/A</v>
      </c>
      <c r="J64" s="148" t="e">
        <f t="shared" si="12"/>
        <v>#N/A</v>
      </c>
      <c r="K64" s="148" t="e">
        <f t="shared" si="12"/>
        <v>#N/A</v>
      </c>
      <c r="L64" s="148" t="e">
        <f t="shared" si="12"/>
        <v>#N/A</v>
      </c>
      <c r="M64" s="148" t="e">
        <f t="shared" si="12"/>
        <v>#N/A</v>
      </c>
      <c r="N64" s="149" t="e">
        <f t="shared" si="12"/>
        <v>#N/A</v>
      </c>
      <c r="O64" s="150" t="e">
        <f>AVERAGE(C64:N64)</f>
        <v>#N/A</v>
      </c>
    </row>
    <row r="65" spans="2:17" s="102" customFormat="1" ht="15.5" hidden="1" customHeight="1">
      <c r="B65" s="109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897"/>
    </row>
    <row r="66" spans="2:17" s="102" customFormat="1" ht="15.5" hidden="1" customHeight="1">
      <c r="B66" s="152" t="s">
        <v>1505</v>
      </c>
      <c r="C66" s="2011" t="e">
        <f t="shared" ref="C66:N66" ca="1" si="13">C62*C67</f>
        <v>#N/A</v>
      </c>
      <c r="D66" s="2011" t="e">
        <f t="shared" ca="1" si="13"/>
        <v>#N/A</v>
      </c>
      <c r="E66" s="2011" t="e">
        <f t="shared" ca="1" si="13"/>
        <v>#N/A</v>
      </c>
      <c r="F66" s="2011" t="e">
        <f t="shared" ca="1" si="13"/>
        <v>#N/A</v>
      </c>
      <c r="G66" s="2011" t="e">
        <f t="shared" ca="1" si="13"/>
        <v>#N/A</v>
      </c>
      <c r="H66" s="2011" t="e">
        <f t="shared" ca="1" si="13"/>
        <v>#N/A</v>
      </c>
      <c r="I66" s="2011" t="e">
        <f t="shared" ca="1" si="13"/>
        <v>#N/A</v>
      </c>
      <c r="J66" s="2011" t="e">
        <f t="shared" ca="1" si="13"/>
        <v>#N/A</v>
      </c>
      <c r="K66" s="2011" t="e">
        <f t="shared" ca="1" si="13"/>
        <v>#N/A</v>
      </c>
      <c r="L66" s="2011" t="e">
        <f t="shared" ca="1" si="13"/>
        <v>#N/A</v>
      </c>
      <c r="M66" s="2011" t="e">
        <f t="shared" ca="1" si="13"/>
        <v>#N/A</v>
      </c>
      <c r="N66" s="2012" t="e">
        <f t="shared" ca="1" si="13"/>
        <v>#N/A</v>
      </c>
      <c r="O66" s="2013" t="e">
        <f ca="1">N66</f>
        <v>#N/A</v>
      </c>
      <c r="Q66" s="153"/>
    </row>
    <row r="67" spans="2:17" s="102" customFormat="1" ht="16" hidden="1" customHeight="1" thickBot="1">
      <c r="B67" s="154" t="s">
        <v>1506</v>
      </c>
      <c r="C67" s="2014" t="e">
        <f ca="1">UW!$D$23</f>
        <v>#DIV/0!</v>
      </c>
      <c r="D67" s="2014" t="e">
        <f ca="1">UW!$D$23</f>
        <v>#DIV/0!</v>
      </c>
      <c r="E67" s="2014" t="e">
        <f ca="1">UW!$D$23</f>
        <v>#DIV/0!</v>
      </c>
      <c r="F67" s="2014" t="e">
        <f ca="1">UW!$D$23</f>
        <v>#DIV/0!</v>
      </c>
      <c r="G67" s="2014" t="e">
        <f ca="1">UW!$D$23</f>
        <v>#DIV/0!</v>
      </c>
      <c r="H67" s="2014" t="e">
        <f ca="1">UW!$D$23</f>
        <v>#DIV/0!</v>
      </c>
      <c r="I67" s="2014" t="e">
        <f ca="1">UW!$D$23</f>
        <v>#DIV/0!</v>
      </c>
      <c r="J67" s="2014" t="e">
        <f ca="1">UW!$D$23</f>
        <v>#DIV/0!</v>
      </c>
      <c r="K67" s="2014" t="e">
        <f ca="1">UW!$D$23</f>
        <v>#DIV/0!</v>
      </c>
      <c r="L67" s="2014" t="e">
        <f ca="1">UW!$D$23</f>
        <v>#DIV/0!</v>
      </c>
      <c r="M67" s="2014" t="e">
        <f ca="1">UW!$D$23</f>
        <v>#DIV/0!</v>
      </c>
      <c r="N67" s="2015" t="e">
        <f ca="1">UW!$D$23</f>
        <v>#DIV/0!</v>
      </c>
      <c r="O67" s="2016" t="e">
        <f ca="1">AVERAGE(C67:N67)</f>
        <v>#DIV/0!</v>
      </c>
    </row>
    <row r="68" spans="2:17" s="102" customFormat="1" ht="15.5" hidden="1" customHeight="1">
      <c r="D68" s="2017"/>
      <c r="E68" s="2017"/>
      <c r="F68" s="2017"/>
      <c r="G68" s="2017"/>
      <c r="H68" s="2017"/>
      <c r="I68" s="2017"/>
      <c r="J68" s="2017"/>
      <c r="K68" s="2017"/>
      <c r="L68" s="2017"/>
      <c r="M68" s="2017"/>
      <c r="N68" s="2017"/>
      <c r="O68" s="104"/>
    </row>
    <row r="69" spans="2:17" s="102" customFormat="1" ht="15.5" hidden="1" customHeight="1">
      <c r="B69" s="136" t="s">
        <v>1507</v>
      </c>
      <c r="C69" s="1990"/>
      <c r="D69" s="1933"/>
      <c r="E69" s="1933"/>
      <c r="F69" s="1933"/>
      <c r="G69" s="1933"/>
      <c r="H69" s="1933"/>
      <c r="I69" s="1933"/>
      <c r="J69" s="1933"/>
      <c r="K69" s="1933"/>
      <c r="L69" s="1933"/>
      <c r="M69" s="1933"/>
      <c r="N69" s="1933"/>
      <c r="O69" s="1990"/>
    </row>
    <row r="70" spans="2:17" s="102" customFormat="1" ht="19.5" hidden="1" customHeight="1">
      <c r="B70" s="137" t="str">
        <f>B52</f>
        <v>NLA - StoreLocal Pakenham</v>
      </c>
      <c r="C70" s="2018" t="e">
        <v>#REF!</v>
      </c>
      <c r="D70" s="2018">
        <v>1200</v>
      </c>
      <c r="E70" s="2018">
        <v>1200</v>
      </c>
      <c r="F70" s="2018">
        <v>1200</v>
      </c>
      <c r="G70" s="2018">
        <v>1200</v>
      </c>
      <c r="H70" s="2018">
        <v>1200</v>
      </c>
      <c r="I70" s="2018">
        <v>1200</v>
      </c>
      <c r="J70" s="2018">
        <v>1200</v>
      </c>
      <c r="K70" s="2018">
        <v>1200</v>
      </c>
      <c r="L70" s="2018">
        <v>1200</v>
      </c>
      <c r="M70" s="2018">
        <v>1200</v>
      </c>
      <c r="N70" s="2018">
        <v>1200</v>
      </c>
      <c r="O70" s="2019">
        <f>N70</f>
        <v>1200</v>
      </c>
    </row>
    <row r="71" spans="2:17" s="102" customFormat="1" ht="15.5" hidden="1" customHeight="1">
      <c r="B71" s="138" t="s">
        <v>1501</v>
      </c>
      <c r="C71" s="1903">
        <v>0</v>
      </c>
      <c r="D71" s="1903">
        <v>0</v>
      </c>
      <c r="E71" s="1903">
        <v>0</v>
      </c>
      <c r="F71" s="1903">
        <v>0</v>
      </c>
      <c r="G71" s="1903">
        <v>0</v>
      </c>
      <c r="H71" s="1903">
        <v>0</v>
      </c>
      <c r="I71" s="1903">
        <v>0</v>
      </c>
      <c r="J71" s="1903">
        <v>0</v>
      </c>
      <c r="K71" s="1903">
        <v>0</v>
      </c>
      <c r="L71" s="1903">
        <v>0</v>
      </c>
      <c r="M71" s="1903">
        <v>0</v>
      </c>
      <c r="N71" s="2020">
        <v>0</v>
      </c>
      <c r="O71" s="2021">
        <f>N71</f>
        <v>0</v>
      </c>
    </row>
    <row r="72" spans="2:17" s="102" customFormat="1" ht="15.5" hidden="1" customHeight="1">
      <c r="B72" s="138" t="s">
        <v>1502</v>
      </c>
      <c r="C72" s="140" t="e">
        <f t="shared" ref="C72:N72" si="14">C71/C70</f>
        <v>#REF!</v>
      </c>
      <c r="D72" s="140">
        <f t="shared" si="14"/>
        <v>0</v>
      </c>
      <c r="E72" s="140">
        <f t="shared" si="14"/>
        <v>0</v>
      </c>
      <c r="F72" s="140">
        <f t="shared" si="14"/>
        <v>0</v>
      </c>
      <c r="G72" s="140">
        <f t="shared" si="14"/>
        <v>0</v>
      </c>
      <c r="H72" s="140">
        <f t="shared" si="14"/>
        <v>0</v>
      </c>
      <c r="I72" s="140">
        <f t="shared" si="14"/>
        <v>0</v>
      </c>
      <c r="J72" s="140">
        <f t="shared" si="14"/>
        <v>0</v>
      </c>
      <c r="K72" s="140">
        <f t="shared" si="14"/>
        <v>0</v>
      </c>
      <c r="L72" s="140">
        <f t="shared" si="14"/>
        <v>0</v>
      </c>
      <c r="M72" s="140">
        <f t="shared" si="14"/>
        <v>0</v>
      </c>
      <c r="N72" s="140">
        <f t="shared" si="14"/>
        <v>0</v>
      </c>
      <c r="O72" s="155">
        <f>N72</f>
        <v>0</v>
      </c>
    </row>
    <row r="73" spans="2:17" s="102" customFormat="1" ht="15.5" hidden="1" customHeight="1">
      <c r="B73" s="138" t="s">
        <v>119</v>
      </c>
      <c r="C73" s="159" t="e">
        <v>#DIV/0!</v>
      </c>
      <c r="D73" s="2022" t="e">
        <v>#DIV/0!</v>
      </c>
      <c r="E73" s="2022" t="e">
        <v>#DIV/0!</v>
      </c>
      <c r="F73" s="2022" t="e">
        <v>#DIV/0!</v>
      </c>
      <c r="G73" s="2022" t="e">
        <v>#DIV/0!</v>
      </c>
      <c r="H73" s="2022" t="e">
        <v>#DIV/0!</v>
      </c>
      <c r="I73" s="2022" t="e">
        <v>#DIV/0!</v>
      </c>
      <c r="J73" s="2022" t="e">
        <v>#DIV/0!</v>
      </c>
      <c r="K73" s="2022" t="e">
        <v>#DIV/0!</v>
      </c>
      <c r="L73" s="2022" t="e">
        <v>#DIV/0!</v>
      </c>
      <c r="M73" s="2022" t="e">
        <v>#DIV/0!</v>
      </c>
      <c r="N73" s="2022" t="e">
        <v>#DIV/0!</v>
      </c>
      <c r="O73" s="2021" t="e">
        <f>AVERAGE(C73:N73)</f>
        <v>#DIV/0!</v>
      </c>
    </row>
    <row r="74" spans="2:17" s="102" customFormat="1" ht="16" hidden="1" customHeight="1" thickBot="1">
      <c r="B74" s="143" t="s">
        <v>387</v>
      </c>
      <c r="C74" s="2003" t="e">
        <f t="shared" ref="C74:N74" si="15">C73*C71/12</f>
        <v>#DIV/0!</v>
      </c>
      <c r="D74" s="2003" t="e">
        <f t="shared" si="15"/>
        <v>#DIV/0!</v>
      </c>
      <c r="E74" s="2003" t="e">
        <f t="shared" si="15"/>
        <v>#DIV/0!</v>
      </c>
      <c r="F74" s="2003" t="e">
        <f t="shared" si="15"/>
        <v>#DIV/0!</v>
      </c>
      <c r="G74" s="2003" t="e">
        <f t="shared" si="15"/>
        <v>#DIV/0!</v>
      </c>
      <c r="H74" s="2003" t="e">
        <f t="shared" si="15"/>
        <v>#DIV/0!</v>
      </c>
      <c r="I74" s="2003" t="e">
        <f t="shared" si="15"/>
        <v>#DIV/0!</v>
      </c>
      <c r="J74" s="2003" t="e">
        <f t="shared" si="15"/>
        <v>#DIV/0!</v>
      </c>
      <c r="K74" s="2003" t="e">
        <f t="shared" si="15"/>
        <v>#DIV/0!</v>
      </c>
      <c r="L74" s="2003" t="e">
        <f t="shared" si="15"/>
        <v>#DIV/0!</v>
      </c>
      <c r="M74" s="2003" t="e">
        <f t="shared" si="15"/>
        <v>#DIV/0!</v>
      </c>
      <c r="N74" s="2003" t="e">
        <f t="shared" si="15"/>
        <v>#DIV/0!</v>
      </c>
      <c r="O74" s="2023" t="e">
        <f>SUM(C74:N74)</f>
        <v>#DIV/0!</v>
      </c>
    </row>
    <row r="75" spans="2:17" s="102" customFormat="1" ht="15.5" hidden="1" customHeight="1">
      <c r="B75" s="109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2024"/>
    </row>
    <row r="76" spans="2:17" s="102" customFormat="1" ht="15.5" hidden="1" customHeight="1">
      <c r="B76" s="145" t="s">
        <v>1503</v>
      </c>
      <c r="C76" s="2018">
        <f t="shared" ref="C76:N76" si="16">C77/C81</f>
        <v>0</v>
      </c>
      <c r="D76" s="2018">
        <f t="shared" si="16"/>
        <v>0</v>
      </c>
      <c r="E76" s="2018">
        <f t="shared" si="16"/>
        <v>0</v>
      </c>
      <c r="F76" s="2018">
        <f t="shared" si="16"/>
        <v>0</v>
      </c>
      <c r="G76" s="2018">
        <f t="shared" si="16"/>
        <v>0</v>
      </c>
      <c r="H76" s="2018">
        <f t="shared" si="16"/>
        <v>0</v>
      </c>
      <c r="I76" s="2018">
        <f t="shared" si="16"/>
        <v>0</v>
      </c>
      <c r="J76" s="2018">
        <f t="shared" si="16"/>
        <v>0</v>
      </c>
      <c r="K76" s="2018">
        <f t="shared" si="16"/>
        <v>0</v>
      </c>
      <c r="L76" s="2018">
        <f t="shared" si="16"/>
        <v>0</v>
      </c>
      <c r="M76" s="2018">
        <f t="shared" si="16"/>
        <v>0</v>
      </c>
      <c r="N76" s="2018">
        <f t="shared" si="16"/>
        <v>0</v>
      </c>
      <c r="O76" s="2007">
        <f>SUM(C76:N76)</f>
        <v>0</v>
      </c>
    </row>
    <row r="77" spans="2:17" s="102" customFormat="1" ht="15.5" hidden="1" customHeight="1">
      <c r="B77" s="138" t="s">
        <v>1508</v>
      </c>
      <c r="C77" s="1903">
        <v>0</v>
      </c>
      <c r="D77" s="1903">
        <v>0</v>
      </c>
      <c r="E77" s="1903">
        <v>0</v>
      </c>
      <c r="F77" s="1903">
        <v>0</v>
      </c>
      <c r="G77" s="1903">
        <v>0</v>
      </c>
      <c r="H77" s="1903">
        <v>0</v>
      </c>
      <c r="I77" s="1903">
        <v>0</v>
      </c>
      <c r="J77" s="1903">
        <v>0</v>
      </c>
      <c r="K77" s="1903">
        <v>0</v>
      </c>
      <c r="L77" s="1903">
        <v>0</v>
      </c>
      <c r="M77" s="1903">
        <v>0</v>
      </c>
      <c r="N77" s="1903">
        <v>0</v>
      </c>
      <c r="O77" s="2025">
        <f>SUM(C77:N77)</f>
        <v>0</v>
      </c>
    </row>
    <row r="78" spans="2:17" s="102" customFormat="1" ht="15.5" hidden="1" customHeight="1">
      <c r="B78" s="138" t="s">
        <v>1509</v>
      </c>
      <c r="C78" s="157">
        <f t="shared" ref="C78:N78" si="17">C79*0.05</f>
        <v>0</v>
      </c>
      <c r="D78" s="157">
        <f t="shared" si="17"/>
        <v>0</v>
      </c>
      <c r="E78" s="157">
        <f t="shared" si="17"/>
        <v>0</v>
      </c>
      <c r="F78" s="157">
        <f t="shared" si="17"/>
        <v>0</v>
      </c>
      <c r="G78" s="157">
        <f t="shared" si="17"/>
        <v>0</v>
      </c>
      <c r="H78" s="157">
        <f t="shared" si="17"/>
        <v>0</v>
      </c>
      <c r="I78" s="157">
        <f t="shared" si="17"/>
        <v>0</v>
      </c>
      <c r="J78" s="157">
        <f t="shared" si="17"/>
        <v>0</v>
      </c>
      <c r="K78" s="157">
        <f t="shared" si="17"/>
        <v>0</v>
      </c>
      <c r="L78" s="157">
        <f t="shared" si="17"/>
        <v>0</v>
      </c>
      <c r="M78" s="157">
        <f t="shared" si="17"/>
        <v>0</v>
      </c>
      <c r="N78" s="157">
        <f t="shared" si="17"/>
        <v>0</v>
      </c>
      <c r="O78" s="2026">
        <f>SUM(C78:N78)</f>
        <v>0</v>
      </c>
    </row>
    <row r="79" spans="2:17" s="102" customFormat="1" ht="15.5" hidden="1" customHeight="1">
      <c r="B79" s="138" t="s">
        <v>1510</v>
      </c>
      <c r="C79" s="1903">
        <v>0</v>
      </c>
      <c r="D79" s="1903">
        <v>0</v>
      </c>
      <c r="E79" s="1903">
        <v>0</v>
      </c>
      <c r="F79" s="1903">
        <v>0</v>
      </c>
      <c r="G79" s="1903">
        <v>0</v>
      </c>
      <c r="H79" s="1903">
        <v>0</v>
      </c>
      <c r="I79" s="1903">
        <v>0</v>
      </c>
      <c r="J79" s="1903">
        <v>0</v>
      </c>
      <c r="K79" s="1903">
        <v>0</v>
      </c>
      <c r="L79" s="1903">
        <v>0</v>
      </c>
      <c r="M79" s="1903">
        <v>0</v>
      </c>
      <c r="N79" s="1903">
        <v>0</v>
      </c>
      <c r="O79" s="2025">
        <f>N79</f>
        <v>0</v>
      </c>
    </row>
    <row r="80" spans="2:17" s="102" customFormat="1" ht="16" hidden="1" customHeight="1" thickBot="1">
      <c r="B80" s="146" t="s">
        <v>1511</v>
      </c>
      <c r="C80" s="2027">
        <f t="shared" ref="C80:O80" si="18">C77-C78</f>
        <v>0</v>
      </c>
      <c r="D80" s="2027">
        <f t="shared" si="18"/>
        <v>0</v>
      </c>
      <c r="E80" s="2027">
        <f t="shared" si="18"/>
        <v>0</v>
      </c>
      <c r="F80" s="2027">
        <f t="shared" si="18"/>
        <v>0</v>
      </c>
      <c r="G80" s="2027">
        <f t="shared" si="18"/>
        <v>0</v>
      </c>
      <c r="H80" s="2027">
        <f t="shared" si="18"/>
        <v>0</v>
      </c>
      <c r="I80" s="2027">
        <f t="shared" si="18"/>
        <v>0</v>
      </c>
      <c r="J80" s="2027">
        <f t="shared" si="18"/>
        <v>0</v>
      </c>
      <c r="K80" s="2027">
        <f t="shared" si="18"/>
        <v>0</v>
      </c>
      <c r="L80" s="2027">
        <f t="shared" si="18"/>
        <v>0</v>
      </c>
      <c r="M80" s="2027">
        <f t="shared" si="18"/>
        <v>0</v>
      </c>
      <c r="N80" s="2027">
        <f t="shared" si="18"/>
        <v>0</v>
      </c>
      <c r="O80" s="2028">
        <f t="shared" si="18"/>
        <v>0</v>
      </c>
    </row>
    <row r="81" spans="2:15" s="102" customFormat="1" ht="16" hidden="1" customHeight="1" thickBot="1">
      <c r="B81" s="147" t="s">
        <v>1504</v>
      </c>
      <c r="C81" s="148">
        <v>0.38</v>
      </c>
      <c r="D81" s="148">
        <v>0.38</v>
      </c>
      <c r="E81" s="148">
        <v>0.38</v>
      </c>
      <c r="F81" s="148">
        <v>0.38</v>
      </c>
      <c r="G81" s="148">
        <v>0.38</v>
      </c>
      <c r="H81" s="148">
        <v>0.38</v>
      </c>
      <c r="I81" s="148">
        <v>0.38</v>
      </c>
      <c r="J81" s="148">
        <v>0.38</v>
      </c>
      <c r="K81" s="148">
        <v>0.38</v>
      </c>
      <c r="L81" s="148">
        <v>0.38</v>
      </c>
      <c r="M81" s="148">
        <v>0.38</v>
      </c>
      <c r="N81" s="149">
        <v>0.38</v>
      </c>
      <c r="O81" s="150">
        <f>AVERAGE(C81:N81)</f>
        <v>0.37999999999999995</v>
      </c>
    </row>
    <row r="82" spans="2:15" s="102" customFormat="1" ht="15.5" hidden="1" customHeight="1">
      <c r="B82" s="109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2024"/>
    </row>
    <row r="83" spans="2:15" s="102" customFormat="1" ht="15.5" hidden="1" customHeight="1">
      <c r="B83" s="136" t="s">
        <v>1512</v>
      </c>
      <c r="C83" s="1990"/>
      <c r="D83" s="1933"/>
      <c r="E83" s="1933"/>
      <c r="F83" s="1933"/>
      <c r="G83" s="1933"/>
      <c r="H83" s="1933"/>
      <c r="I83" s="1933"/>
      <c r="J83" s="1933"/>
      <c r="K83" s="1933"/>
      <c r="L83" s="1933"/>
      <c r="M83" s="1933"/>
      <c r="N83" s="1933"/>
      <c r="O83" s="1990"/>
    </row>
    <row r="84" spans="2:15" s="102" customFormat="1" ht="19.5" hidden="1" customHeight="1">
      <c r="B84" s="137" t="str">
        <f>B66</f>
        <v>Budgeted SQM Occupied</v>
      </c>
      <c r="C84" s="2018">
        <v>0</v>
      </c>
      <c r="D84" s="2018">
        <v>1564</v>
      </c>
      <c r="E84" s="2018">
        <v>1564</v>
      </c>
      <c r="F84" s="2018">
        <v>1564</v>
      </c>
      <c r="G84" s="2018">
        <v>1564</v>
      </c>
      <c r="H84" s="2018">
        <v>1564</v>
      </c>
      <c r="I84" s="2018">
        <v>1564</v>
      </c>
      <c r="J84" s="2018">
        <v>1564</v>
      </c>
      <c r="K84" s="2018">
        <v>1564</v>
      </c>
      <c r="L84" s="2018">
        <v>1564</v>
      </c>
      <c r="M84" s="2018">
        <v>1564</v>
      </c>
      <c r="N84" s="2018">
        <v>1564</v>
      </c>
      <c r="O84" s="2019">
        <v>1564</v>
      </c>
    </row>
    <row r="85" spans="2:15" s="102" customFormat="1" ht="15.5" hidden="1" customHeight="1">
      <c r="B85" s="138" t="s">
        <v>1501</v>
      </c>
      <c r="C85" s="1903">
        <v>0</v>
      </c>
      <c r="D85" s="1903">
        <v>0</v>
      </c>
      <c r="E85" s="1903">
        <v>0</v>
      </c>
      <c r="F85" s="1903">
        <v>0</v>
      </c>
      <c r="G85" s="1903">
        <v>0</v>
      </c>
      <c r="H85" s="1903">
        <v>0</v>
      </c>
      <c r="I85" s="1903">
        <v>0</v>
      </c>
      <c r="J85" s="1903">
        <v>0</v>
      </c>
      <c r="K85" s="1903">
        <v>0</v>
      </c>
      <c r="L85" s="1903">
        <v>0</v>
      </c>
      <c r="M85" s="1903">
        <v>0</v>
      </c>
      <c r="N85" s="2020">
        <v>0</v>
      </c>
      <c r="O85" s="2021">
        <f>N85</f>
        <v>0</v>
      </c>
    </row>
    <row r="86" spans="2:15" s="102" customFormat="1" ht="15.5" hidden="1" customHeight="1">
      <c r="B86" s="138" t="s">
        <v>1502</v>
      </c>
      <c r="C86" s="140" t="e">
        <f t="shared" ref="C86:N86" si="19">C85/C84</f>
        <v>#DIV/0!</v>
      </c>
      <c r="D86" s="140">
        <f t="shared" si="19"/>
        <v>0</v>
      </c>
      <c r="E86" s="140">
        <f t="shared" si="19"/>
        <v>0</v>
      </c>
      <c r="F86" s="140">
        <f t="shared" si="19"/>
        <v>0</v>
      </c>
      <c r="G86" s="140">
        <f t="shared" si="19"/>
        <v>0</v>
      </c>
      <c r="H86" s="140">
        <f t="shared" si="19"/>
        <v>0</v>
      </c>
      <c r="I86" s="140">
        <f t="shared" si="19"/>
        <v>0</v>
      </c>
      <c r="J86" s="140">
        <f t="shared" si="19"/>
        <v>0</v>
      </c>
      <c r="K86" s="140">
        <f t="shared" si="19"/>
        <v>0</v>
      </c>
      <c r="L86" s="140">
        <f t="shared" si="19"/>
        <v>0</v>
      </c>
      <c r="M86" s="140">
        <f t="shared" si="19"/>
        <v>0</v>
      </c>
      <c r="N86" s="140">
        <f t="shared" si="19"/>
        <v>0</v>
      </c>
      <c r="O86" s="155">
        <f>N86</f>
        <v>0</v>
      </c>
    </row>
    <row r="87" spans="2:15" s="102" customFormat="1" ht="15.5" hidden="1" customHeight="1">
      <c r="B87" s="138" t="s">
        <v>119</v>
      </c>
      <c r="C87" s="2029" t="e">
        <v>#DIV/0!</v>
      </c>
      <c r="D87" s="2022" t="e">
        <v>#DIV/0!</v>
      </c>
      <c r="E87" s="2022" t="e">
        <v>#DIV/0!</v>
      </c>
      <c r="F87" s="2022" t="e">
        <v>#DIV/0!</v>
      </c>
      <c r="G87" s="2022" t="e">
        <v>#DIV/0!</v>
      </c>
      <c r="H87" s="2022" t="e">
        <v>#DIV/0!</v>
      </c>
      <c r="I87" s="2022" t="e">
        <v>#DIV/0!</v>
      </c>
      <c r="J87" s="2022" t="e">
        <v>#DIV/0!</v>
      </c>
      <c r="K87" s="2022" t="e">
        <v>#DIV/0!</v>
      </c>
      <c r="L87" s="2022" t="e">
        <v>#DIV/0!</v>
      </c>
      <c r="M87" s="2022" t="e">
        <v>#DIV/0!</v>
      </c>
      <c r="N87" s="2022" t="e">
        <v>#DIV/0!</v>
      </c>
      <c r="O87" s="2021" t="e">
        <f>AVERAGE(C87:N87)</f>
        <v>#DIV/0!</v>
      </c>
    </row>
    <row r="88" spans="2:15" s="102" customFormat="1" ht="16" hidden="1" customHeight="1" thickBot="1">
      <c r="B88" s="143" t="s">
        <v>387</v>
      </c>
      <c r="C88" s="2003" t="e">
        <f t="shared" ref="C88:N88" si="20">C87*C85/12</f>
        <v>#DIV/0!</v>
      </c>
      <c r="D88" s="2003" t="e">
        <f t="shared" si="20"/>
        <v>#DIV/0!</v>
      </c>
      <c r="E88" s="2003" t="e">
        <f t="shared" si="20"/>
        <v>#DIV/0!</v>
      </c>
      <c r="F88" s="2003" t="e">
        <f t="shared" si="20"/>
        <v>#DIV/0!</v>
      </c>
      <c r="G88" s="2003" t="e">
        <f t="shared" si="20"/>
        <v>#DIV/0!</v>
      </c>
      <c r="H88" s="2003" t="e">
        <f t="shared" si="20"/>
        <v>#DIV/0!</v>
      </c>
      <c r="I88" s="2003" t="e">
        <f t="shared" si="20"/>
        <v>#DIV/0!</v>
      </c>
      <c r="J88" s="2003" t="e">
        <f t="shared" si="20"/>
        <v>#DIV/0!</v>
      </c>
      <c r="K88" s="2003" t="e">
        <f t="shared" si="20"/>
        <v>#DIV/0!</v>
      </c>
      <c r="L88" s="2003" t="e">
        <f t="shared" si="20"/>
        <v>#DIV/0!</v>
      </c>
      <c r="M88" s="2003" t="e">
        <f t="shared" si="20"/>
        <v>#DIV/0!</v>
      </c>
      <c r="N88" s="2003" t="e">
        <f t="shared" si="20"/>
        <v>#DIV/0!</v>
      </c>
      <c r="O88" s="2023" t="e">
        <f>SUM(C88:N88)</f>
        <v>#DIV/0!</v>
      </c>
    </row>
    <row r="89" spans="2:15" s="102" customFormat="1" ht="15.5" hidden="1" customHeight="1">
      <c r="B89" s="109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2024"/>
    </row>
    <row r="90" spans="2:15" s="102" customFormat="1" ht="15.5" hidden="1" customHeight="1">
      <c r="B90" s="145" t="s">
        <v>1503</v>
      </c>
      <c r="C90" s="2018">
        <f t="shared" ref="C90:N90" si="21">C91/C95</f>
        <v>0</v>
      </c>
      <c r="D90" s="2018">
        <f t="shared" si="21"/>
        <v>0</v>
      </c>
      <c r="E90" s="2018">
        <f t="shared" si="21"/>
        <v>0</v>
      </c>
      <c r="F90" s="2018">
        <f t="shared" si="21"/>
        <v>0</v>
      </c>
      <c r="G90" s="2018">
        <f t="shared" si="21"/>
        <v>0</v>
      </c>
      <c r="H90" s="2018">
        <f t="shared" si="21"/>
        <v>0</v>
      </c>
      <c r="I90" s="2018">
        <f t="shared" si="21"/>
        <v>0</v>
      </c>
      <c r="J90" s="2018">
        <f t="shared" si="21"/>
        <v>0</v>
      </c>
      <c r="K90" s="2018">
        <f t="shared" si="21"/>
        <v>0</v>
      </c>
      <c r="L90" s="2018">
        <f t="shared" si="21"/>
        <v>0</v>
      </c>
      <c r="M90" s="2018">
        <f t="shared" si="21"/>
        <v>0</v>
      </c>
      <c r="N90" s="2018">
        <f t="shared" si="21"/>
        <v>0</v>
      </c>
      <c r="O90" s="2007">
        <f>SUM(C90:N90)</f>
        <v>0</v>
      </c>
    </row>
    <row r="91" spans="2:15" s="102" customFormat="1" ht="15.5" hidden="1" customHeight="1">
      <c r="B91" s="138" t="s">
        <v>1508</v>
      </c>
      <c r="C91" s="1903">
        <v>0</v>
      </c>
      <c r="D91" s="1903">
        <v>0</v>
      </c>
      <c r="E91" s="1903">
        <v>0</v>
      </c>
      <c r="F91" s="1903">
        <v>0</v>
      </c>
      <c r="G91" s="1903">
        <v>0</v>
      </c>
      <c r="H91" s="1903">
        <v>0</v>
      </c>
      <c r="I91" s="1903">
        <v>0</v>
      </c>
      <c r="J91" s="1903">
        <v>0</v>
      </c>
      <c r="K91" s="1903">
        <v>0</v>
      </c>
      <c r="L91" s="1903">
        <v>0</v>
      </c>
      <c r="M91" s="1903">
        <v>0</v>
      </c>
      <c r="N91" s="1903">
        <v>0</v>
      </c>
      <c r="O91" s="2025">
        <f>SUM(C91:N91)</f>
        <v>0</v>
      </c>
    </row>
    <row r="92" spans="2:15" s="102" customFormat="1" ht="15.5" hidden="1" customHeight="1">
      <c r="B92" s="138" t="s">
        <v>1509</v>
      </c>
      <c r="C92" s="157">
        <f t="shared" ref="C92:N92" si="22">C93*0.05</f>
        <v>0</v>
      </c>
      <c r="D92" s="157">
        <f t="shared" si="22"/>
        <v>0</v>
      </c>
      <c r="E92" s="157">
        <f t="shared" si="22"/>
        <v>0</v>
      </c>
      <c r="F92" s="157">
        <f t="shared" si="22"/>
        <v>0</v>
      </c>
      <c r="G92" s="157">
        <f t="shared" si="22"/>
        <v>0</v>
      </c>
      <c r="H92" s="157">
        <f t="shared" si="22"/>
        <v>0</v>
      </c>
      <c r="I92" s="157">
        <f t="shared" si="22"/>
        <v>0</v>
      </c>
      <c r="J92" s="157">
        <f t="shared" si="22"/>
        <v>0</v>
      </c>
      <c r="K92" s="157">
        <f t="shared" si="22"/>
        <v>0</v>
      </c>
      <c r="L92" s="157">
        <f t="shared" si="22"/>
        <v>0</v>
      </c>
      <c r="M92" s="157">
        <f t="shared" si="22"/>
        <v>0</v>
      </c>
      <c r="N92" s="157">
        <f t="shared" si="22"/>
        <v>0</v>
      </c>
      <c r="O92" s="2026">
        <f>SUM(C92:N92)</f>
        <v>0</v>
      </c>
    </row>
    <row r="93" spans="2:15" s="102" customFormat="1" ht="15.5" hidden="1" customHeight="1">
      <c r="B93" s="138" t="s">
        <v>1510</v>
      </c>
      <c r="C93" s="1903">
        <v>0</v>
      </c>
      <c r="D93" s="1903">
        <v>0</v>
      </c>
      <c r="E93" s="1903">
        <v>0</v>
      </c>
      <c r="F93" s="1903">
        <v>0</v>
      </c>
      <c r="G93" s="1903">
        <v>0</v>
      </c>
      <c r="H93" s="1903">
        <v>0</v>
      </c>
      <c r="I93" s="1903">
        <v>0</v>
      </c>
      <c r="J93" s="1903">
        <v>0</v>
      </c>
      <c r="K93" s="1903">
        <v>0</v>
      </c>
      <c r="L93" s="1903">
        <v>0</v>
      </c>
      <c r="M93" s="1903">
        <v>0</v>
      </c>
      <c r="N93" s="1903">
        <v>0</v>
      </c>
      <c r="O93" s="2025">
        <f>N93</f>
        <v>0</v>
      </c>
    </row>
    <row r="94" spans="2:15" s="102" customFormat="1" ht="16" hidden="1" customHeight="1" thickBot="1">
      <c r="B94" s="146" t="s">
        <v>1511</v>
      </c>
      <c r="C94" s="2027">
        <f t="shared" ref="C94:O94" si="23">C91-C92</f>
        <v>0</v>
      </c>
      <c r="D94" s="2027">
        <f t="shared" si="23"/>
        <v>0</v>
      </c>
      <c r="E94" s="2027">
        <f t="shared" si="23"/>
        <v>0</v>
      </c>
      <c r="F94" s="2027">
        <f t="shared" si="23"/>
        <v>0</v>
      </c>
      <c r="G94" s="2027">
        <f t="shared" si="23"/>
        <v>0</v>
      </c>
      <c r="H94" s="2027">
        <f t="shared" si="23"/>
        <v>0</v>
      </c>
      <c r="I94" s="2027">
        <f t="shared" si="23"/>
        <v>0</v>
      </c>
      <c r="J94" s="2027">
        <f t="shared" si="23"/>
        <v>0</v>
      </c>
      <c r="K94" s="2027">
        <f t="shared" si="23"/>
        <v>0</v>
      </c>
      <c r="L94" s="2027">
        <f t="shared" si="23"/>
        <v>0</v>
      </c>
      <c r="M94" s="2027">
        <f t="shared" si="23"/>
        <v>0</v>
      </c>
      <c r="N94" s="2027">
        <f t="shared" si="23"/>
        <v>0</v>
      </c>
      <c r="O94" s="2028">
        <f t="shared" si="23"/>
        <v>0</v>
      </c>
    </row>
    <row r="95" spans="2:15" s="102" customFormat="1" ht="16" hidden="1" customHeight="1" thickBot="1">
      <c r="B95" s="147" t="s">
        <v>1504</v>
      </c>
      <c r="C95" s="148">
        <v>0.38</v>
      </c>
      <c r="D95" s="148">
        <v>0.38</v>
      </c>
      <c r="E95" s="148">
        <v>0.38</v>
      </c>
      <c r="F95" s="148">
        <v>0.38</v>
      </c>
      <c r="G95" s="148">
        <v>0.38</v>
      </c>
      <c r="H95" s="148">
        <v>0.38</v>
      </c>
      <c r="I95" s="148">
        <v>0.38</v>
      </c>
      <c r="J95" s="148">
        <v>0.38</v>
      </c>
      <c r="K95" s="148">
        <v>0.38</v>
      </c>
      <c r="L95" s="148">
        <v>0.38</v>
      </c>
      <c r="M95" s="148">
        <v>0.38</v>
      </c>
      <c r="N95" s="149">
        <v>0.38</v>
      </c>
      <c r="O95" s="150">
        <f>AVERAGE(C95:N95)</f>
        <v>0.37999999999999995</v>
      </c>
    </row>
    <row r="96" spans="2:15" s="102" customFormat="1" ht="15.5" hidden="1" customHeight="1">
      <c r="O96" s="104"/>
    </row>
    <row r="97" hidden="1"/>
    <row r="98" hidden="1"/>
    <row r="99" hidden="1"/>
    <row r="100" hidden="1"/>
  </sheetData>
  <conditionalFormatting sqref="C37:O37">
    <cfRule type="cellIs" dxfId="11" priority="1" operator="lessThan">
      <formula>0</formula>
    </cfRule>
    <cfRule type="cellIs" dxfId="10" priority="2" operator="lessThan">
      <formula>0</formula>
    </cfRule>
  </conditionalFormatting>
  <conditionalFormatting sqref="C44:O44">
    <cfRule type="cellIs" dxfId="9" priority="4" operator="lessThan">
      <formula>0</formula>
    </cfRule>
  </conditionalFormatting>
  <conditionalFormatting sqref="C48:O48">
    <cfRule type="cellIs" dxfId="8" priority="3" operator="lessThan">
      <formula>0</formula>
    </cfRule>
  </conditionalFormatting>
  <pageMargins left="0.75000000000000011" right="0.75000000000000011" top="0.41000000000000009" bottom="0.21" header="0.5" footer="0.5"/>
  <pageSetup paperSize="8" scale="77" fitToHeight="2" orientation="landscape" horizontalDpi="4294967292" verticalDpi="4294967292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9">
    <pageSetUpPr fitToPage="1"/>
  </sheetPr>
  <dimension ref="A8:AB100"/>
  <sheetViews>
    <sheetView workbookViewId="0"/>
  </sheetViews>
  <sheetFormatPr defaultColWidth="9.26953125" defaultRowHeight="14.5"/>
  <cols>
    <col min="1" max="1" width="3.26953125" style="1114" customWidth="1"/>
    <col min="2" max="2" width="42.7265625" style="1114" bestFit="1" customWidth="1"/>
    <col min="3" max="3" width="14.26953125" style="1114" bestFit="1" customWidth="1"/>
    <col min="4" max="14" width="12.54296875" style="1114" customWidth="1"/>
    <col min="15" max="16" width="15.54296875" style="1114" customWidth="1"/>
    <col min="17" max="17" width="9.54296875" style="1114" bestFit="1" customWidth="1"/>
  </cols>
  <sheetData>
    <row r="8" spans="1:15" s="102" customFormat="1" ht="16" customHeight="1" thickBot="1">
      <c r="O8" s="104"/>
    </row>
    <row r="9" spans="1:15" s="105" customFormat="1" ht="16" customHeight="1" thickBot="1">
      <c r="B9" s="160">
        <f>UW!$D$7</f>
        <v>0</v>
      </c>
      <c r="C9" s="1960">
        <f>'Year 1'!C9+96</f>
        <v>97</v>
      </c>
      <c r="D9" s="1961">
        <f t="shared" ref="D9:N9" si="0">C9+1</f>
        <v>98</v>
      </c>
      <c r="E9" s="1961">
        <f t="shared" si="0"/>
        <v>99</v>
      </c>
      <c r="F9" s="1961">
        <f t="shared" si="0"/>
        <v>100</v>
      </c>
      <c r="G9" s="1961">
        <f t="shared" si="0"/>
        <v>101</v>
      </c>
      <c r="H9" s="1961">
        <f t="shared" si="0"/>
        <v>102</v>
      </c>
      <c r="I9" s="1961">
        <f t="shared" si="0"/>
        <v>103</v>
      </c>
      <c r="J9" s="1961">
        <f t="shared" si="0"/>
        <v>104</v>
      </c>
      <c r="K9" s="1961">
        <f t="shared" si="0"/>
        <v>105</v>
      </c>
      <c r="L9" s="1961">
        <f t="shared" si="0"/>
        <v>106</v>
      </c>
      <c r="M9" s="1961">
        <f t="shared" si="0"/>
        <v>107</v>
      </c>
      <c r="N9" s="1962">
        <f t="shared" si="0"/>
        <v>108</v>
      </c>
      <c r="O9" s="161" t="s">
        <v>1497</v>
      </c>
    </row>
    <row r="10" spans="1:15" s="108" customFormat="1" ht="16" customHeight="1" thickBot="1"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897"/>
    </row>
    <row r="11" spans="1:15" s="102" customFormat="1" ht="16" customHeight="1" thickBot="1">
      <c r="B11" s="110" t="s">
        <v>1480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897"/>
    </row>
    <row r="12" spans="1:15" s="102" customFormat="1" ht="15.5" customHeight="1">
      <c r="B12" s="130" t="s">
        <v>516</v>
      </c>
      <c r="C12" s="1963">
        <f ca="1">INDEX(UW!$C$612:$EF$684,MATCH($B12,UW!$C$612:$C$684,0),MATCH(C$9,UW!$C$612:$EF$612,0))</f>
        <v>0</v>
      </c>
      <c r="D12" s="1963">
        <f ca="1">INDEX(UW!$C$612:$EF$684,MATCH($B12,UW!$C$612:$C$684,0),MATCH(D$9,UW!$C$612:$EF$612,0))</f>
        <v>0</v>
      </c>
      <c r="E12" s="1964">
        <f ca="1">INDEX(UW!$C$612:$EF$684,MATCH($B12,UW!$C$612:$C$684,0),MATCH(E$9,UW!$C$612:$EF$612,0))</f>
        <v>0</v>
      </c>
      <c r="F12" s="1964">
        <f ca="1">INDEX(UW!$C$612:$EF$684,MATCH($B12,UW!$C$612:$C$684,0),MATCH(F$9,UW!$C$612:$EF$612,0))</f>
        <v>0</v>
      </c>
      <c r="G12" s="1964">
        <f ca="1">INDEX(UW!$C$612:$EF$684,MATCH($B12,UW!$C$612:$C$684,0),MATCH(G$9,UW!$C$612:$EF$612,0))</f>
        <v>0</v>
      </c>
      <c r="H12" s="1964">
        <f ca="1">INDEX(UW!$C$612:$EF$684,MATCH($B12,UW!$C$612:$C$684,0),MATCH(H$9,UW!$C$612:$EF$612,0))</f>
        <v>0</v>
      </c>
      <c r="I12" s="1964">
        <f ca="1">INDEX(UW!$C$612:$EF$684,MATCH($B12,UW!$C$612:$C$684,0),MATCH(I$9,UW!$C$612:$EF$612,0))</f>
        <v>0</v>
      </c>
      <c r="J12" s="1964">
        <f ca="1">INDEX(UW!$C$612:$EF$684,MATCH($B12,UW!$C$612:$C$684,0),MATCH(J$9,UW!$C$612:$EF$612,0))</f>
        <v>0</v>
      </c>
      <c r="K12" s="1964">
        <f ca="1">INDEX(UW!$C$612:$EF$684,MATCH($B12,UW!$C$612:$C$684,0),MATCH(K$9,UW!$C$612:$EF$612,0))</f>
        <v>0</v>
      </c>
      <c r="L12" s="1964">
        <f ca="1">INDEX(UW!$C$612:$EF$684,MATCH($B12,UW!$C$612:$C$684,0),MATCH(L$9,UW!$C$612:$EF$612,0))</f>
        <v>0</v>
      </c>
      <c r="M12" s="1964">
        <f ca="1">INDEX(UW!$C$612:$EF$684,MATCH($B12,UW!$C$612:$C$684,0),MATCH(M$9,UW!$C$612:$EF$612,0))</f>
        <v>0</v>
      </c>
      <c r="N12" s="1901">
        <f ca="1">INDEX(UW!$C$612:$EF$684,MATCH($B12,UW!$C$612:$C$684,0),MATCH(N$9,UW!$C$612:$EF$612,0))</f>
        <v>0</v>
      </c>
      <c r="O12" s="1965">
        <f ca="1">SUM(C12:N12)</f>
        <v>0</v>
      </c>
    </row>
    <row r="13" spans="1:15" s="102" customFormat="1" ht="15.5" customHeight="1">
      <c r="A13" s="114"/>
      <c r="B13" s="131" t="s">
        <v>407</v>
      </c>
      <c r="C13" s="1966">
        <f ca="1">INDEX(UW!$C$612:$EF$684,MATCH($B13,UW!$C$612:$C$684,0),MATCH(C$9,UW!$C$612:$EF$612,0))</f>
        <v>0</v>
      </c>
      <c r="D13" s="1966">
        <f ca="1">INDEX(UW!$C$612:$EF$684,MATCH($B13,UW!$C$612:$C$684,0),MATCH(D$9,UW!$C$612:$EF$612,0))</f>
        <v>0</v>
      </c>
      <c r="E13" s="1966">
        <f ca="1">INDEX(UW!$C$612:$EF$684,MATCH($B13,UW!$C$612:$C$684,0),MATCH(E$9,UW!$C$612:$EF$612,0))</f>
        <v>0</v>
      </c>
      <c r="F13" s="1966">
        <f ca="1">INDEX(UW!$C$612:$EF$684,MATCH($B13,UW!$C$612:$C$684,0),MATCH(F$9,UW!$C$612:$EF$612,0))</f>
        <v>0</v>
      </c>
      <c r="G13" s="1966">
        <f ca="1">INDEX(UW!$C$612:$EF$684,MATCH($B13,UW!$C$612:$C$684,0),MATCH(G$9,UW!$C$612:$EF$612,0))</f>
        <v>0</v>
      </c>
      <c r="H13" s="1966">
        <f ca="1">INDEX(UW!$C$612:$EF$684,MATCH($B13,UW!$C$612:$C$684,0),MATCH(H$9,UW!$C$612:$EF$612,0))</f>
        <v>0</v>
      </c>
      <c r="I13" s="1966">
        <f ca="1">INDEX(UW!$C$612:$EF$684,MATCH($B13,UW!$C$612:$C$684,0),MATCH(I$9,UW!$C$612:$EF$612,0))</f>
        <v>0</v>
      </c>
      <c r="J13" s="1966">
        <f ca="1">INDEX(UW!$C$612:$EF$684,MATCH($B13,UW!$C$612:$C$684,0),MATCH(J$9,UW!$C$612:$EF$612,0))</f>
        <v>0</v>
      </c>
      <c r="K13" s="1966">
        <f ca="1">INDEX(UW!$C$612:$EF$684,MATCH($B13,UW!$C$612:$C$684,0),MATCH(K$9,UW!$C$612:$EF$612,0))</f>
        <v>0</v>
      </c>
      <c r="L13" s="1966">
        <f ca="1">INDEX(UW!$C$612:$EF$684,MATCH($B13,UW!$C$612:$C$684,0),MATCH(L$9,UW!$C$612:$EF$612,0))</f>
        <v>0</v>
      </c>
      <c r="M13" s="1966">
        <f ca="1">INDEX(UW!$C$612:$EF$684,MATCH($B13,UW!$C$612:$C$684,0),MATCH(M$9,UW!$C$612:$EF$612,0))</f>
        <v>0</v>
      </c>
      <c r="N13" s="1966">
        <f ca="1">INDEX(UW!$C$612:$EF$684,MATCH($B13,UW!$C$612:$C$684,0),MATCH(N$9,UW!$C$612:$EF$612,0))</f>
        <v>0</v>
      </c>
      <c r="O13" s="1967">
        <f ca="1">SUM(C13:N13)</f>
        <v>0</v>
      </c>
    </row>
    <row r="14" spans="1:15" s="102" customFormat="1" ht="15.5" customHeight="1">
      <c r="B14" s="132" t="s">
        <v>408</v>
      </c>
      <c r="C14" s="1966">
        <f ca="1">INDEX(UW!$C$612:$EF$684,MATCH($B14,UW!$C$612:$C$684,0),MATCH(C$9,UW!$C$612:$EF$612,0))</f>
        <v>0</v>
      </c>
      <c r="D14" s="1966">
        <f ca="1">INDEX(UW!$C$612:$EF$684,MATCH($B14,UW!$C$612:$C$684,0),MATCH(D$9,UW!$C$612:$EF$612,0))</f>
        <v>0</v>
      </c>
      <c r="E14" s="1966">
        <f ca="1">INDEX(UW!$C$612:$EF$684,MATCH($B14,UW!$C$612:$C$684,0),MATCH(E$9,UW!$C$612:$EF$612,0))</f>
        <v>0</v>
      </c>
      <c r="F14" s="1966">
        <f ca="1">INDEX(UW!$C$612:$EF$684,MATCH($B14,UW!$C$612:$C$684,0),MATCH(F$9,UW!$C$612:$EF$612,0))</f>
        <v>0</v>
      </c>
      <c r="G14" s="1966">
        <f ca="1">INDEX(UW!$C$612:$EF$684,MATCH($B14,UW!$C$612:$C$684,0),MATCH(G$9,UW!$C$612:$EF$612,0))</f>
        <v>0</v>
      </c>
      <c r="H14" s="1966">
        <f ca="1">INDEX(UW!$C$612:$EF$684,MATCH($B14,UW!$C$612:$C$684,0),MATCH(H$9,UW!$C$612:$EF$612,0))</f>
        <v>0</v>
      </c>
      <c r="I14" s="1966">
        <f ca="1">INDEX(UW!$C$612:$EF$684,MATCH($B14,UW!$C$612:$C$684,0),MATCH(I$9,UW!$C$612:$EF$612,0))</f>
        <v>0</v>
      </c>
      <c r="J14" s="1966">
        <f ca="1">INDEX(UW!$C$612:$EF$684,MATCH($B14,UW!$C$612:$C$684,0),MATCH(J$9,UW!$C$612:$EF$612,0))</f>
        <v>0</v>
      </c>
      <c r="K14" s="1966">
        <f ca="1">INDEX(UW!$C$612:$EF$684,MATCH($B14,UW!$C$612:$C$684,0),MATCH(K$9,UW!$C$612:$EF$612,0))</f>
        <v>0</v>
      </c>
      <c r="L14" s="1966">
        <f ca="1">INDEX(UW!$C$612:$EF$684,MATCH($B14,UW!$C$612:$C$684,0),MATCH(L$9,UW!$C$612:$EF$612,0))</f>
        <v>0</v>
      </c>
      <c r="M14" s="1966">
        <f ca="1">INDEX(UW!$C$612:$EF$684,MATCH($B14,UW!$C$612:$C$684,0),MATCH(M$9,UW!$C$612:$EF$612,0))</f>
        <v>0</v>
      </c>
      <c r="N14" s="1966">
        <f ca="1">INDEX(UW!$C$612:$EF$684,MATCH($B14,UW!$C$612:$C$684,0),MATCH(N$9,UW!$C$612:$EF$612,0))</f>
        <v>0</v>
      </c>
      <c r="O14" s="1967">
        <f ca="1">SUM(C14:N14)</f>
        <v>0</v>
      </c>
    </row>
    <row r="15" spans="1:15" s="102" customFormat="1" ht="16" customHeight="1" thickBot="1">
      <c r="B15" s="132" t="s">
        <v>409</v>
      </c>
      <c r="C15" s="1966">
        <f ca="1">INDEX(UW!$C$612:$EF$684,MATCH($B15,UW!$C$612:$C$684,0),MATCH(C$9,UW!$C$612:$EF$612,0))</f>
        <v>0</v>
      </c>
      <c r="D15" s="1966">
        <f ca="1">INDEX(UW!$C$612:$EF$684,MATCH($B15,UW!$C$612:$C$684,0),MATCH(D$9,UW!$C$612:$EF$612,0))</f>
        <v>0</v>
      </c>
      <c r="E15" s="1966">
        <f ca="1">INDEX(UW!$C$612:$EF$684,MATCH($B15,UW!$C$612:$C$684,0),MATCH(E$9,UW!$C$612:$EF$612,0))</f>
        <v>0</v>
      </c>
      <c r="F15" s="1966">
        <f ca="1">INDEX(UW!$C$612:$EF$684,MATCH($B15,UW!$C$612:$C$684,0),MATCH(F$9,UW!$C$612:$EF$612,0))</f>
        <v>0</v>
      </c>
      <c r="G15" s="1966">
        <f ca="1">INDEX(UW!$C$612:$EF$684,MATCH($B15,UW!$C$612:$C$684,0),MATCH(G$9,UW!$C$612:$EF$612,0))</f>
        <v>0</v>
      </c>
      <c r="H15" s="1966">
        <f ca="1">INDEX(UW!$C$612:$EF$684,MATCH($B15,UW!$C$612:$C$684,0),MATCH(H$9,UW!$C$612:$EF$612,0))</f>
        <v>0</v>
      </c>
      <c r="I15" s="1966">
        <f ca="1">INDEX(UW!$C$612:$EF$684,MATCH($B15,UW!$C$612:$C$684,0),MATCH(I$9,UW!$C$612:$EF$612,0))</f>
        <v>0</v>
      </c>
      <c r="J15" s="1966">
        <f ca="1">INDEX(UW!$C$612:$EF$684,MATCH($B15,UW!$C$612:$C$684,0),MATCH(J$9,UW!$C$612:$EF$612,0))</f>
        <v>0</v>
      </c>
      <c r="K15" s="1966">
        <f ca="1">INDEX(UW!$C$612:$EF$684,MATCH($B15,UW!$C$612:$C$684,0),MATCH(K$9,UW!$C$612:$EF$612,0))</f>
        <v>0</v>
      </c>
      <c r="L15" s="1966">
        <f ca="1">INDEX(UW!$C$612:$EF$684,MATCH($B15,UW!$C$612:$C$684,0),MATCH(L$9,UW!$C$612:$EF$612,0))</f>
        <v>0</v>
      </c>
      <c r="M15" s="1966">
        <f ca="1">INDEX(UW!$C$612:$EF$684,MATCH($B15,UW!$C$612:$C$684,0),MATCH(M$9,UW!$C$612:$EF$612,0))</f>
        <v>0</v>
      </c>
      <c r="N15" s="1966">
        <f ca="1">INDEX(UW!$C$612:$EF$684,MATCH($B15,UW!$C$612:$C$684,0),MATCH(N$9,UW!$C$612:$EF$612,0))</f>
        <v>0</v>
      </c>
      <c r="O15" s="1967">
        <f ca="1">SUM(C15:N15)</f>
        <v>0</v>
      </c>
    </row>
    <row r="16" spans="1:15" s="102" customFormat="1" ht="16" customHeight="1" thickBot="1">
      <c r="B16" s="115" t="s">
        <v>1483</v>
      </c>
      <c r="C16" s="1926">
        <f t="shared" ref="C16:O16" ca="1" si="1">SUM(C12:C15)</f>
        <v>0</v>
      </c>
      <c r="D16" s="1926">
        <f t="shared" ca="1" si="1"/>
        <v>0</v>
      </c>
      <c r="E16" s="1926">
        <f t="shared" ca="1" si="1"/>
        <v>0</v>
      </c>
      <c r="F16" s="1926">
        <f t="shared" ca="1" si="1"/>
        <v>0</v>
      </c>
      <c r="G16" s="1926">
        <f t="shared" ca="1" si="1"/>
        <v>0</v>
      </c>
      <c r="H16" s="1926">
        <f t="shared" ca="1" si="1"/>
        <v>0</v>
      </c>
      <c r="I16" s="1926">
        <f t="shared" ca="1" si="1"/>
        <v>0</v>
      </c>
      <c r="J16" s="1926">
        <f t="shared" ca="1" si="1"/>
        <v>0</v>
      </c>
      <c r="K16" s="1926">
        <f t="shared" ca="1" si="1"/>
        <v>0</v>
      </c>
      <c r="L16" s="1926">
        <f t="shared" ca="1" si="1"/>
        <v>0</v>
      </c>
      <c r="M16" s="1926">
        <f t="shared" ca="1" si="1"/>
        <v>0</v>
      </c>
      <c r="N16" s="1931">
        <f t="shared" ca="1" si="1"/>
        <v>0</v>
      </c>
      <c r="O16" s="1932">
        <f t="shared" ca="1" si="1"/>
        <v>0</v>
      </c>
    </row>
    <row r="17" spans="1:28" s="102" customFormat="1" ht="16" customHeight="1" thickBot="1">
      <c r="B17" s="109"/>
      <c r="C17" s="1910"/>
      <c r="D17" s="1910"/>
      <c r="E17" s="1910"/>
      <c r="F17" s="1910"/>
      <c r="G17" s="1910"/>
      <c r="H17" s="1910"/>
      <c r="I17" s="1910"/>
      <c r="J17" s="1910"/>
      <c r="K17" s="1910"/>
      <c r="L17" s="1910"/>
      <c r="M17" s="1910"/>
      <c r="N17" s="1910"/>
      <c r="O17" s="1911"/>
    </row>
    <row r="18" spans="1:28" s="102" customFormat="1" ht="16" customHeight="1" thickBot="1">
      <c r="B18" s="116" t="s">
        <v>853</v>
      </c>
      <c r="C18" s="1914"/>
      <c r="D18" s="1914"/>
      <c r="E18" s="1914"/>
      <c r="F18" s="1914"/>
      <c r="G18" s="1914"/>
      <c r="H18" s="1914"/>
      <c r="I18" s="1914"/>
      <c r="J18" s="1914"/>
      <c r="K18" s="1914"/>
      <c r="L18" s="1914"/>
      <c r="M18" s="1914"/>
      <c r="N18" s="1914"/>
      <c r="O18" s="1914"/>
    </row>
    <row r="19" spans="1:28" s="103" customFormat="1" ht="15.5" customHeight="1">
      <c r="A19" s="133"/>
      <c r="B19" s="117" t="s">
        <v>423</v>
      </c>
      <c r="C19" s="1968">
        <f ca="1">INDEX(UW!$C$689:$EF$711,MATCH($B19,UW!$C$689:$C$711,0),MATCH(C$9,UW!$C$689:$EF$689,0))</f>
        <v>0</v>
      </c>
      <c r="D19" s="1969">
        <f ca="1">INDEX(UW!$C$689:$EF$711,MATCH($B19,UW!$C$689:$C$711,0),MATCH(D$9,UW!$C$689:$EF$689,0))</f>
        <v>0</v>
      </c>
      <c r="E19" s="1969">
        <f ca="1">INDEX(UW!$C$689:$EF$711,MATCH($B19,UW!$C$689:$C$711,0),MATCH(E$9,UW!$C$689:$EF$689,0))</f>
        <v>0</v>
      </c>
      <c r="F19" s="1969">
        <f ca="1">INDEX(UW!$C$689:$EF$711,MATCH($B19,UW!$C$689:$C$711,0),MATCH(F$9,UW!$C$689:$EF$689,0))</f>
        <v>0</v>
      </c>
      <c r="G19" s="1969">
        <f ca="1">INDEX(UW!$C$689:$EF$711,MATCH($B19,UW!$C$689:$C$711,0),MATCH(G$9,UW!$C$689:$EF$689,0))</f>
        <v>0</v>
      </c>
      <c r="H19" s="1969">
        <f ca="1">INDEX(UW!$C$689:$EF$711,MATCH($B19,UW!$C$689:$C$711,0),MATCH(H$9,UW!$C$689:$EF$689,0))</f>
        <v>0</v>
      </c>
      <c r="I19" s="1969">
        <f ca="1">INDEX(UW!$C$689:$EF$711,MATCH($B19,UW!$C$689:$C$711,0),MATCH(I$9,UW!$C$689:$EF$689,0))</f>
        <v>0</v>
      </c>
      <c r="J19" s="1969">
        <f ca="1">INDEX(UW!$C$689:$EF$711,MATCH($B19,UW!$C$689:$C$711,0),MATCH(J$9,UW!$C$689:$EF$689,0))</f>
        <v>0</v>
      </c>
      <c r="K19" s="1969">
        <f ca="1">INDEX(UW!$C$689:$EF$711,MATCH($B19,UW!$C$689:$C$711,0),MATCH(K$9,UW!$C$689:$EF$689,0))</f>
        <v>0</v>
      </c>
      <c r="L19" s="1969">
        <f ca="1">INDEX(UW!$C$689:$EF$711,MATCH($B19,UW!$C$689:$C$711,0),MATCH(L$9,UW!$C$689:$EF$689,0))</f>
        <v>0</v>
      </c>
      <c r="M19" s="1969">
        <f ca="1">INDEX(UW!$C$689:$EF$711,MATCH($B19,UW!$C$689:$C$711,0),MATCH(M$9,UW!$C$689:$EF$689,0))</f>
        <v>0</v>
      </c>
      <c r="N19" s="1919">
        <f ca="1">INDEX(UW!$C$689:$EF$711,MATCH($B19,UW!$C$689:$C$711,0),MATCH(N$9,UW!$C$689:$EF$689,0))</f>
        <v>0</v>
      </c>
      <c r="O19" s="1970">
        <f t="shared" ref="O19:O34" ca="1" si="2">SUM(C19:N19)</f>
        <v>0</v>
      </c>
    </row>
    <row r="20" spans="1:28" s="103" customFormat="1" ht="15.5" customHeight="1">
      <c r="B20" s="117" t="s">
        <v>558</v>
      </c>
      <c r="C20" s="1971">
        <f ca="1">INDEX(UW!$C$689:$EF$711,MATCH($B20,UW!$C$689:$C$711,0),MATCH(C$9,UW!$C$689:$EF$689,0))</f>
        <v>0</v>
      </c>
      <c r="D20" s="1922">
        <f ca="1">INDEX(UW!$C$689:$EF$711,MATCH($B20,UW!$C$689:$C$711,0),MATCH(D$9,UW!$C$689:$EF$689,0))</f>
        <v>0</v>
      </c>
      <c r="E20" s="1922">
        <f ca="1">INDEX(UW!$C$689:$EF$711,MATCH($B20,UW!$C$689:$C$711,0),MATCH(E$9,UW!$C$689:$EF$689,0))</f>
        <v>0</v>
      </c>
      <c r="F20" s="1922">
        <f ca="1">INDEX(UW!$C$689:$EF$711,MATCH($B20,UW!$C$689:$C$711,0),MATCH(F$9,UW!$C$689:$EF$689,0))</f>
        <v>0</v>
      </c>
      <c r="G20" s="1922">
        <f ca="1">INDEX(UW!$C$689:$EF$711,MATCH($B20,UW!$C$689:$C$711,0),MATCH(G$9,UW!$C$689:$EF$689,0))</f>
        <v>0</v>
      </c>
      <c r="H20" s="1922">
        <f ca="1">INDEX(UW!$C$689:$EF$711,MATCH($B20,UW!$C$689:$C$711,0),MATCH(H$9,UW!$C$689:$EF$689,0))</f>
        <v>0</v>
      </c>
      <c r="I20" s="1922">
        <f ca="1">INDEX(UW!$C$689:$EF$711,MATCH($B20,UW!$C$689:$C$711,0),MATCH(I$9,UW!$C$689:$EF$689,0))</f>
        <v>0</v>
      </c>
      <c r="J20" s="1922">
        <f ca="1">INDEX(UW!$C$689:$EF$711,MATCH($B20,UW!$C$689:$C$711,0),MATCH(J$9,UW!$C$689:$EF$689,0))</f>
        <v>0</v>
      </c>
      <c r="K20" s="1922">
        <f ca="1">INDEX(UW!$C$689:$EF$711,MATCH($B20,UW!$C$689:$C$711,0),MATCH(K$9,UW!$C$689:$EF$689,0))</f>
        <v>0</v>
      </c>
      <c r="L20" s="1922">
        <f ca="1">INDEX(UW!$C$689:$EF$711,MATCH($B20,UW!$C$689:$C$711,0),MATCH(L$9,UW!$C$689:$EF$689,0))</f>
        <v>0</v>
      </c>
      <c r="M20" s="1922">
        <f ca="1">INDEX(UW!$C$689:$EF$711,MATCH($B20,UW!$C$689:$C$711,0),MATCH(M$9,UW!$C$689:$EF$689,0))</f>
        <v>0</v>
      </c>
      <c r="N20" s="1924">
        <f ca="1">INDEX(UW!$C$689:$EF$711,MATCH($B20,UW!$C$689:$C$711,0),MATCH(N$9,UW!$C$689:$EF$689,0))</f>
        <v>0</v>
      </c>
      <c r="O20" s="1972">
        <f t="shared" ca="1" si="2"/>
        <v>0</v>
      </c>
    </row>
    <row r="21" spans="1:28" s="103" customFormat="1" ht="15.5" customHeight="1">
      <c r="B21" s="135" t="s">
        <v>425</v>
      </c>
      <c r="C21" s="1971">
        <f ca="1">INDEX(UW!$C$689:$EF$711,MATCH($B21,UW!$C$689:$C$711,0),MATCH(C$9,UW!$C$689:$EF$689,0))</f>
        <v>95.607405489784909</v>
      </c>
      <c r="D21" s="1922">
        <f ca="1">INDEX(UW!$C$689:$EF$711,MATCH($B21,UW!$C$689:$C$711,0),MATCH(D$9,UW!$C$689:$EF$689,0))</f>
        <v>95.607405489784909</v>
      </c>
      <c r="E21" s="1922">
        <f ca="1">INDEX(UW!$C$689:$EF$711,MATCH($B21,UW!$C$689:$C$711,0),MATCH(E$9,UW!$C$689:$EF$689,0))</f>
        <v>95.607405489784909</v>
      </c>
      <c r="F21" s="1922">
        <f ca="1">INDEX(UW!$C$689:$EF$711,MATCH($B21,UW!$C$689:$C$711,0),MATCH(F$9,UW!$C$689:$EF$689,0))</f>
        <v>95.607405489784909</v>
      </c>
      <c r="G21" s="1922">
        <f ca="1">INDEX(UW!$C$689:$EF$711,MATCH($B21,UW!$C$689:$C$711,0),MATCH(G$9,UW!$C$689:$EF$689,0))</f>
        <v>95.607405489784909</v>
      </c>
      <c r="H21" s="1922">
        <f ca="1">INDEX(UW!$C$689:$EF$711,MATCH($B21,UW!$C$689:$C$711,0),MATCH(H$9,UW!$C$689:$EF$689,0))</f>
        <v>95.607405489784909</v>
      </c>
      <c r="I21" s="1922">
        <f ca="1">INDEX(UW!$C$689:$EF$711,MATCH($B21,UW!$C$689:$C$711,0),MATCH(I$9,UW!$C$689:$EF$689,0))</f>
        <v>95.607405489784909</v>
      </c>
      <c r="J21" s="1922">
        <f ca="1">INDEX(UW!$C$689:$EF$711,MATCH($B21,UW!$C$689:$C$711,0),MATCH(J$9,UW!$C$689:$EF$689,0))</f>
        <v>95.607405489784909</v>
      </c>
      <c r="K21" s="1922">
        <f ca="1">INDEX(UW!$C$689:$EF$711,MATCH($B21,UW!$C$689:$C$711,0),MATCH(K$9,UW!$C$689:$EF$689,0))</f>
        <v>95.607405489784909</v>
      </c>
      <c r="L21" s="1922">
        <f ca="1">INDEX(UW!$C$689:$EF$711,MATCH($B21,UW!$C$689:$C$711,0),MATCH(L$9,UW!$C$689:$EF$689,0))</f>
        <v>95.607405489784909</v>
      </c>
      <c r="M21" s="1922">
        <f ca="1">INDEX(UW!$C$689:$EF$711,MATCH($B21,UW!$C$689:$C$711,0),MATCH(M$9,UW!$C$689:$EF$689,0))</f>
        <v>95.607405489784909</v>
      </c>
      <c r="N21" s="1924">
        <f ca="1">INDEX(UW!$C$689:$EF$711,MATCH($B21,UW!$C$689:$C$711,0),MATCH(N$9,UW!$C$689:$EF$689,0))</f>
        <v>95.607405489784909</v>
      </c>
      <c r="O21" s="1972">
        <f t="shared" ca="1" si="2"/>
        <v>1147.2888658774189</v>
      </c>
    </row>
    <row r="22" spans="1:28" s="103" customFormat="1" ht="15.5" customHeight="1">
      <c r="B22" s="135" t="s">
        <v>426</v>
      </c>
      <c r="C22" s="1971">
        <f ca="1">INDEX(UW!$C$689:$EF$711,MATCH($B22,UW!$C$689:$C$711,0),MATCH(C$9,UW!$C$689:$EF$689,0))</f>
        <v>0</v>
      </c>
      <c r="D22" s="1922">
        <f ca="1">INDEX(UW!$C$689:$EF$711,MATCH($B22,UW!$C$689:$C$711,0),MATCH(D$9,UW!$C$689:$EF$689,0))</f>
        <v>0</v>
      </c>
      <c r="E22" s="1922">
        <f ca="1">INDEX(UW!$C$689:$EF$711,MATCH($B22,UW!$C$689:$C$711,0),MATCH(E$9,UW!$C$689:$EF$689,0))</f>
        <v>0</v>
      </c>
      <c r="F22" s="1922">
        <f ca="1">INDEX(UW!$C$689:$EF$711,MATCH($B22,UW!$C$689:$C$711,0),MATCH(F$9,UW!$C$689:$EF$689,0))</f>
        <v>0</v>
      </c>
      <c r="G22" s="1922">
        <f ca="1">INDEX(UW!$C$689:$EF$711,MATCH($B22,UW!$C$689:$C$711,0),MATCH(G$9,UW!$C$689:$EF$689,0))</f>
        <v>0</v>
      </c>
      <c r="H22" s="1922">
        <f ca="1">INDEX(UW!$C$689:$EF$711,MATCH($B22,UW!$C$689:$C$711,0),MATCH(H$9,UW!$C$689:$EF$689,0))</f>
        <v>0</v>
      </c>
      <c r="I22" s="1922">
        <f ca="1">INDEX(UW!$C$689:$EF$711,MATCH($B22,UW!$C$689:$C$711,0),MATCH(I$9,UW!$C$689:$EF$689,0))</f>
        <v>0</v>
      </c>
      <c r="J22" s="1922">
        <f ca="1">INDEX(UW!$C$689:$EF$711,MATCH($B22,UW!$C$689:$C$711,0),MATCH(J$9,UW!$C$689:$EF$689,0))</f>
        <v>0</v>
      </c>
      <c r="K22" s="1922">
        <f ca="1">INDEX(UW!$C$689:$EF$711,MATCH($B22,UW!$C$689:$C$711,0),MATCH(K$9,UW!$C$689:$EF$689,0))</f>
        <v>0</v>
      </c>
      <c r="L22" s="1922">
        <f ca="1">INDEX(UW!$C$689:$EF$711,MATCH($B22,UW!$C$689:$C$711,0),MATCH(L$9,UW!$C$689:$EF$689,0))</f>
        <v>0</v>
      </c>
      <c r="M22" s="1922">
        <f ca="1">INDEX(UW!$C$689:$EF$711,MATCH($B22,UW!$C$689:$C$711,0),MATCH(M$9,UW!$C$689:$EF$689,0))</f>
        <v>0</v>
      </c>
      <c r="N22" s="1924">
        <f ca="1">INDEX(UW!$C$689:$EF$711,MATCH($B22,UW!$C$689:$C$711,0),MATCH(N$9,UW!$C$689:$EF$689,0))</f>
        <v>0</v>
      </c>
      <c r="O22" s="1972">
        <f t="shared" ca="1" si="2"/>
        <v>0</v>
      </c>
    </row>
    <row r="23" spans="1:28" s="103" customFormat="1" ht="15.5" customHeight="1">
      <c r="B23" s="135" t="s">
        <v>427</v>
      </c>
      <c r="C23" s="1971">
        <f ca="1">INDEX(UW!$C$689:$EF$711,MATCH($B23,UW!$C$689:$C$711,0),MATCH(C$9,UW!$C$689:$EF$689,0))</f>
        <v>0</v>
      </c>
      <c r="D23" s="1922">
        <f ca="1">INDEX(UW!$C$689:$EF$711,MATCH($B23,UW!$C$689:$C$711,0),MATCH(D$9,UW!$C$689:$EF$689,0))</f>
        <v>0</v>
      </c>
      <c r="E23" s="1922">
        <f ca="1">INDEX(UW!$C$689:$EF$711,MATCH($B23,UW!$C$689:$C$711,0),MATCH(E$9,UW!$C$689:$EF$689,0))</f>
        <v>0</v>
      </c>
      <c r="F23" s="1922">
        <f ca="1">INDEX(UW!$C$689:$EF$711,MATCH($B23,UW!$C$689:$C$711,0),MATCH(F$9,UW!$C$689:$EF$689,0))</f>
        <v>0</v>
      </c>
      <c r="G23" s="1922">
        <f ca="1">INDEX(UW!$C$689:$EF$711,MATCH($B23,UW!$C$689:$C$711,0),MATCH(G$9,UW!$C$689:$EF$689,0))</f>
        <v>0</v>
      </c>
      <c r="H23" s="1922">
        <f ca="1">INDEX(UW!$C$689:$EF$711,MATCH($B23,UW!$C$689:$C$711,0),MATCH(H$9,UW!$C$689:$EF$689,0))</f>
        <v>0</v>
      </c>
      <c r="I23" s="1922">
        <f ca="1">INDEX(UW!$C$689:$EF$711,MATCH($B23,UW!$C$689:$C$711,0),MATCH(I$9,UW!$C$689:$EF$689,0))</f>
        <v>0</v>
      </c>
      <c r="J23" s="1922">
        <f ca="1">INDEX(UW!$C$689:$EF$711,MATCH($B23,UW!$C$689:$C$711,0),MATCH(J$9,UW!$C$689:$EF$689,0))</f>
        <v>0</v>
      </c>
      <c r="K23" s="1922">
        <f ca="1">INDEX(UW!$C$689:$EF$711,MATCH($B23,UW!$C$689:$C$711,0),MATCH(K$9,UW!$C$689:$EF$689,0))</f>
        <v>0</v>
      </c>
      <c r="L23" s="1922">
        <f ca="1">INDEX(UW!$C$689:$EF$711,MATCH($B23,UW!$C$689:$C$711,0),MATCH(L$9,UW!$C$689:$EF$689,0))</f>
        <v>0</v>
      </c>
      <c r="M23" s="1922">
        <f ca="1">INDEX(UW!$C$689:$EF$711,MATCH($B23,UW!$C$689:$C$711,0),MATCH(M$9,UW!$C$689:$EF$689,0))</f>
        <v>0</v>
      </c>
      <c r="N23" s="1924">
        <f ca="1">INDEX(UW!$C$689:$EF$711,MATCH($B23,UW!$C$689:$C$711,0),MATCH(N$9,UW!$C$689:$EF$689,0))</f>
        <v>0</v>
      </c>
      <c r="O23" s="1972">
        <f t="shared" ca="1" si="2"/>
        <v>0</v>
      </c>
    </row>
    <row r="24" spans="1:28" s="103" customFormat="1" ht="15.5" customHeight="1">
      <c r="B24" s="134" t="s">
        <v>856</v>
      </c>
      <c r="C24" s="1971" t="e">
        <f>INDEX(UW!$C$689:$EF$711,MATCH($B24,UW!$C$689:$C$711,0),MATCH(C$9,UW!$C$689:$EF$689,0))</f>
        <v>#N/A</v>
      </c>
      <c r="D24" s="1922" t="e">
        <f>INDEX(UW!$C$689:$EF$711,MATCH($B24,UW!$C$689:$C$711,0),MATCH(D$9,UW!$C$689:$EF$689,0))</f>
        <v>#N/A</v>
      </c>
      <c r="E24" s="1922" t="e">
        <f>INDEX(UW!$C$689:$EF$711,MATCH($B24,UW!$C$689:$C$711,0),MATCH(E$9,UW!$C$689:$EF$689,0))</f>
        <v>#N/A</v>
      </c>
      <c r="F24" s="1922" t="e">
        <f>INDEX(UW!$C$689:$EF$711,MATCH($B24,UW!$C$689:$C$711,0),MATCH(F$9,UW!$C$689:$EF$689,0))</f>
        <v>#N/A</v>
      </c>
      <c r="G24" s="1922" t="e">
        <f>INDEX(UW!$C$689:$EF$711,MATCH($B24,UW!$C$689:$C$711,0),MATCH(G$9,UW!$C$689:$EF$689,0))</f>
        <v>#N/A</v>
      </c>
      <c r="H24" s="1922" t="e">
        <f>INDEX(UW!$C$689:$EF$711,MATCH($B24,UW!$C$689:$C$711,0),MATCH(H$9,UW!$C$689:$EF$689,0))</f>
        <v>#N/A</v>
      </c>
      <c r="I24" s="1922" t="e">
        <f>INDEX(UW!$C$689:$EF$711,MATCH($B24,UW!$C$689:$C$711,0),MATCH(I$9,UW!$C$689:$EF$689,0))</f>
        <v>#N/A</v>
      </c>
      <c r="J24" s="1922" t="e">
        <f>INDEX(UW!$C$689:$EF$711,MATCH($B24,UW!$C$689:$C$711,0),MATCH(J$9,UW!$C$689:$EF$689,0))</f>
        <v>#N/A</v>
      </c>
      <c r="K24" s="1922" t="e">
        <f>INDEX(UW!$C$689:$EF$711,MATCH($B24,UW!$C$689:$C$711,0),MATCH(K$9,UW!$C$689:$EF$689,0))</f>
        <v>#N/A</v>
      </c>
      <c r="L24" s="1922" t="e">
        <f>INDEX(UW!$C$689:$EF$711,MATCH($B24,UW!$C$689:$C$711,0),MATCH(L$9,UW!$C$689:$EF$689,0))</f>
        <v>#N/A</v>
      </c>
      <c r="M24" s="1922" t="e">
        <f>INDEX(UW!$C$689:$EF$711,MATCH($B24,UW!$C$689:$C$711,0),MATCH(M$9,UW!$C$689:$EF$689,0))</f>
        <v>#N/A</v>
      </c>
      <c r="N24" s="1924" t="e">
        <f>INDEX(UW!$C$689:$EF$711,MATCH($B24,UW!$C$689:$C$711,0),MATCH(N$9,UW!$C$689:$EF$689,0))</f>
        <v>#N/A</v>
      </c>
      <c r="O24" s="1972" t="e">
        <f t="shared" si="2"/>
        <v>#N/A</v>
      </c>
    </row>
    <row r="25" spans="1:28" s="103" customFormat="1" ht="15.5" customHeight="1">
      <c r="B25" s="117" t="s">
        <v>567</v>
      </c>
      <c r="C25" s="1971">
        <f ca="1">INDEX(UW!$C$689:$EF$711,MATCH($B25,UW!$C$689:$C$711,0),MATCH(C$9,UW!$C$689:$EF$689,0))</f>
        <v>0</v>
      </c>
      <c r="D25" s="1973">
        <f ca="1">INDEX(UW!$C$689:$EF$711,MATCH($B25,UW!$C$689:$C$711,0),MATCH(D$9,UW!$C$689:$EF$689,0))</f>
        <v>0</v>
      </c>
      <c r="E25" s="1973">
        <f ca="1">INDEX(UW!$C$689:$EF$711,MATCH($B25,UW!$C$689:$C$711,0),MATCH(E$9,UW!$C$689:$EF$689,0))</f>
        <v>0</v>
      </c>
      <c r="F25" s="1973">
        <f ca="1">INDEX(UW!$C$689:$EF$711,MATCH($B25,UW!$C$689:$C$711,0),MATCH(F$9,UW!$C$689:$EF$689,0))</f>
        <v>0</v>
      </c>
      <c r="G25" s="1973">
        <f ca="1">INDEX(UW!$C$689:$EF$711,MATCH($B25,UW!$C$689:$C$711,0),MATCH(G$9,UW!$C$689:$EF$689,0))</f>
        <v>0</v>
      </c>
      <c r="H25" s="1973">
        <f ca="1">INDEX(UW!$C$689:$EF$711,MATCH($B25,UW!$C$689:$C$711,0),MATCH(H$9,UW!$C$689:$EF$689,0))</f>
        <v>0</v>
      </c>
      <c r="I25" s="1973">
        <f ca="1">INDEX(UW!$C$689:$EF$711,MATCH($B25,UW!$C$689:$C$711,0),MATCH(I$9,UW!$C$689:$EF$689,0))</f>
        <v>0</v>
      </c>
      <c r="J25" s="1973">
        <f ca="1">INDEX(UW!$C$689:$EF$711,MATCH($B25,UW!$C$689:$C$711,0),MATCH(J$9,UW!$C$689:$EF$689,0))</f>
        <v>0</v>
      </c>
      <c r="K25" s="1922">
        <f ca="1">INDEX(UW!$C$689:$EF$711,MATCH($B25,UW!$C$689:$C$711,0),MATCH(K$9,UW!$C$689:$EF$689,0))</f>
        <v>0</v>
      </c>
      <c r="L25" s="1922">
        <f ca="1">INDEX(UW!$C$689:$EF$711,MATCH($B25,UW!$C$689:$C$711,0),MATCH(L$9,UW!$C$689:$EF$689,0))</f>
        <v>0</v>
      </c>
      <c r="M25" s="1973">
        <f ca="1">INDEX(UW!$C$689:$EF$711,MATCH($B25,UW!$C$689:$C$711,0),MATCH(M$9,UW!$C$689:$EF$689,0))</f>
        <v>0</v>
      </c>
      <c r="N25" s="1974">
        <f ca="1">INDEX(UW!$C$689:$EF$711,MATCH($B25,UW!$C$689:$C$711,0),MATCH(N$9,UW!$C$689:$EF$689,0))</f>
        <v>0</v>
      </c>
      <c r="O25" s="1972">
        <f t="shared" ca="1" si="2"/>
        <v>0</v>
      </c>
      <c r="P25" s="1975"/>
    </row>
    <row r="26" spans="1:28" s="103" customFormat="1" ht="15.5" customHeight="1">
      <c r="B26" s="117" t="s">
        <v>431</v>
      </c>
      <c r="C26" s="1922">
        <f ca="1">INDEX(UW!$C$689:$EF$711,MATCH($B26,UW!$C$689:$C$711,0),MATCH(C$9,UW!$C$689:$EF$689,0))</f>
        <v>0</v>
      </c>
      <c r="D26" s="1922">
        <f ca="1">INDEX(UW!$C$689:$EF$711,MATCH($B26,UW!$C$689:$C$711,0),MATCH(D$9,UW!$C$689:$EF$689,0))</f>
        <v>0</v>
      </c>
      <c r="E26" s="1922">
        <f ca="1">INDEX(UW!$C$689:$EF$711,MATCH($B26,UW!$C$689:$C$711,0),MATCH(E$9,UW!$C$689:$EF$689,0))</f>
        <v>0</v>
      </c>
      <c r="F26" s="1922">
        <f ca="1">INDEX(UW!$C$689:$EF$711,MATCH($B26,UW!$C$689:$C$711,0),MATCH(F$9,UW!$C$689:$EF$689,0))</f>
        <v>0</v>
      </c>
      <c r="G26" s="1922">
        <f ca="1">INDEX(UW!$C$689:$EF$711,MATCH($B26,UW!$C$689:$C$711,0),MATCH(G$9,UW!$C$689:$EF$689,0))</f>
        <v>0</v>
      </c>
      <c r="H26" s="1922">
        <f ca="1">INDEX(UW!$C$689:$EF$711,MATCH($B26,UW!$C$689:$C$711,0),MATCH(H$9,UW!$C$689:$EF$689,0))</f>
        <v>0</v>
      </c>
      <c r="I26" s="1922">
        <f ca="1">INDEX(UW!$C$689:$EF$711,MATCH($B26,UW!$C$689:$C$711,0),MATCH(I$9,UW!$C$689:$EF$689,0))</f>
        <v>0</v>
      </c>
      <c r="J26" s="1922">
        <f ca="1">INDEX(UW!$C$689:$EF$711,MATCH($B26,UW!$C$689:$C$711,0),MATCH(J$9,UW!$C$689:$EF$689,0))</f>
        <v>0</v>
      </c>
      <c r="K26" s="1922">
        <f ca="1">INDEX(UW!$C$689:$EF$711,MATCH($B26,UW!$C$689:$C$711,0),MATCH(K$9,UW!$C$689:$EF$689,0))</f>
        <v>0</v>
      </c>
      <c r="L26" s="1922">
        <f ca="1">INDEX(UW!$C$689:$EF$711,MATCH($B26,UW!$C$689:$C$711,0),MATCH(L$9,UW!$C$689:$EF$689,0))</f>
        <v>0</v>
      </c>
      <c r="M26" s="1922">
        <f ca="1">INDEX(UW!$C$689:$EF$711,MATCH($B26,UW!$C$689:$C$711,0),MATCH(M$9,UW!$C$689:$EF$689,0))</f>
        <v>0</v>
      </c>
      <c r="N26" s="1924">
        <f ca="1">INDEX(UW!$C$689:$EF$711,MATCH($B26,UW!$C$689:$C$711,0),MATCH(N$9,UW!$C$689:$EF$689,0))</f>
        <v>0</v>
      </c>
      <c r="O26" s="1972">
        <f t="shared" ca="1" si="2"/>
        <v>0</v>
      </c>
      <c r="Q26" s="1975"/>
      <c r="R26" s="1975"/>
      <c r="S26" s="1975"/>
      <c r="T26" s="1975"/>
      <c r="U26" s="1975"/>
      <c r="V26" s="1975"/>
      <c r="W26" s="1975"/>
      <c r="X26" s="1975"/>
      <c r="Y26" s="1975"/>
      <c r="Z26" s="1975"/>
      <c r="AA26" s="1975"/>
      <c r="AB26" s="1975"/>
    </row>
    <row r="27" spans="1:28" s="103" customFormat="1" ht="15.5" customHeight="1">
      <c r="B27" s="117" t="s">
        <v>433</v>
      </c>
      <c r="C27" s="1916">
        <f ca="1">INDEX(UW!$C$689:$EF$711,MATCH($B27,UW!$C$689:$C$711,0),MATCH(C$9,UW!$C$689:$EF$689,0))</f>
        <v>0</v>
      </c>
      <c r="D27" s="1916">
        <f ca="1">INDEX(UW!$C$689:$EF$711,MATCH($B27,UW!$C$689:$C$711,0),MATCH(D$9,UW!$C$689:$EF$689,0))</f>
        <v>0</v>
      </c>
      <c r="E27" s="1916">
        <f ca="1">INDEX(UW!$C$689:$EF$711,MATCH($B27,UW!$C$689:$C$711,0),MATCH(E$9,UW!$C$689:$EF$689,0))</f>
        <v>0</v>
      </c>
      <c r="F27" s="1916">
        <f ca="1">INDEX(UW!$C$689:$EF$711,MATCH($B27,UW!$C$689:$C$711,0),MATCH(F$9,UW!$C$689:$EF$689,0))</f>
        <v>0</v>
      </c>
      <c r="G27" s="1916">
        <f ca="1">INDEX(UW!$C$689:$EF$711,MATCH($B27,UW!$C$689:$C$711,0),MATCH(G$9,UW!$C$689:$EF$689,0))</f>
        <v>0</v>
      </c>
      <c r="H27" s="1916">
        <f ca="1">INDEX(UW!$C$689:$EF$711,MATCH($B27,UW!$C$689:$C$711,0),MATCH(H$9,UW!$C$689:$EF$689,0))</f>
        <v>0</v>
      </c>
      <c r="I27" s="1916">
        <f ca="1">INDEX(UW!$C$689:$EF$711,MATCH($B27,UW!$C$689:$C$711,0),MATCH(I$9,UW!$C$689:$EF$689,0))</f>
        <v>0</v>
      </c>
      <c r="J27" s="1916">
        <f ca="1">INDEX(UW!$C$689:$EF$711,MATCH($B27,UW!$C$689:$C$711,0),MATCH(J$9,UW!$C$689:$EF$689,0))</f>
        <v>0</v>
      </c>
      <c r="K27" s="1916">
        <f ca="1">INDEX(UW!$C$689:$EF$711,MATCH($B27,UW!$C$689:$C$711,0),MATCH(K$9,UW!$C$689:$EF$689,0))</f>
        <v>0</v>
      </c>
      <c r="L27" s="1916">
        <f ca="1">INDEX(UW!$C$689:$EF$711,MATCH($B27,UW!$C$689:$C$711,0),MATCH(L$9,UW!$C$689:$EF$689,0))</f>
        <v>0</v>
      </c>
      <c r="M27" s="1916">
        <f ca="1">INDEX(UW!$C$689:$EF$711,MATCH($B27,UW!$C$689:$C$711,0),MATCH(M$9,UW!$C$689:$EF$689,0))</f>
        <v>0</v>
      </c>
      <c r="N27" s="1976">
        <f ca="1">INDEX(UW!$C$689:$EF$711,MATCH($B27,UW!$C$689:$C$711,0),MATCH(N$9,UW!$C$689:$EF$689,0))</f>
        <v>0</v>
      </c>
      <c r="O27" s="1972">
        <f t="shared" ca="1" si="2"/>
        <v>0</v>
      </c>
    </row>
    <row r="28" spans="1:28" s="103" customFormat="1" ht="15.5" customHeight="1">
      <c r="B28" s="117" t="s">
        <v>434</v>
      </c>
      <c r="C28" s="1916">
        <f ca="1">INDEX(UW!$C$689:$EF$711,MATCH($B28,UW!$C$689:$C$711,0),MATCH(C$9,UW!$C$689:$EF$689,0))</f>
        <v>0</v>
      </c>
      <c r="D28" s="1916">
        <f ca="1">INDEX(UW!$C$689:$EF$711,MATCH($B28,UW!$C$689:$C$711,0),MATCH(D$9,UW!$C$689:$EF$689,0))</f>
        <v>0</v>
      </c>
      <c r="E28" s="1916">
        <f ca="1">INDEX(UW!$C$689:$EF$711,MATCH($B28,UW!$C$689:$C$711,0),MATCH(E$9,UW!$C$689:$EF$689,0))</f>
        <v>0</v>
      </c>
      <c r="F28" s="1916">
        <f ca="1">INDEX(UW!$C$689:$EF$711,MATCH($B28,UW!$C$689:$C$711,0),MATCH(F$9,UW!$C$689:$EF$689,0))</f>
        <v>0</v>
      </c>
      <c r="G28" s="1916">
        <f ca="1">INDEX(UW!$C$689:$EF$711,MATCH($B28,UW!$C$689:$C$711,0),MATCH(G$9,UW!$C$689:$EF$689,0))</f>
        <v>0</v>
      </c>
      <c r="H28" s="1916">
        <f ca="1">INDEX(UW!$C$689:$EF$711,MATCH($B28,UW!$C$689:$C$711,0),MATCH(H$9,UW!$C$689:$EF$689,0))</f>
        <v>0</v>
      </c>
      <c r="I28" s="1916">
        <f ca="1">INDEX(UW!$C$689:$EF$711,MATCH($B28,UW!$C$689:$C$711,0),MATCH(I$9,UW!$C$689:$EF$689,0))</f>
        <v>0</v>
      </c>
      <c r="J28" s="1916">
        <f ca="1">INDEX(UW!$C$689:$EF$711,MATCH($B28,UW!$C$689:$C$711,0),MATCH(J$9,UW!$C$689:$EF$689,0))</f>
        <v>0</v>
      </c>
      <c r="K28" s="1916">
        <f ca="1">INDEX(UW!$C$689:$EF$711,MATCH($B28,UW!$C$689:$C$711,0),MATCH(K$9,UW!$C$689:$EF$689,0))</f>
        <v>0</v>
      </c>
      <c r="L28" s="1916">
        <f ca="1">INDEX(UW!$C$689:$EF$711,MATCH($B28,UW!$C$689:$C$711,0),MATCH(L$9,UW!$C$689:$EF$689,0))</f>
        <v>0</v>
      </c>
      <c r="M28" s="1916">
        <f ca="1">INDEX(UW!$C$689:$EF$711,MATCH($B28,UW!$C$689:$C$711,0),MATCH(M$9,UW!$C$689:$EF$689,0))</f>
        <v>0</v>
      </c>
      <c r="N28" s="1976">
        <f ca="1">INDEX(UW!$C$689:$EF$711,MATCH($B28,UW!$C$689:$C$711,0),MATCH(N$9,UW!$C$689:$EF$689,0))</f>
        <v>0</v>
      </c>
      <c r="O28" s="1972">
        <f t="shared" ca="1" si="2"/>
        <v>0</v>
      </c>
    </row>
    <row r="29" spans="1:28" s="103" customFormat="1" ht="15.5" customHeight="1">
      <c r="B29" s="118" t="s">
        <v>435</v>
      </c>
      <c r="C29" s="1922">
        <f ca="1">INDEX(UW!$C$689:$EF$711,MATCH($B29,UW!$C$689:$C$711,0),MATCH(C$9,UW!$C$689:$EF$689,0))</f>
        <v>0</v>
      </c>
      <c r="D29" s="1922">
        <f ca="1">INDEX(UW!$C$689:$EF$711,MATCH($B29,UW!$C$689:$C$711,0),MATCH(D$9,UW!$C$689:$EF$689,0))</f>
        <v>0</v>
      </c>
      <c r="E29" s="1922">
        <f ca="1">INDEX(UW!$C$689:$EF$711,MATCH($B29,UW!$C$689:$C$711,0),MATCH(E$9,UW!$C$689:$EF$689,0))</f>
        <v>0</v>
      </c>
      <c r="F29" s="1922">
        <f ca="1">INDEX(UW!$C$689:$EF$711,MATCH($B29,UW!$C$689:$C$711,0),MATCH(F$9,UW!$C$689:$EF$689,0))</f>
        <v>0</v>
      </c>
      <c r="G29" s="1922">
        <f ca="1">INDEX(UW!$C$689:$EF$711,MATCH($B29,UW!$C$689:$C$711,0),MATCH(G$9,UW!$C$689:$EF$689,0))</f>
        <v>0</v>
      </c>
      <c r="H29" s="1922">
        <f ca="1">INDEX(UW!$C$689:$EF$711,MATCH($B29,UW!$C$689:$C$711,0),MATCH(H$9,UW!$C$689:$EF$689,0))</f>
        <v>0</v>
      </c>
      <c r="I29" s="1922">
        <f ca="1">INDEX(UW!$C$689:$EF$711,MATCH($B29,UW!$C$689:$C$711,0),MATCH(I$9,UW!$C$689:$EF$689,0))</f>
        <v>0</v>
      </c>
      <c r="J29" s="1922">
        <f ca="1">INDEX(UW!$C$689:$EF$711,MATCH($B29,UW!$C$689:$C$711,0),MATCH(J$9,UW!$C$689:$EF$689,0))</f>
        <v>0</v>
      </c>
      <c r="K29" s="1922">
        <f ca="1">INDEX(UW!$C$689:$EF$711,MATCH($B29,UW!$C$689:$C$711,0),MATCH(K$9,UW!$C$689:$EF$689,0))</f>
        <v>0</v>
      </c>
      <c r="L29" s="1922">
        <f ca="1">INDEX(UW!$C$689:$EF$711,MATCH($B29,UW!$C$689:$C$711,0),MATCH(L$9,UW!$C$689:$EF$689,0))</f>
        <v>0</v>
      </c>
      <c r="M29" s="1922">
        <f ca="1">INDEX(UW!$C$689:$EF$711,MATCH($B29,UW!$C$689:$C$711,0),MATCH(M$9,UW!$C$689:$EF$689,0))</f>
        <v>0</v>
      </c>
      <c r="N29" s="1924">
        <f ca="1">INDEX(UW!$C$689:$EF$711,MATCH($B29,UW!$C$689:$C$711,0),MATCH(N$9,UW!$C$689:$EF$689,0))</f>
        <v>0</v>
      </c>
      <c r="O29" s="1972">
        <f t="shared" ca="1" si="2"/>
        <v>0</v>
      </c>
    </row>
    <row r="30" spans="1:28" s="103" customFormat="1" ht="15.5" customHeight="1">
      <c r="B30" s="117" t="s">
        <v>575</v>
      </c>
      <c r="C30" s="1916">
        <f ca="1">INDEX(UW!$C$689:$EF$711,MATCH($B30,UW!$C$689:$C$711,0),MATCH(C$9,UW!$C$689:$EF$689,0))</f>
        <v>0</v>
      </c>
      <c r="D30" s="1916">
        <f ca="1">INDEX(UW!$C$689:$EF$711,MATCH($B30,UW!$C$689:$C$711,0),MATCH(D$9,UW!$C$689:$EF$689,0))</f>
        <v>0</v>
      </c>
      <c r="E30" s="1916">
        <f ca="1">INDEX(UW!$C$689:$EF$711,MATCH($B30,UW!$C$689:$C$711,0),MATCH(E$9,UW!$C$689:$EF$689,0))</f>
        <v>0</v>
      </c>
      <c r="F30" s="1916">
        <f ca="1">INDEX(UW!$C$689:$EF$711,MATCH($B30,UW!$C$689:$C$711,0),MATCH(F$9,UW!$C$689:$EF$689,0))</f>
        <v>0</v>
      </c>
      <c r="G30" s="1916">
        <f ca="1">INDEX(UW!$C$689:$EF$711,MATCH($B30,UW!$C$689:$C$711,0),MATCH(G$9,UW!$C$689:$EF$689,0))</f>
        <v>0</v>
      </c>
      <c r="H30" s="1916">
        <f ca="1">INDEX(UW!$C$689:$EF$711,MATCH($B30,UW!$C$689:$C$711,0),MATCH(H$9,UW!$C$689:$EF$689,0))</f>
        <v>0</v>
      </c>
      <c r="I30" s="1916">
        <f ca="1">INDEX(UW!$C$689:$EF$711,MATCH($B30,UW!$C$689:$C$711,0),MATCH(I$9,UW!$C$689:$EF$689,0))</f>
        <v>0</v>
      </c>
      <c r="J30" s="1916">
        <f ca="1">INDEX(UW!$C$689:$EF$711,MATCH($B30,UW!$C$689:$C$711,0),MATCH(J$9,UW!$C$689:$EF$689,0))</f>
        <v>0</v>
      </c>
      <c r="K30" s="1916">
        <f ca="1">INDEX(UW!$C$689:$EF$711,MATCH($B30,UW!$C$689:$C$711,0),MATCH(K$9,UW!$C$689:$EF$689,0))</f>
        <v>0</v>
      </c>
      <c r="L30" s="1916">
        <f ca="1">INDEX(UW!$C$689:$EF$711,MATCH($B30,UW!$C$689:$C$711,0),MATCH(L$9,UW!$C$689:$EF$689,0))</f>
        <v>0</v>
      </c>
      <c r="M30" s="1916">
        <f ca="1">INDEX(UW!$C$689:$EF$711,MATCH($B30,UW!$C$689:$C$711,0),MATCH(M$9,UW!$C$689:$EF$689,0))</f>
        <v>0</v>
      </c>
      <c r="N30" s="1976">
        <f ca="1">INDEX(UW!$C$689:$EF$711,MATCH($B30,UW!$C$689:$C$711,0),MATCH(N$9,UW!$C$689:$EF$689,0))</f>
        <v>0</v>
      </c>
      <c r="O30" s="1972">
        <f t="shared" ca="1" si="2"/>
        <v>0</v>
      </c>
    </row>
    <row r="31" spans="1:28" s="103" customFormat="1" ht="15.5" customHeight="1">
      <c r="B31" s="117" t="s">
        <v>437</v>
      </c>
      <c r="C31" s="1916">
        <f ca="1">INDEX(UW!$C$689:$EF$711,MATCH($B31,UW!$C$689:$C$711,0),MATCH(C$9,UW!$C$689:$EF$689,0))</f>
        <v>0</v>
      </c>
      <c r="D31" s="1916">
        <f ca="1">INDEX(UW!$C$689:$EF$711,MATCH($B31,UW!$C$689:$C$711,0),MATCH(D$9,UW!$C$689:$EF$689,0))</f>
        <v>0</v>
      </c>
      <c r="E31" s="1916">
        <f ca="1">INDEX(UW!$C$689:$EF$711,MATCH($B31,UW!$C$689:$C$711,0),MATCH(E$9,UW!$C$689:$EF$689,0))</f>
        <v>0</v>
      </c>
      <c r="F31" s="1916">
        <f ca="1">INDEX(UW!$C$689:$EF$711,MATCH($B31,UW!$C$689:$C$711,0),MATCH(F$9,UW!$C$689:$EF$689,0))</f>
        <v>0</v>
      </c>
      <c r="G31" s="1916">
        <f ca="1">INDEX(UW!$C$689:$EF$711,MATCH($B31,UW!$C$689:$C$711,0),MATCH(G$9,UW!$C$689:$EF$689,0))</f>
        <v>0</v>
      </c>
      <c r="H31" s="1916">
        <f ca="1">INDEX(UW!$C$689:$EF$711,MATCH($B31,UW!$C$689:$C$711,0),MATCH(H$9,UW!$C$689:$EF$689,0))</f>
        <v>0</v>
      </c>
      <c r="I31" s="1916">
        <f ca="1">INDEX(UW!$C$689:$EF$711,MATCH($B31,UW!$C$689:$C$711,0),MATCH(I$9,UW!$C$689:$EF$689,0))</f>
        <v>0</v>
      </c>
      <c r="J31" s="1916">
        <f ca="1">INDEX(UW!$C$689:$EF$711,MATCH($B31,UW!$C$689:$C$711,0),MATCH(J$9,UW!$C$689:$EF$689,0))</f>
        <v>0</v>
      </c>
      <c r="K31" s="1916">
        <f ca="1">INDEX(UW!$C$689:$EF$711,MATCH($B31,UW!$C$689:$C$711,0),MATCH(K$9,UW!$C$689:$EF$689,0))</f>
        <v>0</v>
      </c>
      <c r="L31" s="1916">
        <f ca="1">INDEX(UW!$C$689:$EF$711,MATCH($B31,UW!$C$689:$C$711,0),MATCH(L$9,UW!$C$689:$EF$689,0))</f>
        <v>0</v>
      </c>
      <c r="M31" s="1916">
        <f ca="1">INDEX(UW!$C$689:$EF$711,MATCH($B31,UW!$C$689:$C$711,0),MATCH(M$9,UW!$C$689:$EF$689,0))</f>
        <v>0</v>
      </c>
      <c r="N31" s="1976">
        <f ca="1">INDEX(UW!$C$689:$EF$711,MATCH($B31,UW!$C$689:$C$711,0),MATCH(N$9,UW!$C$689:$EF$689,0))</f>
        <v>0</v>
      </c>
      <c r="O31" s="1972">
        <f t="shared" ca="1" si="2"/>
        <v>0</v>
      </c>
    </row>
    <row r="32" spans="1:28" s="103" customFormat="1" ht="15.5" customHeight="1">
      <c r="B32" s="117" t="s">
        <v>438</v>
      </c>
      <c r="C32" s="1916">
        <f ca="1">INDEX(UW!$C$689:$EF$711,MATCH($B32,UW!$C$689:$C$711,0),MATCH(C$9,UW!$C$689:$EF$689,0))</f>
        <v>0</v>
      </c>
      <c r="D32" s="1916">
        <f ca="1">INDEX(UW!$C$689:$EF$711,MATCH($B32,UW!$C$689:$C$711,0),MATCH(D$9,UW!$C$689:$EF$689,0))</f>
        <v>0</v>
      </c>
      <c r="E32" s="1916">
        <f ca="1">INDEX(UW!$C$689:$EF$711,MATCH($B32,UW!$C$689:$C$711,0),MATCH(E$9,UW!$C$689:$EF$689,0))</f>
        <v>0</v>
      </c>
      <c r="F32" s="1916">
        <f ca="1">INDEX(UW!$C$689:$EF$711,MATCH($B32,UW!$C$689:$C$711,0),MATCH(F$9,UW!$C$689:$EF$689,0))</f>
        <v>0</v>
      </c>
      <c r="G32" s="1916">
        <f ca="1">INDEX(UW!$C$689:$EF$711,MATCH($B32,UW!$C$689:$C$711,0),MATCH(G$9,UW!$C$689:$EF$689,0))</f>
        <v>0</v>
      </c>
      <c r="H32" s="1916">
        <f ca="1">INDEX(UW!$C$689:$EF$711,MATCH($B32,UW!$C$689:$C$711,0),MATCH(H$9,UW!$C$689:$EF$689,0))</f>
        <v>0</v>
      </c>
      <c r="I32" s="1916">
        <f ca="1">INDEX(UW!$C$689:$EF$711,MATCH($B32,UW!$C$689:$C$711,0),MATCH(I$9,UW!$C$689:$EF$689,0))</f>
        <v>0</v>
      </c>
      <c r="J32" s="1916">
        <f ca="1">INDEX(UW!$C$689:$EF$711,MATCH($B32,UW!$C$689:$C$711,0),MATCH(J$9,UW!$C$689:$EF$689,0))</f>
        <v>0</v>
      </c>
      <c r="K32" s="1916">
        <f ca="1">INDEX(UW!$C$689:$EF$711,MATCH($B32,UW!$C$689:$C$711,0),MATCH(K$9,UW!$C$689:$EF$689,0))</f>
        <v>0</v>
      </c>
      <c r="L32" s="1916">
        <f ca="1">INDEX(UW!$C$689:$EF$711,MATCH($B32,UW!$C$689:$C$711,0),MATCH(L$9,UW!$C$689:$EF$689,0))</f>
        <v>0</v>
      </c>
      <c r="M32" s="1916">
        <f ca="1">INDEX(UW!$C$689:$EF$711,MATCH($B32,UW!$C$689:$C$711,0),MATCH(M$9,UW!$C$689:$EF$689,0))</f>
        <v>0</v>
      </c>
      <c r="N32" s="1976">
        <f ca="1">INDEX(UW!$C$689:$EF$711,MATCH($B32,UW!$C$689:$C$711,0),MATCH(N$9,UW!$C$689:$EF$689,0))</f>
        <v>0</v>
      </c>
      <c r="O32" s="1972">
        <f t="shared" ca="1" si="2"/>
        <v>0</v>
      </c>
    </row>
    <row r="33" spans="1:15" s="103" customFormat="1" ht="15.5" customHeight="1">
      <c r="B33" s="117" t="s">
        <v>579</v>
      </c>
      <c r="C33" s="1922">
        <f ca="1">INDEX(UW!$C$689:$EF$711,MATCH($B33,UW!$C$689:$C$711,0),MATCH(C$9,UW!$C$689:$EF$689,0))</f>
        <v>0</v>
      </c>
      <c r="D33" s="1922">
        <f ca="1">INDEX(UW!$C$689:$EF$711,MATCH($B33,UW!$C$689:$C$711,0),MATCH(D$9,UW!$C$689:$EF$689,0))</f>
        <v>0</v>
      </c>
      <c r="E33" s="1922">
        <f ca="1">INDEX(UW!$C$689:$EF$711,MATCH($B33,UW!$C$689:$C$711,0),MATCH(E$9,UW!$C$689:$EF$689,0))</f>
        <v>0</v>
      </c>
      <c r="F33" s="1922">
        <f ca="1">INDEX(UW!$C$689:$EF$711,MATCH($B33,UW!$C$689:$C$711,0),MATCH(F$9,UW!$C$689:$EF$689,0))</f>
        <v>0</v>
      </c>
      <c r="G33" s="1922">
        <f ca="1">INDEX(UW!$C$689:$EF$711,MATCH($B33,UW!$C$689:$C$711,0),MATCH(G$9,UW!$C$689:$EF$689,0))</f>
        <v>0</v>
      </c>
      <c r="H33" s="1922">
        <f ca="1">INDEX(UW!$C$689:$EF$711,MATCH($B33,UW!$C$689:$C$711,0),MATCH(H$9,UW!$C$689:$EF$689,0))</f>
        <v>0</v>
      </c>
      <c r="I33" s="1922">
        <f ca="1">INDEX(UW!$C$689:$EF$711,MATCH($B33,UW!$C$689:$C$711,0),MATCH(I$9,UW!$C$689:$EF$689,0))</f>
        <v>0</v>
      </c>
      <c r="J33" s="1922">
        <f ca="1">INDEX(UW!$C$689:$EF$711,MATCH($B33,UW!$C$689:$C$711,0),MATCH(J$9,UW!$C$689:$EF$689,0))</f>
        <v>0</v>
      </c>
      <c r="K33" s="1922">
        <f ca="1">INDEX(UW!$C$689:$EF$711,MATCH($B33,UW!$C$689:$C$711,0),MATCH(K$9,UW!$C$689:$EF$689,0))</f>
        <v>0</v>
      </c>
      <c r="L33" s="1922">
        <f ca="1">INDEX(UW!$C$689:$EF$711,MATCH($B33,UW!$C$689:$C$711,0),MATCH(L$9,UW!$C$689:$EF$689,0))</f>
        <v>0</v>
      </c>
      <c r="M33" s="1922">
        <f ca="1">INDEX(UW!$C$689:$EF$711,MATCH($B33,UW!$C$689:$C$711,0),MATCH(M$9,UW!$C$689:$EF$689,0))</f>
        <v>0</v>
      </c>
      <c r="N33" s="1924">
        <f ca="1">INDEX(UW!$C$689:$EF$711,MATCH($B33,UW!$C$689:$C$711,0),MATCH(N$9,UW!$C$689:$EF$689,0))</f>
        <v>0</v>
      </c>
      <c r="O33" s="1972">
        <f t="shared" ca="1" si="2"/>
        <v>0</v>
      </c>
    </row>
    <row r="34" spans="1:15" s="103" customFormat="1" ht="16" customHeight="1" thickBot="1">
      <c r="B34" s="117" t="s">
        <v>440</v>
      </c>
      <c r="C34" s="1977">
        <f ca="1">INDEX(UW!$C$689:$EF$711,MATCH($B34,UW!$C$689:$C$711,0),MATCH(C$9,UW!$C$689:$EF$689,0))</f>
        <v>0</v>
      </c>
      <c r="D34" s="1977">
        <f ca="1">INDEX(UW!$C$689:$EF$711,MATCH($B34,UW!$C$689:$C$711,0),MATCH(D$9,UW!$C$689:$EF$689,0))</f>
        <v>0</v>
      </c>
      <c r="E34" s="1977">
        <f ca="1">INDEX(UW!$C$689:$EF$711,MATCH($B34,UW!$C$689:$C$711,0),MATCH(E$9,UW!$C$689:$EF$689,0))</f>
        <v>0</v>
      </c>
      <c r="F34" s="1977">
        <f ca="1">INDEX(UW!$C$689:$EF$711,MATCH($B34,UW!$C$689:$C$711,0),MATCH(F$9,UW!$C$689:$EF$689,0))</f>
        <v>0</v>
      </c>
      <c r="G34" s="1977">
        <f ca="1">INDEX(UW!$C$689:$EF$711,MATCH($B34,UW!$C$689:$C$711,0),MATCH(G$9,UW!$C$689:$EF$689,0))</f>
        <v>0</v>
      </c>
      <c r="H34" s="1977">
        <f ca="1">INDEX(UW!$C$689:$EF$711,MATCH($B34,UW!$C$689:$C$711,0),MATCH(H$9,UW!$C$689:$EF$689,0))</f>
        <v>0</v>
      </c>
      <c r="I34" s="1977">
        <f ca="1">INDEX(UW!$C$689:$EF$711,MATCH($B34,UW!$C$689:$C$711,0),MATCH(I$9,UW!$C$689:$EF$689,0))</f>
        <v>0</v>
      </c>
      <c r="J34" s="1977">
        <f ca="1">INDEX(UW!$C$689:$EF$711,MATCH($B34,UW!$C$689:$C$711,0),MATCH(J$9,UW!$C$689:$EF$689,0))</f>
        <v>0</v>
      </c>
      <c r="K34" s="1977">
        <f ca="1">INDEX(UW!$C$689:$EF$711,MATCH($B34,UW!$C$689:$C$711,0),MATCH(K$9,UW!$C$689:$EF$689,0))</f>
        <v>0</v>
      </c>
      <c r="L34" s="1977">
        <f ca="1">INDEX(UW!$C$689:$EF$711,MATCH($B34,UW!$C$689:$C$711,0),MATCH(L$9,UW!$C$689:$EF$689,0))</f>
        <v>0</v>
      </c>
      <c r="M34" s="1977">
        <f ca="1">INDEX(UW!$C$689:$EF$711,MATCH($B34,UW!$C$689:$C$711,0),MATCH(M$9,UW!$C$689:$EF$689,0))</f>
        <v>0</v>
      </c>
      <c r="N34" s="1978">
        <f ca="1">INDEX(UW!$C$689:$EF$711,MATCH($B34,UW!$C$689:$C$711,0),MATCH(N$9,UW!$C$689:$EF$689,0))</f>
        <v>0</v>
      </c>
      <c r="O34" s="1979">
        <f t="shared" ca="1" si="2"/>
        <v>0</v>
      </c>
    </row>
    <row r="35" spans="1:15" s="103" customFormat="1" ht="16" customHeight="1" thickBot="1">
      <c r="A35" s="102"/>
      <c r="B35" s="116" t="s">
        <v>860</v>
      </c>
      <c r="C35" s="1907" t="e">
        <f t="shared" ref="C35:O35" ca="1" si="3">SUM(C19:C34)</f>
        <v>#N/A</v>
      </c>
      <c r="D35" s="1926" t="e">
        <f t="shared" ca="1" si="3"/>
        <v>#N/A</v>
      </c>
      <c r="E35" s="1926" t="e">
        <f t="shared" ca="1" si="3"/>
        <v>#N/A</v>
      </c>
      <c r="F35" s="1926" t="e">
        <f t="shared" ca="1" si="3"/>
        <v>#N/A</v>
      </c>
      <c r="G35" s="1926" t="e">
        <f t="shared" ca="1" si="3"/>
        <v>#N/A</v>
      </c>
      <c r="H35" s="1926" t="e">
        <f t="shared" ca="1" si="3"/>
        <v>#N/A</v>
      </c>
      <c r="I35" s="1926" t="e">
        <f t="shared" ca="1" si="3"/>
        <v>#N/A</v>
      </c>
      <c r="J35" s="1926" t="e">
        <f t="shared" ca="1" si="3"/>
        <v>#N/A</v>
      </c>
      <c r="K35" s="1926" t="e">
        <f t="shared" ca="1" si="3"/>
        <v>#N/A</v>
      </c>
      <c r="L35" s="1926" t="e">
        <f t="shared" ca="1" si="3"/>
        <v>#N/A</v>
      </c>
      <c r="M35" s="1926" t="e">
        <f t="shared" ca="1" si="3"/>
        <v>#N/A</v>
      </c>
      <c r="N35" s="1926" t="e">
        <f t="shared" ca="1" si="3"/>
        <v>#N/A</v>
      </c>
      <c r="O35" s="1928" t="e">
        <f t="shared" ca="1" si="3"/>
        <v>#N/A</v>
      </c>
    </row>
    <row r="36" spans="1:15" s="103" customFormat="1" ht="16" customHeight="1" thickBot="1">
      <c r="A36" s="102"/>
      <c r="B36" s="109"/>
      <c r="C36" s="1910"/>
      <c r="D36" s="1910"/>
      <c r="E36" s="1910"/>
      <c r="F36" s="1910"/>
      <c r="G36" s="1910"/>
      <c r="H36" s="1930"/>
      <c r="I36" s="1930"/>
      <c r="J36" s="1910"/>
      <c r="K36" s="1910"/>
      <c r="L36" s="1910"/>
      <c r="M36" s="1910"/>
      <c r="N36" s="1910"/>
      <c r="O36" s="1910"/>
    </row>
    <row r="37" spans="1:15" s="102" customFormat="1" ht="16" customHeight="1" thickBot="1">
      <c r="B37" s="115" t="s">
        <v>1484</v>
      </c>
      <c r="C37" s="1926" t="e">
        <f t="shared" ref="C37:O37" ca="1" si="4">C16-C35</f>
        <v>#N/A</v>
      </c>
      <c r="D37" s="1908" t="e">
        <f t="shared" ca="1" si="4"/>
        <v>#N/A</v>
      </c>
      <c r="E37" s="1908" t="e">
        <f t="shared" ca="1" si="4"/>
        <v>#N/A</v>
      </c>
      <c r="F37" s="1908" t="e">
        <f t="shared" ca="1" si="4"/>
        <v>#N/A</v>
      </c>
      <c r="G37" s="1908" t="e">
        <f t="shared" ca="1" si="4"/>
        <v>#N/A</v>
      </c>
      <c r="H37" s="1908" t="e">
        <f t="shared" ca="1" si="4"/>
        <v>#N/A</v>
      </c>
      <c r="I37" s="1908" t="e">
        <f t="shared" ca="1" si="4"/>
        <v>#N/A</v>
      </c>
      <c r="J37" s="1954" t="e">
        <f t="shared" ca="1" si="4"/>
        <v>#N/A</v>
      </c>
      <c r="K37" s="1954" t="e">
        <f t="shared" ca="1" si="4"/>
        <v>#N/A</v>
      </c>
      <c r="L37" s="1954" t="e">
        <f t="shared" ca="1" si="4"/>
        <v>#N/A</v>
      </c>
      <c r="M37" s="1954" t="e">
        <f t="shared" ca="1" si="4"/>
        <v>#N/A</v>
      </c>
      <c r="N37" s="1955" t="e">
        <f t="shared" ca="1" si="4"/>
        <v>#N/A</v>
      </c>
      <c r="O37" s="1909" t="e">
        <f t="shared" ca="1" si="4"/>
        <v>#N/A</v>
      </c>
    </row>
    <row r="38" spans="1:15" s="102" customFormat="1" ht="16" customHeight="1" thickBot="1">
      <c r="B38" s="111"/>
      <c r="C38" s="1933"/>
      <c r="D38" s="1933"/>
      <c r="E38" s="1933"/>
      <c r="F38" s="1933"/>
      <c r="G38" s="1933"/>
      <c r="H38" s="1933"/>
      <c r="I38" s="1933"/>
      <c r="J38" s="1933"/>
      <c r="K38" s="1933"/>
      <c r="L38" s="1933"/>
      <c r="M38" s="1933"/>
      <c r="N38" s="1933"/>
      <c r="O38" s="1933"/>
    </row>
    <row r="39" spans="1:15" s="102" customFormat="1" ht="16" customHeight="1" thickBot="1">
      <c r="B39" s="110" t="s">
        <v>1485</v>
      </c>
      <c r="C39" s="1934"/>
      <c r="D39" s="1934"/>
      <c r="E39" s="1934"/>
      <c r="F39" s="1934"/>
      <c r="G39" s="1934"/>
      <c r="H39" s="1934"/>
      <c r="I39" s="1934"/>
      <c r="J39" s="1934"/>
      <c r="K39" s="1934"/>
      <c r="L39" s="1934"/>
      <c r="M39" s="1934"/>
      <c r="N39" s="1934"/>
      <c r="O39" s="1934"/>
    </row>
    <row r="40" spans="1:15" s="102" customFormat="1" ht="15.5" customHeight="1">
      <c r="B40" s="120" t="s">
        <v>441</v>
      </c>
      <c r="C40" s="1935">
        <f ca="1">INDEX(UW!$C$689:$EF$711,MATCH($B40,UW!$C$689:$C$711,0),MATCH(C$9,UW!$C$689:$EF$689,0))</f>
        <v>0</v>
      </c>
      <c r="D40" s="1980">
        <f ca="1">INDEX(UW!$C$689:$EF$711,MATCH($B40,UW!$C$689:$C$711,0),MATCH(D$9,UW!$C$689:$EF$689,0))</f>
        <v>0</v>
      </c>
      <c r="E40" s="1980">
        <f ca="1">INDEX(UW!$C$689:$EF$711,MATCH($B40,UW!$C$689:$C$711,0),MATCH(E$9,UW!$C$689:$EF$689,0))</f>
        <v>0</v>
      </c>
      <c r="F40" s="1980">
        <f ca="1">INDEX(UW!$C$689:$EF$711,MATCH($B40,UW!$C$689:$C$711,0),MATCH(F$9,UW!$C$689:$EF$689,0))</f>
        <v>0</v>
      </c>
      <c r="G40" s="1980">
        <f ca="1">INDEX(UW!$C$689:$EF$711,MATCH($B40,UW!$C$689:$C$711,0),MATCH(G$9,UW!$C$689:$EF$689,0))</f>
        <v>0</v>
      </c>
      <c r="H40" s="1980">
        <f ca="1">INDEX(UW!$C$689:$EF$711,MATCH($B40,UW!$C$689:$C$711,0),MATCH(H$9,UW!$C$689:$EF$689,0))</f>
        <v>0</v>
      </c>
      <c r="I40" s="1980">
        <f ca="1">INDEX(UW!$C$689:$EF$711,MATCH($B40,UW!$C$689:$C$711,0),MATCH(I$9,UW!$C$689:$EF$689,0))</f>
        <v>0</v>
      </c>
      <c r="J40" s="1980">
        <f ca="1">INDEX(UW!$C$689:$EF$711,MATCH($B40,UW!$C$689:$C$711,0),MATCH(J$9,UW!$C$689:$EF$689,0))</f>
        <v>0</v>
      </c>
      <c r="K40" s="1980">
        <f ca="1">INDEX(UW!$C$689:$EF$711,MATCH($B40,UW!$C$689:$C$711,0),MATCH(K$9,UW!$C$689:$EF$689,0))</f>
        <v>0</v>
      </c>
      <c r="L40" s="1980">
        <f ca="1">INDEX(UW!$C$689:$EF$711,MATCH($B40,UW!$C$689:$C$711,0),MATCH(L$9,UW!$C$689:$EF$689,0))</f>
        <v>0</v>
      </c>
      <c r="M40" s="1980">
        <f ca="1">INDEX(UW!$C$689:$EF$711,MATCH($B40,UW!$C$689:$C$711,0),MATCH(M$9,UW!$C$689:$EF$689,0))</f>
        <v>0</v>
      </c>
      <c r="N40" s="1981">
        <f ca="1">INDEX(UW!$C$689:$EF$711,MATCH($B40,UW!$C$689:$C$711,0),MATCH(N$9,UW!$C$689:$EF$689,0))</f>
        <v>0</v>
      </c>
      <c r="O40" s="1938">
        <f ca="1">SUM(C40:N40)</f>
        <v>0</v>
      </c>
    </row>
    <row r="41" spans="1:15" s="102" customFormat="1" ht="16" customHeight="1" thickBot="1">
      <c r="B41" s="121" t="s">
        <v>430</v>
      </c>
      <c r="C41" s="1940">
        <f ca="1">INDEX(UW!$C$689:$EF$711,MATCH($B41,UW!$C$689:$C$711,0),MATCH(C$9,UW!$C$689:$EF$689,0))</f>
        <v>0</v>
      </c>
      <c r="D41" s="1940">
        <f ca="1">INDEX(UW!$C$689:$EF$711,MATCH($B41,UW!$C$689:$C$711,0),MATCH(D$9,UW!$C$689:$EF$689,0))</f>
        <v>0</v>
      </c>
      <c r="E41" s="1940">
        <f ca="1">INDEX(UW!$C$689:$EF$711,MATCH($B41,UW!$C$689:$C$711,0),MATCH(E$9,UW!$C$689:$EF$689,0))</f>
        <v>0</v>
      </c>
      <c r="F41" s="1940">
        <f ca="1">INDEX(UW!$C$689:$EF$711,MATCH($B41,UW!$C$689:$C$711,0),MATCH(F$9,UW!$C$689:$EF$689,0))</f>
        <v>0</v>
      </c>
      <c r="G41" s="1940">
        <f ca="1">INDEX(UW!$C$689:$EF$711,MATCH($B41,UW!$C$689:$C$711,0),MATCH(G$9,UW!$C$689:$EF$689,0))</f>
        <v>0</v>
      </c>
      <c r="H41" s="1940">
        <f ca="1">INDEX(UW!$C$689:$EF$711,MATCH($B41,UW!$C$689:$C$711,0),MATCH(H$9,UW!$C$689:$EF$689,0))</f>
        <v>0</v>
      </c>
      <c r="I41" s="1940">
        <f ca="1">INDEX(UW!$C$689:$EF$711,MATCH($B41,UW!$C$689:$C$711,0),MATCH(I$9,UW!$C$689:$EF$689,0))</f>
        <v>0</v>
      </c>
      <c r="J41" s="1940">
        <f ca="1">INDEX(UW!$C$689:$EF$711,MATCH($B41,UW!$C$689:$C$711,0),MATCH(J$9,UW!$C$689:$EF$689,0))</f>
        <v>0</v>
      </c>
      <c r="K41" s="1940">
        <f ca="1">INDEX(UW!$C$689:$EF$711,MATCH($B41,UW!$C$689:$C$711,0),MATCH(K$9,UW!$C$689:$EF$689,0))</f>
        <v>0</v>
      </c>
      <c r="L41" s="1940">
        <f ca="1">INDEX(UW!$C$689:$EF$711,MATCH($B41,UW!$C$689:$C$711,0),MATCH(L$9,UW!$C$689:$EF$689,0))</f>
        <v>0</v>
      </c>
      <c r="M41" s="1940">
        <f ca="1">INDEX(UW!$C$689:$EF$711,MATCH($B41,UW!$C$689:$C$711,0),MATCH(M$9,UW!$C$689:$EF$689,0))</f>
        <v>0</v>
      </c>
      <c r="N41" s="1940">
        <f ca="1">INDEX(UW!$C$689:$EF$711,MATCH($B41,UW!$C$689:$C$711,0),MATCH(N$9,UW!$C$689:$EF$689,0))</f>
        <v>0</v>
      </c>
      <c r="O41" s="1982">
        <f ca="1">SUM(C41:N41)</f>
        <v>0</v>
      </c>
    </row>
    <row r="42" spans="1:15" s="102" customFormat="1" ht="16" customHeight="1" thickBot="1">
      <c r="B42" s="115" t="s">
        <v>1485</v>
      </c>
      <c r="C42" s="1926">
        <f t="shared" ref="C42:O42" ca="1" si="5">SUM(C40:C41)</f>
        <v>0</v>
      </c>
      <c r="D42" s="1908">
        <f t="shared" ca="1" si="5"/>
        <v>0</v>
      </c>
      <c r="E42" s="1908">
        <f t="shared" ca="1" si="5"/>
        <v>0</v>
      </c>
      <c r="F42" s="1908">
        <f t="shared" ca="1" si="5"/>
        <v>0</v>
      </c>
      <c r="G42" s="1908">
        <f t="shared" ca="1" si="5"/>
        <v>0</v>
      </c>
      <c r="H42" s="1908">
        <f t="shared" ca="1" si="5"/>
        <v>0</v>
      </c>
      <c r="I42" s="1908">
        <f t="shared" ca="1" si="5"/>
        <v>0</v>
      </c>
      <c r="J42" s="1908">
        <f t="shared" ca="1" si="5"/>
        <v>0</v>
      </c>
      <c r="K42" s="1908">
        <f t="shared" ca="1" si="5"/>
        <v>0</v>
      </c>
      <c r="L42" s="1908">
        <f t="shared" ca="1" si="5"/>
        <v>0</v>
      </c>
      <c r="M42" s="1908">
        <f t="shared" ca="1" si="5"/>
        <v>0</v>
      </c>
      <c r="N42" s="1983">
        <f t="shared" ca="1" si="5"/>
        <v>0</v>
      </c>
      <c r="O42" s="1932">
        <f t="shared" ca="1" si="5"/>
        <v>0</v>
      </c>
    </row>
    <row r="43" spans="1:15" s="102" customFormat="1" ht="16" customHeight="1" thickBot="1">
      <c r="B43" s="109"/>
      <c r="C43" s="1930"/>
      <c r="D43" s="1930"/>
      <c r="E43" s="1930"/>
      <c r="F43" s="1930"/>
      <c r="G43" s="1930"/>
      <c r="H43" s="1930"/>
      <c r="I43" s="1930"/>
      <c r="J43" s="1930"/>
      <c r="K43" s="1930"/>
      <c r="L43" s="1930"/>
      <c r="M43" s="1930"/>
      <c r="N43" s="1930"/>
      <c r="O43" s="1930"/>
    </row>
    <row r="44" spans="1:15" s="102" customFormat="1" ht="16" customHeight="1" thickBot="1">
      <c r="B44" s="115" t="s">
        <v>1498</v>
      </c>
      <c r="C44" s="1926" t="e">
        <f t="shared" ref="C44:O44" ca="1" si="6">C37-C42</f>
        <v>#N/A</v>
      </c>
      <c r="D44" s="1908" t="e">
        <f t="shared" ca="1" si="6"/>
        <v>#N/A</v>
      </c>
      <c r="E44" s="1908" t="e">
        <f t="shared" ca="1" si="6"/>
        <v>#N/A</v>
      </c>
      <c r="F44" s="1908" t="e">
        <f t="shared" ca="1" si="6"/>
        <v>#N/A</v>
      </c>
      <c r="G44" s="1908" t="e">
        <f t="shared" ca="1" si="6"/>
        <v>#N/A</v>
      </c>
      <c r="H44" s="1908" t="e">
        <f t="shared" ca="1" si="6"/>
        <v>#N/A</v>
      </c>
      <c r="I44" s="1908" t="e">
        <f t="shared" ca="1" si="6"/>
        <v>#N/A</v>
      </c>
      <c r="J44" s="1908" t="e">
        <f t="shared" ca="1" si="6"/>
        <v>#N/A</v>
      </c>
      <c r="K44" s="1908" t="e">
        <f t="shared" ca="1" si="6"/>
        <v>#N/A</v>
      </c>
      <c r="L44" s="1908" t="e">
        <f t="shared" ca="1" si="6"/>
        <v>#N/A</v>
      </c>
      <c r="M44" s="1908" t="e">
        <f t="shared" ca="1" si="6"/>
        <v>#N/A</v>
      </c>
      <c r="N44" s="1983" t="e">
        <f t="shared" ca="1" si="6"/>
        <v>#N/A</v>
      </c>
      <c r="O44" s="1932" t="e">
        <f t="shared" ca="1" si="6"/>
        <v>#N/A</v>
      </c>
    </row>
    <row r="45" spans="1:15" s="102" customFormat="1" ht="16" customHeight="1" thickBot="1">
      <c r="B45" s="111"/>
      <c r="C45" s="1929"/>
      <c r="D45" s="1929"/>
      <c r="E45" s="1929"/>
      <c r="F45" s="1929"/>
      <c r="G45" s="1929"/>
      <c r="H45" s="1929"/>
      <c r="I45" s="1929"/>
      <c r="J45" s="1933"/>
      <c r="K45" s="1933"/>
      <c r="L45" s="1933"/>
      <c r="M45" s="1933"/>
      <c r="N45" s="1933"/>
      <c r="O45" s="1933"/>
    </row>
    <row r="46" spans="1:15" s="102" customFormat="1" ht="15.5" customHeight="1">
      <c r="B46" s="122" t="s">
        <v>1487</v>
      </c>
      <c r="C46" s="1946">
        <f t="shared" ref="C46:O46" ca="1" si="7">C16</f>
        <v>0</v>
      </c>
      <c r="D46" s="1947">
        <f t="shared" ca="1" si="7"/>
        <v>0</v>
      </c>
      <c r="E46" s="1947">
        <f t="shared" ca="1" si="7"/>
        <v>0</v>
      </c>
      <c r="F46" s="1947">
        <f t="shared" ca="1" si="7"/>
        <v>0</v>
      </c>
      <c r="G46" s="1947">
        <f t="shared" ca="1" si="7"/>
        <v>0</v>
      </c>
      <c r="H46" s="1947">
        <f t="shared" ca="1" si="7"/>
        <v>0</v>
      </c>
      <c r="I46" s="1947">
        <f t="shared" ca="1" si="7"/>
        <v>0</v>
      </c>
      <c r="J46" s="1948">
        <f t="shared" ca="1" si="7"/>
        <v>0</v>
      </c>
      <c r="K46" s="1948">
        <f t="shared" ca="1" si="7"/>
        <v>0</v>
      </c>
      <c r="L46" s="1948">
        <f t="shared" ca="1" si="7"/>
        <v>0</v>
      </c>
      <c r="M46" s="1948">
        <f t="shared" ca="1" si="7"/>
        <v>0</v>
      </c>
      <c r="N46" s="1949">
        <f t="shared" ca="1" si="7"/>
        <v>0</v>
      </c>
      <c r="O46" s="1950">
        <f t="shared" ca="1" si="7"/>
        <v>0</v>
      </c>
    </row>
    <row r="47" spans="1:15" s="102" customFormat="1" ht="16" customHeight="1" thickBot="1">
      <c r="B47" s="123" t="s">
        <v>1488</v>
      </c>
      <c r="C47" s="1951" t="e">
        <f t="shared" ref="C47:O47" ca="1" si="8">C42+C35</f>
        <v>#N/A</v>
      </c>
      <c r="D47" s="1984" t="e">
        <f t="shared" ca="1" si="8"/>
        <v>#N/A</v>
      </c>
      <c r="E47" s="1984" t="e">
        <f t="shared" ca="1" si="8"/>
        <v>#N/A</v>
      </c>
      <c r="F47" s="1984" t="e">
        <f t="shared" ca="1" si="8"/>
        <v>#N/A</v>
      </c>
      <c r="G47" s="1984" t="e">
        <f t="shared" ca="1" si="8"/>
        <v>#N/A</v>
      </c>
      <c r="H47" s="1984" t="e">
        <f t="shared" ca="1" si="8"/>
        <v>#N/A</v>
      </c>
      <c r="I47" s="1984" t="e">
        <f t="shared" ca="1" si="8"/>
        <v>#N/A</v>
      </c>
      <c r="J47" s="1985" t="e">
        <f t="shared" ca="1" si="8"/>
        <v>#N/A</v>
      </c>
      <c r="K47" s="1985" t="e">
        <f t="shared" ca="1" si="8"/>
        <v>#N/A</v>
      </c>
      <c r="L47" s="1985" t="e">
        <f t="shared" ca="1" si="8"/>
        <v>#N/A</v>
      </c>
      <c r="M47" s="1985" t="e">
        <f t="shared" ca="1" si="8"/>
        <v>#N/A</v>
      </c>
      <c r="N47" s="1986" t="e">
        <f t="shared" ca="1" si="8"/>
        <v>#N/A</v>
      </c>
      <c r="O47" s="1987" t="e">
        <f t="shared" ca="1" si="8"/>
        <v>#N/A</v>
      </c>
    </row>
    <row r="48" spans="1:15" s="102" customFormat="1" ht="16" customHeight="1" thickBot="1">
      <c r="B48" s="115" t="s">
        <v>1489</v>
      </c>
      <c r="C48" s="1926" t="e">
        <f t="shared" ref="C48:O48" ca="1" si="9">C46-C47</f>
        <v>#N/A</v>
      </c>
      <c r="D48" s="1908" t="e">
        <f t="shared" ca="1" si="9"/>
        <v>#N/A</v>
      </c>
      <c r="E48" s="1908" t="e">
        <f t="shared" ca="1" si="9"/>
        <v>#N/A</v>
      </c>
      <c r="F48" s="1908" t="e">
        <f t="shared" ca="1" si="9"/>
        <v>#N/A</v>
      </c>
      <c r="G48" s="1908" t="e">
        <f t="shared" ca="1" si="9"/>
        <v>#N/A</v>
      </c>
      <c r="H48" s="1908" t="e">
        <f t="shared" ca="1" si="9"/>
        <v>#N/A</v>
      </c>
      <c r="I48" s="1908" t="e">
        <f t="shared" ca="1" si="9"/>
        <v>#N/A</v>
      </c>
      <c r="J48" s="1954" t="e">
        <f t="shared" ca="1" si="9"/>
        <v>#N/A</v>
      </c>
      <c r="K48" s="1954" t="e">
        <f t="shared" ca="1" si="9"/>
        <v>#N/A</v>
      </c>
      <c r="L48" s="1954" t="e">
        <f t="shared" ca="1" si="9"/>
        <v>#N/A</v>
      </c>
      <c r="M48" s="1954" t="e">
        <f t="shared" ca="1" si="9"/>
        <v>#N/A</v>
      </c>
      <c r="N48" s="1955" t="e">
        <f t="shared" ca="1" si="9"/>
        <v>#N/A</v>
      </c>
      <c r="O48" s="1909" t="e">
        <f t="shared" ca="1" si="9"/>
        <v>#N/A</v>
      </c>
    </row>
    <row r="49" spans="2:17" s="102" customFormat="1" ht="15.5" customHeight="1">
      <c r="B49" s="111"/>
      <c r="C49" s="1929"/>
      <c r="D49" s="1929"/>
      <c r="E49" s="1929"/>
      <c r="F49" s="1933"/>
      <c r="G49" s="1933"/>
      <c r="H49" s="1933"/>
      <c r="I49" s="1933"/>
      <c r="J49" s="1933"/>
      <c r="K49" s="1933"/>
      <c r="L49" s="1933"/>
      <c r="M49" s="1933"/>
      <c r="N49" s="1933"/>
      <c r="O49" s="1933"/>
    </row>
    <row r="50" spans="2:17" s="102" customFormat="1" ht="15.5" hidden="1" customHeight="1">
      <c r="B50" s="111"/>
      <c r="C50" s="1988"/>
      <c r="D50" s="1988"/>
      <c r="E50" s="1988"/>
      <c r="F50" s="1989"/>
      <c r="G50" s="1989"/>
      <c r="H50" s="1989"/>
      <c r="I50" s="1989"/>
      <c r="J50" s="1989"/>
      <c r="K50" s="1989"/>
      <c r="L50" s="1989"/>
      <c r="M50" s="1989"/>
      <c r="N50" s="1989"/>
      <c r="O50" s="1911"/>
    </row>
    <row r="51" spans="2:17" s="102" customFormat="1" ht="15.5" hidden="1" customHeight="1">
      <c r="B51" s="136" t="s">
        <v>1499</v>
      </c>
      <c r="C51" s="1990"/>
      <c r="D51" s="1990"/>
      <c r="E51" s="1990"/>
      <c r="F51" s="1990"/>
      <c r="G51" s="1990"/>
      <c r="H51" s="1990"/>
      <c r="I51" s="1990"/>
      <c r="J51" s="1990"/>
      <c r="K51" s="1990"/>
      <c r="L51" s="1990"/>
      <c r="M51" s="1990"/>
      <c r="N51" s="1990"/>
      <c r="O51" s="1990"/>
    </row>
    <row r="52" spans="2:17" s="102" customFormat="1" ht="15.5" hidden="1" customHeight="1">
      <c r="B52" s="137" t="s">
        <v>1500</v>
      </c>
      <c r="C52" s="1991">
        <f ca="1">UW!$D$21</f>
        <v>0</v>
      </c>
      <c r="D52" s="1963">
        <f ca="1">UW!$D$21</f>
        <v>0</v>
      </c>
      <c r="E52" s="1963">
        <f ca="1">UW!$D$21</f>
        <v>0</v>
      </c>
      <c r="F52" s="1963">
        <f ca="1">UW!$D$21</f>
        <v>0</v>
      </c>
      <c r="G52" s="1963">
        <f ca="1">UW!$D$21</f>
        <v>0</v>
      </c>
      <c r="H52" s="1963">
        <f ca="1">UW!$D$21</f>
        <v>0</v>
      </c>
      <c r="I52" s="1963">
        <f ca="1">UW!$D$21</f>
        <v>0</v>
      </c>
      <c r="J52" s="1963">
        <f ca="1">UW!$D$21</f>
        <v>0</v>
      </c>
      <c r="K52" s="1963">
        <f ca="1">UW!$D$21</f>
        <v>0</v>
      </c>
      <c r="L52" s="1964">
        <f ca="1">UW!$D$21</f>
        <v>0</v>
      </c>
      <c r="M52" s="1963">
        <f ca="1">UW!$D$21</f>
        <v>0</v>
      </c>
      <c r="N52" s="1992">
        <f ca="1">UW!$D$21</f>
        <v>0</v>
      </c>
      <c r="O52" s="1965">
        <f ca="1">N52</f>
        <v>0</v>
      </c>
    </row>
    <row r="53" spans="2:17" s="102" customFormat="1" ht="15.5" hidden="1" customHeight="1">
      <c r="B53" s="138" t="s">
        <v>1501</v>
      </c>
      <c r="C53" s="1993" t="e">
        <f t="shared" ref="C53:N53" ca="1" si="10">C52*C54</f>
        <v>#DIV/0!</v>
      </c>
      <c r="D53" s="1994" t="e">
        <f t="shared" ca="1" si="10"/>
        <v>#DIV/0!</v>
      </c>
      <c r="E53" s="1994" t="e">
        <f t="shared" ca="1" si="10"/>
        <v>#DIV/0!</v>
      </c>
      <c r="F53" s="1994" t="e">
        <f t="shared" ca="1" si="10"/>
        <v>#DIV/0!</v>
      </c>
      <c r="G53" s="1994" t="e">
        <f t="shared" ca="1" si="10"/>
        <v>#DIV/0!</v>
      </c>
      <c r="H53" s="1994" t="e">
        <f t="shared" ca="1" si="10"/>
        <v>#DIV/0!</v>
      </c>
      <c r="I53" s="1994" t="e">
        <f t="shared" ca="1" si="10"/>
        <v>#DIV/0!</v>
      </c>
      <c r="J53" s="1994" t="e">
        <f t="shared" ca="1" si="10"/>
        <v>#DIV/0!</v>
      </c>
      <c r="K53" s="1994" t="e">
        <f t="shared" ca="1" si="10"/>
        <v>#DIV/0!</v>
      </c>
      <c r="L53" s="1966" t="e">
        <f t="shared" ca="1" si="10"/>
        <v>#DIV/0!</v>
      </c>
      <c r="M53" s="1994" t="e">
        <f t="shared" ca="1" si="10"/>
        <v>#DIV/0!</v>
      </c>
      <c r="N53" s="1995" t="e">
        <f t="shared" ca="1" si="10"/>
        <v>#DIV/0!</v>
      </c>
      <c r="O53" s="1967" t="e">
        <f ca="1">N53</f>
        <v>#DIV/0!</v>
      </c>
      <c r="Q53" s="1906"/>
    </row>
    <row r="54" spans="2:17" s="102" customFormat="1" ht="15.5" hidden="1" customHeight="1">
      <c r="B54" s="138" t="s">
        <v>1502</v>
      </c>
      <c r="C54" s="139" t="e">
        <f ca="1">INDEX(UW!$C$610:$EF$610,,MATCH(C$9,UW!$C$612:$EF$612,0))</f>
        <v>#DIV/0!</v>
      </c>
      <c r="D54" s="140" t="e">
        <f ca="1">INDEX(UW!$C$610:$EF$610,,MATCH(D$9,UW!$C$612:$EF$612,0))</f>
        <v>#DIV/0!</v>
      </c>
      <c r="E54" s="140" t="e">
        <f ca="1">INDEX(UW!$C$610:$EF$610,,MATCH(E$9,UW!$C$612:$EF$612,0))</f>
        <v>#DIV/0!</v>
      </c>
      <c r="F54" s="140" t="e">
        <f ca="1">INDEX(UW!$C$610:$EF$610,,MATCH(F$9,UW!$C$612:$EF$612,0))</f>
        <v>#DIV/0!</v>
      </c>
      <c r="G54" s="140" t="e">
        <f ca="1">INDEX(UW!$C$610:$EF$610,,MATCH(G$9,UW!$C$612:$EF$612,0))</f>
        <v>#DIV/0!</v>
      </c>
      <c r="H54" s="140" t="e">
        <f ca="1">INDEX(UW!$C$610:$EF$610,,MATCH(H$9,UW!$C$612:$EF$612,0))</f>
        <v>#DIV/0!</v>
      </c>
      <c r="I54" s="140" t="e">
        <f ca="1">INDEX(UW!$C$610:$EF$610,,MATCH(I$9,UW!$C$612:$EF$612,0))</f>
        <v>#DIV/0!</v>
      </c>
      <c r="J54" s="140" t="e">
        <f ca="1">INDEX(UW!$C$610:$EF$610,,MATCH(J$9,UW!$C$612:$EF$612,0))</f>
        <v>#DIV/0!</v>
      </c>
      <c r="K54" s="140" t="e">
        <f ca="1">INDEX(UW!$C$610:$EF$610,,MATCH(K$9,UW!$C$612:$EF$612,0))</f>
        <v>#DIV/0!</v>
      </c>
      <c r="L54" s="141" t="e">
        <f ca="1">INDEX(UW!$C$610:$EF$610,,MATCH(L$9,UW!$C$612:$EF$612,0))</f>
        <v>#DIV/0!</v>
      </c>
      <c r="M54" s="140" t="e">
        <f ca="1">INDEX(UW!$C$610:$EF$610,,MATCH(M$9,UW!$C$612:$EF$612,0))</f>
        <v>#DIV/0!</v>
      </c>
      <c r="N54" s="142" t="e">
        <f ca="1">INDEX(UW!$C$610:$EF$610,,MATCH(N$9,UW!$C$612:$EF$612,0))</f>
        <v>#DIV/0!</v>
      </c>
      <c r="O54" s="1996" t="e">
        <f ca="1">N54</f>
        <v>#DIV/0!</v>
      </c>
    </row>
    <row r="55" spans="2:17" s="102" customFormat="1" ht="15.5" hidden="1" customHeight="1">
      <c r="B55" s="138" t="s">
        <v>1008</v>
      </c>
      <c r="C55" s="1997" t="e">
        <f>INDEX('Mthly Bdgt'!$C36:$Q36,,MATCH(C$9,'Mthly Bdgt'!$C$15:$P$15,0))</f>
        <v>#N/A</v>
      </c>
      <c r="D55" s="1998" t="e">
        <f>INDEX('Mthly Bdgt'!$C36:$Q36,,MATCH(D$9,'Mthly Bdgt'!$C$15:$P$15,0))</f>
        <v>#N/A</v>
      </c>
      <c r="E55" s="1998" t="e">
        <f>INDEX('Mthly Bdgt'!$C36:$Q36,,MATCH(E$9,'Mthly Bdgt'!$C$15:$P$15,0))</f>
        <v>#N/A</v>
      </c>
      <c r="F55" s="1998" t="e">
        <f>INDEX('Mthly Bdgt'!$C36:$Q36,,MATCH(F$9,'Mthly Bdgt'!$C$15:$P$15,0))</f>
        <v>#N/A</v>
      </c>
      <c r="G55" s="1998" t="e">
        <f>INDEX('Mthly Bdgt'!$C36:$Q36,,MATCH(G$9,'Mthly Bdgt'!$C$15:$P$15,0))</f>
        <v>#N/A</v>
      </c>
      <c r="H55" s="1998" t="e">
        <f>INDEX('Mthly Bdgt'!$C36:$Q36,,MATCH(H$9,'Mthly Bdgt'!$C$15:$P$15,0))</f>
        <v>#N/A</v>
      </c>
      <c r="I55" s="1999" t="e">
        <f>INDEX('Mthly Bdgt'!$C36:$Q36,,MATCH(I$9,'Mthly Bdgt'!$C$15:$P$15,0))</f>
        <v>#N/A</v>
      </c>
      <c r="J55" s="1999" t="e">
        <f>INDEX('Mthly Bdgt'!$C36:$Q36,,MATCH(J$9,'Mthly Bdgt'!$C$15:$P$15,0))</f>
        <v>#N/A</v>
      </c>
      <c r="K55" s="1999" t="e">
        <f>INDEX('Mthly Bdgt'!$C36:$Q36,,MATCH(K$9,'Mthly Bdgt'!$C$15:$P$15,0))</f>
        <v>#N/A</v>
      </c>
      <c r="L55" s="1999" t="e">
        <f>INDEX('Mthly Bdgt'!$C36:$Q36,,MATCH(L$9,'Mthly Bdgt'!$C$15:$P$15,0))</f>
        <v>#N/A</v>
      </c>
      <c r="M55" s="1999" t="e">
        <f>INDEX('Mthly Bdgt'!$C36:$Q36,,MATCH(M$9,'Mthly Bdgt'!$C$15:$P$15,0))</f>
        <v>#N/A</v>
      </c>
      <c r="N55" s="2000" t="e">
        <f>INDEX('Mthly Bdgt'!$C36:$Q36,,MATCH(N$9,'Mthly Bdgt'!$C$15:$P$15,0))</f>
        <v>#N/A</v>
      </c>
      <c r="O55" s="2001" t="e">
        <f>AVERAGE(C55:N55)</f>
        <v>#N/A</v>
      </c>
    </row>
    <row r="56" spans="2:17" s="102" customFormat="1" ht="15.5" hidden="1" customHeight="1">
      <c r="B56" s="138" t="s">
        <v>119</v>
      </c>
      <c r="C56" s="1997" t="e">
        <f>INDEX('Mthly Bdgt'!$C38:$Q38,,MATCH(C$9,'Mthly Bdgt'!$C$15:$P$15,0))</f>
        <v>#N/A</v>
      </c>
      <c r="D56" s="1998" t="e">
        <f>INDEX('Mthly Bdgt'!$C38:$Q38,,MATCH(D$9,'Mthly Bdgt'!$C$15:$P$15,0))</f>
        <v>#N/A</v>
      </c>
      <c r="E56" s="1998" t="e">
        <f>INDEX('Mthly Bdgt'!$C38:$Q38,,MATCH(E$9,'Mthly Bdgt'!$C$15:$P$15,0))</f>
        <v>#N/A</v>
      </c>
      <c r="F56" s="1998" t="e">
        <f>INDEX('Mthly Bdgt'!$C38:$Q38,,MATCH(F$9,'Mthly Bdgt'!$C$15:$P$15,0))</f>
        <v>#N/A</v>
      </c>
      <c r="G56" s="1998" t="e">
        <f>INDEX('Mthly Bdgt'!$C38:$Q38,,MATCH(G$9,'Mthly Bdgt'!$C$15:$P$15,0))</f>
        <v>#N/A</v>
      </c>
      <c r="H56" s="1998" t="e">
        <f>INDEX('Mthly Bdgt'!$C38:$Q38,,MATCH(H$9,'Mthly Bdgt'!$C$15:$P$15,0))</f>
        <v>#N/A</v>
      </c>
      <c r="I56" s="1999" t="e">
        <f>INDEX('Mthly Bdgt'!$C38:$Q38,,MATCH(I$9,'Mthly Bdgt'!$C$15:$P$15,0))</f>
        <v>#N/A</v>
      </c>
      <c r="J56" s="1999" t="e">
        <f>INDEX('Mthly Bdgt'!$C38:$Q38,,MATCH(J$9,'Mthly Bdgt'!$C$15:$P$15,0))</f>
        <v>#N/A</v>
      </c>
      <c r="K56" s="1999" t="e">
        <f>INDEX('Mthly Bdgt'!$C38:$Q38,,MATCH(K$9,'Mthly Bdgt'!$C$15:$P$15,0))</f>
        <v>#N/A</v>
      </c>
      <c r="L56" s="1999" t="e">
        <f>INDEX('Mthly Bdgt'!$C38:$Q38,,MATCH(L$9,'Mthly Bdgt'!$C$15:$P$15,0))</f>
        <v>#N/A</v>
      </c>
      <c r="M56" s="1999" t="e">
        <f>INDEX('Mthly Bdgt'!$C38:$Q38,,MATCH(M$9,'Mthly Bdgt'!$C$15:$P$15,0))</f>
        <v>#N/A</v>
      </c>
      <c r="N56" s="2000" t="e">
        <f>INDEX('Mthly Bdgt'!$C38:$Q38,,MATCH(N$9,'Mthly Bdgt'!$C$15:$P$15,0))</f>
        <v>#N/A</v>
      </c>
      <c r="O56" s="2001" t="e">
        <f>AVERAGE(C56:N56)</f>
        <v>#N/A</v>
      </c>
    </row>
    <row r="57" spans="2:17" s="102" customFormat="1" ht="16" hidden="1" customHeight="1" thickBot="1">
      <c r="B57" s="143" t="s">
        <v>387</v>
      </c>
      <c r="C57" s="2002" t="e">
        <f t="shared" ref="C57:N57" ca="1" si="11">C56*C53/12</f>
        <v>#N/A</v>
      </c>
      <c r="D57" s="2003" t="e">
        <f t="shared" ca="1" si="11"/>
        <v>#N/A</v>
      </c>
      <c r="E57" s="2003" t="e">
        <f t="shared" ca="1" si="11"/>
        <v>#N/A</v>
      </c>
      <c r="F57" s="2003" t="e">
        <f t="shared" ca="1" si="11"/>
        <v>#N/A</v>
      </c>
      <c r="G57" s="2004" t="e">
        <f t="shared" ca="1" si="11"/>
        <v>#N/A</v>
      </c>
      <c r="H57" s="2003" t="e">
        <f t="shared" ca="1" si="11"/>
        <v>#N/A</v>
      </c>
      <c r="I57" s="2003" t="e">
        <f t="shared" ca="1" si="11"/>
        <v>#N/A</v>
      </c>
      <c r="J57" s="2003" t="e">
        <f t="shared" ca="1" si="11"/>
        <v>#N/A</v>
      </c>
      <c r="K57" s="2003" t="e">
        <f t="shared" ca="1" si="11"/>
        <v>#N/A</v>
      </c>
      <c r="L57" s="2004" t="e">
        <f t="shared" ca="1" si="11"/>
        <v>#N/A</v>
      </c>
      <c r="M57" s="2003" t="e">
        <f t="shared" ca="1" si="11"/>
        <v>#N/A</v>
      </c>
      <c r="N57" s="2005" t="e">
        <f t="shared" ca="1" si="11"/>
        <v>#N/A</v>
      </c>
      <c r="O57" s="2006" t="e">
        <f ca="1">SUM(C57:N57)</f>
        <v>#N/A</v>
      </c>
    </row>
    <row r="58" spans="2:17" s="102" customFormat="1" ht="16" hidden="1" customHeight="1" thickBot="1"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44"/>
      <c r="M58" s="109"/>
      <c r="N58" s="109"/>
      <c r="O58" s="1897"/>
    </row>
    <row r="59" spans="2:17" s="102" customFormat="1" ht="15.5" hidden="1" customHeight="1">
      <c r="B59" s="145" t="s">
        <v>1503</v>
      </c>
      <c r="C59" s="1899">
        <v>30</v>
      </c>
      <c r="D59" s="1899">
        <v>30</v>
      </c>
      <c r="E59" s="1899">
        <v>30</v>
      </c>
      <c r="F59" s="1899">
        <v>30</v>
      </c>
      <c r="G59" s="1899">
        <v>30</v>
      </c>
      <c r="H59" s="1899">
        <v>30</v>
      </c>
      <c r="I59" s="1899">
        <v>30</v>
      </c>
      <c r="J59" s="1899">
        <v>30</v>
      </c>
      <c r="K59" s="1899">
        <v>30</v>
      </c>
      <c r="L59" s="1899">
        <v>30</v>
      </c>
      <c r="M59" s="1899">
        <v>30</v>
      </c>
      <c r="N59" s="1899">
        <v>30</v>
      </c>
      <c r="O59" s="2007">
        <f>SUM(C59:N59)</f>
        <v>360</v>
      </c>
    </row>
    <row r="60" spans="2:17" s="102" customFormat="1" ht="15.5" hidden="1" customHeight="1">
      <c r="B60" s="138" t="s">
        <v>1272</v>
      </c>
      <c r="C60" s="1994" t="e">
        <f>INDEX('Mthly Bdgt'!$C$5:$P$10,MATCH($B60,'Mthly Bdgt'!$C$5:$C$10,0),MATCH(C$9,'Mthly Bdgt'!$C$5:$P$5,0))</f>
        <v>#N/A</v>
      </c>
      <c r="D60" s="1994" t="e">
        <f>INDEX('Mthly Bdgt'!$C$5:$P$10,MATCH($B60,'Mthly Bdgt'!$C$5:$C$10,0),MATCH(D$9,'Mthly Bdgt'!$C$5:$P$5,0))</f>
        <v>#N/A</v>
      </c>
      <c r="E60" s="1994" t="e">
        <f>INDEX('Mthly Bdgt'!$C$5:$P$10,MATCH($B60,'Mthly Bdgt'!$C$5:$C$10,0),MATCH(E$9,'Mthly Bdgt'!$C$5:$P$5,0))</f>
        <v>#N/A</v>
      </c>
      <c r="F60" s="1994" t="e">
        <f>INDEX('Mthly Bdgt'!$C$5:$P$10,MATCH($B60,'Mthly Bdgt'!$C$5:$C$10,0),MATCH(F$9,'Mthly Bdgt'!$C$5:$P$5,0))</f>
        <v>#N/A</v>
      </c>
      <c r="G60" s="1994" t="e">
        <f>INDEX('Mthly Bdgt'!$C$5:$P$10,MATCH($B60,'Mthly Bdgt'!$C$5:$C$10,0),MATCH(G$9,'Mthly Bdgt'!$C$5:$P$5,0))</f>
        <v>#N/A</v>
      </c>
      <c r="H60" s="1994" t="e">
        <f>INDEX('Mthly Bdgt'!$C$5:$P$10,MATCH($B60,'Mthly Bdgt'!$C$5:$C$10,0),MATCH(H$9,'Mthly Bdgt'!$C$5:$P$5,0))</f>
        <v>#N/A</v>
      </c>
      <c r="I60" s="1994" t="e">
        <f>INDEX('Mthly Bdgt'!$C$5:$P$10,MATCH($B60,'Mthly Bdgt'!$C$5:$C$10,0),MATCH(I$9,'Mthly Bdgt'!$C$5:$P$5,0))</f>
        <v>#N/A</v>
      </c>
      <c r="J60" s="1994" t="e">
        <f>INDEX('Mthly Bdgt'!$C$5:$P$10,MATCH($B60,'Mthly Bdgt'!$C$5:$C$10,0),MATCH(J$9,'Mthly Bdgt'!$C$5:$P$5,0))</f>
        <v>#N/A</v>
      </c>
      <c r="K60" s="1994" t="e">
        <f>INDEX('Mthly Bdgt'!$C$5:$P$10,MATCH($B60,'Mthly Bdgt'!$C$5:$C$10,0),MATCH(K$9,'Mthly Bdgt'!$C$5:$P$5,0))</f>
        <v>#N/A</v>
      </c>
      <c r="L60" s="1994" t="e">
        <f>INDEX('Mthly Bdgt'!$C$5:$P$10,MATCH($B60,'Mthly Bdgt'!$C$5:$C$10,0),MATCH(L$9,'Mthly Bdgt'!$C$5:$P$5,0))</f>
        <v>#N/A</v>
      </c>
      <c r="M60" s="1994" t="e">
        <f>INDEX('Mthly Bdgt'!$C$5:$P$10,MATCH($B60,'Mthly Bdgt'!$C$5:$C$10,0),MATCH(M$9,'Mthly Bdgt'!$C$5:$P$5,0))</f>
        <v>#N/A</v>
      </c>
      <c r="N60" s="1994" t="e">
        <f>INDEX('Mthly Bdgt'!$C$5:$P$10,MATCH($B60,'Mthly Bdgt'!$C$5:$C$10,0),MATCH(N$9,'Mthly Bdgt'!$C$5:$P$5,0))</f>
        <v>#N/A</v>
      </c>
      <c r="O60" s="2008" t="e">
        <f>SUM(C60:N60)</f>
        <v>#N/A</v>
      </c>
    </row>
    <row r="61" spans="2:17" s="102" customFormat="1" ht="15.5" hidden="1" customHeight="1">
      <c r="B61" s="138" t="s">
        <v>1273</v>
      </c>
      <c r="C61" s="1994" t="e">
        <f>INDEX('Mthly Bdgt'!$C$5:$P$10,MATCH($B61,'Mthly Bdgt'!$C$5:$C$10,0),MATCH(C$9,'Mthly Bdgt'!$C$5:$P$5,0))</f>
        <v>#N/A</v>
      </c>
      <c r="D61" s="1994" t="e">
        <f>INDEX('Mthly Bdgt'!$C$5:$P$10,MATCH($B61,'Mthly Bdgt'!$C$5:$C$10,0),MATCH(D$9,'Mthly Bdgt'!$C$5:$P$5,0))</f>
        <v>#N/A</v>
      </c>
      <c r="E61" s="1994" t="e">
        <f>INDEX('Mthly Bdgt'!$C$5:$P$10,MATCH($B61,'Mthly Bdgt'!$C$5:$C$10,0),MATCH(E$9,'Mthly Bdgt'!$C$5:$P$5,0))</f>
        <v>#N/A</v>
      </c>
      <c r="F61" s="1994" t="e">
        <f>INDEX('Mthly Bdgt'!$C$5:$P$10,MATCH($B61,'Mthly Bdgt'!$C$5:$C$10,0),MATCH(F$9,'Mthly Bdgt'!$C$5:$P$5,0))</f>
        <v>#N/A</v>
      </c>
      <c r="G61" s="1994" t="e">
        <f>INDEX('Mthly Bdgt'!$C$5:$P$10,MATCH($B61,'Mthly Bdgt'!$C$5:$C$10,0),MATCH(G$9,'Mthly Bdgt'!$C$5:$P$5,0))</f>
        <v>#N/A</v>
      </c>
      <c r="H61" s="1994" t="e">
        <f>INDEX('Mthly Bdgt'!$C$5:$P$10,MATCH($B61,'Mthly Bdgt'!$C$5:$C$10,0),MATCH(H$9,'Mthly Bdgt'!$C$5:$P$5,0))</f>
        <v>#N/A</v>
      </c>
      <c r="I61" s="1994" t="e">
        <f>INDEX('Mthly Bdgt'!$C$5:$P$10,MATCH($B61,'Mthly Bdgt'!$C$5:$C$10,0),MATCH(I$9,'Mthly Bdgt'!$C$5:$P$5,0))</f>
        <v>#N/A</v>
      </c>
      <c r="J61" s="1994" t="e">
        <f>INDEX('Mthly Bdgt'!$C$5:$P$10,MATCH($B61,'Mthly Bdgt'!$C$5:$C$10,0),MATCH(J$9,'Mthly Bdgt'!$C$5:$P$5,0))</f>
        <v>#N/A</v>
      </c>
      <c r="K61" s="1994" t="e">
        <f>INDEX('Mthly Bdgt'!$C$5:$P$10,MATCH($B61,'Mthly Bdgt'!$C$5:$C$10,0),MATCH(K$9,'Mthly Bdgt'!$C$5:$P$5,0))</f>
        <v>#N/A</v>
      </c>
      <c r="L61" s="1994" t="e">
        <f>INDEX('Mthly Bdgt'!$C$5:$P$10,MATCH($B61,'Mthly Bdgt'!$C$5:$C$10,0),MATCH(L$9,'Mthly Bdgt'!$C$5:$P$5,0))</f>
        <v>#N/A</v>
      </c>
      <c r="M61" s="1994" t="e">
        <f>INDEX('Mthly Bdgt'!$C$5:$P$10,MATCH($B61,'Mthly Bdgt'!$C$5:$C$10,0),MATCH(M$9,'Mthly Bdgt'!$C$5:$P$5,0))</f>
        <v>#N/A</v>
      </c>
      <c r="N61" s="1994" t="e">
        <f>INDEX('Mthly Bdgt'!$C$5:$P$10,MATCH($B61,'Mthly Bdgt'!$C$5:$C$10,0),MATCH(N$9,'Mthly Bdgt'!$C$5:$P$5,0))</f>
        <v>#N/A</v>
      </c>
      <c r="O61" s="2009" t="e">
        <f>SUM(C61:N61)</f>
        <v>#N/A</v>
      </c>
    </row>
    <row r="62" spans="2:17" s="102" customFormat="1" ht="15.5" hidden="1" customHeight="1">
      <c r="B62" s="138" t="s">
        <v>1275</v>
      </c>
      <c r="C62" s="1994" t="e">
        <f>INDEX('Mthly Bdgt'!$C$5:$P$10,MATCH($B62,'Mthly Bdgt'!$C$5:$C$10,0),MATCH(C$9,'Mthly Bdgt'!$C$5:$P$5,0))</f>
        <v>#N/A</v>
      </c>
      <c r="D62" s="1994" t="e">
        <f>INDEX('Mthly Bdgt'!$C$5:$P$10,MATCH($B62,'Mthly Bdgt'!$C$5:$C$10,0),MATCH(D$9,'Mthly Bdgt'!$C$5:$P$5,0))</f>
        <v>#N/A</v>
      </c>
      <c r="E62" s="1994" t="e">
        <f>INDEX('Mthly Bdgt'!$C$5:$P$10,MATCH($B62,'Mthly Bdgt'!$C$5:$C$10,0),MATCH(E$9,'Mthly Bdgt'!$C$5:$P$5,0))</f>
        <v>#N/A</v>
      </c>
      <c r="F62" s="1994" t="e">
        <f>INDEX('Mthly Bdgt'!$C$5:$P$10,MATCH($B62,'Mthly Bdgt'!$C$5:$C$10,0),MATCH(F$9,'Mthly Bdgt'!$C$5:$P$5,0))</f>
        <v>#N/A</v>
      </c>
      <c r="G62" s="1994" t="e">
        <f>INDEX('Mthly Bdgt'!$C$5:$P$10,MATCH($B62,'Mthly Bdgt'!$C$5:$C$10,0),MATCH(G$9,'Mthly Bdgt'!$C$5:$P$5,0))</f>
        <v>#N/A</v>
      </c>
      <c r="H62" s="1994" t="e">
        <f>INDEX('Mthly Bdgt'!$C$5:$P$10,MATCH($B62,'Mthly Bdgt'!$C$5:$C$10,0),MATCH(H$9,'Mthly Bdgt'!$C$5:$P$5,0))</f>
        <v>#N/A</v>
      </c>
      <c r="I62" s="1994" t="e">
        <f>INDEX('Mthly Bdgt'!$C$5:$P$10,MATCH($B62,'Mthly Bdgt'!$C$5:$C$10,0),MATCH(I$9,'Mthly Bdgt'!$C$5:$P$5,0))</f>
        <v>#N/A</v>
      </c>
      <c r="J62" s="1994" t="e">
        <f>INDEX('Mthly Bdgt'!$C$5:$P$10,MATCH($B62,'Mthly Bdgt'!$C$5:$C$10,0),MATCH(J$9,'Mthly Bdgt'!$C$5:$P$5,0))</f>
        <v>#N/A</v>
      </c>
      <c r="K62" s="1994" t="e">
        <f>INDEX('Mthly Bdgt'!$C$5:$P$10,MATCH($B62,'Mthly Bdgt'!$C$5:$C$10,0),MATCH(K$9,'Mthly Bdgt'!$C$5:$P$5,0))</f>
        <v>#N/A</v>
      </c>
      <c r="L62" s="1994" t="e">
        <f>INDEX('Mthly Bdgt'!$C$5:$P$10,MATCH($B62,'Mthly Bdgt'!$C$5:$C$10,0),MATCH(L$9,'Mthly Bdgt'!$C$5:$P$5,0))</f>
        <v>#N/A</v>
      </c>
      <c r="M62" s="1994" t="e">
        <f>INDEX('Mthly Bdgt'!$C$5:$P$10,MATCH($B62,'Mthly Bdgt'!$C$5:$C$10,0),MATCH(M$9,'Mthly Bdgt'!$C$5:$P$5,0))</f>
        <v>#N/A</v>
      </c>
      <c r="N62" s="1994" t="e">
        <f>INDEX('Mthly Bdgt'!$C$5:$P$10,MATCH($B62,'Mthly Bdgt'!$C$5:$C$10,0),MATCH(N$9,'Mthly Bdgt'!$C$5:$P$5,0))</f>
        <v>#N/A</v>
      </c>
      <c r="O62" s="2008" t="e">
        <f>N62</f>
        <v>#N/A</v>
      </c>
    </row>
    <row r="63" spans="2:17" s="102" customFormat="1" ht="16" hidden="1" customHeight="1" thickBot="1">
      <c r="B63" s="146" t="s">
        <v>1274</v>
      </c>
      <c r="C63" s="1994" t="e">
        <f>INDEX('Mthly Bdgt'!$C$5:$P$10,MATCH($B63,'Mthly Bdgt'!$C$5:$C$10,0),MATCH(C$9,'Mthly Bdgt'!$C$5:$P$5,0))</f>
        <v>#N/A</v>
      </c>
      <c r="D63" s="1994" t="e">
        <f>INDEX('Mthly Bdgt'!$C$5:$P$10,MATCH($B63,'Mthly Bdgt'!$C$5:$C$10,0),MATCH(D$9,'Mthly Bdgt'!$C$5:$P$5,0))</f>
        <v>#N/A</v>
      </c>
      <c r="E63" s="1994" t="e">
        <f>INDEX('Mthly Bdgt'!$C$5:$P$10,MATCH($B63,'Mthly Bdgt'!$C$5:$C$10,0),MATCH(E$9,'Mthly Bdgt'!$C$5:$P$5,0))</f>
        <v>#N/A</v>
      </c>
      <c r="F63" s="1994" t="e">
        <f>INDEX('Mthly Bdgt'!$C$5:$P$10,MATCH($B63,'Mthly Bdgt'!$C$5:$C$10,0),MATCH(F$9,'Mthly Bdgt'!$C$5:$P$5,0))</f>
        <v>#N/A</v>
      </c>
      <c r="G63" s="1994" t="e">
        <f>INDEX('Mthly Bdgt'!$C$5:$P$10,MATCH($B63,'Mthly Bdgt'!$C$5:$C$10,0),MATCH(G$9,'Mthly Bdgt'!$C$5:$P$5,0))</f>
        <v>#N/A</v>
      </c>
      <c r="H63" s="1994" t="e">
        <f>INDEX('Mthly Bdgt'!$C$5:$P$10,MATCH($B63,'Mthly Bdgt'!$C$5:$C$10,0),MATCH(H$9,'Mthly Bdgt'!$C$5:$P$5,0))</f>
        <v>#N/A</v>
      </c>
      <c r="I63" s="1994" t="e">
        <f>INDEX('Mthly Bdgt'!$C$5:$P$10,MATCH($B63,'Mthly Bdgt'!$C$5:$C$10,0),MATCH(I$9,'Mthly Bdgt'!$C$5:$P$5,0))</f>
        <v>#N/A</v>
      </c>
      <c r="J63" s="1994" t="e">
        <f>INDEX('Mthly Bdgt'!$C$5:$P$10,MATCH($B63,'Mthly Bdgt'!$C$5:$C$10,0),MATCH(J$9,'Mthly Bdgt'!$C$5:$P$5,0))</f>
        <v>#N/A</v>
      </c>
      <c r="K63" s="1994" t="e">
        <f>INDEX('Mthly Bdgt'!$C$5:$P$10,MATCH($B63,'Mthly Bdgt'!$C$5:$C$10,0),MATCH(K$9,'Mthly Bdgt'!$C$5:$P$5,0))</f>
        <v>#N/A</v>
      </c>
      <c r="L63" s="1994" t="e">
        <f>INDEX('Mthly Bdgt'!$C$5:$P$10,MATCH($B63,'Mthly Bdgt'!$C$5:$C$10,0),MATCH(L$9,'Mthly Bdgt'!$C$5:$P$5,0))</f>
        <v>#N/A</v>
      </c>
      <c r="M63" s="1994" t="e">
        <f>INDEX('Mthly Bdgt'!$C$5:$P$10,MATCH($B63,'Mthly Bdgt'!$C$5:$C$10,0),MATCH(M$9,'Mthly Bdgt'!$C$5:$P$5,0))</f>
        <v>#N/A</v>
      </c>
      <c r="N63" s="1994" t="e">
        <f>INDEX('Mthly Bdgt'!$C$5:$P$10,MATCH($B63,'Mthly Bdgt'!$C$5:$C$10,0),MATCH(N$9,'Mthly Bdgt'!$C$5:$P$5,0))</f>
        <v>#N/A</v>
      </c>
      <c r="O63" s="2010" t="e">
        <f>O60-O61</f>
        <v>#N/A</v>
      </c>
    </row>
    <row r="64" spans="2:17" s="102" customFormat="1" ht="16" hidden="1" customHeight="1" thickBot="1">
      <c r="B64" s="147" t="s">
        <v>1504</v>
      </c>
      <c r="C64" s="148" t="e">
        <f t="shared" ref="C64:N64" si="12">C60/C59</f>
        <v>#N/A</v>
      </c>
      <c r="D64" s="148" t="e">
        <f t="shared" si="12"/>
        <v>#N/A</v>
      </c>
      <c r="E64" s="148" t="e">
        <f t="shared" si="12"/>
        <v>#N/A</v>
      </c>
      <c r="F64" s="148" t="e">
        <f t="shared" si="12"/>
        <v>#N/A</v>
      </c>
      <c r="G64" s="148" t="e">
        <f t="shared" si="12"/>
        <v>#N/A</v>
      </c>
      <c r="H64" s="148" t="e">
        <f t="shared" si="12"/>
        <v>#N/A</v>
      </c>
      <c r="I64" s="148" t="e">
        <f t="shared" si="12"/>
        <v>#N/A</v>
      </c>
      <c r="J64" s="148" t="e">
        <f t="shared" si="12"/>
        <v>#N/A</v>
      </c>
      <c r="K64" s="148" t="e">
        <f t="shared" si="12"/>
        <v>#N/A</v>
      </c>
      <c r="L64" s="148" t="e">
        <f t="shared" si="12"/>
        <v>#N/A</v>
      </c>
      <c r="M64" s="148" t="e">
        <f t="shared" si="12"/>
        <v>#N/A</v>
      </c>
      <c r="N64" s="149" t="e">
        <f t="shared" si="12"/>
        <v>#N/A</v>
      </c>
      <c r="O64" s="150" t="e">
        <f>AVERAGE(C64:N64)</f>
        <v>#N/A</v>
      </c>
    </row>
    <row r="65" spans="2:17" s="102" customFormat="1" ht="15.5" hidden="1" customHeight="1">
      <c r="B65" s="109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897"/>
    </row>
    <row r="66" spans="2:17" s="102" customFormat="1" ht="15.5" hidden="1" customHeight="1">
      <c r="B66" s="152" t="s">
        <v>1505</v>
      </c>
      <c r="C66" s="2011" t="e">
        <f t="shared" ref="C66:N66" ca="1" si="13">C62*C67</f>
        <v>#N/A</v>
      </c>
      <c r="D66" s="2011" t="e">
        <f t="shared" ca="1" si="13"/>
        <v>#N/A</v>
      </c>
      <c r="E66" s="2011" t="e">
        <f t="shared" ca="1" si="13"/>
        <v>#N/A</v>
      </c>
      <c r="F66" s="2011" t="e">
        <f t="shared" ca="1" si="13"/>
        <v>#N/A</v>
      </c>
      <c r="G66" s="2011" t="e">
        <f t="shared" ca="1" si="13"/>
        <v>#N/A</v>
      </c>
      <c r="H66" s="2011" t="e">
        <f t="shared" ca="1" si="13"/>
        <v>#N/A</v>
      </c>
      <c r="I66" s="2011" t="e">
        <f t="shared" ca="1" si="13"/>
        <v>#N/A</v>
      </c>
      <c r="J66" s="2011" t="e">
        <f t="shared" ca="1" si="13"/>
        <v>#N/A</v>
      </c>
      <c r="K66" s="2011" t="e">
        <f t="shared" ca="1" si="13"/>
        <v>#N/A</v>
      </c>
      <c r="L66" s="2011" t="e">
        <f t="shared" ca="1" si="13"/>
        <v>#N/A</v>
      </c>
      <c r="M66" s="2011" t="e">
        <f t="shared" ca="1" si="13"/>
        <v>#N/A</v>
      </c>
      <c r="N66" s="2012" t="e">
        <f t="shared" ca="1" si="13"/>
        <v>#N/A</v>
      </c>
      <c r="O66" s="2013" t="e">
        <f ca="1">N66</f>
        <v>#N/A</v>
      </c>
      <c r="Q66" s="153"/>
    </row>
    <row r="67" spans="2:17" s="102" customFormat="1" ht="16" hidden="1" customHeight="1" thickBot="1">
      <c r="B67" s="154" t="s">
        <v>1506</v>
      </c>
      <c r="C67" s="2014" t="e">
        <f ca="1">UW!$D$23</f>
        <v>#DIV/0!</v>
      </c>
      <c r="D67" s="2014" t="e">
        <f ca="1">UW!$D$23</f>
        <v>#DIV/0!</v>
      </c>
      <c r="E67" s="2014" t="e">
        <f ca="1">UW!$D$23</f>
        <v>#DIV/0!</v>
      </c>
      <c r="F67" s="2014" t="e">
        <f ca="1">UW!$D$23</f>
        <v>#DIV/0!</v>
      </c>
      <c r="G67" s="2014" t="e">
        <f ca="1">UW!$D$23</f>
        <v>#DIV/0!</v>
      </c>
      <c r="H67" s="2014" t="e">
        <f ca="1">UW!$D$23</f>
        <v>#DIV/0!</v>
      </c>
      <c r="I67" s="2014" t="e">
        <f ca="1">UW!$D$23</f>
        <v>#DIV/0!</v>
      </c>
      <c r="J67" s="2014" t="e">
        <f ca="1">UW!$D$23</f>
        <v>#DIV/0!</v>
      </c>
      <c r="K67" s="2014" t="e">
        <f ca="1">UW!$D$23</f>
        <v>#DIV/0!</v>
      </c>
      <c r="L67" s="2014" t="e">
        <f ca="1">UW!$D$23</f>
        <v>#DIV/0!</v>
      </c>
      <c r="M67" s="2014" t="e">
        <f ca="1">UW!$D$23</f>
        <v>#DIV/0!</v>
      </c>
      <c r="N67" s="2015" t="e">
        <f ca="1">UW!$D$23</f>
        <v>#DIV/0!</v>
      </c>
      <c r="O67" s="2016" t="e">
        <f ca="1">AVERAGE(C67:N67)</f>
        <v>#DIV/0!</v>
      </c>
    </row>
    <row r="68" spans="2:17" s="102" customFormat="1" ht="15.5" hidden="1" customHeight="1">
      <c r="D68" s="2017"/>
      <c r="E68" s="2017"/>
      <c r="F68" s="2017"/>
      <c r="G68" s="2017"/>
      <c r="H68" s="2017"/>
      <c r="I68" s="2017"/>
      <c r="J68" s="2017"/>
      <c r="K68" s="2017"/>
      <c r="L68" s="2017"/>
      <c r="M68" s="2017"/>
      <c r="N68" s="2017"/>
      <c r="O68" s="104"/>
    </row>
    <row r="69" spans="2:17" s="102" customFormat="1" ht="15.5" hidden="1" customHeight="1">
      <c r="B69" s="136" t="s">
        <v>1507</v>
      </c>
      <c r="C69" s="1990"/>
      <c r="D69" s="1933"/>
      <c r="E69" s="1933"/>
      <c r="F69" s="1933"/>
      <c r="G69" s="1933"/>
      <c r="H69" s="1933"/>
      <c r="I69" s="1933"/>
      <c r="J69" s="1933"/>
      <c r="K69" s="1933"/>
      <c r="L69" s="1933"/>
      <c r="M69" s="1933"/>
      <c r="N69" s="1933"/>
      <c r="O69" s="1990"/>
    </row>
    <row r="70" spans="2:17" s="102" customFormat="1" ht="19.5" hidden="1" customHeight="1">
      <c r="B70" s="137" t="str">
        <f>B52</f>
        <v>NLA - StoreLocal Pakenham</v>
      </c>
      <c r="C70" s="2018" t="e">
        <v>#REF!</v>
      </c>
      <c r="D70" s="2018">
        <v>1200</v>
      </c>
      <c r="E70" s="2018">
        <v>1200</v>
      </c>
      <c r="F70" s="2018">
        <v>1200</v>
      </c>
      <c r="G70" s="2018">
        <v>1200</v>
      </c>
      <c r="H70" s="2018">
        <v>1200</v>
      </c>
      <c r="I70" s="2018">
        <v>1200</v>
      </c>
      <c r="J70" s="2018">
        <v>1200</v>
      </c>
      <c r="K70" s="2018">
        <v>1200</v>
      </c>
      <c r="L70" s="2018">
        <v>1200</v>
      </c>
      <c r="M70" s="2018">
        <v>1200</v>
      </c>
      <c r="N70" s="2018">
        <v>1200</v>
      </c>
      <c r="O70" s="2019">
        <f>N70</f>
        <v>1200</v>
      </c>
    </row>
    <row r="71" spans="2:17" s="102" customFormat="1" ht="15.5" hidden="1" customHeight="1">
      <c r="B71" s="138" t="s">
        <v>1501</v>
      </c>
      <c r="C71" s="1903">
        <v>0</v>
      </c>
      <c r="D71" s="1903">
        <v>0</v>
      </c>
      <c r="E71" s="1903">
        <v>0</v>
      </c>
      <c r="F71" s="1903">
        <v>0</v>
      </c>
      <c r="G71" s="1903">
        <v>0</v>
      </c>
      <c r="H71" s="1903">
        <v>0</v>
      </c>
      <c r="I71" s="1903">
        <v>0</v>
      </c>
      <c r="J71" s="1903">
        <v>0</v>
      </c>
      <c r="K71" s="1903">
        <v>0</v>
      </c>
      <c r="L71" s="1903">
        <v>0</v>
      </c>
      <c r="M71" s="1903">
        <v>0</v>
      </c>
      <c r="N71" s="2020">
        <v>0</v>
      </c>
      <c r="O71" s="2021">
        <f>N71</f>
        <v>0</v>
      </c>
    </row>
    <row r="72" spans="2:17" s="102" customFormat="1" ht="15.5" hidden="1" customHeight="1">
      <c r="B72" s="138" t="s">
        <v>1502</v>
      </c>
      <c r="C72" s="140" t="e">
        <f t="shared" ref="C72:N72" si="14">C71/C70</f>
        <v>#REF!</v>
      </c>
      <c r="D72" s="140">
        <f t="shared" si="14"/>
        <v>0</v>
      </c>
      <c r="E72" s="140">
        <f t="shared" si="14"/>
        <v>0</v>
      </c>
      <c r="F72" s="140">
        <f t="shared" si="14"/>
        <v>0</v>
      </c>
      <c r="G72" s="140">
        <f t="shared" si="14"/>
        <v>0</v>
      </c>
      <c r="H72" s="140">
        <f t="shared" si="14"/>
        <v>0</v>
      </c>
      <c r="I72" s="140">
        <f t="shared" si="14"/>
        <v>0</v>
      </c>
      <c r="J72" s="140">
        <f t="shared" si="14"/>
        <v>0</v>
      </c>
      <c r="K72" s="140">
        <f t="shared" si="14"/>
        <v>0</v>
      </c>
      <c r="L72" s="140">
        <f t="shared" si="14"/>
        <v>0</v>
      </c>
      <c r="M72" s="140">
        <f t="shared" si="14"/>
        <v>0</v>
      </c>
      <c r="N72" s="140">
        <f t="shared" si="14"/>
        <v>0</v>
      </c>
      <c r="O72" s="155">
        <f>N72</f>
        <v>0</v>
      </c>
    </row>
    <row r="73" spans="2:17" s="102" customFormat="1" ht="15.5" hidden="1" customHeight="1">
      <c r="B73" s="138" t="s">
        <v>119</v>
      </c>
      <c r="C73" s="159" t="e">
        <v>#DIV/0!</v>
      </c>
      <c r="D73" s="2022" t="e">
        <v>#DIV/0!</v>
      </c>
      <c r="E73" s="2022" t="e">
        <v>#DIV/0!</v>
      </c>
      <c r="F73" s="2022" t="e">
        <v>#DIV/0!</v>
      </c>
      <c r="G73" s="2022" t="e">
        <v>#DIV/0!</v>
      </c>
      <c r="H73" s="2022" t="e">
        <v>#DIV/0!</v>
      </c>
      <c r="I73" s="2022" t="e">
        <v>#DIV/0!</v>
      </c>
      <c r="J73" s="2022" t="e">
        <v>#DIV/0!</v>
      </c>
      <c r="K73" s="2022" t="e">
        <v>#DIV/0!</v>
      </c>
      <c r="L73" s="2022" t="e">
        <v>#DIV/0!</v>
      </c>
      <c r="M73" s="2022" t="e">
        <v>#DIV/0!</v>
      </c>
      <c r="N73" s="2022" t="e">
        <v>#DIV/0!</v>
      </c>
      <c r="O73" s="2021" t="e">
        <f>AVERAGE(C73:N73)</f>
        <v>#DIV/0!</v>
      </c>
    </row>
    <row r="74" spans="2:17" s="102" customFormat="1" ht="16" hidden="1" customHeight="1" thickBot="1">
      <c r="B74" s="143" t="s">
        <v>387</v>
      </c>
      <c r="C74" s="2003" t="e">
        <f t="shared" ref="C74:N74" si="15">C73*C71/12</f>
        <v>#DIV/0!</v>
      </c>
      <c r="D74" s="2003" t="e">
        <f t="shared" si="15"/>
        <v>#DIV/0!</v>
      </c>
      <c r="E74" s="2003" t="e">
        <f t="shared" si="15"/>
        <v>#DIV/0!</v>
      </c>
      <c r="F74" s="2003" t="e">
        <f t="shared" si="15"/>
        <v>#DIV/0!</v>
      </c>
      <c r="G74" s="2003" t="e">
        <f t="shared" si="15"/>
        <v>#DIV/0!</v>
      </c>
      <c r="H74" s="2003" t="e">
        <f t="shared" si="15"/>
        <v>#DIV/0!</v>
      </c>
      <c r="I74" s="2003" t="e">
        <f t="shared" si="15"/>
        <v>#DIV/0!</v>
      </c>
      <c r="J74" s="2003" t="e">
        <f t="shared" si="15"/>
        <v>#DIV/0!</v>
      </c>
      <c r="K74" s="2003" t="e">
        <f t="shared" si="15"/>
        <v>#DIV/0!</v>
      </c>
      <c r="L74" s="2003" t="e">
        <f t="shared" si="15"/>
        <v>#DIV/0!</v>
      </c>
      <c r="M74" s="2003" t="e">
        <f t="shared" si="15"/>
        <v>#DIV/0!</v>
      </c>
      <c r="N74" s="2003" t="e">
        <f t="shared" si="15"/>
        <v>#DIV/0!</v>
      </c>
      <c r="O74" s="2023" t="e">
        <f>SUM(C74:N74)</f>
        <v>#DIV/0!</v>
      </c>
    </row>
    <row r="75" spans="2:17" s="102" customFormat="1" ht="15.5" hidden="1" customHeight="1">
      <c r="B75" s="109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2024"/>
    </row>
    <row r="76" spans="2:17" s="102" customFormat="1" ht="15.5" hidden="1" customHeight="1">
      <c r="B76" s="145" t="s">
        <v>1503</v>
      </c>
      <c r="C76" s="2018">
        <f t="shared" ref="C76:N76" si="16">C77/C81</f>
        <v>0</v>
      </c>
      <c r="D76" s="2018">
        <f t="shared" si="16"/>
        <v>0</v>
      </c>
      <c r="E76" s="2018">
        <f t="shared" si="16"/>
        <v>0</v>
      </c>
      <c r="F76" s="2018">
        <f t="shared" si="16"/>
        <v>0</v>
      </c>
      <c r="G76" s="2018">
        <f t="shared" si="16"/>
        <v>0</v>
      </c>
      <c r="H76" s="2018">
        <f t="shared" si="16"/>
        <v>0</v>
      </c>
      <c r="I76" s="2018">
        <f t="shared" si="16"/>
        <v>0</v>
      </c>
      <c r="J76" s="2018">
        <f t="shared" si="16"/>
        <v>0</v>
      </c>
      <c r="K76" s="2018">
        <f t="shared" si="16"/>
        <v>0</v>
      </c>
      <c r="L76" s="2018">
        <f t="shared" si="16"/>
        <v>0</v>
      </c>
      <c r="M76" s="2018">
        <f t="shared" si="16"/>
        <v>0</v>
      </c>
      <c r="N76" s="2018">
        <f t="shared" si="16"/>
        <v>0</v>
      </c>
      <c r="O76" s="2007">
        <f>SUM(C76:N76)</f>
        <v>0</v>
      </c>
    </row>
    <row r="77" spans="2:17" s="102" customFormat="1" ht="15.5" hidden="1" customHeight="1">
      <c r="B77" s="138" t="s">
        <v>1508</v>
      </c>
      <c r="C77" s="1903">
        <v>0</v>
      </c>
      <c r="D77" s="1903">
        <v>0</v>
      </c>
      <c r="E77" s="1903">
        <v>0</v>
      </c>
      <c r="F77" s="1903">
        <v>0</v>
      </c>
      <c r="G77" s="1903">
        <v>0</v>
      </c>
      <c r="H77" s="1903">
        <v>0</v>
      </c>
      <c r="I77" s="1903">
        <v>0</v>
      </c>
      <c r="J77" s="1903">
        <v>0</v>
      </c>
      <c r="K77" s="1903">
        <v>0</v>
      </c>
      <c r="L77" s="1903">
        <v>0</v>
      </c>
      <c r="M77" s="1903">
        <v>0</v>
      </c>
      <c r="N77" s="1903">
        <v>0</v>
      </c>
      <c r="O77" s="2025">
        <f>SUM(C77:N77)</f>
        <v>0</v>
      </c>
    </row>
    <row r="78" spans="2:17" s="102" customFormat="1" ht="15.5" hidden="1" customHeight="1">
      <c r="B78" s="138" t="s">
        <v>1509</v>
      </c>
      <c r="C78" s="157">
        <f t="shared" ref="C78:N78" si="17">C79*0.05</f>
        <v>0</v>
      </c>
      <c r="D78" s="157">
        <f t="shared" si="17"/>
        <v>0</v>
      </c>
      <c r="E78" s="157">
        <f t="shared" si="17"/>
        <v>0</v>
      </c>
      <c r="F78" s="157">
        <f t="shared" si="17"/>
        <v>0</v>
      </c>
      <c r="G78" s="157">
        <f t="shared" si="17"/>
        <v>0</v>
      </c>
      <c r="H78" s="157">
        <f t="shared" si="17"/>
        <v>0</v>
      </c>
      <c r="I78" s="157">
        <f t="shared" si="17"/>
        <v>0</v>
      </c>
      <c r="J78" s="157">
        <f t="shared" si="17"/>
        <v>0</v>
      </c>
      <c r="K78" s="157">
        <f t="shared" si="17"/>
        <v>0</v>
      </c>
      <c r="L78" s="157">
        <f t="shared" si="17"/>
        <v>0</v>
      </c>
      <c r="M78" s="157">
        <f t="shared" si="17"/>
        <v>0</v>
      </c>
      <c r="N78" s="157">
        <f t="shared" si="17"/>
        <v>0</v>
      </c>
      <c r="O78" s="2026">
        <f>SUM(C78:N78)</f>
        <v>0</v>
      </c>
    </row>
    <row r="79" spans="2:17" s="102" customFormat="1" ht="15.5" hidden="1" customHeight="1">
      <c r="B79" s="138" t="s">
        <v>1510</v>
      </c>
      <c r="C79" s="1903">
        <v>0</v>
      </c>
      <c r="D79" s="1903">
        <v>0</v>
      </c>
      <c r="E79" s="1903">
        <v>0</v>
      </c>
      <c r="F79" s="1903">
        <v>0</v>
      </c>
      <c r="G79" s="1903">
        <v>0</v>
      </c>
      <c r="H79" s="1903">
        <v>0</v>
      </c>
      <c r="I79" s="1903">
        <v>0</v>
      </c>
      <c r="J79" s="1903">
        <v>0</v>
      </c>
      <c r="K79" s="1903">
        <v>0</v>
      </c>
      <c r="L79" s="1903">
        <v>0</v>
      </c>
      <c r="M79" s="1903">
        <v>0</v>
      </c>
      <c r="N79" s="1903">
        <v>0</v>
      </c>
      <c r="O79" s="2025">
        <f>N79</f>
        <v>0</v>
      </c>
    </row>
    <row r="80" spans="2:17" s="102" customFormat="1" ht="16" hidden="1" customHeight="1" thickBot="1">
      <c r="B80" s="146" t="s">
        <v>1511</v>
      </c>
      <c r="C80" s="2027">
        <f t="shared" ref="C80:O80" si="18">C77-C78</f>
        <v>0</v>
      </c>
      <c r="D80" s="2027">
        <f t="shared" si="18"/>
        <v>0</v>
      </c>
      <c r="E80" s="2027">
        <f t="shared" si="18"/>
        <v>0</v>
      </c>
      <c r="F80" s="2027">
        <f t="shared" si="18"/>
        <v>0</v>
      </c>
      <c r="G80" s="2027">
        <f t="shared" si="18"/>
        <v>0</v>
      </c>
      <c r="H80" s="2027">
        <f t="shared" si="18"/>
        <v>0</v>
      </c>
      <c r="I80" s="2027">
        <f t="shared" si="18"/>
        <v>0</v>
      </c>
      <c r="J80" s="2027">
        <f t="shared" si="18"/>
        <v>0</v>
      </c>
      <c r="K80" s="2027">
        <f t="shared" si="18"/>
        <v>0</v>
      </c>
      <c r="L80" s="2027">
        <f t="shared" si="18"/>
        <v>0</v>
      </c>
      <c r="M80" s="2027">
        <f t="shared" si="18"/>
        <v>0</v>
      </c>
      <c r="N80" s="2027">
        <f t="shared" si="18"/>
        <v>0</v>
      </c>
      <c r="O80" s="2028">
        <f t="shared" si="18"/>
        <v>0</v>
      </c>
    </row>
    <row r="81" spans="2:15" s="102" customFormat="1" ht="16" hidden="1" customHeight="1" thickBot="1">
      <c r="B81" s="147" t="s">
        <v>1504</v>
      </c>
      <c r="C81" s="148">
        <v>0.38</v>
      </c>
      <c r="D81" s="148">
        <v>0.38</v>
      </c>
      <c r="E81" s="148">
        <v>0.38</v>
      </c>
      <c r="F81" s="148">
        <v>0.38</v>
      </c>
      <c r="G81" s="148">
        <v>0.38</v>
      </c>
      <c r="H81" s="148">
        <v>0.38</v>
      </c>
      <c r="I81" s="148">
        <v>0.38</v>
      </c>
      <c r="J81" s="148">
        <v>0.38</v>
      </c>
      <c r="K81" s="148">
        <v>0.38</v>
      </c>
      <c r="L81" s="148">
        <v>0.38</v>
      </c>
      <c r="M81" s="148">
        <v>0.38</v>
      </c>
      <c r="N81" s="149">
        <v>0.38</v>
      </c>
      <c r="O81" s="150">
        <f>AVERAGE(C81:N81)</f>
        <v>0.37999999999999995</v>
      </c>
    </row>
    <row r="82" spans="2:15" s="102" customFormat="1" ht="15.5" hidden="1" customHeight="1">
      <c r="B82" s="109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2024"/>
    </row>
    <row r="83" spans="2:15" s="102" customFormat="1" ht="15.5" hidden="1" customHeight="1">
      <c r="B83" s="136" t="s">
        <v>1512</v>
      </c>
      <c r="C83" s="1990"/>
      <c r="D83" s="1933"/>
      <c r="E83" s="1933"/>
      <c r="F83" s="1933"/>
      <c r="G83" s="1933"/>
      <c r="H83" s="1933"/>
      <c r="I83" s="1933"/>
      <c r="J83" s="1933"/>
      <c r="K83" s="1933"/>
      <c r="L83" s="1933"/>
      <c r="M83" s="1933"/>
      <c r="N83" s="1933"/>
      <c r="O83" s="1990"/>
    </row>
    <row r="84" spans="2:15" s="102" customFormat="1" ht="19.5" hidden="1" customHeight="1">
      <c r="B84" s="137" t="str">
        <f>B66</f>
        <v>Budgeted SQM Occupied</v>
      </c>
      <c r="C84" s="2018">
        <v>0</v>
      </c>
      <c r="D84" s="2018">
        <v>1564</v>
      </c>
      <c r="E84" s="2018">
        <v>1564</v>
      </c>
      <c r="F84" s="2018">
        <v>1564</v>
      </c>
      <c r="G84" s="2018">
        <v>1564</v>
      </c>
      <c r="H84" s="2018">
        <v>1564</v>
      </c>
      <c r="I84" s="2018">
        <v>1564</v>
      </c>
      <c r="J84" s="2018">
        <v>1564</v>
      </c>
      <c r="K84" s="2018">
        <v>1564</v>
      </c>
      <c r="L84" s="2018">
        <v>1564</v>
      </c>
      <c r="M84" s="2018">
        <v>1564</v>
      </c>
      <c r="N84" s="2018">
        <v>1564</v>
      </c>
      <c r="O84" s="2019">
        <v>1564</v>
      </c>
    </row>
    <row r="85" spans="2:15" s="102" customFormat="1" ht="15.5" hidden="1" customHeight="1">
      <c r="B85" s="138" t="s">
        <v>1501</v>
      </c>
      <c r="C85" s="1903">
        <v>0</v>
      </c>
      <c r="D85" s="1903">
        <v>0</v>
      </c>
      <c r="E85" s="1903">
        <v>0</v>
      </c>
      <c r="F85" s="1903">
        <v>0</v>
      </c>
      <c r="G85" s="1903">
        <v>0</v>
      </c>
      <c r="H85" s="1903">
        <v>0</v>
      </c>
      <c r="I85" s="1903">
        <v>0</v>
      </c>
      <c r="J85" s="1903">
        <v>0</v>
      </c>
      <c r="K85" s="1903">
        <v>0</v>
      </c>
      <c r="L85" s="1903">
        <v>0</v>
      </c>
      <c r="M85" s="1903">
        <v>0</v>
      </c>
      <c r="N85" s="2020">
        <v>0</v>
      </c>
      <c r="O85" s="2021">
        <f>N85</f>
        <v>0</v>
      </c>
    </row>
    <row r="86" spans="2:15" s="102" customFormat="1" ht="15.5" hidden="1" customHeight="1">
      <c r="B86" s="138" t="s">
        <v>1502</v>
      </c>
      <c r="C86" s="140" t="e">
        <f t="shared" ref="C86:N86" si="19">C85/C84</f>
        <v>#DIV/0!</v>
      </c>
      <c r="D86" s="140">
        <f t="shared" si="19"/>
        <v>0</v>
      </c>
      <c r="E86" s="140">
        <f t="shared" si="19"/>
        <v>0</v>
      </c>
      <c r="F86" s="140">
        <f t="shared" si="19"/>
        <v>0</v>
      </c>
      <c r="G86" s="140">
        <f t="shared" si="19"/>
        <v>0</v>
      </c>
      <c r="H86" s="140">
        <f t="shared" si="19"/>
        <v>0</v>
      </c>
      <c r="I86" s="140">
        <f t="shared" si="19"/>
        <v>0</v>
      </c>
      <c r="J86" s="140">
        <f t="shared" si="19"/>
        <v>0</v>
      </c>
      <c r="K86" s="140">
        <f t="shared" si="19"/>
        <v>0</v>
      </c>
      <c r="L86" s="140">
        <f t="shared" si="19"/>
        <v>0</v>
      </c>
      <c r="M86" s="140">
        <f t="shared" si="19"/>
        <v>0</v>
      </c>
      <c r="N86" s="140">
        <f t="shared" si="19"/>
        <v>0</v>
      </c>
      <c r="O86" s="155">
        <f>N86</f>
        <v>0</v>
      </c>
    </row>
    <row r="87" spans="2:15" s="102" customFormat="1" ht="15.5" hidden="1" customHeight="1">
      <c r="B87" s="138" t="s">
        <v>119</v>
      </c>
      <c r="C87" s="2029" t="e">
        <v>#DIV/0!</v>
      </c>
      <c r="D87" s="2022" t="e">
        <v>#DIV/0!</v>
      </c>
      <c r="E87" s="2022" t="e">
        <v>#DIV/0!</v>
      </c>
      <c r="F87" s="2022" t="e">
        <v>#DIV/0!</v>
      </c>
      <c r="G87" s="2022" t="e">
        <v>#DIV/0!</v>
      </c>
      <c r="H87" s="2022" t="e">
        <v>#DIV/0!</v>
      </c>
      <c r="I87" s="2022" t="e">
        <v>#DIV/0!</v>
      </c>
      <c r="J87" s="2022" t="e">
        <v>#DIV/0!</v>
      </c>
      <c r="K87" s="2022" t="e">
        <v>#DIV/0!</v>
      </c>
      <c r="L87" s="2022" t="e">
        <v>#DIV/0!</v>
      </c>
      <c r="M87" s="2022" t="e">
        <v>#DIV/0!</v>
      </c>
      <c r="N87" s="2022" t="e">
        <v>#DIV/0!</v>
      </c>
      <c r="O87" s="2021" t="e">
        <f>AVERAGE(C87:N87)</f>
        <v>#DIV/0!</v>
      </c>
    </row>
    <row r="88" spans="2:15" s="102" customFormat="1" ht="16" hidden="1" customHeight="1" thickBot="1">
      <c r="B88" s="143" t="s">
        <v>387</v>
      </c>
      <c r="C88" s="2003" t="e">
        <f t="shared" ref="C88:N88" si="20">C87*C85/12</f>
        <v>#DIV/0!</v>
      </c>
      <c r="D88" s="2003" t="e">
        <f t="shared" si="20"/>
        <v>#DIV/0!</v>
      </c>
      <c r="E88" s="2003" t="e">
        <f t="shared" si="20"/>
        <v>#DIV/0!</v>
      </c>
      <c r="F88" s="2003" t="e">
        <f t="shared" si="20"/>
        <v>#DIV/0!</v>
      </c>
      <c r="G88" s="2003" t="e">
        <f t="shared" si="20"/>
        <v>#DIV/0!</v>
      </c>
      <c r="H88" s="2003" t="e">
        <f t="shared" si="20"/>
        <v>#DIV/0!</v>
      </c>
      <c r="I88" s="2003" t="e">
        <f t="shared" si="20"/>
        <v>#DIV/0!</v>
      </c>
      <c r="J88" s="2003" t="e">
        <f t="shared" si="20"/>
        <v>#DIV/0!</v>
      </c>
      <c r="K88" s="2003" t="e">
        <f t="shared" si="20"/>
        <v>#DIV/0!</v>
      </c>
      <c r="L88" s="2003" t="e">
        <f t="shared" si="20"/>
        <v>#DIV/0!</v>
      </c>
      <c r="M88" s="2003" t="e">
        <f t="shared" si="20"/>
        <v>#DIV/0!</v>
      </c>
      <c r="N88" s="2003" t="e">
        <f t="shared" si="20"/>
        <v>#DIV/0!</v>
      </c>
      <c r="O88" s="2023" t="e">
        <f>SUM(C88:N88)</f>
        <v>#DIV/0!</v>
      </c>
    </row>
    <row r="89" spans="2:15" s="102" customFormat="1" ht="15.5" hidden="1" customHeight="1">
      <c r="B89" s="109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2024"/>
    </row>
    <row r="90" spans="2:15" s="102" customFormat="1" ht="15.5" hidden="1" customHeight="1">
      <c r="B90" s="145" t="s">
        <v>1503</v>
      </c>
      <c r="C90" s="2018">
        <f t="shared" ref="C90:N90" si="21">C91/C95</f>
        <v>0</v>
      </c>
      <c r="D90" s="2018">
        <f t="shared" si="21"/>
        <v>0</v>
      </c>
      <c r="E90" s="2018">
        <f t="shared" si="21"/>
        <v>0</v>
      </c>
      <c r="F90" s="2018">
        <f t="shared" si="21"/>
        <v>0</v>
      </c>
      <c r="G90" s="2018">
        <f t="shared" si="21"/>
        <v>0</v>
      </c>
      <c r="H90" s="2018">
        <f t="shared" si="21"/>
        <v>0</v>
      </c>
      <c r="I90" s="2018">
        <f t="shared" si="21"/>
        <v>0</v>
      </c>
      <c r="J90" s="2018">
        <f t="shared" si="21"/>
        <v>0</v>
      </c>
      <c r="K90" s="2018">
        <f t="shared" si="21"/>
        <v>0</v>
      </c>
      <c r="L90" s="2018">
        <f t="shared" si="21"/>
        <v>0</v>
      </c>
      <c r="M90" s="2018">
        <f t="shared" si="21"/>
        <v>0</v>
      </c>
      <c r="N90" s="2018">
        <f t="shared" si="21"/>
        <v>0</v>
      </c>
      <c r="O90" s="2007">
        <f>SUM(C90:N90)</f>
        <v>0</v>
      </c>
    </row>
    <row r="91" spans="2:15" s="102" customFormat="1" ht="15.5" hidden="1" customHeight="1">
      <c r="B91" s="138" t="s">
        <v>1508</v>
      </c>
      <c r="C91" s="1903">
        <v>0</v>
      </c>
      <c r="D91" s="1903">
        <v>0</v>
      </c>
      <c r="E91" s="1903">
        <v>0</v>
      </c>
      <c r="F91" s="1903">
        <v>0</v>
      </c>
      <c r="G91" s="1903">
        <v>0</v>
      </c>
      <c r="H91" s="1903">
        <v>0</v>
      </c>
      <c r="I91" s="1903">
        <v>0</v>
      </c>
      <c r="J91" s="1903">
        <v>0</v>
      </c>
      <c r="K91" s="1903">
        <v>0</v>
      </c>
      <c r="L91" s="1903">
        <v>0</v>
      </c>
      <c r="M91" s="1903">
        <v>0</v>
      </c>
      <c r="N91" s="1903">
        <v>0</v>
      </c>
      <c r="O91" s="2025">
        <f>SUM(C91:N91)</f>
        <v>0</v>
      </c>
    </row>
    <row r="92" spans="2:15" s="102" customFormat="1" ht="15.5" hidden="1" customHeight="1">
      <c r="B92" s="138" t="s">
        <v>1509</v>
      </c>
      <c r="C92" s="157">
        <f t="shared" ref="C92:N92" si="22">C93*0.05</f>
        <v>0</v>
      </c>
      <c r="D92" s="157">
        <f t="shared" si="22"/>
        <v>0</v>
      </c>
      <c r="E92" s="157">
        <f t="shared" si="22"/>
        <v>0</v>
      </c>
      <c r="F92" s="157">
        <f t="shared" si="22"/>
        <v>0</v>
      </c>
      <c r="G92" s="157">
        <f t="shared" si="22"/>
        <v>0</v>
      </c>
      <c r="H92" s="157">
        <f t="shared" si="22"/>
        <v>0</v>
      </c>
      <c r="I92" s="157">
        <f t="shared" si="22"/>
        <v>0</v>
      </c>
      <c r="J92" s="157">
        <f t="shared" si="22"/>
        <v>0</v>
      </c>
      <c r="K92" s="157">
        <f t="shared" si="22"/>
        <v>0</v>
      </c>
      <c r="L92" s="157">
        <f t="shared" si="22"/>
        <v>0</v>
      </c>
      <c r="M92" s="157">
        <f t="shared" si="22"/>
        <v>0</v>
      </c>
      <c r="N92" s="157">
        <f t="shared" si="22"/>
        <v>0</v>
      </c>
      <c r="O92" s="2026">
        <f>SUM(C92:N92)</f>
        <v>0</v>
      </c>
    </row>
    <row r="93" spans="2:15" s="102" customFormat="1" ht="15.5" hidden="1" customHeight="1">
      <c r="B93" s="138" t="s">
        <v>1510</v>
      </c>
      <c r="C93" s="1903">
        <v>0</v>
      </c>
      <c r="D93" s="1903">
        <v>0</v>
      </c>
      <c r="E93" s="1903">
        <v>0</v>
      </c>
      <c r="F93" s="1903">
        <v>0</v>
      </c>
      <c r="G93" s="1903">
        <v>0</v>
      </c>
      <c r="H93" s="1903">
        <v>0</v>
      </c>
      <c r="I93" s="1903">
        <v>0</v>
      </c>
      <c r="J93" s="1903">
        <v>0</v>
      </c>
      <c r="K93" s="1903">
        <v>0</v>
      </c>
      <c r="L93" s="1903">
        <v>0</v>
      </c>
      <c r="M93" s="1903">
        <v>0</v>
      </c>
      <c r="N93" s="1903">
        <v>0</v>
      </c>
      <c r="O93" s="2025">
        <f>N93</f>
        <v>0</v>
      </c>
    </row>
    <row r="94" spans="2:15" s="102" customFormat="1" ht="16" hidden="1" customHeight="1" thickBot="1">
      <c r="B94" s="146" t="s">
        <v>1511</v>
      </c>
      <c r="C94" s="2027">
        <f t="shared" ref="C94:O94" si="23">C91-C92</f>
        <v>0</v>
      </c>
      <c r="D94" s="2027">
        <f t="shared" si="23"/>
        <v>0</v>
      </c>
      <c r="E94" s="2027">
        <f t="shared" si="23"/>
        <v>0</v>
      </c>
      <c r="F94" s="2027">
        <f t="shared" si="23"/>
        <v>0</v>
      </c>
      <c r="G94" s="2027">
        <f t="shared" si="23"/>
        <v>0</v>
      </c>
      <c r="H94" s="2027">
        <f t="shared" si="23"/>
        <v>0</v>
      </c>
      <c r="I94" s="2027">
        <f t="shared" si="23"/>
        <v>0</v>
      </c>
      <c r="J94" s="2027">
        <f t="shared" si="23"/>
        <v>0</v>
      </c>
      <c r="K94" s="2027">
        <f t="shared" si="23"/>
        <v>0</v>
      </c>
      <c r="L94" s="2027">
        <f t="shared" si="23"/>
        <v>0</v>
      </c>
      <c r="M94" s="2027">
        <f t="shared" si="23"/>
        <v>0</v>
      </c>
      <c r="N94" s="2027">
        <f t="shared" si="23"/>
        <v>0</v>
      </c>
      <c r="O94" s="2028">
        <f t="shared" si="23"/>
        <v>0</v>
      </c>
    </row>
    <row r="95" spans="2:15" s="102" customFormat="1" ht="16" hidden="1" customHeight="1" thickBot="1">
      <c r="B95" s="147" t="s">
        <v>1504</v>
      </c>
      <c r="C95" s="148">
        <v>0.38</v>
      </c>
      <c r="D95" s="148">
        <v>0.38</v>
      </c>
      <c r="E95" s="148">
        <v>0.38</v>
      </c>
      <c r="F95" s="148">
        <v>0.38</v>
      </c>
      <c r="G95" s="148">
        <v>0.38</v>
      </c>
      <c r="H95" s="148">
        <v>0.38</v>
      </c>
      <c r="I95" s="148">
        <v>0.38</v>
      </c>
      <c r="J95" s="148">
        <v>0.38</v>
      </c>
      <c r="K95" s="148">
        <v>0.38</v>
      </c>
      <c r="L95" s="148">
        <v>0.38</v>
      </c>
      <c r="M95" s="148">
        <v>0.38</v>
      </c>
      <c r="N95" s="149">
        <v>0.38</v>
      </c>
      <c r="O95" s="150">
        <f>AVERAGE(C95:N95)</f>
        <v>0.37999999999999995</v>
      </c>
    </row>
    <row r="96" spans="2:15" s="102" customFormat="1" ht="15.5" hidden="1" customHeight="1">
      <c r="O96" s="104"/>
    </row>
    <row r="97" hidden="1"/>
    <row r="98" hidden="1"/>
    <row r="99" hidden="1"/>
    <row r="100" hidden="1"/>
  </sheetData>
  <conditionalFormatting sqref="C37:O37">
    <cfRule type="cellIs" dxfId="7" priority="1" operator="lessThan">
      <formula>0</formula>
    </cfRule>
    <cfRule type="cellIs" dxfId="6" priority="2" operator="lessThan">
      <formula>0</formula>
    </cfRule>
  </conditionalFormatting>
  <conditionalFormatting sqref="C44:O44">
    <cfRule type="cellIs" dxfId="5" priority="4" operator="lessThan">
      <formula>0</formula>
    </cfRule>
  </conditionalFormatting>
  <conditionalFormatting sqref="C48:O48">
    <cfRule type="cellIs" dxfId="4" priority="3" operator="lessThan">
      <formula>0</formula>
    </cfRule>
  </conditionalFormatting>
  <pageMargins left="0.75000000000000011" right="0.75000000000000011" top="0.41000000000000009" bottom="0.21" header="0.5" footer="0.5"/>
  <pageSetup paperSize="8" scale="77" fitToHeight="2" orientation="landscape" horizontalDpi="4294967292" verticalDpi="4294967292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0">
    <pageSetUpPr fitToPage="1"/>
  </sheetPr>
  <dimension ref="A8:AB100"/>
  <sheetViews>
    <sheetView workbookViewId="0"/>
  </sheetViews>
  <sheetFormatPr defaultColWidth="9.26953125" defaultRowHeight="14.5"/>
  <cols>
    <col min="1" max="1" width="3.26953125" style="1114" customWidth="1"/>
    <col min="2" max="2" width="42.7265625" style="1114" bestFit="1" customWidth="1"/>
    <col min="3" max="3" width="14.26953125" style="1114" bestFit="1" customWidth="1"/>
    <col min="4" max="14" width="12.54296875" style="1114" customWidth="1"/>
    <col min="15" max="16" width="15.54296875" style="1114" customWidth="1"/>
    <col min="17" max="17" width="9.54296875" style="1114" bestFit="1" customWidth="1"/>
  </cols>
  <sheetData>
    <row r="8" spans="1:15" s="102" customFormat="1" ht="16" customHeight="1" thickBot="1">
      <c r="O8" s="104"/>
    </row>
    <row r="9" spans="1:15" s="105" customFormat="1" ht="16" customHeight="1" thickBot="1">
      <c r="B9" s="160">
        <f>UW!$D$7</f>
        <v>0</v>
      </c>
      <c r="C9" s="1960">
        <f>'Year 1'!C9+108</f>
        <v>109</v>
      </c>
      <c r="D9" s="1961">
        <f t="shared" ref="D9:N9" si="0">C9+1</f>
        <v>110</v>
      </c>
      <c r="E9" s="1961">
        <f t="shared" si="0"/>
        <v>111</v>
      </c>
      <c r="F9" s="1961">
        <f t="shared" si="0"/>
        <v>112</v>
      </c>
      <c r="G9" s="1961">
        <f t="shared" si="0"/>
        <v>113</v>
      </c>
      <c r="H9" s="1961">
        <f t="shared" si="0"/>
        <v>114</v>
      </c>
      <c r="I9" s="1961">
        <f t="shared" si="0"/>
        <v>115</v>
      </c>
      <c r="J9" s="1961">
        <f t="shared" si="0"/>
        <v>116</v>
      </c>
      <c r="K9" s="1961">
        <f t="shared" si="0"/>
        <v>117</v>
      </c>
      <c r="L9" s="1961">
        <f t="shared" si="0"/>
        <v>118</v>
      </c>
      <c r="M9" s="1961">
        <f t="shared" si="0"/>
        <v>119</v>
      </c>
      <c r="N9" s="1962">
        <f t="shared" si="0"/>
        <v>120</v>
      </c>
      <c r="O9" s="161" t="s">
        <v>1497</v>
      </c>
    </row>
    <row r="10" spans="1:15" s="108" customFormat="1" ht="16" customHeight="1" thickBot="1"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897"/>
    </row>
    <row r="11" spans="1:15" s="102" customFormat="1" ht="16" customHeight="1" thickBot="1">
      <c r="B11" s="110" t="s">
        <v>1480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897"/>
    </row>
    <row r="12" spans="1:15" s="102" customFormat="1" ht="15.5" customHeight="1">
      <c r="B12" s="130" t="s">
        <v>516</v>
      </c>
      <c r="C12" s="1963">
        <f ca="1">INDEX(UW!$C$612:$EF$684,MATCH($B12,UW!$C$612:$C$684,0),MATCH(C$9,UW!$C$612:$EF$612,0))</f>
        <v>0</v>
      </c>
      <c r="D12" s="1963">
        <f ca="1">INDEX(UW!$C$612:$EF$684,MATCH($B12,UW!$C$612:$C$684,0),MATCH(D$9,UW!$C$612:$EF$612,0))</f>
        <v>0</v>
      </c>
      <c r="E12" s="1964">
        <f ca="1">INDEX(UW!$C$612:$EF$684,MATCH($B12,UW!$C$612:$C$684,0),MATCH(E$9,UW!$C$612:$EF$612,0))</f>
        <v>0</v>
      </c>
      <c r="F12" s="1964">
        <f ca="1">INDEX(UW!$C$612:$EF$684,MATCH($B12,UW!$C$612:$C$684,0),MATCH(F$9,UW!$C$612:$EF$612,0))</f>
        <v>0</v>
      </c>
      <c r="G12" s="1964">
        <f ca="1">INDEX(UW!$C$612:$EF$684,MATCH($B12,UW!$C$612:$C$684,0),MATCH(G$9,UW!$C$612:$EF$612,0))</f>
        <v>0</v>
      </c>
      <c r="H12" s="1964">
        <f ca="1">INDEX(UW!$C$612:$EF$684,MATCH($B12,UW!$C$612:$C$684,0),MATCH(H$9,UW!$C$612:$EF$612,0))</f>
        <v>0</v>
      </c>
      <c r="I12" s="1964">
        <f ca="1">INDEX(UW!$C$612:$EF$684,MATCH($B12,UW!$C$612:$C$684,0),MATCH(I$9,UW!$C$612:$EF$612,0))</f>
        <v>0</v>
      </c>
      <c r="J12" s="1964">
        <f ca="1">INDEX(UW!$C$612:$EF$684,MATCH($B12,UW!$C$612:$C$684,0),MATCH(J$9,UW!$C$612:$EF$612,0))</f>
        <v>0</v>
      </c>
      <c r="K12" s="1964">
        <f ca="1">INDEX(UW!$C$612:$EF$684,MATCH($B12,UW!$C$612:$C$684,0),MATCH(K$9,UW!$C$612:$EF$612,0))</f>
        <v>0</v>
      </c>
      <c r="L12" s="1964">
        <f ca="1">INDEX(UW!$C$612:$EF$684,MATCH($B12,UW!$C$612:$C$684,0),MATCH(L$9,UW!$C$612:$EF$612,0))</f>
        <v>0</v>
      </c>
      <c r="M12" s="1964">
        <f ca="1">INDEX(UW!$C$612:$EF$684,MATCH($B12,UW!$C$612:$C$684,0),MATCH(M$9,UW!$C$612:$EF$612,0))</f>
        <v>0</v>
      </c>
      <c r="N12" s="1901">
        <f ca="1">INDEX(UW!$C$612:$EF$684,MATCH($B12,UW!$C$612:$C$684,0),MATCH(N$9,UW!$C$612:$EF$612,0))</f>
        <v>0</v>
      </c>
      <c r="O12" s="1965">
        <f ca="1">SUM(C12:N12)</f>
        <v>0</v>
      </c>
    </row>
    <row r="13" spans="1:15" s="102" customFormat="1" ht="15.5" customHeight="1">
      <c r="A13" s="114"/>
      <c r="B13" s="131" t="s">
        <v>407</v>
      </c>
      <c r="C13" s="1966">
        <f ca="1">INDEX(UW!$C$612:$EF$684,MATCH($B13,UW!$C$612:$C$684,0),MATCH(C$9,UW!$C$612:$EF$612,0))</f>
        <v>0</v>
      </c>
      <c r="D13" s="1966">
        <f ca="1">INDEX(UW!$C$612:$EF$684,MATCH($B13,UW!$C$612:$C$684,0),MATCH(D$9,UW!$C$612:$EF$612,0))</f>
        <v>0</v>
      </c>
      <c r="E13" s="1966">
        <f ca="1">INDEX(UW!$C$612:$EF$684,MATCH($B13,UW!$C$612:$C$684,0),MATCH(E$9,UW!$C$612:$EF$612,0))</f>
        <v>0</v>
      </c>
      <c r="F13" s="1966">
        <f ca="1">INDEX(UW!$C$612:$EF$684,MATCH($B13,UW!$C$612:$C$684,0),MATCH(F$9,UW!$C$612:$EF$612,0))</f>
        <v>0</v>
      </c>
      <c r="G13" s="1966">
        <f ca="1">INDEX(UW!$C$612:$EF$684,MATCH($B13,UW!$C$612:$C$684,0),MATCH(G$9,UW!$C$612:$EF$612,0))</f>
        <v>0</v>
      </c>
      <c r="H13" s="1966">
        <f ca="1">INDEX(UW!$C$612:$EF$684,MATCH($B13,UW!$C$612:$C$684,0),MATCH(H$9,UW!$C$612:$EF$612,0))</f>
        <v>0</v>
      </c>
      <c r="I13" s="1966">
        <f ca="1">INDEX(UW!$C$612:$EF$684,MATCH($B13,UW!$C$612:$C$684,0),MATCH(I$9,UW!$C$612:$EF$612,0))</f>
        <v>0</v>
      </c>
      <c r="J13" s="1966">
        <f ca="1">INDEX(UW!$C$612:$EF$684,MATCH($B13,UW!$C$612:$C$684,0),MATCH(J$9,UW!$C$612:$EF$612,0))</f>
        <v>0</v>
      </c>
      <c r="K13" s="1966">
        <f ca="1">INDEX(UW!$C$612:$EF$684,MATCH($B13,UW!$C$612:$C$684,0),MATCH(K$9,UW!$C$612:$EF$612,0))</f>
        <v>0</v>
      </c>
      <c r="L13" s="1966">
        <f ca="1">INDEX(UW!$C$612:$EF$684,MATCH($B13,UW!$C$612:$C$684,0),MATCH(L$9,UW!$C$612:$EF$612,0))</f>
        <v>0</v>
      </c>
      <c r="M13" s="1966">
        <f ca="1">INDEX(UW!$C$612:$EF$684,MATCH($B13,UW!$C$612:$C$684,0),MATCH(M$9,UW!$C$612:$EF$612,0))</f>
        <v>0</v>
      </c>
      <c r="N13" s="1966">
        <f ca="1">INDEX(UW!$C$612:$EF$684,MATCH($B13,UW!$C$612:$C$684,0),MATCH(N$9,UW!$C$612:$EF$612,0))</f>
        <v>0</v>
      </c>
      <c r="O13" s="1967">
        <f ca="1">SUM(C13:N13)</f>
        <v>0</v>
      </c>
    </row>
    <row r="14" spans="1:15" s="102" customFormat="1" ht="15.5" customHeight="1">
      <c r="B14" s="132" t="s">
        <v>408</v>
      </c>
      <c r="C14" s="1966">
        <f ca="1">INDEX(UW!$C$612:$EF$684,MATCH($B14,UW!$C$612:$C$684,0),MATCH(C$9,UW!$C$612:$EF$612,0))</f>
        <v>0</v>
      </c>
      <c r="D14" s="1966">
        <f ca="1">INDEX(UW!$C$612:$EF$684,MATCH($B14,UW!$C$612:$C$684,0),MATCH(D$9,UW!$C$612:$EF$612,0))</f>
        <v>0</v>
      </c>
      <c r="E14" s="1966">
        <f ca="1">INDEX(UW!$C$612:$EF$684,MATCH($B14,UW!$C$612:$C$684,0),MATCH(E$9,UW!$C$612:$EF$612,0))</f>
        <v>0</v>
      </c>
      <c r="F14" s="1966">
        <f ca="1">INDEX(UW!$C$612:$EF$684,MATCH($B14,UW!$C$612:$C$684,0),MATCH(F$9,UW!$C$612:$EF$612,0))</f>
        <v>0</v>
      </c>
      <c r="G14" s="1966">
        <f ca="1">INDEX(UW!$C$612:$EF$684,MATCH($B14,UW!$C$612:$C$684,0),MATCH(G$9,UW!$C$612:$EF$612,0))</f>
        <v>0</v>
      </c>
      <c r="H14" s="1966">
        <f ca="1">INDEX(UW!$C$612:$EF$684,MATCH($B14,UW!$C$612:$C$684,0),MATCH(H$9,UW!$C$612:$EF$612,0))</f>
        <v>0</v>
      </c>
      <c r="I14" s="1966">
        <f ca="1">INDEX(UW!$C$612:$EF$684,MATCH($B14,UW!$C$612:$C$684,0),MATCH(I$9,UW!$C$612:$EF$612,0))</f>
        <v>0</v>
      </c>
      <c r="J14" s="1966">
        <f ca="1">INDEX(UW!$C$612:$EF$684,MATCH($B14,UW!$C$612:$C$684,0),MATCH(J$9,UW!$C$612:$EF$612,0))</f>
        <v>0</v>
      </c>
      <c r="K14" s="1966">
        <f ca="1">INDEX(UW!$C$612:$EF$684,MATCH($B14,UW!$C$612:$C$684,0),MATCH(K$9,UW!$C$612:$EF$612,0))</f>
        <v>0</v>
      </c>
      <c r="L14" s="1966">
        <f ca="1">INDEX(UW!$C$612:$EF$684,MATCH($B14,UW!$C$612:$C$684,0),MATCH(L$9,UW!$C$612:$EF$612,0))</f>
        <v>0</v>
      </c>
      <c r="M14" s="1966">
        <f ca="1">INDEX(UW!$C$612:$EF$684,MATCH($B14,UW!$C$612:$C$684,0),MATCH(M$9,UW!$C$612:$EF$612,0))</f>
        <v>0</v>
      </c>
      <c r="N14" s="1966">
        <f ca="1">INDEX(UW!$C$612:$EF$684,MATCH($B14,UW!$C$612:$C$684,0),MATCH(N$9,UW!$C$612:$EF$612,0))</f>
        <v>0</v>
      </c>
      <c r="O14" s="1967">
        <f ca="1">SUM(C14:N14)</f>
        <v>0</v>
      </c>
    </row>
    <row r="15" spans="1:15" s="102" customFormat="1" ht="16" customHeight="1" thickBot="1">
      <c r="B15" s="132" t="s">
        <v>409</v>
      </c>
      <c r="C15" s="1966">
        <f ca="1">INDEX(UW!$C$612:$EF$684,MATCH($B15,UW!$C$612:$C$684,0),MATCH(C$9,UW!$C$612:$EF$612,0))</f>
        <v>0</v>
      </c>
      <c r="D15" s="1966">
        <f ca="1">INDEX(UW!$C$612:$EF$684,MATCH($B15,UW!$C$612:$C$684,0),MATCH(D$9,UW!$C$612:$EF$612,0))</f>
        <v>0</v>
      </c>
      <c r="E15" s="1966">
        <f ca="1">INDEX(UW!$C$612:$EF$684,MATCH($B15,UW!$C$612:$C$684,0),MATCH(E$9,UW!$C$612:$EF$612,0))</f>
        <v>0</v>
      </c>
      <c r="F15" s="1966">
        <f ca="1">INDEX(UW!$C$612:$EF$684,MATCH($B15,UW!$C$612:$C$684,0),MATCH(F$9,UW!$C$612:$EF$612,0))</f>
        <v>0</v>
      </c>
      <c r="G15" s="1966">
        <f ca="1">INDEX(UW!$C$612:$EF$684,MATCH($B15,UW!$C$612:$C$684,0),MATCH(G$9,UW!$C$612:$EF$612,0))</f>
        <v>0</v>
      </c>
      <c r="H15" s="1966">
        <f ca="1">INDEX(UW!$C$612:$EF$684,MATCH($B15,UW!$C$612:$C$684,0),MATCH(H$9,UW!$C$612:$EF$612,0))</f>
        <v>0</v>
      </c>
      <c r="I15" s="1966">
        <f ca="1">INDEX(UW!$C$612:$EF$684,MATCH($B15,UW!$C$612:$C$684,0),MATCH(I$9,UW!$C$612:$EF$612,0))</f>
        <v>0</v>
      </c>
      <c r="J15" s="1966">
        <f ca="1">INDEX(UW!$C$612:$EF$684,MATCH($B15,UW!$C$612:$C$684,0),MATCH(J$9,UW!$C$612:$EF$612,0))</f>
        <v>0</v>
      </c>
      <c r="K15" s="1966">
        <f ca="1">INDEX(UW!$C$612:$EF$684,MATCH($B15,UW!$C$612:$C$684,0),MATCH(K$9,UW!$C$612:$EF$612,0))</f>
        <v>0</v>
      </c>
      <c r="L15" s="1966">
        <f ca="1">INDEX(UW!$C$612:$EF$684,MATCH($B15,UW!$C$612:$C$684,0),MATCH(L$9,UW!$C$612:$EF$612,0))</f>
        <v>0</v>
      </c>
      <c r="M15" s="1966">
        <f ca="1">INDEX(UW!$C$612:$EF$684,MATCH($B15,UW!$C$612:$C$684,0),MATCH(M$9,UW!$C$612:$EF$612,0))</f>
        <v>0</v>
      </c>
      <c r="N15" s="1966">
        <f ca="1">INDEX(UW!$C$612:$EF$684,MATCH($B15,UW!$C$612:$C$684,0),MATCH(N$9,UW!$C$612:$EF$612,0))</f>
        <v>0</v>
      </c>
      <c r="O15" s="1967">
        <f ca="1">SUM(C15:N15)</f>
        <v>0</v>
      </c>
    </row>
    <row r="16" spans="1:15" s="102" customFormat="1" ht="16" customHeight="1" thickBot="1">
      <c r="B16" s="115" t="s">
        <v>1483</v>
      </c>
      <c r="C16" s="1926">
        <f t="shared" ref="C16:O16" ca="1" si="1">SUM(C12:C15)</f>
        <v>0</v>
      </c>
      <c r="D16" s="1926">
        <f t="shared" ca="1" si="1"/>
        <v>0</v>
      </c>
      <c r="E16" s="1926">
        <f t="shared" ca="1" si="1"/>
        <v>0</v>
      </c>
      <c r="F16" s="1926">
        <f t="shared" ca="1" si="1"/>
        <v>0</v>
      </c>
      <c r="G16" s="1926">
        <f t="shared" ca="1" si="1"/>
        <v>0</v>
      </c>
      <c r="H16" s="1926">
        <f t="shared" ca="1" si="1"/>
        <v>0</v>
      </c>
      <c r="I16" s="1926">
        <f t="shared" ca="1" si="1"/>
        <v>0</v>
      </c>
      <c r="J16" s="1926">
        <f t="shared" ca="1" si="1"/>
        <v>0</v>
      </c>
      <c r="K16" s="1926">
        <f t="shared" ca="1" si="1"/>
        <v>0</v>
      </c>
      <c r="L16" s="1926">
        <f t="shared" ca="1" si="1"/>
        <v>0</v>
      </c>
      <c r="M16" s="1926">
        <f t="shared" ca="1" si="1"/>
        <v>0</v>
      </c>
      <c r="N16" s="1931">
        <f t="shared" ca="1" si="1"/>
        <v>0</v>
      </c>
      <c r="O16" s="1932">
        <f t="shared" ca="1" si="1"/>
        <v>0</v>
      </c>
    </row>
    <row r="17" spans="1:28" s="102" customFormat="1" ht="16" customHeight="1" thickBot="1">
      <c r="B17" s="109"/>
      <c r="C17" s="1910"/>
      <c r="D17" s="1910"/>
      <c r="E17" s="1910"/>
      <c r="F17" s="1910"/>
      <c r="G17" s="1910"/>
      <c r="H17" s="1910"/>
      <c r="I17" s="1910"/>
      <c r="J17" s="1910"/>
      <c r="K17" s="1910"/>
      <c r="L17" s="1910"/>
      <c r="M17" s="1910"/>
      <c r="N17" s="1910"/>
      <c r="O17" s="1911"/>
    </row>
    <row r="18" spans="1:28" s="102" customFormat="1" ht="16" customHeight="1" thickBot="1">
      <c r="B18" s="116" t="s">
        <v>853</v>
      </c>
      <c r="C18" s="1914"/>
      <c r="D18" s="1914"/>
      <c r="E18" s="1914"/>
      <c r="F18" s="1914"/>
      <c r="G18" s="1914"/>
      <c r="H18" s="1914"/>
      <c r="I18" s="1914"/>
      <c r="J18" s="1914"/>
      <c r="K18" s="1914"/>
      <c r="L18" s="1914"/>
      <c r="M18" s="1914"/>
      <c r="N18" s="1914"/>
      <c r="O18" s="1914"/>
    </row>
    <row r="19" spans="1:28" s="103" customFormat="1" ht="15.5" customHeight="1">
      <c r="A19" s="133"/>
      <c r="B19" s="117" t="s">
        <v>423</v>
      </c>
      <c r="C19" s="1968">
        <f ca="1">INDEX(UW!$C$689:$EF$711,MATCH($B19,UW!$C$689:$C$711,0),MATCH(C$9,UW!$C$689:$EF$689,0))</f>
        <v>0</v>
      </c>
      <c r="D19" s="1969">
        <f ca="1">INDEX(UW!$C$689:$EF$711,MATCH($B19,UW!$C$689:$C$711,0),MATCH(D$9,UW!$C$689:$EF$689,0))</f>
        <v>0</v>
      </c>
      <c r="E19" s="1969">
        <f ca="1">INDEX(UW!$C$689:$EF$711,MATCH($B19,UW!$C$689:$C$711,0),MATCH(E$9,UW!$C$689:$EF$689,0))</f>
        <v>0</v>
      </c>
      <c r="F19" s="1969">
        <f ca="1">INDEX(UW!$C$689:$EF$711,MATCH($B19,UW!$C$689:$C$711,0),MATCH(F$9,UW!$C$689:$EF$689,0))</f>
        <v>0</v>
      </c>
      <c r="G19" s="1969">
        <f ca="1">INDEX(UW!$C$689:$EF$711,MATCH($B19,UW!$C$689:$C$711,0),MATCH(G$9,UW!$C$689:$EF$689,0))</f>
        <v>0</v>
      </c>
      <c r="H19" s="1969">
        <f ca="1">INDEX(UW!$C$689:$EF$711,MATCH($B19,UW!$C$689:$C$711,0),MATCH(H$9,UW!$C$689:$EF$689,0))</f>
        <v>0</v>
      </c>
      <c r="I19" s="1969">
        <f ca="1">INDEX(UW!$C$689:$EF$711,MATCH($B19,UW!$C$689:$C$711,0),MATCH(I$9,UW!$C$689:$EF$689,0))</f>
        <v>0</v>
      </c>
      <c r="J19" s="1969">
        <f ca="1">INDEX(UW!$C$689:$EF$711,MATCH($B19,UW!$C$689:$C$711,0),MATCH(J$9,UW!$C$689:$EF$689,0))</f>
        <v>0</v>
      </c>
      <c r="K19" s="1969">
        <f ca="1">INDEX(UW!$C$689:$EF$711,MATCH($B19,UW!$C$689:$C$711,0),MATCH(K$9,UW!$C$689:$EF$689,0))</f>
        <v>0</v>
      </c>
      <c r="L19" s="1969">
        <f ca="1">INDEX(UW!$C$689:$EF$711,MATCH($B19,UW!$C$689:$C$711,0),MATCH(L$9,UW!$C$689:$EF$689,0))</f>
        <v>0</v>
      </c>
      <c r="M19" s="1969">
        <f ca="1">INDEX(UW!$C$689:$EF$711,MATCH($B19,UW!$C$689:$C$711,0),MATCH(M$9,UW!$C$689:$EF$689,0))</f>
        <v>0</v>
      </c>
      <c r="N19" s="1919">
        <f ca="1">INDEX(UW!$C$689:$EF$711,MATCH($B19,UW!$C$689:$C$711,0),MATCH(N$9,UW!$C$689:$EF$689,0))</f>
        <v>0</v>
      </c>
      <c r="O19" s="1970">
        <f t="shared" ref="O19:O34" ca="1" si="2">SUM(C19:N19)</f>
        <v>0</v>
      </c>
    </row>
    <row r="20" spans="1:28" s="103" customFormat="1" ht="15.5" customHeight="1">
      <c r="B20" s="117" t="s">
        <v>558</v>
      </c>
      <c r="C20" s="1971">
        <f ca="1">INDEX(UW!$C$689:$EF$711,MATCH($B20,UW!$C$689:$C$711,0),MATCH(C$9,UW!$C$689:$EF$689,0))</f>
        <v>0</v>
      </c>
      <c r="D20" s="1922">
        <f ca="1">INDEX(UW!$C$689:$EF$711,MATCH($B20,UW!$C$689:$C$711,0),MATCH(D$9,UW!$C$689:$EF$689,0))</f>
        <v>0</v>
      </c>
      <c r="E20" s="1922">
        <f ca="1">INDEX(UW!$C$689:$EF$711,MATCH($B20,UW!$C$689:$C$711,0),MATCH(E$9,UW!$C$689:$EF$689,0))</f>
        <v>0</v>
      </c>
      <c r="F20" s="1922">
        <f ca="1">INDEX(UW!$C$689:$EF$711,MATCH($B20,UW!$C$689:$C$711,0),MATCH(F$9,UW!$C$689:$EF$689,0))</f>
        <v>0</v>
      </c>
      <c r="G20" s="1922">
        <f ca="1">INDEX(UW!$C$689:$EF$711,MATCH($B20,UW!$C$689:$C$711,0),MATCH(G$9,UW!$C$689:$EF$689,0))</f>
        <v>0</v>
      </c>
      <c r="H20" s="1922">
        <f ca="1">INDEX(UW!$C$689:$EF$711,MATCH($B20,UW!$C$689:$C$711,0),MATCH(H$9,UW!$C$689:$EF$689,0))</f>
        <v>0</v>
      </c>
      <c r="I20" s="1922">
        <f ca="1">INDEX(UW!$C$689:$EF$711,MATCH($B20,UW!$C$689:$C$711,0),MATCH(I$9,UW!$C$689:$EF$689,0))</f>
        <v>0</v>
      </c>
      <c r="J20" s="1922">
        <f ca="1">INDEX(UW!$C$689:$EF$711,MATCH($B20,UW!$C$689:$C$711,0),MATCH(J$9,UW!$C$689:$EF$689,0))</f>
        <v>0</v>
      </c>
      <c r="K20" s="1922">
        <f ca="1">INDEX(UW!$C$689:$EF$711,MATCH($B20,UW!$C$689:$C$711,0),MATCH(K$9,UW!$C$689:$EF$689,0))</f>
        <v>0</v>
      </c>
      <c r="L20" s="1922">
        <f ca="1">INDEX(UW!$C$689:$EF$711,MATCH($B20,UW!$C$689:$C$711,0),MATCH(L$9,UW!$C$689:$EF$689,0))</f>
        <v>0</v>
      </c>
      <c r="M20" s="1922">
        <f ca="1">INDEX(UW!$C$689:$EF$711,MATCH($B20,UW!$C$689:$C$711,0),MATCH(M$9,UW!$C$689:$EF$689,0))</f>
        <v>0</v>
      </c>
      <c r="N20" s="1924">
        <f ca="1">INDEX(UW!$C$689:$EF$711,MATCH($B20,UW!$C$689:$C$711,0),MATCH(N$9,UW!$C$689:$EF$689,0))</f>
        <v>0</v>
      </c>
      <c r="O20" s="1972">
        <f t="shared" ca="1" si="2"/>
        <v>0</v>
      </c>
    </row>
    <row r="21" spans="1:28" s="103" customFormat="1" ht="15.5" customHeight="1">
      <c r="B21" s="135" t="s">
        <v>425</v>
      </c>
      <c r="C21" s="1971">
        <f ca="1">INDEX(UW!$C$689:$EF$711,MATCH($B21,UW!$C$689:$C$711,0),MATCH(C$9,UW!$C$689:$EF$689,0))</f>
        <v>97.519553599580604</v>
      </c>
      <c r="D21" s="1922">
        <f ca="1">INDEX(UW!$C$689:$EF$711,MATCH($B21,UW!$C$689:$C$711,0),MATCH(D$9,UW!$C$689:$EF$689,0))</f>
        <v>97.519553599580604</v>
      </c>
      <c r="E21" s="1922">
        <f ca="1">INDEX(UW!$C$689:$EF$711,MATCH($B21,UW!$C$689:$C$711,0),MATCH(E$9,UW!$C$689:$EF$689,0))</f>
        <v>97.519553599580604</v>
      </c>
      <c r="F21" s="1922">
        <f ca="1">INDEX(UW!$C$689:$EF$711,MATCH($B21,UW!$C$689:$C$711,0),MATCH(F$9,UW!$C$689:$EF$689,0))</f>
        <v>97.519553599580604</v>
      </c>
      <c r="G21" s="1922">
        <f ca="1">INDEX(UW!$C$689:$EF$711,MATCH($B21,UW!$C$689:$C$711,0),MATCH(G$9,UW!$C$689:$EF$689,0))</f>
        <v>97.519553599580604</v>
      </c>
      <c r="H21" s="1922">
        <f ca="1">INDEX(UW!$C$689:$EF$711,MATCH($B21,UW!$C$689:$C$711,0),MATCH(H$9,UW!$C$689:$EF$689,0))</f>
        <v>97.519553599580604</v>
      </c>
      <c r="I21" s="1922">
        <f ca="1">INDEX(UW!$C$689:$EF$711,MATCH($B21,UW!$C$689:$C$711,0),MATCH(I$9,UW!$C$689:$EF$689,0))</f>
        <v>97.519553599580604</v>
      </c>
      <c r="J21" s="1922">
        <f ca="1">INDEX(UW!$C$689:$EF$711,MATCH($B21,UW!$C$689:$C$711,0),MATCH(J$9,UW!$C$689:$EF$689,0))</f>
        <v>97.519553599580604</v>
      </c>
      <c r="K21" s="1922">
        <f ca="1">INDEX(UW!$C$689:$EF$711,MATCH($B21,UW!$C$689:$C$711,0),MATCH(K$9,UW!$C$689:$EF$689,0))</f>
        <v>97.519553599580604</v>
      </c>
      <c r="L21" s="1922">
        <f ca="1">INDEX(UW!$C$689:$EF$711,MATCH($B21,UW!$C$689:$C$711,0),MATCH(L$9,UW!$C$689:$EF$689,0))</f>
        <v>97.519553599580604</v>
      </c>
      <c r="M21" s="1922">
        <f ca="1">INDEX(UW!$C$689:$EF$711,MATCH($B21,UW!$C$689:$C$711,0),MATCH(M$9,UW!$C$689:$EF$689,0))</f>
        <v>97.519553599580604</v>
      </c>
      <c r="N21" s="1924">
        <f ca="1">INDEX(UW!$C$689:$EF$711,MATCH($B21,UW!$C$689:$C$711,0),MATCH(N$9,UW!$C$689:$EF$689,0))</f>
        <v>97.519553599580604</v>
      </c>
      <c r="O21" s="1972">
        <f t="shared" ca="1" si="2"/>
        <v>1170.2346431949672</v>
      </c>
    </row>
    <row r="22" spans="1:28" s="103" customFormat="1" ht="15.5" customHeight="1">
      <c r="B22" s="135" t="s">
        <v>426</v>
      </c>
      <c r="C22" s="1971">
        <f ca="1">INDEX(UW!$C$689:$EF$711,MATCH($B22,UW!$C$689:$C$711,0),MATCH(C$9,UW!$C$689:$EF$689,0))</f>
        <v>0</v>
      </c>
      <c r="D22" s="1922">
        <f ca="1">INDEX(UW!$C$689:$EF$711,MATCH($B22,UW!$C$689:$C$711,0),MATCH(D$9,UW!$C$689:$EF$689,0))</f>
        <v>0</v>
      </c>
      <c r="E22" s="1922">
        <f ca="1">INDEX(UW!$C$689:$EF$711,MATCH($B22,UW!$C$689:$C$711,0),MATCH(E$9,UW!$C$689:$EF$689,0))</f>
        <v>0</v>
      </c>
      <c r="F22" s="1922">
        <f ca="1">INDEX(UW!$C$689:$EF$711,MATCH($B22,UW!$C$689:$C$711,0),MATCH(F$9,UW!$C$689:$EF$689,0))</f>
        <v>0</v>
      </c>
      <c r="G22" s="1922">
        <f ca="1">INDEX(UW!$C$689:$EF$711,MATCH($B22,UW!$C$689:$C$711,0),MATCH(G$9,UW!$C$689:$EF$689,0))</f>
        <v>0</v>
      </c>
      <c r="H22" s="1922">
        <f ca="1">INDEX(UW!$C$689:$EF$711,MATCH($B22,UW!$C$689:$C$711,0),MATCH(H$9,UW!$C$689:$EF$689,0))</f>
        <v>0</v>
      </c>
      <c r="I22" s="1922">
        <f ca="1">INDEX(UW!$C$689:$EF$711,MATCH($B22,UW!$C$689:$C$711,0),MATCH(I$9,UW!$C$689:$EF$689,0))</f>
        <v>0</v>
      </c>
      <c r="J22" s="1922">
        <f ca="1">INDEX(UW!$C$689:$EF$711,MATCH($B22,UW!$C$689:$C$711,0),MATCH(J$9,UW!$C$689:$EF$689,0))</f>
        <v>0</v>
      </c>
      <c r="K22" s="1922">
        <f ca="1">INDEX(UW!$C$689:$EF$711,MATCH($B22,UW!$C$689:$C$711,0),MATCH(K$9,UW!$C$689:$EF$689,0))</f>
        <v>0</v>
      </c>
      <c r="L22" s="1922">
        <f ca="1">INDEX(UW!$C$689:$EF$711,MATCH($B22,UW!$C$689:$C$711,0),MATCH(L$9,UW!$C$689:$EF$689,0))</f>
        <v>0</v>
      </c>
      <c r="M22" s="1922">
        <f ca="1">INDEX(UW!$C$689:$EF$711,MATCH($B22,UW!$C$689:$C$711,0),MATCH(M$9,UW!$C$689:$EF$689,0))</f>
        <v>0</v>
      </c>
      <c r="N22" s="1924">
        <f ca="1">INDEX(UW!$C$689:$EF$711,MATCH($B22,UW!$C$689:$C$711,0),MATCH(N$9,UW!$C$689:$EF$689,0))</f>
        <v>0</v>
      </c>
      <c r="O22" s="1972">
        <f t="shared" ca="1" si="2"/>
        <v>0</v>
      </c>
    </row>
    <row r="23" spans="1:28" s="103" customFormat="1" ht="15.5" customHeight="1">
      <c r="B23" s="135" t="s">
        <v>427</v>
      </c>
      <c r="C23" s="1971">
        <f ca="1">INDEX(UW!$C$689:$EF$711,MATCH($B23,UW!$C$689:$C$711,0),MATCH(C$9,UW!$C$689:$EF$689,0))</f>
        <v>0</v>
      </c>
      <c r="D23" s="1922">
        <f ca="1">INDEX(UW!$C$689:$EF$711,MATCH($B23,UW!$C$689:$C$711,0),MATCH(D$9,UW!$C$689:$EF$689,0))</f>
        <v>0</v>
      </c>
      <c r="E23" s="1922">
        <f ca="1">INDEX(UW!$C$689:$EF$711,MATCH($B23,UW!$C$689:$C$711,0),MATCH(E$9,UW!$C$689:$EF$689,0))</f>
        <v>0</v>
      </c>
      <c r="F23" s="1922">
        <f ca="1">INDEX(UW!$C$689:$EF$711,MATCH($B23,UW!$C$689:$C$711,0),MATCH(F$9,UW!$C$689:$EF$689,0))</f>
        <v>0</v>
      </c>
      <c r="G23" s="1922">
        <f ca="1">INDEX(UW!$C$689:$EF$711,MATCH($B23,UW!$C$689:$C$711,0),MATCH(G$9,UW!$C$689:$EF$689,0))</f>
        <v>0</v>
      </c>
      <c r="H23" s="1922">
        <f ca="1">INDEX(UW!$C$689:$EF$711,MATCH($B23,UW!$C$689:$C$711,0),MATCH(H$9,UW!$C$689:$EF$689,0))</f>
        <v>0</v>
      </c>
      <c r="I23" s="1922">
        <f ca="1">INDEX(UW!$C$689:$EF$711,MATCH($B23,UW!$C$689:$C$711,0),MATCH(I$9,UW!$C$689:$EF$689,0))</f>
        <v>0</v>
      </c>
      <c r="J23" s="1922">
        <f ca="1">INDEX(UW!$C$689:$EF$711,MATCH($B23,UW!$C$689:$C$711,0),MATCH(J$9,UW!$C$689:$EF$689,0))</f>
        <v>0</v>
      </c>
      <c r="K23" s="1922">
        <f ca="1">INDEX(UW!$C$689:$EF$711,MATCH($B23,UW!$C$689:$C$711,0),MATCH(K$9,UW!$C$689:$EF$689,0))</f>
        <v>0</v>
      </c>
      <c r="L23" s="1922">
        <f ca="1">INDEX(UW!$C$689:$EF$711,MATCH($B23,UW!$C$689:$C$711,0),MATCH(L$9,UW!$C$689:$EF$689,0))</f>
        <v>0</v>
      </c>
      <c r="M23" s="1922">
        <f ca="1">INDEX(UW!$C$689:$EF$711,MATCH($B23,UW!$C$689:$C$711,0),MATCH(M$9,UW!$C$689:$EF$689,0))</f>
        <v>0</v>
      </c>
      <c r="N23" s="1924">
        <f ca="1">INDEX(UW!$C$689:$EF$711,MATCH($B23,UW!$C$689:$C$711,0),MATCH(N$9,UW!$C$689:$EF$689,0))</f>
        <v>0</v>
      </c>
      <c r="O23" s="1972">
        <f t="shared" ca="1" si="2"/>
        <v>0</v>
      </c>
    </row>
    <row r="24" spans="1:28" s="103" customFormat="1" ht="15.5" customHeight="1">
      <c r="B24" s="134" t="s">
        <v>856</v>
      </c>
      <c r="C24" s="1971" t="e">
        <f>INDEX(UW!$C$689:$EF$711,MATCH($B24,UW!$C$689:$C$711,0),MATCH(C$9,UW!$C$689:$EF$689,0))</f>
        <v>#N/A</v>
      </c>
      <c r="D24" s="1922" t="e">
        <f>INDEX(UW!$C$689:$EF$711,MATCH($B24,UW!$C$689:$C$711,0),MATCH(D$9,UW!$C$689:$EF$689,0))</f>
        <v>#N/A</v>
      </c>
      <c r="E24" s="1922" t="e">
        <f>INDEX(UW!$C$689:$EF$711,MATCH($B24,UW!$C$689:$C$711,0),MATCH(E$9,UW!$C$689:$EF$689,0))</f>
        <v>#N/A</v>
      </c>
      <c r="F24" s="1922" t="e">
        <f>INDEX(UW!$C$689:$EF$711,MATCH($B24,UW!$C$689:$C$711,0),MATCH(F$9,UW!$C$689:$EF$689,0))</f>
        <v>#N/A</v>
      </c>
      <c r="G24" s="1922" t="e">
        <f>INDEX(UW!$C$689:$EF$711,MATCH($B24,UW!$C$689:$C$711,0),MATCH(G$9,UW!$C$689:$EF$689,0))</f>
        <v>#N/A</v>
      </c>
      <c r="H24" s="1922" t="e">
        <f>INDEX(UW!$C$689:$EF$711,MATCH($B24,UW!$C$689:$C$711,0),MATCH(H$9,UW!$C$689:$EF$689,0))</f>
        <v>#N/A</v>
      </c>
      <c r="I24" s="1922" t="e">
        <f>INDEX(UW!$C$689:$EF$711,MATCH($B24,UW!$C$689:$C$711,0),MATCH(I$9,UW!$C$689:$EF$689,0))</f>
        <v>#N/A</v>
      </c>
      <c r="J24" s="1922" t="e">
        <f>INDEX(UW!$C$689:$EF$711,MATCH($B24,UW!$C$689:$C$711,0),MATCH(J$9,UW!$C$689:$EF$689,0))</f>
        <v>#N/A</v>
      </c>
      <c r="K24" s="1922" t="e">
        <f>INDEX(UW!$C$689:$EF$711,MATCH($B24,UW!$C$689:$C$711,0),MATCH(K$9,UW!$C$689:$EF$689,0))</f>
        <v>#N/A</v>
      </c>
      <c r="L24" s="1922" t="e">
        <f>INDEX(UW!$C$689:$EF$711,MATCH($B24,UW!$C$689:$C$711,0),MATCH(L$9,UW!$C$689:$EF$689,0))</f>
        <v>#N/A</v>
      </c>
      <c r="M24" s="1922" t="e">
        <f>INDEX(UW!$C$689:$EF$711,MATCH($B24,UW!$C$689:$C$711,0),MATCH(M$9,UW!$C$689:$EF$689,0))</f>
        <v>#N/A</v>
      </c>
      <c r="N24" s="1924" t="e">
        <f>INDEX(UW!$C$689:$EF$711,MATCH($B24,UW!$C$689:$C$711,0),MATCH(N$9,UW!$C$689:$EF$689,0))</f>
        <v>#N/A</v>
      </c>
      <c r="O24" s="1972" t="e">
        <f t="shared" si="2"/>
        <v>#N/A</v>
      </c>
    </row>
    <row r="25" spans="1:28" s="103" customFormat="1" ht="15.5" customHeight="1">
      <c r="B25" s="117" t="s">
        <v>567</v>
      </c>
      <c r="C25" s="1971">
        <f ca="1">INDEX(UW!$C$689:$EF$711,MATCH($B25,UW!$C$689:$C$711,0),MATCH(C$9,UW!$C$689:$EF$689,0))</f>
        <v>0</v>
      </c>
      <c r="D25" s="1973">
        <f ca="1">INDEX(UW!$C$689:$EF$711,MATCH($B25,UW!$C$689:$C$711,0),MATCH(D$9,UW!$C$689:$EF$689,0))</f>
        <v>0</v>
      </c>
      <c r="E25" s="1973">
        <f ca="1">INDEX(UW!$C$689:$EF$711,MATCH($B25,UW!$C$689:$C$711,0),MATCH(E$9,UW!$C$689:$EF$689,0))</f>
        <v>0</v>
      </c>
      <c r="F25" s="1973">
        <f ca="1">INDEX(UW!$C$689:$EF$711,MATCH($B25,UW!$C$689:$C$711,0),MATCH(F$9,UW!$C$689:$EF$689,0))</f>
        <v>0</v>
      </c>
      <c r="G25" s="1973">
        <f ca="1">INDEX(UW!$C$689:$EF$711,MATCH($B25,UW!$C$689:$C$711,0),MATCH(G$9,UW!$C$689:$EF$689,0))</f>
        <v>0</v>
      </c>
      <c r="H25" s="1973">
        <f ca="1">INDEX(UW!$C$689:$EF$711,MATCH($B25,UW!$C$689:$C$711,0),MATCH(H$9,UW!$C$689:$EF$689,0))</f>
        <v>0</v>
      </c>
      <c r="I25" s="1973">
        <f ca="1">INDEX(UW!$C$689:$EF$711,MATCH($B25,UW!$C$689:$C$711,0),MATCH(I$9,UW!$C$689:$EF$689,0))</f>
        <v>0</v>
      </c>
      <c r="J25" s="1973">
        <f ca="1">INDEX(UW!$C$689:$EF$711,MATCH($B25,UW!$C$689:$C$711,0),MATCH(J$9,UW!$C$689:$EF$689,0))</f>
        <v>0</v>
      </c>
      <c r="K25" s="1922">
        <f ca="1">INDEX(UW!$C$689:$EF$711,MATCH($B25,UW!$C$689:$C$711,0),MATCH(K$9,UW!$C$689:$EF$689,0))</f>
        <v>0</v>
      </c>
      <c r="L25" s="1922">
        <f ca="1">INDEX(UW!$C$689:$EF$711,MATCH($B25,UW!$C$689:$C$711,0),MATCH(L$9,UW!$C$689:$EF$689,0))</f>
        <v>0</v>
      </c>
      <c r="M25" s="1973">
        <f ca="1">INDEX(UW!$C$689:$EF$711,MATCH($B25,UW!$C$689:$C$711,0),MATCH(M$9,UW!$C$689:$EF$689,0))</f>
        <v>0</v>
      </c>
      <c r="N25" s="1974">
        <f ca="1">INDEX(UW!$C$689:$EF$711,MATCH($B25,UW!$C$689:$C$711,0),MATCH(N$9,UW!$C$689:$EF$689,0))</f>
        <v>0</v>
      </c>
      <c r="O25" s="1972">
        <f t="shared" ca="1" si="2"/>
        <v>0</v>
      </c>
      <c r="P25" s="1975"/>
    </row>
    <row r="26" spans="1:28" s="103" customFormat="1" ht="15.5" customHeight="1">
      <c r="B26" s="117" t="s">
        <v>431</v>
      </c>
      <c r="C26" s="1922">
        <f ca="1">INDEX(UW!$C$689:$EF$711,MATCH($B26,UW!$C$689:$C$711,0),MATCH(C$9,UW!$C$689:$EF$689,0))</f>
        <v>0</v>
      </c>
      <c r="D26" s="1922">
        <f ca="1">INDEX(UW!$C$689:$EF$711,MATCH($B26,UW!$C$689:$C$711,0),MATCH(D$9,UW!$C$689:$EF$689,0))</f>
        <v>0</v>
      </c>
      <c r="E26" s="1922">
        <f ca="1">INDEX(UW!$C$689:$EF$711,MATCH($B26,UW!$C$689:$C$711,0),MATCH(E$9,UW!$C$689:$EF$689,0))</f>
        <v>0</v>
      </c>
      <c r="F26" s="1922">
        <f ca="1">INDEX(UW!$C$689:$EF$711,MATCH($B26,UW!$C$689:$C$711,0),MATCH(F$9,UW!$C$689:$EF$689,0))</f>
        <v>0</v>
      </c>
      <c r="G26" s="1922">
        <f ca="1">INDEX(UW!$C$689:$EF$711,MATCH($B26,UW!$C$689:$C$711,0),MATCH(G$9,UW!$C$689:$EF$689,0))</f>
        <v>0</v>
      </c>
      <c r="H26" s="1922">
        <f ca="1">INDEX(UW!$C$689:$EF$711,MATCH($B26,UW!$C$689:$C$711,0),MATCH(H$9,UW!$C$689:$EF$689,0))</f>
        <v>0</v>
      </c>
      <c r="I26" s="1922">
        <f ca="1">INDEX(UW!$C$689:$EF$711,MATCH($B26,UW!$C$689:$C$711,0),MATCH(I$9,UW!$C$689:$EF$689,0))</f>
        <v>0</v>
      </c>
      <c r="J26" s="1922">
        <f ca="1">INDEX(UW!$C$689:$EF$711,MATCH($B26,UW!$C$689:$C$711,0),MATCH(J$9,UW!$C$689:$EF$689,0))</f>
        <v>0</v>
      </c>
      <c r="K26" s="1922">
        <f ca="1">INDEX(UW!$C$689:$EF$711,MATCH($B26,UW!$C$689:$C$711,0),MATCH(K$9,UW!$C$689:$EF$689,0))</f>
        <v>0</v>
      </c>
      <c r="L26" s="1922">
        <f ca="1">INDEX(UW!$C$689:$EF$711,MATCH($B26,UW!$C$689:$C$711,0),MATCH(L$9,UW!$C$689:$EF$689,0))</f>
        <v>0</v>
      </c>
      <c r="M26" s="1922">
        <f ca="1">INDEX(UW!$C$689:$EF$711,MATCH($B26,UW!$C$689:$C$711,0),MATCH(M$9,UW!$C$689:$EF$689,0))</f>
        <v>0</v>
      </c>
      <c r="N26" s="1924">
        <f ca="1">INDEX(UW!$C$689:$EF$711,MATCH($B26,UW!$C$689:$C$711,0),MATCH(N$9,UW!$C$689:$EF$689,0))</f>
        <v>0</v>
      </c>
      <c r="O26" s="1972">
        <f t="shared" ca="1" si="2"/>
        <v>0</v>
      </c>
      <c r="Q26" s="1975"/>
      <c r="R26" s="1975"/>
      <c r="S26" s="1975"/>
      <c r="T26" s="1975"/>
      <c r="U26" s="1975"/>
      <c r="V26" s="1975"/>
      <c r="W26" s="1975"/>
      <c r="X26" s="1975"/>
      <c r="Y26" s="1975"/>
      <c r="Z26" s="1975"/>
      <c r="AA26" s="1975"/>
      <c r="AB26" s="1975"/>
    </row>
    <row r="27" spans="1:28" s="103" customFormat="1" ht="15.5" customHeight="1">
      <c r="B27" s="117" t="s">
        <v>433</v>
      </c>
      <c r="C27" s="1916">
        <f ca="1">INDEX(UW!$C$689:$EF$711,MATCH($B27,UW!$C$689:$C$711,0),MATCH(C$9,UW!$C$689:$EF$689,0))</f>
        <v>0</v>
      </c>
      <c r="D27" s="1916">
        <f ca="1">INDEX(UW!$C$689:$EF$711,MATCH($B27,UW!$C$689:$C$711,0),MATCH(D$9,UW!$C$689:$EF$689,0))</f>
        <v>0</v>
      </c>
      <c r="E27" s="1916">
        <f ca="1">INDEX(UW!$C$689:$EF$711,MATCH($B27,UW!$C$689:$C$711,0),MATCH(E$9,UW!$C$689:$EF$689,0))</f>
        <v>0</v>
      </c>
      <c r="F27" s="1916">
        <f ca="1">INDEX(UW!$C$689:$EF$711,MATCH($B27,UW!$C$689:$C$711,0),MATCH(F$9,UW!$C$689:$EF$689,0))</f>
        <v>0</v>
      </c>
      <c r="G27" s="1916">
        <f ca="1">INDEX(UW!$C$689:$EF$711,MATCH($B27,UW!$C$689:$C$711,0),MATCH(G$9,UW!$C$689:$EF$689,0))</f>
        <v>0</v>
      </c>
      <c r="H27" s="1916">
        <f ca="1">INDEX(UW!$C$689:$EF$711,MATCH($B27,UW!$C$689:$C$711,0),MATCH(H$9,UW!$C$689:$EF$689,0))</f>
        <v>0</v>
      </c>
      <c r="I27" s="1916">
        <f ca="1">INDEX(UW!$C$689:$EF$711,MATCH($B27,UW!$C$689:$C$711,0),MATCH(I$9,UW!$C$689:$EF$689,0))</f>
        <v>0</v>
      </c>
      <c r="J27" s="1916">
        <f ca="1">INDEX(UW!$C$689:$EF$711,MATCH($B27,UW!$C$689:$C$711,0),MATCH(J$9,UW!$C$689:$EF$689,0))</f>
        <v>0</v>
      </c>
      <c r="K27" s="1916">
        <f ca="1">INDEX(UW!$C$689:$EF$711,MATCH($B27,UW!$C$689:$C$711,0),MATCH(K$9,UW!$C$689:$EF$689,0))</f>
        <v>0</v>
      </c>
      <c r="L27" s="1916">
        <f ca="1">INDEX(UW!$C$689:$EF$711,MATCH($B27,UW!$C$689:$C$711,0),MATCH(L$9,UW!$C$689:$EF$689,0))</f>
        <v>0</v>
      </c>
      <c r="M27" s="1916">
        <f ca="1">INDEX(UW!$C$689:$EF$711,MATCH($B27,UW!$C$689:$C$711,0),MATCH(M$9,UW!$C$689:$EF$689,0))</f>
        <v>0</v>
      </c>
      <c r="N27" s="1976">
        <f ca="1">INDEX(UW!$C$689:$EF$711,MATCH($B27,UW!$C$689:$C$711,0),MATCH(N$9,UW!$C$689:$EF$689,0))</f>
        <v>0</v>
      </c>
      <c r="O27" s="1972">
        <f t="shared" ca="1" si="2"/>
        <v>0</v>
      </c>
    </row>
    <row r="28" spans="1:28" s="103" customFormat="1" ht="15.5" customHeight="1">
      <c r="B28" s="117" t="s">
        <v>434</v>
      </c>
      <c r="C28" s="1916">
        <f ca="1">INDEX(UW!$C$689:$EF$711,MATCH($B28,UW!$C$689:$C$711,0),MATCH(C$9,UW!$C$689:$EF$689,0))</f>
        <v>0</v>
      </c>
      <c r="D28" s="1916">
        <f ca="1">INDEX(UW!$C$689:$EF$711,MATCH($B28,UW!$C$689:$C$711,0),MATCH(D$9,UW!$C$689:$EF$689,0))</f>
        <v>0</v>
      </c>
      <c r="E28" s="1916">
        <f ca="1">INDEX(UW!$C$689:$EF$711,MATCH($B28,UW!$C$689:$C$711,0),MATCH(E$9,UW!$C$689:$EF$689,0))</f>
        <v>0</v>
      </c>
      <c r="F28" s="1916">
        <f ca="1">INDEX(UW!$C$689:$EF$711,MATCH($B28,UW!$C$689:$C$711,0),MATCH(F$9,UW!$C$689:$EF$689,0))</f>
        <v>0</v>
      </c>
      <c r="G28" s="1916">
        <f ca="1">INDEX(UW!$C$689:$EF$711,MATCH($B28,UW!$C$689:$C$711,0),MATCH(G$9,UW!$C$689:$EF$689,0))</f>
        <v>0</v>
      </c>
      <c r="H28" s="1916">
        <f ca="1">INDEX(UW!$C$689:$EF$711,MATCH($B28,UW!$C$689:$C$711,0),MATCH(H$9,UW!$C$689:$EF$689,0))</f>
        <v>0</v>
      </c>
      <c r="I28" s="1916">
        <f ca="1">INDEX(UW!$C$689:$EF$711,MATCH($B28,UW!$C$689:$C$711,0),MATCH(I$9,UW!$C$689:$EF$689,0))</f>
        <v>0</v>
      </c>
      <c r="J28" s="1916">
        <f ca="1">INDEX(UW!$C$689:$EF$711,MATCH($B28,UW!$C$689:$C$711,0),MATCH(J$9,UW!$C$689:$EF$689,0))</f>
        <v>0</v>
      </c>
      <c r="K28" s="1916">
        <f ca="1">INDEX(UW!$C$689:$EF$711,MATCH($B28,UW!$C$689:$C$711,0),MATCH(K$9,UW!$C$689:$EF$689,0))</f>
        <v>0</v>
      </c>
      <c r="L28" s="1916">
        <f ca="1">INDEX(UW!$C$689:$EF$711,MATCH($B28,UW!$C$689:$C$711,0),MATCH(L$9,UW!$C$689:$EF$689,0))</f>
        <v>0</v>
      </c>
      <c r="M28" s="1916">
        <f ca="1">INDEX(UW!$C$689:$EF$711,MATCH($B28,UW!$C$689:$C$711,0),MATCH(M$9,UW!$C$689:$EF$689,0))</f>
        <v>0</v>
      </c>
      <c r="N28" s="1976">
        <f ca="1">INDEX(UW!$C$689:$EF$711,MATCH($B28,UW!$C$689:$C$711,0),MATCH(N$9,UW!$C$689:$EF$689,0))</f>
        <v>0</v>
      </c>
      <c r="O28" s="1972">
        <f t="shared" ca="1" si="2"/>
        <v>0</v>
      </c>
    </row>
    <row r="29" spans="1:28" s="103" customFormat="1" ht="15.5" customHeight="1">
      <c r="B29" s="118" t="s">
        <v>435</v>
      </c>
      <c r="C29" s="1922">
        <f ca="1">INDEX(UW!$C$689:$EF$711,MATCH($B29,UW!$C$689:$C$711,0),MATCH(C$9,UW!$C$689:$EF$689,0))</f>
        <v>0</v>
      </c>
      <c r="D29" s="1922">
        <f ca="1">INDEX(UW!$C$689:$EF$711,MATCH($B29,UW!$C$689:$C$711,0),MATCH(D$9,UW!$C$689:$EF$689,0))</f>
        <v>0</v>
      </c>
      <c r="E29" s="1922">
        <f ca="1">INDEX(UW!$C$689:$EF$711,MATCH($B29,UW!$C$689:$C$711,0),MATCH(E$9,UW!$C$689:$EF$689,0))</f>
        <v>0</v>
      </c>
      <c r="F29" s="1922">
        <f ca="1">INDEX(UW!$C$689:$EF$711,MATCH($B29,UW!$C$689:$C$711,0),MATCH(F$9,UW!$C$689:$EF$689,0))</f>
        <v>0</v>
      </c>
      <c r="G29" s="1922">
        <f ca="1">INDEX(UW!$C$689:$EF$711,MATCH($B29,UW!$C$689:$C$711,0),MATCH(G$9,UW!$C$689:$EF$689,0))</f>
        <v>0</v>
      </c>
      <c r="H29" s="1922">
        <f ca="1">INDEX(UW!$C$689:$EF$711,MATCH($B29,UW!$C$689:$C$711,0),MATCH(H$9,UW!$C$689:$EF$689,0))</f>
        <v>0</v>
      </c>
      <c r="I29" s="1922">
        <f ca="1">INDEX(UW!$C$689:$EF$711,MATCH($B29,UW!$C$689:$C$711,0),MATCH(I$9,UW!$C$689:$EF$689,0))</f>
        <v>0</v>
      </c>
      <c r="J29" s="1922">
        <f ca="1">INDEX(UW!$C$689:$EF$711,MATCH($B29,UW!$C$689:$C$711,0),MATCH(J$9,UW!$C$689:$EF$689,0))</f>
        <v>0</v>
      </c>
      <c r="K29" s="1922">
        <f ca="1">INDEX(UW!$C$689:$EF$711,MATCH($B29,UW!$C$689:$C$711,0),MATCH(K$9,UW!$C$689:$EF$689,0))</f>
        <v>0</v>
      </c>
      <c r="L29" s="1922">
        <f ca="1">INDEX(UW!$C$689:$EF$711,MATCH($B29,UW!$C$689:$C$711,0),MATCH(L$9,UW!$C$689:$EF$689,0))</f>
        <v>0</v>
      </c>
      <c r="M29" s="1922">
        <f ca="1">INDEX(UW!$C$689:$EF$711,MATCH($B29,UW!$C$689:$C$711,0),MATCH(M$9,UW!$C$689:$EF$689,0))</f>
        <v>0</v>
      </c>
      <c r="N29" s="1924">
        <f ca="1">INDEX(UW!$C$689:$EF$711,MATCH($B29,UW!$C$689:$C$711,0),MATCH(N$9,UW!$C$689:$EF$689,0))</f>
        <v>0</v>
      </c>
      <c r="O29" s="1972">
        <f t="shared" ca="1" si="2"/>
        <v>0</v>
      </c>
    </row>
    <row r="30" spans="1:28" s="103" customFormat="1" ht="15.5" customHeight="1">
      <c r="B30" s="117" t="s">
        <v>575</v>
      </c>
      <c r="C30" s="1916">
        <f ca="1">INDEX(UW!$C$689:$EF$711,MATCH($B30,UW!$C$689:$C$711,0),MATCH(C$9,UW!$C$689:$EF$689,0))</f>
        <v>0</v>
      </c>
      <c r="D30" s="1916">
        <f ca="1">INDEX(UW!$C$689:$EF$711,MATCH($B30,UW!$C$689:$C$711,0),MATCH(D$9,UW!$C$689:$EF$689,0))</f>
        <v>0</v>
      </c>
      <c r="E30" s="1916">
        <f ca="1">INDEX(UW!$C$689:$EF$711,MATCH($B30,UW!$C$689:$C$711,0),MATCH(E$9,UW!$C$689:$EF$689,0))</f>
        <v>0</v>
      </c>
      <c r="F30" s="1916">
        <f ca="1">INDEX(UW!$C$689:$EF$711,MATCH($B30,UW!$C$689:$C$711,0),MATCH(F$9,UW!$C$689:$EF$689,0))</f>
        <v>0</v>
      </c>
      <c r="G30" s="1916">
        <f ca="1">INDEX(UW!$C$689:$EF$711,MATCH($B30,UW!$C$689:$C$711,0),MATCH(G$9,UW!$C$689:$EF$689,0))</f>
        <v>0</v>
      </c>
      <c r="H30" s="1916">
        <f ca="1">INDEX(UW!$C$689:$EF$711,MATCH($B30,UW!$C$689:$C$711,0),MATCH(H$9,UW!$C$689:$EF$689,0))</f>
        <v>0</v>
      </c>
      <c r="I30" s="1916">
        <f ca="1">INDEX(UW!$C$689:$EF$711,MATCH($B30,UW!$C$689:$C$711,0),MATCH(I$9,UW!$C$689:$EF$689,0))</f>
        <v>0</v>
      </c>
      <c r="J30" s="1916">
        <f ca="1">INDEX(UW!$C$689:$EF$711,MATCH($B30,UW!$C$689:$C$711,0),MATCH(J$9,UW!$C$689:$EF$689,0))</f>
        <v>0</v>
      </c>
      <c r="K30" s="1916">
        <f ca="1">INDEX(UW!$C$689:$EF$711,MATCH($B30,UW!$C$689:$C$711,0),MATCH(K$9,UW!$C$689:$EF$689,0))</f>
        <v>0</v>
      </c>
      <c r="L30" s="1916">
        <f ca="1">INDEX(UW!$C$689:$EF$711,MATCH($B30,UW!$C$689:$C$711,0),MATCH(L$9,UW!$C$689:$EF$689,0))</f>
        <v>0</v>
      </c>
      <c r="M30" s="1916">
        <f ca="1">INDEX(UW!$C$689:$EF$711,MATCH($B30,UW!$C$689:$C$711,0),MATCH(M$9,UW!$C$689:$EF$689,0))</f>
        <v>0</v>
      </c>
      <c r="N30" s="1976">
        <f ca="1">INDEX(UW!$C$689:$EF$711,MATCH($B30,UW!$C$689:$C$711,0),MATCH(N$9,UW!$C$689:$EF$689,0))</f>
        <v>0</v>
      </c>
      <c r="O30" s="1972">
        <f t="shared" ca="1" si="2"/>
        <v>0</v>
      </c>
    </row>
    <row r="31" spans="1:28" s="103" customFormat="1" ht="15.5" customHeight="1">
      <c r="B31" s="117" t="s">
        <v>437</v>
      </c>
      <c r="C31" s="1916">
        <f ca="1">INDEX(UW!$C$689:$EF$711,MATCH($B31,UW!$C$689:$C$711,0),MATCH(C$9,UW!$C$689:$EF$689,0))</f>
        <v>0</v>
      </c>
      <c r="D31" s="1916">
        <f ca="1">INDEX(UW!$C$689:$EF$711,MATCH($B31,UW!$C$689:$C$711,0),MATCH(D$9,UW!$C$689:$EF$689,0))</f>
        <v>0</v>
      </c>
      <c r="E31" s="1916">
        <f ca="1">INDEX(UW!$C$689:$EF$711,MATCH($B31,UW!$C$689:$C$711,0),MATCH(E$9,UW!$C$689:$EF$689,0))</f>
        <v>0</v>
      </c>
      <c r="F31" s="1916">
        <f ca="1">INDEX(UW!$C$689:$EF$711,MATCH($B31,UW!$C$689:$C$711,0),MATCH(F$9,UW!$C$689:$EF$689,0))</f>
        <v>0</v>
      </c>
      <c r="G31" s="1916">
        <f ca="1">INDEX(UW!$C$689:$EF$711,MATCH($B31,UW!$C$689:$C$711,0),MATCH(G$9,UW!$C$689:$EF$689,0))</f>
        <v>0</v>
      </c>
      <c r="H31" s="1916">
        <f ca="1">INDEX(UW!$C$689:$EF$711,MATCH($B31,UW!$C$689:$C$711,0),MATCH(H$9,UW!$C$689:$EF$689,0))</f>
        <v>0</v>
      </c>
      <c r="I31" s="1916">
        <f ca="1">INDEX(UW!$C$689:$EF$711,MATCH($B31,UW!$C$689:$C$711,0),MATCH(I$9,UW!$C$689:$EF$689,0))</f>
        <v>0</v>
      </c>
      <c r="J31" s="1916">
        <f ca="1">INDEX(UW!$C$689:$EF$711,MATCH($B31,UW!$C$689:$C$711,0),MATCH(J$9,UW!$C$689:$EF$689,0))</f>
        <v>0</v>
      </c>
      <c r="K31" s="1916">
        <f ca="1">INDEX(UW!$C$689:$EF$711,MATCH($B31,UW!$C$689:$C$711,0),MATCH(K$9,UW!$C$689:$EF$689,0))</f>
        <v>0</v>
      </c>
      <c r="L31" s="1916">
        <f ca="1">INDEX(UW!$C$689:$EF$711,MATCH($B31,UW!$C$689:$C$711,0),MATCH(L$9,UW!$C$689:$EF$689,0))</f>
        <v>0</v>
      </c>
      <c r="M31" s="1916">
        <f ca="1">INDEX(UW!$C$689:$EF$711,MATCH($B31,UW!$C$689:$C$711,0),MATCH(M$9,UW!$C$689:$EF$689,0))</f>
        <v>0</v>
      </c>
      <c r="N31" s="1976">
        <f ca="1">INDEX(UW!$C$689:$EF$711,MATCH($B31,UW!$C$689:$C$711,0),MATCH(N$9,UW!$C$689:$EF$689,0))</f>
        <v>0</v>
      </c>
      <c r="O31" s="1972">
        <f t="shared" ca="1" si="2"/>
        <v>0</v>
      </c>
      <c r="Q31" s="1975"/>
    </row>
    <row r="32" spans="1:28" s="103" customFormat="1" ht="15.5" customHeight="1">
      <c r="B32" s="117" t="s">
        <v>438</v>
      </c>
      <c r="C32" s="1916">
        <f ca="1">INDEX(UW!$C$689:$EF$711,MATCH($B32,UW!$C$689:$C$711,0),MATCH(C$9,UW!$C$689:$EF$689,0))</f>
        <v>0</v>
      </c>
      <c r="D32" s="1916">
        <f ca="1">INDEX(UW!$C$689:$EF$711,MATCH($B32,UW!$C$689:$C$711,0),MATCH(D$9,UW!$C$689:$EF$689,0))</f>
        <v>0</v>
      </c>
      <c r="E32" s="1916">
        <f ca="1">INDEX(UW!$C$689:$EF$711,MATCH($B32,UW!$C$689:$C$711,0),MATCH(E$9,UW!$C$689:$EF$689,0))</f>
        <v>0</v>
      </c>
      <c r="F32" s="1916">
        <f ca="1">INDEX(UW!$C$689:$EF$711,MATCH($B32,UW!$C$689:$C$711,0),MATCH(F$9,UW!$C$689:$EF$689,0))</f>
        <v>0</v>
      </c>
      <c r="G32" s="1916">
        <f ca="1">INDEX(UW!$C$689:$EF$711,MATCH($B32,UW!$C$689:$C$711,0),MATCH(G$9,UW!$C$689:$EF$689,0))</f>
        <v>0</v>
      </c>
      <c r="H32" s="1916">
        <f ca="1">INDEX(UW!$C$689:$EF$711,MATCH($B32,UW!$C$689:$C$711,0),MATCH(H$9,UW!$C$689:$EF$689,0))</f>
        <v>0</v>
      </c>
      <c r="I32" s="1916">
        <f ca="1">INDEX(UW!$C$689:$EF$711,MATCH($B32,UW!$C$689:$C$711,0),MATCH(I$9,UW!$C$689:$EF$689,0))</f>
        <v>0</v>
      </c>
      <c r="J32" s="1916">
        <f ca="1">INDEX(UW!$C$689:$EF$711,MATCH($B32,UW!$C$689:$C$711,0),MATCH(J$9,UW!$C$689:$EF$689,0))</f>
        <v>0</v>
      </c>
      <c r="K32" s="1916">
        <f ca="1">INDEX(UW!$C$689:$EF$711,MATCH($B32,UW!$C$689:$C$711,0),MATCH(K$9,UW!$C$689:$EF$689,0))</f>
        <v>0</v>
      </c>
      <c r="L32" s="1916">
        <f ca="1">INDEX(UW!$C$689:$EF$711,MATCH($B32,UW!$C$689:$C$711,0),MATCH(L$9,UW!$C$689:$EF$689,0))</f>
        <v>0</v>
      </c>
      <c r="M32" s="1916">
        <f ca="1">INDEX(UW!$C$689:$EF$711,MATCH($B32,UW!$C$689:$C$711,0),MATCH(M$9,UW!$C$689:$EF$689,0))</f>
        <v>0</v>
      </c>
      <c r="N32" s="1976">
        <f ca="1">INDEX(UW!$C$689:$EF$711,MATCH($B32,UW!$C$689:$C$711,0),MATCH(N$9,UW!$C$689:$EF$689,0))</f>
        <v>0</v>
      </c>
      <c r="O32" s="1972">
        <f t="shared" ca="1" si="2"/>
        <v>0</v>
      </c>
    </row>
    <row r="33" spans="1:15" s="103" customFormat="1" ht="15.5" customHeight="1">
      <c r="B33" s="117" t="s">
        <v>579</v>
      </c>
      <c r="C33" s="1922">
        <f ca="1">INDEX(UW!$C$689:$EF$711,MATCH($B33,UW!$C$689:$C$711,0),MATCH(C$9,UW!$C$689:$EF$689,0))</f>
        <v>0</v>
      </c>
      <c r="D33" s="1922">
        <f ca="1">INDEX(UW!$C$689:$EF$711,MATCH($B33,UW!$C$689:$C$711,0),MATCH(D$9,UW!$C$689:$EF$689,0))</f>
        <v>0</v>
      </c>
      <c r="E33" s="1922">
        <f ca="1">INDEX(UW!$C$689:$EF$711,MATCH($B33,UW!$C$689:$C$711,0),MATCH(E$9,UW!$C$689:$EF$689,0))</f>
        <v>0</v>
      </c>
      <c r="F33" s="1922">
        <f ca="1">INDEX(UW!$C$689:$EF$711,MATCH($B33,UW!$C$689:$C$711,0),MATCH(F$9,UW!$C$689:$EF$689,0))</f>
        <v>0</v>
      </c>
      <c r="G33" s="1922">
        <f ca="1">INDEX(UW!$C$689:$EF$711,MATCH($B33,UW!$C$689:$C$711,0),MATCH(G$9,UW!$C$689:$EF$689,0))</f>
        <v>0</v>
      </c>
      <c r="H33" s="1922">
        <f ca="1">INDEX(UW!$C$689:$EF$711,MATCH($B33,UW!$C$689:$C$711,0),MATCH(H$9,UW!$C$689:$EF$689,0))</f>
        <v>0</v>
      </c>
      <c r="I33" s="1922">
        <f ca="1">INDEX(UW!$C$689:$EF$711,MATCH($B33,UW!$C$689:$C$711,0),MATCH(I$9,UW!$C$689:$EF$689,0))</f>
        <v>0</v>
      </c>
      <c r="J33" s="1922">
        <f ca="1">INDEX(UW!$C$689:$EF$711,MATCH($B33,UW!$C$689:$C$711,0),MATCH(J$9,UW!$C$689:$EF$689,0))</f>
        <v>0</v>
      </c>
      <c r="K33" s="1922">
        <f ca="1">INDEX(UW!$C$689:$EF$711,MATCH($B33,UW!$C$689:$C$711,0),MATCH(K$9,UW!$C$689:$EF$689,0))</f>
        <v>0</v>
      </c>
      <c r="L33" s="1922">
        <f ca="1">INDEX(UW!$C$689:$EF$711,MATCH($B33,UW!$C$689:$C$711,0),MATCH(L$9,UW!$C$689:$EF$689,0))</f>
        <v>0</v>
      </c>
      <c r="M33" s="1922">
        <f ca="1">INDEX(UW!$C$689:$EF$711,MATCH($B33,UW!$C$689:$C$711,0),MATCH(M$9,UW!$C$689:$EF$689,0))</f>
        <v>0</v>
      </c>
      <c r="N33" s="1924">
        <f ca="1">INDEX(UW!$C$689:$EF$711,MATCH($B33,UW!$C$689:$C$711,0),MATCH(N$9,UW!$C$689:$EF$689,0))</f>
        <v>0</v>
      </c>
      <c r="O33" s="1972">
        <f t="shared" ca="1" si="2"/>
        <v>0</v>
      </c>
    </row>
    <row r="34" spans="1:15" s="103" customFormat="1" ht="16" customHeight="1" thickBot="1">
      <c r="B34" s="117" t="s">
        <v>440</v>
      </c>
      <c r="C34" s="1977">
        <f ca="1">INDEX(UW!$C$689:$EF$711,MATCH($B34,UW!$C$689:$C$711,0),MATCH(C$9,UW!$C$689:$EF$689,0))</f>
        <v>0</v>
      </c>
      <c r="D34" s="1977">
        <f ca="1">INDEX(UW!$C$689:$EF$711,MATCH($B34,UW!$C$689:$C$711,0),MATCH(D$9,UW!$C$689:$EF$689,0))</f>
        <v>0</v>
      </c>
      <c r="E34" s="1977">
        <f ca="1">INDEX(UW!$C$689:$EF$711,MATCH($B34,UW!$C$689:$C$711,0),MATCH(E$9,UW!$C$689:$EF$689,0))</f>
        <v>0</v>
      </c>
      <c r="F34" s="1977">
        <f ca="1">INDEX(UW!$C$689:$EF$711,MATCH($B34,UW!$C$689:$C$711,0),MATCH(F$9,UW!$C$689:$EF$689,0))</f>
        <v>0</v>
      </c>
      <c r="G34" s="1977">
        <f ca="1">INDEX(UW!$C$689:$EF$711,MATCH($B34,UW!$C$689:$C$711,0),MATCH(G$9,UW!$C$689:$EF$689,0))</f>
        <v>0</v>
      </c>
      <c r="H34" s="1977">
        <f ca="1">INDEX(UW!$C$689:$EF$711,MATCH($B34,UW!$C$689:$C$711,0),MATCH(H$9,UW!$C$689:$EF$689,0))</f>
        <v>0</v>
      </c>
      <c r="I34" s="1977">
        <f ca="1">INDEX(UW!$C$689:$EF$711,MATCH($B34,UW!$C$689:$C$711,0),MATCH(I$9,UW!$C$689:$EF$689,0))</f>
        <v>0</v>
      </c>
      <c r="J34" s="1977">
        <f ca="1">INDEX(UW!$C$689:$EF$711,MATCH($B34,UW!$C$689:$C$711,0),MATCH(J$9,UW!$C$689:$EF$689,0))</f>
        <v>0</v>
      </c>
      <c r="K34" s="1977">
        <f ca="1">INDEX(UW!$C$689:$EF$711,MATCH($B34,UW!$C$689:$C$711,0),MATCH(K$9,UW!$C$689:$EF$689,0))</f>
        <v>0</v>
      </c>
      <c r="L34" s="1977">
        <f ca="1">INDEX(UW!$C$689:$EF$711,MATCH($B34,UW!$C$689:$C$711,0),MATCH(L$9,UW!$C$689:$EF$689,0))</f>
        <v>0</v>
      </c>
      <c r="M34" s="1977">
        <f ca="1">INDEX(UW!$C$689:$EF$711,MATCH($B34,UW!$C$689:$C$711,0),MATCH(M$9,UW!$C$689:$EF$689,0))</f>
        <v>0</v>
      </c>
      <c r="N34" s="1978">
        <f ca="1">INDEX(UW!$C$689:$EF$711,MATCH($B34,UW!$C$689:$C$711,0),MATCH(N$9,UW!$C$689:$EF$689,0))</f>
        <v>0</v>
      </c>
      <c r="O34" s="1979">
        <f t="shared" ca="1" si="2"/>
        <v>0</v>
      </c>
    </row>
    <row r="35" spans="1:15" s="103" customFormat="1" ht="16" customHeight="1" thickBot="1">
      <c r="A35" s="102"/>
      <c r="B35" s="116" t="s">
        <v>860</v>
      </c>
      <c r="C35" s="1907" t="e">
        <f t="shared" ref="C35:O35" ca="1" si="3">SUM(C19:C34)</f>
        <v>#N/A</v>
      </c>
      <c r="D35" s="1926" t="e">
        <f t="shared" ca="1" si="3"/>
        <v>#N/A</v>
      </c>
      <c r="E35" s="1926" t="e">
        <f t="shared" ca="1" si="3"/>
        <v>#N/A</v>
      </c>
      <c r="F35" s="1926" t="e">
        <f t="shared" ca="1" si="3"/>
        <v>#N/A</v>
      </c>
      <c r="G35" s="1926" t="e">
        <f t="shared" ca="1" si="3"/>
        <v>#N/A</v>
      </c>
      <c r="H35" s="1926" t="e">
        <f t="shared" ca="1" si="3"/>
        <v>#N/A</v>
      </c>
      <c r="I35" s="1926" t="e">
        <f t="shared" ca="1" si="3"/>
        <v>#N/A</v>
      </c>
      <c r="J35" s="1926" t="e">
        <f t="shared" ca="1" si="3"/>
        <v>#N/A</v>
      </c>
      <c r="K35" s="1926" t="e">
        <f t="shared" ca="1" si="3"/>
        <v>#N/A</v>
      </c>
      <c r="L35" s="1926" t="e">
        <f t="shared" ca="1" si="3"/>
        <v>#N/A</v>
      </c>
      <c r="M35" s="1926" t="e">
        <f t="shared" ca="1" si="3"/>
        <v>#N/A</v>
      </c>
      <c r="N35" s="1926" t="e">
        <f t="shared" ca="1" si="3"/>
        <v>#N/A</v>
      </c>
      <c r="O35" s="1928" t="e">
        <f t="shared" ca="1" si="3"/>
        <v>#N/A</v>
      </c>
    </row>
    <row r="36" spans="1:15" s="103" customFormat="1" ht="16" customHeight="1" thickBot="1">
      <c r="A36" s="102"/>
      <c r="B36" s="109"/>
      <c r="C36" s="1910"/>
      <c r="D36" s="1910"/>
      <c r="E36" s="1910"/>
      <c r="F36" s="1910"/>
      <c r="G36" s="1910"/>
      <c r="H36" s="1930"/>
      <c r="I36" s="1930"/>
      <c r="J36" s="1910"/>
      <c r="K36" s="1910"/>
      <c r="L36" s="1910"/>
      <c r="M36" s="1910"/>
      <c r="N36" s="1910"/>
      <c r="O36" s="1910"/>
    </row>
    <row r="37" spans="1:15" s="102" customFormat="1" ht="16" customHeight="1" thickBot="1">
      <c r="B37" s="115" t="s">
        <v>1484</v>
      </c>
      <c r="C37" s="1926" t="e">
        <f t="shared" ref="C37:O37" ca="1" si="4">C16-C35</f>
        <v>#N/A</v>
      </c>
      <c r="D37" s="1908" t="e">
        <f t="shared" ca="1" si="4"/>
        <v>#N/A</v>
      </c>
      <c r="E37" s="1908" t="e">
        <f t="shared" ca="1" si="4"/>
        <v>#N/A</v>
      </c>
      <c r="F37" s="1908" t="e">
        <f t="shared" ca="1" si="4"/>
        <v>#N/A</v>
      </c>
      <c r="G37" s="1908" t="e">
        <f t="shared" ca="1" si="4"/>
        <v>#N/A</v>
      </c>
      <c r="H37" s="1908" t="e">
        <f t="shared" ca="1" si="4"/>
        <v>#N/A</v>
      </c>
      <c r="I37" s="1908" t="e">
        <f t="shared" ca="1" si="4"/>
        <v>#N/A</v>
      </c>
      <c r="J37" s="1954" t="e">
        <f t="shared" ca="1" si="4"/>
        <v>#N/A</v>
      </c>
      <c r="K37" s="1954" t="e">
        <f t="shared" ca="1" si="4"/>
        <v>#N/A</v>
      </c>
      <c r="L37" s="1954" t="e">
        <f t="shared" ca="1" si="4"/>
        <v>#N/A</v>
      </c>
      <c r="M37" s="1954" t="e">
        <f t="shared" ca="1" si="4"/>
        <v>#N/A</v>
      </c>
      <c r="N37" s="1955" t="e">
        <f t="shared" ca="1" si="4"/>
        <v>#N/A</v>
      </c>
      <c r="O37" s="1909" t="e">
        <f t="shared" ca="1" si="4"/>
        <v>#N/A</v>
      </c>
    </row>
    <row r="38" spans="1:15" s="102" customFormat="1" ht="16" customHeight="1" thickBot="1">
      <c r="B38" s="111"/>
      <c r="C38" s="1933"/>
      <c r="D38" s="1933"/>
      <c r="E38" s="1933"/>
      <c r="F38" s="1933"/>
      <c r="G38" s="1933"/>
      <c r="H38" s="1933"/>
      <c r="I38" s="1933"/>
      <c r="J38" s="1933"/>
      <c r="K38" s="1933"/>
      <c r="L38" s="1933"/>
      <c r="M38" s="1933"/>
      <c r="N38" s="1933"/>
      <c r="O38" s="1933"/>
    </row>
    <row r="39" spans="1:15" s="102" customFormat="1" ht="16" customHeight="1" thickBot="1">
      <c r="B39" s="110" t="s">
        <v>1485</v>
      </c>
      <c r="C39" s="1934"/>
      <c r="D39" s="1934"/>
      <c r="E39" s="1934"/>
      <c r="F39" s="1934"/>
      <c r="G39" s="1934"/>
      <c r="H39" s="1934"/>
      <c r="I39" s="1934"/>
      <c r="J39" s="1934"/>
      <c r="K39" s="1934"/>
      <c r="L39" s="1934"/>
      <c r="M39" s="1934"/>
      <c r="N39" s="1934"/>
      <c r="O39" s="1934"/>
    </row>
    <row r="40" spans="1:15" s="102" customFormat="1" ht="15.5" customHeight="1">
      <c r="B40" s="120" t="s">
        <v>441</v>
      </c>
      <c r="C40" s="1935">
        <f ca="1">INDEX(UW!$C$689:$EF$711,MATCH($B40,UW!$C$689:$C$711,0),MATCH(C$9,UW!$C$689:$EF$689,0))</f>
        <v>0</v>
      </c>
      <c r="D40" s="1980">
        <f ca="1">INDEX(UW!$C$689:$EF$711,MATCH($B40,UW!$C$689:$C$711,0),MATCH(D$9,UW!$C$689:$EF$689,0))</f>
        <v>0</v>
      </c>
      <c r="E40" s="1980">
        <f ca="1">INDEX(UW!$C$689:$EF$711,MATCH($B40,UW!$C$689:$C$711,0),MATCH(E$9,UW!$C$689:$EF$689,0))</f>
        <v>0</v>
      </c>
      <c r="F40" s="1980">
        <f ca="1">INDEX(UW!$C$689:$EF$711,MATCH($B40,UW!$C$689:$C$711,0),MATCH(F$9,UW!$C$689:$EF$689,0))</f>
        <v>0</v>
      </c>
      <c r="G40" s="1980">
        <f ca="1">INDEX(UW!$C$689:$EF$711,MATCH($B40,UW!$C$689:$C$711,0),MATCH(G$9,UW!$C$689:$EF$689,0))</f>
        <v>0</v>
      </c>
      <c r="H40" s="1980">
        <f ca="1">INDEX(UW!$C$689:$EF$711,MATCH($B40,UW!$C$689:$C$711,0),MATCH(H$9,UW!$C$689:$EF$689,0))</f>
        <v>0</v>
      </c>
      <c r="I40" s="1980">
        <f ca="1">INDEX(UW!$C$689:$EF$711,MATCH($B40,UW!$C$689:$C$711,0),MATCH(I$9,UW!$C$689:$EF$689,0))</f>
        <v>0</v>
      </c>
      <c r="J40" s="1980">
        <f ca="1">INDEX(UW!$C$689:$EF$711,MATCH($B40,UW!$C$689:$C$711,0),MATCH(J$9,UW!$C$689:$EF$689,0))</f>
        <v>0</v>
      </c>
      <c r="K40" s="1980">
        <f ca="1">INDEX(UW!$C$689:$EF$711,MATCH($B40,UW!$C$689:$C$711,0),MATCH(K$9,UW!$C$689:$EF$689,0))</f>
        <v>0</v>
      </c>
      <c r="L40" s="1980">
        <f ca="1">INDEX(UW!$C$689:$EF$711,MATCH($B40,UW!$C$689:$C$711,0),MATCH(L$9,UW!$C$689:$EF$689,0))</f>
        <v>0</v>
      </c>
      <c r="M40" s="1980">
        <f ca="1">INDEX(UW!$C$689:$EF$711,MATCH($B40,UW!$C$689:$C$711,0),MATCH(M$9,UW!$C$689:$EF$689,0))</f>
        <v>0</v>
      </c>
      <c r="N40" s="1981">
        <f ca="1">INDEX(UW!$C$689:$EF$711,MATCH($B40,UW!$C$689:$C$711,0),MATCH(N$9,UW!$C$689:$EF$689,0))</f>
        <v>0</v>
      </c>
      <c r="O40" s="1938">
        <f ca="1">SUM(C40:N40)</f>
        <v>0</v>
      </c>
    </row>
    <row r="41" spans="1:15" s="102" customFormat="1" ht="16" customHeight="1" thickBot="1">
      <c r="B41" s="121" t="s">
        <v>430</v>
      </c>
      <c r="C41" s="1940">
        <f ca="1">INDEX(UW!$C$689:$EF$711,MATCH($B41,UW!$C$689:$C$711,0),MATCH(C$9,UW!$C$689:$EF$689,0))</f>
        <v>0</v>
      </c>
      <c r="D41" s="1940">
        <f ca="1">INDEX(UW!$C$689:$EF$711,MATCH($B41,UW!$C$689:$C$711,0),MATCH(D$9,UW!$C$689:$EF$689,0))</f>
        <v>0</v>
      </c>
      <c r="E41" s="1940">
        <f ca="1">INDEX(UW!$C$689:$EF$711,MATCH($B41,UW!$C$689:$C$711,0),MATCH(E$9,UW!$C$689:$EF$689,0))</f>
        <v>0</v>
      </c>
      <c r="F41" s="1940">
        <f ca="1">INDEX(UW!$C$689:$EF$711,MATCH($B41,UW!$C$689:$C$711,0),MATCH(F$9,UW!$C$689:$EF$689,0))</f>
        <v>0</v>
      </c>
      <c r="G41" s="1940">
        <f ca="1">INDEX(UW!$C$689:$EF$711,MATCH($B41,UW!$C$689:$C$711,0),MATCH(G$9,UW!$C$689:$EF$689,0))</f>
        <v>0</v>
      </c>
      <c r="H41" s="1940">
        <f ca="1">INDEX(UW!$C$689:$EF$711,MATCH($B41,UW!$C$689:$C$711,0),MATCH(H$9,UW!$C$689:$EF$689,0))</f>
        <v>0</v>
      </c>
      <c r="I41" s="1940">
        <f ca="1">INDEX(UW!$C$689:$EF$711,MATCH($B41,UW!$C$689:$C$711,0),MATCH(I$9,UW!$C$689:$EF$689,0))</f>
        <v>0</v>
      </c>
      <c r="J41" s="1940">
        <f ca="1">INDEX(UW!$C$689:$EF$711,MATCH($B41,UW!$C$689:$C$711,0),MATCH(J$9,UW!$C$689:$EF$689,0))</f>
        <v>0</v>
      </c>
      <c r="K41" s="1940">
        <f ca="1">INDEX(UW!$C$689:$EF$711,MATCH($B41,UW!$C$689:$C$711,0),MATCH(K$9,UW!$C$689:$EF$689,0))</f>
        <v>0</v>
      </c>
      <c r="L41" s="1940">
        <f ca="1">INDEX(UW!$C$689:$EF$711,MATCH($B41,UW!$C$689:$C$711,0),MATCH(L$9,UW!$C$689:$EF$689,0))</f>
        <v>0</v>
      </c>
      <c r="M41" s="1940">
        <f ca="1">INDEX(UW!$C$689:$EF$711,MATCH($B41,UW!$C$689:$C$711,0),MATCH(M$9,UW!$C$689:$EF$689,0))</f>
        <v>0</v>
      </c>
      <c r="N41" s="1940">
        <f ca="1">INDEX(UW!$C$689:$EF$711,MATCH($B41,UW!$C$689:$C$711,0),MATCH(N$9,UW!$C$689:$EF$689,0))</f>
        <v>0</v>
      </c>
      <c r="O41" s="1982">
        <f ca="1">SUM(C41:N41)</f>
        <v>0</v>
      </c>
    </row>
    <row r="42" spans="1:15" s="102" customFormat="1" ht="16" customHeight="1" thickBot="1">
      <c r="B42" s="115" t="s">
        <v>1485</v>
      </c>
      <c r="C42" s="1926">
        <f t="shared" ref="C42:O42" ca="1" si="5">SUM(C40:C41)</f>
        <v>0</v>
      </c>
      <c r="D42" s="1908">
        <f t="shared" ca="1" si="5"/>
        <v>0</v>
      </c>
      <c r="E42" s="1908">
        <f t="shared" ca="1" si="5"/>
        <v>0</v>
      </c>
      <c r="F42" s="1908">
        <f t="shared" ca="1" si="5"/>
        <v>0</v>
      </c>
      <c r="G42" s="1908">
        <f t="shared" ca="1" si="5"/>
        <v>0</v>
      </c>
      <c r="H42" s="1908">
        <f t="shared" ca="1" si="5"/>
        <v>0</v>
      </c>
      <c r="I42" s="1908">
        <f t="shared" ca="1" si="5"/>
        <v>0</v>
      </c>
      <c r="J42" s="1908">
        <f t="shared" ca="1" si="5"/>
        <v>0</v>
      </c>
      <c r="K42" s="1908">
        <f t="shared" ca="1" si="5"/>
        <v>0</v>
      </c>
      <c r="L42" s="1908">
        <f t="shared" ca="1" si="5"/>
        <v>0</v>
      </c>
      <c r="M42" s="1908">
        <f t="shared" ca="1" si="5"/>
        <v>0</v>
      </c>
      <c r="N42" s="1983">
        <f t="shared" ca="1" si="5"/>
        <v>0</v>
      </c>
      <c r="O42" s="1932">
        <f t="shared" ca="1" si="5"/>
        <v>0</v>
      </c>
    </row>
    <row r="43" spans="1:15" s="102" customFormat="1" ht="16" customHeight="1" thickBot="1">
      <c r="B43" s="109"/>
      <c r="C43" s="1930"/>
      <c r="D43" s="1930"/>
      <c r="E43" s="1930"/>
      <c r="F43" s="1930"/>
      <c r="G43" s="1930"/>
      <c r="H43" s="1930"/>
      <c r="I43" s="1930"/>
      <c r="J43" s="1930"/>
      <c r="K43" s="1930"/>
      <c r="L43" s="1930"/>
      <c r="M43" s="1930"/>
      <c r="N43" s="1930"/>
      <c r="O43" s="1930"/>
    </row>
    <row r="44" spans="1:15" s="102" customFormat="1" ht="16" customHeight="1" thickBot="1">
      <c r="B44" s="115" t="s">
        <v>1498</v>
      </c>
      <c r="C44" s="1926" t="e">
        <f t="shared" ref="C44:O44" ca="1" si="6">C37-C42</f>
        <v>#N/A</v>
      </c>
      <c r="D44" s="1908" t="e">
        <f t="shared" ca="1" si="6"/>
        <v>#N/A</v>
      </c>
      <c r="E44" s="1908" t="e">
        <f t="shared" ca="1" si="6"/>
        <v>#N/A</v>
      </c>
      <c r="F44" s="1908" t="e">
        <f t="shared" ca="1" si="6"/>
        <v>#N/A</v>
      </c>
      <c r="G44" s="1908" t="e">
        <f t="shared" ca="1" si="6"/>
        <v>#N/A</v>
      </c>
      <c r="H44" s="1908" t="e">
        <f t="shared" ca="1" si="6"/>
        <v>#N/A</v>
      </c>
      <c r="I44" s="1908" t="e">
        <f t="shared" ca="1" si="6"/>
        <v>#N/A</v>
      </c>
      <c r="J44" s="1908" t="e">
        <f t="shared" ca="1" si="6"/>
        <v>#N/A</v>
      </c>
      <c r="K44" s="1908" t="e">
        <f t="shared" ca="1" si="6"/>
        <v>#N/A</v>
      </c>
      <c r="L44" s="1908" t="e">
        <f t="shared" ca="1" si="6"/>
        <v>#N/A</v>
      </c>
      <c r="M44" s="1908" t="e">
        <f t="shared" ca="1" si="6"/>
        <v>#N/A</v>
      </c>
      <c r="N44" s="1983" t="e">
        <f t="shared" ca="1" si="6"/>
        <v>#N/A</v>
      </c>
      <c r="O44" s="1932" t="e">
        <f t="shared" ca="1" si="6"/>
        <v>#N/A</v>
      </c>
    </row>
    <row r="45" spans="1:15" s="102" customFormat="1" ht="16" customHeight="1" thickBot="1">
      <c r="B45" s="111"/>
      <c r="C45" s="1929"/>
      <c r="D45" s="1929"/>
      <c r="E45" s="1929"/>
      <c r="F45" s="1929"/>
      <c r="G45" s="1929"/>
      <c r="H45" s="1929"/>
      <c r="I45" s="1929"/>
      <c r="J45" s="1933"/>
      <c r="K45" s="1933"/>
      <c r="L45" s="1933"/>
      <c r="M45" s="1933"/>
      <c r="N45" s="1933"/>
      <c r="O45" s="1933"/>
    </row>
    <row r="46" spans="1:15" s="102" customFormat="1" ht="15.5" customHeight="1">
      <c r="B46" s="122" t="s">
        <v>1487</v>
      </c>
      <c r="C46" s="1946">
        <f t="shared" ref="C46:O46" ca="1" si="7">C16</f>
        <v>0</v>
      </c>
      <c r="D46" s="1947">
        <f t="shared" ca="1" si="7"/>
        <v>0</v>
      </c>
      <c r="E46" s="1947">
        <f t="shared" ca="1" si="7"/>
        <v>0</v>
      </c>
      <c r="F46" s="1947">
        <f t="shared" ca="1" si="7"/>
        <v>0</v>
      </c>
      <c r="G46" s="1947">
        <f t="shared" ca="1" si="7"/>
        <v>0</v>
      </c>
      <c r="H46" s="1947">
        <f t="shared" ca="1" si="7"/>
        <v>0</v>
      </c>
      <c r="I46" s="1947">
        <f t="shared" ca="1" si="7"/>
        <v>0</v>
      </c>
      <c r="J46" s="1948">
        <f t="shared" ca="1" si="7"/>
        <v>0</v>
      </c>
      <c r="K46" s="1948">
        <f t="shared" ca="1" si="7"/>
        <v>0</v>
      </c>
      <c r="L46" s="1948">
        <f t="shared" ca="1" si="7"/>
        <v>0</v>
      </c>
      <c r="M46" s="1948">
        <f t="shared" ca="1" si="7"/>
        <v>0</v>
      </c>
      <c r="N46" s="1949">
        <f t="shared" ca="1" si="7"/>
        <v>0</v>
      </c>
      <c r="O46" s="1950">
        <f t="shared" ca="1" si="7"/>
        <v>0</v>
      </c>
    </row>
    <row r="47" spans="1:15" s="102" customFormat="1" ht="16" customHeight="1" thickBot="1">
      <c r="B47" s="123" t="s">
        <v>1488</v>
      </c>
      <c r="C47" s="1951" t="e">
        <f t="shared" ref="C47:O47" ca="1" si="8">C42+C35</f>
        <v>#N/A</v>
      </c>
      <c r="D47" s="1984" t="e">
        <f t="shared" ca="1" si="8"/>
        <v>#N/A</v>
      </c>
      <c r="E47" s="1984" t="e">
        <f t="shared" ca="1" si="8"/>
        <v>#N/A</v>
      </c>
      <c r="F47" s="1984" t="e">
        <f t="shared" ca="1" si="8"/>
        <v>#N/A</v>
      </c>
      <c r="G47" s="1984" t="e">
        <f t="shared" ca="1" si="8"/>
        <v>#N/A</v>
      </c>
      <c r="H47" s="1984" t="e">
        <f t="shared" ca="1" si="8"/>
        <v>#N/A</v>
      </c>
      <c r="I47" s="1984" t="e">
        <f t="shared" ca="1" si="8"/>
        <v>#N/A</v>
      </c>
      <c r="J47" s="1985" t="e">
        <f t="shared" ca="1" si="8"/>
        <v>#N/A</v>
      </c>
      <c r="K47" s="1985" t="e">
        <f t="shared" ca="1" si="8"/>
        <v>#N/A</v>
      </c>
      <c r="L47" s="1985" t="e">
        <f t="shared" ca="1" si="8"/>
        <v>#N/A</v>
      </c>
      <c r="M47" s="1985" t="e">
        <f t="shared" ca="1" si="8"/>
        <v>#N/A</v>
      </c>
      <c r="N47" s="1986" t="e">
        <f t="shared" ca="1" si="8"/>
        <v>#N/A</v>
      </c>
      <c r="O47" s="1987" t="e">
        <f t="shared" ca="1" si="8"/>
        <v>#N/A</v>
      </c>
    </row>
    <row r="48" spans="1:15" s="102" customFormat="1" ht="16" customHeight="1" thickBot="1">
      <c r="B48" s="115" t="s">
        <v>1489</v>
      </c>
      <c r="C48" s="1926" t="e">
        <f t="shared" ref="C48:O48" ca="1" si="9">C46-C47</f>
        <v>#N/A</v>
      </c>
      <c r="D48" s="1908" t="e">
        <f t="shared" ca="1" si="9"/>
        <v>#N/A</v>
      </c>
      <c r="E48" s="1908" t="e">
        <f t="shared" ca="1" si="9"/>
        <v>#N/A</v>
      </c>
      <c r="F48" s="1908" t="e">
        <f t="shared" ca="1" si="9"/>
        <v>#N/A</v>
      </c>
      <c r="G48" s="1908" t="e">
        <f t="shared" ca="1" si="9"/>
        <v>#N/A</v>
      </c>
      <c r="H48" s="1908" t="e">
        <f t="shared" ca="1" si="9"/>
        <v>#N/A</v>
      </c>
      <c r="I48" s="1908" t="e">
        <f t="shared" ca="1" si="9"/>
        <v>#N/A</v>
      </c>
      <c r="J48" s="1954" t="e">
        <f t="shared" ca="1" si="9"/>
        <v>#N/A</v>
      </c>
      <c r="K48" s="1954" t="e">
        <f t="shared" ca="1" si="9"/>
        <v>#N/A</v>
      </c>
      <c r="L48" s="1954" t="e">
        <f t="shared" ca="1" si="9"/>
        <v>#N/A</v>
      </c>
      <c r="M48" s="1954" t="e">
        <f t="shared" ca="1" si="9"/>
        <v>#N/A</v>
      </c>
      <c r="N48" s="1955" t="e">
        <f t="shared" ca="1" si="9"/>
        <v>#N/A</v>
      </c>
      <c r="O48" s="1909" t="e">
        <f t="shared" ca="1" si="9"/>
        <v>#N/A</v>
      </c>
    </row>
    <row r="49" spans="2:17" s="102" customFormat="1" ht="15.5" customHeight="1">
      <c r="B49" s="111"/>
      <c r="C49" s="1929"/>
      <c r="D49" s="1929"/>
      <c r="E49" s="1929"/>
      <c r="F49" s="1933"/>
      <c r="G49" s="1933"/>
      <c r="H49" s="1933"/>
      <c r="I49" s="1933"/>
      <c r="J49" s="1933"/>
      <c r="K49" s="1933"/>
      <c r="L49" s="1933"/>
      <c r="M49" s="1933"/>
      <c r="N49" s="1933"/>
      <c r="O49" s="1933"/>
    </row>
    <row r="50" spans="2:17" s="102" customFormat="1" ht="15.5" hidden="1" customHeight="1">
      <c r="B50" s="111"/>
      <c r="C50" s="1988"/>
      <c r="D50" s="1988"/>
      <c r="E50" s="1988"/>
      <c r="F50" s="1989"/>
      <c r="G50" s="1989"/>
      <c r="H50" s="1989"/>
      <c r="I50" s="1989"/>
      <c r="J50" s="1989"/>
      <c r="K50" s="1989"/>
      <c r="L50" s="1989"/>
      <c r="M50" s="1989"/>
      <c r="N50" s="1989"/>
      <c r="O50" s="1911"/>
    </row>
    <row r="51" spans="2:17" s="102" customFormat="1" ht="15.5" hidden="1" customHeight="1">
      <c r="B51" s="136" t="s">
        <v>1499</v>
      </c>
      <c r="C51" s="1990"/>
      <c r="D51" s="1990"/>
      <c r="E51" s="1990"/>
      <c r="F51" s="1990"/>
      <c r="G51" s="1990"/>
      <c r="H51" s="1990"/>
      <c r="I51" s="1990"/>
      <c r="J51" s="1990"/>
      <c r="K51" s="1990"/>
      <c r="L51" s="1990"/>
      <c r="M51" s="1990"/>
      <c r="N51" s="1990"/>
      <c r="O51" s="1990"/>
    </row>
    <row r="52" spans="2:17" s="102" customFormat="1" ht="15.5" hidden="1" customHeight="1">
      <c r="B52" s="137" t="s">
        <v>1500</v>
      </c>
      <c r="C52" s="1991">
        <f ca="1">UW!$D$21</f>
        <v>0</v>
      </c>
      <c r="D52" s="1963">
        <f ca="1">UW!$D$21</f>
        <v>0</v>
      </c>
      <c r="E52" s="1963">
        <f ca="1">UW!$D$21</f>
        <v>0</v>
      </c>
      <c r="F52" s="1963">
        <f ca="1">UW!$D$21</f>
        <v>0</v>
      </c>
      <c r="G52" s="1963">
        <f ca="1">UW!$D$21</f>
        <v>0</v>
      </c>
      <c r="H52" s="1963">
        <f ca="1">UW!$D$21</f>
        <v>0</v>
      </c>
      <c r="I52" s="1963">
        <f ca="1">UW!$D$21</f>
        <v>0</v>
      </c>
      <c r="J52" s="1963">
        <f ca="1">UW!$D$21</f>
        <v>0</v>
      </c>
      <c r="K52" s="1963">
        <f ca="1">UW!$D$21</f>
        <v>0</v>
      </c>
      <c r="L52" s="1964">
        <f ca="1">UW!$D$21</f>
        <v>0</v>
      </c>
      <c r="M52" s="1963">
        <f ca="1">UW!$D$21</f>
        <v>0</v>
      </c>
      <c r="N52" s="1992">
        <f ca="1">UW!$D$21</f>
        <v>0</v>
      </c>
      <c r="O52" s="1965">
        <f ca="1">N52</f>
        <v>0</v>
      </c>
    </row>
    <row r="53" spans="2:17" s="102" customFormat="1" ht="15.5" hidden="1" customHeight="1">
      <c r="B53" s="138" t="s">
        <v>1501</v>
      </c>
      <c r="C53" s="1993" t="e">
        <f t="shared" ref="C53:N53" ca="1" si="10">C52*C54</f>
        <v>#DIV/0!</v>
      </c>
      <c r="D53" s="1994" t="e">
        <f t="shared" ca="1" si="10"/>
        <v>#DIV/0!</v>
      </c>
      <c r="E53" s="1994" t="e">
        <f t="shared" ca="1" si="10"/>
        <v>#DIV/0!</v>
      </c>
      <c r="F53" s="1994" t="e">
        <f t="shared" ca="1" si="10"/>
        <v>#DIV/0!</v>
      </c>
      <c r="G53" s="1994" t="e">
        <f t="shared" ca="1" si="10"/>
        <v>#DIV/0!</v>
      </c>
      <c r="H53" s="1994" t="e">
        <f t="shared" ca="1" si="10"/>
        <v>#DIV/0!</v>
      </c>
      <c r="I53" s="1994" t="e">
        <f t="shared" ca="1" si="10"/>
        <v>#DIV/0!</v>
      </c>
      <c r="J53" s="1994" t="e">
        <f t="shared" ca="1" si="10"/>
        <v>#DIV/0!</v>
      </c>
      <c r="K53" s="1994" t="e">
        <f t="shared" ca="1" si="10"/>
        <v>#DIV/0!</v>
      </c>
      <c r="L53" s="1966" t="e">
        <f t="shared" ca="1" si="10"/>
        <v>#DIV/0!</v>
      </c>
      <c r="M53" s="1994" t="e">
        <f t="shared" ca="1" si="10"/>
        <v>#DIV/0!</v>
      </c>
      <c r="N53" s="1995" t="e">
        <f t="shared" ca="1" si="10"/>
        <v>#DIV/0!</v>
      </c>
      <c r="O53" s="1967" t="e">
        <f ca="1">N53</f>
        <v>#DIV/0!</v>
      </c>
      <c r="Q53" s="1906"/>
    </row>
    <row r="54" spans="2:17" s="102" customFormat="1" ht="15.5" hidden="1" customHeight="1">
      <c r="B54" s="138" t="s">
        <v>1502</v>
      </c>
      <c r="C54" s="139" t="e">
        <f ca="1">INDEX(UW!$C$610:$EF$610,,MATCH(C$9,UW!$C$612:$EF$612,0))</f>
        <v>#DIV/0!</v>
      </c>
      <c r="D54" s="140" t="e">
        <f ca="1">INDEX(UW!$C$610:$EF$610,,MATCH(D$9,UW!$C$612:$EF$612,0))</f>
        <v>#DIV/0!</v>
      </c>
      <c r="E54" s="140" t="e">
        <f ca="1">INDEX(UW!$C$610:$EF$610,,MATCH(E$9,UW!$C$612:$EF$612,0))</f>
        <v>#DIV/0!</v>
      </c>
      <c r="F54" s="140" t="e">
        <f ca="1">INDEX(UW!$C$610:$EF$610,,MATCH(F$9,UW!$C$612:$EF$612,0))</f>
        <v>#DIV/0!</v>
      </c>
      <c r="G54" s="140" t="e">
        <f ca="1">INDEX(UW!$C$610:$EF$610,,MATCH(G$9,UW!$C$612:$EF$612,0))</f>
        <v>#DIV/0!</v>
      </c>
      <c r="H54" s="140" t="e">
        <f ca="1">INDEX(UW!$C$610:$EF$610,,MATCH(H$9,UW!$C$612:$EF$612,0))</f>
        <v>#DIV/0!</v>
      </c>
      <c r="I54" s="140" t="e">
        <f ca="1">INDEX(UW!$C$610:$EF$610,,MATCH(I$9,UW!$C$612:$EF$612,0))</f>
        <v>#DIV/0!</v>
      </c>
      <c r="J54" s="140" t="e">
        <f ca="1">INDEX(UW!$C$610:$EF$610,,MATCH(J$9,UW!$C$612:$EF$612,0))</f>
        <v>#DIV/0!</v>
      </c>
      <c r="K54" s="140" t="e">
        <f ca="1">INDEX(UW!$C$610:$EF$610,,MATCH(K$9,UW!$C$612:$EF$612,0))</f>
        <v>#DIV/0!</v>
      </c>
      <c r="L54" s="141" t="e">
        <f ca="1">INDEX(UW!$C$610:$EF$610,,MATCH(L$9,UW!$C$612:$EF$612,0))</f>
        <v>#DIV/0!</v>
      </c>
      <c r="M54" s="140" t="e">
        <f ca="1">INDEX(UW!$C$610:$EF$610,,MATCH(M$9,UW!$C$612:$EF$612,0))</f>
        <v>#DIV/0!</v>
      </c>
      <c r="N54" s="142" t="e">
        <f ca="1">INDEX(UW!$C$610:$EF$610,,MATCH(N$9,UW!$C$612:$EF$612,0))</f>
        <v>#DIV/0!</v>
      </c>
      <c r="O54" s="1996" t="e">
        <f ca="1">N54</f>
        <v>#DIV/0!</v>
      </c>
    </row>
    <row r="55" spans="2:17" s="102" customFormat="1" ht="15.5" hidden="1" customHeight="1">
      <c r="B55" s="138" t="s">
        <v>1008</v>
      </c>
      <c r="C55" s="1997" t="e">
        <f>INDEX('Mthly Bdgt'!$C36:$Q36,,MATCH(C$9,'Mthly Bdgt'!$C$15:$P$15,0))</f>
        <v>#N/A</v>
      </c>
      <c r="D55" s="1998" t="e">
        <f>INDEX('Mthly Bdgt'!$C36:$Q36,,MATCH(D$9,'Mthly Bdgt'!$C$15:$P$15,0))</f>
        <v>#N/A</v>
      </c>
      <c r="E55" s="1998" t="e">
        <f>INDEX('Mthly Bdgt'!$C36:$Q36,,MATCH(E$9,'Mthly Bdgt'!$C$15:$P$15,0))</f>
        <v>#N/A</v>
      </c>
      <c r="F55" s="1998" t="e">
        <f>INDEX('Mthly Bdgt'!$C36:$Q36,,MATCH(F$9,'Mthly Bdgt'!$C$15:$P$15,0))</f>
        <v>#N/A</v>
      </c>
      <c r="G55" s="1998" t="e">
        <f>INDEX('Mthly Bdgt'!$C36:$Q36,,MATCH(G$9,'Mthly Bdgt'!$C$15:$P$15,0))</f>
        <v>#N/A</v>
      </c>
      <c r="H55" s="1998" t="e">
        <f>INDEX('Mthly Bdgt'!$C36:$Q36,,MATCH(H$9,'Mthly Bdgt'!$C$15:$P$15,0))</f>
        <v>#N/A</v>
      </c>
      <c r="I55" s="1999" t="e">
        <f>INDEX('Mthly Bdgt'!$C36:$Q36,,MATCH(I$9,'Mthly Bdgt'!$C$15:$P$15,0))</f>
        <v>#N/A</v>
      </c>
      <c r="J55" s="1999" t="e">
        <f>INDEX('Mthly Bdgt'!$C36:$Q36,,MATCH(J$9,'Mthly Bdgt'!$C$15:$P$15,0))</f>
        <v>#N/A</v>
      </c>
      <c r="K55" s="1999" t="e">
        <f>INDEX('Mthly Bdgt'!$C36:$Q36,,MATCH(K$9,'Mthly Bdgt'!$C$15:$P$15,0))</f>
        <v>#N/A</v>
      </c>
      <c r="L55" s="1999" t="e">
        <f>INDEX('Mthly Bdgt'!$C36:$Q36,,MATCH(L$9,'Mthly Bdgt'!$C$15:$P$15,0))</f>
        <v>#N/A</v>
      </c>
      <c r="M55" s="1999" t="e">
        <f>INDEX('Mthly Bdgt'!$C36:$Q36,,MATCH(M$9,'Mthly Bdgt'!$C$15:$P$15,0))</f>
        <v>#N/A</v>
      </c>
      <c r="N55" s="2000" t="e">
        <f>INDEX('Mthly Bdgt'!$C36:$Q36,,MATCH(N$9,'Mthly Bdgt'!$C$15:$P$15,0))</f>
        <v>#N/A</v>
      </c>
      <c r="O55" s="2001" t="e">
        <f>AVERAGE(C55:N55)</f>
        <v>#N/A</v>
      </c>
    </row>
    <row r="56" spans="2:17" s="102" customFormat="1" ht="15.5" hidden="1" customHeight="1">
      <c r="B56" s="138" t="s">
        <v>119</v>
      </c>
      <c r="C56" s="1997" t="e">
        <f>INDEX('Mthly Bdgt'!$C38:$Q38,,MATCH(C$9,'Mthly Bdgt'!$C$15:$P$15,0))</f>
        <v>#N/A</v>
      </c>
      <c r="D56" s="1998" t="e">
        <f>INDEX('Mthly Bdgt'!$C38:$Q38,,MATCH(D$9,'Mthly Bdgt'!$C$15:$P$15,0))</f>
        <v>#N/A</v>
      </c>
      <c r="E56" s="1998" t="e">
        <f>INDEX('Mthly Bdgt'!$C38:$Q38,,MATCH(E$9,'Mthly Bdgt'!$C$15:$P$15,0))</f>
        <v>#N/A</v>
      </c>
      <c r="F56" s="1998" t="e">
        <f>INDEX('Mthly Bdgt'!$C38:$Q38,,MATCH(F$9,'Mthly Bdgt'!$C$15:$P$15,0))</f>
        <v>#N/A</v>
      </c>
      <c r="G56" s="1998" t="e">
        <f>INDEX('Mthly Bdgt'!$C38:$Q38,,MATCH(G$9,'Mthly Bdgt'!$C$15:$P$15,0))</f>
        <v>#N/A</v>
      </c>
      <c r="H56" s="1998" t="e">
        <f>INDEX('Mthly Bdgt'!$C38:$Q38,,MATCH(H$9,'Mthly Bdgt'!$C$15:$P$15,0))</f>
        <v>#N/A</v>
      </c>
      <c r="I56" s="1999" t="e">
        <f>INDEX('Mthly Bdgt'!$C38:$Q38,,MATCH(I$9,'Mthly Bdgt'!$C$15:$P$15,0))</f>
        <v>#N/A</v>
      </c>
      <c r="J56" s="1999" t="e">
        <f>INDEX('Mthly Bdgt'!$C38:$Q38,,MATCH(J$9,'Mthly Bdgt'!$C$15:$P$15,0))</f>
        <v>#N/A</v>
      </c>
      <c r="K56" s="1999" t="e">
        <f>INDEX('Mthly Bdgt'!$C38:$Q38,,MATCH(K$9,'Mthly Bdgt'!$C$15:$P$15,0))</f>
        <v>#N/A</v>
      </c>
      <c r="L56" s="1999" t="e">
        <f>INDEX('Mthly Bdgt'!$C38:$Q38,,MATCH(L$9,'Mthly Bdgt'!$C$15:$P$15,0))</f>
        <v>#N/A</v>
      </c>
      <c r="M56" s="1999" t="e">
        <f>INDEX('Mthly Bdgt'!$C38:$Q38,,MATCH(M$9,'Mthly Bdgt'!$C$15:$P$15,0))</f>
        <v>#N/A</v>
      </c>
      <c r="N56" s="2000" t="e">
        <f>INDEX('Mthly Bdgt'!$C38:$Q38,,MATCH(N$9,'Mthly Bdgt'!$C$15:$P$15,0))</f>
        <v>#N/A</v>
      </c>
      <c r="O56" s="2001" t="e">
        <f>AVERAGE(C56:N56)</f>
        <v>#N/A</v>
      </c>
    </row>
    <row r="57" spans="2:17" s="102" customFormat="1" ht="16" hidden="1" customHeight="1" thickBot="1">
      <c r="B57" s="143" t="s">
        <v>387</v>
      </c>
      <c r="C57" s="2002" t="e">
        <f t="shared" ref="C57:N57" ca="1" si="11">C56*C53/12</f>
        <v>#N/A</v>
      </c>
      <c r="D57" s="2003" t="e">
        <f t="shared" ca="1" si="11"/>
        <v>#N/A</v>
      </c>
      <c r="E57" s="2003" t="e">
        <f t="shared" ca="1" si="11"/>
        <v>#N/A</v>
      </c>
      <c r="F57" s="2003" t="e">
        <f t="shared" ca="1" si="11"/>
        <v>#N/A</v>
      </c>
      <c r="G57" s="2004" t="e">
        <f t="shared" ca="1" si="11"/>
        <v>#N/A</v>
      </c>
      <c r="H57" s="2003" t="e">
        <f t="shared" ca="1" si="11"/>
        <v>#N/A</v>
      </c>
      <c r="I57" s="2003" t="e">
        <f t="shared" ca="1" si="11"/>
        <v>#N/A</v>
      </c>
      <c r="J57" s="2003" t="e">
        <f t="shared" ca="1" si="11"/>
        <v>#N/A</v>
      </c>
      <c r="K57" s="2003" t="e">
        <f t="shared" ca="1" si="11"/>
        <v>#N/A</v>
      </c>
      <c r="L57" s="2004" t="e">
        <f t="shared" ca="1" si="11"/>
        <v>#N/A</v>
      </c>
      <c r="M57" s="2003" t="e">
        <f t="shared" ca="1" si="11"/>
        <v>#N/A</v>
      </c>
      <c r="N57" s="2005" t="e">
        <f t="shared" ca="1" si="11"/>
        <v>#N/A</v>
      </c>
      <c r="O57" s="2006" t="e">
        <f ca="1">SUM(C57:N57)</f>
        <v>#N/A</v>
      </c>
    </row>
    <row r="58" spans="2:17" s="102" customFormat="1" ht="16" hidden="1" customHeight="1" thickBot="1"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44"/>
      <c r="M58" s="109"/>
      <c r="N58" s="109"/>
      <c r="O58" s="1897"/>
    </row>
    <row r="59" spans="2:17" s="102" customFormat="1" ht="15.5" hidden="1" customHeight="1">
      <c r="B59" s="145" t="s">
        <v>1503</v>
      </c>
      <c r="C59" s="1899">
        <v>30</v>
      </c>
      <c r="D59" s="1899">
        <v>30</v>
      </c>
      <c r="E59" s="1899">
        <v>30</v>
      </c>
      <c r="F59" s="1899">
        <v>30</v>
      </c>
      <c r="G59" s="1899">
        <v>30</v>
      </c>
      <c r="H59" s="1899">
        <v>30</v>
      </c>
      <c r="I59" s="1899">
        <v>30</v>
      </c>
      <c r="J59" s="1899">
        <v>30</v>
      </c>
      <c r="K59" s="1899">
        <v>30</v>
      </c>
      <c r="L59" s="1899">
        <v>30</v>
      </c>
      <c r="M59" s="1899">
        <v>30</v>
      </c>
      <c r="N59" s="1899">
        <v>30</v>
      </c>
      <c r="O59" s="2007">
        <f>SUM(C59:N59)</f>
        <v>360</v>
      </c>
    </row>
    <row r="60" spans="2:17" s="102" customFormat="1" ht="15.5" hidden="1" customHeight="1">
      <c r="B60" s="138" t="s">
        <v>1272</v>
      </c>
      <c r="C60" s="1994" t="e">
        <f>INDEX('Mthly Bdgt'!$C$5:$P$10,MATCH($B60,'Mthly Bdgt'!$C$5:$C$10,0),MATCH(C$9,'Mthly Bdgt'!$C$5:$P$5,0))</f>
        <v>#N/A</v>
      </c>
      <c r="D60" s="1994" t="e">
        <f>INDEX('Mthly Bdgt'!$C$5:$P$10,MATCH($B60,'Mthly Bdgt'!$C$5:$C$10,0),MATCH(D$9,'Mthly Bdgt'!$C$5:$P$5,0))</f>
        <v>#N/A</v>
      </c>
      <c r="E60" s="1994" t="e">
        <f>INDEX('Mthly Bdgt'!$C$5:$P$10,MATCH($B60,'Mthly Bdgt'!$C$5:$C$10,0),MATCH(E$9,'Mthly Bdgt'!$C$5:$P$5,0))</f>
        <v>#N/A</v>
      </c>
      <c r="F60" s="1994" t="e">
        <f>INDEX('Mthly Bdgt'!$C$5:$P$10,MATCH($B60,'Mthly Bdgt'!$C$5:$C$10,0),MATCH(F$9,'Mthly Bdgt'!$C$5:$P$5,0))</f>
        <v>#N/A</v>
      </c>
      <c r="G60" s="1994" t="e">
        <f>INDEX('Mthly Bdgt'!$C$5:$P$10,MATCH($B60,'Mthly Bdgt'!$C$5:$C$10,0),MATCH(G$9,'Mthly Bdgt'!$C$5:$P$5,0))</f>
        <v>#N/A</v>
      </c>
      <c r="H60" s="1994" t="e">
        <f>INDEX('Mthly Bdgt'!$C$5:$P$10,MATCH($B60,'Mthly Bdgt'!$C$5:$C$10,0),MATCH(H$9,'Mthly Bdgt'!$C$5:$P$5,0))</f>
        <v>#N/A</v>
      </c>
      <c r="I60" s="1994" t="e">
        <f>INDEX('Mthly Bdgt'!$C$5:$P$10,MATCH($B60,'Mthly Bdgt'!$C$5:$C$10,0),MATCH(I$9,'Mthly Bdgt'!$C$5:$P$5,0))</f>
        <v>#N/A</v>
      </c>
      <c r="J60" s="1994" t="e">
        <f>INDEX('Mthly Bdgt'!$C$5:$P$10,MATCH($B60,'Mthly Bdgt'!$C$5:$C$10,0),MATCH(J$9,'Mthly Bdgt'!$C$5:$P$5,0))</f>
        <v>#N/A</v>
      </c>
      <c r="K60" s="1994" t="e">
        <f>INDEX('Mthly Bdgt'!$C$5:$P$10,MATCH($B60,'Mthly Bdgt'!$C$5:$C$10,0),MATCH(K$9,'Mthly Bdgt'!$C$5:$P$5,0))</f>
        <v>#N/A</v>
      </c>
      <c r="L60" s="1994" t="e">
        <f>INDEX('Mthly Bdgt'!$C$5:$P$10,MATCH($B60,'Mthly Bdgt'!$C$5:$C$10,0),MATCH(L$9,'Mthly Bdgt'!$C$5:$P$5,0))</f>
        <v>#N/A</v>
      </c>
      <c r="M60" s="1994" t="e">
        <f>INDEX('Mthly Bdgt'!$C$5:$P$10,MATCH($B60,'Mthly Bdgt'!$C$5:$C$10,0),MATCH(M$9,'Mthly Bdgt'!$C$5:$P$5,0))</f>
        <v>#N/A</v>
      </c>
      <c r="N60" s="1994" t="e">
        <f>INDEX('Mthly Bdgt'!$C$5:$P$10,MATCH($B60,'Mthly Bdgt'!$C$5:$C$10,0),MATCH(N$9,'Mthly Bdgt'!$C$5:$P$5,0))</f>
        <v>#N/A</v>
      </c>
      <c r="O60" s="2008" t="e">
        <f>SUM(C60:N60)</f>
        <v>#N/A</v>
      </c>
    </row>
    <row r="61" spans="2:17" s="102" customFormat="1" ht="15.5" hidden="1" customHeight="1">
      <c r="B61" s="138" t="s">
        <v>1273</v>
      </c>
      <c r="C61" s="1994" t="e">
        <f>INDEX('Mthly Bdgt'!$C$5:$P$10,MATCH($B61,'Mthly Bdgt'!$C$5:$C$10,0),MATCH(C$9,'Mthly Bdgt'!$C$5:$P$5,0))</f>
        <v>#N/A</v>
      </c>
      <c r="D61" s="1994" t="e">
        <f>INDEX('Mthly Bdgt'!$C$5:$P$10,MATCH($B61,'Mthly Bdgt'!$C$5:$C$10,0),MATCH(D$9,'Mthly Bdgt'!$C$5:$P$5,0))</f>
        <v>#N/A</v>
      </c>
      <c r="E61" s="1994" t="e">
        <f>INDEX('Mthly Bdgt'!$C$5:$P$10,MATCH($B61,'Mthly Bdgt'!$C$5:$C$10,0),MATCH(E$9,'Mthly Bdgt'!$C$5:$P$5,0))</f>
        <v>#N/A</v>
      </c>
      <c r="F61" s="1994" t="e">
        <f>INDEX('Mthly Bdgt'!$C$5:$P$10,MATCH($B61,'Mthly Bdgt'!$C$5:$C$10,0),MATCH(F$9,'Mthly Bdgt'!$C$5:$P$5,0))</f>
        <v>#N/A</v>
      </c>
      <c r="G61" s="1994" t="e">
        <f>INDEX('Mthly Bdgt'!$C$5:$P$10,MATCH($B61,'Mthly Bdgt'!$C$5:$C$10,0),MATCH(G$9,'Mthly Bdgt'!$C$5:$P$5,0))</f>
        <v>#N/A</v>
      </c>
      <c r="H61" s="1994" t="e">
        <f>INDEX('Mthly Bdgt'!$C$5:$P$10,MATCH($B61,'Mthly Bdgt'!$C$5:$C$10,0),MATCH(H$9,'Mthly Bdgt'!$C$5:$P$5,0))</f>
        <v>#N/A</v>
      </c>
      <c r="I61" s="1994" t="e">
        <f>INDEX('Mthly Bdgt'!$C$5:$P$10,MATCH($B61,'Mthly Bdgt'!$C$5:$C$10,0),MATCH(I$9,'Mthly Bdgt'!$C$5:$P$5,0))</f>
        <v>#N/A</v>
      </c>
      <c r="J61" s="1994" t="e">
        <f>INDEX('Mthly Bdgt'!$C$5:$P$10,MATCH($B61,'Mthly Bdgt'!$C$5:$C$10,0),MATCH(J$9,'Mthly Bdgt'!$C$5:$P$5,0))</f>
        <v>#N/A</v>
      </c>
      <c r="K61" s="1994" t="e">
        <f>INDEX('Mthly Bdgt'!$C$5:$P$10,MATCH($B61,'Mthly Bdgt'!$C$5:$C$10,0),MATCH(K$9,'Mthly Bdgt'!$C$5:$P$5,0))</f>
        <v>#N/A</v>
      </c>
      <c r="L61" s="1994" t="e">
        <f>INDEX('Mthly Bdgt'!$C$5:$P$10,MATCH($B61,'Mthly Bdgt'!$C$5:$C$10,0),MATCH(L$9,'Mthly Bdgt'!$C$5:$P$5,0))</f>
        <v>#N/A</v>
      </c>
      <c r="M61" s="1994" t="e">
        <f>INDEX('Mthly Bdgt'!$C$5:$P$10,MATCH($B61,'Mthly Bdgt'!$C$5:$C$10,0),MATCH(M$9,'Mthly Bdgt'!$C$5:$P$5,0))</f>
        <v>#N/A</v>
      </c>
      <c r="N61" s="1994" t="e">
        <f>INDEX('Mthly Bdgt'!$C$5:$P$10,MATCH($B61,'Mthly Bdgt'!$C$5:$C$10,0),MATCH(N$9,'Mthly Bdgt'!$C$5:$P$5,0))</f>
        <v>#N/A</v>
      </c>
      <c r="O61" s="2009" t="e">
        <f>SUM(C61:N61)</f>
        <v>#N/A</v>
      </c>
    </row>
    <row r="62" spans="2:17" s="102" customFormat="1" ht="15.5" hidden="1" customHeight="1">
      <c r="B62" s="138" t="s">
        <v>1275</v>
      </c>
      <c r="C62" s="1994" t="e">
        <f>INDEX('Mthly Bdgt'!$C$5:$P$10,MATCH($B62,'Mthly Bdgt'!$C$5:$C$10,0),MATCH(C$9,'Mthly Bdgt'!$C$5:$P$5,0))</f>
        <v>#N/A</v>
      </c>
      <c r="D62" s="1994" t="e">
        <f>INDEX('Mthly Bdgt'!$C$5:$P$10,MATCH($B62,'Mthly Bdgt'!$C$5:$C$10,0),MATCH(D$9,'Mthly Bdgt'!$C$5:$P$5,0))</f>
        <v>#N/A</v>
      </c>
      <c r="E62" s="1994" t="e">
        <f>INDEX('Mthly Bdgt'!$C$5:$P$10,MATCH($B62,'Mthly Bdgt'!$C$5:$C$10,0),MATCH(E$9,'Mthly Bdgt'!$C$5:$P$5,0))</f>
        <v>#N/A</v>
      </c>
      <c r="F62" s="1994" t="e">
        <f>INDEX('Mthly Bdgt'!$C$5:$P$10,MATCH($B62,'Mthly Bdgt'!$C$5:$C$10,0),MATCH(F$9,'Mthly Bdgt'!$C$5:$P$5,0))</f>
        <v>#N/A</v>
      </c>
      <c r="G62" s="1994" t="e">
        <f>INDEX('Mthly Bdgt'!$C$5:$P$10,MATCH($B62,'Mthly Bdgt'!$C$5:$C$10,0),MATCH(G$9,'Mthly Bdgt'!$C$5:$P$5,0))</f>
        <v>#N/A</v>
      </c>
      <c r="H62" s="1994" t="e">
        <f>INDEX('Mthly Bdgt'!$C$5:$P$10,MATCH($B62,'Mthly Bdgt'!$C$5:$C$10,0),MATCH(H$9,'Mthly Bdgt'!$C$5:$P$5,0))</f>
        <v>#N/A</v>
      </c>
      <c r="I62" s="1994" t="e">
        <f>INDEX('Mthly Bdgt'!$C$5:$P$10,MATCH($B62,'Mthly Bdgt'!$C$5:$C$10,0),MATCH(I$9,'Mthly Bdgt'!$C$5:$P$5,0))</f>
        <v>#N/A</v>
      </c>
      <c r="J62" s="1994" t="e">
        <f>INDEX('Mthly Bdgt'!$C$5:$P$10,MATCH($B62,'Mthly Bdgt'!$C$5:$C$10,0),MATCH(J$9,'Mthly Bdgt'!$C$5:$P$5,0))</f>
        <v>#N/A</v>
      </c>
      <c r="K62" s="1994" t="e">
        <f>INDEX('Mthly Bdgt'!$C$5:$P$10,MATCH($B62,'Mthly Bdgt'!$C$5:$C$10,0),MATCH(K$9,'Mthly Bdgt'!$C$5:$P$5,0))</f>
        <v>#N/A</v>
      </c>
      <c r="L62" s="1994" t="e">
        <f>INDEX('Mthly Bdgt'!$C$5:$P$10,MATCH($B62,'Mthly Bdgt'!$C$5:$C$10,0),MATCH(L$9,'Mthly Bdgt'!$C$5:$P$5,0))</f>
        <v>#N/A</v>
      </c>
      <c r="M62" s="1994" t="e">
        <f>INDEX('Mthly Bdgt'!$C$5:$P$10,MATCH($B62,'Mthly Bdgt'!$C$5:$C$10,0),MATCH(M$9,'Mthly Bdgt'!$C$5:$P$5,0))</f>
        <v>#N/A</v>
      </c>
      <c r="N62" s="1994" t="e">
        <f>INDEX('Mthly Bdgt'!$C$5:$P$10,MATCH($B62,'Mthly Bdgt'!$C$5:$C$10,0),MATCH(N$9,'Mthly Bdgt'!$C$5:$P$5,0))</f>
        <v>#N/A</v>
      </c>
      <c r="O62" s="2008" t="e">
        <f>N62</f>
        <v>#N/A</v>
      </c>
    </row>
    <row r="63" spans="2:17" s="102" customFormat="1" ht="16" hidden="1" customHeight="1" thickBot="1">
      <c r="B63" s="146" t="s">
        <v>1274</v>
      </c>
      <c r="C63" s="1994" t="e">
        <f>INDEX('Mthly Bdgt'!$C$5:$P$10,MATCH($B63,'Mthly Bdgt'!$C$5:$C$10,0),MATCH(C$9,'Mthly Bdgt'!$C$5:$P$5,0))</f>
        <v>#N/A</v>
      </c>
      <c r="D63" s="1994" t="e">
        <f>INDEX('Mthly Bdgt'!$C$5:$P$10,MATCH($B63,'Mthly Bdgt'!$C$5:$C$10,0),MATCH(D$9,'Mthly Bdgt'!$C$5:$P$5,0))</f>
        <v>#N/A</v>
      </c>
      <c r="E63" s="1994" t="e">
        <f>INDEX('Mthly Bdgt'!$C$5:$P$10,MATCH($B63,'Mthly Bdgt'!$C$5:$C$10,0),MATCH(E$9,'Mthly Bdgt'!$C$5:$P$5,0))</f>
        <v>#N/A</v>
      </c>
      <c r="F63" s="1994" t="e">
        <f>INDEX('Mthly Bdgt'!$C$5:$P$10,MATCH($B63,'Mthly Bdgt'!$C$5:$C$10,0),MATCH(F$9,'Mthly Bdgt'!$C$5:$P$5,0))</f>
        <v>#N/A</v>
      </c>
      <c r="G63" s="1994" t="e">
        <f>INDEX('Mthly Bdgt'!$C$5:$P$10,MATCH($B63,'Mthly Bdgt'!$C$5:$C$10,0),MATCH(G$9,'Mthly Bdgt'!$C$5:$P$5,0))</f>
        <v>#N/A</v>
      </c>
      <c r="H63" s="1994" t="e">
        <f>INDEX('Mthly Bdgt'!$C$5:$P$10,MATCH($B63,'Mthly Bdgt'!$C$5:$C$10,0),MATCH(H$9,'Mthly Bdgt'!$C$5:$P$5,0))</f>
        <v>#N/A</v>
      </c>
      <c r="I63" s="1994" t="e">
        <f>INDEX('Mthly Bdgt'!$C$5:$P$10,MATCH($B63,'Mthly Bdgt'!$C$5:$C$10,0),MATCH(I$9,'Mthly Bdgt'!$C$5:$P$5,0))</f>
        <v>#N/A</v>
      </c>
      <c r="J63" s="1994" t="e">
        <f>INDEX('Mthly Bdgt'!$C$5:$P$10,MATCH($B63,'Mthly Bdgt'!$C$5:$C$10,0),MATCH(J$9,'Mthly Bdgt'!$C$5:$P$5,0))</f>
        <v>#N/A</v>
      </c>
      <c r="K63" s="1994" t="e">
        <f>INDEX('Mthly Bdgt'!$C$5:$P$10,MATCH($B63,'Mthly Bdgt'!$C$5:$C$10,0),MATCH(K$9,'Mthly Bdgt'!$C$5:$P$5,0))</f>
        <v>#N/A</v>
      </c>
      <c r="L63" s="1994" t="e">
        <f>INDEX('Mthly Bdgt'!$C$5:$P$10,MATCH($B63,'Mthly Bdgt'!$C$5:$C$10,0),MATCH(L$9,'Mthly Bdgt'!$C$5:$P$5,0))</f>
        <v>#N/A</v>
      </c>
      <c r="M63" s="1994" t="e">
        <f>INDEX('Mthly Bdgt'!$C$5:$P$10,MATCH($B63,'Mthly Bdgt'!$C$5:$C$10,0),MATCH(M$9,'Mthly Bdgt'!$C$5:$P$5,0))</f>
        <v>#N/A</v>
      </c>
      <c r="N63" s="1994" t="e">
        <f>INDEX('Mthly Bdgt'!$C$5:$P$10,MATCH($B63,'Mthly Bdgt'!$C$5:$C$10,0),MATCH(N$9,'Mthly Bdgt'!$C$5:$P$5,0))</f>
        <v>#N/A</v>
      </c>
      <c r="O63" s="2010" t="e">
        <f>O60-O61</f>
        <v>#N/A</v>
      </c>
    </row>
    <row r="64" spans="2:17" s="102" customFormat="1" ht="16" hidden="1" customHeight="1" thickBot="1">
      <c r="B64" s="147" t="s">
        <v>1504</v>
      </c>
      <c r="C64" s="148" t="e">
        <f t="shared" ref="C64:N64" si="12">C60/C59</f>
        <v>#N/A</v>
      </c>
      <c r="D64" s="148" t="e">
        <f t="shared" si="12"/>
        <v>#N/A</v>
      </c>
      <c r="E64" s="148" t="e">
        <f t="shared" si="12"/>
        <v>#N/A</v>
      </c>
      <c r="F64" s="148" t="e">
        <f t="shared" si="12"/>
        <v>#N/A</v>
      </c>
      <c r="G64" s="148" t="e">
        <f t="shared" si="12"/>
        <v>#N/A</v>
      </c>
      <c r="H64" s="148" t="e">
        <f t="shared" si="12"/>
        <v>#N/A</v>
      </c>
      <c r="I64" s="148" t="e">
        <f t="shared" si="12"/>
        <v>#N/A</v>
      </c>
      <c r="J64" s="148" t="e">
        <f t="shared" si="12"/>
        <v>#N/A</v>
      </c>
      <c r="K64" s="148" t="e">
        <f t="shared" si="12"/>
        <v>#N/A</v>
      </c>
      <c r="L64" s="148" t="e">
        <f t="shared" si="12"/>
        <v>#N/A</v>
      </c>
      <c r="M64" s="148" t="e">
        <f t="shared" si="12"/>
        <v>#N/A</v>
      </c>
      <c r="N64" s="149" t="e">
        <f t="shared" si="12"/>
        <v>#N/A</v>
      </c>
      <c r="O64" s="150" t="e">
        <f>AVERAGE(C64:N64)</f>
        <v>#N/A</v>
      </c>
    </row>
    <row r="65" spans="2:17" s="102" customFormat="1" ht="15.5" hidden="1" customHeight="1">
      <c r="B65" s="109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897"/>
    </row>
    <row r="66" spans="2:17" s="102" customFormat="1" ht="15.5" hidden="1" customHeight="1">
      <c r="B66" s="152" t="s">
        <v>1505</v>
      </c>
      <c r="C66" s="2011" t="e">
        <f t="shared" ref="C66:N66" ca="1" si="13">C62*C67</f>
        <v>#N/A</v>
      </c>
      <c r="D66" s="2011" t="e">
        <f t="shared" ca="1" si="13"/>
        <v>#N/A</v>
      </c>
      <c r="E66" s="2011" t="e">
        <f t="shared" ca="1" si="13"/>
        <v>#N/A</v>
      </c>
      <c r="F66" s="2011" t="e">
        <f t="shared" ca="1" si="13"/>
        <v>#N/A</v>
      </c>
      <c r="G66" s="2011" t="e">
        <f t="shared" ca="1" si="13"/>
        <v>#N/A</v>
      </c>
      <c r="H66" s="2011" t="e">
        <f t="shared" ca="1" si="13"/>
        <v>#N/A</v>
      </c>
      <c r="I66" s="2011" t="e">
        <f t="shared" ca="1" si="13"/>
        <v>#N/A</v>
      </c>
      <c r="J66" s="2011" t="e">
        <f t="shared" ca="1" si="13"/>
        <v>#N/A</v>
      </c>
      <c r="K66" s="2011" t="e">
        <f t="shared" ca="1" si="13"/>
        <v>#N/A</v>
      </c>
      <c r="L66" s="2011" t="e">
        <f t="shared" ca="1" si="13"/>
        <v>#N/A</v>
      </c>
      <c r="M66" s="2011" t="e">
        <f t="shared" ca="1" si="13"/>
        <v>#N/A</v>
      </c>
      <c r="N66" s="2012" t="e">
        <f t="shared" ca="1" si="13"/>
        <v>#N/A</v>
      </c>
      <c r="O66" s="2013" t="e">
        <f ca="1">N66</f>
        <v>#N/A</v>
      </c>
      <c r="Q66" s="153"/>
    </row>
    <row r="67" spans="2:17" s="102" customFormat="1" ht="16" hidden="1" customHeight="1" thickBot="1">
      <c r="B67" s="154" t="s">
        <v>1506</v>
      </c>
      <c r="C67" s="2014" t="e">
        <f ca="1">UW!$D$23</f>
        <v>#DIV/0!</v>
      </c>
      <c r="D67" s="2014" t="e">
        <f ca="1">UW!$D$23</f>
        <v>#DIV/0!</v>
      </c>
      <c r="E67" s="2014" t="e">
        <f ca="1">UW!$D$23</f>
        <v>#DIV/0!</v>
      </c>
      <c r="F67" s="2014" t="e">
        <f ca="1">UW!$D$23</f>
        <v>#DIV/0!</v>
      </c>
      <c r="G67" s="2014" t="e">
        <f ca="1">UW!$D$23</f>
        <v>#DIV/0!</v>
      </c>
      <c r="H67" s="2014" t="e">
        <f ca="1">UW!$D$23</f>
        <v>#DIV/0!</v>
      </c>
      <c r="I67" s="2014" t="e">
        <f ca="1">UW!$D$23</f>
        <v>#DIV/0!</v>
      </c>
      <c r="J67" s="2014" t="e">
        <f ca="1">UW!$D$23</f>
        <v>#DIV/0!</v>
      </c>
      <c r="K67" s="2014" t="e">
        <f ca="1">UW!$D$23</f>
        <v>#DIV/0!</v>
      </c>
      <c r="L67" s="2014" t="e">
        <f ca="1">UW!$D$23</f>
        <v>#DIV/0!</v>
      </c>
      <c r="M67" s="2014" t="e">
        <f ca="1">UW!$D$23</f>
        <v>#DIV/0!</v>
      </c>
      <c r="N67" s="2015" t="e">
        <f ca="1">UW!$D$23</f>
        <v>#DIV/0!</v>
      </c>
      <c r="O67" s="2016" t="e">
        <f ca="1">AVERAGE(C67:N67)</f>
        <v>#DIV/0!</v>
      </c>
    </row>
    <row r="68" spans="2:17" s="102" customFormat="1" ht="15.5" hidden="1" customHeight="1">
      <c r="D68" s="2017"/>
      <c r="E68" s="2017"/>
      <c r="F68" s="2017"/>
      <c r="G68" s="2017"/>
      <c r="H68" s="2017"/>
      <c r="I68" s="2017"/>
      <c r="J68" s="2017"/>
      <c r="K68" s="2017"/>
      <c r="L68" s="2017"/>
      <c r="M68" s="2017"/>
      <c r="N68" s="2017"/>
      <c r="O68" s="104"/>
    </row>
    <row r="69" spans="2:17" s="102" customFormat="1" ht="15.5" hidden="1" customHeight="1">
      <c r="B69" s="136" t="s">
        <v>1507</v>
      </c>
      <c r="C69" s="1990"/>
      <c r="D69" s="1933"/>
      <c r="E69" s="1933"/>
      <c r="F69" s="1933"/>
      <c r="G69" s="1933"/>
      <c r="H69" s="1933"/>
      <c r="I69" s="1933"/>
      <c r="J69" s="1933"/>
      <c r="K69" s="1933"/>
      <c r="L69" s="1933"/>
      <c r="M69" s="1933"/>
      <c r="N69" s="1933"/>
      <c r="O69" s="1990"/>
    </row>
    <row r="70" spans="2:17" s="102" customFormat="1" ht="19.5" hidden="1" customHeight="1">
      <c r="B70" s="137" t="str">
        <f>B52</f>
        <v>NLA - StoreLocal Pakenham</v>
      </c>
      <c r="C70" s="2018">
        <v>1200</v>
      </c>
      <c r="D70" s="2018">
        <v>1200</v>
      </c>
      <c r="E70" s="2018">
        <v>1200</v>
      </c>
      <c r="F70" s="2018">
        <v>1200</v>
      </c>
      <c r="G70" s="2018">
        <v>1200</v>
      </c>
      <c r="H70" s="2018">
        <v>1200</v>
      </c>
      <c r="I70" s="2018">
        <v>1200</v>
      </c>
      <c r="J70" s="2018">
        <v>1200</v>
      </c>
      <c r="K70" s="2018">
        <v>1200</v>
      </c>
      <c r="L70" s="2018">
        <v>1200</v>
      </c>
      <c r="M70" s="2018">
        <v>1200</v>
      </c>
      <c r="N70" s="2018">
        <v>1200</v>
      </c>
      <c r="O70" s="2019">
        <f>N70</f>
        <v>1200</v>
      </c>
    </row>
    <row r="71" spans="2:17" s="102" customFormat="1" ht="15.5" hidden="1" customHeight="1">
      <c r="B71" s="138" t="s">
        <v>1501</v>
      </c>
      <c r="C71" s="1903">
        <v>0</v>
      </c>
      <c r="D71" s="1903">
        <v>0</v>
      </c>
      <c r="E71" s="1903">
        <v>0</v>
      </c>
      <c r="F71" s="1903">
        <v>0</v>
      </c>
      <c r="G71" s="1903">
        <v>0</v>
      </c>
      <c r="H71" s="1903">
        <v>0</v>
      </c>
      <c r="I71" s="1903">
        <v>0</v>
      </c>
      <c r="J71" s="1903">
        <v>0</v>
      </c>
      <c r="K71" s="1903">
        <v>0</v>
      </c>
      <c r="L71" s="1903">
        <v>0</v>
      </c>
      <c r="M71" s="1903">
        <v>0</v>
      </c>
      <c r="N71" s="2020">
        <v>0</v>
      </c>
      <c r="O71" s="2021">
        <f>N71</f>
        <v>0</v>
      </c>
    </row>
    <row r="72" spans="2:17" s="102" customFormat="1" ht="15.5" hidden="1" customHeight="1">
      <c r="B72" s="138" t="s">
        <v>1502</v>
      </c>
      <c r="C72" s="140">
        <f t="shared" ref="C72:N72" si="14">C71/C70</f>
        <v>0</v>
      </c>
      <c r="D72" s="140">
        <f t="shared" si="14"/>
        <v>0</v>
      </c>
      <c r="E72" s="140">
        <f t="shared" si="14"/>
        <v>0</v>
      </c>
      <c r="F72" s="140">
        <f t="shared" si="14"/>
        <v>0</v>
      </c>
      <c r="G72" s="140">
        <f t="shared" si="14"/>
        <v>0</v>
      </c>
      <c r="H72" s="140">
        <f t="shared" si="14"/>
        <v>0</v>
      </c>
      <c r="I72" s="140">
        <f t="shared" si="14"/>
        <v>0</v>
      </c>
      <c r="J72" s="140">
        <f t="shared" si="14"/>
        <v>0</v>
      </c>
      <c r="K72" s="140">
        <f t="shared" si="14"/>
        <v>0</v>
      </c>
      <c r="L72" s="140">
        <f t="shared" si="14"/>
        <v>0</v>
      </c>
      <c r="M72" s="140">
        <f t="shared" si="14"/>
        <v>0</v>
      </c>
      <c r="N72" s="140">
        <f t="shared" si="14"/>
        <v>0</v>
      </c>
      <c r="O72" s="155">
        <f>N72</f>
        <v>0</v>
      </c>
    </row>
    <row r="73" spans="2:17" s="102" customFormat="1" ht="15.5" hidden="1" customHeight="1">
      <c r="B73" s="138" t="s">
        <v>119</v>
      </c>
      <c r="C73" s="159" t="e">
        <v>#DIV/0!</v>
      </c>
      <c r="D73" s="2022" t="e">
        <v>#DIV/0!</v>
      </c>
      <c r="E73" s="2022" t="e">
        <v>#DIV/0!</v>
      </c>
      <c r="F73" s="2022" t="e">
        <v>#DIV/0!</v>
      </c>
      <c r="G73" s="2022" t="e">
        <v>#DIV/0!</v>
      </c>
      <c r="H73" s="2022" t="e">
        <v>#DIV/0!</v>
      </c>
      <c r="I73" s="2022" t="e">
        <v>#DIV/0!</v>
      </c>
      <c r="J73" s="2022" t="e">
        <v>#DIV/0!</v>
      </c>
      <c r="K73" s="2022" t="e">
        <v>#DIV/0!</v>
      </c>
      <c r="L73" s="2022" t="e">
        <v>#DIV/0!</v>
      </c>
      <c r="M73" s="2022" t="e">
        <v>#DIV/0!</v>
      </c>
      <c r="N73" s="2022" t="e">
        <v>#DIV/0!</v>
      </c>
      <c r="O73" s="2021" t="e">
        <f>AVERAGE(C73:N73)</f>
        <v>#DIV/0!</v>
      </c>
    </row>
    <row r="74" spans="2:17" s="102" customFormat="1" ht="16" hidden="1" customHeight="1" thickBot="1">
      <c r="B74" s="143" t="s">
        <v>387</v>
      </c>
      <c r="C74" s="2003" t="e">
        <f t="shared" ref="C74:N74" si="15">C73*C71/12</f>
        <v>#DIV/0!</v>
      </c>
      <c r="D74" s="2003" t="e">
        <f t="shared" si="15"/>
        <v>#DIV/0!</v>
      </c>
      <c r="E74" s="2003" t="e">
        <f t="shared" si="15"/>
        <v>#DIV/0!</v>
      </c>
      <c r="F74" s="2003" t="e">
        <f t="shared" si="15"/>
        <v>#DIV/0!</v>
      </c>
      <c r="G74" s="2003" t="e">
        <f t="shared" si="15"/>
        <v>#DIV/0!</v>
      </c>
      <c r="H74" s="2003" t="e">
        <f t="shared" si="15"/>
        <v>#DIV/0!</v>
      </c>
      <c r="I74" s="2003" t="e">
        <f t="shared" si="15"/>
        <v>#DIV/0!</v>
      </c>
      <c r="J74" s="2003" t="e">
        <f t="shared" si="15"/>
        <v>#DIV/0!</v>
      </c>
      <c r="K74" s="2003" t="e">
        <f t="shared" si="15"/>
        <v>#DIV/0!</v>
      </c>
      <c r="L74" s="2003" t="e">
        <f t="shared" si="15"/>
        <v>#DIV/0!</v>
      </c>
      <c r="M74" s="2003" t="e">
        <f t="shared" si="15"/>
        <v>#DIV/0!</v>
      </c>
      <c r="N74" s="2003" t="e">
        <f t="shared" si="15"/>
        <v>#DIV/0!</v>
      </c>
      <c r="O74" s="2023" t="e">
        <f>SUM(C74:N74)</f>
        <v>#DIV/0!</v>
      </c>
    </row>
    <row r="75" spans="2:17" s="102" customFormat="1" ht="15.5" hidden="1" customHeight="1">
      <c r="B75" s="109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2024"/>
    </row>
    <row r="76" spans="2:17" s="102" customFormat="1" ht="15.5" hidden="1" customHeight="1">
      <c r="B76" s="145" t="s">
        <v>1503</v>
      </c>
      <c r="C76" s="2018">
        <f t="shared" ref="C76:N76" si="16">C77/C81</f>
        <v>0</v>
      </c>
      <c r="D76" s="2018">
        <f t="shared" si="16"/>
        <v>0</v>
      </c>
      <c r="E76" s="2018">
        <f t="shared" si="16"/>
        <v>0</v>
      </c>
      <c r="F76" s="2018">
        <f t="shared" si="16"/>
        <v>0</v>
      </c>
      <c r="G76" s="2018">
        <f t="shared" si="16"/>
        <v>0</v>
      </c>
      <c r="H76" s="2018">
        <f t="shared" si="16"/>
        <v>0</v>
      </c>
      <c r="I76" s="2018">
        <f t="shared" si="16"/>
        <v>0</v>
      </c>
      <c r="J76" s="2018">
        <f t="shared" si="16"/>
        <v>0</v>
      </c>
      <c r="K76" s="2018">
        <f t="shared" si="16"/>
        <v>0</v>
      </c>
      <c r="L76" s="2018">
        <f t="shared" si="16"/>
        <v>0</v>
      </c>
      <c r="M76" s="2018">
        <f t="shared" si="16"/>
        <v>0</v>
      </c>
      <c r="N76" s="2018">
        <f t="shared" si="16"/>
        <v>0</v>
      </c>
      <c r="O76" s="2007">
        <f>SUM(C76:N76)</f>
        <v>0</v>
      </c>
    </row>
    <row r="77" spans="2:17" s="102" customFormat="1" ht="15.5" hidden="1" customHeight="1">
      <c r="B77" s="138" t="s">
        <v>1508</v>
      </c>
      <c r="C77" s="1903">
        <v>0</v>
      </c>
      <c r="D77" s="1903">
        <v>0</v>
      </c>
      <c r="E77" s="1903">
        <v>0</v>
      </c>
      <c r="F77" s="1903">
        <v>0</v>
      </c>
      <c r="G77" s="1903">
        <v>0</v>
      </c>
      <c r="H77" s="1903">
        <v>0</v>
      </c>
      <c r="I77" s="1903">
        <v>0</v>
      </c>
      <c r="J77" s="1903">
        <v>0</v>
      </c>
      <c r="K77" s="1903">
        <v>0</v>
      </c>
      <c r="L77" s="1903">
        <v>0</v>
      </c>
      <c r="M77" s="1903">
        <v>0</v>
      </c>
      <c r="N77" s="1903">
        <v>0</v>
      </c>
      <c r="O77" s="2025">
        <f>SUM(C77:N77)</f>
        <v>0</v>
      </c>
    </row>
    <row r="78" spans="2:17" s="102" customFormat="1" ht="15.5" hidden="1" customHeight="1">
      <c r="B78" s="138" t="s">
        <v>1509</v>
      </c>
      <c r="C78" s="157">
        <f t="shared" ref="C78:N78" si="17">C79*0.05</f>
        <v>0</v>
      </c>
      <c r="D78" s="157">
        <f t="shared" si="17"/>
        <v>0</v>
      </c>
      <c r="E78" s="157">
        <f t="shared" si="17"/>
        <v>0</v>
      </c>
      <c r="F78" s="157">
        <f t="shared" si="17"/>
        <v>0</v>
      </c>
      <c r="G78" s="157">
        <f t="shared" si="17"/>
        <v>0</v>
      </c>
      <c r="H78" s="157">
        <f t="shared" si="17"/>
        <v>0</v>
      </c>
      <c r="I78" s="157">
        <f t="shared" si="17"/>
        <v>0</v>
      </c>
      <c r="J78" s="157">
        <f t="shared" si="17"/>
        <v>0</v>
      </c>
      <c r="K78" s="157">
        <f t="shared" si="17"/>
        <v>0</v>
      </c>
      <c r="L78" s="157">
        <f t="shared" si="17"/>
        <v>0</v>
      </c>
      <c r="M78" s="157">
        <f t="shared" si="17"/>
        <v>0</v>
      </c>
      <c r="N78" s="157">
        <f t="shared" si="17"/>
        <v>0</v>
      </c>
      <c r="O78" s="2026">
        <f>SUM(C78:N78)</f>
        <v>0</v>
      </c>
    </row>
    <row r="79" spans="2:17" s="102" customFormat="1" ht="15.5" hidden="1" customHeight="1">
      <c r="B79" s="138" t="s">
        <v>1510</v>
      </c>
      <c r="C79" s="1903">
        <v>0</v>
      </c>
      <c r="D79" s="1903">
        <v>0</v>
      </c>
      <c r="E79" s="1903">
        <v>0</v>
      </c>
      <c r="F79" s="1903">
        <v>0</v>
      </c>
      <c r="G79" s="1903">
        <v>0</v>
      </c>
      <c r="H79" s="1903">
        <v>0</v>
      </c>
      <c r="I79" s="1903">
        <v>0</v>
      </c>
      <c r="J79" s="1903">
        <v>0</v>
      </c>
      <c r="K79" s="1903">
        <v>0</v>
      </c>
      <c r="L79" s="1903">
        <v>0</v>
      </c>
      <c r="M79" s="1903">
        <v>0</v>
      </c>
      <c r="N79" s="1903">
        <v>0</v>
      </c>
      <c r="O79" s="2025">
        <f>N79</f>
        <v>0</v>
      </c>
    </row>
    <row r="80" spans="2:17" s="102" customFormat="1" ht="16" hidden="1" customHeight="1" thickBot="1">
      <c r="B80" s="146" t="s">
        <v>1511</v>
      </c>
      <c r="C80" s="2027">
        <f t="shared" ref="C80:O80" si="18">C77-C78</f>
        <v>0</v>
      </c>
      <c r="D80" s="2027">
        <f t="shared" si="18"/>
        <v>0</v>
      </c>
      <c r="E80" s="2027">
        <f t="shared" si="18"/>
        <v>0</v>
      </c>
      <c r="F80" s="2027">
        <f t="shared" si="18"/>
        <v>0</v>
      </c>
      <c r="G80" s="2027">
        <f t="shared" si="18"/>
        <v>0</v>
      </c>
      <c r="H80" s="2027">
        <f t="shared" si="18"/>
        <v>0</v>
      </c>
      <c r="I80" s="2027">
        <f t="shared" si="18"/>
        <v>0</v>
      </c>
      <c r="J80" s="2027">
        <f t="shared" si="18"/>
        <v>0</v>
      </c>
      <c r="K80" s="2027">
        <f t="shared" si="18"/>
        <v>0</v>
      </c>
      <c r="L80" s="2027">
        <f t="shared" si="18"/>
        <v>0</v>
      </c>
      <c r="M80" s="2027">
        <f t="shared" si="18"/>
        <v>0</v>
      </c>
      <c r="N80" s="2027">
        <f t="shared" si="18"/>
        <v>0</v>
      </c>
      <c r="O80" s="2028">
        <f t="shared" si="18"/>
        <v>0</v>
      </c>
    </row>
    <row r="81" spans="2:15" s="102" customFormat="1" ht="16" hidden="1" customHeight="1" thickBot="1">
      <c r="B81" s="147" t="s">
        <v>1504</v>
      </c>
      <c r="C81" s="148">
        <v>0.38</v>
      </c>
      <c r="D81" s="148">
        <v>0.38</v>
      </c>
      <c r="E81" s="148">
        <v>0.38</v>
      </c>
      <c r="F81" s="148">
        <v>0.38</v>
      </c>
      <c r="G81" s="148">
        <v>0.38</v>
      </c>
      <c r="H81" s="148">
        <v>0.38</v>
      </c>
      <c r="I81" s="148">
        <v>0.38</v>
      </c>
      <c r="J81" s="148">
        <v>0.38</v>
      </c>
      <c r="K81" s="148">
        <v>0.38</v>
      </c>
      <c r="L81" s="148">
        <v>0.38</v>
      </c>
      <c r="M81" s="148">
        <v>0.38</v>
      </c>
      <c r="N81" s="149">
        <v>0.38</v>
      </c>
      <c r="O81" s="150">
        <f>AVERAGE(C81:N81)</f>
        <v>0.37999999999999995</v>
      </c>
    </row>
    <row r="82" spans="2:15" s="102" customFormat="1" ht="15.5" hidden="1" customHeight="1">
      <c r="B82" s="109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2024"/>
    </row>
    <row r="83" spans="2:15" s="102" customFormat="1" ht="15.5" hidden="1" customHeight="1">
      <c r="B83" s="136" t="s">
        <v>1512</v>
      </c>
      <c r="C83" s="1990"/>
      <c r="D83" s="1933"/>
      <c r="E83" s="1933"/>
      <c r="F83" s="1933"/>
      <c r="G83" s="1933"/>
      <c r="H83" s="1933"/>
      <c r="I83" s="1933"/>
      <c r="J83" s="1933"/>
      <c r="K83" s="1933"/>
      <c r="L83" s="1933"/>
      <c r="M83" s="1933"/>
      <c r="N83" s="1933"/>
      <c r="O83" s="1990"/>
    </row>
    <row r="84" spans="2:15" s="102" customFormat="1" ht="19.5" hidden="1" customHeight="1">
      <c r="B84" s="137" t="str">
        <f>B66</f>
        <v>Budgeted SQM Occupied</v>
      </c>
      <c r="C84" s="2018">
        <v>0</v>
      </c>
      <c r="D84" s="2018">
        <v>1564</v>
      </c>
      <c r="E84" s="2018">
        <v>1564</v>
      </c>
      <c r="F84" s="2018">
        <v>1564</v>
      </c>
      <c r="G84" s="2018">
        <v>1564</v>
      </c>
      <c r="H84" s="2018">
        <v>1564</v>
      </c>
      <c r="I84" s="2018">
        <v>1564</v>
      </c>
      <c r="J84" s="2018">
        <v>1564</v>
      </c>
      <c r="K84" s="2018">
        <v>1564</v>
      </c>
      <c r="L84" s="2018">
        <v>1564</v>
      </c>
      <c r="M84" s="2018">
        <v>1564</v>
      </c>
      <c r="N84" s="2018">
        <v>1564</v>
      </c>
      <c r="O84" s="2019">
        <v>1564</v>
      </c>
    </row>
    <row r="85" spans="2:15" s="102" customFormat="1" ht="15.5" hidden="1" customHeight="1">
      <c r="B85" s="138" t="s">
        <v>1501</v>
      </c>
      <c r="C85" s="1903">
        <v>0</v>
      </c>
      <c r="D85" s="1903">
        <v>0</v>
      </c>
      <c r="E85" s="1903">
        <v>0</v>
      </c>
      <c r="F85" s="1903">
        <v>0</v>
      </c>
      <c r="G85" s="1903">
        <v>0</v>
      </c>
      <c r="H85" s="1903">
        <v>0</v>
      </c>
      <c r="I85" s="1903">
        <v>0</v>
      </c>
      <c r="J85" s="1903">
        <v>0</v>
      </c>
      <c r="K85" s="1903">
        <v>0</v>
      </c>
      <c r="L85" s="1903">
        <v>0</v>
      </c>
      <c r="M85" s="1903">
        <v>0</v>
      </c>
      <c r="N85" s="2020">
        <v>0</v>
      </c>
      <c r="O85" s="2021">
        <f>N85</f>
        <v>0</v>
      </c>
    </row>
    <row r="86" spans="2:15" s="102" customFormat="1" ht="15.5" hidden="1" customHeight="1">
      <c r="B86" s="138" t="s">
        <v>1502</v>
      </c>
      <c r="C86" s="140" t="e">
        <f t="shared" ref="C86:N86" si="19">C85/C84</f>
        <v>#DIV/0!</v>
      </c>
      <c r="D86" s="140">
        <f t="shared" si="19"/>
        <v>0</v>
      </c>
      <c r="E86" s="140">
        <f t="shared" si="19"/>
        <v>0</v>
      </c>
      <c r="F86" s="140">
        <f t="shared" si="19"/>
        <v>0</v>
      </c>
      <c r="G86" s="140">
        <f t="shared" si="19"/>
        <v>0</v>
      </c>
      <c r="H86" s="140">
        <f t="shared" si="19"/>
        <v>0</v>
      </c>
      <c r="I86" s="140">
        <f t="shared" si="19"/>
        <v>0</v>
      </c>
      <c r="J86" s="140">
        <f t="shared" si="19"/>
        <v>0</v>
      </c>
      <c r="K86" s="140">
        <f t="shared" si="19"/>
        <v>0</v>
      </c>
      <c r="L86" s="140">
        <f t="shared" si="19"/>
        <v>0</v>
      </c>
      <c r="M86" s="140">
        <f t="shared" si="19"/>
        <v>0</v>
      </c>
      <c r="N86" s="140">
        <f t="shared" si="19"/>
        <v>0</v>
      </c>
      <c r="O86" s="155">
        <f>N86</f>
        <v>0</v>
      </c>
    </row>
    <row r="87" spans="2:15" s="102" customFormat="1" ht="15.5" hidden="1" customHeight="1">
      <c r="B87" s="138" t="s">
        <v>119</v>
      </c>
      <c r="C87" s="2029" t="e">
        <v>#DIV/0!</v>
      </c>
      <c r="D87" s="2022" t="e">
        <v>#DIV/0!</v>
      </c>
      <c r="E87" s="2022" t="e">
        <v>#DIV/0!</v>
      </c>
      <c r="F87" s="2022" t="e">
        <v>#DIV/0!</v>
      </c>
      <c r="G87" s="2022" t="e">
        <v>#DIV/0!</v>
      </c>
      <c r="H87" s="2022" t="e">
        <v>#DIV/0!</v>
      </c>
      <c r="I87" s="2022" t="e">
        <v>#DIV/0!</v>
      </c>
      <c r="J87" s="2022" t="e">
        <v>#DIV/0!</v>
      </c>
      <c r="K87" s="2022" t="e">
        <v>#DIV/0!</v>
      </c>
      <c r="L87" s="2022" t="e">
        <v>#DIV/0!</v>
      </c>
      <c r="M87" s="2022" t="e">
        <v>#DIV/0!</v>
      </c>
      <c r="N87" s="2022" t="e">
        <v>#DIV/0!</v>
      </c>
      <c r="O87" s="2021" t="e">
        <f>AVERAGE(C87:N87)</f>
        <v>#DIV/0!</v>
      </c>
    </row>
    <row r="88" spans="2:15" s="102" customFormat="1" ht="16" hidden="1" customHeight="1" thickBot="1">
      <c r="B88" s="143" t="s">
        <v>387</v>
      </c>
      <c r="C88" s="2003" t="e">
        <f t="shared" ref="C88:N88" si="20">C87*C85/12</f>
        <v>#DIV/0!</v>
      </c>
      <c r="D88" s="2003" t="e">
        <f t="shared" si="20"/>
        <v>#DIV/0!</v>
      </c>
      <c r="E88" s="2003" t="e">
        <f t="shared" si="20"/>
        <v>#DIV/0!</v>
      </c>
      <c r="F88" s="2003" t="e">
        <f t="shared" si="20"/>
        <v>#DIV/0!</v>
      </c>
      <c r="G88" s="2003" t="e">
        <f t="shared" si="20"/>
        <v>#DIV/0!</v>
      </c>
      <c r="H88" s="2003" t="e">
        <f t="shared" si="20"/>
        <v>#DIV/0!</v>
      </c>
      <c r="I88" s="2003" t="e">
        <f t="shared" si="20"/>
        <v>#DIV/0!</v>
      </c>
      <c r="J88" s="2003" t="e">
        <f t="shared" si="20"/>
        <v>#DIV/0!</v>
      </c>
      <c r="K88" s="2003" t="e">
        <f t="shared" si="20"/>
        <v>#DIV/0!</v>
      </c>
      <c r="L88" s="2003" t="e">
        <f t="shared" si="20"/>
        <v>#DIV/0!</v>
      </c>
      <c r="M88" s="2003" t="e">
        <f t="shared" si="20"/>
        <v>#DIV/0!</v>
      </c>
      <c r="N88" s="2003" t="e">
        <f t="shared" si="20"/>
        <v>#DIV/0!</v>
      </c>
      <c r="O88" s="2023" t="e">
        <f>SUM(C88:N88)</f>
        <v>#DIV/0!</v>
      </c>
    </row>
    <row r="89" spans="2:15" s="102" customFormat="1" ht="15.5" hidden="1" customHeight="1">
      <c r="B89" s="109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2024"/>
    </row>
    <row r="90" spans="2:15" s="102" customFormat="1" ht="15.5" hidden="1" customHeight="1">
      <c r="B90" s="145" t="s">
        <v>1503</v>
      </c>
      <c r="C90" s="2018">
        <f t="shared" ref="C90:N90" si="21">C91/C95</f>
        <v>0</v>
      </c>
      <c r="D90" s="2018">
        <f t="shared" si="21"/>
        <v>0</v>
      </c>
      <c r="E90" s="2018">
        <f t="shared" si="21"/>
        <v>0</v>
      </c>
      <c r="F90" s="2018">
        <f t="shared" si="21"/>
        <v>0</v>
      </c>
      <c r="G90" s="2018">
        <f t="shared" si="21"/>
        <v>0</v>
      </c>
      <c r="H90" s="2018">
        <f t="shared" si="21"/>
        <v>0</v>
      </c>
      <c r="I90" s="2018">
        <f t="shared" si="21"/>
        <v>0</v>
      </c>
      <c r="J90" s="2018">
        <f t="shared" si="21"/>
        <v>0</v>
      </c>
      <c r="K90" s="2018">
        <f t="shared" si="21"/>
        <v>0</v>
      </c>
      <c r="L90" s="2018">
        <f t="shared" si="21"/>
        <v>0</v>
      </c>
      <c r="M90" s="2018">
        <f t="shared" si="21"/>
        <v>0</v>
      </c>
      <c r="N90" s="2018">
        <f t="shared" si="21"/>
        <v>0</v>
      </c>
      <c r="O90" s="2007">
        <f>SUM(C90:N90)</f>
        <v>0</v>
      </c>
    </row>
    <row r="91" spans="2:15" s="102" customFormat="1" ht="15.5" hidden="1" customHeight="1">
      <c r="B91" s="138" t="s">
        <v>1508</v>
      </c>
      <c r="C91" s="1903">
        <v>0</v>
      </c>
      <c r="D91" s="1903">
        <v>0</v>
      </c>
      <c r="E91" s="1903">
        <v>0</v>
      </c>
      <c r="F91" s="1903">
        <v>0</v>
      </c>
      <c r="G91" s="1903">
        <v>0</v>
      </c>
      <c r="H91" s="1903">
        <v>0</v>
      </c>
      <c r="I91" s="1903">
        <v>0</v>
      </c>
      <c r="J91" s="1903">
        <v>0</v>
      </c>
      <c r="K91" s="1903">
        <v>0</v>
      </c>
      <c r="L91" s="1903">
        <v>0</v>
      </c>
      <c r="M91" s="1903">
        <v>0</v>
      </c>
      <c r="N91" s="1903">
        <v>0</v>
      </c>
      <c r="O91" s="2025">
        <f>SUM(C91:N91)</f>
        <v>0</v>
      </c>
    </row>
    <row r="92" spans="2:15" s="102" customFormat="1" ht="15.5" hidden="1" customHeight="1">
      <c r="B92" s="138" t="s">
        <v>1509</v>
      </c>
      <c r="C92" s="157">
        <f t="shared" ref="C92:N92" si="22">C93*0.05</f>
        <v>0</v>
      </c>
      <c r="D92" s="157">
        <f t="shared" si="22"/>
        <v>0</v>
      </c>
      <c r="E92" s="157">
        <f t="shared" si="22"/>
        <v>0</v>
      </c>
      <c r="F92" s="157">
        <f t="shared" si="22"/>
        <v>0</v>
      </c>
      <c r="G92" s="157">
        <f t="shared" si="22"/>
        <v>0</v>
      </c>
      <c r="H92" s="157">
        <f t="shared" si="22"/>
        <v>0</v>
      </c>
      <c r="I92" s="157">
        <f t="shared" si="22"/>
        <v>0</v>
      </c>
      <c r="J92" s="157">
        <f t="shared" si="22"/>
        <v>0</v>
      </c>
      <c r="K92" s="157">
        <f t="shared" si="22"/>
        <v>0</v>
      </c>
      <c r="L92" s="157">
        <f t="shared" si="22"/>
        <v>0</v>
      </c>
      <c r="M92" s="157">
        <f t="shared" si="22"/>
        <v>0</v>
      </c>
      <c r="N92" s="157">
        <f t="shared" si="22"/>
        <v>0</v>
      </c>
      <c r="O92" s="2026">
        <f>SUM(C92:N92)</f>
        <v>0</v>
      </c>
    </row>
    <row r="93" spans="2:15" s="102" customFormat="1" ht="15.5" hidden="1" customHeight="1">
      <c r="B93" s="138" t="s">
        <v>1510</v>
      </c>
      <c r="C93" s="1903">
        <v>0</v>
      </c>
      <c r="D93" s="1903">
        <v>0</v>
      </c>
      <c r="E93" s="1903">
        <v>0</v>
      </c>
      <c r="F93" s="1903">
        <v>0</v>
      </c>
      <c r="G93" s="1903">
        <v>0</v>
      </c>
      <c r="H93" s="1903">
        <v>0</v>
      </c>
      <c r="I93" s="1903">
        <v>0</v>
      </c>
      <c r="J93" s="1903">
        <v>0</v>
      </c>
      <c r="K93" s="1903">
        <v>0</v>
      </c>
      <c r="L93" s="1903">
        <v>0</v>
      </c>
      <c r="M93" s="1903">
        <v>0</v>
      </c>
      <c r="N93" s="1903">
        <v>0</v>
      </c>
      <c r="O93" s="2025">
        <f>N93</f>
        <v>0</v>
      </c>
    </row>
    <row r="94" spans="2:15" s="102" customFormat="1" ht="16" hidden="1" customHeight="1" thickBot="1">
      <c r="B94" s="146" t="s">
        <v>1511</v>
      </c>
      <c r="C94" s="2027">
        <f t="shared" ref="C94:O94" si="23">C91-C92</f>
        <v>0</v>
      </c>
      <c r="D94" s="2027">
        <f t="shared" si="23"/>
        <v>0</v>
      </c>
      <c r="E94" s="2027">
        <f t="shared" si="23"/>
        <v>0</v>
      </c>
      <c r="F94" s="2027">
        <f t="shared" si="23"/>
        <v>0</v>
      </c>
      <c r="G94" s="2027">
        <f t="shared" si="23"/>
        <v>0</v>
      </c>
      <c r="H94" s="2027">
        <f t="shared" si="23"/>
        <v>0</v>
      </c>
      <c r="I94" s="2027">
        <f t="shared" si="23"/>
        <v>0</v>
      </c>
      <c r="J94" s="2027">
        <f t="shared" si="23"/>
        <v>0</v>
      </c>
      <c r="K94" s="2027">
        <f t="shared" si="23"/>
        <v>0</v>
      </c>
      <c r="L94" s="2027">
        <f t="shared" si="23"/>
        <v>0</v>
      </c>
      <c r="M94" s="2027">
        <f t="shared" si="23"/>
        <v>0</v>
      </c>
      <c r="N94" s="2027">
        <f t="shared" si="23"/>
        <v>0</v>
      </c>
      <c r="O94" s="2028">
        <f t="shared" si="23"/>
        <v>0</v>
      </c>
    </row>
    <row r="95" spans="2:15" s="102" customFormat="1" ht="16" hidden="1" customHeight="1" thickBot="1">
      <c r="B95" s="147" t="s">
        <v>1504</v>
      </c>
      <c r="C95" s="148">
        <v>0.38</v>
      </c>
      <c r="D95" s="148">
        <v>0.38</v>
      </c>
      <c r="E95" s="148">
        <v>0.38</v>
      </c>
      <c r="F95" s="148">
        <v>0.38</v>
      </c>
      <c r="G95" s="148">
        <v>0.38</v>
      </c>
      <c r="H95" s="148">
        <v>0.38</v>
      </c>
      <c r="I95" s="148">
        <v>0.38</v>
      </c>
      <c r="J95" s="148">
        <v>0.38</v>
      </c>
      <c r="K95" s="148">
        <v>0.38</v>
      </c>
      <c r="L95" s="148">
        <v>0.38</v>
      </c>
      <c r="M95" s="148">
        <v>0.38</v>
      </c>
      <c r="N95" s="149">
        <v>0.38</v>
      </c>
      <c r="O95" s="150">
        <f>AVERAGE(C95:N95)</f>
        <v>0.37999999999999995</v>
      </c>
    </row>
    <row r="96" spans="2:15" s="102" customFormat="1" ht="15.5" hidden="1" customHeight="1">
      <c r="O96" s="104"/>
    </row>
    <row r="97" hidden="1"/>
    <row r="98" hidden="1"/>
    <row r="99" hidden="1"/>
    <row r="100" hidden="1"/>
  </sheetData>
  <conditionalFormatting sqref="C37:O37">
    <cfRule type="cellIs" dxfId="3" priority="1" operator="lessThan">
      <formula>0</formula>
    </cfRule>
    <cfRule type="cellIs" dxfId="2" priority="2" operator="lessThan">
      <formula>0</formula>
    </cfRule>
  </conditionalFormatting>
  <conditionalFormatting sqref="C44:O44">
    <cfRule type="cellIs" dxfId="1" priority="4" operator="lessThan">
      <formula>0</formula>
    </cfRule>
  </conditionalFormatting>
  <conditionalFormatting sqref="C48:O48">
    <cfRule type="cellIs" dxfId="0" priority="3" operator="lessThan">
      <formula>0</formula>
    </cfRule>
  </conditionalFormatting>
  <pageMargins left="0.75000000000000011" right="0.75000000000000011" top="0.41000000000000009" bottom="0.21" header="0.5" footer="0.5"/>
  <pageSetup paperSize="8" scale="77" fitToHeight="2" orientation="landscape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40</vt:i4>
      </vt:variant>
    </vt:vector>
  </HeadingPairs>
  <TitlesOfParts>
    <vt:vector size="74" baseType="lpstr">
      <vt:lpstr>Notes</vt:lpstr>
      <vt:lpstr>Output</vt:lpstr>
      <vt:lpstr>Expansion</vt:lpstr>
      <vt:lpstr>Store Budget</vt:lpstr>
      <vt:lpstr>UW</vt:lpstr>
      <vt:lpstr>Sheet1</vt:lpstr>
      <vt:lpstr>Sensitivity Analysis</vt:lpstr>
      <vt:lpstr>Submarket Analysis</vt:lpstr>
      <vt:lpstr>Comps &amp; Unit Mix</vt:lpstr>
      <vt:lpstr>Workstore Sales</vt:lpstr>
      <vt:lpstr>Sale Comps</vt:lpstr>
      <vt:lpstr>LT&amp;Rates</vt:lpstr>
      <vt:lpstr>Dev Bdgt</vt:lpstr>
      <vt:lpstr>Equity | Debt</vt:lpstr>
      <vt:lpstr>Annual Bdgt</vt:lpstr>
      <vt:lpstr>Mini Warehouse Lease-up</vt:lpstr>
      <vt:lpstr>BBSW Curve</vt:lpstr>
      <vt:lpstr>Lease Up Timeline</vt:lpstr>
      <vt:lpstr>Mthly Bdgt</vt:lpstr>
      <vt:lpstr>Val</vt:lpstr>
      <vt:lpstr>Return Distr.</vt:lpstr>
      <vt:lpstr>Model Inputs &amp; Calcs</vt:lpstr>
      <vt:lpstr>Unit Mix Generator</vt:lpstr>
      <vt:lpstr>Years 1 to 10</vt:lpstr>
      <vt:lpstr>Year 1</vt:lpstr>
      <vt:lpstr>Year 2</vt:lpstr>
      <vt:lpstr>Year 3</vt:lpstr>
      <vt:lpstr>Year 4</vt:lpstr>
      <vt:lpstr>Year 5</vt:lpstr>
      <vt:lpstr>Year 6</vt:lpstr>
      <vt:lpstr>Year 7</vt:lpstr>
      <vt:lpstr>Year 8</vt:lpstr>
      <vt:lpstr>Year 9</vt:lpstr>
      <vt:lpstr>Year 10</vt:lpstr>
      <vt:lpstr>Baseline</vt:lpstr>
      <vt:lpstr>Output!Beta1</vt:lpstr>
      <vt:lpstr>Beta1</vt:lpstr>
      <vt:lpstr>Output!Beta2</vt:lpstr>
      <vt:lpstr>Beta2</vt:lpstr>
      <vt:lpstr>Output!Beta3</vt:lpstr>
      <vt:lpstr>Beta3</vt:lpstr>
      <vt:lpstr>Output!Beta4</vt:lpstr>
      <vt:lpstr>Beta4</vt:lpstr>
      <vt:lpstr>Cash_on_Deposit_YesNo</vt:lpstr>
      <vt:lpstr>Debt</vt:lpstr>
      <vt:lpstr>Dev_Budget</vt:lpstr>
      <vt:lpstr>Expense_Details</vt:lpstr>
      <vt:lpstr>Home</vt:lpstr>
      <vt:lpstr>Output!Lambda1</vt:lpstr>
      <vt:lpstr>Lambda1</vt:lpstr>
      <vt:lpstr>Output!Lambda2</vt:lpstr>
      <vt:lpstr>Lambda2</vt:lpstr>
      <vt:lpstr>Output!Mth_Bud</vt:lpstr>
      <vt:lpstr>Mth_Bud</vt:lpstr>
      <vt:lpstr>On_Deposit_Equity_Amount</vt:lpstr>
      <vt:lpstr>On_Deposit_Equity_InDate</vt:lpstr>
      <vt:lpstr>On_Deposit_Equity_OutDate</vt:lpstr>
      <vt:lpstr>'Year 1'!Print_Area</vt:lpstr>
      <vt:lpstr>'Year 10'!Print_Area</vt:lpstr>
      <vt:lpstr>'Year 2'!Print_Area</vt:lpstr>
      <vt:lpstr>'Year 3'!Print_Area</vt:lpstr>
      <vt:lpstr>'Year 4'!Print_Area</vt:lpstr>
      <vt:lpstr>'Year 5'!Print_Area</vt:lpstr>
      <vt:lpstr>'Year 6'!Print_Area</vt:lpstr>
      <vt:lpstr>'Year 7'!Print_Area</vt:lpstr>
      <vt:lpstr>'Year 8'!Print_Area</vt:lpstr>
      <vt:lpstr>'Year 9'!Print_Area</vt:lpstr>
      <vt:lpstr>Proforma_Annual</vt:lpstr>
      <vt:lpstr>Proforma_Monthly</vt:lpstr>
      <vt:lpstr>Sensitivity</vt:lpstr>
      <vt:lpstr>Output!Start_Mth</vt:lpstr>
      <vt:lpstr>Start_Mth</vt:lpstr>
      <vt:lpstr>Total_Equity</vt:lpstr>
      <vt:lpstr>Unit_Mix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Kulas</dc:creator>
  <cp:lastModifiedBy>Miles Mizutani</cp:lastModifiedBy>
  <dcterms:created xsi:type="dcterms:W3CDTF">2019-09-09T01:38:18Z</dcterms:created>
  <dcterms:modified xsi:type="dcterms:W3CDTF">2026-03-25T07:08:25Z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0x0101005973096DEE837C4396B7D061856875C9</vt:lpwstr>
  </property>
  <property fmtid="{D5CDD505-2E9C-101B-9397-08002B2CF9AE}" pid="3" name="Order">
    <vt:i4>500</vt:i4>
  </property>
  <property fmtid="{D5CDD505-2E9C-101B-9397-08002B2CF9AE}" pid="4" name="MediaServiceImageTags">
    <vt:lpwstr/>
  </property>
</Properties>
</file>